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-15" yWindow="6270" windowWidth="19230" windowHeight="6315" activeTab="6"/>
  </bookViews>
  <sheets>
    <sheet name="Sheet1" sheetId="37" r:id="rId1"/>
    <sheet name="COSS" sheetId="1" r:id="rId2"/>
    <sheet name="Allocation Factors" sheetId="2" r:id="rId3"/>
    <sheet name="Allocators" sheetId="33" r:id="rId4"/>
    <sheet name="Proposed" sheetId="35" r:id="rId5"/>
    <sheet name="Curr Equal" sheetId="34" r:id="rId6"/>
    <sheet name="Prop Equal" sheetId="36" r:id="rId7"/>
  </sheets>
  <definedNames>
    <definedName name="_xlnm._FilterDatabase" localSheetId="2" hidden="1">'Allocation Factors'!#REF!</definedName>
    <definedName name="_xlnm._FilterDatabase" localSheetId="3" hidden="1">Allocators!$A$1:$AP$1045</definedName>
    <definedName name="_xlnm._FilterDatabase" localSheetId="1" hidden="1">COSS!$A$1:$AD$4588</definedName>
    <definedName name="AllocFactorMatrix">'Allocation Factors'!$A$6:$T$513</definedName>
    <definedName name="CSA">#REF!</definedName>
    <definedName name="CSO">#REF!</definedName>
    <definedName name="NvsASD">"V2008-12-31"</definedName>
    <definedName name="NvsAutoDrillOk">"VN"</definedName>
    <definedName name="NvsElapsedTime">0.00053240740817273</definedName>
    <definedName name="NvsEndTime">40010.6892013889</definedName>
    <definedName name="NvsInstLang">"VENG"</definedName>
    <definedName name="NvsInstSpec">"%,FBUSINESS_UNIT,TGL_PRPT_CONS,NI&amp;M_CORP_CONSOL"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"V2020-01-01"</definedName>
    <definedName name="NvsPanelSetid">"VAEP"</definedName>
    <definedName name="NvsReqBU">"VX993"</definedName>
    <definedName name="NvsReqBUOnly">"VN"</definedName>
    <definedName name="NvsTransLed">"VN"</definedName>
    <definedName name="NvsTreeASD">"V2008-12-31"</definedName>
    <definedName name="NvsValTbl.STATISTICS_CODE">"STAT_TBL"</definedName>
    <definedName name="_xlnm.Print_Area" localSheetId="2">'Allocation Factors'!$A$1:$T$510</definedName>
    <definedName name="_xlnm.Print_Area" localSheetId="3">Allocators!$A$1:$V$1021</definedName>
    <definedName name="_xlnm.Print_Area" localSheetId="1">COSS!$A$1:$AD$4584</definedName>
    <definedName name="_xlnm.Print_Area" localSheetId="6">'Prop Equal'!$A$1:$Z$35</definedName>
    <definedName name="_xlnm.Print_Titles" localSheetId="2">'Allocation Factors'!$1:$5</definedName>
    <definedName name="_xlnm.Print_Titles" localSheetId="3">Allocators!$1:$2</definedName>
    <definedName name="_xlnm.Print_Titles" localSheetId="1">COSS!$1:$5</definedName>
    <definedName name="solver_eng" localSheetId="1" hidden="1">1</definedName>
    <definedName name="solver_neg" localSheetId="1" hidden="1">1</definedName>
    <definedName name="solver_num" localSheetId="1" hidden="1">0</definedName>
    <definedName name="solver_opt" localSheetId="1" hidden="1">COSS!$J$4380</definedName>
    <definedName name="solver_typ" localSheetId="1" hidden="1">1</definedName>
    <definedName name="solver_val" localSheetId="1" hidden="1">0</definedName>
    <definedName name="solver_ver" localSheetId="1" hidden="1">3</definedName>
    <definedName name="SUMMARY" localSheetId="5">'Curr Equal'!#REF!</definedName>
    <definedName name="SUMMARY">#REF!</definedName>
  </definedNames>
  <calcPr calcId="125725" iterate="1"/>
</workbook>
</file>

<file path=xl/calcChain.xml><?xml version="1.0" encoding="utf-8"?>
<calcChain xmlns="http://schemas.openxmlformats.org/spreadsheetml/2006/main">
  <c r="E863" i="1"/>
  <c r="V26" i="37" l="1"/>
  <c r="V24"/>
  <c r="V22"/>
  <c r="V20"/>
  <c r="V18"/>
  <c r="V16"/>
  <c r="V14"/>
  <c r="V12"/>
  <c r="V10"/>
  <c r="V8"/>
  <c r="U14"/>
  <c r="U12"/>
  <c r="U10"/>
  <c r="U26" s="1"/>
  <c r="S12"/>
  <c r="S10"/>
  <c r="S26" s="1"/>
  <c r="H26" l="1"/>
  <c r="C26"/>
  <c r="D194" i="33" l="1"/>
  <c r="P844"/>
  <c r="J844"/>
  <c r="G844"/>
  <c r="G3584" i="1" l="1"/>
  <c r="G3583"/>
  <c r="F3583"/>
  <c r="G3582"/>
  <c r="F3582"/>
  <c r="G3581"/>
  <c r="F3581"/>
  <c r="G3580"/>
  <c r="F3580"/>
  <c r="G3579"/>
  <c r="F3579"/>
  <c r="G3578"/>
  <c r="F3578"/>
  <c r="G3577"/>
  <c r="F3577"/>
  <c r="D4312" l="1"/>
  <c r="D818"/>
  <c r="D686"/>
  <c r="D286"/>
  <c r="D4457"/>
  <c r="D4344"/>
  <c r="D4224"/>
  <c r="D1046"/>
  <c r="D1038"/>
  <c r="D3273"/>
  <c r="D3265"/>
  <c r="D3297"/>
  <c r="D3353"/>
  <c r="D3345"/>
  <c r="D3337"/>
  <c r="D4304" s="1"/>
  <c r="D3329"/>
  <c r="D4296" s="1"/>
  <c r="D3321"/>
  <c r="D4288" s="1"/>
  <c r="D3313"/>
  <c r="D4280" s="1"/>
  <c r="D3305"/>
  <c r="D3249"/>
  <c r="D3241"/>
  <c r="D3233"/>
  <c r="D3289"/>
  <c r="D3281"/>
  <c r="D3257"/>
  <c r="D2410"/>
  <c r="D2402"/>
  <c r="D2386"/>
  <c r="D2378"/>
  <c r="D2394"/>
  <c r="E2253"/>
  <c r="D2181"/>
  <c r="D2165"/>
  <c r="D2173"/>
  <c r="E4296" l="1"/>
  <c r="E4288"/>
  <c r="E4280"/>
  <c r="E4304"/>
  <c r="E4352" l="1"/>
  <c r="G4296"/>
  <c r="G4295"/>
  <c r="F4295"/>
  <c r="G4294"/>
  <c r="F4294"/>
  <c r="G4293"/>
  <c r="F4293"/>
  <c r="G4292"/>
  <c r="F4292"/>
  <c r="G4291"/>
  <c r="F4291"/>
  <c r="G4290"/>
  <c r="F4290"/>
  <c r="G4289"/>
  <c r="F4289"/>
  <c r="G4288"/>
  <c r="G4287"/>
  <c r="F4287"/>
  <c r="G4286"/>
  <c r="F4286"/>
  <c r="G4285"/>
  <c r="F4285"/>
  <c r="G4284"/>
  <c r="F4284"/>
  <c r="G4283"/>
  <c r="F4283"/>
  <c r="G4282"/>
  <c r="F4282"/>
  <c r="G4281"/>
  <c r="F4281"/>
  <c r="G4280"/>
  <c r="G4279"/>
  <c r="F4279"/>
  <c r="G4278"/>
  <c r="F4278"/>
  <c r="G4277"/>
  <c r="F4277"/>
  <c r="G4276"/>
  <c r="F4276"/>
  <c r="G4275"/>
  <c r="F4275"/>
  <c r="G4274"/>
  <c r="F4274"/>
  <c r="G4273"/>
  <c r="F4273"/>
  <c r="E3576" l="1"/>
  <c r="E3601" s="1"/>
  <c r="F4224"/>
  <c r="E2559"/>
  <c r="G2535"/>
  <c r="G2534"/>
  <c r="F2534"/>
  <c r="G2533"/>
  <c r="F2533"/>
  <c r="G2532"/>
  <c r="F2532"/>
  <c r="G2531"/>
  <c r="F2531"/>
  <c r="G2530"/>
  <c r="F2530"/>
  <c r="G2529"/>
  <c r="F2529"/>
  <c r="G2528"/>
  <c r="F2528"/>
  <c r="E2131"/>
  <c r="E667" l="1"/>
  <c r="F4200"/>
  <c r="E268" l="1"/>
  <c r="E243" s="1"/>
  <c r="E887" l="1"/>
  <c r="E432"/>
  <c r="E624"/>
  <c r="E392"/>
  <c r="E472"/>
  <c r="E1984"/>
  <c r="E2064"/>
  <c r="E2048"/>
  <c r="E1856"/>
  <c r="E2104" l="1"/>
  <c r="E2123"/>
  <c r="E2147"/>
  <c r="E1812"/>
  <c r="E1787"/>
  <c r="G4312" l="1"/>
  <c r="G4311"/>
  <c r="F4311"/>
  <c r="G4310"/>
  <c r="F4310"/>
  <c r="G4309"/>
  <c r="F4309"/>
  <c r="G4308"/>
  <c r="F4308"/>
  <c r="G4307"/>
  <c r="F4307"/>
  <c r="G4306"/>
  <c r="F4306"/>
  <c r="G4305"/>
  <c r="F4305"/>
  <c r="G4304"/>
  <c r="G4303"/>
  <c r="F4303"/>
  <c r="G4302"/>
  <c r="F4302"/>
  <c r="G4301"/>
  <c r="F4301"/>
  <c r="G4300"/>
  <c r="F4300"/>
  <c r="G4299"/>
  <c r="F4299"/>
  <c r="G4298"/>
  <c r="F4298"/>
  <c r="G4297"/>
  <c r="F4297"/>
  <c r="G4224"/>
  <c r="G4223"/>
  <c r="F4223"/>
  <c r="G4222"/>
  <c r="F4222"/>
  <c r="G4221"/>
  <c r="F4221"/>
  <c r="G4220"/>
  <c r="F4220"/>
  <c r="G4219"/>
  <c r="F4219"/>
  <c r="G4218"/>
  <c r="F4218"/>
  <c r="G4217"/>
  <c r="F4217"/>
  <c r="E3313"/>
  <c r="E3362" s="1"/>
  <c r="G3329"/>
  <c r="G3328"/>
  <c r="F3328"/>
  <c r="G3327"/>
  <c r="F3327"/>
  <c r="G3326"/>
  <c r="F3326"/>
  <c r="G3325"/>
  <c r="F3325"/>
  <c r="G3324"/>
  <c r="F3324"/>
  <c r="G3323"/>
  <c r="F3323"/>
  <c r="G3322"/>
  <c r="F3322"/>
  <c r="G3321"/>
  <c r="G3320"/>
  <c r="F3320"/>
  <c r="G3319"/>
  <c r="F3319"/>
  <c r="G3318"/>
  <c r="F3318"/>
  <c r="G3317"/>
  <c r="F3317"/>
  <c r="G3316"/>
  <c r="F3316"/>
  <c r="G3315"/>
  <c r="F3315"/>
  <c r="G3314"/>
  <c r="F3314"/>
  <c r="G3313"/>
  <c r="G3312"/>
  <c r="F3312"/>
  <c r="G3311"/>
  <c r="F3311"/>
  <c r="G3310"/>
  <c r="F3310"/>
  <c r="G3309"/>
  <c r="F3309"/>
  <c r="G3308"/>
  <c r="F3308"/>
  <c r="G3307"/>
  <c r="F3307"/>
  <c r="G3306"/>
  <c r="F3306"/>
  <c r="F552" l="1"/>
  <c r="F424"/>
  <c r="F544"/>
  <c r="F856" l="1"/>
  <c r="F857"/>
  <c r="F858"/>
  <c r="F859"/>
  <c r="F860"/>
  <c r="F861"/>
  <c r="F862"/>
  <c r="F872"/>
  <c r="F873"/>
  <c r="F874"/>
  <c r="F875"/>
  <c r="F876"/>
  <c r="F877"/>
  <c r="F878"/>
  <c r="B437" i="33" l="1"/>
  <c r="B436"/>
  <c r="B435"/>
  <c r="B434"/>
  <c r="B433"/>
  <c r="B432"/>
  <c r="B431"/>
  <c r="A431"/>
  <c r="B430"/>
  <c r="A341" i="2" s="1"/>
  <c r="B429" i="33"/>
  <c r="B428"/>
  <c r="B427"/>
  <c r="B426"/>
  <c r="B425"/>
  <c r="B424"/>
  <c r="B423"/>
  <c r="B422"/>
  <c r="B419"/>
  <c r="B418"/>
  <c r="B417"/>
  <c r="B416"/>
  <c r="B415"/>
  <c r="B414"/>
  <c r="B413"/>
  <c r="A413"/>
  <c r="B412"/>
  <c r="A332" i="2" s="1"/>
  <c r="B411" i="33"/>
  <c r="B410"/>
  <c r="B409"/>
  <c r="B408"/>
  <c r="B407"/>
  <c r="B406"/>
  <c r="B405"/>
  <c r="B404"/>
  <c r="B401"/>
  <c r="B400"/>
  <c r="B399"/>
  <c r="B398"/>
  <c r="B397"/>
  <c r="B396"/>
  <c r="B395"/>
  <c r="A395"/>
  <c r="B394"/>
  <c r="A323" i="2" s="1"/>
  <c r="B393" i="33"/>
  <c r="B392"/>
  <c r="B391"/>
  <c r="B390"/>
  <c r="B389"/>
  <c r="B388"/>
  <c r="B387"/>
  <c r="B386"/>
  <c r="B383"/>
  <c r="B382"/>
  <c r="B381"/>
  <c r="B380"/>
  <c r="B379"/>
  <c r="B378"/>
  <c r="B377"/>
  <c r="A377"/>
  <c r="B376"/>
  <c r="A314" i="2" s="1"/>
  <c r="B375" i="33"/>
  <c r="B374"/>
  <c r="B373"/>
  <c r="B372"/>
  <c r="B371"/>
  <c r="B370"/>
  <c r="B369"/>
  <c r="B368"/>
  <c r="A333" i="2" l="1"/>
  <c r="A378" i="33"/>
  <c r="A315" i="2"/>
  <c r="A414" i="33"/>
  <c r="A432"/>
  <c r="A342" i="2"/>
  <c r="A396" i="33"/>
  <c r="A324" i="2"/>
  <c r="F72" i="1"/>
  <c r="F77"/>
  <c r="A397" i="33" l="1"/>
  <c r="A325" i="2"/>
  <c r="A379" i="33"/>
  <c r="A316" i="2"/>
  <c r="A433" i="33"/>
  <c r="A343" i="2"/>
  <c r="A415" i="33"/>
  <c r="A334" i="2"/>
  <c r="A434" i="33" l="1"/>
  <c r="A344" i="2"/>
  <c r="A398" i="33"/>
  <c r="A326" i="2"/>
  <c r="A416" i="33"/>
  <c r="A335" i="2"/>
  <c r="A380" i="33"/>
  <c r="A317" i="2"/>
  <c r="G887" i="1"/>
  <c r="G886"/>
  <c r="F886"/>
  <c r="G885"/>
  <c r="F885"/>
  <c r="G884"/>
  <c r="F884"/>
  <c r="G883"/>
  <c r="F883"/>
  <c r="G882"/>
  <c r="F882"/>
  <c r="G881"/>
  <c r="F881"/>
  <c r="G880"/>
  <c r="F880"/>
  <c r="A381" i="33" l="1"/>
  <c r="A318" i="2"/>
  <c r="A399" i="33"/>
  <c r="A327" i="2"/>
  <c r="A417" i="33"/>
  <c r="A336" i="2"/>
  <c r="A435" i="33"/>
  <c r="A345" i="2"/>
  <c r="F4553" i="1"/>
  <c r="F4552"/>
  <c r="F4551"/>
  <c r="F4550"/>
  <c r="F4549"/>
  <c r="F4548"/>
  <c r="F4547"/>
  <c r="F4534"/>
  <c r="F4533"/>
  <c r="F4532"/>
  <c r="F4531"/>
  <c r="F4530"/>
  <c r="F4529"/>
  <c r="F4528"/>
  <c r="F4526"/>
  <c r="F4525"/>
  <c r="F4524"/>
  <c r="F4523"/>
  <c r="F4522"/>
  <c r="F4521"/>
  <c r="F4520"/>
  <c r="F4518"/>
  <c r="F4517"/>
  <c r="F4516"/>
  <c r="F4515"/>
  <c r="F4514"/>
  <c r="F4513"/>
  <c r="F4512"/>
  <c r="F4510"/>
  <c r="F4509"/>
  <c r="F4508"/>
  <c r="F4507"/>
  <c r="F4506"/>
  <c r="F4505"/>
  <c r="F4504"/>
  <c r="F4502"/>
  <c r="F4501"/>
  <c r="F4500"/>
  <c r="F4499"/>
  <c r="F4498"/>
  <c r="F4497"/>
  <c r="F4496"/>
  <c r="F4494"/>
  <c r="F4493"/>
  <c r="F4492"/>
  <c r="F4491"/>
  <c r="F4490"/>
  <c r="F4489"/>
  <c r="F4488"/>
  <c r="F4456"/>
  <c r="F4455"/>
  <c r="F4454"/>
  <c r="F4453"/>
  <c r="F4452"/>
  <c r="F4451"/>
  <c r="F4450"/>
  <c r="F4439"/>
  <c r="F4438"/>
  <c r="F4437"/>
  <c r="F4436"/>
  <c r="F4435"/>
  <c r="F4434"/>
  <c r="F4433"/>
  <c r="F4431"/>
  <c r="F4430"/>
  <c r="F4429"/>
  <c r="F4428"/>
  <c r="F4427"/>
  <c r="F4426"/>
  <c r="F4425"/>
  <c r="F4423"/>
  <c r="F4422"/>
  <c r="F4421"/>
  <c r="F4420"/>
  <c r="F4419"/>
  <c r="F4418"/>
  <c r="F4417"/>
  <c r="F4415"/>
  <c r="F4414"/>
  <c r="F4413"/>
  <c r="F4412"/>
  <c r="F4411"/>
  <c r="F4410"/>
  <c r="F4409"/>
  <c r="F4369"/>
  <c r="F4368"/>
  <c r="F4367"/>
  <c r="F4366"/>
  <c r="F4365"/>
  <c r="F4364"/>
  <c r="F4363"/>
  <c r="F4343"/>
  <c r="F4342"/>
  <c r="F4341"/>
  <c r="F4340"/>
  <c r="F4339"/>
  <c r="F4338"/>
  <c r="F4337"/>
  <c r="F4335"/>
  <c r="F4334"/>
  <c r="F4333"/>
  <c r="F4332"/>
  <c r="F4331"/>
  <c r="F4330"/>
  <c r="F4329"/>
  <c r="F4173"/>
  <c r="F4172"/>
  <c r="F4171"/>
  <c r="F4170"/>
  <c r="F4169"/>
  <c r="F4168"/>
  <c r="F4167"/>
  <c r="F4165"/>
  <c r="F4164"/>
  <c r="F4163"/>
  <c r="F4162"/>
  <c r="F4161"/>
  <c r="F4160"/>
  <c r="F4159"/>
  <c r="F4157"/>
  <c r="F4156"/>
  <c r="F4155"/>
  <c r="F4154"/>
  <c r="F4153"/>
  <c r="F4152"/>
  <c r="F4151"/>
  <c r="F4149"/>
  <c r="F4148"/>
  <c r="F4147"/>
  <c r="F4146"/>
  <c r="F4145"/>
  <c r="F4144"/>
  <c r="F4143"/>
  <c r="F4141"/>
  <c r="F4140"/>
  <c r="F4139"/>
  <c r="F4138"/>
  <c r="F4137"/>
  <c r="F4136"/>
  <c r="F4135"/>
  <c r="F4133"/>
  <c r="F4132"/>
  <c r="F4131"/>
  <c r="F4130"/>
  <c r="F4129"/>
  <c r="F4128"/>
  <c r="F4127"/>
  <c r="F4125"/>
  <c r="F4124"/>
  <c r="F4123"/>
  <c r="F4122"/>
  <c r="F4121"/>
  <c r="F4120"/>
  <c r="F4119"/>
  <c r="F4117"/>
  <c r="F4116"/>
  <c r="F4115"/>
  <c r="F4114"/>
  <c r="F4113"/>
  <c r="F4112"/>
  <c r="F4111"/>
  <c r="F4109"/>
  <c r="F4108"/>
  <c r="F4107"/>
  <c r="F4106"/>
  <c r="F4105"/>
  <c r="F4104"/>
  <c r="F4103"/>
  <c r="F4101"/>
  <c r="F4100"/>
  <c r="F4099"/>
  <c r="F4098"/>
  <c r="F4097"/>
  <c r="F4096"/>
  <c r="F4095"/>
  <c r="F4093"/>
  <c r="F4092"/>
  <c r="F4091"/>
  <c r="F4090"/>
  <c r="F4089"/>
  <c r="F4088"/>
  <c r="F4087"/>
  <c r="F4085"/>
  <c r="F4084"/>
  <c r="F4083"/>
  <c r="F4082"/>
  <c r="F4081"/>
  <c r="F4080"/>
  <c r="F4079"/>
  <c r="F4077"/>
  <c r="F4076"/>
  <c r="F4075"/>
  <c r="F4074"/>
  <c r="F4073"/>
  <c r="F4072"/>
  <c r="F4071"/>
  <c r="F4069"/>
  <c r="F4068"/>
  <c r="F4067"/>
  <c r="F4066"/>
  <c r="F4065"/>
  <c r="F4064"/>
  <c r="F4063"/>
  <c r="F4061"/>
  <c r="F4060"/>
  <c r="F4059"/>
  <c r="F4058"/>
  <c r="F4057"/>
  <c r="F4056"/>
  <c r="F4055"/>
  <c r="F4053"/>
  <c r="F4052"/>
  <c r="F4051"/>
  <c r="F4050"/>
  <c r="F4049"/>
  <c r="F4048"/>
  <c r="F4047"/>
  <c r="F4045"/>
  <c r="F4044"/>
  <c r="F4043"/>
  <c r="F4042"/>
  <c r="F4041"/>
  <c r="F4040"/>
  <c r="F4039"/>
  <c r="F4037"/>
  <c r="F4036"/>
  <c r="F4035"/>
  <c r="F4034"/>
  <c r="F4033"/>
  <c r="F4032"/>
  <c r="F4031"/>
  <c r="F4029"/>
  <c r="F4028"/>
  <c r="F4027"/>
  <c r="F4026"/>
  <c r="F4025"/>
  <c r="F4024"/>
  <c r="F4023"/>
  <c r="F4021"/>
  <c r="F4020"/>
  <c r="F4019"/>
  <c r="F4018"/>
  <c r="F4017"/>
  <c r="F4016"/>
  <c r="F4015"/>
  <c r="F4013"/>
  <c r="F4012"/>
  <c r="F4011"/>
  <c r="F4010"/>
  <c r="F4009"/>
  <c r="F4008"/>
  <c r="F4007"/>
  <c r="F4005"/>
  <c r="F4004"/>
  <c r="F4003"/>
  <c r="F4002"/>
  <c r="F4001"/>
  <c r="F4000"/>
  <c r="F3999"/>
  <c r="F3997"/>
  <c r="F3996"/>
  <c r="F3995"/>
  <c r="F3994"/>
  <c r="F3993"/>
  <c r="F3992"/>
  <c r="F3991"/>
  <c r="F3989"/>
  <c r="F3988"/>
  <c r="F3987"/>
  <c r="F3986"/>
  <c r="F3985"/>
  <c r="F3984"/>
  <c r="F3983"/>
  <c r="F3981"/>
  <c r="F3980"/>
  <c r="F3979"/>
  <c r="F3978"/>
  <c r="F3977"/>
  <c r="F3976"/>
  <c r="F3975"/>
  <c r="F3973"/>
  <c r="F3972"/>
  <c r="F3971"/>
  <c r="F3970"/>
  <c r="F3969"/>
  <c r="F3968"/>
  <c r="F3967"/>
  <c r="F3965"/>
  <c r="F3964"/>
  <c r="F3963"/>
  <c r="F3962"/>
  <c r="F3961"/>
  <c r="F3960"/>
  <c r="F3959"/>
  <c r="F3957"/>
  <c r="F3956"/>
  <c r="F3955"/>
  <c r="F3954"/>
  <c r="F3953"/>
  <c r="F3952"/>
  <c r="F3951"/>
  <c r="F3949"/>
  <c r="F3948"/>
  <c r="F3947"/>
  <c r="F3946"/>
  <c r="F3945"/>
  <c r="F3944"/>
  <c r="F3943"/>
  <c r="F3941"/>
  <c r="F3940"/>
  <c r="F3939"/>
  <c r="F3938"/>
  <c r="F3937"/>
  <c r="F3936"/>
  <c r="F3935"/>
  <c r="F3933"/>
  <c r="F3932"/>
  <c r="F3931"/>
  <c r="F3930"/>
  <c r="F3929"/>
  <c r="F3928"/>
  <c r="F3927"/>
  <c r="F3925"/>
  <c r="F3924"/>
  <c r="F3923"/>
  <c r="F3922"/>
  <c r="F3921"/>
  <c r="F3920"/>
  <c r="F3919"/>
  <c r="F3917"/>
  <c r="F3916"/>
  <c r="F3915"/>
  <c r="F3914"/>
  <c r="F3913"/>
  <c r="F3912"/>
  <c r="F3911"/>
  <c r="F3909"/>
  <c r="F3908"/>
  <c r="F3907"/>
  <c r="F3906"/>
  <c r="F3905"/>
  <c r="F3904"/>
  <c r="F3903"/>
  <c r="F3901"/>
  <c r="F3900"/>
  <c r="F3899"/>
  <c r="F3898"/>
  <c r="F3897"/>
  <c r="F3896"/>
  <c r="F3895"/>
  <c r="F3893"/>
  <c r="F3892"/>
  <c r="F3891"/>
  <c r="F3890"/>
  <c r="F3889"/>
  <c r="F3888"/>
  <c r="F3887"/>
  <c r="F3885"/>
  <c r="F3884"/>
  <c r="F3883"/>
  <c r="F3882"/>
  <c r="F3881"/>
  <c r="F3880"/>
  <c r="F3879"/>
  <c r="F3877"/>
  <c r="F3876"/>
  <c r="F3875"/>
  <c r="F3874"/>
  <c r="F3873"/>
  <c r="F3872"/>
  <c r="F3871"/>
  <c r="F3869"/>
  <c r="F3868"/>
  <c r="F3867"/>
  <c r="F3866"/>
  <c r="F3865"/>
  <c r="F3864"/>
  <c r="F3863"/>
  <c r="F3861"/>
  <c r="F3860"/>
  <c r="F3859"/>
  <c r="F3858"/>
  <c r="F3857"/>
  <c r="F3856"/>
  <c r="F3855"/>
  <c r="F3853"/>
  <c r="F3852"/>
  <c r="F3851"/>
  <c r="F3850"/>
  <c r="F3849"/>
  <c r="F3848"/>
  <c r="F3847"/>
  <c r="F3845"/>
  <c r="F3844"/>
  <c r="F3843"/>
  <c r="F3842"/>
  <c r="F3841"/>
  <c r="F3840"/>
  <c r="F3839"/>
  <c r="F3837"/>
  <c r="F3836"/>
  <c r="F3835"/>
  <c r="F3834"/>
  <c r="F3833"/>
  <c r="F3832"/>
  <c r="F3831"/>
  <c r="F3829"/>
  <c r="F3828"/>
  <c r="F3827"/>
  <c r="F3826"/>
  <c r="F3825"/>
  <c r="F3824"/>
  <c r="F3823"/>
  <c r="F3821"/>
  <c r="F3820"/>
  <c r="F3819"/>
  <c r="F3818"/>
  <c r="F3817"/>
  <c r="F3816"/>
  <c r="F3815"/>
  <c r="F3813"/>
  <c r="F3812"/>
  <c r="F3811"/>
  <c r="F3810"/>
  <c r="F3809"/>
  <c r="F3808"/>
  <c r="F3807"/>
  <c r="F3805"/>
  <c r="F3804"/>
  <c r="F3803"/>
  <c r="F3802"/>
  <c r="F3801"/>
  <c r="F3800"/>
  <c r="F3799"/>
  <c r="F3797"/>
  <c r="F3796"/>
  <c r="F3795"/>
  <c r="F3794"/>
  <c r="F3793"/>
  <c r="F3792"/>
  <c r="F3791"/>
  <c r="F3789"/>
  <c r="F3788"/>
  <c r="F3787"/>
  <c r="F3786"/>
  <c r="F3785"/>
  <c r="F3784"/>
  <c r="F3783"/>
  <c r="F3781"/>
  <c r="F3780"/>
  <c r="F3779"/>
  <c r="F3778"/>
  <c r="F3777"/>
  <c r="F3776"/>
  <c r="F3775"/>
  <c r="F3773"/>
  <c r="F3772"/>
  <c r="F3771"/>
  <c r="F3770"/>
  <c r="F3769"/>
  <c r="F3768"/>
  <c r="F3767"/>
  <c r="F3765"/>
  <c r="F3764"/>
  <c r="F3763"/>
  <c r="F3762"/>
  <c r="F3761"/>
  <c r="F3760"/>
  <c r="F3759"/>
  <c r="F3757"/>
  <c r="F3756"/>
  <c r="F3755"/>
  <c r="F3754"/>
  <c r="F3753"/>
  <c r="F3752"/>
  <c r="F3751"/>
  <c r="F3749"/>
  <c r="F3748"/>
  <c r="F3747"/>
  <c r="F3746"/>
  <c r="F3745"/>
  <c r="F3744"/>
  <c r="F3743"/>
  <c r="F3741"/>
  <c r="F3740"/>
  <c r="F3739"/>
  <c r="F3738"/>
  <c r="F3737"/>
  <c r="F3736"/>
  <c r="F3735"/>
  <c r="F3733"/>
  <c r="F3732"/>
  <c r="F3731"/>
  <c r="F3730"/>
  <c r="F3729"/>
  <c r="F3728"/>
  <c r="F3727"/>
  <c r="F3725"/>
  <c r="F3724"/>
  <c r="F3723"/>
  <c r="F3722"/>
  <c r="F3721"/>
  <c r="F3720"/>
  <c r="F3719"/>
  <c r="F3717"/>
  <c r="F3716"/>
  <c r="F3715"/>
  <c r="F3714"/>
  <c r="F3713"/>
  <c r="F3712"/>
  <c r="F3711"/>
  <c r="F3709"/>
  <c r="F3708"/>
  <c r="F3707"/>
  <c r="F3706"/>
  <c r="F3705"/>
  <c r="F3704"/>
  <c r="F3703"/>
  <c r="F3701"/>
  <c r="F3700"/>
  <c r="F3699"/>
  <c r="F3698"/>
  <c r="F3697"/>
  <c r="F3696"/>
  <c r="F3695"/>
  <c r="F3693"/>
  <c r="F3692"/>
  <c r="F3691"/>
  <c r="F3690"/>
  <c r="F3689"/>
  <c r="F3688"/>
  <c r="F3687"/>
  <c r="F3685"/>
  <c r="F3684"/>
  <c r="F3683"/>
  <c r="F3682"/>
  <c r="F3681"/>
  <c r="F3680"/>
  <c r="F3679"/>
  <c r="F3677"/>
  <c r="F3676"/>
  <c r="F3675"/>
  <c r="F3674"/>
  <c r="F3673"/>
  <c r="F3672"/>
  <c r="F3671"/>
  <c r="F3669"/>
  <c r="F3668"/>
  <c r="F3667"/>
  <c r="F3666"/>
  <c r="F3665"/>
  <c r="F3664"/>
  <c r="F3663"/>
  <c r="F3661"/>
  <c r="F3660"/>
  <c r="F3659"/>
  <c r="F3658"/>
  <c r="F3657"/>
  <c r="F3656"/>
  <c r="F3655"/>
  <c r="F3653"/>
  <c r="F3652"/>
  <c r="F3651"/>
  <c r="F3650"/>
  <c r="F3649"/>
  <c r="F3648"/>
  <c r="F3647"/>
  <c r="F3645"/>
  <c r="F3644"/>
  <c r="F3643"/>
  <c r="F3642"/>
  <c r="F3641"/>
  <c r="F3640"/>
  <c r="F3639"/>
  <c r="F3637"/>
  <c r="F3636"/>
  <c r="F3635"/>
  <c r="F3634"/>
  <c r="F3633"/>
  <c r="F3632"/>
  <c r="F3631"/>
  <c r="F3591"/>
  <c r="F3590"/>
  <c r="F3589"/>
  <c r="F3588"/>
  <c r="F3587"/>
  <c r="F3586"/>
  <c r="F3585"/>
  <c r="F3539"/>
  <c r="F3538"/>
  <c r="F3537"/>
  <c r="F3536"/>
  <c r="F3535"/>
  <c r="F3534"/>
  <c r="F3533"/>
  <c r="F3505"/>
  <c r="F3504"/>
  <c r="F3503"/>
  <c r="F3502"/>
  <c r="F3501"/>
  <c r="F3500"/>
  <c r="F3499"/>
  <c r="F3480"/>
  <c r="F3479"/>
  <c r="F3478"/>
  <c r="F3477"/>
  <c r="F3476"/>
  <c r="F3475"/>
  <c r="F3474"/>
  <c r="F3446"/>
  <c r="F3445"/>
  <c r="F3444"/>
  <c r="F3443"/>
  <c r="F3442"/>
  <c r="F3441"/>
  <c r="F3440"/>
  <c r="F3421"/>
  <c r="F3420"/>
  <c r="F3419"/>
  <c r="F3418"/>
  <c r="F3417"/>
  <c r="F3416"/>
  <c r="F3415"/>
  <c r="F3387"/>
  <c r="F3386"/>
  <c r="F3385"/>
  <c r="F3384"/>
  <c r="F3383"/>
  <c r="F3382"/>
  <c r="F3381"/>
  <c r="F3272"/>
  <c r="F3271"/>
  <c r="F3270"/>
  <c r="F3269"/>
  <c r="F3268"/>
  <c r="F3267"/>
  <c r="F3266"/>
  <c r="F3264"/>
  <c r="F3263"/>
  <c r="F3262"/>
  <c r="F3261"/>
  <c r="F3260"/>
  <c r="F3259"/>
  <c r="F3258"/>
  <c r="F3296"/>
  <c r="F3295"/>
  <c r="F3294"/>
  <c r="F3293"/>
  <c r="F3292"/>
  <c r="F3291"/>
  <c r="F3290"/>
  <c r="F3352"/>
  <c r="F3351"/>
  <c r="F3350"/>
  <c r="F3349"/>
  <c r="F3348"/>
  <c r="F3347"/>
  <c r="F3346"/>
  <c r="F3344"/>
  <c r="F3343"/>
  <c r="F3342"/>
  <c r="F3341"/>
  <c r="F3340"/>
  <c r="F3339"/>
  <c r="F3338"/>
  <c r="F3336"/>
  <c r="F3335"/>
  <c r="F3334"/>
  <c r="F3333"/>
  <c r="F3332"/>
  <c r="F3331"/>
  <c r="F3330"/>
  <c r="F3304"/>
  <c r="F3303"/>
  <c r="F3302"/>
  <c r="F3301"/>
  <c r="F3300"/>
  <c r="F3299"/>
  <c r="F3298"/>
  <c r="F3248"/>
  <c r="F3247"/>
  <c r="F3246"/>
  <c r="F3245"/>
  <c r="F3244"/>
  <c r="F3243"/>
  <c r="F3242"/>
  <c r="F3240"/>
  <c r="F3239"/>
  <c r="F3238"/>
  <c r="F3237"/>
  <c r="F3236"/>
  <c r="F3235"/>
  <c r="F3234"/>
  <c r="F3232"/>
  <c r="F3231"/>
  <c r="F3230"/>
  <c r="F3229"/>
  <c r="F3228"/>
  <c r="F3227"/>
  <c r="F3226"/>
  <c r="F3288"/>
  <c r="F3287"/>
  <c r="F3286"/>
  <c r="F3285"/>
  <c r="F3284"/>
  <c r="F3283"/>
  <c r="F3282"/>
  <c r="F3280"/>
  <c r="F3279"/>
  <c r="F3278"/>
  <c r="F3277"/>
  <c r="F3276"/>
  <c r="F3275"/>
  <c r="F3274"/>
  <c r="F3256"/>
  <c r="F3255"/>
  <c r="F3254"/>
  <c r="F3253"/>
  <c r="F3252"/>
  <c r="F3251"/>
  <c r="F3250"/>
  <c r="F3214"/>
  <c r="F3213"/>
  <c r="F3212"/>
  <c r="F3211"/>
  <c r="F3210"/>
  <c r="F3209"/>
  <c r="F3208"/>
  <c r="F3206"/>
  <c r="F3205"/>
  <c r="F3204"/>
  <c r="F3203"/>
  <c r="F3202"/>
  <c r="F3201"/>
  <c r="F3200"/>
  <c r="F3198"/>
  <c r="F3197"/>
  <c r="F3196"/>
  <c r="F3195"/>
  <c r="F3194"/>
  <c r="F3193"/>
  <c r="F3192"/>
  <c r="F3190"/>
  <c r="F3189"/>
  <c r="F3188"/>
  <c r="F3187"/>
  <c r="F3186"/>
  <c r="F3185"/>
  <c r="F3184"/>
  <c r="F3182"/>
  <c r="F3181"/>
  <c r="F3180"/>
  <c r="F3179"/>
  <c r="F3178"/>
  <c r="F3177"/>
  <c r="F3176"/>
  <c r="F3174"/>
  <c r="F3173"/>
  <c r="F3172"/>
  <c r="F3171"/>
  <c r="F3170"/>
  <c r="F3169"/>
  <c r="F3168"/>
  <c r="F3166"/>
  <c r="F3165"/>
  <c r="F3164"/>
  <c r="F3163"/>
  <c r="F3162"/>
  <c r="F3161"/>
  <c r="F3160"/>
  <c r="F3158"/>
  <c r="F3157"/>
  <c r="F3156"/>
  <c r="F3155"/>
  <c r="F3154"/>
  <c r="F3153"/>
  <c r="F3152"/>
  <c r="F3150"/>
  <c r="F3149"/>
  <c r="F3148"/>
  <c r="F3147"/>
  <c r="F3146"/>
  <c r="F3145"/>
  <c r="F3144"/>
  <c r="F3142"/>
  <c r="F3141"/>
  <c r="F3140"/>
  <c r="F3139"/>
  <c r="F3138"/>
  <c r="F3137"/>
  <c r="F3136"/>
  <c r="F3134"/>
  <c r="F3133"/>
  <c r="F3132"/>
  <c r="F3131"/>
  <c r="F3130"/>
  <c r="F3129"/>
  <c r="F3128"/>
  <c r="F3126"/>
  <c r="F3125"/>
  <c r="F3124"/>
  <c r="F3123"/>
  <c r="F3122"/>
  <c r="F3121"/>
  <c r="F3120"/>
  <c r="F3118"/>
  <c r="F3117"/>
  <c r="F3116"/>
  <c r="F3115"/>
  <c r="F3114"/>
  <c r="F3113"/>
  <c r="F3112"/>
  <c r="F3110"/>
  <c r="F3109"/>
  <c r="F3108"/>
  <c r="F3107"/>
  <c r="F3106"/>
  <c r="F3105"/>
  <c r="F3104"/>
  <c r="F3102"/>
  <c r="F3101"/>
  <c r="F3100"/>
  <c r="F3099"/>
  <c r="F3098"/>
  <c r="F3097"/>
  <c r="F3096"/>
  <c r="F3094"/>
  <c r="F3093"/>
  <c r="F3092"/>
  <c r="F3091"/>
  <c r="F3090"/>
  <c r="F3089"/>
  <c r="F3088"/>
  <c r="F3086"/>
  <c r="F3085"/>
  <c r="F3084"/>
  <c r="F3083"/>
  <c r="F3082"/>
  <c r="F3081"/>
  <c r="F3080"/>
  <c r="F3078"/>
  <c r="F3077"/>
  <c r="F3076"/>
  <c r="F3075"/>
  <c r="F3074"/>
  <c r="F3073"/>
  <c r="F3072"/>
  <c r="F3070"/>
  <c r="F3069"/>
  <c r="F3068"/>
  <c r="F3067"/>
  <c r="F3066"/>
  <c r="F3065"/>
  <c r="F3064"/>
  <c r="F3062"/>
  <c r="F3061"/>
  <c r="F3060"/>
  <c r="F3059"/>
  <c r="F3058"/>
  <c r="F3057"/>
  <c r="F3056"/>
  <c r="F3054"/>
  <c r="F3053"/>
  <c r="F3052"/>
  <c r="F3051"/>
  <c r="F3050"/>
  <c r="F3049"/>
  <c r="F3048"/>
  <c r="F3046"/>
  <c r="F3045"/>
  <c r="F3044"/>
  <c r="F3043"/>
  <c r="F3042"/>
  <c r="F3041"/>
  <c r="F3040"/>
  <c r="F3038"/>
  <c r="F3037"/>
  <c r="F3036"/>
  <c r="F3035"/>
  <c r="F3034"/>
  <c r="F3033"/>
  <c r="F3032"/>
  <c r="F3030"/>
  <c r="F3029"/>
  <c r="F3028"/>
  <c r="F3027"/>
  <c r="F3026"/>
  <c r="F3025"/>
  <c r="F3024"/>
  <c r="F3022"/>
  <c r="F3021"/>
  <c r="F3020"/>
  <c r="F3019"/>
  <c r="F3018"/>
  <c r="F3017"/>
  <c r="F3016"/>
  <c r="F3014"/>
  <c r="F3013"/>
  <c r="F3012"/>
  <c r="F3011"/>
  <c r="F3010"/>
  <c r="F3009"/>
  <c r="F3008"/>
  <c r="F3006"/>
  <c r="F3005"/>
  <c r="F3004"/>
  <c r="F3003"/>
  <c r="F3002"/>
  <c r="F3001"/>
  <c r="F3000"/>
  <c r="F2998"/>
  <c r="F2997"/>
  <c r="F2996"/>
  <c r="F2995"/>
  <c r="F2994"/>
  <c r="F2993"/>
  <c r="F2992"/>
  <c r="F2990"/>
  <c r="F2989"/>
  <c r="F2988"/>
  <c r="F2987"/>
  <c r="F2986"/>
  <c r="F2985"/>
  <c r="F2984"/>
  <c r="F2982"/>
  <c r="F2981"/>
  <c r="F2980"/>
  <c r="F2979"/>
  <c r="F2978"/>
  <c r="F2977"/>
  <c r="F2976"/>
  <c r="F2974"/>
  <c r="F2973"/>
  <c r="F2972"/>
  <c r="F2971"/>
  <c r="F2970"/>
  <c r="F2969"/>
  <c r="F2968"/>
  <c r="F2966"/>
  <c r="F2965"/>
  <c r="F2964"/>
  <c r="F2963"/>
  <c r="F2962"/>
  <c r="F2961"/>
  <c r="F2960"/>
  <c r="F2958"/>
  <c r="F2957"/>
  <c r="F2956"/>
  <c r="F2955"/>
  <c r="F2954"/>
  <c r="F2953"/>
  <c r="F2952"/>
  <c r="F2950"/>
  <c r="F2949"/>
  <c r="F2948"/>
  <c r="F2947"/>
  <c r="F2946"/>
  <c r="F2945"/>
  <c r="F2944"/>
  <c r="F2942"/>
  <c r="F2941"/>
  <c r="F2940"/>
  <c r="F2939"/>
  <c r="F2938"/>
  <c r="F2937"/>
  <c r="F2936"/>
  <c r="F2934"/>
  <c r="F2933"/>
  <c r="F2932"/>
  <c r="F2931"/>
  <c r="F2930"/>
  <c r="F2929"/>
  <c r="F2928"/>
  <c r="F2926"/>
  <c r="F2925"/>
  <c r="F2924"/>
  <c r="F2923"/>
  <c r="F2922"/>
  <c r="F2921"/>
  <c r="F2920"/>
  <c r="F2918"/>
  <c r="F2917"/>
  <c r="F2916"/>
  <c r="F2915"/>
  <c r="F2914"/>
  <c r="F2913"/>
  <c r="F2912"/>
  <c r="F2910"/>
  <c r="F2909"/>
  <c r="F2908"/>
  <c r="F2907"/>
  <c r="F2906"/>
  <c r="F2905"/>
  <c r="F2904"/>
  <c r="F2902"/>
  <c r="F2901"/>
  <c r="F2900"/>
  <c r="F2899"/>
  <c r="F2898"/>
  <c r="F2897"/>
  <c r="F2896"/>
  <c r="F2894"/>
  <c r="F2893"/>
  <c r="F2892"/>
  <c r="F2891"/>
  <c r="F2890"/>
  <c r="F2889"/>
  <c r="F2888"/>
  <c r="F2886"/>
  <c r="F2885"/>
  <c r="F2884"/>
  <c r="F2883"/>
  <c r="F2882"/>
  <c r="F2881"/>
  <c r="F2880"/>
  <c r="F2878"/>
  <c r="F2877"/>
  <c r="F2876"/>
  <c r="F2875"/>
  <c r="F2874"/>
  <c r="F2873"/>
  <c r="F2872"/>
  <c r="F2870"/>
  <c r="F2869"/>
  <c r="F2868"/>
  <c r="F2867"/>
  <c r="F2866"/>
  <c r="F2865"/>
  <c r="F2864"/>
  <c r="F2862"/>
  <c r="F2861"/>
  <c r="F2860"/>
  <c r="F2859"/>
  <c r="F2858"/>
  <c r="F2857"/>
  <c r="F2856"/>
  <c r="F2854"/>
  <c r="F2853"/>
  <c r="F2852"/>
  <c r="F2851"/>
  <c r="F2850"/>
  <c r="F2849"/>
  <c r="F2848"/>
  <c r="F2846"/>
  <c r="F2845"/>
  <c r="F2844"/>
  <c r="F2843"/>
  <c r="F2842"/>
  <c r="F2841"/>
  <c r="F2840"/>
  <c r="F2838"/>
  <c r="F2837"/>
  <c r="F2836"/>
  <c r="F2835"/>
  <c r="F2834"/>
  <c r="F2833"/>
  <c r="F2832"/>
  <c r="F2830"/>
  <c r="F2829"/>
  <c r="F2828"/>
  <c r="F2827"/>
  <c r="F2826"/>
  <c r="F2825"/>
  <c r="F2824"/>
  <c r="F2822"/>
  <c r="F2821"/>
  <c r="F2820"/>
  <c r="F2819"/>
  <c r="F2818"/>
  <c r="F2817"/>
  <c r="F2816"/>
  <c r="F2814"/>
  <c r="F2813"/>
  <c r="F2812"/>
  <c r="F2811"/>
  <c r="F2810"/>
  <c r="F2809"/>
  <c r="F2808"/>
  <c r="F2806"/>
  <c r="F2805"/>
  <c r="F2804"/>
  <c r="F2803"/>
  <c r="F2802"/>
  <c r="F2801"/>
  <c r="F2800"/>
  <c r="F2798"/>
  <c r="F2797"/>
  <c r="F2796"/>
  <c r="F2795"/>
  <c r="F2794"/>
  <c r="F2793"/>
  <c r="F2792"/>
  <c r="F2790"/>
  <c r="F2789"/>
  <c r="F2788"/>
  <c r="F2787"/>
  <c r="F2786"/>
  <c r="F2785"/>
  <c r="F2784"/>
  <c r="F2782"/>
  <c r="F2781"/>
  <c r="F2780"/>
  <c r="F2779"/>
  <c r="F2778"/>
  <c r="F2777"/>
  <c r="F2776"/>
  <c r="F2774"/>
  <c r="F2773"/>
  <c r="F2772"/>
  <c r="F2771"/>
  <c r="F2770"/>
  <c r="F2769"/>
  <c r="F2768"/>
  <c r="F2766"/>
  <c r="F2765"/>
  <c r="F2764"/>
  <c r="F2763"/>
  <c r="F2762"/>
  <c r="F2761"/>
  <c r="F2760"/>
  <c r="F2758"/>
  <c r="F2757"/>
  <c r="F2756"/>
  <c r="F2755"/>
  <c r="F2754"/>
  <c r="F2753"/>
  <c r="F2752"/>
  <c r="F2750"/>
  <c r="F2749"/>
  <c r="F2748"/>
  <c r="F2747"/>
  <c r="F2746"/>
  <c r="F2745"/>
  <c r="F2744"/>
  <c r="F2742"/>
  <c r="F2741"/>
  <c r="F2740"/>
  <c r="F2739"/>
  <c r="F2738"/>
  <c r="F2737"/>
  <c r="F2736"/>
  <c r="F2734"/>
  <c r="F2733"/>
  <c r="F2732"/>
  <c r="F2731"/>
  <c r="F2730"/>
  <c r="F2729"/>
  <c r="F2728"/>
  <c r="F2726"/>
  <c r="F2725"/>
  <c r="F2724"/>
  <c r="F2723"/>
  <c r="F2722"/>
  <c r="F2721"/>
  <c r="F2720"/>
  <c r="F2718"/>
  <c r="F2717"/>
  <c r="F2716"/>
  <c r="F2715"/>
  <c r="F2714"/>
  <c r="F2713"/>
  <c r="F2712"/>
  <c r="F2710"/>
  <c r="F2709"/>
  <c r="F2708"/>
  <c r="F2707"/>
  <c r="F2706"/>
  <c r="F2705"/>
  <c r="F2704"/>
  <c r="F2702"/>
  <c r="F2701"/>
  <c r="F2700"/>
  <c r="F2699"/>
  <c r="F2698"/>
  <c r="F2697"/>
  <c r="F2696"/>
  <c r="F2694"/>
  <c r="F2693"/>
  <c r="F2692"/>
  <c r="F2691"/>
  <c r="F2690"/>
  <c r="F2689"/>
  <c r="F2688"/>
  <c r="F2686"/>
  <c r="F2685"/>
  <c r="F2684"/>
  <c r="F2683"/>
  <c r="F2682"/>
  <c r="F2681"/>
  <c r="F2680"/>
  <c r="F2678"/>
  <c r="F2677"/>
  <c r="F2676"/>
  <c r="F2675"/>
  <c r="F2674"/>
  <c r="F2673"/>
  <c r="F2672"/>
  <c r="F2670"/>
  <c r="F2669"/>
  <c r="F2668"/>
  <c r="F2667"/>
  <c r="F2666"/>
  <c r="F2665"/>
  <c r="F2664"/>
  <c r="F2662"/>
  <c r="F2661"/>
  <c r="F2660"/>
  <c r="F2659"/>
  <c r="F2658"/>
  <c r="F2657"/>
  <c r="F2656"/>
  <c r="F2654"/>
  <c r="F2653"/>
  <c r="F2652"/>
  <c r="F2651"/>
  <c r="F2650"/>
  <c r="F2649"/>
  <c r="F2648"/>
  <c r="F2646"/>
  <c r="F2645"/>
  <c r="F2644"/>
  <c r="F2643"/>
  <c r="F2642"/>
  <c r="F2641"/>
  <c r="F2640"/>
  <c r="F2638"/>
  <c r="F2637"/>
  <c r="F2636"/>
  <c r="F2635"/>
  <c r="F2634"/>
  <c r="F2633"/>
  <c r="F2632"/>
  <c r="F2630"/>
  <c r="F2629"/>
  <c r="F2628"/>
  <c r="F2627"/>
  <c r="F2626"/>
  <c r="F2625"/>
  <c r="F2624"/>
  <c r="F2622"/>
  <c r="F2621"/>
  <c r="F2620"/>
  <c r="F2619"/>
  <c r="F2618"/>
  <c r="F2617"/>
  <c r="F2616"/>
  <c r="F2603"/>
  <c r="F2602"/>
  <c r="F2601"/>
  <c r="F2600"/>
  <c r="F2599"/>
  <c r="F2598"/>
  <c r="F2597"/>
  <c r="F2595"/>
  <c r="F2594"/>
  <c r="F2593"/>
  <c r="F2592"/>
  <c r="F2591"/>
  <c r="F2590"/>
  <c r="F2589"/>
  <c r="F2542"/>
  <c r="F2541"/>
  <c r="F2540"/>
  <c r="F2539"/>
  <c r="F2538"/>
  <c r="F2537"/>
  <c r="F2536"/>
  <c r="F2550"/>
  <c r="F2549"/>
  <c r="F2548"/>
  <c r="F2547"/>
  <c r="F2546"/>
  <c r="F2545"/>
  <c r="F2544"/>
  <c r="F2516"/>
  <c r="F2515"/>
  <c r="F2514"/>
  <c r="F2513"/>
  <c r="F2512"/>
  <c r="F2511"/>
  <c r="F2510"/>
  <c r="F2508"/>
  <c r="F2507"/>
  <c r="F2506"/>
  <c r="F2505"/>
  <c r="F2504"/>
  <c r="F2503"/>
  <c r="F2502"/>
  <c r="F2500"/>
  <c r="F2499"/>
  <c r="F2498"/>
  <c r="F2497"/>
  <c r="F2496"/>
  <c r="F2495"/>
  <c r="F2494"/>
  <c r="F2492"/>
  <c r="F2491"/>
  <c r="F2490"/>
  <c r="F2489"/>
  <c r="F2488"/>
  <c r="F2487"/>
  <c r="F2486"/>
  <c r="F2484"/>
  <c r="F2483"/>
  <c r="F2482"/>
  <c r="F2481"/>
  <c r="F2480"/>
  <c r="F2479"/>
  <c r="F2478"/>
  <c r="F2476"/>
  <c r="F2475"/>
  <c r="F2474"/>
  <c r="F2473"/>
  <c r="F2472"/>
  <c r="F2471"/>
  <c r="F2470"/>
  <c r="F2468"/>
  <c r="F2467"/>
  <c r="F2466"/>
  <c r="F2465"/>
  <c r="F2464"/>
  <c r="F2463"/>
  <c r="F2462"/>
  <c r="F2460"/>
  <c r="F2459"/>
  <c r="F2458"/>
  <c r="F2457"/>
  <c r="F2456"/>
  <c r="F2455"/>
  <c r="F2454"/>
  <c r="F2409"/>
  <c r="F2408"/>
  <c r="F2407"/>
  <c r="F2406"/>
  <c r="F2405"/>
  <c r="F2404"/>
  <c r="F2403"/>
  <c r="F2425"/>
  <c r="F2424"/>
  <c r="F2423"/>
  <c r="F2422"/>
  <c r="F2421"/>
  <c r="F2420"/>
  <c r="F2419"/>
  <c r="F2417"/>
  <c r="F2416"/>
  <c r="F2415"/>
  <c r="F2414"/>
  <c r="F2413"/>
  <c r="F2412"/>
  <c r="F2411"/>
  <c r="F2433"/>
  <c r="F2432"/>
  <c r="F2431"/>
  <c r="F2430"/>
  <c r="F2429"/>
  <c r="F2428"/>
  <c r="F2427"/>
  <c r="F2401"/>
  <c r="F2400"/>
  <c r="F2399"/>
  <c r="F2398"/>
  <c r="F2397"/>
  <c r="F2396"/>
  <c r="F2395"/>
  <c r="F2385"/>
  <c r="F2384"/>
  <c r="F2383"/>
  <c r="F2382"/>
  <c r="F2381"/>
  <c r="F2380"/>
  <c r="F2379"/>
  <c r="F2377"/>
  <c r="F2376"/>
  <c r="F2375"/>
  <c r="F2374"/>
  <c r="F2373"/>
  <c r="F2372"/>
  <c r="F2371"/>
  <c r="F2393"/>
  <c r="F2392"/>
  <c r="F2391"/>
  <c r="F2390"/>
  <c r="F2389"/>
  <c r="F2388"/>
  <c r="F2387"/>
  <c r="F2359"/>
  <c r="F2358"/>
  <c r="F2357"/>
  <c r="F2356"/>
  <c r="F2355"/>
  <c r="F2354"/>
  <c r="F2353"/>
  <c r="F2351"/>
  <c r="F2350"/>
  <c r="F2349"/>
  <c r="F2348"/>
  <c r="F2347"/>
  <c r="F2346"/>
  <c r="F2345"/>
  <c r="F2343"/>
  <c r="F2342"/>
  <c r="F2341"/>
  <c r="F2340"/>
  <c r="F2339"/>
  <c r="F2338"/>
  <c r="F2337"/>
  <c r="F2335"/>
  <c r="F2334"/>
  <c r="F2333"/>
  <c r="F2332"/>
  <c r="F2331"/>
  <c r="F2330"/>
  <c r="F2329"/>
  <c r="F2327"/>
  <c r="F2326"/>
  <c r="F2325"/>
  <c r="F2324"/>
  <c r="F2323"/>
  <c r="F2322"/>
  <c r="F2321"/>
  <c r="F2319"/>
  <c r="F2318"/>
  <c r="F2317"/>
  <c r="F2316"/>
  <c r="F2315"/>
  <c r="F2314"/>
  <c r="F2313"/>
  <c r="F2311"/>
  <c r="F2310"/>
  <c r="F2309"/>
  <c r="F2308"/>
  <c r="F2307"/>
  <c r="F2306"/>
  <c r="F2305"/>
  <c r="F2303"/>
  <c r="F2302"/>
  <c r="F2301"/>
  <c r="F2300"/>
  <c r="F2299"/>
  <c r="F2298"/>
  <c r="F2297"/>
  <c r="F2295"/>
  <c r="F2294"/>
  <c r="F2293"/>
  <c r="F2292"/>
  <c r="F2291"/>
  <c r="F2290"/>
  <c r="F2289"/>
  <c r="F2287"/>
  <c r="F2286"/>
  <c r="F2285"/>
  <c r="F2284"/>
  <c r="F2283"/>
  <c r="F2282"/>
  <c r="F2281"/>
  <c r="F2279"/>
  <c r="F2278"/>
  <c r="F2277"/>
  <c r="F2276"/>
  <c r="F2275"/>
  <c r="F2274"/>
  <c r="F2273"/>
  <c r="F2271"/>
  <c r="F2270"/>
  <c r="F2269"/>
  <c r="F2268"/>
  <c r="F2267"/>
  <c r="F2266"/>
  <c r="F2265"/>
  <c r="F2196"/>
  <c r="F2195"/>
  <c r="F2194"/>
  <c r="F2193"/>
  <c r="F2192"/>
  <c r="F2191"/>
  <c r="F2190"/>
  <c r="F2236"/>
  <c r="F2235"/>
  <c r="F2234"/>
  <c r="F2233"/>
  <c r="F2232"/>
  <c r="F2231"/>
  <c r="F2230"/>
  <c r="F2188"/>
  <c r="F2187"/>
  <c r="F2186"/>
  <c r="F2185"/>
  <c r="F2184"/>
  <c r="F2183"/>
  <c r="F2182"/>
  <c r="F2180"/>
  <c r="F2179"/>
  <c r="F2178"/>
  <c r="F2177"/>
  <c r="F2176"/>
  <c r="F2175"/>
  <c r="F2174"/>
  <c r="F2164"/>
  <c r="F2163"/>
  <c r="F2162"/>
  <c r="F2161"/>
  <c r="F2160"/>
  <c r="F2159"/>
  <c r="F2158"/>
  <c r="F2228"/>
  <c r="F2227"/>
  <c r="F2226"/>
  <c r="F2225"/>
  <c r="F2224"/>
  <c r="F2223"/>
  <c r="F2222"/>
  <c r="F2220"/>
  <c r="F2219"/>
  <c r="F2218"/>
  <c r="F2217"/>
  <c r="F2216"/>
  <c r="F2215"/>
  <c r="F2214"/>
  <c r="F2212"/>
  <c r="F2211"/>
  <c r="F2210"/>
  <c r="F2209"/>
  <c r="F2208"/>
  <c r="F2207"/>
  <c r="F2206"/>
  <c r="F2204"/>
  <c r="F2203"/>
  <c r="F2202"/>
  <c r="F2201"/>
  <c r="F2200"/>
  <c r="F2199"/>
  <c r="F2198"/>
  <c r="F2244"/>
  <c r="F2243"/>
  <c r="F2242"/>
  <c r="F2241"/>
  <c r="F2240"/>
  <c r="F2239"/>
  <c r="F2238"/>
  <c r="F2172"/>
  <c r="F2171"/>
  <c r="F2170"/>
  <c r="F2169"/>
  <c r="F2168"/>
  <c r="F2167"/>
  <c r="F2166"/>
  <c r="F2146"/>
  <c r="F2145"/>
  <c r="F2144"/>
  <c r="F2143"/>
  <c r="F2142"/>
  <c r="F2141"/>
  <c r="F2140"/>
  <c r="F2138"/>
  <c r="F2137"/>
  <c r="F2136"/>
  <c r="F2135"/>
  <c r="F2134"/>
  <c r="F2133"/>
  <c r="F2132"/>
  <c r="F2130"/>
  <c r="F2129"/>
  <c r="F2128"/>
  <c r="F2127"/>
  <c r="F2126"/>
  <c r="F2125"/>
  <c r="F2124"/>
  <c r="F2122"/>
  <c r="F2121"/>
  <c r="F2120"/>
  <c r="F2119"/>
  <c r="F2118"/>
  <c r="F2117"/>
  <c r="F2116"/>
  <c r="F2031"/>
  <c r="F2030"/>
  <c r="F2029"/>
  <c r="F2028"/>
  <c r="F2027"/>
  <c r="F2026"/>
  <c r="F2025"/>
  <c r="F2095"/>
  <c r="F2094"/>
  <c r="F2093"/>
  <c r="F2092"/>
  <c r="F2091"/>
  <c r="F2090"/>
  <c r="F2089"/>
  <c r="F2071"/>
  <c r="F2070"/>
  <c r="F2069"/>
  <c r="F2068"/>
  <c r="F2067"/>
  <c r="F2066"/>
  <c r="F2065"/>
  <c r="F2063"/>
  <c r="F2062"/>
  <c r="F2061"/>
  <c r="F2060"/>
  <c r="F2059"/>
  <c r="F2058"/>
  <c r="F2057"/>
  <c r="F1871"/>
  <c r="F1870"/>
  <c r="F1869"/>
  <c r="F1868"/>
  <c r="F1867"/>
  <c r="F1866"/>
  <c r="F1865"/>
  <c r="F2055"/>
  <c r="F2054"/>
  <c r="F2053"/>
  <c r="F2052"/>
  <c r="F2051"/>
  <c r="F2050"/>
  <c r="F2049"/>
  <c r="F2007"/>
  <c r="F2006"/>
  <c r="F2005"/>
  <c r="F2004"/>
  <c r="F2003"/>
  <c r="F2002"/>
  <c r="F2001"/>
  <c r="F1991"/>
  <c r="F1990"/>
  <c r="F1989"/>
  <c r="F1988"/>
  <c r="F1987"/>
  <c r="F1986"/>
  <c r="F1985"/>
  <c r="F1855"/>
  <c r="F1854"/>
  <c r="F1853"/>
  <c r="F1852"/>
  <c r="F1851"/>
  <c r="F1850"/>
  <c r="F1849"/>
  <c r="F1847"/>
  <c r="F1846"/>
  <c r="F1845"/>
  <c r="F1844"/>
  <c r="F1843"/>
  <c r="F1842"/>
  <c r="F1841"/>
  <c r="F1863"/>
  <c r="F1862"/>
  <c r="F1861"/>
  <c r="F1860"/>
  <c r="F1859"/>
  <c r="F1858"/>
  <c r="F1857"/>
  <c r="F2047"/>
  <c r="F2046"/>
  <c r="F2045"/>
  <c r="F2044"/>
  <c r="F2043"/>
  <c r="F2042"/>
  <c r="F2041"/>
  <c r="F2039"/>
  <c r="F2038"/>
  <c r="F2037"/>
  <c r="F2036"/>
  <c r="F2035"/>
  <c r="F2034"/>
  <c r="F2033"/>
  <c r="F2087"/>
  <c r="F2086"/>
  <c r="F2085"/>
  <c r="F2084"/>
  <c r="F2083"/>
  <c r="F2082"/>
  <c r="F2081"/>
  <c r="F2023"/>
  <c r="F2022"/>
  <c r="F2021"/>
  <c r="F2020"/>
  <c r="F2019"/>
  <c r="F2018"/>
  <c r="F2017"/>
  <c r="F2079"/>
  <c r="F2078"/>
  <c r="F2077"/>
  <c r="F2076"/>
  <c r="F2075"/>
  <c r="F2074"/>
  <c r="F2073"/>
  <c r="F1919"/>
  <c r="F1918"/>
  <c r="F1917"/>
  <c r="F1916"/>
  <c r="F1915"/>
  <c r="F1914"/>
  <c r="F1913"/>
  <c r="F1911"/>
  <c r="F1910"/>
  <c r="F1909"/>
  <c r="F1908"/>
  <c r="F1907"/>
  <c r="F1906"/>
  <c r="F1905"/>
  <c r="F1903"/>
  <c r="F1902"/>
  <c r="F1901"/>
  <c r="F1900"/>
  <c r="F1899"/>
  <c r="F1898"/>
  <c r="F1897"/>
  <c r="F1895"/>
  <c r="F1894"/>
  <c r="F1893"/>
  <c r="F1892"/>
  <c r="F1891"/>
  <c r="F1890"/>
  <c r="F1889"/>
  <c r="F1999"/>
  <c r="F1998"/>
  <c r="F1997"/>
  <c r="F1996"/>
  <c r="F1995"/>
  <c r="F1994"/>
  <c r="F1993"/>
  <c r="F1879"/>
  <c r="F1878"/>
  <c r="F1877"/>
  <c r="F1876"/>
  <c r="F1875"/>
  <c r="F1874"/>
  <c r="F1873"/>
  <c r="F1983"/>
  <c r="F1982"/>
  <c r="F1981"/>
  <c r="F1980"/>
  <c r="F1979"/>
  <c r="F1978"/>
  <c r="F1977"/>
  <c r="F1975"/>
  <c r="F1974"/>
  <c r="F1973"/>
  <c r="F1972"/>
  <c r="F1971"/>
  <c r="F1970"/>
  <c r="F1969"/>
  <c r="F1967"/>
  <c r="F1966"/>
  <c r="F1965"/>
  <c r="F1964"/>
  <c r="F1963"/>
  <c r="F1962"/>
  <c r="F1961"/>
  <c r="F1959"/>
  <c r="F1958"/>
  <c r="F1957"/>
  <c r="F1956"/>
  <c r="F1955"/>
  <c r="F1954"/>
  <c r="F1953"/>
  <c r="F1951"/>
  <c r="F1950"/>
  <c r="F1949"/>
  <c r="F1948"/>
  <c r="F1947"/>
  <c r="F1946"/>
  <c r="F1945"/>
  <c r="F1943"/>
  <c r="F1942"/>
  <c r="F1941"/>
  <c r="F1940"/>
  <c r="F1939"/>
  <c r="F1938"/>
  <c r="F1937"/>
  <c r="F2015"/>
  <c r="F2014"/>
  <c r="F2013"/>
  <c r="F2012"/>
  <c r="F2011"/>
  <c r="F2010"/>
  <c r="F2009"/>
  <c r="F1887"/>
  <c r="F1886"/>
  <c r="F1885"/>
  <c r="F1884"/>
  <c r="F1883"/>
  <c r="F1882"/>
  <c r="F1881"/>
  <c r="F1839"/>
  <c r="F1838"/>
  <c r="F1837"/>
  <c r="F1836"/>
  <c r="F1835"/>
  <c r="F1834"/>
  <c r="F1833"/>
  <c r="F1927"/>
  <c r="F1926"/>
  <c r="F1925"/>
  <c r="F1924"/>
  <c r="F1923"/>
  <c r="F1922"/>
  <c r="F1921"/>
  <c r="F1935"/>
  <c r="F1934"/>
  <c r="F1933"/>
  <c r="F1932"/>
  <c r="F1931"/>
  <c r="F1930"/>
  <c r="F1929"/>
  <c r="F1811"/>
  <c r="F1810"/>
  <c r="F1809"/>
  <c r="F1808"/>
  <c r="F1807"/>
  <c r="F1806"/>
  <c r="F1805"/>
  <c r="F1794"/>
  <c r="F1793"/>
  <c r="F1792"/>
  <c r="F1791"/>
  <c r="F1790"/>
  <c r="F1789"/>
  <c r="F1788"/>
  <c r="F1786"/>
  <c r="F1785"/>
  <c r="F1784"/>
  <c r="F1783"/>
  <c r="F1782"/>
  <c r="F1781"/>
  <c r="F1780"/>
  <c r="F1778"/>
  <c r="F1777"/>
  <c r="F1776"/>
  <c r="F1775"/>
  <c r="F1774"/>
  <c r="F1773"/>
  <c r="F1772"/>
  <c r="F1770"/>
  <c r="F1769"/>
  <c r="F1768"/>
  <c r="F1767"/>
  <c r="F1766"/>
  <c r="F1765"/>
  <c r="F1764"/>
  <c r="F1762"/>
  <c r="F1761"/>
  <c r="F1760"/>
  <c r="F1759"/>
  <c r="F1758"/>
  <c r="F1757"/>
  <c r="F1756"/>
  <c r="F1754"/>
  <c r="F1753"/>
  <c r="F1752"/>
  <c r="F1751"/>
  <c r="F1750"/>
  <c r="F1749"/>
  <c r="F1748"/>
  <c r="F1746"/>
  <c r="F1745"/>
  <c r="F1744"/>
  <c r="F1743"/>
  <c r="F1742"/>
  <c r="F1741"/>
  <c r="F1740"/>
  <c r="F1738"/>
  <c r="F1737"/>
  <c r="F1736"/>
  <c r="F1735"/>
  <c r="F1734"/>
  <c r="F1733"/>
  <c r="F1732"/>
  <c r="F1730"/>
  <c r="F1729"/>
  <c r="F1728"/>
  <c r="F1727"/>
  <c r="F1726"/>
  <c r="F1725"/>
  <c r="F1724"/>
  <c r="F1722"/>
  <c r="F1721"/>
  <c r="F1720"/>
  <c r="F1719"/>
  <c r="F1718"/>
  <c r="F1717"/>
  <c r="F1716"/>
  <c r="F1714"/>
  <c r="F1713"/>
  <c r="F1712"/>
  <c r="F1711"/>
  <c r="F1710"/>
  <c r="F1709"/>
  <c r="F1708"/>
  <c r="F1706"/>
  <c r="F1705"/>
  <c r="F1704"/>
  <c r="F1703"/>
  <c r="F1702"/>
  <c r="F1701"/>
  <c r="F1700"/>
  <c r="F1698"/>
  <c r="F1697"/>
  <c r="F1696"/>
  <c r="F1695"/>
  <c r="F1694"/>
  <c r="F1693"/>
  <c r="F1692"/>
  <c r="F1688"/>
  <c r="F1687"/>
  <c r="F1686"/>
  <c r="F1685"/>
  <c r="F1684"/>
  <c r="F1683"/>
  <c r="F1682"/>
  <c r="F1679"/>
  <c r="F1678"/>
  <c r="F1677"/>
  <c r="F1676"/>
  <c r="F1675"/>
  <c r="F1674"/>
  <c r="F1673"/>
  <c r="F1662"/>
  <c r="F1661"/>
  <c r="F1660"/>
  <c r="F1659"/>
  <c r="F1658"/>
  <c r="F1657"/>
  <c r="F1656"/>
  <c r="F1654"/>
  <c r="F1653"/>
  <c r="F1652"/>
  <c r="F1651"/>
  <c r="F1650"/>
  <c r="F1649"/>
  <c r="F1648"/>
  <c r="F1646"/>
  <c r="F1645"/>
  <c r="F1644"/>
  <c r="F1643"/>
  <c r="F1642"/>
  <c r="F1641"/>
  <c r="F1640"/>
  <c r="F1638"/>
  <c r="F1637"/>
  <c r="F1636"/>
  <c r="F1635"/>
  <c r="F1634"/>
  <c r="F1633"/>
  <c r="F1632"/>
  <c r="F1630"/>
  <c r="F1629"/>
  <c r="F1628"/>
  <c r="F1627"/>
  <c r="F1626"/>
  <c r="F1625"/>
  <c r="F1624"/>
  <c r="F1603"/>
  <c r="F1602"/>
  <c r="F1601"/>
  <c r="F1600"/>
  <c r="F1599"/>
  <c r="F1598"/>
  <c r="F1597"/>
  <c r="F1595"/>
  <c r="F1594"/>
  <c r="F1593"/>
  <c r="F1592"/>
  <c r="F1591"/>
  <c r="F1590"/>
  <c r="F1589"/>
  <c r="F1587"/>
  <c r="F1586"/>
  <c r="F1585"/>
  <c r="F1584"/>
  <c r="F1583"/>
  <c r="F1582"/>
  <c r="F1581"/>
  <c r="F1579"/>
  <c r="F1578"/>
  <c r="F1577"/>
  <c r="F1576"/>
  <c r="F1575"/>
  <c r="F1574"/>
  <c r="F1573"/>
  <c r="F1571"/>
  <c r="F1570"/>
  <c r="F1569"/>
  <c r="F1568"/>
  <c r="F1567"/>
  <c r="F1566"/>
  <c r="F1565"/>
  <c r="F1563"/>
  <c r="F1562"/>
  <c r="F1561"/>
  <c r="F1560"/>
  <c r="F1559"/>
  <c r="F1558"/>
  <c r="F1557"/>
  <c r="F1555"/>
  <c r="F1554"/>
  <c r="F1553"/>
  <c r="F1552"/>
  <c r="F1551"/>
  <c r="F1550"/>
  <c r="F1549"/>
  <c r="F1547"/>
  <c r="F1546"/>
  <c r="F1545"/>
  <c r="F1544"/>
  <c r="F1543"/>
  <c r="F1542"/>
  <c r="F1541"/>
  <c r="F1539"/>
  <c r="F1538"/>
  <c r="F1537"/>
  <c r="F1536"/>
  <c r="F1535"/>
  <c r="F1534"/>
  <c r="F1533"/>
  <c r="F1531"/>
  <c r="F1530"/>
  <c r="F1529"/>
  <c r="F1528"/>
  <c r="F1527"/>
  <c r="F1526"/>
  <c r="F1525"/>
  <c r="F1523"/>
  <c r="F1522"/>
  <c r="F1521"/>
  <c r="F1520"/>
  <c r="F1519"/>
  <c r="F1518"/>
  <c r="F1517"/>
  <c r="F1505"/>
  <c r="F1504"/>
  <c r="F1503"/>
  <c r="F1502"/>
  <c r="F1501"/>
  <c r="F1500"/>
  <c r="F1499"/>
  <c r="F1497"/>
  <c r="F1496"/>
  <c r="F1495"/>
  <c r="F1494"/>
  <c r="F1493"/>
  <c r="F1492"/>
  <c r="F1491"/>
  <c r="F1489"/>
  <c r="F1488"/>
  <c r="F1487"/>
  <c r="F1486"/>
  <c r="F1485"/>
  <c r="F1484"/>
  <c r="F1483"/>
  <c r="F1481"/>
  <c r="F1480"/>
  <c r="F1479"/>
  <c r="F1478"/>
  <c r="F1477"/>
  <c r="F1476"/>
  <c r="F1475"/>
  <c r="F1473"/>
  <c r="F1472"/>
  <c r="F1471"/>
  <c r="F1470"/>
  <c r="F1469"/>
  <c r="F1468"/>
  <c r="F1467"/>
  <c r="F1465"/>
  <c r="F1464"/>
  <c r="F1463"/>
  <c r="F1462"/>
  <c r="F1461"/>
  <c r="F1460"/>
  <c r="F1459"/>
  <c r="F1457"/>
  <c r="F1456"/>
  <c r="F1455"/>
  <c r="F1454"/>
  <c r="F1453"/>
  <c r="F1452"/>
  <c r="F1451"/>
  <c r="F1449"/>
  <c r="F1448"/>
  <c r="F1447"/>
  <c r="F1446"/>
  <c r="F1445"/>
  <c r="F1444"/>
  <c r="F1443"/>
  <c r="F1441"/>
  <c r="F1440"/>
  <c r="F1439"/>
  <c r="F1438"/>
  <c r="F1437"/>
  <c r="F1436"/>
  <c r="F1435"/>
  <c r="F1433"/>
  <c r="F1432"/>
  <c r="F1431"/>
  <c r="F1430"/>
  <c r="F1429"/>
  <c r="F1428"/>
  <c r="F1427"/>
  <c r="F1406"/>
  <c r="F1405"/>
  <c r="F1404"/>
  <c r="F1403"/>
  <c r="F1402"/>
  <c r="F1401"/>
  <c r="F1400"/>
  <c r="F1398"/>
  <c r="F1397"/>
  <c r="F1396"/>
  <c r="F1395"/>
  <c r="F1394"/>
  <c r="F1393"/>
  <c r="F1392"/>
  <c r="F1390"/>
  <c r="F1389"/>
  <c r="F1388"/>
  <c r="F1387"/>
  <c r="F1386"/>
  <c r="F1385"/>
  <c r="F1384"/>
  <c r="F1382"/>
  <c r="F1381"/>
  <c r="F1380"/>
  <c r="F1379"/>
  <c r="F1378"/>
  <c r="F1377"/>
  <c r="F1376"/>
  <c r="F1374"/>
  <c r="F1373"/>
  <c r="F1372"/>
  <c r="F1371"/>
  <c r="F1370"/>
  <c r="F1369"/>
  <c r="F1368"/>
  <c r="F1366"/>
  <c r="F1365"/>
  <c r="F1364"/>
  <c r="F1363"/>
  <c r="F1362"/>
  <c r="F1361"/>
  <c r="F1360"/>
  <c r="F1358"/>
  <c r="F1357"/>
  <c r="F1356"/>
  <c r="F1355"/>
  <c r="F1354"/>
  <c r="F1353"/>
  <c r="F1352"/>
  <c r="F1341"/>
  <c r="F1340"/>
  <c r="F1339"/>
  <c r="F1338"/>
  <c r="F1337"/>
  <c r="F1336"/>
  <c r="F1335"/>
  <c r="F1333"/>
  <c r="F1332"/>
  <c r="F1331"/>
  <c r="F1330"/>
  <c r="F1329"/>
  <c r="F1328"/>
  <c r="F1327"/>
  <c r="F1325"/>
  <c r="F1324"/>
  <c r="F1323"/>
  <c r="F1322"/>
  <c r="F1321"/>
  <c r="F1320"/>
  <c r="F1319"/>
  <c r="F1317"/>
  <c r="F1316"/>
  <c r="F1315"/>
  <c r="F1314"/>
  <c r="F1313"/>
  <c r="F1312"/>
  <c r="F1311"/>
  <c r="F1309"/>
  <c r="F1308"/>
  <c r="F1307"/>
  <c r="F1306"/>
  <c r="F1305"/>
  <c r="F1304"/>
  <c r="F1303"/>
  <c r="F1301"/>
  <c r="F1300"/>
  <c r="F1299"/>
  <c r="F1298"/>
  <c r="F1297"/>
  <c r="F1296"/>
  <c r="F1295"/>
  <c r="F1293"/>
  <c r="F1292"/>
  <c r="F1291"/>
  <c r="F1290"/>
  <c r="F1289"/>
  <c r="F1288"/>
  <c r="F1287"/>
  <c r="F1285"/>
  <c r="F1284"/>
  <c r="F1283"/>
  <c r="F1282"/>
  <c r="F1281"/>
  <c r="F1280"/>
  <c r="F1279"/>
  <c r="F1277"/>
  <c r="F1276"/>
  <c r="F1275"/>
  <c r="F1274"/>
  <c r="F1273"/>
  <c r="F1272"/>
  <c r="F1271"/>
  <c r="F1269"/>
  <c r="F1268"/>
  <c r="F1267"/>
  <c r="F1266"/>
  <c r="F1265"/>
  <c r="F1264"/>
  <c r="F1263"/>
  <c r="F1261"/>
  <c r="F1260"/>
  <c r="F1259"/>
  <c r="F1258"/>
  <c r="F1257"/>
  <c r="F1256"/>
  <c r="F1255"/>
  <c r="F1253"/>
  <c r="F1252"/>
  <c r="F1251"/>
  <c r="F1250"/>
  <c r="F1249"/>
  <c r="F1248"/>
  <c r="F1247"/>
  <c r="F1235"/>
  <c r="F1234"/>
  <c r="F1233"/>
  <c r="F1232"/>
  <c r="F1231"/>
  <c r="F1230"/>
  <c r="F1229"/>
  <c r="F1227"/>
  <c r="F1226"/>
  <c r="F1225"/>
  <c r="F1224"/>
  <c r="F1223"/>
  <c r="F1222"/>
  <c r="F1221"/>
  <c r="F1219"/>
  <c r="F1218"/>
  <c r="F1217"/>
  <c r="F1216"/>
  <c r="F1215"/>
  <c r="F1214"/>
  <c r="F1213"/>
  <c r="F1211"/>
  <c r="F1210"/>
  <c r="F1209"/>
  <c r="F1208"/>
  <c r="F1207"/>
  <c r="F1206"/>
  <c r="F1205"/>
  <c r="F1203"/>
  <c r="F1202"/>
  <c r="F1201"/>
  <c r="F1200"/>
  <c r="F1199"/>
  <c r="F1198"/>
  <c r="F1197"/>
  <c r="F1195"/>
  <c r="F1194"/>
  <c r="F1193"/>
  <c r="F1192"/>
  <c r="F1191"/>
  <c r="F1190"/>
  <c r="F1189"/>
  <c r="F1187"/>
  <c r="F1186"/>
  <c r="F1185"/>
  <c r="F1184"/>
  <c r="F1183"/>
  <c r="F1182"/>
  <c r="F1181"/>
  <c r="F1179"/>
  <c r="F1178"/>
  <c r="F1177"/>
  <c r="F1176"/>
  <c r="F1175"/>
  <c r="F1174"/>
  <c r="F1173"/>
  <c r="F1171"/>
  <c r="F1170"/>
  <c r="F1169"/>
  <c r="F1168"/>
  <c r="F1167"/>
  <c r="F1166"/>
  <c r="F1165"/>
  <c r="F1163"/>
  <c r="F1162"/>
  <c r="F1161"/>
  <c r="F1160"/>
  <c r="F1159"/>
  <c r="F1158"/>
  <c r="F1157"/>
  <c r="F1155"/>
  <c r="F1154"/>
  <c r="F1153"/>
  <c r="F1152"/>
  <c r="F1151"/>
  <c r="F1150"/>
  <c r="F1149"/>
  <c r="F1147"/>
  <c r="F1146"/>
  <c r="F1145"/>
  <c r="F1144"/>
  <c r="F1143"/>
  <c r="F1142"/>
  <c r="F1141"/>
  <c r="F1139"/>
  <c r="F1138"/>
  <c r="F1137"/>
  <c r="F1136"/>
  <c r="F1135"/>
  <c r="F1134"/>
  <c r="F1133"/>
  <c r="F1131"/>
  <c r="F1130"/>
  <c r="F1129"/>
  <c r="F1128"/>
  <c r="F1127"/>
  <c r="F1126"/>
  <c r="F1125"/>
  <c r="F1123"/>
  <c r="F1122"/>
  <c r="F1121"/>
  <c r="F1120"/>
  <c r="F1119"/>
  <c r="F1118"/>
  <c r="F1117"/>
  <c r="F1115"/>
  <c r="F1114"/>
  <c r="F1113"/>
  <c r="F1112"/>
  <c r="F1111"/>
  <c r="F1110"/>
  <c r="F1109"/>
  <c r="F1107"/>
  <c r="F1106"/>
  <c r="F1105"/>
  <c r="F1104"/>
  <c r="F1103"/>
  <c r="F1102"/>
  <c r="F1101"/>
  <c r="F1099"/>
  <c r="F1098"/>
  <c r="F1097"/>
  <c r="F1096"/>
  <c r="F1095"/>
  <c r="F1094"/>
  <c r="F1093"/>
  <c r="F1091"/>
  <c r="F1090"/>
  <c r="F1089"/>
  <c r="F1088"/>
  <c r="F1087"/>
  <c r="F1086"/>
  <c r="F1085"/>
  <c r="F1045"/>
  <c r="F1044"/>
  <c r="F1043"/>
  <c r="F1042"/>
  <c r="F1041"/>
  <c r="F1040"/>
  <c r="F1039"/>
  <c r="F1037"/>
  <c r="F1036"/>
  <c r="F1035"/>
  <c r="F1034"/>
  <c r="F1033"/>
  <c r="F1032"/>
  <c r="F1031"/>
  <c r="F1053"/>
  <c r="F1052"/>
  <c r="F1051"/>
  <c r="F1050"/>
  <c r="F1049"/>
  <c r="F1048"/>
  <c r="F1047"/>
  <c r="F1019"/>
  <c r="F1018"/>
  <c r="F1017"/>
  <c r="F1016"/>
  <c r="F1015"/>
  <c r="F1014"/>
  <c r="F1013"/>
  <c r="F1011"/>
  <c r="F1010"/>
  <c r="F1009"/>
  <c r="F1008"/>
  <c r="F1007"/>
  <c r="F1006"/>
  <c r="F1005"/>
  <c r="F1003"/>
  <c r="F1002"/>
  <c r="F1001"/>
  <c r="F1000"/>
  <c r="F999"/>
  <c r="F998"/>
  <c r="F997"/>
  <c r="F995"/>
  <c r="F994"/>
  <c r="F993"/>
  <c r="F992"/>
  <c r="F991"/>
  <c r="F990"/>
  <c r="F989"/>
  <c r="F987"/>
  <c r="F986"/>
  <c r="F985"/>
  <c r="F984"/>
  <c r="F983"/>
  <c r="F982"/>
  <c r="F981"/>
  <c r="F979"/>
  <c r="F978"/>
  <c r="F977"/>
  <c r="F976"/>
  <c r="F975"/>
  <c r="F974"/>
  <c r="F973"/>
  <c r="F971"/>
  <c r="F970"/>
  <c r="F969"/>
  <c r="F968"/>
  <c r="F967"/>
  <c r="F966"/>
  <c r="F965"/>
  <c r="F963"/>
  <c r="F962"/>
  <c r="F961"/>
  <c r="F960"/>
  <c r="F959"/>
  <c r="F958"/>
  <c r="F957"/>
  <c r="F955"/>
  <c r="F954"/>
  <c r="F953"/>
  <c r="F952"/>
  <c r="F951"/>
  <c r="F950"/>
  <c r="F949"/>
  <c r="F947"/>
  <c r="F946"/>
  <c r="F945"/>
  <c r="F944"/>
  <c r="F943"/>
  <c r="F942"/>
  <c r="F941"/>
  <c r="F939"/>
  <c r="F938"/>
  <c r="F937"/>
  <c r="F936"/>
  <c r="F935"/>
  <c r="F934"/>
  <c r="F933"/>
  <c r="F912"/>
  <c r="F911"/>
  <c r="F910"/>
  <c r="F909"/>
  <c r="F908"/>
  <c r="F907"/>
  <c r="F906"/>
  <c r="F903"/>
  <c r="F902"/>
  <c r="F901"/>
  <c r="F900"/>
  <c r="F899"/>
  <c r="F898"/>
  <c r="F897"/>
  <c r="F895"/>
  <c r="F894"/>
  <c r="F893"/>
  <c r="F892"/>
  <c r="F891"/>
  <c r="F890"/>
  <c r="F889"/>
  <c r="F870"/>
  <c r="F869"/>
  <c r="F868"/>
  <c r="F867"/>
  <c r="F866"/>
  <c r="F865"/>
  <c r="F864"/>
  <c r="G863"/>
  <c r="G862"/>
  <c r="G861"/>
  <c r="G860"/>
  <c r="G859"/>
  <c r="G858"/>
  <c r="G857"/>
  <c r="G856"/>
  <c r="G879"/>
  <c r="G878"/>
  <c r="G877"/>
  <c r="G876"/>
  <c r="G875"/>
  <c r="G874"/>
  <c r="G873"/>
  <c r="G872"/>
  <c r="G871"/>
  <c r="G870"/>
  <c r="G869"/>
  <c r="G868"/>
  <c r="G867"/>
  <c r="G866"/>
  <c r="G865"/>
  <c r="G864"/>
  <c r="G896"/>
  <c r="G895"/>
  <c r="G894"/>
  <c r="G893"/>
  <c r="G892"/>
  <c r="G891"/>
  <c r="G890"/>
  <c r="G889"/>
  <c r="G904"/>
  <c r="G903"/>
  <c r="G902"/>
  <c r="G901"/>
  <c r="G900"/>
  <c r="G899"/>
  <c r="G898"/>
  <c r="G897"/>
  <c r="G913"/>
  <c r="G912"/>
  <c r="G911"/>
  <c r="G910"/>
  <c r="G909"/>
  <c r="G908"/>
  <c r="G907"/>
  <c r="G906"/>
  <c r="G921"/>
  <c r="G920"/>
  <c r="G919"/>
  <c r="G918"/>
  <c r="G917"/>
  <c r="G916"/>
  <c r="G915"/>
  <c r="G914"/>
  <c r="G930"/>
  <c r="G929"/>
  <c r="G928"/>
  <c r="G927"/>
  <c r="G926"/>
  <c r="G925"/>
  <c r="G924"/>
  <c r="G923"/>
  <c r="G940"/>
  <c r="G939"/>
  <c r="G938"/>
  <c r="G937"/>
  <c r="G936"/>
  <c r="G935"/>
  <c r="G934"/>
  <c r="G933"/>
  <c r="G948"/>
  <c r="G947"/>
  <c r="G946"/>
  <c r="G945"/>
  <c r="G944"/>
  <c r="G943"/>
  <c r="G942"/>
  <c r="G941"/>
  <c r="G956"/>
  <c r="G955"/>
  <c r="G954"/>
  <c r="G953"/>
  <c r="G952"/>
  <c r="G951"/>
  <c r="G950"/>
  <c r="G949"/>
  <c r="G964"/>
  <c r="G963"/>
  <c r="G962"/>
  <c r="G961"/>
  <c r="G960"/>
  <c r="G959"/>
  <c r="G958"/>
  <c r="G957"/>
  <c r="G972"/>
  <c r="G971"/>
  <c r="G970"/>
  <c r="G969"/>
  <c r="G968"/>
  <c r="G967"/>
  <c r="G966"/>
  <c r="G965"/>
  <c r="G980"/>
  <c r="G979"/>
  <c r="G978"/>
  <c r="G977"/>
  <c r="G976"/>
  <c r="G975"/>
  <c r="G974"/>
  <c r="G973"/>
  <c r="G988"/>
  <c r="G987"/>
  <c r="G986"/>
  <c r="G985"/>
  <c r="G984"/>
  <c r="G983"/>
  <c r="G982"/>
  <c r="G981"/>
  <c r="G996"/>
  <c r="G995"/>
  <c r="G994"/>
  <c r="G993"/>
  <c r="G992"/>
  <c r="G991"/>
  <c r="G990"/>
  <c r="G989"/>
  <c r="G1004"/>
  <c r="G1003"/>
  <c r="G1002"/>
  <c r="G1001"/>
  <c r="G1000"/>
  <c r="G999"/>
  <c r="G998"/>
  <c r="G997"/>
  <c r="G1012"/>
  <c r="G1011"/>
  <c r="G1010"/>
  <c r="G1009"/>
  <c r="G1008"/>
  <c r="G1007"/>
  <c r="G1006"/>
  <c r="G1005"/>
  <c r="G1020"/>
  <c r="G1019"/>
  <c r="G1018"/>
  <c r="G1017"/>
  <c r="G1016"/>
  <c r="G1015"/>
  <c r="G1014"/>
  <c r="G1013"/>
  <c r="G1028"/>
  <c r="G1027"/>
  <c r="G1026"/>
  <c r="G1025"/>
  <c r="G1024"/>
  <c r="G1023"/>
  <c r="G1022"/>
  <c r="G1021"/>
  <c r="G1054"/>
  <c r="G1053"/>
  <c r="G1052"/>
  <c r="G1051"/>
  <c r="G1050"/>
  <c r="G1049"/>
  <c r="G1048"/>
  <c r="G1047"/>
  <c r="G1038"/>
  <c r="G1037"/>
  <c r="G1036"/>
  <c r="G1035"/>
  <c r="G1034"/>
  <c r="G1033"/>
  <c r="G1032"/>
  <c r="G1031"/>
  <c r="G1046"/>
  <c r="G1045"/>
  <c r="G1044"/>
  <c r="G1043"/>
  <c r="G1042"/>
  <c r="G1041"/>
  <c r="G1040"/>
  <c r="G1039"/>
  <c r="G1062"/>
  <c r="G1061"/>
  <c r="G1060"/>
  <c r="G1059"/>
  <c r="G1058"/>
  <c r="G1057"/>
  <c r="G1056"/>
  <c r="G1055"/>
  <c r="G1071"/>
  <c r="G1070"/>
  <c r="G1069"/>
  <c r="G1068"/>
  <c r="G1067"/>
  <c r="G1066"/>
  <c r="G1065"/>
  <c r="G1064"/>
  <c r="G1080"/>
  <c r="G1079"/>
  <c r="G1078"/>
  <c r="G1077"/>
  <c r="G1076"/>
  <c r="G1075"/>
  <c r="G1074"/>
  <c r="G1073"/>
  <c r="G1092"/>
  <c r="G1091"/>
  <c r="G1090"/>
  <c r="G1089"/>
  <c r="G1088"/>
  <c r="G1087"/>
  <c r="G1086"/>
  <c r="G1085"/>
  <c r="G1100"/>
  <c r="G1099"/>
  <c r="G1098"/>
  <c r="G1097"/>
  <c r="G1096"/>
  <c r="G1095"/>
  <c r="G1094"/>
  <c r="G1093"/>
  <c r="G1108"/>
  <c r="G1107"/>
  <c r="G1106"/>
  <c r="G1105"/>
  <c r="G1104"/>
  <c r="G1103"/>
  <c r="G1102"/>
  <c r="G1101"/>
  <c r="G1116"/>
  <c r="G1115"/>
  <c r="G1114"/>
  <c r="G1113"/>
  <c r="G1112"/>
  <c r="G1111"/>
  <c r="G1110"/>
  <c r="G1109"/>
  <c r="G1124"/>
  <c r="G1123"/>
  <c r="G1122"/>
  <c r="G1121"/>
  <c r="G1120"/>
  <c r="G1119"/>
  <c r="G1118"/>
  <c r="G1117"/>
  <c r="G1132"/>
  <c r="G1131"/>
  <c r="G1130"/>
  <c r="G1129"/>
  <c r="G1128"/>
  <c r="G1127"/>
  <c r="G1126"/>
  <c r="G1125"/>
  <c r="G1140"/>
  <c r="G1139"/>
  <c r="G1138"/>
  <c r="G1137"/>
  <c r="G1136"/>
  <c r="G1135"/>
  <c r="G1134"/>
  <c r="G1133"/>
  <c r="G1148"/>
  <c r="G1147"/>
  <c r="G1146"/>
  <c r="G1145"/>
  <c r="G1144"/>
  <c r="G1143"/>
  <c r="G1142"/>
  <c r="G1141"/>
  <c r="G1156"/>
  <c r="G1155"/>
  <c r="G1154"/>
  <c r="G1153"/>
  <c r="G1152"/>
  <c r="G1151"/>
  <c r="G1150"/>
  <c r="G1149"/>
  <c r="G1164"/>
  <c r="G1163"/>
  <c r="G1162"/>
  <c r="G1161"/>
  <c r="G1160"/>
  <c r="G1159"/>
  <c r="G1158"/>
  <c r="G1157"/>
  <c r="G1172"/>
  <c r="G1171"/>
  <c r="G1170"/>
  <c r="G1169"/>
  <c r="G1168"/>
  <c r="G1167"/>
  <c r="G1166"/>
  <c r="G1165"/>
  <c r="G1180"/>
  <c r="G1179"/>
  <c r="G1178"/>
  <c r="G1177"/>
  <c r="G1176"/>
  <c r="G1175"/>
  <c r="G1174"/>
  <c r="G1173"/>
  <c r="G1188"/>
  <c r="G1187"/>
  <c r="G1186"/>
  <c r="G1185"/>
  <c r="G1184"/>
  <c r="G1183"/>
  <c r="G1182"/>
  <c r="G1181"/>
  <c r="G1196"/>
  <c r="G1195"/>
  <c r="G1194"/>
  <c r="G1193"/>
  <c r="G1192"/>
  <c r="G1191"/>
  <c r="G1190"/>
  <c r="G1189"/>
  <c r="G1204"/>
  <c r="G1203"/>
  <c r="G1202"/>
  <c r="G1201"/>
  <c r="G1200"/>
  <c r="G1199"/>
  <c r="G1198"/>
  <c r="G1197"/>
  <c r="G1212"/>
  <c r="G1211"/>
  <c r="G1210"/>
  <c r="G1209"/>
  <c r="G1208"/>
  <c r="G1207"/>
  <c r="G1206"/>
  <c r="G1205"/>
  <c r="G1220"/>
  <c r="G1219"/>
  <c r="G1218"/>
  <c r="G1217"/>
  <c r="G1216"/>
  <c r="G1215"/>
  <c r="G1214"/>
  <c r="G1213"/>
  <c r="G1228"/>
  <c r="G1227"/>
  <c r="G1226"/>
  <c r="G1225"/>
  <c r="G1224"/>
  <c r="G1223"/>
  <c r="G1222"/>
  <c r="G1221"/>
  <c r="G1236"/>
  <c r="G1235"/>
  <c r="G1234"/>
  <c r="G1233"/>
  <c r="G1232"/>
  <c r="G1231"/>
  <c r="G1230"/>
  <c r="G1229"/>
  <c r="G1244"/>
  <c r="G1243"/>
  <c r="G1242"/>
  <c r="G1241"/>
  <c r="G1240"/>
  <c r="G1239"/>
  <c r="G1238"/>
  <c r="G1237"/>
  <c r="G1254"/>
  <c r="G1253"/>
  <c r="G1252"/>
  <c r="G1251"/>
  <c r="G1250"/>
  <c r="G1249"/>
  <c r="G1248"/>
  <c r="G1247"/>
  <c r="G1262"/>
  <c r="G1261"/>
  <c r="G1260"/>
  <c r="G1259"/>
  <c r="G1258"/>
  <c r="G1257"/>
  <c r="G1256"/>
  <c r="G1255"/>
  <c r="G1270"/>
  <c r="G1269"/>
  <c r="G1268"/>
  <c r="G1267"/>
  <c r="G1266"/>
  <c r="G1265"/>
  <c r="G1264"/>
  <c r="G1263"/>
  <c r="G1278"/>
  <c r="G1277"/>
  <c r="G1276"/>
  <c r="G1275"/>
  <c r="G1274"/>
  <c r="G1273"/>
  <c r="G1272"/>
  <c r="G1271"/>
  <c r="G1286"/>
  <c r="G1285"/>
  <c r="G1284"/>
  <c r="G1283"/>
  <c r="G1282"/>
  <c r="G1281"/>
  <c r="G1280"/>
  <c r="G1279"/>
  <c r="G1294"/>
  <c r="G1293"/>
  <c r="G1292"/>
  <c r="G1291"/>
  <c r="G1290"/>
  <c r="G1289"/>
  <c r="G1288"/>
  <c r="G1287"/>
  <c r="G1302"/>
  <c r="G1301"/>
  <c r="G1300"/>
  <c r="G1299"/>
  <c r="G1298"/>
  <c r="G1297"/>
  <c r="G1296"/>
  <c r="G1295"/>
  <c r="G1310"/>
  <c r="G1309"/>
  <c r="G1308"/>
  <c r="G1307"/>
  <c r="G1306"/>
  <c r="G1305"/>
  <c r="G1304"/>
  <c r="G1303"/>
  <c r="G1318"/>
  <c r="G1317"/>
  <c r="G1316"/>
  <c r="G1315"/>
  <c r="G1314"/>
  <c r="G1313"/>
  <c r="G1312"/>
  <c r="G1311"/>
  <c r="G1326"/>
  <c r="G1325"/>
  <c r="G1324"/>
  <c r="G1323"/>
  <c r="G1322"/>
  <c r="G1321"/>
  <c r="G1320"/>
  <c r="G1319"/>
  <c r="G1334"/>
  <c r="G1333"/>
  <c r="G1332"/>
  <c r="G1331"/>
  <c r="G1330"/>
  <c r="G1329"/>
  <c r="G1328"/>
  <c r="G1327"/>
  <c r="G1342"/>
  <c r="G1341"/>
  <c r="G1340"/>
  <c r="G1339"/>
  <c r="G1338"/>
  <c r="G1337"/>
  <c r="G1336"/>
  <c r="G1335"/>
  <c r="G1350"/>
  <c r="G1349"/>
  <c r="G1348"/>
  <c r="G1347"/>
  <c r="G1346"/>
  <c r="G1345"/>
  <c r="G1344"/>
  <c r="G1343"/>
  <c r="G1359"/>
  <c r="G1358"/>
  <c r="G1357"/>
  <c r="G1356"/>
  <c r="G1355"/>
  <c r="G1354"/>
  <c r="G1353"/>
  <c r="G1352"/>
  <c r="G1367"/>
  <c r="G1366"/>
  <c r="G1365"/>
  <c r="G1364"/>
  <c r="G1363"/>
  <c r="G1362"/>
  <c r="G1361"/>
  <c r="G1360"/>
  <c r="G1375"/>
  <c r="G1374"/>
  <c r="G1373"/>
  <c r="G1372"/>
  <c r="G1371"/>
  <c r="G1370"/>
  <c r="G1369"/>
  <c r="G1368"/>
  <c r="G1383"/>
  <c r="G1382"/>
  <c r="G1381"/>
  <c r="G1380"/>
  <c r="G1379"/>
  <c r="G1378"/>
  <c r="G1377"/>
  <c r="G1376"/>
  <c r="G1391"/>
  <c r="G1390"/>
  <c r="G1389"/>
  <c r="G1388"/>
  <c r="G1387"/>
  <c r="G1386"/>
  <c r="G1385"/>
  <c r="G1384"/>
  <c r="G1399"/>
  <c r="G1398"/>
  <c r="G1397"/>
  <c r="G1396"/>
  <c r="G1395"/>
  <c r="G1394"/>
  <c r="G1393"/>
  <c r="G1392"/>
  <c r="G1407"/>
  <c r="G1406"/>
  <c r="G1405"/>
  <c r="G1404"/>
  <c r="G1403"/>
  <c r="G1402"/>
  <c r="G1401"/>
  <c r="G1400"/>
  <c r="G1415"/>
  <c r="G1414"/>
  <c r="G1413"/>
  <c r="G1412"/>
  <c r="G1411"/>
  <c r="G1410"/>
  <c r="G1409"/>
  <c r="G1408"/>
  <c r="G1424"/>
  <c r="G1423"/>
  <c r="G1422"/>
  <c r="G1421"/>
  <c r="G1420"/>
  <c r="G1419"/>
  <c r="G1418"/>
  <c r="G1417"/>
  <c r="G1434"/>
  <c r="G1433"/>
  <c r="G1432"/>
  <c r="G1431"/>
  <c r="G1430"/>
  <c r="G1429"/>
  <c r="G1428"/>
  <c r="G1427"/>
  <c r="G1442"/>
  <c r="G1441"/>
  <c r="G1440"/>
  <c r="G1439"/>
  <c r="G1438"/>
  <c r="G1437"/>
  <c r="G1436"/>
  <c r="G1435"/>
  <c r="G1450"/>
  <c r="G1449"/>
  <c r="G1448"/>
  <c r="G1447"/>
  <c r="G1446"/>
  <c r="G1445"/>
  <c r="G1444"/>
  <c r="G1443"/>
  <c r="G1458"/>
  <c r="G1457"/>
  <c r="G1456"/>
  <c r="G1455"/>
  <c r="G1454"/>
  <c r="G1453"/>
  <c r="G1452"/>
  <c r="G1451"/>
  <c r="G1466"/>
  <c r="G1465"/>
  <c r="G1464"/>
  <c r="G1463"/>
  <c r="G1462"/>
  <c r="G1461"/>
  <c r="G1460"/>
  <c r="G1459"/>
  <c r="G1474"/>
  <c r="G1473"/>
  <c r="G1472"/>
  <c r="G1471"/>
  <c r="G1470"/>
  <c r="G1469"/>
  <c r="G1468"/>
  <c r="G1467"/>
  <c r="G1482"/>
  <c r="G1481"/>
  <c r="G1480"/>
  <c r="G1479"/>
  <c r="G1478"/>
  <c r="G1477"/>
  <c r="G1476"/>
  <c r="G1475"/>
  <c r="G1490"/>
  <c r="G1489"/>
  <c r="G1488"/>
  <c r="G1487"/>
  <c r="G1486"/>
  <c r="G1485"/>
  <c r="G1484"/>
  <c r="G1483"/>
  <c r="G1498"/>
  <c r="G1497"/>
  <c r="G1496"/>
  <c r="G1495"/>
  <c r="G1494"/>
  <c r="G1493"/>
  <c r="G1492"/>
  <c r="G1491"/>
  <c r="G1506"/>
  <c r="G1505"/>
  <c r="G1504"/>
  <c r="G1503"/>
  <c r="G1502"/>
  <c r="G1501"/>
  <c r="G1500"/>
  <c r="G1499"/>
  <c r="G1514"/>
  <c r="G1513"/>
  <c r="G1512"/>
  <c r="G1511"/>
  <c r="G1510"/>
  <c r="G1509"/>
  <c r="G1508"/>
  <c r="G1507"/>
  <c r="G1524"/>
  <c r="G1523"/>
  <c r="G1522"/>
  <c r="G1521"/>
  <c r="G1520"/>
  <c r="G1519"/>
  <c r="G1518"/>
  <c r="G1517"/>
  <c r="G1532"/>
  <c r="G1531"/>
  <c r="G1530"/>
  <c r="G1529"/>
  <c r="G1528"/>
  <c r="G1527"/>
  <c r="G1526"/>
  <c r="G1525"/>
  <c r="G1540"/>
  <c r="G1539"/>
  <c r="G1538"/>
  <c r="G1537"/>
  <c r="G1536"/>
  <c r="G1535"/>
  <c r="G1534"/>
  <c r="G1533"/>
  <c r="G1548"/>
  <c r="G1547"/>
  <c r="G1546"/>
  <c r="G1545"/>
  <c r="G1544"/>
  <c r="G1543"/>
  <c r="G1542"/>
  <c r="G1541"/>
  <c r="G1556"/>
  <c r="G1555"/>
  <c r="G1554"/>
  <c r="G1553"/>
  <c r="G1552"/>
  <c r="G1551"/>
  <c r="G1550"/>
  <c r="G1549"/>
  <c r="G1564"/>
  <c r="G1563"/>
  <c r="G1562"/>
  <c r="G1561"/>
  <c r="G1560"/>
  <c r="G1559"/>
  <c r="G1558"/>
  <c r="G1557"/>
  <c r="G1572"/>
  <c r="G1571"/>
  <c r="G1570"/>
  <c r="G1569"/>
  <c r="G1568"/>
  <c r="G1567"/>
  <c r="G1566"/>
  <c r="G1565"/>
  <c r="G1580"/>
  <c r="G1579"/>
  <c r="G1578"/>
  <c r="G1577"/>
  <c r="G1576"/>
  <c r="G1575"/>
  <c r="G1574"/>
  <c r="G1573"/>
  <c r="G1588"/>
  <c r="G1587"/>
  <c r="G1586"/>
  <c r="G1585"/>
  <c r="G1584"/>
  <c r="G1583"/>
  <c r="G1582"/>
  <c r="G1581"/>
  <c r="G1596"/>
  <c r="G1595"/>
  <c r="G1594"/>
  <c r="G1593"/>
  <c r="G1592"/>
  <c r="G1591"/>
  <c r="G1590"/>
  <c r="G1589"/>
  <c r="G1604"/>
  <c r="G1603"/>
  <c r="G1602"/>
  <c r="G1601"/>
  <c r="G1600"/>
  <c r="G1599"/>
  <c r="G1598"/>
  <c r="G1597"/>
  <c r="G1612"/>
  <c r="G1611"/>
  <c r="G1610"/>
  <c r="G1609"/>
  <c r="G1608"/>
  <c r="G1607"/>
  <c r="G1606"/>
  <c r="G1605"/>
  <c r="G1621"/>
  <c r="G1620"/>
  <c r="G1619"/>
  <c r="G1618"/>
  <c r="G1617"/>
  <c r="G1616"/>
  <c r="G1615"/>
  <c r="G1614"/>
  <c r="G1631"/>
  <c r="G1630"/>
  <c r="G1629"/>
  <c r="G1628"/>
  <c r="G1627"/>
  <c r="G1626"/>
  <c r="G1625"/>
  <c r="G1624"/>
  <c r="G1639"/>
  <c r="G1638"/>
  <c r="G1637"/>
  <c r="G1636"/>
  <c r="G1635"/>
  <c r="G1634"/>
  <c r="G1633"/>
  <c r="G1632"/>
  <c r="G1647"/>
  <c r="G1646"/>
  <c r="G1645"/>
  <c r="G1644"/>
  <c r="G1643"/>
  <c r="G1642"/>
  <c r="G1641"/>
  <c r="G1640"/>
  <c r="G1655"/>
  <c r="G1654"/>
  <c r="G1653"/>
  <c r="G1652"/>
  <c r="G1651"/>
  <c r="G1650"/>
  <c r="G1649"/>
  <c r="G1648"/>
  <c r="G1663"/>
  <c r="G1662"/>
  <c r="G1661"/>
  <c r="G1660"/>
  <c r="G1659"/>
  <c r="G1658"/>
  <c r="G1657"/>
  <c r="G1656"/>
  <c r="G1671"/>
  <c r="G1670"/>
  <c r="G1669"/>
  <c r="G1668"/>
  <c r="G1667"/>
  <c r="G1666"/>
  <c r="G1665"/>
  <c r="G1664"/>
  <c r="G1680"/>
  <c r="G1679"/>
  <c r="G1678"/>
  <c r="G1677"/>
  <c r="G1676"/>
  <c r="G1675"/>
  <c r="G1674"/>
  <c r="G1673"/>
  <c r="G1689"/>
  <c r="G1688"/>
  <c r="G1687"/>
  <c r="G1686"/>
  <c r="G1685"/>
  <c r="G1684"/>
  <c r="G1683"/>
  <c r="G1682"/>
  <c r="G1699"/>
  <c r="G1698"/>
  <c r="G1697"/>
  <c r="G1696"/>
  <c r="G1695"/>
  <c r="G1694"/>
  <c r="G1693"/>
  <c r="G1692"/>
  <c r="G1707"/>
  <c r="G1706"/>
  <c r="G1705"/>
  <c r="G1704"/>
  <c r="G1703"/>
  <c r="G1702"/>
  <c r="G1701"/>
  <c r="G1700"/>
  <c r="G1715"/>
  <c r="G1714"/>
  <c r="G1713"/>
  <c r="G1712"/>
  <c r="G1711"/>
  <c r="G1710"/>
  <c r="G1709"/>
  <c r="G1708"/>
  <c r="G1723"/>
  <c r="G1722"/>
  <c r="G1721"/>
  <c r="G1720"/>
  <c r="G1719"/>
  <c r="G1718"/>
  <c r="G1717"/>
  <c r="G1716"/>
  <c r="G1731"/>
  <c r="G1730"/>
  <c r="G1729"/>
  <c r="G1728"/>
  <c r="G1727"/>
  <c r="G1726"/>
  <c r="G1725"/>
  <c r="G1724"/>
  <c r="G1739"/>
  <c r="G1738"/>
  <c r="G1737"/>
  <c r="G1736"/>
  <c r="G1735"/>
  <c r="G1734"/>
  <c r="G1733"/>
  <c r="G1732"/>
  <c r="G1747"/>
  <c r="G1746"/>
  <c r="G1745"/>
  <c r="G1744"/>
  <c r="G1743"/>
  <c r="G1742"/>
  <c r="G1741"/>
  <c r="G1740"/>
  <c r="G1755"/>
  <c r="G1754"/>
  <c r="G1753"/>
  <c r="G1752"/>
  <c r="G1751"/>
  <c r="G1750"/>
  <c r="G1749"/>
  <c r="G1748"/>
  <c r="G1763"/>
  <c r="G1762"/>
  <c r="G1761"/>
  <c r="G1760"/>
  <c r="G1759"/>
  <c r="G1758"/>
  <c r="G1757"/>
  <c r="G1756"/>
  <c r="G1771"/>
  <c r="G1770"/>
  <c r="G1769"/>
  <c r="G1768"/>
  <c r="G1767"/>
  <c r="G1766"/>
  <c r="G1765"/>
  <c r="G1764"/>
  <c r="G1779"/>
  <c r="G1778"/>
  <c r="G1777"/>
  <c r="G1776"/>
  <c r="G1775"/>
  <c r="G1774"/>
  <c r="G1773"/>
  <c r="G1772"/>
  <c r="G1787"/>
  <c r="G1786"/>
  <c r="G1785"/>
  <c r="G1784"/>
  <c r="G1783"/>
  <c r="G1782"/>
  <c r="G1781"/>
  <c r="G1780"/>
  <c r="G1795"/>
  <c r="G1794"/>
  <c r="G1793"/>
  <c r="G1792"/>
  <c r="G1791"/>
  <c r="G1790"/>
  <c r="G1789"/>
  <c r="G1788"/>
  <c r="G1803"/>
  <c r="G1802"/>
  <c r="G1801"/>
  <c r="G1800"/>
  <c r="G1799"/>
  <c r="G1798"/>
  <c r="G1797"/>
  <c r="G1796"/>
  <c r="G1812"/>
  <c r="G1811"/>
  <c r="G1810"/>
  <c r="G1809"/>
  <c r="G1808"/>
  <c r="G1807"/>
  <c r="G1806"/>
  <c r="G1805"/>
  <c r="G1821"/>
  <c r="G1820"/>
  <c r="G1819"/>
  <c r="G1818"/>
  <c r="G1817"/>
  <c r="G1816"/>
  <c r="G1815"/>
  <c r="G1814"/>
  <c r="G1830"/>
  <c r="G1829"/>
  <c r="G1828"/>
  <c r="G1827"/>
  <c r="G1826"/>
  <c r="G1825"/>
  <c r="G1824"/>
  <c r="G1823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840"/>
  <c r="G1839"/>
  <c r="G1838"/>
  <c r="G1837"/>
  <c r="G1836"/>
  <c r="G1835"/>
  <c r="G1834"/>
  <c r="G1833"/>
  <c r="G1888"/>
  <c r="G1887"/>
  <c r="G1886"/>
  <c r="G1885"/>
  <c r="G1884"/>
  <c r="G1883"/>
  <c r="G1882"/>
  <c r="G1881"/>
  <c r="G2016"/>
  <c r="G2015"/>
  <c r="G2014"/>
  <c r="G2013"/>
  <c r="G2012"/>
  <c r="G2011"/>
  <c r="G2010"/>
  <c r="G2009"/>
  <c r="G1944"/>
  <c r="G1943"/>
  <c r="G1942"/>
  <c r="G1941"/>
  <c r="G1940"/>
  <c r="G1939"/>
  <c r="G1938"/>
  <c r="G1937"/>
  <c r="G1952"/>
  <c r="G1951"/>
  <c r="G1950"/>
  <c r="G1949"/>
  <c r="G1948"/>
  <c r="G1947"/>
  <c r="G1946"/>
  <c r="G1945"/>
  <c r="G1960"/>
  <c r="G1959"/>
  <c r="G1958"/>
  <c r="G1957"/>
  <c r="G1956"/>
  <c r="G1955"/>
  <c r="G1954"/>
  <c r="G1953"/>
  <c r="G1968"/>
  <c r="G1967"/>
  <c r="G1966"/>
  <c r="G1965"/>
  <c r="G1964"/>
  <c r="G1963"/>
  <c r="G1962"/>
  <c r="G1961"/>
  <c r="G1976"/>
  <c r="G1975"/>
  <c r="G1974"/>
  <c r="G1973"/>
  <c r="G1972"/>
  <c r="G1971"/>
  <c r="G1970"/>
  <c r="G1969"/>
  <c r="G1984"/>
  <c r="G1983"/>
  <c r="G1982"/>
  <c r="G1981"/>
  <c r="G1980"/>
  <c r="G1979"/>
  <c r="G1978"/>
  <c r="G1977"/>
  <c r="G1880"/>
  <c r="G1879"/>
  <c r="G1878"/>
  <c r="G1877"/>
  <c r="G1876"/>
  <c r="G1875"/>
  <c r="G1874"/>
  <c r="G1873"/>
  <c r="G2000"/>
  <c r="G1999"/>
  <c r="G1998"/>
  <c r="G1997"/>
  <c r="G1996"/>
  <c r="G1995"/>
  <c r="G1994"/>
  <c r="G1993"/>
  <c r="G1896"/>
  <c r="G1895"/>
  <c r="G1894"/>
  <c r="G1893"/>
  <c r="G1892"/>
  <c r="G1891"/>
  <c r="G1890"/>
  <c r="G1889"/>
  <c r="G1904"/>
  <c r="G1903"/>
  <c r="G1902"/>
  <c r="G1901"/>
  <c r="G1900"/>
  <c r="G1899"/>
  <c r="G1898"/>
  <c r="G1897"/>
  <c r="G1912"/>
  <c r="G1911"/>
  <c r="G1910"/>
  <c r="G1909"/>
  <c r="G1908"/>
  <c r="G1907"/>
  <c r="G1906"/>
  <c r="G1905"/>
  <c r="G1920"/>
  <c r="G1919"/>
  <c r="G1918"/>
  <c r="G1917"/>
  <c r="G1916"/>
  <c r="G1915"/>
  <c r="G1914"/>
  <c r="G1913"/>
  <c r="G2080"/>
  <c r="G2079"/>
  <c r="G2078"/>
  <c r="G2077"/>
  <c r="G2076"/>
  <c r="G2075"/>
  <c r="G2074"/>
  <c r="G2073"/>
  <c r="G2024"/>
  <c r="G2023"/>
  <c r="G2022"/>
  <c r="G2021"/>
  <c r="G2020"/>
  <c r="G2019"/>
  <c r="G2018"/>
  <c r="G2017"/>
  <c r="G2088"/>
  <c r="G2087"/>
  <c r="G2086"/>
  <c r="G2085"/>
  <c r="G2084"/>
  <c r="G2083"/>
  <c r="G2082"/>
  <c r="G2081"/>
  <c r="G2040"/>
  <c r="G2039"/>
  <c r="G2038"/>
  <c r="G2037"/>
  <c r="G2036"/>
  <c r="G2035"/>
  <c r="G2034"/>
  <c r="G2033"/>
  <c r="G2048"/>
  <c r="G2047"/>
  <c r="G2046"/>
  <c r="G2045"/>
  <c r="G2044"/>
  <c r="G2043"/>
  <c r="G2042"/>
  <c r="G2041"/>
  <c r="G1864"/>
  <c r="G1863"/>
  <c r="G1862"/>
  <c r="G1861"/>
  <c r="G1860"/>
  <c r="G1859"/>
  <c r="G1858"/>
  <c r="G1857"/>
  <c r="G1848"/>
  <c r="G1847"/>
  <c r="G1846"/>
  <c r="G1845"/>
  <c r="G1844"/>
  <c r="G1843"/>
  <c r="G1842"/>
  <c r="G1841"/>
  <c r="G1856"/>
  <c r="G1855"/>
  <c r="G1854"/>
  <c r="G1853"/>
  <c r="G1852"/>
  <c r="G1851"/>
  <c r="G1850"/>
  <c r="G1849"/>
  <c r="G1992"/>
  <c r="G1991"/>
  <c r="G1990"/>
  <c r="G1989"/>
  <c r="G1988"/>
  <c r="G1987"/>
  <c r="G1986"/>
  <c r="G1985"/>
  <c r="G2008"/>
  <c r="G2007"/>
  <c r="G2006"/>
  <c r="G2005"/>
  <c r="G2004"/>
  <c r="G2003"/>
  <c r="G2002"/>
  <c r="G2001"/>
  <c r="G2056"/>
  <c r="G2055"/>
  <c r="G2054"/>
  <c r="G2053"/>
  <c r="G2052"/>
  <c r="G2051"/>
  <c r="G2050"/>
  <c r="G2049"/>
  <c r="G1872"/>
  <c r="G1871"/>
  <c r="G1870"/>
  <c r="G1869"/>
  <c r="G1868"/>
  <c r="G1867"/>
  <c r="G1866"/>
  <c r="G1865"/>
  <c r="G2064"/>
  <c r="G2063"/>
  <c r="G2062"/>
  <c r="G2061"/>
  <c r="G2060"/>
  <c r="G2059"/>
  <c r="G2058"/>
  <c r="G2057"/>
  <c r="G2072"/>
  <c r="G2071"/>
  <c r="G2070"/>
  <c r="G2069"/>
  <c r="G2068"/>
  <c r="G2067"/>
  <c r="G2066"/>
  <c r="G2065"/>
  <c r="G2096"/>
  <c r="G2095"/>
  <c r="G2094"/>
  <c r="G2093"/>
  <c r="G2092"/>
  <c r="G2091"/>
  <c r="G2090"/>
  <c r="G2089"/>
  <c r="G2032"/>
  <c r="G2031"/>
  <c r="G2030"/>
  <c r="G2029"/>
  <c r="G2028"/>
  <c r="G2027"/>
  <c r="G2026"/>
  <c r="G2025"/>
  <c r="G2104"/>
  <c r="G2103"/>
  <c r="G2102"/>
  <c r="G2101"/>
  <c r="G2100"/>
  <c r="G2099"/>
  <c r="G2098"/>
  <c r="G2097"/>
  <c r="G2113"/>
  <c r="G2112"/>
  <c r="G2111"/>
  <c r="G2110"/>
  <c r="G2109"/>
  <c r="G2108"/>
  <c r="G2107"/>
  <c r="G2106"/>
  <c r="G2123"/>
  <c r="G2122"/>
  <c r="G2121"/>
  <c r="G2120"/>
  <c r="G2119"/>
  <c r="G2118"/>
  <c r="G2117"/>
  <c r="G2116"/>
  <c r="G2131"/>
  <c r="G2130"/>
  <c r="G2129"/>
  <c r="G2128"/>
  <c r="G2127"/>
  <c r="G2126"/>
  <c r="G2125"/>
  <c r="G2124"/>
  <c r="G2139"/>
  <c r="G2138"/>
  <c r="G2137"/>
  <c r="G2136"/>
  <c r="G2135"/>
  <c r="G2134"/>
  <c r="G2133"/>
  <c r="G2132"/>
  <c r="G2147"/>
  <c r="G2146"/>
  <c r="G2145"/>
  <c r="G2144"/>
  <c r="G2143"/>
  <c r="G2142"/>
  <c r="G2141"/>
  <c r="G2140"/>
  <c r="G2155"/>
  <c r="G2154"/>
  <c r="G2153"/>
  <c r="G2152"/>
  <c r="G2151"/>
  <c r="G2150"/>
  <c r="G2149"/>
  <c r="G2148"/>
  <c r="G2173"/>
  <c r="G2172"/>
  <c r="G2171"/>
  <c r="G2170"/>
  <c r="G2169"/>
  <c r="G2168"/>
  <c r="G2167"/>
  <c r="G2166"/>
  <c r="G2245"/>
  <c r="G2244"/>
  <c r="G2243"/>
  <c r="G2242"/>
  <c r="G2241"/>
  <c r="G2240"/>
  <c r="G2239"/>
  <c r="G2238"/>
  <c r="G2205"/>
  <c r="G2204"/>
  <c r="G2203"/>
  <c r="G2202"/>
  <c r="G2201"/>
  <c r="G2200"/>
  <c r="G2199"/>
  <c r="G2198"/>
  <c r="G2213"/>
  <c r="G2212"/>
  <c r="G2211"/>
  <c r="G2210"/>
  <c r="G2209"/>
  <c r="G2208"/>
  <c r="G2207"/>
  <c r="G2206"/>
  <c r="G2221"/>
  <c r="G2220"/>
  <c r="G2219"/>
  <c r="G2218"/>
  <c r="G2217"/>
  <c r="G2216"/>
  <c r="G2215"/>
  <c r="G2214"/>
  <c r="G2229"/>
  <c r="G2228"/>
  <c r="G2227"/>
  <c r="G2226"/>
  <c r="G2225"/>
  <c r="G2224"/>
  <c r="G2223"/>
  <c r="G2222"/>
  <c r="G2165"/>
  <c r="G2164"/>
  <c r="G2163"/>
  <c r="G2162"/>
  <c r="G2161"/>
  <c r="G2160"/>
  <c r="G2159"/>
  <c r="G2158"/>
  <c r="G2181"/>
  <c r="G2180"/>
  <c r="G2179"/>
  <c r="G2178"/>
  <c r="G2177"/>
  <c r="G2176"/>
  <c r="G2175"/>
  <c r="G2174"/>
  <c r="G2189"/>
  <c r="G2188"/>
  <c r="G2187"/>
  <c r="G2186"/>
  <c r="G2185"/>
  <c r="G2184"/>
  <c r="G2183"/>
  <c r="G2182"/>
  <c r="G2237"/>
  <c r="G2236"/>
  <c r="G2235"/>
  <c r="G2234"/>
  <c r="G2233"/>
  <c r="G2232"/>
  <c r="G2231"/>
  <c r="G2230"/>
  <c r="G2197"/>
  <c r="G2196"/>
  <c r="G2195"/>
  <c r="G2194"/>
  <c r="G2193"/>
  <c r="G2192"/>
  <c r="G2191"/>
  <c r="G2190"/>
  <c r="G2253"/>
  <c r="G2252"/>
  <c r="G2251"/>
  <c r="G2250"/>
  <c r="G2249"/>
  <c r="G2248"/>
  <c r="G2247"/>
  <c r="G2246"/>
  <c r="G2262"/>
  <c r="G2261"/>
  <c r="G2260"/>
  <c r="G2259"/>
  <c r="G2258"/>
  <c r="G2257"/>
  <c r="G2256"/>
  <c r="G2255"/>
  <c r="G2272"/>
  <c r="G2271"/>
  <c r="G2270"/>
  <c r="G2269"/>
  <c r="G2268"/>
  <c r="G2267"/>
  <c r="G2266"/>
  <c r="G2265"/>
  <c r="G2280"/>
  <c r="G2279"/>
  <c r="G2278"/>
  <c r="G2277"/>
  <c r="G2276"/>
  <c r="G2275"/>
  <c r="G2274"/>
  <c r="G2273"/>
  <c r="G2288"/>
  <c r="G2287"/>
  <c r="G2286"/>
  <c r="G2285"/>
  <c r="G2284"/>
  <c r="G2283"/>
  <c r="G2282"/>
  <c r="G2281"/>
  <c r="G2296"/>
  <c r="G2295"/>
  <c r="G2294"/>
  <c r="G2293"/>
  <c r="G2292"/>
  <c r="G2291"/>
  <c r="G2290"/>
  <c r="G2289"/>
  <c r="G2304"/>
  <c r="G2303"/>
  <c r="G2302"/>
  <c r="G2301"/>
  <c r="G2300"/>
  <c r="G2299"/>
  <c r="G2298"/>
  <c r="G2297"/>
  <c r="G2312"/>
  <c r="G2311"/>
  <c r="G2310"/>
  <c r="G2309"/>
  <c r="G2308"/>
  <c r="G2307"/>
  <c r="G2306"/>
  <c r="G2305"/>
  <c r="G2320"/>
  <c r="G2319"/>
  <c r="G2318"/>
  <c r="G2317"/>
  <c r="G2316"/>
  <c r="G2315"/>
  <c r="G2314"/>
  <c r="G2313"/>
  <c r="G2328"/>
  <c r="G2327"/>
  <c r="G2326"/>
  <c r="G2325"/>
  <c r="G2324"/>
  <c r="G2323"/>
  <c r="G2322"/>
  <c r="G2321"/>
  <c r="G2336"/>
  <c r="G2335"/>
  <c r="G2334"/>
  <c r="G2333"/>
  <c r="G2332"/>
  <c r="G2331"/>
  <c r="G2330"/>
  <c r="G2329"/>
  <c r="G2344"/>
  <c r="G2343"/>
  <c r="G2342"/>
  <c r="G2341"/>
  <c r="G2340"/>
  <c r="G2339"/>
  <c r="G2338"/>
  <c r="G2337"/>
  <c r="G2352"/>
  <c r="G2351"/>
  <c r="G2350"/>
  <c r="G2349"/>
  <c r="G2348"/>
  <c r="G2347"/>
  <c r="G2346"/>
  <c r="G2345"/>
  <c r="G2360"/>
  <c r="G2359"/>
  <c r="G2358"/>
  <c r="G2357"/>
  <c r="G2356"/>
  <c r="G2355"/>
  <c r="G2354"/>
  <c r="G2353"/>
  <c r="G2368"/>
  <c r="G2367"/>
  <c r="G2366"/>
  <c r="G2365"/>
  <c r="G2364"/>
  <c r="G2363"/>
  <c r="G2362"/>
  <c r="G2361"/>
  <c r="G2394"/>
  <c r="G2393"/>
  <c r="G2392"/>
  <c r="G2391"/>
  <c r="G2390"/>
  <c r="G2389"/>
  <c r="G2388"/>
  <c r="G2387"/>
  <c r="G2378"/>
  <c r="G2377"/>
  <c r="G2376"/>
  <c r="G2375"/>
  <c r="G2374"/>
  <c r="G2373"/>
  <c r="G2372"/>
  <c r="G2371"/>
  <c r="G2386"/>
  <c r="G2385"/>
  <c r="G2384"/>
  <c r="G2383"/>
  <c r="G2382"/>
  <c r="G2381"/>
  <c r="G2380"/>
  <c r="G2379"/>
  <c r="G2402"/>
  <c r="G2401"/>
  <c r="G2400"/>
  <c r="G2399"/>
  <c r="G2398"/>
  <c r="G2397"/>
  <c r="G2396"/>
  <c r="G2395"/>
  <c r="G2434"/>
  <c r="G2433"/>
  <c r="G2432"/>
  <c r="G2431"/>
  <c r="G2430"/>
  <c r="G2429"/>
  <c r="G2428"/>
  <c r="G2427"/>
  <c r="G2418"/>
  <c r="G2417"/>
  <c r="G2416"/>
  <c r="G2415"/>
  <c r="G2414"/>
  <c r="G2413"/>
  <c r="G2412"/>
  <c r="G2411"/>
  <c r="G2426"/>
  <c r="G2425"/>
  <c r="G2424"/>
  <c r="G2423"/>
  <c r="G2422"/>
  <c r="G2421"/>
  <c r="G2420"/>
  <c r="G2419"/>
  <c r="G2410"/>
  <c r="G2409"/>
  <c r="G2408"/>
  <c r="G2407"/>
  <c r="G2406"/>
  <c r="G2405"/>
  <c r="G2404"/>
  <c r="G2403"/>
  <c r="G2442"/>
  <c r="G2441"/>
  <c r="G2440"/>
  <c r="G2439"/>
  <c r="G2438"/>
  <c r="G2437"/>
  <c r="G2436"/>
  <c r="G2435"/>
  <c r="G2451"/>
  <c r="G2450"/>
  <c r="G2449"/>
  <c r="G2448"/>
  <c r="G2447"/>
  <c r="G2446"/>
  <c r="G2445"/>
  <c r="G2444"/>
  <c r="G2461"/>
  <c r="G2460"/>
  <c r="G2459"/>
  <c r="G2458"/>
  <c r="G2457"/>
  <c r="G2456"/>
  <c r="G2455"/>
  <c r="G2454"/>
  <c r="G2469"/>
  <c r="G2468"/>
  <c r="G2467"/>
  <c r="G2466"/>
  <c r="G2465"/>
  <c r="G2464"/>
  <c r="G2463"/>
  <c r="G2462"/>
  <c r="G2477"/>
  <c r="G2476"/>
  <c r="G2475"/>
  <c r="G2474"/>
  <c r="G2473"/>
  <c r="G2472"/>
  <c r="G2471"/>
  <c r="G2470"/>
  <c r="G2485"/>
  <c r="G2484"/>
  <c r="G2483"/>
  <c r="G2482"/>
  <c r="G2481"/>
  <c r="G2480"/>
  <c r="G2479"/>
  <c r="G2478"/>
  <c r="G2493"/>
  <c r="G2492"/>
  <c r="G2491"/>
  <c r="G2490"/>
  <c r="G2489"/>
  <c r="G2488"/>
  <c r="G2487"/>
  <c r="G2486"/>
  <c r="G2501"/>
  <c r="G2500"/>
  <c r="G2499"/>
  <c r="G2498"/>
  <c r="G2497"/>
  <c r="G2496"/>
  <c r="G2495"/>
  <c r="G2494"/>
  <c r="G2509"/>
  <c r="G2508"/>
  <c r="G2507"/>
  <c r="G2506"/>
  <c r="G2505"/>
  <c r="G2504"/>
  <c r="G2503"/>
  <c r="G2502"/>
  <c r="G2517"/>
  <c r="G2516"/>
  <c r="G2515"/>
  <c r="G2514"/>
  <c r="G2513"/>
  <c r="G2512"/>
  <c r="G2511"/>
  <c r="G2510"/>
  <c r="G2525"/>
  <c r="G2524"/>
  <c r="G2523"/>
  <c r="G2522"/>
  <c r="G2521"/>
  <c r="G2520"/>
  <c r="G2519"/>
  <c r="G2518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59"/>
  <c r="G2558"/>
  <c r="G2557"/>
  <c r="G2556"/>
  <c r="G2555"/>
  <c r="G2554"/>
  <c r="G2553"/>
  <c r="G2552"/>
  <c r="G2568"/>
  <c r="G2567"/>
  <c r="G2566"/>
  <c r="G2565"/>
  <c r="G2564"/>
  <c r="G2563"/>
  <c r="G2562"/>
  <c r="G2561"/>
  <c r="G2578"/>
  <c r="G2577"/>
  <c r="G2576"/>
  <c r="G2575"/>
  <c r="G2574"/>
  <c r="G2573"/>
  <c r="G2572"/>
  <c r="G2571"/>
  <c r="G2587"/>
  <c r="G2586"/>
  <c r="G2585"/>
  <c r="G2584"/>
  <c r="G2583"/>
  <c r="G2582"/>
  <c r="G2581"/>
  <c r="G2580"/>
  <c r="G2596"/>
  <c r="G2595"/>
  <c r="G2594"/>
  <c r="G2593"/>
  <c r="G2592"/>
  <c r="G2591"/>
  <c r="G2590"/>
  <c r="G2589"/>
  <c r="G2604"/>
  <c r="G2603"/>
  <c r="G2602"/>
  <c r="G2601"/>
  <c r="G2600"/>
  <c r="G2599"/>
  <c r="G2598"/>
  <c r="G2597"/>
  <c r="G2613"/>
  <c r="G2612"/>
  <c r="G2611"/>
  <c r="G2610"/>
  <c r="G2609"/>
  <c r="G2608"/>
  <c r="G2607"/>
  <c r="G2606"/>
  <c r="G2623"/>
  <c r="G2622"/>
  <c r="G2621"/>
  <c r="G2620"/>
  <c r="G2619"/>
  <c r="G2618"/>
  <c r="G2617"/>
  <c r="G2616"/>
  <c r="G2631"/>
  <c r="G2630"/>
  <c r="G2629"/>
  <c r="G2628"/>
  <c r="G2627"/>
  <c r="G2626"/>
  <c r="G2625"/>
  <c r="G2624"/>
  <c r="G2639"/>
  <c r="G2638"/>
  <c r="G2637"/>
  <c r="G2636"/>
  <c r="G2635"/>
  <c r="G2634"/>
  <c r="G2633"/>
  <c r="G2632"/>
  <c r="G2647"/>
  <c r="G2646"/>
  <c r="G2645"/>
  <c r="G2644"/>
  <c r="G2643"/>
  <c r="G2642"/>
  <c r="G2641"/>
  <c r="G2640"/>
  <c r="G2655"/>
  <c r="G2654"/>
  <c r="G2653"/>
  <c r="G2652"/>
  <c r="G2651"/>
  <c r="G2650"/>
  <c r="G2649"/>
  <c r="G2648"/>
  <c r="G2663"/>
  <c r="G2662"/>
  <c r="G2661"/>
  <c r="G2660"/>
  <c r="G2659"/>
  <c r="G2658"/>
  <c r="G2657"/>
  <c r="G2656"/>
  <c r="G2671"/>
  <c r="G2670"/>
  <c r="G2669"/>
  <c r="G2668"/>
  <c r="G2667"/>
  <c r="G2666"/>
  <c r="G2665"/>
  <c r="G2664"/>
  <c r="G2679"/>
  <c r="G2678"/>
  <c r="G2677"/>
  <c r="G2676"/>
  <c r="G2675"/>
  <c r="G2674"/>
  <c r="G2673"/>
  <c r="G2672"/>
  <c r="G2687"/>
  <c r="G2686"/>
  <c r="G2685"/>
  <c r="G2684"/>
  <c r="G2683"/>
  <c r="G2682"/>
  <c r="G2681"/>
  <c r="G2680"/>
  <c r="G2695"/>
  <c r="G2694"/>
  <c r="G2693"/>
  <c r="G2692"/>
  <c r="G2691"/>
  <c r="G2690"/>
  <c r="G2689"/>
  <c r="G2688"/>
  <c r="G2703"/>
  <c r="G2702"/>
  <c r="G2701"/>
  <c r="G2700"/>
  <c r="G2699"/>
  <c r="G2698"/>
  <c r="G2697"/>
  <c r="G2696"/>
  <c r="G2711"/>
  <c r="G2710"/>
  <c r="G2709"/>
  <c r="G2708"/>
  <c r="G2707"/>
  <c r="G2706"/>
  <c r="G2705"/>
  <c r="G2704"/>
  <c r="G2719"/>
  <c r="G2718"/>
  <c r="G2717"/>
  <c r="G2716"/>
  <c r="G2715"/>
  <c r="G2714"/>
  <c r="G2713"/>
  <c r="G2712"/>
  <c r="G2727"/>
  <c r="G2726"/>
  <c r="G2725"/>
  <c r="G2724"/>
  <c r="G2723"/>
  <c r="G2722"/>
  <c r="G2721"/>
  <c r="G2720"/>
  <c r="G2735"/>
  <c r="G2734"/>
  <c r="G2733"/>
  <c r="G2732"/>
  <c r="G2731"/>
  <c r="G2730"/>
  <c r="G2729"/>
  <c r="G2728"/>
  <c r="G2743"/>
  <c r="G2742"/>
  <c r="G2741"/>
  <c r="G2740"/>
  <c r="G2739"/>
  <c r="G2738"/>
  <c r="G2737"/>
  <c r="G2736"/>
  <c r="G2751"/>
  <c r="G2750"/>
  <c r="G2749"/>
  <c r="G2748"/>
  <c r="G2747"/>
  <c r="G2746"/>
  <c r="G2745"/>
  <c r="G2744"/>
  <c r="G2759"/>
  <c r="G2758"/>
  <c r="G2757"/>
  <c r="G2756"/>
  <c r="G2755"/>
  <c r="G2754"/>
  <c r="G2753"/>
  <c r="G2752"/>
  <c r="G2767"/>
  <c r="G2766"/>
  <c r="G2765"/>
  <c r="G2764"/>
  <c r="G2763"/>
  <c r="G2762"/>
  <c r="G2761"/>
  <c r="G2760"/>
  <c r="G2775"/>
  <c r="G2774"/>
  <c r="G2773"/>
  <c r="G2772"/>
  <c r="G2771"/>
  <c r="G2770"/>
  <c r="G2769"/>
  <c r="G2768"/>
  <c r="G2783"/>
  <c r="G2782"/>
  <c r="G2781"/>
  <c r="G2780"/>
  <c r="G2779"/>
  <c r="G2778"/>
  <c r="G2777"/>
  <c r="G2776"/>
  <c r="G2791"/>
  <c r="G2790"/>
  <c r="G2789"/>
  <c r="G2788"/>
  <c r="G2787"/>
  <c r="G2786"/>
  <c r="G2785"/>
  <c r="G2784"/>
  <c r="G2799"/>
  <c r="G2798"/>
  <c r="G2797"/>
  <c r="G2796"/>
  <c r="G2795"/>
  <c r="G2794"/>
  <c r="G2793"/>
  <c r="G2792"/>
  <c r="G2807"/>
  <c r="G2806"/>
  <c r="G2805"/>
  <c r="G2804"/>
  <c r="G2803"/>
  <c r="G2802"/>
  <c r="G2801"/>
  <c r="G2800"/>
  <c r="G2815"/>
  <c r="G2814"/>
  <c r="G2813"/>
  <c r="G2812"/>
  <c r="G2811"/>
  <c r="G2810"/>
  <c r="G2809"/>
  <c r="G2808"/>
  <c r="G2823"/>
  <c r="G2822"/>
  <c r="G2821"/>
  <c r="G2820"/>
  <c r="G2819"/>
  <c r="G2818"/>
  <c r="G2817"/>
  <c r="G2816"/>
  <c r="G2831"/>
  <c r="G2830"/>
  <c r="G2829"/>
  <c r="G2828"/>
  <c r="G2827"/>
  <c r="G2826"/>
  <c r="G2825"/>
  <c r="G2824"/>
  <c r="G2839"/>
  <c r="G2838"/>
  <c r="G2837"/>
  <c r="G2836"/>
  <c r="G2835"/>
  <c r="G2834"/>
  <c r="G2833"/>
  <c r="G2832"/>
  <c r="G2847"/>
  <c r="G2846"/>
  <c r="G2845"/>
  <c r="G2844"/>
  <c r="G2843"/>
  <c r="G2842"/>
  <c r="G2841"/>
  <c r="G2840"/>
  <c r="G2855"/>
  <c r="G2854"/>
  <c r="G2853"/>
  <c r="G2852"/>
  <c r="G2851"/>
  <c r="G2850"/>
  <c r="G2849"/>
  <c r="G2848"/>
  <c r="G2863"/>
  <c r="G2862"/>
  <c r="G2861"/>
  <c r="G2860"/>
  <c r="G2859"/>
  <c r="G2858"/>
  <c r="G2857"/>
  <c r="G2856"/>
  <c r="G2871"/>
  <c r="G2870"/>
  <c r="G2869"/>
  <c r="G2868"/>
  <c r="G2867"/>
  <c r="G2866"/>
  <c r="G2865"/>
  <c r="G2864"/>
  <c r="G2879"/>
  <c r="G2878"/>
  <c r="G2877"/>
  <c r="G2876"/>
  <c r="G2875"/>
  <c r="G2874"/>
  <c r="G2873"/>
  <c r="G2872"/>
  <c r="G2887"/>
  <c r="G2886"/>
  <c r="G2885"/>
  <c r="G2884"/>
  <c r="G2883"/>
  <c r="G2882"/>
  <c r="G2881"/>
  <c r="G2880"/>
  <c r="G2895"/>
  <c r="G2894"/>
  <c r="G2893"/>
  <c r="G2892"/>
  <c r="G2891"/>
  <c r="G2890"/>
  <c r="G2889"/>
  <c r="G2888"/>
  <c r="G2903"/>
  <c r="G2902"/>
  <c r="G2901"/>
  <c r="G2900"/>
  <c r="G2899"/>
  <c r="G2898"/>
  <c r="G2897"/>
  <c r="G2896"/>
  <c r="G2911"/>
  <c r="G2910"/>
  <c r="G2909"/>
  <c r="G2908"/>
  <c r="G2907"/>
  <c r="G2906"/>
  <c r="G2905"/>
  <c r="G2904"/>
  <c r="G2919"/>
  <c r="G2918"/>
  <c r="G2917"/>
  <c r="G2916"/>
  <c r="G2915"/>
  <c r="G2914"/>
  <c r="G2913"/>
  <c r="G2912"/>
  <c r="G2927"/>
  <c r="G2926"/>
  <c r="G2925"/>
  <c r="G2924"/>
  <c r="G2923"/>
  <c r="G2922"/>
  <c r="G2921"/>
  <c r="G2920"/>
  <c r="G2935"/>
  <c r="G2934"/>
  <c r="G2933"/>
  <c r="G2932"/>
  <c r="G2931"/>
  <c r="G2930"/>
  <c r="G2929"/>
  <c r="G2928"/>
  <c r="G2943"/>
  <c r="G2942"/>
  <c r="G2941"/>
  <c r="G2940"/>
  <c r="G2939"/>
  <c r="G2938"/>
  <c r="G2937"/>
  <c r="G2936"/>
  <c r="G2951"/>
  <c r="G2950"/>
  <c r="G2949"/>
  <c r="G2948"/>
  <c r="G2947"/>
  <c r="G2946"/>
  <c r="G2945"/>
  <c r="G2944"/>
  <c r="G2959"/>
  <c r="G2958"/>
  <c r="G2957"/>
  <c r="G2956"/>
  <c r="G2955"/>
  <c r="G2954"/>
  <c r="G2953"/>
  <c r="G2952"/>
  <c r="G2967"/>
  <c r="G2966"/>
  <c r="G2965"/>
  <c r="G2964"/>
  <c r="G2963"/>
  <c r="G2962"/>
  <c r="G2961"/>
  <c r="G2960"/>
  <c r="G2975"/>
  <c r="G2974"/>
  <c r="G2973"/>
  <c r="G2972"/>
  <c r="G2971"/>
  <c r="G2970"/>
  <c r="G2969"/>
  <c r="G2968"/>
  <c r="G2983"/>
  <c r="G2982"/>
  <c r="G2981"/>
  <c r="G2980"/>
  <c r="G2979"/>
  <c r="G2978"/>
  <c r="G2977"/>
  <c r="G2976"/>
  <c r="G2991"/>
  <c r="G2990"/>
  <c r="G2989"/>
  <c r="G2988"/>
  <c r="G2987"/>
  <c r="G2986"/>
  <c r="G2985"/>
  <c r="G2984"/>
  <c r="G2999"/>
  <c r="G2998"/>
  <c r="G2997"/>
  <c r="G2996"/>
  <c r="G2995"/>
  <c r="G2994"/>
  <c r="G2993"/>
  <c r="G2992"/>
  <c r="G3007"/>
  <c r="G3006"/>
  <c r="G3005"/>
  <c r="G3004"/>
  <c r="G3003"/>
  <c r="G3002"/>
  <c r="G3001"/>
  <c r="G3000"/>
  <c r="G3015"/>
  <c r="G3014"/>
  <c r="G3013"/>
  <c r="G3012"/>
  <c r="G3011"/>
  <c r="G3010"/>
  <c r="G3009"/>
  <c r="G3008"/>
  <c r="G3023"/>
  <c r="G3022"/>
  <c r="G3021"/>
  <c r="G3020"/>
  <c r="G3019"/>
  <c r="G3018"/>
  <c r="G3017"/>
  <c r="G3016"/>
  <c r="G3031"/>
  <c r="G3030"/>
  <c r="G3029"/>
  <c r="G3028"/>
  <c r="G3027"/>
  <c r="G3026"/>
  <c r="G3025"/>
  <c r="G3024"/>
  <c r="G3039"/>
  <c r="G3038"/>
  <c r="G3037"/>
  <c r="G3036"/>
  <c r="G3035"/>
  <c r="G3034"/>
  <c r="G3033"/>
  <c r="G3032"/>
  <c r="G3047"/>
  <c r="G3046"/>
  <c r="G3045"/>
  <c r="G3044"/>
  <c r="G3043"/>
  <c r="G3042"/>
  <c r="G3041"/>
  <c r="G3040"/>
  <c r="G3055"/>
  <c r="G3054"/>
  <c r="G3053"/>
  <c r="G3052"/>
  <c r="G3051"/>
  <c r="G3050"/>
  <c r="G3049"/>
  <c r="G3048"/>
  <c r="G3063"/>
  <c r="G3062"/>
  <c r="G3061"/>
  <c r="G3060"/>
  <c r="G3059"/>
  <c r="G3058"/>
  <c r="G3057"/>
  <c r="G3056"/>
  <c r="G3071"/>
  <c r="G3070"/>
  <c r="G3069"/>
  <c r="G3068"/>
  <c r="G3067"/>
  <c r="G3066"/>
  <c r="G3065"/>
  <c r="G3064"/>
  <c r="G3079"/>
  <c r="G3078"/>
  <c r="G3077"/>
  <c r="G3076"/>
  <c r="G3075"/>
  <c r="G3074"/>
  <c r="G3073"/>
  <c r="G3072"/>
  <c r="G3087"/>
  <c r="G3086"/>
  <c r="G3085"/>
  <c r="G3084"/>
  <c r="G3083"/>
  <c r="G3082"/>
  <c r="G3081"/>
  <c r="G3080"/>
  <c r="G3095"/>
  <c r="G3094"/>
  <c r="G3093"/>
  <c r="G3092"/>
  <c r="G3091"/>
  <c r="G3090"/>
  <c r="G3089"/>
  <c r="G3088"/>
  <c r="G3103"/>
  <c r="G3102"/>
  <c r="G3101"/>
  <c r="G3100"/>
  <c r="G3099"/>
  <c r="G3098"/>
  <c r="G3097"/>
  <c r="G3096"/>
  <c r="G3111"/>
  <c r="G3110"/>
  <c r="G3109"/>
  <c r="G3108"/>
  <c r="G3107"/>
  <c r="G3106"/>
  <c r="G3105"/>
  <c r="G3104"/>
  <c r="G3119"/>
  <c r="G3118"/>
  <c r="G3117"/>
  <c r="G3116"/>
  <c r="G3115"/>
  <c r="G3114"/>
  <c r="G3113"/>
  <c r="G3112"/>
  <c r="G3127"/>
  <c r="G3126"/>
  <c r="G3125"/>
  <c r="G3124"/>
  <c r="G3123"/>
  <c r="G3122"/>
  <c r="G3121"/>
  <c r="G3120"/>
  <c r="G3135"/>
  <c r="G3134"/>
  <c r="G3133"/>
  <c r="G3132"/>
  <c r="G3131"/>
  <c r="G3130"/>
  <c r="G3129"/>
  <c r="G3128"/>
  <c r="G3143"/>
  <c r="G3142"/>
  <c r="G3141"/>
  <c r="G3140"/>
  <c r="G3139"/>
  <c r="G3138"/>
  <c r="G3137"/>
  <c r="G3136"/>
  <c r="G3151"/>
  <c r="G3150"/>
  <c r="G3149"/>
  <c r="G3148"/>
  <c r="G3147"/>
  <c r="G3146"/>
  <c r="G3145"/>
  <c r="G3144"/>
  <c r="G3159"/>
  <c r="G3158"/>
  <c r="G3157"/>
  <c r="G3156"/>
  <c r="G3155"/>
  <c r="G3154"/>
  <c r="G3153"/>
  <c r="G3152"/>
  <c r="G3167"/>
  <c r="G3166"/>
  <c r="G3165"/>
  <c r="G3164"/>
  <c r="G3163"/>
  <c r="G3162"/>
  <c r="G3161"/>
  <c r="G3160"/>
  <c r="G3175"/>
  <c r="G3174"/>
  <c r="G3173"/>
  <c r="G3172"/>
  <c r="G3171"/>
  <c r="G3170"/>
  <c r="G3169"/>
  <c r="G3168"/>
  <c r="G3183"/>
  <c r="G3182"/>
  <c r="G3181"/>
  <c r="G3180"/>
  <c r="G3179"/>
  <c r="G3178"/>
  <c r="G3177"/>
  <c r="G3176"/>
  <c r="G3191"/>
  <c r="G3190"/>
  <c r="G3189"/>
  <c r="G3188"/>
  <c r="G3187"/>
  <c r="G3186"/>
  <c r="G3185"/>
  <c r="G3184"/>
  <c r="G3199"/>
  <c r="G3198"/>
  <c r="G3197"/>
  <c r="G3196"/>
  <c r="G3195"/>
  <c r="G3194"/>
  <c r="G3193"/>
  <c r="G3192"/>
  <c r="G3207"/>
  <c r="G3206"/>
  <c r="G3205"/>
  <c r="G3204"/>
  <c r="G3203"/>
  <c r="G3202"/>
  <c r="G3201"/>
  <c r="G3200"/>
  <c r="G3215"/>
  <c r="G3214"/>
  <c r="G3213"/>
  <c r="G3212"/>
  <c r="G3211"/>
  <c r="G3210"/>
  <c r="G3209"/>
  <c r="G3208"/>
  <c r="G3223"/>
  <c r="G3222"/>
  <c r="G3221"/>
  <c r="G3220"/>
  <c r="G3219"/>
  <c r="G3218"/>
  <c r="G3217"/>
  <c r="G3216"/>
  <c r="G3257"/>
  <c r="G3256"/>
  <c r="G3255"/>
  <c r="G3254"/>
  <c r="G3253"/>
  <c r="G3252"/>
  <c r="G3251"/>
  <c r="G3250"/>
  <c r="G3281"/>
  <c r="G3280"/>
  <c r="G3279"/>
  <c r="G3278"/>
  <c r="G3277"/>
  <c r="G3276"/>
  <c r="G3275"/>
  <c r="G3274"/>
  <c r="G3289"/>
  <c r="G3288"/>
  <c r="G3287"/>
  <c r="G3286"/>
  <c r="G3285"/>
  <c r="G3284"/>
  <c r="G3283"/>
  <c r="G3282"/>
  <c r="G3233"/>
  <c r="G3232"/>
  <c r="G3231"/>
  <c r="G3230"/>
  <c r="G3229"/>
  <c r="G3228"/>
  <c r="G3227"/>
  <c r="G3226"/>
  <c r="G3241"/>
  <c r="G3240"/>
  <c r="G3239"/>
  <c r="G3238"/>
  <c r="G3237"/>
  <c r="G3236"/>
  <c r="G3235"/>
  <c r="G3234"/>
  <c r="G3249"/>
  <c r="G3248"/>
  <c r="G3247"/>
  <c r="G3246"/>
  <c r="G3245"/>
  <c r="G3244"/>
  <c r="G3243"/>
  <c r="G3242"/>
  <c r="G3305"/>
  <c r="G3304"/>
  <c r="G3303"/>
  <c r="G3302"/>
  <c r="G3301"/>
  <c r="G3300"/>
  <c r="G3299"/>
  <c r="G3298"/>
  <c r="G3337"/>
  <c r="G3336"/>
  <c r="G3335"/>
  <c r="G3334"/>
  <c r="G3333"/>
  <c r="G3332"/>
  <c r="G3331"/>
  <c r="G3330"/>
  <c r="G3345"/>
  <c r="G3344"/>
  <c r="G3343"/>
  <c r="G3342"/>
  <c r="G3341"/>
  <c r="G3340"/>
  <c r="G3339"/>
  <c r="G3338"/>
  <c r="G3353"/>
  <c r="G3352"/>
  <c r="G3351"/>
  <c r="G3350"/>
  <c r="G3349"/>
  <c r="G3348"/>
  <c r="G3347"/>
  <c r="G3346"/>
  <c r="G3297"/>
  <c r="G3296"/>
  <c r="G3295"/>
  <c r="G3294"/>
  <c r="G3293"/>
  <c r="G3292"/>
  <c r="G3291"/>
  <c r="G3290"/>
  <c r="G3265"/>
  <c r="G3264"/>
  <c r="G3263"/>
  <c r="G3262"/>
  <c r="G3261"/>
  <c r="G3260"/>
  <c r="G3259"/>
  <c r="G3258"/>
  <c r="G3273"/>
  <c r="G3272"/>
  <c r="G3271"/>
  <c r="G3270"/>
  <c r="G3269"/>
  <c r="G3268"/>
  <c r="G3267"/>
  <c r="G3266"/>
  <c r="G3362"/>
  <c r="G3361"/>
  <c r="G3360"/>
  <c r="G3359"/>
  <c r="G3358"/>
  <c r="G3357"/>
  <c r="G3356"/>
  <c r="G3355"/>
  <c r="G3371"/>
  <c r="G3370"/>
  <c r="G3369"/>
  <c r="G3368"/>
  <c r="G3367"/>
  <c r="G3366"/>
  <c r="G3365"/>
  <c r="G3364"/>
  <c r="G3380"/>
  <c r="G3379"/>
  <c r="G3378"/>
  <c r="G3377"/>
  <c r="G3376"/>
  <c r="G3375"/>
  <c r="G3374"/>
  <c r="G3373"/>
  <c r="G3388"/>
  <c r="G3387"/>
  <c r="G3386"/>
  <c r="G3385"/>
  <c r="G3384"/>
  <c r="G3383"/>
  <c r="G3382"/>
  <c r="G3381"/>
  <c r="G3396"/>
  <c r="G3395"/>
  <c r="G3394"/>
  <c r="G3393"/>
  <c r="G3392"/>
  <c r="G3391"/>
  <c r="G3390"/>
  <c r="G3389"/>
  <c r="G3405"/>
  <c r="G3404"/>
  <c r="G3403"/>
  <c r="G3402"/>
  <c r="G3401"/>
  <c r="G3400"/>
  <c r="G3399"/>
  <c r="G3398"/>
  <c r="G3414"/>
  <c r="G3413"/>
  <c r="G3412"/>
  <c r="G3411"/>
  <c r="G3410"/>
  <c r="G3409"/>
  <c r="G3408"/>
  <c r="G3407"/>
  <c r="G3422"/>
  <c r="G3421"/>
  <c r="G3420"/>
  <c r="G3419"/>
  <c r="G3418"/>
  <c r="G3417"/>
  <c r="G3416"/>
  <c r="G3415"/>
  <c r="G3430"/>
  <c r="G3429"/>
  <c r="G3428"/>
  <c r="G3427"/>
  <c r="G3426"/>
  <c r="G3425"/>
  <c r="G3424"/>
  <c r="G3423"/>
  <c r="G3439"/>
  <c r="G3438"/>
  <c r="G3437"/>
  <c r="G3436"/>
  <c r="G3435"/>
  <c r="G3434"/>
  <c r="G3433"/>
  <c r="G3432"/>
  <c r="G3447"/>
  <c r="G3446"/>
  <c r="G3445"/>
  <c r="G3444"/>
  <c r="G3443"/>
  <c r="G3442"/>
  <c r="G3441"/>
  <c r="G3440"/>
  <c r="G3455"/>
  <c r="G3454"/>
  <c r="G3453"/>
  <c r="G3452"/>
  <c r="G3451"/>
  <c r="G3450"/>
  <c r="G3449"/>
  <c r="G3448"/>
  <c r="G3464"/>
  <c r="G3463"/>
  <c r="G3462"/>
  <c r="G3461"/>
  <c r="G3460"/>
  <c r="G3459"/>
  <c r="G3458"/>
  <c r="G3457"/>
  <c r="G3473"/>
  <c r="G3472"/>
  <c r="G3471"/>
  <c r="G3470"/>
  <c r="G3469"/>
  <c r="G3468"/>
  <c r="G3467"/>
  <c r="G3466"/>
  <c r="G3481"/>
  <c r="G3480"/>
  <c r="G3479"/>
  <c r="G3478"/>
  <c r="G3477"/>
  <c r="G3476"/>
  <c r="G3475"/>
  <c r="G3474"/>
  <c r="G3489"/>
  <c r="G3488"/>
  <c r="G3487"/>
  <c r="G3486"/>
  <c r="G3485"/>
  <c r="G3484"/>
  <c r="G3483"/>
  <c r="G3482"/>
  <c r="G3498"/>
  <c r="G3497"/>
  <c r="G3496"/>
  <c r="G3495"/>
  <c r="G3494"/>
  <c r="G3493"/>
  <c r="G3492"/>
  <c r="G3491"/>
  <c r="G3506"/>
  <c r="G3505"/>
  <c r="G3504"/>
  <c r="G3503"/>
  <c r="G3502"/>
  <c r="G3501"/>
  <c r="G3500"/>
  <c r="G3499"/>
  <c r="G3514"/>
  <c r="G3513"/>
  <c r="G3512"/>
  <c r="G3511"/>
  <c r="G3510"/>
  <c r="G3509"/>
  <c r="G3508"/>
  <c r="G3507"/>
  <c r="G3523"/>
  <c r="G3522"/>
  <c r="G3521"/>
  <c r="G3520"/>
  <c r="G3519"/>
  <c r="G3518"/>
  <c r="G3517"/>
  <c r="G3516"/>
  <c r="G3532"/>
  <c r="G3531"/>
  <c r="G3530"/>
  <c r="G3529"/>
  <c r="G3528"/>
  <c r="G3527"/>
  <c r="G3526"/>
  <c r="G3525"/>
  <c r="G3540"/>
  <c r="G3539"/>
  <c r="G3538"/>
  <c r="G3537"/>
  <c r="G3536"/>
  <c r="G3535"/>
  <c r="G3534"/>
  <c r="G3533"/>
  <c r="G3548"/>
  <c r="G3547"/>
  <c r="G3546"/>
  <c r="G3545"/>
  <c r="G3544"/>
  <c r="G3543"/>
  <c r="G3542"/>
  <c r="G3541"/>
  <c r="G3557"/>
  <c r="G3556"/>
  <c r="G3555"/>
  <c r="G3554"/>
  <c r="G3553"/>
  <c r="G3552"/>
  <c r="G3551"/>
  <c r="G3550"/>
  <c r="G3566"/>
  <c r="G3565"/>
  <c r="G3564"/>
  <c r="G3563"/>
  <c r="G3562"/>
  <c r="G3561"/>
  <c r="G3560"/>
  <c r="G3559"/>
  <c r="G3576"/>
  <c r="G3575"/>
  <c r="G3574"/>
  <c r="G3573"/>
  <c r="G3572"/>
  <c r="G3571"/>
  <c r="G3570"/>
  <c r="G3569"/>
  <c r="G3592"/>
  <c r="G3591"/>
  <c r="G3590"/>
  <c r="G3589"/>
  <c r="G3588"/>
  <c r="G3587"/>
  <c r="G3586"/>
  <c r="G3585"/>
  <c r="G3601"/>
  <c r="G3600"/>
  <c r="G3599"/>
  <c r="G3598"/>
  <c r="G3597"/>
  <c r="G3596"/>
  <c r="G3595"/>
  <c r="G3594"/>
  <c r="G3610"/>
  <c r="G3609"/>
  <c r="G3608"/>
  <c r="G3607"/>
  <c r="G3606"/>
  <c r="G3605"/>
  <c r="G3604"/>
  <c r="G3603"/>
  <c r="G3619"/>
  <c r="G3618"/>
  <c r="G3617"/>
  <c r="G3616"/>
  <c r="G3615"/>
  <c r="G3614"/>
  <c r="G3613"/>
  <c r="G3612"/>
  <c r="G3628"/>
  <c r="G3627"/>
  <c r="G3626"/>
  <c r="G3625"/>
  <c r="G3624"/>
  <c r="G3623"/>
  <c r="G3622"/>
  <c r="G3621"/>
  <c r="G3638"/>
  <c r="G3637"/>
  <c r="G3636"/>
  <c r="G3635"/>
  <c r="G3634"/>
  <c r="G3633"/>
  <c r="G3632"/>
  <c r="G3631"/>
  <c r="G3646"/>
  <c r="G3645"/>
  <c r="G3644"/>
  <c r="G3643"/>
  <c r="G3642"/>
  <c r="G3641"/>
  <c r="G3640"/>
  <c r="G3639"/>
  <c r="G3654"/>
  <c r="G3653"/>
  <c r="G3652"/>
  <c r="G3651"/>
  <c r="G3650"/>
  <c r="G3649"/>
  <c r="G3648"/>
  <c r="G3647"/>
  <c r="G3662"/>
  <c r="G3661"/>
  <c r="G3660"/>
  <c r="G3659"/>
  <c r="G3658"/>
  <c r="G3657"/>
  <c r="G3656"/>
  <c r="G3655"/>
  <c r="G3670"/>
  <c r="G3669"/>
  <c r="G3668"/>
  <c r="G3667"/>
  <c r="G3666"/>
  <c r="G3665"/>
  <c r="G3664"/>
  <c r="G3663"/>
  <c r="G3678"/>
  <c r="G3677"/>
  <c r="G3676"/>
  <c r="G3675"/>
  <c r="G3674"/>
  <c r="G3673"/>
  <c r="G3672"/>
  <c r="G3671"/>
  <c r="G3686"/>
  <c r="G3685"/>
  <c r="G3684"/>
  <c r="G3683"/>
  <c r="G3682"/>
  <c r="G3681"/>
  <c r="G3680"/>
  <c r="G3679"/>
  <c r="G3694"/>
  <c r="G3693"/>
  <c r="G3692"/>
  <c r="G3691"/>
  <c r="G3690"/>
  <c r="G3689"/>
  <c r="G3688"/>
  <c r="G3687"/>
  <c r="G3702"/>
  <c r="G3701"/>
  <c r="G3700"/>
  <c r="G3699"/>
  <c r="G3698"/>
  <c r="G3697"/>
  <c r="G3696"/>
  <c r="G3695"/>
  <c r="G3710"/>
  <c r="G3709"/>
  <c r="G3708"/>
  <c r="G3707"/>
  <c r="G3706"/>
  <c r="G3705"/>
  <c r="G3704"/>
  <c r="G3703"/>
  <c r="G3718"/>
  <c r="G3717"/>
  <c r="G3716"/>
  <c r="G3715"/>
  <c r="G3714"/>
  <c r="G3713"/>
  <c r="G3712"/>
  <c r="G3711"/>
  <c r="G3726"/>
  <c r="G3725"/>
  <c r="G3724"/>
  <c r="G3723"/>
  <c r="G3722"/>
  <c r="G3721"/>
  <c r="G3720"/>
  <c r="G3719"/>
  <c r="G3734"/>
  <c r="G3733"/>
  <c r="G3732"/>
  <c r="G3731"/>
  <c r="G3730"/>
  <c r="G3729"/>
  <c r="G3728"/>
  <c r="G3727"/>
  <c r="G3742"/>
  <c r="G3741"/>
  <c r="G3740"/>
  <c r="G3739"/>
  <c r="G3738"/>
  <c r="G3737"/>
  <c r="G3736"/>
  <c r="G3735"/>
  <c r="G3750"/>
  <c r="G3749"/>
  <c r="G3748"/>
  <c r="G3747"/>
  <c r="G3746"/>
  <c r="G3745"/>
  <c r="G3744"/>
  <c r="G3743"/>
  <c r="G3758"/>
  <c r="G3757"/>
  <c r="G3756"/>
  <c r="G3755"/>
  <c r="G3754"/>
  <c r="G3753"/>
  <c r="G3752"/>
  <c r="G3751"/>
  <c r="G3766"/>
  <c r="G3765"/>
  <c r="G3764"/>
  <c r="G3763"/>
  <c r="G3762"/>
  <c r="G3761"/>
  <c r="G3760"/>
  <c r="G3759"/>
  <c r="G3774"/>
  <c r="G3773"/>
  <c r="G3772"/>
  <c r="G3771"/>
  <c r="G3770"/>
  <c r="G3769"/>
  <c r="G3768"/>
  <c r="G3767"/>
  <c r="G3782"/>
  <c r="G3781"/>
  <c r="G3780"/>
  <c r="G3779"/>
  <c r="G3778"/>
  <c r="G3777"/>
  <c r="G3776"/>
  <c r="G3775"/>
  <c r="G3790"/>
  <c r="G3789"/>
  <c r="G3788"/>
  <c r="G3787"/>
  <c r="G3786"/>
  <c r="G3785"/>
  <c r="G3784"/>
  <c r="G3783"/>
  <c r="G3798"/>
  <c r="G3797"/>
  <c r="G3796"/>
  <c r="G3795"/>
  <c r="G3794"/>
  <c r="G3793"/>
  <c r="G3792"/>
  <c r="G3791"/>
  <c r="G3806"/>
  <c r="G3805"/>
  <c r="G3804"/>
  <c r="G3803"/>
  <c r="G3802"/>
  <c r="G3801"/>
  <c r="G3800"/>
  <c r="G3799"/>
  <c r="G3814"/>
  <c r="G3813"/>
  <c r="G3812"/>
  <c r="G3811"/>
  <c r="G3810"/>
  <c r="G3809"/>
  <c r="G3808"/>
  <c r="G3807"/>
  <c r="G3822"/>
  <c r="G3821"/>
  <c r="G3820"/>
  <c r="G3819"/>
  <c r="G3818"/>
  <c r="G3817"/>
  <c r="G3816"/>
  <c r="G3815"/>
  <c r="G3830"/>
  <c r="G3829"/>
  <c r="G3828"/>
  <c r="G3827"/>
  <c r="G3826"/>
  <c r="G3825"/>
  <c r="G3824"/>
  <c r="G3823"/>
  <c r="G3838"/>
  <c r="G3837"/>
  <c r="G3836"/>
  <c r="G3835"/>
  <c r="G3834"/>
  <c r="G3833"/>
  <c r="G3832"/>
  <c r="G3831"/>
  <c r="G3846"/>
  <c r="G3845"/>
  <c r="G3844"/>
  <c r="G3843"/>
  <c r="G3842"/>
  <c r="G3841"/>
  <c r="G3840"/>
  <c r="G3839"/>
  <c r="G3854"/>
  <c r="G3853"/>
  <c r="G3852"/>
  <c r="G3851"/>
  <c r="G3850"/>
  <c r="G3849"/>
  <c r="G3848"/>
  <c r="G3847"/>
  <c r="G3862"/>
  <c r="G3861"/>
  <c r="G3860"/>
  <c r="G3859"/>
  <c r="G3858"/>
  <c r="G3857"/>
  <c r="G3856"/>
  <c r="G3855"/>
  <c r="G3870"/>
  <c r="G3869"/>
  <c r="G3868"/>
  <c r="G3867"/>
  <c r="G3866"/>
  <c r="G3865"/>
  <c r="G3864"/>
  <c r="G3863"/>
  <c r="G3878"/>
  <c r="G3877"/>
  <c r="G3876"/>
  <c r="G3875"/>
  <c r="G3874"/>
  <c r="G3873"/>
  <c r="G3872"/>
  <c r="G3871"/>
  <c r="G3886"/>
  <c r="G3885"/>
  <c r="G3884"/>
  <c r="G3883"/>
  <c r="G3882"/>
  <c r="G3881"/>
  <c r="G3880"/>
  <c r="G3879"/>
  <c r="G3894"/>
  <c r="G3893"/>
  <c r="G3892"/>
  <c r="G3891"/>
  <c r="G3890"/>
  <c r="G3889"/>
  <c r="G3888"/>
  <c r="G3887"/>
  <c r="G3902"/>
  <c r="G3901"/>
  <c r="G3900"/>
  <c r="G3899"/>
  <c r="G3898"/>
  <c r="G3897"/>
  <c r="G3896"/>
  <c r="G3895"/>
  <c r="G3910"/>
  <c r="G3909"/>
  <c r="G3908"/>
  <c r="G3907"/>
  <c r="G3906"/>
  <c r="G3905"/>
  <c r="G3904"/>
  <c r="G3903"/>
  <c r="G3918"/>
  <c r="G3917"/>
  <c r="G3916"/>
  <c r="G3915"/>
  <c r="G3914"/>
  <c r="G3913"/>
  <c r="G3912"/>
  <c r="G3911"/>
  <c r="G3926"/>
  <c r="G3925"/>
  <c r="G3924"/>
  <c r="G3923"/>
  <c r="G3922"/>
  <c r="G3921"/>
  <c r="G3920"/>
  <c r="G3919"/>
  <c r="G3934"/>
  <c r="G3933"/>
  <c r="G3932"/>
  <c r="G3931"/>
  <c r="G3930"/>
  <c r="G3929"/>
  <c r="G3928"/>
  <c r="G3927"/>
  <c r="G3942"/>
  <c r="G3941"/>
  <c r="G3940"/>
  <c r="G3939"/>
  <c r="G3938"/>
  <c r="G3937"/>
  <c r="G3936"/>
  <c r="G3935"/>
  <c r="G3950"/>
  <c r="G3949"/>
  <c r="G3948"/>
  <c r="G3947"/>
  <c r="G3946"/>
  <c r="G3945"/>
  <c r="G3944"/>
  <c r="G3943"/>
  <c r="G3958"/>
  <c r="G3957"/>
  <c r="G3956"/>
  <c r="G3955"/>
  <c r="G3954"/>
  <c r="G3953"/>
  <c r="G3952"/>
  <c r="G3951"/>
  <c r="G3966"/>
  <c r="G3965"/>
  <c r="G3964"/>
  <c r="G3963"/>
  <c r="G3962"/>
  <c r="G3961"/>
  <c r="G3960"/>
  <c r="G3959"/>
  <c r="G3974"/>
  <c r="G3973"/>
  <c r="G3972"/>
  <c r="G3971"/>
  <c r="G3970"/>
  <c r="G3969"/>
  <c r="G3968"/>
  <c r="G3967"/>
  <c r="G3982"/>
  <c r="G3981"/>
  <c r="G3980"/>
  <c r="G3979"/>
  <c r="G3978"/>
  <c r="G3977"/>
  <c r="G3976"/>
  <c r="G3975"/>
  <c r="G3990"/>
  <c r="G3989"/>
  <c r="G3988"/>
  <c r="G3987"/>
  <c r="G3986"/>
  <c r="G3985"/>
  <c r="G3984"/>
  <c r="G3983"/>
  <c r="G3998"/>
  <c r="G3997"/>
  <c r="G3996"/>
  <c r="G3995"/>
  <c r="G3994"/>
  <c r="G3993"/>
  <c r="G3992"/>
  <c r="G3991"/>
  <c r="G4006"/>
  <c r="G4005"/>
  <c r="G4004"/>
  <c r="G4003"/>
  <c r="G4002"/>
  <c r="G4001"/>
  <c r="G4000"/>
  <c r="G3999"/>
  <c r="G4014"/>
  <c r="G4013"/>
  <c r="G4012"/>
  <c r="G4011"/>
  <c r="G4010"/>
  <c r="G4009"/>
  <c r="G4008"/>
  <c r="G4007"/>
  <c r="G4022"/>
  <c r="G4021"/>
  <c r="G4020"/>
  <c r="G4019"/>
  <c r="G4018"/>
  <c r="G4017"/>
  <c r="G4016"/>
  <c r="G4015"/>
  <c r="G4030"/>
  <c r="G4029"/>
  <c r="G4028"/>
  <c r="G4027"/>
  <c r="G4026"/>
  <c r="G4025"/>
  <c r="G4024"/>
  <c r="G4023"/>
  <c r="G4038"/>
  <c r="G4037"/>
  <c r="G4036"/>
  <c r="G4035"/>
  <c r="G4034"/>
  <c r="G4033"/>
  <c r="G4032"/>
  <c r="G4031"/>
  <c r="G4046"/>
  <c r="G4045"/>
  <c r="G4044"/>
  <c r="G4043"/>
  <c r="G4042"/>
  <c r="G4041"/>
  <c r="G4040"/>
  <c r="G4039"/>
  <c r="G4054"/>
  <c r="G4053"/>
  <c r="G4052"/>
  <c r="G4051"/>
  <c r="G4050"/>
  <c r="G4049"/>
  <c r="G4048"/>
  <c r="G4047"/>
  <c r="G4062"/>
  <c r="G4061"/>
  <c r="G4060"/>
  <c r="G4059"/>
  <c r="G4058"/>
  <c r="G4057"/>
  <c r="G4056"/>
  <c r="G4055"/>
  <c r="G4070"/>
  <c r="G4069"/>
  <c r="G4068"/>
  <c r="G4067"/>
  <c r="G4066"/>
  <c r="G4065"/>
  <c r="G4064"/>
  <c r="G4063"/>
  <c r="G4078"/>
  <c r="G4077"/>
  <c r="G4076"/>
  <c r="G4075"/>
  <c r="G4074"/>
  <c r="G4073"/>
  <c r="G4072"/>
  <c r="G4071"/>
  <c r="G4086"/>
  <c r="G4085"/>
  <c r="G4084"/>
  <c r="G4083"/>
  <c r="G4082"/>
  <c r="G4081"/>
  <c r="G4080"/>
  <c r="G4079"/>
  <c r="G4094"/>
  <c r="G4093"/>
  <c r="G4092"/>
  <c r="G4091"/>
  <c r="G4090"/>
  <c r="G4089"/>
  <c r="G4088"/>
  <c r="G4087"/>
  <c r="G4102"/>
  <c r="G4101"/>
  <c r="G4100"/>
  <c r="G4099"/>
  <c r="G4098"/>
  <c r="G4097"/>
  <c r="G4096"/>
  <c r="G4095"/>
  <c r="G4110"/>
  <c r="G4109"/>
  <c r="G4108"/>
  <c r="G4107"/>
  <c r="G4106"/>
  <c r="G4105"/>
  <c r="G4104"/>
  <c r="G4103"/>
  <c r="G4118"/>
  <c r="G4117"/>
  <c r="G4116"/>
  <c r="G4115"/>
  <c r="G4114"/>
  <c r="G4113"/>
  <c r="G4112"/>
  <c r="G4111"/>
  <c r="G4126"/>
  <c r="G4125"/>
  <c r="G4124"/>
  <c r="G4123"/>
  <c r="G4122"/>
  <c r="G4121"/>
  <c r="G4120"/>
  <c r="G4119"/>
  <c r="G4134"/>
  <c r="G4133"/>
  <c r="G4132"/>
  <c r="G4131"/>
  <c r="G4130"/>
  <c r="G4129"/>
  <c r="G4128"/>
  <c r="G4127"/>
  <c r="G4142"/>
  <c r="G4141"/>
  <c r="G4140"/>
  <c r="G4139"/>
  <c r="G4138"/>
  <c r="G4137"/>
  <c r="G4136"/>
  <c r="G4135"/>
  <c r="G4150"/>
  <c r="G4149"/>
  <c r="G4148"/>
  <c r="G4147"/>
  <c r="G4146"/>
  <c r="G4145"/>
  <c r="G4144"/>
  <c r="G4143"/>
  <c r="G4158"/>
  <c r="G4157"/>
  <c r="G4156"/>
  <c r="G4155"/>
  <c r="G4154"/>
  <c r="G4153"/>
  <c r="G4152"/>
  <c r="G4151"/>
  <c r="G4166"/>
  <c r="G4165"/>
  <c r="G4164"/>
  <c r="G4163"/>
  <c r="G4162"/>
  <c r="G4161"/>
  <c r="G4160"/>
  <c r="G4159"/>
  <c r="G4174"/>
  <c r="G4173"/>
  <c r="G4172"/>
  <c r="G4171"/>
  <c r="G4170"/>
  <c r="G4169"/>
  <c r="G4168"/>
  <c r="G4167"/>
  <c r="G4182"/>
  <c r="G4181"/>
  <c r="G4180"/>
  <c r="G4179"/>
  <c r="G4178"/>
  <c r="G4177"/>
  <c r="G4176"/>
  <c r="G4175"/>
  <c r="G4216"/>
  <c r="G4215"/>
  <c r="G4214"/>
  <c r="G4213"/>
  <c r="G4212"/>
  <c r="G4211"/>
  <c r="G4210"/>
  <c r="G4209"/>
  <c r="G4248"/>
  <c r="G4247"/>
  <c r="G4246"/>
  <c r="G4245"/>
  <c r="G4244"/>
  <c r="G4243"/>
  <c r="G4242"/>
  <c r="G4241"/>
  <c r="G4256"/>
  <c r="G4255"/>
  <c r="G4254"/>
  <c r="G4253"/>
  <c r="G4252"/>
  <c r="G4251"/>
  <c r="G4250"/>
  <c r="G4249"/>
  <c r="G4192"/>
  <c r="G4191"/>
  <c r="G4190"/>
  <c r="G4189"/>
  <c r="G4188"/>
  <c r="G4187"/>
  <c r="G4186"/>
  <c r="G4185"/>
  <c r="G4200"/>
  <c r="G4199"/>
  <c r="G4198"/>
  <c r="G4197"/>
  <c r="G4196"/>
  <c r="G4195"/>
  <c r="G4194"/>
  <c r="G4193"/>
  <c r="G4208"/>
  <c r="G4207"/>
  <c r="G4206"/>
  <c r="G4205"/>
  <c r="G4204"/>
  <c r="G4203"/>
  <c r="G4202"/>
  <c r="G4201"/>
  <c r="G4272"/>
  <c r="G4271"/>
  <c r="G4270"/>
  <c r="G4269"/>
  <c r="G4268"/>
  <c r="G4267"/>
  <c r="G4266"/>
  <c r="G4265"/>
  <c r="G4232"/>
  <c r="G4231"/>
  <c r="G4230"/>
  <c r="G4229"/>
  <c r="G4228"/>
  <c r="G4227"/>
  <c r="G4226"/>
  <c r="G4225"/>
  <c r="G4240"/>
  <c r="G4239"/>
  <c r="G4238"/>
  <c r="G4237"/>
  <c r="G4236"/>
  <c r="G4235"/>
  <c r="G4234"/>
  <c r="G4233"/>
  <c r="G4320"/>
  <c r="G4319"/>
  <c r="G4318"/>
  <c r="G4317"/>
  <c r="G4316"/>
  <c r="G4315"/>
  <c r="G4314"/>
  <c r="G4313"/>
  <c r="G4328"/>
  <c r="G4327"/>
  <c r="G4326"/>
  <c r="G4325"/>
  <c r="G4324"/>
  <c r="G4323"/>
  <c r="G4322"/>
  <c r="G4321"/>
  <c r="G4264"/>
  <c r="G4263"/>
  <c r="G4262"/>
  <c r="G4261"/>
  <c r="G4260"/>
  <c r="G4259"/>
  <c r="G4258"/>
  <c r="G4257"/>
  <c r="G4336"/>
  <c r="G4335"/>
  <c r="G4334"/>
  <c r="G4333"/>
  <c r="G4332"/>
  <c r="G4331"/>
  <c r="G4330"/>
  <c r="G4329"/>
  <c r="G4344"/>
  <c r="G4343"/>
  <c r="G4342"/>
  <c r="G4341"/>
  <c r="G4340"/>
  <c r="G4339"/>
  <c r="G4338"/>
  <c r="G4337"/>
  <c r="G4352"/>
  <c r="G4351"/>
  <c r="G4350"/>
  <c r="G4349"/>
  <c r="G4348"/>
  <c r="G4347"/>
  <c r="G4346"/>
  <c r="G4345"/>
  <c r="G4361"/>
  <c r="G4360"/>
  <c r="G4359"/>
  <c r="G4358"/>
  <c r="G4357"/>
  <c r="G4356"/>
  <c r="G4355"/>
  <c r="G4354"/>
  <c r="G4370"/>
  <c r="G4369"/>
  <c r="G4368"/>
  <c r="G4367"/>
  <c r="G4366"/>
  <c r="G4365"/>
  <c r="G4364"/>
  <c r="G4363"/>
  <c r="G4379"/>
  <c r="G4378"/>
  <c r="G4377"/>
  <c r="G4376"/>
  <c r="G4375"/>
  <c r="G4374"/>
  <c r="G4373"/>
  <c r="G4372"/>
  <c r="G4388"/>
  <c r="G4387"/>
  <c r="G4386"/>
  <c r="G4385"/>
  <c r="G4384"/>
  <c r="G4383"/>
  <c r="G4382"/>
  <c r="G4381"/>
  <c r="G4397"/>
  <c r="G4396"/>
  <c r="G4395"/>
  <c r="G4394"/>
  <c r="G4393"/>
  <c r="G4392"/>
  <c r="G4391"/>
  <c r="G4390"/>
  <c r="G4406"/>
  <c r="G4405"/>
  <c r="G4404"/>
  <c r="G4403"/>
  <c r="G4402"/>
  <c r="G4401"/>
  <c r="G4400"/>
  <c r="G4399"/>
  <c r="G4416"/>
  <c r="G4415"/>
  <c r="G4414"/>
  <c r="G4413"/>
  <c r="G4412"/>
  <c r="G4411"/>
  <c r="G4410"/>
  <c r="G4409"/>
  <c r="G4424"/>
  <c r="G4423"/>
  <c r="G4422"/>
  <c r="G4421"/>
  <c r="G4420"/>
  <c r="G4419"/>
  <c r="G4418"/>
  <c r="G4417"/>
  <c r="G4432"/>
  <c r="G4431"/>
  <c r="G4430"/>
  <c r="G4429"/>
  <c r="G4428"/>
  <c r="G4427"/>
  <c r="G4426"/>
  <c r="G4425"/>
  <c r="G4440"/>
  <c r="G4439"/>
  <c r="G4438"/>
  <c r="G4437"/>
  <c r="G4436"/>
  <c r="G4435"/>
  <c r="G4434"/>
  <c r="G4433"/>
  <c r="G4448"/>
  <c r="G4447"/>
  <c r="G4446"/>
  <c r="G4445"/>
  <c r="G4444"/>
  <c r="G4443"/>
  <c r="G4442"/>
  <c r="G4441"/>
  <c r="G4457"/>
  <c r="G4456"/>
  <c r="G4455"/>
  <c r="G4454"/>
  <c r="G4453"/>
  <c r="G4452"/>
  <c r="G4451"/>
  <c r="G4450"/>
  <c r="G4465"/>
  <c r="G4464"/>
  <c r="G4463"/>
  <c r="G4462"/>
  <c r="G4461"/>
  <c r="G4460"/>
  <c r="G4459"/>
  <c r="G4458"/>
  <c r="G4474"/>
  <c r="G4473"/>
  <c r="G4472"/>
  <c r="G4471"/>
  <c r="G4470"/>
  <c r="G4469"/>
  <c r="G4468"/>
  <c r="G4467"/>
  <c r="G4483"/>
  <c r="G4482"/>
  <c r="G4481"/>
  <c r="G4480"/>
  <c r="G4479"/>
  <c r="G4478"/>
  <c r="G4477"/>
  <c r="G4476"/>
  <c r="G4495"/>
  <c r="G4494"/>
  <c r="G4493"/>
  <c r="G4492"/>
  <c r="G4491"/>
  <c r="G4490"/>
  <c r="G4489"/>
  <c r="G4488"/>
  <c r="G4503"/>
  <c r="G4502"/>
  <c r="G4501"/>
  <c r="G4500"/>
  <c r="G4499"/>
  <c r="G4498"/>
  <c r="G4497"/>
  <c r="G4496"/>
  <c r="G4511"/>
  <c r="G4510"/>
  <c r="G4509"/>
  <c r="G4508"/>
  <c r="G4507"/>
  <c r="G4506"/>
  <c r="G4505"/>
  <c r="G4504"/>
  <c r="G4519"/>
  <c r="G4518"/>
  <c r="G4517"/>
  <c r="G4516"/>
  <c r="G4515"/>
  <c r="G4514"/>
  <c r="G4513"/>
  <c r="G4512"/>
  <c r="G4527"/>
  <c r="G4526"/>
  <c r="G4525"/>
  <c r="G4524"/>
  <c r="G4523"/>
  <c r="G4522"/>
  <c r="G4521"/>
  <c r="G4520"/>
  <c r="G4535"/>
  <c r="G4534"/>
  <c r="G4533"/>
  <c r="G4532"/>
  <c r="G4531"/>
  <c r="G4530"/>
  <c r="G4529"/>
  <c r="G4528"/>
  <c r="G4543"/>
  <c r="G4542"/>
  <c r="G4541"/>
  <c r="G4540"/>
  <c r="G4539"/>
  <c r="G4538"/>
  <c r="G4537"/>
  <c r="G4536"/>
  <c r="G4554"/>
  <c r="G4553"/>
  <c r="G4552"/>
  <c r="G4551"/>
  <c r="G4550"/>
  <c r="G4549"/>
  <c r="G4548"/>
  <c r="G4547"/>
  <c r="G4565"/>
  <c r="G4564"/>
  <c r="G4563"/>
  <c r="G4562"/>
  <c r="G4561"/>
  <c r="G4560"/>
  <c r="G4559"/>
  <c r="G4558"/>
  <c r="G4574"/>
  <c r="G4573"/>
  <c r="G4572"/>
  <c r="G4571"/>
  <c r="G4570"/>
  <c r="G4569"/>
  <c r="G4568"/>
  <c r="G4567"/>
  <c r="F825"/>
  <c r="F824"/>
  <c r="F823"/>
  <c r="F822"/>
  <c r="F821"/>
  <c r="F820"/>
  <c r="F819"/>
  <c r="F817"/>
  <c r="F816"/>
  <c r="F815"/>
  <c r="F814"/>
  <c r="F813"/>
  <c r="F812"/>
  <c r="F811"/>
  <c r="F807"/>
  <c r="F806"/>
  <c r="F805"/>
  <c r="F804"/>
  <c r="F803"/>
  <c r="F802"/>
  <c r="F801"/>
  <c r="F799"/>
  <c r="F798"/>
  <c r="F797"/>
  <c r="F796"/>
  <c r="F795"/>
  <c r="F794"/>
  <c r="F793"/>
  <c r="F791"/>
  <c r="F790"/>
  <c r="F789"/>
  <c r="F788"/>
  <c r="F787"/>
  <c r="F786"/>
  <c r="F785"/>
  <c r="F772"/>
  <c r="F771"/>
  <c r="F770"/>
  <c r="F769"/>
  <c r="F768"/>
  <c r="F767"/>
  <c r="F766"/>
  <c r="F754"/>
  <c r="F753"/>
  <c r="F752"/>
  <c r="F751"/>
  <c r="F750"/>
  <c r="F749"/>
  <c r="F748"/>
  <c r="F746"/>
  <c r="F745"/>
  <c r="F744"/>
  <c r="F743"/>
  <c r="F742"/>
  <c r="F741"/>
  <c r="F740"/>
  <c r="F738"/>
  <c r="F737"/>
  <c r="F736"/>
  <c r="F735"/>
  <c r="F734"/>
  <c r="F733"/>
  <c r="F732"/>
  <c r="F730"/>
  <c r="F729"/>
  <c r="F728"/>
  <c r="F727"/>
  <c r="F726"/>
  <c r="F725"/>
  <c r="F724"/>
  <c r="F711"/>
  <c r="F710"/>
  <c r="F709"/>
  <c r="F708"/>
  <c r="F707"/>
  <c r="F706"/>
  <c r="F705"/>
  <c r="F685"/>
  <c r="F684"/>
  <c r="F683"/>
  <c r="F682"/>
  <c r="F681"/>
  <c r="F680"/>
  <c r="F679"/>
  <c r="F693"/>
  <c r="F692"/>
  <c r="F691"/>
  <c r="F690"/>
  <c r="F689"/>
  <c r="F688"/>
  <c r="F687"/>
  <c r="F666"/>
  <c r="F665"/>
  <c r="F664"/>
  <c r="F663"/>
  <c r="F662"/>
  <c r="F661"/>
  <c r="F660"/>
  <c r="F658"/>
  <c r="F657"/>
  <c r="F656"/>
  <c r="F655"/>
  <c r="F654"/>
  <c r="F653"/>
  <c r="F652"/>
  <c r="F650"/>
  <c r="F649"/>
  <c r="F648"/>
  <c r="F647"/>
  <c r="F646"/>
  <c r="F645"/>
  <c r="F644"/>
  <c r="F642"/>
  <c r="F641"/>
  <c r="F640"/>
  <c r="F639"/>
  <c r="F638"/>
  <c r="F637"/>
  <c r="F636"/>
  <c r="F463"/>
  <c r="F462"/>
  <c r="F461"/>
  <c r="F460"/>
  <c r="F459"/>
  <c r="F458"/>
  <c r="F457"/>
  <c r="F349"/>
  <c r="F348"/>
  <c r="F347"/>
  <c r="F346"/>
  <c r="F345"/>
  <c r="F344"/>
  <c r="F343"/>
  <c r="F328"/>
  <c r="F327"/>
  <c r="F326"/>
  <c r="F325"/>
  <c r="F324"/>
  <c r="F323"/>
  <c r="F322"/>
  <c r="F320"/>
  <c r="F319"/>
  <c r="F318"/>
  <c r="F317"/>
  <c r="F316"/>
  <c r="F315"/>
  <c r="F314"/>
  <c r="F285"/>
  <c r="F284"/>
  <c r="F283"/>
  <c r="F282"/>
  <c r="F281"/>
  <c r="F280"/>
  <c r="F279"/>
  <c r="F267"/>
  <c r="F266"/>
  <c r="F265"/>
  <c r="F264"/>
  <c r="F263"/>
  <c r="F262"/>
  <c r="F261"/>
  <c r="F258"/>
  <c r="F257"/>
  <c r="F256"/>
  <c r="F255"/>
  <c r="F254"/>
  <c r="F253"/>
  <c r="F252"/>
  <c r="F250"/>
  <c r="F249"/>
  <c r="F248"/>
  <c r="F247"/>
  <c r="F246"/>
  <c r="F245"/>
  <c r="F244"/>
  <c r="F242"/>
  <c r="F241"/>
  <c r="F240"/>
  <c r="F239"/>
  <c r="F238"/>
  <c r="F237"/>
  <c r="F236"/>
  <c r="F234"/>
  <c r="F233"/>
  <c r="F232"/>
  <c r="F231"/>
  <c r="F230"/>
  <c r="F229"/>
  <c r="F228"/>
  <c r="F226"/>
  <c r="F225"/>
  <c r="F224"/>
  <c r="F223"/>
  <c r="F222"/>
  <c r="F221"/>
  <c r="F220"/>
  <c r="F199"/>
  <c r="F198"/>
  <c r="F197"/>
  <c r="F196"/>
  <c r="F195"/>
  <c r="F194"/>
  <c r="F193"/>
  <c r="F181"/>
  <c r="F180"/>
  <c r="F179"/>
  <c r="F178"/>
  <c r="F177"/>
  <c r="F176"/>
  <c r="F175"/>
  <c r="F172"/>
  <c r="F171"/>
  <c r="F170"/>
  <c r="F169"/>
  <c r="F168"/>
  <c r="F167"/>
  <c r="F166"/>
  <c r="F146"/>
  <c r="F145"/>
  <c r="F144"/>
  <c r="F143"/>
  <c r="F142"/>
  <c r="F141"/>
  <c r="F140"/>
  <c r="F138"/>
  <c r="F137"/>
  <c r="F136"/>
  <c r="F135"/>
  <c r="F134"/>
  <c r="F133"/>
  <c r="F132"/>
  <c r="F130"/>
  <c r="F129"/>
  <c r="F128"/>
  <c r="F127"/>
  <c r="F126"/>
  <c r="F125"/>
  <c r="F124"/>
  <c r="F122"/>
  <c r="F121"/>
  <c r="F120"/>
  <c r="F119"/>
  <c r="F118"/>
  <c r="F117"/>
  <c r="F116"/>
  <c r="F114"/>
  <c r="F113"/>
  <c r="F112"/>
  <c r="F111"/>
  <c r="F110"/>
  <c r="F109"/>
  <c r="F108"/>
  <c r="F106"/>
  <c r="F105"/>
  <c r="F104"/>
  <c r="F103"/>
  <c r="F102"/>
  <c r="F101"/>
  <c r="F100"/>
  <c r="F98"/>
  <c r="F97"/>
  <c r="F96"/>
  <c r="F95"/>
  <c r="F94"/>
  <c r="F93"/>
  <c r="F92"/>
  <c r="F90"/>
  <c r="F89"/>
  <c r="F88"/>
  <c r="F87"/>
  <c r="F86"/>
  <c r="F85"/>
  <c r="F84"/>
  <c r="F82"/>
  <c r="F81"/>
  <c r="F80"/>
  <c r="F79"/>
  <c r="F78"/>
  <c r="F76"/>
  <c r="F74"/>
  <c r="F73"/>
  <c r="F71"/>
  <c r="F70"/>
  <c r="F69"/>
  <c r="F68"/>
  <c r="F66"/>
  <c r="F65"/>
  <c r="F64"/>
  <c r="F63"/>
  <c r="F62"/>
  <c r="F61"/>
  <c r="F60"/>
  <c r="F58"/>
  <c r="F57"/>
  <c r="F56"/>
  <c r="F55"/>
  <c r="F54"/>
  <c r="F53"/>
  <c r="F52"/>
  <c r="F50"/>
  <c r="F49"/>
  <c r="F48"/>
  <c r="F47"/>
  <c r="F46"/>
  <c r="F45"/>
  <c r="F44"/>
  <c r="F32"/>
  <c r="F31"/>
  <c r="F30"/>
  <c r="F29"/>
  <c r="F28"/>
  <c r="F27"/>
  <c r="F26"/>
  <c r="F24"/>
  <c r="F23"/>
  <c r="F22"/>
  <c r="F21"/>
  <c r="F20"/>
  <c r="F19"/>
  <c r="F18"/>
  <c r="G853"/>
  <c r="G852"/>
  <c r="G851"/>
  <c r="G850"/>
  <c r="G849"/>
  <c r="G848"/>
  <c r="G847"/>
  <c r="G846"/>
  <c r="G844"/>
  <c r="G843"/>
  <c r="G842"/>
  <c r="G841"/>
  <c r="G840"/>
  <c r="G839"/>
  <c r="G838"/>
  <c r="G837"/>
  <c r="G835"/>
  <c r="G834"/>
  <c r="G833"/>
  <c r="G832"/>
  <c r="G831"/>
  <c r="G830"/>
  <c r="G829"/>
  <c r="G828"/>
  <c r="G826"/>
  <c r="G825"/>
  <c r="G824"/>
  <c r="G823"/>
  <c r="G822"/>
  <c r="G821"/>
  <c r="G820"/>
  <c r="G819"/>
  <c r="G818"/>
  <c r="G817"/>
  <c r="G816"/>
  <c r="G815"/>
  <c r="G814"/>
  <c r="G813"/>
  <c r="G812"/>
  <c r="G811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2"/>
  <c r="G781"/>
  <c r="G780"/>
  <c r="G779"/>
  <c r="G778"/>
  <c r="G777"/>
  <c r="G776"/>
  <c r="G775"/>
  <c r="G773"/>
  <c r="G772"/>
  <c r="G771"/>
  <c r="G770"/>
  <c r="G769"/>
  <c r="G768"/>
  <c r="G767"/>
  <c r="G766"/>
  <c r="G764"/>
  <c r="G763"/>
  <c r="G762"/>
  <c r="G761"/>
  <c r="G760"/>
  <c r="G759"/>
  <c r="G758"/>
  <c r="G757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1"/>
  <c r="G720"/>
  <c r="G719"/>
  <c r="G718"/>
  <c r="G717"/>
  <c r="G716"/>
  <c r="G715"/>
  <c r="G714"/>
  <c r="G712"/>
  <c r="G711"/>
  <c r="G710"/>
  <c r="G709"/>
  <c r="G708"/>
  <c r="G707"/>
  <c r="G706"/>
  <c r="G705"/>
  <c r="G702"/>
  <c r="G701"/>
  <c r="G700"/>
  <c r="G699"/>
  <c r="G698"/>
  <c r="G697"/>
  <c r="G696"/>
  <c r="G695"/>
  <c r="G686"/>
  <c r="G685"/>
  <c r="G684"/>
  <c r="G683"/>
  <c r="G682"/>
  <c r="G681"/>
  <c r="G680"/>
  <c r="G679"/>
  <c r="G694"/>
  <c r="G693"/>
  <c r="G692"/>
  <c r="G691"/>
  <c r="G690"/>
  <c r="G689"/>
  <c r="G688"/>
  <c r="G687"/>
  <c r="G676"/>
  <c r="G675"/>
  <c r="G674"/>
  <c r="G673"/>
  <c r="G672"/>
  <c r="G671"/>
  <c r="G670"/>
  <c r="G669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3"/>
  <c r="G632"/>
  <c r="G631"/>
  <c r="G630"/>
  <c r="G629"/>
  <c r="G628"/>
  <c r="G627"/>
  <c r="G626"/>
  <c r="G560"/>
  <c r="G559"/>
  <c r="G558"/>
  <c r="G557"/>
  <c r="G556"/>
  <c r="G555"/>
  <c r="G554"/>
  <c r="G553"/>
  <c r="G624"/>
  <c r="G623"/>
  <c r="G622"/>
  <c r="G621"/>
  <c r="G620"/>
  <c r="G619"/>
  <c r="G618"/>
  <c r="G617"/>
  <c r="G600"/>
  <c r="G599"/>
  <c r="G598"/>
  <c r="G597"/>
  <c r="G596"/>
  <c r="G595"/>
  <c r="G594"/>
  <c r="G593"/>
  <c r="G592"/>
  <c r="G591"/>
  <c r="G590"/>
  <c r="G589"/>
  <c r="G588"/>
  <c r="G587"/>
  <c r="G586"/>
  <c r="G585"/>
  <c r="G400"/>
  <c r="G399"/>
  <c r="G398"/>
  <c r="G397"/>
  <c r="G396"/>
  <c r="G395"/>
  <c r="G394"/>
  <c r="G393"/>
  <c r="G584"/>
  <c r="G583"/>
  <c r="G582"/>
  <c r="G581"/>
  <c r="G580"/>
  <c r="G579"/>
  <c r="G578"/>
  <c r="G577"/>
  <c r="G536"/>
  <c r="G535"/>
  <c r="G534"/>
  <c r="G533"/>
  <c r="G532"/>
  <c r="G531"/>
  <c r="G530"/>
  <c r="G529"/>
  <c r="G520"/>
  <c r="G519"/>
  <c r="G518"/>
  <c r="G517"/>
  <c r="G516"/>
  <c r="G515"/>
  <c r="G514"/>
  <c r="G513"/>
  <c r="G384"/>
  <c r="G383"/>
  <c r="G382"/>
  <c r="G381"/>
  <c r="G380"/>
  <c r="G379"/>
  <c r="G378"/>
  <c r="G377"/>
  <c r="G376"/>
  <c r="G375"/>
  <c r="G374"/>
  <c r="G373"/>
  <c r="G372"/>
  <c r="G371"/>
  <c r="G370"/>
  <c r="G369"/>
  <c r="G392"/>
  <c r="G391"/>
  <c r="G390"/>
  <c r="G389"/>
  <c r="G388"/>
  <c r="G387"/>
  <c r="G386"/>
  <c r="G385"/>
  <c r="G576"/>
  <c r="G575"/>
  <c r="G574"/>
  <c r="G573"/>
  <c r="G572"/>
  <c r="G571"/>
  <c r="G570"/>
  <c r="G569"/>
  <c r="G568"/>
  <c r="G567"/>
  <c r="G566"/>
  <c r="G565"/>
  <c r="G564"/>
  <c r="G563"/>
  <c r="G562"/>
  <c r="G561"/>
  <c r="G616"/>
  <c r="G615"/>
  <c r="G614"/>
  <c r="G613"/>
  <c r="G612"/>
  <c r="G611"/>
  <c r="G610"/>
  <c r="G609"/>
  <c r="G552"/>
  <c r="G551"/>
  <c r="G550"/>
  <c r="G549"/>
  <c r="G548"/>
  <c r="G547"/>
  <c r="G546"/>
  <c r="G545"/>
  <c r="G608"/>
  <c r="G607"/>
  <c r="G606"/>
  <c r="G605"/>
  <c r="G604"/>
  <c r="G603"/>
  <c r="G602"/>
  <c r="G601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528"/>
  <c r="G527"/>
  <c r="G526"/>
  <c r="G525"/>
  <c r="G524"/>
  <c r="G523"/>
  <c r="G522"/>
  <c r="G521"/>
  <c r="G408"/>
  <c r="G407"/>
  <c r="G406"/>
  <c r="G405"/>
  <c r="G404"/>
  <c r="G403"/>
  <c r="G402"/>
  <c r="G401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544"/>
  <c r="G543"/>
  <c r="G542"/>
  <c r="G541"/>
  <c r="G540"/>
  <c r="G539"/>
  <c r="G538"/>
  <c r="G537"/>
  <c r="G416"/>
  <c r="G415"/>
  <c r="G414"/>
  <c r="G413"/>
  <c r="G412"/>
  <c r="G411"/>
  <c r="G410"/>
  <c r="G409"/>
  <c r="G368"/>
  <c r="G367"/>
  <c r="G366"/>
  <c r="G365"/>
  <c r="G364"/>
  <c r="G363"/>
  <c r="G362"/>
  <c r="G361"/>
  <c r="G456"/>
  <c r="G455"/>
  <c r="G454"/>
  <c r="G453"/>
  <c r="G452"/>
  <c r="G451"/>
  <c r="G450"/>
  <c r="G449"/>
  <c r="G464"/>
  <c r="G463"/>
  <c r="G462"/>
  <c r="G461"/>
  <c r="G460"/>
  <c r="G459"/>
  <c r="G458"/>
  <c r="G457"/>
  <c r="G358"/>
  <c r="G357"/>
  <c r="G356"/>
  <c r="G355"/>
  <c r="G354"/>
  <c r="G353"/>
  <c r="G352"/>
  <c r="G351"/>
  <c r="G350"/>
  <c r="G349"/>
  <c r="G348"/>
  <c r="G347"/>
  <c r="G346"/>
  <c r="G345"/>
  <c r="G344"/>
  <c r="G343"/>
  <c r="G338"/>
  <c r="G337"/>
  <c r="G336"/>
  <c r="G335"/>
  <c r="G334"/>
  <c r="G333"/>
  <c r="G332"/>
  <c r="G331"/>
  <c r="G329"/>
  <c r="G328"/>
  <c r="G327"/>
  <c r="G326"/>
  <c r="G325"/>
  <c r="G324"/>
  <c r="G323"/>
  <c r="G322"/>
  <c r="G321"/>
  <c r="G320"/>
  <c r="G319"/>
  <c r="G318"/>
  <c r="G317"/>
  <c r="G316"/>
  <c r="G315"/>
  <c r="G314"/>
  <c r="G312"/>
  <c r="G311"/>
  <c r="G310"/>
  <c r="G309"/>
  <c r="G308"/>
  <c r="G307"/>
  <c r="G306"/>
  <c r="G305"/>
  <c r="G303"/>
  <c r="G302"/>
  <c r="G301"/>
  <c r="G300"/>
  <c r="G299"/>
  <c r="G298"/>
  <c r="G297"/>
  <c r="G296"/>
  <c r="G294"/>
  <c r="G293"/>
  <c r="G292"/>
  <c r="G291"/>
  <c r="G290"/>
  <c r="G289"/>
  <c r="G288"/>
  <c r="G287"/>
  <c r="G286"/>
  <c r="G285"/>
  <c r="G284"/>
  <c r="G283"/>
  <c r="G282"/>
  <c r="G281"/>
  <c r="G280"/>
  <c r="G279"/>
  <c r="G277"/>
  <c r="G276"/>
  <c r="G275"/>
  <c r="G274"/>
  <c r="G273"/>
  <c r="G272"/>
  <c r="G271"/>
  <c r="G270"/>
  <c r="G268"/>
  <c r="G267"/>
  <c r="G266"/>
  <c r="G265"/>
  <c r="G264"/>
  <c r="G263"/>
  <c r="G262"/>
  <c r="G261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7"/>
  <c r="G216"/>
  <c r="G215"/>
  <c r="G214"/>
  <c r="G213"/>
  <c r="G212"/>
  <c r="G211"/>
  <c r="G210"/>
  <c r="G208"/>
  <c r="G207"/>
  <c r="G206"/>
  <c r="G205"/>
  <c r="G204"/>
  <c r="G203"/>
  <c r="G202"/>
  <c r="G201"/>
  <c r="G200"/>
  <c r="G199"/>
  <c r="G198"/>
  <c r="G197"/>
  <c r="G196"/>
  <c r="G195"/>
  <c r="G194"/>
  <c r="G193"/>
  <c r="G191"/>
  <c r="G190"/>
  <c r="G189"/>
  <c r="G188"/>
  <c r="G187"/>
  <c r="G186"/>
  <c r="G185"/>
  <c r="G184"/>
  <c r="G182"/>
  <c r="G181"/>
  <c r="G180"/>
  <c r="G179"/>
  <c r="G178"/>
  <c r="G177"/>
  <c r="G176"/>
  <c r="G175"/>
  <c r="G173"/>
  <c r="G172"/>
  <c r="G171"/>
  <c r="G170"/>
  <c r="G169"/>
  <c r="G168"/>
  <c r="G167"/>
  <c r="G166"/>
  <c r="G164"/>
  <c r="G163"/>
  <c r="G162"/>
  <c r="G161"/>
  <c r="G160"/>
  <c r="G159"/>
  <c r="G158"/>
  <c r="G157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E3397"/>
  <c r="A436" i="33" l="1"/>
  <c r="A346" i="2"/>
  <c r="A400" i="33"/>
  <c r="A328" i="2"/>
  <c r="A418" i="33"/>
  <c r="A337" i="2"/>
  <c r="A382" i="33"/>
  <c r="A319" i="2"/>
  <c r="E2442" i="1"/>
  <c r="E2368"/>
  <c r="E1100"/>
  <c r="E1415"/>
  <c r="E1020"/>
  <c r="E996"/>
  <c r="E988"/>
  <c r="E972"/>
  <c r="E980"/>
  <c r="A419" i="33" l="1"/>
  <c r="A339" i="2" s="1"/>
  <c r="A338"/>
  <c r="A437" i="33"/>
  <c r="A348" i="2" s="1"/>
  <c r="A347"/>
  <c r="A383" i="33"/>
  <c r="A321" i="2" s="1"/>
  <c r="A320"/>
  <c r="A401" i="33"/>
  <c r="A330" i="2" s="1"/>
  <c r="A329"/>
  <c r="E1028" i="1"/>
  <c r="T482" i="2"/>
  <c r="S482"/>
  <c r="R482"/>
  <c r="Q482"/>
  <c r="P482"/>
  <c r="O482"/>
  <c r="N482"/>
  <c r="M482"/>
  <c r="L482"/>
  <c r="K482"/>
  <c r="J482"/>
  <c r="I482"/>
  <c r="H482"/>
  <c r="G482"/>
  <c r="F482"/>
  <c r="E482"/>
  <c r="D482"/>
  <c r="C482"/>
  <c r="B482"/>
  <c r="T481"/>
  <c r="S481"/>
  <c r="R481"/>
  <c r="Q481"/>
  <c r="P481"/>
  <c r="O481"/>
  <c r="N481"/>
  <c r="M481"/>
  <c r="L481"/>
  <c r="K481"/>
  <c r="J481"/>
  <c r="I481"/>
  <c r="H481"/>
  <c r="G481"/>
  <c r="F481"/>
  <c r="E481"/>
  <c r="D481"/>
  <c r="C481"/>
  <c r="B481"/>
  <c r="T480"/>
  <c r="S480"/>
  <c r="R480"/>
  <c r="Q480"/>
  <c r="P480"/>
  <c r="O480"/>
  <c r="N480"/>
  <c r="M480"/>
  <c r="L480"/>
  <c r="K480"/>
  <c r="J480"/>
  <c r="I480"/>
  <c r="H480"/>
  <c r="G480"/>
  <c r="F480"/>
  <c r="E480"/>
  <c r="D480"/>
  <c r="C480"/>
  <c r="B480"/>
  <c r="T479"/>
  <c r="S479"/>
  <c r="R479"/>
  <c r="Q479"/>
  <c r="P479"/>
  <c r="O479"/>
  <c r="N479"/>
  <c r="M479"/>
  <c r="L479"/>
  <c r="K479"/>
  <c r="J479"/>
  <c r="I479"/>
  <c r="H479"/>
  <c r="G479"/>
  <c r="F479"/>
  <c r="E479"/>
  <c r="D479"/>
  <c r="C479"/>
  <c r="B479"/>
  <c r="T478"/>
  <c r="S478"/>
  <c r="R478"/>
  <c r="Q478"/>
  <c r="P478"/>
  <c r="O478"/>
  <c r="N478"/>
  <c r="M478"/>
  <c r="L478"/>
  <c r="K478"/>
  <c r="J478"/>
  <c r="I478"/>
  <c r="H478"/>
  <c r="G478"/>
  <c r="F478"/>
  <c r="E478"/>
  <c r="D478"/>
  <c r="C478"/>
  <c r="B478"/>
  <c r="T477"/>
  <c r="S477"/>
  <c r="R477"/>
  <c r="Q477"/>
  <c r="P477"/>
  <c r="O477"/>
  <c r="N477"/>
  <c r="M477"/>
  <c r="L477"/>
  <c r="K477"/>
  <c r="J477"/>
  <c r="I477"/>
  <c r="H477"/>
  <c r="G477"/>
  <c r="F477"/>
  <c r="E477"/>
  <c r="D477"/>
  <c r="C477"/>
  <c r="B477"/>
  <c r="B279" i="33"/>
  <c r="B278"/>
  <c r="B277"/>
  <c r="B276"/>
  <c r="B275"/>
  <c r="B274"/>
  <c r="B273"/>
  <c r="B272"/>
  <c r="A476" i="2" s="1"/>
  <c r="A273" i="33"/>
  <c r="E182" i="1"/>
  <c r="A477" i="2" l="1"/>
  <c r="A274" i="33"/>
  <c r="E25" i="1"/>
  <c r="E33" s="1"/>
  <c r="E15"/>
  <c r="C209" i="33" l="1"/>
  <c r="A275"/>
  <c r="A478" i="2"/>
  <c r="E3223" i="1"/>
  <c r="E4465"/>
  <c r="E4182"/>
  <c r="E4361" s="1"/>
  <c r="E1062"/>
  <c r="E702"/>
  <c r="E358"/>
  <c r="E294"/>
  <c r="E208"/>
  <c r="U9" i="35"/>
  <c r="S9"/>
  <c r="C211" i="33" l="1"/>
  <c r="C208"/>
  <c r="E41" i="1"/>
  <c r="A276" i="33"/>
  <c r="A479" i="2"/>
  <c r="E4448" i="1"/>
  <c r="E4474" s="1"/>
  <c r="B1021" i="33"/>
  <c r="A510" i="2" s="1"/>
  <c r="B1020" i="33"/>
  <c r="A509" i="2" s="1"/>
  <c r="B1019" i="33"/>
  <c r="A508" i="2" s="1"/>
  <c r="B1018" i="33"/>
  <c r="A507" i="2" s="1"/>
  <c r="B1017" i="33"/>
  <c r="A506" i="2" s="1"/>
  <c r="B1016" i="33"/>
  <c r="A505" i="2" s="1"/>
  <c r="B1015" i="33"/>
  <c r="A504" i="2" s="1"/>
  <c r="B1014" i="33"/>
  <c r="A503" i="2" s="1"/>
  <c r="A277" i="33" l="1"/>
  <c r="A480" i="2"/>
  <c r="A278" i="33" l="1"/>
  <c r="A481" i="2"/>
  <c r="D844" i="33"/>
  <c r="D4"/>
  <c r="E4519" i="1"/>
  <c r="E4511"/>
  <c r="A279" i="33" l="1"/>
  <c r="A483" i="2" s="1"/>
  <c r="A482"/>
  <c r="E4543" i="1"/>
  <c r="E3371" l="1"/>
  <c r="E2525" l="1"/>
  <c r="E1071" l="1"/>
  <c r="E504"/>
  <c r="E259" l="1"/>
  <c r="E227"/>
  <c r="E173"/>
  <c r="E147"/>
  <c r="E139"/>
  <c r="E131"/>
  <c r="E123"/>
  <c r="E115"/>
  <c r="E107"/>
  <c r="E99"/>
  <c r="E91"/>
  <c r="E83"/>
  <c r="E67"/>
  <c r="E59"/>
  <c r="E277" l="1"/>
  <c r="Q29" i="36" l="1"/>
  <c r="E1803" i="1" l="1"/>
  <c r="E1821" s="1"/>
  <c r="E1612"/>
  <c r="E1350"/>
  <c r="E1244"/>
  <c r="E1424" l="1"/>
  <c r="E835" l="1"/>
  <c r="E844" s="1"/>
  <c r="E676" l="1"/>
  <c r="F4240"/>
  <c r="D4240"/>
  <c r="F4232"/>
  <c r="D4232"/>
  <c r="F4237" l="1"/>
  <c r="F4233"/>
  <c r="F4236"/>
  <c r="F4238"/>
  <c r="F4235"/>
  <c r="F4234"/>
  <c r="F4239"/>
  <c r="F4228"/>
  <c r="F4231"/>
  <c r="F4227"/>
  <c r="F4229"/>
  <c r="F4225"/>
  <c r="F4226"/>
  <c r="F4230"/>
  <c r="E3549"/>
  <c r="E921" l="1"/>
  <c r="E930" l="1"/>
  <c r="E1080" s="1"/>
  <c r="E764"/>
  <c r="E782" s="1"/>
  <c r="E585" l="1"/>
  <c r="E586"/>
  <c r="E587"/>
  <c r="E588"/>
  <c r="E589"/>
  <c r="E590"/>
  <c r="E591"/>
  <c r="D592"/>
  <c r="E592"/>
  <c r="F592"/>
  <c r="F585" s="1"/>
  <c r="E593"/>
  <c r="E594"/>
  <c r="E595"/>
  <c r="E596"/>
  <c r="E597"/>
  <c r="E598"/>
  <c r="E599"/>
  <c r="D600"/>
  <c r="E600"/>
  <c r="E617"/>
  <c r="E618"/>
  <c r="E619"/>
  <c r="E620"/>
  <c r="E621"/>
  <c r="E622"/>
  <c r="E623"/>
  <c r="D624"/>
  <c r="F624"/>
  <c r="E553"/>
  <c r="E554"/>
  <c r="E555"/>
  <c r="E556"/>
  <c r="E557"/>
  <c r="E558"/>
  <c r="E559"/>
  <c r="D560"/>
  <c r="E560"/>
  <c r="D400"/>
  <c r="E400"/>
  <c r="D544"/>
  <c r="E544"/>
  <c r="F620" l="1"/>
  <c r="F623"/>
  <c r="F619"/>
  <c r="F617"/>
  <c r="F621"/>
  <c r="F622"/>
  <c r="F618"/>
  <c r="F588"/>
  <c r="F587"/>
  <c r="F589"/>
  <c r="F586"/>
  <c r="F590"/>
  <c r="F557"/>
  <c r="F553"/>
  <c r="F556"/>
  <c r="F554"/>
  <c r="F558"/>
  <c r="F559"/>
  <c r="F555"/>
  <c r="F597"/>
  <c r="F593"/>
  <c r="F596"/>
  <c r="F598"/>
  <c r="F595"/>
  <c r="F594"/>
  <c r="F599"/>
  <c r="F542"/>
  <c r="F538"/>
  <c r="F541"/>
  <c r="F537"/>
  <c r="F540"/>
  <c r="F543"/>
  <c r="F539"/>
  <c r="F396"/>
  <c r="F399"/>
  <c r="F395"/>
  <c r="F393"/>
  <c r="F398"/>
  <c r="F397"/>
  <c r="F394"/>
  <c r="E51"/>
  <c r="E155" l="1"/>
  <c r="E164" l="1"/>
  <c r="E191" s="1"/>
  <c r="D44" i="33" l="1"/>
  <c r="D74" l="1"/>
  <c r="T3" i="1" l="1"/>
  <c r="F4264" l="1"/>
  <c r="D4264"/>
  <c r="F4328"/>
  <c r="D4328"/>
  <c r="F4320"/>
  <c r="D4320"/>
  <c r="F4272"/>
  <c r="D4272"/>
  <c r="F4208"/>
  <c r="F4216"/>
  <c r="F4248"/>
  <c r="F4192"/>
  <c r="F4256"/>
  <c r="D4208"/>
  <c r="D4200"/>
  <c r="D4192"/>
  <c r="D4256"/>
  <c r="D4248"/>
  <c r="D4216"/>
  <c r="E2568"/>
  <c r="F4205" l="1"/>
  <c r="F4201"/>
  <c r="F4204"/>
  <c r="F4202"/>
  <c r="F4207"/>
  <c r="F4206"/>
  <c r="F4203"/>
  <c r="F4191"/>
  <c r="F4187"/>
  <c r="F4190"/>
  <c r="F4186"/>
  <c r="F4189"/>
  <c r="F4188"/>
  <c r="F4185"/>
  <c r="F4196"/>
  <c r="F4199"/>
  <c r="F4195"/>
  <c r="F4193"/>
  <c r="F4197"/>
  <c r="F4198"/>
  <c r="F4194"/>
  <c r="F4212"/>
  <c r="F4215"/>
  <c r="F4211"/>
  <c r="F4213"/>
  <c r="F4209"/>
  <c r="F4210"/>
  <c r="F4214"/>
  <c r="F4254"/>
  <c r="F4250"/>
  <c r="F4253"/>
  <c r="F4249"/>
  <c r="F4255"/>
  <c r="F4251"/>
  <c r="F4252"/>
  <c r="F4327"/>
  <c r="F4323"/>
  <c r="F4326"/>
  <c r="F4322"/>
  <c r="F4324"/>
  <c r="F4325"/>
  <c r="F4321"/>
  <c r="F4245"/>
  <c r="F4241"/>
  <c r="F4244"/>
  <c r="F4246"/>
  <c r="F4243"/>
  <c r="F4242"/>
  <c r="F4247"/>
  <c r="F4270"/>
  <c r="F4266"/>
  <c r="F4269"/>
  <c r="F4265"/>
  <c r="F4267"/>
  <c r="F4271"/>
  <c r="F4268"/>
  <c r="F4318"/>
  <c r="F4314"/>
  <c r="F4317"/>
  <c r="F4313"/>
  <c r="F4319"/>
  <c r="F4315"/>
  <c r="F4316"/>
  <c r="F4260"/>
  <c r="F4263"/>
  <c r="F4259"/>
  <c r="F4257"/>
  <c r="F4261"/>
  <c r="F4262"/>
  <c r="F4258"/>
  <c r="B212" i="33"/>
  <c r="B1012" l="1"/>
  <c r="A501" i="2" s="1"/>
  <c r="B1011" i="33"/>
  <c r="A500" i="2" s="1"/>
  <c r="B1010" i="33"/>
  <c r="A499" i="2" s="1"/>
  <c r="B1009" i="33"/>
  <c r="A498" i="2" s="1"/>
  <c r="B1008" i="33"/>
  <c r="A497" i="2" s="1"/>
  <c r="B1007" i="33"/>
  <c r="A496" i="2" s="1"/>
  <c r="B1006" i="33"/>
  <c r="A495" i="2" s="1"/>
  <c r="B1005" i="33"/>
  <c r="A494" i="2" s="1"/>
  <c r="B1004" i="33"/>
  <c r="B1003"/>
  <c r="B1002"/>
  <c r="B1001"/>
  <c r="B1000"/>
  <c r="B999"/>
  <c r="B998"/>
  <c r="B997"/>
  <c r="B202"/>
  <c r="D201"/>
  <c r="B201"/>
  <c r="B200"/>
  <c r="D199"/>
  <c r="B199"/>
  <c r="D198"/>
  <c r="B198"/>
  <c r="D197"/>
  <c r="B197"/>
  <c r="D196"/>
  <c r="B196"/>
  <c r="A196"/>
  <c r="A197" s="1"/>
  <c r="A198" s="1"/>
  <c r="A199" s="1"/>
  <c r="A200" s="1"/>
  <c r="A201" s="1"/>
  <c r="A202" s="1"/>
  <c r="D195"/>
  <c r="B195"/>
  <c r="V200"/>
  <c r="V202" s="1"/>
  <c r="V996" s="1"/>
  <c r="P200" l="1"/>
  <c r="P202" s="1"/>
  <c r="P996" s="1"/>
  <c r="T200"/>
  <c r="T202" s="1"/>
  <c r="T996" s="1"/>
  <c r="H200"/>
  <c r="H202" s="1"/>
  <c r="H996" s="1"/>
  <c r="L200"/>
  <c r="L202" s="1"/>
  <c r="L996" s="1"/>
  <c r="G200"/>
  <c r="G202" s="1"/>
  <c r="G996" s="1"/>
  <c r="K200"/>
  <c r="K202" s="1"/>
  <c r="K996" s="1"/>
  <c r="O200"/>
  <c r="O202" s="1"/>
  <c r="O996" s="1"/>
  <c r="S200"/>
  <c r="S202" s="1"/>
  <c r="S996" s="1"/>
  <c r="E200"/>
  <c r="I200"/>
  <c r="I202" s="1"/>
  <c r="I996" s="1"/>
  <c r="M200"/>
  <c r="M202" s="1"/>
  <c r="M996" s="1"/>
  <c r="Q200"/>
  <c r="Q202" s="1"/>
  <c r="Q996" s="1"/>
  <c r="U200"/>
  <c r="U202" s="1"/>
  <c r="U996" s="1"/>
  <c r="F200"/>
  <c r="F202" s="1"/>
  <c r="F996" s="1"/>
  <c r="J200"/>
  <c r="J202" s="1"/>
  <c r="J996" s="1"/>
  <c r="N200"/>
  <c r="N202" s="1"/>
  <c r="N996" s="1"/>
  <c r="R200"/>
  <c r="R202" s="1"/>
  <c r="R996" s="1"/>
  <c r="E202" l="1"/>
  <c r="D200"/>
  <c r="D202" l="1"/>
  <c r="D996" s="1"/>
  <c r="E996"/>
  <c r="E584" i="1" l="1"/>
  <c r="E536"/>
  <c r="E520"/>
  <c r="E576"/>
  <c r="E568"/>
  <c r="E616"/>
  <c r="E552"/>
  <c r="E608"/>
  <c r="E528"/>
  <c r="E512"/>
  <c r="E368"/>
  <c r="E633" l="1"/>
  <c r="E721" s="1"/>
  <c r="E217"/>
  <c r="E2451" l="1"/>
  <c r="Q9" i="35" l="1"/>
  <c r="O9"/>
  <c r="M9"/>
  <c r="K9"/>
  <c r="S8"/>
  <c r="S7"/>
  <c r="O8"/>
  <c r="Z8" i="36"/>
  <c r="Z7"/>
  <c r="A35" l="1"/>
  <c r="A27"/>
  <c r="A25"/>
  <c r="A23"/>
  <c r="A21"/>
  <c r="A19"/>
  <c r="A17"/>
  <c r="A15"/>
  <c r="A13"/>
  <c r="A11"/>
  <c r="S9"/>
  <c r="Q9"/>
  <c r="O9"/>
  <c r="M9"/>
  <c r="K9"/>
  <c r="I9"/>
  <c r="G9"/>
  <c r="F9"/>
  <c r="E9"/>
  <c r="C9"/>
  <c r="A9"/>
  <c r="S8"/>
  <c r="O8"/>
  <c r="M8"/>
  <c r="K8"/>
  <c r="I8"/>
  <c r="G8"/>
  <c r="F8"/>
  <c r="E8"/>
  <c r="C8"/>
  <c r="A8"/>
  <c r="O7"/>
  <c r="M7"/>
  <c r="K7"/>
  <c r="I7"/>
  <c r="G7"/>
  <c r="F7"/>
  <c r="E7"/>
  <c r="C7"/>
  <c r="A7"/>
  <c r="A3"/>
  <c r="A2"/>
  <c r="A1"/>
  <c r="A35" i="35"/>
  <c r="A27"/>
  <c r="A25"/>
  <c r="A23"/>
  <c r="A21"/>
  <c r="A19"/>
  <c r="A17"/>
  <c r="A15"/>
  <c r="A13"/>
  <c r="A11"/>
  <c r="F9"/>
  <c r="C9"/>
  <c r="E9"/>
  <c r="I9"/>
  <c r="M8"/>
  <c r="K8"/>
  <c r="K7"/>
  <c r="Q8"/>
  <c r="Q7"/>
  <c r="U8"/>
  <c r="U7"/>
  <c r="G8"/>
  <c r="G7"/>
  <c r="C8"/>
  <c r="C7"/>
  <c r="A7"/>
  <c r="A8"/>
  <c r="I8"/>
  <c r="I7"/>
  <c r="G9"/>
  <c r="E8"/>
  <c r="E7"/>
  <c r="A9"/>
  <c r="A3"/>
  <c r="A2"/>
  <c r="A1"/>
  <c r="G35" i="34"/>
  <c r="G35" i="35" s="1"/>
  <c r="E338" i="1"/>
  <c r="D174" i="33"/>
  <c r="G35" i="36" l="1"/>
  <c r="F584" i="1" l="1"/>
  <c r="D584"/>
  <c r="F583" l="1"/>
  <c r="F579"/>
  <c r="F582"/>
  <c r="F578"/>
  <c r="F581"/>
  <c r="F577"/>
  <c r="F580"/>
  <c r="F536"/>
  <c r="D536"/>
  <c r="A790" i="33"/>
  <c r="B796"/>
  <c r="B795"/>
  <c r="B794"/>
  <c r="B793"/>
  <c r="B792"/>
  <c r="B791"/>
  <c r="B790"/>
  <c r="B789"/>
  <c r="A224" i="2" s="1"/>
  <c r="B788" i="33"/>
  <c r="B787"/>
  <c r="B786"/>
  <c r="B785"/>
  <c r="B784"/>
  <c r="B783"/>
  <c r="B782"/>
  <c r="B781"/>
  <c r="D520" i="1"/>
  <c r="F384"/>
  <c r="D384"/>
  <c r="D2535" s="1"/>
  <c r="F376"/>
  <c r="D376"/>
  <c r="F392"/>
  <c r="F608"/>
  <c r="F448"/>
  <c r="F440"/>
  <c r="F432"/>
  <c r="F528"/>
  <c r="F408"/>
  <c r="F512"/>
  <c r="F504"/>
  <c r="F496"/>
  <c r="F488"/>
  <c r="F480"/>
  <c r="F472"/>
  <c r="F416"/>
  <c r="F368"/>
  <c r="F456"/>
  <c r="D392"/>
  <c r="D576"/>
  <c r="D568"/>
  <c r="D616"/>
  <c r="D552"/>
  <c r="D608"/>
  <c r="D448"/>
  <c r="D440"/>
  <c r="D432"/>
  <c r="D424"/>
  <c r="D528"/>
  <c r="D408"/>
  <c r="D512"/>
  <c r="D504"/>
  <c r="D496"/>
  <c r="D488"/>
  <c r="D480"/>
  <c r="D472"/>
  <c r="D416"/>
  <c r="D368"/>
  <c r="D456"/>
  <c r="D464"/>
  <c r="F413" l="1"/>
  <c r="F409"/>
  <c r="F412"/>
  <c r="F411"/>
  <c r="F410"/>
  <c r="F415"/>
  <c r="F414"/>
  <c r="F524"/>
  <c r="F527"/>
  <c r="F523"/>
  <c r="F525"/>
  <c r="F522"/>
  <c r="F521"/>
  <c r="F526"/>
  <c r="F564"/>
  <c r="F567"/>
  <c r="F563"/>
  <c r="F565"/>
  <c r="F562"/>
  <c r="F561"/>
  <c r="F566"/>
  <c r="F517"/>
  <c r="F513"/>
  <c r="F516"/>
  <c r="F514"/>
  <c r="F519"/>
  <c r="F518"/>
  <c r="F515"/>
  <c r="F471"/>
  <c r="F467"/>
  <c r="F466"/>
  <c r="F470"/>
  <c r="F469"/>
  <c r="F468"/>
  <c r="F465"/>
  <c r="F421"/>
  <c r="F417"/>
  <c r="F420"/>
  <c r="F422"/>
  <c r="F419"/>
  <c r="F423"/>
  <c r="F418"/>
  <c r="F364"/>
  <c r="F367"/>
  <c r="F363"/>
  <c r="F362"/>
  <c r="F365"/>
  <c r="F361"/>
  <c r="F366"/>
  <c r="F487"/>
  <c r="F483"/>
  <c r="F486"/>
  <c r="F482"/>
  <c r="F485"/>
  <c r="F484"/>
  <c r="F481"/>
  <c r="F407"/>
  <c r="F403"/>
  <c r="F406"/>
  <c r="F402"/>
  <c r="F404"/>
  <c r="F401"/>
  <c r="F405"/>
  <c r="F439"/>
  <c r="F435"/>
  <c r="F438"/>
  <c r="F434"/>
  <c r="F437"/>
  <c r="F436"/>
  <c r="F433"/>
  <c r="F615"/>
  <c r="F611"/>
  <c r="F614"/>
  <c r="F610"/>
  <c r="F612"/>
  <c r="F609"/>
  <c r="F613"/>
  <c r="F534"/>
  <c r="F530"/>
  <c r="F533"/>
  <c r="F529"/>
  <c r="F535"/>
  <c r="F532"/>
  <c r="F531"/>
  <c r="F492"/>
  <c r="F495"/>
  <c r="F491"/>
  <c r="F489"/>
  <c r="F494"/>
  <c r="F490"/>
  <c r="F493"/>
  <c r="F444"/>
  <c r="F447"/>
  <c r="F443"/>
  <c r="F441"/>
  <c r="F446"/>
  <c r="F445"/>
  <c r="F442"/>
  <c r="F375"/>
  <c r="F371"/>
  <c r="F374"/>
  <c r="F370"/>
  <c r="F373"/>
  <c r="F372"/>
  <c r="F369"/>
  <c r="F501"/>
  <c r="F497"/>
  <c r="F500"/>
  <c r="F498"/>
  <c r="F503"/>
  <c r="F502"/>
  <c r="F499"/>
  <c r="F605"/>
  <c r="F601"/>
  <c r="F604"/>
  <c r="F602"/>
  <c r="F607"/>
  <c r="F603"/>
  <c r="F606"/>
  <c r="F573"/>
  <c r="F569"/>
  <c r="F572"/>
  <c r="F574"/>
  <c r="F571"/>
  <c r="F570"/>
  <c r="F575"/>
  <c r="F455"/>
  <c r="F451"/>
  <c r="F454"/>
  <c r="F450"/>
  <c r="F449"/>
  <c r="F453"/>
  <c r="F452"/>
  <c r="F478"/>
  <c r="F474"/>
  <c r="F477"/>
  <c r="F479"/>
  <c r="F476"/>
  <c r="F475"/>
  <c r="F473"/>
  <c r="F510"/>
  <c r="F506"/>
  <c r="F509"/>
  <c r="F505"/>
  <c r="F507"/>
  <c r="F511"/>
  <c r="F508"/>
  <c r="F430"/>
  <c r="F426"/>
  <c r="F429"/>
  <c r="F425"/>
  <c r="F431"/>
  <c r="F428"/>
  <c r="F427"/>
  <c r="F550"/>
  <c r="F546"/>
  <c r="F549"/>
  <c r="F545"/>
  <c r="F547"/>
  <c r="F551"/>
  <c r="F548"/>
  <c r="F390"/>
  <c r="F386"/>
  <c r="F389"/>
  <c r="F385"/>
  <c r="F391"/>
  <c r="F388"/>
  <c r="F387"/>
  <c r="F380"/>
  <c r="F383"/>
  <c r="F379"/>
  <c r="F377"/>
  <c r="F382"/>
  <c r="F381"/>
  <c r="F378"/>
  <c r="A225" i="2"/>
  <c r="A791" i="33"/>
  <c r="A226" i="2" l="1"/>
  <c r="A792" i="33"/>
  <c r="A227" i="2" l="1"/>
  <c r="A793" i="33"/>
  <c r="A228" i="2" l="1"/>
  <c r="A794" i="33"/>
  <c r="A795" l="1"/>
  <c r="A229" i="2"/>
  <c r="A230" l="1"/>
  <c r="A796" i="33"/>
  <c r="A231" i="2" s="1"/>
  <c r="D164" i="33" l="1"/>
  <c r="E165" s="1"/>
  <c r="E172" s="1"/>
  <c r="A6" l="1"/>
  <c r="A7" s="1"/>
  <c r="A8" s="1"/>
  <c r="A9" s="1"/>
  <c r="A10" s="1"/>
  <c r="A11" s="1"/>
  <c r="A12" s="1"/>
  <c r="A249" i="2" s="1"/>
  <c r="D6" i="33"/>
  <c r="B243" i="2" s="1"/>
  <c r="D7" i="33"/>
  <c r="B244" i="2" s="1"/>
  <c r="D8" i="33"/>
  <c r="B245" i="2" s="1"/>
  <c r="D9" i="33"/>
  <c r="B246" i="2" s="1"/>
  <c r="D10" i="33"/>
  <c r="B247" i="2" s="1"/>
  <c r="D11" i="33"/>
  <c r="B248" i="2" s="1"/>
  <c r="D14" i="33"/>
  <c r="E20" s="1"/>
  <c r="B15"/>
  <c r="A251" i="2" s="1"/>
  <c r="D15" i="33"/>
  <c r="A16"/>
  <c r="A17" s="1"/>
  <c r="A18" s="1"/>
  <c r="A19" s="1"/>
  <c r="A20" s="1"/>
  <c r="A21" s="1"/>
  <c r="A22" s="1"/>
  <c r="B16"/>
  <c r="D16"/>
  <c r="B17"/>
  <c r="D17"/>
  <c r="B18"/>
  <c r="D18"/>
  <c r="B19"/>
  <c r="D19"/>
  <c r="B20"/>
  <c r="B21"/>
  <c r="D21"/>
  <c r="B22"/>
  <c r="H26"/>
  <c r="H272" s="1"/>
  <c r="B25"/>
  <c r="A8" i="2" s="1"/>
  <c r="D25" i="33"/>
  <c r="B8" i="2" s="1"/>
  <c r="A26" i="33"/>
  <c r="A27" s="1"/>
  <c r="A28" s="1"/>
  <c r="A29" s="1"/>
  <c r="A30" s="1"/>
  <c r="A31" s="1"/>
  <c r="A32" s="1"/>
  <c r="B26"/>
  <c r="B211" s="1"/>
  <c r="B27"/>
  <c r="D27"/>
  <c r="B10" i="2" s="1"/>
  <c r="B28" i="33"/>
  <c r="D28"/>
  <c r="B11" i="2" s="1"/>
  <c r="B29" i="33"/>
  <c r="D29"/>
  <c r="B12" i="2" s="1"/>
  <c r="B30" i="33"/>
  <c r="D30"/>
  <c r="B13" i="2" s="1"/>
  <c r="B31" i="33"/>
  <c r="D31"/>
  <c r="B14" i="2" s="1"/>
  <c r="B32" i="33"/>
  <c r="D34"/>
  <c r="B35"/>
  <c r="D35"/>
  <c r="A36"/>
  <c r="A37" s="1"/>
  <c r="A38" s="1"/>
  <c r="A39" s="1"/>
  <c r="A40" s="1"/>
  <c r="A41" s="1"/>
  <c r="A42" s="1"/>
  <c r="B36"/>
  <c r="D36"/>
  <c r="B37"/>
  <c r="B38"/>
  <c r="D38"/>
  <c r="B39"/>
  <c r="D39"/>
  <c r="B40"/>
  <c r="D40"/>
  <c r="B41"/>
  <c r="D41"/>
  <c r="B42"/>
  <c r="Q48"/>
  <c r="Q52" s="1"/>
  <c r="O60" i="2" s="1"/>
  <c r="B45" i="33"/>
  <c r="A53" i="2" s="1"/>
  <c r="D45" i="33"/>
  <c r="B53" i="2" s="1"/>
  <c r="A46" i="33"/>
  <c r="A47" s="1"/>
  <c r="A48" s="1"/>
  <c r="A49" s="1"/>
  <c r="A50" s="1"/>
  <c r="A51" s="1"/>
  <c r="B46"/>
  <c r="D46"/>
  <c r="B54" i="2" s="1"/>
  <c r="B47" i="33"/>
  <c r="D47"/>
  <c r="B55" i="2" s="1"/>
  <c r="B48" i="33"/>
  <c r="B247" s="1"/>
  <c r="B49"/>
  <c r="D49"/>
  <c r="B57" i="2" s="1"/>
  <c r="B50" i="33"/>
  <c r="D50"/>
  <c r="B58" i="2" s="1"/>
  <c r="B51" i="33"/>
  <c r="D51"/>
  <c r="B59" i="2" s="1"/>
  <c r="B52" i="33"/>
  <c r="D54"/>
  <c r="K59" s="1"/>
  <c r="B55"/>
  <c r="D55"/>
  <c r="A56"/>
  <c r="A57" s="1"/>
  <c r="A58" s="1"/>
  <c r="A59" s="1"/>
  <c r="A248" s="1"/>
  <c r="B56"/>
  <c r="D56"/>
  <c r="B57"/>
  <c r="D57"/>
  <c r="B58"/>
  <c r="D58"/>
  <c r="B59"/>
  <c r="B224" s="1"/>
  <c r="B60"/>
  <c r="D60"/>
  <c r="B61"/>
  <c r="D61"/>
  <c r="B62"/>
  <c r="D64"/>
  <c r="U71" s="1"/>
  <c r="B65"/>
  <c r="A44" i="2" s="1"/>
  <c r="D65" i="33"/>
  <c r="B44" i="2" s="1"/>
  <c r="A66" i="33"/>
  <c r="A67" s="1"/>
  <c r="B66"/>
  <c r="D66"/>
  <c r="B45" i="2" s="1"/>
  <c r="B67" i="33"/>
  <c r="D67"/>
  <c r="B46" i="2" s="1"/>
  <c r="B68" i="33"/>
  <c r="D68"/>
  <c r="B47" i="2" s="1"/>
  <c r="B69" i="33"/>
  <c r="D69"/>
  <c r="B48" i="2" s="1"/>
  <c r="B70" i="33"/>
  <c r="D70"/>
  <c r="B49" i="2" s="1"/>
  <c r="B71" i="33"/>
  <c r="B72"/>
  <c r="B75"/>
  <c r="A89" i="2" s="1"/>
  <c r="D75" i="33"/>
  <c r="B89" i="2" s="1"/>
  <c r="A76" i="33"/>
  <c r="A77" s="1"/>
  <c r="A78" s="1"/>
  <c r="A79" s="1"/>
  <c r="A80" s="1"/>
  <c r="A81" s="1"/>
  <c r="B76"/>
  <c r="D76"/>
  <c r="B90" i="2" s="1"/>
  <c r="B77" i="33"/>
  <c r="D77"/>
  <c r="B91" i="2" s="1"/>
  <c r="B78" i="33"/>
  <c r="D78"/>
  <c r="B92" i="2" s="1"/>
  <c r="B79" i="33"/>
  <c r="D79"/>
  <c r="B93" i="2" s="1"/>
  <c r="B80" i="33"/>
  <c r="D80"/>
  <c r="B94" i="2" s="1"/>
  <c r="B81" i="33"/>
  <c r="B82"/>
  <c r="B85"/>
  <c r="A107" i="2" s="1"/>
  <c r="D85" i="33"/>
  <c r="B107" i="2" s="1"/>
  <c r="A86" i="33"/>
  <c r="A87" s="1"/>
  <c r="B86"/>
  <c r="D86"/>
  <c r="B108" i="2" s="1"/>
  <c r="B87" i="33"/>
  <c r="D87"/>
  <c r="B109" i="2" s="1"/>
  <c r="B88" i="33"/>
  <c r="D88"/>
  <c r="B110" i="2" s="1"/>
  <c r="B89" i="33"/>
  <c r="D89"/>
  <c r="B111" i="2" s="1"/>
  <c r="B90" i="33"/>
  <c r="D90"/>
  <c r="B112" i="2" s="1"/>
  <c r="B91" i="33"/>
  <c r="B92"/>
  <c r="D94"/>
  <c r="J101" s="1"/>
  <c r="B95"/>
  <c r="A62" i="2" s="1"/>
  <c r="D95" i="33"/>
  <c r="B62" i="2" s="1"/>
  <c r="A96" i="33"/>
  <c r="B96"/>
  <c r="D96"/>
  <c r="B63" i="2" s="1"/>
  <c r="B97" i="33"/>
  <c r="D97"/>
  <c r="B64" i="2" s="1"/>
  <c r="B98" i="33"/>
  <c r="D98"/>
  <c r="B65" i="2" s="1"/>
  <c r="B99" i="33"/>
  <c r="D99"/>
  <c r="B66" i="2" s="1"/>
  <c r="B100" i="33"/>
  <c r="D100"/>
  <c r="B67" i="2" s="1"/>
  <c r="B101" i="33"/>
  <c r="B102"/>
  <c r="D104"/>
  <c r="V111" s="1"/>
  <c r="B105"/>
  <c r="A80" i="2" s="1"/>
  <c r="D105" i="33"/>
  <c r="B80" i="2" s="1"/>
  <c r="A106" i="33"/>
  <c r="A107" s="1"/>
  <c r="A108" s="1"/>
  <c r="A109" s="1"/>
  <c r="A110" s="1"/>
  <c r="B106"/>
  <c r="D106"/>
  <c r="B81" i="2" s="1"/>
  <c r="B107" i="33"/>
  <c r="D107"/>
  <c r="B82" i="2" s="1"/>
  <c r="B108" i="33"/>
  <c r="D108"/>
  <c r="B83" i="2" s="1"/>
  <c r="B109" i="33"/>
  <c r="D109"/>
  <c r="B84" i="2" s="1"/>
  <c r="B110" i="33"/>
  <c r="D110"/>
  <c r="B85" i="2" s="1"/>
  <c r="B111" i="33"/>
  <c r="B112"/>
  <c r="D114"/>
  <c r="N121" s="1"/>
  <c r="B115"/>
  <c r="A116" i="2" s="1"/>
  <c r="D115" i="33"/>
  <c r="B116" i="2" s="1"/>
  <c r="A116" i="33"/>
  <c r="A117" s="1"/>
  <c r="A118" s="1"/>
  <c r="A119" s="1"/>
  <c r="A120" s="1"/>
  <c r="A121" s="1"/>
  <c r="A122" s="1"/>
  <c r="B116"/>
  <c r="D116"/>
  <c r="B117" i="2" s="1"/>
  <c r="B117" i="33"/>
  <c r="D117"/>
  <c r="B118" i="2" s="1"/>
  <c r="B118" i="33"/>
  <c r="D118"/>
  <c r="B119" i="2" s="1"/>
  <c r="B119" i="33"/>
  <c r="D119"/>
  <c r="B120" i="2" s="1"/>
  <c r="B120" i="33"/>
  <c r="D120"/>
  <c r="B121" i="2" s="1"/>
  <c r="B121" i="33"/>
  <c r="B122"/>
  <c r="D124"/>
  <c r="H131" s="1"/>
  <c r="B125"/>
  <c r="A17" i="2" s="1"/>
  <c r="D125" i="33"/>
  <c r="B17" i="2" s="1"/>
  <c r="A126" i="33"/>
  <c r="B126"/>
  <c r="D126"/>
  <c r="B18" i="2" s="1"/>
  <c r="B127" i="33"/>
  <c r="D127"/>
  <c r="B19" i="2" s="1"/>
  <c r="B128" i="33"/>
  <c r="D128"/>
  <c r="B20" i="2" s="1"/>
  <c r="B129" i="33"/>
  <c r="D129"/>
  <c r="B21" i="2" s="1"/>
  <c r="B130" i="33"/>
  <c r="D130"/>
  <c r="B22" i="2" s="1"/>
  <c r="B131" i="33"/>
  <c r="B132"/>
  <c r="D134"/>
  <c r="E141" s="1"/>
  <c r="B135"/>
  <c r="A26" i="2" s="1"/>
  <c r="D135" i="33"/>
  <c r="B26" i="2" s="1"/>
  <c r="A136" i="33"/>
  <c r="A137" s="1"/>
  <c r="A138" s="1"/>
  <c r="A139" s="1"/>
  <c r="A140" s="1"/>
  <c r="A141" s="1"/>
  <c r="A142" s="1"/>
  <c r="B136"/>
  <c r="D136"/>
  <c r="B27" i="2" s="1"/>
  <c r="B137" i="33"/>
  <c r="D137"/>
  <c r="B28" i="2" s="1"/>
  <c r="B138" i="33"/>
  <c r="D138"/>
  <c r="B29" i="2" s="1"/>
  <c r="B139" i="33"/>
  <c r="D139"/>
  <c r="B30" i="2" s="1"/>
  <c r="B140" i="33"/>
  <c r="D140"/>
  <c r="B31" i="2" s="1"/>
  <c r="B141" i="33"/>
  <c r="B142"/>
  <c r="D144"/>
  <c r="L151" s="1"/>
  <c r="L152" s="1"/>
  <c r="L541" s="1"/>
  <c r="B145"/>
  <c r="D145"/>
  <c r="A146"/>
  <c r="A147" s="1"/>
  <c r="A148" s="1"/>
  <c r="A149" s="1"/>
  <c r="A150" s="1"/>
  <c r="A151" s="1"/>
  <c r="A152" s="1"/>
  <c r="A541" s="1"/>
  <c r="B146"/>
  <c r="D146"/>
  <c r="B147"/>
  <c r="D147"/>
  <c r="B148"/>
  <c r="D148"/>
  <c r="B149"/>
  <c r="D149"/>
  <c r="B150"/>
  <c r="D150"/>
  <c r="B151"/>
  <c r="B152"/>
  <c r="B541" s="1"/>
  <c r="D154"/>
  <c r="E161" s="1"/>
  <c r="B155"/>
  <c r="D155"/>
  <c r="A156"/>
  <c r="A157" s="1"/>
  <c r="A158" s="1"/>
  <c r="A159" s="1"/>
  <c r="A160" s="1"/>
  <c r="A161" s="1"/>
  <c r="A162" s="1"/>
  <c r="B156"/>
  <c r="D156"/>
  <c r="D910" s="1"/>
  <c r="B157"/>
  <c r="D157"/>
  <c r="D911" s="1"/>
  <c r="B158"/>
  <c r="D158"/>
  <c r="D912" s="1"/>
  <c r="B159"/>
  <c r="D159"/>
  <c r="D913" s="1"/>
  <c r="B160"/>
  <c r="D160"/>
  <c r="D914" s="1"/>
  <c r="B161"/>
  <c r="B162"/>
  <c r="G165"/>
  <c r="G172" s="1"/>
  <c r="E546" i="2" s="1"/>
  <c r="B165" i="33"/>
  <c r="F165"/>
  <c r="F172" s="1"/>
  <c r="F976" s="1"/>
  <c r="I165"/>
  <c r="I172" s="1"/>
  <c r="I976" s="1"/>
  <c r="J165"/>
  <c r="M165"/>
  <c r="M172" s="1"/>
  <c r="M976" s="1"/>
  <c r="N165"/>
  <c r="N172" s="1"/>
  <c r="Q165"/>
  <c r="Q172" s="1"/>
  <c r="Q976" s="1"/>
  <c r="R165"/>
  <c r="U165"/>
  <c r="U172" s="1"/>
  <c r="U976" s="1"/>
  <c r="V165"/>
  <c r="A166"/>
  <c r="A167" s="1"/>
  <c r="A168" s="1"/>
  <c r="B166"/>
  <c r="D166"/>
  <c r="B167"/>
  <c r="D167"/>
  <c r="B541" i="2" s="1"/>
  <c r="B168" i="33"/>
  <c r="D168"/>
  <c r="B169"/>
  <c r="D169"/>
  <c r="B170"/>
  <c r="D170"/>
  <c r="B544" i="2" s="1"/>
  <c r="B171" i="33"/>
  <c r="D171"/>
  <c r="B545" i="2" s="1"/>
  <c r="B172" i="33"/>
  <c r="G175"/>
  <c r="G182" s="1"/>
  <c r="G956" s="1"/>
  <c r="B175"/>
  <c r="J175"/>
  <c r="J182" s="1"/>
  <c r="N175"/>
  <c r="N182" s="1"/>
  <c r="Q175"/>
  <c r="Q182" s="1"/>
  <c r="Q936" s="1"/>
  <c r="A176"/>
  <c r="B176"/>
  <c r="D176"/>
  <c r="B177"/>
  <c r="D177"/>
  <c r="B178"/>
  <c r="D178"/>
  <c r="B179"/>
  <c r="D179"/>
  <c r="B180"/>
  <c r="D180"/>
  <c r="B181"/>
  <c r="D181"/>
  <c r="B182"/>
  <c r="D184"/>
  <c r="F190" s="1"/>
  <c r="B185"/>
  <c r="A206" i="2" s="1"/>
  <c r="D185" i="33"/>
  <c r="B206" i="2" s="1"/>
  <c r="A186" i="33"/>
  <c r="A187" s="1"/>
  <c r="A188" s="1"/>
  <c r="A189" s="1"/>
  <c r="B186"/>
  <c r="D186"/>
  <c r="B207" i="2" s="1"/>
  <c r="B187" i="33"/>
  <c r="D187"/>
  <c r="B208" i="2" s="1"/>
  <c r="B188" i="33"/>
  <c r="D188"/>
  <c r="B209" i="2" s="1"/>
  <c r="B189" i="33"/>
  <c r="D189"/>
  <c r="B210" i="2" s="1"/>
  <c r="B190" i="33"/>
  <c r="B191"/>
  <c r="D191"/>
  <c r="B212" i="2" s="1"/>
  <c r="B192" i="33"/>
  <c r="A211"/>
  <c r="B214"/>
  <c r="A485" i="2" s="1"/>
  <c r="D214" i="33"/>
  <c r="B485" i="2" s="1"/>
  <c r="A215" i="33"/>
  <c r="A216" s="1"/>
  <c r="A217" s="1"/>
  <c r="A218" s="1"/>
  <c r="A219" s="1"/>
  <c r="A220" s="1"/>
  <c r="A221" s="1"/>
  <c r="B215"/>
  <c r="B216"/>
  <c r="B217"/>
  <c r="D217"/>
  <c r="B488" i="2" s="1"/>
  <c r="B218" i="33"/>
  <c r="D218"/>
  <c r="B489" i="2" s="1"/>
  <c r="B219" i="33"/>
  <c r="D219"/>
  <c r="B490" i="2" s="1"/>
  <c r="B220" i="33"/>
  <c r="D220"/>
  <c r="B491" i="2" s="1"/>
  <c r="B221" i="33"/>
  <c r="B226"/>
  <c r="A98" i="2" s="1"/>
  <c r="D226" i="33"/>
  <c r="B98" i="2" s="1"/>
  <c r="A227" i="33"/>
  <c r="A228" s="1"/>
  <c r="B227"/>
  <c r="D227"/>
  <c r="B99" i="2" s="1"/>
  <c r="B228" i="33"/>
  <c r="D228"/>
  <c r="B100" i="2" s="1"/>
  <c r="B229" i="33"/>
  <c r="B230"/>
  <c r="B231"/>
  <c r="D231"/>
  <c r="B103" i="2" s="1"/>
  <c r="B232" i="33"/>
  <c r="D232"/>
  <c r="B104" i="2" s="1"/>
  <c r="B233" i="33"/>
  <c r="B238"/>
  <c r="A71" i="2" s="1"/>
  <c r="D238" i="33"/>
  <c r="B71" i="2" s="1"/>
  <c r="A239" i="33"/>
  <c r="A240" s="1"/>
  <c r="A241" s="1"/>
  <c r="A242" s="1"/>
  <c r="A243" s="1"/>
  <c r="A244" s="1"/>
  <c r="A245" s="1"/>
  <c r="B239"/>
  <c r="D239"/>
  <c r="B72" i="2" s="1"/>
  <c r="B240" i="33"/>
  <c r="D240"/>
  <c r="B73" i="2" s="1"/>
  <c r="B241" i="33"/>
  <c r="B242"/>
  <c r="B243"/>
  <c r="D243"/>
  <c r="B76" i="2" s="1"/>
  <c r="B244" i="33"/>
  <c r="D244"/>
  <c r="B77" i="2" s="1"/>
  <c r="B245" i="33"/>
  <c r="B250"/>
  <c r="A134" i="2" s="1"/>
  <c r="D250" i="33"/>
  <c r="B134" i="2" s="1"/>
  <c r="A251" i="33"/>
  <c r="A252" s="1"/>
  <c r="B251"/>
  <c r="D251"/>
  <c r="B135" i="2" s="1"/>
  <c r="B252" i="33"/>
  <c r="D252"/>
  <c r="B136" i="2" s="1"/>
  <c r="B253" i="33"/>
  <c r="B254"/>
  <c r="B255"/>
  <c r="D255"/>
  <c r="B139" i="2" s="1"/>
  <c r="B256" i="33"/>
  <c r="D256"/>
  <c r="B140" i="2" s="1"/>
  <c r="B257" i="33"/>
  <c r="B262"/>
  <c r="A125" i="2" s="1"/>
  <c r="D262" i="33"/>
  <c r="B125" i="2" s="1"/>
  <c r="A263" i="33"/>
  <c r="A264" s="1"/>
  <c r="A265" s="1"/>
  <c r="A266" s="1"/>
  <c r="A267" s="1"/>
  <c r="A268" s="1"/>
  <c r="A269" s="1"/>
  <c r="B263"/>
  <c r="D263"/>
  <c r="B126" i="2" s="1"/>
  <c r="B264" i="33"/>
  <c r="D264"/>
  <c r="B127" i="2" s="1"/>
  <c r="B265" i="33"/>
  <c r="B266"/>
  <c r="B267"/>
  <c r="D267"/>
  <c r="B130" i="2" s="1"/>
  <c r="B268" i="33"/>
  <c r="D268"/>
  <c r="B131" i="2" s="1"/>
  <c r="B269" i="33"/>
  <c r="B282"/>
  <c r="B283"/>
  <c r="B284"/>
  <c r="B285"/>
  <c r="B286"/>
  <c r="B287"/>
  <c r="B288"/>
  <c r="B289"/>
  <c r="B290"/>
  <c r="B291"/>
  <c r="B292"/>
  <c r="B293"/>
  <c r="B294"/>
  <c r="B295"/>
  <c r="B296"/>
  <c r="B297"/>
  <c r="B299"/>
  <c r="B300"/>
  <c r="B301"/>
  <c r="B302"/>
  <c r="B303"/>
  <c r="B304"/>
  <c r="B305"/>
  <c r="B306"/>
  <c r="B307"/>
  <c r="A296" i="2" s="1"/>
  <c r="A308" i="33"/>
  <c r="A309" s="1"/>
  <c r="B308"/>
  <c r="B309"/>
  <c r="B310"/>
  <c r="B311"/>
  <c r="B312"/>
  <c r="B313"/>
  <c r="B314"/>
  <c r="B316"/>
  <c r="B317"/>
  <c r="B318"/>
  <c r="B319"/>
  <c r="B320"/>
  <c r="B321"/>
  <c r="B322"/>
  <c r="B323"/>
  <c r="B324"/>
  <c r="A305" i="2" s="1"/>
  <c r="A325" i="33"/>
  <c r="A326" s="1"/>
  <c r="B325"/>
  <c r="B326"/>
  <c r="B327"/>
  <c r="B328"/>
  <c r="B329"/>
  <c r="B330"/>
  <c r="B331"/>
  <c r="B333"/>
  <c r="B334"/>
  <c r="B335"/>
  <c r="B336"/>
  <c r="B337"/>
  <c r="B338"/>
  <c r="B339"/>
  <c r="B340"/>
  <c r="B341"/>
  <c r="B542" s="1"/>
  <c r="A342"/>
  <c r="A543" s="1"/>
  <c r="B342"/>
  <c r="B543" s="1"/>
  <c r="B343"/>
  <c r="B544" s="1"/>
  <c r="B344"/>
  <c r="B545" s="1"/>
  <c r="B345"/>
  <c r="B546" s="1"/>
  <c r="B346"/>
  <c r="B547" s="1"/>
  <c r="B347"/>
  <c r="B548" s="1"/>
  <c r="B348"/>
  <c r="B549" s="1"/>
  <c r="B350"/>
  <c r="B351"/>
  <c r="B352"/>
  <c r="B353"/>
  <c r="B354"/>
  <c r="B355"/>
  <c r="B356"/>
  <c r="B357"/>
  <c r="B358"/>
  <c r="A287" i="2" s="1"/>
  <c r="A359" i="33"/>
  <c r="A360" s="1"/>
  <c r="B359"/>
  <c r="B360"/>
  <c r="B361"/>
  <c r="B362"/>
  <c r="B363"/>
  <c r="B364"/>
  <c r="B365"/>
  <c r="B439"/>
  <c r="B440"/>
  <c r="B441"/>
  <c r="B442"/>
  <c r="B443"/>
  <c r="B444"/>
  <c r="B445"/>
  <c r="B446"/>
  <c r="B447"/>
  <c r="A269" i="2" s="1"/>
  <c r="A448" i="33"/>
  <c r="A449" s="1"/>
  <c r="B448"/>
  <c r="B449"/>
  <c r="B450"/>
  <c r="B451"/>
  <c r="B452"/>
  <c r="B453"/>
  <c r="B454"/>
  <c r="B456"/>
  <c r="B457"/>
  <c r="B458"/>
  <c r="B459"/>
  <c r="B460"/>
  <c r="B461"/>
  <c r="B462"/>
  <c r="B463"/>
  <c r="B464"/>
  <c r="A422" i="2" s="1"/>
  <c r="A465" i="33"/>
  <c r="A466" s="1"/>
  <c r="A467" s="1"/>
  <c r="B465"/>
  <c r="B466"/>
  <c r="B467"/>
  <c r="B468"/>
  <c r="B469"/>
  <c r="B470"/>
  <c r="B471"/>
  <c r="B473"/>
  <c r="B474"/>
  <c r="B475"/>
  <c r="B476"/>
  <c r="B477"/>
  <c r="B478"/>
  <c r="B479"/>
  <c r="B480"/>
  <c r="B481"/>
  <c r="A350" i="2" s="1"/>
  <c r="A482" i="33"/>
  <c r="B482"/>
  <c r="B483"/>
  <c r="B484"/>
  <c r="B485"/>
  <c r="B486"/>
  <c r="B487"/>
  <c r="B488"/>
  <c r="B490"/>
  <c r="B491"/>
  <c r="B492"/>
  <c r="B493"/>
  <c r="B494"/>
  <c r="B495"/>
  <c r="B496"/>
  <c r="B497"/>
  <c r="B498"/>
  <c r="A359" i="2" s="1"/>
  <c r="A499" i="33"/>
  <c r="A500" s="1"/>
  <c r="A501" s="1"/>
  <c r="A502" s="1"/>
  <c r="A503" s="1"/>
  <c r="A504" s="1"/>
  <c r="B499"/>
  <c r="B500"/>
  <c r="B501"/>
  <c r="B502"/>
  <c r="B503"/>
  <c r="B504"/>
  <c r="B505"/>
  <c r="B507"/>
  <c r="B508"/>
  <c r="B509"/>
  <c r="B510"/>
  <c r="B511"/>
  <c r="B512"/>
  <c r="B513"/>
  <c r="B514"/>
  <c r="B515"/>
  <c r="A516"/>
  <c r="A517" s="1"/>
  <c r="A518" s="1"/>
  <c r="A519" s="1"/>
  <c r="A520" s="1"/>
  <c r="A521" s="1"/>
  <c r="A522" s="1"/>
  <c r="B516"/>
  <c r="B517"/>
  <c r="B518"/>
  <c r="B519"/>
  <c r="B520"/>
  <c r="B521"/>
  <c r="B522"/>
  <c r="B524"/>
  <c r="B525"/>
  <c r="B526"/>
  <c r="B527"/>
  <c r="B528"/>
  <c r="B529"/>
  <c r="B530"/>
  <c r="B531"/>
  <c r="B532"/>
  <c r="B850" s="1"/>
  <c r="A533"/>
  <c r="A534" s="1"/>
  <c r="A535" s="1"/>
  <c r="A853" s="1"/>
  <c r="B533"/>
  <c r="B851" s="1"/>
  <c r="B534"/>
  <c r="B852" s="1"/>
  <c r="B535"/>
  <c r="B853" s="1"/>
  <c r="B536"/>
  <c r="B854" s="1"/>
  <c r="B537"/>
  <c r="B855" s="1"/>
  <c r="B538"/>
  <c r="B856" s="1"/>
  <c r="B539"/>
  <c r="B857" s="1"/>
  <c r="A542"/>
  <c r="B550"/>
  <c r="A233" i="2" s="1"/>
  <c r="A551" i="33"/>
  <c r="B551"/>
  <c r="B552"/>
  <c r="B553"/>
  <c r="B554"/>
  <c r="B555"/>
  <c r="B556"/>
  <c r="B557"/>
  <c r="A559"/>
  <c r="B559"/>
  <c r="B560"/>
  <c r="B561"/>
  <c r="B562"/>
  <c r="B563"/>
  <c r="B564"/>
  <c r="B565"/>
  <c r="B566"/>
  <c r="A567"/>
  <c r="B567"/>
  <c r="B568"/>
  <c r="B569"/>
  <c r="B570"/>
  <c r="B571"/>
  <c r="B572"/>
  <c r="B573"/>
  <c r="B574"/>
  <c r="B575"/>
  <c r="A440" i="2" s="1"/>
  <c r="A576" i="33"/>
  <c r="B576"/>
  <c r="B577"/>
  <c r="B578"/>
  <c r="B579"/>
  <c r="B580"/>
  <c r="B581"/>
  <c r="B582"/>
  <c r="A584"/>
  <c r="B584"/>
  <c r="B585"/>
  <c r="B586"/>
  <c r="B587"/>
  <c r="B588"/>
  <c r="B589"/>
  <c r="B590"/>
  <c r="B591"/>
  <c r="A592"/>
  <c r="B592"/>
  <c r="B593"/>
  <c r="B594"/>
  <c r="B595"/>
  <c r="B596"/>
  <c r="B597"/>
  <c r="B598"/>
  <c r="B599"/>
  <c r="B600"/>
  <c r="A467" i="2" s="1"/>
  <c r="A601" i="33"/>
  <c r="A602" s="1"/>
  <c r="A603" s="1"/>
  <c r="A604" s="1"/>
  <c r="A605" s="1"/>
  <c r="B601"/>
  <c r="B602"/>
  <c r="B603"/>
  <c r="B604"/>
  <c r="B605"/>
  <c r="B606"/>
  <c r="B607"/>
  <c r="B609"/>
  <c r="B610"/>
  <c r="B611"/>
  <c r="B612"/>
  <c r="B613"/>
  <c r="B614"/>
  <c r="B615"/>
  <c r="B616"/>
  <c r="B617"/>
  <c r="A458" i="2" s="1"/>
  <c r="A618" i="33"/>
  <c r="B618"/>
  <c r="B619"/>
  <c r="B620"/>
  <c r="B621"/>
  <c r="B622"/>
  <c r="B623"/>
  <c r="B624"/>
  <c r="B626"/>
  <c r="B627"/>
  <c r="B628"/>
  <c r="B629"/>
  <c r="B630"/>
  <c r="B631"/>
  <c r="B632"/>
  <c r="B633"/>
  <c r="B634"/>
  <c r="A431" i="2" s="1"/>
  <c r="A635" i="33"/>
  <c r="A636" s="1"/>
  <c r="B635"/>
  <c r="B636"/>
  <c r="B637"/>
  <c r="B638"/>
  <c r="B639"/>
  <c r="B640"/>
  <c r="B641"/>
  <c r="B643"/>
  <c r="B644"/>
  <c r="B645"/>
  <c r="B646"/>
  <c r="B647"/>
  <c r="B648"/>
  <c r="B649"/>
  <c r="B650"/>
  <c r="B651"/>
  <c r="A170" i="2" s="1"/>
  <c r="A652" i="33"/>
  <c r="A653" s="1"/>
  <c r="A654" s="1"/>
  <c r="B652"/>
  <c r="B653"/>
  <c r="B654"/>
  <c r="B655"/>
  <c r="B656"/>
  <c r="B657"/>
  <c r="B658"/>
  <c r="B660"/>
  <c r="B661"/>
  <c r="B662"/>
  <c r="B663"/>
  <c r="B664"/>
  <c r="B665"/>
  <c r="B666"/>
  <c r="B667"/>
  <c r="B668"/>
  <c r="A161" i="2" s="1"/>
  <c r="A669" i="33"/>
  <c r="B669"/>
  <c r="B670"/>
  <c r="B671"/>
  <c r="B672"/>
  <c r="B673"/>
  <c r="B674"/>
  <c r="B675"/>
  <c r="B677"/>
  <c r="B678"/>
  <c r="B679"/>
  <c r="B680"/>
  <c r="B681"/>
  <c r="B682"/>
  <c r="B683"/>
  <c r="B684"/>
  <c r="B685"/>
  <c r="A413" i="2" s="1"/>
  <c r="A686" i="33"/>
  <c r="A687" s="1"/>
  <c r="B686"/>
  <c r="B687"/>
  <c r="B688"/>
  <c r="B689"/>
  <c r="B690"/>
  <c r="B691"/>
  <c r="B692"/>
  <c r="B694"/>
  <c r="B695"/>
  <c r="B696"/>
  <c r="B697"/>
  <c r="B698"/>
  <c r="B699"/>
  <c r="B700"/>
  <c r="B701"/>
  <c r="B702"/>
  <c r="A449" i="2" s="1"/>
  <c r="A703" i="33"/>
  <c r="A704" s="1"/>
  <c r="A705" s="1"/>
  <c r="B703"/>
  <c r="B704"/>
  <c r="B705"/>
  <c r="B706"/>
  <c r="B707"/>
  <c r="B708"/>
  <c r="B709"/>
  <c r="B711"/>
  <c r="B712"/>
  <c r="B713"/>
  <c r="B714"/>
  <c r="B715"/>
  <c r="B716"/>
  <c r="B717"/>
  <c r="B718"/>
  <c r="B719"/>
  <c r="A143" i="2" s="1"/>
  <c r="A720" i="33"/>
  <c r="A721" s="1"/>
  <c r="A722" s="1"/>
  <c r="A723" s="1"/>
  <c r="A724" s="1"/>
  <c r="A725" s="1"/>
  <c r="B720"/>
  <c r="B721"/>
  <c r="B722"/>
  <c r="B723"/>
  <c r="B724"/>
  <c r="B725"/>
  <c r="B726"/>
  <c r="B730"/>
  <c r="B731"/>
  <c r="B732"/>
  <c r="B733"/>
  <c r="B734"/>
  <c r="B735"/>
  <c r="B736"/>
  <c r="B737"/>
  <c r="B738"/>
  <c r="A152" i="2" s="1"/>
  <c r="A739" i="33"/>
  <c r="B739"/>
  <c r="B740"/>
  <c r="B741"/>
  <c r="B742"/>
  <c r="B743"/>
  <c r="B744"/>
  <c r="B745"/>
  <c r="B747"/>
  <c r="B748"/>
  <c r="B749"/>
  <c r="B750"/>
  <c r="B751"/>
  <c r="B752"/>
  <c r="B753"/>
  <c r="B754"/>
  <c r="B755"/>
  <c r="A179" i="2" s="1"/>
  <c r="A756" i="33"/>
  <c r="A757" s="1"/>
  <c r="A758" s="1"/>
  <c r="A759" s="1"/>
  <c r="A760" s="1"/>
  <c r="A761" s="1"/>
  <c r="A762" s="1"/>
  <c r="B756"/>
  <c r="B757"/>
  <c r="B758"/>
  <c r="B759"/>
  <c r="B760"/>
  <c r="B761"/>
  <c r="B762"/>
  <c r="B764"/>
  <c r="B765"/>
  <c r="B766"/>
  <c r="B767"/>
  <c r="B768"/>
  <c r="B769"/>
  <c r="B770"/>
  <c r="B771"/>
  <c r="B772"/>
  <c r="A215" i="2" s="1"/>
  <c r="A773" i="33"/>
  <c r="A774" s="1"/>
  <c r="A775" s="1"/>
  <c r="A776" s="1"/>
  <c r="A777" s="1"/>
  <c r="B773"/>
  <c r="B774"/>
  <c r="B775"/>
  <c r="B776"/>
  <c r="B777"/>
  <c r="B778"/>
  <c r="B779"/>
  <c r="B798"/>
  <c r="B799"/>
  <c r="B800"/>
  <c r="B801"/>
  <c r="B802"/>
  <c r="B803"/>
  <c r="B804"/>
  <c r="B805"/>
  <c r="B806"/>
  <c r="A368" i="2" s="1"/>
  <c r="A807" i="33"/>
  <c r="A808" s="1"/>
  <c r="B807"/>
  <c r="B808"/>
  <c r="B809"/>
  <c r="B810"/>
  <c r="B811"/>
  <c r="B812"/>
  <c r="B813"/>
  <c r="B815"/>
  <c r="B816"/>
  <c r="B817"/>
  <c r="B818"/>
  <c r="B819"/>
  <c r="B820"/>
  <c r="B821"/>
  <c r="B822"/>
  <c r="B823"/>
  <c r="A377" i="2" s="1"/>
  <c r="A824" i="33"/>
  <c r="A825" s="1"/>
  <c r="A826" s="1"/>
  <c r="A827" s="1"/>
  <c r="A828" s="1"/>
  <c r="A829" s="1"/>
  <c r="B824"/>
  <c r="B825"/>
  <c r="B826"/>
  <c r="B827"/>
  <c r="B828"/>
  <c r="B829"/>
  <c r="B830"/>
  <c r="B832"/>
  <c r="A188" i="2" s="1"/>
  <c r="A833" i="33"/>
  <c r="A834" s="1"/>
  <c r="A835" s="1"/>
  <c r="A836" s="1"/>
  <c r="A837" s="1"/>
  <c r="A838" s="1"/>
  <c r="A839" s="1"/>
  <c r="B833"/>
  <c r="B834"/>
  <c r="B835"/>
  <c r="B836"/>
  <c r="B837"/>
  <c r="B838"/>
  <c r="B839"/>
  <c r="A849"/>
  <c r="A850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A386" i="2" s="1"/>
  <c r="A899" i="33"/>
  <c r="B899"/>
  <c r="B900"/>
  <c r="B901"/>
  <c r="B902"/>
  <c r="B903"/>
  <c r="B904"/>
  <c r="B905"/>
  <c r="B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B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B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B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B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B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B915"/>
  <c r="B916"/>
  <c r="B917"/>
  <c r="B918"/>
  <c r="B919"/>
  <c r="B920"/>
  <c r="B921"/>
  <c r="B922"/>
  <c r="B923"/>
  <c r="B924"/>
  <c r="B925"/>
  <c r="A35" i="2" s="1"/>
  <c r="A926" i="33"/>
  <c r="A927" s="1"/>
  <c r="A928" s="1"/>
  <c r="B926"/>
  <c r="B927"/>
  <c r="B928"/>
  <c r="B929"/>
  <c r="B930"/>
  <c r="B931"/>
  <c r="B932"/>
  <c r="B936"/>
  <c r="B937"/>
  <c r="B938"/>
  <c r="B939"/>
  <c r="B940"/>
  <c r="B941"/>
  <c r="B942"/>
  <c r="B943"/>
  <c r="B944"/>
  <c r="B945"/>
  <c r="A404" i="2" s="1"/>
  <c r="A946" i="33"/>
  <c r="A947" s="1"/>
  <c r="A948" s="1"/>
  <c r="B946"/>
  <c r="B947"/>
  <c r="B948"/>
  <c r="B949"/>
  <c r="B950"/>
  <c r="B951"/>
  <c r="B952"/>
  <c r="B957"/>
  <c r="B958"/>
  <c r="B959"/>
  <c r="B960"/>
  <c r="B961"/>
  <c r="B962"/>
  <c r="B963"/>
  <c r="B964"/>
  <c r="B965"/>
  <c r="A395" i="2" s="1"/>
  <c r="A966" i="33"/>
  <c r="A967" s="1"/>
  <c r="B966"/>
  <c r="B967"/>
  <c r="B968"/>
  <c r="B969"/>
  <c r="B970"/>
  <c r="B971"/>
  <c r="B972"/>
  <c r="B977"/>
  <c r="B978"/>
  <c r="B979"/>
  <c r="B980"/>
  <c r="B981"/>
  <c r="B982"/>
  <c r="B983"/>
  <c r="B984"/>
  <c r="B985"/>
  <c r="A197" i="2" s="1"/>
  <c r="A986" i="33"/>
  <c r="A987" s="1"/>
  <c r="B986"/>
  <c r="B987"/>
  <c r="B988"/>
  <c r="B989"/>
  <c r="B990"/>
  <c r="B991"/>
  <c r="B992"/>
  <c r="C3" i="2"/>
  <c r="D3"/>
  <c r="E3"/>
  <c r="F3"/>
  <c r="G3"/>
  <c r="H3"/>
  <c r="I3"/>
  <c r="J3"/>
  <c r="K3"/>
  <c r="L3"/>
  <c r="M3"/>
  <c r="N3"/>
  <c r="O3"/>
  <c r="P3"/>
  <c r="Q3"/>
  <c r="R3"/>
  <c r="S3"/>
  <c r="T3"/>
  <c r="C4"/>
  <c r="D4" s="1"/>
  <c r="E4" s="1"/>
  <c r="F4" s="1"/>
  <c r="C8"/>
  <c r="D8"/>
  <c r="E8"/>
  <c r="F8"/>
  <c r="G8"/>
  <c r="H8"/>
  <c r="I8"/>
  <c r="J8"/>
  <c r="K8"/>
  <c r="L8"/>
  <c r="M8"/>
  <c r="N8"/>
  <c r="O8"/>
  <c r="P8"/>
  <c r="Q8"/>
  <c r="R8"/>
  <c r="S8"/>
  <c r="T8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C80"/>
  <c r="D80"/>
  <c r="E80"/>
  <c r="F80"/>
  <c r="G80"/>
  <c r="H80"/>
  <c r="I80"/>
  <c r="J80"/>
  <c r="K80"/>
  <c r="L80"/>
  <c r="M80"/>
  <c r="N80"/>
  <c r="O80"/>
  <c r="P80"/>
  <c r="Q80"/>
  <c r="R80"/>
  <c r="S80"/>
  <c r="T80"/>
  <c r="C81"/>
  <c r="D81"/>
  <c r="E81"/>
  <c r="F81"/>
  <c r="G81"/>
  <c r="H81"/>
  <c r="I81"/>
  <c r="J81"/>
  <c r="K81"/>
  <c r="L81"/>
  <c r="M81"/>
  <c r="N81"/>
  <c r="O81"/>
  <c r="P81"/>
  <c r="Q81"/>
  <c r="R81"/>
  <c r="S81"/>
  <c r="T81"/>
  <c r="C82"/>
  <c r="D82"/>
  <c r="E82"/>
  <c r="F82"/>
  <c r="G82"/>
  <c r="H82"/>
  <c r="I82"/>
  <c r="J82"/>
  <c r="K82"/>
  <c r="L82"/>
  <c r="M82"/>
  <c r="N82"/>
  <c r="O82"/>
  <c r="P82"/>
  <c r="Q82"/>
  <c r="R82"/>
  <c r="S82"/>
  <c r="T82"/>
  <c r="C83"/>
  <c r="D83"/>
  <c r="E83"/>
  <c r="F83"/>
  <c r="G83"/>
  <c r="H83"/>
  <c r="I83"/>
  <c r="J83"/>
  <c r="K83"/>
  <c r="L83"/>
  <c r="M83"/>
  <c r="N83"/>
  <c r="O83"/>
  <c r="P83"/>
  <c r="Q83"/>
  <c r="R83"/>
  <c r="S83"/>
  <c r="T83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C116"/>
  <c r="D116"/>
  <c r="E116"/>
  <c r="F116"/>
  <c r="G116"/>
  <c r="H116"/>
  <c r="I116"/>
  <c r="J116"/>
  <c r="K116"/>
  <c r="L116"/>
  <c r="M116"/>
  <c r="N116"/>
  <c r="O116"/>
  <c r="P116"/>
  <c r="Q116"/>
  <c r="R116"/>
  <c r="S116"/>
  <c r="T116"/>
  <c r="C117"/>
  <c r="D117"/>
  <c r="E117"/>
  <c r="F117"/>
  <c r="G117"/>
  <c r="H117"/>
  <c r="I117"/>
  <c r="J117"/>
  <c r="K117"/>
  <c r="L117"/>
  <c r="M117"/>
  <c r="N117"/>
  <c r="O117"/>
  <c r="P117"/>
  <c r="Q117"/>
  <c r="R117"/>
  <c r="S117"/>
  <c r="T117"/>
  <c r="C118"/>
  <c r="D118"/>
  <c r="E118"/>
  <c r="F118"/>
  <c r="G118"/>
  <c r="H118"/>
  <c r="I118"/>
  <c r="J118"/>
  <c r="K118"/>
  <c r="L118"/>
  <c r="M118"/>
  <c r="N118"/>
  <c r="O118"/>
  <c r="P118"/>
  <c r="Q118"/>
  <c r="R118"/>
  <c r="S118"/>
  <c r="T118"/>
  <c r="C119"/>
  <c r="D119"/>
  <c r="E119"/>
  <c r="F119"/>
  <c r="G119"/>
  <c r="H119"/>
  <c r="I119"/>
  <c r="J119"/>
  <c r="K119"/>
  <c r="L119"/>
  <c r="M119"/>
  <c r="N119"/>
  <c r="O119"/>
  <c r="P119"/>
  <c r="Q119"/>
  <c r="R119"/>
  <c r="S119"/>
  <c r="T119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A242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I3" i="1"/>
  <c r="J3"/>
  <c r="K3"/>
  <c r="L3"/>
  <c r="M3"/>
  <c r="O3"/>
  <c r="P3"/>
  <c r="Q3"/>
  <c r="R3"/>
  <c r="U3"/>
  <c r="V3"/>
  <c r="W3"/>
  <c r="Y3"/>
  <c r="Z3"/>
  <c r="AB3"/>
  <c r="AC3"/>
  <c r="AD3"/>
  <c r="I4"/>
  <c r="F8"/>
  <c r="F9"/>
  <c r="F10"/>
  <c r="F11"/>
  <c r="F12"/>
  <c r="F13"/>
  <c r="F14"/>
  <c r="E1514"/>
  <c r="E1671"/>
  <c r="E2155"/>
  <c r="E2262" s="1"/>
  <c r="G4577"/>
  <c r="G4578"/>
  <c r="G4579"/>
  <c r="G4580"/>
  <c r="G4581"/>
  <c r="G4582"/>
  <c r="G4583"/>
  <c r="G4584"/>
  <c r="A552" i="33" l="1"/>
  <c r="A234" i="2"/>
  <c r="C256"/>
  <c r="B255"/>
  <c r="B253"/>
  <c r="B257"/>
  <c r="B251"/>
  <c r="B254"/>
  <c r="B252"/>
  <c r="A900" i="33"/>
  <c r="A387" i="2"/>
  <c r="F476"/>
  <c r="H279" i="33"/>
  <c r="F483" i="2" s="1"/>
  <c r="H5" i="33"/>
  <c r="H12" s="1"/>
  <c r="F249" i="2" s="1"/>
  <c r="R5" i="33"/>
  <c r="R12" s="1"/>
  <c r="P249" i="2" s="1"/>
  <c r="E1621" i="1"/>
  <c r="E1830" s="1"/>
  <c r="E2113" s="1"/>
  <c r="E303"/>
  <c r="E312" s="1"/>
  <c r="E853" s="1"/>
  <c r="A15" i="2"/>
  <c r="A13"/>
  <c r="A11"/>
  <c r="F20" i="33"/>
  <c r="A381" i="2"/>
  <c r="A33"/>
  <c r="B260" i="33"/>
  <c r="B540" i="2"/>
  <c r="A278"/>
  <c r="A369"/>
  <c r="A78"/>
  <c r="A288"/>
  <c r="A131"/>
  <c r="A128"/>
  <c r="A126"/>
  <c r="H111" i="33"/>
  <c r="H112" s="1"/>
  <c r="F87" i="2" s="1"/>
  <c r="A58"/>
  <c r="A153"/>
  <c r="A452"/>
  <c r="A414"/>
  <c r="A235" i="33"/>
  <c r="S121"/>
  <c r="S122" s="1"/>
  <c r="Q123" i="2" s="1"/>
  <c r="A706" i="33"/>
  <c r="A37" i="2"/>
  <c r="A76"/>
  <c r="I121" i="33"/>
  <c r="I122" s="1"/>
  <c r="G123" i="2" s="1"/>
  <c r="A81"/>
  <c r="L539"/>
  <c r="A122"/>
  <c r="A118"/>
  <c r="A261"/>
  <c r="A181"/>
  <c r="A469"/>
  <c r="A424"/>
  <c r="A306"/>
  <c r="A144"/>
  <c r="C212" i="33"/>
  <c r="B542" i="2"/>
  <c r="B248" i="33"/>
  <c r="E59"/>
  <c r="E248" s="1"/>
  <c r="E254" s="1"/>
  <c r="C138" i="2" s="1"/>
  <c r="O20" i="33"/>
  <c r="A487" i="2"/>
  <c r="A492"/>
  <c r="A490"/>
  <c r="A488"/>
  <c r="A129"/>
  <c r="E915" i="33"/>
  <c r="A210" i="2"/>
  <c r="V20" i="33"/>
  <c r="A259"/>
  <c r="L161"/>
  <c r="L162" s="1"/>
  <c r="A405" i="2"/>
  <c r="A208"/>
  <c r="A194"/>
  <c r="A14"/>
  <c r="A383"/>
  <c r="A162"/>
  <c r="A351"/>
  <c r="A132"/>
  <c r="A130"/>
  <c r="A127"/>
  <c r="A491"/>
  <c r="A489"/>
  <c r="A486"/>
  <c r="N141" i="33"/>
  <c r="N142" s="1"/>
  <c r="L33" i="2" s="1"/>
  <c r="B543"/>
  <c r="A218"/>
  <c r="A190"/>
  <c r="A57"/>
  <c r="B236" i="33"/>
  <c r="A258" i="2"/>
  <c r="A247"/>
  <c r="A10"/>
  <c r="A246"/>
  <c r="Q190" i="33"/>
  <c r="Q192" s="1"/>
  <c r="O213" i="2" s="1"/>
  <c r="I190" i="33"/>
  <c r="G211" i="2" s="1"/>
  <c r="G976" i="33"/>
  <c r="T151"/>
  <c r="T152" s="1"/>
  <c r="T541" s="1"/>
  <c r="J141"/>
  <c r="J142" s="1"/>
  <c r="H33" i="2" s="1"/>
  <c r="V141" i="33"/>
  <c r="V142" s="1"/>
  <c r="T33" i="2" s="1"/>
  <c r="F141" i="33"/>
  <c r="F142" s="1"/>
  <c r="D33" i="2" s="1"/>
  <c r="R141" i="33"/>
  <c r="R142" s="1"/>
  <c r="P33" i="2" s="1"/>
  <c r="H132" i="33"/>
  <c r="F24" i="2" s="1"/>
  <c r="F23"/>
  <c r="P131" i="33"/>
  <c r="P101"/>
  <c r="P20"/>
  <c r="G5"/>
  <c r="A451" i="2"/>
  <c r="A379"/>
  <c r="A248"/>
  <c r="A192"/>
  <c r="A146"/>
  <c r="A77"/>
  <c r="A852" i="33"/>
  <c r="A193" i="2"/>
  <c r="A189"/>
  <c r="A830" i="33"/>
  <c r="A384" i="2" s="1"/>
  <c r="A380"/>
  <c r="A216"/>
  <c r="A245"/>
  <c r="A244"/>
  <c r="A243"/>
  <c r="A185"/>
  <c r="A73"/>
  <c r="A12"/>
  <c r="A195"/>
  <c r="A191"/>
  <c r="A382"/>
  <c r="A378"/>
  <c r="A183"/>
  <c r="A108"/>
  <c r="A90"/>
  <c r="V48" i="33"/>
  <c r="V247" s="1"/>
  <c r="V253" s="1"/>
  <c r="T137" i="2" s="1"/>
  <c r="A726" i="33"/>
  <c r="A150" i="2" s="1"/>
  <c r="A149"/>
  <c r="R111" i="33"/>
  <c r="P86" i="2" s="1"/>
  <c r="S59" i="33"/>
  <c r="S260" s="1"/>
  <c r="S266" s="1"/>
  <c r="Q129" i="2" s="1"/>
  <c r="N48" i="33"/>
  <c r="L56" i="2" s="1"/>
  <c r="P26" i="33"/>
  <c r="A450" i="2"/>
  <c r="A406"/>
  <c r="A297"/>
  <c r="A270"/>
  <c r="A209"/>
  <c r="A145"/>
  <c r="A72"/>
  <c r="A32"/>
  <c r="A31"/>
  <c r="A30"/>
  <c r="A29"/>
  <c r="A28"/>
  <c r="A27"/>
  <c r="A9"/>
  <c r="D909" i="33"/>
  <c r="A173" i="2"/>
  <c r="A432"/>
  <c r="A360"/>
  <c r="B259" i="33"/>
  <c r="B235"/>
  <c r="R161"/>
  <c r="A121" i="2"/>
  <c r="A119"/>
  <c r="A117"/>
  <c r="N111" i="33"/>
  <c r="L86" i="2" s="1"/>
  <c r="H101" i="33"/>
  <c r="I48"/>
  <c r="G56" i="2" s="1"/>
  <c r="K26" i="33"/>
  <c r="K20"/>
  <c r="O5"/>
  <c r="A471" i="2"/>
  <c r="A262"/>
  <c r="A207"/>
  <c r="A147"/>
  <c r="A120"/>
  <c r="A74"/>
  <c r="A851" i="33"/>
  <c r="B223"/>
  <c r="V172"/>
  <c r="T546" i="2" s="1"/>
  <c r="G161" i="33"/>
  <c r="V26"/>
  <c r="A396" i="2"/>
  <c r="A36"/>
  <c r="G936" i="33"/>
  <c r="H68" i="2"/>
  <c r="J102" i="33"/>
  <c r="H69" i="2" s="1"/>
  <c r="V101" i="33"/>
  <c r="V102" s="1"/>
  <c r="T69" i="2" s="1"/>
  <c r="N101" i="33"/>
  <c r="N102" s="1"/>
  <c r="L69" i="2" s="1"/>
  <c r="F101" i="33"/>
  <c r="F102" s="1"/>
  <c r="D69" i="2" s="1"/>
  <c r="T101" i="33"/>
  <c r="L101"/>
  <c r="R101"/>
  <c r="P68" i="2" s="1"/>
  <c r="A968" i="33"/>
  <c r="A397" i="2"/>
  <c r="A809" i="33"/>
  <c r="A370" i="2"/>
  <c r="H211" i="33"/>
  <c r="H32"/>
  <c r="F15" i="2" s="1"/>
  <c r="N122" i="33"/>
  <c r="L123" i="2" s="1"/>
  <c r="L122"/>
  <c r="E131" i="33"/>
  <c r="C23" i="2" s="1"/>
  <c r="I131" i="33"/>
  <c r="M131"/>
  <c r="Q131"/>
  <c r="U131"/>
  <c r="G131"/>
  <c r="K131"/>
  <c r="O131"/>
  <c r="S131"/>
  <c r="K62"/>
  <c r="K236"/>
  <c r="K242" s="1"/>
  <c r="I75" i="2" s="1"/>
  <c r="A364"/>
  <c r="A260"/>
  <c r="A257"/>
  <c r="A670" i="33"/>
  <c r="F151"/>
  <c r="F152" s="1"/>
  <c r="F541" s="1"/>
  <c r="E151"/>
  <c r="E152" s="1"/>
  <c r="E541" s="1"/>
  <c r="U151"/>
  <c r="U152" s="1"/>
  <c r="U541" s="1"/>
  <c r="M151"/>
  <c r="M152" s="1"/>
  <c r="M541" s="1"/>
  <c r="V131"/>
  <c r="N131"/>
  <c r="F131"/>
  <c r="Q121"/>
  <c r="F121"/>
  <c r="A60"/>
  <c r="A61" s="1"/>
  <c r="A62" s="1"/>
  <c r="A224"/>
  <c r="A260"/>
  <c r="J59"/>
  <c r="J62" s="1"/>
  <c r="I59"/>
  <c r="I224" s="1"/>
  <c r="I230" s="1"/>
  <c r="G102" i="2" s="1"/>
  <c r="V59" i="33"/>
  <c r="V224" s="1"/>
  <c r="V230" s="1"/>
  <c r="T102" i="2" s="1"/>
  <c r="O59" i="33"/>
  <c r="O224" s="1"/>
  <c r="O230" s="1"/>
  <c r="M102" i="2" s="1"/>
  <c r="H48" i="33"/>
  <c r="H223" s="1"/>
  <c r="H229" s="1"/>
  <c r="F101" i="2" s="1"/>
  <c r="F48" i="33"/>
  <c r="F52" s="1"/>
  <c r="D60" i="2" s="1"/>
  <c r="P48" i="33"/>
  <c r="P247" s="1"/>
  <c r="P253" s="1"/>
  <c r="N137" i="2" s="1"/>
  <c r="J48" i="33"/>
  <c r="J52" s="1"/>
  <c r="H60" i="2" s="1"/>
  <c r="U48" i="33"/>
  <c r="U52" s="1"/>
  <c r="S60" i="2" s="1"/>
  <c r="S26" i="33"/>
  <c r="A263" i="2"/>
  <c r="A172"/>
  <c r="A536" i="33"/>
  <c r="A483"/>
  <c r="A484" s="1"/>
  <c r="T131"/>
  <c r="L131"/>
  <c r="F37"/>
  <c r="F42" s="1"/>
  <c r="L37"/>
  <c r="L212" s="1"/>
  <c r="E26"/>
  <c r="J26"/>
  <c r="O26"/>
  <c r="O272" s="1"/>
  <c r="T26"/>
  <c r="T272" s="1"/>
  <c r="T279" s="1"/>
  <c r="G26"/>
  <c r="L26"/>
  <c r="R26"/>
  <c r="H121"/>
  <c r="F122" i="2" s="1"/>
  <c r="E121" i="33"/>
  <c r="J121"/>
  <c r="O121"/>
  <c r="U121"/>
  <c r="G121"/>
  <c r="M121"/>
  <c r="R121"/>
  <c r="T86" i="2"/>
  <c r="V112" i="33"/>
  <c r="T87" i="2" s="1"/>
  <c r="E539"/>
  <c r="A362"/>
  <c r="A279"/>
  <c r="C539"/>
  <c r="A198"/>
  <c r="A171"/>
  <c r="R131" i="33"/>
  <c r="J131"/>
  <c r="V121"/>
  <c r="K121"/>
  <c r="E111"/>
  <c r="E112" s="1"/>
  <c r="C87" i="2" s="1"/>
  <c r="P111" i="33"/>
  <c r="P112" s="1"/>
  <c r="N87" i="2" s="1"/>
  <c r="L111" i="33"/>
  <c r="T111"/>
  <c r="E101"/>
  <c r="I101"/>
  <c r="M101"/>
  <c r="Q101"/>
  <c r="U101"/>
  <c r="G101"/>
  <c r="K101"/>
  <c r="O101"/>
  <c r="S101"/>
  <c r="N26"/>
  <c r="A186" i="2"/>
  <c r="A182"/>
  <c r="A459"/>
  <c r="A441"/>
  <c r="V175" i="33"/>
  <c r="V182" s="1"/>
  <c r="V936" s="1"/>
  <c r="F175"/>
  <c r="J172"/>
  <c r="J976" s="1"/>
  <c r="A46" i="2"/>
  <c r="A619" i="33"/>
  <c r="A18" i="2"/>
  <c r="A123"/>
  <c r="A63"/>
  <c r="J4" i="1"/>
  <c r="A505" i="33"/>
  <c r="A366" i="2" s="1"/>
  <c r="A365"/>
  <c r="A82" i="33"/>
  <c r="A96" i="2" s="1"/>
  <c r="A95"/>
  <c r="A468" i="33"/>
  <c r="A425" i="2"/>
  <c r="A327" i="33"/>
  <c r="A307" i="2"/>
  <c r="A253" i="33"/>
  <c r="A136" i="2"/>
  <c r="A229" i="33"/>
  <c r="A100" i="2"/>
  <c r="A169" i="33"/>
  <c r="A52"/>
  <c r="A60" i="2" s="1"/>
  <c r="A59"/>
  <c r="A688" i="33"/>
  <c r="A415" i="2"/>
  <c r="A606" i="33"/>
  <c r="A472" i="2"/>
  <c r="A450" i="33"/>
  <c r="A271" i="2"/>
  <c r="A310" i="33"/>
  <c r="A298" i="2"/>
  <c r="A111" i="33"/>
  <c r="A85" i="2"/>
  <c r="A778" i="33"/>
  <c r="A220" i="2"/>
  <c r="A637" i="33"/>
  <c r="A433" i="2"/>
  <c r="A361" i="33"/>
  <c r="A289" i="2"/>
  <c r="A88" i="33"/>
  <c r="A109" i="2"/>
  <c r="A740" i="33"/>
  <c r="A655"/>
  <c r="A577"/>
  <c r="A468" i="2"/>
  <c r="A423"/>
  <c r="A361"/>
  <c r="A256"/>
  <c r="A255"/>
  <c r="A254"/>
  <c r="A253"/>
  <c r="A252"/>
  <c r="A219"/>
  <c r="A135"/>
  <c r="A94"/>
  <c r="A93"/>
  <c r="A92"/>
  <c r="A91"/>
  <c r="A56"/>
  <c r="A55"/>
  <c r="A54"/>
  <c r="K248" i="33"/>
  <c r="K254" s="1"/>
  <c r="I138" i="2" s="1"/>
  <c r="A247" i="33"/>
  <c r="A236"/>
  <c r="A223"/>
  <c r="A190"/>
  <c r="A177"/>
  <c r="A127"/>
  <c r="A97"/>
  <c r="A68"/>
  <c r="U59"/>
  <c r="U224" s="1"/>
  <c r="U230" s="1"/>
  <c r="S102" i="2" s="1"/>
  <c r="N59" i="33"/>
  <c r="N224" s="1"/>
  <c r="N230" s="1"/>
  <c r="L102" i="2" s="1"/>
  <c r="F59" i="33"/>
  <c r="F224" s="1"/>
  <c r="F230" s="1"/>
  <c r="G37"/>
  <c r="G42" s="1"/>
  <c r="T20"/>
  <c r="J20"/>
  <c r="A343"/>
  <c r="A470" i="2"/>
  <c r="A363"/>
  <c r="A217"/>
  <c r="A184"/>
  <c r="A180"/>
  <c r="A148"/>
  <c r="A99"/>
  <c r="A84"/>
  <c r="A83"/>
  <c r="A82"/>
  <c r="A75"/>
  <c r="A45"/>
  <c r="K260" i="33"/>
  <c r="K266" s="1"/>
  <c r="I129" i="2" s="1"/>
  <c r="K224" i="33"/>
  <c r="K230" s="1"/>
  <c r="I102" i="2" s="1"/>
  <c r="Q59" i="33"/>
  <c r="Q236" s="1"/>
  <c r="Q242" s="1"/>
  <c r="O75" i="2" s="1"/>
  <c r="Q37" i="33"/>
  <c r="Q956"/>
  <c r="R175"/>
  <c r="I175"/>
  <c r="N936"/>
  <c r="N956"/>
  <c r="F192"/>
  <c r="D213" i="2" s="1"/>
  <c r="D211"/>
  <c r="R190" i="33"/>
  <c r="K190"/>
  <c r="V190"/>
  <c r="N190"/>
  <c r="G190"/>
  <c r="S190"/>
  <c r="M190"/>
  <c r="L546" i="2"/>
  <c r="N976" i="33"/>
  <c r="J936"/>
  <c r="J956"/>
  <c r="T539" i="2"/>
  <c r="D539"/>
  <c r="H539"/>
  <c r="U175" i="33"/>
  <c r="M175"/>
  <c r="E175"/>
  <c r="P539" i="2"/>
  <c r="R172" i="33"/>
  <c r="O546" i="2"/>
  <c r="G546"/>
  <c r="O539"/>
  <c r="G539"/>
  <c r="S546"/>
  <c r="K546"/>
  <c r="D546"/>
  <c r="S539"/>
  <c r="K539"/>
  <c r="T161" i="33"/>
  <c r="O161"/>
  <c r="J161"/>
  <c r="S161"/>
  <c r="N161"/>
  <c r="H161"/>
  <c r="V161"/>
  <c r="P161"/>
  <c r="K161"/>
  <c r="F161"/>
  <c r="Q151"/>
  <c r="Q152" s="1"/>
  <c r="Q541" s="1"/>
  <c r="I151"/>
  <c r="I152" s="1"/>
  <c r="I541" s="1"/>
  <c r="P151"/>
  <c r="P152" s="1"/>
  <c r="P541" s="1"/>
  <c r="H151"/>
  <c r="H152" s="1"/>
  <c r="H541" s="1"/>
  <c r="S151"/>
  <c r="S152" s="1"/>
  <c r="S541" s="1"/>
  <c r="O151"/>
  <c r="O152" s="1"/>
  <c r="O541" s="1"/>
  <c r="K151"/>
  <c r="K152" s="1"/>
  <c r="K541" s="1"/>
  <c r="G151"/>
  <c r="G152" s="1"/>
  <c r="G541" s="1"/>
  <c r="V151"/>
  <c r="V152" s="1"/>
  <c r="V541" s="1"/>
  <c r="R151"/>
  <c r="R152" s="1"/>
  <c r="R541" s="1"/>
  <c r="N151"/>
  <c r="N152" s="1"/>
  <c r="N541" s="1"/>
  <c r="J151"/>
  <c r="J152" s="1"/>
  <c r="J541" s="1"/>
  <c r="C32" i="2"/>
  <c r="E142" i="33"/>
  <c r="C33" i="2" s="1"/>
  <c r="T141" i="33"/>
  <c r="P141"/>
  <c r="L141"/>
  <c r="H141"/>
  <c r="S141"/>
  <c r="O141"/>
  <c r="K141"/>
  <c r="G141"/>
  <c r="U141"/>
  <c r="Q141"/>
  <c r="M141"/>
  <c r="I141"/>
  <c r="S111"/>
  <c r="O111"/>
  <c r="K111"/>
  <c r="G111"/>
  <c r="J111"/>
  <c r="F111"/>
  <c r="T121"/>
  <c r="P121"/>
  <c r="L121"/>
  <c r="U111"/>
  <c r="Q111"/>
  <c r="M111"/>
  <c r="I111"/>
  <c r="U72"/>
  <c r="S51" i="2" s="1"/>
  <c r="S50"/>
  <c r="G71" i="33"/>
  <c r="D84"/>
  <c r="H91" s="1"/>
  <c r="T48"/>
  <c r="R56" i="2" s="1"/>
  <c r="L48" i="33"/>
  <c r="L223" s="1"/>
  <c r="L229" s="1"/>
  <c r="J101" i="2" s="1"/>
  <c r="E48" i="33"/>
  <c r="E223" s="1"/>
  <c r="E229" s="1"/>
  <c r="O56" i="2"/>
  <c r="Q235" i="33"/>
  <c r="Q241" s="1"/>
  <c r="O74" i="2" s="1"/>
  <c r="R48" i="33"/>
  <c r="M48"/>
  <c r="Q259"/>
  <c r="Q265" s="1"/>
  <c r="Q247"/>
  <c r="Q253" s="1"/>
  <c r="Q223"/>
  <c r="Q229" s="1"/>
  <c r="U37"/>
  <c r="P37"/>
  <c r="K37"/>
  <c r="E37"/>
  <c r="E212" s="1"/>
  <c r="T37"/>
  <c r="O37"/>
  <c r="O42" s="1"/>
  <c r="I37"/>
  <c r="S37"/>
  <c r="M37"/>
  <c r="H37"/>
  <c r="V5"/>
  <c r="V12" s="1"/>
  <c r="T249" i="2" s="1"/>
  <c r="K5" i="33"/>
  <c r="K12" s="1"/>
  <c r="I249" i="2" s="1"/>
  <c r="S5" i="33"/>
  <c r="S12" s="1"/>
  <c r="Q249" i="2" s="1"/>
  <c r="J5" i="33"/>
  <c r="J12" s="1"/>
  <c r="H249" i="2" s="1"/>
  <c r="F9"/>
  <c r="F26" i="33"/>
  <c r="F272" s="1"/>
  <c r="S20"/>
  <c r="N20"/>
  <c r="H20"/>
  <c r="R20"/>
  <c r="L20"/>
  <c r="G20"/>
  <c r="T5"/>
  <c r="N5"/>
  <c r="F5"/>
  <c r="A988"/>
  <c r="A199" i="2"/>
  <c r="A929" i="33"/>
  <c r="A38" i="2"/>
  <c r="A949" i="33"/>
  <c r="A407" i="2"/>
  <c r="G4"/>
  <c r="H4" s="1"/>
  <c r="H190" i="33"/>
  <c r="L190"/>
  <c r="P190"/>
  <c r="T190"/>
  <c r="E162"/>
  <c r="U190"/>
  <c r="O190"/>
  <c r="J190"/>
  <c r="E190"/>
  <c r="F71"/>
  <c r="J71"/>
  <c r="N71"/>
  <c r="I71"/>
  <c r="O71"/>
  <c r="S71"/>
  <c r="E71"/>
  <c r="K71"/>
  <c r="P71"/>
  <c r="T71"/>
  <c r="H71"/>
  <c r="M71"/>
  <c r="R71"/>
  <c r="V71"/>
  <c r="T175"/>
  <c r="P175"/>
  <c r="L175"/>
  <c r="H175"/>
  <c r="T165"/>
  <c r="P165"/>
  <c r="L165"/>
  <c r="H165"/>
  <c r="E81"/>
  <c r="Q71"/>
  <c r="S175"/>
  <c r="O175"/>
  <c r="K175"/>
  <c r="S165"/>
  <c r="O165"/>
  <c r="K165"/>
  <c r="U161"/>
  <c r="Q161"/>
  <c r="M161"/>
  <c r="I161"/>
  <c r="L71"/>
  <c r="H59"/>
  <c r="L59"/>
  <c r="P59"/>
  <c r="T59"/>
  <c r="R59"/>
  <c r="M59"/>
  <c r="G59"/>
  <c r="G48"/>
  <c r="K48"/>
  <c r="O48"/>
  <c r="S48"/>
  <c r="E22"/>
  <c r="V37"/>
  <c r="R37"/>
  <c r="N37"/>
  <c r="J37"/>
  <c r="U26"/>
  <c r="U272" s="1"/>
  <c r="Q26"/>
  <c r="Q272" s="1"/>
  <c r="M26"/>
  <c r="M272" s="1"/>
  <c r="I26"/>
  <c r="I272" s="1"/>
  <c r="U20"/>
  <c r="Q20"/>
  <c r="M20"/>
  <c r="I20"/>
  <c r="U5"/>
  <c r="Q5"/>
  <c r="M5"/>
  <c r="I5"/>
  <c r="E5"/>
  <c r="P5"/>
  <c r="L5"/>
  <c r="A553" l="1"/>
  <c r="A235" i="2"/>
  <c r="T22" i="33"/>
  <c r="K22"/>
  <c r="O22"/>
  <c r="F22"/>
  <c r="C258" i="2"/>
  <c r="V22" i="33"/>
  <c r="J22"/>
  <c r="P22"/>
  <c r="A901"/>
  <c r="A388" i="2"/>
  <c r="E216" i="33"/>
  <c r="G476" i="2"/>
  <c r="I279" i="33"/>
  <c r="G483" i="2" s="1"/>
  <c r="O279" i="33"/>
  <c r="M483" i="2" s="1"/>
  <c r="M476"/>
  <c r="F279" i="33"/>
  <c r="D483" i="2" s="1"/>
  <c r="D476"/>
  <c r="L211" i="33"/>
  <c r="L215" s="1"/>
  <c r="J486" i="2" s="1"/>
  <c r="L272" i="33"/>
  <c r="O476" i="2"/>
  <c r="Q279" i="33"/>
  <c r="O483" i="2" s="1"/>
  <c r="S476"/>
  <c r="U279" i="33"/>
  <c r="S483" i="2" s="1"/>
  <c r="L9"/>
  <c r="N272" i="33"/>
  <c r="R476" i="2"/>
  <c r="R483"/>
  <c r="T9"/>
  <c r="V272" i="33"/>
  <c r="P211"/>
  <c r="P215" s="1"/>
  <c r="N486" i="2" s="1"/>
  <c r="P272" i="33"/>
  <c r="P9" i="2"/>
  <c r="R272" i="33"/>
  <c r="S211"/>
  <c r="S215" s="1"/>
  <c r="Q486" i="2" s="1"/>
  <c r="S272" i="33"/>
  <c r="I9" i="2"/>
  <c r="K272" i="33"/>
  <c r="K476" i="2"/>
  <c r="M279" i="33"/>
  <c r="K483" i="2" s="1"/>
  <c r="H9"/>
  <c r="J272" i="33"/>
  <c r="G211"/>
  <c r="G215" s="1"/>
  <c r="E486" i="2" s="1"/>
  <c r="G272" i="33"/>
  <c r="E32"/>
  <c r="C15" i="2" s="1"/>
  <c r="E272" i="33"/>
  <c r="E279" s="1"/>
  <c r="I4" i="2"/>
  <c r="J4" s="1"/>
  <c r="K4" s="1"/>
  <c r="L4" s="1"/>
  <c r="M4" s="1"/>
  <c r="N4" s="1"/>
  <c r="O4" s="1"/>
  <c r="P4" s="1"/>
  <c r="Q4" s="1"/>
  <c r="R4" s="1"/>
  <c r="S4" s="1"/>
  <c r="T4" s="1"/>
  <c r="F242"/>
  <c r="D256"/>
  <c r="I235" i="33"/>
  <c r="I241" s="1"/>
  <c r="G74" i="2" s="1"/>
  <c r="P242"/>
  <c r="F86"/>
  <c r="H122" i="33"/>
  <c r="F123" i="2" s="1"/>
  <c r="Q122"/>
  <c r="G122"/>
  <c r="Q224" i="33"/>
  <c r="Q230" s="1"/>
  <c r="O102" i="2" s="1"/>
  <c r="T32"/>
  <c r="N112" i="33"/>
  <c r="L87" i="2" s="1"/>
  <c r="T256"/>
  <c r="F223" i="33"/>
  <c r="F229" s="1"/>
  <c r="D101" i="2" s="1"/>
  <c r="I248" i="33"/>
  <c r="I254" s="1"/>
  <c r="G138" i="2" s="1"/>
  <c r="T91" i="33"/>
  <c r="R113" i="2" s="1"/>
  <c r="G91" i="33"/>
  <c r="G92" s="1"/>
  <c r="E114" i="2" s="1"/>
  <c r="J9"/>
  <c r="V235" i="33"/>
  <c r="V241" s="1"/>
  <c r="T74" i="2" s="1"/>
  <c r="V52" i="33"/>
  <c r="T60" i="2" s="1"/>
  <c r="F259" i="33"/>
  <c r="F265" s="1"/>
  <c r="D128" i="2" s="1"/>
  <c r="E224" i="33"/>
  <c r="E62"/>
  <c r="V259"/>
  <c r="V265" s="1"/>
  <c r="T128" i="2" s="1"/>
  <c r="E260" i="33"/>
  <c r="E266" s="1"/>
  <c r="C129" i="2" s="1"/>
  <c r="A707" i="33"/>
  <c r="A453" i="2"/>
  <c r="H215" i="33"/>
  <c r="F486" i="2" s="1"/>
  <c r="E236" i="33"/>
  <c r="E242" s="1"/>
  <c r="C75" i="2" s="1"/>
  <c r="N52" i="33"/>
  <c r="L60" i="2" s="1"/>
  <c r="N91" i="33"/>
  <c r="L113" i="2" s="1"/>
  <c r="T52" i="33"/>
  <c r="R60" i="2" s="1"/>
  <c r="E91" i="33"/>
  <c r="C113" i="2" s="1"/>
  <c r="J224" i="33"/>
  <c r="J230" s="1"/>
  <c r="H102" i="2" s="1"/>
  <c r="M91" i="33"/>
  <c r="K113" i="2" s="1"/>
  <c r="M256"/>
  <c r="L916" i="33"/>
  <c r="I247"/>
  <c r="I253" s="1"/>
  <c r="P223"/>
  <c r="P229" s="1"/>
  <c r="N101" i="2" s="1"/>
  <c r="D68"/>
  <c r="V32" i="33"/>
  <c r="T15" i="2" s="1"/>
  <c r="I52" i="33"/>
  <c r="G60" i="2" s="1"/>
  <c r="H32"/>
  <c r="O211"/>
  <c r="V211" i="33"/>
  <c r="V215" s="1"/>
  <c r="T486" i="2" s="1"/>
  <c r="L915" i="33"/>
  <c r="O91"/>
  <c r="M113" i="2" s="1"/>
  <c r="L91" i="33"/>
  <c r="L92" s="1"/>
  <c r="J114" i="2" s="1"/>
  <c r="O212" i="33"/>
  <c r="O216" s="1"/>
  <c r="M487" i="2" s="1"/>
  <c r="N235" i="33"/>
  <c r="N241" s="1"/>
  <c r="L74" i="2" s="1"/>
  <c r="Q9"/>
  <c r="L32" i="33"/>
  <c r="J15" i="2" s="1"/>
  <c r="G212" i="33"/>
  <c r="G216" s="1"/>
  <c r="E487" i="2" s="1"/>
  <c r="L32"/>
  <c r="I192" i="33"/>
  <c r="G213" i="2" s="1"/>
  <c r="J248" i="33"/>
  <c r="J254" s="1"/>
  <c r="H138" i="2" s="1"/>
  <c r="N256"/>
  <c r="V223" i="33"/>
  <c r="V229" s="1"/>
  <c r="T101" i="2" s="1"/>
  <c r="T56"/>
  <c r="J259" i="33"/>
  <c r="J265" s="1"/>
  <c r="H128" i="2" s="1"/>
  <c r="U247" i="33"/>
  <c r="U253" s="1"/>
  <c r="S137" i="2" s="1"/>
  <c r="V976" i="33"/>
  <c r="D32" i="2"/>
  <c r="P32"/>
  <c r="P132" i="33"/>
  <c r="N24" i="2" s="1"/>
  <c r="N23"/>
  <c r="E132" i="33"/>
  <c r="C24" i="2" s="1"/>
  <c r="P102" i="33"/>
  <c r="N69" i="2" s="1"/>
  <c r="N68"/>
  <c r="H247" i="33"/>
  <c r="H253" s="1"/>
  <c r="F137" i="2" s="1"/>
  <c r="S56"/>
  <c r="F56"/>
  <c r="U223" i="33"/>
  <c r="U229" s="1"/>
  <c r="S101" i="2" s="1"/>
  <c r="U235" i="33"/>
  <c r="U241" s="1"/>
  <c r="S74" i="2" s="1"/>
  <c r="H235" i="33"/>
  <c r="H241" s="1"/>
  <c r="F74" i="2" s="1"/>
  <c r="F212" i="33"/>
  <c r="F216" s="1"/>
  <c r="D487" i="2" s="1"/>
  <c r="E9"/>
  <c r="P32" i="33"/>
  <c r="N15" i="2" s="1"/>
  <c r="S32" i="33"/>
  <c r="Q15" i="2" s="1"/>
  <c r="N9"/>
  <c r="G12" i="33"/>
  <c r="E249" i="2" s="1"/>
  <c r="E242"/>
  <c r="I223" i="33"/>
  <c r="I229" s="1"/>
  <c r="I233" s="1"/>
  <c r="G105" i="2" s="1"/>
  <c r="N247" i="33"/>
  <c r="N253" s="1"/>
  <c r="L137" i="2" s="1"/>
  <c r="N223" i="33"/>
  <c r="N229" s="1"/>
  <c r="L101" i="2" s="1"/>
  <c r="I256"/>
  <c r="H259" i="33"/>
  <c r="H265" s="1"/>
  <c r="F128" i="2" s="1"/>
  <c r="H52" i="33"/>
  <c r="F60" i="2" s="1"/>
  <c r="J260" i="33"/>
  <c r="J266" s="1"/>
  <c r="H129" i="2" s="1"/>
  <c r="N236" i="33"/>
  <c r="N242" s="1"/>
  <c r="L75" i="2" s="1"/>
  <c r="V236" i="33"/>
  <c r="V242" s="1"/>
  <c r="T75" i="2" s="1"/>
  <c r="I259" i="33"/>
  <c r="I265" s="1"/>
  <c r="G128" i="2" s="1"/>
  <c r="N259" i="33"/>
  <c r="N265" s="1"/>
  <c r="L128" i="2" s="1"/>
  <c r="L42" i="33"/>
  <c r="U259"/>
  <c r="U265" s="1"/>
  <c r="S128" i="2" s="1"/>
  <c r="J236" i="33"/>
  <c r="J242" s="1"/>
  <c r="H75" i="2" s="1"/>
  <c r="H102" i="33"/>
  <c r="F69" i="2" s="1"/>
  <c r="F68"/>
  <c r="N86"/>
  <c r="O236" i="33"/>
  <c r="O242" s="1"/>
  <c r="M75" i="2" s="1"/>
  <c r="G162" i="33"/>
  <c r="G915"/>
  <c r="R162"/>
  <c r="R915"/>
  <c r="T259"/>
  <c r="T265" s="1"/>
  <c r="R128" i="2" s="1"/>
  <c r="Q242"/>
  <c r="J247" i="33"/>
  <c r="J253" s="1"/>
  <c r="H137" i="2" s="1"/>
  <c r="H56"/>
  <c r="N248" i="33"/>
  <c r="N254" s="1"/>
  <c r="L138" i="2" s="1"/>
  <c r="C86"/>
  <c r="A352"/>
  <c r="K32" i="33"/>
  <c r="I15" i="2" s="1"/>
  <c r="K211" i="33"/>
  <c r="K215" s="1"/>
  <c r="I486" i="2" s="1"/>
  <c r="M242"/>
  <c r="O12" i="33"/>
  <c r="M249" i="2" s="1"/>
  <c r="S236" i="33"/>
  <c r="S242" s="1"/>
  <c r="Q75" i="2" s="1"/>
  <c r="S224" i="33"/>
  <c r="S230" s="1"/>
  <c r="Q102" i="2" s="1"/>
  <c r="S248" i="33"/>
  <c r="S254" s="1"/>
  <c r="Q138" i="2" s="1"/>
  <c r="F248" i="33"/>
  <c r="F254" s="1"/>
  <c r="D138" i="2" s="1"/>
  <c r="D151" i="33"/>
  <c r="D152" s="1"/>
  <c r="D541" s="1"/>
  <c r="T223"/>
  <c r="T229" s="1"/>
  <c r="R101" i="2" s="1"/>
  <c r="T242"/>
  <c r="G32" i="33"/>
  <c r="E15" i="2" s="1"/>
  <c r="F91" i="33"/>
  <c r="F92" s="1"/>
  <c r="D114" i="2" s="1"/>
  <c r="R112" i="33"/>
  <c r="P87" i="2" s="1"/>
  <c r="S62" i="33"/>
  <c r="T68" i="2"/>
  <c r="V956" i="33"/>
  <c r="L68" i="2"/>
  <c r="R102" i="33"/>
  <c r="P69" i="2" s="1"/>
  <c r="L102" i="33"/>
  <c r="J69" i="2" s="1"/>
  <c r="J68"/>
  <c r="T102" i="33"/>
  <c r="R69" i="2" s="1"/>
  <c r="R68"/>
  <c r="U236" i="33"/>
  <c r="U242" s="1"/>
  <c r="S75" i="2" s="1"/>
  <c r="U62" i="33"/>
  <c r="U260"/>
  <c r="U266" s="1"/>
  <c r="S129" i="2" s="1"/>
  <c r="N32" i="33"/>
  <c r="L15" i="2" s="1"/>
  <c r="N211" i="33"/>
  <c r="N215" s="1"/>
  <c r="L486" i="2" s="1"/>
  <c r="O102" i="33"/>
  <c r="M69" i="2" s="1"/>
  <c r="M68"/>
  <c r="Q102" i="33"/>
  <c r="O69" i="2" s="1"/>
  <c r="O68"/>
  <c r="R86"/>
  <c r="T112" i="33"/>
  <c r="R87" i="2" s="1"/>
  <c r="K122" i="33"/>
  <c r="I123" i="2" s="1"/>
  <c r="I122"/>
  <c r="M122" i="33"/>
  <c r="K123" i="2" s="1"/>
  <c r="K122"/>
  <c r="J122" i="33"/>
  <c r="H123" i="2" s="1"/>
  <c r="H122"/>
  <c r="R9"/>
  <c r="T211" i="33"/>
  <c r="T215" s="1"/>
  <c r="R486" i="2" s="1"/>
  <c r="T32" i="33"/>
  <c r="R15" i="2" s="1"/>
  <c r="A485" i="33"/>
  <c r="A353" i="2"/>
  <c r="P52" i="33"/>
  <c r="N60" i="2" s="1"/>
  <c r="N56"/>
  <c r="P235" i="33"/>
  <c r="P241" s="1"/>
  <c r="N74" i="2" s="1"/>
  <c r="P259" i="33"/>
  <c r="P265" s="1"/>
  <c r="N128" i="2" s="1"/>
  <c r="V62" i="33"/>
  <c r="V260"/>
  <c r="V266" s="1"/>
  <c r="T129" i="2" s="1"/>
  <c r="V248" i="33"/>
  <c r="V254" s="1"/>
  <c r="F132"/>
  <c r="D24" i="2" s="1"/>
  <c r="D23"/>
  <c r="O132" i="33"/>
  <c r="M24" i="2" s="1"/>
  <c r="M23"/>
  <c r="Q132" i="33"/>
  <c r="O24" i="2" s="1"/>
  <c r="O23"/>
  <c r="D131" i="33"/>
  <c r="B23" i="2" s="1"/>
  <c r="H256"/>
  <c r="U248" i="33"/>
  <c r="U254" s="1"/>
  <c r="S138" i="2" s="1"/>
  <c r="N62" i="33"/>
  <c r="N260"/>
  <c r="N266" s="1"/>
  <c r="L129" i="2" s="1"/>
  <c r="K102" i="33"/>
  <c r="I69" i="2" s="1"/>
  <c r="I68"/>
  <c r="J86"/>
  <c r="L112" i="33"/>
  <c r="J87" i="2" s="1"/>
  <c r="G122" i="33"/>
  <c r="E123" i="2" s="1"/>
  <c r="E122"/>
  <c r="E122" i="33"/>
  <c r="C123" i="2" s="1"/>
  <c r="C122"/>
  <c r="A264"/>
  <c r="A854" i="33"/>
  <c r="I62"/>
  <c r="I260"/>
  <c r="I266" s="1"/>
  <c r="G129" i="2" s="1"/>
  <c r="N132" i="33"/>
  <c r="L24" i="2" s="1"/>
  <c r="L23"/>
  <c r="A671" i="33"/>
  <c r="A163" i="2"/>
  <c r="K132" i="33"/>
  <c r="I24" i="2" s="1"/>
  <c r="I23"/>
  <c r="K23"/>
  <c r="M132" i="33"/>
  <c r="K24" i="2" s="1"/>
  <c r="A810" i="33"/>
  <c r="A371" i="2"/>
  <c r="R211" i="33"/>
  <c r="R215" s="1"/>
  <c r="P486" i="2" s="1"/>
  <c r="F235" i="33"/>
  <c r="F241" s="1"/>
  <c r="D74" i="2" s="1"/>
  <c r="A537" i="33"/>
  <c r="F182"/>
  <c r="G102"/>
  <c r="E69" i="2" s="1"/>
  <c r="E68"/>
  <c r="I102" i="33"/>
  <c r="G69" i="2" s="1"/>
  <c r="G68"/>
  <c r="J132" i="33"/>
  <c r="H24" i="2" s="1"/>
  <c r="H23"/>
  <c r="U122" i="33"/>
  <c r="S123" i="2" s="1"/>
  <c r="S122"/>
  <c r="J32" i="33"/>
  <c r="H15" i="2" s="1"/>
  <c r="J211" i="33"/>
  <c r="J215" s="1"/>
  <c r="H486" i="2" s="1"/>
  <c r="L132" i="33"/>
  <c r="J24" i="2" s="1"/>
  <c r="J23"/>
  <c r="F122" i="33"/>
  <c r="D123" i="2" s="1"/>
  <c r="D122"/>
  <c r="V132" i="33"/>
  <c r="T24" i="2" s="1"/>
  <c r="T23"/>
  <c r="G132" i="33"/>
  <c r="E24" i="2" s="1"/>
  <c r="E23"/>
  <c r="I132" i="33"/>
  <c r="G24" i="2" s="1"/>
  <c r="G23"/>
  <c r="H546"/>
  <c r="M102" i="33"/>
  <c r="K69" i="2" s="1"/>
  <c r="K68"/>
  <c r="V122" i="33"/>
  <c r="T123" i="2" s="1"/>
  <c r="T122"/>
  <c r="O211" i="33"/>
  <c r="O215" s="1"/>
  <c r="M486" i="2" s="1"/>
  <c r="O32" i="33"/>
  <c r="M15" i="2" s="1"/>
  <c r="M9"/>
  <c r="R32" i="33"/>
  <c r="P15" i="2" s="1"/>
  <c r="H242"/>
  <c r="D56"/>
  <c r="D111" i="33"/>
  <c r="B86" i="2" s="1"/>
  <c r="F247" i="33"/>
  <c r="F253" s="1"/>
  <c r="D137" i="2" s="1"/>
  <c r="I236" i="33"/>
  <c r="I242" s="1"/>
  <c r="A620"/>
  <c r="A460" i="2"/>
  <c r="S102" i="33"/>
  <c r="Q69" i="2" s="1"/>
  <c r="Q68"/>
  <c r="S68"/>
  <c r="U102" i="33"/>
  <c r="S69" i="2" s="1"/>
  <c r="D101" i="33"/>
  <c r="C68" i="2"/>
  <c r="E102" i="33"/>
  <c r="C69" i="2" s="1"/>
  <c r="P23"/>
  <c r="R132" i="33"/>
  <c r="P24" i="2" s="1"/>
  <c r="R122" i="33"/>
  <c r="P123" i="2" s="1"/>
  <c r="P122"/>
  <c r="O122" i="33"/>
  <c r="M123" i="2" s="1"/>
  <c r="M122"/>
  <c r="E211" i="33"/>
  <c r="C9" i="2"/>
  <c r="T132" i="33"/>
  <c r="R24" i="2" s="1"/>
  <c r="R23"/>
  <c r="J223" i="33"/>
  <c r="J229" s="1"/>
  <c r="H101" i="2" s="1"/>
  <c r="J235" i="33"/>
  <c r="J241" s="1"/>
  <c r="H74" i="2" s="1"/>
  <c r="O62" i="33"/>
  <c r="O260"/>
  <c r="O266" s="1"/>
  <c r="M129" i="2" s="1"/>
  <c r="O248" i="33"/>
  <c r="O254" s="1"/>
  <c r="M138" i="2" s="1"/>
  <c r="Q122" i="33"/>
  <c r="O123" i="2" s="1"/>
  <c r="O122"/>
  <c r="S132" i="33"/>
  <c r="Q24" i="2" s="1"/>
  <c r="Q23"/>
  <c r="U132" i="33"/>
  <c r="S24" i="2" s="1"/>
  <c r="S23"/>
  <c r="A969" i="33"/>
  <c r="A398" i="2"/>
  <c r="K4" i="1"/>
  <c r="L235" i="33"/>
  <c r="L241" s="1"/>
  <c r="J74" i="2" s="1"/>
  <c r="L259" i="33"/>
  <c r="L265" s="1"/>
  <c r="J128" i="2" s="1"/>
  <c r="J56"/>
  <c r="L52" i="33"/>
  <c r="J60" i="2" s="1"/>
  <c r="L247" i="33"/>
  <c r="L253" s="1"/>
  <c r="J137" i="2" s="1"/>
  <c r="A178" i="33"/>
  <c r="A741"/>
  <c r="A154" i="2"/>
  <c r="A362" i="33"/>
  <c r="A290" i="2"/>
  <c r="A638" i="33"/>
  <c r="A434" i="2"/>
  <c r="E42" i="33"/>
  <c r="T235"/>
  <c r="T241" s="1"/>
  <c r="R74" i="2" s="1"/>
  <c r="A344" i="33"/>
  <c r="A544"/>
  <c r="A280" i="2"/>
  <c r="Q62" i="33"/>
  <c r="Q248"/>
  <c r="Q254" s="1"/>
  <c r="O138" i="2" s="1"/>
  <c r="T247" i="33"/>
  <c r="T253" s="1"/>
  <c r="R137" i="2" s="1"/>
  <c r="R256"/>
  <c r="Q260" i="33"/>
  <c r="Q266" s="1"/>
  <c r="O129" i="2" s="1"/>
  <c r="Q42" i="33"/>
  <c r="Q212"/>
  <c r="Q216" s="1"/>
  <c r="O487" i="2" s="1"/>
  <c r="F62" i="33"/>
  <c r="F236"/>
  <c r="F242" s="1"/>
  <c r="D75" i="2" s="1"/>
  <c r="F260" i="33"/>
  <c r="F266" s="1"/>
  <c r="D129" i="2" s="1"/>
  <c r="A98" i="33"/>
  <c r="A64" i="2"/>
  <c r="A578" i="33"/>
  <c r="A442" i="2"/>
  <c r="A89" i="33"/>
  <c r="A110" i="2"/>
  <c r="A779" i="33"/>
  <c r="A222" i="2" s="1"/>
  <c r="A221"/>
  <c r="A69" i="33"/>
  <c r="A47" i="2"/>
  <c r="A211"/>
  <c r="A191" i="33"/>
  <c r="A311"/>
  <c r="A299" i="2"/>
  <c r="A689" i="33"/>
  <c r="A416" i="2"/>
  <c r="A230" i="33"/>
  <c r="A101" i="2"/>
  <c r="A328" i="33"/>
  <c r="A308" i="2"/>
  <c r="A128" i="33"/>
  <c r="A19" i="2"/>
  <c r="A656" i="33"/>
  <c r="A174" i="2"/>
  <c r="A112" i="33"/>
  <c r="A87" i="2" s="1"/>
  <c r="A86"/>
  <c r="A451" i="33"/>
  <c r="A272" i="2"/>
  <c r="A607" i="33"/>
  <c r="A474" i="2" s="1"/>
  <c r="A473"/>
  <c r="A170" i="33"/>
  <c r="A254"/>
  <c r="A137" i="2"/>
  <c r="A469" i="33"/>
  <c r="A426" i="2"/>
  <c r="I182" i="33"/>
  <c r="R182"/>
  <c r="S192"/>
  <c r="Q213" i="2" s="1"/>
  <c r="Q211"/>
  <c r="K192" i="33"/>
  <c r="I213" i="2" s="1"/>
  <c r="I211"/>
  <c r="E182" i="33"/>
  <c r="G192"/>
  <c r="E213" i="2" s="1"/>
  <c r="E211"/>
  <c r="R192" i="33"/>
  <c r="P213" i="2" s="1"/>
  <c r="P211"/>
  <c r="N192" i="33"/>
  <c r="L213" i="2" s="1"/>
  <c r="L211"/>
  <c r="M192" i="33"/>
  <c r="K213" i="2" s="1"/>
  <c r="K211"/>
  <c r="V192" i="33"/>
  <c r="T213" i="2" s="1"/>
  <c r="T211"/>
  <c r="M182" i="33"/>
  <c r="U182"/>
  <c r="P546" i="2"/>
  <c r="R976" i="33"/>
  <c r="P162"/>
  <c r="P915"/>
  <c r="S162"/>
  <c r="S915"/>
  <c r="V162"/>
  <c r="V915"/>
  <c r="J915"/>
  <c r="J162"/>
  <c r="F162"/>
  <c r="F915"/>
  <c r="H162"/>
  <c r="H915"/>
  <c r="O162"/>
  <c r="O915"/>
  <c r="K162"/>
  <c r="K915"/>
  <c r="N162"/>
  <c r="N915"/>
  <c r="T162"/>
  <c r="T915"/>
  <c r="S32" i="2"/>
  <c r="U142" i="33"/>
  <c r="S33" i="2" s="1"/>
  <c r="S142" i="33"/>
  <c r="Q33" i="2" s="1"/>
  <c r="Q32"/>
  <c r="P142" i="33"/>
  <c r="N33" i="2" s="1"/>
  <c r="N32"/>
  <c r="I142" i="33"/>
  <c r="G33" i="2" s="1"/>
  <c r="G32"/>
  <c r="G142" i="33"/>
  <c r="E33" i="2" s="1"/>
  <c r="E32"/>
  <c r="R32"/>
  <c r="T142" i="33"/>
  <c r="R33" i="2" s="1"/>
  <c r="M142" i="33"/>
  <c r="K33" i="2" s="1"/>
  <c r="K32"/>
  <c r="K142" i="33"/>
  <c r="I33" i="2" s="1"/>
  <c r="I32"/>
  <c r="H142" i="33"/>
  <c r="F33" i="2" s="1"/>
  <c r="F32"/>
  <c r="D141" i="33"/>
  <c r="Q142"/>
  <c r="O33" i="2" s="1"/>
  <c r="O32"/>
  <c r="O142" i="33"/>
  <c r="M33" i="2" s="1"/>
  <c r="M32"/>
  <c r="J32"/>
  <c r="L142" i="33"/>
  <c r="J33" i="2" s="1"/>
  <c r="M112" i="33"/>
  <c r="K87" i="2" s="1"/>
  <c r="K86"/>
  <c r="P122" i="33"/>
  <c r="N123" i="2" s="1"/>
  <c r="N122"/>
  <c r="G112" i="33"/>
  <c r="E87" i="2" s="1"/>
  <c r="E86"/>
  <c r="H81" i="33"/>
  <c r="H82" s="1"/>
  <c r="F96" i="2" s="1"/>
  <c r="D121" i="33"/>
  <c r="B122" i="2" s="1"/>
  <c r="S91" i="33"/>
  <c r="S92" s="1"/>
  <c r="Q114" i="2" s="1"/>
  <c r="Q91" i="33"/>
  <c r="O113" i="2" s="1"/>
  <c r="P91" i="33"/>
  <c r="N113" i="2" s="1"/>
  <c r="Q112" i="33"/>
  <c r="O87" i="2" s="1"/>
  <c r="O86"/>
  <c r="R122"/>
  <c r="T122" i="33"/>
  <c r="R123" i="2" s="1"/>
  <c r="K112" i="33"/>
  <c r="I87" i="2" s="1"/>
  <c r="I86"/>
  <c r="U112" i="33"/>
  <c r="S87" i="2" s="1"/>
  <c r="S86"/>
  <c r="D86"/>
  <c r="F112" i="33"/>
  <c r="D87" i="2" s="1"/>
  <c r="O112" i="33"/>
  <c r="M87" i="2" s="1"/>
  <c r="M86"/>
  <c r="J91" i="33"/>
  <c r="J92" s="1"/>
  <c r="H114" i="2" s="1"/>
  <c r="U91" i="33"/>
  <c r="U92" s="1"/>
  <c r="S114" i="2" s="1"/>
  <c r="K91" i="33"/>
  <c r="I113" i="2" s="1"/>
  <c r="I91" i="33"/>
  <c r="G113" i="2" s="1"/>
  <c r="I112" i="33"/>
  <c r="G87" i="2" s="1"/>
  <c r="G86"/>
  <c r="J122"/>
  <c r="L122" i="33"/>
  <c r="J123" i="2" s="1"/>
  <c r="J112" i="33"/>
  <c r="H87" i="2" s="1"/>
  <c r="H86"/>
  <c r="S112" i="33"/>
  <c r="Q87" i="2" s="1"/>
  <c r="Q86"/>
  <c r="T81" i="33"/>
  <c r="T82" s="1"/>
  <c r="R96" i="2" s="1"/>
  <c r="U81" i="33"/>
  <c r="U82" s="1"/>
  <c r="S96" i="2" s="1"/>
  <c r="G72" i="33"/>
  <c r="E51" i="2" s="1"/>
  <c r="E50"/>
  <c r="V91" i="33"/>
  <c r="R91"/>
  <c r="E52"/>
  <c r="C60" i="2" s="1"/>
  <c r="E247" i="33"/>
  <c r="E253" s="1"/>
  <c r="E259"/>
  <c r="E265" s="1"/>
  <c r="C128" i="2" s="1"/>
  <c r="Q245" i="33"/>
  <c r="O78" i="2" s="1"/>
  <c r="E235" i="33"/>
  <c r="E241" s="1"/>
  <c r="C56" i="2"/>
  <c r="M52" i="33"/>
  <c r="K60" i="2" s="1"/>
  <c r="M223" i="33"/>
  <c r="M229" s="1"/>
  <c r="K101" i="2" s="1"/>
  <c r="K56"/>
  <c r="M235" i="33"/>
  <c r="M241" s="1"/>
  <c r="K74" i="2" s="1"/>
  <c r="M247" i="33"/>
  <c r="M253" s="1"/>
  <c r="K137" i="2" s="1"/>
  <c r="M259" i="33"/>
  <c r="M265" s="1"/>
  <c r="K128" i="2" s="1"/>
  <c r="R223" i="33"/>
  <c r="R229" s="1"/>
  <c r="P101" i="2" s="1"/>
  <c r="R235" i="33"/>
  <c r="R241" s="1"/>
  <c r="P74" i="2" s="1"/>
  <c r="R259" i="33"/>
  <c r="R265" s="1"/>
  <c r="P128" i="2" s="1"/>
  <c r="R247" i="33"/>
  <c r="R253" s="1"/>
  <c r="P137" i="2" s="1"/>
  <c r="P56"/>
  <c r="R52" i="33"/>
  <c r="P60" i="2" s="1"/>
  <c r="O128"/>
  <c r="O101"/>
  <c r="O137"/>
  <c r="H42" i="33"/>
  <c r="H212"/>
  <c r="H216" s="1"/>
  <c r="F487" i="2" s="1"/>
  <c r="I42" i="33"/>
  <c r="I212"/>
  <c r="I216" s="1"/>
  <c r="G487" i="2" s="1"/>
  <c r="K42" i="33"/>
  <c r="K212"/>
  <c r="K216" s="1"/>
  <c r="I487" i="2" s="1"/>
  <c r="M42" i="33"/>
  <c r="M212"/>
  <c r="M216" s="1"/>
  <c r="K487" i="2" s="1"/>
  <c r="P212" i="33"/>
  <c r="P216" s="1"/>
  <c r="P42"/>
  <c r="S42"/>
  <c r="S212"/>
  <c r="S216" s="1"/>
  <c r="T42"/>
  <c r="T212"/>
  <c r="T216" s="1"/>
  <c r="R487" i="2" s="1"/>
  <c r="U42" i="33"/>
  <c r="U212"/>
  <c r="U216" s="1"/>
  <c r="S487" i="2" s="1"/>
  <c r="I242"/>
  <c r="D20" i="33"/>
  <c r="F32"/>
  <c r="D15" i="2" s="1"/>
  <c r="F211" i="33"/>
  <c r="F215" s="1"/>
  <c r="D486" i="2" s="1"/>
  <c r="D9"/>
  <c r="R22" i="33"/>
  <c r="P256" i="2"/>
  <c r="H22" i="33"/>
  <c r="F256" i="2"/>
  <c r="G22" i="33"/>
  <c r="E256" i="2"/>
  <c r="N22" i="33"/>
  <c r="L256" i="2"/>
  <c r="L22" i="33"/>
  <c r="J256" i="2"/>
  <c r="Q256"/>
  <c r="S22" i="33"/>
  <c r="L242" i="2"/>
  <c r="N12" i="33"/>
  <c r="L249" i="2" s="1"/>
  <c r="D242"/>
  <c r="F12" i="33"/>
  <c r="D249" i="2" s="1"/>
  <c r="T12" i="33"/>
  <c r="R249" i="2" s="1"/>
  <c r="R242"/>
  <c r="I12" i="33"/>
  <c r="G249" i="2" s="1"/>
  <c r="G242"/>
  <c r="M62" i="33"/>
  <c r="M224"/>
  <c r="M230" s="1"/>
  <c r="M260"/>
  <c r="M266" s="1"/>
  <c r="M236"/>
  <c r="M242" s="1"/>
  <c r="M248"/>
  <c r="M254" s="1"/>
  <c r="T182"/>
  <c r="N72"/>
  <c r="L51" i="2" s="1"/>
  <c r="L50"/>
  <c r="U192" i="33"/>
  <c r="S213" i="2" s="1"/>
  <c r="S211"/>
  <c r="E916" i="33"/>
  <c r="M22"/>
  <c r="K256" i="2"/>
  <c r="N42" i="33"/>
  <c r="N212"/>
  <c r="N216" s="1"/>
  <c r="L487" i="2" s="1"/>
  <c r="P62" i="33"/>
  <c r="P260"/>
  <c r="P266" s="1"/>
  <c r="P224"/>
  <c r="P230" s="1"/>
  <c r="P248"/>
  <c r="P254" s="1"/>
  <c r="P236"/>
  <c r="P242" s="1"/>
  <c r="M162"/>
  <c r="M915"/>
  <c r="S182"/>
  <c r="H182"/>
  <c r="S72"/>
  <c r="Q51" i="2" s="1"/>
  <c r="Q50"/>
  <c r="H92" i="33"/>
  <c r="F114" i="2" s="1"/>
  <c r="F113"/>
  <c r="I32" i="33"/>
  <c r="G15" i="2" s="1"/>
  <c r="I211" i="33"/>
  <c r="G9" i="2"/>
  <c r="J42" i="33"/>
  <c r="J212"/>
  <c r="J216" s="1"/>
  <c r="H487" i="2" s="1"/>
  <c r="D26" i="33"/>
  <c r="D272" s="1"/>
  <c r="T62"/>
  <c r="T260"/>
  <c r="T266" s="1"/>
  <c r="R129" i="2" s="1"/>
  <c r="T236" i="33"/>
  <c r="T242" s="1"/>
  <c r="R75" i="2" s="1"/>
  <c r="T224" i="33"/>
  <c r="T230" s="1"/>
  <c r="R102" i="2" s="1"/>
  <c r="T248" i="33"/>
  <c r="T254" s="1"/>
  <c r="R138" i="2" s="1"/>
  <c r="K172" i="33"/>
  <c r="I539" i="2"/>
  <c r="H72" i="33"/>
  <c r="F51" i="2" s="1"/>
  <c r="F50"/>
  <c r="H192" i="33"/>
  <c r="F213" i="2" s="1"/>
  <c r="F211"/>
  <c r="E976" i="33"/>
  <c r="C546" i="2"/>
  <c r="L12" i="33"/>
  <c r="J249" i="2" s="1"/>
  <c r="J242"/>
  <c r="M12" i="33"/>
  <c r="K249" i="2" s="1"/>
  <c r="K242"/>
  <c r="M32" i="33"/>
  <c r="K15" i="2" s="1"/>
  <c r="M211" i="33"/>
  <c r="M215" s="1"/>
  <c r="K9" i="2"/>
  <c r="K52" i="33"/>
  <c r="I60" i="2" s="1"/>
  <c r="K235" i="33"/>
  <c r="K241" s="1"/>
  <c r="K259"/>
  <c r="K265" s="1"/>
  <c r="K223"/>
  <c r="K229" s="1"/>
  <c r="K247"/>
  <c r="K253" s="1"/>
  <c r="I56" i="2"/>
  <c r="R236" i="33"/>
  <c r="R242" s="1"/>
  <c r="R62"/>
  <c r="R248"/>
  <c r="R254" s="1"/>
  <c r="R224"/>
  <c r="R230" s="1"/>
  <c r="R260"/>
  <c r="R266" s="1"/>
  <c r="L72"/>
  <c r="J51" i="2" s="1"/>
  <c r="J50"/>
  <c r="O172" i="33"/>
  <c r="M539" i="2"/>
  <c r="E82" i="33"/>
  <c r="C96" i="2" s="1"/>
  <c r="C95"/>
  <c r="H172" i="33"/>
  <c r="F539" i="2"/>
  <c r="V72" i="33"/>
  <c r="T51" i="2" s="1"/>
  <c r="T50"/>
  <c r="T72" i="33"/>
  <c r="R51" i="2" s="1"/>
  <c r="R50"/>
  <c r="J72" i="33"/>
  <c r="H51" i="2" s="1"/>
  <c r="H50"/>
  <c r="D190" i="33"/>
  <c r="B211" i="2" s="1"/>
  <c r="E192" i="33"/>
  <c r="C211" i="2"/>
  <c r="T192" i="33"/>
  <c r="R213" i="2" s="1"/>
  <c r="R211"/>
  <c r="D165" i="33"/>
  <c r="A930"/>
  <c r="A39" i="2"/>
  <c r="P12" i="33"/>
  <c r="N249" i="2" s="1"/>
  <c r="N242"/>
  <c r="Q12" i="33"/>
  <c r="O249" i="2" s="1"/>
  <c r="O242"/>
  <c r="Q22" i="33"/>
  <c r="O256" i="2"/>
  <c r="Q32" i="33"/>
  <c r="O15" i="2" s="1"/>
  <c r="Q211" i="33"/>
  <c r="Q215" s="1"/>
  <c r="O9" i="2"/>
  <c r="R42" i="33"/>
  <c r="R212"/>
  <c r="R216" s="1"/>
  <c r="P487" i="2" s="1"/>
  <c r="G52" i="33"/>
  <c r="E60" i="2" s="1"/>
  <c r="G235" i="33"/>
  <c r="G223"/>
  <c r="G247"/>
  <c r="G259"/>
  <c r="D48"/>
  <c r="E56" i="2"/>
  <c r="L260" i="33"/>
  <c r="L266" s="1"/>
  <c r="L62"/>
  <c r="L224"/>
  <c r="L230" s="1"/>
  <c r="L236"/>
  <c r="L242" s="1"/>
  <c r="L248"/>
  <c r="L254" s="1"/>
  <c r="Q162"/>
  <c r="Q915"/>
  <c r="S172"/>
  <c r="Q539" i="2"/>
  <c r="L81" i="33"/>
  <c r="P81"/>
  <c r="I81"/>
  <c r="M81"/>
  <c r="Q81"/>
  <c r="G81"/>
  <c r="K81"/>
  <c r="O81"/>
  <c r="S81"/>
  <c r="F81"/>
  <c r="V81"/>
  <c r="J81"/>
  <c r="R81"/>
  <c r="N81"/>
  <c r="L172"/>
  <c r="J539" i="2"/>
  <c r="L182" i="33"/>
  <c r="R72"/>
  <c r="P51" i="2" s="1"/>
  <c r="P50"/>
  <c r="P72" i="33"/>
  <c r="N51" i="2" s="1"/>
  <c r="N50"/>
  <c r="O72" i="33"/>
  <c r="M51" i="2" s="1"/>
  <c r="M50"/>
  <c r="F72" i="33"/>
  <c r="D51" i="2" s="1"/>
  <c r="D50"/>
  <c r="J192" i="33"/>
  <c r="H213" i="2" s="1"/>
  <c r="H211"/>
  <c r="P192" i="33"/>
  <c r="N213" i="2" s="1"/>
  <c r="N211"/>
  <c r="D102"/>
  <c r="L216" i="33"/>
  <c r="J487" i="2" s="1"/>
  <c r="A950" i="33"/>
  <c r="A408" i="2"/>
  <c r="I22" i="33"/>
  <c r="G256" i="2"/>
  <c r="O52" i="33"/>
  <c r="M60" i="2" s="1"/>
  <c r="O235" i="33"/>
  <c r="O241" s="1"/>
  <c r="O259"/>
  <c r="O265" s="1"/>
  <c r="O223"/>
  <c r="O229" s="1"/>
  <c r="O247"/>
  <c r="O253" s="1"/>
  <c r="M56" i="2"/>
  <c r="D37" i="33"/>
  <c r="D42" s="1"/>
  <c r="I162"/>
  <c r="I915"/>
  <c r="O182"/>
  <c r="Q72"/>
  <c r="O51" i="2" s="1"/>
  <c r="O50"/>
  <c r="T172" i="33"/>
  <c r="R539" i="2"/>
  <c r="D71" i="33"/>
  <c r="E72"/>
  <c r="C51" i="2" s="1"/>
  <c r="C50"/>
  <c r="D175" i="33"/>
  <c r="D5"/>
  <c r="E12"/>
  <c r="C249" i="2" s="1"/>
  <c r="C242"/>
  <c r="U12" i="33"/>
  <c r="S249" i="2" s="1"/>
  <c r="S242"/>
  <c r="U22" i="33"/>
  <c r="S256" i="2"/>
  <c r="U32" i="33"/>
  <c r="S15" i="2" s="1"/>
  <c r="U211" i="33"/>
  <c r="U215" s="1"/>
  <c r="S9" i="2"/>
  <c r="V42" i="33"/>
  <c r="V212"/>
  <c r="V216" s="1"/>
  <c r="S235"/>
  <c r="S241" s="1"/>
  <c r="S52"/>
  <c r="Q60" i="2" s="1"/>
  <c r="S259" i="33"/>
  <c r="S265" s="1"/>
  <c r="S223"/>
  <c r="S229" s="1"/>
  <c r="S247"/>
  <c r="S253" s="1"/>
  <c r="Q56" i="2"/>
  <c r="G248" i="33"/>
  <c r="G236"/>
  <c r="G260"/>
  <c r="G62"/>
  <c r="G224"/>
  <c r="H62"/>
  <c r="H260"/>
  <c r="H266" s="1"/>
  <c r="H224"/>
  <c r="H230" s="1"/>
  <c r="H236"/>
  <c r="H242" s="1"/>
  <c r="H248"/>
  <c r="H254" s="1"/>
  <c r="U162"/>
  <c r="U915"/>
  <c r="K182"/>
  <c r="D59"/>
  <c r="D62" s="1"/>
  <c r="P172"/>
  <c r="N539" i="2"/>
  <c r="P182" i="33"/>
  <c r="M72"/>
  <c r="K51" i="2" s="1"/>
  <c r="K50"/>
  <c r="K72" i="33"/>
  <c r="I51" i="2" s="1"/>
  <c r="I50"/>
  <c r="I72" i="33"/>
  <c r="G51" i="2" s="1"/>
  <c r="G50"/>
  <c r="O192" i="33"/>
  <c r="M213" i="2" s="1"/>
  <c r="M211"/>
  <c r="D161" i="33"/>
  <c r="L192"/>
  <c r="J213" i="2" s="1"/>
  <c r="J211"/>
  <c r="A989" i="33"/>
  <c r="A200" i="2"/>
  <c r="A554" i="33" l="1"/>
  <c r="A236" i="2"/>
  <c r="S258"/>
  <c r="J258"/>
  <c r="E258"/>
  <c r="P258"/>
  <c r="B256"/>
  <c r="G258"/>
  <c r="O258"/>
  <c r="K258"/>
  <c r="Q258"/>
  <c r="N258"/>
  <c r="T258"/>
  <c r="D258"/>
  <c r="I258"/>
  <c r="L258"/>
  <c r="F258"/>
  <c r="H258"/>
  <c r="M258"/>
  <c r="R258"/>
  <c r="A902" i="33"/>
  <c r="A389" i="2"/>
  <c r="E215" i="33"/>
  <c r="C486" i="2" s="1"/>
  <c r="E230" i="33"/>
  <c r="C102" i="2" s="1"/>
  <c r="N279" i="33"/>
  <c r="L483" i="2" s="1"/>
  <c r="L476"/>
  <c r="C476"/>
  <c r="C483"/>
  <c r="J279" i="33"/>
  <c r="H483" i="2" s="1"/>
  <c r="H476"/>
  <c r="K279" i="33"/>
  <c r="I483" i="2" s="1"/>
  <c r="I476"/>
  <c r="R279" i="33"/>
  <c r="P483" i="2" s="1"/>
  <c r="P476"/>
  <c r="B476"/>
  <c r="D279" i="33"/>
  <c r="B483" i="2" s="1"/>
  <c r="V279" i="33"/>
  <c r="T483" i="2" s="1"/>
  <c r="T476"/>
  <c r="G279" i="33"/>
  <c r="E483" i="2" s="1"/>
  <c r="E476"/>
  <c r="S279" i="33"/>
  <c r="Q483" i="2" s="1"/>
  <c r="Q476"/>
  <c r="N476"/>
  <c r="P279" i="33"/>
  <c r="N483" i="2" s="1"/>
  <c r="J476"/>
  <c r="L279" i="33"/>
  <c r="J483" i="2" s="1"/>
  <c r="E2578" i="1"/>
  <c r="E2587" s="1"/>
  <c r="E2613" s="1"/>
  <c r="Q233" i="33"/>
  <c r="O105" i="2" s="1"/>
  <c r="M92" i="33"/>
  <c r="K114" i="2" s="1"/>
  <c r="O92" i="33"/>
  <c r="M114" i="2" s="1"/>
  <c r="I257" i="33"/>
  <c r="G141" i="2" s="1"/>
  <c r="E92" i="33"/>
  <c r="C114" i="2" s="1"/>
  <c r="T92" i="33"/>
  <c r="R114" i="2" s="1"/>
  <c r="S113"/>
  <c r="E245" i="33"/>
  <c r="C78" i="2" s="1"/>
  <c r="F233" i="33"/>
  <c r="D105" i="2" s="1"/>
  <c r="A708" i="33"/>
  <c r="A454" i="2"/>
  <c r="E113"/>
  <c r="J113"/>
  <c r="G137"/>
  <c r="N92" i="33"/>
  <c r="L114" i="2" s="1"/>
  <c r="K92" i="33"/>
  <c r="I114" i="2" s="1"/>
  <c r="V233" i="33"/>
  <c r="T105" i="2" s="1"/>
  <c r="I92" i="33"/>
  <c r="G114" i="2" s="1"/>
  <c r="U245" i="33"/>
  <c r="S78" i="2" s="1"/>
  <c r="Q92" i="33"/>
  <c r="O114" i="2" s="1"/>
  <c r="D112" i="33"/>
  <c r="B87" i="2" s="1"/>
  <c r="V245" i="33"/>
  <c r="T78" i="2" s="1"/>
  <c r="G101"/>
  <c r="U257" i="33"/>
  <c r="S141" i="2" s="1"/>
  <c r="J245" i="33"/>
  <c r="H78" i="2" s="1"/>
  <c r="P92" i="33"/>
  <c r="N114" i="2" s="1"/>
  <c r="I269" i="33"/>
  <c r="G132" i="2" s="1"/>
  <c r="J269" i="33"/>
  <c r="H132" i="2" s="1"/>
  <c r="N233" i="33"/>
  <c r="L105" i="2" s="1"/>
  <c r="U233" i="33"/>
  <c r="S105" i="2" s="1"/>
  <c r="N269" i="33"/>
  <c r="L132" i="2" s="1"/>
  <c r="J233" i="33"/>
  <c r="H105" i="2" s="1"/>
  <c r="Q487"/>
  <c r="S221" i="33"/>
  <c r="Q492" i="2" s="1"/>
  <c r="N257" i="33"/>
  <c r="L141" i="2" s="1"/>
  <c r="N245" i="33"/>
  <c r="L78" i="2" s="1"/>
  <c r="Q257" i="33"/>
  <c r="O141" i="2" s="1"/>
  <c r="F257" i="33"/>
  <c r="D141" i="2" s="1"/>
  <c r="R95"/>
  <c r="F95"/>
  <c r="G916" i="33"/>
  <c r="Q113" i="2"/>
  <c r="H113"/>
  <c r="D113"/>
  <c r="J257" i="33"/>
  <c r="H141" i="2" s="1"/>
  <c r="U269" i="33"/>
  <c r="S132" i="2" s="1"/>
  <c r="R916" i="33"/>
  <c r="D132"/>
  <c r="B24" i="2" s="1"/>
  <c r="B32"/>
  <c r="D142" i="33"/>
  <c r="B33" i="2" s="1"/>
  <c r="A538" i="33"/>
  <c r="A266" i="2" s="1"/>
  <c r="A265"/>
  <c r="A811" i="33"/>
  <c r="A372" i="2"/>
  <c r="C74"/>
  <c r="E221" i="33"/>
  <c r="C492" i="2" s="1"/>
  <c r="N487"/>
  <c r="P221" i="33"/>
  <c r="N492" i="2" s="1"/>
  <c r="F245" i="33"/>
  <c r="D78" i="2" s="1"/>
  <c r="E936" i="33"/>
  <c r="E956"/>
  <c r="Q269"/>
  <c r="O132" i="2" s="1"/>
  <c r="A855" i="33"/>
  <c r="G75" i="2"/>
  <c r="I245" i="33"/>
  <c r="G78" i="2" s="1"/>
  <c r="F956" i="33"/>
  <c r="F936"/>
  <c r="D22"/>
  <c r="V269"/>
  <c r="T132" i="2" s="1"/>
  <c r="T257" i="33"/>
  <c r="R141" i="2" s="1"/>
  <c r="B68"/>
  <c r="D102" i="33"/>
  <c r="B69" i="2" s="1"/>
  <c r="A970" i="33"/>
  <c r="A399" i="2"/>
  <c r="A621" i="33"/>
  <c r="A461" i="2"/>
  <c r="A672" i="33"/>
  <c r="A164" i="2"/>
  <c r="T138"/>
  <c r="V257" i="33"/>
  <c r="T141" i="2" s="1"/>
  <c r="A354"/>
  <c r="A486" i="33"/>
  <c r="L4" i="1"/>
  <c r="A363" i="33"/>
  <c r="A291" i="2"/>
  <c r="A470" i="33"/>
  <c r="A427" i="2"/>
  <c r="A171" i="33"/>
  <c r="A329"/>
  <c r="A309" i="2"/>
  <c r="A690" i="33"/>
  <c r="A417" i="2"/>
  <c r="A70" i="33"/>
  <c r="A48" i="2"/>
  <c r="A90" i="33"/>
  <c r="A111" i="2"/>
  <c r="A99" i="33"/>
  <c r="A65" i="2"/>
  <c r="A345" i="33"/>
  <c r="A545"/>
  <c r="A281" i="2"/>
  <c r="A192" i="33"/>
  <c r="A213" i="2" s="1"/>
  <c r="A212"/>
  <c r="A639" i="33"/>
  <c r="A435" i="2"/>
  <c r="A155"/>
  <c r="A742" i="33"/>
  <c r="A179"/>
  <c r="F269"/>
  <c r="D132" i="2" s="1"/>
  <c r="A255" i="33"/>
  <c r="A138" i="2"/>
  <c r="A452" i="33"/>
  <c r="A273" i="2"/>
  <c r="A657" i="33"/>
  <c r="A175" i="2"/>
  <c r="A129" i="33"/>
  <c r="A20" i="2"/>
  <c r="A231" i="33"/>
  <c r="A102" i="2"/>
  <c r="A300"/>
  <c r="A312" i="33"/>
  <c r="A579"/>
  <c r="A443" i="2"/>
  <c r="R936" i="33"/>
  <c r="R956"/>
  <c r="I936"/>
  <c r="I956"/>
  <c r="U956"/>
  <c r="U936"/>
  <c r="M956"/>
  <c r="M936"/>
  <c r="D172"/>
  <c r="O916"/>
  <c r="J916"/>
  <c r="K916"/>
  <c r="F916"/>
  <c r="N916"/>
  <c r="P916"/>
  <c r="T916"/>
  <c r="H916"/>
  <c r="V916"/>
  <c r="S916"/>
  <c r="D122"/>
  <c r="B123" i="2" s="1"/>
  <c r="D91" i="33"/>
  <c r="R92"/>
  <c r="P114" i="2" s="1"/>
  <c r="P113"/>
  <c r="S95"/>
  <c r="V92" i="33"/>
  <c r="T114" i="2" s="1"/>
  <c r="T113"/>
  <c r="T233" i="33"/>
  <c r="R105" i="2" s="1"/>
  <c r="T245" i="33"/>
  <c r="R78" i="2" s="1"/>
  <c r="E269" i="33"/>
  <c r="C132" i="2" s="1"/>
  <c r="E257" i="33"/>
  <c r="C141" i="2" s="1"/>
  <c r="C137"/>
  <c r="C101"/>
  <c r="L221" i="33"/>
  <c r="J492" i="2" s="1"/>
  <c r="K221" i="33"/>
  <c r="I492" i="2" s="1"/>
  <c r="J221" i="33"/>
  <c r="H492" i="2" s="1"/>
  <c r="T487"/>
  <c r="V221" i="33"/>
  <c r="T492" i="2" s="1"/>
  <c r="P976" i="33"/>
  <c r="N546" i="2"/>
  <c r="U916" i="33"/>
  <c r="S233"/>
  <c r="Q105" i="2" s="1"/>
  <c r="Q101"/>
  <c r="L936" i="33"/>
  <c r="L956"/>
  <c r="J82"/>
  <c r="H96" i="2" s="1"/>
  <c r="H95"/>
  <c r="L269" i="33"/>
  <c r="J132" i="2" s="1"/>
  <c r="J129"/>
  <c r="Q221" i="33"/>
  <c r="O492" i="2" s="1"/>
  <c r="O486"/>
  <c r="D192" i="33"/>
  <c r="B213" i="2" s="1"/>
  <c r="C213"/>
  <c r="R233" i="33"/>
  <c r="P105" i="2" s="1"/>
  <c r="P102"/>
  <c r="A990" i="33"/>
  <c r="A201" i="2"/>
  <c r="D915" i="33"/>
  <c r="D162"/>
  <c r="F129" i="2"/>
  <c r="H269" i="33"/>
  <c r="F132" i="2" s="1"/>
  <c r="G266" i="33"/>
  <c r="D260"/>
  <c r="S257"/>
  <c r="Q141" i="2" s="1"/>
  <c r="Q137"/>
  <c r="S245" i="33"/>
  <c r="Q78" i="2" s="1"/>
  <c r="Q74"/>
  <c r="U221" i="33"/>
  <c r="S492" i="2" s="1"/>
  <c r="S486"/>
  <c r="D12" i="33"/>
  <c r="B249" i="2" s="1"/>
  <c r="B242"/>
  <c r="B50"/>
  <c r="D72" i="33"/>
  <c r="B51" i="2" s="1"/>
  <c r="O245" i="33"/>
  <c r="M78" i="2" s="1"/>
  <c r="M74"/>
  <c r="A951" i="33"/>
  <c r="A409" i="2"/>
  <c r="D216" i="33"/>
  <c r="B487" i="2" s="1"/>
  <c r="C487"/>
  <c r="G221" i="33"/>
  <c r="E492" i="2" s="1"/>
  <c r="L976" i="33"/>
  <c r="J546" i="2"/>
  <c r="R82" i="33"/>
  <c r="P96" i="2" s="1"/>
  <c r="P95"/>
  <c r="S82" i="33"/>
  <c r="Q96" i="2" s="1"/>
  <c r="Q95"/>
  <c r="Q82" i="33"/>
  <c r="O96" i="2" s="1"/>
  <c r="O95"/>
  <c r="L82" i="33"/>
  <c r="J96" i="2" s="1"/>
  <c r="J95"/>
  <c r="G265" i="33"/>
  <c r="D259"/>
  <c r="D81"/>
  <c r="P129" i="2"/>
  <c r="R269" i="33"/>
  <c r="P132" i="2" s="1"/>
  <c r="R245" i="33"/>
  <c r="P78" i="2" s="1"/>
  <c r="P75"/>
  <c r="K269" i="33"/>
  <c r="I132" i="2" s="1"/>
  <c r="I128"/>
  <c r="M221" i="33"/>
  <c r="K492" i="2" s="1"/>
  <c r="K486"/>
  <c r="N221" i="33"/>
  <c r="L492" i="2" s="1"/>
  <c r="D212" i="33"/>
  <c r="M916"/>
  <c r="N129" i="2"/>
  <c r="P269" i="33"/>
  <c r="N132" i="2" s="1"/>
  <c r="T936" i="33"/>
  <c r="T956"/>
  <c r="M233"/>
  <c r="K105" i="2" s="1"/>
  <c r="K102"/>
  <c r="O82" i="33"/>
  <c r="M96" i="2" s="1"/>
  <c r="M95"/>
  <c r="T221" i="33"/>
  <c r="R492" i="2" s="1"/>
  <c r="O233" i="33"/>
  <c r="M105" i="2" s="1"/>
  <c r="M101"/>
  <c r="V82" i="33"/>
  <c r="T96" i="2" s="1"/>
  <c r="T95"/>
  <c r="L245" i="33"/>
  <c r="J78" i="2" s="1"/>
  <c r="J75"/>
  <c r="B539"/>
  <c r="P138"/>
  <c r="R257" i="33"/>
  <c r="P141" i="2" s="1"/>
  <c r="N138"/>
  <c r="P257" i="33"/>
  <c r="N141" i="2" s="1"/>
  <c r="R221" i="33"/>
  <c r="P492" i="2" s="1"/>
  <c r="O221" i="33"/>
  <c r="M492" i="2" s="1"/>
  <c r="K75"/>
  <c r="M245" i="33"/>
  <c r="K78" i="2" s="1"/>
  <c r="H257" i="33"/>
  <c r="F141" i="2" s="1"/>
  <c r="F138"/>
  <c r="G242" i="33"/>
  <c r="D236"/>
  <c r="O257"/>
  <c r="M141" i="2" s="1"/>
  <c r="M137"/>
  <c r="M82" i="33"/>
  <c r="K96" i="2" s="1"/>
  <c r="K95"/>
  <c r="L257" i="33"/>
  <c r="J141" i="2" s="1"/>
  <c r="J138"/>
  <c r="G253" i="33"/>
  <c r="D247"/>
  <c r="A40" i="2"/>
  <c r="A931" i="33"/>
  <c r="K245"/>
  <c r="I78" i="2" s="1"/>
  <c r="I74"/>
  <c r="K976" i="33"/>
  <c r="I546" i="2"/>
  <c r="S956" i="33"/>
  <c r="S936"/>
  <c r="N75" i="2"/>
  <c r="P245" i="33"/>
  <c r="N78" i="2" s="1"/>
  <c r="M257" i="33"/>
  <c r="K141" i="2" s="1"/>
  <c r="K138"/>
  <c r="P936" i="33"/>
  <c r="P956"/>
  <c r="K936"/>
  <c r="K956"/>
  <c r="H245"/>
  <c r="F78" i="2" s="1"/>
  <c r="F75"/>
  <c r="G230" i="33"/>
  <c r="D224"/>
  <c r="G254"/>
  <c r="D248"/>
  <c r="S269"/>
  <c r="Q132" i="2" s="1"/>
  <c r="Q128"/>
  <c r="I916" i="33"/>
  <c r="K82"/>
  <c r="I96" i="2" s="1"/>
  <c r="I95"/>
  <c r="I82" i="33"/>
  <c r="G96" i="2" s="1"/>
  <c r="G95"/>
  <c r="Q916" i="33"/>
  <c r="G229"/>
  <c r="D229" s="1"/>
  <c r="D223"/>
  <c r="K257"/>
  <c r="I141" i="2" s="1"/>
  <c r="I137"/>
  <c r="D182" i="33"/>
  <c r="F102" i="2"/>
  <c r="H233" i="33"/>
  <c r="F105" i="2" s="1"/>
  <c r="T269" i="33"/>
  <c r="R132" i="2" s="1"/>
  <c r="T976" i="33"/>
  <c r="R546" i="2"/>
  <c r="O936" i="33"/>
  <c r="O956"/>
  <c r="O269"/>
  <c r="M132" i="2" s="1"/>
  <c r="M128"/>
  <c r="N82" i="33"/>
  <c r="L96" i="2" s="1"/>
  <c r="L95"/>
  <c r="F82" i="33"/>
  <c r="D96" i="2" s="1"/>
  <c r="D95"/>
  <c r="G82" i="33"/>
  <c r="E96" i="2" s="1"/>
  <c r="E95"/>
  <c r="P82" i="33"/>
  <c r="N96" i="2" s="1"/>
  <c r="N95"/>
  <c r="S976" i="33"/>
  <c r="Q546" i="2"/>
  <c r="J102"/>
  <c r="L233" i="33"/>
  <c r="J105" i="2" s="1"/>
  <c r="D52" i="33"/>
  <c r="B60" i="2" s="1"/>
  <c r="B56"/>
  <c r="G241" i="33"/>
  <c r="D235"/>
  <c r="F221"/>
  <c r="D492" i="2" s="1"/>
  <c r="H976" i="33"/>
  <c r="F546" i="2"/>
  <c r="O976" i="33"/>
  <c r="M546" i="2"/>
  <c r="K233" i="33"/>
  <c r="I105" i="2" s="1"/>
  <c r="I101"/>
  <c r="D32" i="33"/>
  <c r="B15" i="2" s="1"/>
  <c r="B9"/>
  <c r="D211" i="33"/>
  <c r="I215"/>
  <c r="H221"/>
  <c r="F492" i="2" s="1"/>
  <c r="H936" i="33"/>
  <c r="H956"/>
  <c r="N102" i="2"/>
  <c r="P233" i="33"/>
  <c r="N105" i="2" s="1"/>
  <c r="M269" i="33"/>
  <c r="K132" i="2" s="1"/>
  <c r="K129"/>
  <c r="A555" i="33" l="1"/>
  <c r="A237" i="2"/>
  <c r="B258"/>
  <c r="A903" i="33"/>
  <c r="A390" i="2"/>
  <c r="E233" i="33"/>
  <c r="C105" i="2" s="1"/>
  <c r="A539" i="33"/>
  <c r="A267" i="2" s="1"/>
  <c r="D976" i="33"/>
  <c r="A709"/>
  <c r="A456" i="2" s="1"/>
  <c r="A455"/>
  <c r="A856" i="33"/>
  <c r="A487"/>
  <c r="A355" i="2"/>
  <c r="A812" i="33"/>
  <c r="A373" i="2"/>
  <c r="D92" i="33"/>
  <c r="B114" i="2" s="1"/>
  <c r="B113"/>
  <c r="A673" i="33"/>
  <c r="A165" i="2"/>
  <c r="A622" i="33"/>
  <c r="A462" i="2"/>
  <c r="A971" i="33"/>
  <c r="A400" i="2"/>
  <c r="M4" i="1"/>
  <c r="A21" i="2"/>
  <c r="A130" i="33"/>
  <c r="A453"/>
  <c r="A274" i="2"/>
  <c r="A256" i="33"/>
  <c r="A139" i="2"/>
  <c r="A346" i="33"/>
  <c r="A282" i="2"/>
  <c r="A546" i="33"/>
  <c r="A91"/>
  <c r="A112" i="2"/>
  <c r="A330" i="33"/>
  <c r="A310" i="2"/>
  <c r="A471" i="33"/>
  <c r="A429" i="2" s="1"/>
  <c r="A428"/>
  <c r="A743" i="33"/>
  <c r="A156" i="2"/>
  <c r="B546"/>
  <c r="A580" i="33"/>
  <c r="A444" i="2"/>
  <c r="A232" i="33"/>
  <c r="A103" i="2"/>
  <c r="A658" i="33"/>
  <c r="A177" i="2" s="1"/>
  <c r="A176"/>
  <c r="A100" i="33"/>
  <c r="A66" i="2"/>
  <c r="A71" i="33"/>
  <c r="A49" i="2"/>
  <c r="A691" i="33"/>
  <c r="A418" i="2"/>
  <c r="A172" i="33"/>
  <c r="A313"/>
  <c r="A301" i="2"/>
  <c r="A180" i="33"/>
  <c r="A640"/>
  <c r="A436" i="2"/>
  <c r="A364" i="33"/>
  <c r="A292" i="2"/>
  <c r="G257" i="33"/>
  <c r="D253"/>
  <c r="B137" i="2" s="1"/>
  <c r="E137"/>
  <c r="B95"/>
  <c r="D82" i="33"/>
  <c r="B96" i="2" s="1"/>
  <c r="G245" i="33"/>
  <c r="E74" i="2"/>
  <c r="D241" i="33"/>
  <c r="B74" i="2" s="1"/>
  <c r="G233" i="33"/>
  <c r="E101" i="2"/>
  <c r="B101"/>
  <c r="E102"/>
  <c r="D230" i="33"/>
  <c r="B102" i="2" s="1"/>
  <c r="A932" i="33"/>
  <c r="A42" i="2" s="1"/>
  <c r="A41"/>
  <c r="D916" i="33"/>
  <c r="A991"/>
  <c r="A202" i="2"/>
  <c r="D936" i="33"/>
  <c r="D956"/>
  <c r="E75" i="2"/>
  <c r="D242" i="33"/>
  <c r="B75" i="2" s="1"/>
  <c r="G269" i="33"/>
  <c r="D265"/>
  <c r="B128" i="2" s="1"/>
  <c r="E128"/>
  <c r="A952" i="33"/>
  <c r="A411" i="2" s="1"/>
  <c r="A410"/>
  <c r="E129"/>
  <c r="D266" i="33"/>
  <c r="B129" i="2" s="1"/>
  <c r="I221" i="33"/>
  <c r="G492" i="2" s="1"/>
  <c r="G486"/>
  <c r="D215" i="33"/>
  <c r="B486" i="2" s="1"/>
  <c r="D254" i="33"/>
  <c r="B138" i="2" s="1"/>
  <c r="E138"/>
  <c r="A556" i="33" l="1"/>
  <c r="A238" i="2"/>
  <c r="D233" i="33"/>
  <c r="A904"/>
  <c r="A391" i="2"/>
  <c r="A857" i="33"/>
  <c r="E3380" i="1"/>
  <c r="E3396" s="1"/>
  <c r="A972" i="33"/>
  <c r="A402" i="2" s="1"/>
  <c r="A401"/>
  <c r="A623" i="33"/>
  <c r="A463" i="2"/>
  <c r="A166"/>
  <c r="A674" i="33"/>
  <c r="A813"/>
  <c r="A375" i="2" s="1"/>
  <c r="A374"/>
  <c r="A488" i="33"/>
  <c r="A357" i="2" s="1"/>
  <c r="A356"/>
  <c r="O4" i="1"/>
  <c r="A157" i="2"/>
  <c r="A744" i="33"/>
  <c r="A547"/>
  <c r="A283" i="2"/>
  <c r="A347" i="33"/>
  <c r="A454"/>
  <c r="A276" i="2" s="1"/>
  <c r="A275"/>
  <c r="A181" i="33"/>
  <c r="A72"/>
  <c r="A51" i="2" s="1"/>
  <c r="A50"/>
  <c r="A233" i="33"/>
  <c r="A105" i="2" s="1"/>
  <c r="A104"/>
  <c r="A331" i="33"/>
  <c r="A312" i="2" s="1"/>
  <c r="A311"/>
  <c r="A92" i="33"/>
  <c r="A114" i="2" s="1"/>
  <c r="A113"/>
  <c r="A131" i="33"/>
  <c r="A22" i="2"/>
  <c r="A365" i="33"/>
  <c r="A294" i="2" s="1"/>
  <c r="A293"/>
  <c r="A257" i="33"/>
  <c r="A141" i="2" s="1"/>
  <c r="A140"/>
  <c r="A641" i="33"/>
  <c r="A438" i="2" s="1"/>
  <c r="A437"/>
  <c r="A314" i="33"/>
  <c r="A303" i="2" s="1"/>
  <c r="A302"/>
  <c r="A692" i="33"/>
  <c r="A420" i="2" s="1"/>
  <c r="A419"/>
  <c r="A67"/>
  <c r="A101" i="33"/>
  <c r="A581"/>
  <c r="A445" i="2"/>
  <c r="D221" i="33"/>
  <c r="B492" i="2" s="1"/>
  <c r="E132"/>
  <c r="D269" i="33"/>
  <c r="B132" i="2" s="1"/>
  <c r="A992" i="33"/>
  <c r="A204" i="2" s="1"/>
  <c r="A203"/>
  <c r="E78"/>
  <c r="D245" i="33"/>
  <c r="B78" i="2" s="1"/>
  <c r="E105"/>
  <c r="B105"/>
  <c r="E141"/>
  <c r="D257" i="33"/>
  <c r="B141" i="2" s="1"/>
  <c r="A557" i="33" l="1"/>
  <c r="A240" i="2" s="1"/>
  <c r="A239"/>
  <c r="A905" i="33"/>
  <c r="A393" i="2" s="1"/>
  <c r="A392"/>
  <c r="E3405" i="1"/>
  <c r="E3414"/>
  <c r="E3430" s="1"/>
  <c r="E3439" s="1"/>
  <c r="E3455" s="1"/>
  <c r="E3464" s="1"/>
  <c r="E3532"/>
  <c r="E3473"/>
  <c r="K1637"/>
  <c r="I177"/>
  <c r="M176"/>
  <c r="I262"/>
  <c r="L1636"/>
  <c r="J178"/>
  <c r="L177"/>
  <c r="L175"/>
  <c r="I266"/>
  <c r="J181"/>
  <c r="J264"/>
  <c r="L261"/>
  <c r="L178"/>
  <c r="K175"/>
  <c r="K179"/>
  <c r="I175"/>
  <c r="I179"/>
  <c r="K268"/>
  <c r="K1635"/>
  <c r="I267"/>
  <c r="K182"/>
  <c r="K1634"/>
  <c r="L180"/>
  <c r="L265"/>
  <c r="L179"/>
  <c r="L268"/>
  <c r="J1632"/>
  <c r="J265"/>
  <c r="L264"/>
  <c r="L176"/>
  <c r="L182"/>
  <c r="L1634"/>
  <c r="J266"/>
  <c r="M179"/>
  <c r="M261"/>
  <c r="M175"/>
  <c r="M178"/>
  <c r="M264"/>
  <c r="L1637"/>
  <c r="M1637"/>
  <c r="K1636"/>
  <c r="K261"/>
  <c r="K264"/>
  <c r="J262"/>
  <c r="K1632"/>
  <c r="I1633"/>
  <c r="K177"/>
  <c r="J1635"/>
  <c r="I263"/>
  <c r="K178"/>
  <c r="K267"/>
  <c r="L266"/>
  <c r="I180"/>
  <c r="J1633"/>
  <c r="I268"/>
  <c r="L263"/>
  <c r="I1632"/>
  <c r="M180"/>
  <c r="M177"/>
  <c r="M263"/>
  <c r="M262"/>
  <c r="M1635"/>
  <c r="M268"/>
  <c r="M1636"/>
  <c r="K265"/>
  <c r="K180"/>
  <c r="L267"/>
  <c r="L181"/>
  <c r="J1636"/>
  <c r="M181"/>
  <c r="O181"/>
  <c r="O1632"/>
  <c r="O265"/>
  <c r="O1637"/>
  <c r="J267"/>
  <c r="L1635"/>
  <c r="A464" i="2"/>
  <c r="A624" i="33"/>
  <c r="A465" i="2" s="1"/>
  <c r="I182" i="1"/>
  <c r="L262"/>
  <c r="J268"/>
  <c r="J1634"/>
  <c r="K262"/>
  <c r="O1634"/>
  <c r="M1634"/>
  <c r="M266"/>
  <c r="M182"/>
  <c r="J263"/>
  <c r="J179"/>
  <c r="K1633"/>
  <c r="K266"/>
  <c r="K181"/>
  <c r="J176"/>
  <c r="I176"/>
  <c r="I1634"/>
  <c r="I264"/>
  <c r="I181"/>
  <c r="I178"/>
  <c r="K263"/>
  <c r="J180"/>
  <c r="I1635"/>
  <c r="J175"/>
  <c r="I265"/>
  <c r="J182"/>
  <c r="J1637"/>
  <c r="I1636"/>
  <c r="P4"/>
  <c r="M267"/>
  <c r="M1632"/>
  <c r="M265"/>
  <c r="M1633"/>
  <c r="L1633"/>
  <c r="I261"/>
  <c r="L1632"/>
  <c r="J177"/>
  <c r="J261"/>
  <c r="K176"/>
  <c r="A167" i="2"/>
  <c r="A675" i="33"/>
  <c r="A168" i="2" s="1"/>
  <c r="O175" i="1"/>
  <c r="O268"/>
  <c r="O180"/>
  <c r="O266"/>
  <c r="O264"/>
  <c r="O176"/>
  <c r="O262"/>
  <c r="O177"/>
  <c r="O182"/>
  <c r="O1636"/>
  <c r="O179"/>
  <c r="O1633"/>
  <c r="O261"/>
  <c r="O178"/>
  <c r="O263"/>
  <c r="O1635"/>
  <c r="O267"/>
  <c r="A745" i="33"/>
  <c r="A159" i="2" s="1"/>
  <c r="A158"/>
  <c r="A68"/>
  <c r="A102" i="33"/>
  <c r="A69" i="2" s="1"/>
  <c r="A348" i="33"/>
  <c r="A548"/>
  <c r="A284" i="2"/>
  <c r="A182" i="33"/>
  <c r="A582"/>
  <c r="A447" i="2" s="1"/>
  <c r="A446"/>
  <c r="A132" i="33"/>
  <c r="A24" i="2" s="1"/>
  <c r="A23"/>
  <c r="I1637" i="1"/>
  <c r="P268" l="1"/>
  <c r="E3548"/>
  <c r="E3557" s="1"/>
  <c r="E3489"/>
  <c r="E3498" s="1"/>
  <c r="E3514" s="1"/>
  <c r="E3523" s="1"/>
  <c r="L1231"/>
  <c r="L1207"/>
  <c r="P1236"/>
  <c r="P1233"/>
  <c r="P1229"/>
  <c r="P1235"/>
  <c r="P1231"/>
  <c r="P1234"/>
  <c r="P1232"/>
  <c r="P1230"/>
  <c r="P1228"/>
  <c r="P1220"/>
  <c r="P1222"/>
  <c r="P1221"/>
  <c r="P1214"/>
  <c r="P1213"/>
  <c r="P1212"/>
  <c r="P1208"/>
  <c r="P1217"/>
  <c r="P1218"/>
  <c r="P1225"/>
  <c r="P1207"/>
  <c r="P1211"/>
  <c r="P1216"/>
  <c r="P1215"/>
  <c r="P1226"/>
  <c r="P1227"/>
  <c r="P1206"/>
  <c r="P1210"/>
  <c r="P1219"/>
  <c r="P1205"/>
  <c r="P1209"/>
  <c r="P1224"/>
  <c r="P1223"/>
  <c r="K1228"/>
  <c r="M1231"/>
  <c r="M1206"/>
  <c r="L1209"/>
  <c r="K1219"/>
  <c r="J1212"/>
  <c r="J1213"/>
  <c r="L1218"/>
  <c r="M1234"/>
  <c r="M1221"/>
  <c r="L1228"/>
  <c r="K1214"/>
  <c r="J1231"/>
  <c r="L1205"/>
  <c r="L1213"/>
  <c r="M1215"/>
  <c r="M1223"/>
  <c r="K1236"/>
  <c r="O1219"/>
  <c r="O1232"/>
  <c r="O1213"/>
  <c r="O1214"/>
  <c r="O1233"/>
  <c r="O1207"/>
  <c r="O1225"/>
  <c r="O1227"/>
  <c r="K1211"/>
  <c r="L1223"/>
  <c r="M1211"/>
  <c r="M1222"/>
  <c r="K1207"/>
  <c r="K1230"/>
  <c r="L1215"/>
  <c r="M1212"/>
  <c r="M1227"/>
  <c r="L1211"/>
  <c r="L1232"/>
  <c r="K1218"/>
  <c r="J1220"/>
  <c r="L1233"/>
  <c r="L1217"/>
  <c r="M1236"/>
  <c r="M1213"/>
  <c r="L1225"/>
  <c r="K1217"/>
  <c r="L1230"/>
  <c r="L1234"/>
  <c r="M1208"/>
  <c r="M1214"/>
  <c r="L1206"/>
  <c r="O1217"/>
  <c r="O1230"/>
  <c r="O1209"/>
  <c r="O1210"/>
  <c r="O1231"/>
  <c r="O1216"/>
  <c r="O1212"/>
  <c r="O1220"/>
  <c r="K1229"/>
  <c r="K1225"/>
  <c r="M1235"/>
  <c r="M1207"/>
  <c r="K1215"/>
  <c r="K1220"/>
  <c r="L1224"/>
  <c r="L1216"/>
  <c r="M1228"/>
  <c r="M1216"/>
  <c r="L1229"/>
  <c r="K1227"/>
  <c r="L1235"/>
  <c r="M1209"/>
  <c r="M1226"/>
  <c r="L1212"/>
  <c r="J1222"/>
  <c r="K1216"/>
  <c r="M1229"/>
  <c r="M1218"/>
  <c r="L1214"/>
  <c r="L1221"/>
  <c r="O1208"/>
  <c r="O1221"/>
  <c r="O1205"/>
  <c r="O1206"/>
  <c r="O1229"/>
  <c r="O1218"/>
  <c r="O1236"/>
  <c r="O1228"/>
  <c r="K1233"/>
  <c r="L1219"/>
  <c r="M1220"/>
  <c r="M1219"/>
  <c r="L1210"/>
  <c r="K1234"/>
  <c r="K1212"/>
  <c r="L1222"/>
  <c r="M1210"/>
  <c r="M1225"/>
  <c r="K1206"/>
  <c r="J1216"/>
  <c r="M1233"/>
  <c r="M1205"/>
  <c r="L1208"/>
  <c r="J1234"/>
  <c r="J1236"/>
  <c r="K1209"/>
  <c r="M1232"/>
  <c r="M1224"/>
  <c r="L1236"/>
  <c r="O1222"/>
  <c r="O1234"/>
  <c r="O1226"/>
  <c r="O1224"/>
  <c r="O1235"/>
  <c r="O1211"/>
  <c r="O1215"/>
  <c r="O1223"/>
  <c r="L1220"/>
  <c r="L1226"/>
  <c r="M1230"/>
  <c r="M1217"/>
  <c r="L1227"/>
  <c r="O1094"/>
  <c r="O1175"/>
  <c r="O1173"/>
  <c r="J1093"/>
  <c r="J1100"/>
  <c r="K1178"/>
  <c r="I1174"/>
  <c r="L1097"/>
  <c r="K1194"/>
  <c r="J1175"/>
  <c r="J1180"/>
  <c r="J1095"/>
  <c r="L1189"/>
  <c r="I1102"/>
  <c r="L1191"/>
  <c r="K1097"/>
  <c r="M1192"/>
  <c r="M1102"/>
  <c r="M1173"/>
  <c r="M1095"/>
  <c r="M1104"/>
  <c r="M1093"/>
  <c r="M1180"/>
  <c r="M1174"/>
  <c r="I1116"/>
  <c r="L1114"/>
  <c r="I1190"/>
  <c r="J1111"/>
  <c r="L1112"/>
  <c r="K1093"/>
  <c r="I1195"/>
  <c r="J1103"/>
  <c r="J1196"/>
  <c r="J1176"/>
  <c r="K1112"/>
  <c r="J1099"/>
  <c r="K1110"/>
  <c r="J1108"/>
  <c r="J1114"/>
  <c r="J1177"/>
  <c r="I1106"/>
  <c r="L1098"/>
  <c r="L1194"/>
  <c r="L1099"/>
  <c r="L1105"/>
  <c r="M1110"/>
  <c r="M1105"/>
  <c r="J1116"/>
  <c r="J1179"/>
  <c r="L1094"/>
  <c r="J1192"/>
  <c r="J1101"/>
  <c r="I1100"/>
  <c r="O1180"/>
  <c r="O1099"/>
  <c r="O1109"/>
  <c r="O1106"/>
  <c r="O1195"/>
  <c r="O1176"/>
  <c r="O1115"/>
  <c r="O1107"/>
  <c r="O1193"/>
  <c r="O1096"/>
  <c r="O1178"/>
  <c r="J1115"/>
  <c r="I1093"/>
  <c r="L1102"/>
  <c r="L1107"/>
  <c r="K1116"/>
  <c r="L1175"/>
  <c r="J1110"/>
  <c r="L1100"/>
  <c r="K1108"/>
  <c r="M1177"/>
  <c r="M1106"/>
  <c r="M1108"/>
  <c r="M1097"/>
  <c r="M1195"/>
  <c r="M1114"/>
  <c r="M1103"/>
  <c r="M1178"/>
  <c r="K1105"/>
  <c r="J1097"/>
  <c r="L1180"/>
  <c r="J1195"/>
  <c r="J1194"/>
  <c r="K1174"/>
  <c r="K1101"/>
  <c r="I1103"/>
  <c r="J1193"/>
  <c r="J1189"/>
  <c r="K1196"/>
  <c r="I1104"/>
  <c r="I1189"/>
  <c r="J1106"/>
  <c r="I1191"/>
  <c r="L1196"/>
  <c r="L1192"/>
  <c r="L1177"/>
  <c r="L1106"/>
  <c r="L1115"/>
  <c r="L1190"/>
  <c r="M1112"/>
  <c r="M1193"/>
  <c r="J1191"/>
  <c r="K1100"/>
  <c r="J1102"/>
  <c r="I1112"/>
  <c r="I1179"/>
  <c r="O1116"/>
  <c r="K1094"/>
  <c r="K1190"/>
  <c r="L1178"/>
  <c r="I1109"/>
  <c r="K1104"/>
  <c r="L1176"/>
  <c r="K1107"/>
  <c r="M1179"/>
  <c r="K1115"/>
  <c r="J1113"/>
  <c r="M1194"/>
  <c r="M1100"/>
  <c r="J1112"/>
  <c r="M1116"/>
  <c r="M1094"/>
  <c r="M1099"/>
  <c r="M1113"/>
  <c r="M1107"/>
  <c r="M1196"/>
  <c r="K1114"/>
  <c r="L1101"/>
  <c r="K1109"/>
  <c r="L1179"/>
  <c r="I1173"/>
  <c r="J1109"/>
  <c r="I1115"/>
  <c r="J1190"/>
  <c r="K1195"/>
  <c r="K1177"/>
  <c r="J1104"/>
  <c r="I1180"/>
  <c r="I1096"/>
  <c r="I1114"/>
  <c r="K1111"/>
  <c r="K1099"/>
  <c r="J1098"/>
  <c r="L1174"/>
  <c r="L1096"/>
  <c r="L1103"/>
  <c r="L1113"/>
  <c r="L1173"/>
  <c r="M1115"/>
  <c r="M1190"/>
  <c r="J1173"/>
  <c r="I1097"/>
  <c r="K1098"/>
  <c r="J1178"/>
  <c r="I1095"/>
  <c r="K1173"/>
  <c r="K1179"/>
  <c r="O1196"/>
  <c r="O1100"/>
  <c r="O1102"/>
  <c r="O1177"/>
  <c r="O1112"/>
  <c r="O1093"/>
  <c r="O1103"/>
  <c r="O1179"/>
  <c r="O1114"/>
  <c r="O1190"/>
  <c r="K1113"/>
  <c r="K1189"/>
  <c r="K1106"/>
  <c r="J1096"/>
  <c r="M1175"/>
  <c r="I1192"/>
  <c r="L1095"/>
  <c r="I1099"/>
  <c r="L1110"/>
  <c r="I1098"/>
  <c r="M1096"/>
  <c r="M1109"/>
  <c r="M1098"/>
  <c r="M1111"/>
  <c r="M1101"/>
  <c r="M1191"/>
  <c r="K1103"/>
  <c r="L1195"/>
  <c r="I1176"/>
  <c r="K1102"/>
  <c r="L1193"/>
  <c r="K1193"/>
  <c r="K1191"/>
  <c r="J1174"/>
  <c r="I1094"/>
  <c r="I1101"/>
  <c r="K1176"/>
  <c r="I1111"/>
  <c r="K1175"/>
  <c r="K1095"/>
  <c r="J1094"/>
  <c r="I1194"/>
  <c r="I1193"/>
  <c r="K1180"/>
  <c r="K1096"/>
  <c r="J1107"/>
  <c r="L1111"/>
  <c r="L1093"/>
  <c r="L1104"/>
  <c r="L1109"/>
  <c r="M1189"/>
  <c r="M1176"/>
  <c r="J1105"/>
  <c r="L1116"/>
  <c r="K1192"/>
  <c r="L1108"/>
  <c r="O1108"/>
  <c r="O1095"/>
  <c r="O1104"/>
  <c r="O1191"/>
  <c r="O1111"/>
  <c r="O1105"/>
  <c r="O1189"/>
  <c r="O1098"/>
  <c r="O1174"/>
  <c r="O1097"/>
  <c r="O1194"/>
  <c r="O1192"/>
  <c r="O1110"/>
  <c r="O1101"/>
  <c r="O1113"/>
  <c r="P1196"/>
  <c r="P1180"/>
  <c r="P1179"/>
  <c r="P1174"/>
  <c r="P1177"/>
  <c r="P1108"/>
  <c r="P1178"/>
  <c r="P1175"/>
  <c r="P1116"/>
  <c r="P1176"/>
  <c r="P1102"/>
  <c r="P1106"/>
  <c r="P1105"/>
  <c r="P1100"/>
  <c r="P1107"/>
  <c r="P1104"/>
  <c r="P1101"/>
  <c r="P1173"/>
  <c r="P1103"/>
  <c r="P1099"/>
  <c r="P1095"/>
  <c r="P1109"/>
  <c r="P1110"/>
  <c r="P1111"/>
  <c r="P1112"/>
  <c r="P1113"/>
  <c r="P1114"/>
  <c r="P1115"/>
  <c r="P1097"/>
  <c r="P1093"/>
  <c r="P1098"/>
  <c r="P1096"/>
  <c r="P1094"/>
  <c r="P1189"/>
  <c r="P1193"/>
  <c r="P1194"/>
  <c r="P1191"/>
  <c r="P1195"/>
  <c r="P1192"/>
  <c r="P1190"/>
  <c r="P4006"/>
  <c r="P4000"/>
  <c r="P3999"/>
  <c r="P4004"/>
  <c r="P4001"/>
  <c r="P4003"/>
  <c r="P4005"/>
  <c r="P4002"/>
  <c r="M3907"/>
  <c r="M3888"/>
  <c r="M3918"/>
  <c r="M3942"/>
  <c r="I3937"/>
  <c r="J3886"/>
  <c r="K3930"/>
  <c r="K3921"/>
  <c r="L3932"/>
  <c r="L3930"/>
  <c r="K3937"/>
  <c r="K3908"/>
  <c r="J3911"/>
  <c r="K3928"/>
  <c r="I3929"/>
  <c r="J3910"/>
  <c r="L3926"/>
  <c r="L3916"/>
  <c r="O4003"/>
  <c r="O4000"/>
  <c r="M3889"/>
  <c r="M3890"/>
  <c r="M3987"/>
  <c r="M3961"/>
  <c r="M3897"/>
  <c r="M3921"/>
  <c r="M3940"/>
  <c r="J3965"/>
  <c r="I3934"/>
  <c r="L3988"/>
  <c r="K3919"/>
  <c r="I3879"/>
  <c r="I3983"/>
  <c r="J3928"/>
  <c r="K3884"/>
  <c r="I3916"/>
  <c r="I3986"/>
  <c r="I3965"/>
  <c r="L3914"/>
  <c r="L4003"/>
  <c r="I3923"/>
  <c r="J3884"/>
  <c r="J3936"/>
  <c r="J3937"/>
  <c r="K3885"/>
  <c r="K3892"/>
  <c r="I3903"/>
  <c r="K3899"/>
  <c r="K3987"/>
  <c r="L4002"/>
  <c r="I3909"/>
  <c r="I3919"/>
  <c r="J3903"/>
  <c r="J3898"/>
  <c r="J3999"/>
  <c r="J3914"/>
  <c r="J3926"/>
  <c r="K3936"/>
  <c r="K3983"/>
  <c r="I3885"/>
  <c r="K3911"/>
  <c r="K3925"/>
  <c r="K3904"/>
  <c r="K3999"/>
  <c r="L3886"/>
  <c r="L3995"/>
  <c r="L3906"/>
  <c r="I3920"/>
  <c r="L3941"/>
  <c r="L3990"/>
  <c r="J3890"/>
  <c r="L3921"/>
  <c r="L3882"/>
  <c r="L3884"/>
  <c r="L3891"/>
  <c r="L3900"/>
  <c r="L3899"/>
  <c r="L3917"/>
  <c r="L3928"/>
  <c r="M3924"/>
  <c r="M3930"/>
  <c r="M3935"/>
  <c r="J3961"/>
  <c r="J3899"/>
  <c r="M3899"/>
  <c r="M3934"/>
  <c r="I3887"/>
  <c r="L3893"/>
  <c r="K3997"/>
  <c r="I3997"/>
  <c r="K3920"/>
  <c r="K3942"/>
  <c r="J3927"/>
  <c r="J3990"/>
  <c r="J3959"/>
  <c r="L3984"/>
  <c r="M4000"/>
  <c r="O4005"/>
  <c r="O3999"/>
  <c r="M3912"/>
  <c r="M3914"/>
  <c r="M3903"/>
  <c r="M3959"/>
  <c r="M3895"/>
  <c r="M3900"/>
  <c r="M3920"/>
  <c r="I3906"/>
  <c r="K3917"/>
  <c r="L3938"/>
  <c r="K3895"/>
  <c r="I3942"/>
  <c r="I3996"/>
  <c r="K3960"/>
  <c r="K3888"/>
  <c r="I3911"/>
  <c r="J3912"/>
  <c r="I3901"/>
  <c r="J3888"/>
  <c r="L3896"/>
  <c r="L3925"/>
  <c r="J3919"/>
  <c r="I3886"/>
  <c r="J3905"/>
  <c r="J3934"/>
  <c r="I3912"/>
  <c r="K3935"/>
  <c r="K3932"/>
  <c r="J3885"/>
  <c r="J3896"/>
  <c r="J3909"/>
  <c r="L4000"/>
  <c r="I3927"/>
  <c r="I3966"/>
  <c r="J3883"/>
  <c r="J4005"/>
  <c r="J3988"/>
  <c r="J3900"/>
  <c r="K3883"/>
  <c r="K3907"/>
  <c r="J3962"/>
  <c r="K4001"/>
  <c r="K3964"/>
  <c r="K3934"/>
  <c r="I3998"/>
  <c r="L3919"/>
  <c r="L3885"/>
  <c r="L3908"/>
  <c r="I3963"/>
  <c r="L3902"/>
  <c r="L3996"/>
  <c r="L3933"/>
  <c r="L3903"/>
  <c r="L3915"/>
  <c r="L3992"/>
  <c r="L3889"/>
  <c r="J3897"/>
  <c r="L3935"/>
  <c r="L3966"/>
  <c r="L3965"/>
  <c r="L3962"/>
  <c r="M3916"/>
  <c r="M3913"/>
  <c r="M3887"/>
  <c r="M3886"/>
  <c r="M3933"/>
  <c r="I3938"/>
  <c r="K3989"/>
  <c r="L3934"/>
  <c r="L3923"/>
  <c r="K4002"/>
  <c r="K3998"/>
  <c r="J3942"/>
  <c r="O3987"/>
  <c r="O3994"/>
  <c r="O3881"/>
  <c r="O3932"/>
  <c r="O3903"/>
  <c r="O3962"/>
  <c r="O3914"/>
  <c r="O3893"/>
  <c r="O3904"/>
  <c r="O3934"/>
  <c r="J3892"/>
  <c r="I3883"/>
  <c r="I3991"/>
  <c r="K3929"/>
  <c r="K3938"/>
  <c r="J3925"/>
  <c r="K3985"/>
  <c r="I3935"/>
  <c r="M3896"/>
  <c r="M3998"/>
  <c r="M3885"/>
  <c r="M4006"/>
  <c r="L3994"/>
  <c r="K4005"/>
  <c r="J3920"/>
  <c r="I3989"/>
  <c r="O3880"/>
  <c r="O3937"/>
  <c r="O3920"/>
  <c r="O3923"/>
  <c r="O3997"/>
  <c r="O3929"/>
  <c r="O3998"/>
  <c r="O3889"/>
  <c r="O3964"/>
  <c r="O3912"/>
  <c r="O3942"/>
  <c r="J3916"/>
  <c r="J3939"/>
  <c r="K3926"/>
  <c r="L3907"/>
  <c r="K3902"/>
  <c r="I3995"/>
  <c r="M3941"/>
  <c r="M3985"/>
  <c r="M3905"/>
  <c r="L3897"/>
  <c r="J4003"/>
  <c r="I3899"/>
  <c r="I3931"/>
  <c r="O3884"/>
  <c r="O3900"/>
  <c r="O3985"/>
  <c r="O3921"/>
  <c r="O3993"/>
  <c r="O3992"/>
  <c r="O3901"/>
  <c r="O3991"/>
  <c r="O3960"/>
  <c r="O3931"/>
  <c r="O3908"/>
  <c r="J3923"/>
  <c r="J3894"/>
  <c r="I3940"/>
  <c r="J3922"/>
  <c r="K3984"/>
  <c r="L3997"/>
  <c r="J3991"/>
  <c r="M3929"/>
  <c r="M3993"/>
  <c r="M3962"/>
  <c r="L3887"/>
  <c r="J3921"/>
  <c r="K3890"/>
  <c r="K3879"/>
  <c r="O3911"/>
  <c r="O3935"/>
  <c r="O3925"/>
  <c r="O3888"/>
  <c r="O3938"/>
  <c r="O3897"/>
  <c r="O3988"/>
  <c r="O3891"/>
  <c r="O3990"/>
  <c r="O3902"/>
  <c r="O3918"/>
  <c r="I3898"/>
  <c r="J3918"/>
  <c r="K3941"/>
  <c r="J3880"/>
  <c r="L3911"/>
  <c r="J3902"/>
  <c r="J3940"/>
  <c r="M3902"/>
  <c r="M3995"/>
  <c r="M3991"/>
  <c r="L3905"/>
  <c r="I3902"/>
  <c r="K3992"/>
  <c r="L3964"/>
  <c r="M3997"/>
  <c r="M3883"/>
  <c r="M3960"/>
  <c r="O3892"/>
  <c r="O3930"/>
  <c r="O3882"/>
  <c r="O3907"/>
  <c r="O3927"/>
  <c r="O3965"/>
  <c r="O3898"/>
  <c r="O3986"/>
  <c r="O3915"/>
  <c r="O3890"/>
  <c r="O3995"/>
  <c r="O3989"/>
  <c r="O3961"/>
  <c r="O3936"/>
  <c r="O3909"/>
  <c r="O3895"/>
  <c r="O3913"/>
  <c r="O3963"/>
  <c r="O3984"/>
  <c r="O3910"/>
  <c r="O3885"/>
  <c r="O3916"/>
  <c r="O3926"/>
  <c r="O3894"/>
  <c r="O3933"/>
  <c r="L3913"/>
  <c r="L3922"/>
  <c r="K3939"/>
  <c r="I3910"/>
  <c r="J4006"/>
  <c r="K3965"/>
  <c r="K3991"/>
  <c r="J3879"/>
  <c r="J3889"/>
  <c r="K3893"/>
  <c r="L3883"/>
  <c r="L3920"/>
  <c r="K3915"/>
  <c r="K3889"/>
  <c r="I3930"/>
  <c r="I3905"/>
  <c r="M3926"/>
  <c r="M3894"/>
  <c r="M3917"/>
  <c r="M3989"/>
  <c r="M3911"/>
  <c r="M4001"/>
  <c r="L3983"/>
  <c r="L3936"/>
  <c r="K3924"/>
  <c r="K3995"/>
  <c r="I3941"/>
  <c r="I3880"/>
  <c r="I3987"/>
  <c r="I3881"/>
  <c r="K3986"/>
  <c r="K3933"/>
  <c r="J3992"/>
  <c r="J3924"/>
  <c r="K3988"/>
  <c r="L3904"/>
  <c r="J3964"/>
  <c r="J3983"/>
  <c r="K3914"/>
  <c r="J3891"/>
  <c r="I3993"/>
  <c r="M3925"/>
  <c r="M3966"/>
  <c r="M3884"/>
  <c r="M3893"/>
  <c r="M3928"/>
  <c r="M3964"/>
  <c r="M3931"/>
  <c r="L3991"/>
  <c r="L3963"/>
  <c r="L3890"/>
  <c r="L3910"/>
  <c r="L3924"/>
  <c r="L3987"/>
  <c r="L3998"/>
  <c r="L3942"/>
  <c r="L3888"/>
  <c r="L3894"/>
  <c r="L3937"/>
  <c r="J3935"/>
  <c r="K3891"/>
  <c r="K3898"/>
  <c r="J3963"/>
  <c r="J3938"/>
  <c r="K3994"/>
  <c r="J3985"/>
  <c r="I3933"/>
  <c r="I3892"/>
  <c r="I3921"/>
  <c r="K3966"/>
  <c r="K3963"/>
  <c r="I3988"/>
  <c r="K3961"/>
  <c r="K3931"/>
  <c r="J3960"/>
  <c r="J3989"/>
  <c r="J3995"/>
  <c r="J3882"/>
  <c r="I4004"/>
  <c r="I3962"/>
  <c r="M4002"/>
  <c r="J3933"/>
  <c r="I3984"/>
  <c r="J3966"/>
  <c r="K3886"/>
  <c r="K3912"/>
  <c r="I3904"/>
  <c r="K3922"/>
  <c r="L4001"/>
  <c r="M3919"/>
  <c r="M3882"/>
  <c r="M3983"/>
  <c r="M3988"/>
  <c r="M3915"/>
  <c r="O4001"/>
  <c r="L3909"/>
  <c r="L3880"/>
  <c r="K3910"/>
  <c r="J3893"/>
  <c r="I3939"/>
  <c r="J3904"/>
  <c r="J3901"/>
  <c r="K3990"/>
  <c r="K3900"/>
  <c r="I3882"/>
  <c r="I3915"/>
  <c r="K3996"/>
  <c r="L3989"/>
  <c r="J3915"/>
  <c r="L3999"/>
  <c r="M3922"/>
  <c r="M3879"/>
  <c r="M3880"/>
  <c r="M3996"/>
  <c r="M3904"/>
  <c r="M3909"/>
  <c r="O3928"/>
  <c r="O3941"/>
  <c r="O3896"/>
  <c r="O3996"/>
  <c r="O3905"/>
  <c r="O3939"/>
  <c r="O3919"/>
  <c r="O3879"/>
  <c r="O3917"/>
  <c r="O3940"/>
  <c r="O3922"/>
  <c r="O3899"/>
  <c r="O3959"/>
  <c r="O3966"/>
  <c r="O3883"/>
  <c r="O3983"/>
  <c r="O3887"/>
  <c r="O3886"/>
  <c r="O3906"/>
  <c r="O3924"/>
  <c r="M4004"/>
  <c r="L3892"/>
  <c r="J3895"/>
  <c r="K3894"/>
  <c r="K3959"/>
  <c r="K3940"/>
  <c r="I3890"/>
  <c r="I3990"/>
  <c r="K3927"/>
  <c r="L3912"/>
  <c r="L3881"/>
  <c r="J3941"/>
  <c r="J3994"/>
  <c r="I3896"/>
  <c r="L4006"/>
  <c r="M3910"/>
  <c r="M3994"/>
  <c r="M3908"/>
  <c r="M3932"/>
  <c r="M3999"/>
  <c r="L3960"/>
  <c r="L3879"/>
  <c r="J3908"/>
  <c r="L4005"/>
  <c r="J3987"/>
  <c r="K3909"/>
  <c r="K3897"/>
  <c r="K3906"/>
  <c r="K3882"/>
  <c r="L3898"/>
  <c r="K3887"/>
  <c r="J3913"/>
  <c r="M3937"/>
  <c r="M3939"/>
  <c r="M3881"/>
  <c r="M3986"/>
  <c r="M3963"/>
  <c r="L3927"/>
  <c r="L3931"/>
  <c r="L3918"/>
  <c r="L3985"/>
  <c r="L3939"/>
  <c r="I3928"/>
  <c r="L3895"/>
  <c r="J3996"/>
  <c r="L3961"/>
  <c r="L3986"/>
  <c r="L3901"/>
  <c r="I3936"/>
  <c r="I3932"/>
  <c r="K3880"/>
  <c r="J3986"/>
  <c r="I3985"/>
  <c r="I3924"/>
  <c r="K3881"/>
  <c r="J3881"/>
  <c r="J3887"/>
  <c r="J3931"/>
  <c r="I3914"/>
  <c r="J3998"/>
  <c r="I3964"/>
  <c r="I3922"/>
  <c r="L4004"/>
  <c r="J3929"/>
  <c r="J3984"/>
  <c r="K3918"/>
  <c r="J3917"/>
  <c r="I3913"/>
  <c r="J3997"/>
  <c r="I3994"/>
  <c r="M4003"/>
  <c r="L3940"/>
  <c r="K3901"/>
  <c r="K3913"/>
  <c r="J3930"/>
  <c r="I3961"/>
  <c r="I3918"/>
  <c r="I3893"/>
  <c r="K3993"/>
  <c r="J3993"/>
  <c r="K3903"/>
  <c r="K3896"/>
  <c r="L3959"/>
  <c r="L3929"/>
  <c r="K3905"/>
  <c r="I3900"/>
  <c r="M3938"/>
  <c r="M3901"/>
  <c r="M3990"/>
  <c r="M3892"/>
  <c r="M3891"/>
  <c r="M3927"/>
  <c r="M3906"/>
  <c r="O4002"/>
  <c r="O4004"/>
  <c r="O4006"/>
  <c r="M4005"/>
  <c r="L3993"/>
  <c r="K4003"/>
  <c r="K3916"/>
  <c r="J3907"/>
  <c r="I3908"/>
  <c r="I3907"/>
  <c r="I3897"/>
  <c r="K3962"/>
  <c r="J3906"/>
  <c r="K4006"/>
  <c r="K3923"/>
  <c r="J3932"/>
  <c r="I3992"/>
  <c r="M3936"/>
  <c r="M3898"/>
  <c r="M3965"/>
  <c r="M3923"/>
  <c r="M3992"/>
  <c r="M3984"/>
  <c r="P3941"/>
  <c r="P3940"/>
  <c r="P3939"/>
  <c r="P3938"/>
  <c r="P3937"/>
  <c r="P3936"/>
  <c r="P3935"/>
  <c r="P3934"/>
  <c r="P3942"/>
  <c r="P3932"/>
  <c r="P3922"/>
  <c r="P3921"/>
  <c r="P3920"/>
  <c r="P3919"/>
  <c r="P3930"/>
  <c r="P3910"/>
  <c r="P3926"/>
  <c r="P3902"/>
  <c r="P3900"/>
  <c r="P3896"/>
  <c r="P3918"/>
  <c r="P3908"/>
  <c r="P3899"/>
  <c r="P3897"/>
  <c r="P3894"/>
  <c r="P3886"/>
  <c r="P3906"/>
  <c r="P3904"/>
  <c r="P3887"/>
  <c r="P3909"/>
  <c r="P3895"/>
  <c r="P3889"/>
  <c r="P3881"/>
  <c r="P3998"/>
  <c r="P3891"/>
  <c r="P3879"/>
  <c r="P3995"/>
  <c r="P3880"/>
  <c r="P3901"/>
  <c r="P3893"/>
  <c r="P3966"/>
  <c r="P3997"/>
  <c r="P3993"/>
  <c r="P3898"/>
  <c r="P3990"/>
  <c r="P3983"/>
  <c r="P3996"/>
  <c r="P3994"/>
  <c r="P3992"/>
  <c r="P3991"/>
  <c r="P3984"/>
  <c r="P3963"/>
  <c r="P3959"/>
  <c r="P3988"/>
  <c r="P3905"/>
  <c r="P3907"/>
  <c r="P3882"/>
  <c r="P3915"/>
  <c r="P3912"/>
  <c r="P3916"/>
  <c r="P3917"/>
  <c r="P3985"/>
  <c r="P3888"/>
  <c r="P3989"/>
  <c r="P3913"/>
  <c r="P3960"/>
  <c r="P3962"/>
  <c r="P3964"/>
  <c r="P3890"/>
  <c r="P3903"/>
  <c r="P3911"/>
  <c r="P3928"/>
  <c r="P3925"/>
  <c r="P3931"/>
  <c r="P3924"/>
  <c r="P3933"/>
  <c r="P3986"/>
  <c r="P3961"/>
  <c r="P3965"/>
  <c r="P3923"/>
  <c r="P3914"/>
  <c r="P3987"/>
  <c r="P3892"/>
  <c r="P3884"/>
  <c r="P3883"/>
  <c r="P3885"/>
  <c r="P3929"/>
  <c r="P3927"/>
  <c r="J2978"/>
  <c r="K3015"/>
  <c r="I2947"/>
  <c r="J2950"/>
  <c r="J2943"/>
  <c r="J2983"/>
  <c r="J2956"/>
  <c r="K2951"/>
  <c r="L2931"/>
  <c r="J3012"/>
  <c r="J3022"/>
  <c r="J2981"/>
  <c r="L2959"/>
  <c r="L2911"/>
  <c r="L2942"/>
  <c r="K3000"/>
  <c r="L2950"/>
  <c r="L2897"/>
  <c r="K2922"/>
  <c r="J2919"/>
  <c r="M2908"/>
  <c r="M2928"/>
  <c r="M2959"/>
  <c r="M2952"/>
  <c r="M2953"/>
  <c r="M2922"/>
  <c r="M2924"/>
  <c r="M2947"/>
  <c r="I2956"/>
  <c r="J2929"/>
  <c r="J2926"/>
  <c r="J2935"/>
  <c r="K2981"/>
  <c r="J3021"/>
  <c r="K2942"/>
  <c r="L2899"/>
  <c r="K2896"/>
  <c r="L2978"/>
  <c r="L3013"/>
  <c r="J2938"/>
  <c r="K2924"/>
  <c r="L2977"/>
  <c r="L2983"/>
  <c r="J2982"/>
  <c r="L2936"/>
  <c r="J2905"/>
  <c r="K3006"/>
  <c r="M2910"/>
  <c r="M2936"/>
  <c r="M3007"/>
  <c r="M2955"/>
  <c r="M3019"/>
  <c r="M3005"/>
  <c r="M2917"/>
  <c r="M2913"/>
  <c r="M3012"/>
  <c r="M2930"/>
  <c r="M2916"/>
  <c r="M3013"/>
  <c r="M2937"/>
  <c r="L2896"/>
  <c r="L3011"/>
  <c r="K2916"/>
  <c r="K2983"/>
  <c r="J3008"/>
  <c r="I2934"/>
  <c r="J2979"/>
  <c r="M2980"/>
  <c r="M3003"/>
  <c r="M2941"/>
  <c r="K2903"/>
  <c r="L2925"/>
  <c r="K2979"/>
  <c r="L2953"/>
  <c r="J2914"/>
  <c r="J2932"/>
  <c r="L2979"/>
  <c r="K2918"/>
  <c r="L3018"/>
  <c r="K2943"/>
  <c r="K2934"/>
  <c r="K2935"/>
  <c r="I3006"/>
  <c r="M2958"/>
  <c r="M2932"/>
  <c r="K2949"/>
  <c r="L2948"/>
  <c r="L2952"/>
  <c r="J3001"/>
  <c r="L3005"/>
  <c r="K2913"/>
  <c r="K2904"/>
  <c r="J3014"/>
  <c r="K3023"/>
  <c r="O2903"/>
  <c r="O2911"/>
  <c r="O2897"/>
  <c r="O2914"/>
  <c r="O2979"/>
  <c r="I2929"/>
  <c r="I2978"/>
  <c r="K2915"/>
  <c r="K2908"/>
  <c r="J3013"/>
  <c r="J2911"/>
  <c r="K3008"/>
  <c r="J2928"/>
  <c r="K2948"/>
  <c r="L2980"/>
  <c r="K3001"/>
  <c r="L2923"/>
  <c r="L3004"/>
  <c r="J2949"/>
  <c r="L3009"/>
  <c r="L2943"/>
  <c r="J2977"/>
  <c r="K2937"/>
  <c r="L2946"/>
  <c r="L2924"/>
  <c r="J2896"/>
  <c r="M2939"/>
  <c r="M2935"/>
  <c r="M3009"/>
  <c r="M3010"/>
  <c r="M2899"/>
  <c r="M3022"/>
  <c r="M2915"/>
  <c r="M2929"/>
  <c r="J2955"/>
  <c r="K2906"/>
  <c r="J3004"/>
  <c r="K2909"/>
  <c r="K2933"/>
  <c r="J2951"/>
  <c r="J3020"/>
  <c r="J2937"/>
  <c r="L2915"/>
  <c r="L3010"/>
  <c r="K3019"/>
  <c r="J2940"/>
  <c r="J2939"/>
  <c r="J3015"/>
  <c r="J2907"/>
  <c r="M2940"/>
  <c r="M3015"/>
  <c r="M3000"/>
  <c r="M2982"/>
  <c r="M3017"/>
  <c r="M2914"/>
  <c r="M2898"/>
  <c r="I2914"/>
  <c r="M2956"/>
  <c r="L2907"/>
  <c r="M2949"/>
  <c r="M3018"/>
  <c r="M3014"/>
  <c r="M2945"/>
  <c r="I2936"/>
  <c r="L3006"/>
  <c r="K2899"/>
  <c r="L3007"/>
  <c r="K2932"/>
  <c r="L2909"/>
  <c r="J2917"/>
  <c r="J2922"/>
  <c r="K3012"/>
  <c r="K2957"/>
  <c r="J2933"/>
  <c r="I2904"/>
  <c r="M2897"/>
  <c r="M2907"/>
  <c r="M3004"/>
  <c r="K2946"/>
  <c r="L2947"/>
  <c r="L2900"/>
  <c r="K2919"/>
  <c r="K2940"/>
  <c r="L2905"/>
  <c r="K2921"/>
  <c r="J2908"/>
  <c r="J2959"/>
  <c r="K2929"/>
  <c r="M2901"/>
  <c r="M2946"/>
  <c r="J2902"/>
  <c r="J2931"/>
  <c r="L3008"/>
  <c r="L2921"/>
  <c r="J2944"/>
  <c r="K2917"/>
  <c r="L2913"/>
  <c r="J2980"/>
  <c r="J3009"/>
  <c r="K3016"/>
  <c r="M2904"/>
  <c r="M2900"/>
  <c r="M2943"/>
  <c r="K2982"/>
  <c r="L2904"/>
  <c r="J2945"/>
  <c r="L2932"/>
  <c r="J2909"/>
  <c r="J2924"/>
  <c r="K2897"/>
  <c r="O2948"/>
  <c r="O2951"/>
  <c r="O2918"/>
  <c r="O2959"/>
  <c r="O2898"/>
  <c r="O3022"/>
  <c r="O2923"/>
  <c r="O3005"/>
  <c r="O3006"/>
  <c r="O3001"/>
  <c r="O2976"/>
  <c r="O2937"/>
  <c r="O2940"/>
  <c r="O2938"/>
  <c r="O2947"/>
  <c r="O2944"/>
  <c r="O2909"/>
  <c r="O3014"/>
  <c r="O3002"/>
  <c r="O3019"/>
  <c r="O2901"/>
  <c r="O2978"/>
  <c r="O2932"/>
  <c r="O3017"/>
  <c r="O3016"/>
  <c r="O3023"/>
  <c r="O3015"/>
  <c r="O2930"/>
  <c r="O2916"/>
  <c r="O2935"/>
  <c r="K2931"/>
  <c r="K2945"/>
  <c r="L3001"/>
  <c r="L2912"/>
  <c r="M2903"/>
  <c r="M2896"/>
  <c r="J2899"/>
  <c r="J2953"/>
  <c r="K2930"/>
  <c r="K3004"/>
  <c r="M2951"/>
  <c r="J2903"/>
  <c r="M2938"/>
  <c r="M3021"/>
  <c r="L2898"/>
  <c r="K2911"/>
  <c r="M2983"/>
  <c r="L3020"/>
  <c r="M3016"/>
  <c r="M3002"/>
  <c r="J2952"/>
  <c r="J2916"/>
  <c r="L2954"/>
  <c r="K2959"/>
  <c r="L2951"/>
  <c r="J2954"/>
  <c r="J3016"/>
  <c r="J2910"/>
  <c r="J2941"/>
  <c r="M2931"/>
  <c r="M3006"/>
  <c r="J2976"/>
  <c r="L2916"/>
  <c r="K3011"/>
  <c r="L2935"/>
  <c r="K3018"/>
  <c r="L2929"/>
  <c r="J3003"/>
  <c r="J2906"/>
  <c r="J2927"/>
  <c r="O2910"/>
  <c r="O2933"/>
  <c r="O2924"/>
  <c r="O2936"/>
  <c r="O2928"/>
  <c r="O2939"/>
  <c r="O2952"/>
  <c r="O2980"/>
  <c r="O2946"/>
  <c r="O2905"/>
  <c r="O3012"/>
  <c r="O3000"/>
  <c r="O3013"/>
  <c r="O3003"/>
  <c r="O3018"/>
  <c r="O3020"/>
  <c r="O2957"/>
  <c r="O2921"/>
  <c r="O2977"/>
  <c r="O2945"/>
  <c r="O2950"/>
  <c r="K3009"/>
  <c r="K2978"/>
  <c r="J2904"/>
  <c r="L2937"/>
  <c r="L2981"/>
  <c r="L3021"/>
  <c r="J2913"/>
  <c r="K2952"/>
  <c r="K3020"/>
  <c r="L3016"/>
  <c r="K2901"/>
  <c r="K2944"/>
  <c r="J3002"/>
  <c r="L2938"/>
  <c r="L3019"/>
  <c r="K2954"/>
  <c r="K3022"/>
  <c r="M2920"/>
  <c r="K2977"/>
  <c r="M2925"/>
  <c r="M2981"/>
  <c r="M2979"/>
  <c r="M3011"/>
  <c r="J3011"/>
  <c r="L2982"/>
  <c r="K3013"/>
  <c r="L2945"/>
  <c r="J3010"/>
  <c r="L2933"/>
  <c r="K2976"/>
  <c r="L2910"/>
  <c r="L2976"/>
  <c r="K2938"/>
  <c r="J2898"/>
  <c r="J2912"/>
  <c r="J3017"/>
  <c r="J2920"/>
  <c r="K2907"/>
  <c r="M2950"/>
  <c r="L2908"/>
  <c r="I2943"/>
  <c r="J2946"/>
  <c r="L2958"/>
  <c r="K2953"/>
  <c r="L3014"/>
  <c r="K3003"/>
  <c r="L2940"/>
  <c r="K3005"/>
  <c r="J2923"/>
  <c r="K2956"/>
  <c r="O2942"/>
  <c r="O2904"/>
  <c r="O2917"/>
  <c r="O2920"/>
  <c r="O2913"/>
  <c r="O3004"/>
  <c r="O2899"/>
  <c r="O2896"/>
  <c r="O2955"/>
  <c r="O2931"/>
  <c r="O2915"/>
  <c r="O3010"/>
  <c r="O2922"/>
  <c r="O2907"/>
  <c r="O3011"/>
  <c r="O2958"/>
  <c r="O2919"/>
  <c r="O2925"/>
  <c r="O2981"/>
  <c r="O2943"/>
  <c r="J2897"/>
  <c r="L3022"/>
  <c r="L2917"/>
  <c r="J3019"/>
  <c r="K2920"/>
  <c r="M2977"/>
  <c r="K2941"/>
  <c r="K3010"/>
  <c r="K2939"/>
  <c r="L2939"/>
  <c r="L2922"/>
  <c r="L2906"/>
  <c r="M2976"/>
  <c r="K2936"/>
  <c r="J3007"/>
  <c r="L3015"/>
  <c r="L2902"/>
  <c r="M2918"/>
  <c r="K3021"/>
  <c r="K2914"/>
  <c r="L3000"/>
  <c r="L2926"/>
  <c r="L2928"/>
  <c r="J2921"/>
  <c r="M2902"/>
  <c r="M2934"/>
  <c r="K2950"/>
  <c r="M2948"/>
  <c r="M2905"/>
  <c r="M2927"/>
  <c r="L2930"/>
  <c r="L2949"/>
  <c r="L2957"/>
  <c r="J2936"/>
  <c r="L3003"/>
  <c r="K2910"/>
  <c r="K2902"/>
  <c r="J2918"/>
  <c r="K2980"/>
  <c r="K2905"/>
  <c r="K2898"/>
  <c r="M3020"/>
  <c r="M3023"/>
  <c r="M2919"/>
  <c r="J3023"/>
  <c r="L3002"/>
  <c r="J3006"/>
  <c r="L2918"/>
  <c r="K2958"/>
  <c r="L2934"/>
  <c r="J2948"/>
  <c r="L2927"/>
  <c r="K2955"/>
  <c r="K2926"/>
  <c r="K3014"/>
  <c r="O2912"/>
  <c r="O2941"/>
  <c r="O2906"/>
  <c r="O2926"/>
  <c r="O2908"/>
  <c r="O2929"/>
  <c r="O2953"/>
  <c r="O2982"/>
  <c r="O3008"/>
  <c r="O2949"/>
  <c r="O3009"/>
  <c r="O3021"/>
  <c r="O2954"/>
  <c r="O3007"/>
  <c r="O2902"/>
  <c r="O2983"/>
  <c r="O2956"/>
  <c r="O2934"/>
  <c r="O2927"/>
  <c r="O2900"/>
  <c r="K2925"/>
  <c r="J3000"/>
  <c r="K3007"/>
  <c r="L3023"/>
  <c r="L2901"/>
  <c r="J2934"/>
  <c r="J2958"/>
  <c r="M3001"/>
  <c r="M2906"/>
  <c r="J2900"/>
  <c r="K3002"/>
  <c r="L2919"/>
  <c r="K2923"/>
  <c r="M2954"/>
  <c r="K2900"/>
  <c r="L2903"/>
  <c r="L2920"/>
  <c r="J2915"/>
  <c r="M2957"/>
  <c r="M2933"/>
  <c r="K2912"/>
  <c r="L2941"/>
  <c r="M2909"/>
  <c r="M2944"/>
  <c r="M3008"/>
  <c r="I3016"/>
  <c r="M2926"/>
  <c r="M2921"/>
  <c r="M2912"/>
  <c r="M2911"/>
  <c r="K2928"/>
  <c r="L3012"/>
  <c r="J2942"/>
  <c r="L2944"/>
  <c r="J2901"/>
  <c r="L2956"/>
  <c r="J2957"/>
  <c r="K3017"/>
  <c r="K2927"/>
  <c r="J2925"/>
  <c r="M2923"/>
  <c r="M2978"/>
  <c r="M2942"/>
  <c r="J3018"/>
  <c r="L2955"/>
  <c r="L2914"/>
  <c r="L3017"/>
  <c r="J3005"/>
  <c r="J2930"/>
  <c r="K2947"/>
  <c r="J2947"/>
  <c r="P2911"/>
  <c r="P2910"/>
  <c r="P2906"/>
  <c r="P2908"/>
  <c r="P2904"/>
  <c r="P2907"/>
  <c r="P2905"/>
  <c r="P2903"/>
  <c r="P2951"/>
  <c r="P2943"/>
  <c r="P2942"/>
  <c r="P2939"/>
  <c r="P2935"/>
  <c r="P2909"/>
  <c r="P2947"/>
  <c r="P2940"/>
  <c r="P2933"/>
  <c r="P2949"/>
  <c r="P2948"/>
  <c r="P2938"/>
  <c r="P2936"/>
  <c r="P2934"/>
  <c r="P2950"/>
  <c r="P2941"/>
  <c r="P2919"/>
  <c r="P2983"/>
  <c r="P2927"/>
  <c r="P2917"/>
  <c r="P2913"/>
  <c r="P2959"/>
  <c r="P2953"/>
  <c r="P2952"/>
  <c r="P3004"/>
  <c r="P3003"/>
  <c r="P3002"/>
  <c r="P3001"/>
  <c r="P3000"/>
  <c r="P3015"/>
  <c r="P2916"/>
  <c r="P2937"/>
  <c r="P2915"/>
  <c r="P2931"/>
  <c r="P2918"/>
  <c r="P2914"/>
  <c r="P3012"/>
  <c r="P3008"/>
  <c r="P3011"/>
  <c r="P3014"/>
  <c r="P3010"/>
  <c r="P2957"/>
  <c r="P3013"/>
  <c r="P3009"/>
  <c r="P3023"/>
  <c r="P3007"/>
  <c r="P3021"/>
  <c r="P3016"/>
  <c r="P3018"/>
  <c r="P3020"/>
  <c r="P3022"/>
  <c r="P3005"/>
  <c r="P2954"/>
  <c r="P2920"/>
  <c r="P2924"/>
  <c r="P2979"/>
  <c r="P2946"/>
  <c r="P2902"/>
  <c r="P3017"/>
  <c r="P3019"/>
  <c r="P3006"/>
  <c r="P2958"/>
  <c r="P2944"/>
  <c r="P2926"/>
  <c r="P2956"/>
  <c r="P2921"/>
  <c r="P2976"/>
  <c r="P2978"/>
  <c r="P2980"/>
  <c r="P2982"/>
  <c r="P2898"/>
  <c r="P2955"/>
  <c r="P2922"/>
  <c r="P2932"/>
  <c r="P2981"/>
  <c r="P2912"/>
  <c r="P2929"/>
  <c r="P2977"/>
  <c r="P2945"/>
  <c r="P2930"/>
  <c r="P2901"/>
  <c r="P2923"/>
  <c r="P2896"/>
  <c r="P2925"/>
  <c r="P2899"/>
  <c r="P2900"/>
  <c r="P2928"/>
  <c r="P2897"/>
  <c r="M893"/>
  <c r="K907"/>
  <c r="K915" s="1"/>
  <c r="I906"/>
  <c r="O906"/>
  <c r="O914" s="1"/>
  <c r="K909"/>
  <c r="K917" s="1"/>
  <c r="K910"/>
  <c r="K918" s="1"/>
  <c r="O893"/>
  <c r="M911"/>
  <c r="M919" s="1"/>
  <c r="L909"/>
  <c r="L917" s="1"/>
  <c r="O908"/>
  <c r="O916" s="1"/>
  <c r="J906"/>
  <c r="J914" s="1"/>
  <c r="L907"/>
  <c r="L915" s="1"/>
  <c r="K908"/>
  <c r="K916" s="1"/>
  <c r="M910"/>
  <c r="M918" s="1"/>
  <c r="J911"/>
  <c r="J919" s="1"/>
  <c r="O913"/>
  <c r="O921" s="1"/>
  <c r="O910"/>
  <c r="O918" s="1"/>
  <c r="L906"/>
  <c r="L914" s="1"/>
  <c r="M908"/>
  <c r="M916" s="1"/>
  <c r="L912"/>
  <c r="L920" s="1"/>
  <c r="M906"/>
  <c r="M914" s="1"/>
  <c r="L911"/>
  <c r="L919" s="1"/>
  <c r="K911"/>
  <c r="K919" s="1"/>
  <c r="K913"/>
  <c r="K921" s="1"/>
  <c r="O912"/>
  <c r="O920" s="1"/>
  <c r="J907"/>
  <c r="J915" s="1"/>
  <c r="J908"/>
  <c r="J916" s="1"/>
  <c r="J910"/>
  <c r="J918" s="1"/>
  <c r="O907"/>
  <c r="O915" s="1"/>
  <c r="K906"/>
  <c r="K914" s="1"/>
  <c r="J912"/>
  <c r="J920" s="1"/>
  <c r="P910"/>
  <c r="P918" s="1"/>
  <c r="P907"/>
  <c r="P915" s="1"/>
  <c r="P912"/>
  <c r="P920" s="1"/>
  <c r="P911"/>
  <c r="P919" s="1"/>
  <c r="P913"/>
  <c r="P921" s="1"/>
  <c r="P906"/>
  <c r="P914" s="1"/>
  <c r="P908"/>
  <c r="P916" s="1"/>
  <c r="P909"/>
  <c r="P917" s="1"/>
  <c r="L913"/>
  <c r="L921" s="1"/>
  <c r="K912"/>
  <c r="K920" s="1"/>
  <c r="I910"/>
  <c r="L910"/>
  <c r="L918" s="1"/>
  <c r="O911"/>
  <c r="O919" s="1"/>
  <c r="O909"/>
  <c r="O917" s="1"/>
  <c r="M907"/>
  <c r="M915" s="1"/>
  <c r="M912"/>
  <c r="M920" s="1"/>
  <c r="L908"/>
  <c r="L916" s="1"/>
  <c r="M909"/>
  <c r="M917" s="1"/>
  <c r="M913"/>
  <c r="M921" s="1"/>
  <c r="O894"/>
  <c r="L895"/>
  <c r="K889"/>
  <c r="M891"/>
  <c r="M890"/>
  <c r="L892"/>
  <c r="I894"/>
  <c r="J892"/>
  <c r="J894"/>
  <c r="K894"/>
  <c r="I890"/>
  <c r="O890"/>
  <c r="O889"/>
  <c r="L889"/>
  <c r="M889"/>
  <c r="K892"/>
  <c r="I889"/>
  <c r="K896"/>
  <c r="M895"/>
  <c r="J891"/>
  <c r="M894"/>
  <c r="K890"/>
  <c r="I893"/>
  <c r="O896"/>
  <c r="O895"/>
  <c r="K893"/>
  <c r="I892"/>
  <c r="M892"/>
  <c r="J895"/>
  <c r="K895"/>
  <c r="L890"/>
  <c r="M896"/>
  <c r="I891"/>
  <c r="J893"/>
  <c r="J896"/>
  <c r="O892"/>
  <c r="O891"/>
  <c r="L896"/>
  <c r="I895"/>
  <c r="L894"/>
  <c r="L891"/>
  <c r="J890"/>
  <c r="L893"/>
  <c r="K891"/>
  <c r="J889"/>
  <c r="I896"/>
  <c r="K2470"/>
  <c r="P893"/>
  <c r="P896"/>
  <c r="P889"/>
  <c r="P892"/>
  <c r="P894"/>
  <c r="P890"/>
  <c r="P891"/>
  <c r="P895"/>
  <c r="I2480"/>
  <c r="O2479"/>
  <c r="O2476"/>
  <c r="K2549"/>
  <c r="M2481"/>
  <c r="I2474"/>
  <c r="K2546"/>
  <c r="J2480"/>
  <c r="L2544"/>
  <c r="I2472"/>
  <c r="L2476"/>
  <c r="M2475"/>
  <c r="L2546"/>
  <c r="I2479"/>
  <c r="J2546"/>
  <c r="J2545"/>
  <c r="O2472"/>
  <c r="O2481"/>
  <c r="O2484"/>
  <c r="K2482"/>
  <c r="I2545"/>
  <c r="J2484"/>
  <c r="M2546"/>
  <c r="J2470"/>
  <c r="L2472"/>
  <c r="J2471"/>
  <c r="M2485"/>
  <c r="M2474"/>
  <c r="K2548"/>
  <c r="L2481"/>
  <c r="K2483"/>
  <c r="K2547"/>
  <c r="K2544"/>
  <c r="L2474"/>
  <c r="L2479"/>
  <c r="L2547"/>
  <c r="J2481"/>
  <c r="O2548"/>
  <c r="O2550"/>
  <c r="O2544"/>
  <c r="O2474"/>
  <c r="O2482"/>
  <c r="O2551"/>
  <c r="L2548"/>
  <c r="J2550"/>
  <c r="J2547"/>
  <c r="K2484"/>
  <c r="M2548"/>
  <c r="M2472"/>
  <c r="K2485"/>
  <c r="M2483"/>
  <c r="L2484"/>
  <c r="K2474"/>
  <c r="I2481"/>
  <c r="L2485"/>
  <c r="M2544"/>
  <c r="M2545"/>
  <c r="I2482"/>
  <c r="J2548"/>
  <c r="K2477"/>
  <c r="M2482"/>
  <c r="K2479"/>
  <c r="M2549"/>
  <c r="L2475"/>
  <c r="J2476"/>
  <c r="L2545"/>
  <c r="L2483"/>
  <c r="K2471"/>
  <c r="L2473"/>
  <c r="K2481"/>
  <c r="O2549"/>
  <c r="O2547"/>
  <c r="O2478"/>
  <c r="O2475"/>
  <c r="I2546"/>
  <c r="J2482"/>
  <c r="M2480"/>
  <c r="K2476"/>
  <c r="K2475"/>
  <c r="J2473"/>
  <c r="M2479"/>
  <c r="I2485"/>
  <c r="M2551"/>
  <c r="J2549"/>
  <c r="M2476"/>
  <c r="I2473"/>
  <c r="L2470"/>
  <c r="O2471"/>
  <c r="O2477"/>
  <c r="O2545"/>
  <c r="J2474"/>
  <c r="J2551"/>
  <c r="L2477"/>
  <c r="M2550"/>
  <c r="J2483"/>
  <c r="K2480"/>
  <c r="K2472"/>
  <c r="M2477"/>
  <c r="K2478"/>
  <c r="L2549"/>
  <c r="I2544"/>
  <c r="O2473"/>
  <c r="O2546"/>
  <c r="O2483"/>
  <c r="O2470"/>
  <c r="O2480"/>
  <c r="O2485"/>
  <c r="L2480"/>
  <c r="K2545"/>
  <c r="J2544"/>
  <c r="L2471"/>
  <c r="M2547"/>
  <c r="M2470"/>
  <c r="J2477"/>
  <c r="L2551"/>
  <c r="M2471"/>
  <c r="K2550"/>
  <c r="I2476"/>
  <c r="J2475"/>
  <c r="J2485"/>
  <c r="M2484"/>
  <c r="K2551"/>
  <c r="I2478"/>
  <c r="K2473"/>
  <c r="I2547"/>
  <c r="J2479"/>
  <c r="M2473"/>
  <c r="I2471"/>
  <c r="M2478"/>
  <c r="L2482"/>
  <c r="I2549"/>
  <c r="L2550"/>
  <c r="J2478"/>
  <c r="J2472"/>
  <c r="L2478"/>
  <c r="P2551"/>
  <c r="P2484"/>
  <c r="P2483"/>
  <c r="P2482"/>
  <c r="P2481"/>
  <c r="P2480"/>
  <c r="P2479"/>
  <c r="P2478"/>
  <c r="P2485"/>
  <c r="P2477"/>
  <c r="P2473"/>
  <c r="P2476"/>
  <c r="P2472"/>
  <c r="P2474"/>
  <c r="P2475"/>
  <c r="P2471"/>
  <c r="P2545"/>
  <c r="P2547"/>
  <c r="P2550"/>
  <c r="P2549"/>
  <c r="P2548"/>
  <c r="P2546"/>
  <c r="P2470"/>
  <c r="P2544"/>
  <c r="K1160"/>
  <c r="K1204"/>
  <c r="M1187"/>
  <c r="J1187"/>
  <c r="P21"/>
  <c r="P1633"/>
  <c r="P265"/>
  <c r="P179"/>
  <c r="Q4"/>
  <c r="P261"/>
  <c r="P1636"/>
  <c r="P1634"/>
  <c r="P176"/>
  <c r="P180"/>
  <c r="P175"/>
  <c r="P1632"/>
  <c r="P266"/>
  <c r="P182"/>
  <c r="P177"/>
  <c r="P264"/>
  <c r="P263"/>
  <c r="P1637"/>
  <c r="P178"/>
  <c r="P654"/>
  <c r="P262"/>
  <c r="P1635"/>
  <c r="P181"/>
  <c r="P267"/>
  <c r="M1481"/>
  <c r="P3027"/>
  <c r="O3260"/>
  <c r="O3262"/>
  <c r="J3262"/>
  <c r="J3259"/>
  <c r="L3263"/>
  <c r="M3259"/>
  <c r="L8"/>
  <c r="L637"/>
  <c r="L1120"/>
  <c r="K1156"/>
  <c r="L1150"/>
  <c r="M20"/>
  <c r="P10"/>
  <c r="M45"/>
  <c r="J103"/>
  <c r="F595" i="33" s="1"/>
  <c r="I3261" i="1"/>
  <c r="K3259"/>
  <c r="J3261"/>
  <c r="O1117"/>
  <c r="L1153"/>
  <c r="K644"/>
  <c r="K3028"/>
  <c r="L1449"/>
  <c r="I1675"/>
  <c r="O3261"/>
  <c r="O3258"/>
  <c r="J3258"/>
  <c r="K3261"/>
  <c r="K3262"/>
  <c r="I3265"/>
  <c r="I3262"/>
  <c r="I3260"/>
  <c r="J4494"/>
  <c r="J4500"/>
  <c r="L1132"/>
  <c r="I659"/>
  <c r="I1142"/>
  <c r="I692"/>
  <c r="M3260"/>
  <c r="M3264"/>
  <c r="L3265"/>
  <c r="J3265"/>
  <c r="J3260"/>
  <c r="L3264"/>
  <c r="J3264"/>
  <c r="I3264"/>
  <c r="K3263"/>
  <c r="L3262"/>
  <c r="M3263"/>
  <c r="I3258"/>
  <c r="L3261"/>
  <c r="L3259"/>
  <c r="J101"/>
  <c r="F593" i="33" s="1"/>
  <c r="M62" i="1"/>
  <c r="J113"/>
  <c r="J644"/>
  <c r="I1132"/>
  <c r="J1155"/>
  <c r="I8"/>
  <c r="J3030"/>
  <c r="L3260"/>
  <c r="M3265"/>
  <c r="I3263"/>
  <c r="K3258"/>
  <c r="L3258"/>
  <c r="M3261"/>
  <c r="K3264"/>
  <c r="O3265"/>
  <c r="I1598"/>
  <c r="J53"/>
  <c r="O3259"/>
  <c r="O3263"/>
  <c r="O3264"/>
  <c r="K3265"/>
  <c r="I3259"/>
  <c r="M3258"/>
  <c r="K3260"/>
  <c r="J3263"/>
  <c r="M3262"/>
  <c r="N1637"/>
  <c r="P3264"/>
  <c r="P3265"/>
  <c r="P3259"/>
  <c r="P3258"/>
  <c r="P3261"/>
  <c r="P3260"/>
  <c r="P3263"/>
  <c r="P3262"/>
  <c r="N1632"/>
  <c r="N266"/>
  <c r="N1635"/>
  <c r="N179"/>
  <c r="N176"/>
  <c r="N181"/>
  <c r="N268"/>
  <c r="N1636"/>
  <c r="P681"/>
  <c r="P679"/>
  <c r="L683"/>
  <c r="J683"/>
  <c r="M691"/>
  <c r="L679"/>
  <c r="I688"/>
  <c r="O4412"/>
  <c r="P3244"/>
  <c r="L1137"/>
  <c r="M644"/>
  <c r="I3031"/>
  <c r="M1117"/>
  <c r="L1200"/>
  <c r="K648"/>
  <c r="M1144"/>
  <c r="L3243"/>
  <c r="L11"/>
  <c r="K1128"/>
  <c r="M1015"/>
  <c r="P637"/>
  <c r="K1134"/>
  <c r="J657"/>
  <c r="I954"/>
  <c r="J97"/>
  <c r="F589" i="33" s="1"/>
  <c r="L120" i="1"/>
  <c r="P687"/>
  <c r="O685"/>
  <c r="K691"/>
  <c r="N178"/>
  <c r="I4323"/>
  <c r="K680"/>
  <c r="J1122"/>
  <c r="M4491"/>
  <c r="L4494"/>
  <c r="M1013"/>
  <c r="P3701"/>
  <c r="L4410"/>
  <c r="L638"/>
  <c r="K1203"/>
  <c r="L1182"/>
  <c r="M4007"/>
  <c r="I1125"/>
  <c r="L1149"/>
  <c r="M647"/>
  <c r="L4012"/>
  <c r="M3028"/>
  <c r="I1182"/>
  <c r="J654"/>
  <c r="L1160"/>
  <c r="P1149"/>
  <c r="O1200"/>
  <c r="K4500"/>
  <c r="J4495"/>
  <c r="P1138"/>
  <c r="J1604"/>
  <c r="M1576"/>
  <c r="L1686"/>
  <c r="J1589"/>
  <c r="J1679"/>
  <c r="F736" i="33" s="1"/>
  <c r="I1451" i="1"/>
  <c r="K1674"/>
  <c r="G731" i="33" s="1"/>
  <c r="J1638" i="1"/>
  <c r="P685"/>
  <c r="P694"/>
  <c r="O691"/>
  <c r="O4325"/>
  <c r="P4327"/>
  <c r="O681"/>
  <c r="K4322"/>
  <c r="J692"/>
  <c r="J687"/>
  <c r="I691"/>
  <c r="M679"/>
  <c r="L680"/>
  <c r="P693"/>
  <c r="M4324"/>
  <c r="J4322"/>
  <c r="M4327"/>
  <c r="I1163"/>
  <c r="P1013"/>
  <c r="J1184"/>
  <c r="M636"/>
  <c r="L4007"/>
  <c r="I1201"/>
  <c r="K3243"/>
  <c r="J4492"/>
  <c r="J1150"/>
  <c r="J1197"/>
  <c r="J4014"/>
  <c r="K25"/>
  <c r="L1015"/>
  <c r="O4498"/>
  <c r="O1159"/>
  <c r="K1154"/>
  <c r="P4501"/>
  <c r="J80"/>
  <c r="F563" i="33" s="1"/>
  <c r="M683" i="1"/>
  <c r="M4326"/>
  <c r="L684"/>
  <c r="L1148"/>
  <c r="O1019"/>
  <c r="L647"/>
  <c r="I1136"/>
  <c r="P18"/>
  <c r="P1203"/>
  <c r="K1121"/>
  <c r="J4010"/>
  <c r="M1019"/>
  <c r="L650"/>
  <c r="K10"/>
  <c r="J1157"/>
  <c r="L4502"/>
  <c r="L651"/>
  <c r="K1157"/>
  <c r="M4497"/>
  <c r="J3029"/>
  <c r="L1187"/>
  <c r="K3025"/>
  <c r="L3696"/>
  <c r="J4409"/>
  <c r="M648"/>
  <c r="I656"/>
  <c r="J1152"/>
  <c r="K636"/>
  <c r="P3031"/>
  <c r="P1162"/>
  <c r="I1153"/>
  <c r="I19"/>
  <c r="M1161"/>
  <c r="K107"/>
  <c r="G599" i="33" s="1"/>
  <c r="M4321" i="1"/>
  <c r="M692"/>
  <c r="M694"/>
  <c r="I4325"/>
  <c r="I687"/>
  <c r="L4323"/>
  <c r="J691"/>
  <c r="J689"/>
  <c r="L4328"/>
  <c r="I4326"/>
  <c r="K4328"/>
  <c r="L682"/>
  <c r="J686"/>
  <c r="K679"/>
  <c r="K690"/>
  <c r="L4322"/>
  <c r="L4324"/>
  <c r="M685"/>
  <c r="I694"/>
  <c r="L4321"/>
  <c r="M682"/>
  <c r="J681"/>
  <c r="I682"/>
  <c r="J4326"/>
  <c r="K693"/>
  <c r="L692"/>
  <c r="J679"/>
  <c r="M681"/>
  <c r="M4328"/>
  <c r="J4323"/>
  <c r="J4325"/>
  <c r="P4323"/>
  <c r="O4327"/>
  <c r="O4322"/>
  <c r="O693"/>
  <c r="O683"/>
  <c r="L687"/>
  <c r="L4325"/>
  <c r="K4327"/>
  <c r="K682"/>
  <c r="K689"/>
  <c r="I693"/>
  <c r="L688"/>
  <c r="M4323"/>
  <c r="K4321"/>
  <c r="I685"/>
  <c r="I681"/>
  <c r="I684"/>
  <c r="L685"/>
  <c r="I4321"/>
  <c r="L686"/>
  <c r="L689"/>
  <c r="M4325"/>
  <c r="M687"/>
  <c r="K685"/>
  <c r="K688"/>
  <c r="O694"/>
  <c r="J685"/>
  <c r="J680"/>
  <c r="I683"/>
  <c r="M4322"/>
  <c r="K681"/>
  <c r="K4323"/>
  <c r="K4324"/>
  <c r="O689"/>
  <c r="O690"/>
  <c r="P4328"/>
  <c r="P4326"/>
  <c r="P4321"/>
  <c r="P4322"/>
  <c r="O4328"/>
  <c r="O4321"/>
  <c r="O680"/>
  <c r="O686"/>
  <c r="L691"/>
  <c r="J4328"/>
  <c r="K684"/>
  <c r="M690"/>
  <c r="J682"/>
  <c r="J693"/>
  <c r="L4326"/>
  <c r="M680"/>
  <c r="O692"/>
  <c r="K686"/>
  <c r="I4327"/>
  <c r="J688"/>
  <c r="K4325"/>
  <c r="O679"/>
  <c r="P4324"/>
  <c r="O4324"/>
  <c r="P691"/>
  <c r="P686"/>
  <c r="P692"/>
  <c r="P683"/>
  <c r="P690"/>
  <c r="M101"/>
  <c r="I593" i="33" s="1"/>
  <c r="L1600" i="1"/>
  <c r="L142"/>
  <c r="L128"/>
  <c r="I67"/>
  <c r="M1587"/>
  <c r="K1587"/>
  <c r="L109"/>
  <c r="M129"/>
  <c r="J122"/>
  <c r="I1459"/>
  <c r="M955"/>
  <c r="I1652"/>
  <c r="M1590"/>
  <c r="M1447"/>
  <c r="P1123"/>
  <c r="O1160"/>
  <c r="K99"/>
  <c r="G591" i="33" s="1"/>
  <c r="O1157" i="1"/>
  <c r="I3248"/>
  <c r="K1161"/>
  <c r="L1133"/>
  <c r="P1198"/>
  <c r="P3242"/>
  <c r="P1135"/>
  <c r="P643"/>
  <c r="O651"/>
  <c r="O4488"/>
  <c r="M4492"/>
  <c r="K14"/>
  <c r="M4489"/>
  <c r="M1123"/>
  <c r="K115"/>
  <c r="J3247"/>
  <c r="J1128"/>
  <c r="I1016"/>
  <c r="I10"/>
  <c r="L3249"/>
  <c r="I3244"/>
  <c r="M652"/>
  <c r="M658"/>
  <c r="K1152"/>
  <c r="K4491"/>
  <c r="I638"/>
  <c r="L652"/>
  <c r="I641"/>
  <c r="I4414"/>
  <c r="M3701"/>
  <c r="I650"/>
  <c r="J1142"/>
  <c r="L1121"/>
  <c r="L1184"/>
  <c r="L10"/>
  <c r="J4008"/>
  <c r="J1141"/>
  <c r="M4411"/>
  <c r="L1146"/>
  <c r="I15"/>
  <c r="K639"/>
  <c r="L646"/>
  <c r="J656"/>
  <c r="L3031"/>
  <c r="K1130"/>
  <c r="M1160"/>
  <c r="K1135"/>
  <c r="K1123"/>
  <c r="M1142"/>
  <c r="K1163"/>
  <c r="J4493"/>
  <c r="P4490"/>
  <c r="P3026"/>
  <c r="P1188"/>
  <c r="O1148"/>
  <c r="K4415"/>
  <c r="K4010"/>
  <c r="O4009"/>
  <c r="K649"/>
  <c r="L1126"/>
  <c r="I686"/>
  <c r="I690"/>
  <c r="J690"/>
  <c r="L694"/>
  <c r="J4327"/>
  <c r="M684"/>
  <c r="K4326"/>
  <c r="J684"/>
  <c r="J4324"/>
  <c r="J4321"/>
  <c r="M688"/>
  <c r="L4327"/>
  <c r="L690"/>
  <c r="K694"/>
  <c r="K683"/>
  <c r="J694"/>
  <c r="M693"/>
  <c r="L693"/>
  <c r="O687"/>
  <c r="O4323"/>
  <c r="O4326"/>
  <c r="O684"/>
  <c r="O682"/>
  <c r="P682"/>
  <c r="P680"/>
  <c r="P689"/>
  <c r="P684"/>
  <c r="L1639"/>
  <c r="J60"/>
  <c r="L956"/>
  <c r="I117"/>
  <c r="I1440"/>
  <c r="I1596"/>
  <c r="K1685"/>
  <c r="L1604"/>
  <c r="M950"/>
  <c r="J1461"/>
  <c r="K1475"/>
  <c r="K117"/>
  <c r="I1445"/>
  <c r="L75"/>
  <c r="J1459"/>
  <c r="P4492"/>
  <c r="J4498"/>
  <c r="M1158"/>
  <c r="M656"/>
  <c r="K643"/>
  <c r="P649"/>
  <c r="O658"/>
  <c r="K640"/>
  <c r="I1154"/>
  <c r="K1150"/>
  <c r="L1188"/>
  <c r="O1183"/>
  <c r="I1138"/>
  <c r="J643"/>
  <c r="L1128"/>
  <c r="L1020"/>
  <c r="M4410"/>
  <c r="M4414"/>
  <c r="J3696"/>
  <c r="I1018"/>
  <c r="J645"/>
  <c r="I4014"/>
  <c r="J4009"/>
  <c r="M3025"/>
  <c r="K1117"/>
  <c r="M1136"/>
  <c r="M1145"/>
  <c r="I1161"/>
  <c r="J22"/>
  <c r="L4503"/>
  <c r="J14"/>
  <c r="L15"/>
  <c r="J1125"/>
  <c r="J15"/>
  <c r="K647"/>
  <c r="M1138"/>
  <c r="K1139"/>
  <c r="J4412"/>
  <c r="M4499"/>
  <c r="K653"/>
  <c r="P4413"/>
  <c r="P4009"/>
  <c r="P1120"/>
  <c r="O1203"/>
  <c r="L642"/>
  <c r="O4415"/>
  <c r="I680"/>
  <c r="K1593"/>
  <c r="M1598"/>
  <c r="I82"/>
  <c r="M1466"/>
  <c r="L1640"/>
  <c r="J1576"/>
  <c r="P688"/>
  <c r="O688"/>
  <c r="P4325"/>
  <c r="L681"/>
  <c r="K687"/>
  <c r="M689"/>
  <c r="M686"/>
  <c r="K692"/>
  <c r="N180"/>
  <c r="N182"/>
  <c r="N1634"/>
  <c r="N262"/>
  <c r="N263"/>
  <c r="N261"/>
  <c r="N1633"/>
  <c r="N265"/>
  <c r="N267"/>
  <c r="N177"/>
  <c r="N264"/>
  <c r="N175"/>
  <c r="A549" i="33"/>
  <c r="A285" i="2"/>
  <c r="J985" i="1" s="1"/>
  <c r="I4011"/>
  <c r="M1198"/>
  <c r="M1017"/>
  <c r="I1158"/>
  <c r="L1164"/>
  <c r="I1020"/>
  <c r="K1201"/>
  <c r="J1185"/>
  <c r="L1123"/>
  <c r="J3027"/>
  <c r="I4502"/>
  <c r="O4411"/>
  <c r="O1018"/>
  <c r="P1204"/>
  <c r="P3702"/>
  <c r="P3696"/>
  <c r="P4497"/>
  <c r="P11"/>
  <c r="P1142"/>
  <c r="O21"/>
  <c r="I3030"/>
  <c r="K1184"/>
  <c r="L653"/>
  <c r="L657"/>
  <c r="M1143"/>
  <c r="I657"/>
  <c r="K4501"/>
  <c r="K23"/>
  <c r="L3027"/>
  <c r="L1122"/>
  <c r="J658"/>
  <c r="I1185"/>
  <c r="L3030"/>
  <c r="J1130"/>
  <c r="K3695"/>
  <c r="K1133"/>
  <c r="K1155"/>
  <c r="M3249"/>
  <c r="M4498"/>
  <c r="M3244"/>
  <c r="I1126"/>
  <c r="J4488"/>
  <c r="L3242"/>
  <c r="L641"/>
  <c r="J4496"/>
  <c r="I4009"/>
  <c r="K657"/>
  <c r="I4409"/>
  <c r="K1202"/>
  <c r="J1162"/>
  <c r="L4011"/>
  <c r="L640"/>
  <c r="J1200"/>
  <c r="L4495"/>
  <c r="L1124"/>
  <c r="J3695"/>
  <c r="L649"/>
  <c r="K1016"/>
  <c r="J642"/>
  <c r="K3242"/>
  <c r="J651"/>
  <c r="M637"/>
  <c r="M4415"/>
  <c r="I4010"/>
  <c r="I1139"/>
  <c r="I4494"/>
  <c r="K1148"/>
  <c r="K1162"/>
  <c r="L1016"/>
  <c r="I9"/>
  <c r="J3244"/>
  <c r="K4497"/>
  <c r="I3024"/>
  <c r="I1121"/>
  <c r="I4007"/>
  <c r="J1014"/>
  <c r="O1140"/>
  <c r="K658"/>
  <c r="K18"/>
  <c r="K3698"/>
  <c r="K1120"/>
  <c r="M9"/>
  <c r="K645"/>
  <c r="O14"/>
  <c r="P1121"/>
  <c r="P1137"/>
  <c r="P3697"/>
  <c r="P4488"/>
  <c r="P652"/>
  <c r="I3699"/>
  <c r="K1151"/>
  <c r="J3698"/>
  <c r="O3248"/>
  <c r="O1149"/>
  <c r="K4013"/>
  <c r="L25"/>
  <c r="J3701"/>
  <c r="J1120"/>
  <c r="L655"/>
  <c r="K1197"/>
  <c r="L1198"/>
  <c r="M4493"/>
  <c r="P1017"/>
  <c r="P3243"/>
  <c r="P9"/>
  <c r="P658"/>
  <c r="M650"/>
  <c r="I640"/>
  <c r="O4500"/>
  <c r="O3701"/>
  <c r="O1188"/>
  <c r="M3030"/>
  <c r="M1159"/>
  <c r="M4409"/>
  <c r="P4412"/>
  <c r="P3248"/>
  <c r="P657"/>
  <c r="P1158"/>
  <c r="I25"/>
  <c r="O3031"/>
  <c r="J4012"/>
  <c r="L4499"/>
  <c r="J640"/>
  <c r="I3697"/>
  <c r="O644"/>
  <c r="P1185"/>
  <c r="P3699"/>
  <c r="J1188"/>
  <c r="O1187"/>
  <c r="K3247"/>
  <c r="K650"/>
  <c r="L4496"/>
  <c r="J3248"/>
  <c r="J1017"/>
  <c r="M4490"/>
  <c r="L1119"/>
  <c r="J1013"/>
  <c r="K1153"/>
  <c r="O3696"/>
  <c r="P646"/>
  <c r="P645"/>
  <c r="P1186"/>
  <c r="P4496"/>
  <c r="P1126"/>
  <c r="I4501"/>
  <c r="I655"/>
  <c r="K1127"/>
  <c r="M1132"/>
  <c r="I1160"/>
  <c r="L659"/>
  <c r="L4412"/>
  <c r="J3243"/>
  <c r="K4411"/>
  <c r="I1117"/>
  <c r="L1181"/>
  <c r="J4499"/>
  <c r="J1137"/>
  <c r="J1129"/>
  <c r="K651"/>
  <c r="M23"/>
  <c r="M13"/>
  <c r="K3246"/>
  <c r="M1146"/>
  <c r="M1014"/>
  <c r="K22"/>
  <c r="L1134"/>
  <c r="L18"/>
  <c r="J1147"/>
  <c r="I1013"/>
  <c r="L4491"/>
  <c r="I14"/>
  <c r="M4495"/>
  <c r="M4494"/>
  <c r="M11"/>
  <c r="K3248"/>
  <c r="K655"/>
  <c r="M4500"/>
  <c r="M1186"/>
  <c r="L4415"/>
  <c r="L1140"/>
  <c r="J638"/>
  <c r="L3699"/>
  <c r="I1187"/>
  <c r="L3695"/>
  <c r="I3025"/>
  <c r="K4008"/>
  <c r="I1140"/>
  <c r="K652"/>
  <c r="J3025"/>
  <c r="J655"/>
  <c r="K1126"/>
  <c r="M1018"/>
  <c r="K4496"/>
  <c r="J13"/>
  <c r="I651"/>
  <c r="M1016"/>
  <c r="L1017"/>
  <c r="J641"/>
  <c r="J4411"/>
  <c r="J639"/>
  <c r="L1018"/>
  <c r="I1147"/>
  <c r="K1144"/>
  <c r="K4410"/>
  <c r="L3247"/>
  <c r="L1019"/>
  <c r="O645"/>
  <c r="K1145"/>
  <c r="M1154"/>
  <c r="M12"/>
  <c r="K3249"/>
  <c r="K638"/>
  <c r="K4502"/>
  <c r="J4489"/>
  <c r="M1163"/>
  <c r="K1015"/>
  <c r="O1014"/>
  <c r="P3025"/>
  <c r="P4010"/>
  <c r="P1163"/>
  <c r="P1202"/>
  <c r="M3029"/>
  <c r="O1162"/>
  <c r="O3245"/>
  <c r="O653"/>
  <c r="J3024"/>
  <c r="M3242"/>
  <c r="I1203"/>
  <c r="M1135"/>
  <c r="K20"/>
  <c r="O1147"/>
  <c r="P1150"/>
  <c r="P1184"/>
  <c r="P3249"/>
  <c r="P1127"/>
  <c r="I636"/>
  <c r="O1127"/>
  <c r="O18"/>
  <c r="L1139"/>
  <c r="J4502"/>
  <c r="M1129"/>
  <c r="P648"/>
  <c r="M1646"/>
  <c r="M1640"/>
  <c r="L1642"/>
  <c r="J1686"/>
  <c r="J1688"/>
  <c r="J1685"/>
  <c r="J1687"/>
  <c r="J1684"/>
  <c r="K1684"/>
  <c r="L1689"/>
  <c r="K1639"/>
  <c r="I1682"/>
  <c r="K1682"/>
  <c r="K1640"/>
  <c r="I1688"/>
  <c r="I1639"/>
  <c r="I1441"/>
  <c r="K1436"/>
  <c r="L90"/>
  <c r="H573" i="33" s="1"/>
  <c r="I955" i="1"/>
  <c r="J105"/>
  <c r="F597" i="33" s="1"/>
  <c r="M1534" i="1"/>
  <c r="M118"/>
  <c r="J1676"/>
  <c r="F733" i="33" s="1"/>
  <c r="I1466" i="1"/>
  <c r="K1529"/>
  <c r="I1447"/>
  <c r="J146"/>
  <c r="M55"/>
  <c r="M82"/>
  <c r="I565" i="33" s="1"/>
  <c r="M74" i="1"/>
  <c r="L1601"/>
  <c r="L84"/>
  <c r="H567" i="33" s="1"/>
  <c r="K73" i="1"/>
  <c r="J953"/>
  <c r="L1537"/>
  <c r="L77"/>
  <c r="H560" i="33" s="1"/>
  <c r="L92" i="1"/>
  <c r="H584" i="33" s="1"/>
  <c r="K60" i="1"/>
  <c r="K1527"/>
  <c r="I87"/>
  <c r="I49"/>
  <c r="I118"/>
  <c r="L1467"/>
  <c r="K140"/>
  <c r="L104"/>
  <c r="H596" i="33" s="1"/>
  <c r="J1599" i="1"/>
  <c r="K1596"/>
  <c r="K1439"/>
  <c r="I84"/>
  <c r="I104"/>
  <c r="L954"/>
  <c r="L1462"/>
  <c r="L1465"/>
  <c r="L1468"/>
  <c r="L139"/>
  <c r="I1585"/>
  <c r="J81"/>
  <c r="F564" i="33" s="1"/>
  <c r="J1436" i="1"/>
  <c r="M1444"/>
  <c r="O1645"/>
  <c r="O1683"/>
  <c r="K1688"/>
  <c r="J1645"/>
  <c r="P1688"/>
  <c r="P1684"/>
  <c r="K112"/>
  <c r="M1473"/>
  <c r="I1678"/>
  <c r="K1450"/>
  <c r="J1476"/>
  <c r="I1477"/>
  <c r="J55"/>
  <c r="O1675"/>
  <c r="J732" i="33" s="1"/>
  <c r="O1577" i="1"/>
  <c r="O63"/>
  <c r="O1590"/>
  <c r="O1574"/>
  <c r="O1576"/>
  <c r="O1596"/>
  <c r="O1469"/>
  <c r="O1443"/>
  <c r="O1584"/>
  <c r="O1486"/>
  <c r="O104"/>
  <c r="J596" i="33" s="1"/>
  <c r="O126" i="1"/>
  <c r="O59"/>
  <c r="O108"/>
  <c r="O44"/>
  <c r="L83"/>
  <c r="H566" i="33" s="1"/>
  <c r="L1590" i="1"/>
  <c r="L118"/>
  <c r="K47"/>
  <c r="J1444"/>
  <c r="L1441"/>
  <c r="L108"/>
  <c r="J67"/>
  <c r="K123"/>
  <c r="J1584"/>
  <c r="I1650"/>
  <c r="J1471"/>
  <c r="K1536"/>
  <c r="J92"/>
  <c r="F584" i="33" s="1"/>
  <c r="I114" i="1"/>
  <c r="I65"/>
  <c r="K950"/>
  <c r="K1651"/>
  <c r="L85"/>
  <c r="H568" i="33" s="1"/>
  <c r="L1673" i="1"/>
  <c r="H730" i="33" s="1"/>
  <c r="I1600" i="1"/>
  <c r="L1488"/>
  <c r="L100"/>
  <c r="H592" i="33" s="1"/>
  <c r="J74" i="1"/>
  <c r="J1586"/>
  <c r="J1451"/>
  <c r="J109"/>
  <c r="I133"/>
  <c r="K1490"/>
  <c r="K1485"/>
  <c r="M1601"/>
  <c r="J131"/>
  <c r="I1531"/>
  <c r="I125"/>
  <c r="L1531"/>
  <c r="L145"/>
  <c r="K98"/>
  <c r="I124"/>
  <c r="I1476"/>
  <c r="K1441"/>
  <c r="K1582"/>
  <c r="J108"/>
  <c r="I144"/>
  <c r="J51"/>
  <c r="L950"/>
  <c r="I66"/>
  <c r="I1490"/>
  <c r="I143"/>
  <c r="M1592"/>
  <c r="M61"/>
  <c r="M68"/>
  <c r="M66"/>
  <c r="M98"/>
  <c r="I590" i="33" s="1"/>
  <c r="J52" i="1"/>
  <c r="K1464"/>
  <c r="J120"/>
  <c r="K68"/>
  <c r="L1534"/>
  <c r="L1466"/>
  <c r="J138"/>
  <c r="J84"/>
  <c r="F567" i="33" s="1"/>
  <c r="J1456" i="1"/>
  <c r="J1596"/>
  <c r="J124"/>
  <c r="I105"/>
  <c r="J1648"/>
  <c r="I142"/>
  <c r="K1531"/>
  <c r="K1579"/>
  <c r="J110"/>
  <c r="O69"/>
  <c r="O1673"/>
  <c r="J730" i="33" s="1"/>
  <c r="O1674" i="1"/>
  <c r="J731" i="33" s="1"/>
  <c r="O1540" i="1"/>
  <c r="O1468"/>
  <c r="O1446"/>
  <c r="O1654"/>
  <c r="O1539"/>
  <c r="O1457"/>
  <c r="O96"/>
  <c r="J588" i="33" s="1"/>
  <c r="O68" i="1"/>
  <c r="P83"/>
  <c r="K566" i="33" s="1"/>
  <c r="P45" i="1"/>
  <c r="P49"/>
  <c r="P82"/>
  <c r="K565" i="33" s="1"/>
  <c r="P131" i="1"/>
  <c r="P64"/>
  <c r="P92"/>
  <c r="K584" i="33" s="1"/>
  <c r="P107" i="1"/>
  <c r="K599" i="33" s="1"/>
  <c r="P128" i="1"/>
  <c r="P134"/>
  <c r="P91"/>
  <c r="K574" i="33" s="1"/>
  <c r="P100" i="1"/>
  <c r="K592" i="33" s="1"/>
  <c r="P68" i="1"/>
  <c r="P141"/>
  <c r="P109"/>
  <c r="P61"/>
  <c r="P1458"/>
  <c r="P1655"/>
  <c r="P1450"/>
  <c r="P1454"/>
  <c r="P956"/>
  <c r="P1439"/>
  <c r="P1485"/>
  <c r="P1583"/>
  <c r="P1652"/>
  <c r="P1483"/>
  <c r="P1582"/>
  <c r="P1647"/>
  <c r="P1466"/>
  <c r="P1533"/>
  <c r="P1649"/>
  <c r="P1440"/>
  <c r="P1536"/>
  <c r="P1680"/>
  <c r="K737" i="33" s="1"/>
  <c r="P1573" i="1"/>
  <c r="P1585"/>
  <c r="P1581"/>
  <c r="P1675"/>
  <c r="K732" i="33" s="1"/>
  <c r="P1531" i="1"/>
  <c r="P1463"/>
  <c r="P1481"/>
  <c r="P951"/>
  <c r="P116"/>
  <c r="P58"/>
  <c r="P101"/>
  <c r="K593" i="33" s="1"/>
  <c r="P1643" i="1"/>
  <c r="P1641"/>
  <c r="P1528"/>
  <c r="P1448"/>
  <c r="P1444"/>
  <c r="P95"/>
  <c r="K587" i="33" s="1"/>
  <c r="P105" i="1"/>
  <c r="K597" i="33" s="1"/>
  <c r="P122" i="1"/>
  <c r="P89"/>
  <c r="K572" i="33" s="1"/>
  <c r="P52" i="1"/>
  <c r="P1592"/>
  <c r="P1478"/>
  <c r="P90"/>
  <c r="K573" i="33" s="1"/>
  <c r="P93" i="1"/>
  <c r="K585" i="33" s="1"/>
  <c r="P1461" i="1"/>
  <c r="P1530"/>
  <c r="P103"/>
  <c r="K595" i="33" s="1"/>
  <c r="P57" i="1"/>
  <c r="P1464"/>
  <c r="P954"/>
  <c r="O143"/>
  <c r="O79"/>
  <c r="J562" i="33" s="1"/>
  <c r="M111" i="1"/>
  <c r="M1442"/>
  <c r="J1018"/>
  <c r="M3695"/>
  <c r="M4009"/>
  <c r="K4009"/>
  <c r="I1461"/>
  <c r="K1141"/>
  <c r="J44"/>
  <c r="J1186"/>
  <c r="J1140"/>
  <c r="J637"/>
  <c r="O1594"/>
  <c r="O95"/>
  <c r="J587" i="33" s="1"/>
  <c r="O84" i="1"/>
  <c r="J567" i="33" s="1"/>
  <c r="O949" i="1"/>
  <c r="O1531"/>
  <c r="O3244"/>
  <c r="O4493"/>
  <c r="O3249"/>
  <c r="O4007"/>
  <c r="O3695"/>
  <c r="O3026"/>
  <c r="O1131"/>
  <c r="O1478"/>
  <c r="O1439"/>
  <c r="O1137"/>
  <c r="O1198"/>
  <c r="O1653"/>
  <c r="O1538"/>
  <c r="O1456"/>
  <c r="O1155"/>
  <c r="O74"/>
  <c r="O85"/>
  <c r="J568" i="33" s="1"/>
  <c r="O100" i="1"/>
  <c r="J592" i="33" s="1"/>
  <c r="O123" i="1"/>
  <c r="O110"/>
  <c r="O46"/>
  <c r="M47"/>
  <c r="M1155"/>
  <c r="M1536"/>
  <c r="M1652"/>
  <c r="M1479"/>
  <c r="J1204"/>
  <c r="K1124"/>
  <c r="M1164"/>
  <c r="M1188"/>
  <c r="I1118"/>
  <c r="I72"/>
  <c r="J1123"/>
  <c r="I1151"/>
  <c r="K1537"/>
  <c r="I136"/>
  <c r="L1593"/>
  <c r="O1158"/>
  <c r="O93"/>
  <c r="J585" i="33" s="1"/>
  <c r="O1126" i="1"/>
  <c r="O1575"/>
  <c r="O4497"/>
  <c r="M1645"/>
  <c r="M1639"/>
  <c r="K1647"/>
  <c r="J1639"/>
  <c r="M1682"/>
  <c r="J1646"/>
  <c r="M1685"/>
  <c r="K1644"/>
  <c r="M1686"/>
  <c r="J1647"/>
  <c r="M1683"/>
  <c r="K1673"/>
  <c r="K1484"/>
  <c r="I119"/>
  <c r="K1474"/>
  <c r="I111"/>
  <c r="M53"/>
  <c r="M1453"/>
  <c r="M1480"/>
  <c r="M103"/>
  <c r="I595" i="33" s="1"/>
  <c r="M1579" i="1"/>
  <c r="J1580"/>
  <c r="J64"/>
  <c r="J1440"/>
  <c r="K1528"/>
  <c r="M147"/>
  <c r="M953"/>
  <c r="M96"/>
  <c r="I588" i="33" s="1"/>
  <c r="M71" i="1"/>
  <c r="L1479"/>
  <c r="L91"/>
  <c r="H574" i="33" s="1"/>
  <c r="I1590" i="1"/>
  <c r="K48"/>
  <c r="I1468"/>
  <c r="J61"/>
  <c r="L1648"/>
  <c r="K130"/>
  <c r="L135"/>
  <c r="L1573"/>
  <c r="K67"/>
  <c r="K1534"/>
  <c r="L1525"/>
  <c r="J132"/>
  <c r="L78"/>
  <c r="H561" i="33" s="1"/>
  <c r="K1592" i="1"/>
  <c r="L1535"/>
  <c r="L50"/>
  <c r="I1460"/>
  <c r="I1478"/>
  <c r="J1437"/>
  <c r="I138"/>
  <c r="I147"/>
  <c r="K92"/>
  <c r="K120"/>
  <c r="J949"/>
  <c r="L1599"/>
  <c r="I1483"/>
  <c r="I50"/>
  <c r="K1679"/>
  <c r="K55"/>
  <c r="M123"/>
  <c r="M1678"/>
  <c r="I735" i="33" s="1"/>
  <c r="M1673" i="1"/>
  <c r="I730" i="33" s="1"/>
  <c r="O1685" i="1"/>
  <c r="I1644"/>
  <c r="P1683"/>
  <c r="P1685"/>
  <c r="K72"/>
  <c r="K1462"/>
  <c r="K111"/>
  <c r="M132"/>
  <c r="J1469"/>
  <c r="K1473"/>
  <c r="L1592"/>
  <c r="O65"/>
  <c r="O73"/>
  <c r="O118"/>
  <c r="O1677"/>
  <c r="J734" i="33" s="1"/>
  <c r="O1464" i="1"/>
  <c r="O1480"/>
  <c r="O1441"/>
  <c r="O1580"/>
  <c r="O1482"/>
  <c r="O72"/>
  <c r="O53"/>
  <c r="O83"/>
  <c r="J566" i="33" s="1"/>
  <c r="O144" i="1"/>
  <c r="O80"/>
  <c r="J563" i="33" s="1"/>
  <c r="M1581" i="1"/>
  <c r="L117"/>
  <c r="J1462"/>
  <c r="J137"/>
  <c r="L1598"/>
  <c r="J955"/>
  <c r="L1596"/>
  <c r="L1532"/>
  <c r="L130"/>
  <c r="L133"/>
  <c r="J1592"/>
  <c r="K1540"/>
  <c r="J1488"/>
  <c r="I1457"/>
  <c r="J1474"/>
  <c r="I88"/>
  <c r="I109"/>
  <c r="K88"/>
  <c r="K1468"/>
  <c r="I120"/>
  <c r="J133"/>
  <c r="I122"/>
  <c r="J1463"/>
  <c r="L1475"/>
  <c r="L1452"/>
  <c r="L111"/>
  <c r="J1597"/>
  <c r="J1585"/>
  <c r="I1480"/>
  <c r="I1484"/>
  <c r="K1586"/>
  <c r="I99"/>
  <c r="J1675"/>
  <c r="F732" i="33" s="1"/>
  <c r="L56" i="1"/>
  <c r="J1468"/>
  <c r="J143"/>
  <c r="M1436"/>
  <c r="K44"/>
  <c r="K1461"/>
  <c r="J1465"/>
  <c r="K122"/>
  <c r="L1597"/>
  <c r="L72"/>
  <c r="L52"/>
  <c r="I1591"/>
  <c r="I1651"/>
  <c r="I54"/>
  <c r="K1489"/>
  <c r="K102"/>
  <c r="J87"/>
  <c r="F570" i="33" s="1"/>
  <c r="K53" i="1"/>
  <c r="I1529"/>
  <c r="I45"/>
  <c r="M1677"/>
  <c r="I734" i="33" s="1"/>
  <c r="M104" i="1"/>
  <c r="I596" i="33" s="1"/>
  <c r="M1465" i="1"/>
  <c r="M116"/>
  <c r="M1600"/>
  <c r="M1597"/>
  <c r="L54"/>
  <c r="K108"/>
  <c r="I1677"/>
  <c r="K141"/>
  <c r="L1652"/>
  <c r="L59"/>
  <c r="I98"/>
  <c r="J134"/>
  <c r="J1537"/>
  <c r="I75"/>
  <c r="I952"/>
  <c r="K71"/>
  <c r="K1478"/>
  <c r="O58"/>
  <c r="O1527"/>
  <c r="O105"/>
  <c r="J597" i="33" s="1"/>
  <c r="O1479" i="1"/>
  <c r="O1440"/>
  <c r="O1442"/>
  <c r="O1650"/>
  <c r="O1535"/>
  <c r="O1453"/>
  <c r="O138"/>
  <c r="O131"/>
  <c r="P115"/>
  <c r="P46"/>
  <c r="P50"/>
  <c r="P99"/>
  <c r="K591" i="33" s="1"/>
  <c r="P142" i="1"/>
  <c r="P66"/>
  <c r="P94"/>
  <c r="K586" i="33" s="1"/>
  <c r="P111" i="1"/>
  <c r="P130"/>
  <c r="P72"/>
  <c r="P108"/>
  <c r="P138"/>
  <c r="P106"/>
  <c r="K598" i="33" s="1"/>
  <c r="P144" i="1"/>
  <c r="P140"/>
  <c r="P104"/>
  <c r="K596" i="33" s="1"/>
  <c r="P1490" i="1"/>
  <c r="P1451"/>
  <c r="P1455"/>
  <c r="P1442"/>
  <c r="P1468"/>
  <c r="P1489"/>
  <c r="P1587"/>
  <c r="P1438"/>
  <c r="P1488"/>
  <c r="P1586"/>
  <c r="P1651"/>
  <c r="P1470"/>
  <c r="P1599"/>
  <c r="P1653"/>
  <c r="P1467"/>
  <c r="P1580"/>
  <c r="P1644"/>
  <c r="P1601"/>
  <c r="P1575"/>
  <c r="P1638"/>
  <c r="P1529"/>
  <c r="P1459"/>
  <c r="P1477"/>
  <c r="P949"/>
  <c r="P86"/>
  <c r="K569" i="33" s="1"/>
  <c r="P88" i="1"/>
  <c r="K571" i="33" s="1"/>
  <c r="P952" i="1"/>
  <c r="P1645"/>
  <c r="P1590"/>
  <c r="P1579"/>
  <c r="P1480"/>
  <c r="P1447"/>
  <c r="P1443"/>
  <c r="P84"/>
  <c r="K567" i="33" s="1"/>
  <c r="P65" i="1"/>
  <c r="P87"/>
  <c r="K570" i="33" s="1"/>
  <c r="P1460" i="1"/>
  <c r="P125"/>
  <c r="P56"/>
  <c r="P1527"/>
  <c r="P1678"/>
  <c r="K735" i="33" s="1"/>
  <c r="P1479" i="1"/>
  <c r="P121"/>
  <c r="P53"/>
  <c r="P1677"/>
  <c r="K734" i="33" s="1"/>
  <c r="P1595" i="1"/>
  <c r="O139"/>
  <c r="O75"/>
  <c r="M56"/>
  <c r="M1604"/>
  <c r="M1540"/>
  <c r="M654"/>
  <c r="M1020"/>
  <c r="M646"/>
  <c r="M4502"/>
  <c r="M72"/>
  <c r="M1182"/>
  <c r="J1540"/>
  <c r="I649"/>
  <c r="J71"/>
  <c r="K126"/>
  <c r="J1652"/>
  <c r="I950"/>
  <c r="L129"/>
  <c r="O86"/>
  <c r="J569" i="33" s="1"/>
  <c r="O1462" i="1"/>
  <c r="O1474"/>
  <c r="O1435"/>
  <c r="O1133"/>
  <c r="O952"/>
  <c r="O1449"/>
  <c r="O1146"/>
  <c r="O1649"/>
  <c r="O1534"/>
  <c r="O1452"/>
  <c r="O1151"/>
  <c r="O647"/>
  <c r="O8"/>
  <c r="O128"/>
  <c r="O62"/>
  <c r="O24"/>
  <c r="O146"/>
  <c r="O82"/>
  <c r="J565" i="33" s="1"/>
  <c r="M141" i="1"/>
  <c r="M1456"/>
  <c r="M1653"/>
  <c r="I1162"/>
  <c r="J1117"/>
  <c r="I646"/>
  <c r="L1144"/>
  <c r="K1019"/>
  <c r="M638"/>
  <c r="M3026"/>
  <c r="J3245"/>
  <c r="I1475"/>
  <c r="I1458"/>
  <c r="L1163"/>
  <c r="J4007"/>
  <c r="K3699"/>
  <c r="I1581"/>
  <c r="J1139"/>
  <c r="J1020"/>
  <c r="J1477"/>
  <c r="O1130"/>
  <c r="O54"/>
  <c r="O4501"/>
  <c r="O654"/>
  <c r="O1600"/>
  <c r="O1592"/>
  <c r="O3243"/>
  <c r="O4494"/>
  <c r="O4489"/>
  <c r="M1684"/>
  <c r="L116"/>
  <c r="L81"/>
  <c r="H564" i="33" s="1"/>
  <c r="J1438" i="1"/>
  <c r="I1435"/>
  <c r="M1589"/>
  <c r="M1470"/>
  <c r="O1686"/>
  <c r="K1689"/>
  <c r="M1638"/>
  <c r="L1688"/>
  <c r="J1644"/>
  <c r="I1685"/>
  <c r="I1588"/>
  <c r="J1484"/>
  <c r="I1597"/>
  <c r="M1674"/>
  <c r="I731" i="33" s="1"/>
  <c r="M130" i="1"/>
  <c r="I1456"/>
  <c r="J1453"/>
  <c r="M91"/>
  <c r="I574" i="33" s="1"/>
  <c r="M1595" i="1"/>
  <c r="M93"/>
  <c r="I585" i="33" s="1"/>
  <c r="L1654" i="1"/>
  <c r="J1479"/>
  <c r="L1603"/>
  <c r="K61"/>
  <c r="L87"/>
  <c r="H570" i="33" s="1"/>
  <c r="J76" i="1"/>
  <c r="F559" i="33" s="1"/>
  <c r="L122" i="1"/>
  <c r="K45"/>
  <c r="K86"/>
  <c r="K1479"/>
  <c r="K1487"/>
  <c r="I1470"/>
  <c r="I1577"/>
  <c r="L146"/>
  <c r="J128"/>
  <c r="J1455"/>
  <c r="M54"/>
  <c r="M1474"/>
  <c r="P1687"/>
  <c r="J89"/>
  <c r="F572" i="33" s="1"/>
  <c r="O1679" i="1"/>
  <c r="J736" i="33" s="1"/>
  <c r="O1588" i="1"/>
  <c r="O1447"/>
  <c r="O1532"/>
  <c r="O57"/>
  <c r="O48"/>
  <c r="M1591"/>
  <c r="K1591"/>
  <c r="L1583"/>
  <c r="J106"/>
  <c r="F598" i="33" s="1"/>
  <c r="K1481" i="1"/>
  <c r="K1443"/>
  <c r="J130"/>
  <c r="L1463"/>
  <c r="K949"/>
  <c r="I1579"/>
  <c r="L110"/>
  <c r="K1465"/>
  <c r="I1540"/>
  <c r="K1455"/>
  <c r="J1448"/>
  <c r="I1676"/>
  <c r="J1464"/>
  <c r="L1480"/>
  <c r="K62"/>
  <c r="K77"/>
  <c r="L73"/>
  <c r="K114"/>
  <c r="J1473"/>
  <c r="K953"/>
  <c r="I56"/>
  <c r="L1446"/>
  <c r="I1446"/>
  <c r="M1531"/>
  <c r="M128"/>
  <c r="J56"/>
  <c r="L86"/>
  <c r="H569" i="33" s="1"/>
  <c r="L1651" i="1"/>
  <c r="L66"/>
  <c r="J1603"/>
  <c r="J112"/>
  <c r="K1588"/>
  <c r="L53"/>
  <c r="K100"/>
  <c r="O103"/>
  <c r="J595" i="33" s="1"/>
  <c r="O1459" i="1"/>
  <c r="O954"/>
  <c r="O1583"/>
  <c r="O89"/>
  <c r="J572" i="33" s="1"/>
  <c r="P51" i="1"/>
  <c r="P48"/>
  <c r="P114"/>
  <c r="P79"/>
  <c r="K562" i="33" s="1"/>
  <c r="P126" i="1"/>
  <c r="P80"/>
  <c r="K563" i="33" s="1"/>
  <c r="P123" i="1"/>
  <c r="P81"/>
  <c r="K564" i="33" s="1"/>
  <c r="P1456" i="1"/>
  <c r="P1472"/>
  <c r="P1604"/>
  <c r="P1534"/>
  <c r="P1437"/>
  <c r="P1471"/>
  <c r="P1640"/>
  <c r="P1642"/>
  <c r="P1576"/>
  <c r="P71"/>
  <c r="P1476"/>
  <c r="P118"/>
  <c r="P55"/>
  <c r="P950"/>
  <c r="P1577"/>
  <c r="P1674"/>
  <c r="K731" i="33" s="1"/>
  <c r="P117" i="1"/>
  <c r="P1679"/>
  <c r="K736" i="33" s="1"/>
  <c r="P129" i="1"/>
  <c r="O47"/>
  <c r="M1475"/>
  <c r="I1149"/>
  <c r="K65"/>
  <c r="K1594"/>
  <c r="I131"/>
  <c r="O97"/>
  <c r="J589" i="33" s="1"/>
  <c r="O1128" i="1"/>
  <c r="O88"/>
  <c r="J571" i="33" s="1"/>
  <c r="O1573" i="1"/>
  <c r="O4492"/>
  <c r="O4490"/>
  <c r="O4496"/>
  <c r="O4495"/>
  <c r="O1458"/>
  <c r="O1185"/>
  <c r="O657"/>
  <c r="O1142"/>
  <c r="L1460"/>
  <c r="K1652"/>
  <c r="M142"/>
  <c r="M1651"/>
  <c r="M1687"/>
  <c r="L1646"/>
  <c r="M1642"/>
  <c r="I1647"/>
  <c r="L1638"/>
  <c r="K1643"/>
  <c r="M1647"/>
  <c r="K1444"/>
  <c r="M143"/>
  <c r="M1577"/>
  <c r="K116"/>
  <c r="J104"/>
  <c r="F596" i="33" s="1"/>
  <c r="J57" i="1"/>
  <c r="M139"/>
  <c r="M1588"/>
  <c r="K124"/>
  <c r="K1530"/>
  <c r="L80"/>
  <c r="H563" i="33" s="1"/>
  <c r="K125" i="1"/>
  <c r="I1599"/>
  <c r="I1467"/>
  <c r="I1574"/>
  <c r="I1444"/>
  <c r="J126"/>
  <c r="J1577"/>
  <c r="I1465"/>
  <c r="I146"/>
  <c r="M1483"/>
  <c r="M92"/>
  <c r="I584" i="33" s="1"/>
  <c r="L1687" i="1"/>
  <c r="P1686"/>
  <c r="K1463"/>
  <c r="J114"/>
  <c r="K1482"/>
  <c r="O116"/>
  <c r="O1676"/>
  <c r="J733" i="33" s="1"/>
  <c r="O1473" i="1"/>
  <c r="O1651"/>
  <c r="O1450"/>
  <c r="O102"/>
  <c r="J594" i="33" s="1"/>
  <c r="O112" i="1"/>
  <c r="M137"/>
  <c r="L1577"/>
  <c r="I95"/>
  <c r="L114"/>
  <c r="L949"/>
  <c r="I1674"/>
  <c r="J1583"/>
  <c r="I956"/>
  <c r="L1677"/>
  <c r="H734" i="33" s="1"/>
  <c r="I1539" i="1"/>
  <c r="K105"/>
  <c r="L1538"/>
  <c r="L51"/>
  <c r="J1680"/>
  <c r="F737" i="33" s="1"/>
  <c r="K1477" i="1"/>
  <c r="J1439"/>
  <c r="I68"/>
  <c r="I1469"/>
  <c r="J950"/>
  <c r="L45"/>
  <c r="J100"/>
  <c r="F592" i="33" s="1"/>
  <c r="K63" i="1"/>
  <c r="L1528"/>
  <c r="L44"/>
  <c r="J1650"/>
  <c r="K1472"/>
  <c r="I145"/>
  <c r="K110"/>
  <c r="I70"/>
  <c r="M95"/>
  <c r="I587" i="33" s="1"/>
  <c r="M134" i="1"/>
  <c r="M1441"/>
  <c r="L69"/>
  <c r="L1649"/>
  <c r="K1676"/>
  <c r="J1534"/>
  <c r="I1471"/>
  <c r="O61"/>
  <c r="O125"/>
  <c r="O1678"/>
  <c r="J735" i="33" s="1"/>
  <c r="O1472" i="1"/>
  <c r="O87"/>
  <c r="J570" i="33" s="1"/>
  <c r="O1485" i="1"/>
  <c r="O115"/>
  <c r="P44"/>
  <c r="P78"/>
  <c r="K561" i="33" s="1"/>
  <c r="P62" i="1"/>
  <c r="P98"/>
  <c r="K590" i="33" s="1"/>
  <c r="P143" i="1"/>
  <c r="P102"/>
  <c r="K594" i="33" s="1"/>
  <c r="P132" i="1"/>
  <c r="P76"/>
  <c r="K559" i="33" s="1"/>
  <c r="P136" i="1"/>
  <c r="P1588"/>
  <c r="P1452"/>
  <c r="P1474"/>
  <c r="P1535"/>
  <c r="P1469"/>
  <c r="P1596"/>
  <c r="P1484"/>
  <c r="P1584"/>
  <c r="P1654"/>
  <c r="P1532"/>
  <c r="P955"/>
  <c r="P135"/>
  <c r="P73"/>
  <c r="P54"/>
  <c r="P1462"/>
  <c r="P1446"/>
  <c r="P137"/>
  <c r="P1593"/>
  <c r="P1465"/>
  <c r="P1591"/>
  <c r="O111"/>
  <c r="M1596"/>
  <c r="M1118"/>
  <c r="I1648"/>
  <c r="K1581"/>
  <c r="J659"/>
  <c r="O133"/>
  <c r="O1525"/>
  <c r="O1579"/>
  <c r="O10"/>
  <c r="O1529"/>
  <c r="O3702"/>
  <c r="O1530"/>
  <c r="O1603"/>
  <c r="O1597"/>
  <c r="O1471"/>
  <c r="O1017"/>
  <c r="O1445"/>
  <c r="O1488"/>
  <c r="O1123"/>
  <c r="O643"/>
  <c r="O99"/>
  <c r="J591" i="33" s="1"/>
  <c r="O20" i="1"/>
  <c r="O78"/>
  <c r="J561" i="33" s="1"/>
  <c r="M1203" i="1"/>
  <c r="J11"/>
  <c r="K1017"/>
  <c r="L9"/>
  <c r="I4013"/>
  <c r="J648"/>
  <c r="M1122"/>
  <c r="M102"/>
  <c r="I594" i="33" s="1"/>
  <c r="K1488" i="1"/>
  <c r="J1535"/>
  <c r="K51"/>
  <c r="O90"/>
  <c r="J573" i="33" s="1"/>
  <c r="O1598" i="1"/>
  <c r="O3242"/>
  <c r="O4491"/>
  <c r="I121"/>
  <c r="I1454"/>
  <c r="M1488"/>
  <c r="I1684"/>
  <c r="J1689"/>
  <c r="M1643"/>
  <c r="J1487"/>
  <c r="J1525"/>
  <c r="M1603"/>
  <c r="J1678"/>
  <c r="F735" i="33" s="1"/>
  <c r="M1533" i="1"/>
  <c r="I93"/>
  <c r="I52"/>
  <c r="K59"/>
  <c r="J1581"/>
  <c r="L1453"/>
  <c r="K1577"/>
  <c r="L1470"/>
  <c r="J1677"/>
  <c r="F734" i="33" s="1"/>
  <c r="M1537" i="1"/>
  <c r="O1647"/>
  <c r="M1644"/>
  <c r="J1683"/>
  <c r="M1641"/>
  <c r="I953"/>
  <c r="I1437"/>
  <c r="M99"/>
  <c r="I591" i="33" s="1"/>
  <c r="J99" i="1"/>
  <c r="F591" i="33" s="1"/>
  <c r="L137" i="1"/>
  <c r="I1580"/>
  <c r="L102"/>
  <c r="H594" i="33" s="1"/>
  <c r="K1599" i="1"/>
  <c r="K87"/>
  <c r="L63"/>
  <c r="J127"/>
  <c r="K1683"/>
  <c r="J1641"/>
  <c r="I100"/>
  <c r="L125"/>
  <c r="O1476"/>
  <c r="O1454"/>
  <c r="O140"/>
  <c r="I69"/>
  <c r="M120"/>
  <c r="I1683"/>
  <c r="I1646"/>
  <c r="M1458"/>
  <c r="K50"/>
  <c r="K1590"/>
  <c r="L76"/>
  <c r="H559" i="33" s="1"/>
  <c r="K101" i="1"/>
  <c r="J1480"/>
  <c r="I134"/>
  <c r="I1584"/>
  <c r="O1460"/>
  <c r="M87"/>
  <c r="I570" i="33" s="1"/>
  <c r="K1525" i="1"/>
  <c r="K138"/>
  <c r="J1601"/>
  <c r="K85"/>
  <c r="K1447"/>
  <c r="I1573"/>
  <c r="I951"/>
  <c r="I81"/>
  <c r="J45"/>
  <c r="L127"/>
  <c r="L1588"/>
  <c r="I1462"/>
  <c r="I132"/>
  <c r="M1529"/>
  <c r="M84"/>
  <c r="I567" i="33" s="1"/>
  <c r="I1450" i="1"/>
  <c r="O1436"/>
  <c r="O130"/>
  <c r="P47"/>
  <c r="P75"/>
  <c r="P127"/>
  <c r="P145"/>
  <c r="P1482"/>
  <c r="P1538"/>
  <c r="P1597"/>
  <c r="P1436"/>
  <c r="P1600"/>
  <c r="P953"/>
  <c r="P133"/>
  <c r="P1673"/>
  <c r="K730" i="33" s="1"/>
  <c r="P1598" i="1"/>
  <c r="P1475"/>
  <c r="J1124"/>
  <c r="I1587"/>
  <c r="O3030"/>
  <c r="O1163"/>
  <c r="O1013"/>
  <c r="O136"/>
  <c r="O114"/>
  <c r="M69"/>
  <c r="I3249"/>
  <c r="K1471"/>
  <c r="O122"/>
  <c r="O3025"/>
  <c r="O1528"/>
  <c r="O1461"/>
  <c r="O1481"/>
  <c r="O1470"/>
  <c r="O1164"/>
  <c r="O640"/>
  <c r="O1444"/>
  <c r="O1141"/>
  <c r="O1652"/>
  <c r="O1537"/>
  <c r="O1455"/>
  <c r="O1154"/>
  <c r="O650"/>
  <c r="O119"/>
  <c r="O117"/>
  <c r="O67"/>
  <c r="O19"/>
  <c r="O141"/>
  <c r="O77"/>
  <c r="J560" i="33" s="1"/>
  <c r="M643" i="1"/>
  <c r="M1449"/>
  <c r="J1539"/>
  <c r="M138"/>
  <c r="I1643"/>
  <c r="J83"/>
  <c r="F566" i="33" s="1"/>
  <c r="M1437" i="1"/>
  <c r="L1602"/>
  <c r="J1447"/>
  <c r="K1655"/>
  <c r="I1589"/>
  <c r="M85"/>
  <c r="I568" i="33" s="1"/>
  <c r="L1682" i="1"/>
  <c r="K1448"/>
  <c r="O953"/>
  <c r="O1437"/>
  <c r="O106"/>
  <c r="J598" i="33" s="1"/>
  <c r="M1448" i="1"/>
  <c r="I62"/>
  <c r="I90"/>
  <c r="I73"/>
  <c r="I1443"/>
  <c r="L1579"/>
  <c r="I115"/>
  <c r="I1453"/>
  <c r="L1591"/>
  <c r="M90"/>
  <c r="I573" i="33" s="1"/>
  <c r="I1436" i="1"/>
  <c r="L94"/>
  <c r="H586" i="33" s="1"/>
  <c r="I1534" i="1"/>
  <c r="J75"/>
  <c r="J85"/>
  <c r="F568" i="33" s="1"/>
  <c r="M1471" i="1"/>
  <c r="J72"/>
  <c r="L1489"/>
  <c r="I949"/>
  <c r="K1654"/>
  <c r="O135"/>
  <c r="O956"/>
  <c r="O66"/>
  <c r="P67"/>
  <c r="P96"/>
  <c r="K588" i="33" s="1"/>
  <c r="P112" i="1"/>
  <c r="P1453"/>
  <c r="P1539"/>
  <c r="P1639"/>
  <c r="P1646"/>
  <c r="P1603"/>
  <c r="P1537"/>
  <c r="P1578"/>
  <c r="P1589"/>
  <c r="P1525"/>
  <c r="O107"/>
  <c r="J599" i="33" s="1"/>
  <c r="I96" i="1"/>
  <c r="M4501"/>
  <c r="J141"/>
  <c r="O639"/>
  <c r="O120"/>
  <c r="O4416"/>
  <c r="O1595"/>
  <c r="O3699"/>
  <c r="O1490"/>
  <c r="O642"/>
  <c r="O1586"/>
  <c r="O60"/>
  <c r="O50"/>
  <c r="M649"/>
  <c r="M1485"/>
  <c r="I1184"/>
  <c r="K4498"/>
  <c r="K642"/>
  <c r="J1016"/>
  <c r="J1486"/>
  <c r="O71"/>
  <c r="O4502"/>
  <c r="O1161"/>
  <c r="O1477"/>
  <c r="O1466"/>
  <c r="O1136"/>
  <c r="O1201"/>
  <c r="O659"/>
  <c r="O1648"/>
  <c r="O1533"/>
  <c r="O1451"/>
  <c r="O1150"/>
  <c r="O92"/>
  <c r="J584" i="33" s="1"/>
  <c r="O98" i="1"/>
  <c r="J590" i="33" s="1"/>
  <c r="O646" i="1"/>
  <c r="O64"/>
  <c r="O55"/>
  <c r="O49"/>
  <c r="M1119"/>
  <c r="M3698"/>
  <c r="M3697"/>
  <c r="O1641"/>
  <c r="M1689"/>
  <c r="L1683"/>
  <c r="K1480"/>
  <c r="M1438"/>
  <c r="L1485"/>
  <c r="L58"/>
  <c r="K1653"/>
  <c r="K1585"/>
  <c r="M1648"/>
  <c r="O1638"/>
  <c r="L1643"/>
  <c r="P1689"/>
  <c r="K79"/>
  <c r="K97"/>
  <c r="O1578"/>
  <c r="O134"/>
  <c r="O52"/>
  <c r="J1574"/>
  <c r="L1473"/>
  <c r="J116"/>
  <c r="J1529"/>
  <c r="I1576"/>
  <c r="K1532"/>
  <c r="J1452"/>
  <c r="K82"/>
  <c r="I101"/>
  <c r="J1435"/>
  <c r="K1595"/>
  <c r="I135"/>
  <c r="M1469"/>
  <c r="I126"/>
  <c r="L136"/>
  <c r="J86"/>
  <c r="F569" i="33" s="1"/>
  <c r="O129" i="1"/>
  <c r="O1463"/>
  <c r="O1587"/>
  <c r="O51"/>
  <c r="P110"/>
  <c r="P124"/>
  <c r="P70"/>
  <c r="P113"/>
  <c r="P1540"/>
  <c r="P1457"/>
  <c r="P1648"/>
  <c r="P1441"/>
  <c r="P1650"/>
  <c r="P1602"/>
  <c r="P1449"/>
  <c r="P120"/>
  <c r="P97"/>
  <c r="K589" i="33" s="1"/>
  <c r="P119" i="1"/>
  <c r="P1594"/>
  <c r="M115"/>
  <c r="M655"/>
  <c r="J1481"/>
  <c r="K1648"/>
  <c r="O652"/>
  <c r="O1467"/>
  <c r="O1202"/>
  <c r="O1582"/>
  <c r="O1119"/>
  <c r="O147"/>
  <c r="M949"/>
  <c r="M15"/>
  <c r="M641"/>
  <c r="I108"/>
  <c r="J1146"/>
  <c r="O127"/>
  <c r="O951"/>
  <c r="O1601"/>
  <c r="O4503"/>
  <c r="O1655"/>
  <c r="O1593"/>
  <c r="O1589"/>
  <c r="O1680"/>
  <c r="J737" i="33" s="1"/>
  <c r="O1129" i="1"/>
  <c r="O1438"/>
  <c r="O1132"/>
  <c r="O950"/>
  <c r="O1197"/>
  <c r="O1585"/>
  <c r="O1487"/>
  <c r="O1122"/>
  <c r="O121"/>
  <c r="O132"/>
  <c r="O91"/>
  <c r="J574" i="33" s="1"/>
  <c r="O109" i="1"/>
  <c r="O45"/>
  <c r="M77"/>
  <c r="I560" i="33" s="1"/>
  <c r="M657" i="1"/>
  <c r="M1202"/>
  <c r="I60"/>
  <c r="J123"/>
  <c r="L1684"/>
  <c r="K1646"/>
  <c r="J1643"/>
  <c r="J1682"/>
  <c r="M145"/>
  <c r="L46"/>
  <c r="J95"/>
  <c r="F587" i="33" s="1"/>
  <c r="L1474" i="1"/>
  <c r="L1477"/>
  <c r="I1532"/>
  <c r="K1687"/>
  <c r="P1682"/>
  <c r="K96"/>
  <c r="K1440"/>
  <c r="O1536"/>
  <c r="O76"/>
  <c r="J559" i="33" s="1"/>
  <c r="I57" i="1"/>
  <c r="L1456"/>
  <c r="K139"/>
  <c r="K93"/>
  <c r="L48"/>
  <c r="J1470"/>
  <c r="I80"/>
  <c r="K1437"/>
  <c r="K128"/>
  <c r="L1440"/>
  <c r="K1451"/>
  <c r="M1439"/>
  <c r="M1602"/>
  <c r="I71"/>
  <c r="J1598"/>
  <c r="O955"/>
  <c r="O1475"/>
  <c r="O1489"/>
  <c r="P147"/>
  <c r="P146"/>
  <c r="P60"/>
  <c r="P139"/>
  <c r="P77"/>
  <c r="K560" i="33" s="1"/>
  <c r="P59" i="1"/>
  <c r="P74"/>
  <c r="P1435"/>
  <c r="P1473"/>
  <c r="P1487"/>
  <c r="P1486"/>
  <c r="P1526"/>
  <c r="P63"/>
  <c r="P69"/>
  <c r="P1445"/>
  <c r="P85"/>
  <c r="K568" i="33" s="1"/>
  <c r="P1676" i="1"/>
  <c r="K733" i="33" s="1"/>
  <c r="P1574" i="1"/>
  <c r="M1452"/>
  <c r="M1181"/>
  <c r="J1602"/>
  <c r="O56"/>
  <c r="O4499"/>
  <c r="O1604"/>
  <c r="O4011"/>
  <c r="O1599"/>
  <c r="O1181"/>
  <c r="O1484"/>
  <c r="O124"/>
  <c r="O142"/>
  <c r="M48"/>
  <c r="L23"/>
  <c r="I3698"/>
  <c r="M1201"/>
  <c r="I112"/>
  <c r="J1160"/>
  <c r="O101"/>
  <c r="J593" i="33" s="1"/>
  <c r="O137" i="1"/>
  <c r="O1602"/>
  <c r="O4010"/>
  <c r="O3698"/>
  <c r="O1526"/>
  <c r="O3029"/>
  <c r="O1591"/>
  <c r="O1465"/>
  <c r="O1184"/>
  <c r="O1016"/>
  <c r="O655"/>
  <c r="O1448"/>
  <c r="O1145"/>
  <c r="O1581"/>
  <c r="O1483"/>
  <c r="O1118"/>
  <c r="O70"/>
  <c r="O94"/>
  <c r="J586" i="33" s="1"/>
  <c r="O23" i="1"/>
  <c r="O145"/>
  <c r="O81"/>
  <c r="J564" i="33" s="1"/>
  <c r="M50" i="1"/>
  <c r="M659"/>
  <c r="M1156"/>
  <c r="M1484"/>
  <c r="M1526"/>
  <c r="M1538"/>
  <c r="O113"/>
  <c r="M112"/>
  <c r="K1645"/>
  <c r="L1641"/>
  <c r="I1640"/>
  <c r="I1638"/>
  <c r="O1644"/>
  <c r="O1643"/>
  <c r="M1535"/>
  <c r="M1680"/>
  <c r="I737" i="33" s="1"/>
  <c r="I128" i="1"/>
  <c r="K1486"/>
  <c r="J956"/>
  <c r="J1649"/>
  <c r="L141"/>
  <c r="L1586"/>
  <c r="J102"/>
  <c r="F594" i="33" s="1"/>
  <c r="L1595" i="1"/>
  <c r="J46"/>
  <c r="K1538"/>
  <c r="I1488"/>
  <c r="I1486"/>
  <c r="I1595"/>
  <c r="K135"/>
  <c r="L71"/>
  <c r="K119"/>
  <c r="J1478"/>
  <c r="J94"/>
  <c r="F586" i="33" s="1"/>
  <c r="J1532" i="1"/>
  <c r="K137"/>
  <c r="J135"/>
  <c r="L106"/>
  <c r="H598" i="33" s="1"/>
  <c r="L1680" i="1"/>
  <c r="H737" i="33" s="1"/>
  <c r="L1483" i="1"/>
  <c r="L1678"/>
  <c r="H735" i="33" s="1"/>
  <c r="J1526" i="1"/>
  <c r="K1574"/>
  <c r="I110"/>
  <c r="K132"/>
  <c r="K1449"/>
  <c r="J1538"/>
  <c r="I1526"/>
  <c r="L143"/>
  <c r="L1435"/>
  <c r="K133"/>
  <c r="L1457"/>
  <c r="K144"/>
  <c r="I77"/>
  <c r="K955"/>
  <c r="J1673"/>
  <c r="F730" i="33" s="1"/>
  <c r="K109" i="1"/>
  <c r="L47"/>
  <c r="L1451"/>
  <c r="L1482"/>
  <c r="J65"/>
  <c r="K1677"/>
  <c r="K118"/>
  <c r="L1490"/>
  <c r="L1676"/>
  <c r="H733" i="33" s="1"/>
  <c r="J1483" i="1"/>
  <c r="K113"/>
  <c r="I44"/>
  <c r="J1674"/>
  <c r="F731" i="33" s="1"/>
  <c r="L96" i="1"/>
  <c r="H588" i="33" s="1"/>
  <c r="L144" i="1"/>
  <c r="K1575"/>
  <c r="M1582"/>
  <c r="M107"/>
  <c r="I599" i="33" s="1"/>
  <c r="M51" i="1"/>
  <c r="K1452"/>
  <c r="K143"/>
  <c r="K1442"/>
  <c r="M1462"/>
  <c r="M1585"/>
  <c r="M117"/>
  <c r="I86"/>
  <c r="I74"/>
  <c r="K1597"/>
  <c r="K127"/>
  <c r="L1536"/>
  <c r="I113"/>
  <c r="K1483"/>
  <c r="L121"/>
  <c r="L105"/>
  <c r="H597" i="33" s="1"/>
  <c r="M106" i="1"/>
  <c r="I598" i="33" s="1"/>
  <c r="M1578" i="1"/>
  <c r="M1454"/>
  <c r="L952"/>
  <c r="I1586"/>
  <c r="K146"/>
  <c r="I1530"/>
  <c r="M124"/>
  <c r="M1679"/>
  <c r="I736" i="33" s="1"/>
  <c r="M1487" i="1"/>
  <c r="M59"/>
  <c r="J952"/>
  <c r="J58"/>
  <c r="I1641"/>
  <c r="I1438"/>
  <c r="K1454"/>
  <c r="J1445"/>
  <c r="I1575"/>
  <c r="L1455"/>
  <c r="L1487"/>
  <c r="M135"/>
  <c r="M1477"/>
  <c r="M79"/>
  <c r="I562" i="33" s="1"/>
  <c r="L1443" i="1"/>
  <c r="J1490"/>
  <c r="L1445"/>
  <c r="I1653"/>
  <c r="M58"/>
  <c r="M1457"/>
  <c r="I97"/>
  <c r="K1438"/>
  <c r="I58"/>
  <c r="K1467"/>
  <c r="M1688"/>
  <c r="O1687"/>
  <c r="M1490"/>
  <c r="I1485"/>
  <c r="I1482"/>
  <c r="L131"/>
  <c r="J1475"/>
  <c r="I64"/>
  <c r="L1533"/>
  <c r="M1650"/>
  <c r="M119"/>
  <c r="J98"/>
  <c r="F590" i="33" s="1"/>
  <c r="K1573" i="1"/>
  <c r="J147"/>
  <c r="M1467"/>
  <c r="M1476"/>
  <c r="M67"/>
  <c r="I1679"/>
  <c r="K952"/>
  <c r="L1589"/>
  <c r="I1442"/>
  <c r="J91"/>
  <c r="F574" i="33" s="1"/>
  <c r="L1645" i="1"/>
  <c r="M1451"/>
  <c r="J73"/>
  <c r="L1530"/>
  <c r="K104"/>
  <c r="K1580"/>
  <c r="L1647"/>
  <c r="O1682"/>
  <c r="O1646"/>
  <c r="M1575"/>
  <c r="M1586"/>
  <c r="M1654"/>
  <c r="M49"/>
  <c r="J77"/>
  <c r="F560" i="33" s="1"/>
  <c r="I1481" i="1"/>
  <c r="K136"/>
  <c r="K1476"/>
  <c r="L49"/>
  <c r="L1653"/>
  <c r="K1459"/>
  <c r="I129"/>
  <c r="K54"/>
  <c r="J79"/>
  <c r="F562" i="33" s="1"/>
  <c r="J1441" i="1"/>
  <c r="J1482"/>
  <c r="I1464"/>
  <c r="L98"/>
  <c r="H590" i="33" s="1"/>
  <c r="L1576" i="1"/>
  <c r="I91"/>
  <c r="L1458"/>
  <c r="K121"/>
  <c r="L1594"/>
  <c r="K1649"/>
  <c r="K1589"/>
  <c r="L93"/>
  <c r="H585" i="33" s="1"/>
  <c r="L147" i="1"/>
  <c r="L1540"/>
  <c r="L1436"/>
  <c r="L101"/>
  <c r="H593" i="33" s="1"/>
  <c r="J63" i="1"/>
  <c r="J1527"/>
  <c r="I140"/>
  <c r="K1584"/>
  <c r="I1538"/>
  <c r="J1533"/>
  <c r="J1654"/>
  <c r="L1481"/>
  <c r="L1450"/>
  <c r="J69"/>
  <c r="L60"/>
  <c r="J1530"/>
  <c r="J1531"/>
  <c r="J62"/>
  <c r="L62"/>
  <c r="J1446"/>
  <c r="L134"/>
  <c r="L1582"/>
  <c r="L1461"/>
  <c r="L1459"/>
  <c r="K1678"/>
  <c r="K69"/>
  <c r="L1439"/>
  <c r="L1476"/>
  <c r="M60"/>
  <c r="M113"/>
  <c r="I1479"/>
  <c r="L953"/>
  <c r="J1587"/>
  <c r="L97"/>
  <c r="H589" i="33" s="1"/>
  <c r="L1444" i="1"/>
  <c r="J1575"/>
  <c r="J93"/>
  <c r="F585" i="33" s="1"/>
  <c r="K64" i="1"/>
  <c r="M1460"/>
  <c r="M1676"/>
  <c r="I733" i="33" s="1"/>
  <c r="M78" i="1"/>
  <c r="I561" i="33" s="1"/>
  <c r="I1594" i="1"/>
  <c r="K954"/>
  <c r="J78"/>
  <c r="F561" i="33" s="1"/>
  <c r="I1535" i="1"/>
  <c r="M64"/>
  <c r="M86"/>
  <c r="I569" i="33" s="1"/>
  <c r="L1447" i="1"/>
  <c r="K1604"/>
  <c r="K89"/>
  <c r="J1489"/>
  <c r="O1640"/>
  <c r="M105"/>
  <c r="I597" i="33" s="1"/>
  <c r="I47" i="1"/>
  <c r="I123"/>
  <c r="K951"/>
  <c r="L115"/>
  <c r="I130"/>
  <c r="L1472"/>
  <c r="L1578"/>
  <c r="I1472"/>
  <c r="M1573"/>
  <c r="M1539"/>
  <c r="M88"/>
  <c r="I571" i="33" s="1"/>
  <c r="K134" i="1"/>
  <c r="M1525"/>
  <c r="M1583"/>
  <c r="M75"/>
  <c r="J82"/>
  <c r="F565" i="33" s="1"/>
  <c r="J1593" i="1"/>
  <c r="J1454"/>
  <c r="M1478"/>
  <c r="L124"/>
  <c r="K90"/>
  <c r="J1582"/>
  <c r="L1581"/>
  <c r="I141"/>
  <c r="K56"/>
  <c r="L103"/>
  <c r="H595" i="33" s="1"/>
  <c r="I63" i="1"/>
  <c r="M1486"/>
  <c r="M46"/>
  <c r="J115"/>
  <c r="K1535"/>
  <c r="I55"/>
  <c r="M100"/>
  <c r="I592" i="33" s="1"/>
  <c r="M1574" i="1"/>
  <c r="M114"/>
  <c r="J107"/>
  <c r="F599" i="33" s="1"/>
  <c r="I1528" i="1"/>
  <c r="J111"/>
  <c r="I1449"/>
  <c r="L1685"/>
  <c r="M131"/>
  <c r="K1598"/>
  <c r="I106"/>
  <c r="I1603"/>
  <c r="L70"/>
  <c r="J125"/>
  <c r="L1454"/>
  <c r="M126"/>
  <c r="M1675"/>
  <c r="I732" i="33" s="1"/>
  <c r="M956" i="1"/>
  <c r="J88"/>
  <c r="F571" i="33" s="1"/>
  <c r="J1458" i="1"/>
  <c r="K74"/>
  <c r="I1487"/>
  <c r="M1527"/>
  <c r="M1580"/>
  <c r="M140"/>
  <c r="K1533"/>
  <c r="K58"/>
  <c r="K1539"/>
  <c r="J1536"/>
  <c r="I1686"/>
  <c r="J145"/>
  <c r="J1466"/>
  <c r="K80"/>
  <c r="M108"/>
  <c r="I1525"/>
  <c r="K83"/>
  <c r="G566" i="33" s="1"/>
  <c r="K1458" i="1"/>
  <c r="P1143"/>
  <c r="P655"/>
  <c r="P4414"/>
  <c r="P4502"/>
  <c r="P4411"/>
  <c r="P3700"/>
  <c r="P1014"/>
  <c r="P644"/>
  <c r="P1016"/>
  <c r="P1155"/>
  <c r="P1156"/>
  <c r="P19"/>
  <c r="O1124"/>
  <c r="O4012"/>
  <c r="J1118"/>
  <c r="K1159"/>
  <c r="I4496"/>
  <c r="M1185"/>
  <c r="M1183"/>
  <c r="L1145"/>
  <c r="J650"/>
  <c r="M1131"/>
  <c r="J25"/>
  <c r="J647"/>
  <c r="I643"/>
  <c r="L1185"/>
  <c r="L3025"/>
  <c r="I1155"/>
  <c r="M3024"/>
  <c r="M18"/>
  <c r="O638"/>
  <c r="O1156"/>
  <c r="K1013"/>
  <c r="M1150"/>
  <c r="P1159"/>
  <c r="P1201"/>
  <c r="P1125"/>
  <c r="P4493"/>
  <c r="P3698"/>
  <c r="P4007"/>
  <c r="P3695"/>
  <c r="P1182"/>
  <c r="P1139"/>
  <c r="P638"/>
  <c r="P1020"/>
  <c r="P1154"/>
  <c r="P639"/>
  <c r="P1124"/>
  <c r="O648"/>
  <c r="O1138"/>
  <c r="K641"/>
  <c r="K3244"/>
  <c r="L3246"/>
  <c r="L14"/>
  <c r="M14"/>
  <c r="M1128"/>
  <c r="M57"/>
  <c r="K1603"/>
  <c r="J96"/>
  <c r="F588" i="33" s="1"/>
  <c r="L74" i="1"/>
  <c r="L1448"/>
  <c r="I1654"/>
  <c r="L1574"/>
  <c r="J139"/>
  <c r="K78"/>
  <c r="K142"/>
  <c r="L1438"/>
  <c r="K95"/>
  <c r="J140"/>
  <c r="J1450"/>
  <c r="J1653"/>
  <c r="L1484"/>
  <c r="L67"/>
  <c r="J1578"/>
  <c r="K76"/>
  <c r="L61"/>
  <c r="K145"/>
  <c r="J68"/>
  <c r="L132"/>
  <c r="M1463"/>
  <c r="O1639"/>
  <c r="L1655"/>
  <c r="I1489"/>
  <c r="J117"/>
  <c r="I1602"/>
  <c r="M1440"/>
  <c r="M1482"/>
  <c r="I48"/>
  <c r="K147"/>
  <c r="M1461"/>
  <c r="I1463"/>
  <c r="I1536"/>
  <c r="M63"/>
  <c r="I1583"/>
  <c r="I1474"/>
  <c r="J1460"/>
  <c r="K81"/>
  <c r="K84"/>
  <c r="M1584"/>
  <c r="K1583"/>
  <c r="J1467"/>
  <c r="M1435"/>
  <c r="M89"/>
  <c r="I572" i="33" s="1"/>
  <c r="K1641" i="1"/>
  <c r="O1689"/>
  <c r="I53"/>
  <c r="I79"/>
  <c r="K57"/>
  <c r="L64"/>
  <c r="M144"/>
  <c r="L95"/>
  <c r="H587" i="33" s="1"/>
  <c r="M136" i="1"/>
  <c r="M1593"/>
  <c r="K1456"/>
  <c r="J47"/>
  <c r="J48"/>
  <c r="K94"/>
  <c r="I85"/>
  <c r="K1460"/>
  <c r="M1472"/>
  <c r="M146"/>
  <c r="J1651"/>
  <c r="K1680"/>
  <c r="J1443"/>
  <c r="K66"/>
  <c r="M121"/>
  <c r="L1674"/>
  <c r="H731" i="33" s="1"/>
  <c r="O1688" i="1"/>
  <c r="M954"/>
  <c r="I1655"/>
  <c r="L1478"/>
  <c r="K91"/>
  <c r="P1131"/>
  <c r="P656"/>
  <c r="P1160"/>
  <c r="P12"/>
  <c r="P3024"/>
  <c r="P4008"/>
  <c r="P1132"/>
  <c r="P640"/>
  <c r="P1119"/>
  <c r="O1152"/>
  <c r="O1134"/>
  <c r="K1142"/>
  <c r="I4495"/>
  <c r="I3028"/>
  <c r="K1018"/>
  <c r="L654"/>
  <c r="L1141"/>
  <c r="J1149"/>
  <c r="L4014"/>
  <c r="M3031"/>
  <c r="K3697"/>
  <c r="O4013"/>
  <c r="J1148"/>
  <c r="M3699"/>
  <c r="M21"/>
  <c r="P1144"/>
  <c r="P1128"/>
  <c r="P4503"/>
  <c r="P4013"/>
  <c r="P4014"/>
  <c r="P1019"/>
  <c r="P659"/>
  <c r="P1122"/>
  <c r="O636"/>
  <c r="O3027"/>
  <c r="I4413"/>
  <c r="L1127"/>
  <c r="K4416"/>
  <c r="L1202"/>
  <c r="L4414"/>
  <c r="I4415"/>
  <c r="M1157"/>
  <c r="M1141"/>
  <c r="O3028"/>
  <c r="I1181"/>
  <c r="O15"/>
  <c r="P14"/>
  <c r="P1141"/>
  <c r="P4491"/>
  <c r="P3030"/>
  <c r="P1134"/>
  <c r="P1164"/>
  <c r="P1117"/>
  <c r="P22"/>
  <c r="O13"/>
  <c r="O1182"/>
  <c r="O3246"/>
  <c r="O641"/>
  <c r="I1197"/>
  <c r="K956"/>
  <c r="J4497"/>
  <c r="L639"/>
  <c r="M1127"/>
  <c r="K1014"/>
  <c r="K654"/>
  <c r="J1119"/>
  <c r="K4490"/>
  <c r="L19"/>
  <c r="J1181"/>
  <c r="K1129"/>
  <c r="I4012"/>
  <c r="L21"/>
  <c r="L1159"/>
  <c r="M1126"/>
  <c r="K1143"/>
  <c r="O1153"/>
  <c r="M4416"/>
  <c r="L636"/>
  <c r="K1122"/>
  <c r="K1187"/>
  <c r="I652"/>
  <c r="K3700"/>
  <c r="I4489"/>
  <c r="L648"/>
  <c r="K4488"/>
  <c r="J4501"/>
  <c r="L1013"/>
  <c r="K1183"/>
  <c r="K9"/>
  <c r="L3701"/>
  <c r="L3024"/>
  <c r="J1143"/>
  <c r="L3700"/>
  <c r="I1019"/>
  <c r="M10"/>
  <c r="M4008"/>
  <c r="M1140"/>
  <c r="K1147"/>
  <c r="I4498"/>
  <c r="I648"/>
  <c r="M4488"/>
  <c r="I3696"/>
  <c r="J4416"/>
  <c r="I3243"/>
  <c r="K4409"/>
  <c r="K3245"/>
  <c r="K1020"/>
  <c r="K4499"/>
  <c r="L3026"/>
  <c r="J1201"/>
  <c r="L1143"/>
  <c r="I22"/>
  <c r="J1015"/>
  <c r="K1136"/>
  <c r="J3031"/>
  <c r="K4503"/>
  <c r="J3699"/>
  <c r="I4410"/>
  <c r="K4414"/>
  <c r="J646"/>
  <c r="J3249"/>
  <c r="L658"/>
  <c r="L643"/>
  <c r="L1136"/>
  <c r="L4493"/>
  <c r="L4490"/>
  <c r="M3243"/>
  <c r="M4013"/>
  <c r="M4496"/>
  <c r="M25"/>
  <c r="I644"/>
  <c r="L1197"/>
  <c r="I1146"/>
  <c r="M1125"/>
  <c r="L1014"/>
  <c r="L4413"/>
  <c r="L1129"/>
  <c r="I637"/>
  <c r="I24"/>
  <c r="K656"/>
  <c r="J653"/>
  <c r="I654"/>
  <c r="I4490"/>
  <c r="L1152"/>
  <c r="L3029"/>
  <c r="L3245"/>
  <c r="K21"/>
  <c r="J1183"/>
  <c r="I4008"/>
  <c r="I4488"/>
  <c r="L22"/>
  <c r="L1118"/>
  <c r="L4497"/>
  <c r="J652"/>
  <c r="J19"/>
  <c r="M1200"/>
  <c r="M1147"/>
  <c r="J1154"/>
  <c r="J3700"/>
  <c r="M1133"/>
  <c r="J1126"/>
  <c r="K4011"/>
  <c r="I1130"/>
  <c r="I658"/>
  <c r="L4489"/>
  <c r="H782" i="33" s="1"/>
  <c r="J12" i="1"/>
  <c r="J1202"/>
  <c r="J1156"/>
  <c r="L645"/>
  <c r="K1118"/>
  <c r="K1199"/>
  <c r="L1156"/>
  <c r="L4008"/>
  <c r="L3248"/>
  <c r="I1159"/>
  <c r="I1127"/>
  <c r="M1134"/>
  <c r="M4412"/>
  <c r="M4011"/>
  <c r="M653"/>
  <c r="J10"/>
  <c r="J9"/>
  <c r="J1164"/>
  <c r="J4011"/>
  <c r="M4010"/>
  <c r="M1152"/>
  <c r="I18"/>
  <c r="J1182"/>
  <c r="J4503"/>
  <c r="K1149"/>
  <c r="K4493"/>
  <c r="P653"/>
  <c r="P8"/>
  <c r="P1146"/>
  <c r="P3245"/>
  <c r="P4494"/>
  <c r="K787" i="33" s="1"/>
  <c r="P4416" i="1"/>
  <c r="P3028"/>
  <c r="P1187"/>
  <c r="P1136"/>
  <c r="P1133"/>
  <c r="P1152"/>
  <c r="P23"/>
  <c r="P25"/>
  <c r="O1186"/>
  <c r="O4008"/>
  <c r="I1204"/>
  <c r="K1185"/>
  <c r="M3248"/>
  <c r="I1119"/>
  <c r="I3702"/>
  <c r="I1202"/>
  <c r="I642"/>
  <c r="L4009"/>
  <c r="J1151"/>
  <c r="J649"/>
  <c r="J4013"/>
  <c r="M1124"/>
  <c r="O649"/>
  <c r="O1144"/>
  <c r="O4414"/>
  <c r="I23"/>
  <c r="K1200"/>
  <c r="K1686"/>
  <c r="I1645"/>
  <c r="M97"/>
  <c r="I589" i="33" s="1"/>
  <c r="I116" i="1"/>
  <c r="K1601"/>
  <c r="L1529"/>
  <c r="I1455"/>
  <c r="L140"/>
  <c r="K52"/>
  <c r="L1585"/>
  <c r="I83"/>
  <c r="I1604"/>
  <c r="J1579"/>
  <c r="K1453"/>
  <c r="L89"/>
  <c r="H572" i="33" s="1"/>
  <c r="J1594" i="1"/>
  <c r="J54"/>
  <c r="J121"/>
  <c r="J951"/>
  <c r="M1489"/>
  <c r="I59"/>
  <c r="M1594"/>
  <c r="M1655"/>
  <c r="J1591"/>
  <c r="L1587"/>
  <c r="K1445"/>
  <c r="M125"/>
  <c r="M1464"/>
  <c r="M127"/>
  <c r="K1457"/>
  <c r="L1584"/>
  <c r="M1443"/>
  <c r="K1578"/>
  <c r="M951"/>
  <c r="K1576"/>
  <c r="M24"/>
  <c r="P1200"/>
  <c r="P1140"/>
  <c r="O11"/>
  <c r="I653"/>
  <c r="K1638"/>
  <c r="I1642"/>
  <c r="M70"/>
  <c r="M1649"/>
  <c r="I46"/>
  <c r="I1448"/>
  <c r="L1442"/>
  <c r="K1675"/>
  <c r="J49"/>
  <c r="J50"/>
  <c r="I1593"/>
  <c r="K1526"/>
  <c r="J1600"/>
  <c r="L99"/>
  <c r="H591" i="33" s="1"/>
  <c r="L57" i="1"/>
  <c r="L1526"/>
  <c r="I1527"/>
  <c r="I1673"/>
  <c r="J1442"/>
  <c r="J1457"/>
  <c r="L88"/>
  <c r="H571" i="33" s="1"/>
  <c r="L1527" i="1"/>
  <c r="L1650"/>
  <c r="J66"/>
  <c r="K46"/>
  <c r="L1486"/>
  <c r="I1473"/>
  <c r="K129"/>
  <c r="L1471"/>
  <c r="M1459"/>
  <c r="M122"/>
  <c r="L951"/>
  <c r="K1600"/>
  <c r="L126"/>
  <c r="J1449"/>
  <c r="M1599"/>
  <c r="M110"/>
  <c r="J1485"/>
  <c r="J1595"/>
  <c r="M76"/>
  <c r="I559" i="33" s="1"/>
  <c r="L1675" i="1"/>
  <c r="H732" i="33" s="1"/>
  <c r="I92" i="1"/>
  <c r="I1689"/>
  <c r="M1532"/>
  <c r="J90"/>
  <c r="F573" i="33" s="1"/>
  <c r="K106" i="1"/>
  <c r="I137"/>
  <c r="M94"/>
  <c r="I586" i="33" s="1"/>
  <c r="M952" i="1"/>
  <c r="J1655"/>
  <c r="J1528"/>
  <c r="J954"/>
  <c r="I103"/>
  <c r="L1469"/>
  <c r="I1439"/>
  <c r="M1530"/>
  <c r="I78"/>
  <c r="I107"/>
  <c r="M73"/>
  <c r="I1537"/>
  <c r="I1533"/>
  <c r="L955"/>
  <c r="I1601"/>
  <c r="J129"/>
  <c r="L119"/>
  <c r="M1446"/>
  <c r="M80"/>
  <c r="I563" i="33" s="1"/>
  <c r="I89" i="1"/>
  <c r="M1528"/>
  <c r="K70"/>
  <c r="J119"/>
  <c r="K1446"/>
  <c r="I1687"/>
  <c r="J1588"/>
  <c r="J1640"/>
  <c r="I76"/>
  <c r="L112"/>
  <c r="K103"/>
  <c r="K75"/>
  <c r="K3702"/>
  <c r="M640"/>
  <c r="P1129"/>
  <c r="P1147"/>
  <c r="P4410"/>
  <c r="P1183"/>
  <c r="P641"/>
  <c r="P651"/>
  <c r="O1125"/>
  <c r="O4409"/>
  <c r="O4410"/>
  <c r="M3247"/>
  <c r="J1121"/>
  <c r="I4491"/>
  <c r="J4410"/>
  <c r="K19"/>
  <c r="I645"/>
  <c r="K4489"/>
  <c r="O1121"/>
  <c r="O1135"/>
  <c r="O3024"/>
  <c r="O4413"/>
  <c r="K4014"/>
  <c r="K1466"/>
  <c r="M3027"/>
  <c r="P1197"/>
  <c r="P4409"/>
  <c r="P3029"/>
  <c r="P642"/>
  <c r="P1181"/>
  <c r="P1118"/>
  <c r="P647"/>
  <c r="O1204"/>
  <c r="K659"/>
  <c r="J4491"/>
  <c r="L4013"/>
  <c r="K1138"/>
  <c r="K646"/>
  <c r="I13"/>
  <c r="L1161"/>
  <c r="I1123"/>
  <c r="J3697"/>
  <c r="J1159"/>
  <c r="L1151"/>
  <c r="I1129"/>
  <c r="K3031"/>
  <c r="J1134"/>
  <c r="I3695"/>
  <c r="L3697"/>
  <c r="K8"/>
  <c r="M1139"/>
  <c r="M1199"/>
  <c r="K1119"/>
  <c r="O22"/>
  <c r="O1139"/>
  <c r="O656"/>
  <c r="I1120"/>
  <c r="L1183"/>
  <c r="M1151"/>
  <c r="P1161"/>
  <c r="P1145"/>
  <c r="P1157"/>
  <c r="P13"/>
  <c r="P4498"/>
  <c r="P4499"/>
  <c r="P4415"/>
  <c r="P4012"/>
  <c r="P1015"/>
  <c r="P1153"/>
  <c r="P650"/>
  <c r="P24"/>
  <c r="O1120"/>
  <c r="O1199"/>
  <c r="O4014"/>
  <c r="L20"/>
  <c r="L1138"/>
  <c r="J1138"/>
  <c r="I1131"/>
  <c r="L1130"/>
  <c r="K1146"/>
  <c r="I3026"/>
  <c r="I12"/>
  <c r="K1181"/>
  <c r="L1155"/>
  <c r="M1162"/>
  <c r="O25"/>
  <c r="O9"/>
  <c r="O1015"/>
  <c r="O12"/>
  <c r="K3030"/>
  <c r="M4012"/>
  <c r="K3024"/>
  <c r="L1204"/>
  <c r="L4501"/>
  <c r="L1158"/>
  <c r="J1131"/>
  <c r="I21"/>
  <c r="K637"/>
  <c r="I647"/>
  <c r="K1125"/>
  <c r="I1143"/>
  <c r="J23"/>
  <c r="L4010"/>
  <c r="J1161"/>
  <c r="J1019"/>
  <c r="K4012"/>
  <c r="J8"/>
  <c r="L1135"/>
  <c r="L3028"/>
  <c r="I1157"/>
  <c r="I4499"/>
  <c r="M8"/>
  <c r="M3245"/>
  <c r="M4503"/>
  <c r="M1197"/>
  <c r="M1121"/>
  <c r="K1182"/>
  <c r="M3246"/>
  <c r="M3696"/>
  <c r="M1148"/>
  <c r="M651"/>
  <c r="M22"/>
  <c r="L1199"/>
  <c r="I1141"/>
  <c r="L1201"/>
  <c r="K3026"/>
  <c r="I1122"/>
  <c r="L3244"/>
  <c r="K15"/>
  <c r="I1156"/>
  <c r="L1117"/>
  <c r="L3702"/>
  <c r="L4500"/>
  <c r="I11"/>
  <c r="L644"/>
  <c r="J1163"/>
  <c r="K1140"/>
  <c r="L13"/>
  <c r="L1154"/>
  <c r="L12"/>
  <c r="J1158"/>
  <c r="M3700"/>
  <c r="I3246"/>
  <c r="J4413"/>
  <c r="J4414"/>
  <c r="M3702"/>
  <c r="M1120"/>
  <c r="L1131"/>
  <c r="I4493"/>
  <c r="J3026"/>
  <c r="L4498"/>
  <c r="L4492"/>
  <c r="L656"/>
  <c r="L1147"/>
  <c r="I20"/>
  <c r="I1164"/>
  <c r="J1132"/>
  <c r="I1152"/>
  <c r="I1145"/>
  <c r="K3029"/>
  <c r="I3027"/>
  <c r="I4500"/>
  <c r="K1158"/>
  <c r="K1132"/>
  <c r="J3702"/>
  <c r="I3701"/>
  <c r="I1133"/>
  <c r="K13"/>
  <c r="I1017"/>
  <c r="J636"/>
  <c r="M1153"/>
  <c r="J1153"/>
  <c r="I4492"/>
  <c r="J1127"/>
  <c r="J1133"/>
  <c r="M1204"/>
  <c r="J1135"/>
  <c r="J3246"/>
  <c r="K1137"/>
  <c r="K4413"/>
  <c r="I4412"/>
  <c r="L3698"/>
  <c r="J1136"/>
  <c r="I1188"/>
  <c r="K3696"/>
  <c r="I3700"/>
  <c r="K4412"/>
  <c r="L1186"/>
  <c r="I1148"/>
  <c r="L4409"/>
  <c r="I1183"/>
  <c r="L1162"/>
  <c r="K11"/>
  <c r="I1014"/>
  <c r="K4492"/>
  <c r="I1134"/>
  <c r="L4416"/>
  <c r="I1137"/>
  <c r="M1184"/>
  <c r="M1149"/>
  <c r="I1124"/>
  <c r="K4007"/>
  <c r="I4416"/>
  <c r="K1164"/>
  <c r="K3701"/>
  <c r="M1130"/>
  <c r="M639"/>
  <c r="M642"/>
  <c r="K1186"/>
  <c r="I1144"/>
  <c r="J3028"/>
  <c r="I1198"/>
  <c r="M19"/>
  <c r="P1130"/>
  <c r="P1199"/>
  <c r="P4500"/>
  <c r="P3247"/>
  <c r="P4489"/>
  <c r="P4011"/>
  <c r="P1018"/>
  <c r="P1148"/>
  <c r="P20"/>
  <c r="P15"/>
  <c r="O1020"/>
  <c r="O3247"/>
  <c r="O637"/>
  <c r="I3029"/>
  <c r="K4495"/>
  <c r="M1137"/>
  <c r="L1157"/>
  <c r="K3027"/>
  <c r="J4415"/>
  <c r="L4411"/>
  <c r="K12"/>
  <c r="M4413"/>
  <c r="M4014"/>
  <c r="M645"/>
  <c r="O3697"/>
  <c r="K1198"/>
  <c r="I1200"/>
  <c r="L24"/>
  <c r="I1135"/>
  <c r="O1684"/>
  <c r="M1455"/>
  <c r="J118"/>
  <c r="L1575"/>
  <c r="I139"/>
  <c r="I1649"/>
  <c r="I127"/>
  <c r="K1435"/>
  <c r="L107"/>
  <c r="H599" i="33" s="1"/>
  <c r="I61" i="1"/>
  <c r="L55"/>
  <c r="J1590"/>
  <c r="L82"/>
  <c r="H565" i="33" s="1"/>
  <c r="L1539" i="1"/>
  <c r="L1679"/>
  <c r="H736" i="33" s="1"/>
  <c r="I94" i="1"/>
  <c r="L79"/>
  <c r="H562" i="33" s="1"/>
  <c r="M109" i="1"/>
  <c r="L1644"/>
  <c r="M44"/>
  <c r="L1580"/>
  <c r="J136"/>
  <c r="M83"/>
  <c r="I566" i="33" s="1"/>
  <c r="M133" i="1"/>
  <c r="M1445"/>
  <c r="I1578"/>
  <c r="I1592"/>
  <c r="M1450"/>
  <c r="I1582"/>
  <c r="M81"/>
  <c r="I564" i="33" s="1"/>
  <c r="J70" i="1"/>
  <c r="I1452"/>
  <c r="K49"/>
  <c r="K131"/>
  <c r="L1464"/>
  <c r="M52"/>
  <c r="K1469"/>
  <c r="J144"/>
  <c r="M1468"/>
  <c r="P3246"/>
  <c r="P4495"/>
  <c r="P636"/>
  <c r="P1151"/>
  <c r="O1143"/>
  <c r="O3700"/>
  <c r="K1188"/>
  <c r="I1150"/>
  <c r="I1199"/>
  <c r="K1131"/>
  <c r="J1642"/>
  <c r="M65"/>
  <c r="J1573"/>
  <c r="L65"/>
  <c r="L68"/>
  <c r="J1472"/>
  <c r="J59"/>
  <c r="L123"/>
  <c r="K1650"/>
  <c r="K1602"/>
  <c r="L1437"/>
  <c r="K1642"/>
  <c r="K1470"/>
  <c r="L113"/>
  <c r="L138"/>
  <c r="I102"/>
  <c r="J142"/>
  <c r="O1642"/>
  <c r="P1404" l="1"/>
  <c r="P1401"/>
  <c r="K1404"/>
  <c r="L1402"/>
  <c r="O1405"/>
  <c r="M1406"/>
  <c r="M1402"/>
  <c r="M1400"/>
  <c r="J1402"/>
  <c r="K1406"/>
  <c r="O1403"/>
  <c r="L1400"/>
  <c r="I1404"/>
  <c r="K1407"/>
  <c r="P1264"/>
  <c r="P1263"/>
  <c r="M1270"/>
  <c r="M1268"/>
  <c r="L1270"/>
  <c r="L1268"/>
  <c r="O1268"/>
  <c r="K1265"/>
  <c r="J1267"/>
  <c r="K1266"/>
  <c r="M1266"/>
  <c r="M1263"/>
  <c r="L1264"/>
  <c r="P1402"/>
  <c r="P1407"/>
  <c r="L1401"/>
  <c r="K1400"/>
  <c r="L1406"/>
  <c r="I1403"/>
  <c r="O1407"/>
  <c r="M1401"/>
  <c r="I1400"/>
  <c r="J1407"/>
  <c r="J1405"/>
  <c r="K1403"/>
  <c r="M1403"/>
  <c r="O1406"/>
  <c r="P1269"/>
  <c r="P1265"/>
  <c r="K1270"/>
  <c r="K1267"/>
  <c r="M1269"/>
  <c r="L1266"/>
  <c r="O1263"/>
  <c r="K1263"/>
  <c r="K1268"/>
  <c r="I1270"/>
  <c r="J1270"/>
  <c r="K1264"/>
  <c r="P1400"/>
  <c r="P1403"/>
  <c r="I1402"/>
  <c r="J1401"/>
  <c r="J1400"/>
  <c r="L1407"/>
  <c r="O1402"/>
  <c r="M1407"/>
  <c r="I1405"/>
  <c r="K1405"/>
  <c r="I1407"/>
  <c r="L1404"/>
  <c r="O1400"/>
  <c r="L1405"/>
  <c r="P1266"/>
  <c r="P1267"/>
  <c r="J1265"/>
  <c r="O1266"/>
  <c r="J1268"/>
  <c r="K1269"/>
  <c r="L1267"/>
  <c r="M1265"/>
  <c r="M1264"/>
  <c r="O1267"/>
  <c r="L1269"/>
  <c r="O1265"/>
  <c r="P1405"/>
  <c r="P1406"/>
  <c r="J1403"/>
  <c r="M1405"/>
  <c r="O1404"/>
  <c r="L1403"/>
  <c r="K1401"/>
  <c r="O1401"/>
  <c r="J1404"/>
  <c r="I1401"/>
  <c r="K1402"/>
  <c r="I1406"/>
  <c r="M1404"/>
  <c r="J1406"/>
  <c r="P1268"/>
  <c r="P1270"/>
  <c r="L1265"/>
  <c r="M1267"/>
  <c r="J1263"/>
  <c r="O1270"/>
  <c r="L1263"/>
  <c r="O1269"/>
  <c r="J1266"/>
  <c r="J1264"/>
  <c r="J1269"/>
  <c r="O1264"/>
  <c r="N2547"/>
  <c r="J782" i="33"/>
  <c r="G785"/>
  <c r="E786"/>
  <c r="E781"/>
  <c r="P30" i="1"/>
  <c r="P38" s="1"/>
  <c r="P31"/>
  <c r="P39" s="1"/>
  <c r="K321" i="33" s="1"/>
  <c r="J33" i="1"/>
  <c r="J41" s="1"/>
  <c r="F323" i="33" s="1"/>
  <c r="O28" i="1"/>
  <c r="O36" s="1"/>
  <c r="L26"/>
  <c r="L34" s="1"/>
  <c r="O26"/>
  <c r="O34" s="1"/>
  <c r="M27"/>
  <c r="K32"/>
  <c r="L33"/>
  <c r="I33"/>
  <c r="P26"/>
  <c r="P34" s="1"/>
  <c r="P27"/>
  <c r="K26"/>
  <c r="O27"/>
  <c r="O35" s="1"/>
  <c r="J317" i="33" s="1"/>
  <c r="L27" i="1"/>
  <c r="L35" s="1"/>
  <c r="L32"/>
  <c r="L40" s="1"/>
  <c r="O32"/>
  <c r="K30"/>
  <c r="K38" s="1"/>
  <c r="K33"/>
  <c r="K41" s="1"/>
  <c r="L28"/>
  <c r="L36" s="1"/>
  <c r="O33"/>
  <c r="O41" s="1"/>
  <c r="P32"/>
  <c r="P40" s="1"/>
  <c r="P33"/>
  <c r="P41" s="1"/>
  <c r="K27"/>
  <c r="K35" s="1"/>
  <c r="M30"/>
  <c r="L29"/>
  <c r="L37" s="1"/>
  <c r="I28"/>
  <c r="M33"/>
  <c r="M41" s="1"/>
  <c r="K31"/>
  <c r="K39" s="1"/>
  <c r="O30"/>
  <c r="O38" s="1"/>
  <c r="M26"/>
  <c r="M34" s="1"/>
  <c r="L30"/>
  <c r="L38" s="1"/>
  <c r="O31"/>
  <c r="O39" s="1"/>
  <c r="P28"/>
  <c r="P36" s="1"/>
  <c r="P29"/>
  <c r="P37" s="1"/>
  <c r="M31"/>
  <c r="M39" s="1"/>
  <c r="M32"/>
  <c r="K29"/>
  <c r="K37" s="1"/>
  <c r="M29"/>
  <c r="M37" s="1"/>
  <c r="I319" i="33" s="1"/>
  <c r="O29" i="1"/>
  <c r="O37" s="1"/>
  <c r="L31"/>
  <c r="L39" s="1"/>
  <c r="M28"/>
  <c r="M36" s="1"/>
  <c r="Q33"/>
  <c r="Q28"/>
  <c r="Q32"/>
  <c r="Q26"/>
  <c r="Q30"/>
  <c r="Q31"/>
  <c r="Q29"/>
  <c r="Q27"/>
  <c r="K788" i="33"/>
  <c r="G788"/>
  <c r="F784"/>
  <c r="K782"/>
  <c r="J786"/>
  <c r="H788"/>
  <c r="F781"/>
  <c r="P1333" i="1"/>
  <c r="L1334"/>
  <c r="K1329"/>
  <c r="K1007"/>
  <c r="L981"/>
  <c r="L1332"/>
  <c r="J1330"/>
  <c r="L1005"/>
  <c r="M1011"/>
  <c r="P1286"/>
  <c r="M1283"/>
  <c r="P1373"/>
  <c r="I1283"/>
  <c r="M985"/>
  <c r="L1331"/>
  <c r="I1328"/>
  <c r="O1329"/>
  <c r="J1328"/>
  <c r="L1007"/>
  <c r="L1011"/>
  <c r="P1317"/>
  <c r="P1284"/>
  <c r="L1301"/>
  <c r="L1300"/>
  <c r="M1368"/>
  <c r="K1315"/>
  <c r="I1317"/>
  <c r="O1385"/>
  <c r="O1370"/>
  <c r="M1298"/>
  <c r="K1375"/>
  <c r="O1368"/>
  <c r="P987"/>
  <c r="J981"/>
  <c r="O1331"/>
  <c r="M1012"/>
  <c r="P1006"/>
  <c r="K1316"/>
  <c r="O1389"/>
  <c r="L1315"/>
  <c r="P1389"/>
  <c r="L1298"/>
  <c r="P1329"/>
  <c r="P1008"/>
  <c r="P1283"/>
  <c r="M1389"/>
  <c r="O1373"/>
  <c r="K1298"/>
  <c r="J1281"/>
  <c r="M1334"/>
  <c r="O1328"/>
  <c r="K1327"/>
  <c r="I1330"/>
  <c r="K1008"/>
  <c r="K1012"/>
  <c r="P1313"/>
  <c r="P1316"/>
  <c r="I1281"/>
  <c r="K1300"/>
  <c r="L1279"/>
  <c r="K1299"/>
  <c r="O1286"/>
  <c r="P1384"/>
  <c r="M1301"/>
  <c r="K1297"/>
  <c r="L1286"/>
  <c r="P981"/>
  <c r="L985"/>
  <c r="K986"/>
  <c r="L987"/>
  <c r="K982"/>
  <c r="K983"/>
  <c r="I983"/>
  <c r="I987"/>
  <c r="O982"/>
  <c r="K987"/>
  <c r="M981"/>
  <c r="P986"/>
  <c r="P983"/>
  <c r="M1299"/>
  <c r="L1373"/>
  <c r="M1371"/>
  <c r="M1313"/>
  <c r="L1312"/>
  <c r="K1279"/>
  <c r="O1284"/>
  <c r="M1297"/>
  <c r="L1284"/>
  <c r="M1302"/>
  <c r="L1385"/>
  <c r="I1295"/>
  <c r="L1368"/>
  <c r="M1315"/>
  <c r="L1372"/>
  <c r="O1298"/>
  <c r="L1296"/>
  <c r="J1295"/>
  <c r="J1283"/>
  <c r="K1301"/>
  <c r="O1311"/>
  <c r="O1312"/>
  <c r="O1371"/>
  <c r="P1371"/>
  <c r="P1374"/>
  <c r="P1385"/>
  <c r="O1282"/>
  <c r="J1301"/>
  <c r="M1388"/>
  <c r="J1311"/>
  <c r="I1314"/>
  <c r="J1315"/>
  <c r="M1312"/>
  <c r="K985"/>
  <c r="O985"/>
  <c r="M988"/>
  <c r="J983"/>
  <c r="I981"/>
  <c r="M983"/>
  <c r="O983"/>
  <c r="L986"/>
  <c r="J982"/>
  <c r="P982"/>
  <c r="P985"/>
  <c r="M1280"/>
  <c r="O1297"/>
  <c r="J1299"/>
  <c r="M1390"/>
  <c r="K1302"/>
  <c r="O1391"/>
  <c r="O1314"/>
  <c r="M1316"/>
  <c r="J1286"/>
  <c r="M1374"/>
  <c r="K1286"/>
  <c r="J1280"/>
  <c r="L1370"/>
  <c r="I1316"/>
  <c r="O1375"/>
  <c r="M1373"/>
  <c r="J1282"/>
  <c r="K1312"/>
  <c r="K1295"/>
  <c r="O1390"/>
  <c r="L1369"/>
  <c r="P1375"/>
  <c r="P1369"/>
  <c r="P1387"/>
  <c r="P1390"/>
  <c r="P1388"/>
  <c r="O1318"/>
  <c r="J1300"/>
  <c r="L1281"/>
  <c r="O1372"/>
  <c r="I1284"/>
  <c r="L1283"/>
  <c r="L1386"/>
  <c r="L1387"/>
  <c r="L1285"/>
  <c r="M1285"/>
  <c r="J1312"/>
  <c r="J1373"/>
  <c r="L1299"/>
  <c r="M1286"/>
  <c r="O1280"/>
  <c r="K1317"/>
  <c r="O1388"/>
  <c r="L1318"/>
  <c r="J1374"/>
  <c r="J1285"/>
  <c r="K1389"/>
  <c r="M1281"/>
  <c r="K1314"/>
  <c r="K1391"/>
  <c r="M1369"/>
  <c r="P1297"/>
  <c r="P1285"/>
  <c r="P1312"/>
  <c r="M982"/>
  <c r="J984"/>
  <c r="L984"/>
  <c r="O987"/>
  <c r="J988"/>
  <c r="P984"/>
  <c r="K1311"/>
  <c r="J1314"/>
  <c r="L1313"/>
  <c r="O1301"/>
  <c r="K1369"/>
  <c r="L1314"/>
  <c r="K1296"/>
  <c r="K1284"/>
  <c r="M1370"/>
  <c r="O1317"/>
  <c r="L1375"/>
  <c r="M1387"/>
  <c r="J1296"/>
  <c r="P1368"/>
  <c r="P1370"/>
  <c r="O1313"/>
  <c r="J1297"/>
  <c r="M1311"/>
  <c r="M1375"/>
  <c r="L1390"/>
  <c r="K1280"/>
  <c r="M1295"/>
  <c r="O1300"/>
  <c r="O1316"/>
  <c r="O1302"/>
  <c r="L1391"/>
  <c r="K1281"/>
  <c r="J1284"/>
  <c r="L1311"/>
  <c r="P1302"/>
  <c r="P1299"/>
  <c r="P1318"/>
  <c r="P1311"/>
  <c r="P1314"/>
  <c r="P1282"/>
  <c r="J1010"/>
  <c r="M1008"/>
  <c r="M1009"/>
  <c r="O1012"/>
  <c r="P1010"/>
  <c r="P1007"/>
  <c r="K1009"/>
  <c r="O1007"/>
  <c r="K1010"/>
  <c r="O1005"/>
  <c r="O1330"/>
  <c r="I1327"/>
  <c r="K1328"/>
  <c r="I1329"/>
  <c r="M1327"/>
  <c r="J1327"/>
  <c r="M1328"/>
  <c r="M1333"/>
  <c r="K1332"/>
  <c r="O1332"/>
  <c r="J1333"/>
  <c r="K1331"/>
  <c r="I1333"/>
  <c r="P1331"/>
  <c r="P1330"/>
  <c r="M987"/>
  <c r="O981"/>
  <c r="L983"/>
  <c r="O988"/>
  <c r="L982"/>
  <c r="P988"/>
  <c r="O1296"/>
  <c r="K1285"/>
  <c r="K1282"/>
  <c r="L1374"/>
  <c r="L1282"/>
  <c r="M1384"/>
  <c r="M1296"/>
  <c r="L1371"/>
  <c r="O1386"/>
  <c r="M1282"/>
  <c r="M1300"/>
  <c r="O1283"/>
  <c r="J1317"/>
  <c r="P1391"/>
  <c r="P1386"/>
  <c r="O1285"/>
  <c r="L1388"/>
  <c r="M1372"/>
  <c r="J1316"/>
  <c r="L1295"/>
  <c r="K1385"/>
  <c r="L1297"/>
  <c r="O1299"/>
  <c r="I1315"/>
  <c r="O1369"/>
  <c r="I1299"/>
  <c r="J1279"/>
  <c r="L1389"/>
  <c r="M1317"/>
  <c r="P1296"/>
  <c r="P1298"/>
  <c r="P1280"/>
  <c r="P1279"/>
  <c r="P1301"/>
  <c r="L1009"/>
  <c r="L1006"/>
  <c r="M1010"/>
  <c r="O1006"/>
  <c r="P1011"/>
  <c r="P1009"/>
  <c r="L1008"/>
  <c r="M1006"/>
  <c r="M1007"/>
  <c r="K1005"/>
  <c r="O1333"/>
  <c r="K1330"/>
  <c r="M1331"/>
  <c r="M1332"/>
  <c r="M1330"/>
  <c r="K1334"/>
  <c r="J1332"/>
  <c r="I1331"/>
  <c r="O1327"/>
  <c r="K1333"/>
  <c r="J1334"/>
  <c r="P1334"/>
  <c r="P1332"/>
  <c r="I988"/>
  <c r="P1327"/>
  <c r="J1331"/>
  <c r="M1329"/>
  <c r="L1329"/>
  <c r="J1329"/>
  <c r="L1333"/>
  <c r="L1328"/>
  <c r="O1011"/>
  <c r="M1005"/>
  <c r="P1012"/>
  <c r="K1011"/>
  <c r="K1006"/>
  <c r="P1300"/>
  <c r="P1281"/>
  <c r="J1302"/>
  <c r="L1302"/>
  <c r="O1315"/>
  <c r="M1386"/>
  <c r="K1387"/>
  <c r="M1391"/>
  <c r="O1387"/>
  <c r="J1313"/>
  <c r="J1318"/>
  <c r="M1279"/>
  <c r="K1283"/>
  <c r="O1384"/>
  <c r="K1318"/>
  <c r="O1295"/>
  <c r="L988"/>
  <c r="M986"/>
  <c r="O986"/>
  <c r="P1328"/>
  <c r="I1332"/>
  <c r="L1330"/>
  <c r="O1334"/>
  <c r="L1327"/>
  <c r="I1334"/>
  <c r="O1010"/>
  <c r="O1008"/>
  <c r="P1005"/>
  <c r="L1010"/>
  <c r="O1009"/>
  <c r="P1315"/>
  <c r="P1295"/>
  <c r="L1384"/>
  <c r="L1317"/>
  <c r="M1385"/>
  <c r="J1298"/>
  <c r="L1316"/>
  <c r="O1281"/>
  <c r="K1313"/>
  <c r="M1314"/>
  <c r="I1313"/>
  <c r="P1372"/>
  <c r="O1279"/>
  <c r="M1284"/>
  <c r="M1318"/>
  <c r="L1280"/>
  <c r="O1374"/>
  <c r="M984"/>
  <c r="O984"/>
  <c r="K984"/>
  <c r="F786" i="33"/>
  <c r="F785"/>
  <c r="J783"/>
  <c r="J787"/>
  <c r="I782"/>
  <c r="G786"/>
  <c r="G781"/>
  <c r="J785"/>
  <c r="I784"/>
  <c r="K784"/>
  <c r="G782"/>
  <c r="E784"/>
  <c r="E783"/>
  <c r="H783"/>
  <c r="K786"/>
  <c r="I787"/>
  <c r="K785"/>
  <c r="F788"/>
  <c r="J784"/>
  <c r="E785"/>
  <c r="G783"/>
  <c r="H785"/>
  <c r="H786"/>
  <c r="J788"/>
  <c r="F782"/>
  <c r="I788"/>
  <c r="H784"/>
  <c r="I783"/>
  <c r="I786"/>
  <c r="E787"/>
  <c r="K783"/>
  <c r="G784"/>
  <c r="I785"/>
  <c r="H787"/>
  <c r="F787"/>
  <c r="J781"/>
  <c r="I781"/>
  <c r="K781"/>
  <c r="E3566" i="1"/>
  <c r="E3619" s="1"/>
  <c r="E3628" s="1"/>
  <c r="Q988"/>
  <c r="Q987"/>
  <c r="Q984"/>
  <c r="Q986"/>
  <c r="Q985"/>
  <c r="Q982"/>
  <c r="Q981"/>
  <c r="Q983"/>
  <c r="O701"/>
  <c r="M697"/>
  <c r="O695"/>
  <c r="J698"/>
  <c r="N3925"/>
  <c r="L701"/>
  <c r="O697"/>
  <c r="M701"/>
  <c r="K702"/>
  <c r="L698"/>
  <c r="I698"/>
  <c r="O698"/>
  <c r="J695"/>
  <c r="L699"/>
  <c r="M695"/>
  <c r="I701"/>
  <c r="L695"/>
  <c r="L700"/>
  <c r="P701"/>
  <c r="I699"/>
  <c r="O699"/>
  <c r="P695"/>
  <c r="I696"/>
  <c r="I700"/>
  <c r="J696"/>
  <c r="K696"/>
  <c r="P696"/>
  <c r="P697"/>
  <c r="P699"/>
  <c r="K697"/>
  <c r="I702"/>
  <c r="J697"/>
  <c r="K695"/>
  <c r="O696"/>
  <c r="J702"/>
  <c r="M696"/>
  <c r="P700"/>
  <c r="M698"/>
  <c r="K698"/>
  <c r="J699"/>
  <c r="M702"/>
  <c r="J700"/>
  <c r="K699"/>
  <c r="K700"/>
  <c r="L702"/>
  <c r="P698"/>
  <c r="O700"/>
  <c r="J701"/>
  <c r="O702"/>
  <c r="L697"/>
  <c r="L696"/>
  <c r="K701"/>
  <c r="M700"/>
  <c r="P702"/>
  <c r="M699"/>
  <c r="I918"/>
  <c r="I914"/>
  <c r="I148"/>
  <c r="I151"/>
  <c r="P1394"/>
  <c r="L1288"/>
  <c r="M1293"/>
  <c r="L1278"/>
  <c r="K1307"/>
  <c r="K1278"/>
  <c r="J1278"/>
  <c r="O1326"/>
  <c r="O1365"/>
  <c r="P1304"/>
  <c r="O1255"/>
  <c r="K1255"/>
  <c r="K1259"/>
  <c r="O1394"/>
  <c r="L1271"/>
  <c r="O1304"/>
  <c r="P1256"/>
  <c r="P1272"/>
  <c r="P1320"/>
  <c r="I1289"/>
  <c r="L1326"/>
  <c r="M1258"/>
  <c r="M1305"/>
  <c r="O1399"/>
  <c r="I1306"/>
  <c r="O1256"/>
  <c r="L1289"/>
  <c r="I1257"/>
  <c r="L1381"/>
  <c r="M1323"/>
  <c r="J1320"/>
  <c r="L1260"/>
  <c r="O1274"/>
  <c r="P1378"/>
  <c r="P1367"/>
  <c r="O1294"/>
  <c r="M1325"/>
  <c r="K1287"/>
  <c r="M1261"/>
  <c r="M1289"/>
  <c r="M1257"/>
  <c r="I1256"/>
  <c r="J1277"/>
  <c r="P1271"/>
  <c r="K1257"/>
  <c r="O1393"/>
  <c r="M1308"/>
  <c r="L1395"/>
  <c r="O1362"/>
  <c r="O1396"/>
  <c r="P1379"/>
  <c r="P1383"/>
  <c r="K1274"/>
  <c r="J1303"/>
  <c r="L1273"/>
  <c r="O1272"/>
  <c r="I1274"/>
  <c r="L1376"/>
  <c r="M1360"/>
  <c r="P1261"/>
  <c r="P1308"/>
  <c r="M1306"/>
  <c r="L1294"/>
  <c r="L1309"/>
  <c r="K1362"/>
  <c r="O1322"/>
  <c r="L1292"/>
  <c r="K1277"/>
  <c r="L1305"/>
  <c r="M1393"/>
  <c r="O1323"/>
  <c r="P1392"/>
  <c r="L1397"/>
  <c r="M1383"/>
  <c r="J1276"/>
  <c r="J1290"/>
  <c r="M1256"/>
  <c r="L1361"/>
  <c r="O1310"/>
  <c r="Q1383"/>
  <c r="Q1372"/>
  <c r="Q1381"/>
  <c r="Q1379"/>
  <c r="Q1377"/>
  <c r="Q1375"/>
  <c r="Q1367"/>
  <c r="Q1374"/>
  <c r="Q1371"/>
  <c r="Q1380"/>
  <c r="Q1399"/>
  <c r="Q1397"/>
  <c r="Q1393"/>
  <c r="Q1382"/>
  <c r="Q1398"/>
  <c r="Q1394"/>
  <c r="Q1376"/>
  <c r="Q1395"/>
  <c r="Q1391"/>
  <c r="Q1378"/>
  <c r="Q1373"/>
  <c r="Q1370"/>
  <c r="Q1396"/>
  <c r="Q1392"/>
  <c r="Q1388"/>
  <c r="Q1390"/>
  <c r="Q1387"/>
  <c r="Q1362"/>
  <c r="Q1366"/>
  <c r="Q1369"/>
  <c r="Q1361"/>
  <c r="Q1365"/>
  <c r="Q1360"/>
  <c r="Q1389"/>
  <c r="Q1368"/>
  <c r="Q1363"/>
  <c r="Q1384"/>
  <c r="Q1385"/>
  <c r="Q1386"/>
  <c r="Q1364"/>
  <c r="N1115"/>
  <c r="N1178"/>
  <c r="P1277"/>
  <c r="P1305"/>
  <c r="P1259"/>
  <c r="P1257"/>
  <c r="P1292"/>
  <c r="P1293"/>
  <c r="P1290"/>
  <c r="P1322"/>
  <c r="P1324"/>
  <c r="P1309"/>
  <c r="P1310"/>
  <c r="L1256"/>
  <c r="L1276"/>
  <c r="L1303"/>
  <c r="L1324"/>
  <c r="J1256"/>
  <c r="M1319"/>
  <c r="M1376"/>
  <c r="K1289"/>
  <c r="K1272"/>
  <c r="K1321"/>
  <c r="K1325"/>
  <c r="O1367"/>
  <c r="O1397"/>
  <c r="O1382"/>
  <c r="M1320"/>
  <c r="M1394"/>
  <c r="L1310"/>
  <c r="L1258"/>
  <c r="O1278"/>
  <c r="O1306"/>
  <c r="O1273"/>
  <c r="L1322"/>
  <c r="I1326"/>
  <c r="L1261"/>
  <c r="M1292"/>
  <c r="M1274"/>
  <c r="L1307"/>
  <c r="J1288"/>
  <c r="I1278"/>
  <c r="O1364"/>
  <c r="O1376"/>
  <c r="M1324"/>
  <c r="M1378"/>
  <c r="K1260"/>
  <c r="K1319"/>
  <c r="O1259"/>
  <c r="O1292"/>
  <c r="O1260"/>
  <c r="P1365"/>
  <c r="P1377"/>
  <c r="P1380"/>
  <c r="P1398"/>
  <c r="P1393"/>
  <c r="P1396"/>
  <c r="K1380"/>
  <c r="M1288"/>
  <c r="O1258"/>
  <c r="J1255"/>
  <c r="K1324"/>
  <c r="M1362"/>
  <c r="I1320"/>
  <c r="M1255"/>
  <c r="L1320"/>
  <c r="O1271"/>
  <c r="O1291"/>
  <c r="I1273"/>
  <c r="M1379"/>
  <c r="K1273"/>
  <c r="K1271"/>
  <c r="K1275"/>
  <c r="M1397"/>
  <c r="O1383"/>
  <c r="M1367"/>
  <c r="J1293"/>
  <c r="K1294"/>
  <c r="M1278"/>
  <c r="O1290"/>
  <c r="K1308"/>
  <c r="M1395"/>
  <c r="I1310"/>
  <c r="J1260"/>
  <c r="K1261"/>
  <c r="M1309"/>
  <c r="K1322"/>
  <c r="O1307"/>
  <c r="M1377"/>
  <c r="L1272"/>
  <c r="O1276"/>
  <c r="P1273"/>
  <c r="P1303"/>
  <c r="P1260"/>
  <c r="P1291"/>
  <c r="P1288"/>
  <c r="P1289"/>
  <c r="P1321"/>
  <c r="P1319"/>
  <c r="P1294"/>
  <c r="P1306"/>
  <c r="P1255"/>
  <c r="P1307"/>
  <c r="K1288"/>
  <c r="M1307"/>
  <c r="M1275"/>
  <c r="K1291"/>
  <c r="M1399"/>
  <c r="I1288"/>
  <c r="M1272"/>
  <c r="L1259"/>
  <c r="K1258"/>
  <c r="O1379"/>
  <c r="M1276"/>
  <c r="I1262"/>
  <c r="I1321"/>
  <c r="O1262"/>
  <c r="O1303"/>
  <c r="O1321"/>
  <c r="M1398"/>
  <c r="K1305"/>
  <c r="M1365"/>
  <c r="L1304"/>
  <c r="K1292"/>
  <c r="L1383"/>
  <c r="I1272"/>
  <c r="O1377"/>
  <c r="O1361"/>
  <c r="M1259"/>
  <c r="M1262"/>
  <c r="L1365"/>
  <c r="O1289"/>
  <c r="O1287"/>
  <c r="O1324"/>
  <c r="P1361"/>
  <c r="P1376"/>
  <c r="P1395"/>
  <c r="P1364"/>
  <c r="P1397"/>
  <c r="P1360"/>
  <c r="P1399"/>
  <c r="J1262"/>
  <c r="M1310"/>
  <c r="O1363"/>
  <c r="L1323"/>
  <c r="M1294"/>
  <c r="L1394"/>
  <c r="I1305"/>
  <c r="M1304"/>
  <c r="O1325"/>
  <c r="O1257"/>
  <c r="L1325"/>
  <c r="J1310"/>
  <c r="L1399"/>
  <c r="M1271"/>
  <c r="I1304"/>
  <c r="L1277"/>
  <c r="M1364"/>
  <c r="L1255"/>
  <c r="M1363"/>
  <c r="L1363"/>
  <c r="L1396"/>
  <c r="J1323"/>
  <c r="L1290"/>
  <c r="O1308"/>
  <c r="O1305"/>
  <c r="L1398"/>
  <c r="O1360"/>
  <c r="L1293"/>
  <c r="K1323"/>
  <c r="M1326"/>
  <c r="K1326"/>
  <c r="L1275"/>
  <c r="K1303"/>
  <c r="O1275"/>
  <c r="L1306"/>
  <c r="P1258"/>
  <c r="P1275"/>
  <c r="P1287"/>
  <c r="P1276"/>
  <c r="P1274"/>
  <c r="P1325"/>
  <c r="P1323"/>
  <c r="P1326"/>
  <c r="P1262"/>
  <c r="P1278"/>
  <c r="I1294"/>
  <c r="K1310"/>
  <c r="M1322"/>
  <c r="M1382"/>
  <c r="M1291"/>
  <c r="L1257"/>
  <c r="O1395"/>
  <c r="M1287"/>
  <c r="K1293"/>
  <c r="O1261"/>
  <c r="O1288"/>
  <c r="M1303"/>
  <c r="M1260"/>
  <c r="M1381"/>
  <c r="J1294"/>
  <c r="L1392"/>
  <c r="M1392"/>
  <c r="J1291"/>
  <c r="O1366"/>
  <c r="O1398"/>
  <c r="L1274"/>
  <c r="K1309"/>
  <c r="O1277"/>
  <c r="P1382"/>
  <c r="P1381"/>
  <c r="P1363"/>
  <c r="P1366"/>
  <c r="P1362"/>
  <c r="L1287"/>
  <c r="K1262"/>
  <c r="K1306"/>
  <c r="O1320"/>
  <c r="L1308"/>
  <c r="O1381"/>
  <c r="L1367"/>
  <c r="J1304"/>
  <c r="K1304"/>
  <c r="L1321"/>
  <c r="M1361"/>
  <c r="O1293"/>
  <c r="J1257"/>
  <c r="L1291"/>
  <c r="M1396"/>
  <c r="O1378"/>
  <c r="L1262"/>
  <c r="L1393"/>
  <c r="M1277"/>
  <c r="M1321"/>
  <c r="O1392"/>
  <c r="L1319"/>
  <c r="M1290"/>
  <c r="K1320"/>
  <c r="O1309"/>
  <c r="M1273"/>
  <c r="O1380"/>
  <c r="K1290"/>
  <c r="K1276"/>
  <c r="M1380"/>
  <c r="M1366"/>
  <c r="K1256"/>
  <c r="J1326"/>
  <c r="O1319"/>
  <c r="N1194"/>
  <c r="Q1278"/>
  <c r="Q1262"/>
  <c r="Q1275"/>
  <c r="Q1271"/>
  <c r="Q1302"/>
  <c r="Q1277"/>
  <c r="Q1273"/>
  <c r="Q1255"/>
  <c r="Q1294"/>
  <c r="Q1310"/>
  <c r="Q1301"/>
  <c r="Q1286"/>
  <c r="Q1276"/>
  <c r="Q1274"/>
  <c r="Q1272"/>
  <c r="Q1270"/>
  <c r="Q1257"/>
  <c r="Q1300"/>
  <c r="Q1325"/>
  <c r="Q1324"/>
  <c r="Q1323"/>
  <c r="Q1322"/>
  <c r="Q1321"/>
  <c r="Q1320"/>
  <c r="Q1319"/>
  <c r="Q1318"/>
  <c r="Q1256"/>
  <c r="Q1285"/>
  <c r="Q1317"/>
  <c r="Q1316"/>
  <c r="Q1315"/>
  <c r="Q1314"/>
  <c r="Q1313"/>
  <c r="Q1312"/>
  <c r="Q1311"/>
  <c r="Q1280"/>
  <c r="Q1279"/>
  <c r="Q1326"/>
  <c r="Q1283"/>
  <c r="Q1287"/>
  <c r="Q1291"/>
  <c r="Q1303"/>
  <c r="Q1298"/>
  <c r="Q1261"/>
  <c r="Q1309"/>
  <c r="Q1266"/>
  <c r="Q1264"/>
  <c r="Q1267"/>
  <c r="Q1282"/>
  <c r="Q1284"/>
  <c r="Q1289"/>
  <c r="Q1293"/>
  <c r="Q1304"/>
  <c r="Q1296"/>
  <c r="Q1307"/>
  <c r="Q1268"/>
  <c r="Q1265"/>
  <c r="Q1269"/>
  <c r="Q1281"/>
  <c r="Q1288"/>
  <c r="Q1292"/>
  <c r="Q1305"/>
  <c r="Q1260"/>
  <c r="Q1297"/>
  <c r="Q1259"/>
  <c r="Q1308"/>
  <c r="Q1263"/>
  <c r="Q1290"/>
  <c r="Q1295"/>
  <c r="Q1299"/>
  <c r="Q1306"/>
  <c r="Q1258"/>
  <c r="N1098"/>
  <c r="N1196"/>
  <c r="N1100"/>
  <c r="N1173"/>
  <c r="N1234"/>
  <c r="N1209"/>
  <c r="N1214"/>
  <c r="N1216"/>
  <c r="N1220"/>
  <c r="N1225"/>
  <c r="N1230"/>
  <c r="N1206"/>
  <c r="N1212"/>
  <c r="N1215"/>
  <c r="N1229"/>
  <c r="N1207"/>
  <c r="N1211"/>
  <c r="Q1236"/>
  <c r="Q1234"/>
  <c r="Q1230"/>
  <c r="Q1232"/>
  <c r="Q1228"/>
  <c r="Q1220"/>
  <c r="Q1212"/>
  <c r="Q1235"/>
  <c r="Q1233"/>
  <c r="Q1231"/>
  <c r="Q1229"/>
  <c r="Q1211"/>
  <c r="Q1210"/>
  <c r="Q1209"/>
  <c r="Q1208"/>
  <c r="Q1207"/>
  <c r="Q1206"/>
  <c r="Q1205"/>
  <c r="Q1216"/>
  <c r="Q1215"/>
  <c r="Q1225"/>
  <c r="Q1214"/>
  <c r="Q1224"/>
  <c r="Q1227"/>
  <c r="Q1221"/>
  <c r="Q1217"/>
  <c r="Q1218"/>
  <c r="Q1219"/>
  <c r="Q1226"/>
  <c r="Q1213"/>
  <c r="Q1223"/>
  <c r="Q1222"/>
  <c r="N1227"/>
  <c r="N1218"/>
  <c r="N1236"/>
  <c r="N1233"/>
  <c r="N1217"/>
  <c r="N1219"/>
  <c r="N1228"/>
  <c r="N1111"/>
  <c r="N1175"/>
  <c r="N1113"/>
  <c r="N1191"/>
  <c r="N3962"/>
  <c r="N1101"/>
  <c r="N1195"/>
  <c r="N1109"/>
  <c r="N1107"/>
  <c r="N1179"/>
  <c r="N1094"/>
  <c r="N1112"/>
  <c r="N1114"/>
  <c r="N1108"/>
  <c r="N1105"/>
  <c r="N1110"/>
  <c r="N1104"/>
  <c r="N1102"/>
  <c r="N1189"/>
  <c r="N1103"/>
  <c r="N1096"/>
  <c r="N1106"/>
  <c r="N1093"/>
  <c r="N1174"/>
  <c r="N1193"/>
  <c r="N1097"/>
  <c r="N3963"/>
  <c r="N1192"/>
  <c r="N1176"/>
  <c r="N1180"/>
  <c r="N1190"/>
  <c r="N1177"/>
  <c r="N1099"/>
  <c r="N1116"/>
  <c r="N1095"/>
  <c r="Q1196"/>
  <c r="Q1193"/>
  <c r="Q1189"/>
  <c r="Q1179"/>
  <c r="Q1195"/>
  <c r="Q1191"/>
  <c r="Q1192"/>
  <c r="Q1107"/>
  <c r="Q1106"/>
  <c r="Q1105"/>
  <c r="Q1104"/>
  <c r="Q1103"/>
  <c r="Q1102"/>
  <c r="Q1180"/>
  <c r="Q1116"/>
  <c r="Q1190"/>
  <c r="Q1112"/>
  <c r="Q1108"/>
  <c r="Q1100"/>
  <c r="Q1113"/>
  <c r="Q1109"/>
  <c r="Q1101"/>
  <c r="Q1114"/>
  <c r="Q1110"/>
  <c r="Q1194"/>
  <c r="Q1095"/>
  <c r="Q1093"/>
  <c r="Q1096"/>
  <c r="Q1115"/>
  <c r="Q1094"/>
  <c r="Q1111"/>
  <c r="Q1098"/>
  <c r="Q1099"/>
  <c r="Q1175"/>
  <c r="Q1173"/>
  <c r="Q1177"/>
  <c r="Q1097"/>
  <c r="Q1176"/>
  <c r="Q1178"/>
  <c r="Q1174"/>
  <c r="N4006"/>
  <c r="N3910"/>
  <c r="N3904"/>
  <c r="N4002"/>
  <c r="N3880"/>
  <c r="N3932"/>
  <c r="N3995"/>
  <c r="N3941"/>
  <c r="N3912"/>
  <c r="N3021"/>
  <c r="N3938"/>
  <c r="N3897"/>
  <c r="N3898"/>
  <c r="N3993"/>
  <c r="N3907"/>
  <c r="N3999"/>
  <c r="N3985"/>
  <c r="N3896"/>
  <c r="N3903"/>
  <c r="N3942"/>
  <c r="N3990"/>
  <c r="N3939"/>
  <c r="N3893"/>
  <c r="N3894"/>
  <c r="N3883"/>
  <c r="N3920"/>
  <c r="N3988"/>
  <c r="N3991"/>
  <c r="N3913"/>
  <c r="N3936"/>
  <c r="N3908"/>
  <c r="N3921"/>
  <c r="N3916"/>
  <c r="N3906"/>
  <c r="N3882"/>
  <c r="N3994"/>
  <c r="N3983"/>
  <c r="N3919"/>
  <c r="N3931"/>
  <c r="N3917"/>
  <c r="N3926"/>
  <c r="N3965"/>
  <c r="N3929"/>
  <c r="N3959"/>
  <c r="N3934"/>
  <c r="N3924"/>
  <c r="N3884"/>
  <c r="N3890"/>
  <c r="N3930"/>
  <c r="Q4006"/>
  <c r="Q4001"/>
  <c r="Q3999"/>
  <c r="Q4003"/>
  <c r="Q4005"/>
  <c r="Q4000"/>
  <c r="Q4004"/>
  <c r="Q4002"/>
  <c r="N4003"/>
  <c r="N3927"/>
  <c r="N3881"/>
  <c r="N3909"/>
  <c r="N3922"/>
  <c r="N3885"/>
  <c r="N3933"/>
  <c r="N3964"/>
  <c r="N3997"/>
  <c r="N3987"/>
  <c r="N3889"/>
  <c r="N3888"/>
  <c r="N3992"/>
  <c r="N3923"/>
  <c r="N3891"/>
  <c r="N3901"/>
  <c r="N3918"/>
  <c r="N3986"/>
  <c r="N3937"/>
  <c r="N3996"/>
  <c r="N3915"/>
  <c r="N3928"/>
  <c r="N3966"/>
  <c r="N3989"/>
  <c r="N3902"/>
  <c r="N3879"/>
  <c r="N3984"/>
  <c r="N3905"/>
  <c r="N4005"/>
  <c r="N3998"/>
  <c r="N3886"/>
  <c r="N3887"/>
  <c r="N4001"/>
  <c r="N3960"/>
  <c r="N3895"/>
  <c r="N3900"/>
  <c r="N3914"/>
  <c r="N3935"/>
  <c r="N3911"/>
  <c r="N3899"/>
  <c r="N3892"/>
  <c r="N3940"/>
  <c r="N3961"/>
  <c r="Q3942"/>
  <c r="Q3939"/>
  <c r="Q3935"/>
  <c r="Q3938"/>
  <c r="Q3934"/>
  <c r="Q3926"/>
  <c r="Q3941"/>
  <c r="Q3937"/>
  <c r="Q3922"/>
  <c r="Q3918"/>
  <c r="Q3920"/>
  <c r="Q3932"/>
  <c r="Q3925"/>
  <c r="Q3910"/>
  <c r="Q3901"/>
  <c r="Q3897"/>
  <c r="Q3886"/>
  <c r="Q3900"/>
  <c r="Q3898"/>
  <c r="Q3895"/>
  <c r="Q3966"/>
  <c r="Q3930"/>
  <c r="Q3902"/>
  <c r="Q3894"/>
  <c r="Q3882"/>
  <c r="Q3881"/>
  <c r="Q3940"/>
  <c r="Q3919"/>
  <c r="Q3896"/>
  <c r="Q3880"/>
  <c r="Q3998"/>
  <c r="Q3996"/>
  <c r="Q3936"/>
  <c r="Q3921"/>
  <c r="Q3915"/>
  <c r="Q3911"/>
  <c r="Q3899"/>
  <c r="Q3990"/>
  <c r="Q3994"/>
  <c r="Q3879"/>
  <c r="Q3965"/>
  <c r="Q3961"/>
  <c r="Q3997"/>
  <c r="Q3995"/>
  <c r="Q3993"/>
  <c r="Q3987"/>
  <c r="Q3991"/>
  <c r="Q3917"/>
  <c r="Q3885"/>
  <c r="Q3887"/>
  <c r="Q3891"/>
  <c r="Q3912"/>
  <c r="Q3916"/>
  <c r="Q3904"/>
  <c r="Q3908"/>
  <c r="Q3929"/>
  <c r="Q3984"/>
  <c r="Q3989"/>
  <c r="Q3905"/>
  <c r="Q3988"/>
  <c r="Q3884"/>
  <c r="Q3888"/>
  <c r="Q3983"/>
  <c r="Q3962"/>
  <c r="Q3890"/>
  <c r="Q3928"/>
  <c r="Q3931"/>
  <c r="Q3933"/>
  <c r="Q3992"/>
  <c r="Q3923"/>
  <c r="Q3964"/>
  <c r="Q3927"/>
  <c r="Q3909"/>
  <c r="Q3893"/>
  <c r="Q3924"/>
  <c r="Q3963"/>
  <c r="Q3959"/>
  <c r="Q3883"/>
  <c r="Q3889"/>
  <c r="Q3907"/>
  <c r="Q3914"/>
  <c r="Q3906"/>
  <c r="Q3985"/>
  <c r="Q3986"/>
  <c r="Q3913"/>
  <c r="Q3960"/>
  <c r="Q3892"/>
  <c r="Q3903"/>
  <c r="N3016"/>
  <c r="N2936"/>
  <c r="N2980"/>
  <c r="N3002"/>
  <c r="N2941"/>
  <c r="N3022"/>
  <c r="N2951"/>
  <c r="N2918"/>
  <c r="N2924"/>
  <c r="N3007"/>
  <c r="N3023"/>
  <c r="N2910"/>
  <c r="N2948"/>
  <c r="N2976"/>
  <c r="N3020"/>
  <c r="N3018"/>
  <c r="N3017"/>
  <c r="N2908"/>
  <c r="N2955"/>
  <c r="N2981"/>
  <c r="N2911"/>
  <c r="N2954"/>
  <c r="N2939"/>
  <c r="N2901"/>
  <c r="N3004"/>
  <c r="N3019"/>
  <c r="N2916"/>
  <c r="N3013"/>
  <c r="N2952"/>
  <c r="N2902"/>
  <c r="N2953"/>
  <c r="N2944"/>
  <c r="N2931"/>
  <c r="N3012"/>
  <c r="N2956"/>
  <c r="N2937"/>
  <c r="N2942"/>
  <c r="N2928"/>
  <c r="N2926"/>
  <c r="N2900"/>
  <c r="N2905"/>
  <c r="N2907"/>
  <c r="N3011"/>
  <c r="N2977"/>
  <c r="N2904"/>
  <c r="N2946"/>
  <c r="N2932"/>
  <c r="N2949"/>
  <c r="N2982"/>
  <c r="N2940"/>
  <c r="N2906"/>
  <c r="N3009"/>
  <c r="N3008"/>
  <c r="N2915"/>
  <c r="N2979"/>
  <c r="N2903"/>
  <c r="N2917"/>
  <c r="N3006"/>
  <c r="N2896"/>
  <c r="N2925"/>
  <c r="N2938"/>
  <c r="N2930"/>
  <c r="N2945"/>
  <c r="N2898"/>
  <c r="N2935"/>
  <c r="N2958"/>
  <c r="N2934"/>
  <c r="N2943"/>
  <c r="N3005"/>
  <c r="N2947"/>
  <c r="N3000"/>
  <c r="N2978"/>
  <c r="N2912"/>
  <c r="N2933"/>
  <c r="N2923"/>
  <c r="N3014"/>
  <c r="N2919"/>
  <c r="N2927"/>
  <c r="N2914"/>
  <c r="N3010"/>
  <c r="N2920"/>
  <c r="N2950"/>
  <c r="N2983"/>
  <c r="N2897"/>
  <c r="N2929"/>
  <c r="N2921"/>
  <c r="N2957"/>
  <c r="N3015"/>
  <c r="N2909"/>
  <c r="N2899"/>
  <c r="N3001"/>
  <c r="N3003"/>
  <c r="N2913"/>
  <c r="N2959"/>
  <c r="N2922"/>
  <c r="Q2910"/>
  <c r="Q2909"/>
  <c r="Q2908"/>
  <c r="Q2903"/>
  <c r="Q2911"/>
  <c r="Q2942"/>
  <c r="Q2941"/>
  <c r="Q2940"/>
  <c r="Q2943"/>
  <c r="Q2936"/>
  <c r="Q2938"/>
  <c r="Q2935"/>
  <c r="Q2937"/>
  <c r="Q2930"/>
  <c r="Q2927"/>
  <c r="Q2899"/>
  <c r="Q2933"/>
  <c r="Q2983"/>
  <c r="Q2951"/>
  <c r="Q2939"/>
  <c r="Q2919"/>
  <c r="Q2928"/>
  <c r="Q2912"/>
  <c r="Q2981"/>
  <c r="Q2979"/>
  <c r="Q2977"/>
  <c r="Q3007"/>
  <c r="Q2924"/>
  <c r="Q2920"/>
  <c r="Q2980"/>
  <c r="Q3001"/>
  <c r="Q3011"/>
  <c r="Q2952"/>
  <c r="Q3000"/>
  <c r="Q3014"/>
  <c r="Q3010"/>
  <c r="Q2982"/>
  <c r="Q2976"/>
  <c r="Q2959"/>
  <c r="Q3003"/>
  <c r="Q3015"/>
  <c r="Q3013"/>
  <c r="Q3009"/>
  <c r="Q3023"/>
  <c r="Q2978"/>
  <c r="Q3002"/>
  <c r="Q3012"/>
  <c r="Q3008"/>
  <c r="Q3004"/>
  <c r="Q3016"/>
  <c r="Q3020"/>
  <c r="Q2954"/>
  <c r="Q2921"/>
  <c r="Q2918"/>
  <c r="Q2913"/>
  <c r="Q2917"/>
  <c r="Q2948"/>
  <c r="Q2898"/>
  <c r="Q2947"/>
  <c r="Q2904"/>
  <c r="Q3021"/>
  <c r="Q3017"/>
  <c r="Q3018"/>
  <c r="Q3022"/>
  <c r="Q2958"/>
  <c r="Q2956"/>
  <c r="Q3005"/>
  <c r="Q2914"/>
  <c r="Q2915"/>
  <c r="Q2901"/>
  <c r="Q2945"/>
  <c r="Q2902"/>
  <c r="Q2949"/>
  <c r="Q2906"/>
  <c r="Q3006"/>
  <c r="Q2957"/>
  <c r="Q2955"/>
  <c r="Q2929"/>
  <c r="Q2953"/>
  <c r="Q2896"/>
  <c r="Q2897"/>
  <c r="Q2907"/>
  <c r="Q2925"/>
  <c r="Q2900"/>
  <c r="Q2905"/>
  <c r="Q3019"/>
  <c r="Q2950"/>
  <c r="Q2932"/>
  <c r="Q2923"/>
  <c r="Q2916"/>
  <c r="Q2931"/>
  <c r="Q2946"/>
  <c r="Q2944"/>
  <c r="Q2922"/>
  <c r="Q2926"/>
  <c r="Q2934"/>
  <c r="N893"/>
  <c r="N891"/>
  <c r="N911"/>
  <c r="N919" s="1"/>
  <c r="N895"/>
  <c r="N912"/>
  <c r="N920" s="1"/>
  <c r="N908"/>
  <c r="N916" s="1"/>
  <c r="N909"/>
  <c r="N917" s="1"/>
  <c r="N890"/>
  <c r="N889"/>
  <c r="N913"/>
  <c r="N921" s="1"/>
  <c r="Q913"/>
  <c r="Q921" s="1"/>
  <c r="Q908"/>
  <c r="Q916" s="1"/>
  <c r="Q911"/>
  <c r="Q919" s="1"/>
  <c r="Q909"/>
  <c r="Q917" s="1"/>
  <c r="Q907"/>
  <c r="Q915" s="1"/>
  <c r="Q912"/>
  <c r="Q920" s="1"/>
  <c r="Q910"/>
  <c r="Q918" s="1"/>
  <c r="Q906"/>
  <c r="Q914" s="1"/>
  <c r="N896"/>
  <c r="N907"/>
  <c r="N915" s="1"/>
  <c r="N906"/>
  <c r="N914" s="1"/>
  <c r="N910"/>
  <c r="N918" s="1"/>
  <c r="N892"/>
  <c r="N894"/>
  <c r="Q1012"/>
  <c r="Q1010"/>
  <c r="Q1005"/>
  <c r="Q1009"/>
  <c r="Q1006"/>
  <c r="Q1007"/>
  <c r="Q1008"/>
  <c r="Q1011"/>
  <c r="Q890"/>
  <c r="Q894"/>
  <c r="Q889"/>
  <c r="Q891"/>
  <c r="Q893"/>
  <c r="Q895"/>
  <c r="Q892"/>
  <c r="Q896"/>
  <c r="Q3249"/>
  <c r="Q1146"/>
  <c r="N2548"/>
  <c r="N2470"/>
  <c r="N2474"/>
  <c r="N2482"/>
  <c r="N2545"/>
  <c r="N2473"/>
  <c r="N2549"/>
  <c r="N2471"/>
  <c r="N2480"/>
  <c r="N2475"/>
  <c r="N2485"/>
  <c r="N2546"/>
  <c r="N2551"/>
  <c r="N2477"/>
  <c r="N2476"/>
  <c r="N2483"/>
  <c r="N2478"/>
  <c r="N2484"/>
  <c r="N2550"/>
  <c r="N2479"/>
  <c r="N2472"/>
  <c r="N2544"/>
  <c r="N2481"/>
  <c r="Q2551"/>
  <c r="Q2547"/>
  <c r="Q2550"/>
  <c r="Q2545"/>
  <c r="Q2485"/>
  <c r="Q2477"/>
  <c r="Q2548"/>
  <c r="Q2546"/>
  <c r="Q2549"/>
  <c r="Q2484"/>
  <c r="Q2480"/>
  <c r="Q2483"/>
  <c r="Q2478"/>
  <c r="Q2479"/>
  <c r="Q2482"/>
  <c r="Q2481"/>
  <c r="Q2475"/>
  <c r="Q2471"/>
  <c r="Q2470"/>
  <c r="Q2474"/>
  <c r="Q2472"/>
  <c r="Q2544"/>
  <c r="Q2473"/>
  <c r="Q2476"/>
  <c r="L2823"/>
  <c r="J2821"/>
  <c r="M2823"/>
  <c r="Q55"/>
  <c r="Q1164"/>
  <c r="N680"/>
  <c r="Q1685"/>
  <c r="Q1136"/>
  <c r="Q1686"/>
  <c r="Q86"/>
  <c r="L569" i="33" s="1"/>
  <c r="Q1117" i="1"/>
  <c r="Q651"/>
  <c r="Q1142"/>
  <c r="Q1453"/>
  <c r="Q4010"/>
  <c r="Q124"/>
  <c r="Q1579"/>
  <c r="Q956"/>
  <c r="Q92"/>
  <c r="L584" i="33" s="1"/>
  <c r="Q1675" i="1"/>
  <c r="L732" i="33" s="1"/>
  <c r="Q21" i="1"/>
  <c r="Q1018"/>
  <c r="Q1598"/>
  <c r="Q1487"/>
  <c r="Q1580"/>
  <c r="Q4492"/>
  <c r="Q1188"/>
  <c r="Q1437"/>
  <c r="Q45"/>
  <c r="Q4502"/>
  <c r="Q1535"/>
  <c r="Q1472"/>
  <c r="Q1133"/>
  <c r="Q4493"/>
  <c r="Q1141"/>
  <c r="Q1452"/>
  <c r="Q105"/>
  <c r="L597" i="33" s="1"/>
  <c r="Q4489" i="1"/>
  <c r="Q1200"/>
  <c r="Q96"/>
  <c r="L588" i="33" s="1"/>
  <c r="Q3701" i="1"/>
  <c r="Q1594"/>
  <c r="Q1187"/>
  <c r="Q1604"/>
  <c r="Q659"/>
  <c r="Q110"/>
  <c r="Q1477"/>
  <c r="Q3695"/>
  <c r="K1341"/>
  <c r="J1340"/>
  <c r="P2817"/>
  <c r="K1339"/>
  <c r="L1338"/>
  <c r="O1337"/>
  <c r="M992"/>
  <c r="I989"/>
  <c r="J990"/>
  <c r="K994"/>
  <c r="J2819"/>
  <c r="O2816"/>
  <c r="J1335"/>
  <c r="J1341"/>
  <c r="O1335"/>
  <c r="K1336"/>
  <c r="K1338"/>
  <c r="L1336"/>
  <c r="J1336"/>
  <c r="O1338"/>
  <c r="K1337"/>
  <c r="L1342"/>
  <c r="L1340"/>
  <c r="P1340"/>
  <c r="P1339"/>
  <c r="P1336"/>
  <c r="P2819"/>
  <c r="L995"/>
  <c r="K993"/>
  <c r="O1339"/>
  <c r="O1341"/>
  <c r="M1335"/>
  <c r="L1335"/>
  <c r="M1342"/>
  <c r="K1340"/>
  <c r="I1335"/>
  <c r="M1339"/>
  <c r="O1342"/>
  <c r="L1337"/>
  <c r="M1338"/>
  <c r="L1341"/>
  <c r="M1340"/>
  <c r="K1342"/>
  <c r="P1341"/>
  <c r="P1338"/>
  <c r="K2822"/>
  <c r="O2821"/>
  <c r="K2816"/>
  <c r="J1339"/>
  <c r="M1337"/>
  <c r="J1342"/>
  <c r="J1337"/>
  <c r="M1336"/>
  <c r="O1340"/>
  <c r="L1339"/>
  <c r="M1341"/>
  <c r="O1336"/>
  <c r="K1335"/>
  <c r="P1335"/>
  <c r="P1342"/>
  <c r="P1337"/>
  <c r="J1338"/>
  <c r="Q61"/>
  <c r="Q3026"/>
  <c r="Q1576"/>
  <c r="Q637"/>
  <c r="Q146"/>
  <c r="Q93"/>
  <c r="L585" i="33" s="1"/>
  <c r="Q1125" i="1"/>
  <c r="Q1130"/>
  <c r="Q1458"/>
  <c r="Q1478"/>
  <c r="Q1121"/>
  <c r="Q145"/>
  <c r="Q102"/>
  <c r="L594" i="33" s="1"/>
  <c r="Q8" i="1"/>
  <c r="Q4500"/>
  <c r="Q1490"/>
  <c r="Q656"/>
  <c r="Q130"/>
  <c r="Q1531"/>
  <c r="Q1486"/>
  <c r="Q1197"/>
  <c r="Q1450"/>
  <c r="Q85"/>
  <c r="L568" i="33" s="1"/>
  <c r="Q1185" i="1"/>
  <c r="Q1438"/>
  <c r="Q1642"/>
  <c r="Q24"/>
  <c r="Q1603"/>
  <c r="Q4409"/>
  <c r="Q1443"/>
  <c r="Q1147"/>
  <c r="Q642"/>
  <c r="Q136"/>
  <c r="Q12"/>
  <c r="Q1129"/>
  <c r="Q1600"/>
  <c r="Q1644"/>
  <c r="Q953"/>
  <c r="Q79"/>
  <c r="L562" i="33" s="1"/>
  <c r="Q1014" i="1"/>
  <c r="Q3027"/>
  <c r="Q1528"/>
  <c r="Q48"/>
  <c r="Q116"/>
  <c r="Q4501"/>
  <c r="Q1149"/>
  <c r="Q82"/>
  <c r="L565" i="33" s="1"/>
  <c r="Q135" i="1"/>
  <c r="Q1533"/>
  <c r="Q639"/>
  <c r="Q107"/>
  <c r="L599" i="33" s="1"/>
  <c r="Q693" i="1"/>
  <c r="E561" i="33"/>
  <c r="E598"/>
  <c r="E573"/>
  <c r="E731"/>
  <c r="E591"/>
  <c r="E732"/>
  <c r="E586"/>
  <c r="E559"/>
  <c r="E572"/>
  <c r="E589"/>
  <c r="E592"/>
  <c r="E733"/>
  <c r="E590"/>
  <c r="E734"/>
  <c r="E567"/>
  <c r="E584"/>
  <c r="E566"/>
  <c r="E736"/>
  <c r="E560"/>
  <c r="E564"/>
  <c r="E595"/>
  <c r="E588"/>
  <c r="E735"/>
  <c r="E596"/>
  <c r="E570"/>
  <c r="E569"/>
  <c r="E563"/>
  <c r="E593"/>
  <c r="E571"/>
  <c r="E594"/>
  <c r="E599"/>
  <c r="E730"/>
  <c r="E568"/>
  <c r="E562"/>
  <c r="E574"/>
  <c r="E585"/>
  <c r="E587"/>
  <c r="E597"/>
  <c r="E565"/>
  <c r="Q3024" i="1"/>
  <c r="Q139"/>
  <c r="Q1407"/>
  <c r="Q1403"/>
  <c r="Q1402"/>
  <c r="Q1406"/>
  <c r="Q1405"/>
  <c r="Q1404"/>
  <c r="Q1400"/>
  <c r="Q1401"/>
  <c r="Q182"/>
  <c r="Q90"/>
  <c r="L573" i="33" s="1"/>
  <c r="Q176" i="1"/>
  <c r="Q682"/>
  <c r="Q122"/>
  <c r="Q180"/>
  <c r="Q1534"/>
  <c r="Q4009"/>
  <c r="Q15"/>
  <c r="Q4324"/>
  <c r="Q4322"/>
  <c r="Q83"/>
  <c r="L566" i="33" s="1"/>
  <c r="Q690" i="1"/>
  <c r="Q681"/>
  <c r="Q264"/>
  <c r="Q1677"/>
  <c r="L734" i="33" s="1"/>
  <c r="Q1138" i="1"/>
  <c r="Q44"/>
  <c r="Q1201"/>
  <c r="Q1160"/>
  <c r="Q1202"/>
  <c r="Q76"/>
  <c r="L559" i="33" s="1"/>
  <c r="Q53" i="1"/>
  <c r="Q115"/>
  <c r="Q636"/>
  <c r="Q955"/>
  <c r="Q1152"/>
  <c r="Q649"/>
  <c r="Q1653"/>
  <c r="Q1489"/>
  <c r="Q645"/>
  <c r="Q1447"/>
  <c r="Q1643"/>
  <c r="Q3030"/>
  <c r="Q1654"/>
  <c r="Q4495"/>
  <c r="Q3244"/>
  <c r="Q1131"/>
  <c r="Q69"/>
  <c r="Q11"/>
  <c r="Q120"/>
  <c r="Q54"/>
  <c r="Q1126"/>
  <c r="Q10"/>
  <c r="Q1683"/>
  <c r="Q59"/>
  <c r="Q112"/>
  <c r="Q57"/>
  <c r="Q19"/>
  <c r="Q113"/>
  <c r="Q638"/>
  <c r="Q951"/>
  <c r="Q1154"/>
  <c r="Q1144"/>
  <c r="Q653"/>
  <c r="Q1539"/>
  <c r="Q1444"/>
  <c r="Q1647"/>
  <c r="Q4013"/>
  <c r="Q3696"/>
  <c r="Q4008"/>
  <c r="Q3699"/>
  <c r="Q4415"/>
  <c r="Q1597"/>
  <c r="Q58"/>
  <c r="Q4410"/>
  <c r="Q1137"/>
  <c r="Q1635"/>
  <c r="Q1161"/>
  <c r="Q104"/>
  <c r="L596" i="33" s="1"/>
  <c r="Q81" i="1"/>
  <c r="L564" i="33" s="1"/>
  <c r="Q99" i="1"/>
  <c r="L591" i="33" s="1"/>
  <c r="Q644" i="1"/>
  <c r="Q1482"/>
  <c r="Q950"/>
  <c r="Q1578"/>
  <c r="Q1586"/>
  <c r="Q1464"/>
  <c r="Q4411"/>
  <c r="Q1470"/>
  <c r="Q126"/>
  <c r="Q9"/>
  <c r="Q143"/>
  <c r="Q144"/>
  <c r="Q131"/>
  <c r="Q1132"/>
  <c r="Q1119"/>
  <c r="Q1445"/>
  <c r="Q1525"/>
  <c r="Q1463"/>
  <c r="Q3246"/>
  <c r="Q1017"/>
  <c r="Q1135"/>
  <c r="Q84"/>
  <c r="L567" i="33" s="1"/>
  <c r="Q1602" i="1"/>
  <c r="Q1181"/>
  <c r="Q1596"/>
  <c r="Q1151"/>
  <c r="Q1474"/>
  <c r="Q1459"/>
  <c r="Q3028"/>
  <c r="Q1183"/>
  <c r="Q60"/>
  <c r="Q1019"/>
  <c r="Q47"/>
  <c r="Q20"/>
  <c r="Q654"/>
  <c r="Q1150"/>
  <c r="Q655"/>
  <c r="Q1143"/>
  <c r="Q1574"/>
  <c r="Q1448"/>
  <c r="Q1529"/>
  <c r="Q1581"/>
  <c r="Q4012"/>
  <c r="Q108"/>
  <c r="Q1153"/>
  <c r="Q1156"/>
  <c r="Q4499"/>
  <c r="Q46"/>
  <c r="Q658"/>
  <c r="Q1204"/>
  <c r="Q1536"/>
  <c r="Q1475"/>
  <c r="Q1198"/>
  <c r="Q1460"/>
  <c r="Q1678"/>
  <c r="L735" i="33" s="1"/>
  <c r="Q95" i="1"/>
  <c r="L587" i="33" s="1"/>
  <c r="Q4414" i="1"/>
  <c r="Q1473"/>
  <c r="Q1689"/>
  <c r="Q22"/>
  <c r="Q70"/>
  <c r="Q137"/>
  <c r="Q121"/>
  <c r="Q652"/>
  <c r="Q1451"/>
  <c r="Q1640"/>
  <c r="Q1485"/>
  <c r="Q1641"/>
  <c r="Q1020"/>
  <c r="Q4496"/>
  <c r="Q4011"/>
  <c r="Q4488"/>
  <c r="Q4491"/>
  <c r="Q52"/>
  <c r="Q1163"/>
  <c r="Q3245"/>
  <c r="Q1638"/>
  <c r="Q1440"/>
  <c r="Q56"/>
  <c r="Q1016"/>
  <c r="Q992"/>
  <c r="Q1590"/>
  <c r="Q1673"/>
  <c r="L730" i="33" s="1"/>
  <c r="Q1573" i="1"/>
  <c r="Q1480"/>
  <c r="Q952"/>
  <c r="Q1124"/>
  <c r="Q73"/>
  <c r="Q111"/>
  <c r="Q1139"/>
  <c r="Q64"/>
  <c r="Q1441"/>
  <c r="Q128"/>
  <c r="Q1593"/>
  <c r="Q4494"/>
  <c r="Q3242"/>
  <c r="Q4498"/>
  <c r="Q1538"/>
  <c r="Q1526"/>
  <c r="Q1532"/>
  <c r="Q1155"/>
  <c r="Q71"/>
  <c r="Q134"/>
  <c r="Q123"/>
  <c r="Q98"/>
  <c r="L590" i="33" s="1"/>
  <c r="Q1184" i="1"/>
  <c r="Q1585"/>
  <c r="Q1483"/>
  <c r="Q106"/>
  <c r="L598" i="33" s="1"/>
  <c r="Q1589" i="1"/>
  <c r="Q129"/>
  <c r="Q4503"/>
  <c r="Q1540"/>
  <c r="Q1587"/>
  <c r="Q1456"/>
  <c r="Q109"/>
  <c r="Q75"/>
  <c r="Q1439"/>
  <c r="Q88"/>
  <c r="L571" i="33" s="1"/>
  <c r="Q3247" i="1"/>
  <c r="Q1203"/>
  <c r="Q1120"/>
  <c r="Q89"/>
  <c r="L572" i="33" s="1"/>
  <c r="Q132" i="1"/>
  <c r="Q1582"/>
  <c r="Q1455"/>
  <c r="Q1157"/>
  <c r="Q127"/>
  <c r="Q1591"/>
  <c r="Q4497"/>
  <c r="Q1652"/>
  <c r="Q1122"/>
  <c r="Q23"/>
  <c r="Q74"/>
  <c r="Q1469"/>
  <c r="Q1468"/>
  <c r="Q97"/>
  <c r="L589" i="33" s="1"/>
  <c r="Q1162" i="1"/>
  <c r="Q1013"/>
  <c r="Q1592"/>
  <c r="Q3700"/>
  <c r="Q3702"/>
  <c r="Q1651"/>
  <c r="Q954"/>
  <c r="Q1449"/>
  <c r="Q1457"/>
  <c r="Q650"/>
  <c r="Q640"/>
  <c r="Q142"/>
  <c r="Q72"/>
  <c r="Q1128"/>
  <c r="Q3243"/>
  <c r="Q4007"/>
  <c r="Q3029"/>
  <c r="Q1145"/>
  <c r="Q1646"/>
  <c r="Q87"/>
  <c r="L570" i="33" s="1"/>
  <c r="Q1159" i="1"/>
  <c r="Q1595"/>
  <c r="Q1467"/>
  <c r="Q4014"/>
  <c r="Q1655"/>
  <c r="Q646"/>
  <c r="Q141"/>
  <c r="Q100"/>
  <c r="L592" i="33" s="1"/>
  <c r="Q1182" i="1"/>
  <c r="Q4413"/>
  <c r="Q1465"/>
  <c r="Q1140"/>
  <c r="Q647"/>
  <c r="Q147"/>
  <c r="Q18"/>
  <c r="Q1687"/>
  <c r="Q1462"/>
  <c r="Q685"/>
  <c r="Q3262"/>
  <c r="Q3265"/>
  <c r="Q3264"/>
  <c r="Q1471"/>
  <c r="Q4328"/>
  <c r="Q4323"/>
  <c r="Q1637"/>
  <c r="Q78"/>
  <c r="L561" i="33" s="1"/>
  <c r="Q1684" i="1"/>
  <c r="Q66"/>
  <c r="Q77"/>
  <c r="L560" i="33" s="1"/>
  <c r="Q1436" i="1"/>
  <c r="Q1588"/>
  <c r="Q179"/>
  <c r="Q688"/>
  <c r="Q683"/>
  <c r="Q692"/>
  <c r="Q679"/>
  <c r="Q1583"/>
  <c r="Q268"/>
  <c r="Q1676"/>
  <c r="L733" i="33" s="1"/>
  <c r="Q1577" i="1"/>
  <c r="Q1476"/>
  <c r="Q133"/>
  <c r="Q177"/>
  <c r="Q1633"/>
  <c r="Q1636"/>
  <c r="Q3697"/>
  <c r="Q1481"/>
  <c r="Q263"/>
  <c r="Q175"/>
  <c r="Q1688"/>
  <c r="Q13"/>
  <c r="Q3263"/>
  <c r="Q80"/>
  <c r="L563" i="33" s="1"/>
  <c r="Q4326" i="1"/>
  <c r="Q4325"/>
  <c r="Q4321"/>
  <c r="Q67"/>
  <c r="Q1634"/>
  <c r="Q1446"/>
  <c r="R4"/>
  <c r="Q1632"/>
  <c r="Q643"/>
  <c r="Q694"/>
  <c r="Q684"/>
  <c r="Q689"/>
  <c r="Q680"/>
  <c r="Q125"/>
  <c r="Q3248"/>
  <c r="Q949"/>
  <c r="Q261"/>
  <c r="Q63"/>
  <c r="Q1537"/>
  <c r="Q1680"/>
  <c r="L737" i="33" s="1"/>
  <c r="Q114" i="1"/>
  <c r="Q1435"/>
  <c r="Q1461"/>
  <c r="Q641"/>
  <c r="Q267"/>
  <c r="Q49"/>
  <c r="Q648"/>
  <c r="Q4490"/>
  <c r="Q1199"/>
  <c r="Q266"/>
  <c r="Q3031"/>
  <c r="Q118"/>
  <c r="Q1484"/>
  <c r="Q1679"/>
  <c r="L736" i="33" s="1"/>
  <c r="Q51" i="1"/>
  <c r="Q1649"/>
  <c r="Q1599"/>
  <c r="Q686"/>
  <c r="Q1530"/>
  <c r="Q138"/>
  <c r="Q3261"/>
  <c r="Q3258"/>
  <c r="Q3259"/>
  <c r="Q1015"/>
  <c r="Q1127"/>
  <c r="Q65"/>
  <c r="Q62"/>
  <c r="Q1134"/>
  <c r="Q4412"/>
  <c r="Q3698"/>
  <c r="Q3025"/>
  <c r="Q1575"/>
  <c r="Q1639"/>
  <c r="Q1488"/>
  <c r="Q1648"/>
  <c r="Q1479"/>
  <c r="Q1442"/>
  <c r="Q1454"/>
  <c r="Q1148"/>
  <c r="Q103"/>
  <c r="L595" i="33" s="1"/>
  <c r="Q1466" i="1"/>
  <c r="Q119"/>
  <c r="Q117"/>
  <c r="Q140"/>
  <c r="Q68"/>
  <c r="Q91"/>
  <c r="L574" i="33" s="1"/>
  <c r="Q1682" i="1"/>
  <c r="Q1118"/>
  <c r="Q1186"/>
  <c r="Q25"/>
  <c r="Q1123"/>
  <c r="Q657"/>
  <c r="Q4416"/>
  <c r="Q14"/>
  <c r="Q178"/>
  <c r="Q1584"/>
  <c r="Q1527"/>
  <c r="Q94"/>
  <c r="L586" i="33" s="1"/>
  <c r="Q101" i="1"/>
  <c r="L593" i="33" s="1"/>
  <c r="Q1650" i="1"/>
  <c r="Q262"/>
  <c r="Q1601"/>
  <c r="Q691"/>
  <c r="Q687"/>
  <c r="Q181"/>
  <c r="Q1674"/>
  <c r="L731" i="33" s="1"/>
  <c r="Q50" i="1"/>
  <c r="Q1645"/>
  <c r="Q4327"/>
  <c r="Q1158"/>
  <c r="Q3260"/>
  <c r="Q265"/>
  <c r="Q1334"/>
  <c r="Q1339"/>
  <c r="Q1341"/>
  <c r="Q1327"/>
  <c r="Q1340"/>
  <c r="Q1336"/>
  <c r="Q1337"/>
  <c r="Q1342"/>
  <c r="Q1328"/>
  <c r="Q1335"/>
  <c r="Q1338"/>
  <c r="Q1330"/>
  <c r="Q1332"/>
  <c r="Q1329"/>
  <c r="Q1333"/>
  <c r="Q1331"/>
  <c r="N3260"/>
  <c r="N3263"/>
  <c r="N3264"/>
  <c r="N3265"/>
  <c r="N3258"/>
  <c r="N3261"/>
  <c r="N3259"/>
  <c r="Q991"/>
  <c r="M993"/>
  <c r="P2818"/>
  <c r="O995"/>
  <c r="P2821"/>
  <c r="P990"/>
  <c r="Q2816"/>
  <c r="M2822"/>
  <c r="M989"/>
  <c r="O990"/>
  <c r="L2822"/>
  <c r="Q2818"/>
  <c r="Q993"/>
  <c r="O993"/>
  <c r="J996"/>
  <c r="P994"/>
  <c r="M994"/>
  <c r="L994"/>
  <c r="J992"/>
  <c r="O992"/>
  <c r="M2821"/>
  <c r="I2820"/>
  <c r="O2818"/>
  <c r="L2818"/>
  <c r="J2820"/>
  <c r="L2816"/>
  <c r="I996"/>
  <c r="K2819"/>
  <c r="I993"/>
  <c r="Q2821"/>
  <c r="Q2817"/>
  <c r="K989"/>
  <c r="P992"/>
  <c r="K990"/>
  <c r="I2818"/>
  <c r="K2818"/>
  <c r="I2819"/>
  <c r="O996"/>
  <c r="M2818"/>
  <c r="J2822"/>
  <c r="N3262"/>
  <c r="I2817"/>
  <c r="M995"/>
  <c r="L993"/>
  <c r="M996"/>
  <c r="P996"/>
  <c r="J2816"/>
  <c r="M991"/>
  <c r="L2817"/>
  <c r="I2822"/>
  <c r="I2821"/>
  <c r="N3028"/>
  <c r="N1160"/>
  <c r="E698" i="33"/>
  <c r="N1161" i="1"/>
  <c r="N636"/>
  <c r="N1187"/>
  <c r="N647"/>
  <c r="N4007"/>
  <c r="N644"/>
  <c r="N1117"/>
  <c r="N1587"/>
  <c r="N1015"/>
  <c r="N1150"/>
  <c r="N4491"/>
  <c r="N688"/>
  <c r="N652"/>
  <c r="N4325"/>
  <c r="H694" i="33"/>
  <c r="N1123" i="1"/>
  <c r="N679"/>
  <c r="N3025"/>
  <c r="N648"/>
  <c r="N686"/>
  <c r="N693"/>
  <c r="N4322"/>
  <c r="K2820"/>
  <c r="L992"/>
  <c r="K995"/>
  <c r="J989"/>
  <c r="P2822"/>
  <c r="M2819"/>
  <c r="I2816"/>
  <c r="O2820"/>
  <c r="O2817"/>
  <c r="L2821"/>
  <c r="O2819"/>
  <c r="O2823"/>
  <c r="M2817"/>
  <c r="I2823"/>
  <c r="Q989"/>
  <c r="Q990"/>
  <c r="O994"/>
  <c r="K996"/>
  <c r="M2820"/>
  <c r="I991"/>
  <c r="I994"/>
  <c r="I995"/>
  <c r="Q2819"/>
  <c r="M2816"/>
  <c r="O989"/>
  <c r="Q994"/>
  <c r="Q2820"/>
  <c r="J995"/>
  <c r="J994"/>
  <c r="P991"/>
  <c r="J2818"/>
  <c r="K2821"/>
  <c r="P2823"/>
  <c r="L2819"/>
  <c r="O2822"/>
  <c r="O991"/>
  <c r="P2816"/>
  <c r="P2820"/>
  <c r="J2817"/>
  <c r="J2823"/>
  <c r="K2823"/>
  <c r="Q995"/>
  <c r="L2820"/>
  <c r="Q2822"/>
  <c r="P989"/>
  <c r="K992"/>
  <c r="L991"/>
  <c r="Q2823"/>
  <c r="K2817"/>
  <c r="N687"/>
  <c r="N694"/>
  <c r="N690"/>
  <c r="N4328"/>
  <c r="N4321"/>
  <c r="N4327"/>
  <c r="N4323"/>
  <c r="N681"/>
  <c r="N4326"/>
  <c r="N683"/>
  <c r="N1121"/>
  <c r="N4410"/>
  <c r="N689"/>
  <c r="N684"/>
  <c r="N682"/>
  <c r="N685"/>
  <c r="N692"/>
  <c r="N4324"/>
  <c r="N691"/>
  <c r="N3243"/>
  <c r="N4415"/>
  <c r="N4010"/>
  <c r="N1132"/>
  <c r="I700" i="33"/>
  <c r="N3030" i="1"/>
  <c r="N115"/>
  <c r="N3701"/>
  <c r="N4009"/>
  <c r="N1449"/>
  <c r="N1154"/>
  <c r="N1020"/>
  <c r="H701" i="33"/>
  <c r="N1642" i="1"/>
  <c r="N1148"/>
  <c r="N1181"/>
  <c r="N1019"/>
  <c r="N1457"/>
  <c r="N1185"/>
  <c r="N15"/>
  <c r="N1119"/>
  <c r="N1538"/>
  <c r="N25"/>
  <c r="N1184"/>
  <c r="N4497"/>
  <c r="N658"/>
  <c r="N643"/>
  <c r="N4499"/>
  <c r="N4412"/>
  <c r="N1188"/>
  <c r="N11"/>
  <c r="N20"/>
  <c r="N1466"/>
  <c r="N3247"/>
  <c r="N1182"/>
  <c r="N4501"/>
  <c r="N3697"/>
  <c r="N4011"/>
  <c r="N1535"/>
  <c r="N638"/>
  <c r="N1144"/>
  <c r="N10"/>
  <c r="N1164"/>
  <c r="N107"/>
  <c r="N1127"/>
  <c r="N1016"/>
  <c r="N4413"/>
  <c r="N13"/>
  <c r="N1435"/>
  <c r="N1130"/>
  <c r="N4416"/>
  <c r="N4492"/>
  <c r="N1204"/>
  <c r="N1158"/>
  <c r="N3026"/>
  <c r="N1199"/>
  <c r="N4012"/>
  <c r="N1162"/>
  <c r="N1638"/>
  <c r="N3248"/>
  <c r="N4008"/>
  <c r="N645"/>
  <c r="N19"/>
  <c r="N3699"/>
  <c r="F697" i="33"/>
  <c r="N657" i="1"/>
  <c r="N4411"/>
  <c r="N1137"/>
  <c r="N4500"/>
  <c r="N3244"/>
  <c r="N3246"/>
  <c r="N646"/>
  <c r="N659"/>
  <c r="N1157"/>
  <c r="N3031"/>
  <c r="N1018"/>
  <c r="F695" i="33"/>
  <c r="N1202" i="1"/>
  <c r="N637"/>
  <c r="N649"/>
  <c r="N1017"/>
  <c r="N1153"/>
  <c r="N1143"/>
  <c r="N14"/>
  <c r="N1118"/>
  <c r="N3698"/>
  <c r="N1133"/>
  <c r="N656"/>
  <c r="N1140"/>
  <c r="N1183"/>
  <c r="N1159"/>
  <c r="N4498"/>
  <c r="N1146"/>
  <c r="N3249"/>
  <c r="N1151"/>
  <c r="N639"/>
  <c r="G574" i="33"/>
  <c r="N91" i="1"/>
  <c r="N1149"/>
  <c r="K155"/>
  <c r="N12"/>
  <c r="N1155"/>
  <c r="N1147"/>
  <c r="N1141"/>
  <c r="N4014"/>
  <c r="N3702"/>
  <c r="I150"/>
  <c r="M148"/>
  <c r="I333" i="33" s="1"/>
  <c r="I404" s="1"/>
  <c r="N1197" i="1"/>
  <c r="N4503"/>
  <c r="N1156"/>
  <c r="N21"/>
  <c r="N8"/>
  <c r="N4409"/>
  <c r="N956"/>
  <c r="N1460"/>
  <c r="I696" i="33"/>
  <c r="K694"/>
  <c r="N1475" i="1"/>
  <c r="N1470"/>
  <c r="N131"/>
  <c r="N3027"/>
  <c r="N3029"/>
  <c r="N3696"/>
  <c r="N70"/>
  <c r="I695" i="33"/>
  <c r="N1200" i="1"/>
  <c r="N3024"/>
  <c r="N3700"/>
  <c r="N4490"/>
  <c r="N1456"/>
  <c r="N57"/>
  <c r="N147"/>
  <c r="N1603"/>
  <c r="N83"/>
  <c r="N640"/>
  <c r="N3695"/>
  <c r="N3245"/>
  <c r="N1014"/>
  <c r="N4414"/>
  <c r="N66"/>
  <c r="N1641"/>
  <c r="N1013"/>
  <c r="N1458"/>
  <c r="N58"/>
  <c r="N951"/>
  <c r="F700" i="33"/>
  <c r="N1573" i="1"/>
  <c r="N1688"/>
  <c r="N143"/>
  <c r="N109"/>
  <c r="J150"/>
  <c r="F335" i="33" s="1"/>
  <c r="F406" s="1"/>
  <c r="M154" i="1"/>
  <c r="I339" i="33" s="1"/>
  <c r="I410" s="1"/>
  <c r="K696"/>
  <c r="N136" i="1"/>
  <c r="N1595"/>
  <c r="N1448"/>
  <c r="N1529"/>
  <c r="N1599"/>
  <c r="N1644"/>
  <c r="N1528"/>
  <c r="N1198"/>
  <c r="N4013"/>
  <c r="N18"/>
  <c r="N641"/>
  <c r="N653"/>
  <c r="N121"/>
  <c r="N1452"/>
  <c r="N119"/>
  <c r="N1484"/>
  <c r="N128"/>
  <c r="I694" i="33"/>
  <c r="N642" i="1"/>
  <c r="N1122"/>
  <c r="N62"/>
  <c r="N949"/>
  <c r="N1481"/>
  <c r="N1689"/>
  <c r="N71"/>
  <c r="N53"/>
  <c r="N1579"/>
  <c r="N68"/>
  <c r="N950"/>
  <c r="N655"/>
  <c r="N4495"/>
  <c r="N1134"/>
  <c r="N651"/>
  <c r="K697" i="33"/>
  <c r="J697"/>
  <c r="N1687" i="1"/>
  <c r="N953"/>
  <c r="N1443"/>
  <c r="N1583"/>
  <c r="N129"/>
  <c r="N654"/>
  <c r="K699" i="33"/>
  <c r="N1478" i="1"/>
  <c r="N1468"/>
  <c r="N1540"/>
  <c r="N1598"/>
  <c r="N72"/>
  <c r="N1592"/>
  <c r="N1686"/>
  <c r="N1682"/>
  <c r="N1124"/>
  <c r="K695" i="33"/>
  <c r="F694"/>
  <c r="N1601" i="1"/>
  <c r="E696" i="33"/>
  <c r="N1450" i="1"/>
  <c r="N1129"/>
  <c r="N1139"/>
  <c r="N1135"/>
  <c r="N3242"/>
  <c r="N1163"/>
  <c r="N4502"/>
  <c r="N1145"/>
  <c r="N4496"/>
  <c r="N1126"/>
  <c r="N1186"/>
  <c r="N650"/>
  <c r="J151"/>
  <c r="F336" i="33" s="1"/>
  <c r="F407" s="1"/>
  <c r="L153" i="1"/>
  <c r="G596" i="33"/>
  <c r="N104" i="1"/>
  <c r="G694" i="33"/>
  <c r="N1648" i="1"/>
  <c r="G565" i="33"/>
  <c r="N82" i="1"/>
  <c r="G568" i="33"/>
  <c r="N85" i="1"/>
  <c r="N1477"/>
  <c r="O152"/>
  <c r="J337" i="33" s="1"/>
  <c r="J408" s="1"/>
  <c r="N1684" i="1"/>
  <c r="N141"/>
  <c r="N1679"/>
  <c r="G736" i="33"/>
  <c r="N1685" i="1"/>
  <c r="O150"/>
  <c r="N145"/>
  <c r="N1128"/>
  <c r="N22"/>
  <c r="N1136"/>
  <c r="N1675"/>
  <c r="G732" i="33"/>
  <c r="G564"/>
  <c r="N81" i="1"/>
  <c r="E699" i="33"/>
  <c r="N144" i="1"/>
  <c r="N105"/>
  <c r="G597" i="33"/>
  <c r="M153" i="1"/>
  <c r="G560" i="33"/>
  <c r="N77" i="1"/>
  <c r="N126"/>
  <c r="P150"/>
  <c r="K335" i="33" s="1"/>
  <c r="K406" s="1"/>
  <c r="G594"/>
  <c r="N102" i="1"/>
  <c r="N1461"/>
  <c r="N130"/>
  <c r="N1201"/>
  <c r="N1445"/>
  <c r="N142"/>
  <c r="N1533"/>
  <c r="N1476"/>
  <c r="N952"/>
  <c r="N113"/>
  <c r="J694" i="33"/>
  <c r="N127" i="1"/>
  <c r="N1472"/>
  <c r="N1463"/>
  <c r="N1647"/>
  <c r="G698" i="33"/>
  <c r="N1652" i="1"/>
  <c r="N1465"/>
  <c r="G569" i="33"/>
  <c r="N86" i="1"/>
  <c r="I699" i="33"/>
  <c r="N1600" i="1"/>
  <c r="N1489"/>
  <c r="K148"/>
  <c r="G333" i="33" s="1"/>
  <c r="G404" s="1"/>
  <c r="N44" i="1"/>
  <c r="I154"/>
  <c r="K152"/>
  <c r="G337" i="33" s="1"/>
  <c r="G408" s="1"/>
  <c r="N48" i="1"/>
  <c r="N1683"/>
  <c r="N1537"/>
  <c r="K701" i="33"/>
  <c r="P149" i="1"/>
  <c r="K334" i="33" s="1"/>
  <c r="K405" s="1"/>
  <c r="N61" i="1"/>
  <c r="N47"/>
  <c r="K151"/>
  <c r="G336" i="33" s="1"/>
  <c r="G407" s="1"/>
  <c r="N1527" i="1"/>
  <c r="N4489"/>
  <c r="N1120"/>
  <c r="N1131"/>
  <c r="N9"/>
  <c r="N23"/>
  <c r="N49"/>
  <c r="K153"/>
  <c r="E695" i="33"/>
  <c r="F701"/>
  <c r="N106" i="1"/>
  <c r="G598" i="33"/>
  <c r="J154" i="1"/>
  <c r="F339" i="33" s="1"/>
  <c r="F410" s="1"/>
  <c r="N1576" i="1"/>
  <c r="N1578"/>
  <c r="I701" i="33"/>
  <c r="E701"/>
  <c r="I152" i="1"/>
  <c r="G559" i="33"/>
  <c r="N76" i="1"/>
  <c r="G587" i="33"/>
  <c r="N95" i="1"/>
  <c r="N78"/>
  <c r="G561" i="33"/>
  <c r="N56" i="1"/>
  <c r="G573" i="33"/>
  <c r="N90" i="1"/>
  <c r="N69"/>
  <c r="N1589"/>
  <c r="N1459"/>
  <c r="N1580"/>
  <c r="N146"/>
  <c r="G734" i="33"/>
  <c r="N1677" i="1"/>
  <c r="L151"/>
  <c r="H336" i="33" s="1"/>
  <c r="H407" s="1"/>
  <c r="N955" i="1"/>
  <c r="N1486"/>
  <c r="M152"/>
  <c r="I337" i="33" s="1"/>
  <c r="I408" s="1"/>
  <c r="N1451" i="1"/>
  <c r="N1437"/>
  <c r="G585" i="33"/>
  <c r="N93" i="1"/>
  <c r="O155"/>
  <c r="J340" i="33" s="1"/>
  <c r="J411" s="1"/>
  <c r="N1469" i="1"/>
  <c r="N1532"/>
  <c r="N97"/>
  <c r="G589" i="33"/>
  <c r="N1585" i="1"/>
  <c r="O153"/>
  <c r="G701" i="33"/>
  <c r="N1655" i="1"/>
  <c r="J698" i="33"/>
  <c r="J149" i="1"/>
  <c r="F334" i="33" s="1"/>
  <c r="F405" s="1"/>
  <c r="N138" i="1"/>
  <c r="N51"/>
  <c r="N1488"/>
  <c r="N1581"/>
  <c r="P148"/>
  <c r="K333" i="33" s="1"/>
  <c r="K404" s="1"/>
  <c r="G733"/>
  <c r="N1676" i="1"/>
  <c r="N110"/>
  <c r="F696" i="33"/>
  <c r="L155" i="1"/>
  <c r="H340" i="33" s="1"/>
  <c r="H411" s="1"/>
  <c r="N1482" i="1"/>
  <c r="N124"/>
  <c r="P155"/>
  <c r="K340" i="33" s="1"/>
  <c r="K411" s="1"/>
  <c r="N1446" i="1"/>
  <c r="N114"/>
  <c r="N1480"/>
  <c r="N1455"/>
  <c r="N1591"/>
  <c r="K149"/>
  <c r="G334" i="33" s="1"/>
  <c r="G405" s="1"/>
  <c r="H700"/>
  <c r="J696"/>
  <c r="N59" i="1"/>
  <c r="N108"/>
  <c r="N116"/>
  <c r="I149"/>
  <c r="N52"/>
  <c r="N122"/>
  <c r="N1586"/>
  <c r="N111"/>
  <c r="N120"/>
  <c r="L154"/>
  <c r="H339" i="33" s="1"/>
  <c r="H410" s="1"/>
  <c r="N1479" i="1"/>
  <c r="J699" i="33"/>
  <c r="K698"/>
  <c r="N1531" i="1"/>
  <c r="N1582"/>
  <c r="N1490"/>
  <c r="N1536"/>
  <c r="N118"/>
  <c r="O148"/>
  <c r="J333" i="33" s="1"/>
  <c r="J404" s="1"/>
  <c r="N1596" i="1"/>
  <c r="I153"/>
  <c r="N60"/>
  <c r="N1640"/>
  <c r="N1674"/>
  <c r="P993"/>
  <c r="K991"/>
  <c r="L996"/>
  <c r="L989"/>
  <c r="M990"/>
  <c r="L990"/>
  <c r="Q996"/>
  <c r="J993"/>
  <c r="P995"/>
  <c r="J991"/>
  <c r="I992"/>
  <c r="G696" i="33"/>
  <c r="N1650" i="1"/>
  <c r="N46"/>
  <c r="K150"/>
  <c r="G335" i="33" s="1"/>
  <c r="G406" s="1"/>
  <c r="M150" i="1"/>
  <c r="I335" i="33" s="1"/>
  <c r="I406" s="1"/>
  <c r="N64" i="1"/>
  <c r="N1440"/>
  <c r="N50"/>
  <c r="K154"/>
  <c r="G339" i="33" s="1"/>
  <c r="G410" s="1"/>
  <c r="G730"/>
  <c r="N1673" i="1"/>
  <c r="P153"/>
  <c r="K338" i="33" s="1"/>
  <c r="K409" s="1"/>
  <c r="N1534" i="1"/>
  <c r="G697" i="33"/>
  <c r="N1651" i="1"/>
  <c r="N99"/>
  <c r="N75"/>
  <c r="N1453"/>
  <c r="G586" i="33"/>
  <c r="N94" i="1"/>
  <c r="N1467"/>
  <c r="L152"/>
  <c r="H337" i="33" s="1"/>
  <c r="H408" s="1"/>
  <c r="N96" i="1"/>
  <c r="G588" i="33"/>
  <c r="J701"/>
  <c r="N1471" i="1"/>
  <c r="N101"/>
  <c r="G593" i="33"/>
  <c r="N125" i="1"/>
  <c r="N63"/>
  <c r="N1530"/>
  <c r="N1643"/>
  <c r="N1594"/>
  <c r="P152"/>
  <c r="K337" i="33" s="1"/>
  <c r="K408" s="1"/>
  <c r="G592"/>
  <c r="N100" i="1"/>
  <c r="G571" i="33"/>
  <c r="N88" i="1"/>
  <c r="N1473"/>
  <c r="N132"/>
  <c r="N67"/>
  <c r="N1474"/>
  <c r="N1639"/>
  <c r="J148"/>
  <c r="F333" i="33" s="1"/>
  <c r="F404" s="1"/>
  <c r="N1485" i="1"/>
  <c r="N1439"/>
  <c r="M149"/>
  <c r="I334" i="33" s="1"/>
  <c r="I405" s="1"/>
  <c r="N1152" i="1"/>
  <c r="N1138"/>
  <c r="N4493"/>
  <c r="G595" i="33"/>
  <c r="N103" i="1"/>
  <c r="H696" i="33"/>
  <c r="N1526" i="1"/>
  <c r="J153"/>
  <c r="N1680"/>
  <c r="G737" i="33"/>
  <c r="J152" i="1"/>
  <c r="G567" i="33"/>
  <c r="N84" i="1"/>
  <c r="F699" i="33"/>
  <c r="E700"/>
  <c r="G563"/>
  <c r="N80" i="1"/>
  <c r="N1539"/>
  <c r="N74"/>
  <c r="G572" i="33"/>
  <c r="N89" i="1"/>
  <c r="N954"/>
  <c r="G735" i="33"/>
  <c r="N1678" i="1"/>
  <c r="N1584"/>
  <c r="G695" i="33"/>
  <c r="N1649" i="1"/>
  <c r="H699" i="33"/>
  <c r="N1438" i="1"/>
  <c r="N1454"/>
  <c r="N1483"/>
  <c r="N1597"/>
  <c r="N1575"/>
  <c r="N1574"/>
  <c r="N137"/>
  <c r="N135"/>
  <c r="N1645"/>
  <c r="N1602"/>
  <c r="N139"/>
  <c r="L150"/>
  <c r="H335" i="33" s="1"/>
  <c r="H406" s="1"/>
  <c r="O149" i="1"/>
  <c r="M155"/>
  <c r="I340" i="33" s="1"/>
  <c r="I411" s="1"/>
  <c r="G562"/>
  <c r="N79" i="1"/>
  <c r="G699" i="33"/>
  <c r="N1653" i="1"/>
  <c r="O154"/>
  <c r="J339" i="33" s="1"/>
  <c r="J410" s="1"/>
  <c r="G700"/>
  <c r="N1654" i="1"/>
  <c r="P151"/>
  <c r="K336" i="33" s="1"/>
  <c r="K407" s="1"/>
  <c r="N1447" i="1"/>
  <c r="N1525"/>
  <c r="G570" i="33"/>
  <c r="N87" i="1"/>
  <c r="E694" i="33"/>
  <c r="K700"/>
  <c r="H695"/>
  <c r="N134" i="1"/>
  <c r="L148"/>
  <c r="H333" i="33" s="1"/>
  <c r="H404" s="1"/>
  <c r="N45" i="1"/>
  <c r="L149"/>
  <c r="H334" i="33" s="1"/>
  <c r="H405" s="1"/>
  <c r="N1577" i="1"/>
  <c r="N1444"/>
  <c r="I697" i="33"/>
  <c r="N65" i="1"/>
  <c r="O151"/>
  <c r="J336" i="33" s="1"/>
  <c r="J407" s="1"/>
  <c r="N1588" i="1"/>
  <c r="H697" i="33"/>
  <c r="N73" i="1"/>
  <c r="N1487"/>
  <c r="J695" i="33"/>
  <c r="F698"/>
  <c r="N1604" i="1"/>
  <c r="P154"/>
  <c r="K339" i="33" s="1"/>
  <c r="K410" s="1"/>
  <c r="H698"/>
  <c r="N54" i="1"/>
  <c r="E697" i="33"/>
  <c r="N1436" i="1"/>
  <c r="N133"/>
  <c r="N117"/>
  <c r="N1462"/>
  <c r="N55"/>
  <c r="G584" i="33"/>
  <c r="N92" i="1"/>
  <c r="N1593"/>
  <c r="I698" i="33"/>
  <c r="M151" i="1"/>
  <c r="I336" i="33" s="1"/>
  <c r="I407" s="1"/>
  <c r="N1442" i="1"/>
  <c r="J700" i="33"/>
  <c r="N1464" i="1"/>
  <c r="J155"/>
  <c r="F340" i="33" s="1"/>
  <c r="F411" s="1"/>
  <c r="N1441" i="1"/>
  <c r="G590" i="33"/>
  <c r="N98" i="1"/>
  <c r="N123"/>
  <c r="N1590"/>
  <c r="N112"/>
  <c r="N140"/>
  <c r="N1646"/>
  <c r="N1269" l="1"/>
  <c r="N1268"/>
  <c r="N1407"/>
  <c r="N1406"/>
  <c r="N1263"/>
  <c r="N1265"/>
  <c r="N1266"/>
  <c r="N1403"/>
  <c r="N1401"/>
  <c r="N1400"/>
  <c r="N1270"/>
  <c r="N1402"/>
  <c r="N1404"/>
  <c r="N1405"/>
  <c r="N1264"/>
  <c r="N1267"/>
  <c r="H319" i="33"/>
  <c r="H389" s="1"/>
  <c r="K322"/>
  <c r="K392" s="1"/>
  <c r="J316"/>
  <c r="J386" s="1"/>
  <c r="I318"/>
  <c r="I388" s="1"/>
  <c r="K323"/>
  <c r="K393" s="1"/>
  <c r="H317"/>
  <c r="H387" s="1"/>
  <c r="G319"/>
  <c r="G389" s="1"/>
  <c r="J320"/>
  <c r="J390" s="1"/>
  <c r="J319"/>
  <c r="J389" s="1"/>
  <c r="I321"/>
  <c r="I391" s="1"/>
  <c r="H320"/>
  <c r="H390" s="1"/>
  <c r="I323"/>
  <c r="I393" s="1"/>
  <c r="G317"/>
  <c r="G387" s="1"/>
  <c r="H318"/>
  <c r="H388" s="1"/>
  <c r="H322"/>
  <c r="H392" s="1"/>
  <c r="J318"/>
  <c r="J388" s="1"/>
  <c r="I316"/>
  <c r="I386" s="1"/>
  <c r="K319"/>
  <c r="K389" s="1"/>
  <c r="G323"/>
  <c r="G393" s="1"/>
  <c r="K316"/>
  <c r="K386" s="1"/>
  <c r="K318"/>
  <c r="K388" s="1"/>
  <c r="G320"/>
  <c r="G390" s="1"/>
  <c r="H321"/>
  <c r="H391" s="1"/>
  <c r="J321"/>
  <c r="J391" s="1"/>
  <c r="G321"/>
  <c r="G391" s="1"/>
  <c r="J323"/>
  <c r="J393" s="1"/>
  <c r="H316"/>
  <c r="H386" s="1"/>
  <c r="K320"/>
  <c r="K390" s="1"/>
  <c r="N32" i="1"/>
  <c r="N29"/>
  <c r="N37" s="1"/>
  <c r="N27"/>
  <c r="N35" s="1"/>
  <c r="N26"/>
  <c r="N34" s="1"/>
  <c r="M40"/>
  <c r="N31"/>
  <c r="N39" s="1"/>
  <c r="N33"/>
  <c r="N41" s="1"/>
  <c r="N30"/>
  <c r="N38" s="1"/>
  <c r="N1312"/>
  <c r="N1298"/>
  <c r="N1387"/>
  <c r="R29"/>
  <c r="S29" s="1"/>
  <c r="R27"/>
  <c r="S27" s="1"/>
  <c r="R31"/>
  <c r="S31" s="1"/>
  <c r="R33"/>
  <c r="S33" s="1"/>
  <c r="R26"/>
  <c r="S26" s="1"/>
  <c r="R28"/>
  <c r="S28" s="1"/>
  <c r="R30"/>
  <c r="S30" s="1"/>
  <c r="R32"/>
  <c r="S32" s="1"/>
  <c r="N1331"/>
  <c r="N1007"/>
  <c r="N1011"/>
  <c r="N1283"/>
  <c r="N1385"/>
  <c r="N1389"/>
  <c r="E4379"/>
  <c r="N1332"/>
  <c r="N1315"/>
  <c r="N1327"/>
  <c r="N1009"/>
  <c r="N1006"/>
  <c r="N1329"/>
  <c r="N1334"/>
  <c r="N1300"/>
  <c r="N1281"/>
  <c r="N1295"/>
  <c r="N1286"/>
  <c r="N1316"/>
  <c r="N983"/>
  <c r="N1301"/>
  <c r="N1284"/>
  <c r="N1297"/>
  <c r="N1328"/>
  <c r="N1314"/>
  <c r="N1318"/>
  <c r="N1010"/>
  <c r="N1391"/>
  <c r="N985"/>
  <c r="N1313"/>
  <c r="N1330"/>
  <c r="N986"/>
  <c r="N1279"/>
  <c r="N1005"/>
  <c r="N1317"/>
  <c r="N1282"/>
  <c r="N1285"/>
  <c r="N987"/>
  <c r="N1333"/>
  <c r="N1008"/>
  <c r="N1280"/>
  <c r="N1375"/>
  <c r="N1296"/>
  <c r="N1311"/>
  <c r="N1369"/>
  <c r="N1299"/>
  <c r="N1302"/>
  <c r="L784" i="33"/>
  <c r="N984" i="1"/>
  <c r="N982"/>
  <c r="L781" i="33"/>
  <c r="L783"/>
  <c r="L787"/>
  <c r="L788"/>
  <c r="L782"/>
  <c r="L786"/>
  <c r="L785"/>
  <c r="E3610" i="1"/>
  <c r="R988"/>
  <c r="S988" s="1"/>
  <c r="R986"/>
  <c r="S986" s="1"/>
  <c r="R985"/>
  <c r="S985" s="1"/>
  <c r="R981"/>
  <c r="S981" s="1"/>
  <c r="R983"/>
  <c r="S983" s="1"/>
  <c r="R987"/>
  <c r="S987" s="1"/>
  <c r="R982"/>
  <c r="S982" s="1"/>
  <c r="R984"/>
  <c r="S984" s="1"/>
  <c r="Q695"/>
  <c r="N699"/>
  <c r="N697"/>
  <c r="N702"/>
  <c r="Q699"/>
  <c r="N701"/>
  <c r="N696"/>
  <c r="N700"/>
  <c r="N695"/>
  <c r="Q700"/>
  <c r="N698"/>
  <c r="Q701"/>
  <c r="Q698"/>
  <c r="Q702"/>
  <c r="Q697"/>
  <c r="Q696"/>
  <c r="N1305"/>
  <c r="N1261"/>
  <c r="N1258"/>
  <c r="N1323"/>
  <c r="N1257"/>
  <c r="N1306"/>
  <c r="N1278"/>
  <c r="N1304"/>
  <c r="N1256"/>
  <c r="N1289"/>
  <c r="N1259"/>
  <c r="N1277"/>
  <c r="N1326"/>
  <c r="N1276"/>
  <c r="N1310"/>
  <c r="N1294"/>
  <c r="N1260"/>
  <c r="N1303"/>
  <c r="N1287"/>
  <c r="N1275"/>
  <c r="N1292"/>
  <c r="N1273"/>
  <c r="N1262"/>
  <c r="N1307"/>
  <c r="N1322"/>
  <c r="N1308"/>
  <c r="N1320"/>
  <c r="N1325"/>
  <c r="N1291"/>
  <c r="N1324"/>
  <c r="N1288"/>
  <c r="N1319"/>
  <c r="R1375"/>
  <c r="S1375" s="1"/>
  <c r="R1373"/>
  <c r="S1373" s="1"/>
  <c r="R1367"/>
  <c r="S1367" s="1"/>
  <c r="R1374"/>
  <c r="S1374" s="1"/>
  <c r="R1371"/>
  <c r="S1371" s="1"/>
  <c r="R1383"/>
  <c r="S1383" s="1"/>
  <c r="R1372"/>
  <c r="S1372" s="1"/>
  <c r="R1382"/>
  <c r="S1382" s="1"/>
  <c r="R1398"/>
  <c r="S1398" s="1"/>
  <c r="R1394"/>
  <c r="S1394" s="1"/>
  <c r="R1376"/>
  <c r="S1376" s="1"/>
  <c r="R1395"/>
  <c r="S1395" s="1"/>
  <c r="R1391"/>
  <c r="S1391" s="1"/>
  <c r="R1378"/>
  <c r="S1378" s="1"/>
  <c r="R1396"/>
  <c r="S1396" s="1"/>
  <c r="R1392"/>
  <c r="S1392" s="1"/>
  <c r="R1380"/>
  <c r="S1380" s="1"/>
  <c r="R1399"/>
  <c r="S1399" s="1"/>
  <c r="R1397"/>
  <c r="S1397" s="1"/>
  <c r="R1393"/>
  <c r="S1393" s="1"/>
  <c r="R1386"/>
  <c r="S1386" s="1"/>
  <c r="R1388"/>
  <c r="S1388" s="1"/>
  <c r="R1370"/>
  <c r="S1370" s="1"/>
  <c r="R1385"/>
  <c r="S1385" s="1"/>
  <c r="R1365"/>
  <c r="S1365" s="1"/>
  <c r="R1363"/>
  <c r="S1363" s="1"/>
  <c r="R1362"/>
  <c r="S1362" s="1"/>
  <c r="R1366"/>
  <c r="S1366" s="1"/>
  <c r="R1361"/>
  <c r="S1361" s="1"/>
  <c r="R1384"/>
  <c r="S1384" s="1"/>
  <c r="R1387"/>
  <c r="S1387" s="1"/>
  <c r="R1377"/>
  <c r="S1377" s="1"/>
  <c r="R1379"/>
  <c r="S1379" s="1"/>
  <c r="R1381"/>
  <c r="S1381" s="1"/>
  <c r="R1390"/>
  <c r="S1390" s="1"/>
  <c r="R1364"/>
  <c r="S1364" s="1"/>
  <c r="R1369"/>
  <c r="S1369" s="1"/>
  <c r="R1389"/>
  <c r="S1389" s="1"/>
  <c r="R1368"/>
  <c r="S1368" s="1"/>
  <c r="R1360"/>
  <c r="S1360" s="1"/>
  <c r="N1290"/>
  <c r="N1321"/>
  <c r="N1309"/>
  <c r="N1293"/>
  <c r="N1271"/>
  <c r="N1255"/>
  <c r="N1274"/>
  <c r="N1272"/>
  <c r="R1270"/>
  <c r="S1270" s="1"/>
  <c r="R1269"/>
  <c r="S1269" s="1"/>
  <c r="R1278"/>
  <c r="S1278" s="1"/>
  <c r="R1262"/>
  <c r="S1262" s="1"/>
  <c r="R1310"/>
  <c r="S1310" s="1"/>
  <c r="R1264"/>
  <c r="S1264" s="1"/>
  <c r="R1306"/>
  <c r="S1306" s="1"/>
  <c r="R1308"/>
  <c r="S1308" s="1"/>
  <c r="R1255"/>
  <c r="S1255" s="1"/>
  <c r="R1309"/>
  <c r="S1309" s="1"/>
  <c r="R1296"/>
  <c r="S1296" s="1"/>
  <c r="R1285"/>
  <c r="S1285" s="1"/>
  <c r="R1299"/>
  <c r="S1299" s="1"/>
  <c r="R1295"/>
  <c r="S1295" s="1"/>
  <c r="R1263"/>
  <c r="S1263" s="1"/>
  <c r="R1307"/>
  <c r="S1307" s="1"/>
  <c r="R1298"/>
  <c r="S1298" s="1"/>
  <c r="R1294"/>
  <c r="S1294" s="1"/>
  <c r="R1326"/>
  <c r="S1326" s="1"/>
  <c r="R1302"/>
  <c r="S1302" s="1"/>
  <c r="R1297"/>
  <c r="S1297" s="1"/>
  <c r="R1286"/>
  <c r="S1286" s="1"/>
  <c r="R1323"/>
  <c r="S1323" s="1"/>
  <c r="R1319"/>
  <c r="S1319" s="1"/>
  <c r="R1322"/>
  <c r="S1322" s="1"/>
  <c r="R1318"/>
  <c r="S1318" s="1"/>
  <c r="R1325"/>
  <c r="S1325" s="1"/>
  <c r="R1321"/>
  <c r="S1321" s="1"/>
  <c r="R1324"/>
  <c r="S1324" s="1"/>
  <c r="R1320"/>
  <c r="S1320" s="1"/>
  <c r="R1282"/>
  <c r="S1282" s="1"/>
  <c r="R1284"/>
  <c r="S1284" s="1"/>
  <c r="R1312"/>
  <c r="S1312" s="1"/>
  <c r="R1316"/>
  <c r="S1316" s="1"/>
  <c r="R1287"/>
  <c r="S1287" s="1"/>
  <c r="R1291"/>
  <c r="S1291" s="1"/>
  <c r="R1260"/>
  <c r="S1260" s="1"/>
  <c r="R1259"/>
  <c r="S1259" s="1"/>
  <c r="R1256"/>
  <c r="S1256" s="1"/>
  <c r="R1266"/>
  <c r="S1266" s="1"/>
  <c r="R1267"/>
  <c r="S1267" s="1"/>
  <c r="R1274"/>
  <c r="S1274" s="1"/>
  <c r="R1311"/>
  <c r="S1311" s="1"/>
  <c r="R1315"/>
  <c r="S1315" s="1"/>
  <c r="R1280"/>
  <c r="S1280" s="1"/>
  <c r="R1290"/>
  <c r="S1290" s="1"/>
  <c r="R1314"/>
  <c r="S1314" s="1"/>
  <c r="R1281"/>
  <c r="S1281" s="1"/>
  <c r="R1279"/>
  <c r="S1279" s="1"/>
  <c r="R1289"/>
  <c r="S1289" s="1"/>
  <c r="R1293"/>
  <c r="S1293" s="1"/>
  <c r="R1258"/>
  <c r="S1258" s="1"/>
  <c r="R1268"/>
  <c r="S1268" s="1"/>
  <c r="R1265"/>
  <c r="S1265" s="1"/>
  <c r="R1272"/>
  <c r="S1272" s="1"/>
  <c r="R1276"/>
  <c r="S1276" s="1"/>
  <c r="R1313"/>
  <c r="S1313" s="1"/>
  <c r="R1317"/>
  <c r="S1317" s="1"/>
  <c r="R1283"/>
  <c r="S1283" s="1"/>
  <c r="R1288"/>
  <c r="S1288" s="1"/>
  <c r="R1292"/>
  <c r="S1292" s="1"/>
  <c r="R1303"/>
  <c r="S1303" s="1"/>
  <c r="R1305"/>
  <c r="S1305" s="1"/>
  <c r="R1271"/>
  <c r="S1271" s="1"/>
  <c r="R1275"/>
  <c r="S1275" s="1"/>
  <c r="R1304"/>
  <c r="S1304" s="1"/>
  <c r="R1300"/>
  <c r="S1300" s="1"/>
  <c r="R1301"/>
  <c r="S1301" s="1"/>
  <c r="R1261"/>
  <c r="S1261" s="1"/>
  <c r="R1257"/>
  <c r="S1257" s="1"/>
  <c r="R1273"/>
  <c r="S1273" s="1"/>
  <c r="R1277"/>
  <c r="S1277" s="1"/>
  <c r="R1235"/>
  <c r="S1235" s="1"/>
  <c r="R1231"/>
  <c r="S1231" s="1"/>
  <c r="R1233"/>
  <c r="S1233" s="1"/>
  <c r="R1229"/>
  <c r="S1229" s="1"/>
  <c r="R1236"/>
  <c r="S1236" s="1"/>
  <c r="R1222"/>
  <c r="S1222" s="1"/>
  <c r="R1221"/>
  <c r="S1221" s="1"/>
  <c r="R1234"/>
  <c r="S1234" s="1"/>
  <c r="R1232"/>
  <c r="S1232" s="1"/>
  <c r="R1230"/>
  <c r="S1230" s="1"/>
  <c r="R1228"/>
  <c r="S1228" s="1"/>
  <c r="R1220"/>
  <c r="S1220" s="1"/>
  <c r="R1213"/>
  <c r="S1213" s="1"/>
  <c r="R1212"/>
  <c r="S1212" s="1"/>
  <c r="R1215"/>
  <c r="S1215" s="1"/>
  <c r="R1214"/>
  <c r="S1214" s="1"/>
  <c r="R1205"/>
  <c r="S1205" s="1"/>
  <c r="R1209"/>
  <c r="S1209" s="1"/>
  <c r="R1217"/>
  <c r="S1217" s="1"/>
  <c r="R1218"/>
  <c r="S1218" s="1"/>
  <c r="R1226"/>
  <c r="S1226" s="1"/>
  <c r="R1223"/>
  <c r="S1223" s="1"/>
  <c r="R1208"/>
  <c r="S1208" s="1"/>
  <c r="R1216"/>
  <c r="S1216" s="1"/>
  <c r="R1225"/>
  <c r="S1225" s="1"/>
  <c r="R1219"/>
  <c r="S1219" s="1"/>
  <c r="R1207"/>
  <c r="S1207" s="1"/>
  <c r="R1211"/>
  <c r="S1211" s="1"/>
  <c r="R1224"/>
  <c r="S1224" s="1"/>
  <c r="R1227"/>
  <c r="S1227" s="1"/>
  <c r="R1206"/>
  <c r="S1206" s="1"/>
  <c r="R1210"/>
  <c r="S1210" s="1"/>
  <c r="R1196"/>
  <c r="S1196" s="1"/>
  <c r="R1180"/>
  <c r="S1180" s="1"/>
  <c r="R1179"/>
  <c r="S1179" s="1"/>
  <c r="R1178"/>
  <c r="S1178" s="1"/>
  <c r="R1177"/>
  <c r="S1177" s="1"/>
  <c r="R1176"/>
  <c r="S1176" s="1"/>
  <c r="R1173"/>
  <c r="S1173" s="1"/>
  <c r="R1108"/>
  <c r="S1108" s="1"/>
  <c r="R1175"/>
  <c r="S1175" s="1"/>
  <c r="R1174"/>
  <c r="S1174" s="1"/>
  <c r="R1107"/>
  <c r="S1107" s="1"/>
  <c r="R1106"/>
  <c r="S1106" s="1"/>
  <c r="R1105"/>
  <c r="S1105" s="1"/>
  <c r="R1101"/>
  <c r="S1101" s="1"/>
  <c r="R1116"/>
  <c r="S1116" s="1"/>
  <c r="R1104"/>
  <c r="S1104" s="1"/>
  <c r="R1103"/>
  <c r="S1103" s="1"/>
  <c r="R1100"/>
  <c r="S1100" s="1"/>
  <c r="R1102"/>
  <c r="S1102" s="1"/>
  <c r="R1098"/>
  <c r="S1098" s="1"/>
  <c r="R1095"/>
  <c r="S1095" s="1"/>
  <c r="R1097"/>
  <c r="S1097" s="1"/>
  <c r="R1099"/>
  <c r="S1099" s="1"/>
  <c r="R1111"/>
  <c r="S1111" s="1"/>
  <c r="R1114"/>
  <c r="S1114" s="1"/>
  <c r="R1093"/>
  <c r="S1093" s="1"/>
  <c r="R1096"/>
  <c r="S1096" s="1"/>
  <c r="R1109"/>
  <c r="S1109" s="1"/>
  <c r="R1112"/>
  <c r="S1112" s="1"/>
  <c r="R1113"/>
  <c r="S1113" s="1"/>
  <c r="R1094"/>
  <c r="S1094" s="1"/>
  <c r="R1110"/>
  <c r="S1110" s="1"/>
  <c r="R1115"/>
  <c r="S1115" s="1"/>
  <c r="R1190"/>
  <c r="S1190" s="1"/>
  <c r="R1194"/>
  <c r="S1194" s="1"/>
  <c r="R1192"/>
  <c r="S1192" s="1"/>
  <c r="R1193"/>
  <c r="S1193" s="1"/>
  <c r="R1191"/>
  <c r="S1191" s="1"/>
  <c r="R1189"/>
  <c r="S1189" s="1"/>
  <c r="R1195"/>
  <c r="S1195" s="1"/>
  <c r="R4006"/>
  <c r="S4006" s="1"/>
  <c r="R4000"/>
  <c r="S4000" s="1"/>
  <c r="R3999"/>
  <c r="S3999" s="1"/>
  <c r="R4001"/>
  <c r="S4001" s="1"/>
  <c r="R4003"/>
  <c r="S4003" s="1"/>
  <c r="R4005"/>
  <c r="S4005" s="1"/>
  <c r="R4004"/>
  <c r="S4004" s="1"/>
  <c r="R4002"/>
  <c r="S4002" s="1"/>
  <c r="R3938"/>
  <c r="S3938" s="1"/>
  <c r="R3934"/>
  <c r="S3934" s="1"/>
  <c r="R3941"/>
  <c r="S3941" s="1"/>
  <c r="R3937"/>
  <c r="S3937" s="1"/>
  <c r="R3926"/>
  <c r="S3926" s="1"/>
  <c r="R3910"/>
  <c r="S3910" s="1"/>
  <c r="R3942"/>
  <c r="S3942" s="1"/>
  <c r="R3921"/>
  <c r="S3921" s="1"/>
  <c r="R3940"/>
  <c r="S3940" s="1"/>
  <c r="R3939"/>
  <c r="S3939" s="1"/>
  <c r="R3936"/>
  <c r="S3936" s="1"/>
  <c r="R3935"/>
  <c r="S3935" s="1"/>
  <c r="R3919"/>
  <c r="S3919" s="1"/>
  <c r="R3920"/>
  <c r="S3920" s="1"/>
  <c r="R3902"/>
  <c r="S3902" s="1"/>
  <c r="R3922"/>
  <c r="S3922" s="1"/>
  <c r="R3918"/>
  <c r="S3918" s="1"/>
  <c r="R3898"/>
  <c r="S3898" s="1"/>
  <c r="R3894"/>
  <c r="S3894" s="1"/>
  <c r="R3900"/>
  <c r="S3900" s="1"/>
  <c r="R3895"/>
  <c r="S3895" s="1"/>
  <c r="R3901"/>
  <c r="S3901" s="1"/>
  <c r="R3896"/>
  <c r="S3896" s="1"/>
  <c r="R3899"/>
  <c r="S3899" s="1"/>
  <c r="R3897"/>
  <c r="S3897" s="1"/>
  <c r="R3966"/>
  <c r="S3966" s="1"/>
  <c r="R3990"/>
  <c r="S3990" s="1"/>
  <c r="R3903"/>
  <c r="S3903" s="1"/>
  <c r="R3997"/>
  <c r="S3997" s="1"/>
  <c r="R3993"/>
  <c r="S3993" s="1"/>
  <c r="R3888"/>
  <c r="S3888" s="1"/>
  <c r="R3907"/>
  <c r="S3907" s="1"/>
  <c r="R3995"/>
  <c r="S3995" s="1"/>
  <c r="R3886"/>
  <c r="S3886" s="1"/>
  <c r="R3882"/>
  <c r="S3882" s="1"/>
  <c r="R3963"/>
  <c r="S3963" s="1"/>
  <c r="R3996"/>
  <c r="S3996" s="1"/>
  <c r="R3994"/>
  <c r="S3994" s="1"/>
  <c r="R3992"/>
  <c r="S3992" s="1"/>
  <c r="R3998"/>
  <c r="S3998" s="1"/>
  <c r="R3991"/>
  <c r="S3991" s="1"/>
  <c r="R3988"/>
  <c r="S3988" s="1"/>
  <c r="R3965"/>
  <c r="S3965" s="1"/>
  <c r="R3913"/>
  <c r="S3913" s="1"/>
  <c r="R3960"/>
  <c r="S3960" s="1"/>
  <c r="R3962"/>
  <c r="S3962" s="1"/>
  <c r="R3964"/>
  <c r="S3964" s="1"/>
  <c r="R3884"/>
  <c r="S3884" s="1"/>
  <c r="R3887"/>
  <c r="S3887" s="1"/>
  <c r="R3891"/>
  <c r="S3891" s="1"/>
  <c r="R3911"/>
  <c r="S3911" s="1"/>
  <c r="R3904"/>
  <c r="S3904" s="1"/>
  <c r="R3908"/>
  <c r="S3908" s="1"/>
  <c r="R3932"/>
  <c r="S3932" s="1"/>
  <c r="R3924"/>
  <c r="S3924" s="1"/>
  <c r="R3923"/>
  <c r="S3923" s="1"/>
  <c r="R3984"/>
  <c r="S3984" s="1"/>
  <c r="R3989"/>
  <c r="S3989" s="1"/>
  <c r="R3959"/>
  <c r="S3959" s="1"/>
  <c r="R3983"/>
  <c r="S3983" s="1"/>
  <c r="R3905"/>
  <c r="S3905" s="1"/>
  <c r="R3917"/>
  <c r="S3917" s="1"/>
  <c r="R3892"/>
  <c r="S3892" s="1"/>
  <c r="R3879"/>
  <c r="S3879" s="1"/>
  <c r="R3912"/>
  <c r="S3912" s="1"/>
  <c r="R3916"/>
  <c r="S3916" s="1"/>
  <c r="R3985"/>
  <c r="S3985" s="1"/>
  <c r="R3986"/>
  <c r="S3986" s="1"/>
  <c r="R3880"/>
  <c r="S3880" s="1"/>
  <c r="R3889"/>
  <c r="S3889" s="1"/>
  <c r="R3928"/>
  <c r="S3928" s="1"/>
  <c r="R3906"/>
  <c r="S3906" s="1"/>
  <c r="R3930"/>
  <c r="S3930" s="1"/>
  <c r="R3933"/>
  <c r="S3933" s="1"/>
  <c r="R3987"/>
  <c r="S3987" s="1"/>
  <c r="R3961"/>
  <c r="S3961" s="1"/>
  <c r="R3890"/>
  <c r="S3890" s="1"/>
  <c r="R3915"/>
  <c r="S3915" s="1"/>
  <c r="R3929"/>
  <c r="S3929" s="1"/>
  <c r="R3883"/>
  <c r="S3883" s="1"/>
  <c r="R3885"/>
  <c r="S3885" s="1"/>
  <c r="R3925"/>
  <c r="S3925" s="1"/>
  <c r="R3909"/>
  <c r="S3909" s="1"/>
  <c r="R3931"/>
  <c r="S3931" s="1"/>
  <c r="R3927"/>
  <c r="S3927" s="1"/>
  <c r="R3881"/>
  <c r="S3881" s="1"/>
  <c r="R3893"/>
  <c r="S3893" s="1"/>
  <c r="R3914"/>
  <c r="S3914" s="1"/>
  <c r="R2911"/>
  <c r="S2911" s="1"/>
  <c r="R2909"/>
  <c r="S2909" s="1"/>
  <c r="R2905"/>
  <c r="S2905" s="1"/>
  <c r="R2951"/>
  <c r="S2951" s="1"/>
  <c r="R2910"/>
  <c r="S2910" s="1"/>
  <c r="R2906"/>
  <c r="S2906" s="1"/>
  <c r="R2943"/>
  <c r="S2943" s="1"/>
  <c r="R2927"/>
  <c r="S2927" s="1"/>
  <c r="R2908"/>
  <c r="S2908" s="1"/>
  <c r="R2904"/>
  <c r="S2904" s="1"/>
  <c r="R2941"/>
  <c r="S2941" s="1"/>
  <c r="R2937"/>
  <c r="S2937" s="1"/>
  <c r="R2903"/>
  <c r="S2903" s="1"/>
  <c r="R2942"/>
  <c r="S2942" s="1"/>
  <c r="R2936"/>
  <c r="S2936" s="1"/>
  <c r="R2939"/>
  <c r="S2939" s="1"/>
  <c r="R2919"/>
  <c r="S2919" s="1"/>
  <c r="R2935"/>
  <c r="S2935" s="1"/>
  <c r="R2907"/>
  <c r="S2907" s="1"/>
  <c r="R2959"/>
  <c r="S2959" s="1"/>
  <c r="R2938"/>
  <c r="S2938" s="1"/>
  <c r="R3007"/>
  <c r="S3007" s="1"/>
  <c r="R2940"/>
  <c r="S2940" s="1"/>
  <c r="R3023"/>
  <c r="S3023" s="1"/>
  <c r="R2983"/>
  <c r="S2983" s="1"/>
  <c r="R2954"/>
  <c r="S2954" s="1"/>
  <c r="R2953"/>
  <c r="S2953" s="1"/>
  <c r="R2952"/>
  <c r="S2952" s="1"/>
  <c r="R3004"/>
  <c r="S3004" s="1"/>
  <c r="R3000"/>
  <c r="S3000" s="1"/>
  <c r="R3003"/>
  <c r="S3003" s="1"/>
  <c r="R2956"/>
  <c r="S2956" s="1"/>
  <c r="R3002"/>
  <c r="S3002" s="1"/>
  <c r="R3001"/>
  <c r="S3001" s="1"/>
  <c r="R3015"/>
  <c r="S3015" s="1"/>
  <c r="R3019"/>
  <c r="S3019" s="1"/>
  <c r="R3021"/>
  <c r="S3021" s="1"/>
  <c r="R3016"/>
  <c r="S3016" s="1"/>
  <c r="R3020"/>
  <c r="S3020" s="1"/>
  <c r="R2958"/>
  <c r="S2958" s="1"/>
  <c r="R3006"/>
  <c r="S3006" s="1"/>
  <c r="R2955"/>
  <c r="S2955" s="1"/>
  <c r="R2922"/>
  <c r="S2922" s="1"/>
  <c r="R3009"/>
  <c r="S3009" s="1"/>
  <c r="R3013"/>
  <c r="S3013" s="1"/>
  <c r="R2977"/>
  <c r="S2977" s="1"/>
  <c r="R2923"/>
  <c r="S2923" s="1"/>
  <c r="R2918"/>
  <c r="S2918" s="1"/>
  <c r="R2913"/>
  <c r="S2913" s="1"/>
  <c r="R2917"/>
  <c r="S2917" s="1"/>
  <c r="R2946"/>
  <c r="S2946" s="1"/>
  <c r="R2897"/>
  <c r="S2897" s="1"/>
  <c r="R2899"/>
  <c r="R2948"/>
  <c r="S2948" s="1"/>
  <c r="R2947"/>
  <c r="S2947" s="1"/>
  <c r="R2900"/>
  <c r="S2900" s="1"/>
  <c r="R3017"/>
  <c r="S3017" s="1"/>
  <c r="R3018"/>
  <c r="S3018" s="1"/>
  <c r="R3022"/>
  <c r="S3022" s="1"/>
  <c r="R2957"/>
  <c r="S2957" s="1"/>
  <c r="R2944"/>
  <c r="S2944" s="1"/>
  <c r="R2929"/>
  <c r="S2929" s="1"/>
  <c r="R3011"/>
  <c r="S3011" s="1"/>
  <c r="R2896"/>
  <c r="S2896" s="1"/>
  <c r="R3005"/>
  <c r="S3005" s="1"/>
  <c r="R2981"/>
  <c r="S2981" s="1"/>
  <c r="R2925"/>
  <c r="S2925" s="1"/>
  <c r="R2928"/>
  <c r="S2928" s="1"/>
  <c r="R2914"/>
  <c r="S2914" s="1"/>
  <c r="R2930"/>
  <c r="S2930" s="1"/>
  <c r="R2915"/>
  <c r="S2915" s="1"/>
  <c r="R2931"/>
  <c r="S2931" s="1"/>
  <c r="R2901"/>
  <c r="S2901" s="1"/>
  <c r="R2934"/>
  <c r="S2934" s="1"/>
  <c r="R2949"/>
  <c r="S2949" s="1"/>
  <c r="R2926"/>
  <c r="S2926" s="1"/>
  <c r="R3008"/>
  <c r="S3008" s="1"/>
  <c r="R3012"/>
  <c r="S3012" s="1"/>
  <c r="R2979"/>
  <c r="S2979" s="1"/>
  <c r="R2912"/>
  <c r="S2912" s="1"/>
  <c r="R3010"/>
  <c r="S3010" s="1"/>
  <c r="R2920"/>
  <c r="S2920" s="1"/>
  <c r="R2924"/>
  <c r="S2924" s="1"/>
  <c r="R2921"/>
  <c r="S2921" s="1"/>
  <c r="R2916"/>
  <c r="S2916" s="1"/>
  <c r="R2933"/>
  <c r="S2933" s="1"/>
  <c r="R2898"/>
  <c r="S2898" s="1"/>
  <c r="R2980"/>
  <c r="S2980" s="1"/>
  <c r="R2950"/>
  <c r="S2950" s="1"/>
  <c r="R3014"/>
  <c r="S3014" s="1"/>
  <c r="R2932"/>
  <c r="S2932" s="1"/>
  <c r="R2945"/>
  <c r="S2945" s="1"/>
  <c r="R2976"/>
  <c r="S2976" s="1"/>
  <c r="R2978"/>
  <c r="S2978" s="1"/>
  <c r="R2982"/>
  <c r="S2982" s="1"/>
  <c r="R2902"/>
  <c r="S2902" s="1"/>
  <c r="S2899"/>
  <c r="R911"/>
  <c r="R906"/>
  <c r="R909"/>
  <c r="R907"/>
  <c r="R912"/>
  <c r="R913"/>
  <c r="R908"/>
  <c r="R910"/>
  <c r="R1012"/>
  <c r="S1012" s="1"/>
  <c r="R1010"/>
  <c r="S1010" s="1"/>
  <c r="R1005"/>
  <c r="S1005" s="1"/>
  <c r="R1011"/>
  <c r="S1011" s="1"/>
  <c r="R1006"/>
  <c r="S1006" s="1"/>
  <c r="R1007"/>
  <c r="S1007" s="1"/>
  <c r="R1008"/>
  <c r="S1008" s="1"/>
  <c r="R1009"/>
  <c r="S1009" s="1"/>
  <c r="R889"/>
  <c r="R890"/>
  <c r="R891"/>
  <c r="S891" s="1"/>
  <c r="R892"/>
  <c r="S892" s="1"/>
  <c r="R893"/>
  <c r="S893" s="1"/>
  <c r="R894"/>
  <c r="S894" s="1"/>
  <c r="R895"/>
  <c r="S895" s="1"/>
  <c r="R896"/>
  <c r="S896" s="1"/>
  <c r="R2550"/>
  <c r="R2551"/>
  <c r="R2549"/>
  <c r="R2477"/>
  <c r="S2477" s="1"/>
  <c r="R2548"/>
  <c r="R2547"/>
  <c r="R2485"/>
  <c r="S2485" s="1"/>
  <c r="R2483"/>
  <c r="S2483" s="1"/>
  <c r="R2479"/>
  <c r="S2479" s="1"/>
  <c r="R2478"/>
  <c r="S2478" s="1"/>
  <c r="R2481"/>
  <c r="S2481" s="1"/>
  <c r="R2484"/>
  <c r="S2484" s="1"/>
  <c r="R2480"/>
  <c r="S2480" s="1"/>
  <c r="R2482"/>
  <c r="S2482" s="1"/>
  <c r="R2470"/>
  <c r="S2470" s="1"/>
  <c r="R2474"/>
  <c r="S2474" s="1"/>
  <c r="R2472"/>
  <c r="S2472" s="1"/>
  <c r="R2476"/>
  <c r="S2476" s="1"/>
  <c r="R2544"/>
  <c r="R2471"/>
  <c r="S2471" s="1"/>
  <c r="R2475"/>
  <c r="S2475" s="1"/>
  <c r="R2546"/>
  <c r="R2473"/>
  <c r="S2473" s="1"/>
  <c r="R2545"/>
  <c r="S2550"/>
  <c r="N2823"/>
  <c r="R55"/>
  <c r="S55" s="1"/>
  <c r="R1204"/>
  <c r="S1204" s="1"/>
  <c r="R1637"/>
  <c r="S1637" s="1"/>
  <c r="R1639"/>
  <c r="S1639" s="1"/>
  <c r="R1136"/>
  <c r="S1136" s="1"/>
  <c r="Q37"/>
  <c r="R119"/>
  <c r="S119" s="1"/>
  <c r="R3258"/>
  <c r="S3258" s="1"/>
  <c r="R1601"/>
  <c r="S1601" s="1"/>
  <c r="R4502"/>
  <c r="S4502" s="1"/>
  <c r="R1015"/>
  <c r="S1015" s="1"/>
  <c r="R648"/>
  <c r="S648" s="1"/>
  <c r="R950"/>
  <c r="R1200"/>
  <c r="S1200" s="1"/>
  <c r="R4494"/>
  <c r="R1632"/>
  <c r="S1632" s="1"/>
  <c r="R1446"/>
  <c r="S1446" s="1"/>
  <c r="N1339"/>
  <c r="R4012"/>
  <c r="S4012" s="1"/>
  <c r="R689"/>
  <c r="R77"/>
  <c r="M560" i="33" s="1"/>
  <c r="R3025" i="1"/>
  <c r="S3025" s="1"/>
  <c r="R1655"/>
  <c r="S1655" s="1"/>
  <c r="R4488"/>
  <c r="Q40"/>
  <c r="N1335"/>
  <c r="N1341"/>
  <c r="N1340"/>
  <c r="N1337"/>
  <c r="N1338"/>
  <c r="N2822"/>
  <c r="N1342"/>
  <c r="N1336"/>
  <c r="R1147"/>
  <c r="S1147" s="1"/>
  <c r="R4013"/>
  <c r="S4013" s="1"/>
  <c r="R4489"/>
  <c r="R1157"/>
  <c r="S1157" s="1"/>
  <c r="R1150"/>
  <c r="S1150" s="1"/>
  <c r="R3242"/>
  <c r="R1641"/>
  <c r="S1641" s="1"/>
  <c r="R1203"/>
  <c r="S1203" s="1"/>
  <c r="R656"/>
  <c r="S656" s="1"/>
  <c r="R13"/>
  <c r="R59"/>
  <c r="S59" s="1"/>
  <c r="R1128"/>
  <c r="S1128" s="1"/>
  <c r="R692"/>
  <c r="R1018"/>
  <c r="S1018" s="1"/>
  <c r="R1151"/>
  <c r="S1151" s="1"/>
  <c r="R1163"/>
  <c r="S1163" s="1"/>
  <c r="R1141"/>
  <c r="S1141" s="1"/>
  <c r="R1162"/>
  <c r="S1162" s="1"/>
  <c r="R3030"/>
  <c r="S3030" s="1"/>
  <c r="R111"/>
  <c r="S111" s="1"/>
  <c r="R106"/>
  <c r="M598" i="33" s="1"/>
  <c r="E334"/>
  <c r="E405" s="1"/>
  <c r="E337"/>
  <c r="E408" s="1"/>
  <c r="E335"/>
  <c r="E406" s="1"/>
  <c r="I41" i="1"/>
  <c r="E323" i="33" s="1"/>
  <c r="E338"/>
  <c r="E409" s="1"/>
  <c r="E336"/>
  <c r="E407" s="1"/>
  <c r="E333"/>
  <c r="E404" s="1"/>
  <c r="R1646" i="1"/>
  <c r="S1646" s="1"/>
  <c r="R1126"/>
  <c r="S1126" s="1"/>
  <c r="R1155"/>
  <c r="S1155" s="1"/>
  <c r="R1156"/>
  <c r="S1156" s="1"/>
  <c r="R4008"/>
  <c r="R4415"/>
  <c r="S4415" s="1"/>
  <c r="R1019"/>
  <c r="S1019" s="1"/>
  <c r="R1121"/>
  <c r="R1181"/>
  <c r="S1181" s="1"/>
  <c r="R1140"/>
  <c r="S1140" s="1"/>
  <c r="R1124"/>
  <c r="R1201"/>
  <c r="R679"/>
  <c r="S679" s="1"/>
  <c r="R1152"/>
  <c r="S1152" s="1"/>
  <c r="R67"/>
  <c r="S67" s="1"/>
  <c r="R75"/>
  <c r="S75" s="1"/>
  <c r="R1455"/>
  <c r="S1455" s="1"/>
  <c r="R63"/>
  <c r="S63" s="1"/>
  <c r="R96"/>
  <c r="R1638"/>
  <c r="S1638" s="1"/>
  <c r="I36"/>
  <c r="E318" i="33" s="1"/>
  <c r="E339"/>
  <c r="E410" s="1"/>
  <c r="R995" i="1"/>
  <c r="S995" s="1"/>
  <c r="R4497"/>
  <c r="S4497" s="1"/>
  <c r="R2820"/>
  <c r="S2820" s="1"/>
  <c r="R953"/>
  <c r="R4501"/>
  <c r="R1142"/>
  <c r="S1142" s="1"/>
  <c r="R1649"/>
  <c r="S1649" s="1"/>
  <c r="R3243"/>
  <c r="R688"/>
  <c r="R996"/>
  <c r="R1184"/>
  <c r="S1184" s="1"/>
  <c r="R1648"/>
  <c r="S1648" s="1"/>
  <c r="R1161"/>
  <c r="S1161" s="1"/>
  <c r="R1134"/>
  <c r="S1134" s="1"/>
  <c r="R4411"/>
  <c r="S4411" s="1"/>
  <c r="R4325"/>
  <c r="S4325" s="1"/>
  <c r="R949"/>
  <c r="R112"/>
  <c r="S112" s="1"/>
  <c r="R655"/>
  <c r="S655" s="1"/>
  <c r="R105"/>
  <c r="R129"/>
  <c r="S129" s="1"/>
  <c r="R110"/>
  <c r="L696" i="33"/>
  <c r="R1474" i="1"/>
  <c r="R1407"/>
  <c r="R1403"/>
  <c r="R1402"/>
  <c r="R1406"/>
  <c r="R1404"/>
  <c r="R1401"/>
  <c r="R1400"/>
  <c r="R1405"/>
  <c r="Q36"/>
  <c r="R1440"/>
  <c r="S1440" s="1"/>
  <c r="L694" i="33"/>
  <c r="L697"/>
  <c r="Q38" i="1"/>
  <c r="L695" i="33"/>
  <c r="Q149" i="1"/>
  <c r="L334" i="33" s="1"/>
  <c r="L405" s="1"/>
  <c r="Q155" i="1"/>
  <c r="L340" i="33" s="1"/>
  <c r="L411" s="1"/>
  <c r="Q39" i="1"/>
  <c r="Q152"/>
  <c r="L337" i="33" s="1"/>
  <c r="L408" s="1"/>
  <c r="Q154" i="1"/>
  <c r="L701" i="33"/>
  <c r="L699"/>
  <c r="L698"/>
  <c r="Q35" i="1"/>
  <c r="L700" i="33"/>
  <c r="R1016" i="1"/>
  <c r="R4498"/>
  <c r="S4498" s="1"/>
  <c r="R1138"/>
  <c r="S1138" s="1"/>
  <c r="R1644"/>
  <c r="R3700"/>
  <c r="R1186"/>
  <c r="S1186" s="1"/>
  <c r="R690"/>
  <c r="R956"/>
  <c r="R4499"/>
  <c r="S4499" s="1"/>
  <c r="R1131"/>
  <c r="S1131" s="1"/>
  <c r="R1182"/>
  <c r="S1182" s="1"/>
  <c r="R1129"/>
  <c r="R2817"/>
  <c r="S2817" s="1"/>
  <c r="R1143"/>
  <c r="R1130"/>
  <c r="R3024"/>
  <c r="R686"/>
  <c r="R990"/>
  <c r="S990" s="1"/>
  <c r="R3697"/>
  <c r="S3697" s="1"/>
  <c r="R1133"/>
  <c r="R3247"/>
  <c r="R2816"/>
  <c r="S2816" s="1"/>
  <c r="R1135"/>
  <c r="S1135" s="1"/>
  <c r="R1020"/>
  <c r="R4503"/>
  <c r="S4503" s="1"/>
  <c r="R62"/>
  <c r="S62" s="1"/>
  <c r="R175"/>
  <c r="S175" s="1"/>
  <c r="R93"/>
  <c r="R1453"/>
  <c r="R1463"/>
  <c r="S1463" s="1"/>
  <c r="R21"/>
  <c r="S21" s="1"/>
  <c r="R639"/>
  <c r="S639" s="1"/>
  <c r="R58"/>
  <c r="S58" s="1"/>
  <c r="R141"/>
  <c r="S141" s="1"/>
  <c r="R60"/>
  <c r="R1645"/>
  <c r="Q34"/>
  <c r="R1477"/>
  <c r="R952"/>
  <c r="R4491"/>
  <c r="R1117"/>
  <c r="R1654"/>
  <c r="S1654" s="1"/>
  <c r="R1636"/>
  <c r="S1636" s="1"/>
  <c r="R1139"/>
  <c r="R3029"/>
  <c r="R1125"/>
  <c r="S1125" s="1"/>
  <c r="R3244"/>
  <c r="R1153"/>
  <c r="S1153" s="1"/>
  <c r="R691"/>
  <c r="R1014"/>
  <c r="R4490"/>
  <c r="R1119"/>
  <c r="R3245"/>
  <c r="R4009"/>
  <c r="S4009" s="1"/>
  <c r="R1158"/>
  <c r="S1158" s="1"/>
  <c r="R1146"/>
  <c r="R1144"/>
  <c r="S1144" s="1"/>
  <c r="R4007"/>
  <c r="S4007" s="1"/>
  <c r="R1634"/>
  <c r="R1647"/>
  <c r="R4410"/>
  <c r="S4410" s="1"/>
  <c r="R681"/>
  <c r="S681" s="1"/>
  <c r="R993"/>
  <c r="S993" s="1"/>
  <c r="R4492"/>
  <c r="R4496"/>
  <c r="S4496" s="1"/>
  <c r="R1199"/>
  <c r="S1199" s="1"/>
  <c r="R3701"/>
  <c r="R1149"/>
  <c r="R3246"/>
  <c r="R1188"/>
  <c r="R683"/>
  <c r="S683" s="1"/>
  <c r="R3026"/>
  <c r="R693"/>
  <c r="R2819"/>
  <c r="S2819" s="1"/>
  <c r="R4324"/>
  <c r="S4324" s="1"/>
  <c r="R4328"/>
  <c r="S4328" s="1"/>
  <c r="R1183"/>
  <c r="R3702"/>
  <c r="S3702" s="1"/>
  <c r="R89"/>
  <c r="M572" i="33" s="1"/>
  <c r="R265" i="1"/>
  <c r="R1675"/>
  <c r="R125"/>
  <c r="S125" s="1"/>
  <c r="R1460"/>
  <c r="S1460" s="1"/>
  <c r="R642"/>
  <c r="R61"/>
  <c r="R48"/>
  <c r="R1481"/>
  <c r="S1481" s="1"/>
  <c r="R80"/>
  <c r="M563" i="33" s="1"/>
  <c r="R1327" i="1"/>
  <c r="R1444"/>
  <c r="R1680"/>
  <c r="M737" i="33" s="1"/>
  <c r="R3028" i="1"/>
  <c r="S3028" s="1"/>
  <c r="R646"/>
  <c r="R91"/>
  <c r="R1478"/>
  <c r="R1579"/>
  <c r="R1584"/>
  <c r="R682"/>
  <c r="S682" s="1"/>
  <c r="R131"/>
  <c r="S131" s="1"/>
  <c r="R124"/>
  <c r="R87"/>
  <c r="S87" s="1"/>
  <c r="R1442"/>
  <c r="S1442" s="1"/>
  <c r="R654"/>
  <c r="S654" s="1"/>
  <c r="R1472"/>
  <c r="R70"/>
  <c r="S70" s="1"/>
  <c r="R65"/>
  <c r="R68"/>
  <c r="S68" s="1"/>
  <c r="R1674"/>
  <c r="S1674" s="1"/>
  <c r="R1441"/>
  <c r="S1441" s="1"/>
  <c r="R180"/>
  <c r="S180" s="1"/>
  <c r="R1137"/>
  <c r="R4416"/>
  <c r="S4416" s="1"/>
  <c r="R1120"/>
  <c r="R4322"/>
  <c r="S4322" s="1"/>
  <c r="R4321"/>
  <c r="S4321" s="1"/>
  <c r="R4500"/>
  <c r="R3696"/>
  <c r="S3696" s="1"/>
  <c r="R684"/>
  <c r="S684" s="1"/>
  <c r="R4414"/>
  <c r="S4414" s="1"/>
  <c r="R2823"/>
  <c r="S2823" s="1"/>
  <c r="R1635"/>
  <c r="R1633"/>
  <c r="S1633" s="1"/>
  <c r="R83"/>
  <c r="R117"/>
  <c r="S117" s="1"/>
  <c r="R19"/>
  <c r="S19" s="1"/>
  <c r="R85"/>
  <c r="R1336"/>
  <c r="S1336" s="1"/>
  <c r="R47"/>
  <c r="S47" s="1"/>
  <c r="R24"/>
  <c r="S24" s="1"/>
  <c r="R86"/>
  <c r="R261"/>
  <c r="S261" s="1"/>
  <c r="R650"/>
  <c r="S650" s="1"/>
  <c r="R1588"/>
  <c r="S1588" s="1"/>
  <c r="R1537"/>
  <c r="R1594"/>
  <c r="R1528"/>
  <c r="R1202"/>
  <c r="S1202" s="1"/>
  <c r="R992"/>
  <c r="S992" s="1"/>
  <c r="R1017"/>
  <c r="R1122"/>
  <c r="R1160"/>
  <c r="S1160" s="1"/>
  <c r="R4010"/>
  <c r="R3699"/>
  <c r="S3699" s="1"/>
  <c r="R1154"/>
  <c r="R1642"/>
  <c r="R1643"/>
  <c r="R1145"/>
  <c r="S1145" s="1"/>
  <c r="R3031"/>
  <c r="S3031" s="1"/>
  <c r="R687"/>
  <c r="R951"/>
  <c r="R954"/>
  <c r="R1123"/>
  <c r="R1197"/>
  <c r="R1198"/>
  <c r="S1198" s="1"/>
  <c r="R1187"/>
  <c r="R1148"/>
  <c r="S1148" s="1"/>
  <c r="R685"/>
  <c r="R1013"/>
  <c r="R989"/>
  <c r="S989" s="1"/>
  <c r="R1118"/>
  <c r="R3248"/>
  <c r="R2822"/>
  <c r="S2822" s="1"/>
  <c r="R2818"/>
  <c r="S2818" s="1"/>
  <c r="R1652"/>
  <c r="S1652" s="1"/>
  <c r="R955"/>
  <c r="R1164"/>
  <c r="R3027"/>
  <c r="R4327"/>
  <c r="S4327" s="1"/>
  <c r="R1132"/>
  <c r="S1132" s="1"/>
  <c r="R1185"/>
  <c r="R3695"/>
  <c r="R3249"/>
  <c r="R1687"/>
  <c r="S1687" s="1"/>
  <c r="R144"/>
  <c r="S144" s="1"/>
  <c r="R50"/>
  <c r="S50" s="1"/>
  <c r="R262"/>
  <c r="S262" s="1"/>
  <c r="R1469"/>
  <c r="R103"/>
  <c r="S103" s="1"/>
  <c r="R10"/>
  <c r="R1459"/>
  <c r="S1459" s="1"/>
  <c r="R659"/>
  <c r="R263"/>
  <c r="S263" s="1"/>
  <c r="R107"/>
  <c r="R179"/>
  <c r="S179" s="1"/>
  <c r="R140"/>
  <c r="R1683"/>
  <c r="S1683" s="1"/>
  <c r="R2821"/>
  <c r="S2821" s="1"/>
  <c r="R1651"/>
  <c r="S1651" s="1"/>
  <c r="R1476"/>
  <c r="S1476" s="1"/>
  <c r="R1587"/>
  <c r="S1587" s="1"/>
  <c r="R82"/>
  <c r="R177"/>
  <c r="S177" s="1"/>
  <c r="Q148"/>
  <c r="L333" i="33" s="1"/>
  <c r="L404" s="1"/>
  <c r="Q151" i="1"/>
  <c r="Q153"/>
  <c r="L338" i="33" s="1"/>
  <c r="L409" s="1"/>
  <c r="Q150" i="1"/>
  <c r="L335" i="33" s="1"/>
  <c r="L406" s="1"/>
  <c r="R1451" i="1"/>
  <c r="S1451" s="1"/>
  <c r="R126"/>
  <c r="S126" s="1"/>
  <c r="R1464"/>
  <c r="S1464" s="1"/>
  <c r="R64"/>
  <c r="R1337"/>
  <c r="S1337" s="1"/>
  <c r="R130"/>
  <c r="R1435"/>
  <c r="S1435" s="1"/>
  <c r="R54"/>
  <c r="S54" s="1"/>
  <c r="R641"/>
  <c r="S641" s="1"/>
  <c r="R1332"/>
  <c r="R1339"/>
  <c r="R1331"/>
  <c r="R1333"/>
  <c r="R20"/>
  <c r="S20" s="1"/>
  <c r="R73"/>
  <c r="S73" s="1"/>
  <c r="R137"/>
  <c r="S137" s="1"/>
  <c r="R1458"/>
  <c r="R1688"/>
  <c r="S1688" s="1"/>
  <c r="R645"/>
  <c r="S645" s="1"/>
  <c r="R71"/>
  <c r="R127"/>
  <c r="S127" s="1"/>
  <c r="R1462"/>
  <c r="S1462" s="1"/>
  <c r="R267"/>
  <c r="S267" s="1"/>
  <c r="R1461"/>
  <c r="S1461" s="1"/>
  <c r="R98"/>
  <c r="R1443"/>
  <c r="R1457"/>
  <c r="R109"/>
  <c r="S109" s="1"/>
  <c r="R15"/>
  <c r="R178"/>
  <c r="S178" s="1"/>
  <c r="R181"/>
  <c r="S181" s="1"/>
  <c r="R1437"/>
  <c r="R1468"/>
  <c r="S1468" s="1"/>
  <c r="R11"/>
  <c r="R94"/>
  <c r="S94" s="1"/>
  <c r="R113"/>
  <c r="S113" s="1"/>
  <c r="R97"/>
  <c r="S97" s="1"/>
  <c r="R118"/>
  <c r="S118" s="1"/>
  <c r="R114"/>
  <c r="S114" s="1"/>
  <c r="R1471"/>
  <c r="S1471" s="1"/>
  <c r="R1470"/>
  <c r="S1470" s="1"/>
  <c r="R22"/>
  <c r="S22" s="1"/>
  <c r="R1540"/>
  <c r="R1604"/>
  <c r="R1585"/>
  <c r="S1585" s="1"/>
  <c r="R1602"/>
  <c r="R1475"/>
  <c r="S1475" s="1"/>
  <c r="R1489"/>
  <c r="S1489" s="1"/>
  <c r="R1578"/>
  <c r="S1578" s="1"/>
  <c r="R1575"/>
  <c r="S1575" s="1"/>
  <c r="R1599"/>
  <c r="S1599" s="1"/>
  <c r="R1525"/>
  <c r="R1538"/>
  <c r="R1535"/>
  <c r="R1586"/>
  <c r="R1529"/>
  <c r="R1483"/>
  <c r="S1483" s="1"/>
  <c r="R1592"/>
  <c r="R4413"/>
  <c r="S4413" s="1"/>
  <c r="R3260"/>
  <c r="S3260" s="1"/>
  <c r="R3264"/>
  <c r="S3264" s="1"/>
  <c r="R3259"/>
  <c r="R991"/>
  <c r="S991" s="1"/>
  <c r="R1686"/>
  <c r="R76"/>
  <c r="M559" i="33" s="1"/>
  <c r="R115" i="1"/>
  <c r="S115" s="1"/>
  <c r="R123"/>
  <c r="S123" s="1"/>
  <c r="R46"/>
  <c r="S46" s="1"/>
  <c r="R651"/>
  <c r="R1438"/>
  <c r="R1467"/>
  <c r="R1676"/>
  <c r="R122"/>
  <c r="S122" s="1"/>
  <c r="R90"/>
  <c r="S90" s="1"/>
  <c r="R72"/>
  <c r="S72" s="1"/>
  <c r="R638"/>
  <c r="S638" s="1"/>
  <c r="R136"/>
  <c r="R1454"/>
  <c r="S1454" s="1"/>
  <c r="R1436"/>
  <c r="R78"/>
  <c r="S78" s="1"/>
  <c r="R88"/>
  <c r="R57"/>
  <c r="R92"/>
  <c r="R1685"/>
  <c r="R1650"/>
  <c r="S1650" s="1"/>
  <c r="R4493"/>
  <c r="R1640"/>
  <c r="S1640" s="1"/>
  <c r="R1653"/>
  <c r="S1653" s="1"/>
  <c r="R4326"/>
  <c r="R4323"/>
  <c r="R1159"/>
  <c r="R1127"/>
  <c r="S1127" s="1"/>
  <c r="R4412"/>
  <c r="S4412" s="1"/>
  <c r="R994"/>
  <c r="S994" s="1"/>
  <c r="R3698"/>
  <c r="R4014"/>
  <c r="S4014" s="1"/>
  <c r="R680"/>
  <c r="S680" s="1"/>
  <c r="R4409"/>
  <c r="R4011"/>
  <c r="S4011" s="1"/>
  <c r="R1330"/>
  <c r="R1341"/>
  <c r="R1338"/>
  <c r="S1338" s="1"/>
  <c r="R1335"/>
  <c r="R101"/>
  <c r="M593" i="33" s="1"/>
  <c r="R653" i="1"/>
  <c r="S653" s="1"/>
  <c r="R84"/>
  <c r="R95"/>
  <c r="R143"/>
  <c r="S143" s="1"/>
  <c r="R23"/>
  <c r="S23" s="1"/>
  <c r="R52"/>
  <c r="R4495"/>
  <c r="R1445"/>
  <c r="S1445" s="1"/>
  <c r="R264"/>
  <c r="S264" s="1"/>
  <c r="R18"/>
  <c r="R1679"/>
  <c r="R116"/>
  <c r="R636"/>
  <c r="R637"/>
  <c r="R74"/>
  <c r="S74" s="1"/>
  <c r="R1449"/>
  <c r="S1449" s="1"/>
  <c r="R1439"/>
  <c r="R182"/>
  <c r="S182" s="1"/>
  <c r="R45"/>
  <c r="R53"/>
  <c r="R176"/>
  <c r="S176" s="1"/>
  <c r="R25"/>
  <c r="S25" s="1"/>
  <c r="R647"/>
  <c r="R1473"/>
  <c r="R1677"/>
  <c r="R1689"/>
  <c r="S1689" s="1"/>
  <c r="R128"/>
  <c r="S128" s="1"/>
  <c r="R147"/>
  <c r="S147" s="1"/>
  <c r="R79"/>
  <c r="R1452"/>
  <c r="R12"/>
  <c r="R1447"/>
  <c r="S1447" s="1"/>
  <c r="R69"/>
  <c r="S69" s="1"/>
  <c r="R1580"/>
  <c r="R1490"/>
  <c r="R1533"/>
  <c r="R1536"/>
  <c r="R1531"/>
  <c r="R1576"/>
  <c r="R1480"/>
  <c r="R1582"/>
  <c r="S1582" s="1"/>
  <c r="R1581"/>
  <c r="S1581" s="1"/>
  <c r="R1593"/>
  <c r="R1598"/>
  <c r="R1485"/>
  <c r="S1485" s="1"/>
  <c r="R1488"/>
  <c r="R1597"/>
  <c r="S1597" s="1"/>
  <c r="R1479"/>
  <c r="S1479" s="1"/>
  <c r="R1526"/>
  <c r="R3265"/>
  <c r="R3262"/>
  <c r="S3262" s="1"/>
  <c r="R3261"/>
  <c r="S3261" s="1"/>
  <c r="R1334"/>
  <c r="R1340"/>
  <c r="S1340" s="1"/>
  <c r="R1328"/>
  <c r="R1329"/>
  <c r="R1450"/>
  <c r="R142"/>
  <c r="S142" s="1"/>
  <c r="R1682"/>
  <c r="S1682" s="1"/>
  <c r="R49"/>
  <c r="R133"/>
  <c r="R102"/>
  <c r="R268"/>
  <c r="S268" s="1"/>
  <c r="R99"/>
  <c r="R8"/>
  <c r="R652"/>
  <c r="S652" s="1"/>
  <c r="R14"/>
  <c r="R1448"/>
  <c r="S1448" s="1"/>
  <c r="R643"/>
  <c r="R44"/>
  <c r="R1465"/>
  <c r="S1465" s="1"/>
  <c r="R100"/>
  <c r="R9"/>
  <c r="R1678"/>
  <c r="R56"/>
  <c r="S56" s="1"/>
  <c r="R1684"/>
  <c r="S1684" s="1"/>
  <c r="R108"/>
  <c r="S108" s="1"/>
  <c r="R121"/>
  <c r="S121" s="1"/>
  <c r="R139"/>
  <c r="S139" s="1"/>
  <c r="R266"/>
  <c r="S266" s="1"/>
  <c r="R644"/>
  <c r="S644" s="1"/>
  <c r="R640"/>
  <c r="R51"/>
  <c r="S51" s="1"/>
  <c r="R81"/>
  <c r="S81" s="1"/>
  <c r="R146"/>
  <c r="R649"/>
  <c r="S649" s="1"/>
  <c r="R658"/>
  <c r="S658" s="1"/>
  <c r="R1673"/>
  <c r="R104"/>
  <c r="R132"/>
  <c r="R135"/>
  <c r="R138"/>
  <c r="S138" s="1"/>
  <c r="R1532"/>
  <c r="R1596"/>
  <c r="S1596" s="1"/>
  <c r="R1603"/>
  <c r="R1534"/>
  <c r="S1534" s="1"/>
  <c r="R1573"/>
  <c r="R1539"/>
  <c r="R1589"/>
  <c r="S1589" s="1"/>
  <c r="R1577"/>
  <c r="S1577" s="1"/>
  <c r="R1574"/>
  <c r="S1574" s="1"/>
  <c r="R1595"/>
  <c r="S1595" s="1"/>
  <c r="R1600"/>
  <c r="R1583"/>
  <c r="S1583" s="1"/>
  <c r="R1487"/>
  <c r="R1591"/>
  <c r="R1590"/>
  <c r="S1590" s="1"/>
  <c r="R1484"/>
  <c r="S1484" s="1"/>
  <c r="R694"/>
  <c r="R3263"/>
  <c r="S3263" s="1"/>
  <c r="R1530"/>
  <c r="R1527"/>
  <c r="R1486"/>
  <c r="R1482"/>
  <c r="S1482" s="1"/>
  <c r="R134"/>
  <c r="S134" s="1"/>
  <c r="T4"/>
  <c r="R657"/>
  <c r="S657" s="1"/>
  <c r="R66"/>
  <c r="R1466"/>
  <c r="S1466" s="1"/>
  <c r="R120"/>
  <c r="R145"/>
  <c r="R1456"/>
  <c r="S1456" s="1"/>
  <c r="R1342"/>
  <c r="Q41"/>
  <c r="N993"/>
  <c r="M35"/>
  <c r="I317" i="33" s="1"/>
  <c r="N994" i="1"/>
  <c r="N2818"/>
  <c r="N2816"/>
  <c r="N995"/>
  <c r="N989"/>
  <c r="N2817"/>
  <c r="G463" i="33"/>
  <c r="N991" i="1"/>
  <c r="N996"/>
  <c r="N2821"/>
  <c r="N2819"/>
  <c r="N2820"/>
  <c r="N992"/>
  <c r="P35"/>
  <c r="K34"/>
  <c r="K164"/>
  <c r="G461" i="33"/>
  <c r="H457"/>
  <c r="J460"/>
  <c r="L158" i="1"/>
  <c r="H459" i="33"/>
  <c r="G460"/>
  <c r="L160" i="1"/>
  <c r="K462" i="33"/>
  <c r="G340"/>
  <c r="G411" s="1"/>
  <c r="J463"/>
  <c r="P164" i="1"/>
  <c r="I458" i="33"/>
  <c r="M159" i="1"/>
  <c r="K463" i="33"/>
  <c r="O161" i="1"/>
  <c r="P159"/>
  <c r="K460" i="33"/>
  <c r="O160" i="1"/>
  <c r="K456" i="33"/>
  <c r="P157" i="1"/>
  <c r="H462" i="33"/>
  <c r="K459"/>
  <c r="L161" i="1"/>
  <c r="L163"/>
  <c r="P163"/>
  <c r="N155"/>
  <c r="O164"/>
  <c r="J459" i="33"/>
  <c r="P161" i="1"/>
  <c r="P160"/>
  <c r="N990"/>
  <c r="O40"/>
  <c r="M157"/>
  <c r="I456" i="33"/>
  <c r="K458"/>
  <c r="H456"/>
  <c r="N149" i="1"/>
  <c r="H460" i="33"/>
  <c r="L157" i="1"/>
  <c r="M160"/>
  <c r="K391" i="33"/>
  <c r="P162" i="1"/>
  <c r="J164"/>
  <c r="F393" i="33"/>
  <c r="N153" i="1"/>
  <c r="K160"/>
  <c r="K461" i="33"/>
  <c r="I463"/>
  <c r="N154" i="1"/>
  <c r="N150"/>
  <c r="N151"/>
  <c r="J456" i="33"/>
  <c r="F337"/>
  <c r="F408" s="1"/>
  <c r="I459"/>
  <c r="O157" i="1"/>
  <c r="I389" i="33"/>
  <c r="G457"/>
  <c r="F463"/>
  <c r="G459"/>
  <c r="K158" i="1"/>
  <c r="L159"/>
  <c r="H458" i="33"/>
  <c r="M164" i="1"/>
  <c r="K162"/>
  <c r="G338" i="33"/>
  <c r="G409" s="1"/>
  <c r="I338"/>
  <c r="I409" s="1"/>
  <c r="I461"/>
  <c r="J458"/>
  <c r="O159" i="1"/>
  <c r="J335" i="33"/>
  <c r="J406" s="1"/>
  <c r="K161" i="1"/>
  <c r="M162"/>
  <c r="J338" i="33"/>
  <c r="J409" s="1"/>
  <c r="J461"/>
  <c r="J387"/>
  <c r="O158" i="1"/>
  <c r="J334" i="33"/>
  <c r="J405" s="1"/>
  <c r="J457"/>
  <c r="F338"/>
  <c r="F409" s="1"/>
  <c r="L41" i="1"/>
  <c r="H323" i="33" s="1"/>
  <c r="O162" i="1"/>
  <c r="N152"/>
  <c r="N148"/>
  <c r="H461" i="33"/>
  <c r="L162" i="1"/>
  <c r="H338" i="33"/>
  <c r="H409" s="1"/>
  <c r="M38" i="1"/>
  <c r="I320" i="33" s="1"/>
  <c r="S2547" i="1" l="1"/>
  <c r="S2544"/>
  <c r="S2549"/>
  <c r="S1532"/>
  <c r="S1527"/>
  <c r="S1526"/>
  <c r="S1529"/>
  <c r="S1525"/>
  <c r="S952"/>
  <c r="S949"/>
  <c r="S954"/>
  <c r="S950"/>
  <c r="J322" i="33"/>
  <c r="J392" s="1"/>
  <c r="L322"/>
  <c r="L392" s="1"/>
  <c r="L319"/>
  <c r="L389" s="1"/>
  <c r="L317"/>
  <c r="L387" s="1"/>
  <c r="L321"/>
  <c r="L391" s="1"/>
  <c r="L320"/>
  <c r="L390" s="1"/>
  <c r="L318"/>
  <c r="L388" s="1"/>
  <c r="G316"/>
  <c r="G386" s="1"/>
  <c r="K317"/>
  <c r="K387" s="1"/>
  <c r="S15" i="1"/>
  <c r="L323" i="33"/>
  <c r="L393" s="1"/>
  <c r="L316"/>
  <c r="L386" s="1"/>
  <c r="S11" i="1"/>
  <c r="I322" i="33"/>
  <c r="I392" s="1"/>
  <c r="M163" i="1"/>
  <c r="I462" i="33"/>
  <c r="T27" i="1"/>
  <c r="T31"/>
  <c r="T29"/>
  <c r="T33"/>
  <c r="T30"/>
  <c r="T28"/>
  <c r="T26"/>
  <c r="T32"/>
  <c r="M785" i="33"/>
  <c r="S4494" i="1"/>
  <c r="M787" i="33"/>
  <c r="M786"/>
  <c r="S4489" i="1"/>
  <c r="M782" i="33"/>
  <c r="S4491" i="1"/>
  <c r="M784" i="33"/>
  <c r="S4495" i="1"/>
  <c r="M788" i="33"/>
  <c r="S4490" i="1"/>
  <c r="M783" i="33"/>
  <c r="S4488" i="1"/>
  <c r="M781" i="33"/>
  <c r="T988" i="1"/>
  <c r="T984"/>
  <c r="T987"/>
  <c r="T981"/>
  <c r="T983"/>
  <c r="T982"/>
  <c r="T986"/>
  <c r="T985"/>
  <c r="S3243"/>
  <c r="S3248"/>
  <c r="S3242"/>
  <c r="S3246"/>
  <c r="S3245"/>
  <c r="S3247"/>
  <c r="R695"/>
  <c r="R701"/>
  <c r="S688"/>
  <c r="S696" s="1"/>
  <c r="R696"/>
  <c r="R699"/>
  <c r="S694"/>
  <c r="R702"/>
  <c r="S690"/>
  <c r="S698" s="1"/>
  <c r="R698"/>
  <c r="S692"/>
  <c r="S700" s="1"/>
  <c r="R700"/>
  <c r="S689"/>
  <c r="S697" s="1"/>
  <c r="R697"/>
  <c r="I159"/>
  <c r="S907"/>
  <c r="S915" s="1"/>
  <c r="R915"/>
  <c r="S906"/>
  <c r="S914" s="1"/>
  <c r="R914"/>
  <c r="S912"/>
  <c r="S920" s="1"/>
  <c r="R920"/>
  <c r="S911"/>
  <c r="S919" s="1"/>
  <c r="R919"/>
  <c r="S910"/>
  <c r="S918" s="1"/>
  <c r="R918"/>
  <c r="S908"/>
  <c r="S916" s="1"/>
  <c r="R916"/>
  <c r="S909"/>
  <c r="S917" s="1"/>
  <c r="R917"/>
  <c r="S1118"/>
  <c r="S1122"/>
  <c r="S1123"/>
  <c r="S1331"/>
  <c r="S1327"/>
  <c r="S1330"/>
  <c r="E4388"/>
  <c r="E4406"/>
  <c r="E4483" s="1"/>
  <c r="E4397"/>
  <c r="S1404"/>
  <c r="T1375"/>
  <c r="T1374"/>
  <c r="T1383"/>
  <c r="T1372"/>
  <c r="T1399"/>
  <c r="T1362"/>
  <c r="T1395"/>
  <c r="T1391"/>
  <c r="T1367"/>
  <c r="T1364"/>
  <c r="T1396"/>
  <c r="T1392"/>
  <c r="T1373"/>
  <c r="T1369"/>
  <c r="T1366"/>
  <c r="T1397"/>
  <c r="T1393"/>
  <c r="T1371"/>
  <c r="T1360"/>
  <c r="T1398"/>
  <c r="T1394"/>
  <c r="T1389"/>
  <c r="T1387"/>
  <c r="T1385"/>
  <c r="T1361"/>
  <c r="T1386"/>
  <c r="T1368"/>
  <c r="T1384"/>
  <c r="T1376"/>
  <c r="T1380"/>
  <c r="T1390"/>
  <c r="T1365"/>
  <c r="T1377"/>
  <c r="T1379"/>
  <c r="T1381"/>
  <c r="T1363"/>
  <c r="T1378"/>
  <c r="T1382"/>
  <c r="T1388"/>
  <c r="T1370"/>
  <c r="T1270"/>
  <c r="T1278"/>
  <c r="T1267"/>
  <c r="T1265"/>
  <c r="T1269"/>
  <c r="T1263"/>
  <c r="T1310"/>
  <c r="T1255"/>
  <c r="T1309"/>
  <c r="T1286"/>
  <c r="T1307"/>
  <c r="T1306"/>
  <c r="T1299"/>
  <c r="T1295"/>
  <c r="T1326"/>
  <c r="T1303"/>
  <c r="T1298"/>
  <c r="T1294"/>
  <c r="T1264"/>
  <c r="T1262"/>
  <c r="T1308"/>
  <c r="T1302"/>
  <c r="T1297"/>
  <c r="T1296"/>
  <c r="T1285"/>
  <c r="T1322"/>
  <c r="T1318"/>
  <c r="T1325"/>
  <c r="T1321"/>
  <c r="T1324"/>
  <c r="T1320"/>
  <c r="T1323"/>
  <c r="T1319"/>
  <c r="T1311"/>
  <c r="T1315"/>
  <c r="T1281"/>
  <c r="T1279"/>
  <c r="T1289"/>
  <c r="T1293"/>
  <c r="T1305"/>
  <c r="T1256"/>
  <c r="T1258"/>
  <c r="T1273"/>
  <c r="T1277"/>
  <c r="T1284"/>
  <c r="T1314"/>
  <c r="T1283"/>
  <c r="T1288"/>
  <c r="T1292"/>
  <c r="T1282"/>
  <c r="T1313"/>
  <c r="T1317"/>
  <c r="T1287"/>
  <c r="T1291"/>
  <c r="T1260"/>
  <c r="T1259"/>
  <c r="T1271"/>
  <c r="T1275"/>
  <c r="T1312"/>
  <c r="T1316"/>
  <c r="T1280"/>
  <c r="T1290"/>
  <c r="T1304"/>
  <c r="T1261"/>
  <c r="T1266"/>
  <c r="T1274"/>
  <c r="T1300"/>
  <c r="T1301"/>
  <c r="T1257"/>
  <c r="T1268"/>
  <c r="T1272"/>
  <c r="T1276"/>
  <c r="T1236"/>
  <c r="T1232"/>
  <c r="T1228"/>
  <c r="T1234"/>
  <c r="T1230"/>
  <c r="T1222"/>
  <c r="T1235"/>
  <c r="T1233"/>
  <c r="T1231"/>
  <c r="T1229"/>
  <c r="T1225"/>
  <c r="T1221"/>
  <c r="T1220"/>
  <c r="T1227"/>
  <c r="T1223"/>
  <c r="T1212"/>
  <c r="T1214"/>
  <c r="T1213"/>
  <c r="T1207"/>
  <c r="T1211"/>
  <c r="T1216"/>
  <c r="T1215"/>
  <c r="T1206"/>
  <c r="T1210"/>
  <c r="T1224"/>
  <c r="T1219"/>
  <c r="T1205"/>
  <c r="T1209"/>
  <c r="T1226"/>
  <c r="T1208"/>
  <c r="T1217"/>
  <c r="T1218"/>
  <c r="S1124"/>
  <c r="T1196"/>
  <c r="T1180"/>
  <c r="T1176"/>
  <c r="T1178"/>
  <c r="T1174"/>
  <c r="T1108"/>
  <c r="T1179"/>
  <c r="T1173"/>
  <c r="T1116"/>
  <c r="T1106"/>
  <c r="T1104"/>
  <c r="T1107"/>
  <c r="T1103"/>
  <c r="T1177"/>
  <c r="T1102"/>
  <c r="T1100"/>
  <c r="T1099"/>
  <c r="T1101"/>
  <c r="T1097"/>
  <c r="T1175"/>
  <c r="T1105"/>
  <c r="T1096"/>
  <c r="T1109"/>
  <c r="T1112"/>
  <c r="T1098"/>
  <c r="T1094"/>
  <c r="T1189"/>
  <c r="T1190"/>
  <c r="T1191"/>
  <c r="T1192"/>
  <c r="T1193"/>
  <c r="T1194"/>
  <c r="T1195"/>
  <c r="T1095"/>
  <c r="T1110"/>
  <c r="T1113"/>
  <c r="T1115"/>
  <c r="T1093"/>
  <c r="T1111"/>
  <c r="T1114"/>
  <c r="T4006"/>
  <c r="T4000"/>
  <c r="T3999"/>
  <c r="T4004"/>
  <c r="T4001"/>
  <c r="T4003"/>
  <c r="T4005"/>
  <c r="T4002"/>
  <c r="T3941"/>
  <c r="T3940"/>
  <c r="T3939"/>
  <c r="T3938"/>
  <c r="T3937"/>
  <c r="T3936"/>
  <c r="T3935"/>
  <c r="T3934"/>
  <c r="T3942"/>
  <c r="T3922"/>
  <c r="T3921"/>
  <c r="T3920"/>
  <c r="T3919"/>
  <c r="T3918"/>
  <c r="T3932"/>
  <c r="T3908"/>
  <c r="T3933"/>
  <c r="T3902"/>
  <c r="T3899"/>
  <c r="T3895"/>
  <c r="T3916"/>
  <c r="T3912"/>
  <c r="T3906"/>
  <c r="T3901"/>
  <c r="T3898"/>
  <c r="T3896"/>
  <c r="T3886"/>
  <c r="T3897"/>
  <c r="T3889"/>
  <c r="T3880"/>
  <c r="T3891"/>
  <c r="T3879"/>
  <c r="T3998"/>
  <c r="T3914"/>
  <c r="T3910"/>
  <c r="T3983"/>
  <c r="T3994"/>
  <c r="T3904"/>
  <c r="T3893"/>
  <c r="T3887"/>
  <c r="T3926"/>
  <c r="T3900"/>
  <c r="T3894"/>
  <c r="T3881"/>
  <c r="T3996"/>
  <c r="T3992"/>
  <c r="T3991"/>
  <c r="T3990"/>
  <c r="T3997"/>
  <c r="T3995"/>
  <c r="T3993"/>
  <c r="T3966"/>
  <c r="T3888"/>
  <c r="T3988"/>
  <c r="T3960"/>
  <c r="T3962"/>
  <c r="T3964"/>
  <c r="T3890"/>
  <c r="T3930"/>
  <c r="T3925"/>
  <c r="T3924"/>
  <c r="T3965"/>
  <c r="T3923"/>
  <c r="T3987"/>
  <c r="T3961"/>
  <c r="T3913"/>
  <c r="T3909"/>
  <c r="T3929"/>
  <c r="T3984"/>
  <c r="T3986"/>
  <c r="T3905"/>
  <c r="T3917"/>
  <c r="T3985"/>
  <c r="T3927"/>
  <c r="T3884"/>
  <c r="T3907"/>
  <c r="T3883"/>
  <c r="T3885"/>
  <c r="T3915"/>
  <c r="T3989"/>
  <c r="T3903"/>
  <c r="T3882"/>
  <c r="T3911"/>
  <c r="T3892"/>
  <c r="T3928"/>
  <c r="T3963"/>
  <c r="T3959"/>
  <c r="T3931"/>
  <c r="T2911"/>
  <c r="T2910"/>
  <c r="T2908"/>
  <c r="T2904"/>
  <c r="T2907"/>
  <c r="T2903"/>
  <c r="T2950"/>
  <c r="T2948"/>
  <c r="T2909"/>
  <c r="T2943"/>
  <c r="T2906"/>
  <c r="T2940"/>
  <c r="T2938"/>
  <c r="T2897"/>
  <c r="T2939"/>
  <c r="T2905"/>
  <c r="T2941"/>
  <c r="T2937"/>
  <c r="T2951"/>
  <c r="T2936"/>
  <c r="T2918"/>
  <c r="T2916"/>
  <c r="T2914"/>
  <c r="T2942"/>
  <c r="T2934"/>
  <c r="T2931"/>
  <c r="T2935"/>
  <c r="T2959"/>
  <c r="T2927"/>
  <c r="T2925"/>
  <c r="T2921"/>
  <c r="T3004"/>
  <c r="T3003"/>
  <c r="T3002"/>
  <c r="T3001"/>
  <c r="T3000"/>
  <c r="T3015"/>
  <c r="T2983"/>
  <c r="T2952"/>
  <c r="T2923"/>
  <c r="T2919"/>
  <c r="T3007"/>
  <c r="T3014"/>
  <c r="T3010"/>
  <c r="T3023"/>
  <c r="T2955"/>
  <c r="T3005"/>
  <c r="T3009"/>
  <c r="T3012"/>
  <c r="T3008"/>
  <c r="T2953"/>
  <c r="T3011"/>
  <c r="T3013"/>
  <c r="T3022"/>
  <c r="T3020"/>
  <c r="T3018"/>
  <c r="T3016"/>
  <c r="T2956"/>
  <c r="T2977"/>
  <c r="T2928"/>
  <c r="T2917"/>
  <c r="T2930"/>
  <c r="T2901"/>
  <c r="T2947"/>
  <c r="T3017"/>
  <c r="T3021"/>
  <c r="T2958"/>
  <c r="T2926"/>
  <c r="T2929"/>
  <c r="T2932"/>
  <c r="T2954"/>
  <c r="T2920"/>
  <c r="T2924"/>
  <c r="T2981"/>
  <c r="T2912"/>
  <c r="T2913"/>
  <c r="T2933"/>
  <c r="T2945"/>
  <c r="T2899"/>
  <c r="T2900"/>
  <c r="T3006"/>
  <c r="T3019"/>
  <c r="T2957"/>
  <c r="T2922"/>
  <c r="T2979"/>
  <c r="T2915"/>
  <c r="T2946"/>
  <c r="T2902"/>
  <c r="T2976"/>
  <c r="T2978"/>
  <c r="T2980"/>
  <c r="T2982"/>
  <c r="T2898"/>
  <c r="T2944"/>
  <c r="T2896"/>
  <c r="T2949"/>
  <c r="S913"/>
  <c r="S921" s="1"/>
  <c r="R921"/>
  <c r="S890"/>
  <c r="T912"/>
  <c r="T920" s="1"/>
  <c r="T909"/>
  <c r="T917" s="1"/>
  <c r="T913"/>
  <c r="T921" s="1"/>
  <c r="T911"/>
  <c r="T919" s="1"/>
  <c r="T910"/>
  <c r="T918" s="1"/>
  <c r="T908"/>
  <c r="T916" s="1"/>
  <c r="T906"/>
  <c r="T914" s="1"/>
  <c r="T907"/>
  <c r="T915" s="1"/>
  <c r="S889"/>
  <c r="T1012"/>
  <c r="T1009"/>
  <c r="T1011"/>
  <c r="T1006"/>
  <c r="T1005"/>
  <c r="T1008"/>
  <c r="T1010"/>
  <c r="T1007"/>
  <c r="S60"/>
  <c r="S65"/>
  <c r="T891"/>
  <c r="T896"/>
  <c r="T892"/>
  <c r="T895"/>
  <c r="T890"/>
  <c r="T889"/>
  <c r="T894"/>
  <c r="T893"/>
  <c r="S2551"/>
  <c r="S2546"/>
  <c r="T2551"/>
  <c r="T2484"/>
  <c r="T2483"/>
  <c r="T2482"/>
  <c r="T2481"/>
  <c r="T2480"/>
  <c r="T2479"/>
  <c r="T2478"/>
  <c r="T2485"/>
  <c r="T2477"/>
  <c r="T2475"/>
  <c r="T2471"/>
  <c r="T2470"/>
  <c r="T2472"/>
  <c r="T2546"/>
  <c r="T2548"/>
  <c r="T2547"/>
  <c r="T2545"/>
  <c r="T2473"/>
  <c r="T2476"/>
  <c r="T2474"/>
  <c r="T2544"/>
  <c r="T2550"/>
  <c r="T2549"/>
  <c r="S2548"/>
  <c r="S2545"/>
  <c r="T1333"/>
  <c r="L459" i="33"/>
  <c r="T1332" i="1"/>
  <c r="Q163"/>
  <c r="S77"/>
  <c r="L339" i="33"/>
  <c r="L410" s="1"/>
  <c r="S106" i="1"/>
  <c r="S13"/>
  <c r="T112"/>
  <c r="L462" i="33"/>
  <c r="T4494" i="1"/>
  <c r="T1687"/>
  <c r="S146"/>
  <c r="S1488"/>
  <c r="S1580"/>
  <c r="S45"/>
  <c r="S4493"/>
  <c r="S651"/>
  <c r="S1604"/>
  <c r="S1437"/>
  <c r="S1457"/>
  <c r="S659"/>
  <c r="S1187"/>
  <c r="S1642"/>
  <c r="S1017"/>
  <c r="M566" i="33"/>
  <c r="S646" i="1"/>
  <c r="S265"/>
  <c r="S3026"/>
  <c r="S1020"/>
  <c r="M588" i="33"/>
  <c r="S145" i="1"/>
  <c r="M571" i="33"/>
  <c r="S136" i="1"/>
  <c r="S1540"/>
  <c r="S71"/>
  <c r="M565" i="33"/>
  <c r="S107" i="1"/>
  <c r="S1197"/>
  <c r="S951"/>
  <c r="M569" i="33"/>
  <c r="S1120" i="1"/>
  <c r="S124"/>
  <c r="S691"/>
  <c r="S699" s="1"/>
  <c r="S3029"/>
  <c r="S1117"/>
  <c r="S105"/>
  <c r="S4501"/>
  <c r="S1201"/>
  <c r="S996"/>
  <c r="T61"/>
  <c r="T24"/>
  <c r="T1122"/>
  <c r="S66"/>
  <c r="S1530"/>
  <c r="S1591"/>
  <c r="S1539"/>
  <c r="S132"/>
  <c r="S133"/>
  <c r="S1450"/>
  <c r="S1598"/>
  <c r="S1480"/>
  <c r="S1533"/>
  <c r="S1452"/>
  <c r="S1473"/>
  <c r="S116"/>
  <c r="S3698"/>
  <c r="S4323"/>
  <c r="S1685"/>
  <c r="S1467"/>
  <c r="S1592"/>
  <c r="S1535"/>
  <c r="S1602"/>
  <c r="S1443"/>
  <c r="S64"/>
  <c r="S1469"/>
  <c r="S1013"/>
  <c r="S1594"/>
  <c r="S1472"/>
  <c r="S48"/>
  <c r="M732" i="33"/>
  <c r="S1188" i="1"/>
  <c r="S3701"/>
  <c r="S3244"/>
  <c r="S1139"/>
  <c r="S3024"/>
  <c r="S1644"/>
  <c r="S1400"/>
  <c r="S1474"/>
  <c r="S110"/>
  <c r="S953"/>
  <c r="S4008"/>
  <c r="S1486"/>
  <c r="S640"/>
  <c r="S643"/>
  <c r="S1531"/>
  <c r="S1686"/>
  <c r="S1185"/>
  <c r="S1164"/>
  <c r="S4010"/>
  <c r="S1635"/>
  <c r="S4500"/>
  <c r="S1579"/>
  <c r="S1444"/>
  <c r="S1634"/>
  <c r="M585" i="33"/>
  <c r="S1130" i="1"/>
  <c r="E388" i="33"/>
  <c r="S1121" i="1"/>
  <c r="E393" i="33"/>
  <c r="E458"/>
  <c r="T658" i="1"/>
  <c r="T1127"/>
  <c r="T123"/>
  <c r="T1464"/>
  <c r="S1600"/>
  <c r="S1603"/>
  <c r="S135"/>
  <c r="S1673"/>
  <c r="S1536"/>
  <c r="M562" i="33"/>
  <c r="S1677" i="1"/>
  <c r="S636"/>
  <c r="S4409"/>
  <c r="S1436"/>
  <c r="M733" i="33"/>
  <c r="S1586" i="1"/>
  <c r="S3249"/>
  <c r="S955"/>
  <c r="S687"/>
  <c r="S695" s="1"/>
  <c r="M568" i="33"/>
  <c r="S1478" i="1"/>
  <c r="S1183"/>
  <c r="S1014"/>
  <c r="S1645"/>
  <c r="S686"/>
  <c r="S1143"/>
  <c r="S3700"/>
  <c r="S1016"/>
  <c r="S96"/>
  <c r="M597" i="33"/>
  <c r="T1537" i="1"/>
  <c r="T1155"/>
  <c r="T73"/>
  <c r="T1013"/>
  <c r="S1487"/>
  <c r="S1573"/>
  <c r="S44"/>
  <c r="S49"/>
  <c r="S3265"/>
  <c r="S1593"/>
  <c r="S1576"/>
  <c r="S1490"/>
  <c r="S647"/>
  <c r="S53"/>
  <c r="S1439"/>
  <c r="S637"/>
  <c r="S1159"/>
  <c r="S4326"/>
  <c r="M584" i="33"/>
  <c r="S1438" i="1"/>
  <c r="S3259"/>
  <c r="S1538"/>
  <c r="S1458"/>
  <c r="S1332"/>
  <c r="S130"/>
  <c r="S140"/>
  <c r="S3695"/>
  <c r="S3027"/>
  <c r="S1643"/>
  <c r="S1528"/>
  <c r="S1537"/>
  <c r="S1137"/>
  <c r="S1584"/>
  <c r="M574" i="33"/>
  <c r="S61" i="1"/>
  <c r="S642"/>
  <c r="S693"/>
  <c r="S4492"/>
  <c r="S1647"/>
  <c r="S1146"/>
  <c r="S1119"/>
  <c r="S1477"/>
  <c r="S1453"/>
  <c r="S1133"/>
  <c r="S1129"/>
  <c r="S956"/>
  <c r="S1402"/>
  <c r="S80"/>
  <c r="S1675"/>
  <c r="T1580"/>
  <c r="T1197"/>
  <c r="T993"/>
  <c r="T25"/>
  <c r="T642"/>
  <c r="Q159"/>
  <c r="S1149"/>
  <c r="S93"/>
  <c r="T1186"/>
  <c r="T85"/>
  <c r="N568" i="33" s="1"/>
  <c r="T178" i="1"/>
  <c r="T4011"/>
  <c r="T4492"/>
  <c r="T13"/>
  <c r="T1652"/>
  <c r="T694"/>
  <c r="T1441"/>
  <c r="T77"/>
  <c r="T1157"/>
  <c r="T2819"/>
  <c r="T1576"/>
  <c r="T114"/>
  <c r="T1470"/>
  <c r="T1525"/>
  <c r="T1438"/>
  <c r="T126"/>
  <c r="T1014"/>
  <c r="S1401"/>
  <c r="S10"/>
  <c r="M731" i="33"/>
  <c r="S1405" i="1"/>
  <c r="S1407"/>
  <c r="S1406"/>
  <c r="T1117"/>
  <c r="T1407"/>
  <c r="T1406"/>
  <c r="T1404"/>
  <c r="T1402"/>
  <c r="T1401"/>
  <c r="T1405"/>
  <c r="T1400"/>
  <c r="T1403"/>
  <c r="T134"/>
  <c r="T11"/>
  <c r="T1147"/>
  <c r="T655"/>
  <c r="T1016"/>
  <c r="T1128"/>
  <c r="T1135"/>
  <c r="T3030"/>
  <c r="T1677"/>
  <c r="N734" i="33" s="1"/>
  <c r="T3260" i="1"/>
  <c r="T1540"/>
  <c r="T137"/>
  <c r="T949"/>
  <c r="L460" i="33"/>
  <c r="S1403" i="1"/>
  <c r="Q158"/>
  <c r="L456" i="33"/>
  <c r="Q157" i="1"/>
  <c r="M573" i="33"/>
  <c r="Q161" i="1"/>
  <c r="L457" i="33"/>
  <c r="S1676" i="1"/>
  <c r="M701" i="33"/>
  <c r="S41" i="1"/>
  <c r="S79"/>
  <c r="S91"/>
  <c r="S1680"/>
  <c r="R41"/>
  <c r="R37"/>
  <c r="S88"/>
  <c r="M730" i="33"/>
  <c r="M734"/>
  <c r="S83" i="1"/>
  <c r="M595" i="33"/>
  <c r="S39" i="1"/>
  <c r="L458" i="33"/>
  <c r="M697"/>
  <c r="M695"/>
  <c r="R39" i="1"/>
  <c r="M700" i="33"/>
  <c r="M570"/>
  <c r="Q162" i="1"/>
  <c r="S82"/>
  <c r="L461" i="33"/>
  <c r="Q160" i="1"/>
  <c r="S685"/>
  <c r="T267"/>
  <c r="T1459"/>
  <c r="T1457"/>
  <c r="T1684"/>
  <c r="T682"/>
  <c r="T119"/>
  <c r="T4488"/>
  <c r="T1183"/>
  <c r="T1679"/>
  <c r="N736" i="33" s="1"/>
  <c r="T693" i="1"/>
  <c r="T1449"/>
  <c r="T1489"/>
  <c r="T640"/>
  <c r="T1462"/>
  <c r="T52"/>
  <c r="T4412"/>
  <c r="T1184"/>
  <c r="T100"/>
  <c r="N592" i="33" s="1"/>
  <c r="T4327" i="1"/>
  <c r="T3025"/>
  <c r="T1439"/>
  <c r="T1683"/>
  <c r="T4496"/>
  <c r="S85"/>
  <c r="R40"/>
  <c r="L336" i="33"/>
  <c r="L407" s="1"/>
  <c r="L463"/>
  <c r="M599"/>
  <c r="S86" i="1"/>
  <c r="T1164"/>
  <c r="T2822"/>
  <c r="M698" i="33"/>
  <c r="S89" i="1"/>
  <c r="S35"/>
  <c r="T4007"/>
  <c r="T264"/>
  <c r="T3247"/>
  <c r="T4410"/>
  <c r="T84"/>
  <c r="N567" i="33" s="1"/>
  <c r="T4416" i="1"/>
  <c r="T98"/>
  <c r="N590" i="33" s="1"/>
  <c r="T1603" i="1"/>
  <c r="T1645"/>
  <c r="T127"/>
  <c r="T4495"/>
  <c r="T1181"/>
  <c r="T72"/>
  <c r="T679"/>
  <c r="T1586"/>
  <c r="T92"/>
  <c r="N584" i="33" s="1"/>
  <c r="T4321" i="1"/>
  <c r="T1573"/>
  <c r="T2821"/>
  <c r="T1328"/>
  <c r="T1447"/>
  <c r="S38"/>
  <c r="S1154"/>
  <c r="S40"/>
  <c r="R35"/>
  <c r="R38"/>
  <c r="R154"/>
  <c r="M339" i="33" s="1"/>
  <c r="M410" s="1"/>
  <c r="T683" i="1"/>
  <c r="T651"/>
  <c r="T1597"/>
  <c r="T4489"/>
  <c r="T2820"/>
  <c r="T1201"/>
  <c r="T4502"/>
  <c r="T1578"/>
  <c r="T1150"/>
  <c r="T1674"/>
  <c r="N731" i="33" s="1"/>
  <c r="T1161" i="1"/>
  <c r="T1601"/>
  <c r="T1655"/>
  <c r="T1019"/>
  <c r="T48"/>
  <c r="T687"/>
  <c r="T1154"/>
  <c r="T1479"/>
  <c r="T86"/>
  <c r="N569" i="33" s="1"/>
  <c r="T1142" i="1"/>
  <c r="T18"/>
  <c r="T3264"/>
  <c r="T1532"/>
  <c r="T139"/>
  <c r="T106"/>
  <c r="T261"/>
  <c r="T2818"/>
  <c r="T1341"/>
  <c r="T93"/>
  <c r="N585" i="33" s="1"/>
  <c r="S36" i="1"/>
  <c r="R149"/>
  <c r="M334" i="33" s="1"/>
  <c r="M405" s="1"/>
  <c r="S92" i="1"/>
  <c r="M694" i="33"/>
  <c r="S76" i="1"/>
  <c r="S101"/>
  <c r="Q164"/>
  <c r="M564" i="33"/>
  <c r="R36" i="1"/>
  <c r="S1341"/>
  <c r="M699" i="33"/>
  <c r="M561"/>
  <c r="S1339" i="1"/>
  <c r="M696" i="33"/>
  <c r="R151" i="1"/>
  <c r="M336" i="33" s="1"/>
  <c r="M407" s="1"/>
  <c r="M589"/>
  <c r="S1342" i="1"/>
  <c r="S1334"/>
  <c r="R155"/>
  <c r="M340" i="33" s="1"/>
  <c r="M411" s="1"/>
  <c r="T66" i="1"/>
  <c r="T636"/>
  <c r="T4497"/>
  <c r="T653"/>
  <c r="T1163"/>
  <c r="T95"/>
  <c r="N587" i="33" s="1"/>
  <c r="T102" i="1"/>
  <c r="N594" i="33" s="1"/>
  <c r="T1437" i="1"/>
  <c r="T1481"/>
  <c r="T1579"/>
  <c r="T125"/>
  <c r="T3242"/>
  <c r="T1595"/>
  <c r="T1132"/>
  <c r="T1188"/>
  <c r="T23"/>
  <c r="T83"/>
  <c r="N566" i="33" s="1"/>
  <c r="T120" i="1"/>
  <c r="T103"/>
  <c r="T1125"/>
  <c r="T53"/>
  <c r="T954"/>
  <c r="T3027"/>
  <c r="T1435"/>
  <c r="T1452"/>
  <c r="T64"/>
  <c r="T49"/>
  <c r="T3263"/>
  <c r="T1445"/>
  <c r="T1649"/>
  <c r="T1456"/>
  <c r="T181"/>
  <c r="T1202"/>
  <c r="T3245"/>
  <c r="T1644"/>
  <c r="T1587"/>
  <c r="T1134"/>
  <c r="T68"/>
  <c r="T1476"/>
  <c r="T129"/>
  <c r="T1591"/>
  <c r="T1583"/>
  <c r="T1017"/>
  <c r="T1490"/>
  <c r="T177"/>
  <c r="T4328"/>
  <c r="T1632"/>
  <c r="T1599"/>
  <c r="T1533"/>
  <c r="T1020"/>
  <c r="T956"/>
  <c r="T132"/>
  <c r="T99"/>
  <c r="N591" i="33" s="1"/>
  <c r="T115" i="1"/>
  <c r="T684"/>
  <c r="T4322"/>
  <c r="T1642"/>
  <c r="T133"/>
  <c r="T1634"/>
  <c r="T1338"/>
  <c r="S1335"/>
  <c r="S1328"/>
  <c r="S12"/>
  <c r="S57"/>
  <c r="R153"/>
  <c r="M586" i="33"/>
  <c r="R150" i="1"/>
  <c r="M335" i="33" s="1"/>
  <c r="M406" s="1"/>
  <c r="M590"/>
  <c r="S98" i="1"/>
  <c r="S1333"/>
  <c r="S120"/>
  <c r="R152"/>
  <c r="T131"/>
  <c r="T91"/>
  <c r="N574" i="33" s="1"/>
  <c r="T1596" i="1"/>
  <c r="T65"/>
  <c r="T1526"/>
  <c r="T1130"/>
  <c r="T955"/>
  <c r="T1143"/>
  <c r="T1465"/>
  <c r="T143"/>
  <c r="T1529"/>
  <c r="T656"/>
  <c r="T1535"/>
  <c r="T97"/>
  <c r="T55"/>
  <c r="T1581"/>
  <c r="T1331"/>
  <c r="T1339"/>
  <c r="T1327"/>
  <c r="T1330"/>
  <c r="T9"/>
  <c r="T4503"/>
  <c r="T147"/>
  <c r="T637"/>
  <c r="T87"/>
  <c r="N570" i="33" s="1"/>
  <c r="T1635" i="1"/>
  <c r="T952"/>
  <c r="T2817"/>
  <c r="T3699"/>
  <c r="T1636"/>
  <c r="T1453"/>
  <c r="T268"/>
  <c r="T1686"/>
  <c r="T101"/>
  <c r="T1018"/>
  <c r="T78"/>
  <c r="T3259"/>
  <c r="T686"/>
  <c r="T1685"/>
  <c r="T46"/>
  <c r="T175"/>
  <c r="T142"/>
  <c r="T107"/>
  <c r="N599" i="33" s="1"/>
  <c r="T140" i="1"/>
  <c r="T96"/>
  <c r="N588" i="33" s="1"/>
  <c r="T1152" i="1"/>
  <c r="T1454"/>
  <c r="T1474"/>
  <c r="T1488"/>
  <c r="T1137"/>
  <c r="T992"/>
  <c r="T1539"/>
  <c r="T1469"/>
  <c r="T1648"/>
  <c r="T3024"/>
  <c r="T4013"/>
  <c r="T1680"/>
  <c r="N737" i="33" s="1"/>
  <c r="T4415" i="1"/>
  <c r="T4323"/>
  <c r="T21"/>
  <c r="T82"/>
  <c r="N565" i="33" s="1"/>
  <c r="T111" i="1"/>
  <c r="T108"/>
  <c r="T144"/>
  <c r="T645"/>
  <c r="T996"/>
  <c r="T1534"/>
  <c r="T1471"/>
  <c r="T1486"/>
  <c r="T1473"/>
  <c r="T1139"/>
  <c r="T1584"/>
  <c r="T4491"/>
  <c r="T4501"/>
  <c r="T1478"/>
  <c r="T1146"/>
  <c r="T3248"/>
  <c r="T1162"/>
  <c r="T953"/>
  <c r="T12"/>
  <c r="T63"/>
  <c r="T262"/>
  <c r="T59"/>
  <c r="T79"/>
  <c r="N562" i="33" s="1"/>
  <c r="T60" i="1"/>
  <c r="T1588"/>
  <c r="T1451"/>
  <c r="T1466"/>
  <c r="T1654"/>
  <c r="T1528"/>
  <c r="T3249"/>
  <c r="T4414"/>
  <c r="T1460"/>
  <c r="T1141"/>
  <c r="T51"/>
  <c r="T19"/>
  <c r="T1124"/>
  <c r="T643"/>
  <c r="T1536"/>
  <c r="T1589"/>
  <c r="T54"/>
  <c r="T180"/>
  <c r="T70"/>
  <c r="T1641"/>
  <c r="T1342"/>
  <c r="T1340"/>
  <c r="T1336"/>
  <c r="T1637"/>
  <c r="T1442"/>
  <c r="T3244"/>
  <c r="T3026"/>
  <c r="T647"/>
  <c r="T650"/>
  <c r="T680"/>
  <c r="T116"/>
  <c r="T3029"/>
  <c r="T3258"/>
  <c r="T4325"/>
  <c r="T692"/>
  <c r="T113"/>
  <c r="T646"/>
  <c r="T1120"/>
  <c r="T1450"/>
  <c r="T994"/>
  <c r="T1651"/>
  <c r="T1650"/>
  <c r="T1604"/>
  <c r="T1653"/>
  <c r="T1574"/>
  <c r="T3695"/>
  <c r="T3261"/>
  <c r="T3262"/>
  <c r="T689"/>
  <c r="T47"/>
  <c r="T146"/>
  <c r="T74"/>
  <c r="T1118"/>
  <c r="T1455"/>
  <c r="T1436"/>
  <c r="T1585"/>
  <c r="T1640"/>
  <c r="T3028"/>
  <c r="T3701"/>
  <c r="T4409"/>
  <c r="T1598"/>
  <c r="T1446"/>
  <c r="T950"/>
  <c r="T263"/>
  <c r="T1463"/>
  <c r="T105"/>
  <c r="N597" i="33" s="1"/>
  <c r="T1678" i="1"/>
  <c r="T1590"/>
  <c r="T652"/>
  <c r="T1688"/>
  <c r="T20"/>
  <c r="T62"/>
  <c r="T649"/>
  <c r="T1140"/>
  <c r="T1487"/>
  <c r="T3698"/>
  <c r="T3243"/>
  <c r="T1198"/>
  <c r="T121"/>
  <c r="T110"/>
  <c r="T1119"/>
  <c r="T1185"/>
  <c r="T1187"/>
  <c r="T4493"/>
  <c r="T90"/>
  <c r="N573" i="33" s="1"/>
  <c r="T141" i="1"/>
  <c r="T80"/>
  <c r="N563" i="33" s="1"/>
  <c r="T1121" i="1"/>
  <c r="T990"/>
  <c r="T4014"/>
  <c r="T4413"/>
  <c r="T1444"/>
  <c r="T71"/>
  <c r="T3246"/>
  <c r="T1602"/>
  <c r="T58"/>
  <c r="T1158"/>
  <c r="T654"/>
  <c r="T688"/>
  <c r="T81"/>
  <c r="T136"/>
  <c r="T1582"/>
  <c r="T1485"/>
  <c r="T1483"/>
  <c r="T1594"/>
  <c r="T1144"/>
  <c r="T1475"/>
  <c r="T1575"/>
  <c r="T1477"/>
  <c r="T1527"/>
  <c r="T1676"/>
  <c r="N733" i="33" s="1"/>
  <c r="T1131" i="1"/>
  <c r="T4012"/>
  <c r="T1484"/>
  <c r="T104"/>
  <c r="T69"/>
  <c r="T1461"/>
  <c r="T10"/>
  <c r="T57"/>
  <c r="T1593"/>
  <c r="T1133"/>
  <c r="T1458"/>
  <c r="T991"/>
  <c r="T1203"/>
  <c r="T8"/>
  <c r="T1675"/>
  <c r="N732" i="33" s="1"/>
  <c r="T4499" i="1"/>
  <c r="T176"/>
  <c r="T138"/>
  <c r="T1159"/>
  <c r="T1329"/>
  <c r="T1334"/>
  <c r="T1337"/>
  <c r="T135"/>
  <c r="T182"/>
  <c r="T1129"/>
  <c r="T1643"/>
  <c r="T88"/>
  <c r="N571" i="33" s="1"/>
  <c r="T117" i="1"/>
  <c r="T1592"/>
  <c r="T3696"/>
  <c r="T76"/>
  <c r="N559" i="33" s="1"/>
  <c r="T118" i="1"/>
  <c r="T2816"/>
  <c r="T1482"/>
  <c r="T690"/>
  <c r="T4326"/>
  <c r="T685"/>
  <c r="T22"/>
  <c r="T94"/>
  <c r="N586" i="33" s="1"/>
  <c r="T1156" i="1"/>
  <c r="T1148"/>
  <c r="T1138"/>
  <c r="T989"/>
  <c r="T1136"/>
  <c r="T3700"/>
  <c r="T4324"/>
  <c r="T1682"/>
  <c r="T109"/>
  <c r="U4"/>
  <c r="T1123"/>
  <c r="T638"/>
  <c r="T1639"/>
  <c r="T1015"/>
  <c r="T1530"/>
  <c r="T3697"/>
  <c r="T641"/>
  <c r="T1126"/>
  <c r="S9"/>
  <c r="S8"/>
  <c r="S18"/>
  <c r="S34" s="1"/>
  <c r="R34"/>
  <c r="M316" i="33" s="1"/>
  <c r="S52" i="1"/>
  <c r="R148"/>
  <c r="M567" i="33"/>
  <c r="S84" i="1"/>
  <c r="T45"/>
  <c r="T1151"/>
  <c r="T3031"/>
  <c r="T1200"/>
  <c r="T1531"/>
  <c r="T1577"/>
  <c r="T1480"/>
  <c r="T15"/>
  <c r="T1467"/>
  <c r="T266"/>
  <c r="T14"/>
  <c r="T1600"/>
  <c r="T56"/>
  <c r="T1448"/>
  <c r="T1182"/>
  <c r="T659"/>
  <c r="T124"/>
  <c r="T44"/>
  <c r="T1160"/>
  <c r="T4490"/>
  <c r="T951"/>
  <c r="T2823"/>
  <c r="T1638"/>
  <c r="T1472"/>
  <c r="T644"/>
  <c r="T67"/>
  <c r="T691"/>
  <c r="T1145"/>
  <c r="T4411"/>
  <c r="T3702"/>
  <c r="T1538"/>
  <c r="T128"/>
  <c r="T1689"/>
  <c r="T657"/>
  <c r="T1633"/>
  <c r="T4500"/>
  <c r="T4010"/>
  <c r="T1647"/>
  <c r="T1149"/>
  <c r="T130"/>
  <c r="T122"/>
  <c r="T639"/>
  <c r="T89"/>
  <c r="N572" i="33" s="1"/>
  <c r="T1199" i="1"/>
  <c r="T4498"/>
  <c r="T4008"/>
  <c r="T1646"/>
  <c r="T1153"/>
  <c r="T179"/>
  <c r="T3265"/>
  <c r="T4009"/>
  <c r="T995"/>
  <c r="T1468"/>
  <c r="T1440"/>
  <c r="T1204"/>
  <c r="T75"/>
  <c r="T50"/>
  <c r="T681"/>
  <c r="T648"/>
  <c r="T1673"/>
  <c r="N730" i="33" s="1"/>
  <c r="T145" i="1"/>
  <c r="T1443"/>
  <c r="T265"/>
  <c r="T1335"/>
  <c r="S100"/>
  <c r="M592" i="33"/>
  <c r="M591"/>
  <c r="S99" i="1"/>
  <c r="S14"/>
  <c r="M596" i="33"/>
  <c r="S104" i="1"/>
  <c r="S1678"/>
  <c r="M735" i="33"/>
  <c r="M594"/>
  <c r="S102" i="1"/>
  <c r="S1329"/>
  <c r="M736" i="33"/>
  <c r="S1679" i="1"/>
  <c r="S95"/>
  <c r="M587" i="33"/>
  <c r="I387"/>
  <c r="I457"/>
  <c r="M158" i="1"/>
  <c r="S37"/>
  <c r="G456" i="33"/>
  <c r="K157" i="1"/>
  <c r="P158"/>
  <c r="K457" i="33"/>
  <c r="N158" i="1"/>
  <c r="N161"/>
  <c r="O163"/>
  <c r="N157"/>
  <c r="N164"/>
  <c r="N162"/>
  <c r="N160"/>
  <c r="J462" i="33"/>
  <c r="H393"/>
  <c r="H463"/>
  <c r="L164" i="1"/>
  <c r="I390" i="33"/>
  <c r="I460"/>
  <c r="M161" i="1"/>
  <c r="M318" i="33" l="1"/>
  <c r="M388" s="1"/>
  <c r="M320"/>
  <c r="M390" s="1"/>
  <c r="M317"/>
  <c r="M387" s="1"/>
  <c r="M322"/>
  <c r="M392" s="1"/>
  <c r="M319"/>
  <c r="M389" s="1"/>
  <c r="M321"/>
  <c r="M391" s="1"/>
  <c r="M323"/>
  <c r="M393" s="1"/>
  <c r="U33" i="1"/>
  <c r="U28"/>
  <c r="U26"/>
  <c r="U30"/>
  <c r="U32"/>
  <c r="U29"/>
  <c r="U31"/>
  <c r="U27"/>
  <c r="N783" i="33"/>
  <c r="N782"/>
  <c r="N786"/>
  <c r="N781"/>
  <c r="N785"/>
  <c r="N788"/>
  <c r="N787"/>
  <c r="N784"/>
  <c r="U988" i="1"/>
  <c r="U985"/>
  <c r="U987"/>
  <c r="U982"/>
  <c r="U986"/>
  <c r="U984"/>
  <c r="U981"/>
  <c r="U983"/>
  <c r="T696"/>
  <c r="T698"/>
  <c r="T700"/>
  <c r="T702"/>
  <c r="T699"/>
  <c r="T697"/>
  <c r="S701"/>
  <c r="T695"/>
  <c r="T701"/>
  <c r="S702"/>
  <c r="E4565"/>
  <c r="E4574" s="1"/>
  <c r="E4584" s="1"/>
  <c r="U1383"/>
  <c r="U1371"/>
  <c r="U1373"/>
  <c r="U1369"/>
  <c r="U1367"/>
  <c r="U1375"/>
  <c r="U1396"/>
  <c r="U1392"/>
  <c r="U1377"/>
  <c r="U1399"/>
  <c r="U1397"/>
  <c r="U1393"/>
  <c r="U1379"/>
  <c r="U1372"/>
  <c r="U1398"/>
  <c r="U1394"/>
  <c r="U1389"/>
  <c r="U1387"/>
  <c r="U1385"/>
  <c r="U1381"/>
  <c r="U1374"/>
  <c r="U1395"/>
  <c r="U1391"/>
  <c r="U1361"/>
  <c r="U1388"/>
  <c r="U1368"/>
  <c r="U1370"/>
  <c r="U1390"/>
  <c r="U1363"/>
  <c r="U1376"/>
  <c r="U1380"/>
  <c r="U1384"/>
  <c r="U1386"/>
  <c r="U1364"/>
  <c r="U1366"/>
  <c r="U1378"/>
  <c r="U1382"/>
  <c r="U1362"/>
  <c r="U1360"/>
  <c r="U1365"/>
  <c r="U1278"/>
  <c r="U1262"/>
  <c r="U1276"/>
  <c r="U1272"/>
  <c r="U1302"/>
  <c r="U1274"/>
  <c r="U1270"/>
  <c r="U1257"/>
  <c r="U1255"/>
  <c r="U1310"/>
  <c r="U1294"/>
  <c r="U1301"/>
  <c r="U1285"/>
  <c r="U1325"/>
  <c r="U1324"/>
  <c r="U1323"/>
  <c r="U1322"/>
  <c r="U1321"/>
  <c r="U1320"/>
  <c r="U1319"/>
  <c r="U1318"/>
  <c r="U1277"/>
  <c r="U1275"/>
  <c r="U1273"/>
  <c r="U1271"/>
  <c r="U1280"/>
  <c r="U1279"/>
  <c r="U1326"/>
  <c r="U1316"/>
  <c r="U1314"/>
  <c r="U1312"/>
  <c r="U1311"/>
  <c r="U1286"/>
  <c r="U1317"/>
  <c r="U1315"/>
  <c r="U1313"/>
  <c r="U1282"/>
  <c r="U1284"/>
  <c r="U1290"/>
  <c r="U1297"/>
  <c r="U1258"/>
  <c r="U1308"/>
  <c r="U1263"/>
  <c r="U1281"/>
  <c r="U1288"/>
  <c r="U1292"/>
  <c r="U1305"/>
  <c r="U1260"/>
  <c r="U1295"/>
  <c r="U1299"/>
  <c r="U1300"/>
  <c r="U1259"/>
  <c r="U1306"/>
  <c r="U1256"/>
  <c r="U1283"/>
  <c r="U1303"/>
  <c r="U1287"/>
  <c r="U1291"/>
  <c r="U1296"/>
  <c r="U1261"/>
  <c r="U1307"/>
  <c r="U1266"/>
  <c r="U1267"/>
  <c r="U1269"/>
  <c r="U1304"/>
  <c r="U1289"/>
  <c r="U1293"/>
  <c r="U1298"/>
  <c r="U1309"/>
  <c r="U1268"/>
  <c r="U1264"/>
  <c r="U1265"/>
  <c r="U1233"/>
  <c r="U1229"/>
  <c r="U1235"/>
  <c r="U1231"/>
  <c r="U1220"/>
  <c r="U1236"/>
  <c r="U1212"/>
  <c r="U1234"/>
  <c r="U1232"/>
  <c r="U1230"/>
  <c r="U1228"/>
  <c r="U1216"/>
  <c r="U1215"/>
  <c r="U1218"/>
  <c r="U1211"/>
  <c r="U1210"/>
  <c r="U1209"/>
  <c r="U1208"/>
  <c r="U1207"/>
  <c r="U1206"/>
  <c r="U1205"/>
  <c r="U1219"/>
  <c r="U1226"/>
  <c r="U1213"/>
  <c r="U1227"/>
  <c r="U1217"/>
  <c r="U1214"/>
  <c r="U1222"/>
  <c r="U1224"/>
  <c r="U1223"/>
  <c r="U1221"/>
  <c r="U1225"/>
  <c r="U1196"/>
  <c r="U1194"/>
  <c r="U1190"/>
  <c r="U1192"/>
  <c r="U1193"/>
  <c r="U1189"/>
  <c r="U1107"/>
  <c r="U1106"/>
  <c r="U1105"/>
  <c r="U1104"/>
  <c r="U1103"/>
  <c r="U1102"/>
  <c r="U1116"/>
  <c r="U1195"/>
  <c r="U1113"/>
  <c r="U1109"/>
  <c r="U1114"/>
  <c r="U1110"/>
  <c r="U1100"/>
  <c r="U1115"/>
  <c r="U1111"/>
  <c r="U1101"/>
  <c r="U1191"/>
  <c r="U1180"/>
  <c r="U1096"/>
  <c r="U1093"/>
  <c r="U1094"/>
  <c r="U1108"/>
  <c r="U1112"/>
  <c r="U1095"/>
  <c r="U1176"/>
  <c r="U1179"/>
  <c r="U1097"/>
  <c r="U1098"/>
  <c r="U1174"/>
  <c r="U1178"/>
  <c r="U1099"/>
  <c r="U1173"/>
  <c r="U1177"/>
  <c r="U1175"/>
  <c r="U4006"/>
  <c r="U4003"/>
  <c r="U4005"/>
  <c r="U4000"/>
  <c r="U3999"/>
  <c r="U4001"/>
  <c r="U4002"/>
  <c r="U4004"/>
  <c r="U3942"/>
  <c r="U3941"/>
  <c r="U3937"/>
  <c r="U3940"/>
  <c r="U3936"/>
  <c r="U3926"/>
  <c r="U3939"/>
  <c r="U3938"/>
  <c r="U3935"/>
  <c r="U3934"/>
  <c r="U3920"/>
  <c r="U3910"/>
  <c r="U3924"/>
  <c r="U3922"/>
  <c r="U3918"/>
  <c r="U3933"/>
  <c r="U3921"/>
  <c r="U3919"/>
  <c r="U3902"/>
  <c r="U3900"/>
  <c r="U3896"/>
  <c r="U3886"/>
  <c r="U3899"/>
  <c r="U3897"/>
  <c r="U3894"/>
  <c r="U3966"/>
  <c r="U3895"/>
  <c r="U3883"/>
  <c r="U3879"/>
  <c r="U3901"/>
  <c r="U3898"/>
  <c r="U3885"/>
  <c r="U3880"/>
  <c r="U3960"/>
  <c r="U3990"/>
  <c r="U3995"/>
  <c r="U3881"/>
  <c r="U3964"/>
  <c r="U3997"/>
  <c r="U3993"/>
  <c r="U3928"/>
  <c r="U3998"/>
  <c r="U3962"/>
  <c r="U3996"/>
  <c r="U3994"/>
  <c r="U3988"/>
  <c r="U3888"/>
  <c r="U3983"/>
  <c r="U3913"/>
  <c r="U3890"/>
  <c r="U3911"/>
  <c r="U3925"/>
  <c r="U3931"/>
  <c r="U3985"/>
  <c r="U3986"/>
  <c r="U3984"/>
  <c r="U3989"/>
  <c r="U3991"/>
  <c r="U3961"/>
  <c r="U3905"/>
  <c r="U3917"/>
  <c r="U3927"/>
  <c r="U3889"/>
  <c r="U3907"/>
  <c r="U3914"/>
  <c r="U3906"/>
  <c r="U3929"/>
  <c r="U3909"/>
  <c r="U3932"/>
  <c r="U3965"/>
  <c r="U3923"/>
  <c r="U3892"/>
  <c r="U3963"/>
  <c r="U3959"/>
  <c r="U3893"/>
  <c r="U3992"/>
  <c r="U3887"/>
  <c r="U3916"/>
  <c r="U3904"/>
  <c r="U3987"/>
  <c r="U3884"/>
  <c r="U3903"/>
  <c r="U3891"/>
  <c r="U3882"/>
  <c r="U3915"/>
  <c r="U3912"/>
  <c r="U3908"/>
  <c r="U3930"/>
  <c r="U2910"/>
  <c r="U2909"/>
  <c r="U2903"/>
  <c r="U2911"/>
  <c r="U2942"/>
  <c r="U2941"/>
  <c r="U2940"/>
  <c r="U2951"/>
  <c r="U2939"/>
  <c r="U2935"/>
  <c r="U2945"/>
  <c r="U2937"/>
  <c r="U2938"/>
  <c r="U2946"/>
  <c r="U2927"/>
  <c r="U2919"/>
  <c r="U2983"/>
  <c r="U2981"/>
  <c r="U2979"/>
  <c r="U2977"/>
  <c r="U2943"/>
  <c r="U2936"/>
  <c r="U2952"/>
  <c r="U2934"/>
  <c r="U2959"/>
  <c r="U3003"/>
  <c r="U3015"/>
  <c r="U3013"/>
  <c r="U3009"/>
  <c r="U3002"/>
  <c r="U3012"/>
  <c r="U3001"/>
  <c r="U3011"/>
  <c r="U3007"/>
  <c r="U3000"/>
  <c r="U3014"/>
  <c r="U3010"/>
  <c r="U3023"/>
  <c r="U3008"/>
  <c r="U3021"/>
  <c r="U3019"/>
  <c r="U2896"/>
  <c r="U2980"/>
  <c r="U2912"/>
  <c r="U2928"/>
  <c r="U2923"/>
  <c r="U2930"/>
  <c r="U2897"/>
  <c r="U2950"/>
  <c r="U2902"/>
  <c r="U2907"/>
  <c r="U3017"/>
  <c r="U3018"/>
  <c r="U3022"/>
  <c r="U2958"/>
  <c r="U3006"/>
  <c r="U2957"/>
  <c r="U2955"/>
  <c r="U2922"/>
  <c r="U2953"/>
  <c r="U2929"/>
  <c r="U2976"/>
  <c r="U2925"/>
  <c r="U2916"/>
  <c r="U2933"/>
  <c r="U2898"/>
  <c r="U2905"/>
  <c r="U2908"/>
  <c r="U3016"/>
  <c r="U3020"/>
  <c r="U3004"/>
  <c r="U2954"/>
  <c r="U2920"/>
  <c r="U2924"/>
  <c r="U2982"/>
  <c r="U2944"/>
  <c r="U2956"/>
  <c r="U2918"/>
  <c r="U2917"/>
  <c r="U2931"/>
  <c r="U2947"/>
  <c r="U2915"/>
  <c r="U3005"/>
  <c r="U2921"/>
  <c r="U2949"/>
  <c r="U2904"/>
  <c r="U2978"/>
  <c r="U2913"/>
  <c r="U2899"/>
  <c r="U2948"/>
  <c r="U2900"/>
  <c r="U2906"/>
  <c r="U2926"/>
  <c r="U2932"/>
  <c r="U2914"/>
  <c r="U2901"/>
  <c r="U910"/>
  <c r="U918" s="1"/>
  <c r="U907"/>
  <c r="U915" s="1"/>
  <c r="U908"/>
  <c r="U916" s="1"/>
  <c r="U906"/>
  <c r="U914" s="1"/>
  <c r="U912"/>
  <c r="U920" s="1"/>
  <c r="U913"/>
  <c r="U921" s="1"/>
  <c r="U909"/>
  <c r="U917" s="1"/>
  <c r="U911"/>
  <c r="U919" s="1"/>
  <c r="U1012"/>
  <c r="U1006"/>
  <c r="U1007"/>
  <c r="U1008"/>
  <c r="U1009"/>
  <c r="U1011"/>
  <c r="U1010"/>
  <c r="U1005"/>
  <c r="U890"/>
  <c r="U892"/>
  <c r="U894"/>
  <c r="U896"/>
  <c r="U889"/>
  <c r="U895"/>
  <c r="U891"/>
  <c r="U893"/>
  <c r="U2551"/>
  <c r="U2549"/>
  <c r="U2548"/>
  <c r="U2550"/>
  <c r="U2547"/>
  <c r="U2485"/>
  <c r="U2545"/>
  <c r="U2477"/>
  <c r="U2482"/>
  <c r="U2478"/>
  <c r="U2479"/>
  <c r="U2481"/>
  <c r="U2484"/>
  <c r="U2480"/>
  <c r="U2483"/>
  <c r="U2472"/>
  <c r="U2474"/>
  <c r="U2473"/>
  <c r="U2476"/>
  <c r="U2470"/>
  <c r="U2546"/>
  <c r="U2544"/>
  <c r="U2475"/>
  <c r="U2471"/>
  <c r="U1160"/>
  <c r="T38"/>
  <c r="U1634"/>
  <c r="U1598"/>
  <c r="U1183"/>
  <c r="U3029"/>
  <c r="T40"/>
  <c r="M333" i="33"/>
  <c r="M404" s="1"/>
  <c r="N564"/>
  <c r="N593"/>
  <c r="M337"/>
  <c r="M408" s="1"/>
  <c r="N598"/>
  <c r="N735"/>
  <c r="S153" i="1"/>
  <c r="S162" s="1"/>
  <c r="N560" i="33"/>
  <c r="T34" i="1"/>
  <c r="N596" i="33"/>
  <c r="T41" i="1"/>
  <c r="N589" i="33"/>
  <c r="U1132" i="1"/>
  <c r="U105"/>
  <c r="O597" i="33" s="1"/>
  <c r="U1149" i="1"/>
  <c r="S151"/>
  <c r="S160" s="1"/>
  <c r="U1407"/>
  <c r="U1402"/>
  <c r="U1406"/>
  <c r="U1400"/>
  <c r="U1401"/>
  <c r="U1405"/>
  <c r="U1403"/>
  <c r="U1404"/>
  <c r="U1330"/>
  <c r="R160"/>
  <c r="M460" i="33"/>
  <c r="R161" i="1"/>
  <c r="R163"/>
  <c r="M459" i="33"/>
  <c r="S150" i="1"/>
  <c r="S159" s="1"/>
  <c r="S152"/>
  <c r="S161" s="1"/>
  <c r="S155"/>
  <c r="S164" s="1"/>
  <c r="S154"/>
  <c r="S163" s="1"/>
  <c r="S149"/>
  <c r="S158" s="1"/>
  <c r="N697" i="33"/>
  <c r="N696"/>
  <c r="N698"/>
  <c r="T154" i="1"/>
  <c r="N339" i="33" s="1"/>
  <c r="N410" s="1"/>
  <c r="N701"/>
  <c r="M456"/>
  <c r="M463"/>
  <c r="R158" i="1"/>
  <c r="M457" i="33"/>
  <c r="M462"/>
  <c r="T153" i="1"/>
  <c r="N338" i="33" s="1"/>
  <c r="N409" s="1"/>
  <c r="T152" i="1"/>
  <c r="N337" i="33" s="1"/>
  <c r="N408" s="1"/>
  <c r="T155" i="1"/>
  <c r="N340" i="33" s="1"/>
  <c r="N411" s="1"/>
  <c r="N700"/>
  <c r="T37" i="1"/>
  <c r="N694" i="33"/>
  <c r="T36" i="1"/>
  <c r="N699" i="33"/>
  <c r="S148" i="1"/>
  <c r="S157" s="1"/>
  <c r="T35"/>
  <c r="U1435"/>
  <c r="U58"/>
  <c r="U1584"/>
  <c r="U952"/>
  <c r="M458" i="33"/>
  <c r="R164" i="1"/>
  <c r="U652"/>
  <c r="R159"/>
  <c r="U4415"/>
  <c r="U1460"/>
  <c r="U4494"/>
  <c r="U646"/>
  <c r="U182"/>
  <c r="U1685"/>
  <c r="U67"/>
  <c r="U76"/>
  <c r="O559" i="33" s="1"/>
  <c r="U1121" i="1"/>
  <c r="U1188"/>
  <c r="U4412"/>
  <c r="U1159"/>
  <c r="U1525"/>
  <c r="U1131"/>
  <c r="U990"/>
  <c r="U10"/>
  <c r="U1463"/>
  <c r="U96"/>
  <c r="U1204"/>
  <c r="U1478"/>
  <c r="U1649"/>
  <c r="U4414"/>
  <c r="U88"/>
  <c r="O571" i="33" s="1"/>
  <c r="U1632" i="1"/>
  <c r="U66"/>
  <c r="U130"/>
  <c r="U4416"/>
  <c r="U949"/>
  <c r="U1139"/>
  <c r="U685"/>
  <c r="U1539"/>
  <c r="U1580"/>
  <c r="U1437"/>
  <c r="U1136"/>
  <c r="U648"/>
  <c r="U65"/>
  <c r="U87"/>
  <c r="O570" i="33" s="1"/>
  <c r="U137" i="1"/>
  <c r="U993"/>
  <c r="U3258"/>
  <c r="U21"/>
  <c r="U651"/>
  <c r="U1203"/>
  <c r="U1653"/>
  <c r="U4008"/>
  <c r="U116"/>
  <c r="U1592"/>
  <c r="U8"/>
  <c r="U1638"/>
  <c r="U1162"/>
  <c r="U951"/>
  <c r="U1600"/>
  <c r="U64"/>
  <c r="U1164"/>
  <c r="U1127"/>
  <c r="U1440"/>
  <c r="U1579"/>
  <c r="U1340"/>
  <c r="U1336"/>
  <c r="U1332"/>
  <c r="U1328"/>
  <c r="U3265"/>
  <c r="U4328"/>
  <c r="U682"/>
  <c r="U692"/>
  <c r="U1682"/>
  <c r="U48"/>
  <c r="U15"/>
  <c r="U4321"/>
  <c r="U680"/>
  <c r="U91"/>
  <c r="U181"/>
  <c r="U134"/>
  <c r="U178"/>
  <c r="U23"/>
  <c r="U77"/>
  <c r="O560" i="33" s="1"/>
  <c r="U104" i="1"/>
  <c r="O596" i="33" s="1"/>
  <c r="U265" i="1"/>
  <c r="U647"/>
  <c r="U1119"/>
  <c r="U1604"/>
  <c r="U1540"/>
  <c r="U1487"/>
  <c r="U1642"/>
  <c r="U1202"/>
  <c r="U4014"/>
  <c r="U2822"/>
  <c r="U4013"/>
  <c r="U1591"/>
  <c r="U4409"/>
  <c r="U4488"/>
  <c r="U1602"/>
  <c r="U1016"/>
  <c r="U3261"/>
  <c r="U687"/>
  <c r="U51"/>
  <c r="U147"/>
  <c r="U1152"/>
  <c r="U1483"/>
  <c r="U640"/>
  <c r="U644"/>
  <c r="U1585"/>
  <c r="U3028"/>
  <c r="U20"/>
  <c r="U55"/>
  <c r="U49"/>
  <c r="U643"/>
  <c r="U645"/>
  <c r="U1153"/>
  <c r="U1484"/>
  <c r="U1140"/>
  <c r="U1143"/>
  <c r="U1595"/>
  <c r="U3702"/>
  <c r="U4007"/>
  <c r="U3697"/>
  <c r="U3244"/>
  <c r="U4411"/>
  <c r="U1637"/>
  <c r="U1014"/>
  <c r="U56"/>
  <c r="U122"/>
  <c r="U1636"/>
  <c r="U93"/>
  <c r="U2820"/>
  <c r="U1448"/>
  <c r="U1489"/>
  <c r="U1594"/>
  <c r="U1467"/>
  <c r="U118"/>
  <c r="U1473"/>
  <c r="U1529"/>
  <c r="U1157"/>
  <c r="U1137"/>
  <c r="U3242"/>
  <c r="U2823"/>
  <c r="U1490"/>
  <c r="U175"/>
  <c r="U180"/>
  <c r="U1184"/>
  <c r="U90"/>
  <c r="O573" i="33" s="1"/>
  <c r="U124" i="1"/>
  <c r="U1161"/>
  <c r="U12"/>
  <c r="U3696"/>
  <c r="U642"/>
  <c r="U53"/>
  <c r="U1679"/>
  <c r="O736" i="33" s="1"/>
  <c r="U1574" i="1"/>
  <c r="U4491"/>
  <c r="U1471"/>
  <c r="U1577"/>
  <c r="U133"/>
  <c r="U1590"/>
  <c r="U1182"/>
  <c r="U3248"/>
  <c r="U1458"/>
  <c r="U132"/>
  <c r="U176"/>
  <c r="U1013"/>
  <c r="U1599"/>
  <c r="U1342"/>
  <c r="U1339"/>
  <c r="U1329"/>
  <c r="U3259"/>
  <c r="U690"/>
  <c r="U24"/>
  <c r="U25"/>
  <c r="U683"/>
  <c r="U78"/>
  <c r="O561" i="33" s="1"/>
  <c r="U111" i="1"/>
  <c r="U89"/>
  <c r="O572" i="33" s="1"/>
  <c r="U22" i="1"/>
  <c r="U75"/>
  <c r="U141"/>
  <c r="U140"/>
  <c r="U650"/>
  <c r="U1123"/>
  <c r="U1453"/>
  <c r="U1535"/>
  <c r="U1639"/>
  <c r="U1479"/>
  <c r="U1593"/>
  <c r="U1589"/>
  <c r="U3249"/>
  <c r="U4501"/>
  <c r="U4499"/>
  <c r="U2819"/>
  <c r="U1186"/>
  <c r="U79"/>
  <c r="U85"/>
  <c r="O568" i="33" s="1"/>
  <c r="U18" i="1"/>
  <c r="U1124"/>
  <c r="U1447"/>
  <c r="U1588"/>
  <c r="U636"/>
  <c r="U1452"/>
  <c r="U1337"/>
  <c r="U1338"/>
  <c r="U3264"/>
  <c r="U4325"/>
  <c r="U679"/>
  <c r="U1683"/>
  <c r="U1688"/>
  <c r="U19"/>
  <c r="U138"/>
  <c r="U108"/>
  <c r="U688"/>
  <c r="U268"/>
  <c r="U263"/>
  <c r="U115"/>
  <c r="U1155"/>
  <c r="U1443"/>
  <c r="U638"/>
  <c r="U4503"/>
  <c r="U3700"/>
  <c r="U3246"/>
  <c r="U125"/>
  <c r="U1689"/>
  <c r="U267"/>
  <c r="U261"/>
  <c r="U655"/>
  <c r="U1454"/>
  <c r="U1534"/>
  <c r="U1198"/>
  <c r="U1676"/>
  <c r="O733" i="33" s="1"/>
  <c r="U114" i="1"/>
  <c r="U68"/>
  <c r="U1680"/>
  <c r="U1118"/>
  <c r="U1455"/>
  <c r="U1446"/>
  <c r="U1476"/>
  <c r="U3026"/>
  <c r="U3245"/>
  <c r="U1675"/>
  <c r="O732" i="33" s="1"/>
  <c r="U101" i="1"/>
  <c r="O593" i="33" s="1"/>
  <c r="U955" i="1"/>
  <c r="U1462"/>
  <c r="U1472"/>
  <c r="U1469"/>
  <c r="U995"/>
  <c r="U3247"/>
  <c r="U1451"/>
  <c r="U144"/>
  <c r="U4324"/>
  <c r="U1018"/>
  <c r="U1526"/>
  <c r="U95"/>
  <c r="O587" i="33" s="1"/>
  <c r="U1185" i="1"/>
  <c r="U4496"/>
  <c r="U11"/>
  <c r="U4502"/>
  <c r="U3701"/>
  <c r="U3024"/>
  <c r="U1581"/>
  <c r="U1201"/>
  <c r="U100"/>
  <c r="O592" i="33" s="1"/>
  <c r="U117" i="1"/>
  <c r="U3260"/>
  <c r="U1643"/>
  <c r="U92"/>
  <c r="O584" i="33" s="1"/>
  <c r="U1655" i="1"/>
  <c r="U649"/>
  <c r="U44"/>
  <c r="U989"/>
  <c r="U1128"/>
  <c r="U992"/>
  <c r="U97"/>
  <c r="O589" i="33" s="1"/>
  <c r="U1019" i="1"/>
  <c r="U13"/>
  <c r="U1158"/>
  <c r="U4500"/>
  <c r="U1648"/>
  <c r="U950"/>
  <c r="U1468"/>
  <c r="U3699"/>
  <c r="U1684"/>
  <c r="U1341"/>
  <c r="U1333"/>
  <c r="U52"/>
  <c r="U57"/>
  <c r="U82"/>
  <c r="O565" i="33" s="1"/>
  <c r="U109" i="1"/>
  <c r="U179"/>
  <c r="U1596"/>
  <c r="U1151"/>
  <c r="U996"/>
  <c r="U1475"/>
  <c r="U69"/>
  <c r="U1117"/>
  <c r="U1583"/>
  <c r="U1480"/>
  <c r="U3025"/>
  <c r="U3263"/>
  <c r="U4322"/>
  <c r="U119"/>
  <c r="U1156"/>
  <c r="U1450"/>
  <c r="U1538"/>
  <c r="U1644"/>
  <c r="U2818"/>
  <c r="U98"/>
  <c r="U1531"/>
  <c r="U1575"/>
  <c r="U63"/>
  <c r="U1603"/>
  <c r="U4497"/>
  <c r="U1477"/>
  <c r="U1187"/>
  <c r="U1641"/>
  <c r="U84"/>
  <c r="U1673"/>
  <c r="O730" i="33" s="1"/>
  <c r="U1654" i="1"/>
  <c r="U954"/>
  <c r="U4490"/>
  <c r="U1181"/>
  <c r="U1461"/>
  <c r="U4011"/>
  <c r="U1144"/>
  <c r="U81"/>
  <c r="O564" i="33" s="1"/>
  <c r="U135" i="1"/>
  <c r="U4492"/>
  <c r="U1650"/>
  <c r="U1651"/>
  <c r="U145"/>
  <c r="U120"/>
  <c r="U1640"/>
  <c r="U1335"/>
  <c r="U123"/>
  <c r="U3262"/>
  <c r="U1686"/>
  <c r="U74"/>
  <c r="U266"/>
  <c r="U4327"/>
  <c r="U689"/>
  <c r="U146"/>
  <c r="U956"/>
  <c r="U637"/>
  <c r="U1200"/>
  <c r="U1537"/>
  <c r="U1674"/>
  <c r="O731" i="33" s="1"/>
  <c r="U1635" i="1"/>
  <c r="U686"/>
  <c r="U113"/>
  <c r="U1122"/>
  <c r="U1442"/>
  <c r="U1678"/>
  <c r="O735" i="33" s="1"/>
  <c r="U691" i="1"/>
  <c r="U1687"/>
  <c r="U50"/>
  <c r="U262"/>
  <c r="U657"/>
  <c r="U1145"/>
  <c r="U1647"/>
  <c r="U1444"/>
  <c r="U3031"/>
  <c r="U1441"/>
  <c r="U1576"/>
  <c r="U1645"/>
  <c r="U994"/>
  <c r="U1470"/>
  <c r="U1582"/>
  <c r="U3243"/>
  <c r="U1464"/>
  <c r="U1015"/>
  <c r="U656"/>
  <c r="U1528"/>
  <c r="U4489"/>
  <c r="U4495"/>
  <c r="U1652"/>
  <c r="U177"/>
  <c r="U693"/>
  <c r="U1017"/>
  <c r="U1530"/>
  <c r="U1646"/>
  <c r="U1154"/>
  <c r="U1135"/>
  <c r="U60"/>
  <c r="U1126"/>
  <c r="U1436"/>
  <c r="U658"/>
  <c r="U1578"/>
  <c r="U1197"/>
  <c r="U136"/>
  <c r="U143"/>
  <c r="U1130"/>
  <c r="U1586"/>
  <c r="U1334"/>
  <c r="U1331"/>
  <c r="U4323"/>
  <c r="U99"/>
  <c r="O591" i="33" s="1"/>
  <c r="U106" i="1"/>
  <c r="O598" i="33" s="1"/>
  <c r="U121" i="1"/>
  <c r="U139"/>
  <c r="U72"/>
  <c r="U70"/>
  <c r="U653"/>
  <c r="U1457"/>
  <c r="U1488"/>
  <c r="U1142"/>
  <c r="U1536"/>
  <c r="U3695"/>
  <c r="U4493"/>
  <c r="U1129"/>
  <c r="U45"/>
  <c r="U1466"/>
  <c r="U1445"/>
  <c r="U4326"/>
  <c r="U681"/>
  <c r="V4"/>
  <c r="U102"/>
  <c r="O594" i="33" s="1"/>
  <c r="U1148" i="1"/>
  <c r="U1485"/>
  <c r="U1449"/>
  <c r="U4009"/>
  <c r="U2821"/>
  <c r="U1133"/>
  <c r="U654"/>
  <c r="U129"/>
  <c r="U1134"/>
  <c r="U3030"/>
  <c r="U1120"/>
  <c r="N695" i="33"/>
  <c r="U1456" i="1"/>
  <c r="U3027"/>
  <c r="U1601"/>
  <c r="U54"/>
  <c r="U126"/>
  <c r="U1147"/>
  <c r="U94"/>
  <c r="O586" i="33" s="1"/>
  <c r="U1125" i="1"/>
  <c r="U1150"/>
  <c r="U953"/>
  <c r="U14"/>
  <c r="U1573"/>
  <c r="U1527"/>
  <c r="U1633"/>
  <c r="U1146"/>
  <c r="U641"/>
  <c r="U1474"/>
  <c r="U110"/>
  <c r="U4498"/>
  <c r="U264"/>
  <c r="U142"/>
  <c r="U684"/>
  <c r="U1327"/>
  <c r="U112"/>
  <c r="U1533"/>
  <c r="U86"/>
  <c r="O569" i="33" s="1"/>
  <c r="U73" i="1"/>
  <c r="U1459"/>
  <c r="U1486"/>
  <c r="U1138"/>
  <c r="U61"/>
  <c r="U59"/>
  <c r="U1482"/>
  <c r="U3698"/>
  <c r="U1465"/>
  <c r="U1597"/>
  <c r="U103"/>
  <c r="O595" i="33" s="1"/>
  <c r="U2817" i="1"/>
  <c r="U4413"/>
  <c r="U1481"/>
  <c r="U83"/>
  <c r="O566" i="33" s="1"/>
  <c r="U1020" i="1"/>
  <c r="U4410"/>
  <c r="U1199"/>
  <c r="U80"/>
  <c r="U694"/>
  <c r="U47"/>
  <c r="U1532"/>
  <c r="U1438"/>
  <c r="U62"/>
  <c r="U1439"/>
  <c r="U71"/>
  <c r="U659"/>
  <c r="U46"/>
  <c r="U4010"/>
  <c r="U9"/>
  <c r="U128"/>
  <c r="U1163"/>
  <c r="U127"/>
  <c r="U1677"/>
  <c r="O734" i="33" s="1"/>
  <c r="U4012" i="1"/>
  <c r="U1587"/>
  <c r="U107"/>
  <c r="O599" i="33" s="1"/>
  <c r="U639" i="1"/>
  <c r="U2816"/>
  <c r="U1141"/>
  <c r="U131"/>
  <c r="U991"/>
  <c r="N561" i="33"/>
  <c r="T150" i="1"/>
  <c r="M338" i="33"/>
  <c r="M409" s="1"/>
  <c r="R162" i="1"/>
  <c r="M461" i="33"/>
  <c r="T148" i="1"/>
  <c r="N333" i="33" s="1"/>
  <c r="N404" s="1"/>
  <c r="M386"/>
  <c r="R157" i="1"/>
  <c r="T149"/>
  <c r="N595" i="33"/>
  <c r="T151" i="1"/>
  <c r="N336" i="33" s="1"/>
  <c r="N407" s="1"/>
  <c r="T39" i="1"/>
  <c r="N321" i="33" s="1"/>
  <c r="N317" l="1"/>
  <c r="N387" s="1"/>
  <c r="N323"/>
  <c r="N393" s="1"/>
  <c r="N316"/>
  <c r="N386" s="1"/>
  <c r="N319"/>
  <c r="N389" s="1"/>
  <c r="N322"/>
  <c r="N392" s="1"/>
  <c r="N320"/>
  <c r="N390" s="1"/>
  <c r="N318"/>
  <c r="N388" s="1"/>
  <c r="O788"/>
  <c r="V29" i="1"/>
  <c r="V27"/>
  <c r="V31"/>
  <c r="V33"/>
  <c r="V28"/>
  <c r="V30"/>
  <c r="V26"/>
  <c r="V32"/>
  <c r="O785" i="33"/>
  <c r="O786"/>
  <c r="O781"/>
  <c r="O782"/>
  <c r="O784"/>
  <c r="O783"/>
  <c r="O787"/>
  <c r="V988" i="1"/>
  <c r="V984"/>
  <c r="V987"/>
  <c r="V986"/>
  <c r="V981"/>
  <c r="V985"/>
  <c r="V982"/>
  <c r="V983"/>
  <c r="U702"/>
  <c r="U698"/>
  <c r="U699"/>
  <c r="U700"/>
  <c r="U697"/>
  <c r="U696"/>
  <c r="U701"/>
  <c r="U695"/>
  <c r="V1372"/>
  <c r="V1367"/>
  <c r="V1373"/>
  <c r="V1381"/>
  <c r="V1379"/>
  <c r="V1377"/>
  <c r="V1375"/>
  <c r="V1364"/>
  <c r="V1399"/>
  <c r="V1397"/>
  <c r="V1393"/>
  <c r="V1383"/>
  <c r="V1366"/>
  <c r="V1398"/>
  <c r="V1394"/>
  <c r="V1374"/>
  <c r="V1371"/>
  <c r="V1360"/>
  <c r="V1395"/>
  <c r="V1391"/>
  <c r="V1362"/>
  <c r="V1396"/>
  <c r="V1392"/>
  <c r="V1388"/>
  <c r="V1390"/>
  <c r="V1361"/>
  <c r="V1387"/>
  <c r="V1368"/>
  <c r="V1369"/>
  <c r="V1384"/>
  <c r="V1386"/>
  <c r="V1370"/>
  <c r="V1378"/>
  <c r="V1382"/>
  <c r="V1389"/>
  <c r="V1365"/>
  <c r="V1376"/>
  <c r="V1385"/>
  <c r="V1380"/>
  <c r="V1363"/>
  <c r="V1270"/>
  <c r="V1269"/>
  <c r="V1268"/>
  <c r="V1266"/>
  <c r="V1264"/>
  <c r="V1310"/>
  <c r="V1267"/>
  <c r="V1265"/>
  <c r="V1262"/>
  <c r="V1263"/>
  <c r="V1308"/>
  <c r="V1302"/>
  <c r="V1278"/>
  <c r="V1306"/>
  <c r="V1300"/>
  <c r="V1298"/>
  <c r="V1294"/>
  <c r="V1286"/>
  <c r="V1257"/>
  <c r="V1307"/>
  <c r="V1297"/>
  <c r="V1256"/>
  <c r="V1301"/>
  <c r="V1296"/>
  <c r="V1326"/>
  <c r="V1255"/>
  <c r="V1309"/>
  <c r="V1305"/>
  <c r="V1299"/>
  <c r="V1295"/>
  <c r="V1325"/>
  <c r="V1321"/>
  <c r="V1324"/>
  <c r="V1320"/>
  <c r="V1323"/>
  <c r="V1319"/>
  <c r="V1285"/>
  <c r="V1322"/>
  <c r="V1318"/>
  <c r="V1284"/>
  <c r="V1311"/>
  <c r="V1315"/>
  <c r="V1280"/>
  <c r="V1290"/>
  <c r="V1303"/>
  <c r="V1261"/>
  <c r="V1273"/>
  <c r="V1277"/>
  <c r="V1314"/>
  <c r="V1281"/>
  <c r="V1279"/>
  <c r="V1289"/>
  <c r="V1293"/>
  <c r="V1313"/>
  <c r="V1317"/>
  <c r="V1283"/>
  <c r="V1288"/>
  <c r="V1292"/>
  <c r="V1271"/>
  <c r="V1275"/>
  <c r="V1282"/>
  <c r="V1312"/>
  <c r="V1316"/>
  <c r="V1287"/>
  <c r="V1291"/>
  <c r="V1260"/>
  <c r="V1259"/>
  <c r="V1274"/>
  <c r="V1304"/>
  <c r="V1258"/>
  <c r="V1272"/>
  <c r="V1276"/>
  <c r="V1236"/>
  <c r="V1234"/>
  <c r="V1230"/>
  <c r="V1232"/>
  <c r="V1228"/>
  <c r="V1235"/>
  <c r="V1233"/>
  <c r="V1231"/>
  <c r="V1229"/>
  <c r="V1221"/>
  <c r="V1220"/>
  <c r="V1214"/>
  <c r="V1213"/>
  <c r="V1212"/>
  <c r="V1219"/>
  <c r="V1208"/>
  <c r="V1225"/>
  <c r="V1207"/>
  <c r="V1211"/>
  <c r="V1217"/>
  <c r="V1224"/>
  <c r="V1215"/>
  <c r="V1227"/>
  <c r="V1222"/>
  <c r="V1206"/>
  <c r="V1210"/>
  <c r="V1218"/>
  <c r="V1205"/>
  <c r="V1209"/>
  <c r="V1216"/>
  <c r="V1226"/>
  <c r="V1223"/>
  <c r="V1180"/>
  <c r="V1196"/>
  <c r="V1179"/>
  <c r="V1178"/>
  <c r="V1177"/>
  <c r="V1176"/>
  <c r="V1175"/>
  <c r="V1108"/>
  <c r="V1173"/>
  <c r="V1107"/>
  <c r="V1106"/>
  <c r="V1116"/>
  <c r="V1103"/>
  <c r="V1100"/>
  <c r="V1102"/>
  <c r="V1101"/>
  <c r="V1105"/>
  <c r="V1104"/>
  <c r="V1174"/>
  <c r="V1094"/>
  <c r="V1099"/>
  <c r="V1095"/>
  <c r="V1096"/>
  <c r="V1109"/>
  <c r="V1110"/>
  <c r="V1111"/>
  <c r="V1112"/>
  <c r="V1113"/>
  <c r="V1114"/>
  <c r="V1115"/>
  <c r="V1189"/>
  <c r="V1190"/>
  <c r="V1191"/>
  <c r="V1192"/>
  <c r="V1193"/>
  <c r="V1194"/>
  <c r="V1195"/>
  <c r="V1098"/>
  <c r="V1093"/>
  <c r="V1097"/>
  <c r="V4006"/>
  <c r="V4000"/>
  <c r="V3999"/>
  <c r="V4005"/>
  <c r="V4001"/>
  <c r="V4003"/>
  <c r="V4002"/>
  <c r="V4004"/>
  <c r="V3942"/>
  <c r="V3940"/>
  <c r="V3936"/>
  <c r="V3939"/>
  <c r="V3935"/>
  <c r="V3938"/>
  <c r="V3934"/>
  <c r="V3910"/>
  <c r="V3926"/>
  <c r="V3919"/>
  <c r="V3921"/>
  <c r="V3906"/>
  <c r="V3904"/>
  <c r="V3901"/>
  <c r="V3897"/>
  <c r="V3941"/>
  <c r="V3937"/>
  <c r="V3902"/>
  <c r="V3899"/>
  <c r="V3896"/>
  <c r="V3894"/>
  <c r="V3886"/>
  <c r="V3925"/>
  <c r="V3922"/>
  <c r="V3918"/>
  <c r="V3909"/>
  <c r="V3908"/>
  <c r="V3898"/>
  <c r="V3891"/>
  <c r="V3900"/>
  <c r="V3893"/>
  <c r="V3990"/>
  <c r="V3887"/>
  <c r="V3884"/>
  <c r="V3966"/>
  <c r="V3998"/>
  <c r="V3996"/>
  <c r="V3895"/>
  <c r="V3889"/>
  <c r="V3882"/>
  <c r="V3994"/>
  <c r="V3920"/>
  <c r="V3961"/>
  <c r="V3991"/>
  <c r="V3965"/>
  <c r="V3997"/>
  <c r="V3995"/>
  <c r="V3993"/>
  <c r="V3992"/>
  <c r="V3984"/>
  <c r="V3989"/>
  <c r="V3888"/>
  <c r="V3923"/>
  <c r="V3917"/>
  <c r="V3927"/>
  <c r="V3890"/>
  <c r="V3881"/>
  <c r="V3912"/>
  <c r="V3916"/>
  <c r="V3987"/>
  <c r="V3963"/>
  <c r="V3985"/>
  <c r="V3986"/>
  <c r="V3983"/>
  <c r="V3964"/>
  <c r="V3883"/>
  <c r="V3907"/>
  <c r="V3928"/>
  <c r="V3931"/>
  <c r="V3930"/>
  <c r="V3933"/>
  <c r="V3959"/>
  <c r="V3988"/>
  <c r="V3913"/>
  <c r="V3892"/>
  <c r="V3903"/>
  <c r="V3915"/>
  <c r="V3929"/>
  <c r="V3924"/>
  <c r="V3880"/>
  <c r="V3911"/>
  <c r="V3962"/>
  <c r="V3879"/>
  <c r="V3914"/>
  <c r="V3960"/>
  <c r="V3885"/>
  <c r="V3905"/>
  <c r="V3932"/>
  <c r="V2911"/>
  <c r="V2909"/>
  <c r="V2907"/>
  <c r="V2903"/>
  <c r="V2951"/>
  <c r="V2905"/>
  <c r="V2943"/>
  <c r="V2908"/>
  <c r="V2906"/>
  <c r="V2904"/>
  <c r="V2927"/>
  <c r="V2936"/>
  <c r="V2950"/>
  <c r="V2949"/>
  <c r="V2941"/>
  <c r="V2910"/>
  <c r="V2938"/>
  <c r="V2935"/>
  <c r="V2919"/>
  <c r="V2940"/>
  <c r="V2939"/>
  <c r="V2947"/>
  <c r="V2959"/>
  <c r="V2942"/>
  <c r="V2937"/>
  <c r="V2983"/>
  <c r="V3007"/>
  <c r="V2916"/>
  <c r="V2912"/>
  <c r="V2915"/>
  <c r="V2982"/>
  <c r="V2980"/>
  <c r="V2978"/>
  <c r="V2976"/>
  <c r="V3023"/>
  <c r="V2948"/>
  <c r="V2918"/>
  <c r="V2914"/>
  <c r="V2979"/>
  <c r="V3002"/>
  <c r="V2981"/>
  <c r="V2917"/>
  <c r="V2913"/>
  <c r="V3000"/>
  <c r="V2977"/>
  <c r="V2952"/>
  <c r="V3004"/>
  <c r="V3003"/>
  <c r="V3015"/>
  <c r="V3001"/>
  <c r="V3019"/>
  <c r="V3005"/>
  <c r="V2957"/>
  <c r="V3008"/>
  <c r="V3012"/>
  <c r="V2953"/>
  <c r="V2932"/>
  <c r="V2920"/>
  <c r="V2924"/>
  <c r="V2921"/>
  <c r="V2902"/>
  <c r="V2958"/>
  <c r="V3021"/>
  <c r="V3017"/>
  <c r="V3006"/>
  <c r="V2926"/>
  <c r="V3010"/>
  <c r="V3014"/>
  <c r="V2933"/>
  <c r="V2945"/>
  <c r="V2898"/>
  <c r="V2922"/>
  <c r="V3011"/>
  <c r="V2954"/>
  <c r="V3016"/>
  <c r="V2955"/>
  <c r="V3013"/>
  <c r="V2899"/>
  <c r="V2900"/>
  <c r="V2897"/>
  <c r="V3018"/>
  <c r="V2944"/>
  <c r="V2956"/>
  <c r="V2896"/>
  <c r="V2928"/>
  <c r="V2930"/>
  <c r="V2931"/>
  <c r="V2901"/>
  <c r="V2934"/>
  <c r="V3020"/>
  <c r="V2929"/>
  <c r="V2923"/>
  <c r="V2946"/>
  <c r="V3022"/>
  <c r="V3009"/>
  <c r="V2925"/>
  <c r="V913"/>
  <c r="V921" s="1"/>
  <c r="V908"/>
  <c r="V916" s="1"/>
  <c r="V912"/>
  <c r="V920" s="1"/>
  <c r="V910"/>
  <c r="V918" s="1"/>
  <c r="V911"/>
  <c r="V919" s="1"/>
  <c r="V909"/>
  <c r="V917" s="1"/>
  <c r="V906"/>
  <c r="V914" s="1"/>
  <c r="V907"/>
  <c r="V915" s="1"/>
  <c r="V1012"/>
  <c r="V1011"/>
  <c r="V1009"/>
  <c r="V1007"/>
  <c r="V1005"/>
  <c r="V1010"/>
  <c r="V1008"/>
  <c r="V1006"/>
  <c r="V889"/>
  <c r="V890"/>
  <c r="V891"/>
  <c r="V892"/>
  <c r="V893"/>
  <c r="V894"/>
  <c r="V895"/>
  <c r="V896"/>
  <c r="V2548"/>
  <c r="V2547"/>
  <c r="V2545"/>
  <c r="V2546"/>
  <c r="V2477"/>
  <c r="V2551"/>
  <c r="V2549"/>
  <c r="V2481"/>
  <c r="V2484"/>
  <c r="V2475"/>
  <c r="V2473"/>
  <c r="V2471"/>
  <c r="V2485"/>
  <c r="V2483"/>
  <c r="V2479"/>
  <c r="V2482"/>
  <c r="V2480"/>
  <c r="V2550"/>
  <c r="V2544"/>
  <c r="V2476"/>
  <c r="V2474"/>
  <c r="V2472"/>
  <c r="V2470"/>
  <c r="V2478"/>
  <c r="V1333"/>
  <c r="O590" i="33"/>
  <c r="O574"/>
  <c r="O567"/>
  <c r="O737"/>
  <c r="O562"/>
  <c r="O588"/>
  <c r="O563"/>
  <c r="O585"/>
  <c r="N463"/>
  <c r="N462"/>
  <c r="U41" i="1"/>
  <c r="O323" i="33" s="1"/>
  <c r="T161" i="1"/>
  <c r="V1441"/>
  <c r="V1329"/>
  <c r="V1406"/>
  <c r="V1402"/>
  <c r="V1407"/>
  <c r="V1400"/>
  <c r="V1403"/>
  <c r="V1401"/>
  <c r="V1404"/>
  <c r="V1405"/>
  <c r="V685"/>
  <c r="V4416"/>
  <c r="V48"/>
  <c r="V1470"/>
  <c r="V1687"/>
  <c r="T163"/>
  <c r="N460" i="33"/>
  <c r="T164" i="1"/>
  <c r="V1149"/>
  <c r="V77"/>
  <c r="P560" i="33" s="1"/>
  <c r="V4011" i="1"/>
  <c r="V3029"/>
  <c r="V1535"/>
  <c r="V954"/>
  <c r="V993"/>
  <c r="V147"/>
  <c r="V83"/>
  <c r="P566" i="33" s="1"/>
  <c r="V181" i="1"/>
  <c r="V680"/>
  <c r="V1330"/>
  <c r="V1334"/>
  <c r="V3699"/>
  <c r="V649"/>
  <c r="V1138"/>
  <c r="V1442"/>
  <c r="V98"/>
  <c r="P590" i="33" s="1"/>
  <c r="V1685" i="1"/>
  <c r="V686"/>
  <c r="V4327"/>
  <c r="V1327"/>
  <c r="V4415"/>
  <c r="V1634"/>
  <c r="V1632"/>
  <c r="V1456"/>
  <c r="V1204"/>
  <c r="V1134"/>
  <c r="V85"/>
  <c r="P568" i="33" s="1"/>
  <c r="V123" i="1"/>
  <c r="V80"/>
  <c r="P563" i="33" s="1"/>
  <c r="V1337" i="1"/>
  <c r="V1339"/>
  <c r="U35"/>
  <c r="O700" i="33"/>
  <c r="U39" i="1"/>
  <c r="O698" i="33"/>
  <c r="V3695" i="1"/>
  <c r="V3026"/>
  <c r="V1636"/>
  <c r="V1154"/>
  <c r="V1649"/>
  <c r="V1437"/>
  <c r="V989"/>
  <c r="V115"/>
  <c r="V97"/>
  <c r="V111"/>
  <c r="V3263"/>
  <c r="V1336"/>
  <c r="U154"/>
  <c r="U149"/>
  <c r="U40"/>
  <c r="N456" i="33"/>
  <c r="U150" i="1"/>
  <c r="O335" i="33" s="1"/>
  <c r="O406" s="1"/>
  <c r="U36" i="1"/>
  <c r="U151"/>
  <c r="U148"/>
  <c r="U34"/>
  <c r="O316" i="33" s="1"/>
  <c r="N459"/>
  <c r="U155" i="1"/>
  <c r="T157"/>
  <c r="O696" i="33"/>
  <c r="N391"/>
  <c r="T162" i="1"/>
  <c r="N457" i="33"/>
  <c r="N334"/>
  <c r="N405" s="1"/>
  <c r="V3260" i="1"/>
  <c r="V4328"/>
  <c r="V684"/>
  <c r="V679"/>
  <c r="V1686"/>
  <c r="V67"/>
  <c r="V75"/>
  <c r="V143"/>
  <c r="V64"/>
  <c r="V94"/>
  <c r="P586" i="33" s="1"/>
  <c r="V124" i="1"/>
  <c r="V178"/>
  <c r="V89"/>
  <c r="P572" i="33" s="1"/>
  <c r="V49" i="1"/>
  <c r="V114"/>
  <c r="V142"/>
  <c r="V82"/>
  <c r="P565" i="33" s="1"/>
  <c r="V110" i="1"/>
  <c r="V55"/>
  <c r="V117"/>
  <c r="V264"/>
  <c r="V265"/>
  <c r="V1020"/>
  <c r="V1604"/>
  <c r="V647"/>
  <c r="V951"/>
  <c r="V991"/>
  <c r="V1013"/>
  <c r="V1019"/>
  <c r="V1136"/>
  <c r="V1181"/>
  <c r="V1187"/>
  <c r="V1439"/>
  <c r="V650"/>
  <c r="V1458"/>
  <c r="V1148"/>
  <c r="V1454"/>
  <c r="V1536"/>
  <c r="V1655"/>
  <c r="V1119"/>
  <c r="V1453"/>
  <c r="V1485"/>
  <c r="V1587"/>
  <c r="V1118"/>
  <c r="V1488"/>
  <c r="V1650"/>
  <c r="V1468"/>
  <c r="V1585"/>
  <c r="V1651"/>
  <c r="V1482"/>
  <c r="V3249"/>
  <c r="V1586"/>
  <c r="V2822"/>
  <c r="V3697"/>
  <c r="V4321"/>
  <c r="V694"/>
  <c r="V692"/>
  <c r="V687"/>
  <c r="V693"/>
  <c r="V3258"/>
  <c r="V3265"/>
  <c r="V3264"/>
  <c r="V4323"/>
  <c r="V4322"/>
  <c r="V682"/>
  <c r="V681"/>
  <c r="V1688"/>
  <c r="V131"/>
  <c r="V107"/>
  <c r="V66"/>
  <c r="V108"/>
  <c r="V140"/>
  <c r="V44"/>
  <c r="V262"/>
  <c r="V113"/>
  <c r="V180"/>
  <c r="V91"/>
  <c r="P574" i="33" s="1"/>
  <c r="V263" i="1"/>
  <c r="V59"/>
  <c r="V145"/>
  <c r="V268"/>
  <c r="V644"/>
  <c r="V1474"/>
  <c r="V654"/>
  <c r="V955"/>
  <c r="V995"/>
  <c r="V1132"/>
  <c r="V1139"/>
  <c r="V1185"/>
  <c r="V1440"/>
  <c r="V1124"/>
  <c r="V1120"/>
  <c r="V1473"/>
  <c r="V1584"/>
  <c r="V952"/>
  <c r="V1457"/>
  <c r="V1539"/>
  <c r="V653"/>
  <c r="V1452"/>
  <c r="V645"/>
  <c r="V1533"/>
  <c r="V1601"/>
  <c r="V1487"/>
  <c r="V3031"/>
  <c r="V3027"/>
  <c r="V3701"/>
  <c r="V4012"/>
  <c r="V3702"/>
  <c r="V4409"/>
  <c r="V4491"/>
  <c r="V4412"/>
  <c r="V4492"/>
  <c r="V2819"/>
  <c r="V3242"/>
  <c r="V4410"/>
  <c r="V1677"/>
  <c r="P734" i="33" s="1"/>
  <c r="V1160" i="1"/>
  <c r="V1460"/>
  <c r="V1528"/>
  <c r="V1674"/>
  <c r="P731" i="33" s="1"/>
  <c r="V1477" i="1"/>
  <c r="V1447"/>
  <c r="V1443"/>
  <c r="V10"/>
  <c r="V73"/>
  <c r="V72"/>
  <c r="V21"/>
  <c r="V1198"/>
  <c r="V1158"/>
  <c r="V1463"/>
  <c r="V1526"/>
  <c r="V1676"/>
  <c r="P733" i="33" s="1"/>
  <c r="V1476" i="1"/>
  <c r="V640"/>
  <c r="V12"/>
  <c r="V93"/>
  <c r="P585" i="33" s="1"/>
  <c r="V13" i="1"/>
  <c r="V70"/>
  <c r="V103"/>
  <c r="P595" i="33" s="1"/>
  <c r="V4497" i="1"/>
  <c r="V1461"/>
  <c r="V1203"/>
  <c r="V138"/>
  <c r="V1462"/>
  <c r="V1131"/>
  <c r="V1591"/>
  <c r="V1147"/>
  <c r="V1143"/>
  <c r="V638"/>
  <c r="V132"/>
  <c r="V1593"/>
  <c r="V61"/>
  <c r="V3259"/>
  <c r="V4326"/>
  <c r="V688"/>
  <c r="V1689"/>
  <c r="V76"/>
  <c r="P559" i="33" s="1"/>
  <c r="V128" i="1"/>
  <c r="V266"/>
  <c r="V129"/>
  <c r="V87"/>
  <c r="P570" i="33" s="1"/>
  <c r="V78" i="1"/>
  <c r="P561" i="33" s="1"/>
  <c r="V267" i="1"/>
  <c r="V1140"/>
  <c r="V643"/>
  <c r="V990"/>
  <c r="V1016"/>
  <c r="V1137"/>
  <c r="V1435"/>
  <c r="V646"/>
  <c r="V657"/>
  <c r="V1483"/>
  <c r="V146"/>
  <c r="V1583"/>
  <c r="V1150"/>
  <c r="V1534"/>
  <c r="V1117"/>
  <c r="V1540"/>
  <c r="V1597"/>
  <c r="V3030"/>
  <c r="V1582"/>
  <c r="V4013"/>
  <c r="V4413"/>
  <c r="V3245"/>
  <c r="V3246"/>
  <c r="V1578"/>
  <c r="V1642"/>
  <c r="V1449"/>
  <c r="V1444"/>
  <c r="V14"/>
  <c r="V104"/>
  <c r="P596" i="33" s="1"/>
  <c r="V20" i="1"/>
  <c r="V1128"/>
  <c r="V1201"/>
  <c r="V1600"/>
  <c r="V1459"/>
  <c r="V1129"/>
  <c r="V1480"/>
  <c r="V86"/>
  <c r="V88"/>
  <c r="P571" i="33" s="1"/>
  <c r="V100" i="1"/>
  <c r="P592" i="33" s="1"/>
  <c r="V1163" i="1"/>
  <c r="V1197"/>
  <c r="V122"/>
  <c r="V1575"/>
  <c r="V1574"/>
  <c r="V1646"/>
  <c r="V1146"/>
  <c r="V1141"/>
  <c r="V137"/>
  <c r="V1579"/>
  <c r="V1202"/>
  <c r="V101"/>
  <c r="V1683"/>
  <c r="V60"/>
  <c r="V65"/>
  <c r="V648"/>
  <c r="V1015"/>
  <c r="V1653"/>
  <c r="V1471"/>
  <c r="V1673"/>
  <c r="V2823"/>
  <c r="V3700"/>
  <c r="V3024"/>
  <c r="V4501"/>
  <c r="V3248"/>
  <c r="V1126"/>
  <c r="V637"/>
  <c r="V136"/>
  <c r="V1635"/>
  <c r="V120"/>
  <c r="V1200"/>
  <c r="V4414"/>
  <c r="V1142"/>
  <c r="V3261"/>
  <c r="V4324"/>
  <c r="V690"/>
  <c r="V691"/>
  <c r="V1684"/>
  <c r="W4"/>
  <c r="V79"/>
  <c r="P562" i="33" s="1"/>
  <c r="V46" i="1"/>
  <c r="V92"/>
  <c r="P584" i="33" s="1"/>
  <c r="V130" i="1"/>
  <c r="V51"/>
  <c r="V53"/>
  <c r="V141"/>
  <c r="V109"/>
  <c r="V127"/>
  <c r="V1188"/>
  <c r="V656"/>
  <c r="V992"/>
  <c r="V1017"/>
  <c r="V1164"/>
  <c r="V1436"/>
  <c r="V956"/>
  <c r="V1152"/>
  <c r="V1486"/>
  <c r="V655"/>
  <c r="V1466"/>
  <c r="V1648"/>
  <c r="V1603"/>
  <c r="V1588"/>
  <c r="V1121"/>
  <c r="V1680"/>
  <c r="P737" i="33" s="1"/>
  <c r="V4495" i="1"/>
  <c r="V3696"/>
  <c r="V4010"/>
  <c r="V1538"/>
  <c r="V4489"/>
  <c r="V4498"/>
  <c r="V2817"/>
  <c r="V4499"/>
  <c r="V3244"/>
  <c r="V2821"/>
  <c r="V1598"/>
  <c r="V1464"/>
  <c r="V1157"/>
  <c r="V1595"/>
  <c r="V1448"/>
  <c r="V135"/>
  <c r="V133"/>
  <c r="V24"/>
  <c r="V19"/>
  <c r="V1465"/>
  <c r="V636"/>
  <c r="V1643"/>
  <c r="V1641"/>
  <c r="V11"/>
  <c r="V9"/>
  <c r="V84"/>
  <c r="P567" i="33" s="1"/>
  <c r="V68" i="1"/>
  <c r="V52"/>
  <c r="V4500"/>
  <c r="V1529"/>
  <c r="V1675"/>
  <c r="P732" i="33" s="1"/>
  <c r="V1161" i="1"/>
  <c r="V1479"/>
  <c r="V1145"/>
  <c r="V1125"/>
  <c r="V1199"/>
  <c r="V106"/>
  <c r="P598" i="33" s="1"/>
  <c r="V689" i="1"/>
  <c r="V25"/>
  <c r="V953"/>
  <c r="V1184"/>
  <c r="V1155"/>
  <c r="V1594"/>
  <c r="V4007"/>
  <c r="V1577"/>
  <c r="V90"/>
  <c r="V22"/>
  <c r="V1159"/>
  <c r="V105"/>
  <c r="P597" i="33" s="1"/>
  <c r="V1590" i="1"/>
  <c r="V1130"/>
  <c r="V1678"/>
  <c r="P735" i="33" s="1"/>
  <c r="V1682" i="1"/>
  <c r="V15"/>
  <c r="V139"/>
  <c r="V50"/>
  <c r="V96"/>
  <c r="P588" i="33" s="1"/>
  <c r="V182" i="1"/>
  <c r="V57"/>
  <c r="V63"/>
  <c r="V175"/>
  <c r="V1639"/>
  <c r="V658"/>
  <c r="V994"/>
  <c r="V1133"/>
  <c r="V1183"/>
  <c r="V1438"/>
  <c r="V1156"/>
  <c r="V1580"/>
  <c r="V1151"/>
  <c r="V1484"/>
  <c r="V1652"/>
  <c r="V1467"/>
  <c r="V1654"/>
  <c r="V1451"/>
  <c r="V1647"/>
  <c r="V1153"/>
  <c r="V3025"/>
  <c r="V2816"/>
  <c r="V3698"/>
  <c r="V3028"/>
  <c r="V4493"/>
  <c r="V4490"/>
  <c r="V3247"/>
  <c r="V4502"/>
  <c r="V1592"/>
  <c r="V1527"/>
  <c r="V95"/>
  <c r="V1127"/>
  <c r="V1481"/>
  <c r="V1446"/>
  <c r="V642"/>
  <c r="V54"/>
  <c r="V56"/>
  <c r="V23"/>
  <c r="V18"/>
  <c r="V1530"/>
  <c r="V1645"/>
  <c r="V1637"/>
  <c r="V1576"/>
  <c r="V1640"/>
  <c r="V125"/>
  <c r="V58"/>
  <c r="V134"/>
  <c r="V118"/>
  <c r="V1633"/>
  <c r="V1162"/>
  <c r="V639"/>
  <c r="V1531"/>
  <c r="V1573"/>
  <c r="V1475"/>
  <c r="V1144"/>
  <c r="V1644"/>
  <c r="V69"/>
  <c r="V177"/>
  <c r="V112"/>
  <c r="V119"/>
  <c r="V261"/>
  <c r="V179"/>
  <c r="V1135"/>
  <c r="V1450"/>
  <c r="V1489"/>
  <c r="V1122"/>
  <c r="V1537"/>
  <c r="V1679"/>
  <c r="P736" i="33" s="1"/>
  <c r="V2818" i="1"/>
  <c r="V4503"/>
  <c r="V4411"/>
  <c r="V4494"/>
  <c r="V4496"/>
  <c r="V4488"/>
  <c r="V1525"/>
  <c r="V1445"/>
  <c r="V71"/>
  <c r="V74"/>
  <c r="V1602"/>
  <c r="V1589"/>
  <c r="V116"/>
  <c r="V102"/>
  <c r="P594" i="33" s="1"/>
  <c r="V641" i="1"/>
  <c r="V8"/>
  <c r="V1478"/>
  <c r="O694" i="33"/>
  <c r="O701"/>
  <c r="U38" i="1"/>
  <c r="O320" i="33" s="1"/>
  <c r="N335"/>
  <c r="N406" s="1"/>
  <c r="N458"/>
  <c r="T159" i="1"/>
  <c r="U152"/>
  <c r="V3243"/>
  <c r="V2820"/>
  <c r="V1455"/>
  <c r="V950"/>
  <c r="V949"/>
  <c r="V45"/>
  <c r="V144"/>
  <c r="V1335"/>
  <c r="V1331"/>
  <c r="T158"/>
  <c r="U37"/>
  <c r="O319" i="33" s="1"/>
  <c r="V4009" i="1"/>
  <c r="V4014"/>
  <c r="V1581"/>
  <c r="V1638"/>
  <c r="V1532"/>
  <c r="V1186"/>
  <c r="V1018"/>
  <c r="V996"/>
  <c r="V81"/>
  <c r="P564" i="33" s="1"/>
  <c r="V62" i="1"/>
  <c r="V47"/>
  <c r="V683"/>
  <c r="V1328"/>
  <c r="V1340"/>
  <c r="T160"/>
  <c r="U153"/>
  <c r="V4008"/>
  <c r="V1599"/>
  <c r="V651"/>
  <c r="V1472"/>
  <c r="V1490"/>
  <c r="V1596"/>
  <c r="V1123"/>
  <c r="V1469"/>
  <c r="V659"/>
  <c r="V1182"/>
  <c r="V1014"/>
  <c r="V652"/>
  <c r="V176"/>
  <c r="V121"/>
  <c r="V126"/>
  <c r="V99"/>
  <c r="P591" i="33" s="1"/>
  <c r="V4325" i="1"/>
  <c r="V3262"/>
  <c r="V1338"/>
  <c r="V1332"/>
  <c r="V1342"/>
  <c r="V1341"/>
  <c r="N461" i="33"/>
  <c r="O697"/>
  <c r="O699"/>
  <c r="O695"/>
  <c r="O321" l="1"/>
  <c r="O391" s="1"/>
  <c r="O318"/>
  <c r="O388" s="1"/>
  <c r="O322"/>
  <c r="O392" s="1"/>
  <c r="O317"/>
  <c r="O387" s="1"/>
  <c r="W26" i="1"/>
  <c r="X26" s="1"/>
  <c r="W30"/>
  <c r="X30" s="1"/>
  <c r="W33"/>
  <c r="X33" s="1"/>
  <c r="W28"/>
  <c r="X28" s="1"/>
  <c r="W32"/>
  <c r="X32" s="1"/>
  <c r="W31"/>
  <c r="X31" s="1"/>
  <c r="W29"/>
  <c r="X29" s="1"/>
  <c r="W27"/>
  <c r="X27" s="1"/>
  <c r="P788" i="33"/>
  <c r="P787"/>
  <c r="P786"/>
  <c r="P782"/>
  <c r="P783"/>
  <c r="P784"/>
  <c r="P785"/>
  <c r="P781"/>
  <c r="W988" i="1"/>
  <c r="X988" s="1"/>
  <c r="W983"/>
  <c r="X983" s="1"/>
  <c r="W986"/>
  <c r="X986" s="1"/>
  <c r="W981"/>
  <c r="X981" s="1"/>
  <c r="W982"/>
  <c r="X982" s="1"/>
  <c r="W984"/>
  <c r="X984" s="1"/>
  <c r="W985"/>
  <c r="X985" s="1"/>
  <c r="W987"/>
  <c r="X987" s="1"/>
  <c r="V698"/>
  <c r="V695"/>
  <c r="V696"/>
  <c r="V702"/>
  <c r="V699"/>
  <c r="V701"/>
  <c r="V697"/>
  <c r="V700"/>
  <c r="W1375"/>
  <c r="X1375" s="1"/>
  <c r="W1367"/>
  <c r="X1367" s="1"/>
  <c r="W1391"/>
  <c r="X1391" s="1"/>
  <c r="W1383"/>
  <c r="X1383" s="1"/>
  <c r="W1376"/>
  <c r="X1376" s="1"/>
  <c r="W1378"/>
  <c r="X1378" s="1"/>
  <c r="W1380"/>
  <c r="X1380" s="1"/>
  <c r="W1363"/>
  <c r="X1363" s="1"/>
  <c r="W1382"/>
  <c r="X1382" s="1"/>
  <c r="W1368"/>
  <c r="X1368" s="1"/>
  <c r="W1365"/>
  <c r="X1365" s="1"/>
  <c r="W1399"/>
  <c r="X1399" s="1"/>
  <c r="W1386"/>
  <c r="X1386" s="1"/>
  <c r="W1388"/>
  <c r="X1388" s="1"/>
  <c r="W1396"/>
  <c r="X1396" s="1"/>
  <c r="W1385"/>
  <c r="X1385" s="1"/>
  <c r="W1394"/>
  <c r="X1394" s="1"/>
  <c r="W1370"/>
  <c r="X1370" s="1"/>
  <c r="W1387"/>
  <c r="X1387" s="1"/>
  <c r="W1360"/>
  <c r="X1360" s="1"/>
  <c r="W1373"/>
  <c r="X1373" s="1"/>
  <c r="W1390"/>
  <c r="X1390" s="1"/>
  <c r="W1371"/>
  <c r="X1371" s="1"/>
  <c r="W1395"/>
  <c r="X1395" s="1"/>
  <c r="W1361"/>
  <c r="X1361" s="1"/>
  <c r="W1393"/>
  <c r="X1393" s="1"/>
  <c r="W1369"/>
  <c r="X1369" s="1"/>
  <c r="W1374"/>
  <c r="X1374" s="1"/>
  <c r="W1389"/>
  <c r="X1389" s="1"/>
  <c r="W1397"/>
  <c r="X1397" s="1"/>
  <c r="W1366"/>
  <c r="X1366" s="1"/>
  <c r="W1377"/>
  <c r="X1377" s="1"/>
  <c r="W1379"/>
  <c r="X1379" s="1"/>
  <c r="W1381"/>
  <c r="X1381" s="1"/>
  <c r="W1384"/>
  <c r="X1384" s="1"/>
  <c r="W1392"/>
  <c r="X1392" s="1"/>
  <c r="W1398"/>
  <c r="X1398" s="1"/>
  <c r="W1362"/>
  <c r="X1362" s="1"/>
  <c r="W1372"/>
  <c r="X1372" s="1"/>
  <c r="W1364"/>
  <c r="X1364" s="1"/>
  <c r="W1278"/>
  <c r="X1278" s="1"/>
  <c r="W1270"/>
  <c r="X1270" s="1"/>
  <c r="W1262"/>
  <c r="X1262" s="1"/>
  <c r="W1258"/>
  <c r="X1258" s="1"/>
  <c r="W1294"/>
  <c r="X1294" s="1"/>
  <c r="W1318"/>
  <c r="X1318" s="1"/>
  <c r="W1310"/>
  <c r="X1310" s="1"/>
  <c r="W1302"/>
  <c r="X1302" s="1"/>
  <c r="W1286"/>
  <c r="X1286" s="1"/>
  <c r="W1326"/>
  <c r="X1326" s="1"/>
  <c r="W1322"/>
  <c r="X1322" s="1"/>
  <c r="W1282"/>
  <c r="X1282" s="1"/>
  <c r="W1311"/>
  <c r="X1311" s="1"/>
  <c r="W1315"/>
  <c r="X1315" s="1"/>
  <c r="W1323"/>
  <c r="X1323" s="1"/>
  <c r="W1290"/>
  <c r="X1290" s="1"/>
  <c r="W1298"/>
  <c r="X1298" s="1"/>
  <c r="W1260"/>
  <c r="X1260" s="1"/>
  <c r="W1259"/>
  <c r="X1259" s="1"/>
  <c r="W1307"/>
  <c r="X1307" s="1"/>
  <c r="W1273"/>
  <c r="X1273" s="1"/>
  <c r="W1277"/>
  <c r="X1277" s="1"/>
  <c r="W1284"/>
  <c r="X1284" s="1"/>
  <c r="W1314"/>
  <c r="X1314" s="1"/>
  <c r="W1320"/>
  <c r="X1320" s="1"/>
  <c r="W1321"/>
  <c r="X1321" s="1"/>
  <c r="W1279"/>
  <c r="X1279" s="1"/>
  <c r="W1280"/>
  <c r="X1280" s="1"/>
  <c r="W1289"/>
  <c r="X1289" s="1"/>
  <c r="W1293"/>
  <c r="X1293" s="1"/>
  <c r="W1304"/>
  <c r="X1304" s="1"/>
  <c r="W1313"/>
  <c r="X1313" s="1"/>
  <c r="W1317"/>
  <c r="X1317" s="1"/>
  <c r="W1324"/>
  <c r="X1324" s="1"/>
  <c r="W1281"/>
  <c r="X1281" s="1"/>
  <c r="W1325"/>
  <c r="X1325" s="1"/>
  <c r="W1288"/>
  <c r="X1288" s="1"/>
  <c r="W1292"/>
  <c r="X1292" s="1"/>
  <c r="W1305"/>
  <c r="X1305" s="1"/>
  <c r="W1296"/>
  <c r="X1296" s="1"/>
  <c r="W1300"/>
  <c r="X1300" s="1"/>
  <c r="W1301"/>
  <c r="X1301" s="1"/>
  <c r="W1309"/>
  <c r="X1309" s="1"/>
  <c r="W1255"/>
  <c r="X1255" s="1"/>
  <c r="W1257"/>
  <c r="X1257" s="1"/>
  <c r="W1263"/>
  <c r="X1263" s="1"/>
  <c r="W1271"/>
  <c r="X1271" s="1"/>
  <c r="W1275"/>
  <c r="X1275" s="1"/>
  <c r="W1312"/>
  <c r="X1312" s="1"/>
  <c r="W1316"/>
  <c r="X1316" s="1"/>
  <c r="W1319"/>
  <c r="X1319" s="1"/>
  <c r="W1285"/>
  <c r="X1285" s="1"/>
  <c r="W1283"/>
  <c r="X1283" s="1"/>
  <c r="W1287"/>
  <c r="X1287" s="1"/>
  <c r="W1291"/>
  <c r="X1291" s="1"/>
  <c r="W1295"/>
  <c r="X1295" s="1"/>
  <c r="W1299"/>
  <c r="X1299" s="1"/>
  <c r="W1308"/>
  <c r="X1308" s="1"/>
  <c r="W1264"/>
  <c r="X1264" s="1"/>
  <c r="W1268"/>
  <c r="X1268" s="1"/>
  <c r="W1265"/>
  <c r="X1265" s="1"/>
  <c r="W1274"/>
  <c r="X1274" s="1"/>
  <c r="W1269"/>
  <c r="X1269" s="1"/>
  <c r="W1303"/>
  <c r="X1303" s="1"/>
  <c r="W1297"/>
  <c r="X1297" s="1"/>
  <c r="W1261"/>
  <c r="X1261" s="1"/>
  <c r="W1306"/>
  <c r="X1306" s="1"/>
  <c r="W1256"/>
  <c r="X1256" s="1"/>
  <c r="W1266"/>
  <c r="X1266" s="1"/>
  <c r="W1267"/>
  <c r="X1267" s="1"/>
  <c r="W1272"/>
  <c r="X1272" s="1"/>
  <c r="W1276"/>
  <c r="X1276" s="1"/>
  <c r="W1228"/>
  <c r="X1228" s="1"/>
  <c r="W1220"/>
  <c r="X1220" s="1"/>
  <c r="W1227"/>
  <c r="X1227" s="1"/>
  <c r="W1223"/>
  <c r="X1223" s="1"/>
  <c r="W1212"/>
  <c r="X1212" s="1"/>
  <c r="W1236"/>
  <c r="X1236" s="1"/>
  <c r="W1222"/>
  <c r="X1222" s="1"/>
  <c r="W1215"/>
  <c r="X1215" s="1"/>
  <c r="W1208"/>
  <c r="W1226"/>
  <c r="X1226" s="1"/>
  <c r="W1231"/>
  <c r="X1231" s="1"/>
  <c r="W1224"/>
  <c r="X1224" s="1"/>
  <c r="W1221"/>
  <c r="X1221" s="1"/>
  <c r="W1225"/>
  <c r="X1225" s="1"/>
  <c r="W1232"/>
  <c r="X1232" s="1"/>
  <c r="W1218"/>
  <c r="X1218" s="1"/>
  <c r="W1207"/>
  <c r="X1207" s="1"/>
  <c r="W1211"/>
  <c r="X1211" s="1"/>
  <c r="W1233"/>
  <c r="X1233" s="1"/>
  <c r="W1230"/>
  <c r="X1230" s="1"/>
  <c r="W1206"/>
  <c r="X1206" s="1"/>
  <c r="W1210"/>
  <c r="X1210" s="1"/>
  <c r="W1214"/>
  <c r="X1214" s="1"/>
  <c r="W1235"/>
  <c r="X1235" s="1"/>
  <c r="W1219"/>
  <c r="X1219" s="1"/>
  <c r="W1234"/>
  <c r="X1234" s="1"/>
  <c r="W1217"/>
  <c r="X1217" s="1"/>
  <c r="W1205"/>
  <c r="X1205" s="1"/>
  <c r="W1209"/>
  <c r="X1209" s="1"/>
  <c r="W1216"/>
  <c r="X1216" s="1"/>
  <c r="W1213"/>
  <c r="X1213" s="1"/>
  <c r="W1229"/>
  <c r="X1229" s="1"/>
  <c r="X1208"/>
  <c r="W1196"/>
  <c r="X1196" s="1"/>
  <c r="W1180"/>
  <c r="X1180" s="1"/>
  <c r="W1116"/>
  <c r="X1116" s="1"/>
  <c r="W1100"/>
  <c r="X1100" s="1"/>
  <c r="W1108"/>
  <c r="X1108" s="1"/>
  <c r="W1098"/>
  <c r="X1098" s="1"/>
  <c r="W1096"/>
  <c r="X1096" s="1"/>
  <c r="W1097"/>
  <c r="X1097" s="1"/>
  <c r="W1106"/>
  <c r="X1106" s="1"/>
  <c r="W1103"/>
  <c r="X1103" s="1"/>
  <c r="W1110"/>
  <c r="X1110" s="1"/>
  <c r="W1114"/>
  <c r="X1114" s="1"/>
  <c r="W1174"/>
  <c r="X1174" s="1"/>
  <c r="W1178"/>
  <c r="X1178" s="1"/>
  <c r="W1192"/>
  <c r="X1192" s="1"/>
  <c r="W1102"/>
  <c r="X1102" s="1"/>
  <c r="W1104"/>
  <c r="X1104" s="1"/>
  <c r="W1105"/>
  <c r="X1105" s="1"/>
  <c r="W1094"/>
  <c r="X1094" s="1"/>
  <c r="W1112"/>
  <c r="X1112" s="1"/>
  <c r="W1176"/>
  <c r="X1176" s="1"/>
  <c r="W1190"/>
  <c r="X1190" s="1"/>
  <c r="W1194"/>
  <c r="X1194" s="1"/>
  <c r="W1189"/>
  <c r="X1189" s="1"/>
  <c r="W1193"/>
  <c r="X1193" s="1"/>
  <c r="W1095"/>
  <c r="X1095" s="1"/>
  <c r="W1099"/>
  <c r="X1099" s="1"/>
  <c r="W1107"/>
  <c r="X1107" s="1"/>
  <c r="W1093"/>
  <c r="X1093" s="1"/>
  <c r="W1101"/>
  <c r="X1101" s="1"/>
  <c r="W1111"/>
  <c r="X1111" s="1"/>
  <c r="W1115"/>
  <c r="X1115" s="1"/>
  <c r="W1175"/>
  <c r="X1175" s="1"/>
  <c r="W1179"/>
  <c r="X1179" s="1"/>
  <c r="W1109"/>
  <c r="X1109" s="1"/>
  <c r="W1113"/>
  <c r="X1113" s="1"/>
  <c r="W1173"/>
  <c r="X1173" s="1"/>
  <c r="W1177"/>
  <c r="X1177" s="1"/>
  <c r="W1195"/>
  <c r="X1195" s="1"/>
  <c r="W1191"/>
  <c r="X1191" s="1"/>
  <c r="W4006"/>
  <c r="X4006" s="1"/>
  <c r="W4004"/>
  <c r="X4004" s="1"/>
  <c r="W3999"/>
  <c r="X3999" s="1"/>
  <c r="W4002"/>
  <c r="X4002" s="1"/>
  <c r="W4001"/>
  <c r="X4001" s="1"/>
  <c r="W4003"/>
  <c r="X4003" s="1"/>
  <c r="W4005"/>
  <c r="X4005" s="1"/>
  <c r="W4000"/>
  <c r="X4000" s="1"/>
  <c r="W3934"/>
  <c r="X3934" s="1"/>
  <c r="W3932"/>
  <c r="X3932" s="1"/>
  <c r="W3942"/>
  <c r="X3942" s="1"/>
  <c r="W3926"/>
  <c r="X3926" s="1"/>
  <c r="W3918"/>
  <c r="X3918" s="1"/>
  <c r="W3925"/>
  <c r="X3925" s="1"/>
  <c r="W3930"/>
  <c r="X3930" s="1"/>
  <c r="W3894"/>
  <c r="X3894" s="1"/>
  <c r="W3931"/>
  <c r="X3931" s="1"/>
  <c r="W3914"/>
  <c r="X3914" s="1"/>
  <c r="W3910"/>
  <c r="X3910" s="1"/>
  <c r="W3902"/>
  <c r="X3902" s="1"/>
  <c r="W3886"/>
  <c r="X3886" s="1"/>
  <c r="W3990"/>
  <c r="X3990" s="1"/>
  <c r="W3882"/>
  <c r="X3882" s="1"/>
  <c r="W3966"/>
  <c r="X3966" s="1"/>
  <c r="W3890"/>
  <c r="W3965"/>
  <c r="X3965" s="1"/>
  <c r="W3892"/>
  <c r="X3892" s="1"/>
  <c r="W3917"/>
  <c r="X3917" s="1"/>
  <c r="W3913"/>
  <c r="X3913" s="1"/>
  <c r="W3884"/>
  <c r="X3884" s="1"/>
  <c r="W3959"/>
  <c r="X3959" s="1"/>
  <c r="W3998"/>
  <c r="X3998" s="1"/>
  <c r="W3983"/>
  <c r="X3983" s="1"/>
  <c r="W3963"/>
  <c r="X3963" s="1"/>
  <c r="W3997"/>
  <c r="X3997" s="1"/>
  <c r="W3991"/>
  <c r="X3991" s="1"/>
  <c r="W3987"/>
  <c r="X3987" s="1"/>
  <c r="W3881"/>
  <c r="X3881" s="1"/>
  <c r="W3996"/>
  <c r="X3996" s="1"/>
  <c r="W3880"/>
  <c r="X3880" s="1"/>
  <c r="W3911"/>
  <c r="X3911" s="1"/>
  <c r="W3879"/>
  <c r="X3879" s="1"/>
  <c r="W3893"/>
  <c r="X3893" s="1"/>
  <c r="W3903"/>
  <c r="X3903" s="1"/>
  <c r="W3935"/>
  <c r="X3935" s="1"/>
  <c r="W3940"/>
  <c r="X3940" s="1"/>
  <c r="W3993"/>
  <c r="X3993" s="1"/>
  <c r="W3985"/>
  <c r="X3985" s="1"/>
  <c r="W3994"/>
  <c r="X3994" s="1"/>
  <c r="W3961"/>
  <c r="X3961" s="1"/>
  <c r="W3984"/>
  <c r="X3984" s="1"/>
  <c r="W3988"/>
  <c r="X3988" s="1"/>
  <c r="W3912"/>
  <c r="X3912" s="1"/>
  <c r="W3915"/>
  <c r="W3960"/>
  <c r="X3960" s="1"/>
  <c r="W3962"/>
  <c r="X3962" s="1"/>
  <c r="W3964"/>
  <c r="X3964" s="1"/>
  <c r="W3895"/>
  <c r="X3895" s="1"/>
  <c r="W3887"/>
  <c r="X3887" s="1"/>
  <c r="W3891"/>
  <c r="X3891" s="1"/>
  <c r="W3897"/>
  <c r="X3897" s="1"/>
  <c r="W3941"/>
  <c r="X3941" s="1"/>
  <c r="W3904"/>
  <c r="X3904" s="1"/>
  <c r="W3908"/>
  <c r="X3908" s="1"/>
  <c r="W3919"/>
  <c r="X3919" s="1"/>
  <c r="W3922"/>
  <c r="X3922" s="1"/>
  <c r="W3924"/>
  <c r="X3924" s="1"/>
  <c r="W3939"/>
  <c r="X3939" s="1"/>
  <c r="W3989"/>
  <c r="X3989" s="1"/>
  <c r="W3916"/>
  <c r="X3916" s="1"/>
  <c r="W3900"/>
  <c r="X3900" s="1"/>
  <c r="W3986"/>
  <c r="X3986" s="1"/>
  <c r="W3896"/>
  <c r="X3896" s="1"/>
  <c r="W3901"/>
  <c r="X3901" s="1"/>
  <c r="W3937"/>
  <c r="X3937" s="1"/>
  <c r="W3921"/>
  <c r="X3921" s="1"/>
  <c r="W3938"/>
  <c r="X3938" s="1"/>
  <c r="W3898"/>
  <c r="X3898" s="1"/>
  <c r="W3889"/>
  <c r="X3889" s="1"/>
  <c r="W3899"/>
  <c r="X3899" s="1"/>
  <c r="W3920"/>
  <c r="X3920" s="1"/>
  <c r="W3928"/>
  <c r="X3928" s="1"/>
  <c r="W3906"/>
  <c r="X3906" s="1"/>
  <c r="W3929"/>
  <c r="X3929" s="1"/>
  <c r="W3888"/>
  <c r="X3888" s="1"/>
  <c r="W3992"/>
  <c r="X3992" s="1"/>
  <c r="W3905"/>
  <c r="X3905" s="1"/>
  <c r="W3927"/>
  <c r="X3927" s="1"/>
  <c r="W3933"/>
  <c r="X3933" s="1"/>
  <c r="W3995"/>
  <c r="X3995" s="1"/>
  <c r="W3923"/>
  <c r="X3923" s="1"/>
  <c r="W3907"/>
  <c r="X3907" s="1"/>
  <c r="W3883"/>
  <c r="X3883" s="1"/>
  <c r="W3885"/>
  <c r="X3885" s="1"/>
  <c r="W3909"/>
  <c r="X3909" s="1"/>
  <c r="W3936"/>
  <c r="X3936" s="1"/>
  <c r="X3890"/>
  <c r="X3915"/>
  <c r="W2903"/>
  <c r="X2903" s="1"/>
  <c r="W2902"/>
  <c r="X2902" s="1"/>
  <c r="W2898"/>
  <c r="X2898" s="1"/>
  <c r="W2935"/>
  <c r="X2935" s="1"/>
  <c r="W2911"/>
  <c r="X2911" s="1"/>
  <c r="W2951"/>
  <c r="X2951" s="1"/>
  <c r="W2933"/>
  <c r="X2933" s="1"/>
  <c r="W2943"/>
  <c r="X2943" s="1"/>
  <c r="W2945"/>
  <c r="X2945" s="1"/>
  <c r="W2927"/>
  <c r="X2927" s="1"/>
  <c r="W2925"/>
  <c r="X2925" s="1"/>
  <c r="W2921"/>
  <c r="X2921" s="1"/>
  <c r="W2919"/>
  <c r="X2919" s="1"/>
  <c r="W2983"/>
  <c r="X2983" s="1"/>
  <c r="W2959"/>
  <c r="X2959" s="1"/>
  <c r="W2956"/>
  <c r="X2956" s="1"/>
  <c r="W2953"/>
  <c r="X2953" s="1"/>
  <c r="W2901"/>
  <c r="X2901" s="1"/>
  <c r="W3007"/>
  <c r="X3007" s="1"/>
  <c r="W3015"/>
  <c r="X3015" s="1"/>
  <c r="W2946"/>
  <c r="X2946" s="1"/>
  <c r="W2931"/>
  <c r="X2931" s="1"/>
  <c r="W2926"/>
  <c r="X2926" s="1"/>
  <c r="W2922"/>
  <c r="X2922" s="1"/>
  <c r="W2957"/>
  <c r="X2957" s="1"/>
  <c r="W2930"/>
  <c r="X2930" s="1"/>
  <c r="W3004"/>
  <c r="X3004" s="1"/>
  <c r="W3023"/>
  <c r="X3023" s="1"/>
  <c r="W2954"/>
  <c r="X2954" s="1"/>
  <c r="W3000"/>
  <c r="X3000" s="1"/>
  <c r="W3002"/>
  <c r="X3002" s="1"/>
  <c r="W2929"/>
  <c r="X2929" s="1"/>
  <c r="W2932"/>
  <c r="X2932" s="1"/>
  <c r="W2896"/>
  <c r="X2896" s="1"/>
  <c r="W2979"/>
  <c r="X2979" s="1"/>
  <c r="W2928"/>
  <c r="X2928" s="1"/>
  <c r="W2916"/>
  <c r="X2916" s="1"/>
  <c r="W2941"/>
  <c r="X2941" s="1"/>
  <c r="W2942"/>
  <c r="X2942" s="1"/>
  <c r="W2936"/>
  <c r="X2936" s="1"/>
  <c r="W2910"/>
  <c r="X2910" s="1"/>
  <c r="W2904"/>
  <c r="X2904" s="1"/>
  <c r="W2908"/>
  <c r="X2908" s="1"/>
  <c r="W3019"/>
  <c r="X3019" s="1"/>
  <c r="W3016"/>
  <c r="X3016" s="1"/>
  <c r="W3020"/>
  <c r="X3020" s="1"/>
  <c r="W3010"/>
  <c r="X3010" s="1"/>
  <c r="W2920"/>
  <c r="X2920" s="1"/>
  <c r="W3008"/>
  <c r="X3008" s="1"/>
  <c r="W3014"/>
  <c r="X3014" s="1"/>
  <c r="W3006"/>
  <c r="X3006" s="1"/>
  <c r="W2924"/>
  <c r="X2924" s="1"/>
  <c r="W3021"/>
  <c r="X3021" s="1"/>
  <c r="W3009"/>
  <c r="X3009" s="1"/>
  <c r="W2955"/>
  <c r="X2955" s="1"/>
  <c r="W2952"/>
  <c r="X2952" s="1"/>
  <c r="W2912"/>
  <c r="X2912" s="1"/>
  <c r="W2976"/>
  <c r="X2976" s="1"/>
  <c r="W2978"/>
  <c r="X2978" s="1"/>
  <c r="W2980"/>
  <c r="X2980" s="1"/>
  <c r="W2982"/>
  <c r="X2982" s="1"/>
  <c r="W2937"/>
  <c r="X2937" s="1"/>
  <c r="W2934"/>
  <c r="X2934" s="1"/>
  <c r="W2950"/>
  <c r="X2950" s="1"/>
  <c r="W2906"/>
  <c r="X2906" s="1"/>
  <c r="W3001"/>
  <c r="X3001" s="1"/>
  <c r="W3018"/>
  <c r="X3018" s="1"/>
  <c r="W3022"/>
  <c r="X3022" s="1"/>
  <c r="W3003"/>
  <c r="X3003" s="1"/>
  <c r="W2958"/>
  <c r="X2958" s="1"/>
  <c r="W3011"/>
  <c r="X3011" s="1"/>
  <c r="W3012"/>
  <c r="X3012" s="1"/>
  <c r="W3013"/>
  <c r="X3013" s="1"/>
  <c r="W2944"/>
  <c r="X2944" s="1"/>
  <c r="W2923"/>
  <c r="X2923" s="1"/>
  <c r="W3005"/>
  <c r="X3005" s="1"/>
  <c r="W2981"/>
  <c r="X2981" s="1"/>
  <c r="W3017"/>
  <c r="X3017" s="1"/>
  <c r="W2939"/>
  <c r="X2939" s="1"/>
  <c r="W2897"/>
  <c r="X2897" s="1"/>
  <c r="W2949"/>
  <c r="X2949" s="1"/>
  <c r="W2905"/>
  <c r="X2905" s="1"/>
  <c r="W2917"/>
  <c r="X2917" s="1"/>
  <c r="W2907"/>
  <c r="X2907" s="1"/>
  <c r="W2900"/>
  <c r="X2900" s="1"/>
  <c r="W2977"/>
  <c r="X2977" s="1"/>
  <c r="W2913"/>
  <c r="X2913" s="1"/>
  <c r="W2938"/>
  <c r="X2938" s="1"/>
  <c r="W2940"/>
  <c r="X2940" s="1"/>
  <c r="W2948"/>
  <c r="X2948" s="1"/>
  <c r="W2914"/>
  <c r="X2914" s="1"/>
  <c r="W2915"/>
  <c r="X2915" s="1"/>
  <c r="W2909"/>
  <c r="X2909" s="1"/>
  <c r="W2918"/>
  <c r="X2918" s="1"/>
  <c r="W2899"/>
  <c r="X2899" s="1"/>
  <c r="W2947"/>
  <c r="X2947" s="1"/>
  <c r="W911"/>
  <c r="W906"/>
  <c r="W909"/>
  <c r="W907"/>
  <c r="W913"/>
  <c r="W908"/>
  <c r="W910"/>
  <c r="W912"/>
  <c r="W1012"/>
  <c r="X1012" s="1"/>
  <c r="W1008"/>
  <c r="X1008" s="1"/>
  <c r="W1009"/>
  <c r="X1009" s="1"/>
  <c r="W1011"/>
  <c r="X1011" s="1"/>
  <c r="W1010"/>
  <c r="X1010" s="1"/>
  <c r="W1005"/>
  <c r="X1005" s="1"/>
  <c r="W1007"/>
  <c r="X1007" s="1"/>
  <c r="W1006"/>
  <c r="X1006" s="1"/>
  <c r="W890"/>
  <c r="W894"/>
  <c r="X894" s="1"/>
  <c r="W892"/>
  <c r="X892" s="1"/>
  <c r="W891"/>
  <c r="X891" s="1"/>
  <c r="W889"/>
  <c r="W893"/>
  <c r="X893" s="1"/>
  <c r="W896"/>
  <c r="X896" s="1"/>
  <c r="W895"/>
  <c r="W2551"/>
  <c r="W2544"/>
  <c r="W2546"/>
  <c r="W2477"/>
  <c r="X2477" s="1"/>
  <c r="W2485"/>
  <c r="X2485" s="1"/>
  <c r="W2478"/>
  <c r="X2478" s="1"/>
  <c r="W2484"/>
  <c r="X2484" s="1"/>
  <c r="W2474"/>
  <c r="X2474" s="1"/>
  <c r="W2471"/>
  <c r="X2471" s="1"/>
  <c r="W2473"/>
  <c r="X2473" s="1"/>
  <c r="W2482"/>
  <c r="X2482" s="1"/>
  <c r="W2483"/>
  <c r="X2483" s="1"/>
  <c r="W2472"/>
  <c r="X2472" s="1"/>
  <c r="W2481"/>
  <c r="X2481" s="1"/>
  <c r="W2470"/>
  <c r="X2470" s="1"/>
  <c r="W2545"/>
  <c r="W2548"/>
  <c r="W2547"/>
  <c r="W2550"/>
  <c r="W2476"/>
  <c r="X2476" s="1"/>
  <c r="W2549"/>
  <c r="W2475"/>
  <c r="X2475" s="1"/>
  <c r="W2479"/>
  <c r="X2479" s="1"/>
  <c r="W2480"/>
  <c r="X2480" s="1"/>
  <c r="P587" i="33"/>
  <c r="P599"/>
  <c r="O339"/>
  <c r="O410" s="1"/>
  <c r="P589"/>
  <c r="P593"/>
  <c r="P730"/>
  <c r="O336"/>
  <c r="O407" s="1"/>
  <c r="O334"/>
  <c r="O405" s="1"/>
  <c r="P573"/>
  <c r="P569"/>
  <c r="O393"/>
  <c r="O463"/>
  <c r="O459"/>
  <c r="W1407" i="1"/>
  <c r="W1400"/>
  <c r="W1404"/>
  <c r="W1403"/>
  <c r="W1405"/>
  <c r="W1401"/>
  <c r="W1406"/>
  <c r="W1402"/>
  <c r="V34"/>
  <c r="O457" i="33"/>
  <c r="U157" i="1"/>
  <c r="U159"/>
  <c r="V41"/>
  <c r="U163"/>
  <c r="O386" i="33"/>
  <c r="O462"/>
  <c r="P700"/>
  <c r="U158" i="1"/>
  <c r="O458" i="33"/>
  <c r="V153" i="1"/>
  <c r="P338" i="33" s="1"/>
  <c r="P409" s="1"/>
  <c r="P695"/>
  <c r="V35" i="1"/>
  <c r="V36"/>
  <c r="V38"/>
  <c r="U164"/>
  <c r="O340" i="33"/>
  <c r="O411" s="1"/>
  <c r="O333"/>
  <c r="O404" s="1"/>
  <c r="O456"/>
  <c r="P694"/>
  <c r="W1334" i="1"/>
  <c r="W1332"/>
  <c r="W1338"/>
  <c r="X1338" s="1"/>
  <c r="W1327"/>
  <c r="W3263"/>
  <c r="X3263" s="1"/>
  <c r="W3258"/>
  <c r="X3258" s="1"/>
  <c r="W4328"/>
  <c r="X4328" s="1"/>
  <c r="W4326"/>
  <c r="X4326" s="1"/>
  <c r="W4322"/>
  <c r="X4322" s="1"/>
  <c r="W4321"/>
  <c r="X4321" s="1"/>
  <c r="W682"/>
  <c r="X682" s="1"/>
  <c r="W684"/>
  <c r="X684" s="1"/>
  <c r="W1686"/>
  <c r="X1686" s="1"/>
  <c r="W1688"/>
  <c r="X1688" s="1"/>
  <c r="W45"/>
  <c r="W49"/>
  <c r="W77"/>
  <c r="W81"/>
  <c r="W109"/>
  <c r="X109" s="1"/>
  <c r="W113"/>
  <c r="X113" s="1"/>
  <c r="W141"/>
  <c r="X141" s="1"/>
  <c r="W145"/>
  <c r="X145" s="1"/>
  <c r="W177"/>
  <c r="X177" s="1"/>
  <c r="W181"/>
  <c r="X181" s="1"/>
  <c r="W19"/>
  <c r="W23"/>
  <c r="W64"/>
  <c r="X64" s="1"/>
  <c r="W96"/>
  <c r="W128"/>
  <c r="X128" s="1"/>
  <c r="W51"/>
  <c r="W68"/>
  <c r="X68" s="1"/>
  <c r="W83"/>
  <c r="W100"/>
  <c r="W115"/>
  <c r="X115" s="1"/>
  <c r="W132"/>
  <c r="X132" s="1"/>
  <c r="W147"/>
  <c r="X147" s="1"/>
  <c r="W263"/>
  <c r="X263" s="1"/>
  <c r="W267"/>
  <c r="X267" s="1"/>
  <c r="W67"/>
  <c r="X67" s="1"/>
  <c r="W61"/>
  <c r="X61" s="1"/>
  <c r="W268"/>
  <c r="X268" s="1"/>
  <c r="W9"/>
  <c r="W86"/>
  <c r="W131"/>
  <c r="X131" s="1"/>
  <c r="W646"/>
  <c r="X646" s="1"/>
  <c r="W650"/>
  <c r="X650" s="1"/>
  <c r="W137"/>
  <c r="X137" s="1"/>
  <c r="W642"/>
  <c r="X642" s="1"/>
  <c r="W657"/>
  <c r="X657" s="1"/>
  <c r="W1117"/>
  <c r="W1121"/>
  <c r="W1149"/>
  <c r="W1153"/>
  <c r="W1451"/>
  <c r="X1451" s="1"/>
  <c r="W1455"/>
  <c r="X1455" s="1"/>
  <c r="W1483"/>
  <c r="X1483" s="1"/>
  <c r="W1487"/>
  <c r="X1487" s="1"/>
  <c r="W1533"/>
  <c r="X1533" s="1"/>
  <c r="W1537"/>
  <c r="X1537" s="1"/>
  <c r="W1581"/>
  <c r="X1581" s="1"/>
  <c r="W1585"/>
  <c r="X1585" s="1"/>
  <c r="W1648"/>
  <c r="W1652"/>
  <c r="W1141"/>
  <c r="X1141" s="1"/>
  <c r="W1145"/>
  <c r="X1145" s="1"/>
  <c r="W1197"/>
  <c r="X1197" s="1"/>
  <c r="W1201"/>
  <c r="X1201" s="1"/>
  <c r="W1443"/>
  <c r="X1443" s="1"/>
  <c r="W1447"/>
  <c r="X1447" s="1"/>
  <c r="W641"/>
  <c r="X641" s="1"/>
  <c r="W658"/>
  <c r="X658" s="1"/>
  <c r="W953"/>
  <c r="W991"/>
  <c r="X991" s="1"/>
  <c r="W995"/>
  <c r="X995" s="1"/>
  <c r="W1016"/>
  <c r="X1016" s="1"/>
  <c r="W1132"/>
  <c r="X1132" s="1"/>
  <c r="W1136"/>
  <c r="X1136" s="1"/>
  <c r="W1164"/>
  <c r="X1164" s="1"/>
  <c r="W1184"/>
  <c r="X1184" s="1"/>
  <c r="W1435"/>
  <c r="X1435" s="1"/>
  <c r="W1439"/>
  <c r="X1439" s="1"/>
  <c r="W1467"/>
  <c r="X1467" s="1"/>
  <c r="W1471"/>
  <c r="X1471" s="1"/>
  <c r="W1475"/>
  <c r="X1475" s="1"/>
  <c r="W1479"/>
  <c r="X1479" s="1"/>
  <c r="W1599"/>
  <c r="X1599" s="1"/>
  <c r="W1634"/>
  <c r="X1634" s="1"/>
  <c r="W1642"/>
  <c r="X1642" s="1"/>
  <c r="W1127"/>
  <c r="X1127" s="1"/>
  <c r="W1159"/>
  <c r="X1159" s="1"/>
  <c r="W1528"/>
  <c r="W1578"/>
  <c r="X1578" s="1"/>
  <c r="W1595"/>
  <c r="X1595" s="1"/>
  <c r="W1676"/>
  <c r="Q733" i="33" s="1"/>
  <c r="W1458" i="1"/>
  <c r="X1458" s="1"/>
  <c r="W1462"/>
  <c r="X1462" s="1"/>
  <c r="W3027"/>
  <c r="X3027" s="1"/>
  <c r="W1575"/>
  <c r="X1575" s="1"/>
  <c r="W1675"/>
  <c r="W1639"/>
  <c r="X1639" s="1"/>
  <c r="W1124"/>
  <c r="W1641"/>
  <c r="X1641" s="1"/>
  <c r="W2818"/>
  <c r="X2818" s="1"/>
  <c r="W3696"/>
  <c r="X3696" s="1"/>
  <c r="W3700"/>
  <c r="X3700" s="1"/>
  <c r="W4008"/>
  <c r="X4008" s="1"/>
  <c r="W4012"/>
  <c r="X4012" s="1"/>
  <c r="W1162"/>
  <c r="X1162" s="1"/>
  <c r="W3702"/>
  <c r="X3702" s="1"/>
  <c r="W4415"/>
  <c r="X4415" s="1"/>
  <c r="W4416"/>
  <c r="X4416" s="1"/>
  <c r="W4502"/>
  <c r="X4502" s="1"/>
  <c r="W4492"/>
  <c r="W3031"/>
  <c r="X3031" s="1"/>
  <c r="W3248"/>
  <c r="W4414"/>
  <c r="X4414" s="1"/>
  <c r="W2817"/>
  <c r="X2817" s="1"/>
  <c r="W3247"/>
  <c r="W4497"/>
  <c r="X4497" s="1"/>
  <c r="W1635"/>
  <c r="X1635" s="1"/>
  <c r="W84"/>
  <c r="W116"/>
  <c r="X116" s="1"/>
  <c r="W1527"/>
  <c r="W11"/>
  <c r="W133"/>
  <c r="X133" s="1"/>
  <c r="W1679"/>
  <c r="W118"/>
  <c r="X118" s="1"/>
  <c r="W1341"/>
  <c r="X1341" s="1"/>
  <c r="W1329"/>
  <c r="W3265"/>
  <c r="X3265" s="1"/>
  <c r="W4327"/>
  <c r="X4327" s="1"/>
  <c r="W686"/>
  <c r="X686" s="1"/>
  <c r="W680"/>
  <c r="X680" s="1"/>
  <c r="W693"/>
  <c r="W1685"/>
  <c r="X1685" s="1"/>
  <c r="W1687"/>
  <c r="X1687" s="1"/>
  <c r="W46"/>
  <c r="W78"/>
  <c r="W82"/>
  <c r="W114"/>
  <c r="X114" s="1"/>
  <c r="W142"/>
  <c r="X142" s="1"/>
  <c r="W178"/>
  <c r="X178" s="1"/>
  <c r="W182"/>
  <c r="X182" s="1"/>
  <c r="Y4"/>
  <c r="W20"/>
  <c r="W66"/>
  <c r="X66" s="1"/>
  <c r="W98"/>
  <c r="W70"/>
  <c r="X70" s="1"/>
  <c r="W102"/>
  <c r="W117"/>
  <c r="X117" s="1"/>
  <c r="W264"/>
  <c r="X264" s="1"/>
  <c r="W93"/>
  <c r="W73"/>
  <c r="X73" s="1"/>
  <c r="W91"/>
  <c r="W8"/>
  <c r="W647"/>
  <c r="X647" s="1"/>
  <c r="W59"/>
  <c r="X59" s="1"/>
  <c r="W636"/>
  <c r="X636" s="1"/>
  <c r="W950"/>
  <c r="W1118"/>
  <c r="W1150"/>
  <c r="W1154"/>
  <c r="W1456"/>
  <c r="X1456" s="1"/>
  <c r="W1484"/>
  <c r="X1484" s="1"/>
  <c r="W1534"/>
  <c r="X1534" s="1"/>
  <c r="W1538"/>
  <c r="X1538" s="1"/>
  <c r="W1586"/>
  <c r="X1586" s="1"/>
  <c r="W1649"/>
  <c r="W1142"/>
  <c r="X1142" s="1"/>
  <c r="W1146"/>
  <c r="X1146" s="1"/>
  <c r="W1202"/>
  <c r="X1202" s="1"/>
  <c r="W1448"/>
  <c r="X1448" s="1"/>
  <c r="W955"/>
  <c r="W1013"/>
  <c r="X1013" s="1"/>
  <c r="W1017"/>
  <c r="X1017" s="1"/>
  <c r="W1137"/>
  <c r="X1137" s="1"/>
  <c r="W1181"/>
  <c r="X1181" s="1"/>
  <c r="W1436"/>
  <c r="X1436" s="1"/>
  <c r="W1440"/>
  <c r="X1440" s="1"/>
  <c r="W1472"/>
  <c r="X1472" s="1"/>
  <c r="W1476"/>
  <c r="X1476" s="1"/>
  <c r="W1601"/>
  <c r="X1601" s="1"/>
  <c r="W1644"/>
  <c r="X1644" s="1"/>
  <c r="W1129"/>
  <c r="X1129" s="1"/>
  <c r="W1161"/>
  <c r="X1161" s="1"/>
  <c r="W1589"/>
  <c r="X1589" s="1"/>
  <c r="W1604"/>
  <c r="X1604" s="1"/>
  <c r="W1459"/>
  <c r="X1459" s="1"/>
  <c r="W3028"/>
  <c r="X3028" s="1"/>
  <c r="W1590"/>
  <c r="X1590" s="1"/>
  <c r="W1160"/>
  <c r="X1160" s="1"/>
  <c r="W2820"/>
  <c r="X2820" s="1"/>
  <c r="W3701"/>
  <c r="X3701" s="1"/>
  <c r="W4009"/>
  <c r="X4009" s="1"/>
  <c r="W3249"/>
  <c r="W4409"/>
  <c r="X4409" s="1"/>
  <c r="W4489"/>
  <c r="W1128"/>
  <c r="X1128" s="1"/>
  <c r="W1529"/>
  <c r="W4014"/>
  <c r="X4014" s="1"/>
  <c r="W4499"/>
  <c r="X4499" s="1"/>
  <c r="W4490"/>
  <c r="W1645"/>
  <c r="X1645" s="1"/>
  <c r="W2819"/>
  <c r="X2819" s="1"/>
  <c r="W103"/>
  <c r="W1600"/>
  <c r="X1600" s="1"/>
  <c r="W101"/>
  <c r="W1340"/>
  <c r="X1340" s="1"/>
  <c r="W1342"/>
  <c r="W1331"/>
  <c r="W3261"/>
  <c r="X3261" s="1"/>
  <c r="W4323"/>
  <c r="X4323" s="1"/>
  <c r="W683"/>
  <c r="X683" s="1"/>
  <c r="W685"/>
  <c r="X685" s="1"/>
  <c r="W50"/>
  <c r="W110"/>
  <c r="X110" s="1"/>
  <c r="W146"/>
  <c r="X146" s="1"/>
  <c r="W24"/>
  <c r="W130"/>
  <c r="X130" s="1"/>
  <c r="W53"/>
  <c r="X53" s="1"/>
  <c r="W85"/>
  <c r="W134"/>
  <c r="X134" s="1"/>
  <c r="W52"/>
  <c r="X52" s="1"/>
  <c r="W14"/>
  <c r="W643"/>
  <c r="X643" s="1"/>
  <c r="W651"/>
  <c r="X651" s="1"/>
  <c r="W1122"/>
  <c r="W1452"/>
  <c r="X1452" s="1"/>
  <c r="W1488"/>
  <c r="X1488" s="1"/>
  <c r="W1582"/>
  <c r="X1582" s="1"/>
  <c r="W1653"/>
  <c r="W996"/>
  <c r="X996" s="1"/>
  <c r="W1198"/>
  <c r="X1198" s="1"/>
  <c r="W1444"/>
  <c r="X1444" s="1"/>
  <c r="W652"/>
  <c r="X652" s="1"/>
  <c r="W992"/>
  <c r="X992" s="1"/>
  <c r="W1133"/>
  <c r="X1133" s="1"/>
  <c r="W1185"/>
  <c r="X1185" s="1"/>
  <c r="W1468"/>
  <c r="X1468" s="1"/>
  <c r="W1480"/>
  <c r="X1480" s="1"/>
  <c r="W1636"/>
  <c r="X1636" s="1"/>
  <c r="W1530"/>
  <c r="W1678"/>
  <c r="W1463"/>
  <c r="X1463" s="1"/>
  <c r="W3024"/>
  <c r="X3024" s="1"/>
  <c r="W3697"/>
  <c r="X3697" s="1"/>
  <c r="W4013"/>
  <c r="X4013" s="1"/>
  <c r="W2823"/>
  <c r="X2823" s="1"/>
  <c r="W1540"/>
  <c r="X1540" s="1"/>
  <c r="W4496"/>
  <c r="X4496" s="1"/>
  <c r="W3242"/>
  <c r="W2821"/>
  <c r="X2821" s="1"/>
  <c r="W4488"/>
  <c r="W1592"/>
  <c r="X1592" s="1"/>
  <c r="W12"/>
  <c r="W125"/>
  <c r="X125" s="1"/>
  <c r="W1330"/>
  <c r="W1339"/>
  <c r="W1333"/>
  <c r="W1328"/>
  <c r="W1336"/>
  <c r="W1335"/>
  <c r="X1335" s="1"/>
  <c r="W1337"/>
  <c r="W3260"/>
  <c r="X3260" s="1"/>
  <c r="W3259"/>
  <c r="X3259" s="1"/>
  <c r="W3264"/>
  <c r="X3264" s="1"/>
  <c r="W4325"/>
  <c r="X4325" s="1"/>
  <c r="W689"/>
  <c r="W688"/>
  <c r="W679"/>
  <c r="X679" s="1"/>
  <c r="W691"/>
  <c r="W1683"/>
  <c r="X1683" s="1"/>
  <c r="W1684"/>
  <c r="X1684" s="1"/>
  <c r="W25"/>
  <c r="W44"/>
  <c r="W48"/>
  <c r="W76"/>
  <c r="W80"/>
  <c r="W108"/>
  <c r="X108" s="1"/>
  <c r="W112"/>
  <c r="X112" s="1"/>
  <c r="W140"/>
  <c r="X140" s="1"/>
  <c r="W144"/>
  <c r="X144" s="1"/>
  <c r="W176"/>
  <c r="X176" s="1"/>
  <c r="W180"/>
  <c r="X180" s="1"/>
  <c r="W18"/>
  <c r="W22"/>
  <c r="W62"/>
  <c r="X62" s="1"/>
  <c r="W94"/>
  <c r="W126"/>
  <c r="X126" s="1"/>
  <c r="W57"/>
  <c r="X57" s="1"/>
  <c r="W74"/>
  <c r="X74" s="1"/>
  <c r="W89"/>
  <c r="W106"/>
  <c r="W121"/>
  <c r="X121" s="1"/>
  <c r="W138"/>
  <c r="X138" s="1"/>
  <c r="W262"/>
  <c r="X262" s="1"/>
  <c r="W266"/>
  <c r="X266" s="1"/>
  <c r="W58"/>
  <c r="X58" s="1"/>
  <c r="W120"/>
  <c r="X120" s="1"/>
  <c r="W123"/>
  <c r="X123" s="1"/>
  <c r="W71"/>
  <c r="X71" s="1"/>
  <c r="W122"/>
  <c r="X122" s="1"/>
  <c r="W99"/>
  <c r="W645"/>
  <c r="X645" s="1"/>
  <c r="W649"/>
  <c r="X649" s="1"/>
  <c r="W640"/>
  <c r="X640" s="1"/>
  <c r="W655"/>
  <c r="X655" s="1"/>
  <c r="W954"/>
  <c r="W1120"/>
  <c r="W1148"/>
  <c r="X1148" s="1"/>
  <c r="W1152"/>
  <c r="W1204"/>
  <c r="X1204" s="1"/>
  <c r="W1450"/>
  <c r="X1450" s="1"/>
  <c r="W1454"/>
  <c r="X1454" s="1"/>
  <c r="W1482"/>
  <c r="X1482" s="1"/>
  <c r="W1486"/>
  <c r="X1486" s="1"/>
  <c r="W1532"/>
  <c r="W1536"/>
  <c r="X1536" s="1"/>
  <c r="W1580"/>
  <c r="X1580" s="1"/>
  <c r="W1584"/>
  <c r="X1584" s="1"/>
  <c r="W1647"/>
  <c r="X1647" s="1"/>
  <c r="W1651"/>
  <c r="W1140"/>
  <c r="X1140" s="1"/>
  <c r="W1144"/>
  <c r="X1144" s="1"/>
  <c r="W1188"/>
  <c r="X1188" s="1"/>
  <c r="W1200"/>
  <c r="X1200" s="1"/>
  <c r="W1442"/>
  <c r="X1442" s="1"/>
  <c r="W1446"/>
  <c r="X1446" s="1"/>
  <c r="W90"/>
  <c r="W639"/>
  <c r="X639" s="1"/>
  <c r="W656"/>
  <c r="X656" s="1"/>
  <c r="W951"/>
  <c r="W990"/>
  <c r="X990" s="1"/>
  <c r="W994"/>
  <c r="X994" s="1"/>
  <c r="W1015"/>
  <c r="X1015" s="1"/>
  <c r="W1019"/>
  <c r="X1019" s="1"/>
  <c r="W1135"/>
  <c r="X1135" s="1"/>
  <c r="W687"/>
  <c r="W690"/>
  <c r="W75"/>
  <c r="X75" s="1"/>
  <c r="W139"/>
  <c r="X139" s="1"/>
  <c r="W60"/>
  <c r="X60" s="1"/>
  <c r="W87"/>
  <c r="W261"/>
  <c r="X261" s="1"/>
  <c r="W88"/>
  <c r="Q571" i="33" s="1"/>
  <c r="W97" i="1"/>
  <c r="W65"/>
  <c r="X65" s="1"/>
  <c r="W653"/>
  <c r="X653" s="1"/>
  <c r="W1151"/>
  <c r="X1151" s="1"/>
  <c r="W1453"/>
  <c r="X1453" s="1"/>
  <c r="W1535"/>
  <c r="X1535" s="1"/>
  <c r="W1650"/>
  <c r="W1143"/>
  <c r="X1143" s="1"/>
  <c r="W1445"/>
  <c r="X1445" s="1"/>
  <c r="W949"/>
  <c r="W1018"/>
  <c r="X1018" s="1"/>
  <c r="W1182"/>
  <c r="X1182" s="1"/>
  <c r="W1437"/>
  <c r="X1437" s="1"/>
  <c r="W1469"/>
  <c r="X1469" s="1"/>
  <c r="W1477"/>
  <c r="X1477" s="1"/>
  <c r="W1603"/>
  <c r="X1603" s="1"/>
  <c r="W1646"/>
  <c r="X1646" s="1"/>
  <c r="W1163"/>
  <c r="X1163" s="1"/>
  <c r="W1591"/>
  <c r="X1591" s="1"/>
  <c r="W1460"/>
  <c r="X1460" s="1"/>
  <c r="W3025"/>
  <c r="X3025" s="1"/>
  <c r="W1596"/>
  <c r="X1596" s="1"/>
  <c r="W2822"/>
  <c r="X2822" s="1"/>
  <c r="W3698"/>
  <c r="X3698" s="1"/>
  <c r="W4010"/>
  <c r="X4010" s="1"/>
  <c r="W1130"/>
  <c r="X1130" s="1"/>
  <c r="W1602"/>
  <c r="X1602" s="1"/>
  <c r="W4411"/>
  <c r="X4411" s="1"/>
  <c r="W4498"/>
  <c r="X4498" s="1"/>
  <c r="W1525"/>
  <c r="W3243"/>
  <c r="W4501"/>
  <c r="X4501" s="1"/>
  <c r="W1577"/>
  <c r="X1577" s="1"/>
  <c r="W69"/>
  <c r="X69" s="1"/>
  <c r="W63"/>
  <c r="X63" s="1"/>
  <c r="W79"/>
  <c r="W265"/>
  <c r="X265" s="1"/>
  <c r="W54"/>
  <c r="X54" s="1"/>
  <c r="W952"/>
  <c r="W1457"/>
  <c r="X1457" s="1"/>
  <c r="W1654"/>
  <c r="W1449"/>
  <c r="X1449" s="1"/>
  <c r="W1134"/>
  <c r="X1134" s="1"/>
  <c r="W1438"/>
  <c r="X1438" s="1"/>
  <c r="W1478"/>
  <c r="X1478" s="1"/>
  <c r="W1680"/>
  <c r="W1125"/>
  <c r="X1125" s="1"/>
  <c r="W1593"/>
  <c r="X1593" s="1"/>
  <c r="W1461"/>
  <c r="X1461" s="1"/>
  <c r="W3026"/>
  <c r="X3026" s="1"/>
  <c r="W4011"/>
  <c r="X4011" s="1"/>
  <c r="W4500"/>
  <c r="X4500" s="1"/>
  <c r="W3245"/>
  <c r="W694"/>
  <c r="W47"/>
  <c r="W21"/>
  <c r="W105"/>
  <c r="W638"/>
  <c r="X638" s="1"/>
  <c r="W1489"/>
  <c r="X1489" s="1"/>
  <c r="W654"/>
  <c r="X654" s="1"/>
  <c r="W1187"/>
  <c r="X1187" s="1"/>
  <c r="W1640"/>
  <c r="X1640" s="1"/>
  <c r="W1576"/>
  <c r="X1576" s="1"/>
  <c r="W956"/>
  <c r="W3030"/>
  <c r="X3030" s="1"/>
  <c r="W4007"/>
  <c r="X4007" s="1"/>
  <c r="W4493"/>
  <c r="W3246"/>
  <c r="W129"/>
  <c r="X129" s="1"/>
  <c r="W135"/>
  <c r="X135" s="1"/>
  <c r="W681"/>
  <c r="X681" s="1"/>
  <c r="W143"/>
  <c r="X143" s="1"/>
  <c r="W92"/>
  <c r="W104"/>
  <c r="W1155"/>
  <c r="W1539"/>
  <c r="X1539" s="1"/>
  <c r="W1147"/>
  <c r="X1147" s="1"/>
  <c r="W989"/>
  <c r="X989" s="1"/>
  <c r="W1183"/>
  <c r="X1183" s="1"/>
  <c r="W1470"/>
  <c r="X1470" s="1"/>
  <c r="W1632"/>
  <c r="X1632" s="1"/>
  <c r="W1526"/>
  <c r="W1643"/>
  <c r="X1643" s="1"/>
  <c r="W1588"/>
  <c r="X1588" s="1"/>
  <c r="W3699"/>
  <c r="X3699" s="1"/>
  <c r="W1158"/>
  <c r="X1158" s="1"/>
  <c r="W1637"/>
  <c r="X1637" s="1"/>
  <c r="W4413"/>
  <c r="X4413" s="1"/>
  <c r="W1156"/>
  <c r="X1156" s="1"/>
  <c r="W4410"/>
  <c r="X4410" s="1"/>
  <c r="W127"/>
  <c r="X127" s="1"/>
  <c r="W1579"/>
  <c r="X1579" s="1"/>
  <c r="W1677"/>
  <c r="W111"/>
  <c r="X111" s="1"/>
  <c r="W72"/>
  <c r="X72" s="1"/>
  <c r="W648"/>
  <c r="X648" s="1"/>
  <c r="W1020"/>
  <c r="X1020" s="1"/>
  <c r="W1139"/>
  <c r="X1139" s="1"/>
  <c r="W1474"/>
  <c r="X1474" s="1"/>
  <c r="W1157"/>
  <c r="X1157" s="1"/>
  <c r="W1465"/>
  <c r="X1465" s="1"/>
  <c r="W1490"/>
  <c r="X1490" s="1"/>
  <c r="W3695"/>
  <c r="X3695" s="1"/>
  <c r="W1673"/>
  <c r="W1598"/>
  <c r="X1598" s="1"/>
  <c r="W3262"/>
  <c r="X3262" s="1"/>
  <c r="W1689"/>
  <c r="X1689" s="1"/>
  <c r="W107"/>
  <c r="W175"/>
  <c r="X175" s="1"/>
  <c r="W15"/>
  <c r="W124"/>
  <c r="X124" s="1"/>
  <c r="W55"/>
  <c r="X55" s="1"/>
  <c r="W119"/>
  <c r="X119" s="1"/>
  <c r="W13"/>
  <c r="W644"/>
  <c r="X644" s="1"/>
  <c r="W1119"/>
  <c r="W1485"/>
  <c r="X1485" s="1"/>
  <c r="W1583"/>
  <c r="X1583" s="1"/>
  <c r="W1199"/>
  <c r="X1199" s="1"/>
  <c r="W637"/>
  <c r="X637" s="1"/>
  <c r="W993"/>
  <c r="X993" s="1"/>
  <c r="W1138"/>
  <c r="X1138" s="1"/>
  <c r="W1186"/>
  <c r="X1186" s="1"/>
  <c r="W1441"/>
  <c r="X1441" s="1"/>
  <c r="W1473"/>
  <c r="X1473" s="1"/>
  <c r="W1481"/>
  <c r="X1481" s="1"/>
  <c r="W1638"/>
  <c r="X1638" s="1"/>
  <c r="W1131"/>
  <c r="X1131" s="1"/>
  <c r="W1574"/>
  <c r="X1574" s="1"/>
  <c r="W1655"/>
  <c r="W659"/>
  <c r="X659" s="1"/>
  <c r="W1464"/>
  <c r="X1464" s="1"/>
  <c r="W3029"/>
  <c r="X3029" s="1"/>
  <c r="W4503"/>
  <c r="X4503" s="1"/>
  <c r="W4491"/>
  <c r="W3244"/>
  <c r="W1573"/>
  <c r="X1573" s="1"/>
  <c r="W4494"/>
  <c r="W1633"/>
  <c r="X1633" s="1"/>
  <c r="W1594"/>
  <c r="X1594" s="1"/>
  <c r="W10"/>
  <c r="W95"/>
  <c r="W4324"/>
  <c r="X4324" s="1"/>
  <c r="W692"/>
  <c r="W1682"/>
  <c r="X1682" s="1"/>
  <c r="W179"/>
  <c r="X179" s="1"/>
  <c r="W136"/>
  <c r="X136" s="1"/>
  <c r="W56"/>
  <c r="X56" s="1"/>
  <c r="W1123"/>
  <c r="W1587"/>
  <c r="X1587" s="1"/>
  <c r="W1203"/>
  <c r="X1203" s="1"/>
  <c r="W1014"/>
  <c r="X1014" s="1"/>
  <c r="W1466"/>
  <c r="X1466" s="1"/>
  <c r="W1597"/>
  <c r="X1597" s="1"/>
  <c r="W1674"/>
  <c r="W2816"/>
  <c r="X2816" s="1"/>
  <c r="W1126"/>
  <c r="X1126" s="1"/>
  <c r="W4412"/>
  <c r="X4412" s="1"/>
  <c r="W4495"/>
  <c r="W1531"/>
  <c r="V148"/>
  <c r="P697" i="33"/>
  <c r="P696"/>
  <c r="P701"/>
  <c r="V39" i="1"/>
  <c r="P321" i="33" s="1"/>
  <c r="V152" i="1"/>
  <c r="V40"/>
  <c r="P322" i="33" s="1"/>
  <c r="V149" i="1"/>
  <c r="V150"/>
  <c r="P699" i="33"/>
  <c r="O460"/>
  <c r="O337"/>
  <c r="O408" s="1"/>
  <c r="V154" i="1"/>
  <c r="O389" i="33"/>
  <c r="U160" i="1"/>
  <c r="U162"/>
  <c r="O461" i="33"/>
  <c r="O338"/>
  <c r="O409" s="1"/>
  <c r="V151" i="1"/>
  <c r="O390" i="33"/>
  <c r="U161" i="1"/>
  <c r="P698" i="33"/>
  <c r="V155" i="1"/>
  <c r="V37"/>
  <c r="P319" i="33" s="1"/>
  <c r="X2548" i="1" l="1"/>
  <c r="X2551"/>
  <c r="X2545"/>
  <c r="X2547"/>
  <c r="X2550"/>
  <c r="X1525"/>
  <c r="X1531"/>
  <c r="X1532"/>
  <c r="X1528"/>
  <c r="X1526"/>
  <c r="X1529"/>
  <c r="X1530"/>
  <c r="X1527"/>
  <c r="X956"/>
  <c r="X955"/>
  <c r="X952"/>
  <c r="X951"/>
  <c r="X954"/>
  <c r="X950"/>
  <c r="X953"/>
  <c r="X949"/>
  <c r="P323" i="33"/>
  <c r="P393" s="1"/>
  <c r="P316"/>
  <c r="P386" s="1"/>
  <c r="P320"/>
  <c r="P390" s="1"/>
  <c r="P318"/>
  <c r="P388" s="1"/>
  <c r="P317"/>
  <c r="P387" s="1"/>
  <c r="Y33" i="1"/>
  <c r="Y28"/>
  <c r="Y26"/>
  <c r="Y30"/>
  <c r="Y32"/>
  <c r="Y27"/>
  <c r="Y31"/>
  <c r="Y29"/>
  <c r="X4493"/>
  <c r="Q786" i="33"/>
  <c r="X4489" i="1"/>
  <c r="Q782" i="33"/>
  <c r="X4494" i="1"/>
  <c r="Q787" i="33"/>
  <c r="X4490" i="1"/>
  <c r="Q783" i="33"/>
  <c r="X4495" i="1"/>
  <c r="Q788" i="33"/>
  <c r="X4491" i="1"/>
  <c r="Q784" i="33"/>
  <c r="X4492" i="1"/>
  <c r="Q785" i="33"/>
  <c r="X4488" i="1"/>
  <c r="Q781" i="33"/>
  <c r="Y988" i="1"/>
  <c r="Y987"/>
  <c r="Y985"/>
  <c r="Y986"/>
  <c r="Y981"/>
  <c r="Y983"/>
  <c r="Y984"/>
  <c r="Y982"/>
  <c r="X3245"/>
  <c r="X3249"/>
  <c r="X3248"/>
  <c r="X3246"/>
  <c r="X3243"/>
  <c r="X3247"/>
  <c r="X3244"/>
  <c r="X3242"/>
  <c r="X693"/>
  <c r="X701" s="1"/>
  <c r="W701"/>
  <c r="X694"/>
  <c r="X702" s="1"/>
  <c r="W702"/>
  <c r="X688"/>
  <c r="X696" s="1"/>
  <c r="W696"/>
  <c r="X692"/>
  <c r="X700" s="1"/>
  <c r="W700"/>
  <c r="X690"/>
  <c r="X698" s="1"/>
  <c r="W698"/>
  <c r="X691"/>
  <c r="X699" s="1"/>
  <c r="W699"/>
  <c r="X689"/>
  <c r="X697" s="1"/>
  <c r="W697"/>
  <c r="X687"/>
  <c r="X695" s="1"/>
  <c r="W695"/>
  <c r="X912"/>
  <c r="X920" s="1"/>
  <c r="W920"/>
  <c r="X910"/>
  <c r="X918" s="1"/>
  <c r="W918"/>
  <c r="X909"/>
  <c r="X917" s="1"/>
  <c r="W917"/>
  <c r="X911"/>
  <c r="X919" s="1"/>
  <c r="W919"/>
  <c r="X907"/>
  <c r="X915" s="1"/>
  <c r="W915"/>
  <c r="X908"/>
  <c r="X916" s="1"/>
  <c r="W916"/>
  <c r="X906"/>
  <c r="X914" s="1"/>
  <c r="W914"/>
  <c r="X1117"/>
  <c r="X1404"/>
  <c r="X1401"/>
  <c r="X1405"/>
  <c r="Y1383"/>
  <c r="Y1374"/>
  <c r="Y1381"/>
  <c r="Y1379"/>
  <c r="Y1377"/>
  <c r="Y1375"/>
  <c r="Y1371"/>
  <c r="Y1372"/>
  <c r="Y1378"/>
  <c r="Y1369"/>
  <c r="Y1395"/>
  <c r="Y1391"/>
  <c r="Y1380"/>
  <c r="Y1373"/>
  <c r="Y1396"/>
  <c r="Y1392"/>
  <c r="Y1382"/>
  <c r="Y1399"/>
  <c r="Y1397"/>
  <c r="Y1393"/>
  <c r="Y1376"/>
  <c r="Y1367"/>
  <c r="Y1398"/>
  <c r="Y1394"/>
  <c r="Y1389"/>
  <c r="Y1387"/>
  <c r="Y1385"/>
  <c r="Y1384"/>
  <c r="Y1365"/>
  <c r="Y1363"/>
  <c r="Y1360"/>
  <c r="Y1364"/>
  <c r="Y1388"/>
  <c r="Y1368"/>
  <c r="Y1366"/>
  <c r="Y1370"/>
  <c r="Y1386"/>
  <c r="Y1390"/>
  <c r="Y1362"/>
  <c r="Y1361"/>
  <c r="Y1278"/>
  <c r="Y1262"/>
  <c r="Y1277"/>
  <c r="Y1273"/>
  <c r="Y1302"/>
  <c r="Y1275"/>
  <c r="Y1271"/>
  <c r="Y1276"/>
  <c r="Y1274"/>
  <c r="Y1272"/>
  <c r="Y1270"/>
  <c r="Y1256"/>
  <c r="Y1294"/>
  <c r="Y1257"/>
  <c r="Y1255"/>
  <c r="Y1310"/>
  <c r="Y1301"/>
  <c r="Y1286"/>
  <c r="Y1325"/>
  <c r="Y1324"/>
  <c r="Y1323"/>
  <c r="Y1322"/>
  <c r="Y1321"/>
  <c r="Y1320"/>
  <c r="Y1319"/>
  <c r="Y1318"/>
  <c r="Y1300"/>
  <c r="Y1285"/>
  <c r="Y1317"/>
  <c r="Y1316"/>
  <c r="Y1315"/>
  <c r="Y1314"/>
  <c r="Y1313"/>
  <c r="Y1312"/>
  <c r="Y1311"/>
  <c r="Y1280"/>
  <c r="Y1279"/>
  <c r="Y1326"/>
  <c r="Y1284"/>
  <c r="Y1288"/>
  <c r="Y1292"/>
  <c r="Y1304"/>
  <c r="Y1296"/>
  <c r="Y1307"/>
  <c r="Y1264"/>
  <c r="Y1268"/>
  <c r="Y1265"/>
  <c r="Y1269"/>
  <c r="Y1281"/>
  <c r="Y1283"/>
  <c r="Y1290"/>
  <c r="Y1303"/>
  <c r="Y1260"/>
  <c r="Y1298"/>
  <c r="Y1259"/>
  <c r="Y1309"/>
  <c r="Y1258"/>
  <c r="Y1266"/>
  <c r="Y1267"/>
  <c r="Y1282"/>
  <c r="Y1289"/>
  <c r="Y1293"/>
  <c r="Y1295"/>
  <c r="Y1299"/>
  <c r="Y1261"/>
  <c r="Y1306"/>
  <c r="Y1287"/>
  <c r="Y1291"/>
  <c r="Y1305"/>
  <c r="Y1297"/>
  <c r="Y1308"/>
  <c r="Y1263"/>
  <c r="Y1232"/>
  <c r="Y1228"/>
  <c r="Y1236"/>
  <c r="Y1234"/>
  <c r="Y1230"/>
  <c r="Y1220"/>
  <c r="Y1212"/>
  <c r="Y1227"/>
  <c r="Y1223"/>
  <c r="Y1222"/>
  <c r="Y1235"/>
  <c r="Y1233"/>
  <c r="Y1231"/>
  <c r="Y1229"/>
  <c r="Y1225"/>
  <c r="Y1211"/>
  <c r="Y1210"/>
  <c r="Y1209"/>
  <c r="Y1208"/>
  <c r="Y1207"/>
  <c r="Y1206"/>
  <c r="Y1205"/>
  <c r="Y1215"/>
  <c r="Y1213"/>
  <c r="Y1226"/>
  <c r="Y1218"/>
  <c r="Y1214"/>
  <c r="Y1224"/>
  <c r="Y1216"/>
  <c r="Y1217"/>
  <c r="Y1219"/>
  <c r="Y1221"/>
  <c r="X1124"/>
  <c r="Y1196"/>
  <c r="Y1195"/>
  <c r="Y1191"/>
  <c r="Y1193"/>
  <c r="Y1189"/>
  <c r="Y1194"/>
  <c r="Y1190"/>
  <c r="Y1180"/>
  <c r="Y1107"/>
  <c r="Y1106"/>
  <c r="Y1105"/>
  <c r="Y1104"/>
  <c r="Y1103"/>
  <c r="Y1102"/>
  <c r="Y1192"/>
  <c r="Y1116"/>
  <c r="Y1114"/>
  <c r="Y1110"/>
  <c r="Y1115"/>
  <c r="Y1111"/>
  <c r="Y1112"/>
  <c r="Y1108"/>
  <c r="Y1100"/>
  <c r="Y1113"/>
  <c r="Y1093"/>
  <c r="Y1101"/>
  <c r="Y1097"/>
  <c r="Y1109"/>
  <c r="Y1095"/>
  <c r="Y1099"/>
  <c r="Y1096"/>
  <c r="Y1094"/>
  <c r="Y1173"/>
  <c r="Y1177"/>
  <c r="Y1175"/>
  <c r="Y1178"/>
  <c r="Y1174"/>
  <c r="Y1098"/>
  <c r="Y1179"/>
  <c r="Y1176"/>
  <c r="Y4006"/>
  <c r="Y3999"/>
  <c r="Y4004"/>
  <c r="Y4000"/>
  <c r="Y4003"/>
  <c r="Y4001"/>
  <c r="Y4002"/>
  <c r="Y4005"/>
  <c r="Y3942"/>
  <c r="Y3939"/>
  <c r="Y3935"/>
  <c r="Y3938"/>
  <c r="Y3934"/>
  <c r="Y3926"/>
  <c r="Y3940"/>
  <c r="Y3936"/>
  <c r="Y3922"/>
  <c r="Y3918"/>
  <c r="Y3941"/>
  <c r="Y3937"/>
  <c r="Y3920"/>
  <c r="Y3930"/>
  <c r="Y3929"/>
  <c r="Y3924"/>
  <c r="Y3899"/>
  <c r="Y3895"/>
  <c r="Y3886"/>
  <c r="Y3900"/>
  <c r="Y3932"/>
  <c r="Y3914"/>
  <c r="Y3910"/>
  <c r="Y3901"/>
  <c r="Y3898"/>
  <c r="Y3966"/>
  <c r="Y3919"/>
  <c r="Y3916"/>
  <c r="Y3912"/>
  <c r="Y3885"/>
  <c r="Y3881"/>
  <c r="Y3880"/>
  <c r="Y3921"/>
  <c r="Y3962"/>
  <c r="Y3994"/>
  <c r="Y3894"/>
  <c r="Y3883"/>
  <c r="Y3879"/>
  <c r="Y3990"/>
  <c r="Y3998"/>
  <c r="Y3996"/>
  <c r="Y3902"/>
  <c r="Y3897"/>
  <c r="Y3896"/>
  <c r="Y3960"/>
  <c r="Y3964"/>
  <c r="Y3997"/>
  <c r="Y3995"/>
  <c r="Y3993"/>
  <c r="Y3984"/>
  <c r="Y3989"/>
  <c r="Y3992"/>
  <c r="Y3905"/>
  <c r="Y3917"/>
  <c r="Y3882"/>
  <c r="Y3889"/>
  <c r="Y3907"/>
  <c r="Y3915"/>
  <c r="Y3928"/>
  <c r="Y3906"/>
  <c r="Y3925"/>
  <c r="Y3909"/>
  <c r="Y3965"/>
  <c r="Y3923"/>
  <c r="Y3985"/>
  <c r="Y3986"/>
  <c r="Y3961"/>
  <c r="Y3892"/>
  <c r="Y3927"/>
  <c r="Y3893"/>
  <c r="Y3903"/>
  <c r="Y3911"/>
  <c r="Y3987"/>
  <c r="Y3991"/>
  <c r="Y3884"/>
  <c r="Y3887"/>
  <c r="Y3904"/>
  <c r="Y3963"/>
  <c r="Y3988"/>
  <c r="Y3959"/>
  <c r="Y3931"/>
  <c r="Y3913"/>
  <c r="Y3891"/>
  <c r="Y3908"/>
  <c r="Y3933"/>
  <c r="Y3888"/>
  <c r="Y3983"/>
  <c r="Y3890"/>
  <c r="Y2910"/>
  <c r="Y2909"/>
  <c r="Y2903"/>
  <c r="Y2911"/>
  <c r="Y2942"/>
  <c r="Y2941"/>
  <c r="Y2940"/>
  <c r="Y2902"/>
  <c r="Y2898"/>
  <c r="Y2943"/>
  <c r="Y2938"/>
  <c r="Y2900"/>
  <c r="Y2936"/>
  <c r="Y2934"/>
  <c r="Y2951"/>
  <c r="Y2939"/>
  <c r="Y2927"/>
  <c r="Y2937"/>
  <c r="Y2935"/>
  <c r="Y2983"/>
  <c r="Y2930"/>
  <c r="Y2959"/>
  <c r="Y2982"/>
  <c r="Y2980"/>
  <c r="Y2978"/>
  <c r="Y2976"/>
  <c r="Y2923"/>
  <c r="Y2919"/>
  <c r="Y2952"/>
  <c r="Y2981"/>
  <c r="Y3001"/>
  <c r="Y3011"/>
  <c r="Y3023"/>
  <c r="Y3010"/>
  <c r="Y2977"/>
  <c r="Y3007"/>
  <c r="Y3003"/>
  <c r="Y3015"/>
  <c r="Y3013"/>
  <c r="Y3009"/>
  <c r="Y2925"/>
  <c r="Y2921"/>
  <c r="Y2979"/>
  <c r="Y3002"/>
  <c r="Y3012"/>
  <c r="Y3008"/>
  <c r="Y3000"/>
  <c r="Y3014"/>
  <c r="Y3017"/>
  <c r="Y3018"/>
  <c r="Y3022"/>
  <c r="Y2958"/>
  <c r="Y2944"/>
  <c r="Y2926"/>
  <c r="Y2929"/>
  <c r="Y2956"/>
  <c r="Y3005"/>
  <c r="Y2920"/>
  <c r="Y2924"/>
  <c r="Y2914"/>
  <c r="Y2915"/>
  <c r="Y2949"/>
  <c r="Y2906"/>
  <c r="Y3006"/>
  <c r="Y2957"/>
  <c r="Y3016"/>
  <c r="Y3020"/>
  <c r="Y3004"/>
  <c r="Y2932"/>
  <c r="Y2896"/>
  <c r="Y2954"/>
  <c r="Y2928"/>
  <c r="Y2918"/>
  <c r="Y2913"/>
  <c r="Y2917"/>
  <c r="Y2946"/>
  <c r="Y2897"/>
  <c r="Y2899"/>
  <c r="Y2948"/>
  <c r="Y2947"/>
  <c r="Y2904"/>
  <c r="Y3021"/>
  <c r="Y3019"/>
  <c r="Y2912"/>
  <c r="Y2901"/>
  <c r="Y2950"/>
  <c r="Y2905"/>
  <c r="Y2955"/>
  <c r="Y2922"/>
  <c r="Y2953"/>
  <c r="Y2916"/>
  <c r="Y2933"/>
  <c r="Y2945"/>
  <c r="Y2907"/>
  <c r="Y2908"/>
  <c r="Y2931"/>
  <c r="X913"/>
  <c r="X921" s="1"/>
  <c r="W921"/>
  <c r="Y912"/>
  <c r="Y920" s="1"/>
  <c r="Y909"/>
  <c r="Y917" s="1"/>
  <c r="Y907"/>
  <c r="Y915" s="1"/>
  <c r="Y910"/>
  <c r="Y918" s="1"/>
  <c r="Y913"/>
  <c r="Y921" s="1"/>
  <c r="Y911"/>
  <c r="Y919" s="1"/>
  <c r="Y906"/>
  <c r="Y914" s="1"/>
  <c r="Y908"/>
  <c r="Y916" s="1"/>
  <c r="X889"/>
  <c r="X890"/>
  <c r="Y1012"/>
  <c r="Y1006"/>
  <c r="Y1007"/>
  <c r="Y1008"/>
  <c r="Y1009"/>
  <c r="Y1011"/>
  <c r="Y1010"/>
  <c r="Y1005"/>
  <c r="V157"/>
  <c r="Y891"/>
  <c r="Y895"/>
  <c r="Y890"/>
  <c r="Y892"/>
  <c r="Y894"/>
  <c r="Y896"/>
  <c r="Y889"/>
  <c r="Y893"/>
  <c r="X895"/>
  <c r="X1676"/>
  <c r="Y2551"/>
  <c r="Y2547"/>
  <c r="Y2550"/>
  <c r="Y2548"/>
  <c r="Y2545"/>
  <c r="Y2485"/>
  <c r="Y2549"/>
  <c r="Y2477"/>
  <c r="Y2484"/>
  <c r="Y2480"/>
  <c r="Y2479"/>
  <c r="Y2482"/>
  <c r="Y2481"/>
  <c r="Y2483"/>
  <c r="Y2478"/>
  <c r="Y2470"/>
  <c r="Y2475"/>
  <c r="Y2471"/>
  <c r="Y2474"/>
  <c r="Y2546"/>
  <c r="Y2472"/>
  <c r="Y2473"/>
  <c r="Y2476"/>
  <c r="Y2544"/>
  <c r="X2544"/>
  <c r="X2546"/>
  <c r="X2549"/>
  <c r="P461" i="33"/>
  <c r="X1407" i="1"/>
  <c r="X1402"/>
  <c r="Y1407"/>
  <c r="Y1400"/>
  <c r="Y1401"/>
  <c r="Y1405"/>
  <c r="Y1404"/>
  <c r="Y1406"/>
  <c r="Y1402"/>
  <c r="Y1403"/>
  <c r="X1400"/>
  <c r="X1403"/>
  <c r="X1406"/>
  <c r="W38"/>
  <c r="V161"/>
  <c r="X88"/>
  <c r="X22"/>
  <c r="X38" s="1"/>
  <c r="Q700" i="33"/>
  <c r="W41" i="1"/>
  <c r="W39"/>
  <c r="X9"/>
  <c r="P459" i="33"/>
  <c r="P336"/>
  <c r="P407" s="1"/>
  <c r="P391"/>
  <c r="V162" i="1"/>
  <c r="P333" i="33"/>
  <c r="P404" s="1"/>
  <c r="P456"/>
  <c r="Q731"/>
  <c r="X1674" i="1"/>
  <c r="Q587" i="33"/>
  <c r="X95" i="1"/>
  <c r="X15"/>
  <c r="Q584" i="33"/>
  <c r="X92" i="1"/>
  <c r="Q696" i="33"/>
  <c r="X1650" i="1"/>
  <c r="Q697" i="33"/>
  <c r="X1651" i="1"/>
  <c r="X89"/>
  <c r="Q572" i="33"/>
  <c r="X1336" i="1"/>
  <c r="Q699" i="33"/>
  <c r="X1653" i="1"/>
  <c r="X24"/>
  <c r="X40" s="1"/>
  <c r="W40"/>
  <c r="Q322" i="33" s="1"/>
  <c r="W154" i="1"/>
  <c r="X50"/>
  <c r="X1649"/>
  <c r="Q695" i="33"/>
  <c r="X1150" i="1"/>
  <c r="Q574" i="33"/>
  <c r="X91" i="1"/>
  <c r="X78"/>
  <c r="Q561" i="33"/>
  <c r="Q694"/>
  <c r="X1648" i="1"/>
  <c r="Q569" i="33"/>
  <c r="X86" i="1"/>
  <c r="X83"/>
  <c r="Q566" i="33"/>
  <c r="W153" i="1"/>
  <c r="X49"/>
  <c r="P339" i="33"/>
  <c r="P410" s="1"/>
  <c r="P462"/>
  <c r="Q734"/>
  <c r="X1677" i="1"/>
  <c r="X47"/>
  <c r="W151"/>
  <c r="Q570" i="33"/>
  <c r="X87" i="1"/>
  <c r="X48"/>
  <c r="W152"/>
  <c r="X1328"/>
  <c r="X1122"/>
  <c r="X14"/>
  <c r="Q568" i="33"/>
  <c r="X85" i="1"/>
  <c r="X103"/>
  <c r="Q595" i="33"/>
  <c r="X1118" i="1"/>
  <c r="W36"/>
  <c r="Q318" i="33" s="1"/>
  <c r="X20" i="1"/>
  <c r="X36" s="1"/>
  <c r="X46"/>
  <c r="W150"/>
  <c r="X1679"/>
  <c r="Q736" i="33"/>
  <c r="X1121" i="1"/>
  <c r="W35"/>
  <c r="Q317" i="33" s="1"/>
  <c r="X19" i="1"/>
  <c r="X35" s="1"/>
  <c r="W149"/>
  <c r="X45"/>
  <c r="X1334"/>
  <c r="X13"/>
  <c r="X21"/>
  <c r="X37" s="1"/>
  <c r="W37"/>
  <c r="Q319" i="33" s="1"/>
  <c r="X1330" i="1"/>
  <c r="X1329"/>
  <c r="P389" i="33"/>
  <c r="V160" i="1"/>
  <c r="Q599" i="33"/>
  <c r="X107" i="1"/>
  <c r="Q589" i="33"/>
  <c r="X97" i="1"/>
  <c r="X1120"/>
  <c r="W34"/>
  <c r="Q316" i="33" s="1"/>
  <c r="X18" i="1"/>
  <c r="X34" s="1"/>
  <c r="X44"/>
  <c r="W148"/>
  <c r="X1337"/>
  <c r="X1333"/>
  <c r="Q593" i="33"/>
  <c r="X101" i="1"/>
  <c r="Y1342"/>
  <c r="Y1336"/>
  <c r="Y1329"/>
  <c r="Y1333"/>
  <c r="Y4327"/>
  <c r="Y4324"/>
  <c r="Y4326"/>
  <c r="Y694"/>
  <c r="Y685"/>
  <c r="Y680"/>
  <c r="Y689"/>
  <c r="Y1687"/>
  <c r="Y1683"/>
  <c r="Y59"/>
  <c r="Y51"/>
  <c r="Y77"/>
  <c r="Y113"/>
  <c r="Y147"/>
  <c r="Y21"/>
  <c r="Y49"/>
  <c r="Y99"/>
  <c r="Y142"/>
  <c r="Y80"/>
  <c r="Y132"/>
  <c r="Y182"/>
  <c r="Y52"/>
  <c r="Y136"/>
  <c r="Y104"/>
  <c r="Y72"/>
  <c r="Y134"/>
  <c r="Y107"/>
  <c r="Y79"/>
  <c r="Y1132"/>
  <c r="Y1680"/>
  <c r="Y653"/>
  <c r="Y952"/>
  <c r="Y636"/>
  <c r="Y644"/>
  <c r="Y1119"/>
  <c r="Y1123"/>
  <c r="Y1151"/>
  <c r="Y1155"/>
  <c r="Y1453"/>
  <c r="Y1457"/>
  <c r="Y122"/>
  <c r="Y1146"/>
  <c r="Y1448"/>
  <c r="Y1538"/>
  <c r="Y1588"/>
  <c r="Y1020"/>
  <c r="Y1201"/>
  <c r="Y1475"/>
  <c r="Y1479"/>
  <c r="Y1533"/>
  <c r="Y1650"/>
  <c r="Y955"/>
  <c r="Y1188"/>
  <c r="Y1486"/>
  <c r="Y1143"/>
  <c r="Y1530"/>
  <c r="Y1589"/>
  <c r="Y656"/>
  <c r="Y1595"/>
  <c r="Y1655"/>
  <c r="Y1458"/>
  <c r="Y1462"/>
  <c r="Y1489"/>
  <c r="Y1649"/>
  <c r="Y1147"/>
  <c r="Y1604"/>
  <c r="Y1539"/>
  <c r="Y2816"/>
  <c r="Y3249"/>
  <c r="Y3695"/>
  <c r="Y4009"/>
  <c r="Y1203"/>
  <c r="Y3026"/>
  <c r="Y4496"/>
  <c r="Y3697"/>
  <c r="Y4490"/>
  <c r="Y4492"/>
  <c r="Y4410"/>
  <c r="Y4494"/>
  <c r="Y4501"/>
  <c r="Y3246"/>
  <c r="Y4489"/>
  <c r="Y1525"/>
  <c r="Y1160"/>
  <c r="Y1127"/>
  <c r="Y1638"/>
  <c r="Y1440"/>
  <c r="Y1136"/>
  <c r="Y990"/>
  <c r="Y58"/>
  <c r="Y126"/>
  <c r="Y60"/>
  <c r="Y1128"/>
  <c r="Y65"/>
  <c r="Y4488"/>
  <c r="Y1590"/>
  <c r="Y1600"/>
  <c r="Y1637"/>
  <c r="Y1439"/>
  <c r="Y1135"/>
  <c r="Y989"/>
  <c r="Y71"/>
  <c r="Y73"/>
  <c r="Y98"/>
  <c r="Y128"/>
  <c r="Y1645"/>
  <c r="Y1163"/>
  <c r="Y1137"/>
  <c r="Y117"/>
  <c r="Y1592"/>
  <c r="Y1130"/>
  <c r="Y1601"/>
  <c r="Y1471"/>
  <c r="Y1183"/>
  <c r="Y1013"/>
  <c r="Y124"/>
  <c r="Y1679"/>
  <c r="Y1641"/>
  <c r="Y991"/>
  <c r="Y96"/>
  <c r="Y1334"/>
  <c r="Y1340"/>
  <c r="Y1328"/>
  <c r="Y688"/>
  <c r="Y1686"/>
  <c r="Y1682"/>
  <c r="Y91"/>
  <c r="Y115"/>
  <c r="Y268"/>
  <c r="Y67"/>
  <c r="Y110"/>
  <c r="Y140"/>
  <c r="Y70"/>
  <c r="Y20"/>
  <c r="Y120"/>
  <c r="Y88"/>
  <c r="Y139"/>
  <c r="Y181"/>
  <c r="Y646"/>
  <c r="Y655"/>
  <c r="Y954"/>
  <c r="Y638"/>
  <c r="Y648"/>
  <c r="Y1148"/>
  <c r="Y1204"/>
  <c r="Y1450"/>
  <c r="Y1454"/>
  <c r="Y654"/>
  <c r="Y1488"/>
  <c r="Y1639"/>
  <c r="Y643"/>
  <c r="Y1443"/>
  <c r="Y1480"/>
  <c r="Y1537"/>
  <c r="Y996"/>
  <c r="Y1532"/>
  <c r="Y1199"/>
  <c r="Y1644"/>
  <c r="Y1485"/>
  <c r="Y1459"/>
  <c r="Y1578"/>
  <c r="Y1449"/>
  <c r="Y1583"/>
  <c r="Y3027"/>
  <c r="Y3025"/>
  <c r="Y1587"/>
  <c r="Y4013"/>
  <c r="Y3696"/>
  <c r="Y4498"/>
  <c r="Y3701"/>
  <c r="Y4491"/>
  <c r="Y4413"/>
  <c r="Y3247"/>
  <c r="Y1126"/>
  <c r="Y1634"/>
  <c r="Y1436"/>
  <c r="Y1019"/>
  <c r="Y127"/>
  <c r="Y119"/>
  <c r="Y2817"/>
  <c r="Y97"/>
  <c r="Y4497"/>
  <c r="Y1602"/>
  <c r="Y1435"/>
  <c r="Y1018"/>
  <c r="Y135"/>
  <c r="Y13"/>
  <c r="Y66"/>
  <c r="Y1125"/>
  <c r="Y57"/>
  <c r="Y1573"/>
  <c r="Y1597"/>
  <c r="Y1467"/>
  <c r="Y992"/>
  <c r="Y1594"/>
  <c r="Y641"/>
  <c r="Y1338"/>
  <c r="Y1331"/>
  <c r="Y3261"/>
  <c r="Y3260"/>
  <c r="Y4321"/>
  <c r="Y686"/>
  <c r="Y690"/>
  <c r="Y687"/>
  <c r="Y1684"/>
  <c r="Y18"/>
  <c r="Y83"/>
  <c r="Y141"/>
  <c r="Y78"/>
  <c r="Y176"/>
  <c r="Y68"/>
  <c r="Y144"/>
  <c r="Y75"/>
  <c r="Y47"/>
  <c r="Y111"/>
  <c r="Y138"/>
  <c r="Y24"/>
  <c r="Y266"/>
  <c r="Y262"/>
  <c r="Y1466"/>
  <c r="Y25"/>
  <c r="Y657"/>
  <c r="Y267"/>
  <c r="Y640"/>
  <c r="Y1121"/>
  <c r="Y1153"/>
  <c r="Y1451"/>
  <c r="Y1483"/>
  <c r="Y1202"/>
  <c r="Y1490"/>
  <c r="Y1647"/>
  <c r="Y1145"/>
  <c r="Y1447"/>
  <c r="Y1481"/>
  <c r="Y1581"/>
  <c r="Y1140"/>
  <c r="Y1536"/>
  <c r="Y1580"/>
  <c r="Y1535"/>
  <c r="Y1464"/>
  <c r="Y1591"/>
  <c r="Y1528"/>
  <c r="Y3028"/>
  <c r="Y2820"/>
  <c r="Y3029"/>
  <c r="Y4495"/>
  <c r="Y3030"/>
  <c r="Y4012"/>
  <c r="Y4500"/>
  <c r="Y2819"/>
  <c r="Y3245"/>
  <c r="Y4409"/>
  <c r="Y3242"/>
  <c r="Y1577"/>
  <c r="Y1603"/>
  <c r="Y1185"/>
  <c r="Y90"/>
  <c r="Y129"/>
  <c r="Y85"/>
  <c r="Y995"/>
  <c r="Y1472"/>
  <c r="Y1014"/>
  <c r="Y12"/>
  <c r="Y9"/>
  <c r="Y87"/>
  <c r="Y55"/>
  <c r="Y118"/>
  <c r="Y1575"/>
  <c r="Y1636"/>
  <c r="Y1438"/>
  <c r="Y1134"/>
  <c r="Y62"/>
  <c r="Y1579"/>
  <c r="Y95"/>
  <c r="Y1327"/>
  <c r="Y3259"/>
  <c r="Y4328"/>
  <c r="Y4322"/>
  <c r="Y4325"/>
  <c r="Y693"/>
  <c r="Y684"/>
  <c r="Z4"/>
  <c r="Y81"/>
  <c r="Y175"/>
  <c r="Y146"/>
  <c r="Y100"/>
  <c r="Y44"/>
  <c r="Y264"/>
  <c r="Y102"/>
  <c r="Y1164"/>
  <c r="Y645"/>
  <c r="Y48"/>
  <c r="Y1120"/>
  <c r="Y1152"/>
  <c r="Y1482"/>
  <c r="Y1198"/>
  <c r="Y1540"/>
  <c r="Y1141"/>
  <c r="Y1476"/>
  <c r="Y1654"/>
  <c r="Y1200"/>
  <c r="Y1576"/>
  <c r="Y1642"/>
  <c r="Y1463"/>
  <c r="Y1653"/>
  <c r="Y3024"/>
  <c r="Y2818"/>
  <c r="Y3699"/>
  <c r="Y4008"/>
  <c r="Y3244"/>
  <c r="Y1598"/>
  <c r="Y639"/>
  <c r="Y14"/>
  <c r="Y1441"/>
  <c r="Y1158"/>
  <c r="Y125"/>
  <c r="Y637"/>
  <c r="Y11"/>
  <c r="Y94"/>
  <c r="Y4411"/>
  <c r="Y1016"/>
  <c r="Y1677"/>
  <c r="Y1138"/>
  <c r="Y89"/>
  <c r="Y1437"/>
  <c r="Y1341"/>
  <c r="Y1337"/>
  <c r="Y3264"/>
  <c r="Y679"/>
  <c r="Y1685"/>
  <c r="Y123"/>
  <c r="Y46"/>
  <c r="Y179"/>
  <c r="Y114"/>
  <c r="Y108"/>
  <c r="Y261"/>
  <c r="Y23"/>
  <c r="Y143"/>
  <c r="Y659"/>
  <c r="Y650"/>
  <c r="Y649"/>
  <c r="Y1124"/>
  <c r="Y1117"/>
  <c r="Y1149"/>
  <c r="Y1455"/>
  <c r="Y951"/>
  <c r="Y1582"/>
  <c r="Y652"/>
  <c r="Y1477"/>
  <c r="Y1442"/>
  <c r="Y1445"/>
  <c r="Y1674"/>
  <c r="Y1648"/>
  <c r="Y1460"/>
  <c r="Y1676"/>
  <c r="Y1640"/>
  <c r="Y3702"/>
  <c r="Y4503"/>
  <c r="Y4011"/>
  <c r="Y3700"/>
  <c r="Y2821"/>
  <c r="Y4499"/>
  <c r="Y1473"/>
  <c r="Y1015"/>
  <c r="Y69"/>
  <c r="Y137"/>
  <c r="Y1159"/>
  <c r="Y1184"/>
  <c r="Y133"/>
  <c r="Y86"/>
  <c r="Y1470"/>
  <c r="Y4415"/>
  <c r="Y1161"/>
  <c r="Y8"/>
  <c r="Y1643"/>
  <c r="Y1182"/>
  <c r="Y1332"/>
  <c r="Y3262"/>
  <c r="Y3258"/>
  <c r="Y682"/>
  <c r="Y50"/>
  <c r="Y15"/>
  <c r="Y180"/>
  <c r="Y265"/>
  <c r="Y56"/>
  <c r="Y950"/>
  <c r="Y1118"/>
  <c r="Y1484"/>
  <c r="Y1586"/>
  <c r="Y1474"/>
  <c r="Y658"/>
  <c r="Y1526"/>
  <c r="Y1574"/>
  <c r="Y953"/>
  <c r="Y4010"/>
  <c r="Y4416"/>
  <c r="Y3243"/>
  <c r="Y1675"/>
  <c r="Y1599"/>
  <c r="Y10"/>
  <c r="Y1468"/>
  <c r="Y54"/>
  <c r="Y105"/>
  <c r="Y1186"/>
  <c r="Y1531"/>
  <c r="Y1187"/>
  <c r="Y1142"/>
  <c r="Y1478"/>
  <c r="Y1584"/>
  <c r="Y1652"/>
  <c r="Y1593"/>
  <c r="Y3031"/>
  <c r="Y4502"/>
  <c r="Y4493"/>
  <c r="Y1527"/>
  <c r="Y101"/>
  <c r="Y1139"/>
  <c r="Y93"/>
  <c r="Y103"/>
  <c r="Y1131"/>
  <c r="Y1162"/>
  <c r="Y82"/>
  <c r="Y116"/>
  <c r="Y1452"/>
  <c r="Y1487"/>
  <c r="Y1181"/>
  <c r="Y1673"/>
  <c r="Y1133"/>
  <c r="Y1335"/>
  <c r="Y3265"/>
  <c r="Y22"/>
  <c r="Y131"/>
  <c r="Y74"/>
  <c r="Y642"/>
  <c r="Y1154"/>
  <c r="Y1197"/>
  <c r="Y647"/>
  <c r="Y4014"/>
  <c r="Y1633"/>
  <c r="Y53"/>
  <c r="Y1529"/>
  <c r="Y1330"/>
  <c r="Y4323"/>
  <c r="Y1689"/>
  <c r="Y109"/>
  <c r="Y45"/>
  <c r="Y76"/>
  <c r="Y106"/>
  <c r="Y956"/>
  <c r="Y1596"/>
  <c r="Y1156"/>
  <c r="Y1122"/>
  <c r="Y1651"/>
  <c r="Y1144"/>
  <c r="Y1461"/>
  <c r="Y1678"/>
  <c r="Y1469"/>
  <c r="Y1635"/>
  <c r="Y1017"/>
  <c r="Y1339"/>
  <c r="Y692"/>
  <c r="Y1688"/>
  <c r="Y112"/>
  <c r="Y177"/>
  <c r="Y1150"/>
  <c r="Y949"/>
  <c r="Y2822"/>
  <c r="Y4412"/>
  <c r="Y130"/>
  <c r="Y993"/>
  <c r="Y1632"/>
  <c r="Y681"/>
  <c r="Y19"/>
  <c r="Y651"/>
  <c r="Y1456"/>
  <c r="Y1585"/>
  <c r="Y1646"/>
  <c r="Y3698"/>
  <c r="Y994"/>
  <c r="Y1129"/>
  <c r="Y61"/>
  <c r="Y3263"/>
  <c r="Y683"/>
  <c r="Y145"/>
  <c r="Y84"/>
  <c r="Y1444"/>
  <c r="Y1446"/>
  <c r="Y1465"/>
  <c r="Y4007"/>
  <c r="Y4414"/>
  <c r="Y1157"/>
  <c r="Y92"/>
  <c r="Y121"/>
  <c r="Y63"/>
  <c r="Y691"/>
  <c r="Y178"/>
  <c r="Y263"/>
  <c r="Y1534"/>
  <c r="Y2823"/>
  <c r="Y3248"/>
  <c r="Y64"/>
  <c r="Q567" i="33"/>
  <c r="X84" i="1"/>
  <c r="Q732" i="33"/>
  <c r="X1675" i="1"/>
  <c r="W155"/>
  <c r="X51"/>
  <c r="X96"/>
  <c r="Q588" i="33"/>
  <c r="Q564"/>
  <c r="X81" i="1"/>
  <c r="X1327"/>
  <c r="X1342"/>
  <c r="X1119"/>
  <c r="X1155"/>
  <c r="X1152"/>
  <c r="X76"/>
  <c r="Q559" i="33"/>
  <c r="X1149" i="1"/>
  <c r="P463" i="33"/>
  <c r="V164" i="1"/>
  <c r="P340" i="33"/>
  <c r="P411" s="1"/>
  <c r="P334"/>
  <c r="P405" s="1"/>
  <c r="P457"/>
  <c r="V158" i="1"/>
  <c r="X25"/>
  <c r="X41" s="1"/>
  <c r="X1332"/>
  <c r="P335" i="33"/>
  <c r="P406" s="1"/>
  <c r="P458"/>
  <c r="V159" i="1"/>
  <c r="P392" i="33"/>
  <c r="V163" i="1"/>
  <c r="X1673"/>
  <c r="Q730" i="33"/>
  <c r="P337"/>
  <c r="P408" s="1"/>
  <c r="P460"/>
  <c r="X10" i="1"/>
  <c r="Q701" i="33"/>
  <c r="X1655" i="1"/>
  <c r="Q596" i="33"/>
  <c r="X104" i="1"/>
  <c r="Q597" i="33"/>
  <c r="X105" i="1"/>
  <c r="X1680"/>
  <c r="Q737" i="33"/>
  <c r="X79" i="1"/>
  <c r="Q562" i="33"/>
  <c r="Q573"/>
  <c r="X90" i="1"/>
  <c r="X99"/>
  <c r="Q591" i="33"/>
  <c r="X106" i="1"/>
  <c r="Q598" i="33"/>
  <c r="Q586"/>
  <c r="X94" i="1"/>
  <c r="Q563" i="33"/>
  <c r="X80" i="1"/>
  <c r="X1339"/>
  <c r="X12"/>
  <c r="Q735" i="33"/>
  <c r="X1678" i="1"/>
  <c r="X1331"/>
  <c r="X1154"/>
  <c r="X8"/>
  <c r="X93"/>
  <c r="Q585" i="33"/>
  <c r="Q594"/>
  <c r="X102" i="1"/>
  <c r="Q590" i="33"/>
  <c r="X98" i="1"/>
  <c r="Q565" i="33"/>
  <c r="X82" i="1"/>
  <c r="X11"/>
  <c r="X1652"/>
  <c r="Q698" i="33"/>
  <c r="X1153" i="1"/>
  <c r="Q592" i="33"/>
  <c r="X100" i="1"/>
  <c r="Q560" i="33"/>
  <c r="X77" i="1"/>
  <c r="X1123"/>
  <c r="X1654"/>
  <c r="X23"/>
  <c r="X39" s="1"/>
  <c r="Q323" i="33" l="1"/>
  <c r="Q393" s="1"/>
  <c r="Q321"/>
  <c r="Q391" s="1"/>
  <c r="Q320"/>
  <c r="Q390" s="1"/>
  <c r="Z29" i="1"/>
  <c r="AA29" s="1"/>
  <c r="Z27"/>
  <c r="AA27" s="1"/>
  <c r="Z31"/>
  <c r="AA31" s="1"/>
  <c r="Z33"/>
  <c r="AA33" s="1"/>
  <c r="Z30"/>
  <c r="AA30" s="1"/>
  <c r="Z32"/>
  <c r="AA32" s="1"/>
  <c r="Z26"/>
  <c r="AA26" s="1"/>
  <c r="Z28"/>
  <c r="AA28" s="1"/>
  <c r="R786" i="33"/>
  <c r="R785"/>
  <c r="R782"/>
  <c r="R784"/>
  <c r="R783"/>
  <c r="R788"/>
  <c r="R781"/>
  <c r="R787"/>
  <c r="Z988" i="1"/>
  <c r="AA988" s="1"/>
  <c r="Z986"/>
  <c r="AA986" s="1"/>
  <c r="Z985"/>
  <c r="AA985" s="1"/>
  <c r="Z987"/>
  <c r="AA987" s="1"/>
  <c r="Z984"/>
  <c r="AA984" s="1"/>
  <c r="Z982"/>
  <c r="AA982" s="1"/>
  <c r="Z981"/>
  <c r="AA981" s="1"/>
  <c r="Z983"/>
  <c r="AA983" s="1"/>
  <c r="Y696"/>
  <c r="Y699"/>
  <c r="Y700"/>
  <c r="Y697"/>
  <c r="Y702"/>
  <c r="Y701"/>
  <c r="Y695"/>
  <c r="Y698"/>
  <c r="Z1371"/>
  <c r="AA1371" s="1"/>
  <c r="Z1367"/>
  <c r="AA1367" s="1"/>
  <c r="Z1374"/>
  <c r="AA1374" s="1"/>
  <c r="Z1372"/>
  <c r="AA1372" s="1"/>
  <c r="Z1383"/>
  <c r="AA1383" s="1"/>
  <c r="Z1377"/>
  <c r="AA1377" s="1"/>
  <c r="Z1373"/>
  <c r="AA1373" s="1"/>
  <c r="Z1366"/>
  <c r="AA1366" s="1"/>
  <c r="Z1396"/>
  <c r="AA1396" s="1"/>
  <c r="Z1392"/>
  <c r="AA1392" s="1"/>
  <c r="Z1379"/>
  <c r="AA1379" s="1"/>
  <c r="Z1360"/>
  <c r="AA1360" s="1"/>
  <c r="Z1399"/>
  <c r="AA1399" s="1"/>
  <c r="Z1397"/>
  <c r="AA1397" s="1"/>
  <c r="Z1393"/>
  <c r="AA1393" s="1"/>
  <c r="Z1381"/>
  <c r="AA1381" s="1"/>
  <c r="Z1362"/>
  <c r="AA1362" s="1"/>
  <c r="Z1398"/>
  <c r="AA1398" s="1"/>
  <c r="Z1394"/>
  <c r="AA1394" s="1"/>
  <c r="Z1375"/>
  <c r="AA1375" s="1"/>
  <c r="Z1364"/>
  <c r="AA1364" s="1"/>
  <c r="Z1395"/>
  <c r="AA1395" s="1"/>
  <c r="Z1391"/>
  <c r="AA1391" s="1"/>
  <c r="Z1390"/>
  <c r="AA1390" s="1"/>
  <c r="Z1384"/>
  <c r="AA1384" s="1"/>
  <c r="Z1389"/>
  <c r="AA1389" s="1"/>
  <c r="Z1365"/>
  <c r="AA1365" s="1"/>
  <c r="Z1363"/>
  <c r="AA1363" s="1"/>
  <c r="Z1386"/>
  <c r="AA1386" s="1"/>
  <c r="Z1387"/>
  <c r="AA1387" s="1"/>
  <c r="Z1388"/>
  <c r="AA1388" s="1"/>
  <c r="Z1361"/>
  <c r="AA1361" s="1"/>
  <c r="Z1370"/>
  <c r="AA1370" s="1"/>
  <c r="Z1369"/>
  <c r="AA1369" s="1"/>
  <c r="Z1378"/>
  <c r="AA1378" s="1"/>
  <c r="Z1382"/>
  <c r="AA1382" s="1"/>
  <c r="Z1385"/>
  <c r="AA1385" s="1"/>
  <c r="Z1368"/>
  <c r="AA1368" s="1"/>
  <c r="Z1380"/>
  <c r="AA1380" s="1"/>
  <c r="Z1376"/>
  <c r="AA1376" s="1"/>
  <c r="Z1270"/>
  <c r="AA1270" s="1"/>
  <c r="Z1269"/>
  <c r="AA1269" s="1"/>
  <c r="Z1267"/>
  <c r="AA1267" s="1"/>
  <c r="Z1265"/>
  <c r="AA1265" s="1"/>
  <c r="Z1262"/>
  <c r="AA1262" s="1"/>
  <c r="Z1310"/>
  <c r="AA1310" s="1"/>
  <c r="Z1278"/>
  <c r="AA1278" s="1"/>
  <c r="Z1257"/>
  <c r="AA1257" s="1"/>
  <c r="Z1255"/>
  <c r="AA1255" s="1"/>
  <c r="Z1306"/>
  <c r="AA1306" s="1"/>
  <c r="Z1308"/>
  <c r="AA1308" s="1"/>
  <c r="Z1301"/>
  <c r="AA1301" s="1"/>
  <c r="Z1286"/>
  <c r="AA1286" s="1"/>
  <c r="Z1307"/>
  <c r="AA1307" s="1"/>
  <c r="Z1302"/>
  <c r="AA1302" s="1"/>
  <c r="Z1296"/>
  <c r="AA1296" s="1"/>
  <c r="Z1263"/>
  <c r="AA1263" s="1"/>
  <c r="Z1299"/>
  <c r="AA1299" s="1"/>
  <c r="Z1295"/>
  <c r="AA1295" s="1"/>
  <c r="Z1309"/>
  <c r="AA1309" s="1"/>
  <c r="Z1305"/>
  <c r="AA1305" s="1"/>
  <c r="Z1298"/>
  <c r="AA1298" s="1"/>
  <c r="Z1294"/>
  <c r="AA1294" s="1"/>
  <c r="Z1285"/>
  <c r="AA1285" s="1"/>
  <c r="Z1326"/>
  <c r="AA1326" s="1"/>
  <c r="Z1303"/>
  <c r="AA1303" s="1"/>
  <c r="Z1297"/>
  <c r="AA1297" s="1"/>
  <c r="Z1323"/>
  <c r="AA1323" s="1"/>
  <c r="Z1319"/>
  <c r="AA1319" s="1"/>
  <c r="Z1322"/>
  <c r="AA1322" s="1"/>
  <c r="Z1318"/>
  <c r="AA1318" s="1"/>
  <c r="Z1325"/>
  <c r="AA1325" s="1"/>
  <c r="Z1321"/>
  <c r="AA1321" s="1"/>
  <c r="Z1324"/>
  <c r="AA1324" s="1"/>
  <c r="Z1320"/>
  <c r="AA1320" s="1"/>
  <c r="Z1314"/>
  <c r="AA1314" s="1"/>
  <c r="Z1304"/>
  <c r="AA1304" s="1"/>
  <c r="Z1281"/>
  <c r="AA1281" s="1"/>
  <c r="Z1279"/>
  <c r="AA1279" s="1"/>
  <c r="Z1289"/>
  <c r="AA1289" s="1"/>
  <c r="Z1293"/>
  <c r="AA1293" s="1"/>
  <c r="Z1258"/>
  <c r="AA1258" s="1"/>
  <c r="Z1266"/>
  <c r="AA1266" s="1"/>
  <c r="Z1272"/>
  <c r="AA1272" s="1"/>
  <c r="Z1276"/>
  <c r="AA1276" s="1"/>
  <c r="Z1313"/>
  <c r="AA1313" s="1"/>
  <c r="Z1317"/>
  <c r="AA1317" s="1"/>
  <c r="Z1283"/>
  <c r="AA1283" s="1"/>
  <c r="Z1288"/>
  <c r="AA1288" s="1"/>
  <c r="Z1292"/>
  <c r="AA1292" s="1"/>
  <c r="Z1282"/>
  <c r="AA1282" s="1"/>
  <c r="Z1312"/>
  <c r="AA1312" s="1"/>
  <c r="Z1316"/>
  <c r="AA1316" s="1"/>
  <c r="Z1287"/>
  <c r="AA1287" s="1"/>
  <c r="Z1291"/>
  <c r="AA1291" s="1"/>
  <c r="Z1260"/>
  <c r="AA1260" s="1"/>
  <c r="Z1259"/>
  <c r="AA1259" s="1"/>
  <c r="Z1264"/>
  <c r="AA1264" s="1"/>
  <c r="Z1268"/>
  <c r="AA1268" s="1"/>
  <c r="Z1274"/>
  <c r="AA1274" s="1"/>
  <c r="Z1284"/>
  <c r="AA1284" s="1"/>
  <c r="Z1311"/>
  <c r="AA1311" s="1"/>
  <c r="Z1315"/>
  <c r="AA1315" s="1"/>
  <c r="Z1280"/>
  <c r="AA1280" s="1"/>
  <c r="Z1290"/>
  <c r="AA1290" s="1"/>
  <c r="Z1300"/>
  <c r="AA1300" s="1"/>
  <c r="Z1261"/>
  <c r="AA1261" s="1"/>
  <c r="Z1256"/>
  <c r="AA1256" s="1"/>
  <c r="Z1273"/>
  <c r="AA1273" s="1"/>
  <c r="Z1277"/>
  <c r="AA1277" s="1"/>
  <c r="Z1271"/>
  <c r="AA1271" s="1"/>
  <c r="Z1275"/>
  <c r="AA1275" s="1"/>
  <c r="Z1233"/>
  <c r="AA1233" s="1"/>
  <c r="Z1229"/>
  <c r="AA1229" s="1"/>
  <c r="Z1235"/>
  <c r="AA1235" s="1"/>
  <c r="Z1231"/>
  <c r="AA1231" s="1"/>
  <c r="Z1234"/>
  <c r="AA1234" s="1"/>
  <c r="Z1232"/>
  <c r="AA1232" s="1"/>
  <c r="Z1230"/>
  <c r="AA1230" s="1"/>
  <c r="Z1228"/>
  <c r="AA1228" s="1"/>
  <c r="Z1236"/>
  <c r="AA1236" s="1"/>
  <c r="Z1221"/>
  <c r="AA1221" s="1"/>
  <c r="Z1220"/>
  <c r="AA1220" s="1"/>
  <c r="Z1215"/>
  <c r="AA1215" s="1"/>
  <c r="Z1213"/>
  <c r="AA1213" s="1"/>
  <c r="Z1218"/>
  <c r="AA1218" s="1"/>
  <c r="Z1212"/>
  <c r="AA1212" s="1"/>
  <c r="Z1216"/>
  <c r="AA1216" s="1"/>
  <c r="Z1214"/>
  <c r="AA1214" s="1"/>
  <c r="Z1217"/>
  <c r="AA1217" s="1"/>
  <c r="Z1207"/>
  <c r="AA1207" s="1"/>
  <c r="Z1211"/>
  <c r="AA1211" s="1"/>
  <c r="Z1224"/>
  <c r="AA1224" s="1"/>
  <c r="Z1227"/>
  <c r="AA1227" s="1"/>
  <c r="Z1222"/>
  <c r="AA1222" s="1"/>
  <c r="Z1206"/>
  <c r="AA1206" s="1"/>
  <c r="Z1210"/>
  <c r="AA1210" s="1"/>
  <c r="Z1219"/>
  <c r="AA1219" s="1"/>
  <c r="Z1205"/>
  <c r="AA1205" s="1"/>
  <c r="Z1209"/>
  <c r="AA1209" s="1"/>
  <c r="Z1226"/>
  <c r="AA1226" s="1"/>
  <c r="Z1223"/>
  <c r="AA1223" s="1"/>
  <c r="Z1208"/>
  <c r="AA1208" s="1"/>
  <c r="Z1225"/>
  <c r="AA1225" s="1"/>
  <c r="Z1180"/>
  <c r="AA1180" s="1"/>
  <c r="Z1196"/>
  <c r="AA1196" s="1"/>
  <c r="Z1179"/>
  <c r="AA1179" s="1"/>
  <c r="Z1178"/>
  <c r="AA1178" s="1"/>
  <c r="Z1177"/>
  <c r="AA1177" s="1"/>
  <c r="Z1176"/>
  <c r="AA1176" s="1"/>
  <c r="Z1173"/>
  <c r="AA1173" s="1"/>
  <c r="Z1108"/>
  <c r="AA1108" s="1"/>
  <c r="Z1175"/>
  <c r="AA1175" s="1"/>
  <c r="Z1174"/>
  <c r="AA1174" s="1"/>
  <c r="Z1107"/>
  <c r="AA1107" s="1"/>
  <c r="Z1106"/>
  <c r="AA1106" s="1"/>
  <c r="Z1105"/>
  <c r="AA1105" s="1"/>
  <c r="Z1104"/>
  <c r="AA1104" s="1"/>
  <c r="Z1100"/>
  <c r="AA1100" s="1"/>
  <c r="Z1103"/>
  <c r="AA1103" s="1"/>
  <c r="Z1101"/>
  <c r="AA1101" s="1"/>
  <c r="Z1102"/>
  <c r="AA1102" s="1"/>
  <c r="Z1116"/>
  <c r="AA1116" s="1"/>
  <c r="Z1093"/>
  <c r="AA1093" s="1"/>
  <c r="Z1098"/>
  <c r="AA1098" s="1"/>
  <c r="Z1095"/>
  <c r="AA1095" s="1"/>
  <c r="Z1097"/>
  <c r="AA1097" s="1"/>
  <c r="Z1189"/>
  <c r="AA1189" s="1"/>
  <c r="Z1190"/>
  <c r="AA1190" s="1"/>
  <c r="Z1192"/>
  <c r="AA1192" s="1"/>
  <c r="Z1193"/>
  <c r="AA1193" s="1"/>
  <c r="Z1195"/>
  <c r="AA1195" s="1"/>
  <c r="Z1094"/>
  <c r="AA1094" s="1"/>
  <c r="Z1096"/>
  <c r="AA1096" s="1"/>
  <c r="Z1099"/>
  <c r="AA1099" s="1"/>
  <c r="Z1109"/>
  <c r="AA1109" s="1"/>
  <c r="Z1110"/>
  <c r="AA1110" s="1"/>
  <c r="Z1111"/>
  <c r="AA1111" s="1"/>
  <c r="Z1112"/>
  <c r="AA1112" s="1"/>
  <c r="Z1113"/>
  <c r="AA1113" s="1"/>
  <c r="Z1114"/>
  <c r="AA1114" s="1"/>
  <c r="Z1115"/>
  <c r="AA1115" s="1"/>
  <c r="Z1191"/>
  <c r="AA1191" s="1"/>
  <c r="Z1194"/>
  <c r="AA1194" s="1"/>
  <c r="Z4000"/>
  <c r="AA4000" s="1"/>
  <c r="Z3999"/>
  <c r="AA3999" s="1"/>
  <c r="Z4001"/>
  <c r="AA4001" s="1"/>
  <c r="Z4006"/>
  <c r="AA4006" s="1"/>
  <c r="Z4003"/>
  <c r="AA4003" s="1"/>
  <c r="Z4005"/>
  <c r="AA4005" s="1"/>
  <c r="Z4004"/>
  <c r="AA4004" s="1"/>
  <c r="Z4002"/>
  <c r="AA4002" s="1"/>
  <c r="Z3938"/>
  <c r="AA3938" s="1"/>
  <c r="Z3934"/>
  <c r="AA3934" s="1"/>
  <c r="Z3941"/>
  <c r="AA3941" s="1"/>
  <c r="Z3937"/>
  <c r="AA3937" s="1"/>
  <c r="Z3942"/>
  <c r="AA3942" s="1"/>
  <c r="Z3940"/>
  <c r="AA3940" s="1"/>
  <c r="Z3939"/>
  <c r="AA3939" s="1"/>
  <c r="Z3936"/>
  <c r="AA3936" s="1"/>
  <c r="Z3935"/>
  <c r="AA3935" s="1"/>
  <c r="Z3910"/>
  <c r="AA3910" s="1"/>
  <c r="Z3924"/>
  <c r="AA3924" s="1"/>
  <c r="Z3921"/>
  <c r="AA3921" s="1"/>
  <c r="Z3908"/>
  <c r="AA3908" s="1"/>
  <c r="Z3919"/>
  <c r="AA3919" s="1"/>
  <c r="Z3926"/>
  <c r="AA3926" s="1"/>
  <c r="Z3922"/>
  <c r="AA3922" s="1"/>
  <c r="Z3918"/>
  <c r="AA3918" s="1"/>
  <c r="Z3920"/>
  <c r="AA3920" s="1"/>
  <c r="Z3906"/>
  <c r="AA3906" s="1"/>
  <c r="Z3904"/>
  <c r="AA3904" s="1"/>
  <c r="Z3902"/>
  <c r="AA3902" s="1"/>
  <c r="Z3900"/>
  <c r="AA3900" s="1"/>
  <c r="Z3896"/>
  <c r="AA3896" s="1"/>
  <c r="Z3901"/>
  <c r="AA3901" s="1"/>
  <c r="Z3898"/>
  <c r="AA3898" s="1"/>
  <c r="Z3895"/>
  <c r="AA3895" s="1"/>
  <c r="Z3886"/>
  <c r="AA3886" s="1"/>
  <c r="Z3894"/>
  <c r="AA3894" s="1"/>
  <c r="Z3887"/>
  <c r="AA3887" s="1"/>
  <c r="Z3990"/>
  <c r="AA3990" s="1"/>
  <c r="Z3883"/>
  <c r="AA3883" s="1"/>
  <c r="Z3964"/>
  <c r="AA3964" s="1"/>
  <c r="Z3995"/>
  <c r="AA3995" s="1"/>
  <c r="Z3899"/>
  <c r="AA3899" s="1"/>
  <c r="Z3889"/>
  <c r="AA3889" s="1"/>
  <c r="Z3897"/>
  <c r="AA3897" s="1"/>
  <c r="Z3885"/>
  <c r="AA3885" s="1"/>
  <c r="Z3960"/>
  <c r="AA3960" s="1"/>
  <c r="Z3997"/>
  <c r="AA3997" s="1"/>
  <c r="Z3993"/>
  <c r="AA3993" s="1"/>
  <c r="Z3891"/>
  <c r="AA3891" s="1"/>
  <c r="Z3966"/>
  <c r="AA3966" s="1"/>
  <c r="Z3962"/>
  <c r="AA3962" s="1"/>
  <c r="Z3998"/>
  <c r="AA3998" s="1"/>
  <c r="Z3996"/>
  <c r="AA3996" s="1"/>
  <c r="Z3994"/>
  <c r="AA3994" s="1"/>
  <c r="Z3992"/>
  <c r="AA3992" s="1"/>
  <c r="Z3991"/>
  <c r="AA3991" s="1"/>
  <c r="Z3985"/>
  <c r="AA3985" s="1"/>
  <c r="Z3986"/>
  <c r="AA3986" s="1"/>
  <c r="Z3983"/>
  <c r="AA3983" s="1"/>
  <c r="Z3961"/>
  <c r="AA3961" s="1"/>
  <c r="Z3880"/>
  <c r="AA3880" s="1"/>
  <c r="Z3893"/>
  <c r="AA3893" s="1"/>
  <c r="Z3882"/>
  <c r="AA3882" s="1"/>
  <c r="Z3928"/>
  <c r="AA3928" s="1"/>
  <c r="Z3931"/>
  <c r="AA3931" s="1"/>
  <c r="Z3930"/>
  <c r="AA3930" s="1"/>
  <c r="Z3933"/>
  <c r="AA3933" s="1"/>
  <c r="Z3913"/>
  <c r="AA3913" s="1"/>
  <c r="Z3987"/>
  <c r="AA3987" s="1"/>
  <c r="Z3965"/>
  <c r="AA3965" s="1"/>
  <c r="Z3923"/>
  <c r="AA3923" s="1"/>
  <c r="Z3905"/>
  <c r="AA3905" s="1"/>
  <c r="Z3892"/>
  <c r="AA3892" s="1"/>
  <c r="Z3884"/>
  <c r="AA3884" s="1"/>
  <c r="Z3881"/>
  <c r="AA3881" s="1"/>
  <c r="Z3907"/>
  <c r="AA3907" s="1"/>
  <c r="Z3915"/>
  <c r="AA3915" s="1"/>
  <c r="Z3914"/>
  <c r="AA3914" s="1"/>
  <c r="Z3929"/>
  <c r="AA3929" s="1"/>
  <c r="Z3963"/>
  <c r="AA3963" s="1"/>
  <c r="Z3988"/>
  <c r="AA3988" s="1"/>
  <c r="Z3959"/>
  <c r="AA3959" s="1"/>
  <c r="Z3917"/>
  <c r="AA3917" s="1"/>
  <c r="Z3903"/>
  <c r="AA3903" s="1"/>
  <c r="Z3909"/>
  <c r="AA3909" s="1"/>
  <c r="Z3911"/>
  <c r="AA3911" s="1"/>
  <c r="Z3888"/>
  <c r="AA3888" s="1"/>
  <c r="Z3912"/>
  <c r="AA3912" s="1"/>
  <c r="Z3932"/>
  <c r="AA3932" s="1"/>
  <c r="Z3984"/>
  <c r="AA3984" s="1"/>
  <c r="Z3989"/>
  <c r="AA3989" s="1"/>
  <c r="Z3927"/>
  <c r="AA3927" s="1"/>
  <c r="Z3890"/>
  <c r="AA3890" s="1"/>
  <c r="Z3879"/>
  <c r="AA3879" s="1"/>
  <c r="Z3916"/>
  <c r="AA3916" s="1"/>
  <c r="Z3925"/>
  <c r="AA3925" s="1"/>
  <c r="Z2911"/>
  <c r="AA2911" s="1"/>
  <c r="Z2909"/>
  <c r="AA2909" s="1"/>
  <c r="Z2905"/>
  <c r="AA2905" s="1"/>
  <c r="Z2951"/>
  <c r="AA2951" s="1"/>
  <c r="Z2908"/>
  <c r="AA2908" s="1"/>
  <c r="Z2904"/>
  <c r="AA2904" s="1"/>
  <c r="Z2950"/>
  <c r="AA2950" s="1"/>
  <c r="Z2948"/>
  <c r="AA2948" s="1"/>
  <c r="Z2943"/>
  <c r="AA2943" s="1"/>
  <c r="Z2910"/>
  <c r="AA2910" s="1"/>
  <c r="Z2907"/>
  <c r="AA2907" s="1"/>
  <c r="Z2903"/>
  <c r="AA2903" s="1"/>
  <c r="Z2927"/>
  <c r="AA2927" s="1"/>
  <c r="Z2941"/>
  <c r="AA2941" s="1"/>
  <c r="Z2939"/>
  <c r="AA2939" s="1"/>
  <c r="Z2935"/>
  <c r="AA2935" s="1"/>
  <c r="Z2940"/>
  <c r="AA2940" s="1"/>
  <c r="Z2942"/>
  <c r="AA2942" s="1"/>
  <c r="Z2937"/>
  <c r="AA2937" s="1"/>
  <c r="Z2919"/>
  <c r="AA2919" s="1"/>
  <c r="Z2918"/>
  <c r="AA2918" s="1"/>
  <c r="Z2916"/>
  <c r="AA2916" s="1"/>
  <c r="Z2914"/>
  <c r="AA2914" s="1"/>
  <c r="Z2936"/>
  <c r="AA2936" s="1"/>
  <c r="Z2959"/>
  <c r="AA2959" s="1"/>
  <c r="Z2981"/>
  <c r="AA2981" s="1"/>
  <c r="Z2979"/>
  <c r="AA2979" s="1"/>
  <c r="Z2977"/>
  <c r="AA2977" s="1"/>
  <c r="Z3007"/>
  <c r="AA3007" s="1"/>
  <c r="Z2952"/>
  <c r="AA2952" s="1"/>
  <c r="Z3004"/>
  <c r="AA3004" s="1"/>
  <c r="Z3023"/>
  <c r="AA3023" s="1"/>
  <c r="Z2938"/>
  <c r="AA2938" s="1"/>
  <c r="Z3000"/>
  <c r="AA3000" s="1"/>
  <c r="Z2906"/>
  <c r="AA2906" s="1"/>
  <c r="Z3015"/>
  <c r="AA3015" s="1"/>
  <c r="Z3022"/>
  <c r="AA3022" s="1"/>
  <c r="Z3020"/>
  <c r="AA3020" s="1"/>
  <c r="Z3016"/>
  <c r="AA3016" s="1"/>
  <c r="Z2953"/>
  <c r="AA2953" s="1"/>
  <c r="Z3002"/>
  <c r="AA3002" s="1"/>
  <c r="Z2983"/>
  <c r="AA2983" s="1"/>
  <c r="Z2956"/>
  <c r="AA2956" s="1"/>
  <c r="Z3005"/>
  <c r="AA3005" s="1"/>
  <c r="Z3001"/>
  <c r="AA3001" s="1"/>
  <c r="Z3003"/>
  <c r="AA3003" s="1"/>
  <c r="Z3018"/>
  <c r="Z3019"/>
  <c r="AA3019" s="1"/>
  <c r="Z2980"/>
  <c r="AA2980" s="1"/>
  <c r="Z2944"/>
  <c r="AA2944" s="1"/>
  <c r="Z2917"/>
  <c r="AA2917" s="1"/>
  <c r="Z2929"/>
  <c r="AA2929" s="1"/>
  <c r="Z3011"/>
  <c r="AA3011" s="1"/>
  <c r="Z2896"/>
  <c r="AA2896" s="1"/>
  <c r="Z2925"/>
  <c r="AA2925" s="1"/>
  <c r="Z2928"/>
  <c r="AA2928" s="1"/>
  <c r="Z2930"/>
  <c r="AA2930" s="1"/>
  <c r="Z2931"/>
  <c r="AA2931" s="1"/>
  <c r="Z2901"/>
  <c r="AA2901" s="1"/>
  <c r="Z2934"/>
  <c r="AA2934" s="1"/>
  <c r="Z2897"/>
  <c r="AA2897" s="1"/>
  <c r="Z2957"/>
  <c r="Z3006"/>
  <c r="AA3006" s="1"/>
  <c r="Z3017"/>
  <c r="AA3017" s="1"/>
  <c r="Z3021"/>
  <c r="AA3021" s="1"/>
  <c r="Z2982"/>
  <c r="AA2982" s="1"/>
  <c r="Z2958"/>
  <c r="AA2958" s="1"/>
  <c r="Z2978"/>
  <c r="AA2978" s="1"/>
  <c r="Z2976"/>
  <c r="AA2976" s="1"/>
  <c r="Z2922"/>
  <c r="AA2922" s="1"/>
  <c r="Z3009"/>
  <c r="AA3009" s="1"/>
  <c r="Z3013"/>
  <c r="AA3013" s="1"/>
  <c r="Z2923"/>
  <c r="AA2923" s="1"/>
  <c r="Z2947"/>
  <c r="AA2947" s="1"/>
  <c r="Z2946"/>
  <c r="AA2946" s="1"/>
  <c r="Z2949"/>
  <c r="AA2949" s="1"/>
  <c r="Z2899"/>
  <c r="AA2899" s="1"/>
  <c r="Z2900"/>
  <c r="AA2900" s="1"/>
  <c r="Z2954"/>
  <c r="AA2954" s="1"/>
  <c r="Z2955"/>
  <c r="AA2955" s="1"/>
  <c r="Z2913"/>
  <c r="Z3010"/>
  <c r="AA3010" s="1"/>
  <c r="Z3014"/>
  <c r="AA3014" s="1"/>
  <c r="Z2932"/>
  <c r="AA2932" s="1"/>
  <c r="Z2920"/>
  <c r="AA2920" s="1"/>
  <c r="Z2924"/>
  <c r="AA2924" s="1"/>
  <c r="Z2921"/>
  <c r="AA2921" s="1"/>
  <c r="Z2933"/>
  <c r="AA2933" s="1"/>
  <c r="Z2912"/>
  <c r="AA2912" s="1"/>
  <c r="Z2945"/>
  <c r="AA2945" s="1"/>
  <c r="Z2926"/>
  <c r="AA2926" s="1"/>
  <c r="Z3008"/>
  <c r="AA3008" s="1"/>
  <c r="Z2902"/>
  <c r="AA2902" s="1"/>
  <c r="Z3012"/>
  <c r="AA3012" s="1"/>
  <c r="Z2915"/>
  <c r="AA2915" s="1"/>
  <c r="Z2898"/>
  <c r="AA2898" s="1"/>
  <c r="AA2913"/>
  <c r="AA2957"/>
  <c r="AA3018"/>
  <c r="Z910"/>
  <c r="Z907"/>
  <c r="Z913"/>
  <c r="Z911"/>
  <c r="Z909"/>
  <c r="Z908"/>
  <c r="Z906"/>
  <c r="Z912"/>
  <c r="Z1012"/>
  <c r="AA1012" s="1"/>
  <c r="Z1009"/>
  <c r="AA1009" s="1"/>
  <c r="Z1010"/>
  <c r="AA1010" s="1"/>
  <c r="Z1005"/>
  <c r="AA1005" s="1"/>
  <c r="Z1011"/>
  <c r="AA1011" s="1"/>
  <c r="Z1006"/>
  <c r="AA1006" s="1"/>
  <c r="Z1007"/>
  <c r="AA1007" s="1"/>
  <c r="Z1008"/>
  <c r="AA1008" s="1"/>
  <c r="Z890"/>
  <c r="Z892"/>
  <c r="AA892" s="1"/>
  <c r="Z894"/>
  <c r="AA894" s="1"/>
  <c r="Z896"/>
  <c r="AA896" s="1"/>
  <c r="Z889"/>
  <c r="Z891"/>
  <c r="AA891" s="1"/>
  <c r="Z893"/>
  <c r="AA893" s="1"/>
  <c r="Z895"/>
  <c r="AA895" s="1"/>
  <c r="Z2550"/>
  <c r="Z2551"/>
  <c r="Z2549"/>
  <c r="Z2477"/>
  <c r="AA2477" s="1"/>
  <c r="Z2485"/>
  <c r="AA2485" s="1"/>
  <c r="Z2483"/>
  <c r="AA2483" s="1"/>
  <c r="Z2479"/>
  <c r="AA2479" s="1"/>
  <c r="Z2482"/>
  <c r="AA2482" s="1"/>
  <c r="Z2545"/>
  <c r="Z2547"/>
  <c r="Z2478"/>
  <c r="AA2478" s="1"/>
  <c r="Z2548"/>
  <c r="Z2481"/>
  <c r="AA2481" s="1"/>
  <c r="Z2484"/>
  <c r="AA2484" s="1"/>
  <c r="Z2480"/>
  <c r="AA2480" s="1"/>
  <c r="Z2471"/>
  <c r="AA2471" s="1"/>
  <c r="Z2475"/>
  <c r="AA2475" s="1"/>
  <c r="Z2473"/>
  <c r="AA2473" s="1"/>
  <c r="Z2474"/>
  <c r="AA2474" s="1"/>
  <c r="Z2470"/>
  <c r="AA2470" s="1"/>
  <c r="Z2476"/>
  <c r="AA2476" s="1"/>
  <c r="Z2472"/>
  <c r="AA2472" s="1"/>
  <c r="Z2544"/>
  <c r="Z2546"/>
  <c r="R565" i="33"/>
  <c r="R732"/>
  <c r="R594"/>
  <c r="R588"/>
  <c r="R599"/>
  <c r="R593"/>
  <c r="R592"/>
  <c r="R587"/>
  <c r="R568"/>
  <c r="R567"/>
  <c r="R585"/>
  <c r="R734"/>
  <c r="R566"/>
  <c r="R737"/>
  <c r="R563"/>
  <c r="R559"/>
  <c r="R730"/>
  <c r="R733"/>
  <c r="R731"/>
  <c r="R570"/>
  <c r="R571"/>
  <c r="R596"/>
  <c r="R595"/>
  <c r="R597"/>
  <c r="R569"/>
  <c r="R586"/>
  <c r="R564"/>
  <c r="R590"/>
  <c r="R591"/>
  <c r="R584"/>
  <c r="R735"/>
  <c r="R598"/>
  <c r="R572"/>
  <c r="R573"/>
  <c r="R561"/>
  <c r="R589"/>
  <c r="R574"/>
  <c r="R736"/>
  <c r="R562"/>
  <c r="R560"/>
  <c r="Y38" i="1"/>
  <c r="R320" i="33" s="1"/>
  <c r="Z1407" i="1"/>
  <c r="Z1406"/>
  <c r="Z1404"/>
  <c r="Z1402"/>
  <c r="Z1401"/>
  <c r="Z1405"/>
  <c r="Z1403"/>
  <c r="Z1400"/>
  <c r="Y39"/>
  <c r="R321" i="33" s="1"/>
  <c r="R699"/>
  <c r="Y36" i="1"/>
  <c r="R697" i="33"/>
  <c r="R694"/>
  <c r="Y152" i="1"/>
  <c r="Y37"/>
  <c r="Q463" i="33"/>
  <c r="Q340"/>
  <c r="Q411" s="1"/>
  <c r="Y150" i="1"/>
  <c r="R700" i="33"/>
  <c r="Z1327" i="1"/>
  <c r="Z1329"/>
  <c r="Z1332"/>
  <c r="Z1338"/>
  <c r="AA1338" s="1"/>
  <c r="Z3265"/>
  <c r="AA3265" s="1"/>
  <c r="Z3264"/>
  <c r="AA3264" s="1"/>
  <c r="Z3259"/>
  <c r="AA3259" s="1"/>
  <c r="Z4327"/>
  <c r="AA4327" s="1"/>
  <c r="Z4326"/>
  <c r="AA4326" s="1"/>
  <c r="Z686"/>
  <c r="AA686" s="1"/>
  <c r="Z688"/>
  <c r="Z680"/>
  <c r="AA680" s="1"/>
  <c r="Z682"/>
  <c r="AA682" s="1"/>
  <c r="Z1685"/>
  <c r="AA1685" s="1"/>
  <c r="Z1684"/>
  <c r="AA1684" s="1"/>
  <c r="Z131"/>
  <c r="AA131" s="1"/>
  <c r="Z45"/>
  <c r="Z78"/>
  <c r="S561" i="33" s="1"/>
  <c r="Z114" i="1"/>
  <c r="AA114" s="1"/>
  <c r="Z176"/>
  <c r="AA176" s="1"/>
  <c r="AB4"/>
  <c r="Z48"/>
  <c r="AA48" s="1"/>
  <c r="Z107"/>
  <c r="Z177"/>
  <c r="AA177" s="1"/>
  <c r="Z62"/>
  <c r="AA62" s="1"/>
  <c r="Z126"/>
  <c r="AA126" s="1"/>
  <c r="Z25"/>
  <c r="Z85"/>
  <c r="Z175"/>
  <c r="AA175" s="1"/>
  <c r="Z89"/>
  <c r="S572" i="33" s="1"/>
  <c r="Z130" i="1"/>
  <c r="AA130" s="1"/>
  <c r="Z262"/>
  <c r="AA262" s="1"/>
  <c r="Z50"/>
  <c r="Z92"/>
  <c r="Z140"/>
  <c r="AA140" s="1"/>
  <c r="Z60"/>
  <c r="AA60" s="1"/>
  <c r="Z80"/>
  <c r="Z261"/>
  <c r="AA261" s="1"/>
  <c r="Z643"/>
  <c r="AA643" s="1"/>
  <c r="Z1140"/>
  <c r="AA1140" s="1"/>
  <c r="Z1604"/>
  <c r="AA1604" s="1"/>
  <c r="Z646"/>
  <c r="AA646" s="1"/>
  <c r="Z989"/>
  <c r="AA989" s="1"/>
  <c r="Z993"/>
  <c r="AA993" s="1"/>
  <c r="Z1014"/>
  <c r="AA1014" s="1"/>
  <c r="Z1018"/>
  <c r="AA1018" s="1"/>
  <c r="Z1134"/>
  <c r="AA1134" s="1"/>
  <c r="Z1138"/>
  <c r="AA1138" s="1"/>
  <c r="Z1182"/>
  <c r="AA1182" s="1"/>
  <c r="Z1186"/>
  <c r="AA1186" s="1"/>
  <c r="Z1437"/>
  <c r="AA1437" s="1"/>
  <c r="Z1441"/>
  <c r="AA1441" s="1"/>
  <c r="Z649"/>
  <c r="AA649" s="1"/>
  <c r="Z657"/>
  <c r="AA657" s="1"/>
  <c r="Z1124"/>
  <c r="Z1149"/>
  <c r="Z1451"/>
  <c r="AA1451" s="1"/>
  <c r="Z1485"/>
  <c r="AA1485" s="1"/>
  <c r="Z1583"/>
  <c r="AA1583" s="1"/>
  <c r="Z1652"/>
  <c r="Z1152"/>
  <c r="Z1454"/>
  <c r="AA1454" s="1"/>
  <c r="Z1488"/>
  <c r="AA1488" s="1"/>
  <c r="Z1540"/>
  <c r="AA1540" s="1"/>
  <c r="Z1647"/>
  <c r="AA1647" s="1"/>
  <c r="Z1155"/>
  <c r="Z1457"/>
  <c r="AA1457" s="1"/>
  <c r="Z1487"/>
  <c r="AA1487" s="1"/>
  <c r="Z1597"/>
  <c r="AA1597" s="1"/>
  <c r="Z1676"/>
  <c r="Z1580"/>
  <c r="AA1580" s="1"/>
  <c r="Z1638"/>
  <c r="AA1638" s="1"/>
  <c r="Z1486"/>
  <c r="AA1486" s="1"/>
  <c r="Z1634"/>
  <c r="AA1634" s="1"/>
  <c r="Z1456"/>
  <c r="AA1456" s="1"/>
  <c r="Z3029"/>
  <c r="AA3029" s="1"/>
  <c r="Z4416"/>
  <c r="AA4416" s="1"/>
  <c r="Z1466"/>
  <c r="AA1466" s="1"/>
  <c r="Z3028"/>
  <c r="AA3028" s="1"/>
  <c r="Z2823"/>
  <c r="AA2823" s="1"/>
  <c r="Z3696"/>
  <c r="AA3696" s="1"/>
  <c r="Z3700"/>
  <c r="AA3700" s="1"/>
  <c r="Z4014"/>
  <c r="AA4014" s="1"/>
  <c r="Z4009"/>
  <c r="AA4009" s="1"/>
  <c r="Z4415"/>
  <c r="AA4415" s="1"/>
  <c r="Z4007"/>
  <c r="AA4007" s="1"/>
  <c r="Z4413"/>
  <c r="AA4413" s="1"/>
  <c r="Z2817"/>
  <c r="AA2817" s="1"/>
  <c r="Z3246"/>
  <c r="Z4502"/>
  <c r="AA4502" s="1"/>
  <c r="Z1579"/>
  <c r="AA1579" s="1"/>
  <c r="Z1461"/>
  <c r="AA1461" s="1"/>
  <c r="Z1125"/>
  <c r="AA1125" s="1"/>
  <c r="Z1478"/>
  <c r="AA1478" s="1"/>
  <c r="Z95"/>
  <c r="Z54"/>
  <c r="AA54" s="1"/>
  <c r="Z61"/>
  <c r="AA61" s="1"/>
  <c r="Z74"/>
  <c r="AA74" s="1"/>
  <c r="Z1161"/>
  <c r="AA1161" s="1"/>
  <c r="Z68"/>
  <c r="AA68" s="1"/>
  <c r="Z21"/>
  <c r="Z4412"/>
  <c r="AA4412" s="1"/>
  <c r="Z1525"/>
  <c r="Z1160"/>
  <c r="AA1160" s="1"/>
  <c r="Z1127"/>
  <c r="AA1127" s="1"/>
  <c r="Z1477"/>
  <c r="AA1477" s="1"/>
  <c r="Z1145"/>
  <c r="AA1145" s="1"/>
  <c r="Z1141"/>
  <c r="AA1141" s="1"/>
  <c r="Z127"/>
  <c r="AA127" s="1"/>
  <c r="Z71"/>
  <c r="AA71" s="1"/>
  <c r="Z58"/>
  <c r="AA58" s="1"/>
  <c r="Z104"/>
  <c r="Z12"/>
  <c r="Z120"/>
  <c r="AA120" s="1"/>
  <c r="Z1531"/>
  <c r="Z1445"/>
  <c r="AA1445" s="1"/>
  <c r="Z63"/>
  <c r="AA63" s="1"/>
  <c r="Z4499"/>
  <c r="AA4499" s="1"/>
  <c r="Z2821"/>
  <c r="AA2821" s="1"/>
  <c r="Z1577"/>
  <c r="AA1577" s="1"/>
  <c r="Z1590"/>
  <c r="AA1590" s="1"/>
  <c r="Z1600"/>
  <c r="AA1600" s="1"/>
  <c r="Z1641"/>
  <c r="AA1641" s="1"/>
  <c r="Z1459"/>
  <c r="AA1459" s="1"/>
  <c r="Z1159"/>
  <c r="AA1159" s="1"/>
  <c r="Z1480"/>
  <c r="AA1480" s="1"/>
  <c r="Z1203"/>
  <c r="AA1203" s="1"/>
  <c r="Z1199"/>
  <c r="AA1199" s="1"/>
  <c r="Z953"/>
  <c r="Z656"/>
  <c r="AA656" s="1"/>
  <c r="Z134"/>
  <c r="AA134" s="1"/>
  <c r="Z1575"/>
  <c r="AA1575" s="1"/>
  <c r="Z1479"/>
  <c r="AA1479" s="1"/>
  <c r="Z8"/>
  <c r="Z1342"/>
  <c r="Z1328"/>
  <c r="Z681"/>
  <c r="AA681" s="1"/>
  <c r="Z1683"/>
  <c r="AA1683" s="1"/>
  <c r="Z15"/>
  <c r="Z49"/>
  <c r="Z180"/>
  <c r="AA180" s="1"/>
  <c r="Z52"/>
  <c r="AA52" s="1"/>
  <c r="Z181"/>
  <c r="AA181" s="1"/>
  <c r="Z147"/>
  <c r="AA147" s="1"/>
  <c r="Z96"/>
  <c r="Z113"/>
  <c r="AA113" s="1"/>
  <c r="Z267"/>
  <c r="AA267" s="1"/>
  <c r="Z57"/>
  <c r="AA57" s="1"/>
  <c r="Z1188"/>
  <c r="AA1188" s="1"/>
  <c r="Z650"/>
  <c r="AA650" s="1"/>
  <c r="Z994"/>
  <c r="AA994" s="1"/>
  <c r="Z1019"/>
  <c r="AA1019" s="1"/>
  <c r="Z1139"/>
  <c r="AA1139" s="1"/>
  <c r="Z1187"/>
  <c r="AA1187" s="1"/>
  <c r="Z266"/>
  <c r="AA266" s="1"/>
  <c r="Z950"/>
  <c r="Z1489"/>
  <c r="AA1489" s="1"/>
  <c r="Z648"/>
  <c r="AA648" s="1"/>
  <c r="Z1468"/>
  <c r="AA1468" s="1"/>
  <c r="Z1582"/>
  <c r="AA1582" s="1"/>
  <c r="Z1119"/>
  <c r="Z1469"/>
  <c r="AA1469" s="1"/>
  <c r="Z1452"/>
  <c r="AA1452" s="1"/>
  <c r="Z1680"/>
  <c r="Z1650"/>
  <c r="Z1536"/>
  <c r="AA1536" s="1"/>
  <c r="Z1585"/>
  <c r="AA1585" s="1"/>
  <c r="Z4495"/>
  <c r="Z644"/>
  <c r="AA644" s="1"/>
  <c r="Z3026"/>
  <c r="AA3026" s="1"/>
  <c r="Z3701"/>
  <c r="AA3701" s="1"/>
  <c r="Z3702"/>
  <c r="AA3702" s="1"/>
  <c r="Z4010"/>
  <c r="AA4010" s="1"/>
  <c r="Z4013"/>
  <c r="AA4013" s="1"/>
  <c r="Z2816"/>
  <c r="AA2816" s="1"/>
  <c r="Z4500"/>
  <c r="AA4500" s="1"/>
  <c r="Z4498"/>
  <c r="AA4498" s="1"/>
  <c r="Z4501"/>
  <c r="AA4501" s="1"/>
  <c r="Z3244"/>
  <c r="Z639"/>
  <c r="AA639" s="1"/>
  <c r="Z19"/>
  <c r="Z1578"/>
  <c r="AA1578" s="1"/>
  <c r="Z637"/>
  <c r="AA637" s="1"/>
  <c r="Z642"/>
  <c r="AA642" s="1"/>
  <c r="Z88"/>
  <c r="Z84"/>
  <c r="S567" i="33" s="1"/>
  <c r="Z1475" i="1"/>
  <c r="AA1475" s="1"/>
  <c r="Z20"/>
  <c r="Z1592"/>
  <c r="AA1592" s="1"/>
  <c r="Z1637"/>
  <c r="AA1637" s="1"/>
  <c r="Z1129"/>
  <c r="AA1129" s="1"/>
  <c r="Z1202"/>
  <c r="AA1202" s="1"/>
  <c r="Z951"/>
  <c r="Z118"/>
  <c r="AA118" s="1"/>
  <c r="Z1529"/>
  <c r="Z137"/>
  <c r="AA137" s="1"/>
  <c r="Z1340"/>
  <c r="Z1336"/>
  <c r="Z694"/>
  <c r="Z679"/>
  <c r="AA679" s="1"/>
  <c r="Z142"/>
  <c r="AA142" s="1"/>
  <c r="Z75"/>
  <c r="AA75" s="1"/>
  <c r="Z264"/>
  <c r="AA264" s="1"/>
  <c r="Z53"/>
  <c r="AA53" s="1"/>
  <c r="Z178"/>
  <c r="AA178" s="1"/>
  <c r="Z996"/>
  <c r="AA996" s="1"/>
  <c r="Z659"/>
  <c r="AA659" s="1"/>
  <c r="Z995"/>
  <c r="AA995" s="1"/>
  <c r="Z1164"/>
  <c r="AA1164" s="1"/>
  <c r="Z1439"/>
  <c r="AA1439" s="1"/>
  <c r="Z1596"/>
  <c r="AA1596" s="1"/>
  <c r="Z1472"/>
  <c r="AA1472" s="1"/>
  <c r="Z1123"/>
  <c r="Z1118"/>
  <c r="Z1589"/>
  <c r="AA1589" s="1"/>
  <c r="Z1593"/>
  <c r="AA1593" s="1"/>
  <c r="Z1655"/>
  <c r="Z1537"/>
  <c r="AA1537" s="1"/>
  <c r="Z3698"/>
  <c r="AA3698" s="1"/>
  <c r="Z4503"/>
  <c r="AA4503" s="1"/>
  <c r="Z4493"/>
  <c r="Z4497"/>
  <c r="AA4497" s="1"/>
  <c r="Z4492"/>
  <c r="Z3242"/>
  <c r="Z1679"/>
  <c r="S736" i="33" s="1"/>
  <c r="Z69" i="1"/>
  <c r="AA69" s="1"/>
  <c r="Z1147"/>
  <c r="AA1147" s="1"/>
  <c r="Z73"/>
  <c r="AA73" s="1"/>
  <c r="Z122"/>
  <c r="AA122" s="1"/>
  <c r="Z1576"/>
  <c r="AA1576" s="1"/>
  <c r="Z1201"/>
  <c r="AA1201" s="1"/>
  <c r="Z652"/>
  <c r="AA652" s="1"/>
  <c r="Z1449"/>
  <c r="AA1449" s="1"/>
  <c r="Z1330"/>
  <c r="Z685"/>
  <c r="AA685" s="1"/>
  <c r="Z1682"/>
  <c r="AA1682" s="1"/>
  <c r="Z146"/>
  <c r="AA146" s="1"/>
  <c r="Z143"/>
  <c r="AA143" s="1"/>
  <c r="Z268"/>
  <c r="AA268" s="1"/>
  <c r="Z124"/>
  <c r="AA124" s="1"/>
  <c r="Z47"/>
  <c r="Z263"/>
  <c r="AA263" s="1"/>
  <c r="Z1020"/>
  <c r="AA1020" s="1"/>
  <c r="Z992"/>
  <c r="AA992" s="1"/>
  <c r="Z1133"/>
  <c r="AA1133" s="1"/>
  <c r="Z1185"/>
  <c r="AA1185" s="1"/>
  <c r="Z645"/>
  <c r="AA645" s="1"/>
  <c r="Z1121"/>
  <c r="Z1539"/>
  <c r="AA1539" s="1"/>
  <c r="Z1482"/>
  <c r="AA1482" s="1"/>
  <c r="Z1483"/>
  <c r="AA1483" s="1"/>
  <c r="Z1532"/>
  <c r="Z1154"/>
  <c r="Z3025"/>
  <c r="AA3025" s="1"/>
  <c r="Z4490"/>
  <c r="Z1163"/>
  <c r="AA1163" s="1"/>
  <c r="Z106"/>
  <c r="Z22"/>
  <c r="Z1675"/>
  <c r="Z1146"/>
  <c r="AA1146" s="1"/>
  <c r="Z86"/>
  <c r="Z1462"/>
  <c r="AA1462" s="1"/>
  <c r="Z103"/>
  <c r="Z1643"/>
  <c r="AA1643" s="1"/>
  <c r="Z1463"/>
  <c r="AA1463" s="1"/>
  <c r="Z1200"/>
  <c r="AA1200" s="1"/>
  <c r="Z640"/>
  <c r="AA640" s="1"/>
  <c r="Z1444"/>
  <c r="AA1444" s="1"/>
  <c r="Z1339"/>
  <c r="Z1335"/>
  <c r="Z3261"/>
  <c r="AA3261" s="1"/>
  <c r="Z3262"/>
  <c r="AA3262" s="1"/>
  <c r="Z690"/>
  <c r="Z683"/>
  <c r="AA683" s="1"/>
  <c r="Z689"/>
  <c r="Z1686"/>
  <c r="AA1686" s="1"/>
  <c r="Z82"/>
  <c r="S565" i="33" s="1"/>
  <c r="Z123" i="1"/>
  <c r="AA123" s="1"/>
  <c r="Z111"/>
  <c r="AA111" s="1"/>
  <c r="Z83"/>
  <c r="Z179"/>
  <c r="AA179" s="1"/>
  <c r="Z141"/>
  <c r="AA141" s="1"/>
  <c r="Z98"/>
  <c r="Z66"/>
  <c r="AA66" s="1"/>
  <c r="Z128"/>
  <c r="AA128" s="1"/>
  <c r="Z265"/>
  <c r="AA265" s="1"/>
  <c r="Z647"/>
  <c r="AA647" s="1"/>
  <c r="Z1639"/>
  <c r="AA1639" s="1"/>
  <c r="Z990"/>
  <c r="AA990" s="1"/>
  <c r="Z1015"/>
  <c r="AA1015" s="1"/>
  <c r="Z1135"/>
  <c r="AA1135" s="1"/>
  <c r="Z1183"/>
  <c r="AA1183" s="1"/>
  <c r="Z1438"/>
  <c r="AA1438" s="1"/>
  <c r="Z651"/>
  <c r="AA651" s="1"/>
  <c r="Z1156"/>
  <c r="Z1153"/>
  <c r="Z1455"/>
  <c r="AA1455" s="1"/>
  <c r="Z1587"/>
  <c r="AA1587" s="1"/>
  <c r="Z1204"/>
  <c r="AA1204" s="1"/>
  <c r="Z1490"/>
  <c r="AA1490" s="1"/>
  <c r="Z1651"/>
  <c r="Z1533"/>
  <c r="AA1533" s="1"/>
  <c r="Z1632"/>
  <c r="AA1632" s="1"/>
  <c r="Z1584"/>
  <c r="AA1584" s="1"/>
  <c r="Z1678"/>
  <c r="S735" i="33" s="1"/>
  <c r="Z3031" i="1"/>
  <c r="AA3031" s="1"/>
  <c r="Z1470"/>
  <c r="AA1470" s="1"/>
  <c r="Z3697"/>
  <c r="AA3697" s="1"/>
  <c r="Z2818"/>
  <c r="AA2818" s="1"/>
  <c r="Z4491"/>
  <c r="Z4011"/>
  <c r="AA4011" s="1"/>
  <c r="Z4489"/>
  <c r="Z4496"/>
  <c r="AA4496" s="1"/>
  <c r="Z1162"/>
  <c r="AA1162" s="1"/>
  <c r="Z90"/>
  <c r="Z56"/>
  <c r="AA56" s="1"/>
  <c r="Z24"/>
  <c r="Z1598"/>
  <c r="AA1598" s="1"/>
  <c r="Z1126"/>
  <c r="AA1126" s="1"/>
  <c r="Z1144"/>
  <c r="AA1144" s="1"/>
  <c r="Z14"/>
  <c r="Z72"/>
  <c r="AA72" s="1"/>
  <c r="Z9"/>
  <c r="Z1130"/>
  <c r="AA1130" s="1"/>
  <c r="Z1443"/>
  <c r="AA1443" s="1"/>
  <c r="Z2819"/>
  <c r="AA2819" s="1"/>
  <c r="Z1158"/>
  <c r="AA1158" s="1"/>
  <c r="Z1476"/>
  <c r="AA1476" s="1"/>
  <c r="Z1198"/>
  <c r="AA1198" s="1"/>
  <c r="Z654"/>
  <c r="AA654" s="1"/>
  <c r="Z70"/>
  <c r="AA70" s="1"/>
  <c r="Z641"/>
  <c r="AA641" s="1"/>
  <c r="Z3263"/>
  <c r="AA3263" s="1"/>
  <c r="Z4328"/>
  <c r="AA4328" s="1"/>
  <c r="Z4321"/>
  <c r="AA4321" s="1"/>
  <c r="Z692"/>
  <c r="Z1687"/>
  <c r="AA1687" s="1"/>
  <c r="Z67"/>
  <c r="AA67" s="1"/>
  <c r="Z46"/>
  <c r="Z144"/>
  <c r="AA144" s="1"/>
  <c r="Z81"/>
  <c r="Z1016"/>
  <c r="AA1016" s="1"/>
  <c r="Z1184"/>
  <c r="AA1184" s="1"/>
  <c r="Z653"/>
  <c r="AA653" s="1"/>
  <c r="Z1467"/>
  <c r="AA1467" s="1"/>
  <c r="Z1120"/>
  <c r="Z1586"/>
  <c r="AA1586" s="1"/>
  <c r="Z1649"/>
  <c r="Z4008"/>
  <c r="AA4008" s="1"/>
  <c r="Z2822"/>
  <c r="AA2822" s="1"/>
  <c r="Z3245"/>
  <c r="Z3247"/>
  <c r="Z1128"/>
  <c r="AA1128" s="1"/>
  <c r="Z138"/>
  <c r="AA138" s="1"/>
  <c r="Z132"/>
  <c r="AA132" s="1"/>
  <c r="Z1464"/>
  <c r="AA1464" s="1"/>
  <c r="Z1143"/>
  <c r="AA1143" s="1"/>
  <c r="Z116"/>
  <c r="AA116" s="1"/>
  <c r="Z11"/>
  <c r="Z1448"/>
  <c r="AA1448" s="1"/>
  <c r="Z949"/>
  <c r="Z1131"/>
  <c r="AA1131" s="1"/>
  <c r="Z1341"/>
  <c r="AA1341" s="1"/>
  <c r="Z4324"/>
  <c r="AA4324" s="1"/>
  <c r="Z691"/>
  <c r="Z1688"/>
  <c r="AA1688" s="1"/>
  <c r="Z59"/>
  <c r="AA59" s="1"/>
  <c r="Z44"/>
  <c r="Z145"/>
  <c r="AA145" s="1"/>
  <c r="Z112"/>
  <c r="AA112" s="1"/>
  <c r="Z108"/>
  <c r="AA108" s="1"/>
  <c r="Z117"/>
  <c r="AA117" s="1"/>
  <c r="Z1017"/>
  <c r="AA1017" s="1"/>
  <c r="Z1181"/>
  <c r="AA1181" s="1"/>
  <c r="Z655"/>
  <c r="AA655" s="1"/>
  <c r="Z1458"/>
  <c r="AA1458" s="1"/>
  <c r="Z1648"/>
  <c r="Z1538"/>
  <c r="AA1538" s="1"/>
  <c r="Z1151"/>
  <c r="Z1591"/>
  <c r="AA1591" s="1"/>
  <c r="Z1674"/>
  <c r="Z1581"/>
  <c r="AA1581" s="1"/>
  <c r="Z4012"/>
  <c r="AA4012" s="1"/>
  <c r="Z3027"/>
  <c r="AA3027" s="1"/>
  <c r="Z4411"/>
  <c r="AA4411" s="1"/>
  <c r="Z1633"/>
  <c r="AA1633" s="1"/>
  <c r="Z1594"/>
  <c r="AA1594" s="1"/>
  <c r="Z1644"/>
  <c r="AA1644" s="1"/>
  <c r="Z97"/>
  <c r="S589" i="33" s="1"/>
  <c r="Z638" i="1"/>
  <c r="AA638" s="1"/>
  <c r="Z1481"/>
  <c r="AA1481" s="1"/>
  <c r="Z136"/>
  <c r="AA136" s="1"/>
  <c r="Z1635"/>
  <c r="AA1635" s="1"/>
  <c r="Z1526"/>
  <c r="Z955"/>
  <c r="Z1334"/>
  <c r="Z1331"/>
  <c r="Z3260"/>
  <c r="AA3260" s="1"/>
  <c r="Z4322"/>
  <c r="AA4322" s="1"/>
  <c r="Z4323"/>
  <c r="AA4323" s="1"/>
  <c r="Z684"/>
  <c r="AA684" s="1"/>
  <c r="Z693"/>
  <c r="Z1689"/>
  <c r="AA1689" s="1"/>
  <c r="Z51"/>
  <c r="Z91"/>
  <c r="Z139"/>
  <c r="AA139" s="1"/>
  <c r="Z94"/>
  <c r="Z121"/>
  <c r="AA121" s="1"/>
  <c r="Z119"/>
  <c r="AA119" s="1"/>
  <c r="Z109"/>
  <c r="AA109" s="1"/>
  <c r="Z77"/>
  <c r="S560" i="33" s="1"/>
  <c r="Z55" i="1"/>
  <c r="AA55" s="1"/>
  <c r="Z1442"/>
  <c r="AA1442" s="1"/>
  <c r="Z991"/>
  <c r="AA991" s="1"/>
  <c r="Z1132"/>
  <c r="AA1132" s="1"/>
  <c r="Z1136"/>
  <c r="AA1136" s="1"/>
  <c r="Z1435"/>
  <c r="AA1435" s="1"/>
  <c r="Z952"/>
  <c r="Z1117"/>
  <c r="Z1535"/>
  <c r="AA1535" s="1"/>
  <c r="Z1534"/>
  <c r="AA1534" s="1"/>
  <c r="Z1473"/>
  <c r="AA1473" s="1"/>
  <c r="Z1484"/>
  <c r="AA1484" s="1"/>
  <c r="Z1654"/>
  <c r="Z1601"/>
  <c r="AA1601" s="1"/>
  <c r="Z3249"/>
  <c r="Z3030"/>
  <c r="AA3030" s="1"/>
  <c r="Z1595"/>
  <c r="AA1595" s="1"/>
  <c r="Z2820"/>
  <c r="AA2820" s="1"/>
  <c r="Z3243"/>
  <c r="Z4414"/>
  <c r="AA4414" s="1"/>
  <c r="Z4494"/>
  <c r="Z1530"/>
  <c r="Z636"/>
  <c r="AA636" s="1"/>
  <c r="Z101"/>
  <c r="Z1446"/>
  <c r="AA1446" s="1"/>
  <c r="Z23"/>
  <c r="Z1528"/>
  <c r="Z1642"/>
  <c r="AA1642" s="1"/>
  <c r="Z10"/>
  <c r="Z133"/>
  <c r="AA133" s="1"/>
  <c r="Z102"/>
  <c r="Z1573"/>
  <c r="AA1573" s="1"/>
  <c r="Z18"/>
  <c r="Z1677"/>
  <c r="Z1602"/>
  <c r="AA1602" s="1"/>
  <c r="Z1197"/>
  <c r="AA1197" s="1"/>
  <c r="Z105"/>
  <c r="Z1333"/>
  <c r="Z1337"/>
  <c r="Z3258"/>
  <c r="AA3258" s="1"/>
  <c r="Z4325"/>
  <c r="AA4325" s="1"/>
  <c r="Z687"/>
  <c r="Z99"/>
  <c r="Z110"/>
  <c r="AA110" s="1"/>
  <c r="Z79"/>
  <c r="S562" i="33" s="1"/>
  <c r="Z115" i="1"/>
  <c r="AA115" s="1"/>
  <c r="Z76"/>
  <c r="Z64"/>
  <c r="AA64" s="1"/>
  <c r="Z87"/>
  <c r="Z182"/>
  <c r="AA182" s="1"/>
  <c r="Z1474"/>
  <c r="AA1474" s="1"/>
  <c r="Z956"/>
  <c r="Z1013"/>
  <c r="AA1013" s="1"/>
  <c r="Z1137"/>
  <c r="AA1137" s="1"/>
  <c r="Z1436"/>
  <c r="AA1436" s="1"/>
  <c r="Z1440"/>
  <c r="AA1440" s="1"/>
  <c r="Z954"/>
  <c r="Z1471"/>
  <c r="AA1471" s="1"/>
  <c r="Z1148"/>
  <c r="AA1148" s="1"/>
  <c r="Z1450"/>
  <c r="AA1450" s="1"/>
  <c r="Z1588"/>
  <c r="AA1588" s="1"/>
  <c r="Z1453"/>
  <c r="AA1453" s="1"/>
  <c r="Z1150"/>
  <c r="AA1150" s="1"/>
  <c r="Z1653"/>
  <c r="Z1603"/>
  <c r="AA1603" s="1"/>
  <c r="Z1599"/>
  <c r="AA1599" s="1"/>
  <c r="Z1636"/>
  <c r="AA1636" s="1"/>
  <c r="Z3024"/>
  <c r="AA3024" s="1"/>
  <c r="Z3695"/>
  <c r="AA3695" s="1"/>
  <c r="Z3699"/>
  <c r="AA3699" s="1"/>
  <c r="Z4409"/>
  <c r="AA4409" s="1"/>
  <c r="Z1122"/>
  <c r="Z4488"/>
  <c r="Z4410"/>
  <c r="AA4410" s="1"/>
  <c r="Z3248"/>
  <c r="Z1465"/>
  <c r="AA1465" s="1"/>
  <c r="Z65"/>
  <c r="AA65" s="1"/>
  <c r="Z1574"/>
  <c r="AA1574" s="1"/>
  <c r="Z100"/>
  <c r="Z1527"/>
  <c r="Z1460"/>
  <c r="AA1460" s="1"/>
  <c r="Z1157"/>
  <c r="AA1157" s="1"/>
  <c r="Z1142"/>
  <c r="AA1142" s="1"/>
  <c r="Z135"/>
  <c r="AA135" s="1"/>
  <c r="Z129"/>
  <c r="AA129" s="1"/>
  <c r="Z93"/>
  <c r="S585" i="33" s="1"/>
  <c r="Z1447" i="1"/>
  <c r="AA1447" s="1"/>
  <c r="Z1645"/>
  <c r="AA1645" s="1"/>
  <c r="Z1673"/>
  <c r="Z1640"/>
  <c r="AA1640" s="1"/>
  <c r="Z125"/>
  <c r="AA125" s="1"/>
  <c r="Z658"/>
  <c r="AA658" s="1"/>
  <c r="Z13"/>
  <c r="Z1646"/>
  <c r="AA1646" s="1"/>
  <c r="Y151"/>
  <c r="R701" i="33"/>
  <c r="Y153" i="1"/>
  <c r="X148"/>
  <c r="X157" s="1"/>
  <c r="X149"/>
  <c r="X158" s="1"/>
  <c r="X152"/>
  <c r="X161" s="1"/>
  <c r="X151"/>
  <c r="X160" s="1"/>
  <c r="X153"/>
  <c r="X162" s="1"/>
  <c r="X154"/>
  <c r="X163" s="1"/>
  <c r="Y148"/>
  <c r="R695" i="33"/>
  <c r="R696"/>
  <c r="Q386"/>
  <c r="W157" i="1"/>
  <c r="Q389" i="33"/>
  <c r="W160" i="1"/>
  <c r="Q335" i="33"/>
  <c r="Q406" s="1"/>
  <c r="Q458"/>
  <c r="Q392"/>
  <c r="W163" i="1"/>
  <c r="Y154"/>
  <c r="Y34"/>
  <c r="W164"/>
  <c r="Q334" i="33"/>
  <c r="Q405" s="1"/>
  <c r="Q457"/>
  <c r="Q388"/>
  <c r="W159" i="1"/>
  <c r="W162"/>
  <c r="Q338" i="33"/>
  <c r="Q409" s="1"/>
  <c r="Q461"/>
  <c r="Q462"/>
  <c r="Q339"/>
  <c r="Q410" s="1"/>
  <c r="X155" i="1"/>
  <c r="X164" s="1"/>
  <c r="Y35"/>
  <c r="R317" i="33" s="1"/>
  <c r="Y149" i="1"/>
  <c r="R698" i="33"/>
  <c r="Y41" i="1"/>
  <c r="R323" i="33" s="1"/>
  <c r="Y40" i="1"/>
  <c r="R322" i="33" s="1"/>
  <c r="Y155" i="1"/>
  <c r="Q456" i="33"/>
  <c r="Q333"/>
  <c r="Q404" s="1"/>
  <c r="Q387"/>
  <c r="W158" i="1"/>
  <c r="X150"/>
  <c r="X159" s="1"/>
  <c r="Q460" i="33"/>
  <c r="Q337"/>
  <c r="Q408" s="1"/>
  <c r="W161" i="1"/>
  <c r="Q336" i="33"/>
  <c r="Q407" s="1"/>
  <c r="Q459"/>
  <c r="AA2551" i="1" l="1"/>
  <c r="AA2550"/>
  <c r="AA2548"/>
  <c r="AA2545"/>
  <c r="AA2544"/>
  <c r="AA1526"/>
  <c r="AA1528"/>
  <c r="AA1529"/>
  <c r="AA1530"/>
  <c r="AA1532"/>
  <c r="AA1527"/>
  <c r="AA1531"/>
  <c r="AA1525"/>
  <c r="AA950"/>
  <c r="AA956"/>
  <c r="AA952"/>
  <c r="AA955"/>
  <c r="AA949"/>
  <c r="AA954"/>
  <c r="AA953"/>
  <c r="AA951"/>
  <c r="R316" i="33"/>
  <c r="R386" s="1"/>
  <c r="R319"/>
  <c r="R389" s="1"/>
  <c r="R318"/>
  <c r="R388" s="1"/>
  <c r="AB27" i="1"/>
  <c r="AB31"/>
  <c r="AB29"/>
  <c r="AB33"/>
  <c r="AB28"/>
  <c r="AB26"/>
  <c r="AB32"/>
  <c r="AB30"/>
  <c r="AA4492"/>
  <c r="S785" i="33"/>
  <c r="AA4495" i="1"/>
  <c r="S788" i="33"/>
  <c r="AA4489" i="1"/>
  <c r="S782" i="33"/>
  <c r="AA4493" i="1"/>
  <c r="S786" i="33"/>
  <c r="AA4494" i="1"/>
  <c r="S787" i="33"/>
  <c r="AA4491" i="1"/>
  <c r="S784" i="33"/>
  <c r="AA4490" i="1"/>
  <c r="S783" i="33"/>
  <c r="AA4488" i="1"/>
  <c r="S781" i="33"/>
  <c r="AB988" i="1"/>
  <c r="AB983"/>
  <c r="AB981"/>
  <c r="AB982"/>
  <c r="AB984"/>
  <c r="AB987"/>
  <c r="AB986"/>
  <c r="AB985"/>
  <c r="AA3245"/>
  <c r="AA3244"/>
  <c r="AA3248"/>
  <c r="AA3243"/>
  <c r="AA3246"/>
  <c r="AA3242"/>
  <c r="AA3249"/>
  <c r="AA3247"/>
  <c r="AA690"/>
  <c r="AA698" s="1"/>
  <c r="Z698"/>
  <c r="AA692"/>
  <c r="AA700" s="1"/>
  <c r="Z700"/>
  <c r="AA688"/>
  <c r="AA696" s="1"/>
  <c r="Z696"/>
  <c r="AA687"/>
  <c r="AA695" s="1"/>
  <c r="Z695"/>
  <c r="AA693"/>
  <c r="AA701" s="1"/>
  <c r="Z701"/>
  <c r="AA691"/>
  <c r="AA699" s="1"/>
  <c r="Z699"/>
  <c r="AA689"/>
  <c r="AA697" s="1"/>
  <c r="Z697"/>
  <c r="AA694"/>
  <c r="AA702" s="1"/>
  <c r="Z702"/>
  <c r="AA912"/>
  <c r="AA920" s="1"/>
  <c r="Z920"/>
  <c r="AA911"/>
  <c r="AA919" s="1"/>
  <c r="Z919"/>
  <c r="AA906"/>
  <c r="AA914" s="1"/>
  <c r="Z914"/>
  <c r="AA908"/>
  <c r="AA916" s="1"/>
  <c r="Z916"/>
  <c r="AA907"/>
  <c r="AA915" s="1"/>
  <c r="Z915"/>
  <c r="AA909"/>
  <c r="AA917" s="1"/>
  <c r="Z917"/>
  <c r="AA910"/>
  <c r="AA918" s="1"/>
  <c r="Z918"/>
  <c r="AA1327"/>
  <c r="AA1332"/>
  <c r="AA1406"/>
  <c r="AA1402"/>
  <c r="AA1404"/>
  <c r="AB1375"/>
  <c r="AB1372"/>
  <c r="AB1367"/>
  <c r="AB1399"/>
  <c r="AB1373"/>
  <c r="AB1397"/>
  <c r="AB1393"/>
  <c r="AB1374"/>
  <c r="AB1371"/>
  <c r="AB1398"/>
  <c r="AB1394"/>
  <c r="AB1395"/>
  <c r="AB1391"/>
  <c r="AB1383"/>
  <c r="AB1396"/>
  <c r="AB1392"/>
  <c r="AB1384"/>
  <c r="AB1386"/>
  <c r="AB1361"/>
  <c r="AB1360"/>
  <c r="AB1364"/>
  <c r="AB1388"/>
  <c r="AB1365"/>
  <c r="AB1362"/>
  <c r="AB1377"/>
  <c r="AB1379"/>
  <c r="AB1381"/>
  <c r="AB1387"/>
  <c r="AB1363"/>
  <c r="AB1378"/>
  <c r="AB1382"/>
  <c r="AB1390"/>
  <c r="AB1368"/>
  <c r="AB1369"/>
  <c r="AB1370"/>
  <c r="AB1389"/>
  <c r="AB1380"/>
  <c r="AB1366"/>
  <c r="AB1385"/>
  <c r="AB1376"/>
  <c r="AA1407"/>
  <c r="AA1334"/>
  <c r="AB1270"/>
  <c r="AB1278"/>
  <c r="AB1269"/>
  <c r="AB1263"/>
  <c r="AB1310"/>
  <c r="AB1309"/>
  <c r="AB1286"/>
  <c r="AB1307"/>
  <c r="AB1308"/>
  <c r="AB1299"/>
  <c r="AB1295"/>
  <c r="AB1326"/>
  <c r="AB1262"/>
  <c r="AB1298"/>
  <c r="AB1294"/>
  <c r="AB1306"/>
  <c r="AB1297"/>
  <c r="AB1302"/>
  <c r="AB1296"/>
  <c r="AB1322"/>
  <c r="AB1318"/>
  <c r="AB1325"/>
  <c r="AB1321"/>
  <c r="AB1285"/>
  <c r="AB1324"/>
  <c r="AB1320"/>
  <c r="AB1323"/>
  <c r="AB1319"/>
  <c r="AB1314"/>
  <c r="AB1283"/>
  <c r="AB1288"/>
  <c r="AB1292"/>
  <c r="AB1303"/>
  <c r="AB1300"/>
  <c r="AB1301"/>
  <c r="AB1257"/>
  <c r="AB1264"/>
  <c r="AB1268"/>
  <c r="AB1265"/>
  <c r="AB1272"/>
  <c r="AB1276"/>
  <c r="AB1282"/>
  <c r="AB1313"/>
  <c r="AB1317"/>
  <c r="AB1287"/>
  <c r="AB1291"/>
  <c r="AB1312"/>
  <c r="AB1316"/>
  <c r="AB1280"/>
  <c r="AB1290"/>
  <c r="AB1304"/>
  <c r="AB1261"/>
  <c r="AB1266"/>
  <c r="AB1267"/>
  <c r="AB1274"/>
  <c r="AB1284"/>
  <c r="AB1311"/>
  <c r="AB1315"/>
  <c r="AB1281"/>
  <c r="AB1279"/>
  <c r="AB1289"/>
  <c r="AB1293"/>
  <c r="AB1305"/>
  <c r="AB1256"/>
  <c r="AB1258"/>
  <c r="AB1255"/>
  <c r="AB1273"/>
  <c r="AB1277"/>
  <c r="AB1260"/>
  <c r="AB1259"/>
  <c r="AB1271"/>
  <c r="AB1275"/>
  <c r="AB1236"/>
  <c r="AB1234"/>
  <c r="AB1230"/>
  <c r="AB1232"/>
  <c r="AB1228"/>
  <c r="AB1222"/>
  <c r="AB1221"/>
  <c r="AB1235"/>
  <c r="AB1233"/>
  <c r="AB1231"/>
  <c r="AB1229"/>
  <c r="AB1220"/>
  <c r="AB1212"/>
  <c r="AB1214"/>
  <c r="AB1213"/>
  <c r="AB1206"/>
  <c r="AB1210"/>
  <c r="AB1219"/>
  <c r="AB1226"/>
  <c r="AB1223"/>
  <c r="AB1205"/>
  <c r="AB1209"/>
  <c r="AB1225"/>
  <c r="AB1208"/>
  <c r="AB1217"/>
  <c r="AB1218"/>
  <c r="AB1224"/>
  <c r="AB1227"/>
  <c r="AB1207"/>
  <c r="AB1211"/>
  <c r="AB1216"/>
  <c r="AB1215"/>
  <c r="AB1196"/>
  <c r="AB1180"/>
  <c r="AB1178"/>
  <c r="AB1176"/>
  <c r="AB1174"/>
  <c r="AB1108"/>
  <c r="AB1177"/>
  <c r="AB1173"/>
  <c r="AB1116"/>
  <c r="AB1179"/>
  <c r="AB1104"/>
  <c r="AB1100"/>
  <c r="AB1103"/>
  <c r="AB1101"/>
  <c r="AB1175"/>
  <c r="AB1106"/>
  <c r="AB1102"/>
  <c r="AB1105"/>
  <c r="AB1107"/>
  <c r="AB1096"/>
  <c r="AB1093"/>
  <c r="AB1094"/>
  <c r="AB1099"/>
  <c r="AB1109"/>
  <c r="AB1110"/>
  <c r="AB1111"/>
  <c r="AB1112"/>
  <c r="AB1113"/>
  <c r="AB1114"/>
  <c r="AB1115"/>
  <c r="AB1190"/>
  <c r="AB1191"/>
  <c r="AB1193"/>
  <c r="AB1194"/>
  <c r="AB1095"/>
  <c r="AB1098"/>
  <c r="AB1189"/>
  <c r="AB1192"/>
  <c r="AB1195"/>
  <c r="AB1097"/>
  <c r="AB4006"/>
  <c r="AB3999"/>
  <c r="AB4002"/>
  <c r="AB4000"/>
  <c r="AB4004"/>
  <c r="AB4001"/>
  <c r="AB4003"/>
  <c r="AB4005"/>
  <c r="AB3941"/>
  <c r="AB3940"/>
  <c r="AB3939"/>
  <c r="AB3938"/>
  <c r="AB3937"/>
  <c r="AB3936"/>
  <c r="AB3935"/>
  <c r="AB3934"/>
  <c r="AB3942"/>
  <c r="AB3921"/>
  <c r="AB3920"/>
  <c r="AB3919"/>
  <c r="AB3918"/>
  <c r="AB3933"/>
  <c r="AB3926"/>
  <c r="AB3929"/>
  <c r="AB3902"/>
  <c r="AB3910"/>
  <c r="AB3901"/>
  <c r="AB3897"/>
  <c r="AB3899"/>
  <c r="AB3896"/>
  <c r="AB3894"/>
  <c r="AB3900"/>
  <c r="AB3880"/>
  <c r="AB3879"/>
  <c r="AB3966"/>
  <c r="AB3998"/>
  <c r="AB3895"/>
  <c r="AB3893"/>
  <c r="AB3881"/>
  <c r="AB3983"/>
  <c r="AB3996"/>
  <c r="AB3907"/>
  <c r="AB3886"/>
  <c r="AB3898"/>
  <c r="AB3994"/>
  <c r="AB3903"/>
  <c r="AB3997"/>
  <c r="AB3993"/>
  <c r="AB3990"/>
  <c r="AB3991"/>
  <c r="AB3995"/>
  <c r="AB3989"/>
  <c r="AB3961"/>
  <c r="AB3890"/>
  <c r="AB3889"/>
  <c r="AB3906"/>
  <c r="AB3909"/>
  <c r="AB3930"/>
  <c r="AB3963"/>
  <c r="AB3959"/>
  <c r="AB3987"/>
  <c r="AB3917"/>
  <c r="AB3992"/>
  <c r="AB3984"/>
  <c r="AB3888"/>
  <c r="AB3965"/>
  <c r="AB3923"/>
  <c r="AB3988"/>
  <c r="AB3913"/>
  <c r="AB3927"/>
  <c r="AB3884"/>
  <c r="AB3883"/>
  <c r="AB3885"/>
  <c r="AB3912"/>
  <c r="AB3916"/>
  <c r="AB3985"/>
  <c r="AB3905"/>
  <c r="AB3931"/>
  <c r="AB3892"/>
  <c r="AB3887"/>
  <c r="AB3882"/>
  <c r="AB3904"/>
  <c r="AB3925"/>
  <c r="AB3891"/>
  <c r="AB3915"/>
  <c r="AB3928"/>
  <c r="AB3908"/>
  <c r="AB3922"/>
  <c r="AB3932"/>
  <c r="AB3986"/>
  <c r="AB3960"/>
  <c r="AB3962"/>
  <c r="AB3964"/>
  <c r="AB3911"/>
  <c r="AB3914"/>
  <c r="AB3924"/>
  <c r="AB2911"/>
  <c r="AB2910"/>
  <c r="AB2908"/>
  <c r="AB2904"/>
  <c r="AB2909"/>
  <c r="AB2906"/>
  <c r="AB2905"/>
  <c r="AB2943"/>
  <c r="AB2907"/>
  <c r="AB2903"/>
  <c r="AB2940"/>
  <c r="AB2936"/>
  <c r="AB2951"/>
  <c r="AB2942"/>
  <c r="AB2939"/>
  <c r="AB2937"/>
  <c r="AB2941"/>
  <c r="AB2938"/>
  <c r="AB2927"/>
  <c r="AB2928"/>
  <c r="AB2919"/>
  <c r="AB3003"/>
  <c r="AB3002"/>
  <c r="AB3001"/>
  <c r="AB3000"/>
  <c r="AB3015"/>
  <c r="AB2959"/>
  <c r="AB3007"/>
  <c r="AB2983"/>
  <c r="AB2929"/>
  <c r="AB2957"/>
  <c r="AB3004"/>
  <c r="AB3014"/>
  <c r="AB3010"/>
  <c r="AB2958"/>
  <c r="AB3013"/>
  <c r="AB3012"/>
  <c r="AB3008"/>
  <c r="AB2935"/>
  <c r="AB3011"/>
  <c r="AB3023"/>
  <c r="AB2952"/>
  <c r="AB3009"/>
  <c r="AB3018"/>
  <c r="AB3022"/>
  <c r="AB3019"/>
  <c r="AB2944"/>
  <c r="AB2896"/>
  <c r="AB3005"/>
  <c r="AB2920"/>
  <c r="AB2924"/>
  <c r="AB2976"/>
  <c r="AB2978"/>
  <c r="AB2980"/>
  <c r="AB2982"/>
  <c r="AB2923"/>
  <c r="AB2914"/>
  <c r="AB2915"/>
  <c r="AB2931"/>
  <c r="AB2898"/>
  <c r="AB2949"/>
  <c r="AB2955"/>
  <c r="AB3021"/>
  <c r="AB3017"/>
  <c r="AB3016"/>
  <c r="AB3020"/>
  <c r="AB2926"/>
  <c r="AB2979"/>
  <c r="AB2925"/>
  <c r="AB2918"/>
  <c r="AB2913"/>
  <c r="AB2917"/>
  <c r="AB2946"/>
  <c r="AB2897"/>
  <c r="AB2948"/>
  <c r="AB2902"/>
  <c r="AB2947"/>
  <c r="AB3006"/>
  <c r="AB2922"/>
  <c r="AB2932"/>
  <c r="AB2954"/>
  <c r="AB2977"/>
  <c r="AB2933"/>
  <c r="AB2934"/>
  <c r="AB2950"/>
  <c r="AB2945"/>
  <c r="AB2981"/>
  <c r="AB2916"/>
  <c r="AB2930"/>
  <c r="AB2899"/>
  <c r="AB2900"/>
  <c r="AB2956"/>
  <c r="AB2912"/>
  <c r="AB2921"/>
  <c r="AB2901"/>
  <c r="AB2953"/>
  <c r="AA913"/>
  <c r="AA921" s="1"/>
  <c r="Z921"/>
  <c r="AA889"/>
  <c r="AA890"/>
  <c r="AB908"/>
  <c r="AB916" s="1"/>
  <c r="AB906"/>
  <c r="AB914" s="1"/>
  <c r="AB912"/>
  <c r="AB920" s="1"/>
  <c r="AB910"/>
  <c r="AB918" s="1"/>
  <c r="AB911"/>
  <c r="AB919" s="1"/>
  <c r="AB907"/>
  <c r="AB915" s="1"/>
  <c r="AB913"/>
  <c r="AB921" s="1"/>
  <c r="AB909"/>
  <c r="AB917" s="1"/>
  <c r="AB1012"/>
  <c r="AB1006"/>
  <c r="AB1007"/>
  <c r="AB1008"/>
  <c r="AB1009"/>
  <c r="AB1011"/>
  <c r="AB1010"/>
  <c r="AB1005"/>
  <c r="AB896"/>
  <c r="AB893"/>
  <c r="AB894"/>
  <c r="AB891"/>
  <c r="AB889"/>
  <c r="AB890"/>
  <c r="AB895"/>
  <c r="AB892"/>
  <c r="Z34"/>
  <c r="AA2549"/>
  <c r="AA2546"/>
  <c r="AA2547"/>
  <c r="AB2551"/>
  <c r="AB2484"/>
  <c r="AB2483"/>
  <c r="AB2482"/>
  <c r="AB2481"/>
  <c r="AB2480"/>
  <c r="AB2479"/>
  <c r="AB2478"/>
  <c r="AB2485"/>
  <c r="AB2477"/>
  <c r="AB2472"/>
  <c r="AB2474"/>
  <c r="AB2550"/>
  <c r="AB2473"/>
  <c r="AB2476"/>
  <c r="AB2549"/>
  <c r="AB2545"/>
  <c r="AB2475"/>
  <c r="AB2471"/>
  <c r="AB2546"/>
  <c r="AB2544"/>
  <c r="AB2470"/>
  <c r="AB2547"/>
  <c r="AB2548"/>
  <c r="AA1679"/>
  <c r="R460" i="33"/>
  <c r="R391"/>
  <c r="R390"/>
  <c r="AA8" i="1"/>
  <c r="Y162"/>
  <c r="AA1405"/>
  <c r="AB1407"/>
  <c r="AB1401"/>
  <c r="AB1405"/>
  <c r="AB1400"/>
  <c r="AB1404"/>
  <c r="AB1406"/>
  <c r="AB1402"/>
  <c r="AB1403"/>
  <c r="AA1400"/>
  <c r="AA1401"/>
  <c r="AA1403"/>
  <c r="AA1678"/>
  <c r="Y160"/>
  <c r="Y161"/>
  <c r="AA77"/>
  <c r="S697" i="33"/>
  <c r="AA1339" i="1"/>
  <c r="AA1342"/>
  <c r="AA18"/>
  <c r="AA34" s="1"/>
  <c r="AA97"/>
  <c r="AA79"/>
  <c r="AA1328"/>
  <c r="AA82"/>
  <c r="AA1340"/>
  <c r="R337" i="33"/>
  <c r="R408" s="1"/>
  <c r="S566"/>
  <c r="AA83" i="1"/>
  <c r="AA1154"/>
  <c r="AA1118"/>
  <c r="AA1650"/>
  <c r="S696" i="33"/>
  <c r="AA1119" i="1"/>
  <c r="AA1124"/>
  <c r="S563" i="33"/>
  <c r="AA80" i="1"/>
  <c r="S584" i="33"/>
  <c r="AA92" i="1"/>
  <c r="AA25"/>
  <c r="AA41" s="1"/>
  <c r="Z41"/>
  <c r="S323" i="33" s="1"/>
  <c r="S599"/>
  <c r="AA107" i="1"/>
  <c r="AA1329"/>
  <c r="AA78"/>
  <c r="AA1122"/>
  <c r="AA23"/>
  <c r="AA39" s="1"/>
  <c r="Z39"/>
  <c r="S731" i="33"/>
  <c r="AA1674" i="1"/>
  <c r="S559" i="33"/>
  <c r="AA76" i="1"/>
  <c r="AA1337"/>
  <c r="AA1654"/>
  <c r="S700" i="33"/>
  <c r="AA1331" i="1"/>
  <c r="Z150"/>
  <c r="AA46"/>
  <c r="AA9"/>
  <c r="S732" i="33"/>
  <c r="AA1675" i="1"/>
  <c r="S588" i="33"/>
  <c r="AA96" i="1"/>
  <c r="AA50"/>
  <c r="Z154"/>
  <c r="AA1651"/>
  <c r="R462" i="33"/>
  <c r="R339"/>
  <c r="R410" s="1"/>
  <c r="S586"/>
  <c r="AA94" i="1"/>
  <c r="AA1648"/>
  <c r="S694" i="33"/>
  <c r="AA44" i="1"/>
  <c r="Z148"/>
  <c r="AA1649"/>
  <c r="S695" i="33"/>
  <c r="AA1330" i="1"/>
  <c r="S570" i="33"/>
  <c r="AA87" i="1"/>
  <c r="AA1151"/>
  <c r="AA24"/>
  <c r="AA40" s="1"/>
  <c r="Z40"/>
  <c r="S322" i="33" s="1"/>
  <c r="S573"/>
  <c r="AA90" i="1"/>
  <c r="AA1153"/>
  <c r="S569" i="33"/>
  <c r="AA86" i="1"/>
  <c r="Z38"/>
  <c r="S320" i="33" s="1"/>
  <c r="AA22" i="1"/>
  <c r="AA38" s="1"/>
  <c r="AA20"/>
  <c r="AA36" s="1"/>
  <c r="Z36"/>
  <c r="S318" i="33" s="1"/>
  <c r="S571"/>
  <c r="AA88" i="1"/>
  <c r="AA19"/>
  <c r="AA35" s="1"/>
  <c r="Z35"/>
  <c r="S317" i="33" s="1"/>
  <c r="AA49" i="1"/>
  <c r="Z153"/>
  <c r="AA12"/>
  <c r="S587" i="33"/>
  <c r="AA95" i="1"/>
  <c r="S733" i="33"/>
  <c r="AA1676" i="1"/>
  <c r="AA1652"/>
  <c r="S698" i="33"/>
  <c r="AA1149" i="1"/>
  <c r="AB1342"/>
  <c r="AB1328"/>
  <c r="AB1337"/>
  <c r="AB1332"/>
  <c r="AB3264"/>
  <c r="AB4328"/>
  <c r="AB4326"/>
  <c r="AB4321"/>
  <c r="AB681"/>
  <c r="AB689"/>
  <c r="AB682"/>
  <c r="AB684"/>
  <c r="AB1685"/>
  <c r="AB1684"/>
  <c r="AB147"/>
  <c r="AB47"/>
  <c r="AB15"/>
  <c r="AB64"/>
  <c r="AB92"/>
  <c r="T584" i="33" s="1"/>
  <c r="AB107" i="1"/>
  <c r="AB128"/>
  <c r="AB177"/>
  <c r="AB68"/>
  <c r="AB76"/>
  <c r="T559" i="33" s="1"/>
  <c r="AB104" i="1"/>
  <c r="T596" i="33" s="1"/>
  <c r="AB132" i="1"/>
  <c r="AB140"/>
  <c r="AB82"/>
  <c r="T565" i="33" s="1"/>
  <c r="AB114" i="1"/>
  <c r="AB146"/>
  <c r="AB77"/>
  <c r="T560" i="33" s="1"/>
  <c r="AB145" i="1"/>
  <c r="AB67"/>
  <c r="AB180"/>
  <c r="AB81"/>
  <c r="T564" i="33" s="1"/>
  <c r="AB101" i="1"/>
  <c r="T593" i="33" s="1"/>
  <c r="AB61" i="1"/>
  <c r="AB640"/>
  <c r="AB1124"/>
  <c r="AB1490"/>
  <c r="AB1117"/>
  <c r="AB1121"/>
  <c r="AB1149"/>
  <c r="AB1153"/>
  <c r="AB1451"/>
  <c r="AB1455"/>
  <c r="AB637"/>
  <c r="AB650"/>
  <c r="AB1140"/>
  <c r="AB645"/>
  <c r="AB1132"/>
  <c r="AB1438"/>
  <c r="AB1486"/>
  <c r="AB1584"/>
  <c r="AB1603"/>
  <c r="AB1638"/>
  <c r="AB1646"/>
  <c r="AB1014"/>
  <c r="AB1183"/>
  <c r="AB1467"/>
  <c r="AB1526"/>
  <c r="AB1539"/>
  <c r="AB1583"/>
  <c r="AB1652"/>
  <c r="AB1013"/>
  <c r="AB1182"/>
  <c r="AB1468"/>
  <c r="AB1534"/>
  <c r="AB1573"/>
  <c r="AB1637"/>
  <c r="AB1133"/>
  <c r="AB1531"/>
  <c r="AB1639"/>
  <c r="AB993"/>
  <c r="AB1439"/>
  <c r="AB1575"/>
  <c r="AB1643"/>
  <c r="AB3702"/>
  <c r="AB3697"/>
  <c r="AB4009"/>
  <c r="AB1533"/>
  <c r="AB3029"/>
  <c r="AB3701"/>
  <c r="AB1654"/>
  <c r="AB3027"/>
  <c r="AB3249"/>
  <c r="AB4411"/>
  <c r="AB4491"/>
  <c r="AB4498"/>
  <c r="AB4494"/>
  <c r="AB4488"/>
  <c r="AB4499"/>
  <c r="AB4414"/>
  <c r="AB3246"/>
  <c r="AB2817"/>
  <c r="AB2822"/>
  <c r="AB1461"/>
  <c r="AB1159"/>
  <c r="AB8"/>
  <c r="AB89"/>
  <c r="AB55"/>
  <c r="AB1126"/>
  <c r="AB1446"/>
  <c r="AB1197"/>
  <c r="AB263"/>
  <c r="AB1130"/>
  <c r="AB1593"/>
  <c r="AB1131"/>
  <c r="AB950"/>
  <c r="AB90"/>
  <c r="T573" i="33" s="1"/>
  <c r="AB135" i="1"/>
  <c r="AB265"/>
  <c r="AB93"/>
  <c r="T585" i="33" s="1"/>
  <c r="AB262" i="1"/>
  <c r="AB1673"/>
  <c r="AB1447"/>
  <c r="AB1199"/>
  <c r="AB658"/>
  <c r="AB1128"/>
  <c r="AB1125"/>
  <c r="AB953"/>
  <c r="AB116"/>
  <c r="AB1198"/>
  <c r="AB12"/>
  <c r="AB1339"/>
  <c r="AB1338"/>
  <c r="AB1327"/>
  <c r="AB1331"/>
  <c r="AB3263"/>
  <c r="AB4324"/>
  <c r="AB4322"/>
  <c r="AB692"/>
  <c r="AB687"/>
  <c r="AB1686"/>
  <c r="AB51"/>
  <c r="AB44"/>
  <c r="AB21"/>
  <c r="AB66"/>
  <c r="AB111"/>
  <c r="AB181"/>
  <c r="AB18"/>
  <c r="AB80"/>
  <c r="T563" i="33" s="1"/>
  <c r="AB106" i="1"/>
  <c r="AB144"/>
  <c r="AB59"/>
  <c r="AB123"/>
  <c r="AB19"/>
  <c r="AB127"/>
  <c r="AB113"/>
  <c r="AB97"/>
  <c r="AB642"/>
  <c r="AB1156"/>
  <c r="AB1122"/>
  <c r="AB1154"/>
  <c r="AB1452"/>
  <c r="AB639"/>
  <c r="AB992"/>
  <c r="AB1136"/>
  <c r="AB1532"/>
  <c r="AB1597"/>
  <c r="AB1640"/>
  <c r="AB1649"/>
  <c r="AB1187"/>
  <c r="AB1471"/>
  <c r="AB1574"/>
  <c r="AB1587"/>
  <c r="AB649"/>
  <c r="AB1186"/>
  <c r="AB1472"/>
  <c r="AB1582"/>
  <c r="AB1641"/>
  <c r="AB1181"/>
  <c r="AB1579"/>
  <c r="AB1016"/>
  <c r="AB1581"/>
  <c r="AB1647"/>
  <c r="AB4013"/>
  <c r="AB1598"/>
  <c r="AB4493"/>
  <c r="AB3028"/>
  <c r="AB4490"/>
  <c r="AB4501"/>
  <c r="AB3244"/>
  <c r="AB1645"/>
  <c r="AB2820"/>
  <c r="AB1678"/>
  <c r="AB125"/>
  <c r="AB121"/>
  <c r="AB53"/>
  <c r="AB1144"/>
  <c r="AB3245"/>
  <c r="AB1464"/>
  <c r="AB1591"/>
  <c r="AB657"/>
  <c r="AB261"/>
  <c r="AB86"/>
  <c r="T569" i="33" s="1"/>
  <c r="AB1462" i="1"/>
  <c r="AB1147"/>
  <c r="AB654"/>
  <c r="AB1481"/>
  <c r="AB951"/>
  <c r="AB1157"/>
  <c r="AB1146"/>
  <c r="AB1341"/>
  <c r="AB1333"/>
  <c r="AB3262"/>
  <c r="AB4323"/>
  <c r="AB688"/>
  <c r="AB1689"/>
  <c r="AB45"/>
  <c r="AB75"/>
  <c r="AB124"/>
  <c r="AB100"/>
  <c r="AB108"/>
  <c r="AB73"/>
  <c r="AB179"/>
  <c r="AB65"/>
  <c r="AB636"/>
  <c r="AB1588"/>
  <c r="AB694"/>
  <c r="AB691"/>
  <c r="AB685"/>
  <c r="AB1683"/>
  <c r="AB25"/>
  <c r="AB48"/>
  <c r="AB94"/>
  <c r="AB130"/>
  <c r="AB70"/>
  <c r="AB134"/>
  <c r="AB91"/>
  <c r="T574" i="33" s="1"/>
  <c r="AB175" i="1"/>
  <c r="AB651"/>
  <c r="AB109"/>
  <c r="AB1540"/>
  <c r="AB1118"/>
  <c r="AB1150"/>
  <c r="AB1456"/>
  <c r="AB1188"/>
  <c r="AB1466"/>
  <c r="AB1632"/>
  <c r="AB1018"/>
  <c r="AB1528"/>
  <c r="AB1017"/>
  <c r="AB1483"/>
  <c r="AB3031"/>
  <c r="AB1525"/>
  <c r="AB4014"/>
  <c r="AB4010"/>
  <c r="AB3698"/>
  <c r="AB4413"/>
  <c r="AB4502"/>
  <c r="AB4500"/>
  <c r="AB4503"/>
  <c r="AB1129"/>
  <c r="AB87"/>
  <c r="T570" i="33" s="1"/>
  <c r="AB1443" i="1"/>
  <c r="AB11"/>
  <c r="AB1478"/>
  <c r="AB133"/>
  <c r="AB1590"/>
  <c r="AB1445"/>
  <c r="AB1463"/>
  <c r="AB58"/>
  <c r="AB84"/>
  <c r="T567" i="33" s="1"/>
  <c r="AB1335" i="1"/>
  <c r="AB4327"/>
  <c r="AB683"/>
  <c r="AB693"/>
  <c r="AB1687"/>
  <c r="AB83"/>
  <c r="T566" i="33" s="1"/>
  <c r="AB60" i="1"/>
  <c r="AB139"/>
  <c r="AB72"/>
  <c r="AB178"/>
  <c r="AB137"/>
  <c r="AB1334"/>
  <c r="AB1340"/>
  <c r="AB1336"/>
  <c r="AB1330"/>
  <c r="AB3258"/>
  <c r="AB3260"/>
  <c r="AB3259"/>
  <c r="AB4325"/>
  <c r="AB686"/>
  <c r="AB680"/>
  <c r="AB690"/>
  <c r="AB679"/>
  <c r="AB1682"/>
  <c r="AB1688"/>
  <c r="AC4"/>
  <c r="AB115"/>
  <c r="AB46"/>
  <c r="AB50"/>
  <c r="AB62"/>
  <c r="AB79"/>
  <c r="T562" i="33" s="1"/>
  <c r="AB98" i="1"/>
  <c r="T590" i="33" s="1"/>
  <c r="AB126" i="1"/>
  <c r="AB143"/>
  <c r="AB24"/>
  <c r="AB74"/>
  <c r="AB102"/>
  <c r="T594" i="33" s="1"/>
  <c r="AB112" i="1"/>
  <c r="AB138"/>
  <c r="AB182"/>
  <c r="AB78"/>
  <c r="T561" i="33" s="1"/>
  <c r="AB110" i="1"/>
  <c r="AB142"/>
  <c r="AB69"/>
  <c r="AB99"/>
  <c r="T591" i="33" s="1"/>
  <c r="AB23" i="1"/>
  <c r="AB176"/>
  <c r="AB71"/>
  <c r="AB268"/>
  <c r="AB22"/>
  <c r="AB638"/>
  <c r="AB648"/>
  <c r="AB1458"/>
  <c r="AB1655"/>
  <c r="AB647"/>
  <c r="AB1120"/>
  <c r="AB1148"/>
  <c r="AB1152"/>
  <c r="AB1204"/>
  <c r="AB1450"/>
  <c r="AB1454"/>
  <c r="AB646"/>
  <c r="AB1020"/>
  <c r="AB1474"/>
  <c r="AB1019"/>
  <c r="AB1184"/>
  <c r="AB1484"/>
  <c r="AB1580"/>
  <c r="AB1601"/>
  <c r="AB1636"/>
  <c r="AB1644"/>
  <c r="AB1680"/>
  <c r="AB995"/>
  <c r="AB1139"/>
  <c r="AB1441"/>
  <c r="AB1489"/>
  <c r="AB1535"/>
  <c r="AB1578"/>
  <c r="AB1648"/>
  <c r="AB994"/>
  <c r="AB1138"/>
  <c r="AB1440"/>
  <c r="AB1488"/>
  <c r="AB1538"/>
  <c r="AB1602"/>
  <c r="AB989"/>
  <c r="AB1527"/>
  <c r="AB1635"/>
  <c r="AB659"/>
  <c r="AB1185"/>
  <c r="AB1537"/>
  <c r="AB1596"/>
  <c r="AB3030"/>
  <c r="AB3696"/>
  <c r="AB4008"/>
  <c r="AB4012"/>
  <c r="AB2823"/>
  <c r="AB3025"/>
  <c r="AB3700"/>
  <c r="AB1473"/>
  <c r="AB3024"/>
  <c r="AB4409"/>
  <c r="AB4489"/>
  <c r="AB4496"/>
  <c r="AB1650"/>
  <c r="AB4497"/>
  <c r="AB4412"/>
  <c r="AB3247"/>
  <c r="AB3248"/>
  <c r="AB3243"/>
  <c r="AB1677"/>
  <c r="AB2816"/>
  <c r="AB1465"/>
  <c r="AB1674"/>
  <c r="T731" i="33" s="1"/>
  <c r="AB1475" i="1"/>
  <c r="AB103"/>
  <c r="T595" i="33" s="1"/>
  <c r="AB117" i="1"/>
  <c r="AB57"/>
  <c r="AB264"/>
  <c r="AB1448"/>
  <c r="AB1200"/>
  <c r="AB267"/>
  <c r="AB2821"/>
  <c r="AB1594"/>
  <c r="AB1595"/>
  <c r="AB1161"/>
  <c r="AB952"/>
  <c r="AB653"/>
  <c r="AB56"/>
  <c r="AB129"/>
  <c r="AB88"/>
  <c r="T571" i="33" s="1"/>
  <c r="AB1449" i="1"/>
  <c r="AB1202"/>
  <c r="AB1143"/>
  <c r="AB63"/>
  <c r="AB1633"/>
  <c r="AB1162"/>
  <c r="AB1163"/>
  <c r="AB955"/>
  <c r="AB10"/>
  <c r="AB1201"/>
  <c r="AB656"/>
  <c r="AB13"/>
  <c r="AB1329"/>
  <c r="AB3265"/>
  <c r="AB3261"/>
  <c r="AB49"/>
  <c r="AB96"/>
  <c r="T588" i="33" s="1"/>
  <c r="AB20" i="1"/>
  <c r="AB136"/>
  <c r="AB105"/>
  <c r="T597" i="33" s="1"/>
  <c r="AB131" i="1"/>
  <c r="AB141"/>
  <c r="AB644"/>
  <c r="AB1123"/>
  <c r="AB996"/>
  <c r="AB1470"/>
  <c r="AB1642"/>
  <c r="AB991"/>
  <c r="AB1530"/>
  <c r="AB990"/>
  <c r="AB1487"/>
  <c r="AB1435"/>
  <c r="AB1585"/>
  <c r="AB3026"/>
  <c r="AB4415"/>
  <c r="AB4410"/>
  <c r="AB2818"/>
  <c r="AB1479"/>
  <c r="AB52"/>
  <c r="AB9"/>
  <c r="AB1460"/>
  <c r="AB1160"/>
  <c r="AB652"/>
  <c r="AB1459"/>
  <c r="AB1480"/>
  <c r="AB4495"/>
  <c r="AB1577"/>
  <c r="AB122"/>
  <c r="AB1476"/>
  <c r="AB1589"/>
  <c r="AB54"/>
  <c r="AB118"/>
  <c r="AB1477"/>
  <c r="AB1015"/>
  <c r="AB1599"/>
  <c r="AB1437"/>
  <c r="AB1604"/>
  <c r="AB1436"/>
  <c r="AB1137"/>
  <c r="AB3699"/>
  <c r="AB1203"/>
  <c r="AB954"/>
  <c r="AB1444"/>
  <c r="AB1675"/>
  <c r="T732" i="33" s="1"/>
  <c r="AB643" i="1"/>
  <c r="AB1151"/>
  <c r="AB1453"/>
  <c r="AB1442"/>
  <c r="AB1536"/>
  <c r="AB1653"/>
  <c r="AB1135"/>
  <c r="AB1576"/>
  <c r="AB1134"/>
  <c r="AB1586"/>
  <c r="AB1600"/>
  <c r="AB1651"/>
  <c r="AB3695"/>
  <c r="AB4416"/>
  <c r="AB1158"/>
  <c r="AB2819"/>
  <c r="AB1127"/>
  <c r="AB1142"/>
  <c r="AB1155"/>
  <c r="AB4007"/>
  <c r="AB119"/>
  <c r="AB95"/>
  <c r="T587" i="33" s="1"/>
  <c r="AB120" i="1"/>
  <c r="AB1119"/>
  <c r="AB641"/>
  <c r="AB1164"/>
  <c r="AB1634"/>
  <c r="AB1485"/>
  <c r="AB1482"/>
  <c r="AB956"/>
  <c r="AB1529"/>
  <c r="AB4011"/>
  <c r="AB1469"/>
  <c r="AB4492"/>
  <c r="AB3242"/>
  <c r="AB1592"/>
  <c r="AB1676"/>
  <c r="T733" i="33" s="1"/>
  <c r="AB85" i="1"/>
  <c r="AB1141"/>
  <c r="AB655"/>
  <c r="AB14"/>
  <c r="AB1145"/>
  <c r="AB266"/>
  <c r="AB1457"/>
  <c r="AB1679"/>
  <c r="T736" i="33" s="1"/>
  <c r="AB949" i="1"/>
  <c r="Z149"/>
  <c r="AA45"/>
  <c r="R458" i="33"/>
  <c r="Y159" i="1"/>
  <c r="R335" i="33"/>
  <c r="R406" s="1"/>
  <c r="Y157" i="1"/>
  <c r="R393" i="33"/>
  <c r="Y164" i="1"/>
  <c r="AA13"/>
  <c r="S730" i="33"/>
  <c r="AA1673" i="1"/>
  <c r="AA1653"/>
  <c r="S699" i="33"/>
  <c r="S597"/>
  <c r="AA105" i="1"/>
  <c r="S594" i="33"/>
  <c r="AA102" i="1"/>
  <c r="AA51"/>
  <c r="Z155"/>
  <c r="AA11"/>
  <c r="S592" i="33"/>
  <c r="AA100" i="1"/>
  <c r="S734" i="33"/>
  <c r="AA1677" i="1"/>
  <c r="AA1123"/>
  <c r="S737" i="33"/>
  <c r="AA1680" i="1"/>
  <c r="AA1152"/>
  <c r="Z152"/>
  <c r="R340" i="33"/>
  <c r="R411" s="1"/>
  <c r="R463"/>
  <c r="AA1117" i="1"/>
  <c r="R333" i="33"/>
  <c r="R404" s="1"/>
  <c r="R456"/>
  <c r="R461"/>
  <c r="R338"/>
  <c r="R409" s="1"/>
  <c r="R459"/>
  <c r="R336"/>
  <c r="R407" s="1"/>
  <c r="S591"/>
  <c r="AA99" i="1"/>
  <c r="AA1333"/>
  <c r="S593" i="33"/>
  <c r="AA101" i="1"/>
  <c r="R392" i="33"/>
  <c r="Y163" i="1"/>
  <c r="R457" i="33"/>
  <c r="R334"/>
  <c r="R405" s="1"/>
  <c r="R387"/>
  <c r="Y158" i="1"/>
  <c r="AA89"/>
  <c r="AA93"/>
  <c r="AA1335"/>
  <c r="AA84"/>
  <c r="AA10"/>
  <c r="S574" i="33"/>
  <c r="AA91" i="1"/>
  <c r="AA1120"/>
  <c r="S564" i="33"/>
  <c r="AA81" i="1"/>
  <c r="AA14"/>
  <c r="AA1156"/>
  <c r="S590" i="33"/>
  <c r="AA98" i="1"/>
  <c r="S595" i="33"/>
  <c r="AA103" i="1"/>
  <c r="S598" i="33"/>
  <c r="AA106" i="1"/>
  <c r="AA1121"/>
  <c r="Z151"/>
  <c r="AA47"/>
  <c r="AA1655"/>
  <c r="S701" i="33"/>
  <c r="AA1336" i="1"/>
  <c r="AA15"/>
  <c r="S596" i="33"/>
  <c r="AA104" i="1"/>
  <c r="Z37"/>
  <c r="AA21"/>
  <c r="AA37" s="1"/>
  <c r="AA1155"/>
  <c r="S568" i="33"/>
  <c r="AA85" i="1"/>
  <c r="S319" i="33" l="1"/>
  <c r="S389" s="1"/>
  <c r="S321"/>
  <c r="S391" s="1"/>
  <c r="S316"/>
  <c r="S386" s="1"/>
  <c r="AC33" i="1"/>
  <c r="AC28"/>
  <c r="AC26"/>
  <c r="AC30"/>
  <c r="AC32"/>
  <c r="AC27"/>
  <c r="AC31"/>
  <c r="AC29"/>
  <c r="T782" i="33"/>
  <c r="T783"/>
  <c r="T785"/>
  <c r="T788"/>
  <c r="T784"/>
  <c r="T787"/>
  <c r="T786"/>
  <c r="T781"/>
  <c r="AC988" i="1"/>
  <c r="AC985"/>
  <c r="AC987"/>
  <c r="AC986"/>
  <c r="AC981"/>
  <c r="AC983"/>
  <c r="AC982"/>
  <c r="AC984"/>
  <c r="AB702"/>
  <c r="AB697"/>
  <c r="AB698"/>
  <c r="AB695"/>
  <c r="AB696"/>
  <c r="AB701"/>
  <c r="AB699"/>
  <c r="AB700"/>
  <c r="AC1383"/>
  <c r="AC1375"/>
  <c r="AC1373"/>
  <c r="AC1374"/>
  <c r="AC1372"/>
  <c r="AC1371"/>
  <c r="AC1398"/>
  <c r="AC1394"/>
  <c r="AC1395"/>
  <c r="AC1391"/>
  <c r="AC1367"/>
  <c r="AC1396"/>
  <c r="AC1392"/>
  <c r="AC1369"/>
  <c r="AC1399"/>
  <c r="AC1397"/>
  <c r="AC1393"/>
  <c r="AC1384"/>
  <c r="AC1388"/>
  <c r="AC1385"/>
  <c r="AC1390"/>
  <c r="AC1370"/>
  <c r="AC1368"/>
  <c r="AC1366"/>
  <c r="AC1376"/>
  <c r="AC1380"/>
  <c r="AC1386"/>
  <c r="AC1362"/>
  <c r="AC1364"/>
  <c r="AC1361"/>
  <c r="AC1365"/>
  <c r="AC1387"/>
  <c r="AC1389"/>
  <c r="AC1360"/>
  <c r="AC1378"/>
  <c r="AC1382"/>
  <c r="AC1379"/>
  <c r="AC1363"/>
  <c r="AC1377"/>
  <c r="AC1381"/>
  <c r="AC1278"/>
  <c r="AC1262"/>
  <c r="AC1274"/>
  <c r="AC1270"/>
  <c r="AC1302"/>
  <c r="AC1276"/>
  <c r="AC1272"/>
  <c r="AC1277"/>
  <c r="AC1275"/>
  <c r="AC1273"/>
  <c r="AC1271"/>
  <c r="AC1310"/>
  <c r="AC1294"/>
  <c r="AC1286"/>
  <c r="AC1285"/>
  <c r="AC1325"/>
  <c r="AC1324"/>
  <c r="AC1323"/>
  <c r="AC1322"/>
  <c r="AC1321"/>
  <c r="AC1320"/>
  <c r="AC1319"/>
  <c r="AC1318"/>
  <c r="AC1279"/>
  <c r="AC1326"/>
  <c r="AC1315"/>
  <c r="AC1313"/>
  <c r="AC1317"/>
  <c r="AC1316"/>
  <c r="AC1314"/>
  <c r="AC1312"/>
  <c r="AC1311"/>
  <c r="AC1281"/>
  <c r="AC1296"/>
  <c r="AC1287"/>
  <c r="AC1291"/>
  <c r="AC1305"/>
  <c r="AC1306"/>
  <c r="AC1308"/>
  <c r="AC1283"/>
  <c r="AC1282"/>
  <c r="AC1295"/>
  <c r="AC1309"/>
  <c r="AC1297"/>
  <c r="AC1289"/>
  <c r="AC1293"/>
  <c r="AC1261"/>
  <c r="AC1263"/>
  <c r="AC1256"/>
  <c r="AC1284"/>
  <c r="AC1280"/>
  <c r="AC1299"/>
  <c r="AC1304"/>
  <c r="AC1307"/>
  <c r="AC1288"/>
  <c r="AC1292"/>
  <c r="AC1298"/>
  <c r="AC1300"/>
  <c r="AC1301"/>
  <c r="AC1255"/>
  <c r="AC1257"/>
  <c r="AC1264"/>
  <c r="AC1268"/>
  <c r="AC1265"/>
  <c r="AC1269"/>
  <c r="AC1303"/>
  <c r="AC1290"/>
  <c r="AC1260"/>
  <c r="AC1259"/>
  <c r="AC1258"/>
  <c r="AC1266"/>
  <c r="AC1267"/>
  <c r="AC1235"/>
  <c r="AC1231"/>
  <c r="AC1233"/>
  <c r="AC1229"/>
  <c r="AC1220"/>
  <c r="AC1212"/>
  <c r="AC1236"/>
  <c r="AC1234"/>
  <c r="AC1232"/>
  <c r="AC1230"/>
  <c r="AC1228"/>
  <c r="AC1215"/>
  <c r="AC1211"/>
  <c r="AC1210"/>
  <c r="AC1209"/>
  <c r="AC1208"/>
  <c r="AC1207"/>
  <c r="AC1206"/>
  <c r="AC1205"/>
  <c r="AC1224"/>
  <c r="AC1221"/>
  <c r="AC1222"/>
  <c r="AC1214"/>
  <c r="AC1217"/>
  <c r="AC1218"/>
  <c r="AC1223"/>
  <c r="AC1213"/>
  <c r="AC1216"/>
  <c r="AC1225"/>
  <c r="AC1226"/>
  <c r="AC1219"/>
  <c r="AC1227"/>
  <c r="AC1196"/>
  <c r="AC1192"/>
  <c r="AC1194"/>
  <c r="AC1190"/>
  <c r="AC1195"/>
  <c r="AC1191"/>
  <c r="AC1107"/>
  <c r="AC1106"/>
  <c r="AC1105"/>
  <c r="AC1104"/>
  <c r="AC1103"/>
  <c r="AC1102"/>
  <c r="AC1116"/>
  <c r="AC1193"/>
  <c r="AC1180"/>
  <c r="AC1115"/>
  <c r="AC1111"/>
  <c r="AC1101"/>
  <c r="AC1112"/>
  <c r="AC1108"/>
  <c r="AC1189"/>
  <c r="AC1113"/>
  <c r="AC1109"/>
  <c r="AC1094"/>
  <c r="AC1095"/>
  <c r="AC1100"/>
  <c r="AC1096"/>
  <c r="AC1114"/>
  <c r="AC1110"/>
  <c r="AC1093"/>
  <c r="AC1174"/>
  <c r="AC1179"/>
  <c r="AC1173"/>
  <c r="AC1098"/>
  <c r="AC1097"/>
  <c r="AC1176"/>
  <c r="AC1175"/>
  <c r="AC1177"/>
  <c r="AC1099"/>
  <c r="AC1178"/>
  <c r="AC4006"/>
  <c r="AC4000"/>
  <c r="AC3999"/>
  <c r="AC4002"/>
  <c r="AC4001"/>
  <c r="AC4003"/>
  <c r="AC4005"/>
  <c r="AC4004"/>
  <c r="AC3942"/>
  <c r="AC3941"/>
  <c r="AC3937"/>
  <c r="AC3940"/>
  <c r="AC3936"/>
  <c r="AC3926"/>
  <c r="AC3933"/>
  <c r="AC3922"/>
  <c r="AC3902"/>
  <c r="AC3920"/>
  <c r="AC3938"/>
  <c r="AC3934"/>
  <c r="AC3918"/>
  <c r="AC3910"/>
  <c r="AC3919"/>
  <c r="AC3921"/>
  <c r="AC3898"/>
  <c r="AC3894"/>
  <c r="AC3886"/>
  <c r="AC3939"/>
  <c r="AC3935"/>
  <c r="AC3931"/>
  <c r="AC3899"/>
  <c r="AC3896"/>
  <c r="AC3897"/>
  <c r="AC3966"/>
  <c r="AC3879"/>
  <c r="AC3895"/>
  <c r="AC3990"/>
  <c r="AC3997"/>
  <c r="AC3993"/>
  <c r="AC3901"/>
  <c r="AC3900"/>
  <c r="AC3882"/>
  <c r="AC3880"/>
  <c r="AC3995"/>
  <c r="AC3881"/>
  <c r="AC3996"/>
  <c r="AC3994"/>
  <c r="AC3992"/>
  <c r="AC3998"/>
  <c r="AC3963"/>
  <c r="AC3985"/>
  <c r="AC3986"/>
  <c r="AC3961"/>
  <c r="AC3892"/>
  <c r="AC3903"/>
  <c r="AC3883"/>
  <c r="AC3885"/>
  <c r="AC3928"/>
  <c r="AC3914"/>
  <c r="AC3930"/>
  <c r="AC3988"/>
  <c r="AC3888"/>
  <c r="AC3987"/>
  <c r="AC3965"/>
  <c r="AC3923"/>
  <c r="AC3927"/>
  <c r="AC3884"/>
  <c r="AC3887"/>
  <c r="AC3891"/>
  <c r="AC3893"/>
  <c r="AC3915"/>
  <c r="AC3904"/>
  <c r="AC3908"/>
  <c r="AC3959"/>
  <c r="AC3983"/>
  <c r="AC3913"/>
  <c r="AC3984"/>
  <c r="AC3989"/>
  <c r="AC3991"/>
  <c r="AC3912"/>
  <c r="AC3929"/>
  <c r="AC3932"/>
  <c r="AC3917"/>
  <c r="AC3889"/>
  <c r="AC3907"/>
  <c r="AC3906"/>
  <c r="AC3960"/>
  <c r="AC3962"/>
  <c r="AC3964"/>
  <c r="AC3890"/>
  <c r="AC3911"/>
  <c r="AC3916"/>
  <c r="AC3924"/>
  <c r="AC3905"/>
  <c r="AC3925"/>
  <c r="AC3909"/>
  <c r="AC2910"/>
  <c r="AC2903"/>
  <c r="AC2911"/>
  <c r="AC2951"/>
  <c r="AC2942"/>
  <c r="AC2941"/>
  <c r="AC2940"/>
  <c r="AC2937"/>
  <c r="AC2933"/>
  <c r="AC2938"/>
  <c r="AC2935"/>
  <c r="AC2927"/>
  <c r="AC2943"/>
  <c r="AC2919"/>
  <c r="AC2939"/>
  <c r="AC2983"/>
  <c r="AC2936"/>
  <c r="AC2934"/>
  <c r="AC2959"/>
  <c r="AC3007"/>
  <c r="AC2930"/>
  <c r="AC3003"/>
  <c r="AC3015"/>
  <c r="AC3013"/>
  <c r="AC3009"/>
  <c r="AC3008"/>
  <c r="AC3001"/>
  <c r="AC3011"/>
  <c r="AC3023"/>
  <c r="AC3000"/>
  <c r="AC3014"/>
  <c r="AC3010"/>
  <c r="AC3002"/>
  <c r="AC3012"/>
  <c r="AC3006"/>
  <c r="AC2957"/>
  <c r="AC2955"/>
  <c r="AC2944"/>
  <c r="AC2926"/>
  <c r="AC2929"/>
  <c r="AC2953"/>
  <c r="AC2981"/>
  <c r="AC2925"/>
  <c r="AC2916"/>
  <c r="AC2931"/>
  <c r="AC2901"/>
  <c r="AC2945"/>
  <c r="AC2909"/>
  <c r="AC2908"/>
  <c r="AC3016"/>
  <c r="AC3020"/>
  <c r="AC3021"/>
  <c r="AC3019"/>
  <c r="AC2920"/>
  <c r="AC2924"/>
  <c r="AC2977"/>
  <c r="AC2912"/>
  <c r="AC2923"/>
  <c r="AC2897"/>
  <c r="AC2899"/>
  <c r="AC2950"/>
  <c r="AC2900"/>
  <c r="AC2904"/>
  <c r="AC3017"/>
  <c r="AC3018"/>
  <c r="AC3022"/>
  <c r="AC2958"/>
  <c r="AC2956"/>
  <c r="AC2932"/>
  <c r="AC2896"/>
  <c r="AC3005"/>
  <c r="AC2952"/>
  <c r="AC2921"/>
  <c r="AC2922"/>
  <c r="AC3004"/>
  <c r="AC2979"/>
  <c r="AC2928"/>
  <c r="AC2976"/>
  <c r="AC2978"/>
  <c r="AC2980"/>
  <c r="AC2982"/>
  <c r="AC2902"/>
  <c r="AC2949"/>
  <c r="AC2906"/>
  <c r="AC2918"/>
  <c r="AC2947"/>
  <c r="AC2913"/>
  <c r="AC2946"/>
  <c r="AC2948"/>
  <c r="AC2898"/>
  <c r="AC2907"/>
  <c r="AC2914"/>
  <c r="AC2915"/>
  <c r="AC2905"/>
  <c r="AC2954"/>
  <c r="AC2917"/>
  <c r="AC911"/>
  <c r="AC919" s="1"/>
  <c r="AC909"/>
  <c r="AC917" s="1"/>
  <c r="AC906"/>
  <c r="AC914" s="1"/>
  <c r="AC912"/>
  <c r="AC920" s="1"/>
  <c r="AC910"/>
  <c r="AC918" s="1"/>
  <c r="AC908"/>
  <c r="AC916" s="1"/>
  <c r="AC913"/>
  <c r="AC921" s="1"/>
  <c r="AC907"/>
  <c r="AC915" s="1"/>
  <c r="AC1012"/>
  <c r="AC1008"/>
  <c r="AC1009"/>
  <c r="AC1011"/>
  <c r="AC1010"/>
  <c r="AC1005"/>
  <c r="AC1007"/>
  <c r="AC1006"/>
  <c r="AC889"/>
  <c r="AC891"/>
  <c r="AC893"/>
  <c r="AC895"/>
  <c r="AC890"/>
  <c r="AC896"/>
  <c r="AC892"/>
  <c r="AC894"/>
  <c r="Z157"/>
  <c r="AC2551"/>
  <c r="AC2549"/>
  <c r="AC2548"/>
  <c r="AC2485"/>
  <c r="AC2477"/>
  <c r="AC2550"/>
  <c r="AC2547"/>
  <c r="AC2546"/>
  <c r="AC2482"/>
  <c r="AC2478"/>
  <c r="AC2481"/>
  <c r="AC2484"/>
  <c r="AC2480"/>
  <c r="AC2483"/>
  <c r="AC2479"/>
  <c r="AC2473"/>
  <c r="AC2476"/>
  <c r="AC2472"/>
  <c r="AC2474"/>
  <c r="AC2475"/>
  <c r="AC2471"/>
  <c r="AC2470"/>
  <c r="AC2544"/>
  <c r="AC2545"/>
  <c r="T586" i="33"/>
  <c r="T592"/>
  <c r="T589"/>
  <c r="T572"/>
  <c r="AB41" i="1"/>
  <c r="T730" i="33"/>
  <c r="T599"/>
  <c r="T568"/>
  <c r="T598"/>
  <c r="T737"/>
  <c r="T734"/>
  <c r="T735"/>
  <c r="AC1407" i="1"/>
  <c r="AC1404"/>
  <c r="AC1403"/>
  <c r="AC1405"/>
  <c r="AC1402"/>
  <c r="AC1400"/>
  <c r="AC1401"/>
  <c r="AC1406"/>
  <c r="T697" i="33"/>
  <c r="AB36" i="1"/>
  <c r="AB40"/>
  <c r="Z162"/>
  <c r="AB39"/>
  <c r="T321" i="33" s="1"/>
  <c r="AA152" i="1"/>
  <c r="AA161" s="1"/>
  <c r="AB37"/>
  <c r="AA151"/>
  <c r="AA160" s="1"/>
  <c r="T700" i="33"/>
  <c r="S337"/>
  <c r="S408" s="1"/>
  <c r="S460"/>
  <c r="AB155" i="1"/>
  <c r="S387" i="33"/>
  <c r="Z158" i="1"/>
  <c r="T701" i="33"/>
  <c r="AB150" i="1"/>
  <c r="AC1334"/>
  <c r="AC1336"/>
  <c r="AC1330"/>
  <c r="AC1332"/>
  <c r="AC3265"/>
  <c r="AC4327"/>
  <c r="AC691"/>
  <c r="AC686"/>
  <c r="AC685"/>
  <c r="AC692"/>
  <c r="AC1689"/>
  <c r="AC1686"/>
  <c r="AC91"/>
  <c r="U574" i="33" s="1"/>
  <c r="AC51" i="1"/>
  <c r="AC80"/>
  <c r="U563" i="33" s="1"/>
  <c r="AC144" i="1"/>
  <c r="AC268"/>
  <c r="AC23"/>
  <c r="AC53"/>
  <c r="AC81"/>
  <c r="AC89"/>
  <c r="U572" i="33" s="1"/>
  <c r="AC117" i="1"/>
  <c r="AC145"/>
  <c r="AC45"/>
  <c r="AC56"/>
  <c r="AC120"/>
  <c r="AC71"/>
  <c r="AC101"/>
  <c r="U593" i="33" s="1"/>
  <c r="AC181" i="1"/>
  <c r="AC146"/>
  <c r="AC105"/>
  <c r="U597" i="33" s="1"/>
  <c r="AC262" i="1"/>
  <c r="AC86"/>
  <c r="U569" i="33" s="1"/>
  <c r="AC649" i="1"/>
  <c r="AC657"/>
  <c r="AC1132"/>
  <c r="AC1680"/>
  <c r="U737" i="33" s="1"/>
  <c r="AC638" i="1"/>
  <c r="AC648"/>
  <c r="AC654"/>
  <c r="AC951"/>
  <c r="AC1118"/>
  <c r="AC1122"/>
  <c r="AC1150"/>
  <c r="AC1154"/>
  <c r="AC1452"/>
  <c r="AC1456"/>
  <c r="AC1484"/>
  <c r="AC1143"/>
  <c r="AC1445"/>
  <c r="AC1537"/>
  <c r="AC1654"/>
  <c r="AC639"/>
  <c r="AC1202"/>
  <c r="AC1486"/>
  <c r="AC1584"/>
  <c r="AC1595"/>
  <c r="AC1646"/>
  <c r="AC1674"/>
  <c r="AC637"/>
  <c r="AC1145"/>
  <c r="AC1447"/>
  <c r="AC1528"/>
  <c r="AC1578"/>
  <c r="AC1673"/>
  <c r="U730" i="33" s="1"/>
  <c r="AC1140" i="1"/>
  <c r="AC1475"/>
  <c r="AC1479"/>
  <c r="AC1576"/>
  <c r="AC1641"/>
  <c r="AC1446"/>
  <c r="AC1590"/>
  <c r="AC2822"/>
  <c r="AC1488"/>
  <c r="AC3030"/>
  <c r="AC3029"/>
  <c r="AC4009"/>
  <c r="AC4502"/>
  <c r="AC1574"/>
  <c r="AC4498"/>
  <c r="AC3701"/>
  <c r="AC4010"/>
  <c r="AC4499"/>
  <c r="AC4490"/>
  <c r="AC4497"/>
  <c r="AC4410"/>
  <c r="AC1462"/>
  <c r="AC1468"/>
  <c r="AC1139"/>
  <c r="AC993"/>
  <c r="AC97"/>
  <c r="U589" i="33" s="1"/>
  <c r="AC96" i="1"/>
  <c r="AC1461"/>
  <c r="AC1185"/>
  <c r="AC135"/>
  <c r="AC1126"/>
  <c r="AC1459"/>
  <c r="AC1603"/>
  <c r="AC1187"/>
  <c r="AC1017"/>
  <c r="AC90"/>
  <c r="U573" i="33" s="1"/>
  <c r="AC58" i="1"/>
  <c r="AC126"/>
  <c r="AC60"/>
  <c r="AC13"/>
  <c r="AC3242"/>
  <c r="AC1161"/>
  <c r="AC1469"/>
  <c r="AC1529"/>
  <c r="AC1531"/>
  <c r="AC1573"/>
  <c r="AC1129"/>
  <c r="AC1437"/>
  <c r="AC1133"/>
  <c r="AC93"/>
  <c r="U585" i="33" s="1"/>
  <c r="AC98" i="1"/>
  <c r="AC3246"/>
  <c r="AC1342"/>
  <c r="AC1331"/>
  <c r="AC1329"/>
  <c r="AC3264"/>
  <c r="AC3261"/>
  <c r="AC3259"/>
  <c r="AC4326"/>
  <c r="AC4322"/>
  <c r="AC683"/>
  <c r="AC680"/>
  <c r="AC690"/>
  <c r="AC1688"/>
  <c r="AC123"/>
  <c r="AC44"/>
  <c r="AC108"/>
  <c r="AC55"/>
  <c r="AC83"/>
  <c r="U566" i="33" s="1"/>
  <c r="AC119" i="1"/>
  <c r="AC147"/>
  <c r="AC46"/>
  <c r="AC131"/>
  <c r="AC263"/>
  <c r="AC107"/>
  <c r="U599" i="33" s="1"/>
  <c r="AC52" i="1"/>
  <c r="AC114"/>
  <c r="AC266"/>
  <c r="AC110"/>
  <c r="AC73"/>
  <c r="AC261"/>
  <c r="AC950"/>
  <c r="AC1164"/>
  <c r="AC640"/>
  <c r="AC1124"/>
  <c r="AC656"/>
  <c r="AC953"/>
  <c r="AC1123"/>
  <c r="AC1155"/>
  <c r="AC1453"/>
  <c r="AC1457"/>
  <c r="AC1147"/>
  <c r="AC1449"/>
  <c r="AC1142"/>
  <c r="AC1532"/>
  <c r="AC1640"/>
  <c r="AC1649"/>
  <c r="AC646"/>
  <c r="AC1485"/>
  <c r="AC1530"/>
  <c r="AC1588"/>
  <c r="AC2823"/>
  <c r="AC1476"/>
  <c r="AC1480"/>
  <c r="AC1679"/>
  <c r="U736" i="33" s="1"/>
  <c r="AC1539" i="1"/>
  <c r="AC3024"/>
  <c r="AC3696"/>
  <c r="AC4007"/>
  <c r="AC4013"/>
  <c r="AC4488"/>
  <c r="AC4491"/>
  <c r="AC4493"/>
  <c r="AC1527"/>
  <c r="AC1163"/>
  <c r="AC1135"/>
  <c r="AC989"/>
  <c r="AC92"/>
  <c r="U584" i="33" s="1"/>
  <c r="AC69" i="1"/>
  <c r="AC4489"/>
  <c r="AC1157"/>
  <c r="AC1599"/>
  <c r="AC1471"/>
  <c r="AC1013"/>
  <c r="AC10"/>
  <c r="AC106"/>
  <c r="U598" i="33" s="1"/>
  <c r="AC12" i="1"/>
  <c r="AC1579"/>
  <c r="AC1440"/>
  <c r="AC128"/>
  <c r="AC1464"/>
  <c r="AC125"/>
  <c r="AC1016"/>
  <c r="AC9"/>
  <c r="AC1131"/>
  <c r="AC124"/>
  <c r="AC1340"/>
  <c r="AC1333"/>
  <c r="AC3263"/>
  <c r="AC4328"/>
  <c r="AC4325"/>
  <c r="AC693"/>
  <c r="AC1685"/>
  <c r="AD4"/>
  <c r="AC112"/>
  <c r="AC182"/>
  <c r="AC57"/>
  <c r="AC121"/>
  <c r="AC175"/>
  <c r="AC49"/>
  <c r="AC22"/>
  <c r="AC79"/>
  <c r="U562" i="33" s="1"/>
  <c r="AC142" i="1"/>
  <c r="AC267"/>
  <c r="AC133"/>
  <c r="AC653"/>
  <c r="AC952"/>
  <c r="AC642"/>
  <c r="AC1156"/>
  <c r="AC955"/>
  <c r="AC1120"/>
  <c r="AC1204"/>
  <c r="AC1450"/>
  <c r="AC1482"/>
  <c r="AC1487"/>
  <c r="AC1448"/>
  <c r="AC1642"/>
  <c r="AC1653"/>
  <c r="AC1201"/>
  <c r="AC1534"/>
  <c r="AC1647"/>
  <c r="AC1481"/>
  <c r="AC1586"/>
  <c r="AC1583"/>
  <c r="AC1639"/>
  <c r="AC3027"/>
  <c r="AC4014"/>
  <c r="AC2817"/>
  <c r="AC3700"/>
  <c r="AC3031"/>
  <c r="AC4416"/>
  <c r="AC3025"/>
  <c r="AC4412"/>
  <c r="AC4492"/>
  <c r="AC4409"/>
  <c r="AC1633"/>
  <c r="AC1162"/>
  <c r="AC1435"/>
  <c r="AC95"/>
  <c r="U587" i="33" s="1"/>
  <c r="AC8" i="1"/>
  <c r="AC1127"/>
  <c r="AC1467"/>
  <c r="AC992"/>
  <c r="AC102"/>
  <c r="U594" i="33" s="1"/>
  <c r="AC3248" i="1"/>
  <c r="AC1130"/>
  <c r="AC100"/>
  <c r="U592" i="33" s="1"/>
  <c r="AC1637" i="1"/>
  <c r="AC1182"/>
  <c r="AC74"/>
  <c r="AC1601"/>
  <c r="AC1335"/>
  <c r="AC1328"/>
  <c r="AC4323"/>
  <c r="AC681"/>
  <c r="AC1687"/>
  <c r="AC59"/>
  <c r="AC76"/>
  <c r="U559" i="33" s="1"/>
  <c r="AC140" i="1"/>
  <c r="AC47"/>
  <c r="AC115"/>
  <c r="AC141"/>
  <c r="AC50"/>
  <c r="AC54"/>
  <c r="AC177"/>
  <c r="AC116"/>
  <c r="AC264"/>
  <c r="AC655"/>
  <c r="AC636"/>
  <c r="AC644"/>
  <c r="AC949"/>
  <c r="AC1117"/>
  <c r="AC1153"/>
  <c r="AC1455"/>
  <c r="AC1203"/>
  <c r="AC139"/>
  <c r="AC1198"/>
  <c r="AC1593"/>
  <c r="AC1644"/>
  <c r="AC1141"/>
  <c r="AC1526"/>
  <c r="AC1540"/>
  <c r="AC1474"/>
  <c r="AC1538"/>
  <c r="AC1648"/>
  <c r="AC1677"/>
  <c r="U734" i="33" s="1"/>
  <c r="AC3249" i="1"/>
  <c r="AC3698"/>
  <c r="AC3697"/>
  <c r="AC4414"/>
  <c r="AC4494"/>
  <c r="AC1577"/>
  <c r="AC1525"/>
  <c r="AC1472"/>
  <c r="AC65"/>
  <c r="AC134"/>
  <c r="AC990"/>
  <c r="AC63"/>
  <c r="AC1463"/>
  <c r="AC1634"/>
  <c r="AC1438"/>
  <c r="AC127"/>
  <c r="AC130"/>
  <c r="AC3244"/>
  <c r="AC1473"/>
  <c r="AC1181"/>
  <c r="AC1575"/>
  <c r="AC1600"/>
  <c r="AC1441"/>
  <c r="AC132"/>
  <c r="AC62"/>
  <c r="AC1337"/>
  <c r="AC4324"/>
  <c r="AC694"/>
  <c r="AC679"/>
  <c r="AC682"/>
  <c r="AC1684"/>
  <c r="AC20"/>
  <c r="AC178"/>
  <c r="AC25"/>
  <c r="AC109"/>
  <c r="AC67"/>
  <c r="AC78"/>
  <c r="U561" i="33" s="1"/>
  <c r="AC265" i="1"/>
  <c r="AC103"/>
  <c r="AC651"/>
  <c r="AC643"/>
  <c r="AC1119"/>
  <c r="AC1151"/>
  <c r="AC1581"/>
  <c r="AC1444"/>
  <c r="AC1589"/>
  <c r="AC1676"/>
  <c r="U733" i="33" s="1"/>
  <c r="AC1197" i="1"/>
  <c r="AC1490"/>
  <c r="AC1188"/>
  <c r="AC1582"/>
  <c r="AC1604"/>
  <c r="AC2816"/>
  <c r="AC1652"/>
  <c r="AC3702"/>
  <c r="AC2819"/>
  <c r="AC4503"/>
  <c r="AC4415"/>
  <c r="AC3245"/>
  <c r="AC4413"/>
  <c r="AC1439"/>
  <c r="AC61"/>
  <c r="AC1019"/>
  <c r="AC1598"/>
  <c r="AC1183"/>
  <c r="AC14"/>
  <c r="AC3247"/>
  <c r="AC1636"/>
  <c r="AC1158"/>
  <c r="AC1186"/>
  <c r="AC94"/>
  <c r="U586" i="33" s="1"/>
  <c r="AC1136" i="1"/>
  <c r="AC1341"/>
  <c r="AC3260"/>
  <c r="AC689"/>
  <c r="AC24"/>
  <c r="AC15"/>
  <c r="AC85"/>
  <c r="U568" i="33" s="1"/>
  <c r="AC88" i="1"/>
  <c r="U571" i="33" s="1"/>
  <c r="AC122" i="1"/>
  <c r="AC1466"/>
  <c r="AC647"/>
  <c r="AC1148"/>
  <c r="AC1454"/>
  <c r="AC1199"/>
  <c r="AC1146"/>
  <c r="AC1536"/>
  <c r="AC1678"/>
  <c r="U735" i="33" s="1"/>
  <c r="AC1489" i="1"/>
  <c r="AC1442"/>
  <c r="AC1144"/>
  <c r="AC4011"/>
  <c r="AC4008"/>
  <c r="AC4411"/>
  <c r="AC1125"/>
  <c r="AC138"/>
  <c r="AC1015"/>
  <c r="AC1643"/>
  <c r="AC118"/>
  <c r="AC1632"/>
  <c r="AC4501"/>
  <c r="AC1460"/>
  <c r="AC995"/>
  <c r="AC104"/>
  <c r="U596" i="33" s="1"/>
  <c r="AC1339" i="1"/>
  <c r="AC688"/>
  <c r="AC1683"/>
  <c r="AC77"/>
  <c r="U560" i="33" s="1"/>
  <c r="AC179" i="1"/>
  <c r="AC99"/>
  <c r="AC84"/>
  <c r="AC956"/>
  <c r="AC645"/>
  <c r="AC1596"/>
  <c r="AC652"/>
  <c r="AC1149"/>
  <c r="AC1451"/>
  <c r="AC650"/>
  <c r="AC1650"/>
  <c r="AC1580"/>
  <c r="AC82"/>
  <c r="U565" i="33" s="1"/>
  <c r="AC1478" i="1"/>
  <c r="AC1587"/>
  <c r="AC2820"/>
  <c r="AC3026"/>
  <c r="AC2821"/>
  <c r="AC4012"/>
  <c r="AC4500"/>
  <c r="AC1128"/>
  <c r="AC1014"/>
  <c r="AC1597"/>
  <c r="AC1160"/>
  <c r="AC11"/>
  <c r="AC1465"/>
  <c r="AC1159"/>
  <c r="AC991"/>
  <c r="AC1338"/>
  <c r="AC3258"/>
  <c r="AC687"/>
  <c r="AC1682"/>
  <c r="AC48"/>
  <c r="AC113"/>
  <c r="AC18"/>
  <c r="AC176"/>
  <c r="AC75"/>
  <c r="AC111"/>
  <c r="AC659"/>
  <c r="AC658"/>
  <c r="AC1152"/>
  <c r="AC641"/>
  <c r="AC1585"/>
  <c r="AC1591"/>
  <c r="AC1020"/>
  <c r="AC1535"/>
  <c r="AC1477"/>
  <c r="AC1675"/>
  <c r="AC2818"/>
  <c r="AC3028"/>
  <c r="AC4495"/>
  <c r="AC3695"/>
  <c r="AC1018"/>
  <c r="AC72"/>
  <c r="AC1638"/>
  <c r="AC1138"/>
  <c r="AC129"/>
  <c r="AC1592"/>
  <c r="AC1436"/>
  <c r="AC1635"/>
  <c r="AC1470"/>
  <c r="AC136"/>
  <c r="AC994"/>
  <c r="AC1327"/>
  <c r="AC3262"/>
  <c r="AC4321"/>
  <c r="AC684"/>
  <c r="AC19"/>
  <c r="AC87"/>
  <c r="U570" i="33" s="1"/>
  <c r="AC21" i="1"/>
  <c r="AC180"/>
  <c r="AC137"/>
  <c r="AC143"/>
  <c r="AC954"/>
  <c r="AC1121"/>
  <c r="AC1483"/>
  <c r="AC1533"/>
  <c r="AC1458"/>
  <c r="AC1655"/>
  <c r="AC1443"/>
  <c r="AC1651"/>
  <c r="AC996"/>
  <c r="AC1594"/>
  <c r="AC1200"/>
  <c r="AC4496"/>
  <c r="AC3699"/>
  <c r="AC3243"/>
  <c r="AC1184"/>
  <c r="AC68"/>
  <c r="AC1645"/>
  <c r="AC1134"/>
  <c r="AC64"/>
  <c r="AC66"/>
  <c r="AC1602"/>
  <c r="AC1137"/>
  <c r="AC70"/>
  <c r="AB34"/>
  <c r="AB151"/>
  <c r="S390" i="33"/>
  <c r="Z161" i="1"/>
  <c r="S339" i="33"/>
  <c r="S410" s="1"/>
  <c r="S462"/>
  <c r="AB154" i="1"/>
  <c r="S388" i="33"/>
  <c r="Z159" i="1"/>
  <c r="Z160"/>
  <c r="AB148"/>
  <c r="S461" i="33"/>
  <c r="S338"/>
  <c r="S409" s="1"/>
  <c r="S392"/>
  <c r="Z163" i="1"/>
  <c r="S333" i="33"/>
  <c r="S404" s="1"/>
  <c r="S456"/>
  <c r="AA154" i="1"/>
  <c r="AA163" s="1"/>
  <c r="S393" i="33"/>
  <c r="Z164" i="1"/>
  <c r="S334" i="33"/>
  <c r="S405" s="1"/>
  <c r="S457"/>
  <c r="AB152" i="1"/>
  <c r="T695" i="33"/>
  <c r="S458"/>
  <c r="S335"/>
  <c r="S406" s="1"/>
  <c r="S340"/>
  <c r="S411" s="1"/>
  <c r="S463"/>
  <c r="S459"/>
  <c r="S336"/>
  <c r="S407" s="1"/>
  <c r="AA155" i="1"/>
  <c r="AA164" s="1"/>
  <c r="T696" i="33"/>
  <c r="AB38" i="1"/>
  <c r="T320" i="33" s="1"/>
  <c r="AA149" i="1"/>
  <c r="AA158" s="1"/>
  <c r="T699" i="33"/>
  <c r="AB153" i="1"/>
  <c r="T694" i="33"/>
  <c r="AB149" i="1"/>
  <c r="AB35"/>
  <c r="T317" i="33" s="1"/>
  <c r="T698"/>
  <c r="AA153" i="1"/>
  <c r="AA162" s="1"/>
  <c r="AA148"/>
  <c r="AA157" s="1"/>
  <c r="AA150"/>
  <c r="AA159" s="1"/>
  <c r="T319" i="33" l="1"/>
  <c r="T389" s="1"/>
  <c r="T322"/>
  <c r="T392" s="1"/>
  <c r="T316"/>
  <c r="T386" s="1"/>
  <c r="T318"/>
  <c r="T388" s="1"/>
  <c r="T323"/>
  <c r="T393" s="1"/>
  <c r="U788"/>
  <c r="AD29" i="1"/>
  <c r="AD27"/>
  <c r="AD31"/>
  <c r="AD33"/>
  <c r="H33" s="1"/>
  <c r="AD32"/>
  <c r="AD26"/>
  <c r="AD30"/>
  <c r="AD28"/>
  <c r="U782" i="33"/>
  <c r="U786"/>
  <c r="U787"/>
  <c r="U785"/>
  <c r="U784"/>
  <c r="U783"/>
  <c r="U781"/>
  <c r="AD986" i="1"/>
  <c r="AD987"/>
  <c r="AD988"/>
  <c r="AD985"/>
  <c r="AD981"/>
  <c r="AD984"/>
  <c r="AD982"/>
  <c r="AD983"/>
  <c r="H983" s="1"/>
  <c r="AC696"/>
  <c r="AC702"/>
  <c r="AC698"/>
  <c r="AC697"/>
  <c r="AC701"/>
  <c r="AC700"/>
  <c r="AC699"/>
  <c r="AC695"/>
  <c r="AD1383"/>
  <c r="AD1374"/>
  <c r="AD1367"/>
  <c r="AD1373"/>
  <c r="AD1381"/>
  <c r="AD1379"/>
  <c r="AD1377"/>
  <c r="AD1375"/>
  <c r="AD1371"/>
  <c r="AD1380"/>
  <c r="AD1395"/>
  <c r="AD1391"/>
  <c r="AD1382"/>
  <c r="AD1396"/>
  <c r="AD1392"/>
  <c r="AD1376"/>
  <c r="AD1399"/>
  <c r="AD1397"/>
  <c r="AD1393"/>
  <c r="AD1378"/>
  <c r="AD1372"/>
  <c r="AD1363"/>
  <c r="AD1398"/>
  <c r="AD1394"/>
  <c r="AD1384"/>
  <c r="AD1386"/>
  <c r="AD1364"/>
  <c r="AD1388"/>
  <c r="AD1369"/>
  <c r="AD1390"/>
  <c r="AD1370"/>
  <c r="AD1385"/>
  <c r="AD1389"/>
  <c r="AD1368"/>
  <c r="AD1360"/>
  <c r="AD1365"/>
  <c r="AD1362"/>
  <c r="AD1366"/>
  <c r="AD1361"/>
  <c r="AD1387"/>
  <c r="AD1270"/>
  <c r="H1270" s="1"/>
  <c r="AD1269"/>
  <c r="AD1310"/>
  <c r="H1310" s="1"/>
  <c r="AD1262"/>
  <c r="H1262" s="1"/>
  <c r="AD1257"/>
  <c r="H1257" s="1"/>
  <c r="AD1255"/>
  <c r="AD1308"/>
  <c r="AD1263"/>
  <c r="AD1256"/>
  <c r="H1256" s="1"/>
  <c r="AD1306"/>
  <c r="AD1302"/>
  <c r="AD1286"/>
  <c r="AD1298"/>
  <c r="AD1294"/>
  <c r="H1294" s="1"/>
  <c r="AD1278"/>
  <c r="H1278" s="1"/>
  <c r="AD1268"/>
  <c r="AD1267"/>
  <c r="AD1266"/>
  <c r="AD1265"/>
  <c r="AD1264"/>
  <c r="AD1309"/>
  <c r="AD1305"/>
  <c r="AD1300"/>
  <c r="AD1297"/>
  <c r="AD1296"/>
  <c r="AD1326"/>
  <c r="H1326" s="1"/>
  <c r="AD1307"/>
  <c r="AD1301"/>
  <c r="AD1299"/>
  <c r="H1299" s="1"/>
  <c r="AD1295"/>
  <c r="H1295" s="1"/>
  <c r="AD1285"/>
  <c r="AD1325"/>
  <c r="AD1321"/>
  <c r="AD1324"/>
  <c r="AD1320"/>
  <c r="H1320" s="1"/>
  <c r="AD1323"/>
  <c r="AD1319"/>
  <c r="AD1322"/>
  <c r="AD1318"/>
  <c r="AD1313"/>
  <c r="H1313" s="1"/>
  <c r="AD1317"/>
  <c r="H1317" s="1"/>
  <c r="AD1283"/>
  <c r="H1283" s="1"/>
  <c r="AD1288"/>
  <c r="H1288" s="1"/>
  <c r="AD1292"/>
  <c r="AD1304"/>
  <c r="H1304" s="1"/>
  <c r="AD1271"/>
  <c r="AD1275"/>
  <c r="AD1282"/>
  <c r="AD1312"/>
  <c r="AD1316"/>
  <c r="H1316" s="1"/>
  <c r="AD1287"/>
  <c r="AD1291"/>
  <c r="AD1311"/>
  <c r="AD1315"/>
  <c r="H1315" s="1"/>
  <c r="AD1280"/>
  <c r="AD1290"/>
  <c r="AD1261"/>
  <c r="AD1273"/>
  <c r="AD1277"/>
  <c r="AD1284"/>
  <c r="H1284" s="1"/>
  <c r="AD1314"/>
  <c r="H1314" s="1"/>
  <c r="AD1281"/>
  <c r="H1281" s="1"/>
  <c r="AD1279"/>
  <c r="AD1289"/>
  <c r="AD1293"/>
  <c r="AD1303"/>
  <c r="AD1258"/>
  <c r="AD1272"/>
  <c r="AD1276"/>
  <c r="AD1260"/>
  <c r="AD1259"/>
  <c r="AD1274"/>
  <c r="AD1232"/>
  <c r="AD1228"/>
  <c r="AD1236"/>
  <c r="AD1234"/>
  <c r="AD1230"/>
  <c r="AD1221"/>
  <c r="AD1235"/>
  <c r="AD1233"/>
  <c r="AD1231"/>
  <c r="AD1229"/>
  <c r="AD1220"/>
  <c r="AD1214"/>
  <c r="AD1213"/>
  <c r="AD1212"/>
  <c r="AD1206"/>
  <c r="AD1210"/>
  <c r="AD1205"/>
  <c r="AD1209"/>
  <c r="AD1218"/>
  <c r="AD1226"/>
  <c r="AD1215"/>
  <c r="AD1223"/>
  <c r="AD1208"/>
  <c r="AD1216"/>
  <c r="AD1217"/>
  <c r="AD1225"/>
  <c r="AD1207"/>
  <c r="AD1211"/>
  <c r="AD1224"/>
  <c r="AD1219"/>
  <c r="AD1227"/>
  <c r="AD1222"/>
  <c r="AD1180"/>
  <c r="H1180" s="1"/>
  <c r="AD1179"/>
  <c r="H1179" s="1"/>
  <c r="AD1178"/>
  <c r="AD1177"/>
  <c r="AD1176"/>
  <c r="H1176" s="1"/>
  <c r="AD1175"/>
  <c r="AD1108"/>
  <c r="AD1173"/>
  <c r="H1173" s="1"/>
  <c r="AD1107"/>
  <c r="AD1106"/>
  <c r="H1106" s="1"/>
  <c r="AD1103"/>
  <c r="H1103" s="1"/>
  <c r="AD1196"/>
  <c r="AD1102"/>
  <c r="H1102" s="1"/>
  <c r="AD1174"/>
  <c r="H1174" s="1"/>
  <c r="AD1116"/>
  <c r="H1116" s="1"/>
  <c r="AD1105"/>
  <c r="AD1100"/>
  <c r="H1100" s="1"/>
  <c r="AD1104"/>
  <c r="H1104" s="1"/>
  <c r="AD1101"/>
  <c r="H1101" s="1"/>
  <c r="AD1112"/>
  <c r="H1112" s="1"/>
  <c r="AD1096"/>
  <c r="H1096" s="1"/>
  <c r="AD1115"/>
  <c r="H1115" s="1"/>
  <c r="AD1194"/>
  <c r="H1194" s="1"/>
  <c r="AD1098"/>
  <c r="H1098" s="1"/>
  <c r="AD1097"/>
  <c r="H1097" s="1"/>
  <c r="AD1094"/>
  <c r="H1094" s="1"/>
  <c r="AD1099"/>
  <c r="H1099" s="1"/>
  <c r="AD1110"/>
  <c r="AD1113"/>
  <c r="AD1193"/>
  <c r="H1193" s="1"/>
  <c r="AD1109"/>
  <c r="H1109" s="1"/>
  <c r="AD1189"/>
  <c r="H1189" s="1"/>
  <c r="AD1095"/>
  <c r="H1095" s="1"/>
  <c r="AD1111"/>
  <c r="H1111" s="1"/>
  <c r="AD1114"/>
  <c r="H1114" s="1"/>
  <c r="AD1191"/>
  <c r="H1191" s="1"/>
  <c r="AD1195"/>
  <c r="H1195" s="1"/>
  <c r="AD1190"/>
  <c r="H1190" s="1"/>
  <c r="AD1093"/>
  <c r="H1093" s="1"/>
  <c r="AD1192"/>
  <c r="H1192" s="1"/>
  <c r="AD3999"/>
  <c r="AD4006"/>
  <c r="AD4000"/>
  <c r="AD4004"/>
  <c r="AD4005"/>
  <c r="AD4003"/>
  <c r="AD4001"/>
  <c r="AD4002"/>
  <c r="AD3942"/>
  <c r="H3942" s="1"/>
  <c r="AD3940"/>
  <c r="H3940" s="1"/>
  <c r="AD3936"/>
  <c r="H3936" s="1"/>
  <c r="AD3939"/>
  <c r="H3939" s="1"/>
  <c r="AD3935"/>
  <c r="H3935" s="1"/>
  <c r="AD3926"/>
  <c r="AD3941"/>
  <c r="H3941" s="1"/>
  <c r="AD3937"/>
  <c r="H3937" s="1"/>
  <c r="AD3910"/>
  <c r="H3910" s="1"/>
  <c r="AD3919"/>
  <c r="H3919" s="1"/>
  <c r="AD3922"/>
  <c r="H3922" s="1"/>
  <c r="AD3921"/>
  <c r="H3921" s="1"/>
  <c r="AD3938"/>
  <c r="H3938" s="1"/>
  <c r="AD3908"/>
  <c r="H3908" s="1"/>
  <c r="AD3906"/>
  <c r="H3906" s="1"/>
  <c r="AD3904"/>
  <c r="H3904" s="1"/>
  <c r="AD3902"/>
  <c r="H3902" s="1"/>
  <c r="AD3934"/>
  <c r="H3934" s="1"/>
  <c r="AD3909"/>
  <c r="H3909" s="1"/>
  <c r="AD3899"/>
  <c r="H3899" s="1"/>
  <c r="AD3895"/>
  <c r="AD3924"/>
  <c r="H3924" s="1"/>
  <c r="AD3897"/>
  <c r="H3897" s="1"/>
  <c r="AD3894"/>
  <c r="AD3891"/>
  <c r="AD3889"/>
  <c r="AD3887"/>
  <c r="H3887" s="1"/>
  <c r="AD3900"/>
  <c r="H3900" s="1"/>
  <c r="AD3892"/>
  <c r="H3892" s="1"/>
  <c r="AD3966"/>
  <c r="H3966" s="1"/>
  <c r="AD3920"/>
  <c r="H3920" s="1"/>
  <c r="AD3896"/>
  <c r="H3896" s="1"/>
  <c r="AD3886"/>
  <c r="H3886" s="1"/>
  <c r="AD3883"/>
  <c r="H3883" s="1"/>
  <c r="AD3990"/>
  <c r="H3990" s="1"/>
  <c r="AD3901"/>
  <c r="H3901" s="1"/>
  <c r="AD3994"/>
  <c r="H3994" s="1"/>
  <c r="AD3898"/>
  <c r="H3898" s="1"/>
  <c r="AD3885"/>
  <c r="H3885" s="1"/>
  <c r="AD3918"/>
  <c r="H3918" s="1"/>
  <c r="AD3962"/>
  <c r="H3962" s="1"/>
  <c r="AD3998"/>
  <c r="H3998" s="1"/>
  <c r="AD3996"/>
  <c r="H3996" s="1"/>
  <c r="AD3890"/>
  <c r="H3890" s="1"/>
  <c r="AD3964"/>
  <c r="H3964" s="1"/>
  <c r="AD3960"/>
  <c r="AD3991"/>
  <c r="H3991" s="1"/>
  <c r="AD3997"/>
  <c r="H3997" s="1"/>
  <c r="AD3995"/>
  <c r="H3995" s="1"/>
  <c r="AD3993"/>
  <c r="H3993" s="1"/>
  <c r="AD3987"/>
  <c r="H3987" s="1"/>
  <c r="AD3888"/>
  <c r="AD3961"/>
  <c r="H3961" s="1"/>
  <c r="AD3879"/>
  <c r="H3879" s="1"/>
  <c r="AD3915"/>
  <c r="H3915" s="1"/>
  <c r="AD3914"/>
  <c r="H3914" s="1"/>
  <c r="AD3929"/>
  <c r="H3929" s="1"/>
  <c r="AD3984"/>
  <c r="H3984" s="1"/>
  <c r="AD3963"/>
  <c r="H3963" s="1"/>
  <c r="AD3989"/>
  <c r="H3989" s="1"/>
  <c r="AD3959"/>
  <c r="AD3905"/>
  <c r="H3905" s="1"/>
  <c r="AD3917"/>
  <c r="AD3988"/>
  <c r="H3988" s="1"/>
  <c r="AD3992"/>
  <c r="H3992" s="1"/>
  <c r="AD3965"/>
  <c r="H3965" s="1"/>
  <c r="AD3923"/>
  <c r="H3923" s="1"/>
  <c r="AD3913"/>
  <c r="H3913" s="1"/>
  <c r="AD3884"/>
  <c r="AD3880"/>
  <c r="H3880" s="1"/>
  <c r="AD3911"/>
  <c r="H3911" s="1"/>
  <c r="AD3932"/>
  <c r="H3932" s="1"/>
  <c r="AD3881"/>
  <c r="H3881" s="1"/>
  <c r="AD3912"/>
  <c r="H3912" s="1"/>
  <c r="AD3985"/>
  <c r="H3985" s="1"/>
  <c r="AD3986"/>
  <c r="H3986" s="1"/>
  <c r="AD3925"/>
  <c r="AD3931"/>
  <c r="H3931" s="1"/>
  <c r="AD3983"/>
  <c r="H3983" s="1"/>
  <c r="AD3882"/>
  <c r="H3882" s="1"/>
  <c r="AD3927"/>
  <c r="H3927" s="1"/>
  <c r="AD3907"/>
  <c r="H3907" s="1"/>
  <c r="AD3916"/>
  <c r="H3916" s="1"/>
  <c r="AD3893"/>
  <c r="H3893" s="1"/>
  <c r="AD3903"/>
  <c r="H3903" s="1"/>
  <c r="AD3928"/>
  <c r="H3928" s="1"/>
  <c r="AD3930"/>
  <c r="H3930" s="1"/>
  <c r="AD3933"/>
  <c r="H3933" s="1"/>
  <c r="AD2911"/>
  <c r="AD2909"/>
  <c r="AD2907"/>
  <c r="AD2903"/>
  <c r="AD2951"/>
  <c r="AD2943"/>
  <c r="H2943" s="1"/>
  <c r="AD2927"/>
  <c r="AD2905"/>
  <c r="AD2949"/>
  <c r="AD2947"/>
  <c r="H2947" s="1"/>
  <c r="AD2938"/>
  <c r="AD2910"/>
  <c r="AD2904"/>
  <c r="H2904" s="1"/>
  <c r="AD2935"/>
  <c r="AD2906"/>
  <c r="AD2948"/>
  <c r="AD2941"/>
  <c r="AD2936"/>
  <c r="H2936" s="1"/>
  <c r="AD2919"/>
  <c r="AD2942"/>
  <c r="AD2950"/>
  <c r="AD2959"/>
  <c r="AD2918"/>
  <c r="AD2916"/>
  <c r="AD2914"/>
  <c r="H2914" s="1"/>
  <c r="AD2912"/>
  <c r="AD2940"/>
  <c r="AD2939"/>
  <c r="AD2917"/>
  <c r="AD2915"/>
  <c r="AD2913"/>
  <c r="AD2983"/>
  <c r="AD3007"/>
  <c r="AD2981"/>
  <c r="AD2979"/>
  <c r="AD2977"/>
  <c r="AD2956"/>
  <c r="H2956" s="1"/>
  <c r="AD2937"/>
  <c r="AD3023"/>
  <c r="AD2982"/>
  <c r="AD2978"/>
  <c r="H2978" s="1"/>
  <c r="AD2952"/>
  <c r="AD3002"/>
  <c r="AD2980"/>
  <c r="AD2954"/>
  <c r="AD3001"/>
  <c r="AD2908"/>
  <c r="AD3005"/>
  <c r="AD3000"/>
  <c r="AD2976"/>
  <c r="AD3003"/>
  <c r="AD3015"/>
  <c r="AD2926"/>
  <c r="AD3010"/>
  <c r="AD3014"/>
  <c r="AD2933"/>
  <c r="AD2945"/>
  <c r="AD2898"/>
  <c r="AD3006"/>
  <c r="H3006" s="1"/>
  <c r="AD2958"/>
  <c r="AD3020"/>
  <c r="AD3022"/>
  <c r="AD2957"/>
  <c r="AD3017"/>
  <c r="AD3019"/>
  <c r="AD3021"/>
  <c r="AD2955"/>
  <c r="AD3008"/>
  <c r="AD3012"/>
  <c r="AD3004"/>
  <c r="AD2953"/>
  <c r="AD2932"/>
  <c r="AD2920"/>
  <c r="AD2924"/>
  <c r="AD2921"/>
  <c r="AD2902"/>
  <c r="AD3016"/>
  <c r="H3016" s="1"/>
  <c r="AD3018"/>
  <c r="AD2944"/>
  <c r="AD2929"/>
  <c r="H2929" s="1"/>
  <c r="AD3009"/>
  <c r="AD3013"/>
  <c r="AD2896"/>
  <c r="AD2925"/>
  <c r="AD2928"/>
  <c r="AD2930"/>
  <c r="AD2931"/>
  <c r="AD2901"/>
  <c r="AD2934"/>
  <c r="H2934" s="1"/>
  <c r="AD2946"/>
  <c r="AD2899"/>
  <c r="AD2923"/>
  <c r="AD2922"/>
  <c r="AD3011"/>
  <c r="AD2897"/>
  <c r="AD2900"/>
  <c r="AD912"/>
  <c r="AD920" s="1"/>
  <c r="AD911"/>
  <c r="AD919" s="1"/>
  <c r="AD913"/>
  <c r="AD921" s="1"/>
  <c r="AD909"/>
  <c r="AD917" s="1"/>
  <c r="AD907"/>
  <c r="AD915" s="1"/>
  <c r="AD906"/>
  <c r="AD910"/>
  <c r="AD908"/>
  <c r="AD916" s="1"/>
  <c r="AD1012"/>
  <c r="AD1010"/>
  <c r="AD1011"/>
  <c r="AD1008"/>
  <c r="AD1006"/>
  <c r="AD1007"/>
  <c r="AD1005"/>
  <c r="AD1009"/>
  <c r="AD896"/>
  <c r="H896" s="1"/>
  <c r="AD890"/>
  <c r="AD895"/>
  <c r="H895" s="1"/>
  <c r="AD893"/>
  <c r="H893" s="1"/>
  <c r="AD894"/>
  <c r="H894" s="1"/>
  <c r="AD892"/>
  <c r="H892" s="1"/>
  <c r="AD891"/>
  <c r="H891" s="1"/>
  <c r="AD889"/>
  <c r="AD2548"/>
  <c r="AD2547"/>
  <c r="AD2551"/>
  <c r="AD2549"/>
  <c r="AD2477"/>
  <c r="AD2550"/>
  <c r="AD2545"/>
  <c r="AD2481"/>
  <c r="H2481" s="1"/>
  <c r="AD2480"/>
  <c r="H2480" s="1"/>
  <c r="AD2476"/>
  <c r="H2476" s="1"/>
  <c r="AD2474"/>
  <c r="H2474" s="1"/>
  <c r="AD2472"/>
  <c r="H2472" s="1"/>
  <c r="AD2470"/>
  <c r="AD2478"/>
  <c r="H2478" s="1"/>
  <c r="AD2484"/>
  <c r="AD2475"/>
  <c r="AD2473"/>
  <c r="H2473" s="1"/>
  <c r="AD2471"/>
  <c r="H2471" s="1"/>
  <c r="AD2485"/>
  <c r="H2485" s="1"/>
  <c r="AD2483"/>
  <c r="AD2479"/>
  <c r="H2479" s="1"/>
  <c r="AD2482"/>
  <c r="H2482" s="1"/>
  <c r="AD2546"/>
  <c r="AD2544"/>
  <c r="AC36"/>
  <c r="U731" i="33"/>
  <c r="U564"/>
  <c r="U732"/>
  <c r="U591"/>
  <c r="T390"/>
  <c r="U595"/>
  <c r="U567"/>
  <c r="U590"/>
  <c r="U588"/>
  <c r="T391"/>
  <c r="AD1407" i="1"/>
  <c r="AD1405"/>
  <c r="AD1403"/>
  <c r="AD1401"/>
  <c r="AD1402"/>
  <c r="AD1404"/>
  <c r="AD1400"/>
  <c r="AD1406"/>
  <c r="AC34"/>
  <c r="AC37"/>
  <c r="AC40"/>
  <c r="AC35"/>
  <c r="AC39"/>
  <c r="AB161"/>
  <c r="U694" i="33"/>
  <c r="T339"/>
  <c r="T410" s="1"/>
  <c r="AB163" i="1"/>
  <c r="T462" i="33"/>
  <c r="AC153" i="1"/>
  <c r="AC149"/>
  <c r="T458" i="33"/>
  <c r="T335"/>
  <c r="T406" s="1"/>
  <c r="AB159" i="1"/>
  <c r="T463" i="33"/>
  <c r="AB164" i="1"/>
  <c r="T340" i="33"/>
  <c r="T411" s="1"/>
  <c r="T337"/>
  <c r="T408" s="1"/>
  <c r="T460"/>
  <c r="T333"/>
  <c r="T404" s="1"/>
  <c r="T456"/>
  <c r="T459"/>
  <c r="AB160" i="1"/>
  <c r="T336" i="33"/>
  <c r="T407" s="1"/>
  <c r="U697"/>
  <c r="U698"/>
  <c r="AC41" i="1"/>
  <c r="AC154"/>
  <c r="AC151"/>
  <c r="U695" i="33"/>
  <c r="U700"/>
  <c r="AC155" i="1"/>
  <c r="T387" i="33"/>
  <c r="AB158" i="1"/>
  <c r="AB162"/>
  <c r="T461" i="33"/>
  <c r="T338"/>
  <c r="T409" s="1"/>
  <c r="AC152" i="1"/>
  <c r="AD1334"/>
  <c r="AD1331"/>
  <c r="AD1328"/>
  <c r="AD1338"/>
  <c r="AD3265"/>
  <c r="H3265" s="1"/>
  <c r="AD3259"/>
  <c r="H3259" s="1"/>
  <c r="AD3260"/>
  <c r="AD3264"/>
  <c r="H3264" s="1"/>
  <c r="AD4328"/>
  <c r="AD4321"/>
  <c r="H4321" s="1"/>
  <c r="AD4327"/>
  <c r="H4327" s="1"/>
  <c r="AD4323"/>
  <c r="AD4322"/>
  <c r="AD4325"/>
  <c r="H4325" s="1"/>
  <c r="AD679"/>
  <c r="AD681"/>
  <c r="H681" s="1"/>
  <c r="AD683"/>
  <c r="H683" s="1"/>
  <c r="AD688"/>
  <c r="AD684"/>
  <c r="H684" s="1"/>
  <c r="AD693"/>
  <c r="AD1682"/>
  <c r="AD1686"/>
  <c r="H1686" s="1"/>
  <c r="AD67"/>
  <c r="H67" s="1"/>
  <c r="AD83"/>
  <c r="AD141"/>
  <c r="H141" s="1"/>
  <c r="AD179"/>
  <c r="H179" s="1"/>
  <c r="AD78"/>
  <c r="AD114"/>
  <c r="AD176"/>
  <c r="H176" s="1"/>
  <c r="AD96"/>
  <c r="AD139"/>
  <c r="H139" s="1"/>
  <c r="AD66"/>
  <c r="AD116"/>
  <c r="H116" s="1"/>
  <c r="AD49"/>
  <c r="AD52"/>
  <c r="H52" s="1"/>
  <c r="AD130"/>
  <c r="H130" s="1"/>
  <c r="AD45"/>
  <c r="AD267"/>
  <c r="H267" s="1"/>
  <c r="AD118"/>
  <c r="H118" s="1"/>
  <c r="AD956"/>
  <c r="AD1188"/>
  <c r="H1188" s="1"/>
  <c r="AD1639"/>
  <c r="H1639" s="1"/>
  <c r="AD653"/>
  <c r="AD952"/>
  <c r="AD991"/>
  <c r="AD995"/>
  <c r="H995" s="1"/>
  <c r="AD1016"/>
  <c r="H1016" s="1"/>
  <c r="AD1132"/>
  <c r="H1132" s="1"/>
  <c r="AD1136"/>
  <c r="H1136" s="1"/>
  <c r="AD1164"/>
  <c r="AD1184"/>
  <c r="AD1435"/>
  <c r="H1435" s="1"/>
  <c r="AD1439"/>
  <c r="AD1156"/>
  <c r="AD647"/>
  <c r="H647" s="1"/>
  <c r="AD1122"/>
  <c r="AD1473"/>
  <c r="H1473" s="1"/>
  <c r="AD1534"/>
  <c r="AD1586"/>
  <c r="AD1121"/>
  <c r="AD1470"/>
  <c r="AD1537"/>
  <c r="H1537" s="1"/>
  <c r="AD1599"/>
  <c r="H1599" s="1"/>
  <c r="AD1634"/>
  <c r="H1634" s="1"/>
  <c r="AD1654"/>
  <c r="AD1120"/>
  <c r="AD1471"/>
  <c r="H1471" s="1"/>
  <c r="AD955"/>
  <c r="AD1583"/>
  <c r="H1583" s="1"/>
  <c r="AD1678"/>
  <c r="H1678" s="1"/>
  <c r="D735" i="33" s="1"/>
  <c r="AD1155" i="1"/>
  <c r="AD1602"/>
  <c r="H1602" s="1"/>
  <c r="AD1676"/>
  <c r="AD1151"/>
  <c r="AD1648"/>
  <c r="AD658"/>
  <c r="H658" s="1"/>
  <c r="AD3249"/>
  <c r="AD1584"/>
  <c r="AD2816"/>
  <c r="H2816" s="1"/>
  <c r="AD3029"/>
  <c r="H3029" s="1"/>
  <c r="AD3697"/>
  <c r="H3697" s="1"/>
  <c r="AD3701"/>
  <c r="H3701" s="1"/>
  <c r="AD4415"/>
  <c r="AD1535"/>
  <c r="AD4008"/>
  <c r="H4008" s="1"/>
  <c r="AD3702"/>
  <c r="H3702" s="1"/>
  <c r="AD4409"/>
  <c r="AD4013"/>
  <c r="H4013" s="1"/>
  <c r="AD4414"/>
  <c r="H4414" s="1"/>
  <c r="AD3246"/>
  <c r="AD4502"/>
  <c r="H4502" s="1"/>
  <c r="AD4412"/>
  <c r="H4412" s="1"/>
  <c r="AD4500"/>
  <c r="AD4492"/>
  <c r="AD1531"/>
  <c r="AD1475"/>
  <c r="H1475" s="1"/>
  <c r="AD1145"/>
  <c r="AD1141"/>
  <c r="H1141" s="1"/>
  <c r="AD8"/>
  <c r="AD132"/>
  <c r="H132" s="1"/>
  <c r="AD87"/>
  <c r="AD1159"/>
  <c r="H1159" s="1"/>
  <c r="AD9"/>
  <c r="AD4501"/>
  <c r="H4501" s="1"/>
  <c r="AD1579"/>
  <c r="AD1465"/>
  <c r="H1465" s="1"/>
  <c r="AD1530"/>
  <c r="AD1644"/>
  <c r="AD1203"/>
  <c r="AD1199"/>
  <c r="AD95"/>
  <c r="AD65"/>
  <c r="H65" s="1"/>
  <c r="AD61"/>
  <c r="H61" s="1"/>
  <c r="AD74"/>
  <c r="H74" s="1"/>
  <c r="AD127"/>
  <c r="H127" s="1"/>
  <c r="AD73"/>
  <c r="AD22"/>
  <c r="AD18"/>
  <c r="AD1576"/>
  <c r="H1576" s="1"/>
  <c r="AD119"/>
  <c r="AD1127"/>
  <c r="H1127" s="1"/>
  <c r="AD1481"/>
  <c r="H1481" s="1"/>
  <c r="AD1448"/>
  <c r="H1448" s="1"/>
  <c r="AD1444"/>
  <c r="H1444" s="1"/>
  <c r="AD10"/>
  <c r="AD136"/>
  <c r="H136" s="1"/>
  <c r="AD4496"/>
  <c r="AD12"/>
  <c r="AD1333"/>
  <c r="AD1327"/>
  <c r="AD1337"/>
  <c r="AD3261"/>
  <c r="AD694"/>
  <c r="AD687"/>
  <c r="AD689"/>
  <c r="AD685"/>
  <c r="H685" s="1"/>
  <c r="AD1683"/>
  <c r="H1683" s="1"/>
  <c r="AD99"/>
  <c r="AD109"/>
  <c r="H109" s="1"/>
  <c r="AD145"/>
  <c r="AD46"/>
  <c r="AD123"/>
  <c r="H123" s="1"/>
  <c r="AD180"/>
  <c r="H180" s="1"/>
  <c r="AD107"/>
  <c r="AD143"/>
  <c r="H143" s="1"/>
  <c r="AD48"/>
  <c r="AD80"/>
  <c r="AD76"/>
  <c r="AD144"/>
  <c r="H144" s="1"/>
  <c r="AD51"/>
  <c r="AD140"/>
  <c r="H140" s="1"/>
  <c r="AD996"/>
  <c r="H996" s="1"/>
  <c r="AD645"/>
  <c r="AD954"/>
  <c r="AD992"/>
  <c r="H992" s="1"/>
  <c r="AD1013"/>
  <c r="H1013" s="1"/>
  <c r="AD1133"/>
  <c r="H1133" s="1"/>
  <c r="AD1181"/>
  <c r="H1181" s="1"/>
  <c r="AD1185"/>
  <c r="H1185" s="1"/>
  <c r="AD1440"/>
  <c r="H1440" s="1"/>
  <c r="AD644"/>
  <c r="H644" s="1"/>
  <c r="AD656"/>
  <c r="H656" s="1"/>
  <c r="AD1150"/>
  <c r="AD1483"/>
  <c r="H1483" s="1"/>
  <c r="AD1538"/>
  <c r="H1538" s="1"/>
  <c r="AD654"/>
  <c r="H654" s="1"/>
  <c r="AD1451"/>
  <c r="H1451" s="1"/>
  <c r="AD1484"/>
  <c r="AD1601"/>
  <c r="AD1636"/>
  <c r="H1636" s="1"/>
  <c r="AD643"/>
  <c r="H643" s="1"/>
  <c r="AD1148"/>
  <c r="H1148" s="1"/>
  <c r="AD1486"/>
  <c r="H1486" s="1"/>
  <c r="AD1587"/>
  <c r="AD1637"/>
  <c r="AD1652"/>
  <c r="AD1580"/>
  <c r="H1580" s="1"/>
  <c r="AD2818"/>
  <c r="AD3031"/>
  <c r="AD1485"/>
  <c r="AD4010"/>
  <c r="H4010" s="1"/>
  <c r="AD4489"/>
  <c r="AD4007"/>
  <c r="H4007" s="1"/>
  <c r="AD4014"/>
  <c r="H4014" s="1"/>
  <c r="AD3244"/>
  <c r="AD2817"/>
  <c r="H2817" s="1"/>
  <c r="AD2821"/>
  <c r="AD1130"/>
  <c r="H1130" s="1"/>
  <c r="AD1574"/>
  <c r="AD1144"/>
  <c r="AD638"/>
  <c r="H638" s="1"/>
  <c r="AD100"/>
  <c r="AD1476"/>
  <c r="H1476" s="1"/>
  <c r="AD1461"/>
  <c r="H1461" s="1"/>
  <c r="AD1163"/>
  <c r="AD1202"/>
  <c r="H1202" s="1"/>
  <c r="AD1198"/>
  <c r="AD89"/>
  <c r="AD71"/>
  <c r="H71" s="1"/>
  <c r="AD21"/>
  <c r="AD1463"/>
  <c r="AD125"/>
  <c r="H125" s="1"/>
  <c r="AD85"/>
  <c r="AD1527"/>
  <c r="AD1673"/>
  <c r="AD1477"/>
  <c r="H1477" s="1"/>
  <c r="AD1443"/>
  <c r="H1443" s="1"/>
  <c r="AD72"/>
  <c r="H72" s="1"/>
  <c r="AD1677"/>
  <c r="V734" i="33" s="1"/>
  <c r="AD58" i="1"/>
  <c r="H58" s="1"/>
  <c r="AD1342"/>
  <c r="AD1335"/>
  <c r="AD3263"/>
  <c r="H3263" s="1"/>
  <c r="AD682"/>
  <c r="H682" s="1"/>
  <c r="AD131"/>
  <c r="H131" s="1"/>
  <c r="AD147"/>
  <c r="H147" s="1"/>
  <c r="AD50"/>
  <c r="AD142"/>
  <c r="AD111"/>
  <c r="H111" s="1"/>
  <c r="AD177"/>
  <c r="H177" s="1"/>
  <c r="AD86"/>
  <c r="AD182"/>
  <c r="H182" s="1"/>
  <c r="AD120"/>
  <c r="H120" s="1"/>
  <c r="AD264"/>
  <c r="H264" s="1"/>
  <c r="AD1020"/>
  <c r="H1020" s="1"/>
  <c r="AD265"/>
  <c r="H265" s="1"/>
  <c r="AD657"/>
  <c r="H657" s="1"/>
  <c r="AD1014"/>
  <c r="H1014" s="1"/>
  <c r="AD1134"/>
  <c r="H1134" s="1"/>
  <c r="AD1182"/>
  <c r="H1182" s="1"/>
  <c r="AD1437"/>
  <c r="H1437" s="1"/>
  <c r="AD1458"/>
  <c r="H1458" s="1"/>
  <c r="AD1154"/>
  <c r="AD1488"/>
  <c r="H1488" s="1"/>
  <c r="AD1647"/>
  <c r="H1647" s="1"/>
  <c r="AD1455"/>
  <c r="H1455" s="1"/>
  <c r="AD1585"/>
  <c r="H1585" s="1"/>
  <c r="AD1638"/>
  <c r="AD652"/>
  <c r="H652" s="1"/>
  <c r="AD1532"/>
  <c r="AD1593"/>
  <c r="H1593" s="1"/>
  <c r="AD1457"/>
  <c r="H1457" s="1"/>
  <c r="AD1655"/>
  <c r="AD1589"/>
  <c r="AD4416"/>
  <c r="H4416" s="1"/>
  <c r="AD1635"/>
  <c r="H1635" s="1"/>
  <c r="AD3695"/>
  <c r="H3695" s="1"/>
  <c r="AD4411"/>
  <c r="AD2823"/>
  <c r="H2823" s="1"/>
  <c r="AD4012"/>
  <c r="H4012" s="1"/>
  <c r="AD4494"/>
  <c r="AD3247"/>
  <c r="AD4490"/>
  <c r="AD2819"/>
  <c r="H2819" s="1"/>
  <c r="AD1679"/>
  <c r="AD1462"/>
  <c r="H1462" s="1"/>
  <c r="AD1646"/>
  <c r="H1646" s="1"/>
  <c r="AD1143"/>
  <c r="AD68"/>
  <c r="H68" s="1"/>
  <c r="AD1577"/>
  <c r="H1577" s="1"/>
  <c r="AD102"/>
  <c r="AD1633"/>
  <c r="H1633" s="1"/>
  <c r="AD1201"/>
  <c r="H1201" s="1"/>
  <c r="AD1197"/>
  <c r="H1197" s="1"/>
  <c r="AD101"/>
  <c r="AD138"/>
  <c r="AD24"/>
  <c r="AD1459"/>
  <c r="AD1160"/>
  <c r="H1160" s="1"/>
  <c r="AD1528"/>
  <c r="AD1446"/>
  <c r="H1446" s="1"/>
  <c r="AD642"/>
  <c r="H642" s="1"/>
  <c r="AD1645"/>
  <c r="AD1339"/>
  <c r="AD1330"/>
  <c r="AD1336"/>
  <c r="AD4326"/>
  <c r="H4326" s="1"/>
  <c r="AD686"/>
  <c r="H686" s="1"/>
  <c r="AD1689"/>
  <c r="H1689" s="1"/>
  <c r="AD25"/>
  <c r="AD115"/>
  <c r="AD59"/>
  <c r="H59" s="1"/>
  <c r="AD110"/>
  <c r="H110" s="1"/>
  <c r="AD79"/>
  <c r="AD128"/>
  <c r="H128" s="1"/>
  <c r="AD60"/>
  <c r="H60" s="1"/>
  <c r="AD108"/>
  <c r="H108" s="1"/>
  <c r="AD44"/>
  <c r="AD263"/>
  <c r="H263" s="1"/>
  <c r="AD98"/>
  <c r="AD1604"/>
  <c r="H1604" s="1"/>
  <c r="AD651"/>
  <c r="AD990"/>
  <c r="AD1019"/>
  <c r="AD1135"/>
  <c r="H1135" s="1"/>
  <c r="AD1187"/>
  <c r="AD1438"/>
  <c r="H1438" s="1"/>
  <c r="AD88"/>
  <c r="AD1469"/>
  <c r="H1469" s="1"/>
  <c r="AD1490"/>
  <c r="H1490" s="1"/>
  <c r="AD1117"/>
  <c r="AD1597"/>
  <c r="H1597" s="1"/>
  <c r="AD1650"/>
  <c r="AD949"/>
  <c r="AD1536"/>
  <c r="H1536" s="1"/>
  <c r="AD1539"/>
  <c r="H1539" s="1"/>
  <c r="AD1591"/>
  <c r="H1591" s="1"/>
  <c r="AD1653"/>
  <c r="AD3028"/>
  <c r="H3028" s="1"/>
  <c r="AD2822"/>
  <c r="AD3025"/>
  <c r="H3025" s="1"/>
  <c r="AD3700"/>
  <c r="AD4413"/>
  <c r="H4413" s="1"/>
  <c r="AD3030"/>
  <c r="H3030" s="1"/>
  <c r="AD3248"/>
  <c r="AD4498"/>
  <c r="H4498" s="1"/>
  <c r="AD3245"/>
  <c r="AD1529"/>
  <c r="AD1131"/>
  <c r="H1131" s="1"/>
  <c r="AD1146"/>
  <c r="H1146" s="1"/>
  <c r="AD121"/>
  <c r="H121" s="1"/>
  <c r="AD636"/>
  <c r="H636" s="1"/>
  <c r="AD106"/>
  <c r="AD23"/>
  <c r="AD19"/>
  <c r="AD1640"/>
  <c r="H1640" s="1"/>
  <c r="AD1126"/>
  <c r="H1126" s="1"/>
  <c r="AD1642"/>
  <c r="H1642" s="1"/>
  <c r="AD90"/>
  <c r="AD129"/>
  <c r="H129" s="1"/>
  <c r="AD1329"/>
  <c r="AD692"/>
  <c r="AD1688"/>
  <c r="AD47"/>
  <c r="AD82"/>
  <c r="AD64"/>
  <c r="H64" s="1"/>
  <c r="AD178"/>
  <c r="H178" s="1"/>
  <c r="AD94"/>
  <c r="AD646"/>
  <c r="AD1442"/>
  <c r="H1442" s="1"/>
  <c r="AD655"/>
  <c r="AD1017"/>
  <c r="AD1137"/>
  <c r="H1137" s="1"/>
  <c r="AD1436"/>
  <c r="H1436" s="1"/>
  <c r="AD1452"/>
  <c r="H1452" s="1"/>
  <c r="AD1588"/>
  <c r="AD1149"/>
  <c r="AD1581"/>
  <c r="H1581" s="1"/>
  <c r="AD1680"/>
  <c r="AD1450"/>
  <c r="H1450" s="1"/>
  <c r="AD1482"/>
  <c r="AD1600"/>
  <c r="H1600" s="1"/>
  <c r="AD3027"/>
  <c r="AD3698"/>
  <c r="AD1674"/>
  <c r="AD4410"/>
  <c r="H4410" s="1"/>
  <c r="AD1573"/>
  <c r="H1573" s="1"/>
  <c r="AD641"/>
  <c r="H641" s="1"/>
  <c r="AD103"/>
  <c r="AD53"/>
  <c r="H53" s="1"/>
  <c r="AD134"/>
  <c r="H134" s="1"/>
  <c r="AD1162"/>
  <c r="H1162" s="1"/>
  <c r="AD1478"/>
  <c r="H1478" s="1"/>
  <c r="AD54"/>
  <c r="H54" s="1"/>
  <c r="AD104"/>
  <c r="AD1598"/>
  <c r="H1598" s="1"/>
  <c r="AD1526"/>
  <c r="AD1590"/>
  <c r="AD1578"/>
  <c r="H1578" s="1"/>
  <c r="AD1447"/>
  <c r="H1447" s="1"/>
  <c r="AD135"/>
  <c r="H135" s="1"/>
  <c r="AD1641"/>
  <c r="H1641" s="1"/>
  <c r="AD1332"/>
  <c r="AD690"/>
  <c r="AD1685"/>
  <c r="H1685" s="1"/>
  <c r="AD77"/>
  <c r="AD262"/>
  <c r="H262" s="1"/>
  <c r="AD126"/>
  <c r="H126" s="1"/>
  <c r="AD92"/>
  <c r="AD650"/>
  <c r="H650" s="1"/>
  <c r="AD649"/>
  <c r="H649" s="1"/>
  <c r="AD993"/>
  <c r="H993" s="1"/>
  <c r="AD1138"/>
  <c r="H1138" s="1"/>
  <c r="AD1441"/>
  <c r="H1441" s="1"/>
  <c r="AD953"/>
  <c r="AD1540"/>
  <c r="H1540" s="1"/>
  <c r="AD1153"/>
  <c r="AD1603"/>
  <c r="H1603" s="1"/>
  <c r="AD1152"/>
  <c r="AD1489"/>
  <c r="H1489" s="1"/>
  <c r="AD1649"/>
  <c r="AD3024"/>
  <c r="H3024" s="1"/>
  <c r="AD3242"/>
  <c r="AD4488"/>
  <c r="AD1161"/>
  <c r="H1161" s="1"/>
  <c r="AD640"/>
  <c r="H640" s="1"/>
  <c r="AD1675"/>
  <c r="AD1125"/>
  <c r="AD55"/>
  <c r="H55" s="1"/>
  <c r="AD20"/>
  <c r="AD1129"/>
  <c r="H1129" s="1"/>
  <c r="AD1525"/>
  <c r="AD1480"/>
  <c r="AD3258"/>
  <c r="H3258" s="1"/>
  <c r="AD691"/>
  <c r="AD1684"/>
  <c r="H1684" s="1"/>
  <c r="AD15"/>
  <c r="AD175"/>
  <c r="H175" s="1"/>
  <c r="AD146"/>
  <c r="H146" s="1"/>
  <c r="AD266"/>
  <c r="H266" s="1"/>
  <c r="AD268"/>
  <c r="H268" s="1"/>
  <c r="AD124"/>
  <c r="H124" s="1"/>
  <c r="AD62"/>
  <c r="H62" s="1"/>
  <c r="AD1140"/>
  <c r="H1140" s="1"/>
  <c r="AD950"/>
  <c r="AD1015"/>
  <c r="AD1183"/>
  <c r="H1183" s="1"/>
  <c r="AD1124"/>
  <c r="AD1582"/>
  <c r="AD1466"/>
  <c r="H1466" s="1"/>
  <c r="AD1632"/>
  <c r="H1632" s="1"/>
  <c r="AD1204"/>
  <c r="H1204" s="1"/>
  <c r="AD1596"/>
  <c r="H1596" s="1"/>
  <c r="AD1119"/>
  <c r="AD4495"/>
  <c r="AD3696"/>
  <c r="H3696" s="1"/>
  <c r="AD4503"/>
  <c r="AD4009"/>
  <c r="H4009" s="1"/>
  <c r="AD3243"/>
  <c r="AD1479"/>
  <c r="H1479" s="1"/>
  <c r="AD137"/>
  <c r="H137" s="1"/>
  <c r="AD93"/>
  <c r="AD639"/>
  <c r="AD69"/>
  <c r="AD105"/>
  <c r="AD1157"/>
  <c r="H1157" s="1"/>
  <c r="AD1445"/>
  <c r="H1445" s="1"/>
  <c r="AD57"/>
  <c r="H57" s="1"/>
  <c r="AD1341"/>
  <c r="AD1687"/>
  <c r="AD113"/>
  <c r="H113" s="1"/>
  <c r="AD91"/>
  <c r="AD75"/>
  <c r="H75" s="1"/>
  <c r="AD56"/>
  <c r="H56" s="1"/>
  <c r="AD1474"/>
  <c r="H1474" s="1"/>
  <c r="AD989"/>
  <c r="H989" s="1"/>
  <c r="AD1018"/>
  <c r="H1018" s="1"/>
  <c r="AD1186"/>
  <c r="AD648"/>
  <c r="AD1456"/>
  <c r="H1456" s="1"/>
  <c r="AD951"/>
  <c r="AD1487"/>
  <c r="H1487" s="1"/>
  <c r="AD1454"/>
  <c r="H1454" s="1"/>
  <c r="AD1453"/>
  <c r="H1453" s="1"/>
  <c r="AD1468"/>
  <c r="AD2820"/>
  <c r="AD3699"/>
  <c r="H3699" s="1"/>
  <c r="AD4491"/>
  <c r="AD4011"/>
  <c r="H4011" s="1"/>
  <c r="AD1575"/>
  <c r="H1575" s="1"/>
  <c r="AD1147"/>
  <c r="H1147" s="1"/>
  <c r="AD63"/>
  <c r="H63" s="1"/>
  <c r="AD11"/>
  <c r="AD1128"/>
  <c r="AD122"/>
  <c r="H122" s="1"/>
  <c r="AD14"/>
  <c r="AD1592"/>
  <c r="AD84"/>
  <c r="V567" i="33" s="1"/>
  <c r="AD1464" i="1"/>
  <c r="H1464" s="1"/>
  <c r="AD637"/>
  <c r="AD117"/>
  <c r="AD13"/>
  <c r="AD1340"/>
  <c r="AD3262"/>
  <c r="AD4324"/>
  <c r="AD680"/>
  <c r="H680" s="1"/>
  <c r="AD81"/>
  <c r="AD181"/>
  <c r="H181" s="1"/>
  <c r="AD261"/>
  <c r="H261" s="1"/>
  <c r="AD659"/>
  <c r="H659" s="1"/>
  <c r="AD994"/>
  <c r="H994" s="1"/>
  <c r="AD1139"/>
  <c r="H1139" s="1"/>
  <c r="AD112"/>
  <c r="AD1118"/>
  <c r="AD1651"/>
  <c r="AD1533"/>
  <c r="H1533" s="1"/>
  <c r="AD1467"/>
  <c r="H1467" s="1"/>
  <c r="AD1123"/>
  <c r="AD1595"/>
  <c r="AD1472"/>
  <c r="H1472" s="1"/>
  <c r="AD3026"/>
  <c r="H3026" s="1"/>
  <c r="AD4493"/>
  <c r="AD4499"/>
  <c r="H4499" s="1"/>
  <c r="AD4497"/>
  <c r="AD1594"/>
  <c r="H1594" s="1"/>
  <c r="AD1142"/>
  <c r="AD70"/>
  <c r="H70" s="1"/>
  <c r="AD1200"/>
  <c r="H1200" s="1"/>
  <c r="AD97"/>
  <c r="AD133"/>
  <c r="H133" s="1"/>
  <c r="AD1158"/>
  <c r="H1158" s="1"/>
  <c r="AD1460"/>
  <c r="H1460" s="1"/>
  <c r="AD1449"/>
  <c r="H1449" s="1"/>
  <c r="AD1643"/>
  <c r="H1643" s="1"/>
  <c r="AC150"/>
  <c r="AC148"/>
  <c r="T457" i="33"/>
  <c r="T334"/>
  <c r="T405" s="1"/>
  <c r="AB157" i="1"/>
  <c r="U701" i="33"/>
  <c r="U696"/>
  <c r="U699"/>
  <c r="AC38" i="1"/>
  <c r="U320" i="33" s="1"/>
  <c r="H1530" i="1" l="1"/>
  <c r="H1526"/>
  <c r="H1531"/>
  <c r="H1532"/>
  <c r="H1529"/>
  <c r="H1528"/>
  <c r="H950"/>
  <c r="H955"/>
  <c r="H956"/>
  <c r="H951"/>
  <c r="H949"/>
  <c r="H954"/>
  <c r="H15"/>
  <c r="U321" i="33"/>
  <c r="U391" s="1"/>
  <c r="U316"/>
  <c r="U386" s="1"/>
  <c r="U319"/>
  <c r="U389" s="1"/>
  <c r="U323"/>
  <c r="U393" s="1"/>
  <c r="U317"/>
  <c r="U387" s="1"/>
  <c r="U318"/>
  <c r="U388" s="1"/>
  <c r="U322"/>
  <c r="U392" s="1"/>
  <c r="V787"/>
  <c r="V781"/>
  <c r="H4493" i="1"/>
  <c r="D786" i="33" s="1"/>
  <c r="V786"/>
  <c r="H4495" i="1"/>
  <c r="V788" i="33"/>
  <c r="H4489" i="1"/>
  <c r="V782" i="33"/>
  <c r="V783"/>
  <c r="H4491" i="1"/>
  <c r="D784" i="33" s="1"/>
  <c r="V784"/>
  <c r="H4492" i="1"/>
  <c r="V785" i="33"/>
  <c r="H3243" i="1"/>
  <c r="H3249"/>
  <c r="H3244"/>
  <c r="AD697"/>
  <c r="AD695"/>
  <c r="H3246"/>
  <c r="AD701"/>
  <c r="H691"/>
  <c r="H699" s="1"/>
  <c r="AD699"/>
  <c r="H690"/>
  <c r="H698" s="1"/>
  <c r="AD698"/>
  <c r="AD700"/>
  <c r="H694"/>
  <c r="H702" s="1"/>
  <c r="AD702"/>
  <c r="H688"/>
  <c r="H696" s="1"/>
  <c r="AD696"/>
  <c r="H910"/>
  <c r="H918" s="1"/>
  <c r="AD918"/>
  <c r="H906"/>
  <c r="H914" s="1"/>
  <c r="AD914"/>
  <c r="H1121"/>
  <c r="H1333"/>
  <c r="H1404"/>
  <c r="H1400"/>
  <c r="H1402"/>
  <c r="H1405"/>
  <c r="H1406"/>
  <c r="H1401"/>
  <c r="H1403"/>
  <c r="AC159"/>
  <c r="H889"/>
  <c r="H890"/>
  <c r="H2545"/>
  <c r="H2544"/>
  <c r="H2549"/>
  <c r="H2547"/>
  <c r="H2546"/>
  <c r="H11"/>
  <c r="AD40"/>
  <c r="H3027"/>
  <c r="H1017"/>
  <c r="H115"/>
  <c r="H1595"/>
  <c r="H637"/>
  <c r="H2820"/>
  <c r="H3698"/>
  <c r="H1588"/>
  <c r="H646"/>
  <c r="H692"/>
  <c r="H700" s="1"/>
  <c r="H3700"/>
  <c r="H1187"/>
  <c r="H651"/>
  <c r="H1645"/>
  <c r="H1638"/>
  <c r="H1527"/>
  <c r="H1163"/>
  <c r="H2818"/>
  <c r="H1637"/>
  <c r="H1484"/>
  <c r="H145"/>
  <c r="H3261"/>
  <c r="H73"/>
  <c r="H1579"/>
  <c r="H4500"/>
  <c r="H1470"/>
  <c r="H1586"/>
  <c r="H1439"/>
  <c r="H991"/>
  <c r="H3260"/>
  <c r="H952"/>
  <c r="H1687"/>
  <c r="H1582"/>
  <c r="H1480"/>
  <c r="H1590"/>
  <c r="H655"/>
  <c r="H2822"/>
  <c r="V571" i="33"/>
  <c r="H1019" i="1"/>
  <c r="H1459"/>
  <c r="H1143"/>
  <c r="H142"/>
  <c r="H1574"/>
  <c r="H3031"/>
  <c r="H1587"/>
  <c r="H4496"/>
  <c r="H1535"/>
  <c r="H1184"/>
  <c r="H653"/>
  <c r="H114"/>
  <c r="H693"/>
  <c r="H701" s="1"/>
  <c r="H1468"/>
  <c r="H1525"/>
  <c r="H953"/>
  <c r="H138"/>
  <c r="H1589"/>
  <c r="H2821"/>
  <c r="H1485"/>
  <c r="H119"/>
  <c r="H1644"/>
  <c r="H1584"/>
  <c r="V735" i="33"/>
  <c r="H1534" i="1"/>
  <c r="H648"/>
  <c r="H1688"/>
  <c r="H112"/>
  <c r="H3262"/>
  <c r="H117"/>
  <c r="H1592"/>
  <c r="H69"/>
  <c r="H1482"/>
  <c r="H3248"/>
  <c r="H1463"/>
  <c r="H1601"/>
  <c r="H645"/>
  <c r="H687"/>
  <c r="H4409"/>
  <c r="H4415"/>
  <c r="H1164"/>
  <c r="H66"/>
  <c r="H1682"/>
  <c r="H4323"/>
  <c r="H1407"/>
  <c r="AD37"/>
  <c r="H1153"/>
  <c r="V701" i="33"/>
  <c r="H1655" i="1"/>
  <c r="D701" i="33" s="1"/>
  <c r="N705" s="1"/>
  <c r="L452" i="2" s="1"/>
  <c r="H1124" i="1"/>
  <c r="H92"/>
  <c r="D584" i="33" s="1"/>
  <c r="V584"/>
  <c r="V595"/>
  <c r="H103" i="1"/>
  <c r="D595" i="33" s="1"/>
  <c r="AD39" i="1"/>
  <c r="V321" i="33" s="1"/>
  <c r="H1650" i="1"/>
  <c r="D696" i="33" s="1"/>
  <c r="V696"/>
  <c r="V559"/>
  <c r="H76" i="1"/>
  <c r="D559" i="33" s="1"/>
  <c r="V599"/>
  <c r="H107" i="1"/>
  <c r="D599" i="33" s="1"/>
  <c r="H12" i="1"/>
  <c r="H10"/>
  <c r="H8"/>
  <c r="V694" i="33"/>
  <c r="H1648" i="1"/>
  <c r="D694" i="33" s="1"/>
  <c r="H1155" i="1"/>
  <c r="V700" i="33"/>
  <c r="H1654" i="1"/>
  <c r="H1122"/>
  <c r="H45"/>
  <c r="AD149"/>
  <c r="U340" i="33"/>
  <c r="U411" s="1"/>
  <c r="U463"/>
  <c r="H23" i="1"/>
  <c r="V574" i="33"/>
  <c r="H91" i="1"/>
  <c r="D574" i="33" s="1"/>
  <c r="H1123" i="1"/>
  <c r="V697" i="33"/>
  <c r="H1651" i="1"/>
  <c r="D697" i="33" s="1"/>
  <c r="H104" i="1"/>
  <c r="D596" i="33" s="1"/>
  <c r="V596"/>
  <c r="AD151" i="1"/>
  <c r="H47"/>
  <c r="H90"/>
  <c r="D573" i="33" s="1"/>
  <c r="V573"/>
  <c r="H1150" i="1"/>
  <c r="V563" i="33"/>
  <c r="H80" i="1"/>
  <c r="D563" i="33" s="1"/>
  <c r="U390"/>
  <c r="AC161" i="1"/>
  <c r="H1152"/>
  <c r="H1679"/>
  <c r="D736" i="33" s="1"/>
  <c r="V736"/>
  <c r="H1154" i="1"/>
  <c r="H95"/>
  <c r="D587" i="33" s="1"/>
  <c r="V587"/>
  <c r="AC157" i="1"/>
  <c r="U333" i="33"/>
  <c r="U404" s="1"/>
  <c r="U456"/>
  <c r="H97" i="1"/>
  <c r="D589" i="33" s="1"/>
  <c r="V589"/>
  <c r="V585"/>
  <c r="H93" i="1"/>
  <c r="D585" i="33" s="1"/>
  <c r="V731"/>
  <c r="H1674" i="1"/>
  <c r="D731" i="33" s="1"/>
  <c r="H1329" i="1"/>
  <c r="V590" i="33"/>
  <c r="H98" i="1"/>
  <c r="D590" i="33" s="1"/>
  <c r="AD148" i="1"/>
  <c r="H44"/>
  <c r="V562" i="33"/>
  <c r="H79" i="1"/>
  <c r="D562" i="33" s="1"/>
  <c r="H25" i="1"/>
  <c r="H41" s="1"/>
  <c r="AD41"/>
  <c r="V323" i="33" s="1"/>
  <c r="H1330" i="1"/>
  <c r="V593" i="33"/>
  <c r="H101" i="1"/>
  <c r="D593" i="33" s="1"/>
  <c r="V592"/>
  <c r="H100" i="1"/>
  <c r="D592" i="33" s="1"/>
  <c r="H1652" i="1"/>
  <c r="V698" i="33"/>
  <c r="AD152" i="1"/>
  <c r="H48"/>
  <c r="H99"/>
  <c r="D591" i="33" s="1"/>
  <c r="V591"/>
  <c r="AD34" i="1"/>
  <c r="V316" i="33" s="1"/>
  <c r="V570"/>
  <c r="H87" i="1"/>
  <c r="D570" i="33" s="1"/>
  <c r="V733"/>
  <c r="H1676" i="1"/>
  <c r="D733" i="33" s="1"/>
  <c r="H1120" i="1"/>
  <c r="H1156"/>
  <c r="H1331"/>
  <c r="U337" i="33"/>
  <c r="U408" s="1"/>
  <c r="U460"/>
  <c r="H88" i="1"/>
  <c r="D571" i="33" s="1"/>
  <c r="AC163" i="1"/>
  <c r="U462" i="33"/>
  <c r="U339"/>
  <c r="U410" s="1"/>
  <c r="H84" i="1"/>
  <c r="D567" i="33" s="1"/>
  <c r="H14" i="1"/>
  <c r="AC158"/>
  <c r="U334" i="33"/>
  <c r="U405" s="1"/>
  <c r="U457"/>
  <c r="V597"/>
  <c r="H105" i="1"/>
  <c r="D597" i="33" s="1"/>
  <c r="H1119" i="1"/>
  <c r="H77"/>
  <c r="D560" i="33" s="1"/>
  <c r="V560"/>
  <c r="H1332" i="1"/>
  <c r="V737" i="33"/>
  <c r="H106" i="1"/>
  <c r="D598" i="33" s="1"/>
  <c r="V598"/>
  <c r="H85" i="1"/>
  <c r="D568" i="33" s="1"/>
  <c r="V568"/>
  <c r="AD155" i="1"/>
  <c r="H1151"/>
  <c r="AD153"/>
  <c r="H49"/>
  <c r="H1328"/>
  <c r="U336" i="33"/>
  <c r="U407" s="1"/>
  <c r="AC160" i="1"/>
  <c r="U459" i="33"/>
  <c r="AC164" i="1"/>
  <c r="U338" i="33"/>
  <c r="U409" s="1"/>
  <c r="AC162" i="1"/>
  <c r="U461" i="33"/>
  <c r="H1118" i="1"/>
  <c r="V564" i="33"/>
  <c r="H81" i="1"/>
  <c r="D564" i="33" s="1"/>
  <c r="H13" i="1"/>
  <c r="U458" i="33"/>
  <c r="U335"/>
  <c r="U406" s="1"/>
  <c r="AD36" i="1"/>
  <c r="V318" i="33" s="1"/>
  <c r="V732"/>
  <c r="H1675" i="1"/>
  <c r="D732" i="33" s="1"/>
  <c r="V695"/>
  <c r="H1649" i="1"/>
  <c r="D695" i="33" s="1"/>
  <c r="H1149" i="1"/>
  <c r="H94"/>
  <c r="D586" i="33" s="1"/>
  <c r="V586"/>
  <c r="H82" i="1"/>
  <c r="D565" i="33" s="1"/>
  <c r="V565"/>
  <c r="H19" i="1"/>
  <c r="AD35"/>
  <c r="V317" i="33" s="1"/>
  <c r="H1653" i="1"/>
  <c r="V699" i="33"/>
  <c r="H1117" i="1"/>
  <c r="V594" i="33"/>
  <c r="H102" i="1"/>
  <c r="D594" i="33" s="1"/>
  <c r="H86" i="1"/>
  <c r="D569" i="33" s="1"/>
  <c r="V569"/>
  <c r="H50" i="1"/>
  <c r="AD154"/>
  <c r="H1335"/>
  <c r="V730" i="33"/>
  <c r="H1673" i="1"/>
  <c r="D730" i="33" s="1"/>
  <c r="V572"/>
  <c r="H89" i="1"/>
  <c r="D572" i="33" s="1"/>
  <c r="AD150" i="1"/>
  <c r="H46"/>
  <c r="AD38"/>
  <c r="V320" i="33" s="1"/>
  <c r="H22" i="1"/>
  <c r="H9"/>
  <c r="V588" i="33"/>
  <c r="H96" i="1"/>
  <c r="D588" i="33" s="1"/>
  <c r="H78" i="1"/>
  <c r="D561" i="33" s="1"/>
  <c r="V561"/>
  <c r="H83" i="1"/>
  <c r="D566" i="33" s="1"/>
  <c r="V566"/>
  <c r="H1334" i="1"/>
  <c r="H1677"/>
  <c r="D734" i="33" s="1"/>
  <c r="H1327" i="1"/>
  <c r="AD198"/>
  <c r="AD206" s="1"/>
  <c r="V304" i="33" s="1"/>
  <c r="V373" s="1"/>
  <c r="AD195" i="1"/>
  <c r="AD203" s="1"/>
  <c r="V301" i="33" s="1"/>
  <c r="V370" s="1"/>
  <c r="AD196" i="1"/>
  <c r="AD204" s="1"/>
  <c r="V302" i="33" s="1"/>
  <c r="V371" s="1"/>
  <c r="AD194" i="1"/>
  <c r="AD202" s="1"/>
  <c r="V300" i="33" s="1"/>
  <c r="V369" s="1"/>
  <c r="AC197" i="1"/>
  <c r="AC205" s="1"/>
  <c r="U303" i="33" s="1"/>
  <c r="U372" s="1"/>
  <c r="AB196" i="1"/>
  <c r="AB204" s="1"/>
  <c r="T302" i="33" s="1"/>
  <c r="T371" s="1"/>
  <c r="Z197" i="1"/>
  <c r="Z205" s="1"/>
  <c r="S303" i="33" s="1"/>
  <c r="S372" s="1"/>
  <c r="Y196" i="1"/>
  <c r="Y204" s="1"/>
  <c r="R302" i="33" s="1"/>
  <c r="R371" s="1"/>
  <c r="Z198" i="1"/>
  <c r="Z206" s="1"/>
  <c r="S304" i="33" s="1"/>
  <c r="S373" s="1"/>
  <c r="W198" i="1"/>
  <c r="W206" s="1"/>
  <c r="Q304" i="33" s="1"/>
  <c r="Q373" s="1"/>
  <c r="V199" i="1"/>
  <c r="V207" s="1"/>
  <c r="P305" i="33" s="1"/>
  <c r="P374" s="1"/>
  <c r="U198" i="1"/>
  <c r="U206" s="1"/>
  <c r="O304" i="33" s="1"/>
  <c r="O373" s="1"/>
  <c r="V196" i="1"/>
  <c r="V204" s="1"/>
  <c r="P302" i="33" s="1"/>
  <c r="P371" s="1"/>
  <c r="U199" i="1"/>
  <c r="U207" s="1"/>
  <c r="O305" i="33" s="1"/>
  <c r="O374" s="1"/>
  <c r="T194" i="1"/>
  <c r="T202" s="1"/>
  <c r="N300" i="33" s="1"/>
  <c r="N369" s="1"/>
  <c r="U196" i="1"/>
  <c r="U204" s="1"/>
  <c r="O302" i="33" s="1"/>
  <c r="O371" s="1"/>
  <c r="R194" i="1"/>
  <c r="R202" s="1"/>
  <c r="M300" i="33" s="1"/>
  <c r="M369" s="1"/>
  <c r="K196" i="1"/>
  <c r="K204" s="1"/>
  <c r="G302" i="33" s="1"/>
  <c r="G371" s="1"/>
  <c r="O198" i="1"/>
  <c r="O206" s="1"/>
  <c r="J304" i="33" s="1"/>
  <c r="J373" s="1"/>
  <c r="O194" i="1"/>
  <c r="O202" s="1"/>
  <c r="J300" i="33" s="1"/>
  <c r="J369" s="1"/>
  <c r="M194" i="1"/>
  <c r="M202" s="1"/>
  <c r="I300" i="33" s="1"/>
  <c r="I369" s="1"/>
  <c r="M195" i="1"/>
  <c r="M203" s="1"/>
  <c r="I301" i="33" s="1"/>
  <c r="I370" s="1"/>
  <c r="J194" i="1"/>
  <c r="J202" s="1"/>
  <c r="F300" i="33" s="1"/>
  <c r="F369" s="1"/>
  <c r="L197" i="1"/>
  <c r="L205" s="1"/>
  <c r="H303" i="33" s="1"/>
  <c r="H372" s="1"/>
  <c r="AD197" i="1"/>
  <c r="AD205" s="1"/>
  <c r="V303" i="33" s="1"/>
  <c r="V372" s="1"/>
  <c r="AD199" i="1"/>
  <c r="AD207" s="1"/>
  <c r="V305" i="33" s="1"/>
  <c r="V374" s="1"/>
  <c r="AC195" i="1"/>
  <c r="AC203" s="1"/>
  <c r="U301" i="33" s="1"/>
  <c r="U370" s="1"/>
  <c r="AC198" i="1"/>
  <c r="AC206" s="1"/>
  <c r="U304" i="33" s="1"/>
  <c r="U373" s="1"/>
  <c r="AB195" i="1"/>
  <c r="AB203" s="1"/>
  <c r="T301" i="33" s="1"/>
  <c r="T370" s="1"/>
  <c r="AB199" i="1"/>
  <c r="AB207" s="1"/>
  <c r="T305" i="33" s="1"/>
  <c r="T374" s="1"/>
  <c r="Z195" i="1"/>
  <c r="Z203" s="1"/>
  <c r="S301" i="33" s="1"/>
  <c r="S370" s="1"/>
  <c r="Y194" i="1"/>
  <c r="Y202" s="1"/>
  <c r="R300" i="33" s="1"/>
  <c r="R369" s="1"/>
  <c r="W197" i="1"/>
  <c r="W205" s="1"/>
  <c r="Q303" i="33" s="1"/>
  <c r="Q372" s="1"/>
  <c r="V194" i="1"/>
  <c r="V202" s="1"/>
  <c r="P300" i="33" s="1"/>
  <c r="P369" s="1"/>
  <c r="U194" i="1"/>
  <c r="U202" s="1"/>
  <c r="O300" i="33" s="1"/>
  <c r="O369" s="1"/>
  <c r="T198" i="1"/>
  <c r="T206" s="1"/>
  <c r="N304" i="33" s="1"/>
  <c r="N373" s="1"/>
  <c r="R198" i="1"/>
  <c r="R206" s="1"/>
  <c r="M304" i="33" s="1"/>
  <c r="M373" s="1"/>
  <c r="R195" i="1"/>
  <c r="R203" s="1"/>
  <c r="M301" i="33" s="1"/>
  <c r="M370" s="1"/>
  <c r="Q195" i="1"/>
  <c r="Q203" s="1"/>
  <c r="L301" i="33" s="1"/>
  <c r="L370" s="1"/>
  <c r="Q198" i="1"/>
  <c r="Q206" s="1"/>
  <c r="L304" i="33" s="1"/>
  <c r="L373" s="1"/>
  <c r="O199" i="1"/>
  <c r="O207" s="1"/>
  <c r="J305" i="33" s="1"/>
  <c r="J374" s="1"/>
  <c r="O196" i="1"/>
  <c r="O204" s="1"/>
  <c r="J302" i="33" s="1"/>
  <c r="J371" s="1"/>
  <c r="P195" i="1"/>
  <c r="P203" s="1"/>
  <c r="K301" i="33" s="1"/>
  <c r="K370" s="1"/>
  <c r="P199" i="1"/>
  <c r="P207" s="1"/>
  <c r="K305" i="33" s="1"/>
  <c r="K374" s="1"/>
  <c r="P196" i="1"/>
  <c r="P204" s="1"/>
  <c r="K302" i="33" s="1"/>
  <c r="K371" s="1"/>
  <c r="J198" i="1"/>
  <c r="J206" s="1"/>
  <c r="F304" i="33" s="1"/>
  <c r="F373" s="1"/>
  <c r="J195" i="1"/>
  <c r="J203" s="1"/>
  <c r="F301" i="33" s="1"/>
  <c r="F370" s="1"/>
  <c r="M199" i="1"/>
  <c r="M207" s="1"/>
  <c r="I305" i="33" s="1"/>
  <c r="I374" s="1"/>
  <c r="AC194" i="1"/>
  <c r="AC202" s="1"/>
  <c r="U300" i="33" s="1"/>
  <c r="U369" s="1"/>
  <c r="AC199" i="1"/>
  <c r="AC207" s="1"/>
  <c r="U305" i="33" s="1"/>
  <c r="U374" s="1"/>
  <c r="AB198" i="1"/>
  <c r="AB206" s="1"/>
  <c r="T304" i="33" s="1"/>
  <c r="T373" s="1"/>
  <c r="AB197" i="1"/>
  <c r="AB205" s="1"/>
  <c r="T303" i="33" s="1"/>
  <c r="T372" s="1"/>
  <c r="Z196" i="1"/>
  <c r="Z204" s="1"/>
  <c r="S302" i="33" s="1"/>
  <c r="S371" s="1"/>
  <c r="Y197" i="1"/>
  <c r="Y205" s="1"/>
  <c r="R303" i="33" s="1"/>
  <c r="R372" s="1"/>
  <c r="Y198" i="1"/>
  <c r="Y206" s="1"/>
  <c r="R304" i="33" s="1"/>
  <c r="R373" s="1"/>
  <c r="W194" i="1"/>
  <c r="W202" s="1"/>
  <c r="Q300" i="33" s="1"/>
  <c r="Q369" s="1"/>
  <c r="W196" i="1"/>
  <c r="W204" s="1"/>
  <c r="Q302" i="33" s="1"/>
  <c r="Q371" s="1"/>
  <c r="V195" i="1"/>
  <c r="V203" s="1"/>
  <c r="P301" i="33" s="1"/>
  <c r="P370" s="1"/>
  <c r="T195" i="1"/>
  <c r="T203" s="1"/>
  <c r="N301" i="33" s="1"/>
  <c r="N370" s="1"/>
  <c r="U197" i="1"/>
  <c r="U205" s="1"/>
  <c r="O303" i="33" s="1"/>
  <c r="O372" s="1"/>
  <c r="T197" i="1"/>
  <c r="T205" s="1"/>
  <c r="N303" i="33" s="1"/>
  <c r="N372" s="1"/>
  <c r="R197" i="1"/>
  <c r="R205" s="1"/>
  <c r="M303" i="33" s="1"/>
  <c r="M372" s="1"/>
  <c r="O195" i="1"/>
  <c r="O203" s="1"/>
  <c r="J301" i="33" s="1"/>
  <c r="J370" s="1"/>
  <c r="Q197" i="1"/>
  <c r="Q205" s="1"/>
  <c r="L303" i="33" s="1"/>
  <c r="L372" s="1"/>
  <c r="O197" i="1"/>
  <c r="O205" s="1"/>
  <c r="J303" i="33" s="1"/>
  <c r="J372" s="1"/>
  <c r="P194" i="1"/>
  <c r="P202" s="1"/>
  <c r="K300" i="33" s="1"/>
  <c r="K369" s="1"/>
  <c r="P197" i="1"/>
  <c r="P205" s="1"/>
  <c r="K303" i="33" s="1"/>
  <c r="K372" s="1"/>
  <c r="M196" i="1"/>
  <c r="M204" s="1"/>
  <c r="I302" i="33" s="1"/>
  <c r="I371" s="1"/>
  <c r="J196" i="1"/>
  <c r="J204" s="1"/>
  <c r="F302" i="33" s="1"/>
  <c r="F371" s="1"/>
  <c r="M197" i="1"/>
  <c r="M205" s="1"/>
  <c r="I303" i="33" s="1"/>
  <c r="I372" s="1"/>
  <c r="L198" i="1"/>
  <c r="L206" s="1"/>
  <c r="H304" i="33" s="1"/>
  <c r="H373" s="1"/>
  <c r="M198" i="1"/>
  <c r="M206" s="1"/>
  <c r="I304" i="33" s="1"/>
  <c r="I373" s="1"/>
  <c r="J199" i="1"/>
  <c r="J207" s="1"/>
  <c r="F305" i="33" s="1"/>
  <c r="F374" s="1"/>
  <c r="AC196" i="1"/>
  <c r="AC204" s="1"/>
  <c r="U302" i="33" s="1"/>
  <c r="U371" s="1"/>
  <c r="AB194" i="1"/>
  <c r="AB202" s="1"/>
  <c r="T300" i="33" s="1"/>
  <c r="T369" s="1"/>
  <c r="Y199" i="1"/>
  <c r="Y207" s="1"/>
  <c r="R305" i="33" s="1"/>
  <c r="R374" s="1"/>
  <c r="Z194" i="1"/>
  <c r="Z202" s="1"/>
  <c r="S300" i="33" s="1"/>
  <c r="S369" s="1"/>
  <c r="Y195" i="1"/>
  <c r="Y203" s="1"/>
  <c r="R301" i="33" s="1"/>
  <c r="R370" s="1"/>
  <c r="Z199" i="1"/>
  <c r="Z207" s="1"/>
  <c r="S305" i="33" s="1"/>
  <c r="S374" s="1"/>
  <c r="W195" i="1"/>
  <c r="W203" s="1"/>
  <c r="Q301" i="33" s="1"/>
  <c r="Q370" s="1"/>
  <c r="W199" i="1"/>
  <c r="W207" s="1"/>
  <c r="Q305" i="33" s="1"/>
  <c r="Q374" s="1"/>
  <c r="V197" i="1"/>
  <c r="V205" s="1"/>
  <c r="P303" i="33" s="1"/>
  <c r="P372" s="1"/>
  <c r="V198" i="1"/>
  <c r="V206" s="1"/>
  <c r="P304" i="33" s="1"/>
  <c r="P373" s="1"/>
  <c r="T199" i="1"/>
  <c r="T207" s="1"/>
  <c r="N305" i="33" s="1"/>
  <c r="N374" s="1"/>
  <c r="T196" i="1"/>
  <c r="T204" s="1"/>
  <c r="N302" i="33" s="1"/>
  <c r="N371" s="1"/>
  <c r="U195" i="1"/>
  <c r="U203" s="1"/>
  <c r="O301" i="33" s="1"/>
  <c r="O370" s="1"/>
  <c r="R199" i="1"/>
  <c r="R207" s="1"/>
  <c r="M305" i="33" s="1"/>
  <c r="M374" s="1"/>
  <c r="R196" i="1"/>
  <c r="R204" s="1"/>
  <c r="M302" i="33" s="1"/>
  <c r="M371" s="1"/>
  <c r="Q196" i="1"/>
  <c r="Q204" s="1"/>
  <c r="L302" i="33" s="1"/>
  <c r="L371" s="1"/>
  <c r="Q194" i="1"/>
  <c r="Q202" s="1"/>
  <c r="L300" i="33" s="1"/>
  <c r="L369" s="1"/>
  <c r="Q199" i="1"/>
  <c r="Q207" s="1"/>
  <c r="L305" i="33" s="1"/>
  <c r="L374" s="1"/>
  <c r="K195" i="1"/>
  <c r="K203" s="1"/>
  <c r="G301" i="33" s="1"/>
  <c r="G370" s="1"/>
  <c r="P198" i="1"/>
  <c r="P206" s="1"/>
  <c r="K304" i="33" s="1"/>
  <c r="K373" s="1"/>
  <c r="L194" i="1"/>
  <c r="L202" s="1"/>
  <c r="H300" i="33" s="1"/>
  <c r="H369" s="1"/>
  <c r="J197" i="1"/>
  <c r="J205" s="1"/>
  <c r="F303" i="33" s="1"/>
  <c r="F372" s="1"/>
  <c r="L199" i="1"/>
  <c r="L207" s="1"/>
  <c r="H305" i="33" s="1"/>
  <c r="H374" s="1"/>
  <c r="L195" i="1"/>
  <c r="L203" s="1"/>
  <c r="H301" i="33" s="1"/>
  <c r="H370" s="1"/>
  <c r="L196" i="1"/>
  <c r="L204" s="1"/>
  <c r="H302" i="33" s="1"/>
  <c r="H371" s="1"/>
  <c r="T1659" i="1" l="1"/>
  <c r="D323" i="33"/>
  <c r="L329" s="1"/>
  <c r="J310" i="2" s="1"/>
  <c r="V322" i="33"/>
  <c r="V392" s="1"/>
  <c r="V319"/>
  <c r="V389" s="1"/>
  <c r="D785"/>
  <c r="AD3272" i="1"/>
  <c r="AD163"/>
  <c r="D700" i="33"/>
  <c r="D698"/>
  <c r="D699"/>
  <c r="AD285" i="1"/>
  <c r="AD293" s="1"/>
  <c r="P702" i="33"/>
  <c r="N449" i="2" s="1"/>
  <c r="J705" i="33"/>
  <c r="H452" i="2" s="1"/>
  <c r="H705" i="33"/>
  <c r="F452" i="2" s="1"/>
  <c r="AD160" i="1"/>
  <c r="AD162"/>
  <c r="J703" i="33"/>
  <c r="H450" i="2" s="1"/>
  <c r="U702" i="33"/>
  <c r="S449" i="2" s="1"/>
  <c r="H706" i="33"/>
  <c r="F453" i="2" s="1"/>
  <c r="P707" i="33"/>
  <c r="N454" i="2" s="1"/>
  <c r="F705" i="33"/>
  <c r="D452" i="2" s="1"/>
  <c r="F703" i="33"/>
  <c r="D450" i="2" s="1"/>
  <c r="N707" i="33"/>
  <c r="L454" i="2" s="1"/>
  <c r="J708" i="33"/>
  <c r="H455" i="2" s="1"/>
  <c r="R702" i="33"/>
  <c r="P449" i="2" s="1"/>
  <c r="V708" i="33"/>
  <c r="T455" i="2" s="1"/>
  <c r="V702" i="33"/>
  <c r="T449" i="2" s="1"/>
  <c r="V704" i="33"/>
  <c r="T451" i="2" s="1"/>
  <c r="T707" i="33"/>
  <c r="R454" i="2" s="1"/>
  <c r="K704" i="33"/>
  <c r="I451" i="2" s="1"/>
  <c r="R707" i="33"/>
  <c r="P454" i="2" s="1"/>
  <c r="N703" i="33"/>
  <c r="L450" i="2" s="1"/>
  <c r="P703" i="33"/>
  <c r="N450" i="2" s="1"/>
  <c r="V604" i="33"/>
  <c r="T471" i="2" s="1"/>
  <c r="V603" i="33"/>
  <c r="T470" i="2" s="1"/>
  <c r="J702" i="33"/>
  <c r="H449" i="2" s="1"/>
  <c r="H149" i="1"/>
  <c r="D334" i="33" s="1"/>
  <c r="D405" s="1"/>
  <c r="V707"/>
  <c r="T454" i="2" s="1"/>
  <c r="I705" i="33"/>
  <c r="G452" i="2" s="1"/>
  <c r="E707" i="33"/>
  <c r="C454" i="2" s="1"/>
  <c r="K708" i="33"/>
  <c r="I455" i="2" s="1"/>
  <c r="L704" i="33"/>
  <c r="J451" i="2" s="1"/>
  <c r="N702" i="33"/>
  <c r="L449" i="2" s="1"/>
  <c r="Q706" i="33"/>
  <c r="O453" i="2" s="1"/>
  <c r="S705" i="33"/>
  <c r="Q452" i="2" s="1"/>
  <c r="U708" i="33"/>
  <c r="S455" i="2" s="1"/>
  <c r="I704" i="33"/>
  <c r="G451" i="2" s="1"/>
  <c r="F706" i="33"/>
  <c r="D453" i="2" s="1"/>
  <c r="K703" i="33"/>
  <c r="I450" i="2" s="1"/>
  <c r="L706" i="33"/>
  <c r="J453" i="2" s="1"/>
  <c r="N706" i="33"/>
  <c r="L453" i="2" s="1"/>
  <c r="Q708" i="33"/>
  <c r="O455" i="2" s="1"/>
  <c r="S704" i="33"/>
  <c r="Q451" i="2" s="1"/>
  <c r="H151" i="1"/>
  <c r="D336" i="33" s="1"/>
  <c r="D407" s="1"/>
  <c r="G707"/>
  <c r="E454" i="2" s="1"/>
  <c r="L707" i="33"/>
  <c r="J454" i="2" s="1"/>
  <c r="F708" i="33"/>
  <c r="D455" i="2" s="1"/>
  <c r="R708" i="33"/>
  <c r="P455" i="2" s="1"/>
  <c r="V703" i="33"/>
  <c r="T450" i="2" s="1"/>
  <c r="I702" i="33"/>
  <c r="G449" i="2" s="1"/>
  <c r="G703" i="33"/>
  <c r="E450" i="2" s="1"/>
  <c r="K706" i="33"/>
  <c r="I453" i="2" s="1"/>
  <c r="M702" i="33"/>
  <c r="K449" i="2" s="1"/>
  <c r="O706" i="33"/>
  <c r="M453" i="2" s="1"/>
  <c r="Q703" i="33"/>
  <c r="O450" i="2" s="1"/>
  <c r="T705" i="33"/>
  <c r="R452" i="2" s="1"/>
  <c r="H707" i="33"/>
  <c r="F454" i="2" s="1"/>
  <c r="E708" i="33"/>
  <c r="C455" i="2" s="1"/>
  <c r="G708" i="33"/>
  <c r="E455" i="2" s="1"/>
  <c r="L703" i="33"/>
  <c r="J450" i="2" s="1"/>
  <c r="O705" i="33"/>
  <c r="M452" i="2" s="1"/>
  <c r="Q704" i="33"/>
  <c r="O451" i="2" s="1"/>
  <c r="S703" i="33"/>
  <c r="Q450" i="2" s="1"/>
  <c r="V706" i="33"/>
  <c r="T453" i="2" s="1"/>
  <c r="V705" i="33"/>
  <c r="T452" i="2" s="1"/>
  <c r="F702" i="33"/>
  <c r="D449" i="2" s="1"/>
  <c r="P705" i="33"/>
  <c r="N452" i="2" s="1"/>
  <c r="J707" i="33"/>
  <c r="H454" i="2" s="1"/>
  <c r="G705" i="33"/>
  <c r="E452" i="2" s="1"/>
  <c r="H702" i="33"/>
  <c r="F449" i="2" s="1"/>
  <c r="H703" i="33"/>
  <c r="F450" i="2" s="1"/>
  <c r="K707" i="33"/>
  <c r="I454" i="2" s="1"/>
  <c r="M707" i="33"/>
  <c r="K454" i="2" s="1"/>
  <c r="O704" i="33"/>
  <c r="M451" i="2" s="1"/>
  <c r="R706" i="33"/>
  <c r="P453" i="2" s="1"/>
  <c r="T702" i="33"/>
  <c r="R449" i="2" s="1"/>
  <c r="F707" i="33"/>
  <c r="D454" i="2" s="1"/>
  <c r="G706" i="33"/>
  <c r="E453" i="2" s="1"/>
  <c r="E704" i="33"/>
  <c r="C451" i="2" s="1"/>
  <c r="M705" i="33"/>
  <c r="K452" i="2" s="1"/>
  <c r="P708" i="33"/>
  <c r="N455" i="2" s="1"/>
  <c r="R703" i="33"/>
  <c r="P450" i="2" s="1"/>
  <c r="S708" i="33"/>
  <c r="Q455" i="2" s="1"/>
  <c r="M704" i="33"/>
  <c r="K451" i="2" s="1"/>
  <c r="K705" i="33"/>
  <c r="I452" i="2" s="1"/>
  <c r="Q702" i="33"/>
  <c r="O449" i="2" s="1"/>
  <c r="G702" i="33"/>
  <c r="E449" i="2" s="1"/>
  <c r="U706" i="33"/>
  <c r="S453" i="2" s="1"/>
  <c r="R704" i="33"/>
  <c r="P451" i="2" s="1"/>
  <c r="I708" i="33"/>
  <c r="G455" i="2" s="1"/>
  <c r="K702" i="33"/>
  <c r="I449" i="2" s="1"/>
  <c r="L702" i="33"/>
  <c r="J449" i="2" s="1"/>
  <c r="N704" i="33"/>
  <c r="S706"/>
  <c r="Q453" i="2" s="1"/>
  <c r="I703" i="33"/>
  <c r="G450" i="2" s="1"/>
  <c r="E706" i="33"/>
  <c r="C453" i="2" s="1"/>
  <c r="E702" i="33"/>
  <c r="L708"/>
  <c r="J455" i="2" s="1"/>
  <c r="N708" i="33"/>
  <c r="L455" i="2" s="1"/>
  <c r="P706" i="33"/>
  <c r="N453" i="2" s="1"/>
  <c r="T704" i="33"/>
  <c r="R451" i="2" s="1"/>
  <c r="H704" i="33"/>
  <c r="F451" i="2" s="1"/>
  <c r="I707" i="33"/>
  <c r="G454" i="2" s="1"/>
  <c r="E705" i="33"/>
  <c r="C452" i="2" s="1"/>
  <c r="M706" i="33"/>
  <c r="K453" i="2" s="1"/>
  <c r="O707" i="33"/>
  <c r="M454" i="2" s="1"/>
  <c r="Q705" i="33"/>
  <c r="O452" i="2" s="1"/>
  <c r="S702" i="33"/>
  <c r="Q449" i="2" s="1"/>
  <c r="H708" i="33"/>
  <c r="F455" i="2" s="1"/>
  <c r="I706" i="33"/>
  <c r="G453" i="2" s="1"/>
  <c r="J706" i="33"/>
  <c r="H453" i="2" s="1"/>
  <c r="M708" i="33"/>
  <c r="K455" i="2" s="1"/>
  <c r="O703" i="33"/>
  <c r="M450" i="2" s="1"/>
  <c r="S707" i="33"/>
  <c r="Q454" i="2" s="1"/>
  <c r="F704" i="33"/>
  <c r="D451" i="2" s="1"/>
  <c r="P704" i="33"/>
  <c r="U703"/>
  <c r="U707"/>
  <c r="S454" i="2" s="1"/>
  <c r="J704" i="33"/>
  <c r="M703"/>
  <c r="K450" i="2" s="1"/>
  <c r="R705" i="33"/>
  <c r="P452" i="2" s="1"/>
  <c r="G704" i="33"/>
  <c r="E451" i="2" s="1"/>
  <c r="L705" i="33"/>
  <c r="J452" i="2" s="1"/>
  <c r="T706" i="33"/>
  <c r="R453" i="2" s="1"/>
  <c r="Q707" i="33"/>
  <c r="O454" i="2" s="1"/>
  <c r="U704" i="33"/>
  <c r="S451" i="2" s="1"/>
  <c r="O702" i="33"/>
  <c r="M449" i="2" s="1"/>
  <c r="T708" i="33"/>
  <c r="R455" i="2" s="1"/>
  <c r="E703" i="33"/>
  <c r="C450" i="2" s="1"/>
  <c r="O708" i="33"/>
  <c r="M455" i="2" s="1"/>
  <c r="U705" i="33"/>
  <c r="S452" i="2" s="1"/>
  <c r="T703" i="33"/>
  <c r="R450" i="2" s="1"/>
  <c r="T1627" i="1"/>
  <c r="H154"/>
  <c r="D339" i="33" s="1"/>
  <c r="D410" s="1"/>
  <c r="AD825" i="1"/>
  <c r="AD3352"/>
  <c r="H150"/>
  <c r="D335" i="33" s="1"/>
  <c r="D406" s="1"/>
  <c r="V339"/>
  <c r="V410" s="1"/>
  <c r="V462"/>
  <c r="AD158" i="1"/>
  <c r="V581" i="33"/>
  <c r="T446" i="2" s="1"/>
  <c r="V580" i="33"/>
  <c r="T445" i="2" s="1"/>
  <c r="H153" i="1"/>
  <c r="AD157"/>
  <c r="H152"/>
  <c r="V393" i="33"/>
  <c r="AD164" i="1"/>
  <c r="H148"/>
  <c r="D333" i="33" s="1"/>
  <c r="D404" s="1"/>
  <c r="V457"/>
  <c r="V334"/>
  <c r="V405" s="1"/>
  <c r="V338"/>
  <c r="V409" s="1"/>
  <c r="V461"/>
  <c r="V575"/>
  <c r="V600"/>
  <c r="F581"/>
  <c r="D446" i="2" s="1"/>
  <c r="I580" i="33"/>
  <c r="G445" i="2" s="1"/>
  <c r="H580" i="33"/>
  <c r="F445" i="2" s="1"/>
  <c r="I579" i="33"/>
  <c r="G444" i="2" s="1"/>
  <c r="F578" i="33"/>
  <c r="D443" i="2" s="1"/>
  <c r="I578" i="33"/>
  <c r="G443" i="2" s="1"/>
  <c r="K575" i="33"/>
  <c r="K579"/>
  <c r="I444" i="2" s="1"/>
  <c r="K576" i="33"/>
  <c r="I441" i="2" s="1"/>
  <c r="J579" i="33"/>
  <c r="H444" i="2" s="1"/>
  <c r="L579" i="33"/>
  <c r="J444" i="2" s="1"/>
  <c r="L575" i="33"/>
  <c r="J575"/>
  <c r="J577"/>
  <c r="H442" i="2" s="1"/>
  <c r="M579" i="33"/>
  <c r="K444" i="2" s="1"/>
  <c r="M575" i="33"/>
  <c r="N579"/>
  <c r="L444" i="2" s="1"/>
  <c r="O579" i="33"/>
  <c r="M444" i="2" s="1"/>
  <c r="N577" i="33"/>
  <c r="L442" i="2" s="1"/>
  <c r="P577" i="33"/>
  <c r="N442" i="2" s="1"/>
  <c r="P575" i="33"/>
  <c r="Q578"/>
  <c r="O443" i="2" s="1"/>
  <c r="Q576" i="33"/>
  <c r="O441" i="2" s="1"/>
  <c r="R580" i="33"/>
  <c r="P445" i="2" s="1"/>
  <c r="R579" i="33"/>
  <c r="P444" i="2" s="1"/>
  <c r="S578" i="33"/>
  <c r="Q443" i="2" s="1"/>
  <c r="T579" i="33"/>
  <c r="R444" i="2" s="1"/>
  <c r="T580" i="33"/>
  <c r="R445" i="2" s="1"/>
  <c r="U581" i="33"/>
  <c r="S446" i="2" s="1"/>
  <c r="U576" i="33"/>
  <c r="S441" i="2" s="1"/>
  <c r="I581" i="33"/>
  <c r="G446" i="2" s="1"/>
  <c r="F577" i="33"/>
  <c r="D442" i="2" s="1"/>
  <c r="F575" i="33"/>
  <c r="F580"/>
  <c r="D445" i="2" s="1"/>
  <c r="K578" i="33"/>
  <c r="I443" i="2" s="1"/>
  <c r="K581" i="33"/>
  <c r="I446" i="2" s="1"/>
  <c r="K577" i="33"/>
  <c r="I442" i="2" s="1"/>
  <c r="I575" i="33"/>
  <c r="E577"/>
  <c r="J578"/>
  <c r="H443" i="2" s="1"/>
  <c r="J581" i="33"/>
  <c r="H446" i="2" s="1"/>
  <c r="L580" i="33"/>
  <c r="J445" i="2" s="1"/>
  <c r="G581" i="33"/>
  <c r="E446" i="2" s="1"/>
  <c r="L577" i="33"/>
  <c r="J442" i="2" s="1"/>
  <c r="M577" i="33"/>
  <c r="K442" i="2" s="1"/>
  <c r="M580" i="33"/>
  <c r="K445" i="2" s="1"/>
  <c r="N580" i="33"/>
  <c r="L445" i="2" s="1"/>
  <c r="N575" i="33"/>
  <c r="O576"/>
  <c r="M441" i="2" s="1"/>
  <c r="P576" i="33"/>
  <c r="N441" i="2" s="1"/>
  <c r="O575" i="33"/>
  <c r="Q579"/>
  <c r="O444" i="2" s="1"/>
  <c r="Q575" i="33"/>
  <c r="R576"/>
  <c r="P441" i="2" s="1"/>
  <c r="S577" i="33"/>
  <c r="Q442" i="2" s="1"/>
  <c r="R575" i="33"/>
  <c r="T581"/>
  <c r="R446" i="2" s="1"/>
  <c r="T577" i="33"/>
  <c r="R442" i="2" s="1"/>
  <c r="U580" i="33"/>
  <c r="S445" i="2" s="1"/>
  <c r="U577" i="33"/>
  <c r="S442" i="2" s="1"/>
  <c r="H577" i="33"/>
  <c r="F442" i="2" s="1"/>
  <c r="H576" i="33"/>
  <c r="F441" i="2" s="1"/>
  <c r="K580" i="33"/>
  <c r="I445" i="2" s="1"/>
  <c r="L581" i="33"/>
  <c r="J446" i="2" s="1"/>
  <c r="L578" i="33"/>
  <c r="J443" i="2" s="1"/>
  <c r="O577" i="33"/>
  <c r="M442" i="2" s="1"/>
  <c r="P580" i="33"/>
  <c r="N445" i="2" s="1"/>
  <c r="Q581" i="33"/>
  <c r="O446" i="2" s="1"/>
  <c r="R577" i="33"/>
  <c r="P442" i="2" s="1"/>
  <c r="T576" i="33"/>
  <c r="R441" i="2" s="1"/>
  <c r="H575" i="33"/>
  <c r="F576"/>
  <c r="D441" i="2" s="1"/>
  <c r="E578" i="33"/>
  <c r="G575"/>
  <c r="E580"/>
  <c r="G578"/>
  <c r="E443" i="2" s="1"/>
  <c r="O578" i="33"/>
  <c r="M443" i="2" s="1"/>
  <c r="P578" i="33"/>
  <c r="N443" i="2" s="1"/>
  <c r="Q580" i="33"/>
  <c r="O445" i="2" s="1"/>
  <c r="R578" i="33"/>
  <c r="P443" i="2" s="1"/>
  <c r="T575" i="33"/>
  <c r="U579"/>
  <c r="S444" i="2" s="1"/>
  <c r="H579" i="33"/>
  <c r="F444" i="2" s="1"/>
  <c r="I577" i="33"/>
  <c r="G442" i="2" s="1"/>
  <c r="G580" i="33"/>
  <c r="E445" i="2" s="1"/>
  <c r="E576" i="33"/>
  <c r="I576"/>
  <c r="G441" i="2" s="1"/>
  <c r="J576" i="33"/>
  <c r="H441" i="2" s="1"/>
  <c r="G576" i="33"/>
  <c r="E441" i="2" s="1"/>
  <c r="J580" i="33"/>
  <c r="H445" i="2" s="1"/>
  <c r="M576" i="33"/>
  <c r="K441" i="2" s="1"/>
  <c r="N576" i="33"/>
  <c r="L441" i="2" s="1"/>
  <c r="O581" i="33"/>
  <c r="M446" i="2" s="1"/>
  <c r="O580" i="33"/>
  <c r="M445" i="2" s="1"/>
  <c r="P581" i="33"/>
  <c r="N446" i="2" s="1"/>
  <c r="S580" i="33"/>
  <c r="Q445" i="2" s="1"/>
  <c r="S575" i="33"/>
  <c r="S579"/>
  <c r="Q444" i="2" s="1"/>
  <c r="T578" i="33"/>
  <c r="R443" i="2" s="1"/>
  <c r="H578" i="33"/>
  <c r="F443" i="2" s="1"/>
  <c r="H581" i="33"/>
  <c r="F446" i="2" s="1"/>
  <c r="F579" i="33"/>
  <c r="D444" i="2" s="1"/>
  <c r="E575" i="33"/>
  <c r="G579"/>
  <c r="E444" i="2" s="1"/>
  <c r="G577" i="33"/>
  <c r="E442" i="2" s="1"/>
  <c r="E581" i="33"/>
  <c r="L576"/>
  <c r="J441" i="2" s="1"/>
  <c r="E579" i="33"/>
  <c r="M578"/>
  <c r="K443" i="2" s="1"/>
  <c r="M581" i="33"/>
  <c r="K446" i="2" s="1"/>
  <c r="N578" i="33"/>
  <c r="L443" i="2" s="1"/>
  <c r="N581" i="33"/>
  <c r="L446" i="2" s="1"/>
  <c r="P579" i="33"/>
  <c r="N444" i="2" s="1"/>
  <c r="Q577" i="33"/>
  <c r="O442" i="2" s="1"/>
  <c r="S581" i="33"/>
  <c r="Q446" i="2" s="1"/>
  <c r="S576" i="33"/>
  <c r="Q441" i="2" s="1"/>
  <c r="R581" i="33"/>
  <c r="P446" i="2" s="1"/>
  <c r="U575" i="33"/>
  <c r="U578"/>
  <c r="S443" i="2" s="1"/>
  <c r="AD161" i="1"/>
  <c r="V602" i="33"/>
  <c r="T469" i="2" s="1"/>
  <c r="AD159" i="1"/>
  <c r="V576" i="33"/>
  <c r="T441" i="2" s="1"/>
  <c r="V605" i="33"/>
  <c r="T472" i="2" s="1"/>
  <c r="V579" i="33"/>
  <c r="T444" i="2" s="1"/>
  <c r="V336" i="33"/>
  <c r="V407" s="1"/>
  <c r="V459"/>
  <c r="V458"/>
  <c r="V335"/>
  <c r="V406" s="1"/>
  <c r="V340"/>
  <c r="V411" s="1"/>
  <c r="V463"/>
  <c r="V460"/>
  <c r="V337"/>
  <c r="V408" s="1"/>
  <c r="V333"/>
  <c r="V404" s="1"/>
  <c r="V456"/>
  <c r="V577"/>
  <c r="T442" i="2" s="1"/>
  <c r="F602" i="33"/>
  <c r="D469" i="2" s="1"/>
  <c r="H601" i="33"/>
  <c r="F468" i="2" s="1"/>
  <c r="H603" i="33"/>
  <c r="F470" i="2" s="1"/>
  <c r="F604" i="33"/>
  <c r="D471" i="2" s="1"/>
  <c r="E601" i="33"/>
  <c r="K604"/>
  <c r="I471" i="2" s="1"/>
  <c r="F600" i="33"/>
  <c r="K606"/>
  <c r="I473" i="2" s="1"/>
  <c r="I603" i="33"/>
  <c r="G470" i="2" s="1"/>
  <c r="E603" i="33"/>
  <c r="J602"/>
  <c r="H469" i="2" s="1"/>
  <c r="J604" i="33"/>
  <c r="H471" i="2" s="1"/>
  <c r="G605" i="33"/>
  <c r="E472" i="2" s="1"/>
  <c r="E604" i="33"/>
  <c r="M605"/>
  <c r="K472" i="2" s="1"/>
  <c r="M606" i="33"/>
  <c r="K473" i="2" s="1"/>
  <c r="N603" i="33"/>
  <c r="L470" i="2" s="1"/>
  <c r="O600" i="33"/>
  <c r="N600"/>
  <c r="P606"/>
  <c r="N473" i="2" s="1"/>
  <c r="P602" i="33"/>
  <c r="N469" i="2" s="1"/>
  <c r="Q606" i="33"/>
  <c r="O473" i="2" s="1"/>
  <c r="Q605" i="33"/>
  <c r="O472" i="2" s="1"/>
  <c r="R602" i="33"/>
  <c r="P469" i="2" s="1"/>
  <c r="R606" i="33"/>
  <c r="P473" i="2" s="1"/>
  <c r="S605" i="33"/>
  <c r="Q472" i="2" s="1"/>
  <c r="R601" i="33"/>
  <c r="P468" i="2" s="1"/>
  <c r="T602" i="33"/>
  <c r="R469" i="2" s="1"/>
  <c r="U602" i="33"/>
  <c r="S469" i="2" s="1"/>
  <c r="U601" i="33"/>
  <c r="S468" i="2" s="1"/>
  <c r="I600" i="33"/>
  <c r="F605"/>
  <c r="D472" i="2" s="1"/>
  <c r="H605" i="33"/>
  <c r="F472" i="2" s="1"/>
  <c r="H606" i="33"/>
  <c r="F473" i="2" s="1"/>
  <c r="K601" i="33"/>
  <c r="I468" i="2" s="1"/>
  <c r="E600" i="33"/>
  <c r="K602"/>
  <c r="I469" i="2" s="1"/>
  <c r="H602" i="33"/>
  <c r="F469" i="2" s="1"/>
  <c r="E605" i="33"/>
  <c r="L606"/>
  <c r="J473" i="2" s="1"/>
  <c r="G606" i="33"/>
  <c r="E473" i="2" s="1"/>
  <c r="G600" i="33"/>
  <c r="J605"/>
  <c r="H472" i="2" s="1"/>
  <c r="J601" i="33"/>
  <c r="H468" i="2" s="1"/>
  <c r="M601" i="33"/>
  <c r="K468" i="2" s="1"/>
  <c r="M600" i="33"/>
  <c r="O601"/>
  <c r="M468" i="2" s="1"/>
  <c r="N602" i="33"/>
  <c r="L469" i="2" s="1"/>
  <c r="N606" i="33"/>
  <c r="L473" i="2" s="1"/>
  <c r="P604" i="33"/>
  <c r="N471" i="2" s="1"/>
  <c r="O602" i="33"/>
  <c r="M469" i="2" s="1"/>
  <c r="Q602" i="33"/>
  <c r="O469" i="2" s="1"/>
  <c r="Q604" i="33"/>
  <c r="O471" i="2" s="1"/>
  <c r="R600" i="33"/>
  <c r="R603"/>
  <c r="P470" i="2" s="1"/>
  <c r="T605" i="33"/>
  <c r="R472" i="2" s="1"/>
  <c r="T606" i="33"/>
  <c r="R473" i="2" s="1"/>
  <c r="U606" i="33"/>
  <c r="S473" i="2" s="1"/>
  <c r="U603" i="33"/>
  <c r="S470" i="2" s="1"/>
  <c r="H604" i="33"/>
  <c r="F471" i="2" s="1"/>
  <c r="H600" i="33"/>
  <c r="K605"/>
  <c r="I472" i="2" s="1"/>
  <c r="G603" i="33"/>
  <c r="E470" i="2" s="1"/>
  <c r="L605" i="33"/>
  <c r="J472" i="2" s="1"/>
  <c r="L602" i="33"/>
  <c r="J469" i="2" s="1"/>
  <c r="M604" i="33"/>
  <c r="K471" i="2" s="1"/>
  <c r="O604" i="33"/>
  <c r="M471" i="2" s="1"/>
  <c r="Q600" i="33"/>
  <c r="S601"/>
  <c r="Q468" i="2" s="1"/>
  <c r="T601" i="33"/>
  <c r="R468" i="2" s="1"/>
  <c r="U600" i="33"/>
  <c r="S603"/>
  <c r="Q470" i="2" s="1"/>
  <c r="F606" i="33"/>
  <c r="D473" i="2" s="1"/>
  <c r="F601" i="33"/>
  <c r="D468" i="2" s="1"/>
  <c r="I601" i="33"/>
  <c r="G468" i="2" s="1"/>
  <c r="F603" i="33"/>
  <c r="D470" i="2" s="1"/>
  <c r="I606" i="33"/>
  <c r="G473" i="2" s="1"/>
  <c r="I602" i="33"/>
  <c r="G469" i="2" s="1"/>
  <c r="K603" i="33"/>
  <c r="I470" i="2" s="1"/>
  <c r="K600" i="33"/>
  <c r="L603"/>
  <c r="J470" i="2" s="1"/>
  <c r="G601" i="33"/>
  <c r="E468" i="2" s="1"/>
  <c r="J603" i="33"/>
  <c r="H470" i="2" s="1"/>
  <c r="L600" i="33"/>
  <c r="L604"/>
  <c r="J471" i="2" s="1"/>
  <c r="J606" i="33"/>
  <c r="H473" i="2" s="1"/>
  <c r="M603" i="33"/>
  <c r="K470" i="2" s="1"/>
  <c r="O605" i="33"/>
  <c r="M472" i="2" s="1"/>
  <c r="N604" i="33"/>
  <c r="L471" i="2" s="1"/>
  <c r="O603" i="33"/>
  <c r="M470" i="2" s="1"/>
  <c r="P601" i="33"/>
  <c r="N468" i="2" s="1"/>
  <c r="P605" i="33"/>
  <c r="N472" i="2" s="1"/>
  <c r="P603" i="33"/>
  <c r="N470" i="2" s="1"/>
  <c r="R605" i="33"/>
  <c r="P472" i="2" s="1"/>
  <c r="S600" i="33"/>
  <c r="S602"/>
  <c r="Q469" i="2" s="1"/>
  <c r="R604" i="33"/>
  <c r="P471" i="2" s="1"/>
  <c r="T603" i="33"/>
  <c r="R470" i="2" s="1"/>
  <c r="T600" i="33"/>
  <c r="U605"/>
  <c r="S472" i="2" s="1"/>
  <c r="I604" i="33"/>
  <c r="G471" i="2" s="1"/>
  <c r="I605" i="33"/>
  <c r="G472" i="2" s="1"/>
  <c r="E602" i="33"/>
  <c r="G602"/>
  <c r="E469" i="2" s="1"/>
  <c r="G604" i="33"/>
  <c r="E471" i="2" s="1"/>
  <c r="J600" i="33"/>
  <c r="L601"/>
  <c r="J468" i="2" s="1"/>
  <c r="E606" i="33"/>
  <c r="M602"/>
  <c r="K469" i="2" s="1"/>
  <c r="N601" i="33"/>
  <c r="L468" i="2" s="1"/>
  <c r="N605" i="33"/>
  <c r="L472" i="2" s="1"/>
  <c r="O606" i="33"/>
  <c r="M473" i="2" s="1"/>
  <c r="P600" i="33"/>
  <c r="Q603"/>
  <c r="O470" i="2" s="1"/>
  <c r="S606" i="33"/>
  <c r="Q473" i="2" s="1"/>
  <c r="S604" i="33"/>
  <c r="Q471" i="2" s="1"/>
  <c r="T604" i="33"/>
  <c r="R471" i="2" s="1"/>
  <c r="U604" i="33"/>
  <c r="S471" i="2" s="1"/>
  <c r="Q601" i="33"/>
  <c r="O468" i="2" s="1"/>
  <c r="V578" i="33"/>
  <c r="T443" i="2" s="1"/>
  <c r="V606" i="33"/>
  <c r="T473" i="2" s="1"/>
  <c r="V601" i="33"/>
  <c r="T468" i="2" s="1"/>
  <c r="I689" i="1"/>
  <c r="I697" s="1"/>
  <c r="I4324"/>
  <c r="I4322"/>
  <c r="I4328"/>
  <c r="I679"/>
  <c r="I695" s="1"/>
  <c r="AA195"/>
  <c r="AA203" s="1"/>
  <c r="I196"/>
  <c r="I204" s="1"/>
  <c r="E302" i="33" s="1"/>
  <c r="AA198" i="1"/>
  <c r="AA206" s="1"/>
  <c r="X196"/>
  <c r="X204" s="1"/>
  <c r="N195"/>
  <c r="N203" s="1"/>
  <c r="S195"/>
  <c r="S203" s="1"/>
  <c r="AA197"/>
  <c r="AA205" s="1"/>
  <c r="X199"/>
  <c r="X207" s="1"/>
  <c r="Q200"/>
  <c r="Q208" s="1"/>
  <c r="L306" i="33" s="1"/>
  <c r="L375" s="1"/>
  <c r="R200" i="1"/>
  <c r="R208" s="1"/>
  <c r="M306" i="33" s="1"/>
  <c r="M375" s="1"/>
  <c r="J200" i="1"/>
  <c r="J208" s="1"/>
  <c r="F306" i="33" s="1"/>
  <c r="F375" s="1"/>
  <c r="M193" i="1"/>
  <c r="M201" s="1"/>
  <c r="I299" i="33" s="1"/>
  <c r="I368" s="1"/>
  <c r="S196" i="1"/>
  <c r="S204" s="1"/>
  <c r="U200"/>
  <c r="U208" s="1"/>
  <c r="O306" i="33" s="1"/>
  <c r="O375" s="1"/>
  <c r="W200" i="1"/>
  <c r="W208" s="1"/>
  <c r="Q306" i="33" s="1"/>
  <c r="Q375" s="1"/>
  <c r="I194" i="1"/>
  <c r="I202" s="1"/>
  <c r="E300" i="33" s="1"/>
  <c r="E369" s="1"/>
  <c r="N196" i="1"/>
  <c r="N204" s="1"/>
  <c r="X194"/>
  <c r="X202" s="1"/>
  <c r="AB200"/>
  <c r="AB208" s="1"/>
  <c r="T306" i="33" s="1"/>
  <c r="T375" s="1"/>
  <c r="I197" i="1"/>
  <c r="I205" s="1"/>
  <c r="E303" i="33" s="1"/>
  <c r="E372" s="1"/>
  <c r="AC193" i="1"/>
  <c r="AC201" s="1"/>
  <c r="U299" i="33" s="1"/>
  <c r="P193" i="1"/>
  <c r="P201" s="1"/>
  <c r="K299" i="33" s="1"/>
  <c r="K368" s="1"/>
  <c r="O193" i="1"/>
  <c r="O201" s="1"/>
  <c r="J299" i="33" s="1"/>
  <c r="J368" s="1"/>
  <c r="X197" i="1"/>
  <c r="X205" s="1"/>
  <c r="X195"/>
  <c r="X203" s="1"/>
  <c r="V193"/>
  <c r="V201" s="1"/>
  <c r="P299" i="33" s="1"/>
  <c r="M200" i="1"/>
  <c r="M208" s="1"/>
  <c r="I306" i="33" s="1"/>
  <c r="I375" s="1"/>
  <c r="X198" i="1"/>
  <c r="X206" s="1"/>
  <c r="T193"/>
  <c r="T201" s="1"/>
  <c r="N299" i="33" s="1"/>
  <c r="Y193" i="1"/>
  <c r="Y201" s="1"/>
  <c r="R299" i="33" s="1"/>
  <c r="R368" s="1"/>
  <c r="S194" i="1"/>
  <c r="S202" s="1"/>
  <c r="Z193"/>
  <c r="Z201" s="1"/>
  <c r="S299" i="33" s="1"/>
  <c r="AA199" i="1"/>
  <c r="AA207" s="1"/>
  <c r="AC200"/>
  <c r="AC208" s="1"/>
  <c r="U306" i="33" s="1"/>
  <c r="U375" s="1"/>
  <c r="L1142" i="1"/>
  <c r="I3247"/>
  <c r="J3242"/>
  <c r="L4488"/>
  <c r="H781" i="33" s="1"/>
  <c r="J1145" i="1"/>
  <c r="I1186"/>
  <c r="J1198"/>
  <c r="J1144"/>
  <c r="J24"/>
  <c r="I4497"/>
  <c r="E782" i="33" s="1"/>
  <c r="I639" i="1"/>
  <c r="J20"/>
  <c r="I4411"/>
  <c r="I990"/>
  <c r="I1015"/>
  <c r="K194"/>
  <c r="K202" s="1"/>
  <c r="G300" i="33" s="1"/>
  <c r="J4490" i="1"/>
  <c r="F783" i="33" s="1"/>
  <c r="K4494" i="1"/>
  <c r="G787" i="33" s="1"/>
  <c r="K24" i="1"/>
  <c r="J1203"/>
  <c r="I1128"/>
  <c r="L1203"/>
  <c r="I3242"/>
  <c r="L1125"/>
  <c r="I3245"/>
  <c r="J1199"/>
  <c r="J21"/>
  <c r="J18"/>
  <c r="K198"/>
  <c r="K206" s="1"/>
  <c r="G304" i="33" s="1"/>
  <c r="G373" s="1"/>
  <c r="K193" i="1"/>
  <c r="K201" s="1"/>
  <c r="G299" i="33" s="1"/>
  <c r="K199" i="1"/>
  <c r="K207" s="1"/>
  <c r="G305" i="33" s="1"/>
  <c r="G374" s="1"/>
  <c r="K197" i="1"/>
  <c r="K205" s="1"/>
  <c r="G303" i="33" s="1"/>
  <c r="G372" s="1"/>
  <c r="K200" i="1"/>
  <c r="K208" s="1"/>
  <c r="G306" i="33" s="1"/>
  <c r="G375" s="1"/>
  <c r="P200" i="1"/>
  <c r="P208" s="1"/>
  <c r="K306" i="33" s="1"/>
  <c r="K375" s="1"/>
  <c r="O200" i="1"/>
  <c r="O208" s="1"/>
  <c r="J306" i="33" s="1"/>
  <c r="J375" s="1"/>
  <c r="V200" i="1"/>
  <c r="V208" s="1"/>
  <c r="P306" i="33" s="1"/>
  <c r="P375" s="1"/>
  <c r="I195" i="1"/>
  <c r="I203" s="1"/>
  <c r="E301" i="33" s="1"/>
  <c r="E370" s="1"/>
  <c r="S199" i="1"/>
  <c r="S207" s="1"/>
  <c r="T200"/>
  <c r="T208" s="1"/>
  <c r="N306" i="33" s="1"/>
  <c r="N375" s="1"/>
  <c r="AA194" i="1"/>
  <c r="AA202" s="1"/>
  <c r="Y200"/>
  <c r="Y208" s="1"/>
  <c r="R306" i="33" s="1"/>
  <c r="R375" s="1"/>
  <c r="L193" i="1"/>
  <c r="L201" s="1"/>
  <c r="H299" i="33" s="1"/>
  <c r="H368" s="1"/>
  <c r="I198" i="1"/>
  <c r="I206" s="1"/>
  <c r="E304" i="33" s="1"/>
  <c r="E373" s="1"/>
  <c r="Z200" i="1"/>
  <c r="Z208" s="1"/>
  <c r="S306" i="33" s="1"/>
  <c r="S375" s="1"/>
  <c r="AA196" i="1"/>
  <c r="AA204" s="1"/>
  <c r="AD193"/>
  <c r="AD201" s="1"/>
  <c r="V299" i="33" s="1"/>
  <c r="V368" s="1"/>
  <c r="I193" i="1"/>
  <c r="I201" s="1"/>
  <c r="E299" i="33" s="1"/>
  <c r="E368" s="1"/>
  <c r="I199" i="1"/>
  <c r="I207" s="1"/>
  <c r="E305" i="33" s="1"/>
  <c r="E374" s="1"/>
  <c r="S197" i="1"/>
  <c r="S205" s="1"/>
  <c r="Q193"/>
  <c r="Q201" s="1"/>
  <c r="L299" i="33" s="1"/>
  <c r="R193" i="1"/>
  <c r="R201" s="1"/>
  <c r="M299" i="33" s="1"/>
  <c r="M368" s="1"/>
  <c r="J193" i="1"/>
  <c r="J201" s="1"/>
  <c r="F299" i="33" s="1"/>
  <c r="U193" i="1"/>
  <c r="U201" s="1"/>
  <c r="O299" i="33" s="1"/>
  <c r="W193" i="1"/>
  <c r="W201" s="1"/>
  <c r="Q299" i="33" s="1"/>
  <c r="Q368" s="1"/>
  <c r="L200" i="1"/>
  <c r="L208" s="1"/>
  <c r="H306" i="33" s="1"/>
  <c r="H375" s="1"/>
  <c r="S198" i="1"/>
  <c r="S206" s="1"/>
  <c r="AB193"/>
  <c r="AB201" s="1"/>
  <c r="T299" i="33" s="1"/>
  <c r="T368" s="1"/>
  <c r="AD200" i="1"/>
  <c r="AD208" s="1"/>
  <c r="V306" i="33" s="1"/>
  <c r="V375" s="1"/>
  <c r="O330" l="1"/>
  <c r="M311" i="2" s="1"/>
  <c r="U4423" i="1" s="1"/>
  <c r="AD1571"/>
  <c r="AB1569"/>
  <c r="R1567"/>
  <c r="K1569"/>
  <c r="M1569"/>
  <c r="Y1569"/>
  <c r="V1568"/>
  <c r="T1569"/>
  <c r="Q1569"/>
  <c r="Q1568"/>
  <c r="M1571"/>
  <c r="J1571"/>
  <c r="Z1566"/>
  <c r="Q1567"/>
  <c r="AB1571"/>
  <c r="W1569"/>
  <c r="T1571"/>
  <c r="R1566"/>
  <c r="K1571"/>
  <c r="P1567"/>
  <c r="L1570"/>
  <c r="AC1567"/>
  <c r="Y1571"/>
  <c r="V1567"/>
  <c r="T1568"/>
  <c r="K1570"/>
  <c r="M1568"/>
  <c r="J1567"/>
  <c r="AD1567"/>
  <c r="J1560"/>
  <c r="Z1656"/>
  <c r="I1627"/>
  <c r="I1660"/>
  <c r="Q1624"/>
  <c r="AB1624"/>
  <c r="P1661"/>
  <c r="Q1657"/>
  <c r="AB1659"/>
  <c r="P1628"/>
  <c r="Y1662"/>
  <c r="AD1569"/>
  <c r="P1658"/>
  <c r="AD1630"/>
  <c r="J1625"/>
  <c r="AC1656"/>
  <c r="L1659"/>
  <c r="Q970"/>
  <c r="Z1569"/>
  <c r="U1571"/>
  <c r="K1567"/>
  <c r="AC1570"/>
  <c r="Z1567"/>
  <c r="V1570"/>
  <c r="U1570"/>
  <c r="J1568"/>
  <c r="Z1568"/>
  <c r="Q1570"/>
  <c r="L1569"/>
  <c r="AB1570"/>
  <c r="W1567"/>
  <c r="T1567"/>
  <c r="O1566"/>
  <c r="Q1571"/>
  <c r="J1570"/>
  <c r="AB1567"/>
  <c r="Y1567"/>
  <c r="V1571"/>
  <c r="R1571"/>
  <c r="O1569"/>
  <c r="P1571"/>
  <c r="J1569"/>
  <c r="AD1570"/>
  <c r="M621"/>
  <c r="U1624"/>
  <c r="J1626"/>
  <c r="M1661"/>
  <c r="P1656"/>
  <c r="K1656"/>
  <c r="I1626"/>
  <c r="L1657"/>
  <c r="Z1625"/>
  <c r="K1662"/>
  <c r="K1657"/>
  <c r="AB1629"/>
  <c r="Y1656"/>
  <c r="J1659"/>
  <c r="O1657"/>
  <c r="O1627"/>
  <c r="W1566"/>
  <c r="Z1571"/>
  <c r="T1570"/>
  <c r="Q1566"/>
  <c r="V1566"/>
  <c r="R1568"/>
  <c r="O1568"/>
  <c r="P1568"/>
  <c r="M1566"/>
  <c r="U1569"/>
  <c r="K1568"/>
  <c r="AC1568"/>
  <c r="Y1568"/>
  <c r="U1567"/>
  <c r="U1566"/>
  <c r="O1570"/>
  <c r="P1566"/>
  <c r="Y1566"/>
  <c r="W1570"/>
  <c r="R1570"/>
  <c r="O1567"/>
  <c r="L1568"/>
  <c r="M1550"/>
  <c r="L1561"/>
  <c r="K1563"/>
  <c r="L622"/>
  <c r="L1658"/>
  <c r="M1630"/>
  <c r="W1656"/>
  <c r="K1660"/>
  <c r="J1656"/>
  <c r="W1626"/>
  <c r="I1630"/>
  <c r="U1628"/>
  <c r="Q1629"/>
  <c r="I1661"/>
  <c r="O1656"/>
  <c r="V1656"/>
  <c r="AD1566"/>
  <c r="AC1569"/>
  <c r="W1568"/>
  <c r="T1566"/>
  <c r="M1570"/>
  <c r="AB1568"/>
  <c r="Y1570"/>
  <c r="U1568"/>
  <c r="O1571"/>
  <c r="K1566"/>
  <c r="M1567"/>
  <c r="J1566"/>
  <c r="AB1566"/>
  <c r="R1569"/>
  <c r="P1570"/>
  <c r="AC1571"/>
  <c r="V1569"/>
  <c r="L1567"/>
  <c r="L1571"/>
  <c r="AC1566"/>
  <c r="Z1570"/>
  <c r="W1571"/>
  <c r="P1569"/>
  <c r="L1566"/>
  <c r="M1562"/>
  <c r="U971"/>
  <c r="I1657"/>
  <c r="L1630"/>
  <c r="K1659"/>
  <c r="U1627"/>
  <c r="L1661"/>
  <c r="R1624"/>
  <c r="AD1657"/>
  <c r="T1624"/>
  <c r="AD1568"/>
  <c r="Y1661"/>
  <c r="AD1656"/>
  <c r="T1629"/>
  <c r="L1660"/>
  <c r="O327" i="33"/>
  <c r="M308" i="2" s="1"/>
  <c r="U4420" i="1" s="1"/>
  <c r="P326" i="33"/>
  <c r="N307" i="2" s="1"/>
  <c r="V316" i="1" s="1"/>
  <c r="O325" i="33"/>
  <c r="M306" i="2" s="1"/>
  <c r="U4418" i="1" s="1"/>
  <c r="H325" i="33"/>
  <c r="F306" i="2" s="1"/>
  <c r="L315" i="1" s="1"/>
  <c r="I324" i="33"/>
  <c r="G305" i="2" s="1"/>
  <c r="J329" i="33"/>
  <c r="H310" i="2" s="1"/>
  <c r="T328" i="33"/>
  <c r="R309" i="2" s="1"/>
  <c r="K328" i="33"/>
  <c r="I309" i="2" s="1"/>
  <c r="M324" i="33"/>
  <c r="K305" i="2" s="1"/>
  <c r="L326" i="33"/>
  <c r="J307" i="2" s="1"/>
  <c r="P328" i="33"/>
  <c r="N309" i="2" s="1"/>
  <c r="M325" i="33"/>
  <c r="K306" i="2" s="1"/>
  <c r="U325" i="33"/>
  <c r="S306" i="2" s="1"/>
  <c r="AC315" i="1" s="1"/>
  <c r="L330" i="33"/>
  <c r="J311" i="2" s="1"/>
  <c r="P327" i="33"/>
  <c r="N308" i="2" s="1"/>
  <c r="K324" i="33"/>
  <c r="I305" i="2" s="1"/>
  <c r="S326" i="33"/>
  <c r="Q307" i="2" s="1"/>
  <c r="Z4419" i="1" s="1"/>
  <c r="S329" i="33"/>
  <c r="Q310" i="2" s="1"/>
  <c r="T326" i="33"/>
  <c r="R307" i="2" s="1"/>
  <c r="P329" i="33"/>
  <c r="N310" i="2" s="1"/>
  <c r="L324" i="33"/>
  <c r="J305" i="2" s="1"/>
  <c r="U327" i="33"/>
  <c r="S308" i="2" s="1"/>
  <c r="Q326" i="33"/>
  <c r="O307" i="2" s="1"/>
  <c r="J328" i="33"/>
  <c r="H309" i="2" s="1"/>
  <c r="K329" i="33"/>
  <c r="I310" i="2" s="1"/>
  <c r="N329" i="33"/>
  <c r="L310" i="2" s="1"/>
  <c r="L325" i="33"/>
  <c r="J306" i="2" s="1"/>
  <c r="O324" i="33"/>
  <c r="M305" i="2" s="1"/>
  <c r="S330" i="33"/>
  <c r="Q311" i="2" s="1"/>
  <c r="K326" i="33"/>
  <c r="I307" i="2" s="1"/>
  <c r="Q329" i="33"/>
  <c r="O310" i="2" s="1"/>
  <c r="I327" i="33"/>
  <c r="G308" i="2" s="1"/>
  <c r="M327" i="33"/>
  <c r="K308" i="2" s="1"/>
  <c r="R4420" i="1" s="1"/>
  <c r="T327" i="33"/>
  <c r="R308" i="2" s="1"/>
  <c r="S328" i="33"/>
  <c r="Q309" i="2" s="1"/>
  <c r="N326" i="33"/>
  <c r="L307" i="2" s="1"/>
  <c r="I326" i="33"/>
  <c r="G307" i="2" s="1"/>
  <c r="M316" i="1" s="1"/>
  <c r="I330" i="33"/>
  <c r="G311" i="2" s="1"/>
  <c r="R329" i="33"/>
  <c r="P310" i="2" s="1"/>
  <c r="O326" i="33"/>
  <c r="M307" i="2" s="1"/>
  <c r="M326" i="33"/>
  <c r="K307" i="2" s="1"/>
  <c r="T325" i="33"/>
  <c r="R306" i="2" s="1"/>
  <c r="O328" i="33"/>
  <c r="M309" i="2" s="1"/>
  <c r="G329" i="33"/>
  <c r="E310" i="2" s="1"/>
  <c r="I329" i="33"/>
  <c r="G310" i="2" s="1"/>
  <c r="J330" i="33"/>
  <c r="H311" i="2" s="1"/>
  <c r="V327" i="33"/>
  <c r="T308" i="2" s="1"/>
  <c r="J326" i="33"/>
  <c r="H307" i="2" s="1"/>
  <c r="P325" i="33"/>
  <c r="N306" i="2" s="1"/>
  <c r="V733" i="1" s="1"/>
  <c r="U330" i="33"/>
  <c r="S311" i="2" s="1"/>
  <c r="Q330" i="33"/>
  <c r="O311" i="2" s="1"/>
  <c r="G324" i="33"/>
  <c r="E305" i="2" s="1"/>
  <c r="H330" i="33"/>
  <c r="F311" i="2" s="1"/>
  <c r="T330" i="33"/>
  <c r="R311" i="2" s="1"/>
  <c r="Q327" i="33"/>
  <c r="O308" i="2" s="1"/>
  <c r="N324" i="33"/>
  <c r="L305" i="2" s="1"/>
  <c r="I328" i="33"/>
  <c r="G309" i="2" s="1"/>
  <c r="U328" i="33"/>
  <c r="S309" i="2" s="1"/>
  <c r="S327" i="33"/>
  <c r="Q308" i="2" s="1"/>
  <c r="H327" i="33"/>
  <c r="F308" i="2" s="1"/>
  <c r="G327" i="33"/>
  <c r="E308" i="2" s="1"/>
  <c r="K317" i="1" s="1"/>
  <c r="S325" i="33"/>
  <c r="Q306" i="2" s="1"/>
  <c r="G325" i="33"/>
  <c r="E306" i="2" s="1"/>
  <c r="L328" i="33"/>
  <c r="J309" i="2" s="1"/>
  <c r="R324" i="33"/>
  <c r="P305" i="2" s="1"/>
  <c r="L327" i="33"/>
  <c r="J308" i="2" s="1"/>
  <c r="T324" i="33"/>
  <c r="R305" i="2" s="1"/>
  <c r="U326" i="33"/>
  <c r="S307" i="2" s="1"/>
  <c r="N330" i="33"/>
  <c r="L311" i="2" s="1"/>
  <c r="T738" i="1" s="1"/>
  <c r="R325" i="33"/>
  <c r="P306" i="2" s="1"/>
  <c r="N328" i="33"/>
  <c r="L309" i="2" s="1"/>
  <c r="M330" i="33"/>
  <c r="K311" i="2" s="1"/>
  <c r="H324" i="33"/>
  <c r="F305" i="2" s="1"/>
  <c r="R327" i="33"/>
  <c r="P308" i="2" s="1"/>
  <c r="P330" i="33"/>
  <c r="N311" i="2" s="1"/>
  <c r="J324" i="33"/>
  <c r="H305" i="2" s="1"/>
  <c r="V330" i="33"/>
  <c r="T311" i="2" s="1"/>
  <c r="AD320" i="1" s="1"/>
  <c r="F368" i="33"/>
  <c r="N368"/>
  <c r="E371"/>
  <c r="S368"/>
  <c r="U368"/>
  <c r="O368"/>
  <c r="L368"/>
  <c r="G368"/>
  <c r="G369"/>
  <c r="P368"/>
  <c r="D393"/>
  <c r="U329"/>
  <c r="S310" i="2" s="1"/>
  <c r="AC4422" i="1" s="1"/>
  <c r="K330" i="33"/>
  <c r="I311" i="2" s="1"/>
  <c r="M329" i="33"/>
  <c r="K310" i="2" s="1"/>
  <c r="N325" i="33"/>
  <c r="L306" i="2" s="1"/>
  <c r="Q324" i="33"/>
  <c r="O305" i="2" s="1"/>
  <c r="R330" i="33"/>
  <c r="P311" i="2" s="1"/>
  <c r="H329" i="33"/>
  <c r="F310" i="2" s="1"/>
  <c r="K327" i="33"/>
  <c r="I308" i="2" s="1"/>
  <c r="H326" i="33"/>
  <c r="F307" i="2" s="1"/>
  <c r="P324" i="33"/>
  <c r="S324"/>
  <c r="M328"/>
  <c r="K309" i="2" s="1"/>
  <c r="Q328" i="33"/>
  <c r="O309" i="2" s="1"/>
  <c r="W4421" i="1" s="1"/>
  <c r="J325" i="33"/>
  <c r="H306" i="2" s="1"/>
  <c r="R328" i="33"/>
  <c r="P309" i="2" s="1"/>
  <c r="H328" i="33"/>
  <c r="F309" i="2" s="1"/>
  <c r="G328" i="33"/>
  <c r="E309" i="2" s="1"/>
  <c r="K736" i="1" s="1"/>
  <c r="T329" i="33"/>
  <c r="R310" i="2" s="1"/>
  <c r="K325" i="33"/>
  <c r="I306" i="2" s="1"/>
  <c r="E326" i="33"/>
  <c r="C307" i="2" s="1"/>
  <c r="O329" i="33"/>
  <c r="M310" i="2" s="1"/>
  <c r="U4422" i="1" s="1"/>
  <c r="R326" i="33"/>
  <c r="P307" i="2" s="1"/>
  <c r="I325" i="33"/>
  <c r="G306" i="2" s="1"/>
  <c r="J327" i="33"/>
  <c r="H308" i="2" s="1"/>
  <c r="N327" i="33"/>
  <c r="L308" i="2" s="1"/>
  <c r="T735" i="1" s="1"/>
  <c r="Q325" i="33"/>
  <c r="O306" i="2" s="1"/>
  <c r="U324" i="33"/>
  <c r="S305" i="2" s="1"/>
  <c r="V325" i="33"/>
  <c r="T306" i="2" s="1"/>
  <c r="V387" i="33"/>
  <c r="V326"/>
  <c r="T307" i="2" s="1"/>
  <c r="V388" i="33"/>
  <c r="V324"/>
  <c r="T305" i="2" s="1"/>
  <c r="V386" i="33"/>
  <c r="V328"/>
  <c r="T309" i="2" s="1"/>
  <c r="V390" i="33"/>
  <c r="V329"/>
  <c r="T310" i="2" s="1"/>
  <c r="V391" i="33"/>
  <c r="K969" i="1"/>
  <c r="L970"/>
  <c r="M969"/>
  <c r="M971"/>
  <c r="K968"/>
  <c r="K970"/>
  <c r="J969"/>
  <c r="L969"/>
  <c r="L966"/>
  <c r="L971"/>
  <c r="L967"/>
  <c r="M967"/>
  <c r="Y623"/>
  <c r="Y1547"/>
  <c r="Y1555"/>
  <c r="V621"/>
  <c r="V1553"/>
  <c r="V1545"/>
  <c r="U623"/>
  <c r="U1555"/>
  <c r="U1547"/>
  <c r="Q620"/>
  <c r="Q1544"/>
  <c r="Q1552"/>
  <c r="AB623"/>
  <c r="AB1555"/>
  <c r="AB1547"/>
  <c r="R619"/>
  <c r="R1543"/>
  <c r="R1551"/>
  <c r="O623"/>
  <c r="O1547"/>
  <c r="O1555"/>
  <c r="Y621"/>
  <c r="Y1553"/>
  <c r="Y1545"/>
  <c r="T621"/>
  <c r="T1545"/>
  <c r="T1553"/>
  <c r="P618"/>
  <c r="P1542"/>
  <c r="P1550"/>
  <c r="AC620"/>
  <c r="AC1552"/>
  <c r="AC1544"/>
  <c r="Z623"/>
  <c r="Z1547"/>
  <c r="Z1555"/>
  <c r="T620"/>
  <c r="T1544"/>
  <c r="T1552"/>
  <c r="Q618"/>
  <c r="Q1542"/>
  <c r="Q1550"/>
  <c r="AB620"/>
  <c r="AB1544"/>
  <c r="AB1552"/>
  <c r="V623"/>
  <c r="V1547"/>
  <c r="V1555"/>
  <c r="R618"/>
  <c r="R1550"/>
  <c r="R1542"/>
  <c r="W622"/>
  <c r="W1554"/>
  <c r="W1546"/>
  <c r="V622"/>
  <c r="V1546"/>
  <c r="V1554"/>
  <c r="P622"/>
  <c r="P1554"/>
  <c r="P1546"/>
  <c r="AC622"/>
  <c r="AC1554"/>
  <c r="AC1546"/>
  <c r="Z619"/>
  <c r="Z1543"/>
  <c r="Z1551"/>
  <c r="T622"/>
  <c r="T1554"/>
  <c r="T1546"/>
  <c r="P620"/>
  <c r="P1544"/>
  <c r="P1552"/>
  <c r="M623"/>
  <c r="M1555"/>
  <c r="AB621"/>
  <c r="AB1553"/>
  <c r="AB1545"/>
  <c r="W618"/>
  <c r="W1542"/>
  <c r="W1550"/>
  <c r="T619"/>
  <c r="T1551"/>
  <c r="T1543"/>
  <c r="R621"/>
  <c r="R1553"/>
  <c r="R1545"/>
  <c r="Q621"/>
  <c r="Q1553"/>
  <c r="Q1545"/>
  <c r="AD623"/>
  <c r="AD1547"/>
  <c r="AD1555"/>
  <c r="W619"/>
  <c r="W1551"/>
  <c r="W1543"/>
  <c r="R623"/>
  <c r="R1547"/>
  <c r="R1555"/>
  <c r="Z621"/>
  <c r="Z1553"/>
  <c r="Z1545"/>
  <c r="U622"/>
  <c r="U1554"/>
  <c r="U1546"/>
  <c r="O622"/>
  <c r="O1554"/>
  <c r="O1546"/>
  <c r="AC621"/>
  <c r="AC1553"/>
  <c r="AC1545"/>
  <c r="V620"/>
  <c r="V1544"/>
  <c r="V1552"/>
  <c r="AB618"/>
  <c r="AB1542"/>
  <c r="AB1550"/>
  <c r="U619"/>
  <c r="U1551"/>
  <c r="U1543"/>
  <c r="AB619"/>
  <c r="AB1551"/>
  <c r="AB1543"/>
  <c r="Y618"/>
  <c r="Y1550"/>
  <c r="Y1542"/>
  <c r="V618"/>
  <c r="V1550"/>
  <c r="V1542"/>
  <c r="R622"/>
  <c r="R1546"/>
  <c r="R1554"/>
  <c r="Q622"/>
  <c r="Q1554"/>
  <c r="Q1546"/>
  <c r="AC618"/>
  <c r="AC1542"/>
  <c r="AC1550"/>
  <c r="Z620"/>
  <c r="Z1552"/>
  <c r="Z1544"/>
  <c r="W620"/>
  <c r="W1552"/>
  <c r="W1544"/>
  <c r="U621"/>
  <c r="U1545"/>
  <c r="U1553"/>
  <c r="O619"/>
  <c r="O1551"/>
  <c r="O1543"/>
  <c r="O621"/>
  <c r="O1553"/>
  <c r="O1545"/>
  <c r="M620"/>
  <c r="M1552"/>
  <c r="AD622"/>
  <c r="AD1546"/>
  <c r="AD1554"/>
  <c r="AD619"/>
  <c r="AD1543"/>
  <c r="AD1551"/>
  <c r="AD618"/>
  <c r="AD1542"/>
  <c r="AD1550"/>
  <c r="R620"/>
  <c r="R1552"/>
  <c r="R1544"/>
  <c r="U620"/>
  <c r="U1544"/>
  <c r="U1552"/>
  <c r="Y619"/>
  <c r="Y1551"/>
  <c r="Y1543"/>
  <c r="U618"/>
  <c r="U1542"/>
  <c r="U1550"/>
  <c r="P619"/>
  <c r="P1551"/>
  <c r="P1543"/>
  <c r="AC623"/>
  <c r="AC1555"/>
  <c r="AC1547"/>
  <c r="AD620"/>
  <c r="AD1544"/>
  <c r="AD1552"/>
  <c r="AD621"/>
  <c r="AD1545"/>
  <c r="AD1553"/>
  <c r="Z618"/>
  <c r="Z1550"/>
  <c r="Z1542"/>
  <c r="T623"/>
  <c r="T1555"/>
  <c r="T1547"/>
  <c r="Z622"/>
  <c r="Z1554"/>
  <c r="Z1546"/>
  <c r="T618"/>
  <c r="T1542"/>
  <c r="T1550"/>
  <c r="O618"/>
  <c r="O1550"/>
  <c r="O1542"/>
  <c r="M619"/>
  <c r="M1551"/>
  <c r="Y620"/>
  <c r="Y1552"/>
  <c r="Y1544"/>
  <c r="W623"/>
  <c r="W1555"/>
  <c r="W1547"/>
  <c r="Q623"/>
  <c r="Q1555"/>
  <c r="Q1547"/>
  <c r="AC619"/>
  <c r="AC1551"/>
  <c r="AC1543"/>
  <c r="W621"/>
  <c r="W1553"/>
  <c r="W1545"/>
  <c r="Q619"/>
  <c r="Q1551"/>
  <c r="Q1543"/>
  <c r="O620"/>
  <c r="O1552"/>
  <c r="O1544"/>
  <c r="P623"/>
  <c r="P1547"/>
  <c r="P1555"/>
  <c r="AB622"/>
  <c r="AB1546"/>
  <c r="AB1554"/>
  <c r="Y622"/>
  <c r="Y1546"/>
  <c r="Y1554"/>
  <c r="V619"/>
  <c r="V1543"/>
  <c r="V1551"/>
  <c r="P621"/>
  <c r="P1553"/>
  <c r="P1545"/>
  <c r="AB2030"/>
  <c r="Z2027"/>
  <c r="T2030"/>
  <c r="Q2029"/>
  <c r="P2030"/>
  <c r="AB2026"/>
  <c r="Z2030"/>
  <c r="V2028"/>
  <c r="R2026"/>
  <c r="O2028"/>
  <c r="P2026"/>
  <c r="M2031"/>
  <c r="AC2029"/>
  <c r="Y2030"/>
  <c r="V2029"/>
  <c r="U2031"/>
  <c r="Q2030"/>
  <c r="L2029"/>
  <c r="L2027"/>
  <c r="AD2025"/>
  <c r="U2026"/>
  <c r="M2026"/>
  <c r="W2027"/>
  <c r="R2031"/>
  <c r="Y2029"/>
  <c r="V2027"/>
  <c r="T2029"/>
  <c r="P2028"/>
  <c r="M2030"/>
  <c r="AD2027"/>
  <c r="AD2030"/>
  <c r="AB2027"/>
  <c r="Y2031"/>
  <c r="V2030"/>
  <c r="R2030"/>
  <c r="AC2028"/>
  <c r="Y2027"/>
  <c r="W2028"/>
  <c r="T2027"/>
  <c r="Q2028"/>
  <c r="AC2031"/>
  <c r="Z2029"/>
  <c r="W2031"/>
  <c r="O2030"/>
  <c r="O2026"/>
  <c r="P2031"/>
  <c r="M2028"/>
  <c r="AB2031"/>
  <c r="Y2026"/>
  <c r="V2031"/>
  <c r="R2027"/>
  <c r="L2031"/>
  <c r="AD2026"/>
  <c r="W2029"/>
  <c r="U2030"/>
  <c r="Q2026"/>
  <c r="Q2031"/>
  <c r="AD2031"/>
  <c r="AC2030"/>
  <c r="V2026"/>
  <c r="T2028"/>
  <c r="O2031"/>
  <c r="Y2028"/>
  <c r="Q2027"/>
  <c r="AB2029"/>
  <c r="AC2026"/>
  <c r="AD2029"/>
  <c r="W2030"/>
  <c r="U2027"/>
  <c r="R2028"/>
  <c r="L2030"/>
  <c r="AB2028"/>
  <c r="Z2028"/>
  <c r="U2028"/>
  <c r="U2029"/>
  <c r="K2031"/>
  <c r="M2027"/>
  <c r="AC2027"/>
  <c r="Z2026"/>
  <c r="T2026"/>
  <c r="O2027"/>
  <c r="P2027"/>
  <c r="P2029"/>
  <c r="Z2031"/>
  <c r="W2026"/>
  <c r="T2031"/>
  <c r="R2029"/>
  <c r="O2029"/>
  <c r="M2029"/>
  <c r="AD2028"/>
  <c r="P3266"/>
  <c r="J3266"/>
  <c r="P3351"/>
  <c r="P3271"/>
  <c r="P3348"/>
  <c r="P3268"/>
  <c r="I3346"/>
  <c r="I3266"/>
  <c r="R3349"/>
  <c r="R3269"/>
  <c r="V3350"/>
  <c r="V3270"/>
  <c r="Y3346"/>
  <c r="Y3266"/>
  <c r="AB3352"/>
  <c r="AB3272"/>
  <c r="AD3349"/>
  <c r="AD3269"/>
  <c r="P3347"/>
  <c r="P3267"/>
  <c r="Q3352"/>
  <c r="Q3272"/>
  <c r="I3352"/>
  <c r="I3272"/>
  <c r="R3350"/>
  <c r="R3270"/>
  <c r="V3351"/>
  <c r="V3271"/>
  <c r="Y3348"/>
  <c r="Y3268"/>
  <c r="AB3351"/>
  <c r="AB3271"/>
  <c r="L3349"/>
  <c r="L3269"/>
  <c r="Q3350"/>
  <c r="Q3270"/>
  <c r="M3348"/>
  <c r="M3268"/>
  <c r="R3351"/>
  <c r="R3271"/>
  <c r="U3347"/>
  <c r="U3267"/>
  <c r="W3351"/>
  <c r="W3271"/>
  <c r="Z3351"/>
  <c r="Z3271"/>
  <c r="AD3350"/>
  <c r="AD3270"/>
  <c r="Q3347"/>
  <c r="Q3267"/>
  <c r="V3347"/>
  <c r="V3267"/>
  <c r="O3352"/>
  <c r="O3272"/>
  <c r="W3349"/>
  <c r="W3269"/>
  <c r="Y3350"/>
  <c r="Y3270"/>
  <c r="T3349"/>
  <c r="T3269"/>
  <c r="U3352"/>
  <c r="U3272"/>
  <c r="V3352"/>
  <c r="V3272"/>
  <c r="I3350"/>
  <c r="I3270"/>
  <c r="J820"/>
  <c r="J3267"/>
  <c r="Y3351"/>
  <c r="AA3351" s="1"/>
  <c r="Y3271"/>
  <c r="I3349"/>
  <c r="I3269"/>
  <c r="Z3350"/>
  <c r="Z3270"/>
  <c r="M3346"/>
  <c r="M3266"/>
  <c r="P3349"/>
  <c r="P3269"/>
  <c r="I3347"/>
  <c r="I3267"/>
  <c r="T3350"/>
  <c r="T3270"/>
  <c r="W3347"/>
  <c r="W3267"/>
  <c r="Z3347"/>
  <c r="Z3267"/>
  <c r="AC3350"/>
  <c r="AC3270"/>
  <c r="L3350"/>
  <c r="L3270"/>
  <c r="M3352"/>
  <c r="M3272"/>
  <c r="W3350"/>
  <c r="W3270"/>
  <c r="Z3349"/>
  <c r="Z3269"/>
  <c r="AC3352"/>
  <c r="AC3272"/>
  <c r="O3348"/>
  <c r="O3268"/>
  <c r="J3272"/>
  <c r="O3347"/>
  <c r="O3267"/>
  <c r="J3351"/>
  <c r="J3271"/>
  <c r="T3346"/>
  <c r="T3266"/>
  <c r="V3346"/>
  <c r="V3266"/>
  <c r="Y3347"/>
  <c r="Y3267"/>
  <c r="AC3271"/>
  <c r="K3349"/>
  <c r="K3269"/>
  <c r="AB3350"/>
  <c r="AB3270"/>
  <c r="K3347"/>
  <c r="K3267"/>
  <c r="O3349"/>
  <c r="O3269"/>
  <c r="L3347"/>
  <c r="L3267"/>
  <c r="Q3351"/>
  <c r="Q3271"/>
  <c r="O3346"/>
  <c r="O3266"/>
  <c r="J3348"/>
  <c r="J3268"/>
  <c r="T3347"/>
  <c r="T3267"/>
  <c r="V3348"/>
  <c r="V3268"/>
  <c r="Y3352"/>
  <c r="Y3272"/>
  <c r="AC3347"/>
  <c r="AC3267"/>
  <c r="J3269"/>
  <c r="M3351"/>
  <c r="M3271"/>
  <c r="M3350"/>
  <c r="M3270"/>
  <c r="T3352"/>
  <c r="T3272"/>
  <c r="V3349"/>
  <c r="V3269"/>
  <c r="Z3352"/>
  <c r="Z3272"/>
  <c r="AC3349"/>
  <c r="AC3269"/>
  <c r="Q3349"/>
  <c r="Q3269"/>
  <c r="L3348"/>
  <c r="L3268"/>
  <c r="P3352"/>
  <c r="P3272"/>
  <c r="R3346"/>
  <c r="R3266"/>
  <c r="U3349"/>
  <c r="U3269"/>
  <c r="Y3349"/>
  <c r="Y3269"/>
  <c r="AB3347"/>
  <c r="AB3267"/>
  <c r="AD3351"/>
  <c r="AD3271"/>
  <c r="AD3346"/>
  <c r="AD3266"/>
  <c r="Z3346"/>
  <c r="Z3266"/>
  <c r="AB3348"/>
  <c r="AB3268"/>
  <c r="AC3346"/>
  <c r="AC3266"/>
  <c r="O3351"/>
  <c r="O3271"/>
  <c r="J3350"/>
  <c r="J3270"/>
  <c r="K3350"/>
  <c r="K3270"/>
  <c r="R3272"/>
  <c r="U3351"/>
  <c r="U3271"/>
  <c r="W3348"/>
  <c r="W3268"/>
  <c r="AB3349"/>
  <c r="AB3269"/>
  <c r="AD3267"/>
  <c r="O3350"/>
  <c r="O3270"/>
  <c r="M3349"/>
  <c r="M3269"/>
  <c r="I3348"/>
  <c r="I3268"/>
  <c r="R3348"/>
  <c r="R3268"/>
  <c r="U3348"/>
  <c r="U3268"/>
  <c r="W3352"/>
  <c r="W3272"/>
  <c r="AB3346"/>
  <c r="AB3266"/>
  <c r="AD3348"/>
  <c r="AD3268"/>
  <c r="L3352"/>
  <c r="L3272"/>
  <c r="L3351"/>
  <c r="L3271"/>
  <c r="K3351"/>
  <c r="K3271"/>
  <c r="M3347"/>
  <c r="M3267"/>
  <c r="T3351"/>
  <c r="T3271"/>
  <c r="W3346"/>
  <c r="W3266"/>
  <c r="Z3348"/>
  <c r="Z3268"/>
  <c r="AC3348"/>
  <c r="AC3268"/>
  <c r="T3348"/>
  <c r="T3268"/>
  <c r="P3350"/>
  <c r="P3270"/>
  <c r="U3350"/>
  <c r="U3270"/>
  <c r="R3347"/>
  <c r="R3267"/>
  <c r="K3272"/>
  <c r="K3348"/>
  <c r="K3268"/>
  <c r="Q3348"/>
  <c r="Q3268"/>
  <c r="V285"/>
  <c r="V293" s="1"/>
  <c r="V825"/>
  <c r="J280"/>
  <c r="J288" s="1"/>
  <c r="U285"/>
  <c r="U293" s="1"/>
  <c r="AB1627"/>
  <c r="AB821"/>
  <c r="AD1625"/>
  <c r="AD1665" s="1"/>
  <c r="V712" i="33" s="1"/>
  <c r="L1628" i="1"/>
  <c r="P1624"/>
  <c r="P1664" s="1"/>
  <c r="K711" i="33" s="1"/>
  <c r="AC820" i="1"/>
  <c r="J1658"/>
  <c r="J1666" s="1"/>
  <c r="F713" i="33" s="1"/>
  <c r="AD283" i="1"/>
  <c r="AD291" s="1"/>
  <c r="Y824"/>
  <c r="H4324"/>
  <c r="H990"/>
  <c r="H4328"/>
  <c r="H4322"/>
  <c r="H1015"/>
  <c r="Q1656"/>
  <c r="K825"/>
  <c r="V1624"/>
  <c r="K821"/>
  <c r="K3352"/>
  <c r="AC283"/>
  <c r="AC291" s="1"/>
  <c r="R820"/>
  <c r="W1624"/>
  <c r="P282"/>
  <c r="P290" s="1"/>
  <c r="U283"/>
  <c r="U291" s="1"/>
  <c r="R280"/>
  <c r="R288" s="1"/>
  <c r="P283"/>
  <c r="P291" s="1"/>
  <c r="T281"/>
  <c r="T289" s="1"/>
  <c r="Q281"/>
  <c r="Q289" s="1"/>
  <c r="U823"/>
  <c r="AC823"/>
  <c r="Y1624"/>
  <c r="K281"/>
  <c r="K289" s="1"/>
  <c r="W280"/>
  <c r="W288" s="1"/>
  <c r="P823"/>
  <c r="Q821"/>
  <c r="T821"/>
  <c r="Z280"/>
  <c r="Z288" s="1"/>
  <c r="T823"/>
  <c r="Z820"/>
  <c r="J822"/>
  <c r="J3347"/>
  <c r="Z283"/>
  <c r="Z291" s="1"/>
  <c r="T283"/>
  <c r="T291" s="1"/>
  <c r="Z823"/>
  <c r="M823"/>
  <c r="L1627"/>
  <c r="L1667" s="1"/>
  <c r="H714" i="33" s="1"/>
  <c r="AC282" i="1"/>
  <c r="AC290" s="1"/>
  <c r="Y284"/>
  <c r="Y292" s="1"/>
  <c r="AB281"/>
  <c r="AB289" s="1"/>
  <c r="P822"/>
  <c r="W820"/>
  <c r="T825"/>
  <c r="R1656"/>
  <c r="T282"/>
  <c r="T290" s="1"/>
  <c r="Q280"/>
  <c r="Q288" s="1"/>
  <c r="L284"/>
  <c r="L292" s="1"/>
  <c r="L1626"/>
  <c r="Y283"/>
  <c r="Y291" s="1"/>
  <c r="T822"/>
  <c r="U825"/>
  <c r="W1658"/>
  <c r="J1657"/>
  <c r="Y823"/>
  <c r="K284"/>
  <c r="K292" s="1"/>
  <c r="K280"/>
  <c r="K288" s="1"/>
  <c r="L285"/>
  <c r="L293" s="1"/>
  <c r="AD823"/>
  <c r="O282"/>
  <c r="O290" s="1"/>
  <c r="K282"/>
  <c r="K290" s="1"/>
  <c r="L820"/>
  <c r="Q824"/>
  <c r="O822"/>
  <c r="P1629"/>
  <c r="AB1656"/>
  <c r="L280"/>
  <c r="L288" s="1"/>
  <c r="I1629"/>
  <c r="Z281"/>
  <c r="Z289" s="1"/>
  <c r="Q284"/>
  <c r="Q292" s="1"/>
  <c r="AD1662"/>
  <c r="AD1670" s="1"/>
  <c r="V717" i="33" s="1"/>
  <c r="P1626" i="1"/>
  <c r="Y1629"/>
  <c r="I1662"/>
  <c r="I1658"/>
  <c r="I1659"/>
  <c r="AB283"/>
  <c r="AB291" s="1"/>
  <c r="AC281"/>
  <c r="AC289" s="1"/>
  <c r="T284"/>
  <c r="T292" s="1"/>
  <c r="O285"/>
  <c r="O293" s="1"/>
  <c r="Q820"/>
  <c r="K822"/>
  <c r="K820"/>
  <c r="V820"/>
  <c r="W822"/>
  <c r="L825"/>
  <c r="AD824"/>
  <c r="K824"/>
  <c r="T824"/>
  <c r="Q825"/>
  <c r="AC821"/>
  <c r="Q1625"/>
  <c r="O1659"/>
  <c r="Z1624"/>
  <c r="L1625"/>
  <c r="M1662"/>
  <c r="M1670" s="1"/>
  <c r="I717" i="33" s="1"/>
  <c r="O1624" i="1"/>
  <c r="O1664" s="1"/>
  <c r="J711" i="33" s="1"/>
  <c r="W282" i="1"/>
  <c r="W290" s="1"/>
  <c r="AD284"/>
  <c r="AD292" s="1"/>
  <c r="M280"/>
  <c r="M288" s="1"/>
  <c r="V280"/>
  <c r="V288" s="1"/>
  <c r="O825"/>
  <c r="AB823"/>
  <c r="L824"/>
  <c r="M820"/>
  <c r="Z821"/>
  <c r="AB824"/>
  <c r="AB1661"/>
  <c r="AB1669" s="1"/>
  <c r="T716" i="33" s="1"/>
  <c r="K1625" i="1"/>
  <c r="I1625"/>
  <c r="J1627"/>
  <c r="K1627"/>
  <c r="I1628"/>
  <c r="R283"/>
  <c r="R291" s="1"/>
  <c r="V284"/>
  <c r="V292" s="1"/>
  <c r="U282"/>
  <c r="U290" s="1"/>
  <c r="Y821"/>
  <c r="T1661"/>
  <c r="P285"/>
  <c r="P293" s="1"/>
  <c r="Y281"/>
  <c r="Y289" s="1"/>
  <c r="L281"/>
  <c r="L289" s="1"/>
  <c r="P820"/>
  <c r="V824"/>
  <c r="R282"/>
  <c r="R290" s="1"/>
  <c r="O1625"/>
  <c r="Q285"/>
  <c r="Q293" s="1"/>
  <c r="AB284"/>
  <c r="AB292" s="1"/>
  <c r="P280"/>
  <c r="P288" s="1"/>
  <c r="R823"/>
  <c r="E709" i="33"/>
  <c r="C456" i="2" s="1"/>
  <c r="T1656" i="1"/>
  <c r="AC1624"/>
  <c r="U821"/>
  <c r="J283"/>
  <c r="J291" s="1"/>
  <c r="J3349"/>
  <c r="AD1658"/>
  <c r="AD1626"/>
  <c r="AD821"/>
  <c r="V1629"/>
  <c r="V1661"/>
  <c r="O1630"/>
  <c r="O1662"/>
  <c r="J1624"/>
  <c r="J1664" s="1"/>
  <c r="F711" i="33" s="1"/>
  <c r="L1662" i="1"/>
  <c r="Q823"/>
  <c r="G709" i="33"/>
  <c r="E456" i="2" s="1"/>
  <c r="T1657" i="1"/>
  <c r="T1625"/>
  <c r="AD281"/>
  <c r="AD289" s="1"/>
  <c r="P284"/>
  <c r="P292" s="1"/>
  <c r="L1656"/>
  <c r="L1624"/>
  <c r="K1630"/>
  <c r="K1628"/>
  <c r="K1668" s="1"/>
  <c r="G715" i="33" s="1"/>
  <c r="V282" i="1"/>
  <c r="V290" s="1"/>
  <c r="T285"/>
  <c r="T293" s="1"/>
  <c r="R284"/>
  <c r="R292" s="1"/>
  <c r="L282"/>
  <c r="L290" s="1"/>
  <c r="Z284"/>
  <c r="Z292" s="1"/>
  <c r="L822"/>
  <c r="M821"/>
  <c r="W824"/>
  <c r="V822"/>
  <c r="R825"/>
  <c r="L709" i="33"/>
  <c r="J456" i="2" s="1"/>
  <c r="P1660" i="1"/>
  <c r="Z1657"/>
  <c r="Z285"/>
  <c r="Z293" s="1"/>
  <c r="M283"/>
  <c r="M291" s="1"/>
  <c r="Q283"/>
  <c r="Q291" s="1"/>
  <c r="U284"/>
  <c r="U292" s="1"/>
  <c r="R824"/>
  <c r="U820"/>
  <c r="W284"/>
  <c r="W292" s="1"/>
  <c r="M824"/>
  <c r="Z825"/>
  <c r="D706" i="33"/>
  <c r="B453" i="2" s="1"/>
  <c r="M281" i="1"/>
  <c r="M289" s="1"/>
  <c r="M284"/>
  <c r="M292" s="1"/>
  <c r="U280"/>
  <c r="U288" s="1"/>
  <c r="AC822"/>
  <c r="Z824"/>
  <c r="Y1630"/>
  <c r="V1657"/>
  <c r="V1625"/>
  <c r="M1656"/>
  <c r="M1624"/>
  <c r="AB282"/>
  <c r="AB290" s="1"/>
  <c r="O824"/>
  <c r="W821"/>
  <c r="AB822"/>
  <c r="O709" i="33"/>
  <c r="M456" i="2" s="1"/>
  <c r="S709" i="33"/>
  <c r="Q456" i="2" s="1"/>
  <c r="U1660" i="1"/>
  <c r="U1668" s="1"/>
  <c r="O715" i="33" s="1"/>
  <c r="R1626" i="1"/>
  <c r="R1658"/>
  <c r="V1662"/>
  <c r="V1630"/>
  <c r="J1661"/>
  <c r="J1629"/>
  <c r="R1629"/>
  <c r="R1661"/>
  <c r="AD1659"/>
  <c r="AD1627"/>
  <c r="W1657"/>
  <c r="W1625"/>
  <c r="J1662"/>
  <c r="J1630"/>
  <c r="Q1660"/>
  <c r="Q1628"/>
  <c r="AC1630"/>
  <c r="AC1662"/>
  <c r="Q1626"/>
  <c r="Q1658"/>
  <c r="AD1629"/>
  <c r="AD1661"/>
  <c r="R1659"/>
  <c r="R1627"/>
  <c r="O1661"/>
  <c r="O1629"/>
  <c r="AD1660"/>
  <c r="AD1628"/>
  <c r="Z1626"/>
  <c r="Z1658"/>
  <c r="P1657"/>
  <c r="P1625"/>
  <c r="Z1627"/>
  <c r="Z1659"/>
  <c r="P1630"/>
  <c r="P1662"/>
  <c r="L1629"/>
  <c r="W281"/>
  <c r="W289" s="1"/>
  <c r="O284"/>
  <c r="O292" s="1"/>
  <c r="K823"/>
  <c r="R3352"/>
  <c r="K709" i="33"/>
  <c r="I456" i="2" s="1"/>
  <c r="H709" i="33"/>
  <c r="F456" i="2" s="1"/>
  <c r="V709" i="33"/>
  <c r="T456" i="2" s="1"/>
  <c r="Q1661" i="1"/>
  <c r="Q1669" s="1"/>
  <c r="L716" i="33" s="1"/>
  <c r="Z1662" i="1"/>
  <c r="AA1662" s="1"/>
  <c r="Z1630"/>
  <c r="Y1660"/>
  <c r="Y1628"/>
  <c r="V1659"/>
  <c r="V1627"/>
  <c r="K1629"/>
  <c r="K1661"/>
  <c r="W1662"/>
  <c r="W1630"/>
  <c r="J1660"/>
  <c r="J1628"/>
  <c r="W1660"/>
  <c r="W1628"/>
  <c r="K1624"/>
  <c r="K1664" s="1"/>
  <c r="G711" i="33" s="1"/>
  <c r="U1656" i="1"/>
  <c r="R281"/>
  <c r="R289" s="1"/>
  <c r="K283"/>
  <c r="K291" s="1"/>
  <c r="U824"/>
  <c r="R285"/>
  <c r="R293" s="1"/>
  <c r="J823"/>
  <c r="Q709" i="33"/>
  <c r="O456" i="2" s="1"/>
  <c r="U1659" i="1"/>
  <c r="P1659"/>
  <c r="P1627"/>
  <c r="Y1625"/>
  <c r="Y1657"/>
  <c r="U1658"/>
  <c r="U1626"/>
  <c r="T1660"/>
  <c r="T1628"/>
  <c r="M1658"/>
  <c r="M1626"/>
  <c r="M1627"/>
  <c r="M1659"/>
  <c r="AB1657"/>
  <c r="AB1625"/>
  <c r="AB1630"/>
  <c r="AB1662"/>
  <c r="W1629"/>
  <c r="W1661"/>
  <c r="Y1659"/>
  <c r="Y1627"/>
  <c r="O1660"/>
  <c r="O1628"/>
  <c r="W1659"/>
  <c r="W1627"/>
  <c r="T1630"/>
  <c r="T1662"/>
  <c r="M1625"/>
  <c r="M1657"/>
  <c r="M1629"/>
  <c r="AD1624"/>
  <c r="O281"/>
  <c r="O289" s="1"/>
  <c r="J824"/>
  <c r="AC1627"/>
  <c r="AC1659"/>
  <c r="F709" i="33"/>
  <c r="AB1628" i="1"/>
  <c r="AB1660"/>
  <c r="R1657"/>
  <c r="R1625"/>
  <c r="Z1661"/>
  <c r="Z1629"/>
  <c r="M1660"/>
  <c r="M1628"/>
  <c r="U1661"/>
  <c r="U1629"/>
  <c r="Q1630"/>
  <c r="Q1662"/>
  <c r="Z1628"/>
  <c r="Z1660"/>
  <c r="AD822"/>
  <c r="AC3351"/>
  <c r="R709" i="33"/>
  <c r="P456" i="2" s="1"/>
  <c r="T709" i="33"/>
  <c r="R456" i="2" s="1"/>
  <c r="U1662" i="1"/>
  <c r="U1630"/>
  <c r="I709" i="33"/>
  <c r="G456" i="2" s="1"/>
  <c r="Q1659" i="1"/>
  <c r="Q1627"/>
  <c r="H451" i="2"/>
  <c r="J709" i="33"/>
  <c r="H456" i="2" s="1"/>
  <c r="S450"/>
  <c r="U709" i="33"/>
  <c r="S456" i="2" s="1"/>
  <c r="U1657" i="1"/>
  <c r="U1625"/>
  <c r="R1660"/>
  <c r="R1628"/>
  <c r="AB1658"/>
  <c r="AB1626"/>
  <c r="D702" i="33"/>
  <c r="B449" i="2" s="1"/>
  <c r="C449"/>
  <c r="L451"/>
  <c r="N709" i="33"/>
  <c r="L456" i="2" s="1"/>
  <c r="Y1658" i="1"/>
  <c r="Y1626"/>
  <c r="T1667"/>
  <c r="N714" i="33" s="1"/>
  <c r="V281" i="1"/>
  <c r="V289" s="1"/>
  <c r="V821"/>
  <c r="D707" i="33"/>
  <c r="B454" i="2" s="1"/>
  <c r="D704" i="33"/>
  <c r="B451" i="2" s="1"/>
  <c r="D703" i="33"/>
  <c r="B450" i="2" s="1"/>
  <c r="D705" i="33"/>
  <c r="B452" i="2" s="1"/>
  <c r="D708" i="33"/>
  <c r="B455" i="2" s="1"/>
  <c r="M709" i="33"/>
  <c r="K456" i="2" s="1"/>
  <c r="AC1626" i="1"/>
  <c r="AC1658"/>
  <c r="K1658"/>
  <c r="K1626"/>
  <c r="AC1661"/>
  <c r="AC1629"/>
  <c r="N451" i="2"/>
  <c r="P709" i="33"/>
  <c r="N456" i="2" s="1"/>
  <c r="R1662" i="1"/>
  <c r="R1630"/>
  <c r="V1660"/>
  <c r="V1628"/>
  <c r="AC1660"/>
  <c r="AC1628"/>
  <c r="W285"/>
  <c r="W293" s="1"/>
  <c r="AC284"/>
  <c r="AC292" s="1"/>
  <c r="AC280"/>
  <c r="AC288" s="1"/>
  <c r="O280"/>
  <c r="O288" s="1"/>
  <c r="O821"/>
  <c r="T820"/>
  <c r="O820"/>
  <c r="AC824"/>
  <c r="J821"/>
  <c r="O283"/>
  <c r="O291" s="1"/>
  <c r="T280"/>
  <c r="T288" s="1"/>
  <c r="Y825"/>
  <c r="Y820"/>
  <c r="O823"/>
  <c r="M822"/>
  <c r="R821"/>
  <c r="J3352"/>
  <c r="AD282"/>
  <c r="AD290" s="1"/>
  <c r="Y285"/>
  <c r="Y293" s="1"/>
  <c r="J284"/>
  <c r="J292" s="1"/>
  <c r="U281"/>
  <c r="U289" s="1"/>
  <c r="M282"/>
  <c r="M290" s="1"/>
  <c r="Y280"/>
  <c r="Y288" s="1"/>
  <c r="W825"/>
  <c r="J825"/>
  <c r="Q282"/>
  <c r="Q290" s="1"/>
  <c r="AB280"/>
  <c r="AB288" s="1"/>
  <c r="Q822"/>
  <c r="P824"/>
  <c r="P821"/>
  <c r="R822"/>
  <c r="V823"/>
  <c r="L821"/>
  <c r="P825"/>
  <c r="U822"/>
  <c r="Y822"/>
  <c r="W823"/>
  <c r="Z822"/>
  <c r="P607" i="33"/>
  <c r="N474" i="2" s="1"/>
  <c r="N467"/>
  <c r="F467"/>
  <c r="H607" i="33"/>
  <c r="F474" i="2" s="1"/>
  <c r="D601" i="33"/>
  <c r="B468" i="2" s="1"/>
  <c r="C468"/>
  <c r="S440"/>
  <c r="U582" i="33"/>
  <c r="S447" i="2" s="1"/>
  <c r="W1559" i="1"/>
  <c r="R1563"/>
  <c r="D581" i="33"/>
  <c r="B446" i="2" s="1"/>
  <c r="C446"/>
  <c r="J1561" i="1"/>
  <c r="Z1561"/>
  <c r="U1562"/>
  <c r="O1562"/>
  <c r="C441" i="2"/>
  <c r="D576" i="33"/>
  <c r="B441" i="2" s="1"/>
  <c r="AC1561" i="1"/>
  <c r="V1560"/>
  <c r="G582" i="33"/>
  <c r="E447" i="2" s="1"/>
  <c r="E440"/>
  <c r="AB1558" i="1"/>
  <c r="U1559"/>
  <c r="L1558"/>
  <c r="AB1559"/>
  <c r="Y1558"/>
  <c r="V1558"/>
  <c r="R1562"/>
  <c r="Q1562"/>
  <c r="I582" i="33"/>
  <c r="G447" i="2" s="1"/>
  <c r="G440"/>
  <c r="J1562" i="1"/>
  <c r="AC1558"/>
  <c r="Z1560"/>
  <c r="W1560"/>
  <c r="U1561"/>
  <c r="O1559"/>
  <c r="O1561"/>
  <c r="M1560"/>
  <c r="T467" i="2"/>
  <c r="V607" i="33"/>
  <c r="T474" i="2" s="1"/>
  <c r="D338" i="33"/>
  <c r="D409" s="1"/>
  <c r="AD1560" i="1"/>
  <c r="D606" i="33"/>
  <c r="B473" i="2" s="1"/>
  <c r="C473"/>
  <c r="J467"/>
  <c r="L607" i="33"/>
  <c r="J474" i="2" s="1"/>
  <c r="K607" i="33"/>
  <c r="I474" i="2" s="1"/>
  <c r="I467"/>
  <c r="Q607" i="33"/>
  <c r="O474" i="2" s="1"/>
  <c r="O467"/>
  <c r="E607" i="33"/>
  <c r="C467" i="2"/>
  <c r="D600" i="33"/>
  <c r="B467" i="2" s="1"/>
  <c r="AD3347" i="1"/>
  <c r="AD280"/>
  <c r="AD288" s="1"/>
  <c r="AD1558"/>
  <c r="Y1563"/>
  <c r="V1561"/>
  <c r="R1560"/>
  <c r="K1559"/>
  <c r="L1563"/>
  <c r="S582" i="33"/>
  <c r="Q447" i="2" s="1"/>
  <c r="Q440"/>
  <c r="U1563" i="1"/>
  <c r="K1562"/>
  <c r="T582" i="33"/>
  <c r="R447" i="2" s="1"/>
  <c r="R440"/>
  <c r="U1560" i="1"/>
  <c r="C443" i="2"/>
  <c r="D578" i="33"/>
  <c r="B443" i="2" s="1"/>
  <c r="Y1559" i="1"/>
  <c r="Q1560"/>
  <c r="L1559"/>
  <c r="AB1563"/>
  <c r="Q582" i="33"/>
  <c r="O447" i="2" s="1"/>
  <c r="O440"/>
  <c r="U1558" i="1"/>
  <c r="R1559"/>
  <c r="O1563"/>
  <c r="P1559"/>
  <c r="F582" i="33"/>
  <c r="D447" i="2" s="1"/>
  <c r="D440"/>
  <c r="AC1563" i="1"/>
  <c r="Y1561"/>
  <c r="P582" i="33"/>
  <c r="N447" i="2" s="1"/>
  <c r="N440"/>
  <c r="T1561" i="1"/>
  <c r="H440" i="2"/>
  <c r="J582" i="33"/>
  <c r="H447" i="2" s="1"/>
  <c r="P1558" i="1"/>
  <c r="J1563"/>
  <c r="V582" i="33"/>
  <c r="T447" i="2" s="1"/>
  <c r="T440"/>
  <c r="Q4422" i="1"/>
  <c r="Q737"/>
  <c r="Q319"/>
  <c r="AD1562"/>
  <c r="M285"/>
  <c r="M293" s="1"/>
  <c r="W283"/>
  <c r="W291" s="1"/>
  <c r="P281"/>
  <c r="P289" s="1"/>
  <c r="AB285"/>
  <c r="AB293" s="1"/>
  <c r="AB825"/>
  <c r="AB820"/>
  <c r="L823"/>
  <c r="M825"/>
  <c r="AC825"/>
  <c r="AD820"/>
  <c r="D602" i="33"/>
  <c r="B469" i="2" s="1"/>
  <c r="C469"/>
  <c r="T607" i="33"/>
  <c r="R474" i="2" s="1"/>
  <c r="R467"/>
  <c r="S607" i="33"/>
  <c r="Q474" i="2" s="1"/>
  <c r="Q467"/>
  <c r="U607" i="33"/>
  <c r="S474" i="2" s="1"/>
  <c r="S467"/>
  <c r="D605" i="33"/>
  <c r="B472" i="2" s="1"/>
  <c r="C472"/>
  <c r="I607" i="33"/>
  <c r="G474" i="2" s="1"/>
  <c r="G467"/>
  <c r="N607" i="33"/>
  <c r="L474" i="2" s="1"/>
  <c r="L467"/>
  <c r="F607" i="33"/>
  <c r="D474" i="2" s="1"/>
  <c r="D467"/>
  <c r="AD1559" i="1"/>
  <c r="AD1561"/>
  <c r="Z1558"/>
  <c r="T1563"/>
  <c r="C444" i="2"/>
  <c r="D579" i="33"/>
  <c r="B444" i="2" s="1"/>
  <c r="K1561" i="1"/>
  <c r="L1560"/>
  <c r="Z1562"/>
  <c r="T1558"/>
  <c r="O1558"/>
  <c r="M1559"/>
  <c r="Y1560"/>
  <c r="K1560"/>
  <c r="J1558"/>
  <c r="W1563"/>
  <c r="Q1563"/>
  <c r="AC1559"/>
  <c r="P440" i="2"/>
  <c r="R582" i="33"/>
  <c r="P447" i="2" s="1"/>
  <c r="W1561" i="1"/>
  <c r="L440" i="2"/>
  <c r="N582" i="33"/>
  <c r="L447" i="2" s="1"/>
  <c r="Q1559" i="1"/>
  <c r="O1560"/>
  <c r="P1563"/>
  <c r="J1559"/>
  <c r="AB1562"/>
  <c r="Y1562"/>
  <c r="V1559"/>
  <c r="M582" i="33"/>
  <c r="K447" i="2" s="1"/>
  <c r="K440"/>
  <c r="L582" i="33"/>
  <c r="J447" i="2" s="1"/>
  <c r="J440"/>
  <c r="P1561" i="1"/>
  <c r="M1561"/>
  <c r="D337" i="33"/>
  <c r="D408" s="1"/>
  <c r="AD1563" i="1"/>
  <c r="K1558"/>
  <c r="Y282"/>
  <c r="Y290" s="1"/>
  <c r="V283"/>
  <c r="V291" s="1"/>
  <c r="AC285"/>
  <c r="AC293" s="1"/>
  <c r="Z282"/>
  <c r="Z290" s="1"/>
  <c r="L283"/>
  <c r="L291" s="1"/>
  <c r="H467" i="2"/>
  <c r="J607" i="33"/>
  <c r="H474" i="2" s="1"/>
  <c r="P467"/>
  <c r="R607" i="33"/>
  <c r="P474" i="2" s="1"/>
  <c r="K467"/>
  <c r="M607" i="33"/>
  <c r="K474" i="2" s="1"/>
  <c r="E467"/>
  <c r="G607" i="33"/>
  <c r="E474" i="2" s="1"/>
  <c r="O607" i="33"/>
  <c r="M474" i="2" s="1"/>
  <c r="M467"/>
  <c r="C471"/>
  <c r="D604" i="33"/>
  <c r="B471" i="2" s="1"/>
  <c r="D603" i="33"/>
  <c r="B470" i="2" s="1"/>
  <c r="C470"/>
  <c r="AC1560" i="1"/>
  <c r="Z1563"/>
  <c r="T1560"/>
  <c r="Q1558"/>
  <c r="E582" i="33"/>
  <c r="D575"/>
  <c r="B440" i="2" s="1"/>
  <c r="C440"/>
  <c r="AB1560" i="1"/>
  <c r="V1563"/>
  <c r="R1558"/>
  <c r="M1558"/>
  <c r="W1562"/>
  <c r="C445" i="2"/>
  <c r="D580" i="33"/>
  <c r="B445" i="2" s="1"/>
  <c r="F440"/>
  <c r="H582" i="33"/>
  <c r="F447" i="2" s="1"/>
  <c r="V1562" i="1"/>
  <c r="P1562"/>
  <c r="AC1562"/>
  <c r="Z1559"/>
  <c r="O582" i="33"/>
  <c r="M447" i="2" s="1"/>
  <c r="M440"/>
  <c r="T1562" i="1"/>
  <c r="D577" i="33"/>
  <c r="B442" i="2" s="1"/>
  <c r="C442"/>
  <c r="P1560" i="1"/>
  <c r="M1563"/>
  <c r="AB1561"/>
  <c r="W1558"/>
  <c r="T1559"/>
  <c r="R1561"/>
  <c r="Q1561"/>
  <c r="K582" i="33"/>
  <c r="I447" i="2" s="1"/>
  <c r="I440"/>
  <c r="L1562" i="1"/>
  <c r="J3346"/>
  <c r="P3346"/>
  <c r="H679"/>
  <c r="H695" s="1"/>
  <c r="H689"/>
  <c r="H697" s="1"/>
  <c r="J819"/>
  <c r="P279"/>
  <c r="P287" s="1"/>
  <c r="R819"/>
  <c r="Z819"/>
  <c r="P819"/>
  <c r="AC819"/>
  <c r="I822"/>
  <c r="T819"/>
  <c r="W819"/>
  <c r="O819"/>
  <c r="Y819"/>
  <c r="I821"/>
  <c r="AD279"/>
  <c r="AD287" s="1"/>
  <c r="AD819"/>
  <c r="V819"/>
  <c r="I279"/>
  <c r="I287" s="1"/>
  <c r="I819"/>
  <c r="M819"/>
  <c r="I280"/>
  <c r="I288" s="1"/>
  <c r="I820"/>
  <c r="I823"/>
  <c r="I825"/>
  <c r="AB819"/>
  <c r="AB279"/>
  <c r="AB287" s="1"/>
  <c r="T279"/>
  <c r="T287" s="1"/>
  <c r="I281"/>
  <c r="I289" s="1"/>
  <c r="V279"/>
  <c r="V287" s="1"/>
  <c r="I285"/>
  <c r="I293" s="1"/>
  <c r="I283"/>
  <c r="I291" s="1"/>
  <c r="Y279"/>
  <c r="Y287" s="1"/>
  <c r="O279"/>
  <c r="O287" s="1"/>
  <c r="W279"/>
  <c r="W287" s="1"/>
  <c r="R279"/>
  <c r="R287" s="1"/>
  <c r="AC279"/>
  <c r="AC287" s="1"/>
  <c r="Z279"/>
  <c r="Z287" s="1"/>
  <c r="I282"/>
  <c r="I290" s="1"/>
  <c r="M279"/>
  <c r="M287" s="1"/>
  <c r="N197"/>
  <c r="N205" s="1"/>
  <c r="N199"/>
  <c r="N207" s="1"/>
  <c r="N198"/>
  <c r="N206" s="1"/>
  <c r="N194"/>
  <c r="N202" s="1"/>
  <c r="H196"/>
  <c r="H204" s="1"/>
  <c r="D302" i="33" s="1"/>
  <c r="D371" s="1"/>
  <c r="X200" i="1"/>
  <c r="X208" s="1"/>
  <c r="S200"/>
  <c r="S208" s="1"/>
  <c r="H195"/>
  <c r="H203" s="1"/>
  <c r="D301" i="33" s="1"/>
  <c r="D370" s="1"/>
  <c r="N200" i="1"/>
  <c r="N208" s="1"/>
  <c r="N1125"/>
  <c r="H4490"/>
  <c r="D783" i="33" s="1"/>
  <c r="H20" i="1"/>
  <c r="H3247"/>
  <c r="AA193"/>
  <c r="AA201" s="1"/>
  <c r="X193"/>
  <c r="X201" s="1"/>
  <c r="S193"/>
  <c r="S201" s="1"/>
  <c r="AA200"/>
  <c r="AA208" s="1"/>
  <c r="N193"/>
  <c r="N201" s="1"/>
  <c r="H18"/>
  <c r="H3245"/>
  <c r="H639"/>
  <c r="H1198"/>
  <c r="H1145"/>
  <c r="N4488"/>
  <c r="H1199"/>
  <c r="N1203"/>
  <c r="H1128"/>
  <c r="N4494"/>
  <c r="H4494" s="1"/>
  <c r="D787" i="33" s="1"/>
  <c r="H4411" i="1"/>
  <c r="H1186"/>
  <c r="N1142"/>
  <c r="I200"/>
  <c r="I208" s="1"/>
  <c r="E306" i="33" s="1"/>
  <c r="E375" s="1"/>
  <c r="H21" i="1"/>
  <c r="H3242"/>
  <c r="N24"/>
  <c r="N40" s="1"/>
  <c r="N163" s="1"/>
  <c r="K40"/>
  <c r="G322" i="33" s="1"/>
  <c r="H4497" i="1"/>
  <c r="D782" i="33" s="1"/>
  <c r="H1144" i="1"/>
  <c r="U315" l="1"/>
  <c r="U735"/>
  <c r="V4419"/>
  <c r="U320"/>
  <c r="N1569"/>
  <c r="V629" i="33"/>
  <c r="Q627"/>
  <c r="R629"/>
  <c r="V628"/>
  <c r="Q629"/>
  <c r="S1569" i="1"/>
  <c r="AA1568"/>
  <c r="U738"/>
  <c r="Y1670"/>
  <c r="R717" i="33" s="1"/>
  <c r="L1665" i="1"/>
  <c r="H712" i="33" s="1"/>
  <c r="AA1656" i="1"/>
  <c r="U733"/>
  <c r="J631" i="33"/>
  <c r="M1669" i="1"/>
  <c r="I716" i="33" s="1"/>
  <c r="T1664" i="1"/>
  <c r="N711" i="33" s="1"/>
  <c r="Q630"/>
  <c r="U1667" i="1"/>
  <c r="O714" i="33" s="1"/>
  <c r="T1669" i="1"/>
  <c r="N716" i="33" s="1"/>
  <c r="J1665" i="1"/>
  <c r="F712" i="33" s="1"/>
  <c r="AA1567" i="1"/>
  <c r="O1667"/>
  <c r="J714" i="33" s="1"/>
  <c r="P1669" i="1"/>
  <c r="K716" i="33" s="1"/>
  <c r="W1666" i="1"/>
  <c r="Q713" i="33" s="1"/>
  <c r="S1570" i="1"/>
  <c r="X1568"/>
  <c r="S1566"/>
  <c r="N1657"/>
  <c r="U632" i="33"/>
  <c r="K735" i="1"/>
  <c r="S629" i="33"/>
  <c r="O631"/>
  <c r="U737" i="1"/>
  <c r="R630" i="33"/>
  <c r="O629"/>
  <c r="AA1566" i="1"/>
  <c r="O628" i="33"/>
  <c r="AD4423" i="1"/>
  <c r="J630" i="33"/>
  <c r="T627"/>
  <c r="N628"/>
  <c r="K629"/>
  <c r="M627"/>
  <c r="S632"/>
  <c r="L629"/>
  <c r="N1661" i="1"/>
  <c r="L1669"/>
  <c r="H716" i="33" s="1"/>
  <c r="Z1665" i="1"/>
  <c r="S712" i="33" s="1"/>
  <c r="Y1664" i="1"/>
  <c r="R711" i="33" s="1"/>
  <c r="Q628"/>
  <c r="W1664" i="1"/>
  <c r="Q711" i="33" s="1"/>
  <c r="N1566" i="1"/>
  <c r="X1566"/>
  <c r="X1567"/>
  <c r="N1567"/>
  <c r="S1567"/>
  <c r="S1568"/>
  <c r="AA1569"/>
  <c r="V632" i="33"/>
  <c r="AC1664" i="1"/>
  <c r="U711" i="33" s="1"/>
  <c r="Q1665" i="1"/>
  <c r="L712" i="33" s="1"/>
  <c r="L1668" i="1"/>
  <c r="H715" i="33" s="1"/>
  <c r="AA1661" i="1"/>
  <c r="N1659"/>
  <c r="J1667"/>
  <c r="F714" i="33" s="1"/>
  <c r="Q1664" i="1"/>
  <c r="L711" i="33" s="1"/>
  <c r="X1569" i="1"/>
  <c r="S1571"/>
  <c r="N1570"/>
  <c r="N1568"/>
  <c r="X1570"/>
  <c r="X1571"/>
  <c r="AA1571"/>
  <c r="N1571"/>
  <c r="K632" i="33"/>
  <c r="U317" i="1"/>
  <c r="N1630"/>
  <c r="Y1669"/>
  <c r="R716" i="33" s="1"/>
  <c r="R1664" i="1"/>
  <c r="M711" i="33" s="1"/>
  <c r="V1664" i="1"/>
  <c r="P711" i="33" s="1"/>
  <c r="AB1667" i="1"/>
  <c r="T714" i="33" s="1"/>
  <c r="N1660" i="1"/>
  <c r="L1670"/>
  <c r="H717" i="33" s="1"/>
  <c r="P1666" i="1"/>
  <c r="K713" i="33" s="1"/>
  <c r="U631"/>
  <c r="R631"/>
  <c r="L632"/>
  <c r="K627"/>
  <c r="T632"/>
  <c r="N632"/>
  <c r="O630"/>
  <c r="K1665" i="1"/>
  <c r="G712" i="33" s="1"/>
  <c r="P632"/>
  <c r="U629"/>
  <c r="M628"/>
  <c r="P1668" i="1"/>
  <c r="K715" i="33" s="1"/>
  <c r="AB1664" i="1"/>
  <c r="T711" i="33" s="1"/>
  <c r="J629"/>
  <c r="AD1664" i="1"/>
  <c r="V711" i="33" s="1"/>
  <c r="O1665" i="1"/>
  <c r="J712" i="33" s="1"/>
  <c r="L1666" i="1"/>
  <c r="H713" i="33" s="1"/>
  <c r="I1569" i="1"/>
  <c r="K1565"/>
  <c r="Y1565"/>
  <c r="O1565"/>
  <c r="J1572"/>
  <c r="AC1572"/>
  <c r="AB1565"/>
  <c r="W1565"/>
  <c r="Q1572"/>
  <c r="M1549"/>
  <c r="P1663"/>
  <c r="AD970"/>
  <c r="AD965"/>
  <c r="AD966"/>
  <c r="O968"/>
  <c r="I967"/>
  <c r="R969"/>
  <c r="P968"/>
  <c r="T966"/>
  <c r="O965"/>
  <c r="R971"/>
  <c r="AC967"/>
  <c r="Q969"/>
  <c r="L968"/>
  <c r="T965"/>
  <c r="K965"/>
  <c r="O967"/>
  <c r="K4422"/>
  <c r="U967"/>
  <c r="T967"/>
  <c r="M968"/>
  <c r="U965"/>
  <c r="O969"/>
  <c r="V970"/>
  <c r="P965"/>
  <c r="R966"/>
  <c r="P969"/>
  <c r="L4418"/>
  <c r="I1568"/>
  <c r="U1565"/>
  <c r="R1572"/>
  <c r="M1565"/>
  <c r="AB1572"/>
  <c r="I1565"/>
  <c r="W1572"/>
  <c r="Q1565"/>
  <c r="L1572"/>
  <c r="V1565"/>
  <c r="AC965"/>
  <c r="M966"/>
  <c r="P966"/>
  <c r="Y969"/>
  <c r="L4422"/>
  <c r="R970"/>
  <c r="V971"/>
  <c r="T969"/>
  <c r="AB965"/>
  <c r="K966"/>
  <c r="N966" s="1"/>
  <c r="Z968"/>
  <c r="W968"/>
  <c r="W971"/>
  <c r="AD968"/>
  <c r="U969"/>
  <c r="Y970"/>
  <c r="Z969"/>
  <c r="W970"/>
  <c r="Q966"/>
  <c r="W967"/>
  <c r="AB967"/>
  <c r="V968"/>
  <c r="V969"/>
  <c r="AB969"/>
  <c r="U966"/>
  <c r="U1572"/>
  <c r="R1565"/>
  <c r="T1565"/>
  <c r="X1565" s="1"/>
  <c r="M1572"/>
  <c r="Z1565"/>
  <c r="I1567"/>
  <c r="P1565"/>
  <c r="I1571"/>
  <c r="I1566"/>
  <c r="L1565"/>
  <c r="V1572"/>
  <c r="I1631"/>
  <c r="AD969"/>
  <c r="AD967"/>
  <c r="W966"/>
  <c r="Y967"/>
  <c r="AB970"/>
  <c r="O966"/>
  <c r="Y971"/>
  <c r="P971"/>
  <c r="Y968"/>
  <c r="Y966"/>
  <c r="Q968"/>
  <c r="Z966"/>
  <c r="AC969"/>
  <c r="AB971"/>
  <c r="AC971"/>
  <c r="O971"/>
  <c r="AB966"/>
  <c r="AB968"/>
  <c r="P967"/>
  <c r="T970"/>
  <c r="AC968"/>
  <c r="Z970"/>
  <c r="Q971"/>
  <c r="Q967"/>
  <c r="O970"/>
  <c r="V967"/>
  <c r="K1572"/>
  <c r="Y1572"/>
  <c r="O1572"/>
  <c r="J1565"/>
  <c r="T1572"/>
  <c r="I1570"/>
  <c r="AC1565"/>
  <c r="Z1572"/>
  <c r="P1572"/>
  <c r="AD1565"/>
  <c r="L1663"/>
  <c r="Q1631"/>
  <c r="T968"/>
  <c r="U970"/>
  <c r="K4421"/>
  <c r="W969"/>
  <c r="L734"/>
  <c r="W965"/>
  <c r="AC970"/>
  <c r="AD971"/>
  <c r="L965"/>
  <c r="T971"/>
  <c r="Y965"/>
  <c r="M4421"/>
  <c r="L320"/>
  <c r="V966"/>
  <c r="M970"/>
  <c r="N970" s="1"/>
  <c r="R967"/>
  <c r="R968"/>
  <c r="Z971"/>
  <c r="P970"/>
  <c r="Q965"/>
  <c r="Z967"/>
  <c r="AC966"/>
  <c r="R965"/>
  <c r="M965"/>
  <c r="U968"/>
  <c r="AA1570"/>
  <c r="M631" i="33"/>
  <c r="L733" i="1"/>
  <c r="P630" i="33"/>
  <c r="Q631"/>
  <c r="V734" i="1"/>
  <c r="T631" i="33"/>
  <c r="L628"/>
  <c r="Q632"/>
  <c r="K631"/>
  <c r="M735" i="1"/>
  <c r="P4420"/>
  <c r="P628" i="33"/>
  <c r="U628"/>
  <c r="R4418" i="1"/>
  <c r="P631" i="33"/>
  <c r="P4421" i="1"/>
  <c r="S631" i="33"/>
  <c r="U734" i="1"/>
  <c r="R628" i="33"/>
  <c r="R315" i="1"/>
  <c r="J632" i="33"/>
  <c r="U627"/>
  <c r="T629"/>
  <c r="V631"/>
  <c r="R733" i="1"/>
  <c r="K630" i="33"/>
  <c r="P627"/>
  <c r="P629"/>
  <c r="O627"/>
  <c r="N627"/>
  <c r="U630"/>
  <c r="M630"/>
  <c r="S627"/>
  <c r="V630"/>
  <c r="K628"/>
  <c r="V627"/>
  <c r="N630"/>
  <c r="M629"/>
  <c r="L631"/>
  <c r="T628"/>
  <c r="N629"/>
  <c r="J627"/>
  <c r="R632"/>
  <c r="L630"/>
  <c r="S628"/>
  <c r="L627"/>
  <c r="V4418" i="1"/>
  <c r="R316"/>
  <c r="T630" i="33"/>
  <c r="L4419" i="1"/>
  <c r="M4422"/>
  <c r="W736"/>
  <c r="P737"/>
  <c r="AC737"/>
  <c r="R735"/>
  <c r="R627" i="33"/>
  <c r="M736" i="1"/>
  <c r="Z734"/>
  <c r="T4423"/>
  <c r="R734"/>
  <c r="N631" i="33"/>
  <c r="V315" i="1"/>
  <c r="T317"/>
  <c r="O632" i="33"/>
  <c r="Z4423" i="1"/>
  <c r="J628" i="33"/>
  <c r="S630"/>
  <c r="M632"/>
  <c r="T4418" i="1"/>
  <c r="P736"/>
  <c r="P318"/>
  <c r="I734"/>
  <c r="K732"/>
  <c r="L736"/>
  <c r="I316"/>
  <c r="Q736"/>
  <c r="T4419"/>
  <c r="K737"/>
  <c r="V319"/>
  <c r="T320"/>
  <c r="T4420"/>
  <c r="P319"/>
  <c r="AC4418"/>
  <c r="K4420"/>
  <c r="M318"/>
  <c r="M4419"/>
  <c r="L316"/>
  <c r="L738"/>
  <c r="W318"/>
  <c r="AC319"/>
  <c r="Z316"/>
  <c r="K318"/>
  <c r="AD738"/>
  <c r="R4419"/>
  <c r="M734"/>
  <c r="M319"/>
  <c r="M737"/>
  <c r="U319"/>
  <c r="L4423"/>
  <c r="P4422"/>
  <c r="AC733"/>
  <c r="R317"/>
  <c r="Z320"/>
  <c r="Z738"/>
  <c r="W319"/>
  <c r="Z736"/>
  <c r="AB4421"/>
  <c r="U736"/>
  <c r="W734"/>
  <c r="Z735"/>
  <c r="Q738"/>
  <c r="AB317"/>
  <c r="P4419"/>
  <c r="Z319"/>
  <c r="AB315"/>
  <c r="Q317"/>
  <c r="Q316"/>
  <c r="M320"/>
  <c r="AB320"/>
  <c r="AB735"/>
  <c r="O320"/>
  <c r="T318"/>
  <c r="AB318"/>
  <c r="Z4421"/>
  <c r="P315"/>
  <c r="M315"/>
  <c r="Q4418"/>
  <c r="V4421"/>
  <c r="Z4420"/>
  <c r="K4418"/>
  <c r="V735"/>
  <c r="T736"/>
  <c r="AB736"/>
  <c r="U318"/>
  <c r="AB734"/>
  <c r="V320"/>
  <c r="W738"/>
  <c r="V736"/>
  <c r="V4420"/>
  <c r="Y737"/>
  <c r="AD317"/>
  <c r="V738"/>
  <c r="Q315"/>
  <c r="V318"/>
  <c r="W317"/>
  <c r="V317"/>
  <c r="AB4423"/>
  <c r="P316"/>
  <c r="Z733"/>
  <c r="Q4423"/>
  <c r="Q4420"/>
  <c r="Q4419"/>
  <c r="O4422"/>
  <c r="Z4418"/>
  <c r="Q735"/>
  <c r="T319"/>
  <c r="Y4418"/>
  <c r="M738"/>
  <c r="O319"/>
  <c r="AC318"/>
  <c r="AC736"/>
  <c r="AC4423"/>
  <c r="Y4423"/>
  <c r="P734"/>
  <c r="O737"/>
  <c r="Z315"/>
  <c r="AC4421"/>
  <c r="Q320"/>
  <c r="AB738"/>
  <c r="T4422"/>
  <c r="Z737"/>
  <c r="AB4420"/>
  <c r="Y315"/>
  <c r="O738"/>
  <c r="O4423"/>
  <c r="AB4418"/>
  <c r="Y4420"/>
  <c r="AC738"/>
  <c r="AC4420"/>
  <c r="AC317"/>
  <c r="M4423"/>
  <c r="S331" i="33"/>
  <c r="Q312" i="2" s="1"/>
  <c r="T737" i="1"/>
  <c r="Z4422"/>
  <c r="Y733"/>
  <c r="AB733"/>
  <c r="Q734"/>
  <c r="Y317"/>
  <c r="Y735"/>
  <c r="AC320"/>
  <c r="AC735"/>
  <c r="O736"/>
  <c r="M4420"/>
  <c r="Q4421"/>
  <c r="Q318"/>
  <c r="T316"/>
  <c r="R320"/>
  <c r="O316"/>
  <c r="K314"/>
  <c r="K4417"/>
  <c r="L735"/>
  <c r="R318"/>
  <c r="AC734"/>
  <c r="O4420"/>
  <c r="U316"/>
  <c r="T733"/>
  <c r="O4421"/>
  <c r="L317"/>
  <c r="AC316"/>
  <c r="M317"/>
  <c r="U4419"/>
  <c r="R738"/>
  <c r="AD737"/>
  <c r="O318"/>
  <c r="AC4419"/>
  <c r="U331" i="33"/>
  <c r="S312" i="2" s="1"/>
  <c r="O4419" i="1"/>
  <c r="O734"/>
  <c r="V737"/>
  <c r="L4420"/>
  <c r="AD315"/>
  <c r="T734"/>
  <c r="R4423"/>
  <c r="L4421"/>
  <c r="K319"/>
  <c r="V4422"/>
  <c r="T4421"/>
  <c r="U4421"/>
  <c r="V4423"/>
  <c r="Z317"/>
  <c r="P331" i="33"/>
  <c r="N312" i="2" s="1"/>
  <c r="AB4419" i="1"/>
  <c r="Z318"/>
  <c r="O331" i="33"/>
  <c r="M312" i="2" s="1"/>
  <c r="AD735" i="1"/>
  <c r="W320"/>
  <c r="W735"/>
  <c r="Y319"/>
  <c r="AB316"/>
  <c r="Q305" i="2"/>
  <c r="AD4420" i="1"/>
  <c r="P4418"/>
  <c r="M733"/>
  <c r="W4423"/>
  <c r="Q733"/>
  <c r="W4419"/>
  <c r="L331" i="33"/>
  <c r="J312" i="2" s="1"/>
  <c r="W4422" i="1"/>
  <c r="K733"/>
  <c r="Y4422"/>
  <c r="W316"/>
  <c r="W4420"/>
  <c r="W737"/>
  <c r="Y4421"/>
  <c r="K315"/>
  <c r="P4423"/>
  <c r="AB737"/>
  <c r="W315"/>
  <c r="T315"/>
  <c r="P735"/>
  <c r="R4421"/>
  <c r="N331" i="33"/>
  <c r="L312" i="2" s="1"/>
  <c r="L318" i="1"/>
  <c r="I4419"/>
  <c r="Y734"/>
  <c r="W733"/>
  <c r="O4418"/>
  <c r="P317"/>
  <c r="H331" i="33"/>
  <c r="F312" i="2" s="1"/>
  <c r="R736" i="1"/>
  <c r="O735"/>
  <c r="O317"/>
  <c r="V398" i="33"/>
  <c r="T327" i="2" s="1"/>
  <c r="V396" i="33"/>
  <c r="T325" i="2" s="1"/>
  <c r="V399" i="33"/>
  <c r="T328" i="2" s="1"/>
  <c r="V394" i="33"/>
  <c r="T323" i="2" s="1"/>
  <c r="V395" i="33"/>
  <c r="T324" i="2" s="1"/>
  <c r="R319" i="1"/>
  <c r="I331" i="33"/>
  <c r="G312" i="2" s="1"/>
  <c r="L737" i="1"/>
  <c r="L319"/>
  <c r="P733"/>
  <c r="M331" i="33"/>
  <c r="K312" i="2" s="1"/>
  <c r="R4422" i="1"/>
  <c r="Y736"/>
  <c r="M4418"/>
  <c r="R737"/>
  <c r="Y318"/>
  <c r="AD734"/>
  <c r="N305" i="2"/>
  <c r="AB319" i="1"/>
  <c r="Y4419"/>
  <c r="AA4419" s="1"/>
  <c r="K331" i="33"/>
  <c r="I312" i="2" s="1"/>
  <c r="AD4421" i="1"/>
  <c r="P320"/>
  <c r="Y320"/>
  <c r="Q331" i="33"/>
  <c r="O312" i="2" s="1"/>
  <c r="Y738" i="1"/>
  <c r="T331" i="33"/>
  <c r="R312" i="2" s="1"/>
  <c r="AB4422" i="1"/>
  <c r="AD316"/>
  <c r="J331" i="33"/>
  <c r="H312" i="2" s="1"/>
  <c r="Y316" i="1"/>
  <c r="AD318"/>
  <c r="O315"/>
  <c r="P738"/>
  <c r="AD4419"/>
  <c r="W4418"/>
  <c r="O733"/>
  <c r="R331" i="33"/>
  <c r="P312" i="2" s="1"/>
  <c r="T399" i="33"/>
  <c r="R328" i="2" s="1"/>
  <c r="U400" i="33"/>
  <c r="S329" i="2" s="1"/>
  <c r="K396" i="33"/>
  <c r="I325" i="2" s="1"/>
  <c r="J398" i="33"/>
  <c r="H327" i="2" s="1"/>
  <c r="J394" i="33"/>
  <c r="H323" i="2" s="1"/>
  <c r="G395" i="33"/>
  <c r="E324" i="2" s="1"/>
  <c r="J397" i="33"/>
  <c r="H326" i="2" s="1"/>
  <c r="H394" i="33"/>
  <c r="F323" i="2" s="1"/>
  <c r="L397" i="33"/>
  <c r="J326" i="2" s="1"/>
  <c r="J400" i="33"/>
  <c r="H329" i="2" s="1"/>
  <c r="J395" i="33"/>
  <c r="H324" i="2" s="1"/>
  <c r="M396" i="33"/>
  <c r="K325" i="2" s="1"/>
  <c r="M399" i="33"/>
  <c r="K328" i="2" s="1"/>
  <c r="M397" i="33"/>
  <c r="K326" i="2" s="1"/>
  <c r="N397" i="33"/>
  <c r="L326" i="2" s="1"/>
  <c r="O400" i="33"/>
  <c r="M329" i="2" s="1"/>
  <c r="O396" i="33"/>
  <c r="M325" i="2" s="1"/>
  <c r="P395" i="33"/>
  <c r="N324" i="2" s="1"/>
  <c r="Q399" i="33"/>
  <c r="O328" i="2" s="1"/>
  <c r="Q398" i="33"/>
  <c r="O327" i="2" s="1"/>
  <c r="Q397" i="33"/>
  <c r="O326" i="2" s="1"/>
  <c r="Q395" i="33"/>
  <c r="O324" i="2" s="1"/>
  <c r="S397" i="33"/>
  <c r="Q326" i="2" s="1"/>
  <c r="S395" i="33"/>
  <c r="Q324" i="2" s="1"/>
  <c r="T400" i="33"/>
  <c r="R329" i="2" s="1"/>
  <c r="U398" i="33"/>
  <c r="S327" i="2" s="1"/>
  <c r="U396" i="33"/>
  <c r="S325" i="2" s="1"/>
  <c r="G397" i="33"/>
  <c r="E326" i="2" s="1"/>
  <c r="I399" i="33"/>
  <c r="G328" i="2" s="1"/>
  <c r="H398" i="33"/>
  <c r="F327" i="2" s="1"/>
  <c r="K398" i="33"/>
  <c r="I327" i="2" s="1"/>
  <c r="J399" i="33"/>
  <c r="H328" i="2" s="1"/>
  <c r="I396" i="33"/>
  <c r="G325" i="2" s="1"/>
  <c r="L395" i="33"/>
  <c r="J324" i="2" s="1"/>
  <c r="I397" i="33"/>
  <c r="G326" i="2" s="1"/>
  <c r="K399" i="33"/>
  <c r="I328" i="2" s="1"/>
  <c r="K395" i="33"/>
  <c r="I324" i="2" s="1"/>
  <c r="I395" i="33"/>
  <c r="G324" i="2" s="1"/>
  <c r="M395" i="33"/>
  <c r="K324" i="2" s="1"/>
  <c r="N395" i="33"/>
  <c r="L324" i="2" s="1"/>
  <c r="N398" i="33"/>
  <c r="L327" i="2" s="1"/>
  <c r="N399" i="33"/>
  <c r="L328" i="2" s="1"/>
  <c r="P396" i="33"/>
  <c r="N325" i="2" s="1"/>
  <c r="P398" i="33"/>
  <c r="N327" i="2" s="1"/>
  <c r="P400" i="33"/>
  <c r="N329" i="2" s="1"/>
  <c r="R394" i="33"/>
  <c r="P323" i="2" s="1"/>
  <c r="Y236" i="1" s="1"/>
  <c r="Q396" i="33"/>
  <c r="O325" i="2" s="1"/>
  <c r="S399" i="33"/>
  <c r="Q328" i="2" s="1"/>
  <c r="R398" i="33"/>
  <c r="P327" i="2" s="1"/>
  <c r="T396" i="33"/>
  <c r="R325" i="2" s="1"/>
  <c r="S396" i="33"/>
  <c r="Q325" i="2" s="1"/>
  <c r="T395" i="33"/>
  <c r="R324" i="2" s="1"/>
  <c r="U397" i="33"/>
  <c r="S326" i="2" s="1"/>
  <c r="H395" i="33"/>
  <c r="F324" i="2" s="1"/>
  <c r="H400" i="33"/>
  <c r="F329" i="2" s="1"/>
  <c r="G398" i="33"/>
  <c r="E327" i="2" s="1"/>
  <c r="I394" i="33"/>
  <c r="G323" i="2" s="1"/>
  <c r="H397" i="33"/>
  <c r="F326" i="2" s="1"/>
  <c r="K400" i="33"/>
  <c r="I329" i="2" s="1"/>
  <c r="G394" i="33"/>
  <c r="E323" i="2" s="1"/>
  <c r="L396" i="33"/>
  <c r="J325" i="2" s="1"/>
  <c r="L400" i="33"/>
  <c r="J329" i="2" s="1"/>
  <c r="I400" i="33"/>
  <c r="G329" i="2" s="1"/>
  <c r="I398" i="33"/>
  <c r="G327" i="2" s="1"/>
  <c r="E396" i="33"/>
  <c r="C325" i="2" s="1"/>
  <c r="N396" i="33"/>
  <c r="L325" i="2" s="1"/>
  <c r="M394" i="33"/>
  <c r="K323" i="2" s="1"/>
  <c r="O399" i="33"/>
  <c r="M328" i="2" s="1"/>
  <c r="O394" i="33"/>
  <c r="M323" i="2" s="1"/>
  <c r="O397" i="33"/>
  <c r="M326" i="2" s="1"/>
  <c r="P399" i="33"/>
  <c r="N328" i="2" s="1"/>
  <c r="Q394" i="33"/>
  <c r="O323" i="2" s="1"/>
  <c r="R397" i="33"/>
  <c r="P326" i="2" s="1"/>
  <c r="S394" i="33"/>
  <c r="Q323" i="2" s="1"/>
  <c r="R395" i="33"/>
  <c r="P324" i="2" s="1"/>
  <c r="T397" i="33"/>
  <c r="R326" i="2" s="1"/>
  <c r="T394" i="33"/>
  <c r="R323" i="2" s="1"/>
  <c r="U399" i="33"/>
  <c r="S328" i="2" s="1"/>
  <c r="K397" i="33"/>
  <c r="I326" i="2" s="1"/>
  <c r="L394" i="33"/>
  <c r="J323" i="2" s="1"/>
  <c r="N400" i="33"/>
  <c r="L329" i="2" s="1"/>
  <c r="O398" i="33"/>
  <c r="M327" i="2" s="1"/>
  <c r="R400" i="33"/>
  <c r="P329" i="2" s="1"/>
  <c r="T398" i="33"/>
  <c r="R327" i="2" s="1"/>
  <c r="G399" i="33"/>
  <c r="E328" i="2" s="1"/>
  <c r="H396" i="33"/>
  <c r="F325" i="2" s="1"/>
  <c r="L399" i="33"/>
  <c r="J328" i="2" s="1"/>
  <c r="N394" i="33"/>
  <c r="L323" i="2" s="1"/>
  <c r="P397" i="33"/>
  <c r="N326" i="2" s="1"/>
  <c r="R399" i="33"/>
  <c r="P328" i="2" s="1"/>
  <c r="U395" i="33"/>
  <c r="S324" i="2" s="1"/>
  <c r="K394" i="33"/>
  <c r="I323" i="2" s="1"/>
  <c r="J396" i="33"/>
  <c r="H325" i="2" s="1"/>
  <c r="M400" i="33"/>
  <c r="K329" i="2" s="1"/>
  <c r="O395" i="33"/>
  <c r="M324" i="2" s="1"/>
  <c r="Q400" i="33"/>
  <c r="O329" i="2" s="1"/>
  <c r="S400" i="33"/>
  <c r="Q329" i="2" s="1"/>
  <c r="U394" i="33"/>
  <c r="S323" i="2" s="1"/>
  <c r="AC2124" i="1" s="1"/>
  <c r="H399" i="33"/>
  <c r="F328" i="2" s="1"/>
  <c r="L398" i="33"/>
  <c r="J327" i="2" s="1"/>
  <c r="M398" i="33"/>
  <c r="K327" i="2" s="1"/>
  <c r="P394" i="33"/>
  <c r="N323" i="2" s="1"/>
  <c r="R396" i="33"/>
  <c r="P325" i="2" s="1"/>
  <c r="S398" i="33"/>
  <c r="Q327" i="2" s="1"/>
  <c r="V400" i="33"/>
  <c r="T329" i="2" s="1"/>
  <c r="V397" i="33"/>
  <c r="T326" i="2" s="1"/>
  <c r="AD733" i="1"/>
  <c r="AD736"/>
  <c r="AD4418"/>
  <c r="V331" i="33"/>
  <c r="T312" i="2" s="1"/>
  <c r="AD319" i="1"/>
  <c r="AD4422"/>
  <c r="N3347"/>
  <c r="N969"/>
  <c r="AA3349"/>
  <c r="I1670"/>
  <c r="E717" i="33" s="1"/>
  <c r="I1668" i="1"/>
  <c r="E715" i="33" s="1"/>
  <c r="I1665" i="1"/>
  <c r="E712" i="33" s="1"/>
  <c r="H1142" i="1"/>
  <c r="AA821"/>
  <c r="X619"/>
  <c r="AA623"/>
  <c r="AA622"/>
  <c r="AA1551"/>
  <c r="AA621"/>
  <c r="AA620"/>
  <c r="S1550"/>
  <c r="X618"/>
  <c r="S1552"/>
  <c r="S618"/>
  <c r="AA1543"/>
  <c r="S622"/>
  <c r="X623"/>
  <c r="X620"/>
  <c r="S619"/>
  <c r="X1555"/>
  <c r="AA618"/>
  <c r="S620"/>
  <c r="S1551"/>
  <c r="X621"/>
  <c r="AA1550"/>
  <c r="S623"/>
  <c r="S621"/>
  <c r="X1554"/>
  <c r="AA619"/>
  <c r="X622"/>
  <c r="AA1545"/>
  <c r="S1547"/>
  <c r="AA1554"/>
  <c r="AA1552"/>
  <c r="S1542"/>
  <c r="S1544"/>
  <c r="AB617"/>
  <c r="AB1541"/>
  <c r="AB1549"/>
  <c r="Z617"/>
  <c r="Z1541"/>
  <c r="Z1549"/>
  <c r="U617"/>
  <c r="U1549"/>
  <c r="U1541"/>
  <c r="T624"/>
  <c r="T1556"/>
  <c r="T1548"/>
  <c r="Y617"/>
  <c r="Y1541"/>
  <c r="Y1549"/>
  <c r="V624"/>
  <c r="V1548"/>
  <c r="V1556"/>
  <c r="S1545"/>
  <c r="Q624"/>
  <c r="Q1556"/>
  <c r="Q1548"/>
  <c r="W624"/>
  <c r="W1556"/>
  <c r="W1548"/>
  <c r="P617"/>
  <c r="P1541"/>
  <c r="P1549"/>
  <c r="R624"/>
  <c r="R1548"/>
  <c r="R1556"/>
  <c r="AD617"/>
  <c r="AD1541"/>
  <c r="AD1549"/>
  <c r="O624"/>
  <c r="O1548"/>
  <c r="O1556"/>
  <c r="P624"/>
  <c r="P1548"/>
  <c r="P1556"/>
  <c r="U624"/>
  <c r="U1556"/>
  <c r="U1548"/>
  <c r="Q617"/>
  <c r="Q1541"/>
  <c r="Q1549"/>
  <c r="T617"/>
  <c r="T1541"/>
  <c r="T1549"/>
  <c r="AD624"/>
  <c r="AD1548"/>
  <c r="AD1556"/>
  <c r="O617"/>
  <c r="O1541"/>
  <c r="O1549"/>
  <c r="W617"/>
  <c r="W1541"/>
  <c r="W1549"/>
  <c r="AC624"/>
  <c r="AC1556"/>
  <c r="AC1548"/>
  <c r="AA1544"/>
  <c r="X1550"/>
  <c r="S1553"/>
  <c r="S1546"/>
  <c r="X1543"/>
  <c r="X1552"/>
  <c r="X1553"/>
  <c r="AA1553"/>
  <c r="AA1555"/>
  <c r="X1542"/>
  <c r="S1554"/>
  <c r="X1551"/>
  <c r="X1544"/>
  <c r="X1545"/>
  <c r="AA1547"/>
  <c r="M624"/>
  <c r="M1556"/>
  <c r="M1548"/>
  <c r="AC617"/>
  <c r="AC1541"/>
  <c r="AC1549"/>
  <c r="R617"/>
  <c r="R1549"/>
  <c r="R1541"/>
  <c r="Y624"/>
  <c r="Y1556"/>
  <c r="Y1548"/>
  <c r="V617"/>
  <c r="V1549"/>
  <c r="V1541"/>
  <c r="AB624"/>
  <c r="AB1556"/>
  <c r="AB1548"/>
  <c r="Z624"/>
  <c r="Z1548"/>
  <c r="Z1556"/>
  <c r="AA1546"/>
  <c r="X1547"/>
  <c r="S1543"/>
  <c r="AA1542"/>
  <c r="X1546"/>
  <c r="S1555"/>
  <c r="X2031"/>
  <c r="S2030"/>
  <c r="AA2026"/>
  <c r="AA2027"/>
  <c r="X2028"/>
  <c r="S2031"/>
  <c r="X2027"/>
  <c r="S2029"/>
  <c r="S2027"/>
  <c r="W2025"/>
  <c r="V2032"/>
  <c r="M2025"/>
  <c r="L2032"/>
  <c r="K2032"/>
  <c r="S2026"/>
  <c r="X2029"/>
  <c r="AA2029"/>
  <c r="AA2030"/>
  <c r="X2030"/>
  <c r="AD2032"/>
  <c r="R2025"/>
  <c r="Y2025"/>
  <c r="T2032"/>
  <c r="O2032"/>
  <c r="U2025"/>
  <c r="AA2031"/>
  <c r="S2028"/>
  <c r="W2032"/>
  <c r="R2032"/>
  <c r="Q2025"/>
  <c r="AB2032"/>
  <c r="P2032"/>
  <c r="Z2032"/>
  <c r="Q2032"/>
  <c r="X2026"/>
  <c r="AA2028"/>
  <c r="V2025"/>
  <c r="M2032"/>
  <c r="Y2032"/>
  <c r="AC2025"/>
  <c r="AB2025"/>
  <c r="P2025"/>
  <c r="Z2025"/>
  <c r="AC2032"/>
  <c r="T2025"/>
  <c r="O2025"/>
  <c r="U2032"/>
  <c r="N2031"/>
  <c r="AA3270"/>
  <c r="X3350"/>
  <c r="AA3350"/>
  <c r="AA1657"/>
  <c r="X1656"/>
  <c r="S3351"/>
  <c r="AA3266"/>
  <c r="AA3346"/>
  <c r="AA3268"/>
  <c r="X3349"/>
  <c r="N3350"/>
  <c r="AA3352"/>
  <c r="X3347"/>
  <c r="AA3347"/>
  <c r="S3349"/>
  <c r="N3268"/>
  <c r="X3348"/>
  <c r="N3348"/>
  <c r="N3349"/>
  <c r="S3347"/>
  <c r="S3348"/>
  <c r="X3352"/>
  <c r="X3351"/>
  <c r="N3351"/>
  <c r="N3270"/>
  <c r="AA3272"/>
  <c r="N3269"/>
  <c r="AA3269"/>
  <c r="X3267"/>
  <c r="X3271"/>
  <c r="AA3348"/>
  <c r="S3350"/>
  <c r="T3353"/>
  <c r="T3273"/>
  <c r="M3273"/>
  <c r="I3353"/>
  <c r="I3273"/>
  <c r="R3353"/>
  <c r="R3273"/>
  <c r="K3346"/>
  <c r="K3266"/>
  <c r="Q3346"/>
  <c r="S3346" s="1"/>
  <c r="Q3266"/>
  <c r="S3266" s="1"/>
  <c r="Y3353"/>
  <c r="Y3273"/>
  <c r="I3351"/>
  <c r="I3271"/>
  <c r="S3352"/>
  <c r="J826"/>
  <c r="J3273"/>
  <c r="Z3353"/>
  <c r="Z3273"/>
  <c r="V3353"/>
  <c r="V3273"/>
  <c r="N3352"/>
  <c r="N3272"/>
  <c r="N3271"/>
  <c r="X3272"/>
  <c r="S3268"/>
  <c r="X3268"/>
  <c r="S3272"/>
  <c r="S3270"/>
  <c r="S3269"/>
  <c r="L3353"/>
  <c r="L3273"/>
  <c r="N3267"/>
  <c r="X3269"/>
  <c r="P3353"/>
  <c r="P3273"/>
  <c r="U3346"/>
  <c r="X3346" s="1"/>
  <c r="U3266"/>
  <c r="X3266" s="1"/>
  <c r="AC3353"/>
  <c r="AC3273"/>
  <c r="S3267"/>
  <c r="S3271"/>
  <c r="U3353"/>
  <c r="U3273"/>
  <c r="L3346"/>
  <c r="L3266"/>
  <c r="Q3353"/>
  <c r="Q3273"/>
  <c r="O3353"/>
  <c r="O3273"/>
  <c r="AD3353"/>
  <c r="AD3273"/>
  <c r="K3353"/>
  <c r="K3273"/>
  <c r="W3353"/>
  <c r="W3273"/>
  <c r="AB3353"/>
  <c r="AB3273"/>
  <c r="X3270"/>
  <c r="AA3267"/>
  <c r="AA3271"/>
  <c r="Q826"/>
  <c r="N284"/>
  <c r="N292" s="1"/>
  <c r="AD1572"/>
  <c r="I1339"/>
  <c r="I1336"/>
  <c r="I1340"/>
  <c r="I1338"/>
  <c r="I1342"/>
  <c r="I1337"/>
  <c r="I1341"/>
  <c r="V286"/>
  <c r="V294" s="1"/>
  <c r="V826"/>
  <c r="AC826"/>
  <c r="AA1624"/>
  <c r="AA281"/>
  <c r="AA289" s="1"/>
  <c r="S820"/>
  <c r="X825"/>
  <c r="L279"/>
  <c r="L287" s="1"/>
  <c r="AC286"/>
  <c r="AC294" s="1"/>
  <c r="S1656"/>
  <c r="AA824"/>
  <c r="O286"/>
  <c r="O294" s="1"/>
  <c r="S823"/>
  <c r="I1667"/>
  <c r="AA283"/>
  <c r="AA291" s="1"/>
  <c r="I1666"/>
  <c r="I1669"/>
  <c r="K1670"/>
  <c r="G717" i="33" s="1"/>
  <c r="Z1664" i="1"/>
  <c r="S711" i="33" s="1"/>
  <c r="T286" i="1"/>
  <c r="T294" s="1"/>
  <c r="Q286"/>
  <c r="Q294" s="1"/>
  <c r="J3353"/>
  <c r="I824"/>
  <c r="AB826"/>
  <c r="S282"/>
  <c r="S290" s="1"/>
  <c r="X285"/>
  <c r="X293" s="1"/>
  <c r="S822"/>
  <c r="AA823"/>
  <c r="N281"/>
  <c r="N289" s="1"/>
  <c r="X1624"/>
  <c r="N1628"/>
  <c r="U286"/>
  <c r="U294" s="1"/>
  <c r="R826"/>
  <c r="R286"/>
  <c r="R294" s="1"/>
  <c r="U826"/>
  <c r="I284"/>
  <c r="I292" s="1"/>
  <c r="L826"/>
  <c r="N280"/>
  <c r="N288" s="1"/>
  <c r="N822"/>
  <c r="S284"/>
  <c r="S292" s="1"/>
  <c r="S283"/>
  <c r="S291" s="1"/>
  <c r="I1663"/>
  <c r="U1664"/>
  <c r="O711" i="33" s="1"/>
  <c r="Z286" i="1"/>
  <c r="Z294" s="1"/>
  <c r="AA280"/>
  <c r="AA288" s="1"/>
  <c r="AA820"/>
  <c r="N1626"/>
  <c r="AA284"/>
  <c r="AA292" s="1"/>
  <c r="N1560"/>
  <c r="S825"/>
  <c r="Z826"/>
  <c r="Q1663"/>
  <c r="S1624"/>
  <c r="O826"/>
  <c r="X282"/>
  <c r="X290" s="1"/>
  <c r="N825"/>
  <c r="N282"/>
  <c r="N290" s="1"/>
  <c r="N1656"/>
  <c r="L1664"/>
  <c r="H711" i="33" s="1"/>
  <c r="N1627" i="1"/>
  <c r="N824"/>
  <c r="X280"/>
  <c r="X288" s="1"/>
  <c r="N820"/>
  <c r="K1667"/>
  <c r="G714" i="33" s="1"/>
  <c r="L819" i="1"/>
  <c r="K279"/>
  <c r="K287" s="1"/>
  <c r="S1659"/>
  <c r="N1662"/>
  <c r="M826"/>
  <c r="P1631"/>
  <c r="S280"/>
  <c r="S288" s="1"/>
  <c r="X1657"/>
  <c r="S285"/>
  <c r="S293" s="1"/>
  <c r="X284"/>
  <c r="X292" s="1"/>
  <c r="X823"/>
  <c r="W286"/>
  <c r="W294" s="1"/>
  <c r="N821"/>
  <c r="S824"/>
  <c r="N1563"/>
  <c r="P826"/>
  <c r="AB286"/>
  <c r="AB294" s="1"/>
  <c r="P286"/>
  <c r="P294" s="1"/>
  <c r="W826"/>
  <c r="AA825"/>
  <c r="X824"/>
  <c r="K819"/>
  <c r="N283"/>
  <c r="N291" s="1"/>
  <c r="S821"/>
  <c r="X820"/>
  <c r="X1660"/>
  <c r="X821"/>
  <c r="S1657"/>
  <c r="T826"/>
  <c r="Y286"/>
  <c r="Y294" s="1"/>
  <c r="X283"/>
  <c r="X291" s="1"/>
  <c r="AA1660"/>
  <c r="N1558"/>
  <c r="M1665"/>
  <c r="I712" i="33" s="1"/>
  <c r="X1659" i="1"/>
  <c r="AA1659"/>
  <c r="AB1670"/>
  <c r="T717" i="33" s="1"/>
  <c r="K1669" i="1"/>
  <c r="G716" i="33" s="1"/>
  <c r="Z1667" i="1"/>
  <c r="S714" i="33" s="1"/>
  <c r="Z1666" i="1"/>
  <c r="S713" i="33" s="1"/>
  <c r="S1661" i="1"/>
  <c r="AD1669"/>
  <c r="V716" i="33" s="1"/>
  <c r="AC1670" i="1"/>
  <c r="U717" i="33" s="1"/>
  <c r="R1666" i="1"/>
  <c r="M713" i="33" s="1"/>
  <c r="M1664" i="1"/>
  <c r="I711" i="33" s="1"/>
  <c r="X822" i="1"/>
  <c r="T1665"/>
  <c r="N712" i="33" s="1"/>
  <c r="V1669" i="1"/>
  <c r="P716" i="33" s="1"/>
  <c r="L286" i="1"/>
  <c r="L294" s="1"/>
  <c r="Y826"/>
  <c r="AC1668"/>
  <c r="U715" i="33" s="1"/>
  <c r="R1670" i="1"/>
  <c r="M717" i="33" s="1"/>
  <c r="AC1669" i="1"/>
  <c r="U716" i="33" s="1"/>
  <c r="X281" i="1"/>
  <c r="X289" s="1"/>
  <c r="R1668"/>
  <c r="M715" i="33" s="1"/>
  <c r="AC1667" i="1"/>
  <c r="U714" i="33" s="1"/>
  <c r="V1665" i="1"/>
  <c r="P712" i="33" s="1"/>
  <c r="AA285" i="1"/>
  <c r="AA293" s="1"/>
  <c r="AA1658"/>
  <c r="X1661"/>
  <c r="K1663"/>
  <c r="K1631"/>
  <c r="O1670"/>
  <c r="J717" i="33" s="1"/>
  <c r="AD1666" i="1"/>
  <c r="V713" i="33" s="1"/>
  <c r="N1624" i="1"/>
  <c r="Q279"/>
  <c r="N823"/>
  <c r="S281"/>
  <c r="S289" s="1"/>
  <c r="N1625"/>
  <c r="N1665" s="1"/>
  <c r="M3353"/>
  <c r="M286"/>
  <c r="M294" s="1"/>
  <c r="AA282"/>
  <c r="AA290" s="1"/>
  <c r="K1666"/>
  <c r="G713" i="33" s="1"/>
  <c r="M1668" i="1"/>
  <c r="I715" i="33" s="1"/>
  <c r="L1631" i="1"/>
  <c r="W1669"/>
  <c r="Q716" i="33" s="1"/>
  <c r="M1667" i="1"/>
  <c r="I714" i="33" s="1"/>
  <c r="P1670" i="1"/>
  <c r="K717" i="33" s="1"/>
  <c r="Q1666" i="1"/>
  <c r="L713" i="33" s="1"/>
  <c r="R1669" i="1"/>
  <c r="M716" i="33" s="1"/>
  <c r="Y1665" i="1"/>
  <c r="R712" i="33" s="1"/>
  <c r="AA1625" i="1"/>
  <c r="W1663"/>
  <c r="W1631"/>
  <c r="AD1631"/>
  <c r="AD1663"/>
  <c r="U1663"/>
  <c r="U1631"/>
  <c r="N1629"/>
  <c r="K826"/>
  <c r="AB1665"/>
  <c r="T712" i="33" s="1"/>
  <c r="T1668" i="1"/>
  <c r="N715" i="33" s="1"/>
  <c r="U1666" i="1"/>
  <c r="O713" i="33" s="1"/>
  <c r="P1667" i="1"/>
  <c r="K714" i="33" s="1"/>
  <c r="W1668" i="1"/>
  <c r="Q715" i="33" s="1"/>
  <c r="W1670" i="1"/>
  <c r="Q717" i="33" s="1"/>
  <c r="V1667" i="1"/>
  <c r="P714" i="33" s="1"/>
  <c r="AA1630" i="1"/>
  <c r="AA1670" s="1"/>
  <c r="Z1670"/>
  <c r="S717" i="33" s="1"/>
  <c r="P1665" i="1"/>
  <c r="K712" i="33" s="1"/>
  <c r="AD1668" i="1"/>
  <c r="V715" i="33" s="1"/>
  <c r="R1667" i="1"/>
  <c r="M714" i="33" s="1"/>
  <c r="Q1668" i="1"/>
  <c r="L715" i="33" s="1"/>
  <c r="W1665" i="1"/>
  <c r="Q712" i="33" s="1"/>
  <c r="V1670" i="1"/>
  <c r="P717" i="33" s="1"/>
  <c r="AB1666" i="1"/>
  <c r="T713" i="33" s="1"/>
  <c r="Z1631" i="1"/>
  <c r="Z1663"/>
  <c r="N1561"/>
  <c r="N1658"/>
  <c r="M1666"/>
  <c r="I713" i="33" s="1"/>
  <c r="J1668" i="1"/>
  <c r="F715" i="33" s="1"/>
  <c r="Y1668" i="1"/>
  <c r="R715" i="33" s="1"/>
  <c r="S1629" i="1"/>
  <c r="O1669"/>
  <c r="J716" i="33" s="1"/>
  <c r="J1670" i="1"/>
  <c r="F717" i="33" s="1"/>
  <c r="AD1667" i="1"/>
  <c r="V714" i="33" s="1"/>
  <c r="J1669" i="1"/>
  <c r="F716" i="33" s="1"/>
  <c r="V1668" i="1"/>
  <c r="P715" i="33" s="1"/>
  <c r="X1628" i="1"/>
  <c r="V1631"/>
  <c r="V1663"/>
  <c r="R1663"/>
  <c r="R1631"/>
  <c r="T1663"/>
  <c r="T1631"/>
  <c r="U1665"/>
  <c r="O712" i="33" s="1"/>
  <c r="X1625" i="1"/>
  <c r="O1663"/>
  <c r="O1631"/>
  <c r="M1663"/>
  <c r="M1631"/>
  <c r="Y1631"/>
  <c r="Y1663"/>
  <c r="S1662"/>
  <c r="R1665"/>
  <c r="M712" i="33" s="1"/>
  <c r="S1625" i="1"/>
  <c r="D456" i="2"/>
  <c r="D709" i="33"/>
  <c r="B456" i="2" s="1"/>
  <c r="T1670" i="1"/>
  <c r="N717" i="33" s="1"/>
  <c r="X1630" i="1"/>
  <c r="S1660"/>
  <c r="N1562"/>
  <c r="AD286"/>
  <c r="AD294" s="1"/>
  <c r="U819"/>
  <c r="X819" s="1"/>
  <c r="U279"/>
  <c r="V1626"/>
  <c r="V1658"/>
  <c r="T1626"/>
  <c r="T1658"/>
  <c r="O1626"/>
  <c r="O1658"/>
  <c r="U1670"/>
  <c r="O717" i="33" s="1"/>
  <c r="Q1670" i="1"/>
  <c r="L717" i="33" s="1"/>
  <c r="S1630" i="1"/>
  <c r="W1667"/>
  <c r="Q714" i="33" s="1"/>
  <c r="Y1667" i="1"/>
  <c r="R714" i="33" s="1"/>
  <c r="AA1627" i="1"/>
  <c r="X1627"/>
  <c r="Y1666"/>
  <c r="R713" i="33" s="1"/>
  <c r="AA1626" i="1"/>
  <c r="I1624"/>
  <c r="I1656"/>
  <c r="AC1663"/>
  <c r="AC1631"/>
  <c r="Q1667"/>
  <c r="L714" i="33" s="1"/>
  <c r="S1627" i="1"/>
  <c r="X1629"/>
  <c r="U1669"/>
  <c r="O716" i="33" s="1"/>
  <c r="Z1669" i="1"/>
  <c r="S716" i="33" s="1"/>
  <c r="AA1629" i="1"/>
  <c r="AC1666"/>
  <c r="U713" i="33" s="1"/>
  <c r="AC1625" i="1"/>
  <c r="AC1657"/>
  <c r="AB1663"/>
  <c r="AB1631"/>
  <c r="AA1628"/>
  <c r="Z1668"/>
  <c r="S715" i="33" s="1"/>
  <c r="AB1668" i="1"/>
  <c r="T715" i="33" s="1"/>
  <c r="X1662" i="1"/>
  <c r="O1668"/>
  <c r="J715" i="33" s="1"/>
  <c r="S1628" i="1"/>
  <c r="Q819"/>
  <c r="S819" s="1"/>
  <c r="AD826"/>
  <c r="P4417"/>
  <c r="P732"/>
  <c r="P314"/>
  <c r="U1557"/>
  <c r="U314"/>
  <c r="U4417"/>
  <c r="U732"/>
  <c r="AC732"/>
  <c r="AC4417"/>
  <c r="AC314"/>
  <c r="Q1564"/>
  <c r="AA1562"/>
  <c r="T1564"/>
  <c r="X1558"/>
  <c r="I1561"/>
  <c r="R732"/>
  <c r="R314"/>
  <c r="R4417"/>
  <c r="O1557"/>
  <c r="V1557"/>
  <c r="AA1561"/>
  <c r="J1557"/>
  <c r="Z1564"/>
  <c r="N1559"/>
  <c r="AA1563"/>
  <c r="M1564"/>
  <c r="S1562"/>
  <c r="AC1557"/>
  <c r="I1559"/>
  <c r="X1562"/>
  <c r="U1564"/>
  <c r="I1562"/>
  <c r="D582" i="33"/>
  <c r="B447" i="2" s="1"/>
  <c r="C447"/>
  <c r="R1557" i="1"/>
  <c r="T1557"/>
  <c r="Y1564"/>
  <c r="S1558"/>
  <c r="X1563"/>
  <c r="Q314"/>
  <c r="Q4417"/>
  <c r="Q732"/>
  <c r="AD1557"/>
  <c r="V1564"/>
  <c r="J1564"/>
  <c r="S1563"/>
  <c r="AA1559"/>
  <c r="I1560"/>
  <c r="AB1557"/>
  <c r="S1559"/>
  <c r="K1557"/>
  <c r="AB4417"/>
  <c r="AB732"/>
  <c r="AB314"/>
  <c r="P1557"/>
  <c r="X1559"/>
  <c r="L1564"/>
  <c r="L314"/>
  <c r="L4417"/>
  <c r="L732"/>
  <c r="R1564"/>
  <c r="S1560"/>
  <c r="Y1557"/>
  <c r="AA1560"/>
  <c r="T732"/>
  <c r="T314"/>
  <c r="T4417"/>
  <c r="AD1564"/>
  <c r="W1557"/>
  <c r="AB1564"/>
  <c r="D607" i="33"/>
  <c r="B474" i="2" s="1"/>
  <c r="C474"/>
  <c r="AD4417" i="1"/>
  <c r="AD314"/>
  <c r="AD732"/>
  <c r="Y732"/>
  <c r="Y4417"/>
  <c r="Y314"/>
  <c r="K1564"/>
  <c r="I1558"/>
  <c r="W314"/>
  <c r="W4417"/>
  <c r="W732"/>
  <c r="P1564"/>
  <c r="L1557"/>
  <c r="I1557"/>
  <c r="X1560"/>
  <c r="O732"/>
  <c r="O4417"/>
  <c r="O314"/>
  <c r="Q1557"/>
  <c r="O1564"/>
  <c r="X1561"/>
  <c r="W1564"/>
  <c r="Z1557"/>
  <c r="M314"/>
  <c r="M4417"/>
  <c r="M732"/>
  <c r="S1561"/>
  <c r="M1557"/>
  <c r="AA1558"/>
  <c r="I1563"/>
  <c r="AC1564"/>
  <c r="AA822"/>
  <c r="I826"/>
  <c r="I286"/>
  <c r="I294" s="1"/>
  <c r="AA819"/>
  <c r="AA279"/>
  <c r="AA287" s="1"/>
  <c r="H197"/>
  <c r="H205" s="1"/>
  <c r="D303" i="33" s="1"/>
  <c r="D372" s="1"/>
  <c r="H198" i="1"/>
  <c r="H206" s="1"/>
  <c r="D304" i="33" s="1"/>
  <c r="D373" s="1"/>
  <c r="H194" i="1"/>
  <c r="H202" s="1"/>
  <c r="D300" i="33" s="1"/>
  <c r="D369" s="1"/>
  <c r="H199" i="1"/>
  <c r="H207" s="1"/>
  <c r="D305" i="33" s="1"/>
  <c r="D374" s="1"/>
  <c r="H24" i="1"/>
  <c r="H193"/>
  <c r="H201" s="1"/>
  <c r="D299" i="33" s="1"/>
  <c r="D368" s="1"/>
  <c r="H200" i="1"/>
  <c r="H208" s="1"/>
  <c r="G462" i="33"/>
  <c r="K163" i="1"/>
  <c r="H1125"/>
  <c r="H1203"/>
  <c r="H4488"/>
  <c r="D781" i="33" s="1"/>
  <c r="L1671" i="1" l="1"/>
  <c r="H718" i="33" s="1"/>
  <c r="AA1669" i="1"/>
  <c r="N1667"/>
  <c r="Q1671"/>
  <c r="L718" i="33" s="1"/>
  <c r="AA1664" i="1"/>
  <c r="AA1572"/>
  <c r="AC236"/>
  <c r="Y2124"/>
  <c r="N965"/>
  <c r="N1565"/>
  <c r="H1569"/>
  <c r="N4422"/>
  <c r="AA967"/>
  <c r="S971"/>
  <c r="H1567"/>
  <c r="N1669"/>
  <c r="N1668"/>
  <c r="Q4285"/>
  <c r="T4281"/>
  <c r="AB4284"/>
  <c r="U4286"/>
  <c r="K4285"/>
  <c r="Z4286"/>
  <c r="T4282"/>
  <c r="O4286"/>
  <c r="Z4282"/>
  <c r="W4285"/>
  <c r="U4287"/>
  <c r="R4283"/>
  <c r="L4281"/>
  <c r="O4285"/>
  <c r="Y4283"/>
  <c r="L4286"/>
  <c r="U4282"/>
  <c r="AC4282"/>
  <c r="Q4286"/>
  <c r="Y4287"/>
  <c r="P4284"/>
  <c r="Y4282"/>
  <c r="V4286"/>
  <c r="R4281"/>
  <c r="M4287"/>
  <c r="P4287"/>
  <c r="L4287"/>
  <c r="Z4283"/>
  <c r="W4283"/>
  <c r="V4283"/>
  <c r="R4282"/>
  <c r="M4284"/>
  <c r="P4285"/>
  <c r="AC4283"/>
  <c r="Z4284"/>
  <c r="W4286"/>
  <c r="T4284"/>
  <c r="O4282"/>
  <c r="O4284"/>
  <c r="P4283"/>
  <c r="AD4282"/>
  <c r="AD4285"/>
  <c r="X967"/>
  <c r="S966"/>
  <c r="X971"/>
  <c r="H1568"/>
  <c r="H1571"/>
  <c r="Z4285"/>
  <c r="W4287"/>
  <c r="P4281"/>
  <c r="AB4285"/>
  <c r="Q4281"/>
  <c r="W4281"/>
  <c r="M4285"/>
  <c r="K4281"/>
  <c r="AB4282"/>
  <c r="V4285"/>
  <c r="P4286"/>
  <c r="K4284"/>
  <c r="AD4283"/>
  <c r="AD4284"/>
  <c r="V4281"/>
  <c r="AC4281"/>
  <c r="R4287"/>
  <c r="Y4286"/>
  <c r="L4283"/>
  <c r="U4285"/>
  <c r="AC4286"/>
  <c r="Z4281"/>
  <c r="U4284"/>
  <c r="T4283"/>
  <c r="Q4287"/>
  <c r="L4284"/>
  <c r="L4282"/>
  <c r="AB4283"/>
  <c r="Y4281"/>
  <c r="T4286"/>
  <c r="M4282"/>
  <c r="Q4282"/>
  <c r="L4285"/>
  <c r="AC4285"/>
  <c r="W4282"/>
  <c r="V4282"/>
  <c r="R4284"/>
  <c r="O4287"/>
  <c r="K4282"/>
  <c r="N4282" s="1"/>
  <c r="AC4287"/>
  <c r="AD4281"/>
  <c r="AD4287"/>
  <c r="R4285"/>
  <c r="Z4287"/>
  <c r="O4283"/>
  <c r="V4284"/>
  <c r="K4286"/>
  <c r="T4287"/>
  <c r="AB2124"/>
  <c r="AB4281"/>
  <c r="Y4284"/>
  <c r="U2124"/>
  <c r="U4281"/>
  <c r="I4283"/>
  <c r="Q4283"/>
  <c r="M236"/>
  <c r="M4281"/>
  <c r="AC4284"/>
  <c r="Y4285"/>
  <c r="V4287"/>
  <c r="T4285"/>
  <c r="P4282"/>
  <c r="M4283"/>
  <c r="M4286"/>
  <c r="AB4287"/>
  <c r="W4284"/>
  <c r="U4283"/>
  <c r="R4286"/>
  <c r="Q4284"/>
  <c r="O4281"/>
  <c r="AB4286"/>
  <c r="AD4286"/>
  <c r="P1671"/>
  <c r="K718" i="33" s="1"/>
  <c r="S1572" i="1"/>
  <c r="X1572"/>
  <c r="N1572"/>
  <c r="S967"/>
  <c r="S968"/>
  <c r="X966"/>
  <c r="AA970"/>
  <c r="X969"/>
  <c r="N968"/>
  <c r="S965"/>
  <c r="H1570"/>
  <c r="AA968"/>
  <c r="H1566"/>
  <c r="AA1565"/>
  <c r="N1670"/>
  <c r="AA4423"/>
  <c r="AA971"/>
  <c r="S970"/>
  <c r="X968"/>
  <c r="S1565"/>
  <c r="X970"/>
  <c r="N4421"/>
  <c r="I1572"/>
  <c r="W972"/>
  <c r="P972"/>
  <c r="Q972"/>
  <c r="V972"/>
  <c r="AC972"/>
  <c r="AD972"/>
  <c r="T972"/>
  <c r="U972"/>
  <c r="AA969"/>
  <c r="S969"/>
  <c r="AB972"/>
  <c r="R972"/>
  <c r="L972"/>
  <c r="Z972"/>
  <c r="Y972"/>
  <c r="O972"/>
  <c r="V965"/>
  <c r="X965" s="1"/>
  <c r="M972"/>
  <c r="Z965"/>
  <c r="AA965" s="1"/>
  <c r="AA966"/>
  <c r="AD2129"/>
  <c r="AD2127"/>
  <c r="AD2161"/>
  <c r="AD3317"/>
  <c r="V2158"/>
  <c r="V3314"/>
  <c r="AC2158"/>
  <c r="AC3314"/>
  <c r="R242"/>
  <c r="R3320"/>
  <c r="R2164"/>
  <c r="Y241"/>
  <c r="Y2163"/>
  <c r="Y3319"/>
  <c r="L2126"/>
  <c r="L3316"/>
  <c r="L2160"/>
  <c r="U2128"/>
  <c r="U2162"/>
  <c r="U3318"/>
  <c r="AC2129"/>
  <c r="AC3319"/>
  <c r="AC2163"/>
  <c r="Z3314"/>
  <c r="Z2158"/>
  <c r="U3317"/>
  <c r="U2161"/>
  <c r="T2126"/>
  <c r="T2160"/>
  <c r="T3316"/>
  <c r="Q2130"/>
  <c r="Q2164"/>
  <c r="Q3320"/>
  <c r="L239"/>
  <c r="L3317"/>
  <c r="L2161"/>
  <c r="L3315"/>
  <c r="L2159"/>
  <c r="AB2126"/>
  <c r="AB2160"/>
  <c r="AB3316"/>
  <c r="Y3314"/>
  <c r="Y2158"/>
  <c r="T2129"/>
  <c r="T3319"/>
  <c r="T2163"/>
  <c r="M237"/>
  <c r="M3315"/>
  <c r="M2159"/>
  <c r="Q237"/>
  <c r="Q2159"/>
  <c r="Q3315"/>
  <c r="L240"/>
  <c r="L3318"/>
  <c r="L2162"/>
  <c r="AC2128"/>
  <c r="AC2162"/>
  <c r="AC3318"/>
  <c r="W237"/>
  <c r="W3315"/>
  <c r="W2159"/>
  <c r="V237"/>
  <c r="V3315"/>
  <c r="V2159"/>
  <c r="R2127"/>
  <c r="R3317"/>
  <c r="R2161"/>
  <c r="O242"/>
  <c r="O3320"/>
  <c r="O2164"/>
  <c r="K237"/>
  <c r="K3315"/>
  <c r="K2159"/>
  <c r="AC2130"/>
  <c r="AC2164"/>
  <c r="AC3320"/>
  <c r="AD237"/>
  <c r="AD3315"/>
  <c r="AD2159"/>
  <c r="AD238"/>
  <c r="AD3316"/>
  <c r="AD2160"/>
  <c r="U3315"/>
  <c r="U2159"/>
  <c r="Q2163"/>
  <c r="Q3319"/>
  <c r="P2127"/>
  <c r="P3317"/>
  <c r="P2161"/>
  <c r="R236"/>
  <c r="R2158"/>
  <c r="R3314"/>
  <c r="L3320"/>
  <c r="L2164"/>
  <c r="W2126"/>
  <c r="W2160"/>
  <c r="W3316"/>
  <c r="R237"/>
  <c r="R2159"/>
  <c r="R3315"/>
  <c r="M2127"/>
  <c r="M3317"/>
  <c r="M2161"/>
  <c r="AC2126"/>
  <c r="AC2160"/>
  <c r="AC3316"/>
  <c r="Z239"/>
  <c r="Z3317"/>
  <c r="Z2161"/>
  <c r="W2129"/>
  <c r="W2163"/>
  <c r="W3319"/>
  <c r="T2127"/>
  <c r="T3317"/>
  <c r="T2161"/>
  <c r="O2125"/>
  <c r="O3315"/>
  <c r="O2159"/>
  <c r="O2127"/>
  <c r="O3317"/>
  <c r="O2161"/>
  <c r="P2126"/>
  <c r="P3316"/>
  <c r="P2160"/>
  <c r="AD242"/>
  <c r="AD2164"/>
  <c r="AD3320"/>
  <c r="R2128"/>
  <c r="R3318"/>
  <c r="R2162"/>
  <c r="Z2130"/>
  <c r="Z2164"/>
  <c r="Z3320"/>
  <c r="O2126"/>
  <c r="O3316"/>
  <c r="O2160"/>
  <c r="V239"/>
  <c r="V2161"/>
  <c r="V3317"/>
  <c r="K2129"/>
  <c r="K3319"/>
  <c r="K2163"/>
  <c r="T2130"/>
  <c r="T3320"/>
  <c r="T2164"/>
  <c r="AB236"/>
  <c r="AB3314"/>
  <c r="AB2158"/>
  <c r="Y2127"/>
  <c r="Y3317"/>
  <c r="Y2161"/>
  <c r="U236"/>
  <c r="U3314"/>
  <c r="U2158"/>
  <c r="I238"/>
  <c r="I3316"/>
  <c r="I2160"/>
  <c r="Q238"/>
  <c r="Q2160"/>
  <c r="Q3316"/>
  <c r="M2124"/>
  <c r="M3314"/>
  <c r="M2158"/>
  <c r="AC2127"/>
  <c r="AC3317"/>
  <c r="AC2161"/>
  <c r="Y240"/>
  <c r="Y2162"/>
  <c r="Y3318"/>
  <c r="V242"/>
  <c r="V2164"/>
  <c r="V3320"/>
  <c r="T240"/>
  <c r="T2162"/>
  <c r="T3318"/>
  <c r="P2125"/>
  <c r="P3315"/>
  <c r="P2159"/>
  <c r="M2126"/>
  <c r="M3316"/>
  <c r="M2160"/>
  <c r="M241"/>
  <c r="M3319"/>
  <c r="M2163"/>
  <c r="AB2130"/>
  <c r="AB3320"/>
  <c r="AB2164"/>
  <c r="W2127"/>
  <c r="W3317"/>
  <c r="W2161"/>
  <c r="U2126"/>
  <c r="U2160"/>
  <c r="U3316"/>
  <c r="R241"/>
  <c r="R2163"/>
  <c r="R3319"/>
  <c r="Q239"/>
  <c r="Q3317"/>
  <c r="Q2161"/>
  <c r="O2124"/>
  <c r="O3314"/>
  <c r="O2158"/>
  <c r="AB2129"/>
  <c r="AB2163"/>
  <c r="AB3319"/>
  <c r="AD2124"/>
  <c r="AD3314"/>
  <c r="AD2158"/>
  <c r="AD240"/>
  <c r="AD2162"/>
  <c r="AD3318"/>
  <c r="K2125"/>
  <c r="Y2126"/>
  <c r="Y3316"/>
  <c r="Y2160"/>
  <c r="L241"/>
  <c r="L3319"/>
  <c r="L2163"/>
  <c r="AC237"/>
  <c r="AC2159"/>
  <c r="AC3315"/>
  <c r="Y2130"/>
  <c r="Y3320"/>
  <c r="Y2164"/>
  <c r="Y2125"/>
  <c r="Y3315"/>
  <c r="Y2159"/>
  <c r="V2129"/>
  <c r="V2163"/>
  <c r="V3319"/>
  <c r="M242"/>
  <c r="M3320"/>
  <c r="M2164"/>
  <c r="P2130"/>
  <c r="P3320"/>
  <c r="P2164"/>
  <c r="Z238"/>
  <c r="Z2160"/>
  <c r="Z3316"/>
  <c r="V3316"/>
  <c r="V2160"/>
  <c r="P240"/>
  <c r="P3318"/>
  <c r="P2162"/>
  <c r="Z2128"/>
  <c r="Z2162"/>
  <c r="Z3318"/>
  <c r="Q240"/>
  <c r="Q2162"/>
  <c r="Q3318"/>
  <c r="W2130"/>
  <c r="W2164"/>
  <c r="W3320"/>
  <c r="P2124"/>
  <c r="P3314"/>
  <c r="P2158"/>
  <c r="T236"/>
  <c r="T2158"/>
  <c r="T3314"/>
  <c r="AB240"/>
  <c r="AB2162"/>
  <c r="AB3318"/>
  <c r="Q2124"/>
  <c r="Q2158"/>
  <c r="Q3314"/>
  <c r="AB239"/>
  <c r="AB2161"/>
  <c r="AB3317"/>
  <c r="W236"/>
  <c r="W2158"/>
  <c r="W3314"/>
  <c r="U241"/>
  <c r="U3319"/>
  <c r="U2163"/>
  <c r="M3318"/>
  <c r="M2162"/>
  <c r="K236"/>
  <c r="K3314"/>
  <c r="K2158"/>
  <c r="K2128"/>
  <c r="K3318"/>
  <c r="K2162"/>
  <c r="AB237"/>
  <c r="AB2159"/>
  <c r="AB3315"/>
  <c r="Z2129"/>
  <c r="Z3319"/>
  <c r="Z2163"/>
  <c r="V2128"/>
  <c r="V3318"/>
  <c r="V2162"/>
  <c r="T237"/>
  <c r="T2159"/>
  <c r="T3315"/>
  <c r="P241"/>
  <c r="P3319"/>
  <c r="P2163"/>
  <c r="O2129"/>
  <c r="O3319"/>
  <c r="O2163"/>
  <c r="K239"/>
  <c r="K3317"/>
  <c r="K2161"/>
  <c r="Z237"/>
  <c r="Z2159"/>
  <c r="Z3315"/>
  <c r="W240"/>
  <c r="W2162"/>
  <c r="W3318"/>
  <c r="U2164"/>
  <c r="U3320"/>
  <c r="R238"/>
  <c r="R3316"/>
  <c r="R2160"/>
  <c r="L236"/>
  <c r="L3314"/>
  <c r="L2158"/>
  <c r="O240"/>
  <c r="O3318"/>
  <c r="O2162"/>
  <c r="AD241"/>
  <c r="AD3319"/>
  <c r="AD2163"/>
  <c r="AA4421"/>
  <c r="K241"/>
  <c r="O236"/>
  <c r="AD236"/>
  <c r="T2124"/>
  <c r="AD2128"/>
  <c r="Q2127"/>
  <c r="AC240"/>
  <c r="AD239"/>
  <c r="AB238"/>
  <c r="Q236"/>
  <c r="N315"/>
  <c r="W2128"/>
  <c r="L2124"/>
  <c r="P236"/>
  <c r="Z2125"/>
  <c r="U2129"/>
  <c r="M238"/>
  <c r="W2124"/>
  <c r="M2125"/>
  <c r="Y2129"/>
  <c r="Q2125"/>
  <c r="U240"/>
  <c r="W242"/>
  <c r="T238"/>
  <c r="L2127"/>
  <c r="O241"/>
  <c r="T241"/>
  <c r="AC239"/>
  <c r="AB2128"/>
  <c r="L238"/>
  <c r="O238"/>
  <c r="AC241"/>
  <c r="Z240"/>
  <c r="AB2127"/>
  <c r="R626" i="33"/>
  <c r="W2125" i="1"/>
  <c r="L2128"/>
  <c r="Q2128"/>
  <c r="O2130"/>
  <c r="Q242"/>
  <c r="U237"/>
  <c r="U2125"/>
  <c r="Q2129"/>
  <c r="Q241"/>
  <c r="L242"/>
  <c r="L2130"/>
  <c r="V238"/>
  <c r="V2126"/>
  <c r="AD2125"/>
  <c r="L2129"/>
  <c r="W241"/>
  <c r="V241"/>
  <c r="P239"/>
  <c r="Y237"/>
  <c r="Z2126"/>
  <c r="R2124"/>
  <c r="U2127"/>
  <c r="U239"/>
  <c r="L2125"/>
  <c r="L237"/>
  <c r="AB241"/>
  <c r="R2129"/>
  <c r="O237"/>
  <c r="Y238"/>
  <c r="W239"/>
  <c r="K2124"/>
  <c r="R2130"/>
  <c r="M239"/>
  <c r="O2128"/>
  <c r="N735"/>
  <c r="R240"/>
  <c r="Q2126"/>
  <c r="AC242"/>
  <c r="AD2126"/>
  <c r="AB2125"/>
  <c r="AB242"/>
  <c r="P238"/>
  <c r="V240"/>
  <c r="T2128"/>
  <c r="AC2125"/>
  <c r="Z242"/>
  <c r="V2125"/>
  <c r="AD2130"/>
  <c r="P2128"/>
  <c r="O239"/>
  <c r="K2127"/>
  <c r="P242"/>
  <c r="Y242"/>
  <c r="P237"/>
  <c r="Y2128"/>
  <c r="I2126"/>
  <c r="T2125"/>
  <c r="Z2127"/>
  <c r="AA2127" s="1"/>
  <c r="W238"/>
  <c r="V2130"/>
  <c r="Z241"/>
  <c r="AA241" s="1"/>
  <c r="Y239"/>
  <c r="T239"/>
  <c r="R239"/>
  <c r="R2126"/>
  <c r="K240"/>
  <c r="R2125"/>
  <c r="P2129"/>
  <c r="M240"/>
  <c r="M2128"/>
  <c r="U242"/>
  <c r="U2130"/>
  <c r="X2130" s="1"/>
  <c r="U238"/>
  <c r="M2130"/>
  <c r="V2127"/>
  <c r="T242"/>
  <c r="M2129"/>
  <c r="AC238"/>
  <c r="O633" i="33"/>
  <c r="AA734" i="1"/>
  <c r="T626" i="33"/>
  <c r="M633"/>
  <c r="U633"/>
  <c r="T633"/>
  <c r="J626"/>
  <c r="L633"/>
  <c r="J633"/>
  <c r="S633"/>
  <c r="N736" i="1"/>
  <c r="N633" i="33"/>
  <c r="Q626"/>
  <c r="V626"/>
  <c r="O626"/>
  <c r="AA320" i="1"/>
  <c r="P633" i="33"/>
  <c r="M626"/>
  <c r="U626"/>
  <c r="S626"/>
  <c r="L626"/>
  <c r="Q633"/>
  <c r="R633"/>
  <c r="X4418" i="1"/>
  <c r="N4420"/>
  <c r="K633" i="33"/>
  <c r="K626"/>
  <c r="I633"/>
  <c r="N626"/>
  <c r="L739" i="1"/>
  <c r="V633" i="33"/>
  <c r="P626"/>
  <c r="AA316" i="1"/>
  <c r="AA735"/>
  <c r="T4424"/>
  <c r="N319"/>
  <c r="N318"/>
  <c r="T321"/>
  <c r="AA738"/>
  <c r="N737"/>
  <c r="X734"/>
  <c r="AB739"/>
  <c r="X319"/>
  <c r="AA736"/>
  <c r="S316"/>
  <c r="Z4424"/>
  <c r="X318"/>
  <c r="X4423"/>
  <c r="T739"/>
  <c r="M4424"/>
  <c r="S4422"/>
  <c r="X733"/>
  <c r="S4419"/>
  <c r="S318"/>
  <c r="X317"/>
  <c r="X736"/>
  <c r="Q739"/>
  <c r="N317"/>
  <c r="AA4420"/>
  <c r="AA737"/>
  <c r="AA319"/>
  <c r="Q321"/>
  <c r="AA318"/>
  <c r="X315"/>
  <c r="R4424"/>
  <c r="S315"/>
  <c r="AC739"/>
  <c r="AC321"/>
  <c r="AC4424"/>
  <c r="R739"/>
  <c r="R321"/>
  <c r="S738"/>
  <c r="S4421"/>
  <c r="X316"/>
  <c r="AA4422"/>
  <c r="X735"/>
  <c r="S734"/>
  <c r="X4419"/>
  <c r="S4420"/>
  <c r="X737"/>
  <c r="AA315"/>
  <c r="X4422"/>
  <c r="X738"/>
  <c r="X4420"/>
  <c r="X320"/>
  <c r="P739"/>
  <c r="S320"/>
  <c r="N4418"/>
  <c r="S317"/>
  <c r="Z739"/>
  <c r="Z321"/>
  <c r="V321"/>
  <c r="S737"/>
  <c r="S4423"/>
  <c r="AA317"/>
  <c r="AA4418"/>
  <c r="AA733"/>
  <c r="U739"/>
  <c r="S319"/>
  <c r="S736"/>
  <c r="S4418"/>
  <c r="N733"/>
  <c r="Q4424"/>
  <c r="U321"/>
  <c r="U4424"/>
  <c r="V236"/>
  <c r="V2124"/>
  <c r="Z236"/>
  <c r="AA236" s="1"/>
  <c r="P4424"/>
  <c r="X4421"/>
  <c r="AD739"/>
  <c r="V4424"/>
  <c r="S733"/>
  <c r="S735"/>
  <c r="V732"/>
  <c r="X732" s="1"/>
  <c r="Z4417"/>
  <c r="AA4417" s="1"/>
  <c r="AD321"/>
  <c r="V4417"/>
  <c r="X4417" s="1"/>
  <c r="AB321"/>
  <c r="Y321"/>
  <c r="Y739"/>
  <c r="Z314"/>
  <c r="AA314" s="1"/>
  <c r="P321"/>
  <c r="AD4424"/>
  <c r="V314"/>
  <c r="X314" s="1"/>
  <c r="AB4424"/>
  <c r="Y4424"/>
  <c r="Z732"/>
  <c r="AA732" s="1"/>
  <c r="Z2124"/>
  <c r="V739"/>
  <c r="L321"/>
  <c r="L4424"/>
  <c r="O4424"/>
  <c r="D306" i="33"/>
  <c r="N310" s="1"/>
  <c r="L299" i="2" s="1"/>
  <c r="T3580" i="1" s="1"/>
  <c r="V401" i="33"/>
  <c r="T330" i="2" s="1"/>
  <c r="U401" i="33"/>
  <c r="S330" i="2" s="1"/>
  <c r="O321" i="1"/>
  <c r="O739"/>
  <c r="M739"/>
  <c r="W4424"/>
  <c r="M321"/>
  <c r="K401" i="33"/>
  <c r="I330" i="2" s="1"/>
  <c r="W739" i="1"/>
  <c r="N401" i="33"/>
  <c r="L330" i="2" s="1"/>
  <c r="H401" i="33"/>
  <c r="F330" i="2" s="1"/>
  <c r="W321" i="1"/>
  <c r="P401" i="33"/>
  <c r="N330" i="2" s="1"/>
  <c r="S401" i="33"/>
  <c r="Q330" i="2" s="1"/>
  <c r="R401" i="33"/>
  <c r="P330" i="2" s="1"/>
  <c r="L401" i="33"/>
  <c r="J330" i="2" s="1"/>
  <c r="Q401" i="33"/>
  <c r="O330" i="2" s="1"/>
  <c r="T401" i="33"/>
  <c r="R330" i="2" s="1"/>
  <c r="O401" i="33"/>
  <c r="M330" i="2" s="1"/>
  <c r="I401" i="33"/>
  <c r="G330" i="2" s="1"/>
  <c r="J401" i="33"/>
  <c r="H330" i="2" s="1"/>
  <c r="M401" i="33"/>
  <c r="K330" i="2" s="1"/>
  <c r="G330" i="33"/>
  <c r="E311" i="2" s="1"/>
  <c r="G392" i="33"/>
  <c r="G400" s="1"/>
  <c r="E329" i="2" s="1"/>
  <c r="X279" i="1"/>
  <c r="X287" s="1"/>
  <c r="U287"/>
  <c r="S279"/>
  <c r="S287" s="1"/>
  <c r="Q287"/>
  <c r="H1342"/>
  <c r="H1336"/>
  <c r="AA826"/>
  <c r="X617"/>
  <c r="AA1541"/>
  <c r="AA617"/>
  <c r="S624"/>
  <c r="AA624"/>
  <c r="S1541"/>
  <c r="S617"/>
  <c r="X624"/>
  <c r="AA1548"/>
  <c r="X1541"/>
  <c r="S1548"/>
  <c r="X1548"/>
  <c r="AA1556"/>
  <c r="S1549"/>
  <c r="AA1549"/>
  <c r="X1556"/>
  <c r="X1549"/>
  <c r="S1556"/>
  <c r="AA2032"/>
  <c r="X2032"/>
  <c r="X2025"/>
  <c r="N2032"/>
  <c r="S2025"/>
  <c r="S2032"/>
  <c r="AA2025"/>
  <c r="X1664"/>
  <c r="H3347"/>
  <c r="H3269"/>
  <c r="H3350"/>
  <c r="X1667"/>
  <c r="N3273"/>
  <c r="AA1665"/>
  <c r="H3348"/>
  <c r="N3353"/>
  <c r="H3268"/>
  <c r="H3272"/>
  <c r="H3352"/>
  <c r="AA3353"/>
  <c r="X3353"/>
  <c r="S3353"/>
  <c r="H3351"/>
  <c r="H3349"/>
  <c r="H3270"/>
  <c r="X3273"/>
  <c r="N3266"/>
  <c r="H3266" s="1"/>
  <c r="H3267"/>
  <c r="N3346"/>
  <c r="H3346" s="1"/>
  <c r="S3273"/>
  <c r="AA3273"/>
  <c r="H3271"/>
  <c r="N279"/>
  <c r="N287" s="1"/>
  <c r="H280"/>
  <c r="H288" s="1"/>
  <c r="S286"/>
  <c r="S294" s="1"/>
  <c r="X286"/>
  <c r="X294" s="1"/>
  <c r="H1339"/>
  <c r="H1338"/>
  <c r="H1341"/>
  <c r="H1337"/>
  <c r="H1340"/>
  <c r="E714" i="33"/>
  <c r="E713"/>
  <c r="S1664" i="1"/>
  <c r="I1671"/>
  <c r="E716" i="33"/>
  <c r="X1669" i="1"/>
  <c r="X1668"/>
  <c r="AA286"/>
  <c r="AA294" s="1"/>
  <c r="H822"/>
  <c r="H820"/>
  <c r="AA1666"/>
  <c r="X826"/>
  <c r="N819"/>
  <c r="H819" s="1"/>
  <c r="S826"/>
  <c r="N1664"/>
  <c r="H825"/>
  <c r="H1656"/>
  <c r="H1661"/>
  <c r="N1666"/>
  <c r="H284"/>
  <c r="H292" s="1"/>
  <c r="S1667"/>
  <c r="N826"/>
  <c r="AA1668"/>
  <c r="H824"/>
  <c r="H1662"/>
  <c r="H1660"/>
  <c r="X1665"/>
  <c r="H821"/>
  <c r="H1624"/>
  <c r="H823"/>
  <c r="H283"/>
  <c r="H291" s="1"/>
  <c r="H1659"/>
  <c r="S1665"/>
  <c r="S1663"/>
  <c r="S1669"/>
  <c r="H1627"/>
  <c r="H1657"/>
  <c r="X1663"/>
  <c r="V1671"/>
  <c r="P718" i="33" s="1"/>
  <c r="S1670" i="1"/>
  <c r="R1671"/>
  <c r="M718" i="33" s="1"/>
  <c r="AA1667" i="1"/>
  <c r="N1663"/>
  <c r="K1671"/>
  <c r="G718" i="33" s="1"/>
  <c r="H1630" i="1"/>
  <c r="AA1663"/>
  <c r="S314"/>
  <c r="V1666"/>
  <c r="P713" i="33" s="1"/>
  <c r="AD1671" i="1"/>
  <c r="V718" i="33" s="1"/>
  <c r="H1625" i="1"/>
  <c r="H1629"/>
  <c r="H1562"/>
  <c r="S1668"/>
  <c r="I1664"/>
  <c r="X1658"/>
  <c r="Z1671"/>
  <c r="S718" i="33" s="1"/>
  <c r="U1671" i="1"/>
  <c r="O718" i="33" s="1"/>
  <c r="W1671" i="1"/>
  <c r="Q718" i="33" s="1"/>
  <c r="O1666" i="1"/>
  <c r="J713" i="33" s="1"/>
  <c r="S1626" i="1"/>
  <c r="X1670"/>
  <c r="AA1631"/>
  <c r="Y1671"/>
  <c r="R718" i="33" s="1"/>
  <c r="S732" i="1"/>
  <c r="AC1665"/>
  <c r="U712" i="33" s="1"/>
  <c r="AC1671" i="1"/>
  <c r="U718" i="33" s="1"/>
  <c r="X1626" i="1"/>
  <c r="T1666"/>
  <c r="N713" i="33" s="1"/>
  <c r="M1671" i="1"/>
  <c r="I718" i="33" s="1"/>
  <c r="N1631" i="1"/>
  <c r="H1628"/>
  <c r="AB1671"/>
  <c r="T718" i="33" s="1"/>
  <c r="S1658" i="1"/>
  <c r="J1663"/>
  <c r="J1631"/>
  <c r="S1631"/>
  <c r="O1671"/>
  <c r="J718" i="33" s="1"/>
  <c r="X1631" i="1"/>
  <c r="T1671"/>
  <c r="N718" i="33" s="1"/>
  <c r="H1561" i="1"/>
  <c r="S4417"/>
  <c r="S1564"/>
  <c r="N732"/>
  <c r="N314"/>
  <c r="H1563"/>
  <c r="H1560"/>
  <c r="H1559"/>
  <c r="S1557"/>
  <c r="AA1557"/>
  <c r="AA1564"/>
  <c r="X1557"/>
  <c r="I1564"/>
  <c r="X1564"/>
  <c r="N1564"/>
  <c r="N4417"/>
  <c r="N1557"/>
  <c r="H1558"/>
  <c r="L1920"/>
  <c r="L448"/>
  <c r="L442"/>
  <c r="L1914"/>
  <c r="J1916"/>
  <c r="J444"/>
  <c r="J445"/>
  <c r="J1917"/>
  <c r="AA2124" l="1"/>
  <c r="AA4281"/>
  <c r="AA4282"/>
  <c r="N3317"/>
  <c r="AA4286"/>
  <c r="AA239"/>
  <c r="X972"/>
  <c r="H1565"/>
  <c r="AA4285"/>
  <c r="S4281"/>
  <c r="H1572"/>
  <c r="N4286"/>
  <c r="X4283"/>
  <c r="K4287"/>
  <c r="N4287" s="1"/>
  <c r="M4288"/>
  <c r="Q4288"/>
  <c r="O4288"/>
  <c r="W4288"/>
  <c r="V4288"/>
  <c r="AD4288"/>
  <c r="S4283"/>
  <c r="S4282"/>
  <c r="S4285"/>
  <c r="X4281"/>
  <c r="X4285"/>
  <c r="AA4284"/>
  <c r="X4284"/>
  <c r="AA4287"/>
  <c r="P4288"/>
  <c r="N4284"/>
  <c r="S4286"/>
  <c r="N4285"/>
  <c r="U4288"/>
  <c r="Y4288"/>
  <c r="L4288"/>
  <c r="R4288"/>
  <c r="AB4288"/>
  <c r="Z4288"/>
  <c r="T4288"/>
  <c r="AC4288"/>
  <c r="X4287"/>
  <c r="S4287"/>
  <c r="X4286"/>
  <c r="N4281"/>
  <c r="S4284"/>
  <c r="AA4283"/>
  <c r="X4282"/>
  <c r="N237"/>
  <c r="AA240"/>
  <c r="N2125"/>
  <c r="AA972"/>
  <c r="S972"/>
  <c r="AA2130"/>
  <c r="X2126"/>
  <c r="AA2126"/>
  <c r="AA2160"/>
  <c r="X2161"/>
  <c r="K971"/>
  <c r="N971" s="1"/>
  <c r="S240"/>
  <c r="S2130"/>
  <c r="S236"/>
  <c r="AA242"/>
  <c r="N2159"/>
  <c r="S2126"/>
  <c r="S2124"/>
  <c r="AA2129"/>
  <c r="X2129"/>
  <c r="X2162"/>
  <c r="W243"/>
  <c r="N2128"/>
  <c r="S237"/>
  <c r="S238"/>
  <c r="X237"/>
  <c r="N2124"/>
  <c r="N241"/>
  <c r="AA2159"/>
  <c r="N239"/>
  <c r="N3318"/>
  <c r="N236"/>
  <c r="X239"/>
  <c r="N3315"/>
  <c r="AA238"/>
  <c r="AA2125"/>
  <c r="S3318"/>
  <c r="N2161"/>
  <c r="S3319"/>
  <c r="AA3320"/>
  <c r="AA2163"/>
  <c r="X236"/>
  <c r="AA2128"/>
  <c r="AA237"/>
  <c r="S2127"/>
  <c r="S2160"/>
  <c r="X3315"/>
  <c r="N2162"/>
  <c r="X2158"/>
  <c r="AA2162"/>
  <c r="AA3317"/>
  <c r="AA3314"/>
  <c r="U243"/>
  <c r="U3321"/>
  <c r="U2165"/>
  <c r="Y243"/>
  <c r="Y3321"/>
  <c r="Y2165"/>
  <c r="P2131"/>
  <c r="P3321"/>
  <c r="P2165"/>
  <c r="S3314"/>
  <c r="AA3318"/>
  <c r="N3319"/>
  <c r="S3315"/>
  <c r="AA2161"/>
  <c r="S3320"/>
  <c r="X2159"/>
  <c r="X3319"/>
  <c r="AA2158"/>
  <c r="R2131"/>
  <c r="R3321"/>
  <c r="R2165"/>
  <c r="AB2131"/>
  <c r="AB3321"/>
  <c r="AB2165"/>
  <c r="Z2131"/>
  <c r="Z2165"/>
  <c r="AA2165" s="1"/>
  <c r="Z3321"/>
  <c r="L2131"/>
  <c r="L3321"/>
  <c r="L2165"/>
  <c r="S242"/>
  <c r="X2164"/>
  <c r="X3320"/>
  <c r="AA2164"/>
  <c r="S3317"/>
  <c r="X2160"/>
  <c r="O2131"/>
  <c r="O3321"/>
  <c r="O2165"/>
  <c r="W2131"/>
  <c r="W3321"/>
  <c r="W2165"/>
  <c r="V2131"/>
  <c r="V2165"/>
  <c r="V3321"/>
  <c r="T243"/>
  <c r="T3321"/>
  <c r="T2165"/>
  <c r="AC243"/>
  <c r="AC3321"/>
  <c r="AC2165"/>
  <c r="N2158"/>
  <c r="X3314"/>
  <c r="S2163"/>
  <c r="X3318"/>
  <c r="S3316"/>
  <c r="X2163"/>
  <c r="S2159"/>
  <c r="S2158"/>
  <c r="S2161"/>
  <c r="S2164"/>
  <c r="K3320"/>
  <c r="N3320" s="1"/>
  <c r="K2164"/>
  <c r="N2164" s="1"/>
  <c r="M243"/>
  <c r="M3321"/>
  <c r="M2165"/>
  <c r="Q2131"/>
  <c r="Q3321"/>
  <c r="Q2165"/>
  <c r="AD2131"/>
  <c r="AD2165"/>
  <c r="AD3321"/>
  <c r="N3314"/>
  <c r="AA3315"/>
  <c r="AA3316"/>
  <c r="N2163"/>
  <c r="S2162"/>
  <c r="X3317"/>
  <c r="X3316"/>
  <c r="AA3319"/>
  <c r="T2131"/>
  <c r="X2128"/>
  <c r="N2127"/>
  <c r="S2125"/>
  <c r="AC2131"/>
  <c r="X2127"/>
  <c r="N2129"/>
  <c r="X2125"/>
  <c r="S2128"/>
  <c r="X240"/>
  <c r="O243"/>
  <c r="L243"/>
  <c r="X2124"/>
  <c r="N240"/>
  <c r="X238"/>
  <c r="S241"/>
  <c r="V243"/>
  <c r="Y2131"/>
  <c r="X242"/>
  <c r="S2129"/>
  <c r="S239"/>
  <c r="X241"/>
  <c r="AD243"/>
  <c r="Z243"/>
  <c r="AA243" s="1"/>
  <c r="M2131"/>
  <c r="P243"/>
  <c r="AB243"/>
  <c r="U2131"/>
  <c r="R243"/>
  <c r="Q243"/>
  <c r="AA4424"/>
  <c r="S321"/>
  <c r="P311" i="33"/>
  <c r="N300" i="2" s="1"/>
  <c r="V3581" i="1" s="1"/>
  <c r="T310" i="33"/>
  <c r="R299" i="2" s="1"/>
  <c r="AB3580" i="1" s="1"/>
  <c r="AA321"/>
  <c r="T309" i="33"/>
  <c r="R298" i="2" s="1"/>
  <c r="AB3579" i="1" s="1"/>
  <c r="AA739"/>
  <c r="G307" i="33"/>
  <c r="E296" i="2" s="1"/>
  <c r="K3577" i="1" s="1"/>
  <c r="S739"/>
  <c r="E310" i="33"/>
  <c r="C299" i="2" s="1"/>
  <c r="I3580" i="1" s="1"/>
  <c r="K308" i="33"/>
  <c r="I297" i="2" s="1"/>
  <c r="P3578" i="1" s="1"/>
  <c r="X739"/>
  <c r="X321"/>
  <c r="X4424"/>
  <c r="S308" i="33"/>
  <c r="Q297" i="2" s="1"/>
  <c r="Z3578" i="1" s="1"/>
  <c r="J313" i="33"/>
  <c r="H302" i="2" s="1"/>
  <c r="G311" i="33"/>
  <c r="E300" i="2" s="1"/>
  <c r="N307" i="33"/>
  <c r="L296" i="2" s="1"/>
  <c r="T3577" i="1" s="1"/>
  <c r="K313" i="33"/>
  <c r="I302" i="2" s="1"/>
  <c r="P3583" i="1" s="1"/>
  <c r="R310" i="33"/>
  <c r="P299" i="2" s="1"/>
  <c r="Y3580" i="1" s="1"/>
  <c r="M312" i="33"/>
  <c r="K301" i="2" s="1"/>
  <c r="H312" i="33"/>
  <c r="F301" i="2" s="1"/>
  <c r="L3582" i="1" s="1"/>
  <c r="R308" i="33"/>
  <c r="P297" i="2" s="1"/>
  <c r="Y3578" i="1" s="1"/>
  <c r="AA3578" s="1"/>
  <c r="R307" i="33"/>
  <c r="P296" i="2" s="1"/>
  <c r="Y3577" i="1" s="1"/>
  <c r="N308" i="33"/>
  <c r="L297" i="2" s="1"/>
  <c r="T3578" i="1" s="1"/>
  <c r="N309" i="33"/>
  <c r="L298" i="2" s="1"/>
  <c r="T3579" i="1" s="1"/>
  <c r="F311" i="33"/>
  <c r="D300" i="2" s="1"/>
  <c r="J3581" i="1" s="1"/>
  <c r="G309" i="33"/>
  <c r="E298" i="2" s="1"/>
  <c r="K3579" i="1" s="1"/>
  <c r="L309" i="33"/>
  <c r="J298" i="2" s="1"/>
  <c r="Q3579" i="1" s="1"/>
  <c r="G310" i="33"/>
  <c r="E299" i="2" s="1"/>
  <c r="K3580" i="1" s="1"/>
  <c r="O307" i="33"/>
  <c r="M296" i="2" s="1"/>
  <c r="U3577" i="1" s="1"/>
  <c r="V307" i="33"/>
  <c r="T296" i="2" s="1"/>
  <c r="AD3577" i="1" s="1"/>
  <c r="S313" i="33"/>
  <c r="Q302" i="2" s="1"/>
  <c r="H310" i="33"/>
  <c r="F299" i="2" s="1"/>
  <c r="N313" i="33"/>
  <c r="L302" i="2" s="1"/>
  <c r="T3583" i="1" s="1"/>
  <c r="I311" i="33"/>
  <c r="G300" i="2" s="1"/>
  <c r="J309" i="33"/>
  <c r="H298" i="2" s="1"/>
  <c r="O3579" i="1" s="1"/>
  <c r="O313" i="33"/>
  <c r="M302" i="2" s="1"/>
  <c r="U3583" i="1" s="1"/>
  <c r="S4424"/>
  <c r="I313" i="33"/>
  <c r="G302" i="2" s="1"/>
  <c r="M3583" i="1" s="1"/>
  <c r="L312" i="33"/>
  <c r="J301" i="2" s="1"/>
  <c r="Q3582" i="1" s="1"/>
  <c r="Q307" i="33"/>
  <c r="O296" i="2" s="1"/>
  <c r="W3577" i="1" s="1"/>
  <c r="E308" i="33"/>
  <c r="C297" i="2" s="1"/>
  <c r="I3578" i="1" s="1"/>
  <c r="T307" i="33"/>
  <c r="R296" i="2" s="1"/>
  <c r="AB3577" i="1" s="1"/>
  <c r="G308" i="33"/>
  <c r="E297" i="2" s="1"/>
  <c r="K3578" i="1" s="1"/>
  <c r="E309" i="33"/>
  <c r="C298" i="2" s="1"/>
  <c r="I3579" i="1" s="1"/>
  <c r="E307" i="33"/>
  <c r="F307"/>
  <c r="D296" i="2" s="1"/>
  <c r="J3577" i="1" s="1"/>
  <c r="P309" i="33"/>
  <c r="N298" i="2" s="1"/>
  <c r="V3579" i="1" s="1"/>
  <c r="I312" i="33"/>
  <c r="G301" i="2" s="1"/>
  <c r="M3582" i="1" s="1"/>
  <c r="V309" i="33"/>
  <c r="T298" i="2" s="1"/>
  <c r="AD3579" i="1" s="1"/>
  <c r="N312" i="33"/>
  <c r="L301" i="2" s="1"/>
  <c r="T3582" i="1" s="1"/>
  <c r="K310" i="33"/>
  <c r="I299" i="2" s="1"/>
  <c r="P3580" i="1" s="1"/>
  <c r="V308" i="33"/>
  <c r="T297" i="2" s="1"/>
  <c r="AD3578" i="1" s="1"/>
  <c r="H309" i="33"/>
  <c r="F298" i="2" s="1"/>
  <c r="L3579" i="1" s="1"/>
  <c r="U309" i="33"/>
  <c r="S298" i="2" s="1"/>
  <c r="AC3579" i="1" s="1"/>
  <c r="M313" i="33"/>
  <c r="K302" i="2" s="1"/>
  <c r="R3583" i="1" s="1"/>
  <c r="V310" i="33"/>
  <c r="T299" i="2" s="1"/>
  <c r="AD3580" i="1" s="1"/>
  <c r="Q313" i="33"/>
  <c r="O302" i="2" s="1"/>
  <c r="W3583" i="1" s="1"/>
  <c r="O310" i="33"/>
  <c r="M299" i="2" s="1"/>
  <c r="U3580" i="1" s="1"/>
  <c r="K312" i="33"/>
  <c r="I301" i="2" s="1"/>
  <c r="P3582" i="1" s="1"/>
  <c r="T313" i="33"/>
  <c r="R302" i="2" s="1"/>
  <c r="AB3583" i="1" s="1"/>
  <c r="O309" i="33"/>
  <c r="M298" i="2" s="1"/>
  <c r="U3579" i="1" s="1"/>
  <c r="I309" i="33"/>
  <c r="G298" i="2" s="1"/>
  <c r="M3579" i="1" s="1"/>
  <c r="F308" i="33"/>
  <c r="D297" i="2" s="1"/>
  <c r="J3578" i="1" s="1"/>
  <c r="D375" i="33"/>
  <c r="V376" s="1"/>
  <c r="T314" i="2" s="1"/>
  <c r="Q311" i="33"/>
  <c r="O300" i="2" s="1"/>
  <c r="W3581" i="1" s="1"/>
  <c r="F313" i="33"/>
  <c r="D302" i="2" s="1"/>
  <c r="J3583" i="1" s="1"/>
  <c r="U312" i="33"/>
  <c r="S301" i="2" s="1"/>
  <c r="AC3582" i="1" s="1"/>
  <c r="T311" i="33"/>
  <c r="R300" i="2" s="1"/>
  <c r="AB3581" i="1" s="1"/>
  <c r="V313" i="33"/>
  <c r="T302" i="2" s="1"/>
  <c r="AD3583" i="1" s="1"/>
  <c r="Q310" i="33"/>
  <c r="O299" i="2" s="1"/>
  <c r="W3580" i="1" s="1"/>
  <c r="P313" i="33"/>
  <c r="N302" i="2" s="1"/>
  <c r="V3583" i="1" s="1"/>
  <c r="S307" i="33"/>
  <c r="Q296" i="2" s="1"/>
  <c r="Z3577" i="1" s="1"/>
  <c r="P307" i="33"/>
  <c r="N296" i="2" s="1"/>
  <c r="V3577" i="1" s="1"/>
  <c r="K307" i="33"/>
  <c r="I296" i="2" s="1"/>
  <c r="P3577" i="1" s="1"/>
  <c r="L307" i="33"/>
  <c r="J296" i="2" s="1"/>
  <c r="Q3577" i="1" s="1"/>
  <c r="I307" i="33"/>
  <c r="G296" i="2" s="1"/>
  <c r="M3577" i="1" s="1"/>
  <c r="G312" i="33"/>
  <c r="E301" i="2" s="1"/>
  <c r="K3582" i="1" s="1"/>
  <c r="J307" i="33"/>
  <c r="H296" i="2" s="1"/>
  <c r="O3577" i="1" s="1"/>
  <c r="R313" i="33"/>
  <c r="P302" i="2" s="1"/>
  <c r="Y3583" i="1" s="1"/>
  <c r="M309" i="33"/>
  <c r="K298" i="2" s="1"/>
  <c r="R3579" i="1" s="1"/>
  <c r="H313" i="33"/>
  <c r="F302" i="2" s="1"/>
  <c r="L3583" i="1" s="1"/>
  <c r="Q312" i="33"/>
  <c r="O301" i="2" s="1"/>
  <c r="W3582" i="1" s="1"/>
  <c r="N311" i="33"/>
  <c r="L300" i="2" s="1"/>
  <c r="T3581" i="1" s="1"/>
  <c r="M311" i="33"/>
  <c r="K300" i="2" s="1"/>
  <c r="R3581" i="1" s="1"/>
  <c r="I308" i="33"/>
  <c r="G297" i="2" s="1"/>
  <c r="M3578" i="1" s="1"/>
  <c r="K311" i="33"/>
  <c r="I300" i="2" s="1"/>
  <c r="O312" i="33"/>
  <c r="M301" i="2" s="1"/>
  <c r="F310" i="33"/>
  <c r="D299" i="2" s="1"/>
  <c r="J3580" i="1" s="1"/>
  <c r="T312" i="33"/>
  <c r="R301" i="2" s="1"/>
  <c r="AB3582" i="1" s="1"/>
  <c r="S309" i="33"/>
  <c r="Q298" i="2" s="1"/>
  <c r="Z3579" i="1" s="1"/>
  <c r="K309" i="33"/>
  <c r="I298" i="2" s="1"/>
  <c r="P3579" i="1" s="1"/>
  <c r="J311" i="33"/>
  <c r="H300" i="2" s="1"/>
  <c r="O3581" i="1" s="1"/>
  <c r="R309" i="33"/>
  <c r="P298" i="2" s="1"/>
  <c r="Y3579" i="1" s="1"/>
  <c r="S312" i="33"/>
  <c r="Q301" i="2" s="1"/>
  <c r="Z3582" i="1" s="1"/>
  <c r="R312" i="33"/>
  <c r="P301" i="2" s="1"/>
  <c r="Y3582" i="1" s="1"/>
  <c r="U308" i="33"/>
  <c r="S297" i="2" s="1"/>
  <c r="AC3578" i="1" s="1"/>
  <c r="S310" i="33"/>
  <c r="Q299" i="2" s="1"/>
  <c r="Z3580" i="1" s="1"/>
  <c r="J308" i="33"/>
  <c r="H297" i="2" s="1"/>
  <c r="V312" i="33"/>
  <c r="T301" i="2" s="1"/>
  <c r="AD3582" i="1" s="1"/>
  <c r="J310" i="33"/>
  <c r="H299" i="2" s="1"/>
  <c r="O3580" i="1" s="1"/>
  <c r="L308" i="33"/>
  <c r="J297" i="2" s="1"/>
  <c r="Q3578" i="1" s="1"/>
  <c r="R311" i="33"/>
  <c r="P300" i="2" s="1"/>
  <c r="Y3581" i="1" s="1"/>
  <c r="E313" i="33"/>
  <c r="C302" i="2" s="1"/>
  <c r="I3583" i="1" s="1"/>
  <c r="G313" i="33"/>
  <c r="E302" i="2" s="1"/>
  <c r="K3583" i="1" s="1"/>
  <c r="M307" i="33"/>
  <c r="K296" i="2" s="1"/>
  <c r="R3577" i="1" s="1"/>
  <c r="H307" i="33"/>
  <c r="F296" i="2" s="1"/>
  <c r="L3577" i="1" s="1"/>
  <c r="U307" i="33"/>
  <c r="S296" i="2" s="1"/>
  <c r="AC3577" i="1" s="1"/>
  <c r="E312" i="33"/>
  <c r="C301" i="2" s="1"/>
  <c r="I3582" i="1" s="1"/>
  <c r="E311" i="33"/>
  <c r="C300" i="2" s="1"/>
  <c r="I3581" i="1" s="1"/>
  <c r="F309" i="33"/>
  <c r="D298" i="2" s="1"/>
  <c r="J3579" i="1" s="1"/>
  <c r="U311" i="33"/>
  <c r="S300" i="2" s="1"/>
  <c r="AC3581" i="1" s="1"/>
  <c r="P312" i="33"/>
  <c r="N301" i="2" s="1"/>
  <c r="V3582" i="1" s="1"/>
  <c r="L311" i="33"/>
  <c r="J300" i="2" s="1"/>
  <c r="Q3581" i="1" s="1"/>
  <c r="T308" i="33"/>
  <c r="R297" i="2" s="1"/>
  <c r="AB3578" i="1" s="1"/>
  <c r="Q308" i="33"/>
  <c r="O297" i="2" s="1"/>
  <c r="W3578" i="1" s="1"/>
  <c r="P310" i="33"/>
  <c r="N299" i="2" s="1"/>
  <c r="V3580" i="1" s="1"/>
  <c r="O308" i="33"/>
  <c r="M297" i="2" s="1"/>
  <c r="U3578" i="1" s="1"/>
  <c r="J312" i="33"/>
  <c r="H301" i="2" s="1"/>
  <c r="O3582" i="1" s="1"/>
  <c r="Q309" i="33"/>
  <c r="O298" i="2" s="1"/>
  <c r="W3579" i="1" s="1"/>
  <c r="I310" i="33"/>
  <c r="G299" i="2" s="1"/>
  <c r="M3580" i="1" s="1"/>
  <c r="L310" i="33"/>
  <c r="J299" i="2" s="1"/>
  <c r="Q3580" i="1" s="1"/>
  <c r="O311" i="33"/>
  <c r="M300" i="2" s="1"/>
  <c r="U3581" i="1" s="1"/>
  <c r="M310" i="33"/>
  <c r="K299" i="2" s="1"/>
  <c r="R3580" i="1" s="1"/>
  <c r="L313" i="33"/>
  <c r="J302" i="2" s="1"/>
  <c r="Q3583" i="1" s="1"/>
  <c r="U310" i="33"/>
  <c r="S299" i="2" s="1"/>
  <c r="AC3580" i="1" s="1"/>
  <c r="M308" i="33"/>
  <c r="K297" i="2" s="1"/>
  <c r="R3578" i="1" s="1"/>
  <c r="S311" i="33"/>
  <c r="Q300" i="2" s="1"/>
  <c r="Z3581" i="1" s="1"/>
  <c r="H311" i="33"/>
  <c r="F300" i="2" s="1"/>
  <c r="L3581" i="1" s="1"/>
  <c r="U313" i="33"/>
  <c r="S302" i="2" s="1"/>
  <c r="AC3583" i="1" s="1"/>
  <c r="F312" i="33"/>
  <c r="D301" i="2" s="1"/>
  <c r="J3582" i="1" s="1"/>
  <c r="V311" i="33"/>
  <c r="T300" i="2" s="1"/>
  <c r="AD3581" i="1" s="1"/>
  <c r="H308" i="33"/>
  <c r="F297" i="2" s="1"/>
  <c r="L3578" i="1" s="1"/>
  <c r="P308" i="33"/>
  <c r="N297" i="2" s="1"/>
  <c r="V3578" i="1" s="1"/>
  <c r="T960"/>
  <c r="T3418"/>
  <c r="T727"/>
  <c r="H1665"/>
  <c r="D712" i="33" s="1"/>
  <c r="H3273" i="1"/>
  <c r="H3353"/>
  <c r="X1666"/>
  <c r="H1664"/>
  <c r="D711" i="33" s="1"/>
  <c r="H1669" i="1"/>
  <c r="D716" i="33" s="1"/>
  <c r="H826" i="1"/>
  <c r="E718" i="33"/>
  <c r="E711"/>
  <c r="H1670" i="1"/>
  <c r="D717" i="33" s="1"/>
  <c r="S1671" i="1"/>
  <c r="H1668"/>
  <c r="D715" i="33" s="1"/>
  <c r="X1671" i="1"/>
  <c r="AA1671"/>
  <c r="H1667"/>
  <c r="D714" i="33" s="1"/>
  <c r="H1658" i="1"/>
  <c r="H1663"/>
  <c r="N1671"/>
  <c r="S1666"/>
  <c r="H1626"/>
  <c r="J1671"/>
  <c r="F718" i="33" s="1"/>
  <c r="H1631" i="1"/>
  <c r="H1557"/>
  <c r="H1564"/>
  <c r="T516"/>
  <c r="AD448"/>
  <c r="AD1920"/>
  <c r="P1915"/>
  <c r="P443"/>
  <c r="AD444"/>
  <c r="AD1916"/>
  <c r="AD1919"/>
  <c r="AD447"/>
  <c r="AC447"/>
  <c r="AC1919"/>
  <c r="AB441"/>
  <c r="AB1913"/>
  <c r="AB1920"/>
  <c r="AB448"/>
  <c r="AB446"/>
  <c r="AB1918"/>
  <c r="Z1915"/>
  <c r="Z443"/>
  <c r="Z1917"/>
  <c r="Z445"/>
  <c r="Y1919"/>
  <c r="Y447"/>
  <c r="Y1913"/>
  <c r="Y441"/>
  <c r="W1920"/>
  <c r="W448"/>
  <c r="W1914"/>
  <c r="W442"/>
  <c r="V1919"/>
  <c r="V447"/>
  <c r="V442"/>
  <c r="V1914"/>
  <c r="U1913"/>
  <c r="U441"/>
  <c r="U1920"/>
  <c r="U448"/>
  <c r="T1919"/>
  <c r="T447"/>
  <c r="T1918"/>
  <c r="T446"/>
  <c r="R1915"/>
  <c r="R443"/>
  <c r="O447"/>
  <c r="O1919"/>
  <c r="O1913"/>
  <c r="O441"/>
  <c r="M1920"/>
  <c r="M448"/>
  <c r="O1916"/>
  <c r="O444"/>
  <c r="P447"/>
  <c r="P1919"/>
  <c r="J1914"/>
  <c r="J442"/>
  <c r="M1914"/>
  <c r="M442"/>
  <c r="L1919"/>
  <c r="L447"/>
  <c r="O442"/>
  <c r="O1914"/>
  <c r="L1913"/>
  <c r="L441"/>
  <c r="M447"/>
  <c r="M1919"/>
  <c r="O1917"/>
  <c r="O445"/>
  <c r="AD443"/>
  <c r="AD1915"/>
  <c r="AC1915"/>
  <c r="AC443"/>
  <c r="AB444"/>
  <c r="AB1916"/>
  <c r="Z1918"/>
  <c r="Z446"/>
  <c r="Z444"/>
  <c r="Z1916"/>
  <c r="Y1918"/>
  <c r="Y446"/>
  <c r="W446"/>
  <c r="W1918"/>
  <c r="V443"/>
  <c r="V1915"/>
  <c r="U442"/>
  <c r="U1914"/>
  <c r="T1913"/>
  <c r="T441"/>
  <c r="T442"/>
  <c r="T1914"/>
  <c r="R441"/>
  <c r="R1913"/>
  <c r="L1915"/>
  <c r="L443"/>
  <c r="Q447"/>
  <c r="Q1919"/>
  <c r="Q1918"/>
  <c r="Q446"/>
  <c r="P1914"/>
  <c r="P442"/>
  <c r="J447"/>
  <c r="J1919"/>
  <c r="O1915"/>
  <c r="O443"/>
  <c r="Q441"/>
  <c r="Q1913"/>
  <c r="M446"/>
  <c r="M1918"/>
  <c r="K1920"/>
  <c r="K448"/>
  <c r="N448" s="1"/>
  <c r="P448"/>
  <c r="P1920"/>
  <c r="M444"/>
  <c r="M1916"/>
  <c r="L1917"/>
  <c r="L445"/>
  <c r="AD441"/>
  <c r="AD1913"/>
  <c r="AD445"/>
  <c r="AD1917"/>
  <c r="AC444"/>
  <c r="AC1916"/>
  <c r="AC442"/>
  <c r="AC1914"/>
  <c r="AB442"/>
  <c r="AB1914"/>
  <c r="AB443"/>
  <c r="AB1915"/>
  <c r="Z1920"/>
  <c r="Z448"/>
  <c r="Z1914"/>
  <c r="Z442"/>
  <c r="Y1916"/>
  <c r="Y444"/>
  <c r="Y442"/>
  <c r="Y1914"/>
  <c r="W444"/>
  <c r="W1916"/>
  <c r="W441"/>
  <c r="W1913"/>
  <c r="V441"/>
  <c r="V1913"/>
  <c r="V446"/>
  <c r="V1918"/>
  <c r="U447"/>
  <c r="U1919"/>
  <c r="U1917"/>
  <c r="U445"/>
  <c r="T1915"/>
  <c r="T443"/>
  <c r="T448"/>
  <c r="T1920"/>
  <c r="R444"/>
  <c r="R1916"/>
  <c r="M443"/>
  <c r="M1915"/>
  <c r="R447"/>
  <c r="R1919"/>
  <c r="L444"/>
  <c r="L1916"/>
  <c r="P445"/>
  <c r="P1917"/>
  <c r="K444"/>
  <c r="K1916"/>
  <c r="K442"/>
  <c r="K1914"/>
  <c r="J1915"/>
  <c r="J443"/>
  <c r="Q448"/>
  <c r="Q1920"/>
  <c r="P1918"/>
  <c r="P446"/>
  <c r="Q444"/>
  <c r="Q1916"/>
  <c r="O1918"/>
  <c r="O446"/>
  <c r="J446"/>
  <c r="J1918"/>
  <c r="Q443"/>
  <c r="Q1915"/>
  <c r="AC1917"/>
  <c r="AC445"/>
  <c r="AC441"/>
  <c r="AC1913"/>
  <c r="Y1915"/>
  <c r="Y443"/>
  <c r="W443"/>
  <c r="W1915"/>
  <c r="V445"/>
  <c r="V1917"/>
  <c r="U446"/>
  <c r="U1918"/>
  <c r="R1918"/>
  <c r="R446"/>
  <c r="R1914"/>
  <c r="R442"/>
  <c r="K446"/>
  <c r="K1918"/>
  <c r="AD1918"/>
  <c r="AD446"/>
  <c r="AD1914"/>
  <c r="AD442"/>
  <c r="AC448"/>
  <c r="AC1920"/>
  <c r="AC1918"/>
  <c r="AC446"/>
  <c r="AB445"/>
  <c r="AB1917"/>
  <c r="AB1919"/>
  <c r="AB447"/>
  <c r="Z1919"/>
  <c r="Z447"/>
  <c r="Z441"/>
  <c r="Z1913"/>
  <c r="Y448"/>
  <c r="Y1920"/>
  <c r="Y1917"/>
  <c r="Y445"/>
  <c r="W447"/>
  <c r="W1919"/>
  <c r="W445"/>
  <c r="W1917"/>
  <c r="V1916"/>
  <c r="V444"/>
  <c r="V448"/>
  <c r="V1920"/>
  <c r="U444"/>
  <c r="U1916"/>
  <c r="U443"/>
  <c r="U1915"/>
  <c r="T444"/>
  <c r="T1916"/>
  <c r="T1917"/>
  <c r="T445"/>
  <c r="R445"/>
  <c r="R1917"/>
  <c r="R1920"/>
  <c r="R448"/>
  <c r="K1913"/>
  <c r="K441"/>
  <c r="P1916"/>
  <c r="P444"/>
  <c r="K443"/>
  <c r="K1915"/>
  <c r="Q445"/>
  <c r="Q1917"/>
  <c r="P441"/>
  <c r="P1913"/>
  <c r="L446"/>
  <c r="L1918"/>
  <c r="K445"/>
  <c r="K1917"/>
  <c r="J1913"/>
  <c r="J441"/>
  <c r="M445"/>
  <c r="M1917"/>
  <c r="M1913"/>
  <c r="M441"/>
  <c r="K1919"/>
  <c r="K447"/>
  <c r="Q442"/>
  <c r="Q1914"/>
  <c r="O1920"/>
  <c r="O448"/>
  <c r="J282"/>
  <c r="J290" s="1"/>
  <c r="J448"/>
  <c r="J1920"/>
  <c r="K286"/>
  <c r="K294" s="1"/>
  <c r="J279"/>
  <c r="J287" s="1"/>
  <c r="K4423"/>
  <c r="K320"/>
  <c r="K738"/>
  <c r="K285"/>
  <c r="K293" s="1"/>
  <c r="K242"/>
  <c r="K2130"/>
  <c r="J281"/>
  <c r="J289" s="1"/>
  <c r="J285"/>
  <c r="J293" s="1"/>
  <c r="N3582" l="1"/>
  <c r="AA3577"/>
  <c r="AA3581"/>
  <c r="S3577"/>
  <c r="X3580"/>
  <c r="AA3580"/>
  <c r="O514"/>
  <c r="O3578"/>
  <c r="S3578" s="1"/>
  <c r="P517"/>
  <c r="P3581"/>
  <c r="S3581" s="1"/>
  <c r="O963"/>
  <c r="O3583"/>
  <c r="S3583" s="1"/>
  <c r="N3583"/>
  <c r="S3580"/>
  <c r="L960"/>
  <c r="L3580"/>
  <c r="N3580" s="1"/>
  <c r="X3579"/>
  <c r="X3577"/>
  <c r="N3579"/>
  <c r="N3577"/>
  <c r="AA3582"/>
  <c r="U962"/>
  <c r="U3582"/>
  <c r="X3582" s="1"/>
  <c r="X3581"/>
  <c r="N3578"/>
  <c r="S3579"/>
  <c r="Z519"/>
  <c r="Z3583"/>
  <c r="AA3583" s="1"/>
  <c r="X3578"/>
  <c r="R962"/>
  <c r="R3582"/>
  <c r="S3582" s="1"/>
  <c r="K517"/>
  <c r="K3581"/>
  <c r="M961"/>
  <c r="M3581"/>
  <c r="AA3579"/>
  <c r="X3583"/>
  <c r="AD4273"/>
  <c r="AD2198"/>
  <c r="AA4288"/>
  <c r="S4288"/>
  <c r="X4288"/>
  <c r="Q960"/>
  <c r="Y959"/>
  <c r="M958"/>
  <c r="L519"/>
  <c r="W517"/>
  <c r="L959"/>
  <c r="P514"/>
  <c r="Q519"/>
  <c r="O517"/>
  <c r="U959"/>
  <c r="R516"/>
  <c r="U518"/>
  <c r="T517"/>
  <c r="Y963"/>
  <c r="AC962"/>
  <c r="J725"/>
  <c r="R519"/>
  <c r="P516"/>
  <c r="V515"/>
  <c r="K958"/>
  <c r="Z963"/>
  <c r="U958"/>
  <c r="AB518"/>
  <c r="J3419"/>
  <c r="L517"/>
  <c r="M516"/>
  <c r="K963"/>
  <c r="J960"/>
  <c r="AB961"/>
  <c r="AD4217"/>
  <c r="AD958"/>
  <c r="U963"/>
  <c r="K960"/>
  <c r="T959"/>
  <c r="AB515"/>
  <c r="AD959"/>
  <c r="J729"/>
  <c r="U961"/>
  <c r="J959"/>
  <c r="Y961"/>
  <c r="O958"/>
  <c r="Z959"/>
  <c r="W518"/>
  <c r="W960"/>
  <c r="J963"/>
  <c r="M515"/>
  <c r="AC959"/>
  <c r="M963"/>
  <c r="K959"/>
  <c r="O519"/>
  <c r="AB3418"/>
  <c r="AC958"/>
  <c r="L961"/>
  <c r="J516"/>
  <c r="X243"/>
  <c r="W513"/>
  <c r="O961"/>
  <c r="AB963"/>
  <c r="Q963"/>
  <c r="Y514"/>
  <c r="J517"/>
  <c r="V960"/>
  <c r="P963"/>
  <c r="L958"/>
  <c r="T518"/>
  <c r="O515"/>
  <c r="U517"/>
  <c r="Q962"/>
  <c r="Q959"/>
  <c r="T962"/>
  <c r="U516"/>
  <c r="AC515"/>
  <c r="W516"/>
  <c r="K519"/>
  <c r="O960"/>
  <c r="R959"/>
  <c r="K961"/>
  <c r="M960"/>
  <c r="R513"/>
  <c r="L963"/>
  <c r="V958"/>
  <c r="AC960"/>
  <c r="X2165"/>
  <c r="S2131"/>
  <c r="AA2131"/>
  <c r="AB962"/>
  <c r="W963"/>
  <c r="Z960"/>
  <c r="K962"/>
  <c r="AB727"/>
  <c r="V963"/>
  <c r="AC963"/>
  <c r="Q961"/>
  <c r="Z517"/>
  <c r="W515"/>
  <c r="Y962"/>
  <c r="P958"/>
  <c r="P960"/>
  <c r="AC518"/>
  <c r="L515"/>
  <c r="AC517"/>
  <c r="U519"/>
  <c r="AD962"/>
  <c r="V961"/>
  <c r="Y960"/>
  <c r="X2131"/>
  <c r="V514"/>
  <c r="V517"/>
  <c r="Q958"/>
  <c r="P959"/>
  <c r="W961"/>
  <c r="V959"/>
  <c r="R3421"/>
  <c r="Z515"/>
  <c r="J519"/>
  <c r="R514"/>
  <c r="R518"/>
  <c r="J518"/>
  <c r="AB514"/>
  <c r="W962"/>
  <c r="U960"/>
  <c r="O959"/>
  <c r="M959"/>
  <c r="AD961"/>
  <c r="Z961"/>
  <c r="R960"/>
  <c r="W3417"/>
  <c r="AB958"/>
  <c r="O513"/>
  <c r="Z518"/>
  <c r="Y517"/>
  <c r="O518"/>
  <c r="J513"/>
  <c r="Z962"/>
  <c r="P728"/>
  <c r="J962"/>
  <c r="R958"/>
  <c r="O962"/>
  <c r="AD2230"/>
  <c r="AD4313"/>
  <c r="AD2174"/>
  <c r="AD2182"/>
  <c r="AD3306"/>
  <c r="X3321"/>
  <c r="S2165"/>
  <c r="L513"/>
  <c r="AB513"/>
  <c r="Q518"/>
  <c r="T514"/>
  <c r="Q515"/>
  <c r="J515"/>
  <c r="P513"/>
  <c r="P961"/>
  <c r="AB959"/>
  <c r="T958"/>
  <c r="S3321"/>
  <c r="AA3321"/>
  <c r="U513"/>
  <c r="V516"/>
  <c r="Z513"/>
  <c r="AD514"/>
  <c r="V518"/>
  <c r="AB519"/>
  <c r="R961"/>
  <c r="J961"/>
  <c r="M962"/>
  <c r="AD516"/>
  <c r="R517"/>
  <c r="AB517"/>
  <c r="M513"/>
  <c r="Y958"/>
  <c r="AD960"/>
  <c r="L514"/>
  <c r="P519"/>
  <c r="O516"/>
  <c r="R515"/>
  <c r="T519"/>
  <c r="M518"/>
  <c r="AC514"/>
  <c r="T963"/>
  <c r="V962"/>
  <c r="J514"/>
  <c r="Y519"/>
  <c r="AA519" s="1"/>
  <c r="P515"/>
  <c r="T513"/>
  <c r="P518"/>
  <c r="K514"/>
  <c r="T515"/>
  <c r="Z514"/>
  <c r="AD517"/>
  <c r="T961"/>
  <c r="L962"/>
  <c r="AB960"/>
  <c r="Z958"/>
  <c r="W959"/>
  <c r="W958"/>
  <c r="AC961"/>
  <c r="R963"/>
  <c r="W514"/>
  <c r="K513"/>
  <c r="AD518"/>
  <c r="Y518"/>
  <c r="AB516"/>
  <c r="L518"/>
  <c r="J958"/>
  <c r="P962"/>
  <c r="AD963"/>
  <c r="V519"/>
  <c r="Q513"/>
  <c r="AC513"/>
  <c r="K516"/>
  <c r="L516"/>
  <c r="Q3418"/>
  <c r="L726"/>
  <c r="Y513"/>
  <c r="AD519"/>
  <c r="Z516"/>
  <c r="Q514"/>
  <c r="Q517"/>
  <c r="M3418"/>
  <c r="K3421"/>
  <c r="O728"/>
  <c r="AB3419"/>
  <c r="O730"/>
  <c r="Y3417"/>
  <c r="AB729"/>
  <c r="M3416"/>
  <c r="AB726"/>
  <c r="Q516"/>
  <c r="V513"/>
  <c r="AC516"/>
  <c r="M517"/>
  <c r="K515"/>
  <c r="W519"/>
  <c r="R3418"/>
  <c r="U729"/>
  <c r="T3419"/>
  <c r="Y3421"/>
  <c r="AC3420"/>
  <c r="R730"/>
  <c r="P3418"/>
  <c r="V3417"/>
  <c r="U3421"/>
  <c r="M730"/>
  <c r="S243"/>
  <c r="K518"/>
  <c r="M519"/>
  <c r="M514"/>
  <c r="AC519"/>
  <c r="U514"/>
  <c r="Y515"/>
  <c r="AD515"/>
  <c r="Y516"/>
  <c r="AD513"/>
  <c r="U515"/>
  <c r="U728"/>
  <c r="Y728"/>
  <c r="O3416"/>
  <c r="Z726"/>
  <c r="W3420"/>
  <c r="M3417"/>
  <c r="P3416"/>
  <c r="V728"/>
  <c r="AD730"/>
  <c r="K3420"/>
  <c r="Q726"/>
  <c r="K728"/>
  <c r="W729"/>
  <c r="Y729"/>
  <c r="Y730"/>
  <c r="T730"/>
  <c r="AD729"/>
  <c r="Y3416"/>
  <c r="J728"/>
  <c r="K725"/>
  <c r="AD3419"/>
  <c r="W730"/>
  <c r="R3420"/>
  <c r="V3419"/>
  <c r="R729"/>
  <c r="P725"/>
  <c r="Y727"/>
  <c r="M382" i="33"/>
  <c r="K320" i="2" s="1"/>
  <c r="H377" i="33"/>
  <c r="F315" i="2" s="1"/>
  <c r="L2239" i="1" s="1"/>
  <c r="K726"/>
  <c r="L381" i="33"/>
  <c r="J319" i="2" s="1"/>
  <c r="O379" i="33"/>
  <c r="M317" i="2" s="1"/>
  <c r="AB3417" i="1"/>
  <c r="O380" i="33"/>
  <c r="M318" i="2" s="1"/>
  <c r="M380" i="33"/>
  <c r="K318" i="2" s="1"/>
  <c r="AD725" i="1"/>
  <c r="R3417"/>
  <c r="M3419"/>
  <c r="J376" i="33"/>
  <c r="H314" i="2" s="1"/>
  <c r="V378" i="33"/>
  <c r="T316" i="2" s="1"/>
  <c r="AC728" i="1"/>
  <c r="Q729"/>
  <c r="O726"/>
  <c r="Z3421"/>
  <c r="K3419"/>
  <c r="Z727"/>
  <c r="Y726"/>
  <c r="Q3417"/>
  <c r="Z730"/>
  <c r="T3416"/>
  <c r="T725"/>
  <c r="AD726"/>
  <c r="L3421"/>
  <c r="Q3420"/>
  <c r="O3417"/>
  <c r="Z3416"/>
  <c r="J730"/>
  <c r="Y3420"/>
  <c r="T728"/>
  <c r="O3421"/>
  <c r="Y725"/>
  <c r="V730"/>
  <c r="AC729"/>
  <c r="K3416"/>
  <c r="AD728"/>
  <c r="Z728"/>
  <c r="W726"/>
  <c r="R226"/>
  <c r="AD3420"/>
  <c r="P3417"/>
  <c r="P726"/>
  <c r="U3420"/>
  <c r="T3421"/>
  <c r="P730"/>
  <c r="P729"/>
  <c r="P727"/>
  <c r="V726"/>
  <c r="Z3419"/>
  <c r="W3416"/>
  <c r="W725"/>
  <c r="AC3419"/>
  <c r="P3421"/>
  <c r="V3421"/>
  <c r="J3416"/>
  <c r="P3420"/>
  <c r="R727"/>
  <c r="R3416"/>
  <c r="AB725"/>
  <c r="M728"/>
  <c r="K3417"/>
  <c r="Y3418"/>
  <c r="N376" i="33"/>
  <c r="L314" i="2" s="1"/>
  <c r="T2238" i="1" s="1"/>
  <c r="U380" i="33"/>
  <c r="S318" i="2" s="1"/>
  <c r="V377" i="33"/>
  <c r="T315" i="2" s="1"/>
  <c r="M378" i="33"/>
  <c r="K316" i="2" s="1"/>
  <c r="R2240" i="1" s="1"/>
  <c r="U377" i="33"/>
  <c r="S315" i="2" s="1"/>
  <c r="E381" i="33"/>
  <c r="C319" i="2" s="1"/>
  <c r="I233" i="1" s="1"/>
  <c r="U379" i="33"/>
  <c r="S317" i="2" s="1"/>
  <c r="L377" i="33"/>
  <c r="J315" i="2" s="1"/>
  <c r="AB730" i="1"/>
  <c r="M3420"/>
  <c r="R3419"/>
  <c r="AB728"/>
  <c r="J379" i="33"/>
  <c r="H317" i="2" s="1"/>
  <c r="L376" i="33"/>
  <c r="J314" i="2" s="1"/>
  <c r="S379" i="33"/>
  <c r="Q317" i="2" s="1"/>
  <c r="E382" i="33"/>
  <c r="C320" i="2" s="1"/>
  <c r="I2244" i="1" s="1"/>
  <c r="T379" i="33"/>
  <c r="R317" i="2" s="1"/>
  <c r="K379" i="33"/>
  <c r="I317" i="2" s="1"/>
  <c r="R382" i="33"/>
  <c r="P320" i="2" s="1"/>
  <c r="I378" i="33"/>
  <c r="G316" i="2" s="1"/>
  <c r="F314" i="33"/>
  <c r="D303" i="2" s="1"/>
  <c r="U376" i="33"/>
  <c r="S314" i="2" s="1"/>
  <c r="V381" i="33"/>
  <c r="T319" i="2" s="1"/>
  <c r="Q380" i="33"/>
  <c r="O318" i="2" s="1"/>
  <c r="H381" i="33"/>
  <c r="F319" i="2" s="1"/>
  <c r="P380" i="33"/>
  <c r="N318" i="2" s="1"/>
  <c r="J380" i="33"/>
  <c r="H318" i="2" s="1"/>
  <c r="O2242" i="1" s="1"/>
  <c r="O382" i="33"/>
  <c r="M320" i="2" s="1"/>
  <c r="G378" i="33"/>
  <c r="E316" i="2" s="1"/>
  <c r="K2240" i="1" s="1"/>
  <c r="V729"/>
  <c r="J3420"/>
  <c r="P3419"/>
  <c r="T726"/>
  <c r="W3418"/>
  <c r="V725"/>
  <c r="R725"/>
  <c r="N314" i="33"/>
  <c r="L303" i="2" s="1"/>
  <c r="T3584" i="1" s="1"/>
  <c r="Z725"/>
  <c r="J3417"/>
  <c r="Z3420"/>
  <c r="Z3417"/>
  <c r="K314" i="33"/>
  <c r="I303" i="2" s="1"/>
  <c r="K3418" i="1"/>
  <c r="L729"/>
  <c r="L727"/>
  <c r="J3421"/>
  <c r="M726"/>
  <c r="M2240"/>
  <c r="AC726"/>
  <c r="T3420"/>
  <c r="O3420"/>
  <c r="O725"/>
  <c r="Z729"/>
  <c r="U3418"/>
  <c r="U727"/>
  <c r="U730"/>
  <c r="K727"/>
  <c r="L3420"/>
  <c r="L3418"/>
  <c r="W727"/>
  <c r="AC3417"/>
  <c r="T729"/>
  <c r="L3416"/>
  <c r="L3419"/>
  <c r="AC727"/>
  <c r="U3419"/>
  <c r="O729"/>
  <c r="Y3419"/>
  <c r="T3417"/>
  <c r="AB3416"/>
  <c r="J726"/>
  <c r="V727"/>
  <c r="M314" i="33"/>
  <c r="K303" i="2" s="1"/>
  <c r="R3584" i="1" s="1"/>
  <c r="V3420"/>
  <c r="J727"/>
  <c r="R2242"/>
  <c r="R728"/>
  <c r="R726"/>
  <c r="T376" i="33"/>
  <c r="R314" i="2" s="1"/>
  <c r="O376" i="33"/>
  <c r="M314" i="2" s="1"/>
  <c r="T382" i="33"/>
  <c r="R320" i="2" s="1"/>
  <c r="AB2244" i="1" s="1"/>
  <c r="J378" i="33"/>
  <c r="H316" i="2" s="1"/>
  <c r="R381" i="33"/>
  <c r="P319" i="2" s="1"/>
  <c r="H379" i="33"/>
  <c r="F317" i="2" s="1"/>
  <c r="T378" i="33"/>
  <c r="R316" i="2" s="1"/>
  <c r="E379" i="33"/>
  <c r="C317" i="2" s="1"/>
  <c r="I2241" i="1" s="1"/>
  <c r="U382" i="33"/>
  <c r="S320" i="2" s="1"/>
  <c r="S377" i="33"/>
  <c r="Q315" i="2" s="1"/>
  <c r="Q381" i="33"/>
  <c r="O319" i="2" s="1"/>
  <c r="N381" i="33"/>
  <c r="L319" i="2" s="1"/>
  <c r="E377" i="33"/>
  <c r="C315" i="2" s="1"/>
  <c r="I2239" i="1" s="1"/>
  <c r="G377" i="33"/>
  <c r="E315" i="2" s="1"/>
  <c r="I380" i="33"/>
  <c r="G318" i="2" s="1"/>
  <c r="H376" i="33"/>
  <c r="F314" i="2" s="1"/>
  <c r="U381" i="33"/>
  <c r="S319" i="2" s="1"/>
  <c r="R379" i="33"/>
  <c r="P317" i="2" s="1"/>
  <c r="P377" i="33"/>
  <c r="N315" i="2" s="1"/>
  <c r="V2239" i="1" s="1"/>
  <c r="M377" i="33"/>
  <c r="K315" i="2" s="1"/>
  <c r="E378" i="33"/>
  <c r="C316" i="2" s="1"/>
  <c r="I376" i="33"/>
  <c r="G314" i="2" s="1"/>
  <c r="F380" i="33"/>
  <c r="D318" i="2" s="1"/>
  <c r="J2242" i="1" s="1"/>
  <c r="G380" i="33"/>
  <c r="E318" i="2" s="1"/>
  <c r="T380" i="33"/>
  <c r="R318" i="2" s="1"/>
  <c r="S376" i="33"/>
  <c r="Q314" i="2" s="1"/>
  <c r="P382" i="33"/>
  <c r="N320" i="2" s="1"/>
  <c r="E376" i="33"/>
  <c r="C314" i="2" s="1"/>
  <c r="K378" i="33"/>
  <c r="I316" i="2" s="1"/>
  <c r="I377" i="33"/>
  <c r="G315" i="2" s="1"/>
  <c r="G376" i="33"/>
  <c r="E314" i="2" s="1"/>
  <c r="K2238" i="1" s="1"/>
  <c r="AD3418"/>
  <c r="M729"/>
  <c r="Q314" i="33"/>
  <c r="O303" i="2" s="1"/>
  <c r="W3584" i="1" s="1"/>
  <c r="M727"/>
  <c r="V3418"/>
  <c r="U314" i="33"/>
  <c r="S303" i="2" s="1"/>
  <c r="AC3584" i="1" s="1"/>
  <c r="K730"/>
  <c r="O727"/>
  <c r="AC3416"/>
  <c r="J3418"/>
  <c r="L380" i="33"/>
  <c r="J318" i="2" s="1"/>
  <c r="J382" i="33"/>
  <c r="H320" i="2" s="1"/>
  <c r="Q376" i="33"/>
  <c r="O314" i="2" s="1"/>
  <c r="H378" i="33"/>
  <c r="F316" i="2" s="1"/>
  <c r="Q377" i="33"/>
  <c r="O315" i="2" s="1"/>
  <c r="K382" i="33"/>
  <c r="I320" i="2" s="1"/>
  <c r="Q379" i="33"/>
  <c r="O317" i="2" s="1"/>
  <c r="I381" i="33"/>
  <c r="G319" i="2" s="1"/>
  <c r="U378" i="33"/>
  <c r="S316" i="2" s="1"/>
  <c r="R380" i="33"/>
  <c r="P318" i="2" s="1"/>
  <c r="Y2242" i="1" s="1"/>
  <c r="P379" i="33"/>
  <c r="N317" i="2" s="1"/>
  <c r="M376" i="33"/>
  <c r="K314" i="2" s="1"/>
  <c r="L382" i="33"/>
  <c r="J320" i="2" s="1"/>
  <c r="I382" i="33"/>
  <c r="G320" i="2" s="1"/>
  <c r="M2244" i="1" s="1"/>
  <c r="J377" i="33"/>
  <c r="H315" i="2" s="1"/>
  <c r="K376" i="33"/>
  <c r="I314" i="2" s="1"/>
  <c r="S381" i="33"/>
  <c r="Q319" i="2" s="1"/>
  <c r="R378" i="33"/>
  <c r="P316" i="2" s="1"/>
  <c r="Y2240" i="1" s="1"/>
  <c r="P378" i="33"/>
  <c r="N316" i="2" s="1"/>
  <c r="N377" i="33"/>
  <c r="L315" i="2" s="1"/>
  <c r="T2239" i="1" s="1"/>
  <c r="E380" i="33"/>
  <c r="C318" i="2" s="1"/>
  <c r="I2242" i="1" s="1"/>
  <c r="F379" i="33"/>
  <c r="D317" i="2" s="1"/>
  <c r="J2241" i="1" s="1"/>
  <c r="K377" i="33"/>
  <c r="I315" i="2" s="1"/>
  <c r="V379" i="33"/>
  <c r="T317" i="2" s="1"/>
  <c r="S382" i="33"/>
  <c r="Q320" i="2" s="1"/>
  <c r="Q382" i="33"/>
  <c r="O320" i="2" s="1"/>
  <c r="N378" i="33"/>
  <c r="L316" i="2" s="1"/>
  <c r="L379" i="33"/>
  <c r="J317" i="2" s="1"/>
  <c r="F381" i="33"/>
  <c r="D319" i="2" s="1"/>
  <c r="J2243" i="1" s="1"/>
  <c r="G381" i="33"/>
  <c r="E319" i="2" s="1"/>
  <c r="K2243" i="1" s="1"/>
  <c r="V380" i="33"/>
  <c r="T318" i="2" s="1"/>
  <c r="E314" i="33"/>
  <c r="C303" i="2" s="1"/>
  <c r="I3584" i="1" s="1"/>
  <c r="L725"/>
  <c r="Q730"/>
  <c r="U3416"/>
  <c r="O3418"/>
  <c r="AC725"/>
  <c r="O3419"/>
  <c r="J314" i="33"/>
  <c r="H303" i="2" s="1"/>
  <c r="O3584" i="1" s="1"/>
  <c r="M3421"/>
  <c r="F376" i="33"/>
  <c r="D314" i="2" s="1"/>
  <c r="J220" i="1" s="1"/>
  <c r="R376" i="33"/>
  <c r="P314" i="2" s="1"/>
  <c r="N379" i="33"/>
  <c r="L317" i="2" s="1"/>
  <c r="T2201" i="1" s="1"/>
  <c r="O378" i="33"/>
  <c r="M316" i="2" s="1"/>
  <c r="F378" i="33"/>
  <c r="D316" i="2" s="1"/>
  <c r="J2240" i="1" s="1"/>
  <c r="N380" i="33"/>
  <c r="L318" i="2" s="1"/>
  <c r="I379" i="33"/>
  <c r="G317" i="2" s="1"/>
  <c r="P381" i="33"/>
  <c r="N319" i="2" s="1"/>
  <c r="H380" i="33"/>
  <c r="F318" i="2" s="1"/>
  <c r="S380" i="33"/>
  <c r="Q318" i="2" s="1"/>
  <c r="R377" i="33"/>
  <c r="P315" i="2" s="1"/>
  <c r="O377" i="33"/>
  <c r="M315" i="2" s="1"/>
  <c r="N382" i="33"/>
  <c r="L320" i="2" s="1"/>
  <c r="G379" i="33"/>
  <c r="E317" i="2" s="1"/>
  <c r="G382" i="33"/>
  <c r="E320" i="2" s="1"/>
  <c r="F377" i="33"/>
  <c r="D315" i="2" s="1"/>
  <c r="J2239" i="1" s="1"/>
  <c r="V382" i="33"/>
  <c r="T320" i="2" s="1"/>
  <c r="T377" i="33"/>
  <c r="R315" i="2" s="1"/>
  <c r="Q378" i="33"/>
  <c r="O316" i="2" s="1"/>
  <c r="O381" i="33"/>
  <c r="M319" i="2" s="1"/>
  <c r="M381" i="33"/>
  <c r="K319" i="2" s="1"/>
  <c r="H382" i="33"/>
  <c r="F320" i="2" s="1"/>
  <c r="F382" i="33"/>
  <c r="D320" i="2" s="1"/>
  <c r="J2244" i="1" s="1"/>
  <c r="J381" i="33"/>
  <c r="H319" i="2" s="1"/>
  <c r="T381" i="33"/>
  <c r="R319" i="2" s="1"/>
  <c r="S378" i="33"/>
  <c r="Q316" i="2" s="1"/>
  <c r="P376" i="33"/>
  <c r="N314" i="2" s="1"/>
  <c r="M379" i="33"/>
  <c r="K317" i="2" s="1"/>
  <c r="L378" i="33"/>
  <c r="J316" i="2" s="1"/>
  <c r="K381" i="33"/>
  <c r="I319" i="2" s="1"/>
  <c r="K380" i="33"/>
  <c r="I318" i="2" s="1"/>
  <c r="AB3421" i="1"/>
  <c r="AD727"/>
  <c r="AD3416"/>
  <c r="T314" i="33"/>
  <c r="R303" i="2" s="1"/>
  <c r="AB3584" i="1" s="1"/>
  <c r="L728"/>
  <c r="Q3421"/>
  <c r="D311" i="33"/>
  <c r="B300" i="2" s="1"/>
  <c r="D313" i="33"/>
  <c r="B302" i="2" s="1"/>
  <c r="P314" i="33"/>
  <c r="N303" i="2" s="1"/>
  <c r="V3584" i="1" s="1"/>
  <c r="D307" i="33"/>
  <c r="B296" i="2" s="1"/>
  <c r="M725" i="1"/>
  <c r="AD3421"/>
  <c r="W728"/>
  <c r="W3421"/>
  <c r="L3417"/>
  <c r="C296" i="2"/>
  <c r="I3577" i="1" s="1"/>
  <c r="D308" i="33"/>
  <c r="B297" i="2" s="1"/>
  <c r="AC730" i="1"/>
  <c r="AC3418"/>
  <c r="U725"/>
  <c r="Q3419"/>
  <c r="D312" i="33"/>
  <c r="B301" i="2" s="1"/>
  <c r="Q725" i="1"/>
  <c r="Q3416"/>
  <c r="AB3420"/>
  <c r="L730"/>
  <c r="K729"/>
  <c r="L314" i="33"/>
  <c r="J303" i="2" s="1"/>
  <c r="Q3584" i="1" s="1"/>
  <c r="V314" i="33"/>
  <c r="T303" i="2" s="1"/>
  <c r="AD3584" i="1" s="1"/>
  <c r="R314" i="33"/>
  <c r="P303" i="2" s="1"/>
  <c r="Y3584" i="1" s="1"/>
  <c r="G314" i="33"/>
  <c r="E303" i="2" s="1"/>
  <c r="K3584" i="1" s="1"/>
  <c r="W3419"/>
  <c r="U3417"/>
  <c r="U726"/>
  <c r="AD3417"/>
  <c r="D309" i="33"/>
  <c r="B298" i="2" s="1"/>
  <c r="V3416" i="1"/>
  <c r="AC3421"/>
  <c r="Q727"/>
  <c r="H314" i="33"/>
  <c r="F303" i="2" s="1"/>
  <c r="L3584" i="1" s="1"/>
  <c r="Z3418"/>
  <c r="I314" i="33"/>
  <c r="G303" i="2" s="1"/>
  <c r="M3584" i="1" s="1"/>
  <c r="S314" i="33"/>
  <c r="Q303" i="2" s="1"/>
  <c r="Z3584" i="1" s="1"/>
  <c r="D310" i="33"/>
  <c r="B299" i="2" s="1"/>
  <c r="O314" i="33"/>
  <c r="M303" i="2" s="1"/>
  <c r="Q728" i="1"/>
  <c r="O957"/>
  <c r="O3415"/>
  <c r="O724"/>
  <c r="AB957"/>
  <c r="AB3415"/>
  <c r="AB724"/>
  <c r="W957"/>
  <c r="W3415"/>
  <c r="W724"/>
  <c r="I961"/>
  <c r="I728"/>
  <c r="I3419"/>
  <c r="AC957"/>
  <c r="AC3415"/>
  <c r="AC724"/>
  <c r="R957"/>
  <c r="R3415"/>
  <c r="R724"/>
  <c r="I963"/>
  <c r="I730"/>
  <c r="I3421"/>
  <c r="M957"/>
  <c r="M724"/>
  <c r="M3415"/>
  <c r="P957"/>
  <c r="P3415"/>
  <c r="P724"/>
  <c r="Z957"/>
  <c r="Z724"/>
  <c r="Z3415"/>
  <c r="T957"/>
  <c r="T3415"/>
  <c r="T724"/>
  <c r="I960"/>
  <c r="I3418"/>
  <c r="I727"/>
  <c r="K957"/>
  <c r="K3415"/>
  <c r="K724"/>
  <c r="L957"/>
  <c r="L3415"/>
  <c r="L724"/>
  <c r="J957"/>
  <c r="J3415"/>
  <c r="J724"/>
  <c r="I958"/>
  <c r="I725"/>
  <c r="I3416"/>
  <c r="I962"/>
  <c r="I729"/>
  <c r="I3420"/>
  <c r="Q957"/>
  <c r="Q724"/>
  <c r="Q3415"/>
  <c r="V957"/>
  <c r="V724"/>
  <c r="V3415"/>
  <c r="AD957"/>
  <c r="AD724"/>
  <c r="AD2116"/>
  <c r="AD3415"/>
  <c r="AD2238"/>
  <c r="AD220"/>
  <c r="AD228"/>
  <c r="Y957"/>
  <c r="Y3415"/>
  <c r="Y724"/>
  <c r="U957"/>
  <c r="U3415"/>
  <c r="U724"/>
  <c r="I959"/>
  <c r="I3417"/>
  <c r="I726"/>
  <c r="N1920"/>
  <c r="H1666"/>
  <c r="D713" i="33" s="1"/>
  <c r="H1671" i="1"/>
  <c r="D718" i="33" s="1"/>
  <c r="AA1918" i="1"/>
  <c r="N320"/>
  <c r="AA446"/>
  <c r="N1914"/>
  <c r="N442"/>
  <c r="I515"/>
  <c r="I519"/>
  <c r="I518"/>
  <c r="I516"/>
  <c r="AA443"/>
  <c r="AA445"/>
  <c r="I517"/>
  <c r="S1920"/>
  <c r="N1919"/>
  <c r="N443"/>
  <c r="AA448"/>
  <c r="AA1916"/>
  <c r="I514"/>
  <c r="N1915"/>
  <c r="N1916"/>
  <c r="AA444"/>
  <c r="S448"/>
  <c r="N447"/>
  <c r="X445"/>
  <c r="X1916"/>
  <c r="AA1920"/>
  <c r="AA1914"/>
  <c r="S1916"/>
  <c r="X1918"/>
  <c r="AA1919"/>
  <c r="I1920"/>
  <c r="I448"/>
  <c r="N1918"/>
  <c r="S446"/>
  <c r="X1920"/>
  <c r="X443"/>
  <c r="S1915"/>
  <c r="X442"/>
  <c r="X1913"/>
  <c r="S442"/>
  <c r="N1917"/>
  <c r="S1917"/>
  <c r="S1913"/>
  <c r="X1919"/>
  <c r="AA1913"/>
  <c r="I444"/>
  <c r="I1916"/>
  <c r="I441"/>
  <c r="I1913"/>
  <c r="I445"/>
  <c r="I1917"/>
  <c r="N446"/>
  <c r="AA1915"/>
  <c r="S1918"/>
  <c r="N444"/>
  <c r="X448"/>
  <c r="X1915"/>
  <c r="AA442"/>
  <c r="S445"/>
  <c r="S444"/>
  <c r="S441"/>
  <c r="S1919"/>
  <c r="X446"/>
  <c r="X447"/>
  <c r="AA441"/>
  <c r="AA447"/>
  <c r="I443"/>
  <c r="I1915"/>
  <c r="N441"/>
  <c r="I1919"/>
  <c r="I447"/>
  <c r="S447"/>
  <c r="I442"/>
  <c r="I1914"/>
  <c r="I1918"/>
  <c r="I446"/>
  <c r="N445"/>
  <c r="N1913"/>
  <c r="X1917"/>
  <c r="X444"/>
  <c r="AA1917"/>
  <c r="S443"/>
  <c r="X1914"/>
  <c r="X441"/>
  <c r="S1914"/>
  <c r="N242"/>
  <c r="N286"/>
  <c r="N294" s="1"/>
  <c r="H281"/>
  <c r="H289" s="1"/>
  <c r="N285"/>
  <c r="N4423"/>
  <c r="H279"/>
  <c r="H287" s="1"/>
  <c r="H282"/>
  <c r="H290" s="1"/>
  <c r="N2130"/>
  <c r="J286"/>
  <c r="J294" s="1"/>
  <c r="N738"/>
  <c r="H3580" l="1"/>
  <c r="H3578"/>
  <c r="H3577"/>
  <c r="N3584"/>
  <c r="H3583"/>
  <c r="H3579"/>
  <c r="U964"/>
  <c r="U3584"/>
  <c r="X3584" s="1"/>
  <c r="H3582"/>
  <c r="J964"/>
  <c r="J3584"/>
  <c r="AA3584"/>
  <c r="P964"/>
  <c r="P3584"/>
  <c r="S3584" s="1"/>
  <c r="N3581"/>
  <c r="H3581" s="1"/>
  <c r="U4279"/>
  <c r="U2204"/>
  <c r="W4277"/>
  <c r="W2202"/>
  <c r="M4275"/>
  <c r="M2200"/>
  <c r="U4276"/>
  <c r="U2201"/>
  <c r="R2244"/>
  <c r="R2204"/>
  <c r="Q4275"/>
  <c r="Q2200"/>
  <c r="AB4278"/>
  <c r="AB2203"/>
  <c r="R4278"/>
  <c r="R2203"/>
  <c r="AD4279"/>
  <c r="AD2204"/>
  <c r="T4279"/>
  <c r="T2204"/>
  <c r="L4277"/>
  <c r="L2202"/>
  <c r="K4277"/>
  <c r="K2202"/>
  <c r="L2238"/>
  <c r="L2198"/>
  <c r="T4278"/>
  <c r="T2203"/>
  <c r="O4277"/>
  <c r="O2202"/>
  <c r="AD4278"/>
  <c r="AD2203"/>
  <c r="Y4279"/>
  <c r="Y2204"/>
  <c r="Z4276"/>
  <c r="Z2201"/>
  <c r="AC4276"/>
  <c r="AC2201"/>
  <c r="AD4274"/>
  <c r="AD2199"/>
  <c r="O4273"/>
  <c r="O2198"/>
  <c r="R4277"/>
  <c r="R2202"/>
  <c r="Q4278"/>
  <c r="Q2203"/>
  <c r="P4278"/>
  <c r="P2203"/>
  <c r="Z4275"/>
  <c r="Z2200"/>
  <c r="L4279"/>
  <c r="L2204"/>
  <c r="AB4274"/>
  <c r="AB2199"/>
  <c r="K4276"/>
  <c r="K2201"/>
  <c r="Z4277"/>
  <c r="Z2202"/>
  <c r="T4277"/>
  <c r="T2202"/>
  <c r="Y4273"/>
  <c r="Y2198"/>
  <c r="P4275"/>
  <c r="P2200"/>
  <c r="AB4277"/>
  <c r="AB2202"/>
  <c r="I4275"/>
  <c r="I2200"/>
  <c r="AC4278"/>
  <c r="AC2203"/>
  <c r="AC4279"/>
  <c r="AC2204"/>
  <c r="Y4278"/>
  <c r="Y2203"/>
  <c r="AB4273"/>
  <c r="AB2198"/>
  <c r="Q4274"/>
  <c r="Q2199"/>
  <c r="R4275"/>
  <c r="R2200"/>
  <c r="AD4275"/>
  <c r="AD2200"/>
  <c r="AD4277"/>
  <c r="AD2202"/>
  <c r="T4275"/>
  <c r="T2200"/>
  <c r="P4274"/>
  <c r="P2199"/>
  <c r="V4275"/>
  <c r="V2200"/>
  <c r="O4274"/>
  <c r="O2199"/>
  <c r="V4276"/>
  <c r="V2201"/>
  <c r="W4276"/>
  <c r="W2201"/>
  <c r="W4273"/>
  <c r="W2198"/>
  <c r="R4274"/>
  <c r="R2199"/>
  <c r="O4275"/>
  <c r="O2200"/>
  <c r="AD2240"/>
  <c r="R4276"/>
  <c r="R2201"/>
  <c r="O4278"/>
  <c r="O2203"/>
  <c r="U4278"/>
  <c r="U2203"/>
  <c r="U4274"/>
  <c r="U2199"/>
  <c r="V4278"/>
  <c r="V2203"/>
  <c r="U4275"/>
  <c r="U2200"/>
  <c r="K4278"/>
  <c r="K2203"/>
  <c r="W4279"/>
  <c r="W2204"/>
  <c r="Y4275"/>
  <c r="Y2200"/>
  <c r="M4279"/>
  <c r="M2204"/>
  <c r="Y4277"/>
  <c r="Y2202"/>
  <c r="P4279"/>
  <c r="P2204"/>
  <c r="O4279"/>
  <c r="O2204"/>
  <c r="K4273"/>
  <c r="K2198"/>
  <c r="V4279"/>
  <c r="V2204"/>
  <c r="V4274"/>
  <c r="V2199"/>
  <c r="M4277"/>
  <c r="M2202"/>
  <c r="W4278"/>
  <c r="W2203"/>
  <c r="AB4275"/>
  <c r="AB2200"/>
  <c r="AB4279"/>
  <c r="AB2204"/>
  <c r="V4277"/>
  <c r="V2202"/>
  <c r="AC4273"/>
  <c r="AC2198"/>
  <c r="P4276"/>
  <c r="P2201"/>
  <c r="Q4273"/>
  <c r="Q2198"/>
  <c r="AC4277"/>
  <c r="AC2202"/>
  <c r="O2244"/>
  <c r="U4277"/>
  <c r="U2202"/>
  <c r="Q4276"/>
  <c r="Q2201"/>
  <c r="AD4276"/>
  <c r="AD2201"/>
  <c r="T4274"/>
  <c r="T2199"/>
  <c r="P4273"/>
  <c r="P2198"/>
  <c r="R4273"/>
  <c r="R2198"/>
  <c r="M4278"/>
  <c r="M2203"/>
  <c r="L4275"/>
  <c r="L2200"/>
  <c r="P2238"/>
  <c r="R2238"/>
  <c r="P4277"/>
  <c r="P2202"/>
  <c r="V4273"/>
  <c r="V2198"/>
  <c r="W4275"/>
  <c r="W2200"/>
  <c r="K4279"/>
  <c r="K2204"/>
  <c r="Y4274"/>
  <c r="Y2199"/>
  <c r="M4276"/>
  <c r="M2201"/>
  <c r="AD2241"/>
  <c r="Z4279"/>
  <c r="Z2204"/>
  <c r="Z4278"/>
  <c r="Z2203"/>
  <c r="Q4279"/>
  <c r="Q2204"/>
  <c r="AC4275"/>
  <c r="AC2200"/>
  <c r="W4274"/>
  <c r="W2199"/>
  <c r="Q4277"/>
  <c r="Q2202"/>
  <c r="M4274"/>
  <c r="M2199"/>
  <c r="Z4273"/>
  <c r="Z2198"/>
  <c r="M4273"/>
  <c r="M2198"/>
  <c r="Y4276"/>
  <c r="Y2201"/>
  <c r="K4274"/>
  <c r="K2199"/>
  <c r="Z4274"/>
  <c r="Z2199"/>
  <c r="L4276"/>
  <c r="L2201"/>
  <c r="U4273"/>
  <c r="U2198"/>
  <c r="L4278"/>
  <c r="L2203"/>
  <c r="AB4276"/>
  <c r="AB2201"/>
  <c r="O4276"/>
  <c r="O2201"/>
  <c r="AC4274"/>
  <c r="AC2199"/>
  <c r="T4273"/>
  <c r="T2198"/>
  <c r="L4274"/>
  <c r="L2199"/>
  <c r="AC2238"/>
  <c r="P2242"/>
  <c r="I2243"/>
  <c r="O2238"/>
  <c r="Q2241"/>
  <c r="V2238"/>
  <c r="M2238"/>
  <c r="O2241"/>
  <c r="R2239"/>
  <c r="Y2244"/>
  <c r="AB2240"/>
  <c r="Z2241"/>
  <c r="J2238"/>
  <c r="Z2238"/>
  <c r="M2241"/>
  <c r="L2241"/>
  <c r="U2244"/>
  <c r="Y2239"/>
  <c r="V2242"/>
  <c r="U2238"/>
  <c r="AD2244"/>
  <c r="O2239"/>
  <c r="Z2239"/>
  <c r="M2242"/>
  <c r="O2243"/>
  <c r="U2243"/>
  <c r="L2240"/>
  <c r="N2240" s="1"/>
  <c r="P2244"/>
  <c r="V2240"/>
  <c r="Z2244"/>
  <c r="L2244"/>
  <c r="Y2238"/>
  <c r="Q2238"/>
  <c r="W2238"/>
  <c r="AB2243"/>
  <c r="Q2242"/>
  <c r="AC2241"/>
  <c r="U2240"/>
  <c r="M2243"/>
  <c r="T4276"/>
  <c r="T2241"/>
  <c r="V2243"/>
  <c r="K2244"/>
  <c r="N2244" s="1"/>
  <c r="T2243"/>
  <c r="K2241"/>
  <c r="W2243"/>
  <c r="Z2243"/>
  <c r="Y2241"/>
  <c r="AA2241" s="1"/>
  <c r="AD2242"/>
  <c r="AD2243"/>
  <c r="R2241"/>
  <c r="P2241"/>
  <c r="T2244"/>
  <c r="R2243"/>
  <c r="W2240"/>
  <c r="K2242"/>
  <c r="Q2239"/>
  <c r="M2239"/>
  <c r="AC2243"/>
  <c r="K2239"/>
  <c r="W2241"/>
  <c r="T2240"/>
  <c r="L2242"/>
  <c r="U2239"/>
  <c r="AA962"/>
  <c r="AA963"/>
  <c r="AC2244"/>
  <c r="AB2242"/>
  <c r="AB2239"/>
  <c r="L2243"/>
  <c r="U2241"/>
  <c r="AC2242"/>
  <c r="Y2243"/>
  <c r="Z2242"/>
  <c r="AA2242" s="1"/>
  <c r="W2239"/>
  <c r="P2240"/>
  <c r="Z2240"/>
  <c r="AA2240" s="1"/>
  <c r="W2244"/>
  <c r="P2243"/>
  <c r="Q2243"/>
  <c r="AC2240"/>
  <c r="W2242"/>
  <c r="AD2239"/>
  <c r="I2240"/>
  <c r="AB2238"/>
  <c r="V2241"/>
  <c r="T2242"/>
  <c r="P2239"/>
  <c r="AC2239"/>
  <c r="U2242"/>
  <c r="O2240"/>
  <c r="Q2240"/>
  <c r="V2244"/>
  <c r="AB2241"/>
  <c r="Q2244"/>
  <c r="R222"/>
  <c r="O2119"/>
  <c r="N959"/>
  <c r="AA516"/>
  <c r="L229"/>
  <c r="R2122"/>
  <c r="R4279"/>
  <c r="X513"/>
  <c r="N513"/>
  <c r="X961"/>
  <c r="L220"/>
  <c r="L4273"/>
  <c r="X514"/>
  <c r="AA513"/>
  <c r="AA515"/>
  <c r="N517"/>
  <c r="S514"/>
  <c r="AA514"/>
  <c r="N960"/>
  <c r="I2121"/>
  <c r="S516"/>
  <c r="S517"/>
  <c r="AA518"/>
  <c r="AA960"/>
  <c r="S961"/>
  <c r="N961"/>
  <c r="X518"/>
  <c r="X963"/>
  <c r="I225"/>
  <c r="X959"/>
  <c r="X516"/>
  <c r="AA961"/>
  <c r="X960"/>
  <c r="X962"/>
  <c r="N963"/>
  <c r="N958"/>
  <c r="AA959"/>
  <c r="AA726"/>
  <c r="S963"/>
  <c r="S518"/>
  <c r="S519"/>
  <c r="AA3421"/>
  <c r="N516"/>
  <c r="X517"/>
  <c r="Z964"/>
  <c r="K964"/>
  <c r="V964"/>
  <c r="Q4219"/>
  <c r="AB4222"/>
  <c r="R4222"/>
  <c r="AD4223"/>
  <c r="T4223"/>
  <c r="L4221"/>
  <c r="J4219"/>
  <c r="J4217"/>
  <c r="Q4220"/>
  <c r="AD4220"/>
  <c r="T4218"/>
  <c r="P4217"/>
  <c r="R4217"/>
  <c r="M4222"/>
  <c r="L4219"/>
  <c r="W964"/>
  <c r="M4218"/>
  <c r="Z4217"/>
  <c r="M4217"/>
  <c r="Y4220"/>
  <c r="K4218"/>
  <c r="Z4218"/>
  <c r="L4220"/>
  <c r="U4217"/>
  <c r="R964"/>
  <c r="T964"/>
  <c r="V4221"/>
  <c r="AC4217"/>
  <c r="I4223"/>
  <c r="AC4218"/>
  <c r="T4217"/>
  <c r="AD4219"/>
  <c r="R4221"/>
  <c r="Q4222"/>
  <c r="S958"/>
  <c r="S960"/>
  <c r="M964"/>
  <c r="L964"/>
  <c r="Y964"/>
  <c r="AB964"/>
  <c r="R4220"/>
  <c r="O4222"/>
  <c r="U4222"/>
  <c r="J4218"/>
  <c r="U4218"/>
  <c r="V4222"/>
  <c r="U4219"/>
  <c r="AD4221"/>
  <c r="T4219"/>
  <c r="P4218"/>
  <c r="V4219"/>
  <c r="O4218"/>
  <c r="V4220"/>
  <c r="W4220"/>
  <c r="W4217"/>
  <c r="P4219"/>
  <c r="AB4221"/>
  <c r="I230"/>
  <c r="AC4222"/>
  <c r="AC4223"/>
  <c r="Y4222"/>
  <c r="AB4217"/>
  <c r="K4219"/>
  <c r="L4222"/>
  <c r="Y4223"/>
  <c r="Z4220"/>
  <c r="Q4218"/>
  <c r="R4219"/>
  <c r="AD964"/>
  <c r="P4221"/>
  <c r="V4217"/>
  <c r="J4223"/>
  <c r="W4219"/>
  <c r="K4223"/>
  <c r="Y4218"/>
  <c r="M4220"/>
  <c r="T4220"/>
  <c r="O964"/>
  <c r="I520"/>
  <c r="K4222"/>
  <c r="W4223"/>
  <c r="J4220"/>
  <c r="Y4219"/>
  <c r="M4223"/>
  <c r="Y4221"/>
  <c r="P4223"/>
  <c r="O4223"/>
  <c r="I4217"/>
  <c r="K4221"/>
  <c r="R4218"/>
  <c r="L4217"/>
  <c r="T4222"/>
  <c r="I2119"/>
  <c r="O4219"/>
  <c r="U4223"/>
  <c r="W4221"/>
  <c r="P4220"/>
  <c r="Q4217"/>
  <c r="AC4220"/>
  <c r="AD4218"/>
  <c r="L4218"/>
  <c r="Q964"/>
  <c r="I957"/>
  <c r="P4222"/>
  <c r="Z4219"/>
  <c r="L4223"/>
  <c r="AB4218"/>
  <c r="K4220"/>
  <c r="Z4221"/>
  <c r="T4221"/>
  <c r="Y4217"/>
  <c r="J4222"/>
  <c r="Z4223"/>
  <c r="Z4222"/>
  <c r="Q4223"/>
  <c r="AC4219"/>
  <c r="W4218"/>
  <c r="AC964"/>
  <c r="K4217"/>
  <c r="N4217" s="1"/>
  <c r="V4223"/>
  <c r="J4221"/>
  <c r="V4218"/>
  <c r="M4221"/>
  <c r="W4222"/>
  <c r="AB4219"/>
  <c r="AB4223"/>
  <c r="O4221"/>
  <c r="AD4222"/>
  <c r="J520"/>
  <c r="AB4220"/>
  <c r="O4220"/>
  <c r="I4222"/>
  <c r="AC4221"/>
  <c r="U4220"/>
  <c r="R4223"/>
  <c r="S515"/>
  <c r="N519"/>
  <c r="L230"/>
  <c r="L222"/>
  <c r="N515"/>
  <c r="T228"/>
  <c r="AD2122"/>
  <c r="J2116"/>
  <c r="AD2118"/>
  <c r="Q228"/>
  <c r="J228"/>
  <c r="L2116"/>
  <c r="I223"/>
  <c r="L2118"/>
  <c r="S962"/>
  <c r="N518"/>
  <c r="AA958"/>
  <c r="X958"/>
  <c r="S959"/>
  <c r="X519"/>
  <c r="AA517"/>
  <c r="L228"/>
  <c r="W224"/>
  <c r="I228"/>
  <c r="AD222"/>
  <c r="I4221"/>
  <c r="Q232"/>
  <c r="Q4221"/>
  <c r="R2120"/>
  <c r="I2118"/>
  <c r="I4219"/>
  <c r="I4218"/>
  <c r="O220"/>
  <c r="O4217"/>
  <c r="U232"/>
  <c r="U4221"/>
  <c r="N514"/>
  <c r="M222"/>
  <c r="M4219"/>
  <c r="AC228"/>
  <c r="L224"/>
  <c r="R224"/>
  <c r="I231"/>
  <c r="I4220"/>
  <c r="S513"/>
  <c r="AC2116"/>
  <c r="K2121"/>
  <c r="Q223"/>
  <c r="AD234"/>
  <c r="AB225"/>
  <c r="AA728"/>
  <c r="O228"/>
  <c r="N962"/>
  <c r="P225"/>
  <c r="P2235"/>
  <c r="P2179"/>
  <c r="P3311"/>
  <c r="P2187"/>
  <c r="P4318"/>
  <c r="Z2118"/>
  <c r="Z3308"/>
  <c r="Z2232"/>
  <c r="Z2176"/>
  <c r="Z2184"/>
  <c r="Z4315"/>
  <c r="L234"/>
  <c r="L3312"/>
  <c r="L2188"/>
  <c r="L2236"/>
  <c r="L4319"/>
  <c r="L2180"/>
  <c r="AB2117"/>
  <c r="AB2175"/>
  <c r="AB3307"/>
  <c r="AB2231"/>
  <c r="AB4314"/>
  <c r="AB2183"/>
  <c r="K223"/>
  <c r="K3309"/>
  <c r="K4316"/>
  <c r="K2177"/>
  <c r="K2185"/>
  <c r="Z232"/>
  <c r="Z4317"/>
  <c r="Z3310"/>
  <c r="Z2186"/>
  <c r="Z2234"/>
  <c r="Z2178"/>
  <c r="T224"/>
  <c r="T4317"/>
  <c r="T2186"/>
  <c r="T2178"/>
  <c r="T3310"/>
  <c r="T2234"/>
  <c r="Y2116"/>
  <c r="Y2174"/>
  <c r="Y4313"/>
  <c r="Y2230"/>
  <c r="Y2182"/>
  <c r="Y3306"/>
  <c r="K225"/>
  <c r="K3311"/>
  <c r="K4318"/>
  <c r="K2187"/>
  <c r="K2179"/>
  <c r="K2235"/>
  <c r="W2122"/>
  <c r="W4319"/>
  <c r="W2180"/>
  <c r="W3312"/>
  <c r="W2188"/>
  <c r="W2236"/>
  <c r="J231"/>
  <c r="J3309"/>
  <c r="J2177"/>
  <c r="J4316"/>
  <c r="J2185"/>
  <c r="J2233"/>
  <c r="Y222"/>
  <c r="Y3308"/>
  <c r="Y2176"/>
  <c r="Y2184"/>
  <c r="Y2232"/>
  <c r="Y4315"/>
  <c r="M2122"/>
  <c r="M3312"/>
  <c r="M2188"/>
  <c r="M2180"/>
  <c r="M2236"/>
  <c r="M4319"/>
  <c r="Y2120"/>
  <c r="Y3310"/>
  <c r="Y2186"/>
  <c r="Y2178"/>
  <c r="Y2234"/>
  <c r="Y4317"/>
  <c r="P234"/>
  <c r="P2188"/>
  <c r="P2236"/>
  <c r="P4319"/>
  <c r="P2180"/>
  <c r="P3312"/>
  <c r="O2122"/>
  <c r="O3312"/>
  <c r="O4319"/>
  <c r="O2236"/>
  <c r="O2188"/>
  <c r="O2180"/>
  <c r="M229"/>
  <c r="M3307"/>
  <c r="M2175"/>
  <c r="M2183"/>
  <c r="M2231"/>
  <c r="M4314"/>
  <c r="Z228"/>
  <c r="Z2182"/>
  <c r="Z4313"/>
  <c r="Z2174"/>
  <c r="Z3306"/>
  <c r="Z2230"/>
  <c r="M220"/>
  <c r="M3306"/>
  <c r="M2174"/>
  <c r="M2182"/>
  <c r="M2230"/>
  <c r="M4313"/>
  <c r="Y2119"/>
  <c r="Y2233"/>
  <c r="Y4316"/>
  <c r="Y2185"/>
  <c r="Y3309"/>
  <c r="Y2177"/>
  <c r="K221"/>
  <c r="K3307"/>
  <c r="K4314"/>
  <c r="K2231"/>
  <c r="K2175"/>
  <c r="K2183"/>
  <c r="Z229"/>
  <c r="Z2175"/>
  <c r="Z3307"/>
  <c r="Z2231"/>
  <c r="Z2183"/>
  <c r="Z4314"/>
  <c r="L223"/>
  <c r="L3309"/>
  <c r="L2185"/>
  <c r="L4316"/>
  <c r="L2177"/>
  <c r="L2233"/>
  <c r="U220"/>
  <c r="U2182"/>
  <c r="U3306"/>
  <c r="U2230"/>
  <c r="U2174"/>
  <c r="U4313"/>
  <c r="U2122"/>
  <c r="U4319"/>
  <c r="U2188"/>
  <c r="U3312"/>
  <c r="U2236"/>
  <c r="U2180"/>
  <c r="W232"/>
  <c r="W4317"/>
  <c r="W3310"/>
  <c r="W2178"/>
  <c r="W2186"/>
  <c r="W2234"/>
  <c r="P2119"/>
  <c r="P4316"/>
  <c r="P2177"/>
  <c r="P2185"/>
  <c r="P3309"/>
  <c r="P2233"/>
  <c r="Q2116"/>
  <c r="Q2182"/>
  <c r="Q4313"/>
  <c r="Q3306"/>
  <c r="Q2174"/>
  <c r="Q2230"/>
  <c r="AC2119"/>
  <c r="AC2177"/>
  <c r="AC3309"/>
  <c r="AC2185"/>
  <c r="AC2233"/>
  <c r="AC4316"/>
  <c r="AD2117"/>
  <c r="AD2183"/>
  <c r="AD2175"/>
  <c r="AD2231"/>
  <c r="AD3307"/>
  <c r="AD4314"/>
  <c r="L2117"/>
  <c r="L3307"/>
  <c r="L2231"/>
  <c r="L2175"/>
  <c r="L2183"/>
  <c r="L4314"/>
  <c r="Q230"/>
  <c r="Q2232"/>
  <c r="Q3308"/>
  <c r="Q2176"/>
  <c r="Q2184"/>
  <c r="Q4315"/>
  <c r="AB233"/>
  <c r="AB3311"/>
  <c r="AB2187"/>
  <c r="AB4318"/>
  <c r="AB2235"/>
  <c r="AB2179"/>
  <c r="R233"/>
  <c r="R2179"/>
  <c r="R4318"/>
  <c r="R2187"/>
  <c r="R3311"/>
  <c r="R2235"/>
  <c r="AD226"/>
  <c r="AD3312"/>
  <c r="AD2180"/>
  <c r="AD4319"/>
  <c r="AD2188"/>
  <c r="AD2236"/>
  <c r="T2122"/>
  <c r="T3312"/>
  <c r="T2180"/>
  <c r="T2188"/>
  <c r="T2236"/>
  <c r="T4319"/>
  <c r="L2120"/>
  <c r="L3310"/>
  <c r="L2178"/>
  <c r="L2186"/>
  <c r="L4317"/>
  <c r="L2234"/>
  <c r="J2118"/>
  <c r="J3308"/>
  <c r="J4315"/>
  <c r="J2176"/>
  <c r="J2232"/>
  <c r="J3306"/>
  <c r="J2230"/>
  <c r="J4313"/>
  <c r="J2174"/>
  <c r="J233"/>
  <c r="J3311"/>
  <c r="J2235"/>
  <c r="J2179"/>
  <c r="J4318"/>
  <c r="J2187"/>
  <c r="Z226"/>
  <c r="Z4319"/>
  <c r="Z2180"/>
  <c r="Z3312"/>
  <c r="Z2188"/>
  <c r="Z2236"/>
  <c r="I224"/>
  <c r="I3310"/>
  <c r="I2178"/>
  <c r="I4317"/>
  <c r="Z233"/>
  <c r="Z3311"/>
  <c r="Z2187"/>
  <c r="Z2235"/>
  <c r="Z2179"/>
  <c r="Z4318"/>
  <c r="Q226"/>
  <c r="Q2188"/>
  <c r="Q4319"/>
  <c r="Q2180"/>
  <c r="Q2236"/>
  <c r="Q3312"/>
  <c r="AC230"/>
  <c r="AC2184"/>
  <c r="AC2176"/>
  <c r="AC4315"/>
  <c r="AC3308"/>
  <c r="AC2232"/>
  <c r="W2117"/>
  <c r="W2175"/>
  <c r="W4314"/>
  <c r="W2231"/>
  <c r="W3307"/>
  <c r="W2183"/>
  <c r="Q224"/>
  <c r="Q2186"/>
  <c r="Q2234"/>
  <c r="Q2178"/>
  <c r="Q4317"/>
  <c r="Q3310"/>
  <c r="P230"/>
  <c r="P2184"/>
  <c r="P2232"/>
  <c r="P3308"/>
  <c r="P4315"/>
  <c r="P2176"/>
  <c r="AB232"/>
  <c r="AB2234"/>
  <c r="AB3310"/>
  <c r="AB4317"/>
  <c r="AB2178"/>
  <c r="AB2186"/>
  <c r="I222"/>
  <c r="I3308"/>
  <c r="I2232"/>
  <c r="I2176"/>
  <c r="I4315"/>
  <c r="AC233"/>
  <c r="AC2235"/>
  <c r="AC4318"/>
  <c r="AC3311"/>
  <c r="AC2187"/>
  <c r="AC2179"/>
  <c r="I229"/>
  <c r="I3307"/>
  <c r="I2231"/>
  <c r="I2175"/>
  <c r="I4314"/>
  <c r="AC226"/>
  <c r="AC3312"/>
  <c r="AC2188"/>
  <c r="AC4319"/>
  <c r="AC2180"/>
  <c r="AC2236"/>
  <c r="Y233"/>
  <c r="Y2187"/>
  <c r="Y2235"/>
  <c r="Y2179"/>
  <c r="Y3311"/>
  <c r="Y4318"/>
  <c r="AB220"/>
  <c r="AB4313"/>
  <c r="AB2182"/>
  <c r="AB2230"/>
  <c r="AB3306"/>
  <c r="AB2174"/>
  <c r="O232"/>
  <c r="O3310"/>
  <c r="O2234"/>
  <c r="O2186"/>
  <c r="O4317"/>
  <c r="O2178"/>
  <c r="AD225"/>
  <c r="AD2187"/>
  <c r="AD2235"/>
  <c r="AD4318"/>
  <c r="AD3311"/>
  <c r="AD2179"/>
  <c r="AB223"/>
  <c r="AB2185"/>
  <c r="AB2177"/>
  <c r="AB3309"/>
  <c r="AB2233"/>
  <c r="AB4316"/>
  <c r="O231"/>
  <c r="O3309"/>
  <c r="O4316"/>
  <c r="O2185"/>
  <c r="O2233"/>
  <c r="O2177"/>
  <c r="I3311"/>
  <c r="I4318"/>
  <c r="I2179"/>
  <c r="AC232"/>
  <c r="AC3310"/>
  <c r="AC2178"/>
  <c r="AC4317"/>
  <c r="AC2186"/>
  <c r="AC2234"/>
  <c r="U231"/>
  <c r="U4316"/>
  <c r="U2177"/>
  <c r="U3309"/>
  <c r="U2233"/>
  <c r="U2185"/>
  <c r="R234"/>
  <c r="R2180"/>
  <c r="R4319"/>
  <c r="R2236"/>
  <c r="R3312"/>
  <c r="R2188"/>
  <c r="R2119"/>
  <c r="R2177"/>
  <c r="R4316"/>
  <c r="R3309"/>
  <c r="R2185"/>
  <c r="R2233"/>
  <c r="O225"/>
  <c r="O3311"/>
  <c r="O4318"/>
  <c r="O2179"/>
  <c r="O2235"/>
  <c r="O2187"/>
  <c r="U2121"/>
  <c r="U3311"/>
  <c r="U2179"/>
  <c r="U2235"/>
  <c r="U2187"/>
  <c r="U4318"/>
  <c r="J221"/>
  <c r="J3307"/>
  <c r="J2175"/>
  <c r="J4314"/>
  <c r="J2231"/>
  <c r="U229"/>
  <c r="U2231"/>
  <c r="U4314"/>
  <c r="U2175"/>
  <c r="U2183"/>
  <c r="U3307"/>
  <c r="V225"/>
  <c r="V3311"/>
  <c r="V4318"/>
  <c r="V2187"/>
  <c r="V2235"/>
  <c r="V2179"/>
  <c r="U2118"/>
  <c r="U4315"/>
  <c r="U2232"/>
  <c r="U3308"/>
  <c r="U2184"/>
  <c r="U2176"/>
  <c r="Q231"/>
  <c r="Q3309"/>
  <c r="Q2185"/>
  <c r="Q2233"/>
  <c r="Q4316"/>
  <c r="Q2177"/>
  <c r="AD231"/>
  <c r="AD2177"/>
  <c r="AD3309"/>
  <c r="AD2185"/>
  <c r="AD2233"/>
  <c r="AD4316"/>
  <c r="T2117"/>
  <c r="T2183"/>
  <c r="T2231"/>
  <c r="T4314"/>
  <c r="T3307"/>
  <c r="T2175"/>
  <c r="P228"/>
  <c r="P3306"/>
  <c r="P2174"/>
  <c r="P4313"/>
  <c r="P2182"/>
  <c r="P2230"/>
  <c r="R220"/>
  <c r="R3306"/>
  <c r="R2174"/>
  <c r="R2230"/>
  <c r="R2182"/>
  <c r="R4313"/>
  <c r="M225"/>
  <c r="M3311"/>
  <c r="M2179"/>
  <c r="M2187"/>
  <c r="M2235"/>
  <c r="M4318"/>
  <c r="L3308"/>
  <c r="L4315"/>
  <c r="L2176"/>
  <c r="L2232"/>
  <c r="I3306"/>
  <c r="I4313"/>
  <c r="I2174"/>
  <c r="K232"/>
  <c r="K3310"/>
  <c r="K4317"/>
  <c r="K2186"/>
  <c r="K2234"/>
  <c r="K2178"/>
  <c r="R2117"/>
  <c r="R2183"/>
  <c r="R2231"/>
  <c r="R2175"/>
  <c r="R4314"/>
  <c r="R3307"/>
  <c r="L3306"/>
  <c r="L2182"/>
  <c r="L4313"/>
  <c r="L2174"/>
  <c r="L2230"/>
  <c r="T225"/>
  <c r="T4318"/>
  <c r="T3311"/>
  <c r="T2235"/>
  <c r="T2179"/>
  <c r="T2187"/>
  <c r="I3309"/>
  <c r="I2177"/>
  <c r="I4316"/>
  <c r="O2118"/>
  <c r="O3308"/>
  <c r="O2232"/>
  <c r="O2176"/>
  <c r="O4315"/>
  <c r="O2184"/>
  <c r="V224"/>
  <c r="V2234"/>
  <c r="V4317"/>
  <c r="V3310"/>
  <c r="V2186"/>
  <c r="V2178"/>
  <c r="AC220"/>
  <c r="AC3306"/>
  <c r="AC2230"/>
  <c r="AC2182"/>
  <c r="AC2174"/>
  <c r="AC4313"/>
  <c r="M2118"/>
  <c r="M3308"/>
  <c r="M2184"/>
  <c r="M2176"/>
  <c r="M2232"/>
  <c r="M4315"/>
  <c r="I2122"/>
  <c r="I3312"/>
  <c r="I4319"/>
  <c r="I2180"/>
  <c r="AC229"/>
  <c r="AC4314"/>
  <c r="AC2231"/>
  <c r="AC2175"/>
  <c r="AC2183"/>
  <c r="AC3307"/>
  <c r="T220"/>
  <c r="T3306"/>
  <c r="T2230"/>
  <c r="T2174"/>
  <c r="T2182"/>
  <c r="T4313"/>
  <c r="AD230"/>
  <c r="AD3308"/>
  <c r="AD4315"/>
  <c r="AD2184"/>
  <c r="AD2232"/>
  <c r="AD2176"/>
  <c r="R232"/>
  <c r="R4317"/>
  <c r="R2178"/>
  <c r="R3310"/>
  <c r="R2186"/>
  <c r="R2234"/>
  <c r="Q225"/>
  <c r="Q3311"/>
  <c r="Q4318"/>
  <c r="Q2235"/>
  <c r="Q2187"/>
  <c r="Q2179"/>
  <c r="P224"/>
  <c r="P3310"/>
  <c r="P4317"/>
  <c r="P2178"/>
  <c r="P2234"/>
  <c r="P2186"/>
  <c r="V228"/>
  <c r="V3306"/>
  <c r="V2182"/>
  <c r="V4313"/>
  <c r="V2174"/>
  <c r="V2230"/>
  <c r="J2122"/>
  <c r="J3312"/>
  <c r="J2180"/>
  <c r="J4319"/>
  <c r="J2236"/>
  <c r="W222"/>
  <c r="W3308"/>
  <c r="W2176"/>
  <c r="W2184"/>
  <c r="W2232"/>
  <c r="W4315"/>
  <c r="K226"/>
  <c r="K3312"/>
  <c r="K2180"/>
  <c r="K4319"/>
  <c r="K2236"/>
  <c r="Y221"/>
  <c r="Y3307"/>
  <c r="Y2183"/>
  <c r="Y4314"/>
  <c r="Y2231"/>
  <c r="Y2175"/>
  <c r="M2119"/>
  <c r="M3309"/>
  <c r="M2233"/>
  <c r="M2185"/>
  <c r="M2177"/>
  <c r="M4316"/>
  <c r="T2185"/>
  <c r="T4316"/>
  <c r="T3309"/>
  <c r="T2177"/>
  <c r="T2233"/>
  <c r="AD2120"/>
  <c r="AD4317"/>
  <c r="AD3310"/>
  <c r="AD2186"/>
  <c r="AD2234"/>
  <c r="AD2178"/>
  <c r="T230"/>
  <c r="T4315"/>
  <c r="T2184"/>
  <c r="T2176"/>
  <c r="T3308"/>
  <c r="T2232"/>
  <c r="P229"/>
  <c r="P2231"/>
  <c r="P3307"/>
  <c r="P4314"/>
  <c r="P2175"/>
  <c r="P2183"/>
  <c r="V230"/>
  <c r="V2232"/>
  <c r="V2176"/>
  <c r="V4315"/>
  <c r="V2184"/>
  <c r="V3308"/>
  <c r="O221"/>
  <c r="O3307"/>
  <c r="O2231"/>
  <c r="O2183"/>
  <c r="O4314"/>
  <c r="O2175"/>
  <c r="V223"/>
  <c r="V2185"/>
  <c r="V2177"/>
  <c r="V3309"/>
  <c r="V2233"/>
  <c r="V4316"/>
  <c r="W2119"/>
  <c r="W2233"/>
  <c r="W4316"/>
  <c r="W3309"/>
  <c r="W2185"/>
  <c r="W2177"/>
  <c r="W228"/>
  <c r="W2174"/>
  <c r="W4313"/>
  <c r="W3306"/>
  <c r="W2182"/>
  <c r="W2230"/>
  <c r="K2116"/>
  <c r="K3306"/>
  <c r="K2230"/>
  <c r="K2174"/>
  <c r="K2182"/>
  <c r="K4313"/>
  <c r="V2122"/>
  <c r="V3312"/>
  <c r="V4319"/>
  <c r="V2236"/>
  <c r="V2188"/>
  <c r="V2180"/>
  <c r="J2120"/>
  <c r="J3310"/>
  <c r="J2186"/>
  <c r="J4317"/>
  <c r="J2178"/>
  <c r="V221"/>
  <c r="V4314"/>
  <c r="V3307"/>
  <c r="V2183"/>
  <c r="V2175"/>
  <c r="V2231"/>
  <c r="M2120"/>
  <c r="M3310"/>
  <c r="M2186"/>
  <c r="M2178"/>
  <c r="M4317"/>
  <c r="M2234"/>
  <c r="W2121"/>
  <c r="W3311"/>
  <c r="W2187"/>
  <c r="W2235"/>
  <c r="W4318"/>
  <c r="W2179"/>
  <c r="AB2118"/>
  <c r="AB3308"/>
  <c r="AB4315"/>
  <c r="AB2176"/>
  <c r="AB2184"/>
  <c r="AB2232"/>
  <c r="AB234"/>
  <c r="AB3312"/>
  <c r="AB4319"/>
  <c r="AB2180"/>
  <c r="AB2188"/>
  <c r="AB2236"/>
  <c r="K222"/>
  <c r="K3308"/>
  <c r="K2184"/>
  <c r="K2176"/>
  <c r="K4315"/>
  <c r="L233"/>
  <c r="L3311"/>
  <c r="L2179"/>
  <c r="L2235"/>
  <c r="L2187"/>
  <c r="L4318"/>
  <c r="Y2122"/>
  <c r="Y4319"/>
  <c r="Y3312"/>
  <c r="Y2188"/>
  <c r="Y2236"/>
  <c r="Y2180"/>
  <c r="Z231"/>
  <c r="Z3309"/>
  <c r="Z4316"/>
  <c r="Z2233"/>
  <c r="Z2185"/>
  <c r="Z2177"/>
  <c r="Q2117"/>
  <c r="Q2231"/>
  <c r="Q4314"/>
  <c r="Q2183"/>
  <c r="Q3307"/>
  <c r="Q2175"/>
  <c r="R2118"/>
  <c r="R2184"/>
  <c r="R2232"/>
  <c r="R2176"/>
  <c r="R3308"/>
  <c r="R4315"/>
  <c r="O2116"/>
  <c r="O3306"/>
  <c r="O2182"/>
  <c r="O2230"/>
  <c r="O4313"/>
  <c r="O2174"/>
  <c r="U2120"/>
  <c r="U3310"/>
  <c r="U2186"/>
  <c r="U2234"/>
  <c r="U4317"/>
  <c r="U2178"/>
  <c r="V2116"/>
  <c r="I221"/>
  <c r="K220"/>
  <c r="T2116"/>
  <c r="P2116"/>
  <c r="R2116"/>
  <c r="AB228"/>
  <c r="AC234"/>
  <c r="M233"/>
  <c r="AA3417"/>
  <c r="I2117"/>
  <c r="I234"/>
  <c r="AB2116"/>
  <c r="AB224"/>
  <c r="P232"/>
  <c r="AB2120"/>
  <c r="AC221"/>
  <c r="U2119"/>
  <c r="W230"/>
  <c r="X515"/>
  <c r="U228"/>
  <c r="Y228"/>
  <c r="Q220"/>
  <c r="L2122"/>
  <c r="Z220"/>
  <c r="M2116"/>
  <c r="L226"/>
  <c r="S3418"/>
  <c r="U224"/>
  <c r="R225"/>
  <c r="U2116"/>
  <c r="O2120"/>
  <c r="J230"/>
  <c r="O2117"/>
  <c r="AB2119"/>
  <c r="T233"/>
  <c r="M520"/>
  <c r="L520"/>
  <c r="Y3422"/>
  <c r="Y520"/>
  <c r="AC520"/>
  <c r="M226"/>
  <c r="P520"/>
  <c r="Y224"/>
  <c r="K2117"/>
  <c r="Y231"/>
  <c r="Z224"/>
  <c r="I513"/>
  <c r="V220"/>
  <c r="Z2116"/>
  <c r="P220"/>
  <c r="I226"/>
  <c r="R228"/>
  <c r="W2116"/>
  <c r="U3422"/>
  <c r="U520"/>
  <c r="W226"/>
  <c r="AD520"/>
  <c r="Y2118"/>
  <c r="V520"/>
  <c r="M2121"/>
  <c r="AB226"/>
  <c r="J2119"/>
  <c r="L232"/>
  <c r="AD229"/>
  <c r="AC2117"/>
  <c r="U226"/>
  <c r="M230"/>
  <c r="J222"/>
  <c r="T222"/>
  <c r="AB229"/>
  <c r="T520"/>
  <c r="T2121"/>
  <c r="L225"/>
  <c r="Y223"/>
  <c r="AD221"/>
  <c r="V2118"/>
  <c r="AA3416"/>
  <c r="AC224"/>
  <c r="AB2121"/>
  <c r="P2117"/>
  <c r="Q2121"/>
  <c r="AD232"/>
  <c r="P222"/>
  <c r="Q233"/>
  <c r="R229"/>
  <c r="O223"/>
  <c r="V2119"/>
  <c r="R221"/>
  <c r="M231"/>
  <c r="U234"/>
  <c r="AC225"/>
  <c r="Y230"/>
  <c r="K229"/>
  <c r="Q520"/>
  <c r="AB3422"/>
  <c r="AB520"/>
  <c r="Y220"/>
  <c r="M228"/>
  <c r="AC231"/>
  <c r="W234"/>
  <c r="Z731"/>
  <c r="Z520"/>
  <c r="AC223"/>
  <c r="K520"/>
  <c r="M221"/>
  <c r="K233"/>
  <c r="O520"/>
  <c r="M234"/>
  <c r="W520"/>
  <c r="R3422"/>
  <c r="R520"/>
  <c r="T2118"/>
  <c r="Y232"/>
  <c r="AC2121"/>
  <c r="O234"/>
  <c r="P233"/>
  <c r="K224"/>
  <c r="Q222"/>
  <c r="O230"/>
  <c r="O226"/>
  <c r="Z2117"/>
  <c r="Y225"/>
  <c r="J224"/>
  <c r="Z234"/>
  <c r="Z225"/>
  <c r="I232"/>
  <c r="U221"/>
  <c r="Z223"/>
  <c r="V233"/>
  <c r="T231"/>
  <c r="T223"/>
  <c r="T2119"/>
  <c r="K2122"/>
  <c r="M223"/>
  <c r="V2121"/>
  <c r="L221"/>
  <c r="K234"/>
  <c r="Q2119"/>
  <c r="J225"/>
  <c r="P2120"/>
  <c r="Z222"/>
  <c r="O229"/>
  <c r="AB221"/>
  <c r="J234"/>
  <c r="L2119"/>
  <c r="U223"/>
  <c r="Z230"/>
  <c r="O233"/>
  <c r="W225"/>
  <c r="Q234"/>
  <c r="K231"/>
  <c r="K230"/>
  <c r="O224"/>
  <c r="W2118"/>
  <c r="V222"/>
  <c r="T232"/>
  <c r="AD224"/>
  <c r="P231"/>
  <c r="V234"/>
  <c r="Y234"/>
  <c r="W221"/>
  <c r="P2121"/>
  <c r="T234"/>
  <c r="AD2121"/>
  <c r="W2120"/>
  <c r="P221"/>
  <c r="Q2118"/>
  <c r="Z2122"/>
  <c r="M224"/>
  <c r="AB230"/>
  <c r="V232"/>
  <c r="J229"/>
  <c r="Y229"/>
  <c r="J232"/>
  <c r="L231"/>
  <c r="Y226"/>
  <c r="U233"/>
  <c r="T229"/>
  <c r="L2121"/>
  <c r="P2122"/>
  <c r="AD233"/>
  <c r="Z2120"/>
  <c r="R223"/>
  <c r="V226"/>
  <c r="R230"/>
  <c r="I2120"/>
  <c r="Q2120"/>
  <c r="W223"/>
  <c r="J2121"/>
  <c r="J226"/>
  <c r="K2119"/>
  <c r="W233"/>
  <c r="Z2121"/>
  <c r="AC2118"/>
  <c r="AD2119"/>
  <c r="K2118"/>
  <c r="AD223"/>
  <c r="U225"/>
  <c r="R231"/>
  <c r="Y2117"/>
  <c r="P226"/>
  <c r="T2120"/>
  <c r="P2118"/>
  <c r="Z221"/>
  <c r="K2120"/>
  <c r="O222"/>
  <c r="J223"/>
  <c r="AB222"/>
  <c r="T221"/>
  <c r="V2120"/>
  <c r="W229"/>
  <c r="AB231"/>
  <c r="Z2119"/>
  <c r="AC2122"/>
  <c r="AC2120"/>
  <c r="V231"/>
  <c r="O2121"/>
  <c r="U222"/>
  <c r="M232"/>
  <c r="U2117"/>
  <c r="V2117"/>
  <c r="Q221"/>
  <c r="V229"/>
  <c r="K228"/>
  <c r="W220"/>
  <c r="M2117"/>
  <c r="Q2122"/>
  <c r="AB2122"/>
  <c r="AC222"/>
  <c r="W231"/>
  <c r="T226"/>
  <c r="J2117"/>
  <c r="Y2121"/>
  <c r="AA2121" s="1"/>
  <c r="P223"/>
  <c r="U230"/>
  <c r="R2121"/>
  <c r="Q229"/>
  <c r="AA730"/>
  <c r="N728"/>
  <c r="AA3419"/>
  <c r="AA729"/>
  <c r="AA3420"/>
  <c r="AB731"/>
  <c r="S3420"/>
  <c r="F383" i="33"/>
  <c r="D321" i="2" s="1"/>
  <c r="J2245" i="1" s="1"/>
  <c r="P731"/>
  <c r="K731"/>
  <c r="AA727"/>
  <c r="S3417"/>
  <c r="S730"/>
  <c r="N3419"/>
  <c r="X3419"/>
  <c r="S3416"/>
  <c r="N3421"/>
  <c r="X3416"/>
  <c r="N3417"/>
  <c r="X729"/>
  <c r="N726"/>
  <c r="N3416"/>
  <c r="W731"/>
  <c r="N727"/>
  <c r="N3420"/>
  <c r="AD3422"/>
  <c r="P3422"/>
  <c r="S729"/>
  <c r="S726"/>
  <c r="Q3422"/>
  <c r="N730"/>
  <c r="X730"/>
  <c r="I2238"/>
  <c r="T731"/>
  <c r="X3421"/>
  <c r="S3421"/>
  <c r="AA725"/>
  <c r="AA3418"/>
  <c r="AC731"/>
  <c r="I220"/>
  <c r="I724"/>
  <c r="J731"/>
  <c r="M3422"/>
  <c r="X728"/>
  <c r="R731"/>
  <c r="AC3422"/>
  <c r="O3422"/>
  <c r="I2116"/>
  <c r="J3422"/>
  <c r="X3417"/>
  <c r="N729"/>
  <c r="O731"/>
  <c r="I3415"/>
  <c r="N3418"/>
  <c r="N383" i="33"/>
  <c r="L321" i="2" s="1"/>
  <c r="Y731" i="1"/>
  <c r="T3422"/>
  <c r="U383" i="33"/>
  <c r="S321" i="2" s="1"/>
  <c r="E383" i="33"/>
  <c r="C321" i="2" s="1"/>
  <c r="I2245" i="1" s="1"/>
  <c r="H383" i="33"/>
  <c r="F321" i="2" s="1"/>
  <c r="X3420" i="1"/>
  <c r="X3418"/>
  <c r="S725"/>
  <c r="X725"/>
  <c r="D382" i="33"/>
  <c r="B320" i="2" s="1"/>
  <c r="S3419" i="1"/>
  <c r="N725"/>
  <c r="K383" i="33"/>
  <c r="I321" i="2" s="1"/>
  <c r="P383" i="33"/>
  <c r="N321" i="2" s="1"/>
  <c r="V2245" i="1" s="1"/>
  <c r="J383" i="33"/>
  <c r="H321" i="2" s="1"/>
  <c r="D376" i="33"/>
  <c r="B314" i="2" s="1"/>
  <c r="X727" i="1"/>
  <c r="X726"/>
  <c r="V731"/>
  <c r="W3422"/>
  <c r="V3422"/>
  <c r="U731"/>
  <c r="S727"/>
  <c r="M731"/>
  <c r="L383" i="33"/>
  <c r="J321" i="2" s="1"/>
  <c r="V383" i="33"/>
  <c r="T321" i="2" s="1"/>
  <c r="S383" i="33"/>
  <c r="Q321" i="2" s="1"/>
  <c r="I383" i="33"/>
  <c r="G321" i="2" s="1"/>
  <c r="G383" i="33"/>
  <c r="E321" i="2" s="1"/>
  <c r="K2245" i="1" s="1"/>
  <c r="O383" i="33"/>
  <c r="M321" i="2" s="1"/>
  <c r="S728" i="1"/>
  <c r="T383" i="33"/>
  <c r="R321" i="2" s="1"/>
  <c r="M383" i="33"/>
  <c r="K321" i="2" s="1"/>
  <c r="D380" i="33"/>
  <c r="B318" i="2" s="1"/>
  <c r="D378" i="33"/>
  <c r="B316" i="2" s="1"/>
  <c r="D314" i="33"/>
  <c r="B303" i="2" s="1"/>
  <c r="D381" i="33"/>
  <c r="B319" i="2" s="1"/>
  <c r="Q383" i="33"/>
  <c r="O321" i="2" s="1"/>
  <c r="D379" i="33"/>
  <c r="B317" i="2" s="1"/>
  <c r="R383" i="33"/>
  <c r="P321" i="2" s="1"/>
  <c r="D377" i="33"/>
  <c r="B315" i="2" s="1"/>
  <c r="AD731" i="1"/>
  <c r="AA724"/>
  <c r="L3422"/>
  <c r="K227"/>
  <c r="L731"/>
  <c r="AA3415"/>
  <c r="S957"/>
  <c r="K3422"/>
  <c r="Q731"/>
  <c r="Z3422"/>
  <c r="N724"/>
  <c r="X957"/>
  <c r="N3415"/>
  <c r="X724"/>
  <c r="AA957"/>
  <c r="S3415"/>
  <c r="N957"/>
  <c r="S724"/>
  <c r="I964"/>
  <c r="I731"/>
  <c r="I3422"/>
  <c r="X3415"/>
  <c r="H285"/>
  <c r="H293" s="1"/>
  <c r="N293"/>
  <c r="R721" i="33"/>
  <c r="P145" i="2" s="1"/>
  <c r="E725" i="33"/>
  <c r="Q719"/>
  <c r="O143" i="2" s="1"/>
  <c r="O722" i="33"/>
  <c r="M146" i="2" s="1"/>
  <c r="V723" i="33"/>
  <c r="T147" i="2" s="1"/>
  <c r="P721" i="33"/>
  <c r="N145" i="2" s="1"/>
  <c r="H721" i="33"/>
  <c r="F145" i="2" s="1"/>
  <c r="H719" i="33"/>
  <c r="F143" i="2" s="1"/>
  <c r="U725" i="33"/>
  <c r="S149" i="2" s="1"/>
  <c r="J722" i="33"/>
  <c r="H146" i="2" s="1"/>
  <c r="E719" i="33"/>
  <c r="N724"/>
  <c r="L148" i="2" s="1"/>
  <c r="Q722" i="33"/>
  <c r="O146" i="2" s="1"/>
  <c r="R722" i="33"/>
  <c r="P146" i="2" s="1"/>
  <c r="S723" i="33"/>
  <c r="Q147" i="2" s="1"/>
  <c r="K722" i="33"/>
  <c r="I146" i="2" s="1"/>
  <c r="L725" i="33"/>
  <c r="J149" i="2" s="1"/>
  <c r="J724" i="33"/>
  <c r="H148" i="2" s="1"/>
  <c r="T725" i="33"/>
  <c r="R149" i="2" s="1"/>
  <c r="K720" i="33"/>
  <c r="I144" i="2" s="1"/>
  <c r="G720" i="33"/>
  <c r="E144" i="2" s="1"/>
  <c r="G722" i="33"/>
  <c r="E146" i="2" s="1"/>
  <c r="M719" i="33"/>
  <c r="I725"/>
  <c r="G149" i="2" s="1"/>
  <c r="O720" i="33"/>
  <c r="M144" i="2" s="1"/>
  <c r="L722" i="33"/>
  <c r="J146" i="2" s="1"/>
  <c r="F720" i="33"/>
  <c r="D144" i="2" s="1"/>
  <c r="N723" i="33"/>
  <c r="L147" i="2" s="1"/>
  <c r="I721" i="33"/>
  <c r="G145" i="2" s="1"/>
  <c r="U719" i="33"/>
  <c r="T724"/>
  <c r="R148" i="2" s="1"/>
  <c r="V724" i="33"/>
  <c r="T148" i="2" s="1"/>
  <c r="S720" i="33"/>
  <c r="Q144" i="2" s="1"/>
  <c r="L723" i="33"/>
  <c r="J147" i="2" s="1"/>
  <c r="F723" i="33"/>
  <c r="D147" i="2" s="1"/>
  <c r="N720" i="33"/>
  <c r="L144" i="2" s="1"/>
  <c r="G719" i="33"/>
  <c r="H722"/>
  <c r="F146" i="2" s="1"/>
  <c r="Q725" i="33"/>
  <c r="O149" i="2" s="1"/>
  <c r="P719" i="33"/>
  <c r="V720"/>
  <c r="T144" i="2" s="1"/>
  <c r="H720" i="33"/>
  <c r="F144" i="2" s="1"/>
  <c r="J723" i="33"/>
  <c r="H147" i="2" s="1"/>
  <c r="E720" i="33"/>
  <c r="V721"/>
  <c r="T145" i="2" s="1"/>
  <c r="O719" i="33"/>
  <c r="U724"/>
  <c r="S148" i="2" s="1"/>
  <c r="T722" i="33"/>
  <c r="R146" i="2" s="1"/>
  <c r="T723" i="33"/>
  <c r="R147" i="2" s="1"/>
  <c r="F722" i="33"/>
  <c r="D146" i="2" s="1"/>
  <c r="L721" i="33"/>
  <c r="J145" i="2" s="1"/>
  <c r="F721" i="33"/>
  <c r="D145" i="2" s="1"/>
  <c r="P722" i="33"/>
  <c r="N146" i="2" s="1"/>
  <c r="I724" i="33"/>
  <c r="G148" i="2" s="1"/>
  <c r="M722" i="33"/>
  <c r="K146" i="2" s="1"/>
  <c r="G723" i="33"/>
  <c r="E147" i="2" s="1"/>
  <c r="K721" i="33"/>
  <c r="I145" i="2" s="1"/>
  <c r="Q720" i="33"/>
  <c r="R720"/>
  <c r="P144" i="2" s="1"/>
  <c r="V719" i="33"/>
  <c r="H723"/>
  <c r="F147" i="2" s="1"/>
  <c r="U722" i="33"/>
  <c r="S146" i="2" s="1"/>
  <c r="G721" i="33"/>
  <c r="E145" i="2" s="1"/>
  <c r="P725" i="33"/>
  <c r="N149" i="2" s="1"/>
  <c r="P724" i="33"/>
  <c r="N148" i="2" s="1"/>
  <c r="I723" i="33"/>
  <c r="G147" i="2" s="1"/>
  <c r="L720" i="33"/>
  <c r="J144" i="2" s="1"/>
  <c r="G724" i="33"/>
  <c r="E148" i="2" s="1"/>
  <c r="R723" i="33"/>
  <c r="P147" i="2" s="1"/>
  <c r="K723" i="33"/>
  <c r="I147" i="2" s="1"/>
  <c r="T719" i="33"/>
  <c r="R724"/>
  <c r="P148" i="2" s="1"/>
  <c r="N719" i="33"/>
  <c r="M725"/>
  <c r="K149" i="2" s="1"/>
  <c r="M720" i="33"/>
  <c r="K144" i="2" s="1"/>
  <c r="F719" i="33"/>
  <c r="S725"/>
  <c r="Q149" i="2" s="1"/>
  <c r="M723" i="33"/>
  <c r="K147" i="2" s="1"/>
  <c r="L719" i="33"/>
  <c r="J719"/>
  <c r="O723"/>
  <c r="M147" i="2" s="1"/>
  <c r="K719" i="33"/>
  <c r="Q723"/>
  <c r="O147" i="2" s="1"/>
  <c r="F725" i="33"/>
  <c r="D149" i="2" s="1"/>
  <c r="I722" i="33"/>
  <c r="G146" i="2" s="1"/>
  <c r="Q724" i="33"/>
  <c r="O148" i="2" s="1"/>
  <c r="R725" i="33"/>
  <c r="P149" i="2" s="1"/>
  <c r="K725" i="33"/>
  <c r="I149" i="2" s="1"/>
  <c r="L724" i="33"/>
  <c r="J148" i="2" s="1"/>
  <c r="O724" i="33"/>
  <c r="M148" i="2" s="1"/>
  <c r="E723" i="33"/>
  <c r="I719"/>
  <c r="H724"/>
  <c r="F148" i="2" s="1"/>
  <c r="E721" i="33"/>
  <c r="N721"/>
  <c r="L145" i="2" s="1"/>
  <c r="M724" i="33"/>
  <c r="K148" i="2" s="1"/>
  <c r="O721" i="33"/>
  <c r="M145" i="2" s="1"/>
  <c r="U723" i="33"/>
  <c r="S147" i="2" s="1"/>
  <c r="U720" i="33"/>
  <c r="S144" i="2" s="1"/>
  <c r="J721" i="33"/>
  <c r="H145" i="2" s="1"/>
  <c r="N725" i="33"/>
  <c r="L149" i="2" s="1"/>
  <c r="V722" i="33"/>
  <c r="T146" i="2" s="1"/>
  <c r="E722" i="33"/>
  <c r="F724"/>
  <c r="D148" i="2" s="1"/>
  <c r="S719" i="33"/>
  <c r="P720"/>
  <c r="N144" i="2" s="1"/>
  <c r="G725" i="33"/>
  <c r="E149" i="2" s="1"/>
  <c r="T720" i="33"/>
  <c r="R144" i="2" s="1"/>
  <c r="R719" i="33"/>
  <c r="T721"/>
  <c r="R145" i="2" s="1"/>
  <c r="J725" i="33"/>
  <c r="H149" i="2" s="1"/>
  <c r="H725" i="33"/>
  <c r="F149" i="2" s="1"/>
  <c r="K724" i="33"/>
  <c r="I148" i="2" s="1"/>
  <c r="S722" i="33"/>
  <c r="Q146" i="2" s="1"/>
  <c r="N722" i="33"/>
  <c r="L146" i="2" s="1"/>
  <c r="P723" i="33"/>
  <c r="N147" i="2" s="1"/>
  <c r="S724" i="33"/>
  <c r="Q148" i="2" s="1"/>
  <c r="I720" i="33"/>
  <c r="G144" i="2" s="1"/>
  <c r="V725" i="33"/>
  <c r="T149" i="2" s="1"/>
  <c r="J720" i="33"/>
  <c r="H144" i="2" s="1"/>
  <c r="M721" i="33"/>
  <c r="K145" i="2" s="1"/>
  <c r="E724" i="33"/>
  <c r="O725"/>
  <c r="M149" i="2" s="1"/>
  <c r="Q721" i="33"/>
  <c r="O145" i="2" s="1"/>
  <c r="U721" i="33"/>
  <c r="S145" i="2" s="1"/>
  <c r="S721" i="33"/>
  <c r="Q145" i="2" s="1"/>
  <c r="H446" i="1"/>
  <c r="H448"/>
  <c r="H1920"/>
  <c r="H1919"/>
  <c r="H1915"/>
  <c r="H1916"/>
  <c r="H1914"/>
  <c r="H1918"/>
  <c r="H442"/>
  <c r="H447"/>
  <c r="H1917"/>
  <c r="H1913"/>
  <c r="H443"/>
  <c r="H445"/>
  <c r="H441"/>
  <c r="H444"/>
  <c r="H286"/>
  <c r="H294" s="1"/>
  <c r="AA4279" l="1"/>
  <c r="N2238"/>
  <c r="AA4275"/>
  <c r="H3584"/>
  <c r="N4276"/>
  <c r="S4278"/>
  <c r="AA4276"/>
  <c r="N2204"/>
  <c r="N4277"/>
  <c r="AA2118"/>
  <c r="AA2233"/>
  <c r="X4277"/>
  <c r="X2244"/>
  <c r="N4279"/>
  <c r="AA2243"/>
  <c r="N4274"/>
  <c r="X4273"/>
  <c r="N4278"/>
  <c r="S2244"/>
  <c r="X4278"/>
  <c r="S2200"/>
  <c r="X2201"/>
  <c r="N2242"/>
  <c r="S2238"/>
  <c r="AA2201"/>
  <c r="S4275"/>
  <c r="N4273"/>
  <c r="S2203"/>
  <c r="S4279"/>
  <c r="X2241"/>
  <c r="AA2239"/>
  <c r="N2241"/>
  <c r="AA4274"/>
  <c r="X4274"/>
  <c r="S4276"/>
  <c r="S2204"/>
  <c r="AA2202"/>
  <c r="AA2200"/>
  <c r="N2203"/>
  <c r="X4275"/>
  <c r="S4274"/>
  <c r="AA4278"/>
  <c r="AA4273"/>
  <c r="AA4277"/>
  <c r="S4273"/>
  <c r="S4277"/>
  <c r="X4279"/>
  <c r="L4280"/>
  <c r="L2205"/>
  <c r="Z4280"/>
  <c r="Z2205"/>
  <c r="AA222"/>
  <c r="X2242"/>
  <c r="N2243"/>
  <c r="X2240"/>
  <c r="AA2244"/>
  <c r="X2238"/>
  <c r="S2242"/>
  <c r="S2201"/>
  <c r="N2199"/>
  <c r="X2198"/>
  <c r="S2199"/>
  <c r="X2202"/>
  <c r="N2201"/>
  <c r="X2203"/>
  <c r="N2202"/>
  <c r="X2204"/>
  <c r="Y4280"/>
  <c r="Y2205"/>
  <c r="AB4280"/>
  <c r="AB2205"/>
  <c r="M4280"/>
  <c r="M2205"/>
  <c r="T4280"/>
  <c r="T2205"/>
  <c r="AA2116"/>
  <c r="W4280"/>
  <c r="W2205"/>
  <c r="U4280"/>
  <c r="U2205"/>
  <c r="AD4280"/>
  <c r="AD2205"/>
  <c r="O4280"/>
  <c r="O2205"/>
  <c r="AC4280"/>
  <c r="AC2205"/>
  <c r="N2198"/>
  <c r="P4280"/>
  <c r="P2205"/>
  <c r="R4280"/>
  <c r="R2205"/>
  <c r="Q4280"/>
  <c r="Q2205"/>
  <c r="V4280"/>
  <c r="V2205"/>
  <c r="S2241"/>
  <c r="X4276"/>
  <c r="AA2199"/>
  <c r="X2199"/>
  <c r="X2200"/>
  <c r="AA2203"/>
  <c r="AA2198"/>
  <c r="S2198"/>
  <c r="AA2204"/>
  <c r="S2202"/>
  <c r="S2239"/>
  <c r="S2243"/>
  <c r="N2239"/>
  <c r="AA2238"/>
  <c r="U2245"/>
  <c r="AA3312"/>
  <c r="N2230"/>
  <c r="AD2245"/>
  <c r="R2245"/>
  <c r="S2240"/>
  <c r="H2240" s="1"/>
  <c r="X2239"/>
  <c r="X2243"/>
  <c r="P2245"/>
  <c r="Z2245"/>
  <c r="Q2245"/>
  <c r="Y2245"/>
  <c r="O2245"/>
  <c r="L2245"/>
  <c r="M2245"/>
  <c r="W2245"/>
  <c r="AC2245"/>
  <c r="AB2245"/>
  <c r="T2245"/>
  <c r="N4219"/>
  <c r="AA2120"/>
  <c r="N229"/>
  <c r="AA2185"/>
  <c r="N3312"/>
  <c r="AA3311"/>
  <c r="AA4219"/>
  <c r="H961"/>
  <c r="AA3307"/>
  <c r="AA229"/>
  <c r="H513"/>
  <c r="N220"/>
  <c r="S4319"/>
  <c r="H518"/>
  <c r="H960"/>
  <c r="X2177"/>
  <c r="AA4313"/>
  <c r="H959"/>
  <c r="N964"/>
  <c r="AA4218"/>
  <c r="N4222"/>
  <c r="AA964"/>
  <c r="H516"/>
  <c r="H519"/>
  <c r="H514"/>
  <c r="S4222"/>
  <c r="AA4221"/>
  <c r="X4220"/>
  <c r="S964"/>
  <c r="H517"/>
  <c r="H963"/>
  <c r="H958"/>
  <c r="AA4217"/>
  <c r="N4223"/>
  <c r="X4219"/>
  <c r="X4223"/>
  <c r="X228"/>
  <c r="X2179"/>
  <c r="N4218"/>
  <c r="AA228"/>
  <c r="H962"/>
  <c r="S4218"/>
  <c r="X4217"/>
  <c r="X4222"/>
  <c r="N4220"/>
  <c r="X4218"/>
  <c r="AA4222"/>
  <c r="S4220"/>
  <c r="N4221"/>
  <c r="AA4223"/>
  <c r="S4219"/>
  <c r="S4223"/>
  <c r="X964"/>
  <c r="N2118"/>
  <c r="AA2174"/>
  <c r="X4221"/>
  <c r="S4217"/>
  <c r="S4221"/>
  <c r="J2093"/>
  <c r="I4224"/>
  <c r="T4224"/>
  <c r="L2090"/>
  <c r="Z4224"/>
  <c r="L2094"/>
  <c r="W4224"/>
  <c r="U4224"/>
  <c r="O4224"/>
  <c r="AC4224"/>
  <c r="K2093"/>
  <c r="L2089"/>
  <c r="R4224"/>
  <c r="K4224"/>
  <c r="AD4224"/>
  <c r="V4224"/>
  <c r="J4224"/>
  <c r="L2091"/>
  <c r="Y4224"/>
  <c r="AB4224"/>
  <c r="M4224"/>
  <c r="Q4224"/>
  <c r="P4224"/>
  <c r="L4224"/>
  <c r="AA4220"/>
  <c r="X224"/>
  <c r="AA224"/>
  <c r="S232"/>
  <c r="S2188"/>
  <c r="N228"/>
  <c r="AA3422"/>
  <c r="AA2177"/>
  <c r="AA2122"/>
  <c r="AA220"/>
  <c r="I235"/>
  <c r="N2121"/>
  <c r="H515"/>
  <c r="I227"/>
  <c r="I2123"/>
  <c r="N223"/>
  <c r="N2116"/>
  <c r="X2116"/>
  <c r="S2174"/>
  <c r="S3306"/>
  <c r="S2232"/>
  <c r="X2235"/>
  <c r="X4313"/>
  <c r="N2180"/>
  <c r="N2120"/>
  <c r="S224"/>
  <c r="S2116"/>
  <c r="X2122"/>
  <c r="X230"/>
  <c r="N222"/>
  <c r="K2123"/>
  <c r="Q227"/>
  <c r="S222"/>
  <c r="S234"/>
  <c r="S2119"/>
  <c r="AA232"/>
  <c r="S520"/>
  <c r="N3308"/>
  <c r="X4318"/>
  <c r="X2185"/>
  <c r="N4319"/>
  <c r="AA2119"/>
  <c r="X221"/>
  <c r="X2121"/>
  <c r="S228"/>
  <c r="N4315"/>
  <c r="N3306"/>
  <c r="S2236"/>
  <c r="AA233"/>
  <c r="AA3308"/>
  <c r="AA731"/>
  <c r="AA226"/>
  <c r="AA221"/>
  <c r="X233"/>
  <c r="N230"/>
  <c r="S233"/>
  <c r="X2119"/>
  <c r="AA223"/>
  <c r="S4315"/>
  <c r="S2184"/>
  <c r="N2176"/>
  <c r="X2187"/>
  <c r="N2182"/>
  <c r="X4316"/>
  <c r="S2234"/>
  <c r="S2233"/>
  <c r="S2177"/>
  <c r="S3309"/>
  <c r="N2175"/>
  <c r="AA2178"/>
  <c r="AA4317"/>
  <c r="N232"/>
  <c r="AA4316"/>
  <c r="N2174"/>
  <c r="X2182"/>
  <c r="X2233"/>
  <c r="N2236"/>
  <c r="X4315"/>
  <c r="S2180"/>
  <c r="AA3310"/>
  <c r="N225"/>
  <c r="AA231"/>
  <c r="N233"/>
  <c r="AA2182"/>
  <c r="Z227"/>
  <c r="Z4320"/>
  <c r="Z3313"/>
  <c r="Z2189"/>
  <c r="Z2181"/>
  <c r="Z2237"/>
  <c r="S3308"/>
  <c r="X3311"/>
  <c r="S2175"/>
  <c r="N2186"/>
  <c r="S2182"/>
  <c r="S4317"/>
  <c r="AA2235"/>
  <c r="AA2236"/>
  <c r="AA4319"/>
  <c r="S2235"/>
  <c r="S2179"/>
  <c r="X2234"/>
  <c r="X4317"/>
  <c r="AA2183"/>
  <c r="X2236"/>
  <c r="X4319"/>
  <c r="N4318"/>
  <c r="X3310"/>
  <c r="N2185"/>
  <c r="AA2232"/>
  <c r="W2123"/>
  <c r="W3313"/>
  <c r="W2189"/>
  <c r="W2181"/>
  <c r="W2237"/>
  <c r="W4320"/>
  <c r="U227"/>
  <c r="U2181"/>
  <c r="U3313"/>
  <c r="U2189"/>
  <c r="U2237"/>
  <c r="U4320"/>
  <c r="I3313"/>
  <c r="I2181"/>
  <c r="I4320"/>
  <c r="S230"/>
  <c r="N234"/>
  <c r="N2122"/>
  <c r="AA225"/>
  <c r="S226"/>
  <c r="X2118"/>
  <c r="N520"/>
  <c r="AA230"/>
  <c r="S2117"/>
  <c r="S225"/>
  <c r="S220"/>
  <c r="X3309"/>
  <c r="X2232"/>
  <c r="S2186"/>
  <c r="S2231"/>
  <c r="N4317"/>
  <c r="S2230"/>
  <c r="S2185"/>
  <c r="X2231"/>
  <c r="AA2187"/>
  <c r="AA2188"/>
  <c r="X2186"/>
  <c r="AA2231"/>
  <c r="N2231"/>
  <c r="AA3309"/>
  <c r="X2188"/>
  <c r="N2235"/>
  <c r="N3311"/>
  <c r="AA2234"/>
  <c r="N2177"/>
  <c r="AA4315"/>
  <c r="P227"/>
  <c r="P4320"/>
  <c r="P2181"/>
  <c r="P2189"/>
  <c r="P2237"/>
  <c r="P3313"/>
  <c r="R2123"/>
  <c r="R4320"/>
  <c r="R2181"/>
  <c r="R3313"/>
  <c r="R2189"/>
  <c r="R2237"/>
  <c r="K235"/>
  <c r="K3313"/>
  <c r="K2181"/>
  <c r="K4320"/>
  <c r="K2189"/>
  <c r="K2237"/>
  <c r="AD235"/>
  <c r="AD2181"/>
  <c r="AD2189"/>
  <c r="AD2237"/>
  <c r="AD3313"/>
  <c r="AD4320"/>
  <c r="O2123"/>
  <c r="O3313"/>
  <c r="O2189"/>
  <c r="O4320"/>
  <c r="O2181"/>
  <c r="O2237"/>
  <c r="X223"/>
  <c r="N4313"/>
  <c r="S3307"/>
  <c r="X3308"/>
  <c r="X2184"/>
  <c r="X3306"/>
  <c r="S2176"/>
  <c r="S2183"/>
  <c r="N2178"/>
  <c r="N3310"/>
  <c r="X3307"/>
  <c r="X4314"/>
  <c r="AA4318"/>
  <c r="X3312"/>
  <c r="S2187"/>
  <c r="X2178"/>
  <c r="N4314"/>
  <c r="AA2230"/>
  <c r="N2179"/>
  <c r="AA3306"/>
  <c r="AA2186"/>
  <c r="N4316"/>
  <c r="AA2184"/>
  <c r="L2123"/>
  <c r="L3313"/>
  <c r="L2181"/>
  <c r="L2237"/>
  <c r="L4320"/>
  <c r="L2189"/>
  <c r="T2123"/>
  <c r="T2237"/>
  <c r="T3313"/>
  <c r="T2189"/>
  <c r="T2181"/>
  <c r="T4320"/>
  <c r="Y235"/>
  <c r="Y2189"/>
  <c r="Y2237"/>
  <c r="Y2181"/>
  <c r="Y4320"/>
  <c r="Y3313"/>
  <c r="AB235"/>
  <c r="AB2237"/>
  <c r="AB4320"/>
  <c r="AB2189"/>
  <c r="AB2181"/>
  <c r="AB3313"/>
  <c r="M235"/>
  <c r="M3313"/>
  <c r="M2189"/>
  <c r="M2181"/>
  <c r="M2237"/>
  <c r="M4320"/>
  <c r="Q2123"/>
  <c r="Q3313"/>
  <c r="Q2237"/>
  <c r="Q2181"/>
  <c r="Q4320"/>
  <c r="Q2189"/>
  <c r="V227"/>
  <c r="V2181"/>
  <c r="V2189"/>
  <c r="V2237"/>
  <c r="V3313"/>
  <c r="V4320"/>
  <c r="AC227"/>
  <c r="AC4320"/>
  <c r="AC2189"/>
  <c r="AC2237"/>
  <c r="AC3313"/>
  <c r="AC2181"/>
  <c r="J235"/>
  <c r="J3313"/>
  <c r="J2181"/>
  <c r="J4320"/>
  <c r="S2118"/>
  <c r="X2230"/>
  <c r="X2174"/>
  <c r="S4314"/>
  <c r="X2176"/>
  <c r="S2178"/>
  <c r="N2234"/>
  <c r="S4313"/>
  <c r="S3311"/>
  <c r="S4316"/>
  <c r="S3310"/>
  <c r="X2183"/>
  <c r="X2175"/>
  <c r="AA2179"/>
  <c r="AA2180"/>
  <c r="S4318"/>
  <c r="AA4314"/>
  <c r="AA2175"/>
  <c r="N2183"/>
  <c r="N3307"/>
  <c r="S3312"/>
  <c r="X2180"/>
  <c r="N2187"/>
  <c r="N3309"/>
  <c r="AA2176"/>
  <c r="S2122"/>
  <c r="T227"/>
  <c r="X231"/>
  <c r="N2117"/>
  <c r="S221"/>
  <c r="S231"/>
  <c r="X220"/>
  <c r="L235"/>
  <c r="H728"/>
  <c r="X225"/>
  <c r="N224"/>
  <c r="AA520"/>
  <c r="N226"/>
  <c r="X226"/>
  <c r="U2123"/>
  <c r="O227"/>
  <c r="S229"/>
  <c r="X229"/>
  <c r="N2119"/>
  <c r="S223"/>
  <c r="N231"/>
  <c r="X232"/>
  <c r="X234"/>
  <c r="X222"/>
  <c r="J227"/>
  <c r="N221"/>
  <c r="AA234"/>
  <c r="S2121"/>
  <c r="X2117"/>
  <c r="O235"/>
  <c r="P2123"/>
  <c r="X2120"/>
  <c r="S2120"/>
  <c r="AB227"/>
  <c r="L227"/>
  <c r="Z2123"/>
  <c r="M2123"/>
  <c r="X520"/>
  <c r="M227"/>
  <c r="AA2117"/>
  <c r="AD2123"/>
  <c r="AD227"/>
  <c r="U235"/>
  <c r="Z235"/>
  <c r="AA235" s="1"/>
  <c r="AC2123"/>
  <c r="V235"/>
  <c r="Y227"/>
  <c r="AC235"/>
  <c r="Y2123"/>
  <c r="Q235"/>
  <c r="V2123"/>
  <c r="AB2123"/>
  <c r="T235"/>
  <c r="W227"/>
  <c r="P235"/>
  <c r="W235"/>
  <c r="J2123"/>
  <c r="R235"/>
  <c r="R227"/>
  <c r="H730"/>
  <c r="H3416"/>
  <c r="S3422"/>
  <c r="H3419"/>
  <c r="H3417"/>
  <c r="H3421"/>
  <c r="H3418"/>
  <c r="H729"/>
  <c r="S731"/>
  <c r="X731"/>
  <c r="H725"/>
  <c r="H3420"/>
  <c r="H726"/>
  <c r="D383" i="33"/>
  <c r="B321" i="2" s="1"/>
  <c r="N3422" i="1"/>
  <c r="X3422"/>
  <c r="H727"/>
  <c r="N731"/>
  <c r="H724"/>
  <c r="H3415"/>
  <c r="H957"/>
  <c r="Z2091"/>
  <c r="M2090"/>
  <c r="Z2092"/>
  <c r="AB2091"/>
  <c r="V2090"/>
  <c r="AD2092"/>
  <c r="AC2093"/>
  <c r="U2094"/>
  <c r="W2094"/>
  <c r="R2093"/>
  <c r="R2095"/>
  <c r="P2093"/>
  <c r="M2093"/>
  <c r="AC2092"/>
  <c r="M2094"/>
  <c r="Q2093"/>
  <c r="Q2092"/>
  <c r="O2094"/>
  <c r="Y2092"/>
  <c r="AA2092" s="1"/>
  <c r="O2092"/>
  <c r="V2091"/>
  <c r="W2089"/>
  <c r="AC2091"/>
  <c r="R2091"/>
  <c r="Z2094"/>
  <c r="P2094"/>
  <c r="T2095"/>
  <c r="U2091"/>
  <c r="Q2094"/>
  <c r="M2092"/>
  <c r="U2093"/>
  <c r="Z2095"/>
  <c r="Y2093"/>
  <c r="V2094"/>
  <c r="P2091"/>
  <c r="V2092"/>
  <c r="AB2093"/>
  <c r="AD2091"/>
  <c r="AD2090"/>
  <c r="Z2090"/>
  <c r="M2091"/>
  <c r="U2090"/>
  <c r="Q2095"/>
  <c r="W2092"/>
  <c r="AC2095"/>
  <c r="Y2091"/>
  <c r="W2091"/>
  <c r="O2090"/>
  <c r="V2093"/>
  <c r="AB2090"/>
  <c r="O2091"/>
  <c r="R2094"/>
  <c r="P2095"/>
  <c r="Y2094"/>
  <c r="V2095"/>
  <c r="AB2092"/>
  <c r="T2090"/>
  <c r="AD2094"/>
  <c r="T2093"/>
  <c r="M2095"/>
  <c r="P2090"/>
  <c r="P2092"/>
  <c r="T2094"/>
  <c r="AD2093"/>
  <c r="U2095"/>
  <c r="AD2095"/>
  <c r="T2092"/>
  <c r="O2095"/>
  <c r="AC2090"/>
  <c r="T2091"/>
  <c r="Y2095"/>
  <c r="W2093"/>
  <c r="R2090"/>
  <c r="Q2090"/>
  <c r="Y2090"/>
  <c r="R2092"/>
  <c r="Q2091"/>
  <c r="AC2094"/>
  <c r="O2093"/>
  <c r="W2095"/>
  <c r="AB2094"/>
  <c r="AB2095"/>
  <c r="Z2093"/>
  <c r="U2092"/>
  <c r="L4522"/>
  <c r="Y4522"/>
  <c r="AD4524"/>
  <c r="V4522"/>
  <c r="W4520"/>
  <c r="L4520"/>
  <c r="U4523"/>
  <c r="Z4522"/>
  <c r="D724" i="33"/>
  <c r="B148" i="2" s="1"/>
  <c r="C148"/>
  <c r="T4523" i="1"/>
  <c r="AB4521"/>
  <c r="U4522"/>
  <c r="U4524"/>
  <c r="V4525"/>
  <c r="M4525"/>
  <c r="M143" i="2"/>
  <c r="O726" i="33"/>
  <c r="M150" i="2" s="1"/>
  <c r="L4523" i="1"/>
  <c r="S143" i="2"/>
  <c r="U726" i="33"/>
  <c r="S150" i="2" s="1"/>
  <c r="Q4523" i="1"/>
  <c r="O4523"/>
  <c r="W4522"/>
  <c r="O4521"/>
  <c r="Z4525"/>
  <c r="P4525"/>
  <c r="AB4522"/>
  <c r="V4521"/>
  <c r="AC4521"/>
  <c r="T4522"/>
  <c r="C147" i="2"/>
  <c r="D723" i="33"/>
  <c r="B147" i="2" s="1"/>
  <c r="Y4526" i="1"/>
  <c r="W4524"/>
  <c r="J143" i="2"/>
  <c r="L726" i="33"/>
  <c r="J150" i="2" s="1"/>
  <c r="R4521" i="1"/>
  <c r="R143" i="2"/>
  <c r="T726" i="33"/>
  <c r="R150" i="2" s="1"/>
  <c r="Q4521" i="1"/>
  <c r="K4522"/>
  <c r="T143" i="2"/>
  <c r="V726" i="33"/>
  <c r="T150" i="2" s="1"/>
  <c r="K4524" i="1"/>
  <c r="J4522"/>
  <c r="AB4523"/>
  <c r="D720" i="33"/>
  <c r="B144" i="2" s="1"/>
  <c r="C144"/>
  <c r="N143"/>
  <c r="P726" i="33"/>
  <c r="N150" i="2" s="1"/>
  <c r="T4521" i="1"/>
  <c r="AD4525"/>
  <c r="T4524"/>
  <c r="M4526"/>
  <c r="P4521"/>
  <c r="P4523"/>
  <c r="T4525"/>
  <c r="T4526"/>
  <c r="L4525"/>
  <c r="M4523"/>
  <c r="L143" i="2"/>
  <c r="N726" i="33"/>
  <c r="L150" i="2" s="1"/>
  <c r="C149"/>
  <c r="D725" i="33"/>
  <c r="B149" i="2" s="1"/>
  <c r="Y4523" i="1"/>
  <c r="U4526"/>
  <c r="AD4526"/>
  <c r="V4524"/>
  <c r="L4526"/>
  <c r="P143" i="2"/>
  <c r="R726" i="33"/>
  <c r="P150" i="2" s="1"/>
  <c r="Q143"/>
  <c r="S726" i="33"/>
  <c r="Q150" i="2" s="1"/>
  <c r="AD4523" i="1"/>
  <c r="AC4524"/>
  <c r="C145" i="2"/>
  <c r="D721" i="33"/>
  <c r="B145" i="2" s="1"/>
  <c r="U4525" i="1"/>
  <c r="W4525"/>
  <c r="I143" i="2"/>
  <c r="K726" i="33"/>
  <c r="I150" i="2" s="1"/>
  <c r="R4524" i="1"/>
  <c r="R4526"/>
  <c r="P4524"/>
  <c r="M4524"/>
  <c r="AC4523"/>
  <c r="Y4521"/>
  <c r="R4523"/>
  <c r="Q4522"/>
  <c r="AC4525"/>
  <c r="O4524"/>
  <c r="W4526"/>
  <c r="J4524"/>
  <c r="AB4525"/>
  <c r="J4521"/>
  <c r="K143" i="2"/>
  <c r="M726" i="33"/>
  <c r="K150" i="2" s="1"/>
  <c r="AB4526" i="1"/>
  <c r="Z4524"/>
  <c r="C143" i="2"/>
  <c r="D719" i="33"/>
  <c r="B143" i="2" s="1"/>
  <c r="E726" i="33"/>
  <c r="O4526" i="1"/>
  <c r="J4525"/>
  <c r="Q4525"/>
  <c r="Z4526"/>
  <c r="Y4524"/>
  <c r="O144" i="2"/>
  <c r="Q726" i="33"/>
  <c r="O150" i="2" s="1"/>
  <c r="J4523" i="1"/>
  <c r="L4521"/>
  <c r="Q4524"/>
  <c r="K4523"/>
  <c r="O4525"/>
  <c r="AC4522"/>
  <c r="R4522"/>
  <c r="M4521"/>
  <c r="Z4523"/>
  <c r="H726" i="33"/>
  <c r="F150" i="2" s="1"/>
  <c r="K4526" i="1"/>
  <c r="C146" i="2"/>
  <c r="D722" i="33"/>
  <c r="B146" i="2" s="1"/>
  <c r="O4522" i="1"/>
  <c r="R4525"/>
  <c r="I726" i="33"/>
  <c r="G150" i="2" s="1"/>
  <c r="G143"/>
  <c r="P4526" i="1"/>
  <c r="J4526"/>
  <c r="H143" i="2"/>
  <c r="J726" i="33"/>
  <c r="H150" i="2" s="1"/>
  <c r="D143"/>
  <c r="F726" i="33"/>
  <c r="D150" i="2" s="1"/>
  <c r="Y4525" i="1"/>
  <c r="K4525"/>
  <c r="V4526"/>
  <c r="L4524"/>
  <c r="P4522"/>
  <c r="V4523"/>
  <c r="AB4524"/>
  <c r="AD4522"/>
  <c r="AD4521"/>
  <c r="E143" i="2"/>
  <c r="G726" i="33"/>
  <c r="E150" i="2" s="1"/>
  <c r="Z4521" i="1"/>
  <c r="M4522"/>
  <c r="U4521"/>
  <c r="K4521"/>
  <c r="Q4526"/>
  <c r="W4523"/>
  <c r="AC4526"/>
  <c r="X4280" l="1"/>
  <c r="H2242"/>
  <c r="AA2205"/>
  <c r="H2244"/>
  <c r="H2239"/>
  <c r="H2241"/>
  <c r="H2238"/>
  <c r="AA4280"/>
  <c r="X2245"/>
  <c r="S4280"/>
  <c r="S2205"/>
  <c r="N2245"/>
  <c r="AA2245"/>
  <c r="H2243"/>
  <c r="X2205"/>
  <c r="H4219"/>
  <c r="S2245"/>
  <c r="H964"/>
  <c r="AA2123"/>
  <c r="H228"/>
  <c r="H4220"/>
  <c r="H4223"/>
  <c r="H4222"/>
  <c r="H4221"/>
  <c r="S2123"/>
  <c r="H2179"/>
  <c r="H3306"/>
  <c r="H3308"/>
  <c r="H225"/>
  <c r="H233"/>
  <c r="AA4224"/>
  <c r="H4218"/>
  <c r="H4315"/>
  <c r="H2119"/>
  <c r="S4224"/>
  <c r="N4224"/>
  <c r="H4217"/>
  <c r="X4224"/>
  <c r="H2121"/>
  <c r="H223"/>
  <c r="H2118"/>
  <c r="X2123"/>
  <c r="N227"/>
  <c r="H224"/>
  <c r="N235"/>
  <c r="H3307"/>
  <c r="H4319"/>
  <c r="H234"/>
  <c r="H2231"/>
  <c r="H2122"/>
  <c r="H4317"/>
  <c r="N2123"/>
  <c r="H2116"/>
  <c r="H2177"/>
  <c r="H232"/>
  <c r="H220"/>
  <c r="H3310"/>
  <c r="H2174"/>
  <c r="H230"/>
  <c r="H222"/>
  <c r="H520"/>
  <c r="X227"/>
  <c r="H3312"/>
  <c r="AA3313"/>
  <c r="S227"/>
  <c r="AA227"/>
  <c r="H2175"/>
  <c r="H3309"/>
  <c r="H2180"/>
  <c r="H4316"/>
  <c r="H2176"/>
  <c r="H2178"/>
  <c r="H4313"/>
  <c r="H3311"/>
  <c r="H221"/>
  <c r="H226"/>
  <c r="H4314"/>
  <c r="H4318"/>
  <c r="N2189"/>
  <c r="S2237"/>
  <c r="S4320"/>
  <c r="X4320"/>
  <c r="X3313"/>
  <c r="S3313"/>
  <c r="N4320"/>
  <c r="S2189"/>
  <c r="X2237"/>
  <c r="AA2237"/>
  <c r="AA4320"/>
  <c r="N2181"/>
  <c r="X2181"/>
  <c r="AA2181"/>
  <c r="N2237"/>
  <c r="N3313"/>
  <c r="S2181"/>
  <c r="X2189"/>
  <c r="AA2189"/>
  <c r="H2120"/>
  <c r="H2117"/>
  <c r="H231"/>
  <c r="H229"/>
  <c r="H731"/>
  <c r="S235"/>
  <c r="X235"/>
  <c r="AA2091"/>
  <c r="S2093"/>
  <c r="H3422"/>
  <c r="K2096"/>
  <c r="L2096"/>
  <c r="X2091"/>
  <c r="AA2090"/>
  <c r="AA2095"/>
  <c r="AA2093"/>
  <c r="X2092"/>
  <c r="X2094"/>
  <c r="S2094"/>
  <c r="S2095"/>
  <c r="S2092"/>
  <c r="AA2094"/>
  <c r="S2090"/>
  <c r="X2093"/>
  <c r="X2095"/>
  <c r="S2091"/>
  <c r="O2096"/>
  <c r="W2090"/>
  <c r="X2090" s="1"/>
  <c r="P2096"/>
  <c r="Z2096"/>
  <c r="T2096"/>
  <c r="AD2096"/>
  <c r="O2089"/>
  <c r="P2089"/>
  <c r="Z2089"/>
  <c r="T2089"/>
  <c r="AD2089"/>
  <c r="M2089"/>
  <c r="R2096"/>
  <c r="Y2096"/>
  <c r="V2096"/>
  <c r="AB2096"/>
  <c r="Q2096"/>
  <c r="AC2096"/>
  <c r="U2096"/>
  <c r="M2096"/>
  <c r="W2096"/>
  <c r="R2089"/>
  <c r="Y2089"/>
  <c r="V2089"/>
  <c r="AB2089"/>
  <c r="Q2089"/>
  <c r="AC2089"/>
  <c r="U2089"/>
  <c r="AA4522"/>
  <c r="AA4525"/>
  <c r="N4525"/>
  <c r="N4524"/>
  <c r="N4521"/>
  <c r="N4526"/>
  <c r="AA4524"/>
  <c r="S4522"/>
  <c r="N4522"/>
  <c r="X4523"/>
  <c r="K4527"/>
  <c r="J4527"/>
  <c r="R4520"/>
  <c r="I4526"/>
  <c r="S4523"/>
  <c r="AC4527"/>
  <c r="U4527"/>
  <c r="O4527"/>
  <c r="L4527"/>
  <c r="S4526"/>
  <c r="I4520"/>
  <c r="P4520"/>
  <c r="Z4520"/>
  <c r="AA4523"/>
  <c r="T4520"/>
  <c r="X4525"/>
  <c r="AD4520"/>
  <c r="I4524"/>
  <c r="I4525"/>
  <c r="M4520"/>
  <c r="W4527"/>
  <c r="C150" i="2"/>
  <c r="D726" i="33"/>
  <c r="B150" i="2" s="1"/>
  <c r="I4522" i="1"/>
  <c r="AB4520"/>
  <c r="Q4520"/>
  <c r="O4520"/>
  <c r="I4523"/>
  <c r="S4525"/>
  <c r="R4527"/>
  <c r="Y4527"/>
  <c r="X4526"/>
  <c r="V4527"/>
  <c r="AB4527"/>
  <c r="Q4527"/>
  <c r="AA4526"/>
  <c r="X4522"/>
  <c r="S4521"/>
  <c r="Y4520"/>
  <c r="V4520"/>
  <c r="K4520"/>
  <c r="J4520"/>
  <c r="M4527"/>
  <c r="N4523"/>
  <c r="W4521"/>
  <c r="X4521" s="1"/>
  <c r="S4524"/>
  <c r="AA4521"/>
  <c r="P4527"/>
  <c r="Z4527"/>
  <c r="T4527"/>
  <c r="X4524"/>
  <c r="I4521"/>
  <c r="AD4527"/>
  <c r="AC4520"/>
  <c r="U4520"/>
  <c r="H2245" l="1"/>
  <c r="H2123"/>
  <c r="H4224"/>
  <c r="H227"/>
  <c r="H3313"/>
  <c r="H4320"/>
  <c r="H2181"/>
  <c r="H235"/>
  <c r="AA2096"/>
  <c r="N2096"/>
  <c r="S2096"/>
  <c r="AA2089"/>
  <c r="X2096"/>
  <c r="X2089"/>
  <c r="S2089"/>
  <c r="S4520"/>
  <c r="AA4520"/>
  <c r="AA4527"/>
  <c r="H4526"/>
  <c r="H4521"/>
  <c r="X4527"/>
  <c r="N4527"/>
  <c r="H4523"/>
  <c r="N4520"/>
  <c r="S4527"/>
  <c r="H4524"/>
  <c r="I4527"/>
  <c r="H4522"/>
  <c r="H4525"/>
  <c r="X4520"/>
  <c r="H4527" l="1"/>
  <c r="H4520"/>
  <c r="I4210" l="1"/>
  <c r="Y1961"/>
  <c r="Y489"/>
  <c r="L495"/>
  <c r="L1967"/>
  <c r="I493"/>
  <c r="I1965"/>
  <c r="J491"/>
  <c r="J1963"/>
  <c r="Q1964"/>
  <c r="Q492"/>
  <c r="P495"/>
  <c r="P1967"/>
  <c r="AC490"/>
  <c r="AC1962"/>
  <c r="Y493"/>
  <c r="Y1965"/>
  <c r="I1967"/>
  <c r="I495"/>
  <c r="AC491"/>
  <c r="AC1963"/>
  <c r="AD491"/>
  <c r="AD1963"/>
  <c r="AD492"/>
  <c r="AD1964"/>
  <c r="Y494"/>
  <c r="Y1966"/>
  <c r="AD494"/>
  <c r="AD1966"/>
  <c r="T491"/>
  <c r="T1963"/>
  <c r="R489"/>
  <c r="R1961"/>
  <c r="W1967"/>
  <c r="W495"/>
  <c r="AB496"/>
  <c r="AB1968"/>
  <c r="U1968"/>
  <c r="U496"/>
  <c r="U1964"/>
  <c r="U492"/>
  <c r="Y495"/>
  <c r="Y1967"/>
  <c r="O494"/>
  <c r="O1966"/>
  <c r="AD489"/>
  <c r="AD1961"/>
  <c r="V492"/>
  <c r="V1964"/>
  <c r="Z1966"/>
  <c r="Z494"/>
  <c r="V1966"/>
  <c r="V494"/>
  <c r="Q493"/>
  <c r="Q1965"/>
  <c r="R493"/>
  <c r="R1965"/>
  <c r="T496"/>
  <c r="T1968"/>
  <c r="AC1961"/>
  <c r="AC489"/>
  <c r="I492"/>
  <c r="I1964"/>
  <c r="AB1962"/>
  <c r="AB490"/>
  <c r="AB493"/>
  <c r="AB1965"/>
  <c r="O495"/>
  <c r="O1967"/>
  <c r="M493"/>
  <c r="M1965"/>
  <c r="R495"/>
  <c r="R1967"/>
  <c r="M496"/>
  <c r="M1968"/>
  <c r="Y1968"/>
  <c r="Y496"/>
  <c r="M489"/>
  <c r="M1961"/>
  <c r="AB491"/>
  <c r="AB1963"/>
  <c r="AB1961"/>
  <c r="AB489"/>
  <c r="L1968"/>
  <c r="L496"/>
  <c r="M492"/>
  <c r="M1964"/>
  <c r="K1963"/>
  <c r="K491"/>
  <c r="W490"/>
  <c r="W1962"/>
  <c r="U489"/>
  <c r="U1961"/>
  <c r="V1965"/>
  <c r="V493"/>
  <c r="L493"/>
  <c r="L1965"/>
  <c r="AC496"/>
  <c r="AC1968"/>
  <c r="W1966"/>
  <c r="W494"/>
  <c r="P496"/>
  <c r="P1968"/>
  <c r="J1961"/>
  <c r="J489"/>
  <c r="Z1962"/>
  <c r="Z490"/>
  <c r="R1968"/>
  <c r="R496"/>
  <c r="P1963"/>
  <c r="P491"/>
  <c r="Z495"/>
  <c r="Z1967"/>
  <c r="Z491"/>
  <c r="Z1963"/>
  <c r="O489"/>
  <c r="O1961"/>
  <c r="V489"/>
  <c r="V1961"/>
  <c r="AC1967"/>
  <c r="AC495"/>
  <c r="U1963"/>
  <c r="U491"/>
  <c r="Z1964"/>
  <c r="Z492"/>
  <c r="L1962"/>
  <c r="L490"/>
  <c r="J1968"/>
  <c r="J496"/>
  <c r="Q489"/>
  <c r="Q1961"/>
  <c r="Z489"/>
  <c r="Z1961"/>
  <c r="J494"/>
  <c r="J1966"/>
  <c r="R491"/>
  <c r="R1963"/>
  <c r="T494"/>
  <c r="T1966"/>
  <c r="Q490"/>
  <c r="Q1962"/>
  <c r="AB492"/>
  <c r="AB1964"/>
  <c r="AB494"/>
  <c r="AB1966"/>
  <c r="P1964"/>
  <c r="P492"/>
  <c r="O492"/>
  <c r="O1964"/>
  <c r="Z493"/>
  <c r="Z1965"/>
  <c r="AD495"/>
  <c r="AD1967"/>
  <c r="I489"/>
  <c r="I1961"/>
  <c r="M495"/>
  <c r="M1967"/>
  <c r="O491"/>
  <c r="O1963"/>
  <c r="R1964"/>
  <c r="R492"/>
  <c r="I496"/>
  <c r="I1968"/>
  <c r="K1961"/>
  <c r="K489"/>
  <c r="AC494"/>
  <c r="AC1966"/>
  <c r="L491"/>
  <c r="L1963"/>
  <c r="W1965"/>
  <c r="W493"/>
  <c r="T495"/>
  <c r="T1967"/>
  <c r="J492"/>
  <c r="J1964"/>
  <c r="W489"/>
  <c r="W1961"/>
  <c r="P1966"/>
  <c r="P494"/>
  <c r="K1962"/>
  <c r="K490"/>
  <c r="U1966"/>
  <c r="U494"/>
  <c r="V495"/>
  <c r="V1967"/>
  <c r="Y491"/>
  <c r="Y1963"/>
  <c r="I1966"/>
  <c r="I494"/>
  <c r="Q1966"/>
  <c r="Q494"/>
  <c r="U493"/>
  <c r="U1965"/>
  <c r="T492"/>
  <c r="T1964"/>
  <c r="AC1964"/>
  <c r="AC492"/>
  <c r="M494"/>
  <c r="M1966"/>
  <c r="T1965"/>
  <c r="T493"/>
  <c r="I1962"/>
  <c r="I490"/>
  <c r="P1965"/>
  <c r="P493"/>
  <c r="AC1965"/>
  <c r="AC493"/>
  <c r="W492"/>
  <c r="W1964"/>
  <c r="O1965"/>
  <c r="O493"/>
  <c r="T490"/>
  <c r="T1962"/>
  <c r="J490"/>
  <c r="J1962"/>
  <c r="K495"/>
  <c r="K1967"/>
  <c r="AD1962"/>
  <c r="AD490"/>
  <c r="J495"/>
  <c r="J1967"/>
  <c r="L492"/>
  <c r="L1964"/>
  <c r="K1966"/>
  <c r="K494"/>
  <c r="W491"/>
  <c r="W1963"/>
  <c r="U1962"/>
  <c r="U490"/>
  <c r="V1963"/>
  <c r="V491"/>
  <c r="T1961"/>
  <c r="T489"/>
  <c r="AB1967"/>
  <c r="AB495"/>
  <c r="M490"/>
  <c r="M1962"/>
  <c r="J1965"/>
  <c r="J493"/>
  <c r="AD1968"/>
  <c r="AD496"/>
  <c r="M491"/>
  <c r="M1963"/>
  <c r="K1965"/>
  <c r="K493"/>
  <c r="Q495"/>
  <c r="Q1967"/>
  <c r="Q496"/>
  <c r="Q1968"/>
  <c r="R494"/>
  <c r="R1966"/>
  <c r="L1966"/>
  <c r="L494"/>
  <c r="W496"/>
  <c r="W1968"/>
  <c r="Y1962"/>
  <c r="Y490"/>
  <c r="I1963"/>
  <c r="I491"/>
  <c r="O496"/>
  <c r="O1968"/>
  <c r="Z1968"/>
  <c r="Z496"/>
  <c r="Q491"/>
  <c r="Q1963"/>
  <c r="V1968"/>
  <c r="V496"/>
  <c r="U1967"/>
  <c r="U495"/>
  <c r="K1964"/>
  <c r="K492"/>
  <c r="P489"/>
  <c r="P1961"/>
  <c r="L489"/>
  <c r="L1961"/>
  <c r="P1962"/>
  <c r="P490"/>
  <c r="O1962"/>
  <c r="O490"/>
  <c r="AD493"/>
  <c r="AD1965"/>
  <c r="V490"/>
  <c r="V1962"/>
  <c r="R490"/>
  <c r="R1962"/>
  <c r="K1968"/>
  <c r="K496"/>
  <c r="Y492"/>
  <c r="Y1964"/>
  <c r="P4209" l="1"/>
  <c r="U4215"/>
  <c r="M4215"/>
  <c r="J4214"/>
  <c r="Y4215"/>
  <c r="AB4215"/>
  <c r="I4212"/>
  <c r="AB4211"/>
  <c r="AD4213"/>
  <c r="K4214"/>
  <c r="U4211"/>
  <c r="AB4212"/>
  <c r="J4211"/>
  <c r="J4215"/>
  <c r="AB4213"/>
  <c r="O4214"/>
  <c r="L4213"/>
  <c r="O4211"/>
  <c r="W4215"/>
  <c r="Z4215"/>
  <c r="W4209"/>
  <c r="R4211"/>
  <c r="U4209"/>
  <c r="L4211"/>
  <c r="V4212"/>
  <c r="Y4213"/>
  <c r="Z4211"/>
  <c r="U4214"/>
  <c r="R4210"/>
  <c r="AC4211"/>
  <c r="P4215"/>
  <c r="J4213"/>
  <c r="M4209"/>
  <c r="L4215"/>
  <c r="L4212"/>
  <c r="P4213"/>
  <c r="Z4212"/>
  <c r="AD4209"/>
  <c r="T4211"/>
  <c r="Y4214"/>
  <c r="V4214"/>
  <c r="J4212"/>
  <c r="AC4212"/>
  <c r="V4213"/>
  <c r="AD4214"/>
  <c r="M4213"/>
  <c r="Q4212"/>
  <c r="Q4214"/>
  <c r="V4215"/>
  <c r="P4212"/>
  <c r="R4213"/>
  <c r="AB4210"/>
  <c r="Z4210"/>
  <c r="AC4213"/>
  <c r="M4214"/>
  <c r="O4210"/>
  <c r="L4214"/>
  <c r="AD4215"/>
  <c r="P4214"/>
  <c r="K4213"/>
  <c r="AB4214"/>
  <c r="AD4212"/>
  <c r="T4213"/>
  <c r="W4213"/>
  <c r="W4212"/>
  <c r="AC4210"/>
  <c r="O4213"/>
  <c r="O4212"/>
  <c r="R4215"/>
  <c r="Y4210"/>
  <c r="Q4213"/>
  <c r="O4215"/>
  <c r="K4210"/>
  <c r="R4214"/>
  <c r="T4215"/>
  <c r="K4211"/>
  <c r="L4210"/>
  <c r="Y4211"/>
  <c r="Y4212"/>
  <c r="AC4214"/>
  <c r="Z4213"/>
  <c r="M4212"/>
  <c r="M4211"/>
  <c r="Z4214"/>
  <c r="W4211"/>
  <c r="P4211"/>
  <c r="W4214"/>
  <c r="AA1963"/>
  <c r="AA1962"/>
  <c r="N1967"/>
  <c r="N1965"/>
  <c r="AA490"/>
  <c r="S1968"/>
  <c r="N493"/>
  <c r="AA492"/>
  <c r="X1961"/>
  <c r="N495"/>
  <c r="X1965"/>
  <c r="S493"/>
  <c r="S1965"/>
  <c r="X492"/>
  <c r="AA491"/>
  <c r="S492"/>
  <c r="AA495"/>
  <c r="AA1965"/>
  <c r="AA1961"/>
  <c r="AA1964"/>
  <c r="S496"/>
  <c r="N496"/>
  <c r="N1964"/>
  <c r="S489"/>
  <c r="X489"/>
  <c r="X1962"/>
  <c r="N489"/>
  <c r="S1963"/>
  <c r="X1966"/>
  <c r="S1961"/>
  <c r="N1963"/>
  <c r="AA496"/>
  <c r="S1967"/>
  <c r="X1963"/>
  <c r="AA1966"/>
  <c r="X490"/>
  <c r="X495"/>
  <c r="AA1968"/>
  <c r="N1968"/>
  <c r="S1962"/>
  <c r="X493"/>
  <c r="X1964"/>
  <c r="N1962"/>
  <c r="X1967"/>
  <c r="N1961"/>
  <c r="S491"/>
  <c r="S1964"/>
  <c r="X494"/>
  <c r="S495"/>
  <c r="X1968"/>
  <c r="S1966"/>
  <c r="AA1967"/>
  <c r="AA489"/>
  <c r="N1966"/>
  <c r="X491"/>
  <c r="S490"/>
  <c r="N492"/>
  <c r="N494"/>
  <c r="N490"/>
  <c r="N491"/>
  <c r="X496"/>
  <c r="S494"/>
  <c r="AA494"/>
  <c r="AA493"/>
  <c r="AA4215" l="1"/>
  <c r="AA4212"/>
  <c r="N4213"/>
  <c r="AA4213"/>
  <c r="AA4211"/>
  <c r="N4214"/>
  <c r="AA4214"/>
  <c r="AA4210"/>
  <c r="N4211"/>
  <c r="X4215"/>
  <c r="I4214"/>
  <c r="K4212"/>
  <c r="I4215"/>
  <c r="Z4209"/>
  <c r="I4211"/>
  <c r="T4210"/>
  <c r="Q4211"/>
  <c r="M4216"/>
  <c r="AB4209"/>
  <c r="AC4209"/>
  <c r="V4211"/>
  <c r="J4216"/>
  <c r="Y4216"/>
  <c r="L4216"/>
  <c r="R4212"/>
  <c r="W4216"/>
  <c r="K4216"/>
  <c r="U4212"/>
  <c r="Z4216"/>
  <c r="I4213"/>
  <c r="K4209"/>
  <c r="U4216"/>
  <c r="M4210"/>
  <c r="Y4209"/>
  <c r="W4210"/>
  <c r="P4216"/>
  <c r="J4209"/>
  <c r="AD4216"/>
  <c r="O4209"/>
  <c r="P4210"/>
  <c r="T4216"/>
  <c r="Q4216"/>
  <c r="AB4216"/>
  <c r="AC4216"/>
  <c r="J4210"/>
  <c r="S4213"/>
  <c r="V4216"/>
  <c r="S4214"/>
  <c r="L4209"/>
  <c r="R4216"/>
  <c r="AD4211"/>
  <c r="O4216"/>
  <c r="H492"/>
  <c r="H496"/>
  <c r="H1964"/>
  <c r="H495"/>
  <c r="H1965"/>
  <c r="H493"/>
  <c r="H490"/>
  <c r="H491"/>
  <c r="H1967"/>
  <c r="H1968"/>
  <c r="H494"/>
  <c r="H1962"/>
  <c r="H1966"/>
  <c r="H489"/>
  <c r="H1963"/>
  <c r="H1961"/>
  <c r="N4210" l="1"/>
  <c r="S4211"/>
  <c r="X4211"/>
  <c r="S4212"/>
  <c r="AA4209"/>
  <c r="X4216"/>
  <c r="AA4216"/>
  <c r="N4212"/>
  <c r="N4216"/>
  <c r="S4216"/>
  <c r="N4209"/>
  <c r="I4216"/>
  <c r="H4211" l="1"/>
  <c r="H4216"/>
  <c r="M3341" l="1"/>
  <c r="T3340"/>
  <c r="R3342"/>
  <c r="AB3342"/>
  <c r="R3341"/>
  <c r="R3339"/>
  <c r="P3344"/>
  <c r="M4188"/>
  <c r="K4188"/>
  <c r="T4187"/>
  <c r="R4189"/>
  <c r="AB4189"/>
  <c r="R4188"/>
  <c r="R4186"/>
  <c r="Z4190"/>
  <c r="P4191"/>
  <c r="R3236"/>
  <c r="R2778"/>
  <c r="R3178"/>
  <c r="R4195"/>
  <c r="R3761"/>
  <c r="R4129"/>
  <c r="R4121"/>
  <c r="R3801"/>
  <c r="R3186"/>
  <c r="R4203"/>
  <c r="R3805"/>
  <c r="R3765"/>
  <c r="R3190"/>
  <c r="R4133"/>
  <c r="R3240"/>
  <c r="R4207"/>
  <c r="R2782"/>
  <c r="R4199"/>
  <c r="R3182"/>
  <c r="R4125"/>
  <c r="R4197"/>
  <c r="R3180"/>
  <c r="R3188"/>
  <c r="R4123"/>
  <c r="R4205"/>
  <c r="R2780"/>
  <c r="R3238"/>
  <c r="R3803"/>
  <c r="R4131"/>
  <c r="R3230"/>
  <c r="R3763"/>
  <c r="R2779"/>
  <c r="R3179"/>
  <c r="R3229"/>
  <c r="R3237"/>
  <c r="R4130"/>
  <c r="R4122"/>
  <c r="R3762"/>
  <c r="R3802"/>
  <c r="R4204"/>
  <c r="R4196"/>
  <c r="R3187"/>
  <c r="R4128"/>
  <c r="R3760"/>
  <c r="R3177"/>
  <c r="R4120"/>
  <c r="R3227"/>
  <c r="R4202"/>
  <c r="R3800"/>
  <c r="R3235"/>
  <c r="R4194"/>
  <c r="R2777"/>
  <c r="R3185"/>
  <c r="R3189"/>
  <c r="R3239"/>
  <c r="R3181"/>
  <c r="R4124"/>
  <c r="R4198"/>
  <c r="R2781"/>
  <c r="R3804"/>
  <c r="R4132"/>
  <c r="R4206"/>
  <c r="R3764"/>
  <c r="K428"/>
  <c r="R429"/>
  <c r="R1901"/>
  <c r="R1861"/>
  <c r="R389"/>
  <c r="R437"/>
  <c r="R1909"/>
  <c r="T1862"/>
  <c r="T438"/>
  <c r="AD1900"/>
  <c r="U1899"/>
  <c r="M1858"/>
  <c r="M1898"/>
  <c r="M386"/>
  <c r="M426"/>
  <c r="M1906"/>
  <c r="M434"/>
  <c r="L386"/>
  <c r="W1863"/>
  <c r="W1903"/>
  <c r="W431"/>
  <c r="W391"/>
  <c r="W1911"/>
  <c r="W439"/>
  <c r="J1899"/>
  <c r="J427"/>
  <c r="J387"/>
  <c r="J1907"/>
  <c r="J435"/>
  <c r="J1859"/>
  <c r="AC1902"/>
  <c r="AC438"/>
  <c r="AB388"/>
  <c r="AB1860"/>
  <c r="AB428"/>
  <c r="AB1900"/>
  <c r="AB436"/>
  <c r="AB1908"/>
  <c r="AB426"/>
  <c r="AB386"/>
  <c r="AB1898"/>
  <c r="AB1858"/>
  <c r="AB1906"/>
  <c r="AB434"/>
  <c r="AD1859"/>
  <c r="AD1899"/>
  <c r="AD427"/>
  <c r="AD387"/>
  <c r="AD435"/>
  <c r="AD1907"/>
  <c r="P386"/>
  <c r="P1898"/>
  <c r="P426"/>
  <c r="P1858"/>
  <c r="P1906"/>
  <c r="P434"/>
  <c r="T427"/>
  <c r="T1899"/>
  <c r="T1859"/>
  <c r="T387"/>
  <c r="T435"/>
  <c r="T1907"/>
  <c r="O391"/>
  <c r="O1863"/>
  <c r="O431"/>
  <c r="O1903"/>
  <c r="O1911"/>
  <c r="O439"/>
  <c r="L1859"/>
  <c r="L1899"/>
  <c r="L387"/>
  <c r="L427"/>
  <c r="L435"/>
  <c r="L1907"/>
  <c r="R428"/>
  <c r="R388"/>
  <c r="R1900"/>
  <c r="R1860"/>
  <c r="R436"/>
  <c r="R1908"/>
  <c r="Q390"/>
  <c r="Q1862"/>
  <c r="Q430"/>
  <c r="Q1902"/>
  <c r="Q438"/>
  <c r="Q1910"/>
  <c r="R1898"/>
  <c r="R1858"/>
  <c r="R426"/>
  <c r="R386"/>
  <c r="R1906"/>
  <c r="R434"/>
  <c r="O1900"/>
  <c r="O428"/>
  <c r="O1860"/>
  <c r="O388"/>
  <c r="O436"/>
  <c r="O1908"/>
  <c r="P391"/>
  <c r="P1863"/>
  <c r="P431"/>
  <c r="P1903"/>
  <c r="P1911"/>
  <c r="P439"/>
  <c r="Q427"/>
  <c r="Q1899"/>
  <c r="Q387"/>
  <c r="Q1859"/>
  <c r="Q1907"/>
  <c r="Q435"/>
  <c r="Q426"/>
  <c r="Q1858"/>
  <c r="Q1898"/>
  <c r="Q386"/>
  <c r="Q1906"/>
  <c r="Q434"/>
  <c r="V430"/>
  <c r="V1902"/>
  <c r="V1862"/>
  <c r="V390"/>
  <c r="V1910"/>
  <c r="V438"/>
  <c r="K389"/>
  <c r="K429"/>
  <c r="K1861"/>
  <c r="K1901"/>
  <c r="K1909"/>
  <c r="K437"/>
  <c r="U388"/>
  <c r="U428"/>
  <c r="U1860"/>
  <c r="U1900"/>
  <c r="U1908"/>
  <c r="U436"/>
  <c r="R431"/>
  <c r="R391"/>
  <c r="R1903"/>
  <c r="R1863"/>
  <c r="R1911"/>
  <c r="R439"/>
  <c r="J1861"/>
  <c r="J389"/>
  <c r="J1901"/>
  <c r="J429"/>
  <c r="J437"/>
  <c r="J1909"/>
  <c r="P428"/>
  <c r="P388"/>
  <c r="P1860"/>
  <c r="P1900"/>
  <c r="P436"/>
  <c r="P1908"/>
  <c r="M428"/>
  <c r="M1900"/>
  <c r="M1860"/>
  <c r="M388"/>
  <c r="M436"/>
  <c r="M1908"/>
  <c r="U431"/>
  <c r="U391"/>
  <c r="U1903"/>
  <c r="U1863"/>
  <c r="U1911"/>
  <c r="U439"/>
  <c r="M389"/>
  <c r="M1901"/>
  <c r="M1861"/>
  <c r="M429"/>
  <c r="M437"/>
  <c r="M1909"/>
  <c r="AB429"/>
  <c r="AB1861"/>
  <c r="AB389"/>
  <c r="AB1901"/>
  <c r="AB1909"/>
  <c r="AB437"/>
  <c r="T428"/>
  <c r="T388"/>
  <c r="T1900"/>
  <c r="T1860"/>
  <c r="T436"/>
  <c r="T1908"/>
  <c r="Z429"/>
  <c r="Z1901"/>
  <c r="Z389"/>
  <c r="Z1861"/>
  <c r="Z1909"/>
  <c r="Z437"/>
  <c r="Z390"/>
  <c r="Z1862"/>
  <c r="Z1902"/>
  <c r="Z430"/>
  <c r="Z1910"/>
  <c r="Z438"/>
  <c r="M427"/>
  <c r="M1899"/>
  <c r="M387"/>
  <c r="M1859"/>
  <c r="M1907"/>
  <c r="M435"/>
  <c r="Y386"/>
  <c r="Y434"/>
  <c r="W428"/>
  <c r="W388"/>
  <c r="W1900"/>
  <c r="W1860"/>
  <c r="W1908"/>
  <c r="W436"/>
  <c r="V427"/>
  <c r="V1859"/>
  <c r="V1899"/>
  <c r="V387"/>
  <c r="V435"/>
  <c r="V1907"/>
  <c r="K1858"/>
  <c r="K1898"/>
  <c r="K426"/>
  <c r="K386"/>
  <c r="K1906"/>
  <c r="K434"/>
  <c r="W1898"/>
  <c r="W1858"/>
  <c r="W426"/>
  <c r="W386"/>
  <c r="W1906"/>
  <c r="W434"/>
  <c r="T386"/>
  <c r="T1898"/>
  <c r="T426"/>
  <c r="T1858"/>
  <c r="T1906"/>
  <c r="T434"/>
  <c r="Z426"/>
  <c r="Z1858"/>
  <c r="Z386"/>
  <c r="Z1898"/>
  <c r="Z434"/>
  <c r="Z1906"/>
  <c r="AB1902"/>
  <c r="AB430"/>
  <c r="AB1862"/>
  <c r="AB390"/>
  <c r="AB438"/>
  <c r="AB1910"/>
  <c r="U1858"/>
  <c r="U386"/>
  <c r="U1898"/>
  <c r="U426"/>
  <c r="U1906"/>
  <c r="U434"/>
  <c r="L1862"/>
  <c r="L390"/>
  <c r="L1902"/>
  <c r="L430"/>
  <c r="L438"/>
  <c r="L1910"/>
  <c r="U1862"/>
  <c r="U430"/>
  <c r="U390"/>
  <c r="U1902"/>
  <c r="U438"/>
  <c r="U1910"/>
  <c r="AB1903"/>
  <c r="AB1863"/>
  <c r="AB431"/>
  <c r="AB391"/>
  <c r="AB1911"/>
  <c r="AB439"/>
  <c r="V1900"/>
  <c r="V1860"/>
  <c r="V428"/>
  <c r="V388"/>
  <c r="V1908"/>
  <c r="V436"/>
  <c r="L1900"/>
  <c r="L1860"/>
  <c r="L428"/>
  <c r="L388"/>
  <c r="L436"/>
  <c r="L1908"/>
  <c r="R430"/>
  <c r="R1902"/>
  <c r="R1862"/>
  <c r="R390"/>
  <c r="R438"/>
  <c r="R1910"/>
  <c r="O427"/>
  <c r="O1859"/>
  <c r="O387"/>
  <c r="O1899"/>
  <c r="O1907"/>
  <c r="O435"/>
  <c r="AC1901"/>
  <c r="AC429"/>
  <c r="AC1861"/>
  <c r="AC389"/>
  <c r="AC1909"/>
  <c r="AC437"/>
  <c r="M378"/>
  <c r="M1850"/>
  <c r="L1850"/>
  <c r="L378"/>
  <c r="W1855"/>
  <c r="W383"/>
  <c r="J1851"/>
  <c r="J379"/>
  <c r="AC382"/>
  <c r="AC1854"/>
  <c r="AB1852"/>
  <c r="AB380"/>
  <c r="AB1850"/>
  <c r="AB378"/>
  <c r="AD1851"/>
  <c r="AD379"/>
  <c r="P1850"/>
  <c r="P378"/>
  <c r="Q1851"/>
  <c r="Q379"/>
  <c r="Q378"/>
  <c r="Q1850"/>
  <c r="V1854"/>
  <c r="V382"/>
  <c r="K1853"/>
  <c r="K381"/>
  <c r="U1852"/>
  <c r="U380"/>
  <c r="R1855"/>
  <c r="R383"/>
  <c r="J1853"/>
  <c r="J381"/>
  <c r="P1852"/>
  <c r="P380"/>
  <c r="M1852"/>
  <c r="M380"/>
  <c r="U1855"/>
  <c r="U383"/>
  <c r="T1851"/>
  <c r="T379"/>
  <c r="R1853"/>
  <c r="R381"/>
  <c r="O1855"/>
  <c r="O383"/>
  <c r="M1853"/>
  <c r="M381"/>
  <c r="AB1853"/>
  <c r="AB381"/>
  <c r="L1851"/>
  <c r="L379"/>
  <c r="T1852"/>
  <c r="T380"/>
  <c r="R1852"/>
  <c r="R380"/>
  <c r="T1854"/>
  <c r="Q1854"/>
  <c r="Q382"/>
  <c r="Z1853"/>
  <c r="Z381"/>
  <c r="R1850"/>
  <c r="R378"/>
  <c r="O1852"/>
  <c r="O380"/>
  <c r="Z1854"/>
  <c r="Z382"/>
  <c r="M1851"/>
  <c r="M379"/>
  <c r="P1855"/>
  <c r="P383"/>
  <c r="W1852"/>
  <c r="W380"/>
  <c r="V1851"/>
  <c r="V379"/>
  <c r="K1850"/>
  <c r="K378"/>
  <c r="W1850"/>
  <c r="W378"/>
  <c r="T1850"/>
  <c r="T378"/>
  <c r="Z1850"/>
  <c r="Z378"/>
  <c r="AB1854"/>
  <c r="AB382"/>
  <c r="U1850"/>
  <c r="U378"/>
  <c r="L382"/>
  <c r="L1854"/>
  <c r="U1854"/>
  <c r="U382"/>
  <c r="AB1855"/>
  <c r="AB383"/>
  <c r="V1852"/>
  <c r="V380"/>
  <c r="L1852"/>
  <c r="L380"/>
  <c r="R1854"/>
  <c r="R382"/>
  <c r="O1851"/>
  <c r="O379"/>
  <c r="AC1853"/>
  <c r="AC381"/>
  <c r="Y4197"/>
  <c r="Y4205"/>
  <c r="Y3238"/>
  <c r="Y3803"/>
  <c r="Y3188"/>
  <c r="Y2780"/>
  <c r="Y4131"/>
  <c r="Y3763"/>
  <c r="Y4123"/>
  <c r="Y3180"/>
  <c r="Y2782"/>
  <c r="Y4207"/>
  <c r="Y3190"/>
  <c r="Y3765"/>
  <c r="Y4125"/>
  <c r="Y3805"/>
  <c r="Y3240"/>
  <c r="Y4133"/>
  <c r="Y4199"/>
  <c r="Y3182"/>
  <c r="M3800"/>
  <c r="M4194"/>
  <c r="M4128"/>
  <c r="M3227"/>
  <c r="M4202"/>
  <c r="M3235"/>
  <c r="M3185"/>
  <c r="M3177"/>
  <c r="M2777"/>
  <c r="M4120"/>
  <c r="M3760"/>
  <c r="M812"/>
  <c r="M829" s="1"/>
  <c r="L3800"/>
  <c r="L4202"/>
  <c r="L4120"/>
  <c r="L2777"/>
  <c r="L4194"/>
  <c r="L3177"/>
  <c r="L4128"/>
  <c r="L3235"/>
  <c r="L3760"/>
  <c r="L3185"/>
  <c r="Y3804"/>
  <c r="Y4132"/>
  <c r="Y3189"/>
  <c r="Y3239"/>
  <c r="Y4198"/>
  <c r="Y4124"/>
  <c r="Y3764"/>
  <c r="Y3181"/>
  <c r="Y2781"/>
  <c r="Y4206"/>
  <c r="Z4207"/>
  <c r="Z3190"/>
  <c r="Z3240"/>
  <c r="Z4125"/>
  <c r="Z4133"/>
  <c r="Z3765"/>
  <c r="Z2782"/>
  <c r="Z4199"/>
  <c r="Z3182"/>
  <c r="Z3805"/>
  <c r="W2782"/>
  <c r="W3232"/>
  <c r="W4133"/>
  <c r="W3182"/>
  <c r="W3240"/>
  <c r="W4125"/>
  <c r="W3765"/>
  <c r="W4207"/>
  <c r="W817"/>
  <c r="W834" s="1"/>
  <c r="W4199"/>
  <c r="W3805"/>
  <c r="W3190"/>
  <c r="L3180"/>
  <c r="L3803"/>
  <c r="L4123"/>
  <c r="L3238"/>
  <c r="L4205"/>
  <c r="L3763"/>
  <c r="L2780"/>
  <c r="L3188"/>
  <c r="L4197"/>
  <c r="L4131"/>
  <c r="Q3238"/>
  <c r="Q4205"/>
  <c r="Q3803"/>
  <c r="Q4197"/>
  <c r="Q3188"/>
  <c r="Q3763"/>
  <c r="Q2780"/>
  <c r="Q4131"/>
  <c r="Q3180"/>
  <c r="Q4123"/>
  <c r="J2778"/>
  <c r="J4195"/>
  <c r="J4203"/>
  <c r="J3178"/>
  <c r="J3761"/>
  <c r="J4121"/>
  <c r="J3228"/>
  <c r="J813"/>
  <c r="J830" s="1"/>
  <c r="J3186"/>
  <c r="J3236"/>
  <c r="J4129"/>
  <c r="J3801"/>
  <c r="AC3764"/>
  <c r="AC4198"/>
  <c r="AC3189"/>
  <c r="AC4124"/>
  <c r="AC4132"/>
  <c r="AC3239"/>
  <c r="AC2781"/>
  <c r="AC3804"/>
  <c r="AC3181"/>
  <c r="AC4206"/>
  <c r="AD3190"/>
  <c r="AD3182"/>
  <c r="AD3805"/>
  <c r="AD4199"/>
  <c r="AD2782"/>
  <c r="AD3240"/>
  <c r="AD4207"/>
  <c r="AD3765"/>
  <c r="AD4125"/>
  <c r="AD4133"/>
  <c r="O3763"/>
  <c r="O4205"/>
  <c r="O3180"/>
  <c r="O3238"/>
  <c r="O4123"/>
  <c r="O3188"/>
  <c r="O4131"/>
  <c r="O4197"/>
  <c r="O3803"/>
  <c r="O2780"/>
  <c r="P3238"/>
  <c r="P4131"/>
  <c r="P3188"/>
  <c r="P3180"/>
  <c r="P4197"/>
  <c r="P3803"/>
  <c r="P4123"/>
  <c r="P4205"/>
  <c r="P3763"/>
  <c r="P2780"/>
  <c r="J4133"/>
  <c r="J4125"/>
  <c r="J3240"/>
  <c r="J3182"/>
  <c r="J4199"/>
  <c r="J3190"/>
  <c r="J3765"/>
  <c r="J2782"/>
  <c r="J3805"/>
  <c r="J4207"/>
  <c r="AB3229"/>
  <c r="AB3802"/>
  <c r="AB3179"/>
  <c r="AB4122"/>
  <c r="AB3237"/>
  <c r="AB3187"/>
  <c r="AB2779"/>
  <c r="AB814"/>
  <c r="AB831" s="1"/>
  <c r="AB4196"/>
  <c r="AB3762"/>
  <c r="AB4204"/>
  <c r="AB4130"/>
  <c r="AB3760"/>
  <c r="AB4128"/>
  <c r="AB3800"/>
  <c r="AB3185"/>
  <c r="AB3235"/>
  <c r="AB4120"/>
  <c r="AB4194"/>
  <c r="AB3177"/>
  <c r="AB2777"/>
  <c r="AB4202"/>
  <c r="AC4128"/>
  <c r="AC3235"/>
  <c r="AC3185"/>
  <c r="AC3760"/>
  <c r="AC3177"/>
  <c r="AC4202"/>
  <c r="AC2777"/>
  <c r="AC4120"/>
  <c r="AC4194"/>
  <c r="AC3800"/>
  <c r="AC4207"/>
  <c r="AC3805"/>
  <c r="AC3240"/>
  <c r="AC4199"/>
  <c r="AC2782"/>
  <c r="AC4125"/>
  <c r="AC3182"/>
  <c r="AC3190"/>
  <c r="AC3765"/>
  <c r="AC4133"/>
  <c r="Y4195"/>
  <c r="Y3236"/>
  <c r="Y4203"/>
  <c r="Y3178"/>
  <c r="Y2778"/>
  <c r="Y4129"/>
  <c r="Y3761"/>
  <c r="Y3801"/>
  <c r="Y4121"/>
  <c r="Y3186"/>
  <c r="O3800"/>
  <c r="O4202"/>
  <c r="O4128"/>
  <c r="O2777"/>
  <c r="O4120"/>
  <c r="O3185"/>
  <c r="O4194"/>
  <c r="O3760"/>
  <c r="O3177"/>
  <c r="O3235"/>
  <c r="AD3228"/>
  <c r="AD3178"/>
  <c r="AD4195"/>
  <c r="AD813"/>
  <c r="AD830" s="1"/>
  <c r="AD3186"/>
  <c r="AD2778"/>
  <c r="AD3801"/>
  <c r="AD3761"/>
  <c r="AD4121"/>
  <c r="AD4129"/>
  <c r="AD4203"/>
  <c r="AD3236"/>
  <c r="P3760"/>
  <c r="P4202"/>
  <c r="P3185"/>
  <c r="P2777"/>
  <c r="P4194"/>
  <c r="P3800"/>
  <c r="P3235"/>
  <c r="P4120"/>
  <c r="P3177"/>
  <c r="P4128"/>
  <c r="P4124"/>
  <c r="P4198"/>
  <c r="P2781"/>
  <c r="P3764"/>
  <c r="P3804"/>
  <c r="P3239"/>
  <c r="P3181"/>
  <c r="P4132"/>
  <c r="P4206"/>
  <c r="P3189"/>
  <c r="AD3760"/>
  <c r="AD3800"/>
  <c r="AD3185"/>
  <c r="AD2777"/>
  <c r="AD4128"/>
  <c r="AD3177"/>
  <c r="AD4120"/>
  <c r="AD3235"/>
  <c r="AD4194"/>
  <c r="AD4202"/>
  <c r="M4207"/>
  <c r="M2782"/>
  <c r="M3182"/>
  <c r="M4199"/>
  <c r="M3765"/>
  <c r="M3190"/>
  <c r="M4133"/>
  <c r="M4125"/>
  <c r="M3805"/>
  <c r="M3240"/>
  <c r="Q2778"/>
  <c r="Q4195"/>
  <c r="Q4129"/>
  <c r="Q3761"/>
  <c r="Q3236"/>
  <c r="Q3178"/>
  <c r="Q4121"/>
  <c r="Q3228"/>
  <c r="Q3801"/>
  <c r="Q4203"/>
  <c r="Q813"/>
  <c r="Q830" s="1"/>
  <c r="Q3186"/>
  <c r="Q4202"/>
  <c r="Q4120"/>
  <c r="Q3185"/>
  <c r="Q3760"/>
  <c r="Q2777"/>
  <c r="Q3177"/>
  <c r="Q3800"/>
  <c r="Q3235"/>
  <c r="Q4128"/>
  <c r="Q4194"/>
  <c r="Y2779"/>
  <c r="Y4122"/>
  <c r="Y3179"/>
  <c r="Y3237"/>
  <c r="Y4204"/>
  <c r="Y3187"/>
  <c r="Y3802"/>
  <c r="Y4196"/>
  <c r="Y4130"/>
  <c r="Y3762"/>
  <c r="L4207"/>
  <c r="L4133"/>
  <c r="L3182"/>
  <c r="L2782"/>
  <c r="L4125"/>
  <c r="L4199"/>
  <c r="L3190"/>
  <c r="L3240"/>
  <c r="L3765"/>
  <c r="L3805"/>
  <c r="V3182"/>
  <c r="V4125"/>
  <c r="V4199"/>
  <c r="V2782"/>
  <c r="V3805"/>
  <c r="V3190"/>
  <c r="V3240"/>
  <c r="V4207"/>
  <c r="V3765"/>
  <c r="V4133"/>
  <c r="M3239"/>
  <c r="M3764"/>
  <c r="M4206"/>
  <c r="M2781"/>
  <c r="M3804"/>
  <c r="M4124"/>
  <c r="M4132"/>
  <c r="M3189"/>
  <c r="M3181"/>
  <c r="M4198"/>
  <c r="V3231"/>
  <c r="V4206"/>
  <c r="V816"/>
  <c r="V833" s="1"/>
  <c r="V4132"/>
  <c r="V3181"/>
  <c r="V3239"/>
  <c r="V2781"/>
  <c r="V4124"/>
  <c r="V3764"/>
  <c r="V3189"/>
  <c r="V3804"/>
  <c r="V4198"/>
  <c r="K4123"/>
  <c r="K4205"/>
  <c r="K3188"/>
  <c r="K3763"/>
  <c r="K3180"/>
  <c r="K3238"/>
  <c r="K4131"/>
  <c r="K3803"/>
  <c r="K4197"/>
  <c r="K2780"/>
  <c r="T3238"/>
  <c r="T3180"/>
  <c r="T3803"/>
  <c r="T4131"/>
  <c r="T2780"/>
  <c r="T4123"/>
  <c r="T4197"/>
  <c r="T3763"/>
  <c r="T3188"/>
  <c r="T4205"/>
  <c r="O4124"/>
  <c r="O4206"/>
  <c r="O4132"/>
  <c r="O3239"/>
  <c r="O4198"/>
  <c r="O3804"/>
  <c r="O3189"/>
  <c r="O816"/>
  <c r="O833" s="1"/>
  <c r="O2781"/>
  <c r="O3764"/>
  <c r="O3181"/>
  <c r="W3180"/>
  <c r="W3763"/>
  <c r="W4205"/>
  <c r="W3188"/>
  <c r="W3238"/>
  <c r="W3803"/>
  <c r="W4123"/>
  <c r="W2780"/>
  <c r="W4197"/>
  <c r="W4131"/>
  <c r="P4195"/>
  <c r="P4129"/>
  <c r="P2778"/>
  <c r="P3236"/>
  <c r="P3178"/>
  <c r="P3228"/>
  <c r="P3761"/>
  <c r="P4121"/>
  <c r="P3801"/>
  <c r="P4203"/>
  <c r="P3186"/>
  <c r="U3229"/>
  <c r="U2779"/>
  <c r="U3762"/>
  <c r="U4196"/>
  <c r="U4122"/>
  <c r="U3237"/>
  <c r="U4204"/>
  <c r="U4130"/>
  <c r="U814"/>
  <c r="U831" s="1"/>
  <c r="U3802"/>
  <c r="U3179"/>
  <c r="U3187"/>
  <c r="Q3805"/>
  <c r="Q2782"/>
  <c r="Q3765"/>
  <c r="Q4133"/>
  <c r="Q3182"/>
  <c r="Q4207"/>
  <c r="Q3240"/>
  <c r="Q4199"/>
  <c r="Q3190"/>
  <c r="Q4125"/>
  <c r="K4125"/>
  <c r="K3190"/>
  <c r="K3805"/>
  <c r="K3182"/>
  <c r="K3232"/>
  <c r="K4199"/>
  <c r="K4133"/>
  <c r="K2782"/>
  <c r="K4207"/>
  <c r="K3240"/>
  <c r="K3765"/>
  <c r="W4129"/>
  <c r="W3801"/>
  <c r="W3761"/>
  <c r="W4121"/>
  <c r="W2778"/>
  <c r="W3186"/>
  <c r="W4195"/>
  <c r="W3178"/>
  <c r="W4203"/>
  <c r="W3236"/>
  <c r="J4204"/>
  <c r="J4196"/>
  <c r="J2779"/>
  <c r="J3762"/>
  <c r="J3179"/>
  <c r="J4122"/>
  <c r="J4130"/>
  <c r="J3187"/>
  <c r="J3802"/>
  <c r="J3237"/>
  <c r="J3188"/>
  <c r="J815"/>
  <c r="J832" s="1"/>
  <c r="J2780"/>
  <c r="J3230"/>
  <c r="J4123"/>
  <c r="J3803"/>
  <c r="J3238"/>
  <c r="J3180"/>
  <c r="J4131"/>
  <c r="J3763"/>
  <c r="J4205"/>
  <c r="J4197"/>
  <c r="P2779"/>
  <c r="P3762"/>
  <c r="P4204"/>
  <c r="P4122"/>
  <c r="P4130"/>
  <c r="P3802"/>
  <c r="P3187"/>
  <c r="P3179"/>
  <c r="P4196"/>
  <c r="P3237"/>
  <c r="U2780"/>
  <c r="U4197"/>
  <c r="U4131"/>
  <c r="U4123"/>
  <c r="U4205"/>
  <c r="U3763"/>
  <c r="U3188"/>
  <c r="U3238"/>
  <c r="U3803"/>
  <c r="U3180"/>
  <c r="M3179"/>
  <c r="M3802"/>
  <c r="M4196"/>
  <c r="M3187"/>
  <c r="M3237"/>
  <c r="M2779"/>
  <c r="M4204"/>
  <c r="M4122"/>
  <c r="M4130"/>
  <c r="M3229"/>
  <c r="M3762"/>
  <c r="M814"/>
  <c r="M831" s="1"/>
  <c r="K3802"/>
  <c r="K3229"/>
  <c r="K3187"/>
  <c r="K3179"/>
  <c r="K4196"/>
  <c r="K2779"/>
  <c r="K3762"/>
  <c r="K3237"/>
  <c r="K4204"/>
  <c r="K4130"/>
  <c r="K814"/>
  <c r="K831" s="1"/>
  <c r="K4122"/>
  <c r="U4133"/>
  <c r="U3805"/>
  <c r="U3190"/>
  <c r="U3240"/>
  <c r="U4199"/>
  <c r="U4207"/>
  <c r="U3765"/>
  <c r="U4125"/>
  <c r="U2782"/>
  <c r="U3182"/>
  <c r="T3761"/>
  <c r="T4203"/>
  <c r="T3801"/>
  <c r="T813"/>
  <c r="T830" s="1"/>
  <c r="T3186"/>
  <c r="T2778"/>
  <c r="T3236"/>
  <c r="T4129"/>
  <c r="T4121"/>
  <c r="T3178"/>
  <c r="T4195"/>
  <c r="T3228"/>
  <c r="R815"/>
  <c r="R832" s="1"/>
  <c r="O3182"/>
  <c r="O3765"/>
  <c r="O4125"/>
  <c r="O3805"/>
  <c r="O4133"/>
  <c r="O4199"/>
  <c r="O2782"/>
  <c r="O4207"/>
  <c r="O3190"/>
  <c r="O3240"/>
  <c r="M3763"/>
  <c r="M2780"/>
  <c r="M3230"/>
  <c r="M4205"/>
  <c r="M4123"/>
  <c r="M4197"/>
  <c r="M3238"/>
  <c r="M815"/>
  <c r="M832" s="1"/>
  <c r="M3803"/>
  <c r="M3180"/>
  <c r="M4131"/>
  <c r="M3188"/>
  <c r="AB3763"/>
  <c r="AB815"/>
  <c r="AB832" s="1"/>
  <c r="AB3188"/>
  <c r="AB4205"/>
  <c r="AB4123"/>
  <c r="AB3180"/>
  <c r="AB3230"/>
  <c r="AB4197"/>
  <c r="AB4131"/>
  <c r="AB2780"/>
  <c r="AB3803"/>
  <c r="AB3238"/>
  <c r="L4121"/>
  <c r="L3186"/>
  <c r="L4129"/>
  <c r="L3236"/>
  <c r="L813"/>
  <c r="L830" s="1"/>
  <c r="L2778"/>
  <c r="L3178"/>
  <c r="L4195"/>
  <c r="L3801"/>
  <c r="L4203"/>
  <c r="L3761"/>
  <c r="L3228"/>
  <c r="V3180"/>
  <c r="V3238"/>
  <c r="V2780"/>
  <c r="V4123"/>
  <c r="V4197"/>
  <c r="V3763"/>
  <c r="V4205"/>
  <c r="V3188"/>
  <c r="V4131"/>
  <c r="V3803"/>
  <c r="T3762"/>
  <c r="T3187"/>
  <c r="T4196"/>
  <c r="T3802"/>
  <c r="T3179"/>
  <c r="T4122"/>
  <c r="T4204"/>
  <c r="T4130"/>
  <c r="T3237"/>
  <c r="T2779"/>
  <c r="R814"/>
  <c r="R831" s="1"/>
  <c r="T2781"/>
  <c r="T3804"/>
  <c r="T3189"/>
  <c r="T4132"/>
  <c r="T4206"/>
  <c r="T3181"/>
  <c r="T4198"/>
  <c r="T3764"/>
  <c r="T3239"/>
  <c r="T3231"/>
  <c r="T4124"/>
  <c r="Q3181"/>
  <c r="Q3764"/>
  <c r="Q4124"/>
  <c r="Q3189"/>
  <c r="Q816"/>
  <c r="Q833" s="1"/>
  <c r="Q4132"/>
  <c r="Q3804"/>
  <c r="Q3239"/>
  <c r="Q4198"/>
  <c r="Q4206"/>
  <c r="Q2781"/>
  <c r="Q3231"/>
  <c r="Z2780"/>
  <c r="Z3188"/>
  <c r="Z4205"/>
  <c r="Z3238"/>
  <c r="Z3803"/>
  <c r="Z3230"/>
  <c r="Z3763"/>
  <c r="Z815"/>
  <c r="Z832" s="1"/>
  <c r="Z4131"/>
  <c r="Z4197"/>
  <c r="Z3180"/>
  <c r="Z4123"/>
  <c r="V3800"/>
  <c r="V4120"/>
  <c r="V3185"/>
  <c r="V3760"/>
  <c r="V3177"/>
  <c r="V3235"/>
  <c r="V4202"/>
  <c r="V4194"/>
  <c r="V2777"/>
  <c r="V4128"/>
  <c r="R812"/>
  <c r="R829" s="1"/>
  <c r="O3237"/>
  <c r="O3762"/>
  <c r="O4196"/>
  <c r="O3179"/>
  <c r="O4130"/>
  <c r="O4122"/>
  <c r="O4204"/>
  <c r="O3187"/>
  <c r="O3802"/>
  <c r="O2779"/>
  <c r="Z3189"/>
  <c r="Z3181"/>
  <c r="Z4198"/>
  <c r="Z3764"/>
  <c r="Z816"/>
  <c r="Z833" s="1"/>
  <c r="Z4132"/>
  <c r="Z3231"/>
  <c r="Z4124"/>
  <c r="Z2781"/>
  <c r="Z4206"/>
  <c r="Z3239"/>
  <c r="Z3804"/>
  <c r="AD3802"/>
  <c r="AD3187"/>
  <c r="AD3762"/>
  <c r="AD4122"/>
  <c r="AD4130"/>
  <c r="AD3237"/>
  <c r="AD4196"/>
  <c r="AD3179"/>
  <c r="AD4204"/>
  <c r="AD2779"/>
  <c r="M2778"/>
  <c r="M4121"/>
  <c r="M3236"/>
  <c r="M3186"/>
  <c r="M4129"/>
  <c r="M4203"/>
  <c r="M3178"/>
  <c r="M4195"/>
  <c r="M3761"/>
  <c r="M3801"/>
  <c r="U4203"/>
  <c r="U3186"/>
  <c r="U3228"/>
  <c r="U4129"/>
  <c r="U3236"/>
  <c r="U3178"/>
  <c r="U813"/>
  <c r="U830" s="1"/>
  <c r="U3801"/>
  <c r="U2778"/>
  <c r="U4121"/>
  <c r="U4195"/>
  <c r="U3761"/>
  <c r="AD4131"/>
  <c r="AD2780"/>
  <c r="AD3238"/>
  <c r="AD3803"/>
  <c r="AD4197"/>
  <c r="AD3230"/>
  <c r="AD3180"/>
  <c r="AD3763"/>
  <c r="AD3188"/>
  <c r="AD4205"/>
  <c r="AD4123"/>
  <c r="Y4128"/>
  <c r="Y4194"/>
  <c r="Y3235"/>
  <c r="Y4202"/>
  <c r="Y3800"/>
  <c r="Y4120"/>
  <c r="Y812"/>
  <c r="Y829" s="1"/>
  <c r="Y3760"/>
  <c r="Y2777"/>
  <c r="Y3185"/>
  <c r="Y3177"/>
  <c r="Z3187"/>
  <c r="Z3762"/>
  <c r="Z3179"/>
  <c r="Z3802"/>
  <c r="Z3229"/>
  <c r="Z4196"/>
  <c r="Z4130"/>
  <c r="Z2779"/>
  <c r="Z4122"/>
  <c r="Z3237"/>
  <c r="Z4204"/>
  <c r="AB3236"/>
  <c r="AB4129"/>
  <c r="AB2778"/>
  <c r="AB3186"/>
  <c r="AB3801"/>
  <c r="AB3178"/>
  <c r="AB3761"/>
  <c r="AB4121"/>
  <c r="AB4203"/>
  <c r="AB4195"/>
  <c r="P3240"/>
  <c r="P4199"/>
  <c r="P3190"/>
  <c r="P817"/>
  <c r="P834" s="1"/>
  <c r="P4125"/>
  <c r="P2782"/>
  <c r="P3182"/>
  <c r="P4207"/>
  <c r="P3805"/>
  <c r="P4133"/>
  <c r="P3232"/>
  <c r="P3765"/>
  <c r="W2779"/>
  <c r="W4204"/>
  <c r="W3237"/>
  <c r="W814"/>
  <c r="W831" s="1"/>
  <c r="W3229"/>
  <c r="W4130"/>
  <c r="W4122"/>
  <c r="W4196"/>
  <c r="W3762"/>
  <c r="W3802"/>
  <c r="W3187"/>
  <c r="W3179"/>
  <c r="V4121"/>
  <c r="V4129"/>
  <c r="V3186"/>
  <c r="V3236"/>
  <c r="V4195"/>
  <c r="V4203"/>
  <c r="V3761"/>
  <c r="V3801"/>
  <c r="V3178"/>
  <c r="V2778"/>
  <c r="K3178"/>
  <c r="K4195"/>
  <c r="K2778"/>
  <c r="K3801"/>
  <c r="K3236"/>
  <c r="K4121"/>
  <c r="K4129"/>
  <c r="K3761"/>
  <c r="K4203"/>
  <c r="K3186"/>
  <c r="W2781"/>
  <c r="W4198"/>
  <c r="W4124"/>
  <c r="W3804"/>
  <c r="W4132"/>
  <c r="W3764"/>
  <c r="W3181"/>
  <c r="W3189"/>
  <c r="W4206"/>
  <c r="W3239"/>
  <c r="K3235"/>
  <c r="K4202"/>
  <c r="K4128"/>
  <c r="K3177"/>
  <c r="K3185"/>
  <c r="K2777"/>
  <c r="K4120"/>
  <c r="K812"/>
  <c r="K829" s="1"/>
  <c r="K3760"/>
  <c r="K3227"/>
  <c r="K4194"/>
  <c r="K3800"/>
  <c r="W4128"/>
  <c r="W3760"/>
  <c r="W3177"/>
  <c r="W3800"/>
  <c r="W2777"/>
  <c r="W3185"/>
  <c r="W4202"/>
  <c r="W3235"/>
  <c r="W4120"/>
  <c r="W4194"/>
  <c r="T4133"/>
  <c r="T4125"/>
  <c r="T3765"/>
  <c r="T4199"/>
  <c r="T3805"/>
  <c r="T3190"/>
  <c r="T2782"/>
  <c r="T3182"/>
  <c r="T4207"/>
  <c r="T3240"/>
  <c r="T3227"/>
  <c r="T4202"/>
  <c r="T2777"/>
  <c r="T4120"/>
  <c r="T3235"/>
  <c r="T3177"/>
  <c r="T3185"/>
  <c r="T4194"/>
  <c r="T812"/>
  <c r="T829" s="1"/>
  <c r="T4128"/>
  <c r="T3760"/>
  <c r="T3800"/>
  <c r="Z3800"/>
  <c r="Z3185"/>
  <c r="Z3235"/>
  <c r="Z4128"/>
  <c r="Z4202"/>
  <c r="Z4120"/>
  <c r="Z4194"/>
  <c r="Z3760"/>
  <c r="Z2777"/>
  <c r="Z3177"/>
  <c r="J2781"/>
  <c r="J3764"/>
  <c r="J4132"/>
  <c r="J4198"/>
  <c r="J3239"/>
  <c r="J3804"/>
  <c r="J4206"/>
  <c r="J3189"/>
  <c r="J3181"/>
  <c r="J4124"/>
  <c r="Z3186"/>
  <c r="Z4129"/>
  <c r="Z3761"/>
  <c r="Z4203"/>
  <c r="Z3801"/>
  <c r="Z2778"/>
  <c r="Z4195"/>
  <c r="Z4121"/>
  <c r="Z3236"/>
  <c r="Z3178"/>
  <c r="AB3231"/>
  <c r="AB4132"/>
  <c r="AB3764"/>
  <c r="AB3804"/>
  <c r="AB2781"/>
  <c r="AB4124"/>
  <c r="AB3181"/>
  <c r="AB3189"/>
  <c r="AB4198"/>
  <c r="AB4206"/>
  <c r="AB816"/>
  <c r="AB833" s="1"/>
  <c r="AB3239"/>
  <c r="U3760"/>
  <c r="U3185"/>
  <c r="U4202"/>
  <c r="U3177"/>
  <c r="U4120"/>
  <c r="U3800"/>
  <c r="U2777"/>
  <c r="U4128"/>
  <c r="U3235"/>
  <c r="U4194"/>
  <c r="K3189"/>
  <c r="K4132"/>
  <c r="K4124"/>
  <c r="K3239"/>
  <c r="K3804"/>
  <c r="K3181"/>
  <c r="K2781"/>
  <c r="K3231"/>
  <c r="K3764"/>
  <c r="K4206"/>
  <c r="K4198"/>
  <c r="L3804"/>
  <c r="L4132"/>
  <c r="L816"/>
  <c r="L833" s="1"/>
  <c r="L2781"/>
  <c r="L3239"/>
  <c r="L3181"/>
  <c r="L4124"/>
  <c r="L3189"/>
  <c r="L3764"/>
  <c r="L4198"/>
  <c r="L3231"/>
  <c r="L4206"/>
  <c r="U3764"/>
  <c r="U3189"/>
  <c r="U4198"/>
  <c r="U4206"/>
  <c r="U4132"/>
  <c r="U2781"/>
  <c r="U4124"/>
  <c r="U3181"/>
  <c r="U3804"/>
  <c r="U3239"/>
  <c r="AD4198"/>
  <c r="AD4124"/>
  <c r="AD2781"/>
  <c r="AD3804"/>
  <c r="AD3181"/>
  <c r="AD3239"/>
  <c r="AD816"/>
  <c r="AD833" s="1"/>
  <c r="AD4132"/>
  <c r="AD3189"/>
  <c r="AD4206"/>
  <c r="AD3764"/>
  <c r="AC2778"/>
  <c r="AC3178"/>
  <c r="AC3186"/>
  <c r="AC3236"/>
  <c r="AC3761"/>
  <c r="AC4203"/>
  <c r="AC3228"/>
  <c r="AC4121"/>
  <c r="AC4195"/>
  <c r="AC4129"/>
  <c r="AC3801"/>
  <c r="AB2782"/>
  <c r="AB3765"/>
  <c r="AB3182"/>
  <c r="AB3232"/>
  <c r="AB817"/>
  <c r="AB834" s="1"/>
  <c r="AB4199"/>
  <c r="AB4125"/>
  <c r="AB4133"/>
  <c r="AB3190"/>
  <c r="AB4207"/>
  <c r="AB3805"/>
  <c r="AB3240"/>
  <c r="V3179"/>
  <c r="V3187"/>
  <c r="V4204"/>
  <c r="V3237"/>
  <c r="V4122"/>
  <c r="V2779"/>
  <c r="V3802"/>
  <c r="V3762"/>
  <c r="V4130"/>
  <c r="V4196"/>
  <c r="AC3762"/>
  <c r="AC4122"/>
  <c r="AC3802"/>
  <c r="AC4130"/>
  <c r="AC4204"/>
  <c r="AC3179"/>
  <c r="AC2779"/>
  <c r="AC4196"/>
  <c r="AC3237"/>
  <c r="AC3187"/>
  <c r="L3802"/>
  <c r="L4130"/>
  <c r="L2779"/>
  <c r="L4196"/>
  <c r="L4122"/>
  <c r="L814"/>
  <c r="L831" s="1"/>
  <c r="L3762"/>
  <c r="L3187"/>
  <c r="L3237"/>
  <c r="L3229"/>
  <c r="L4204"/>
  <c r="L3179"/>
  <c r="J3227"/>
  <c r="J3760"/>
  <c r="J3177"/>
  <c r="J4194"/>
  <c r="J4120"/>
  <c r="J4202"/>
  <c r="J3800"/>
  <c r="J812"/>
  <c r="J829" s="1"/>
  <c r="J4128"/>
  <c r="J3185"/>
  <c r="J2777"/>
  <c r="J3235"/>
  <c r="Q3187"/>
  <c r="Q4204"/>
  <c r="Q3762"/>
  <c r="Q4130"/>
  <c r="Q3802"/>
  <c r="Q2779"/>
  <c r="Q4196"/>
  <c r="Q4122"/>
  <c r="Q3179"/>
  <c r="Q3237"/>
  <c r="O4195"/>
  <c r="O3178"/>
  <c r="O2778"/>
  <c r="O3186"/>
  <c r="O813"/>
  <c r="O830" s="1"/>
  <c r="O3761"/>
  <c r="O4203"/>
  <c r="O4121"/>
  <c r="O3801"/>
  <c r="O4129"/>
  <c r="O3236"/>
  <c r="O3228"/>
  <c r="AC3188"/>
  <c r="AC4131"/>
  <c r="AC4123"/>
  <c r="AC3180"/>
  <c r="AC3238"/>
  <c r="AC3763"/>
  <c r="AC3803"/>
  <c r="AC4205"/>
  <c r="AC2780"/>
  <c r="AC4197"/>
  <c r="R816" l="1"/>
  <c r="R833" s="1"/>
  <c r="T814"/>
  <c r="U817"/>
  <c r="U834" s="1"/>
  <c r="M4189"/>
  <c r="Q3343"/>
  <c r="Q4190"/>
  <c r="U3232"/>
  <c r="R817"/>
  <c r="R834" s="1"/>
  <c r="Z812"/>
  <c r="Z829" s="1"/>
  <c r="P3229"/>
  <c r="P814"/>
  <c r="P831" s="1"/>
  <c r="K815"/>
  <c r="K832" s="1"/>
  <c r="AB3227"/>
  <c r="AC816"/>
  <c r="AC833" s="1"/>
  <c r="AC3231"/>
  <c r="V3229"/>
  <c r="V814"/>
  <c r="V831" s="1"/>
  <c r="U816"/>
  <c r="U833" s="1"/>
  <c r="U812"/>
  <c r="U829" s="1"/>
  <c r="Z3227"/>
  <c r="W812"/>
  <c r="W829" s="1"/>
  <c r="V3228"/>
  <c r="V813"/>
  <c r="Y3227"/>
  <c r="V3230"/>
  <c r="V815"/>
  <c r="V832" s="1"/>
  <c r="AD3229"/>
  <c r="AD814"/>
  <c r="AD831" s="1"/>
  <c r="O817"/>
  <c r="O834" s="1"/>
  <c r="O3229"/>
  <c r="AC815"/>
  <c r="AC832" s="1"/>
  <c r="AC3230"/>
  <c r="U3231"/>
  <c r="U3227"/>
  <c r="W3227"/>
  <c r="O814"/>
  <c r="O831" s="1"/>
  <c r="T3229"/>
  <c r="O3232"/>
  <c r="K3230"/>
  <c r="Z3341"/>
  <c r="L1898"/>
  <c r="N1898" s="1"/>
  <c r="V3341"/>
  <c r="V429"/>
  <c r="U3344"/>
  <c r="L3227"/>
  <c r="N3227" s="1"/>
  <c r="L812"/>
  <c r="L829" s="1"/>
  <c r="V4187"/>
  <c r="M3339"/>
  <c r="L3341"/>
  <c r="M3342"/>
  <c r="L3340"/>
  <c r="Q812"/>
  <c r="Q829" s="1"/>
  <c r="Q3227"/>
  <c r="P812"/>
  <c r="P829" s="1"/>
  <c r="AB812"/>
  <c r="AB829" s="1"/>
  <c r="O1862"/>
  <c r="P3231"/>
  <c r="U3340"/>
  <c r="K3341"/>
  <c r="AC430"/>
  <c r="L1906"/>
  <c r="N1906" s="1"/>
  <c r="L426"/>
  <c r="N426" s="1"/>
  <c r="AD1908"/>
  <c r="R3231"/>
  <c r="AC1910"/>
  <c r="AC390"/>
  <c r="L1858"/>
  <c r="N1858" s="1"/>
  <c r="R4190"/>
  <c r="AC1862"/>
  <c r="L434"/>
  <c r="N434" s="1"/>
  <c r="R3232"/>
  <c r="L4187"/>
  <c r="T3343"/>
  <c r="W4188"/>
  <c r="Z4189"/>
  <c r="AB3343"/>
  <c r="Z3343"/>
  <c r="Z3342"/>
  <c r="AB4190"/>
  <c r="U4191"/>
  <c r="AD3231"/>
  <c r="J816"/>
  <c r="J833" s="1"/>
  <c r="K813"/>
  <c r="K830" s="1"/>
  <c r="Z814"/>
  <c r="Z831" s="1"/>
  <c r="AD815"/>
  <c r="AD832" s="1"/>
  <c r="U3342"/>
  <c r="W3340"/>
  <c r="W379"/>
  <c r="W3342"/>
  <c r="W4189"/>
  <c r="V3344"/>
  <c r="V1903"/>
  <c r="AC378"/>
  <c r="AC812"/>
  <c r="AC829" s="1"/>
  <c r="AD3344"/>
  <c r="Y1853"/>
  <c r="AA1853" s="1"/>
  <c r="J382"/>
  <c r="V812"/>
  <c r="V829" s="1"/>
  <c r="AB3340"/>
  <c r="AB1851"/>
  <c r="AB813"/>
  <c r="AB830" s="1"/>
  <c r="J3231"/>
  <c r="K3228"/>
  <c r="Q817"/>
  <c r="Q834" s="1"/>
  <c r="AD812"/>
  <c r="AD829" s="1"/>
  <c r="AD1853"/>
  <c r="U3230"/>
  <c r="T815"/>
  <c r="T832" s="1"/>
  <c r="AB3228"/>
  <c r="V3227"/>
  <c r="W815"/>
  <c r="W832" s="1"/>
  <c r="Z436"/>
  <c r="Z380"/>
  <c r="Z1860"/>
  <c r="Z1852"/>
  <c r="W4191"/>
  <c r="AD430"/>
  <c r="R435"/>
  <c r="Z428"/>
  <c r="AD437"/>
  <c r="AB435"/>
  <c r="U1901"/>
  <c r="AC426"/>
  <c r="Y437"/>
  <c r="AA437" s="1"/>
  <c r="Z1900"/>
  <c r="AD389"/>
  <c r="V386"/>
  <c r="X386" s="1"/>
  <c r="AB1899"/>
  <c r="W437"/>
  <c r="L1901"/>
  <c r="N1901" s="1"/>
  <c r="Z1908"/>
  <c r="Z388"/>
  <c r="Z4188"/>
  <c r="AC4186"/>
  <c r="T3342"/>
  <c r="AD3342"/>
  <c r="Y3340"/>
  <c r="P3341"/>
  <c r="P4188"/>
  <c r="K3342"/>
  <c r="K4189"/>
  <c r="Q3339"/>
  <c r="Q4186"/>
  <c r="P3339"/>
  <c r="P4186"/>
  <c r="AB3339"/>
  <c r="AB4186"/>
  <c r="AC4190"/>
  <c r="L4186"/>
  <c r="AC3342"/>
  <c r="R3343"/>
  <c r="V4188"/>
  <c r="U3343"/>
  <c r="U4190"/>
  <c r="U4186"/>
  <c r="Z3339"/>
  <c r="Z4186"/>
  <c r="W4186"/>
  <c r="V3340"/>
  <c r="Y3339"/>
  <c r="V3342"/>
  <c r="T4188"/>
  <c r="T3341"/>
  <c r="M3340"/>
  <c r="M4187"/>
  <c r="O3344"/>
  <c r="O4191"/>
  <c r="O3341"/>
  <c r="O4188"/>
  <c r="AC4189"/>
  <c r="V4189"/>
  <c r="R4191"/>
  <c r="W3339"/>
  <c r="L3230"/>
  <c r="V378"/>
  <c r="T1853"/>
  <c r="AD1855"/>
  <c r="J390"/>
  <c r="AB1907"/>
  <c r="AB387"/>
  <c r="W1907"/>
  <c r="W429"/>
  <c r="Y388"/>
  <c r="R427"/>
  <c r="P389"/>
  <c r="Y1901"/>
  <c r="AA1901" s="1"/>
  <c r="AD1909"/>
  <c r="AD429"/>
  <c r="V1906"/>
  <c r="X1906" s="1"/>
  <c r="V1858"/>
  <c r="X1858" s="1"/>
  <c r="J4190"/>
  <c r="AB4187"/>
  <c r="AD4189"/>
  <c r="L4189"/>
  <c r="Y3341"/>
  <c r="P3342"/>
  <c r="V1850"/>
  <c r="X1850" s="1"/>
  <c r="Y1852"/>
  <c r="J1898"/>
  <c r="K1907"/>
  <c r="N1907" s="1"/>
  <c r="AB1859"/>
  <c r="W1899"/>
  <c r="X1899" s="1"/>
  <c r="T389"/>
  <c r="AD434"/>
  <c r="Y387"/>
  <c r="AD439"/>
  <c r="AD1901"/>
  <c r="V434"/>
  <c r="X434" s="1"/>
  <c r="V1898"/>
  <c r="X1898" s="1"/>
  <c r="V4186"/>
  <c r="Q4191"/>
  <c r="P4189"/>
  <c r="V3339"/>
  <c r="Y3343"/>
  <c r="Y815"/>
  <c r="Y832" s="1"/>
  <c r="J378"/>
  <c r="AB379"/>
  <c r="AD381"/>
  <c r="R1851"/>
  <c r="AD1910"/>
  <c r="K1899"/>
  <c r="N1899" s="1"/>
  <c r="AB427"/>
  <c r="Q431"/>
  <c r="S431" s="1"/>
  <c r="V1911"/>
  <c r="AD1858"/>
  <c r="AC434"/>
  <c r="AD1903"/>
  <c r="Y1862"/>
  <c r="AA1862" s="1"/>
  <c r="AD1861"/>
  <c r="V426"/>
  <c r="X426" s="1"/>
  <c r="AD4190"/>
  <c r="AD3340"/>
  <c r="L3339"/>
  <c r="Y1850"/>
  <c r="AA1850" s="1"/>
  <c r="U1851"/>
  <c r="AD1852"/>
  <c r="Y1898"/>
  <c r="AA1898" s="1"/>
  <c r="U1859"/>
  <c r="AD436"/>
  <c r="AD1860"/>
  <c r="V1901"/>
  <c r="K388"/>
  <c r="N388" s="1"/>
  <c r="U4187"/>
  <c r="AD3341"/>
  <c r="V381"/>
  <c r="K380"/>
  <c r="Y1906"/>
  <c r="AA1906" s="1"/>
  <c r="Y426"/>
  <c r="AA426" s="1"/>
  <c r="U435"/>
  <c r="U387"/>
  <c r="AD428"/>
  <c r="V1909"/>
  <c r="V1861"/>
  <c r="K436"/>
  <c r="N436" s="1"/>
  <c r="K1860"/>
  <c r="N1860" s="1"/>
  <c r="Y4186"/>
  <c r="AD4188"/>
  <c r="Y378"/>
  <c r="U379"/>
  <c r="AD380"/>
  <c r="V1853"/>
  <c r="K1852"/>
  <c r="N1852" s="1"/>
  <c r="P1851"/>
  <c r="Y1858"/>
  <c r="AA1858" s="1"/>
  <c r="P1902"/>
  <c r="U1907"/>
  <c r="U427"/>
  <c r="AD388"/>
  <c r="V437"/>
  <c r="V389"/>
  <c r="K1908"/>
  <c r="N1908" s="1"/>
  <c r="K1900"/>
  <c r="N1900" s="1"/>
  <c r="T816"/>
  <c r="T833" s="1"/>
  <c r="U815"/>
  <c r="U832" s="1"/>
  <c r="W813"/>
  <c r="W830" s="1"/>
  <c r="W3228"/>
  <c r="W3230"/>
  <c r="T3230"/>
  <c r="R813"/>
  <c r="R830" s="1"/>
  <c r="L815"/>
  <c r="L832" s="1"/>
  <c r="AD1854"/>
  <c r="K1851"/>
  <c r="N1851" s="1"/>
  <c r="U1853"/>
  <c r="Q1855"/>
  <c r="S1855" s="1"/>
  <c r="T381"/>
  <c r="Y380"/>
  <c r="R379"/>
  <c r="AC1850"/>
  <c r="AD383"/>
  <c r="Y381"/>
  <c r="J1906"/>
  <c r="J426"/>
  <c r="AD1902"/>
  <c r="J438"/>
  <c r="J430"/>
  <c r="K427"/>
  <c r="N427" s="1"/>
  <c r="U1909"/>
  <c r="U1861"/>
  <c r="W1859"/>
  <c r="Q1911"/>
  <c r="S1911" s="1"/>
  <c r="Q1903"/>
  <c r="S1903" s="1"/>
  <c r="W389"/>
  <c r="T1909"/>
  <c r="T1901"/>
  <c r="V391"/>
  <c r="Y436"/>
  <c r="Y428"/>
  <c r="AD426"/>
  <c r="R1907"/>
  <c r="R1899"/>
  <c r="Y1859"/>
  <c r="AC1906"/>
  <c r="AC386"/>
  <c r="P429"/>
  <c r="AD1911"/>
  <c r="AD1863"/>
  <c r="L1861"/>
  <c r="N1861" s="1"/>
  <c r="Y1902"/>
  <c r="AA1902" s="1"/>
  <c r="Y1909"/>
  <c r="AA1909" s="1"/>
  <c r="Y1861"/>
  <c r="AA1861" s="1"/>
  <c r="T1910"/>
  <c r="T390"/>
  <c r="K4187"/>
  <c r="U4189"/>
  <c r="W4187"/>
  <c r="R4187"/>
  <c r="Y4187"/>
  <c r="Y4190"/>
  <c r="AA4190" s="1"/>
  <c r="Y4189"/>
  <c r="J3339"/>
  <c r="AD3343"/>
  <c r="J3343"/>
  <c r="K3340"/>
  <c r="Q3344"/>
  <c r="AD3339"/>
  <c r="AC3343"/>
  <c r="Y3342"/>
  <c r="Y3228"/>
  <c r="P815"/>
  <c r="P832" s="1"/>
  <c r="AD817"/>
  <c r="AD834" s="1"/>
  <c r="Y3231"/>
  <c r="AA3231" s="1"/>
  <c r="J1850"/>
  <c r="J1854"/>
  <c r="T382"/>
  <c r="W1851"/>
  <c r="W381"/>
  <c r="V383"/>
  <c r="AD378"/>
  <c r="Y379"/>
  <c r="P381"/>
  <c r="L381"/>
  <c r="Y382"/>
  <c r="J1858"/>
  <c r="AD438"/>
  <c r="AD1862"/>
  <c r="J1862"/>
  <c r="K435"/>
  <c r="N435" s="1"/>
  <c r="K1859"/>
  <c r="N1859" s="1"/>
  <c r="U389"/>
  <c r="W435"/>
  <c r="W387"/>
  <c r="Q1863"/>
  <c r="S1863" s="1"/>
  <c r="W1909"/>
  <c r="W1901"/>
  <c r="T1861"/>
  <c r="V439"/>
  <c r="V431"/>
  <c r="Y1860"/>
  <c r="AD1906"/>
  <c r="AD386"/>
  <c r="R1859"/>
  <c r="Y1907"/>
  <c r="Y1899"/>
  <c r="AC1898"/>
  <c r="P1909"/>
  <c r="P1901"/>
  <c r="AD391"/>
  <c r="L1909"/>
  <c r="N1909" s="1"/>
  <c r="L429"/>
  <c r="N429" s="1"/>
  <c r="Y1910"/>
  <c r="AA1910" s="1"/>
  <c r="Y390"/>
  <c r="AA390" s="1"/>
  <c r="Y429"/>
  <c r="AA429" s="1"/>
  <c r="T1902"/>
  <c r="J4186"/>
  <c r="T4189"/>
  <c r="V4191"/>
  <c r="AD4191"/>
  <c r="R3340"/>
  <c r="AC3339"/>
  <c r="L3342"/>
  <c r="Q3232"/>
  <c r="V3232"/>
  <c r="V817"/>
  <c r="V834" s="1"/>
  <c r="Y814"/>
  <c r="Y831" s="1"/>
  <c r="Y3229"/>
  <c r="AA3229" s="1"/>
  <c r="AD3227"/>
  <c r="Y813"/>
  <c r="Y830" s="1"/>
  <c r="AC3227"/>
  <c r="P3230"/>
  <c r="AD3232"/>
  <c r="Y816"/>
  <c r="Y833" s="1"/>
  <c r="Y3230"/>
  <c r="AA3230" s="1"/>
  <c r="AD382"/>
  <c r="K379"/>
  <c r="U381"/>
  <c r="Q383"/>
  <c r="W1853"/>
  <c r="V1855"/>
  <c r="AD1850"/>
  <c r="Y1851"/>
  <c r="P1853"/>
  <c r="L1853"/>
  <c r="N1853" s="1"/>
  <c r="Y1854"/>
  <c r="AA1854" s="1"/>
  <c r="J434"/>
  <c r="J386"/>
  <c r="AD390"/>
  <c r="J1910"/>
  <c r="J1902"/>
  <c r="K387"/>
  <c r="N387" s="1"/>
  <c r="U437"/>
  <c r="U429"/>
  <c r="W427"/>
  <c r="Q439"/>
  <c r="S439" s="1"/>
  <c r="Q391"/>
  <c r="S391" s="1"/>
  <c r="W1861"/>
  <c r="T437"/>
  <c r="T429"/>
  <c r="V1863"/>
  <c r="Y1908"/>
  <c r="Y1900"/>
  <c r="AD1898"/>
  <c r="R387"/>
  <c r="Y435"/>
  <c r="Y427"/>
  <c r="AC1858"/>
  <c r="P437"/>
  <c r="P1861"/>
  <c r="AD431"/>
  <c r="L437"/>
  <c r="N437" s="1"/>
  <c r="L389"/>
  <c r="N389" s="1"/>
  <c r="Y438"/>
  <c r="AA438" s="1"/>
  <c r="Y430"/>
  <c r="AA430" s="1"/>
  <c r="Y389"/>
  <c r="AA389" s="1"/>
  <c r="T430"/>
  <c r="R3228"/>
  <c r="S3228" s="1"/>
  <c r="T4190"/>
  <c r="Y4188"/>
  <c r="AD4186"/>
  <c r="O3340"/>
  <c r="J3342"/>
  <c r="R3344"/>
  <c r="U3339"/>
  <c r="AB3341"/>
  <c r="V3343"/>
  <c r="J3340"/>
  <c r="Q3340"/>
  <c r="AB4191"/>
  <c r="T4186"/>
  <c r="M4186"/>
  <c r="L3343"/>
  <c r="W3341"/>
  <c r="U3341"/>
  <c r="L4188"/>
  <c r="N4188" s="1"/>
  <c r="K4186"/>
  <c r="AB3344"/>
  <c r="T3339"/>
  <c r="K3339"/>
  <c r="W3344"/>
  <c r="O4187"/>
  <c r="L4190"/>
  <c r="J4189"/>
  <c r="U4188"/>
  <c r="V4190"/>
  <c r="Q4187"/>
  <c r="AD4187"/>
  <c r="AB4188"/>
  <c r="J4187"/>
  <c r="K431"/>
  <c r="K439"/>
  <c r="K1903"/>
  <c r="K1911"/>
  <c r="K383"/>
  <c r="K1863"/>
  <c r="K1855"/>
  <c r="K817"/>
  <c r="K834" s="1"/>
  <c r="K391"/>
  <c r="M4190"/>
  <c r="M1902"/>
  <c r="M1910"/>
  <c r="M438"/>
  <c r="M390"/>
  <c r="M382"/>
  <c r="M3231"/>
  <c r="N3231" s="1"/>
  <c r="M1862"/>
  <c r="M816"/>
  <c r="M833" s="1"/>
  <c r="M430"/>
  <c r="M1854"/>
  <c r="M1863"/>
  <c r="M439"/>
  <c r="M1911"/>
  <c r="M1903"/>
  <c r="M383"/>
  <c r="M391"/>
  <c r="M431"/>
  <c r="M817"/>
  <c r="M834" s="1"/>
  <c r="M3232"/>
  <c r="J391"/>
  <c r="J1903"/>
  <c r="J439"/>
  <c r="J431"/>
  <c r="J1911"/>
  <c r="J383"/>
  <c r="J817"/>
  <c r="J834" s="1"/>
  <c r="J1863"/>
  <c r="J3232"/>
  <c r="Q4189"/>
  <c r="Q1901"/>
  <c r="Q1861"/>
  <c r="Q437"/>
  <c r="Q389"/>
  <c r="Q1909"/>
  <c r="Q381"/>
  <c r="Q815"/>
  <c r="Q832" s="1"/>
  <c r="Q429"/>
  <c r="Q3230"/>
  <c r="Q1853"/>
  <c r="AC3341"/>
  <c r="AC1860"/>
  <c r="AC1908"/>
  <c r="AC1852"/>
  <c r="AC428"/>
  <c r="AC1900"/>
  <c r="AC436"/>
  <c r="AC380"/>
  <c r="K1862"/>
  <c r="K4190"/>
  <c r="K1902"/>
  <c r="K438"/>
  <c r="K382"/>
  <c r="K430"/>
  <c r="K1910"/>
  <c r="K1854"/>
  <c r="O3231"/>
  <c r="J1855"/>
  <c r="AC388"/>
  <c r="P1899"/>
  <c r="P1907"/>
  <c r="P435"/>
  <c r="P427"/>
  <c r="P379"/>
  <c r="P813"/>
  <c r="P830" s="1"/>
  <c r="P1859"/>
  <c r="P387"/>
  <c r="AC814"/>
  <c r="AC831" s="1"/>
  <c r="AC3229"/>
  <c r="AC813"/>
  <c r="AC830" s="1"/>
  <c r="K816"/>
  <c r="O4190"/>
  <c r="O430"/>
  <c r="O1910"/>
  <c r="O390"/>
  <c r="O438"/>
  <c r="O382"/>
  <c r="O1902"/>
  <c r="O1854"/>
  <c r="L1903"/>
  <c r="L1911"/>
  <c r="L391"/>
  <c r="L439"/>
  <c r="L383"/>
  <c r="L3232"/>
  <c r="L1863"/>
  <c r="L1855"/>
  <c r="L431"/>
  <c r="L817"/>
  <c r="L834" s="1"/>
  <c r="P4190"/>
  <c r="P1862"/>
  <c r="P438"/>
  <c r="P390"/>
  <c r="P1910"/>
  <c r="P382"/>
  <c r="P430"/>
  <c r="P1854"/>
  <c r="P816"/>
  <c r="P833" s="1"/>
  <c r="AC1903"/>
  <c r="AC1911"/>
  <c r="AC431"/>
  <c r="AC439"/>
  <c r="AC383"/>
  <c r="AC391"/>
  <c r="AC1855"/>
  <c r="AC3232"/>
  <c r="AC1863"/>
  <c r="AC817"/>
  <c r="AC834" s="1"/>
  <c r="O429"/>
  <c r="O4189"/>
  <c r="O1901"/>
  <c r="O1909"/>
  <c r="O1861"/>
  <c r="O437"/>
  <c r="O3230"/>
  <c r="O381"/>
  <c r="O815"/>
  <c r="O389"/>
  <c r="O1853"/>
  <c r="Z391"/>
  <c r="Z1911"/>
  <c r="Z1863"/>
  <c r="Z1855"/>
  <c r="Z1903"/>
  <c r="Z439"/>
  <c r="Z383"/>
  <c r="Z3232"/>
  <c r="Z431"/>
  <c r="Z817"/>
  <c r="Z834" s="1"/>
  <c r="AC387"/>
  <c r="AC3340"/>
  <c r="AC1859"/>
  <c r="AC379"/>
  <c r="AC435"/>
  <c r="AC1899"/>
  <c r="AC1907"/>
  <c r="AC1851"/>
  <c r="AC4187"/>
  <c r="AC427"/>
  <c r="M1855"/>
  <c r="K390"/>
  <c r="P3340"/>
  <c r="J3344"/>
  <c r="AC3344"/>
  <c r="K4191"/>
  <c r="P4187"/>
  <c r="L4191"/>
  <c r="M4191"/>
  <c r="AC4191"/>
  <c r="J4191"/>
  <c r="Z3344"/>
  <c r="Z4191"/>
  <c r="K3343"/>
  <c r="K3344"/>
  <c r="O3343"/>
  <c r="M3343"/>
  <c r="L3344"/>
  <c r="M3344"/>
  <c r="P3343"/>
  <c r="O3342"/>
  <c r="Q3342"/>
  <c r="AC4188"/>
  <c r="M3338"/>
  <c r="I3344"/>
  <c r="P3338"/>
  <c r="K3338"/>
  <c r="U3345"/>
  <c r="R3345"/>
  <c r="O3338"/>
  <c r="I3339"/>
  <c r="P3345"/>
  <c r="V3338"/>
  <c r="L3338"/>
  <c r="I3340"/>
  <c r="Z3338"/>
  <c r="I3341"/>
  <c r="AC3338"/>
  <c r="V3345"/>
  <c r="W3338"/>
  <c r="Q3338"/>
  <c r="I3342"/>
  <c r="Y3338"/>
  <c r="J3338"/>
  <c r="M3345"/>
  <c r="AC3345"/>
  <c r="AB3338"/>
  <c r="I3343"/>
  <c r="W3345"/>
  <c r="I3338"/>
  <c r="U3338"/>
  <c r="R3338"/>
  <c r="Y3345"/>
  <c r="T3338"/>
  <c r="M4192"/>
  <c r="P4192"/>
  <c r="AC4185"/>
  <c r="AC4192"/>
  <c r="V4185"/>
  <c r="I4191"/>
  <c r="V4192"/>
  <c r="M4185"/>
  <c r="P4185"/>
  <c r="I4188"/>
  <c r="L4185"/>
  <c r="K4185"/>
  <c r="U4185"/>
  <c r="Y4192"/>
  <c r="I4190"/>
  <c r="Q4185"/>
  <c r="U4192"/>
  <c r="I4189"/>
  <c r="I4186"/>
  <c r="J4185"/>
  <c r="AB4185"/>
  <c r="W4185"/>
  <c r="I4185"/>
  <c r="Z4185"/>
  <c r="R4185"/>
  <c r="I4187"/>
  <c r="R4192"/>
  <c r="O4185"/>
  <c r="Y4185"/>
  <c r="T4185"/>
  <c r="S3186"/>
  <c r="N4194"/>
  <c r="R4201"/>
  <c r="R3759"/>
  <c r="R3799"/>
  <c r="R3226"/>
  <c r="R4193"/>
  <c r="R3234"/>
  <c r="R4119"/>
  <c r="R4127"/>
  <c r="R3176"/>
  <c r="R3184"/>
  <c r="R2776"/>
  <c r="R4134"/>
  <c r="R3766"/>
  <c r="R3191"/>
  <c r="R4200"/>
  <c r="R3233"/>
  <c r="R2783"/>
  <c r="R4126"/>
  <c r="R4208"/>
  <c r="R3241"/>
  <c r="R3806"/>
  <c r="R3183"/>
  <c r="X3182"/>
  <c r="N3185"/>
  <c r="N386"/>
  <c r="AA386"/>
  <c r="AA434"/>
  <c r="M1897"/>
  <c r="M385"/>
  <c r="M1857"/>
  <c r="M425"/>
  <c r="M1905"/>
  <c r="M433"/>
  <c r="I431"/>
  <c r="I391"/>
  <c r="I1903"/>
  <c r="I1863"/>
  <c r="I439"/>
  <c r="I1911"/>
  <c r="I1860"/>
  <c r="I1900"/>
  <c r="I388"/>
  <c r="I428"/>
  <c r="I1908"/>
  <c r="I436"/>
  <c r="AC1864"/>
  <c r="AC432"/>
  <c r="AC1904"/>
  <c r="AC392"/>
  <c r="AC1912"/>
  <c r="AC440"/>
  <c r="V432"/>
  <c r="V392"/>
  <c r="V1904"/>
  <c r="V1864"/>
  <c r="V440"/>
  <c r="V1912"/>
  <c r="W1897"/>
  <c r="W385"/>
  <c r="W1857"/>
  <c r="W425"/>
  <c r="W1905"/>
  <c r="W433"/>
  <c r="R392"/>
  <c r="R432"/>
  <c r="R1904"/>
  <c r="R1864"/>
  <c r="R440"/>
  <c r="R1912"/>
  <c r="M1904"/>
  <c r="M1864"/>
  <c r="M392"/>
  <c r="M432"/>
  <c r="M1912"/>
  <c r="M440"/>
  <c r="AB392"/>
  <c r="AB432"/>
  <c r="AB1904"/>
  <c r="AB1864"/>
  <c r="AB440"/>
  <c r="AB1912"/>
  <c r="P385"/>
  <c r="P1897"/>
  <c r="P425"/>
  <c r="P1857"/>
  <c r="P433"/>
  <c r="P1905"/>
  <c r="AD425"/>
  <c r="AD1897"/>
  <c r="AD385"/>
  <c r="AD1857"/>
  <c r="AD433"/>
  <c r="AD1905"/>
  <c r="L385"/>
  <c r="L1857"/>
  <c r="L1897"/>
  <c r="L425"/>
  <c r="L433"/>
  <c r="L1905"/>
  <c r="U432"/>
  <c r="U1864"/>
  <c r="U392"/>
  <c r="U1904"/>
  <c r="U440"/>
  <c r="U1912"/>
  <c r="O440"/>
  <c r="P1864"/>
  <c r="P392"/>
  <c r="P432"/>
  <c r="P1904"/>
  <c r="P440"/>
  <c r="P1912"/>
  <c r="AD392"/>
  <c r="AD1864"/>
  <c r="AD432"/>
  <c r="AD1904"/>
  <c r="AD440"/>
  <c r="AD1912"/>
  <c r="AC1897"/>
  <c r="AC1857"/>
  <c r="AC425"/>
  <c r="AC385"/>
  <c r="AC433"/>
  <c r="AC1905"/>
  <c r="L432"/>
  <c r="L1904"/>
  <c r="L1864"/>
  <c r="L440"/>
  <c r="K1897"/>
  <c r="K425"/>
  <c r="K1857"/>
  <c r="K385"/>
  <c r="K433"/>
  <c r="K1905"/>
  <c r="Q385"/>
  <c r="Q1897"/>
  <c r="Q1857"/>
  <c r="Q425"/>
  <c r="Q1905"/>
  <c r="Q433"/>
  <c r="Z392"/>
  <c r="Z1904"/>
  <c r="Z1864"/>
  <c r="Z1912"/>
  <c r="Z440"/>
  <c r="Y432"/>
  <c r="Y1864"/>
  <c r="Y1904"/>
  <c r="Y392"/>
  <c r="Y440"/>
  <c r="Y1912"/>
  <c r="X1908"/>
  <c r="X388"/>
  <c r="V425"/>
  <c r="V385"/>
  <c r="V1857"/>
  <c r="V1897"/>
  <c r="V1905"/>
  <c r="V433"/>
  <c r="AB425"/>
  <c r="AB385"/>
  <c r="AB1857"/>
  <c r="AB1897"/>
  <c r="AB1905"/>
  <c r="AB433"/>
  <c r="I1859"/>
  <c r="I427"/>
  <c r="I387"/>
  <c r="I1899"/>
  <c r="I435"/>
  <c r="I1907"/>
  <c r="K392"/>
  <c r="K1904"/>
  <c r="K1864"/>
  <c r="K432"/>
  <c r="K440"/>
  <c r="K1912"/>
  <c r="I385"/>
  <c r="I1897"/>
  <c r="I425"/>
  <c r="I1857"/>
  <c r="I1905"/>
  <c r="I433"/>
  <c r="U1857"/>
  <c r="U385"/>
  <c r="U425"/>
  <c r="U1897"/>
  <c r="U1905"/>
  <c r="U433"/>
  <c r="R425"/>
  <c r="R385"/>
  <c r="R1857"/>
  <c r="R1897"/>
  <c r="R433"/>
  <c r="R1905"/>
  <c r="O425"/>
  <c r="O1897"/>
  <c r="O1857"/>
  <c r="O385"/>
  <c r="O1905"/>
  <c r="O433"/>
  <c r="I426"/>
  <c r="I1898"/>
  <c r="I386"/>
  <c r="I1858"/>
  <c r="I1906"/>
  <c r="I434"/>
  <c r="X428"/>
  <c r="X436"/>
  <c r="N428"/>
  <c r="T1857"/>
  <c r="T425"/>
  <c r="T385"/>
  <c r="T1897"/>
  <c r="T1905"/>
  <c r="T433"/>
  <c r="X1860"/>
  <c r="I1862"/>
  <c r="I390"/>
  <c r="I430"/>
  <c r="I1902"/>
  <c r="I438"/>
  <c r="I1910"/>
  <c r="W1864"/>
  <c r="Q392"/>
  <c r="Q432"/>
  <c r="Q1904"/>
  <c r="Q1864"/>
  <c r="Q1912"/>
  <c r="Q440"/>
  <c r="Z1897"/>
  <c r="Z385"/>
  <c r="Z425"/>
  <c r="Z1857"/>
  <c r="Z1905"/>
  <c r="Z433"/>
  <c r="I1901"/>
  <c r="I389"/>
  <c r="I1861"/>
  <c r="I429"/>
  <c r="I437"/>
  <c r="I1909"/>
  <c r="Y1897"/>
  <c r="Y1857"/>
  <c r="Y425"/>
  <c r="Y385"/>
  <c r="Y433"/>
  <c r="Y1905"/>
  <c r="J425"/>
  <c r="J385"/>
  <c r="J1897"/>
  <c r="J1857"/>
  <c r="J433"/>
  <c r="J1905"/>
  <c r="X1900"/>
  <c r="N1850"/>
  <c r="M1849"/>
  <c r="M377"/>
  <c r="I1855"/>
  <c r="I383"/>
  <c r="I1852"/>
  <c r="I380"/>
  <c r="L1856"/>
  <c r="L384"/>
  <c r="K1849"/>
  <c r="K377"/>
  <c r="Q1849"/>
  <c r="Q377"/>
  <c r="Z1856"/>
  <c r="Y1856"/>
  <c r="Y384"/>
  <c r="N378"/>
  <c r="M1856"/>
  <c r="M384"/>
  <c r="V1849"/>
  <c r="V377"/>
  <c r="AB1849"/>
  <c r="AB377"/>
  <c r="I1851"/>
  <c r="I379"/>
  <c r="K1856"/>
  <c r="K384"/>
  <c r="I1849"/>
  <c r="I377"/>
  <c r="U1849"/>
  <c r="U377"/>
  <c r="R1849"/>
  <c r="R377"/>
  <c r="O1849"/>
  <c r="O377"/>
  <c r="I1850"/>
  <c r="I378"/>
  <c r="P1849"/>
  <c r="P377"/>
  <c r="AD1849"/>
  <c r="AD377"/>
  <c r="AC1849"/>
  <c r="AC377"/>
  <c r="V1856"/>
  <c r="V384"/>
  <c r="AB1856"/>
  <c r="AB384"/>
  <c r="W1849"/>
  <c r="W377"/>
  <c r="U1856"/>
  <c r="U384"/>
  <c r="R1856"/>
  <c r="R384"/>
  <c r="O1856"/>
  <c r="T1849"/>
  <c r="T377"/>
  <c r="X380"/>
  <c r="P1856"/>
  <c r="P384"/>
  <c r="AD1856"/>
  <c r="AD384"/>
  <c r="AC1856"/>
  <c r="AC384"/>
  <c r="L1849"/>
  <c r="L377"/>
  <c r="I1854"/>
  <c r="I382"/>
  <c r="W384"/>
  <c r="Q1856"/>
  <c r="Q384"/>
  <c r="Z1849"/>
  <c r="Z377"/>
  <c r="I1853"/>
  <c r="I381"/>
  <c r="Y1849"/>
  <c r="Y377"/>
  <c r="J1849"/>
  <c r="J377"/>
  <c r="T384"/>
  <c r="X1852"/>
  <c r="N4125"/>
  <c r="N4121"/>
  <c r="X3805"/>
  <c r="X4133"/>
  <c r="N4128"/>
  <c r="X3190"/>
  <c r="N4202"/>
  <c r="N4195"/>
  <c r="N3805"/>
  <c r="S4129"/>
  <c r="S2778"/>
  <c r="X4199"/>
  <c r="N3235"/>
  <c r="N3765"/>
  <c r="N3240"/>
  <c r="N3182"/>
  <c r="N2777"/>
  <c r="N4203"/>
  <c r="S4195"/>
  <c r="X4125"/>
  <c r="N3800"/>
  <c r="N3236"/>
  <c r="S4203"/>
  <c r="X4207"/>
  <c r="X3240"/>
  <c r="S3761"/>
  <c r="S3178"/>
  <c r="X3765"/>
  <c r="N3178"/>
  <c r="N3177"/>
  <c r="S4121"/>
  <c r="N3760"/>
  <c r="N3186"/>
  <c r="N3761"/>
  <c r="N4129"/>
  <c r="S3236"/>
  <c r="S3801"/>
  <c r="X2782"/>
  <c r="N4120"/>
  <c r="N2778"/>
  <c r="N3801"/>
  <c r="N4133"/>
  <c r="N4199"/>
  <c r="X4202"/>
  <c r="AA3240"/>
  <c r="AA3765"/>
  <c r="X4194"/>
  <c r="AD3183"/>
  <c r="AD3766"/>
  <c r="AD3191"/>
  <c r="AD4208"/>
  <c r="AD818"/>
  <c r="AD835" s="1"/>
  <c r="AD3241"/>
  <c r="AD4200"/>
  <c r="AD3806"/>
  <c r="AD4134"/>
  <c r="AD3233"/>
  <c r="AD2783"/>
  <c r="AD4126"/>
  <c r="AA4202"/>
  <c r="AC4201"/>
  <c r="AC2776"/>
  <c r="AC4127"/>
  <c r="AC3759"/>
  <c r="AC3799"/>
  <c r="AC811"/>
  <c r="AC828" s="1"/>
  <c r="AC3234"/>
  <c r="AC3184"/>
  <c r="AC4193"/>
  <c r="AC4119"/>
  <c r="AC3176"/>
  <c r="AC3226"/>
  <c r="S2779"/>
  <c r="S4204"/>
  <c r="S4122"/>
  <c r="S3237"/>
  <c r="V3799"/>
  <c r="V3226"/>
  <c r="V3759"/>
  <c r="V4201"/>
  <c r="V4119"/>
  <c r="V4193"/>
  <c r="V3184"/>
  <c r="V3234"/>
  <c r="V3176"/>
  <c r="V811"/>
  <c r="V828" s="1"/>
  <c r="V4127"/>
  <c r="V2776"/>
  <c r="X3239"/>
  <c r="X4198"/>
  <c r="X3237"/>
  <c r="X3179"/>
  <c r="X4196"/>
  <c r="L4119"/>
  <c r="L3759"/>
  <c r="L3176"/>
  <c r="L4127"/>
  <c r="L3234"/>
  <c r="L3799"/>
  <c r="L811"/>
  <c r="L828" s="1"/>
  <c r="L4201"/>
  <c r="L3226"/>
  <c r="L2776"/>
  <c r="L3184"/>
  <c r="L4193"/>
  <c r="S4199"/>
  <c r="S4125"/>
  <c r="X4121"/>
  <c r="N814"/>
  <c r="N831" s="1"/>
  <c r="N4196"/>
  <c r="N3229"/>
  <c r="I4203"/>
  <c r="I3186"/>
  <c r="I3228"/>
  <c r="I4129"/>
  <c r="I3801"/>
  <c r="I3236"/>
  <c r="I3178"/>
  <c r="I4195"/>
  <c r="I4121"/>
  <c r="I2778"/>
  <c r="I3761"/>
  <c r="I813"/>
  <c r="W3191"/>
  <c r="W4208"/>
  <c r="W3241"/>
  <c r="W3806"/>
  <c r="W4134"/>
  <c r="W3766"/>
  <c r="W3183"/>
  <c r="W4126"/>
  <c r="W4200"/>
  <c r="W2783"/>
  <c r="I3234"/>
  <c r="I3799"/>
  <c r="I4201"/>
  <c r="I4119"/>
  <c r="I3226"/>
  <c r="I3759"/>
  <c r="I4193"/>
  <c r="I3184"/>
  <c r="I2776"/>
  <c r="I811"/>
  <c r="I4127"/>
  <c r="I3176"/>
  <c r="S3239"/>
  <c r="X3763"/>
  <c r="X4197"/>
  <c r="N4205"/>
  <c r="Z3184"/>
  <c r="Z4127"/>
  <c r="Z3759"/>
  <c r="Z811"/>
  <c r="Z828" s="1"/>
  <c r="Z3226"/>
  <c r="Z4193"/>
  <c r="Z3234"/>
  <c r="Z4119"/>
  <c r="Z3799"/>
  <c r="Z3176"/>
  <c r="Z2776"/>
  <c r="Z4201"/>
  <c r="AA4196"/>
  <c r="AA3179"/>
  <c r="R811"/>
  <c r="R828" s="1"/>
  <c r="S3185"/>
  <c r="AA3801"/>
  <c r="AA4129"/>
  <c r="AA2778"/>
  <c r="AA4203"/>
  <c r="I3238"/>
  <c r="I3803"/>
  <c r="I3180"/>
  <c r="I815"/>
  <c r="I4197"/>
  <c r="I3188"/>
  <c r="I2780"/>
  <c r="I3230"/>
  <c r="I4131"/>
  <c r="I4123"/>
  <c r="I3763"/>
  <c r="I4205"/>
  <c r="I3760"/>
  <c r="I3235"/>
  <c r="I3177"/>
  <c r="I4128"/>
  <c r="I4202"/>
  <c r="I3227"/>
  <c r="I3185"/>
  <c r="I4120"/>
  <c r="I812"/>
  <c r="I2777"/>
  <c r="I3800"/>
  <c r="I4194"/>
  <c r="S3803"/>
  <c r="S4131"/>
  <c r="S4205"/>
  <c r="J3234"/>
  <c r="J4201"/>
  <c r="J3226"/>
  <c r="J4193"/>
  <c r="J4127"/>
  <c r="J4119"/>
  <c r="J2776"/>
  <c r="J3759"/>
  <c r="J811"/>
  <c r="J828" s="1"/>
  <c r="J3184"/>
  <c r="J3799"/>
  <c r="J3176"/>
  <c r="AA3804"/>
  <c r="T4201"/>
  <c r="T3184"/>
  <c r="T4193"/>
  <c r="T2776"/>
  <c r="T3176"/>
  <c r="T3234"/>
  <c r="T3759"/>
  <c r="T3226"/>
  <c r="T3799"/>
  <c r="T811"/>
  <c r="T828" s="1"/>
  <c r="T4127"/>
  <c r="T4119"/>
  <c r="M4127"/>
  <c r="M3184"/>
  <c r="M811"/>
  <c r="M828" s="1"/>
  <c r="M3799"/>
  <c r="M2776"/>
  <c r="M3759"/>
  <c r="M4119"/>
  <c r="M3234"/>
  <c r="M4193"/>
  <c r="M3176"/>
  <c r="M3226"/>
  <c r="M4201"/>
  <c r="N3764"/>
  <c r="N3181"/>
  <c r="N3804"/>
  <c r="P3759"/>
  <c r="P3184"/>
  <c r="P4127"/>
  <c r="P4119"/>
  <c r="P3799"/>
  <c r="P4193"/>
  <c r="P3234"/>
  <c r="P811"/>
  <c r="P828" s="1"/>
  <c r="P4201"/>
  <c r="P3176"/>
  <c r="P2776"/>
  <c r="P3226"/>
  <c r="I3179"/>
  <c r="I3237"/>
  <c r="I4204"/>
  <c r="I2779"/>
  <c r="I3229"/>
  <c r="I814"/>
  <c r="I4196"/>
  <c r="I4122"/>
  <c r="I3187"/>
  <c r="I3802"/>
  <c r="I3762"/>
  <c r="I4130"/>
  <c r="AA3760"/>
  <c r="AA3235"/>
  <c r="AA4194"/>
  <c r="AC3191"/>
  <c r="AC2783"/>
  <c r="AC3766"/>
  <c r="AC3241"/>
  <c r="AC4126"/>
  <c r="AC818"/>
  <c r="AC835" s="1"/>
  <c r="AC4208"/>
  <c r="AC3806"/>
  <c r="AC4134"/>
  <c r="AC4200"/>
  <c r="AC3183"/>
  <c r="AC3233"/>
  <c r="S4130"/>
  <c r="S3179"/>
  <c r="V4208"/>
  <c r="V3806"/>
  <c r="V2783"/>
  <c r="V3191"/>
  <c r="V3233"/>
  <c r="V3183"/>
  <c r="V4200"/>
  <c r="V4126"/>
  <c r="V3766"/>
  <c r="V4134"/>
  <c r="V818"/>
  <c r="V835" s="1"/>
  <c r="V3241"/>
  <c r="X3189"/>
  <c r="X3804"/>
  <c r="X2779"/>
  <c r="X4130"/>
  <c r="X4204"/>
  <c r="X4122"/>
  <c r="L4208"/>
  <c r="L4126"/>
  <c r="L3806"/>
  <c r="L3241"/>
  <c r="L4134"/>
  <c r="L3191"/>
  <c r="L818"/>
  <c r="L835" s="1"/>
  <c r="L3233"/>
  <c r="L3766"/>
  <c r="L2783"/>
  <c r="L4200"/>
  <c r="L3183"/>
  <c r="S3190"/>
  <c r="S4207"/>
  <c r="S4133"/>
  <c r="S3765"/>
  <c r="S3182"/>
  <c r="X4129"/>
  <c r="X2778"/>
  <c r="X3761"/>
  <c r="N4130"/>
  <c r="N3762"/>
  <c r="N3179"/>
  <c r="N3187"/>
  <c r="K4201"/>
  <c r="K3234"/>
  <c r="K4193"/>
  <c r="K2776"/>
  <c r="K3799"/>
  <c r="K3759"/>
  <c r="K4119"/>
  <c r="K3226"/>
  <c r="K3184"/>
  <c r="K4127"/>
  <c r="K811"/>
  <c r="K828" s="1"/>
  <c r="K3176"/>
  <c r="S3764"/>
  <c r="S2781"/>
  <c r="S3189"/>
  <c r="S4198"/>
  <c r="S4124"/>
  <c r="X4205"/>
  <c r="X4131"/>
  <c r="X3238"/>
  <c r="N2780"/>
  <c r="N4197"/>
  <c r="N3803"/>
  <c r="N3180"/>
  <c r="N3763"/>
  <c r="N4123"/>
  <c r="Z4208"/>
  <c r="Z3241"/>
  <c r="Z3766"/>
  <c r="Z4134"/>
  <c r="Z818"/>
  <c r="Z835" s="1"/>
  <c r="Z3233"/>
  <c r="Z4200"/>
  <c r="Z4126"/>
  <c r="Z3191"/>
  <c r="Z2783"/>
  <c r="Z3806"/>
  <c r="Z3183"/>
  <c r="AA3762"/>
  <c r="AA4130"/>
  <c r="AA3802"/>
  <c r="AA4122"/>
  <c r="R818"/>
  <c r="R835" s="1"/>
  <c r="S3235"/>
  <c r="S3800"/>
  <c r="AA3186"/>
  <c r="AA4121"/>
  <c r="AA4195"/>
  <c r="S2780"/>
  <c r="J2783"/>
  <c r="J4208"/>
  <c r="J3766"/>
  <c r="J4134"/>
  <c r="J4200"/>
  <c r="J4126"/>
  <c r="J3241"/>
  <c r="J3183"/>
  <c r="J3806"/>
  <c r="J3191"/>
  <c r="AA3764"/>
  <c r="AA4124"/>
  <c r="AA3189"/>
  <c r="AA3805"/>
  <c r="AA3190"/>
  <c r="AA4207"/>
  <c r="AA4131"/>
  <c r="AA3238"/>
  <c r="AA4205"/>
  <c r="T2783"/>
  <c r="T3241"/>
  <c r="T4208"/>
  <c r="T3806"/>
  <c r="T3191"/>
  <c r="T818"/>
  <c r="T835" s="1"/>
  <c r="T4126"/>
  <c r="T3766"/>
  <c r="T4200"/>
  <c r="T3233"/>
  <c r="T3183"/>
  <c r="T4134"/>
  <c r="M3191"/>
  <c r="M3766"/>
  <c r="M3233"/>
  <c r="M2783"/>
  <c r="M3241"/>
  <c r="M4134"/>
  <c r="M818"/>
  <c r="M835" s="1"/>
  <c r="M4126"/>
  <c r="M3806"/>
  <c r="M3183"/>
  <c r="M4200"/>
  <c r="M4208"/>
  <c r="N4198"/>
  <c r="N2781"/>
  <c r="N3239"/>
  <c r="N4132"/>
  <c r="I3232"/>
  <c r="I2782"/>
  <c r="I817"/>
  <c r="I3805"/>
  <c r="I4133"/>
  <c r="I4125"/>
  <c r="I4199"/>
  <c r="I3240"/>
  <c r="I3190"/>
  <c r="I4207"/>
  <c r="I3765"/>
  <c r="I3182"/>
  <c r="X3800"/>
  <c r="X3760"/>
  <c r="X4128"/>
  <c r="X3177"/>
  <c r="X3235"/>
  <c r="P3766"/>
  <c r="P4134"/>
  <c r="P4126"/>
  <c r="P4208"/>
  <c r="P3183"/>
  <c r="P3233"/>
  <c r="P4200"/>
  <c r="P3241"/>
  <c r="P818"/>
  <c r="P835" s="1"/>
  <c r="P2783"/>
  <c r="P3806"/>
  <c r="P3191"/>
  <c r="AA3177"/>
  <c r="S3802"/>
  <c r="S4196"/>
  <c r="S3762"/>
  <c r="X3181"/>
  <c r="X4206"/>
  <c r="X2781"/>
  <c r="X3187"/>
  <c r="AB4193"/>
  <c r="AB2776"/>
  <c r="AB4119"/>
  <c r="AB3799"/>
  <c r="AB4201"/>
  <c r="AB3226"/>
  <c r="AB4127"/>
  <c r="AB3234"/>
  <c r="AB811"/>
  <c r="AB828" s="1"/>
  <c r="AB3759"/>
  <c r="AB3184"/>
  <c r="AB3176"/>
  <c r="S3240"/>
  <c r="X3186"/>
  <c r="X3801"/>
  <c r="N4204"/>
  <c r="N3237"/>
  <c r="N3802"/>
  <c r="I3239"/>
  <c r="I4206"/>
  <c r="I3181"/>
  <c r="I4198"/>
  <c r="I2781"/>
  <c r="I3231"/>
  <c r="I3804"/>
  <c r="I3764"/>
  <c r="I816"/>
  <c r="I3189"/>
  <c r="I4132"/>
  <c r="I4124"/>
  <c r="K3233"/>
  <c r="K3183"/>
  <c r="K4126"/>
  <c r="K3806"/>
  <c r="K818"/>
  <c r="K835" s="1"/>
  <c r="K3766"/>
  <c r="K4134"/>
  <c r="K2783"/>
  <c r="K4208"/>
  <c r="K4200"/>
  <c r="K3241"/>
  <c r="K3191"/>
  <c r="Q4134"/>
  <c r="Q3241"/>
  <c r="Q4126"/>
  <c r="Q3233"/>
  <c r="Q3191"/>
  <c r="Q3806"/>
  <c r="Q3183"/>
  <c r="Q818"/>
  <c r="Q835" s="1"/>
  <c r="Q4208"/>
  <c r="Q2783"/>
  <c r="Q3766"/>
  <c r="Q4200"/>
  <c r="S3181"/>
  <c r="S3804"/>
  <c r="S4132"/>
  <c r="X4123"/>
  <c r="X3803"/>
  <c r="N3238"/>
  <c r="U4119"/>
  <c r="U2776"/>
  <c r="U4193"/>
  <c r="U3184"/>
  <c r="U4127"/>
  <c r="U4201"/>
  <c r="U811"/>
  <c r="U828" s="1"/>
  <c r="U3759"/>
  <c r="U3226"/>
  <c r="U3234"/>
  <c r="U3799"/>
  <c r="U3176"/>
  <c r="AA3187"/>
  <c r="AA3237"/>
  <c r="S3177"/>
  <c r="S4194"/>
  <c r="S2777"/>
  <c r="S4128"/>
  <c r="AA3178"/>
  <c r="AA3236"/>
  <c r="O3184"/>
  <c r="O2776"/>
  <c r="O3799"/>
  <c r="O4193"/>
  <c r="O811"/>
  <c r="O828" s="1"/>
  <c r="O3176"/>
  <c r="O4127"/>
  <c r="O3759"/>
  <c r="O4201"/>
  <c r="O3234"/>
  <c r="O3226"/>
  <c r="O4119"/>
  <c r="Y811"/>
  <c r="Y828" s="1"/>
  <c r="Y4127"/>
  <c r="Y4193"/>
  <c r="Y2776"/>
  <c r="Y4201"/>
  <c r="Y3184"/>
  <c r="Y3176"/>
  <c r="Y3799"/>
  <c r="Y3226"/>
  <c r="Y3234"/>
  <c r="Y3759"/>
  <c r="Y4119"/>
  <c r="S3188"/>
  <c r="S4123"/>
  <c r="S3238"/>
  <c r="S3763"/>
  <c r="AA4206"/>
  <c r="AA3181"/>
  <c r="AA4198"/>
  <c r="AA3239"/>
  <c r="AA4132"/>
  <c r="AA3182"/>
  <c r="AA4199"/>
  <c r="AA4123"/>
  <c r="AA3763"/>
  <c r="AA2780"/>
  <c r="AA3188"/>
  <c r="AA3803"/>
  <c r="AA4197"/>
  <c r="N4206"/>
  <c r="N4124"/>
  <c r="N3189"/>
  <c r="X3185"/>
  <c r="X4120"/>
  <c r="X2777"/>
  <c r="AD4119"/>
  <c r="AD811"/>
  <c r="AD828" s="1"/>
  <c r="AD3799"/>
  <c r="AD4201"/>
  <c r="AD3226"/>
  <c r="AD2776"/>
  <c r="AD3234"/>
  <c r="AD3176"/>
  <c r="AD4127"/>
  <c r="AD4193"/>
  <c r="AD3759"/>
  <c r="AD3184"/>
  <c r="AA3185"/>
  <c r="AA2777"/>
  <c r="AA4120"/>
  <c r="AA3800"/>
  <c r="AA4128"/>
  <c r="S3187"/>
  <c r="X4124"/>
  <c r="X3764"/>
  <c r="X4132"/>
  <c r="X3802"/>
  <c r="X3762"/>
  <c r="AB4208"/>
  <c r="AB4134"/>
  <c r="AB3191"/>
  <c r="AB3183"/>
  <c r="AB3766"/>
  <c r="AB3233"/>
  <c r="AB4200"/>
  <c r="AB3241"/>
  <c r="AB4126"/>
  <c r="AB818"/>
  <c r="AB835" s="1"/>
  <c r="AB3806"/>
  <c r="AB2783"/>
  <c r="S2782"/>
  <c r="S3805"/>
  <c r="X4195"/>
  <c r="X3178"/>
  <c r="X3236"/>
  <c r="X4203"/>
  <c r="N4122"/>
  <c r="N2779"/>
  <c r="W4193"/>
  <c r="W3226"/>
  <c r="W4127"/>
  <c r="W4201"/>
  <c r="W3176"/>
  <c r="W3799"/>
  <c r="W3759"/>
  <c r="W811"/>
  <c r="W828" s="1"/>
  <c r="W3234"/>
  <c r="W3184"/>
  <c r="W4119"/>
  <c r="W2776"/>
  <c r="N4207"/>
  <c r="N2782"/>
  <c r="N3190"/>
  <c r="Q4201"/>
  <c r="Q4119"/>
  <c r="Q3799"/>
  <c r="Q3226"/>
  <c r="Q2776"/>
  <c r="Q4127"/>
  <c r="Q3234"/>
  <c r="Q811"/>
  <c r="Q828" s="1"/>
  <c r="Q3759"/>
  <c r="Q4193"/>
  <c r="Q3176"/>
  <c r="Q3184"/>
  <c r="S4206"/>
  <c r="X3188"/>
  <c r="X2780"/>
  <c r="X3180"/>
  <c r="N4131"/>
  <c r="N3188"/>
  <c r="U4208"/>
  <c r="U3241"/>
  <c r="U3183"/>
  <c r="U2783"/>
  <c r="U4126"/>
  <c r="U3806"/>
  <c r="U3191"/>
  <c r="U4134"/>
  <c r="U4200"/>
  <c r="U3233"/>
  <c r="U818"/>
  <c r="U835" s="1"/>
  <c r="U3766"/>
  <c r="AA4204"/>
  <c r="AA2779"/>
  <c r="S3760"/>
  <c r="S4120"/>
  <c r="S4202"/>
  <c r="AA3761"/>
  <c r="O3241"/>
  <c r="O3233"/>
  <c r="O818"/>
  <c r="O835" s="1"/>
  <c r="O3191"/>
  <c r="O4134"/>
  <c r="O4208"/>
  <c r="O4126"/>
  <c r="O2783"/>
  <c r="O3806"/>
  <c r="O3183"/>
  <c r="O4200"/>
  <c r="O3766"/>
  <c r="Y4208"/>
  <c r="Y3191"/>
  <c r="Y4200"/>
  <c r="Y4126"/>
  <c r="Y3806"/>
  <c r="Y4134"/>
  <c r="Y3233"/>
  <c r="Y3766"/>
  <c r="Y3183"/>
  <c r="Y818"/>
  <c r="Y835" s="1"/>
  <c r="Y3241"/>
  <c r="Y2783"/>
  <c r="S4197"/>
  <c r="S3180"/>
  <c r="AA2781"/>
  <c r="AA4133"/>
  <c r="AA4125"/>
  <c r="AA2782"/>
  <c r="AA3180"/>
  <c r="X378" l="1"/>
  <c r="S383"/>
  <c r="AA381"/>
  <c r="AA382"/>
  <c r="N379"/>
  <c r="N381"/>
  <c r="AA378"/>
  <c r="N380"/>
  <c r="AA425"/>
  <c r="N390"/>
  <c r="N382"/>
  <c r="N1862"/>
  <c r="X3228"/>
  <c r="N1902"/>
  <c r="AA3343"/>
  <c r="N3341"/>
  <c r="AA428"/>
  <c r="V830"/>
  <c r="X813"/>
  <c r="X830" s="1"/>
  <c r="N3230"/>
  <c r="AA3227"/>
  <c r="S817"/>
  <c r="S834" s="1"/>
  <c r="AA812"/>
  <c r="AA829" s="1"/>
  <c r="X381"/>
  <c r="X3227"/>
  <c r="X387"/>
  <c r="AA388"/>
  <c r="AA1860"/>
  <c r="N3340"/>
  <c r="X1859"/>
  <c r="AA1852"/>
  <c r="X1907"/>
  <c r="AA3339"/>
  <c r="X1851"/>
  <c r="X379"/>
  <c r="S3232"/>
  <c r="X1861"/>
  <c r="AA3234"/>
  <c r="AA436"/>
  <c r="X3229"/>
  <c r="AA3799"/>
  <c r="AA3241"/>
  <c r="X1901"/>
  <c r="AA1900"/>
  <c r="X3340"/>
  <c r="S3231"/>
  <c r="S1901"/>
  <c r="AA1849"/>
  <c r="X1853"/>
  <c r="S816"/>
  <c r="S833" s="1"/>
  <c r="T831"/>
  <c r="X814"/>
  <c r="X831" s="1"/>
  <c r="S1899"/>
  <c r="S3344"/>
  <c r="AA3342"/>
  <c r="S1859"/>
  <c r="S1862"/>
  <c r="S1854"/>
  <c r="AA4189"/>
  <c r="N3339"/>
  <c r="AA4186"/>
  <c r="N4189"/>
  <c r="N4187"/>
  <c r="X389"/>
  <c r="S1910"/>
  <c r="Z4192"/>
  <c r="AA4192" s="1"/>
  <c r="O4192"/>
  <c r="AB3345"/>
  <c r="L4192"/>
  <c r="N1903"/>
  <c r="S1851"/>
  <c r="X3339"/>
  <c r="S1907"/>
  <c r="X3230"/>
  <c r="X427"/>
  <c r="S4191"/>
  <c r="X4188"/>
  <c r="X4186"/>
  <c r="AA4188"/>
  <c r="AA380"/>
  <c r="X3342"/>
  <c r="AA3341"/>
  <c r="AA816"/>
  <c r="AA833" s="1"/>
  <c r="AB4192"/>
  <c r="N3342"/>
  <c r="X4187"/>
  <c r="X4189"/>
  <c r="N1854"/>
  <c r="X435"/>
  <c r="S435"/>
  <c r="W4190"/>
  <c r="X4190" s="1"/>
  <c r="P3227"/>
  <c r="S427"/>
  <c r="N391"/>
  <c r="N430"/>
  <c r="X815"/>
  <c r="X832" s="1"/>
  <c r="N812"/>
  <c r="N829" s="1"/>
  <c r="S813"/>
  <c r="S830" s="1"/>
  <c r="AA814"/>
  <c r="AA831" s="1"/>
  <c r="AA815"/>
  <c r="AA832" s="1"/>
  <c r="N815"/>
  <c r="N832" s="1"/>
  <c r="X812"/>
  <c r="X829" s="1"/>
  <c r="AA4208"/>
  <c r="M813"/>
  <c r="M3228"/>
  <c r="N3228" s="1"/>
  <c r="S387"/>
  <c r="S389"/>
  <c r="N439"/>
  <c r="N1911"/>
  <c r="Z3345"/>
  <c r="AA3345" s="1"/>
  <c r="AD3345"/>
  <c r="X437"/>
  <c r="X1909"/>
  <c r="X429"/>
  <c r="AD3338"/>
  <c r="S1902"/>
  <c r="AA1908"/>
  <c r="Z4187"/>
  <c r="AA4187" s="1"/>
  <c r="S437"/>
  <c r="S1909"/>
  <c r="K4192"/>
  <c r="AD4192"/>
  <c r="S1853"/>
  <c r="S379"/>
  <c r="W3343"/>
  <c r="X3343" s="1"/>
  <c r="T4191"/>
  <c r="X4191" s="1"/>
  <c r="AA3233"/>
  <c r="Q3345"/>
  <c r="Z3340"/>
  <c r="AA3340" s="1"/>
  <c r="N1910"/>
  <c r="K3345"/>
  <c r="Q4192"/>
  <c r="S430"/>
  <c r="S390"/>
  <c r="AA2776"/>
  <c r="S381"/>
  <c r="N383"/>
  <c r="N4186"/>
  <c r="I831"/>
  <c r="I833"/>
  <c r="I829"/>
  <c r="I834"/>
  <c r="I828"/>
  <c r="I830"/>
  <c r="S382"/>
  <c r="I832"/>
  <c r="AD4185"/>
  <c r="S4189"/>
  <c r="S3230"/>
  <c r="S429"/>
  <c r="S1861"/>
  <c r="N438"/>
  <c r="N4190"/>
  <c r="N431"/>
  <c r="S4187"/>
  <c r="X3341"/>
  <c r="Q4188"/>
  <c r="S4188" s="1"/>
  <c r="O832"/>
  <c r="S815"/>
  <c r="S832" s="1"/>
  <c r="S4190"/>
  <c r="K833"/>
  <c r="N816"/>
  <c r="N833" s="1"/>
  <c r="W4192"/>
  <c r="W432"/>
  <c r="W818"/>
  <c r="W835" s="1"/>
  <c r="W3233"/>
  <c r="X3233" s="1"/>
  <c r="W392"/>
  <c r="W1912"/>
  <c r="W1904"/>
  <c r="W440"/>
  <c r="W1856"/>
  <c r="T3345"/>
  <c r="X3345" s="1"/>
  <c r="T1864"/>
  <c r="X1864" s="1"/>
  <c r="T4192"/>
  <c r="T1904"/>
  <c r="T1912"/>
  <c r="T392"/>
  <c r="T440"/>
  <c r="T1856"/>
  <c r="O432"/>
  <c r="S432" s="1"/>
  <c r="O1912"/>
  <c r="S1912" s="1"/>
  <c r="O384"/>
  <c r="O3345"/>
  <c r="O1864"/>
  <c r="S1864" s="1"/>
  <c r="O392"/>
  <c r="S392" s="1"/>
  <c r="N1863"/>
  <c r="T432"/>
  <c r="O1904"/>
  <c r="S1904" s="1"/>
  <c r="S3340"/>
  <c r="N1897"/>
  <c r="N3343"/>
  <c r="N1856"/>
  <c r="S1897"/>
  <c r="S438"/>
  <c r="N3232"/>
  <c r="S3342"/>
  <c r="S3343"/>
  <c r="Y3344"/>
  <c r="AA3344" s="1"/>
  <c r="Q3341"/>
  <c r="S3341" s="1"/>
  <c r="Q1900"/>
  <c r="S1900" s="1"/>
  <c r="Q1908"/>
  <c r="S1908" s="1"/>
  <c r="Q1852"/>
  <c r="S1852" s="1"/>
  <c r="Q428"/>
  <c r="S428" s="1"/>
  <c r="Q380"/>
  <c r="Q388"/>
  <c r="S388" s="1"/>
  <c r="Q1860"/>
  <c r="S1860" s="1"/>
  <c r="Q436"/>
  <c r="S436" s="1"/>
  <c r="Q814"/>
  <c r="Q3229"/>
  <c r="S3229" s="1"/>
  <c r="N817"/>
  <c r="N834" s="1"/>
  <c r="Z384"/>
  <c r="Z432"/>
  <c r="AA432" s="1"/>
  <c r="L1912"/>
  <c r="N1912" s="1"/>
  <c r="L392"/>
  <c r="N392" s="1"/>
  <c r="L3345"/>
  <c r="Y4191"/>
  <c r="AA4191" s="1"/>
  <c r="J3341"/>
  <c r="J4188"/>
  <c r="J388"/>
  <c r="J1908"/>
  <c r="J436"/>
  <c r="J1900"/>
  <c r="J380"/>
  <c r="J1860"/>
  <c r="J428"/>
  <c r="J1852"/>
  <c r="J814"/>
  <c r="J831" s="1"/>
  <c r="J3229"/>
  <c r="W1862"/>
  <c r="X1862" s="1"/>
  <c r="W438"/>
  <c r="X438" s="1"/>
  <c r="W1902"/>
  <c r="X1902" s="1"/>
  <c r="W382"/>
  <c r="W430"/>
  <c r="X430" s="1"/>
  <c r="W1910"/>
  <c r="X1910" s="1"/>
  <c r="W1854"/>
  <c r="X1854" s="1"/>
  <c r="W390"/>
  <c r="X390" s="1"/>
  <c r="W3231"/>
  <c r="X3231" s="1"/>
  <c r="W816"/>
  <c r="T3344"/>
  <c r="X3344" s="1"/>
  <c r="T1863"/>
  <c r="X1863" s="1"/>
  <c r="T1911"/>
  <c r="X1911" s="1"/>
  <c r="T1855"/>
  <c r="X1855" s="1"/>
  <c r="T391"/>
  <c r="X391" s="1"/>
  <c r="T431"/>
  <c r="X431" s="1"/>
  <c r="T1903"/>
  <c r="X1903" s="1"/>
  <c r="T383"/>
  <c r="T817"/>
  <c r="T3232"/>
  <c r="X3232" s="1"/>
  <c r="T439"/>
  <c r="X439" s="1"/>
  <c r="Y1903"/>
  <c r="AA1903" s="1"/>
  <c r="Y1911"/>
  <c r="AA1911" s="1"/>
  <c r="Y431"/>
  <c r="AA431" s="1"/>
  <c r="Y1855"/>
  <c r="AA1855" s="1"/>
  <c r="Y1863"/>
  <c r="AA1863" s="1"/>
  <c r="Y439"/>
  <c r="AA439" s="1"/>
  <c r="Y3232"/>
  <c r="AA3232" s="1"/>
  <c r="Y391"/>
  <c r="AA391" s="1"/>
  <c r="Y817"/>
  <c r="Y383"/>
  <c r="O4186"/>
  <c r="S4186" s="1"/>
  <c r="O1898"/>
  <c r="S1898" s="1"/>
  <c r="O1906"/>
  <c r="S1906" s="1"/>
  <c r="O434"/>
  <c r="S434" s="1"/>
  <c r="O1858"/>
  <c r="S1858" s="1"/>
  <c r="O1850"/>
  <c r="S1850" s="1"/>
  <c r="O386"/>
  <c r="S386" s="1"/>
  <c r="O426"/>
  <c r="S426" s="1"/>
  <c r="O812"/>
  <c r="O378"/>
  <c r="O3227"/>
  <c r="O3339"/>
  <c r="S3339" s="1"/>
  <c r="Z427"/>
  <c r="AA427" s="1"/>
  <c r="Z435"/>
  <c r="AA435" s="1"/>
  <c r="Z1851"/>
  <c r="AA1851" s="1"/>
  <c r="Z1899"/>
  <c r="AA1899" s="1"/>
  <c r="Z387"/>
  <c r="AA387" s="1"/>
  <c r="Z379"/>
  <c r="Z1907"/>
  <c r="AA1907" s="1"/>
  <c r="Z1859"/>
  <c r="AA1859" s="1"/>
  <c r="Z3228"/>
  <c r="AA3228" s="1"/>
  <c r="Z813"/>
  <c r="N1855"/>
  <c r="N4191"/>
  <c r="N3344"/>
  <c r="AA3338"/>
  <c r="X3338"/>
  <c r="N3338"/>
  <c r="I3345"/>
  <c r="AA4185"/>
  <c r="S3338"/>
  <c r="S4185"/>
  <c r="N4185"/>
  <c r="X4185"/>
  <c r="I4192"/>
  <c r="AA4119"/>
  <c r="AA3191"/>
  <c r="AA3226"/>
  <c r="AA4126"/>
  <c r="AA392"/>
  <c r="N1904"/>
  <c r="S1857"/>
  <c r="N1864"/>
  <c r="AA433"/>
  <c r="N440"/>
  <c r="AA440"/>
  <c r="N1857"/>
  <c r="AA385"/>
  <c r="N432"/>
  <c r="N1905"/>
  <c r="N425"/>
  <c r="S433"/>
  <c r="S425"/>
  <c r="AA1857"/>
  <c r="S440"/>
  <c r="AA1905"/>
  <c r="X1905"/>
  <c r="AA1912"/>
  <c r="AA1864"/>
  <c r="N385"/>
  <c r="I432"/>
  <c r="I1904"/>
  <c r="I392"/>
  <c r="I1864"/>
  <c r="I1912"/>
  <c r="I440"/>
  <c r="AA1897"/>
  <c r="X1897"/>
  <c r="X385"/>
  <c r="S1905"/>
  <c r="AA1904"/>
  <c r="X425"/>
  <c r="X433"/>
  <c r="S385"/>
  <c r="N433"/>
  <c r="X1857"/>
  <c r="AA1856"/>
  <c r="X1849"/>
  <c r="X384"/>
  <c r="AA377"/>
  <c r="S1849"/>
  <c r="S1856"/>
  <c r="I1856"/>
  <c r="I384"/>
  <c r="X377"/>
  <c r="N377"/>
  <c r="S377"/>
  <c r="N384"/>
  <c r="N1849"/>
  <c r="N3766"/>
  <c r="N3759"/>
  <c r="N4200"/>
  <c r="N4127"/>
  <c r="N4126"/>
  <c r="N811"/>
  <c r="N828" s="1"/>
  <c r="AA3759"/>
  <c r="AA4201"/>
  <c r="AA2783"/>
  <c r="S4200"/>
  <c r="S3241"/>
  <c r="AA3806"/>
  <c r="AA4134"/>
  <c r="AA3176"/>
  <c r="AA811"/>
  <c r="AA828" s="1"/>
  <c r="N3234"/>
  <c r="S818"/>
  <c r="S835" s="1"/>
  <c r="N3176"/>
  <c r="N4208"/>
  <c r="AA818"/>
  <c r="AA835" s="1"/>
  <c r="AA4200"/>
  <c r="AA4193"/>
  <c r="AA4127"/>
  <c r="AA3766"/>
  <c r="S3191"/>
  <c r="AA3183"/>
  <c r="S3806"/>
  <c r="AA3184"/>
  <c r="N3184"/>
  <c r="N4119"/>
  <c r="S2783"/>
  <c r="N818"/>
  <c r="N835" s="1"/>
  <c r="N2776"/>
  <c r="N4193"/>
  <c r="N4201"/>
  <c r="S3183"/>
  <c r="N2783"/>
  <c r="N3799"/>
  <c r="S4201"/>
  <c r="S3234"/>
  <c r="S4193"/>
  <c r="S2776"/>
  <c r="S3184"/>
  <c r="H4199"/>
  <c r="H3805"/>
  <c r="S811"/>
  <c r="S828" s="1"/>
  <c r="H3190"/>
  <c r="H4133"/>
  <c r="X4134"/>
  <c r="X4200"/>
  <c r="X3191"/>
  <c r="X2783"/>
  <c r="H2779"/>
  <c r="H4204"/>
  <c r="X4127"/>
  <c r="X3799"/>
  <c r="X3184"/>
  <c r="X4201"/>
  <c r="H2777"/>
  <c r="H4120"/>
  <c r="H4202"/>
  <c r="H3177"/>
  <c r="H3763"/>
  <c r="H4131"/>
  <c r="H4197"/>
  <c r="H3180"/>
  <c r="H3238"/>
  <c r="H3801"/>
  <c r="H3186"/>
  <c r="H3189"/>
  <c r="S3766"/>
  <c r="S3233"/>
  <c r="S4119"/>
  <c r="S3759"/>
  <c r="S4127"/>
  <c r="N3191"/>
  <c r="N3806"/>
  <c r="N3183"/>
  <c r="N3233"/>
  <c r="H3764"/>
  <c r="H3181"/>
  <c r="H3239"/>
  <c r="X3766"/>
  <c r="X4126"/>
  <c r="X3806"/>
  <c r="H3762"/>
  <c r="H3187"/>
  <c r="X3226"/>
  <c r="X3234"/>
  <c r="H3760"/>
  <c r="H3803"/>
  <c r="H2778"/>
  <c r="H4203"/>
  <c r="H4124"/>
  <c r="H3804"/>
  <c r="H2781"/>
  <c r="H4198"/>
  <c r="H4206"/>
  <c r="H3182"/>
  <c r="H4207"/>
  <c r="H4125"/>
  <c r="X4208"/>
  <c r="I3191"/>
  <c r="I4134"/>
  <c r="I818"/>
  <c r="I4208"/>
  <c r="I4126"/>
  <c r="I3241"/>
  <c r="I3806"/>
  <c r="I3183"/>
  <c r="I2783"/>
  <c r="I3766"/>
  <c r="I3233"/>
  <c r="I4200"/>
  <c r="H4130"/>
  <c r="H3802"/>
  <c r="H3237"/>
  <c r="X811"/>
  <c r="X828" s="1"/>
  <c r="X3176"/>
  <c r="H3800"/>
  <c r="H3185"/>
  <c r="H4128"/>
  <c r="H3235"/>
  <c r="H2780"/>
  <c r="H3188"/>
  <c r="H4121"/>
  <c r="H3236"/>
  <c r="S3799"/>
  <c r="S4126"/>
  <c r="S4208"/>
  <c r="S4134"/>
  <c r="S3226"/>
  <c r="S3176"/>
  <c r="N3241"/>
  <c r="N4134"/>
  <c r="H4132"/>
  <c r="H3765"/>
  <c r="H3240"/>
  <c r="H2782"/>
  <c r="X3183"/>
  <c r="X3241"/>
  <c r="N3226"/>
  <c r="H4122"/>
  <c r="H4196"/>
  <c r="H3179"/>
  <c r="X4119"/>
  <c r="X3759"/>
  <c r="X2776"/>
  <c r="X4193"/>
  <c r="H4194"/>
  <c r="H4205"/>
  <c r="H4123"/>
  <c r="H3761"/>
  <c r="H4195"/>
  <c r="H3178"/>
  <c r="H4129"/>
  <c r="X383" l="1"/>
  <c r="AA379"/>
  <c r="S378"/>
  <c r="AA383"/>
  <c r="X382"/>
  <c r="S380"/>
  <c r="AA384"/>
  <c r="S384"/>
  <c r="X392"/>
  <c r="H389"/>
  <c r="N3345"/>
  <c r="H1901"/>
  <c r="H381"/>
  <c r="H1853"/>
  <c r="H4189"/>
  <c r="S3227"/>
  <c r="H3227" s="1"/>
  <c r="H1861"/>
  <c r="H1909"/>
  <c r="S4192"/>
  <c r="H4187"/>
  <c r="H3232"/>
  <c r="H1860"/>
  <c r="X4192"/>
  <c r="H429"/>
  <c r="H3342"/>
  <c r="H3230"/>
  <c r="N4192"/>
  <c r="H3228"/>
  <c r="H3231"/>
  <c r="H437"/>
  <c r="H4188"/>
  <c r="H1851"/>
  <c r="X1904"/>
  <c r="X1912"/>
  <c r="H388"/>
  <c r="X818"/>
  <c r="X835" s="1"/>
  <c r="M830"/>
  <c r="N813"/>
  <c r="N830" s="1"/>
  <c r="H1862"/>
  <c r="H387"/>
  <c r="H4186"/>
  <c r="H436"/>
  <c r="H1852"/>
  <c r="S3345"/>
  <c r="H390"/>
  <c r="H1855"/>
  <c r="H1898"/>
  <c r="H1858"/>
  <c r="H430"/>
  <c r="H3340"/>
  <c r="H427"/>
  <c r="H3344"/>
  <c r="H1854"/>
  <c r="H439"/>
  <c r="X432"/>
  <c r="H434"/>
  <c r="H1911"/>
  <c r="H426"/>
  <c r="H3343"/>
  <c r="X1856"/>
  <c r="X440"/>
  <c r="H438"/>
  <c r="H4190"/>
  <c r="H3229"/>
  <c r="H1910"/>
  <c r="H435"/>
  <c r="H1900"/>
  <c r="H1850"/>
  <c r="H1906"/>
  <c r="H428"/>
  <c r="H1859"/>
  <c r="H815"/>
  <c r="H832" s="1"/>
  <c r="H3341"/>
  <c r="H4191"/>
  <c r="I835"/>
  <c r="J3345"/>
  <c r="J1904"/>
  <c r="J384"/>
  <c r="J392"/>
  <c r="J3233"/>
  <c r="H3233" s="1"/>
  <c r="J4192"/>
  <c r="J1864"/>
  <c r="H1864" s="1"/>
  <c r="J1912"/>
  <c r="J818"/>
  <c r="J835" s="1"/>
  <c r="J1856"/>
  <c r="J440"/>
  <c r="J432"/>
  <c r="H1849"/>
  <c r="H386"/>
  <c r="H431"/>
  <c r="H1902"/>
  <c r="Z830"/>
  <c r="AA813"/>
  <c r="O829"/>
  <c r="S812"/>
  <c r="T834"/>
  <c r="X817"/>
  <c r="X834" s="1"/>
  <c r="Q831"/>
  <c r="S814"/>
  <c r="Y834"/>
  <c r="AA817"/>
  <c r="AA834" s="1"/>
  <c r="H391"/>
  <c r="H1899"/>
  <c r="H1863"/>
  <c r="H1908"/>
  <c r="H1907"/>
  <c r="H1903"/>
  <c r="H3339"/>
  <c r="W833"/>
  <c r="X816"/>
  <c r="H3338"/>
  <c r="H4185"/>
  <c r="H433"/>
  <c r="H1897"/>
  <c r="H425"/>
  <c r="H1857"/>
  <c r="H1905"/>
  <c r="H385"/>
  <c r="H377"/>
  <c r="H2776"/>
  <c r="H3184"/>
  <c r="H3806"/>
  <c r="H3191"/>
  <c r="H3766"/>
  <c r="H3759"/>
  <c r="H4119"/>
  <c r="H3234"/>
  <c r="H4201"/>
  <c r="H4193"/>
  <c r="H4200"/>
  <c r="H2783"/>
  <c r="H811"/>
  <c r="H828" s="1"/>
  <c r="H4208"/>
  <c r="H3799"/>
  <c r="H3176"/>
  <c r="H3241"/>
  <c r="H3183"/>
  <c r="H4126"/>
  <c r="H4134"/>
  <c r="H4127"/>
  <c r="H3226"/>
  <c r="H378" l="1"/>
  <c r="H380"/>
  <c r="H379"/>
  <c r="H382"/>
  <c r="H383"/>
  <c r="H384"/>
  <c r="H392"/>
  <c r="H3345"/>
  <c r="H1912"/>
  <c r="H440"/>
  <c r="H4192"/>
  <c r="H1904"/>
  <c r="H1856"/>
  <c r="H432"/>
  <c r="H818"/>
  <c r="H835" s="1"/>
  <c r="X833"/>
  <c r="H816"/>
  <c r="S829"/>
  <c r="H812"/>
  <c r="H817"/>
  <c r="S831"/>
  <c r="H814"/>
  <c r="H831" s="1"/>
  <c r="AA830"/>
  <c r="H813"/>
  <c r="O4457" l="1"/>
  <c r="O4465" s="1"/>
  <c r="H830"/>
  <c r="H834"/>
  <c r="H829"/>
  <c r="H833"/>
  <c r="R4455"/>
  <c r="R4463" s="1"/>
  <c r="R4454"/>
  <c r="R4462" s="1"/>
  <c r="R4450"/>
  <c r="R4458" s="1"/>
  <c r="R4451"/>
  <c r="R4459" s="1"/>
  <c r="R4452"/>
  <c r="R4460" s="1"/>
  <c r="W4450"/>
  <c r="W4458" s="1"/>
  <c r="P4457"/>
  <c r="P4465" s="1"/>
  <c r="L4451"/>
  <c r="L4459" s="1"/>
  <c r="Q4453"/>
  <c r="Q4461" s="1"/>
  <c r="J4452"/>
  <c r="J4460" s="1"/>
  <c r="U4453"/>
  <c r="U4461" s="1"/>
  <c r="O4455"/>
  <c r="O4463" s="1"/>
  <c r="AB4455"/>
  <c r="AB4463" s="1"/>
  <c r="I4452"/>
  <c r="I4460" s="1"/>
  <c r="J4450"/>
  <c r="J4458" s="1"/>
  <c r="U4455"/>
  <c r="U4463" s="1"/>
  <c r="V4453"/>
  <c r="V4461" s="1"/>
  <c r="Y4451"/>
  <c r="Y4459" s="1"/>
  <c r="Y4450"/>
  <c r="Y4458" s="1"/>
  <c r="T4454"/>
  <c r="T4462" s="1"/>
  <c r="Q4455"/>
  <c r="Q4463" s="1"/>
  <c r="O4452"/>
  <c r="O4460" s="1"/>
  <c r="AD4452"/>
  <c r="AD4460" s="1"/>
  <c r="AD4451"/>
  <c r="AD4459" s="1"/>
  <c r="Q4452"/>
  <c r="Q4460" s="1"/>
  <c r="K4457"/>
  <c r="K4465" s="1"/>
  <c r="AD4453"/>
  <c r="AD4461" s="1"/>
  <c r="W4454"/>
  <c r="W4462" s="1"/>
  <c r="U4450"/>
  <c r="U4458" s="1"/>
  <c r="K4453"/>
  <c r="K4461" s="1"/>
  <c r="AC4451"/>
  <c r="AC4459" s="1"/>
  <c r="P4454"/>
  <c r="P4462" s="1"/>
  <c r="L4455"/>
  <c r="L4463" s="1"/>
  <c r="K4456"/>
  <c r="K4464" s="1"/>
  <c r="I4451"/>
  <c r="I4459" s="1"/>
  <c r="AB4450"/>
  <c r="AB4458" s="1"/>
  <c r="AB4456"/>
  <c r="AB4464" s="1"/>
  <c r="W4451"/>
  <c r="W4459" s="1"/>
  <c r="Z4456"/>
  <c r="Z4464" s="1"/>
  <c r="Z4457"/>
  <c r="Z4465" s="1"/>
  <c r="Y4455"/>
  <c r="Y4463" s="1"/>
  <c r="L4457"/>
  <c r="L4465" s="1"/>
  <c r="U4452"/>
  <c r="U4460" s="1"/>
  <c r="AD4456"/>
  <c r="AD4464" s="1"/>
  <c r="I4450"/>
  <c r="I4458" s="1"/>
  <c r="O4451"/>
  <c r="O4459" s="1"/>
  <c r="W4457"/>
  <c r="W4465" s="1"/>
  <c r="AB4453"/>
  <c r="AB4461" s="1"/>
  <c r="AB4452"/>
  <c r="AB4460" s="1"/>
  <c r="M4452"/>
  <c r="M4460" s="1"/>
  <c r="O4450"/>
  <c r="O4458" s="1"/>
  <c r="M4451"/>
  <c r="M4459" s="1"/>
  <c r="M4456"/>
  <c r="M4464" s="1"/>
  <c r="I4454"/>
  <c r="I4462" s="1"/>
  <c r="T4450"/>
  <c r="T4458" s="1"/>
  <c r="V4450"/>
  <c r="V4458" s="1"/>
  <c r="P4456"/>
  <c r="P4464" s="1"/>
  <c r="AC4457"/>
  <c r="AC4465" s="1"/>
  <c r="M4450"/>
  <c r="M4458" s="1"/>
  <c r="K4452"/>
  <c r="K4460" s="1"/>
  <c r="L4454"/>
  <c r="L4462" s="1"/>
  <c r="V4454"/>
  <c r="V4462" s="1"/>
  <c r="Z4453"/>
  <c r="Z4461" s="1"/>
  <c r="V4456"/>
  <c r="V4464" s="1"/>
  <c r="T4452"/>
  <c r="T4460" s="1"/>
  <c r="I4456"/>
  <c r="I4464" s="1"/>
  <c r="AC4450"/>
  <c r="AC4458" s="1"/>
  <c r="L4452"/>
  <c r="L4460" s="1"/>
  <c r="J4453"/>
  <c r="J4461" s="1"/>
  <c r="Y4454"/>
  <c r="Y4462" s="1"/>
  <c r="AB4457"/>
  <c r="AB4465" s="1"/>
  <c r="AD4455"/>
  <c r="AD4463" s="1"/>
  <c r="K4450"/>
  <c r="K4458" s="1"/>
  <c r="T4456"/>
  <c r="T4464" s="1"/>
  <c r="P4450"/>
  <c r="P4458" s="1"/>
  <c r="W4455"/>
  <c r="W4463" s="1"/>
  <c r="P4453"/>
  <c r="P4461" s="1"/>
  <c r="AC4456"/>
  <c r="AC4464" s="1"/>
  <c r="AB4454"/>
  <c r="AB4462" s="1"/>
  <c r="W4456"/>
  <c r="W4464" s="1"/>
  <c r="P4452"/>
  <c r="P4460" s="1"/>
  <c r="I4457"/>
  <c r="I4465" s="1"/>
  <c r="U4457"/>
  <c r="U4465" s="1"/>
  <c r="Y4456"/>
  <c r="Y4464" s="1"/>
  <c r="J4456"/>
  <c r="J4464" s="1"/>
  <c r="J4451"/>
  <c r="J4459" s="1"/>
  <c r="AC4453"/>
  <c r="AC4461" s="1"/>
  <c r="I4455"/>
  <c r="I4463" s="1"/>
  <c r="J4457"/>
  <c r="J4465" s="1"/>
  <c r="L4456"/>
  <c r="L4464" s="1"/>
  <c r="AC4454"/>
  <c r="AC4462" s="1"/>
  <c r="Q4450"/>
  <c r="Q4458" s="1"/>
  <c r="M4454"/>
  <c r="M4462" s="1"/>
  <c r="T4457"/>
  <c r="T4465" s="1"/>
  <c r="M4457"/>
  <c r="M4465" s="1"/>
  <c r="K4451"/>
  <c r="K4459" s="1"/>
  <c r="Q4451"/>
  <c r="Q4459" s="1"/>
  <c r="V4451"/>
  <c r="V4459" s="1"/>
  <c r="AB4451"/>
  <c r="AB4459" s="1"/>
  <c r="M4455"/>
  <c r="M4463" s="1"/>
  <c r="Y4457"/>
  <c r="Y4465" s="1"/>
  <c r="J4232" l="1"/>
  <c r="Z4232"/>
  <c r="W4232"/>
  <c r="L4232"/>
  <c r="AB4232"/>
  <c r="R4232"/>
  <c r="M4232"/>
  <c r="U4232"/>
  <c r="I4232"/>
  <c r="K4232"/>
  <c r="Y4232"/>
  <c r="T4232"/>
  <c r="V4232"/>
  <c r="AD4232"/>
  <c r="P4232"/>
  <c r="Q4232"/>
  <c r="AC4232"/>
  <c r="O4232"/>
  <c r="M4230"/>
  <c r="AB4226"/>
  <c r="K4226"/>
  <c r="M4229"/>
  <c r="AC4228"/>
  <c r="Y4231"/>
  <c r="T4225"/>
  <c r="M4226"/>
  <c r="AD4227"/>
  <c r="M4231"/>
  <c r="M4227"/>
  <c r="O4226"/>
  <c r="R4225"/>
  <c r="AB4225"/>
  <c r="J4227"/>
  <c r="P4231"/>
  <c r="Q4227"/>
  <c r="K4225"/>
  <c r="I4227"/>
  <c r="V4229"/>
  <c r="W4229"/>
  <c r="W4231"/>
  <c r="U4230"/>
  <c r="Q4228"/>
  <c r="O4227"/>
  <c r="Z4228"/>
  <c r="Q4230"/>
  <c r="P4229"/>
  <c r="O4230"/>
  <c r="K4227"/>
  <c r="R4231"/>
  <c r="V4226"/>
  <c r="Q4225"/>
  <c r="AC4229"/>
  <c r="I4230"/>
  <c r="J4226"/>
  <c r="I4229"/>
  <c r="P4225"/>
  <c r="P4227"/>
  <c r="AC4231"/>
  <c r="R4226"/>
  <c r="Z4231"/>
  <c r="AA4231" s="1"/>
  <c r="AB4230"/>
  <c r="L4229"/>
  <c r="AD4226"/>
  <c r="AD4231"/>
  <c r="V4228"/>
  <c r="T4227"/>
  <c r="AC4226"/>
  <c r="AB4229"/>
  <c r="T4231"/>
  <c r="Y4225"/>
  <c r="AB4231"/>
  <c r="K4228"/>
  <c r="Y4230"/>
  <c r="L4226"/>
  <c r="L4227"/>
  <c r="M4225"/>
  <c r="I4225"/>
  <c r="AC4225"/>
  <c r="R4228"/>
  <c r="M4228"/>
  <c r="Q4226"/>
  <c r="L4225"/>
  <c r="J4230"/>
  <c r="Z4225"/>
  <c r="AD4229"/>
  <c r="Z4230"/>
  <c r="V4230"/>
  <c r="Y4227"/>
  <c r="R4227"/>
  <c r="Q4231"/>
  <c r="W4230"/>
  <c r="U4227"/>
  <c r="R4230"/>
  <c r="AC4227"/>
  <c r="T4228"/>
  <c r="L4228"/>
  <c r="Q4229"/>
  <c r="U4231"/>
  <c r="U4229"/>
  <c r="W4228"/>
  <c r="U4226"/>
  <c r="I4228"/>
  <c r="J4228"/>
  <c r="AD4228"/>
  <c r="I4226"/>
  <c r="V4225"/>
  <c r="J4225"/>
  <c r="U4225"/>
  <c r="I4231"/>
  <c r="W4225"/>
  <c r="L4230"/>
  <c r="J4229"/>
  <c r="Z4229"/>
  <c r="T4226"/>
  <c r="Z4226"/>
  <c r="P4226"/>
  <c r="L4231"/>
  <c r="J4231"/>
  <c r="Y4228"/>
  <c r="AC4230"/>
  <c r="AB4228"/>
  <c r="Z4227"/>
  <c r="K4229"/>
  <c r="AD4225"/>
  <c r="T4229"/>
  <c r="T4230"/>
  <c r="P4230"/>
  <c r="O4229"/>
  <c r="O4228"/>
  <c r="O4231"/>
  <c r="Y4229"/>
  <c r="K4230"/>
  <c r="W4227"/>
  <c r="V4227"/>
  <c r="AD4230"/>
  <c r="W4226"/>
  <c r="R4229"/>
  <c r="V4231"/>
  <c r="O4225"/>
  <c r="K4231"/>
  <c r="P4228"/>
  <c r="U4228"/>
  <c r="AB4227"/>
  <c r="Y4226"/>
  <c r="J4454"/>
  <c r="J4462" s="1"/>
  <c r="Z4454"/>
  <c r="Z4462" s="1"/>
  <c r="T4451"/>
  <c r="T4459" s="1"/>
  <c r="Z4451"/>
  <c r="Z4459" s="1"/>
  <c r="P4451"/>
  <c r="P4459" s="1"/>
  <c r="Z4452"/>
  <c r="Z4460" s="1"/>
  <c r="K4455"/>
  <c r="K4463" s="1"/>
  <c r="K4454"/>
  <c r="K4462" s="1"/>
  <c r="W4452"/>
  <c r="W4460" s="1"/>
  <c r="V4452"/>
  <c r="V4460" s="1"/>
  <c r="Q4457"/>
  <c r="Q4465" s="1"/>
  <c r="O4454"/>
  <c r="O4462" s="1"/>
  <c r="AC4455"/>
  <c r="AC4463" s="1"/>
  <c r="O4453"/>
  <c r="O4461" s="1"/>
  <c r="P4455"/>
  <c r="P4463" s="1"/>
  <c r="Y4453"/>
  <c r="Y4461" s="1"/>
  <c r="O4456"/>
  <c r="O4464" s="1"/>
  <c r="T4455"/>
  <c r="T4463" s="1"/>
  <c r="AD4450"/>
  <c r="AD4458" s="1"/>
  <c r="R4453"/>
  <c r="R4461" s="1"/>
  <c r="R4456"/>
  <c r="R4464" s="1"/>
  <c r="R4457"/>
  <c r="R4465" s="1"/>
  <c r="AC4452"/>
  <c r="AC4460" s="1"/>
  <c r="U4454"/>
  <c r="U4462" s="1"/>
  <c r="T4453"/>
  <c r="T4461" s="1"/>
  <c r="L4453"/>
  <c r="L4461" s="1"/>
  <c r="AD4457"/>
  <c r="AD4465" s="1"/>
  <c r="Q4456"/>
  <c r="Q4464" s="1"/>
  <c r="Q4454"/>
  <c r="Q4462" s="1"/>
  <c r="W4453"/>
  <c r="W4461" s="1"/>
  <c r="U4451"/>
  <c r="U4459" s="1"/>
  <c r="I4453"/>
  <c r="I4461" s="1"/>
  <c r="U4456"/>
  <c r="U4464" s="1"/>
  <c r="L4450"/>
  <c r="L4458" s="1"/>
  <c r="AD4454"/>
  <c r="AD4462" s="1"/>
  <c r="V4457"/>
  <c r="V4465" s="1"/>
  <c r="V4455"/>
  <c r="V4463" s="1"/>
  <c r="M4453"/>
  <c r="M4461" s="1"/>
  <c r="J4455"/>
  <c r="J4463" s="1"/>
  <c r="Z4450"/>
  <c r="Z4458" s="1"/>
  <c r="Y4452"/>
  <c r="Y4460" s="1"/>
  <c r="Z4455"/>
  <c r="Z4463" s="1"/>
  <c r="AA4457"/>
  <c r="AA4465" s="1"/>
  <c r="N4451"/>
  <c r="N4459" s="1"/>
  <c r="AA4456"/>
  <c r="AA4464" s="1"/>
  <c r="X4450"/>
  <c r="X4458" s="1"/>
  <c r="N4452"/>
  <c r="N4460" s="1"/>
  <c r="S4450"/>
  <c r="S4458" s="1"/>
  <c r="S4452"/>
  <c r="S4460" s="1"/>
  <c r="N4456"/>
  <c r="N4464" s="1"/>
  <c r="N4457"/>
  <c r="N4465" s="1"/>
  <c r="S4230" l="1"/>
  <c r="S4231"/>
  <c r="N4226"/>
  <c r="N4231"/>
  <c r="X4230"/>
  <c r="N4230"/>
  <c r="S4226"/>
  <c r="S4232"/>
  <c r="N4232"/>
  <c r="AA4232"/>
  <c r="X4456"/>
  <c r="X4464" s="1"/>
  <c r="AA4228"/>
  <c r="X4232"/>
  <c r="S4225"/>
  <c r="X4229"/>
  <c r="N4229"/>
  <c r="X4227"/>
  <c r="S4228"/>
  <c r="AA4225"/>
  <c r="S4229"/>
  <c r="X4226"/>
  <c r="AA4227"/>
  <c r="N4228"/>
  <c r="X4228"/>
  <c r="S4227"/>
  <c r="X4457"/>
  <c r="X4465" s="1"/>
  <c r="N4227"/>
  <c r="N4225"/>
  <c r="AA4230"/>
  <c r="X4231"/>
  <c r="AA4226"/>
  <c r="AA4229"/>
  <c r="X4225"/>
  <c r="N4454"/>
  <c r="N4462" s="1"/>
  <c r="S4451"/>
  <c r="S4459" s="1"/>
  <c r="S4455"/>
  <c r="S4463" s="1"/>
  <c r="AA4451"/>
  <c r="AA4459" s="1"/>
  <c r="X4453"/>
  <c r="X4461" s="1"/>
  <c r="X4452"/>
  <c r="X4460" s="1"/>
  <c r="AA4450"/>
  <c r="AA4458" s="1"/>
  <c r="X4454"/>
  <c r="X4462" s="1"/>
  <c r="AA4452"/>
  <c r="AA4460" s="1"/>
  <c r="X4455"/>
  <c r="X4463" s="1"/>
  <c r="AA4454"/>
  <c r="AA4462" s="1"/>
  <c r="AA4453"/>
  <c r="AA4461" s="1"/>
  <c r="S4454"/>
  <c r="S4462" s="1"/>
  <c r="X4451"/>
  <c r="X4459" s="1"/>
  <c r="S4453"/>
  <c r="S4461" s="1"/>
  <c r="S4457"/>
  <c r="S4465" s="1"/>
  <c r="S4456"/>
  <c r="S4464" s="1"/>
  <c r="N4455"/>
  <c r="N4463" s="1"/>
  <c r="N4453"/>
  <c r="N4461" s="1"/>
  <c r="N4450"/>
  <c r="N4458" s="1"/>
  <c r="AA4455"/>
  <c r="AA4463" s="1"/>
  <c r="H4230" l="1"/>
  <c r="H4231"/>
  <c r="H4232"/>
  <c r="H4226"/>
  <c r="H4227"/>
  <c r="H4229"/>
  <c r="H4225"/>
  <c r="H4228"/>
  <c r="H4451"/>
  <c r="H4459" s="1"/>
  <c r="H4454"/>
  <c r="H4462" s="1"/>
  <c r="H4450"/>
  <c r="H4458" s="1"/>
  <c r="H4456"/>
  <c r="H4464" s="1"/>
  <c r="H4452"/>
  <c r="H4460" s="1"/>
  <c r="H4455"/>
  <c r="H4463" s="1"/>
  <c r="H4457"/>
  <c r="H4465" s="1"/>
  <c r="H4453"/>
  <c r="H4461" s="1"/>
  <c r="W3590" l="1"/>
  <c r="I3591"/>
  <c r="Q3588"/>
  <c r="L3586"/>
  <c r="Y3587"/>
  <c r="Z3586"/>
  <c r="J3588"/>
  <c r="AC3585"/>
  <c r="U3588"/>
  <c r="I3587"/>
  <c r="Q3587"/>
  <c r="O3589"/>
  <c r="Q3590"/>
  <c r="O3585"/>
  <c r="M3587"/>
  <c r="I3590"/>
  <c r="AD3586"/>
  <c r="K3588"/>
  <c r="I3588"/>
  <c r="U3589"/>
  <c r="Z3591"/>
  <c r="J3589"/>
  <c r="Y3588"/>
  <c r="J3591"/>
  <c r="O3587"/>
  <c r="AC3586"/>
  <c r="T3589"/>
  <c r="AC3587"/>
  <c r="Q3591"/>
  <c r="W3585"/>
  <c r="AB3588"/>
  <c r="R3586"/>
  <c r="W3588"/>
  <c r="Z3587"/>
  <c r="V3590"/>
  <c r="P3591"/>
  <c r="U3585"/>
  <c r="K3585"/>
  <c r="K3589"/>
  <c r="P3588"/>
  <c r="T3587"/>
  <c r="J3585"/>
  <c r="T3590"/>
  <c r="K3590"/>
  <c r="Z3585"/>
  <c r="T3588"/>
  <c r="U3591"/>
  <c r="L3588"/>
  <c r="AB3589"/>
  <c r="P3589"/>
  <c r="P3586"/>
  <c r="M3585"/>
  <c r="Q3589"/>
  <c r="AC3591"/>
  <c r="U3587"/>
  <c r="P3587"/>
  <c r="J3590"/>
  <c r="L3589"/>
  <c r="M3590"/>
  <c r="L3587"/>
  <c r="O3588"/>
  <c r="I3585"/>
  <c r="V3586"/>
  <c r="T3586"/>
  <c r="AD3589"/>
  <c r="Z3588"/>
  <c r="L3585"/>
  <c r="AD3588"/>
  <c r="R3590"/>
  <c r="V3591"/>
  <c r="Z3590"/>
  <c r="R3591"/>
  <c r="P3590"/>
  <c r="AC3588"/>
  <c r="R3588"/>
  <c r="AB3591"/>
  <c r="I3586"/>
  <c r="AB3587"/>
  <c r="L3590"/>
  <c r="O3590"/>
  <c r="AC3589"/>
  <c r="K3586"/>
  <c r="V3589"/>
  <c r="Y3591"/>
  <c r="U3586"/>
  <c r="M3589"/>
  <c r="P3585"/>
  <c r="M3591"/>
  <c r="U3590"/>
  <c r="T3585"/>
  <c r="AD3590"/>
  <c r="R3589"/>
  <c r="Q3585"/>
  <c r="AD3587"/>
  <c r="O3586"/>
  <c r="Y3586"/>
  <c r="M3586"/>
  <c r="AC3590"/>
  <c r="Y3590"/>
  <c r="AA3590" s="1"/>
  <c r="AD3585"/>
  <c r="W3587"/>
  <c r="I3589"/>
  <c r="AD3591"/>
  <c r="Z3589"/>
  <c r="O3591"/>
  <c r="V3585"/>
  <c r="J3586"/>
  <c r="AB3586"/>
  <c r="Q3586"/>
  <c r="Y3585"/>
  <c r="R3585"/>
  <c r="K3591"/>
  <c r="M3588"/>
  <c r="V3587"/>
  <c r="T3591"/>
  <c r="W3586"/>
  <c r="J3587"/>
  <c r="AB3585"/>
  <c r="AB3590"/>
  <c r="K3587"/>
  <c r="W3591"/>
  <c r="L3591"/>
  <c r="W3589"/>
  <c r="V3588"/>
  <c r="R3587"/>
  <c r="Y3589"/>
  <c r="Y3252"/>
  <c r="Z3251"/>
  <c r="J3253"/>
  <c r="AC3250"/>
  <c r="U3253"/>
  <c r="I3252"/>
  <c r="Q3252"/>
  <c r="Y3255"/>
  <c r="AD3250"/>
  <c r="W3252"/>
  <c r="I3254"/>
  <c r="AD3256"/>
  <c r="Z3254"/>
  <c r="O3256"/>
  <c r="V3250"/>
  <c r="AD3251"/>
  <c r="K3253"/>
  <c r="I3253"/>
  <c r="U3254"/>
  <c r="Z3256"/>
  <c r="J3254"/>
  <c r="U3252"/>
  <c r="P3252"/>
  <c r="J3255"/>
  <c r="L3254"/>
  <c r="M3255"/>
  <c r="L3252"/>
  <c r="O3253"/>
  <c r="I3250"/>
  <c r="V3251"/>
  <c r="T3251"/>
  <c r="R3251"/>
  <c r="W3253"/>
  <c r="Z3252"/>
  <c r="V3255"/>
  <c r="P3256"/>
  <c r="U3250"/>
  <c r="K3250"/>
  <c r="O3254"/>
  <c r="Q3255"/>
  <c r="O3250"/>
  <c r="M3252"/>
  <c r="I3255"/>
  <c r="L3253"/>
  <c r="AB3254"/>
  <c r="P3254"/>
  <c r="P3251"/>
  <c r="M3250"/>
  <c r="Q3254"/>
  <c r="AC3256"/>
  <c r="M3254"/>
  <c r="P3250"/>
  <c r="M3256"/>
  <c r="U3255"/>
  <c r="T3250"/>
  <c r="AB3253"/>
  <c r="W3255"/>
  <c r="AD3254"/>
  <c r="I3256"/>
  <c r="AD3255"/>
  <c r="Z3253"/>
  <c r="L3250"/>
  <c r="AD3253"/>
  <c r="R3255"/>
  <c r="K3254"/>
  <c r="P3253"/>
  <c r="T3252"/>
  <c r="J3250"/>
  <c r="T3255"/>
  <c r="K3255"/>
  <c r="Z3250"/>
  <c r="T3253"/>
  <c r="U3256"/>
  <c r="O3255"/>
  <c r="AC3254"/>
  <c r="K3251"/>
  <c r="V3254"/>
  <c r="Y3256"/>
  <c r="U3251"/>
  <c r="AB3255"/>
  <c r="K3252"/>
  <c r="W3256"/>
  <c r="L3256"/>
  <c r="W3254"/>
  <c r="V3253"/>
  <c r="R3252"/>
  <c r="Y3254"/>
  <c r="Q3253"/>
  <c r="L3251"/>
  <c r="R3254"/>
  <c r="Q3250"/>
  <c r="AD3252"/>
  <c r="O3251"/>
  <c r="Y3251"/>
  <c r="M3251"/>
  <c r="AC3255"/>
  <c r="V3256"/>
  <c r="Z3255"/>
  <c r="R3256"/>
  <c r="P3255"/>
  <c r="AC3253"/>
  <c r="R3253"/>
  <c r="AB3256"/>
  <c r="I3251"/>
  <c r="AB3252"/>
  <c r="L3255"/>
  <c r="J3251"/>
  <c r="AB3251"/>
  <c r="Q3251"/>
  <c r="Y3250"/>
  <c r="R3250"/>
  <c r="K3256"/>
  <c r="M3253"/>
  <c r="V3252"/>
  <c r="T3256"/>
  <c r="W3251"/>
  <c r="J3252"/>
  <c r="AB3250"/>
  <c r="Y3253"/>
  <c r="J3256"/>
  <c r="O3252"/>
  <c r="AC3251"/>
  <c r="T3254"/>
  <c r="AC3252"/>
  <c r="Q3256"/>
  <c r="W3250"/>
  <c r="Y4235"/>
  <c r="Z4234"/>
  <c r="J4236"/>
  <c r="AC4233"/>
  <c r="U4236"/>
  <c r="I4235"/>
  <c r="Q4235"/>
  <c r="Y4238"/>
  <c r="AD4233"/>
  <c r="W4235"/>
  <c r="I4237"/>
  <c r="AD4239"/>
  <c r="Z4237"/>
  <c r="O4239"/>
  <c r="V4233"/>
  <c r="AD4234"/>
  <c r="K4236"/>
  <c r="I4236"/>
  <c r="U4237"/>
  <c r="Z4239"/>
  <c r="J4237"/>
  <c r="U4235"/>
  <c r="P4235"/>
  <c r="J4238"/>
  <c r="L4237"/>
  <c r="M4238"/>
  <c r="L4235"/>
  <c r="O4236"/>
  <c r="I4233"/>
  <c r="V4234"/>
  <c r="T4234"/>
  <c r="AB4236"/>
  <c r="R4234"/>
  <c r="W4236"/>
  <c r="Z4235"/>
  <c r="V4238"/>
  <c r="P4239"/>
  <c r="U4233"/>
  <c r="K4233"/>
  <c r="O4237"/>
  <c r="Q4238"/>
  <c r="O4233"/>
  <c r="M4235"/>
  <c r="I4238"/>
  <c r="L4236"/>
  <c r="AB4237"/>
  <c r="P4237"/>
  <c r="P4234"/>
  <c r="M4233"/>
  <c r="Q4237"/>
  <c r="AC4239"/>
  <c r="M4237"/>
  <c r="P4233"/>
  <c r="M4239"/>
  <c r="U4238"/>
  <c r="T4233"/>
  <c r="W4238"/>
  <c r="AD4237"/>
  <c r="I4239"/>
  <c r="AD4238"/>
  <c r="Z4236"/>
  <c r="L4233"/>
  <c r="AD4236"/>
  <c r="R4238"/>
  <c r="K4237"/>
  <c r="P4236"/>
  <c r="T4235"/>
  <c r="J4233"/>
  <c r="T4238"/>
  <c r="K4238"/>
  <c r="Z4233"/>
  <c r="T4236"/>
  <c r="U4239"/>
  <c r="O4238"/>
  <c r="AC4237"/>
  <c r="K4234"/>
  <c r="V4237"/>
  <c r="Y4239"/>
  <c r="U4234"/>
  <c r="AB4238"/>
  <c r="K4235"/>
  <c r="W4239"/>
  <c r="L4239"/>
  <c r="W4237"/>
  <c r="V4236"/>
  <c r="R4235"/>
  <c r="Y4237"/>
  <c r="Q4236"/>
  <c r="L4234"/>
  <c r="R4237"/>
  <c r="Q4233"/>
  <c r="AD4235"/>
  <c r="O4234"/>
  <c r="Y4234"/>
  <c r="AA4234" s="1"/>
  <c r="M4234"/>
  <c r="AC4238"/>
  <c r="V4239"/>
  <c r="Z4238"/>
  <c r="R4239"/>
  <c r="P4238"/>
  <c r="AC4236"/>
  <c r="R4236"/>
  <c r="AB4239"/>
  <c r="I4234"/>
  <c r="AB4235"/>
  <c r="L4238"/>
  <c r="N4238" s="1"/>
  <c r="J4234"/>
  <c r="AB4234"/>
  <c r="Q4234"/>
  <c r="Y4233"/>
  <c r="R4233"/>
  <c r="K4239"/>
  <c r="M4236"/>
  <c r="V4235"/>
  <c r="T4239"/>
  <c r="W4234"/>
  <c r="J4235"/>
  <c r="AB4233"/>
  <c r="Y4236"/>
  <c r="J4239"/>
  <c r="O4235"/>
  <c r="AC4234"/>
  <c r="T4237"/>
  <c r="AC4235"/>
  <c r="Q4239"/>
  <c r="W4233"/>
  <c r="R2629"/>
  <c r="R3684"/>
  <c r="R4140"/>
  <c r="R2717"/>
  <c r="R2693"/>
  <c r="R3205"/>
  <c r="R3204"/>
  <c r="R3683"/>
  <c r="R2716"/>
  <c r="R2628"/>
  <c r="R4139"/>
  <c r="R2692"/>
  <c r="R3206"/>
  <c r="R3685"/>
  <c r="R2718"/>
  <c r="R2630"/>
  <c r="R2694"/>
  <c r="R4141"/>
  <c r="R2627"/>
  <c r="R3203"/>
  <c r="R4138"/>
  <c r="R2691"/>
  <c r="R2715"/>
  <c r="R3682"/>
  <c r="R2626"/>
  <c r="R4137"/>
  <c r="R2690"/>
  <c r="R3681"/>
  <c r="R2714"/>
  <c r="R3202"/>
  <c r="R2688"/>
  <c r="R2624"/>
  <c r="R2712"/>
  <c r="R3200"/>
  <c r="R3679"/>
  <c r="R4135"/>
  <c r="R3201"/>
  <c r="R2625"/>
  <c r="R2713"/>
  <c r="R4136"/>
  <c r="R2689"/>
  <c r="R3680"/>
  <c r="W1878"/>
  <c r="W406"/>
  <c r="AD1877"/>
  <c r="AD405"/>
  <c r="I1879"/>
  <c r="I407"/>
  <c r="AD1878"/>
  <c r="AD406"/>
  <c r="Z1876"/>
  <c r="Z404"/>
  <c r="L1873"/>
  <c r="L401"/>
  <c r="AD1876"/>
  <c r="AD404"/>
  <c r="R1878"/>
  <c r="R406"/>
  <c r="K405"/>
  <c r="K1877"/>
  <c r="P404"/>
  <c r="P1876"/>
  <c r="T403"/>
  <c r="T1875"/>
  <c r="J1873"/>
  <c r="J401"/>
  <c r="T406"/>
  <c r="T1878"/>
  <c r="K1878"/>
  <c r="K406"/>
  <c r="Z1873"/>
  <c r="Z401"/>
  <c r="T404"/>
  <c r="T1876"/>
  <c r="U1879"/>
  <c r="U407"/>
  <c r="L404"/>
  <c r="L1876"/>
  <c r="AB1877"/>
  <c r="AB405"/>
  <c r="P405"/>
  <c r="P1877"/>
  <c r="P1874"/>
  <c r="P402"/>
  <c r="M1873"/>
  <c r="M401"/>
  <c r="Q405"/>
  <c r="Q1877"/>
  <c r="AC1879"/>
  <c r="AC407"/>
  <c r="M405"/>
  <c r="M1877"/>
  <c r="P1873"/>
  <c r="P401"/>
  <c r="M407"/>
  <c r="M1879"/>
  <c r="U1878"/>
  <c r="U406"/>
  <c r="T401"/>
  <c r="T1873"/>
  <c r="AB404"/>
  <c r="AB1876"/>
  <c r="Q404"/>
  <c r="Q1876"/>
  <c r="L402"/>
  <c r="L1874"/>
  <c r="R405"/>
  <c r="R1877"/>
  <c r="Q1873"/>
  <c r="Q401"/>
  <c r="AD403"/>
  <c r="AD1875"/>
  <c r="O1874"/>
  <c r="O402"/>
  <c r="Y402"/>
  <c r="Y1874"/>
  <c r="M402"/>
  <c r="M1874"/>
  <c r="AC406"/>
  <c r="AC1878"/>
  <c r="V1879"/>
  <c r="V407"/>
  <c r="Z1878"/>
  <c r="Z406"/>
  <c r="R407"/>
  <c r="R1879"/>
  <c r="P406"/>
  <c r="P1878"/>
  <c r="AC1876"/>
  <c r="AC404"/>
  <c r="R404"/>
  <c r="R1876"/>
  <c r="AB407"/>
  <c r="AB1879"/>
  <c r="I1874"/>
  <c r="I402"/>
  <c r="AB403"/>
  <c r="AB1875"/>
  <c r="L406"/>
  <c r="L1878"/>
  <c r="O1878"/>
  <c r="O406"/>
  <c r="AC405"/>
  <c r="AC1877"/>
  <c r="K402"/>
  <c r="K1874"/>
  <c r="N1874" s="1"/>
  <c r="V1877"/>
  <c r="V405"/>
  <c r="Y407"/>
  <c r="Y1879"/>
  <c r="U1874"/>
  <c r="U402"/>
  <c r="AB1878"/>
  <c r="AB406"/>
  <c r="K1875"/>
  <c r="K403"/>
  <c r="W407"/>
  <c r="W1879"/>
  <c r="L407"/>
  <c r="L1879"/>
  <c r="W1877"/>
  <c r="W405"/>
  <c r="V1876"/>
  <c r="V404"/>
  <c r="R1875"/>
  <c r="R403"/>
  <c r="Y1877"/>
  <c r="Y405"/>
  <c r="Y403"/>
  <c r="Y1875"/>
  <c r="Z1874"/>
  <c r="Z402"/>
  <c r="J1876"/>
  <c r="J404"/>
  <c r="AC1873"/>
  <c r="AC401"/>
  <c r="U1876"/>
  <c r="U404"/>
  <c r="I403"/>
  <c r="I1875"/>
  <c r="Q1875"/>
  <c r="Q403"/>
  <c r="Y1878"/>
  <c r="Y406"/>
  <c r="AD1873"/>
  <c r="AD401"/>
  <c r="W1875"/>
  <c r="W403"/>
  <c r="I405"/>
  <c r="I1877"/>
  <c r="AD1879"/>
  <c r="AD407"/>
  <c r="Z1877"/>
  <c r="Z405"/>
  <c r="O407"/>
  <c r="O1879"/>
  <c r="V1873"/>
  <c r="V401"/>
  <c r="J1874"/>
  <c r="J402"/>
  <c r="AB1874"/>
  <c r="AB402"/>
  <c r="Q1874"/>
  <c r="Q402"/>
  <c r="Y1873"/>
  <c r="Y401"/>
  <c r="R401"/>
  <c r="R1873"/>
  <c r="K1879"/>
  <c r="K407"/>
  <c r="M1876"/>
  <c r="M404"/>
  <c r="V403"/>
  <c r="V1875"/>
  <c r="T1879"/>
  <c r="T407"/>
  <c r="W1874"/>
  <c r="W402"/>
  <c r="J1875"/>
  <c r="J403"/>
  <c r="AB1873"/>
  <c r="AB401"/>
  <c r="Y404"/>
  <c r="Y1876"/>
  <c r="J1879"/>
  <c r="J407"/>
  <c r="O403"/>
  <c r="O1875"/>
  <c r="AC402"/>
  <c r="AC1874"/>
  <c r="T405"/>
  <c r="T1877"/>
  <c r="AC1875"/>
  <c r="AC403"/>
  <c r="Q1879"/>
  <c r="Q407"/>
  <c r="W401"/>
  <c r="W1873"/>
  <c r="R1874"/>
  <c r="R402"/>
  <c r="W1876"/>
  <c r="W404"/>
  <c r="Z403"/>
  <c r="Z1875"/>
  <c r="V406"/>
  <c r="V1878"/>
  <c r="P1879"/>
  <c r="P407"/>
  <c r="U401"/>
  <c r="U1873"/>
  <c r="K1873"/>
  <c r="K401"/>
  <c r="O405"/>
  <c r="O1877"/>
  <c r="Q1878"/>
  <c r="Q406"/>
  <c r="O401"/>
  <c r="O1873"/>
  <c r="M1875"/>
  <c r="M403"/>
  <c r="I406"/>
  <c r="I1878"/>
  <c r="AD402"/>
  <c r="AD1874"/>
  <c r="K404"/>
  <c r="K1876"/>
  <c r="I1876"/>
  <c r="I404"/>
  <c r="U405"/>
  <c r="U1877"/>
  <c r="Z407"/>
  <c r="Z1879"/>
  <c r="J405"/>
  <c r="J1877"/>
  <c r="U1875"/>
  <c r="U403"/>
  <c r="P403"/>
  <c r="P1875"/>
  <c r="J1878"/>
  <c r="J406"/>
  <c r="L1877"/>
  <c r="L405"/>
  <c r="M1878"/>
  <c r="M406"/>
  <c r="L403"/>
  <c r="L1875"/>
  <c r="O1876"/>
  <c r="O404"/>
  <c r="I401"/>
  <c r="I1873"/>
  <c r="V1874"/>
  <c r="V402"/>
  <c r="T1874"/>
  <c r="T402"/>
  <c r="W374"/>
  <c r="W1846"/>
  <c r="AD373"/>
  <c r="AD1845"/>
  <c r="I375"/>
  <c r="I1847"/>
  <c r="AD374"/>
  <c r="AD1846"/>
  <c r="Z372"/>
  <c r="Z1844"/>
  <c r="L369"/>
  <c r="L1841"/>
  <c r="AD372"/>
  <c r="AD1844"/>
  <c r="R374"/>
  <c r="R1846"/>
  <c r="K373"/>
  <c r="K1845"/>
  <c r="P372"/>
  <c r="P1844"/>
  <c r="T371"/>
  <c r="T1843"/>
  <c r="J369"/>
  <c r="J1841"/>
  <c r="T374"/>
  <c r="T1846"/>
  <c r="K374"/>
  <c r="K1846"/>
  <c r="Z369"/>
  <c r="Z1841"/>
  <c r="T372"/>
  <c r="T1844"/>
  <c r="U375"/>
  <c r="U1847"/>
  <c r="L372"/>
  <c r="L1844"/>
  <c r="AB373"/>
  <c r="AB1845"/>
  <c r="P373"/>
  <c r="P1845"/>
  <c r="P370"/>
  <c r="P1842"/>
  <c r="M369"/>
  <c r="M1841"/>
  <c r="Q373"/>
  <c r="Q1845"/>
  <c r="AC375"/>
  <c r="AC1847"/>
  <c r="M373"/>
  <c r="M1845"/>
  <c r="P369"/>
  <c r="P1841"/>
  <c r="M375"/>
  <c r="M1847"/>
  <c r="U374"/>
  <c r="U1846"/>
  <c r="T369"/>
  <c r="T1841"/>
  <c r="Q372"/>
  <c r="Q1844"/>
  <c r="L370"/>
  <c r="L1842"/>
  <c r="R373"/>
  <c r="R1845"/>
  <c r="Q369"/>
  <c r="Q1841"/>
  <c r="AD371"/>
  <c r="AD1843"/>
  <c r="O370"/>
  <c r="O1842"/>
  <c r="Y370"/>
  <c r="Y1842"/>
  <c r="M370"/>
  <c r="M1842"/>
  <c r="AC374"/>
  <c r="AC1846"/>
  <c r="V375"/>
  <c r="V1847"/>
  <c r="Z374"/>
  <c r="Z1846"/>
  <c r="R375"/>
  <c r="R1847"/>
  <c r="P374"/>
  <c r="P1846"/>
  <c r="AC372"/>
  <c r="AC1844"/>
  <c r="R372"/>
  <c r="R1844"/>
  <c r="AB375"/>
  <c r="AB1847"/>
  <c r="I370"/>
  <c r="I1842"/>
  <c r="AB371"/>
  <c r="AB1843"/>
  <c r="L374"/>
  <c r="L1846"/>
  <c r="O374"/>
  <c r="O1846"/>
  <c r="AC373"/>
  <c r="AC1845"/>
  <c r="K370"/>
  <c r="N370" s="1"/>
  <c r="K1842"/>
  <c r="N1842" s="1"/>
  <c r="V373"/>
  <c r="V1845"/>
  <c r="Y375"/>
  <c r="Y1847"/>
  <c r="U370"/>
  <c r="U1842"/>
  <c r="AB374"/>
  <c r="AB1846"/>
  <c r="K371"/>
  <c r="K1843"/>
  <c r="W375"/>
  <c r="W1847"/>
  <c r="L375"/>
  <c r="L1847"/>
  <c r="W373"/>
  <c r="W1845"/>
  <c r="V372"/>
  <c r="V1844"/>
  <c r="R371"/>
  <c r="R1843"/>
  <c r="Y373"/>
  <c r="Y1845"/>
  <c r="Y371"/>
  <c r="Y1843"/>
  <c r="Z370"/>
  <c r="Z1842"/>
  <c r="J372"/>
  <c r="J1844"/>
  <c r="AC369"/>
  <c r="AC1841"/>
  <c r="U372"/>
  <c r="U1844"/>
  <c r="I371"/>
  <c r="I1843"/>
  <c r="Q371"/>
  <c r="Q1843"/>
  <c r="Y374"/>
  <c r="AA374" s="1"/>
  <c r="Y1846"/>
  <c r="AD369"/>
  <c r="AD1841"/>
  <c r="W371"/>
  <c r="W1843"/>
  <c r="I373"/>
  <c r="I1845"/>
  <c r="AD375"/>
  <c r="AD1847"/>
  <c r="Z373"/>
  <c r="Z1845"/>
  <c r="O375"/>
  <c r="O1847"/>
  <c r="V369"/>
  <c r="V1841"/>
  <c r="J370"/>
  <c r="J1842"/>
  <c r="AB370"/>
  <c r="AB1842"/>
  <c r="Q370"/>
  <c r="Q1842"/>
  <c r="Y369"/>
  <c r="AA369" s="1"/>
  <c r="Y1841"/>
  <c r="R369"/>
  <c r="R1841"/>
  <c r="K375"/>
  <c r="K1847"/>
  <c r="M372"/>
  <c r="M1844"/>
  <c r="V371"/>
  <c r="V1843"/>
  <c r="T375"/>
  <c r="T1847"/>
  <c r="W370"/>
  <c r="W1842"/>
  <c r="J371"/>
  <c r="J1843"/>
  <c r="AB369"/>
  <c r="AB1841"/>
  <c r="Y372"/>
  <c r="Y1844"/>
  <c r="J375"/>
  <c r="J1847"/>
  <c r="O371"/>
  <c r="O1843"/>
  <c r="AC370"/>
  <c r="AC1842"/>
  <c r="T373"/>
  <c r="T1845"/>
  <c r="AC371"/>
  <c r="AC1843"/>
  <c r="Q375"/>
  <c r="Q1847"/>
  <c r="W369"/>
  <c r="W1841"/>
  <c r="AB372"/>
  <c r="AB1844"/>
  <c r="R370"/>
  <c r="R1842"/>
  <c r="W372"/>
  <c r="W1844"/>
  <c r="Z371"/>
  <c r="Z1843"/>
  <c r="AA1843" s="1"/>
  <c r="V374"/>
  <c r="V1846"/>
  <c r="P375"/>
  <c r="P1847"/>
  <c r="U369"/>
  <c r="U1841"/>
  <c r="K369"/>
  <c r="K1841"/>
  <c r="O373"/>
  <c r="O1845"/>
  <c r="Q374"/>
  <c r="Q1846"/>
  <c r="O369"/>
  <c r="O1841"/>
  <c r="M371"/>
  <c r="M1843"/>
  <c r="I374"/>
  <c r="I1846"/>
  <c r="AD370"/>
  <c r="AD1842"/>
  <c r="K372"/>
  <c r="K1844"/>
  <c r="I372"/>
  <c r="I1844"/>
  <c r="U373"/>
  <c r="U1845"/>
  <c r="Z375"/>
  <c r="Z1847"/>
  <c r="AA1847" s="1"/>
  <c r="J373"/>
  <c r="J1845"/>
  <c r="U371"/>
  <c r="U1843"/>
  <c r="P371"/>
  <c r="P1843"/>
  <c r="J374"/>
  <c r="J1846"/>
  <c r="L373"/>
  <c r="L1845"/>
  <c r="M374"/>
  <c r="M1846"/>
  <c r="L371"/>
  <c r="L1843"/>
  <c r="O372"/>
  <c r="O1844"/>
  <c r="I369"/>
  <c r="I1841"/>
  <c r="V370"/>
  <c r="V1842"/>
  <c r="T370"/>
  <c r="T1842"/>
  <c r="AB2627"/>
  <c r="AB3682"/>
  <c r="AB2715"/>
  <c r="AB3203"/>
  <c r="AB2691"/>
  <c r="AB4138"/>
  <c r="W4138"/>
  <c r="W2691"/>
  <c r="W3682"/>
  <c r="W3203"/>
  <c r="W2715"/>
  <c r="W2627"/>
  <c r="Z2714"/>
  <c r="Z2626"/>
  <c r="Z2690"/>
  <c r="Z3681"/>
  <c r="Z4137"/>
  <c r="Z3202"/>
  <c r="V2693"/>
  <c r="V2629"/>
  <c r="V3684"/>
  <c r="V4140"/>
  <c r="V3205"/>
  <c r="V2717"/>
  <c r="P4141"/>
  <c r="P2718"/>
  <c r="P2630"/>
  <c r="P3206"/>
  <c r="P2694"/>
  <c r="P3685"/>
  <c r="U4135"/>
  <c r="U2624"/>
  <c r="U3200"/>
  <c r="U3679"/>
  <c r="U2712"/>
  <c r="U2688"/>
  <c r="K4135"/>
  <c r="K3679"/>
  <c r="K2712"/>
  <c r="K3200"/>
  <c r="K2688"/>
  <c r="K2624"/>
  <c r="O4139"/>
  <c r="O2716"/>
  <c r="O2628"/>
  <c r="O3683"/>
  <c r="O3204"/>
  <c r="O2692"/>
  <c r="Q4140"/>
  <c r="Q3684"/>
  <c r="Q2717"/>
  <c r="Q2693"/>
  <c r="Q3205"/>
  <c r="Q2629"/>
  <c r="O2712"/>
  <c r="O2688"/>
  <c r="O3679"/>
  <c r="O4135"/>
  <c r="O3200"/>
  <c r="O2624"/>
  <c r="M2714"/>
  <c r="M2626"/>
  <c r="M2690"/>
  <c r="M3681"/>
  <c r="M3202"/>
  <c r="M4137"/>
  <c r="I2717"/>
  <c r="I4140"/>
  <c r="I2629"/>
  <c r="I2693"/>
  <c r="I3684"/>
  <c r="I3205"/>
  <c r="AD4136"/>
  <c r="AD3680"/>
  <c r="AD2625"/>
  <c r="AD2713"/>
  <c r="AD3201"/>
  <c r="AD2689"/>
  <c r="K2691"/>
  <c r="K2627"/>
  <c r="K4138"/>
  <c r="K2715"/>
  <c r="K3203"/>
  <c r="K3682"/>
  <c r="I2627"/>
  <c r="I2691"/>
  <c r="I3203"/>
  <c r="I4138"/>
  <c r="I2715"/>
  <c r="I3682"/>
  <c r="U2692"/>
  <c r="U3683"/>
  <c r="U2628"/>
  <c r="U3204"/>
  <c r="U4139"/>
  <c r="U2716"/>
  <c r="Z3206"/>
  <c r="Z2630"/>
  <c r="Z2694"/>
  <c r="Z4141"/>
  <c r="Z2718"/>
  <c r="Z3685"/>
  <c r="J2628"/>
  <c r="J3683"/>
  <c r="J2716"/>
  <c r="J3204"/>
  <c r="J2692"/>
  <c r="J4139"/>
  <c r="U3681"/>
  <c r="U2626"/>
  <c r="U2690"/>
  <c r="U3202"/>
  <c r="U2714"/>
  <c r="U4137"/>
  <c r="P4137"/>
  <c r="P2626"/>
  <c r="P2690"/>
  <c r="P3202"/>
  <c r="P3681"/>
  <c r="P2714"/>
  <c r="J2693"/>
  <c r="J2717"/>
  <c r="J4140"/>
  <c r="J2629"/>
  <c r="J3205"/>
  <c r="J3684"/>
  <c r="L3204"/>
  <c r="L4139"/>
  <c r="L2716"/>
  <c r="L2692"/>
  <c r="L3683"/>
  <c r="L2628"/>
  <c r="M2629"/>
  <c r="M2717"/>
  <c r="M4140"/>
  <c r="M3205"/>
  <c r="M3684"/>
  <c r="M2693"/>
  <c r="L3202"/>
  <c r="L4137"/>
  <c r="L2626"/>
  <c r="L2690"/>
  <c r="L2714"/>
  <c r="L3681"/>
  <c r="O4138"/>
  <c r="O2627"/>
  <c r="O3203"/>
  <c r="O2715"/>
  <c r="O2691"/>
  <c r="O3682"/>
  <c r="I2624"/>
  <c r="I2712"/>
  <c r="I3200"/>
  <c r="I3679"/>
  <c r="I4135"/>
  <c r="I2688"/>
  <c r="V4136"/>
  <c r="V2713"/>
  <c r="V3201"/>
  <c r="V2625"/>
  <c r="V3680"/>
  <c r="V2689"/>
  <c r="T3680"/>
  <c r="T4136"/>
  <c r="T2713"/>
  <c r="T3201"/>
  <c r="T2689"/>
  <c r="T2625"/>
  <c r="W2693"/>
  <c r="W2717"/>
  <c r="W3684"/>
  <c r="W2629"/>
  <c r="W3205"/>
  <c r="W4140"/>
  <c r="AD2716"/>
  <c r="AD3683"/>
  <c r="AD2692"/>
  <c r="AD3204"/>
  <c r="AD4139"/>
  <c r="AD2628"/>
  <c r="I2718"/>
  <c r="I2694"/>
  <c r="I3685"/>
  <c r="I3206"/>
  <c r="I4141"/>
  <c r="I2630"/>
  <c r="AD2693"/>
  <c r="AD2717"/>
  <c r="AD3684"/>
  <c r="AD2629"/>
  <c r="AD4140"/>
  <c r="AD3205"/>
  <c r="Z4138"/>
  <c r="Z3682"/>
  <c r="Z2627"/>
  <c r="Z3203"/>
  <c r="Z2715"/>
  <c r="Z2691"/>
  <c r="L2688"/>
  <c r="L2624"/>
  <c r="L3679"/>
  <c r="L3200"/>
  <c r="L2712"/>
  <c r="L4135"/>
  <c r="AD2691"/>
  <c r="AD3682"/>
  <c r="AD3203"/>
  <c r="AD2627"/>
  <c r="AD4138"/>
  <c r="AD2715"/>
  <c r="K2628"/>
  <c r="K4139"/>
  <c r="K2692"/>
  <c r="K3204"/>
  <c r="K3683"/>
  <c r="K2716"/>
  <c r="P2627"/>
  <c r="P3203"/>
  <c r="P2715"/>
  <c r="P4138"/>
  <c r="P3682"/>
  <c r="P2691"/>
  <c r="T2714"/>
  <c r="T2626"/>
  <c r="T2690"/>
  <c r="T3202"/>
  <c r="T4137"/>
  <c r="T3681"/>
  <c r="J2712"/>
  <c r="J3200"/>
  <c r="J3679"/>
  <c r="J2688"/>
  <c r="J2624"/>
  <c r="J4135"/>
  <c r="T2693"/>
  <c r="T4140"/>
  <c r="T3205"/>
  <c r="T2717"/>
  <c r="T2629"/>
  <c r="T3684"/>
  <c r="K2629"/>
  <c r="K4140"/>
  <c r="K2693"/>
  <c r="K2717"/>
  <c r="K3684"/>
  <c r="K3205"/>
  <c r="Z2688"/>
  <c r="Z3200"/>
  <c r="Z3679"/>
  <c r="Z4135"/>
  <c r="Z2712"/>
  <c r="Z2624"/>
  <c r="T3203"/>
  <c r="T3682"/>
  <c r="T2627"/>
  <c r="T4138"/>
  <c r="T2691"/>
  <c r="T2715"/>
  <c r="U4141"/>
  <c r="U2630"/>
  <c r="U2694"/>
  <c r="U2718"/>
  <c r="U3206"/>
  <c r="U3685"/>
  <c r="L3203"/>
  <c r="L2691"/>
  <c r="L2715"/>
  <c r="L3682"/>
  <c r="L4138"/>
  <c r="L2627"/>
  <c r="AB2628"/>
  <c r="AB2716"/>
  <c r="AB3683"/>
  <c r="AB3204"/>
  <c r="AB2692"/>
  <c r="AB4139"/>
  <c r="P2628"/>
  <c r="P2692"/>
  <c r="P3683"/>
  <c r="P3204"/>
  <c r="P4139"/>
  <c r="P2716"/>
  <c r="P2713"/>
  <c r="P3680"/>
  <c r="P3201"/>
  <c r="P2689"/>
  <c r="P4136"/>
  <c r="P2625"/>
  <c r="M3200"/>
  <c r="M3679"/>
  <c r="M2624"/>
  <c r="M4135"/>
  <c r="M2688"/>
  <c r="M2712"/>
  <c r="Q3204"/>
  <c r="Q2628"/>
  <c r="Q4139"/>
  <c r="Q2692"/>
  <c r="Q2716"/>
  <c r="Q3683"/>
  <c r="AC2718"/>
  <c r="AC4141"/>
  <c r="AC2630"/>
  <c r="AC3206"/>
  <c r="AC2694"/>
  <c r="AC3685"/>
  <c r="M3204"/>
  <c r="M4139"/>
  <c r="M2628"/>
  <c r="M3683"/>
  <c r="M2716"/>
  <c r="M2692"/>
  <c r="P2624"/>
  <c r="P3679"/>
  <c r="P3200"/>
  <c r="P4135"/>
  <c r="P2688"/>
  <c r="P2712"/>
  <c r="M4141"/>
  <c r="M3685"/>
  <c r="M3206"/>
  <c r="M2718"/>
  <c r="M2694"/>
  <c r="M2630"/>
  <c r="U2629"/>
  <c r="U4140"/>
  <c r="U3205"/>
  <c r="U2717"/>
  <c r="U2693"/>
  <c r="U3684"/>
  <c r="T2712"/>
  <c r="T2624"/>
  <c r="T4135"/>
  <c r="T2688"/>
  <c r="T3679"/>
  <c r="T3200"/>
  <c r="Q2715"/>
  <c r="Q2627"/>
  <c r="Q4138"/>
  <c r="Q3682"/>
  <c r="Q2691"/>
  <c r="Q3203"/>
  <c r="L2689"/>
  <c r="L4136"/>
  <c r="L3201"/>
  <c r="L2713"/>
  <c r="L2625"/>
  <c r="L3680"/>
  <c r="Q2624"/>
  <c r="Q2712"/>
  <c r="Q3679"/>
  <c r="Q3200"/>
  <c r="Q2688"/>
  <c r="Q4135"/>
  <c r="AD2626"/>
  <c r="AD2714"/>
  <c r="AD3681"/>
  <c r="AD4137"/>
  <c r="AD2690"/>
  <c r="AD3202"/>
  <c r="O3201"/>
  <c r="O4136"/>
  <c r="O2625"/>
  <c r="O3680"/>
  <c r="O2689"/>
  <c r="O2713"/>
  <c r="Y3680"/>
  <c r="Y2713"/>
  <c r="Y3201"/>
  <c r="Y2689"/>
  <c r="Y4136"/>
  <c r="Y2625"/>
  <c r="M3680"/>
  <c r="M2689"/>
  <c r="M2713"/>
  <c r="M4136"/>
  <c r="M3201"/>
  <c r="M2625"/>
  <c r="AC2717"/>
  <c r="AC3684"/>
  <c r="AC2693"/>
  <c r="AC4140"/>
  <c r="AC2629"/>
  <c r="AC3205"/>
  <c r="V3206"/>
  <c r="V4141"/>
  <c r="V2694"/>
  <c r="V2718"/>
  <c r="V2630"/>
  <c r="V3685"/>
  <c r="Z3205"/>
  <c r="Z2717"/>
  <c r="Z4140"/>
  <c r="Z2693"/>
  <c r="Z3684"/>
  <c r="Z2629"/>
  <c r="P2629"/>
  <c r="P2693"/>
  <c r="P3684"/>
  <c r="P2717"/>
  <c r="P4140"/>
  <c r="P3205"/>
  <c r="AC3682"/>
  <c r="AC2627"/>
  <c r="AC2691"/>
  <c r="AC2715"/>
  <c r="AC3203"/>
  <c r="AC4138"/>
  <c r="AB3206"/>
  <c r="AB2694"/>
  <c r="AB2718"/>
  <c r="AB2630"/>
  <c r="AB3685"/>
  <c r="AB4141"/>
  <c r="I2625"/>
  <c r="I3680"/>
  <c r="I2689"/>
  <c r="I4136"/>
  <c r="I3201"/>
  <c r="I2713"/>
  <c r="AB3202"/>
  <c r="AB2690"/>
  <c r="AB2626"/>
  <c r="AB2714"/>
  <c r="AB4137"/>
  <c r="AB3681"/>
  <c r="L3684"/>
  <c r="L2693"/>
  <c r="L4140"/>
  <c r="L2629"/>
  <c r="L3205"/>
  <c r="L2717"/>
  <c r="O4140"/>
  <c r="O2693"/>
  <c r="O3205"/>
  <c r="O2717"/>
  <c r="O2629"/>
  <c r="O3684"/>
  <c r="AC2692"/>
  <c r="AC2628"/>
  <c r="AC4139"/>
  <c r="AC3204"/>
  <c r="AC2716"/>
  <c r="AC3683"/>
  <c r="K2625"/>
  <c r="K3201"/>
  <c r="K2713"/>
  <c r="K2689"/>
  <c r="K4136"/>
  <c r="K3680"/>
  <c r="V3683"/>
  <c r="V2716"/>
  <c r="V3204"/>
  <c r="V2692"/>
  <c r="V2628"/>
  <c r="V4139"/>
  <c r="Y2630"/>
  <c r="Y4141"/>
  <c r="Y2718"/>
  <c r="Y2694"/>
  <c r="Y3685"/>
  <c r="Y3206"/>
  <c r="U2689"/>
  <c r="U3201"/>
  <c r="U3680"/>
  <c r="U4136"/>
  <c r="U2625"/>
  <c r="U2713"/>
  <c r="AB2629"/>
  <c r="AB4140"/>
  <c r="AB3684"/>
  <c r="AB2693"/>
  <c r="AB2717"/>
  <c r="AB3205"/>
  <c r="K3202"/>
  <c r="K2626"/>
  <c r="K2714"/>
  <c r="K3681"/>
  <c r="K2690"/>
  <c r="K4137"/>
  <c r="W4141"/>
  <c r="W2718"/>
  <c r="W2694"/>
  <c r="W3206"/>
  <c r="W2630"/>
  <c r="W3685"/>
  <c r="L2718"/>
  <c r="L3685"/>
  <c r="L2630"/>
  <c r="L3206"/>
  <c r="L2694"/>
  <c r="L4141"/>
  <c r="W2628"/>
  <c r="W3204"/>
  <c r="W2716"/>
  <c r="W4139"/>
  <c r="W2692"/>
  <c r="W3683"/>
  <c r="V2627"/>
  <c r="V2691"/>
  <c r="V2715"/>
  <c r="V3682"/>
  <c r="V3203"/>
  <c r="V4138"/>
  <c r="Y3683"/>
  <c r="Y2716"/>
  <c r="Y3204"/>
  <c r="Y4139"/>
  <c r="Y2692"/>
  <c r="Y2628"/>
  <c r="Y2626"/>
  <c r="Y3681"/>
  <c r="Y4137"/>
  <c r="Y3202"/>
  <c r="Y2714"/>
  <c r="Y2690"/>
  <c r="Z2713"/>
  <c r="Z3680"/>
  <c r="Z2689"/>
  <c r="Z2625"/>
  <c r="Z4136"/>
  <c r="Z3201"/>
  <c r="J2627"/>
  <c r="J2715"/>
  <c r="J2691"/>
  <c r="J3203"/>
  <c r="J4138"/>
  <c r="J3682"/>
  <c r="AC3679"/>
  <c r="AC2712"/>
  <c r="AC2688"/>
  <c r="AC4135"/>
  <c r="AC2624"/>
  <c r="AC3200"/>
  <c r="U2627"/>
  <c r="U3203"/>
  <c r="U2691"/>
  <c r="U4138"/>
  <c r="U2715"/>
  <c r="U3682"/>
  <c r="I2626"/>
  <c r="I3681"/>
  <c r="I3202"/>
  <c r="I2714"/>
  <c r="I2690"/>
  <c r="I4137"/>
  <c r="Q4137"/>
  <c r="Q3202"/>
  <c r="Q2714"/>
  <c r="Q2626"/>
  <c r="Q3681"/>
  <c r="Q2690"/>
  <c r="Y2717"/>
  <c r="Y4140"/>
  <c r="Y3205"/>
  <c r="Y2693"/>
  <c r="Y2629"/>
  <c r="Y3684"/>
  <c r="AD2624"/>
  <c r="AD2688"/>
  <c r="AD3679"/>
  <c r="AD4135"/>
  <c r="AD2712"/>
  <c r="AD3200"/>
  <c r="W3681"/>
  <c r="W2626"/>
  <c r="W2690"/>
  <c r="W4137"/>
  <c r="W3202"/>
  <c r="W2714"/>
  <c r="I4139"/>
  <c r="I2628"/>
  <c r="I2692"/>
  <c r="I3204"/>
  <c r="I2716"/>
  <c r="I3683"/>
  <c r="AD3685"/>
  <c r="AD3206"/>
  <c r="AD2630"/>
  <c r="AD2694"/>
  <c r="AD4141"/>
  <c r="AD2718"/>
  <c r="Z2716"/>
  <c r="Z2692"/>
  <c r="Z3683"/>
  <c r="Z3204"/>
  <c r="Z4139"/>
  <c r="Z2628"/>
  <c r="O2694"/>
  <c r="O2630"/>
  <c r="O3685"/>
  <c r="O2718"/>
  <c r="O4141"/>
  <c r="O3206"/>
  <c r="V4135"/>
  <c r="V2712"/>
  <c r="V2688"/>
  <c r="V3200"/>
  <c r="V2624"/>
  <c r="V3679"/>
  <c r="J2625"/>
  <c r="J2713"/>
  <c r="J2689"/>
  <c r="J3680"/>
  <c r="J4136"/>
  <c r="J3201"/>
  <c r="AB2625"/>
  <c r="AB3680"/>
  <c r="AB4136"/>
  <c r="AB3201"/>
  <c r="AB2713"/>
  <c r="AB2689"/>
  <c r="Q2689"/>
  <c r="Q2713"/>
  <c r="Q3680"/>
  <c r="Q3201"/>
  <c r="Q2625"/>
  <c r="Q4136"/>
  <c r="Y2712"/>
  <c r="Y2688"/>
  <c r="Y4135"/>
  <c r="Y2624"/>
  <c r="Y3679"/>
  <c r="Y3200"/>
  <c r="K2694"/>
  <c r="K2718"/>
  <c r="K3206"/>
  <c r="K3685"/>
  <c r="K2630"/>
  <c r="K4141"/>
  <c r="M4138"/>
  <c r="M3203"/>
  <c r="M3682"/>
  <c r="M2691"/>
  <c r="M2715"/>
  <c r="M2627"/>
  <c r="V2714"/>
  <c r="V3681"/>
  <c r="V3202"/>
  <c r="V2690"/>
  <c r="V4137"/>
  <c r="V2626"/>
  <c r="T2718"/>
  <c r="T2694"/>
  <c r="T2630"/>
  <c r="T4141"/>
  <c r="T3206"/>
  <c r="T3685"/>
  <c r="W3680"/>
  <c r="W2689"/>
  <c r="W3201"/>
  <c r="W2625"/>
  <c r="W2713"/>
  <c r="W4136"/>
  <c r="J2626"/>
  <c r="J2690"/>
  <c r="J2714"/>
  <c r="J4137"/>
  <c r="J3681"/>
  <c r="J3202"/>
  <c r="AB3679"/>
  <c r="AB2712"/>
  <c r="AB4135"/>
  <c r="AB3200"/>
  <c r="AB2688"/>
  <c r="AB2624"/>
  <c r="Y3682"/>
  <c r="Y4138"/>
  <c r="Y2691"/>
  <c r="Y2715"/>
  <c r="Y3203"/>
  <c r="Y2627"/>
  <c r="J2630"/>
  <c r="J3685"/>
  <c r="J2718"/>
  <c r="J4141"/>
  <c r="J3206"/>
  <c r="J2694"/>
  <c r="O4137"/>
  <c r="O2714"/>
  <c r="O3202"/>
  <c r="O2690"/>
  <c r="O2626"/>
  <c r="O3681"/>
  <c r="AC2689"/>
  <c r="AC3201"/>
  <c r="AC4136"/>
  <c r="AC2625"/>
  <c r="AC2713"/>
  <c r="AC3680"/>
  <c r="T4139"/>
  <c r="T3204"/>
  <c r="T2716"/>
  <c r="T2692"/>
  <c r="T3683"/>
  <c r="T2628"/>
  <c r="AC2690"/>
  <c r="AC2714"/>
  <c r="AC3681"/>
  <c r="AC4137"/>
  <c r="AC2626"/>
  <c r="AC3202"/>
  <c r="Q3685"/>
  <c r="Q2718"/>
  <c r="Q2694"/>
  <c r="Q3206"/>
  <c r="Q2630"/>
  <c r="Q4141"/>
  <c r="W3200"/>
  <c r="W2624"/>
  <c r="W3679"/>
  <c r="W2712"/>
  <c r="W4135"/>
  <c r="W2688"/>
  <c r="N402" l="1"/>
  <c r="AA3586"/>
  <c r="AA3255"/>
  <c r="AA4236"/>
  <c r="AA4237"/>
  <c r="N3254"/>
  <c r="S4236"/>
  <c r="AA4238"/>
  <c r="AA4239"/>
  <c r="AA3589"/>
  <c r="N4235"/>
  <c r="S3253"/>
  <c r="AA2630"/>
  <c r="AA3202"/>
  <c r="AA3681"/>
  <c r="AA2690"/>
  <c r="N2626"/>
  <c r="AA2627"/>
  <c r="AA2718"/>
  <c r="S4239"/>
  <c r="N3587"/>
  <c r="AA3585"/>
  <c r="AA3591"/>
  <c r="X4237"/>
  <c r="S4235"/>
  <c r="X4239"/>
  <c r="X4238"/>
  <c r="S3591"/>
  <c r="AA4233"/>
  <c r="N4237"/>
  <c r="X2630"/>
  <c r="S3590"/>
  <c r="U3592"/>
  <c r="I3592"/>
  <c r="AB3592"/>
  <c r="V3592"/>
  <c r="Y3592"/>
  <c r="AD3592"/>
  <c r="N3591"/>
  <c r="X3585"/>
  <c r="N3586"/>
  <c r="X3586"/>
  <c r="X3588"/>
  <c r="N3590"/>
  <c r="N3585"/>
  <c r="N3588"/>
  <c r="S3585"/>
  <c r="S3589"/>
  <c r="K3592"/>
  <c r="W3592"/>
  <c r="R3592"/>
  <c r="T3592"/>
  <c r="Z3592"/>
  <c r="L3592"/>
  <c r="J3592"/>
  <c r="Q3592"/>
  <c r="M3592"/>
  <c r="X3591"/>
  <c r="S3586"/>
  <c r="S3588"/>
  <c r="X3590"/>
  <c r="X3587"/>
  <c r="N3589"/>
  <c r="X3589"/>
  <c r="S3587"/>
  <c r="AA3588"/>
  <c r="AA3587"/>
  <c r="O3592"/>
  <c r="AC3592"/>
  <c r="P3592"/>
  <c r="AA3682"/>
  <c r="N3202"/>
  <c r="AA4137"/>
  <c r="AA2688"/>
  <c r="X3250"/>
  <c r="X3251"/>
  <c r="N3256"/>
  <c r="S3254"/>
  <c r="AA3252"/>
  <c r="AA2715"/>
  <c r="N4234"/>
  <c r="X4235"/>
  <c r="N4233"/>
  <c r="X4234"/>
  <c r="S4233"/>
  <c r="S4237"/>
  <c r="S4238"/>
  <c r="N4236"/>
  <c r="X4233"/>
  <c r="X4236"/>
  <c r="N4239"/>
  <c r="S3250"/>
  <c r="N3252"/>
  <c r="N1873"/>
  <c r="J3257"/>
  <c r="V3257"/>
  <c r="W3257"/>
  <c r="Y3257"/>
  <c r="Q3257"/>
  <c r="T3257"/>
  <c r="S3252"/>
  <c r="X3254"/>
  <c r="X3256"/>
  <c r="N3251"/>
  <c r="S3255"/>
  <c r="N3255"/>
  <c r="N3250"/>
  <c r="S3251"/>
  <c r="AA3256"/>
  <c r="X3252"/>
  <c r="AA3251"/>
  <c r="U3257"/>
  <c r="R3257"/>
  <c r="AC3257"/>
  <c r="P3257"/>
  <c r="O3257"/>
  <c r="K3257"/>
  <c r="I3257"/>
  <c r="AB3257"/>
  <c r="S3256"/>
  <c r="AA3250"/>
  <c r="AA3253"/>
  <c r="X3255"/>
  <c r="X3253"/>
  <c r="N3253"/>
  <c r="AA3254"/>
  <c r="M3257"/>
  <c r="Z3257"/>
  <c r="AD3257"/>
  <c r="L3257"/>
  <c r="J4240"/>
  <c r="V4240"/>
  <c r="W4240"/>
  <c r="Y4240"/>
  <c r="Q4240"/>
  <c r="T4240"/>
  <c r="U4240"/>
  <c r="R4240"/>
  <c r="AC4240"/>
  <c r="P4240"/>
  <c r="O4240"/>
  <c r="K4240"/>
  <c r="I4240"/>
  <c r="AB4240"/>
  <c r="M4240"/>
  <c r="Z4240"/>
  <c r="AD4240"/>
  <c r="L4240"/>
  <c r="S4234"/>
  <c r="AA4235"/>
  <c r="X3685"/>
  <c r="AA4135"/>
  <c r="N4141"/>
  <c r="S4140"/>
  <c r="N2718"/>
  <c r="AA2624"/>
  <c r="AA2693"/>
  <c r="X4139"/>
  <c r="X2716"/>
  <c r="AA3200"/>
  <c r="N3681"/>
  <c r="AA1874"/>
  <c r="S1877"/>
  <c r="N1876"/>
  <c r="N407"/>
  <c r="S405"/>
  <c r="AA1877"/>
  <c r="S404"/>
  <c r="AA402"/>
  <c r="R4142"/>
  <c r="R2695"/>
  <c r="R3207"/>
  <c r="R2719"/>
  <c r="R2631"/>
  <c r="R3686"/>
  <c r="X1844"/>
  <c r="AA1844"/>
  <c r="S1873"/>
  <c r="X404"/>
  <c r="AA405"/>
  <c r="N404"/>
  <c r="N1879"/>
  <c r="AA407"/>
  <c r="AA403"/>
  <c r="S401"/>
  <c r="X1876"/>
  <c r="N401"/>
  <c r="S1876"/>
  <c r="N369"/>
  <c r="N375"/>
  <c r="AA373"/>
  <c r="AA1879"/>
  <c r="AA1875"/>
  <c r="S375"/>
  <c r="U1880"/>
  <c r="U408"/>
  <c r="T408"/>
  <c r="T1880"/>
  <c r="X1873"/>
  <c r="X402"/>
  <c r="X405"/>
  <c r="X1879"/>
  <c r="S406"/>
  <c r="S402"/>
  <c r="N406"/>
  <c r="K408"/>
  <c r="K1880"/>
  <c r="I1880"/>
  <c r="I408"/>
  <c r="V408"/>
  <c r="V1880"/>
  <c r="W1880"/>
  <c r="W408"/>
  <c r="Y408"/>
  <c r="Y1880"/>
  <c r="Z408"/>
  <c r="Z1880"/>
  <c r="X401"/>
  <c r="X1874"/>
  <c r="X1877"/>
  <c r="X407"/>
  <c r="S1878"/>
  <c r="S1874"/>
  <c r="N1878"/>
  <c r="AB408"/>
  <c r="AB1880"/>
  <c r="R408"/>
  <c r="R1880"/>
  <c r="Q408"/>
  <c r="Q1880"/>
  <c r="L1880"/>
  <c r="L408"/>
  <c r="S1875"/>
  <c r="S1879"/>
  <c r="X403"/>
  <c r="N403"/>
  <c r="AA406"/>
  <c r="AA401"/>
  <c r="N1877"/>
  <c r="AA404"/>
  <c r="X406"/>
  <c r="O1880"/>
  <c r="O408"/>
  <c r="J408"/>
  <c r="J1880"/>
  <c r="AC408"/>
  <c r="AC1880"/>
  <c r="P1880"/>
  <c r="P408"/>
  <c r="M408"/>
  <c r="M1880"/>
  <c r="AD408"/>
  <c r="AD1880"/>
  <c r="S403"/>
  <c r="S407"/>
  <c r="X1875"/>
  <c r="N1875"/>
  <c r="AA1878"/>
  <c r="AA1873"/>
  <c r="N405"/>
  <c r="AA1876"/>
  <c r="X1878"/>
  <c r="S371"/>
  <c r="AA372"/>
  <c r="X375"/>
  <c r="N1846"/>
  <c r="N1841"/>
  <c r="X1843"/>
  <c r="AA1845"/>
  <c r="X370"/>
  <c r="U376"/>
  <c r="U1848"/>
  <c r="T376"/>
  <c r="T1848"/>
  <c r="N1844"/>
  <c r="S1841"/>
  <c r="S1844"/>
  <c r="AA1846"/>
  <c r="AA1842"/>
  <c r="S1845"/>
  <c r="S1846"/>
  <c r="K376"/>
  <c r="K1848"/>
  <c r="I376"/>
  <c r="I1848"/>
  <c r="V376"/>
  <c r="V1848"/>
  <c r="W376"/>
  <c r="W1848"/>
  <c r="Y376"/>
  <c r="Y1848"/>
  <c r="Z376"/>
  <c r="Z1848"/>
  <c r="X373"/>
  <c r="N371"/>
  <c r="S374"/>
  <c r="AA370"/>
  <c r="N372"/>
  <c r="X372"/>
  <c r="N374"/>
  <c r="S372"/>
  <c r="AB376"/>
  <c r="AB1848"/>
  <c r="R376"/>
  <c r="R1848"/>
  <c r="Q376"/>
  <c r="Q1848"/>
  <c r="L376"/>
  <c r="L1848"/>
  <c r="N1843"/>
  <c r="S1842"/>
  <c r="X1841"/>
  <c r="X1842"/>
  <c r="S1843"/>
  <c r="X1845"/>
  <c r="X1847"/>
  <c r="S1847"/>
  <c r="N1847"/>
  <c r="AA1841"/>
  <c r="N1845"/>
  <c r="X1846"/>
  <c r="O376"/>
  <c r="O1848"/>
  <c r="J376"/>
  <c r="J1848"/>
  <c r="AC376"/>
  <c r="AC1848"/>
  <c r="P376"/>
  <c r="P1848"/>
  <c r="M376"/>
  <c r="M1848"/>
  <c r="AD376"/>
  <c r="AD1848"/>
  <c r="AA371"/>
  <c r="AA375"/>
  <c r="S370"/>
  <c r="S369"/>
  <c r="X369"/>
  <c r="N373"/>
  <c r="S373"/>
  <c r="X374"/>
  <c r="X371"/>
  <c r="N4137"/>
  <c r="AA4141"/>
  <c r="AA3205"/>
  <c r="N3685"/>
  <c r="S2690"/>
  <c r="X2694"/>
  <c r="N2694"/>
  <c r="AA2717"/>
  <c r="S3205"/>
  <c r="X2718"/>
  <c r="AA2712"/>
  <c r="AA3684"/>
  <c r="AA2691"/>
  <c r="AA3679"/>
  <c r="AA3203"/>
  <c r="AA2714"/>
  <c r="AA2626"/>
  <c r="X2628"/>
  <c r="X3683"/>
  <c r="S3681"/>
  <c r="S4137"/>
  <c r="AA4138"/>
  <c r="N2630"/>
  <c r="N3206"/>
  <c r="N2690"/>
  <c r="AA3206"/>
  <c r="AA2694"/>
  <c r="N3680"/>
  <c r="S2717"/>
  <c r="S2693"/>
  <c r="N2714"/>
  <c r="AA3685"/>
  <c r="N4136"/>
  <c r="N2689"/>
  <c r="N3201"/>
  <c r="N2625"/>
  <c r="S3684"/>
  <c r="AA2629"/>
  <c r="AA4140"/>
  <c r="X2692"/>
  <c r="X3204"/>
  <c r="S2626"/>
  <c r="S3202"/>
  <c r="X3206"/>
  <c r="S2629"/>
  <c r="S2714"/>
  <c r="X4141"/>
  <c r="N2713"/>
  <c r="S4141"/>
  <c r="S2718"/>
  <c r="K4142"/>
  <c r="K3207"/>
  <c r="K2695"/>
  <c r="K2719"/>
  <c r="K2631"/>
  <c r="K3686"/>
  <c r="AA2692"/>
  <c r="AA3204"/>
  <c r="I3686"/>
  <c r="I3207"/>
  <c r="I2719"/>
  <c r="I2631"/>
  <c r="I2695"/>
  <c r="I4142"/>
  <c r="AA2689"/>
  <c r="S2625"/>
  <c r="X2624"/>
  <c r="X4138"/>
  <c r="N3684"/>
  <c r="X2717"/>
  <c r="X3681"/>
  <c r="X2626"/>
  <c r="N2692"/>
  <c r="N2628"/>
  <c r="X2689"/>
  <c r="X3680"/>
  <c r="S3679"/>
  <c r="S3204"/>
  <c r="S3683"/>
  <c r="S2716"/>
  <c r="AD4142"/>
  <c r="AD2695"/>
  <c r="AD2631"/>
  <c r="AD3207"/>
  <c r="AD2719"/>
  <c r="AD3686"/>
  <c r="S3685"/>
  <c r="AA4139"/>
  <c r="AA2716"/>
  <c r="AB3207"/>
  <c r="AB2631"/>
  <c r="AB3686"/>
  <c r="AB2719"/>
  <c r="AB2695"/>
  <c r="AB4142"/>
  <c r="V4142"/>
  <c r="V2695"/>
  <c r="V3207"/>
  <c r="V3686"/>
  <c r="V2719"/>
  <c r="V2631"/>
  <c r="AA2625"/>
  <c r="S2713"/>
  <c r="X2688"/>
  <c r="X2712"/>
  <c r="X2627"/>
  <c r="X3203"/>
  <c r="N4140"/>
  <c r="X3205"/>
  <c r="X4137"/>
  <c r="X2714"/>
  <c r="Q2719"/>
  <c r="Q4142"/>
  <c r="Q3207"/>
  <c r="Q2695"/>
  <c r="Q3686"/>
  <c r="Q2631"/>
  <c r="X4136"/>
  <c r="S2715"/>
  <c r="N2715"/>
  <c r="S2624"/>
  <c r="S3200"/>
  <c r="S2692"/>
  <c r="S3206"/>
  <c r="S2694"/>
  <c r="O2631"/>
  <c r="O2719"/>
  <c r="O4142"/>
  <c r="O3207"/>
  <c r="O3686"/>
  <c r="O2695"/>
  <c r="J3207"/>
  <c r="J2695"/>
  <c r="J4142"/>
  <c r="J3686"/>
  <c r="J2719"/>
  <c r="J2631"/>
  <c r="AA2628"/>
  <c r="AA3683"/>
  <c r="AA4136"/>
  <c r="AA2713"/>
  <c r="AA3680"/>
  <c r="S2689"/>
  <c r="S4136"/>
  <c r="S3201"/>
  <c r="X3200"/>
  <c r="X3679"/>
  <c r="X2715"/>
  <c r="X2691"/>
  <c r="X3682"/>
  <c r="N2693"/>
  <c r="X3684"/>
  <c r="X2629"/>
  <c r="X4140"/>
  <c r="X2693"/>
  <c r="X3202"/>
  <c r="X2690"/>
  <c r="N2716"/>
  <c r="AC2719"/>
  <c r="AC4142"/>
  <c r="AC3207"/>
  <c r="AC2631"/>
  <c r="AC2695"/>
  <c r="AC3686"/>
  <c r="X2625"/>
  <c r="X3201"/>
  <c r="S3682"/>
  <c r="S3203"/>
  <c r="S2627"/>
  <c r="P2719"/>
  <c r="P3686"/>
  <c r="P2631"/>
  <c r="P4142"/>
  <c r="P2695"/>
  <c r="P3207"/>
  <c r="M3207"/>
  <c r="M3686"/>
  <c r="M2719"/>
  <c r="M2631"/>
  <c r="M4142"/>
  <c r="M2695"/>
  <c r="N3682"/>
  <c r="N3203"/>
  <c r="N2691"/>
  <c r="S4135"/>
  <c r="S2688"/>
  <c r="S2712"/>
  <c r="Z4142"/>
  <c r="Z2719"/>
  <c r="Z3207"/>
  <c r="Z2695"/>
  <c r="Z2631"/>
  <c r="Z3686"/>
  <c r="N2688"/>
  <c r="N2712"/>
  <c r="N3679"/>
  <c r="S2630"/>
  <c r="U2719"/>
  <c r="U4142"/>
  <c r="U3686"/>
  <c r="U2631"/>
  <c r="U2695"/>
  <c r="U3207"/>
  <c r="AA3201"/>
  <c r="S3680"/>
  <c r="W2719"/>
  <c r="W2695"/>
  <c r="W2631"/>
  <c r="W4142"/>
  <c r="W3686"/>
  <c r="W3207"/>
  <c r="X4135"/>
  <c r="Y2695"/>
  <c r="Y4142"/>
  <c r="Y3686"/>
  <c r="Y2719"/>
  <c r="Y3207"/>
  <c r="Y2631"/>
  <c r="N3205"/>
  <c r="N2717"/>
  <c r="N2629"/>
  <c r="N3683"/>
  <c r="N3204"/>
  <c r="N4139"/>
  <c r="X2713"/>
  <c r="S2691"/>
  <c r="S4138"/>
  <c r="T2719"/>
  <c r="T4142"/>
  <c r="T3686"/>
  <c r="T2695"/>
  <c r="T2631"/>
  <c r="T3207"/>
  <c r="N4138"/>
  <c r="N2627"/>
  <c r="S2628"/>
  <c r="S4139"/>
  <c r="N2624"/>
  <c r="N3200"/>
  <c r="N4135"/>
  <c r="L2631"/>
  <c r="L4142"/>
  <c r="L2719"/>
  <c r="L3686"/>
  <c r="L2695"/>
  <c r="L3207"/>
  <c r="H4238" l="1"/>
  <c r="H4235"/>
  <c r="H4239"/>
  <c r="H3591"/>
  <c r="H4237"/>
  <c r="X3592"/>
  <c r="H3587"/>
  <c r="H3590"/>
  <c r="H3588"/>
  <c r="H3586"/>
  <c r="H3589"/>
  <c r="H3585"/>
  <c r="S3592"/>
  <c r="AA3592"/>
  <c r="N3592"/>
  <c r="H4233"/>
  <c r="H4234"/>
  <c r="H4236"/>
  <c r="S4240"/>
  <c r="H3252"/>
  <c r="X4240"/>
  <c r="H3254"/>
  <c r="H1874"/>
  <c r="H3250"/>
  <c r="H3253"/>
  <c r="AA3257"/>
  <c r="H3256"/>
  <c r="H3255"/>
  <c r="H3251"/>
  <c r="N3257"/>
  <c r="S3257"/>
  <c r="X3257"/>
  <c r="H402"/>
  <c r="AA4240"/>
  <c r="N4240"/>
  <c r="H1877"/>
  <c r="R2646"/>
  <c r="R2641"/>
  <c r="R2645"/>
  <c r="R2644"/>
  <c r="R2642"/>
  <c r="H1873"/>
  <c r="H404"/>
  <c r="H407"/>
  <c r="H1876"/>
  <c r="H403"/>
  <c r="H405"/>
  <c r="H401"/>
  <c r="H1879"/>
  <c r="H375"/>
  <c r="H1875"/>
  <c r="AA1880"/>
  <c r="X408"/>
  <c r="AA408"/>
  <c r="X1880"/>
  <c r="H1878"/>
  <c r="H406"/>
  <c r="N1880"/>
  <c r="S408"/>
  <c r="N408"/>
  <c r="S1880"/>
  <c r="H1844"/>
  <c r="H1845"/>
  <c r="H369"/>
  <c r="H1842"/>
  <c r="AA1848"/>
  <c r="H373"/>
  <c r="H1841"/>
  <c r="X1848"/>
  <c r="H1846"/>
  <c r="H1847"/>
  <c r="H370"/>
  <c r="H1843"/>
  <c r="H372"/>
  <c r="AA376"/>
  <c r="H371"/>
  <c r="H374"/>
  <c r="N376"/>
  <c r="X376"/>
  <c r="S376"/>
  <c r="S1848"/>
  <c r="N1848"/>
  <c r="H2718"/>
  <c r="H4141"/>
  <c r="H2717"/>
  <c r="H2716"/>
  <c r="H3202"/>
  <c r="H2713"/>
  <c r="H2694"/>
  <c r="H2626"/>
  <c r="H2630"/>
  <c r="H2690"/>
  <c r="H3206"/>
  <c r="H4137"/>
  <c r="H3683"/>
  <c r="H3685"/>
  <c r="H3681"/>
  <c r="AA3207"/>
  <c r="AA2631"/>
  <c r="AA4142"/>
  <c r="H2629"/>
  <c r="AA3686"/>
  <c r="H2714"/>
  <c r="H2625"/>
  <c r="H2712"/>
  <c r="H2693"/>
  <c r="X3686"/>
  <c r="H3204"/>
  <c r="H3205"/>
  <c r="H3203"/>
  <c r="H3684"/>
  <c r="H2624"/>
  <c r="H4138"/>
  <c r="X2631"/>
  <c r="H2628"/>
  <c r="H4139"/>
  <c r="S3207"/>
  <c r="S2631"/>
  <c r="H3680"/>
  <c r="H2691"/>
  <c r="H4136"/>
  <c r="H4140"/>
  <c r="AD2642"/>
  <c r="T2646"/>
  <c r="M2642"/>
  <c r="AD2641"/>
  <c r="K2645"/>
  <c r="J2643"/>
  <c r="Y2642"/>
  <c r="J2646"/>
  <c r="W2645"/>
  <c r="M2645"/>
  <c r="S4142"/>
  <c r="H3200"/>
  <c r="I2643"/>
  <c r="N2631"/>
  <c r="N2719"/>
  <c r="N3207"/>
  <c r="T2640"/>
  <c r="X2695"/>
  <c r="X2719"/>
  <c r="T2642"/>
  <c r="AD2646"/>
  <c r="U2642"/>
  <c r="AB2641"/>
  <c r="Y2644"/>
  <c r="Y2641"/>
  <c r="K2641"/>
  <c r="U2643"/>
  <c r="W2644"/>
  <c r="AD2643"/>
  <c r="V2645"/>
  <c r="AC2642"/>
  <c r="O2642"/>
  <c r="O2644"/>
  <c r="Z2646"/>
  <c r="AB2644"/>
  <c r="Q2646"/>
  <c r="V2642"/>
  <c r="L2642"/>
  <c r="H3682"/>
  <c r="H2689"/>
  <c r="H4135"/>
  <c r="X4142"/>
  <c r="L2644"/>
  <c r="Z2642"/>
  <c r="AB2643"/>
  <c r="L2646"/>
  <c r="K2643"/>
  <c r="L2643"/>
  <c r="U2645"/>
  <c r="J2642"/>
  <c r="U2641"/>
  <c r="T2645"/>
  <c r="AB2646"/>
  <c r="AC2646"/>
  <c r="J2644"/>
  <c r="W2646"/>
  <c r="AB2642"/>
  <c r="O2643"/>
  <c r="O2645"/>
  <c r="L2641"/>
  <c r="P2643"/>
  <c r="Z2641"/>
  <c r="H2688"/>
  <c r="H3201"/>
  <c r="S2695"/>
  <c r="H2692"/>
  <c r="N2695"/>
  <c r="N4142"/>
  <c r="Y2646"/>
  <c r="P2641"/>
  <c r="Y2643"/>
  <c r="Z2645"/>
  <c r="Q2645"/>
  <c r="Y2645"/>
  <c r="L2645"/>
  <c r="M2641"/>
  <c r="AC2641"/>
  <c r="X3207"/>
  <c r="AA2719"/>
  <c r="AA2695"/>
  <c r="K2642"/>
  <c r="Q2644"/>
  <c r="W2643"/>
  <c r="AC2645"/>
  <c r="AD2645"/>
  <c r="T2643"/>
  <c r="O2646"/>
  <c r="P2645"/>
  <c r="W2642"/>
  <c r="V2641"/>
  <c r="M2643"/>
  <c r="V2646"/>
  <c r="P2646"/>
  <c r="U2644"/>
  <c r="AD2644"/>
  <c r="AB2645"/>
  <c r="O2641"/>
  <c r="T2641"/>
  <c r="M2646"/>
  <c r="Q2641"/>
  <c r="P2642"/>
  <c r="V2644"/>
  <c r="H2715"/>
  <c r="H3679"/>
  <c r="S3686"/>
  <c r="S2719"/>
  <c r="H2627"/>
  <c r="N3686"/>
  <c r="I2645"/>
  <c r="H3592" l="1"/>
  <c r="H4240"/>
  <c r="H3257"/>
  <c r="AA2645"/>
  <c r="K2644"/>
  <c r="J2641"/>
  <c r="V2643"/>
  <c r="X2643" s="1"/>
  <c r="P2644"/>
  <c r="S2644" s="1"/>
  <c r="U2646"/>
  <c r="X2646" s="1"/>
  <c r="J2645"/>
  <c r="Q2643"/>
  <c r="M2644"/>
  <c r="AC2644"/>
  <c r="Q2642"/>
  <c r="S2642" s="1"/>
  <c r="Z2644"/>
  <c r="AA2644" s="1"/>
  <c r="R2643"/>
  <c r="AC2643"/>
  <c r="Z2643"/>
  <c r="AA2643" s="1"/>
  <c r="K2646"/>
  <c r="N2646" s="1"/>
  <c r="T2644"/>
  <c r="X2644" s="1"/>
  <c r="W2641"/>
  <c r="X2641" s="1"/>
  <c r="R2647"/>
  <c r="R2640"/>
  <c r="H1880"/>
  <c r="H408"/>
  <c r="H376"/>
  <c r="H1848"/>
  <c r="H4142"/>
  <c r="H3686"/>
  <c r="H2631"/>
  <c r="N2642"/>
  <c r="AA2646"/>
  <c r="S2641"/>
  <c r="H2695"/>
  <c r="X2645"/>
  <c r="I2642"/>
  <c r="U2640"/>
  <c r="I2646"/>
  <c r="Y2647"/>
  <c r="N2643"/>
  <c r="Q2647"/>
  <c r="M2640"/>
  <c r="V2647"/>
  <c r="L2647"/>
  <c r="AB2647"/>
  <c r="N2641"/>
  <c r="AD2640"/>
  <c r="X2642"/>
  <c r="N2645"/>
  <c r="U2647"/>
  <c r="I2640"/>
  <c r="S2646"/>
  <c r="K2647"/>
  <c r="J2640"/>
  <c r="Y2640"/>
  <c r="M2647"/>
  <c r="W2640"/>
  <c r="AA2641"/>
  <c r="AD2647"/>
  <c r="Z2640"/>
  <c r="H2719"/>
  <c r="O2647"/>
  <c r="AA2642"/>
  <c r="AC2640"/>
  <c r="K2640"/>
  <c r="J2647"/>
  <c r="P2647"/>
  <c r="T2647"/>
  <c r="W2647"/>
  <c r="Z2647"/>
  <c r="H3207"/>
  <c r="O2640"/>
  <c r="AC2647"/>
  <c r="S2645"/>
  <c r="P2640"/>
  <c r="I2641"/>
  <c r="Q2640"/>
  <c r="I2644"/>
  <c r="V2640"/>
  <c r="L2640"/>
  <c r="AB2640"/>
  <c r="N2644" l="1"/>
  <c r="H2644" s="1"/>
  <c r="S2643"/>
  <c r="H2643" s="1"/>
  <c r="H2641"/>
  <c r="N2640"/>
  <c r="X2640"/>
  <c r="AA2640"/>
  <c r="H2645"/>
  <c r="X2647"/>
  <c r="S2640"/>
  <c r="S2647"/>
  <c r="AA2647"/>
  <c r="N2647"/>
  <c r="H2646"/>
  <c r="I2647"/>
  <c r="H2642"/>
  <c r="H2640" l="1"/>
  <c r="H2647"/>
  <c r="P421" l="1"/>
  <c r="P1893"/>
  <c r="AD423"/>
  <c r="AD1895"/>
  <c r="U1891"/>
  <c r="U419"/>
  <c r="P1890"/>
  <c r="P418"/>
  <c r="Q1892"/>
  <c r="Q420"/>
  <c r="Q419"/>
  <c r="Q1891"/>
  <c r="AC1892"/>
  <c r="AC420"/>
  <c r="AD424"/>
  <c r="AD1896"/>
  <c r="U1893"/>
  <c r="U421"/>
  <c r="P1895"/>
  <c r="P423"/>
  <c r="R1890"/>
  <c r="R418"/>
  <c r="Z1889"/>
  <c r="Z417"/>
  <c r="O1895"/>
  <c r="O423"/>
  <c r="AB1893"/>
  <c r="AB421"/>
  <c r="T1893"/>
  <c r="T421"/>
  <c r="V1891"/>
  <c r="V419"/>
  <c r="O1890"/>
  <c r="O418"/>
  <c r="T418"/>
  <c r="T1890"/>
  <c r="T420"/>
  <c r="T1892"/>
  <c r="T419"/>
  <c r="T1891"/>
  <c r="U1894"/>
  <c r="U422"/>
  <c r="R1892"/>
  <c r="R420"/>
  <c r="Z424"/>
  <c r="Z1896"/>
  <c r="O419"/>
  <c r="O1891"/>
  <c r="T1889"/>
  <c r="T417"/>
  <c r="M423"/>
  <c r="M1895"/>
  <c r="M421"/>
  <c r="V423"/>
  <c r="V1895"/>
  <c r="V1892"/>
  <c r="V420"/>
  <c r="W1893"/>
  <c r="AD422"/>
  <c r="AD1894"/>
  <c r="AD421"/>
  <c r="AD1893"/>
  <c r="U423"/>
  <c r="U1895"/>
  <c r="U1892"/>
  <c r="U420"/>
  <c r="P1896"/>
  <c r="P424"/>
  <c r="R1895"/>
  <c r="R423"/>
  <c r="R1893"/>
  <c r="R421"/>
  <c r="L1891"/>
  <c r="L419"/>
  <c r="L417"/>
  <c r="L1889"/>
  <c r="O1896"/>
  <c r="O424"/>
  <c r="AB1890"/>
  <c r="AB418"/>
  <c r="Q418"/>
  <c r="Q1890"/>
  <c r="Q417"/>
  <c r="Q1889"/>
  <c r="T1896"/>
  <c r="T424"/>
  <c r="M1891"/>
  <c r="M419"/>
  <c r="O421"/>
  <c r="O1893"/>
  <c r="V418"/>
  <c r="V1890"/>
  <c r="V1889"/>
  <c r="V417"/>
  <c r="I1895"/>
  <c r="I423"/>
  <c r="I1896"/>
  <c r="I424"/>
  <c r="I420"/>
  <c r="I1892"/>
  <c r="I1889"/>
  <c r="I417"/>
  <c r="O417"/>
  <c r="O1889"/>
  <c r="U1896"/>
  <c r="U424"/>
  <c r="P1892"/>
  <c r="P420"/>
  <c r="R1894"/>
  <c r="R422"/>
  <c r="L1893"/>
  <c r="AB1891"/>
  <c r="AB419"/>
  <c r="Q1893"/>
  <c r="Q421"/>
  <c r="Q422"/>
  <c r="Q1894"/>
  <c r="T423"/>
  <c r="T1895"/>
  <c r="M420"/>
  <c r="V421"/>
  <c r="V1893"/>
  <c r="W423"/>
  <c r="W1895"/>
  <c r="I418"/>
  <c r="I1890"/>
  <c r="AD417"/>
  <c r="AD1889"/>
  <c r="R417"/>
  <c r="R1889"/>
  <c r="AD1890"/>
  <c r="AD418"/>
  <c r="O422"/>
  <c r="O1894"/>
  <c r="P1889"/>
  <c r="P417"/>
  <c r="Z1893"/>
  <c r="Z421"/>
  <c r="I1894"/>
  <c r="I422"/>
  <c r="O420"/>
  <c r="O1892"/>
  <c r="AD420"/>
  <c r="AD1892"/>
  <c r="AD419"/>
  <c r="AD1891"/>
  <c r="U417"/>
  <c r="U1889"/>
  <c r="U418"/>
  <c r="U1890"/>
  <c r="P1894"/>
  <c r="P422"/>
  <c r="P419"/>
  <c r="P1891"/>
  <c r="R1896"/>
  <c r="R424"/>
  <c r="R1891"/>
  <c r="R419"/>
  <c r="L422"/>
  <c r="Z1892"/>
  <c r="Z420"/>
  <c r="Z1895"/>
  <c r="Z423"/>
  <c r="AB424"/>
  <c r="AB1896"/>
  <c r="AB422"/>
  <c r="AB1894"/>
  <c r="Q1895"/>
  <c r="Q423"/>
  <c r="Q1896"/>
  <c r="Q424"/>
  <c r="T1894"/>
  <c r="T422"/>
  <c r="M422"/>
  <c r="M417"/>
  <c r="M1889"/>
  <c r="V422"/>
  <c r="V1894"/>
  <c r="V424"/>
  <c r="V1896"/>
  <c r="W417"/>
  <c r="W1889"/>
  <c r="I421"/>
  <c r="I1893"/>
  <c r="K1891"/>
  <c r="K419"/>
  <c r="I1891"/>
  <c r="I419"/>
  <c r="W1892" l="1"/>
  <c r="X1892" s="1"/>
  <c r="AC422"/>
  <c r="W419"/>
  <c r="X419" s="1"/>
  <c r="M1896"/>
  <c r="AB417"/>
  <c r="AB1892"/>
  <c r="L418"/>
  <c r="AB423"/>
  <c r="W418"/>
  <c r="X418" s="1"/>
  <c r="L423"/>
  <c r="Z419"/>
  <c r="AC1891"/>
  <c r="W422"/>
  <c r="X422" s="1"/>
  <c r="M418"/>
  <c r="L421"/>
  <c r="M1894"/>
  <c r="L424"/>
  <c r="W421"/>
  <c r="X421" s="1"/>
  <c r="M1892"/>
  <c r="M1893"/>
  <c r="L1892"/>
  <c r="W1896"/>
  <c r="X1896" s="1"/>
  <c r="Z1894"/>
  <c r="Z418"/>
  <c r="L1894"/>
  <c r="Z1891"/>
  <c r="L1895"/>
  <c r="Z422"/>
  <c r="W424"/>
  <c r="X424" s="1"/>
  <c r="Z1890"/>
  <c r="L420"/>
  <c r="L1890"/>
  <c r="W1890"/>
  <c r="X1890" s="1"/>
  <c r="AB1895"/>
  <c r="AB1889"/>
  <c r="L1896"/>
  <c r="M1890"/>
  <c r="W1894"/>
  <c r="X1894" s="1"/>
  <c r="W1891"/>
  <c r="X1891" s="1"/>
  <c r="M424"/>
  <c r="AB420"/>
  <c r="W420"/>
  <c r="X420" s="1"/>
  <c r="AC1894"/>
  <c r="AC419"/>
  <c r="N1891"/>
  <c r="S420"/>
  <c r="N419"/>
  <c r="X423"/>
  <c r="S421"/>
  <c r="J420"/>
  <c r="J1892"/>
  <c r="K422"/>
  <c r="N422" s="1"/>
  <c r="K1894"/>
  <c r="K424"/>
  <c r="K1896"/>
  <c r="K1890"/>
  <c r="K418"/>
  <c r="Y1890"/>
  <c r="Y418"/>
  <c r="AC421"/>
  <c r="AC1893"/>
  <c r="S417"/>
  <c r="S1896"/>
  <c r="S419"/>
  <c r="S418"/>
  <c r="S423"/>
  <c r="J1894"/>
  <c r="J422"/>
  <c r="J1889"/>
  <c r="J417"/>
  <c r="Y1889"/>
  <c r="AA1889" s="1"/>
  <c r="Y417"/>
  <c r="AA417" s="1"/>
  <c r="K421"/>
  <c r="K1893"/>
  <c r="Y422"/>
  <c r="Y1894"/>
  <c r="Y423"/>
  <c r="AA423" s="1"/>
  <c r="Y1895"/>
  <c r="AA1895" s="1"/>
  <c r="S1892"/>
  <c r="S1890"/>
  <c r="X1893"/>
  <c r="S1895"/>
  <c r="J1896"/>
  <c r="J424"/>
  <c r="Y419"/>
  <c r="Y1891"/>
  <c r="Y420"/>
  <c r="AA420" s="1"/>
  <c r="Y1892"/>
  <c r="AA1892" s="1"/>
  <c r="Y421"/>
  <c r="AA421" s="1"/>
  <c r="Y1893"/>
  <c r="AA1893" s="1"/>
  <c r="K1889"/>
  <c r="N1889" s="1"/>
  <c r="K417"/>
  <c r="N417" s="1"/>
  <c r="AC1890"/>
  <c r="AC418"/>
  <c r="AC417"/>
  <c r="AC1889"/>
  <c r="S1894"/>
  <c r="X417"/>
  <c r="J1890"/>
  <c r="J418"/>
  <c r="K423"/>
  <c r="K1895"/>
  <c r="K420"/>
  <c r="K1892"/>
  <c r="Y424"/>
  <c r="AA424" s="1"/>
  <c r="Y1896"/>
  <c r="AA1896" s="1"/>
  <c r="AC423"/>
  <c r="AC1895"/>
  <c r="AC1896"/>
  <c r="AC424"/>
  <c r="J1895"/>
  <c r="J423"/>
  <c r="J419"/>
  <c r="J1891"/>
  <c r="J421"/>
  <c r="J1893"/>
  <c r="S422"/>
  <c r="X1895"/>
  <c r="S1889"/>
  <c r="S1893"/>
  <c r="S424"/>
  <c r="X1889"/>
  <c r="S1891"/>
  <c r="AA1890" l="1"/>
  <c r="N1894"/>
  <c r="N421"/>
  <c r="H421" s="1"/>
  <c r="N423"/>
  <c r="H423" s="1"/>
  <c r="AA1891"/>
  <c r="H1891" s="1"/>
  <c r="N1895"/>
  <c r="H1895" s="1"/>
  <c r="AA1894"/>
  <c r="AA418"/>
  <c r="N1893"/>
  <c r="H1893" s="1"/>
  <c r="N1892"/>
  <c r="H1892" s="1"/>
  <c r="N420"/>
  <c r="H420" s="1"/>
  <c r="AA419"/>
  <c r="H419" s="1"/>
  <c r="N418"/>
  <c r="N1896"/>
  <c r="H1896" s="1"/>
  <c r="AA422"/>
  <c r="H422" s="1"/>
  <c r="N424"/>
  <c r="H424" s="1"/>
  <c r="N1890"/>
  <c r="H1889"/>
  <c r="H417"/>
  <c r="H1890" l="1"/>
  <c r="H1894"/>
  <c r="H418"/>
  <c r="I3160" l="1"/>
  <c r="J3160"/>
  <c r="K3160"/>
  <c r="L3160"/>
  <c r="M3160"/>
  <c r="O3160"/>
  <c r="P3160"/>
  <c r="Q3160"/>
  <c r="R3160"/>
  <c r="T3160"/>
  <c r="U3160"/>
  <c r="V3160"/>
  <c r="W3160"/>
  <c r="Y3160"/>
  <c r="Z3160"/>
  <c r="AB3160"/>
  <c r="AC3160"/>
  <c r="AD3160"/>
  <c r="I3161"/>
  <c r="J3161"/>
  <c r="K3161"/>
  <c r="L3161"/>
  <c r="M3161"/>
  <c r="O3161"/>
  <c r="P3161"/>
  <c r="Q3161"/>
  <c r="R3161"/>
  <c r="T3161"/>
  <c r="U3161"/>
  <c r="V3161"/>
  <c r="W3161"/>
  <c r="Y3161"/>
  <c r="Z3161"/>
  <c r="AB3161"/>
  <c r="AC3161"/>
  <c r="AD3161"/>
  <c r="I3162"/>
  <c r="J3162"/>
  <c r="K3162"/>
  <c r="L3162"/>
  <c r="M3162"/>
  <c r="O3162"/>
  <c r="P3162"/>
  <c r="Q3162"/>
  <c r="R3162"/>
  <c r="T3162"/>
  <c r="U3162"/>
  <c r="V3162"/>
  <c r="W3162"/>
  <c r="Y3162"/>
  <c r="Z3162"/>
  <c r="AB3162"/>
  <c r="AC3162"/>
  <c r="AD3162"/>
  <c r="I3163"/>
  <c r="J3163"/>
  <c r="K3163"/>
  <c r="L3163"/>
  <c r="M3163"/>
  <c r="O3163"/>
  <c r="P3163"/>
  <c r="Q3163"/>
  <c r="R3163"/>
  <c r="T3163"/>
  <c r="U3163"/>
  <c r="V3163"/>
  <c r="W3163"/>
  <c r="Y3163"/>
  <c r="Z3163"/>
  <c r="AB3163"/>
  <c r="AC3163"/>
  <c r="AD3163"/>
  <c r="I3164"/>
  <c r="J3164"/>
  <c r="K3164"/>
  <c r="L3164"/>
  <c r="M3164"/>
  <c r="O3164"/>
  <c r="P3164"/>
  <c r="Q3164"/>
  <c r="R3164"/>
  <c r="T3164"/>
  <c r="U3164"/>
  <c r="V3164"/>
  <c r="W3164"/>
  <c r="Y3164"/>
  <c r="Z3164"/>
  <c r="AB3164"/>
  <c r="AC3164"/>
  <c r="AD3164"/>
  <c r="I3165"/>
  <c r="J3165"/>
  <c r="K3165"/>
  <c r="L3165"/>
  <c r="M3165"/>
  <c r="O3165"/>
  <c r="P3165"/>
  <c r="Q3165"/>
  <c r="R3165"/>
  <c r="T3165"/>
  <c r="U3165"/>
  <c r="V3165"/>
  <c r="W3165"/>
  <c r="Y3165"/>
  <c r="Z3165"/>
  <c r="AB3165"/>
  <c r="AC3165"/>
  <c r="AD3165"/>
  <c r="I3166"/>
  <c r="J3166"/>
  <c r="K3166"/>
  <c r="L3166"/>
  <c r="M3166"/>
  <c r="O3166"/>
  <c r="P3166"/>
  <c r="Q3166"/>
  <c r="R3166"/>
  <c r="T3166"/>
  <c r="U3166"/>
  <c r="V3166"/>
  <c r="W3166"/>
  <c r="Y3166"/>
  <c r="Z3166"/>
  <c r="AB3166"/>
  <c r="AC3166"/>
  <c r="AD3166"/>
  <c r="I3167"/>
  <c r="J3167"/>
  <c r="K3167"/>
  <c r="L3167"/>
  <c r="M3167"/>
  <c r="O3167"/>
  <c r="P3167"/>
  <c r="Q3167"/>
  <c r="R3167"/>
  <c r="T3167"/>
  <c r="U3167"/>
  <c r="V3167"/>
  <c r="W3167"/>
  <c r="Y3167"/>
  <c r="Z3167"/>
  <c r="AB3167"/>
  <c r="AC3167"/>
  <c r="AD3167"/>
  <c r="I3168"/>
  <c r="J3168"/>
  <c r="K3168"/>
  <c r="L3168"/>
  <c r="M3168"/>
  <c r="O3168"/>
  <c r="P3168"/>
  <c r="Q3168"/>
  <c r="R3168"/>
  <c r="T3168"/>
  <c r="U3168"/>
  <c r="V3168"/>
  <c r="W3168"/>
  <c r="Y3168"/>
  <c r="Z3168"/>
  <c r="AB3168"/>
  <c r="AC3168"/>
  <c r="AD3168"/>
  <c r="I3169"/>
  <c r="J3169"/>
  <c r="K3169"/>
  <c r="L3169"/>
  <c r="M3169"/>
  <c r="O3169"/>
  <c r="P3169"/>
  <c r="Q3169"/>
  <c r="R3169"/>
  <c r="T3169"/>
  <c r="U3169"/>
  <c r="V3169"/>
  <c r="W3169"/>
  <c r="Y3169"/>
  <c r="Z3169"/>
  <c r="AB3169"/>
  <c r="AC3169"/>
  <c r="AD3169"/>
  <c r="I3170"/>
  <c r="J3170"/>
  <c r="K3170"/>
  <c r="L3170"/>
  <c r="M3170"/>
  <c r="O3170"/>
  <c r="P3170"/>
  <c r="Q3170"/>
  <c r="R3170"/>
  <c r="T3170"/>
  <c r="U3170"/>
  <c r="V3170"/>
  <c r="W3170"/>
  <c r="Y3170"/>
  <c r="Z3170"/>
  <c r="AB3170"/>
  <c r="AC3170"/>
  <c r="AD3170"/>
  <c r="I3171"/>
  <c r="J3171"/>
  <c r="K3171"/>
  <c r="L3171"/>
  <c r="M3171"/>
  <c r="O3171"/>
  <c r="P3171"/>
  <c r="Q3171"/>
  <c r="R3171"/>
  <c r="T3171"/>
  <c r="U3171"/>
  <c r="V3171"/>
  <c r="W3171"/>
  <c r="Y3171"/>
  <c r="Z3171"/>
  <c r="AB3171"/>
  <c r="AC3171"/>
  <c r="AD3171"/>
  <c r="I3172"/>
  <c r="J3172"/>
  <c r="K3172"/>
  <c r="L3172"/>
  <c r="M3172"/>
  <c r="O3172"/>
  <c r="P3172"/>
  <c r="Q3172"/>
  <c r="R3172"/>
  <c r="T3172"/>
  <c r="U3172"/>
  <c r="V3172"/>
  <c r="W3172"/>
  <c r="Y3172"/>
  <c r="Z3172"/>
  <c r="AB3172"/>
  <c r="AC3172"/>
  <c r="AD3172"/>
  <c r="I3173"/>
  <c r="J3173"/>
  <c r="K3173"/>
  <c r="L3173"/>
  <c r="M3173"/>
  <c r="O3173"/>
  <c r="P3173"/>
  <c r="Q3173"/>
  <c r="R3173"/>
  <c r="T3173"/>
  <c r="U3173"/>
  <c r="V3173"/>
  <c r="W3173"/>
  <c r="Y3173"/>
  <c r="Z3173"/>
  <c r="AB3173"/>
  <c r="AC3173"/>
  <c r="AD3173"/>
  <c r="I3174"/>
  <c r="J3174"/>
  <c r="K3174"/>
  <c r="L3174"/>
  <c r="M3174"/>
  <c r="O3174"/>
  <c r="P3174"/>
  <c r="Q3174"/>
  <c r="R3174"/>
  <c r="T3174"/>
  <c r="U3174"/>
  <c r="V3174"/>
  <c r="W3174"/>
  <c r="Y3174"/>
  <c r="Z3174"/>
  <c r="AB3174"/>
  <c r="AC3174"/>
  <c r="AD3174"/>
  <c r="I3175"/>
  <c r="J3175"/>
  <c r="K3175"/>
  <c r="L3175"/>
  <c r="M3175"/>
  <c r="O3175"/>
  <c r="P3175"/>
  <c r="Q3175"/>
  <c r="R3175"/>
  <c r="T3175"/>
  <c r="U3175"/>
  <c r="V3175"/>
  <c r="W3175"/>
  <c r="Y3175"/>
  <c r="Z3175"/>
  <c r="AB3175"/>
  <c r="AC3175"/>
  <c r="AD3175"/>
  <c r="I3192"/>
  <c r="J3192"/>
  <c r="K3192"/>
  <c r="L3192"/>
  <c r="M3192"/>
  <c r="O3192"/>
  <c r="P3192"/>
  <c r="Q3192"/>
  <c r="R3192"/>
  <c r="T3192"/>
  <c r="U3192"/>
  <c r="V3192"/>
  <c r="W3192"/>
  <c r="Y3192"/>
  <c r="Z3192"/>
  <c r="AB3192"/>
  <c r="AC3192"/>
  <c r="AD3192"/>
  <c r="I3193"/>
  <c r="J3193"/>
  <c r="K3193"/>
  <c r="L3193"/>
  <c r="M3193"/>
  <c r="O3193"/>
  <c r="P3193"/>
  <c r="Q3193"/>
  <c r="R3193"/>
  <c r="T3193"/>
  <c r="U3193"/>
  <c r="V3193"/>
  <c r="W3193"/>
  <c r="Y3193"/>
  <c r="Z3193"/>
  <c r="AB3193"/>
  <c r="AC3193"/>
  <c r="AD3193"/>
  <c r="I3194"/>
  <c r="J3194"/>
  <c r="K3194"/>
  <c r="L3194"/>
  <c r="M3194"/>
  <c r="O3194"/>
  <c r="P3194"/>
  <c r="Q3194"/>
  <c r="R3194"/>
  <c r="T3194"/>
  <c r="U3194"/>
  <c r="V3194"/>
  <c r="W3194"/>
  <c r="Y3194"/>
  <c r="Z3194"/>
  <c r="AB3194"/>
  <c r="AC3194"/>
  <c r="AD3194"/>
  <c r="I3195"/>
  <c r="J3195"/>
  <c r="K3195"/>
  <c r="L3195"/>
  <c r="M3195"/>
  <c r="O3195"/>
  <c r="P3195"/>
  <c r="Q3195"/>
  <c r="R3195"/>
  <c r="T3195"/>
  <c r="U3195"/>
  <c r="V3195"/>
  <c r="W3195"/>
  <c r="Y3195"/>
  <c r="Z3195"/>
  <c r="AB3195"/>
  <c r="AC3195"/>
  <c r="AD3195"/>
  <c r="I3196"/>
  <c r="J3196"/>
  <c r="K3196"/>
  <c r="L3196"/>
  <c r="M3196"/>
  <c r="O3196"/>
  <c r="P3196"/>
  <c r="Q3196"/>
  <c r="R3196"/>
  <c r="T3196"/>
  <c r="U3196"/>
  <c r="V3196"/>
  <c r="W3196"/>
  <c r="Y3196"/>
  <c r="Z3196"/>
  <c r="AB3196"/>
  <c r="AC3196"/>
  <c r="AD3196"/>
  <c r="I3197"/>
  <c r="J3197"/>
  <c r="K3197"/>
  <c r="L3197"/>
  <c r="M3197"/>
  <c r="O3197"/>
  <c r="P3197"/>
  <c r="Q3197"/>
  <c r="R3197"/>
  <c r="T3197"/>
  <c r="U3197"/>
  <c r="V3197"/>
  <c r="W3197"/>
  <c r="Y3197"/>
  <c r="Z3197"/>
  <c r="AB3197"/>
  <c r="AC3197"/>
  <c r="AD3197"/>
  <c r="I3198"/>
  <c r="J3198"/>
  <c r="K3198"/>
  <c r="L3198"/>
  <c r="M3198"/>
  <c r="O3198"/>
  <c r="P3198"/>
  <c r="Q3198"/>
  <c r="R3198"/>
  <c r="T3198"/>
  <c r="U3198"/>
  <c r="V3198"/>
  <c r="W3198"/>
  <c r="Y3198"/>
  <c r="Z3198"/>
  <c r="AB3198"/>
  <c r="AC3198"/>
  <c r="AD3198"/>
  <c r="I3199"/>
  <c r="J3199"/>
  <c r="K3199"/>
  <c r="L3199"/>
  <c r="M3199"/>
  <c r="O3199"/>
  <c r="P3199"/>
  <c r="Q3199"/>
  <c r="R3199"/>
  <c r="T3199"/>
  <c r="U3199"/>
  <c r="V3199"/>
  <c r="W3199"/>
  <c r="Y3199"/>
  <c r="Z3199"/>
  <c r="AB3199"/>
  <c r="AC3199"/>
  <c r="AD3199"/>
  <c r="S3169" l="1"/>
  <c r="AA3193"/>
  <c r="AA3175"/>
  <c r="AA3173"/>
  <c r="N3166"/>
  <c r="N3198"/>
  <c r="X3196"/>
  <c r="AA3163"/>
  <c r="N3162"/>
  <c r="X3160"/>
  <c r="S3160"/>
  <c r="AA3195"/>
  <c r="AA3169"/>
  <c r="S3167"/>
  <c r="N3167"/>
  <c r="S3165"/>
  <c r="AA3164"/>
  <c r="S3175"/>
  <c r="X3198"/>
  <c r="S3193"/>
  <c r="N3192"/>
  <c r="N3174"/>
  <c r="X3172"/>
  <c r="AA3167"/>
  <c r="S3163"/>
  <c r="N3163"/>
  <c r="S3161"/>
  <c r="AA3160"/>
  <c r="N3199"/>
  <c r="X3195"/>
  <c r="X3174"/>
  <c r="N3168"/>
  <c r="AA3199"/>
  <c r="S3199"/>
  <c r="AA3197"/>
  <c r="N3175"/>
  <c r="AA3171"/>
  <c r="X3171"/>
  <c r="X3164"/>
  <c r="S3164"/>
  <c r="S3195"/>
  <c r="X3192"/>
  <c r="S3171"/>
  <c r="X3168"/>
  <c r="N3164"/>
  <c r="X3163"/>
  <c r="N3160"/>
  <c r="N3194"/>
  <c r="S3173"/>
  <c r="S3172"/>
  <c r="X3170"/>
  <c r="N3170"/>
  <c r="X3166"/>
  <c r="X3165"/>
  <c r="N3165"/>
  <c r="X3162"/>
  <c r="X3161"/>
  <c r="S3197"/>
  <c r="AA3196"/>
  <c r="S3196"/>
  <c r="X3194"/>
  <c r="AA3172"/>
  <c r="AA3198"/>
  <c r="X3197"/>
  <c r="N3197"/>
  <c r="AA3194"/>
  <c r="S3194"/>
  <c r="AA3174"/>
  <c r="X3173"/>
  <c r="N3173"/>
  <c r="AA3170"/>
  <c r="S3170"/>
  <c r="AA3166"/>
  <c r="AA3165"/>
  <c r="AA3162"/>
  <c r="AA3161"/>
  <c r="N3196"/>
  <c r="N3195"/>
  <c r="X3193"/>
  <c r="AA3192"/>
  <c r="S3192"/>
  <c r="N3172"/>
  <c r="N3171"/>
  <c r="X3169"/>
  <c r="AA3168"/>
  <c r="S3168"/>
  <c r="S3166"/>
  <c r="N3161"/>
  <c r="X3199"/>
  <c r="S3198"/>
  <c r="N3193"/>
  <c r="X3175"/>
  <c r="S3174"/>
  <c r="N3169"/>
  <c r="X3167"/>
  <c r="S3162"/>
  <c r="I3208"/>
  <c r="J3208"/>
  <c r="K3208"/>
  <c r="L3208"/>
  <c r="M3208"/>
  <c r="O3208"/>
  <c r="P3208"/>
  <c r="Q3208"/>
  <c r="R3208"/>
  <c r="T3208"/>
  <c r="U3208"/>
  <c r="V3208"/>
  <c r="W3208"/>
  <c r="Y3208"/>
  <c r="Z3208"/>
  <c r="AB3208"/>
  <c r="AC3208"/>
  <c r="AD3208"/>
  <c r="I3209"/>
  <c r="J3209"/>
  <c r="K3209"/>
  <c r="L3209"/>
  <c r="M3209"/>
  <c r="O3209"/>
  <c r="P3209"/>
  <c r="Q3209"/>
  <c r="R3209"/>
  <c r="T3209"/>
  <c r="U3209"/>
  <c r="V3209"/>
  <c r="W3209"/>
  <c r="Y3209"/>
  <c r="Z3209"/>
  <c r="AB3209"/>
  <c r="AC3209"/>
  <c r="AD3209"/>
  <c r="I3210"/>
  <c r="J3210"/>
  <c r="K3210"/>
  <c r="L3210"/>
  <c r="M3210"/>
  <c r="O3210"/>
  <c r="P3210"/>
  <c r="Q3210"/>
  <c r="R3210"/>
  <c r="T3210"/>
  <c r="U3210"/>
  <c r="V3210"/>
  <c r="W3210"/>
  <c r="Y3210"/>
  <c r="Z3210"/>
  <c r="AB3210"/>
  <c r="AC3210"/>
  <c r="AD3210"/>
  <c r="I3211"/>
  <c r="J3211"/>
  <c r="K3211"/>
  <c r="L3211"/>
  <c r="M3211"/>
  <c r="O3211"/>
  <c r="P3211"/>
  <c r="Q3211"/>
  <c r="R3211"/>
  <c r="T3211"/>
  <c r="U3211"/>
  <c r="V3211"/>
  <c r="W3211"/>
  <c r="Y3211"/>
  <c r="Z3211"/>
  <c r="AB3211"/>
  <c r="AC3211"/>
  <c r="AD3211"/>
  <c r="I3212"/>
  <c r="J3212"/>
  <c r="K3212"/>
  <c r="L3212"/>
  <c r="M3212"/>
  <c r="O3212"/>
  <c r="P3212"/>
  <c r="Q3212"/>
  <c r="R3212"/>
  <c r="T3212"/>
  <c r="U3212"/>
  <c r="V3212"/>
  <c r="W3212"/>
  <c r="Y3212"/>
  <c r="Z3212"/>
  <c r="AB3212"/>
  <c r="AC3212"/>
  <c r="AD3212"/>
  <c r="I3213"/>
  <c r="J3213"/>
  <c r="K3213"/>
  <c r="L3213"/>
  <c r="M3213"/>
  <c r="O3213"/>
  <c r="P3213"/>
  <c r="Q3213"/>
  <c r="R3213"/>
  <c r="T3213"/>
  <c r="U3213"/>
  <c r="V3213"/>
  <c r="W3213"/>
  <c r="Y3213"/>
  <c r="Z3213"/>
  <c r="AB3213"/>
  <c r="AC3213"/>
  <c r="AD3213"/>
  <c r="I3214"/>
  <c r="J3214"/>
  <c r="K3214"/>
  <c r="L3214"/>
  <c r="M3214"/>
  <c r="O3214"/>
  <c r="P3214"/>
  <c r="Q3214"/>
  <c r="R3214"/>
  <c r="T3214"/>
  <c r="U3214"/>
  <c r="V3214"/>
  <c r="W3214"/>
  <c r="Y3214"/>
  <c r="Z3214"/>
  <c r="AB3214"/>
  <c r="AC3214"/>
  <c r="AD3214"/>
  <c r="I3215"/>
  <c r="J3215"/>
  <c r="K3215"/>
  <c r="L3215"/>
  <c r="M3215"/>
  <c r="O3215"/>
  <c r="P3215"/>
  <c r="Q3215"/>
  <c r="R3215"/>
  <c r="T3215"/>
  <c r="U3215"/>
  <c r="V3215"/>
  <c r="W3215"/>
  <c r="Y3215"/>
  <c r="Z3215"/>
  <c r="AB3215"/>
  <c r="AC3215"/>
  <c r="AD3215"/>
  <c r="H3163" l="1"/>
  <c r="H3161"/>
  <c r="H3175"/>
  <c r="H3199"/>
  <c r="H3165"/>
  <c r="H3172"/>
  <c r="H3195"/>
  <c r="H3169"/>
  <c r="AA3213"/>
  <c r="H3174"/>
  <c r="H3173"/>
  <c r="H3197"/>
  <c r="H3164"/>
  <c r="H3167"/>
  <c r="H3160"/>
  <c r="H3166"/>
  <c r="H3193"/>
  <c r="N3208"/>
  <c r="AA3212"/>
  <c r="X3212"/>
  <c r="N3211"/>
  <c r="X3210"/>
  <c r="N3209"/>
  <c r="N3215"/>
  <c r="AA3215"/>
  <c r="S3213"/>
  <c r="X3209"/>
  <c r="X3214"/>
  <c r="X3215"/>
  <c r="AA3214"/>
  <c r="X3213"/>
  <c r="S3212"/>
  <c r="AA3209"/>
  <c r="AA3208"/>
  <c r="H3192"/>
  <c r="S3214"/>
  <c r="X3211"/>
  <c r="AA3210"/>
  <c r="S3210"/>
  <c r="N3210"/>
  <c r="S3208"/>
  <c r="H3171"/>
  <c r="N3213"/>
  <c r="N3212"/>
  <c r="S3209"/>
  <c r="N3214"/>
  <c r="AA3211"/>
  <c r="S3211"/>
  <c r="S3215"/>
  <c r="X3208"/>
  <c r="H3170"/>
  <c r="H3194"/>
  <c r="H3196"/>
  <c r="H3198"/>
  <c r="H3168"/>
  <c r="H3162"/>
  <c r="H3209" l="1"/>
  <c r="H3208"/>
  <c r="H3214"/>
  <c r="H3215"/>
  <c r="H3212"/>
  <c r="H3213"/>
  <c r="H3210"/>
  <c r="H3211"/>
  <c r="I4143"/>
  <c r="J4143"/>
  <c r="K4143"/>
  <c r="L4143"/>
  <c r="M4143"/>
  <c r="O4143"/>
  <c r="P4143"/>
  <c r="Q4143"/>
  <c r="R4143"/>
  <c r="T4143"/>
  <c r="U4143"/>
  <c r="V4143"/>
  <c r="W4143"/>
  <c r="Y4143"/>
  <c r="Z4143"/>
  <c r="AB4143"/>
  <c r="AC4143"/>
  <c r="AD4143"/>
  <c r="I4144"/>
  <c r="J4144"/>
  <c r="K4144"/>
  <c r="L4144"/>
  <c r="M4144"/>
  <c r="O4144"/>
  <c r="P4144"/>
  <c r="Q4144"/>
  <c r="R4144"/>
  <c r="T4144"/>
  <c r="U4144"/>
  <c r="V4144"/>
  <c r="W4144"/>
  <c r="Y4144"/>
  <c r="Z4144"/>
  <c r="AB4144"/>
  <c r="AC4144"/>
  <c r="AD4144"/>
  <c r="I4145"/>
  <c r="J4145"/>
  <c r="K4145"/>
  <c r="L4145"/>
  <c r="M4145"/>
  <c r="O4145"/>
  <c r="P4145"/>
  <c r="Q4145"/>
  <c r="R4145"/>
  <c r="T4145"/>
  <c r="U4145"/>
  <c r="V4145"/>
  <c r="W4145"/>
  <c r="Y4145"/>
  <c r="Z4145"/>
  <c r="AB4145"/>
  <c r="AC4145"/>
  <c r="AD4145"/>
  <c r="I4146"/>
  <c r="J4146"/>
  <c r="K4146"/>
  <c r="L4146"/>
  <c r="M4146"/>
  <c r="O4146"/>
  <c r="P4146"/>
  <c r="Q4146"/>
  <c r="R4146"/>
  <c r="T4146"/>
  <c r="U4146"/>
  <c r="V4146"/>
  <c r="W4146"/>
  <c r="Y4146"/>
  <c r="Z4146"/>
  <c r="AB4146"/>
  <c r="AC4146"/>
  <c r="AD4146"/>
  <c r="I4147"/>
  <c r="J4147"/>
  <c r="K4147"/>
  <c r="L4147"/>
  <c r="M4147"/>
  <c r="O4147"/>
  <c r="P4147"/>
  <c r="Q4147"/>
  <c r="R4147"/>
  <c r="T4147"/>
  <c r="U4147"/>
  <c r="V4147"/>
  <c r="W4147"/>
  <c r="Y4147"/>
  <c r="Z4147"/>
  <c r="AB4147"/>
  <c r="AC4147"/>
  <c r="AD4147"/>
  <c r="I4148"/>
  <c r="J4148"/>
  <c r="K4148"/>
  <c r="L4148"/>
  <c r="M4148"/>
  <c r="O4148"/>
  <c r="P4148"/>
  <c r="Q4148"/>
  <c r="R4148"/>
  <c r="T4148"/>
  <c r="U4148"/>
  <c r="V4148"/>
  <c r="W4148"/>
  <c r="Y4148"/>
  <c r="Z4148"/>
  <c r="AB4148"/>
  <c r="AC4148"/>
  <c r="AD4148"/>
  <c r="I4149"/>
  <c r="J4149"/>
  <c r="K4149"/>
  <c r="L4149"/>
  <c r="M4149"/>
  <c r="O4149"/>
  <c r="P4149"/>
  <c r="Q4149"/>
  <c r="R4149"/>
  <c r="T4149"/>
  <c r="U4149"/>
  <c r="V4149"/>
  <c r="W4149"/>
  <c r="Y4149"/>
  <c r="Z4149"/>
  <c r="AB4149"/>
  <c r="AC4149"/>
  <c r="AD4149"/>
  <c r="I4150"/>
  <c r="J4150"/>
  <c r="K4150"/>
  <c r="L4150"/>
  <c r="M4150"/>
  <c r="O4150"/>
  <c r="P4150"/>
  <c r="Q4150"/>
  <c r="R4150"/>
  <c r="T4150"/>
  <c r="U4150"/>
  <c r="V4150"/>
  <c r="W4150"/>
  <c r="Y4150"/>
  <c r="Z4150"/>
  <c r="AB4150"/>
  <c r="AC4150"/>
  <c r="AD4150"/>
  <c r="I4151"/>
  <c r="J4151"/>
  <c r="K4151"/>
  <c r="L4151"/>
  <c r="M4151"/>
  <c r="O4151"/>
  <c r="P4151"/>
  <c r="Q4151"/>
  <c r="R4151"/>
  <c r="T4151"/>
  <c r="U4151"/>
  <c r="V4151"/>
  <c r="W4151"/>
  <c r="Y4151"/>
  <c r="Z4151"/>
  <c r="AB4151"/>
  <c r="AC4151"/>
  <c r="AD4151"/>
  <c r="I4152"/>
  <c r="J4152"/>
  <c r="K4152"/>
  <c r="L4152"/>
  <c r="M4152"/>
  <c r="O4152"/>
  <c r="P4152"/>
  <c r="Q4152"/>
  <c r="R4152"/>
  <c r="T4152"/>
  <c r="U4152"/>
  <c r="V4152"/>
  <c r="W4152"/>
  <c r="Y4152"/>
  <c r="Z4152"/>
  <c r="AB4152"/>
  <c r="AC4152"/>
  <c r="AD4152"/>
  <c r="I4153"/>
  <c r="J4153"/>
  <c r="K4153"/>
  <c r="L4153"/>
  <c r="M4153"/>
  <c r="O4153"/>
  <c r="P4153"/>
  <c r="Q4153"/>
  <c r="R4153"/>
  <c r="T4153"/>
  <c r="U4153"/>
  <c r="V4153"/>
  <c r="W4153"/>
  <c r="Y4153"/>
  <c r="Z4153"/>
  <c r="AB4153"/>
  <c r="AC4153"/>
  <c r="AD4153"/>
  <c r="I4154"/>
  <c r="J4154"/>
  <c r="K4154"/>
  <c r="L4154"/>
  <c r="M4154"/>
  <c r="O4154"/>
  <c r="P4154"/>
  <c r="Q4154"/>
  <c r="R4154"/>
  <c r="T4154"/>
  <c r="U4154"/>
  <c r="V4154"/>
  <c r="W4154"/>
  <c r="Y4154"/>
  <c r="Z4154"/>
  <c r="AB4154"/>
  <c r="AC4154"/>
  <c r="AD4154"/>
  <c r="I4155"/>
  <c r="J4155"/>
  <c r="K4155"/>
  <c r="L4155"/>
  <c r="M4155"/>
  <c r="O4155"/>
  <c r="P4155"/>
  <c r="Q4155"/>
  <c r="R4155"/>
  <c r="T4155"/>
  <c r="U4155"/>
  <c r="V4155"/>
  <c r="W4155"/>
  <c r="Y4155"/>
  <c r="Z4155"/>
  <c r="AB4155"/>
  <c r="AC4155"/>
  <c r="AD4155"/>
  <c r="I4156"/>
  <c r="J4156"/>
  <c r="K4156"/>
  <c r="L4156"/>
  <c r="M4156"/>
  <c r="O4156"/>
  <c r="P4156"/>
  <c r="Q4156"/>
  <c r="R4156"/>
  <c r="T4156"/>
  <c r="U4156"/>
  <c r="V4156"/>
  <c r="W4156"/>
  <c r="Y4156"/>
  <c r="Z4156"/>
  <c r="AB4156"/>
  <c r="AC4156"/>
  <c r="AD4156"/>
  <c r="I4157"/>
  <c r="J4157"/>
  <c r="K4157"/>
  <c r="L4157"/>
  <c r="M4157"/>
  <c r="O4157"/>
  <c r="P4157"/>
  <c r="Q4157"/>
  <c r="R4157"/>
  <c r="T4157"/>
  <c r="U4157"/>
  <c r="V4157"/>
  <c r="W4157"/>
  <c r="Y4157"/>
  <c r="Z4157"/>
  <c r="AB4157"/>
  <c r="AC4157"/>
  <c r="AD4157"/>
  <c r="I4158"/>
  <c r="J4158"/>
  <c r="K4158"/>
  <c r="L4158"/>
  <c r="M4158"/>
  <c r="O4158"/>
  <c r="P4158"/>
  <c r="Q4158"/>
  <c r="R4158"/>
  <c r="T4158"/>
  <c r="U4158"/>
  <c r="V4158"/>
  <c r="W4158"/>
  <c r="Y4158"/>
  <c r="Z4158"/>
  <c r="AB4158"/>
  <c r="AC4158"/>
  <c r="AD4158"/>
  <c r="I4159"/>
  <c r="J4159"/>
  <c r="K4159"/>
  <c r="L4159"/>
  <c r="M4159"/>
  <c r="O4159"/>
  <c r="P4159"/>
  <c r="Q4159"/>
  <c r="R4159"/>
  <c r="T4159"/>
  <c r="U4159"/>
  <c r="V4159"/>
  <c r="W4159"/>
  <c r="Y4159"/>
  <c r="Z4159"/>
  <c r="AB4159"/>
  <c r="AC4159"/>
  <c r="AD4159"/>
  <c r="I4160"/>
  <c r="J4160"/>
  <c r="K4160"/>
  <c r="L4160"/>
  <c r="M4160"/>
  <c r="O4160"/>
  <c r="P4160"/>
  <c r="Q4160"/>
  <c r="R4160"/>
  <c r="T4160"/>
  <c r="U4160"/>
  <c r="V4160"/>
  <c r="W4160"/>
  <c r="Y4160"/>
  <c r="Z4160"/>
  <c r="AB4160"/>
  <c r="AC4160"/>
  <c r="AD4160"/>
  <c r="I4161"/>
  <c r="J4161"/>
  <c r="K4161"/>
  <c r="L4161"/>
  <c r="M4161"/>
  <c r="O4161"/>
  <c r="P4161"/>
  <c r="Q4161"/>
  <c r="R4161"/>
  <c r="T4161"/>
  <c r="U4161"/>
  <c r="V4161"/>
  <c r="W4161"/>
  <c r="Y4161"/>
  <c r="Z4161"/>
  <c r="AB4161"/>
  <c r="AC4161"/>
  <c r="AD4161"/>
  <c r="I4162"/>
  <c r="J4162"/>
  <c r="K4162"/>
  <c r="L4162"/>
  <c r="M4162"/>
  <c r="O4162"/>
  <c r="P4162"/>
  <c r="Q4162"/>
  <c r="R4162"/>
  <c r="T4162"/>
  <c r="U4162"/>
  <c r="V4162"/>
  <c r="W4162"/>
  <c r="Y4162"/>
  <c r="Z4162"/>
  <c r="AB4162"/>
  <c r="AC4162"/>
  <c r="AD4162"/>
  <c r="I4163"/>
  <c r="J4163"/>
  <c r="K4163"/>
  <c r="L4163"/>
  <c r="M4163"/>
  <c r="O4163"/>
  <c r="P4163"/>
  <c r="Q4163"/>
  <c r="R4163"/>
  <c r="T4163"/>
  <c r="U4163"/>
  <c r="V4163"/>
  <c r="W4163"/>
  <c r="Y4163"/>
  <c r="Z4163"/>
  <c r="AB4163"/>
  <c r="AC4163"/>
  <c r="AD4163"/>
  <c r="I4164"/>
  <c r="J4164"/>
  <c r="K4164"/>
  <c r="L4164"/>
  <c r="M4164"/>
  <c r="O4164"/>
  <c r="P4164"/>
  <c r="Q4164"/>
  <c r="R4164"/>
  <c r="T4164"/>
  <c r="U4164"/>
  <c r="V4164"/>
  <c r="W4164"/>
  <c r="Y4164"/>
  <c r="Z4164"/>
  <c r="AB4164"/>
  <c r="AC4164"/>
  <c r="AD4164"/>
  <c r="I4165"/>
  <c r="J4165"/>
  <c r="K4165"/>
  <c r="L4165"/>
  <c r="M4165"/>
  <c r="O4165"/>
  <c r="P4165"/>
  <c r="Q4165"/>
  <c r="R4165"/>
  <c r="T4165"/>
  <c r="U4165"/>
  <c r="V4165"/>
  <c r="W4165"/>
  <c r="Y4165"/>
  <c r="Z4165"/>
  <c r="AB4165"/>
  <c r="AC4165"/>
  <c r="AD4165"/>
  <c r="I4166"/>
  <c r="J4166"/>
  <c r="K4166"/>
  <c r="L4166"/>
  <c r="M4166"/>
  <c r="O4166"/>
  <c r="P4166"/>
  <c r="Q4166"/>
  <c r="R4166"/>
  <c r="T4166"/>
  <c r="U4166"/>
  <c r="V4166"/>
  <c r="W4166"/>
  <c r="Y4166"/>
  <c r="Z4166"/>
  <c r="AB4166"/>
  <c r="AC4166"/>
  <c r="AD4166"/>
  <c r="I4167"/>
  <c r="J4167"/>
  <c r="K4167"/>
  <c r="L4167"/>
  <c r="M4167"/>
  <c r="O4167"/>
  <c r="P4167"/>
  <c r="Q4167"/>
  <c r="R4167"/>
  <c r="T4167"/>
  <c r="U4167"/>
  <c r="V4167"/>
  <c r="W4167"/>
  <c r="Y4167"/>
  <c r="Z4167"/>
  <c r="AB4167"/>
  <c r="AC4167"/>
  <c r="AD4167"/>
  <c r="I4168"/>
  <c r="J4168"/>
  <c r="K4168"/>
  <c r="L4168"/>
  <c r="M4168"/>
  <c r="O4168"/>
  <c r="P4168"/>
  <c r="Q4168"/>
  <c r="R4168"/>
  <c r="T4168"/>
  <c r="U4168"/>
  <c r="V4168"/>
  <c r="W4168"/>
  <c r="Y4168"/>
  <c r="Z4168"/>
  <c r="AB4168"/>
  <c r="AC4168"/>
  <c r="AD4168"/>
  <c r="I4169"/>
  <c r="J4169"/>
  <c r="K4169"/>
  <c r="L4169"/>
  <c r="M4169"/>
  <c r="O4169"/>
  <c r="P4169"/>
  <c r="Q4169"/>
  <c r="R4169"/>
  <c r="T4169"/>
  <c r="U4169"/>
  <c r="V4169"/>
  <c r="W4169"/>
  <c r="Y4169"/>
  <c r="Z4169"/>
  <c r="AB4169"/>
  <c r="AC4169"/>
  <c r="AD4169"/>
  <c r="I4170"/>
  <c r="J4170"/>
  <c r="K4170"/>
  <c r="L4170"/>
  <c r="M4170"/>
  <c r="O4170"/>
  <c r="P4170"/>
  <c r="Q4170"/>
  <c r="R4170"/>
  <c r="T4170"/>
  <c r="U4170"/>
  <c r="V4170"/>
  <c r="W4170"/>
  <c r="Y4170"/>
  <c r="Z4170"/>
  <c r="AB4170"/>
  <c r="AC4170"/>
  <c r="AD4170"/>
  <c r="I4171"/>
  <c r="J4171"/>
  <c r="K4171"/>
  <c r="L4171"/>
  <c r="M4171"/>
  <c r="O4171"/>
  <c r="P4171"/>
  <c r="Q4171"/>
  <c r="R4171"/>
  <c r="T4171"/>
  <c r="U4171"/>
  <c r="V4171"/>
  <c r="W4171"/>
  <c r="Y4171"/>
  <c r="Z4171"/>
  <c r="AB4171"/>
  <c r="AC4171"/>
  <c r="AD4171"/>
  <c r="I4172"/>
  <c r="J4172"/>
  <c r="K4172"/>
  <c r="L4172"/>
  <c r="M4172"/>
  <c r="O4172"/>
  <c r="P4172"/>
  <c r="Q4172"/>
  <c r="R4172"/>
  <c r="T4172"/>
  <c r="U4172"/>
  <c r="V4172"/>
  <c r="W4172"/>
  <c r="Y4172"/>
  <c r="Z4172"/>
  <c r="AB4172"/>
  <c r="AC4172"/>
  <c r="AD4172"/>
  <c r="I4173"/>
  <c r="J4173"/>
  <c r="K4173"/>
  <c r="L4173"/>
  <c r="M4173"/>
  <c r="O4173"/>
  <c r="P4173"/>
  <c r="Q4173"/>
  <c r="R4173"/>
  <c r="T4173"/>
  <c r="U4173"/>
  <c r="V4173"/>
  <c r="W4173"/>
  <c r="Y4173"/>
  <c r="Z4173"/>
  <c r="AB4173"/>
  <c r="AC4173"/>
  <c r="AD4173"/>
  <c r="I4174"/>
  <c r="J4174"/>
  <c r="K4174"/>
  <c r="L4174"/>
  <c r="M4174"/>
  <c r="O4174"/>
  <c r="P4174"/>
  <c r="Q4174"/>
  <c r="R4174"/>
  <c r="T4174"/>
  <c r="U4174"/>
  <c r="V4174"/>
  <c r="W4174"/>
  <c r="Y4174"/>
  <c r="Z4174"/>
  <c r="AB4174"/>
  <c r="AC4174"/>
  <c r="AD4174"/>
  <c r="AA4144" l="1"/>
  <c r="AA4157"/>
  <c r="AA4153"/>
  <c r="AA4145"/>
  <c r="AA4143"/>
  <c r="N4160"/>
  <c r="N4144"/>
  <c r="N4164"/>
  <c r="AA4162"/>
  <c r="S4155"/>
  <c r="AA4154"/>
  <c r="AA4161"/>
  <c r="N4156"/>
  <c r="X4158"/>
  <c r="S4158"/>
  <c r="AA4156"/>
  <c r="S4163"/>
  <c r="AA4149"/>
  <c r="X4173"/>
  <c r="S4173"/>
  <c r="S4169"/>
  <c r="S4165"/>
  <c r="N4165"/>
  <c r="S4153"/>
  <c r="X4152"/>
  <c r="S4149"/>
  <c r="N4174"/>
  <c r="AA4173"/>
  <c r="AA4171"/>
  <c r="N4170"/>
  <c r="AA4169"/>
  <c r="AA4165"/>
  <c r="S4161"/>
  <c r="N4161"/>
  <c r="S4159"/>
  <c r="AA4158"/>
  <c r="X4154"/>
  <c r="S4154"/>
  <c r="AA4152"/>
  <c r="N4152"/>
  <c r="AA4147"/>
  <c r="S4145"/>
  <c r="X4174"/>
  <c r="N4172"/>
  <c r="X4170"/>
  <c r="N4168"/>
  <c r="S4166"/>
  <c r="AA4164"/>
  <c r="S4157"/>
  <c r="N4157"/>
  <c r="AA4148"/>
  <c r="N4148"/>
  <c r="X4146"/>
  <c r="X4162"/>
  <c r="S4162"/>
  <c r="AA4160"/>
  <c r="X4151"/>
  <c r="N4151"/>
  <c r="AA4174"/>
  <c r="X4172"/>
  <c r="X4171"/>
  <c r="X4168"/>
  <c r="X4167"/>
  <c r="N4167"/>
  <c r="AA4163"/>
  <c r="AA4159"/>
  <c r="S4156"/>
  <c r="AA4155"/>
  <c r="S4150"/>
  <c r="N4149"/>
  <c r="S4147"/>
  <c r="AA4146"/>
  <c r="S4146"/>
  <c r="N4145"/>
  <c r="S4143"/>
  <c r="AA4172"/>
  <c r="S4172"/>
  <c r="AA4168"/>
  <c r="S4168"/>
  <c r="AA4167"/>
  <c r="N4166"/>
  <c r="N4162"/>
  <c r="X4161"/>
  <c r="N4158"/>
  <c r="X4157"/>
  <c r="N4154"/>
  <c r="N4153"/>
  <c r="S4151"/>
  <c r="AA4150"/>
  <c r="X4150"/>
  <c r="X4148"/>
  <c r="X4147"/>
  <c r="N4147"/>
  <c r="X4144"/>
  <c r="X4143"/>
  <c r="S4174"/>
  <c r="N4173"/>
  <c r="S4171"/>
  <c r="AA4170"/>
  <c r="S4170"/>
  <c r="N4169"/>
  <c r="S4167"/>
  <c r="AA4166"/>
  <c r="X4166"/>
  <c r="X4164"/>
  <c r="X4163"/>
  <c r="N4163"/>
  <c r="X4160"/>
  <c r="X4159"/>
  <c r="X4156"/>
  <c r="X4155"/>
  <c r="S4152"/>
  <c r="AA4151"/>
  <c r="N4150"/>
  <c r="N4146"/>
  <c r="X4145"/>
  <c r="X4169"/>
  <c r="S4164"/>
  <c r="N4159"/>
  <c r="X4153"/>
  <c r="S4148"/>
  <c r="N4143"/>
  <c r="N4171"/>
  <c r="X4165"/>
  <c r="S4160"/>
  <c r="N4155"/>
  <c r="X4149"/>
  <c r="S4144"/>
  <c r="H4166" l="1"/>
  <c r="H4174"/>
  <c r="H4171"/>
  <c r="H4151"/>
  <c r="H4147"/>
  <c r="H4161"/>
  <c r="H4169"/>
  <c r="H4163"/>
  <c r="H4143"/>
  <c r="H4157"/>
  <c r="H4168"/>
  <c r="H4159"/>
  <c r="H4145"/>
  <c r="H4170"/>
  <c r="H4154"/>
  <c r="H4162"/>
  <c r="H4144"/>
  <c r="H4149"/>
  <c r="H4150"/>
  <c r="H4146"/>
  <c r="H4167"/>
  <c r="H4148"/>
  <c r="H4172"/>
  <c r="H4152"/>
  <c r="H4158"/>
  <c r="H4153"/>
  <c r="H4173"/>
  <c r="H4156"/>
  <c r="H4160"/>
  <c r="H4164"/>
  <c r="H4155"/>
  <c r="H4165"/>
  <c r="I361"/>
  <c r="J361"/>
  <c r="K361"/>
  <c r="L361"/>
  <c r="M361"/>
  <c r="O361"/>
  <c r="P361"/>
  <c r="Q361"/>
  <c r="R361"/>
  <c r="T361"/>
  <c r="U361"/>
  <c r="V361"/>
  <c r="W361"/>
  <c r="Y361"/>
  <c r="Z361"/>
  <c r="AB361"/>
  <c r="AC361"/>
  <c r="AD361"/>
  <c r="I362"/>
  <c r="J362"/>
  <c r="K362"/>
  <c r="L362"/>
  <c r="M362"/>
  <c r="O362"/>
  <c r="P362"/>
  <c r="Q362"/>
  <c r="R362"/>
  <c r="T362"/>
  <c r="U362"/>
  <c r="V362"/>
  <c r="W362"/>
  <c r="Y362"/>
  <c r="Z362"/>
  <c r="AB362"/>
  <c r="AC362"/>
  <c r="AD362"/>
  <c r="I363"/>
  <c r="J363"/>
  <c r="K363"/>
  <c r="L363"/>
  <c r="M363"/>
  <c r="O363"/>
  <c r="P363"/>
  <c r="Q363"/>
  <c r="R363"/>
  <c r="T363"/>
  <c r="U363"/>
  <c r="V363"/>
  <c r="W363"/>
  <c r="Y363"/>
  <c r="Z363"/>
  <c r="AB363"/>
  <c r="AC363"/>
  <c r="AD363"/>
  <c r="I364"/>
  <c r="J364"/>
  <c r="K364"/>
  <c r="L364"/>
  <c r="M364"/>
  <c r="O364"/>
  <c r="P364"/>
  <c r="Q364"/>
  <c r="R364"/>
  <c r="T364"/>
  <c r="U364"/>
  <c r="V364"/>
  <c r="W364"/>
  <c r="Y364"/>
  <c r="Z364"/>
  <c r="AB364"/>
  <c r="AC364"/>
  <c r="AD364"/>
  <c r="I365"/>
  <c r="J365"/>
  <c r="K365"/>
  <c r="L365"/>
  <c r="M365"/>
  <c r="O365"/>
  <c r="P365"/>
  <c r="Q365"/>
  <c r="R365"/>
  <c r="T365"/>
  <c r="U365"/>
  <c r="V365"/>
  <c r="W365"/>
  <c r="Y365"/>
  <c r="Z365"/>
  <c r="AB365"/>
  <c r="AC365"/>
  <c r="AD365"/>
  <c r="I366"/>
  <c r="J366"/>
  <c r="K366"/>
  <c r="L366"/>
  <c r="M366"/>
  <c r="O366"/>
  <c r="P366"/>
  <c r="Q366"/>
  <c r="R366"/>
  <c r="T366"/>
  <c r="U366"/>
  <c r="V366"/>
  <c r="W366"/>
  <c r="Y366"/>
  <c r="Z366"/>
  <c r="AB366"/>
  <c r="AC366"/>
  <c r="AD366"/>
  <c r="I367"/>
  <c r="J367"/>
  <c r="K367"/>
  <c r="L367"/>
  <c r="M367"/>
  <c r="O367"/>
  <c r="P367"/>
  <c r="Q367"/>
  <c r="R367"/>
  <c r="T367"/>
  <c r="U367"/>
  <c r="V367"/>
  <c r="W367"/>
  <c r="Y367"/>
  <c r="Z367"/>
  <c r="AB367"/>
  <c r="AC367"/>
  <c r="AD367"/>
  <c r="I368"/>
  <c r="J368"/>
  <c r="K368"/>
  <c r="L368"/>
  <c r="M368"/>
  <c r="O368"/>
  <c r="P368"/>
  <c r="Q368"/>
  <c r="R368"/>
  <c r="T368"/>
  <c r="U368"/>
  <c r="V368"/>
  <c r="W368"/>
  <c r="Y368"/>
  <c r="Z368"/>
  <c r="AB368"/>
  <c r="AC368"/>
  <c r="AD368"/>
  <c r="I409"/>
  <c r="J409"/>
  <c r="K409"/>
  <c r="L409"/>
  <c r="M409"/>
  <c r="O409"/>
  <c r="P409"/>
  <c r="Q409"/>
  <c r="R409"/>
  <c r="T409"/>
  <c r="U409"/>
  <c r="V409"/>
  <c r="W409"/>
  <c r="Y409"/>
  <c r="Z409"/>
  <c r="AB409"/>
  <c r="AC409"/>
  <c r="AD409"/>
  <c r="I410"/>
  <c r="J410"/>
  <c r="K410"/>
  <c r="L410"/>
  <c r="M410"/>
  <c r="O410"/>
  <c r="P410"/>
  <c r="Q410"/>
  <c r="R410"/>
  <c r="T410"/>
  <c r="U410"/>
  <c r="V410"/>
  <c r="W410"/>
  <c r="Y410"/>
  <c r="Z410"/>
  <c r="AB410"/>
  <c r="AC410"/>
  <c r="AD410"/>
  <c r="I411"/>
  <c r="J411"/>
  <c r="K411"/>
  <c r="L411"/>
  <c r="M411"/>
  <c r="O411"/>
  <c r="P411"/>
  <c r="Q411"/>
  <c r="R411"/>
  <c r="T411"/>
  <c r="U411"/>
  <c r="V411"/>
  <c r="W411"/>
  <c r="Y411"/>
  <c r="Z411"/>
  <c r="AB411"/>
  <c r="AC411"/>
  <c r="AD411"/>
  <c r="I412"/>
  <c r="J412"/>
  <c r="K412"/>
  <c r="L412"/>
  <c r="M412"/>
  <c r="O412"/>
  <c r="P412"/>
  <c r="Q412"/>
  <c r="R412"/>
  <c r="T412"/>
  <c r="U412"/>
  <c r="V412"/>
  <c r="W412"/>
  <c r="Y412"/>
  <c r="Z412"/>
  <c r="AB412"/>
  <c r="AC412"/>
  <c r="AD412"/>
  <c r="I413"/>
  <c r="J413"/>
  <c r="K413"/>
  <c r="L413"/>
  <c r="M413"/>
  <c r="O413"/>
  <c r="P413"/>
  <c r="Q413"/>
  <c r="R413"/>
  <c r="T413"/>
  <c r="U413"/>
  <c r="V413"/>
  <c r="W413"/>
  <c r="Y413"/>
  <c r="Z413"/>
  <c r="AB413"/>
  <c r="AC413"/>
  <c r="AD413"/>
  <c r="I414"/>
  <c r="J414"/>
  <c r="K414"/>
  <c r="L414"/>
  <c r="M414"/>
  <c r="O414"/>
  <c r="P414"/>
  <c r="Q414"/>
  <c r="R414"/>
  <c r="T414"/>
  <c r="U414"/>
  <c r="V414"/>
  <c r="W414"/>
  <c r="Y414"/>
  <c r="Z414"/>
  <c r="AB414"/>
  <c r="AC414"/>
  <c r="AD414"/>
  <c r="I415"/>
  <c r="J415"/>
  <c r="K415"/>
  <c r="L415"/>
  <c r="M415"/>
  <c r="O415"/>
  <c r="P415"/>
  <c r="Q415"/>
  <c r="R415"/>
  <c r="T415"/>
  <c r="U415"/>
  <c r="V415"/>
  <c r="W415"/>
  <c r="Y415"/>
  <c r="Z415"/>
  <c r="AB415"/>
  <c r="AC415"/>
  <c r="AD415"/>
  <c r="I416"/>
  <c r="J416"/>
  <c r="K416"/>
  <c r="L416"/>
  <c r="M416"/>
  <c r="O416"/>
  <c r="P416"/>
  <c r="Q416"/>
  <c r="R416"/>
  <c r="T416"/>
  <c r="U416"/>
  <c r="V416"/>
  <c r="W416"/>
  <c r="Y416"/>
  <c r="Z416"/>
  <c r="AB416"/>
  <c r="AC416"/>
  <c r="AD416"/>
  <c r="I1833"/>
  <c r="J1833"/>
  <c r="K1833"/>
  <c r="L1833"/>
  <c r="M1833"/>
  <c r="O1833"/>
  <c r="P1833"/>
  <c r="Q1833"/>
  <c r="R1833"/>
  <c r="T1833"/>
  <c r="U1833"/>
  <c r="V1833"/>
  <c r="W1833"/>
  <c r="Y1833"/>
  <c r="Z1833"/>
  <c r="AB1833"/>
  <c r="AC1833"/>
  <c r="AD1833"/>
  <c r="I1834"/>
  <c r="J1834"/>
  <c r="K1834"/>
  <c r="L1834"/>
  <c r="M1834"/>
  <c r="O1834"/>
  <c r="P1834"/>
  <c r="Q1834"/>
  <c r="R1834"/>
  <c r="T1834"/>
  <c r="U1834"/>
  <c r="V1834"/>
  <c r="W1834"/>
  <c r="Y1834"/>
  <c r="Z1834"/>
  <c r="AB1834"/>
  <c r="AC1834"/>
  <c r="AD1834"/>
  <c r="I1835"/>
  <c r="J1835"/>
  <c r="K1835"/>
  <c r="L1835"/>
  <c r="M1835"/>
  <c r="O1835"/>
  <c r="P1835"/>
  <c r="Q1835"/>
  <c r="R1835"/>
  <c r="T1835"/>
  <c r="U1835"/>
  <c r="V1835"/>
  <c r="W1835"/>
  <c r="Y1835"/>
  <c r="Z1835"/>
  <c r="AB1835"/>
  <c r="AC1835"/>
  <c r="AD1835"/>
  <c r="I1836"/>
  <c r="J1836"/>
  <c r="K1836"/>
  <c r="L1836"/>
  <c r="M1836"/>
  <c r="O1836"/>
  <c r="P1836"/>
  <c r="Q1836"/>
  <c r="R1836"/>
  <c r="T1836"/>
  <c r="U1836"/>
  <c r="V1836"/>
  <c r="W1836"/>
  <c r="Y1836"/>
  <c r="Z1836"/>
  <c r="AB1836"/>
  <c r="AC1836"/>
  <c r="AD1836"/>
  <c r="I1837"/>
  <c r="J1837"/>
  <c r="K1837"/>
  <c r="L1837"/>
  <c r="M1837"/>
  <c r="O1837"/>
  <c r="P1837"/>
  <c r="Q1837"/>
  <c r="R1837"/>
  <c r="T1837"/>
  <c r="U1837"/>
  <c r="V1837"/>
  <c r="W1837"/>
  <c r="Y1837"/>
  <c r="Z1837"/>
  <c r="AB1837"/>
  <c r="AC1837"/>
  <c r="AD1837"/>
  <c r="I1838"/>
  <c r="J1838"/>
  <c r="K1838"/>
  <c r="L1838"/>
  <c r="M1838"/>
  <c r="O1838"/>
  <c r="P1838"/>
  <c r="Q1838"/>
  <c r="R1838"/>
  <c r="T1838"/>
  <c r="U1838"/>
  <c r="V1838"/>
  <c r="W1838"/>
  <c r="Y1838"/>
  <c r="Z1838"/>
  <c r="AB1838"/>
  <c r="AC1838"/>
  <c r="AD1838"/>
  <c r="I1839"/>
  <c r="J1839"/>
  <c r="K1839"/>
  <c r="L1839"/>
  <c r="M1839"/>
  <c r="O1839"/>
  <c r="P1839"/>
  <c r="Q1839"/>
  <c r="R1839"/>
  <c r="T1839"/>
  <c r="U1839"/>
  <c r="V1839"/>
  <c r="W1839"/>
  <c r="Y1839"/>
  <c r="Z1839"/>
  <c r="AB1839"/>
  <c r="AC1839"/>
  <c r="AD1839"/>
  <c r="I1840"/>
  <c r="J1840"/>
  <c r="K1840"/>
  <c r="L1840"/>
  <c r="M1840"/>
  <c r="O1840"/>
  <c r="P1840"/>
  <c r="Q1840"/>
  <c r="R1840"/>
  <c r="T1840"/>
  <c r="U1840"/>
  <c r="V1840"/>
  <c r="W1840"/>
  <c r="Y1840"/>
  <c r="Z1840"/>
  <c r="AB1840"/>
  <c r="AC1840"/>
  <c r="AD1840"/>
  <c r="I1881"/>
  <c r="J1881"/>
  <c r="K1881"/>
  <c r="L1881"/>
  <c r="M1881"/>
  <c r="O1881"/>
  <c r="P1881"/>
  <c r="Q1881"/>
  <c r="R1881"/>
  <c r="T1881"/>
  <c r="U1881"/>
  <c r="V1881"/>
  <c r="W1881"/>
  <c r="Y1881"/>
  <c r="Z1881"/>
  <c r="AB1881"/>
  <c r="AC1881"/>
  <c r="AD1881"/>
  <c r="I1882"/>
  <c r="J1882"/>
  <c r="K1882"/>
  <c r="L1882"/>
  <c r="M1882"/>
  <c r="O1882"/>
  <c r="P1882"/>
  <c r="Q1882"/>
  <c r="R1882"/>
  <c r="T1882"/>
  <c r="U1882"/>
  <c r="V1882"/>
  <c r="W1882"/>
  <c r="Y1882"/>
  <c r="Z1882"/>
  <c r="AB1882"/>
  <c r="AC1882"/>
  <c r="AD1882"/>
  <c r="I1883"/>
  <c r="J1883"/>
  <c r="K1883"/>
  <c r="L1883"/>
  <c r="M1883"/>
  <c r="O1883"/>
  <c r="P1883"/>
  <c r="Q1883"/>
  <c r="R1883"/>
  <c r="T1883"/>
  <c r="U1883"/>
  <c r="V1883"/>
  <c r="W1883"/>
  <c r="Y1883"/>
  <c r="Z1883"/>
  <c r="AB1883"/>
  <c r="AC1883"/>
  <c r="AD1883"/>
  <c r="I1884"/>
  <c r="J1884"/>
  <c r="K1884"/>
  <c r="L1884"/>
  <c r="M1884"/>
  <c r="O1884"/>
  <c r="P1884"/>
  <c r="Q1884"/>
  <c r="R1884"/>
  <c r="T1884"/>
  <c r="U1884"/>
  <c r="V1884"/>
  <c r="W1884"/>
  <c r="Y1884"/>
  <c r="Z1884"/>
  <c r="AB1884"/>
  <c r="AC1884"/>
  <c r="AD1884"/>
  <c r="I1885"/>
  <c r="J1885"/>
  <c r="K1885"/>
  <c r="L1885"/>
  <c r="M1885"/>
  <c r="O1885"/>
  <c r="P1885"/>
  <c r="Q1885"/>
  <c r="R1885"/>
  <c r="T1885"/>
  <c r="U1885"/>
  <c r="V1885"/>
  <c r="W1885"/>
  <c r="Y1885"/>
  <c r="Z1885"/>
  <c r="AB1885"/>
  <c r="AC1885"/>
  <c r="AD1885"/>
  <c r="I1886"/>
  <c r="J1886"/>
  <c r="K1886"/>
  <c r="L1886"/>
  <c r="M1886"/>
  <c r="O1886"/>
  <c r="P1886"/>
  <c r="Q1886"/>
  <c r="R1886"/>
  <c r="T1886"/>
  <c r="U1886"/>
  <c r="V1886"/>
  <c r="W1886"/>
  <c r="Y1886"/>
  <c r="Z1886"/>
  <c r="AB1886"/>
  <c r="AC1886"/>
  <c r="AD1886"/>
  <c r="I1887"/>
  <c r="J1887"/>
  <c r="K1887"/>
  <c r="L1887"/>
  <c r="M1887"/>
  <c r="O1887"/>
  <c r="P1887"/>
  <c r="Q1887"/>
  <c r="R1887"/>
  <c r="T1887"/>
  <c r="U1887"/>
  <c r="V1887"/>
  <c r="W1887"/>
  <c r="Y1887"/>
  <c r="Z1887"/>
  <c r="AB1887"/>
  <c r="AC1887"/>
  <c r="AD1887"/>
  <c r="I1888"/>
  <c r="J1888"/>
  <c r="K1888"/>
  <c r="L1888"/>
  <c r="M1888"/>
  <c r="O1888"/>
  <c r="P1888"/>
  <c r="Q1888"/>
  <c r="R1888"/>
  <c r="T1888"/>
  <c r="U1888"/>
  <c r="V1888"/>
  <c r="W1888"/>
  <c r="Y1888"/>
  <c r="Z1888"/>
  <c r="AB1888"/>
  <c r="AC1888"/>
  <c r="AD1888"/>
  <c r="AA416" l="1"/>
  <c r="AA414"/>
  <c r="AA410"/>
  <c r="N1887"/>
  <c r="AA1883"/>
  <c r="AA1881"/>
  <c r="N1840"/>
  <c r="AA415"/>
  <c r="N414"/>
  <c r="AA367"/>
  <c r="AA364"/>
  <c r="AA362"/>
  <c r="N1835"/>
  <c r="S411"/>
  <c r="X1882"/>
  <c r="N1882"/>
  <c r="AA1835"/>
  <c r="X412"/>
  <c r="S1885"/>
  <c r="AA1884"/>
  <c r="X368"/>
  <c r="S368"/>
  <c r="N366"/>
  <c r="S1888"/>
  <c r="N1888"/>
  <c r="S1837"/>
  <c r="S415"/>
  <c r="AA411"/>
  <c r="N411"/>
  <c r="N410"/>
  <c r="X409"/>
  <c r="S367"/>
  <c r="N367"/>
  <c r="S366"/>
  <c r="S363"/>
  <c r="AA1888"/>
  <c r="X1888"/>
  <c r="S1884"/>
  <c r="AA1839"/>
  <c r="N1838"/>
  <c r="AA1837"/>
  <c r="AA1833"/>
  <c r="X416"/>
  <c r="AA412"/>
  <c r="N412"/>
  <c r="AA363"/>
  <c r="N1839"/>
  <c r="AA1836"/>
  <c r="S1836"/>
  <c r="S1834"/>
  <c r="N1834"/>
  <c r="X413"/>
  <c r="S413"/>
  <c r="AA1887"/>
  <c r="N1886"/>
  <c r="X1881"/>
  <c r="AA368"/>
  <c r="X364"/>
  <c r="N362"/>
  <c r="X1885"/>
  <c r="N1884"/>
  <c r="S1881"/>
  <c r="N1881"/>
  <c r="X1838"/>
  <c r="S1838"/>
  <c r="N413"/>
  <c r="AA409"/>
  <c r="X365"/>
  <c r="S365"/>
  <c r="S364"/>
  <c r="N364"/>
  <c r="N363"/>
  <c r="S362"/>
  <c r="S361"/>
  <c r="X1886"/>
  <c r="AA1885"/>
  <c r="S1883"/>
  <c r="X1840"/>
  <c r="AA1838"/>
  <c r="X1836"/>
  <c r="S1835"/>
  <c r="X1833"/>
  <c r="S1833"/>
  <c r="N1833"/>
  <c r="S416"/>
  <c r="N415"/>
  <c r="S414"/>
  <c r="N409"/>
  <c r="AA366"/>
  <c r="AA365"/>
  <c r="X361"/>
  <c r="X1883"/>
  <c r="N1883"/>
  <c r="AA1840"/>
  <c r="S1840"/>
  <c r="S412"/>
  <c r="S410"/>
  <c r="N365"/>
  <c r="AA361"/>
  <c r="S1839"/>
  <c r="AA1834"/>
  <c r="AA413"/>
  <c r="S1887"/>
  <c r="X1837"/>
  <c r="X1884"/>
  <c r="X1839"/>
  <c r="N1837"/>
  <c r="X1887"/>
  <c r="N1885"/>
  <c r="AA1882"/>
  <c r="S1882"/>
  <c r="N1836"/>
  <c r="X1835"/>
  <c r="X1834"/>
  <c r="AA1886"/>
  <c r="S1886"/>
  <c r="X415"/>
  <c r="X414"/>
  <c r="X367"/>
  <c r="X366"/>
  <c r="N416"/>
  <c r="S409"/>
  <c r="N368"/>
  <c r="N361"/>
  <c r="X411"/>
  <c r="X410"/>
  <c r="X363"/>
  <c r="X362"/>
  <c r="H368" l="1"/>
  <c r="H366"/>
  <c r="H1888"/>
  <c r="H1839"/>
  <c r="H1835"/>
  <c r="H364"/>
  <c r="H1834"/>
  <c r="H1881"/>
  <c r="H1883"/>
  <c r="H1840"/>
  <c r="H1833"/>
  <c r="H1838"/>
  <c r="H1885"/>
  <c r="H1836"/>
  <c r="H1887"/>
  <c r="H410"/>
  <c r="H409"/>
  <c r="H414"/>
  <c r="H1882"/>
  <c r="H1837"/>
  <c r="H1884"/>
  <c r="H413"/>
  <c r="H415"/>
  <c r="H365"/>
  <c r="H411"/>
  <c r="H416"/>
  <c r="H412"/>
  <c r="H362"/>
  <c r="H361"/>
  <c r="H367"/>
  <c r="H363"/>
  <c r="H1886"/>
  <c r="I897" l="1"/>
  <c r="J897"/>
  <c r="K897"/>
  <c r="L897"/>
  <c r="M897"/>
  <c r="O897"/>
  <c r="P897"/>
  <c r="Q897"/>
  <c r="R897"/>
  <c r="T897"/>
  <c r="U897"/>
  <c r="V897"/>
  <c r="W897"/>
  <c r="Y897"/>
  <c r="Z897"/>
  <c r="AB897"/>
  <c r="AC897"/>
  <c r="AD897"/>
  <c r="I898"/>
  <c r="J898"/>
  <c r="K898"/>
  <c r="L898"/>
  <c r="M898"/>
  <c r="O898"/>
  <c r="P898"/>
  <c r="Q898"/>
  <c r="R898"/>
  <c r="T898"/>
  <c r="U898"/>
  <c r="V898"/>
  <c r="W898"/>
  <c r="Y898"/>
  <c r="Z898"/>
  <c r="AB898"/>
  <c r="AC898"/>
  <c r="AD898"/>
  <c r="I899"/>
  <c r="J899"/>
  <c r="K899"/>
  <c r="L899"/>
  <c r="M899"/>
  <c r="O899"/>
  <c r="P899"/>
  <c r="Q899"/>
  <c r="R899"/>
  <c r="T899"/>
  <c r="U899"/>
  <c r="V899"/>
  <c r="W899"/>
  <c r="Y899"/>
  <c r="Z899"/>
  <c r="AB899"/>
  <c r="AC899"/>
  <c r="AD899"/>
  <c r="I900"/>
  <c r="J900"/>
  <c r="K900"/>
  <c r="L900"/>
  <c r="M900"/>
  <c r="O900"/>
  <c r="P900"/>
  <c r="Q900"/>
  <c r="R900"/>
  <c r="T900"/>
  <c r="U900"/>
  <c r="V900"/>
  <c r="W900"/>
  <c r="Y900"/>
  <c r="Z900"/>
  <c r="AB900"/>
  <c r="AC900"/>
  <c r="AD900"/>
  <c r="I901"/>
  <c r="J901"/>
  <c r="K901"/>
  <c r="L901"/>
  <c r="M901"/>
  <c r="O901"/>
  <c r="P901"/>
  <c r="Q901"/>
  <c r="R901"/>
  <c r="T901"/>
  <c r="U901"/>
  <c r="V901"/>
  <c r="W901"/>
  <c r="Y901"/>
  <c r="Z901"/>
  <c r="AB901"/>
  <c r="AC901"/>
  <c r="AD901"/>
  <c r="I902"/>
  <c r="J902"/>
  <c r="K902"/>
  <c r="L902"/>
  <c r="M902"/>
  <c r="O902"/>
  <c r="P902"/>
  <c r="Q902"/>
  <c r="R902"/>
  <c r="T902"/>
  <c r="U902"/>
  <c r="V902"/>
  <c r="W902"/>
  <c r="Y902"/>
  <c r="Z902"/>
  <c r="AB902"/>
  <c r="AC902"/>
  <c r="AD902"/>
  <c r="I903"/>
  <c r="J903"/>
  <c r="K903"/>
  <c r="L903"/>
  <c r="M903"/>
  <c r="O903"/>
  <c r="P903"/>
  <c r="Q903"/>
  <c r="R903"/>
  <c r="T903"/>
  <c r="U903"/>
  <c r="V903"/>
  <c r="W903"/>
  <c r="Y903"/>
  <c r="Z903"/>
  <c r="AB903"/>
  <c r="AC903"/>
  <c r="AD903"/>
  <c r="I904"/>
  <c r="J904"/>
  <c r="K904"/>
  <c r="L904"/>
  <c r="M904"/>
  <c r="O904"/>
  <c r="P904"/>
  <c r="Q904"/>
  <c r="R904"/>
  <c r="T904"/>
  <c r="U904"/>
  <c r="V904"/>
  <c r="W904"/>
  <c r="Y904"/>
  <c r="Z904"/>
  <c r="AB904"/>
  <c r="AC904"/>
  <c r="AD904"/>
  <c r="N898" l="1"/>
  <c r="AA904"/>
  <c r="AA900"/>
  <c r="N902"/>
  <c r="AA897"/>
  <c r="X897"/>
  <c r="N903"/>
  <c r="AA899"/>
  <c r="X901"/>
  <c r="S901"/>
  <c r="N901"/>
  <c r="S899"/>
  <c r="AA903"/>
  <c r="X904"/>
  <c r="S904"/>
  <c r="S900"/>
  <c r="N899"/>
  <c r="S903"/>
  <c r="AA901"/>
  <c r="X900"/>
  <c r="AA898"/>
  <c r="X902"/>
  <c r="S902"/>
  <c r="N904"/>
  <c r="X903"/>
  <c r="AA902"/>
  <c r="N900"/>
  <c r="X899"/>
  <c r="X898"/>
  <c r="S898"/>
  <c r="S897"/>
  <c r="N897"/>
  <c r="H899" l="1"/>
  <c r="H897"/>
  <c r="H901"/>
  <c r="H898"/>
  <c r="H900"/>
  <c r="H902"/>
  <c r="H903"/>
  <c r="H904"/>
  <c r="I2548" l="1"/>
  <c r="I2470"/>
  <c r="I2550"/>
  <c r="I2484"/>
  <c r="I2551"/>
  <c r="I2475"/>
  <c r="I2483"/>
  <c r="I2477"/>
  <c r="H2477" l="1"/>
  <c r="H2484"/>
  <c r="H2483"/>
  <c r="H2550"/>
  <c r="H2470"/>
  <c r="H2551"/>
  <c r="H2548"/>
  <c r="H2475"/>
  <c r="I51"/>
  <c r="Q4215"/>
  <c r="T4214"/>
  <c r="AC4215"/>
  <c r="K4215"/>
  <c r="U4213"/>
  <c r="T4212"/>
  <c r="AD4210"/>
  <c r="V4210"/>
  <c r="Q4209"/>
  <c r="I4209"/>
  <c r="U4210"/>
  <c r="Q4210"/>
  <c r="T4209"/>
  <c r="V4209"/>
  <c r="R4209"/>
  <c r="X4212" l="1"/>
  <c r="X4214"/>
  <c r="X4213"/>
  <c r="S4215"/>
  <c r="S4210"/>
  <c r="N4215"/>
  <c r="I155"/>
  <c r="X4209"/>
  <c r="X4210"/>
  <c r="S4209"/>
  <c r="H51"/>
  <c r="H155" s="1"/>
  <c r="H164" s="1"/>
  <c r="H4212" l="1"/>
  <c r="H4214"/>
  <c r="H4215"/>
  <c r="H4210"/>
  <c r="H4213"/>
  <c r="H4209"/>
  <c r="D340" i="33"/>
  <c r="D411" s="1"/>
  <c r="D463"/>
  <c r="I164" i="1"/>
  <c r="E463" i="33"/>
  <c r="E340"/>
  <c r="E411" s="1"/>
  <c r="G412" l="1"/>
  <c r="E332" i="2" s="1"/>
  <c r="K4289" i="1" s="1"/>
  <c r="K417" i="33"/>
  <c r="I337" i="2" s="1"/>
  <c r="P4294" i="1" s="1"/>
  <c r="F415" i="33"/>
  <c r="D335" i="2" s="1"/>
  <c r="G415" i="33"/>
  <c r="E335" i="2" s="1"/>
  <c r="K4292" i="1" s="1"/>
  <c r="J412" i="33"/>
  <c r="H332" i="2" s="1"/>
  <c r="O4289" i="1" s="1"/>
  <c r="I415" i="33"/>
  <c r="G335" i="2" s="1"/>
  <c r="M4292" i="1" s="1"/>
  <c r="H418" i="33"/>
  <c r="F338" i="2" s="1"/>
  <c r="L4295" i="1" s="1"/>
  <c r="J415" i="33"/>
  <c r="H335" i="2" s="1"/>
  <c r="O4292" i="1" s="1"/>
  <c r="H415" i="33"/>
  <c r="F335" i="2" s="1"/>
  <c r="L4292" i="1" s="1"/>
  <c r="I418" i="33"/>
  <c r="G338" i="2" s="1"/>
  <c r="M4295" i="1" s="1"/>
  <c r="F413" i="33"/>
  <c r="D333" i="2" s="1"/>
  <c r="G416" i="33"/>
  <c r="E336" i="2" s="1"/>
  <c r="K4293" i="1" s="1"/>
  <c r="F414" i="33"/>
  <c r="D334" i="2" s="1"/>
  <c r="H413" i="33"/>
  <c r="F333" i="2" s="1"/>
  <c r="L4290" i="1" s="1"/>
  <c r="K412" i="33"/>
  <c r="I332" i="2" s="1"/>
  <c r="P4289" i="1" s="1"/>
  <c r="F418" i="33"/>
  <c r="D338" i="2" s="1"/>
  <c r="J418" i="33"/>
  <c r="H338" i="2" s="1"/>
  <c r="O4295" i="1" s="1"/>
  <c r="K413" i="33"/>
  <c r="I333" i="2" s="1"/>
  <c r="P4290" i="1" s="1"/>
  <c r="K416" i="33"/>
  <c r="I336" i="2" s="1"/>
  <c r="P4293" i="1" s="1"/>
  <c r="K414" i="33"/>
  <c r="I334" i="2" s="1"/>
  <c r="P4291" i="1" s="1"/>
  <c r="G418" i="33"/>
  <c r="E338" i="2" s="1"/>
  <c r="K4295" i="1" s="1"/>
  <c r="J416" i="33"/>
  <c r="H336" i="2" s="1"/>
  <c r="O4293" i="1" s="1"/>
  <c r="H414" i="33"/>
  <c r="F334" i="2" s="1"/>
  <c r="L4291" i="1" s="1"/>
  <c r="F412" i="33"/>
  <c r="D332" i="2" s="1"/>
  <c r="I416" i="33"/>
  <c r="G336" i="2" s="1"/>
  <c r="M4293" i="1" s="1"/>
  <c r="I412" i="33"/>
  <c r="G332" i="2" s="1"/>
  <c r="M4289" i="1" s="1"/>
  <c r="G413" i="33"/>
  <c r="E333" i="2" s="1"/>
  <c r="K4290" i="1" s="1"/>
  <c r="I413" i="33"/>
  <c r="G333" i="2" s="1"/>
  <c r="M4290" i="1" s="1"/>
  <c r="H416" i="33"/>
  <c r="F336" i="2" s="1"/>
  <c r="L4293" i="1" s="1"/>
  <c r="K418" i="33"/>
  <c r="I338" i="2" s="1"/>
  <c r="P4295" i="1" s="1"/>
  <c r="I414" i="33"/>
  <c r="G334" i="2" s="1"/>
  <c r="M4291" i="1" s="1"/>
  <c r="G414" i="33"/>
  <c r="E334" i="2" s="1"/>
  <c r="H412" i="33"/>
  <c r="F332" i="2" s="1"/>
  <c r="L4289" i="1" s="1"/>
  <c r="K415" i="33"/>
  <c r="I335" i="2" s="1"/>
  <c r="P4292" i="1" s="1"/>
  <c r="I417" i="33"/>
  <c r="G337" i="2" s="1"/>
  <c r="M4294" i="1" s="1"/>
  <c r="G417" i="33"/>
  <c r="E337" i="2" s="1"/>
  <c r="K4294" i="1" s="1"/>
  <c r="L417" i="33"/>
  <c r="J337" i="2" s="1"/>
  <c r="Q4294" i="1" s="1"/>
  <c r="F417" i="33"/>
  <c r="D337" i="2" s="1"/>
  <c r="E412" i="33"/>
  <c r="C332" i="2" s="1"/>
  <c r="L413" i="33"/>
  <c r="J333" i="2" s="1"/>
  <c r="Q4290" i="1" s="1"/>
  <c r="E415" i="33"/>
  <c r="C335" i="2" s="1"/>
  <c r="L414" i="33"/>
  <c r="J334" i="2" s="1"/>
  <c r="Q4291" i="1" s="1"/>
  <c r="F416" i="33"/>
  <c r="D336" i="2" s="1"/>
  <c r="E417" i="33"/>
  <c r="C337" i="2" s="1"/>
  <c r="L412" i="33"/>
  <c r="J332" i="2" s="1"/>
  <c r="Q4289" i="1" s="1"/>
  <c r="E414" i="33"/>
  <c r="C334" i="2" s="1"/>
  <c r="I4291" i="1" s="1"/>
  <c r="H417" i="33"/>
  <c r="F337" i="2" s="1"/>
  <c r="L4294" i="1" s="1"/>
  <c r="E416" i="33"/>
  <c r="C336" i="2" s="1"/>
  <c r="J413" i="33"/>
  <c r="H333" i="2" s="1"/>
  <c r="O4290" i="1" s="1"/>
  <c r="E413" i="33"/>
  <c r="C333" i="2" s="1"/>
  <c r="L416" i="33"/>
  <c r="J336" i="2" s="1"/>
  <c r="Q4293" i="1" s="1"/>
  <c r="J414" i="33"/>
  <c r="H334" i="2" s="1"/>
  <c r="O4291" i="1" s="1"/>
  <c r="J417" i="33"/>
  <c r="H337" i="2" s="1"/>
  <c r="O4294" i="1" s="1"/>
  <c r="E418" i="33"/>
  <c r="C338" i="2" s="1"/>
  <c r="M414" i="33"/>
  <c r="K334" i="2" s="1"/>
  <c r="R4291" i="1" s="1"/>
  <c r="M415" i="33"/>
  <c r="K335" i="2" s="1"/>
  <c r="R4292" i="1" s="1"/>
  <c r="L418" i="33"/>
  <c r="J338" i="2" s="1"/>
  <c r="Q4295" i="1" s="1"/>
  <c r="M418" i="33"/>
  <c r="K338" i="2" s="1"/>
  <c r="R4295" i="1" s="1"/>
  <c r="M413" i="33"/>
  <c r="K333" i="2" s="1"/>
  <c r="R4290" i="1" s="1"/>
  <c r="L415" i="33"/>
  <c r="J335" i="2" s="1"/>
  <c r="Q4292" i="1" s="1"/>
  <c r="M417" i="33"/>
  <c r="K337" i="2" s="1"/>
  <c r="R4294" i="1" s="1"/>
  <c r="M416" i="33"/>
  <c r="K336" i="2" s="1"/>
  <c r="R4293" i="1" s="1"/>
  <c r="N416" i="33"/>
  <c r="L336" i="2" s="1"/>
  <c r="T4293" i="1" s="1"/>
  <c r="N415" i="33"/>
  <c r="L335" i="2" s="1"/>
  <c r="T4292" i="1" s="1"/>
  <c r="N417" i="33"/>
  <c r="L337" i="2" s="1"/>
  <c r="T4294" i="1" s="1"/>
  <c r="N418" i="33"/>
  <c r="L338" i="2" s="1"/>
  <c r="T4295" i="1" s="1"/>
  <c r="N412" i="33"/>
  <c r="L332" i="2" s="1"/>
  <c r="T4289" i="1" s="1"/>
  <c r="M412" i="33"/>
  <c r="K332" i="2" s="1"/>
  <c r="R4289" i="1" s="1"/>
  <c r="N414" i="33"/>
  <c r="L334" i="2" s="1"/>
  <c r="T4291" i="1" s="1"/>
  <c r="O414" i="33"/>
  <c r="M334" i="2" s="1"/>
  <c r="U4291" i="1" s="1"/>
  <c r="N413" i="33"/>
  <c r="L333" i="2" s="1"/>
  <c r="T4290" i="1" s="1"/>
  <c r="O415" i="33"/>
  <c r="M335" i="2" s="1"/>
  <c r="U4292" i="1" s="1"/>
  <c r="P417" i="33"/>
  <c r="N337" i="2" s="1"/>
  <c r="V4294" i="1" s="1"/>
  <c r="O413" i="33"/>
  <c r="M333" i="2" s="1"/>
  <c r="U4290" i="1" s="1"/>
  <c r="O417" i="33"/>
  <c r="M337" i="2" s="1"/>
  <c r="U4294" i="1" s="1"/>
  <c r="O416" i="33"/>
  <c r="M336" i="2" s="1"/>
  <c r="U4293" i="1" s="1"/>
  <c r="O412" i="33"/>
  <c r="M332" i="2" s="1"/>
  <c r="U4289" i="1" s="1"/>
  <c r="O418" i="33"/>
  <c r="M338" i="2" s="1"/>
  <c r="U4295" i="1" s="1"/>
  <c r="P418" i="33"/>
  <c r="N338" i="2" s="1"/>
  <c r="V4295" i="1" s="1"/>
  <c r="P414" i="33"/>
  <c r="N334" i="2" s="1"/>
  <c r="V4291" i="1" s="1"/>
  <c r="P412" i="33"/>
  <c r="N332" i="2" s="1"/>
  <c r="V4289" i="1" s="1"/>
  <c r="P415" i="33"/>
  <c r="N335" i="2" s="1"/>
  <c r="V4292" i="1" s="1"/>
  <c r="P413" i="33"/>
  <c r="N333" i="2" s="1"/>
  <c r="V4290" i="1" s="1"/>
  <c r="P416" i="33"/>
  <c r="N336" i="2" s="1"/>
  <c r="V4293" i="1" s="1"/>
  <c r="Q414" i="33"/>
  <c r="O334" i="2" s="1"/>
  <c r="W4291" i="1" s="1"/>
  <c r="Q412" i="33"/>
  <c r="O332" i="2" s="1"/>
  <c r="W4289" i="1" s="1"/>
  <c r="Q418" i="33"/>
  <c r="O338" i="2" s="1"/>
  <c r="W4295" i="1" s="1"/>
  <c r="Q416" i="33"/>
  <c r="O336" i="2" s="1"/>
  <c r="W4293" i="1" s="1"/>
  <c r="Q417" i="33"/>
  <c r="O337" i="2" s="1"/>
  <c r="W4294" i="1" s="1"/>
  <c r="Q413" i="33"/>
  <c r="O333" i="2" s="1"/>
  <c r="W4290" i="1" s="1"/>
  <c r="Q415" i="33"/>
  <c r="O335" i="2" s="1"/>
  <c r="W4292" i="1" s="1"/>
  <c r="R418" i="33"/>
  <c r="P338" i="2" s="1"/>
  <c r="Y4295" i="1" s="1"/>
  <c r="R413" i="33"/>
  <c r="P333" i="2" s="1"/>
  <c r="Y4290" i="1" s="1"/>
  <c r="R412" i="33"/>
  <c r="P332" i="2" s="1"/>
  <c r="Y4289" i="1" s="1"/>
  <c r="R415" i="33"/>
  <c r="P335" i="2" s="1"/>
  <c r="Y4292" i="1" s="1"/>
  <c r="R417" i="33"/>
  <c r="P337" i="2" s="1"/>
  <c r="Y4294" i="1" s="1"/>
  <c r="R416" i="33"/>
  <c r="P336" i="2" s="1"/>
  <c r="Y4293" i="1" s="1"/>
  <c r="R414" i="33"/>
  <c r="P334" i="2" s="1"/>
  <c r="Y4291" i="1" s="1"/>
  <c r="S416" i="33"/>
  <c r="Q336" i="2" s="1"/>
  <c r="Z4293" i="1" s="1"/>
  <c r="S418" i="33"/>
  <c r="Q338" i="2" s="1"/>
  <c r="Z4295" i="1" s="1"/>
  <c r="S412" i="33"/>
  <c r="Q332" i="2" s="1"/>
  <c r="Z4289" i="1" s="1"/>
  <c r="S413" i="33"/>
  <c r="Q333" i="2" s="1"/>
  <c r="Z4290" i="1" s="1"/>
  <c r="S415" i="33"/>
  <c r="Q335" i="2" s="1"/>
  <c r="Z4292" i="1" s="1"/>
  <c r="S417" i="33"/>
  <c r="Q337" i="2" s="1"/>
  <c r="Z4294" i="1" s="1"/>
  <c r="S414" i="33"/>
  <c r="Q334" i="2" s="1"/>
  <c r="Z4291" i="1" s="1"/>
  <c r="T417" i="33"/>
  <c r="R337" i="2" s="1"/>
  <c r="AB4294" i="1" s="1"/>
  <c r="T418" i="33"/>
  <c r="R338" i="2" s="1"/>
  <c r="AB4295" i="1" s="1"/>
  <c r="T415" i="33"/>
  <c r="R335" i="2" s="1"/>
  <c r="AB4292" i="1" s="1"/>
  <c r="T414" i="33"/>
  <c r="R334" i="2" s="1"/>
  <c r="AB4291" i="1" s="1"/>
  <c r="T416" i="33"/>
  <c r="R336" i="2" s="1"/>
  <c r="AB4293" i="1" s="1"/>
  <c r="T412" i="33"/>
  <c r="R332" i="2" s="1"/>
  <c r="AB4289" i="1" s="1"/>
  <c r="T413" i="33"/>
  <c r="R333" i="2" s="1"/>
  <c r="AB4290" i="1" s="1"/>
  <c r="U415" i="33"/>
  <c r="S335" i="2" s="1"/>
  <c r="AC4292" i="1" s="1"/>
  <c r="U413" i="33"/>
  <c r="S333" i="2" s="1"/>
  <c r="AC4290" i="1" s="1"/>
  <c r="U417" i="33"/>
  <c r="S337" i="2" s="1"/>
  <c r="AC4294" i="1" s="1"/>
  <c r="U412" i="33"/>
  <c r="S332" i="2" s="1"/>
  <c r="AC4289" i="1" s="1"/>
  <c r="U416" i="33"/>
  <c r="S336" i="2" s="1"/>
  <c r="AC4293" i="1" s="1"/>
  <c r="U418" i="33"/>
  <c r="S338" i="2" s="1"/>
  <c r="AC4295" i="1" s="1"/>
  <c r="U414" i="33"/>
  <c r="S334" i="2" s="1"/>
  <c r="AC4291" i="1" s="1"/>
  <c r="V414" i="33"/>
  <c r="T334" i="2" s="1"/>
  <c r="AD4291" i="1" s="1"/>
  <c r="V418" i="33"/>
  <c r="T338" i="2" s="1"/>
  <c r="AD4295" i="1" s="1"/>
  <c r="V415" i="33"/>
  <c r="T335" i="2" s="1"/>
  <c r="AD4292" i="1" s="1"/>
  <c r="V416" i="33"/>
  <c r="T336" i="2" s="1"/>
  <c r="AD4293" i="1" s="1"/>
  <c r="V413" i="33"/>
  <c r="T333" i="2" s="1"/>
  <c r="AD4290" i="1" s="1"/>
  <c r="V412" i="33"/>
  <c r="T332" i="2" s="1"/>
  <c r="AD4289" i="1" s="1"/>
  <c r="V417" i="33"/>
  <c r="T337" i="2" s="1"/>
  <c r="AD4294" i="1" s="1"/>
  <c r="N464" i="33"/>
  <c r="N468"/>
  <c r="L426" i="2" s="1"/>
  <c r="O466" i="33"/>
  <c r="M424" i="2" s="1"/>
  <c r="O470" i="33"/>
  <c r="M428" i="2" s="1"/>
  <c r="P464" i="33"/>
  <c r="P468"/>
  <c r="N426" i="2" s="1"/>
  <c r="Q466" i="33"/>
  <c r="O424" i="2" s="1"/>
  <c r="Q470" i="33"/>
  <c r="O428" i="2" s="1"/>
  <c r="V465" i="33"/>
  <c r="T423" i="2" s="1"/>
  <c r="V469" i="33"/>
  <c r="T427" i="2" s="1"/>
  <c r="E466" i="33"/>
  <c r="N465"/>
  <c r="L423" i="2" s="1"/>
  <c r="N469" i="33"/>
  <c r="L427" i="2" s="1"/>
  <c r="O467" i="33"/>
  <c r="M425" i="2" s="1"/>
  <c r="P465" i="33"/>
  <c r="N423" i="2" s="1"/>
  <c r="P469" i="33"/>
  <c r="N427" i="2" s="1"/>
  <c r="Q467" i="33"/>
  <c r="O425" i="2" s="1"/>
  <c r="V466" i="33"/>
  <c r="T424" i="2" s="1"/>
  <c r="V470" i="33"/>
  <c r="T428" i="2" s="1"/>
  <c r="N466" i="33"/>
  <c r="L424" i="2" s="1"/>
  <c r="N470" i="33"/>
  <c r="L428" i="2" s="1"/>
  <c r="O464" i="33"/>
  <c r="O468"/>
  <c r="M426" i="2" s="1"/>
  <c r="P466" i="33"/>
  <c r="N424" i="2" s="1"/>
  <c r="P470" i="33"/>
  <c r="N428" i="2" s="1"/>
  <c r="Q464" i="33"/>
  <c r="Q468"/>
  <c r="O426" i="2" s="1"/>
  <c r="V467" i="33"/>
  <c r="T425" i="2" s="1"/>
  <c r="J464" i="33"/>
  <c r="J468"/>
  <c r="H426" i="2" s="1"/>
  <c r="K466" i="33"/>
  <c r="I424" i="2" s="1"/>
  <c r="K470" i="33"/>
  <c r="I428" i="2" s="1"/>
  <c r="L464" i="33"/>
  <c r="L468"/>
  <c r="J426" i="2" s="1"/>
  <c r="M466" i="33"/>
  <c r="K424" i="2" s="1"/>
  <c r="M470" i="33"/>
  <c r="K428" i="2" s="1"/>
  <c r="O469" i="33"/>
  <c r="M427" i="2" s="1"/>
  <c r="Q465" i="33"/>
  <c r="O423" i="2" s="1"/>
  <c r="J467" i="33"/>
  <c r="H425" i="2" s="1"/>
  <c r="K468" i="33"/>
  <c r="I426" i="2" s="1"/>
  <c r="L469" i="33"/>
  <c r="J427" i="2" s="1"/>
  <c r="M464" i="33"/>
  <c r="M469"/>
  <c r="K427" i="2" s="1"/>
  <c r="G464" i="33"/>
  <c r="G468"/>
  <c r="E426" i="2" s="1"/>
  <c r="H466" i="33"/>
  <c r="F424" i="2" s="1"/>
  <c r="H470" i="33"/>
  <c r="F428" i="2" s="1"/>
  <c r="I464" i="33"/>
  <c r="I468"/>
  <c r="G426" i="2" s="1"/>
  <c r="R467" i="33"/>
  <c r="P425" i="2" s="1"/>
  <c r="S465" i="33"/>
  <c r="Q423" i="2" s="1"/>
  <c r="S469" i="33"/>
  <c r="Q427" i="2" s="1"/>
  <c r="T466" i="33"/>
  <c r="R424" i="2" s="1"/>
  <c r="T470" i="33"/>
  <c r="R428" i="2" s="1"/>
  <c r="U464" i="33"/>
  <c r="U468"/>
  <c r="S426" i="2" s="1"/>
  <c r="N467" i="33"/>
  <c r="L425" i="2" s="1"/>
  <c r="Q469" i="33"/>
  <c r="O427" i="2" s="1"/>
  <c r="V464" i="33"/>
  <c r="J469"/>
  <c r="H427" i="2" s="1"/>
  <c r="K464" i="33"/>
  <c r="K469"/>
  <c r="I427" i="2" s="1"/>
  <c r="L465" i="33"/>
  <c r="J423" i="2" s="1"/>
  <c r="L470" i="33"/>
  <c r="J428" i="2" s="1"/>
  <c r="M465" i="33"/>
  <c r="K423" i="2" s="1"/>
  <c r="G465" i="33"/>
  <c r="E423" i="2" s="1"/>
  <c r="G469" i="33"/>
  <c r="E427" i="2" s="1"/>
  <c r="H467" i="33"/>
  <c r="F425" i="2" s="1"/>
  <c r="I465" i="33"/>
  <c r="G423" i="2" s="1"/>
  <c r="I469" i="33"/>
  <c r="G427" i="2" s="1"/>
  <c r="R464" i="33"/>
  <c r="R468"/>
  <c r="P426" i="2" s="1"/>
  <c r="S466" i="33"/>
  <c r="Q424" i="2" s="1"/>
  <c r="S470" i="33"/>
  <c r="Q428" i="2" s="1"/>
  <c r="T467" i="33"/>
  <c r="R425" i="2" s="1"/>
  <c r="U465" i="33"/>
  <c r="S423" i="2" s="1"/>
  <c r="U469" i="33"/>
  <c r="S427" i="2" s="1"/>
  <c r="P467" i="33"/>
  <c r="N425" i="2" s="1"/>
  <c r="V468" i="33"/>
  <c r="T426" i="2" s="1"/>
  <c r="J465" i="33"/>
  <c r="H423" i="2" s="1"/>
  <c r="J470" i="33"/>
  <c r="H428" i="2" s="1"/>
  <c r="K465" i="33"/>
  <c r="I423" i="2" s="1"/>
  <c r="L466" i="33"/>
  <c r="J424" i="2" s="1"/>
  <c r="M467" i="33"/>
  <c r="K425" i="2" s="1"/>
  <c r="G470" i="33"/>
  <c r="E428" i="2" s="1"/>
  <c r="H464" i="33"/>
  <c r="H468"/>
  <c r="F426" i="2" s="1"/>
  <c r="I466" i="33"/>
  <c r="G424" i="2" s="1"/>
  <c r="I470" i="33"/>
  <c r="G428" i="2" s="1"/>
  <c r="R465" i="33"/>
  <c r="P423" i="2" s="1"/>
  <c r="R469" i="33"/>
  <c r="P427" i="2" s="1"/>
  <c r="S467" i="33"/>
  <c r="Q425" i="2" s="1"/>
  <c r="T464" i="33"/>
  <c r="T468"/>
  <c r="R426" i="2" s="1"/>
  <c r="U466" i="33"/>
  <c r="S424" i="2" s="1"/>
  <c r="U470" i="33"/>
  <c r="S428" i="2" s="1"/>
  <c r="J466" i="33"/>
  <c r="H424" i="2" s="1"/>
  <c r="L467" i="33"/>
  <c r="J425" i="2" s="1"/>
  <c r="G467" i="33"/>
  <c r="E425" i="2" s="1"/>
  <c r="R470" i="33"/>
  <c r="P428" i="2" s="1"/>
  <c r="T465" i="33"/>
  <c r="R423" i="2" s="1"/>
  <c r="O465" i="33"/>
  <c r="M423" i="2" s="1"/>
  <c r="H469" i="33"/>
  <c r="F427" i="2" s="1"/>
  <c r="R466" i="33"/>
  <c r="P424" i="2" s="1"/>
  <c r="U467" i="33"/>
  <c r="S425" i="2" s="1"/>
  <c r="T469" i="33"/>
  <c r="R427" i="2" s="1"/>
  <c r="I467" i="33"/>
  <c r="G425" i="2" s="1"/>
  <c r="S464" i="33"/>
  <c r="K467"/>
  <c r="I425" i="2" s="1"/>
  <c r="S468" i="33"/>
  <c r="Q426" i="2" s="1"/>
  <c r="H465" i="33"/>
  <c r="F423" i="2" s="1"/>
  <c r="M468" i="33"/>
  <c r="K426" i="2" s="1"/>
  <c r="N342" i="33"/>
  <c r="N346"/>
  <c r="E342"/>
  <c r="E346"/>
  <c r="V342"/>
  <c r="V346"/>
  <c r="U342"/>
  <c r="U346"/>
  <c r="F341"/>
  <c r="F345"/>
  <c r="G343"/>
  <c r="G347"/>
  <c r="H341"/>
  <c r="H345"/>
  <c r="I343"/>
  <c r="I347"/>
  <c r="J344"/>
  <c r="K342"/>
  <c r="K346"/>
  <c r="L344"/>
  <c r="M342"/>
  <c r="M346"/>
  <c r="O342"/>
  <c r="O346"/>
  <c r="P344"/>
  <c r="Q342"/>
  <c r="Q346"/>
  <c r="R343"/>
  <c r="R347"/>
  <c r="S341"/>
  <c r="S345"/>
  <c r="T342"/>
  <c r="T346"/>
  <c r="N343"/>
  <c r="N347"/>
  <c r="E343"/>
  <c r="E347"/>
  <c r="V343"/>
  <c r="V347"/>
  <c r="U343"/>
  <c r="U347"/>
  <c r="F342"/>
  <c r="F346"/>
  <c r="G344"/>
  <c r="H342"/>
  <c r="H346"/>
  <c r="I344"/>
  <c r="J341"/>
  <c r="J345"/>
  <c r="K343"/>
  <c r="K347"/>
  <c r="L341"/>
  <c r="L345"/>
  <c r="M343"/>
  <c r="M347"/>
  <c r="O343"/>
  <c r="O347"/>
  <c r="P341"/>
  <c r="P345"/>
  <c r="Q343"/>
  <c r="Q347"/>
  <c r="R344"/>
  <c r="S342"/>
  <c r="S346"/>
  <c r="T343"/>
  <c r="T347"/>
  <c r="N344"/>
  <c r="E344"/>
  <c r="V344"/>
  <c r="U344"/>
  <c r="F343"/>
  <c r="F347"/>
  <c r="G341"/>
  <c r="G345"/>
  <c r="H343"/>
  <c r="H347"/>
  <c r="I341"/>
  <c r="I345"/>
  <c r="J342"/>
  <c r="J346"/>
  <c r="K344"/>
  <c r="L342"/>
  <c r="L346"/>
  <c r="M344"/>
  <c r="O344"/>
  <c r="P342"/>
  <c r="P346"/>
  <c r="Q344"/>
  <c r="R341"/>
  <c r="R345"/>
  <c r="S343"/>
  <c r="S347"/>
  <c r="T344"/>
  <c r="N341"/>
  <c r="E345"/>
  <c r="G342"/>
  <c r="J343"/>
  <c r="M345"/>
  <c r="Q345"/>
  <c r="T345"/>
  <c r="N345"/>
  <c r="U341"/>
  <c r="G346"/>
  <c r="I342"/>
  <c r="J347"/>
  <c r="L343"/>
  <c r="P343"/>
  <c r="S344"/>
  <c r="V341"/>
  <c r="U345"/>
  <c r="F344"/>
  <c r="F545" s="1"/>
  <c r="I346"/>
  <c r="K341"/>
  <c r="L347"/>
  <c r="O341"/>
  <c r="P347"/>
  <c r="R342"/>
  <c r="E341"/>
  <c r="H344"/>
  <c r="O345"/>
  <c r="V345"/>
  <c r="Q341"/>
  <c r="K345"/>
  <c r="R346"/>
  <c r="M341"/>
  <c r="T341"/>
  <c r="AA4293" i="1" l="1"/>
  <c r="N4294"/>
  <c r="S4291"/>
  <c r="AA4290"/>
  <c r="S4290"/>
  <c r="N4295"/>
  <c r="AA4291"/>
  <c r="AA4289"/>
  <c r="X4295"/>
  <c r="S4293"/>
  <c r="X4291"/>
  <c r="X4294"/>
  <c r="S4294"/>
  <c r="S4295"/>
  <c r="S4289"/>
  <c r="N4289"/>
  <c r="AA4294"/>
  <c r="AA4295"/>
  <c r="X4292"/>
  <c r="N4293"/>
  <c r="S4292"/>
  <c r="N4292"/>
  <c r="AA4292"/>
  <c r="X4290"/>
  <c r="X4289"/>
  <c r="X4293"/>
  <c r="N4290"/>
  <c r="AD3326"/>
  <c r="AD4309"/>
  <c r="AC3324"/>
  <c r="AC4307"/>
  <c r="AB3328"/>
  <c r="AB4311"/>
  <c r="Y3325"/>
  <c r="Y4308"/>
  <c r="V3323"/>
  <c r="V4306"/>
  <c r="T3323"/>
  <c r="T4306"/>
  <c r="T3326"/>
  <c r="T4309"/>
  <c r="Q3326"/>
  <c r="Q4309"/>
  <c r="J3326"/>
  <c r="J4309"/>
  <c r="M3324"/>
  <c r="M4307"/>
  <c r="L3324"/>
  <c r="L4307"/>
  <c r="P3326"/>
  <c r="P4309"/>
  <c r="J3323"/>
  <c r="J4306"/>
  <c r="AD3323"/>
  <c r="AD4306"/>
  <c r="AD3324"/>
  <c r="AD4307"/>
  <c r="AC3322"/>
  <c r="AC4305"/>
  <c r="AB3323"/>
  <c r="AB4306"/>
  <c r="AB3325"/>
  <c r="AB4308"/>
  <c r="Z3327"/>
  <c r="Z4310"/>
  <c r="Z3328"/>
  <c r="Z4311"/>
  <c r="Y3327"/>
  <c r="AA3327" s="1"/>
  <c r="Y4310"/>
  <c r="AA4310" s="1"/>
  <c r="Y3328"/>
  <c r="AA3328" s="1"/>
  <c r="Y4311"/>
  <c r="AA4311" s="1"/>
  <c r="W3326"/>
  <c r="W4309"/>
  <c r="V3326"/>
  <c r="V4309"/>
  <c r="V3324"/>
  <c r="V4307"/>
  <c r="U3326"/>
  <c r="U4309"/>
  <c r="U3325"/>
  <c r="U4308"/>
  <c r="R3322"/>
  <c r="R4305"/>
  <c r="T3325"/>
  <c r="T4308"/>
  <c r="Q3325"/>
  <c r="Q4308"/>
  <c r="R3325"/>
  <c r="R4308"/>
  <c r="O3324"/>
  <c r="O4307"/>
  <c r="I3326"/>
  <c r="I4309"/>
  <c r="I3327"/>
  <c r="I4310"/>
  <c r="Q3323"/>
  <c r="Q4306"/>
  <c r="K3327"/>
  <c r="K4310"/>
  <c r="K3324"/>
  <c r="K4307"/>
  <c r="M3323"/>
  <c r="M4306"/>
  <c r="J3322"/>
  <c r="J4305"/>
  <c r="P3324"/>
  <c r="P4307"/>
  <c r="J3328"/>
  <c r="J4311"/>
  <c r="K3326"/>
  <c r="K4309"/>
  <c r="O3325"/>
  <c r="O4308"/>
  <c r="K3325"/>
  <c r="K4308"/>
  <c r="AC3327"/>
  <c r="AC4310"/>
  <c r="Z3325"/>
  <c r="AA3325" s="1"/>
  <c r="Z4308"/>
  <c r="W3325"/>
  <c r="W4308"/>
  <c r="V3328"/>
  <c r="V4311"/>
  <c r="T3322"/>
  <c r="T4305"/>
  <c r="R3324"/>
  <c r="R4307"/>
  <c r="L3327"/>
  <c r="L4310"/>
  <c r="M3327"/>
  <c r="M4310"/>
  <c r="K3323"/>
  <c r="K4306"/>
  <c r="P3322"/>
  <c r="P4305"/>
  <c r="J3325"/>
  <c r="J4308"/>
  <c r="AD3327"/>
  <c r="AD4310"/>
  <c r="AD3325"/>
  <c r="AD4308"/>
  <c r="AC3328"/>
  <c r="AC4311"/>
  <c r="AC3323"/>
  <c r="AC4306"/>
  <c r="AB3326"/>
  <c r="AB4309"/>
  <c r="AB3327"/>
  <c r="AB4310"/>
  <c r="Z3323"/>
  <c r="Z4306"/>
  <c r="Y3324"/>
  <c r="Y4307"/>
  <c r="Y3322"/>
  <c r="Y4305"/>
  <c r="W3323"/>
  <c r="W4306"/>
  <c r="W3322"/>
  <c r="W4305"/>
  <c r="V3325"/>
  <c r="V4308"/>
  <c r="U3328"/>
  <c r="U4311"/>
  <c r="U3323"/>
  <c r="U4306"/>
  <c r="U3324"/>
  <c r="U4307"/>
  <c r="T3328"/>
  <c r="T4311"/>
  <c r="R3326"/>
  <c r="R4309"/>
  <c r="R3328"/>
  <c r="R4311"/>
  <c r="I3328"/>
  <c r="I4311"/>
  <c r="I3323"/>
  <c r="I4306"/>
  <c r="I3324"/>
  <c r="I4307"/>
  <c r="Q3324"/>
  <c r="Q4307"/>
  <c r="J3327"/>
  <c r="J4310"/>
  <c r="P3325"/>
  <c r="P4308"/>
  <c r="P3328"/>
  <c r="P4311"/>
  <c r="M3322"/>
  <c r="M4305"/>
  <c r="O3326"/>
  <c r="S3326" s="1"/>
  <c r="O4309"/>
  <c r="S4309" s="1"/>
  <c r="P3323"/>
  <c r="P4306"/>
  <c r="L3323"/>
  <c r="L4306"/>
  <c r="M3328"/>
  <c r="M4311"/>
  <c r="M3325"/>
  <c r="M4308"/>
  <c r="P3327"/>
  <c r="P4310"/>
  <c r="AB3322"/>
  <c r="AB4305"/>
  <c r="Z3326"/>
  <c r="Z4309"/>
  <c r="W3328"/>
  <c r="W4311"/>
  <c r="U3327"/>
  <c r="U4310"/>
  <c r="R3323"/>
  <c r="R4306"/>
  <c r="I3322"/>
  <c r="I4305"/>
  <c r="L3328"/>
  <c r="L4311"/>
  <c r="AD3322"/>
  <c r="AD4305"/>
  <c r="AD3328"/>
  <c r="AD4311"/>
  <c r="AC3326"/>
  <c r="AC4309"/>
  <c r="AC3325"/>
  <c r="AC4308"/>
  <c r="AB3324"/>
  <c r="AB4307"/>
  <c r="Z3324"/>
  <c r="Z4307"/>
  <c r="Z3322"/>
  <c r="Z4305"/>
  <c r="Y3326"/>
  <c r="Y4309"/>
  <c r="Y3323"/>
  <c r="Y4306"/>
  <c r="W3327"/>
  <c r="W4310"/>
  <c r="W3324"/>
  <c r="W4307"/>
  <c r="V3322"/>
  <c r="V4305"/>
  <c r="U3322"/>
  <c r="U4305"/>
  <c r="V3327"/>
  <c r="V4310"/>
  <c r="T3324"/>
  <c r="T4307"/>
  <c r="T3327"/>
  <c r="T4310"/>
  <c r="R3327"/>
  <c r="R4310"/>
  <c r="Q3328"/>
  <c r="Q4311"/>
  <c r="O3327"/>
  <c r="O4310"/>
  <c r="O3323"/>
  <c r="O4306"/>
  <c r="Q3322"/>
  <c r="Q4305"/>
  <c r="I3325"/>
  <c r="I4308"/>
  <c r="Q3327"/>
  <c r="S3327" s="1"/>
  <c r="Q4310"/>
  <c r="L3322"/>
  <c r="L4305"/>
  <c r="L3326"/>
  <c r="L4309"/>
  <c r="M3326"/>
  <c r="M4309"/>
  <c r="K3328"/>
  <c r="K4311"/>
  <c r="O3328"/>
  <c r="O4311"/>
  <c r="J3324"/>
  <c r="J4307"/>
  <c r="L3325"/>
  <c r="N3325" s="1"/>
  <c r="L4308"/>
  <c r="O3322"/>
  <c r="O4305"/>
  <c r="K3322"/>
  <c r="K4305"/>
  <c r="X3326"/>
  <c r="V419" i="33"/>
  <c r="T339" i="2" s="1"/>
  <c r="AD4296" i="1" s="1"/>
  <c r="P419" i="33"/>
  <c r="N339" i="2" s="1"/>
  <c r="V4296" i="1" s="1"/>
  <c r="O419" i="33"/>
  <c r="M339" i="2" s="1"/>
  <c r="U4296" i="1" s="1"/>
  <c r="U419" i="33"/>
  <c r="S339" i="2" s="1"/>
  <c r="AC4296" i="1" s="1"/>
  <c r="M419" i="33"/>
  <c r="K339" i="2" s="1"/>
  <c r="R4296" i="1" s="1"/>
  <c r="D416" i="33"/>
  <c r="B336" i="2" s="1"/>
  <c r="D417" i="33"/>
  <c r="B337" i="2" s="1"/>
  <c r="F419" i="33"/>
  <c r="D339" i="2" s="1"/>
  <c r="T419" i="33"/>
  <c r="R339" i="2" s="1"/>
  <c r="AB4296" i="1" s="1"/>
  <c r="N419" i="33"/>
  <c r="L339" i="2" s="1"/>
  <c r="T4296" i="1" s="1"/>
  <c r="E419" i="33"/>
  <c r="C339" i="2" s="1"/>
  <c r="D412" i="33"/>
  <c r="B332" i="2" s="1"/>
  <c r="K419" i="33"/>
  <c r="I339" i="2" s="1"/>
  <c r="P4296" i="1" s="1"/>
  <c r="R419" i="33"/>
  <c r="P339" i="2" s="1"/>
  <c r="Y4296" i="1" s="1"/>
  <c r="Q419" i="33"/>
  <c r="O339" i="2" s="1"/>
  <c r="W4296" i="1" s="1"/>
  <c r="D418" i="33"/>
  <c r="B338" i="2" s="1"/>
  <c r="D413" i="33"/>
  <c r="B333" i="2" s="1"/>
  <c r="I419" i="33"/>
  <c r="G339" i="2" s="1"/>
  <c r="M4296" i="1" s="1"/>
  <c r="S419" i="33"/>
  <c r="Q339" i="2" s="1"/>
  <c r="Z4296" i="1" s="1"/>
  <c r="L419" i="33"/>
  <c r="J339" i="2" s="1"/>
  <c r="Q4296" i="1" s="1"/>
  <c r="D415" i="33"/>
  <c r="B335" i="2" s="1"/>
  <c r="H419" i="33"/>
  <c r="F339" i="2" s="1"/>
  <c r="L4296" i="1" s="1"/>
  <c r="D414" i="33"/>
  <c r="B334" i="2" s="1"/>
  <c r="J419" i="33"/>
  <c r="H339" i="2" s="1"/>
  <c r="O4296" i="1" s="1"/>
  <c r="G419" i="33"/>
  <c r="E339" i="2" s="1"/>
  <c r="E348" i="33"/>
  <c r="C278" i="2"/>
  <c r="E542" i="33"/>
  <c r="D341"/>
  <c r="S282" i="2"/>
  <c r="U546" i="33"/>
  <c r="J280" i="2"/>
  <c r="L544" i="33"/>
  <c r="U348"/>
  <c r="S278" i="2"/>
  <c r="U542" i="33"/>
  <c r="K282" i="2"/>
  <c r="M546" i="33"/>
  <c r="N348"/>
  <c r="L278" i="2"/>
  <c r="N542" i="33"/>
  <c r="P282" i="2"/>
  <c r="R546" i="33"/>
  <c r="N279" i="2"/>
  <c r="P543" i="33"/>
  <c r="J279" i="2"/>
  <c r="L543" i="33"/>
  <c r="G282" i="2"/>
  <c r="I546" i="33"/>
  <c r="E282" i="2"/>
  <c r="G546" i="33"/>
  <c r="S281" i="2"/>
  <c r="U545" i="33"/>
  <c r="R284" i="2"/>
  <c r="T548" i="33"/>
  <c r="P281" i="2"/>
  <c r="R545" i="33"/>
  <c r="P348"/>
  <c r="N278" i="2"/>
  <c r="P542" i="33"/>
  <c r="K280" i="2"/>
  <c r="M544" i="33"/>
  <c r="I280" i="2"/>
  <c r="K544" i="33"/>
  <c r="F283" i="2"/>
  <c r="H547" i="33"/>
  <c r="D279" i="2"/>
  <c r="F543" i="33"/>
  <c r="T280" i="2"/>
  <c r="V544" i="33"/>
  <c r="L280" i="2"/>
  <c r="N544" i="33"/>
  <c r="S348"/>
  <c r="Q278" i="2"/>
  <c r="S542" i="33"/>
  <c r="O279" i="2"/>
  <c r="Q543" i="33"/>
  <c r="K283" i="2"/>
  <c r="M547" i="33"/>
  <c r="I279" i="2"/>
  <c r="K543" i="33"/>
  <c r="F282" i="2"/>
  <c r="H546" i="33"/>
  <c r="D282" i="2"/>
  <c r="F546" i="33"/>
  <c r="T283" i="2"/>
  <c r="V547" i="33"/>
  <c r="L283" i="2"/>
  <c r="N547" i="33"/>
  <c r="Z664" i="1"/>
  <c r="Z673" s="1"/>
  <c r="Z797"/>
  <c r="Z2828"/>
  <c r="Z3811"/>
  <c r="Z2423"/>
  <c r="AB665"/>
  <c r="AB674" s="1"/>
  <c r="AB798"/>
  <c r="AB3812"/>
  <c r="AB2829"/>
  <c r="AB2424"/>
  <c r="L665"/>
  <c r="L674" s="1"/>
  <c r="L798"/>
  <c r="L3812"/>
  <c r="L2829"/>
  <c r="L2424"/>
  <c r="AC666"/>
  <c r="AC675" s="1"/>
  <c r="AC799"/>
  <c r="AC2830"/>
  <c r="AC3813"/>
  <c r="AC2425"/>
  <c r="Z663"/>
  <c r="Z672" s="1"/>
  <c r="Z796"/>
  <c r="Z3810"/>
  <c r="Z2827"/>
  <c r="Z2422"/>
  <c r="M666"/>
  <c r="M675" s="1"/>
  <c r="M799"/>
  <c r="M2830"/>
  <c r="M3813"/>
  <c r="M2425"/>
  <c r="K666"/>
  <c r="K799"/>
  <c r="K3813"/>
  <c r="K2830"/>
  <c r="K2425"/>
  <c r="P661"/>
  <c r="P670" s="1"/>
  <c r="P794"/>
  <c r="P2825"/>
  <c r="P3808"/>
  <c r="P2420"/>
  <c r="V663"/>
  <c r="V672" s="1"/>
  <c r="V796"/>
  <c r="V3810"/>
  <c r="V2827"/>
  <c r="V2422"/>
  <c r="Z666"/>
  <c r="Z675" s="1"/>
  <c r="Z799"/>
  <c r="Z3813"/>
  <c r="Z2830"/>
  <c r="Z2425"/>
  <c r="L663"/>
  <c r="L672" s="1"/>
  <c r="L796"/>
  <c r="L3810"/>
  <c r="L2827"/>
  <c r="L2422"/>
  <c r="Q666"/>
  <c r="Q675" s="1"/>
  <c r="Q799"/>
  <c r="Q2830"/>
  <c r="Q3813"/>
  <c r="Q2425"/>
  <c r="O665"/>
  <c r="O798"/>
  <c r="O3812"/>
  <c r="O2829"/>
  <c r="O2424"/>
  <c r="AB662"/>
  <c r="AB671" s="1"/>
  <c r="AB795"/>
  <c r="AB2826"/>
  <c r="AB3809"/>
  <c r="AB2421"/>
  <c r="L666"/>
  <c r="L675" s="1"/>
  <c r="L799"/>
  <c r="L2830"/>
  <c r="L3813"/>
  <c r="L2425"/>
  <c r="R665"/>
  <c r="R674" s="1"/>
  <c r="R798"/>
  <c r="R3812"/>
  <c r="R2829"/>
  <c r="R2424"/>
  <c r="O663"/>
  <c r="O796"/>
  <c r="O3810"/>
  <c r="O2827"/>
  <c r="O2422"/>
  <c r="R666"/>
  <c r="R675" s="1"/>
  <c r="R799"/>
  <c r="R3813"/>
  <c r="R2830"/>
  <c r="R2425"/>
  <c r="P666"/>
  <c r="P675" s="1"/>
  <c r="P799"/>
  <c r="P2830"/>
  <c r="P3813"/>
  <c r="P2425"/>
  <c r="AD663"/>
  <c r="AD672" s="1"/>
  <c r="AD796"/>
  <c r="AD3810"/>
  <c r="AD2827"/>
  <c r="AD2422"/>
  <c r="V662"/>
  <c r="V671" s="1"/>
  <c r="V795"/>
  <c r="V2826"/>
  <c r="V3809"/>
  <c r="V2421"/>
  <c r="T662"/>
  <c r="T795"/>
  <c r="T2826"/>
  <c r="T3809"/>
  <c r="T2421"/>
  <c r="W663"/>
  <c r="W672" s="1"/>
  <c r="W796"/>
  <c r="W3810"/>
  <c r="W2827"/>
  <c r="W2422"/>
  <c r="T665"/>
  <c r="T798"/>
  <c r="T3812"/>
  <c r="T2829"/>
  <c r="T2424"/>
  <c r="AD665"/>
  <c r="AD674" s="1"/>
  <c r="AD798"/>
  <c r="AD3812"/>
  <c r="AD2829"/>
  <c r="AD2424"/>
  <c r="V664"/>
  <c r="V673" s="1"/>
  <c r="V797"/>
  <c r="V2828"/>
  <c r="V3811"/>
  <c r="V2423"/>
  <c r="T664"/>
  <c r="T797"/>
  <c r="T3811"/>
  <c r="T2828"/>
  <c r="T2423"/>
  <c r="Q348" i="33"/>
  <c r="O278" i="2"/>
  <c r="Q542" i="33"/>
  <c r="P279" i="2"/>
  <c r="R543" i="33"/>
  <c r="H284" i="2"/>
  <c r="J548" i="33"/>
  <c r="L282" i="2"/>
  <c r="N546" i="33"/>
  <c r="H280" i="2"/>
  <c r="J544" i="33"/>
  <c r="R281" i="2"/>
  <c r="T545" i="33"/>
  <c r="R348"/>
  <c r="P278" i="2"/>
  <c r="R542" i="33"/>
  <c r="M281" i="2"/>
  <c r="O545" i="33"/>
  <c r="I281" i="2"/>
  <c r="K545" i="33"/>
  <c r="I348"/>
  <c r="G278" i="2"/>
  <c r="I542" i="33"/>
  <c r="G348"/>
  <c r="E278" i="2"/>
  <c r="G542" i="33"/>
  <c r="T281" i="2"/>
  <c r="V545" i="33"/>
  <c r="R280" i="2"/>
  <c r="T544" i="33"/>
  <c r="O284" i="2"/>
  <c r="Q548" i="33"/>
  <c r="M284" i="2"/>
  <c r="O548" i="33"/>
  <c r="J282" i="2"/>
  <c r="L546" i="33"/>
  <c r="H282" i="2"/>
  <c r="J546" i="33"/>
  <c r="F279" i="2"/>
  <c r="H543" i="33"/>
  <c r="S284" i="2"/>
  <c r="U548" i="33"/>
  <c r="C284" i="2"/>
  <c r="E548" i="33"/>
  <c r="D347"/>
  <c r="R283" i="2"/>
  <c r="T547" i="33"/>
  <c r="P284" i="2"/>
  <c r="R548" i="33"/>
  <c r="N281" i="2"/>
  <c r="P545" i="33"/>
  <c r="K279" i="2"/>
  <c r="M543" i="33"/>
  <c r="H281" i="2"/>
  <c r="J545" i="33"/>
  <c r="H348"/>
  <c r="F278" i="2"/>
  <c r="H542" i="33"/>
  <c r="D278" i="2"/>
  <c r="F348" i="33"/>
  <c r="F549" s="1"/>
  <c r="F542"/>
  <c r="T279" i="2"/>
  <c r="V543" i="33"/>
  <c r="L279" i="2"/>
  <c r="N543" i="33"/>
  <c r="P663" i="1"/>
  <c r="P672" s="1"/>
  <c r="P796"/>
  <c r="P3810"/>
  <c r="P2827"/>
  <c r="P2422"/>
  <c r="U661"/>
  <c r="U670" s="1"/>
  <c r="U794"/>
  <c r="U3808"/>
  <c r="U2825"/>
  <c r="U2420"/>
  <c r="K663"/>
  <c r="K796"/>
  <c r="K3810"/>
  <c r="K2827"/>
  <c r="K2422"/>
  <c r="AC662"/>
  <c r="AC671" s="1"/>
  <c r="AC795"/>
  <c r="AC3809"/>
  <c r="AC2826"/>
  <c r="AC2421"/>
  <c r="Y665"/>
  <c r="Y798"/>
  <c r="Y2829"/>
  <c r="Y3812"/>
  <c r="Y2424"/>
  <c r="M662"/>
  <c r="M671" s="1"/>
  <c r="M795"/>
  <c r="M3809"/>
  <c r="M2826"/>
  <c r="M2421"/>
  <c r="O666"/>
  <c r="O799"/>
  <c r="O3813"/>
  <c r="O2830"/>
  <c r="O2425"/>
  <c r="AC665"/>
  <c r="AC674" s="1"/>
  <c r="AC798"/>
  <c r="AC2829"/>
  <c r="AC3812"/>
  <c r="AC2424"/>
  <c r="Z662"/>
  <c r="Z671" s="1"/>
  <c r="Z795"/>
  <c r="Z2826"/>
  <c r="Z3809"/>
  <c r="Z2421"/>
  <c r="K665"/>
  <c r="K798"/>
  <c r="K3812"/>
  <c r="K2829"/>
  <c r="K2424"/>
  <c r="Q661"/>
  <c r="Q670" s="1"/>
  <c r="Q794"/>
  <c r="Q3808"/>
  <c r="Q2825"/>
  <c r="Q2420"/>
  <c r="V471" i="33"/>
  <c r="T429" i="2" s="1"/>
  <c r="T422"/>
  <c r="AC664" i="1"/>
  <c r="AC673" s="1"/>
  <c r="AC797"/>
  <c r="AC3811"/>
  <c r="AC2828"/>
  <c r="AC2423"/>
  <c r="Z665"/>
  <c r="Z674" s="1"/>
  <c r="Z798"/>
  <c r="Z3812"/>
  <c r="Z2829"/>
  <c r="Z2424"/>
  <c r="L662"/>
  <c r="L671" s="1"/>
  <c r="L795"/>
  <c r="L2826"/>
  <c r="L3809"/>
  <c r="L2421"/>
  <c r="M471" i="33"/>
  <c r="K429" i="2" s="1"/>
  <c r="K422"/>
  <c r="W661" i="1"/>
  <c r="W670" s="1"/>
  <c r="W794"/>
  <c r="W3808"/>
  <c r="W2825"/>
  <c r="W2420"/>
  <c r="R662"/>
  <c r="R671" s="1"/>
  <c r="R795"/>
  <c r="R2826"/>
  <c r="R3809"/>
  <c r="R2421"/>
  <c r="P662"/>
  <c r="P671" s="1"/>
  <c r="P795"/>
  <c r="P2826"/>
  <c r="P3809"/>
  <c r="P2421"/>
  <c r="W664"/>
  <c r="W673" s="1"/>
  <c r="W797"/>
  <c r="W2828"/>
  <c r="W3811"/>
  <c r="W2423"/>
  <c r="U664"/>
  <c r="U673" s="1"/>
  <c r="U797"/>
  <c r="U3811"/>
  <c r="U2828"/>
  <c r="U2423"/>
  <c r="V665"/>
  <c r="V674" s="1"/>
  <c r="V798"/>
  <c r="V3812"/>
  <c r="V2829"/>
  <c r="V2424"/>
  <c r="T661"/>
  <c r="T794"/>
  <c r="T2825"/>
  <c r="T3808"/>
  <c r="T2420"/>
  <c r="AD661"/>
  <c r="AD670" s="1"/>
  <c r="AD794"/>
  <c r="AD3808"/>
  <c r="AD2825"/>
  <c r="AD2420"/>
  <c r="P471" i="33"/>
  <c r="N429" i="2" s="1"/>
  <c r="N422"/>
  <c r="N471" i="33"/>
  <c r="L429" i="2" s="1"/>
  <c r="L422"/>
  <c r="T348" i="33"/>
  <c r="R278" i="2"/>
  <c r="T542" i="33"/>
  <c r="M348"/>
  <c r="K278" i="2"/>
  <c r="M542" i="33"/>
  <c r="V348"/>
  <c r="T278" i="2"/>
  <c r="V542" i="33"/>
  <c r="P283" i="2"/>
  <c r="R547" i="33"/>
  <c r="N284" i="2"/>
  <c r="P548" i="33"/>
  <c r="Q281" i="2"/>
  <c r="S545" i="33"/>
  <c r="G279" i="2"/>
  <c r="I543" i="33"/>
  <c r="R282" i="2"/>
  <c r="T546" i="33"/>
  <c r="E279" i="2"/>
  <c r="G543" i="33"/>
  <c r="Q284" i="2"/>
  <c r="S548" i="33"/>
  <c r="O281" i="2"/>
  <c r="Q545" i="33"/>
  <c r="K281" i="2"/>
  <c r="M545" i="33"/>
  <c r="H283" i="2"/>
  <c r="J547" i="33"/>
  <c r="F284" i="2"/>
  <c r="H548" i="33"/>
  <c r="D284" i="2"/>
  <c r="F548" i="33"/>
  <c r="C281" i="2"/>
  <c r="E545" i="33"/>
  <c r="D344"/>
  <c r="Q283" i="2"/>
  <c r="S547" i="33"/>
  <c r="O280" i="2"/>
  <c r="Q544" i="33"/>
  <c r="M280" i="2"/>
  <c r="O544" i="33"/>
  <c r="L348"/>
  <c r="J278" i="2"/>
  <c r="L542" i="33"/>
  <c r="J348"/>
  <c r="H278" i="2"/>
  <c r="J542" i="33"/>
  <c r="E281" i="2"/>
  <c r="G545" i="33"/>
  <c r="S280" i="2"/>
  <c r="U544" i="33"/>
  <c r="C280" i="2"/>
  <c r="E544" i="33"/>
  <c r="D343"/>
  <c r="R279" i="2"/>
  <c r="T543" i="33"/>
  <c r="P280" i="2"/>
  <c r="R544" i="33"/>
  <c r="M283" i="2"/>
  <c r="O547" i="33"/>
  <c r="J281" i="2"/>
  <c r="L545" i="33"/>
  <c r="G284" i="2"/>
  <c r="I548" i="33"/>
  <c r="E284" i="2"/>
  <c r="G548" i="33"/>
  <c r="S283" i="2"/>
  <c r="U547" i="33"/>
  <c r="C283" i="2"/>
  <c r="E547" i="33"/>
  <c r="D346"/>
  <c r="R664" i="1"/>
  <c r="R673" s="1"/>
  <c r="R797"/>
  <c r="R2828"/>
  <c r="R3811"/>
  <c r="R2423"/>
  <c r="S471" i="33"/>
  <c r="Q429" i="2" s="1"/>
  <c r="Q422"/>
  <c r="AC663" i="1"/>
  <c r="AC672" s="1"/>
  <c r="AC796"/>
  <c r="AC3810"/>
  <c r="AC2827"/>
  <c r="AC2422"/>
  <c r="AB661"/>
  <c r="AB670" s="1"/>
  <c r="AB794"/>
  <c r="AB2825"/>
  <c r="AB3808"/>
  <c r="AB2420"/>
  <c r="Q663"/>
  <c r="Q672" s="1"/>
  <c r="Q796"/>
  <c r="Q3810"/>
  <c r="Q2827"/>
  <c r="Q2422"/>
  <c r="AB664"/>
  <c r="AB673" s="1"/>
  <c r="AB797"/>
  <c r="AB3811"/>
  <c r="AB2828"/>
  <c r="AB2423"/>
  <c r="Y661"/>
  <c r="Y794"/>
  <c r="Y3808"/>
  <c r="Y2825"/>
  <c r="Y2420"/>
  <c r="L664"/>
  <c r="L673" s="1"/>
  <c r="L797"/>
  <c r="L3811"/>
  <c r="L2828"/>
  <c r="L2423"/>
  <c r="R663"/>
  <c r="R672" s="1"/>
  <c r="R796"/>
  <c r="R3810"/>
  <c r="R2827"/>
  <c r="R2422"/>
  <c r="O661"/>
  <c r="O794"/>
  <c r="O3808"/>
  <c r="O2825"/>
  <c r="O2420"/>
  <c r="AC661"/>
  <c r="AC670" s="1"/>
  <c r="AC794"/>
  <c r="AC3808"/>
  <c r="AC2825"/>
  <c r="AC2420"/>
  <c r="Y664"/>
  <c r="Y797"/>
  <c r="Y3811"/>
  <c r="Y2828"/>
  <c r="Y2423"/>
  <c r="M665"/>
  <c r="M674" s="1"/>
  <c r="M798"/>
  <c r="M2829"/>
  <c r="M3812"/>
  <c r="M2424"/>
  <c r="K661"/>
  <c r="K794"/>
  <c r="K3808"/>
  <c r="K2825"/>
  <c r="K2420"/>
  <c r="P665"/>
  <c r="P674" s="1"/>
  <c r="P798"/>
  <c r="P3812"/>
  <c r="P2829"/>
  <c r="P2424"/>
  <c r="W665"/>
  <c r="W674" s="1"/>
  <c r="W798"/>
  <c r="W3812"/>
  <c r="W2829"/>
  <c r="W2424"/>
  <c r="U471" i="33"/>
  <c r="S429" i="2" s="1"/>
  <c r="S422"/>
  <c r="Z661" i="1"/>
  <c r="Z670" s="1"/>
  <c r="Z794"/>
  <c r="Z3808"/>
  <c r="Z2825"/>
  <c r="Z2420"/>
  <c r="M664"/>
  <c r="M673" s="1"/>
  <c r="M797"/>
  <c r="M3811"/>
  <c r="M2828"/>
  <c r="M2423"/>
  <c r="K664"/>
  <c r="K797"/>
  <c r="K2828"/>
  <c r="K3811"/>
  <c r="K2423"/>
  <c r="Q665"/>
  <c r="Q674" s="1"/>
  <c r="Q798"/>
  <c r="Q2829"/>
  <c r="Q3812"/>
  <c r="Q2424"/>
  <c r="U665"/>
  <c r="U674" s="1"/>
  <c r="U798"/>
  <c r="U2829"/>
  <c r="U3812"/>
  <c r="U2424"/>
  <c r="Q664"/>
  <c r="Q673" s="1"/>
  <c r="Q797"/>
  <c r="Q3811"/>
  <c r="Q2828"/>
  <c r="Q2423"/>
  <c r="O664"/>
  <c r="O797"/>
  <c r="O2828"/>
  <c r="O3811"/>
  <c r="O2423"/>
  <c r="Q471" i="33"/>
  <c r="O429" i="2" s="1"/>
  <c r="O422"/>
  <c r="O471" i="33"/>
  <c r="M429" i="2" s="1"/>
  <c r="M422"/>
  <c r="AD666" i="1"/>
  <c r="AD675" s="1"/>
  <c r="AD799"/>
  <c r="AD3813"/>
  <c r="AD2830"/>
  <c r="AD2425"/>
  <c r="V661"/>
  <c r="V670" s="1"/>
  <c r="V794"/>
  <c r="V3808"/>
  <c r="V2825"/>
  <c r="V2420"/>
  <c r="W666"/>
  <c r="W675" s="1"/>
  <c r="W799"/>
  <c r="W3813"/>
  <c r="W2830"/>
  <c r="W2425"/>
  <c r="U666"/>
  <c r="U675" s="1"/>
  <c r="U799"/>
  <c r="U2830"/>
  <c r="U3813"/>
  <c r="U2425"/>
  <c r="J284" i="2"/>
  <c r="L548" i="33"/>
  <c r="T282" i="2"/>
  <c r="V546" i="33"/>
  <c r="K348"/>
  <c r="I278" i="2"/>
  <c r="K542" i="33"/>
  <c r="M282" i="2"/>
  <c r="O546" i="33"/>
  <c r="G283" i="2"/>
  <c r="I547" i="33"/>
  <c r="I282" i="2"/>
  <c r="K546" i="33"/>
  <c r="F281" i="2"/>
  <c r="H545" i="33"/>
  <c r="O348"/>
  <c r="M278" i="2"/>
  <c r="O542" i="33"/>
  <c r="D281" i="2"/>
  <c r="N280"/>
  <c r="P544" i="33"/>
  <c r="E283" i="2"/>
  <c r="G547" i="33"/>
  <c r="O282" i="2"/>
  <c r="Q546" i="33"/>
  <c r="C282" i="2"/>
  <c r="D345" i="33"/>
  <c r="E546"/>
  <c r="Q280" i="2"/>
  <c r="S544" i="33"/>
  <c r="N283" i="2"/>
  <c r="P547" i="33"/>
  <c r="J283" i="2"/>
  <c r="L547" i="33"/>
  <c r="H279" i="2"/>
  <c r="J543" i="33"/>
  <c r="F280" i="2"/>
  <c r="H544" i="33"/>
  <c r="D280" i="2"/>
  <c r="F544" i="33"/>
  <c r="L281" i="2"/>
  <c r="N545" i="33"/>
  <c r="Q279" i="2"/>
  <c r="S543" i="33"/>
  <c r="N282" i="2"/>
  <c r="P546" i="33"/>
  <c r="K284" i="2"/>
  <c r="M548" i="33"/>
  <c r="I284" i="2"/>
  <c r="K548" i="33"/>
  <c r="G281" i="2"/>
  <c r="I545" i="33"/>
  <c r="D283" i="2"/>
  <c r="F547" i="33"/>
  <c r="T284" i="2"/>
  <c r="V548" i="33"/>
  <c r="L284" i="2"/>
  <c r="N548" i="33"/>
  <c r="Q282" i="2"/>
  <c r="S546" i="33"/>
  <c r="O283" i="2"/>
  <c r="Q547" i="33"/>
  <c r="M279" i="2"/>
  <c r="O543" i="33"/>
  <c r="I283" i="2"/>
  <c r="K547" i="33"/>
  <c r="G280" i="2"/>
  <c r="I544" i="33"/>
  <c r="E280" i="2"/>
  <c r="G544" i="33"/>
  <c r="S279" i="2"/>
  <c r="U543" i="33"/>
  <c r="C279" i="2"/>
  <c r="E543" i="33"/>
  <c r="D342"/>
  <c r="L661" i="1"/>
  <c r="L670" s="1"/>
  <c r="L794"/>
  <c r="L2825"/>
  <c r="L3808"/>
  <c r="L2420"/>
  <c r="M663"/>
  <c r="M672" s="1"/>
  <c r="M796"/>
  <c r="M3810"/>
  <c r="M2827"/>
  <c r="M2422"/>
  <c r="Y662"/>
  <c r="Y795"/>
  <c r="Y3809"/>
  <c r="Y2826"/>
  <c r="Y2421"/>
  <c r="Y666"/>
  <c r="Y799"/>
  <c r="Y2830"/>
  <c r="Y3813"/>
  <c r="Y2425"/>
  <c r="O662"/>
  <c r="O795"/>
  <c r="O2826"/>
  <c r="O3809"/>
  <c r="O2421"/>
  <c r="T471" i="33"/>
  <c r="R429" i="2" s="1"/>
  <c r="R422"/>
  <c r="H471" i="33"/>
  <c r="F429" i="2" s="1"/>
  <c r="F422"/>
  <c r="Q662" i="1"/>
  <c r="Q671" s="1"/>
  <c r="Q795"/>
  <c r="Q3809"/>
  <c r="Q2826"/>
  <c r="Q2421"/>
  <c r="AD664"/>
  <c r="AD673" s="1"/>
  <c r="AD797"/>
  <c r="AD2828"/>
  <c r="AD3811"/>
  <c r="AD2423"/>
  <c r="AB663"/>
  <c r="AB672" s="1"/>
  <c r="AB796"/>
  <c r="AB3810"/>
  <c r="AB2827"/>
  <c r="AB2422"/>
  <c r="R471" i="33"/>
  <c r="P429" i="2" s="1"/>
  <c r="P422"/>
  <c r="M661" i="1"/>
  <c r="M670" s="1"/>
  <c r="M794"/>
  <c r="M3808"/>
  <c r="M2825"/>
  <c r="M2420"/>
  <c r="R661"/>
  <c r="R670" s="1"/>
  <c r="R794"/>
  <c r="R3808"/>
  <c r="R2825"/>
  <c r="R2420"/>
  <c r="K471" i="33"/>
  <c r="I429" i="2" s="1"/>
  <c r="I422"/>
  <c r="T663" i="1"/>
  <c r="T796"/>
  <c r="T3810"/>
  <c r="T2827"/>
  <c r="T2422"/>
  <c r="AB666"/>
  <c r="AB675" s="1"/>
  <c r="AB799"/>
  <c r="AB2830"/>
  <c r="AB3813"/>
  <c r="AB2425"/>
  <c r="Y663"/>
  <c r="Y796"/>
  <c r="Y3810"/>
  <c r="Y2827"/>
  <c r="Y2422"/>
  <c r="I471" i="33"/>
  <c r="G429" i="2" s="1"/>
  <c r="G422"/>
  <c r="E422"/>
  <c r="P664" i="1"/>
  <c r="P673" s="1"/>
  <c r="P797"/>
  <c r="P3811"/>
  <c r="P2828"/>
  <c r="P2423"/>
  <c r="L471" i="33"/>
  <c r="J429" i="2" s="1"/>
  <c r="J422"/>
  <c r="J471" i="33"/>
  <c r="H429" i="2" s="1"/>
  <c r="H422"/>
  <c r="V666" i="1"/>
  <c r="V675" s="1"/>
  <c r="V799"/>
  <c r="V3813"/>
  <c r="V2830"/>
  <c r="V2425"/>
  <c r="T666"/>
  <c r="T799"/>
  <c r="T2830"/>
  <c r="T3813"/>
  <c r="T2425"/>
  <c r="AD662"/>
  <c r="AD671" s="1"/>
  <c r="AD795"/>
  <c r="AD2826"/>
  <c r="AD3809"/>
  <c r="AD2421"/>
  <c r="U663"/>
  <c r="U672" s="1"/>
  <c r="U796"/>
  <c r="U3810"/>
  <c r="U2827"/>
  <c r="U2422"/>
  <c r="C424" i="2"/>
  <c r="W662" i="1"/>
  <c r="W671" s="1"/>
  <c r="W795"/>
  <c r="W2826"/>
  <c r="W3809"/>
  <c r="W2421"/>
  <c r="U662"/>
  <c r="U671" s="1"/>
  <c r="U795"/>
  <c r="U3809"/>
  <c r="U2826"/>
  <c r="U2421"/>
  <c r="X3325" l="1"/>
  <c r="AA3326"/>
  <c r="S4296"/>
  <c r="AA4296"/>
  <c r="X4296"/>
  <c r="S3322"/>
  <c r="X3323"/>
  <c r="X3322"/>
  <c r="S3325"/>
  <c r="N3322"/>
  <c r="S3328"/>
  <c r="S3323"/>
  <c r="X3327"/>
  <c r="AA3324"/>
  <c r="N3323"/>
  <c r="X3328"/>
  <c r="AA3322"/>
  <c r="AA3323"/>
  <c r="S3324"/>
  <c r="N3327"/>
  <c r="H3325"/>
  <c r="N3328"/>
  <c r="N3326"/>
  <c r="X3324"/>
  <c r="N3324"/>
  <c r="AA4306"/>
  <c r="X4311"/>
  <c r="AA4307"/>
  <c r="N4307"/>
  <c r="S4305"/>
  <c r="N4311"/>
  <c r="X4307"/>
  <c r="N4306"/>
  <c r="X4305"/>
  <c r="S4308"/>
  <c r="X4308"/>
  <c r="Z3329"/>
  <c r="Z4312"/>
  <c r="W3329"/>
  <c r="W4312"/>
  <c r="I3329"/>
  <c r="I4312"/>
  <c r="U3329"/>
  <c r="U4312"/>
  <c r="N4305"/>
  <c r="S4311"/>
  <c r="S4306"/>
  <c r="X4310"/>
  <c r="AA4309"/>
  <c r="AA4305"/>
  <c r="N4308"/>
  <c r="N4309"/>
  <c r="N4310"/>
  <c r="S4307"/>
  <c r="X4306"/>
  <c r="AA4308"/>
  <c r="K3329"/>
  <c r="K4312"/>
  <c r="L3329"/>
  <c r="L4312"/>
  <c r="M3329"/>
  <c r="M4312"/>
  <c r="Y3329"/>
  <c r="Y4312"/>
  <c r="T3329"/>
  <c r="T4312"/>
  <c r="V3329"/>
  <c r="V4312"/>
  <c r="P3329"/>
  <c r="P4312"/>
  <c r="AB3329"/>
  <c r="AB4312"/>
  <c r="R3329"/>
  <c r="R4312"/>
  <c r="AD3329"/>
  <c r="AD4312"/>
  <c r="S4310"/>
  <c r="X4309"/>
  <c r="O3329"/>
  <c r="O4312"/>
  <c r="Q3329"/>
  <c r="Q4312"/>
  <c r="J3329"/>
  <c r="J4312"/>
  <c r="AC3329"/>
  <c r="AC4312"/>
  <c r="D419" i="33"/>
  <c r="B339" i="2" s="1"/>
  <c r="AA3811" i="1"/>
  <c r="AA2830"/>
  <c r="D348" i="33"/>
  <c r="AA796" i="1"/>
  <c r="AA799"/>
  <c r="AA2826"/>
  <c r="AA2827"/>
  <c r="AA797"/>
  <c r="AA3813"/>
  <c r="AA3810"/>
  <c r="N3811"/>
  <c r="S799"/>
  <c r="AA3809"/>
  <c r="AA2423"/>
  <c r="AA2421"/>
  <c r="X2425"/>
  <c r="X3813"/>
  <c r="AA2828"/>
  <c r="S2830"/>
  <c r="X2830"/>
  <c r="AA795"/>
  <c r="N797"/>
  <c r="X799"/>
  <c r="AA2422"/>
  <c r="AA2425"/>
  <c r="N2423"/>
  <c r="S3813"/>
  <c r="S2425"/>
  <c r="Q660"/>
  <c r="Q669" s="1"/>
  <c r="Q793"/>
  <c r="Q3807"/>
  <c r="Q2824"/>
  <c r="Q2419"/>
  <c r="M667"/>
  <c r="M676" s="1"/>
  <c r="M800"/>
  <c r="M3814"/>
  <c r="M2831"/>
  <c r="M2426"/>
  <c r="X796"/>
  <c r="Y667"/>
  <c r="Y800"/>
  <c r="Y3814"/>
  <c r="Y2831"/>
  <c r="Y2426"/>
  <c r="AB667"/>
  <c r="AB676" s="1"/>
  <c r="AB800"/>
  <c r="AB3814"/>
  <c r="AB2831"/>
  <c r="AB2426"/>
  <c r="S795"/>
  <c r="W1503"/>
  <c r="W1495"/>
  <c r="W4429"/>
  <c r="W744"/>
  <c r="W248"/>
  <c r="W1051"/>
  <c r="W2458"/>
  <c r="W326"/>
  <c r="W335" s="1"/>
  <c r="W1035"/>
  <c r="W1043"/>
  <c r="W2136"/>
  <c r="W2210"/>
  <c r="W977"/>
  <c r="W1001"/>
  <c r="V1501"/>
  <c r="V1493"/>
  <c r="V742"/>
  <c r="V4427"/>
  <c r="V246"/>
  <c r="V1033"/>
  <c r="V324"/>
  <c r="V333" s="1"/>
  <c r="V1049"/>
  <c r="V1041"/>
  <c r="V2456"/>
  <c r="V2134"/>
  <c r="V2208"/>
  <c r="V999"/>
  <c r="V975"/>
  <c r="U1491"/>
  <c r="U1499"/>
  <c r="U740"/>
  <c r="U4425"/>
  <c r="U244"/>
  <c r="U1039"/>
  <c r="U322"/>
  <c r="U331" s="1"/>
  <c r="U2454"/>
  <c r="U1047"/>
  <c r="U1031"/>
  <c r="U2206"/>
  <c r="U2132"/>
  <c r="U973"/>
  <c r="O798" i="33" s="1"/>
  <c r="U997" i="1"/>
  <c r="I285" i="2"/>
  <c r="K549" i="33"/>
  <c r="K557" s="1"/>
  <c r="I240" i="2" s="1"/>
  <c r="Q1505" i="1"/>
  <c r="Q1497"/>
  <c r="Q746"/>
  <c r="Q4431"/>
  <c r="Q250"/>
  <c r="Q1053"/>
  <c r="Q328"/>
  <c r="Q337" s="1"/>
  <c r="Q1037"/>
  <c r="Q1045"/>
  <c r="Q2460"/>
  <c r="Q2138"/>
  <c r="Q2212"/>
  <c r="Q979"/>
  <c r="Q1003"/>
  <c r="W667"/>
  <c r="W676" s="1"/>
  <c r="W800"/>
  <c r="W2831"/>
  <c r="W3814"/>
  <c r="W2426"/>
  <c r="S797"/>
  <c r="N2825"/>
  <c r="S2825"/>
  <c r="AA2825"/>
  <c r="Z667"/>
  <c r="Z676" s="1"/>
  <c r="Z800"/>
  <c r="Z3814"/>
  <c r="Z2831"/>
  <c r="Z2426"/>
  <c r="I1493"/>
  <c r="I1501"/>
  <c r="I742"/>
  <c r="I4427"/>
  <c r="I246"/>
  <c r="I324"/>
  <c r="I1049"/>
  <c r="I1033"/>
  <c r="I1041"/>
  <c r="I2456"/>
  <c r="I2208"/>
  <c r="I999"/>
  <c r="I2134"/>
  <c r="I975"/>
  <c r="K1494"/>
  <c r="K1502"/>
  <c r="K743"/>
  <c r="K4428"/>
  <c r="K247"/>
  <c r="K1042"/>
  <c r="K325"/>
  <c r="K1034"/>
  <c r="K2457"/>
  <c r="K1050"/>
  <c r="K2209"/>
  <c r="K2135"/>
  <c r="K976"/>
  <c r="K1000"/>
  <c r="U1493"/>
  <c r="U1501"/>
  <c r="U742"/>
  <c r="U4427"/>
  <c r="U246"/>
  <c r="U1041"/>
  <c r="U324"/>
  <c r="U333" s="1"/>
  <c r="U1049"/>
  <c r="U1033"/>
  <c r="U2456"/>
  <c r="U2208"/>
  <c r="U2134"/>
  <c r="U999"/>
  <c r="U975"/>
  <c r="Z1496"/>
  <c r="Z1504"/>
  <c r="Z745"/>
  <c r="Z4430"/>
  <c r="Z249"/>
  <c r="Z327"/>
  <c r="Z336" s="1"/>
  <c r="Z1036"/>
  <c r="Z1052"/>
  <c r="Z1044"/>
  <c r="Z2459"/>
  <c r="Z2211"/>
  <c r="Z2137"/>
  <c r="Z978"/>
  <c r="Z1002"/>
  <c r="R1499"/>
  <c r="R1491"/>
  <c r="R740"/>
  <c r="R4425"/>
  <c r="R244"/>
  <c r="R1031"/>
  <c r="R2454"/>
  <c r="R322"/>
  <c r="R331" s="1"/>
  <c r="R1039"/>
  <c r="R1047"/>
  <c r="R2132"/>
  <c r="R2206"/>
  <c r="R997"/>
  <c r="R973"/>
  <c r="R285" i="2"/>
  <c r="T549" i="33"/>
  <c r="T557" s="1"/>
  <c r="R240" i="2" s="1"/>
  <c r="V667" i="1"/>
  <c r="V676" s="1"/>
  <c r="V800"/>
  <c r="V3814"/>
  <c r="V2831"/>
  <c r="V2426"/>
  <c r="X794"/>
  <c r="R667"/>
  <c r="R676" s="1"/>
  <c r="R800"/>
  <c r="R3814"/>
  <c r="R2831"/>
  <c r="R2426"/>
  <c r="N2829"/>
  <c r="AA3812"/>
  <c r="N2827"/>
  <c r="T1492"/>
  <c r="T1500"/>
  <c r="T741"/>
  <c r="T4426"/>
  <c r="T245"/>
  <c r="T1048"/>
  <c r="T1040"/>
  <c r="T323"/>
  <c r="T1032"/>
  <c r="T2455"/>
  <c r="T2207"/>
  <c r="T2133"/>
  <c r="T974"/>
  <c r="T998"/>
  <c r="D285" i="2"/>
  <c r="F557" i="33"/>
  <c r="D240" i="2" s="1"/>
  <c r="F285"/>
  <c r="H549" i="33"/>
  <c r="H557" s="1"/>
  <c r="F240" i="2" s="1"/>
  <c r="R1492" i="1"/>
  <c r="R1500"/>
  <c r="R741"/>
  <c r="R4426"/>
  <c r="R245"/>
  <c r="R323"/>
  <c r="R332" s="1"/>
  <c r="R1032"/>
  <c r="R2455"/>
  <c r="R1048"/>
  <c r="R1040"/>
  <c r="R2207"/>
  <c r="R2133"/>
  <c r="R974"/>
  <c r="R998"/>
  <c r="Y1497"/>
  <c r="Y1505"/>
  <c r="Y746"/>
  <c r="Y4431"/>
  <c r="Y250"/>
  <c r="Y328"/>
  <c r="Y1045"/>
  <c r="Y1037"/>
  <c r="Y2460"/>
  <c r="Y1053"/>
  <c r="Y2138"/>
  <c r="Y2212"/>
  <c r="Y1003"/>
  <c r="Y979"/>
  <c r="E285" i="2"/>
  <c r="G549" i="33"/>
  <c r="G557" s="1"/>
  <c r="E240" i="2" s="1"/>
  <c r="AB1494" i="1"/>
  <c r="AB1502"/>
  <c r="AB743"/>
  <c r="AB4428"/>
  <c r="AB247"/>
  <c r="AB325"/>
  <c r="AB334" s="1"/>
  <c r="AB1042"/>
  <c r="AB2457"/>
  <c r="AB1050"/>
  <c r="AB1034"/>
  <c r="AB976"/>
  <c r="AB2209"/>
  <c r="AB2135"/>
  <c r="AB1000"/>
  <c r="T1495"/>
  <c r="T1503"/>
  <c r="T744"/>
  <c r="T4429"/>
  <c r="T248"/>
  <c r="T326"/>
  <c r="T1051"/>
  <c r="T1035"/>
  <c r="T1043"/>
  <c r="T2458"/>
  <c r="T2136"/>
  <c r="T2210"/>
  <c r="T977"/>
  <c r="T1001"/>
  <c r="Y1500"/>
  <c r="Y1492"/>
  <c r="Y741"/>
  <c r="Y4426"/>
  <c r="Y245"/>
  <c r="Y1032"/>
  <c r="Y323"/>
  <c r="Y1048"/>
  <c r="Y1040"/>
  <c r="Y2455"/>
  <c r="Y2207"/>
  <c r="Y2133"/>
  <c r="Y998"/>
  <c r="Y974"/>
  <c r="X2423"/>
  <c r="T673"/>
  <c r="X664"/>
  <c r="X673" s="1"/>
  <c r="X2424"/>
  <c r="T674"/>
  <c r="X665"/>
  <c r="X674" s="1"/>
  <c r="X2421"/>
  <c r="X662"/>
  <c r="X671" s="1"/>
  <c r="T671"/>
  <c r="S2422"/>
  <c r="O672"/>
  <c r="S663"/>
  <c r="S672" s="1"/>
  <c r="S3812"/>
  <c r="N3813"/>
  <c r="Q285" i="2"/>
  <c r="S549" i="33"/>
  <c r="S557" s="1"/>
  <c r="Q240" i="2" s="1"/>
  <c r="AD1501" i="1"/>
  <c r="AD1493"/>
  <c r="AD742"/>
  <c r="AD4427"/>
  <c r="AD246"/>
  <c r="AD324"/>
  <c r="AD333" s="1"/>
  <c r="AD1049"/>
  <c r="AD1033"/>
  <c r="AD1041"/>
  <c r="AD2456"/>
  <c r="AD2134"/>
  <c r="AD2208"/>
  <c r="AD999"/>
  <c r="AD975"/>
  <c r="L1496"/>
  <c r="L1504"/>
  <c r="L745"/>
  <c r="L4430"/>
  <c r="L249"/>
  <c r="L2459"/>
  <c r="L327"/>
  <c r="L336" s="1"/>
  <c r="L1036"/>
  <c r="L1044"/>
  <c r="L1052"/>
  <c r="L2137"/>
  <c r="L2211"/>
  <c r="L978"/>
  <c r="L1002"/>
  <c r="R1501"/>
  <c r="R1493"/>
  <c r="R742"/>
  <c r="R4427"/>
  <c r="R246"/>
  <c r="R1041"/>
  <c r="R324"/>
  <c r="R333" s="1"/>
  <c r="R1049"/>
  <c r="R1033"/>
  <c r="R2456"/>
  <c r="R2134"/>
  <c r="R2208"/>
  <c r="R975"/>
  <c r="R999"/>
  <c r="R1503"/>
  <c r="R1495"/>
  <c r="R744"/>
  <c r="R4429"/>
  <c r="R248"/>
  <c r="R1035"/>
  <c r="R326"/>
  <c r="R335" s="1"/>
  <c r="R2458"/>
  <c r="R1043"/>
  <c r="R1051"/>
  <c r="R2136"/>
  <c r="R2210"/>
  <c r="R977"/>
  <c r="R1001"/>
  <c r="B278" i="2"/>
  <c r="D542" i="33"/>
  <c r="I662" i="1"/>
  <c r="I795"/>
  <c r="I3809"/>
  <c r="I2826"/>
  <c r="I2421"/>
  <c r="Q667"/>
  <c r="Q676" s="1"/>
  <c r="Q800"/>
  <c r="Q3814"/>
  <c r="Q2831"/>
  <c r="Q2426"/>
  <c r="K660"/>
  <c r="K793"/>
  <c r="K3807"/>
  <c r="K2419"/>
  <c r="K2824"/>
  <c r="Y672"/>
  <c r="AA663"/>
  <c r="AA672" s="1"/>
  <c r="X2422"/>
  <c r="T672"/>
  <c r="X663"/>
  <c r="X672" s="1"/>
  <c r="P660"/>
  <c r="P669" s="1"/>
  <c r="P793"/>
  <c r="P3807"/>
  <c r="P2824"/>
  <c r="P2419"/>
  <c r="L660"/>
  <c r="L669" s="1"/>
  <c r="L793"/>
  <c r="L3807"/>
  <c r="L2824"/>
  <c r="L2419"/>
  <c r="S2421"/>
  <c r="O671"/>
  <c r="S662"/>
  <c r="S671" s="1"/>
  <c r="Y675"/>
  <c r="AA666"/>
  <c r="AA675" s="1"/>
  <c r="Y671"/>
  <c r="AA662"/>
  <c r="AA671" s="1"/>
  <c r="B279" i="2"/>
  <c r="D543" i="33"/>
  <c r="AC1492" i="1"/>
  <c r="AC1500"/>
  <c r="AC741"/>
  <c r="AC4426"/>
  <c r="AC245"/>
  <c r="AC1048"/>
  <c r="AC323"/>
  <c r="AC332" s="1"/>
  <c r="AC1032"/>
  <c r="AC1040"/>
  <c r="AC2455"/>
  <c r="AC2207"/>
  <c r="AC2133"/>
  <c r="AC998"/>
  <c r="AC974"/>
  <c r="U799" i="33" s="1"/>
  <c r="M1493" i="1"/>
  <c r="M1501"/>
  <c r="M742"/>
  <c r="M4427"/>
  <c r="M246"/>
  <c r="M324"/>
  <c r="M333" s="1"/>
  <c r="M1049"/>
  <c r="M1041"/>
  <c r="M2456"/>
  <c r="M1033"/>
  <c r="M2208"/>
  <c r="M999"/>
  <c r="M2134"/>
  <c r="M975"/>
  <c r="U1500"/>
  <c r="U1492"/>
  <c r="U741"/>
  <c r="U4426"/>
  <c r="U245"/>
  <c r="U1040"/>
  <c r="U323"/>
  <c r="U332" s="1"/>
  <c r="U1048"/>
  <c r="U1032"/>
  <c r="U2455"/>
  <c r="U2207"/>
  <c r="U2133"/>
  <c r="U998"/>
  <c r="U974"/>
  <c r="Z1495"/>
  <c r="Z1503"/>
  <c r="Z4429"/>
  <c r="Z744"/>
  <c r="Z248"/>
  <c r="Z1051"/>
  <c r="Z326"/>
  <c r="Z335" s="1"/>
  <c r="Z1035"/>
  <c r="Z2458"/>
  <c r="Z1043"/>
  <c r="Z2136"/>
  <c r="Z2210"/>
  <c r="Z977"/>
  <c r="Z1001"/>
  <c r="AD1505"/>
  <c r="AD1497"/>
  <c r="AD746"/>
  <c r="AD4431"/>
  <c r="AD250"/>
  <c r="AD1037"/>
  <c r="AD328"/>
  <c r="AD337" s="1"/>
  <c r="AD1053"/>
  <c r="AD2460"/>
  <c r="AD1045"/>
  <c r="AD2138"/>
  <c r="AD2212"/>
  <c r="AD1003"/>
  <c r="AD979"/>
  <c r="M1494"/>
  <c r="M1502"/>
  <c r="M743"/>
  <c r="M4428"/>
  <c r="M247"/>
  <c r="M325"/>
  <c r="M334" s="1"/>
  <c r="M1050"/>
  <c r="M1042"/>
  <c r="M1034"/>
  <c r="M2457"/>
  <c r="M2209"/>
  <c r="M2135"/>
  <c r="M976"/>
  <c r="M1000"/>
  <c r="R1505"/>
  <c r="R1497"/>
  <c r="R746"/>
  <c r="R4431"/>
  <c r="R250"/>
  <c r="R1045"/>
  <c r="R1053"/>
  <c r="R328"/>
  <c r="R337" s="1"/>
  <c r="R2460"/>
  <c r="R1037"/>
  <c r="R2138"/>
  <c r="R2212"/>
  <c r="R1003"/>
  <c r="R979"/>
  <c r="Z1492"/>
  <c r="Z1500"/>
  <c r="Z741"/>
  <c r="Z4426"/>
  <c r="Z245"/>
  <c r="Z323"/>
  <c r="Z332" s="1"/>
  <c r="Z2455"/>
  <c r="Z1048"/>
  <c r="Z1040"/>
  <c r="Z1032"/>
  <c r="Z2207"/>
  <c r="Z2133"/>
  <c r="Z974"/>
  <c r="Z998"/>
  <c r="J1501"/>
  <c r="J1493"/>
  <c r="J742"/>
  <c r="J4427"/>
  <c r="J246"/>
  <c r="J324"/>
  <c r="J1033"/>
  <c r="J1041"/>
  <c r="J1049"/>
  <c r="J2456"/>
  <c r="J2134"/>
  <c r="J999"/>
  <c r="J975"/>
  <c r="O1492"/>
  <c r="O1500"/>
  <c r="O741"/>
  <c r="O4426"/>
  <c r="O245"/>
  <c r="O1048"/>
  <c r="O1040"/>
  <c r="O323"/>
  <c r="O2455"/>
  <c r="O1032"/>
  <c r="O2133"/>
  <c r="O2207"/>
  <c r="O974"/>
  <c r="O998"/>
  <c r="V1496"/>
  <c r="V1504"/>
  <c r="V4430"/>
  <c r="V745"/>
  <c r="V249"/>
  <c r="V327"/>
  <c r="V336" s="1"/>
  <c r="V1044"/>
  <c r="V1052"/>
  <c r="V1036"/>
  <c r="V2459"/>
  <c r="V2211"/>
  <c r="V978"/>
  <c r="P803" i="33" s="1"/>
  <c r="V2137" i="1"/>
  <c r="V1002"/>
  <c r="B282" i="2"/>
  <c r="D546" i="33"/>
  <c r="M285" i="2"/>
  <c r="O549" i="33"/>
  <c r="O557" s="1"/>
  <c r="M240" i="2" s="1"/>
  <c r="P1503" i="1"/>
  <c r="P1495"/>
  <c r="P744"/>
  <c r="P4429"/>
  <c r="P248"/>
  <c r="P1051"/>
  <c r="P326"/>
  <c r="P335" s="1"/>
  <c r="P1035"/>
  <c r="P1043"/>
  <c r="P2458"/>
  <c r="P2136"/>
  <c r="P2210"/>
  <c r="P977"/>
  <c r="P1001"/>
  <c r="U1503"/>
  <c r="U1495"/>
  <c r="U744"/>
  <c r="U4429"/>
  <c r="U248"/>
  <c r="U326"/>
  <c r="U335" s="1"/>
  <c r="U1043"/>
  <c r="U1051"/>
  <c r="U1035"/>
  <c r="U2458"/>
  <c r="U2210"/>
  <c r="U2136"/>
  <c r="U1001"/>
  <c r="U977"/>
  <c r="U660"/>
  <c r="U669" s="1"/>
  <c r="U793"/>
  <c r="U3807"/>
  <c r="U2824"/>
  <c r="U2419"/>
  <c r="S2423"/>
  <c r="O673"/>
  <c r="S664"/>
  <c r="S673" s="1"/>
  <c r="K673"/>
  <c r="N664"/>
  <c r="N673" s="1"/>
  <c r="AC660"/>
  <c r="AC669" s="1"/>
  <c r="AC793"/>
  <c r="AC3807"/>
  <c r="AC2824"/>
  <c r="AC2419"/>
  <c r="N3808"/>
  <c r="S3808"/>
  <c r="AA3808"/>
  <c r="D547" i="33"/>
  <c r="B283" i="2"/>
  <c r="AC1496" i="1"/>
  <c r="AC1504"/>
  <c r="AC4430"/>
  <c r="AC745"/>
  <c r="AC249"/>
  <c r="AC1052"/>
  <c r="AC1044"/>
  <c r="AC327"/>
  <c r="AC336" s="1"/>
  <c r="AC2459"/>
  <c r="AC1036"/>
  <c r="AC2211"/>
  <c r="AC2137"/>
  <c r="AC1002"/>
  <c r="AC978"/>
  <c r="U803" i="33" s="1"/>
  <c r="M1497" i="1"/>
  <c r="M1505"/>
  <c r="M746"/>
  <c r="M4431"/>
  <c r="M250"/>
  <c r="M328"/>
  <c r="M337" s="1"/>
  <c r="M1053"/>
  <c r="M1045"/>
  <c r="M2460"/>
  <c r="M1037"/>
  <c r="M2138"/>
  <c r="M2212"/>
  <c r="M1003"/>
  <c r="M979"/>
  <c r="U1496"/>
  <c r="U1504"/>
  <c r="U745"/>
  <c r="U4430"/>
  <c r="U249"/>
  <c r="U1044"/>
  <c r="U1052"/>
  <c r="U327"/>
  <c r="U336" s="1"/>
  <c r="U1036"/>
  <c r="U2459"/>
  <c r="U2211"/>
  <c r="U2137"/>
  <c r="U1002"/>
  <c r="U978"/>
  <c r="AB1492"/>
  <c r="AB1500"/>
  <c r="AB741"/>
  <c r="AB4426"/>
  <c r="AB245"/>
  <c r="AB1048"/>
  <c r="AB323"/>
  <c r="AB332" s="1"/>
  <c r="AB1040"/>
  <c r="AB2455"/>
  <c r="AB1032"/>
  <c r="AB2207"/>
  <c r="AB2133"/>
  <c r="AB974"/>
  <c r="AB998"/>
  <c r="Q1491"/>
  <c r="Q1499"/>
  <c r="Q740"/>
  <c r="Q4425"/>
  <c r="Q244"/>
  <c r="Q1047"/>
  <c r="Q322"/>
  <c r="Q331" s="1"/>
  <c r="Q1039"/>
  <c r="Q1031"/>
  <c r="Q2454"/>
  <c r="Q2206"/>
  <c r="Q2132"/>
  <c r="Q973"/>
  <c r="Q997"/>
  <c r="D545" i="33"/>
  <c r="B281" i="2"/>
  <c r="J1497" i="1"/>
  <c r="J1505"/>
  <c r="J746"/>
  <c r="J4431"/>
  <c r="J250"/>
  <c r="J1037"/>
  <c r="J328"/>
  <c r="J1053"/>
  <c r="J1045"/>
  <c r="J2460"/>
  <c r="J2138"/>
  <c r="J979"/>
  <c r="J1003"/>
  <c r="O1496"/>
  <c r="O1504"/>
  <c r="O745"/>
  <c r="O4430"/>
  <c r="O249"/>
  <c r="O327"/>
  <c r="O1052"/>
  <c r="O1044"/>
  <c r="O1036"/>
  <c r="O2459"/>
  <c r="O2137"/>
  <c r="O2211"/>
  <c r="O978"/>
  <c r="O1002"/>
  <c r="W1494"/>
  <c r="W1502"/>
  <c r="W743"/>
  <c r="W4428"/>
  <c r="W247"/>
  <c r="W1050"/>
  <c r="W325"/>
  <c r="W334" s="1"/>
  <c r="W2457"/>
  <c r="W1034"/>
  <c r="W1042"/>
  <c r="W2209"/>
  <c r="W2135"/>
  <c r="W976"/>
  <c r="W1000"/>
  <c r="K1500"/>
  <c r="K1492"/>
  <c r="K741"/>
  <c r="K4426"/>
  <c r="K245"/>
  <c r="K323"/>
  <c r="K1032"/>
  <c r="K2455"/>
  <c r="K1048"/>
  <c r="K1040"/>
  <c r="K2133"/>
  <c r="K2207"/>
  <c r="K974"/>
  <c r="G799" i="33" s="1"/>
  <c r="K998" i="1"/>
  <c r="M1500"/>
  <c r="M1492"/>
  <c r="M741"/>
  <c r="M4426"/>
  <c r="M245"/>
  <c r="M1048"/>
  <c r="M323"/>
  <c r="M332" s="1"/>
  <c r="M1040"/>
  <c r="M1032"/>
  <c r="M2455"/>
  <c r="M2207"/>
  <c r="M2133"/>
  <c r="M998"/>
  <c r="M974"/>
  <c r="V1505"/>
  <c r="V1497"/>
  <c r="V746"/>
  <c r="V4431"/>
  <c r="V250"/>
  <c r="V1037"/>
  <c r="V328"/>
  <c r="V337" s="1"/>
  <c r="V1053"/>
  <c r="V1045"/>
  <c r="V2460"/>
  <c r="V2138"/>
  <c r="V2212"/>
  <c r="V979"/>
  <c r="V1003"/>
  <c r="AD1491"/>
  <c r="AD1499"/>
  <c r="AD740"/>
  <c r="AD4425"/>
  <c r="AD244"/>
  <c r="AD2454"/>
  <c r="AD322"/>
  <c r="AD331" s="1"/>
  <c r="AD1039"/>
  <c r="AD1031"/>
  <c r="AD1047"/>
  <c r="AD2132"/>
  <c r="AD2206"/>
  <c r="AD973"/>
  <c r="AD997"/>
  <c r="K285" i="2"/>
  <c r="M549" i="33"/>
  <c r="M550" s="1"/>
  <c r="T660" i="1"/>
  <c r="T793"/>
  <c r="T3807"/>
  <c r="T2824"/>
  <c r="T2419"/>
  <c r="X2420"/>
  <c r="X661"/>
  <c r="X670" s="1"/>
  <c r="T670"/>
  <c r="AD793"/>
  <c r="AD660"/>
  <c r="AD669" s="1"/>
  <c r="AD2824"/>
  <c r="AD3807"/>
  <c r="AD2419"/>
  <c r="N3812"/>
  <c r="AA2829"/>
  <c r="N3810"/>
  <c r="J1491"/>
  <c r="J1499"/>
  <c r="J740"/>
  <c r="J4425"/>
  <c r="J244"/>
  <c r="J2454"/>
  <c r="J1039"/>
  <c r="J322"/>
  <c r="J1031"/>
  <c r="J1047"/>
  <c r="J2132"/>
  <c r="J973"/>
  <c r="J997"/>
  <c r="I1497"/>
  <c r="I1505"/>
  <c r="I746"/>
  <c r="I4431"/>
  <c r="I250"/>
  <c r="I1053"/>
  <c r="I328"/>
  <c r="I1037"/>
  <c r="I1045"/>
  <c r="I2460"/>
  <c r="I2138"/>
  <c r="I1003"/>
  <c r="I979"/>
  <c r="L1492"/>
  <c r="L1500"/>
  <c r="L741"/>
  <c r="L4426"/>
  <c r="L245"/>
  <c r="L1040"/>
  <c r="L323"/>
  <c r="L332" s="1"/>
  <c r="L1032"/>
  <c r="L2455"/>
  <c r="L1048"/>
  <c r="L2207"/>
  <c r="L2133"/>
  <c r="L998"/>
  <c r="L974"/>
  <c r="H799" i="33" s="1"/>
  <c r="Q1495" i="1"/>
  <c r="Q1503"/>
  <c r="Q744"/>
  <c r="Q4429"/>
  <c r="Q248"/>
  <c r="Q326"/>
  <c r="Q335" s="1"/>
  <c r="Q1051"/>
  <c r="Q1043"/>
  <c r="Q1035"/>
  <c r="Q2458"/>
  <c r="Q2210"/>
  <c r="Q2136"/>
  <c r="Q1001"/>
  <c r="Q977"/>
  <c r="W1497"/>
  <c r="W1505"/>
  <c r="W746"/>
  <c r="W4431"/>
  <c r="W250"/>
  <c r="W328"/>
  <c r="W337" s="1"/>
  <c r="W1045"/>
  <c r="W2460"/>
  <c r="W1053"/>
  <c r="W1037"/>
  <c r="W2212"/>
  <c r="W1003"/>
  <c r="W979"/>
  <c r="Q804" i="33" s="1"/>
  <c r="W2138" i="1"/>
  <c r="AD1494"/>
  <c r="AD1502"/>
  <c r="AD743"/>
  <c r="AD4428"/>
  <c r="AD247"/>
  <c r="AD1042"/>
  <c r="AD325"/>
  <c r="AD334" s="1"/>
  <c r="AD1050"/>
  <c r="AD1034"/>
  <c r="AD2457"/>
  <c r="AD2209"/>
  <c r="AD2135"/>
  <c r="AD1000"/>
  <c r="AD976"/>
  <c r="P1494"/>
  <c r="P1502"/>
  <c r="P743"/>
  <c r="P4428"/>
  <c r="P247"/>
  <c r="P325"/>
  <c r="P334" s="1"/>
  <c r="P1050"/>
  <c r="P1034"/>
  <c r="P1042"/>
  <c r="P2457"/>
  <c r="P976"/>
  <c r="K801" i="33" s="1"/>
  <c r="P2135" i="1"/>
  <c r="P2209"/>
  <c r="P1000"/>
  <c r="Y1491"/>
  <c r="Y1499"/>
  <c r="Y740"/>
  <c r="Y4425"/>
  <c r="Y244"/>
  <c r="Y322"/>
  <c r="Y1047"/>
  <c r="Y2454"/>
  <c r="Y1039"/>
  <c r="Y1031"/>
  <c r="Y2206"/>
  <c r="Y2132"/>
  <c r="Y973"/>
  <c r="Y997"/>
  <c r="X2828"/>
  <c r="X2829"/>
  <c r="X3809"/>
  <c r="S2827"/>
  <c r="S798"/>
  <c r="N799"/>
  <c r="T1496"/>
  <c r="T1504"/>
  <c r="T745"/>
  <c r="T4430"/>
  <c r="T249"/>
  <c r="T2459"/>
  <c r="T327"/>
  <c r="T1044"/>
  <c r="T1036"/>
  <c r="T1052"/>
  <c r="T2211"/>
  <c r="T2137"/>
  <c r="T978"/>
  <c r="T1002"/>
  <c r="J1495"/>
  <c r="J1503"/>
  <c r="J744"/>
  <c r="J4429"/>
  <c r="J248"/>
  <c r="J326"/>
  <c r="J1043"/>
  <c r="J1035"/>
  <c r="J1051"/>
  <c r="J2458"/>
  <c r="J2136"/>
  <c r="J977"/>
  <c r="J1001"/>
  <c r="P1492"/>
  <c r="P1500"/>
  <c r="P741"/>
  <c r="P4426"/>
  <c r="P245"/>
  <c r="P323"/>
  <c r="P332" s="1"/>
  <c r="P1048"/>
  <c r="P1040"/>
  <c r="P2455"/>
  <c r="P1032"/>
  <c r="P2207"/>
  <c r="P2133"/>
  <c r="P974"/>
  <c r="P998"/>
  <c r="W1492"/>
  <c r="W1500"/>
  <c r="W741"/>
  <c r="W4426"/>
  <c r="W245"/>
  <c r="W1040"/>
  <c r="W323"/>
  <c r="W332" s="1"/>
  <c r="W2455"/>
  <c r="W1032"/>
  <c r="W1048"/>
  <c r="W2133"/>
  <c r="W2207"/>
  <c r="W974"/>
  <c r="W998"/>
  <c r="Y1494"/>
  <c r="Y1502"/>
  <c r="Y743"/>
  <c r="Y4428"/>
  <c r="Y247"/>
  <c r="Y325"/>
  <c r="Y1034"/>
  <c r="Y2457"/>
  <c r="Y1050"/>
  <c r="Y1042"/>
  <c r="Y2209"/>
  <c r="Y2135"/>
  <c r="Y976"/>
  <c r="R801" i="33" s="1"/>
  <c r="Y1000" i="1"/>
  <c r="AC1502"/>
  <c r="AC1494"/>
  <c r="AC743"/>
  <c r="AC4428"/>
  <c r="AC247"/>
  <c r="AC1050"/>
  <c r="AC325"/>
  <c r="AC334" s="1"/>
  <c r="AC1034"/>
  <c r="AC1042"/>
  <c r="AC2209"/>
  <c r="AC2135"/>
  <c r="AC2457"/>
  <c r="AC976"/>
  <c r="AC1000"/>
  <c r="M1495"/>
  <c r="M1503"/>
  <c r="M744"/>
  <c r="M4429"/>
  <c r="M248"/>
  <c r="M326"/>
  <c r="M335" s="1"/>
  <c r="M1035"/>
  <c r="M2458"/>
  <c r="M1043"/>
  <c r="M1051"/>
  <c r="M2210"/>
  <c r="M2136"/>
  <c r="M1001"/>
  <c r="M977"/>
  <c r="V1492"/>
  <c r="V1500"/>
  <c r="V741"/>
  <c r="V4426"/>
  <c r="V245"/>
  <c r="V323"/>
  <c r="V332" s="1"/>
  <c r="V1032"/>
  <c r="V2455"/>
  <c r="V1048"/>
  <c r="V1040"/>
  <c r="V2207"/>
  <c r="V2133"/>
  <c r="V974"/>
  <c r="V998"/>
  <c r="T1491"/>
  <c r="T1499"/>
  <c r="T740"/>
  <c r="T4425"/>
  <c r="T244"/>
  <c r="T322"/>
  <c r="T2454"/>
  <c r="T1047"/>
  <c r="T1031"/>
  <c r="T1039"/>
  <c r="T2132"/>
  <c r="T2206"/>
  <c r="T973"/>
  <c r="T997"/>
  <c r="Q1501"/>
  <c r="Q1493"/>
  <c r="Q742"/>
  <c r="Q4427"/>
  <c r="Q246"/>
  <c r="Q324"/>
  <c r="Q333" s="1"/>
  <c r="Q1033"/>
  <c r="Q1041"/>
  <c r="Q2456"/>
  <c r="Q1049"/>
  <c r="Q2208"/>
  <c r="Q999"/>
  <c r="Q2134"/>
  <c r="Q975"/>
  <c r="T675"/>
  <c r="X666"/>
  <c r="X675" s="1"/>
  <c r="O660"/>
  <c r="O793"/>
  <c r="O3807"/>
  <c r="O2419"/>
  <c r="O2824"/>
  <c r="X2827"/>
  <c r="P667"/>
  <c r="P676" s="1"/>
  <c r="P800"/>
  <c r="P3814"/>
  <c r="P2831"/>
  <c r="P2426"/>
  <c r="L667"/>
  <c r="L676" s="1"/>
  <c r="L800"/>
  <c r="L3814"/>
  <c r="L2831"/>
  <c r="L2426"/>
  <c r="S3809"/>
  <c r="I1495"/>
  <c r="I1503"/>
  <c r="I744"/>
  <c r="I4429"/>
  <c r="I248"/>
  <c r="I326"/>
  <c r="I1043"/>
  <c r="I1035"/>
  <c r="I1051"/>
  <c r="I2458"/>
  <c r="I2136"/>
  <c r="I1001"/>
  <c r="I977"/>
  <c r="K1504"/>
  <c r="K1496"/>
  <c r="K745"/>
  <c r="K4430"/>
  <c r="K249"/>
  <c r="K327"/>
  <c r="K1036"/>
  <c r="K1052"/>
  <c r="K1044"/>
  <c r="K2459"/>
  <c r="K2137"/>
  <c r="K2211"/>
  <c r="K1002"/>
  <c r="K978"/>
  <c r="J1502"/>
  <c r="J1494"/>
  <c r="J743"/>
  <c r="J4428"/>
  <c r="J247"/>
  <c r="J1050"/>
  <c r="J325"/>
  <c r="J1034"/>
  <c r="J1042"/>
  <c r="J2457"/>
  <c r="J2135"/>
  <c r="J1000"/>
  <c r="J976"/>
  <c r="AD1503"/>
  <c r="AD1495"/>
  <c r="AD744"/>
  <c r="AD4429"/>
  <c r="AD248"/>
  <c r="AD326"/>
  <c r="AD335" s="1"/>
  <c r="AD1043"/>
  <c r="AD2458"/>
  <c r="AD1035"/>
  <c r="AD1051"/>
  <c r="AD2136"/>
  <c r="AD2210"/>
  <c r="AD977"/>
  <c r="AD1001"/>
  <c r="U667"/>
  <c r="U676" s="1"/>
  <c r="U800"/>
  <c r="U3814"/>
  <c r="U2831"/>
  <c r="U2426"/>
  <c r="S3811"/>
  <c r="AC667"/>
  <c r="AC676" s="1"/>
  <c r="AC800"/>
  <c r="AC3814"/>
  <c r="AC2831"/>
  <c r="AC2426"/>
  <c r="N794"/>
  <c r="S794"/>
  <c r="AA794"/>
  <c r="B280" i="2"/>
  <c r="D544" i="33"/>
  <c r="AC1501" i="1"/>
  <c r="AC1493"/>
  <c r="AC742"/>
  <c r="AC4427"/>
  <c r="AC246"/>
  <c r="AC1033"/>
  <c r="AC324"/>
  <c r="AC333" s="1"/>
  <c r="AC1049"/>
  <c r="AC1041"/>
  <c r="AC2456"/>
  <c r="AC2208"/>
  <c r="AC999"/>
  <c r="AC2134"/>
  <c r="AC975"/>
  <c r="O1491"/>
  <c r="O1499"/>
  <c r="O740"/>
  <c r="O4425"/>
  <c r="O244"/>
  <c r="O322"/>
  <c r="O1031"/>
  <c r="O2454"/>
  <c r="O1047"/>
  <c r="O1039"/>
  <c r="O2132"/>
  <c r="O2206"/>
  <c r="O997"/>
  <c r="O973"/>
  <c r="J285" i="2"/>
  <c r="L549" i="33"/>
  <c r="L557" s="1"/>
  <c r="J240" i="2" s="1"/>
  <c r="W1493" i="1"/>
  <c r="W1501"/>
  <c r="W742"/>
  <c r="W4427"/>
  <c r="W246"/>
  <c r="W324"/>
  <c r="W333" s="1"/>
  <c r="W1041"/>
  <c r="W2456"/>
  <c r="W1049"/>
  <c r="W1033"/>
  <c r="W2134"/>
  <c r="W2208"/>
  <c r="W999"/>
  <c r="W975"/>
  <c r="T285" i="2"/>
  <c r="V549" i="33"/>
  <c r="V557" s="1"/>
  <c r="T240" i="2" s="1"/>
  <c r="T667" i="1"/>
  <c r="T800"/>
  <c r="T3814"/>
  <c r="T2831"/>
  <c r="T2426"/>
  <c r="X3808"/>
  <c r="AD667"/>
  <c r="AD676" s="1"/>
  <c r="AD800"/>
  <c r="AD3814"/>
  <c r="AD2831"/>
  <c r="AD2426"/>
  <c r="N798"/>
  <c r="AA798"/>
  <c r="N796"/>
  <c r="AD1492"/>
  <c r="AD1500"/>
  <c r="AD741"/>
  <c r="AD4426"/>
  <c r="AD245"/>
  <c r="AD323"/>
  <c r="AD332" s="1"/>
  <c r="AD2455"/>
  <c r="AD1032"/>
  <c r="AD1048"/>
  <c r="AD1040"/>
  <c r="AD2207"/>
  <c r="AD2133"/>
  <c r="AD974"/>
  <c r="AD998"/>
  <c r="O1494"/>
  <c r="O1502"/>
  <c r="O743"/>
  <c r="O4428"/>
  <c r="O247"/>
  <c r="O1034"/>
  <c r="O325"/>
  <c r="O1050"/>
  <c r="O2457"/>
  <c r="O1042"/>
  <c r="O2209"/>
  <c r="O2135"/>
  <c r="O976"/>
  <c r="O1000"/>
  <c r="V1494"/>
  <c r="V1502"/>
  <c r="V743"/>
  <c r="V4428"/>
  <c r="V247"/>
  <c r="V1034"/>
  <c r="V325"/>
  <c r="V334" s="1"/>
  <c r="V1050"/>
  <c r="V1042"/>
  <c r="V2457"/>
  <c r="V2209"/>
  <c r="V2135"/>
  <c r="V1000"/>
  <c r="V976"/>
  <c r="AB1496"/>
  <c r="AB1504"/>
  <c r="AB745"/>
  <c r="AB4430"/>
  <c r="AB249"/>
  <c r="AB1036"/>
  <c r="AB2459"/>
  <c r="AB327"/>
  <c r="AB336" s="1"/>
  <c r="AB1044"/>
  <c r="AB1052"/>
  <c r="AB2137"/>
  <c r="AB2211"/>
  <c r="AB978"/>
  <c r="AB1002"/>
  <c r="M1491"/>
  <c r="M1499"/>
  <c r="M740"/>
  <c r="M4425"/>
  <c r="M244"/>
  <c r="M1031"/>
  <c r="M322"/>
  <c r="M331" s="1"/>
  <c r="M1039"/>
  <c r="M1047"/>
  <c r="M2454"/>
  <c r="M2206"/>
  <c r="M2132"/>
  <c r="M973"/>
  <c r="I798" i="33" s="1"/>
  <c r="M997" i="1"/>
  <c r="P285" i="2"/>
  <c r="R549" i="33"/>
  <c r="R557" s="1"/>
  <c r="P240" i="2" s="1"/>
  <c r="O1501" i="1"/>
  <c r="O1493"/>
  <c r="O742"/>
  <c r="O4427"/>
  <c r="O246"/>
  <c r="O324"/>
  <c r="O1033"/>
  <c r="O2456"/>
  <c r="O1041"/>
  <c r="O1049"/>
  <c r="O2134"/>
  <c r="O2208"/>
  <c r="O999"/>
  <c r="O975"/>
  <c r="O1505"/>
  <c r="O1497"/>
  <c r="O746"/>
  <c r="O4431"/>
  <c r="O250"/>
  <c r="O328"/>
  <c r="O1053"/>
  <c r="O1037"/>
  <c r="O2460"/>
  <c r="O1045"/>
  <c r="O2138"/>
  <c r="O1003"/>
  <c r="O979"/>
  <c r="O2212"/>
  <c r="W1499"/>
  <c r="W1491"/>
  <c r="W740"/>
  <c r="W4425"/>
  <c r="W244"/>
  <c r="W1047"/>
  <c r="W322"/>
  <c r="W331" s="1"/>
  <c r="W2454"/>
  <c r="W1031"/>
  <c r="W1039"/>
  <c r="W2132"/>
  <c r="W2206"/>
  <c r="W997"/>
  <c r="W973"/>
  <c r="X3811"/>
  <c r="X3812"/>
  <c r="X2826"/>
  <c r="S3810"/>
  <c r="S2424"/>
  <c r="S665"/>
  <c r="S674" s="1"/>
  <c r="O674"/>
  <c r="N2425"/>
  <c r="K675"/>
  <c r="N666"/>
  <c r="N675" s="1"/>
  <c r="T1493"/>
  <c r="T1501"/>
  <c r="T742"/>
  <c r="T4427"/>
  <c r="T246"/>
  <c r="T1049"/>
  <c r="T324"/>
  <c r="T1041"/>
  <c r="T2456"/>
  <c r="T1033"/>
  <c r="T2134"/>
  <c r="T2208"/>
  <c r="T975"/>
  <c r="T999"/>
  <c r="J1492"/>
  <c r="J1500"/>
  <c r="J741"/>
  <c r="J4426"/>
  <c r="J245"/>
  <c r="J323"/>
  <c r="J1032"/>
  <c r="J2455"/>
  <c r="J1048"/>
  <c r="J1040"/>
  <c r="J2133"/>
  <c r="J974"/>
  <c r="J998"/>
  <c r="P1493"/>
  <c r="P1501"/>
  <c r="P742"/>
  <c r="P4427"/>
  <c r="P246"/>
  <c r="P1041"/>
  <c r="P1049"/>
  <c r="P324"/>
  <c r="P333" s="1"/>
  <c r="P1033"/>
  <c r="P2456"/>
  <c r="P2134"/>
  <c r="P2208"/>
  <c r="P975"/>
  <c r="P999"/>
  <c r="V1491"/>
  <c r="V1499"/>
  <c r="V740"/>
  <c r="V4425"/>
  <c r="V244"/>
  <c r="V1031"/>
  <c r="V2454"/>
  <c r="V322"/>
  <c r="V331" s="1"/>
  <c r="V1039"/>
  <c r="V1047"/>
  <c r="V2132"/>
  <c r="V2206"/>
  <c r="V997"/>
  <c r="V973"/>
  <c r="L285" i="2"/>
  <c r="N549" i="33"/>
  <c r="N550" s="1"/>
  <c r="AC1499" i="1"/>
  <c r="AC1491"/>
  <c r="AC740"/>
  <c r="AC4425"/>
  <c r="AC244"/>
  <c r="AC322"/>
  <c r="AC331" s="1"/>
  <c r="AC1039"/>
  <c r="AC1031"/>
  <c r="AC1047"/>
  <c r="AC2454"/>
  <c r="AC2206"/>
  <c r="AC2132"/>
  <c r="AC973"/>
  <c r="U798" i="33" s="1"/>
  <c r="AC997" i="1"/>
  <c r="I1491"/>
  <c r="I1499"/>
  <c r="I740"/>
  <c r="I4425"/>
  <c r="I244"/>
  <c r="I1039"/>
  <c r="I322"/>
  <c r="I1031"/>
  <c r="I2454"/>
  <c r="I1047"/>
  <c r="I2132"/>
  <c r="I973"/>
  <c r="I997"/>
  <c r="O667"/>
  <c r="O800"/>
  <c r="O2831"/>
  <c r="O3814"/>
  <c r="O2426"/>
  <c r="M660"/>
  <c r="M669" s="1"/>
  <c r="M793"/>
  <c r="M3807"/>
  <c r="M2824"/>
  <c r="M2419"/>
  <c r="X3810"/>
  <c r="Y660"/>
  <c r="Y793"/>
  <c r="Y3807"/>
  <c r="Y2824"/>
  <c r="Y2419"/>
  <c r="AB660"/>
  <c r="AB669" s="1"/>
  <c r="AB793"/>
  <c r="AB3807"/>
  <c r="AB2824"/>
  <c r="AB2419"/>
  <c r="S2826"/>
  <c r="I1492"/>
  <c r="I1500"/>
  <c r="I741"/>
  <c r="I4426"/>
  <c r="I245"/>
  <c r="I1032"/>
  <c r="I323"/>
  <c r="I1048"/>
  <c r="I1040"/>
  <c r="I2455"/>
  <c r="I2133"/>
  <c r="I998"/>
  <c r="I974"/>
  <c r="K1493"/>
  <c r="K1501"/>
  <c r="K742"/>
  <c r="K4427"/>
  <c r="K246"/>
  <c r="K324"/>
  <c r="K1041"/>
  <c r="K2456"/>
  <c r="K1033"/>
  <c r="K1049"/>
  <c r="K2134"/>
  <c r="K975"/>
  <c r="K999"/>
  <c r="P1496"/>
  <c r="P1504"/>
  <c r="P745"/>
  <c r="P4430"/>
  <c r="P249"/>
  <c r="P1052"/>
  <c r="P1044"/>
  <c r="P2459"/>
  <c r="P327"/>
  <c r="P336" s="1"/>
  <c r="P1036"/>
  <c r="P2137"/>
  <c r="P2211"/>
  <c r="P978"/>
  <c r="P1002"/>
  <c r="W1496"/>
  <c r="W1504"/>
  <c r="W4430"/>
  <c r="W745"/>
  <c r="W249"/>
  <c r="W1052"/>
  <c r="W1044"/>
  <c r="W327"/>
  <c r="W336" s="1"/>
  <c r="W2459"/>
  <c r="W1036"/>
  <c r="W2137"/>
  <c r="W2211"/>
  <c r="W978"/>
  <c r="W1002"/>
  <c r="T1497"/>
  <c r="T1505"/>
  <c r="T746"/>
  <c r="T4431"/>
  <c r="T250"/>
  <c r="T1045"/>
  <c r="T2460"/>
  <c r="T328"/>
  <c r="T1037"/>
  <c r="T1053"/>
  <c r="T2138"/>
  <c r="T2212"/>
  <c r="T1003"/>
  <c r="T979"/>
  <c r="J1496"/>
  <c r="J1504"/>
  <c r="J745"/>
  <c r="J4430"/>
  <c r="J249"/>
  <c r="J327"/>
  <c r="J1052"/>
  <c r="J1044"/>
  <c r="J1036"/>
  <c r="J2459"/>
  <c r="J2137"/>
  <c r="J978"/>
  <c r="J1002"/>
  <c r="P1497"/>
  <c r="P1505"/>
  <c r="P746"/>
  <c r="P4431"/>
  <c r="P250"/>
  <c r="P1053"/>
  <c r="P2460"/>
  <c r="P328"/>
  <c r="P337" s="1"/>
  <c r="P1045"/>
  <c r="P1037"/>
  <c r="P2138"/>
  <c r="P2212"/>
  <c r="P979"/>
  <c r="P1003"/>
  <c r="V1495"/>
  <c r="V1503"/>
  <c r="V744"/>
  <c r="V4429"/>
  <c r="V248"/>
  <c r="V1035"/>
  <c r="V326"/>
  <c r="V335" s="1"/>
  <c r="V1043"/>
  <c r="V1051"/>
  <c r="V2458"/>
  <c r="V2136"/>
  <c r="V2210"/>
  <c r="V977"/>
  <c r="P802" i="33" s="1"/>
  <c r="V1001" i="1"/>
  <c r="T1502"/>
  <c r="T1494"/>
  <c r="T743"/>
  <c r="T4428"/>
  <c r="T247"/>
  <c r="T325"/>
  <c r="T1034"/>
  <c r="T1042"/>
  <c r="T2457"/>
  <c r="T1050"/>
  <c r="T976"/>
  <c r="T2209"/>
  <c r="T2135"/>
  <c r="T1000"/>
  <c r="L1493"/>
  <c r="L1501"/>
  <c r="L742"/>
  <c r="L4427"/>
  <c r="L246"/>
  <c r="L324"/>
  <c r="L333" s="1"/>
  <c r="L1041"/>
  <c r="L2456"/>
  <c r="L1033"/>
  <c r="L1049"/>
  <c r="L2134"/>
  <c r="L2208"/>
  <c r="L975"/>
  <c r="L999"/>
  <c r="Q1496"/>
  <c r="Q1504"/>
  <c r="Q745"/>
  <c r="Q4430"/>
  <c r="Q249"/>
  <c r="Q327"/>
  <c r="Q336" s="1"/>
  <c r="Q1036"/>
  <c r="Q1044"/>
  <c r="Q1052"/>
  <c r="Q2459"/>
  <c r="Q2211"/>
  <c r="Q2137"/>
  <c r="Q978"/>
  <c r="L803" i="33" s="1"/>
  <c r="Q1002" i="1"/>
  <c r="Z1493"/>
  <c r="Z1501"/>
  <c r="Z742"/>
  <c r="Z4427"/>
  <c r="Z246"/>
  <c r="Z1049"/>
  <c r="Z324"/>
  <c r="Z333" s="1"/>
  <c r="Z1033"/>
  <c r="Z1041"/>
  <c r="Z2456"/>
  <c r="Z2134"/>
  <c r="Z2208"/>
  <c r="Z999"/>
  <c r="Z975"/>
  <c r="S800" i="33" s="1"/>
  <c r="L1502" i="1"/>
  <c r="L1494"/>
  <c r="L743"/>
  <c r="L4428"/>
  <c r="L247"/>
  <c r="L325"/>
  <c r="L334" s="1"/>
  <c r="L1042"/>
  <c r="L1050"/>
  <c r="L1034"/>
  <c r="L2457"/>
  <c r="L976"/>
  <c r="L2209"/>
  <c r="L2135"/>
  <c r="L1000"/>
  <c r="M1504"/>
  <c r="M1496"/>
  <c r="M745"/>
  <c r="M4430"/>
  <c r="M249"/>
  <c r="M1052"/>
  <c r="M327"/>
  <c r="M336" s="1"/>
  <c r="M1044"/>
  <c r="M2459"/>
  <c r="M1036"/>
  <c r="M2211"/>
  <c r="M2137"/>
  <c r="M1002"/>
  <c r="M978"/>
  <c r="I803" i="33" s="1"/>
  <c r="P1499" i="1"/>
  <c r="P1491"/>
  <c r="P740"/>
  <c r="P4425"/>
  <c r="P244"/>
  <c r="P1047"/>
  <c r="P322"/>
  <c r="P331" s="1"/>
  <c r="P1031"/>
  <c r="P2454"/>
  <c r="P1039"/>
  <c r="P2132"/>
  <c r="P2206"/>
  <c r="P973"/>
  <c r="P997"/>
  <c r="W660"/>
  <c r="W669" s="1"/>
  <c r="W793"/>
  <c r="W3807"/>
  <c r="W2419"/>
  <c r="W2824"/>
  <c r="S2828"/>
  <c r="N2828"/>
  <c r="N2420"/>
  <c r="K670"/>
  <c r="N661"/>
  <c r="N670" s="1"/>
  <c r="Y673"/>
  <c r="AA664"/>
  <c r="AA673" s="1"/>
  <c r="S2420"/>
  <c r="O670"/>
  <c r="S661"/>
  <c r="S670" s="1"/>
  <c r="AA2420"/>
  <c r="Y670"/>
  <c r="AA661"/>
  <c r="AA670" s="1"/>
  <c r="Z793"/>
  <c r="Z660"/>
  <c r="Z669" s="1"/>
  <c r="Z2824"/>
  <c r="Z3807"/>
  <c r="Z2419"/>
  <c r="I1496"/>
  <c r="I1504"/>
  <c r="I4430"/>
  <c r="I745"/>
  <c r="I249"/>
  <c r="I1036"/>
  <c r="I327"/>
  <c r="I2459"/>
  <c r="I1052"/>
  <c r="I1044"/>
  <c r="I2137"/>
  <c r="I1002"/>
  <c r="I978"/>
  <c r="K1497"/>
  <c r="K1505"/>
  <c r="K746"/>
  <c r="K4431"/>
  <c r="K250"/>
  <c r="K328"/>
  <c r="K1037"/>
  <c r="K1053"/>
  <c r="K1045"/>
  <c r="K2460"/>
  <c r="K2138"/>
  <c r="K1003"/>
  <c r="K979"/>
  <c r="K2212"/>
  <c r="Q1494"/>
  <c r="Q1502"/>
  <c r="Q743"/>
  <c r="Q4428"/>
  <c r="Q247"/>
  <c r="Q325"/>
  <c r="Q334" s="1"/>
  <c r="Q1050"/>
  <c r="Q1034"/>
  <c r="Q1042"/>
  <c r="Q2457"/>
  <c r="Q2209"/>
  <c r="Q2135"/>
  <c r="Q1000"/>
  <c r="Q976"/>
  <c r="Y1493"/>
  <c r="Y1501"/>
  <c r="Y742"/>
  <c r="Y4427"/>
  <c r="Y246"/>
  <c r="Y324"/>
  <c r="Y1033"/>
  <c r="Y1041"/>
  <c r="Y2456"/>
  <c r="Y1049"/>
  <c r="Y2208"/>
  <c r="Y999"/>
  <c r="Y2134"/>
  <c r="Y975"/>
  <c r="R800" i="33" s="1"/>
  <c r="H285" i="2"/>
  <c r="J549" i="33"/>
  <c r="J557" s="1"/>
  <c r="H240" i="2" s="1"/>
  <c r="I1502" i="1"/>
  <c r="I1494"/>
  <c r="I743"/>
  <c r="I4428"/>
  <c r="I247"/>
  <c r="I325"/>
  <c r="I1034"/>
  <c r="I1042"/>
  <c r="I2457"/>
  <c r="I1050"/>
  <c r="I2135"/>
  <c r="I976"/>
  <c r="I1000"/>
  <c r="L1497"/>
  <c r="L1505"/>
  <c r="L746"/>
  <c r="L4431"/>
  <c r="L250"/>
  <c r="L2460"/>
  <c r="L328"/>
  <c r="L337" s="1"/>
  <c r="L1053"/>
  <c r="L1037"/>
  <c r="L1045"/>
  <c r="L2138"/>
  <c r="L2212"/>
  <c r="L979"/>
  <c r="L1003"/>
  <c r="R1494"/>
  <c r="R1502"/>
  <c r="R743"/>
  <c r="R4428"/>
  <c r="R247"/>
  <c r="R1042"/>
  <c r="R325"/>
  <c r="R334" s="1"/>
  <c r="R2457"/>
  <c r="R1050"/>
  <c r="R1034"/>
  <c r="R2209"/>
  <c r="R2135"/>
  <c r="R1000"/>
  <c r="R976"/>
  <c r="Z1497"/>
  <c r="Z1505"/>
  <c r="Z746"/>
  <c r="Z4431"/>
  <c r="Z250"/>
  <c r="Z1053"/>
  <c r="Z1045"/>
  <c r="Z328"/>
  <c r="Z337" s="1"/>
  <c r="Z2460"/>
  <c r="Z1037"/>
  <c r="Z2138"/>
  <c r="Z2212"/>
  <c r="Z979"/>
  <c r="Z1003"/>
  <c r="AB1503"/>
  <c r="AB1495"/>
  <c r="AB744"/>
  <c r="AB4429"/>
  <c r="AB248"/>
  <c r="AB1043"/>
  <c r="AB326"/>
  <c r="AB335" s="1"/>
  <c r="AB1051"/>
  <c r="AB1035"/>
  <c r="AB2458"/>
  <c r="AB2136"/>
  <c r="AB2210"/>
  <c r="AB977"/>
  <c r="AB1001"/>
  <c r="Z1502"/>
  <c r="Z1494"/>
  <c r="Z743"/>
  <c r="Z4428"/>
  <c r="Z247"/>
  <c r="Z1050"/>
  <c r="Z325"/>
  <c r="Z334" s="1"/>
  <c r="Z1042"/>
  <c r="Z1034"/>
  <c r="Z2457"/>
  <c r="Z2209"/>
  <c r="Z2135"/>
  <c r="Z1000"/>
  <c r="Z976"/>
  <c r="Y1504"/>
  <c r="Y1496"/>
  <c r="Y745"/>
  <c r="Y4430"/>
  <c r="Y249"/>
  <c r="Y1036"/>
  <c r="Y327"/>
  <c r="Y1052"/>
  <c r="Y1044"/>
  <c r="Y2459"/>
  <c r="Y2211"/>
  <c r="Y2137"/>
  <c r="Y1002"/>
  <c r="Y978"/>
  <c r="AB1499"/>
  <c r="AB1491"/>
  <c r="AB740"/>
  <c r="AB4425"/>
  <c r="AB244"/>
  <c r="AB1039"/>
  <c r="AB322"/>
  <c r="AB331" s="1"/>
  <c r="AB1031"/>
  <c r="AB2454"/>
  <c r="AB1047"/>
  <c r="AB2132"/>
  <c r="AB2206"/>
  <c r="AB997"/>
  <c r="AB973"/>
  <c r="T798" i="33" s="1"/>
  <c r="V793" i="1"/>
  <c r="V660"/>
  <c r="V669" s="1"/>
  <c r="V2824"/>
  <c r="V3807"/>
  <c r="V2419"/>
  <c r="X2825"/>
  <c r="R793"/>
  <c r="R660"/>
  <c r="R669" s="1"/>
  <c r="R2824"/>
  <c r="R3807"/>
  <c r="R2419"/>
  <c r="N2424"/>
  <c r="K674"/>
  <c r="N665"/>
  <c r="N674" s="1"/>
  <c r="O675"/>
  <c r="S666"/>
  <c r="S675" s="1"/>
  <c r="AA2424"/>
  <c r="Y674"/>
  <c r="AA665"/>
  <c r="AA674" s="1"/>
  <c r="N2422"/>
  <c r="K672"/>
  <c r="N663"/>
  <c r="N672" s="1"/>
  <c r="L1491"/>
  <c r="L1499"/>
  <c r="L740"/>
  <c r="L4425"/>
  <c r="L244"/>
  <c r="L1031"/>
  <c r="L322"/>
  <c r="L331" s="1"/>
  <c r="L1039"/>
  <c r="L2454"/>
  <c r="L1047"/>
  <c r="L2132"/>
  <c r="L2206"/>
  <c r="L997"/>
  <c r="L973"/>
  <c r="H798" i="33" s="1"/>
  <c r="D548"/>
  <c r="B284" i="2"/>
  <c r="AC1497" i="1"/>
  <c r="AC1505"/>
  <c r="AC4431"/>
  <c r="AC746"/>
  <c r="AC250"/>
  <c r="AC1045"/>
  <c r="AC328"/>
  <c r="AC337" s="1"/>
  <c r="AC1053"/>
  <c r="AC2460"/>
  <c r="AC1037"/>
  <c r="AC2138"/>
  <c r="AC2212"/>
  <c r="AC1003"/>
  <c r="AC979"/>
  <c r="O1495"/>
  <c r="O1503"/>
  <c r="O744"/>
  <c r="O4429"/>
  <c r="O248"/>
  <c r="O2458"/>
  <c r="O326"/>
  <c r="O1035"/>
  <c r="O1051"/>
  <c r="O1043"/>
  <c r="O2136"/>
  <c r="O2210"/>
  <c r="O977"/>
  <c r="O1001"/>
  <c r="U1497"/>
  <c r="U1505"/>
  <c r="U746"/>
  <c r="U4431"/>
  <c r="U250"/>
  <c r="U328"/>
  <c r="U337" s="1"/>
  <c r="U1053"/>
  <c r="U1037"/>
  <c r="U2460"/>
  <c r="U1045"/>
  <c r="U2138"/>
  <c r="U2212"/>
  <c r="U979"/>
  <c r="U1003"/>
  <c r="AB1493"/>
  <c r="AB1501"/>
  <c r="AB742"/>
  <c r="AB4427"/>
  <c r="AB246"/>
  <c r="AB1041"/>
  <c r="AB324"/>
  <c r="AB333" s="1"/>
  <c r="AB1049"/>
  <c r="AB2456"/>
  <c r="AB1033"/>
  <c r="AB2134"/>
  <c r="AB2208"/>
  <c r="AB975"/>
  <c r="AB999"/>
  <c r="K1499"/>
  <c r="K1491"/>
  <c r="K740"/>
  <c r="K4425"/>
  <c r="K244"/>
  <c r="K1047"/>
  <c r="K322"/>
  <c r="K1039"/>
  <c r="K2454"/>
  <c r="K1031"/>
  <c r="K2132"/>
  <c r="K2206"/>
  <c r="K997"/>
  <c r="K973"/>
  <c r="G798" i="33" s="1"/>
  <c r="G285" i="2"/>
  <c r="I549" i="33"/>
  <c r="I557" s="1"/>
  <c r="G240" i="2" s="1"/>
  <c r="U1494" i="1"/>
  <c r="U1502"/>
  <c r="U743"/>
  <c r="U4428"/>
  <c r="U247"/>
  <c r="U1042"/>
  <c r="U1034"/>
  <c r="U325"/>
  <c r="U334" s="1"/>
  <c r="U2457"/>
  <c r="U1050"/>
  <c r="U2209"/>
  <c r="U2135"/>
  <c r="U976"/>
  <c r="U1000"/>
  <c r="O285" i="2"/>
  <c r="Q549" i="33"/>
  <c r="Q557" s="1"/>
  <c r="O240" i="2" s="1"/>
  <c r="X797" i="1"/>
  <c r="X798"/>
  <c r="X795"/>
  <c r="S796"/>
  <c r="S2829"/>
  <c r="N2830"/>
  <c r="AD1504"/>
  <c r="AD1496"/>
  <c r="AD4430"/>
  <c r="AD745"/>
  <c r="AD249"/>
  <c r="AD327"/>
  <c r="AD336" s="1"/>
  <c r="AD1052"/>
  <c r="AD1044"/>
  <c r="AD1036"/>
  <c r="AD2459"/>
  <c r="AD2211"/>
  <c r="AD978"/>
  <c r="AD2137"/>
  <c r="AD1002"/>
  <c r="L1495"/>
  <c r="L1503"/>
  <c r="L744"/>
  <c r="L4429"/>
  <c r="L248"/>
  <c r="L1035"/>
  <c r="L326"/>
  <c r="L335" s="1"/>
  <c r="L1043"/>
  <c r="L1051"/>
  <c r="L2458"/>
  <c r="L2136"/>
  <c r="L2210"/>
  <c r="L977"/>
  <c r="L1001"/>
  <c r="R1504"/>
  <c r="R1496"/>
  <c r="R745"/>
  <c r="R4430"/>
  <c r="R249"/>
  <c r="R327"/>
  <c r="R336" s="1"/>
  <c r="R1036"/>
  <c r="R2459"/>
  <c r="R1052"/>
  <c r="R1044"/>
  <c r="R2211"/>
  <c r="R978"/>
  <c r="R2137"/>
  <c r="R1002"/>
  <c r="Z1491"/>
  <c r="Z1499"/>
  <c r="Z740"/>
  <c r="Z4425"/>
  <c r="Z244"/>
  <c r="Z1047"/>
  <c r="Z2454"/>
  <c r="Z1031"/>
  <c r="Z322"/>
  <c r="Z331" s="1"/>
  <c r="Z1039"/>
  <c r="Z2132"/>
  <c r="Z2206"/>
  <c r="Z973"/>
  <c r="Z997"/>
  <c r="N285" i="2"/>
  <c r="P549" i="33"/>
  <c r="P557" s="1"/>
  <c r="N240" i="2" s="1"/>
  <c r="AB1505" i="1"/>
  <c r="AB1497"/>
  <c r="AB746"/>
  <c r="AB4431"/>
  <c r="AB250"/>
  <c r="AB1053"/>
  <c r="AB2460"/>
  <c r="AB328"/>
  <c r="AB337" s="1"/>
  <c r="AB1045"/>
  <c r="AB1037"/>
  <c r="AB2138"/>
  <c r="AB2212"/>
  <c r="AB979"/>
  <c r="AB1003"/>
  <c r="K1495"/>
  <c r="K1503"/>
  <c r="K744"/>
  <c r="K4429"/>
  <c r="K248"/>
  <c r="K1051"/>
  <c r="K2458"/>
  <c r="K326"/>
  <c r="K1043"/>
  <c r="K1035"/>
  <c r="K2136"/>
  <c r="K2210"/>
  <c r="K977"/>
  <c r="K1001"/>
  <c r="Q1492"/>
  <c r="Q1500"/>
  <c r="Q741"/>
  <c r="Q4426"/>
  <c r="Q245"/>
  <c r="Q323"/>
  <c r="Q332" s="1"/>
  <c r="Q1048"/>
  <c r="Q1032"/>
  <c r="Q1040"/>
  <c r="Q2455"/>
  <c r="Q2207"/>
  <c r="Q2133"/>
  <c r="Q998"/>
  <c r="Q974"/>
  <c r="Y1495"/>
  <c r="Y1503"/>
  <c r="Y4429"/>
  <c r="Y744"/>
  <c r="Y248"/>
  <c r="Y326"/>
  <c r="Y1051"/>
  <c r="Y2458"/>
  <c r="Y1043"/>
  <c r="Y1035"/>
  <c r="Y2210"/>
  <c r="Y2136"/>
  <c r="Y1001"/>
  <c r="Y977"/>
  <c r="S285" i="2"/>
  <c r="U549" i="33"/>
  <c r="U557" s="1"/>
  <c r="S240" i="2" s="1"/>
  <c r="AC1503" i="1"/>
  <c r="AC1495"/>
  <c r="AC744"/>
  <c r="AC4429"/>
  <c r="AC248"/>
  <c r="AC326"/>
  <c r="AC335" s="1"/>
  <c r="AC1043"/>
  <c r="AC2458"/>
  <c r="AC1035"/>
  <c r="AC1051"/>
  <c r="AC2210"/>
  <c r="AC2136"/>
  <c r="AC1001"/>
  <c r="AC977"/>
  <c r="C285" i="2"/>
  <c r="E549" i="33"/>
  <c r="E557" s="1"/>
  <c r="C240" i="2" s="1"/>
  <c r="AA3329" i="1" l="1"/>
  <c r="H3326"/>
  <c r="H3322"/>
  <c r="H3327"/>
  <c r="G802" i="33"/>
  <c r="G554"/>
  <c r="E237" i="2" s="1"/>
  <c r="K945" i="1" s="1"/>
  <c r="H3328"/>
  <c r="H3323"/>
  <c r="X3329"/>
  <c r="S3329"/>
  <c r="H4305"/>
  <c r="H3324"/>
  <c r="H4306"/>
  <c r="H4308"/>
  <c r="H4311"/>
  <c r="H4307"/>
  <c r="AA4312"/>
  <c r="H4310"/>
  <c r="H4309"/>
  <c r="S4312"/>
  <c r="H803" i="33"/>
  <c r="N4312" i="1"/>
  <c r="X4312"/>
  <c r="N3329"/>
  <c r="I800" i="33"/>
  <c r="J798"/>
  <c r="K803"/>
  <c r="M804"/>
  <c r="N799"/>
  <c r="L804"/>
  <c r="Q802"/>
  <c r="H800"/>
  <c r="K802"/>
  <c r="J799"/>
  <c r="S802"/>
  <c r="V800"/>
  <c r="O799"/>
  <c r="R802"/>
  <c r="O801"/>
  <c r="L801"/>
  <c r="S804"/>
  <c r="G801"/>
  <c r="L799"/>
  <c r="N800"/>
  <c r="L802"/>
  <c r="I804"/>
  <c r="N551"/>
  <c r="L233" i="2"/>
  <c r="M551" i="33"/>
  <c r="K233" i="2"/>
  <c r="I801" i="33"/>
  <c r="P800"/>
  <c r="R803"/>
  <c r="M801"/>
  <c r="S799"/>
  <c r="H804"/>
  <c r="N803"/>
  <c r="V803"/>
  <c r="N801"/>
  <c r="P798"/>
  <c r="P799"/>
  <c r="S801"/>
  <c r="G804"/>
  <c r="O804"/>
  <c r="K798"/>
  <c r="H801"/>
  <c r="K804"/>
  <c r="K800"/>
  <c r="V802"/>
  <c r="G803"/>
  <c r="U802"/>
  <c r="T800"/>
  <c r="Q798"/>
  <c r="L800"/>
  <c r="I799"/>
  <c r="M800"/>
  <c r="T801"/>
  <c r="O800"/>
  <c r="U801"/>
  <c r="K799"/>
  <c r="V801"/>
  <c r="P804"/>
  <c r="J803"/>
  <c r="T799"/>
  <c r="R804"/>
  <c r="M799"/>
  <c r="M798"/>
  <c r="T804"/>
  <c r="U804"/>
  <c r="Q803"/>
  <c r="V799"/>
  <c r="V798"/>
  <c r="Q801"/>
  <c r="O803"/>
  <c r="S798"/>
  <c r="M803"/>
  <c r="T802"/>
  <c r="J804"/>
  <c r="P801"/>
  <c r="J801"/>
  <c r="Q800"/>
  <c r="U800"/>
  <c r="N798"/>
  <c r="I802"/>
  <c r="F802"/>
  <c r="R798"/>
  <c r="H802"/>
  <c r="J802"/>
  <c r="J800"/>
  <c r="N804"/>
  <c r="L798"/>
  <c r="O802"/>
  <c r="V804"/>
  <c r="M802"/>
  <c r="R799"/>
  <c r="S803"/>
  <c r="E800"/>
  <c r="T803"/>
  <c r="Q799"/>
  <c r="N802"/>
  <c r="E555"/>
  <c r="C238" i="2" s="1"/>
  <c r="F551" i="33"/>
  <c r="D234" i="2" s="1"/>
  <c r="T1056" i="1"/>
  <c r="K1058"/>
  <c r="AB1060"/>
  <c r="U1055"/>
  <c r="V1057"/>
  <c r="AC1061"/>
  <c r="AB1055"/>
  <c r="P1059"/>
  <c r="R1057"/>
  <c r="AB1058"/>
  <c r="Y1061"/>
  <c r="R1056"/>
  <c r="O1059"/>
  <c r="R1058"/>
  <c r="L1061"/>
  <c r="Q1058"/>
  <c r="I1060"/>
  <c r="T1058"/>
  <c r="V1059"/>
  <c r="J1060"/>
  <c r="T1061"/>
  <c r="V1056"/>
  <c r="T1060"/>
  <c r="J1055"/>
  <c r="O1058"/>
  <c r="I1059"/>
  <c r="M1059"/>
  <c r="R1061"/>
  <c r="L1056"/>
  <c r="AB1061"/>
  <c r="L1059"/>
  <c r="U1058"/>
  <c r="Y1060"/>
  <c r="I1058"/>
  <c r="M1060"/>
  <c r="L1057"/>
  <c r="K1057"/>
  <c r="P1057"/>
  <c r="O1061"/>
  <c r="O1057"/>
  <c r="W1057"/>
  <c r="Q1057"/>
  <c r="AC1058"/>
  <c r="Y1058"/>
  <c r="P1056"/>
  <c r="P1058"/>
  <c r="W1061"/>
  <c r="I1061"/>
  <c r="V1061"/>
  <c r="V1060"/>
  <c r="M1058"/>
  <c r="U1056"/>
  <c r="M1057"/>
  <c r="AC1056"/>
  <c r="L1060"/>
  <c r="I1057"/>
  <c r="Q1061"/>
  <c r="Q1056"/>
  <c r="K1059"/>
  <c r="Z1055"/>
  <c r="R1060"/>
  <c r="AD1060"/>
  <c r="K1055"/>
  <c r="Z1058"/>
  <c r="Y1057"/>
  <c r="K1061"/>
  <c r="P1055"/>
  <c r="L1058"/>
  <c r="P1061"/>
  <c r="P1060"/>
  <c r="I1056"/>
  <c r="I1055"/>
  <c r="AC1055"/>
  <c r="J1056"/>
  <c r="V1058"/>
  <c r="O1055"/>
  <c r="AC1057"/>
  <c r="J1058"/>
  <c r="T1055"/>
  <c r="J1059"/>
  <c r="Y1055"/>
  <c r="Q1059"/>
  <c r="M1056"/>
  <c r="K1056"/>
  <c r="O1060"/>
  <c r="AB1056"/>
  <c r="O1056"/>
  <c r="J1057"/>
  <c r="Z1056"/>
  <c r="R1055"/>
  <c r="U1057"/>
  <c r="AC1059"/>
  <c r="Y1059"/>
  <c r="AB1057"/>
  <c r="U1061"/>
  <c r="L1055"/>
  <c r="AB1059"/>
  <c r="Z1057"/>
  <c r="Q1060"/>
  <c r="W1060"/>
  <c r="V1055"/>
  <c r="W1055"/>
  <c r="M1055"/>
  <c r="AD1056"/>
  <c r="AD1059"/>
  <c r="K1060"/>
  <c r="W1056"/>
  <c r="AD1058"/>
  <c r="Q1055"/>
  <c r="M1061"/>
  <c r="AC1060"/>
  <c r="U1059"/>
  <c r="AD1061"/>
  <c r="R1059"/>
  <c r="AD1057"/>
  <c r="Y1056"/>
  <c r="T1059"/>
  <c r="Z1060"/>
  <c r="Z1061"/>
  <c r="T1057"/>
  <c r="AD1055"/>
  <c r="W1058"/>
  <c r="J1061"/>
  <c r="U1060"/>
  <c r="Z1059"/>
  <c r="W1059"/>
  <c r="AA1504"/>
  <c r="AA1035"/>
  <c r="AA978"/>
  <c r="G550" i="33"/>
  <c r="E233" i="2" s="1"/>
  <c r="G555" i="33"/>
  <c r="E238" i="2" s="1"/>
  <c r="S555" i="33"/>
  <c r="Q238" i="2" s="1"/>
  <c r="S552" i="33"/>
  <c r="Q235" i="2" s="1"/>
  <c r="S553" i="33"/>
  <c r="Q236" i="2" s="1"/>
  <c r="T550" i="33"/>
  <c r="R233" i="2" s="1"/>
  <c r="T554" i="33"/>
  <c r="R237" i="2" s="1"/>
  <c r="K552" i="33"/>
  <c r="I235" i="2" s="1"/>
  <c r="AA1503" i="1"/>
  <c r="T552" i="33"/>
  <c r="R235" i="2" s="1"/>
  <c r="K550" i="33"/>
  <c r="I233" i="2" s="1"/>
  <c r="K551" i="33"/>
  <c r="I234" i="2" s="1"/>
  <c r="R556" i="33"/>
  <c r="P239" i="2" s="1"/>
  <c r="V555" i="33"/>
  <c r="T238" i="2" s="1"/>
  <c r="AA999" i="1"/>
  <c r="R554" i="33"/>
  <c r="P237" i="2" s="1"/>
  <c r="AA1041" i="1"/>
  <c r="S1035"/>
  <c r="R551" i="33"/>
  <c r="P234" i="2" s="1"/>
  <c r="G553" i="33"/>
  <c r="E236" i="2" s="1"/>
  <c r="H550" i="33"/>
  <c r="F233" i="2" s="1"/>
  <c r="H556" i="33"/>
  <c r="F239" i="2" s="1"/>
  <c r="P611" i="33"/>
  <c r="S550"/>
  <c r="Q233" i="2" s="1"/>
  <c r="G556" i="33"/>
  <c r="E239" i="2" s="1"/>
  <c r="H552" i="33"/>
  <c r="F235" i="2" s="1"/>
  <c r="AA1044" i="1"/>
  <c r="AA1001"/>
  <c r="H555" i="33"/>
  <c r="F238" i="2" s="1"/>
  <c r="X999" i="1"/>
  <c r="H554" i="33"/>
  <c r="F237" i="2" s="1"/>
  <c r="S556" i="33"/>
  <c r="Q239" i="2" s="1"/>
  <c r="H553" i="33"/>
  <c r="F236" i="2" s="1"/>
  <c r="G552" i="33"/>
  <c r="E235" i="2" s="1"/>
  <c r="Q613" i="33"/>
  <c r="N2210" i="1"/>
  <c r="T553" i="33"/>
  <c r="R236" i="2" s="1"/>
  <c r="S1503" i="1"/>
  <c r="K555" i="33"/>
  <c r="I238" i="2" s="1"/>
  <c r="T555" i="33"/>
  <c r="R238" i="2" s="1"/>
  <c r="K553" i="33"/>
  <c r="I236" i="2" s="1"/>
  <c r="T556" i="33"/>
  <c r="R239" i="2" s="1"/>
  <c r="N977" i="1"/>
  <c r="N1035"/>
  <c r="N1503"/>
  <c r="O553" i="33"/>
  <c r="M236" i="2" s="1"/>
  <c r="S3814" i="1"/>
  <c r="K556" i="33"/>
  <c r="I239" i="2" s="1"/>
  <c r="V552" i="33"/>
  <c r="T235" i="2" s="1"/>
  <c r="AA975" i="1"/>
  <c r="AA1501"/>
  <c r="AA2210"/>
  <c r="T613" i="33"/>
  <c r="S615"/>
  <c r="F610"/>
  <c r="X2208" i="1"/>
  <c r="X1041"/>
  <c r="X800"/>
  <c r="S2210"/>
  <c r="S2426"/>
  <c r="T615" i="33"/>
  <c r="V614"/>
  <c r="N973" i="1"/>
  <c r="N1031"/>
  <c r="AA2208"/>
  <c r="AA1033"/>
  <c r="X1033"/>
  <c r="N1499"/>
  <c r="S977"/>
  <c r="S2831"/>
  <c r="X3814"/>
  <c r="F555" i="33"/>
  <c r="D238" i="2" s="1"/>
  <c r="L610" i="33"/>
  <c r="O615"/>
  <c r="H609"/>
  <c r="S612"/>
  <c r="H611"/>
  <c r="F614"/>
  <c r="U609"/>
  <c r="U612"/>
  <c r="K612"/>
  <c r="I610"/>
  <c r="O614"/>
  <c r="K613"/>
  <c r="P612"/>
  <c r="L609"/>
  <c r="V611"/>
  <c r="L556"/>
  <c r="J239" i="2" s="1"/>
  <c r="S1043" i="1"/>
  <c r="X975"/>
  <c r="X1501"/>
  <c r="O556" i="33"/>
  <c r="M239" i="2" s="1"/>
  <c r="X2426" i="1"/>
  <c r="F553" i="33"/>
  <c r="D236" i="2" s="1"/>
  <c r="U610" i="33"/>
  <c r="F554"/>
  <c r="D237" i="2" s="1"/>
  <c r="N1001" i="1"/>
  <c r="AA2211"/>
  <c r="AA1036"/>
  <c r="P609" i="33"/>
  <c r="AA977" i="1"/>
  <c r="H613" i="33"/>
  <c r="N2206" i="1"/>
  <c r="N1039"/>
  <c r="AA1002"/>
  <c r="M612" i="33"/>
  <c r="O552"/>
  <c r="M235" i="2" s="1"/>
  <c r="K609" i="33"/>
  <c r="O550"/>
  <c r="M233" i="2" s="1"/>
  <c r="S800" i="1"/>
  <c r="I609" i="33"/>
  <c r="X2831" i="1"/>
  <c r="Q611" i="33"/>
  <c r="P615"/>
  <c r="T610"/>
  <c r="O613"/>
  <c r="M615"/>
  <c r="O610"/>
  <c r="T612"/>
  <c r="H551"/>
  <c r="F234" i="2" s="1"/>
  <c r="AA1043" i="1"/>
  <c r="S1001"/>
  <c r="F550" i="33"/>
  <c r="D233" i="2" s="1"/>
  <c r="L614" i="33"/>
  <c r="K615"/>
  <c r="K614"/>
  <c r="L551"/>
  <c r="J234" i="2" s="1"/>
  <c r="T614" i="33"/>
  <c r="P610"/>
  <c r="F613"/>
  <c r="V612"/>
  <c r="V609"/>
  <c r="Q612"/>
  <c r="S610"/>
  <c r="S613"/>
  <c r="N4429" i="1"/>
  <c r="AC1054"/>
  <c r="AC1506"/>
  <c r="AC1038"/>
  <c r="AC1498"/>
  <c r="AC1046"/>
  <c r="AC251"/>
  <c r="AC329"/>
  <c r="AC338" s="1"/>
  <c r="AC747"/>
  <c r="AC4432"/>
  <c r="AC2461"/>
  <c r="AC2139"/>
  <c r="AC2213"/>
  <c r="AC1004"/>
  <c r="AC980"/>
  <c r="AC948"/>
  <c r="AA2136"/>
  <c r="AA2458"/>
  <c r="AA744"/>
  <c r="N1051"/>
  <c r="N997"/>
  <c r="N2454"/>
  <c r="N244"/>
  <c r="S2458"/>
  <c r="U615" i="33"/>
  <c r="AA2459" i="1"/>
  <c r="R614" i="33"/>
  <c r="AA1496" i="1"/>
  <c r="H615" i="33"/>
  <c r="AA2134" i="1"/>
  <c r="AA2456"/>
  <c r="AA246"/>
  <c r="R611" i="33"/>
  <c r="AA1493" i="1"/>
  <c r="N2138"/>
  <c r="N1037"/>
  <c r="N746"/>
  <c r="H612" i="33"/>
  <c r="Q554"/>
  <c r="O237" i="2" s="1"/>
  <c r="X2209" i="1"/>
  <c r="X2457"/>
  <c r="X247"/>
  <c r="X1502"/>
  <c r="X1037"/>
  <c r="X250"/>
  <c r="N615" i="33"/>
  <c r="X1497" i="1"/>
  <c r="N975"/>
  <c r="N1049"/>
  <c r="N324"/>
  <c r="N1501"/>
  <c r="E610" i="33"/>
  <c r="AA2824" i="1"/>
  <c r="U554" i="33"/>
  <c r="S237" i="2" s="1"/>
  <c r="X1049" i="1"/>
  <c r="Q609" i="33"/>
  <c r="S979" i="1"/>
  <c r="S2460"/>
  <c r="S250"/>
  <c r="S1505"/>
  <c r="S2208"/>
  <c r="S2456"/>
  <c r="S4427"/>
  <c r="S2135"/>
  <c r="S1050"/>
  <c r="S4428"/>
  <c r="AD1054"/>
  <c r="AD1038"/>
  <c r="AD1506"/>
  <c r="AD1046"/>
  <c r="AD1498"/>
  <c r="AD251"/>
  <c r="AD329"/>
  <c r="AD338" s="1"/>
  <c r="AD747"/>
  <c r="AD4432"/>
  <c r="AD2461"/>
  <c r="AD2139"/>
  <c r="AD2213"/>
  <c r="AD1004"/>
  <c r="AD948"/>
  <c r="AD980"/>
  <c r="S2132"/>
  <c r="S1031"/>
  <c r="S740"/>
  <c r="U611" i="33"/>
  <c r="R552"/>
  <c r="P235" i="2" s="1"/>
  <c r="I555" i="33"/>
  <c r="G238" i="2" s="1"/>
  <c r="N2211" i="1"/>
  <c r="N1052"/>
  <c r="N4430"/>
  <c r="L555" i="33"/>
  <c r="J238" i="2" s="1"/>
  <c r="E551" i="33"/>
  <c r="C234" i="2" s="1"/>
  <c r="S793" i="1"/>
  <c r="X2132"/>
  <c r="X2454"/>
  <c r="X740"/>
  <c r="I613" i="33"/>
  <c r="AA2209" i="1"/>
  <c r="AA1034"/>
  <c r="AA743"/>
  <c r="Q610" i="33"/>
  <c r="X1052" i="1"/>
  <c r="X2459"/>
  <c r="X1504"/>
  <c r="J552" i="33"/>
  <c r="H235" i="2" s="1"/>
  <c r="AA2132" i="1"/>
  <c r="AA2454"/>
  <c r="AA4425"/>
  <c r="L613" i="33"/>
  <c r="P553"/>
  <c r="N236" i="2" s="1"/>
  <c r="F609" i="33"/>
  <c r="X793" i="1"/>
  <c r="N998"/>
  <c r="N2133"/>
  <c r="N1032"/>
  <c r="N741"/>
  <c r="S1036"/>
  <c r="S249"/>
  <c r="J614" i="33"/>
  <c r="S1496" i="1"/>
  <c r="I615" i="33"/>
  <c r="P614"/>
  <c r="S2207" i="1"/>
  <c r="S323"/>
  <c r="S332" s="1"/>
  <c r="O332"/>
  <c r="S4426"/>
  <c r="N793"/>
  <c r="I554" i="33"/>
  <c r="G237" i="2" s="1"/>
  <c r="M611" i="33"/>
  <c r="H614"/>
  <c r="AA2133" i="1"/>
  <c r="AA1048"/>
  <c r="AA4426"/>
  <c r="X1001"/>
  <c r="X2136"/>
  <c r="X1051"/>
  <c r="X744"/>
  <c r="L554" i="33"/>
  <c r="J237" i="2" s="1"/>
  <c r="AA1003" i="1"/>
  <c r="AA1053"/>
  <c r="AA328"/>
  <c r="AA337" s="1"/>
  <c r="Y337"/>
  <c r="AA1505"/>
  <c r="M610" i="33"/>
  <c r="J1498" i="1"/>
  <c r="J1506"/>
  <c r="J1054"/>
  <c r="J1038"/>
  <c r="J1046"/>
  <c r="J251"/>
  <c r="J329"/>
  <c r="J747"/>
  <c r="J4432"/>
  <c r="J2461"/>
  <c r="J2139"/>
  <c r="J1004"/>
  <c r="J948"/>
  <c r="J980"/>
  <c r="X2133"/>
  <c r="X323"/>
  <c r="X332" s="1"/>
  <c r="T332"/>
  <c r="X4426"/>
  <c r="P556" i="33"/>
  <c r="N239" i="2" s="1"/>
  <c r="J555" i="33"/>
  <c r="H238" i="2" s="1"/>
  <c r="S614" i="33"/>
  <c r="L550"/>
  <c r="J233" i="2" s="1"/>
  <c r="N2135" i="1"/>
  <c r="N1034"/>
  <c r="N4428"/>
  <c r="O555" i="33"/>
  <c r="M238" i="2" s="1"/>
  <c r="L615" i="33"/>
  <c r="O554"/>
  <c r="M237" i="2" s="1"/>
  <c r="O609" i="33"/>
  <c r="P555"/>
  <c r="N238" i="2" s="1"/>
  <c r="I553" i="33"/>
  <c r="G236" i="2" s="1"/>
  <c r="I552" i="33"/>
  <c r="G235" i="2" s="1"/>
  <c r="AA2426" i="1"/>
  <c r="D549" i="33"/>
  <c r="B285" i="2"/>
  <c r="U613" i="33"/>
  <c r="AA1051" i="1"/>
  <c r="AA4429"/>
  <c r="N1043"/>
  <c r="N248"/>
  <c r="G613" i="33"/>
  <c r="N1495" i="1"/>
  <c r="M614" i="33"/>
  <c r="M1506" i="1"/>
  <c r="M1498"/>
  <c r="M1046"/>
  <c r="M1054"/>
  <c r="M1038"/>
  <c r="M251"/>
  <c r="M329"/>
  <c r="M338" s="1"/>
  <c r="M747"/>
  <c r="M4432"/>
  <c r="M2461"/>
  <c r="M2139"/>
  <c r="M2213"/>
  <c r="M980"/>
  <c r="M1004"/>
  <c r="M948"/>
  <c r="N4425"/>
  <c r="S1051"/>
  <c r="S248"/>
  <c r="J613" i="33"/>
  <c r="S1495" i="1"/>
  <c r="T609" i="33"/>
  <c r="AA249" i="1"/>
  <c r="E552" i="33"/>
  <c r="C235" i="2" s="1"/>
  <c r="AA4427" i="1"/>
  <c r="N2212"/>
  <c r="N2460"/>
  <c r="N328"/>
  <c r="N337" s="1"/>
  <c r="K337"/>
  <c r="N1505"/>
  <c r="E614" i="33"/>
  <c r="I614"/>
  <c r="X1042" i="1"/>
  <c r="X4428"/>
  <c r="X2212"/>
  <c r="X328"/>
  <c r="X337" s="1"/>
  <c r="T337"/>
  <c r="X4431"/>
  <c r="N1033"/>
  <c r="N246"/>
  <c r="G611" i="33"/>
  <c r="N1493" i="1"/>
  <c r="AA3807"/>
  <c r="T1054"/>
  <c r="T1038"/>
  <c r="T1046"/>
  <c r="T1498"/>
  <c r="T1506"/>
  <c r="T251"/>
  <c r="T329"/>
  <c r="T747"/>
  <c r="T4432"/>
  <c r="T2461"/>
  <c r="T2139"/>
  <c r="T2213"/>
  <c r="T1004"/>
  <c r="T980"/>
  <c r="X2456"/>
  <c r="X246"/>
  <c r="N611" i="33"/>
  <c r="X1493" i="1"/>
  <c r="S1003"/>
  <c r="S1037"/>
  <c r="S4431"/>
  <c r="S975"/>
  <c r="S2134"/>
  <c r="S1033"/>
  <c r="S742"/>
  <c r="Y1506"/>
  <c r="Y1498"/>
  <c r="Y1038"/>
  <c r="Y1046"/>
  <c r="Y1054"/>
  <c r="Y329"/>
  <c r="Y747"/>
  <c r="Y4432"/>
  <c r="Y251"/>
  <c r="Y2461"/>
  <c r="Y2139"/>
  <c r="Y2213"/>
  <c r="Y948"/>
  <c r="Y1004"/>
  <c r="Y980"/>
  <c r="J554" i="33"/>
  <c r="H237" i="2" s="1"/>
  <c r="S1000" i="1"/>
  <c r="S2209"/>
  <c r="S325"/>
  <c r="S334" s="1"/>
  <c r="O334"/>
  <c r="S743"/>
  <c r="X667"/>
  <c r="X676" s="1"/>
  <c r="T676"/>
  <c r="R555" i="33"/>
  <c r="P238" i="2" s="1"/>
  <c r="S973" i="1"/>
  <c r="S1039"/>
  <c r="S322"/>
  <c r="S331" s="1"/>
  <c r="O331"/>
  <c r="S1499"/>
  <c r="L553" i="33"/>
  <c r="J236" i="2" s="1"/>
  <c r="V613" i="33"/>
  <c r="N978" i="1"/>
  <c r="N2137"/>
  <c r="N1036"/>
  <c r="N745"/>
  <c r="Q555" i="33"/>
  <c r="O238" i="2" s="1"/>
  <c r="S2824" i="1"/>
  <c r="O669"/>
  <c r="S660"/>
  <c r="S669" s="1"/>
  <c r="L611" i="33"/>
  <c r="X997" i="1"/>
  <c r="X1039"/>
  <c r="X322"/>
  <c r="X331" s="1"/>
  <c r="T331"/>
  <c r="X1499"/>
  <c r="AA1000"/>
  <c r="AA1042"/>
  <c r="AA325"/>
  <c r="AA334" s="1"/>
  <c r="Y334"/>
  <c r="AA1502"/>
  <c r="X978"/>
  <c r="X1036"/>
  <c r="X249"/>
  <c r="N614" i="33"/>
  <c r="X1496" i="1"/>
  <c r="AA997"/>
  <c r="AA2206"/>
  <c r="AA1047"/>
  <c r="AA740"/>
  <c r="Q615" i="33"/>
  <c r="J553"/>
  <c r="H236" i="2" s="1"/>
  <c r="V551" i="33"/>
  <c r="T234" i="2" s="1"/>
  <c r="X2419" i="1"/>
  <c r="T669"/>
  <c r="X660"/>
  <c r="X669" s="1"/>
  <c r="N1040"/>
  <c r="N323"/>
  <c r="N332" s="1"/>
  <c r="K332"/>
  <c r="G610" i="33"/>
  <c r="N1492" i="1"/>
  <c r="S2211"/>
  <c r="S1044"/>
  <c r="S4430"/>
  <c r="V554" i="33"/>
  <c r="T237" i="2" s="1"/>
  <c r="U1498" i="1"/>
  <c r="U1506"/>
  <c r="U1054"/>
  <c r="U251"/>
  <c r="U1038"/>
  <c r="U329"/>
  <c r="U338" s="1"/>
  <c r="U1046"/>
  <c r="U747"/>
  <c r="U4432"/>
  <c r="U2461"/>
  <c r="U2139"/>
  <c r="U2213"/>
  <c r="U1004"/>
  <c r="U980"/>
  <c r="U948"/>
  <c r="S998"/>
  <c r="S2133"/>
  <c r="S1040"/>
  <c r="S741"/>
  <c r="F611" i="33"/>
  <c r="V615"/>
  <c r="N2824" i="1"/>
  <c r="K669"/>
  <c r="N660"/>
  <c r="N669" s="1"/>
  <c r="I671"/>
  <c r="M613" i="33"/>
  <c r="U553"/>
  <c r="S236" i="2" s="1"/>
  <c r="Z1498" i="1"/>
  <c r="Z1506"/>
  <c r="Z1046"/>
  <c r="Z1054"/>
  <c r="Z251"/>
  <c r="Z329"/>
  <c r="Z338" s="1"/>
  <c r="Z1038"/>
  <c r="Z747"/>
  <c r="Z4432"/>
  <c r="Z2461"/>
  <c r="Z2139"/>
  <c r="Z2213"/>
  <c r="Z1004"/>
  <c r="Z980"/>
  <c r="Z948"/>
  <c r="AA974"/>
  <c r="AA2207"/>
  <c r="AA323"/>
  <c r="AA332" s="1"/>
  <c r="Y332"/>
  <c r="AA741"/>
  <c r="X2458"/>
  <c r="X326"/>
  <c r="X335" s="1"/>
  <c r="T335"/>
  <c r="X1503"/>
  <c r="K1506"/>
  <c r="K1498"/>
  <c r="K1038"/>
  <c r="K1046"/>
  <c r="K1054"/>
  <c r="K251"/>
  <c r="K329"/>
  <c r="K4432"/>
  <c r="K747"/>
  <c r="K2461"/>
  <c r="K2139"/>
  <c r="K980"/>
  <c r="K1004"/>
  <c r="K948"/>
  <c r="AA2212"/>
  <c r="AA2460"/>
  <c r="AA250"/>
  <c r="R615" i="33"/>
  <c r="AA1497" i="1"/>
  <c r="X998"/>
  <c r="X2207"/>
  <c r="X1040"/>
  <c r="X741"/>
  <c r="M609" i="33"/>
  <c r="I551"/>
  <c r="G234" i="2" s="1"/>
  <c r="F556" i="33"/>
  <c r="D239" i="2" s="1"/>
  <c r="N1000" i="1"/>
  <c r="N2209"/>
  <c r="N325"/>
  <c r="N334" s="1"/>
  <c r="K334"/>
  <c r="N743"/>
  <c r="I333"/>
  <c r="I556" i="33"/>
  <c r="G239" i="2" s="1"/>
  <c r="K554" i="33"/>
  <c r="I237" i="2" s="1"/>
  <c r="J551" i="33"/>
  <c r="H234" i="2" s="1"/>
  <c r="V556" i="33"/>
  <c r="T239" i="2" s="1"/>
  <c r="U551" i="33"/>
  <c r="S234" i="2" s="1"/>
  <c r="AA2831" i="1"/>
  <c r="Y676"/>
  <c r="AA667"/>
  <c r="AA676" s="1"/>
  <c r="AA326"/>
  <c r="AA335" s="1"/>
  <c r="Y335"/>
  <c r="N326"/>
  <c r="N335" s="1"/>
  <c r="K335"/>
  <c r="V1506"/>
  <c r="V1498"/>
  <c r="V1054"/>
  <c r="V251"/>
  <c r="V1038"/>
  <c r="V329"/>
  <c r="V338" s="1"/>
  <c r="V1046"/>
  <c r="V747"/>
  <c r="V4432"/>
  <c r="V2461"/>
  <c r="V2139"/>
  <c r="V2213"/>
  <c r="V1004"/>
  <c r="V980"/>
  <c r="V948"/>
  <c r="W1498"/>
  <c r="W1506"/>
  <c r="W329"/>
  <c r="W338" s="1"/>
  <c r="W1038"/>
  <c r="W1046"/>
  <c r="W1054"/>
  <c r="W251"/>
  <c r="W4432"/>
  <c r="W747"/>
  <c r="W2461"/>
  <c r="W2213"/>
  <c r="W2139"/>
  <c r="W980"/>
  <c r="W1004"/>
  <c r="W948"/>
  <c r="N2132"/>
  <c r="N322"/>
  <c r="N331" s="1"/>
  <c r="K331"/>
  <c r="N740"/>
  <c r="S4429"/>
  <c r="AA2137"/>
  <c r="AA1052"/>
  <c r="AA4430"/>
  <c r="E612" i="33"/>
  <c r="AA742" i="1"/>
  <c r="N979"/>
  <c r="N1045"/>
  <c r="N250"/>
  <c r="G615" i="33"/>
  <c r="N1497" i="1"/>
  <c r="X1000"/>
  <c r="X976"/>
  <c r="X1034"/>
  <c r="X743"/>
  <c r="X979"/>
  <c r="X2138"/>
  <c r="X2460"/>
  <c r="X746"/>
  <c r="N2456"/>
  <c r="N4427"/>
  <c r="AA793"/>
  <c r="X4427"/>
  <c r="S2138"/>
  <c r="S1053"/>
  <c r="S746"/>
  <c r="S1049"/>
  <c r="S324"/>
  <c r="S333" s="1"/>
  <c r="O333"/>
  <c r="J611" i="33"/>
  <c r="S1493" i="1"/>
  <c r="U556" i="33"/>
  <c r="S239" i="2" s="1"/>
  <c r="S976" i="1"/>
  <c r="S1042"/>
  <c r="S1034"/>
  <c r="S1502"/>
  <c r="E553" i="33"/>
  <c r="C236" i="2" s="1"/>
  <c r="S997" i="1"/>
  <c r="S1047"/>
  <c r="S244"/>
  <c r="J609" i="33"/>
  <c r="S1491" i="1"/>
  <c r="N1002"/>
  <c r="N2459"/>
  <c r="N327"/>
  <c r="N336" s="1"/>
  <c r="K336"/>
  <c r="G614" i="33"/>
  <c r="N1496" i="1"/>
  <c r="E613" i="33"/>
  <c r="P554"/>
  <c r="N237" i="2" s="1"/>
  <c r="S2419" i="1"/>
  <c r="X973"/>
  <c r="X1031"/>
  <c r="X244"/>
  <c r="N609" i="33"/>
  <c r="X1491" i="1"/>
  <c r="AA976"/>
  <c r="AA1050"/>
  <c r="AA247"/>
  <c r="R612" i="33"/>
  <c r="AA1494" i="1"/>
  <c r="X2137"/>
  <c r="X1044"/>
  <c r="X4430"/>
  <c r="Q550" i="33"/>
  <c r="O233" i="2" s="1"/>
  <c r="AA1031" i="1"/>
  <c r="AA322"/>
  <c r="AA331" s="1"/>
  <c r="Y331"/>
  <c r="AA1499"/>
  <c r="E615" i="33"/>
  <c r="X2824" i="1"/>
  <c r="R1498"/>
  <c r="R1506"/>
  <c r="R1054"/>
  <c r="R1038"/>
  <c r="R1046"/>
  <c r="R251"/>
  <c r="R329"/>
  <c r="R338" s="1"/>
  <c r="R747"/>
  <c r="R4432"/>
  <c r="R2461"/>
  <c r="R2139"/>
  <c r="R2213"/>
  <c r="R1004"/>
  <c r="R980"/>
  <c r="N974"/>
  <c r="N1048"/>
  <c r="N245"/>
  <c r="N1500"/>
  <c r="S1002"/>
  <c r="S2137"/>
  <c r="S1052"/>
  <c r="S745"/>
  <c r="Q552" i="33"/>
  <c r="O235" i="2" s="1"/>
  <c r="J550" i="33"/>
  <c r="H233" i="2" s="1"/>
  <c r="S974" i="1"/>
  <c r="S1032"/>
  <c r="S1048"/>
  <c r="S1500"/>
  <c r="N2419"/>
  <c r="R553" i="33"/>
  <c r="P236" i="2" s="1"/>
  <c r="Q551" i="33"/>
  <c r="O234" i="2" s="1"/>
  <c r="AA2455" i="1"/>
  <c r="AA1032"/>
  <c r="R610" i="33"/>
  <c r="AA1492" i="1"/>
  <c r="X977"/>
  <c r="X1043"/>
  <c r="X248"/>
  <c r="N613" i="33"/>
  <c r="X1495" i="1"/>
  <c r="R550" i="33"/>
  <c r="P233" i="2" s="1"/>
  <c r="V553" i="33"/>
  <c r="T236" i="2" s="1"/>
  <c r="E556" i="33"/>
  <c r="C239" i="2" s="1"/>
  <c r="AA2138" i="1"/>
  <c r="AA1037"/>
  <c r="AA4431"/>
  <c r="L1498"/>
  <c r="L1506"/>
  <c r="L1054"/>
  <c r="L1038"/>
  <c r="L1046"/>
  <c r="L329"/>
  <c r="L338" s="1"/>
  <c r="L251"/>
  <c r="L4432"/>
  <c r="L747"/>
  <c r="L2461"/>
  <c r="L2139"/>
  <c r="L2213"/>
  <c r="L948"/>
  <c r="L1004"/>
  <c r="L980"/>
  <c r="H805" i="33" s="1"/>
  <c r="X974" i="1"/>
  <c r="X2455"/>
  <c r="X1048"/>
  <c r="X1500"/>
  <c r="G551" i="33"/>
  <c r="E234" i="2" s="1"/>
  <c r="N976" i="1"/>
  <c r="N1050"/>
  <c r="N1042"/>
  <c r="N1502"/>
  <c r="E611" i="33"/>
  <c r="U555"/>
  <c r="S238" i="2" s="1"/>
  <c r="F552" i="33"/>
  <c r="D235" i="2" s="1"/>
  <c r="S554" i="33"/>
  <c r="Q237" i="2" s="1"/>
  <c r="AA3814" i="1"/>
  <c r="I1054"/>
  <c r="I1506"/>
  <c r="I1038"/>
  <c r="I1046"/>
  <c r="I1498"/>
  <c r="I329"/>
  <c r="I251"/>
  <c r="I747"/>
  <c r="I4432"/>
  <c r="I2461"/>
  <c r="I2139"/>
  <c r="I980"/>
  <c r="I1004"/>
  <c r="I948"/>
  <c r="AA248"/>
  <c r="R613" i="33"/>
  <c r="AA1495" i="1"/>
  <c r="N2136"/>
  <c r="N2458"/>
  <c r="N744"/>
  <c r="S609" i="33"/>
  <c r="O612"/>
  <c r="N1047" i="1"/>
  <c r="G609" i="33"/>
  <c r="N1491" i="1"/>
  <c r="T611" i="33"/>
  <c r="S2136" i="1"/>
  <c r="S326"/>
  <c r="S335" s="1"/>
  <c r="O335"/>
  <c r="S744"/>
  <c r="AA327"/>
  <c r="AA336" s="1"/>
  <c r="Y336"/>
  <c r="AA745"/>
  <c r="O1498"/>
  <c r="O1506"/>
  <c r="O1046"/>
  <c r="O1054"/>
  <c r="O329"/>
  <c r="O251"/>
  <c r="O1038"/>
  <c r="O4432"/>
  <c r="O747"/>
  <c r="O2461"/>
  <c r="O2213"/>
  <c r="O2139"/>
  <c r="O980"/>
  <c r="O1004"/>
  <c r="O948"/>
  <c r="AA1049"/>
  <c r="AA324"/>
  <c r="AA333" s="1"/>
  <c r="Y333"/>
  <c r="L612" i="33"/>
  <c r="N1003" i="1"/>
  <c r="N1053"/>
  <c r="N4431"/>
  <c r="P552" i="33"/>
  <c r="N235" i="2" s="1"/>
  <c r="S611" i="33"/>
  <c r="X2135" i="1"/>
  <c r="X1050"/>
  <c r="X325"/>
  <c r="X334" s="1"/>
  <c r="T334"/>
  <c r="N612" i="33"/>
  <c r="X1494" i="1"/>
  <c r="P613" i="33"/>
  <c r="X1003" i="1"/>
  <c r="X1053"/>
  <c r="X1045"/>
  <c r="X1505"/>
  <c r="Q614" i="33"/>
  <c r="N999" i="1"/>
  <c r="N2134"/>
  <c r="N1041"/>
  <c r="N742"/>
  <c r="AA2419"/>
  <c r="Y669"/>
  <c r="AA660"/>
  <c r="AA669" s="1"/>
  <c r="O676"/>
  <c r="S667"/>
  <c r="S676" s="1"/>
  <c r="E609" i="33"/>
  <c r="K611"/>
  <c r="X2134" i="1"/>
  <c r="X324"/>
  <c r="X333" s="1"/>
  <c r="T333"/>
  <c r="X742"/>
  <c r="S2212"/>
  <c r="S1045"/>
  <c r="S328"/>
  <c r="S337" s="1"/>
  <c r="O337"/>
  <c r="J615" i="33"/>
  <c r="S1497" i="1"/>
  <c r="S999"/>
  <c r="S1041"/>
  <c r="S246"/>
  <c r="S1501"/>
  <c r="S2457"/>
  <c r="S247"/>
  <c r="J612" i="33"/>
  <c r="S1494" i="1"/>
  <c r="V610" i="33"/>
  <c r="Q1506" i="1"/>
  <c r="Q1498"/>
  <c r="Q1038"/>
  <c r="Q1046"/>
  <c r="Q251"/>
  <c r="Q1054"/>
  <c r="Q329"/>
  <c r="Q338" s="1"/>
  <c r="Q4432"/>
  <c r="Q747"/>
  <c r="Q2461"/>
  <c r="Q2139"/>
  <c r="Q2213"/>
  <c r="Q980"/>
  <c r="Q1004"/>
  <c r="Q948"/>
  <c r="S2206"/>
  <c r="S2454"/>
  <c r="S4425"/>
  <c r="F612" i="33"/>
  <c r="N1044" i="1"/>
  <c r="N249"/>
  <c r="N1504"/>
  <c r="S3807"/>
  <c r="E550" i="33"/>
  <c r="C233" i="2" s="1"/>
  <c r="U550" i="33"/>
  <c r="S233" i="2" s="1"/>
  <c r="X2206" i="1"/>
  <c r="X1047"/>
  <c r="X4425"/>
  <c r="AA2135"/>
  <c r="AA2457"/>
  <c r="AA4428"/>
  <c r="P550" i="33"/>
  <c r="N233" i="2" s="1"/>
  <c r="K610" i="33"/>
  <c r="X1002" i="1"/>
  <c r="X2211"/>
  <c r="X327"/>
  <c r="X336" s="1"/>
  <c r="T336"/>
  <c r="X745"/>
  <c r="J556" i="33"/>
  <c r="H239" i="2" s="1"/>
  <c r="AA973" i="1"/>
  <c r="AA1039"/>
  <c r="AA244"/>
  <c r="R609" i="33"/>
  <c r="AA1491" i="1"/>
  <c r="I550" i="33"/>
  <c r="G233" i="2" s="1"/>
  <c r="H610" i="33"/>
  <c r="X3807" i="1"/>
  <c r="N2207"/>
  <c r="N2455"/>
  <c r="N4426"/>
  <c r="S978"/>
  <c r="S2459"/>
  <c r="S327"/>
  <c r="S336" s="1"/>
  <c r="O336"/>
  <c r="S1504"/>
  <c r="F615" i="33"/>
  <c r="U552"/>
  <c r="S235" i="2" s="1"/>
  <c r="U614" i="33"/>
  <c r="S2455" i="1"/>
  <c r="S245"/>
  <c r="J610" i="33"/>
  <c r="S1492" i="1"/>
  <c r="I612" i="33"/>
  <c r="I611"/>
  <c r="N3807" i="1"/>
  <c r="L552" i="33"/>
  <c r="J235" i="2" s="1"/>
  <c r="P551" i="33"/>
  <c r="N234" i="2" s="1"/>
  <c r="AA998" i="1"/>
  <c r="AA1040"/>
  <c r="AA245"/>
  <c r="AA1500"/>
  <c r="X2210"/>
  <c r="X1035"/>
  <c r="X4429"/>
  <c r="Q556" i="33"/>
  <c r="O239" i="2" s="1"/>
  <c r="AA979" i="1"/>
  <c r="AA1045"/>
  <c r="AA746"/>
  <c r="X1032"/>
  <c r="X245"/>
  <c r="N610" i="33"/>
  <c r="X1492" i="1"/>
  <c r="AB1498"/>
  <c r="AB1506"/>
  <c r="AB1054"/>
  <c r="AB1038"/>
  <c r="AB1046"/>
  <c r="AB251"/>
  <c r="AB329"/>
  <c r="AB338" s="1"/>
  <c r="AB4432"/>
  <c r="AB747"/>
  <c r="AB2461"/>
  <c r="AB2139"/>
  <c r="AB2213"/>
  <c r="AB948"/>
  <c r="AB1004"/>
  <c r="AB980"/>
  <c r="T805" i="33" s="1"/>
  <c r="V550"/>
  <c r="T233" i="2" s="1"/>
  <c r="Q553" i="33"/>
  <c r="O236" i="2" s="1"/>
  <c r="O611" i="33"/>
  <c r="N2457" i="1"/>
  <c r="N247"/>
  <c r="G612" i="33"/>
  <c r="N1494" i="1"/>
  <c r="T551" i="33"/>
  <c r="R234" i="2" s="1"/>
  <c r="P1498" i="1"/>
  <c r="P1506"/>
  <c r="P1054"/>
  <c r="P1038"/>
  <c r="P1046"/>
  <c r="P251"/>
  <c r="P329"/>
  <c r="P338" s="1"/>
  <c r="P747"/>
  <c r="P4432"/>
  <c r="P2461"/>
  <c r="P2139"/>
  <c r="P2213"/>
  <c r="P948"/>
  <c r="P1004"/>
  <c r="P980"/>
  <c r="K805" i="33" s="1"/>
  <c r="E554"/>
  <c r="C237" i="2" s="1"/>
  <c r="S551" i="33"/>
  <c r="Q234" i="2" s="1"/>
  <c r="O551" i="33"/>
  <c r="M234" i="2" s="1"/>
  <c r="AA800" i="1"/>
  <c r="H3329" l="1"/>
  <c r="P805" i="33"/>
  <c r="Q945" i="1"/>
  <c r="L944"/>
  <c r="L941"/>
  <c r="Y947"/>
  <c r="K941"/>
  <c r="W944"/>
  <c r="V941"/>
  <c r="I941"/>
  <c r="Z945"/>
  <c r="K942"/>
  <c r="AD944"/>
  <c r="Y944"/>
  <c r="W941"/>
  <c r="I944"/>
  <c r="AD947"/>
  <c r="AD945"/>
  <c r="AD942"/>
  <c r="Q944"/>
  <c r="M943"/>
  <c r="U945"/>
  <c r="O946"/>
  <c r="O943"/>
  <c r="L942"/>
  <c r="J945"/>
  <c r="U947"/>
  <c r="Q947"/>
  <c r="J946"/>
  <c r="P947"/>
  <c r="AB946"/>
  <c r="Z947"/>
  <c r="Z941"/>
  <c r="K944"/>
  <c r="Y945"/>
  <c r="AA945" s="1"/>
  <c r="P942"/>
  <c r="P943"/>
  <c r="Z943"/>
  <c r="AC943"/>
  <c r="V943"/>
  <c r="I947"/>
  <c r="W942"/>
  <c r="W943"/>
  <c r="V945"/>
  <c r="AC942"/>
  <c r="M947"/>
  <c r="M942"/>
  <c r="V944"/>
  <c r="Y943"/>
  <c r="U941"/>
  <c r="P944"/>
  <c r="L946"/>
  <c r="Z944"/>
  <c r="U942"/>
  <c r="Z942"/>
  <c r="AD941"/>
  <c r="W947"/>
  <c r="V942"/>
  <c r="O947"/>
  <c r="J943"/>
  <c r="Y941"/>
  <c r="AC947"/>
  <c r="O942"/>
  <c r="AC944"/>
  <c r="O944"/>
  <c r="M944"/>
  <c r="V947"/>
  <c r="M945"/>
  <c r="I942"/>
  <c r="Q942"/>
  <c r="J941"/>
  <c r="U943"/>
  <c r="P946"/>
  <c r="L945"/>
  <c r="Y942"/>
  <c r="AA942" s="1"/>
  <c r="P941"/>
  <c r="AB945"/>
  <c r="Z946"/>
  <c r="J942"/>
  <c r="R941"/>
  <c r="M941"/>
  <c r="AC941"/>
  <c r="AC945"/>
  <c r="AD943"/>
  <c r="AB944"/>
  <c r="K947"/>
  <c r="T941"/>
  <c r="I945"/>
  <c r="AB942"/>
  <c r="Q943"/>
  <c r="AC946"/>
  <c r="O941"/>
  <c r="P945"/>
  <c r="J947"/>
  <c r="W946"/>
  <c r="Y946"/>
  <c r="O945"/>
  <c r="I943"/>
  <c r="V946"/>
  <c r="U946"/>
  <c r="Q941"/>
  <c r="Q946"/>
  <c r="M946"/>
  <c r="W945"/>
  <c r="J944"/>
  <c r="U944"/>
  <c r="AB947"/>
  <c r="K943"/>
  <c r="L943"/>
  <c r="L947"/>
  <c r="AD946"/>
  <c r="AB943"/>
  <c r="AB941"/>
  <c r="K946"/>
  <c r="I946"/>
  <c r="H4312"/>
  <c r="AA941"/>
  <c r="M552" i="33"/>
  <c r="K234" i="2"/>
  <c r="N552" i="33"/>
  <c r="L234" i="2"/>
  <c r="U805" i="33"/>
  <c r="M805"/>
  <c r="N805"/>
  <c r="J805"/>
  <c r="S805"/>
  <c r="V805"/>
  <c r="Q805"/>
  <c r="R805"/>
  <c r="I805"/>
  <c r="L805"/>
  <c r="O805"/>
  <c r="I1062" i="1"/>
  <c r="AA1060"/>
  <c r="X1055"/>
  <c r="S1059"/>
  <c r="AA1058"/>
  <c r="AA1057"/>
  <c r="N1061"/>
  <c r="S1060"/>
  <c r="S1055"/>
  <c r="N1055"/>
  <c r="N1058"/>
  <c r="N1056"/>
  <c r="X1058"/>
  <c r="J1062"/>
  <c r="O1062"/>
  <c r="X1057"/>
  <c r="AA1059"/>
  <c r="L1062"/>
  <c r="K1062"/>
  <c r="U1062"/>
  <c r="AA1055"/>
  <c r="Y1062"/>
  <c r="AA1061"/>
  <c r="X1059"/>
  <c r="AA1056"/>
  <c r="N1060"/>
  <c r="N1059"/>
  <c r="X1056"/>
  <c r="S1061"/>
  <c r="V1062"/>
  <c r="N1057"/>
  <c r="AB1062"/>
  <c r="Q1062"/>
  <c r="S1056"/>
  <c r="S1057"/>
  <c r="Z1062"/>
  <c r="T1062"/>
  <c r="M1062"/>
  <c r="AD1062"/>
  <c r="AC1062"/>
  <c r="P1062"/>
  <c r="X1061"/>
  <c r="R1062"/>
  <c r="W1062"/>
  <c r="X1060"/>
  <c r="S1058"/>
  <c r="H1001"/>
  <c r="H1042"/>
  <c r="H246"/>
  <c r="H1505"/>
  <c r="H999"/>
  <c r="H1039"/>
  <c r="H1503"/>
  <c r="U616" i="33"/>
  <c r="H740" i="1"/>
  <c r="H250"/>
  <c r="H1033"/>
  <c r="H2138"/>
  <c r="H975"/>
  <c r="H1035"/>
  <c r="H1501"/>
  <c r="H4431"/>
  <c r="H2458"/>
  <c r="H977"/>
  <c r="H1032"/>
  <c r="H1491"/>
  <c r="H997"/>
  <c r="H1502"/>
  <c r="H1000"/>
  <c r="H2133"/>
  <c r="H1051"/>
  <c r="H4430"/>
  <c r="H1497"/>
  <c r="H1044"/>
  <c r="H4427"/>
  <c r="V616" i="33"/>
  <c r="L616"/>
  <c r="H976" i="1"/>
  <c r="H746"/>
  <c r="H979"/>
  <c r="H741"/>
  <c r="H1499"/>
  <c r="H1493"/>
  <c r="H1037"/>
  <c r="H2136"/>
  <c r="H1045"/>
  <c r="H1003"/>
  <c r="H616" i="33"/>
  <c r="H974" i="1"/>
  <c r="H1002"/>
  <c r="H1034"/>
  <c r="H1049"/>
  <c r="H2456"/>
  <c r="H998"/>
  <c r="H2457"/>
  <c r="H973"/>
  <c r="K616" i="33"/>
  <c r="H1494" i="1"/>
  <c r="H1500"/>
  <c r="H1504"/>
  <c r="H4426"/>
  <c r="H1041"/>
  <c r="H1053"/>
  <c r="H323"/>
  <c r="H1492"/>
  <c r="H1040"/>
  <c r="H978"/>
  <c r="H4425"/>
  <c r="H1043"/>
  <c r="H1031"/>
  <c r="H1495"/>
  <c r="M616" i="33"/>
  <c r="H1496" i="1"/>
  <c r="H2459"/>
  <c r="P616" i="33"/>
  <c r="H1036" i="1"/>
  <c r="I616" i="33"/>
  <c r="T616"/>
  <c r="S1004" i="1"/>
  <c r="S2461"/>
  <c r="S251"/>
  <c r="S1506"/>
  <c r="E616" i="33"/>
  <c r="H2134" i="1"/>
  <c r="Q616" i="33"/>
  <c r="N980" i="1"/>
  <c r="N747"/>
  <c r="N1054"/>
  <c r="N1506"/>
  <c r="O616" i="33"/>
  <c r="AA2213" i="1"/>
  <c r="AA4432"/>
  <c r="AA1046"/>
  <c r="X2213"/>
  <c r="X747"/>
  <c r="X1498"/>
  <c r="N616" i="33"/>
  <c r="H322" i="1"/>
  <c r="D551" i="33"/>
  <c r="B234" i="2" s="1"/>
  <c r="H245" i="1"/>
  <c r="D550" i="33"/>
  <c r="B233" i="2" s="1"/>
  <c r="H327" i="1"/>
  <c r="S980"/>
  <c r="S747"/>
  <c r="S329"/>
  <c r="S338" s="1"/>
  <c r="O338"/>
  <c r="S1498"/>
  <c r="J616" i="33"/>
  <c r="H745" i="1"/>
  <c r="H1050"/>
  <c r="N2139"/>
  <c r="N4432"/>
  <c r="N1046"/>
  <c r="AA980"/>
  <c r="AA2139"/>
  <c r="AA747"/>
  <c r="AA1038"/>
  <c r="X980"/>
  <c r="X2139"/>
  <c r="X329"/>
  <c r="X338" s="1"/>
  <c r="T338"/>
  <c r="X1046"/>
  <c r="H1052"/>
  <c r="H2135"/>
  <c r="F616" i="33"/>
  <c r="H2132" i="1"/>
  <c r="H2454"/>
  <c r="H2455"/>
  <c r="S2139"/>
  <c r="S4432"/>
  <c r="S1054"/>
  <c r="H1047"/>
  <c r="H2137"/>
  <c r="H324"/>
  <c r="N948"/>
  <c r="N329"/>
  <c r="N1038"/>
  <c r="H326"/>
  <c r="AA1004"/>
  <c r="AA2461"/>
  <c r="AA329"/>
  <c r="AA338" s="1"/>
  <c r="Y338"/>
  <c r="AA1498"/>
  <c r="R616" i="33"/>
  <c r="X1004" i="1"/>
  <c r="X2461"/>
  <c r="X251"/>
  <c r="X1038"/>
  <c r="H249"/>
  <c r="H743"/>
  <c r="H744"/>
  <c r="H4429"/>
  <c r="H244"/>
  <c r="S2213"/>
  <c r="S1038"/>
  <c r="S1046"/>
  <c r="H247"/>
  <c r="H248"/>
  <c r="H325"/>
  <c r="N1004"/>
  <c r="N2461"/>
  <c r="N251"/>
  <c r="N1498"/>
  <c r="G616" i="33"/>
  <c r="S616"/>
  <c r="H2460" i="1"/>
  <c r="AA948"/>
  <c r="AA251"/>
  <c r="AA1054"/>
  <c r="AA1506"/>
  <c r="X4432"/>
  <c r="X1506"/>
  <c r="X1054"/>
  <c r="H1048"/>
  <c r="H742"/>
  <c r="H328"/>
  <c r="H4428"/>
  <c r="N943" l="1"/>
  <c r="N942"/>
  <c r="N945"/>
  <c r="S941"/>
  <c r="AA946"/>
  <c r="N946"/>
  <c r="X941"/>
  <c r="N947"/>
  <c r="AA943"/>
  <c r="N944"/>
  <c r="AA944"/>
  <c r="R942"/>
  <c r="S942" s="1"/>
  <c r="AA947"/>
  <c r="T942"/>
  <c r="X942" s="1"/>
  <c r="N941"/>
  <c r="H941" s="1"/>
  <c r="N553" i="33"/>
  <c r="L235" i="2"/>
  <c r="D552" i="33"/>
  <c r="B235" i="2" s="1"/>
  <c r="M553" i="33"/>
  <c r="K235" i="2"/>
  <c r="H1061" i="1"/>
  <c r="X1062"/>
  <c r="D609" i="33"/>
  <c r="H1060" i="1"/>
  <c r="H1058"/>
  <c r="AA1062"/>
  <c r="H1056"/>
  <c r="H1055"/>
  <c r="H1059"/>
  <c r="S1062"/>
  <c r="N1062"/>
  <c r="H1057"/>
  <c r="D612" i="33"/>
  <c r="D611"/>
  <c r="D613"/>
  <c r="D615"/>
  <c r="D610"/>
  <c r="H1498" i="1"/>
  <c r="D614" i="33"/>
  <c r="H4432" i="1"/>
  <c r="H2139"/>
  <c r="H1038"/>
  <c r="H251"/>
  <c r="H1506"/>
  <c r="H980"/>
  <c r="H1004"/>
  <c r="H329"/>
  <c r="H1046"/>
  <c r="H2461"/>
  <c r="H1054"/>
  <c r="H747"/>
  <c r="T943" l="1"/>
  <c r="X943" s="1"/>
  <c r="R943"/>
  <c r="S943" s="1"/>
  <c r="H942"/>
  <c r="M554" i="33"/>
  <c r="K236" i="2"/>
  <c r="D553" i="33"/>
  <c r="B236" i="2" s="1"/>
  <c r="N554" i="33"/>
  <c r="L236" i="2"/>
  <c r="H1062" i="1"/>
  <c r="D616" i="33"/>
  <c r="M617" s="1"/>
  <c r="K458" i="2" s="1"/>
  <c r="H943" i="1" l="1"/>
  <c r="T944"/>
  <c r="X944" s="1"/>
  <c r="R944"/>
  <c r="S944" s="1"/>
  <c r="N555" i="33"/>
  <c r="L237" i="2"/>
  <c r="M555" i="33"/>
  <c r="K237" i="2"/>
  <c r="D554" i="33"/>
  <c r="B237" i="2" s="1"/>
  <c r="E618" i="33"/>
  <c r="C459" i="2" s="1"/>
  <c r="F623" i="33"/>
  <c r="D464" i="2" s="1"/>
  <c r="N617" i="33"/>
  <c r="L458" i="2" s="1"/>
  <c r="P622" i="33"/>
  <c r="N463" i="2" s="1"/>
  <c r="K619" i="33"/>
  <c r="I460" i="2" s="1"/>
  <c r="M618" i="33"/>
  <c r="K459" i="2" s="1"/>
  <c r="Q623" i="33"/>
  <c r="O464" i="2" s="1"/>
  <c r="I620" i="33"/>
  <c r="G461" i="2" s="1"/>
  <c r="I619" i="33"/>
  <c r="G460" i="2" s="1"/>
  <c r="V620" i="33"/>
  <c r="T461" i="2" s="1"/>
  <c r="N618" i="33"/>
  <c r="L459" i="2" s="1"/>
  <c r="R618" i="33"/>
  <c r="P459" i="2" s="1"/>
  <c r="U618" i="33"/>
  <c r="S459" i="2" s="1"/>
  <c r="G617" i="33"/>
  <c r="E458" i="2" s="1"/>
  <c r="E619" i="33"/>
  <c r="C460" i="2" s="1"/>
  <c r="U622" i="33"/>
  <c r="S463" i="2" s="1"/>
  <c r="G622" i="33"/>
  <c r="E463" i="2" s="1"/>
  <c r="V621" i="33"/>
  <c r="T462" i="2" s="1"/>
  <c r="O621" i="33"/>
  <c r="M462" i="2" s="1"/>
  <c r="U621" i="33"/>
  <c r="S462" i="2" s="1"/>
  <c r="I621" i="33"/>
  <c r="G462" i="2" s="1"/>
  <c r="M622" i="33"/>
  <c r="K463" i="2" s="1"/>
  <c r="H622" i="33"/>
  <c r="F463" i="2" s="1"/>
  <c r="K618" i="33"/>
  <c r="I459" i="2" s="1"/>
  <c r="J620" i="33"/>
  <c r="H461" i="2" s="1"/>
  <c r="Q620" i="33"/>
  <c r="O461" i="2" s="1"/>
  <c r="V619" i="33"/>
  <c r="T460" i="2" s="1"/>
  <c r="E623" i="33"/>
  <c r="C464" i="2" s="1"/>
  <c r="Q621" i="33"/>
  <c r="O462" i="2" s="1"/>
  <c r="F618" i="33"/>
  <c r="D459" i="2" s="1"/>
  <c r="S623" i="33"/>
  <c r="Q464" i="2" s="1"/>
  <c r="P619" i="33"/>
  <c r="N460" i="2" s="1"/>
  <c r="V623" i="33"/>
  <c r="T464" i="2" s="1"/>
  <c r="S620" i="33"/>
  <c r="Q461" i="2" s="1"/>
  <c r="I617" i="33"/>
  <c r="G458" i="2" s="1"/>
  <c r="T620" i="33"/>
  <c r="R461" i="2" s="1"/>
  <c r="O618" i="33"/>
  <c r="M459" i="2" s="1"/>
  <c r="V617" i="33"/>
  <c r="T458" i="2" s="1"/>
  <c r="K617" i="33"/>
  <c r="I458" i="2" s="1"/>
  <c r="L618" i="33"/>
  <c r="J459" i="2" s="1"/>
  <c r="G618" i="33"/>
  <c r="E459" i="2" s="1"/>
  <c r="Q618" i="33"/>
  <c r="O459" i="2" s="1"/>
  <c r="H623" i="33"/>
  <c r="F464" i="2" s="1"/>
  <c r="J617" i="33"/>
  <c r="H458" i="2" s="1"/>
  <c r="J621" i="33"/>
  <c r="H462" i="2" s="1"/>
  <c r="E617" i="33"/>
  <c r="C458" i="2" s="1"/>
  <c r="L620" i="33"/>
  <c r="J461" i="2" s="1"/>
  <c r="M619" i="33"/>
  <c r="K460" i="2" s="1"/>
  <c r="I622" i="33"/>
  <c r="G463" i="2" s="1"/>
  <c r="S622" i="33"/>
  <c r="Q463" i="2" s="1"/>
  <c r="P617" i="33"/>
  <c r="N458" i="2" s="1"/>
  <c r="V618" i="33"/>
  <c r="T459" i="2" s="1"/>
  <c r="E620" i="33"/>
  <c r="C461" i="2" s="1"/>
  <c r="J622" i="33"/>
  <c r="H463" i="2" s="1"/>
  <c r="L621" i="33"/>
  <c r="J462" i="2" s="1"/>
  <c r="R619" i="33"/>
  <c r="P460" i="2" s="1"/>
  <c r="R620" i="33"/>
  <c r="P461" i="2" s="1"/>
  <c r="F619" i="33"/>
  <c r="D460" i="2" s="1"/>
  <c r="G619" i="33"/>
  <c r="E460" i="2" s="1"/>
  <c r="S617" i="33"/>
  <c r="Q458" i="2" s="1"/>
  <c r="O619" i="33"/>
  <c r="M460" i="2" s="1"/>
  <c r="G620" i="33"/>
  <c r="E461" i="2" s="1"/>
  <c r="T619" i="33"/>
  <c r="R460" i="2" s="1"/>
  <c r="R623" i="33"/>
  <c r="P464" i="2" s="1"/>
  <c r="J618" i="33"/>
  <c r="H459" i="2" s="1"/>
  <c r="H620" i="33"/>
  <c r="F461" i="2" s="1"/>
  <c r="U620" i="33"/>
  <c r="S461" i="2" s="1"/>
  <c r="V622" i="33"/>
  <c r="T463" i="2" s="1"/>
  <c r="T621" i="33"/>
  <c r="R462" i="2" s="1"/>
  <c r="K621" i="33"/>
  <c r="I462" i="2" s="1"/>
  <c r="S621" i="33"/>
  <c r="Q462" i="2" s="1"/>
  <c r="F620" i="33"/>
  <c r="D461" i="2" s="1"/>
  <c r="G623" i="33"/>
  <c r="E464" i="2" s="1"/>
  <c r="K620" i="33"/>
  <c r="I461" i="2" s="1"/>
  <c r="R622" i="33"/>
  <c r="P463" i="2" s="1"/>
  <c r="Q622" i="33"/>
  <c r="O463" i="2" s="1"/>
  <c r="U617" i="33"/>
  <c r="S458" i="2" s="1"/>
  <c r="H619" i="33"/>
  <c r="F460" i="2" s="1"/>
  <c r="I623" i="33"/>
  <c r="G464" i="2" s="1"/>
  <c r="M620" i="33"/>
  <c r="K461" i="2" s="1"/>
  <c r="Q619" i="33"/>
  <c r="O460" i="2" s="1"/>
  <c r="R621" i="33"/>
  <c r="P462" i="2" s="1"/>
  <c r="Q617" i="33"/>
  <c r="O458" i="2" s="1"/>
  <c r="F622" i="33"/>
  <c r="D463" i="2" s="1"/>
  <c r="I618" i="33"/>
  <c r="G459" i="2" s="1"/>
  <c r="O622" i="33"/>
  <c r="M463" i="2" s="1"/>
  <c r="H617" i="33"/>
  <c r="F458" i="2" s="1"/>
  <c r="E621" i="33"/>
  <c r="C462" i="2" s="1"/>
  <c r="P618" i="33"/>
  <c r="N459" i="2" s="1"/>
  <c r="O617" i="33"/>
  <c r="M458" i="2" s="1"/>
  <c r="K622" i="33"/>
  <c r="I463" i="2" s="1"/>
  <c r="L617" i="33"/>
  <c r="J458" i="2" s="1"/>
  <c r="L623" i="33"/>
  <c r="J464" i="2" s="1"/>
  <c r="R617" i="33"/>
  <c r="P458" i="2" s="1"/>
  <c r="P621" i="33"/>
  <c r="N462" i="2" s="1"/>
  <c r="F617" i="33"/>
  <c r="D458" i="2" s="1"/>
  <c r="S618" i="33"/>
  <c r="Q459" i="2" s="1"/>
  <c r="U623" i="33"/>
  <c r="S464" i="2" s="1"/>
  <c r="U619" i="33"/>
  <c r="S460" i="2" s="1"/>
  <c r="G621" i="33"/>
  <c r="E462" i="2" s="1"/>
  <c r="N621" i="33"/>
  <c r="L462" i="2" s="1"/>
  <c r="N623" i="33"/>
  <c r="L464" i="2" s="1"/>
  <c r="S619" i="33"/>
  <c r="Q460" i="2" s="1"/>
  <c r="J619" i="33"/>
  <c r="H460" i="2" s="1"/>
  <c r="N622" i="33"/>
  <c r="L463" i="2" s="1"/>
  <c r="J623" i="33"/>
  <c r="H464" i="2" s="1"/>
  <c r="O620" i="33"/>
  <c r="M461" i="2" s="1"/>
  <c r="H618" i="33"/>
  <c r="F459" i="2" s="1"/>
  <c r="N620" i="33"/>
  <c r="L461" i="2" s="1"/>
  <c r="L619" i="33"/>
  <c r="J460" i="2" s="1"/>
  <c r="T617" i="33"/>
  <c r="R458" i="2" s="1"/>
  <c r="E622" i="33"/>
  <c r="C463" i="2" s="1"/>
  <c r="N619" i="33"/>
  <c r="L460" i="2" s="1"/>
  <c r="M621" i="33"/>
  <c r="K462" i="2" s="1"/>
  <c r="M623" i="33"/>
  <c r="K464" i="2" s="1"/>
  <c r="T618" i="33"/>
  <c r="R459" i="2" s="1"/>
  <c r="O623" i="33"/>
  <c r="M464" i="2" s="1"/>
  <c r="P623" i="33"/>
  <c r="N464" i="2" s="1"/>
  <c r="K623" i="33"/>
  <c r="I464" i="2" s="1"/>
  <c r="L622" i="33"/>
  <c r="J463" i="2" s="1"/>
  <c r="T623" i="33"/>
  <c r="R464" i="2" s="1"/>
  <c r="H621" i="33"/>
  <c r="F462" i="2" s="1"/>
  <c r="T622" i="33"/>
  <c r="R463" i="2" s="1"/>
  <c r="P620" i="33"/>
  <c r="N461" i="2" s="1"/>
  <c r="F621" i="33"/>
  <c r="D462" i="2" s="1"/>
  <c r="K1432" i="1"/>
  <c r="K1512" s="1"/>
  <c r="R1427"/>
  <c r="R1507" s="1"/>
  <c r="H944" l="1"/>
  <c r="R945"/>
  <c r="AC1433"/>
  <c r="AC1513" s="1"/>
  <c r="Y1427"/>
  <c r="Y1507" s="1"/>
  <c r="R1428"/>
  <c r="T1431"/>
  <c r="T1511" s="1"/>
  <c r="Y1430"/>
  <c r="Y1510" s="1"/>
  <c r="T945"/>
  <c r="X945" s="1"/>
  <c r="O1430"/>
  <c r="O1510" s="1"/>
  <c r="S945"/>
  <c r="M556" i="33"/>
  <c r="K238" i="2"/>
  <c r="D555" i="33"/>
  <c r="B238" i="2" s="1"/>
  <c r="N556" i="33"/>
  <c r="L238" i="2"/>
  <c r="P1429" i="1"/>
  <c r="P1509" s="1"/>
  <c r="M1431"/>
  <c r="M1511" s="1"/>
  <c r="AC1428"/>
  <c r="AC1508" s="1"/>
  <c r="M1429"/>
  <c r="M1509" s="1"/>
  <c r="I1428"/>
  <c r="I1508" s="1"/>
  <c r="J1429"/>
  <c r="J1509" s="1"/>
  <c r="AD1431"/>
  <c r="AD1511" s="1"/>
  <c r="J1433"/>
  <c r="J1513" s="1"/>
  <c r="K1427"/>
  <c r="K1507" s="1"/>
  <c r="AD1430"/>
  <c r="AD1510" s="1"/>
  <c r="R1432"/>
  <c r="M1430"/>
  <c r="M1510" s="1"/>
  <c r="AC1431"/>
  <c r="AC1511" s="1"/>
  <c r="Y1428"/>
  <c r="Y1508" s="1"/>
  <c r="O1427"/>
  <c r="R1429"/>
  <c r="I1433"/>
  <c r="AC1432"/>
  <c r="AC1512" s="1"/>
  <c r="V1432"/>
  <c r="V1512" s="1"/>
  <c r="AD1428"/>
  <c r="V1429"/>
  <c r="Q1428"/>
  <c r="P1428"/>
  <c r="AB1430"/>
  <c r="AB1510" s="1"/>
  <c r="T1427"/>
  <c r="T1507" s="1"/>
  <c r="L1432"/>
  <c r="L1512" s="1"/>
  <c r="V1427"/>
  <c r="V1507" s="1"/>
  <c r="I1429"/>
  <c r="AD1429"/>
  <c r="AD1509" s="1"/>
  <c r="W1433"/>
  <c r="M1427"/>
  <c r="M1507" s="1"/>
  <c r="P1432"/>
  <c r="P1512" s="1"/>
  <c r="T1428"/>
  <c r="U1431"/>
  <c r="T1433"/>
  <c r="T1513" s="1"/>
  <c r="AD1427"/>
  <c r="AD1507" s="1"/>
  <c r="Z1430"/>
  <c r="Z1510" s="1"/>
  <c r="I1427"/>
  <c r="O1432"/>
  <c r="Z1432"/>
  <c r="W1428"/>
  <c r="W1508" s="1"/>
  <c r="W1430"/>
  <c r="J1428"/>
  <c r="J1508" s="1"/>
  <c r="K1433"/>
  <c r="K1513" s="1"/>
  <c r="W1431"/>
  <c r="AD1433"/>
  <c r="AD1513" s="1"/>
  <c r="O1431"/>
  <c r="O1511" s="1"/>
  <c r="P1427"/>
  <c r="P1507" s="1"/>
  <c r="L1433"/>
  <c r="L1513" s="1"/>
  <c r="K1429"/>
  <c r="K1509" s="1"/>
  <c r="AB1429"/>
  <c r="Z1433"/>
  <c r="Z1513" s="1"/>
  <c r="Q1430"/>
  <c r="Q1431"/>
  <c r="K1428"/>
  <c r="K1508" s="1"/>
  <c r="O1428"/>
  <c r="M1432"/>
  <c r="M1512" s="1"/>
  <c r="I1430"/>
  <c r="U1428"/>
  <c r="U1508" s="1"/>
  <c r="AB1431"/>
  <c r="AB1511" s="1"/>
  <c r="L1428"/>
  <c r="L1508" s="1"/>
  <c r="U1429"/>
  <c r="J1430"/>
  <c r="J1510" s="1"/>
  <c r="Y1433"/>
  <c r="Y1513" s="1"/>
  <c r="Y1429"/>
  <c r="Y1509" s="1"/>
  <c r="I1431"/>
  <c r="Z1427"/>
  <c r="L1430"/>
  <c r="Z1429"/>
  <c r="Y1432"/>
  <c r="Y1512" s="1"/>
  <c r="AC1430"/>
  <c r="AC1429"/>
  <c r="AC1509" s="1"/>
  <c r="W1427"/>
  <c r="W1507" s="1"/>
  <c r="V1431"/>
  <c r="V1511" s="1"/>
  <c r="Z1431"/>
  <c r="M1433"/>
  <c r="L1427"/>
  <c r="Y1431"/>
  <c r="P1431"/>
  <c r="P1511" s="1"/>
  <c r="K624" i="33"/>
  <c r="I465" i="2" s="1"/>
  <c r="R624" i="33"/>
  <c r="P465" i="2" s="1"/>
  <c r="O1433" i="1"/>
  <c r="P1430"/>
  <c r="P1510" s="1"/>
  <c r="L1429"/>
  <c r="L1509" s="1"/>
  <c r="K1430"/>
  <c r="G624" i="33"/>
  <c r="E465" i="2" s="1"/>
  <c r="J1427" i="1"/>
  <c r="V624" i="33"/>
  <c r="T465" i="2" s="1"/>
  <c r="I1432" i="1"/>
  <c r="E624" i="33"/>
  <c r="C465" i="2" s="1"/>
  <c r="W1432" i="1"/>
  <c r="O1429"/>
  <c r="O1509" s="1"/>
  <c r="AD1432"/>
  <c r="R1430"/>
  <c r="R1510" s="1"/>
  <c r="J1432"/>
  <c r="R1431"/>
  <c r="R1511" s="1"/>
  <c r="Q1429"/>
  <c r="Q1509" s="1"/>
  <c r="U1432"/>
  <c r="U1427"/>
  <c r="U1507" s="1"/>
  <c r="I624" i="33"/>
  <c r="G465" i="2" s="1"/>
  <c r="D617" i="33"/>
  <c r="B458" i="2" s="1"/>
  <c r="W1429" i="1"/>
  <c r="W1509" s="1"/>
  <c r="AC1427"/>
  <c r="AC1507" s="1"/>
  <c r="V1428"/>
  <c r="Z1428"/>
  <c r="T1430"/>
  <c r="T1510" s="1"/>
  <c r="M1428"/>
  <c r="M1508" s="1"/>
  <c r="Q624" i="33"/>
  <c r="O465" i="2" s="1"/>
  <c r="U624" i="33"/>
  <c r="S465" i="2" s="1"/>
  <c r="Q1433" i="1"/>
  <c r="Q1513" s="1"/>
  <c r="J624" i="33"/>
  <c r="H465" i="2" s="1"/>
  <c r="K1431" i="1"/>
  <c r="K1511" s="1"/>
  <c r="T1432"/>
  <c r="T1512" s="1"/>
  <c r="S624" i="33"/>
  <c r="Q465" i="2" s="1"/>
  <c r="U1430" i="1"/>
  <c r="U1510" s="1"/>
  <c r="AB1427"/>
  <c r="AB1507" s="1"/>
  <c r="D619" i="33"/>
  <c r="B460" i="2" s="1"/>
  <c r="N624" i="33"/>
  <c r="L465" i="2" s="1"/>
  <c r="T1429" i="1"/>
  <c r="T1509" s="1"/>
  <c r="U1433"/>
  <c r="U1513" s="1"/>
  <c r="O624" i="33"/>
  <c r="M465" i="2" s="1"/>
  <c r="M624" i="33"/>
  <c r="K465" i="2" s="1"/>
  <c r="AB1432" i="1"/>
  <c r="AB1512" s="1"/>
  <c r="R1433"/>
  <c r="D622" i="33"/>
  <c r="B463" i="2" s="1"/>
  <c r="P1433" i="1"/>
  <c r="L624" i="33"/>
  <c r="J465" i="2" s="1"/>
  <c r="V1430" i="1"/>
  <c r="V1510" s="1"/>
  <c r="D618" i="33"/>
  <c r="B459" i="2" s="1"/>
  <c r="AB1428" i="1"/>
  <c r="Q1432"/>
  <c r="Q1512" s="1"/>
  <c r="H624" i="33"/>
  <c r="F465" i="2" s="1"/>
  <c r="V1433" i="1"/>
  <c r="V1513" s="1"/>
  <c r="L1431"/>
  <c r="L1511" s="1"/>
  <c r="AB1433"/>
  <c r="AB1513" s="1"/>
  <c r="T624" i="33"/>
  <c r="R465" i="2" s="1"/>
  <c r="D623" i="33"/>
  <c r="B464" i="2" s="1"/>
  <c r="F624" i="33"/>
  <c r="D465" i="2" s="1"/>
  <c r="J1431" i="1"/>
  <c r="J1511" s="1"/>
  <c r="D621" i="33"/>
  <c r="B462" i="2" s="1"/>
  <c r="P624" i="33"/>
  <c r="N465" i="2" s="1"/>
  <c r="D620" i="33"/>
  <c r="B461" i="2" s="1"/>
  <c r="R1508" i="1"/>
  <c r="Q1427"/>
  <c r="Q1507" s="1"/>
  <c r="AD1434" l="1"/>
  <c r="AD1514" s="1"/>
  <c r="T946"/>
  <c r="X946" s="1"/>
  <c r="R946"/>
  <c r="S946" s="1"/>
  <c r="H945"/>
  <c r="N557" i="33"/>
  <c r="L240" i="2" s="1"/>
  <c r="L239"/>
  <c r="M557" i="33"/>
  <c r="K239" i="2"/>
  <c r="D556" i="33"/>
  <c r="B239" i="2" s="1"/>
  <c r="I1512" i="1"/>
  <c r="I1510"/>
  <c r="I1511"/>
  <c r="I1513"/>
  <c r="I1507"/>
  <c r="I1509"/>
  <c r="W1513"/>
  <c r="Q1508"/>
  <c r="O1507"/>
  <c r="U1511"/>
  <c r="AA1430"/>
  <c r="AA1510" s="1"/>
  <c r="O1512"/>
  <c r="R1512"/>
  <c r="AD1508"/>
  <c r="V1509"/>
  <c r="R1509"/>
  <c r="P1508"/>
  <c r="T1508"/>
  <c r="AB1509"/>
  <c r="Q1510"/>
  <c r="Z1512"/>
  <c r="Z1509"/>
  <c r="Q1511"/>
  <c r="W1510"/>
  <c r="AA1432"/>
  <c r="AA1512" s="1"/>
  <c r="S1428"/>
  <c r="S1508" s="1"/>
  <c r="O1508"/>
  <c r="K1434"/>
  <c r="K1514" s="1"/>
  <c r="W1434"/>
  <c r="W1514" s="1"/>
  <c r="W1511"/>
  <c r="AA1429"/>
  <c r="AA1509" s="1"/>
  <c r="U1509"/>
  <c r="N1427"/>
  <c r="N1507" s="1"/>
  <c r="L1507"/>
  <c r="N1429"/>
  <c r="N1509" s="1"/>
  <c r="Z1511"/>
  <c r="N1432"/>
  <c r="N1512" s="1"/>
  <c r="J1507"/>
  <c r="AD1512"/>
  <c r="S1431"/>
  <c r="S1511" s="1"/>
  <c r="J1512"/>
  <c r="O1513"/>
  <c r="AA1433"/>
  <c r="AA1513" s="1"/>
  <c r="L1510"/>
  <c r="S1430"/>
  <c r="S1510" s="1"/>
  <c r="P1434"/>
  <c r="P1514" s="1"/>
  <c r="U1512"/>
  <c r="Q1434"/>
  <c r="Q1514" s="1"/>
  <c r="V1508"/>
  <c r="U1434"/>
  <c r="U1514" s="1"/>
  <c r="K1510"/>
  <c r="N1433"/>
  <c r="N1513" s="1"/>
  <c r="Z1507"/>
  <c r="P1513"/>
  <c r="M1513"/>
  <c r="AA1427"/>
  <c r="AA1507" s="1"/>
  <c r="Y1434"/>
  <c r="Y1514" s="1"/>
  <c r="AC1510"/>
  <c r="X1431"/>
  <c r="X1511" s="1"/>
  <c r="Z1434"/>
  <c r="Z1514" s="1"/>
  <c r="AB1508"/>
  <c r="X1427"/>
  <c r="X1507" s="1"/>
  <c r="N1430"/>
  <c r="N1510" s="1"/>
  <c r="M1434"/>
  <c r="X1428"/>
  <c r="X1508" s="1"/>
  <c r="S1433"/>
  <c r="S1513" s="1"/>
  <c r="Y1511"/>
  <c r="O1434"/>
  <c r="AA1431"/>
  <c r="AA1511" s="1"/>
  <c r="I1434"/>
  <c r="AC1434"/>
  <c r="AC1514" s="1"/>
  <c r="Z1508"/>
  <c r="AA1428"/>
  <c r="AA1508" s="1"/>
  <c r="X1432"/>
  <c r="X1512" s="1"/>
  <c r="W1512"/>
  <c r="S1429"/>
  <c r="S1509" s="1"/>
  <c r="N1428"/>
  <c r="N1508" s="1"/>
  <c r="T1434"/>
  <c r="T1514" s="1"/>
  <c r="R1434"/>
  <c r="X1429"/>
  <c r="X1509" s="1"/>
  <c r="L1434"/>
  <c r="S1432"/>
  <c r="S1512" s="1"/>
  <c r="X1430"/>
  <c r="X1510" s="1"/>
  <c r="R1513"/>
  <c r="N1431"/>
  <c r="N1511" s="1"/>
  <c r="X1433"/>
  <c r="X1513" s="1"/>
  <c r="AB1434"/>
  <c r="AB1514" s="1"/>
  <c r="V1434"/>
  <c r="V1514" s="1"/>
  <c r="J1434"/>
  <c r="D624" i="33"/>
  <c r="B465" i="2" s="1"/>
  <c r="S1427" i="1"/>
  <c r="S1507" s="1"/>
  <c r="H946" l="1"/>
  <c r="T947"/>
  <c r="X947" s="1"/>
  <c r="R947"/>
  <c r="S947" s="1"/>
  <c r="T948"/>
  <c r="X948" s="1"/>
  <c r="K240" i="2"/>
  <c r="D557" i="33"/>
  <c r="B240" i="2" s="1"/>
  <c r="I1514" i="1"/>
  <c r="M1514"/>
  <c r="N1434"/>
  <c r="N1514" s="1"/>
  <c r="H1431"/>
  <c r="H1511" s="1"/>
  <c r="AA1434"/>
  <c r="AA1514" s="1"/>
  <c r="H1433"/>
  <c r="S1434"/>
  <c r="S1514" s="1"/>
  <c r="H1428"/>
  <c r="O1514"/>
  <c r="L1514"/>
  <c r="H1432"/>
  <c r="R1514"/>
  <c r="H1429"/>
  <c r="H1430"/>
  <c r="J1514"/>
  <c r="X1434"/>
  <c r="X1514" s="1"/>
  <c r="H1427"/>
  <c r="H947" l="1"/>
  <c r="R948"/>
  <c r="S948" s="1"/>
  <c r="H948" s="1"/>
  <c r="H1507"/>
  <c r="H1509"/>
  <c r="H1512"/>
  <c r="H1508"/>
  <c r="H1513"/>
  <c r="H1510"/>
  <c r="H1434"/>
  <c r="H1514" s="1"/>
  <c r="Q505" l="1"/>
  <c r="Q1977"/>
  <c r="L505"/>
  <c r="L1977"/>
  <c r="V505"/>
  <c r="V1977"/>
  <c r="I506"/>
  <c r="I1978"/>
  <c r="U505"/>
  <c r="U1977"/>
  <c r="R507"/>
  <c r="R1979"/>
  <c r="AC511"/>
  <c r="AC1983"/>
  <c r="T508"/>
  <c r="T1980"/>
  <c r="K507"/>
  <c r="K1979"/>
  <c r="M512"/>
  <c r="M1984"/>
  <c r="U512"/>
  <c r="U1984"/>
  <c r="L511"/>
  <c r="L1983"/>
  <c r="Q507"/>
  <c r="Q1979"/>
  <c r="U506"/>
  <c r="U1978"/>
  <c r="P508"/>
  <c r="P1980"/>
  <c r="P506"/>
  <c r="P1978"/>
  <c r="Z512"/>
  <c r="Z1984"/>
  <c r="Y510"/>
  <c r="Y1982"/>
  <c r="O507"/>
  <c r="O1979"/>
  <c r="K506"/>
  <c r="K1978"/>
  <c r="Z511"/>
  <c r="Z1983"/>
  <c r="V512"/>
  <c r="V1984"/>
  <c r="T512"/>
  <c r="T1984"/>
  <c r="J508"/>
  <c r="J1980"/>
  <c r="M511"/>
  <c r="M1983"/>
  <c r="P510"/>
  <c r="P1982"/>
  <c r="K508"/>
  <c r="K1980"/>
  <c r="J512"/>
  <c r="J1984"/>
  <c r="AD512"/>
  <c r="AD1984"/>
  <c r="O512"/>
  <c r="O1984"/>
  <c r="Q509"/>
  <c r="Q1981"/>
  <c r="AC506"/>
  <c r="AC1978"/>
  <c r="P507"/>
  <c r="P1979"/>
  <c r="K509"/>
  <c r="K1981"/>
  <c r="K510"/>
  <c r="K1982"/>
  <c r="AD505"/>
  <c r="AC1977"/>
  <c r="I508"/>
  <c r="I1980"/>
  <c r="T505"/>
  <c r="I1983"/>
  <c r="I1977"/>
  <c r="AB1979"/>
  <c r="Q1984"/>
  <c r="T506"/>
  <c r="T1978"/>
  <c r="L1979"/>
  <c r="AD1982"/>
  <c r="AD508"/>
  <c r="AD1980"/>
  <c r="J1981"/>
  <c r="L512"/>
  <c r="L1984"/>
  <c r="W507"/>
  <c r="R1980"/>
  <c r="O1978"/>
  <c r="P511"/>
  <c r="P1983"/>
  <c r="V1981"/>
  <c r="AC1980"/>
  <c r="Z508"/>
  <c r="Z1980"/>
  <c r="Y1984"/>
  <c r="U1981"/>
  <c r="W506"/>
  <c r="W1978"/>
  <c r="AD1983"/>
  <c r="Z510"/>
  <c r="Z1982"/>
  <c r="AB1982"/>
  <c r="Z505"/>
  <c r="Z1977"/>
  <c r="R505"/>
  <c r="R1977"/>
  <c r="M505"/>
  <c r="Y505"/>
  <c r="Y1977"/>
  <c r="I1979"/>
  <c r="O505"/>
  <c r="O508"/>
  <c r="O1980"/>
  <c r="Q506"/>
  <c r="P1981"/>
  <c r="AD506"/>
  <c r="R511"/>
  <c r="R1983"/>
  <c r="Y1979"/>
  <c r="W511"/>
  <c r="T509"/>
  <c r="T1981"/>
  <c r="M506"/>
  <c r="R509"/>
  <c r="J507"/>
  <c r="K511"/>
  <c r="K1983"/>
  <c r="O1981"/>
  <c r="Y506"/>
  <c r="J510"/>
  <c r="J1982"/>
  <c r="AB511"/>
  <c r="AC1982"/>
  <c r="V508"/>
  <c r="M508"/>
  <c r="M1980"/>
  <c r="R512"/>
  <c r="R1984"/>
  <c r="AD1979"/>
  <c r="Y511"/>
  <c r="U511"/>
  <c r="U1983"/>
  <c r="L508"/>
  <c r="Q1982"/>
  <c r="W510"/>
  <c r="O510"/>
  <c r="O1982"/>
  <c r="AC507"/>
  <c r="AC1979"/>
  <c r="J1977"/>
  <c r="I510"/>
  <c r="I1982"/>
  <c r="AB1977"/>
  <c r="K1977"/>
  <c r="I512"/>
  <c r="I1984"/>
  <c r="W505"/>
  <c r="AB1984"/>
  <c r="U507"/>
  <c r="U1979"/>
  <c r="AC512"/>
  <c r="AC1984"/>
  <c r="W1981"/>
  <c r="AB506"/>
  <c r="AB1978"/>
  <c r="P1984"/>
  <c r="K1984"/>
  <c r="AB509"/>
  <c r="AB1981"/>
  <c r="J1983"/>
  <c r="M1979"/>
  <c r="T507"/>
  <c r="T1979"/>
  <c r="T511"/>
  <c r="L1978"/>
  <c r="Z506"/>
  <c r="Z1978"/>
  <c r="L510"/>
  <c r="L1982"/>
  <c r="L1981"/>
  <c r="V511"/>
  <c r="V1983"/>
  <c r="J506"/>
  <c r="J1978"/>
  <c r="Y1981"/>
  <c r="U508"/>
  <c r="U1980"/>
  <c r="V1979"/>
  <c r="W1982" l="1"/>
  <c r="Y1983"/>
  <c r="AA1983" s="1"/>
  <c r="V1980"/>
  <c r="Y1978"/>
  <c r="AA1978" s="1"/>
  <c r="J1979"/>
  <c r="Q1980"/>
  <c r="S1980" s="1"/>
  <c r="AD1978"/>
  <c r="O1977"/>
  <c r="Y509"/>
  <c r="L509"/>
  <c r="L506"/>
  <c r="N506" s="1"/>
  <c r="W509"/>
  <c r="AB512"/>
  <c r="K505"/>
  <c r="N505" s="1"/>
  <c r="Q510"/>
  <c r="AD507"/>
  <c r="AC510"/>
  <c r="R1978"/>
  <c r="P509"/>
  <c r="AB510"/>
  <c r="Y512"/>
  <c r="AA512" s="1"/>
  <c r="R508"/>
  <c r="I511"/>
  <c r="Y1980"/>
  <c r="AA1980" s="1"/>
  <c r="Z1979"/>
  <c r="AA1979" s="1"/>
  <c r="V1978"/>
  <c r="X1978" s="1"/>
  <c r="R1982"/>
  <c r="S1982" s="1"/>
  <c r="AB1980"/>
  <c r="T1982"/>
  <c r="Q1983"/>
  <c r="O1983"/>
  <c r="P1977"/>
  <c r="L1980"/>
  <c r="N1980" s="1"/>
  <c r="M1978"/>
  <c r="N1978" s="1"/>
  <c r="Y507"/>
  <c r="Z1981"/>
  <c r="AA1981" s="1"/>
  <c r="AC509"/>
  <c r="W1979"/>
  <c r="X1979" s="1"/>
  <c r="W508"/>
  <c r="X508" s="1"/>
  <c r="T1977"/>
  <c r="V507"/>
  <c r="X507" s="1"/>
  <c r="T1983"/>
  <c r="J511"/>
  <c r="P512"/>
  <c r="W1977"/>
  <c r="AB505"/>
  <c r="W512"/>
  <c r="X512" s="1"/>
  <c r="Y508"/>
  <c r="AA508" s="1"/>
  <c r="Z507"/>
  <c r="T510"/>
  <c r="Q511"/>
  <c r="AA1977"/>
  <c r="M509"/>
  <c r="AD509"/>
  <c r="U510"/>
  <c r="I509"/>
  <c r="V506"/>
  <c r="X506" s="1"/>
  <c r="R510"/>
  <c r="AB508"/>
  <c r="O511"/>
  <c r="P505"/>
  <c r="S505" s="1"/>
  <c r="W1983"/>
  <c r="M1977"/>
  <c r="N1977" s="1"/>
  <c r="R506"/>
  <c r="R1981"/>
  <c r="S1981" s="1"/>
  <c r="W1984"/>
  <c r="X1984" s="1"/>
  <c r="M1981"/>
  <c r="N1981" s="1"/>
  <c r="AD1981"/>
  <c r="L507"/>
  <c r="U1982"/>
  <c r="I1981"/>
  <c r="AC1981"/>
  <c r="V510"/>
  <c r="V509"/>
  <c r="W1980"/>
  <c r="M510"/>
  <c r="N510" s="1"/>
  <c r="AB507"/>
  <c r="AD1977"/>
  <c r="AB1983"/>
  <c r="O509"/>
  <c r="Q1978"/>
  <c r="I507"/>
  <c r="Z509"/>
  <c r="V1982"/>
  <c r="M1982"/>
  <c r="N1982" s="1"/>
  <c r="K512"/>
  <c r="N512" s="1"/>
  <c r="J505"/>
  <c r="AC508"/>
  <c r="J509"/>
  <c r="Q512"/>
  <c r="M507"/>
  <c r="Q508"/>
  <c r="AD511"/>
  <c r="U509"/>
  <c r="O506"/>
  <c r="AD510"/>
  <c r="I505"/>
  <c r="AC505"/>
  <c r="N1984"/>
  <c r="N1983"/>
  <c r="AA1984"/>
  <c r="AA511"/>
  <c r="N511"/>
  <c r="AA505"/>
  <c r="AA506"/>
  <c r="X505"/>
  <c r="X1981"/>
  <c r="N508"/>
  <c r="S507"/>
  <c r="AA510"/>
  <c r="X511"/>
  <c r="S1984"/>
  <c r="S1979"/>
  <c r="AA1982"/>
  <c r="N1979"/>
  <c r="S1978" l="1"/>
  <c r="H1978" s="1"/>
  <c r="S510"/>
  <c r="X1983"/>
  <c r="S1977"/>
  <c r="X510"/>
  <c r="S1983"/>
  <c r="X1977"/>
  <c r="AA507"/>
  <c r="N509"/>
  <c r="X1980"/>
  <c r="H1980" s="1"/>
  <c r="S509"/>
  <c r="S508"/>
  <c r="H508" s="1"/>
  <c r="X1982"/>
  <c r="H1982" s="1"/>
  <c r="AA509"/>
  <c r="S511"/>
  <c r="H511" s="1"/>
  <c r="S506"/>
  <c r="H506" s="1"/>
  <c r="S512"/>
  <c r="H512" s="1"/>
  <c r="N507"/>
  <c r="X509"/>
  <c r="H1979"/>
  <c r="H1981"/>
  <c r="H1984"/>
  <c r="H505"/>
  <c r="H507" l="1"/>
  <c r="H510"/>
  <c r="H1983"/>
  <c r="H1977"/>
  <c r="H509"/>
  <c r="O545" l="1"/>
  <c r="O2017"/>
  <c r="W545"/>
  <c r="W2017"/>
  <c r="V545"/>
  <c r="V2017"/>
  <c r="L545"/>
  <c r="L2017"/>
  <c r="Z545"/>
  <c r="Z2017"/>
  <c r="Y545"/>
  <c r="Y2017"/>
  <c r="R552"/>
  <c r="R2024"/>
  <c r="R545"/>
  <c r="R2017"/>
  <c r="K552"/>
  <c r="K2024"/>
  <c r="Y551"/>
  <c r="Y2023"/>
  <c r="U547"/>
  <c r="U2019"/>
  <c r="P550"/>
  <c r="P2022"/>
  <c r="U549"/>
  <c r="U2021"/>
  <c r="K551"/>
  <c r="K2023"/>
  <c r="Q547"/>
  <c r="Q2019"/>
  <c r="R546"/>
  <c r="R2018"/>
  <c r="V550"/>
  <c r="V2022"/>
  <c r="L551"/>
  <c r="L2023"/>
  <c r="AD547"/>
  <c r="AD2019"/>
  <c r="M547"/>
  <c r="M2019"/>
  <c r="O548"/>
  <c r="O2020"/>
  <c r="L549"/>
  <c r="L2021"/>
  <c r="Z546"/>
  <c r="Z2018"/>
  <c r="J550"/>
  <c r="J2022"/>
  <c r="T548"/>
  <c r="T2020"/>
  <c r="Y546"/>
  <c r="Y2018"/>
  <c r="W548"/>
  <c r="W2020"/>
  <c r="Z548"/>
  <c r="Z2020"/>
  <c r="V547"/>
  <c r="V2019"/>
  <c r="Y550"/>
  <c r="Y2022"/>
  <c r="T546"/>
  <c r="T2018"/>
  <c r="AB548"/>
  <c r="AB2020"/>
  <c r="AB549"/>
  <c r="AB2021"/>
  <c r="W546"/>
  <c r="W2018"/>
  <c r="V552"/>
  <c r="V2024"/>
  <c r="J552"/>
  <c r="J2024"/>
  <c r="U545"/>
  <c r="U2017"/>
  <c r="AC552"/>
  <c r="AC2024"/>
  <c r="K545"/>
  <c r="K2017"/>
  <c r="J551"/>
  <c r="J2023"/>
  <c r="M550"/>
  <c r="M2022"/>
  <c r="K546"/>
  <c r="K2018"/>
  <c r="O546"/>
  <c r="O2018"/>
  <c r="AC551"/>
  <c r="AC2023"/>
  <c r="W549"/>
  <c r="W2021"/>
  <c r="K547"/>
  <c r="K2019"/>
  <c r="M549"/>
  <c r="M2021"/>
  <c r="V549"/>
  <c r="V2021"/>
  <c r="Q546"/>
  <c r="Q2018"/>
  <c r="J547"/>
  <c r="J2019"/>
  <c r="T547"/>
  <c r="T2019"/>
  <c r="Q551"/>
  <c r="Q2023"/>
  <c r="J546"/>
  <c r="J2018"/>
  <c r="J549"/>
  <c r="J2021"/>
  <c r="P548"/>
  <c r="P2020"/>
  <c r="AB546"/>
  <c r="AB2018"/>
  <c r="M546"/>
  <c r="M2018"/>
  <c r="P549"/>
  <c r="P2021"/>
  <c r="R547"/>
  <c r="R2019"/>
  <c r="O549"/>
  <c r="O2021"/>
  <c r="L548"/>
  <c r="L2020"/>
  <c r="R550"/>
  <c r="R2022"/>
  <c r="L550"/>
  <c r="L2022"/>
  <c r="AB547"/>
  <c r="AB2019"/>
  <c r="K604"/>
  <c r="AD606"/>
  <c r="AD2078"/>
  <c r="AC605"/>
  <c r="AC2077"/>
  <c r="AB603"/>
  <c r="AB2075"/>
  <c r="AC545"/>
  <c r="AC2017"/>
  <c r="Y552"/>
  <c r="Y2024"/>
  <c r="AB552"/>
  <c r="AB2024"/>
  <c r="Z552"/>
  <c r="Z2024"/>
  <c r="AD552"/>
  <c r="AD2024"/>
  <c r="M552"/>
  <c r="M2024"/>
  <c r="O552"/>
  <c r="O2024"/>
  <c r="AD545"/>
  <c r="AD2017"/>
  <c r="T552"/>
  <c r="T2024"/>
  <c r="U546"/>
  <c r="U2018"/>
  <c r="AC548"/>
  <c r="AC2020"/>
  <c r="U550"/>
  <c r="U2022"/>
  <c r="Q549"/>
  <c r="Q2021"/>
  <c r="U548"/>
  <c r="U2020"/>
  <c r="AC549"/>
  <c r="AC2021"/>
  <c r="W551"/>
  <c r="W2023"/>
  <c r="V551"/>
  <c r="V2023"/>
  <c r="T550"/>
  <c r="T2022"/>
  <c r="V546"/>
  <c r="V2018"/>
  <c r="Z547"/>
  <c r="Z2019"/>
  <c r="Z551"/>
  <c r="Z2023"/>
  <c r="W550"/>
  <c r="W2022"/>
  <c r="AB550"/>
  <c r="AB2022"/>
  <c r="Y548"/>
  <c r="Y2020"/>
  <c r="R548"/>
  <c r="R2020"/>
  <c r="AD546"/>
  <c r="AD2018"/>
  <c r="L547"/>
  <c r="L2019"/>
  <c r="T551"/>
  <c r="T2023"/>
  <c r="AD549"/>
  <c r="AD2021"/>
  <c r="K549"/>
  <c r="K2021"/>
  <c r="L546"/>
  <c r="L2018"/>
  <c r="Q548"/>
  <c r="Q2020"/>
  <c r="R551"/>
  <c r="R2023"/>
  <c r="U551"/>
  <c r="U2023"/>
  <c r="R549"/>
  <c r="R2021"/>
  <c r="L605"/>
  <c r="L2077"/>
  <c r="L604"/>
  <c r="L2076"/>
  <c r="J606"/>
  <c r="J2078"/>
  <c r="U604"/>
  <c r="U2076"/>
  <c r="AB602"/>
  <c r="AB2167"/>
  <c r="AB2074"/>
  <c r="J603"/>
  <c r="J2168"/>
  <c r="J2075"/>
  <c r="AB607"/>
  <c r="AB2079"/>
  <c r="Y606"/>
  <c r="Y2078"/>
  <c r="AB604"/>
  <c r="AB2076"/>
  <c r="L607"/>
  <c r="L2079"/>
  <c r="P604"/>
  <c r="P2076"/>
  <c r="Y605"/>
  <c r="Y2170"/>
  <c r="Y2077"/>
  <c r="W607"/>
  <c r="W2079"/>
  <c r="P607"/>
  <c r="P2172"/>
  <c r="P2079"/>
  <c r="M605"/>
  <c r="M2077"/>
  <c r="J605"/>
  <c r="J2077"/>
  <c r="AC602"/>
  <c r="AC2074"/>
  <c r="Z603"/>
  <c r="Z2075"/>
  <c r="M602"/>
  <c r="M2074"/>
  <c r="T603"/>
  <c r="T2168"/>
  <c r="T2075"/>
  <c r="U606"/>
  <c r="U2078"/>
  <c r="J604"/>
  <c r="J2076"/>
  <c r="J2169"/>
  <c r="R605"/>
  <c r="R2077"/>
  <c r="Z2169"/>
  <c r="AD605"/>
  <c r="AD2170"/>
  <c r="AD2077"/>
  <c r="Q552"/>
  <c r="Q2024"/>
  <c r="AB545"/>
  <c r="AB2017"/>
  <c r="Q545"/>
  <c r="Q2017"/>
  <c r="J545"/>
  <c r="J2017"/>
  <c r="T545"/>
  <c r="T2017"/>
  <c r="L552"/>
  <c r="L2024"/>
  <c r="U552"/>
  <c r="U2024"/>
  <c r="P545"/>
  <c r="P2017"/>
  <c r="P552"/>
  <c r="P2024"/>
  <c r="W552"/>
  <c r="W2024"/>
  <c r="M545"/>
  <c r="M2017"/>
  <c r="AD548"/>
  <c r="AD2020"/>
  <c r="P551"/>
  <c r="P2023"/>
  <c r="M548"/>
  <c r="M2020"/>
  <c r="AD551"/>
  <c r="AD2023"/>
  <c r="Z549"/>
  <c r="Z2021"/>
  <c r="AC547"/>
  <c r="AC2019"/>
  <c r="M551"/>
  <c r="M2023"/>
  <c r="K550"/>
  <c r="K2022"/>
  <c r="O547"/>
  <c r="O2019"/>
  <c r="O550"/>
  <c r="O2022"/>
  <c r="Y549"/>
  <c r="Y2021"/>
  <c r="O551"/>
  <c r="O2023"/>
  <c r="Q550"/>
  <c r="Q2022"/>
  <c r="AD550"/>
  <c r="AD2022"/>
  <c r="T549"/>
  <c r="T2021"/>
  <c r="K548"/>
  <c r="K2020"/>
  <c r="P546"/>
  <c r="P2018"/>
  <c r="V548"/>
  <c r="V2020"/>
  <c r="Y547"/>
  <c r="Y2019"/>
  <c r="AB551"/>
  <c r="AB2023"/>
  <c r="P547"/>
  <c r="P2019"/>
  <c r="Z550"/>
  <c r="Z2022"/>
  <c r="J548"/>
  <c r="J2020"/>
  <c r="AC550"/>
  <c r="AC2022"/>
  <c r="AC546"/>
  <c r="AC2018"/>
  <c r="W547"/>
  <c r="W2019"/>
  <c r="Q607"/>
  <c r="Q2079"/>
  <c r="Z602"/>
  <c r="Z2074"/>
  <c r="AC606"/>
  <c r="AC2078"/>
  <c r="V602"/>
  <c r="V2167"/>
  <c r="V2074"/>
  <c r="L603"/>
  <c r="L2168"/>
  <c r="L2075"/>
  <c r="W605"/>
  <c r="W2077"/>
  <c r="K605"/>
  <c r="K2077"/>
  <c r="O605"/>
  <c r="O2077"/>
  <c r="R606"/>
  <c r="R2078"/>
  <c r="V605"/>
  <c r="V2077"/>
  <c r="AD602"/>
  <c r="AD2074"/>
  <c r="M603"/>
  <c r="M2075"/>
  <c r="M607"/>
  <c r="M2079"/>
  <c r="M606"/>
  <c r="M2078"/>
  <c r="P606"/>
  <c r="P2171"/>
  <c r="P2078"/>
  <c r="R604"/>
  <c r="R2076"/>
  <c r="W602"/>
  <c r="W2074"/>
  <c r="V604"/>
  <c r="V2076"/>
  <c r="T607"/>
  <c r="T2079"/>
  <c r="K603"/>
  <c r="K2075"/>
  <c r="T602"/>
  <c r="T2167"/>
  <c r="T2074"/>
  <c r="Q605"/>
  <c r="Q2077"/>
  <c r="Z605"/>
  <c r="Z2170"/>
  <c r="Z2077"/>
  <c r="Q2075"/>
  <c r="O2076"/>
  <c r="I552"/>
  <c r="I2024"/>
  <c r="M2171" l="1"/>
  <c r="K2170"/>
  <c r="K2168"/>
  <c r="M2167"/>
  <c r="Q2170"/>
  <c r="O2169"/>
  <c r="M2172"/>
  <c r="U2169"/>
  <c r="L2170"/>
  <c r="J2171"/>
  <c r="AB2168"/>
  <c r="AC2170"/>
  <c r="J2170"/>
  <c r="Y2171"/>
  <c r="R2170"/>
  <c r="L2172"/>
  <c r="L2169"/>
  <c r="M2170"/>
  <c r="Z2168"/>
  <c r="AD2171"/>
  <c r="J2172"/>
  <c r="O604"/>
  <c r="Z2076"/>
  <c r="Q2074"/>
  <c r="N2022"/>
  <c r="Z604"/>
  <c r="O2079"/>
  <c r="O607"/>
  <c r="Y602"/>
  <c r="AA602" s="1"/>
  <c r="Y2074"/>
  <c r="AA2074" s="1"/>
  <c r="Y2167"/>
  <c r="U603"/>
  <c r="U2168"/>
  <c r="U605"/>
  <c r="U2170"/>
  <c r="K2172"/>
  <c r="K607"/>
  <c r="N607" s="1"/>
  <c r="K2079"/>
  <c r="N2079" s="1"/>
  <c r="U2074"/>
  <c r="X2074" s="1"/>
  <c r="U2167"/>
  <c r="Q2169"/>
  <c r="Q2076"/>
  <c r="S2076" s="1"/>
  <c r="Q604"/>
  <c r="P603"/>
  <c r="AD2172"/>
  <c r="Q2167"/>
  <c r="O2172"/>
  <c r="T2077"/>
  <c r="U2077"/>
  <c r="Q2168"/>
  <c r="Q603"/>
  <c r="T2170"/>
  <c r="T605"/>
  <c r="Q602"/>
  <c r="R603"/>
  <c r="K2074"/>
  <c r="T2171"/>
  <c r="R2168"/>
  <c r="K602"/>
  <c r="W603"/>
  <c r="V603"/>
  <c r="N2021"/>
  <c r="K2076"/>
  <c r="J607"/>
  <c r="K2169"/>
  <c r="J2079"/>
  <c r="Y2076"/>
  <c r="Y604"/>
  <c r="Y2169"/>
  <c r="L2078"/>
  <c r="J602"/>
  <c r="P2170"/>
  <c r="P605"/>
  <c r="S605" s="1"/>
  <c r="Z2172"/>
  <c r="Z2079"/>
  <c r="Z607"/>
  <c r="M604"/>
  <c r="N604" s="1"/>
  <c r="M2169"/>
  <c r="M2076"/>
  <c r="AD603"/>
  <c r="AD2168"/>
  <c r="AD2075"/>
  <c r="AD2076"/>
  <c r="AD604"/>
  <c r="AD2169"/>
  <c r="AB605"/>
  <c r="AB2077"/>
  <c r="AB2170"/>
  <c r="Y2075"/>
  <c r="AA2075" s="1"/>
  <c r="O2078"/>
  <c r="P2077"/>
  <c r="S2077" s="1"/>
  <c r="AA2020"/>
  <c r="U602"/>
  <c r="X602" s="1"/>
  <c r="P602"/>
  <c r="P2167"/>
  <c r="P2074"/>
  <c r="P2168"/>
  <c r="P2075"/>
  <c r="AD607"/>
  <c r="AD2079"/>
  <c r="L2171"/>
  <c r="W2076"/>
  <c r="W604"/>
  <c r="L606"/>
  <c r="L602"/>
  <c r="W2169"/>
  <c r="L2074"/>
  <c r="O2167"/>
  <c r="O602"/>
  <c r="O2074"/>
  <c r="Y607"/>
  <c r="Y2172"/>
  <c r="Y2079"/>
  <c r="J2167"/>
  <c r="J2074"/>
  <c r="L2167"/>
  <c r="AC607"/>
  <c r="AC2172"/>
  <c r="AC2079"/>
  <c r="X2021"/>
  <c r="W2075"/>
  <c r="K2167"/>
  <c r="AC604"/>
  <c r="AC2076"/>
  <c r="O603"/>
  <c r="O2168"/>
  <c r="O2075"/>
  <c r="V606"/>
  <c r="V2171"/>
  <c r="V2075"/>
  <c r="V2168"/>
  <c r="T2078"/>
  <c r="T606"/>
  <c r="T604"/>
  <c r="T2169"/>
  <c r="R2074"/>
  <c r="R602"/>
  <c r="R607"/>
  <c r="R2172"/>
  <c r="R2079"/>
  <c r="X2017"/>
  <c r="R2075"/>
  <c r="W2168"/>
  <c r="V2078"/>
  <c r="AC2169"/>
  <c r="T2076"/>
  <c r="R2167"/>
  <c r="Y2168"/>
  <c r="Z2171"/>
  <c r="Z2078"/>
  <c r="AA2078" s="1"/>
  <c r="O606"/>
  <c r="O2171"/>
  <c r="W606"/>
  <c r="Z606"/>
  <c r="AA606" s="1"/>
  <c r="W2078"/>
  <c r="Y603"/>
  <c r="AA603" s="1"/>
  <c r="AA2017"/>
  <c r="AA2019"/>
  <c r="N2020"/>
  <c r="S2023"/>
  <c r="AA2021"/>
  <c r="S2019"/>
  <c r="X2023"/>
  <c r="S2024"/>
  <c r="AA2018"/>
  <c r="N2075"/>
  <c r="N603"/>
  <c r="J608"/>
  <c r="J2173"/>
  <c r="J2080"/>
  <c r="P2080"/>
  <c r="T608"/>
  <c r="T2080"/>
  <c r="S547"/>
  <c r="AA2077"/>
  <c r="Z601"/>
  <c r="Z2166"/>
  <c r="Z2073"/>
  <c r="O608"/>
  <c r="O2080"/>
  <c r="Q601"/>
  <c r="Q2166"/>
  <c r="Q2073"/>
  <c r="X2022"/>
  <c r="X552"/>
  <c r="AA2024"/>
  <c r="L608"/>
  <c r="L2080"/>
  <c r="I604"/>
  <c r="I2076"/>
  <c r="I605"/>
  <c r="I2170"/>
  <c r="I2077"/>
  <c r="S2021"/>
  <c r="X547"/>
  <c r="S546"/>
  <c r="M601"/>
  <c r="M2073"/>
  <c r="AA550"/>
  <c r="AA546"/>
  <c r="N551"/>
  <c r="AA551"/>
  <c r="AA545"/>
  <c r="I549"/>
  <c r="I2021"/>
  <c r="K601"/>
  <c r="K2166"/>
  <c r="K2073"/>
  <c r="Y601"/>
  <c r="Y2166"/>
  <c r="Y2073"/>
  <c r="Z608"/>
  <c r="Z2173"/>
  <c r="Z2080"/>
  <c r="O601"/>
  <c r="O2073"/>
  <c r="Q608"/>
  <c r="Q2080"/>
  <c r="X550"/>
  <c r="AA552"/>
  <c r="AB601"/>
  <c r="AB2166"/>
  <c r="AB2073"/>
  <c r="AD601"/>
  <c r="AD2166"/>
  <c r="AD2073"/>
  <c r="AC601"/>
  <c r="AC2166"/>
  <c r="AC2073"/>
  <c r="S549"/>
  <c r="N2018"/>
  <c r="N2017"/>
  <c r="I606"/>
  <c r="I2171"/>
  <c r="I2078"/>
  <c r="X546"/>
  <c r="X2020"/>
  <c r="S2020"/>
  <c r="S550"/>
  <c r="AA605"/>
  <c r="N549"/>
  <c r="N2077"/>
  <c r="N605"/>
  <c r="I607"/>
  <c r="I2079"/>
  <c r="I2172"/>
  <c r="K608"/>
  <c r="K2080"/>
  <c r="Y608"/>
  <c r="Y2173"/>
  <c r="Y2080"/>
  <c r="AA547"/>
  <c r="X549"/>
  <c r="AA549"/>
  <c r="I550"/>
  <c r="I2022"/>
  <c r="I547"/>
  <c r="I2019"/>
  <c r="AA2170"/>
  <c r="W601"/>
  <c r="W2166"/>
  <c r="W2073"/>
  <c r="R601"/>
  <c r="R2166"/>
  <c r="R2073"/>
  <c r="S552"/>
  <c r="AB2080"/>
  <c r="AD608"/>
  <c r="AC608"/>
  <c r="AC2080"/>
  <c r="X2019"/>
  <c r="N2019"/>
  <c r="S2018"/>
  <c r="N545"/>
  <c r="I601"/>
  <c r="I2166"/>
  <c r="I2073"/>
  <c r="U601"/>
  <c r="U2166"/>
  <c r="U2073"/>
  <c r="V601"/>
  <c r="V2166"/>
  <c r="V2073"/>
  <c r="N2023"/>
  <c r="N2024"/>
  <c r="I546"/>
  <c r="I2018"/>
  <c r="S2017"/>
  <c r="I548"/>
  <c r="I2020"/>
  <c r="J601"/>
  <c r="J2166"/>
  <c r="J2073"/>
  <c r="P601"/>
  <c r="P2073"/>
  <c r="T601"/>
  <c r="T2166"/>
  <c r="T2073"/>
  <c r="N548"/>
  <c r="S551"/>
  <c r="S2022"/>
  <c r="N550"/>
  <c r="I551"/>
  <c r="I2023"/>
  <c r="X545"/>
  <c r="I603"/>
  <c r="I2075"/>
  <c r="R608"/>
  <c r="R2080"/>
  <c r="X551"/>
  <c r="AA548"/>
  <c r="X2024"/>
  <c r="L601"/>
  <c r="L2166"/>
  <c r="L2073"/>
  <c r="N547"/>
  <c r="N546"/>
  <c r="I545"/>
  <c r="I2017"/>
  <c r="U608"/>
  <c r="U2080"/>
  <c r="V608"/>
  <c r="V2080"/>
  <c r="X2018"/>
  <c r="AA2022"/>
  <c r="X548"/>
  <c r="S548"/>
  <c r="AA2023"/>
  <c r="N552"/>
  <c r="S545"/>
  <c r="AA2169" l="1"/>
  <c r="U2075"/>
  <c r="X2075" s="1"/>
  <c r="S2079"/>
  <c r="AA604"/>
  <c r="X603"/>
  <c r="N2074"/>
  <c r="M2168"/>
  <c r="X2078"/>
  <c r="W2170"/>
  <c r="S2074"/>
  <c r="AA2168"/>
  <c r="P2169"/>
  <c r="AC2171"/>
  <c r="N602"/>
  <c r="W2171"/>
  <c r="N2170"/>
  <c r="X606"/>
  <c r="P2166"/>
  <c r="AA2171"/>
  <c r="M2166"/>
  <c r="I2169"/>
  <c r="X2076"/>
  <c r="V2170"/>
  <c r="N2172"/>
  <c r="V2169"/>
  <c r="U2171"/>
  <c r="AB2169"/>
  <c r="AC2167"/>
  <c r="R2171"/>
  <c r="T2172"/>
  <c r="Z2167"/>
  <c r="O2170"/>
  <c r="W2167"/>
  <c r="U2173"/>
  <c r="K2173"/>
  <c r="L2173"/>
  <c r="X604"/>
  <c r="S603"/>
  <c r="X2168"/>
  <c r="S607"/>
  <c r="S2167"/>
  <c r="X605"/>
  <c r="H605" s="1"/>
  <c r="AA2080"/>
  <c r="X2077"/>
  <c r="H2077" s="1"/>
  <c r="S604"/>
  <c r="S2075"/>
  <c r="AA2079"/>
  <c r="R2169"/>
  <c r="N2167"/>
  <c r="V2173"/>
  <c r="O2173"/>
  <c r="AA608"/>
  <c r="AA607"/>
  <c r="AA2172"/>
  <c r="N2169"/>
  <c r="S2168"/>
  <c r="AA2076"/>
  <c r="W2080"/>
  <c r="X2080" s="1"/>
  <c r="AB608"/>
  <c r="AB2173"/>
  <c r="M608"/>
  <c r="N608" s="1"/>
  <c r="M2173"/>
  <c r="P608"/>
  <c r="S608" s="1"/>
  <c r="W2173"/>
  <c r="W608"/>
  <c r="X608" s="1"/>
  <c r="M2080"/>
  <c r="N2080" s="1"/>
  <c r="N2076"/>
  <c r="AD2080"/>
  <c r="AD2173"/>
  <c r="S602"/>
  <c r="Q606"/>
  <c r="S606" s="1"/>
  <c r="Q2171"/>
  <c r="Q2078"/>
  <c r="S2078" s="1"/>
  <c r="AC603"/>
  <c r="AC2168"/>
  <c r="AC2075"/>
  <c r="I2074"/>
  <c r="AA2073"/>
  <c r="AB606"/>
  <c r="AB2078"/>
  <c r="AB2171"/>
  <c r="I602"/>
  <c r="I2167"/>
  <c r="U607"/>
  <c r="U2172"/>
  <c r="U2079"/>
  <c r="V607"/>
  <c r="V2172"/>
  <c r="V2079"/>
  <c r="K606"/>
  <c r="N606" s="1"/>
  <c r="K2078"/>
  <c r="N2078" s="1"/>
  <c r="K2171"/>
  <c r="AA601"/>
  <c r="H2021"/>
  <c r="H2017"/>
  <c r="X2073"/>
  <c r="H2020"/>
  <c r="X601"/>
  <c r="H2024"/>
  <c r="H551"/>
  <c r="H2018"/>
  <c r="H2019"/>
  <c r="H550"/>
  <c r="H549"/>
  <c r="S2080"/>
  <c r="X2166"/>
  <c r="H548"/>
  <c r="H546"/>
  <c r="H547"/>
  <c r="S2073"/>
  <c r="S601"/>
  <c r="N601"/>
  <c r="H545"/>
  <c r="AA2173"/>
  <c r="AA2166"/>
  <c r="I608"/>
  <c r="I2173"/>
  <c r="I2080"/>
  <c r="H2023"/>
  <c r="H2022"/>
  <c r="N2073"/>
  <c r="H552"/>
  <c r="AA2167" l="1"/>
  <c r="X2167"/>
  <c r="X2169"/>
  <c r="N2171"/>
  <c r="S2170"/>
  <c r="N2166"/>
  <c r="N2168"/>
  <c r="S2169"/>
  <c r="X2170"/>
  <c r="H2074"/>
  <c r="W2172"/>
  <c r="AC2173"/>
  <c r="O2166"/>
  <c r="Q2172"/>
  <c r="H604"/>
  <c r="X2171"/>
  <c r="H602"/>
  <c r="S2171"/>
  <c r="R2173"/>
  <c r="AD2167"/>
  <c r="N2173"/>
  <c r="I2168"/>
  <c r="AB2172"/>
  <c r="T2173"/>
  <c r="H2075"/>
  <c r="Q2173"/>
  <c r="H603"/>
  <c r="H2076"/>
  <c r="H606"/>
  <c r="H2073"/>
  <c r="H2078"/>
  <c r="X607"/>
  <c r="H607" s="1"/>
  <c r="X2079"/>
  <c r="H2079" s="1"/>
  <c r="H2080"/>
  <c r="H601"/>
  <c r="H608"/>
  <c r="S2172" l="1"/>
  <c r="X2172"/>
  <c r="H2169"/>
  <c r="H2167"/>
  <c r="S2166"/>
  <c r="H2170"/>
  <c r="H2168"/>
  <c r="X2173"/>
  <c r="H2166"/>
  <c r="H2171"/>
  <c r="P2173"/>
  <c r="H2172" l="1"/>
  <c r="S2173"/>
  <c r="H2173" l="1"/>
  <c r="O2218"/>
  <c r="AC2218"/>
  <c r="R2216"/>
  <c r="O2219"/>
  <c r="M2216"/>
  <c r="L2220"/>
  <c r="R2218"/>
  <c r="Z2215"/>
  <c r="U2219"/>
  <c r="AC2215"/>
  <c r="K2215"/>
  <c r="T2216"/>
  <c r="K2219"/>
  <c r="O2215"/>
  <c r="U2215"/>
  <c r="Q2217"/>
  <c r="W2220"/>
  <c r="P2216" l="1"/>
  <c r="Y2220"/>
  <c r="Q2219"/>
  <c r="Z2219"/>
  <c r="O2217"/>
  <c r="V2218"/>
  <c r="K2216"/>
  <c r="W2217"/>
  <c r="J2219"/>
  <c r="AC2219"/>
  <c r="W2219"/>
  <c r="K2218"/>
  <c r="L2219"/>
  <c r="AD2215"/>
  <c r="T2219"/>
  <c r="J2217"/>
  <c r="V2219"/>
  <c r="P2219"/>
  <c r="AB2219"/>
  <c r="W2215"/>
  <c r="M2215"/>
  <c r="L2218"/>
  <c r="AC2220"/>
  <c r="AB2216"/>
  <c r="V2216"/>
  <c r="T2215"/>
  <c r="M2220"/>
  <c r="Q2215"/>
  <c r="V2215"/>
  <c r="R2217"/>
  <c r="O2220"/>
  <c r="L2215"/>
  <c r="AC2217"/>
  <c r="P2218"/>
  <c r="K2217"/>
  <c r="U2216"/>
  <c r="V2220"/>
  <c r="V2217"/>
  <c r="AD2219"/>
  <c r="T2217"/>
  <c r="R2219"/>
  <c r="R2220"/>
  <c r="J2215"/>
  <c r="P2220"/>
  <c r="AD2218"/>
  <c r="T2220"/>
  <c r="Q2220"/>
  <c r="P2217"/>
  <c r="U2218"/>
  <c r="Y2219"/>
  <c r="U2220"/>
  <c r="L2216"/>
  <c r="M2218"/>
  <c r="R2215"/>
  <c r="W2221"/>
  <c r="L2214"/>
  <c r="AB2221"/>
  <c r="U2221"/>
  <c r="J2221"/>
  <c r="Z2214"/>
  <c r="I2219"/>
  <c r="R2221"/>
  <c r="I2214"/>
  <c r="Y2214"/>
  <c r="Q2214"/>
  <c r="I2215"/>
  <c r="I2218"/>
  <c r="L2221"/>
  <c r="I2217"/>
  <c r="R2214"/>
  <c r="Y2221"/>
  <c r="Q2221"/>
  <c r="M2214"/>
  <c r="O2214"/>
  <c r="P2214"/>
  <c r="I2220"/>
  <c r="AB2214"/>
  <c r="K2214"/>
  <c r="AD2214"/>
  <c r="T2214"/>
  <c r="V2214"/>
  <c r="W2214"/>
  <c r="J2214"/>
  <c r="M2221"/>
  <c r="O2221"/>
  <c r="AC2214"/>
  <c r="I2216"/>
  <c r="N2216" l="1"/>
  <c r="X2215"/>
  <c r="AA2219"/>
  <c r="X2219"/>
  <c r="X2220"/>
  <c r="S2219"/>
  <c r="N2215"/>
  <c r="P2221"/>
  <c r="K2221"/>
  <c r="N2218"/>
  <c r="S2220"/>
  <c r="S2217"/>
  <c r="AD2221"/>
  <c r="T2221"/>
  <c r="I2221"/>
  <c r="S2214"/>
  <c r="N2214"/>
  <c r="AA2214"/>
  <c r="N2221" l="1"/>
  <c r="S2221"/>
  <c r="AB538"/>
  <c r="AB554"/>
  <c r="AB540"/>
  <c r="AB556"/>
  <c r="Z537"/>
  <c r="Z553"/>
  <c r="Z543"/>
  <c r="Z559"/>
  <c r="L542"/>
  <c r="L558"/>
  <c r="L544"/>
  <c r="L560"/>
  <c r="O542"/>
  <c r="O558"/>
  <c r="O539"/>
  <c r="O555"/>
  <c r="AD537"/>
  <c r="AD553"/>
  <c r="AD543"/>
  <c r="AD559"/>
  <c r="K541"/>
  <c r="K557"/>
  <c r="K538"/>
  <c r="K554"/>
  <c r="Y542"/>
  <c r="Y558"/>
  <c r="Y539"/>
  <c r="Y555"/>
  <c r="M539"/>
  <c r="M555"/>
  <c r="M537"/>
  <c r="M553"/>
  <c r="J541"/>
  <c r="J557"/>
  <c r="J538"/>
  <c r="J554"/>
  <c r="R537"/>
  <c r="R553"/>
  <c r="R543"/>
  <c r="R559"/>
  <c r="U543"/>
  <c r="U559"/>
  <c r="U541"/>
  <c r="U557"/>
  <c r="T538"/>
  <c r="T554"/>
  <c r="T540"/>
  <c r="T556"/>
  <c r="V537"/>
  <c r="V553"/>
  <c r="V543"/>
  <c r="V559"/>
  <c r="W538"/>
  <c r="W554"/>
  <c r="W540"/>
  <c r="W556"/>
  <c r="Q540"/>
  <c r="Q556"/>
  <c r="Q542"/>
  <c r="Q558"/>
  <c r="AC543"/>
  <c r="AC559"/>
  <c r="AC541"/>
  <c r="AC557"/>
  <c r="P539"/>
  <c r="P555"/>
  <c r="P537"/>
  <c r="P553"/>
  <c r="AB542"/>
  <c r="AB558"/>
  <c r="AB544"/>
  <c r="AB560"/>
  <c r="Z541"/>
  <c r="Z557"/>
  <c r="Z538"/>
  <c r="Z554"/>
  <c r="L539"/>
  <c r="L555"/>
  <c r="L537"/>
  <c r="L553"/>
  <c r="O537"/>
  <c r="O553"/>
  <c r="O543"/>
  <c r="O559"/>
  <c r="AD541"/>
  <c r="AD557"/>
  <c r="AD538"/>
  <c r="AD554"/>
  <c r="K540"/>
  <c r="K556"/>
  <c r="K542"/>
  <c r="K558"/>
  <c r="Y540"/>
  <c r="Y556"/>
  <c r="Y543"/>
  <c r="Y559"/>
  <c r="M543"/>
  <c r="M559"/>
  <c r="M541"/>
  <c r="M557"/>
  <c r="J540"/>
  <c r="J556"/>
  <c r="J542"/>
  <c r="J558"/>
  <c r="R541"/>
  <c r="R557"/>
  <c r="R538"/>
  <c r="R554"/>
  <c r="U538"/>
  <c r="U554"/>
  <c r="U544"/>
  <c r="U560"/>
  <c r="T542"/>
  <c r="T558"/>
  <c r="T544"/>
  <c r="T560"/>
  <c r="V541"/>
  <c r="V557"/>
  <c r="V538"/>
  <c r="V554"/>
  <c r="W542"/>
  <c r="W558"/>
  <c r="W539"/>
  <c r="W555"/>
  <c r="Q539"/>
  <c r="Q555"/>
  <c r="Q537"/>
  <c r="Q553"/>
  <c r="AC538"/>
  <c r="AC554"/>
  <c r="AC544"/>
  <c r="AC560"/>
  <c r="P543"/>
  <c r="P559"/>
  <c r="P541"/>
  <c r="P557"/>
  <c r="AB539"/>
  <c r="AB555"/>
  <c r="AB537"/>
  <c r="AB553"/>
  <c r="Z540"/>
  <c r="Z556"/>
  <c r="Z542"/>
  <c r="Z558"/>
  <c r="L543"/>
  <c r="L559"/>
  <c r="L541"/>
  <c r="L557"/>
  <c r="O541"/>
  <c r="O557"/>
  <c r="O544"/>
  <c r="O560"/>
  <c r="AD540"/>
  <c r="AD556"/>
  <c r="AD542"/>
  <c r="AD558"/>
  <c r="K539"/>
  <c r="K555"/>
  <c r="K544"/>
  <c r="K560"/>
  <c r="Y537"/>
  <c r="Y553"/>
  <c r="Y544"/>
  <c r="Y560"/>
  <c r="M538"/>
  <c r="M554"/>
  <c r="M544"/>
  <c r="M560"/>
  <c r="J539"/>
  <c r="J555"/>
  <c r="J544"/>
  <c r="J560"/>
  <c r="R540"/>
  <c r="R556"/>
  <c r="R542"/>
  <c r="R558"/>
  <c r="U540"/>
  <c r="U556"/>
  <c r="U542"/>
  <c r="U558"/>
  <c r="T539"/>
  <c r="T555"/>
  <c r="T537"/>
  <c r="T553"/>
  <c r="V540"/>
  <c r="V556"/>
  <c r="V542"/>
  <c r="V558"/>
  <c r="W537"/>
  <c r="W553"/>
  <c r="W543"/>
  <c r="W559"/>
  <c r="Q543"/>
  <c r="Q559"/>
  <c r="Q541"/>
  <c r="Q557"/>
  <c r="AC540"/>
  <c r="AC556"/>
  <c r="AC542"/>
  <c r="AC558"/>
  <c r="P538"/>
  <c r="P554"/>
  <c r="P540"/>
  <c r="P556"/>
  <c r="AB543"/>
  <c r="AB559"/>
  <c r="AB541"/>
  <c r="AB557"/>
  <c r="Z539"/>
  <c r="Z555"/>
  <c r="Z544"/>
  <c r="Z560"/>
  <c r="L538"/>
  <c r="L554"/>
  <c r="L540"/>
  <c r="L556"/>
  <c r="O538"/>
  <c r="O554"/>
  <c r="O540"/>
  <c r="O556"/>
  <c r="AD539"/>
  <c r="AD555"/>
  <c r="AD544"/>
  <c r="AD560"/>
  <c r="K537"/>
  <c r="K553"/>
  <c r="K543"/>
  <c r="K559"/>
  <c r="Y538"/>
  <c r="Y554"/>
  <c r="Y541"/>
  <c r="Y557"/>
  <c r="M540"/>
  <c r="M556"/>
  <c r="M542"/>
  <c r="M558"/>
  <c r="J537"/>
  <c r="J553"/>
  <c r="J543"/>
  <c r="J559"/>
  <c r="R539"/>
  <c r="R555"/>
  <c r="R544"/>
  <c r="R560"/>
  <c r="U539"/>
  <c r="U555"/>
  <c r="U537"/>
  <c r="U553"/>
  <c r="T543"/>
  <c r="T559"/>
  <c r="T541"/>
  <c r="T557"/>
  <c r="V539"/>
  <c r="V555"/>
  <c r="V544"/>
  <c r="V560"/>
  <c r="W541"/>
  <c r="W557"/>
  <c r="W544"/>
  <c r="W560"/>
  <c r="Q538"/>
  <c r="Q554"/>
  <c r="Q544"/>
  <c r="Q560"/>
  <c r="AC539"/>
  <c r="AC555"/>
  <c r="AC537"/>
  <c r="AC553"/>
  <c r="P542"/>
  <c r="P558"/>
  <c r="P544"/>
  <c r="P560"/>
  <c r="AA554" l="1"/>
  <c r="AA559"/>
  <c r="AA553"/>
  <c r="X543"/>
  <c r="AA543"/>
  <c r="AA557"/>
  <c r="N559"/>
  <c r="N555"/>
  <c r="AA538"/>
  <c r="N537"/>
  <c r="AA537"/>
  <c r="N553"/>
  <c r="S540"/>
  <c r="AA541"/>
  <c r="N539"/>
  <c r="N543"/>
  <c r="X559"/>
  <c r="S556"/>
  <c r="X541"/>
  <c r="X553"/>
  <c r="X537"/>
  <c r="AA544"/>
  <c r="X544"/>
  <c r="AA556"/>
  <c r="AA540"/>
  <c r="N556"/>
  <c r="S559"/>
  <c r="S543"/>
  <c r="X538"/>
  <c r="N538"/>
  <c r="N541"/>
  <c r="S555"/>
  <c r="I540"/>
  <c r="I556"/>
  <c r="X557"/>
  <c r="S538"/>
  <c r="I543"/>
  <c r="I559"/>
  <c r="X555"/>
  <c r="X539"/>
  <c r="AA560"/>
  <c r="S557"/>
  <c r="I537"/>
  <c r="I553"/>
  <c r="X542"/>
  <c r="N558"/>
  <c r="N542"/>
  <c r="S537"/>
  <c r="I544"/>
  <c r="I560"/>
  <c r="X554"/>
  <c r="AA555"/>
  <c r="AA542"/>
  <c r="N554"/>
  <c r="S554"/>
  <c r="N560"/>
  <c r="N544"/>
  <c r="X560"/>
  <c r="X558"/>
  <c r="N540"/>
  <c r="S553"/>
  <c r="AA539"/>
  <c r="S539"/>
  <c r="I538"/>
  <c r="I554"/>
  <c r="I541"/>
  <c r="I557"/>
  <c r="S560"/>
  <c r="S544"/>
  <c r="S541"/>
  <c r="I539"/>
  <c r="I555"/>
  <c r="I542"/>
  <c r="I558"/>
  <c r="X556"/>
  <c r="X540"/>
  <c r="AA558"/>
  <c r="N557"/>
  <c r="S558"/>
  <c r="S542"/>
  <c r="H559" l="1"/>
  <c r="H555"/>
  <c r="H554"/>
  <c r="H543"/>
  <c r="H539"/>
  <c r="H538"/>
  <c r="H560"/>
  <c r="H556"/>
  <c r="H540"/>
  <c r="H558"/>
  <c r="H541"/>
  <c r="H553"/>
  <c r="H537"/>
  <c r="H542"/>
  <c r="H557"/>
  <c r="H544"/>
  <c r="I2009" l="1"/>
  <c r="J2009"/>
  <c r="K2009"/>
  <c r="L2009"/>
  <c r="M2009"/>
  <c r="O2009"/>
  <c r="P2009"/>
  <c r="Q2009"/>
  <c r="R2009"/>
  <c r="T2009"/>
  <c r="U2009"/>
  <c r="V2009"/>
  <c r="W2009"/>
  <c r="Y2009"/>
  <c r="Z2009"/>
  <c r="AB2009"/>
  <c r="AC2009"/>
  <c r="AD2009"/>
  <c r="I2010"/>
  <c r="J2010"/>
  <c r="K2010"/>
  <c r="L2010"/>
  <c r="M2010"/>
  <c r="O2010"/>
  <c r="P2010"/>
  <c r="Q2010"/>
  <c r="R2010"/>
  <c r="T2010"/>
  <c r="U2010"/>
  <c r="V2010"/>
  <c r="W2010"/>
  <c r="Y2010"/>
  <c r="Z2010"/>
  <c r="AB2010"/>
  <c r="AC2010"/>
  <c r="AD2010"/>
  <c r="I2011"/>
  <c r="J2011"/>
  <c r="K2011"/>
  <c r="L2011"/>
  <c r="M2011"/>
  <c r="O2011"/>
  <c r="P2011"/>
  <c r="Q2011"/>
  <c r="R2011"/>
  <c r="T2011"/>
  <c r="U2011"/>
  <c r="V2011"/>
  <c r="W2011"/>
  <c r="Y2011"/>
  <c r="Z2011"/>
  <c r="AB2011"/>
  <c r="AC2011"/>
  <c r="AD2011"/>
  <c r="I2012"/>
  <c r="J2012"/>
  <c r="K2012"/>
  <c r="L2012"/>
  <c r="M2012"/>
  <c r="O2012"/>
  <c r="P2012"/>
  <c r="Q2012"/>
  <c r="R2012"/>
  <c r="T2012"/>
  <c r="U2012"/>
  <c r="V2012"/>
  <c r="W2012"/>
  <c r="Y2012"/>
  <c r="Z2012"/>
  <c r="AB2012"/>
  <c r="AC2012"/>
  <c r="AD2012"/>
  <c r="I2013"/>
  <c r="J2013"/>
  <c r="K2013"/>
  <c r="L2013"/>
  <c r="M2013"/>
  <c r="O2013"/>
  <c r="P2013"/>
  <c r="Q2013"/>
  <c r="R2013"/>
  <c r="T2013"/>
  <c r="U2013"/>
  <c r="V2013"/>
  <c r="W2013"/>
  <c r="Y2013"/>
  <c r="Z2013"/>
  <c r="AB2013"/>
  <c r="AC2013"/>
  <c r="AD2013"/>
  <c r="I2014"/>
  <c r="J2014"/>
  <c r="K2014"/>
  <c r="L2014"/>
  <c r="M2014"/>
  <c r="O2014"/>
  <c r="P2014"/>
  <c r="Q2014"/>
  <c r="R2014"/>
  <c r="T2014"/>
  <c r="U2014"/>
  <c r="V2014"/>
  <c r="W2014"/>
  <c r="Y2014"/>
  <c r="Z2014"/>
  <c r="AB2014"/>
  <c r="AC2014"/>
  <c r="AD2014"/>
  <c r="I2015"/>
  <c r="J2015"/>
  <c r="K2015"/>
  <c r="L2015"/>
  <c r="M2015"/>
  <c r="O2015"/>
  <c r="P2015"/>
  <c r="Q2015"/>
  <c r="R2015"/>
  <c r="T2015"/>
  <c r="U2015"/>
  <c r="V2015"/>
  <c r="W2015"/>
  <c r="Y2015"/>
  <c r="Z2015"/>
  <c r="AB2015"/>
  <c r="AC2015"/>
  <c r="AD2015"/>
  <c r="I2016"/>
  <c r="J2016"/>
  <c r="K2016"/>
  <c r="L2016"/>
  <c r="M2016"/>
  <c r="O2016"/>
  <c r="P2016"/>
  <c r="Q2016"/>
  <c r="R2016"/>
  <c r="T2016"/>
  <c r="U2016"/>
  <c r="V2016"/>
  <c r="W2016"/>
  <c r="Y2016"/>
  <c r="Z2016"/>
  <c r="AB2016"/>
  <c r="AC2016"/>
  <c r="AD2016"/>
  <c r="AA2012" l="1"/>
  <c r="AA2015"/>
  <c r="N2014"/>
  <c r="AA2013"/>
  <c r="X2012"/>
  <c r="AA2016"/>
  <c r="AA2011"/>
  <c r="S2011"/>
  <c r="X2016"/>
  <c r="X2009"/>
  <c r="S2009"/>
  <c r="S2015"/>
  <c r="N2010"/>
  <c r="X2013"/>
  <c r="S2013"/>
  <c r="N2013"/>
  <c r="S2012"/>
  <c r="N2012"/>
  <c r="N2011"/>
  <c r="AA2014"/>
  <c r="X2010"/>
  <c r="S2010"/>
  <c r="AA2009"/>
  <c r="S2016"/>
  <c r="N2016"/>
  <c r="N2015"/>
  <c r="X2011"/>
  <c r="AA2010"/>
  <c r="X2014"/>
  <c r="S2014"/>
  <c r="X2015"/>
  <c r="N2009"/>
  <c r="H2012" l="1"/>
  <c r="H2009"/>
  <c r="H2010"/>
  <c r="H2013"/>
  <c r="H2015"/>
  <c r="H2011"/>
  <c r="H2016"/>
  <c r="H2014"/>
  <c r="L2093" l="1"/>
  <c r="N2093" s="1"/>
  <c r="K2091"/>
  <c r="N2091" s="1"/>
  <c r="J2028"/>
  <c r="J2095"/>
  <c r="K2027"/>
  <c r="N2027" s="1"/>
  <c r="K2090"/>
  <c r="N2090" s="1"/>
  <c r="L2095"/>
  <c r="L2025"/>
  <c r="J2096"/>
  <c r="K2092"/>
  <c r="J2029"/>
  <c r="K2095"/>
  <c r="K2029"/>
  <c r="N2029" s="1"/>
  <c r="L2092"/>
  <c r="K2028"/>
  <c r="K2026"/>
  <c r="L2028"/>
  <c r="L2026"/>
  <c r="K2030"/>
  <c r="N2030" s="1"/>
  <c r="I2028"/>
  <c r="J2089"/>
  <c r="I2090"/>
  <c r="K2025"/>
  <c r="J2091"/>
  <c r="J2090"/>
  <c r="J2027"/>
  <c r="K2089"/>
  <c r="N2089" s="1"/>
  <c r="K2094"/>
  <c r="N2094" s="1"/>
  <c r="J2032"/>
  <c r="J2092"/>
  <c r="I2032"/>
  <c r="J2030"/>
  <c r="J2025"/>
  <c r="I2096"/>
  <c r="I2094"/>
  <c r="J2031"/>
  <c r="I2030"/>
  <c r="J2026"/>
  <c r="J2094"/>
  <c r="I2089"/>
  <c r="I2091"/>
  <c r="I2027"/>
  <c r="I2031"/>
  <c r="I2025"/>
  <c r="I2092"/>
  <c r="I2029"/>
  <c r="I2095"/>
  <c r="I2093"/>
  <c r="I2026"/>
  <c r="N2025" l="1"/>
  <c r="H2025" s="1"/>
  <c r="H2096"/>
  <c r="H2031"/>
  <c r="H2090"/>
  <c r="N2028"/>
  <c r="H2028" s="1"/>
  <c r="H2091"/>
  <c r="H2094"/>
  <c r="H2032"/>
  <c r="H2089"/>
  <c r="N2026"/>
  <c r="H2026" s="1"/>
  <c r="N2092"/>
  <c r="H2092" s="1"/>
  <c r="N2095"/>
  <c r="H2095" s="1"/>
  <c r="H2027"/>
  <c r="H2030"/>
  <c r="H2029"/>
  <c r="H2093"/>
  <c r="M617"/>
  <c r="M622"/>
  <c r="M618"/>
  <c r="L624"/>
  <c r="L620"/>
  <c r="K619"/>
  <c r="K624"/>
  <c r="L619"/>
  <c r="L618"/>
  <c r="K621"/>
  <c r="K623"/>
  <c r="J622"/>
  <c r="L617"/>
  <c r="L623"/>
  <c r="K622"/>
  <c r="K618"/>
  <c r="J623"/>
  <c r="J624"/>
  <c r="J621"/>
  <c r="K617"/>
  <c r="J620"/>
  <c r="K620"/>
  <c r="I620"/>
  <c r="I622"/>
  <c r="I624"/>
  <c r="J618"/>
  <c r="L621"/>
  <c r="J619"/>
  <c r="I618"/>
  <c r="J617"/>
  <c r="I617"/>
  <c r="I623"/>
  <c r="I619"/>
  <c r="I621"/>
  <c r="N622" l="1"/>
  <c r="H622" s="1"/>
  <c r="N621"/>
  <c r="H621" s="1"/>
  <c r="N623"/>
  <c r="H623" s="1"/>
  <c r="N620"/>
  <c r="H620" s="1"/>
  <c r="N618"/>
  <c r="H618" s="1"/>
  <c r="N617"/>
  <c r="H617" s="1"/>
  <c r="N619"/>
  <c r="H619" s="1"/>
  <c r="N624"/>
  <c r="H624" s="1"/>
  <c r="L1012"/>
  <c r="N1012" s="1"/>
  <c r="J1006"/>
  <c r="J1008"/>
  <c r="J1007"/>
  <c r="J1011"/>
  <c r="J1012"/>
  <c r="I1012"/>
  <c r="J1009"/>
  <c r="I1009"/>
  <c r="J1005"/>
  <c r="I1011"/>
  <c r="I1005"/>
  <c r="I1008"/>
  <c r="I1006"/>
  <c r="I1007"/>
  <c r="I1010"/>
  <c r="H1010" l="1"/>
  <c r="H1008"/>
  <c r="H1011"/>
  <c r="H1007"/>
  <c r="H1009"/>
  <c r="H1006"/>
  <c r="H1005"/>
  <c r="H1012"/>
  <c r="I913"/>
  <c r="I921" s="1"/>
  <c r="J913"/>
  <c r="J921" s="1"/>
  <c r="I907"/>
  <c r="I908"/>
  <c r="I912"/>
  <c r="J909"/>
  <c r="J917" s="1"/>
  <c r="I909"/>
  <c r="I911"/>
  <c r="I917" l="1"/>
  <c r="H912"/>
  <c r="H920" s="1"/>
  <c r="I920"/>
  <c r="H911"/>
  <c r="H919" s="1"/>
  <c r="I919"/>
  <c r="H908"/>
  <c r="H916" s="1"/>
  <c r="I916"/>
  <c r="H907"/>
  <c r="H915" s="1"/>
  <c r="I915"/>
  <c r="H913"/>
  <c r="H921" s="1"/>
  <c r="H909"/>
  <c r="H917" s="1"/>
  <c r="K2233" l="1"/>
  <c r="N2233" s="1"/>
  <c r="J2237"/>
  <c r="I2233"/>
  <c r="I2234"/>
  <c r="J2234"/>
  <c r="I2237"/>
  <c r="I2235"/>
  <c r="K2232"/>
  <c r="N2232" s="1"/>
  <c r="H2232" s="1"/>
  <c r="I2230"/>
  <c r="I2236"/>
  <c r="H2235" l="1"/>
  <c r="H2236"/>
  <c r="H2230"/>
  <c r="H2237"/>
  <c r="H2234"/>
  <c r="H2233"/>
  <c r="I2911"/>
  <c r="I2950"/>
  <c r="I2982"/>
  <c r="I3015"/>
  <c r="I2955"/>
  <c r="I2944"/>
  <c r="I2909"/>
  <c r="I2915"/>
  <c r="I2908"/>
  <c r="I2958"/>
  <c r="I2920"/>
  <c r="I2897"/>
  <c r="I2939"/>
  <c r="I3005"/>
  <c r="I2900"/>
  <c r="I2906"/>
  <c r="I2940"/>
  <c r="I3019"/>
  <c r="I2946"/>
  <c r="I2948"/>
  <c r="I2954"/>
  <c r="I2921"/>
  <c r="I2903"/>
  <c r="I3009"/>
  <c r="I2949"/>
  <c r="I2977"/>
  <c r="I3001"/>
  <c r="I2933"/>
  <c r="I2932"/>
  <c r="I2901"/>
  <c r="I3023"/>
  <c r="I3014"/>
  <c r="I3008"/>
  <c r="I2928"/>
  <c r="I2942"/>
  <c r="I2925"/>
  <c r="I2927"/>
  <c r="I2959"/>
  <c r="I2898"/>
  <c r="I3022"/>
  <c r="I2931"/>
  <c r="I3018"/>
  <c r="I2951"/>
  <c r="I2916"/>
  <c r="I3007"/>
  <c r="I3002"/>
  <c r="I3010"/>
  <c r="I2935"/>
  <c r="I2983"/>
  <c r="I2976"/>
  <c r="I3017"/>
  <c r="I2896"/>
  <c r="I2905"/>
  <c r="I2926"/>
  <c r="I2907"/>
  <c r="I2919"/>
  <c r="I2913"/>
  <c r="I3012"/>
  <c r="I2922"/>
  <c r="I3003"/>
  <c r="I3013"/>
  <c r="I2941"/>
  <c r="I2917"/>
  <c r="I2937"/>
  <c r="I3000"/>
  <c r="I2957"/>
  <c r="I2902"/>
  <c r="I2980"/>
  <c r="I2945"/>
  <c r="I2953"/>
  <c r="I2923"/>
  <c r="I2918"/>
  <c r="I2952"/>
  <c r="I3021"/>
  <c r="I2899"/>
  <c r="I2938"/>
  <c r="I2912"/>
  <c r="I2981"/>
  <c r="I3020"/>
  <c r="I2924"/>
  <c r="I2930"/>
  <c r="I2910"/>
  <c r="I2979"/>
  <c r="I3004"/>
  <c r="I3011"/>
  <c r="H2979" l="1"/>
  <c r="H3020"/>
  <c r="H2899"/>
  <c r="H2923"/>
  <c r="H2902"/>
  <c r="H2917"/>
  <c r="H2913"/>
  <c r="H2905"/>
  <c r="H2983"/>
  <c r="H3007"/>
  <c r="H2931"/>
  <c r="H2959"/>
  <c r="H2928"/>
  <c r="H3001"/>
  <c r="H2903"/>
  <c r="H2946"/>
  <c r="H2906"/>
  <c r="H2897"/>
  <c r="H2915"/>
  <c r="H3015"/>
  <c r="H2911"/>
  <c r="H2910"/>
  <c r="H2981"/>
  <c r="H3021"/>
  <c r="H2953"/>
  <c r="H2957"/>
  <c r="H2941"/>
  <c r="H2922"/>
  <c r="H2919"/>
  <c r="H2896"/>
  <c r="H2935"/>
  <c r="H2916"/>
  <c r="H3022"/>
  <c r="H2927"/>
  <c r="H3008"/>
  <c r="H2901"/>
  <c r="H2977"/>
  <c r="H2921"/>
  <c r="H3019"/>
  <c r="H2900"/>
  <c r="H2920"/>
  <c r="H2909"/>
  <c r="H2982"/>
  <c r="H3011"/>
  <c r="H2930"/>
  <c r="H2912"/>
  <c r="H2952"/>
  <c r="H2945"/>
  <c r="H3000"/>
  <c r="H3013"/>
  <c r="H3012"/>
  <c r="H2907"/>
  <c r="H3017"/>
  <c r="H3010"/>
  <c r="H2951"/>
  <c r="H2925"/>
  <c r="H3014"/>
  <c r="H2932"/>
  <c r="H2949"/>
  <c r="H2954"/>
  <c r="H3005"/>
  <c r="H2958"/>
  <c r="H2944"/>
  <c r="H3004"/>
  <c r="H2924"/>
  <c r="H2938"/>
  <c r="H2918"/>
  <c r="H2980"/>
  <c r="H2937"/>
  <c r="H3003"/>
  <c r="H2926"/>
  <c r="H2976"/>
  <c r="H3002"/>
  <c r="H3018"/>
  <c r="H2898"/>
  <c r="H2942"/>
  <c r="H3023"/>
  <c r="H2933"/>
  <c r="H3009"/>
  <c r="H2948"/>
  <c r="H2940"/>
  <c r="H2939"/>
  <c r="H2908"/>
  <c r="H2955"/>
  <c r="H2950"/>
  <c r="I3959"/>
  <c r="I3889"/>
  <c r="I3884"/>
  <c r="I3895"/>
  <c r="I3925"/>
  <c r="I3960"/>
  <c r="I3917"/>
  <c r="I3926"/>
  <c r="I3891"/>
  <c r="I3888"/>
  <c r="I3894"/>
  <c r="J4004"/>
  <c r="K4004"/>
  <c r="N4004" s="1"/>
  <c r="J4002"/>
  <c r="I4005"/>
  <c r="K4000"/>
  <c r="N4000" s="1"/>
  <c r="I4000"/>
  <c r="I4002"/>
  <c r="J4001"/>
  <c r="J4000"/>
  <c r="I4001"/>
  <c r="I3999"/>
  <c r="I4003"/>
  <c r="I4006"/>
  <c r="H4006" l="1"/>
  <c r="H3888"/>
  <c r="H3917"/>
  <c r="H3884"/>
  <c r="H3959"/>
  <c r="H4005"/>
  <c r="H3999"/>
  <c r="H3960"/>
  <c r="H3891"/>
  <c r="H3925"/>
  <c r="H4003"/>
  <c r="H3894"/>
  <c r="H3926"/>
  <c r="H3895"/>
  <c r="H3889"/>
  <c r="H4001"/>
  <c r="H4002"/>
  <c r="H4000"/>
  <c r="H4004"/>
  <c r="I1175"/>
  <c r="I1178"/>
  <c r="I1110"/>
  <c r="I1107"/>
  <c r="I1196"/>
  <c r="I1177"/>
  <c r="I1105"/>
  <c r="I1108"/>
  <c r="I1113"/>
  <c r="H1108" l="1"/>
  <c r="H1105"/>
  <c r="H1113"/>
  <c r="H1107"/>
  <c r="H1178"/>
  <c r="H1175"/>
  <c r="H1177"/>
  <c r="H1110"/>
  <c r="H1196"/>
  <c r="I1212"/>
  <c r="I1220"/>
  <c r="I1228"/>
  <c r="I1236"/>
  <c r="J1228"/>
  <c r="I1209"/>
  <c r="J1211"/>
  <c r="J1214"/>
  <c r="J1232"/>
  <c r="K1231"/>
  <c r="N1231" s="1"/>
  <c r="J1233"/>
  <c r="I1223"/>
  <c r="I1225"/>
  <c r="I1205"/>
  <c r="J1221"/>
  <c r="K1221"/>
  <c r="N1221" s="1"/>
  <c r="J1224"/>
  <c r="J1207"/>
  <c r="J1229"/>
  <c r="J1205"/>
  <c r="I1231"/>
  <c r="I1208"/>
  <c r="K1226"/>
  <c r="N1226" s="1"/>
  <c r="J1230"/>
  <c r="K1213"/>
  <c r="K1232"/>
  <c r="N1232" s="1"/>
  <c r="I1233"/>
  <c r="J1225"/>
  <c r="J1209"/>
  <c r="J1217"/>
  <c r="K1208"/>
  <c r="K1222"/>
  <c r="K1210"/>
  <c r="I1211"/>
  <c r="K1205"/>
  <c r="I1230"/>
  <c r="I1227"/>
  <c r="K1224"/>
  <c r="N1224" s="1"/>
  <c r="K1235"/>
  <c r="J1210"/>
  <c r="J1218"/>
  <c r="J1235"/>
  <c r="J1215"/>
  <c r="K1223"/>
  <c r="I1229"/>
  <c r="I1207"/>
  <c r="I1210"/>
  <c r="J1223"/>
  <c r="I1224"/>
  <c r="I1217"/>
  <c r="I1235"/>
  <c r="J1208"/>
  <c r="I1216"/>
  <c r="I1206"/>
  <c r="I1234"/>
  <c r="J1206"/>
  <c r="J1227"/>
  <c r="H1227" s="1"/>
  <c r="J1226"/>
  <c r="I1226"/>
  <c r="I1218"/>
  <c r="I1222"/>
  <c r="I1215"/>
  <c r="I1214"/>
  <c r="I1221"/>
  <c r="I1213"/>
  <c r="I1219"/>
  <c r="J1219"/>
  <c r="I1232"/>
  <c r="N1213"/>
  <c r="H1234" l="1"/>
  <c r="H1233"/>
  <c r="H1217"/>
  <c r="H1207"/>
  <c r="H1220"/>
  <c r="H1216"/>
  <c r="H1212"/>
  <c r="H1230"/>
  <c r="H1236"/>
  <c r="N1210"/>
  <c r="N1223"/>
  <c r="H1223" s="1"/>
  <c r="N1235"/>
  <c r="N1205"/>
  <c r="N1208"/>
  <c r="H1218"/>
  <c r="H1225"/>
  <c r="H1213"/>
  <c r="H1229"/>
  <c r="H1209"/>
  <c r="H1224"/>
  <c r="H1232"/>
  <c r="H1221"/>
  <c r="H1214"/>
  <c r="H1226"/>
  <c r="H1219"/>
  <c r="H1215"/>
  <c r="H1211"/>
  <c r="H1206"/>
  <c r="N1222"/>
  <c r="H1231"/>
  <c r="H1228"/>
  <c r="I1399"/>
  <c r="J1399"/>
  <c r="K1399"/>
  <c r="I1391"/>
  <c r="J1391"/>
  <c r="I1383"/>
  <c r="J1383"/>
  <c r="K1383"/>
  <c r="N1383" s="1"/>
  <c r="I1375"/>
  <c r="J1375"/>
  <c r="I1367"/>
  <c r="J1367"/>
  <c r="K1367"/>
  <c r="N1367" s="1"/>
  <c r="I1318"/>
  <c r="I1302"/>
  <c r="I1286"/>
  <c r="V2221"/>
  <c r="Z2221"/>
  <c r="AC2221"/>
  <c r="J2216"/>
  <c r="O2216"/>
  <c r="Q2216"/>
  <c r="W2216"/>
  <c r="Y2216"/>
  <c r="Z2216"/>
  <c r="AC2216"/>
  <c r="AD2216"/>
  <c r="M2219"/>
  <c r="P2215"/>
  <c r="Y2215"/>
  <c r="AB2215"/>
  <c r="L2217"/>
  <c r="M2217"/>
  <c r="U2217"/>
  <c r="Y2217"/>
  <c r="Z2217"/>
  <c r="AB2217"/>
  <c r="AD2217"/>
  <c r="J2220"/>
  <c r="K2220"/>
  <c r="Z2220"/>
  <c r="AB2220"/>
  <c r="AD2220"/>
  <c r="U2214"/>
  <c r="Q2218"/>
  <c r="Z2218"/>
  <c r="Y2218"/>
  <c r="T2218"/>
  <c r="W2218"/>
  <c r="J2218"/>
  <c r="AB2218"/>
  <c r="I1322"/>
  <c r="J1322"/>
  <c r="I1291"/>
  <c r="I1298"/>
  <c r="J1305"/>
  <c r="H1305" s="1"/>
  <c r="I1275"/>
  <c r="J1275"/>
  <c r="I1279"/>
  <c r="I1300"/>
  <c r="J1289"/>
  <c r="H1289" s="1"/>
  <c r="I1263"/>
  <c r="I1297"/>
  <c r="I1292"/>
  <c r="J1292"/>
  <c r="I1261"/>
  <c r="J1261"/>
  <c r="I1269"/>
  <c r="I1309"/>
  <c r="J1309"/>
  <c r="I1271"/>
  <c r="J1271"/>
  <c r="I1258"/>
  <c r="J1258"/>
  <c r="J1321"/>
  <c r="I1324"/>
  <c r="J1324"/>
  <c r="I1287"/>
  <c r="J1287"/>
  <c r="I1308"/>
  <c r="J1308"/>
  <c r="I1307"/>
  <c r="J1307"/>
  <c r="I1282"/>
  <c r="I1301"/>
  <c r="I1293"/>
  <c r="I1255"/>
  <c r="I1296"/>
  <c r="J1273"/>
  <c r="H1273" s="1"/>
  <c r="J1306"/>
  <c r="H1306" s="1"/>
  <c r="I1280"/>
  <c r="I1285"/>
  <c r="J1272"/>
  <c r="I1268"/>
  <c r="I1325"/>
  <c r="J1325"/>
  <c r="I1312"/>
  <c r="I1303"/>
  <c r="I1266"/>
  <c r="I1277"/>
  <c r="I1259"/>
  <c r="J1259"/>
  <c r="I1265"/>
  <c r="I1290"/>
  <c r="J1274"/>
  <c r="H1274" s="1"/>
  <c r="I1264"/>
  <c r="I1323"/>
  <c r="I1311"/>
  <c r="I1276"/>
  <c r="I1267"/>
  <c r="I1319"/>
  <c r="J1319"/>
  <c r="I1260"/>
  <c r="L1380"/>
  <c r="L1362"/>
  <c r="N1362" s="1"/>
  <c r="K1377"/>
  <c r="K1379"/>
  <c r="L1366"/>
  <c r="L1382"/>
  <c r="L1360"/>
  <c r="K1378"/>
  <c r="K1381"/>
  <c r="N1381" s="1"/>
  <c r="L1379"/>
  <c r="L1364"/>
  <c r="K1364"/>
  <c r="J1394"/>
  <c r="K1366"/>
  <c r="K1376"/>
  <c r="N1376" s="1"/>
  <c r="L1378"/>
  <c r="K1382"/>
  <c r="J1395"/>
  <c r="J1397"/>
  <c r="K1360"/>
  <c r="J1381"/>
  <c r="L1377"/>
  <c r="J1362"/>
  <c r="J1398"/>
  <c r="J1396"/>
  <c r="K1398"/>
  <c r="K1390"/>
  <c r="N1390" s="1"/>
  <c r="I1397"/>
  <c r="K1388"/>
  <c r="N1388" s="1"/>
  <c r="K1370"/>
  <c r="N1370" s="1"/>
  <c r="J1368"/>
  <c r="K1393"/>
  <c r="I1393"/>
  <c r="J1364"/>
  <c r="K1374"/>
  <c r="N1374" s="1"/>
  <c r="K1365"/>
  <c r="N1365" s="1"/>
  <c r="J1366"/>
  <c r="K1394"/>
  <c r="K1371"/>
  <c r="N1371" s="1"/>
  <c r="J1377"/>
  <c r="K1373"/>
  <c r="N1373" s="1"/>
  <c r="J1372"/>
  <c r="J1392"/>
  <c r="K1384"/>
  <c r="N1384" s="1"/>
  <c r="J1393"/>
  <c r="J1371"/>
  <c r="I1379"/>
  <c r="K1361"/>
  <c r="N1361" s="1"/>
  <c r="K1396"/>
  <c r="K1372"/>
  <c r="N1372" s="1"/>
  <c r="K1397"/>
  <c r="J1360"/>
  <c r="K1392"/>
  <c r="K1368"/>
  <c r="N1368" s="1"/>
  <c r="K1386"/>
  <c r="N1386" s="1"/>
  <c r="K1363"/>
  <c r="N1363" s="1"/>
  <c r="I1371"/>
  <c r="K1395"/>
  <c r="J1365"/>
  <c r="I1377"/>
  <c r="J1379"/>
  <c r="J1376"/>
  <c r="I1372"/>
  <c r="I1394"/>
  <c r="J1382"/>
  <c r="J1385"/>
  <c r="I1395"/>
  <c r="J1390"/>
  <c r="I1396"/>
  <c r="J1369"/>
  <c r="I1378"/>
  <c r="I1389"/>
  <c r="J1361"/>
  <c r="I1363"/>
  <c r="J1384"/>
  <c r="I1392"/>
  <c r="J1363"/>
  <c r="I1376"/>
  <c r="J1389"/>
  <c r="J1378"/>
  <c r="I1385"/>
  <c r="I1374"/>
  <c r="I1381"/>
  <c r="J1370"/>
  <c r="I1380"/>
  <c r="I1369"/>
  <c r="J1380"/>
  <c r="I1360"/>
  <c r="I1387"/>
  <c r="J1386"/>
  <c r="J1387"/>
  <c r="J1388"/>
  <c r="I1382"/>
  <c r="I1373"/>
  <c r="I1364"/>
  <c r="I1398"/>
  <c r="I1366"/>
  <c r="I1365"/>
  <c r="I1388"/>
  <c r="I1384"/>
  <c r="I1390"/>
  <c r="I1370"/>
  <c r="I1362"/>
  <c r="I1368"/>
  <c r="I1386"/>
  <c r="I1361"/>
  <c r="N1394"/>
  <c r="N1398"/>
  <c r="N1396" l="1"/>
  <c r="H1396" s="1"/>
  <c r="S2218"/>
  <c r="AA2220"/>
  <c r="S2215"/>
  <c r="X2214"/>
  <c r="N2220"/>
  <c r="X2216"/>
  <c r="X2217"/>
  <c r="AA2215"/>
  <c r="H1265"/>
  <c r="H1269"/>
  <c r="H1302"/>
  <c r="H1267"/>
  <c r="H1264"/>
  <c r="H1266"/>
  <c r="H1285"/>
  <c r="H1296"/>
  <c r="H1301"/>
  <c r="H1300"/>
  <c r="H1260"/>
  <c r="H1276"/>
  <c r="H1303"/>
  <c r="H1280"/>
  <c r="H1255"/>
  <c r="H1263"/>
  <c r="H1279"/>
  <c r="H1298"/>
  <c r="H1311"/>
  <c r="H1290"/>
  <c r="H1277"/>
  <c r="H1268"/>
  <c r="H1293"/>
  <c r="H1282"/>
  <c r="H1291"/>
  <c r="H1286"/>
  <c r="H1235"/>
  <c r="H1208"/>
  <c r="H1210"/>
  <c r="H1205"/>
  <c r="H1222"/>
  <c r="H1323"/>
  <c r="H1312"/>
  <c r="H1272"/>
  <c r="H1321"/>
  <c r="H1297"/>
  <c r="H1318"/>
  <c r="X2221"/>
  <c r="AA2221"/>
  <c r="N1392"/>
  <c r="N1380"/>
  <c r="H1380" s="1"/>
  <c r="N1397"/>
  <c r="N1393"/>
  <c r="N1399"/>
  <c r="N1395"/>
  <c r="H1373"/>
  <c r="H1371"/>
  <c r="N1360"/>
  <c r="H1360" s="1"/>
  <c r="N1377"/>
  <c r="H1377" s="1"/>
  <c r="H1369"/>
  <c r="H1292"/>
  <c r="N1382"/>
  <c r="H1382" s="1"/>
  <c r="N1364"/>
  <c r="H1364" s="1"/>
  <c r="N1366"/>
  <c r="H1366" s="1"/>
  <c r="H1365"/>
  <c r="N1378"/>
  <c r="H1378" s="1"/>
  <c r="H1385"/>
  <c r="H1381"/>
  <c r="H1389"/>
  <c r="N2217"/>
  <c r="AA2216"/>
  <c r="S2216"/>
  <c r="H1374"/>
  <c r="H1363"/>
  <c r="H1258"/>
  <c r="H1368"/>
  <c r="H1372"/>
  <c r="AA2217"/>
  <c r="H1319"/>
  <c r="H1287"/>
  <c r="AA2218"/>
  <c r="H1398"/>
  <c r="H1387"/>
  <c r="H1384"/>
  <c r="H1388"/>
  <c r="N1379"/>
  <c r="H1379" s="1"/>
  <c r="H1259"/>
  <c r="H1307"/>
  <c r="H1271"/>
  <c r="H1308"/>
  <c r="H1370"/>
  <c r="H1325"/>
  <c r="H1324"/>
  <c r="H1261"/>
  <c r="H1275"/>
  <c r="H1322"/>
  <c r="X2218"/>
  <c r="H1367"/>
  <c r="H1391"/>
  <c r="H1386"/>
  <c r="H1376"/>
  <c r="H1361"/>
  <c r="H1394"/>
  <c r="H1309"/>
  <c r="H1390"/>
  <c r="H1362"/>
  <c r="N2219"/>
  <c r="H1375"/>
  <c r="H1383"/>
  <c r="H2214" l="1"/>
  <c r="H2220"/>
  <c r="H1395"/>
  <c r="H1392"/>
  <c r="H1393"/>
  <c r="H2215"/>
  <c r="H2219"/>
  <c r="H2221"/>
  <c r="H1397"/>
  <c r="H1399"/>
  <c r="H2217"/>
  <c r="H2218"/>
  <c r="H2216"/>
  <c r="I1548" l="1"/>
  <c r="E633" i="33" s="1"/>
  <c r="J1548" i="1"/>
  <c r="F633" i="33" s="1"/>
  <c r="K1548" i="1"/>
  <c r="G633" i="33" s="1"/>
  <c r="L1548" i="1"/>
  <c r="H633" i="33" s="1"/>
  <c r="I1556" i="1"/>
  <c r="J1556"/>
  <c r="K1556"/>
  <c r="L1556"/>
  <c r="K1541"/>
  <c r="G626" i="33" s="1"/>
  <c r="M1553" i="1"/>
  <c r="K1545"/>
  <c r="G630" i="33" s="1"/>
  <c r="K1544" i="1"/>
  <c r="G629" i="33" s="1"/>
  <c r="M1541" i="1"/>
  <c r="M1546"/>
  <c r="I631" i="33" s="1"/>
  <c r="M1543" i="1"/>
  <c r="M1542"/>
  <c r="M1554"/>
  <c r="K1543"/>
  <c r="G628" i="33" s="1"/>
  <c r="M1545" i="1"/>
  <c r="I630" i="33" s="1"/>
  <c r="M1544" i="1"/>
  <c r="M1547"/>
  <c r="L1551"/>
  <c r="L1549"/>
  <c r="L1550"/>
  <c r="L1544"/>
  <c r="H629" i="33" s="1"/>
  <c r="L1545" i="1"/>
  <c r="H630" i="33" s="1"/>
  <c r="L1553" i="1"/>
  <c r="L1546"/>
  <c r="H631" i="33" s="1"/>
  <c r="L1541" i="1"/>
  <c r="H626" i="33" s="1"/>
  <c r="L1555" i="1"/>
  <c r="L1552"/>
  <c r="L1542"/>
  <c r="J1552"/>
  <c r="J1550"/>
  <c r="J1545"/>
  <c r="F630" i="33" s="1"/>
  <c r="K1547" i="1"/>
  <c r="G632" i="33" s="1"/>
  <c r="K1554" i="1"/>
  <c r="L1543"/>
  <c r="K1542"/>
  <c r="G627" i="33" s="1"/>
  <c r="L1554" i="1"/>
  <c r="K1551"/>
  <c r="J1543"/>
  <c r="F628" i="33" s="1"/>
  <c r="J1551" i="1"/>
  <c r="K1555"/>
  <c r="J1549"/>
  <c r="L1547"/>
  <c r="K1546"/>
  <c r="G631" i="33" s="1"/>
  <c r="K1552" i="1"/>
  <c r="J1541"/>
  <c r="J1555"/>
  <c r="K1550"/>
  <c r="I1549"/>
  <c r="J1546"/>
  <c r="F631" i="33" s="1"/>
  <c r="K1553" i="1"/>
  <c r="K1549"/>
  <c r="N1549" s="1"/>
  <c r="J1544"/>
  <c r="F629" i="33" s="1"/>
  <c r="J1547" i="1"/>
  <c r="F632" i="33" s="1"/>
  <c r="I1550" i="1"/>
  <c r="I1543"/>
  <c r="E628" i="33" s="1"/>
  <c r="I1554" i="1"/>
  <c r="I1542"/>
  <c r="E627" i="33" s="1"/>
  <c r="J1553" i="1"/>
  <c r="I1547"/>
  <c r="E632" i="33" s="1"/>
  <c r="J1542" i="1"/>
  <c r="F627" i="33" s="1"/>
  <c r="I1555" i="1"/>
  <c r="J1554"/>
  <c r="I1541"/>
  <c r="E626" i="33" s="1"/>
  <c r="I1553" i="1"/>
  <c r="I1544"/>
  <c r="E629" i="33" s="1"/>
  <c r="I1551" i="1"/>
  <c r="I1545"/>
  <c r="E630" i="33" s="1"/>
  <c r="I1546" i="1"/>
  <c r="E631" i="33" s="1"/>
  <c r="I1552" i="1"/>
  <c r="F626" i="33" l="1"/>
  <c r="I632"/>
  <c r="I626"/>
  <c r="H627"/>
  <c r="I629"/>
  <c r="I627"/>
  <c r="I628"/>
  <c r="H632"/>
  <c r="H628"/>
  <c r="N1551" i="1"/>
  <c r="H1551" s="1"/>
  <c r="N1555"/>
  <c r="H1555" s="1"/>
  <c r="N1546"/>
  <c r="N1541"/>
  <c r="N1553"/>
  <c r="H1553" s="1"/>
  <c r="N1545"/>
  <c r="N1552"/>
  <c r="H1552" s="1"/>
  <c r="N1554"/>
  <c r="H1554" s="1"/>
  <c r="N1556"/>
  <c r="H1556" s="1"/>
  <c r="N1548"/>
  <c r="H1548" s="1"/>
  <c r="D633" i="33" s="1"/>
  <c r="E635" s="1"/>
  <c r="N1547" i="1"/>
  <c r="N1542"/>
  <c r="N1550"/>
  <c r="H1550" s="1"/>
  <c r="N1544"/>
  <c r="N1543"/>
  <c r="H1549"/>
  <c r="C432" i="2" l="1"/>
  <c r="I639" i="33"/>
  <c r="G436" i="2" s="1"/>
  <c r="G638" i="33"/>
  <c r="E435" i="2" s="1"/>
  <c r="F638" i="33"/>
  <c r="D435" i="2" s="1"/>
  <c r="E640" i="33"/>
  <c r="I635"/>
  <c r="G432" i="2" s="1"/>
  <c r="H639" i="33"/>
  <c r="F436" i="2" s="1"/>
  <c r="F637" i="33"/>
  <c r="D434" i="2" s="1"/>
  <c r="I634" i="33"/>
  <c r="H637"/>
  <c r="F434" i="2" s="1"/>
  <c r="F639" i="33"/>
  <c r="D436" i="2" s="1"/>
  <c r="G636" i="33"/>
  <c r="E433" i="2" s="1"/>
  <c r="F636" i="33"/>
  <c r="D433" i="2" s="1"/>
  <c r="I636" i="33"/>
  <c r="G433" i="2" s="1"/>
  <c r="G635" i="33"/>
  <c r="E432" i="2" s="1"/>
  <c r="E634" i="33"/>
  <c r="H635"/>
  <c r="F432" i="2" s="1"/>
  <c r="F635" i="33"/>
  <c r="D432" i="2" s="1"/>
  <c r="H634" i="33"/>
  <c r="F640"/>
  <c r="D437" i="2" s="1"/>
  <c r="H638" i="33"/>
  <c r="F435" i="2" s="1"/>
  <c r="H640" i="33"/>
  <c r="F437" i="2" s="1"/>
  <c r="G639" i="33"/>
  <c r="E436" i="2" s="1"/>
  <c r="E638" i="33"/>
  <c r="I637"/>
  <c r="G434" i="2" s="1"/>
  <c r="E639" i="33"/>
  <c r="I640"/>
  <c r="G437" i="2" s="1"/>
  <c r="F634" i="33"/>
  <c r="S639"/>
  <c r="Q436" i="2" s="1"/>
  <c r="T640" i="33"/>
  <c r="R437" i="2" s="1"/>
  <c r="V634" i="33"/>
  <c r="Q637"/>
  <c r="O434" i="2" s="1"/>
  <c r="S634" i="33"/>
  <c r="L637"/>
  <c r="J434" i="2" s="1"/>
  <c r="M635" i="33"/>
  <c r="K432" i="2" s="1"/>
  <c r="T637" i="33"/>
  <c r="R434" i="2" s="1"/>
  <c r="Q640" i="33"/>
  <c r="O437" i="2" s="1"/>
  <c r="Q639" i="33"/>
  <c r="O436" i="2" s="1"/>
  <c r="K635" i="33"/>
  <c r="I432" i="2" s="1"/>
  <c r="M636" i="33"/>
  <c r="K433" i="2" s="1"/>
  <c r="P637" i="33"/>
  <c r="N434" i="2" s="1"/>
  <c r="M639" i="33"/>
  <c r="K436" i="2" s="1"/>
  <c r="J635" i="33"/>
  <c r="H432" i="2" s="1"/>
  <c r="N639" i="33"/>
  <c r="L436" i="2" s="1"/>
  <c r="U639" i="33"/>
  <c r="S436" i="2" s="1"/>
  <c r="V638" i="33"/>
  <c r="T435" i="2" s="1"/>
  <c r="L639" i="33"/>
  <c r="J436" i="2" s="1"/>
  <c r="M640" i="33"/>
  <c r="K437" i="2" s="1"/>
  <c r="M638" i="33"/>
  <c r="K435" i="2" s="1"/>
  <c r="L638" i="33"/>
  <c r="J435" i="2" s="1"/>
  <c r="K636" i="33"/>
  <c r="I433" i="2" s="1"/>
  <c r="J638" i="33"/>
  <c r="H435" i="2" s="1"/>
  <c r="V639" i="33"/>
  <c r="T436" i="2" s="1"/>
  <c r="S637" i="33"/>
  <c r="Q434" i="2" s="1"/>
  <c r="S636" i="33"/>
  <c r="Q433" i="2" s="1"/>
  <c r="P634" i="33"/>
  <c r="U638"/>
  <c r="S435" i="2" s="1"/>
  <c r="V640" i="33"/>
  <c r="T437" i="2" s="1"/>
  <c r="P635" i="33"/>
  <c r="N432" i="2" s="1"/>
  <c r="U635" i="33"/>
  <c r="S432" i="2" s="1"/>
  <c r="O640" i="33"/>
  <c r="M437" i="2" s="1"/>
  <c r="L634" i="33"/>
  <c r="R639"/>
  <c r="P436" i="2" s="1"/>
  <c r="V635" i="33"/>
  <c r="T432" i="2" s="1"/>
  <c r="Q635" i="33"/>
  <c r="O432" i="2" s="1"/>
  <c r="V636" i="33"/>
  <c r="T433" i="2" s="1"/>
  <c r="K637" i="33"/>
  <c r="I434" i="2" s="1"/>
  <c r="J640" i="33"/>
  <c r="H437" i="2" s="1"/>
  <c r="J639" i="33"/>
  <c r="H436" i="2" s="1"/>
  <c r="R637" i="33"/>
  <c r="P434" i="2" s="1"/>
  <c r="T639" i="33"/>
  <c r="R436" i="2" s="1"/>
  <c r="N635" i="33"/>
  <c r="L432" i="2" s="1"/>
  <c r="Q638" i="33"/>
  <c r="O435" i="2" s="1"/>
  <c r="U634" i="33"/>
  <c r="O638"/>
  <c r="M435" i="2" s="1"/>
  <c r="T636" i="33"/>
  <c r="R433" i="2" s="1"/>
  <c r="K639" i="33"/>
  <c r="I436" i="2" s="1"/>
  <c r="P640" i="33"/>
  <c r="N437" i="2" s="1"/>
  <c r="O634" i="33"/>
  <c r="N637"/>
  <c r="L434" i="2" s="1"/>
  <c r="U637" i="33"/>
  <c r="S434" i="2" s="1"/>
  <c r="S640" i="33"/>
  <c r="Q437" i="2" s="1"/>
  <c r="R638" i="33"/>
  <c r="P435" i="2" s="1"/>
  <c r="O637" i="33"/>
  <c r="M434" i="2" s="1"/>
  <c r="P639" i="33"/>
  <c r="N436" i="2" s="1"/>
  <c r="T638" i="33"/>
  <c r="R435" i="2" s="1"/>
  <c r="S635" i="33"/>
  <c r="Q432" i="2" s="1"/>
  <c r="J636" i="33"/>
  <c r="H433" i="2" s="1"/>
  <c r="N640" i="33"/>
  <c r="L437" i="2" s="1"/>
  <c r="K640" i="33"/>
  <c r="I437" i="2" s="1"/>
  <c r="O635" i="33"/>
  <c r="M432" i="2" s="1"/>
  <c r="U640" i="33"/>
  <c r="S437" i="2" s="1"/>
  <c r="J637" i="33"/>
  <c r="H434" i="2" s="1"/>
  <c r="M634" i="33"/>
  <c r="P636"/>
  <c r="N433" i="2" s="1"/>
  <c r="M637" i="33"/>
  <c r="K434" i="2" s="1"/>
  <c r="O636" i="33"/>
  <c r="M433" i="2" s="1"/>
  <c r="L640" i="33"/>
  <c r="J437" i="2" s="1"/>
  <c r="S638" i="33"/>
  <c r="Q435" i="2" s="1"/>
  <c r="R636" i="33"/>
  <c r="P433" i="2" s="1"/>
  <c r="R635" i="33"/>
  <c r="P432" i="2" s="1"/>
  <c r="N636" i="33"/>
  <c r="L433" i="2" s="1"/>
  <c r="U636" i="33"/>
  <c r="S433" i="2" s="1"/>
  <c r="R634" i="33"/>
  <c r="N634"/>
  <c r="L636"/>
  <c r="J433" i="2" s="1"/>
  <c r="K638" i="33"/>
  <c r="I435" i="2" s="1"/>
  <c r="R640" i="33"/>
  <c r="P437" i="2" s="1"/>
  <c r="T634" i="33"/>
  <c r="Q636"/>
  <c r="O433" i="2" s="1"/>
  <c r="O639" i="33"/>
  <c r="M436" i="2" s="1"/>
  <c r="P638" i="33"/>
  <c r="N435" i="2" s="1"/>
  <c r="T635" i="33"/>
  <c r="R432" i="2" s="1"/>
  <c r="N638" i="33"/>
  <c r="L435" i="2" s="1"/>
  <c r="K634" i="33"/>
  <c r="J634"/>
  <c r="V637"/>
  <c r="T434" i="2" s="1"/>
  <c r="L635" i="33"/>
  <c r="J432" i="2" s="1"/>
  <c r="Q634" i="33"/>
  <c r="H636"/>
  <c r="F433" i="2" s="1"/>
  <c r="I638" i="33"/>
  <c r="G435" i="2" s="1"/>
  <c r="E636" i="33"/>
  <c r="G637"/>
  <c r="E434" i="2" s="1"/>
  <c r="G640" i="33"/>
  <c r="E437" i="2" s="1"/>
  <c r="G634" i="33"/>
  <c r="E637"/>
  <c r="H1543" i="1"/>
  <c r="H1545"/>
  <c r="H1542"/>
  <c r="H1547"/>
  <c r="H1544"/>
  <c r="H1541"/>
  <c r="H1546"/>
  <c r="D632" i="33" l="1"/>
  <c r="D630"/>
  <c r="D637"/>
  <c r="B434" i="2" s="1"/>
  <c r="C434"/>
  <c r="D636" i="33"/>
  <c r="B433" i="2" s="1"/>
  <c r="C433"/>
  <c r="Q562" i="1"/>
  <c r="Q2034"/>
  <c r="Q1518"/>
  <c r="Q1606" s="1"/>
  <c r="Q570"/>
  <c r="Q2042"/>
  <c r="T2037"/>
  <c r="T565"/>
  <c r="T1521"/>
  <c r="T2045"/>
  <c r="T573"/>
  <c r="W563"/>
  <c r="W2035"/>
  <c r="W1519"/>
  <c r="W1607" s="1"/>
  <c r="W571"/>
  <c r="W2043"/>
  <c r="Q563"/>
  <c r="Q2035"/>
  <c r="Q1519"/>
  <c r="Q1607" s="1"/>
  <c r="Q2043"/>
  <c r="Q571"/>
  <c r="T563"/>
  <c r="T2035"/>
  <c r="T1519"/>
  <c r="T2043"/>
  <c r="T571"/>
  <c r="Q2039"/>
  <c r="Q567"/>
  <c r="Q1523"/>
  <c r="Q1611" s="1"/>
  <c r="Q575"/>
  <c r="Q2047"/>
  <c r="K431" i="2"/>
  <c r="M641" i="33"/>
  <c r="K438" i="2" s="1"/>
  <c r="P2039" i="1"/>
  <c r="P1523"/>
  <c r="P1611" s="1"/>
  <c r="P567"/>
  <c r="P575"/>
  <c r="P2047"/>
  <c r="AB565"/>
  <c r="AB2037"/>
  <c r="AB1521"/>
  <c r="AB1609" s="1"/>
  <c r="AB573"/>
  <c r="AB2045"/>
  <c r="Z567"/>
  <c r="Z2039"/>
  <c r="Z1523"/>
  <c r="Z1611" s="1"/>
  <c r="Z575"/>
  <c r="Z2047"/>
  <c r="V2039"/>
  <c r="V567"/>
  <c r="V1523"/>
  <c r="V1611" s="1"/>
  <c r="V2047"/>
  <c r="V575"/>
  <c r="S431" i="2"/>
  <c r="U641" i="33"/>
  <c r="S438" i="2" s="1"/>
  <c r="Y2036" i="1"/>
  <c r="Y1520"/>
  <c r="Y564"/>
  <c r="Y572"/>
  <c r="Y2044"/>
  <c r="AD563"/>
  <c r="AD1519"/>
  <c r="AD1607" s="1"/>
  <c r="AD2035"/>
  <c r="AD571"/>
  <c r="AD2043"/>
  <c r="J431" i="2"/>
  <c r="L641" i="33"/>
  <c r="J438" i="2" s="1"/>
  <c r="AD2039" i="1"/>
  <c r="AD1523"/>
  <c r="AD1611" s="1"/>
  <c r="AD567"/>
  <c r="AD575"/>
  <c r="AD2047"/>
  <c r="Z2036"/>
  <c r="Z1520"/>
  <c r="Z1608" s="1"/>
  <c r="Z564"/>
  <c r="Z572"/>
  <c r="Z2044"/>
  <c r="Q2037"/>
  <c r="Q1521"/>
  <c r="Q1609" s="1"/>
  <c r="Q565"/>
  <c r="Q2045"/>
  <c r="Q573"/>
  <c r="AD2037"/>
  <c r="AD1521"/>
  <c r="AD1609" s="1"/>
  <c r="AD565"/>
  <c r="AD2045"/>
  <c r="AD573"/>
  <c r="R2038"/>
  <c r="R1522"/>
  <c r="R1610" s="1"/>
  <c r="R566"/>
  <c r="R574"/>
  <c r="R2046"/>
  <c r="W566"/>
  <c r="W2038"/>
  <c r="W1522"/>
  <c r="W1610" s="1"/>
  <c r="W2046"/>
  <c r="W574"/>
  <c r="Q1520"/>
  <c r="Q1608" s="1"/>
  <c r="Q2036"/>
  <c r="Q564"/>
  <c r="Q2044"/>
  <c r="Q572"/>
  <c r="AB567"/>
  <c r="AB1523"/>
  <c r="AB1611" s="1"/>
  <c r="AB2039"/>
  <c r="AB575"/>
  <c r="AB2047"/>
  <c r="C436" i="2"/>
  <c r="D639" i="33"/>
  <c r="B436" i="2" s="1"/>
  <c r="L567" i="1"/>
  <c r="L1523"/>
  <c r="L1611" s="1"/>
  <c r="L2039"/>
  <c r="L575"/>
  <c r="L2047"/>
  <c r="J2034"/>
  <c r="J1518"/>
  <c r="J1606" s="1"/>
  <c r="J562"/>
  <c r="J2042"/>
  <c r="J570"/>
  <c r="M2035"/>
  <c r="M563"/>
  <c r="M1519"/>
  <c r="M1607" s="1"/>
  <c r="M2043"/>
  <c r="M571"/>
  <c r="J566"/>
  <c r="J2038"/>
  <c r="J1522"/>
  <c r="J1610" s="1"/>
  <c r="J2046"/>
  <c r="J574"/>
  <c r="L566"/>
  <c r="L2038"/>
  <c r="L1522"/>
  <c r="L1610" s="1"/>
  <c r="L574"/>
  <c r="L2046"/>
  <c r="K565"/>
  <c r="K1521"/>
  <c r="K2037"/>
  <c r="K573"/>
  <c r="K2045"/>
  <c r="D627" i="33"/>
  <c r="G641"/>
  <c r="E438" i="2" s="1"/>
  <c r="E431"/>
  <c r="M2037" i="1"/>
  <c r="M565"/>
  <c r="M1521"/>
  <c r="M1609" s="1"/>
  <c r="M2045"/>
  <c r="M573"/>
  <c r="AD564"/>
  <c r="AD2036"/>
  <c r="AD1520"/>
  <c r="AD1608" s="1"/>
  <c r="AD572"/>
  <c r="AD2044"/>
  <c r="AB2034"/>
  <c r="AB562"/>
  <c r="AB1518"/>
  <c r="AB1606" s="1"/>
  <c r="AB2042"/>
  <c r="AB570"/>
  <c r="T641" i="33"/>
  <c r="R438" i="2" s="1"/>
  <c r="R431"/>
  <c r="L431"/>
  <c r="N641" i="33"/>
  <c r="L438" i="2" s="1"/>
  <c r="Y2034" i="1"/>
  <c r="Y562"/>
  <c r="Y1518"/>
  <c r="Y2042"/>
  <c r="Y570"/>
  <c r="U2035"/>
  <c r="U563"/>
  <c r="U1519"/>
  <c r="U1607" s="1"/>
  <c r="U571"/>
  <c r="U2043"/>
  <c r="O2036"/>
  <c r="O1520"/>
  <c r="O564"/>
  <c r="O2044"/>
  <c r="O572"/>
  <c r="T567"/>
  <c r="T1523"/>
  <c r="T2039"/>
  <c r="T575"/>
  <c r="T2047"/>
  <c r="V2038"/>
  <c r="V566"/>
  <c r="V1522"/>
  <c r="V1610" s="1"/>
  <c r="V574"/>
  <c r="V2046"/>
  <c r="AC564"/>
  <c r="AC2036"/>
  <c r="AC1520"/>
  <c r="AC1608" s="1"/>
  <c r="AC2044"/>
  <c r="AC572"/>
  <c r="P2038"/>
  <c r="P1522"/>
  <c r="P1610" s="1"/>
  <c r="P566"/>
  <c r="P574"/>
  <c r="P2046"/>
  <c r="W2037"/>
  <c r="W565"/>
  <c r="W1521"/>
  <c r="W1609" s="1"/>
  <c r="W2045"/>
  <c r="W573"/>
  <c r="O2038"/>
  <c r="O566"/>
  <c r="O1522"/>
  <c r="O574"/>
  <c r="O2046"/>
  <c r="W562"/>
  <c r="W2034"/>
  <c r="W1518"/>
  <c r="W1606" s="1"/>
  <c r="W2042"/>
  <c r="W570"/>
  <c r="U2039"/>
  <c r="U567"/>
  <c r="U1523"/>
  <c r="U1611" s="1"/>
  <c r="U2047"/>
  <c r="U575"/>
  <c r="AC2037"/>
  <c r="AC1521"/>
  <c r="AC1609" s="1"/>
  <c r="AC565"/>
  <c r="AC2045"/>
  <c r="AC573"/>
  <c r="AD2038"/>
  <c r="AD1522"/>
  <c r="AD1610" s="1"/>
  <c r="AD566"/>
  <c r="AD574"/>
  <c r="AD2046"/>
  <c r="R2037"/>
  <c r="R1521"/>
  <c r="R1609" s="1"/>
  <c r="R565"/>
  <c r="R573"/>
  <c r="R2045"/>
  <c r="AC2038"/>
  <c r="AC566"/>
  <c r="AC1522"/>
  <c r="AC1610" s="1"/>
  <c r="AC574"/>
  <c r="AC2046"/>
  <c r="V564"/>
  <c r="V2036"/>
  <c r="V1520"/>
  <c r="V1608" s="1"/>
  <c r="V572"/>
  <c r="V2044"/>
  <c r="W567"/>
  <c r="W1523"/>
  <c r="W1611" s="1"/>
  <c r="W2039"/>
  <c r="W2047"/>
  <c r="W575"/>
  <c r="S641" i="33"/>
  <c r="Q438" i="2" s="1"/>
  <c r="Q431"/>
  <c r="Z566" i="1"/>
  <c r="Z1522"/>
  <c r="Z1610" s="1"/>
  <c r="Z2038"/>
  <c r="Z2046"/>
  <c r="Z574"/>
  <c r="M564"/>
  <c r="M2036"/>
  <c r="M1520"/>
  <c r="M1608" s="1"/>
  <c r="M572"/>
  <c r="M2044"/>
  <c r="L2037"/>
  <c r="L565"/>
  <c r="L1521"/>
  <c r="L1609" s="1"/>
  <c r="L2045"/>
  <c r="L573"/>
  <c r="L562"/>
  <c r="L2034"/>
  <c r="L1518"/>
  <c r="L1606" s="1"/>
  <c r="L2042"/>
  <c r="L570"/>
  <c r="J1519"/>
  <c r="J1607" s="1"/>
  <c r="J2035"/>
  <c r="J563"/>
  <c r="J571"/>
  <c r="J2043"/>
  <c r="L2036"/>
  <c r="L1520"/>
  <c r="L1608" s="1"/>
  <c r="L564"/>
  <c r="L2044"/>
  <c r="L572"/>
  <c r="M562"/>
  <c r="M1518"/>
  <c r="M1606" s="1"/>
  <c r="M2034"/>
  <c r="M570"/>
  <c r="M2042"/>
  <c r="M2038"/>
  <c r="M566"/>
  <c r="M1522"/>
  <c r="M1610" s="1"/>
  <c r="M574"/>
  <c r="M2046"/>
  <c r="D629" i="33"/>
  <c r="D628"/>
  <c r="K567" i="1"/>
  <c r="K1523"/>
  <c r="K2039"/>
  <c r="K2047"/>
  <c r="K575"/>
  <c r="L2035"/>
  <c r="L563"/>
  <c r="L1519"/>
  <c r="L1607" s="1"/>
  <c r="L571"/>
  <c r="L2043"/>
  <c r="J641" i="33"/>
  <c r="H438" i="2" s="1"/>
  <c r="H431"/>
  <c r="V2037" i="1"/>
  <c r="V565"/>
  <c r="V1521"/>
  <c r="V1609" s="1"/>
  <c r="V2045"/>
  <c r="V573"/>
  <c r="Y567"/>
  <c r="AA567" s="1"/>
  <c r="Y2039"/>
  <c r="Y1523"/>
  <c r="Y575"/>
  <c r="Y2047"/>
  <c r="R641" i="33"/>
  <c r="P438" i="2" s="1"/>
  <c r="P431"/>
  <c r="Y2035" i="1"/>
  <c r="Y1519"/>
  <c r="Y563"/>
  <c r="Y2043"/>
  <c r="Y571"/>
  <c r="R564"/>
  <c r="R1520"/>
  <c r="R1608" s="1"/>
  <c r="R2036"/>
  <c r="R572"/>
  <c r="R2044"/>
  <c r="AC567"/>
  <c r="AC1523"/>
  <c r="AC1611" s="1"/>
  <c r="AC2039"/>
  <c r="AC2047"/>
  <c r="AC575"/>
  <c r="O563"/>
  <c r="O2035"/>
  <c r="O1519"/>
  <c r="O571"/>
  <c r="O2043"/>
  <c r="U2036"/>
  <c r="U564"/>
  <c r="U1520"/>
  <c r="U1608" s="1"/>
  <c r="U572"/>
  <c r="U2044"/>
  <c r="T2036"/>
  <c r="T564"/>
  <c r="T1520"/>
  <c r="T2044"/>
  <c r="T572"/>
  <c r="AB2035"/>
  <c r="AB563"/>
  <c r="AB1519"/>
  <c r="AB1607" s="1"/>
  <c r="AB571"/>
  <c r="AB2043"/>
  <c r="T2034"/>
  <c r="T1518"/>
  <c r="T562"/>
  <c r="T2042"/>
  <c r="T570"/>
  <c r="O567"/>
  <c r="O1523"/>
  <c r="O2039"/>
  <c r="O2047"/>
  <c r="O575"/>
  <c r="AD1518"/>
  <c r="AD1606" s="1"/>
  <c r="AD562"/>
  <c r="AD2034"/>
  <c r="AD2042"/>
  <c r="AD570"/>
  <c r="AC2034"/>
  <c r="AC1518"/>
  <c r="AC1606" s="1"/>
  <c r="AC562"/>
  <c r="AC2042"/>
  <c r="AC570"/>
  <c r="P641" i="33"/>
  <c r="N438" i="2" s="1"/>
  <c r="N431"/>
  <c r="O1521" i="1"/>
  <c r="O565"/>
  <c r="O2037"/>
  <c r="O2045"/>
  <c r="O573"/>
  <c r="R2039"/>
  <c r="R567"/>
  <c r="R1523"/>
  <c r="R1611" s="1"/>
  <c r="R575"/>
  <c r="R2047"/>
  <c r="T2038"/>
  <c r="T566"/>
  <c r="T1522"/>
  <c r="T574"/>
  <c r="T2046"/>
  <c r="R2035"/>
  <c r="R563"/>
  <c r="R1519"/>
  <c r="R1607" s="1"/>
  <c r="R2043"/>
  <c r="R571"/>
  <c r="AB1520"/>
  <c r="AB1608" s="1"/>
  <c r="AB564"/>
  <c r="AB2036"/>
  <c r="AB2044"/>
  <c r="AB572"/>
  <c r="W564"/>
  <c r="W2036"/>
  <c r="W1520"/>
  <c r="W1608" s="1"/>
  <c r="W572"/>
  <c r="W2044"/>
  <c r="F641" i="33"/>
  <c r="D438" i="2" s="1"/>
  <c r="D431"/>
  <c r="D638" i="33"/>
  <c r="B435" i="2" s="1"/>
  <c r="C435"/>
  <c r="J2039" i="1"/>
  <c r="J567"/>
  <c r="J1523"/>
  <c r="J1611" s="1"/>
  <c r="J2047"/>
  <c r="J575"/>
  <c r="D634" i="33"/>
  <c r="B431" i="2" s="1"/>
  <c r="E641" i="33"/>
  <c r="C431" i="2"/>
  <c r="K2035" i="1"/>
  <c r="K1519"/>
  <c r="K563"/>
  <c r="K571"/>
  <c r="K2043"/>
  <c r="I641" i="33"/>
  <c r="G438" i="2" s="1"/>
  <c r="G431"/>
  <c r="D640" i="33"/>
  <c r="B437" i="2" s="1"/>
  <c r="C437"/>
  <c r="D635" i="33"/>
  <c r="B432" i="2" s="1"/>
  <c r="D631" i="33"/>
  <c r="D626"/>
  <c r="K564" i="1"/>
  <c r="K2036"/>
  <c r="K1520"/>
  <c r="K572"/>
  <c r="K2044"/>
  <c r="Q641" i="33"/>
  <c r="O438" i="2" s="1"/>
  <c r="O431"/>
  <c r="I431"/>
  <c r="K641" i="33"/>
  <c r="I438" i="2" s="1"/>
  <c r="U566" i="1"/>
  <c r="U2038"/>
  <c r="U1522"/>
  <c r="U1610" s="1"/>
  <c r="U574"/>
  <c r="U2046"/>
  <c r="P565"/>
  <c r="P2037"/>
  <c r="P1521"/>
  <c r="P1609" s="1"/>
  <c r="P573"/>
  <c r="P2045"/>
  <c r="AC2035"/>
  <c r="AC563"/>
  <c r="AC1519"/>
  <c r="AC1607" s="1"/>
  <c r="AC2043"/>
  <c r="AC571"/>
  <c r="Z565"/>
  <c r="Z2037"/>
  <c r="Z1521"/>
  <c r="Z1609" s="1"/>
  <c r="Z573"/>
  <c r="Z2045"/>
  <c r="V563"/>
  <c r="V2035"/>
  <c r="V1519"/>
  <c r="V1607" s="1"/>
  <c r="V571"/>
  <c r="V2043"/>
  <c r="U562"/>
  <c r="U1518"/>
  <c r="U1606" s="1"/>
  <c r="U2034"/>
  <c r="U2042"/>
  <c r="U570"/>
  <c r="Z2034"/>
  <c r="Z562"/>
  <c r="Z1518"/>
  <c r="Z1606" s="1"/>
  <c r="Z570"/>
  <c r="Z2042"/>
  <c r="Y2037"/>
  <c r="Y1521"/>
  <c r="Y565"/>
  <c r="Y573"/>
  <c r="AA573" s="1"/>
  <c r="Y2045"/>
  <c r="AA2045" s="1"/>
  <c r="O641" i="33"/>
  <c r="M438" i="2" s="1"/>
  <c r="M431"/>
  <c r="U2037" i="1"/>
  <c r="U1521"/>
  <c r="U1609" s="1"/>
  <c r="U565"/>
  <c r="U2045"/>
  <c r="U573"/>
  <c r="AB2038"/>
  <c r="AB1522"/>
  <c r="AB1610" s="1"/>
  <c r="AB566"/>
  <c r="AB2046"/>
  <c r="AB574"/>
  <c r="P2036"/>
  <c r="P564"/>
  <c r="P1520"/>
  <c r="P1608" s="1"/>
  <c r="P2044"/>
  <c r="P572"/>
  <c r="Y2038"/>
  <c r="AA2038" s="1"/>
  <c r="Y1522"/>
  <c r="Y566"/>
  <c r="Y2046"/>
  <c r="AA2046" s="1"/>
  <c r="Y574"/>
  <c r="V2034"/>
  <c r="V562"/>
  <c r="V1518"/>
  <c r="V1606" s="1"/>
  <c r="V570"/>
  <c r="V2042"/>
  <c r="Z563"/>
  <c r="Z2035"/>
  <c r="Z1519"/>
  <c r="Z1607" s="1"/>
  <c r="Z571"/>
  <c r="Z2043"/>
  <c r="P2035"/>
  <c r="P1519"/>
  <c r="P1607" s="1"/>
  <c r="P563"/>
  <c r="P571"/>
  <c r="P2043"/>
  <c r="Q1522"/>
  <c r="Q1610" s="1"/>
  <c r="Q566"/>
  <c r="Q2038"/>
  <c r="Q2046"/>
  <c r="Q574"/>
  <c r="O562"/>
  <c r="O1518"/>
  <c r="O2034"/>
  <c r="O570"/>
  <c r="O2042"/>
  <c r="P562"/>
  <c r="P1518"/>
  <c r="P1606" s="1"/>
  <c r="P2034"/>
  <c r="P2042"/>
  <c r="P570"/>
  <c r="R2034"/>
  <c r="R562"/>
  <c r="R1518"/>
  <c r="R1606" s="1"/>
  <c r="R570"/>
  <c r="R2042"/>
  <c r="T431" i="2"/>
  <c r="V641" i="33"/>
  <c r="T438" i="2" s="1"/>
  <c r="M567" i="1"/>
  <c r="M1523"/>
  <c r="M1611" s="1"/>
  <c r="M2039"/>
  <c r="M575"/>
  <c r="M2047"/>
  <c r="K2038"/>
  <c r="K1522"/>
  <c r="K566"/>
  <c r="K2046"/>
  <c r="K574"/>
  <c r="N574" s="1"/>
  <c r="F431" i="2"/>
  <c r="H641" i="33"/>
  <c r="F438" i="2" s="1"/>
  <c r="K562" i="1"/>
  <c r="K1518"/>
  <c r="K2034"/>
  <c r="K2042"/>
  <c r="N2042" s="1"/>
  <c r="K570"/>
  <c r="J564"/>
  <c r="J2036"/>
  <c r="J1520"/>
  <c r="J1608" s="1"/>
  <c r="J572"/>
  <c r="J2044"/>
  <c r="J565"/>
  <c r="J1521"/>
  <c r="J1609" s="1"/>
  <c r="J2037"/>
  <c r="J573"/>
  <c r="J2045"/>
  <c r="I562"/>
  <c r="I2034"/>
  <c r="I1518"/>
  <c r="I2042"/>
  <c r="I570"/>
  <c r="AA2047" l="1"/>
  <c r="AA574"/>
  <c r="N562"/>
  <c r="AA566"/>
  <c r="AA2039"/>
  <c r="N566"/>
  <c r="AA575"/>
  <c r="N2036"/>
  <c r="N570"/>
  <c r="N2034"/>
  <c r="N564"/>
  <c r="N571"/>
  <c r="N572"/>
  <c r="N2043"/>
  <c r="N2046"/>
  <c r="N2038"/>
  <c r="N563"/>
  <c r="AA2037"/>
  <c r="S2042"/>
  <c r="AA565"/>
  <c r="N2044"/>
  <c r="N2035"/>
  <c r="F664" i="33"/>
  <c r="J1618" i="1"/>
  <c r="J1617"/>
  <c r="F663" i="33"/>
  <c r="I666"/>
  <c r="M1620" i="1"/>
  <c r="Q1619"/>
  <c r="L665" i="33"/>
  <c r="S662"/>
  <c r="Z1616" i="1"/>
  <c r="Y1610"/>
  <c r="AA1522"/>
  <c r="AA1610" s="1"/>
  <c r="AA1619" s="1"/>
  <c r="P1617"/>
  <c r="K663" i="33"/>
  <c r="AB1619" i="1"/>
  <c r="T665" i="33"/>
  <c r="U2033" i="1"/>
  <c r="U561"/>
  <c r="U1517"/>
  <c r="U1605" s="1"/>
  <c r="U2041"/>
  <c r="U569"/>
  <c r="S664" i="33"/>
  <c r="Z1618" i="1"/>
  <c r="W2033"/>
  <c r="W1517"/>
  <c r="W1605" s="1"/>
  <c r="W561"/>
  <c r="W569"/>
  <c r="W2041"/>
  <c r="N1520"/>
  <c r="N1608" s="1"/>
  <c r="N1617" s="1"/>
  <c r="K1608"/>
  <c r="M561"/>
  <c r="M2033"/>
  <c r="M1517"/>
  <c r="M1605" s="1"/>
  <c r="M569"/>
  <c r="M2041"/>
  <c r="T663" i="33"/>
  <c r="AB1617" i="1"/>
  <c r="X566"/>
  <c r="S2045"/>
  <c r="U661" i="33"/>
  <c r="AC1615" i="1"/>
  <c r="T1606"/>
  <c r="X1518"/>
  <c r="X1606" s="1"/>
  <c r="X1615" s="1"/>
  <c r="T662" i="33"/>
  <c r="AB1616" i="1"/>
  <c r="X2044"/>
  <c r="T1608"/>
  <c r="X1520"/>
  <c r="X1608" s="1"/>
  <c r="X1617" s="1"/>
  <c r="U1617"/>
  <c r="O663" i="33"/>
  <c r="O1607" i="1"/>
  <c r="S1519"/>
  <c r="S1607" s="1"/>
  <c r="S1616" s="1"/>
  <c r="U666" i="33"/>
  <c r="AC1620" i="1"/>
  <c r="R1617"/>
  <c r="M663" i="33"/>
  <c r="AA563" i="1"/>
  <c r="Y2033"/>
  <c r="Y561"/>
  <c r="Y1517"/>
  <c r="Y569"/>
  <c r="Y2041"/>
  <c r="P664" i="33"/>
  <c r="V1618" i="1"/>
  <c r="O561"/>
  <c r="O1517"/>
  <c r="O2033"/>
  <c r="O2041"/>
  <c r="O569"/>
  <c r="N2047"/>
  <c r="Z561"/>
  <c r="Z2033"/>
  <c r="Z1517"/>
  <c r="Z1605" s="1"/>
  <c r="Z2041"/>
  <c r="Z569"/>
  <c r="U1620"/>
  <c r="O666" i="33"/>
  <c r="S574" i="1"/>
  <c r="S566"/>
  <c r="Q664" i="33"/>
  <c r="W1618" i="1"/>
  <c r="U663" i="33"/>
  <c r="AC1617" i="1"/>
  <c r="X2039"/>
  <c r="O1608"/>
  <c r="S1520"/>
  <c r="S1608" s="1"/>
  <c r="S1617" s="1"/>
  <c r="AA2042"/>
  <c r="AB2040"/>
  <c r="AB568"/>
  <c r="AB1524"/>
  <c r="AB1612" s="1"/>
  <c r="AB576"/>
  <c r="AB2048"/>
  <c r="N565"/>
  <c r="I662" i="33"/>
  <c r="M1616" i="1"/>
  <c r="T666" i="33"/>
  <c r="AB1620" i="1"/>
  <c r="M665" i="33"/>
  <c r="R1619" i="1"/>
  <c r="L664" i="33"/>
  <c r="Q1618" i="1"/>
  <c r="S663" i="33"/>
  <c r="Z1617" i="1"/>
  <c r="AA2044"/>
  <c r="Y1608"/>
  <c r="AA1520"/>
  <c r="AA1608" s="1"/>
  <c r="AA1617" s="1"/>
  <c r="AA2036"/>
  <c r="T664" i="33"/>
  <c r="AB1618" i="1"/>
  <c r="R568"/>
  <c r="R2040"/>
  <c r="R1524"/>
  <c r="R1612" s="1"/>
  <c r="R576"/>
  <c r="R2048"/>
  <c r="T1607"/>
  <c r="X1519"/>
  <c r="X1607" s="1"/>
  <c r="X1616" s="1"/>
  <c r="X2035"/>
  <c r="Q662" i="33"/>
  <c r="W1616" i="1"/>
  <c r="X2045"/>
  <c r="I2035"/>
  <c r="I563"/>
  <c r="I1519"/>
  <c r="I2043"/>
  <c r="I571"/>
  <c r="I1606"/>
  <c r="N1518"/>
  <c r="N1606" s="1"/>
  <c r="N1615" s="1"/>
  <c r="K1606"/>
  <c r="L568"/>
  <c r="L1524"/>
  <c r="L1612" s="1"/>
  <c r="L2040"/>
  <c r="L576"/>
  <c r="L2048"/>
  <c r="AD568"/>
  <c r="AD2040"/>
  <c r="AD1524"/>
  <c r="AD1612" s="1"/>
  <c r="AD2048"/>
  <c r="AD576"/>
  <c r="S2034"/>
  <c r="S562"/>
  <c r="K662" i="33"/>
  <c r="P1616" i="1"/>
  <c r="P661" i="33"/>
  <c r="V1615" i="1"/>
  <c r="O664" i="33"/>
  <c r="U1618" i="1"/>
  <c r="U2040"/>
  <c r="U568"/>
  <c r="U1524"/>
  <c r="U1612" s="1"/>
  <c r="U576"/>
  <c r="U2048"/>
  <c r="W2040"/>
  <c r="W568"/>
  <c r="W1524"/>
  <c r="W1612" s="1"/>
  <c r="W576"/>
  <c r="W2048"/>
  <c r="M568"/>
  <c r="M2040"/>
  <c r="M1524"/>
  <c r="M1612" s="1"/>
  <c r="M2048"/>
  <c r="M576"/>
  <c r="I561"/>
  <c r="I2033"/>
  <c r="I1517"/>
  <c r="I2041"/>
  <c r="I569"/>
  <c r="J1620"/>
  <c r="F666" i="33"/>
  <c r="J561" i="1"/>
  <c r="J2033"/>
  <c r="J1517"/>
  <c r="J1605" s="1"/>
  <c r="J569"/>
  <c r="J2041"/>
  <c r="M662" i="33"/>
  <c r="R1616" i="1"/>
  <c r="X2046"/>
  <c r="X2038"/>
  <c r="S2037"/>
  <c r="O1609"/>
  <c r="S1521"/>
  <c r="S1609" s="1"/>
  <c r="S1618" s="1"/>
  <c r="V2033"/>
  <c r="V561"/>
  <c r="V1517"/>
  <c r="V1605" s="1"/>
  <c r="V569"/>
  <c r="V2041"/>
  <c r="V661" i="33"/>
  <c r="AD1615" i="1"/>
  <c r="S2039"/>
  <c r="O1611"/>
  <c r="S1523"/>
  <c r="S1611" s="1"/>
  <c r="S1620" s="1"/>
  <c r="X570"/>
  <c r="X2034"/>
  <c r="S2043"/>
  <c r="S563"/>
  <c r="AA2035"/>
  <c r="Y568"/>
  <c r="Y2040"/>
  <c r="Y1524"/>
  <c r="Y576"/>
  <c r="Y2048"/>
  <c r="Y1611"/>
  <c r="AA1523"/>
  <c r="AA1611" s="1"/>
  <c r="AA1620" s="1"/>
  <c r="O2040"/>
  <c r="O568"/>
  <c r="O1524"/>
  <c r="O2048"/>
  <c r="O576"/>
  <c r="H662" i="33"/>
  <c r="L1616" i="1"/>
  <c r="N1523"/>
  <c r="N1611" s="1"/>
  <c r="N1620" s="1"/>
  <c r="K1611"/>
  <c r="H661" i="33"/>
  <c r="L1615" i="1"/>
  <c r="S665" i="33"/>
  <c r="Z1619" i="1"/>
  <c r="Z568"/>
  <c r="Z2040"/>
  <c r="Z1524"/>
  <c r="Z1612" s="1"/>
  <c r="Z576"/>
  <c r="Z2048"/>
  <c r="V1617"/>
  <c r="P663" i="33"/>
  <c r="U665"/>
  <c r="AC1619" i="1"/>
  <c r="R1618"/>
  <c r="M664" i="33"/>
  <c r="AC1618" i="1"/>
  <c r="U664" i="33"/>
  <c r="V1619" i="1"/>
  <c r="P665" i="33"/>
  <c r="S572" i="1"/>
  <c r="S2036"/>
  <c r="Y1606"/>
  <c r="AA1518"/>
  <c r="AA1606" s="1"/>
  <c r="AA1615" s="1"/>
  <c r="T568"/>
  <c r="T2040"/>
  <c r="T1524"/>
  <c r="T2048"/>
  <c r="T576"/>
  <c r="N2045"/>
  <c r="N1521"/>
  <c r="N1609" s="1"/>
  <c r="N1618" s="1"/>
  <c r="K1609"/>
  <c r="F661" i="33"/>
  <c r="J1615" i="1"/>
  <c r="I2038"/>
  <c r="I566"/>
  <c r="I1522"/>
  <c r="I2046"/>
  <c r="I574"/>
  <c r="V664" i="33"/>
  <c r="AD1618" i="1"/>
  <c r="AD1616"/>
  <c r="V662" i="33"/>
  <c r="AA572" i="1"/>
  <c r="K666" i="33"/>
  <c r="P1620" i="1"/>
  <c r="R1517"/>
  <c r="R1605" s="1"/>
  <c r="R2033"/>
  <c r="R561"/>
  <c r="R569"/>
  <c r="R2041"/>
  <c r="L662" i="33"/>
  <c r="Q1616" i="1"/>
  <c r="T1609"/>
  <c r="X1521"/>
  <c r="X1609" s="1"/>
  <c r="X1618" s="1"/>
  <c r="X565"/>
  <c r="L561"/>
  <c r="L2033"/>
  <c r="L1517"/>
  <c r="L1605" s="1"/>
  <c r="L569"/>
  <c r="L2041"/>
  <c r="AD2033"/>
  <c r="AD561"/>
  <c r="AD1517"/>
  <c r="AD1605" s="1"/>
  <c r="AD569"/>
  <c r="AD2041"/>
  <c r="K661" i="33"/>
  <c r="P1615" i="1"/>
  <c r="Y1609"/>
  <c r="AA1521"/>
  <c r="AA1609" s="1"/>
  <c r="AA1618" s="1"/>
  <c r="S661" i="33"/>
  <c r="Z1615" i="1"/>
  <c r="AC1616"/>
  <c r="U662" i="33"/>
  <c r="P568" i="1"/>
  <c r="P2040"/>
  <c r="P1524"/>
  <c r="P1612" s="1"/>
  <c r="P576"/>
  <c r="P2048"/>
  <c r="I2039"/>
  <c r="I567"/>
  <c r="I1523"/>
  <c r="I2047"/>
  <c r="I575"/>
  <c r="N1519"/>
  <c r="N1607" s="1"/>
  <c r="N1616" s="1"/>
  <c r="K1607"/>
  <c r="C438" i="2"/>
  <c r="D641" i="33"/>
  <c r="B438" i="2" s="1"/>
  <c r="J568" i="1"/>
  <c r="J2040"/>
  <c r="J1524"/>
  <c r="J1612" s="1"/>
  <c r="J576"/>
  <c r="J2048"/>
  <c r="Q663" i="33"/>
  <c r="W1617" i="1"/>
  <c r="X574"/>
  <c r="M666" i="33"/>
  <c r="R1620" i="1"/>
  <c r="V2040"/>
  <c r="V568"/>
  <c r="V1524"/>
  <c r="V1612" s="1"/>
  <c r="V2048"/>
  <c r="V576"/>
  <c r="S575"/>
  <c r="S567"/>
  <c r="X2042"/>
  <c r="X562"/>
  <c r="X564"/>
  <c r="S571"/>
  <c r="AA571"/>
  <c r="N2039"/>
  <c r="N567"/>
  <c r="I665" i="33"/>
  <c r="M1619" i="1"/>
  <c r="M1615"/>
  <c r="I661" i="33"/>
  <c r="H663"/>
  <c r="L1617" i="1"/>
  <c r="F662" i="33"/>
  <c r="J1616" i="1"/>
  <c r="I663" i="33"/>
  <c r="M1617" i="1"/>
  <c r="Q666" i="33"/>
  <c r="W1620" i="1"/>
  <c r="V665" i="33"/>
  <c r="AD1619" i="1"/>
  <c r="W1615"/>
  <c r="Q661" i="33"/>
  <c r="S2038" i="1"/>
  <c r="K665" i="33"/>
  <c r="P1619" i="1"/>
  <c r="X2047"/>
  <c r="S2044"/>
  <c r="AA2034"/>
  <c r="T2033"/>
  <c r="T561"/>
  <c r="T1517"/>
  <c r="T569"/>
  <c r="T2041"/>
  <c r="T661" i="33"/>
  <c r="AB1615" i="1"/>
  <c r="K2033"/>
  <c r="K561"/>
  <c r="K1517"/>
  <c r="K569"/>
  <c r="K2041"/>
  <c r="N573"/>
  <c r="H665" i="33"/>
  <c r="L1619" i="1"/>
  <c r="J1619"/>
  <c r="F665" i="33"/>
  <c r="H666"/>
  <c r="L1620" i="1"/>
  <c r="L663" i="33"/>
  <c r="Q1617" i="1"/>
  <c r="Q2040"/>
  <c r="Q568"/>
  <c r="Q1524"/>
  <c r="Q1612" s="1"/>
  <c r="Q2048"/>
  <c r="Q576"/>
  <c r="AC568"/>
  <c r="AC2040"/>
  <c r="AC1524"/>
  <c r="AC1612" s="1"/>
  <c r="AC2048"/>
  <c r="AC576"/>
  <c r="Q1620"/>
  <c r="L666" i="33"/>
  <c r="X571" i="1"/>
  <c r="X563"/>
  <c r="X2037"/>
  <c r="I2036"/>
  <c r="I1520"/>
  <c r="I564"/>
  <c r="I572"/>
  <c r="I2044"/>
  <c r="N1522"/>
  <c r="N1610" s="1"/>
  <c r="N1619" s="1"/>
  <c r="K1610"/>
  <c r="M661" i="33"/>
  <c r="R1615" i="1"/>
  <c r="S570"/>
  <c r="O1606"/>
  <c r="S1518"/>
  <c r="S1606" s="1"/>
  <c r="S1615" s="1"/>
  <c r="U1615"/>
  <c r="O661" i="33"/>
  <c r="P662"/>
  <c r="V1616" i="1"/>
  <c r="P1618"/>
  <c r="K664" i="33"/>
  <c r="O665"/>
  <c r="U1619" i="1"/>
  <c r="P561"/>
  <c r="P2033"/>
  <c r="P1517"/>
  <c r="P1605" s="1"/>
  <c r="P2041"/>
  <c r="P569"/>
  <c r="I2037"/>
  <c r="I1521"/>
  <c r="I565"/>
  <c r="I573"/>
  <c r="I2045"/>
  <c r="T1610"/>
  <c r="X1522"/>
  <c r="X1610" s="1"/>
  <c r="X1619" s="1"/>
  <c r="S573"/>
  <c r="S565"/>
  <c r="S2047"/>
  <c r="X572"/>
  <c r="X2036"/>
  <c r="S2035"/>
  <c r="AA2043"/>
  <c r="Y1607"/>
  <c r="AA1519"/>
  <c r="AA1607" s="1"/>
  <c r="AA1616" s="1"/>
  <c r="N575"/>
  <c r="H664" i="33"/>
  <c r="L1618" i="1"/>
  <c r="S2046"/>
  <c r="O1610"/>
  <c r="S1522"/>
  <c r="S1610" s="1"/>
  <c r="S1619" s="1"/>
  <c r="X575"/>
  <c r="T1611"/>
  <c r="X1523"/>
  <c r="X1611" s="1"/>
  <c r="X1620" s="1"/>
  <c r="X567"/>
  <c r="S564"/>
  <c r="O662" i="33"/>
  <c r="U1616" i="1"/>
  <c r="AA570"/>
  <c r="AA562"/>
  <c r="AB561"/>
  <c r="AB2033"/>
  <c r="AB1517"/>
  <c r="AB1605" s="1"/>
  <c r="AB569"/>
  <c r="AB2041"/>
  <c r="AD1617"/>
  <c r="V663" i="33"/>
  <c r="M1618" i="1"/>
  <c r="I664" i="33"/>
  <c r="K2040" i="1"/>
  <c r="K568"/>
  <c r="N568" s="1"/>
  <c r="K1524"/>
  <c r="K2048"/>
  <c r="K576"/>
  <c r="N2037"/>
  <c r="Q665" i="33"/>
  <c r="W1619" i="1"/>
  <c r="AD1620"/>
  <c r="V666" i="33"/>
  <c r="Q561" i="1"/>
  <c r="Q2033"/>
  <c r="Q1517"/>
  <c r="Q1605" s="1"/>
  <c r="Q569"/>
  <c r="Q2041"/>
  <c r="AA564"/>
  <c r="AC2033"/>
  <c r="AC561"/>
  <c r="AC1517"/>
  <c r="AC1605" s="1"/>
  <c r="AC569"/>
  <c r="AC2041"/>
  <c r="V1620"/>
  <c r="P666" i="33"/>
  <c r="S666"/>
  <c r="Z1620" i="1"/>
  <c r="X2043"/>
  <c r="X573"/>
  <c r="L661" i="33"/>
  <c r="Q1615" i="1"/>
  <c r="N561" l="1"/>
  <c r="N576"/>
  <c r="N2040"/>
  <c r="N2048"/>
  <c r="N2033"/>
  <c r="X569"/>
  <c r="H2042"/>
  <c r="N569"/>
  <c r="X2033"/>
  <c r="H574"/>
  <c r="H570"/>
  <c r="H2036"/>
  <c r="H566"/>
  <c r="H2045"/>
  <c r="X2041"/>
  <c r="H562"/>
  <c r="H2044"/>
  <c r="N2041"/>
  <c r="X561"/>
  <c r="H2034"/>
  <c r="N1524"/>
  <c r="N1612" s="1"/>
  <c r="N1621" s="1"/>
  <c r="K1612"/>
  <c r="T1619"/>
  <c r="N665" i="33"/>
  <c r="H1521" i="1"/>
  <c r="H1609" s="1"/>
  <c r="I1609"/>
  <c r="I568"/>
  <c r="I1524"/>
  <c r="I2040"/>
  <c r="I2048"/>
  <c r="I576"/>
  <c r="H2047"/>
  <c r="H567"/>
  <c r="K667" i="33"/>
  <c r="P1621" i="1"/>
  <c r="R664" i="33"/>
  <c r="Y1618" i="1"/>
  <c r="L1614"/>
  <c r="H660" i="33"/>
  <c r="H2046" i="1"/>
  <c r="T1612"/>
  <c r="X1524"/>
  <c r="X1612" s="1"/>
  <c r="X1621" s="1"/>
  <c r="S667" i="33"/>
  <c r="Z1621" i="1"/>
  <c r="AA576"/>
  <c r="J1614"/>
  <c r="F660" i="33"/>
  <c r="I1605" i="1"/>
  <c r="AD1621"/>
  <c r="V667" i="33"/>
  <c r="T667"/>
  <c r="AB1621" i="1"/>
  <c r="S660" i="33"/>
  <c r="Z1614" i="1"/>
  <c r="S2041"/>
  <c r="S561"/>
  <c r="AA2041"/>
  <c r="Y1605"/>
  <c r="AA1517"/>
  <c r="AA1605" s="1"/>
  <c r="AA1614" s="1"/>
  <c r="N663" i="33"/>
  <c r="T1617" i="1"/>
  <c r="M1614"/>
  <c r="I660" i="33"/>
  <c r="Q1614" i="1"/>
  <c r="L660" i="33"/>
  <c r="AB1614" i="1"/>
  <c r="T660" i="33"/>
  <c r="H573" i="1"/>
  <c r="H2037"/>
  <c r="P1614"/>
  <c r="K660" i="33"/>
  <c r="Q1621" i="1"/>
  <c r="L667" i="33"/>
  <c r="T1605" i="1"/>
  <c r="X1517"/>
  <c r="X1605" s="1"/>
  <c r="X1614" s="1"/>
  <c r="G662" i="33"/>
  <c r="K1616" i="1"/>
  <c r="V660" i="33"/>
  <c r="AD1614" i="1"/>
  <c r="R1614"/>
  <c r="M660" i="33"/>
  <c r="H2038" i="1"/>
  <c r="K1618"/>
  <c r="G664" i="33"/>
  <c r="X576" i="1"/>
  <c r="X568"/>
  <c r="Y1615"/>
  <c r="R661" i="33"/>
  <c r="S2040" i="1"/>
  <c r="Y1620"/>
  <c r="R666" i="33"/>
  <c r="AA2040" i="1"/>
  <c r="J666" i="33"/>
  <c r="O1620" i="1"/>
  <c r="I667" i="33"/>
  <c r="M1621" i="1"/>
  <c r="Q667" i="33"/>
  <c r="W1621" i="1"/>
  <c r="U1621"/>
  <c r="O667" i="33"/>
  <c r="I1615" i="1"/>
  <c r="E661" i="33"/>
  <c r="H2035" i="1"/>
  <c r="N662" i="33"/>
  <c r="T1616" i="1"/>
  <c r="R663" i="33"/>
  <c r="Y1617" i="1"/>
  <c r="AA569"/>
  <c r="AA561"/>
  <c r="N661" i="33"/>
  <c r="T1615" i="1"/>
  <c r="Y1619"/>
  <c r="R665" i="33"/>
  <c r="T1620" i="1"/>
  <c r="N666" i="33"/>
  <c r="J665"/>
  <c r="O1619" i="1"/>
  <c r="J661" i="33"/>
  <c r="O1615" i="1"/>
  <c r="G665" i="33"/>
  <c r="K1619" i="1"/>
  <c r="H564"/>
  <c r="U667" i="33"/>
  <c r="AC1621" i="1"/>
  <c r="N1517"/>
  <c r="N1605" s="1"/>
  <c r="N1614" s="1"/>
  <c r="K1605"/>
  <c r="H2039"/>
  <c r="N664" i="33"/>
  <c r="T1618" i="1"/>
  <c r="X2048"/>
  <c r="X2040"/>
  <c r="S576"/>
  <c r="O1612"/>
  <c r="S1524"/>
  <c r="S1612" s="1"/>
  <c r="S1621" s="1"/>
  <c r="AA568"/>
  <c r="P660" i="33"/>
  <c r="V1614" i="1"/>
  <c r="O1618"/>
  <c r="J664" i="33"/>
  <c r="L1621" i="1"/>
  <c r="H667" i="33"/>
  <c r="H1518" i="1"/>
  <c r="H1606" s="1"/>
  <c r="H571"/>
  <c r="H1519"/>
  <c r="H1607" s="1"/>
  <c r="I1607"/>
  <c r="S2033"/>
  <c r="AA2033"/>
  <c r="J662" i="33"/>
  <c r="O1616" i="1"/>
  <c r="G663" i="33"/>
  <c r="K1617" i="1"/>
  <c r="W1614"/>
  <c r="Q660" i="33"/>
  <c r="U1614" i="1"/>
  <c r="O660" i="33"/>
  <c r="U660"/>
  <c r="AC1614" i="1"/>
  <c r="R662" i="33"/>
  <c r="Y1616" i="1"/>
  <c r="H565"/>
  <c r="H572"/>
  <c r="H1520"/>
  <c r="H1608" s="1"/>
  <c r="I1608"/>
  <c r="V1621"/>
  <c r="P667" i="33"/>
  <c r="J1621" i="1"/>
  <c r="F667" i="33"/>
  <c r="H575" i="1"/>
  <c r="H1523"/>
  <c r="H1611" s="1"/>
  <c r="I1611"/>
  <c r="H1522"/>
  <c r="H1610" s="1"/>
  <c r="I1610"/>
  <c r="G666" i="33"/>
  <c r="K1620" i="1"/>
  <c r="S2048"/>
  <c r="S568"/>
  <c r="AA2048"/>
  <c r="Y1612"/>
  <c r="AA1524"/>
  <c r="AA1612" s="1"/>
  <c r="AA1621" s="1"/>
  <c r="G661" i="33"/>
  <c r="K1615" i="1"/>
  <c r="H2043"/>
  <c r="H563"/>
  <c r="M667" i="33"/>
  <c r="R1621" i="1"/>
  <c r="O1617"/>
  <c r="J663" i="33"/>
  <c r="S569" i="1"/>
  <c r="O1605"/>
  <c r="S1517"/>
  <c r="S1605" s="1"/>
  <c r="S1614" s="1"/>
  <c r="H561" l="1"/>
  <c r="H2041"/>
  <c r="H2033"/>
  <c r="E666" i="33"/>
  <c r="I1620" i="1"/>
  <c r="E663" i="33"/>
  <c r="I1617" i="1"/>
  <c r="I1616"/>
  <c r="E662" i="33"/>
  <c r="H2040" i="1"/>
  <c r="H568"/>
  <c r="J660" i="33"/>
  <c r="O1614" i="1"/>
  <c r="Y1621"/>
  <c r="R667" i="33"/>
  <c r="D666"/>
  <c r="H1620" i="1"/>
  <c r="H1617"/>
  <c r="D663" i="33"/>
  <c r="D662"/>
  <c r="H1616" i="1"/>
  <c r="I1614"/>
  <c r="E660" i="33"/>
  <c r="H576" i="1"/>
  <c r="I1619"/>
  <c r="E665" i="33"/>
  <c r="J667"/>
  <c r="O1621" i="1"/>
  <c r="G660" i="33"/>
  <c r="K1614" i="1"/>
  <c r="R660" i="33"/>
  <c r="Y1614" i="1"/>
  <c r="H1517"/>
  <c r="H1605" s="1"/>
  <c r="H2048"/>
  <c r="H1524"/>
  <c r="H1612" s="1"/>
  <c r="I1612"/>
  <c r="E664" i="33"/>
  <c r="I1618" i="1"/>
  <c r="K1621"/>
  <c r="G667" i="33"/>
  <c r="H1619" i="1"/>
  <c r="D665" i="33"/>
  <c r="D661"/>
  <c r="H1615" i="1"/>
  <c r="H569"/>
  <c r="T1614"/>
  <c r="N660" i="33"/>
  <c r="N667"/>
  <c r="T1621" i="1"/>
  <c r="H1618"/>
  <c r="D664" i="33"/>
  <c r="H1621" i="1" l="1"/>
  <c r="D667" i="33"/>
  <c r="E671" s="1"/>
  <c r="D660"/>
  <c r="H1614" i="1"/>
  <c r="E667" i="33"/>
  <c r="I1621" i="1"/>
  <c r="R668" i="33" l="1"/>
  <c r="P161" i="2" s="1"/>
  <c r="N668" i="33"/>
  <c r="J668"/>
  <c r="E668"/>
  <c r="C161" i="2" s="1"/>
  <c r="E672" i="33"/>
  <c r="C165" i="2" s="1"/>
  <c r="G668" i="33"/>
  <c r="E161" i="2" s="1"/>
  <c r="E673" i="33"/>
  <c r="C166" i="2" s="1"/>
  <c r="E674" i="33"/>
  <c r="C167" i="2" s="1"/>
  <c r="E670" i="33"/>
  <c r="C163" i="2" s="1"/>
  <c r="L161"/>
  <c r="C164"/>
  <c r="H161"/>
  <c r="V671" i="33"/>
  <c r="T164" i="2" s="1"/>
  <c r="I673" i="33"/>
  <c r="G166" i="2" s="1"/>
  <c r="V670" i="33"/>
  <c r="T163" i="2" s="1"/>
  <c r="H671" i="33"/>
  <c r="F164" i="2" s="1"/>
  <c r="U672" i="33"/>
  <c r="S165" i="2" s="1"/>
  <c r="T670" i="33"/>
  <c r="R163" i="2" s="1"/>
  <c r="S673" i="33"/>
  <c r="Q166" i="2" s="1"/>
  <c r="O670" i="33"/>
  <c r="M163" i="2" s="1"/>
  <c r="M671" i="33"/>
  <c r="K164" i="2" s="1"/>
  <c r="V669" i="33"/>
  <c r="T162" i="2" s="1"/>
  <c r="T669" i="33"/>
  <c r="R162" i="2" s="1"/>
  <c r="I671" i="33"/>
  <c r="G164" i="2" s="1"/>
  <c r="Q669" i="33"/>
  <c r="O162" i="2" s="1"/>
  <c r="L672" i="33"/>
  <c r="J165" i="2" s="1"/>
  <c r="V672" i="33"/>
  <c r="T165" i="2" s="1"/>
  <c r="U674" i="33"/>
  <c r="S167" i="2" s="1"/>
  <c r="U670" i="33"/>
  <c r="S163" i="2" s="1"/>
  <c r="M669" i="33"/>
  <c r="K162" i="2" s="1"/>
  <c r="H672" i="33"/>
  <c r="F165" i="2" s="1"/>
  <c r="I674" i="33"/>
  <c r="G167" i="2" s="1"/>
  <c r="T671" i="33"/>
  <c r="R164" i="2" s="1"/>
  <c r="S670" i="33"/>
  <c r="Q163" i="2" s="1"/>
  <c r="Q674" i="33"/>
  <c r="O167" i="2" s="1"/>
  <c r="O674" i="33"/>
  <c r="M167" i="2" s="1"/>
  <c r="Q670" i="33"/>
  <c r="O163" i="2" s="1"/>
  <c r="L673" i="33"/>
  <c r="J166" i="2" s="1"/>
  <c r="F670" i="33"/>
  <c r="D163" i="2" s="1"/>
  <c r="H674" i="33"/>
  <c r="F167" i="2" s="1"/>
  <c r="M670" i="33"/>
  <c r="K163" i="2" s="1"/>
  <c r="Q673" i="33"/>
  <c r="O166" i="2" s="1"/>
  <c r="M674" i="33"/>
  <c r="K167" i="2" s="1"/>
  <c r="M673" i="33"/>
  <c r="K166" i="2" s="1"/>
  <c r="I670" i="33"/>
  <c r="G163" i="2" s="1"/>
  <c r="F672" i="33"/>
  <c r="D165" i="2" s="1"/>
  <c r="O671" i="33"/>
  <c r="M164" i="2" s="1"/>
  <c r="I669" i="33"/>
  <c r="G162" i="2" s="1"/>
  <c r="S669" i="33"/>
  <c r="Q162" i="2" s="1"/>
  <c r="U671" i="33"/>
  <c r="S164" i="2" s="1"/>
  <c r="K674" i="33"/>
  <c r="I167" i="2" s="1"/>
  <c r="O669" i="33"/>
  <c r="M162" i="2" s="1"/>
  <c r="F669" i="33"/>
  <c r="D162" i="2" s="1"/>
  <c r="Q672" i="33"/>
  <c r="O165" i="2" s="1"/>
  <c r="I672" i="33"/>
  <c r="G165" i="2" s="1"/>
  <c r="O673" i="33"/>
  <c r="M166" i="2" s="1"/>
  <c r="K669" i="33"/>
  <c r="I162" i="2" s="1"/>
  <c r="U669" i="33"/>
  <c r="S162" i="2" s="1"/>
  <c r="P673" i="33"/>
  <c r="N166" i="2" s="1"/>
  <c r="P669" i="33"/>
  <c r="N162" i="2" s="1"/>
  <c r="L670" i="33"/>
  <c r="J163" i="2" s="1"/>
  <c r="V674" i="33"/>
  <c r="T167" i="2" s="1"/>
  <c r="P672" i="33"/>
  <c r="N165" i="2" s="1"/>
  <c r="K671" i="33"/>
  <c r="I164" i="2" s="1"/>
  <c r="T673" i="33"/>
  <c r="R166" i="2" s="1"/>
  <c r="S672" i="33"/>
  <c r="Q165" i="2" s="1"/>
  <c r="F674" i="33"/>
  <c r="D167" i="2" s="1"/>
  <c r="P671" i="33"/>
  <c r="N164" i="2" s="1"/>
  <c r="K670" i="33"/>
  <c r="I163" i="2" s="1"/>
  <c r="F673" i="33"/>
  <c r="D166" i="2" s="1"/>
  <c r="H673" i="33"/>
  <c r="F166" i="2" s="1"/>
  <c r="S671" i="33"/>
  <c r="Q164" i="2" s="1"/>
  <c r="L671" i="33"/>
  <c r="J164" i="2" s="1"/>
  <c r="K673" i="33"/>
  <c r="I166" i="2" s="1"/>
  <c r="U673" i="33"/>
  <c r="S166" i="2" s="1"/>
  <c r="Q671" i="33"/>
  <c r="O164" i="2" s="1"/>
  <c r="L674" i="33"/>
  <c r="J167" i="2" s="1"/>
  <c r="M672" i="33"/>
  <c r="K165" i="2" s="1"/>
  <c r="F671" i="33"/>
  <c r="D164" i="2" s="1"/>
  <c r="V673" i="33"/>
  <c r="T166" i="2" s="1"/>
  <c r="T672" i="33"/>
  <c r="R165" i="2" s="1"/>
  <c r="P670" i="33"/>
  <c r="N163" i="2" s="1"/>
  <c r="K672" i="33"/>
  <c r="I165" i="2" s="1"/>
  <c r="T674" i="33"/>
  <c r="R167" i="2" s="1"/>
  <c r="H670" i="33"/>
  <c r="F163" i="2" s="1"/>
  <c r="H669" i="33"/>
  <c r="F162" i="2" s="1"/>
  <c r="O672" i="33"/>
  <c r="M165" i="2" s="1"/>
  <c r="P674" i="33"/>
  <c r="N167" i="2" s="1"/>
  <c r="S674" i="33"/>
  <c r="Q167" i="2" s="1"/>
  <c r="L669" i="33"/>
  <c r="J162" i="2" s="1"/>
  <c r="O668" i="33"/>
  <c r="P668"/>
  <c r="N669"/>
  <c r="L162" i="2" s="1"/>
  <c r="V668" i="33"/>
  <c r="T668"/>
  <c r="S668"/>
  <c r="H668"/>
  <c r="J674"/>
  <c r="H167" i="2" s="1"/>
  <c r="J669" i="33"/>
  <c r="H162" i="2" s="1"/>
  <c r="G671" i="33"/>
  <c r="E164" i="2" s="1"/>
  <c r="J672" i="33"/>
  <c r="H165" i="2" s="1"/>
  <c r="N674" i="33"/>
  <c r="L167" i="2" s="1"/>
  <c r="N670" i="33"/>
  <c r="L163" i="2" s="1"/>
  <c r="M668" i="33"/>
  <c r="U668"/>
  <c r="R674"/>
  <c r="P167" i="2" s="1"/>
  <c r="G669" i="33"/>
  <c r="E162" i="2" s="1"/>
  <c r="J670" i="33"/>
  <c r="H163" i="2" s="1"/>
  <c r="N672" i="33"/>
  <c r="L165" i="2" s="1"/>
  <c r="N673" i="33"/>
  <c r="L166" i="2" s="1"/>
  <c r="G673" i="33"/>
  <c r="E166" i="2" s="1"/>
  <c r="R673" i="33"/>
  <c r="P166" i="2" s="1"/>
  <c r="E669" i="33"/>
  <c r="R672"/>
  <c r="P165" i="2" s="1"/>
  <c r="J671" i="33"/>
  <c r="H164" i="2" s="1"/>
  <c r="J673" i="33"/>
  <c r="H166" i="2" s="1"/>
  <c r="G672" i="33"/>
  <c r="E165" i="2" s="1"/>
  <c r="K668" i="33"/>
  <c r="I668"/>
  <c r="F668"/>
  <c r="R671"/>
  <c r="P164" i="2" s="1"/>
  <c r="R669" i="33"/>
  <c r="P162" i="2" s="1"/>
  <c r="N671" i="33"/>
  <c r="L164" i="2" s="1"/>
  <c r="G670" i="33"/>
  <c r="E163" i="2" s="1"/>
  <c r="Q668" i="33"/>
  <c r="L668"/>
  <c r="G674"/>
  <c r="E167" i="2" s="1"/>
  <c r="R670" i="33"/>
  <c r="P163" i="2" s="1"/>
  <c r="Z2319" i="1"/>
  <c r="V2314"/>
  <c r="P2314"/>
  <c r="M2319"/>
  <c r="K2314"/>
  <c r="Q2315"/>
  <c r="Y2315"/>
  <c r="AB2315"/>
  <c r="Q2313"/>
  <c r="V2313"/>
  <c r="AD2313"/>
  <c r="AB2314"/>
  <c r="K2319"/>
  <c r="V2319"/>
  <c r="V2317"/>
  <c r="V2315"/>
  <c r="U2319"/>
  <c r="AD2319"/>
  <c r="W2316"/>
  <c r="AC2315"/>
  <c r="W2319"/>
  <c r="L2314"/>
  <c r="Q2318"/>
  <c r="R2316"/>
  <c r="W2315"/>
  <c r="L2319"/>
  <c r="AD2314"/>
  <c r="K2318"/>
  <c r="T2313"/>
  <c r="AC2313"/>
  <c r="AB2313"/>
  <c r="O2313"/>
  <c r="K2313"/>
  <c r="T2316"/>
  <c r="O2314"/>
  <c r="T2318"/>
  <c r="T2314"/>
  <c r="AC2314"/>
  <c r="Q2314"/>
  <c r="K2317"/>
  <c r="Y2318"/>
  <c r="AC2319"/>
  <c r="P2317"/>
  <c r="AC2317"/>
  <c r="AD2316"/>
  <c r="Y2313"/>
  <c r="M2313"/>
  <c r="L2313"/>
  <c r="U2313"/>
  <c r="L2318"/>
  <c r="O2317"/>
  <c r="O2315"/>
  <c r="T2317"/>
  <c r="P2319"/>
  <c r="L2316"/>
  <c r="AD2318"/>
  <c r="Q2319"/>
  <c r="V2316"/>
  <c r="U2318"/>
  <c r="U2317"/>
  <c r="AB2317"/>
  <c r="R2313"/>
  <c r="AD2317"/>
  <c r="O2316"/>
  <c r="P2316"/>
  <c r="M2314"/>
  <c r="Y2316"/>
  <c r="O2318"/>
  <c r="AB2316"/>
  <c r="Y2317"/>
  <c r="L2317"/>
  <c r="Y2319"/>
  <c r="U2314"/>
  <c r="Z2314"/>
  <c r="W2313"/>
  <c r="P2313"/>
  <c r="Z2313"/>
  <c r="P2318"/>
  <c r="R2319"/>
  <c r="R2314"/>
  <c r="U2316"/>
  <c r="M2316"/>
  <c r="M2317"/>
  <c r="R2315"/>
  <c r="I2315"/>
  <c r="AC2316"/>
  <c r="M2315"/>
  <c r="R2317"/>
  <c r="Z2317"/>
  <c r="Z2316"/>
  <c r="AB2318"/>
  <c r="AB2319"/>
  <c r="Z2315"/>
  <c r="L2315"/>
  <c r="U2315"/>
  <c r="V2318"/>
  <c r="AC2318"/>
  <c r="Q2317"/>
  <c r="W2314"/>
  <c r="M2318"/>
  <c r="AD2315"/>
  <c r="P2315"/>
  <c r="R2318"/>
  <c r="K2316"/>
  <c r="W2318"/>
  <c r="Y2314"/>
  <c r="W2317"/>
  <c r="Q2316"/>
  <c r="T2319"/>
  <c r="T2315"/>
  <c r="Z2318"/>
  <c r="O2319"/>
  <c r="Y4514" l="1"/>
  <c r="Y475"/>
  <c r="Y1947"/>
  <c r="Y2842"/>
  <c r="Y4243"/>
  <c r="Y3825"/>
  <c r="Y3276"/>
  <c r="K3276"/>
  <c r="K3825"/>
  <c r="K4514"/>
  <c r="K475"/>
  <c r="K1947"/>
  <c r="K4243"/>
  <c r="K2842"/>
  <c r="D161" i="2"/>
  <c r="F675" i="33"/>
  <c r="D168" i="2" s="1"/>
  <c r="O1950" i="1"/>
  <c r="O4517"/>
  <c r="O2845"/>
  <c r="O3828"/>
  <c r="O3279"/>
  <c r="O4246"/>
  <c r="O478"/>
  <c r="Y1950"/>
  <c r="Y4246"/>
  <c r="Y4517"/>
  <c r="Y478"/>
  <c r="Y3828"/>
  <c r="Y2845"/>
  <c r="Y3279"/>
  <c r="O1947"/>
  <c r="O3825"/>
  <c r="O2842"/>
  <c r="O475"/>
  <c r="O4243"/>
  <c r="O3276"/>
  <c r="O4514"/>
  <c r="K161" i="2"/>
  <c r="M675" i="33"/>
  <c r="K168" i="2" s="1"/>
  <c r="K2843" i="1"/>
  <c r="K476"/>
  <c r="K4515"/>
  <c r="K4244"/>
  <c r="K1948"/>
  <c r="K3826"/>
  <c r="K3277"/>
  <c r="Q161" i="2"/>
  <c r="S675" i="33"/>
  <c r="Q168" i="2" s="1"/>
  <c r="N161"/>
  <c r="P675" i="33"/>
  <c r="N168" i="2" s="1"/>
  <c r="V1951" i="1"/>
  <c r="V4247"/>
  <c r="V2846"/>
  <c r="V3280"/>
  <c r="V4518"/>
  <c r="V3829"/>
  <c r="V479"/>
  <c r="AB1951"/>
  <c r="AB479"/>
  <c r="AB3829"/>
  <c r="AB4518"/>
  <c r="AB2846"/>
  <c r="AB4247"/>
  <c r="AB3280"/>
  <c r="AD1950"/>
  <c r="AD3279"/>
  <c r="AD4246"/>
  <c r="AD478"/>
  <c r="AD4517"/>
  <c r="AD2845"/>
  <c r="AD3828"/>
  <c r="W4244"/>
  <c r="W2843"/>
  <c r="W4515"/>
  <c r="W1948"/>
  <c r="W3826"/>
  <c r="W476"/>
  <c r="W3277"/>
  <c r="Z1948"/>
  <c r="Z4515"/>
  <c r="Z4244"/>
  <c r="Z2843"/>
  <c r="Z476"/>
  <c r="Z3277"/>
  <c r="Z3826"/>
  <c r="V2843"/>
  <c r="V4244"/>
  <c r="V1948"/>
  <c r="V3826"/>
  <c r="V476"/>
  <c r="V3277"/>
  <c r="V4515"/>
  <c r="P1948"/>
  <c r="P4515"/>
  <c r="P476"/>
  <c r="P3826"/>
  <c r="P4244"/>
  <c r="P3277"/>
  <c r="P2843"/>
  <c r="V474"/>
  <c r="V3824"/>
  <c r="V2841"/>
  <c r="V4513"/>
  <c r="V3275"/>
  <c r="V1946"/>
  <c r="V4242"/>
  <c r="P3824"/>
  <c r="P4242"/>
  <c r="P3275"/>
  <c r="P474"/>
  <c r="P1946"/>
  <c r="P4513"/>
  <c r="P2841"/>
  <c r="J3275"/>
  <c r="J4513"/>
  <c r="J2841"/>
  <c r="J1946"/>
  <c r="J3824"/>
  <c r="J474"/>
  <c r="J4242"/>
  <c r="Z474"/>
  <c r="Z3824"/>
  <c r="Z4513"/>
  <c r="Z2841"/>
  <c r="Z1946"/>
  <c r="Z4242"/>
  <c r="Z3275"/>
  <c r="M4243"/>
  <c r="M1947"/>
  <c r="M2842"/>
  <c r="M3825"/>
  <c r="M3276"/>
  <c r="M4514"/>
  <c r="M475"/>
  <c r="R475"/>
  <c r="R4514"/>
  <c r="R3276"/>
  <c r="R3825"/>
  <c r="R2842"/>
  <c r="R4243"/>
  <c r="R1947"/>
  <c r="W475"/>
  <c r="W1947"/>
  <c r="W4514"/>
  <c r="W4243"/>
  <c r="W2842"/>
  <c r="W3825"/>
  <c r="W3276"/>
  <c r="AB476"/>
  <c r="AB4515"/>
  <c r="AB3826"/>
  <c r="AB3277"/>
  <c r="AB2843"/>
  <c r="AB1948"/>
  <c r="AB4244"/>
  <c r="AC3276"/>
  <c r="AC475"/>
  <c r="AC3825"/>
  <c r="AC4243"/>
  <c r="AC4514"/>
  <c r="AC2842"/>
  <c r="AC1947"/>
  <c r="W4242"/>
  <c r="W1946"/>
  <c r="W3275"/>
  <c r="W474"/>
  <c r="W3824"/>
  <c r="W2841"/>
  <c r="W4513"/>
  <c r="R4515"/>
  <c r="R476"/>
  <c r="R2843"/>
  <c r="R3826"/>
  <c r="R4244"/>
  <c r="R1948"/>
  <c r="R3277"/>
  <c r="AC3827"/>
  <c r="AC3278"/>
  <c r="AC2844"/>
  <c r="AC1949"/>
  <c r="AC4245"/>
  <c r="AC4516"/>
  <c r="AC477"/>
  <c r="AD3277"/>
  <c r="AD476"/>
  <c r="AD2843"/>
  <c r="AD3826"/>
  <c r="AD1948"/>
  <c r="AD4244"/>
  <c r="AD4515"/>
  <c r="G675" i="33"/>
  <c r="E168" i="2" s="1"/>
  <c r="D674" i="33"/>
  <c r="B167" i="2" s="1"/>
  <c r="Y473" i="1"/>
  <c r="Y1945"/>
  <c r="Y4512"/>
  <c r="Y2840"/>
  <c r="Y4241"/>
  <c r="Y3274"/>
  <c r="Y3823"/>
  <c r="N675" i="33"/>
  <c r="L168" i="2" s="1"/>
  <c r="I4514" i="1"/>
  <c r="I4243"/>
  <c r="I2842"/>
  <c r="I475"/>
  <c r="I1947"/>
  <c r="I3276"/>
  <c r="I3825"/>
  <c r="I473"/>
  <c r="I4512"/>
  <c r="I2840"/>
  <c r="I1945"/>
  <c r="I3274"/>
  <c r="I3823"/>
  <c r="I4241"/>
  <c r="K479"/>
  <c r="K4247"/>
  <c r="K3829"/>
  <c r="K1951"/>
  <c r="K4518"/>
  <c r="K3280"/>
  <c r="K2846"/>
  <c r="T4244"/>
  <c r="T4515"/>
  <c r="T3277"/>
  <c r="T1948"/>
  <c r="T3826"/>
  <c r="T2843"/>
  <c r="T476"/>
  <c r="G161" i="2"/>
  <c r="I675" i="33"/>
  <c r="G168" i="2" s="1"/>
  <c r="O4244" i="1"/>
  <c r="O2843"/>
  <c r="O476"/>
  <c r="O1948"/>
  <c r="O3277"/>
  <c r="O3826"/>
  <c r="O4515"/>
  <c r="K4246"/>
  <c r="K2845"/>
  <c r="K3828"/>
  <c r="K4517"/>
  <c r="K1950"/>
  <c r="K3279"/>
  <c r="K478"/>
  <c r="K3275"/>
  <c r="K3824"/>
  <c r="K1946"/>
  <c r="K474"/>
  <c r="K4513"/>
  <c r="K2841"/>
  <c r="K4242"/>
  <c r="T1947"/>
  <c r="T4243"/>
  <c r="T2842"/>
  <c r="T3276"/>
  <c r="T475"/>
  <c r="T3825"/>
  <c r="T4514"/>
  <c r="O3275"/>
  <c r="O4242"/>
  <c r="O3824"/>
  <c r="O4513"/>
  <c r="O474"/>
  <c r="O2841"/>
  <c r="O1946"/>
  <c r="R161" i="2"/>
  <c r="T675" i="33"/>
  <c r="R168" i="2" s="1"/>
  <c r="M161"/>
  <c r="O675" i="33"/>
  <c r="M168" i="2" s="1"/>
  <c r="U3827" i="1"/>
  <c r="U2844"/>
  <c r="U4516"/>
  <c r="U477"/>
  <c r="U1949"/>
  <c r="U3278"/>
  <c r="U4245"/>
  <c r="P3827"/>
  <c r="P2844"/>
  <c r="P4245"/>
  <c r="P3278"/>
  <c r="P477"/>
  <c r="P1949"/>
  <c r="P4516"/>
  <c r="J3277"/>
  <c r="J2843"/>
  <c r="J1948"/>
  <c r="J4244"/>
  <c r="J476"/>
  <c r="J4515"/>
  <c r="J3826"/>
  <c r="AC4517"/>
  <c r="AC3279"/>
  <c r="AC1950"/>
  <c r="AC478"/>
  <c r="AC4246"/>
  <c r="AC2845"/>
  <c r="AC3828"/>
  <c r="L4246"/>
  <c r="L1950"/>
  <c r="L2845"/>
  <c r="L478"/>
  <c r="L3279"/>
  <c r="L3828"/>
  <c r="L4517"/>
  <c r="J3280"/>
  <c r="J3829"/>
  <c r="J4518"/>
  <c r="J1951"/>
  <c r="J479"/>
  <c r="J4247"/>
  <c r="J2846"/>
  <c r="V3827"/>
  <c r="V477"/>
  <c r="V3278"/>
  <c r="V1949"/>
  <c r="V4245"/>
  <c r="V4516"/>
  <c r="V2844"/>
  <c r="V3279"/>
  <c r="V478"/>
  <c r="V4517"/>
  <c r="V3828"/>
  <c r="V4246"/>
  <c r="V1950"/>
  <c r="V2845"/>
  <c r="U4517"/>
  <c r="U3279"/>
  <c r="U1950"/>
  <c r="U2845"/>
  <c r="U4246"/>
  <c r="U3828"/>
  <c r="U478"/>
  <c r="U3824"/>
  <c r="U4513"/>
  <c r="U2841"/>
  <c r="U4242"/>
  <c r="U474"/>
  <c r="U3275"/>
  <c r="U1946"/>
  <c r="M4513"/>
  <c r="M2841"/>
  <c r="M3275"/>
  <c r="M3824"/>
  <c r="M1946"/>
  <c r="M4242"/>
  <c r="M474"/>
  <c r="R2845"/>
  <c r="R3279"/>
  <c r="R478"/>
  <c r="R1950"/>
  <c r="R4246"/>
  <c r="R4517"/>
  <c r="R3828"/>
  <c r="L3280"/>
  <c r="L4518"/>
  <c r="L479"/>
  <c r="L4247"/>
  <c r="L1951"/>
  <c r="L3829"/>
  <c r="L2846"/>
  <c r="U4518"/>
  <c r="U2846"/>
  <c r="U1951"/>
  <c r="U3829"/>
  <c r="U479"/>
  <c r="U3280"/>
  <c r="U4247"/>
  <c r="M4247"/>
  <c r="M1951"/>
  <c r="M2846"/>
  <c r="M4518"/>
  <c r="M3280"/>
  <c r="M479"/>
  <c r="M3829"/>
  <c r="AC1951"/>
  <c r="AC479"/>
  <c r="AC3829"/>
  <c r="AC4518"/>
  <c r="AC2846"/>
  <c r="AC4247"/>
  <c r="AC3280"/>
  <c r="M1948"/>
  <c r="M476"/>
  <c r="M3826"/>
  <c r="M2843"/>
  <c r="M4515"/>
  <c r="M3277"/>
  <c r="M4244"/>
  <c r="U2842"/>
  <c r="U1947"/>
  <c r="U3825"/>
  <c r="U4243"/>
  <c r="U475"/>
  <c r="U3276"/>
  <c r="U4514"/>
  <c r="L476"/>
  <c r="L3277"/>
  <c r="L3826"/>
  <c r="L2843"/>
  <c r="L4515"/>
  <c r="L1948"/>
  <c r="L4244"/>
  <c r="K4241"/>
  <c r="K1945"/>
  <c r="K3274"/>
  <c r="K3823"/>
  <c r="K473"/>
  <c r="K4512"/>
  <c r="K2840"/>
  <c r="T3274"/>
  <c r="T2840"/>
  <c r="T473"/>
  <c r="T1945"/>
  <c r="T4512"/>
  <c r="T4241"/>
  <c r="T3823"/>
  <c r="D672" i="33"/>
  <c r="B165" i="2" s="1"/>
  <c r="J161"/>
  <c r="L675" i="33"/>
  <c r="J168" i="2" s="1"/>
  <c r="Y1946" i="1"/>
  <c r="Y474"/>
  <c r="AA474" s="1"/>
  <c r="Y4513"/>
  <c r="Y2841"/>
  <c r="Y3275"/>
  <c r="Y3824"/>
  <c r="Y4242"/>
  <c r="I161" i="2"/>
  <c r="K675" i="33"/>
  <c r="I168" i="2" s="1"/>
  <c r="Y3278" i="1"/>
  <c r="Y477"/>
  <c r="Y4245"/>
  <c r="Y3827"/>
  <c r="Y4516"/>
  <c r="Y1949"/>
  <c r="Y2844"/>
  <c r="T4517"/>
  <c r="T2845"/>
  <c r="T3828"/>
  <c r="T1950"/>
  <c r="T478"/>
  <c r="T4246"/>
  <c r="T3279"/>
  <c r="Y3829"/>
  <c r="Y1951"/>
  <c r="Y4518"/>
  <c r="Y4247"/>
  <c r="Y2846"/>
  <c r="Y3280"/>
  <c r="Y479"/>
  <c r="T3829"/>
  <c r="T4247"/>
  <c r="T2846"/>
  <c r="T4518"/>
  <c r="T479"/>
  <c r="T3280"/>
  <c r="T1951"/>
  <c r="O4247"/>
  <c r="O1951"/>
  <c r="O479"/>
  <c r="O4518"/>
  <c r="O2846"/>
  <c r="O3280"/>
  <c r="O3829"/>
  <c r="T161" i="2"/>
  <c r="V675" i="33"/>
  <c r="T168" i="2" s="1"/>
  <c r="Q3275" i="1"/>
  <c r="Q4242"/>
  <c r="Q4513"/>
  <c r="Q3824"/>
  <c r="Q2841"/>
  <c r="Q1946"/>
  <c r="Q474"/>
  <c r="L3275"/>
  <c r="L3824"/>
  <c r="L2841"/>
  <c r="L474"/>
  <c r="L4513"/>
  <c r="L1946"/>
  <c r="L4242"/>
  <c r="V4243"/>
  <c r="V1947"/>
  <c r="V2842"/>
  <c r="V3825"/>
  <c r="V3276"/>
  <c r="V475"/>
  <c r="V4514"/>
  <c r="R477"/>
  <c r="R4516"/>
  <c r="R3827"/>
  <c r="R2844"/>
  <c r="R1949"/>
  <c r="R4245"/>
  <c r="R3278"/>
  <c r="P478"/>
  <c r="P2845"/>
  <c r="P4517"/>
  <c r="P4246"/>
  <c r="P3828"/>
  <c r="P3279"/>
  <c r="P1950"/>
  <c r="J4246"/>
  <c r="J1950"/>
  <c r="J3828"/>
  <c r="J3279"/>
  <c r="J478"/>
  <c r="J4517"/>
  <c r="J2845"/>
  <c r="Z4245"/>
  <c r="Z2844"/>
  <c r="Z1949"/>
  <c r="Z3278"/>
  <c r="Z4516"/>
  <c r="Z477"/>
  <c r="Z3827"/>
  <c r="AD3829"/>
  <c r="AD2846"/>
  <c r="AD3280"/>
  <c r="AD4247"/>
  <c r="AD1951"/>
  <c r="AD4518"/>
  <c r="AD479"/>
  <c r="AC4242"/>
  <c r="AC1946"/>
  <c r="AC3824"/>
  <c r="AC4513"/>
  <c r="AC474"/>
  <c r="AC2841"/>
  <c r="AC3275"/>
  <c r="M1949"/>
  <c r="M3278"/>
  <c r="M477"/>
  <c r="M3827"/>
  <c r="M4245"/>
  <c r="M2844"/>
  <c r="M4516"/>
  <c r="P4247"/>
  <c r="P479"/>
  <c r="P3829"/>
  <c r="P4518"/>
  <c r="P3280"/>
  <c r="P1951"/>
  <c r="P2846"/>
  <c r="U476"/>
  <c r="U2843"/>
  <c r="U1948"/>
  <c r="U4244"/>
  <c r="U4515"/>
  <c r="U3826"/>
  <c r="U3277"/>
  <c r="R1951"/>
  <c r="R4247"/>
  <c r="R3280"/>
  <c r="R479"/>
  <c r="R4518"/>
  <c r="R3829"/>
  <c r="R2846"/>
  <c r="J475"/>
  <c r="J2842"/>
  <c r="J3276"/>
  <c r="J4514"/>
  <c r="J3825"/>
  <c r="J1947"/>
  <c r="J4243"/>
  <c r="W4518"/>
  <c r="W4247"/>
  <c r="W1951"/>
  <c r="W2846"/>
  <c r="W3280"/>
  <c r="W3829"/>
  <c r="W479"/>
  <c r="L4245"/>
  <c r="L3827"/>
  <c r="L477"/>
  <c r="L3278"/>
  <c r="L2844"/>
  <c r="L4516"/>
  <c r="L1949"/>
  <c r="AD4516"/>
  <c r="AD2844"/>
  <c r="AD3827"/>
  <c r="AD1949"/>
  <c r="AD4245"/>
  <c r="AD3278"/>
  <c r="AD477"/>
  <c r="AB2841"/>
  <c r="AB1946"/>
  <c r="AB4242"/>
  <c r="AB3824"/>
  <c r="AB3275"/>
  <c r="AB4513"/>
  <c r="AB474"/>
  <c r="Z478"/>
  <c r="Z4517"/>
  <c r="Z3828"/>
  <c r="Z1950"/>
  <c r="Z3279"/>
  <c r="Z2845"/>
  <c r="Z4246"/>
  <c r="AD1947"/>
  <c r="AD4243"/>
  <c r="AD2842"/>
  <c r="AD4514"/>
  <c r="AD3825"/>
  <c r="AD3276"/>
  <c r="AD475"/>
  <c r="D673" i="33"/>
  <c r="B166" i="2" s="1"/>
  <c r="J675" i="33"/>
  <c r="H168" i="2" s="1"/>
  <c r="D671" i="33"/>
  <c r="B164" i="2" s="1"/>
  <c r="D668" i="33"/>
  <c r="B161" i="2" s="1"/>
  <c r="I477" i="1"/>
  <c r="I4245"/>
  <c r="I4516"/>
  <c r="I3827"/>
  <c r="I3278"/>
  <c r="I1949"/>
  <c r="I2844"/>
  <c r="O161" i="2"/>
  <c r="Q675" i="33"/>
  <c r="O168" i="2" s="1"/>
  <c r="Y3277" i="1"/>
  <c r="Y3826"/>
  <c r="Y1948"/>
  <c r="Y2843"/>
  <c r="AA2843" s="1"/>
  <c r="Y476"/>
  <c r="AA476" s="1"/>
  <c r="Y4244"/>
  <c r="Y4515"/>
  <c r="K3278"/>
  <c r="K477"/>
  <c r="K1949"/>
  <c r="K4245"/>
  <c r="K3827"/>
  <c r="K2844"/>
  <c r="K4516"/>
  <c r="C162" i="2"/>
  <c r="D669" i="33"/>
  <c r="B162" i="2" s="1"/>
  <c r="T4245" i="1"/>
  <c r="T1949"/>
  <c r="T2844"/>
  <c r="T3278"/>
  <c r="T477"/>
  <c r="T3827"/>
  <c r="T4516"/>
  <c r="S161" i="2"/>
  <c r="U675" i="33"/>
  <c r="S168" i="2" s="1"/>
  <c r="O3278" i="1"/>
  <c r="O1949"/>
  <c r="O3827"/>
  <c r="O477"/>
  <c r="O4245"/>
  <c r="O4516"/>
  <c r="O2844"/>
  <c r="F161" i="2"/>
  <c r="H675" i="33"/>
  <c r="F168" i="2" s="1"/>
  <c r="T474" i="1"/>
  <c r="T3275"/>
  <c r="T2841"/>
  <c r="T4513"/>
  <c r="T4242"/>
  <c r="T3824"/>
  <c r="T1946"/>
  <c r="Z3280"/>
  <c r="Z4518"/>
  <c r="Z1951"/>
  <c r="Z3829"/>
  <c r="Z2846"/>
  <c r="Z4247"/>
  <c r="Z479"/>
  <c r="L4514"/>
  <c r="L1947"/>
  <c r="L475"/>
  <c r="L4243"/>
  <c r="L2842"/>
  <c r="L3825"/>
  <c r="L3276"/>
  <c r="AB3827"/>
  <c r="AB477"/>
  <c r="AB1949"/>
  <c r="AB4245"/>
  <c r="AB4516"/>
  <c r="AB2844"/>
  <c r="AB3278"/>
  <c r="Q4247"/>
  <c r="Q2846"/>
  <c r="Q4518"/>
  <c r="Q1951"/>
  <c r="Q3280"/>
  <c r="Q3829"/>
  <c r="Q479"/>
  <c r="Q4515"/>
  <c r="Q2843"/>
  <c r="Q1948"/>
  <c r="Q476"/>
  <c r="Q3826"/>
  <c r="Q4244"/>
  <c r="Q3277"/>
  <c r="P3825"/>
  <c r="P4514"/>
  <c r="P1947"/>
  <c r="P4243"/>
  <c r="P2842"/>
  <c r="P475"/>
  <c r="P3276"/>
  <c r="AB3279"/>
  <c r="AB4246"/>
  <c r="AB3828"/>
  <c r="AB2845"/>
  <c r="AB478"/>
  <c r="AB1950"/>
  <c r="AB4517"/>
  <c r="Q3825"/>
  <c r="Q4243"/>
  <c r="Q4514"/>
  <c r="Q2842"/>
  <c r="Q1947"/>
  <c r="Q475"/>
  <c r="Q3276"/>
  <c r="W4516"/>
  <c r="W477"/>
  <c r="W1949"/>
  <c r="W4245"/>
  <c r="W3827"/>
  <c r="W3278"/>
  <c r="W2844"/>
  <c r="AC3826"/>
  <c r="AC476"/>
  <c r="AC2843"/>
  <c r="AC1948"/>
  <c r="AC4244"/>
  <c r="AC4515"/>
  <c r="AC3277"/>
  <c r="J4245"/>
  <c r="J4516"/>
  <c r="J2844"/>
  <c r="J1949"/>
  <c r="J3278"/>
  <c r="J477"/>
  <c r="J3827"/>
  <c r="W2845"/>
  <c r="W3279"/>
  <c r="W478"/>
  <c r="W3828"/>
  <c r="W4246"/>
  <c r="W4517"/>
  <c r="W1950"/>
  <c r="Q3279"/>
  <c r="Q3828"/>
  <c r="Q2845"/>
  <c r="Q4246"/>
  <c r="Q1950"/>
  <c r="Q478"/>
  <c r="Q4517"/>
  <c r="Z475"/>
  <c r="Z4514"/>
  <c r="Z2842"/>
  <c r="Z3276"/>
  <c r="Z1947"/>
  <c r="Z3825"/>
  <c r="Z4243"/>
  <c r="R4513"/>
  <c r="R474"/>
  <c r="R3275"/>
  <c r="R4242"/>
  <c r="R2841"/>
  <c r="R3824"/>
  <c r="R1946"/>
  <c r="Q4516"/>
  <c r="Q4245"/>
  <c r="Q3278"/>
  <c r="Q1949"/>
  <c r="Q477"/>
  <c r="Q2844"/>
  <c r="Q3827"/>
  <c r="AD474"/>
  <c r="AD1946"/>
  <c r="AD3824"/>
  <c r="AD3275"/>
  <c r="AD4242"/>
  <c r="AD2841"/>
  <c r="AD4513"/>
  <c r="AB2842"/>
  <c r="AB3825"/>
  <c r="AB3276"/>
  <c r="AB4514"/>
  <c r="AB475"/>
  <c r="AB1947"/>
  <c r="AB4243"/>
  <c r="M2845"/>
  <c r="M1950"/>
  <c r="M478"/>
  <c r="M4246"/>
  <c r="M4517"/>
  <c r="M3828"/>
  <c r="M3279"/>
  <c r="I3279"/>
  <c r="I2845"/>
  <c r="I478"/>
  <c r="I1950"/>
  <c r="I4246"/>
  <c r="I3828"/>
  <c r="I4517"/>
  <c r="O3274"/>
  <c r="O3823"/>
  <c r="O473"/>
  <c r="O4241"/>
  <c r="O1945"/>
  <c r="O4512"/>
  <c r="O2840"/>
  <c r="I479"/>
  <c r="I4247"/>
  <c r="I4518"/>
  <c r="I3280"/>
  <c r="I1951"/>
  <c r="I3829"/>
  <c r="I2846"/>
  <c r="R675" i="33"/>
  <c r="P168" i="2" s="1"/>
  <c r="I476" i="1"/>
  <c r="I4244"/>
  <c r="I4515"/>
  <c r="I2843"/>
  <c r="I3277"/>
  <c r="I1948"/>
  <c r="I3826"/>
  <c r="D670" i="33"/>
  <c r="B163" i="2" s="1"/>
  <c r="E675" i="33"/>
  <c r="S2319" i="1"/>
  <c r="P2320"/>
  <c r="U2320"/>
  <c r="AA2317"/>
  <c r="R2320"/>
  <c r="S2316"/>
  <c r="O2320"/>
  <c r="AA2313"/>
  <c r="AA2318"/>
  <c r="N2317"/>
  <c r="X2318"/>
  <c r="X2313"/>
  <c r="N2314"/>
  <c r="X2319"/>
  <c r="AA2314"/>
  <c r="Z2320"/>
  <c r="Y2320"/>
  <c r="AA2319"/>
  <c r="T2320"/>
  <c r="X2317"/>
  <c r="X2314"/>
  <c r="Q2320"/>
  <c r="N2313"/>
  <c r="AA2315"/>
  <c r="X2315"/>
  <c r="N2316"/>
  <c r="M2320"/>
  <c r="AC2320"/>
  <c r="S2315"/>
  <c r="S2314"/>
  <c r="AD2320"/>
  <c r="X2316"/>
  <c r="N2318"/>
  <c r="W2320"/>
  <c r="L2320"/>
  <c r="S2318"/>
  <c r="AA2316"/>
  <c r="V2320"/>
  <c r="AB2320"/>
  <c r="S2317"/>
  <c r="S2313"/>
  <c r="N2319"/>
  <c r="N3827" l="1"/>
  <c r="AA4242"/>
  <c r="N477"/>
  <c r="AA4244"/>
  <c r="AA3826"/>
  <c r="AA1946"/>
  <c r="AA3824"/>
  <c r="N4516"/>
  <c r="X4513"/>
  <c r="AA4513"/>
  <c r="X3824"/>
  <c r="AA3275"/>
  <c r="X4242"/>
  <c r="AA1948"/>
  <c r="N1949"/>
  <c r="N4245"/>
  <c r="AA3278"/>
  <c r="X1946"/>
  <c r="X2841"/>
  <c r="AA3277"/>
  <c r="X3275"/>
  <c r="X474"/>
  <c r="AA4515"/>
  <c r="AA2841"/>
  <c r="N2844"/>
  <c r="AA477"/>
  <c r="N3278"/>
  <c r="L3830"/>
  <c r="L4519"/>
  <c r="L2847"/>
  <c r="L1952"/>
  <c r="L4248"/>
  <c r="L3281"/>
  <c r="L480"/>
  <c r="S4245"/>
  <c r="S3278"/>
  <c r="X3827"/>
  <c r="X1949"/>
  <c r="S3280"/>
  <c r="S1951"/>
  <c r="X479"/>
  <c r="X3829"/>
  <c r="AA4247"/>
  <c r="X3279"/>
  <c r="X3828"/>
  <c r="AA1949"/>
  <c r="Q3274"/>
  <c r="Q3823"/>
  <c r="Q4512"/>
  <c r="Q473"/>
  <c r="Q4241"/>
  <c r="Q1945"/>
  <c r="Q2840"/>
  <c r="AB4248"/>
  <c r="AB1952"/>
  <c r="AB480"/>
  <c r="AB3281"/>
  <c r="AB3830"/>
  <c r="AB2847"/>
  <c r="AB4519"/>
  <c r="S474"/>
  <c r="S3275"/>
  <c r="X3276"/>
  <c r="N4242"/>
  <c r="N1946"/>
  <c r="N3279"/>
  <c r="N2845"/>
  <c r="S3277"/>
  <c r="S4244"/>
  <c r="X2843"/>
  <c r="X4515"/>
  <c r="N4518"/>
  <c r="K2847"/>
  <c r="K4248"/>
  <c r="K3281"/>
  <c r="K3830"/>
  <c r="K480"/>
  <c r="K4519"/>
  <c r="K1952"/>
  <c r="Z3830"/>
  <c r="Z2847"/>
  <c r="Z4519"/>
  <c r="Z4248"/>
  <c r="Z3281"/>
  <c r="Z480"/>
  <c r="Z1952"/>
  <c r="N1948"/>
  <c r="N2843"/>
  <c r="S3276"/>
  <c r="S3825"/>
  <c r="AA3828"/>
  <c r="AA1950"/>
  <c r="S3828"/>
  <c r="J480"/>
  <c r="J4519"/>
  <c r="J3830"/>
  <c r="J2847"/>
  <c r="J1952"/>
  <c r="J4248"/>
  <c r="J3281"/>
  <c r="N1947"/>
  <c r="N3276"/>
  <c r="AA2842"/>
  <c r="C168" i="2"/>
  <c r="D675" i="33"/>
  <c r="B168" i="2" s="1"/>
  <c r="L4512" i="1"/>
  <c r="L1945"/>
  <c r="L2840"/>
  <c r="L4241"/>
  <c r="L3823"/>
  <c r="L3274"/>
  <c r="L473"/>
  <c r="S477"/>
  <c r="AC4248"/>
  <c r="AC3281"/>
  <c r="AC2847"/>
  <c r="AC3830"/>
  <c r="AC1952"/>
  <c r="AC4519"/>
  <c r="AC480"/>
  <c r="X477"/>
  <c r="X4245"/>
  <c r="AD4519"/>
  <c r="AD3830"/>
  <c r="AD1952"/>
  <c r="AD4248"/>
  <c r="AD2847"/>
  <c r="AD3281"/>
  <c r="AD480"/>
  <c r="S2846"/>
  <c r="S4247"/>
  <c r="X4518"/>
  <c r="AA479"/>
  <c r="AA4518"/>
  <c r="X4246"/>
  <c r="X2845"/>
  <c r="AA4516"/>
  <c r="AB4512"/>
  <c r="AB1945"/>
  <c r="AB3274"/>
  <c r="AB2840"/>
  <c r="AB473"/>
  <c r="AB3823"/>
  <c r="AB4241"/>
  <c r="S4513"/>
  <c r="X4514"/>
  <c r="X2842"/>
  <c r="N2841"/>
  <c r="N3824"/>
  <c r="N1950"/>
  <c r="N4246"/>
  <c r="S1948"/>
  <c r="M2847"/>
  <c r="M4519"/>
  <c r="M3830"/>
  <c r="M480"/>
  <c r="M4248"/>
  <c r="M3281"/>
  <c r="M1952"/>
  <c r="X3826"/>
  <c r="X4244"/>
  <c r="N1951"/>
  <c r="Z473"/>
  <c r="AA473" s="1"/>
  <c r="Z1945"/>
  <c r="AA1945" s="1"/>
  <c r="Z4512"/>
  <c r="AA4512" s="1"/>
  <c r="Z2840"/>
  <c r="AA2840" s="1"/>
  <c r="Z3274"/>
  <c r="AA3274" s="1"/>
  <c r="Z3823"/>
  <c r="AA3823" s="1"/>
  <c r="Z4241"/>
  <c r="N4244"/>
  <c r="R480"/>
  <c r="R2847"/>
  <c r="R4248"/>
  <c r="R1952"/>
  <c r="R3281"/>
  <c r="R3830"/>
  <c r="R4519"/>
  <c r="S4243"/>
  <c r="S1947"/>
  <c r="AA478"/>
  <c r="S478"/>
  <c r="S2845"/>
  <c r="J4512"/>
  <c r="J2840"/>
  <c r="J3823"/>
  <c r="J4241"/>
  <c r="J1945"/>
  <c r="J3274"/>
  <c r="J473"/>
  <c r="N475"/>
  <c r="AA3276"/>
  <c r="AA1947"/>
  <c r="Y1952"/>
  <c r="Y480"/>
  <c r="Y3830"/>
  <c r="Y2847"/>
  <c r="Y4519"/>
  <c r="Y4248"/>
  <c r="Y3281"/>
  <c r="S2844"/>
  <c r="S3827"/>
  <c r="AC4512"/>
  <c r="AC2840"/>
  <c r="AC4241"/>
  <c r="AC1945"/>
  <c r="AC3274"/>
  <c r="AC473"/>
  <c r="AC3823"/>
  <c r="X3278"/>
  <c r="W3281"/>
  <c r="W1952"/>
  <c r="W2847"/>
  <c r="W4519"/>
  <c r="W3830"/>
  <c r="W480"/>
  <c r="W4248"/>
  <c r="AD4241"/>
  <c r="AD1945"/>
  <c r="AD473"/>
  <c r="AD3274"/>
  <c r="AD3823"/>
  <c r="AD4512"/>
  <c r="AD2840"/>
  <c r="S4518"/>
  <c r="X1951"/>
  <c r="X2846"/>
  <c r="AA3280"/>
  <c r="AA1951"/>
  <c r="X478"/>
  <c r="X4517"/>
  <c r="AA3827"/>
  <c r="P1952"/>
  <c r="P4248"/>
  <c r="P3281"/>
  <c r="P2847"/>
  <c r="P3830"/>
  <c r="P4519"/>
  <c r="P480"/>
  <c r="U1952"/>
  <c r="U3830"/>
  <c r="U3281"/>
  <c r="U4248"/>
  <c r="U4519"/>
  <c r="U2847"/>
  <c r="U480"/>
  <c r="S1946"/>
  <c r="S3824"/>
  <c r="X3825"/>
  <c r="X4243"/>
  <c r="N4513"/>
  <c r="N3275"/>
  <c r="N4517"/>
  <c r="S4515"/>
  <c r="S476"/>
  <c r="M4512"/>
  <c r="M2840"/>
  <c r="M3274"/>
  <c r="M4241"/>
  <c r="M1945"/>
  <c r="N1945" s="1"/>
  <c r="M473"/>
  <c r="M3823"/>
  <c r="X1948"/>
  <c r="N2846"/>
  <c r="N3829"/>
  <c r="V3281"/>
  <c r="V4519"/>
  <c r="V4248"/>
  <c r="V3830"/>
  <c r="V2847"/>
  <c r="V1952"/>
  <c r="V480"/>
  <c r="N3277"/>
  <c r="N4515"/>
  <c r="R4241"/>
  <c r="R1945"/>
  <c r="R3274"/>
  <c r="R3823"/>
  <c r="R4512"/>
  <c r="R2840"/>
  <c r="R473"/>
  <c r="S475"/>
  <c r="AA3279"/>
  <c r="AA4517"/>
  <c r="S4246"/>
  <c r="S4517"/>
  <c r="N2842"/>
  <c r="N4514"/>
  <c r="AA3825"/>
  <c r="AA475"/>
  <c r="S4516"/>
  <c r="S1949"/>
  <c r="X4516"/>
  <c r="X2844"/>
  <c r="I4242"/>
  <c r="I4513"/>
  <c r="I1946"/>
  <c r="I3824"/>
  <c r="I3275"/>
  <c r="I474"/>
  <c r="I2841"/>
  <c r="W4512"/>
  <c r="W2840"/>
  <c r="W4241"/>
  <c r="W1945"/>
  <c r="W3823"/>
  <c r="W473"/>
  <c r="W3274"/>
  <c r="O4519"/>
  <c r="O480"/>
  <c r="O3830"/>
  <c r="O4248"/>
  <c r="O2847"/>
  <c r="O1952"/>
  <c r="O3281"/>
  <c r="S3829"/>
  <c r="S479"/>
  <c r="X3280"/>
  <c r="X4247"/>
  <c r="AA2846"/>
  <c r="AA3829"/>
  <c r="X1950"/>
  <c r="AA2844"/>
  <c r="AA4245"/>
  <c r="P4512"/>
  <c r="P1945"/>
  <c r="P4241"/>
  <c r="P3823"/>
  <c r="P473"/>
  <c r="S473" s="1"/>
  <c r="P2840"/>
  <c r="P3274"/>
  <c r="Q2847"/>
  <c r="Q1952"/>
  <c r="Q4519"/>
  <c r="Q480"/>
  <c r="Q3281"/>
  <c r="Q4248"/>
  <c r="Q3830"/>
  <c r="N479"/>
  <c r="U473"/>
  <c r="U4512"/>
  <c r="U2840"/>
  <c r="U3274"/>
  <c r="U3823"/>
  <c r="U4241"/>
  <c r="U1945"/>
  <c r="S2841"/>
  <c r="S4242"/>
  <c r="X475"/>
  <c r="X1947"/>
  <c r="N474"/>
  <c r="N478"/>
  <c r="N3828"/>
  <c r="S3826"/>
  <c r="S2843"/>
  <c r="X476"/>
  <c r="X3277"/>
  <c r="N3280"/>
  <c r="N4247"/>
  <c r="T3830"/>
  <c r="T3281"/>
  <c r="T4248"/>
  <c r="T480"/>
  <c r="T1952"/>
  <c r="T2847"/>
  <c r="T4519"/>
  <c r="V4241"/>
  <c r="V1945"/>
  <c r="V3274"/>
  <c r="V3823"/>
  <c r="V473"/>
  <c r="V4512"/>
  <c r="V2840"/>
  <c r="N3826"/>
  <c r="N476"/>
  <c r="S4514"/>
  <c r="S2842"/>
  <c r="AA2845"/>
  <c r="AA4246"/>
  <c r="S3279"/>
  <c r="S1950"/>
  <c r="N4243"/>
  <c r="N3825"/>
  <c r="AA4243"/>
  <c r="AA4514"/>
  <c r="X2320"/>
  <c r="AA2320"/>
  <c r="S2320"/>
  <c r="H1946" l="1"/>
  <c r="X480"/>
  <c r="S3274"/>
  <c r="AA4241"/>
  <c r="H4246"/>
  <c r="X3830"/>
  <c r="H3825"/>
  <c r="H476"/>
  <c r="AA4248"/>
  <c r="H4518"/>
  <c r="N3823"/>
  <c r="H1949"/>
  <c r="AA4519"/>
  <c r="AA1952"/>
  <c r="N4512"/>
  <c r="H3827"/>
  <c r="H3278"/>
  <c r="S3823"/>
  <c r="H2846"/>
  <c r="AA3281"/>
  <c r="AA3830"/>
  <c r="X4248"/>
  <c r="S4241"/>
  <c r="H2845"/>
  <c r="H2843"/>
  <c r="H3279"/>
  <c r="S1945"/>
  <c r="N473"/>
  <c r="H477"/>
  <c r="X3281"/>
  <c r="H3828"/>
  <c r="H475"/>
  <c r="H3275"/>
  <c r="H4516"/>
  <c r="X1952"/>
  <c r="H478"/>
  <c r="S4512"/>
  <c r="H3824"/>
  <c r="AA480"/>
  <c r="H4244"/>
  <c r="X4519"/>
  <c r="H1947"/>
  <c r="H4513"/>
  <c r="N4241"/>
  <c r="AA2847"/>
  <c r="X2847"/>
  <c r="S2840"/>
  <c r="H3276"/>
  <c r="H3280"/>
  <c r="H4247"/>
  <c r="X4241"/>
  <c r="H479"/>
  <c r="H3826"/>
  <c r="H4515"/>
  <c r="X3823"/>
  <c r="X473"/>
  <c r="H2842"/>
  <c r="H3829"/>
  <c r="H4517"/>
  <c r="N3274"/>
  <c r="H1948"/>
  <c r="H4243"/>
  <c r="X3274"/>
  <c r="H1951"/>
  <c r="H1950"/>
  <c r="H4245"/>
  <c r="X1945"/>
  <c r="H1945" s="1"/>
  <c r="X2840"/>
  <c r="H3277"/>
  <c r="H2844"/>
  <c r="X4512"/>
  <c r="H4514"/>
  <c r="N2840"/>
  <c r="S3281"/>
  <c r="S3830"/>
  <c r="H474"/>
  <c r="I4519"/>
  <c r="I1952"/>
  <c r="I3830"/>
  <c r="I480"/>
  <c r="I2847"/>
  <c r="I4248"/>
  <c r="I3281"/>
  <c r="N480"/>
  <c r="N2847"/>
  <c r="S1952"/>
  <c r="S480"/>
  <c r="H4242"/>
  <c r="N3830"/>
  <c r="S2847"/>
  <c r="S4519"/>
  <c r="N1952"/>
  <c r="N3281"/>
  <c r="S4248"/>
  <c r="H2841"/>
  <c r="N4519"/>
  <c r="N4248"/>
  <c r="I4503"/>
  <c r="E788" i="33" s="1"/>
  <c r="H4512" i="1" l="1"/>
  <c r="H4241"/>
  <c r="H473"/>
  <c r="H3823"/>
  <c r="H2840"/>
  <c r="H3274"/>
  <c r="H480"/>
  <c r="H3281"/>
  <c r="H3830"/>
  <c r="H4248"/>
  <c r="H1952"/>
  <c r="H2847"/>
  <c r="H4519"/>
  <c r="H4503"/>
  <c r="D788" i="33" s="1"/>
  <c r="E791" s="1"/>
  <c r="J793" l="1"/>
  <c r="H228" i="2" s="1"/>
  <c r="H790" i="33"/>
  <c r="F225" i="2" s="1"/>
  <c r="I795" i="33"/>
  <c r="G230" i="2" s="1"/>
  <c r="H789" i="33"/>
  <c r="F224" i="2" s="1"/>
  <c r="E795" i="33"/>
  <c r="J790"/>
  <c r="H225" i="2" s="1"/>
  <c r="H795" i="33"/>
  <c r="F230" i="2" s="1"/>
  <c r="I790" i="33"/>
  <c r="G225" i="2" s="1"/>
  <c r="H796" i="33"/>
  <c r="F231" i="2" s="1"/>
  <c r="F790" i="33"/>
  <c r="D225" i="2" s="1"/>
  <c r="K795" i="33"/>
  <c r="I230" i="2" s="1"/>
  <c r="J792" i="33"/>
  <c r="H227" i="2" s="1"/>
  <c r="I796" i="33"/>
  <c r="G231" i="2" s="1"/>
  <c r="J789" i="33"/>
  <c r="H224" i="2" s="1"/>
  <c r="J795" i="33"/>
  <c r="H230" i="2" s="1"/>
  <c r="M791" i="33"/>
  <c r="K226" i="2" s="1"/>
  <c r="N794" i="33"/>
  <c r="L229" i="2" s="1"/>
  <c r="N795" i="33"/>
  <c r="L230" i="2" s="1"/>
  <c r="O796" i="33"/>
  <c r="M231" i="2" s="1"/>
  <c r="O789" i="33"/>
  <c r="M224" i="2" s="1"/>
  <c r="P790" i="33"/>
  <c r="N225" i="2" s="1"/>
  <c r="P795" i="33"/>
  <c r="N230" i="2" s="1"/>
  <c r="Q790" i="33"/>
  <c r="O225" i="2" s="1"/>
  <c r="Q796" i="33"/>
  <c r="O231" i="2" s="1"/>
  <c r="R789" i="33"/>
  <c r="P224" i="2" s="1"/>
  <c r="R795" i="33"/>
  <c r="P230" i="2" s="1"/>
  <c r="S793" i="33"/>
  <c r="Q228" i="2" s="1"/>
  <c r="S791" i="33"/>
  <c r="Q226" i="2" s="1"/>
  <c r="T794" i="33"/>
  <c r="R229" i="2" s="1"/>
  <c r="T796" i="33"/>
  <c r="R231" i="2" s="1"/>
  <c r="T789" i="33"/>
  <c r="R224" i="2" s="1"/>
  <c r="U795" i="33"/>
  <c r="S230" i="2" s="1"/>
  <c r="V795" i="33"/>
  <c r="T230" i="2" s="1"/>
  <c r="V792" i="33"/>
  <c r="T227" i="2" s="1"/>
  <c r="F796" i="33"/>
  <c r="D231" i="2" s="1"/>
  <c r="H793" i="33"/>
  <c r="F228" i="2" s="1"/>
  <c r="G796" i="33"/>
  <c r="E231" i="2" s="1"/>
  <c r="L789" i="33"/>
  <c r="J224" i="2" s="1"/>
  <c r="J791" i="33"/>
  <c r="H226" i="2" s="1"/>
  <c r="K790" i="33"/>
  <c r="I225" i="2" s="1"/>
  <c r="L794" i="33"/>
  <c r="J229" i="2" s="1"/>
  <c r="H791" i="33"/>
  <c r="F226" i="2" s="1"/>
  <c r="M789" i="33"/>
  <c r="K224" i="2" s="1"/>
  <c r="N790" i="33"/>
  <c r="L225" i="2" s="1"/>
  <c r="O794" i="33"/>
  <c r="M229" i="2" s="1"/>
  <c r="P793" i="33"/>
  <c r="N228" i="2" s="1"/>
  <c r="Q791" i="33"/>
  <c r="O226" i="2" s="1"/>
  <c r="R791" i="33"/>
  <c r="P226" i="2" s="1"/>
  <c r="S794" i="33"/>
  <c r="Q229" i="2" s="1"/>
  <c r="T792" i="33"/>
  <c r="R227" i="2" s="1"/>
  <c r="V796" i="33"/>
  <c r="T231" i="2" s="1"/>
  <c r="V791" i="33"/>
  <c r="T226" i="2" s="1"/>
  <c r="F793" i="33"/>
  <c r="D228" i="2" s="1"/>
  <c r="J796" i="33"/>
  <c r="H231" i="2" s="1"/>
  <c r="L790" i="33"/>
  <c r="J225" i="2" s="1"/>
  <c r="G795" i="33"/>
  <c r="E230" i="2" s="1"/>
  <c r="I789" i="33"/>
  <c r="G224" i="2" s="1"/>
  <c r="I793" i="33"/>
  <c r="G228" i="2" s="1"/>
  <c r="F789" i="33"/>
  <c r="D224" i="2" s="1"/>
  <c r="E790" i="33"/>
  <c r="G793"/>
  <c r="E228" i="2" s="1"/>
  <c r="H794" i="33"/>
  <c r="F229" i="2" s="1"/>
  <c r="K789" i="33"/>
  <c r="I224" i="2" s="1"/>
  <c r="L793" i="33"/>
  <c r="J228" i="2" s="1"/>
  <c r="E789" i="33"/>
  <c r="G791"/>
  <c r="E226" i="2" s="1"/>
  <c r="K792" i="33"/>
  <c r="I227" i="2" s="1"/>
  <c r="G789" i="33"/>
  <c r="E224" i="2" s="1"/>
  <c r="M796" i="33"/>
  <c r="K231" i="2" s="1"/>
  <c r="M793" i="33"/>
  <c r="K228" i="2" s="1"/>
  <c r="N793" i="33"/>
  <c r="L228" i="2" s="1"/>
  <c r="N792" i="33"/>
  <c r="L227" i="2" s="1"/>
  <c r="O791" i="33"/>
  <c r="M226" i="2" s="1"/>
  <c r="O792" i="33"/>
  <c r="M227" i="2" s="1"/>
  <c r="P796" i="33"/>
  <c r="N231" i="2" s="1"/>
  <c r="P792" i="33"/>
  <c r="N227" i="2" s="1"/>
  <c r="Q793" i="33"/>
  <c r="O228" i="2" s="1"/>
  <c r="Q795" i="33"/>
  <c r="O230" i="2" s="1"/>
  <c r="R793" i="33"/>
  <c r="P228" i="2" s="1"/>
  <c r="R796" i="33"/>
  <c r="P231" i="2" s="1"/>
  <c r="S789" i="33"/>
  <c r="Q224" i="2" s="1"/>
  <c r="S795" i="33"/>
  <c r="Q230" i="2" s="1"/>
  <c r="T795" i="33"/>
  <c r="R230" i="2" s="1"/>
  <c r="T793" i="33"/>
  <c r="R228" i="2" s="1"/>
  <c r="U794" i="33"/>
  <c r="S229" i="2" s="1"/>
  <c r="U796" i="33"/>
  <c r="S231" i="2" s="1"/>
  <c r="V790" i="33"/>
  <c r="T225" i="2" s="1"/>
  <c r="V794" i="33"/>
  <c r="T229" i="2" s="1"/>
  <c r="E792" i="33"/>
  <c r="I792"/>
  <c r="G227" i="2" s="1"/>
  <c r="K796" i="33"/>
  <c r="I231" i="2" s="1"/>
  <c r="I794" i="33"/>
  <c r="G229" i="2" s="1"/>
  <c r="K791" i="33"/>
  <c r="I226" i="2" s="1"/>
  <c r="F795" i="33"/>
  <c r="D230" i="2" s="1"/>
  <c r="G794" i="33"/>
  <c r="E229" i="2" s="1"/>
  <c r="L795" i="33"/>
  <c r="J230" i="2" s="1"/>
  <c r="M790" i="33"/>
  <c r="K225" i="2" s="1"/>
  <c r="M794" i="33"/>
  <c r="K229" i="2" s="1"/>
  <c r="N789" i="33"/>
  <c r="L224" i="2" s="1"/>
  <c r="O790" i="33"/>
  <c r="M225" i="2" s="1"/>
  <c r="Q794" i="33"/>
  <c r="O229" i="2" s="1"/>
  <c r="R794" i="33"/>
  <c r="P229" i="2" s="1"/>
  <c r="S792" i="33"/>
  <c r="Q227" i="2" s="1"/>
  <c r="U789" i="33"/>
  <c r="S224" i="2" s="1"/>
  <c r="U793" i="33"/>
  <c r="S228" i="2" s="1"/>
  <c r="U791" i="33"/>
  <c r="S226" i="2" s="1"/>
  <c r="F792" i="33"/>
  <c r="D227" i="2" s="1"/>
  <c r="L791" i="33"/>
  <c r="J226" i="2" s="1"/>
  <c r="F794" i="33"/>
  <c r="D229" i="2" s="1"/>
  <c r="J794" i="33"/>
  <c r="H229" i="2" s="1"/>
  <c r="L792" i="33"/>
  <c r="J227" i="2" s="1"/>
  <c r="K794" i="33"/>
  <c r="I229" i="2" s="1"/>
  <c r="L796" i="33"/>
  <c r="J231" i="2" s="1"/>
  <c r="E794" i="33"/>
  <c r="E793"/>
  <c r="F791"/>
  <c r="D226" i="2" s="1"/>
  <c r="G790" i="33"/>
  <c r="E225" i="2" s="1"/>
  <c r="G792" i="33"/>
  <c r="E227" i="2" s="1"/>
  <c r="K793" i="33"/>
  <c r="I228" i="2" s="1"/>
  <c r="H792" i="33"/>
  <c r="F227" i="2" s="1"/>
  <c r="M795" i="33"/>
  <c r="K230" i="2" s="1"/>
  <c r="I791" i="33"/>
  <c r="G226" i="2" s="1"/>
  <c r="M792" i="33"/>
  <c r="K227" i="2" s="1"/>
  <c r="N796" i="33"/>
  <c r="L231" i="2" s="1"/>
  <c r="N791" i="33"/>
  <c r="L226" i="2" s="1"/>
  <c r="O793" i="33"/>
  <c r="M228" i="2" s="1"/>
  <c r="O795" i="33"/>
  <c r="M230" i="2" s="1"/>
  <c r="P794" i="33"/>
  <c r="N229" i="2" s="1"/>
  <c r="P789" i="33"/>
  <c r="N224" i="2" s="1"/>
  <c r="Q789" i="33"/>
  <c r="O224" i="2" s="1"/>
  <c r="Q792" i="33"/>
  <c r="O227" i="2" s="1"/>
  <c r="R790" i="33"/>
  <c r="P225" i="2" s="1"/>
  <c r="R792" i="33"/>
  <c r="P227" i="2" s="1"/>
  <c r="S790" i="33"/>
  <c r="Q225" i="2" s="1"/>
  <c r="S796" i="33"/>
  <c r="Q231" i="2" s="1"/>
  <c r="T791" i="33"/>
  <c r="R226" i="2" s="1"/>
  <c r="T790" i="33"/>
  <c r="R225" i="2" s="1"/>
  <c r="U790" i="33"/>
  <c r="S225" i="2" s="1"/>
  <c r="U792" i="33"/>
  <c r="S227" i="2" s="1"/>
  <c r="V793" i="33"/>
  <c r="T228" i="2" s="1"/>
  <c r="V789" i="33"/>
  <c r="T224" i="2" s="1"/>
  <c r="P791" i="33"/>
  <c r="N226" i="2" s="1"/>
  <c r="E796" i="33"/>
  <c r="AD1089" i="1" l="1"/>
  <c r="AD1169"/>
  <c r="AB1087"/>
  <c r="AB1167"/>
  <c r="Y1086"/>
  <c r="Y1166"/>
  <c r="V1090"/>
  <c r="V1170"/>
  <c r="T1092"/>
  <c r="T1172"/>
  <c r="L1088"/>
  <c r="L1168"/>
  <c r="J1087"/>
  <c r="J1167"/>
  <c r="P1090"/>
  <c r="P1170"/>
  <c r="Q1087"/>
  <c r="Q1167"/>
  <c r="AC1085"/>
  <c r="AC1165"/>
  <c r="U1086"/>
  <c r="U1166"/>
  <c r="Q1091"/>
  <c r="Q1171"/>
  <c r="M1090"/>
  <c r="M1170"/>
  <c r="AD1090"/>
  <c r="AD1170"/>
  <c r="AB1089"/>
  <c r="AB1169"/>
  <c r="Y1092"/>
  <c r="Y1172"/>
  <c r="V1088"/>
  <c r="V1168"/>
  <c r="T1088"/>
  <c r="T1168"/>
  <c r="K1085"/>
  <c r="K1165"/>
  <c r="Q1089"/>
  <c r="Q1169"/>
  <c r="K1091"/>
  <c r="K1171"/>
  <c r="AD1087"/>
  <c r="AD1167"/>
  <c r="Y1087"/>
  <c r="Y1167"/>
  <c r="T1086"/>
  <c r="T1166"/>
  <c r="P1086"/>
  <c r="P1166"/>
  <c r="L1089"/>
  <c r="L1169"/>
  <c r="AC1091"/>
  <c r="AC1171"/>
  <c r="Z1087"/>
  <c r="Z1167"/>
  <c r="W1092"/>
  <c r="W1172"/>
  <c r="U1085"/>
  <c r="U1165"/>
  <c r="R1087"/>
  <c r="R1167"/>
  <c r="O1088"/>
  <c r="O1168"/>
  <c r="M1086"/>
  <c r="M1166"/>
  <c r="L1085"/>
  <c r="L1165"/>
  <c r="AC1088"/>
  <c r="AC1168"/>
  <c r="Z1092"/>
  <c r="Z1172"/>
  <c r="AA1172" s="1"/>
  <c r="W1088"/>
  <c r="W1168"/>
  <c r="U1091"/>
  <c r="U1171"/>
  <c r="R1088"/>
  <c r="R1168"/>
  <c r="P1089"/>
  <c r="P1169"/>
  <c r="Q1088"/>
  <c r="Q1168"/>
  <c r="J1088"/>
  <c r="J1168"/>
  <c r="Z1088"/>
  <c r="Z1168"/>
  <c r="T1085"/>
  <c r="T1165"/>
  <c r="K1090"/>
  <c r="K1170"/>
  <c r="P1092"/>
  <c r="P1172"/>
  <c r="AD1086"/>
  <c r="AD1166"/>
  <c r="AB1091"/>
  <c r="AB1171"/>
  <c r="Y1089"/>
  <c r="Y1169"/>
  <c r="V1092"/>
  <c r="V1172"/>
  <c r="T1089"/>
  <c r="T1169"/>
  <c r="P1088"/>
  <c r="P1168"/>
  <c r="P1085"/>
  <c r="P1165"/>
  <c r="J1085"/>
  <c r="J1165"/>
  <c r="Q1086"/>
  <c r="Q1166"/>
  <c r="AD1092"/>
  <c r="AD1172"/>
  <c r="W1087"/>
  <c r="W1167"/>
  <c r="R1085"/>
  <c r="R1165"/>
  <c r="O1087"/>
  <c r="O1167"/>
  <c r="J1092"/>
  <c r="J1172"/>
  <c r="AB1085"/>
  <c r="AB1165"/>
  <c r="Z1089"/>
  <c r="Z1169"/>
  <c r="W1086"/>
  <c r="W1166"/>
  <c r="U1092"/>
  <c r="U1172"/>
  <c r="O1091"/>
  <c r="O1171"/>
  <c r="P1091"/>
  <c r="P1171"/>
  <c r="L1091"/>
  <c r="L1171"/>
  <c r="M1091"/>
  <c r="M1171"/>
  <c r="V1087"/>
  <c r="V1167"/>
  <c r="AC1086"/>
  <c r="AC1166"/>
  <c r="Z1086"/>
  <c r="Z1166"/>
  <c r="AA1166" s="1"/>
  <c r="W1085"/>
  <c r="W1165"/>
  <c r="U1089"/>
  <c r="U1169"/>
  <c r="M1087"/>
  <c r="M1167"/>
  <c r="K1088"/>
  <c r="K1168"/>
  <c r="O1090"/>
  <c r="O1170"/>
  <c r="AC1087"/>
  <c r="AC1167"/>
  <c r="Y1090"/>
  <c r="Y1170"/>
  <c r="R1090"/>
  <c r="R1170"/>
  <c r="J1091"/>
  <c r="J1171"/>
  <c r="M1088"/>
  <c r="M1168"/>
  <c r="AC1092"/>
  <c r="AC1172"/>
  <c r="Z1091"/>
  <c r="Z1171"/>
  <c r="W1091"/>
  <c r="W1171"/>
  <c r="U1088"/>
  <c r="U1168"/>
  <c r="R1089"/>
  <c r="R1169"/>
  <c r="K1087"/>
  <c r="K1167"/>
  <c r="L1090"/>
  <c r="L1170"/>
  <c r="M1089"/>
  <c r="M1169"/>
  <c r="O1092"/>
  <c r="O1172"/>
  <c r="AB1088"/>
  <c r="AB1168"/>
  <c r="V1089"/>
  <c r="V1169"/>
  <c r="L1087"/>
  <c r="L1167"/>
  <c r="Q1085"/>
  <c r="Q1165"/>
  <c r="AD1088"/>
  <c r="AD1168"/>
  <c r="AB1092"/>
  <c r="AB1172"/>
  <c r="Y1091"/>
  <c r="Y1171"/>
  <c r="V1091"/>
  <c r="V1171"/>
  <c r="T1091"/>
  <c r="T1171"/>
  <c r="O1085"/>
  <c r="O1165"/>
  <c r="J1086"/>
  <c r="J1166"/>
  <c r="O1086"/>
  <c r="O1166"/>
  <c r="L1086"/>
  <c r="L1166"/>
  <c r="AD1085"/>
  <c r="AD1165"/>
  <c r="AB1086"/>
  <c r="AB1166"/>
  <c r="Y1088"/>
  <c r="Y1168"/>
  <c r="V1085"/>
  <c r="V1165"/>
  <c r="T1087"/>
  <c r="T1167"/>
  <c r="R1091"/>
  <c r="R1171"/>
  <c r="K1086"/>
  <c r="K1166"/>
  <c r="Q1092"/>
  <c r="Q1172"/>
  <c r="J1090"/>
  <c r="J1170"/>
  <c r="AC1089"/>
  <c r="AC1169"/>
  <c r="W1090"/>
  <c r="W1170"/>
  <c r="R1086"/>
  <c r="R1166"/>
  <c r="P1087"/>
  <c r="P1167"/>
  <c r="AC1090"/>
  <c r="AC1170"/>
  <c r="Z1085"/>
  <c r="Z1165"/>
  <c r="W1089"/>
  <c r="W1169"/>
  <c r="U1087"/>
  <c r="U1167"/>
  <c r="R1092"/>
  <c r="R1172"/>
  <c r="K1089"/>
  <c r="K1169"/>
  <c r="M1085"/>
  <c r="M1165"/>
  <c r="J1089"/>
  <c r="J1169"/>
  <c r="Z1090"/>
  <c r="Z1170"/>
  <c r="U1090"/>
  <c r="U1170"/>
  <c r="Q1090"/>
  <c r="Q1170"/>
  <c r="K1092"/>
  <c r="K1172"/>
  <c r="AD1091"/>
  <c r="AD1171"/>
  <c r="AB1090"/>
  <c r="AB1170"/>
  <c r="Y1085"/>
  <c r="Y1165"/>
  <c r="V1086"/>
  <c r="V1166"/>
  <c r="T1090"/>
  <c r="T1170"/>
  <c r="M1092"/>
  <c r="M1172"/>
  <c r="L1092"/>
  <c r="L1172"/>
  <c r="O1089"/>
  <c r="O1169"/>
  <c r="AA1086"/>
  <c r="D796" i="33"/>
  <c r="B231" i="2" s="1"/>
  <c r="C231"/>
  <c r="AC580" i="1"/>
  <c r="AC2052"/>
  <c r="AC2398"/>
  <c r="Z584"/>
  <c r="Z2056"/>
  <c r="Z2402"/>
  <c r="W580"/>
  <c r="W2052"/>
  <c r="W2398"/>
  <c r="U583"/>
  <c r="U2055"/>
  <c r="U2401"/>
  <c r="R2052"/>
  <c r="R580"/>
  <c r="R2398"/>
  <c r="L580"/>
  <c r="L2052"/>
  <c r="L2398"/>
  <c r="J2051"/>
  <c r="J579"/>
  <c r="J2397"/>
  <c r="P582"/>
  <c r="P2054"/>
  <c r="P2400"/>
  <c r="Q2051"/>
  <c r="Q579"/>
  <c r="Q2397"/>
  <c r="AC2049"/>
  <c r="AC577"/>
  <c r="AC2395"/>
  <c r="U578"/>
  <c r="U2050"/>
  <c r="U2396"/>
  <c r="Q2055"/>
  <c r="Q583"/>
  <c r="Q2401"/>
  <c r="M2054"/>
  <c r="M582"/>
  <c r="M2400"/>
  <c r="AD2054"/>
  <c r="AD582"/>
  <c r="AD2400"/>
  <c r="AB581"/>
  <c r="AB2053"/>
  <c r="AB2399"/>
  <c r="Y584"/>
  <c r="Y2056"/>
  <c r="Y2402"/>
  <c r="V580"/>
  <c r="V2052"/>
  <c r="V2398"/>
  <c r="T2052"/>
  <c r="T580"/>
  <c r="T2398"/>
  <c r="K577"/>
  <c r="K2049"/>
  <c r="K2395"/>
  <c r="Q2053"/>
  <c r="Q581"/>
  <c r="Q2399"/>
  <c r="C225" i="2"/>
  <c r="D790" i="33"/>
  <c r="B225" i="2" s="1"/>
  <c r="K583" i="1"/>
  <c r="K2055"/>
  <c r="K2401"/>
  <c r="AD579"/>
  <c r="AD2051"/>
  <c r="AD2397"/>
  <c r="Y579"/>
  <c r="Y2051"/>
  <c r="Y2397"/>
  <c r="T2050"/>
  <c r="T578"/>
  <c r="T2396"/>
  <c r="P2050"/>
  <c r="P578"/>
  <c r="P2396"/>
  <c r="L2053"/>
  <c r="L581"/>
  <c r="L2399"/>
  <c r="AC583"/>
  <c r="AC2055"/>
  <c r="AC2401"/>
  <c r="Z2051"/>
  <c r="Z579"/>
  <c r="Z2397"/>
  <c r="W584"/>
  <c r="W2056"/>
  <c r="W2402"/>
  <c r="U2049"/>
  <c r="U577"/>
  <c r="U2395"/>
  <c r="R579"/>
  <c r="R2051"/>
  <c r="R2397"/>
  <c r="O2052"/>
  <c r="O580"/>
  <c r="O2398"/>
  <c r="M578"/>
  <c r="M2050"/>
  <c r="M2396"/>
  <c r="L2049"/>
  <c r="L577"/>
  <c r="L2395"/>
  <c r="V579"/>
  <c r="V2051"/>
  <c r="V2397"/>
  <c r="AC578"/>
  <c r="AC2050"/>
  <c r="AC2396"/>
  <c r="Z578"/>
  <c r="Z2050"/>
  <c r="Z2396"/>
  <c r="W577"/>
  <c r="W2049"/>
  <c r="W2395"/>
  <c r="U2053"/>
  <c r="U581"/>
  <c r="U2399"/>
  <c r="M579"/>
  <c r="M2051"/>
  <c r="M2397"/>
  <c r="P2053"/>
  <c r="P581"/>
  <c r="P2399"/>
  <c r="C228" i="2"/>
  <c r="D793" i="33"/>
  <c r="B228" i="2" s="1"/>
  <c r="Q2052" i="1"/>
  <c r="Q580"/>
  <c r="Q2398"/>
  <c r="J2052"/>
  <c r="J580"/>
  <c r="J2398"/>
  <c r="Z2052"/>
  <c r="Z580"/>
  <c r="Z2398"/>
  <c r="T577"/>
  <c r="T2049"/>
  <c r="T2395"/>
  <c r="K582"/>
  <c r="K2054"/>
  <c r="K2400"/>
  <c r="P584"/>
  <c r="P2056"/>
  <c r="P2402"/>
  <c r="AD578"/>
  <c r="AD2050"/>
  <c r="AD2396"/>
  <c r="AB583"/>
  <c r="AB2055"/>
  <c r="AB2401"/>
  <c r="Y581"/>
  <c r="Y2053"/>
  <c r="Y2399"/>
  <c r="V584"/>
  <c r="V2056"/>
  <c r="V2402"/>
  <c r="T2053"/>
  <c r="T581"/>
  <c r="T2399"/>
  <c r="P2052"/>
  <c r="P580"/>
  <c r="P2398"/>
  <c r="P2049"/>
  <c r="P577"/>
  <c r="P2395"/>
  <c r="J577"/>
  <c r="J2049"/>
  <c r="J2395"/>
  <c r="Q2050"/>
  <c r="Q578"/>
  <c r="Q2396"/>
  <c r="AD584"/>
  <c r="AD2056"/>
  <c r="AD2402"/>
  <c r="W2051"/>
  <c r="W579"/>
  <c r="W2397"/>
  <c r="R2049"/>
  <c r="R577"/>
  <c r="R2395"/>
  <c r="O579"/>
  <c r="O2051"/>
  <c r="O2397"/>
  <c r="J2056"/>
  <c r="J584"/>
  <c r="J2402"/>
  <c r="AB577"/>
  <c r="AB2049"/>
  <c r="AB2395"/>
  <c r="Z581"/>
  <c r="Z2053"/>
  <c r="Z2399"/>
  <c r="W2050"/>
  <c r="W578"/>
  <c r="W2396"/>
  <c r="U584"/>
  <c r="U2056"/>
  <c r="U2402"/>
  <c r="O2055"/>
  <c r="O583"/>
  <c r="O2401"/>
  <c r="P583"/>
  <c r="P2055"/>
  <c r="P2401"/>
  <c r="L2055"/>
  <c r="L583"/>
  <c r="L2401"/>
  <c r="M583"/>
  <c r="M2055"/>
  <c r="M2401"/>
  <c r="AD2049"/>
  <c r="AD577"/>
  <c r="AD2395"/>
  <c r="AB578"/>
  <c r="AB2050"/>
  <c r="AB2396"/>
  <c r="Y580"/>
  <c r="Y2052"/>
  <c r="Y2398"/>
  <c r="AA2398" s="1"/>
  <c r="V577"/>
  <c r="V2049"/>
  <c r="V2395"/>
  <c r="T2051"/>
  <c r="T579"/>
  <c r="T2397"/>
  <c r="R583"/>
  <c r="R2055"/>
  <c r="R2401"/>
  <c r="K2052"/>
  <c r="K580"/>
  <c r="K2398"/>
  <c r="C229" i="2"/>
  <c r="D794" i="33"/>
  <c r="B229" i="2" s="1"/>
  <c r="O2054" i="1"/>
  <c r="O582"/>
  <c r="O2400"/>
  <c r="AC2051"/>
  <c r="AC579"/>
  <c r="AC2397"/>
  <c r="Y582"/>
  <c r="Y2054"/>
  <c r="Y2400"/>
  <c r="R582"/>
  <c r="R2054"/>
  <c r="R2400"/>
  <c r="J2055"/>
  <c r="J583"/>
  <c r="J2401"/>
  <c r="M580"/>
  <c r="M2052"/>
  <c r="M2398"/>
  <c r="AC584"/>
  <c r="AC2056"/>
  <c r="AC2402"/>
  <c r="Z583"/>
  <c r="Z2055"/>
  <c r="Z2401"/>
  <c r="W583"/>
  <c r="W2055"/>
  <c r="W2401"/>
  <c r="U2052"/>
  <c r="U580"/>
  <c r="U2398"/>
  <c r="R581"/>
  <c r="R2053"/>
  <c r="R2399"/>
  <c r="K579"/>
  <c r="K2051"/>
  <c r="K2397"/>
  <c r="L582"/>
  <c r="L2054"/>
  <c r="L2400"/>
  <c r="M581"/>
  <c r="M2053"/>
  <c r="M2399"/>
  <c r="O584"/>
  <c r="O2056"/>
  <c r="O2402"/>
  <c r="AB580"/>
  <c r="AB2052"/>
  <c r="AB2398"/>
  <c r="V581"/>
  <c r="V2053"/>
  <c r="V2399"/>
  <c r="L579"/>
  <c r="L2051"/>
  <c r="L2397"/>
  <c r="Q577"/>
  <c r="Q2049"/>
  <c r="Q2395"/>
  <c r="AD2052"/>
  <c r="AD580"/>
  <c r="AD2398"/>
  <c r="AB2056"/>
  <c r="AB584"/>
  <c r="AB2402"/>
  <c r="Y2055"/>
  <c r="Y583"/>
  <c r="Y2401"/>
  <c r="V2055"/>
  <c r="V583"/>
  <c r="V2401"/>
  <c r="T583"/>
  <c r="T2055"/>
  <c r="T2401"/>
  <c r="O577"/>
  <c r="O2049"/>
  <c r="O2395"/>
  <c r="J2050"/>
  <c r="J578"/>
  <c r="J2396"/>
  <c r="O2050"/>
  <c r="O578"/>
  <c r="O2396"/>
  <c r="L578"/>
  <c r="L2050"/>
  <c r="L2396"/>
  <c r="AD2053"/>
  <c r="AD581"/>
  <c r="AD2399"/>
  <c r="AB579"/>
  <c r="AB2051"/>
  <c r="AB2397"/>
  <c r="Y578"/>
  <c r="Y2050"/>
  <c r="Y2396"/>
  <c r="V2054"/>
  <c r="V582"/>
  <c r="V2400"/>
  <c r="T2056"/>
  <c r="T584"/>
  <c r="T2402"/>
  <c r="D791" i="33"/>
  <c r="B226" i="2" s="1"/>
  <c r="C226"/>
  <c r="K578" i="1"/>
  <c r="K2050"/>
  <c r="K2396"/>
  <c r="Q2056"/>
  <c r="Q584"/>
  <c r="Q2402"/>
  <c r="J582"/>
  <c r="J2054"/>
  <c r="J2400"/>
  <c r="AC581"/>
  <c r="AC2053"/>
  <c r="AC2399"/>
  <c r="W2054"/>
  <c r="W582"/>
  <c r="W2400"/>
  <c r="R2050"/>
  <c r="R578"/>
  <c r="R2396"/>
  <c r="P579"/>
  <c r="P2051"/>
  <c r="P2397"/>
  <c r="D792" i="33"/>
  <c r="B227" i="2" s="1"/>
  <c r="C227"/>
  <c r="AC582" i="1"/>
  <c r="AC2054"/>
  <c r="AC2400"/>
  <c r="Z2049"/>
  <c r="Z577"/>
  <c r="Z2395"/>
  <c r="W581"/>
  <c r="W2053"/>
  <c r="W2399"/>
  <c r="U579"/>
  <c r="U2051"/>
  <c r="U2397"/>
  <c r="R584"/>
  <c r="R2056"/>
  <c r="R2402"/>
  <c r="C224" i="2"/>
  <c r="D789" i="33"/>
  <c r="B224" i="2" s="1"/>
  <c r="K581" i="1"/>
  <c r="K2053"/>
  <c r="K2399"/>
  <c r="M2049"/>
  <c r="M577"/>
  <c r="M2395"/>
  <c r="J2053"/>
  <c r="J581"/>
  <c r="J2399"/>
  <c r="Z2054"/>
  <c r="Z582"/>
  <c r="Z2400"/>
  <c r="U2054"/>
  <c r="U582"/>
  <c r="U2400"/>
  <c r="Q2054"/>
  <c r="Q582"/>
  <c r="Q2400"/>
  <c r="K584"/>
  <c r="K2056"/>
  <c r="K2402"/>
  <c r="AD583"/>
  <c r="AD2055"/>
  <c r="AD2401"/>
  <c r="AB2054"/>
  <c r="AB582"/>
  <c r="AB2400"/>
  <c r="Y2049"/>
  <c r="Y577"/>
  <c r="Y2395"/>
  <c r="V578"/>
  <c r="V2050"/>
  <c r="V2396"/>
  <c r="T582"/>
  <c r="X582" s="1"/>
  <c r="T2054"/>
  <c r="T2400"/>
  <c r="M2056"/>
  <c r="M584"/>
  <c r="M2402"/>
  <c r="L2056"/>
  <c r="L584"/>
  <c r="L2402"/>
  <c r="D795" i="33"/>
  <c r="B230" i="2" s="1"/>
  <c r="C230"/>
  <c r="O581" i="1"/>
  <c r="O2053"/>
  <c r="O2399"/>
  <c r="AD1241" l="1"/>
  <c r="Z1240"/>
  <c r="W1240"/>
  <c r="W1244"/>
  <c r="N1169"/>
  <c r="AA1169"/>
  <c r="AA1167"/>
  <c r="AA1238"/>
  <c r="Y1243"/>
  <c r="AD1240"/>
  <c r="L1239"/>
  <c r="AB1240"/>
  <c r="M1241"/>
  <c r="U1240"/>
  <c r="Z1243"/>
  <c r="M1240"/>
  <c r="R1242"/>
  <c r="AC1239"/>
  <c r="K1240"/>
  <c r="U1241"/>
  <c r="Z1238"/>
  <c r="V1239"/>
  <c r="L1243"/>
  <c r="O1243"/>
  <c r="W1238"/>
  <c r="AB1237"/>
  <c r="O1239"/>
  <c r="W1239"/>
  <c r="Q1238"/>
  <c r="P1237"/>
  <c r="T1241"/>
  <c r="N2050"/>
  <c r="K1238"/>
  <c r="AD1237"/>
  <c r="W1237"/>
  <c r="AA2050"/>
  <c r="AA584"/>
  <c r="Y1241"/>
  <c r="R1237"/>
  <c r="AD1244"/>
  <c r="AD1239"/>
  <c r="AD1238"/>
  <c r="K1242"/>
  <c r="Q1240"/>
  <c r="R1240"/>
  <c r="AC1240"/>
  <c r="AA580"/>
  <c r="J1240"/>
  <c r="U1243"/>
  <c r="L1237"/>
  <c r="U1237"/>
  <c r="L1241"/>
  <c r="Y1244"/>
  <c r="Q1243"/>
  <c r="P1242"/>
  <c r="V1242"/>
  <c r="X2402"/>
  <c r="AA578"/>
  <c r="Z1244"/>
  <c r="Z1241"/>
  <c r="Z1239"/>
  <c r="P1241"/>
  <c r="O1240"/>
  <c r="T1238"/>
  <c r="Q1241"/>
  <c r="T1240"/>
  <c r="AD1242"/>
  <c r="AC1237"/>
  <c r="L1240"/>
  <c r="N578"/>
  <c r="AA1092"/>
  <c r="AA1244" s="1"/>
  <c r="AA1090"/>
  <c r="X1089"/>
  <c r="S1086"/>
  <c r="S1091"/>
  <c r="M1238"/>
  <c r="R1239"/>
  <c r="AC1243"/>
  <c r="P1238"/>
  <c r="Y1239"/>
  <c r="K1237"/>
  <c r="R1241"/>
  <c r="W1243"/>
  <c r="O1241"/>
  <c r="M1244"/>
  <c r="V1238"/>
  <c r="AB1242"/>
  <c r="K1244"/>
  <c r="U1242"/>
  <c r="J1241"/>
  <c r="K1241"/>
  <c r="U1239"/>
  <c r="Z1237"/>
  <c r="P1239"/>
  <c r="W1242"/>
  <c r="J1242"/>
  <c r="T1239"/>
  <c r="Y1240"/>
  <c r="O1238"/>
  <c r="O1237"/>
  <c r="V1243"/>
  <c r="AB1244"/>
  <c r="Q1237"/>
  <c r="V1241"/>
  <c r="O1244"/>
  <c r="L1242"/>
  <c r="AC1244"/>
  <c r="J1243"/>
  <c r="Y1242"/>
  <c r="O1242"/>
  <c r="M1239"/>
  <c r="AC1238"/>
  <c r="M1243"/>
  <c r="P1243"/>
  <c r="U1244"/>
  <c r="J1244"/>
  <c r="J1237"/>
  <c r="P1240"/>
  <c r="V1244"/>
  <c r="AB1243"/>
  <c r="P1244"/>
  <c r="T1237"/>
  <c r="AA1170"/>
  <c r="S1172"/>
  <c r="X1169"/>
  <c r="X1241" s="1"/>
  <c r="S1166"/>
  <c r="S1238" s="1"/>
  <c r="S1171"/>
  <c r="S1243" s="1"/>
  <c r="V1240"/>
  <c r="AA1088"/>
  <c r="N1091"/>
  <c r="X1092"/>
  <c r="S2399"/>
  <c r="N2396"/>
  <c r="AA1089"/>
  <c r="X1087"/>
  <c r="N1090"/>
  <c r="S1088"/>
  <c r="AA1087"/>
  <c r="S581"/>
  <c r="X584"/>
  <c r="S1085"/>
  <c r="K1243"/>
  <c r="AA2056"/>
  <c r="N1088"/>
  <c r="AA1091"/>
  <c r="N1086"/>
  <c r="AB1241"/>
  <c r="AA2055"/>
  <c r="S1087"/>
  <c r="AA577"/>
  <c r="AB1239"/>
  <c r="M1242"/>
  <c r="U1238"/>
  <c r="X1086"/>
  <c r="Y1238"/>
  <c r="S1089"/>
  <c r="L1244"/>
  <c r="T1242"/>
  <c r="Y1237"/>
  <c r="AD1243"/>
  <c r="Q1242"/>
  <c r="M1237"/>
  <c r="R1244"/>
  <c r="W1241"/>
  <c r="AC1242"/>
  <c r="R1238"/>
  <c r="AC1241"/>
  <c r="Q1244"/>
  <c r="V1237"/>
  <c r="AB1238"/>
  <c r="L1238"/>
  <c r="J1238"/>
  <c r="T1243"/>
  <c r="N1087"/>
  <c r="Q1239"/>
  <c r="J1239"/>
  <c r="T1244"/>
  <c r="I1090"/>
  <c r="I1170"/>
  <c r="I1086"/>
  <c r="I1166"/>
  <c r="Z1242"/>
  <c r="R1243"/>
  <c r="K1239"/>
  <c r="N1172"/>
  <c r="AA1165"/>
  <c r="X1170"/>
  <c r="N1166"/>
  <c r="S1169"/>
  <c r="X1171"/>
  <c r="X1165"/>
  <c r="S1165"/>
  <c r="I1092"/>
  <c r="I1172"/>
  <c r="S1092"/>
  <c r="AA1085"/>
  <c r="X1090"/>
  <c r="X1091"/>
  <c r="S1090"/>
  <c r="X1085"/>
  <c r="X1088"/>
  <c r="I1091"/>
  <c r="I1171"/>
  <c r="I1087"/>
  <c r="I1167"/>
  <c r="N1092"/>
  <c r="N1089"/>
  <c r="N1085"/>
  <c r="N1167"/>
  <c r="AA1171"/>
  <c r="S1170"/>
  <c r="N1168"/>
  <c r="N1240" s="1"/>
  <c r="X1166"/>
  <c r="X1167"/>
  <c r="N1170"/>
  <c r="AA1168"/>
  <c r="S1168"/>
  <c r="S1240" s="1"/>
  <c r="X1168"/>
  <c r="S1167"/>
  <c r="X1172"/>
  <c r="N1171"/>
  <c r="N1165"/>
  <c r="I1085"/>
  <c r="I1165"/>
  <c r="I1088"/>
  <c r="I1168"/>
  <c r="I1089"/>
  <c r="I1169"/>
  <c r="N2053"/>
  <c r="X2055"/>
  <c r="S577"/>
  <c r="AA583"/>
  <c r="AA2396"/>
  <c r="X2054"/>
  <c r="N2399"/>
  <c r="AA2395"/>
  <c r="N584"/>
  <c r="S578"/>
  <c r="X2401"/>
  <c r="S2056"/>
  <c r="N2397"/>
  <c r="AA2054"/>
  <c r="N2052"/>
  <c r="S2401"/>
  <c r="AA2399"/>
  <c r="N2400"/>
  <c r="AA2051"/>
  <c r="I577"/>
  <c r="I2049"/>
  <c r="I2395"/>
  <c r="I580"/>
  <c r="I2052"/>
  <c r="I2398"/>
  <c r="X2397"/>
  <c r="S579"/>
  <c r="X2053"/>
  <c r="X2049"/>
  <c r="I581"/>
  <c r="I2053"/>
  <c r="I2399"/>
  <c r="S2398"/>
  <c r="X2396"/>
  <c r="X2398"/>
  <c r="S2053"/>
  <c r="S2050"/>
  <c r="S2395"/>
  <c r="S584"/>
  <c r="N2051"/>
  <c r="AA582"/>
  <c r="S2400"/>
  <c r="I2054"/>
  <c r="I582"/>
  <c r="I2400"/>
  <c r="X579"/>
  <c r="S583"/>
  <c r="AA2053"/>
  <c r="N2054"/>
  <c r="X577"/>
  <c r="S580"/>
  <c r="X578"/>
  <c r="AA579"/>
  <c r="N2401"/>
  <c r="I578"/>
  <c r="I2050"/>
  <c r="I2396"/>
  <c r="N2395"/>
  <c r="X580"/>
  <c r="N2402"/>
  <c r="N581"/>
  <c r="S2049"/>
  <c r="X583"/>
  <c r="AA2401"/>
  <c r="N579"/>
  <c r="S582"/>
  <c r="N2398"/>
  <c r="X2051"/>
  <c r="S2055"/>
  <c r="S2397"/>
  <c r="X2399"/>
  <c r="AA581"/>
  <c r="N582"/>
  <c r="S2052"/>
  <c r="X2050"/>
  <c r="N2055"/>
  <c r="N2049"/>
  <c r="X2052"/>
  <c r="AA2402"/>
  <c r="I584"/>
  <c r="I2056"/>
  <c r="I2402"/>
  <c r="I583"/>
  <c r="I2055"/>
  <c r="I2401"/>
  <c r="X2400"/>
  <c r="AA2049"/>
  <c r="N2056"/>
  <c r="I579"/>
  <c r="I2051"/>
  <c r="I2397"/>
  <c r="X2056"/>
  <c r="S2396"/>
  <c r="S2402"/>
  <c r="AA2400"/>
  <c r="S2054"/>
  <c r="N580"/>
  <c r="AA2052"/>
  <c r="S2051"/>
  <c r="X581"/>
  <c r="X2395"/>
  <c r="AA2397"/>
  <c r="N583"/>
  <c r="N577"/>
  <c r="N1243" l="1"/>
  <c r="AA1240"/>
  <c r="S1244"/>
  <c r="AA1239"/>
  <c r="N1241"/>
  <c r="AA1241"/>
  <c r="AA1242"/>
  <c r="N1239"/>
  <c r="X1244"/>
  <c r="N1238"/>
  <c r="H1170"/>
  <c r="H1169"/>
  <c r="S1239"/>
  <c r="X1239"/>
  <c r="S1241"/>
  <c r="S1237"/>
  <c r="AA1243"/>
  <c r="H1091"/>
  <c r="H1090"/>
  <c r="H1085"/>
  <c r="I1242"/>
  <c r="H1087"/>
  <c r="X1238"/>
  <c r="X1237"/>
  <c r="I1244"/>
  <c r="AA1237"/>
  <c r="I1241"/>
  <c r="I1237"/>
  <c r="I1238"/>
  <c r="H1167"/>
  <c r="H1239" s="1"/>
  <c r="H1089"/>
  <c r="I1240"/>
  <c r="H1166"/>
  <c r="S1242"/>
  <c r="H1165"/>
  <c r="H1172"/>
  <c r="H1088"/>
  <c r="H1168"/>
  <c r="X1242"/>
  <c r="N1242"/>
  <c r="N1237"/>
  <c r="I1239"/>
  <c r="X1240"/>
  <c r="H1171"/>
  <c r="H1086"/>
  <c r="H1092"/>
  <c r="N1244"/>
  <c r="I1243"/>
  <c r="X1243"/>
  <c r="H578"/>
  <c r="H2055"/>
  <c r="H584"/>
  <c r="H579"/>
  <c r="H2401"/>
  <c r="H2397"/>
  <c r="H2051"/>
  <c r="H2054"/>
  <c r="H2053"/>
  <c r="H580"/>
  <c r="H2402"/>
  <c r="H581"/>
  <c r="H2395"/>
  <c r="H2056"/>
  <c r="H2396"/>
  <c r="H2400"/>
  <c r="H2398"/>
  <c r="H2049"/>
  <c r="H583"/>
  <c r="H2050"/>
  <c r="H582"/>
  <c r="H2399"/>
  <c r="H2052"/>
  <c r="H577"/>
  <c r="H1241" l="1"/>
  <c r="H1242"/>
  <c r="H1243"/>
  <c r="H1237"/>
  <c r="H1244"/>
  <c r="H1240"/>
  <c r="H1238"/>
  <c r="L2184" l="1"/>
  <c r="J2182"/>
  <c r="J2183"/>
  <c r="J2184"/>
  <c r="I2186"/>
  <c r="K2188"/>
  <c r="J2189"/>
  <c r="I2182"/>
  <c r="J2188"/>
  <c r="I2185"/>
  <c r="I2189"/>
  <c r="I2187"/>
  <c r="I2183"/>
  <c r="I2184"/>
  <c r="I2188"/>
  <c r="N2188" l="1"/>
  <c r="N2184"/>
  <c r="H2187"/>
  <c r="H2185"/>
  <c r="H2186"/>
  <c r="H2183"/>
  <c r="H2182"/>
  <c r="H2189"/>
  <c r="H2184" l="1"/>
  <c r="H2188"/>
  <c r="I982" l="1"/>
  <c r="H982" s="1"/>
  <c r="J987"/>
  <c r="H987" s="1"/>
  <c r="I984"/>
  <c r="H984" s="1"/>
  <c r="I985"/>
  <c r="H985" s="1"/>
  <c r="I986"/>
  <c r="J986"/>
  <c r="K988"/>
  <c r="N988" s="1"/>
  <c r="H988" s="1"/>
  <c r="K981"/>
  <c r="N981" s="1"/>
  <c r="H986" l="1"/>
  <c r="H981"/>
  <c r="I26" l="1"/>
  <c r="I34" s="1"/>
  <c r="E316" i="33" s="1"/>
  <c r="I27" i="1"/>
  <c r="I29"/>
  <c r="I37" s="1"/>
  <c r="E319" i="33" s="1"/>
  <c r="I30" i="1"/>
  <c r="I38" s="1"/>
  <c r="E320" i="33" s="1"/>
  <c r="I31" i="1"/>
  <c r="I39" s="1"/>
  <c r="E321" i="33" s="1"/>
  <c r="I32" i="1"/>
  <c r="J26"/>
  <c r="J34" s="1"/>
  <c r="F316" i="33" s="1"/>
  <c r="J27" i="1"/>
  <c r="J35" s="1"/>
  <c r="J28"/>
  <c r="J29"/>
  <c r="J37" s="1"/>
  <c r="J30"/>
  <c r="J31"/>
  <c r="J39" s="1"/>
  <c r="J32"/>
  <c r="J40" s="1"/>
  <c r="K28"/>
  <c r="J972"/>
  <c r="F805" i="33" s="1"/>
  <c r="I972" i="1"/>
  <c r="E805" i="33" s="1"/>
  <c r="K972" i="1"/>
  <c r="J965"/>
  <c r="F798" i="33" s="1"/>
  <c r="I965" i="1"/>
  <c r="E798" i="33" s="1"/>
  <c r="J967" i="1"/>
  <c r="F800" i="33" s="1"/>
  <c r="K967" i="1"/>
  <c r="J968"/>
  <c r="F801" i="33" s="1"/>
  <c r="I968" i="1"/>
  <c r="E801" i="33" s="1"/>
  <c r="J971" i="1"/>
  <c r="F804" i="33" s="1"/>
  <c r="I971" i="1"/>
  <c r="E804" i="33" s="1"/>
  <c r="I970" i="1"/>
  <c r="E803" i="33" s="1"/>
  <c r="J970" i="1"/>
  <c r="F803" i="33" s="1"/>
  <c r="I969" i="1"/>
  <c r="I966"/>
  <c r="E799" i="33" s="1"/>
  <c r="J966" i="1"/>
  <c r="F799" i="33" s="1"/>
  <c r="H969" i="1" l="1"/>
  <c r="D802" i="33" s="1"/>
  <c r="E802"/>
  <c r="N967" i="1"/>
  <c r="H967" s="1"/>
  <c r="D800" i="33" s="1"/>
  <c r="G800"/>
  <c r="N972" i="1"/>
  <c r="G805" i="33"/>
  <c r="F461"/>
  <c r="F469" s="1"/>
  <c r="D427" i="2" s="1"/>
  <c r="F321" i="33"/>
  <c r="F457"/>
  <c r="F465" s="1"/>
  <c r="D423" i="2" s="1"/>
  <c r="F317" i="33"/>
  <c r="F459"/>
  <c r="F467" s="1"/>
  <c r="D425" i="2" s="1"/>
  <c r="F319" i="33"/>
  <c r="J163" i="1"/>
  <c r="F322" i="33"/>
  <c r="H30" i="1"/>
  <c r="H38" s="1"/>
  <c r="D320" i="33" s="1"/>
  <c r="D390" s="1"/>
  <c r="H31" i="1"/>
  <c r="H39" s="1"/>
  <c r="D461" i="33" s="1"/>
  <c r="H971" i="1"/>
  <c r="D804" i="33" s="1"/>
  <c r="H26" i="1"/>
  <c r="H34" s="1"/>
  <c r="H970"/>
  <c r="D803" i="33" s="1"/>
  <c r="H29" i="1"/>
  <c r="H37" s="1"/>
  <c r="H965"/>
  <c r="D798" i="33" s="1"/>
  <c r="J38" i="1"/>
  <c r="F462" i="33"/>
  <c r="F470" s="1"/>
  <c r="D428" i="2" s="1"/>
  <c r="J798" i="1"/>
  <c r="J2318"/>
  <c r="N28"/>
  <c r="N36" s="1"/>
  <c r="N159" s="1"/>
  <c r="K36"/>
  <c r="G318" i="33" s="1"/>
  <c r="H972" i="1"/>
  <c r="D805" i="33" s="1"/>
  <c r="E808" s="1"/>
  <c r="J157" i="1"/>
  <c r="F456" i="33"/>
  <c r="F464" s="1"/>
  <c r="D422" i="2" s="1"/>
  <c r="I40" i="1"/>
  <c r="H32"/>
  <c r="H40" s="1"/>
  <c r="D322" i="33" s="1"/>
  <c r="I35" i="1"/>
  <c r="H27"/>
  <c r="H35" s="1"/>
  <c r="H968"/>
  <c r="D801" i="33" s="1"/>
  <c r="J663" i="1"/>
  <c r="J672" s="1"/>
  <c r="J36"/>
  <c r="F318" i="33" s="1"/>
  <c r="H966" i="1"/>
  <c r="D799" i="33" s="1"/>
  <c r="J160" i="1"/>
  <c r="E460" i="33"/>
  <c r="E468" s="1"/>
  <c r="I161" i="1"/>
  <c r="J162"/>
  <c r="I160"/>
  <c r="E459" i="33"/>
  <c r="E467" s="1"/>
  <c r="J158" i="1"/>
  <c r="I162"/>
  <c r="E461" i="33"/>
  <c r="E469" s="1"/>
  <c r="I157" i="1"/>
  <c r="E456" i="33"/>
  <c r="E464" s="1"/>
  <c r="D317" l="1"/>
  <c r="H158" i="1"/>
  <c r="J3810"/>
  <c r="J3812"/>
  <c r="J796"/>
  <c r="J2829"/>
  <c r="J2424"/>
  <c r="J665"/>
  <c r="J674" s="1"/>
  <c r="D806" i="33"/>
  <c r="H161" i="1"/>
  <c r="J2316"/>
  <c r="D460" i="33"/>
  <c r="H160" i="1"/>
  <c r="D319" i="33"/>
  <c r="D389" s="1"/>
  <c r="J2827" i="1"/>
  <c r="E457" i="33"/>
  <c r="E465" s="1"/>
  <c r="C423" i="2" s="1"/>
  <c r="E317" i="33"/>
  <c r="J2422" i="1"/>
  <c r="F460" i="33"/>
  <c r="F468" s="1"/>
  <c r="D426" i="2" s="1"/>
  <c r="F320" i="33"/>
  <c r="H157" i="1"/>
  <c r="D316" i="33"/>
  <c r="D386" s="1"/>
  <c r="H162" i="1"/>
  <c r="D321" i="33"/>
  <c r="I163" i="1"/>
  <c r="E322" i="33"/>
  <c r="J161" i="1"/>
  <c r="D391" i="33"/>
  <c r="F324"/>
  <c r="D305" i="2" s="1"/>
  <c r="F386" i="33"/>
  <c r="F394" s="1"/>
  <c r="D323" i="2" s="1"/>
  <c r="J2206" i="1" s="1"/>
  <c r="E324" i="33"/>
  <c r="C305" i="2" s="1"/>
  <c r="E386" i="33"/>
  <c r="E394" s="1"/>
  <c r="C323" i="2" s="1"/>
  <c r="I2206" i="1" s="1"/>
  <c r="F325" i="33"/>
  <c r="D306" i="2" s="1"/>
  <c r="F387" i="33"/>
  <c r="F395" s="1"/>
  <c r="D324" i="2" s="1"/>
  <c r="J2207" i="1" s="1"/>
  <c r="E327" i="33"/>
  <c r="C308" i="2" s="1"/>
  <c r="E389" i="33"/>
  <c r="E397" s="1"/>
  <c r="C326" i="2" s="1"/>
  <c r="I2209" i="1" s="1"/>
  <c r="E328" i="33"/>
  <c r="C309" i="2" s="1"/>
  <c r="E390" i="33"/>
  <c r="E398" s="1"/>
  <c r="C327" i="2" s="1"/>
  <c r="I2210" i="1" s="1"/>
  <c r="F327" i="33"/>
  <c r="D308" i="2" s="1"/>
  <c r="F389" i="33"/>
  <c r="F397" s="1"/>
  <c r="D326" i="2" s="1"/>
  <c r="J2209" i="1" s="1"/>
  <c r="E329" i="33"/>
  <c r="C310" i="2" s="1"/>
  <c r="E391" i="33"/>
  <c r="E399" s="1"/>
  <c r="C328" i="2" s="1"/>
  <c r="I2211" i="1" s="1"/>
  <c r="F329" i="33"/>
  <c r="D310" i="2" s="1"/>
  <c r="F391" i="33"/>
  <c r="F399" s="1"/>
  <c r="D328" i="2" s="1"/>
  <c r="J2211" i="1" s="1"/>
  <c r="F330" i="33"/>
  <c r="D311" i="2" s="1"/>
  <c r="F392" i="33"/>
  <c r="F400" s="1"/>
  <c r="D329" i="2" s="1"/>
  <c r="J2212" i="1" s="1"/>
  <c r="D459" i="33"/>
  <c r="D456"/>
  <c r="I158" i="1"/>
  <c r="J666"/>
  <c r="J675" s="1"/>
  <c r="J799"/>
  <c r="J2830"/>
  <c r="J2425"/>
  <c r="J2319"/>
  <c r="J3813"/>
  <c r="H28"/>
  <c r="H36" s="1"/>
  <c r="D318" i="33" s="1"/>
  <c r="E462"/>
  <c r="E470" s="1"/>
  <c r="J159" i="1"/>
  <c r="F458" i="33"/>
  <c r="F466" s="1"/>
  <c r="H163" i="1"/>
  <c r="D392" i="33"/>
  <c r="D462"/>
  <c r="K159" i="1"/>
  <c r="G458" i="33"/>
  <c r="G466" s="1"/>
  <c r="D457"/>
  <c r="D387"/>
  <c r="J660" i="1"/>
  <c r="J669" s="1"/>
  <c r="J2419"/>
  <c r="J2824"/>
  <c r="J793"/>
  <c r="J3807"/>
  <c r="J2313"/>
  <c r="J661"/>
  <c r="J670" s="1"/>
  <c r="J794"/>
  <c r="J2314"/>
  <c r="J2420"/>
  <c r="J2825"/>
  <c r="J3808"/>
  <c r="C425" i="2"/>
  <c r="D467" i="33"/>
  <c r="B425" i="2" s="1"/>
  <c r="C427"/>
  <c r="D469" i="33"/>
  <c r="B427" i="2" s="1"/>
  <c r="C426"/>
  <c r="C422"/>
  <c r="D464" i="33"/>
  <c r="B422" i="2" s="1"/>
  <c r="H2206" i="1" l="1"/>
  <c r="H2209"/>
  <c r="H2211"/>
  <c r="J4295"/>
  <c r="J4279"/>
  <c r="J4287"/>
  <c r="I4286"/>
  <c r="I4294"/>
  <c r="I4278"/>
  <c r="I4285"/>
  <c r="I4277"/>
  <c r="I4293"/>
  <c r="J4282"/>
  <c r="J4274"/>
  <c r="J4290"/>
  <c r="J4289"/>
  <c r="J4273"/>
  <c r="J4281"/>
  <c r="J4286"/>
  <c r="J4294"/>
  <c r="J4278"/>
  <c r="J4284"/>
  <c r="J4276"/>
  <c r="J4292"/>
  <c r="I4292"/>
  <c r="I4276"/>
  <c r="I4284"/>
  <c r="I4281"/>
  <c r="I4273"/>
  <c r="H4273" s="1"/>
  <c r="I4289"/>
  <c r="H4289" s="1"/>
  <c r="J797"/>
  <c r="E471" i="33"/>
  <c r="C429" i="2" s="1"/>
  <c r="J3319" i="1"/>
  <c r="J2163"/>
  <c r="J3317"/>
  <c r="J2161"/>
  <c r="I3317"/>
  <c r="I2161"/>
  <c r="I3314"/>
  <c r="I2158"/>
  <c r="J2130"/>
  <c r="J3320"/>
  <c r="J2164"/>
  <c r="I3319"/>
  <c r="I2163"/>
  <c r="I3318"/>
  <c r="I2162"/>
  <c r="J3315"/>
  <c r="J2159"/>
  <c r="J3314"/>
  <c r="J2158"/>
  <c r="J2204"/>
  <c r="J4422"/>
  <c r="J317"/>
  <c r="J334" s="1"/>
  <c r="J237"/>
  <c r="J236"/>
  <c r="J733"/>
  <c r="J315"/>
  <c r="J332" s="1"/>
  <c r="J2199"/>
  <c r="J2198"/>
  <c r="J4418"/>
  <c r="J2125"/>
  <c r="J314"/>
  <c r="J331" s="1"/>
  <c r="J2124"/>
  <c r="J4417"/>
  <c r="J242"/>
  <c r="J732"/>
  <c r="D465" i="33"/>
  <c r="B423" i="2" s="1"/>
  <c r="J2828" i="1"/>
  <c r="D327" i="33"/>
  <c r="B308" i="2" s="1"/>
  <c r="D324" i="33"/>
  <c r="B305" i="2" s="1"/>
  <c r="J4420" i="1"/>
  <c r="J2317"/>
  <c r="J664"/>
  <c r="J673" s="1"/>
  <c r="J737"/>
  <c r="J3811"/>
  <c r="D468" i="33"/>
  <c r="B426" i="2" s="1"/>
  <c r="J2127" i="1"/>
  <c r="J2423"/>
  <c r="D399" i="33"/>
  <c r="B328" i="2" s="1"/>
  <c r="D329" i="33"/>
  <c r="B310" i="2" s="1"/>
  <c r="J241" i="1"/>
  <c r="J2129"/>
  <c r="J2203"/>
  <c r="J319"/>
  <c r="J336" s="1"/>
  <c r="J239"/>
  <c r="D397" i="33"/>
  <c r="B326" i="2" s="1"/>
  <c r="D394" i="33"/>
  <c r="B323" i="2" s="1"/>
  <c r="G326" i="33"/>
  <c r="G331" s="1"/>
  <c r="E312" i="2" s="1"/>
  <c r="G388" i="33"/>
  <c r="G396" s="1"/>
  <c r="E325" i="2" s="1"/>
  <c r="K2208" i="1" s="1"/>
  <c r="N2208" s="1"/>
  <c r="E325" i="33"/>
  <c r="E387"/>
  <c r="E395" s="1"/>
  <c r="C324" i="2" s="1"/>
  <c r="I2207" i="1" s="1"/>
  <c r="H2207" s="1"/>
  <c r="J735"/>
  <c r="F326" i="33"/>
  <c r="F388"/>
  <c r="F396" s="1"/>
  <c r="D325" i="2" s="1"/>
  <c r="J2208" i="1" s="1"/>
  <c r="F328" i="33"/>
  <c r="D309" i="2" s="1"/>
  <c r="F390" i="33"/>
  <c r="F398" s="1"/>
  <c r="D327" i="2" s="1"/>
  <c r="J2210" i="1" s="1"/>
  <c r="H2210" s="1"/>
  <c r="J320"/>
  <c r="J337" s="1"/>
  <c r="J738"/>
  <c r="J4423"/>
  <c r="D398" i="33"/>
  <c r="B327" i="2" s="1"/>
  <c r="J2201" i="1"/>
  <c r="E330" i="33"/>
  <c r="E392"/>
  <c r="E400" s="1"/>
  <c r="C329" i="2" s="1"/>
  <c r="I2212" i="1" s="1"/>
  <c r="H2212" s="1"/>
  <c r="D470" i="33"/>
  <c r="B428" i="2" s="1"/>
  <c r="C428"/>
  <c r="D424"/>
  <c r="D466" i="33"/>
  <c r="B424" i="2" s="1"/>
  <c r="F471" i="33"/>
  <c r="D429" i="2" s="1"/>
  <c r="E424"/>
  <c r="G471" i="33"/>
  <c r="E429" i="2" s="1"/>
  <c r="H159" i="1"/>
  <c r="D458" i="33"/>
  <c r="D388"/>
  <c r="I732" i="1"/>
  <c r="I236"/>
  <c r="I314"/>
  <c r="I4417"/>
  <c r="I2124"/>
  <c r="I2198"/>
  <c r="I737"/>
  <c r="I241"/>
  <c r="I319"/>
  <c r="I4422"/>
  <c r="I2129"/>
  <c r="I2203"/>
  <c r="I736"/>
  <c r="I240"/>
  <c r="I318"/>
  <c r="I4421"/>
  <c r="I2128"/>
  <c r="I2202"/>
  <c r="I663"/>
  <c r="I796"/>
  <c r="H796" s="1"/>
  <c r="I2316"/>
  <c r="H2316" s="1"/>
  <c r="I2827"/>
  <c r="H2827" s="1"/>
  <c r="I2422"/>
  <c r="H2422" s="1"/>
  <c r="I3810"/>
  <c r="H3810" s="1"/>
  <c r="I664"/>
  <c r="I797"/>
  <c r="I2828"/>
  <c r="I2317"/>
  <c r="I3811"/>
  <c r="I2423"/>
  <c r="I735"/>
  <c r="I4420"/>
  <c r="I239"/>
  <c r="I317"/>
  <c r="I2201"/>
  <c r="I2127"/>
  <c r="I660"/>
  <c r="I2313"/>
  <c r="H2313" s="1"/>
  <c r="I793"/>
  <c r="H793" s="1"/>
  <c r="I3807"/>
  <c r="H3807" s="1"/>
  <c r="I2824"/>
  <c r="H2824" s="1"/>
  <c r="I2419"/>
  <c r="H2419" s="1"/>
  <c r="I665"/>
  <c r="I798"/>
  <c r="H798" s="1"/>
  <c r="I2318"/>
  <c r="H2318" s="1"/>
  <c r="I2424"/>
  <c r="H2424" s="1"/>
  <c r="I2829"/>
  <c r="H2829" s="1"/>
  <c r="I3812"/>
  <c r="H3812" s="1"/>
  <c r="I661"/>
  <c r="I2825"/>
  <c r="H2825" s="1"/>
  <c r="I3808"/>
  <c r="H3808" s="1"/>
  <c r="I2420"/>
  <c r="H2420" s="1"/>
  <c r="I794"/>
  <c r="H794" s="1"/>
  <c r="I2314"/>
  <c r="H2314" s="1"/>
  <c r="H2163" l="1"/>
  <c r="H3319"/>
  <c r="H2208"/>
  <c r="H4284"/>
  <c r="H4292"/>
  <c r="H4276"/>
  <c r="H4281"/>
  <c r="I4295"/>
  <c r="H4295" s="1"/>
  <c r="I4287"/>
  <c r="H4287" s="1"/>
  <c r="I4279"/>
  <c r="H4279" s="1"/>
  <c r="I4282"/>
  <c r="H4282" s="1"/>
  <c r="I4274"/>
  <c r="H4274" s="1"/>
  <c r="I4290"/>
  <c r="H4290" s="1"/>
  <c r="H4286"/>
  <c r="J4291"/>
  <c r="J4275"/>
  <c r="J4283"/>
  <c r="K4283"/>
  <c r="N4283" s="1"/>
  <c r="K4275"/>
  <c r="N4275" s="1"/>
  <c r="K4291"/>
  <c r="N4291" s="1"/>
  <c r="H4278"/>
  <c r="J4293"/>
  <c r="H4293" s="1"/>
  <c r="J4277"/>
  <c r="H4277" s="1"/>
  <c r="J4285"/>
  <c r="H4285" s="1"/>
  <c r="H4294"/>
  <c r="H797"/>
  <c r="I666"/>
  <c r="I675" s="1"/>
  <c r="H3317"/>
  <c r="J3316"/>
  <c r="J2160"/>
  <c r="H2161"/>
  <c r="K3316"/>
  <c r="N3316" s="1"/>
  <c r="K2160"/>
  <c r="N2160" s="1"/>
  <c r="H2158"/>
  <c r="J3318"/>
  <c r="H3318" s="1"/>
  <c r="J2162"/>
  <c r="H2162" s="1"/>
  <c r="H3314"/>
  <c r="I3320"/>
  <c r="H3320" s="1"/>
  <c r="I2164"/>
  <c r="H2164" s="1"/>
  <c r="I3315"/>
  <c r="H3315" s="1"/>
  <c r="I2159"/>
  <c r="H2159" s="1"/>
  <c r="J318"/>
  <c r="J335" s="1"/>
  <c r="H3811"/>
  <c r="H2423"/>
  <c r="H2828"/>
  <c r="H2317"/>
  <c r="E307" i="2"/>
  <c r="D326" i="33"/>
  <c r="B307" i="2" s="1"/>
  <c r="D400" i="33"/>
  <c r="B329" i="2" s="1"/>
  <c r="D395" i="33"/>
  <c r="B324" i="2" s="1"/>
  <c r="D471" i="33"/>
  <c r="B429" i="2" s="1"/>
  <c r="D307"/>
  <c r="J2202" i="1"/>
  <c r="F401" i="33"/>
  <c r="D330" i="2" s="1"/>
  <c r="J2213" i="1" s="1"/>
  <c r="G401" i="33"/>
  <c r="E330" i="2" s="1"/>
  <c r="K2213" i="1" s="1"/>
  <c r="N2213" s="1"/>
  <c r="J240"/>
  <c r="H240" s="1"/>
  <c r="I3813"/>
  <c r="H3813" s="1"/>
  <c r="F331" i="33"/>
  <c r="D312" i="2" s="1"/>
  <c r="C306"/>
  <c r="D325" i="33"/>
  <c r="B306" i="2" s="1"/>
  <c r="E401" i="33"/>
  <c r="C330" i="2" s="1"/>
  <c r="I2213" i="1" s="1"/>
  <c r="H2213" s="1"/>
  <c r="C311" i="2"/>
  <c r="D330" i="33"/>
  <c r="B311" i="2" s="1"/>
  <c r="J4421" i="1"/>
  <c r="J736"/>
  <c r="H736" s="1"/>
  <c r="J2128"/>
  <c r="H2128" s="1"/>
  <c r="D328" i="33"/>
  <c r="B309" i="2" s="1"/>
  <c r="D396" i="33"/>
  <c r="B325" i="2" s="1"/>
  <c r="E331" i="33"/>
  <c r="I2830" i="1"/>
  <c r="H2830" s="1"/>
  <c r="I799"/>
  <c r="H799" s="1"/>
  <c r="I2425"/>
  <c r="H2425" s="1"/>
  <c r="I2319"/>
  <c r="H2319" s="1"/>
  <c r="K667"/>
  <c r="K800"/>
  <c r="N800" s="1"/>
  <c r="K3814"/>
  <c r="N3814" s="1"/>
  <c r="K2320"/>
  <c r="N2320" s="1"/>
  <c r="K2426"/>
  <c r="N2426" s="1"/>
  <c r="K2831"/>
  <c r="N2831" s="1"/>
  <c r="K662"/>
  <c r="K795"/>
  <c r="N795" s="1"/>
  <c r="K2315"/>
  <c r="N2315" s="1"/>
  <c r="K2826"/>
  <c r="N2826" s="1"/>
  <c r="K2421"/>
  <c r="N2421" s="1"/>
  <c r="K3809"/>
  <c r="N3809" s="1"/>
  <c r="J662"/>
  <c r="J2315"/>
  <c r="J2826"/>
  <c r="J2421"/>
  <c r="J795"/>
  <c r="J3809"/>
  <c r="K2205"/>
  <c r="K321"/>
  <c r="K4424"/>
  <c r="K739"/>
  <c r="J667"/>
  <c r="J676" s="1"/>
  <c r="J800"/>
  <c r="J2320"/>
  <c r="J2831"/>
  <c r="J2426"/>
  <c r="J3814"/>
  <c r="I670"/>
  <c r="H661"/>
  <c r="H670" s="1"/>
  <c r="I334"/>
  <c r="H317"/>
  <c r="H334" s="1"/>
  <c r="I336"/>
  <c r="H319"/>
  <c r="H336" s="1"/>
  <c r="H2198"/>
  <c r="H236"/>
  <c r="H239"/>
  <c r="I673"/>
  <c r="H664"/>
  <c r="H673" s="1"/>
  <c r="I335"/>
  <c r="H2203"/>
  <c r="H241"/>
  <c r="H666"/>
  <c r="H675" s="1"/>
  <c r="H2124"/>
  <c r="H732"/>
  <c r="H2127"/>
  <c r="H4420"/>
  <c r="H2129"/>
  <c r="H737"/>
  <c r="H4417"/>
  <c r="I674"/>
  <c r="H665"/>
  <c r="H674" s="1"/>
  <c r="I669"/>
  <c r="H660"/>
  <c r="H669" s="1"/>
  <c r="H2201"/>
  <c r="H735"/>
  <c r="I667"/>
  <c r="I800"/>
  <c r="I3814"/>
  <c r="I2831"/>
  <c r="I2426"/>
  <c r="I2320"/>
  <c r="I672"/>
  <c r="H663"/>
  <c r="H672" s="1"/>
  <c r="H4422"/>
  <c r="I331"/>
  <c r="H314"/>
  <c r="H331" s="1"/>
  <c r="H2202" l="1"/>
  <c r="H3809"/>
  <c r="H318"/>
  <c r="H335" s="1"/>
  <c r="H4291"/>
  <c r="K2131"/>
  <c r="K4296"/>
  <c r="N4296" s="1"/>
  <c r="K4288"/>
  <c r="N4288" s="1"/>
  <c r="K4280"/>
  <c r="N4280" s="1"/>
  <c r="H4283"/>
  <c r="J4296"/>
  <c r="J4280"/>
  <c r="J4288"/>
  <c r="H4275"/>
  <c r="I4296"/>
  <c r="H4296" s="1"/>
  <c r="I4280"/>
  <c r="I4288"/>
  <c r="K243"/>
  <c r="H2160"/>
  <c r="I3321"/>
  <c r="I2165"/>
  <c r="J3321"/>
  <c r="J2165"/>
  <c r="K3321"/>
  <c r="N3321" s="1"/>
  <c r="K2165"/>
  <c r="N2165" s="1"/>
  <c r="H3316"/>
  <c r="J316"/>
  <c r="K238"/>
  <c r="N238" s="1"/>
  <c r="J2126"/>
  <c r="K2126"/>
  <c r="N2126" s="1"/>
  <c r="J734"/>
  <c r="K316"/>
  <c r="K333" s="1"/>
  <c r="K734"/>
  <c r="N734" s="1"/>
  <c r="K4419"/>
  <c r="N4419" s="1"/>
  <c r="K2200"/>
  <c r="J2200"/>
  <c r="J4419"/>
  <c r="J238"/>
  <c r="H800"/>
  <c r="H2826"/>
  <c r="H2831"/>
  <c r="H2426"/>
  <c r="D401" i="33"/>
  <c r="B330" i="2" s="1"/>
  <c r="H4421" i="1"/>
  <c r="H2315"/>
  <c r="C312" i="2"/>
  <c r="D331" i="33"/>
  <c r="B312" i="2" s="1"/>
  <c r="I315" i="1"/>
  <c r="I4418"/>
  <c r="I733"/>
  <c r="I237"/>
  <c r="I2199"/>
  <c r="I2125"/>
  <c r="I320"/>
  <c r="I738"/>
  <c r="I4423"/>
  <c r="I2130"/>
  <c r="I242"/>
  <c r="I2204"/>
  <c r="J4424"/>
  <c r="J2131"/>
  <c r="J739"/>
  <c r="J2205"/>
  <c r="J321"/>
  <c r="J338" s="1"/>
  <c r="J243"/>
  <c r="H3814"/>
  <c r="H795"/>
  <c r="H2320"/>
  <c r="H2421"/>
  <c r="N4424"/>
  <c r="N2205"/>
  <c r="N2131"/>
  <c r="N2200"/>
  <c r="N243"/>
  <c r="K676"/>
  <c r="N667"/>
  <c r="N676" s="1"/>
  <c r="J333"/>
  <c r="N739"/>
  <c r="K338"/>
  <c r="N321"/>
  <c r="N338" s="1"/>
  <c r="J671"/>
  <c r="N662"/>
  <c r="N671" s="1"/>
  <c r="K671"/>
  <c r="I676"/>
  <c r="H2204" l="1"/>
  <c r="H2199"/>
  <c r="H4280"/>
  <c r="H4288"/>
  <c r="H2165"/>
  <c r="H3321"/>
  <c r="N316"/>
  <c r="N333" s="1"/>
  <c r="H242"/>
  <c r="H320"/>
  <c r="H337" s="1"/>
  <c r="I337"/>
  <c r="I332"/>
  <c r="H315"/>
  <c r="H332" s="1"/>
  <c r="H2130"/>
  <c r="H237"/>
  <c r="H667"/>
  <c r="H676" s="1"/>
  <c r="H4423"/>
  <c r="H733"/>
  <c r="I243"/>
  <c r="I2131"/>
  <c r="I321"/>
  <c r="I338" s="1"/>
  <c r="I2205"/>
  <c r="I4424"/>
  <c r="I739"/>
  <c r="H738"/>
  <c r="H2125"/>
  <c r="H4418"/>
  <c r="H238"/>
  <c r="H662"/>
  <c r="H671" s="1"/>
  <c r="H4419"/>
  <c r="H734"/>
  <c r="H2126"/>
  <c r="H2200"/>
  <c r="H2205" l="1"/>
  <c r="H316"/>
  <c r="H333" s="1"/>
  <c r="H739"/>
  <c r="H4424"/>
  <c r="H243"/>
  <c r="H321"/>
  <c r="H338" s="1"/>
  <c r="H2131"/>
  <c r="I1680" l="1"/>
  <c r="H1680" s="1"/>
  <c r="D737" i="33" s="1"/>
  <c r="E737" l="1"/>
  <c r="E740"/>
  <c r="E744"/>
  <c r="F738"/>
  <c r="F742"/>
  <c r="D156" i="2" s="1"/>
  <c r="G740" i="33"/>
  <c r="E154" i="2" s="1"/>
  <c r="G744" i="33"/>
  <c r="E158" i="2" s="1"/>
  <c r="H738" i="33"/>
  <c r="H742"/>
  <c r="F156" i="2" s="1"/>
  <c r="I740" i="33"/>
  <c r="G154" i="2" s="1"/>
  <c r="I744" i="33"/>
  <c r="G158" i="2" s="1"/>
  <c r="J741" i="33"/>
  <c r="H155" i="2" s="1"/>
  <c r="K739" i="33"/>
  <c r="I153" i="2" s="1"/>
  <c r="K743" i="33"/>
  <c r="I157" i="2" s="1"/>
  <c r="L741" i="33"/>
  <c r="J155" i="2" s="1"/>
  <c r="M739" i="33"/>
  <c r="K153" i="2" s="1"/>
  <c r="M743" i="33"/>
  <c r="K157" i="2" s="1"/>
  <c r="N740" i="33"/>
  <c r="L154" i="2" s="1"/>
  <c r="N744" i="33"/>
  <c r="L158" i="2" s="1"/>
  <c r="O738" i="33"/>
  <c r="O742"/>
  <c r="M156" i="2" s="1"/>
  <c r="P740" i="33"/>
  <c r="N154" i="2" s="1"/>
  <c r="P744" i="33"/>
  <c r="N158" i="2" s="1"/>
  <c r="Q738" i="33"/>
  <c r="Q742"/>
  <c r="O156" i="2" s="1"/>
  <c r="R739" i="33"/>
  <c r="P153" i="2" s="1"/>
  <c r="R743" i="33"/>
  <c r="P157" i="2" s="1"/>
  <c r="S741" i="33"/>
  <c r="Q155" i="2" s="1"/>
  <c r="T738" i="33"/>
  <c r="T742"/>
  <c r="R156" i="2" s="1"/>
  <c r="U740" i="33"/>
  <c r="S154" i="2" s="1"/>
  <c r="U744" i="33"/>
  <c r="S158" i="2" s="1"/>
  <c r="V738" i="33"/>
  <c r="V742"/>
  <c r="T156" i="2" s="1"/>
  <c r="E741" i="33"/>
  <c r="F739"/>
  <c r="D153" i="2" s="1"/>
  <c r="F743" i="33"/>
  <c r="D157" i="2" s="1"/>
  <c r="G741" i="33"/>
  <c r="E155" i="2" s="1"/>
  <c r="H739" i="33"/>
  <c r="F153" i="2" s="1"/>
  <c r="H743" i="33"/>
  <c r="F157" i="2" s="1"/>
  <c r="I741" i="33"/>
  <c r="G155" i="2" s="1"/>
  <c r="J738" i="33"/>
  <c r="J742"/>
  <c r="H156" i="2" s="1"/>
  <c r="K740" i="33"/>
  <c r="I154" i="2" s="1"/>
  <c r="K744" i="33"/>
  <c r="I158" i="2" s="1"/>
  <c r="L738" i="33"/>
  <c r="L742"/>
  <c r="J156" i="2" s="1"/>
  <c r="M740" i="33"/>
  <c r="K154" i="2" s="1"/>
  <c r="M744" i="33"/>
  <c r="K158" i="2" s="1"/>
  <c r="N741" i="33"/>
  <c r="L155" i="2" s="1"/>
  <c r="O739" i="33"/>
  <c r="M153" i="2" s="1"/>
  <c r="O743" i="33"/>
  <c r="M157" i="2" s="1"/>
  <c r="P741" i="33"/>
  <c r="N155" i="2" s="1"/>
  <c r="Q739" i="33"/>
  <c r="O153" i="2" s="1"/>
  <c r="Q743" i="33"/>
  <c r="O157" i="2" s="1"/>
  <c r="R740" i="33"/>
  <c r="P154" i="2" s="1"/>
  <c r="R744" i="33"/>
  <c r="P158" i="2" s="1"/>
  <c r="S738" i="33"/>
  <c r="S742"/>
  <c r="Q156" i="2" s="1"/>
  <c r="T739" i="33"/>
  <c r="R153" i="2" s="1"/>
  <c r="T743" i="33"/>
  <c r="R157" i="2" s="1"/>
  <c r="U741" i="33"/>
  <c r="S155" i="2" s="1"/>
  <c r="V739" i="33"/>
  <c r="T153" i="2" s="1"/>
  <c r="V743" i="33"/>
  <c r="T157" i="2" s="1"/>
  <c r="E738" i="33"/>
  <c r="E742"/>
  <c r="F740"/>
  <c r="D154" i="2" s="1"/>
  <c r="F744" i="33"/>
  <c r="D158" i="2" s="1"/>
  <c r="G738" i="33"/>
  <c r="G742"/>
  <c r="E156" i="2" s="1"/>
  <c r="H740" i="33"/>
  <c r="F154" i="2" s="1"/>
  <c r="H744" i="33"/>
  <c r="F158" i="2" s="1"/>
  <c r="I738" i="33"/>
  <c r="I742"/>
  <c r="G156" i="2" s="1"/>
  <c r="J739" i="33"/>
  <c r="H153" i="2" s="1"/>
  <c r="J743" i="33"/>
  <c r="H157" i="2" s="1"/>
  <c r="K741" i="33"/>
  <c r="I155" i="2" s="1"/>
  <c r="L739" i="33"/>
  <c r="J153" i="2" s="1"/>
  <c r="L743" i="33"/>
  <c r="J157" i="2" s="1"/>
  <c r="M741" i="33"/>
  <c r="K155" i="2" s="1"/>
  <c r="N738" i="33"/>
  <c r="N742"/>
  <c r="L156" i="2" s="1"/>
  <c r="O740" i="33"/>
  <c r="M154" i="2" s="1"/>
  <c r="O744" i="33"/>
  <c r="M158" i="2" s="1"/>
  <c r="P738" i="33"/>
  <c r="P742"/>
  <c r="N156" i="2" s="1"/>
  <c r="Q740" i="33"/>
  <c r="O154" i="2" s="1"/>
  <c r="Q744" i="33"/>
  <c r="O158" i="2" s="1"/>
  <c r="R741" i="33"/>
  <c r="P155" i="2" s="1"/>
  <c r="S739" i="33"/>
  <c r="Q153" i="2" s="1"/>
  <c r="S743" i="33"/>
  <c r="Q157" i="2" s="1"/>
  <c r="T740" i="33"/>
  <c r="R154" i="2" s="1"/>
  <c r="T744" i="33"/>
  <c r="R158" i="2" s="1"/>
  <c r="U738" i="33"/>
  <c r="U742"/>
  <c r="S156" i="2" s="1"/>
  <c r="V740" i="33"/>
  <c r="T154" i="2" s="1"/>
  <c r="V744" i="33"/>
  <c r="T158" i="2" s="1"/>
  <c r="E739" i="33"/>
  <c r="E743"/>
  <c r="F741"/>
  <c r="D155" i="2" s="1"/>
  <c r="G739" i="33"/>
  <c r="E153" i="2" s="1"/>
  <c r="G743" i="33"/>
  <c r="E157" i="2" s="1"/>
  <c r="H741" i="33"/>
  <c r="F155" i="2" s="1"/>
  <c r="I739" i="33"/>
  <c r="G153" i="2" s="1"/>
  <c r="I743" i="33"/>
  <c r="G157" i="2" s="1"/>
  <c r="J740" i="33"/>
  <c r="H154" i="2" s="1"/>
  <c r="J744" i="33"/>
  <c r="H158" i="2" s="1"/>
  <c r="K738" i="33"/>
  <c r="K742"/>
  <c r="I156" i="2" s="1"/>
  <c r="L740" i="33"/>
  <c r="J154" i="2" s="1"/>
  <c r="L744" i="33"/>
  <c r="J158" i="2" s="1"/>
  <c r="M738" i="33"/>
  <c r="M742"/>
  <c r="K156" i="2" s="1"/>
  <c r="N739" i="33"/>
  <c r="L153" i="2" s="1"/>
  <c r="N743" i="33"/>
  <c r="L157" i="2" s="1"/>
  <c r="O741" i="33"/>
  <c r="M155" i="2" s="1"/>
  <c r="P739" i="33"/>
  <c r="N153" i="2" s="1"/>
  <c r="P743" i="33"/>
  <c r="N157" i="2" s="1"/>
  <c r="Q741" i="33"/>
  <c r="O155" i="2" s="1"/>
  <c r="R738" i="33"/>
  <c r="R742"/>
  <c r="P156" i="2" s="1"/>
  <c r="S740" i="33"/>
  <c r="Q154" i="2" s="1"/>
  <c r="S744" i="33"/>
  <c r="Q158" i="2" s="1"/>
  <c r="T741" i="33"/>
  <c r="R155" i="2" s="1"/>
  <c r="U739" i="33"/>
  <c r="S153" i="2" s="1"/>
  <c r="U743" i="33"/>
  <c r="S157" i="2" s="1"/>
  <c r="V741" i="33"/>
  <c r="T155" i="2" s="1"/>
  <c r="AB4531" i="1" l="1"/>
  <c r="M4529"/>
  <c r="AB4530"/>
  <c r="W4534"/>
  <c r="L4534"/>
  <c r="AD4533"/>
  <c r="U4533"/>
  <c r="L4533"/>
  <c r="AC4534"/>
  <c r="R4529"/>
  <c r="Z4534"/>
  <c r="W4531"/>
  <c r="T4533"/>
  <c r="Q4534"/>
  <c r="O4534"/>
  <c r="L4531"/>
  <c r="AC4532"/>
  <c r="Z4533"/>
  <c r="W4530"/>
  <c r="U4530"/>
  <c r="Q4533"/>
  <c r="O4529"/>
  <c r="L4530"/>
  <c r="J4530"/>
  <c r="AD4529"/>
  <c r="Z4532"/>
  <c r="W4533"/>
  <c r="U4529"/>
  <c r="Q4532"/>
  <c r="O4532"/>
  <c r="L4529"/>
  <c r="AC4530"/>
  <c r="Y4533"/>
  <c r="V4534"/>
  <c r="T4534"/>
  <c r="Q4531"/>
  <c r="M4534"/>
  <c r="K4534"/>
  <c r="U4531"/>
  <c r="AD4530"/>
  <c r="U4534"/>
  <c r="O4533"/>
  <c r="AB4529"/>
  <c r="R4530"/>
  <c r="J4529"/>
  <c r="Z4531"/>
  <c r="AD4531"/>
  <c r="AC4533"/>
  <c r="Z4530"/>
  <c r="V4533"/>
  <c r="T4529"/>
  <c r="Q4530"/>
  <c r="O4530"/>
  <c r="K4533"/>
  <c r="Z4529"/>
  <c r="V4532"/>
  <c r="T4532"/>
  <c r="Q4529"/>
  <c r="M4532"/>
  <c r="K4532"/>
  <c r="AC4531"/>
  <c r="W4529"/>
  <c r="T4531"/>
  <c r="K4531"/>
  <c r="AD4532"/>
  <c r="AB4532"/>
  <c r="Y4529"/>
  <c r="AA4529" s="1"/>
  <c r="V4530"/>
  <c r="T4530"/>
  <c r="P4533"/>
  <c r="M4530"/>
  <c r="K4530"/>
  <c r="J4531"/>
  <c r="R4531"/>
  <c r="J4534"/>
  <c r="Y4530"/>
  <c r="AA4530" s="1"/>
  <c r="P4530"/>
  <c r="O4531"/>
  <c r="AC4529"/>
  <c r="Y4532"/>
  <c r="AA4532" s="1"/>
  <c r="V4529"/>
  <c r="R4532"/>
  <c r="P4532"/>
  <c r="M4533"/>
  <c r="K4529"/>
  <c r="AD4534"/>
  <c r="AB4534"/>
  <c r="Y4531"/>
  <c r="AA4531" s="1"/>
  <c r="P4531"/>
  <c r="AB4533"/>
  <c r="Y4534"/>
  <c r="AA4534" s="1"/>
  <c r="V4531"/>
  <c r="R4534"/>
  <c r="P4534"/>
  <c r="M4531"/>
  <c r="J4533"/>
  <c r="W4532"/>
  <c r="U4532"/>
  <c r="R4533"/>
  <c r="S4533" s="1"/>
  <c r="P4529"/>
  <c r="S4529" s="1"/>
  <c r="L4532"/>
  <c r="J4532"/>
  <c r="L745" i="33"/>
  <c r="J159" i="2" s="1"/>
  <c r="J152"/>
  <c r="J745" i="33"/>
  <c r="H159" i="2" s="1"/>
  <c r="H152"/>
  <c r="R745" i="33"/>
  <c r="P159" i="2" s="1"/>
  <c r="P152"/>
  <c r="M745" i="33"/>
  <c r="K159" i="2" s="1"/>
  <c r="K152"/>
  <c r="K745" i="33"/>
  <c r="I159" i="2" s="1"/>
  <c r="I152"/>
  <c r="Q745" i="33"/>
  <c r="O159" i="2" s="1"/>
  <c r="O152"/>
  <c r="O745" i="33"/>
  <c r="M159" i="2" s="1"/>
  <c r="M152"/>
  <c r="H745" i="33"/>
  <c r="F159" i="2" s="1"/>
  <c r="F152"/>
  <c r="D152"/>
  <c r="F745" i="33"/>
  <c r="D159" i="2" s="1"/>
  <c r="C157"/>
  <c r="D743" i="33"/>
  <c r="B157" i="2" s="1"/>
  <c r="C155"/>
  <c r="D741" i="33"/>
  <c r="B155" i="2" s="1"/>
  <c r="AA4533" i="1"/>
  <c r="N4534"/>
  <c r="C158" i="2"/>
  <c r="D744" i="33"/>
  <c r="B158" i="2" s="1"/>
  <c r="C153"/>
  <c r="D739" i="33"/>
  <c r="B153" i="2" s="1"/>
  <c r="U745" i="33"/>
  <c r="S159" i="2" s="1"/>
  <c r="S152"/>
  <c r="C156"/>
  <c r="D742" i="33"/>
  <c r="B156" i="2" s="1"/>
  <c r="S745" i="33"/>
  <c r="Q159" i="2" s="1"/>
  <c r="Q152"/>
  <c r="C154"/>
  <c r="D740" i="33"/>
  <c r="B154" i="2" s="1"/>
  <c r="P745" i="33"/>
  <c r="N159" i="2" s="1"/>
  <c r="N152"/>
  <c r="N745" i="33"/>
  <c r="L159" i="2" s="1"/>
  <c r="L152"/>
  <c r="I745" i="33"/>
  <c r="G159" i="2" s="1"/>
  <c r="G152"/>
  <c r="G745" i="33"/>
  <c r="E159" i="2" s="1"/>
  <c r="E152"/>
  <c r="E745" i="33"/>
  <c r="C152" i="2"/>
  <c r="D738" i="33"/>
  <c r="B152" i="2" s="1"/>
  <c r="V745" i="33"/>
  <c r="T159" i="2" s="1"/>
  <c r="T152"/>
  <c r="T745" i="33"/>
  <c r="R159" i="2" s="1"/>
  <c r="R152"/>
  <c r="N4530" i="1" l="1"/>
  <c r="S4531"/>
  <c r="S4530"/>
  <c r="X4529"/>
  <c r="N4533"/>
  <c r="N4531"/>
  <c r="N4532"/>
  <c r="S4532"/>
  <c r="X4532"/>
  <c r="X4531"/>
  <c r="X4534"/>
  <c r="N4529"/>
  <c r="X4530"/>
  <c r="S4534"/>
  <c r="X4533"/>
  <c r="AD4528"/>
  <c r="I4528"/>
  <c r="M4528"/>
  <c r="V4528"/>
  <c r="I4532"/>
  <c r="L4535"/>
  <c r="W4528"/>
  <c r="P4528"/>
  <c r="Y4528"/>
  <c r="O4528"/>
  <c r="T4535"/>
  <c r="U4535"/>
  <c r="R4535"/>
  <c r="AD4535"/>
  <c r="M4535"/>
  <c r="Z4528"/>
  <c r="I4529"/>
  <c r="Y4535"/>
  <c r="AB4535"/>
  <c r="K4535"/>
  <c r="AC4535"/>
  <c r="L4528"/>
  <c r="Q4535"/>
  <c r="V4535"/>
  <c r="I4534"/>
  <c r="J4535"/>
  <c r="W4535"/>
  <c r="P4535"/>
  <c r="O4535"/>
  <c r="AB4528"/>
  <c r="K4528"/>
  <c r="T4528"/>
  <c r="I4530"/>
  <c r="Z4535"/>
  <c r="AA4535" s="1"/>
  <c r="AC4528"/>
  <c r="I4531"/>
  <c r="I4533"/>
  <c r="H4533" s="1"/>
  <c r="J4528"/>
  <c r="U4528"/>
  <c r="X4528" s="1"/>
  <c r="R4528"/>
  <c r="Q4528"/>
  <c r="C159" i="2"/>
  <c r="D745" i="33"/>
  <c r="B159" i="2" s="1"/>
  <c r="AA4528" i="1"/>
  <c r="H4529"/>
  <c r="S4535" l="1"/>
  <c r="X4535"/>
  <c r="H4534"/>
  <c r="N4528"/>
  <c r="N4535"/>
  <c r="H4530"/>
  <c r="H4532"/>
  <c r="H4531"/>
  <c r="S4528"/>
  <c r="I4535"/>
  <c r="H4535" s="1"/>
  <c r="H4528" l="1"/>
  <c r="Y4336"/>
  <c r="O4336"/>
  <c r="K4336"/>
  <c r="I4336" l="1"/>
  <c r="M4332"/>
  <c r="W4329"/>
  <c r="U4335"/>
  <c r="Q4332"/>
  <c r="R4329"/>
  <c r="V4335"/>
  <c r="M4335"/>
  <c r="W4331"/>
  <c r="Q4329"/>
  <c r="U4333"/>
  <c r="M4329"/>
  <c r="Y4329"/>
  <c r="Z4329"/>
  <c r="R4334"/>
  <c r="V4329"/>
  <c r="Z4330"/>
  <c r="P4333"/>
  <c r="J4329"/>
  <c r="AD4330"/>
  <c r="L4330"/>
  <c r="R4335"/>
  <c r="P4332"/>
  <c r="I4329"/>
  <c r="V4334"/>
  <c r="AC4329"/>
  <c r="AB4331"/>
  <c r="AD4335"/>
  <c r="AD4332"/>
  <c r="AB4333"/>
  <c r="P4331"/>
  <c r="AB4330"/>
  <c r="V4332"/>
  <c r="R4333"/>
  <c r="W4332"/>
  <c r="Z4335"/>
  <c r="J4332"/>
  <c r="R4332"/>
  <c r="P4329"/>
  <c r="J4334"/>
  <c r="W4330"/>
  <c r="Q4333"/>
  <c r="U4334"/>
  <c r="M4331"/>
  <c r="AC4332"/>
  <c r="W4333"/>
  <c r="T4329"/>
  <c r="W4334"/>
  <c r="V4330"/>
  <c r="Q4331"/>
  <c r="Z4334"/>
  <c r="L4334"/>
  <c r="P4335"/>
  <c r="Z4331"/>
  <c r="AB4335"/>
  <c r="AC4335"/>
  <c r="L4331"/>
  <c r="AD4333"/>
  <c r="Z4332"/>
  <c r="P4334"/>
  <c r="L4335"/>
  <c r="AB4332"/>
  <c r="Q4330"/>
  <c r="J4335"/>
  <c r="V4333"/>
  <c r="AD4329"/>
  <c r="U4329"/>
  <c r="AC4331"/>
  <c r="L4329"/>
  <c r="Q4335"/>
  <c r="AC4330"/>
  <c r="I4330"/>
  <c r="R4330"/>
  <c r="AC4334"/>
  <c r="V4331"/>
  <c r="L4332"/>
  <c r="R4331"/>
  <c r="U4330"/>
  <c r="AD4334"/>
  <c r="AB4334"/>
  <c r="AB4329"/>
  <c r="Q4334"/>
  <c r="AD4331"/>
  <c r="J4333"/>
  <c r="J4330"/>
  <c r="Z4333"/>
  <c r="P4330"/>
  <c r="U4332"/>
  <c r="U4331"/>
  <c r="J4331"/>
  <c r="L4333"/>
  <c r="M4330"/>
  <c r="M4334"/>
  <c r="W4335"/>
  <c r="M4333"/>
  <c r="AC4333"/>
  <c r="T4330"/>
  <c r="K4329"/>
  <c r="T4335"/>
  <c r="I4333"/>
  <c r="V4336"/>
  <c r="Q4336"/>
  <c r="L4336"/>
  <c r="I4334"/>
  <c r="O4333"/>
  <c r="R4336"/>
  <c r="AC4336"/>
  <c r="T4336"/>
  <c r="T4333"/>
  <c r="Y4331"/>
  <c r="AA4331" s="1"/>
  <c r="K4334"/>
  <c r="J4336"/>
  <c r="P4336"/>
  <c r="O4330"/>
  <c r="K4331"/>
  <c r="Z4336"/>
  <c r="AA4336" s="1"/>
  <c r="I4335"/>
  <c r="K4332"/>
  <c r="U4336"/>
  <c r="Y4330"/>
  <c r="Y4332"/>
  <c r="O4331"/>
  <c r="K4333"/>
  <c r="N4333" s="1"/>
  <c r="O4334"/>
  <c r="O4329"/>
  <c r="AD4336"/>
  <c r="Y4335"/>
  <c r="T4332"/>
  <c r="T4331"/>
  <c r="T4334"/>
  <c r="I4331"/>
  <c r="M4336"/>
  <c r="I4332"/>
  <c r="O4335"/>
  <c r="O4332"/>
  <c r="K4335"/>
  <c r="Y4334"/>
  <c r="Y4333"/>
  <c r="AA4333" s="1"/>
  <c r="W4336"/>
  <c r="AB4336"/>
  <c r="K4330"/>
  <c r="S4333" l="1"/>
  <c r="N4335"/>
  <c r="S4329"/>
  <c r="X4333"/>
  <c r="AA4332"/>
  <c r="S4334"/>
  <c r="AA4334"/>
  <c r="S4332"/>
  <c r="X4332"/>
  <c r="S4335"/>
  <c r="X4334"/>
  <c r="AA4335"/>
  <c r="AA4330"/>
  <c r="N4330"/>
  <c r="N4332"/>
  <c r="N4336"/>
  <c r="S4336"/>
  <c r="X4330"/>
  <c r="AA4329"/>
  <c r="X4331"/>
  <c r="S4331"/>
  <c r="S4330"/>
  <c r="N4329"/>
  <c r="X4336"/>
  <c r="N4331"/>
  <c r="N4334"/>
  <c r="X4335"/>
  <c r="X4329"/>
  <c r="H4333" l="1"/>
  <c r="H4335"/>
  <c r="H4330"/>
  <c r="H4329"/>
  <c r="H4332"/>
  <c r="H4334"/>
  <c r="H4331"/>
  <c r="H4336"/>
  <c r="V810" i="33" l="1"/>
  <c r="T372" i="2" s="1"/>
  <c r="O813" i="33"/>
  <c r="M375" i="2" s="1"/>
  <c r="G807" i="33"/>
  <c r="E369" i="2" s="1"/>
  <c r="U809" i="33"/>
  <c r="S371" i="2" s="1"/>
  <c r="Q811" i="33"/>
  <c r="O373" i="2" s="1"/>
  <c r="F806" i="33"/>
  <c r="D368" i="2" s="1"/>
  <c r="I809" i="33"/>
  <c r="G371" i="2" s="1"/>
  <c r="O809" i="33"/>
  <c r="M371" i="2" s="1"/>
  <c r="D811" i="33"/>
  <c r="B373" i="2" s="1"/>
  <c r="D809" i="33"/>
  <c r="B371" i="2" s="1"/>
  <c r="T812" i="33"/>
  <c r="R374" i="2" s="1"/>
  <c r="H808" i="33"/>
  <c r="F370" i="2" s="1"/>
  <c r="K812" i="33"/>
  <c r="I374" i="2" s="1"/>
  <c r="J811" i="33"/>
  <c r="H373" i="2" s="1"/>
  <c r="S806" i="33"/>
  <c r="Q368" i="2" s="1"/>
  <c r="D812" i="33"/>
  <c r="B374" i="2" s="1"/>
  <c r="E809" i="33"/>
  <c r="C371" i="2" s="1"/>
  <c r="L813" i="33"/>
  <c r="J375" i="2" s="1"/>
  <c r="R813" i="33"/>
  <c r="P375" i="2" s="1"/>
  <c r="P810" i="33"/>
  <c r="N372" i="2" s="1"/>
  <c r="AD2860" i="1" l="1"/>
  <c r="AD3843"/>
  <c r="Q2863"/>
  <c r="Q3846"/>
  <c r="AB2862"/>
  <c r="AB3845"/>
  <c r="U2859"/>
  <c r="U3842"/>
  <c r="J2856"/>
  <c r="J3839"/>
  <c r="W2861"/>
  <c r="W3844"/>
  <c r="V2860"/>
  <c r="V3843"/>
  <c r="I2859"/>
  <c r="I3842"/>
  <c r="O2861"/>
  <c r="O3844"/>
  <c r="B368" i="2"/>
  <c r="D808" i="33"/>
  <c r="B370" i="2" s="1"/>
  <c r="N808" i="33"/>
  <c r="L370" i="2" s="1"/>
  <c r="D807" i="33"/>
  <c r="B369" i="2" s="1"/>
  <c r="D810" i="33"/>
  <c r="B372" i="2" s="1"/>
  <c r="Z2856" i="1"/>
  <c r="Z3839"/>
  <c r="Y2863"/>
  <c r="Y3846"/>
  <c r="P2862"/>
  <c r="P3845"/>
  <c r="M2859"/>
  <c r="M3842"/>
  <c r="D813" i="33"/>
  <c r="B375" i="2" s="1"/>
  <c r="M806" i="33"/>
  <c r="K368" i="2" s="1"/>
  <c r="E813" i="33"/>
  <c r="C375" i="2" s="1"/>
  <c r="T808" i="33"/>
  <c r="R370" i="2" s="1"/>
  <c r="N812" i="33"/>
  <c r="L374" i="2" s="1"/>
  <c r="L809" i="33"/>
  <c r="J371" i="2" s="1"/>
  <c r="V812" i="33"/>
  <c r="T374" i="2" s="1"/>
  <c r="F812" i="33"/>
  <c r="D374" i="2" s="1"/>
  <c r="L811" i="33"/>
  <c r="J373" i="2" s="1"/>
  <c r="N810" i="33"/>
  <c r="L372" i="2" s="1"/>
  <c r="J809" i="33"/>
  <c r="H371" i="2" s="1"/>
  <c r="P808" i="33"/>
  <c r="N370" i="2" s="1"/>
  <c r="R807" i="33"/>
  <c r="P369" i="2" s="1"/>
  <c r="E807" i="33"/>
  <c r="C369" i="2" s="1"/>
  <c r="H806" i="33"/>
  <c r="F368" i="2" s="1"/>
  <c r="S813" i="33"/>
  <c r="Q375" i="2" s="1"/>
  <c r="U812" i="33"/>
  <c r="S374" i="2" s="1"/>
  <c r="I812" i="33"/>
  <c r="G374" i="2" s="1"/>
  <c r="K811" i="33"/>
  <c r="I373" i="2" s="1"/>
  <c r="G810" i="33"/>
  <c r="E372" i="2" s="1"/>
  <c r="M809" i="33"/>
  <c r="K371" i="2" s="1"/>
  <c r="O808" i="33"/>
  <c r="M370" i="2" s="1"/>
  <c r="T807" i="33"/>
  <c r="R369" i="2" s="1"/>
  <c r="Q806" i="33"/>
  <c r="O368" i="2" s="1"/>
  <c r="K813" i="33"/>
  <c r="I375" i="2" s="1"/>
  <c r="G812" i="33"/>
  <c r="E374" i="2" s="1"/>
  <c r="M811" i="33"/>
  <c r="K373" i="2" s="1"/>
  <c r="O810" i="33"/>
  <c r="M372" i="2" s="1"/>
  <c r="T809" i="33"/>
  <c r="R371" i="2" s="1"/>
  <c r="Q808" i="33"/>
  <c r="O370" i="2" s="1"/>
  <c r="S807" i="33"/>
  <c r="Q369" i="2" s="1"/>
  <c r="U806" i="33"/>
  <c r="S368" i="2" s="1"/>
  <c r="I806" i="33"/>
  <c r="G368" i="2" s="1"/>
  <c r="H812" i="33"/>
  <c r="F374" i="2" s="1"/>
  <c r="Q807" i="33"/>
  <c r="O369" i="2" s="1"/>
  <c r="G811" i="33"/>
  <c r="E373" i="2" s="1"/>
  <c r="K808" i="33"/>
  <c r="I370" i="2" s="1"/>
  <c r="Q813" i="33"/>
  <c r="O375" i="2" s="1"/>
  <c r="S812" i="33"/>
  <c r="Q374" i="2" s="1"/>
  <c r="U811" i="33"/>
  <c r="S373" i="2" s="1"/>
  <c r="I811" i="33"/>
  <c r="G373" i="2" s="1"/>
  <c r="K810" i="33"/>
  <c r="I372" i="2" s="1"/>
  <c r="G809" i="33"/>
  <c r="E371" i="2" s="1"/>
  <c r="M808" i="33"/>
  <c r="K370" i="2" s="1"/>
  <c r="O807" i="33"/>
  <c r="M369" i="2" s="1"/>
  <c r="T806" i="33"/>
  <c r="R368" i="2" s="1"/>
  <c r="P813" i="33"/>
  <c r="N375" i="2" s="1"/>
  <c r="R812" i="33"/>
  <c r="P374" i="2" s="1"/>
  <c r="E812" i="33"/>
  <c r="C374" i="2" s="1"/>
  <c r="H811" i="33"/>
  <c r="F373" i="2" s="1"/>
  <c r="V809" i="33"/>
  <c r="T371" i="2" s="1"/>
  <c r="F809" i="33"/>
  <c r="D371" i="2" s="1"/>
  <c r="L808" i="33"/>
  <c r="J370" i="2" s="1"/>
  <c r="N807" i="33"/>
  <c r="L369" i="2" s="1"/>
  <c r="J806" i="33"/>
  <c r="H368" i="2" s="1"/>
  <c r="H813" i="33"/>
  <c r="F375" i="2" s="1"/>
  <c r="V811" i="33"/>
  <c r="T373" i="2" s="1"/>
  <c r="F811" i="33"/>
  <c r="D373" i="2" s="1"/>
  <c r="L810" i="33"/>
  <c r="J372" i="2" s="1"/>
  <c r="N809" i="33"/>
  <c r="L371" i="2" s="1"/>
  <c r="J808" i="33"/>
  <c r="H370" i="2" s="1"/>
  <c r="P807" i="33"/>
  <c r="N369" i="2" s="1"/>
  <c r="R806" i="33"/>
  <c r="P368" i="2" s="1"/>
  <c r="E806" i="33"/>
  <c r="C368" i="2" s="1"/>
  <c r="U813" i="33"/>
  <c r="S375" i="2" s="1"/>
  <c r="S810" i="33"/>
  <c r="Q372" i="2" s="1"/>
  <c r="J807" i="33"/>
  <c r="H369" i="2" s="1"/>
  <c r="M810" i="33"/>
  <c r="K372" i="2" s="1"/>
  <c r="V806" i="33"/>
  <c r="T368" i="2" s="1"/>
  <c r="J813" i="33"/>
  <c r="H375" i="2" s="1"/>
  <c r="P812" i="33"/>
  <c r="N374" i="2" s="1"/>
  <c r="R811" i="33"/>
  <c r="P373" i="2" s="1"/>
  <c r="E811" i="33"/>
  <c r="C373" i="2" s="1"/>
  <c r="H810" i="33"/>
  <c r="F372" i="2" s="1"/>
  <c r="V808" i="33"/>
  <c r="T370" i="2" s="1"/>
  <c r="F808" i="33"/>
  <c r="D370" i="2" s="1"/>
  <c r="L807" i="33"/>
  <c r="J369" i="2" s="1"/>
  <c r="N806" i="33"/>
  <c r="L368" i="2" s="1"/>
  <c r="M813" i="33"/>
  <c r="K375" i="2" s="1"/>
  <c r="O812" i="33"/>
  <c r="M374" i="2" s="1"/>
  <c r="T811" i="33"/>
  <c r="R373" i="2" s="1"/>
  <c r="Q810" i="33"/>
  <c r="O372" i="2" s="1"/>
  <c r="S809" i="33"/>
  <c r="Q371" i="2" s="1"/>
  <c r="U808" i="33"/>
  <c r="S370" i="2" s="1"/>
  <c r="I808" i="33"/>
  <c r="G370" i="2" s="1"/>
  <c r="K807" i="33"/>
  <c r="I369" i="2" s="1"/>
  <c r="G806" i="33"/>
  <c r="E368" i="2" s="1"/>
  <c r="T813" i="33"/>
  <c r="R375" i="2" s="1"/>
  <c r="Q812" i="33"/>
  <c r="O374" i="2" s="1"/>
  <c r="S811" i="33"/>
  <c r="Q373" i="2" s="1"/>
  <c r="U810" i="33"/>
  <c r="S372" i="2" s="1"/>
  <c r="I810" i="33"/>
  <c r="G372" i="2" s="1"/>
  <c r="K809" i="33"/>
  <c r="I371" i="2" s="1"/>
  <c r="G808" i="33"/>
  <c r="E370" i="2" s="1"/>
  <c r="M807" i="33"/>
  <c r="K369" i="2" s="1"/>
  <c r="O806" i="33"/>
  <c r="M368" i="2" s="1"/>
  <c r="I813" i="33"/>
  <c r="G375" i="2" s="1"/>
  <c r="R809" i="33"/>
  <c r="P371" i="2" s="1"/>
  <c r="P806" i="33"/>
  <c r="N368" i="2" s="1"/>
  <c r="F810" i="33"/>
  <c r="D372" i="2" s="1"/>
  <c r="G813" i="33"/>
  <c r="E375" i="2" s="1"/>
  <c r="M812" i="33"/>
  <c r="K374" i="2" s="1"/>
  <c r="O811" i="33"/>
  <c r="M373" i="2" s="1"/>
  <c r="T810" i="33"/>
  <c r="R372" i="2" s="1"/>
  <c r="Q809" i="33"/>
  <c r="O371" i="2" s="1"/>
  <c r="S808" i="33"/>
  <c r="Q370" i="2" s="1"/>
  <c r="U807" i="33"/>
  <c r="S369" i="2" s="1"/>
  <c r="I807" i="33"/>
  <c r="G369" i="2" s="1"/>
  <c r="K806" i="33"/>
  <c r="I368" i="2" s="1"/>
  <c r="V813" i="33"/>
  <c r="T375" i="2" s="1"/>
  <c r="F813" i="33"/>
  <c r="D375" i="2" s="1"/>
  <c r="L812" i="33"/>
  <c r="J374" i="2" s="1"/>
  <c r="N811" i="33"/>
  <c r="L373" i="2" s="1"/>
  <c r="J810" i="33"/>
  <c r="H372" i="2" s="1"/>
  <c r="P809" i="33"/>
  <c r="N371" i="2" s="1"/>
  <c r="R808" i="33"/>
  <c r="P370" i="2" s="1"/>
  <c r="C370"/>
  <c r="H807" i="33"/>
  <c r="F369" i="2" s="1"/>
  <c r="J812" i="33"/>
  <c r="H374" i="2" s="1"/>
  <c r="P811" i="33"/>
  <c r="N373" i="2" s="1"/>
  <c r="R810" i="33"/>
  <c r="P372" i="2" s="1"/>
  <c r="H809" i="33"/>
  <c r="F371" i="2" s="1"/>
  <c r="F807" i="33"/>
  <c r="D369" i="2" s="1"/>
  <c r="N813" i="33"/>
  <c r="L375" i="2" s="1"/>
  <c r="E810" i="33"/>
  <c r="C372" i="2" s="1"/>
  <c r="V807" i="33"/>
  <c r="T369" i="2" s="1"/>
  <c r="L806" i="33"/>
  <c r="J368" i="2" s="1"/>
  <c r="L2858" i="1"/>
  <c r="L3841"/>
  <c r="K2857"/>
  <c r="K3840"/>
  <c r="AC2859"/>
  <c r="AC3842"/>
  <c r="U2863"/>
  <c r="U3846"/>
  <c r="J2857" l="1"/>
  <c r="J3840"/>
  <c r="J2863"/>
  <c r="J3846"/>
  <c r="V2856"/>
  <c r="V3839"/>
  <c r="K2856"/>
  <c r="K3839"/>
  <c r="AD2858"/>
  <c r="AD3841"/>
  <c r="Y2856"/>
  <c r="AA2856" s="1"/>
  <c r="Y3839"/>
  <c r="AA3839" s="1"/>
  <c r="O2856"/>
  <c r="O3839"/>
  <c r="K2859"/>
  <c r="K3842"/>
  <c r="Z2857"/>
  <c r="Z3840"/>
  <c r="AB2857"/>
  <c r="AB3840"/>
  <c r="P2861"/>
  <c r="P3844"/>
  <c r="O2859"/>
  <c r="O3842"/>
  <c r="AD2862"/>
  <c r="AD3845"/>
  <c r="I3846"/>
  <c r="I2863"/>
  <c r="Y3843"/>
  <c r="Y2860"/>
  <c r="P3839"/>
  <c r="P2856"/>
  <c r="M2863"/>
  <c r="M3846"/>
  <c r="M2858"/>
  <c r="M3841"/>
  <c r="AD2856"/>
  <c r="AD3839"/>
  <c r="AD2861"/>
  <c r="AD3844"/>
  <c r="U2857"/>
  <c r="U3840"/>
  <c r="M2856"/>
  <c r="M3839"/>
  <c r="P2863"/>
  <c r="P3846"/>
  <c r="Y2857"/>
  <c r="Y3840"/>
  <c r="T2862"/>
  <c r="T3845"/>
  <c r="Q2856"/>
  <c r="Q3839"/>
  <c r="O2862"/>
  <c r="O3845"/>
  <c r="V2859"/>
  <c r="V3842"/>
  <c r="AC2857"/>
  <c r="AC3840"/>
  <c r="U2861"/>
  <c r="U3844"/>
  <c r="R2857"/>
  <c r="R3840"/>
  <c r="AC2860"/>
  <c r="AC3843"/>
  <c r="Z2859"/>
  <c r="Z3842"/>
  <c r="R2863"/>
  <c r="R3846"/>
  <c r="V2862"/>
  <c r="V3845"/>
  <c r="O2857"/>
  <c r="O3840"/>
  <c r="Q2860"/>
  <c r="Q3843"/>
  <c r="AD2859"/>
  <c r="AD3842"/>
  <c r="V2863"/>
  <c r="V3846"/>
  <c r="Z2862"/>
  <c r="Z3845"/>
  <c r="W2857"/>
  <c r="W3840"/>
  <c r="R2861"/>
  <c r="R3844"/>
  <c r="L2856"/>
  <c r="L3839"/>
  <c r="L2859"/>
  <c r="L3842"/>
  <c r="L2857"/>
  <c r="L3840"/>
  <c r="AD2863"/>
  <c r="AD3846"/>
  <c r="Z2858"/>
  <c r="Z3841"/>
  <c r="Y2859"/>
  <c r="Y3842"/>
  <c r="Z2861"/>
  <c r="Z3844"/>
  <c r="P2857"/>
  <c r="P3840"/>
  <c r="T2856"/>
  <c r="T3839"/>
  <c r="L2860"/>
  <c r="L3843"/>
  <c r="Z2860"/>
  <c r="Z3843"/>
  <c r="V2857"/>
  <c r="V3840"/>
  <c r="T2857"/>
  <c r="T3840"/>
  <c r="AB2856"/>
  <c r="AB3839"/>
  <c r="P2860"/>
  <c r="P3843"/>
  <c r="L2862"/>
  <c r="L3845"/>
  <c r="W2858"/>
  <c r="W3841"/>
  <c r="U2858"/>
  <c r="U3841"/>
  <c r="Q2859"/>
  <c r="Q3842"/>
  <c r="I2860"/>
  <c r="I3843"/>
  <c r="I2858"/>
  <c r="I3841"/>
  <c r="T2861"/>
  <c r="T3844"/>
  <c r="W2859"/>
  <c r="W3842"/>
  <c r="K2863"/>
  <c r="K3846"/>
  <c r="P3842"/>
  <c r="P2859"/>
  <c r="W2862"/>
  <c r="W3845"/>
  <c r="AB2861"/>
  <c r="AB3844"/>
  <c r="Q2857"/>
  <c r="Q3840"/>
  <c r="I2861"/>
  <c r="I3844"/>
  <c r="AC2863"/>
  <c r="AC3846"/>
  <c r="O2858"/>
  <c r="O3841"/>
  <c r="Q2858"/>
  <c r="Q3841"/>
  <c r="I2862"/>
  <c r="I3845"/>
  <c r="M3844"/>
  <c r="M2861"/>
  <c r="P2858"/>
  <c r="P3841"/>
  <c r="AB2859"/>
  <c r="AB3842"/>
  <c r="R2859"/>
  <c r="R3842"/>
  <c r="AC2862"/>
  <c r="AC3845"/>
  <c r="Q2861"/>
  <c r="Q3844"/>
  <c r="T3846"/>
  <c r="T2863"/>
  <c r="V2861"/>
  <c r="V3844"/>
  <c r="Y2858"/>
  <c r="Y3841"/>
  <c r="Q2862"/>
  <c r="Q3845"/>
  <c r="M2857"/>
  <c r="M3840"/>
  <c r="AB2860"/>
  <c r="AB3843"/>
  <c r="J2860"/>
  <c r="J3843"/>
  <c r="U2856"/>
  <c r="U3839"/>
  <c r="M2860"/>
  <c r="M3843"/>
  <c r="AB2863"/>
  <c r="AB3846"/>
  <c r="AC2858"/>
  <c r="AC3841"/>
  <c r="U2862"/>
  <c r="U3845"/>
  <c r="J2858"/>
  <c r="J3841"/>
  <c r="Y2861"/>
  <c r="AA2861" s="1"/>
  <c r="Y3844"/>
  <c r="AA3844" s="1"/>
  <c r="R2860"/>
  <c r="R3843"/>
  <c r="I2856"/>
  <c r="I3839"/>
  <c r="T2859"/>
  <c r="T3842"/>
  <c r="L2863"/>
  <c r="L3846"/>
  <c r="J2859"/>
  <c r="J3842"/>
  <c r="Y2862"/>
  <c r="Y3845"/>
  <c r="R2858"/>
  <c r="R3841"/>
  <c r="AC2861"/>
  <c r="AC3844"/>
  <c r="K2861"/>
  <c r="K3844"/>
  <c r="AC2856"/>
  <c r="AC3839"/>
  <c r="U2860"/>
  <c r="U3843"/>
  <c r="W2856"/>
  <c r="W3839"/>
  <c r="K2860"/>
  <c r="K3843"/>
  <c r="Z2863"/>
  <c r="AA2863" s="1"/>
  <c r="Z3846"/>
  <c r="AA3846" s="1"/>
  <c r="V2858"/>
  <c r="V3841"/>
  <c r="J2862"/>
  <c r="J3845"/>
  <c r="AB2858"/>
  <c r="AB3841"/>
  <c r="T2858"/>
  <c r="T3841"/>
  <c r="AD2857"/>
  <c r="AD3840"/>
  <c r="O2860"/>
  <c r="O3843"/>
  <c r="R2862"/>
  <c r="R3845"/>
  <c r="K2858"/>
  <c r="K3841"/>
  <c r="W2860"/>
  <c r="W3843"/>
  <c r="O2863"/>
  <c r="O3846"/>
  <c r="J2861"/>
  <c r="J3844"/>
  <c r="L2861"/>
  <c r="L3844"/>
  <c r="W2863"/>
  <c r="W3846"/>
  <c r="K3845"/>
  <c r="K2862"/>
  <c r="M2862"/>
  <c r="M3845"/>
  <c r="I2857"/>
  <c r="I3840"/>
  <c r="T2860"/>
  <c r="T3843"/>
  <c r="R2856"/>
  <c r="R3839"/>
  <c r="N3840" l="1"/>
  <c r="AA3841"/>
  <c r="AA2862"/>
  <c r="N2858"/>
  <c r="S2860"/>
  <c r="N3841"/>
  <c r="S3843"/>
  <c r="N2860"/>
  <c r="S2863"/>
  <c r="N3843"/>
  <c r="S2861"/>
  <c r="X3841"/>
  <c r="X2859"/>
  <c r="N3845"/>
  <c r="N2857"/>
  <c r="AA2858"/>
  <c r="AA2859"/>
  <c r="AA2857"/>
  <c r="N2863"/>
  <c r="X2861"/>
  <c r="S3845"/>
  <c r="AA3843"/>
  <c r="X3846"/>
  <c r="S3844"/>
  <c r="S3840"/>
  <c r="N3842"/>
  <c r="N3846"/>
  <c r="X2857"/>
  <c r="X2856"/>
  <c r="S3839"/>
  <c r="X2860"/>
  <c r="S2858"/>
  <c r="N2862"/>
  <c r="S3846"/>
  <c r="N3844"/>
  <c r="X3842"/>
  <c r="X2863"/>
  <c r="X3844"/>
  <c r="AA3842"/>
  <c r="S2862"/>
  <c r="X3845"/>
  <c r="AA2860"/>
  <c r="S2856"/>
  <c r="N2861"/>
  <c r="X2862"/>
  <c r="S3842"/>
  <c r="N3839"/>
  <c r="X3843"/>
  <c r="X2858"/>
  <c r="AA3845"/>
  <c r="S3841"/>
  <c r="X3840"/>
  <c r="X3839"/>
  <c r="S2857"/>
  <c r="AA3840"/>
  <c r="S2859"/>
  <c r="N2859"/>
  <c r="N2856"/>
  <c r="H2856" l="1"/>
  <c r="H2857"/>
  <c r="H3843"/>
  <c r="H3841"/>
  <c r="H3845"/>
  <c r="H2863"/>
  <c r="H3839"/>
  <c r="H2858"/>
  <c r="H2860"/>
  <c r="H3844"/>
  <c r="H3846"/>
  <c r="H2861"/>
  <c r="H2859"/>
  <c r="H3840"/>
  <c r="H2862"/>
  <c r="H3842"/>
  <c r="I2190" l="1"/>
  <c r="J2190"/>
  <c r="K2190"/>
  <c r="L2190"/>
  <c r="M2190"/>
  <c r="O2190"/>
  <c r="P2190"/>
  <c r="Q2190"/>
  <c r="R2190"/>
  <c r="T2190"/>
  <c r="U2190"/>
  <c r="V2190"/>
  <c r="W2190"/>
  <c r="Y2190"/>
  <c r="Z2190"/>
  <c r="AB2190"/>
  <c r="AC2190"/>
  <c r="AD2190"/>
  <c r="I2191"/>
  <c r="J2191"/>
  <c r="K2191"/>
  <c r="L2191"/>
  <c r="M2191"/>
  <c r="O2191"/>
  <c r="P2191"/>
  <c r="Q2191"/>
  <c r="R2191"/>
  <c r="T2191"/>
  <c r="U2191"/>
  <c r="V2191"/>
  <c r="W2191"/>
  <c r="Y2191"/>
  <c r="Z2191"/>
  <c r="AB2191"/>
  <c r="AC2191"/>
  <c r="AD2191"/>
  <c r="I2192"/>
  <c r="J2192"/>
  <c r="K2192"/>
  <c r="L2192"/>
  <c r="M2192"/>
  <c r="O2192"/>
  <c r="P2192"/>
  <c r="Q2192"/>
  <c r="R2192"/>
  <c r="T2192"/>
  <c r="U2192"/>
  <c r="V2192"/>
  <c r="W2192"/>
  <c r="Y2192"/>
  <c r="Z2192"/>
  <c r="AB2192"/>
  <c r="AC2192"/>
  <c r="AD2192"/>
  <c r="I2193"/>
  <c r="J2193"/>
  <c r="K2193"/>
  <c r="L2193"/>
  <c r="M2193"/>
  <c r="O2193"/>
  <c r="P2193"/>
  <c r="Q2193"/>
  <c r="R2193"/>
  <c r="T2193"/>
  <c r="U2193"/>
  <c r="V2193"/>
  <c r="W2193"/>
  <c r="Y2193"/>
  <c r="Z2193"/>
  <c r="AB2193"/>
  <c r="AC2193"/>
  <c r="AD2193"/>
  <c r="I2194"/>
  <c r="J2194"/>
  <c r="K2194"/>
  <c r="L2194"/>
  <c r="M2194"/>
  <c r="O2194"/>
  <c r="P2194"/>
  <c r="Q2194"/>
  <c r="R2194"/>
  <c r="T2194"/>
  <c r="U2194"/>
  <c r="V2194"/>
  <c r="W2194"/>
  <c r="Y2194"/>
  <c r="Z2194"/>
  <c r="AB2194"/>
  <c r="AC2194"/>
  <c r="AD2194"/>
  <c r="I2195"/>
  <c r="J2195"/>
  <c r="K2195"/>
  <c r="L2195"/>
  <c r="M2195"/>
  <c r="O2195"/>
  <c r="P2195"/>
  <c r="Q2195"/>
  <c r="R2195"/>
  <c r="T2195"/>
  <c r="U2195"/>
  <c r="V2195"/>
  <c r="W2195"/>
  <c r="Y2195"/>
  <c r="Z2195"/>
  <c r="AB2195"/>
  <c r="AC2195"/>
  <c r="AD2195"/>
  <c r="I2196"/>
  <c r="J2196"/>
  <c r="K2196"/>
  <c r="L2196"/>
  <c r="M2196"/>
  <c r="O2196"/>
  <c r="P2196"/>
  <c r="Q2196"/>
  <c r="R2196"/>
  <c r="T2196"/>
  <c r="U2196"/>
  <c r="V2196"/>
  <c r="W2196"/>
  <c r="Y2196"/>
  <c r="Z2196"/>
  <c r="AB2196"/>
  <c r="AC2196"/>
  <c r="AD2196"/>
  <c r="I2197"/>
  <c r="J2197"/>
  <c r="K2197"/>
  <c r="L2197"/>
  <c r="M2197"/>
  <c r="O2197"/>
  <c r="P2197"/>
  <c r="Q2197"/>
  <c r="R2197"/>
  <c r="T2197"/>
  <c r="U2197"/>
  <c r="V2197"/>
  <c r="W2197"/>
  <c r="Y2197"/>
  <c r="Z2197"/>
  <c r="AB2197"/>
  <c r="AC2197"/>
  <c r="AD2197"/>
  <c r="N2194" l="1"/>
  <c r="N2190"/>
  <c r="S2191"/>
  <c r="S2195"/>
  <c r="N2195"/>
  <c r="X2196"/>
  <c r="S2196"/>
  <c r="AA2193"/>
  <c r="AA2191"/>
  <c r="X2190"/>
  <c r="S2197"/>
  <c r="X2192"/>
  <c r="S2192"/>
  <c r="S2193"/>
  <c r="AA2197"/>
  <c r="AA2195"/>
  <c r="N2191"/>
  <c r="X2197"/>
  <c r="X2194"/>
  <c r="X2193"/>
  <c r="S2194"/>
  <c r="S2190"/>
  <c r="AA2196"/>
  <c r="N2196"/>
  <c r="X2195"/>
  <c r="AA2194"/>
  <c r="AA2192"/>
  <c r="N2192"/>
  <c r="N2197"/>
  <c r="X2191"/>
  <c r="AA2190"/>
  <c r="N2193"/>
  <c r="I2848"/>
  <c r="J2848"/>
  <c r="K2848"/>
  <c r="L2848"/>
  <c r="M2848"/>
  <c r="O2848"/>
  <c r="P2848"/>
  <c r="Q2848"/>
  <c r="R2848"/>
  <c r="T2848"/>
  <c r="U2848"/>
  <c r="V2848"/>
  <c r="W2848"/>
  <c r="Y2848"/>
  <c r="Z2848"/>
  <c r="AB2848"/>
  <c r="AC2848"/>
  <c r="AD2848"/>
  <c r="I2849"/>
  <c r="J2849"/>
  <c r="K2849"/>
  <c r="L2849"/>
  <c r="M2849"/>
  <c r="O2849"/>
  <c r="P2849"/>
  <c r="Q2849"/>
  <c r="R2849"/>
  <c r="T2849"/>
  <c r="U2849"/>
  <c r="V2849"/>
  <c r="W2849"/>
  <c r="Y2849"/>
  <c r="Z2849"/>
  <c r="AB2849"/>
  <c r="AC2849"/>
  <c r="AD2849"/>
  <c r="I2850"/>
  <c r="J2850"/>
  <c r="K2850"/>
  <c r="L2850"/>
  <c r="M2850"/>
  <c r="O2850"/>
  <c r="P2850"/>
  <c r="Q2850"/>
  <c r="R2850"/>
  <c r="T2850"/>
  <c r="U2850"/>
  <c r="V2850"/>
  <c r="W2850"/>
  <c r="Y2850"/>
  <c r="Z2850"/>
  <c r="AB2850"/>
  <c r="AC2850"/>
  <c r="AD2850"/>
  <c r="I2851"/>
  <c r="J2851"/>
  <c r="K2851"/>
  <c r="L2851"/>
  <c r="M2851"/>
  <c r="O2851"/>
  <c r="P2851"/>
  <c r="Q2851"/>
  <c r="R2851"/>
  <c r="T2851"/>
  <c r="U2851"/>
  <c r="V2851"/>
  <c r="W2851"/>
  <c r="Y2851"/>
  <c r="Z2851"/>
  <c r="AB2851"/>
  <c r="AC2851"/>
  <c r="AD2851"/>
  <c r="I2852"/>
  <c r="J2852"/>
  <c r="K2852"/>
  <c r="L2852"/>
  <c r="M2852"/>
  <c r="O2852"/>
  <c r="P2852"/>
  <c r="Q2852"/>
  <c r="R2852"/>
  <c r="T2852"/>
  <c r="U2852"/>
  <c r="V2852"/>
  <c r="W2852"/>
  <c r="Y2852"/>
  <c r="Z2852"/>
  <c r="AB2852"/>
  <c r="AC2852"/>
  <c r="AD2852"/>
  <c r="I2853"/>
  <c r="J2853"/>
  <c r="K2853"/>
  <c r="L2853"/>
  <c r="M2853"/>
  <c r="O2853"/>
  <c r="P2853"/>
  <c r="Q2853"/>
  <c r="R2853"/>
  <c r="T2853"/>
  <c r="U2853"/>
  <c r="V2853"/>
  <c r="W2853"/>
  <c r="Y2853"/>
  <c r="Z2853"/>
  <c r="AB2853"/>
  <c r="AC2853"/>
  <c r="AD2853"/>
  <c r="I2854"/>
  <c r="J2854"/>
  <c r="K2854"/>
  <c r="L2854"/>
  <c r="M2854"/>
  <c r="O2854"/>
  <c r="P2854"/>
  <c r="Q2854"/>
  <c r="R2854"/>
  <c r="T2854"/>
  <c r="U2854"/>
  <c r="V2854"/>
  <c r="W2854"/>
  <c r="Y2854"/>
  <c r="Z2854"/>
  <c r="AB2854"/>
  <c r="AC2854"/>
  <c r="AD2854"/>
  <c r="I2855"/>
  <c r="J2855"/>
  <c r="K2855"/>
  <c r="L2855"/>
  <c r="M2855"/>
  <c r="O2855"/>
  <c r="P2855"/>
  <c r="Q2855"/>
  <c r="R2855"/>
  <c r="T2855"/>
  <c r="U2855"/>
  <c r="V2855"/>
  <c r="W2855"/>
  <c r="Y2855"/>
  <c r="Z2855"/>
  <c r="AB2855"/>
  <c r="AC2855"/>
  <c r="AD2855"/>
  <c r="H2190" l="1"/>
  <c r="AA2853"/>
  <c r="AA2849"/>
  <c r="H2193"/>
  <c r="N2851"/>
  <c r="AA2848"/>
  <c r="H2192"/>
  <c r="H2197"/>
  <c r="H2195"/>
  <c r="S2852"/>
  <c r="N2852"/>
  <c r="H2194"/>
  <c r="S2855"/>
  <c r="AA2852"/>
  <c r="S2848"/>
  <c r="H2196"/>
  <c r="X2849"/>
  <c r="H2191"/>
  <c r="N2855"/>
  <c r="X2854"/>
  <c r="S2854"/>
  <c r="N2850"/>
  <c r="X2848"/>
  <c r="X2853"/>
  <c r="S2853"/>
  <c r="N2853"/>
  <c r="S2851"/>
  <c r="AA2855"/>
  <c r="AA2850"/>
  <c r="AA2851"/>
  <c r="X2855"/>
  <c r="AA2854"/>
  <c r="X2850"/>
  <c r="S2850"/>
  <c r="S2849"/>
  <c r="N2849"/>
  <c r="N2848"/>
  <c r="N2854"/>
  <c r="X2852"/>
  <c r="H2852" s="1"/>
  <c r="X2851"/>
  <c r="H2850" l="1"/>
  <c r="H2853"/>
  <c r="H2848"/>
  <c r="H2851"/>
  <c r="H2855"/>
  <c r="H2854"/>
  <c r="H2849"/>
  <c r="I3290"/>
  <c r="J3290"/>
  <c r="K3290"/>
  <c r="L3290"/>
  <c r="M3290"/>
  <c r="O3290"/>
  <c r="P3290"/>
  <c r="Q3290"/>
  <c r="R3290"/>
  <c r="T3290"/>
  <c r="U3290"/>
  <c r="V3290"/>
  <c r="W3290"/>
  <c r="Y3290"/>
  <c r="Z3290"/>
  <c r="AB3290"/>
  <c r="AC3290"/>
  <c r="AD3290"/>
  <c r="I3291"/>
  <c r="J3291"/>
  <c r="K3291"/>
  <c r="L3291"/>
  <c r="M3291"/>
  <c r="O3291"/>
  <c r="P3291"/>
  <c r="Q3291"/>
  <c r="R3291"/>
  <c r="T3291"/>
  <c r="U3291"/>
  <c r="V3291"/>
  <c r="W3291"/>
  <c r="Y3291"/>
  <c r="Z3291"/>
  <c r="AB3291"/>
  <c r="AC3291"/>
  <c r="AD3291"/>
  <c r="I3292"/>
  <c r="J3292"/>
  <c r="K3292"/>
  <c r="L3292"/>
  <c r="M3292"/>
  <c r="O3292"/>
  <c r="P3292"/>
  <c r="Q3292"/>
  <c r="R3292"/>
  <c r="T3292"/>
  <c r="U3292"/>
  <c r="V3292"/>
  <c r="W3292"/>
  <c r="Y3292"/>
  <c r="Z3292"/>
  <c r="AB3292"/>
  <c r="AC3292"/>
  <c r="AD3292"/>
  <c r="I3293"/>
  <c r="J3293"/>
  <c r="K3293"/>
  <c r="L3293"/>
  <c r="M3293"/>
  <c r="O3293"/>
  <c r="P3293"/>
  <c r="Q3293"/>
  <c r="R3293"/>
  <c r="T3293"/>
  <c r="U3293"/>
  <c r="V3293"/>
  <c r="W3293"/>
  <c r="Y3293"/>
  <c r="Z3293"/>
  <c r="AB3293"/>
  <c r="AC3293"/>
  <c r="AD3293"/>
  <c r="I3294"/>
  <c r="J3294"/>
  <c r="K3294"/>
  <c r="L3294"/>
  <c r="M3294"/>
  <c r="O3294"/>
  <c r="P3294"/>
  <c r="Q3294"/>
  <c r="R3294"/>
  <c r="T3294"/>
  <c r="U3294"/>
  <c r="V3294"/>
  <c r="W3294"/>
  <c r="Y3294"/>
  <c r="Z3294"/>
  <c r="AB3294"/>
  <c r="AC3294"/>
  <c r="AD3294"/>
  <c r="I3295"/>
  <c r="J3295"/>
  <c r="K3295"/>
  <c r="L3295"/>
  <c r="M3295"/>
  <c r="O3295"/>
  <c r="P3295"/>
  <c r="Q3295"/>
  <c r="R3295"/>
  <c r="T3295"/>
  <c r="U3295"/>
  <c r="V3295"/>
  <c r="W3295"/>
  <c r="Y3295"/>
  <c r="Z3295"/>
  <c r="AB3295"/>
  <c r="AC3295"/>
  <c r="AD3295"/>
  <c r="I3296"/>
  <c r="J3296"/>
  <c r="K3296"/>
  <c r="L3296"/>
  <c r="M3296"/>
  <c r="O3296"/>
  <c r="P3296"/>
  <c r="Q3296"/>
  <c r="R3296"/>
  <c r="T3296"/>
  <c r="U3296"/>
  <c r="V3296"/>
  <c r="W3296"/>
  <c r="Y3296"/>
  <c r="Z3296"/>
  <c r="AB3296"/>
  <c r="AC3296"/>
  <c r="AD3296"/>
  <c r="I3297"/>
  <c r="J3297"/>
  <c r="K3297"/>
  <c r="L3297"/>
  <c r="M3297"/>
  <c r="O3297"/>
  <c r="P3297"/>
  <c r="Q3297"/>
  <c r="R3297"/>
  <c r="T3297"/>
  <c r="U3297"/>
  <c r="V3297"/>
  <c r="W3297"/>
  <c r="Y3297"/>
  <c r="Z3297"/>
  <c r="AB3297"/>
  <c r="AC3297"/>
  <c r="AD3297"/>
  <c r="I4257"/>
  <c r="J4257"/>
  <c r="K4257"/>
  <c r="L4257"/>
  <c r="M4257"/>
  <c r="O4257"/>
  <c r="P4257"/>
  <c r="Q4257"/>
  <c r="R4257"/>
  <c r="T4257"/>
  <c r="U4257"/>
  <c r="V4257"/>
  <c r="W4257"/>
  <c r="Y4257"/>
  <c r="Z4257"/>
  <c r="AB4257"/>
  <c r="AC4257"/>
  <c r="AD4257"/>
  <c r="I4258"/>
  <c r="J4258"/>
  <c r="K4258"/>
  <c r="L4258"/>
  <c r="M4258"/>
  <c r="O4258"/>
  <c r="P4258"/>
  <c r="Q4258"/>
  <c r="R4258"/>
  <c r="T4258"/>
  <c r="U4258"/>
  <c r="V4258"/>
  <c r="W4258"/>
  <c r="Y4258"/>
  <c r="Z4258"/>
  <c r="AB4258"/>
  <c r="AC4258"/>
  <c r="AD4258"/>
  <c r="I4259"/>
  <c r="J4259"/>
  <c r="K4259"/>
  <c r="L4259"/>
  <c r="M4259"/>
  <c r="O4259"/>
  <c r="P4259"/>
  <c r="Q4259"/>
  <c r="R4259"/>
  <c r="T4259"/>
  <c r="U4259"/>
  <c r="V4259"/>
  <c r="W4259"/>
  <c r="Y4259"/>
  <c r="Z4259"/>
  <c r="AB4259"/>
  <c r="AC4259"/>
  <c r="AD4259"/>
  <c r="I4260"/>
  <c r="J4260"/>
  <c r="K4260"/>
  <c r="L4260"/>
  <c r="M4260"/>
  <c r="O4260"/>
  <c r="P4260"/>
  <c r="Q4260"/>
  <c r="R4260"/>
  <c r="T4260"/>
  <c r="U4260"/>
  <c r="V4260"/>
  <c r="W4260"/>
  <c r="Y4260"/>
  <c r="Z4260"/>
  <c r="AB4260"/>
  <c r="AC4260"/>
  <c r="AD4260"/>
  <c r="I4261"/>
  <c r="J4261"/>
  <c r="K4261"/>
  <c r="L4261"/>
  <c r="M4261"/>
  <c r="O4261"/>
  <c r="P4261"/>
  <c r="Q4261"/>
  <c r="R4261"/>
  <c r="T4261"/>
  <c r="U4261"/>
  <c r="V4261"/>
  <c r="W4261"/>
  <c r="Y4261"/>
  <c r="Z4261"/>
  <c r="AB4261"/>
  <c r="AC4261"/>
  <c r="AD4261"/>
  <c r="I4262"/>
  <c r="J4262"/>
  <c r="K4262"/>
  <c r="L4262"/>
  <c r="M4262"/>
  <c r="O4262"/>
  <c r="P4262"/>
  <c r="Q4262"/>
  <c r="R4262"/>
  <c r="T4262"/>
  <c r="U4262"/>
  <c r="V4262"/>
  <c r="W4262"/>
  <c r="Y4262"/>
  <c r="Z4262"/>
  <c r="AB4262"/>
  <c r="AC4262"/>
  <c r="AD4262"/>
  <c r="I4263"/>
  <c r="J4263"/>
  <c r="K4263"/>
  <c r="L4263"/>
  <c r="M4263"/>
  <c r="O4263"/>
  <c r="P4263"/>
  <c r="Q4263"/>
  <c r="R4263"/>
  <c r="T4263"/>
  <c r="U4263"/>
  <c r="V4263"/>
  <c r="W4263"/>
  <c r="Y4263"/>
  <c r="Z4263"/>
  <c r="AB4263"/>
  <c r="AC4263"/>
  <c r="AD4263"/>
  <c r="I4264"/>
  <c r="J4264"/>
  <c r="K4264"/>
  <c r="L4264"/>
  <c r="M4264"/>
  <c r="O4264"/>
  <c r="P4264"/>
  <c r="Q4264"/>
  <c r="R4264"/>
  <c r="T4264"/>
  <c r="U4264"/>
  <c r="V4264"/>
  <c r="W4264"/>
  <c r="Y4264"/>
  <c r="Z4264"/>
  <c r="AB4264"/>
  <c r="AC4264"/>
  <c r="AD4264"/>
  <c r="N3290" l="1"/>
  <c r="N3296"/>
  <c r="AA4263"/>
  <c r="AA3294"/>
  <c r="S3295"/>
  <c r="X3291"/>
  <c r="AA4259"/>
  <c r="AA3296"/>
  <c r="AA4262"/>
  <c r="S4259"/>
  <c r="S3297"/>
  <c r="N3297"/>
  <c r="S3296"/>
  <c r="AA4261"/>
  <c r="S4261"/>
  <c r="N4262"/>
  <c r="AA3297"/>
  <c r="S3293"/>
  <c r="N3291"/>
  <c r="X4264"/>
  <c r="X4260"/>
  <c r="N4258"/>
  <c r="X4257"/>
  <c r="N4257"/>
  <c r="AA3295"/>
  <c r="AA3293"/>
  <c r="N3292"/>
  <c r="S4263"/>
  <c r="N4260"/>
  <c r="X4258"/>
  <c r="X3294"/>
  <c r="S3294"/>
  <c r="AA3292"/>
  <c r="N3293"/>
  <c r="S3292"/>
  <c r="X3290"/>
  <c r="AA4264"/>
  <c r="N4264"/>
  <c r="X4263"/>
  <c r="AA4260"/>
  <c r="AA4257"/>
  <c r="X3297"/>
  <c r="X3296"/>
  <c r="X3295"/>
  <c r="X3293"/>
  <c r="X3292"/>
  <c r="AA3291"/>
  <c r="AA3290"/>
  <c r="S4264"/>
  <c r="X4262"/>
  <c r="S4262"/>
  <c r="S4257"/>
  <c r="N3295"/>
  <c r="N3294"/>
  <c r="S3291"/>
  <c r="S3290"/>
  <c r="H3290" s="1"/>
  <c r="N4259"/>
  <c r="N4263"/>
  <c r="X4261"/>
  <c r="S4260"/>
  <c r="N4261"/>
  <c r="X4259"/>
  <c r="AA4258"/>
  <c r="S4258"/>
  <c r="I3831"/>
  <c r="J3831"/>
  <c r="K3831"/>
  <c r="L3831"/>
  <c r="M3831"/>
  <c r="O3831"/>
  <c r="P3831"/>
  <c r="Q3831"/>
  <c r="R3831"/>
  <c r="T3831"/>
  <c r="U3831"/>
  <c r="V3831"/>
  <c r="W3831"/>
  <c r="Y3831"/>
  <c r="Z3831"/>
  <c r="AB3831"/>
  <c r="AC3831"/>
  <c r="AD3831"/>
  <c r="I3832"/>
  <c r="J3832"/>
  <c r="K3832"/>
  <c r="L3832"/>
  <c r="M3832"/>
  <c r="O3832"/>
  <c r="P3832"/>
  <c r="Q3832"/>
  <c r="R3832"/>
  <c r="T3832"/>
  <c r="U3832"/>
  <c r="V3832"/>
  <c r="W3832"/>
  <c r="Y3832"/>
  <c r="Z3832"/>
  <c r="AB3832"/>
  <c r="AC3832"/>
  <c r="AD3832"/>
  <c r="I3833"/>
  <c r="J3833"/>
  <c r="K3833"/>
  <c r="L3833"/>
  <c r="M3833"/>
  <c r="O3833"/>
  <c r="P3833"/>
  <c r="Q3833"/>
  <c r="R3833"/>
  <c r="T3833"/>
  <c r="U3833"/>
  <c r="V3833"/>
  <c r="W3833"/>
  <c r="Y3833"/>
  <c r="Z3833"/>
  <c r="AB3833"/>
  <c r="AC3833"/>
  <c r="AD3833"/>
  <c r="I3834"/>
  <c r="J3834"/>
  <c r="K3834"/>
  <c r="L3834"/>
  <c r="M3834"/>
  <c r="O3834"/>
  <c r="P3834"/>
  <c r="Q3834"/>
  <c r="R3834"/>
  <c r="T3834"/>
  <c r="U3834"/>
  <c r="V3834"/>
  <c r="W3834"/>
  <c r="Y3834"/>
  <c r="Z3834"/>
  <c r="AB3834"/>
  <c r="AC3834"/>
  <c r="AD3834"/>
  <c r="I3835"/>
  <c r="J3835"/>
  <c r="K3835"/>
  <c r="L3835"/>
  <c r="M3835"/>
  <c r="O3835"/>
  <c r="P3835"/>
  <c r="Q3835"/>
  <c r="R3835"/>
  <c r="T3835"/>
  <c r="U3835"/>
  <c r="V3835"/>
  <c r="W3835"/>
  <c r="Y3835"/>
  <c r="Z3835"/>
  <c r="AB3835"/>
  <c r="AC3835"/>
  <c r="AD3835"/>
  <c r="I3836"/>
  <c r="J3836"/>
  <c r="K3836"/>
  <c r="L3836"/>
  <c r="M3836"/>
  <c r="O3836"/>
  <c r="P3836"/>
  <c r="Q3836"/>
  <c r="R3836"/>
  <c r="T3836"/>
  <c r="U3836"/>
  <c r="V3836"/>
  <c r="W3836"/>
  <c r="Y3836"/>
  <c r="Z3836"/>
  <c r="AB3836"/>
  <c r="AC3836"/>
  <c r="AD3836"/>
  <c r="I3837"/>
  <c r="J3837"/>
  <c r="K3837"/>
  <c r="L3837"/>
  <c r="M3837"/>
  <c r="O3837"/>
  <c r="P3837"/>
  <c r="Q3837"/>
  <c r="R3837"/>
  <c r="T3837"/>
  <c r="U3837"/>
  <c r="V3837"/>
  <c r="W3837"/>
  <c r="Y3837"/>
  <c r="Z3837"/>
  <c r="AB3837"/>
  <c r="AC3837"/>
  <c r="AD3837"/>
  <c r="I3838"/>
  <c r="J3838"/>
  <c r="K3838"/>
  <c r="L3838"/>
  <c r="M3838"/>
  <c r="O3838"/>
  <c r="P3838"/>
  <c r="Q3838"/>
  <c r="R3838"/>
  <c r="T3838"/>
  <c r="U3838"/>
  <c r="V3838"/>
  <c r="W3838"/>
  <c r="Y3838"/>
  <c r="Z3838"/>
  <c r="AB3838"/>
  <c r="AC3838"/>
  <c r="AD3838"/>
  <c r="H3294" l="1"/>
  <c r="H4259"/>
  <c r="H4262"/>
  <c r="H3296"/>
  <c r="H3293"/>
  <c r="H3295"/>
  <c r="H4263"/>
  <c r="H4264"/>
  <c r="H4258"/>
  <c r="H4257"/>
  <c r="H3292"/>
  <c r="H3291"/>
  <c r="H3297"/>
  <c r="AA3835"/>
  <c r="AA3831"/>
  <c r="AA3832"/>
  <c r="H4261"/>
  <c r="H4260"/>
  <c r="N3834"/>
  <c r="AA3833"/>
  <c r="N3838"/>
  <c r="X3836"/>
  <c r="AA3834"/>
  <c r="S3838"/>
  <c r="AA3836"/>
  <c r="X3832"/>
  <c r="S3835"/>
  <c r="S3834"/>
  <c r="S3831"/>
  <c r="AA3838"/>
  <c r="AA3837"/>
  <c r="S3836"/>
  <c r="X3837"/>
  <c r="S3837"/>
  <c r="X3835"/>
  <c r="X3833"/>
  <c r="S3833"/>
  <c r="X3831"/>
  <c r="X3838"/>
  <c r="X3834"/>
  <c r="N3837"/>
  <c r="N3833"/>
  <c r="N3836"/>
  <c r="S3832"/>
  <c r="N3832"/>
  <c r="N3835"/>
  <c r="N3831"/>
  <c r="H3834" l="1"/>
  <c r="H3831"/>
  <c r="H3837"/>
  <c r="H3832"/>
  <c r="H3833"/>
  <c r="H3836"/>
  <c r="H3838"/>
  <c r="H3835"/>
  <c r="I1865"/>
  <c r="J1865"/>
  <c r="K1865"/>
  <c r="L1865"/>
  <c r="M1865"/>
  <c r="O1865"/>
  <c r="P1865"/>
  <c r="Q1865"/>
  <c r="R1865"/>
  <c r="T1865"/>
  <c r="U1865"/>
  <c r="V1865"/>
  <c r="W1865"/>
  <c r="Y1865"/>
  <c r="Z1865"/>
  <c r="AB1865"/>
  <c r="AC1865"/>
  <c r="AD1865"/>
  <c r="I1866"/>
  <c r="J1866"/>
  <c r="K1866"/>
  <c r="L1866"/>
  <c r="M1866"/>
  <c r="O1866"/>
  <c r="P1866"/>
  <c r="Q1866"/>
  <c r="R1866"/>
  <c r="T1866"/>
  <c r="U1866"/>
  <c r="V1866"/>
  <c r="W1866"/>
  <c r="Y1866"/>
  <c r="Z1866"/>
  <c r="AB1866"/>
  <c r="AC1866"/>
  <c r="AD1866"/>
  <c r="I1867"/>
  <c r="J1867"/>
  <c r="K1867"/>
  <c r="L1867"/>
  <c r="M1867"/>
  <c r="O1867"/>
  <c r="P1867"/>
  <c r="Q1867"/>
  <c r="R1867"/>
  <c r="T1867"/>
  <c r="U1867"/>
  <c r="V1867"/>
  <c r="W1867"/>
  <c r="Y1867"/>
  <c r="Z1867"/>
  <c r="AB1867"/>
  <c r="AC1867"/>
  <c r="AD1867"/>
  <c r="I1868"/>
  <c r="J1868"/>
  <c r="K1868"/>
  <c r="L1868"/>
  <c r="M1868"/>
  <c r="O1868"/>
  <c r="P1868"/>
  <c r="Q1868"/>
  <c r="R1868"/>
  <c r="T1868"/>
  <c r="U1868"/>
  <c r="V1868"/>
  <c r="W1868"/>
  <c r="Y1868"/>
  <c r="Z1868"/>
  <c r="AB1868"/>
  <c r="AC1868"/>
  <c r="AD1868"/>
  <c r="I1869"/>
  <c r="J1869"/>
  <c r="K1869"/>
  <c r="L1869"/>
  <c r="M1869"/>
  <c r="O1869"/>
  <c r="P1869"/>
  <c r="Q1869"/>
  <c r="R1869"/>
  <c r="T1869"/>
  <c r="U1869"/>
  <c r="V1869"/>
  <c r="W1869"/>
  <c r="Y1869"/>
  <c r="Z1869"/>
  <c r="AB1869"/>
  <c r="AC1869"/>
  <c r="AD1869"/>
  <c r="I1870"/>
  <c r="J1870"/>
  <c r="K1870"/>
  <c r="L1870"/>
  <c r="M1870"/>
  <c r="O1870"/>
  <c r="P1870"/>
  <c r="Q1870"/>
  <c r="R1870"/>
  <c r="T1870"/>
  <c r="U1870"/>
  <c r="V1870"/>
  <c r="W1870"/>
  <c r="Y1870"/>
  <c r="Z1870"/>
  <c r="AB1870"/>
  <c r="AC1870"/>
  <c r="AD1870"/>
  <c r="I1871"/>
  <c r="J1871"/>
  <c r="K1871"/>
  <c r="L1871"/>
  <c r="M1871"/>
  <c r="O1871"/>
  <c r="P1871"/>
  <c r="Q1871"/>
  <c r="R1871"/>
  <c r="T1871"/>
  <c r="U1871"/>
  <c r="V1871"/>
  <c r="W1871"/>
  <c r="Y1871"/>
  <c r="Z1871"/>
  <c r="AB1871"/>
  <c r="AC1871"/>
  <c r="AD1871"/>
  <c r="I1872"/>
  <c r="J1872"/>
  <c r="K1872"/>
  <c r="L1872"/>
  <c r="M1872"/>
  <c r="O1872"/>
  <c r="P1872"/>
  <c r="Q1872"/>
  <c r="R1872"/>
  <c r="T1872"/>
  <c r="U1872"/>
  <c r="V1872"/>
  <c r="W1872"/>
  <c r="Y1872"/>
  <c r="Z1872"/>
  <c r="AB1872"/>
  <c r="AC1872"/>
  <c r="AD1872"/>
  <c r="AA1865" l="1"/>
  <c r="AA1872"/>
  <c r="N1866"/>
  <c r="S1871"/>
  <c r="X1868"/>
  <c r="S1867"/>
  <c r="X1865"/>
  <c r="AA1868"/>
  <c r="AA1871"/>
  <c r="N1871"/>
  <c r="N1870"/>
  <c r="AA1867"/>
  <c r="S1872"/>
  <c r="X1872"/>
  <c r="X1870"/>
  <c r="S1870"/>
  <c r="AA1869"/>
  <c r="X1871"/>
  <c r="S1865"/>
  <c r="N1865"/>
  <c r="X1869"/>
  <c r="S1868"/>
  <c r="N1867"/>
  <c r="N1872"/>
  <c r="AA1870"/>
  <c r="X1866"/>
  <c r="S1866"/>
  <c r="S1869"/>
  <c r="N1869"/>
  <c r="N1868"/>
  <c r="X1867"/>
  <c r="AA1866"/>
  <c r="L400"/>
  <c r="Z398"/>
  <c r="Q397"/>
  <c r="V394"/>
  <c r="M393"/>
  <c r="AB400"/>
  <c r="J398"/>
  <c r="O395"/>
  <c r="AC393"/>
  <c r="AD400"/>
  <c r="U399"/>
  <c r="AB398"/>
  <c r="L398"/>
  <c r="Z396"/>
  <c r="J396"/>
  <c r="Q395"/>
  <c r="O393"/>
  <c r="V400"/>
  <c r="AC399"/>
  <c r="M399"/>
  <c r="T398"/>
  <c r="K397"/>
  <c r="R396"/>
  <c r="Y395"/>
  <c r="I395"/>
  <c r="P394"/>
  <c r="W393"/>
  <c r="T400"/>
  <c r="K399"/>
  <c r="R398"/>
  <c r="Y397"/>
  <c r="I397"/>
  <c r="P396"/>
  <c r="W395"/>
  <c r="AD394"/>
  <c r="U393"/>
  <c r="Z400"/>
  <c r="R400"/>
  <c r="J400"/>
  <c r="Y399"/>
  <c r="Q399"/>
  <c r="I399"/>
  <c r="P398"/>
  <c r="W397"/>
  <c r="O397"/>
  <c r="AD396"/>
  <c r="V396"/>
  <c r="AC395"/>
  <c r="U395"/>
  <c r="M395"/>
  <c r="AB394"/>
  <c r="T394"/>
  <c r="L394"/>
  <c r="K393"/>
  <c r="P400"/>
  <c r="W399"/>
  <c r="O399"/>
  <c r="AD398"/>
  <c r="V398"/>
  <c r="AC397"/>
  <c r="U397"/>
  <c r="M397"/>
  <c r="AB396"/>
  <c r="T396"/>
  <c r="L396"/>
  <c r="K395"/>
  <c r="Z394"/>
  <c r="R394"/>
  <c r="J394"/>
  <c r="Y393"/>
  <c r="Q393"/>
  <c r="I393"/>
  <c r="AC400"/>
  <c r="Y400"/>
  <c r="U400"/>
  <c r="Q400"/>
  <c r="M400"/>
  <c r="I400"/>
  <c r="AB399"/>
  <c r="T399"/>
  <c r="P399"/>
  <c r="L399"/>
  <c r="W398"/>
  <c r="O398"/>
  <c r="K398"/>
  <c r="AD397"/>
  <c r="Z397"/>
  <c r="V397"/>
  <c r="R397"/>
  <c r="J397"/>
  <c r="AC396"/>
  <c r="Y396"/>
  <c r="U396"/>
  <c r="Q396"/>
  <c r="M396"/>
  <c r="I396"/>
  <c r="AB395"/>
  <c r="T395"/>
  <c r="P395"/>
  <c r="L395"/>
  <c r="W394"/>
  <c r="O394"/>
  <c r="K394"/>
  <c r="AD393"/>
  <c r="Z393"/>
  <c r="V393"/>
  <c r="R393"/>
  <c r="J393"/>
  <c r="W400"/>
  <c r="O400"/>
  <c r="K400"/>
  <c r="AD399"/>
  <c r="Z399"/>
  <c r="V399"/>
  <c r="R399"/>
  <c r="J399"/>
  <c r="AC398"/>
  <c r="Y398"/>
  <c r="AA398" s="1"/>
  <c r="U398"/>
  <c r="Q398"/>
  <c r="M398"/>
  <c r="I398"/>
  <c r="AB397"/>
  <c r="T397"/>
  <c r="P397"/>
  <c r="L397"/>
  <c r="N397" s="1"/>
  <c r="W396"/>
  <c r="O396"/>
  <c r="K396"/>
  <c r="AD395"/>
  <c r="Z395"/>
  <c r="V395"/>
  <c r="R395"/>
  <c r="J395"/>
  <c r="AC394"/>
  <c r="Y394"/>
  <c r="U394"/>
  <c r="Q394"/>
  <c r="M394"/>
  <c r="I394"/>
  <c r="AB393"/>
  <c r="T393"/>
  <c r="P393"/>
  <c r="L393"/>
  <c r="N396" l="1"/>
  <c r="H1870"/>
  <c r="H1871"/>
  <c r="AA394"/>
  <c r="S400"/>
  <c r="N400"/>
  <c r="H1867"/>
  <c r="AA400"/>
  <c r="H1866"/>
  <c r="H1868"/>
  <c r="H1865"/>
  <c r="H1869"/>
  <c r="AA396"/>
  <c r="H1872"/>
  <c r="S396"/>
  <c r="X397"/>
  <c r="X393"/>
  <c r="X399"/>
  <c r="N394"/>
  <c r="S394"/>
  <c r="X395"/>
  <c r="S398"/>
  <c r="N393"/>
  <c r="X394"/>
  <c r="S397"/>
  <c r="AA393"/>
  <c r="N395"/>
  <c r="X396"/>
  <c r="S399"/>
  <c r="AA397"/>
  <c r="N399"/>
  <c r="X400"/>
  <c r="S393"/>
  <c r="N398"/>
  <c r="AA399"/>
  <c r="AA395"/>
  <c r="X398"/>
  <c r="S395"/>
  <c r="H400" l="1"/>
  <c r="H396"/>
  <c r="H397"/>
  <c r="H393"/>
  <c r="H399"/>
  <c r="H395"/>
  <c r="H398"/>
  <c r="H394"/>
  <c r="Z2534"/>
  <c r="Y2534"/>
  <c r="V2529"/>
  <c r="AD2528"/>
  <c r="Y2531"/>
  <c r="T2532"/>
  <c r="AC2532"/>
  <c r="T2533"/>
  <c r="AC2535"/>
  <c r="V2530"/>
  <c r="T2530"/>
  <c r="U2530"/>
  <c r="W2530"/>
  <c r="O2529"/>
  <c r="R2532"/>
  <c r="R2529"/>
  <c r="Z2533"/>
  <c r="K2528"/>
  <c r="AD2533"/>
  <c r="L2529"/>
  <c r="AB2529"/>
  <c r="P2534"/>
  <c r="L2531"/>
  <c r="AB2531"/>
  <c r="O2532"/>
  <c r="P2532"/>
  <c r="Q2532"/>
  <c r="K2532"/>
  <c r="L2532"/>
  <c r="M2532"/>
  <c r="Z2535"/>
  <c r="Y2535"/>
  <c r="R2535"/>
  <c r="J2529"/>
  <c r="R2531"/>
  <c r="V2534"/>
  <c r="T2534"/>
  <c r="U2534"/>
  <c r="W2534"/>
  <c r="AB2534"/>
  <c r="L2528"/>
  <c r="J2530"/>
  <c r="M2529"/>
  <c r="P2530"/>
  <c r="W2532"/>
  <c r="P2529"/>
  <c r="O2533"/>
  <c r="T2535"/>
  <c r="J2533"/>
  <c r="L2534"/>
  <c r="AD2530"/>
  <c r="M2530"/>
  <c r="AB2530"/>
  <c r="W2529"/>
  <c r="T2531"/>
  <c r="M2528"/>
  <c r="AD2531"/>
  <c r="Y2533"/>
  <c r="K2530"/>
  <c r="L2530"/>
  <c r="Q2535"/>
  <c r="J2531"/>
  <c r="AD2535"/>
  <c r="R2533"/>
  <c r="K2533"/>
  <c r="Z2531"/>
  <c r="AA2531" s="1"/>
  <c r="Z2529"/>
  <c r="J2535"/>
  <c r="AC2531"/>
  <c r="U2531"/>
  <c r="L2535"/>
  <c r="U2529"/>
  <c r="K2535"/>
  <c r="M2535"/>
  <c r="AC2530"/>
  <c r="R2528"/>
  <c r="W2531"/>
  <c r="AD2532"/>
  <c r="I2535"/>
  <c r="V2531"/>
  <c r="T2529"/>
  <c r="K2534"/>
  <c r="M2534"/>
  <c r="I2529"/>
  <c r="Z2532"/>
  <c r="Y2529"/>
  <c r="AA2529" s="1"/>
  <c r="J2532"/>
  <c r="W2528"/>
  <c r="Z2530"/>
  <c r="W2533"/>
  <c r="Q2534"/>
  <c r="I2531"/>
  <c r="U2535"/>
  <c r="V2535"/>
  <c r="W2535"/>
  <c r="O2528"/>
  <c r="AD2534"/>
  <c r="Q2529"/>
  <c r="AC2533"/>
  <c r="O2535"/>
  <c r="AD2529"/>
  <c r="L2533"/>
  <c r="Q2528"/>
  <c r="P2535"/>
  <c r="I2528"/>
  <c r="K2531"/>
  <c r="AC2528"/>
  <c r="I2532"/>
  <c r="P2531"/>
  <c r="I2533"/>
  <c r="U2533"/>
  <c r="V2528"/>
  <c r="T2528"/>
  <c r="P2528"/>
  <c r="Z2528"/>
  <c r="AC2529"/>
  <c r="AB2532"/>
  <c r="AB2533"/>
  <c r="Y2532"/>
  <c r="P2533"/>
  <c r="I2530"/>
  <c r="M2531"/>
  <c r="Q2531"/>
  <c r="AB2528"/>
  <c r="R2534"/>
  <c r="O2534"/>
  <c r="V2533"/>
  <c r="Q2530"/>
  <c r="I2534"/>
  <c r="U2532"/>
  <c r="R2530"/>
  <c r="O2530"/>
  <c r="Q2533"/>
  <c r="K2529"/>
  <c r="N2529" s="1"/>
  <c r="Y2530"/>
  <c r="Y2528"/>
  <c r="AA2528" s="1"/>
  <c r="O2531"/>
  <c r="S2531" s="1"/>
  <c r="J2534"/>
  <c r="U2528"/>
  <c r="AC2534"/>
  <c r="M2533"/>
  <c r="V2532"/>
  <c r="X2532" s="1"/>
  <c r="J2528"/>
  <c r="AB2535"/>
  <c r="X2531"/>
  <c r="S2528"/>
  <c r="AA2532"/>
  <c r="S2535"/>
  <c r="S2533" l="1"/>
  <c r="N2531"/>
  <c r="X2533"/>
  <c r="X2529"/>
  <c r="N2528"/>
  <c r="S2529"/>
  <c r="N2533"/>
  <c r="S2534"/>
  <c r="X2528"/>
  <c r="AA2530"/>
  <c r="N2530"/>
  <c r="AA2535"/>
  <c r="H2528"/>
  <c r="AA2533"/>
  <c r="AA2534"/>
  <c r="N2532"/>
  <c r="S2532"/>
  <c r="X2530"/>
  <c r="S2530"/>
  <c r="H2531"/>
  <c r="H2529"/>
  <c r="X2535"/>
  <c r="N2534"/>
  <c r="N2535"/>
  <c r="H2535" s="1"/>
  <c r="X2534"/>
  <c r="I2992"/>
  <c r="J2992"/>
  <c r="K2992"/>
  <c r="L2992"/>
  <c r="M2992"/>
  <c r="O2992"/>
  <c r="P2992"/>
  <c r="Q2992"/>
  <c r="R2992"/>
  <c r="T2992"/>
  <c r="U2992"/>
  <c r="V2992"/>
  <c r="W2992"/>
  <c r="Y2992"/>
  <c r="Z2992"/>
  <c r="AB2992"/>
  <c r="AC2992"/>
  <c r="AD2992"/>
  <c r="I2993"/>
  <c r="J2993"/>
  <c r="K2993"/>
  <c r="L2993"/>
  <c r="M2993"/>
  <c r="O2993"/>
  <c r="P2993"/>
  <c r="Q2993"/>
  <c r="R2993"/>
  <c r="T2993"/>
  <c r="U2993"/>
  <c r="V2993"/>
  <c r="W2993"/>
  <c r="Y2993"/>
  <c r="Z2993"/>
  <c r="AB2993"/>
  <c r="AC2993"/>
  <c r="AD2993"/>
  <c r="I2994"/>
  <c r="J2994"/>
  <c r="K2994"/>
  <c r="L2994"/>
  <c r="M2994"/>
  <c r="O2994"/>
  <c r="P2994"/>
  <c r="Q2994"/>
  <c r="R2994"/>
  <c r="T2994"/>
  <c r="U2994"/>
  <c r="V2994"/>
  <c r="W2994"/>
  <c r="Y2994"/>
  <c r="Z2994"/>
  <c r="AB2994"/>
  <c r="AC2994"/>
  <c r="AD2994"/>
  <c r="I2995"/>
  <c r="J2995"/>
  <c r="K2995"/>
  <c r="L2995"/>
  <c r="M2995"/>
  <c r="O2995"/>
  <c r="P2995"/>
  <c r="Q2995"/>
  <c r="R2995"/>
  <c r="T2995"/>
  <c r="U2995"/>
  <c r="V2995"/>
  <c r="W2995"/>
  <c r="Y2995"/>
  <c r="Z2995"/>
  <c r="AB2995"/>
  <c r="AC2995"/>
  <c r="AD2995"/>
  <c r="I2996"/>
  <c r="J2996"/>
  <c r="K2996"/>
  <c r="L2996"/>
  <c r="M2996"/>
  <c r="O2996"/>
  <c r="P2996"/>
  <c r="Q2996"/>
  <c r="R2996"/>
  <c r="T2996"/>
  <c r="U2996"/>
  <c r="V2996"/>
  <c r="W2996"/>
  <c r="Y2996"/>
  <c r="Z2996"/>
  <c r="AB2996"/>
  <c r="AC2996"/>
  <c r="AD2996"/>
  <c r="I2997"/>
  <c r="J2997"/>
  <c r="K2997"/>
  <c r="L2997"/>
  <c r="M2997"/>
  <c r="O2997"/>
  <c r="P2997"/>
  <c r="Q2997"/>
  <c r="R2997"/>
  <c r="T2997"/>
  <c r="U2997"/>
  <c r="V2997"/>
  <c r="W2997"/>
  <c r="Y2997"/>
  <c r="Z2997"/>
  <c r="AB2997"/>
  <c r="AC2997"/>
  <c r="AD2997"/>
  <c r="I2998"/>
  <c r="J2998"/>
  <c r="K2998"/>
  <c r="L2998"/>
  <c r="M2998"/>
  <c r="O2998"/>
  <c r="P2998"/>
  <c r="Q2998"/>
  <c r="R2998"/>
  <c r="T2998"/>
  <c r="U2998"/>
  <c r="V2998"/>
  <c r="W2998"/>
  <c r="Y2998"/>
  <c r="Z2998"/>
  <c r="AB2998"/>
  <c r="AC2998"/>
  <c r="AD2998"/>
  <c r="I2999"/>
  <c r="J2999"/>
  <c r="K2999"/>
  <c r="L2999"/>
  <c r="M2999"/>
  <c r="O2999"/>
  <c r="P2999"/>
  <c r="Q2999"/>
  <c r="R2999"/>
  <c r="T2999"/>
  <c r="U2999"/>
  <c r="V2999"/>
  <c r="W2999"/>
  <c r="Y2999"/>
  <c r="Z2999"/>
  <c r="AB2999"/>
  <c r="AC2999"/>
  <c r="AD2999"/>
  <c r="I3975"/>
  <c r="J3975"/>
  <c r="K3975"/>
  <c r="L3975"/>
  <c r="M3975"/>
  <c r="O3975"/>
  <c r="P3975"/>
  <c r="Q3975"/>
  <c r="R3975"/>
  <c r="T3975"/>
  <c r="U3975"/>
  <c r="V3975"/>
  <c r="W3975"/>
  <c r="Y3975"/>
  <c r="Z3975"/>
  <c r="AB3975"/>
  <c r="AC3975"/>
  <c r="AD3975"/>
  <c r="I3976"/>
  <c r="J3976"/>
  <c r="K3976"/>
  <c r="L3976"/>
  <c r="M3976"/>
  <c r="O3976"/>
  <c r="P3976"/>
  <c r="Q3976"/>
  <c r="R3976"/>
  <c r="T3976"/>
  <c r="U3976"/>
  <c r="V3976"/>
  <c r="W3976"/>
  <c r="Y3976"/>
  <c r="Z3976"/>
  <c r="AB3976"/>
  <c r="AC3976"/>
  <c r="AD3976"/>
  <c r="I3977"/>
  <c r="J3977"/>
  <c r="K3977"/>
  <c r="L3977"/>
  <c r="M3977"/>
  <c r="O3977"/>
  <c r="P3977"/>
  <c r="Q3977"/>
  <c r="R3977"/>
  <c r="T3977"/>
  <c r="U3977"/>
  <c r="V3977"/>
  <c r="W3977"/>
  <c r="Y3977"/>
  <c r="Z3977"/>
  <c r="AB3977"/>
  <c r="AC3977"/>
  <c r="AD3977"/>
  <c r="I3978"/>
  <c r="J3978"/>
  <c r="K3978"/>
  <c r="L3978"/>
  <c r="M3978"/>
  <c r="O3978"/>
  <c r="P3978"/>
  <c r="Q3978"/>
  <c r="R3978"/>
  <c r="T3978"/>
  <c r="U3978"/>
  <c r="V3978"/>
  <c r="W3978"/>
  <c r="Y3978"/>
  <c r="Z3978"/>
  <c r="AB3978"/>
  <c r="AC3978"/>
  <c r="AD3978"/>
  <c r="I3979"/>
  <c r="J3979"/>
  <c r="K3979"/>
  <c r="L3979"/>
  <c r="M3979"/>
  <c r="O3979"/>
  <c r="P3979"/>
  <c r="Q3979"/>
  <c r="R3979"/>
  <c r="T3979"/>
  <c r="U3979"/>
  <c r="V3979"/>
  <c r="W3979"/>
  <c r="Y3979"/>
  <c r="Z3979"/>
  <c r="AB3979"/>
  <c r="AC3979"/>
  <c r="AD3979"/>
  <c r="I3980"/>
  <c r="J3980"/>
  <c r="K3980"/>
  <c r="L3980"/>
  <c r="M3980"/>
  <c r="O3980"/>
  <c r="P3980"/>
  <c r="Q3980"/>
  <c r="R3980"/>
  <c r="T3980"/>
  <c r="U3980"/>
  <c r="V3980"/>
  <c r="W3980"/>
  <c r="Y3980"/>
  <c r="Z3980"/>
  <c r="AB3980"/>
  <c r="AC3980"/>
  <c r="AD3980"/>
  <c r="I3981"/>
  <c r="J3981"/>
  <c r="K3981"/>
  <c r="L3981"/>
  <c r="M3981"/>
  <c r="O3981"/>
  <c r="P3981"/>
  <c r="Q3981"/>
  <c r="R3981"/>
  <c r="T3981"/>
  <c r="U3981"/>
  <c r="V3981"/>
  <c r="W3981"/>
  <c r="Y3981"/>
  <c r="Z3981"/>
  <c r="AB3981"/>
  <c r="AC3981"/>
  <c r="AD3981"/>
  <c r="I3982"/>
  <c r="J3982"/>
  <c r="K3982"/>
  <c r="L3982"/>
  <c r="M3982"/>
  <c r="O3982"/>
  <c r="P3982"/>
  <c r="Q3982"/>
  <c r="R3982"/>
  <c r="T3982"/>
  <c r="U3982"/>
  <c r="V3982"/>
  <c r="W3982"/>
  <c r="Y3982"/>
  <c r="Z3982"/>
  <c r="AB3982"/>
  <c r="AC3982"/>
  <c r="AD3982"/>
  <c r="H2533" l="1"/>
  <c r="H2532"/>
  <c r="AA3982"/>
  <c r="AA3975"/>
  <c r="AA2996"/>
  <c r="AA2992"/>
  <c r="H2534"/>
  <c r="S3982"/>
  <c r="S3981"/>
  <c r="X3979"/>
  <c r="H2530"/>
  <c r="AA3977"/>
  <c r="AA2997"/>
  <c r="N2996"/>
  <c r="AA2993"/>
  <c r="X2992"/>
  <c r="X3982"/>
  <c r="AA3981"/>
  <c r="N3980"/>
  <c r="X3975"/>
  <c r="S3975"/>
  <c r="N2998"/>
  <c r="X2996"/>
  <c r="S2994"/>
  <c r="N2994"/>
  <c r="S2995"/>
  <c r="AA3978"/>
  <c r="N3978"/>
  <c r="N3977"/>
  <c r="AA2999"/>
  <c r="X2999"/>
  <c r="S2999"/>
  <c r="AA2995"/>
  <c r="X3980"/>
  <c r="AA3979"/>
  <c r="S3979"/>
  <c r="N3979"/>
  <c r="S3978"/>
  <c r="S3977"/>
  <c r="AA3976"/>
  <c r="X2998"/>
  <c r="X2997"/>
  <c r="X2994"/>
  <c r="X2993"/>
  <c r="N2993"/>
  <c r="N3981"/>
  <c r="X3978"/>
  <c r="X3977"/>
  <c r="S2998"/>
  <c r="AA2994"/>
  <c r="N2992"/>
  <c r="X3981"/>
  <c r="X3976"/>
  <c r="S3976"/>
  <c r="N2999"/>
  <c r="S2997"/>
  <c r="S2996"/>
  <c r="N2995"/>
  <c r="S2993"/>
  <c r="S2992"/>
  <c r="N3982"/>
  <c r="H3982" s="1"/>
  <c r="AA3980"/>
  <c r="S3980"/>
  <c r="N3976"/>
  <c r="N3975"/>
  <c r="N2997"/>
  <c r="AA2998"/>
  <c r="X2995"/>
  <c r="H2995" l="1"/>
  <c r="H3981"/>
  <c r="H2999"/>
  <c r="H3977"/>
  <c r="H2998"/>
  <c r="H2993"/>
  <c r="H2992"/>
  <c r="H3975"/>
  <c r="H2997"/>
  <c r="H3976"/>
  <c r="H3978"/>
  <c r="H2994"/>
  <c r="H3979"/>
  <c r="H2996"/>
  <c r="H3980"/>
  <c r="B35" i="2" l="1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B188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B189"/>
  <c r="C189"/>
  <c r="D189"/>
  <c r="E189"/>
  <c r="F189"/>
  <c r="G189"/>
  <c r="H189"/>
  <c r="I189"/>
  <c r="J189"/>
  <c r="K189"/>
  <c r="L189"/>
  <c r="M189"/>
  <c r="N189"/>
  <c r="O189"/>
  <c r="P189"/>
  <c r="Q189"/>
  <c r="R189"/>
  <c r="S189"/>
  <c r="T189"/>
  <c r="B190"/>
  <c r="C190"/>
  <c r="D190"/>
  <c r="E190"/>
  <c r="F190"/>
  <c r="G190"/>
  <c r="H190"/>
  <c r="I190"/>
  <c r="J190"/>
  <c r="K190"/>
  <c r="L190"/>
  <c r="M190"/>
  <c r="N190"/>
  <c r="O190"/>
  <c r="P190"/>
  <c r="Q190"/>
  <c r="R190"/>
  <c r="S190"/>
  <c r="T190"/>
  <c r="B191"/>
  <c r="C191"/>
  <c r="D191"/>
  <c r="E191"/>
  <c r="F191"/>
  <c r="G191"/>
  <c r="H191"/>
  <c r="I191"/>
  <c r="J191"/>
  <c r="K191"/>
  <c r="L191"/>
  <c r="M191"/>
  <c r="N191"/>
  <c r="O191"/>
  <c r="P191"/>
  <c r="Q191"/>
  <c r="R191"/>
  <c r="S191"/>
  <c r="T191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D282" i="33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D925"/>
  <c r="E925"/>
  <c r="F925"/>
  <c r="G925"/>
  <c r="H925"/>
  <c r="I925"/>
  <c r="J925"/>
  <c r="K925"/>
  <c r="L925"/>
  <c r="M925"/>
  <c r="N925"/>
  <c r="O925"/>
  <c r="P925"/>
  <c r="Q925"/>
  <c r="R925"/>
  <c r="S925"/>
  <c r="T925"/>
  <c r="U925"/>
  <c r="V925"/>
  <c r="D926"/>
  <c r="E926"/>
  <c r="F926"/>
  <c r="G926"/>
  <c r="H926"/>
  <c r="I926"/>
  <c r="J926"/>
  <c r="K926"/>
  <c r="L926"/>
  <c r="M926"/>
  <c r="N926"/>
  <c r="O926"/>
  <c r="P926"/>
  <c r="Q926"/>
  <c r="R926"/>
  <c r="S926"/>
  <c r="T926"/>
  <c r="U926"/>
  <c r="V926"/>
  <c r="D927"/>
  <c r="E927"/>
  <c r="F927"/>
  <c r="G927"/>
  <c r="H927"/>
  <c r="I927"/>
  <c r="J927"/>
  <c r="K927"/>
  <c r="L927"/>
  <c r="M927"/>
  <c r="N927"/>
  <c r="O927"/>
  <c r="P927"/>
  <c r="Q927"/>
  <c r="R927"/>
  <c r="S927"/>
  <c r="T927"/>
  <c r="U927"/>
  <c r="V927"/>
  <c r="D928"/>
  <c r="E928"/>
  <c r="F928"/>
  <c r="G928"/>
  <c r="H928"/>
  <c r="I928"/>
  <c r="J928"/>
  <c r="K928"/>
  <c r="L928"/>
  <c r="M928"/>
  <c r="N928"/>
  <c r="O928"/>
  <c r="P928"/>
  <c r="Q928"/>
  <c r="R928"/>
  <c r="S928"/>
  <c r="T928"/>
  <c r="U928"/>
  <c r="V928"/>
  <c r="D929"/>
  <c r="E929"/>
  <c r="F929"/>
  <c r="G929"/>
  <c r="H929"/>
  <c r="I929"/>
  <c r="J929"/>
  <c r="K929"/>
  <c r="L929"/>
  <c r="M929"/>
  <c r="N929"/>
  <c r="O929"/>
  <c r="P929"/>
  <c r="Q929"/>
  <c r="R929"/>
  <c r="S929"/>
  <c r="T929"/>
  <c r="U929"/>
  <c r="V929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D961"/>
  <c r="E961"/>
  <c r="F961"/>
  <c r="G961"/>
  <c r="H961"/>
  <c r="I961"/>
  <c r="J961"/>
  <c r="K961"/>
  <c r="L961"/>
  <c r="M961"/>
  <c r="N961"/>
  <c r="O961"/>
  <c r="P961"/>
  <c r="Q961"/>
  <c r="R961"/>
  <c r="S961"/>
  <c r="T961"/>
  <c r="U961"/>
  <c r="V961"/>
  <c r="D962"/>
  <c r="E962"/>
  <c r="F962"/>
  <c r="G962"/>
  <c r="H962"/>
  <c r="I962"/>
  <c r="J962"/>
  <c r="K962"/>
  <c r="L962"/>
  <c r="M962"/>
  <c r="N962"/>
  <c r="O962"/>
  <c r="P962"/>
  <c r="Q962"/>
  <c r="R962"/>
  <c r="S962"/>
  <c r="T962"/>
  <c r="U962"/>
  <c r="V962"/>
  <c r="D963"/>
  <c r="E963"/>
  <c r="F963"/>
  <c r="G963"/>
  <c r="H963"/>
  <c r="I963"/>
  <c r="J963"/>
  <c r="K963"/>
  <c r="L963"/>
  <c r="M963"/>
  <c r="N963"/>
  <c r="O963"/>
  <c r="P963"/>
  <c r="Q963"/>
  <c r="R963"/>
  <c r="S963"/>
  <c r="T963"/>
  <c r="U963"/>
  <c r="V963"/>
  <c r="D964"/>
  <c r="E964"/>
  <c r="F964"/>
  <c r="G964"/>
  <c r="H964"/>
  <c r="I964"/>
  <c r="J964"/>
  <c r="K964"/>
  <c r="L964"/>
  <c r="M964"/>
  <c r="N964"/>
  <c r="O964"/>
  <c r="P964"/>
  <c r="Q964"/>
  <c r="R964"/>
  <c r="S964"/>
  <c r="T964"/>
  <c r="U964"/>
  <c r="V964"/>
  <c r="D965"/>
  <c r="E965"/>
  <c r="F965"/>
  <c r="G965"/>
  <c r="H965"/>
  <c r="I965"/>
  <c r="J965"/>
  <c r="K965"/>
  <c r="L965"/>
  <c r="M965"/>
  <c r="N965"/>
  <c r="O965"/>
  <c r="P965"/>
  <c r="Q965"/>
  <c r="R965"/>
  <c r="S965"/>
  <c r="T965"/>
  <c r="U965"/>
  <c r="V965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D997"/>
  <c r="E997"/>
  <c r="F997"/>
  <c r="G997"/>
  <c r="H997"/>
  <c r="I997"/>
  <c r="J997"/>
  <c r="K997"/>
  <c r="L997"/>
  <c r="M997"/>
  <c r="N997"/>
  <c r="O997"/>
  <c r="P997"/>
  <c r="Q997"/>
  <c r="R997"/>
  <c r="S997"/>
  <c r="T997"/>
  <c r="U997"/>
  <c r="V997"/>
  <c r="D998"/>
  <c r="E998"/>
  <c r="F998"/>
  <c r="G998"/>
  <c r="H998"/>
  <c r="I998"/>
  <c r="J998"/>
  <c r="K998"/>
  <c r="L998"/>
  <c r="M998"/>
  <c r="N998"/>
  <c r="O998"/>
  <c r="P998"/>
  <c r="Q998"/>
  <c r="R998"/>
  <c r="S998"/>
  <c r="T998"/>
  <c r="U998"/>
  <c r="V998"/>
  <c r="D999"/>
  <c r="E999"/>
  <c r="F999"/>
  <c r="G999"/>
  <c r="H999"/>
  <c r="I999"/>
  <c r="J999"/>
  <c r="K999"/>
  <c r="L999"/>
  <c r="M999"/>
  <c r="N999"/>
  <c r="O999"/>
  <c r="P999"/>
  <c r="Q999"/>
  <c r="R999"/>
  <c r="S999"/>
  <c r="T999"/>
  <c r="U999"/>
  <c r="V999"/>
  <c r="D1000"/>
  <c r="E1000"/>
  <c r="F1000"/>
  <c r="G1000"/>
  <c r="H1000"/>
  <c r="I1000"/>
  <c r="J1000"/>
  <c r="K1000"/>
  <c r="L1000"/>
  <c r="M1000"/>
  <c r="N1000"/>
  <c r="O1000"/>
  <c r="P1000"/>
  <c r="Q1000"/>
  <c r="R1000"/>
  <c r="S1000"/>
  <c r="T1000"/>
  <c r="U1000"/>
  <c r="V1000"/>
  <c r="D1001"/>
  <c r="E1001"/>
  <c r="F1001"/>
  <c r="G1001"/>
  <c r="H1001"/>
  <c r="I1001"/>
  <c r="J1001"/>
  <c r="K1001"/>
  <c r="L1001"/>
  <c r="M1001"/>
  <c r="N1001"/>
  <c r="O1001"/>
  <c r="P1001"/>
  <c r="Q1001"/>
  <c r="R1001"/>
  <c r="S1001"/>
  <c r="T1001"/>
  <c r="U1001"/>
  <c r="V1001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H166" i="1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Z215"/>
  <c r="AA215"/>
  <c r="AB215"/>
  <c r="AC215"/>
  <c r="AD215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Z252"/>
  <c r="AA252"/>
  <c r="AB252"/>
  <c r="AC252"/>
  <c r="AD252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Z253"/>
  <c r="AA253"/>
  <c r="AB253"/>
  <c r="AC253"/>
  <c r="AD253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Z254"/>
  <c r="AA254"/>
  <c r="AB254"/>
  <c r="AC254"/>
  <c r="AD254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C255"/>
  <c r="AD255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Z257"/>
  <c r="AA257"/>
  <c r="AB257"/>
  <c r="AC257"/>
  <c r="AD257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Z258"/>
  <c r="AA258"/>
  <c r="AB258"/>
  <c r="AC258"/>
  <c r="AD258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Z259"/>
  <c r="AA259"/>
  <c r="AB259"/>
  <c r="AC259"/>
  <c r="AD259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Z271"/>
  <c r="AA271"/>
  <c r="AB271"/>
  <c r="AC271"/>
  <c r="AD271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Z272"/>
  <c r="AA272"/>
  <c r="AB272"/>
  <c r="AC272"/>
  <c r="AD272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Z276"/>
  <c r="AA276"/>
  <c r="AB276"/>
  <c r="AC276"/>
  <c r="AD276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Z345"/>
  <c r="AA345"/>
  <c r="AB345"/>
  <c r="AC345"/>
  <c r="AD345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Z346"/>
  <c r="AA346"/>
  <c r="AB346"/>
  <c r="AC346"/>
  <c r="AD346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Z347"/>
  <c r="AA347"/>
  <c r="AB347"/>
  <c r="AC347"/>
  <c r="AD347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Z348"/>
  <c r="AA348"/>
  <c r="AB348"/>
  <c r="AC348"/>
  <c r="AD348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Z349"/>
  <c r="AA349"/>
  <c r="AB349"/>
  <c r="AC349"/>
  <c r="AD349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Z350"/>
  <c r="AA350"/>
  <c r="AB350"/>
  <c r="AC350"/>
  <c r="AD350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Z351"/>
  <c r="AA351"/>
  <c r="AB351"/>
  <c r="AC351"/>
  <c r="AD351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Z352"/>
  <c r="AA352"/>
  <c r="AB352"/>
  <c r="AC352"/>
  <c r="AD352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Z353"/>
  <c r="AA353"/>
  <c r="AB353"/>
  <c r="AC353"/>
  <c r="AD353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Z354"/>
  <c r="AA354"/>
  <c r="AB354"/>
  <c r="AC354"/>
  <c r="AD354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Z355"/>
  <c r="AA355"/>
  <c r="AB355"/>
  <c r="AC355"/>
  <c r="AD355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Z356"/>
  <c r="AA356"/>
  <c r="AB356"/>
  <c r="AC356"/>
  <c r="AD356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Z357"/>
  <c r="AA357"/>
  <c r="AB357"/>
  <c r="AC357"/>
  <c r="AD357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Z358"/>
  <c r="AA358"/>
  <c r="AB358"/>
  <c r="AC358"/>
  <c r="AD358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Z449"/>
  <c r="AA449"/>
  <c r="AB449"/>
  <c r="AC449"/>
  <c r="AD449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Z450"/>
  <c r="AA450"/>
  <c r="AB450"/>
  <c r="AC450"/>
  <c r="AD450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Z451"/>
  <c r="AA451"/>
  <c r="AB451"/>
  <c r="AC451"/>
  <c r="AD451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Z452"/>
  <c r="AA452"/>
  <c r="AB452"/>
  <c r="AC452"/>
  <c r="AD452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Z453"/>
  <c r="AA453"/>
  <c r="AB453"/>
  <c r="AC453"/>
  <c r="AD453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Z454"/>
  <c r="AA454"/>
  <c r="AB454"/>
  <c r="AC454"/>
  <c r="AD454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Z455"/>
  <c r="AA455"/>
  <c r="AB455"/>
  <c r="AC455"/>
  <c r="AD455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Z456"/>
  <c r="AA456"/>
  <c r="AB456"/>
  <c r="AC456"/>
  <c r="AD456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Z457"/>
  <c r="AA457"/>
  <c r="AB457"/>
  <c r="AC457"/>
  <c r="AD457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Z458"/>
  <c r="AA458"/>
  <c r="AB458"/>
  <c r="AC458"/>
  <c r="AD458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Z459"/>
  <c r="AA459"/>
  <c r="AB459"/>
  <c r="AC459"/>
  <c r="AD459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Z460"/>
  <c r="AA460"/>
  <c r="AB460"/>
  <c r="AC460"/>
  <c r="AD460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Z461"/>
  <c r="AA461"/>
  <c r="AB461"/>
  <c r="AC461"/>
  <c r="AD461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Z462"/>
  <c r="AA462"/>
  <c r="AB462"/>
  <c r="AC462"/>
  <c r="AD462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Z463"/>
  <c r="AA463"/>
  <c r="AB463"/>
  <c r="AC463"/>
  <c r="AD463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Z464"/>
  <c r="AA464"/>
  <c r="AB464"/>
  <c r="AC464"/>
  <c r="AD464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Z465"/>
  <c r="AA465"/>
  <c r="AB465"/>
  <c r="AC465"/>
  <c r="AD465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Z466"/>
  <c r="AA466"/>
  <c r="AB466"/>
  <c r="AC466"/>
  <c r="AD466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Z467"/>
  <c r="AA467"/>
  <c r="AB467"/>
  <c r="AC467"/>
  <c r="AD467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Z468"/>
  <c r="AA468"/>
  <c r="AB468"/>
  <c r="AC468"/>
  <c r="AD468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Z469"/>
  <c r="AA469"/>
  <c r="AB469"/>
  <c r="AC469"/>
  <c r="AD469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Z470"/>
  <c r="AA470"/>
  <c r="AB470"/>
  <c r="AC470"/>
  <c r="AD470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Z471"/>
  <c r="AA471"/>
  <c r="AB471"/>
  <c r="AC471"/>
  <c r="AD471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Z472"/>
  <c r="AA472"/>
  <c r="AB472"/>
  <c r="AC472"/>
  <c r="AD472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Z481"/>
  <c r="AA481"/>
  <c r="AB481"/>
  <c r="AC481"/>
  <c r="AD481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Z482"/>
  <c r="AA482"/>
  <c r="AB482"/>
  <c r="AC482"/>
  <c r="AD482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Z483"/>
  <c r="AA483"/>
  <c r="AB483"/>
  <c r="AC483"/>
  <c r="AD483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Z484"/>
  <c r="AA484"/>
  <c r="AB484"/>
  <c r="AC484"/>
  <c r="AD484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Z485"/>
  <c r="AA485"/>
  <c r="AB485"/>
  <c r="AC485"/>
  <c r="AD485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Z486"/>
  <c r="AA486"/>
  <c r="AB486"/>
  <c r="AC486"/>
  <c r="AD486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Z487"/>
  <c r="AA487"/>
  <c r="AB487"/>
  <c r="AC487"/>
  <c r="AD487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Z488"/>
  <c r="AA488"/>
  <c r="AB488"/>
  <c r="AC488"/>
  <c r="AD488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Z497"/>
  <c r="AA497"/>
  <c r="AB497"/>
  <c r="AC497"/>
  <c r="AD497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Z498"/>
  <c r="AA498"/>
  <c r="AB498"/>
  <c r="AC498"/>
  <c r="AD498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Z499"/>
  <c r="AA499"/>
  <c r="AB499"/>
  <c r="AC499"/>
  <c r="AD499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Z500"/>
  <c r="AA500"/>
  <c r="AB500"/>
  <c r="AC500"/>
  <c r="AD500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Z501"/>
  <c r="AA501"/>
  <c r="AB501"/>
  <c r="AC501"/>
  <c r="AD501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Z502"/>
  <c r="AA502"/>
  <c r="AB502"/>
  <c r="AC502"/>
  <c r="AD502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Z503"/>
  <c r="AA503"/>
  <c r="AB503"/>
  <c r="AC503"/>
  <c r="AD503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Z504"/>
  <c r="AA504"/>
  <c r="AB504"/>
  <c r="AC504"/>
  <c r="AD504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Z521"/>
  <c r="AA521"/>
  <c r="AB521"/>
  <c r="AC521"/>
  <c r="AD521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Z522"/>
  <c r="AA522"/>
  <c r="AB522"/>
  <c r="AC522"/>
  <c r="AD522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Z523"/>
  <c r="AA523"/>
  <c r="AB523"/>
  <c r="AC523"/>
  <c r="AD523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Z524"/>
  <c r="AA524"/>
  <c r="AB524"/>
  <c r="AC524"/>
  <c r="AD524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Z525"/>
  <c r="AA525"/>
  <c r="AB525"/>
  <c r="AC525"/>
  <c r="AD525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Z526"/>
  <c r="AA526"/>
  <c r="AB526"/>
  <c r="AC526"/>
  <c r="AD526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Z527"/>
  <c r="AA527"/>
  <c r="AB527"/>
  <c r="AC527"/>
  <c r="AD527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Z528"/>
  <c r="AA528"/>
  <c r="AB528"/>
  <c r="AC528"/>
  <c r="AD528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Z529"/>
  <c r="AA529"/>
  <c r="AB529"/>
  <c r="AC529"/>
  <c r="AD529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Z530"/>
  <c r="AA530"/>
  <c r="AB530"/>
  <c r="AC530"/>
  <c r="AD530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Z531"/>
  <c r="AA531"/>
  <c r="AB531"/>
  <c r="AC531"/>
  <c r="AD531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Z532"/>
  <c r="AA532"/>
  <c r="AB532"/>
  <c r="AC532"/>
  <c r="AD532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Z533"/>
  <c r="AA533"/>
  <c r="AB533"/>
  <c r="AC533"/>
  <c r="AD533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Z534"/>
  <c r="AA534"/>
  <c r="AB534"/>
  <c r="AC534"/>
  <c r="AD534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Z535"/>
  <c r="AA535"/>
  <c r="AB535"/>
  <c r="AC535"/>
  <c r="AD535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Z536"/>
  <c r="AA536"/>
  <c r="AB536"/>
  <c r="AC536"/>
  <c r="AD536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Z585"/>
  <c r="AA585"/>
  <c r="AB585"/>
  <c r="AC585"/>
  <c r="AD585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Z586"/>
  <c r="AA586"/>
  <c r="AB586"/>
  <c r="AC586"/>
  <c r="AD586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Z587"/>
  <c r="AA587"/>
  <c r="AB587"/>
  <c r="AC587"/>
  <c r="AD587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Z588"/>
  <c r="AA588"/>
  <c r="AB588"/>
  <c r="AC588"/>
  <c r="AD588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Z589"/>
  <c r="AA589"/>
  <c r="AB589"/>
  <c r="AC589"/>
  <c r="AD589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Z590"/>
  <c r="AA590"/>
  <c r="AB590"/>
  <c r="AC590"/>
  <c r="AD590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Z591"/>
  <c r="AA591"/>
  <c r="AB591"/>
  <c r="AC591"/>
  <c r="AD591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Z592"/>
  <c r="AA592"/>
  <c r="AB592"/>
  <c r="AC592"/>
  <c r="AD592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Z593"/>
  <c r="AA593"/>
  <c r="AB593"/>
  <c r="AC593"/>
  <c r="AD593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Z594"/>
  <c r="AA594"/>
  <c r="AB594"/>
  <c r="AC594"/>
  <c r="AD594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Z595"/>
  <c r="AA595"/>
  <c r="AB595"/>
  <c r="AC595"/>
  <c r="AD595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Z596"/>
  <c r="AA596"/>
  <c r="AB596"/>
  <c r="AC596"/>
  <c r="AD596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Z597"/>
  <c r="AA597"/>
  <c r="AB597"/>
  <c r="AC597"/>
  <c r="AD597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Z598"/>
  <c r="AA598"/>
  <c r="AB598"/>
  <c r="AC598"/>
  <c r="AD598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Z599"/>
  <c r="AA599"/>
  <c r="AB599"/>
  <c r="AC599"/>
  <c r="AD599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Z600"/>
  <c r="AA600"/>
  <c r="AB600"/>
  <c r="AC600"/>
  <c r="AD600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Z609"/>
  <c r="AA609"/>
  <c r="AB609"/>
  <c r="AC609"/>
  <c r="AD609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Z610"/>
  <c r="AA610"/>
  <c r="AB610"/>
  <c r="AC610"/>
  <c r="AD610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Z611"/>
  <c r="AA611"/>
  <c r="AB611"/>
  <c r="AC611"/>
  <c r="AD611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Z612"/>
  <c r="AA612"/>
  <c r="AB612"/>
  <c r="AC612"/>
  <c r="AD612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Z613"/>
  <c r="AA613"/>
  <c r="AB613"/>
  <c r="AC613"/>
  <c r="AD613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Z614"/>
  <c r="AA614"/>
  <c r="AB614"/>
  <c r="AC614"/>
  <c r="AD614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Z615"/>
  <c r="AA615"/>
  <c r="AB615"/>
  <c r="AC615"/>
  <c r="AD615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Z616"/>
  <c r="AA616"/>
  <c r="AB616"/>
  <c r="AC616"/>
  <c r="AD61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Z626"/>
  <c r="AA626"/>
  <c r="AB626"/>
  <c r="AC626"/>
  <c r="AD626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Z627"/>
  <c r="AA627"/>
  <c r="AB627"/>
  <c r="AC627"/>
  <c r="AD627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Z628"/>
  <c r="AA628"/>
  <c r="AB628"/>
  <c r="AC628"/>
  <c r="AD628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Z629"/>
  <c r="AA629"/>
  <c r="AB629"/>
  <c r="AC629"/>
  <c r="AD629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Z630"/>
  <c r="AA630"/>
  <c r="AB630"/>
  <c r="AC630"/>
  <c r="AD630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Z631"/>
  <c r="AA631"/>
  <c r="AB631"/>
  <c r="AC631"/>
  <c r="AD631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Z632"/>
  <c r="AA632"/>
  <c r="AB632"/>
  <c r="AC632"/>
  <c r="AD632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Z633"/>
  <c r="AA633"/>
  <c r="AB633"/>
  <c r="AC633"/>
  <c r="AD633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Z705"/>
  <c r="AA705"/>
  <c r="AB705"/>
  <c r="AC705"/>
  <c r="AD705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Z706"/>
  <c r="AA706"/>
  <c r="AB706"/>
  <c r="AC706"/>
  <c r="AD706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Z707"/>
  <c r="AA707"/>
  <c r="AB707"/>
  <c r="AC707"/>
  <c r="AD707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Z708"/>
  <c r="AA708"/>
  <c r="AB708"/>
  <c r="AC708"/>
  <c r="AD708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Z709"/>
  <c r="AA709"/>
  <c r="AB709"/>
  <c r="AC709"/>
  <c r="AD709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Z710"/>
  <c r="AA710"/>
  <c r="AB710"/>
  <c r="AC710"/>
  <c r="AD710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Z711"/>
  <c r="AA711"/>
  <c r="AB711"/>
  <c r="AC711"/>
  <c r="AD711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Z712"/>
  <c r="AA712"/>
  <c r="AB712"/>
  <c r="AC712"/>
  <c r="AD712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Z714"/>
  <c r="AA714"/>
  <c r="AB714"/>
  <c r="AC714"/>
  <c r="AD714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Z715"/>
  <c r="AA715"/>
  <c r="AB715"/>
  <c r="AC715"/>
  <c r="AD715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Z716"/>
  <c r="AA716"/>
  <c r="AB716"/>
  <c r="AC716"/>
  <c r="AD716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Z717"/>
  <c r="AA717"/>
  <c r="AB717"/>
  <c r="AC717"/>
  <c r="AD717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Z718"/>
  <c r="AA718"/>
  <c r="AB718"/>
  <c r="AC718"/>
  <c r="AD718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Z719"/>
  <c r="AA719"/>
  <c r="AB719"/>
  <c r="AC719"/>
  <c r="AD719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Z720"/>
  <c r="AA720"/>
  <c r="AB720"/>
  <c r="AC720"/>
  <c r="AD720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Z721"/>
  <c r="AA721"/>
  <c r="AB721"/>
  <c r="AC721"/>
  <c r="AD721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Z748"/>
  <c r="AA748"/>
  <c r="AB748"/>
  <c r="AC748"/>
  <c r="AD748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Z749"/>
  <c r="AA749"/>
  <c r="AB749"/>
  <c r="AC749"/>
  <c r="AD749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Z750"/>
  <c r="AA750"/>
  <c r="AB750"/>
  <c r="AC750"/>
  <c r="AD750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Z751"/>
  <c r="AA751"/>
  <c r="AB751"/>
  <c r="AC751"/>
  <c r="AD751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Z752"/>
  <c r="AA752"/>
  <c r="AB752"/>
  <c r="AC752"/>
  <c r="AD752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Z753"/>
  <c r="AA753"/>
  <c r="AB753"/>
  <c r="AC753"/>
  <c r="AD753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Z754"/>
  <c r="AA754"/>
  <c r="AB754"/>
  <c r="AC754"/>
  <c r="AD754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Z755"/>
  <c r="AA755"/>
  <c r="AB755"/>
  <c r="AC755"/>
  <c r="AD755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Z757"/>
  <c r="AA757"/>
  <c r="AB757"/>
  <c r="AC757"/>
  <c r="AD757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Z758"/>
  <c r="AA758"/>
  <c r="AB758"/>
  <c r="AC758"/>
  <c r="AD758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Z759"/>
  <c r="AA759"/>
  <c r="AB759"/>
  <c r="AC759"/>
  <c r="AD759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Z760"/>
  <c r="AA760"/>
  <c r="AB760"/>
  <c r="AC760"/>
  <c r="AD760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Z761"/>
  <c r="AA761"/>
  <c r="AB761"/>
  <c r="AC761"/>
  <c r="AD761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Z762"/>
  <c r="AA762"/>
  <c r="AB762"/>
  <c r="AC762"/>
  <c r="AD762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Z763"/>
  <c r="AA763"/>
  <c r="AB763"/>
  <c r="AC763"/>
  <c r="AD763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Z764"/>
  <c r="AA764"/>
  <c r="AB764"/>
  <c r="AC764"/>
  <c r="AD764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Z766"/>
  <c r="AA766"/>
  <c r="AB766"/>
  <c r="AC766"/>
  <c r="AD766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Z767"/>
  <c r="AA767"/>
  <c r="AB767"/>
  <c r="AC767"/>
  <c r="AD767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Z768"/>
  <c r="AA768"/>
  <c r="AB768"/>
  <c r="AC768"/>
  <c r="AD768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Z769"/>
  <c r="AA769"/>
  <c r="AB769"/>
  <c r="AC769"/>
  <c r="AD769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Z770"/>
  <c r="AA770"/>
  <c r="AB770"/>
  <c r="AC770"/>
  <c r="AD770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Z771"/>
  <c r="AA771"/>
  <c r="AB771"/>
  <c r="AC771"/>
  <c r="AD771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Z772"/>
  <c r="AA772"/>
  <c r="AB772"/>
  <c r="AC772"/>
  <c r="AD772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Z773"/>
  <c r="AA773"/>
  <c r="AB773"/>
  <c r="AC773"/>
  <c r="AD773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Z775"/>
  <c r="AA775"/>
  <c r="AB775"/>
  <c r="AC775"/>
  <c r="AD775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Z776"/>
  <c r="AA776"/>
  <c r="AB776"/>
  <c r="AC776"/>
  <c r="AD776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Z777"/>
  <c r="AA777"/>
  <c r="AB777"/>
  <c r="AC777"/>
  <c r="AD777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Z778"/>
  <c r="AA778"/>
  <c r="AB778"/>
  <c r="AC778"/>
  <c r="AD778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Z779"/>
  <c r="AA779"/>
  <c r="AB779"/>
  <c r="AC779"/>
  <c r="AD779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Z780"/>
  <c r="AA780"/>
  <c r="AB780"/>
  <c r="AC780"/>
  <c r="AD780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Z781"/>
  <c r="AA781"/>
  <c r="AB781"/>
  <c r="AC781"/>
  <c r="AD781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Z782"/>
  <c r="AA782"/>
  <c r="AB782"/>
  <c r="AC782"/>
  <c r="AD782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Z785"/>
  <c r="AA785"/>
  <c r="AB785"/>
  <c r="AC785"/>
  <c r="AD785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Z786"/>
  <c r="AA786"/>
  <c r="AB786"/>
  <c r="AC786"/>
  <c r="AD786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Z787"/>
  <c r="AA787"/>
  <c r="AB787"/>
  <c r="AC787"/>
  <c r="AD787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Z788"/>
  <c r="AA788"/>
  <c r="AB788"/>
  <c r="AC788"/>
  <c r="AD788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Z789"/>
  <c r="AA789"/>
  <c r="AB789"/>
  <c r="AC789"/>
  <c r="AD789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Z790"/>
  <c r="AA790"/>
  <c r="AB790"/>
  <c r="AC790"/>
  <c r="AD790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Z791"/>
  <c r="AA791"/>
  <c r="AB791"/>
  <c r="AC791"/>
  <c r="AD791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Z792"/>
  <c r="AA792"/>
  <c r="AB792"/>
  <c r="AC792"/>
  <c r="AD792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Z801"/>
  <c r="AA801"/>
  <c r="AB801"/>
  <c r="AC801"/>
  <c r="AD801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Z802"/>
  <c r="AA802"/>
  <c r="AB802"/>
  <c r="AC802"/>
  <c r="AD802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Z803"/>
  <c r="AA803"/>
  <c r="AB803"/>
  <c r="AC803"/>
  <c r="AD803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Z804"/>
  <c r="AA804"/>
  <c r="AB804"/>
  <c r="AC804"/>
  <c r="AD804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Z805"/>
  <c r="AA805"/>
  <c r="AB805"/>
  <c r="AC805"/>
  <c r="AD805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Z806"/>
  <c r="AA806"/>
  <c r="AB806"/>
  <c r="AC806"/>
  <c r="AD806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Z807"/>
  <c r="AA807"/>
  <c r="AB807"/>
  <c r="AC807"/>
  <c r="AD807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Z808"/>
  <c r="AA808"/>
  <c r="AB808"/>
  <c r="AC808"/>
  <c r="AD808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Z837"/>
  <c r="AA837"/>
  <c r="AB837"/>
  <c r="AC837"/>
  <c r="AD837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Z838"/>
  <c r="AA838"/>
  <c r="AB838"/>
  <c r="AC838"/>
  <c r="AD838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Z839"/>
  <c r="AA839"/>
  <c r="AB839"/>
  <c r="AC839"/>
  <c r="AD839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Z840"/>
  <c r="AA840"/>
  <c r="AB840"/>
  <c r="AC840"/>
  <c r="AD840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Z841"/>
  <c r="AA841"/>
  <c r="AB841"/>
  <c r="AC841"/>
  <c r="AD841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Z842"/>
  <c r="AA842"/>
  <c r="AB842"/>
  <c r="AC842"/>
  <c r="AD842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Z843"/>
  <c r="AA843"/>
  <c r="AB843"/>
  <c r="AC843"/>
  <c r="AD843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Z844"/>
  <c r="AA844"/>
  <c r="AB844"/>
  <c r="AC844"/>
  <c r="AD844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Z846"/>
  <c r="AA846"/>
  <c r="AB846"/>
  <c r="AC846"/>
  <c r="AD846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Z847"/>
  <c r="AA847"/>
  <c r="AB847"/>
  <c r="AC847"/>
  <c r="AD847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Z848"/>
  <c r="AA848"/>
  <c r="AB848"/>
  <c r="AC848"/>
  <c r="AD848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Z849"/>
  <c r="AA849"/>
  <c r="AB849"/>
  <c r="AC849"/>
  <c r="AD849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Z850"/>
  <c r="AA850"/>
  <c r="AB850"/>
  <c r="AC850"/>
  <c r="AD850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Z851"/>
  <c r="AA851"/>
  <c r="AB851"/>
  <c r="AC851"/>
  <c r="AD851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Z852"/>
  <c r="AA852"/>
  <c r="AB852"/>
  <c r="AC852"/>
  <c r="AD852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Z853"/>
  <c r="AA853"/>
  <c r="AB853"/>
  <c r="AC853"/>
  <c r="AD853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Z856"/>
  <c r="AA856"/>
  <c r="AB856"/>
  <c r="AC856"/>
  <c r="AD856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Z857"/>
  <c r="AA857"/>
  <c r="AB857"/>
  <c r="AC857"/>
  <c r="AD857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Z858"/>
  <c r="AA858"/>
  <c r="AB858"/>
  <c r="AC858"/>
  <c r="AD858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Z859"/>
  <c r="AA859"/>
  <c r="AB859"/>
  <c r="AC859"/>
  <c r="AD859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Z860"/>
  <c r="AA860"/>
  <c r="AB860"/>
  <c r="AC860"/>
  <c r="AD860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Z861"/>
  <c r="AA861"/>
  <c r="AB861"/>
  <c r="AC861"/>
  <c r="AD861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Z862"/>
  <c r="AA862"/>
  <c r="AB862"/>
  <c r="AC862"/>
  <c r="AD862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Z863"/>
  <c r="AA863"/>
  <c r="AB863"/>
  <c r="AC863"/>
  <c r="AD863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Z864"/>
  <c r="AA864"/>
  <c r="AB864"/>
  <c r="AC864"/>
  <c r="AD864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Z865"/>
  <c r="AA865"/>
  <c r="AB865"/>
  <c r="AC865"/>
  <c r="AD865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Z866"/>
  <c r="AA866"/>
  <c r="AB866"/>
  <c r="AC866"/>
  <c r="AD866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Z867"/>
  <c r="AA867"/>
  <c r="AB867"/>
  <c r="AC867"/>
  <c r="AD867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Z868"/>
  <c r="AA868"/>
  <c r="AB868"/>
  <c r="AC868"/>
  <c r="AD868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Z869"/>
  <c r="AA869"/>
  <c r="AB869"/>
  <c r="AC869"/>
  <c r="AD869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Z870"/>
  <c r="AA870"/>
  <c r="AB870"/>
  <c r="AC870"/>
  <c r="AD870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Z871"/>
  <c r="AA871"/>
  <c r="AB871"/>
  <c r="AC871"/>
  <c r="AD871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Z872"/>
  <c r="AA872"/>
  <c r="AB872"/>
  <c r="AC872"/>
  <c r="AD872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Z873"/>
  <c r="AA873"/>
  <c r="AB873"/>
  <c r="AC873"/>
  <c r="AD873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Z874"/>
  <c r="AA874"/>
  <c r="AB874"/>
  <c r="AC874"/>
  <c r="AD874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Z875"/>
  <c r="AA875"/>
  <c r="AB875"/>
  <c r="AC875"/>
  <c r="AD875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Z876"/>
  <c r="AA876"/>
  <c r="AB876"/>
  <c r="AC876"/>
  <c r="AD876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Z877"/>
  <c r="AA877"/>
  <c r="AB877"/>
  <c r="AC877"/>
  <c r="AD877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Z878"/>
  <c r="AA878"/>
  <c r="AB878"/>
  <c r="AC878"/>
  <c r="AD878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Z879"/>
  <c r="AA879"/>
  <c r="AB879"/>
  <c r="AC879"/>
  <c r="AD879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Z880"/>
  <c r="AA880"/>
  <c r="AB880"/>
  <c r="AC880"/>
  <c r="AD880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Z881"/>
  <c r="AA881"/>
  <c r="AB881"/>
  <c r="AC881"/>
  <c r="AD881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Z882"/>
  <c r="AA882"/>
  <c r="AB882"/>
  <c r="AC882"/>
  <c r="AD882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Z883"/>
  <c r="AA883"/>
  <c r="AB883"/>
  <c r="AC883"/>
  <c r="AD883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Z884"/>
  <c r="AA884"/>
  <c r="AB884"/>
  <c r="AC884"/>
  <c r="AD884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Z885"/>
  <c r="AA885"/>
  <c r="AB885"/>
  <c r="AC885"/>
  <c r="AD885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Z886"/>
  <c r="AA886"/>
  <c r="AB886"/>
  <c r="AC886"/>
  <c r="AD886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Z887"/>
  <c r="AA887"/>
  <c r="AB887"/>
  <c r="AC887"/>
  <c r="AD887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Z923"/>
  <c r="AA923"/>
  <c r="AB923"/>
  <c r="AC923"/>
  <c r="AD923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Z924"/>
  <c r="AA924"/>
  <c r="AB924"/>
  <c r="AC924"/>
  <c r="AD924"/>
  <c r="H925"/>
  <c r="I925"/>
  <c r="J925"/>
  <c r="K925"/>
  <c r="L925"/>
  <c r="M925"/>
  <c r="N925"/>
  <c r="O925"/>
  <c r="P925"/>
  <c r="Q925"/>
  <c r="R925"/>
  <c r="S925"/>
  <c r="T925"/>
  <c r="U925"/>
  <c r="V925"/>
  <c r="W925"/>
  <c r="X925"/>
  <c r="Y925"/>
  <c r="Z925"/>
  <c r="AA925"/>
  <c r="AB925"/>
  <c r="AC925"/>
  <c r="AD925"/>
  <c r="H926"/>
  <c r="I926"/>
  <c r="J926"/>
  <c r="K926"/>
  <c r="L926"/>
  <c r="M926"/>
  <c r="N926"/>
  <c r="O926"/>
  <c r="P926"/>
  <c r="Q926"/>
  <c r="R926"/>
  <c r="S926"/>
  <c r="T926"/>
  <c r="U926"/>
  <c r="V926"/>
  <c r="W926"/>
  <c r="X926"/>
  <c r="Y926"/>
  <c r="Z926"/>
  <c r="AA926"/>
  <c r="AB926"/>
  <c r="AC926"/>
  <c r="AD926"/>
  <c r="H927"/>
  <c r="I927"/>
  <c r="J927"/>
  <c r="K927"/>
  <c r="L927"/>
  <c r="M927"/>
  <c r="N927"/>
  <c r="O927"/>
  <c r="P927"/>
  <c r="Q927"/>
  <c r="R927"/>
  <c r="S927"/>
  <c r="T927"/>
  <c r="U927"/>
  <c r="V927"/>
  <c r="W927"/>
  <c r="X927"/>
  <c r="Y927"/>
  <c r="Z927"/>
  <c r="AA927"/>
  <c r="AB927"/>
  <c r="AC927"/>
  <c r="AD927"/>
  <c r="H928"/>
  <c r="I928"/>
  <c r="J928"/>
  <c r="K928"/>
  <c r="L928"/>
  <c r="M928"/>
  <c r="N928"/>
  <c r="O928"/>
  <c r="P928"/>
  <c r="Q928"/>
  <c r="R928"/>
  <c r="S928"/>
  <c r="T928"/>
  <c r="U928"/>
  <c r="V928"/>
  <c r="W928"/>
  <c r="X928"/>
  <c r="Y928"/>
  <c r="Z928"/>
  <c r="AA928"/>
  <c r="AB928"/>
  <c r="AC928"/>
  <c r="AD928"/>
  <c r="H929"/>
  <c r="I929"/>
  <c r="J929"/>
  <c r="K929"/>
  <c r="L929"/>
  <c r="M929"/>
  <c r="N929"/>
  <c r="O929"/>
  <c r="P929"/>
  <c r="Q929"/>
  <c r="R929"/>
  <c r="S929"/>
  <c r="T929"/>
  <c r="U929"/>
  <c r="V929"/>
  <c r="W929"/>
  <c r="X929"/>
  <c r="Y929"/>
  <c r="Z929"/>
  <c r="AA929"/>
  <c r="AB929"/>
  <c r="AC929"/>
  <c r="AD929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Z930"/>
  <c r="AA930"/>
  <c r="AB930"/>
  <c r="AC930"/>
  <c r="AD930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Z933"/>
  <c r="AA933"/>
  <c r="AB933"/>
  <c r="AC933"/>
  <c r="AD933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Z934"/>
  <c r="AA934"/>
  <c r="AB934"/>
  <c r="AC934"/>
  <c r="AD934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Z935"/>
  <c r="AA935"/>
  <c r="AB935"/>
  <c r="AC935"/>
  <c r="AD935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Z936"/>
  <c r="AA936"/>
  <c r="AB936"/>
  <c r="AC936"/>
  <c r="AD936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Z937"/>
  <c r="AA937"/>
  <c r="AB937"/>
  <c r="AC937"/>
  <c r="AD937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Z938"/>
  <c r="AA938"/>
  <c r="AB938"/>
  <c r="AC938"/>
  <c r="AD938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Z939"/>
  <c r="AA939"/>
  <c r="AB939"/>
  <c r="AC939"/>
  <c r="AD939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Z940"/>
  <c r="AA940"/>
  <c r="AB940"/>
  <c r="AC940"/>
  <c r="AD940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Z1021"/>
  <c r="AA1021"/>
  <c r="AB1021"/>
  <c r="AC1021"/>
  <c r="AD1021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Z1022"/>
  <c r="AA1022"/>
  <c r="AB1022"/>
  <c r="AC1022"/>
  <c r="AD1022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Z1023"/>
  <c r="AA1023"/>
  <c r="AB1023"/>
  <c r="AC1023"/>
  <c r="AD1023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Z1024"/>
  <c r="AA1024"/>
  <c r="AB1024"/>
  <c r="AC1024"/>
  <c r="AD1024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Z1025"/>
  <c r="AA1025"/>
  <c r="AB1025"/>
  <c r="AC1025"/>
  <c r="AD1025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Z1026"/>
  <c r="AA1026"/>
  <c r="AB1026"/>
  <c r="AC1026"/>
  <c r="AD1026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Z1027"/>
  <c r="AA1027"/>
  <c r="AB1027"/>
  <c r="AC1027"/>
  <c r="AD1027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Z1028"/>
  <c r="AA1028"/>
  <c r="AB1028"/>
  <c r="AC1028"/>
  <c r="AD1028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Z1064"/>
  <c r="AA1064"/>
  <c r="AB1064"/>
  <c r="AC1064"/>
  <c r="AD1064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Z1065"/>
  <c r="AA1065"/>
  <c r="AB1065"/>
  <c r="AC1065"/>
  <c r="AD1065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Z1066"/>
  <c r="AA1066"/>
  <c r="AB1066"/>
  <c r="AC1066"/>
  <c r="AD1066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Z1067"/>
  <c r="AA1067"/>
  <c r="AB1067"/>
  <c r="AC1067"/>
  <c r="AD1067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Z1068"/>
  <c r="AA1068"/>
  <c r="AB1068"/>
  <c r="AC1068"/>
  <c r="AD1068"/>
  <c r="H1069"/>
  <c r="I1069"/>
  <c r="J1069"/>
  <c r="K1069"/>
  <c r="L1069"/>
  <c r="M1069"/>
  <c r="N1069"/>
  <c r="O1069"/>
  <c r="P1069"/>
  <c r="Q1069"/>
  <c r="R1069"/>
  <c r="S1069"/>
  <c r="T1069"/>
  <c r="U1069"/>
  <c r="V1069"/>
  <c r="W1069"/>
  <c r="X1069"/>
  <c r="Y1069"/>
  <c r="Z1069"/>
  <c r="AA1069"/>
  <c r="AB1069"/>
  <c r="AC1069"/>
  <c r="AD1069"/>
  <c r="H1070"/>
  <c r="I1070"/>
  <c r="J1070"/>
  <c r="K1070"/>
  <c r="L1070"/>
  <c r="M1070"/>
  <c r="N1070"/>
  <c r="O1070"/>
  <c r="P1070"/>
  <c r="Q1070"/>
  <c r="R1070"/>
  <c r="S1070"/>
  <c r="T1070"/>
  <c r="U1070"/>
  <c r="V1070"/>
  <c r="W1070"/>
  <c r="X1070"/>
  <c r="Y1070"/>
  <c r="Z1070"/>
  <c r="AA1070"/>
  <c r="AB1070"/>
  <c r="AC1070"/>
  <c r="AD1070"/>
  <c r="H1071"/>
  <c r="I1071"/>
  <c r="J1071"/>
  <c r="K1071"/>
  <c r="L1071"/>
  <c r="M1071"/>
  <c r="N1071"/>
  <c r="O1071"/>
  <c r="P1071"/>
  <c r="Q1071"/>
  <c r="R1071"/>
  <c r="S1071"/>
  <c r="T1071"/>
  <c r="U1071"/>
  <c r="V1071"/>
  <c r="W1071"/>
  <c r="X1071"/>
  <c r="Y1071"/>
  <c r="Z1071"/>
  <c r="AA1071"/>
  <c r="AB1071"/>
  <c r="AC1071"/>
  <c r="AD1071"/>
  <c r="H1073"/>
  <c r="I1073"/>
  <c r="J1073"/>
  <c r="K1073"/>
  <c r="L1073"/>
  <c r="M1073"/>
  <c r="N1073"/>
  <c r="O1073"/>
  <c r="P1073"/>
  <c r="Q1073"/>
  <c r="R1073"/>
  <c r="S1073"/>
  <c r="T1073"/>
  <c r="U1073"/>
  <c r="V1073"/>
  <c r="W1073"/>
  <c r="X1073"/>
  <c r="Y1073"/>
  <c r="Z1073"/>
  <c r="AA1073"/>
  <c r="AB1073"/>
  <c r="AC1073"/>
  <c r="AD1073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Z1074"/>
  <c r="AA1074"/>
  <c r="AB1074"/>
  <c r="AC1074"/>
  <c r="AD1074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Z1075"/>
  <c r="AA1075"/>
  <c r="AB1075"/>
  <c r="AC1075"/>
  <c r="AD1075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Z1076"/>
  <c r="AA1076"/>
  <c r="AB1076"/>
  <c r="AC1076"/>
  <c r="AD1076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Z1077"/>
  <c r="AA1077"/>
  <c r="AB1077"/>
  <c r="AC1077"/>
  <c r="AD1077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Z1078"/>
  <c r="AA1078"/>
  <c r="AB1078"/>
  <c r="AC1078"/>
  <c r="AD1078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Z1079"/>
  <c r="AA1079"/>
  <c r="AB1079"/>
  <c r="AC1079"/>
  <c r="AD1079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Z1080"/>
  <c r="AA1080"/>
  <c r="AB1080"/>
  <c r="AC1080"/>
  <c r="AD1080"/>
  <c r="H1247"/>
  <c r="I1247"/>
  <c r="J1247"/>
  <c r="K1247"/>
  <c r="L1247"/>
  <c r="M1247"/>
  <c r="N1247"/>
  <c r="O1247"/>
  <c r="P1247"/>
  <c r="Q1247"/>
  <c r="R1247"/>
  <c r="S1247"/>
  <c r="T1247"/>
  <c r="U1247"/>
  <c r="V1247"/>
  <c r="W1247"/>
  <c r="X1247"/>
  <c r="Y1247"/>
  <c r="Z1247"/>
  <c r="AA1247"/>
  <c r="AB1247"/>
  <c r="AC1247"/>
  <c r="AD1247"/>
  <c r="H1248"/>
  <c r="I1248"/>
  <c r="J1248"/>
  <c r="K1248"/>
  <c r="L1248"/>
  <c r="M1248"/>
  <c r="N1248"/>
  <c r="O1248"/>
  <c r="P1248"/>
  <c r="Q1248"/>
  <c r="R1248"/>
  <c r="S1248"/>
  <c r="T1248"/>
  <c r="U1248"/>
  <c r="V1248"/>
  <c r="W1248"/>
  <c r="X1248"/>
  <c r="Y1248"/>
  <c r="Z1248"/>
  <c r="AA1248"/>
  <c r="AB1248"/>
  <c r="AC1248"/>
  <c r="AD1248"/>
  <c r="H1249"/>
  <c r="I1249"/>
  <c r="J1249"/>
  <c r="K1249"/>
  <c r="L1249"/>
  <c r="M1249"/>
  <c r="N1249"/>
  <c r="O1249"/>
  <c r="P1249"/>
  <c r="Q1249"/>
  <c r="R1249"/>
  <c r="S1249"/>
  <c r="T1249"/>
  <c r="U1249"/>
  <c r="V1249"/>
  <c r="W1249"/>
  <c r="X1249"/>
  <c r="Y1249"/>
  <c r="Z1249"/>
  <c r="AA1249"/>
  <c r="AB1249"/>
  <c r="AC1249"/>
  <c r="AD1249"/>
  <c r="H1250"/>
  <c r="I1250"/>
  <c r="J1250"/>
  <c r="K1250"/>
  <c r="L1250"/>
  <c r="M1250"/>
  <c r="N1250"/>
  <c r="O1250"/>
  <c r="P1250"/>
  <c r="Q1250"/>
  <c r="R1250"/>
  <c r="S1250"/>
  <c r="T1250"/>
  <c r="U1250"/>
  <c r="V1250"/>
  <c r="W1250"/>
  <c r="X1250"/>
  <c r="Y1250"/>
  <c r="Z1250"/>
  <c r="AA1250"/>
  <c r="AB1250"/>
  <c r="AC1250"/>
  <c r="AD1250"/>
  <c r="H1251"/>
  <c r="I1251"/>
  <c r="J1251"/>
  <c r="K1251"/>
  <c r="L1251"/>
  <c r="M1251"/>
  <c r="N1251"/>
  <c r="O1251"/>
  <c r="P1251"/>
  <c r="Q1251"/>
  <c r="R1251"/>
  <c r="S1251"/>
  <c r="T1251"/>
  <c r="U1251"/>
  <c r="V1251"/>
  <c r="W1251"/>
  <c r="X1251"/>
  <c r="Y1251"/>
  <c r="Z1251"/>
  <c r="AA1251"/>
  <c r="AB1251"/>
  <c r="AC1251"/>
  <c r="AD1251"/>
  <c r="H1252"/>
  <c r="I1252"/>
  <c r="J1252"/>
  <c r="K1252"/>
  <c r="L1252"/>
  <c r="M1252"/>
  <c r="N1252"/>
  <c r="O1252"/>
  <c r="P1252"/>
  <c r="Q1252"/>
  <c r="R1252"/>
  <c r="S1252"/>
  <c r="T1252"/>
  <c r="U1252"/>
  <c r="V1252"/>
  <c r="W1252"/>
  <c r="X1252"/>
  <c r="Y1252"/>
  <c r="Z1252"/>
  <c r="AA1252"/>
  <c r="AB1252"/>
  <c r="AC1252"/>
  <c r="AD1252"/>
  <c r="H1253"/>
  <c r="I1253"/>
  <c r="J1253"/>
  <c r="K1253"/>
  <c r="L1253"/>
  <c r="M1253"/>
  <c r="N1253"/>
  <c r="O1253"/>
  <c r="P1253"/>
  <c r="Q1253"/>
  <c r="R1253"/>
  <c r="S1253"/>
  <c r="T1253"/>
  <c r="U1253"/>
  <c r="V1253"/>
  <c r="W1253"/>
  <c r="X1253"/>
  <c r="Y1253"/>
  <c r="Z1253"/>
  <c r="AA1253"/>
  <c r="AB1253"/>
  <c r="AC1253"/>
  <c r="AD1253"/>
  <c r="H1254"/>
  <c r="I1254"/>
  <c r="J1254"/>
  <c r="K1254"/>
  <c r="L1254"/>
  <c r="M1254"/>
  <c r="N1254"/>
  <c r="O1254"/>
  <c r="P1254"/>
  <c r="Q1254"/>
  <c r="R1254"/>
  <c r="S1254"/>
  <c r="T1254"/>
  <c r="U1254"/>
  <c r="V1254"/>
  <c r="W1254"/>
  <c r="X1254"/>
  <c r="Y1254"/>
  <c r="Z1254"/>
  <c r="AA1254"/>
  <c r="AB1254"/>
  <c r="AC1254"/>
  <c r="AD1254"/>
  <c r="H1343"/>
  <c r="I1343"/>
  <c r="J1343"/>
  <c r="K1343"/>
  <c r="L1343"/>
  <c r="M1343"/>
  <c r="N1343"/>
  <c r="O1343"/>
  <c r="P1343"/>
  <c r="Q1343"/>
  <c r="R1343"/>
  <c r="S1343"/>
  <c r="T1343"/>
  <c r="U1343"/>
  <c r="V1343"/>
  <c r="W1343"/>
  <c r="X1343"/>
  <c r="Y1343"/>
  <c r="Z1343"/>
  <c r="AA1343"/>
  <c r="AB1343"/>
  <c r="AC1343"/>
  <c r="AD1343"/>
  <c r="H1344"/>
  <c r="I1344"/>
  <c r="J1344"/>
  <c r="K1344"/>
  <c r="L1344"/>
  <c r="M1344"/>
  <c r="N1344"/>
  <c r="O1344"/>
  <c r="P1344"/>
  <c r="Q1344"/>
  <c r="R1344"/>
  <c r="S1344"/>
  <c r="T1344"/>
  <c r="U1344"/>
  <c r="V1344"/>
  <c r="W1344"/>
  <c r="X1344"/>
  <c r="Y1344"/>
  <c r="Z1344"/>
  <c r="AA1344"/>
  <c r="AB1344"/>
  <c r="AC1344"/>
  <c r="AD1344"/>
  <c r="H1345"/>
  <c r="I1345"/>
  <c r="J1345"/>
  <c r="K1345"/>
  <c r="L1345"/>
  <c r="M1345"/>
  <c r="N1345"/>
  <c r="O1345"/>
  <c r="P1345"/>
  <c r="Q1345"/>
  <c r="R1345"/>
  <c r="S1345"/>
  <c r="T1345"/>
  <c r="U1345"/>
  <c r="V1345"/>
  <c r="W1345"/>
  <c r="X1345"/>
  <c r="Y1345"/>
  <c r="Z1345"/>
  <c r="AA1345"/>
  <c r="AB1345"/>
  <c r="AC1345"/>
  <c r="AD1345"/>
  <c r="H1346"/>
  <c r="I1346"/>
  <c r="J1346"/>
  <c r="K1346"/>
  <c r="L1346"/>
  <c r="M1346"/>
  <c r="N1346"/>
  <c r="O1346"/>
  <c r="P1346"/>
  <c r="Q1346"/>
  <c r="R1346"/>
  <c r="S1346"/>
  <c r="T1346"/>
  <c r="U1346"/>
  <c r="V1346"/>
  <c r="W1346"/>
  <c r="X1346"/>
  <c r="Y1346"/>
  <c r="Z1346"/>
  <c r="AA1346"/>
  <c r="AB1346"/>
  <c r="AC1346"/>
  <c r="AD1346"/>
  <c r="H1347"/>
  <c r="I1347"/>
  <c r="J1347"/>
  <c r="K1347"/>
  <c r="L1347"/>
  <c r="M1347"/>
  <c r="N1347"/>
  <c r="O1347"/>
  <c r="P1347"/>
  <c r="Q1347"/>
  <c r="R1347"/>
  <c r="S1347"/>
  <c r="T1347"/>
  <c r="U1347"/>
  <c r="V1347"/>
  <c r="W1347"/>
  <c r="X1347"/>
  <c r="Y1347"/>
  <c r="Z1347"/>
  <c r="AA1347"/>
  <c r="AB1347"/>
  <c r="AC1347"/>
  <c r="AD1347"/>
  <c r="H1348"/>
  <c r="I1348"/>
  <c r="J1348"/>
  <c r="K1348"/>
  <c r="L1348"/>
  <c r="M1348"/>
  <c r="N1348"/>
  <c r="O1348"/>
  <c r="P1348"/>
  <c r="Q1348"/>
  <c r="R1348"/>
  <c r="S1348"/>
  <c r="T1348"/>
  <c r="U1348"/>
  <c r="V1348"/>
  <c r="W1348"/>
  <c r="X1348"/>
  <c r="Y1348"/>
  <c r="Z1348"/>
  <c r="AA1348"/>
  <c r="AB1348"/>
  <c r="AC1348"/>
  <c r="AD1348"/>
  <c r="H1349"/>
  <c r="I1349"/>
  <c r="J1349"/>
  <c r="K1349"/>
  <c r="L1349"/>
  <c r="M1349"/>
  <c r="N1349"/>
  <c r="O1349"/>
  <c r="P1349"/>
  <c r="Q1349"/>
  <c r="R1349"/>
  <c r="S1349"/>
  <c r="T1349"/>
  <c r="U1349"/>
  <c r="V1349"/>
  <c r="W1349"/>
  <c r="X1349"/>
  <c r="Y1349"/>
  <c r="Z1349"/>
  <c r="AA1349"/>
  <c r="AB1349"/>
  <c r="AC1349"/>
  <c r="AD1349"/>
  <c r="H1350"/>
  <c r="I1350"/>
  <c r="J1350"/>
  <c r="K1350"/>
  <c r="L1350"/>
  <c r="M1350"/>
  <c r="N1350"/>
  <c r="O1350"/>
  <c r="P1350"/>
  <c r="Q1350"/>
  <c r="R1350"/>
  <c r="S1350"/>
  <c r="T1350"/>
  <c r="U1350"/>
  <c r="V1350"/>
  <c r="W1350"/>
  <c r="X1350"/>
  <c r="Y1350"/>
  <c r="Z1350"/>
  <c r="AA1350"/>
  <c r="AB1350"/>
  <c r="AC1350"/>
  <c r="AD1350"/>
  <c r="H1352"/>
  <c r="I1352"/>
  <c r="J1352"/>
  <c r="K1352"/>
  <c r="L1352"/>
  <c r="M1352"/>
  <c r="N1352"/>
  <c r="O1352"/>
  <c r="P1352"/>
  <c r="Q1352"/>
  <c r="R1352"/>
  <c r="S1352"/>
  <c r="T1352"/>
  <c r="U1352"/>
  <c r="V1352"/>
  <c r="W1352"/>
  <c r="X1352"/>
  <c r="Y1352"/>
  <c r="Z1352"/>
  <c r="AA1352"/>
  <c r="AB1352"/>
  <c r="AC1352"/>
  <c r="AD1352"/>
  <c r="H1353"/>
  <c r="I1353"/>
  <c r="J1353"/>
  <c r="K1353"/>
  <c r="L1353"/>
  <c r="M1353"/>
  <c r="N1353"/>
  <c r="O1353"/>
  <c r="P1353"/>
  <c r="Q1353"/>
  <c r="R1353"/>
  <c r="S1353"/>
  <c r="T1353"/>
  <c r="U1353"/>
  <c r="V1353"/>
  <c r="W1353"/>
  <c r="X1353"/>
  <c r="Y1353"/>
  <c r="Z1353"/>
  <c r="AA1353"/>
  <c r="AB1353"/>
  <c r="AC1353"/>
  <c r="AD1353"/>
  <c r="H1354"/>
  <c r="I1354"/>
  <c r="J1354"/>
  <c r="K1354"/>
  <c r="L1354"/>
  <c r="M1354"/>
  <c r="N1354"/>
  <c r="O1354"/>
  <c r="P1354"/>
  <c r="Q1354"/>
  <c r="R1354"/>
  <c r="S1354"/>
  <c r="T1354"/>
  <c r="U1354"/>
  <c r="V1354"/>
  <c r="W1354"/>
  <c r="X1354"/>
  <c r="Y1354"/>
  <c r="Z1354"/>
  <c r="AA1354"/>
  <c r="AB1354"/>
  <c r="AC1354"/>
  <c r="AD1354"/>
  <c r="H1355"/>
  <c r="I1355"/>
  <c r="J1355"/>
  <c r="K1355"/>
  <c r="L1355"/>
  <c r="M1355"/>
  <c r="N1355"/>
  <c r="O1355"/>
  <c r="P1355"/>
  <c r="Q1355"/>
  <c r="R1355"/>
  <c r="S1355"/>
  <c r="T1355"/>
  <c r="U1355"/>
  <c r="V1355"/>
  <c r="W1355"/>
  <c r="X1355"/>
  <c r="Y1355"/>
  <c r="Z1355"/>
  <c r="AA1355"/>
  <c r="AB1355"/>
  <c r="AC1355"/>
  <c r="AD1355"/>
  <c r="H1356"/>
  <c r="I1356"/>
  <c r="J1356"/>
  <c r="K1356"/>
  <c r="L1356"/>
  <c r="M1356"/>
  <c r="N1356"/>
  <c r="O1356"/>
  <c r="P1356"/>
  <c r="Q1356"/>
  <c r="R1356"/>
  <c r="S1356"/>
  <c r="T1356"/>
  <c r="U1356"/>
  <c r="V1356"/>
  <c r="W1356"/>
  <c r="X1356"/>
  <c r="Y1356"/>
  <c r="Z1356"/>
  <c r="AA1356"/>
  <c r="AB1356"/>
  <c r="AC1356"/>
  <c r="AD1356"/>
  <c r="H1357"/>
  <c r="I1357"/>
  <c r="J1357"/>
  <c r="K1357"/>
  <c r="L1357"/>
  <c r="M1357"/>
  <c r="N1357"/>
  <c r="O1357"/>
  <c r="P1357"/>
  <c r="Q1357"/>
  <c r="R1357"/>
  <c r="S1357"/>
  <c r="T1357"/>
  <c r="U1357"/>
  <c r="V1357"/>
  <c r="W1357"/>
  <c r="X1357"/>
  <c r="Y1357"/>
  <c r="Z1357"/>
  <c r="AA1357"/>
  <c r="AB1357"/>
  <c r="AC1357"/>
  <c r="AD1357"/>
  <c r="H1358"/>
  <c r="I1358"/>
  <c r="J1358"/>
  <c r="K1358"/>
  <c r="L1358"/>
  <c r="M1358"/>
  <c r="N1358"/>
  <c r="O1358"/>
  <c r="P1358"/>
  <c r="Q1358"/>
  <c r="R1358"/>
  <c r="S1358"/>
  <c r="T1358"/>
  <c r="U1358"/>
  <c r="V1358"/>
  <c r="W1358"/>
  <c r="X1358"/>
  <c r="Y1358"/>
  <c r="Z1358"/>
  <c r="AA1358"/>
  <c r="AB1358"/>
  <c r="AC1358"/>
  <c r="AD1358"/>
  <c r="H1359"/>
  <c r="I1359"/>
  <c r="J1359"/>
  <c r="K1359"/>
  <c r="L1359"/>
  <c r="M1359"/>
  <c r="N1359"/>
  <c r="O1359"/>
  <c r="P1359"/>
  <c r="Q1359"/>
  <c r="R1359"/>
  <c r="S1359"/>
  <c r="T1359"/>
  <c r="U1359"/>
  <c r="V1359"/>
  <c r="W1359"/>
  <c r="X1359"/>
  <c r="Y1359"/>
  <c r="Z1359"/>
  <c r="AA1359"/>
  <c r="AB1359"/>
  <c r="AC1359"/>
  <c r="AD1359"/>
  <c r="H1408"/>
  <c r="I1408"/>
  <c r="J1408"/>
  <c r="K1408"/>
  <c r="L1408"/>
  <c r="M1408"/>
  <c r="N1408"/>
  <c r="O1408"/>
  <c r="P1408"/>
  <c r="Q1408"/>
  <c r="R1408"/>
  <c r="S1408"/>
  <c r="T1408"/>
  <c r="U1408"/>
  <c r="V1408"/>
  <c r="W1408"/>
  <c r="X1408"/>
  <c r="Y1408"/>
  <c r="Z1408"/>
  <c r="AA1408"/>
  <c r="AB1408"/>
  <c r="AC1408"/>
  <c r="AD1408"/>
  <c r="H1409"/>
  <c r="I1409"/>
  <c r="J1409"/>
  <c r="K1409"/>
  <c r="L1409"/>
  <c r="M1409"/>
  <c r="N1409"/>
  <c r="O1409"/>
  <c r="P1409"/>
  <c r="Q1409"/>
  <c r="R1409"/>
  <c r="S1409"/>
  <c r="T1409"/>
  <c r="U1409"/>
  <c r="V1409"/>
  <c r="W1409"/>
  <c r="X1409"/>
  <c r="Y1409"/>
  <c r="Z1409"/>
  <c r="AA1409"/>
  <c r="AB1409"/>
  <c r="AC1409"/>
  <c r="AD1409"/>
  <c r="H1410"/>
  <c r="I1410"/>
  <c r="J1410"/>
  <c r="K1410"/>
  <c r="L1410"/>
  <c r="M1410"/>
  <c r="N1410"/>
  <c r="O1410"/>
  <c r="P1410"/>
  <c r="Q1410"/>
  <c r="R1410"/>
  <c r="S1410"/>
  <c r="T1410"/>
  <c r="U1410"/>
  <c r="V1410"/>
  <c r="W1410"/>
  <c r="X1410"/>
  <c r="Y1410"/>
  <c r="Z1410"/>
  <c r="AA1410"/>
  <c r="AB1410"/>
  <c r="AC1410"/>
  <c r="AD1410"/>
  <c r="H1411"/>
  <c r="I1411"/>
  <c r="J1411"/>
  <c r="K1411"/>
  <c r="L1411"/>
  <c r="M1411"/>
  <c r="N1411"/>
  <c r="O1411"/>
  <c r="P1411"/>
  <c r="Q1411"/>
  <c r="R1411"/>
  <c r="S1411"/>
  <c r="T1411"/>
  <c r="U1411"/>
  <c r="V1411"/>
  <c r="W1411"/>
  <c r="X1411"/>
  <c r="Y1411"/>
  <c r="Z1411"/>
  <c r="AA1411"/>
  <c r="AB1411"/>
  <c r="AC1411"/>
  <c r="AD1411"/>
  <c r="H1412"/>
  <c r="I1412"/>
  <c r="J1412"/>
  <c r="K1412"/>
  <c r="L1412"/>
  <c r="M1412"/>
  <c r="N1412"/>
  <c r="O1412"/>
  <c r="P1412"/>
  <c r="Q1412"/>
  <c r="R1412"/>
  <c r="S1412"/>
  <c r="T1412"/>
  <c r="U1412"/>
  <c r="V1412"/>
  <c r="W1412"/>
  <c r="X1412"/>
  <c r="Y1412"/>
  <c r="Z1412"/>
  <c r="AA1412"/>
  <c r="AB1412"/>
  <c r="AC1412"/>
  <c r="AD1412"/>
  <c r="H1413"/>
  <c r="I1413"/>
  <c r="J1413"/>
  <c r="K1413"/>
  <c r="L1413"/>
  <c r="M1413"/>
  <c r="N1413"/>
  <c r="O1413"/>
  <c r="P1413"/>
  <c r="Q1413"/>
  <c r="R1413"/>
  <c r="S1413"/>
  <c r="T1413"/>
  <c r="U1413"/>
  <c r="V1413"/>
  <c r="W1413"/>
  <c r="X1413"/>
  <c r="Y1413"/>
  <c r="Z1413"/>
  <c r="AA1413"/>
  <c r="AB1413"/>
  <c r="AC1413"/>
  <c r="AD1413"/>
  <c r="H1414"/>
  <c r="I1414"/>
  <c r="J1414"/>
  <c r="K1414"/>
  <c r="L1414"/>
  <c r="M1414"/>
  <c r="N1414"/>
  <c r="O1414"/>
  <c r="P1414"/>
  <c r="Q1414"/>
  <c r="R1414"/>
  <c r="S1414"/>
  <c r="T1414"/>
  <c r="U1414"/>
  <c r="V1414"/>
  <c r="W1414"/>
  <c r="X1414"/>
  <c r="Y1414"/>
  <c r="Z1414"/>
  <c r="AA1414"/>
  <c r="AB1414"/>
  <c r="AC1414"/>
  <c r="AD1414"/>
  <c r="H1415"/>
  <c r="I1415"/>
  <c r="J1415"/>
  <c r="K1415"/>
  <c r="L1415"/>
  <c r="M1415"/>
  <c r="N1415"/>
  <c r="O1415"/>
  <c r="P1415"/>
  <c r="Q1415"/>
  <c r="R1415"/>
  <c r="S1415"/>
  <c r="T1415"/>
  <c r="U1415"/>
  <c r="V1415"/>
  <c r="W1415"/>
  <c r="X1415"/>
  <c r="Y1415"/>
  <c r="Z1415"/>
  <c r="AA1415"/>
  <c r="AB1415"/>
  <c r="AC1415"/>
  <c r="AD1415"/>
  <c r="H1417"/>
  <c r="I1417"/>
  <c r="J1417"/>
  <c r="K1417"/>
  <c r="L1417"/>
  <c r="M1417"/>
  <c r="N1417"/>
  <c r="O1417"/>
  <c r="P1417"/>
  <c r="Q1417"/>
  <c r="R1417"/>
  <c r="S1417"/>
  <c r="T1417"/>
  <c r="U1417"/>
  <c r="V1417"/>
  <c r="W1417"/>
  <c r="X1417"/>
  <c r="Y1417"/>
  <c r="Z1417"/>
  <c r="AA1417"/>
  <c r="AB1417"/>
  <c r="AC1417"/>
  <c r="AD1417"/>
  <c r="H1418"/>
  <c r="I1418"/>
  <c r="J1418"/>
  <c r="K1418"/>
  <c r="L1418"/>
  <c r="M1418"/>
  <c r="N1418"/>
  <c r="O1418"/>
  <c r="P1418"/>
  <c r="Q1418"/>
  <c r="R1418"/>
  <c r="S1418"/>
  <c r="T1418"/>
  <c r="U1418"/>
  <c r="V1418"/>
  <c r="W1418"/>
  <c r="X1418"/>
  <c r="Y1418"/>
  <c r="Z1418"/>
  <c r="AA1418"/>
  <c r="AB1418"/>
  <c r="AC1418"/>
  <c r="AD1418"/>
  <c r="H1419"/>
  <c r="I1419"/>
  <c r="J1419"/>
  <c r="K1419"/>
  <c r="L1419"/>
  <c r="M1419"/>
  <c r="N1419"/>
  <c r="O1419"/>
  <c r="P1419"/>
  <c r="Q1419"/>
  <c r="R1419"/>
  <c r="S1419"/>
  <c r="T1419"/>
  <c r="U1419"/>
  <c r="V1419"/>
  <c r="W1419"/>
  <c r="X1419"/>
  <c r="Y1419"/>
  <c r="Z1419"/>
  <c r="AA1419"/>
  <c r="AB1419"/>
  <c r="AC1419"/>
  <c r="AD1419"/>
  <c r="H1420"/>
  <c r="I1420"/>
  <c r="J1420"/>
  <c r="K1420"/>
  <c r="L1420"/>
  <c r="M1420"/>
  <c r="N1420"/>
  <c r="O1420"/>
  <c r="P1420"/>
  <c r="Q1420"/>
  <c r="R1420"/>
  <c r="S1420"/>
  <c r="T1420"/>
  <c r="U1420"/>
  <c r="V1420"/>
  <c r="W1420"/>
  <c r="X1420"/>
  <c r="Y1420"/>
  <c r="Z1420"/>
  <c r="AA1420"/>
  <c r="AB1420"/>
  <c r="AC1420"/>
  <c r="AD1420"/>
  <c r="H1421"/>
  <c r="I1421"/>
  <c r="J1421"/>
  <c r="K1421"/>
  <c r="L1421"/>
  <c r="M1421"/>
  <c r="N1421"/>
  <c r="O1421"/>
  <c r="P1421"/>
  <c r="Q1421"/>
  <c r="R1421"/>
  <c r="S1421"/>
  <c r="T1421"/>
  <c r="U1421"/>
  <c r="V1421"/>
  <c r="W1421"/>
  <c r="X1421"/>
  <c r="Y1421"/>
  <c r="Z1421"/>
  <c r="AA1421"/>
  <c r="AB1421"/>
  <c r="AC1421"/>
  <c r="AD1421"/>
  <c r="H1422"/>
  <c r="I1422"/>
  <c r="J1422"/>
  <c r="K1422"/>
  <c r="L1422"/>
  <c r="M1422"/>
  <c r="N1422"/>
  <c r="O1422"/>
  <c r="P1422"/>
  <c r="Q1422"/>
  <c r="R1422"/>
  <c r="S1422"/>
  <c r="T1422"/>
  <c r="U1422"/>
  <c r="V1422"/>
  <c r="W1422"/>
  <c r="X1422"/>
  <c r="Y1422"/>
  <c r="Z1422"/>
  <c r="AA1422"/>
  <c r="AB1422"/>
  <c r="AC1422"/>
  <c r="AD1422"/>
  <c r="H1423"/>
  <c r="I1423"/>
  <c r="J1423"/>
  <c r="K1423"/>
  <c r="L1423"/>
  <c r="M1423"/>
  <c r="N1423"/>
  <c r="O1423"/>
  <c r="P1423"/>
  <c r="Q1423"/>
  <c r="R1423"/>
  <c r="S1423"/>
  <c r="T1423"/>
  <c r="U1423"/>
  <c r="V1423"/>
  <c r="W1423"/>
  <c r="X1423"/>
  <c r="Y1423"/>
  <c r="Z1423"/>
  <c r="AA1423"/>
  <c r="AB1423"/>
  <c r="AC1423"/>
  <c r="AD1423"/>
  <c r="H1424"/>
  <c r="I1424"/>
  <c r="J1424"/>
  <c r="K1424"/>
  <c r="L1424"/>
  <c r="M1424"/>
  <c r="N1424"/>
  <c r="O1424"/>
  <c r="P1424"/>
  <c r="Q1424"/>
  <c r="R1424"/>
  <c r="S1424"/>
  <c r="T1424"/>
  <c r="U1424"/>
  <c r="V1424"/>
  <c r="W1424"/>
  <c r="X1424"/>
  <c r="Y1424"/>
  <c r="Z1424"/>
  <c r="AA1424"/>
  <c r="AB1424"/>
  <c r="AC1424"/>
  <c r="AD1424"/>
  <c r="H1692"/>
  <c r="I1692"/>
  <c r="J1692"/>
  <c r="K1692"/>
  <c r="L1692"/>
  <c r="M1692"/>
  <c r="N1692"/>
  <c r="O1692"/>
  <c r="P1692"/>
  <c r="Q1692"/>
  <c r="R1692"/>
  <c r="S1692"/>
  <c r="T1692"/>
  <c r="U1692"/>
  <c r="V1692"/>
  <c r="W1692"/>
  <c r="X1692"/>
  <c r="Y1692"/>
  <c r="Z1692"/>
  <c r="AA1692"/>
  <c r="AB1692"/>
  <c r="AC1692"/>
  <c r="AD1692"/>
  <c r="H1693"/>
  <c r="I1693"/>
  <c r="J1693"/>
  <c r="K1693"/>
  <c r="L1693"/>
  <c r="M1693"/>
  <c r="N1693"/>
  <c r="O1693"/>
  <c r="P1693"/>
  <c r="Q1693"/>
  <c r="R1693"/>
  <c r="S1693"/>
  <c r="T1693"/>
  <c r="U1693"/>
  <c r="V1693"/>
  <c r="W1693"/>
  <c r="X1693"/>
  <c r="Y1693"/>
  <c r="Z1693"/>
  <c r="AA1693"/>
  <c r="AB1693"/>
  <c r="AC1693"/>
  <c r="AD1693"/>
  <c r="H1694"/>
  <c r="I1694"/>
  <c r="J1694"/>
  <c r="K1694"/>
  <c r="L1694"/>
  <c r="M1694"/>
  <c r="N1694"/>
  <c r="O1694"/>
  <c r="P1694"/>
  <c r="Q1694"/>
  <c r="R1694"/>
  <c r="S1694"/>
  <c r="T1694"/>
  <c r="U1694"/>
  <c r="V1694"/>
  <c r="W1694"/>
  <c r="X1694"/>
  <c r="Y1694"/>
  <c r="Z1694"/>
  <c r="AA1694"/>
  <c r="AB1694"/>
  <c r="AC1694"/>
  <c r="AD1694"/>
  <c r="H1695"/>
  <c r="I1695"/>
  <c r="J1695"/>
  <c r="K1695"/>
  <c r="L1695"/>
  <c r="M1695"/>
  <c r="N1695"/>
  <c r="O1695"/>
  <c r="P1695"/>
  <c r="Q1695"/>
  <c r="R1695"/>
  <c r="S1695"/>
  <c r="T1695"/>
  <c r="U1695"/>
  <c r="V1695"/>
  <c r="W1695"/>
  <c r="X1695"/>
  <c r="Y1695"/>
  <c r="Z1695"/>
  <c r="AA1695"/>
  <c r="AB1695"/>
  <c r="AC1695"/>
  <c r="AD1695"/>
  <c r="H1696"/>
  <c r="I1696"/>
  <c r="J1696"/>
  <c r="K1696"/>
  <c r="L1696"/>
  <c r="M1696"/>
  <c r="N1696"/>
  <c r="O1696"/>
  <c r="P1696"/>
  <c r="Q1696"/>
  <c r="R1696"/>
  <c r="S1696"/>
  <c r="T1696"/>
  <c r="U1696"/>
  <c r="V1696"/>
  <c r="W1696"/>
  <c r="X1696"/>
  <c r="Y1696"/>
  <c r="Z1696"/>
  <c r="AA1696"/>
  <c r="AB1696"/>
  <c r="AC1696"/>
  <c r="AD1696"/>
  <c r="H1697"/>
  <c r="I1697"/>
  <c r="J1697"/>
  <c r="K1697"/>
  <c r="L1697"/>
  <c r="M1697"/>
  <c r="N1697"/>
  <c r="O1697"/>
  <c r="P1697"/>
  <c r="Q1697"/>
  <c r="R1697"/>
  <c r="S1697"/>
  <c r="T1697"/>
  <c r="U1697"/>
  <c r="V1697"/>
  <c r="W1697"/>
  <c r="X1697"/>
  <c r="Y1697"/>
  <c r="Z1697"/>
  <c r="AA1697"/>
  <c r="AB1697"/>
  <c r="AC1697"/>
  <c r="AD1697"/>
  <c r="H1698"/>
  <c r="I1698"/>
  <c r="J1698"/>
  <c r="K1698"/>
  <c r="L1698"/>
  <c r="M1698"/>
  <c r="N1698"/>
  <c r="O1698"/>
  <c r="P1698"/>
  <c r="Q1698"/>
  <c r="R1698"/>
  <c r="S1698"/>
  <c r="T1698"/>
  <c r="U1698"/>
  <c r="V1698"/>
  <c r="W1698"/>
  <c r="X1698"/>
  <c r="Y1698"/>
  <c r="Z1698"/>
  <c r="AA1698"/>
  <c r="AB1698"/>
  <c r="AC1698"/>
  <c r="AD1698"/>
  <c r="H1699"/>
  <c r="I1699"/>
  <c r="J1699"/>
  <c r="K1699"/>
  <c r="L1699"/>
  <c r="M1699"/>
  <c r="N1699"/>
  <c r="O1699"/>
  <c r="P1699"/>
  <c r="Q1699"/>
  <c r="R1699"/>
  <c r="S1699"/>
  <c r="T1699"/>
  <c r="U1699"/>
  <c r="V1699"/>
  <c r="W1699"/>
  <c r="X1699"/>
  <c r="Y1699"/>
  <c r="Z1699"/>
  <c r="AA1699"/>
  <c r="AB1699"/>
  <c r="AC1699"/>
  <c r="AD1699"/>
  <c r="H1700"/>
  <c r="I1700"/>
  <c r="J1700"/>
  <c r="K1700"/>
  <c r="L1700"/>
  <c r="M1700"/>
  <c r="N1700"/>
  <c r="O1700"/>
  <c r="P1700"/>
  <c r="Q1700"/>
  <c r="R1700"/>
  <c r="S1700"/>
  <c r="T1700"/>
  <c r="U1700"/>
  <c r="V1700"/>
  <c r="W1700"/>
  <c r="X1700"/>
  <c r="Y1700"/>
  <c r="Z1700"/>
  <c r="AA1700"/>
  <c r="AB1700"/>
  <c r="AC1700"/>
  <c r="AD1700"/>
  <c r="H1701"/>
  <c r="I1701"/>
  <c r="J1701"/>
  <c r="K1701"/>
  <c r="L1701"/>
  <c r="M1701"/>
  <c r="N1701"/>
  <c r="O1701"/>
  <c r="P1701"/>
  <c r="Q1701"/>
  <c r="R1701"/>
  <c r="S1701"/>
  <c r="T1701"/>
  <c r="U1701"/>
  <c r="V1701"/>
  <c r="W1701"/>
  <c r="X1701"/>
  <c r="Y1701"/>
  <c r="Z1701"/>
  <c r="AA1701"/>
  <c r="AB1701"/>
  <c r="AC1701"/>
  <c r="AD1701"/>
  <c r="H1702"/>
  <c r="I1702"/>
  <c r="J1702"/>
  <c r="K1702"/>
  <c r="L1702"/>
  <c r="M1702"/>
  <c r="N1702"/>
  <c r="O1702"/>
  <c r="P1702"/>
  <c r="Q1702"/>
  <c r="R1702"/>
  <c r="S1702"/>
  <c r="T1702"/>
  <c r="U1702"/>
  <c r="V1702"/>
  <c r="W1702"/>
  <c r="X1702"/>
  <c r="Y1702"/>
  <c r="Z1702"/>
  <c r="AA1702"/>
  <c r="AB1702"/>
  <c r="AC1702"/>
  <c r="AD1702"/>
  <c r="H1703"/>
  <c r="I1703"/>
  <c r="J1703"/>
  <c r="K1703"/>
  <c r="L1703"/>
  <c r="M1703"/>
  <c r="N1703"/>
  <c r="O1703"/>
  <c r="P1703"/>
  <c r="Q1703"/>
  <c r="R1703"/>
  <c r="S1703"/>
  <c r="T1703"/>
  <c r="U1703"/>
  <c r="V1703"/>
  <c r="W1703"/>
  <c r="X1703"/>
  <c r="Y1703"/>
  <c r="Z1703"/>
  <c r="AA1703"/>
  <c r="AB1703"/>
  <c r="AC1703"/>
  <c r="AD1703"/>
  <c r="H1704"/>
  <c r="I1704"/>
  <c r="J1704"/>
  <c r="K1704"/>
  <c r="L1704"/>
  <c r="M1704"/>
  <c r="N1704"/>
  <c r="O1704"/>
  <c r="P1704"/>
  <c r="Q1704"/>
  <c r="R1704"/>
  <c r="S1704"/>
  <c r="T1704"/>
  <c r="U1704"/>
  <c r="V1704"/>
  <c r="W1704"/>
  <c r="X1704"/>
  <c r="Y1704"/>
  <c r="Z1704"/>
  <c r="AA1704"/>
  <c r="AB1704"/>
  <c r="AC1704"/>
  <c r="AD1704"/>
  <c r="H1705"/>
  <c r="I1705"/>
  <c r="J1705"/>
  <c r="K1705"/>
  <c r="L1705"/>
  <c r="M1705"/>
  <c r="N1705"/>
  <c r="O1705"/>
  <c r="P1705"/>
  <c r="Q1705"/>
  <c r="R1705"/>
  <c r="S1705"/>
  <c r="T1705"/>
  <c r="U1705"/>
  <c r="V1705"/>
  <c r="W1705"/>
  <c r="X1705"/>
  <c r="Y1705"/>
  <c r="Z1705"/>
  <c r="AA1705"/>
  <c r="AB1705"/>
  <c r="AC1705"/>
  <c r="AD1705"/>
  <c r="H1706"/>
  <c r="I1706"/>
  <c r="J1706"/>
  <c r="K1706"/>
  <c r="L1706"/>
  <c r="M1706"/>
  <c r="N1706"/>
  <c r="O1706"/>
  <c r="P1706"/>
  <c r="Q1706"/>
  <c r="R1706"/>
  <c r="S1706"/>
  <c r="T1706"/>
  <c r="U1706"/>
  <c r="V1706"/>
  <c r="W1706"/>
  <c r="X1706"/>
  <c r="Y1706"/>
  <c r="Z1706"/>
  <c r="AA1706"/>
  <c r="AB1706"/>
  <c r="AC1706"/>
  <c r="AD1706"/>
  <c r="H1707"/>
  <c r="I1707"/>
  <c r="J1707"/>
  <c r="K1707"/>
  <c r="L1707"/>
  <c r="M1707"/>
  <c r="N1707"/>
  <c r="O1707"/>
  <c r="P1707"/>
  <c r="Q1707"/>
  <c r="R1707"/>
  <c r="S1707"/>
  <c r="T1707"/>
  <c r="U1707"/>
  <c r="V1707"/>
  <c r="W1707"/>
  <c r="X1707"/>
  <c r="Y1707"/>
  <c r="Z1707"/>
  <c r="AA1707"/>
  <c r="AB1707"/>
  <c r="AC1707"/>
  <c r="AD1707"/>
  <c r="H1708"/>
  <c r="I1708"/>
  <c r="J1708"/>
  <c r="K1708"/>
  <c r="L1708"/>
  <c r="M1708"/>
  <c r="N1708"/>
  <c r="O1708"/>
  <c r="P1708"/>
  <c r="Q1708"/>
  <c r="R1708"/>
  <c r="S1708"/>
  <c r="T1708"/>
  <c r="U1708"/>
  <c r="V1708"/>
  <c r="W1708"/>
  <c r="X1708"/>
  <c r="Y1708"/>
  <c r="Z1708"/>
  <c r="AA1708"/>
  <c r="AB1708"/>
  <c r="AC1708"/>
  <c r="AD1708"/>
  <c r="H1709"/>
  <c r="I1709"/>
  <c r="J1709"/>
  <c r="K1709"/>
  <c r="L1709"/>
  <c r="M1709"/>
  <c r="N1709"/>
  <c r="O1709"/>
  <c r="P1709"/>
  <c r="Q1709"/>
  <c r="R1709"/>
  <c r="S1709"/>
  <c r="T1709"/>
  <c r="U1709"/>
  <c r="V1709"/>
  <c r="W1709"/>
  <c r="X1709"/>
  <c r="Y1709"/>
  <c r="Z1709"/>
  <c r="AA1709"/>
  <c r="AB1709"/>
  <c r="AC1709"/>
  <c r="AD1709"/>
  <c r="H1710"/>
  <c r="I1710"/>
  <c r="J1710"/>
  <c r="K1710"/>
  <c r="L1710"/>
  <c r="M1710"/>
  <c r="N1710"/>
  <c r="O1710"/>
  <c r="P1710"/>
  <c r="Q1710"/>
  <c r="R1710"/>
  <c r="S1710"/>
  <c r="T1710"/>
  <c r="U1710"/>
  <c r="V1710"/>
  <c r="W1710"/>
  <c r="X1710"/>
  <c r="Y1710"/>
  <c r="Z1710"/>
  <c r="AA1710"/>
  <c r="AB1710"/>
  <c r="AC1710"/>
  <c r="AD1710"/>
  <c r="H1711"/>
  <c r="I1711"/>
  <c r="J1711"/>
  <c r="K1711"/>
  <c r="L1711"/>
  <c r="M1711"/>
  <c r="N1711"/>
  <c r="O1711"/>
  <c r="P1711"/>
  <c r="Q1711"/>
  <c r="R1711"/>
  <c r="S1711"/>
  <c r="T1711"/>
  <c r="U1711"/>
  <c r="V1711"/>
  <c r="W1711"/>
  <c r="X1711"/>
  <c r="Y1711"/>
  <c r="Z1711"/>
  <c r="AA1711"/>
  <c r="AB1711"/>
  <c r="AC1711"/>
  <c r="AD1711"/>
  <c r="H1712"/>
  <c r="I1712"/>
  <c r="J1712"/>
  <c r="K1712"/>
  <c r="L1712"/>
  <c r="M1712"/>
  <c r="N1712"/>
  <c r="O1712"/>
  <c r="P1712"/>
  <c r="Q1712"/>
  <c r="R1712"/>
  <c r="S1712"/>
  <c r="T1712"/>
  <c r="U1712"/>
  <c r="V1712"/>
  <c r="W1712"/>
  <c r="X1712"/>
  <c r="Y1712"/>
  <c r="Z1712"/>
  <c r="AA1712"/>
  <c r="AB1712"/>
  <c r="AC1712"/>
  <c r="AD1712"/>
  <c r="H1713"/>
  <c r="I1713"/>
  <c r="J1713"/>
  <c r="K1713"/>
  <c r="L1713"/>
  <c r="M1713"/>
  <c r="N1713"/>
  <c r="O1713"/>
  <c r="P1713"/>
  <c r="Q1713"/>
  <c r="R1713"/>
  <c r="S1713"/>
  <c r="T1713"/>
  <c r="U1713"/>
  <c r="V1713"/>
  <c r="W1713"/>
  <c r="X1713"/>
  <c r="Y1713"/>
  <c r="Z1713"/>
  <c r="AA1713"/>
  <c r="AB1713"/>
  <c r="AC1713"/>
  <c r="AD1713"/>
  <c r="H1714"/>
  <c r="I1714"/>
  <c r="J1714"/>
  <c r="K1714"/>
  <c r="L1714"/>
  <c r="M1714"/>
  <c r="N1714"/>
  <c r="O1714"/>
  <c r="P1714"/>
  <c r="Q1714"/>
  <c r="R1714"/>
  <c r="S1714"/>
  <c r="T1714"/>
  <c r="U1714"/>
  <c r="V1714"/>
  <c r="W1714"/>
  <c r="X1714"/>
  <c r="Y1714"/>
  <c r="Z1714"/>
  <c r="AA1714"/>
  <c r="AB1714"/>
  <c r="AC1714"/>
  <c r="AD1714"/>
  <c r="H1715"/>
  <c r="I1715"/>
  <c r="J1715"/>
  <c r="K1715"/>
  <c r="L1715"/>
  <c r="M1715"/>
  <c r="N1715"/>
  <c r="O1715"/>
  <c r="P1715"/>
  <c r="Q1715"/>
  <c r="R1715"/>
  <c r="S1715"/>
  <c r="T1715"/>
  <c r="U1715"/>
  <c r="V1715"/>
  <c r="W1715"/>
  <c r="X1715"/>
  <c r="Y1715"/>
  <c r="Z1715"/>
  <c r="AA1715"/>
  <c r="AB1715"/>
  <c r="AC1715"/>
  <c r="AD1715"/>
  <c r="H1716"/>
  <c r="I1716"/>
  <c r="J1716"/>
  <c r="K1716"/>
  <c r="L1716"/>
  <c r="M1716"/>
  <c r="N1716"/>
  <c r="O1716"/>
  <c r="P1716"/>
  <c r="Q1716"/>
  <c r="R1716"/>
  <c r="S1716"/>
  <c r="T1716"/>
  <c r="U1716"/>
  <c r="V1716"/>
  <c r="W1716"/>
  <c r="X1716"/>
  <c r="Y1716"/>
  <c r="Z1716"/>
  <c r="AA1716"/>
  <c r="AB1716"/>
  <c r="AC1716"/>
  <c r="AD1716"/>
  <c r="H1717"/>
  <c r="I1717"/>
  <c r="J1717"/>
  <c r="K1717"/>
  <c r="L1717"/>
  <c r="M1717"/>
  <c r="N1717"/>
  <c r="O1717"/>
  <c r="P1717"/>
  <c r="Q1717"/>
  <c r="R1717"/>
  <c r="S1717"/>
  <c r="T1717"/>
  <c r="U1717"/>
  <c r="V1717"/>
  <c r="W1717"/>
  <c r="X1717"/>
  <c r="Y1717"/>
  <c r="Z1717"/>
  <c r="AA1717"/>
  <c r="AB1717"/>
  <c r="AC1717"/>
  <c r="AD1717"/>
  <c r="H1718"/>
  <c r="I1718"/>
  <c r="J1718"/>
  <c r="K1718"/>
  <c r="L1718"/>
  <c r="M1718"/>
  <c r="N1718"/>
  <c r="O1718"/>
  <c r="P1718"/>
  <c r="Q1718"/>
  <c r="R1718"/>
  <c r="S1718"/>
  <c r="T1718"/>
  <c r="U1718"/>
  <c r="V1718"/>
  <c r="W1718"/>
  <c r="X1718"/>
  <c r="Y1718"/>
  <c r="Z1718"/>
  <c r="AA1718"/>
  <c r="AB1718"/>
  <c r="AC1718"/>
  <c r="AD1718"/>
  <c r="H1719"/>
  <c r="I1719"/>
  <c r="J1719"/>
  <c r="K1719"/>
  <c r="L1719"/>
  <c r="M1719"/>
  <c r="N1719"/>
  <c r="O1719"/>
  <c r="P1719"/>
  <c r="Q1719"/>
  <c r="R1719"/>
  <c r="S1719"/>
  <c r="T1719"/>
  <c r="U1719"/>
  <c r="V1719"/>
  <c r="W1719"/>
  <c r="X1719"/>
  <c r="Y1719"/>
  <c r="Z1719"/>
  <c r="AA1719"/>
  <c r="AB1719"/>
  <c r="AC1719"/>
  <c r="AD1719"/>
  <c r="H1720"/>
  <c r="I1720"/>
  <c r="J1720"/>
  <c r="K1720"/>
  <c r="L1720"/>
  <c r="M1720"/>
  <c r="N1720"/>
  <c r="O1720"/>
  <c r="P1720"/>
  <c r="Q1720"/>
  <c r="R1720"/>
  <c r="S1720"/>
  <c r="T1720"/>
  <c r="U1720"/>
  <c r="V1720"/>
  <c r="W1720"/>
  <c r="X1720"/>
  <c r="Y1720"/>
  <c r="Z1720"/>
  <c r="AA1720"/>
  <c r="AB1720"/>
  <c r="AC1720"/>
  <c r="AD1720"/>
  <c r="H1721"/>
  <c r="I1721"/>
  <c r="J1721"/>
  <c r="K1721"/>
  <c r="L1721"/>
  <c r="M1721"/>
  <c r="N1721"/>
  <c r="O1721"/>
  <c r="P1721"/>
  <c r="Q1721"/>
  <c r="R1721"/>
  <c r="S1721"/>
  <c r="T1721"/>
  <c r="U1721"/>
  <c r="V1721"/>
  <c r="W1721"/>
  <c r="X1721"/>
  <c r="Y1721"/>
  <c r="Z1721"/>
  <c r="AA1721"/>
  <c r="AB1721"/>
  <c r="AC1721"/>
  <c r="AD1721"/>
  <c r="H1722"/>
  <c r="I1722"/>
  <c r="J1722"/>
  <c r="K1722"/>
  <c r="L1722"/>
  <c r="M1722"/>
  <c r="N1722"/>
  <c r="O1722"/>
  <c r="P1722"/>
  <c r="Q1722"/>
  <c r="R1722"/>
  <c r="S1722"/>
  <c r="T1722"/>
  <c r="U1722"/>
  <c r="V1722"/>
  <c r="W1722"/>
  <c r="X1722"/>
  <c r="Y1722"/>
  <c r="Z1722"/>
  <c r="AA1722"/>
  <c r="AB1722"/>
  <c r="AC1722"/>
  <c r="AD1722"/>
  <c r="H1723"/>
  <c r="I1723"/>
  <c r="J1723"/>
  <c r="K1723"/>
  <c r="L1723"/>
  <c r="M1723"/>
  <c r="N1723"/>
  <c r="O1723"/>
  <c r="P1723"/>
  <c r="Q1723"/>
  <c r="R1723"/>
  <c r="S1723"/>
  <c r="T1723"/>
  <c r="U1723"/>
  <c r="V1723"/>
  <c r="W1723"/>
  <c r="X1723"/>
  <c r="Y1723"/>
  <c r="Z1723"/>
  <c r="AA1723"/>
  <c r="AB1723"/>
  <c r="AC1723"/>
  <c r="AD1723"/>
  <c r="H1724"/>
  <c r="I1724"/>
  <c r="J1724"/>
  <c r="K1724"/>
  <c r="L1724"/>
  <c r="M1724"/>
  <c r="N1724"/>
  <c r="O1724"/>
  <c r="P1724"/>
  <c r="Q1724"/>
  <c r="R1724"/>
  <c r="S1724"/>
  <c r="T1724"/>
  <c r="U1724"/>
  <c r="V1724"/>
  <c r="W1724"/>
  <c r="X1724"/>
  <c r="Y1724"/>
  <c r="Z1724"/>
  <c r="AA1724"/>
  <c r="AB1724"/>
  <c r="AC1724"/>
  <c r="AD1724"/>
  <c r="H1725"/>
  <c r="I1725"/>
  <c r="J1725"/>
  <c r="K1725"/>
  <c r="L1725"/>
  <c r="M1725"/>
  <c r="N1725"/>
  <c r="O1725"/>
  <c r="P1725"/>
  <c r="Q1725"/>
  <c r="R1725"/>
  <c r="S1725"/>
  <c r="T1725"/>
  <c r="U1725"/>
  <c r="V1725"/>
  <c r="W1725"/>
  <c r="X1725"/>
  <c r="Y1725"/>
  <c r="Z1725"/>
  <c r="AA1725"/>
  <c r="AB1725"/>
  <c r="AC1725"/>
  <c r="AD1725"/>
  <c r="H1726"/>
  <c r="I1726"/>
  <c r="J1726"/>
  <c r="K1726"/>
  <c r="L1726"/>
  <c r="M1726"/>
  <c r="N1726"/>
  <c r="O1726"/>
  <c r="P1726"/>
  <c r="Q1726"/>
  <c r="R1726"/>
  <c r="S1726"/>
  <c r="T1726"/>
  <c r="U1726"/>
  <c r="V1726"/>
  <c r="W1726"/>
  <c r="X1726"/>
  <c r="Y1726"/>
  <c r="Z1726"/>
  <c r="AA1726"/>
  <c r="AB1726"/>
  <c r="AC1726"/>
  <c r="AD1726"/>
  <c r="H1727"/>
  <c r="I1727"/>
  <c r="J1727"/>
  <c r="K1727"/>
  <c r="L1727"/>
  <c r="M1727"/>
  <c r="N1727"/>
  <c r="O1727"/>
  <c r="P1727"/>
  <c r="Q1727"/>
  <c r="R1727"/>
  <c r="S1727"/>
  <c r="T1727"/>
  <c r="U1727"/>
  <c r="V1727"/>
  <c r="W1727"/>
  <c r="X1727"/>
  <c r="Y1727"/>
  <c r="Z1727"/>
  <c r="AA1727"/>
  <c r="AB1727"/>
  <c r="AC1727"/>
  <c r="AD1727"/>
  <c r="H1728"/>
  <c r="I1728"/>
  <c r="J1728"/>
  <c r="K1728"/>
  <c r="L1728"/>
  <c r="M1728"/>
  <c r="N1728"/>
  <c r="O1728"/>
  <c r="P1728"/>
  <c r="Q1728"/>
  <c r="R1728"/>
  <c r="S1728"/>
  <c r="T1728"/>
  <c r="U1728"/>
  <c r="V1728"/>
  <c r="W1728"/>
  <c r="X1728"/>
  <c r="Y1728"/>
  <c r="Z1728"/>
  <c r="AA1728"/>
  <c r="AB1728"/>
  <c r="AC1728"/>
  <c r="AD1728"/>
  <c r="H1729"/>
  <c r="I1729"/>
  <c r="J1729"/>
  <c r="K1729"/>
  <c r="L1729"/>
  <c r="M1729"/>
  <c r="N1729"/>
  <c r="O1729"/>
  <c r="P1729"/>
  <c r="Q1729"/>
  <c r="R1729"/>
  <c r="S1729"/>
  <c r="T1729"/>
  <c r="U1729"/>
  <c r="V1729"/>
  <c r="W1729"/>
  <c r="X1729"/>
  <c r="Y1729"/>
  <c r="Z1729"/>
  <c r="AA1729"/>
  <c r="AB1729"/>
  <c r="AC1729"/>
  <c r="AD1729"/>
  <c r="H1730"/>
  <c r="I1730"/>
  <c r="J1730"/>
  <c r="K1730"/>
  <c r="L1730"/>
  <c r="M1730"/>
  <c r="N1730"/>
  <c r="O1730"/>
  <c r="P1730"/>
  <c r="Q1730"/>
  <c r="R1730"/>
  <c r="S1730"/>
  <c r="T1730"/>
  <c r="U1730"/>
  <c r="V1730"/>
  <c r="W1730"/>
  <c r="X1730"/>
  <c r="Y1730"/>
  <c r="Z1730"/>
  <c r="AA1730"/>
  <c r="AB1730"/>
  <c r="AC1730"/>
  <c r="AD1730"/>
  <c r="H1731"/>
  <c r="I1731"/>
  <c r="J1731"/>
  <c r="K1731"/>
  <c r="L1731"/>
  <c r="M1731"/>
  <c r="N1731"/>
  <c r="O1731"/>
  <c r="P1731"/>
  <c r="Q1731"/>
  <c r="R1731"/>
  <c r="S1731"/>
  <c r="T1731"/>
  <c r="U1731"/>
  <c r="V1731"/>
  <c r="W1731"/>
  <c r="X1731"/>
  <c r="Y1731"/>
  <c r="Z1731"/>
  <c r="AA1731"/>
  <c r="AB1731"/>
  <c r="AC1731"/>
  <c r="AD1731"/>
  <c r="H1732"/>
  <c r="I1732"/>
  <c r="J1732"/>
  <c r="K1732"/>
  <c r="L1732"/>
  <c r="M1732"/>
  <c r="N1732"/>
  <c r="O1732"/>
  <c r="P1732"/>
  <c r="Q1732"/>
  <c r="R1732"/>
  <c r="S1732"/>
  <c r="T1732"/>
  <c r="U1732"/>
  <c r="V1732"/>
  <c r="W1732"/>
  <c r="X1732"/>
  <c r="Y1732"/>
  <c r="Z1732"/>
  <c r="AA1732"/>
  <c r="AB1732"/>
  <c r="AC1732"/>
  <c r="AD1732"/>
  <c r="H1733"/>
  <c r="I1733"/>
  <c r="J1733"/>
  <c r="K1733"/>
  <c r="L1733"/>
  <c r="M1733"/>
  <c r="N1733"/>
  <c r="O1733"/>
  <c r="P1733"/>
  <c r="Q1733"/>
  <c r="R1733"/>
  <c r="S1733"/>
  <c r="T1733"/>
  <c r="U1733"/>
  <c r="V1733"/>
  <c r="W1733"/>
  <c r="X1733"/>
  <c r="Y1733"/>
  <c r="Z1733"/>
  <c r="AA1733"/>
  <c r="AB1733"/>
  <c r="AC1733"/>
  <c r="AD1733"/>
  <c r="H1734"/>
  <c r="I1734"/>
  <c r="J1734"/>
  <c r="K1734"/>
  <c r="L1734"/>
  <c r="M1734"/>
  <c r="N1734"/>
  <c r="O1734"/>
  <c r="P1734"/>
  <c r="Q1734"/>
  <c r="R1734"/>
  <c r="S1734"/>
  <c r="T1734"/>
  <c r="U1734"/>
  <c r="V1734"/>
  <c r="W1734"/>
  <c r="X1734"/>
  <c r="Y1734"/>
  <c r="Z1734"/>
  <c r="AA1734"/>
  <c r="AB1734"/>
  <c r="AC1734"/>
  <c r="AD1734"/>
  <c r="H1735"/>
  <c r="I1735"/>
  <c r="J1735"/>
  <c r="K1735"/>
  <c r="L1735"/>
  <c r="M1735"/>
  <c r="N1735"/>
  <c r="O1735"/>
  <c r="P1735"/>
  <c r="Q1735"/>
  <c r="R1735"/>
  <c r="S1735"/>
  <c r="T1735"/>
  <c r="U1735"/>
  <c r="V1735"/>
  <c r="W1735"/>
  <c r="X1735"/>
  <c r="Y1735"/>
  <c r="Z1735"/>
  <c r="AA1735"/>
  <c r="AB1735"/>
  <c r="AC1735"/>
  <c r="AD1735"/>
  <c r="H1736"/>
  <c r="I1736"/>
  <c r="J1736"/>
  <c r="K1736"/>
  <c r="L1736"/>
  <c r="M1736"/>
  <c r="N1736"/>
  <c r="O1736"/>
  <c r="P1736"/>
  <c r="Q1736"/>
  <c r="R1736"/>
  <c r="S1736"/>
  <c r="T1736"/>
  <c r="U1736"/>
  <c r="V1736"/>
  <c r="W1736"/>
  <c r="X1736"/>
  <c r="Y1736"/>
  <c r="Z1736"/>
  <c r="AA1736"/>
  <c r="AB1736"/>
  <c r="AC1736"/>
  <c r="AD1736"/>
  <c r="H1737"/>
  <c r="I1737"/>
  <c r="J1737"/>
  <c r="K1737"/>
  <c r="L1737"/>
  <c r="M1737"/>
  <c r="N1737"/>
  <c r="O1737"/>
  <c r="P1737"/>
  <c r="Q1737"/>
  <c r="R1737"/>
  <c r="S1737"/>
  <c r="T1737"/>
  <c r="U1737"/>
  <c r="V1737"/>
  <c r="W1737"/>
  <c r="X1737"/>
  <c r="Y1737"/>
  <c r="Z1737"/>
  <c r="AA1737"/>
  <c r="AB1737"/>
  <c r="AC1737"/>
  <c r="AD1737"/>
  <c r="H1738"/>
  <c r="I1738"/>
  <c r="J1738"/>
  <c r="K1738"/>
  <c r="L1738"/>
  <c r="M1738"/>
  <c r="N1738"/>
  <c r="O1738"/>
  <c r="P1738"/>
  <c r="Q1738"/>
  <c r="R1738"/>
  <c r="S1738"/>
  <c r="T1738"/>
  <c r="U1738"/>
  <c r="V1738"/>
  <c r="W1738"/>
  <c r="X1738"/>
  <c r="Y1738"/>
  <c r="Z1738"/>
  <c r="AA1738"/>
  <c r="AB1738"/>
  <c r="AC1738"/>
  <c r="AD1738"/>
  <c r="H1739"/>
  <c r="I1739"/>
  <c r="J1739"/>
  <c r="K1739"/>
  <c r="L1739"/>
  <c r="M1739"/>
  <c r="N1739"/>
  <c r="O1739"/>
  <c r="P1739"/>
  <c r="Q1739"/>
  <c r="R1739"/>
  <c r="S1739"/>
  <c r="T1739"/>
  <c r="U1739"/>
  <c r="V1739"/>
  <c r="W1739"/>
  <c r="X1739"/>
  <c r="Y1739"/>
  <c r="Z1739"/>
  <c r="AA1739"/>
  <c r="AB1739"/>
  <c r="AC1739"/>
  <c r="AD1739"/>
  <c r="H1740"/>
  <c r="I1740"/>
  <c r="J1740"/>
  <c r="K1740"/>
  <c r="L1740"/>
  <c r="M1740"/>
  <c r="N1740"/>
  <c r="O1740"/>
  <c r="P1740"/>
  <c r="Q1740"/>
  <c r="R1740"/>
  <c r="S1740"/>
  <c r="T1740"/>
  <c r="U1740"/>
  <c r="V1740"/>
  <c r="W1740"/>
  <c r="X1740"/>
  <c r="Y1740"/>
  <c r="Z1740"/>
  <c r="AA1740"/>
  <c r="AB1740"/>
  <c r="AC1740"/>
  <c r="AD1740"/>
  <c r="H1741"/>
  <c r="I1741"/>
  <c r="J1741"/>
  <c r="K1741"/>
  <c r="L1741"/>
  <c r="M1741"/>
  <c r="N1741"/>
  <c r="O1741"/>
  <c r="P1741"/>
  <c r="Q1741"/>
  <c r="R1741"/>
  <c r="S1741"/>
  <c r="T1741"/>
  <c r="U1741"/>
  <c r="V1741"/>
  <c r="W1741"/>
  <c r="X1741"/>
  <c r="Y1741"/>
  <c r="Z1741"/>
  <c r="AA1741"/>
  <c r="AB1741"/>
  <c r="AC1741"/>
  <c r="AD1741"/>
  <c r="H1742"/>
  <c r="I1742"/>
  <c r="J1742"/>
  <c r="K1742"/>
  <c r="L1742"/>
  <c r="M1742"/>
  <c r="N1742"/>
  <c r="O1742"/>
  <c r="P1742"/>
  <c r="Q1742"/>
  <c r="R1742"/>
  <c r="S1742"/>
  <c r="T1742"/>
  <c r="U1742"/>
  <c r="V1742"/>
  <c r="W1742"/>
  <c r="X1742"/>
  <c r="Y1742"/>
  <c r="Z1742"/>
  <c r="AA1742"/>
  <c r="AB1742"/>
  <c r="AC1742"/>
  <c r="AD1742"/>
  <c r="H1743"/>
  <c r="I1743"/>
  <c r="J1743"/>
  <c r="K1743"/>
  <c r="L1743"/>
  <c r="M1743"/>
  <c r="N1743"/>
  <c r="O1743"/>
  <c r="P1743"/>
  <c r="Q1743"/>
  <c r="R1743"/>
  <c r="S1743"/>
  <c r="T1743"/>
  <c r="U1743"/>
  <c r="V1743"/>
  <c r="W1743"/>
  <c r="X1743"/>
  <c r="Y1743"/>
  <c r="Z1743"/>
  <c r="AA1743"/>
  <c r="AB1743"/>
  <c r="AC1743"/>
  <c r="AD1743"/>
  <c r="H1744"/>
  <c r="I1744"/>
  <c r="J1744"/>
  <c r="K1744"/>
  <c r="L1744"/>
  <c r="M1744"/>
  <c r="N1744"/>
  <c r="O1744"/>
  <c r="P1744"/>
  <c r="Q1744"/>
  <c r="R1744"/>
  <c r="S1744"/>
  <c r="T1744"/>
  <c r="U1744"/>
  <c r="V1744"/>
  <c r="W1744"/>
  <c r="X1744"/>
  <c r="Y1744"/>
  <c r="Z1744"/>
  <c r="AA1744"/>
  <c r="AB1744"/>
  <c r="AC1744"/>
  <c r="AD1744"/>
  <c r="H1745"/>
  <c r="I1745"/>
  <c r="J1745"/>
  <c r="K1745"/>
  <c r="L1745"/>
  <c r="M1745"/>
  <c r="N1745"/>
  <c r="O1745"/>
  <c r="P1745"/>
  <c r="Q1745"/>
  <c r="R1745"/>
  <c r="S1745"/>
  <c r="T1745"/>
  <c r="U1745"/>
  <c r="V1745"/>
  <c r="W1745"/>
  <c r="X1745"/>
  <c r="Y1745"/>
  <c r="Z1745"/>
  <c r="AA1745"/>
  <c r="AB1745"/>
  <c r="AC1745"/>
  <c r="AD1745"/>
  <c r="H1746"/>
  <c r="I1746"/>
  <c r="J1746"/>
  <c r="K1746"/>
  <c r="L1746"/>
  <c r="M1746"/>
  <c r="N1746"/>
  <c r="O1746"/>
  <c r="P1746"/>
  <c r="Q1746"/>
  <c r="R1746"/>
  <c r="S1746"/>
  <c r="T1746"/>
  <c r="U1746"/>
  <c r="V1746"/>
  <c r="W1746"/>
  <c r="X1746"/>
  <c r="Y1746"/>
  <c r="Z1746"/>
  <c r="AA1746"/>
  <c r="AB1746"/>
  <c r="AC1746"/>
  <c r="AD1746"/>
  <c r="H1747"/>
  <c r="I1747"/>
  <c r="J1747"/>
  <c r="K1747"/>
  <c r="L1747"/>
  <c r="M1747"/>
  <c r="N1747"/>
  <c r="O1747"/>
  <c r="P1747"/>
  <c r="Q1747"/>
  <c r="R1747"/>
  <c r="S1747"/>
  <c r="T1747"/>
  <c r="U1747"/>
  <c r="V1747"/>
  <c r="W1747"/>
  <c r="X1747"/>
  <c r="Y1747"/>
  <c r="Z1747"/>
  <c r="AA1747"/>
  <c r="AB1747"/>
  <c r="AC1747"/>
  <c r="AD1747"/>
  <c r="H1748"/>
  <c r="I1748"/>
  <c r="J1748"/>
  <c r="K1748"/>
  <c r="L1748"/>
  <c r="M1748"/>
  <c r="N1748"/>
  <c r="O1748"/>
  <c r="P1748"/>
  <c r="Q1748"/>
  <c r="R1748"/>
  <c r="S1748"/>
  <c r="T1748"/>
  <c r="U1748"/>
  <c r="V1748"/>
  <c r="W1748"/>
  <c r="X1748"/>
  <c r="Y1748"/>
  <c r="Z1748"/>
  <c r="AA1748"/>
  <c r="AB1748"/>
  <c r="AC1748"/>
  <c r="AD1748"/>
  <c r="H1749"/>
  <c r="I1749"/>
  <c r="J1749"/>
  <c r="K1749"/>
  <c r="L1749"/>
  <c r="M1749"/>
  <c r="N1749"/>
  <c r="O1749"/>
  <c r="P1749"/>
  <c r="Q1749"/>
  <c r="R1749"/>
  <c r="S1749"/>
  <c r="T1749"/>
  <c r="U1749"/>
  <c r="V1749"/>
  <c r="W1749"/>
  <c r="X1749"/>
  <c r="Y1749"/>
  <c r="Z1749"/>
  <c r="AA1749"/>
  <c r="AB1749"/>
  <c r="AC1749"/>
  <c r="AD1749"/>
  <c r="H1750"/>
  <c r="I1750"/>
  <c r="J1750"/>
  <c r="K1750"/>
  <c r="L1750"/>
  <c r="M1750"/>
  <c r="N1750"/>
  <c r="O1750"/>
  <c r="P1750"/>
  <c r="Q1750"/>
  <c r="R1750"/>
  <c r="S1750"/>
  <c r="T1750"/>
  <c r="U1750"/>
  <c r="V1750"/>
  <c r="W1750"/>
  <c r="X1750"/>
  <c r="Y1750"/>
  <c r="Z1750"/>
  <c r="AA1750"/>
  <c r="AB1750"/>
  <c r="AC1750"/>
  <c r="AD1750"/>
  <c r="H1751"/>
  <c r="I1751"/>
  <c r="J1751"/>
  <c r="K1751"/>
  <c r="L1751"/>
  <c r="M1751"/>
  <c r="N1751"/>
  <c r="O1751"/>
  <c r="P1751"/>
  <c r="Q1751"/>
  <c r="R1751"/>
  <c r="S1751"/>
  <c r="T1751"/>
  <c r="U1751"/>
  <c r="V1751"/>
  <c r="W1751"/>
  <c r="X1751"/>
  <c r="Y1751"/>
  <c r="Z1751"/>
  <c r="AA1751"/>
  <c r="AB1751"/>
  <c r="AC1751"/>
  <c r="AD1751"/>
  <c r="H1752"/>
  <c r="I1752"/>
  <c r="J1752"/>
  <c r="K1752"/>
  <c r="L1752"/>
  <c r="M1752"/>
  <c r="N1752"/>
  <c r="O1752"/>
  <c r="P1752"/>
  <c r="Q1752"/>
  <c r="R1752"/>
  <c r="S1752"/>
  <c r="T1752"/>
  <c r="U1752"/>
  <c r="V1752"/>
  <c r="W1752"/>
  <c r="X1752"/>
  <c r="Y1752"/>
  <c r="Z1752"/>
  <c r="AA1752"/>
  <c r="AB1752"/>
  <c r="AC1752"/>
  <c r="AD1752"/>
  <c r="H1753"/>
  <c r="I1753"/>
  <c r="J1753"/>
  <c r="K1753"/>
  <c r="L1753"/>
  <c r="M1753"/>
  <c r="N1753"/>
  <c r="O1753"/>
  <c r="P1753"/>
  <c r="Q1753"/>
  <c r="R1753"/>
  <c r="S1753"/>
  <c r="T1753"/>
  <c r="U1753"/>
  <c r="V1753"/>
  <c r="W1753"/>
  <c r="X1753"/>
  <c r="Y1753"/>
  <c r="Z1753"/>
  <c r="AA1753"/>
  <c r="AB1753"/>
  <c r="AC1753"/>
  <c r="AD1753"/>
  <c r="H1754"/>
  <c r="I1754"/>
  <c r="J1754"/>
  <c r="K1754"/>
  <c r="L1754"/>
  <c r="M1754"/>
  <c r="N1754"/>
  <c r="O1754"/>
  <c r="P1754"/>
  <c r="Q1754"/>
  <c r="R1754"/>
  <c r="S1754"/>
  <c r="T1754"/>
  <c r="U1754"/>
  <c r="V1754"/>
  <c r="W1754"/>
  <c r="X1754"/>
  <c r="Y1754"/>
  <c r="Z1754"/>
  <c r="AA1754"/>
  <c r="AB1754"/>
  <c r="AC1754"/>
  <c r="AD1754"/>
  <c r="H1755"/>
  <c r="I1755"/>
  <c r="J1755"/>
  <c r="K1755"/>
  <c r="L1755"/>
  <c r="M1755"/>
  <c r="N1755"/>
  <c r="O1755"/>
  <c r="P1755"/>
  <c r="Q1755"/>
  <c r="R1755"/>
  <c r="S1755"/>
  <c r="T1755"/>
  <c r="U1755"/>
  <c r="V1755"/>
  <c r="W1755"/>
  <c r="X1755"/>
  <c r="Y1755"/>
  <c r="Z1755"/>
  <c r="AA1755"/>
  <c r="AB1755"/>
  <c r="AC1755"/>
  <c r="AD1755"/>
  <c r="H1756"/>
  <c r="I1756"/>
  <c r="J1756"/>
  <c r="K1756"/>
  <c r="L1756"/>
  <c r="M1756"/>
  <c r="N1756"/>
  <c r="O1756"/>
  <c r="P1756"/>
  <c r="Q1756"/>
  <c r="R1756"/>
  <c r="S1756"/>
  <c r="T1756"/>
  <c r="U1756"/>
  <c r="V1756"/>
  <c r="W1756"/>
  <c r="X1756"/>
  <c r="Y1756"/>
  <c r="Z1756"/>
  <c r="AA1756"/>
  <c r="AB1756"/>
  <c r="AC1756"/>
  <c r="AD1756"/>
  <c r="H1757"/>
  <c r="I1757"/>
  <c r="J1757"/>
  <c r="K1757"/>
  <c r="L1757"/>
  <c r="M1757"/>
  <c r="N1757"/>
  <c r="O1757"/>
  <c r="P1757"/>
  <c r="Q1757"/>
  <c r="R1757"/>
  <c r="S1757"/>
  <c r="T1757"/>
  <c r="U1757"/>
  <c r="V1757"/>
  <c r="W1757"/>
  <c r="X1757"/>
  <c r="Y1757"/>
  <c r="Z1757"/>
  <c r="AA1757"/>
  <c r="AB1757"/>
  <c r="AC1757"/>
  <c r="AD1757"/>
  <c r="H1758"/>
  <c r="I1758"/>
  <c r="J1758"/>
  <c r="K1758"/>
  <c r="L1758"/>
  <c r="M1758"/>
  <c r="N1758"/>
  <c r="O1758"/>
  <c r="P1758"/>
  <c r="Q1758"/>
  <c r="R1758"/>
  <c r="S1758"/>
  <c r="T1758"/>
  <c r="U1758"/>
  <c r="V1758"/>
  <c r="W1758"/>
  <c r="X1758"/>
  <c r="Y1758"/>
  <c r="Z1758"/>
  <c r="AA1758"/>
  <c r="AB1758"/>
  <c r="AC1758"/>
  <c r="AD1758"/>
  <c r="H1759"/>
  <c r="I1759"/>
  <c r="J1759"/>
  <c r="K1759"/>
  <c r="L1759"/>
  <c r="M1759"/>
  <c r="N1759"/>
  <c r="O1759"/>
  <c r="P1759"/>
  <c r="Q1759"/>
  <c r="R1759"/>
  <c r="S1759"/>
  <c r="T1759"/>
  <c r="U1759"/>
  <c r="V1759"/>
  <c r="W1759"/>
  <c r="X1759"/>
  <c r="Y1759"/>
  <c r="Z1759"/>
  <c r="AA1759"/>
  <c r="AB1759"/>
  <c r="AC1759"/>
  <c r="AD1759"/>
  <c r="H1760"/>
  <c r="I1760"/>
  <c r="J1760"/>
  <c r="K1760"/>
  <c r="L1760"/>
  <c r="M1760"/>
  <c r="N1760"/>
  <c r="O1760"/>
  <c r="P1760"/>
  <c r="Q1760"/>
  <c r="R1760"/>
  <c r="S1760"/>
  <c r="T1760"/>
  <c r="U1760"/>
  <c r="V1760"/>
  <c r="W1760"/>
  <c r="X1760"/>
  <c r="Y1760"/>
  <c r="Z1760"/>
  <c r="AA1760"/>
  <c r="AB1760"/>
  <c r="AC1760"/>
  <c r="AD1760"/>
  <c r="H1761"/>
  <c r="I1761"/>
  <c r="J1761"/>
  <c r="K1761"/>
  <c r="L1761"/>
  <c r="M1761"/>
  <c r="N1761"/>
  <c r="O1761"/>
  <c r="P1761"/>
  <c r="Q1761"/>
  <c r="R1761"/>
  <c r="S1761"/>
  <c r="T1761"/>
  <c r="U1761"/>
  <c r="V1761"/>
  <c r="W1761"/>
  <c r="X1761"/>
  <c r="Y1761"/>
  <c r="Z1761"/>
  <c r="AA1761"/>
  <c r="AB1761"/>
  <c r="AC1761"/>
  <c r="AD1761"/>
  <c r="H1762"/>
  <c r="I1762"/>
  <c r="J1762"/>
  <c r="K1762"/>
  <c r="L1762"/>
  <c r="M1762"/>
  <c r="N1762"/>
  <c r="O1762"/>
  <c r="P1762"/>
  <c r="Q1762"/>
  <c r="R1762"/>
  <c r="S1762"/>
  <c r="T1762"/>
  <c r="U1762"/>
  <c r="V1762"/>
  <c r="W1762"/>
  <c r="X1762"/>
  <c r="Y1762"/>
  <c r="Z1762"/>
  <c r="AA1762"/>
  <c r="AB1762"/>
  <c r="AC1762"/>
  <c r="AD1762"/>
  <c r="H1763"/>
  <c r="I1763"/>
  <c r="J1763"/>
  <c r="K1763"/>
  <c r="L1763"/>
  <c r="M1763"/>
  <c r="N1763"/>
  <c r="O1763"/>
  <c r="P1763"/>
  <c r="Q1763"/>
  <c r="R1763"/>
  <c r="S1763"/>
  <c r="T1763"/>
  <c r="U1763"/>
  <c r="V1763"/>
  <c r="W1763"/>
  <c r="X1763"/>
  <c r="Y1763"/>
  <c r="Z1763"/>
  <c r="AA1763"/>
  <c r="AB1763"/>
  <c r="AC1763"/>
  <c r="AD1763"/>
  <c r="H1764"/>
  <c r="I1764"/>
  <c r="J1764"/>
  <c r="K1764"/>
  <c r="L1764"/>
  <c r="M1764"/>
  <c r="N1764"/>
  <c r="O1764"/>
  <c r="P1764"/>
  <c r="Q1764"/>
  <c r="R1764"/>
  <c r="S1764"/>
  <c r="T1764"/>
  <c r="U1764"/>
  <c r="V1764"/>
  <c r="W1764"/>
  <c r="X1764"/>
  <c r="Y1764"/>
  <c r="Z1764"/>
  <c r="AA1764"/>
  <c r="AB1764"/>
  <c r="AC1764"/>
  <c r="AD1764"/>
  <c r="H1765"/>
  <c r="I1765"/>
  <c r="J1765"/>
  <c r="K1765"/>
  <c r="L1765"/>
  <c r="M1765"/>
  <c r="N1765"/>
  <c r="O1765"/>
  <c r="P1765"/>
  <c r="Q1765"/>
  <c r="R1765"/>
  <c r="S1765"/>
  <c r="T1765"/>
  <c r="U1765"/>
  <c r="V1765"/>
  <c r="W1765"/>
  <c r="X1765"/>
  <c r="Y1765"/>
  <c r="Z1765"/>
  <c r="AA1765"/>
  <c r="AB1765"/>
  <c r="AC1765"/>
  <c r="AD1765"/>
  <c r="H1766"/>
  <c r="I1766"/>
  <c r="J1766"/>
  <c r="K1766"/>
  <c r="L1766"/>
  <c r="M1766"/>
  <c r="N1766"/>
  <c r="O1766"/>
  <c r="P1766"/>
  <c r="Q1766"/>
  <c r="R1766"/>
  <c r="S1766"/>
  <c r="T1766"/>
  <c r="U1766"/>
  <c r="V1766"/>
  <c r="W1766"/>
  <c r="X1766"/>
  <c r="Y1766"/>
  <c r="Z1766"/>
  <c r="AA1766"/>
  <c r="AB1766"/>
  <c r="AC1766"/>
  <c r="AD1766"/>
  <c r="H1767"/>
  <c r="I1767"/>
  <c r="J1767"/>
  <c r="K1767"/>
  <c r="L1767"/>
  <c r="M1767"/>
  <c r="N1767"/>
  <c r="O1767"/>
  <c r="P1767"/>
  <c r="Q1767"/>
  <c r="R1767"/>
  <c r="S1767"/>
  <c r="T1767"/>
  <c r="U1767"/>
  <c r="V1767"/>
  <c r="W1767"/>
  <c r="X1767"/>
  <c r="Y1767"/>
  <c r="Z1767"/>
  <c r="AA1767"/>
  <c r="AB1767"/>
  <c r="AC1767"/>
  <c r="AD1767"/>
  <c r="H1768"/>
  <c r="I1768"/>
  <c r="J1768"/>
  <c r="K1768"/>
  <c r="L1768"/>
  <c r="M1768"/>
  <c r="N1768"/>
  <c r="O1768"/>
  <c r="P1768"/>
  <c r="Q1768"/>
  <c r="R1768"/>
  <c r="S1768"/>
  <c r="T1768"/>
  <c r="U1768"/>
  <c r="V1768"/>
  <c r="W1768"/>
  <c r="X1768"/>
  <c r="Y1768"/>
  <c r="Z1768"/>
  <c r="AA1768"/>
  <c r="AB1768"/>
  <c r="AC1768"/>
  <c r="AD1768"/>
  <c r="H1769"/>
  <c r="I1769"/>
  <c r="J1769"/>
  <c r="K1769"/>
  <c r="L1769"/>
  <c r="M1769"/>
  <c r="N1769"/>
  <c r="O1769"/>
  <c r="P1769"/>
  <c r="Q1769"/>
  <c r="R1769"/>
  <c r="S1769"/>
  <c r="T1769"/>
  <c r="U1769"/>
  <c r="V1769"/>
  <c r="W1769"/>
  <c r="X1769"/>
  <c r="Y1769"/>
  <c r="Z1769"/>
  <c r="AA1769"/>
  <c r="AB1769"/>
  <c r="AC1769"/>
  <c r="AD1769"/>
  <c r="H1770"/>
  <c r="I1770"/>
  <c r="J1770"/>
  <c r="K1770"/>
  <c r="L1770"/>
  <c r="M1770"/>
  <c r="N1770"/>
  <c r="O1770"/>
  <c r="P1770"/>
  <c r="Q1770"/>
  <c r="R1770"/>
  <c r="S1770"/>
  <c r="T1770"/>
  <c r="U1770"/>
  <c r="V1770"/>
  <c r="W1770"/>
  <c r="X1770"/>
  <c r="Y1770"/>
  <c r="Z1770"/>
  <c r="AA1770"/>
  <c r="AB1770"/>
  <c r="AC1770"/>
  <c r="AD1770"/>
  <c r="H1771"/>
  <c r="I1771"/>
  <c r="J1771"/>
  <c r="K1771"/>
  <c r="L1771"/>
  <c r="M1771"/>
  <c r="N1771"/>
  <c r="O1771"/>
  <c r="P1771"/>
  <c r="Q1771"/>
  <c r="R1771"/>
  <c r="S1771"/>
  <c r="T1771"/>
  <c r="U1771"/>
  <c r="V1771"/>
  <c r="W1771"/>
  <c r="X1771"/>
  <c r="Y1771"/>
  <c r="Z1771"/>
  <c r="AA1771"/>
  <c r="AB1771"/>
  <c r="AC1771"/>
  <c r="AD1771"/>
  <c r="H1772"/>
  <c r="I1772"/>
  <c r="J1772"/>
  <c r="K1772"/>
  <c r="L1772"/>
  <c r="M1772"/>
  <c r="N1772"/>
  <c r="O1772"/>
  <c r="P1772"/>
  <c r="Q1772"/>
  <c r="R1772"/>
  <c r="S1772"/>
  <c r="T1772"/>
  <c r="U1772"/>
  <c r="V1772"/>
  <c r="W1772"/>
  <c r="X1772"/>
  <c r="Y1772"/>
  <c r="Z1772"/>
  <c r="AA1772"/>
  <c r="AB1772"/>
  <c r="AC1772"/>
  <c r="AD1772"/>
  <c r="H1773"/>
  <c r="I1773"/>
  <c r="J1773"/>
  <c r="K1773"/>
  <c r="L1773"/>
  <c r="M1773"/>
  <c r="N1773"/>
  <c r="O1773"/>
  <c r="P1773"/>
  <c r="Q1773"/>
  <c r="R1773"/>
  <c r="S1773"/>
  <c r="T1773"/>
  <c r="U1773"/>
  <c r="V1773"/>
  <c r="W1773"/>
  <c r="X1773"/>
  <c r="Y1773"/>
  <c r="Z1773"/>
  <c r="AA1773"/>
  <c r="AB1773"/>
  <c r="AC1773"/>
  <c r="AD1773"/>
  <c r="H1774"/>
  <c r="I1774"/>
  <c r="J1774"/>
  <c r="K1774"/>
  <c r="L1774"/>
  <c r="M1774"/>
  <c r="N1774"/>
  <c r="O1774"/>
  <c r="P1774"/>
  <c r="Q1774"/>
  <c r="R1774"/>
  <c r="S1774"/>
  <c r="T1774"/>
  <c r="U1774"/>
  <c r="V1774"/>
  <c r="W1774"/>
  <c r="X1774"/>
  <c r="Y1774"/>
  <c r="Z1774"/>
  <c r="AA1774"/>
  <c r="AB1774"/>
  <c r="AC1774"/>
  <c r="AD1774"/>
  <c r="H1775"/>
  <c r="I1775"/>
  <c r="J1775"/>
  <c r="K1775"/>
  <c r="L1775"/>
  <c r="M1775"/>
  <c r="N1775"/>
  <c r="O1775"/>
  <c r="P1775"/>
  <c r="Q1775"/>
  <c r="R1775"/>
  <c r="S1775"/>
  <c r="T1775"/>
  <c r="U1775"/>
  <c r="V1775"/>
  <c r="W1775"/>
  <c r="X1775"/>
  <c r="Y1775"/>
  <c r="Z1775"/>
  <c r="AA1775"/>
  <c r="AB1775"/>
  <c r="AC1775"/>
  <c r="AD1775"/>
  <c r="H1776"/>
  <c r="I1776"/>
  <c r="J1776"/>
  <c r="K1776"/>
  <c r="L1776"/>
  <c r="M1776"/>
  <c r="N1776"/>
  <c r="O1776"/>
  <c r="P1776"/>
  <c r="Q1776"/>
  <c r="R1776"/>
  <c r="S1776"/>
  <c r="T1776"/>
  <c r="U1776"/>
  <c r="V1776"/>
  <c r="W1776"/>
  <c r="X1776"/>
  <c r="Y1776"/>
  <c r="Z1776"/>
  <c r="AA1776"/>
  <c r="AB1776"/>
  <c r="AC1776"/>
  <c r="AD1776"/>
  <c r="H1777"/>
  <c r="I1777"/>
  <c r="J1777"/>
  <c r="K1777"/>
  <c r="L1777"/>
  <c r="M1777"/>
  <c r="N1777"/>
  <c r="O1777"/>
  <c r="P1777"/>
  <c r="Q1777"/>
  <c r="R1777"/>
  <c r="S1777"/>
  <c r="T1777"/>
  <c r="U1777"/>
  <c r="V1777"/>
  <c r="W1777"/>
  <c r="X1777"/>
  <c r="Y1777"/>
  <c r="Z1777"/>
  <c r="AA1777"/>
  <c r="AB1777"/>
  <c r="AC1777"/>
  <c r="AD1777"/>
  <c r="H1778"/>
  <c r="I1778"/>
  <c r="J1778"/>
  <c r="K1778"/>
  <c r="L1778"/>
  <c r="M1778"/>
  <c r="N1778"/>
  <c r="O1778"/>
  <c r="P1778"/>
  <c r="Q1778"/>
  <c r="R1778"/>
  <c r="S1778"/>
  <c r="T1778"/>
  <c r="U1778"/>
  <c r="V1778"/>
  <c r="W1778"/>
  <c r="X1778"/>
  <c r="Y1778"/>
  <c r="Z1778"/>
  <c r="AA1778"/>
  <c r="AB1778"/>
  <c r="AC1778"/>
  <c r="AD1778"/>
  <c r="H1779"/>
  <c r="I1779"/>
  <c r="J1779"/>
  <c r="K1779"/>
  <c r="L1779"/>
  <c r="M1779"/>
  <c r="N1779"/>
  <c r="O1779"/>
  <c r="P1779"/>
  <c r="Q1779"/>
  <c r="R1779"/>
  <c r="S1779"/>
  <c r="T1779"/>
  <c r="U1779"/>
  <c r="V1779"/>
  <c r="W1779"/>
  <c r="X1779"/>
  <c r="Y1779"/>
  <c r="Z1779"/>
  <c r="AA1779"/>
  <c r="AB1779"/>
  <c r="AC1779"/>
  <c r="AD1779"/>
  <c r="H1780"/>
  <c r="I1780"/>
  <c r="J1780"/>
  <c r="K1780"/>
  <c r="L1780"/>
  <c r="M1780"/>
  <c r="N1780"/>
  <c r="O1780"/>
  <c r="P1780"/>
  <c r="Q1780"/>
  <c r="R1780"/>
  <c r="S1780"/>
  <c r="T1780"/>
  <c r="U1780"/>
  <c r="V1780"/>
  <c r="W1780"/>
  <c r="X1780"/>
  <c r="Y1780"/>
  <c r="Z1780"/>
  <c r="AA1780"/>
  <c r="AB1780"/>
  <c r="AC1780"/>
  <c r="AD1780"/>
  <c r="H1781"/>
  <c r="I1781"/>
  <c r="J1781"/>
  <c r="K1781"/>
  <c r="L1781"/>
  <c r="M1781"/>
  <c r="N1781"/>
  <c r="O1781"/>
  <c r="P1781"/>
  <c r="Q1781"/>
  <c r="R1781"/>
  <c r="S1781"/>
  <c r="T1781"/>
  <c r="U1781"/>
  <c r="V1781"/>
  <c r="W1781"/>
  <c r="X1781"/>
  <c r="Y1781"/>
  <c r="Z1781"/>
  <c r="AA1781"/>
  <c r="AB1781"/>
  <c r="AC1781"/>
  <c r="AD1781"/>
  <c r="H1782"/>
  <c r="I1782"/>
  <c r="J1782"/>
  <c r="K1782"/>
  <c r="L1782"/>
  <c r="M1782"/>
  <c r="N1782"/>
  <c r="O1782"/>
  <c r="P1782"/>
  <c r="Q1782"/>
  <c r="R1782"/>
  <c r="S1782"/>
  <c r="T1782"/>
  <c r="U1782"/>
  <c r="V1782"/>
  <c r="W1782"/>
  <c r="X1782"/>
  <c r="Y1782"/>
  <c r="Z1782"/>
  <c r="AA1782"/>
  <c r="AB1782"/>
  <c r="AC1782"/>
  <c r="AD1782"/>
  <c r="H1783"/>
  <c r="I1783"/>
  <c r="J1783"/>
  <c r="K1783"/>
  <c r="L1783"/>
  <c r="M1783"/>
  <c r="N1783"/>
  <c r="O1783"/>
  <c r="P1783"/>
  <c r="Q1783"/>
  <c r="R1783"/>
  <c r="S1783"/>
  <c r="T1783"/>
  <c r="U1783"/>
  <c r="V1783"/>
  <c r="W1783"/>
  <c r="X1783"/>
  <c r="Y1783"/>
  <c r="Z1783"/>
  <c r="AA1783"/>
  <c r="AB1783"/>
  <c r="AC1783"/>
  <c r="AD1783"/>
  <c r="H1784"/>
  <c r="I1784"/>
  <c r="J1784"/>
  <c r="K1784"/>
  <c r="L1784"/>
  <c r="M1784"/>
  <c r="N1784"/>
  <c r="O1784"/>
  <c r="P1784"/>
  <c r="Q1784"/>
  <c r="R1784"/>
  <c r="S1784"/>
  <c r="T1784"/>
  <c r="U1784"/>
  <c r="V1784"/>
  <c r="W1784"/>
  <c r="X1784"/>
  <c r="Y1784"/>
  <c r="Z1784"/>
  <c r="AA1784"/>
  <c r="AB1784"/>
  <c r="AC1784"/>
  <c r="AD1784"/>
  <c r="H1785"/>
  <c r="I1785"/>
  <c r="J1785"/>
  <c r="K1785"/>
  <c r="L1785"/>
  <c r="M1785"/>
  <c r="N1785"/>
  <c r="O1785"/>
  <c r="P1785"/>
  <c r="Q1785"/>
  <c r="R1785"/>
  <c r="S1785"/>
  <c r="T1785"/>
  <c r="U1785"/>
  <c r="V1785"/>
  <c r="W1785"/>
  <c r="X1785"/>
  <c r="Y1785"/>
  <c r="Z1785"/>
  <c r="AA1785"/>
  <c r="AB1785"/>
  <c r="AC1785"/>
  <c r="AD1785"/>
  <c r="H1786"/>
  <c r="I1786"/>
  <c r="J1786"/>
  <c r="K1786"/>
  <c r="L1786"/>
  <c r="M1786"/>
  <c r="N1786"/>
  <c r="O1786"/>
  <c r="P1786"/>
  <c r="Q1786"/>
  <c r="R1786"/>
  <c r="S1786"/>
  <c r="T1786"/>
  <c r="U1786"/>
  <c r="V1786"/>
  <c r="W1786"/>
  <c r="X1786"/>
  <c r="Y1786"/>
  <c r="Z1786"/>
  <c r="AA1786"/>
  <c r="AB1786"/>
  <c r="AC1786"/>
  <c r="AD1786"/>
  <c r="H1787"/>
  <c r="I1787"/>
  <c r="J1787"/>
  <c r="K1787"/>
  <c r="L1787"/>
  <c r="M1787"/>
  <c r="N1787"/>
  <c r="O1787"/>
  <c r="P1787"/>
  <c r="Q1787"/>
  <c r="R1787"/>
  <c r="S1787"/>
  <c r="T1787"/>
  <c r="U1787"/>
  <c r="V1787"/>
  <c r="W1787"/>
  <c r="X1787"/>
  <c r="Y1787"/>
  <c r="Z1787"/>
  <c r="AA1787"/>
  <c r="AB1787"/>
  <c r="AC1787"/>
  <c r="AD1787"/>
  <c r="H1788"/>
  <c r="I1788"/>
  <c r="J1788"/>
  <c r="K1788"/>
  <c r="L1788"/>
  <c r="M1788"/>
  <c r="N1788"/>
  <c r="O1788"/>
  <c r="P1788"/>
  <c r="Q1788"/>
  <c r="R1788"/>
  <c r="S1788"/>
  <c r="T1788"/>
  <c r="U1788"/>
  <c r="V1788"/>
  <c r="W1788"/>
  <c r="X1788"/>
  <c r="Y1788"/>
  <c r="Z1788"/>
  <c r="AA1788"/>
  <c r="AB1788"/>
  <c r="AC1788"/>
  <c r="AD1788"/>
  <c r="H1789"/>
  <c r="I1789"/>
  <c r="J1789"/>
  <c r="K1789"/>
  <c r="L1789"/>
  <c r="M1789"/>
  <c r="N1789"/>
  <c r="O1789"/>
  <c r="P1789"/>
  <c r="Q1789"/>
  <c r="R1789"/>
  <c r="S1789"/>
  <c r="T1789"/>
  <c r="U1789"/>
  <c r="V1789"/>
  <c r="W1789"/>
  <c r="X1789"/>
  <c r="Y1789"/>
  <c r="Z1789"/>
  <c r="AA1789"/>
  <c r="AB1789"/>
  <c r="AC1789"/>
  <c r="AD1789"/>
  <c r="H1790"/>
  <c r="I1790"/>
  <c r="J1790"/>
  <c r="K1790"/>
  <c r="L1790"/>
  <c r="M1790"/>
  <c r="N1790"/>
  <c r="O1790"/>
  <c r="P1790"/>
  <c r="Q1790"/>
  <c r="R1790"/>
  <c r="S1790"/>
  <c r="T1790"/>
  <c r="U1790"/>
  <c r="V1790"/>
  <c r="W1790"/>
  <c r="X1790"/>
  <c r="Y1790"/>
  <c r="Z1790"/>
  <c r="AA1790"/>
  <c r="AB1790"/>
  <c r="AC1790"/>
  <c r="AD1790"/>
  <c r="H1791"/>
  <c r="I1791"/>
  <c r="J1791"/>
  <c r="K1791"/>
  <c r="L1791"/>
  <c r="M1791"/>
  <c r="N1791"/>
  <c r="O1791"/>
  <c r="P1791"/>
  <c r="Q1791"/>
  <c r="R1791"/>
  <c r="S1791"/>
  <c r="T1791"/>
  <c r="U1791"/>
  <c r="V1791"/>
  <c r="W1791"/>
  <c r="X1791"/>
  <c r="Y1791"/>
  <c r="Z1791"/>
  <c r="AA1791"/>
  <c r="AB1791"/>
  <c r="AC1791"/>
  <c r="AD1791"/>
  <c r="H1792"/>
  <c r="I1792"/>
  <c r="J1792"/>
  <c r="K1792"/>
  <c r="L1792"/>
  <c r="M1792"/>
  <c r="N1792"/>
  <c r="O1792"/>
  <c r="P1792"/>
  <c r="Q1792"/>
  <c r="R1792"/>
  <c r="S1792"/>
  <c r="T1792"/>
  <c r="U1792"/>
  <c r="V1792"/>
  <c r="W1792"/>
  <c r="X1792"/>
  <c r="Y1792"/>
  <c r="Z1792"/>
  <c r="AA1792"/>
  <c r="AB1792"/>
  <c r="AC1792"/>
  <c r="AD1792"/>
  <c r="H1793"/>
  <c r="I1793"/>
  <c r="J1793"/>
  <c r="K1793"/>
  <c r="L1793"/>
  <c r="M1793"/>
  <c r="N1793"/>
  <c r="O1793"/>
  <c r="P1793"/>
  <c r="Q1793"/>
  <c r="R1793"/>
  <c r="S1793"/>
  <c r="T1793"/>
  <c r="U1793"/>
  <c r="V1793"/>
  <c r="W1793"/>
  <c r="X1793"/>
  <c r="Y1793"/>
  <c r="Z1793"/>
  <c r="AA1793"/>
  <c r="AB1793"/>
  <c r="AC1793"/>
  <c r="AD1793"/>
  <c r="H1794"/>
  <c r="I1794"/>
  <c r="J1794"/>
  <c r="K1794"/>
  <c r="L1794"/>
  <c r="M1794"/>
  <c r="N1794"/>
  <c r="O1794"/>
  <c r="P1794"/>
  <c r="Q1794"/>
  <c r="R1794"/>
  <c r="S1794"/>
  <c r="T1794"/>
  <c r="U1794"/>
  <c r="V1794"/>
  <c r="W1794"/>
  <c r="X1794"/>
  <c r="Y1794"/>
  <c r="Z1794"/>
  <c r="AA1794"/>
  <c r="AB1794"/>
  <c r="AC1794"/>
  <c r="AD1794"/>
  <c r="H1795"/>
  <c r="I1795"/>
  <c r="J1795"/>
  <c r="K1795"/>
  <c r="L1795"/>
  <c r="M1795"/>
  <c r="N1795"/>
  <c r="O1795"/>
  <c r="P1795"/>
  <c r="Q1795"/>
  <c r="R1795"/>
  <c r="S1795"/>
  <c r="T1795"/>
  <c r="U1795"/>
  <c r="V1795"/>
  <c r="W1795"/>
  <c r="X1795"/>
  <c r="Y1795"/>
  <c r="Z1795"/>
  <c r="AA1795"/>
  <c r="AB1795"/>
  <c r="AC1795"/>
  <c r="AD1795"/>
  <c r="H1796"/>
  <c r="I1796"/>
  <c r="J1796"/>
  <c r="K1796"/>
  <c r="L1796"/>
  <c r="M1796"/>
  <c r="N1796"/>
  <c r="O1796"/>
  <c r="P1796"/>
  <c r="Q1796"/>
  <c r="R1796"/>
  <c r="S1796"/>
  <c r="T1796"/>
  <c r="U1796"/>
  <c r="V1796"/>
  <c r="W1796"/>
  <c r="X1796"/>
  <c r="Y1796"/>
  <c r="Z1796"/>
  <c r="AA1796"/>
  <c r="AB1796"/>
  <c r="AC1796"/>
  <c r="AD1796"/>
  <c r="H1797"/>
  <c r="I1797"/>
  <c r="J1797"/>
  <c r="K1797"/>
  <c r="L1797"/>
  <c r="M1797"/>
  <c r="N1797"/>
  <c r="O1797"/>
  <c r="P1797"/>
  <c r="Q1797"/>
  <c r="R1797"/>
  <c r="S1797"/>
  <c r="T1797"/>
  <c r="U1797"/>
  <c r="V1797"/>
  <c r="W1797"/>
  <c r="X1797"/>
  <c r="Y1797"/>
  <c r="Z1797"/>
  <c r="AA1797"/>
  <c r="AB1797"/>
  <c r="AC1797"/>
  <c r="AD1797"/>
  <c r="H1798"/>
  <c r="I1798"/>
  <c r="J1798"/>
  <c r="K1798"/>
  <c r="L1798"/>
  <c r="M1798"/>
  <c r="N1798"/>
  <c r="O1798"/>
  <c r="P1798"/>
  <c r="Q1798"/>
  <c r="R1798"/>
  <c r="S1798"/>
  <c r="T1798"/>
  <c r="U1798"/>
  <c r="V1798"/>
  <c r="W1798"/>
  <c r="X1798"/>
  <c r="Y1798"/>
  <c r="Z1798"/>
  <c r="AA1798"/>
  <c r="AB1798"/>
  <c r="AC1798"/>
  <c r="AD1798"/>
  <c r="H1799"/>
  <c r="I1799"/>
  <c r="J1799"/>
  <c r="K1799"/>
  <c r="L1799"/>
  <c r="M1799"/>
  <c r="N1799"/>
  <c r="O1799"/>
  <c r="P1799"/>
  <c r="Q1799"/>
  <c r="R1799"/>
  <c r="S1799"/>
  <c r="T1799"/>
  <c r="U1799"/>
  <c r="V1799"/>
  <c r="W1799"/>
  <c r="X1799"/>
  <c r="Y1799"/>
  <c r="Z1799"/>
  <c r="AA1799"/>
  <c r="AB1799"/>
  <c r="AC1799"/>
  <c r="AD1799"/>
  <c r="H1800"/>
  <c r="I1800"/>
  <c r="J1800"/>
  <c r="K1800"/>
  <c r="L1800"/>
  <c r="M1800"/>
  <c r="N1800"/>
  <c r="O1800"/>
  <c r="P1800"/>
  <c r="Q1800"/>
  <c r="R1800"/>
  <c r="S1800"/>
  <c r="T1800"/>
  <c r="U1800"/>
  <c r="V1800"/>
  <c r="W1800"/>
  <c r="X1800"/>
  <c r="Y1800"/>
  <c r="Z1800"/>
  <c r="AA1800"/>
  <c r="AB1800"/>
  <c r="AC1800"/>
  <c r="AD1800"/>
  <c r="H1801"/>
  <c r="I1801"/>
  <c r="J1801"/>
  <c r="K1801"/>
  <c r="L1801"/>
  <c r="M1801"/>
  <c r="N1801"/>
  <c r="O1801"/>
  <c r="P1801"/>
  <c r="Q1801"/>
  <c r="R1801"/>
  <c r="S1801"/>
  <c r="T1801"/>
  <c r="U1801"/>
  <c r="V1801"/>
  <c r="W1801"/>
  <c r="X1801"/>
  <c r="Y1801"/>
  <c r="Z1801"/>
  <c r="AA1801"/>
  <c r="AB1801"/>
  <c r="AC1801"/>
  <c r="AD1801"/>
  <c r="H1802"/>
  <c r="I1802"/>
  <c r="J1802"/>
  <c r="K1802"/>
  <c r="L1802"/>
  <c r="M1802"/>
  <c r="N1802"/>
  <c r="O1802"/>
  <c r="P1802"/>
  <c r="Q1802"/>
  <c r="R1802"/>
  <c r="S1802"/>
  <c r="T1802"/>
  <c r="U1802"/>
  <c r="V1802"/>
  <c r="W1802"/>
  <c r="X1802"/>
  <c r="Y1802"/>
  <c r="Z1802"/>
  <c r="AA1802"/>
  <c r="AB1802"/>
  <c r="AC1802"/>
  <c r="AD1802"/>
  <c r="H1803"/>
  <c r="I1803"/>
  <c r="J1803"/>
  <c r="K1803"/>
  <c r="L1803"/>
  <c r="M1803"/>
  <c r="N1803"/>
  <c r="O1803"/>
  <c r="P1803"/>
  <c r="Q1803"/>
  <c r="R1803"/>
  <c r="S1803"/>
  <c r="T1803"/>
  <c r="U1803"/>
  <c r="V1803"/>
  <c r="W1803"/>
  <c r="X1803"/>
  <c r="Y1803"/>
  <c r="Z1803"/>
  <c r="AA1803"/>
  <c r="AB1803"/>
  <c r="AC1803"/>
  <c r="AD1803"/>
  <c r="H1805"/>
  <c r="I1805"/>
  <c r="J1805"/>
  <c r="K1805"/>
  <c r="L1805"/>
  <c r="M1805"/>
  <c r="N1805"/>
  <c r="O1805"/>
  <c r="P1805"/>
  <c r="Q1805"/>
  <c r="R1805"/>
  <c r="S1805"/>
  <c r="T1805"/>
  <c r="U1805"/>
  <c r="V1805"/>
  <c r="W1805"/>
  <c r="X1805"/>
  <c r="Y1805"/>
  <c r="Z1805"/>
  <c r="AA1805"/>
  <c r="AB1805"/>
  <c r="AC1805"/>
  <c r="AD1805"/>
  <c r="H1806"/>
  <c r="I1806"/>
  <c r="J1806"/>
  <c r="K1806"/>
  <c r="L1806"/>
  <c r="M1806"/>
  <c r="N1806"/>
  <c r="O1806"/>
  <c r="P1806"/>
  <c r="Q1806"/>
  <c r="R1806"/>
  <c r="S1806"/>
  <c r="T1806"/>
  <c r="U1806"/>
  <c r="V1806"/>
  <c r="W1806"/>
  <c r="X1806"/>
  <c r="Y1806"/>
  <c r="Z1806"/>
  <c r="AA1806"/>
  <c r="AB1806"/>
  <c r="AC1806"/>
  <c r="AD1806"/>
  <c r="H1807"/>
  <c r="I1807"/>
  <c r="J1807"/>
  <c r="K1807"/>
  <c r="L1807"/>
  <c r="M1807"/>
  <c r="N1807"/>
  <c r="O1807"/>
  <c r="P1807"/>
  <c r="Q1807"/>
  <c r="R1807"/>
  <c r="S1807"/>
  <c r="T1807"/>
  <c r="U1807"/>
  <c r="V1807"/>
  <c r="W1807"/>
  <c r="X1807"/>
  <c r="Y1807"/>
  <c r="Z1807"/>
  <c r="AA1807"/>
  <c r="AB1807"/>
  <c r="AC1807"/>
  <c r="AD1807"/>
  <c r="H1808"/>
  <c r="I1808"/>
  <c r="J1808"/>
  <c r="K1808"/>
  <c r="L1808"/>
  <c r="M1808"/>
  <c r="N1808"/>
  <c r="O1808"/>
  <c r="P1808"/>
  <c r="Q1808"/>
  <c r="R1808"/>
  <c r="S1808"/>
  <c r="T1808"/>
  <c r="U1808"/>
  <c r="V1808"/>
  <c r="W1808"/>
  <c r="X1808"/>
  <c r="Y1808"/>
  <c r="Z1808"/>
  <c r="AA1808"/>
  <c r="AB1808"/>
  <c r="AC1808"/>
  <c r="AD1808"/>
  <c r="H1809"/>
  <c r="I1809"/>
  <c r="J1809"/>
  <c r="K1809"/>
  <c r="L1809"/>
  <c r="M1809"/>
  <c r="N1809"/>
  <c r="O1809"/>
  <c r="P1809"/>
  <c r="Q1809"/>
  <c r="R1809"/>
  <c r="S1809"/>
  <c r="T1809"/>
  <c r="U1809"/>
  <c r="V1809"/>
  <c r="W1809"/>
  <c r="X1809"/>
  <c r="Y1809"/>
  <c r="Z1809"/>
  <c r="AA1809"/>
  <c r="AB1809"/>
  <c r="AC1809"/>
  <c r="AD1809"/>
  <c r="H1810"/>
  <c r="I1810"/>
  <c r="J1810"/>
  <c r="K1810"/>
  <c r="L1810"/>
  <c r="M1810"/>
  <c r="N1810"/>
  <c r="O1810"/>
  <c r="P1810"/>
  <c r="Q1810"/>
  <c r="R1810"/>
  <c r="S1810"/>
  <c r="T1810"/>
  <c r="U1810"/>
  <c r="V1810"/>
  <c r="W1810"/>
  <c r="X1810"/>
  <c r="Y1810"/>
  <c r="Z1810"/>
  <c r="AA1810"/>
  <c r="AB1810"/>
  <c r="AC1810"/>
  <c r="AD1810"/>
  <c r="H1811"/>
  <c r="I1811"/>
  <c r="J1811"/>
  <c r="K1811"/>
  <c r="L1811"/>
  <c r="M1811"/>
  <c r="N1811"/>
  <c r="O1811"/>
  <c r="P1811"/>
  <c r="Q1811"/>
  <c r="R1811"/>
  <c r="S1811"/>
  <c r="T1811"/>
  <c r="U1811"/>
  <c r="V1811"/>
  <c r="W1811"/>
  <c r="X1811"/>
  <c r="Y1811"/>
  <c r="Z1811"/>
  <c r="AA1811"/>
  <c r="AB1811"/>
  <c r="AC1811"/>
  <c r="AD1811"/>
  <c r="H1812"/>
  <c r="I1812"/>
  <c r="J1812"/>
  <c r="K1812"/>
  <c r="L1812"/>
  <c r="M1812"/>
  <c r="N1812"/>
  <c r="O1812"/>
  <c r="P1812"/>
  <c r="Q1812"/>
  <c r="R1812"/>
  <c r="S1812"/>
  <c r="T1812"/>
  <c r="U1812"/>
  <c r="V1812"/>
  <c r="W1812"/>
  <c r="X1812"/>
  <c r="Y1812"/>
  <c r="Z1812"/>
  <c r="AA1812"/>
  <c r="AB1812"/>
  <c r="AC1812"/>
  <c r="AD1812"/>
  <c r="H1814"/>
  <c r="I1814"/>
  <c r="J1814"/>
  <c r="K1814"/>
  <c r="L1814"/>
  <c r="M1814"/>
  <c r="N1814"/>
  <c r="O1814"/>
  <c r="P1814"/>
  <c r="Q1814"/>
  <c r="R1814"/>
  <c r="S1814"/>
  <c r="T1814"/>
  <c r="U1814"/>
  <c r="V1814"/>
  <c r="W1814"/>
  <c r="X1814"/>
  <c r="Y1814"/>
  <c r="Z1814"/>
  <c r="AA1814"/>
  <c r="AB1814"/>
  <c r="AC1814"/>
  <c r="AD1814"/>
  <c r="H1815"/>
  <c r="I1815"/>
  <c r="J1815"/>
  <c r="K1815"/>
  <c r="L1815"/>
  <c r="M1815"/>
  <c r="N1815"/>
  <c r="O1815"/>
  <c r="P1815"/>
  <c r="Q1815"/>
  <c r="R1815"/>
  <c r="S1815"/>
  <c r="T1815"/>
  <c r="U1815"/>
  <c r="V1815"/>
  <c r="W1815"/>
  <c r="X1815"/>
  <c r="Y1815"/>
  <c r="Z1815"/>
  <c r="AA1815"/>
  <c r="AB1815"/>
  <c r="AC1815"/>
  <c r="AD1815"/>
  <c r="H1816"/>
  <c r="I1816"/>
  <c r="J1816"/>
  <c r="K1816"/>
  <c r="L1816"/>
  <c r="M1816"/>
  <c r="N1816"/>
  <c r="O1816"/>
  <c r="P1816"/>
  <c r="Q1816"/>
  <c r="R1816"/>
  <c r="S1816"/>
  <c r="T1816"/>
  <c r="U1816"/>
  <c r="V1816"/>
  <c r="W1816"/>
  <c r="X1816"/>
  <c r="Y1816"/>
  <c r="Z1816"/>
  <c r="AA1816"/>
  <c r="AB1816"/>
  <c r="AC1816"/>
  <c r="AD1816"/>
  <c r="H1817"/>
  <c r="I1817"/>
  <c r="J1817"/>
  <c r="K1817"/>
  <c r="L1817"/>
  <c r="M1817"/>
  <c r="N1817"/>
  <c r="O1817"/>
  <c r="P1817"/>
  <c r="Q1817"/>
  <c r="R1817"/>
  <c r="S1817"/>
  <c r="T1817"/>
  <c r="U1817"/>
  <c r="V1817"/>
  <c r="W1817"/>
  <c r="X1817"/>
  <c r="Y1817"/>
  <c r="Z1817"/>
  <c r="AA1817"/>
  <c r="AB1817"/>
  <c r="AC1817"/>
  <c r="AD1817"/>
  <c r="H1818"/>
  <c r="I1818"/>
  <c r="J1818"/>
  <c r="K1818"/>
  <c r="L1818"/>
  <c r="M1818"/>
  <c r="N1818"/>
  <c r="O1818"/>
  <c r="P1818"/>
  <c r="Q1818"/>
  <c r="R1818"/>
  <c r="S1818"/>
  <c r="T1818"/>
  <c r="U1818"/>
  <c r="V1818"/>
  <c r="W1818"/>
  <c r="X1818"/>
  <c r="Y1818"/>
  <c r="Z1818"/>
  <c r="AA1818"/>
  <c r="AB1818"/>
  <c r="AC1818"/>
  <c r="AD1818"/>
  <c r="H1819"/>
  <c r="I1819"/>
  <c r="J1819"/>
  <c r="K1819"/>
  <c r="L1819"/>
  <c r="M1819"/>
  <c r="N1819"/>
  <c r="O1819"/>
  <c r="P1819"/>
  <c r="Q1819"/>
  <c r="R1819"/>
  <c r="S1819"/>
  <c r="T1819"/>
  <c r="U1819"/>
  <c r="V1819"/>
  <c r="W1819"/>
  <c r="X1819"/>
  <c r="Y1819"/>
  <c r="Z1819"/>
  <c r="AA1819"/>
  <c r="AB1819"/>
  <c r="AC1819"/>
  <c r="AD1819"/>
  <c r="H1820"/>
  <c r="I1820"/>
  <c r="J1820"/>
  <c r="K1820"/>
  <c r="L1820"/>
  <c r="M1820"/>
  <c r="N1820"/>
  <c r="O1820"/>
  <c r="P1820"/>
  <c r="Q1820"/>
  <c r="R1820"/>
  <c r="S1820"/>
  <c r="T1820"/>
  <c r="U1820"/>
  <c r="V1820"/>
  <c r="W1820"/>
  <c r="X1820"/>
  <c r="Y1820"/>
  <c r="Z1820"/>
  <c r="AA1820"/>
  <c r="AB1820"/>
  <c r="AC1820"/>
  <c r="AD1820"/>
  <c r="H1821"/>
  <c r="I1821"/>
  <c r="J1821"/>
  <c r="K1821"/>
  <c r="L1821"/>
  <c r="M1821"/>
  <c r="N1821"/>
  <c r="O1821"/>
  <c r="P1821"/>
  <c r="Q1821"/>
  <c r="R1821"/>
  <c r="S1821"/>
  <c r="T1821"/>
  <c r="U1821"/>
  <c r="V1821"/>
  <c r="W1821"/>
  <c r="X1821"/>
  <c r="Y1821"/>
  <c r="Z1821"/>
  <c r="AA1821"/>
  <c r="AB1821"/>
  <c r="AC1821"/>
  <c r="AD1821"/>
  <c r="H1823"/>
  <c r="I1823"/>
  <c r="J1823"/>
  <c r="K1823"/>
  <c r="L1823"/>
  <c r="M1823"/>
  <c r="N1823"/>
  <c r="O1823"/>
  <c r="P1823"/>
  <c r="Q1823"/>
  <c r="R1823"/>
  <c r="S1823"/>
  <c r="T1823"/>
  <c r="U1823"/>
  <c r="V1823"/>
  <c r="W1823"/>
  <c r="X1823"/>
  <c r="Y1823"/>
  <c r="Z1823"/>
  <c r="AA1823"/>
  <c r="AB1823"/>
  <c r="AC1823"/>
  <c r="AD1823"/>
  <c r="H1824"/>
  <c r="I1824"/>
  <c r="J1824"/>
  <c r="K1824"/>
  <c r="L1824"/>
  <c r="M1824"/>
  <c r="N1824"/>
  <c r="O1824"/>
  <c r="P1824"/>
  <c r="Q1824"/>
  <c r="R1824"/>
  <c r="S1824"/>
  <c r="T1824"/>
  <c r="U1824"/>
  <c r="V1824"/>
  <c r="W1824"/>
  <c r="X1824"/>
  <c r="Y1824"/>
  <c r="Z1824"/>
  <c r="AA1824"/>
  <c r="AB1824"/>
  <c r="AC1824"/>
  <c r="AD1824"/>
  <c r="H1825"/>
  <c r="I1825"/>
  <c r="J1825"/>
  <c r="K1825"/>
  <c r="L1825"/>
  <c r="M1825"/>
  <c r="N1825"/>
  <c r="O1825"/>
  <c r="P1825"/>
  <c r="Q1825"/>
  <c r="R1825"/>
  <c r="S1825"/>
  <c r="T1825"/>
  <c r="U1825"/>
  <c r="V1825"/>
  <c r="W1825"/>
  <c r="X1825"/>
  <c r="Y1825"/>
  <c r="Z1825"/>
  <c r="AA1825"/>
  <c r="AB1825"/>
  <c r="AC1825"/>
  <c r="AD1825"/>
  <c r="H1826"/>
  <c r="I1826"/>
  <c r="J1826"/>
  <c r="K1826"/>
  <c r="L1826"/>
  <c r="M1826"/>
  <c r="N1826"/>
  <c r="O1826"/>
  <c r="P1826"/>
  <c r="Q1826"/>
  <c r="R1826"/>
  <c r="S1826"/>
  <c r="T1826"/>
  <c r="U1826"/>
  <c r="V1826"/>
  <c r="W1826"/>
  <c r="X1826"/>
  <c r="Y1826"/>
  <c r="Z1826"/>
  <c r="AA1826"/>
  <c r="AB1826"/>
  <c r="AC1826"/>
  <c r="AD1826"/>
  <c r="H1827"/>
  <c r="I1827"/>
  <c r="J1827"/>
  <c r="K1827"/>
  <c r="L1827"/>
  <c r="M1827"/>
  <c r="N1827"/>
  <c r="O1827"/>
  <c r="P1827"/>
  <c r="Q1827"/>
  <c r="R1827"/>
  <c r="S1827"/>
  <c r="T1827"/>
  <c r="U1827"/>
  <c r="V1827"/>
  <c r="W1827"/>
  <c r="X1827"/>
  <c r="Y1827"/>
  <c r="Z1827"/>
  <c r="AA1827"/>
  <c r="AB1827"/>
  <c r="AC1827"/>
  <c r="AD1827"/>
  <c r="H1828"/>
  <c r="I1828"/>
  <c r="J1828"/>
  <c r="K1828"/>
  <c r="L1828"/>
  <c r="M1828"/>
  <c r="N1828"/>
  <c r="O1828"/>
  <c r="P1828"/>
  <c r="Q1828"/>
  <c r="R1828"/>
  <c r="S1828"/>
  <c r="T1828"/>
  <c r="U1828"/>
  <c r="V1828"/>
  <c r="W1828"/>
  <c r="X1828"/>
  <c r="Y1828"/>
  <c r="Z1828"/>
  <c r="AA1828"/>
  <c r="AB1828"/>
  <c r="AC1828"/>
  <c r="AD1828"/>
  <c r="H1829"/>
  <c r="I1829"/>
  <c r="J1829"/>
  <c r="K1829"/>
  <c r="L1829"/>
  <c r="M1829"/>
  <c r="N1829"/>
  <c r="O1829"/>
  <c r="P1829"/>
  <c r="Q1829"/>
  <c r="R1829"/>
  <c r="S1829"/>
  <c r="T1829"/>
  <c r="U1829"/>
  <c r="V1829"/>
  <c r="W1829"/>
  <c r="X1829"/>
  <c r="Y1829"/>
  <c r="Z1829"/>
  <c r="AA1829"/>
  <c r="AB1829"/>
  <c r="AC1829"/>
  <c r="AD1829"/>
  <c r="H1830"/>
  <c r="I1830"/>
  <c r="J1830"/>
  <c r="K1830"/>
  <c r="L1830"/>
  <c r="M1830"/>
  <c r="N1830"/>
  <c r="O1830"/>
  <c r="P1830"/>
  <c r="Q1830"/>
  <c r="R1830"/>
  <c r="S1830"/>
  <c r="T1830"/>
  <c r="U1830"/>
  <c r="V1830"/>
  <c r="W1830"/>
  <c r="X1830"/>
  <c r="Y1830"/>
  <c r="Z1830"/>
  <c r="AA1830"/>
  <c r="AB1830"/>
  <c r="AC1830"/>
  <c r="AD1830"/>
  <c r="H1921"/>
  <c r="I1921"/>
  <c r="J1921"/>
  <c r="K1921"/>
  <c r="L1921"/>
  <c r="M1921"/>
  <c r="N1921"/>
  <c r="O1921"/>
  <c r="P1921"/>
  <c r="Q1921"/>
  <c r="R1921"/>
  <c r="S1921"/>
  <c r="T1921"/>
  <c r="U1921"/>
  <c r="V1921"/>
  <c r="W1921"/>
  <c r="X1921"/>
  <c r="Y1921"/>
  <c r="Z1921"/>
  <c r="AA1921"/>
  <c r="AB1921"/>
  <c r="AC1921"/>
  <c r="AD1921"/>
  <c r="H1922"/>
  <c r="I1922"/>
  <c r="J1922"/>
  <c r="K1922"/>
  <c r="L1922"/>
  <c r="M1922"/>
  <c r="N1922"/>
  <c r="O1922"/>
  <c r="P1922"/>
  <c r="Q1922"/>
  <c r="R1922"/>
  <c r="S1922"/>
  <c r="T1922"/>
  <c r="U1922"/>
  <c r="V1922"/>
  <c r="W1922"/>
  <c r="X1922"/>
  <c r="Y1922"/>
  <c r="Z1922"/>
  <c r="AA1922"/>
  <c r="AB1922"/>
  <c r="AC1922"/>
  <c r="AD1922"/>
  <c r="H1923"/>
  <c r="I1923"/>
  <c r="J1923"/>
  <c r="K1923"/>
  <c r="L1923"/>
  <c r="M1923"/>
  <c r="N1923"/>
  <c r="O1923"/>
  <c r="P1923"/>
  <c r="Q1923"/>
  <c r="R1923"/>
  <c r="S1923"/>
  <c r="T1923"/>
  <c r="U1923"/>
  <c r="V1923"/>
  <c r="W1923"/>
  <c r="X1923"/>
  <c r="Y1923"/>
  <c r="Z1923"/>
  <c r="AA1923"/>
  <c r="AB1923"/>
  <c r="AC1923"/>
  <c r="AD1923"/>
  <c r="H1924"/>
  <c r="I1924"/>
  <c r="J1924"/>
  <c r="K1924"/>
  <c r="L1924"/>
  <c r="M1924"/>
  <c r="N1924"/>
  <c r="O1924"/>
  <c r="P1924"/>
  <c r="Q1924"/>
  <c r="R1924"/>
  <c r="S1924"/>
  <c r="T1924"/>
  <c r="U1924"/>
  <c r="V1924"/>
  <c r="W1924"/>
  <c r="X1924"/>
  <c r="Y1924"/>
  <c r="Z1924"/>
  <c r="AA1924"/>
  <c r="AB1924"/>
  <c r="AC1924"/>
  <c r="AD1924"/>
  <c r="H1925"/>
  <c r="I1925"/>
  <c r="J1925"/>
  <c r="K1925"/>
  <c r="L1925"/>
  <c r="M1925"/>
  <c r="N1925"/>
  <c r="O1925"/>
  <c r="P1925"/>
  <c r="Q1925"/>
  <c r="R1925"/>
  <c r="S1925"/>
  <c r="T1925"/>
  <c r="U1925"/>
  <c r="V1925"/>
  <c r="W1925"/>
  <c r="X1925"/>
  <c r="Y1925"/>
  <c r="Z1925"/>
  <c r="AA1925"/>
  <c r="AB1925"/>
  <c r="AC1925"/>
  <c r="AD1925"/>
  <c r="H1926"/>
  <c r="I1926"/>
  <c r="J1926"/>
  <c r="K1926"/>
  <c r="L1926"/>
  <c r="M1926"/>
  <c r="N1926"/>
  <c r="O1926"/>
  <c r="P1926"/>
  <c r="Q1926"/>
  <c r="R1926"/>
  <c r="S1926"/>
  <c r="T1926"/>
  <c r="U1926"/>
  <c r="V1926"/>
  <c r="W1926"/>
  <c r="X1926"/>
  <c r="Y1926"/>
  <c r="Z1926"/>
  <c r="AA1926"/>
  <c r="AB1926"/>
  <c r="AC1926"/>
  <c r="AD1926"/>
  <c r="H1927"/>
  <c r="I1927"/>
  <c r="J1927"/>
  <c r="K1927"/>
  <c r="L1927"/>
  <c r="M1927"/>
  <c r="N1927"/>
  <c r="O1927"/>
  <c r="P1927"/>
  <c r="Q1927"/>
  <c r="R1927"/>
  <c r="S1927"/>
  <c r="T1927"/>
  <c r="U1927"/>
  <c r="V1927"/>
  <c r="W1927"/>
  <c r="X1927"/>
  <c r="Y1927"/>
  <c r="Z1927"/>
  <c r="AA1927"/>
  <c r="AB1927"/>
  <c r="AC1927"/>
  <c r="AD1927"/>
  <c r="H1928"/>
  <c r="I1928"/>
  <c r="J1928"/>
  <c r="K1928"/>
  <c r="L1928"/>
  <c r="M1928"/>
  <c r="N1928"/>
  <c r="O1928"/>
  <c r="P1928"/>
  <c r="Q1928"/>
  <c r="R1928"/>
  <c r="S1928"/>
  <c r="T1928"/>
  <c r="U1928"/>
  <c r="V1928"/>
  <c r="W1928"/>
  <c r="X1928"/>
  <c r="Y1928"/>
  <c r="Z1928"/>
  <c r="AA1928"/>
  <c r="AB1928"/>
  <c r="AC1928"/>
  <c r="AD1928"/>
  <c r="H1929"/>
  <c r="I1929"/>
  <c r="J1929"/>
  <c r="K1929"/>
  <c r="L1929"/>
  <c r="M1929"/>
  <c r="N1929"/>
  <c r="O1929"/>
  <c r="P1929"/>
  <c r="Q1929"/>
  <c r="R1929"/>
  <c r="S1929"/>
  <c r="T1929"/>
  <c r="U1929"/>
  <c r="V1929"/>
  <c r="W1929"/>
  <c r="X1929"/>
  <c r="Y1929"/>
  <c r="Z1929"/>
  <c r="AA1929"/>
  <c r="AB1929"/>
  <c r="AC1929"/>
  <c r="AD1929"/>
  <c r="H1930"/>
  <c r="I1930"/>
  <c r="J1930"/>
  <c r="K1930"/>
  <c r="L1930"/>
  <c r="M1930"/>
  <c r="N1930"/>
  <c r="O1930"/>
  <c r="P1930"/>
  <c r="Q1930"/>
  <c r="R1930"/>
  <c r="S1930"/>
  <c r="T1930"/>
  <c r="U1930"/>
  <c r="V1930"/>
  <c r="W1930"/>
  <c r="X1930"/>
  <c r="Y1930"/>
  <c r="Z1930"/>
  <c r="AA1930"/>
  <c r="AB1930"/>
  <c r="AC1930"/>
  <c r="AD1930"/>
  <c r="H1931"/>
  <c r="I1931"/>
  <c r="J1931"/>
  <c r="K1931"/>
  <c r="L1931"/>
  <c r="M1931"/>
  <c r="N1931"/>
  <c r="O1931"/>
  <c r="P1931"/>
  <c r="Q1931"/>
  <c r="R1931"/>
  <c r="S1931"/>
  <c r="T1931"/>
  <c r="U1931"/>
  <c r="V1931"/>
  <c r="W1931"/>
  <c r="X1931"/>
  <c r="Y1931"/>
  <c r="Z1931"/>
  <c r="AA1931"/>
  <c r="AB1931"/>
  <c r="AC1931"/>
  <c r="AD1931"/>
  <c r="H1932"/>
  <c r="I1932"/>
  <c r="J1932"/>
  <c r="K1932"/>
  <c r="L1932"/>
  <c r="M1932"/>
  <c r="N1932"/>
  <c r="O1932"/>
  <c r="P1932"/>
  <c r="Q1932"/>
  <c r="R1932"/>
  <c r="S1932"/>
  <c r="T1932"/>
  <c r="U1932"/>
  <c r="V1932"/>
  <c r="W1932"/>
  <c r="X1932"/>
  <c r="Y1932"/>
  <c r="Z1932"/>
  <c r="AA1932"/>
  <c r="AB1932"/>
  <c r="AC1932"/>
  <c r="AD1932"/>
  <c r="H1933"/>
  <c r="I1933"/>
  <c r="J1933"/>
  <c r="K1933"/>
  <c r="L1933"/>
  <c r="M1933"/>
  <c r="N1933"/>
  <c r="O1933"/>
  <c r="P1933"/>
  <c r="Q1933"/>
  <c r="R1933"/>
  <c r="S1933"/>
  <c r="T1933"/>
  <c r="U1933"/>
  <c r="V1933"/>
  <c r="W1933"/>
  <c r="X1933"/>
  <c r="Y1933"/>
  <c r="Z1933"/>
  <c r="AA1933"/>
  <c r="AB1933"/>
  <c r="AC1933"/>
  <c r="AD1933"/>
  <c r="H1934"/>
  <c r="I1934"/>
  <c r="J1934"/>
  <c r="K1934"/>
  <c r="L1934"/>
  <c r="M1934"/>
  <c r="N1934"/>
  <c r="O1934"/>
  <c r="P1934"/>
  <c r="Q1934"/>
  <c r="R1934"/>
  <c r="S1934"/>
  <c r="T1934"/>
  <c r="U1934"/>
  <c r="V1934"/>
  <c r="W1934"/>
  <c r="X1934"/>
  <c r="Y1934"/>
  <c r="Z1934"/>
  <c r="AA1934"/>
  <c r="AB1934"/>
  <c r="AC1934"/>
  <c r="AD1934"/>
  <c r="H1935"/>
  <c r="I1935"/>
  <c r="J1935"/>
  <c r="K1935"/>
  <c r="L1935"/>
  <c r="M1935"/>
  <c r="N1935"/>
  <c r="O1935"/>
  <c r="P1935"/>
  <c r="Q1935"/>
  <c r="R1935"/>
  <c r="S1935"/>
  <c r="T1935"/>
  <c r="U1935"/>
  <c r="V1935"/>
  <c r="W1935"/>
  <c r="X1935"/>
  <c r="Y1935"/>
  <c r="Z1935"/>
  <c r="AA1935"/>
  <c r="AB1935"/>
  <c r="AC1935"/>
  <c r="AD1935"/>
  <c r="H1936"/>
  <c r="I1936"/>
  <c r="J1936"/>
  <c r="K1936"/>
  <c r="L1936"/>
  <c r="M1936"/>
  <c r="N1936"/>
  <c r="O1936"/>
  <c r="P1936"/>
  <c r="Q1936"/>
  <c r="R1936"/>
  <c r="S1936"/>
  <c r="T1936"/>
  <c r="U1936"/>
  <c r="V1936"/>
  <c r="W1936"/>
  <c r="X1936"/>
  <c r="Y1936"/>
  <c r="Z1936"/>
  <c r="AA1936"/>
  <c r="AB1936"/>
  <c r="AC1936"/>
  <c r="AD1936"/>
  <c r="H1937"/>
  <c r="I1937"/>
  <c r="J1937"/>
  <c r="K1937"/>
  <c r="L1937"/>
  <c r="M1937"/>
  <c r="N1937"/>
  <c r="O1937"/>
  <c r="P1937"/>
  <c r="Q1937"/>
  <c r="R1937"/>
  <c r="S1937"/>
  <c r="T1937"/>
  <c r="U1937"/>
  <c r="V1937"/>
  <c r="W1937"/>
  <c r="X1937"/>
  <c r="Y1937"/>
  <c r="Z1937"/>
  <c r="AA1937"/>
  <c r="AB1937"/>
  <c r="AC1937"/>
  <c r="AD1937"/>
  <c r="H1938"/>
  <c r="I1938"/>
  <c r="J1938"/>
  <c r="K1938"/>
  <c r="L1938"/>
  <c r="M1938"/>
  <c r="N1938"/>
  <c r="O1938"/>
  <c r="P1938"/>
  <c r="Q1938"/>
  <c r="R1938"/>
  <c r="S1938"/>
  <c r="T1938"/>
  <c r="U1938"/>
  <c r="V1938"/>
  <c r="W1938"/>
  <c r="X1938"/>
  <c r="Y1938"/>
  <c r="Z1938"/>
  <c r="AA1938"/>
  <c r="AB1938"/>
  <c r="AC1938"/>
  <c r="AD1938"/>
  <c r="H1939"/>
  <c r="I1939"/>
  <c r="J1939"/>
  <c r="K1939"/>
  <c r="L1939"/>
  <c r="M1939"/>
  <c r="N1939"/>
  <c r="O1939"/>
  <c r="P1939"/>
  <c r="Q1939"/>
  <c r="R1939"/>
  <c r="S1939"/>
  <c r="T1939"/>
  <c r="U1939"/>
  <c r="V1939"/>
  <c r="W1939"/>
  <c r="X1939"/>
  <c r="Y1939"/>
  <c r="Z1939"/>
  <c r="AA1939"/>
  <c r="AB1939"/>
  <c r="AC1939"/>
  <c r="AD1939"/>
  <c r="H1940"/>
  <c r="I1940"/>
  <c r="J1940"/>
  <c r="K1940"/>
  <c r="L1940"/>
  <c r="M1940"/>
  <c r="N1940"/>
  <c r="O1940"/>
  <c r="P1940"/>
  <c r="Q1940"/>
  <c r="R1940"/>
  <c r="S1940"/>
  <c r="T1940"/>
  <c r="U1940"/>
  <c r="V1940"/>
  <c r="W1940"/>
  <c r="X1940"/>
  <c r="Y1940"/>
  <c r="Z1940"/>
  <c r="AA1940"/>
  <c r="AB1940"/>
  <c r="AC1940"/>
  <c r="AD1940"/>
  <c r="H1941"/>
  <c r="I1941"/>
  <c r="J1941"/>
  <c r="K1941"/>
  <c r="L1941"/>
  <c r="M1941"/>
  <c r="N1941"/>
  <c r="O1941"/>
  <c r="P1941"/>
  <c r="Q1941"/>
  <c r="R1941"/>
  <c r="S1941"/>
  <c r="T1941"/>
  <c r="U1941"/>
  <c r="V1941"/>
  <c r="W1941"/>
  <c r="X1941"/>
  <c r="Y1941"/>
  <c r="Z1941"/>
  <c r="AA1941"/>
  <c r="AB1941"/>
  <c r="AC1941"/>
  <c r="AD1941"/>
  <c r="H1942"/>
  <c r="I1942"/>
  <c r="J1942"/>
  <c r="K1942"/>
  <c r="L1942"/>
  <c r="M1942"/>
  <c r="N1942"/>
  <c r="O1942"/>
  <c r="P1942"/>
  <c r="Q1942"/>
  <c r="R1942"/>
  <c r="S1942"/>
  <c r="T1942"/>
  <c r="U1942"/>
  <c r="V1942"/>
  <c r="W1942"/>
  <c r="X1942"/>
  <c r="Y1942"/>
  <c r="Z1942"/>
  <c r="AA1942"/>
  <c r="AB1942"/>
  <c r="AC1942"/>
  <c r="AD1942"/>
  <c r="H1943"/>
  <c r="I1943"/>
  <c r="J1943"/>
  <c r="K1943"/>
  <c r="L1943"/>
  <c r="M1943"/>
  <c r="N1943"/>
  <c r="O1943"/>
  <c r="P1943"/>
  <c r="Q1943"/>
  <c r="R1943"/>
  <c r="S1943"/>
  <c r="T1943"/>
  <c r="U1943"/>
  <c r="V1943"/>
  <c r="W1943"/>
  <c r="X1943"/>
  <c r="Y1943"/>
  <c r="Z1943"/>
  <c r="AA1943"/>
  <c r="AB1943"/>
  <c r="AC1943"/>
  <c r="AD1943"/>
  <c r="H1944"/>
  <c r="I1944"/>
  <c r="J1944"/>
  <c r="K1944"/>
  <c r="L1944"/>
  <c r="M1944"/>
  <c r="N1944"/>
  <c r="O1944"/>
  <c r="P1944"/>
  <c r="Q1944"/>
  <c r="R1944"/>
  <c r="S1944"/>
  <c r="T1944"/>
  <c r="U1944"/>
  <c r="V1944"/>
  <c r="W1944"/>
  <c r="X1944"/>
  <c r="Y1944"/>
  <c r="Z1944"/>
  <c r="AA1944"/>
  <c r="AB1944"/>
  <c r="AC1944"/>
  <c r="AD1944"/>
  <c r="H1953"/>
  <c r="I1953"/>
  <c r="J1953"/>
  <c r="K1953"/>
  <c r="L1953"/>
  <c r="M1953"/>
  <c r="N1953"/>
  <c r="O1953"/>
  <c r="P1953"/>
  <c r="Q1953"/>
  <c r="R1953"/>
  <c r="S1953"/>
  <c r="T1953"/>
  <c r="U1953"/>
  <c r="V1953"/>
  <c r="W1953"/>
  <c r="X1953"/>
  <c r="Y1953"/>
  <c r="Z1953"/>
  <c r="AA1953"/>
  <c r="AB1953"/>
  <c r="AC1953"/>
  <c r="AD1953"/>
  <c r="H1954"/>
  <c r="I1954"/>
  <c r="J1954"/>
  <c r="K1954"/>
  <c r="L1954"/>
  <c r="M1954"/>
  <c r="N1954"/>
  <c r="O1954"/>
  <c r="P1954"/>
  <c r="Q1954"/>
  <c r="R1954"/>
  <c r="S1954"/>
  <c r="T1954"/>
  <c r="U1954"/>
  <c r="V1954"/>
  <c r="W1954"/>
  <c r="X1954"/>
  <c r="Y1954"/>
  <c r="Z1954"/>
  <c r="AA1954"/>
  <c r="AB1954"/>
  <c r="AC1954"/>
  <c r="AD1954"/>
  <c r="H1955"/>
  <c r="I1955"/>
  <c r="J1955"/>
  <c r="K1955"/>
  <c r="L1955"/>
  <c r="M1955"/>
  <c r="N1955"/>
  <c r="O1955"/>
  <c r="P1955"/>
  <c r="Q1955"/>
  <c r="R1955"/>
  <c r="S1955"/>
  <c r="T1955"/>
  <c r="U1955"/>
  <c r="V1955"/>
  <c r="W1955"/>
  <c r="X1955"/>
  <c r="Y1955"/>
  <c r="Z1955"/>
  <c r="AA1955"/>
  <c r="AB1955"/>
  <c r="AC1955"/>
  <c r="AD1955"/>
  <c r="H1956"/>
  <c r="I1956"/>
  <c r="J1956"/>
  <c r="K1956"/>
  <c r="L1956"/>
  <c r="M1956"/>
  <c r="N1956"/>
  <c r="O1956"/>
  <c r="P1956"/>
  <c r="Q1956"/>
  <c r="R1956"/>
  <c r="S1956"/>
  <c r="T1956"/>
  <c r="U1956"/>
  <c r="V1956"/>
  <c r="W1956"/>
  <c r="X1956"/>
  <c r="Y1956"/>
  <c r="Z1956"/>
  <c r="AA1956"/>
  <c r="AB1956"/>
  <c r="AC1956"/>
  <c r="AD1956"/>
  <c r="H1957"/>
  <c r="I1957"/>
  <c r="J1957"/>
  <c r="K1957"/>
  <c r="L1957"/>
  <c r="M1957"/>
  <c r="N1957"/>
  <c r="O1957"/>
  <c r="P1957"/>
  <c r="Q1957"/>
  <c r="R1957"/>
  <c r="S1957"/>
  <c r="T1957"/>
  <c r="U1957"/>
  <c r="V1957"/>
  <c r="W1957"/>
  <c r="X1957"/>
  <c r="Y1957"/>
  <c r="Z1957"/>
  <c r="AA1957"/>
  <c r="AB1957"/>
  <c r="AC1957"/>
  <c r="AD1957"/>
  <c r="H1958"/>
  <c r="I1958"/>
  <c r="J1958"/>
  <c r="K1958"/>
  <c r="L1958"/>
  <c r="M1958"/>
  <c r="N1958"/>
  <c r="O1958"/>
  <c r="P1958"/>
  <c r="Q1958"/>
  <c r="R1958"/>
  <c r="S1958"/>
  <c r="T1958"/>
  <c r="U1958"/>
  <c r="V1958"/>
  <c r="W1958"/>
  <c r="X1958"/>
  <c r="Y1958"/>
  <c r="Z1958"/>
  <c r="AA1958"/>
  <c r="AB1958"/>
  <c r="AC1958"/>
  <c r="AD1958"/>
  <c r="H1959"/>
  <c r="I1959"/>
  <c r="J1959"/>
  <c r="K1959"/>
  <c r="L1959"/>
  <c r="M1959"/>
  <c r="N1959"/>
  <c r="O1959"/>
  <c r="P1959"/>
  <c r="Q1959"/>
  <c r="R1959"/>
  <c r="S1959"/>
  <c r="T1959"/>
  <c r="U1959"/>
  <c r="V1959"/>
  <c r="W1959"/>
  <c r="X1959"/>
  <c r="Y1959"/>
  <c r="Z1959"/>
  <c r="AA1959"/>
  <c r="AB1959"/>
  <c r="AC1959"/>
  <c r="AD1959"/>
  <c r="H1960"/>
  <c r="I1960"/>
  <c r="J1960"/>
  <c r="K1960"/>
  <c r="L1960"/>
  <c r="M1960"/>
  <c r="N1960"/>
  <c r="O1960"/>
  <c r="P1960"/>
  <c r="Q1960"/>
  <c r="R1960"/>
  <c r="S1960"/>
  <c r="T1960"/>
  <c r="U1960"/>
  <c r="V1960"/>
  <c r="W1960"/>
  <c r="X1960"/>
  <c r="Y1960"/>
  <c r="Z1960"/>
  <c r="AA1960"/>
  <c r="AB1960"/>
  <c r="AC1960"/>
  <c r="AD1960"/>
  <c r="H1969"/>
  <c r="I1969"/>
  <c r="J1969"/>
  <c r="K1969"/>
  <c r="L1969"/>
  <c r="M1969"/>
  <c r="N1969"/>
  <c r="O1969"/>
  <c r="P1969"/>
  <c r="Q1969"/>
  <c r="R1969"/>
  <c r="S1969"/>
  <c r="T1969"/>
  <c r="U1969"/>
  <c r="V1969"/>
  <c r="W1969"/>
  <c r="X1969"/>
  <c r="Y1969"/>
  <c r="Z1969"/>
  <c r="AA1969"/>
  <c r="AB1969"/>
  <c r="AC1969"/>
  <c r="AD1969"/>
  <c r="H1970"/>
  <c r="I1970"/>
  <c r="J1970"/>
  <c r="K1970"/>
  <c r="L1970"/>
  <c r="M1970"/>
  <c r="N1970"/>
  <c r="O1970"/>
  <c r="P1970"/>
  <c r="Q1970"/>
  <c r="R1970"/>
  <c r="S1970"/>
  <c r="T1970"/>
  <c r="U1970"/>
  <c r="V1970"/>
  <c r="W1970"/>
  <c r="X1970"/>
  <c r="Y1970"/>
  <c r="Z1970"/>
  <c r="AA1970"/>
  <c r="AB1970"/>
  <c r="AC1970"/>
  <c r="AD1970"/>
  <c r="H1971"/>
  <c r="I1971"/>
  <c r="J1971"/>
  <c r="K1971"/>
  <c r="L1971"/>
  <c r="M1971"/>
  <c r="N1971"/>
  <c r="O1971"/>
  <c r="P1971"/>
  <c r="Q1971"/>
  <c r="R1971"/>
  <c r="S1971"/>
  <c r="T1971"/>
  <c r="U1971"/>
  <c r="V1971"/>
  <c r="W1971"/>
  <c r="X1971"/>
  <c r="Y1971"/>
  <c r="Z1971"/>
  <c r="AA1971"/>
  <c r="AB1971"/>
  <c r="AC1971"/>
  <c r="AD1971"/>
  <c r="H1972"/>
  <c r="I1972"/>
  <c r="J1972"/>
  <c r="K1972"/>
  <c r="L1972"/>
  <c r="M1972"/>
  <c r="N1972"/>
  <c r="O1972"/>
  <c r="P1972"/>
  <c r="Q1972"/>
  <c r="R1972"/>
  <c r="S1972"/>
  <c r="T1972"/>
  <c r="U1972"/>
  <c r="V1972"/>
  <c r="W1972"/>
  <c r="X1972"/>
  <c r="Y1972"/>
  <c r="Z1972"/>
  <c r="AA1972"/>
  <c r="AB1972"/>
  <c r="AC1972"/>
  <c r="AD1972"/>
  <c r="H1973"/>
  <c r="I1973"/>
  <c r="J1973"/>
  <c r="K1973"/>
  <c r="L1973"/>
  <c r="M1973"/>
  <c r="N1973"/>
  <c r="O1973"/>
  <c r="P1973"/>
  <c r="Q1973"/>
  <c r="R1973"/>
  <c r="S1973"/>
  <c r="T1973"/>
  <c r="U1973"/>
  <c r="V1973"/>
  <c r="W1973"/>
  <c r="X1973"/>
  <c r="Y1973"/>
  <c r="Z1973"/>
  <c r="AA1973"/>
  <c r="AB1973"/>
  <c r="AC1973"/>
  <c r="AD1973"/>
  <c r="H1974"/>
  <c r="I1974"/>
  <c r="J1974"/>
  <c r="K1974"/>
  <c r="L1974"/>
  <c r="M1974"/>
  <c r="N1974"/>
  <c r="O1974"/>
  <c r="P1974"/>
  <c r="Q1974"/>
  <c r="R1974"/>
  <c r="S1974"/>
  <c r="T1974"/>
  <c r="U1974"/>
  <c r="V1974"/>
  <c r="W1974"/>
  <c r="X1974"/>
  <c r="Y1974"/>
  <c r="Z1974"/>
  <c r="AA1974"/>
  <c r="AB1974"/>
  <c r="AC1974"/>
  <c r="AD1974"/>
  <c r="H1975"/>
  <c r="I1975"/>
  <c r="J1975"/>
  <c r="K1975"/>
  <c r="L1975"/>
  <c r="M1975"/>
  <c r="N1975"/>
  <c r="O1975"/>
  <c r="P1975"/>
  <c r="Q1975"/>
  <c r="R1975"/>
  <c r="S1975"/>
  <c r="T1975"/>
  <c r="U1975"/>
  <c r="V1975"/>
  <c r="W1975"/>
  <c r="X1975"/>
  <c r="Y1975"/>
  <c r="Z1975"/>
  <c r="AA1975"/>
  <c r="AB1975"/>
  <c r="AC1975"/>
  <c r="AD1975"/>
  <c r="H1976"/>
  <c r="I1976"/>
  <c r="J1976"/>
  <c r="K1976"/>
  <c r="L1976"/>
  <c r="M1976"/>
  <c r="N1976"/>
  <c r="O1976"/>
  <c r="P1976"/>
  <c r="Q1976"/>
  <c r="R1976"/>
  <c r="S1976"/>
  <c r="T1976"/>
  <c r="U1976"/>
  <c r="V1976"/>
  <c r="W1976"/>
  <c r="X1976"/>
  <c r="Y1976"/>
  <c r="Z1976"/>
  <c r="AA1976"/>
  <c r="AB1976"/>
  <c r="AC1976"/>
  <c r="AD1976"/>
  <c r="H1985"/>
  <c r="I1985"/>
  <c r="J1985"/>
  <c r="K1985"/>
  <c r="L1985"/>
  <c r="M1985"/>
  <c r="N1985"/>
  <c r="O1985"/>
  <c r="P1985"/>
  <c r="Q1985"/>
  <c r="R1985"/>
  <c r="S1985"/>
  <c r="T1985"/>
  <c r="U1985"/>
  <c r="V1985"/>
  <c r="W1985"/>
  <c r="X1985"/>
  <c r="Y1985"/>
  <c r="Z1985"/>
  <c r="AA1985"/>
  <c r="AB1985"/>
  <c r="AC1985"/>
  <c r="AD1985"/>
  <c r="H1986"/>
  <c r="I1986"/>
  <c r="J1986"/>
  <c r="K1986"/>
  <c r="L1986"/>
  <c r="M1986"/>
  <c r="N1986"/>
  <c r="O1986"/>
  <c r="P1986"/>
  <c r="Q1986"/>
  <c r="R1986"/>
  <c r="S1986"/>
  <c r="T1986"/>
  <c r="U1986"/>
  <c r="V1986"/>
  <c r="W1986"/>
  <c r="X1986"/>
  <c r="Y1986"/>
  <c r="Z1986"/>
  <c r="AA1986"/>
  <c r="AB1986"/>
  <c r="AC1986"/>
  <c r="AD1986"/>
  <c r="H1987"/>
  <c r="I1987"/>
  <c r="J1987"/>
  <c r="K1987"/>
  <c r="L1987"/>
  <c r="M1987"/>
  <c r="N1987"/>
  <c r="O1987"/>
  <c r="P1987"/>
  <c r="Q1987"/>
  <c r="R1987"/>
  <c r="S1987"/>
  <c r="T1987"/>
  <c r="U1987"/>
  <c r="V1987"/>
  <c r="W1987"/>
  <c r="X1987"/>
  <c r="Y1987"/>
  <c r="Z1987"/>
  <c r="AA1987"/>
  <c r="AB1987"/>
  <c r="AC1987"/>
  <c r="AD1987"/>
  <c r="H1988"/>
  <c r="I1988"/>
  <c r="J1988"/>
  <c r="K1988"/>
  <c r="L1988"/>
  <c r="M1988"/>
  <c r="N1988"/>
  <c r="O1988"/>
  <c r="P1988"/>
  <c r="Q1988"/>
  <c r="R1988"/>
  <c r="S1988"/>
  <c r="T1988"/>
  <c r="U1988"/>
  <c r="V1988"/>
  <c r="W1988"/>
  <c r="X1988"/>
  <c r="Y1988"/>
  <c r="Z1988"/>
  <c r="AA1988"/>
  <c r="AB1988"/>
  <c r="AC1988"/>
  <c r="AD1988"/>
  <c r="H1989"/>
  <c r="I1989"/>
  <c r="J1989"/>
  <c r="K1989"/>
  <c r="L1989"/>
  <c r="M1989"/>
  <c r="N1989"/>
  <c r="O1989"/>
  <c r="P1989"/>
  <c r="Q1989"/>
  <c r="R1989"/>
  <c r="S1989"/>
  <c r="T1989"/>
  <c r="U1989"/>
  <c r="V1989"/>
  <c r="W1989"/>
  <c r="X1989"/>
  <c r="Y1989"/>
  <c r="Z1989"/>
  <c r="AA1989"/>
  <c r="AB1989"/>
  <c r="AC1989"/>
  <c r="AD1989"/>
  <c r="H1990"/>
  <c r="I1990"/>
  <c r="J1990"/>
  <c r="K1990"/>
  <c r="L1990"/>
  <c r="M1990"/>
  <c r="N1990"/>
  <c r="O1990"/>
  <c r="P1990"/>
  <c r="Q1990"/>
  <c r="R1990"/>
  <c r="S1990"/>
  <c r="T1990"/>
  <c r="U1990"/>
  <c r="V1990"/>
  <c r="W1990"/>
  <c r="X1990"/>
  <c r="Y1990"/>
  <c r="Z1990"/>
  <c r="AA1990"/>
  <c r="AB1990"/>
  <c r="AC1990"/>
  <c r="AD1990"/>
  <c r="H1991"/>
  <c r="I1991"/>
  <c r="J1991"/>
  <c r="K1991"/>
  <c r="L1991"/>
  <c r="M1991"/>
  <c r="N1991"/>
  <c r="O1991"/>
  <c r="P1991"/>
  <c r="Q1991"/>
  <c r="R1991"/>
  <c r="S1991"/>
  <c r="T1991"/>
  <c r="U1991"/>
  <c r="V1991"/>
  <c r="W1991"/>
  <c r="X1991"/>
  <c r="Y1991"/>
  <c r="Z1991"/>
  <c r="AA1991"/>
  <c r="AB1991"/>
  <c r="AC1991"/>
  <c r="AD1991"/>
  <c r="H1992"/>
  <c r="I1992"/>
  <c r="J1992"/>
  <c r="K1992"/>
  <c r="L1992"/>
  <c r="M1992"/>
  <c r="N1992"/>
  <c r="O1992"/>
  <c r="P1992"/>
  <c r="Q1992"/>
  <c r="R1992"/>
  <c r="S1992"/>
  <c r="T1992"/>
  <c r="U1992"/>
  <c r="V1992"/>
  <c r="W1992"/>
  <c r="X1992"/>
  <c r="Y1992"/>
  <c r="Z1992"/>
  <c r="AA1992"/>
  <c r="AB1992"/>
  <c r="AC1992"/>
  <c r="AD1992"/>
  <c r="H1993"/>
  <c r="I1993"/>
  <c r="J1993"/>
  <c r="K1993"/>
  <c r="L1993"/>
  <c r="M1993"/>
  <c r="N1993"/>
  <c r="O1993"/>
  <c r="P1993"/>
  <c r="Q1993"/>
  <c r="R1993"/>
  <c r="S1993"/>
  <c r="T1993"/>
  <c r="U1993"/>
  <c r="V1993"/>
  <c r="W1993"/>
  <c r="X1993"/>
  <c r="Y1993"/>
  <c r="Z1993"/>
  <c r="AA1993"/>
  <c r="AB1993"/>
  <c r="AC1993"/>
  <c r="AD1993"/>
  <c r="H1994"/>
  <c r="I1994"/>
  <c r="J1994"/>
  <c r="K1994"/>
  <c r="L1994"/>
  <c r="M1994"/>
  <c r="N1994"/>
  <c r="O1994"/>
  <c r="P1994"/>
  <c r="Q1994"/>
  <c r="R1994"/>
  <c r="S1994"/>
  <c r="T1994"/>
  <c r="U1994"/>
  <c r="V1994"/>
  <c r="W1994"/>
  <c r="X1994"/>
  <c r="Y1994"/>
  <c r="Z1994"/>
  <c r="AA1994"/>
  <c r="AB1994"/>
  <c r="AC1994"/>
  <c r="AD1994"/>
  <c r="H1995"/>
  <c r="I1995"/>
  <c r="J1995"/>
  <c r="K1995"/>
  <c r="L1995"/>
  <c r="M1995"/>
  <c r="N1995"/>
  <c r="O1995"/>
  <c r="P1995"/>
  <c r="Q1995"/>
  <c r="R1995"/>
  <c r="S1995"/>
  <c r="T1995"/>
  <c r="U1995"/>
  <c r="V1995"/>
  <c r="W1995"/>
  <c r="X1995"/>
  <c r="Y1995"/>
  <c r="Z1995"/>
  <c r="AA1995"/>
  <c r="AB1995"/>
  <c r="AC1995"/>
  <c r="AD1995"/>
  <c r="H1996"/>
  <c r="I1996"/>
  <c r="J1996"/>
  <c r="K1996"/>
  <c r="L1996"/>
  <c r="M1996"/>
  <c r="N1996"/>
  <c r="O1996"/>
  <c r="P1996"/>
  <c r="Q1996"/>
  <c r="R1996"/>
  <c r="S1996"/>
  <c r="T1996"/>
  <c r="U1996"/>
  <c r="V1996"/>
  <c r="W1996"/>
  <c r="X1996"/>
  <c r="Y1996"/>
  <c r="Z1996"/>
  <c r="AA1996"/>
  <c r="AB1996"/>
  <c r="AC1996"/>
  <c r="AD1996"/>
  <c r="H1997"/>
  <c r="I1997"/>
  <c r="J1997"/>
  <c r="K1997"/>
  <c r="L1997"/>
  <c r="M1997"/>
  <c r="N1997"/>
  <c r="O1997"/>
  <c r="P1997"/>
  <c r="Q1997"/>
  <c r="R1997"/>
  <c r="S1997"/>
  <c r="T1997"/>
  <c r="U1997"/>
  <c r="V1997"/>
  <c r="W1997"/>
  <c r="X1997"/>
  <c r="Y1997"/>
  <c r="Z1997"/>
  <c r="AA1997"/>
  <c r="AB1997"/>
  <c r="AC1997"/>
  <c r="AD1997"/>
  <c r="H1998"/>
  <c r="I1998"/>
  <c r="J1998"/>
  <c r="K1998"/>
  <c r="L1998"/>
  <c r="M1998"/>
  <c r="N1998"/>
  <c r="O1998"/>
  <c r="P1998"/>
  <c r="Q1998"/>
  <c r="R1998"/>
  <c r="S1998"/>
  <c r="T1998"/>
  <c r="U1998"/>
  <c r="V1998"/>
  <c r="W1998"/>
  <c r="X1998"/>
  <c r="Y1998"/>
  <c r="Z1998"/>
  <c r="AA1998"/>
  <c r="AB1998"/>
  <c r="AC1998"/>
  <c r="AD1998"/>
  <c r="H1999"/>
  <c r="I1999"/>
  <c r="J1999"/>
  <c r="K1999"/>
  <c r="L1999"/>
  <c r="M1999"/>
  <c r="N1999"/>
  <c r="O1999"/>
  <c r="P1999"/>
  <c r="Q1999"/>
  <c r="R1999"/>
  <c r="S1999"/>
  <c r="T1999"/>
  <c r="U1999"/>
  <c r="V1999"/>
  <c r="W1999"/>
  <c r="X1999"/>
  <c r="Y1999"/>
  <c r="Z1999"/>
  <c r="AA1999"/>
  <c r="AB1999"/>
  <c r="AC1999"/>
  <c r="AD1999"/>
  <c r="H2000"/>
  <c r="I2000"/>
  <c r="J2000"/>
  <c r="K2000"/>
  <c r="L2000"/>
  <c r="M2000"/>
  <c r="N2000"/>
  <c r="O2000"/>
  <c r="P2000"/>
  <c r="Q2000"/>
  <c r="R2000"/>
  <c r="S2000"/>
  <c r="T2000"/>
  <c r="U2000"/>
  <c r="V2000"/>
  <c r="W2000"/>
  <c r="X2000"/>
  <c r="Y2000"/>
  <c r="Z2000"/>
  <c r="AA2000"/>
  <c r="AB2000"/>
  <c r="AC2000"/>
  <c r="AD2000"/>
  <c r="H2001"/>
  <c r="I2001"/>
  <c r="J2001"/>
  <c r="K2001"/>
  <c r="L2001"/>
  <c r="M2001"/>
  <c r="N2001"/>
  <c r="O2001"/>
  <c r="P2001"/>
  <c r="Q2001"/>
  <c r="R2001"/>
  <c r="S2001"/>
  <c r="T2001"/>
  <c r="U2001"/>
  <c r="V2001"/>
  <c r="W2001"/>
  <c r="X2001"/>
  <c r="Y2001"/>
  <c r="Z2001"/>
  <c r="AA2001"/>
  <c r="AB2001"/>
  <c r="AC2001"/>
  <c r="AD2001"/>
  <c r="H2002"/>
  <c r="I2002"/>
  <c r="J2002"/>
  <c r="K2002"/>
  <c r="L2002"/>
  <c r="M2002"/>
  <c r="N2002"/>
  <c r="O2002"/>
  <c r="P2002"/>
  <c r="Q2002"/>
  <c r="R2002"/>
  <c r="S2002"/>
  <c r="T2002"/>
  <c r="U2002"/>
  <c r="V2002"/>
  <c r="W2002"/>
  <c r="X2002"/>
  <c r="Y2002"/>
  <c r="Z2002"/>
  <c r="AA2002"/>
  <c r="AB2002"/>
  <c r="AC2002"/>
  <c r="AD2002"/>
  <c r="H2003"/>
  <c r="I2003"/>
  <c r="J2003"/>
  <c r="K2003"/>
  <c r="L2003"/>
  <c r="M2003"/>
  <c r="N2003"/>
  <c r="O2003"/>
  <c r="P2003"/>
  <c r="Q2003"/>
  <c r="R2003"/>
  <c r="S2003"/>
  <c r="T2003"/>
  <c r="U2003"/>
  <c r="V2003"/>
  <c r="W2003"/>
  <c r="X2003"/>
  <c r="Y2003"/>
  <c r="Z2003"/>
  <c r="AA2003"/>
  <c r="AB2003"/>
  <c r="AC2003"/>
  <c r="AD2003"/>
  <c r="H2004"/>
  <c r="I2004"/>
  <c r="J2004"/>
  <c r="K2004"/>
  <c r="L2004"/>
  <c r="M2004"/>
  <c r="N2004"/>
  <c r="O2004"/>
  <c r="P2004"/>
  <c r="Q2004"/>
  <c r="R2004"/>
  <c r="S2004"/>
  <c r="T2004"/>
  <c r="U2004"/>
  <c r="V2004"/>
  <c r="W2004"/>
  <c r="X2004"/>
  <c r="Y2004"/>
  <c r="Z2004"/>
  <c r="AA2004"/>
  <c r="AB2004"/>
  <c r="AC2004"/>
  <c r="AD2004"/>
  <c r="H2005"/>
  <c r="I2005"/>
  <c r="J2005"/>
  <c r="K2005"/>
  <c r="L2005"/>
  <c r="M2005"/>
  <c r="N2005"/>
  <c r="O2005"/>
  <c r="P2005"/>
  <c r="Q2005"/>
  <c r="R2005"/>
  <c r="S2005"/>
  <c r="T2005"/>
  <c r="U2005"/>
  <c r="V2005"/>
  <c r="W2005"/>
  <c r="X2005"/>
  <c r="Y2005"/>
  <c r="Z2005"/>
  <c r="AA2005"/>
  <c r="AB2005"/>
  <c r="AC2005"/>
  <c r="AD2005"/>
  <c r="H2006"/>
  <c r="I2006"/>
  <c r="J2006"/>
  <c r="K2006"/>
  <c r="L2006"/>
  <c r="M2006"/>
  <c r="N2006"/>
  <c r="O2006"/>
  <c r="P2006"/>
  <c r="Q2006"/>
  <c r="R2006"/>
  <c r="S2006"/>
  <c r="T2006"/>
  <c r="U2006"/>
  <c r="V2006"/>
  <c r="W2006"/>
  <c r="X2006"/>
  <c r="Y2006"/>
  <c r="Z2006"/>
  <c r="AA2006"/>
  <c r="AB2006"/>
  <c r="AC2006"/>
  <c r="AD2006"/>
  <c r="H2007"/>
  <c r="I2007"/>
  <c r="J2007"/>
  <c r="K2007"/>
  <c r="L2007"/>
  <c r="M2007"/>
  <c r="N2007"/>
  <c r="O2007"/>
  <c r="P2007"/>
  <c r="Q2007"/>
  <c r="R2007"/>
  <c r="S2007"/>
  <c r="T2007"/>
  <c r="U2007"/>
  <c r="V2007"/>
  <c r="W2007"/>
  <c r="X2007"/>
  <c r="Y2007"/>
  <c r="Z2007"/>
  <c r="AA2007"/>
  <c r="AB2007"/>
  <c r="AC2007"/>
  <c r="AD2007"/>
  <c r="H2008"/>
  <c r="I2008"/>
  <c r="J2008"/>
  <c r="K2008"/>
  <c r="L2008"/>
  <c r="M2008"/>
  <c r="N2008"/>
  <c r="O2008"/>
  <c r="P2008"/>
  <c r="Q2008"/>
  <c r="R2008"/>
  <c r="S2008"/>
  <c r="T2008"/>
  <c r="U2008"/>
  <c r="V2008"/>
  <c r="W2008"/>
  <c r="X2008"/>
  <c r="Y2008"/>
  <c r="Z2008"/>
  <c r="AA2008"/>
  <c r="AB2008"/>
  <c r="AC2008"/>
  <c r="AD2008"/>
  <c r="H2057"/>
  <c r="I2057"/>
  <c r="J2057"/>
  <c r="K2057"/>
  <c r="L2057"/>
  <c r="M2057"/>
  <c r="N2057"/>
  <c r="O2057"/>
  <c r="P2057"/>
  <c r="Q2057"/>
  <c r="R2057"/>
  <c r="S2057"/>
  <c r="T2057"/>
  <c r="U2057"/>
  <c r="V2057"/>
  <c r="W2057"/>
  <c r="X2057"/>
  <c r="Y2057"/>
  <c r="Z2057"/>
  <c r="AA2057"/>
  <c r="AB2057"/>
  <c r="AC2057"/>
  <c r="AD2057"/>
  <c r="H2058"/>
  <c r="I2058"/>
  <c r="J2058"/>
  <c r="K2058"/>
  <c r="L2058"/>
  <c r="M2058"/>
  <c r="N2058"/>
  <c r="O2058"/>
  <c r="P2058"/>
  <c r="Q2058"/>
  <c r="R2058"/>
  <c r="S2058"/>
  <c r="T2058"/>
  <c r="U2058"/>
  <c r="V2058"/>
  <c r="W2058"/>
  <c r="X2058"/>
  <c r="Y2058"/>
  <c r="Z2058"/>
  <c r="AA2058"/>
  <c r="AB2058"/>
  <c r="AC2058"/>
  <c r="AD2058"/>
  <c r="H2059"/>
  <c r="I2059"/>
  <c r="J2059"/>
  <c r="K2059"/>
  <c r="L2059"/>
  <c r="M2059"/>
  <c r="N2059"/>
  <c r="O2059"/>
  <c r="P2059"/>
  <c r="Q2059"/>
  <c r="R2059"/>
  <c r="S2059"/>
  <c r="T2059"/>
  <c r="U2059"/>
  <c r="V2059"/>
  <c r="W2059"/>
  <c r="X2059"/>
  <c r="Y2059"/>
  <c r="Z2059"/>
  <c r="AA2059"/>
  <c r="AB2059"/>
  <c r="AC2059"/>
  <c r="AD2059"/>
  <c r="H2060"/>
  <c r="I2060"/>
  <c r="J2060"/>
  <c r="K2060"/>
  <c r="L2060"/>
  <c r="M2060"/>
  <c r="N2060"/>
  <c r="O2060"/>
  <c r="P2060"/>
  <c r="Q2060"/>
  <c r="R2060"/>
  <c r="S2060"/>
  <c r="T2060"/>
  <c r="U2060"/>
  <c r="V2060"/>
  <c r="W2060"/>
  <c r="X2060"/>
  <c r="Y2060"/>
  <c r="Z2060"/>
  <c r="AA2060"/>
  <c r="AB2060"/>
  <c r="AC2060"/>
  <c r="AD2060"/>
  <c r="H2061"/>
  <c r="I2061"/>
  <c r="J2061"/>
  <c r="K2061"/>
  <c r="L2061"/>
  <c r="M2061"/>
  <c r="N2061"/>
  <c r="O2061"/>
  <c r="P2061"/>
  <c r="Q2061"/>
  <c r="R2061"/>
  <c r="S2061"/>
  <c r="T2061"/>
  <c r="U2061"/>
  <c r="V2061"/>
  <c r="W2061"/>
  <c r="X2061"/>
  <c r="Y2061"/>
  <c r="Z2061"/>
  <c r="AA2061"/>
  <c r="AB2061"/>
  <c r="AC2061"/>
  <c r="AD2061"/>
  <c r="H2062"/>
  <c r="I2062"/>
  <c r="J2062"/>
  <c r="K2062"/>
  <c r="L2062"/>
  <c r="M2062"/>
  <c r="N2062"/>
  <c r="O2062"/>
  <c r="P2062"/>
  <c r="Q2062"/>
  <c r="R2062"/>
  <c r="S2062"/>
  <c r="T2062"/>
  <c r="U2062"/>
  <c r="V2062"/>
  <c r="W2062"/>
  <c r="X2062"/>
  <c r="Y2062"/>
  <c r="Z2062"/>
  <c r="AA2062"/>
  <c r="AB2062"/>
  <c r="AC2062"/>
  <c r="AD2062"/>
  <c r="H2063"/>
  <c r="I2063"/>
  <c r="J2063"/>
  <c r="K2063"/>
  <c r="L2063"/>
  <c r="M2063"/>
  <c r="N2063"/>
  <c r="O2063"/>
  <c r="P2063"/>
  <c r="Q2063"/>
  <c r="R2063"/>
  <c r="S2063"/>
  <c r="T2063"/>
  <c r="U2063"/>
  <c r="V2063"/>
  <c r="W2063"/>
  <c r="X2063"/>
  <c r="Y2063"/>
  <c r="Z2063"/>
  <c r="AA2063"/>
  <c r="AB2063"/>
  <c r="AC2063"/>
  <c r="AD2063"/>
  <c r="H2064"/>
  <c r="I2064"/>
  <c r="J2064"/>
  <c r="K2064"/>
  <c r="L2064"/>
  <c r="M2064"/>
  <c r="N2064"/>
  <c r="O2064"/>
  <c r="P2064"/>
  <c r="Q2064"/>
  <c r="R2064"/>
  <c r="S2064"/>
  <c r="T2064"/>
  <c r="U2064"/>
  <c r="V2064"/>
  <c r="W2064"/>
  <c r="X2064"/>
  <c r="Y2064"/>
  <c r="Z2064"/>
  <c r="AA2064"/>
  <c r="AB2064"/>
  <c r="AC2064"/>
  <c r="AD2064"/>
  <c r="H2065"/>
  <c r="I2065"/>
  <c r="J2065"/>
  <c r="K2065"/>
  <c r="L2065"/>
  <c r="M2065"/>
  <c r="N2065"/>
  <c r="O2065"/>
  <c r="P2065"/>
  <c r="Q2065"/>
  <c r="R2065"/>
  <c r="S2065"/>
  <c r="T2065"/>
  <c r="U2065"/>
  <c r="V2065"/>
  <c r="W2065"/>
  <c r="X2065"/>
  <c r="Y2065"/>
  <c r="Z2065"/>
  <c r="AA2065"/>
  <c r="AB2065"/>
  <c r="AC2065"/>
  <c r="AD2065"/>
  <c r="H2066"/>
  <c r="I2066"/>
  <c r="J2066"/>
  <c r="K2066"/>
  <c r="L2066"/>
  <c r="M2066"/>
  <c r="N2066"/>
  <c r="O2066"/>
  <c r="P2066"/>
  <c r="Q2066"/>
  <c r="R2066"/>
  <c r="S2066"/>
  <c r="T2066"/>
  <c r="U2066"/>
  <c r="V2066"/>
  <c r="W2066"/>
  <c r="X2066"/>
  <c r="Y2066"/>
  <c r="Z2066"/>
  <c r="AA2066"/>
  <c r="AB2066"/>
  <c r="AC2066"/>
  <c r="AD2066"/>
  <c r="H2067"/>
  <c r="I2067"/>
  <c r="J2067"/>
  <c r="K2067"/>
  <c r="L2067"/>
  <c r="M2067"/>
  <c r="N2067"/>
  <c r="O2067"/>
  <c r="P2067"/>
  <c r="Q2067"/>
  <c r="R2067"/>
  <c r="S2067"/>
  <c r="T2067"/>
  <c r="U2067"/>
  <c r="V2067"/>
  <c r="W2067"/>
  <c r="X2067"/>
  <c r="Y2067"/>
  <c r="Z2067"/>
  <c r="AA2067"/>
  <c r="AB2067"/>
  <c r="AC2067"/>
  <c r="AD2067"/>
  <c r="H2068"/>
  <c r="I2068"/>
  <c r="J2068"/>
  <c r="K2068"/>
  <c r="L2068"/>
  <c r="M2068"/>
  <c r="N2068"/>
  <c r="O2068"/>
  <c r="P2068"/>
  <c r="Q2068"/>
  <c r="R2068"/>
  <c r="S2068"/>
  <c r="T2068"/>
  <c r="U2068"/>
  <c r="V2068"/>
  <c r="W2068"/>
  <c r="X2068"/>
  <c r="Y2068"/>
  <c r="Z2068"/>
  <c r="AA2068"/>
  <c r="AB2068"/>
  <c r="AC2068"/>
  <c r="AD2068"/>
  <c r="H2069"/>
  <c r="I2069"/>
  <c r="J2069"/>
  <c r="K2069"/>
  <c r="L2069"/>
  <c r="M2069"/>
  <c r="N2069"/>
  <c r="O2069"/>
  <c r="P2069"/>
  <c r="Q2069"/>
  <c r="R2069"/>
  <c r="S2069"/>
  <c r="T2069"/>
  <c r="U2069"/>
  <c r="V2069"/>
  <c r="W2069"/>
  <c r="X2069"/>
  <c r="Y2069"/>
  <c r="Z2069"/>
  <c r="AA2069"/>
  <c r="AB2069"/>
  <c r="AC2069"/>
  <c r="AD2069"/>
  <c r="H2070"/>
  <c r="I2070"/>
  <c r="J2070"/>
  <c r="K2070"/>
  <c r="L2070"/>
  <c r="M2070"/>
  <c r="N2070"/>
  <c r="O2070"/>
  <c r="P2070"/>
  <c r="Q2070"/>
  <c r="R2070"/>
  <c r="S2070"/>
  <c r="T2070"/>
  <c r="U2070"/>
  <c r="V2070"/>
  <c r="W2070"/>
  <c r="X2070"/>
  <c r="Y2070"/>
  <c r="Z2070"/>
  <c r="AA2070"/>
  <c r="AB2070"/>
  <c r="AC2070"/>
  <c r="AD2070"/>
  <c r="H2071"/>
  <c r="I2071"/>
  <c r="J2071"/>
  <c r="K2071"/>
  <c r="L2071"/>
  <c r="M2071"/>
  <c r="N2071"/>
  <c r="O2071"/>
  <c r="P2071"/>
  <c r="Q2071"/>
  <c r="R2071"/>
  <c r="S2071"/>
  <c r="T2071"/>
  <c r="U2071"/>
  <c r="V2071"/>
  <c r="W2071"/>
  <c r="X2071"/>
  <c r="Y2071"/>
  <c r="Z2071"/>
  <c r="AA2071"/>
  <c r="AB2071"/>
  <c r="AC2071"/>
  <c r="AD2071"/>
  <c r="H2072"/>
  <c r="I2072"/>
  <c r="J2072"/>
  <c r="K2072"/>
  <c r="L2072"/>
  <c r="M2072"/>
  <c r="N2072"/>
  <c r="O2072"/>
  <c r="P2072"/>
  <c r="Q2072"/>
  <c r="R2072"/>
  <c r="S2072"/>
  <c r="T2072"/>
  <c r="U2072"/>
  <c r="V2072"/>
  <c r="W2072"/>
  <c r="X2072"/>
  <c r="Y2072"/>
  <c r="Z2072"/>
  <c r="AA2072"/>
  <c r="AB2072"/>
  <c r="AC2072"/>
  <c r="AD2072"/>
  <c r="H2081"/>
  <c r="I2081"/>
  <c r="J2081"/>
  <c r="K2081"/>
  <c r="L2081"/>
  <c r="M2081"/>
  <c r="N2081"/>
  <c r="O2081"/>
  <c r="P2081"/>
  <c r="Q2081"/>
  <c r="R2081"/>
  <c r="S2081"/>
  <c r="T2081"/>
  <c r="U2081"/>
  <c r="V2081"/>
  <c r="W2081"/>
  <c r="X2081"/>
  <c r="Y2081"/>
  <c r="Z2081"/>
  <c r="AA2081"/>
  <c r="AB2081"/>
  <c r="AC2081"/>
  <c r="AD2081"/>
  <c r="H2082"/>
  <c r="I2082"/>
  <c r="J2082"/>
  <c r="K2082"/>
  <c r="L2082"/>
  <c r="M2082"/>
  <c r="N2082"/>
  <c r="O2082"/>
  <c r="P2082"/>
  <c r="Q2082"/>
  <c r="R2082"/>
  <c r="S2082"/>
  <c r="T2082"/>
  <c r="U2082"/>
  <c r="V2082"/>
  <c r="W2082"/>
  <c r="X2082"/>
  <c r="Y2082"/>
  <c r="Z2082"/>
  <c r="AA2082"/>
  <c r="AB2082"/>
  <c r="AC2082"/>
  <c r="AD2082"/>
  <c r="H2083"/>
  <c r="I2083"/>
  <c r="J2083"/>
  <c r="K2083"/>
  <c r="L2083"/>
  <c r="M2083"/>
  <c r="N2083"/>
  <c r="O2083"/>
  <c r="P2083"/>
  <c r="Q2083"/>
  <c r="R2083"/>
  <c r="S2083"/>
  <c r="T2083"/>
  <c r="U2083"/>
  <c r="V2083"/>
  <c r="W2083"/>
  <c r="X2083"/>
  <c r="Y2083"/>
  <c r="Z2083"/>
  <c r="AA2083"/>
  <c r="AB2083"/>
  <c r="AC2083"/>
  <c r="AD2083"/>
  <c r="H2084"/>
  <c r="I2084"/>
  <c r="J2084"/>
  <c r="K2084"/>
  <c r="L2084"/>
  <c r="M2084"/>
  <c r="N2084"/>
  <c r="O2084"/>
  <c r="P2084"/>
  <c r="Q2084"/>
  <c r="R2084"/>
  <c r="S2084"/>
  <c r="T2084"/>
  <c r="U2084"/>
  <c r="V2084"/>
  <c r="W2084"/>
  <c r="X2084"/>
  <c r="Y2084"/>
  <c r="Z2084"/>
  <c r="AA2084"/>
  <c r="AB2084"/>
  <c r="AC2084"/>
  <c r="AD2084"/>
  <c r="H2085"/>
  <c r="I2085"/>
  <c r="J2085"/>
  <c r="K2085"/>
  <c r="L2085"/>
  <c r="M2085"/>
  <c r="N2085"/>
  <c r="O2085"/>
  <c r="P2085"/>
  <c r="Q2085"/>
  <c r="R2085"/>
  <c r="S2085"/>
  <c r="T2085"/>
  <c r="U2085"/>
  <c r="V2085"/>
  <c r="W2085"/>
  <c r="X2085"/>
  <c r="Y2085"/>
  <c r="Z2085"/>
  <c r="AA2085"/>
  <c r="AB2085"/>
  <c r="AC2085"/>
  <c r="AD2085"/>
  <c r="H2086"/>
  <c r="I2086"/>
  <c r="J2086"/>
  <c r="K2086"/>
  <c r="L2086"/>
  <c r="M2086"/>
  <c r="N2086"/>
  <c r="O2086"/>
  <c r="P2086"/>
  <c r="Q2086"/>
  <c r="R2086"/>
  <c r="S2086"/>
  <c r="T2086"/>
  <c r="U2086"/>
  <c r="V2086"/>
  <c r="W2086"/>
  <c r="X2086"/>
  <c r="Y2086"/>
  <c r="Z2086"/>
  <c r="AA2086"/>
  <c r="AB2086"/>
  <c r="AC2086"/>
  <c r="AD2086"/>
  <c r="H2087"/>
  <c r="I2087"/>
  <c r="J2087"/>
  <c r="K2087"/>
  <c r="L2087"/>
  <c r="M2087"/>
  <c r="N2087"/>
  <c r="O2087"/>
  <c r="P2087"/>
  <c r="Q2087"/>
  <c r="R2087"/>
  <c r="S2087"/>
  <c r="T2087"/>
  <c r="U2087"/>
  <c r="V2087"/>
  <c r="W2087"/>
  <c r="X2087"/>
  <c r="Y2087"/>
  <c r="Z2087"/>
  <c r="AA2087"/>
  <c r="AB2087"/>
  <c r="AC2087"/>
  <c r="AD2087"/>
  <c r="H2088"/>
  <c r="I2088"/>
  <c r="J2088"/>
  <c r="K2088"/>
  <c r="L2088"/>
  <c r="M2088"/>
  <c r="N2088"/>
  <c r="O2088"/>
  <c r="P2088"/>
  <c r="Q2088"/>
  <c r="R2088"/>
  <c r="S2088"/>
  <c r="T2088"/>
  <c r="U2088"/>
  <c r="V2088"/>
  <c r="W2088"/>
  <c r="X2088"/>
  <c r="Y2088"/>
  <c r="Z2088"/>
  <c r="AA2088"/>
  <c r="AB2088"/>
  <c r="AC2088"/>
  <c r="AD2088"/>
  <c r="H2097"/>
  <c r="I2097"/>
  <c r="J2097"/>
  <c r="K2097"/>
  <c r="L2097"/>
  <c r="M2097"/>
  <c r="N2097"/>
  <c r="O2097"/>
  <c r="P2097"/>
  <c r="Q2097"/>
  <c r="R2097"/>
  <c r="S2097"/>
  <c r="T2097"/>
  <c r="U2097"/>
  <c r="V2097"/>
  <c r="W2097"/>
  <c r="X2097"/>
  <c r="Y2097"/>
  <c r="Z2097"/>
  <c r="AA2097"/>
  <c r="AB2097"/>
  <c r="AC2097"/>
  <c r="AD2097"/>
  <c r="H2098"/>
  <c r="I2098"/>
  <c r="J2098"/>
  <c r="K2098"/>
  <c r="L2098"/>
  <c r="M2098"/>
  <c r="N2098"/>
  <c r="O2098"/>
  <c r="P2098"/>
  <c r="Q2098"/>
  <c r="R2098"/>
  <c r="S2098"/>
  <c r="T2098"/>
  <c r="U2098"/>
  <c r="V2098"/>
  <c r="W2098"/>
  <c r="X2098"/>
  <c r="Y2098"/>
  <c r="Z2098"/>
  <c r="AA2098"/>
  <c r="AB2098"/>
  <c r="AC2098"/>
  <c r="AD2098"/>
  <c r="H2099"/>
  <c r="I2099"/>
  <c r="J2099"/>
  <c r="K2099"/>
  <c r="L2099"/>
  <c r="M2099"/>
  <c r="N2099"/>
  <c r="O2099"/>
  <c r="P2099"/>
  <c r="Q2099"/>
  <c r="R2099"/>
  <c r="S2099"/>
  <c r="T2099"/>
  <c r="U2099"/>
  <c r="V2099"/>
  <c r="W2099"/>
  <c r="X2099"/>
  <c r="Y2099"/>
  <c r="Z2099"/>
  <c r="AA2099"/>
  <c r="AB2099"/>
  <c r="AC2099"/>
  <c r="AD2099"/>
  <c r="H2100"/>
  <c r="I2100"/>
  <c r="J2100"/>
  <c r="K2100"/>
  <c r="L2100"/>
  <c r="M2100"/>
  <c r="N2100"/>
  <c r="O2100"/>
  <c r="P2100"/>
  <c r="Q2100"/>
  <c r="R2100"/>
  <c r="S2100"/>
  <c r="T2100"/>
  <c r="U2100"/>
  <c r="V2100"/>
  <c r="W2100"/>
  <c r="X2100"/>
  <c r="Y2100"/>
  <c r="Z2100"/>
  <c r="AA2100"/>
  <c r="AB2100"/>
  <c r="AC2100"/>
  <c r="AD2100"/>
  <c r="H2101"/>
  <c r="I2101"/>
  <c r="J2101"/>
  <c r="K2101"/>
  <c r="L2101"/>
  <c r="M2101"/>
  <c r="N2101"/>
  <c r="O2101"/>
  <c r="P2101"/>
  <c r="Q2101"/>
  <c r="R2101"/>
  <c r="S2101"/>
  <c r="T2101"/>
  <c r="U2101"/>
  <c r="V2101"/>
  <c r="W2101"/>
  <c r="X2101"/>
  <c r="Y2101"/>
  <c r="Z2101"/>
  <c r="AA2101"/>
  <c r="AB2101"/>
  <c r="AC2101"/>
  <c r="AD2101"/>
  <c r="H2102"/>
  <c r="I2102"/>
  <c r="J2102"/>
  <c r="K2102"/>
  <c r="L2102"/>
  <c r="M2102"/>
  <c r="N2102"/>
  <c r="O2102"/>
  <c r="P2102"/>
  <c r="Q2102"/>
  <c r="R2102"/>
  <c r="S2102"/>
  <c r="T2102"/>
  <c r="U2102"/>
  <c r="V2102"/>
  <c r="W2102"/>
  <c r="X2102"/>
  <c r="Y2102"/>
  <c r="Z2102"/>
  <c r="AA2102"/>
  <c r="AB2102"/>
  <c r="AC2102"/>
  <c r="AD2102"/>
  <c r="H2103"/>
  <c r="I2103"/>
  <c r="J2103"/>
  <c r="K2103"/>
  <c r="L2103"/>
  <c r="M2103"/>
  <c r="N2103"/>
  <c r="O2103"/>
  <c r="P2103"/>
  <c r="Q2103"/>
  <c r="R2103"/>
  <c r="S2103"/>
  <c r="T2103"/>
  <c r="U2103"/>
  <c r="V2103"/>
  <c r="W2103"/>
  <c r="X2103"/>
  <c r="Y2103"/>
  <c r="Z2103"/>
  <c r="AA2103"/>
  <c r="AB2103"/>
  <c r="AC2103"/>
  <c r="AD2103"/>
  <c r="H2104"/>
  <c r="I2104"/>
  <c r="J2104"/>
  <c r="K2104"/>
  <c r="L2104"/>
  <c r="M2104"/>
  <c r="N2104"/>
  <c r="O2104"/>
  <c r="P2104"/>
  <c r="Q2104"/>
  <c r="R2104"/>
  <c r="S2104"/>
  <c r="T2104"/>
  <c r="U2104"/>
  <c r="V2104"/>
  <c r="W2104"/>
  <c r="X2104"/>
  <c r="Y2104"/>
  <c r="Z2104"/>
  <c r="AA2104"/>
  <c r="AB2104"/>
  <c r="AC2104"/>
  <c r="AD2104"/>
  <c r="H2106"/>
  <c r="I2106"/>
  <c r="J2106"/>
  <c r="K2106"/>
  <c r="L2106"/>
  <c r="M2106"/>
  <c r="N2106"/>
  <c r="O2106"/>
  <c r="P2106"/>
  <c r="Q2106"/>
  <c r="R2106"/>
  <c r="S2106"/>
  <c r="T2106"/>
  <c r="U2106"/>
  <c r="V2106"/>
  <c r="W2106"/>
  <c r="X2106"/>
  <c r="Y2106"/>
  <c r="Z2106"/>
  <c r="AA2106"/>
  <c r="AB2106"/>
  <c r="AC2106"/>
  <c r="AD2106"/>
  <c r="H2107"/>
  <c r="I2107"/>
  <c r="J2107"/>
  <c r="K2107"/>
  <c r="L2107"/>
  <c r="M2107"/>
  <c r="N2107"/>
  <c r="O2107"/>
  <c r="P2107"/>
  <c r="Q2107"/>
  <c r="R2107"/>
  <c r="S2107"/>
  <c r="T2107"/>
  <c r="U2107"/>
  <c r="V2107"/>
  <c r="W2107"/>
  <c r="X2107"/>
  <c r="Y2107"/>
  <c r="Z2107"/>
  <c r="AA2107"/>
  <c r="AB2107"/>
  <c r="AC2107"/>
  <c r="AD2107"/>
  <c r="H2108"/>
  <c r="I2108"/>
  <c r="J2108"/>
  <c r="K2108"/>
  <c r="L2108"/>
  <c r="M2108"/>
  <c r="N2108"/>
  <c r="O2108"/>
  <c r="P2108"/>
  <c r="Q2108"/>
  <c r="R2108"/>
  <c r="S2108"/>
  <c r="T2108"/>
  <c r="U2108"/>
  <c r="V2108"/>
  <c r="W2108"/>
  <c r="X2108"/>
  <c r="Y2108"/>
  <c r="Z2108"/>
  <c r="AA2108"/>
  <c r="AB2108"/>
  <c r="AC2108"/>
  <c r="AD2108"/>
  <c r="H2109"/>
  <c r="I2109"/>
  <c r="J2109"/>
  <c r="K2109"/>
  <c r="L2109"/>
  <c r="M2109"/>
  <c r="N2109"/>
  <c r="O2109"/>
  <c r="P2109"/>
  <c r="Q2109"/>
  <c r="R2109"/>
  <c r="S2109"/>
  <c r="T2109"/>
  <c r="U2109"/>
  <c r="V2109"/>
  <c r="W2109"/>
  <c r="X2109"/>
  <c r="Y2109"/>
  <c r="Z2109"/>
  <c r="AA2109"/>
  <c r="AB2109"/>
  <c r="AC2109"/>
  <c r="AD2109"/>
  <c r="H2110"/>
  <c r="I2110"/>
  <c r="J2110"/>
  <c r="K2110"/>
  <c r="L2110"/>
  <c r="M2110"/>
  <c r="N2110"/>
  <c r="O2110"/>
  <c r="P2110"/>
  <c r="Q2110"/>
  <c r="R2110"/>
  <c r="S2110"/>
  <c r="T2110"/>
  <c r="U2110"/>
  <c r="V2110"/>
  <c r="W2110"/>
  <c r="X2110"/>
  <c r="Y2110"/>
  <c r="Z2110"/>
  <c r="AA2110"/>
  <c r="AB2110"/>
  <c r="AC2110"/>
  <c r="AD2110"/>
  <c r="H2111"/>
  <c r="I2111"/>
  <c r="J2111"/>
  <c r="K2111"/>
  <c r="L2111"/>
  <c r="M2111"/>
  <c r="N2111"/>
  <c r="O2111"/>
  <c r="P2111"/>
  <c r="Q2111"/>
  <c r="R2111"/>
  <c r="S2111"/>
  <c r="T2111"/>
  <c r="U2111"/>
  <c r="V2111"/>
  <c r="W2111"/>
  <c r="X2111"/>
  <c r="Y2111"/>
  <c r="Z2111"/>
  <c r="AA2111"/>
  <c r="AB2111"/>
  <c r="AC2111"/>
  <c r="AD2111"/>
  <c r="H2112"/>
  <c r="I2112"/>
  <c r="J2112"/>
  <c r="K2112"/>
  <c r="L2112"/>
  <c r="M2112"/>
  <c r="N2112"/>
  <c r="O2112"/>
  <c r="P2112"/>
  <c r="Q2112"/>
  <c r="R2112"/>
  <c r="S2112"/>
  <c r="T2112"/>
  <c r="U2112"/>
  <c r="V2112"/>
  <c r="W2112"/>
  <c r="X2112"/>
  <c r="Y2112"/>
  <c r="Z2112"/>
  <c r="AA2112"/>
  <c r="AB2112"/>
  <c r="AC2112"/>
  <c r="AD2112"/>
  <c r="H2113"/>
  <c r="I2113"/>
  <c r="J2113"/>
  <c r="K2113"/>
  <c r="L2113"/>
  <c r="M2113"/>
  <c r="N2113"/>
  <c r="O2113"/>
  <c r="P2113"/>
  <c r="Q2113"/>
  <c r="R2113"/>
  <c r="S2113"/>
  <c r="T2113"/>
  <c r="U2113"/>
  <c r="V2113"/>
  <c r="W2113"/>
  <c r="X2113"/>
  <c r="Y2113"/>
  <c r="Z2113"/>
  <c r="AA2113"/>
  <c r="AB2113"/>
  <c r="AC2113"/>
  <c r="AD2113"/>
  <c r="H2140"/>
  <c r="I2140"/>
  <c r="J2140"/>
  <c r="K2140"/>
  <c r="L2140"/>
  <c r="M2140"/>
  <c r="N2140"/>
  <c r="O2140"/>
  <c r="P2140"/>
  <c r="Q2140"/>
  <c r="R2140"/>
  <c r="S2140"/>
  <c r="T2140"/>
  <c r="U2140"/>
  <c r="V2140"/>
  <c r="W2140"/>
  <c r="X2140"/>
  <c r="Y2140"/>
  <c r="Z2140"/>
  <c r="AA2140"/>
  <c r="AB2140"/>
  <c r="AC2140"/>
  <c r="AD2140"/>
  <c r="H2141"/>
  <c r="I2141"/>
  <c r="J2141"/>
  <c r="K2141"/>
  <c r="L2141"/>
  <c r="M2141"/>
  <c r="N2141"/>
  <c r="O2141"/>
  <c r="P2141"/>
  <c r="Q2141"/>
  <c r="R2141"/>
  <c r="S2141"/>
  <c r="T2141"/>
  <c r="U2141"/>
  <c r="V2141"/>
  <c r="W2141"/>
  <c r="X2141"/>
  <c r="Y2141"/>
  <c r="Z2141"/>
  <c r="AA2141"/>
  <c r="AB2141"/>
  <c r="AC2141"/>
  <c r="AD2141"/>
  <c r="H2142"/>
  <c r="I2142"/>
  <c r="J2142"/>
  <c r="K2142"/>
  <c r="L2142"/>
  <c r="M2142"/>
  <c r="N2142"/>
  <c r="O2142"/>
  <c r="P2142"/>
  <c r="Q2142"/>
  <c r="R2142"/>
  <c r="S2142"/>
  <c r="T2142"/>
  <c r="U2142"/>
  <c r="V2142"/>
  <c r="W2142"/>
  <c r="X2142"/>
  <c r="Y2142"/>
  <c r="Z2142"/>
  <c r="AA2142"/>
  <c r="AB2142"/>
  <c r="AC2142"/>
  <c r="AD2142"/>
  <c r="H2143"/>
  <c r="I2143"/>
  <c r="J2143"/>
  <c r="K2143"/>
  <c r="L2143"/>
  <c r="M2143"/>
  <c r="N2143"/>
  <c r="O2143"/>
  <c r="P2143"/>
  <c r="Q2143"/>
  <c r="R2143"/>
  <c r="S2143"/>
  <c r="T2143"/>
  <c r="U2143"/>
  <c r="V2143"/>
  <c r="W2143"/>
  <c r="X2143"/>
  <c r="Y2143"/>
  <c r="Z2143"/>
  <c r="AA2143"/>
  <c r="AB2143"/>
  <c r="AC2143"/>
  <c r="AD2143"/>
  <c r="H2144"/>
  <c r="I2144"/>
  <c r="J2144"/>
  <c r="K2144"/>
  <c r="L2144"/>
  <c r="M2144"/>
  <c r="N2144"/>
  <c r="O2144"/>
  <c r="P2144"/>
  <c r="Q2144"/>
  <c r="R2144"/>
  <c r="S2144"/>
  <c r="T2144"/>
  <c r="U2144"/>
  <c r="V2144"/>
  <c r="W2144"/>
  <c r="X2144"/>
  <c r="Y2144"/>
  <c r="Z2144"/>
  <c r="AA2144"/>
  <c r="AB2144"/>
  <c r="AC2144"/>
  <c r="AD2144"/>
  <c r="H2145"/>
  <c r="I2145"/>
  <c r="J2145"/>
  <c r="K2145"/>
  <c r="L2145"/>
  <c r="M2145"/>
  <c r="N2145"/>
  <c r="O2145"/>
  <c r="P2145"/>
  <c r="Q2145"/>
  <c r="R2145"/>
  <c r="S2145"/>
  <c r="T2145"/>
  <c r="U2145"/>
  <c r="V2145"/>
  <c r="W2145"/>
  <c r="X2145"/>
  <c r="Y2145"/>
  <c r="Z2145"/>
  <c r="AA2145"/>
  <c r="AB2145"/>
  <c r="AC2145"/>
  <c r="AD2145"/>
  <c r="H2146"/>
  <c r="I2146"/>
  <c r="J2146"/>
  <c r="K2146"/>
  <c r="L2146"/>
  <c r="M2146"/>
  <c r="N2146"/>
  <c r="O2146"/>
  <c r="P2146"/>
  <c r="Q2146"/>
  <c r="R2146"/>
  <c r="S2146"/>
  <c r="T2146"/>
  <c r="U2146"/>
  <c r="V2146"/>
  <c r="W2146"/>
  <c r="X2146"/>
  <c r="Y2146"/>
  <c r="Z2146"/>
  <c r="AA2146"/>
  <c r="AB2146"/>
  <c r="AC2146"/>
  <c r="AD2146"/>
  <c r="H2147"/>
  <c r="I2147"/>
  <c r="J2147"/>
  <c r="K2147"/>
  <c r="L2147"/>
  <c r="M2147"/>
  <c r="N2147"/>
  <c r="O2147"/>
  <c r="P2147"/>
  <c r="Q2147"/>
  <c r="R2147"/>
  <c r="S2147"/>
  <c r="T2147"/>
  <c r="U2147"/>
  <c r="V2147"/>
  <c r="W2147"/>
  <c r="X2147"/>
  <c r="Y2147"/>
  <c r="Z2147"/>
  <c r="AA2147"/>
  <c r="AB2147"/>
  <c r="AC2147"/>
  <c r="AD2147"/>
  <c r="H2148"/>
  <c r="I2148"/>
  <c r="J2148"/>
  <c r="K2148"/>
  <c r="L2148"/>
  <c r="M2148"/>
  <c r="N2148"/>
  <c r="O2148"/>
  <c r="P2148"/>
  <c r="Q2148"/>
  <c r="R2148"/>
  <c r="S2148"/>
  <c r="T2148"/>
  <c r="U2148"/>
  <c r="V2148"/>
  <c r="W2148"/>
  <c r="X2148"/>
  <c r="Y2148"/>
  <c r="Z2148"/>
  <c r="AA2148"/>
  <c r="AB2148"/>
  <c r="AC2148"/>
  <c r="AD2148"/>
  <c r="H2149"/>
  <c r="I2149"/>
  <c r="J2149"/>
  <c r="K2149"/>
  <c r="L2149"/>
  <c r="M2149"/>
  <c r="N2149"/>
  <c r="O2149"/>
  <c r="P2149"/>
  <c r="Q2149"/>
  <c r="R2149"/>
  <c r="S2149"/>
  <c r="T2149"/>
  <c r="U2149"/>
  <c r="V2149"/>
  <c r="W2149"/>
  <c r="X2149"/>
  <c r="Y2149"/>
  <c r="Z2149"/>
  <c r="AA2149"/>
  <c r="AB2149"/>
  <c r="AC2149"/>
  <c r="AD2149"/>
  <c r="H2150"/>
  <c r="I2150"/>
  <c r="J2150"/>
  <c r="K2150"/>
  <c r="L2150"/>
  <c r="M2150"/>
  <c r="N2150"/>
  <c r="O2150"/>
  <c r="P2150"/>
  <c r="Q2150"/>
  <c r="R2150"/>
  <c r="S2150"/>
  <c r="T2150"/>
  <c r="U2150"/>
  <c r="V2150"/>
  <c r="W2150"/>
  <c r="X2150"/>
  <c r="Y2150"/>
  <c r="Z2150"/>
  <c r="AA2150"/>
  <c r="AB2150"/>
  <c r="AC2150"/>
  <c r="AD2150"/>
  <c r="H2151"/>
  <c r="I2151"/>
  <c r="J2151"/>
  <c r="K2151"/>
  <c r="L2151"/>
  <c r="M2151"/>
  <c r="N2151"/>
  <c r="O2151"/>
  <c r="P2151"/>
  <c r="Q2151"/>
  <c r="R2151"/>
  <c r="S2151"/>
  <c r="T2151"/>
  <c r="U2151"/>
  <c r="V2151"/>
  <c r="W2151"/>
  <c r="X2151"/>
  <c r="Y2151"/>
  <c r="Z2151"/>
  <c r="AA2151"/>
  <c r="AB2151"/>
  <c r="AC2151"/>
  <c r="AD2151"/>
  <c r="H2152"/>
  <c r="I2152"/>
  <c r="J2152"/>
  <c r="K2152"/>
  <c r="L2152"/>
  <c r="M2152"/>
  <c r="N2152"/>
  <c r="O2152"/>
  <c r="P2152"/>
  <c r="Q2152"/>
  <c r="R2152"/>
  <c r="S2152"/>
  <c r="T2152"/>
  <c r="U2152"/>
  <c r="V2152"/>
  <c r="W2152"/>
  <c r="X2152"/>
  <c r="Y2152"/>
  <c r="Z2152"/>
  <c r="AA2152"/>
  <c r="AB2152"/>
  <c r="AC2152"/>
  <c r="AD2152"/>
  <c r="H2153"/>
  <c r="I2153"/>
  <c r="J2153"/>
  <c r="K2153"/>
  <c r="L2153"/>
  <c r="M2153"/>
  <c r="N2153"/>
  <c r="O2153"/>
  <c r="P2153"/>
  <c r="Q2153"/>
  <c r="R2153"/>
  <c r="S2153"/>
  <c r="T2153"/>
  <c r="U2153"/>
  <c r="V2153"/>
  <c r="W2153"/>
  <c r="X2153"/>
  <c r="Y2153"/>
  <c r="Z2153"/>
  <c r="AA2153"/>
  <c r="AB2153"/>
  <c r="AC2153"/>
  <c r="AD2153"/>
  <c r="H2154"/>
  <c r="I2154"/>
  <c r="J2154"/>
  <c r="K2154"/>
  <c r="L2154"/>
  <c r="M2154"/>
  <c r="N2154"/>
  <c r="O2154"/>
  <c r="P2154"/>
  <c r="Q2154"/>
  <c r="R2154"/>
  <c r="S2154"/>
  <c r="T2154"/>
  <c r="U2154"/>
  <c r="V2154"/>
  <c r="W2154"/>
  <c r="X2154"/>
  <c r="Y2154"/>
  <c r="Z2154"/>
  <c r="AA2154"/>
  <c r="AB2154"/>
  <c r="AC2154"/>
  <c r="AD2154"/>
  <c r="H2155"/>
  <c r="I2155"/>
  <c r="J2155"/>
  <c r="K2155"/>
  <c r="L2155"/>
  <c r="M2155"/>
  <c r="N2155"/>
  <c r="O2155"/>
  <c r="P2155"/>
  <c r="Q2155"/>
  <c r="R2155"/>
  <c r="S2155"/>
  <c r="T2155"/>
  <c r="U2155"/>
  <c r="V2155"/>
  <c r="W2155"/>
  <c r="X2155"/>
  <c r="Y2155"/>
  <c r="Z2155"/>
  <c r="AA2155"/>
  <c r="AB2155"/>
  <c r="AC2155"/>
  <c r="AD2155"/>
  <c r="H2222"/>
  <c r="I2222"/>
  <c r="J2222"/>
  <c r="K2222"/>
  <c r="L2222"/>
  <c r="M2222"/>
  <c r="N2222"/>
  <c r="O2222"/>
  <c r="P2222"/>
  <c r="Q2222"/>
  <c r="R2222"/>
  <c r="S2222"/>
  <c r="T2222"/>
  <c r="U2222"/>
  <c r="V2222"/>
  <c r="W2222"/>
  <c r="X2222"/>
  <c r="Y2222"/>
  <c r="Z2222"/>
  <c r="AA2222"/>
  <c r="AB2222"/>
  <c r="AC2222"/>
  <c r="AD2222"/>
  <c r="H2223"/>
  <c r="I2223"/>
  <c r="J2223"/>
  <c r="K2223"/>
  <c r="L2223"/>
  <c r="M2223"/>
  <c r="N2223"/>
  <c r="O2223"/>
  <c r="P2223"/>
  <c r="Q2223"/>
  <c r="R2223"/>
  <c r="S2223"/>
  <c r="T2223"/>
  <c r="U2223"/>
  <c r="V2223"/>
  <c r="W2223"/>
  <c r="X2223"/>
  <c r="Y2223"/>
  <c r="Z2223"/>
  <c r="AA2223"/>
  <c r="AB2223"/>
  <c r="AC2223"/>
  <c r="AD2223"/>
  <c r="H2224"/>
  <c r="I2224"/>
  <c r="J2224"/>
  <c r="K2224"/>
  <c r="L2224"/>
  <c r="M2224"/>
  <c r="N2224"/>
  <c r="O2224"/>
  <c r="P2224"/>
  <c r="Q2224"/>
  <c r="R2224"/>
  <c r="S2224"/>
  <c r="T2224"/>
  <c r="U2224"/>
  <c r="V2224"/>
  <c r="W2224"/>
  <c r="X2224"/>
  <c r="Y2224"/>
  <c r="Z2224"/>
  <c r="AA2224"/>
  <c r="AB2224"/>
  <c r="AC2224"/>
  <c r="AD2224"/>
  <c r="H2225"/>
  <c r="I2225"/>
  <c r="J2225"/>
  <c r="K2225"/>
  <c r="L2225"/>
  <c r="M2225"/>
  <c r="N2225"/>
  <c r="O2225"/>
  <c r="P2225"/>
  <c r="Q2225"/>
  <c r="R2225"/>
  <c r="S2225"/>
  <c r="T2225"/>
  <c r="U2225"/>
  <c r="V2225"/>
  <c r="W2225"/>
  <c r="X2225"/>
  <c r="Y2225"/>
  <c r="Z2225"/>
  <c r="AA2225"/>
  <c r="AB2225"/>
  <c r="AC2225"/>
  <c r="AD2225"/>
  <c r="H2226"/>
  <c r="I2226"/>
  <c r="J2226"/>
  <c r="K2226"/>
  <c r="L2226"/>
  <c r="M2226"/>
  <c r="N2226"/>
  <c r="O2226"/>
  <c r="P2226"/>
  <c r="Q2226"/>
  <c r="R2226"/>
  <c r="S2226"/>
  <c r="T2226"/>
  <c r="U2226"/>
  <c r="V2226"/>
  <c r="W2226"/>
  <c r="X2226"/>
  <c r="Y2226"/>
  <c r="Z2226"/>
  <c r="AA2226"/>
  <c r="AB2226"/>
  <c r="AC2226"/>
  <c r="AD2226"/>
  <c r="H2227"/>
  <c r="I2227"/>
  <c r="J2227"/>
  <c r="K2227"/>
  <c r="L2227"/>
  <c r="M2227"/>
  <c r="N2227"/>
  <c r="O2227"/>
  <c r="P2227"/>
  <c r="Q2227"/>
  <c r="R2227"/>
  <c r="S2227"/>
  <c r="T2227"/>
  <c r="U2227"/>
  <c r="V2227"/>
  <c r="W2227"/>
  <c r="X2227"/>
  <c r="Y2227"/>
  <c r="Z2227"/>
  <c r="AA2227"/>
  <c r="AB2227"/>
  <c r="AC2227"/>
  <c r="AD2227"/>
  <c r="H2228"/>
  <c r="I2228"/>
  <c r="J2228"/>
  <c r="K2228"/>
  <c r="L2228"/>
  <c r="M2228"/>
  <c r="N2228"/>
  <c r="O2228"/>
  <c r="P2228"/>
  <c r="Q2228"/>
  <c r="R2228"/>
  <c r="S2228"/>
  <c r="T2228"/>
  <c r="U2228"/>
  <c r="V2228"/>
  <c r="W2228"/>
  <c r="X2228"/>
  <c r="Y2228"/>
  <c r="Z2228"/>
  <c r="AA2228"/>
  <c r="AB2228"/>
  <c r="AC2228"/>
  <c r="AD2228"/>
  <c r="H2229"/>
  <c r="I2229"/>
  <c r="J2229"/>
  <c r="K2229"/>
  <c r="L2229"/>
  <c r="M2229"/>
  <c r="N2229"/>
  <c r="O2229"/>
  <c r="P2229"/>
  <c r="Q2229"/>
  <c r="R2229"/>
  <c r="S2229"/>
  <c r="T2229"/>
  <c r="U2229"/>
  <c r="V2229"/>
  <c r="W2229"/>
  <c r="X2229"/>
  <c r="Y2229"/>
  <c r="Z2229"/>
  <c r="AA2229"/>
  <c r="AB2229"/>
  <c r="AC2229"/>
  <c r="AD2229"/>
  <c r="H2246"/>
  <c r="I2246"/>
  <c r="J2246"/>
  <c r="K2246"/>
  <c r="L2246"/>
  <c r="M2246"/>
  <c r="N2246"/>
  <c r="O2246"/>
  <c r="P2246"/>
  <c r="Q2246"/>
  <c r="R2246"/>
  <c r="S2246"/>
  <c r="T2246"/>
  <c r="U2246"/>
  <c r="V2246"/>
  <c r="W2246"/>
  <c r="X2246"/>
  <c r="Y2246"/>
  <c r="Z2246"/>
  <c r="AA2246"/>
  <c r="AB2246"/>
  <c r="AC2246"/>
  <c r="AD2246"/>
  <c r="H2247"/>
  <c r="I2247"/>
  <c r="J2247"/>
  <c r="K2247"/>
  <c r="L2247"/>
  <c r="M2247"/>
  <c r="N2247"/>
  <c r="O2247"/>
  <c r="P2247"/>
  <c r="Q2247"/>
  <c r="R2247"/>
  <c r="S2247"/>
  <c r="T2247"/>
  <c r="U2247"/>
  <c r="V2247"/>
  <c r="W2247"/>
  <c r="X2247"/>
  <c r="Y2247"/>
  <c r="Z2247"/>
  <c r="AA2247"/>
  <c r="AB2247"/>
  <c r="AC2247"/>
  <c r="AD2247"/>
  <c r="H2248"/>
  <c r="I2248"/>
  <c r="J2248"/>
  <c r="K2248"/>
  <c r="L2248"/>
  <c r="M2248"/>
  <c r="N2248"/>
  <c r="O2248"/>
  <c r="P2248"/>
  <c r="Q2248"/>
  <c r="R2248"/>
  <c r="S2248"/>
  <c r="T2248"/>
  <c r="U2248"/>
  <c r="V2248"/>
  <c r="W2248"/>
  <c r="X2248"/>
  <c r="Y2248"/>
  <c r="Z2248"/>
  <c r="AA2248"/>
  <c r="AB2248"/>
  <c r="AC2248"/>
  <c r="AD2248"/>
  <c r="H2249"/>
  <c r="I2249"/>
  <c r="J2249"/>
  <c r="K2249"/>
  <c r="L2249"/>
  <c r="M2249"/>
  <c r="N2249"/>
  <c r="O2249"/>
  <c r="P2249"/>
  <c r="Q2249"/>
  <c r="R2249"/>
  <c r="S2249"/>
  <c r="T2249"/>
  <c r="U2249"/>
  <c r="V2249"/>
  <c r="W2249"/>
  <c r="X2249"/>
  <c r="Y2249"/>
  <c r="Z2249"/>
  <c r="AA2249"/>
  <c r="AB2249"/>
  <c r="AC2249"/>
  <c r="AD2249"/>
  <c r="H2250"/>
  <c r="I2250"/>
  <c r="J2250"/>
  <c r="K2250"/>
  <c r="L2250"/>
  <c r="M2250"/>
  <c r="N2250"/>
  <c r="O2250"/>
  <c r="P2250"/>
  <c r="Q2250"/>
  <c r="R2250"/>
  <c r="S2250"/>
  <c r="T2250"/>
  <c r="U2250"/>
  <c r="V2250"/>
  <c r="W2250"/>
  <c r="X2250"/>
  <c r="Y2250"/>
  <c r="Z2250"/>
  <c r="AA2250"/>
  <c r="AB2250"/>
  <c r="AC2250"/>
  <c r="AD2250"/>
  <c r="H2251"/>
  <c r="I2251"/>
  <c r="J2251"/>
  <c r="K2251"/>
  <c r="L2251"/>
  <c r="M2251"/>
  <c r="N2251"/>
  <c r="O2251"/>
  <c r="P2251"/>
  <c r="Q2251"/>
  <c r="R2251"/>
  <c r="S2251"/>
  <c r="T2251"/>
  <c r="U2251"/>
  <c r="V2251"/>
  <c r="W2251"/>
  <c r="X2251"/>
  <c r="Y2251"/>
  <c r="Z2251"/>
  <c r="AA2251"/>
  <c r="AB2251"/>
  <c r="AC2251"/>
  <c r="AD2251"/>
  <c r="H2252"/>
  <c r="I2252"/>
  <c r="J2252"/>
  <c r="K2252"/>
  <c r="L2252"/>
  <c r="M2252"/>
  <c r="N2252"/>
  <c r="O2252"/>
  <c r="P2252"/>
  <c r="Q2252"/>
  <c r="R2252"/>
  <c r="S2252"/>
  <c r="T2252"/>
  <c r="U2252"/>
  <c r="V2252"/>
  <c r="W2252"/>
  <c r="X2252"/>
  <c r="Y2252"/>
  <c r="Z2252"/>
  <c r="AA2252"/>
  <c r="AB2252"/>
  <c r="AC2252"/>
  <c r="AD2252"/>
  <c r="H2253"/>
  <c r="I2253"/>
  <c r="J2253"/>
  <c r="K2253"/>
  <c r="L2253"/>
  <c r="M2253"/>
  <c r="N2253"/>
  <c r="O2253"/>
  <c r="P2253"/>
  <c r="Q2253"/>
  <c r="R2253"/>
  <c r="S2253"/>
  <c r="T2253"/>
  <c r="U2253"/>
  <c r="V2253"/>
  <c r="W2253"/>
  <c r="X2253"/>
  <c r="Y2253"/>
  <c r="Z2253"/>
  <c r="AA2253"/>
  <c r="AB2253"/>
  <c r="AC2253"/>
  <c r="AD2253"/>
  <c r="H2255"/>
  <c r="I2255"/>
  <c r="J2255"/>
  <c r="K2255"/>
  <c r="L2255"/>
  <c r="M2255"/>
  <c r="N2255"/>
  <c r="O2255"/>
  <c r="P2255"/>
  <c r="Q2255"/>
  <c r="R2255"/>
  <c r="S2255"/>
  <c r="T2255"/>
  <c r="U2255"/>
  <c r="V2255"/>
  <c r="W2255"/>
  <c r="X2255"/>
  <c r="Y2255"/>
  <c r="Z2255"/>
  <c r="AA2255"/>
  <c r="AB2255"/>
  <c r="AC2255"/>
  <c r="AD2255"/>
  <c r="H2256"/>
  <c r="I2256"/>
  <c r="J2256"/>
  <c r="K2256"/>
  <c r="L2256"/>
  <c r="M2256"/>
  <c r="N2256"/>
  <c r="O2256"/>
  <c r="P2256"/>
  <c r="Q2256"/>
  <c r="R2256"/>
  <c r="S2256"/>
  <c r="T2256"/>
  <c r="U2256"/>
  <c r="V2256"/>
  <c r="W2256"/>
  <c r="X2256"/>
  <c r="Y2256"/>
  <c r="Z2256"/>
  <c r="AA2256"/>
  <c r="AB2256"/>
  <c r="AC2256"/>
  <c r="AD2256"/>
  <c r="H2257"/>
  <c r="I2257"/>
  <c r="J2257"/>
  <c r="K2257"/>
  <c r="L2257"/>
  <c r="M2257"/>
  <c r="N2257"/>
  <c r="O2257"/>
  <c r="P2257"/>
  <c r="Q2257"/>
  <c r="R2257"/>
  <c r="S2257"/>
  <c r="T2257"/>
  <c r="U2257"/>
  <c r="V2257"/>
  <c r="W2257"/>
  <c r="X2257"/>
  <c r="Y2257"/>
  <c r="Z2257"/>
  <c r="AA2257"/>
  <c r="AB2257"/>
  <c r="AC2257"/>
  <c r="AD2257"/>
  <c r="H2258"/>
  <c r="I2258"/>
  <c r="J2258"/>
  <c r="K2258"/>
  <c r="L2258"/>
  <c r="M2258"/>
  <c r="N2258"/>
  <c r="O2258"/>
  <c r="P2258"/>
  <c r="Q2258"/>
  <c r="R2258"/>
  <c r="S2258"/>
  <c r="T2258"/>
  <c r="U2258"/>
  <c r="V2258"/>
  <c r="W2258"/>
  <c r="X2258"/>
  <c r="Y2258"/>
  <c r="Z2258"/>
  <c r="AA2258"/>
  <c r="AB2258"/>
  <c r="AC2258"/>
  <c r="AD2258"/>
  <c r="H2259"/>
  <c r="I2259"/>
  <c r="J2259"/>
  <c r="K2259"/>
  <c r="L2259"/>
  <c r="M2259"/>
  <c r="N2259"/>
  <c r="O2259"/>
  <c r="P2259"/>
  <c r="Q2259"/>
  <c r="R2259"/>
  <c r="S2259"/>
  <c r="T2259"/>
  <c r="U2259"/>
  <c r="V2259"/>
  <c r="W2259"/>
  <c r="X2259"/>
  <c r="Y2259"/>
  <c r="Z2259"/>
  <c r="AA2259"/>
  <c r="AB2259"/>
  <c r="AC2259"/>
  <c r="AD2259"/>
  <c r="H2260"/>
  <c r="I2260"/>
  <c r="J2260"/>
  <c r="K2260"/>
  <c r="L2260"/>
  <c r="M2260"/>
  <c r="N2260"/>
  <c r="O2260"/>
  <c r="P2260"/>
  <c r="Q2260"/>
  <c r="R2260"/>
  <c r="S2260"/>
  <c r="T2260"/>
  <c r="U2260"/>
  <c r="V2260"/>
  <c r="W2260"/>
  <c r="X2260"/>
  <c r="Y2260"/>
  <c r="Z2260"/>
  <c r="AA2260"/>
  <c r="AB2260"/>
  <c r="AC2260"/>
  <c r="AD2260"/>
  <c r="H2261"/>
  <c r="I2261"/>
  <c r="J2261"/>
  <c r="K2261"/>
  <c r="L2261"/>
  <c r="M2261"/>
  <c r="N2261"/>
  <c r="O2261"/>
  <c r="P2261"/>
  <c r="Q2261"/>
  <c r="R2261"/>
  <c r="S2261"/>
  <c r="T2261"/>
  <c r="U2261"/>
  <c r="V2261"/>
  <c r="W2261"/>
  <c r="X2261"/>
  <c r="Y2261"/>
  <c r="Z2261"/>
  <c r="AA2261"/>
  <c r="AB2261"/>
  <c r="AC2261"/>
  <c r="AD2261"/>
  <c r="H2262"/>
  <c r="I2262"/>
  <c r="J2262"/>
  <c r="K2262"/>
  <c r="L2262"/>
  <c r="M2262"/>
  <c r="N2262"/>
  <c r="O2262"/>
  <c r="P2262"/>
  <c r="Q2262"/>
  <c r="R2262"/>
  <c r="S2262"/>
  <c r="T2262"/>
  <c r="U2262"/>
  <c r="V2262"/>
  <c r="W2262"/>
  <c r="X2262"/>
  <c r="Y2262"/>
  <c r="Z2262"/>
  <c r="AA2262"/>
  <c r="AB2262"/>
  <c r="AC2262"/>
  <c r="AD2262"/>
  <c r="H2265"/>
  <c r="I2265"/>
  <c r="J2265"/>
  <c r="K2265"/>
  <c r="L2265"/>
  <c r="M2265"/>
  <c r="N2265"/>
  <c r="O2265"/>
  <c r="P2265"/>
  <c r="Q2265"/>
  <c r="R2265"/>
  <c r="S2265"/>
  <c r="T2265"/>
  <c r="U2265"/>
  <c r="V2265"/>
  <c r="W2265"/>
  <c r="X2265"/>
  <c r="Y2265"/>
  <c r="Z2265"/>
  <c r="AA2265"/>
  <c r="AB2265"/>
  <c r="AC2265"/>
  <c r="AD2265"/>
  <c r="H2266"/>
  <c r="I2266"/>
  <c r="J2266"/>
  <c r="K2266"/>
  <c r="L2266"/>
  <c r="M2266"/>
  <c r="N2266"/>
  <c r="O2266"/>
  <c r="P2266"/>
  <c r="Q2266"/>
  <c r="R2266"/>
  <c r="S2266"/>
  <c r="T2266"/>
  <c r="U2266"/>
  <c r="V2266"/>
  <c r="W2266"/>
  <c r="X2266"/>
  <c r="Y2266"/>
  <c r="Z2266"/>
  <c r="AA2266"/>
  <c r="AB2266"/>
  <c r="AC2266"/>
  <c r="AD2266"/>
  <c r="H2267"/>
  <c r="I2267"/>
  <c r="J2267"/>
  <c r="K2267"/>
  <c r="L2267"/>
  <c r="M2267"/>
  <c r="N2267"/>
  <c r="O2267"/>
  <c r="P2267"/>
  <c r="Q2267"/>
  <c r="R2267"/>
  <c r="S2267"/>
  <c r="T2267"/>
  <c r="U2267"/>
  <c r="V2267"/>
  <c r="W2267"/>
  <c r="X2267"/>
  <c r="Y2267"/>
  <c r="Z2267"/>
  <c r="AA2267"/>
  <c r="AB2267"/>
  <c r="AC2267"/>
  <c r="AD2267"/>
  <c r="H2268"/>
  <c r="I2268"/>
  <c r="J2268"/>
  <c r="K2268"/>
  <c r="L2268"/>
  <c r="M2268"/>
  <c r="N2268"/>
  <c r="O2268"/>
  <c r="P2268"/>
  <c r="Q2268"/>
  <c r="R2268"/>
  <c r="S2268"/>
  <c r="T2268"/>
  <c r="U2268"/>
  <c r="V2268"/>
  <c r="W2268"/>
  <c r="X2268"/>
  <c r="Y2268"/>
  <c r="Z2268"/>
  <c r="AA2268"/>
  <c r="AB2268"/>
  <c r="AC2268"/>
  <c r="AD2268"/>
  <c r="H2269"/>
  <c r="I2269"/>
  <c r="J2269"/>
  <c r="K2269"/>
  <c r="L2269"/>
  <c r="M2269"/>
  <c r="N2269"/>
  <c r="O2269"/>
  <c r="P2269"/>
  <c r="Q2269"/>
  <c r="R2269"/>
  <c r="S2269"/>
  <c r="T2269"/>
  <c r="U2269"/>
  <c r="V2269"/>
  <c r="W2269"/>
  <c r="X2269"/>
  <c r="Y2269"/>
  <c r="Z2269"/>
  <c r="AA2269"/>
  <c r="AB2269"/>
  <c r="AC2269"/>
  <c r="AD2269"/>
  <c r="H2270"/>
  <c r="I2270"/>
  <c r="J2270"/>
  <c r="K2270"/>
  <c r="L2270"/>
  <c r="M2270"/>
  <c r="N2270"/>
  <c r="O2270"/>
  <c r="P2270"/>
  <c r="Q2270"/>
  <c r="R2270"/>
  <c r="S2270"/>
  <c r="T2270"/>
  <c r="U2270"/>
  <c r="V2270"/>
  <c r="W2270"/>
  <c r="X2270"/>
  <c r="Y2270"/>
  <c r="Z2270"/>
  <c r="AA2270"/>
  <c r="AB2270"/>
  <c r="AC2270"/>
  <c r="AD2270"/>
  <c r="H2271"/>
  <c r="I2271"/>
  <c r="J2271"/>
  <c r="K2271"/>
  <c r="L2271"/>
  <c r="M2271"/>
  <c r="N2271"/>
  <c r="O2271"/>
  <c r="P2271"/>
  <c r="Q2271"/>
  <c r="R2271"/>
  <c r="S2271"/>
  <c r="T2271"/>
  <c r="U2271"/>
  <c r="V2271"/>
  <c r="W2271"/>
  <c r="X2271"/>
  <c r="Y2271"/>
  <c r="Z2271"/>
  <c r="AA2271"/>
  <c r="AB2271"/>
  <c r="AC2271"/>
  <c r="AD2271"/>
  <c r="H2272"/>
  <c r="I2272"/>
  <c r="J2272"/>
  <c r="K2272"/>
  <c r="L2272"/>
  <c r="M2272"/>
  <c r="N2272"/>
  <c r="O2272"/>
  <c r="P2272"/>
  <c r="Q2272"/>
  <c r="R2272"/>
  <c r="S2272"/>
  <c r="T2272"/>
  <c r="U2272"/>
  <c r="V2272"/>
  <c r="W2272"/>
  <c r="X2272"/>
  <c r="Y2272"/>
  <c r="Z2272"/>
  <c r="AA2272"/>
  <c r="AB2272"/>
  <c r="AC2272"/>
  <c r="AD2272"/>
  <c r="H2273"/>
  <c r="I2273"/>
  <c r="J2273"/>
  <c r="K2273"/>
  <c r="L2273"/>
  <c r="M2273"/>
  <c r="N2273"/>
  <c r="O2273"/>
  <c r="P2273"/>
  <c r="Q2273"/>
  <c r="R2273"/>
  <c r="S2273"/>
  <c r="T2273"/>
  <c r="U2273"/>
  <c r="V2273"/>
  <c r="W2273"/>
  <c r="X2273"/>
  <c r="Y2273"/>
  <c r="Z2273"/>
  <c r="AA2273"/>
  <c r="AB2273"/>
  <c r="AC2273"/>
  <c r="AD2273"/>
  <c r="H2274"/>
  <c r="I2274"/>
  <c r="J2274"/>
  <c r="K2274"/>
  <c r="L2274"/>
  <c r="M2274"/>
  <c r="N2274"/>
  <c r="O2274"/>
  <c r="P2274"/>
  <c r="Q2274"/>
  <c r="R2274"/>
  <c r="S2274"/>
  <c r="T2274"/>
  <c r="U2274"/>
  <c r="V2274"/>
  <c r="W2274"/>
  <c r="X2274"/>
  <c r="Y2274"/>
  <c r="Z2274"/>
  <c r="AA2274"/>
  <c r="AB2274"/>
  <c r="AC2274"/>
  <c r="AD2274"/>
  <c r="H2275"/>
  <c r="I2275"/>
  <c r="J2275"/>
  <c r="K2275"/>
  <c r="L2275"/>
  <c r="M2275"/>
  <c r="N2275"/>
  <c r="O2275"/>
  <c r="P2275"/>
  <c r="Q2275"/>
  <c r="R2275"/>
  <c r="S2275"/>
  <c r="T2275"/>
  <c r="U2275"/>
  <c r="V2275"/>
  <c r="W2275"/>
  <c r="X2275"/>
  <c r="Y2275"/>
  <c r="Z2275"/>
  <c r="AA2275"/>
  <c r="AB2275"/>
  <c r="AC2275"/>
  <c r="AD2275"/>
  <c r="H2276"/>
  <c r="I2276"/>
  <c r="J2276"/>
  <c r="K2276"/>
  <c r="L2276"/>
  <c r="M2276"/>
  <c r="N2276"/>
  <c r="O2276"/>
  <c r="P2276"/>
  <c r="Q2276"/>
  <c r="R2276"/>
  <c r="S2276"/>
  <c r="T2276"/>
  <c r="U2276"/>
  <c r="V2276"/>
  <c r="W2276"/>
  <c r="X2276"/>
  <c r="Y2276"/>
  <c r="Z2276"/>
  <c r="AA2276"/>
  <c r="AB2276"/>
  <c r="AC2276"/>
  <c r="AD2276"/>
  <c r="H2277"/>
  <c r="I2277"/>
  <c r="J2277"/>
  <c r="K2277"/>
  <c r="L2277"/>
  <c r="M2277"/>
  <c r="N2277"/>
  <c r="O2277"/>
  <c r="P2277"/>
  <c r="Q2277"/>
  <c r="R2277"/>
  <c r="S2277"/>
  <c r="T2277"/>
  <c r="U2277"/>
  <c r="V2277"/>
  <c r="W2277"/>
  <c r="X2277"/>
  <c r="Y2277"/>
  <c r="Z2277"/>
  <c r="AA2277"/>
  <c r="AB2277"/>
  <c r="AC2277"/>
  <c r="AD2277"/>
  <c r="H2278"/>
  <c r="I2278"/>
  <c r="J2278"/>
  <c r="K2278"/>
  <c r="L2278"/>
  <c r="M2278"/>
  <c r="N2278"/>
  <c r="O2278"/>
  <c r="P2278"/>
  <c r="Q2278"/>
  <c r="R2278"/>
  <c r="S2278"/>
  <c r="T2278"/>
  <c r="U2278"/>
  <c r="V2278"/>
  <c r="W2278"/>
  <c r="X2278"/>
  <c r="Y2278"/>
  <c r="Z2278"/>
  <c r="AA2278"/>
  <c r="AB2278"/>
  <c r="AC2278"/>
  <c r="AD2278"/>
  <c r="H2279"/>
  <c r="I2279"/>
  <c r="J2279"/>
  <c r="K2279"/>
  <c r="L2279"/>
  <c r="M2279"/>
  <c r="N2279"/>
  <c r="O2279"/>
  <c r="P2279"/>
  <c r="Q2279"/>
  <c r="R2279"/>
  <c r="S2279"/>
  <c r="T2279"/>
  <c r="U2279"/>
  <c r="V2279"/>
  <c r="W2279"/>
  <c r="X2279"/>
  <c r="Y2279"/>
  <c r="Z2279"/>
  <c r="AA2279"/>
  <c r="AB2279"/>
  <c r="AC2279"/>
  <c r="AD2279"/>
  <c r="H2280"/>
  <c r="I2280"/>
  <c r="J2280"/>
  <c r="K2280"/>
  <c r="L2280"/>
  <c r="M2280"/>
  <c r="N2280"/>
  <c r="O2280"/>
  <c r="P2280"/>
  <c r="Q2280"/>
  <c r="R2280"/>
  <c r="S2280"/>
  <c r="T2280"/>
  <c r="U2280"/>
  <c r="V2280"/>
  <c r="W2280"/>
  <c r="X2280"/>
  <c r="Y2280"/>
  <c r="Z2280"/>
  <c r="AA2280"/>
  <c r="AB2280"/>
  <c r="AC2280"/>
  <c r="AD2280"/>
  <c r="H2281"/>
  <c r="I2281"/>
  <c r="J2281"/>
  <c r="K2281"/>
  <c r="L2281"/>
  <c r="M2281"/>
  <c r="N2281"/>
  <c r="O2281"/>
  <c r="P2281"/>
  <c r="Q2281"/>
  <c r="R2281"/>
  <c r="S2281"/>
  <c r="T2281"/>
  <c r="U2281"/>
  <c r="V2281"/>
  <c r="W2281"/>
  <c r="X2281"/>
  <c r="Y2281"/>
  <c r="Z2281"/>
  <c r="AA2281"/>
  <c r="AB2281"/>
  <c r="AC2281"/>
  <c r="AD2281"/>
  <c r="H2282"/>
  <c r="I2282"/>
  <c r="J2282"/>
  <c r="K2282"/>
  <c r="L2282"/>
  <c r="M2282"/>
  <c r="N2282"/>
  <c r="O2282"/>
  <c r="P2282"/>
  <c r="Q2282"/>
  <c r="R2282"/>
  <c r="S2282"/>
  <c r="T2282"/>
  <c r="U2282"/>
  <c r="V2282"/>
  <c r="W2282"/>
  <c r="X2282"/>
  <c r="Y2282"/>
  <c r="Z2282"/>
  <c r="AA2282"/>
  <c r="AB2282"/>
  <c r="AC2282"/>
  <c r="AD2282"/>
  <c r="H2283"/>
  <c r="I2283"/>
  <c r="J2283"/>
  <c r="K2283"/>
  <c r="L2283"/>
  <c r="M2283"/>
  <c r="N2283"/>
  <c r="O2283"/>
  <c r="P2283"/>
  <c r="Q2283"/>
  <c r="R2283"/>
  <c r="S2283"/>
  <c r="T2283"/>
  <c r="U2283"/>
  <c r="V2283"/>
  <c r="W2283"/>
  <c r="X2283"/>
  <c r="Y2283"/>
  <c r="Z2283"/>
  <c r="AA2283"/>
  <c r="AB2283"/>
  <c r="AC2283"/>
  <c r="AD2283"/>
  <c r="H2284"/>
  <c r="I2284"/>
  <c r="J2284"/>
  <c r="K2284"/>
  <c r="L2284"/>
  <c r="M2284"/>
  <c r="N2284"/>
  <c r="O2284"/>
  <c r="P2284"/>
  <c r="Q2284"/>
  <c r="R2284"/>
  <c r="S2284"/>
  <c r="T2284"/>
  <c r="U2284"/>
  <c r="V2284"/>
  <c r="W2284"/>
  <c r="X2284"/>
  <c r="Y2284"/>
  <c r="Z2284"/>
  <c r="AA2284"/>
  <c r="AB2284"/>
  <c r="AC2284"/>
  <c r="AD2284"/>
  <c r="H2285"/>
  <c r="I2285"/>
  <c r="J2285"/>
  <c r="K2285"/>
  <c r="L2285"/>
  <c r="M2285"/>
  <c r="N2285"/>
  <c r="O2285"/>
  <c r="P2285"/>
  <c r="Q2285"/>
  <c r="R2285"/>
  <c r="S2285"/>
  <c r="T2285"/>
  <c r="U2285"/>
  <c r="V2285"/>
  <c r="W2285"/>
  <c r="X2285"/>
  <c r="Y2285"/>
  <c r="Z2285"/>
  <c r="AA2285"/>
  <c r="AB2285"/>
  <c r="AC2285"/>
  <c r="AD2285"/>
  <c r="H2286"/>
  <c r="I2286"/>
  <c r="J2286"/>
  <c r="K2286"/>
  <c r="L2286"/>
  <c r="M2286"/>
  <c r="N2286"/>
  <c r="O2286"/>
  <c r="P2286"/>
  <c r="Q2286"/>
  <c r="R2286"/>
  <c r="S2286"/>
  <c r="T2286"/>
  <c r="U2286"/>
  <c r="V2286"/>
  <c r="W2286"/>
  <c r="X2286"/>
  <c r="Y2286"/>
  <c r="Z2286"/>
  <c r="AA2286"/>
  <c r="AB2286"/>
  <c r="AC2286"/>
  <c r="AD2286"/>
  <c r="H2287"/>
  <c r="I2287"/>
  <c r="J2287"/>
  <c r="K2287"/>
  <c r="L2287"/>
  <c r="M2287"/>
  <c r="N2287"/>
  <c r="O2287"/>
  <c r="P2287"/>
  <c r="Q2287"/>
  <c r="R2287"/>
  <c r="S2287"/>
  <c r="T2287"/>
  <c r="U2287"/>
  <c r="V2287"/>
  <c r="W2287"/>
  <c r="X2287"/>
  <c r="Y2287"/>
  <c r="Z2287"/>
  <c r="AA2287"/>
  <c r="AB2287"/>
  <c r="AC2287"/>
  <c r="AD2287"/>
  <c r="H2288"/>
  <c r="I2288"/>
  <c r="J2288"/>
  <c r="K2288"/>
  <c r="L2288"/>
  <c r="M2288"/>
  <c r="N2288"/>
  <c r="O2288"/>
  <c r="P2288"/>
  <c r="Q2288"/>
  <c r="R2288"/>
  <c r="S2288"/>
  <c r="T2288"/>
  <c r="U2288"/>
  <c r="V2288"/>
  <c r="W2288"/>
  <c r="X2288"/>
  <c r="Y2288"/>
  <c r="Z2288"/>
  <c r="AA2288"/>
  <c r="AB2288"/>
  <c r="AC2288"/>
  <c r="AD2288"/>
  <c r="H2289"/>
  <c r="I2289"/>
  <c r="J2289"/>
  <c r="K2289"/>
  <c r="L2289"/>
  <c r="M2289"/>
  <c r="N2289"/>
  <c r="O2289"/>
  <c r="P2289"/>
  <c r="Q2289"/>
  <c r="R2289"/>
  <c r="S2289"/>
  <c r="T2289"/>
  <c r="U2289"/>
  <c r="V2289"/>
  <c r="W2289"/>
  <c r="X2289"/>
  <c r="Y2289"/>
  <c r="Z2289"/>
  <c r="AA2289"/>
  <c r="AB2289"/>
  <c r="AC2289"/>
  <c r="AD2289"/>
  <c r="H2290"/>
  <c r="I2290"/>
  <c r="J2290"/>
  <c r="K2290"/>
  <c r="L2290"/>
  <c r="M2290"/>
  <c r="N2290"/>
  <c r="O2290"/>
  <c r="P2290"/>
  <c r="Q2290"/>
  <c r="R2290"/>
  <c r="S2290"/>
  <c r="T2290"/>
  <c r="U2290"/>
  <c r="V2290"/>
  <c r="W2290"/>
  <c r="X2290"/>
  <c r="Y2290"/>
  <c r="Z2290"/>
  <c r="AA2290"/>
  <c r="AB2290"/>
  <c r="AC2290"/>
  <c r="AD2290"/>
  <c r="H2291"/>
  <c r="I2291"/>
  <c r="J2291"/>
  <c r="K2291"/>
  <c r="L2291"/>
  <c r="M2291"/>
  <c r="N2291"/>
  <c r="O2291"/>
  <c r="P2291"/>
  <c r="Q2291"/>
  <c r="R2291"/>
  <c r="S2291"/>
  <c r="T2291"/>
  <c r="U2291"/>
  <c r="V2291"/>
  <c r="W2291"/>
  <c r="X2291"/>
  <c r="Y2291"/>
  <c r="Z2291"/>
  <c r="AA2291"/>
  <c r="AB2291"/>
  <c r="AC2291"/>
  <c r="AD2291"/>
  <c r="H2292"/>
  <c r="I2292"/>
  <c r="J2292"/>
  <c r="K2292"/>
  <c r="L2292"/>
  <c r="M2292"/>
  <c r="N2292"/>
  <c r="O2292"/>
  <c r="P2292"/>
  <c r="Q2292"/>
  <c r="R2292"/>
  <c r="S2292"/>
  <c r="T2292"/>
  <c r="U2292"/>
  <c r="V2292"/>
  <c r="W2292"/>
  <c r="X2292"/>
  <c r="Y2292"/>
  <c r="Z2292"/>
  <c r="AA2292"/>
  <c r="AB2292"/>
  <c r="AC2292"/>
  <c r="AD2292"/>
  <c r="H2293"/>
  <c r="I2293"/>
  <c r="J2293"/>
  <c r="K2293"/>
  <c r="L2293"/>
  <c r="M2293"/>
  <c r="N2293"/>
  <c r="O2293"/>
  <c r="P2293"/>
  <c r="Q2293"/>
  <c r="R2293"/>
  <c r="S2293"/>
  <c r="T2293"/>
  <c r="U2293"/>
  <c r="V2293"/>
  <c r="W2293"/>
  <c r="X2293"/>
  <c r="Y2293"/>
  <c r="Z2293"/>
  <c r="AA2293"/>
  <c r="AB2293"/>
  <c r="AC2293"/>
  <c r="AD2293"/>
  <c r="H2294"/>
  <c r="I2294"/>
  <c r="J2294"/>
  <c r="K2294"/>
  <c r="L2294"/>
  <c r="M2294"/>
  <c r="N2294"/>
  <c r="O2294"/>
  <c r="P2294"/>
  <c r="Q2294"/>
  <c r="R2294"/>
  <c r="S2294"/>
  <c r="T2294"/>
  <c r="U2294"/>
  <c r="V2294"/>
  <c r="W2294"/>
  <c r="X2294"/>
  <c r="Y2294"/>
  <c r="Z2294"/>
  <c r="AA2294"/>
  <c r="AB2294"/>
  <c r="AC2294"/>
  <c r="AD2294"/>
  <c r="H2295"/>
  <c r="I2295"/>
  <c r="J2295"/>
  <c r="K2295"/>
  <c r="L2295"/>
  <c r="M2295"/>
  <c r="N2295"/>
  <c r="O2295"/>
  <c r="P2295"/>
  <c r="Q2295"/>
  <c r="R2295"/>
  <c r="S2295"/>
  <c r="T2295"/>
  <c r="U2295"/>
  <c r="V2295"/>
  <c r="W2295"/>
  <c r="X2295"/>
  <c r="Y2295"/>
  <c r="Z2295"/>
  <c r="AA2295"/>
  <c r="AB2295"/>
  <c r="AC2295"/>
  <c r="AD2295"/>
  <c r="H2296"/>
  <c r="I2296"/>
  <c r="J2296"/>
  <c r="K2296"/>
  <c r="L2296"/>
  <c r="M2296"/>
  <c r="N2296"/>
  <c r="O2296"/>
  <c r="P2296"/>
  <c r="Q2296"/>
  <c r="R2296"/>
  <c r="S2296"/>
  <c r="T2296"/>
  <c r="U2296"/>
  <c r="V2296"/>
  <c r="W2296"/>
  <c r="X2296"/>
  <c r="Y2296"/>
  <c r="Z2296"/>
  <c r="AA2296"/>
  <c r="AB2296"/>
  <c r="AC2296"/>
  <c r="AD2296"/>
  <c r="H2297"/>
  <c r="I2297"/>
  <c r="J2297"/>
  <c r="K2297"/>
  <c r="L2297"/>
  <c r="M2297"/>
  <c r="N2297"/>
  <c r="O2297"/>
  <c r="P2297"/>
  <c r="Q2297"/>
  <c r="R2297"/>
  <c r="S2297"/>
  <c r="T2297"/>
  <c r="U2297"/>
  <c r="V2297"/>
  <c r="W2297"/>
  <c r="X2297"/>
  <c r="Y2297"/>
  <c r="Z2297"/>
  <c r="AA2297"/>
  <c r="AB2297"/>
  <c r="AC2297"/>
  <c r="AD2297"/>
  <c r="H2298"/>
  <c r="I2298"/>
  <c r="J2298"/>
  <c r="K2298"/>
  <c r="L2298"/>
  <c r="M2298"/>
  <c r="N2298"/>
  <c r="O2298"/>
  <c r="P2298"/>
  <c r="Q2298"/>
  <c r="R2298"/>
  <c r="S2298"/>
  <c r="T2298"/>
  <c r="U2298"/>
  <c r="V2298"/>
  <c r="W2298"/>
  <c r="X2298"/>
  <c r="Y2298"/>
  <c r="Z2298"/>
  <c r="AA2298"/>
  <c r="AB2298"/>
  <c r="AC2298"/>
  <c r="AD2298"/>
  <c r="H2299"/>
  <c r="I2299"/>
  <c r="J2299"/>
  <c r="K2299"/>
  <c r="L2299"/>
  <c r="M2299"/>
  <c r="N2299"/>
  <c r="O2299"/>
  <c r="P2299"/>
  <c r="Q2299"/>
  <c r="R2299"/>
  <c r="S2299"/>
  <c r="T2299"/>
  <c r="U2299"/>
  <c r="V2299"/>
  <c r="W2299"/>
  <c r="X2299"/>
  <c r="Y2299"/>
  <c r="Z2299"/>
  <c r="AA2299"/>
  <c r="AB2299"/>
  <c r="AC2299"/>
  <c r="AD2299"/>
  <c r="H2300"/>
  <c r="I2300"/>
  <c r="J2300"/>
  <c r="K2300"/>
  <c r="L2300"/>
  <c r="M2300"/>
  <c r="N2300"/>
  <c r="O2300"/>
  <c r="P2300"/>
  <c r="Q2300"/>
  <c r="R2300"/>
  <c r="S2300"/>
  <c r="T2300"/>
  <c r="U2300"/>
  <c r="V2300"/>
  <c r="W2300"/>
  <c r="X2300"/>
  <c r="Y2300"/>
  <c r="Z2300"/>
  <c r="AA2300"/>
  <c r="AB2300"/>
  <c r="AC2300"/>
  <c r="AD2300"/>
  <c r="H2301"/>
  <c r="I2301"/>
  <c r="J2301"/>
  <c r="K2301"/>
  <c r="L2301"/>
  <c r="M2301"/>
  <c r="N2301"/>
  <c r="O2301"/>
  <c r="P2301"/>
  <c r="Q2301"/>
  <c r="R2301"/>
  <c r="S2301"/>
  <c r="T2301"/>
  <c r="U2301"/>
  <c r="V2301"/>
  <c r="W2301"/>
  <c r="X2301"/>
  <c r="Y2301"/>
  <c r="Z2301"/>
  <c r="AA2301"/>
  <c r="AB2301"/>
  <c r="AC2301"/>
  <c r="AD2301"/>
  <c r="H2302"/>
  <c r="I2302"/>
  <c r="J2302"/>
  <c r="K2302"/>
  <c r="L2302"/>
  <c r="M2302"/>
  <c r="N2302"/>
  <c r="O2302"/>
  <c r="P2302"/>
  <c r="Q2302"/>
  <c r="R2302"/>
  <c r="S2302"/>
  <c r="T2302"/>
  <c r="U2302"/>
  <c r="V2302"/>
  <c r="W2302"/>
  <c r="X2302"/>
  <c r="Y2302"/>
  <c r="Z2302"/>
  <c r="AA2302"/>
  <c r="AB2302"/>
  <c r="AC2302"/>
  <c r="AD2302"/>
  <c r="H2303"/>
  <c r="I2303"/>
  <c r="J2303"/>
  <c r="K2303"/>
  <c r="L2303"/>
  <c r="M2303"/>
  <c r="N2303"/>
  <c r="O2303"/>
  <c r="P2303"/>
  <c r="Q2303"/>
  <c r="R2303"/>
  <c r="S2303"/>
  <c r="T2303"/>
  <c r="U2303"/>
  <c r="V2303"/>
  <c r="W2303"/>
  <c r="X2303"/>
  <c r="Y2303"/>
  <c r="Z2303"/>
  <c r="AA2303"/>
  <c r="AB2303"/>
  <c r="AC2303"/>
  <c r="AD2303"/>
  <c r="H2304"/>
  <c r="I2304"/>
  <c r="J2304"/>
  <c r="K2304"/>
  <c r="L2304"/>
  <c r="M2304"/>
  <c r="N2304"/>
  <c r="O2304"/>
  <c r="P2304"/>
  <c r="Q2304"/>
  <c r="R2304"/>
  <c r="S2304"/>
  <c r="T2304"/>
  <c r="U2304"/>
  <c r="V2304"/>
  <c r="W2304"/>
  <c r="X2304"/>
  <c r="Y2304"/>
  <c r="Z2304"/>
  <c r="AA2304"/>
  <c r="AB2304"/>
  <c r="AC2304"/>
  <c r="AD2304"/>
  <c r="H2305"/>
  <c r="I2305"/>
  <c r="J2305"/>
  <c r="K2305"/>
  <c r="L2305"/>
  <c r="M2305"/>
  <c r="N2305"/>
  <c r="O2305"/>
  <c r="P2305"/>
  <c r="Q2305"/>
  <c r="R2305"/>
  <c r="S2305"/>
  <c r="T2305"/>
  <c r="U2305"/>
  <c r="V2305"/>
  <c r="W2305"/>
  <c r="X2305"/>
  <c r="Y2305"/>
  <c r="Z2305"/>
  <c r="AA2305"/>
  <c r="AB2305"/>
  <c r="AC2305"/>
  <c r="AD2305"/>
  <c r="H2306"/>
  <c r="I2306"/>
  <c r="J2306"/>
  <c r="K2306"/>
  <c r="L2306"/>
  <c r="M2306"/>
  <c r="N2306"/>
  <c r="O2306"/>
  <c r="P2306"/>
  <c r="Q2306"/>
  <c r="R2306"/>
  <c r="S2306"/>
  <c r="T2306"/>
  <c r="U2306"/>
  <c r="V2306"/>
  <c r="W2306"/>
  <c r="X2306"/>
  <c r="Y2306"/>
  <c r="Z2306"/>
  <c r="AA2306"/>
  <c r="AB2306"/>
  <c r="AC2306"/>
  <c r="AD2306"/>
  <c r="H2307"/>
  <c r="I2307"/>
  <c r="J2307"/>
  <c r="K2307"/>
  <c r="L2307"/>
  <c r="M2307"/>
  <c r="N2307"/>
  <c r="O2307"/>
  <c r="P2307"/>
  <c r="Q2307"/>
  <c r="R2307"/>
  <c r="S2307"/>
  <c r="T2307"/>
  <c r="U2307"/>
  <c r="V2307"/>
  <c r="W2307"/>
  <c r="X2307"/>
  <c r="Y2307"/>
  <c r="Z2307"/>
  <c r="AA2307"/>
  <c r="AB2307"/>
  <c r="AC2307"/>
  <c r="AD2307"/>
  <c r="H2308"/>
  <c r="I2308"/>
  <c r="J2308"/>
  <c r="K2308"/>
  <c r="L2308"/>
  <c r="M2308"/>
  <c r="N2308"/>
  <c r="O2308"/>
  <c r="P2308"/>
  <c r="Q2308"/>
  <c r="R2308"/>
  <c r="S2308"/>
  <c r="T2308"/>
  <c r="U2308"/>
  <c r="V2308"/>
  <c r="W2308"/>
  <c r="X2308"/>
  <c r="Y2308"/>
  <c r="Z2308"/>
  <c r="AA2308"/>
  <c r="AB2308"/>
  <c r="AC2308"/>
  <c r="AD2308"/>
  <c r="H2309"/>
  <c r="I2309"/>
  <c r="J2309"/>
  <c r="K2309"/>
  <c r="L2309"/>
  <c r="M2309"/>
  <c r="N2309"/>
  <c r="O2309"/>
  <c r="P2309"/>
  <c r="Q2309"/>
  <c r="R2309"/>
  <c r="S2309"/>
  <c r="T2309"/>
  <c r="U2309"/>
  <c r="V2309"/>
  <c r="W2309"/>
  <c r="X2309"/>
  <c r="Y2309"/>
  <c r="Z2309"/>
  <c r="AA2309"/>
  <c r="AB2309"/>
  <c r="AC2309"/>
  <c r="AD2309"/>
  <c r="H2310"/>
  <c r="I2310"/>
  <c r="J2310"/>
  <c r="K2310"/>
  <c r="L2310"/>
  <c r="M2310"/>
  <c r="N2310"/>
  <c r="O2310"/>
  <c r="P2310"/>
  <c r="Q2310"/>
  <c r="R2310"/>
  <c r="S2310"/>
  <c r="T2310"/>
  <c r="U2310"/>
  <c r="V2310"/>
  <c r="W2310"/>
  <c r="X2310"/>
  <c r="Y2310"/>
  <c r="Z2310"/>
  <c r="AA2310"/>
  <c r="AB2310"/>
  <c r="AC2310"/>
  <c r="AD2310"/>
  <c r="H2311"/>
  <c r="I2311"/>
  <c r="J2311"/>
  <c r="K2311"/>
  <c r="L2311"/>
  <c r="M2311"/>
  <c r="N2311"/>
  <c r="O2311"/>
  <c r="P2311"/>
  <c r="Q2311"/>
  <c r="R2311"/>
  <c r="S2311"/>
  <c r="T2311"/>
  <c r="U2311"/>
  <c r="V2311"/>
  <c r="W2311"/>
  <c r="X2311"/>
  <c r="Y2311"/>
  <c r="Z2311"/>
  <c r="AA2311"/>
  <c r="AB2311"/>
  <c r="AC2311"/>
  <c r="AD2311"/>
  <c r="H2312"/>
  <c r="I2312"/>
  <c r="J2312"/>
  <c r="K2312"/>
  <c r="L2312"/>
  <c r="M2312"/>
  <c r="N2312"/>
  <c r="O2312"/>
  <c r="P2312"/>
  <c r="Q2312"/>
  <c r="R2312"/>
  <c r="S2312"/>
  <c r="T2312"/>
  <c r="U2312"/>
  <c r="V2312"/>
  <c r="W2312"/>
  <c r="X2312"/>
  <c r="Y2312"/>
  <c r="Z2312"/>
  <c r="AA2312"/>
  <c r="AB2312"/>
  <c r="AC2312"/>
  <c r="AD2312"/>
  <c r="H2321"/>
  <c r="I2321"/>
  <c r="J2321"/>
  <c r="K2321"/>
  <c r="L2321"/>
  <c r="M2321"/>
  <c r="N2321"/>
  <c r="O2321"/>
  <c r="P2321"/>
  <c r="Q2321"/>
  <c r="R2321"/>
  <c r="S2321"/>
  <c r="T2321"/>
  <c r="U2321"/>
  <c r="V2321"/>
  <c r="W2321"/>
  <c r="X2321"/>
  <c r="Y2321"/>
  <c r="Z2321"/>
  <c r="AA2321"/>
  <c r="AB2321"/>
  <c r="AC2321"/>
  <c r="AD2321"/>
  <c r="H2322"/>
  <c r="I2322"/>
  <c r="J2322"/>
  <c r="K2322"/>
  <c r="L2322"/>
  <c r="M2322"/>
  <c r="N2322"/>
  <c r="O2322"/>
  <c r="P2322"/>
  <c r="Q2322"/>
  <c r="R2322"/>
  <c r="S2322"/>
  <c r="T2322"/>
  <c r="U2322"/>
  <c r="V2322"/>
  <c r="W2322"/>
  <c r="X2322"/>
  <c r="Y2322"/>
  <c r="Z2322"/>
  <c r="AA2322"/>
  <c r="AB2322"/>
  <c r="AC2322"/>
  <c r="AD2322"/>
  <c r="H2323"/>
  <c r="I2323"/>
  <c r="J2323"/>
  <c r="K2323"/>
  <c r="L2323"/>
  <c r="M2323"/>
  <c r="N2323"/>
  <c r="O2323"/>
  <c r="P2323"/>
  <c r="Q2323"/>
  <c r="R2323"/>
  <c r="S2323"/>
  <c r="T2323"/>
  <c r="U2323"/>
  <c r="V2323"/>
  <c r="W2323"/>
  <c r="X2323"/>
  <c r="Y2323"/>
  <c r="Z2323"/>
  <c r="AA2323"/>
  <c r="AB2323"/>
  <c r="AC2323"/>
  <c r="AD2323"/>
  <c r="H2324"/>
  <c r="I2324"/>
  <c r="J2324"/>
  <c r="K2324"/>
  <c r="L2324"/>
  <c r="M2324"/>
  <c r="N2324"/>
  <c r="O2324"/>
  <c r="P2324"/>
  <c r="Q2324"/>
  <c r="R2324"/>
  <c r="S2324"/>
  <c r="T2324"/>
  <c r="U2324"/>
  <c r="V2324"/>
  <c r="W2324"/>
  <c r="X2324"/>
  <c r="Y2324"/>
  <c r="Z2324"/>
  <c r="AA2324"/>
  <c r="AB2324"/>
  <c r="AC2324"/>
  <c r="AD2324"/>
  <c r="H2325"/>
  <c r="I2325"/>
  <c r="J2325"/>
  <c r="K2325"/>
  <c r="L2325"/>
  <c r="M2325"/>
  <c r="N2325"/>
  <c r="O2325"/>
  <c r="P2325"/>
  <c r="Q2325"/>
  <c r="R2325"/>
  <c r="S2325"/>
  <c r="T2325"/>
  <c r="U2325"/>
  <c r="V2325"/>
  <c r="W2325"/>
  <c r="X2325"/>
  <c r="Y2325"/>
  <c r="Z2325"/>
  <c r="AA2325"/>
  <c r="AB2325"/>
  <c r="AC2325"/>
  <c r="AD2325"/>
  <c r="H2326"/>
  <c r="I2326"/>
  <c r="J2326"/>
  <c r="K2326"/>
  <c r="L2326"/>
  <c r="M2326"/>
  <c r="N2326"/>
  <c r="O2326"/>
  <c r="P2326"/>
  <c r="Q2326"/>
  <c r="R2326"/>
  <c r="S2326"/>
  <c r="T2326"/>
  <c r="U2326"/>
  <c r="V2326"/>
  <c r="W2326"/>
  <c r="X2326"/>
  <c r="Y2326"/>
  <c r="Z2326"/>
  <c r="AA2326"/>
  <c r="AB2326"/>
  <c r="AC2326"/>
  <c r="AD2326"/>
  <c r="H2327"/>
  <c r="I2327"/>
  <c r="J2327"/>
  <c r="K2327"/>
  <c r="L2327"/>
  <c r="M2327"/>
  <c r="N2327"/>
  <c r="O2327"/>
  <c r="P2327"/>
  <c r="Q2327"/>
  <c r="R2327"/>
  <c r="S2327"/>
  <c r="T2327"/>
  <c r="U2327"/>
  <c r="V2327"/>
  <c r="W2327"/>
  <c r="X2327"/>
  <c r="Y2327"/>
  <c r="Z2327"/>
  <c r="AA2327"/>
  <c r="AB2327"/>
  <c r="AC2327"/>
  <c r="AD2327"/>
  <c r="H2328"/>
  <c r="I2328"/>
  <c r="J2328"/>
  <c r="K2328"/>
  <c r="L2328"/>
  <c r="M2328"/>
  <c r="N2328"/>
  <c r="O2328"/>
  <c r="P2328"/>
  <c r="Q2328"/>
  <c r="R2328"/>
  <c r="S2328"/>
  <c r="T2328"/>
  <c r="U2328"/>
  <c r="V2328"/>
  <c r="W2328"/>
  <c r="X2328"/>
  <c r="Y2328"/>
  <c r="Z2328"/>
  <c r="AA2328"/>
  <c r="AB2328"/>
  <c r="AC2328"/>
  <c r="AD2328"/>
  <c r="H2329"/>
  <c r="I2329"/>
  <c r="J2329"/>
  <c r="K2329"/>
  <c r="L2329"/>
  <c r="M2329"/>
  <c r="N2329"/>
  <c r="O2329"/>
  <c r="P2329"/>
  <c r="Q2329"/>
  <c r="R2329"/>
  <c r="S2329"/>
  <c r="T2329"/>
  <c r="U2329"/>
  <c r="V2329"/>
  <c r="W2329"/>
  <c r="X2329"/>
  <c r="Y2329"/>
  <c r="Z2329"/>
  <c r="AA2329"/>
  <c r="AB2329"/>
  <c r="AC2329"/>
  <c r="AD2329"/>
  <c r="H2330"/>
  <c r="I2330"/>
  <c r="J2330"/>
  <c r="K2330"/>
  <c r="L2330"/>
  <c r="M2330"/>
  <c r="N2330"/>
  <c r="O2330"/>
  <c r="P2330"/>
  <c r="Q2330"/>
  <c r="R2330"/>
  <c r="S2330"/>
  <c r="T2330"/>
  <c r="U2330"/>
  <c r="V2330"/>
  <c r="W2330"/>
  <c r="X2330"/>
  <c r="Y2330"/>
  <c r="Z2330"/>
  <c r="AA2330"/>
  <c r="AB2330"/>
  <c r="AC2330"/>
  <c r="AD2330"/>
  <c r="H2331"/>
  <c r="I2331"/>
  <c r="J2331"/>
  <c r="K2331"/>
  <c r="L2331"/>
  <c r="M2331"/>
  <c r="N2331"/>
  <c r="O2331"/>
  <c r="P2331"/>
  <c r="Q2331"/>
  <c r="R2331"/>
  <c r="S2331"/>
  <c r="T2331"/>
  <c r="U2331"/>
  <c r="V2331"/>
  <c r="W2331"/>
  <c r="X2331"/>
  <c r="Y2331"/>
  <c r="Z2331"/>
  <c r="AA2331"/>
  <c r="AB2331"/>
  <c r="AC2331"/>
  <c r="AD2331"/>
  <c r="H2332"/>
  <c r="I2332"/>
  <c r="J2332"/>
  <c r="K2332"/>
  <c r="L2332"/>
  <c r="M2332"/>
  <c r="N2332"/>
  <c r="O2332"/>
  <c r="P2332"/>
  <c r="Q2332"/>
  <c r="R2332"/>
  <c r="S2332"/>
  <c r="T2332"/>
  <c r="U2332"/>
  <c r="V2332"/>
  <c r="W2332"/>
  <c r="X2332"/>
  <c r="Y2332"/>
  <c r="Z2332"/>
  <c r="AA2332"/>
  <c r="AB2332"/>
  <c r="AC2332"/>
  <c r="AD2332"/>
  <c r="H2333"/>
  <c r="I2333"/>
  <c r="J2333"/>
  <c r="K2333"/>
  <c r="L2333"/>
  <c r="M2333"/>
  <c r="N2333"/>
  <c r="O2333"/>
  <c r="P2333"/>
  <c r="Q2333"/>
  <c r="R2333"/>
  <c r="S2333"/>
  <c r="T2333"/>
  <c r="U2333"/>
  <c r="V2333"/>
  <c r="W2333"/>
  <c r="X2333"/>
  <c r="Y2333"/>
  <c r="Z2333"/>
  <c r="AA2333"/>
  <c r="AB2333"/>
  <c r="AC2333"/>
  <c r="AD2333"/>
  <c r="H2334"/>
  <c r="I2334"/>
  <c r="J2334"/>
  <c r="K2334"/>
  <c r="L2334"/>
  <c r="M2334"/>
  <c r="N2334"/>
  <c r="O2334"/>
  <c r="P2334"/>
  <c r="Q2334"/>
  <c r="R2334"/>
  <c r="S2334"/>
  <c r="T2334"/>
  <c r="U2334"/>
  <c r="V2334"/>
  <c r="W2334"/>
  <c r="X2334"/>
  <c r="Y2334"/>
  <c r="Z2334"/>
  <c r="AA2334"/>
  <c r="AB2334"/>
  <c r="AC2334"/>
  <c r="AD2334"/>
  <c r="H2335"/>
  <c r="I2335"/>
  <c r="J2335"/>
  <c r="K2335"/>
  <c r="L2335"/>
  <c r="M2335"/>
  <c r="N2335"/>
  <c r="O2335"/>
  <c r="P2335"/>
  <c r="Q2335"/>
  <c r="R2335"/>
  <c r="S2335"/>
  <c r="T2335"/>
  <c r="U2335"/>
  <c r="V2335"/>
  <c r="W2335"/>
  <c r="X2335"/>
  <c r="Y2335"/>
  <c r="Z2335"/>
  <c r="AA2335"/>
  <c r="AB2335"/>
  <c r="AC2335"/>
  <c r="AD2335"/>
  <c r="H2336"/>
  <c r="I2336"/>
  <c r="J2336"/>
  <c r="K2336"/>
  <c r="L2336"/>
  <c r="M2336"/>
  <c r="N2336"/>
  <c r="O2336"/>
  <c r="P2336"/>
  <c r="Q2336"/>
  <c r="R2336"/>
  <c r="S2336"/>
  <c r="T2336"/>
  <c r="U2336"/>
  <c r="V2336"/>
  <c r="W2336"/>
  <c r="X2336"/>
  <c r="Y2336"/>
  <c r="Z2336"/>
  <c r="AA2336"/>
  <c r="AB2336"/>
  <c r="AC2336"/>
  <c r="AD2336"/>
  <c r="H2337"/>
  <c r="I2337"/>
  <c r="J2337"/>
  <c r="K2337"/>
  <c r="L2337"/>
  <c r="M2337"/>
  <c r="N2337"/>
  <c r="O2337"/>
  <c r="P2337"/>
  <c r="Q2337"/>
  <c r="R2337"/>
  <c r="S2337"/>
  <c r="T2337"/>
  <c r="U2337"/>
  <c r="V2337"/>
  <c r="W2337"/>
  <c r="X2337"/>
  <c r="Y2337"/>
  <c r="Z2337"/>
  <c r="AA2337"/>
  <c r="AB2337"/>
  <c r="AC2337"/>
  <c r="AD2337"/>
  <c r="H2338"/>
  <c r="I2338"/>
  <c r="J2338"/>
  <c r="K2338"/>
  <c r="L2338"/>
  <c r="M2338"/>
  <c r="N2338"/>
  <c r="O2338"/>
  <c r="P2338"/>
  <c r="Q2338"/>
  <c r="R2338"/>
  <c r="S2338"/>
  <c r="T2338"/>
  <c r="U2338"/>
  <c r="V2338"/>
  <c r="W2338"/>
  <c r="X2338"/>
  <c r="Y2338"/>
  <c r="Z2338"/>
  <c r="AA2338"/>
  <c r="AB2338"/>
  <c r="AC2338"/>
  <c r="AD2338"/>
  <c r="H2339"/>
  <c r="I2339"/>
  <c r="J2339"/>
  <c r="K2339"/>
  <c r="L2339"/>
  <c r="M2339"/>
  <c r="N2339"/>
  <c r="O2339"/>
  <c r="P2339"/>
  <c r="Q2339"/>
  <c r="R2339"/>
  <c r="S2339"/>
  <c r="T2339"/>
  <c r="U2339"/>
  <c r="V2339"/>
  <c r="W2339"/>
  <c r="X2339"/>
  <c r="Y2339"/>
  <c r="Z2339"/>
  <c r="AA2339"/>
  <c r="AB2339"/>
  <c r="AC2339"/>
  <c r="AD2339"/>
  <c r="H2340"/>
  <c r="I2340"/>
  <c r="J2340"/>
  <c r="K2340"/>
  <c r="L2340"/>
  <c r="M2340"/>
  <c r="N2340"/>
  <c r="O2340"/>
  <c r="P2340"/>
  <c r="Q2340"/>
  <c r="R2340"/>
  <c r="S2340"/>
  <c r="T2340"/>
  <c r="U2340"/>
  <c r="V2340"/>
  <c r="W2340"/>
  <c r="X2340"/>
  <c r="Y2340"/>
  <c r="Z2340"/>
  <c r="AA2340"/>
  <c r="AB2340"/>
  <c r="AC2340"/>
  <c r="AD2340"/>
  <c r="H2341"/>
  <c r="I2341"/>
  <c r="J2341"/>
  <c r="K2341"/>
  <c r="L2341"/>
  <c r="M2341"/>
  <c r="N2341"/>
  <c r="O2341"/>
  <c r="P2341"/>
  <c r="Q2341"/>
  <c r="R2341"/>
  <c r="S2341"/>
  <c r="T2341"/>
  <c r="U2341"/>
  <c r="V2341"/>
  <c r="W2341"/>
  <c r="X2341"/>
  <c r="Y2341"/>
  <c r="Z2341"/>
  <c r="AA2341"/>
  <c r="AB2341"/>
  <c r="AC2341"/>
  <c r="AD2341"/>
  <c r="H2342"/>
  <c r="I2342"/>
  <c r="J2342"/>
  <c r="K2342"/>
  <c r="L2342"/>
  <c r="M2342"/>
  <c r="N2342"/>
  <c r="O2342"/>
  <c r="P2342"/>
  <c r="Q2342"/>
  <c r="R2342"/>
  <c r="S2342"/>
  <c r="T2342"/>
  <c r="U2342"/>
  <c r="V2342"/>
  <c r="W2342"/>
  <c r="X2342"/>
  <c r="Y2342"/>
  <c r="Z2342"/>
  <c r="AA2342"/>
  <c r="AB2342"/>
  <c r="AC2342"/>
  <c r="AD2342"/>
  <c r="H2343"/>
  <c r="I2343"/>
  <c r="J2343"/>
  <c r="K2343"/>
  <c r="L2343"/>
  <c r="M2343"/>
  <c r="N2343"/>
  <c r="O2343"/>
  <c r="P2343"/>
  <c r="Q2343"/>
  <c r="R2343"/>
  <c r="S2343"/>
  <c r="T2343"/>
  <c r="U2343"/>
  <c r="V2343"/>
  <c r="W2343"/>
  <c r="X2343"/>
  <c r="Y2343"/>
  <c r="Z2343"/>
  <c r="AA2343"/>
  <c r="AB2343"/>
  <c r="AC2343"/>
  <c r="AD2343"/>
  <c r="H2344"/>
  <c r="I2344"/>
  <c r="J2344"/>
  <c r="K2344"/>
  <c r="L2344"/>
  <c r="M2344"/>
  <c r="N2344"/>
  <c r="O2344"/>
  <c r="P2344"/>
  <c r="Q2344"/>
  <c r="R2344"/>
  <c r="S2344"/>
  <c r="T2344"/>
  <c r="U2344"/>
  <c r="V2344"/>
  <c r="W2344"/>
  <c r="X2344"/>
  <c r="Y2344"/>
  <c r="Z2344"/>
  <c r="AA2344"/>
  <c r="AB2344"/>
  <c r="AC2344"/>
  <c r="AD2344"/>
  <c r="H2345"/>
  <c r="I2345"/>
  <c r="J2345"/>
  <c r="K2345"/>
  <c r="L2345"/>
  <c r="M2345"/>
  <c r="N2345"/>
  <c r="O2345"/>
  <c r="P2345"/>
  <c r="Q2345"/>
  <c r="R2345"/>
  <c r="S2345"/>
  <c r="T2345"/>
  <c r="U2345"/>
  <c r="V2345"/>
  <c r="W2345"/>
  <c r="X2345"/>
  <c r="Y2345"/>
  <c r="Z2345"/>
  <c r="AA2345"/>
  <c r="AB2345"/>
  <c r="AC2345"/>
  <c r="AD2345"/>
  <c r="H2346"/>
  <c r="I2346"/>
  <c r="J2346"/>
  <c r="K2346"/>
  <c r="L2346"/>
  <c r="M2346"/>
  <c r="N2346"/>
  <c r="O2346"/>
  <c r="P2346"/>
  <c r="Q2346"/>
  <c r="R2346"/>
  <c r="S2346"/>
  <c r="T2346"/>
  <c r="U2346"/>
  <c r="V2346"/>
  <c r="W2346"/>
  <c r="X2346"/>
  <c r="Y2346"/>
  <c r="Z2346"/>
  <c r="AA2346"/>
  <c r="AB2346"/>
  <c r="AC2346"/>
  <c r="AD2346"/>
  <c r="H2347"/>
  <c r="I2347"/>
  <c r="J2347"/>
  <c r="K2347"/>
  <c r="L2347"/>
  <c r="M2347"/>
  <c r="N2347"/>
  <c r="O2347"/>
  <c r="P2347"/>
  <c r="Q2347"/>
  <c r="R2347"/>
  <c r="S2347"/>
  <c r="T2347"/>
  <c r="U2347"/>
  <c r="V2347"/>
  <c r="W2347"/>
  <c r="X2347"/>
  <c r="Y2347"/>
  <c r="Z2347"/>
  <c r="AA2347"/>
  <c r="AB2347"/>
  <c r="AC2347"/>
  <c r="AD2347"/>
  <c r="H2348"/>
  <c r="I2348"/>
  <c r="J2348"/>
  <c r="K2348"/>
  <c r="L2348"/>
  <c r="M2348"/>
  <c r="N2348"/>
  <c r="O2348"/>
  <c r="P2348"/>
  <c r="Q2348"/>
  <c r="R2348"/>
  <c r="S2348"/>
  <c r="T2348"/>
  <c r="U2348"/>
  <c r="V2348"/>
  <c r="W2348"/>
  <c r="X2348"/>
  <c r="Y2348"/>
  <c r="Z2348"/>
  <c r="AA2348"/>
  <c r="AB2348"/>
  <c r="AC2348"/>
  <c r="AD2348"/>
  <c r="H2349"/>
  <c r="I2349"/>
  <c r="J2349"/>
  <c r="K2349"/>
  <c r="L2349"/>
  <c r="M2349"/>
  <c r="N2349"/>
  <c r="O2349"/>
  <c r="P2349"/>
  <c r="Q2349"/>
  <c r="R2349"/>
  <c r="S2349"/>
  <c r="T2349"/>
  <c r="U2349"/>
  <c r="V2349"/>
  <c r="W2349"/>
  <c r="X2349"/>
  <c r="Y2349"/>
  <c r="Z2349"/>
  <c r="AA2349"/>
  <c r="AB2349"/>
  <c r="AC2349"/>
  <c r="AD2349"/>
  <c r="H2350"/>
  <c r="I2350"/>
  <c r="J2350"/>
  <c r="K2350"/>
  <c r="L2350"/>
  <c r="M2350"/>
  <c r="N2350"/>
  <c r="O2350"/>
  <c r="P2350"/>
  <c r="Q2350"/>
  <c r="R2350"/>
  <c r="S2350"/>
  <c r="T2350"/>
  <c r="U2350"/>
  <c r="V2350"/>
  <c r="W2350"/>
  <c r="X2350"/>
  <c r="Y2350"/>
  <c r="Z2350"/>
  <c r="AA2350"/>
  <c r="AB2350"/>
  <c r="AC2350"/>
  <c r="AD2350"/>
  <c r="H2351"/>
  <c r="I2351"/>
  <c r="J2351"/>
  <c r="K2351"/>
  <c r="L2351"/>
  <c r="M2351"/>
  <c r="N2351"/>
  <c r="O2351"/>
  <c r="P2351"/>
  <c r="Q2351"/>
  <c r="R2351"/>
  <c r="S2351"/>
  <c r="T2351"/>
  <c r="U2351"/>
  <c r="V2351"/>
  <c r="W2351"/>
  <c r="X2351"/>
  <c r="Y2351"/>
  <c r="Z2351"/>
  <c r="AA2351"/>
  <c r="AB2351"/>
  <c r="AC2351"/>
  <c r="AD2351"/>
  <c r="H2352"/>
  <c r="I2352"/>
  <c r="J2352"/>
  <c r="K2352"/>
  <c r="L2352"/>
  <c r="M2352"/>
  <c r="N2352"/>
  <c r="O2352"/>
  <c r="P2352"/>
  <c r="Q2352"/>
  <c r="R2352"/>
  <c r="S2352"/>
  <c r="T2352"/>
  <c r="U2352"/>
  <c r="V2352"/>
  <c r="W2352"/>
  <c r="X2352"/>
  <c r="Y2352"/>
  <c r="Z2352"/>
  <c r="AA2352"/>
  <c r="AB2352"/>
  <c r="AC2352"/>
  <c r="AD2352"/>
  <c r="H2353"/>
  <c r="I2353"/>
  <c r="J2353"/>
  <c r="K2353"/>
  <c r="L2353"/>
  <c r="M2353"/>
  <c r="N2353"/>
  <c r="O2353"/>
  <c r="P2353"/>
  <c r="Q2353"/>
  <c r="R2353"/>
  <c r="S2353"/>
  <c r="T2353"/>
  <c r="U2353"/>
  <c r="V2353"/>
  <c r="W2353"/>
  <c r="X2353"/>
  <c r="Y2353"/>
  <c r="Z2353"/>
  <c r="AA2353"/>
  <c r="AB2353"/>
  <c r="AC2353"/>
  <c r="AD2353"/>
  <c r="H2354"/>
  <c r="I2354"/>
  <c r="J2354"/>
  <c r="K2354"/>
  <c r="L2354"/>
  <c r="M2354"/>
  <c r="N2354"/>
  <c r="O2354"/>
  <c r="P2354"/>
  <c r="Q2354"/>
  <c r="R2354"/>
  <c r="S2354"/>
  <c r="T2354"/>
  <c r="U2354"/>
  <c r="V2354"/>
  <c r="W2354"/>
  <c r="X2354"/>
  <c r="Y2354"/>
  <c r="Z2354"/>
  <c r="AA2354"/>
  <c r="AB2354"/>
  <c r="AC2354"/>
  <c r="AD2354"/>
  <c r="H2355"/>
  <c r="I2355"/>
  <c r="J2355"/>
  <c r="K2355"/>
  <c r="L2355"/>
  <c r="M2355"/>
  <c r="N2355"/>
  <c r="O2355"/>
  <c r="P2355"/>
  <c r="Q2355"/>
  <c r="R2355"/>
  <c r="S2355"/>
  <c r="T2355"/>
  <c r="U2355"/>
  <c r="V2355"/>
  <c r="W2355"/>
  <c r="X2355"/>
  <c r="Y2355"/>
  <c r="Z2355"/>
  <c r="AA2355"/>
  <c r="AB2355"/>
  <c r="AC2355"/>
  <c r="AD2355"/>
  <c r="H2356"/>
  <c r="I2356"/>
  <c r="J2356"/>
  <c r="K2356"/>
  <c r="L2356"/>
  <c r="M2356"/>
  <c r="N2356"/>
  <c r="O2356"/>
  <c r="P2356"/>
  <c r="Q2356"/>
  <c r="R2356"/>
  <c r="S2356"/>
  <c r="T2356"/>
  <c r="U2356"/>
  <c r="V2356"/>
  <c r="W2356"/>
  <c r="X2356"/>
  <c r="Y2356"/>
  <c r="Z2356"/>
  <c r="AA2356"/>
  <c r="AB2356"/>
  <c r="AC2356"/>
  <c r="AD2356"/>
  <c r="H2357"/>
  <c r="I2357"/>
  <c r="J2357"/>
  <c r="K2357"/>
  <c r="L2357"/>
  <c r="M2357"/>
  <c r="N2357"/>
  <c r="O2357"/>
  <c r="P2357"/>
  <c r="Q2357"/>
  <c r="R2357"/>
  <c r="S2357"/>
  <c r="T2357"/>
  <c r="U2357"/>
  <c r="V2357"/>
  <c r="W2357"/>
  <c r="X2357"/>
  <c r="Y2357"/>
  <c r="Z2357"/>
  <c r="AA2357"/>
  <c r="AB2357"/>
  <c r="AC2357"/>
  <c r="AD2357"/>
  <c r="H2358"/>
  <c r="I2358"/>
  <c r="J2358"/>
  <c r="K2358"/>
  <c r="L2358"/>
  <c r="M2358"/>
  <c r="N2358"/>
  <c r="O2358"/>
  <c r="P2358"/>
  <c r="Q2358"/>
  <c r="R2358"/>
  <c r="S2358"/>
  <c r="T2358"/>
  <c r="U2358"/>
  <c r="V2358"/>
  <c r="W2358"/>
  <c r="X2358"/>
  <c r="Y2358"/>
  <c r="Z2358"/>
  <c r="AA2358"/>
  <c r="AB2358"/>
  <c r="AC2358"/>
  <c r="AD2358"/>
  <c r="H2359"/>
  <c r="I2359"/>
  <c r="J2359"/>
  <c r="K2359"/>
  <c r="L2359"/>
  <c r="M2359"/>
  <c r="N2359"/>
  <c r="O2359"/>
  <c r="P2359"/>
  <c r="Q2359"/>
  <c r="R2359"/>
  <c r="S2359"/>
  <c r="T2359"/>
  <c r="U2359"/>
  <c r="V2359"/>
  <c r="W2359"/>
  <c r="X2359"/>
  <c r="Y2359"/>
  <c r="Z2359"/>
  <c r="AA2359"/>
  <c r="AB2359"/>
  <c r="AC2359"/>
  <c r="AD2359"/>
  <c r="H2360"/>
  <c r="I2360"/>
  <c r="J2360"/>
  <c r="K2360"/>
  <c r="L2360"/>
  <c r="M2360"/>
  <c r="N2360"/>
  <c r="O2360"/>
  <c r="P2360"/>
  <c r="Q2360"/>
  <c r="R2360"/>
  <c r="S2360"/>
  <c r="T2360"/>
  <c r="U2360"/>
  <c r="V2360"/>
  <c r="W2360"/>
  <c r="X2360"/>
  <c r="Y2360"/>
  <c r="Z2360"/>
  <c r="AA2360"/>
  <c r="AB2360"/>
  <c r="AC2360"/>
  <c r="AD2360"/>
  <c r="H2361"/>
  <c r="I2361"/>
  <c r="J2361"/>
  <c r="K2361"/>
  <c r="L2361"/>
  <c r="M2361"/>
  <c r="N2361"/>
  <c r="O2361"/>
  <c r="P2361"/>
  <c r="Q2361"/>
  <c r="R2361"/>
  <c r="S2361"/>
  <c r="T2361"/>
  <c r="U2361"/>
  <c r="V2361"/>
  <c r="W2361"/>
  <c r="X2361"/>
  <c r="Y2361"/>
  <c r="Z2361"/>
  <c r="AA2361"/>
  <c r="AB2361"/>
  <c r="AC2361"/>
  <c r="AD2361"/>
  <c r="H2362"/>
  <c r="I2362"/>
  <c r="J2362"/>
  <c r="K2362"/>
  <c r="L2362"/>
  <c r="M2362"/>
  <c r="N2362"/>
  <c r="O2362"/>
  <c r="P2362"/>
  <c r="Q2362"/>
  <c r="R2362"/>
  <c r="S2362"/>
  <c r="T2362"/>
  <c r="U2362"/>
  <c r="V2362"/>
  <c r="W2362"/>
  <c r="X2362"/>
  <c r="Y2362"/>
  <c r="Z2362"/>
  <c r="AA2362"/>
  <c r="AB2362"/>
  <c r="AC2362"/>
  <c r="AD2362"/>
  <c r="H2363"/>
  <c r="I2363"/>
  <c r="J2363"/>
  <c r="K2363"/>
  <c r="L2363"/>
  <c r="M2363"/>
  <c r="N2363"/>
  <c r="O2363"/>
  <c r="P2363"/>
  <c r="Q2363"/>
  <c r="R2363"/>
  <c r="S2363"/>
  <c r="T2363"/>
  <c r="U2363"/>
  <c r="V2363"/>
  <c r="W2363"/>
  <c r="X2363"/>
  <c r="Y2363"/>
  <c r="Z2363"/>
  <c r="AA2363"/>
  <c r="AB2363"/>
  <c r="AC2363"/>
  <c r="AD2363"/>
  <c r="H2364"/>
  <c r="I2364"/>
  <c r="J2364"/>
  <c r="K2364"/>
  <c r="L2364"/>
  <c r="M2364"/>
  <c r="N2364"/>
  <c r="O2364"/>
  <c r="P2364"/>
  <c r="Q2364"/>
  <c r="R2364"/>
  <c r="S2364"/>
  <c r="T2364"/>
  <c r="U2364"/>
  <c r="V2364"/>
  <c r="W2364"/>
  <c r="X2364"/>
  <c r="Y2364"/>
  <c r="Z2364"/>
  <c r="AA2364"/>
  <c r="AB2364"/>
  <c r="AC2364"/>
  <c r="AD2364"/>
  <c r="H2365"/>
  <c r="I2365"/>
  <c r="J2365"/>
  <c r="K2365"/>
  <c r="L2365"/>
  <c r="M2365"/>
  <c r="N2365"/>
  <c r="O2365"/>
  <c r="P2365"/>
  <c r="Q2365"/>
  <c r="R2365"/>
  <c r="S2365"/>
  <c r="T2365"/>
  <c r="U2365"/>
  <c r="V2365"/>
  <c r="W2365"/>
  <c r="X2365"/>
  <c r="Y2365"/>
  <c r="Z2365"/>
  <c r="AA2365"/>
  <c r="AB2365"/>
  <c r="AC2365"/>
  <c r="AD2365"/>
  <c r="H2366"/>
  <c r="I2366"/>
  <c r="J2366"/>
  <c r="K2366"/>
  <c r="L2366"/>
  <c r="M2366"/>
  <c r="N2366"/>
  <c r="O2366"/>
  <c r="P2366"/>
  <c r="Q2366"/>
  <c r="R2366"/>
  <c r="S2366"/>
  <c r="T2366"/>
  <c r="U2366"/>
  <c r="V2366"/>
  <c r="W2366"/>
  <c r="X2366"/>
  <c r="Y2366"/>
  <c r="Z2366"/>
  <c r="AA2366"/>
  <c r="AB2366"/>
  <c r="AC2366"/>
  <c r="AD2366"/>
  <c r="H2367"/>
  <c r="I2367"/>
  <c r="J2367"/>
  <c r="K2367"/>
  <c r="L2367"/>
  <c r="M2367"/>
  <c r="N2367"/>
  <c r="O2367"/>
  <c r="P2367"/>
  <c r="Q2367"/>
  <c r="R2367"/>
  <c r="S2367"/>
  <c r="T2367"/>
  <c r="U2367"/>
  <c r="V2367"/>
  <c r="W2367"/>
  <c r="X2367"/>
  <c r="Y2367"/>
  <c r="Z2367"/>
  <c r="AA2367"/>
  <c r="AB2367"/>
  <c r="AC2367"/>
  <c r="AD2367"/>
  <c r="H2368"/>
  <c r="I2368"/>
  <c r="J2368"/>
  <c r="K2368"/>
  <c r="L2368"/>
  <c r="M2368"/>
  <c r="N2368"/>
  <c r="O2368"/>
  <c r="P2368"/>
  <c r="Q2368"/>
  <c r="R2368"/>
  <c r="S2368"/>
  <c r="T2368"/>
  <c r="U2368"/>
  <c r="V2368"/>
  <c r="W2368"/>
  <c r="X2368"/>
  <c r="Y2368"/>
  <c r="Z2368"/>
  <c r="AA2368"/>
  <c r="AB2368"/>
  <c r="AC2368"/>
  <c r="AD2368"/>
  <c r="H2371"/>
  <c r="I2371"/>
  <c r="J2371"/>
  <c r="K2371"/>
  <c r="L2371"/>
  <c r="M2371"/>
  <c r="N2371"/>
  <c r="O2371"/>
  <c r="P2371"/>
  <c r="Q2371"/>
  <c r="R2371"/>
  <c r="S2371"/>
  <c r="T2371"/>
  <c r="U2371"/>
  <c r="V2371"/>
  <c r="W2371"/>
  <c r="X2371"/>
  <c r="Y2371"/>
  <c r="Z2371"/>
  <c r="AA2371"/>
  <c r="AB2371"/>
  <c r="AC2371"/>
  <c r="AD2371"/>
  <c r="H2372"/>
  <c r="I2372"/>
  <c r="J2372"/>
  <c r="K2372"/>
  <c r="L2372"/>
  <c r="M2372"/>
  <c r="N2372"/>
  <c r="O2372"/>
  <c r="P2372"/>
  <c r="Q2372"/>
  <c r="R2372"/>
  <c r="S2372"/>
  <c r="T2372"/>
  <c r="U2372"/>
  <c r="V2372"/>
  <c r="W2372"/>
  <c r="X2372"/>
  <c r="Y2372"/>
  <c r="Z2372"/>
  <c r="AA2372"/>
  <c r="AB2372"/>
  <c r="AC2372"/>
  <c r="AD2372"/>
  <c r="H2373"/>
  <c r="I2373"/>
  <c r="J2373"/>
  <c r="K2373"/>
  <c r="L2373"/>
  <c r="M2373"/>
  <c r="N2373"/>
  <c r="O2373"/>
  <c r="P2373"/>
  <c r="Q2373"/>
  <c r="R2373"/>
  <c r="S2373"/>
  <c r="T2373"/>
  <c r="U2373"/>
  <c r="V2373"/>
  <c r="W2373"/>
  <c r="X2373"/>
  <c r="Y2373"/>
  <c r="Z2373"/>
  <c r="AA2373"/>
  <c r="AB2373"/>
  <c r="AC2373"/>
  <c r="AD2373"/>
  <c r="H2374"/>
  <c r="I2374"/>
  <c r="J2374"/>
  <c r="K2374"/>
  <c r="L2374"/>
  <c r="M2374"/>
  <c r="N2374"/>
  <c r="O2374"/>
  <c r="P2374"/>
  <c r="Q2374"/>
  <c r="R2374"/>
  <c r="S2374"/>
  <c r="T2374"/>
  <c r="U2374"/>
  <c r="V2374"/>
  <c r="W2374"/>
  <c r="X2374"/>
  <c r="Y2374"/>
  <c r="Z2374"/>
  <c r="AA2374"/>
  <c r="AB2374"/>
  <c r="AC2374"/>
  <c r="AD2374"/>
  <c r="H2375"/>
  <c r="I2375"/>
  <c r="J2375"/>
  <c r="K2375"/>
  <c r="L2375"/>
  <c r="M2375"/>
  <c r="N2375"/>
  <c r="O2375"/>
  <c r="P2375"/>
  <c r="Q2375"/>
  <c r="R2375"/>
  <c r="S2375"/>
  <c r="T2375"/>
  <c r="U2375"/>
  <c r="V2375"/>
  <c r="W2375"/>
  <c r="X2375"/>
  <c r="Y2375"/>
  <c r="Z2375"/>
  <c r="AA2375"/>
  <c r="AB2375"/>
  <c r="AC2375"/>
  <c r="AD2375"/>
  <c r="H2376"/>
  <c r="I2376"/>
  <c r="J2376"/>
  <c r="K2376"/>
  <c r="L2376"/>
  <c r="M2376"/>
  <c r="N2376"/>
  <c r="O2376"/>
  <c r="P2376"/>
  <c r="Q2376"/>
  <c r="R2376"/>
  <c r="S2376"/>
  <c r="T2376"/>
  <c r="U2376"/>
  <c r="V2376"/>
  <c r="W2376"/>
  <c r="X2376"/>
  <c r="Y2376"/>
  <c r="Z2376"/>
  <c r="AA2376"/>
  <c r="AB2376"/>
  <c r="AC2376"/>
  <c r="AD2376"/>
  <c r="H2377"/>
  <c r="I2377"/>
  <c r="J2377"/>
  <c r="K2377"/>
  <c r="L2377"/>
  <c r="M2377"/>
  <c r="N2377"/>
  <c r="O2377"/>
  <c r="P2377"/>
  <c r="Q2377"/>
  <c r="R2377"/>
  <c r="S2377"/>
  <c r="T2377"/>
  <c r="U2377"/>
  <c r="V2377"/>
  <c r="W2377"/>
  <c r="X2377"/>
  <c r="Y2377"/>
  <c r="Z2377"/>
  <c r="AA2377"/>
  <c r="AB2377"/>
  <c r="AC2377"/>
  <c r="AD2377"/>
  <c r="H2378"/>
  <c r="I2378"/>
  <c r="J2378"/>
  <c r="K2378"/>
  <c r="L2378"/>
  <c r="M2378"/>
  <c r="N2378"/>
  <c r="O2378"/>
  <c r="P2378"/>
  <c r="Q2378"/>
  <c r="R2378"/>
  <c r="S2378"/>
  <c r="T2378"/>
  <c r="U2378"/>
  <c r="V2378"/>
  <c r="W2378"/>
  <c r="X2378"/>
  <c r="Y2378"/>
  <c r="Z2378"/>
  <c r="AA2378"/>
  <c r="AB2378"/>
  <c r="AC2378"/>
  <c r="AD2378"/>
  <c r="H2379"/>
  <c r="I2379"/>
  <c r="J2379"/>
  <c r="K2379"/>
  <c r="L2379"/>
  <c r="M2379"/>
  <c r="N2379"/>
  <c r="O2379"/>
  <c r="P2379"/>
  <c r="Q2379"/>
  <c r="R2379"/>
  <c r="S2379"/>
  <c r="T2379"/>
  <c r="U2379"/>
  <c r="V2379"/>
  <c r="W2379"/>
  <c r="X2379"/>
  <c r="Y2379"/>
  <c r="Z2379"/>
  <c r="AA2379"/>
  <c r="AB2379"/>
  <c r="AC2379"/>
  <c r="AD2379"/>
  <c r="H2380"/>
  <c r="I2380"/>
  <c r="J2380"/>
  <c r="K2380"/>
  <c r="L2380"/>
  <c r="M2380"/>
  <c r="N2380"/>
  <c r="O2380"/>
  <c r="P2380"/>
  <c r="Q2380"/>
  <c r="R2380"/>
  <c r="S2380"/>
  <c r="T2380"/>
  <c r="U2380"/>
  <c r="V2380"/>
  <c r="W2380"/>
  <c r="X2380"/>
  <c r="Y2380"/>
  <c r="Z2380"/>
  <c r="AA2380"/>
  <c r="AB2380"/>
  <c r="AC2380"/>
  <c r="AD2380"/>
  <c r="H2381"/>
  <c r="I2381"/>
  <c r="J2381"/>
  <c r="K2381"/>
  <c r="L2381"/>
  <c r="M2381"/>
  <c r="N2381"/>
  <c r="O2381"/>
  <c r="P2381"/>
  <c r="Q2381"/>
  <c r="R2381"/>
  <c r="S2381"/>
  <c r="T2381"/>
  <c r="U2381"/>
  <c r="V2381"/>
  <c r="W2381"/>
  <c r="X2381"/>
  <c r="Y2381"/>
  <c r="Z2381"/>
  <c r="AA2381"/>
  <c r="AB2381"/>
  <c r="AC2381"/>
  <c r="AD2381"/>
  <c r="H2382"/>
  <c r="I2382"/>
  <c r="J2382"/>
  <c r="K2382"/>
  <c r="L2382"/>
  <c r="M2382"/>
  <c r="N2382"/>
  <c r="O2382"/>
  <c r="P2382"/>
  <c r="Q2382"/>
  <c r="R2382"/>
  <c r="S2382"/>
  <c r="T2382"/>
  <c r="U2382"/>
  <c r="V2382"/>
  <c r="W2382"/>
  <c r="X2382"/>
  <c r="Y2382"/>
  <c r="Z2382"/>
  <c r="AA2382"/>
  <c r="AB2382"/>
  <c r="AC2382"/>
  <c r="AD2382"/>
  <c r="H2383"/>
  <c r="I2383"/>
  <c r="J2383"/>
  <c r="K2383"/>
  <c r="L2383"/>
  <c r="M2383"/>
  <c r="N2383"/>
  <c r="O2383"/>
  <c r="P2383"/>
  <c r="Q2383"/>
  <c r="R2383"/>
  <c r="S2383"/>
  <c r="T2383"/>
  <c r="U2383"/>
  <c r="V2383"/>
  <c r="W2383"/>
  <c r="X2383"/>
  <c r="Y2383"/>
  <c r="Z2383"/>
  <c r="AA2383"/>
  <c r="AB2383"/>
  <c r="AC2383"/>
  <c r="AD2383"/>
  <c r="H2384"/>
  <c r="I2384"/>
  <c r="J2384"/>
  <c r="K2384"/>
  <c r="L2384"/>
  <c r="M2384"/>
  <c r="N2384"/>
  <c r="O2384"/>
  <c r="P2384"/>
  <c r="Q2384"/>
  <c r="R2384"/>
  <c r="S2384"/>
  <c r="T2384"/>
  <c r="U2384"/>
  <c r="V2384"/>
  <c r="W2384"/>
  <c r="X2384"/>
  <c r="Y2384"/>
  <c r="Z2384"/>
  <c r="AA2384"/>
  <c r="AB2384"/>
  <c r="AC2384"/>
  <c r="AD2384"/>
  <c r="H2385"/>
  <c r="I2385"/>
  <c r="J2385"/>
  <c r="K2385"/>
  <c r="L2385"/>
  <c r="M2385"/>
  <c r="N2385"/>
  <c r="O2385"/>
  <c r="P2385"/>
  <c r="Q2385"/>
  <c r="R2385"/>
  <c r="S2385"/>
  <c r="T2385"/>
  <c r="U2385"/>
  <c r="V2385"/>
  <c r="W2385"/>
  <c r="X2385"/>
  <c r="Y2385"/>
  <c r="Z2385"/>
  <c r="AA2385"/>
  <c r="AB2385"/>
  <c r="AC2385"/>
  <c r="AD2385"/>
  <c r="H2386"/>
  <c r="I2386"/>
  <c r="J2386"/>
  <c r="K2386"/>
  <c r="L2386"/>
  <c r="M2386"/>
  <c r="N2386"/>
  <c r="O2386"/>
  <c r="P2386"/>
  <c r="Q2386"/>
  <c r="R2386"/>
  <c r="S2386"/>
  <c r="T2386"/>
  <c r="U2386"/>
  <c r="V2386"/>
  <c r="W2386"/>
  <c r="X2386"/>
  <c r="Y2386"/>
  <c r="Z2386"/>
  <c r="AA2386"/>
  <c r="AB2386"/>
  <c r="AC2386"/>
  <c r="AD2386"/>
  <c r="H2387"/>
  <c r="I2387"/>
  <c r="J2387"/>
  <c r="K2387"/>
  <c r="L2387"/>
  <c r="M2387"/>
  <c r="N2387"/>
  <c r="O2387"/>
  <c r="P2387"/>
  <c r="Q2387"/>
  <c r="R2387"/>
  <c r="S2387"/>
  <c r="T2387"/>
  <c r="U2387"/>
  <c r="V2387"/>
  <c r="W2387"/>
  <c r="X2387"/>
  <c r="Y2387"/>
  <c r="Z2387"/>
  <c r="AA2387"/>
  <c r="AB2387"/>
  <c r="AC2387"/>
  <c r="AD2387"/>
  <c r="H2388"/>
  <c r="I2388"/>
  <c r="J2388"/>
  <c r="K2388"/>
  <c r="L2388"/>
  <c r="M2388"/>
  <c r="N2388"/>
  <c r="O2388"/>
  <c r="P2388"/>
  <c r="Q2388"/>
  <c r="R2388"/>
  <c r="S2388"/>
  <c r="T2388"/>
  <c r="U2388"/>
  <c r="V2388"/>
  <c r="W2388"/>
  <c r="X2388"/>
  <c r="Y2388"/>
  <c r="Z2388"/>
  <c r="AA2388"/>
  <c r="AB2388"/>
  <c r="AC2388"/>
  <c r="AD2388"/>
  <c r="H2389"/>
  <c r="I2389"/>
  <c r="J2389"/>
  <c r="K2389"/>
  <c r="L2389"/>
  <c r="M2389"/>
  <c r="N2389"/>
  <c r="O2389"/>
  <c r="P2389"/>
  <c r="Q2389"/>
  <c r="R2389"/>
  <c r="S2389"/>
  <c r="T2389"/>
  <c r="U2389"/>
  <c r="V2389"/>
  <c r="W2389"/>
  <c r="X2389"/>
  <c r="Y2389"/>
  <c r="Z2389"/>
  <c r="AA2389"/>
  <c r="AB2389"/>
  <c r="AC2389"/>
  <c r="AD2389"/>
  <c r="H2390"/>
  <c r="I2390"/>
  <c r="J2390"/>
  <c r="K2390"/>
  <c r="L2390"/>
  <c r="M2390"/>
  <c r="N2390"/>
  <c r="O2390"/>
  <c r="P2390"/>
  <c r="Q2390"/>
  <c r="R2390"/>
  <c r="S2390"/>
  <c r="T2390"/>
  <c r="U2390"/>
  <c r="V2390"/>
  <c r="W2390"/>
  <c r="X2390"/>
  <c r="Y2390"/>
  <c r="Z2390"/>
  <c r="AA2390"/>
  <c r="AB2390"/>
  <c r="AC2390"/>
  <c r="AD2390"/>
  <c r="H2391"/>
  <c r="I2391"/>
  <c r="J2391"/>
  <c r="K2391"/>
  <c r="L2391"/>
  <c r="M2391"/>
  <c r="N2391"/>
  <c r="O2391"/>
  <c r="P2391"/>
  <c r="Q2391"/>
  <c r="R2391"/>
  <c r="S2391"/>
  <c r="T2391"/>
  <c r="U2391"/>
  <c r="V2391"/>
  <c r="W2391"/>
  <c r="X2391"/>
  <c r="Y2391"/>
  <c r="Z2391"/>
  <c r="AA2391"/>
  <c r="AB2391"/>
  <c r="AC2391"/>
  <c r="AD2391"/>
  <c r="H2392"/>
  <c r="I2392"/>
  <c r="J2392"/>
  <c r="K2392"/>
  <c r="L2392"/>
  <c r="M2392"/>
  <c r="N2392"/>
  <c r="O2392"/>
  <c r="P2392"/>
  <c r="Q2392"/>
  <c r="R2392"/>
  <c r="S2392"/>
  <c r="T2392"/>
  <c r="U2392"/>
  <c r="V2392"/>
  <c r="W2392"/>
  <c r="X2392"/>
  <c r="Y2392"/>
  <c r="Z2392"/>
  <c r="AA2392"/>
  <c r="AB2392"/>
  <c r="AC2392"/>
  <c r="AD2392"/>
  <c r="H2393"/>
  <c r="I2393"/>
  <c r="J2393"/>
  <c r="K2393"/>
  <c r="L2393"/>
  <c r="M2393"/>
  <c r="N2393"/>
  <c r="O2393"/>
  <c r="P2393"/>
  <c r="Q2393"/>
  <c r="R2393"/>
  <c r="S2393"/>
  <c r="T2393"/>
  <c r="U2393"/>
  <c r="V2393"/>
  <c r="W2393"/>
  <c r="X2393"/>
  <c r="Y2393"/>
  <c r="Z2393"/>
  <c r="AA2393"/>
  <c r="AB2393"/>
  <c r="AC2393"/>
  <c r="AD2393"/>
  <c r="H2394"/>
  <c r="I2394"/>
  <c r="J2394"/>
  <c r="K2394"/>
  <c r="L2394"/>
  <c r="M2394"/>
  <c r="N2394"/>
  <c r="O2394"/>
  <c r="P2394"/>
  <c r="Q2394"/>
  <c r="R2394"/>
  <c r="S2394"/>
  <c r="T2394"/>
  <c r="U2394"/>
  <c r="V2394"/>
  <c r="W2394"/>
  <c r="X2394"/>
  <c r="Y2394"/>
  <c r="Z2394"/>
  <c r="AA2394"/>
  <c r="AB2394"/>
  <c r="AC2394"/>
  <c r="AD2394"/>
  <c r="H2403"/>
  <c r="I2403"/>
  <c r="J2403"/>
  <c r="K2403"/>
  <c r="L2403"/>
  <c r="M2403"/>
  <c r="N2403"/>
  <c r="O2403"/>
  <c r="P2403"/>
  <c r="Q2403"/>
  <c r="R2403"/>
  <c r="S2403"/>
  <c r="T2403"/>
  <c r="U2403"/>
  <c r="V2403"/>
  <c r="W2403"/>
  <c r="X2403"/>
  <c r="Y2403"/>
  <c r="Z2403"/>
  <c r="AA2403"/>
  <c r="AB2403"/>
  <c r="AC2403"/>
  <c r="AD2403"/>
  <c r="H2404"/>
  <c r="I2404"/>
  <c r="J2404"/>
  <c r="K2404"/>
  <c r="L2404"/>
  <c r="M2404"/>
  <c r="N2404"/>
  <c r="O2404"/>
  <c r="P2404"/>
  <c r="Q2404"/>
  <c r="R2404"/>
  <c r="S2404"/>
  <c r="T2404"/>
  <c r="U2404"/>
  <c r="V2404"/>
  <c r="W2404"/>
  <c r="X2404"/>
  <c r="Y2404"/>
  <c r="Z2404"/>
  <c r="AA2404"/>
  <c r="AB2404"/>
  <c r="AC2404"/>
  <c r="AD2404"/>
  <c r="H2405"/>
  <c r="I2405"/>
  <c r="J2405"/>
  <c r="K2405"/>
  <c r="L2405"/>
  <c r="M2405"/>
  <c r="N2405"/>
  <c r="O2405"/>
  <c r="P2405"/>
  <c r="Q2405"/>
  <c r="R2405"/>
  <c r="S2405"/>
  <c r="T2405"/>
  <c r="U2405"/>
  <c r="V2405"/>
  <c r="W2405"/>
  <c r="X2405"/>
  <c r="Y2405"/>
  <c r="Z2405"/>
  <c r="AA2405"/>
  <c r="AB2405"/>
  <c r="AC2405"/>
  <c r="AD2405"/>
  <c r="H2406"/>
  <c r="I2406"/>
  <c r="J2406"/>
  <c r="K2406"/>
  <c r="L2406"/>
  <c r="M2406"/>
  <c r="N2406"/>
  <c r="O2406"/>
  <c r="P2406"/>
  <c r="Q2406"/>
  <c r="R2406"/>
  <c r="S2406"/>
  <c r="T2406"/>
  <c r="U2406"/>
  <c r="V2406"/>
  <c r="W2406"/>
  <c r="X2406"/>
  <c r="Y2406"/>
  <c r="Z2406"/>
  <c r="AA2406"/>
  <c r="AB2406"/>
  <c r="AC2406"/>
  <c r="AD2406"/>
  <c r="H2407"/>
  <c r="I2407"/>
  <c r="J2407"/>
  <c r="K2407"/>
  <c r="L2407"/>
  <c r="M2407"/>
  <c r="N2407"/>
  <c r="O2407"/>
  <c r="P2407"/>
  <c r="Q2407"/>
  <c r="R2407"/>
  <c r="S2407"/>
  <c r="T2407"/>
  <c r="U2407"/>
  <c r="V2407"/>
  <c r="W2407"/>
  <c r="X2407"/>
  <c r="Y2407"/>
  <c r="Z2407"/>
  <c r="AA2407"/>
  <c r="AB2407"/>
  <c r="AC2407"/>
  <c r="AD2407"/>
  <c r="H2408"/>
  <c r="I2408"/>
  <c r="J2408"/>
  <c r="K2408"/>
  <c r="L2408"/>
  <c r="M2408"/>
  <c r="N2408"/>
  <c r="O2408"/>
  <c r="P2408"/>
  <c r="Q2408"/>
  <c r="R2408"/>
  <c r="S2408"/>
  <c r="T2408"/>
  <c r="U2408"/>
  <c r="V2408"/>
  <c r="W2408"/>
  <c r="X2408"/>
  <c r="Y2408"/>
  <c r="Z2408"/>
  <c r="AA2408"/>
  <c r="AB2408"/>
  <c r="AC2408"/>
  <c r="AD2408"/>
  <c r="H2409"/>
  <c r="I2409"/>
  <c r="J2409"/>
  <c r="K2409"/>
  <c r="L2409"/>
  <c r="M2409"/>
  <c r="N2409"/>
  <c r="O2409"/>
  <c r="P2409"/>
  <c r="Q2409"/>
  <c r="R2409"/>
  <c r="S2409"/>
  <c r="T2409"/>
  <c r="U2409"/>
  <c r="V2409"/>
  <c r="W2409"/>
  <c r="X2409"/>
  <c r="Y2409"/>
  <c r="Z2409"/>
  <c r="AA2409"/>
  <c r="AB2409"/>
  <c r="AC2409"/>
  <c r="AD2409"/>
  <c r="H2410"/>
  <c r="I2410"/>
  <c r="J2410"/>
  <c r="K2410"/>
  <c r="L2410"/>
  <c r="M2410"/>
  <c r="N2410"/>
  <c r="O2410"/>
  <c r="P2410"/>
  <c r="Q2410"/>
  <c r="R2410"/>
  <c r="S2410"/>
  <c r="T2410"/>
  <c r="U2410"/>
  <c r="V2410"/>
  <c r="W2410"/>
  <c r="X2410"/>
  <c r="Y2410"/>
  <c r="Z2410"/>
  <c r="AA2410"/>
  <c r="AB2410"/>
  <c r="AC2410"/>
  <c r="AD2410"/>
  <c r="H2411"/>
  <c r="I2411"/>
  <c r="J2411"/>
  <c r="K2411"/>
  <c r="L2411"/>
  <c r="M2411"/>
  <c r="N2411"/>
  <c r="O2411"/>
  <c r="P2411"/>
  <c r="Q2411"/>
  <c r="R2411"/>
  <c r="S2411"/>
  <c r="T2411"/>
  <c r="U2411"/>
  <c r="V2411"/>
  <c r="W2411"/>
  <c r="X2411"/>
  <c r="Y2411"/>
  <c r="Z2411"/>
  <c r="AA2411"/>
  <c r="AB2411"/>
  <c r="AC2411"/>
  <c r="AD2411"/>
  <c r="H2412"/>
  <c r="I2412"/>
  <c r="J2412"/>
  <c r="K2412"/>
  <c r="L2412"/>
  <c r="M2412"/>
  <c r="N2412"/>
  <c r="O2412"/>
  <c r="P2412"/>
  <c r="Q2412"/>
  <c r="R2412"/>
  <c r="S2412"/>
  <c r="T2412"/>
  <c r="U2412"/>
  <c r="V2412"/>
  <c r="W2412"/>
  <c r="X2412"/>
  <c r="Y2412"/>
  <c r="Z2412"/>
  <c r="AA2412"/>
  <c r="AB2412"/>
  <c r="AC2412"/>
  <c r="AD2412"/>
  <c r="H2413"/>
  <c r="I2413"/>
  <c r="J2413"/>
  <c r="K2413"/>
  <c r="L2413"/>
  <c r="M2413"/>
  <c r="N2413"/>
  <c r="O2413"/>
  <c r="P2413"/>
  <c r="Q2413"/>
  <c r="R2413"/>
  <c r="S2413"/>
  <c r="T2413"/>
  <c r="U2413"/>
  <c r="V2413"/>
  <c r="W2413"/>
  <c r="X2413"/>
  <c r="Y2413"/>
  <c r="Z2413"/>
  <c r="AA2413"/>
  <c r="AB2413"/>
  <c r="AC2413"/>
  <c r="AD2413"/>
  <c r="H2414"/>
  <c r="I2414"/>
  <c r="J2414"/>
  <c r="K2414"/>
  <c r="L2414"/>
  <c r="M2414"/>
  <c r="N2414"/>
  <c r="O2414"/>
  <c r="P2414"/>
  <c r="Q2414"/>
  <c r="R2414"/>
  <c r="S2414"/>
  <c r="T2414"/>
  <c r="U2414"/>
  <c r="V2414"/>
  <c r="W2414"/>
  <c r="X2414"/>
  <c r="Y2414"/>
  <c r="Z2414"/>
  <c r="AA2414"/>
  <c r="AB2414"/>
  <c r="AC2414"/>
  <c r="AD2414"/>
  <c r="H2415"/>
  <c r="I2415"/>
  <c r="J2415"/>
  <c r="K2415"/>
  <c r="L2415"/>
  <c r="M2415"/>
  <c r="N2415"/>
  <c r="O2415"/>
  <c r="P2415"/>
  <c r="Q2415"/>
  <c r="R2415"/>
  <c r="S2415"/>
  <c r="T2415"/>
  <c r="U2415"/>
  <c r="V2415"/>
  <c r="W2415"/>
  <c r="X2415"/>
  <c r="Y2415"/>
  <c r="Z2415"/>
  <c r="AA2415"/>
  <c r="AB2415"/>
  <c r="AC2415"/>
  <c r="AD2415"/>
  <c r="H2416"/>
  <c r="I2416"/>
  <c r="J2416"/>
  <c r="K2416"/>
  <c r="L2416"/>
  <c r="M2416"/>
  <c r="N2416"/>
  <c r="O2416"/>
  <c r="P2416"/>
  <c r="Q2416"/>
  <c r="R2416"/>
  <c r="S2416"/>
  <c r="T2416"/>
  <c r="U2416"/>
  <c r="V2416"/>
  <c r="W2416"/>
  <c r="X2416"/>
  <c r="Y2416"/>
  <c r="Z2416"/>
  <c r="AA2416"/>
  <c r="AB2416"/>
  <c r="AC2416"/>
  <c r="AD2416"/>
  <c r="H2417"/>
  <c r="I2417"/>
  <c r="J2417"/>
  <c r="K2417"/>
  <c r="L2417"/>
  <c r="M2417"/>
  <c r="N2417"/>
  <c r="O2417"/>
  <c r="P2417"/>
  <c r="Q2417"/>
  <c r="R2417"/>
  <c r="S2417"/>
  <c r="T2417"/>
  <c r="U2417"/>
  <c r="V2417"/>
  <c r="W2417"/>
  <c r="X2417"/>
  <c r="Y2417"/>
  <c r="Z2417"/>
  <c r="AA2417"/>
  <c r="AB2417"/>
  <c r="AC2417"/>
  <c r="AD2417"/>
  <c r="H2418"/>
  <c r="I2418"/>
  <c r="J2418"/>
  <c r="K2418"/>
  <c r="L2418"/>
  <c r="M2418"/>
  <c r="N2418"/>
  <c r="O2418"/>
  <c r="P2418"/>
  <c r="Q2418"/>
  <c r="R2418"/>
  <c r="S2418"/>
  <c r="T2418"/>
  <c r="U2418"/>
  <c r="V2418"/>
  <c r="W2418"/>
  <c r="X2418"/>
  <c r="Y2418"/>
  <c r="Z2418"/>
  <c r="AA2418"/>
  <c r="AB2418"/>
  <c r="AC2418"/>
  <c r="AD2418"/>
  <c r="H2427"/>
  <c r="I2427"/>
  <c r="J2427"/>
  <c r="K2427"/>
  <c r="L2427"/>
  <c r="M2427"/>
  <c r="N2427"/>
  <c r="O2427"/>
  <c r="P2427"/>
  <c r="Q2427"/>
  <c r="R2427"/>
  <c r="S2427"/>
  <c r="T2427"/>
  <c r="U2427"/>
  <c r="V2427"/>
  <c r="W2427"/>
  <c r="X2427"/>
  <c r="Y2427"/>
  <c r="Z2427"/>
  <c r="AA2427"/>
  <c r="AB2427"/>
  <c r="AC2427"/>
  <c r="AD2427"/>
  <c r="H2428"/>
  <c r="I2428"/>
  <c r="J2428"/>
  <c r="K2428"/>
  <c r="L2428"/>
  <c r="M2428"/>
  <c r="N2428"/>
  <c r="O2428"/>
  <c r="P2428"/>
  <c r="Q2428"/>
  <c r="R2428"/>
  <c r="S2428"/>
  <c r="T2428"/>
  <c r="U2428"/>
  <c r="V2428"/>
  <c r="W2428"/>
  <c r="X2428"/>
  <c r="Y2428"/>
  <c r="Z2428"/>
  <c r="AA2428"/>
  <c r="AB2428"/>
  <c r="AC2428"/>
  <c r="AD2428"/>
  <c r="H2429"/>
  <c r="I2429"/>
  <c r="J2429"/>
  <c r="K2429"/>
  <c r="L2429"/>
  <c r="M2429"/>
  <c r="N2429"/>
  <c r="O2429"/>
  <c r="P2429"/>
  <c r="Q2429"/>
  <c r="R2429"/>
  <c r="S2429"/>
  <c r="T2429"/>
  <c r="U2429"/>
  <c r="V2429"/>
  <c r="W2429"/>
  <c r="X2429"/>
  <c r="Y2429"/>
  <c r="Z2429"/>
  <c r="AA2429"/>
  <c r="AB2429"/>
  <c r="AC2429"/>
  <c r="AD2429"/>
  <c r="H2430"/>
  <c r="I2430"/>
  <c r="J2430"/>
  <c r="K2430"/>
  <c r="L2430"/>
  <c r="M2430"/>
  <c r="N2430"/>
  <c r="O2430"/>
  <c r="P2430"/>
  <c r="Q2430"/>
  <c r="R2430"/>
  <c r="S2430"/>
  <c r="T2430"/>
  <c r="U2430"/>
  <c r="V2430"/>
  <c r="W2430"/>
  <c r="X2430"/>
  <c r="Y2430"/>
  <c r="Z2430"/>
  <c r="AA2430"/>
  <c r="AB2430"/>
  <c r="AC2430"/>
  <c r="AD2430"/>
  <c r="H2431"/>
  <c r="I2431"/>
  <c r="J2431"/>
  <c r="K2431"/>
  <c r="L2431"/>
  <c r="M2431"/>
  <c r="N2431"/>
  <c r="O2431"/>
  <c r="P2431"/>
  <c r="Q2431"/>
  <c r="R2431"/>
  <c r="S2431"/>
  <c r="T2431"/>
  <c r="U2431"/>
  <c r="V2431"/>
  <c r="W2431"/>
  <c r="X2431"/>
  <c r="Y2431"/>
  <c r="Z2431"/>
  <c r="AA2431"/>
  <c r="AB2431"/>
  <c r="AC2431"/>
  <c r="AD2431"/>
  <c r="H2432"/>
  <c r="I2432"/>
  <c r="J2432"/>
  <c r="K2432"/>
  <c r="L2432"/>
  <c r="M2432"/>
  <c r="N2432"/>
  <c r="O2432"/>
  <c r="P2432"/>
  <c r="Q2432"/>
  <c r="R2432"/>
  <c r="S2432"/>
  <c r="T2432"/>
  <c r="U2432"/>
  <c r="V2432"/>
  <c r="W2432"/>
  <c r="X2432"/>
  <c r="Y2432"/>
  <c r="Z2432"/>
  <c r="AA2432"/>
  <c r="AB2432"/>
  <c r="AC2432"/>
  <c r="AD2432"/>
  <c r="H2433"/>
  <c r="I2433"/>
  <c r="J2433"/>
  <c r="K2433"/>
  <c r="L2433"/>
  <c r="M2433"/>
  <c r="N2433"/>
  <c r="O2433"/>
  <c r="P2433"/>
  <c r="Q2433"/>
  <c r="R2433"/>
  <c r="S2433"/>
  <c r="T2433"/>
  <c r="U2433"/>
  <c r="V2433"/>
  <c r="W2433"/>
  <c r="X2433"/>
  <c r="Y2433"/>
  <c r="Z2433"/>
  <c r="AA2433"/>
  <c r="AB2433"/>
  <c r="AC2433"/>
  <c r="AD2433"/>
  <c r="H2434"/>
  <c r="I2434"/>
  <c r="J2434"/>
  <c r="K2434"/>
  <c r="L2434"/>
  <c r="M2434"/>
  <c r="N2434"/>
  <c r="O2434"/>
  <c r="P2434"/>
  <c r="Q2434"/>
  <c r="R2434"/>
  <c r="S2434"/>
  <c r="T2434"/>
  <c r="U2434"/>
  <c r="V2434"/>
  <c r="W2434"/>
  <c r="X2434"/>
  <c r="Y2434"/>
  <c r="Z2434"/>
  <c r="AA2434"/>
  <c r="AB2434"/>
  <c r="AC2434"/>
  <c r="AD2434"/>
  <c r="H2435"/>
  <c r="I2435"/>
  <c r="J2435"/>
  <c r="K2435"/>
  <c r="L2435"/>
  <c r="M2435"/>
  <c r="N2435"/>
  <c r="O2435"/>
  <c r="P2435"/>
  <c r="Q2435"/>
  <c r="R2435"/>
  <c r="S2435"/>
  <c r="T2435"/>
  <c r="U2435"/>
  <c r="V2435"/>
  <c r="W2435"/>
  <c r="X2435"/>
  <c r="Y2435"/>
  <c r="Z2435"/>
  <c r="AA2435"/>
  <c r="AB2435"/>
  <c r="AC2435"/>
  <c r="AD2435"/>
  <c r="H2436"/>
  <c r="I2436"/>
  <c r="J2436"/>
  <c r="K2436"/>
  <c r="L2436"/>
  <c r="M2436"/>
  <c r="N2436"/>
  <c r="O2436"/>
  <c r="P2436"/>
  <c r="Q2436"/>
  <c r="R2436"/>
  <c r="S2436"/>
  <c r="T2436"/>
  <c r="U2436"/>
  <c r="V2436"/>
  <c r="W2436"/>
  <c r="X2436"/>
  <c r="Y2436"/>
  <c r="Z2436"/>
  <c r="AA2436"/>
  <c r="AB2436"/>
  <c r="AC2436"/>
  <c r="AD2436"/>
  <c r="H2437"/>
  <c r="I2437"/>
  <c r="J2437"/>
  <c r="K2437"/>
  <c r="L2437"/>
  <c r="M2437"/>
  <c r="N2437"/>
  <c r="O2437"/>
  <c r="P2437"/>
  <c r="Q2437"/>
  <c r="R2437"/>
  <c r="S2437"/>
  <c r="T2437"/>
  <c r="U2437"/>
  <c r="V2437"/>
  <c r="W2437"/>
  <c r="X2437"/>
  <c r="Y2437"/>
  <c r="Z2437"/>
  <c r="AA2437"/>
  <c r="AB2437"/>
  <c r="AC2437"/>
  <c r="AD2437"/>
  <c r="H2438"/>
  <c r="I2438"/>
  <c r="J2438"/>
  <c r="K2438"/>
  <c r="L2438"/>
  <c r="M2438"/>
  <c r="N2438"/>
  <c r="O2438"/>
  <c r="P2438"/>
  <c r="Q2438"/>
  <c r="R2438"/>
  <c r="S2438"/>
  <c r="T2438"/>
  <c r="U2438"/>
  <c r="V2438"/>
  <c r="W2438"/>
  <c r="X2438"/>
  <c r="Y2438"/>
  <c r="Z2438"/>
  <c r="AA2438"/>
  <c r="AB2438"/>
  <c r="AC2438"/>
  <c r="AD2438"/>
  <c r="H2439"/>
  <c r="I2439"/>
  <c r="J2439"/>
  <c r="K2439"/>
  <c r="L2439"/>
  <c r="M2439"/>
  <c r="N2439"/>
  <c r="O2439"/>
  <c r="P2439"/>
  <c r="Q2439"/>
  <c r="R2439"/>
  <c r="S2439"/>
  <c r="T2439"/>
  <c r="U2439"/>
  <c r="V2439"/>
  <c r="W2439"/>
  <c r="X2439"/>
  <c r="Y2439"/>
  <c r="Z2439"/>
  <c r="AA2439"/>
  <c r="AB2439"/>
  <c r="AC2439"/>
  <c r="AD2439"/>
  <c r="H2440"/>
  <c r="I2440"/>
  <c r="J2440"/>
  <c r="K2440"/>
  <c r="L2440"/>
  <c r="M2440"/>
  <c r="N2440"/>
  <c r="O2440"/>
  <c r="P2440"/>
  <c r="Q2440"/>
  <c r="R2440"/>
  <c r="S2440"/>
  <c r="T2440"/>
  <c r="U2440"/>
  <c r="V2440"/>
  <c r="W2440"/>
  <c r="X2440"/>
  <c r="Y2440"/>
  <c r="Z2440"/>
  <c r="AA2440"/>
  <c r="AB2440"/>
  <c r="AC2440"/>
  <c r="AD2440"/>
  <c r="H2441"/>
  <c r="I2441"/>
  <c r="J2441"/>
  <c r="K2441"/>
  <c r="L2441"/>
  <c r="M2441"/>
  <c r="N2441"/>
  <c r="O2441"/>
  <c r="P2441"/>
  <c r="Q2441"/>
  <c r="R2441"/>
  <c r="S2441"/>
  <c r="T2441"/>
  <c r="U2441"/>
  <c r="V2441"/>
  <c r="W2441"/>
  <c r="X2441"/>
  <c r="Y2441"/>
  <c r="Z2441"/>
  <c r="AA2441"/>
  <c r="AB2441"/>
  <c r="AC2441"/>
  <c r="AD2441"/>
  <c r="H2442"/>
  <c r="I2442"/>
  <c r="J2442"/>
  <c r="K2442"/>
  <c r="L2442"/>
  <c r="M2442"/>
  <c r="N2442"/>
  <c r="O2442"/>
  <c r="P2442"/>
  <c r="Q2442"/>
  <c r="R2442"/>
  <c r="S2442"/>
  <c r="T2442"/>
  <c r="U2442"/>
  <c r="V2442"/>
  <c r="W2442"/>
  <c r="X2442"/>
  <c r="Y2442"/>
  <c r="Z2442"/>
  <c r="AA2442"/>
  <c r="AB2442"/>
  <c r="AC2442"/>
  <c r="AD2442"/>
  <c r="H2444"/>
  <c r="I2444"/>
  <c r="J2444"/>
  <c r="K2444"/>
  <c r="L2444"/>
  <c r="M2444"/>
  <c r="N2444"/>
  <c r="O2444"/>
  <c r="P2444"/>
  <c r="Q2444"/>
  <c r="R2444"/>
  <c r="S2444"/>
  <c r="T2444"/>
  <c r="U2444"/>
  <c r="V2444"/>
  <c r="W2444"/>
  <c r="X2444"/>
  <c r="Y2444"/>
  <c r="Z2444"/>
  <c r="AA2444"/>
  <c r="AB2444"/>
  <c r="AC2444"/>
  <c r="AD2444"/>
  <c r="H2445"/>
  <c r="I2445"/>
  <c r="J2445"/>
  <c r="K2445"/>
  <c r="L2445"/>
  <c r="M2445"/>
  <c r="N2445"/>
  <c r="O2445"/>
  <c r="P2445"/>
  <c r="Q2445"/>
  <c r="R2445"/>
  <c r="S2445"/>
  <c r="T2445"/>
  <c r="U2445"/>
  <c r="V2445"/>
  <c r="W2445"/>
  <c r="X2445"/>
  <c r="Y2445"/>
  <c r="Z2445"/>
  <c r="AA2445"/>
  <c r="AB2445"/>
  <c r="AC2445"/>
  <c r="AD2445"/>
  <c r="H2446"/>
  <c r="I2446"/>
  <c r="J2446"/>
  <c r="K2446"/>
  <c r="L2446"/>
  <c r="M2446"/>
  <c r="N2446"/>
  <c r="O2446"/>
  <c r="P2446"/>
  <c r="Q2446"/>
  <c r="R2446"/>
  <c r="S2446"/>
  <c r="T2446"/>
  <c r="U2446"/>
  <c r="V2446"/>
  <c r="W2446"/>
  <c r="X2446"/>
  <c r="Y2446"/>
  <c r="Z2446"/>
  <c r="AA2446"/>
  <c r="AB2446"/>
  <c r="AC2446"/>
  <c r="AD2446"/>
  <c r="H2447"/>
  <c r="I2447"/>
  <c r="J2447"/>
  <c r="K2447"/>
  <c r="L2447"/>
  <c r="M2447"/>
  <c r="N2447"/>
  <c r="O2447"/>
  <c r="P2447"/>
  <c r="Q2447"/>
  <c r="R2447"/>
  <c r="S2447"/>
  <c r="T2447"/>
  <c r="U2447"/>
  <c r="V2447"/>
  <c r="W2447"/>
  <c r="X2447"/>
  <c r="Y2447"/>
  <c r="Z2447"/>
  <c r="AA2447"/>
  <c r="AB2447"/>
  <c r="AC2447"/>
  <c r="AD2447"/>
  <c r="H2448"/>
  <c r="I2448"/>
  <c r="J2448"/>
  <c r="K2448"/>
  <c r="L2448"/>
  <c r="M2448"/>
  <c r="N2448"/>
  <c r="O2448"/>
  <c r="P2448"/>
  <c r="Q2448"/>
  <c r="R2448"/>
  <c r="S2448"/>
  <c r="T2448"/>
  <c r="U2448"/>
  <c r="V2448"/>
  <c r="W2448"/>
  <c r="X2448"/>
  <c r="Y2448"/>
  <c r="Z2448"/>
  <c r="AA2448"/>
  <c r="AB2448"/>
  <c r="AC2448"/>
  <c r="AD2448"/>
  <c r="H2449"/>
  <c r="I2449"/>
  <c r="J2449"/>
  <c r="K2449"/>
  <c r="L2449"/>
  <c r="M2449"/>
  <c r="N2449"/>
  <c r="O2449"/>
  <c r="P2449"/>
  <c r="Q2449"/>
  <c r="R2449"/>
  <c r="S2449"/>
  <c r="T2449"/>
  <c r="U2449"/>
  <c r="V2449"/>
  <c r="W2449"/>
  <c r="X2449"/>
  <c r="Y2449"/>
  <c r="Z2449"/>
  <c r="AA2449"/>
  <c r="AB2449"/>
  <c r="AC2449"/>
  <c r="AD2449"/>
  <c r="H2450"/>
  <c r="I2450"/>
  <c r="J2450"/>
  <c r="K2450"/>
  <c r="L2450"/>
  <c r="M2450"/>
  <c r="N2450"/>
  <c r="O2450"/>
  <c r="P2450"/>
  <c r="Q2450"/>
  <c r="R2450"/>
  <c r="S2450"/>
  <c r="T2450"/>
  <c r="U2450"/>
  <c r="V2450"/>
  <c r="W2450"/>
  <c r="X2450"/>
  <c r="Y2450"/>
  <c r="Z2450"/>
  <c r="AA2450"/>
  <c r="AB2450"/>
  <c r="AC2450"/>
  <c r="AD2450"/>
  <c r="H2451"/>
  <c r="I2451"/>
  <c r="J2451"/>
  <c r="K2451"/>
  <c r="L2451"/>
  <c r="M2451"/>
  <c r="N2451"/>
  <c r="O2451"/>
  <c r="P2451"/>
  <c r="Q2451"/>
  <c r="R2451"/>
  <c r="S2451"/>
  <c r="T2451"/>
  <c r="U2451"/>
  <c r="V2451"/>
  <c r="W2451"/>
  <c r="X2451"/>
  <c r="Y2451"/>
  <c r="Z2451"/>
  <c r="AA2451"/>
  <c r="AB2451"/>
  <c r="AC2451"/>
  <c r="AD2451"/>
  <c r="H2462"/>
  <c r="I2462"/>
  <c r="J2462"/>
  <c r="K2462"/>
  <c r="L2462"/>
  <c r="M2462"/>
  <c r="N2462"/>
  <c r="O2462"/>
  <c r="P2462"/>
  <c r="Q2462"/>
  <c r="R2462"/>
  <c r="S2462"/>
  <c r="T2462"/>
  <c r="U2462"/>
  <c r="V2462"/>
  <c r="W2462"/>
  <c r="X2462"/>
  <c r="Y2462"/>
  <c r="Z2462"/>
  <c r="AA2462"/>
  <c r="AB2462"/>
  <c r="AC2462"/>
  <c r="AD2462"/>
  <c r="H2463"/>
  <c r="I2463"/>
  <c r="J2463"/>
  <c r="K2463"/>
  <c r="L2463"/>
  <c r="M2463"/>
  <c r="N2463"/>
  <c r="O2463"/>
  <c r="P2463"/>
  <c r="Q2463"/>
  <c r="R2463"/>
  <c r="S2463"/>
  <c r="T2463"/>
  <c r="U2463"/>
  <c r="V2463"/>
  <c r="W2463"/>
  <c r="X2463"/>
  <c r="Y2463"/>
  <c r="Z2463"/>
  <c r="AA2463"/>
  <c r="AB2463"/>
  <c r="AC2463"/>
  <c r="AD2463"/>
  <c r="H2464"/>
  <c r="I2464"/>
  <c r="J2464"/>
  <c r="K2464"/>
  <c r="L2464"/>
  <c r="M2464"/>
  <c r="N2464"/>
  <c r="O2464"/>
  <c r="P2464"/>
  <c r="Q2464"/>
  <c r="R2464"/>
  <c r="S2464"/>
  <c r="T2464"/>
  <c r="U2464"/>
  <c r="V2464"/>
  <c r="W2464"/>
  <c r="X2464"/>
  <c r="Y2464"/>
  <c r="Z2464"/>
  <c r="AA2464"/>
  <c r="AB2464"/>
  <c r="AC2464"/>
  <c r="AD2464"/>
  <c r="H2465"/>
  <c r="I2465"/>
  <c r="J2465"/>
  <c r="K2465"/>
  <c r="L2465"/>
  <c r="M2465"/>
  <c r="N2465"/>
  <c r="O2465"/>
  <c r="P2465"/>
  <c r="Q2465"/>
  <c r="R2465"/>
  <c r="S2465"/>
  <c r="T2465"/>
  <c r="U2465"/>
  <c r="V2465"/>
  <c r="W2465"/>
  <c r="X2465"/>
  <c r="Y2465"/>
  <c r="Z2465"/>
  <c r="AA2465"/>
  <c r="AB2465"/>
  <c r="AC2465"/>
  <c r="AD2465"/>
  <c r="H2466"/>
  <c r="I2466"/>
  <c r="J2466"/>
  <c r="K2466"/>
  <c r="L2466"/>
  <c r="M2466"/>
  <c r="N2466"/>
  <c r="O2466"/>
  <c r="P2466"/>
  <c r="Q2466"/>
  <c r="R2466"/>
  <c r="S2466"/>
  <c r="T2466"/>
  <c r="U2466"/>
  <c r="V2466"/>
  <c r="W2466"/>
  <c r="X2466"/>
  <c r="Y2466"/>
  <c r="Z2466"/>
  <c r="AA2466"/>
  <c r="AB2466"/>
  <c r="AC2466"/>
  <c r="AD2466"/>
  <c r="H2467"/>
  <c r="I2467"/>
  <c r="J2467"/>
  <c r="K2467"/>
  <c r="L2467"/>
  <c r="M2467"/>
  <c r="N2467"/>
  <c r="O2467"/>
  <c r="P2467"/>
  <c r="Q2467"/>
  <c r="R2467"/>
  <c r="S2467"/>
  <c r="T2467"/>
  <c r="U2467"/>
  <c r="V2467"/>
  <c r="W2467"/>
  <c r="X2467"/>
  <c r="Y2467"/>
  <c r="Z2467"/>
  <c r="AA2467"/>
  <c r="AB2467"/>
  <c r="AC2467"/>
  <c r="AD2467"/>
  <c r="H2468"/>
  <c r="I2468"/>
  <c r="J2468"/>
  <c r="K2468"/>
  <c r="L2468"/>
  <c r="M2468"/>
  <c r="N2468"/>
  <c r="O2468"/>
  <c r="P2468"/>
  <c r="Q2468"/>
  <c r="R2468"/>
  <c r="S2468"/>
  <c r="T2468"/>
  <c r="U2468"/>
  <c r="V2468"/>
  <c r="W2468"/>
  <c r="X2468"/>
  <c r="Y2468"/>
  <c r="Z2468"/>
  <c r="AA2468"/>
  <c r="AB2468"/>
  <c r="AC2468"/>
  <c r="AD2468"/>
  <c r="H2469"/>
  <c r="I2469"/>
  <c r="J2469"/>
  <c r="K2469"/>
  <c r="L2469"/>
  <c r="M2469"/>
  <c r="N2469"/>
  <c r="O2469"/>
  <c r="P2469"/>
  <c r="Q2469"/>
  <c r="R2469"/>
  <c r="S2469"/>
  <c r="T2469"/>
  <c r="U2469"/>
  <c r="V2469"/>
  <c r="W2469"/>
  <c r="X2469"/>
  <c r="Y2469"/>
  <c r="Z2469"/>
  <c r="AA2469"/>
  <c r="AB2469"/>
  <c r="AC2469"/>
  <c r="AD2469"/>
  <c r="H2486"/>
  <c r="I2486"/>
  <c r="J2486"/>
  <c r="K2486"/>
  <c r="L2486"/>
  <c r="M2486"/>
  <c r="N2486"/>
  <c r="O2486"/>
  <c r="P2486"/>
  <c r="Q2486"/>
  <c r="R2486"/>
  <c r="S2486"/>
  <c r="T2486"/>
  <c r="U2486"/>
  <c r="V2486"/>
  <c r="W2486"/>
  <c r="X2486"/>
  <c r="Y2486"/>
  <c r="Z2486"/>
  <c r="AA2486"/>
  <c r="AB2486"/>
  <c r="AC2486"/>
  <c r="AD2486"/>
  <c r="H2487"/>
  <c r="I2487"/>
  <c r="J2487"/>
  <c r="K2487"/>
  <c r="L2487"/>
  <c r="M2487"/>
  <c r="N2487"/>
  <c r="O2487"/>
  <c r="P2487"/>
  <c r="Q2487"/>
  <c r="R2487"/>
  <c r="S2487"/>
  <c r="T2487"/>
  <c r="U2487"/>
  <c r="V2487"/>
  <c r="W2487"/>
  <c r="X2487"/>
  <c r="Y2487"/>
  <c r="Z2487"/>
  <c r="AA2487"/>
  <c r="AB2487"/>
  <c r="AC2487"/>
  <c r="AD2487"/>
  <c r="H2488"/>
  <c r="I2488"/>
  <c r="J2488"/>
  <c r="K2488"/>
  <c r="L2488"/>
  <c r="M2488"/>
  <c r="N2488"/>
  <c r="O2488"/>
  <c r="P2488"/>
  <c r="Q2488"/>
  <c r="R2488"/>
  <c r="S2488"/>
  <c r="T2488"/>
  <c r="U2488"/>
  <c r="V2488"/>
  <c r="W2488"/>
  <c r="X2488"/>
  <c r="Y2488"/>
  <c r="Z2488"/>
  <c r="AA2488"/>
  <c r="AB2488"/>
  <c r="AC2488"/>
  <c r="AD2488"/>
  <c r="H2489"/>
  <c r="I2489"/>
  <c r="J2489"/>
  <c r="K2489"/>
  <c r="L2489"/>
  <c r="M2489"/>
  <c r="N2489"/>
  <c r="O2489"/>
  <c r="P2489"/>
  <c r="Q2489"/>
  <c r="R2489"/>
  <c r="S2489"/>
  <c r="T2489"/>
  <c r="U2489"/>
  <c r="V2489"/>
  <c r="W2489"/>
  <c r="X2489"/>
  <c r="Y2489"/>
  <c r="Z2489"/>
  <c r="AA2489"/>
  <c r="AB2489"/>
  <c r="AC2489"/>
  <c r="AD2489"/>
  <c r="H2490"/>
  <c r="I2490"/>
  <c r="J2490"/>
  <c r="K2490"/>
  <c r="L2490"/>
  <c r="M2490"/>
  <c r="N2490"/>
  <c r="O2490"/>
  <c r="P2490"/>
  <c r="Q2490"/>
  <c r="R2490"/>
  <c r="S2490"/>
  <c r="T2490"/>
  <c r="U2490"/>
  <c r="V2490"/>
  <c r="W2490"/>
  <c r="X2490"/>
  <c r="Y2490"/>
  <c r="Z2490"/>
  <c r="AA2490"/>
  <c r="AB2490"/>
  <c r="AC2490"/>
  <c r="AD2490"/>
  <c r="H2491"/>
  <c r="I2491"/>
  <c r="J2491"/>
  <c r="K2491"/>
  <c r="L2491"/>
  <c r="M2491"/>
  <c r="N2491"/>
  <c r="O2491"/>
  <c r="P2491"/>
  <c r="Q2491"/>
  <c r="R2491"/>
  <c r="S2491"/>
  <c r="T2491"/>
  <c r="U2491"/>
  <c r="V2491"/>
  <c r="W2491"/>
  <c r="X2491"/>
  <c r="Y2491"/>
  <c r="Z2491"/>
  <c r="AA2491"/>
  <c r="AB2491"/>
  <c r="AC2491"/>
  <c r="AD2491"/>
  <c r="H2492"/>
  <c r="I2492"/>
  <c r="J2492"/>
  <c r="K2492"/>
  <c r="L2492"/>
  <c r="M2492"/>
  <c r="N2492"/>
  <c r="O2492"/>
  <c r="P2492"/>
  <c r="Q2492"/>
  <c r="R2492"/>
  <c r="S2492"/>
  <c r="T2492"/>
  <c r="U2492"/>
  <c r="V2492"/>
  <c r="W2492"/>
  <c r="X2492"/>
  <c r="Y2492"/>
  <c r="Z2492"/>
  <c r="AA2492"/>
  <c r="AB2492"/>
  <c r="AC2492"/>
  <c r="AD2492"/>
  <c r="H2493"/>
  <c r="I2493"/>
  <c r="J2493"/>
  <c r="K2493"/>
  <c r="L2493"/>
  <c r="M2493"/>
  <c r="N2493"/>
  <c r="O2493"/>
  <c r="P2493"/>
  <c r="Q2493"/>
  <c r="R2493"/>
  <c r="S2493"/>
  <c r="T2493"/>
  <c r="U2493"/>
  <c r="V2493"/>
  <c r="W2493"/>
  <c r="X2493"/>
  <c r="Y2493"/>
  <c r="Z2493"/>
  <c r="AA2493"/>
  <c r="AB2493"/>
  <c r="AC2493"/>
  <c r="AD2493"/>
  <c r="H2494"/>
  <c r="I2494"/>
  <c r="J2494"/>
  <c r="K2494"/>
  <c r="L2494"/>
  <c r="M2494"/>
  <c r="N2494"/>
  <c r="O2494"/>
  <c r="P2494"/>
  <c r="Q2494"/>
  <c r="R2494"/>
  <c r="S2494"/>
  <c r="T2494"/>
  <c r="U2494"/>
  <c r="V2494"/>
  <c r="W2494"/>
  <c r="X2494"/>
  <c r="Y2494"/>
  <c r="Z2494"/>
  <c r="AA2494"/>
  <c r="AB2494"/>
  <c r="AC2494"/>
  <c r="AD2494"/>
  <c r="H2495"/>
  <c r="I2495"/>
  <c r="J2495"/>
  <c r="K2495"/>
  <c r="L2495"/>
  <c r="M2495"/>
  <c r="N2495"/>
  <c r="O2495"/>
  <c r="P2495"/>
  <c r="Q2495"/>
  <c r="R2495"/>
  <c r="S2495"/>
  <c r="T2495"/>
  <c r="U2495"/>
  <c r="V2495"/>
  <c r="W2495"/>
  <c r="X2495"/>
  <c r="Y2495"/>
  <c r="Z2495"/>
  <c r="AA2495"/>
  <c r="AB2495"/>
  <c r="AC2495"/>
  <c r="AD2495"/>
  <c r="H2496"/>
  <c r="I2496"/>
  <c r="J2496"/>
  <c r="K2496"/>
  <c r="L2496"/>
  <c r="M2496"/>
  <c r="N2496"/>
  <c r="O2496"/>
  <c r="P2496"/>
  <c r="Q2496"/>
  <c r="R2496"/>
  <c r="S2496"/>
  <c r="T2496"/>
  <c r="U2496"/>
  <c r="V2496"/>
  <c r="W2496"/>
  <c r="X2496"/>
  <c r="Y2496"/>
  <c r="Z2496"/>
  <c r="AA2496"/>
  <c r="AB2496"/>
  <c r="AC2496"/>
  <c r="AD2496"/>
  <c r="H2497"/>
  <c r="I2497"/>
  <c r="J2497"/>
  <c r="K2497"/>
  <c r="L2497"/>
  <c r="M2497"/>
  <c r="N2497"/>
  <c r="O2497"/>
  <c r="P2497"/>
  <c r="Q2497"/>
  <c r="R2497"/>
  <c r="S2497"/>
  <c r="T2497"/>
  <c r="U2497"/>
  <c r="V2497"/>
  <c r="W2497"/>
  <c r="X2497"/>
  <c r="Y2497"/>
  <c r="Z2497"/>
  <c r="AA2497"/>
  <c r="AB2497"/>
  <c r="AC2497"/>
  <c r="AD2497"/>
  <c r="H2498"/>
  <c r="I2498"/>
  <c r="J2498"/>
  <c r="K2498"/>
  <c r="L2498"/>
  <c r="M2498"/>
  <c r="N2498"/>
  <c r="O2498"/>
  <c r="P2498"/>
  <c r="Q2498"/>
  <c r="R2498"/>
  <c r="S2498"/>
  <c r="T2498"/>
  <c r="U2498"/>
  <c r="V2498"/>
  <c r="W2498"/>
  <c r="X2498"/>
  <c r="Y2498"/>
  <c r="Z2498"/>
  <c r="AA2498"/>
  <c r="AB2498"/>
  <c r="AC2498"/>
  <c r="AD2498"/>
  <c r="H2499"/>
  <c r="I2499"/>
  <c r="J2499"/>
  <c r="K2499"/>
  <c r="L2499"/>
  <c r="M2499"/>
  <c r="N2499"/>
  <c r="O2499"/>
  <c r="P2499"/>
  <c r="Q2499"/>
  <c r="R2499"/>
  <c r="S2499"/>
  <c r="T2499"/>
  <c r="U2499"/>
  <c r="V2499"/>
  <c r="W2499"/>
  <c r="X2499"/>
  <c r="Y2499"/>
  <c r="Z2499"/>
  <c r="AA2499"/>
  <c r="AB2499"/>
  <c r="AC2499"/>
  <c r="AD2499"/>
  <c r="H2500"/>
  <c r="I2500"/>
  <c r="J2500"/>
  <c r="K2500"/>
  <c r="L2500"/>
  <c r="M2500"/>
  <c r="N2500"/>
  <c r="O2500"/>
  <c r="P2500"/>
  <c r="Q2500"/>
  <c r="R2500"/>
  <c r="S2500"/>
  <c r="T2500"/>
  <c r="U2500"/>
  <c r="V2500"/>
  <c r="W2500"/>
  <c r="X2500"/>
  <c r="Y2500"/>
  <c r="Z2500"/>
  <c r="AA2500"/>
  <c r="AB2500"/>
  <c r="AC2500"/>
  <c r="AD2500"/>
  <c r="H2501"/>
  <c r="I2501"/>
  <c r="J2501"/>
  <c r="K2501"/>
  <c r="L2501"/>
  <c r="M2501"/>
  <c r="N2501"/>
  <c r="O2501"/>
  <c r="P2501"/>
  <c r="Q2501"/>
  <c r="R2501"/>
  <c r="S2501"/>
  <c r="T2501"/>
  <c r="U2501"/>
  <c r="V2501"/>
  <c r="W2501"/>
  <c r="X2501"/>
  <c r="Y2501"/>
  <c r="Z2501"/>
  <c r="AA2501"/>
  <c r="AB2501"/>
  <c r="AC2501"/>
  <c r="AD2501"/>
  <c r="H2502"/>
  <c r="I2502"/>
  <c r="J2502"/>
  <c r="K2502"/>
  <c r="L2502"/>
  <c r="M2502"/>
  <c r="N2502"/>
  <c r="O2502"/>
  <c r="P2502"/>
  <c r="Q2502"/>
  <c r="R2502"/>
  <c r="S2502"/>
  <c r="T2502"/>
  <c r="U2502"/>
  <c r="V2502"/>
  <c r="W2502"/>
  <c r="X2502"/>
  <c r="Y2502"/>
  <c r="Z2502"/>
  <c r="AA2502"/>
  <c r="AB2502"/>
  <c r="AC2502"/>
  <c r="AD2502"/>
  <c r="H2503"/>
  <c r="I2503"/>
  <c r="J2503"/>
  <c r="K2503"/>
  <c r="L2503"/>
  <c r="M2503"/>
  <c r="N2503"/>
  <c r="O2503"/>
  <c r="P2503"/>
  <c r="Q2503"/>
  <c r="R2503"/>
  <c r="S2503"/>
  <c r="T2503"/>
  <c r="U2503"/>
  <c r="V2503"/>
  <c r="W2503"/>
  <c r="X2503"/>
  <c r="Y2503"/>
  <c r="Z2503"/>
  <c r="AA2503"/>
  <c r="AB2503"/>
  <c r="AC2503"/>
  <c r="AD2503"/>
  <c r="H2504"/>
  <c r="I2504"/>
  <c r="J2504"/>
  <c r="K2504"/>
  <c r="L2504"/>
  <c r="M2504"/>
  <c r="N2504"/>
  <c r="O2504"/>
  <c r="P2504"/>
  <c r="Q2504"/>
  <c r="R2504"/>
  <c r="S2504"/>
  <c r="T2504"/>
  <c r="U2504"/>
  <c r="V2504"/>
  <c r="W2504"/>
  <c r="X2504"/>
  <c r="Y2504"/>
  <c r="Z2504"/>
  <c r="AA2504"/>
  <c r="AB2504"/>
  <c r="AC2504"/>
  <c r="AD2504"/>
  <c r="H2505"/>
  <c r="I2505"/>
  <c r="J2505"/>
  <c r="K2505"/>
  <c r="L2505"/>
  <c r="M2505"/>
  <c r="N2505"/>
  <c r="O2505"/>
  <c r="P2505"/>
  <c r="Q2505"/>
  <c r="R2505"/>
  <c r="S2505"/>
  <c r="T2505"/>
  <c r="U2505"/>
  <c r="V2505"/>
  <c r="W2505"/>
  <c r="X2505"/>
  <c r="Y2505"/>
  <c r="Z2505"/>
  <c r="AA2505"/>
  <c r="AB2505"/>
  <c r="AC2505"/>
  <c r="AD2505"/>
  <c r="H2506"/>
  <c r="I2506"/>
  <c r="J2506"/>
  <c r="K2506"/>
  <c r="L2506"/>
  <c r="M2506"/>
  <c r="N2506"/>
  <c r="O2506"/>
  <c r="P2506"/>
  <c r="Q2506"/>
  <c r="R2506"/>
  <c r="S2506"/>
  <c r="T2506"/>
  <c r="U2506"/>
  <c r="V2506"/>
  <c r="W2506"/>
  <c r="X2506"/>
  <c r="Y2506"/>
  <c r="Z2506"/>
  <c r="AA2506"/>
  <c r="AB2506"/>
  <c r="AC2506"/>
  <c r="AD2506"/>
  <c r="H2507"/>
  <c r="I2507"/>
  <c r="J2507"/>
  <c r="K2507"/>
  <c r="L2507"/>
  <c r="M2507"/>
  <c r="N2507"/>
  <c r="O2507"/>
  <c r="P2507"/>
  <c r="Q2507"/>
  <c r="R2507"/>
  <c r="S2507"/>
  <c r="T2507"/>
  <c r="U2507"/>
  <c r="V2507"/>
  <c r="W2507"/>
  <c r="X2507"/>
  <c r="Y2507"/>
  <c r="Z2507"/>
  <c r="AA2507"/>
  <c r="AB2507"/>
  <c r="AC2507"/>
  <c r="AD2507"/>
  <c r="H2508"/>
  <c r="I2508"/>
  <c r="J2508"/>
  <c r="K2508"/>
  <c r="L2508"/>
  <c r="M2508"/>
  <c r="N2508"/>
  <c r="O2508"/>
  <c r="P2508"/>
  <c r="Q2508"/>
  <c r="R2508"/>
  <c r="S2508"/>
  <c r="T2508"/>
  <c r="U2508"/>
  <c r="V2508"/>
  <c r="W2508"/>
  <c r="X2508"/>
  <c r="Y2508"/>
  <c r="Z2508"/>
  <c r="AA2508"/>
  <c r="AB2508"/>
  <c r="AC2508"/>
  <c r="AD2508"/>
  <c r="H2509"/>
  <c r="I2509"/>
  <c r="J2509"/>
  <c r="K2509"/>
  <c r="L2509"/>
  <c r="M2509"/>
  <c r="N2509"/>
  <c r="O2509"/>
  <c r="P2509"/>
  <c r="Q2509"/>
  <c r="R2509"/>
  <c r="S2509"/>
  <c r="T2509"/>
  <c r="U2509"/>
  <c r="V2509"/>
  <c r="W2509"/>
  <c r="X2509"/>
  <c r="Y2509"/>
  <c r="Z2509"/>
  <c r="AA2509"/>
  <c r="AB2509"/>
  <c r="AC2509"/>
  <c r="AD2509"/>
  <c r="H2510"/>
  <c r="I2510"/>
  <c r="J2510"/>
  <c r="K2510"/>
  <c r="L2510"/>
  <c r="M2510"/>
  <c r="N2510"/>
  <c r="O2510"/>
  <c r="P2510"/>
  <c r="Q2510"/>
  <c r="R2510"/>
  <c r="S2510"/>
  <c r="T2510"/>
  <c r="U2510"/>
  <c r="V2510"/>
  <c r="W2510"/>
  <c r="X2510"/>
  <c r="Y2510"/>
  <c r="Z2510"/>
  <c r="AA2510"/>
  <c r="AB2510"/>
  <c r="AC2510"/>
  <c r="AD2510"/>
  <c r="H2511"/>
  <c r="I2511"/>
  <c r="J2511"/>
  <c r="K2511"/>
  <c r="L2511"/>
  <c r="M2511"/>
  <c r="N2511"/>
  <c r="O2511"/>
  <c r="P2511"/>
  <c r="Q2511"/>
  <c r="R2511"/>
  <c r="S2511"/>
  <c r="T2511"/>
  <c r="U2511"/>
  <c r="V2511"/>
  <c r="W2511"/>
  <c r="X2511"/>
  <c r="Y2511"/>
  <c r="Z2511"/>
  <c r="AA2511"/>
  <c r="AB2511"/>
  <c r="AC2511"/>
  <c r="AD2511"/>
  <c r="H2512"/>
  <c r="I2512"/>
  <c r="J2512"/>
  <c r="K2512"/>
  <c r="L2512"/>
  <c r="M2512"/>
  <c r="N2512"/>
  <c r="O2512"/>
  <c r="P2512"/>
  <c r="Q2512"/>
  <c r="R2512"/>
  <c r="S2512"/>
  <c r="T2512"/>
  <c r="U2512"/>
  <c r="V2512"/>
  <c r="W2512"/>
  <c r="X2512"/>
  <c r="Y2512"/>
  <c r="Z2512"/>
  <c r="AA2512"/>
  <c r="AB2512"/>
  <c r="AC2512"/>
  <c r="AD2512"/>
  <c r="H2513"/>
  <c r="I2513"/>
  <c r="J2513"/>
  <c r="K2513"/>
  <c r="L2513"/>
  <c r="M2513"/>
  <c r="N2513"/>
  <c r="O2513"/>
  <c r="P2513"/>
  <c r="Q2513"/>
  <c r="R2513"/>
  <c r="S2513"/>
  <c r="T2513"/>
  <c r="U2513"/>
  <c r="V2513"/>
  <c r="W2513"/>
  <c r="X2513"/>
  <c r="Y2513"/>
  <c r="Z2513"/>
  <c r="AA2513"/>
  <c r="AB2513"/>
  <c r="AC2513"/>
  <c r="AD2513"/>
  <c r="H2514"/>
  <c r="I2514"/>
  <c r="J2514"/>
  <c r="K2514"/>
  <c r="L2514"/>
  <c r="M2514"/>
  <c r="N2514"/>
  <c r="O2514"/>
  <c r="P2514"/>
  <c r="Q2514"/>
  <c r="R2514"/>
  <c r="S2514"/>
  <c r="T2514"/>
  <c r="U2514"/>
  <c r="V2514"/>
  <c r="W2514"/>
  <c r="X2514"/>
  <c r="Y2514"/>
  <c r="Z2514"/>
  <c r="AA2514"/>
  <c r="AB2514"/>
  <c r="AC2514"/>
  <c r="AD2514"/>
  <c r="H2515"/>
  <c r="I2515"/>
  <c r="J2515"/>
  <c r="K2515"/>
  <c r="L2515"/>
  <c r="M2515"/>
  <c r="N2515"/>
  <c r="O2515"/>
  <c r="P2515"/>
  <c r="Q2515"/>
  <c r="R2515"/>
  <c r="S2515"/>
  <c r="T2515"/>
  <c r="U2515"/>
  <c r="V2515"/>
  <c r="W2515"/>
  <c r="X2515"/>
  <c r="Y2515"/>
  <c r="Z2515"/>
  <c r="AA2515"/>
  <c r="AB2515"/>
  <c r="AC2515"/>
  <c r="AD2515"/>
  <c r="H2516"/>
  <c r="I2516"/>
  <c r="J2516"/>
  <c r="K2516"/>
  <c r="L2516"/>
  <c r="M2516"/>
  <c r="N2516"/>
  <c r="O2516"/>
  <c r="P2516"/>
  <c r="Q2516"/>
  <c r="R2516"/>
  <c r="S2516"/>
  <c r="T2516"/>
  <c r="U2516"/>
  <c r="V2516"/>
  <c r="W2516"/>
  <c r="X2516"/>
  <c r="Y2516"/>
  <c r="Z2516"/>
  <c r="AA2516"/>
  <c r="AB2516"/>
  <c r="AC2516"/>
  <c r="AD2516"/>
  <c r="H2517"/>
  <c r="I2517"/>
  <c r="J2517"/>
  <c r="K2517"/>
  <c r="L2517"/>
  <c r="M2517"/>
  <c r="N2517"/>
  <c r="O2517"/>
  <c r="P2517"/>
  <c r="Q2517"/>
  <c r="R2517"/>
  <c r="S2517"/>
  <c r="T2517"/>
  <c r="U2517"/>
  <c r="V2517"/>
  <c r="W2517"/>
  <c r="X2517"/>
  <c r="Y2517"/>
  <c r="Z2517"/>
  <c r="AA2517"/>
  <c r="AB2517"/>
  <c r="AC2517"/>
  <c r="AD2517"/>
  <c r="H2518"/>
  <c r="I2518"/>
  <c r="J2518"/>
  <c r="K2518"/>
  <c r="L2518"/>
  <c r="M2518"/>
  <c r="N2518"/>
  <c r="O2518"/>
  <c r="P2518"/>
  <c r="Q2518"/>
  <c r="R2518"/>
  <c r="S2518"/>
  <c r="T2518"/>
  <c r="U2518"/>
  <c r="V2518"/>
  <c r="W2518"/>
  <c r="X2518"/>
  <c r="Y2518"/>
  <c r="Z2518"/>
  <c r="AA2518"/>
  <c r="AB2518"/>
  <c r="AC2518"/>
  <c r="AD2518"/>
  <c r="H2519"/>
  <c r="I2519"/>
  <c r="J2519"/>
  <c r="K2519"/>
  <c r="L2519"/>
  <c r="M2519"/>
  <c r="N2519"/>
  <c r="O2519"/>
  <c r="P2519"/>
  <c r="Q2519"/>
  <c r="R2519"/>
  <c r="S2519"/>
  <c r="T2519"/>
  <c r="U2519"/>
  <c r="V2519"/>
  <c r="W2519"/>
  <c r="X2519"/>
  <c r="Y2519"/>
  <c r="Z2519"/>
  <c r="AA2519"/>
  <c r="AB2519"/>
  <c r="AC2519"/>
  <c r="AD2519"/>
  <c r="H2520"/>
  <c r="I2520"/>
  <c r="J2520"/>
  <c r="K2520"/>
  <c r="L2520"/>
  <c r="M2520"/>
  <c r="N2520"/>
  <c r="O2520"/>
  <c r="P2520"/>
  <c r="Q2520"/>
  <c r="R2520"/>
  <c r="S2520"/>
  <c r="T2520"/>
  <c r="U2520"/>
  <c r="V2520"/>
  <c r="W2520"/>
  <c r="X2520"/>
  <c r="Y2520"/>
  <c r="Z2520"/>
  <c r="AA2520"/>
  <c r="AB2520"/>
  <c r="AC2520"/>
  <c r="AD2520"/>
  <c r="H2521"/>
  <c r="I2521"/>
  <c r="J2521"/>
  <c r="K2521"/>
  <c r="L2521"/>
  <c r="M2521"/>
  <c r="N2521"/>
  <c r="O2521"/>
  <c r="P2521"/>
  <c r="Q2521"/>
  <c r="R2521"/>
  <c r="S2521"/>
  <c r="T2521"/>
  <c r="U2521"/>
  <c r="V2521"/>
  <c r="W2521"/>
  <c r="X2521"/>
  <c r="Y2521"/>
  <c r="Z2521"/>
  <c r="AA2521"/>
  <c r="AB2521"/>
  <c r="AC2521"/>
  <c r="AD2521"/>
  <c r="H2522"/>
  <c r="I2522"/>
  <c r="J2522"/>
  <c r="K2522"/>
  <c r="L2522"/>
  <c r="M2522"/>
  <c r="N2522"/>
  <c r="O2522"/>
  <c r="P2522"/>
  <c r="Q2522"/>
  <c r="R2522"/>
  <c r="S2522"/>
  <c r="T2522"/>
  <c r="U2522"/>
  <c r="V2522"/>
  <c r="W2522"/>
  <c r="X2522"/>
  <c r="Y2522"/>
  <c r="Z2522"/>
  <c r="AA2522"/>
  <c r="AB2522"/>
  <c r="AC2522"/>
  <c r="AD2522"/>
  <c r="H2523"/>
  <c r="I2523"/>
  <c r="J2523"/>
  <c r="K2523"/>
  <c r="L2523"/>
  <c r="M2523"/>
  <c r="N2523"/>
  <c r="O2523"/>
  <c r="P2523"/>
  <c r="Q2523"/>
  <c r="R2523"/>
  <c r="S2523"/>
  <c r="T2523"/>
  <c r="U2523"/>
  <c r="V2523"/>
  <c r="W2523"/>
  <c r="X2523"/>
  <c r="Y2523"/>
  <c r="Z2523"/>
  <c r="AA2523"/>
  <c r="AB2523"/>
  <c r="AC2523"/>
  <c r="AD2523"/>
  <c r="H2524"/>
  <c r="I2524"/>
  <c r="J2524"/>
  <c r="K2524"/>
  <c r="L2524"/>
  <c r="M2524"/>
  <c r="N2524"/>
  <c r="O2524"/>
  <c r="P2524"/>
  <c r="Q2524"/>
  <c r="R2524"/>
  <c r="S2524"/>
  <c r="T2524"/>
  <c r="U2524"/>
  <c r="V2524"/>
  <c r="W2524"/>
  <c r="X2524"/>
  <c r="Y2524"/>
  <c r="Z2524"/>
  <c r="AA2524"/>
  <c r="AB2524"/>
  <c r="AC2524"/>
  <c r="AD2524"/>
  <c r="H2525"/>
  <c r="I2525"/>
  <c r="J2525"/>
  <c r="K2525"/>
  <c r="L2525"/>
  <c r="M2525"/>
  <c r="N2525"/>
  <c r="O2525"/>
  <c r="P2525"/>
  <c r="Q2525"/>
  <c r="R2525"/>
  <c r="S2525"/>
  <c r="T2525"/>
  <c r="U2525"/>
  <c r="V2525"/>
  <c r="W2525"/>
  <c r="X2525"/>
  <c r="Y2525"/>
  <c r="Z2525"/>
  <c r="AA2525"/>
  <c r="AB2525"/>
  <c r="AC2525"/>
  <c r="AD2525"/>
  <c r="H2536"/>
  <c r="I2536"/>
  <c r="J2536"/>
  <c r="K2536"/>
  <c r="L2536"/>
  <c r="M2536"/>
  <c r="N2536"/>
  <c r="O2536"/>
  <c r="P2536"/>
  <c r="Q2536"/>
  <c r="R2536"/>
  <c r="S2536"/>
  <c r="T2536"/>
  <c r="U2536"/>
  <c r="V2536"/>
  <c r="W2536"/>
  <c r="X2536"/>
  <c r="Y2536"/>
  <c r="Z2536"/>
  <c r="AA2536"/>
  <c r="AB2536"/>
  <c r="AC2536"/>
  <c r="AD2536"/>
  <c r="H2537"/>
  <c r="I2537"/>
  <c r="J2537"/>
  <c r="K2537"/>
  <c r="L2537"/>
  <c r="M2537"/>
  <c r="N2537"/>
  <c r="O2537"/>
  <c r="P2537"/>
  <c r="Q2537"/>
  <c r="R2537"/>
  <c r="S2537"/>
  <c r="T2537"/>
  <c r="U2537"/>
  <c r="V2537"/>
  <c r="W2537"/>
  <c r="X2537"/>
  <c r="Y2537"/>
  <c r="Z2537"/>
  <c r="AA2537"/>
  <c r="AB2537"/>
  <c r="AC2537"/>
  <c r="AD2537"/>
  <c r="H2538"/>
  <c r="I2538"/>
  <c r="J2538"/>
  <c r="K2538"/>
  <c r="L2538"/>
  <c r="M2538"/>
  <c r="N2538"/>
  <c r="O2538"/>
  <c r="P2538"/>
  <c r="Q2538"/>
  <c r="R2538"/>
  <c r="S2538"/>
  <c r="T2538"/>
  <c r="U2538"/>
  <c r="V2538"/>
  <c r="W2538"/>
  <c r="X2538"/>
  <c r="Y2538"/>
  <c r="Z2538"/>
  <c r="AA2538"/>
  <c r="AB2538"/>
  <c r="AC2538"/>
  <c r="AD2538"/>
  <c r="H2539"/>
  <c r="I2539"/>
  <c r="J2539"/>
  <c r="K2539"/>
  <c r="L2539"/>
  <c r="M2539"/>
  <c r="N2539"/>
  <c r="O2539"/>
  <c r="P2539"/>
  <c r="Q2539"/>
  <c r="R2539"/>
  <c r="S2539"/>
  <c r="T2539"/>
  <c r="U2539"/>
  <c r="V2539"/>
  <c r="W2539"/>
  <c r="X2539"/>
  <c r="Y2539"/>
  <c r="Z2539"/>
  <c r="AA2539"/>
  <c r="AB2539"/>
  <c r="AC2539"/>
  <c r="AD2539"/>
  <c r="H2540"/>
  <c r="I2540"/>
  <c r="J2540"/>
  <c r="K2540"/>
  <c r="L2540"/>
  <c r="M2540"/>
  <c r="N2540"/>
  <c r="O2540"/>
  <c r="P2540"/>
  <c r="Q2540"/>
  <c r="R2540"/>
  <c r="S2540"/>
  <c r="T2540"/>
  <c r="U2540"/>
  <c r="V2540"/>
  <c r="W2540"/>
  <c r="X2540"/>
  <c r="Y2540"/>
  <c r="Z2540"/>
  <c r="AA2540"/>
  <c r="AB2540"/>
  <c r="AC2540"/>
  <c r="AD2540"/>
  <c r="H2541"/>
  <c r="I2541"/>
  <c r="J2541"/>
  <c r="K2541"/>
  <c r="L2541"/>
  <c r="M2541"/>
  <c r="N2541"/>
  <c r="O2541"/>
  <c r="P2541"/>
  <c r="Q2541"/>
  <c r="R2541"/>
  <c r="S2541"/>
  <c r="T2541"/>
  <c r="U2541"/>
  <c r="V2541"/>
  <c r="W2541"/>
  <c r="X2541"/>
  <c r="Y2541"/>
  <c r="Z2541"/>
  <c r="AA2541"/>
  <c r="AB2541"/>
  <c r="AC2541"/>
  <c r="AD2541"/>
  <c r="H2542"/>
  <c r="I2542"/>
  <c r="J2542"/>
  <c r="K2542"/>
  <c r="L2542"/>
  <c r="M2542"/>
  <c r="N2542"/>
  <c r="O2542"/>
  <c r="P2542"/>
  <c r="Q2542"/>
  <c r="R2542"/>
  <c r="S2542"/>
  <c r="T2542"/>
  <c r="U2542"/>
  <c r="V2542"/>
  <c r="W2542"/>
  <c r="X2542"/>
  <c r="Y2542"/>
  <c r="Z2542"/>
  <c r="AA2542"/>
  <c r="AB2542"/>
  <c r="AC2542"/>
  <c r="AD2542"/>
  <c r="H2543"/>
  <c r="I2543"/>
  <c r="J2543"/>
  <c r="K2543"/>
  <c r="L2543"/>
  <c r="M2543"/>
  <c r="N2543"/>
  <c r="O2543"/>
  <c r="P2543"/>
  <c r="Q2543"/>
  <c r="R2543"/>
  <c r="S2543"/>
  <c r="T2543"/>
  <c r="U2543"/>
  <c r="V2543"/>
  <c r="W2543"/>
  <c r="X2543"/>
  <c r="Y2543"/>
  <c r="Z2543"/>
  <c r="AA2543"/>
  <c r="AB2543"/>
  <c r="AC2543"/>
  <c r="AD2543"/>
  <c r="H2552"/>
  <c r="I2552"/>
  <c r="J2552"/>
  <c r="K2552"/>
  <c r="L2552"/>
  <c r="M2552"/>
  <c r="N2552"/>
  <c r="O2552"/>
  <c r="P2552"/>
  <c r="Q2552"/>
  <c r="R2552"/>
  <c r="S2552"/>
  <c r="T2552"/>
  <c r="U2552"/>
  <c r="V2552"/>
  <c r="W2552"/>
  <c r="X2552"/>
  <c r="Y2552"/>
  <c r="Z2552"/>
  <c r="AA2552"/>
  <c r="AB2552"/>
  <c r="AC2552"/>
  <c r="AD2552"/>
  <c r="H2553"/>
  <c r="I2553"/>
  <c r="J2553"/>
  <c r="K2553"/>
  <c r="L2553"/>
  <c r="M2553"/>
  <c r="N2553"/>
  <c r="O2553"/>
  <c r="P2553"/>
  <c r="Q2553"/>
  <c r="R2553"/>
  <c r="S2553"/>
  <c r="T2553"/>
  <c r="U2553"/>
  <c r="V2553"/>
  <c r="W2553"/>
  <c r="X2553"/>
  <c r="Y2553"/>
  <c r="Z2553"/>
  <c r="AA2553"/>
  <c r="AB2553"/>
  <c r="AC2553"/>
  <c r="AD2553"/>
  <c r="H2554"/>
  <c r="I2554"/>
  <c r="J2554"/>
  <c r="K2554"/>
  <c r="L2554"/>
  <c r="M2554"/>
  <c r="N2554"/>
  <c r="O2554"/>
  <c r="P2554"/>
  <c r="Q2554"/>
  <c r="R2554"/>
  <c r="S2554"/>
  <c r="T2554"/>
  <c r="U2554"/>
  <c r="V2554"/>
  <c r="W2554"/>
  <c r="X2554"/>
  <c r="Y2554"/>
  <c r="Z2554"/>
  <c r="AA2554"/>
  <c r="AB2554"/>
  <c r="AC2554"/>
  <c r="AD2554"/>
  <c r="H2555"/>
  <c r="I2555"/>
  <c r="J2555"/>
  <c r="K2555"/>
  <c r="L2555"/>
  <c r="M2555"/>
  <c r="N2555"/>
  <c r="O2555"/>
  <c r="P2555"/>
  <c r="Q2555"/>
  <c r="R2555"/>
  <c r="S2555"/>
  <c r="T2555"/>
  <c r="U2555"/>
  <c r="V2555"/>
  <c r="W2555"/>
  <c r="X2555"/>
  <c r="Y2555"/>
  <c r="Z2555"/>
  <c r="AA2555"/>
  <c r="AB2555"/>
  <c r="AC2555"/>
  <c r="AD2555"/>
  <c r="H2556"/>
  <c r="I2556"/>
  <c r="J2556"/>
  <c r="K2556"/>
  <c r="L2556"/>
  <c r="M2556"/>
  <c r="N2556"/>
  <c r="O2556"/>
  <c r="P2556"/>
  <c r="Q2556"/>
  <c r="R2556"/>
  <c r="S2556"/>
  <c r="T2556"/>
  <c r="U2556"/>
  <c r="V2556"/>
  <c r="W2556"/>
  <c r="X2556"/>
  <c r="Y2556"/>
  <c r="Z2556"/>
  <c r="AA2556"/>
  <c r="AB2556"/>
  <c r="AC2556"/>
  <c r="AD2556"/>
  <c r="H2557"/>
  <c r="I2557"/>
  <c r="J2557"/>
  <c r="K2557"/>
  <c r="L2557"/>
  <c r="M2557"/>
  <c r="N2557"/>
  <c r="O2557"/>
  <c r="P2557"/>
  <c r="Q2557"/>
  <c r="R2557"/>
  <c r="S2557"/>
  <c r="T2557"/>
  <c r="U2557"/>
  <c r="V2557"/>
  <c r="W2557"/>
  <c r="X2557"/>
  <c r="Y2557"/>
  <c r="Z2557"/>
  <c r="AA2557"/>
  <c r="AB2557"/>
  <c r="AC2557"/>
  <c r="AD2557"/>
  <c r="H2558"/>
  <c r="I2558"/>
  <c r="J2558"/>
  <c r="K2558"/>
  <c r="L2558"/>
  <c r="M2558"/>
  <c r="N2558"/>
  <c r="O2558"/>
  <c r="P2558"/>
  <c r="Q2558"/>
  <c r="R2558"/>
  <c r="S2558"/>
  <c r="T2558"/>
  <c r="U2558"/>
  <c r="V2558"/>
  <c r="W2558"/>
  <c r="X2558"/>
  <c r="Y2558"/>
  <c r="Z2558"/>
  <c r="AA2558"/>
  <c r="AB2558"/>
  <c r="AC2558"/>
  <c r="AD2558"/>
  <c r="H2559"/>
  <c r="I2559"/>
  <c r="J2559"/>
  <c r="K2559"/>
  <c r="L2559"/>
  <c r="M2559"/>
  <c r="N2559"/>
  <c r="O2559"/>
  <c r="P2559"/>
  <c r="Q2559"/>
  <c r="R2559"/>
  <c r="S2559"/>
  <c r="T2559"/>
  <c r="U2559"/>
  <c r="V2559"/>
  <c r="W2559"/>
  <c r="X2559"/>
  <c r="Y2559"/>
  <c r="Z2559"/>
  <c r="AA2559"/>
  <c r="AB2559"/>
  <c r="AC2559"/>
  <c r="AD2559"/>
  <c r="H2561"/>
  <c r="I2561"/>
  <c r="J2561"/>
  <c r="K2561"/>
  <c r="L2561"/>
  <c r="M2561"/>
  <c r="N2561"/>
  <c r="O2561"/>
  <c r="P2561"/>
  <c r="Q2561"/>
  <c r="R2561"/>
  <c r="S2561"/>
  <c r="T2561"/>
  <c r="U2561"/>
  <c r="V2561"/>
  <c r="W2561"/>
  <c r="X2561"/>
  <c r="Y2561"/>
  <c r="Z2561"/>
  <c r="AA2561"/>
  <c r="AB2561"/>
  <c r="AC2561"/>
  <c r="AD2561"/>
  <c r="H2562"/>
  <c r="I2562"/>
  <c r="J2562"/>
  <c r="K2562"/>
  <c r="L2562"/>
  <c r="M2562"/>
  <c r="N2562"/>
  <c r="O2562"/>
  <c r="P2562"/>
  <c r="Q2562"/>
  <c r="R2562"/>
  <c r="S2562"/>
  <c r="T2562"/>
  <c r="U2562"/>
  <c r="V2562"/>
  <c r="W2562"/>
  <c r="X2562"/>
  <c r="Y2562"/>
  <c r="Z2562"/>
  <c r="AA2562"/>
  <c r="AB2562"/>
  <c r="AC2562"/>
  <c r="AD2562"/>
  <c r="H2563"/>
  <c r="I2563"/>
  <c r="J2563"/>
  <c r="K2563"/>
  <c r="L2563"/>
  <c r="M2563"/>
  <c r="N2563"/>
  <c r="O2563"/>
  <c r="P2563"/>
  <c r="Q2563"/>
  <c r="R2563"/>
  <c r="S2563"/>
  <c r="T2563"/>
  <c r="U2563"/>
  <c r="V2563"/>
  <c r="W2563"/>
  <c r="X2563"/>
  <c r="Y2563"/>
  <c r="Z2563"/>
  <c r="AA2563"/>
  <c r="AB2563"/>
  <c r="AC2563"/>
  <c r="AD2563"/>
  <c r="H2564"/>
  <c r="I2564"/>
  <c r="J2564"/>
  <c r="K2564"/>
  <c r="L2564"/>
  <c r="M2564"/>
  <c r="N2564"/>
  <c r="O2564"/>
  <c r="P2564"/>
  <c r="Q2564"/>
  <c r="R2564"/>
  <c r="S2564"/>
  <c r="T2564"/>
  <c r="U2564"/>
  <c r="V2564"/>
  <c r="W2564"/>
  <c r="X2564"/>
  <c r="Y2564"/>
  <c r="Z2564"/>
  <c r="AA2564"/>
  <c r="AB2564"/>
  <c r="AC2564"/>
  <c r="AD2564"/>
  <c r="H2565"/>
  <c r="I2565"/>
  <c r="J2565"/>
  <c r="K2565"/>
  <c r="L2565"/>
  <c r="M2565"/>
  <c r="N2565"/>
  <c r="O2565"/>
  <c r="P2565"/>
  <c r="Q2565"/>
  <c r="R2565"/>
  <c r="S2565"/>
  <c r="T2565"/>
  <c r="U2565"/>
  <c r="V2565"/>
  <c r="W2565"/>
  <c r="X2565"/>
  <c r="Y2565"/>
  <c r="Z2565"/>
  <c r="AA2565"/>
  <c r="AB2565"/>
  <c r="AC2565"/>
  <c r="AD2565"/>
  <c r="H2566"/>
  <c r="I2566"/>
  <c r="J2566"/>
  <c r="K2566"/>
  <c r="L2566"/>
  <c r="M2566"/>
  <c r="N2566"/>
  <c r="O2566"/>
  <c r="P2566"/>
  <c r="Q2566"/>
  <c r="R2566"/>
  <c r="S2566"/>
  <c r="T2566"/>
  <c r="U2566"/>
  <c r="V2566"/>
  <c r="W2566"/>
  <c r="X2566"/>
  <c r="Y2566"/>
  <c r="Z2566"/>
  <c r="AA2566"/>
  <c r="AB2566"/>
  <c r="AC2566"/>
  <c r="AD2566"/>
  <c r="H2567"/>
  <c r="I2567"/>
  <c r="J2567"/>
  <c r="K2567"/>
  <c r="L2567"/>
  <c r="M2567"/>
  <c r="N2567"/>
  <c r="O2567"/>
  <c r="P2567"/>
  <c r="Q2567"/>
  <c r="R2567"/>
  <c r="S2567"/>
  <c r="T2567"/>
  <c r="U2567"/>
  <c r="V2567"/>
  <c r="W2567"/>
  <c r="X2567"/>
  <c r="Y2567"/>
  <c r="Z2567"/>
  <c r="AA2567"/>
  <c r="AB2567"/>
  <c r="AC2567"/>
  <c r="AD2567"/>
  <c r="H2568"/>
  <c r="I2568"/>
  <c r="J2568"/>
  <c r="K2568"/>
  <c r="L2568"/>
  <c r="M2568"/>
  <c r="N2568"/>
  <c r="O2568"/>
  <c r="P2568"/>
  <c r="Q2568"/>
  <c r="R2568"/>
  <c r="S2568"/>
  <c r="T2568"/>
  <c r="U2568"/>
  <c r="V2568"/>
  <c r="W2568"/>
  <c r="X2568"/>
  <c r="Y2568"/>
  <c r="Z2568"/>
  <c r="AA2568"/>
  <c r="AB2568"/>
  <c r="AC2568"/>
  <c r="AD2568"/>
  <c r="H2571"/>
  <c r="I2571"/>
  <c r="J2571"/>
  <c r="K2571"/>
  <c r="L2571"/>
  <c r="M2571"/>
  <c r="N2571"/>
  <c r="O2571"/>
  <c r="P2571"/>
  <c r="Q2571"/>
  <c r="R2571"/>
  <c r="S2571"/>
  <c r="T2571"/>
  <c r="U2571"/>
  <c r="V2571"/>
  <c r="W2571"/>
  <c r="X2571"/>
  <c r="Y2571"/>
  <c r="Z2571"/>
  <c r="AA2571"/>
  <c r="AB2571"/>
  <c r="AC2571"/>
  <c r="AD2571"/>
  <c r="H2572"/>
  <c r="I2572"/>
  <c r="J2572"/>
  <c r="K2572"/>
  <c r="L2572"/>
  <c r="M2572"/>
  <c r="N2572"/>
  <c r="O2572"/>
  <c r="P2572"/>
  <c r="Q2572"/>
  <c r="R2572"/>
  <c r="S2572"/>
  <c r="T2572"/>
  <c r="U2572"/>
  <c r="V2572"/>
  <c r="W2572"/>
  <c r="X2572"/>
  <c r="Y2572"/>
  <c r="Z2572"/>
  <c r="AA2572"/>
  <c r="AB2572"/>
  <c r="AC2572"/>
  <c r="AD2572"/>
  <c r="H2573"/>
  <c r="I2573"/>
  <c r="J2573"/>
  <c r="K2573"/>
  <c r="L2573"/>
  <c r="M2573"/>
  <c r="N2573"/>
  <c r="O2573"/>
  <c r="P2573"/>
  <c r="Q2573"/>
  <c r="R2573"/>
  <c r="S2573"/>
  <c r="T2573"/>
  <c r="U2573"/>
  <c r="V2573"/>
  <c r="W2573"/>
  <c r="X2573"/>
  <c r="Y2573"/>
  <c r="Z2573"/>
  <c r="AA2573"/>
  <c r="AB2573"/>
  <c r="AC2573"/>
  <c r="AD2573"/>
  <c r="H2574"/>
  <c r="I2574"/>
  <c r="J2574"/>
  <c r="K2574"/>
  <c r="L2574"/>
  <c r="M2574"/>
  <c r="N2574"/>
  <c r="O2574"/>
  <c r="P2574"/>
  <c r="Q2574"/>
  <c r="R2574"/>
  <c r="S2574"/>
  <c r="T2574"/>
  <c r="U2574"/>
  <c r="V2574"/>
  <c r="W2574"/>
  <c r="X2574"/>
  <c r="Y2574"/>
  <c r="Z2574"/>
  <c r="AA2574"/>
  <c r="AB2574"/>
  <c r="AC2574"/>
  <c r="AD2574"/>
  <c r="H2575"/>
  <c r="I2575"/>
  <c r="J2575"/>
  <c r="K2575"/>
  <c r="L2575"/>
  <c r="M2575"/>
  <c r="N2575"/>
  <c r="O2575"/>
  <c r="P2575"/>
  <c r="Q2575"/>
  <c r="R2575"/>
  <c r="S2575"/>
  <c r="T2575"/>
  <c r="U2575"/>
  <c r="V2575"/>
  <c r="W2575"/>
  <c r="X2575"/>
  <c r="Y2575"/>
  <c r="Z2575"/>
  <c r="AA2575"/>
  <c r="AB2575"/>
  <c r="AC2575"/>
  <c r="AD2575"/>
  <c r="H2576"/>
  <c r="I2576"/>
  <c r="J2576"/>
  <c r="K2576"/>
  <c r="L2576"/>
  <c r="M2576"/>
  <c r="N2576"/>
  <c r="O2576"/>
  <c r="P2576"/>
  <c r="Q2576"/>
  <c r="R2576"/>
  <c r="S2576"/>
  <c r="T2576"/>
  <c r="U2576"/>
  <c r="V2576"/>
  <c r="W2576"/>
  <c r="X2576"/>
  <c r="Y2576"/>
  <c r="Z2576"/>
  <c r="AA2576"/>
  <c r="AB2576"/>
  <c r="AC2576"/>
  <c r="AD2576"/>
  <c r="H2577"/>
  <c r="I2577"/>
  <c r="J2577"/>
  <c r="K2577"/>
  <c r="L2577"/>
  <c r="M2577"/>
  <c r="N2577"/>
  <c r="O2577"/>
  <c r="P2577"/>
  <c r="Q2577"/>
  <c r="R2577"/>
  <c r="S2577"/>
  <c r="T2577"/>
  <c r="U2577"/>
  <c r="V2577"/>
  <c r="W2577"/>
  <c r="X2577"/>
  <c r="Y2577"/>
  <c r="Z2577"/>
  <c r="AA2577"/>
  <c r="AB2577"/>
  <c r="AC2577"/>
  <c r="AD2577"/>
  <c r="H2578"/>
  <c r="I2578"/>
  <c r="J2578"/>
  <c r="K2578"/>
  <c r="L2578"/>
  <c r="M2578"/>
  <c r="N2578"/>
  <c r="O2578"/>
  <c r="P2578"/>
  <c r="Q2578"/>
  <c r="R2578"/>
  <c r="S2578"/>
  <c r="T2578"/>
  <c r="U2578"/>
  <c r="V2578"/>
  <c r="W2578"/>
  <c r="X2578"/>
  <c r="Y2578"/>
  <c r="Z2578"/>
  <c r="AA2578"/>
  <c r="AB2578"/>
  <c r="AC2578"/>
  <c r="AD2578"/>
  <c r="H2580"/>
  <c r="I2580"/>
  <c r="J2580"/>
  <c r="K2580"/>
  <c r="L2580"/>
  <c r="M2580"/>
  <c r="N2580"/>
  <c r="O2580"/>
  <c r="P2580"/>
  <c r="Q2580"/>
  <c r="R2580"/>
  <c r="S2580"/>
  <c r="T2580"/>
  <c r="U2580"/>
  <c r="V2580"/>
  <c r="W2580"/>
  <c r="X2580"/>
  <c r="Y2580"/>
  <c r="Z2580"/>
  <c r="AA2580"/>
  <c r="AB2580"/>
  <c r="AC2580"/>
  <c r="AD2580"/>
  <c r="H2581"/>
  <c r="I2581"/>
  <c r="J2581"/>
  <c r="K2581"/>
  <c r="L2581"/>
  <c r="M2581"/>
  <c r="N2581"/>
  <c r="O2581"/>
  <c r="P2581"/>
  <c r="Q2581"/>
  <c r="R2581"/>
  <c r="S2581"/>
  <c r="T2581"/>
  <c r="U2581"/>
  <c r="V2581"/>
  <c r="W2581"/>
  <c r="X2581"/>
  <c r="Y2581"/>
  <c r="Z2581"/>
  <c r="AA2581"/>
  <c r="AB2581"/>
  <c r="AC2581"/>
  <c r="AD2581"/>
  <c r="H2582"/>
  <c r="I2582"/>
  <c r="J2582"/>
  <c r="K2582"/>
  <c r="L2582"/>
  <c r="M2582"/>
  <c r="N2582"/>
  <c r="O2582"/>
  <c r="P2582"/>
  <c r="Q2582"/>
  <c r="R2582"/>
  <c r="S2582"/>
  <c r="T2582"/>
  <c r="U2582"/>
  <c r="V2582"/>
  <c r="W2582"/>
  <c r="X2582"/>
  <c r="Y2582"/>
  <c r="Z2582"/>
  <c r="AA2582"/>
  <c r="AB2582"/>
  <c r="AC2582"/>
  <c r="AD2582"/>
  <c r="H2583"/>
  <c r="I2583"/>
  <c r="J2583"/>
  <c r="K2583"/>
  <c r="L2583"/>
  <c r="M2583"/>
  <c r="N2583"/>
  <c r="O2583"/>
  <c r="P2583"/>
  <c r="Q2583"/>
  <c r="R2583"/>
  <c r="S2583"/>
  <c r="T2583"/>
  <c r="U2583"/>
  <c r="V2583"/>
  <c r="W2583"/>
  <c r="X2583"/>
  <c r="Y2583"/>
  <c r="Z2583"/>
  <c r="AA2583"/>
  <c r="AB2583"/>
  <c r="AC2583"/>
  <c r="AD2583"/>
  <c r="H2584"/>
  <c r="I2584"/>
  <c r="J2584"/>
  <c r="K2584"/>
  <c r="L2584"/>
  <c r="M2584"/>
  <c r="N2584"/>
  <c r="O2584"/>
  <c r="P2584"/>
  <c r="Q2584"/>
  <c r="R2584"/>
  <c r="S2584"/>
  <c r="T2584"/>
  <c r="U2584"/>
  <c r="V2584"/>
  <c r="W2584"/>
  <c r="X2584"/>
  <c r="Y2584"/>
  <c r="Z2584"/>
  <c r="AA2584"/>
  <c r="AB2584"/>
  <c r="AC2584"/>
  <c r="AD2584"/>
  <c r="H2585"/>
  <c r="I2585"/>
  <c r="J2585"/>
  <c r="K2585"/>
  <c r="L2585"/>
  <c r="M2585"/>
  <c r="N2585"/>
  <c r="O2585"/>
  <c r="P2585"/>
  <c r="Q2585"/>
  <c r="R2585"/>
  <c r="S2585"/>
  <c r="T2585"/>
  <c r="U2585"/>
  <c r="V2585"/>
  <c r="W2585"/>
  <c r="X2585"/>
  <c r="Y2585"/>
  <c r="Z2585"/>
  <c r="AA2585"/>
  <c r="AB2585"/>
  <c r="AC2585"/>
  <c r="AD2585"/>
  <c r="H2586"/>
  <c r="I2586"/>
  <c r="J2586"/>
  <c r="K2586"/>
  <c r="L2586"/>
  <c r="M2586"/>
  <c r="N2586"/>
  <c r="O2586"/>
  <c r="P2586"/>
  <c r="Q2586"/>
  <c r="R2586"/>
  <c r="S2586"/>
  <c r="T2586"/>
  <c r="U2586"/>
  <c r="V2586"/>
  <c r="W2586"/>
  <c r="X2586"/>
  <c r="Y2586"/>
  <c r="Z2586"/>
  <c r="AA2586"/>
  <c r="AB2586"/>
  <c r="AC2586"/>
  <c r="AD2586"/>
  <c r="H2587"/>
  <c r="I2587"/>
  <c r="J2587"/>
  <c r="K2587"/>
  <c r="L2587"/>
  <c r="M2587"/>
  <c r="N2587"/>
  <c r="O2587"/>
  <c r="P2587"/>
  <c r="Q2587"/>
  <c r="R2587"/>
  <c r="S2587"/>
  <c r="T2587"/>
  <c r="U2587"/>
  <c r="V2587"/>
  <c r="W2587"/>
  <c r="X2587"/>
  <c r="Y2587"/>
  <c r="Z2587"/>
  <c r="AA2587"/>
  <c r="AB2587"/>
  <c r="AC2587"/>
  <c r="AD2587"/>
  <c r="H2589"/>
  <c r="I2589"/>
  <c r="J2589"/>
  <c r="K2589"/>
  <c r="L2589"/>
  <c r="M2589"/>
  <c r="N2589"/>
  <c r="O2589"/>
  <c r="P2589"/>
  <c r="Q2589"/>
  <c r="R2589"/>
  <c r="S2589"/>
  <c r="T2589"/>
  <c r="U2589"/>
  <c r="V2589"/>
  <c r="W2589"/>
  <c r="X2589"/>
  <c r="Y2589"/>
  <c r="Z2589"/>
  <c r="AA2589"/>
  <c r="AB2589"/>
  <c r="AC2589"/>
  <c r="AD2589"/>
  <c r="H2590"/>
  <c r="I2590"/>
  <c r="J2590"/>
  <c r="K2590"/>
  <c r="L2590"/>
  <c r="M2590"/>
  <c r="N2590"/>
  <c r="O2590"/>
  <c r="P2590"/>
  <c r="Q2590"/>
  <c r="R2590"/>
  <c r="S2590"/>
  <c r="T2590"/>
  <c r="U2590"/>
  <c r="V2590"/>
  <c r="W2590"/>
  <c r="X2590"/>
  <c r="Y2590"/>
  <c r="Z2590"/>
  <c r="AA2590"/>
  <c r="AB2590"/>
  <c r="AC2590"/>
  <c r="AD2590"/>
  <c r="H2591"/>
  <c r="I2591"/>
  <c r="J2591"/>
  <c r="K2591"/>
  <c r="L2591"/>
  <c r="M2591"/>
  <c r="N2591"/>
  <c r="O2591"/>
  <c r="P2591"/>
  <c r="Q2591"/>
  <c r="R2591"/>
  <c r="S2591"/>
  <c r="T2591"/>
  <c r="U2591"/>
  <c r="V2591"/>
  <c r="W2591"/>
  <c r="X2591"/>
  <c r="Y2591"/>
  <c r="Z2591"/>
  <c r="AA2591"/>
  <c r="AB2591"/>
  <c r="AC2591"/>
  <c r="AD2591"/>
  <c r="H2592"/>
  <c r="I2592"/>
  <c r="J2592"/>
  <c r="K2592"/>
  <c r="L2592"/>
  <c r="M2592"/>
  <c r="N2592"/>
  <c r="O2592"/>
  <c r="P2592"/>
  <c r="Q2592"/>
  <c r="R2592"/>
  <c r="S2592"/>
  <c r="T2592"/>
  <c r="U2592"/>
  <c r="V2592"/>
  <c r="W2592"/>
  <c r="X2592"/>
  <c r="Y2592"/>
  <c r="Z2592"/>
  <c r="AA2592"/>
  <c r="AB2592"/>
  <c r="AC2592"/>
  <c r="AD2592"/>
  <c r="H2593"/>
  <c r="I2593"/>
  <c r="J2593"/>
  <c r="K2593"/>
  <c r="L2593"/>
  <c r="M2593"/>
  <c r="N2593"/>
  <c r="O2593"/>
  <c r="P2593"/>
  <c r="Q2593"/>
  <c r="R2593"/>
  <c r="S2593"/>
  <c r="T2593"/>
  <c r="U2593"/>
  <c r="V2593"/>
  <c r="W2593"/>
  <c r="X2593"/>
  <c r="Y2593"/>
  <c r="Z2593"/>
  <c r="AA2593"/>
  <c r="AB2593"/>
  <c r="AC2593"/>
  <c r="AD2593"/>
  <c r="H2594"/>
  <c r="I2594"/>
  <c r="J2594"/>
  <c r="K2594"/>
  <c r="L2594"/>
  <c r="M2594"/>
  <c r="N2594"/>
  <c r="O2594"/>
  <c r="P2594"/>
  <c r="Q2594"/>
  <c r="R2594"/>
  <c r="S2594"/>
  <c r="T2594"/>
  <c r="U2594"/>
  <c r="V2594"/>
  <c r="W2594"/>
  <c r="X2594"/>
  <c r="Y2594"/>
  <c r="Z2594"/>
  <c r="AA2594"/>
  <c r="AB2594"/>
  <c r="AC2594"/>
  <c r="AD2594"/>
  <c r="H2595"/>
  <c r="I2595"/>
  <c r="J2595"/>
  <c r="K2595"/>
  <c r="L2595"/>
  <c r="M2595"/>
  <c r="N2595"/>
  <c r="O2595"/>
  <c r="P2595"/>
  <c r="Q2595"/>
  <c r="R2595"/>
  <c r="S2595"/>
  <c r="T2595"/>
  <c r="U2595"/>
  <c r="V2595"/>
  <c r="W2595"/>
  <c r="X2595"/>
  <c r="Y2595"/>
  <c r="Z2595"/>
  <c r="AA2595"/>
  <c r="AB2595"/>
  <c r="AC2595"/>
  <c r="AD2595"/>
  <c r="H2596"/>
  <c r="I2596"/>
  <c r="J2596"/>
  <c r="K2596"/>
  <c r="L2596"/>
  <c r="M2596"/>
  <c r="N2596"/>
  <c r="O2596"/>
  <c r="P2596"/>
  <c r="Q2596"/>
  <c r="R2596"/>
  <c r="S2596"/>
  <c r="T2596"/>
  <c r="U2596"/>
  <c r="V2596"/>
  <c r="W2596"/>
  <c r="X2596"/>
  <c r="Y2596"/>
  <c r="Z2596"/>
  <c r="AA2596"/>
  <c r="AB2596"/>
  <c r="AC2596"/>
  <c r="AD2596"/>
  <c r="H2597"/>
  <c r="I2597"/>
  <c r="J2597"/>
  <c r="K2597"/>
  <c r="L2597"/>
  <c r="M2597"/>
  <c r="N2597"/>
  <c r="O2597"/>
  <c r="P2597"/>
  <c r="Q2597"/>
  <c r="R2597"/>
  <c r="S2597"/>
  <c r="T2597"/>
  <c r="U2597"/>
  <c r="V2597"/>
  <c r="W2597"/>
  <c r="X2597"/>
  <c r="Y2597"/>
  <c r="Z2597"/>
  <c r="AA2597"/>
  <c r="AB2597"/>
  <c r="AC2597"/>
  <c r="AD2597"/>
  <c r="H2598"/>
  <c r="I2598"/>
  <c r="J2598"/>
  <c r="K2598"/>
  <c r="L2598"/>
  <c r="M2598"/>
  <c r="N2598"/>
  <c r="O2598"/>
  <c r="P2598"/>
  <c r="Q2598"/>
  <c r="R2598"/>
  <c r="S2598"/>
  <c r="T2598"/>
  <c r="U2598"/>
  <c r="V2598"/>
  <c r="W2598"/>
  <c r="X2598"/>
  <c r="Y2598"/>
  <c r="Z2598"/>
  <c r="AA2598"/>
  <c r="AB2598"/>
  <c r="AC2598"/>
  <c r="AD2598"/>
  <c r="H2599"/>
  <c r="I2599"/>
  <c r="J2599"/>
  <c r="K2599"/>
  <c r="L2599"/>
  <c r="M2599"/>
  <c r="N2599"/>
  <c r="O2599"/>
  <c r="P2599"/>
  <c r="Q2599"/>
  <c r="R2599"/>
  <c r="S2599"/>
  <c r="T2599"/>
  <c r="U2599"/>
  <c r="V2599"/>
  <c r="W2599"/>
  <c r="X2599"/>
  <c r="Y2599"/>
  <c r="Z2599"/>
  <c r="AA2599"/>
  <c r="AB2599"/>
  <c r="AC2599"/>
  <c r="AD2599"/>
  <c r="H2600"/>
  <c r="I2600"/>
  <c r="J2600"/>
  <c r="K2600"/>
  <c r="L2600"/>
  <c r="M2600"/>
  <c r="N2600"/>
  <c r="O2600"/>
  <c r="P2600"/>
  <c r="Q2600"/>
  <c r="R2600"/>
  <c r="S2600"/>
  <c r="T2600"/>
  <c r="U2600"/>
  <c r="V2600"/>
  <c r="W2600"/>
  <c r="X2600"/>
  <c r="Y2600"/>
  <c r="Z2600"/>
  <c r="AA2600"/>
  <c r="AB2600"/>
  <c r="AC2600"/>
  <c r="AD2600"/>
  <c r="H2601"/>
  <c r="I2601"/>
  <c r="J2601"/>
  <c r="K2601"/>
  <c r="L2601"/>
  <c r="M2601"/>
  <c r="N2601"/>
  <c r="O2601"/>
  <c r="P2601"/>
  <c r="Q2601"/>
  <c r="R2601"/>
  <c r="S2601"/>
  <c r="T2601"/>
  <c r="U2601"/>
  <c r="V2601"/>
  <c r="W2601"/>
  <c r="X2601"/>
  <c r="Y2601"/>
  <c r="Z2601"/>
  <c r="AA2601"/>
  <c r="AB2601"/>
  <c r="AC2601"/>
  <c r="AD2601"/>
  <c r="H2602"/>
  <c r="I2602"/>
  <c r="J2602"/>
  <c r="K2602"/>
  <c r="L2602"/>
  <c r="M2602"/>
  <c r="N2602"/>
  <c r="O2602"/>
  <c r="P2602"/>
  <c r="Q2602"/>
  <c r="R2602"/>
  <c r="S2602"/>
  <c r="T2602"/>
  <c r="U2602"/>
  <c r="V2602"/>
  <c r="W2602"/>
  <c r="X2602"/>
  <c r="Y2602"/>
  <c r="Z2602"/>
  <c r="AA2602"/>
  <c r="AB2602"/>
  <c r="AC2602"/>
  <c r="AD2602"/>
  <c r="H2603"/>
  <c r="I2603"/>
  <c r="J2603"/>
  <c r="K2603"/>
  <c r="L2603"/>
  <c r="M2603"/>
  <c r="N2603"/>
  <c r="O2603"/>
  <c r="P2603"/>
  <c r="Q2603"/>
  <c r="R2603"/>
  <c r="S2603"/>
  <c r="T2603"/>
  <c r="U2603"/>
  <c r="V2603"/>
  <c r="W2603"/>
  <c r="X2603"/>
  <c r="Y2603"/>
  <c r="Z2603"/>
  <c r="AA2603"/>
  <c r="AB2603"/>
  <c r="AC2603"/>
  <c r="AD2603"/>
  <c r="H2604"/>
  <c r="I2604"/>
  <c r="J2604"/>
  <c r="K2604"/>
  <c r="L2604"/>
  <c r="M2604"/>
  <c r="N2604"/>
  <c r="O2604"/>
  <c r="P2604"/>
  <c r="Q2604"/>
  <c r="R2604"/>
  <c r="S2604"/>
  <c r="T2604"/>
  <c r="U2604"/>
  <c r="V2604"/>
  <c r="W2604"/>
  <c r="X2604"/>
  <c r="Y2604"/>
  <c r="Z2604"/>
  <c r="AA2604"/>
  <c r="AB2604"/>
  <c r="AC2604"/>
  <c r="AD2604"/>
  <c r="H2606"/>
  <c r="I2606"/>
  <c r="J2606"/>
  <c r="K2606"/>
  <c r="L2606"/>
  <c r="M2606"/>
  <c r="N2606"/>
  <c r="O2606"/>
  <c r="P2606"/>
  <c r="Q2606"/>
  <c r="R2606"/>
  <c r="S2606"/>
  <c r="T2606"/>
  <c r="U2606"/>
  <c r="V2606"/>
  <c r="W2606"/>
  <c r="X2606"/>
  <c r="Y2606"/>
  <c r="Z2606"/>
  <c r="AA2606"/>
  <c r="AB2606"/>
  <c r="AC2606"/>
  <c r="AD2606"/>
  <c r="H2607"/>
  <c r="I2607"/>
  <c r="J2607"/>
  <c r="K2607"/>
  <c r="L2607"/>
  <c r="M2607"/>
  <c r="N2607"/>
  <c r="O2607"/>
  <c r="P2607"/>
  <c r="Q2607"/>
  <c r="R2607"/>
  <c r="S2607"/>
  <c r="T2607"/>
  <c r="U2607"/>
  <c r="V2607"/>
  <c r="W2607"/>
  <c r="X2607"/>
  <c r="Y2607"/>
  <c r="Z2607"/>
  <c r="AA2607"/>
  <c r="AB2607"/>
  <c r="AC2607"/>
  <c r="AD2607"/>
  <c r="H2608"/>
  <c r="I2608"/>
  <c r="J2608"/>
  <c r="K2608"/>
  <c r="L2608"/>
  <c r="M2608"/>
  <c r="N2608"/>
  <c r="O2608"/>
  <c r="P2608"/>
  <c r="Q2608"/>
  <c r="R2608"/>
  <c r="S2608"/>
  <c r="T2608"/>
  <c r="U2608"/>
  <c r="V2608"/>
  <c r="W2608"/>
  <c r="X2608"/>
  <c r="Y2608"/>
  <c r="Z2608"/>
  <c r="AA2608"/>
  <c r="AB2608"/>
  <c r="AC2608"/>
  <c r="AD2608"/>
  <c r="H2609"/>
  <c r="I2609"/>
  <c r="J2609"/>
  <c r="K2609"/>
  <c r="L2609"/>
  <c r="M2609"/>
  <c r="N2609"/>
  <c r="O2609"/>
  <c r="P2609"/>
  <c r="Q2609"/>
  <c r="R2609"/>
  <c r="S2609"/>
  <c r="T2609"/>
  <c r="U2609"/>
  <c r="V2609"/>
  <c r="W2609"/>
  <c r="X2609"/>
  <c r="Y2609"/>
  <c r="Z2609"/>
  <c r="AA2609"/>
  <c r="AB2609"/>
  <c r="AC2609"/>
  <c r="AD2609"/>
  <c r="H2610"/>
  <c r="I2610"/>
  <c r="J2610"/>
  <c r="K2610"/>
  <c r="L2610"/>
  <c r="M2610"/>
  <c r="N2610"/>
  <c r="O2610"/>
  <c r="P2610"/>
  <c r="Q2610"/>
  <c r="R2610"/>
  <c r="S2610"/>
  <c r="T2610"/>
  <c r="U2610"/>
  <c r="V2610"/>
  <c r="W2610"/>
  <c r="X2610"/>
  <c r="Y2610"/>
  <c r="Z2610"/>
  <c r="AA2610"/>
  <c r="AB2610"/>
  <c r="AC2610"/>
  <c r="AD2610"/>
  <c r="H2611"/>
  <c r="I2611"/>
  <c r="J2611"/>
  <c r="K2611"/>
  <c r="L2611"/>
  <c r="M2611"/>
  <c r="N2611"/>
  <c r="O2611"/>
  <c r="P2611"/>
  <c r="Q2611"/>
  <c r="R2611"/>
  <c r="S2611"/>
  <c r="T2611"/>
  <c r="U2611"/>
  <c r="V2611"/>
  <c r="W2611"/>
  <c r="X2611"/>
  <c r="Y2611"/>
  <c r="Z2611"/>
  <c r="AA2611"/>
  <c r="AB2611"/>
  <c r="AC2611"/>
  <c r="AD2611"/>
  <c r="H2612"/>
  <c r="I2612"/>
  <c r="J2612"/>
  <c r="K2612"/>
  <c r="L2612"/>
  <c r="M2612"/>
  <c r="N2612"/>
  <c r="O2612"/>
  <c r="P2612"/>
  <c r="Q2612"/>
  <c r="R2612"/>
  <c r="S2612"/>
  <c r="T2612"/>
  <c r="U2612"/>
  <c r="V2612"/>
  <c r="W2612"/>
  <c r="X2612"/>
  <c r="Y2612"/>
  <c r="Z2612"/>
  <c r="AA2612"/>
  <c r="AB2612"/>
  <c r="AC2612"/>
  <c r="AD2612"/>
  <c r="H2613"/>
  <c r="I2613"/>
  <c r="J2613"/>
  <c r="K2613"/>
  <c r="L2613"/>
  <c r="M2613"/>
  <c r="N2613"/>
  <c r="O2613"/>
  <c r="P2613"/>
  <c r="Q2613"/>
  <c r="R2613"/>
  <c r="S2613"/>
  <c r="T2613"/>
  <c r="U2613"/>
  <c r="V2613"/>
  <c r="W2613"/>
  <c r="X2613"/>
  <c r="Y2613"/>
  <c r="Z2613"/>
  <c r="AA2613"/>
  <c r="AB2613"/>
  <c r="AC2613"/>
  <c r="AD2613"/>
  <c r="H2616"/>
  <c r="I2616"/>
  <c r="J2616"/>
  <c r="K2616"/>
  <c r="L2616"/>
  <c r="M2616"/>
  <c r="N2616"/>
  <c r="O2616"/>
  <c r="P2616"/>
  <c r="Q2616"/>
  <c r="R2616"/>
  <c r="S2616"/>
  <c r="T2616"/>
  <c r="U2616"/>
  <c r="V2616"/>
  <c r="W2616"/>
  <c r="X2616"/>
  <c r="Y2616"/>
  <c r="Z2616"/>
  <c r="AA2616"/>
  <c r="AB2616"/>
  <c r="AC2616"/>
  <c r="AD2616"/>
  <c r="H2617"/>
  <c r="I2617"/>
  <c r="J2617"/>
  <c r="K2617"/>
  <c r="L2617"/>
  <c r="M2617"/>
  <c r="N2617"/>
  <c r="O2617"/>
  <c r="P2617"/>
  <c r="Q2617"/>
  <c r="R2617"/>
  <c r="S2617"/>
  <c r="T2617"/>
  <c r="U2617"/>
  <c r="V2617"/>
  <c r="W2617"/>
  <c r="X2617"/>
  <c r="Y2617"/>
  <c r="Z2617"/>
  <c r="AA2617"/>
  <c r="AB2617"/>
  <c r="AC2617"/>
  <c r="AD2617"/>
  <c r="H2618"/>
  <c r="I2618"/>
  <c r="J2618"/>
  <c r="K2618"/>
  <c r="L2618"/>
  <c r="M2618"/>
  <c r="N2618"/>
  <c r="O2618"/>
  <c r="P2618"/>
  <c r="Q2618"/>
  <c r="R2618"/>
  <c r="S2618"/>
  <c r="T2618"/>
  <c r="U2618"/>
  <c r="V2618"/>
  <c r="W2618"/>
  <c r="X2618"/>
  <c r="Y2618"/>
  <c r="Z2618"/>
  <c r="AA2618"/>
  <c r="AB2618"/>
  <c r="AC2618"/>
  <c r="AD2618"/>
  <c r="H2619"/>
  <c r="I2619"/>
  <c r="J2619"/>
  <c r="K2619"/>
  <c r="L2619"/>
  <c r="M2619"/>
  <c r="N2619"/>
  <c r="O2619"/>
  <c r="P2619"/>
  <c r="Q2619"/>
  <c r="R2619"/>
  <c r="S2619"/>
  <c r="T2619"/>
  <c r="U2619"/>
  <c r="V2619"/>
  <c r="W2619"/>
  <c r="X2619"/>
  <c r="Y2619"/>
  <c r="Z2619"/>
  <c r="AA2619"/>
  <c r="AB2619"/>
  <c r="AC2619"/>
  <c r="AD2619"/>
  <c r="H2620"/>
  <c r="I2620"/>
  <c r="J2620"/>
  <c r="K2620"/>
  <c r="L2620"/>
  <c r="M2620"/>
  <c r="N2620"/>
  <c r="O2620"/>
  <c r="P2620"/>
  <c r="Q2620"/>
  <c r="R2620"/>
  <c r="S2620"/>
  <c r="T2620"/>
  <c r="U2620"/>
  <c r="V2620"/>
  <c r="W2620"/>
  <c r="X2620"/>
  <c r="Y2620"/>
  <c r="Z2620"/>
  <c r="AA2620"/>
  <c r="AB2620"/>
  <c r="AC2620"/>
  <c r="AD2620"/>
  <c r="H2621"/>
  <c r="I2621"/>
  <c r="J2621"/>
  <c r="K2621"/>
  <c r="L2621"/>
  <c r="M2621"/>
  <c r="N2621"/>
  <c r="O2621"/>
  <c r="P2621"/>
  <c r="Q2621"/>
  <c r="R2621"/>
  <c r="S2621"/>
  <c r="T2621"/>
  <c r="U2621"/>
  <c r="V2621"/>
  <c r="W2621"/>
  <c r="X2621"/>
  <c r="Y2621"/>
  <c r="Z2621"/>
  <c r="AA2621"/>
  <c r="AB2621"/>
  <c r="AC2621"/>
  <c r="AD2621"/>
  <c r="H2622"/>
  <c r="I2622"/>
  <c r="J2622"/>
  <c r="K2622"/>
  <c r="L2622"/>
  <c r="M2622"/>
  <c r="N2622"/>
  <c r="O2622"/>
  <c r="P2622"/>
  <c r="Q2622"/>
  <c r="R2622"/>
  <c r="S2622"/>
  <c r="T2622"/>
  <c r="U2622"/>
  <c r="V2622"/>
  <c r="W2622"/>
  <c r="X2622"/>
  <c r="Y2622"/>
  <c r="Z2622"/>
  <c r="AA2622"/>
  <c r="AB2622"/>
  <c r="AC2622"/>
  <c r="AD2622"/>
  <c r="H2623"/>
  <c r="I2623"/>
  <c r="J2623"/>
  <c r="K2623"/>
  <c r="L2623"/>
  <c r="M2623"/>
  <c r="N2623"/>
  <c r="O2623"/>
  <c r="P2623"/>
  <c r="Q2623"/>
  <c r="R2623"/>
  <c r="S2623"/>
  <c r="T2623"/>
  <c r="U2623"/>
  <c r="V2623"/>
  <c r="W2623"/>
  <c r="X2623"/>
  <c r="Y2623"/>
  <c r="Z2623"/>
  <c r="AA2623"/>
  <c r="AB2623"/>
  <c r="AC2623"/>
  <c r="AD2623"/>
  <c r="H2632"/>
  <c r="I2632"/>
  <c r="J2632"/>
  <c r="K2632"/>
  <c r="L2632"/>
  <c r="M2632"/>
  <c r="N2632"/>
  <c r="O2632"/>
  <c r="P2632"/>
  <c r="Q2632"/>
  <c r="R2632"/>
  <c r="S2632"/>
  <c r="T2632"/>
  <c r="U2632"/>
  <c r="V2632"/>
  <c r="W2632"/>
  <c r="X2632"/>
  <c r="Y2632"/>
  <c r="Z2632"/>
  <c r="AA2632"/>
  <c r="AB2632"/>
  <c r="AC2632"/>
  <c r="AD2632"/>
  <c r="H2633"/>
  <c r="I2633"/>
  <c r="J2633"/>
  <c r="K2633"/>
  <c r="L2633"/>
  <c r="M2633"/>
  <c r="N2633"/>
  <c r="O2633"/>
  <c r="P2633"/>
  <c r="Q2633"/>
  <c r="R2633"/>
  <c r="S2633"/>
  <c r="T2633"/>
  <c r="U2633"/>
  <c r="V2633"/>
  <c r="W2633"/>
  <c r="X2633"/>
  <c r="Y2633"/>
  <c r="Z2633"/>
  <c r="AA2633"/>
  <c r="AB2633"/>
  <c r="AC2633"/>
  <c r="AD2633"/>
  <c r="H2634"/>
  <c r="I2634"/>
  <c r="J2634"/>
  <c r="K2634"/>
  <c r="L2634"/>
  <c r="M2634"/>
  <c r="N2634"/>
  <c r="O2634"/>
  <c r="P2634"/>
  <c r="Q2634"/>
  <c r="R2634"/>
  <c r="S2634"/>
  <c r="T2634"/>
  <c r="U2634"/>
  <c r="V2634"/>
  <c r="W2634"/>
  <c r="X2634"/>
  <c r="Y2634"/>
  <c r="Z2634"/>
  <c r="AA2634"/>
  <c r="AB2634"/>
  <c r="AC2634"/>
  <c r="AD2634"/>
  <c r="H2635"/>
  <c r="I2635"/>
  <c r="J2635"/>
  <c r="K2635"/>
  <c r="L2635"/>
  <c r="M2635"/>
  <c r="N2635"/>
  <c r="O2635"/>
  <c r="P2635"/>
  <c r="Q2635"/>
  <c r="R2635"/>
  <c r="S2635"/>
  <c r="T2635"/>
  <c r="U2635"/>
  <c r="V2635"/>
  <c r="W2635"/>
  <c r="X2635"/>
  <c r="Y2635"/>
  <c r="Z2635"/>
  <c r="AA2635"/>
  <c r="AB2635"/>
  <c r="AC2635"/>
  <c r="AD2635"/>
  <c r="H2636"/>
  <c r="I2636"/>
  <c r="J2636"/>
  <c r="K2636"/>
  <c r="L2636"/>
  <c r="M2636"/>
  <c r="N2636"/>
  <c r="O2636"/>
  <c r="P2636"/>
  <c r="Q2636"/>
  <c r="R2636"/>
  <c r="S2636"/>
  <c r="T2636"/>
  <c r="U2636"/>
  <c r="V2636"/>
  <c r="W2636"/>
  <c r="X2636"/>
  <c r="Y2636"/>
  <c r="Z2636"/>
  <c r="AA2636"/>
  <c r="AB2636"/>
  <c r="AC2636"/>
  <c r="AD2636"/>
  <c r="H2637"/>
  <c r="I2637"/>
  <c r="J2637"/>
  <c r="K2637"/>
  <c r="L2637"/>
  <c r="M2637"/>
  <c r="N2637"/>
  <c r="O2637"/>
  <c r="P2637"/>
  <c r="Q2637"/>
  <c r="R2637"/>
  <c r="S2637"/>
  <c r="T2637"/>
  <c r="U2637"/>
  <c r="V2637"/>
  <c r="W2637"/>
  <c r="X2637"/>
  <c r="Y2637"/>
  <c r="Z2637"/>
  <c r="AA2637"/>
  <c r="AB2637"/>
  <c r="AC2637"/>
  <c r="AD2637"/>
  <c r="H2638"/>
  <c r="I2638"/>
  <c r="J2638"/>
  <c r="K2638"/>
  <c r="L2638"/>
  <c r="M2638"/>
  <c r="N2638"/>
  <c r="O2638"/>
  <c r="P2638"/>
  <c r="Q2638"/>
  <c r="R2638"/>
  <c r="S2638"/>
  <c r="T2638"/>
  <c r="U2638"/>
  <c r="V2638"/>
  <c r="W2638"/>
  <c r="X2638"/>
  <c r="Y2638"/>
  <c r="Z2638"/>
  <c r="AA2638"/>
  <c r="AB2638"/>
  <c r="AC2638"/>
  <c r="AD2638"/>
  <c r="H2639"/>
  <c r="I2639"/>
  <c r="J2639"/>
  <c r="K2639"/>
  <c r="L2639"/>
  <c r="M2639"/>
  <c r="N2639"/>
  <c r="O2639"/>
  <c r="P2639"/>
  <c r="Q2639"/>
  <c r="R2639"/>
  <c r="S2639"/>
  <c r="T2639"/>
  <c r="U2639"/>
  <c r="V2639"/>
  <c r="W2639"/>
  <c r="X2639"/>
  <c r="Y2639"/>
  <c r="Z2639"/>
  <c r="AA2639"/>
  <c r="AB2639"/>
  <c r="AC2639"/>
  <c r="AD2639"/>
  <c r="H2648"/>
  <c r="I2648"/>
  <c r="J2648"/>
  <c r="K2648"/>
  <c r="L2648"/>
  <c r="M2648"/>
  <c r="N2648"/>
  <c r="O2648"/>
  <c r="P2648"/>
  <c r="Q2648"/>
  <c r="R2648"/>
  <c r="S2648"/>
  <c r="T2648"/>
  <c r="U2648"/>
  <c r="V2648"/>
  <c r="W2648"/>
  <c r="X2648"/>
  <c r="Y2648"/>
  <c r="Z2648"/>
  <c r="AA2648"/>
  <c r="AB2648"/>
  <c r="AC2648"/>
  <c r="AD2648"/>
  <c r="H2649"/>
  <c r="I2649"/>
  <c r="J2649"/>
  <c r="K2649"/>
  <c r="L2649"/>
  <c r="M2649"/>
  <c r="N2649"/>
  <c r="O2649"/>
  <c r="P2649"/>
  <c r="Q2649"/>
  <c r="R2649"/>
  <c r="S2649"/>
  <c r="T2649"/>
  <c r="U2649"/>
  <c r="V2649"/>
  <c r="W2649"/>
  <c r="X2649"/>
  <c r="Y2649"/>
  <c r="Z2649"/>
  <c r="AA2649"/>
  <c r="AB2649"/>
  <c r="AC2649"/>
  <c r="AD2649"/>
  <c r="H2650"/>
  <c r="I2650"/>
  <c r="J2650"/>
  <c r="K2650"/>
  <c r="L2650"/>
  <c r="M2650"/>
  <c r="N2650"/>
  <c r="O2650"/>
  <c r="P2650"/>
  <c r="Q2650"/>
  <c r="R2650"/>
  <c r="S2650"/>
  <c r="T2650"/>
  <c r="U2650"/>
  <c r="V2650"/>
  <c r="W2650"/>
  <c r="X2650"/>
  <c r="Y2650"/>
  <c r="Z2650"/>
  <c r="AA2650"/>
  <c r="AB2650"/>
  <c r="AC2650"/>
  <c r="AD2650"/>
  <c r="H2651"/>
  <c r="I2651"/>
  <c r="J2651"/>
  <c r="K2651"/>
  <c r="L2651"/>
  <c r="M2651"/>
  <c r="N2651"/>
  <c r="O2651"/>
  <c r="P2651"/>
  <c r="Q2651"/>
  <c r="R2651"/>
  <c r="S2651"/>
  <c r="T2651"/>
  <c r="U2651"/>
  <c r="V2651"/>
  <c r="W2651"/>
  <c r="X2651"/>
  <c r="Y2651"/>
  <c r="Z2651"/>
  <c r="AA2651"/>
  <c r="AB2651"/>
  <c r="AC2651"/>
  <c r="AD2651"/>
  <c r="H2652"/>
  <c r="I2652"/>
  <c r="J2652"/>
  <c r="K2652"/>
  <c r="L2652"/>
  <c r="M2652"/>
  <c r="N2652"/>
  <c r="O2652"/>
  <c r="P2652"/>
  <c r="Q2652"/>
  <c r="R2652"/>
  <c r="S2652"/>
  <c r="T2652"/>
  <c r="U2652"/>
  <c r="V2652"/>
  <c r="W2652"/>
  <c r="X2652"/>
  <c r="Y2652"/>
  <c r="Z2652"/>
  <c r="AA2652"/>
  <c r="AB2652"/>
  <c r="AC2652"/>
  <c r="AD2652"/>
  <c r="H2653"/>
  <c r="I2653"/>
  <c r="J2653"/>
  <c r="K2653"/>
  <c r="L2653"/>
  <c r="M2653"/>
  <c r="N2653"/>
  <c r="O2653"/>
  <c r="P2653"/>
  <c r="Q2653"/>
  <c r="R2653"/>
  <c r="S2653"/>
  <c r="T2653"/>
  <c r="U2653"/>
  <c r="V2653"/>
  <c r="W2653"/>
  <c r="X2653"/>
  <c r="Y2653"/>
  <c r="Z2653"/>
  <c r="AA2653"/>
  <c r="AB2653"/>
  <c r="AC2653"/>
  <c r="AD2653"/>
  <c r="H2654"/>
  <c r="I2654"/>
  <c r="J2654"/>
  <c r="K2654"/>
  <c r="L2654"/>
  <c r="M2654"/>
  <c r="N2654"/>
  <c r="O2654"/>
  <c r="P2654"/>
  <c r="Q2654"/>
  <c r="R2654"/>
  <c r="S2654"/>
  <c r="T2654"/>
  <c r="U2654"/>
  <c r="V2654"/>
  <c r="W2654"/>
  <c r="X2654"/>
  <c r="Y2654"/>
  <c r="Z2654"/>
  <c r="AA2654"/>
  <c r="AB2654"/>
  <c r="AC2654"/>
  <c r="AD2654"/>
  <c r="H2655"/>
  <c r="I2655"/>
  <c r="J2655"/>
  <c r="K2655"/>
  <c r="L2655"/>
  <c r="M2655"/>
  <c r="N2655"/>
  <c r="O2655"/>
  <c r="P2655"/>
  <c r="Q2655"/>
  <c r="R2655"/>
  <c r="S2655"/>
  <c r="T2655"/>
  <c r="U2655"/>
  <c r="V2655"/>
  <c r="W2655"/>
  <c r="X2655"/>
  <c r="Y2655"/>
  <c r="Z2655"/>
  <c r="AA2655"/>
  <c r="AB2655"/>
  <c r="AC2655"/>
  <c r="AD2655"/>
  <c r="H2656"/>
  <c r="I2656"/>
  <c r="J2656"/>
  <c r="K2656"/>
  <c r="L2656"/>
  <c r="M2656"/>
  <c r="N2656"/>
  <c r="O2656"/>
  <c r="P2656"/>
  <c r="Q2656"/>
  <c r="R2656"/>
  <c r="S2656"/>
  <c r="T2656"/>
  <c r="U2656"/>
  <c r="V2656"/>
  <c r="W2656"/>
  <c r="X2656"/>
  <c r="Y2656"/>
  <c r="Z2656"/>
  <c r="AA2656"/>
  <c r="AB2656"/>
  <c r="AC2656"/>
  <c r="AD2656"/>
  <c r="H2657"/>
  <c r="I2657"/>
  <c r="J2657"/>
  <c r="K2657"/>
  <c r="L2657"/>
  <c r="M2657"/>
  <c r="N2657"/>
  <c r="O2657"/>
  <c r="P2657"/>
  <c r="Q2657"/>
  <c r="R2657"/>
  <c r="S2657"/>
  <c r="T2657"/>
  <c r="U2657"/>
  <c r="V2657"/>
  <c r="W2657"/>
  <c r="X2657"/>
  <c r="Y2657"/>
  <c r="Z2657"/>
  <c r="AA2657"/>
  <c r="AB2657"/>
  <c r="AC2657"/>
  <c r="AD2657"/>
  <c r="H2658"/>
  <c r="I2658"/>
  <c r="J2658"/>
  <c r="K2658"/>
  <c r="L2658"/>
  <c r="M2658"/>
  <c r="N2658"/>
  <c r="O2658"/>
  <c r="P2658"/>
  <c r="Q2658"/>
  <c r="R2658"/>
  <c r="S2658"/>
  <c r="T2658"/>
  <c r="U2658"/>
  <c r="V2658"/>
  <c r="W2658"/>
  <c r="X2658"/>
  <c r="Y2658"/>
  <c r="Z2658"/>
  <c r="AA2658"/>
  <c r="AB2658"/>
  <c r="AC2658"/>
  <c r="AD2658"/>
  <c r="H2659"/>
  <c r="I2659"/>
  <c r="J2659"/>
  <c r="K2659"/>
  <c r="L2659"/>
  <c r="M2659"/>
  <c r="N2659"/>
  <c r="O2659"/>
  <c r="P2659"/>
  <c r="Q2659"/>
  <c r="R2659"/>
  <c r="S2659"/>
  <c r="T2659"/>
  <c r="U2659"/>
  <c r="V2659"/>
  <c r="W2659"/>
  <c r="X2659"/>
  <c r="Y2659"/>
  <c r="Z2659"/>
  <c r="AA2659"/>
  <c r="AB2659"/>
  <c r="AC2659"/>
  <c r="AD2659"/>
  <c r="H2660"/>
  <c r="I2660"/>
  <c r="J2660"/>
  <c r="K2660"/>
  <c r="L2660"/>
  <c r="M2660"/>
  <c r="N2660"/>
  <c r="O2660"/>
  <c r="P2660"/>
  <c r="Q2660"/>
  <c r="R2660"/>
  <c r="S2660"/>
  <c r="T2660"/>
  <c r="U2660"/>
  <c r="V2660"/>
  <c r="W2660"/>
  <c r="X2660"/>
  <c r="Y2660"/>
  <c r="Z2660"/>
  <c r="AA2660"/>
  <c r="AB2660"/>
  <c r="AC2660"/>
  <c r="AD2660"/>
  <c r="H2661"/>
  <c r="I2661"/>
  <c r="J2661"/>
  <c r="K2661"/>
  <c r="L2661"/>
  <c r="M2661"/>
  <c r="N2661"/>
  <c r="O2661"/>
  <c r="P2661"/>
  <c r="Q2661"/>
  <c r="R2661"/>
  <c r="S2661"/>
  <c r="T2661"/>
  <c r="U2661"/>
  <c r="V2661"/>
  <c r="W2661"/>
  <c r="X2661"/>
  <c r="Y2661"/>
  <c r="Z2661"/>
  <c r="AA2661"/>
  <c r="AB2661"/>
  <c r="AC2661"/>
  <c r="AD2661"/>
  <c r="H2662"/>
  <c r="I2662"/>
  <c r="J2662"/>
  <c r="K2662"/>
  <c r="L2662"/>
  <c r="M2662"/>
  <c r="N2662"/>
  <c r="O2662"/>
  <c r="P2662"/>
  <c r="Q2662"/>
  <c r="R2662"/>
  <c r="S2662"/>
  <c r="T2662"/>
  <c r="U2662"/>
  <c r="V2662"/>
  <c r="W2662"/>
  <c r="X2662"/>
  <c r="Y2662"/>
  <c r="Z2662"/>
  <c r="AA2662"/>
  <c r="AB2662"/>
  <c r="AC2662"/>
  <c r="AD2662"/>
  <c r="H2663"/>
  <c r="I2663"/>
  <c r="J2663"/>
  <c r="K2663"/>
  <c r="L2663"/>
  <c r="M2663"/>
  <c r="N2663"/>
  <c r="O2663"/>
  <c r="P2663"/>
  <c r="Q2663"/>
  <c r="R2663"/>
  <c r="S2663"/>
  <c r="T2663"/>
  <c r="U2663"/>
  <c r="V2663"/>
  <c r="W2663"/>
  <c r="X2663"/>
  <c r="Y2663"/>
  <c r="Z2663"/>
  <c r="AA2663"/>
  <c r="AB2663"/>
  <c r="AC2663"/>
  <c r="AD2663"/>
  <c r="H2664"/>
  <c r="I2664"/>
  <c r="J2664"/>
  <c r="K2664"/>
  <c r="L2664"/>
  <c r="M2664"/>
  <c r="N2664"/>
  <c r="O2664"/>
  <c r="P2664"/>
  <c r="Q2664"/>
  <c r="R2664"/>
  <c r="S2664"/>
  <c r="T2664"/>
  <c r="U2664"/>
  <c r="V2664"/>
  <c r="W2664"/>
  <c r="X2664"/>
  <c r="Y2664"/>
  <c r="Z2664"/>
  <c r="AA2664"/>
  <c r="AB2664"/>
  <c r="AC2664"/>
  <c r="AD2664"/>
  <c r="H2665"/>
  <c r="I2665"/>
  <c r="J2665"/>
  <c r="K2665"/>
  <c r="L2665"/>
  <c r="M2665"/>
  <c r="N2665"/>
  <c r="O2665"/>
  <c r="P2665"/>
  <c r="Q2665"/>
  <c r="R2665"/>
  <c r="S2665"/>
  <c r="T2665"/>
  <c r="U2665"/>
  <c r="V2665"/>
  <c r="W2665"/>
  <c r="X2665"/>
  <c r="Y2665"/>
  <c r="Z2665"/>
  <c r="AA2665"/>
  <c r="AB2665"/>
  <c r="AC2665"/>
  <c r="AD2665"/>
  <c r="H2666"/>
  <c r="I2666"/>
  <c r="J2666"/>
  <c r="K2666"/>
  <c r="L2666"/>
  <c r="M2666"/>
  <c r="N2666"/>
  <c r="O2666"/>
  <c r="P2666"/>
  <c r="Q2666"/>
  <c r="R2666"/>
  <c r="S2666"/>
  <c r="T2666"/>
  <c r="U2666"/>
  <c r="V2666"/>
  <c r="W2666"/>
  <c r="X2666"/>
  <c r="Y2666"/>
  <c r="Z2666"/>
  <c r="AA2666"/>
  <c r="AB2666"/>
  <c r="AC2666"/>
  <c r="AD2666"/>
  <c r="H2667"/>
  <c r="I2667"/>
  <c r="J2667"/>
  <c r="K2667"/>
  <c r="L2667"/>
  <c r="M2667"/>
  <c r="N2667"/>
  <c r="O2667"/>
  <c r="P2667"/>
  <c r="Q2667"/>
  <c r="R2667"/>
  <c r="S2667"/>
  <c r="T2667"/>
  <c r="U2667"/>
  <c r="V2667"/>
  <c r="W2667"/>
  <c r="X2667"/>
  <c r="Y2667"/>
  <c r="Z2667"/>
  <c r="AA2667"/>
  <c r="AB2667"/>
  <c r="AC2667"/>
  <c r="AD2667"/>
  <c r="H2668"/>
  <c r="I2668"/>
  <c r="J2668"/>
  <c r="K2668"/>
  <c r="L2668"/>
  <c r="M2668"/>
  <c r="N2668"/>
  <c r="O2668"/>
  <c r="P2668"/>
  <c r="Q2668"/>
  <c r="R2668"/>
  <c r="S2668"/>
  <c r="T2668"/>
  <c r="U2668"/>
  <c r="V2668"/>
  <c r="W2668"/>
  <c r="X2668"/>
  <c r="Y2668"/>
  <c r="Z2668"/>
  <c r="AA2668"/>
  <c r="AB2668"/>
  <c r="AC2668"/>
  <c r="AD2668"/>
  <c r="H2669"/>
  <c r="I2669"/>
  <c r="J2669"/>
  <c r="K2669"/>
  <c r="L2669"/>
  <c r="M2669"/>
  <c r="N2669"/>
  <c r="O2669"/>
  <c r="P2669"/>
  <c r="Q2669"/>
  <c r="R2669"/>
  <c r="S2669"/>
  <c r="T2669"/>
  <c r="U2669"/>
  <c r="V2669"/>
  <c r="W2669"/>
  <c r="X2669"/>
  <c r="Y2669"/>
  <c r="Z2669"/>
  <c r="AA2669"/>
  <c r="AB2669"/>
  <c r="AC2669"/>
  <c r="AD2669"/>
  <c r="H2670"/>
  <c r="I2670"/>
  <c r="J2670"/>
  <c r="K2670"/>
  <c r="L2670"/>
  <c r="M2670"/>
  <c r="N2670"/>
  <c r="O2670"/>
  <c r="P2670"/>
  <c r="Q2670"/>
  <c r="R2670"/>
  <c r="S2670"/>
  <c r="T2670"/>
  <c r="U2670"/>
  <c r="V2670"/>
  <c r="W2670"/>
  <c r="X2670"/>
  <c r="Y2670"/>
  <c r="Z2670"/>
  <c r="AA2670"/>
  <c r="AB2670"/>
  <c r="AC2670"/>
  <c r="AD2670"/>
  <c r="H2671"/>
  <c r="I2671"/>
  <c r="J2671"/>
  <c r="K2671"/>
  <c r="L2671"/>
  <c r="M2671"/>
  <c r="N2671"/>
  <c r="O2671"/>
  <c r="P2671"/>
  <c r="Q2671"/>
  <c r="R2671"/>
  <c r="S2671"/>
  <c r="T2671"/>
  <c r="U2671"/>
  <c r="V2671"/>
  <c r="W2671"/>
  <c r="X2671"/>
  <c r="Y2671"/>
  <c r="Z2671"/>
  <c r="AA2671"/>
  <c r="AB2671"/>
  <c r="AC2671"/>
  <c r="AD2671"/>
  <c r="H2672"/>
  <c r="I2672"/>
  <c r="J2672"/>
  <c r="K2672"/>
  <c r="L2672"/>
  <c r="M2672"/>
  <c r="N2672"/>
  <c r="O2672"/>
  <c r="P2672"/>
  <c r="Q2672"/>
  <c r="R2672"/>
  <c r="S2672"/>
  <c r="T2672"/>
  <c r="U2672"/>
  <c r="V2672"/>
  <c r="W2672"/>
  <c r="X2672"/>
  <c r="Y2672"/>
  <c r="Z2672"/>
  <c r="AA2672"/>
  <c r="AB2672"/>
  <c r="AC2672"/>
  <c r="AD2672"/>
  <c r="H2673"/>
  <c r="I2673"/>
  <c r="J2673"/>
  <c r="K2673"/>
  <c r="L2673"/>
  <c r="M2673"/>
  <c r="N2673"/>
  <c r="O2673"/>
  <c r="P2673"/>
  <c r="Q2673"/>
  <c r="R2673"/>
  <c r="S2673"/>
  <c r="T2673"/>
  <c r="U2673"/>
  <c r="V2673"/>
  <c r="W2673"/>
  <c r="X2673"/>
  <c r="Y2673"/>
  <c r="Z2673"/>
  <c r="AA2673"/>
  <c r="AB2673"/>
  <c r="AC2673"/>
  <c r="AD2673"/>
  <c r="H2674"/>
  <c r="I2674"/>
  <c r="J2674"/>
  <c r="K2674"/>
  <c r="L2674"/>
  <c r="M2674"/>
  <c r="N2674"/>
  <c r="O2674"/>
  <c r="P2674"/>
  <c r="Q2674"/>
  <c r="R2674"/>
  <c r="S2674"/>
  <c r="T2674"/>
  <c r="U2674"/>
  <c r="V2674"/>
  <c r="W2674"/>
  <c r="X2674"/>
  <c r="Y2674"/>
  <c r="Z2674"/>
  <c r="AA2674"/>
  <c r="AB2674"/>
  <c r="AC2674"/>
  <c r="AD2674"/>
  <c r="H2675"/>
  <c r="I2675"/>
  <c r="J2675"/>
  <c r="K2675"/>
  <c r="L2675"/>
  <c r="M2675"/>
  <c r="N2675"/>
  <c r="O2675"/>
  <c r="P2675"/>
  <c r="Q2675"/>
  <c r="R2675"/>
  <c r="S2675"/>
  <c r="T2675"/>
  <c r="U2675"/>
  <c r="V2675"/>
  <c r="W2675"/>
  <c r="X2675"/>
  <c r="Y2675"/>
  <c r="Z2675"/>
  <c r="AA2675"/>
  <c r="AB2675"/>
  <c r="AC2675"/>
  <c r="AD2675"/>
  <c r="H2676"/>
  <c r="I2676"/>
  <c r="J2676"/>
  <c r="K2676"/>
  <c r="L2676"/>
  <c r="M2676"/>
  <c r="N2676"/>
  <c r="O2676"/>
  <c r="P2676"/>
  <c r="Q2676"/>
  <c r="R2676"/>
  <c r="S2676"/>
  <c r="T2676"/>
  <c r="U2676"/>
  <c r="V2676"/>
  <c r="W2676"/>
  <c r="X2676"/>
  <c r="Y2676"/>
  <c r="Z2676"/>
  <c r="AA2676"/>
  <c r="AB2676"/>
  <c r="AC2676"/>
  <c r="AD2676"/>
  <c r="H2677"/>
  <c r="I2677"/>
  <c r="J2677"/>
  <c r="K2677"/>
  <c r="L2677"/>
  <c r="M2677"/>
  <c r="N2677"/>
  <c r="O2677"/>
  <c r="P2677"/>
  <c r="Q2677"/>
  <c r="R2677"/>
  <c r="S2677"/>
  <c r="T2677"/>
  <c r="U2677"/>
  <c r="V2677"/>
  <c r="W2677"/>
  <c r="X2677"/>
  <c r="Y2677"/>
  <c r="Z2677"/>
  <c r="AA2677"/>
  <c r="AB2677"/>
  <c r="AC2677"/>
  <c r="AD2677"/>
  <c r="H2678"/>
  <c r="I2678"/>
  <c r="J2678"/>
  <c r="K2678"/>
  <c r="L2678"/>
  <c r="M2678"/>
  <c r="N2678"/>
  <c r="O2678"/>
  <c r="P2678"/>
  <c r="Q2678"/>
  <c r="R2678"/>
  <c r="S2678"/>
  <c r="T2678"/>
  <c r="U2678"/>
  <c r="V2678"/>
  <c r="W2678"/>
  <c r="X2678"/>
  <c r="Y2678"/>
  <c r="Z2678"/>
  <c r="AA2678"/>
  <c r="AB2678"/>
  <c r="AC2678"/>
  <c r="AD2678"/>
  <c r="H2679"/>
  <c r="I2679"/>
  <c r="J2679"/>
  <c r="K2679"/>
  <c r="L2679"/>
  <c r="M2679"/>
  <c r="N2679"/>
  <c r="O2679"/>
  <c r="P2679"/>
  <c r="Q2679"/>
  <c r="R2679"/>
  <c r="S2679"/>
  <c r="T2679"/>
  <c r="U2679"/>
  <c r="V2679"/>
  <c r="W2679"/>
  <c r="X2679"/>
  <c r="Y2679"/>
  <c r="Z2679"/>
  <c r="AA2679"/>
  <c r="AB2679"/>
  <c r="AC2679"/>
  <c r="AD2679"/>
  <c r="H2680"/>
  <c r="I2680"/>
  <c r="J2680"/>
  <c r="K2680"/>
  <c r="L2680"/>
  <c r="M2680"/>
  <c r="N2680"/>
  <c r="O2680"/>
  <c r="P2680"/>
  <c r="Q2680"/>
  <c r="R2680"/>
  <c r="S2680"/>
  <c r="T2680"/>
  <c r="U2680"/>
  <c r="V2680"/>
  <c r="W2680"/>
  <c r="X2680"/>
  <c r="Y2680"/>
  <c r="Z2680"/>
  <c r="AA2680"/>
  <c r="AB2680"/>
  <c r="AC2680"/>
  <c r="AD2680"/>
  <c r="H2681"/>
  <c r="I2681"/>
  <c r="J2681"/>
  <c r="K2681"/>
  <c r="L2681"/>
  <c r="M2681"/>
  <c r="N2681"/>
  <c r="O2681"/>
  <c r="P2681"/>
  <c r="Q2681"/>
  <c r="R2681"/>
  <c r="S2681"/>
  <c r="T2681"/>
  <c r="U2681"/>
  <c r="V2681"/>
  <c r="W2681"/>
  <c r="X2681"/>
  <c r="Y2681"/>
  <c r="Z2681"/>
  <c r="AA2681"/>
  <c r="AB2681"/>
  <c r="AC2681"/>
  <c r="AD2681"/>
  <c r="H2682"/>
  <c r="I2682"/>
  <c r="J2682"/>
  <c r="K2682"/>
  <c r="L2682"/>
  <c r="M2682"/>
  <c r="N2682"/>
  <c r="O2682"/>
  <c r="P2682"/>
  <c r="Q2682"/>
  <c r="R2682"/>
  <c r="S2682"/>
  <c r="T2682"/>
  <c r="U2682"/>
  <c r="V2682"/>
  <c r="W2682"/>
  <c r="X2682"/>
  <c r="Y2682"/>
  <c r="Z2682"/>
  <c r="AA2682"/>
  <c r="AB2682"/>
  <c r="AC2682"/>
  <c r="AD2682"/>
  <c r="H2683"/>
  <c r="I2683"/>
  <c r="J2683"/>
  <c r="K2683"/>
  <c r="L2683"/>
  <c r="M2683"/>
  <c r="N2683"/>
  <c r="O2683"/>
  <c r="P2683"/>
  <c r="Q2683"/>
  <c r="R2683"/>
  <c r="S2683"/>
  <c r="T2683"/>
  <c r="U2683"/>
  <c r="V2683"/>
  <c r="W2683"/>
  <c r="X2683"/>
  <c r="Y2683"/>
  <c r="Z2683"/>
  <c r="AA2683"/>
  <c r="AB2683"/>
  <c r="AC2683"/>
  <c r="AD2683"/>
  <c r="H2684"/>
  <c r="I2684"/>
  <c r="J2684"/>
  <c r="K2684"/>
  <c r="L2684"/>
  <c r="M2684"/>
  <c r="N2684"/>
  <c r="O2684"/>
  <c r="P2684"/>
  <c r="Q2684"/>
  <c r="R2684"/>
  <c r="S2684"/>
  <c r="T2684"/>
  <c r="U2684"/>
  <c r="V2684"/>
  <c r="W2684"/>
  <c r="X2684"/>
  <c r="Y2684"/>
  <c r="Z2684"/>
  <c r="AA2684"/>
  <c r="AB2684"/>
  <c r="AC2684"/>
  <c r="AD2684"/>
  <c r="H2685"/>
  <c r="I2685"/>
  <c r="J2685"/>
  <c r="K2685"/>
  <c r="L2685"/>
  <c r="M2685"/>
  <c r="N2685"/>
  <c r="O2685"/>
  <c r="P2685"/>
  <c r="Q2685"/>
  <c r="R2685"/>
  <c r="S2685"/>
  <c r="T2685"/>
  <c r="U2685"/>
  <c r="V2685"/>
  <c r="W2685"/>
  <c r="X2685"/>
  <c r="Y2685"/>
  <c r="Z2685"/>
  <c r="AA2685"/>
  <c r="AB2685"/>
  <c r="AC2685"/>
  <c r="AD2685"/>
  <c r="H2686"/>
  <c r="I2686"/>
  <c r="J2686"/>
  <c r="K2686"/>
  <c r="L2686"/>
  <c r="M2686"/>
  <c r="N2686"/>
  <c r="O2686"/>
  <c r="P2686"/>
  <c r="Q2686"/>
  <c r="R2686"/>
  <c r="S2686"/>
  <c r="T2686"/>
  <c r="U2686"/>
  <c r="V2686"/>
  <c r="W2686"/>
  <c r="X2686"/>
  <c r="Y2686"/>
  <c r="Z2686"/>
  <c r="AA2686"/>
  <c r="AB2686"/>
  <c r="AC2686"/>
  <c r="AD2686"/>
  <c r="H2687"/>
  <c r="I2687"/>
  <c r="J2687"/>
  <c r="K2687"/>
  <c r="L2687"/>
  <c r="M2687"/>
  <c r="N2687"/>
  <c r="O2687"/>
  <c r="P2687"/>
  <c r="Q2687"/>
  <c r="R2687"/>
  <c r="S2687"/>
  <c r="T2687"/>
  <c r="U2687"/>
  <c r="V2687"/>
  <c r="W2687"/>
  <c r="X2687"/>
  <c r="Y2687"/>
  <c r="Z2687"/>
  <c r="AA2687"/>
  <c r="AB2687"/>
  <c r="AC2687"/>
  <c r="AD2687"/>
  <c r="H2696"/>
  <c r="I2696"/>
  <c r="J2696"/>
  <c r="K2696"/>
  <c r="L2696"/>
  <c r="M2696"/>
  <c r="N2696"/>
  <c r="O2696"/>
  <c r="P2696"/>
  <c r="Q2696"/>
  <c r="R2696"/>
  <c r="S2696"/>
  <c r="T2696"/>
  <c r="U2696"/>
  <c r="V2696"/>
  <c r="W2696"/>
  <c r="X2696"/>
  <c r="Y2696"/>
  <c r="Z2696"/>
  <c r="AA2696"/>
  <c r="AB2696"/>
  <c r="AC2696"/>
  <c r="AD2696"/>
  <c r="H2697"/>
  <c r="I2697"/>
  <c r="J2697"/>
  <c r="K2697"/>
  <c r="L2697"/>
  <c r="M2697"/>
  <c r="N2697"/>
  <c r="O2697"/>
  <c r="P2697"/>
  <c r="Q2697"/>
  <c r="R2697"/>
  <c r="S2697"/>
  <c r="T2697"/>
  <c r="U2697"/>
  <c r="V2697"/>
  <c r="W2697"/>
  <c r="X2697"/>
  <c r="Y2697"/>
  <c r="Z2697"/>
  <c r="AA2697"/>
  <c r="AB2697"/>
  <c r="AC2697"/>
  <c r="AD2697"/>
  <c r="H2698"/>
  <c r="I2698"/>
  <c r="J2698"/>
  <c r="K2698"/>
  <c r="L2698"/>
  <c r="M2698"/>
  <c r="N2698"/>
  <c r="O2698"/>
  <c r="P2698"/>
  <c r="Q2698"/>
  <c r="R2698"/>
  <c r="S2698"/>
  <c r="T2698"/>
  <c r="U2698"/>
  <c r="V2698"/>
  <c r="W2698"/>
  <c r="X2698"/>
  <c r="Y2698"/>
  <c r="Z2698"/>
  <c r="AA2698"/>
  <c r="AB2698"/>
  <c r="AC2698"/>
  <c r="AD2698"/>
  <c r="H2699"/>
  <c r="I2699"/>
  <c r="J2699"/>
  <c r="K2699"/>
  <c r="L2699"/>
  <c r="M2699"/>
  <c r="N2699"/>
  <c r="O2699"/>
  <c r="P2699"/>
  <c r="Q2699"/>
  <c r="R2699"/>
  <c r="S2699"/>
  <c r="T2699"/>
  <c r="U2699"/>
  <c r="V2699"/>
  <c r="W2699"/>
  <c r="X2699"/>
  <c r="Y2699"/>
  <c r="Z2699"/>
  <c r="AA2699"/>
  <c r="AB2699"/>
  <c r="AC2699"/>
  <c r="AD2699"/>
  <c r="H2700"/>
  <c r="I2700"/>
  <c r="J2700"/>
  <c r="K2700"/>
  <c r="L2700"/>
  <c r="M2700"/>
  <c r="N2700"/>
  <c r="O2700"/>
  <c r="P2700"/>
  <c r="Q2700"/>
  <c r="R2700"/>
  <c r="S2700"/>
  <c r="T2700"/>
  <c r="U2700"/>
  <c r="V2700"/>
  <c r="W2700"/>
  <c r="X2700"/>
  <c r="Y2700"/>
  <c r="Z2700"/>
  <c r="AA2700"/>
  <c r="AB2700"/>
  <c r="AC2700"/>
  <c r="AD2700"/>
  <c r="H2701"/>
  <c r="I2701"/>
  <c r="J2701"/>
  <c r="K2701"/>
  <c r="L2701"/>
  <c r="M2701"/>
  <c r="N2701"/>
  <c r="O2701"/>
  <c r="P2701"/>
  <c r="Q2701"/>
  <c r="R2701"/>
  <c r="S2701"/>
  <c r="T2701"/>
  <c r="U2701"/>
  <c r="V2701"/>
  <c r="W2701"/>
  <c r="X2701"/>
  <c r="Y2701"/>
  <c r="Z2701"/>
  <c r="AA2701"/>
  <c r="AB2701"/>
  <c r="AC2701"/>
  <c r="AD2701"/>
  <c r="H2702"/>
  <c r="I2702"/>
  <c r="J2702"/>
  <c r="K2702"/>
  <c r="L2702"/>
  <c r="M2702"/>
  <c r="N2702"/>
  <c r="O2702"/>
  <c r="P2702"/>
  <c r="Q2702"/>
  <c r="R2702"/>
  <c r="S2702"/>
  <c r="T2702"/>
  <c r="U2702"/>
  <c r="V2702"/>
  <c r="W2702"/>
  <c r="X2702"/>
  <c r="Y2702"/>
  <c r="Z2702"/>
  <c r="AA2702"/>
  <c r="AB2702"/>
  <c r="AC2702"/>
  <c r="AD2702"/>
  <c r="H2703"/>
  <c r="I2703"/>
  <c r="J2703"/>
  <c r="K2703"/>
  <c r="L2703"/>
  <c r="M2703"/>
  <c r="N2703"/>
  <c r="O2703"/>
  <c r="P2703"/>
  <c r="Q2703"/>
  <c r="R2703"/>
  <c r="S2703"/>
  <c r="T2703"/>
  <c r="U2703"/>
  <c r="V2703"/>
  <c r="W2703"/>
  <c r="X2703"/>
  <c r="Y2703"/>
  <c r="Z2703"/>
  <c r="AA2703"/>
  <c r="AB2703"/>
  <c r="AC2703"/>
  <c r="AD2703"/>
  <c r="H2704"/>
  <c r="I2704"/>
  <c r="J2704"/>
  <c r="K2704"/>
  <c r="L2704"/>
  <c r="M2704"/>
  <c r="N2704"/>
  <c r="O2704"/>
  <c r="P2704"/>
  <c r="Q2704"/>
  <c r="R2704"/>
  <c r="S2704"/>
  <c r="T2704"/>
  <c r="U2704"/>
  <c r="V2704"/>
  <c r="W2704"/>
  <c r="X2704"/>
  <c r="Y2704"/>
  <c r="Z2704"/>
  <c r="AA2704"/>
  <c r="AB2704"/>
  <c r="AC2704"/>
  <c r="AD2704"/>
  <c r="H2705"/>
  <c r="I2705"/>
  <c r="J2705"/>
  <c r="K2705"/>
  <c r="L2705"/>
  <c r="M2705"/>
  <c r="N2705"/>
  <c r="O2705"/>
  <c r="P2705"/>
  <c r="Q2705"/>
  <c r="R2705"/>
  <c r="S2705"/>
  <c r="T2705"/>
  <c r="U2705"/>
  <c r="V2705"/>
  <c r="W2705"/>
  <c r="X2705"/>
  <c r="Y2705"/>
  <c r="Z2705"/>
  <c r="AA2705"/>
  <c r="AB2705"/>
  <c r="AC2705"/>
  <c r="AD2705"/>
  <c r="H2706"/>
  <c r="I2706"/>
  <c r="J2706"/>
  <c r="K2706"/>
  <c r="L2706"/>
  <c r="M2706"/>
  <c r="N2706"/>
  <c r="O2706"/>
  <c r="P2706"/>
  <c r="Q2706"/>
  <c r="R2706"/>
  <c r="S2706"/>
  <c r="T2706"/>
  <c r="U2706"/>
  <c r="V2706"/>
  <c r="W2706"/>
  <c r="X2706"/>
  <c r="Y2706"/>
  <c r="Z2706"/>
  <c r="AA2706"/>
  <c r="AB2706"/>
  <c r="AC2706"/>
  <c r="AD2706"/>
  <c r="H2707"/>
  <c r="I2707"/>
  <c r="J2707"/>
  <c r="K2707"/>
  <c r="L2707"/>
  <c r="M2707"/>
  <c r="N2707"/>
  <c r="O2707"/>
  <c r="P2707"/>
  <c r="Q2707"/>
  <c r="R2707"/>
  <c r="S2707"/>
  <c r="T2707"/>
  <c r="U2707"/>
  <c r="V2707"/>
  <c r="W2707"/>
  <c r="X2707"/>
  <c r="Y2707"/>
  <c r="Z2707"/>
  <c r="AA2707"/>
  <c r="AB2707"/>
  <c r="AC2707"/>
  <c r="AD2707"/>
  <c r="H2708"/>
  <c r="I2708"/>
  <c r="J2708"/>
  <c r="K2708"/>
  <c r="L2708"/>
  <c r="M2708"/>
  <c r="N2708"/>
  <c r="O2708"/>
  <c r="P2708"/>
  <c r="Q2708"/>
  <c r="R2708"/>
  <c r="S2708"/>
  <c r="T2708"/>
  <c r="U2708"/>
  <c r="V2708"/>
  <c r="W2708"/>
  <c r="X2708"/>
  <c r="Y2708"/>
  <c r="Z2708"/>
  <c r="AA2708"/>
  <c r="AB2708"/>
  <c r="AC2708"/>
  <c r="AD2708"/>
  <c r="H2709"/>
  <c r="I2709"/>
  <c r="J2709"/>
  <c r="K2709"/>
  <c r="L2709"/>
  <c r="M2709"/>
  <c r="N2709"/>
  <c r="O2709"/>
  <c r="P2709"/>
  <c r="Q2709"/>
  <c r="R2709"/>
  <c r="S2709"/>
  <c r="T2709"/>
  <c r="U2709"/>
  <c r="V2709"/>
  <c r="W2709"/>
  <c r="X2709"/>
  <c r="Y2709"/>
  <c r="Z2709"/>
  <c r="AA2709"/>
  <c r="AB2709"/>
  <c r="AC2709"/>
  <c r="AD2709"/>
  <c r="H2710"/>
  <c r="I2710"/>
  <c r="J2710"/>
  <c r="K2710"/>
  <c r="L2710"/>
  <c r="M2710"/>
  <c r="N2710"/>
  <c r="O2710"/>
  <c r="P2710"/>
  <c r="Q2710"/>
  <c r="R2710"/>
  <c r="S2710"/>
  <c r="T2710"/>
  <c r="U2710"/>
  <c r="V2710"/>
  <c r="W2710"/>
  <c r="X2710"/>
  <c r="Y2710"/>
  <c r="Z2710"/>
  <c r="AA2710"/>
  <c r="AB2710"/>
  <c r="AC2710"/>
  <c r="AD2710"/>
  <c r="H2711"/>
  <c r="I2711"/>
  <c r="J2711"/>
  <c r="K2711"/>
  <c r="L2711"/>
  <c r="M2711"/>
  <c r="N2711"/>
  <c r="O2711"/>
  <c r="P2711"/>
  <c r="Q2711"/>
  <c r="R2711"/>
  <c r="S2711"/>
  <c r="T2711"/>
  <c r="U2711"/>
  <c r="V2711"/>
  <c r="W2711"/>
  <c r="X2711"/>
  <c r="Y2711"/>
  <c r="Z2711"/>
  <c r="AA2711"/>
  <c r="AB2711"/>
  <c r="AC2711"/>
  <c r="AD2711"/>
  <c r="H2720"/>
  <c r="I2720"/>
  <c r="J2720"/>
  <c r="K2720"/>
  <c r="L2720"/>
  <c r="M2720"/>
  <c r="N2720"/>
  <c r="O2720"/>
  <c r="P2720"/>
  <c r="Q2720"/>
  <c r="R2720"/>
  <c r="S2720"/>
  <c r="T2720"/>
  <c r="U2720"/>
  <c r="V2720"/>
  <c r="W2720"/>
  <c r="X2720"/>
  <c r="Y2720"/>
  <c r="Z2720"/>
  <c r="AA2720"/>
  <c r="AB2720"/>
  <c r="AC2720"/>
  <c r="AD2720"/>
  <c r="H2721"/>
  <c r="I2721"/>
  <c r="J2721"/>
  <c r="K2721"/>
  <c r="L2721"/>
  <c r="M2721"/>
  <c r="N2721"/>
  <c r="O2721"/>
  <c r="P2721"/>
  <c r="Q2721"/>
  <c r="R2721"/>
  <c r="S2721"/>
  <c r="T2721"/>
  <c r="U2721"/>
  <c r="V2721"/>
  <c r="W2721"/>
  <c r="X2721"/>
  <c r="Y2721"/>
  <c r="Z2721"/>
  <c r="AA2721"/>
  <c r="AB2721"/>
  <c r="AC2721"/>
  <c r="AD2721"/>
  <c r="H2722"/>
  <c r="I2722"/>
  <c r="J2722"/>
  <c r="K2722"/>
  <c r="L2722"/>
  <c r="M2722"/>
  <c r="N2722"/>
  <c r="O2722"/>
  <c r="P2722"/>
  <c r="Q2722"/>
  <c r="R2722"/>
  <c r="S2722"/>
  <c r="T2722"/>
  <c r="U2722"/>
  <c r="V2722"/>
  <c r="W2722"/>
  <c r="X2722"/>
  <c r="Y2722"/>
  <c r="Z2722"/>
  <c r="AA2722"/>
  <c r="AB2722"/>
  <c r="AC2722"/>
  <c r="AD2722"/>
  <c r="H2723"/>
  <c r="I2723"/>
  <c r="J2723"/>
  <c r="K2723"/>
  <c r="L2723"/>
  <c r="M2723"/>
  <c r="N2723"/>
  <c r="O2723"/>
  <c r="P2723"/>
  <c r="Q2723"/>
  <c r="R2723"/>
  <c r="S2723"/>
  <c r="T2723"/>
  <c r="U2723"/>
  <c r="V2723"/>
  <c r="W2723"/>
  <c r="X2723"/>
  <c r="Y2723"/>
  <c r="Z2723"/>
  <c r="AA2723"/>
  <c r="AB2723"/>
  <c r="AC2723"/>
  <c r="AD2723"/>
  <c r="H2724"/>
  <c r="I2724"/>
  <c r="J2724"/>
  <c r="K2724"/>
  <c r="L2724"/>
  <c r="M2724"/>
  <c r="N2724"/>
  <c r="O2724"/>
  <c r="P2724"/>
  <c r="Q2724"/>
  <c r="R2724"/>
  <c r="S2724"/>
  <c r="T2724"/>
  <c r="U2724"/>
  <c r="V2724"/>
  <c r="W2724"/>
  <c r="X2724"/>
  <c r="Y2724"/>
  <c r="Z2724"/>
  <c r="AA2724"/>
  <c r="AB2724"/>
  <c r="AC2724"/>
  <c r="AD2724"/>
  <c r="H2725"/>
  <c r="I2725"/>
  <c r="J2725"/>
  <c r="K2725"/>
  <c r="L2725"/>
  <c r="M2725"/>
  <c r="N2725"/>
  <c r="O2725"/>
  <c r="P2725"/>
  <c r="Q2725"/>
  <c r="R2725"/>
  <c r="S2725"/>
  <c r="T2725"/>
  <c r="U2725"/>
  <c r="V2725"/>
  <c r="W2725"/>
  <c r="X2725"/>
  <c r="Y2725"/>
  <c r="Z2725"/>
  <c r="AA2725"/>
  <c r="AB2725"/>
  <c r="AC2725"/>
  <c r="AD2725"/>
  <c r="H2726"/>
  <c r="I2726"/>
  <c r="J2726"/>
  <c r="K2726"/>
  <c r="L2726"/>
  <c r="M2726"/>
  <c r="N2726"/>
  <c r="O2726"/>
  <c r="P2726"/>
  <c r="Q2726"/>
  <c r="R2726"/>
  <c r="S2726"/>
  <c r="T2726"/>
  <c r="U2726"/>
  <c r="V2726"/>
  <c r="W2726"/>
  <c r="X2726"/>
  <c r="Y2726"/>
  <c r="Z2726"/>
  <c r="AA2726"/>
  <c r="AB2726"/>
  <c r="AC2726"/>
  <c r="AD2726"/>
  <c r="H2727"/>
  <c r="I2727"/>
  <c r="J2727"/>
  <c r="K2727"/>
  <c r="L2727"/>
  <c r="M2727"/>
  <c r="N2727"/>
  <c r="O2727"/>
  <c r="P2727"/>
  <c r="Q2727"/>
  <c r="R2727"/>
  <c r="S2727"/>
  <c r="T2727"/>
  <c r="U2727"/>
  <c r="V2727"/>
  <c r="W2727"/>
  <c r="X2727"/>
  <c r="Y2727"/>
  <c r="Z2727"/>
  <c r="AA2727"/>
  <c r="AB2727"/>
  <c r="AC2727"/>
  <c r="AD2727"/>
  <c r="H2728"/>
  <c r="I2728"/>
  <c r="J2728"/>
  <c r="K2728"/>
  <c r="L2728"/>
  <c r="M2728"/>
  <c r="N2728"/>
  <c r="O2728"/>
  <c r="P2728"/>
  <c r="Q2728"/>
  <c r="R2728"/>
  <c r="S2728"/>
  <c r="T2728"/>
  <c r="U2728"/>
  <c r="V2728"/>
  <c r="W2728"/>
  <c r="X2728"/>
  <c r="Y2728"/>
  <c r="Z2728"/>
  <c r="AA2728"/>
  <c r="AB2728"/>
  <c r="AC2728"/>
  <c r="AD2728"/>
  <c r="H2729"/>
  <c r="I2729"/>
  <c r="J2729"/>
  <c r="K2729"/>
  <c r="L2729"/>
  <c r="M2729"/>
  <c r="N2729"/>
  <c r="O2729"/>
  <c r="P2729"/>
  <c r="Q2729"/>
  <c r="R2729"/>
  <c r="S2729"/>
  <c r="T2729"/>
  <c r="U2729"/>
  <c r="V2729"/>
  <c r="W2729"/>
  <c r="X2729"/>
  <c r="Y2729"/>
  <c r="Z2729"/>
  <c r="AA2729"/>
  <c r="AB2729"/>
  <c r="AC2729"/>
  <c r="AD2729"/>
  <c r="H2730"/>
  <c r="I2730"/>
  <c r="J2730"/>
  <c r="K2730"/>
  <c r="L2730"/>
  <c r="M2730"/>
  <c r="N2730"/>
  <c r="O2730"/>
  <c r="P2730"/>
  <c r="Q2730"/>
  <c r="R2730"/>
  <c r="S2730"/>
  <c r="T2730"/>
  <c r="U2730"/>
  <c r="V2730"/>
  <c r="W2730"/>
  <c r="X2730"/>
  <c r="Y2730"/>
  <c r="Z2730"/>
  <c r="AA2730"/>
  <c r="AB2730"/>
  <c r="AC2730"/>
  <c r="AD2730"/>
  <c r="H2731"/>
  <c r="I2731"/>
  <c r="J2731"/>
  <c r="K2731"/>
  <c r="L2731"/>
  <c r="M2731"/>
  <c r="N2731"/>
  <c r="O2731"/>
  <c r="P2731"/>
  <c r="Q2731"/>
  <c r="R2731"/>
  <c r="S2731"/>
  <c r="T2731"/>
  <c r="U2731"/>
  <c r="V2731"/>
  <c r="W2731"/>
  <c r="X2731"/>
  <c r="Y2731"/>
  <c r="Z2731"/>
  <c r="AA2731"/>
  <c r="AB2731"/>
  <c r="AC2731"/>
  <c r="AD2731"/>
  <c r="H2732"/>
  <c r="I2732"/>
  <c r="J2732"/>
  <c r="K2732"/>
  <c r="L2732"/>
  <c r="M2732"/>
  <c r="N2732"/>
  <c r="O2732"/>
  <c r="P2732"/>
  <c r="Q2732"/>
  <c r="R2732"/>
  <c r="S2732"/>
  <c r="T2732"/>
  <c r="U2732"/>
  <c r="V2732"/>
  <c r="W2732"/>
  <c r="X2732"/>
  <c r="Y2732"/>
  <c r="Z2732"/>
  <c r="AA2732"/>
  <c r="AB2732"/>
  <c r="AC2732"/>
  <c r="AD2732"/>
  <c r="H2733"/>
  <c r="I2733"/>
  <c r="J2733"/>
  <c r="K2733"/>
  <c r="L2733"/>
  <c r="M2733"/>
  <c r="N2733"/>
  <c r="O2733"/>
  <c r="P2733"/>
  <c r="Q2733"/>
  <c r="R2733"/>
  <c r="S2733"/>
  <c r="T2733"/>
  <c r="U2733"/>
  <c r="V2733"/>
  <c r="W2733"/>
  <c r="X2733"/>
  <c r="Y2733"/>
  <c r="Z2733"/>
  <c r="AA2733"/>
  <c r="AB2733"/>
  <c r="AC2733"/>
  <c r="AD2733"/>
  <c r="H2734"/>
  <c r="I2734"/>
  <c r="J2734"/>
  <c r="K2734"/>
  <c r="L2734"/>
  <c r="M2734"/>
  <c r="N2734"/>
  <c r="O2734"/>
  <c r="P2734"/>
  <c r="Q2734"/>
  <c r="R2734"/>
  <c r="S2734"/>
  <c r="T2734"/>
  <c r="U2734"/>
  <c r="V2734"/>
  <c r="W2734"/>
  <c r="X2734"/>
  <c r="Y2734"/>
  <c r="Z2734"/>
  <c r="AA2734"/>
  <c r="AB2734"/>
  <c r="AC2734"/>
  <c r="AD2734"/>
  <c r="H2735"/>
  <c r="I2735"/>
  <c r="J2735"/>
  <c r="K2735"/>
  <c r="L2735"/>
  <c r="M2735"/>
  <c r="N2735"/>
  <c r="O2735"/>
  <c r="P2735"/>
  <c r="Q2735"/>
  <c r="R2735"/>
  <c r="S2735"/>
  <c r="T2735"/>
  <c r="U2735"/>
  <c r="V2735"/>
  <c r="W2735"/>
  <c r="X2735"/>
  <c r="Y2735"/>
  <c r="Z2735"/>
  <c r="AA2735"/>
  <c r="AB2735"/>
  <c r="AC2735"/>
  <c r="AD2735"/>
  <c r="H2736"/>
  <c r="I2736"/>
  <c r="J2736"/>
  <c r="K2736"/>
  <c r="L2736"/>
  <c r="M2736"/>
  <c r="N2736"/>
  <c r="O2736"/>
  <c r="P2736"/>
  <c r="Q2736"/>
  <c r="R2736"/>
  <c r="S2736"/>
  <c r="T2736"/>
  <c r="U2736"/>
  <c r="V2736"/>
  <c r="W2736"/>
  <c r="X2736"/>
  <c r="Y2736"/>
  <c r="Z2736"/>
  <c r="AA2736"/>
  <c r="AB2736"/>
  <c r="AC2736"/>
  <c r="AD2736"/>
  <c r="H2737"/>
  <c r="I2737"/>
  <c r="J2737"/>
  <c r="K2737"/>
  <c r="L2737"/>
  <c r="M2737"/>
  <c r="N2737"/>
  <c r="O2737"/>
  <c r="P2737"/>
  <c r="Q2737"/>
  <c r="R2737"/>
  <c r="S2737"/>
  <c r="T2737"/>
  <c r="U2737"/>
  <c r="V2737"/>
  <c r="W2737"/>
  <c r="X2737"/>
  <c r="Y2737"/>
  <c r="Z2737"/>
  <c r="AA2737"/>
  <c r="AB2737"/>
  <c r="AC2737"/>
  <c r="AD2737"/>
  <c r="H2738"/>
  <c r="I2738"/>
  <c r="J2738"/>
  <c r="K2738"/>
  <c r="L2738"/>
  <c r="M2738"/>
  <c r="N2738"/>
  <c r="O2738"/>
  <c r="P2738"/>
  <c r="Q2738"/>
  <c r="R2738"/>
  <c r="S2738"/>
  <c r="T2738"/>
  <c r="U2738"/>
  <c r="V2738"/>
  <c r="W2738"/>
  <c r="X2738"/>
  <c r="Y2738"/>
  <c r="Z2738"/>
  <c r="AA2738"/>
  <c r="AB2738"/>
  <c r="AC2738"/>
  <c r="AD2738"/>
  <c r="H2739"/>
  <c r="I2739"/>
  <c r="J2739"/>
  <c r="K2739"/>
  <c r="L2739"/>
  <c r="M2739"/>
  <c r="N2739"/>
  <c r="O2739"/>
  <c r="P2739"/>
  <c r="Q2739"/>
  <c r="R2739"/>
  <c r="S2739"/>
  <c r="T2739"/>
  <c r="U2739"/>
  <c r="V2739"/>
  <c r="W2739"/>
  <c r="X2739"/>
  <c r="Y2739"/>
  <c r="Z2739"/>
  <c r="AA2739"/>
  <c r="AB2739"/>
  <c r="AC2739"/>
  <c r="AD2739"/>
  <c r="H2740"/>
  <c r="I2740"/>
  <c r="J2740"/>
  <c r="K2740"/>
  <c r="L2740"/>
  <c r="M2740"/>
  <c r="N2740"/>
  <c r="O2740"/>
  <c r="P2740"/>
  <c r="Q2740"/>
  <c r="R2740"/>
  <c r="S2740"/>
  <c r="T2740"/>
  <c r="U2740"/>
  <c r="V2740"/>
  <c r="W2740"/>
  <c r="X2740"/>
  <c r="Y2740"/>
  <c r="Z2740"/>
  <c r="AA2740"/>
  <c r="AB2740"/>
  <c r="AC2740"/>
  <c r="AD2740"/>
  <c r="H2741"/>
  <c r="I2741"/>
  <c r="J2741"/>
  <c r="K2741"/>
  <c r="L2741"/>
  <c r="M2741"/>
  <c r="N2741"/>
  <c r="O2741"/>
  <c r="P2741"/>
  <c r="Q2741"/>
  <c r="R2741"/>
  <c r="S2741"/>
  <c r="T2741"/>
  <c r="U2741"/>
  <c r="V2741"/>
  <c r="W2741"/>
  <c r="X2741"/>
  <c r="Y2741"/>
  <c r="Z2741"/>
  <c r="AA2741"/>
  <c r="AB2741"/>
  <c r="AC2741"/>
  <c r="AD2741"/>
  <c r="H2742"/>
  <c r="I2742"/>
  <c r="J2742"/>
  <c r="K2742"/>
  <c r="L2742"/>
  <c r="M2742"/>
  <c r="N2742"/>
  <c r="O2742"/>
  <c r="P2742"/>
  <c r="Q2742"/>
  <c r="R2742"/>
  <c r="S2742"/>
  <c r="T2742"/>
  <c r="U2742"/>
  <c r="V2742"/>
  <c r="W2742"/>
  <c r="X2742"/>
  <c r="Y2742"/>
  <c r="Z2742"/>
  <c r="AA2742"/>
  <c r="AB2742"/>
  <c r="AC2742"/>
  <c r="AD2742"/>
  <c r="H2743"/>
  <c r="I2743"/>
  <c r="J2743"/>
  <c r="K2743"/>
  <c r="L2743"/>
  <c r="M2743"/>
  <c r="N2743"/>
  <c r="O2743"/>
  <c r="P2743"/>
  <c r="Q2743"/>
  <c r="R2743"/>
  <c r="S2743"/>
  <c r="T2743"/>
  <c r="U2743"/>
  <c r="V2743"/>
  <c r="W2743"/>
  <c r="X2743"/>
  <c r="Y2743"/>
  <c r="Z2743"/>
  <c r="AA2743"/>
  <c r="AB2743"/>
  <c r="AC2743"/>
  <c r="AD2743"/>
  <c r="H2744"/>
  <c r="I2744"/>
  <c r="J2744"/>
  <c r="K2744"/>
  <c r="L2744"/>
  <c r="M2744"/>
  <c r="N2744"/>
  <c r="O2744"/>
  <c r="P2744"/>
  <c r="Q2744"/>
  <c r="R2744"/>
  <c r="S2744"/>
  <c r="T2744"/>
  <c r="U2744"/>
  <c r="V2744"/>
  <c r="W2744"/>
  <c r="X2744"/>
  <c r="Y2744"/>
  <c r="Z2744"/>
  <c r="AA2744"/>
  <c r="AB2744"/>
  <c r="AC2744"/>
  <c r="AD2744"/>
  <c r="H2745"/>
  <c r="I2745"/>
  <c r="J2745"/>
  <c r="K2745"/>
  <c r="L2745"/>
  <c r="M2745"/>
  <c r="N2745"/>
  <c r="O2745"/>
  <c r="P2745"/>
  <c r="Q2745"/>
  <c r="R2745"/>
  <c r="S2745"/>
  <c r="T2745"/>
  <c r="U2745"/>
  <c r="V2745"/>
  <c r="W2745"/>
  <c r="X2745"/>
  <c r="Y2745"/>
  <c r="Z2745"/>
  <c r="AA2745"/>
  <c r="AB2745"/>
  <c r="AC2745"/>
  <c r="AD2745"/>
  <c r="H2746"/>
  <c r="I2746"/>
  <c r="J2746"/>
  <c r="K2746"/>
  <c r="L2746"/>
  <c r="M2746"/>
  <c r="N2746"/>
  <c r="O2746"/>
  <c r="P2746"/>
  <c r="Q2746"/>
  <c r="R2746"/>
  <c r="S2746"/>
  <c r="T2746"/>
  <c r="U2746"/>
  <c r="V2746"/>
  <c r="W2746"/>
  <c r="X2746"/>
  <c r="Y2746"/>
  <c r="Z2746"/>
  <c r="AA2746"/>
  <c r="AB2746"/>
  <c r="AC2746"/>
  <c r="AD2746"/>
  <c r="H2747"/>
  <c r="I2747"/>
  <c r="J2747"/>
  <c r="K2747"/>
  <c r="L2747"/>
  <c r="M2747"/>
  <c r="N2747"/>
  <c r="O2747"/>
  <c r="P2747"/>
  <c r="Q2747"/>
  <c r="R2747"/>
  <c r="S2747"/>
  <c r="T2747"/>
  <c r="U2747"/>
  <c r="V2747"/>
  <c r="W2747"/>
  <c r="X2747"/>
  <c r="Y2747"/>
  <c r="Z2747"/>
  <c r="AA2747"/>
  <c r="AB2747"/>
  <c r="AC2747"/>
  <c r="AD2747"/>
  <c r="H2748"/>
  <c r="I2748"/>
  <c r="J2748"/>
  <c r="K2748"/>
  <c r="L2748"/>
  <c r="M2748"/>
  <c r="N2748"/>
  <c r="O2748"/>
  <c r="P2748"/>
  <c r="Q2748"/>
  <c r="R2748"/>
  <c r="S2748"/>
  <c r="T2748"/>
  <c r="U2748"/>
  <c r="V2748"/>
  <c r="W2748"/>
  <c r="X2748"/>
  <c r="Y2748"/>
  <c r="Z2748"/>
  <c r="AA2748"/>
  <c r="AB2748"/>
  <c r="AC2748"/>
  <c r="AD2748"/>
  <c r="H2749"/>
  <c r="I2749"/>
  <c r="J2749"/>
  <c r="K2749"/>
  <c r="L2749"/>
  <c r="M2749"/>
  <c r="N2749"/>
  <c r="O2749"/>
  <c r="P2749"/>
  <c r="Q2749"/>
  <c r="R2749"/>
  <c r="S2749"/>
  <c r="T2749"/>
  <c r="U2749"/>
  <c r="V2749"/>
  <c r="W2749"/>
  <c r="X2749"/>
  <c r="Y2749"/>
  <c r="Z2749"/>
  <c r="AA2749"/>
  <c r="AB2749"/>
  <c r="AC2749"/>
  <c r="AD2749"/>
  <c r="H2750"/>
  <c r="I2750"/>
  <c r="J2750"/>
  <c r="K2750"/>
  <c r="L2750"/>
  <c r="M2750"/>
  <c r="N2750"/>
  <c r="O2750"/>
  <c r="P2750"/>
  <c r="Q2750"/>
  <c r="R2750"/>
  <c r="S2750"/>
  <c r="T2750"/>
  <c r="U2750"/>
  <c r="V2750"/>
  <c r="W2750"/>
  <c r="X2750"/>
  <c r="Y2750"/>
  <c r="Z2750"/>
  <c r="AA2750"/>
  <c r="AB2750"/>
  <c r="AC2750"/>
  <c r="AD2750"/>
  <c r="H2751"/>
  <c r="I2751"/>
  <c r="J2751"/>
  <c r="K2751"/>
  <c r="L2751"/>
  <c r="M2751"/>
  <c r="N2751"/>
  <c r="O2751"/>
  <c r="P2751"/>
  <c r="Q2751"/>
  <c r="R2751"/>
  <c r="S2751"/>
  <c r="T2751"/>
  <c r="U2751"/>
  <c r="V2751"/>
  <c r="W2751"/>
  <c r="X2751"/>
  <c r="Y2751"/>
  <c r="Z2751"/>
  <c r="AA2751"/>
  <c r="AB2751"/>
  <c r="AC2751"/>
  <c r="AD2751"/>
  <c r="H2752"/>
  <c r="I2752"/>
  <c r="J2752"/>
  <c r="K2752"/>
  <c r="L2752"/>
  <c r="M2752"/>
  <c r="N2752"/>
  <c r="O2752"/>
  <c r="P2752"/>
  <c r="Q2752"/>
  <c r="R2752"/>
  <c r="S2752"/>
  <c r="T2752"/>
  <c r="U2752"/>
  <c r="V2752"/>
  <c r="W2752"/>
  <c r="X2752"/>
  <c r="Y2752"/>
  <c r="Z2752"/>
  <c r="AA2752"/>
  <c r="AB2752"/>
  <c r="AC2752"/>
  <c r="AD2752"/>
  <c r="H2753"/>
  <c r="I2753"/>
  <c r="J2753"/>
  <c r="K2753"/>
  <c r="L2753"/>
  <c r="M2753"/>
  <c r="N2753"/>
  <c r="O2753"/>
  <c r="P2753"/>
  <c r="Q2753"/>
  <c r="R2753"/>
  <c r="S2753"/>
  <c r="T2753"/>
  <c r="U2753"/>
  <c r="V2753"/>
  <c r="W2753"/>
  <c r="X2753"/>
  <c r="Y2753"/>
  <c r="Z2753"/>
  <c r="AA2753"/>
  <c r="AB2753"/>
  <c r="AC2753"/>
  <c r="AD2753"/>
  <c r="H2754"/>
  <c r="I2754"/>
  <c r="J2754"/>
  <c r="K2754"/>
  <c r="L2754"/>
  <c r="M2754"/>
  <c r="N2754"/>
  <c r="O2754"/>
  <c r="P2754"/>
  <c r="Q2754"/>
  <c r="R2754"/>
  <c r="S2754"/>
  <c r="T2754"/>
  <c r="U2754"/>
  <c r="V2754"/>
  <c r="W2754"/>
  <c r="X2754"/>
  <c r="Y2754"/>
  <c r="Z2754"/>
  <c r="AA2754"/>
  <c r="AB2754"/>
  <c r="AC2754"/>
  <c r="AD2754"/>
  <c r="H2755"/>
  <c r="I2755"/>
  <c r="J2755"/>
  <c r="K2755"/>
  <c r="L2755"/>
  <c r="M2755"/>
  <c r="N2755"/>
  <c r="O2755"/>
  <c r="P2755"/>
  <c r="Q2755"/>
  <c r="R2755"/>
  <c r="S2755"/>
  <c r="T2755"/>
  <c r="U2755"/>
  <c r="V2755"/>
  <c r="W2755"/>
  <c r="X2755"/>
  <c r="Y2755"/>
  <c r="Z2755"/>
  <c r="AA2755"/>
  <c r="AB2755"/>
  <c r="AC2755"/>
  <c r="AD2755"/>
  <c r="H2756"/>
  <c r="I2756"/>
  <c r="J2756"/>
  <c r="K2756"/>
  <c r="L2756"/>
  <c r="M2756"/>
  <c r="N2756"/>
  <c r="O2756"/>
  <c r="P2756"/>
  <c r="Q2756"/>
  <c r="R2756"/>
  <c r="S2756"/>
  <c r="T2756"/>
  <c r="U2756"/>
  <c r="V2756"/>
  <c r="W2756"/>
  <c r="X2756"/>
  <c r="Y2756"/>
  <c r="Z2756"/>
  <c r="AA2756"/>
  <c r="AB2756"/>
  <c r="AC2756"/>
  <c r="AD2756"/>
  <c r="H2757"/>
  <c r="I2757"/>
  <c r="J2757"/>
  <c r="K2757"/>
  <c r="L2757"/>
  <c r="M2757"/>
  <c r="N2757"/>
  <c r="O2757"/>
  <c r="P2757"/>
  <c r="Q2757"/>
  <c r="R2757"/>
  <c r="S2757"/>
  <c r="T2757"/>
  <c r="U2757"/>
  <c r="V2757"/>
  <c r="W2757"/>
  <c r="X2757"/>
  <c r="Y2757"/>
  <c r="Z2757"/>
  <c r="AA2757"/>
  <c r="AB2757"/>
  <c r="AC2757"/>
  <c r="AD2757"/>
  <c r="H2758"/>
  <c r="I2758"/>
  <c r="J2758"/>
  <c r="K2758"/>
  <c r="L2758"/>
  <c r="M2758"/>
  <c r="N2758"/>
  <c r="O2758"/>
  <c r="P2758"/>
  <c r="Q2758"/>
  <c r="R2758"/>
  <c r="S2758"/>
  <c r="T2758"/>
  <c r="U2758"/>
  <c r="V2758"/>
  <c r="W2758"/>
  <c r="X2758"/>
  <c r="Y2758"/>
  <c r="Z2758"/>
  <c r="AA2758"/>
  <c r="AB2758"/>
  <c r="AC2758"/>
  <c r="AD2758"/>
  <c r="H2759"/>
  <c r="I2759"/>
  <c r="J2759"/>
  <c r="K2759"/>
  <c r="L2759"/>
  <c r="M2759"/>
  <c r="N2759"/>
  <c r="O2759"/>
  <c r="P2759"/>
  <c r="Q2759"/>
  <c r="R2759"/>
  <c r="S2759"/>
  <c r="T2759"/>
  <c r="U2759"/>
  <c r="V2759"/>
  <c r="W2759"/>
  <c r="X2759"/>
  <c r="Y2759"/>
  <c r="Z2759"/>
  <c r="AA2759"/>
  <c r="AB2759"/>
  <c r="AC2759"/>
  <c r="AD2759"/>
  <c r="H2760"/>
  <c r="I2760"/>
  <c r="J2760"/>
  <c r="K2760"/>
  <c r="L2760"/>
  <c r="M2760"/>
  <c r="N2760"/>
  <c r="O2760"/>
  <c r="P2760"/>
  <c r="Q2760"/>
  <c r="R2760"/>
  <c r="S2760"/>
  <c r="T2760"/>
  <c r="U2760"/>
  <c r="V2760"/>
  <c r="W2760"/>
  <c r="X2760"/>
  <c r="Y2760"/>
  <c r="Z2760"/>
  <c r="AA2760"/>
  <c r="AB2760"/>
  <c r="AC2760"/>
  <c r="AD2760"/>
  <c r="H2761"/>
  <c r="I2761"/>
  <c r="J2761"/>
  <c r="K2761"/>
  <c r="L2761"/>
  <c r="M2761"/>
  <c r="N2761"/>
  <c r="O2761"/>
  <c r="P2761"/>
  <c r="Q2761"/>
  <c r="R2761"/>
  <c r="S2761"/>
  <c r="T2761"/>
  <c r="U2761"/>
  <c r="V2761"/>
  <c r="W2761"/>
  <c r="X2761"/>
  <c r="Y2761"/>
  <c r="Z2761"/>
  <c r="AA2761"/>
  <c r="AB2761"/>
  <c r="AC2761"/>
  <c r="AD2761"/>
  <c r="H2762"/>
  <c r="I2762"/>
  <c r="J2762"/>
  <c r="K2762"/>
  <c r="L2762"/>
  <c r="M2762"/>
  <c r="N2762"/>
  <c r="O2762"/>
  <c r="P2762"/>
  <c r="Q2762"/>
  <c r="R2762"/>
  <c r="S2762"/>
  <c r="T2762"/>
  <c r="U2762"/>
  <c r="V2762"/>
  <c r="W2762"/>
  <c r="X2762"/>
  <c r="Y2762"/>
  <c r="Z2762"/>
  <c r="AA2762"/>
  <c r="AB2762"/>
  <c r="AC2762"/>
  <c r="AD2762"/>
  <c r="H2763"/>
  <c r="I2763"/>
  <c r="J2763"/>
  <c r="K2763"/>
  <c r="L2763"/>
  <c r="M2763"/>
  <c r="N2763"/>
  <c r="O2763"/>
  <c r="P2763"/>
  <c r="Q2763"/>
  <c r="R2763"/>
  <c r="S2763"/>
  <c r="T2763"/>
  <c r="U2763"/>
  <c r="V2763"/>
  <c r="W2763"/>
  <c r="X2763"/>
  <c r="Y2763"/>
  <c r="Z2763"/>
  <c r="AA2763"/>
  <c r="AB2763"/>
  <c r="AC2763"/>
  <c r="AD2763"/>
  <c r="H2764"/>
  <c r="I2764"/>
  <c r="J2764"/>
  <c r="K2764"/>
  <c r="L2764"/>
  <c r="M2764"/>
  <c r="N2764"/>
  <c r="O2764"/>
  <c r="P2764"/>
  <c r="Q2764"/>
  <c r="R2764"/>
  <c r="S2764"/>
  <c r="T2764"/>
  <c r="U2764"/>
  <c r="V2764"/>
  <c r="W2764"/>
  <c r="X2764"/>
  <c r="Y2764"/>
  <c r="Z2764"/>
  <c r="AA2764"/>
  <c r="AB2764"/>
  <c r="AC2764"/>
  <c r="AD2764"/>
  <c r="H2765"/>
  <c r="I2765"/>
  <c r="J2765"/>
  <c r="K2765"/>
  <c r="L2765"/>
  <c r="M2765"/>
  <c r="N2765"/>
  <c r="O2765"/>
  <c r="P2765"/>
  <c r="Q2765"/>
  <c r="R2765"/>
  <c r="S2765"/>
  <c r="T2765"/>
  <c r="U2765"/>
  <c r="V2765"/>
  <c r="W2765"/>
  <c r="X2765"/>
  <c r="Y2765"/>
  <c r="Z2765"/>
  <c r="AA2765"/>
  <c r="AB2765"/>
  <c r="AC2765"/>
  <c r="AD2765"/>
  <c r="H2766"/>
  <c r="I2766"/>
  <c r="J2766"/>
  <c r="K2766"/>
  <c r="L2766"/>
  <c r="M2766"/>
  <c r="N2766"/>
  <c r="O2766"/>
  <c r="P2766"/>
  <c r="Q2766"/>
  <c r="R2766"/>
  <c r="S2766"/>
  <c r="T2766"/>
  <c r="U2766"/>
  <c r="V2766"/>
  <c r="W2766"/>
  <c r="X2766"/>
  <c r="Y2766"/>
  <c r="Z2766"/>
  <c r="AA2766"/>
  <c r="AB2766"/>
  <c r="AC2766"/>
  <c r="AD2766"/>
  <c r="H2767"/>
  <c r="I2767"/>
  <c r="J2767"/>
  <c r="K2767"/>
  <c r="L2767"/>
  <c r="M2767"/>
  <c r="N2767"/>
  <c r="O2767"/>
  <c r="P2767"/>
  <c r="Q2767"/>
  <c r="R2767"/>
  <c r="S2767"/>
  <c r="T2767"/>
  <c r="U2767"/>
  <c r="V2767"/>
  <c r="W2767"/>
  <c r="X2767"/>
  <c r="Y2767"/>
  <c r="Z2767"/>
  <c r="AA2767"/>
  <c r="AB2767"/>
  <c r="AC2767"/>
  <c r="AD2767"/>
  <c r="H2768"/>
  <c r="I2768"/>
  <c r="J2768"/>
  <c r="K2768"/>
  <c r="L2768"/>
  <c r="M2768"/>
  <c r="N2768"/>
  <c r="O2768"/>
  <c r="P2768"/>
  <c r="Q2768"/>
  <c r="R2768"/>
  <c r="S2768"/>
  <c r="T2768"/>
  <c r="U2768"/>
  <c r="V2768"/>
  <c r="W2768"/>
  <c r="X2768"/>
  <c r="Y2768"/>
  <c r="Z2768"/>
  <c r="AA2768"/>
  <c r="AB2768"/>
  <c r="AC2768"/>
  <c r="AD2768"/>
  <c r="H2769"/>
  <c r="I2769"/>
  <c r="J2769"/>
  <c r="K2769"/>
  <c r="L2769"/>
  <c r="M2769"/>
  <c r="N2769"/>
  <c r="O2769"/>
  <c r="P2769"/>
  <c r="Q2769"/>
  <c r="R2769"/>
  <c r="S2769"/>
  <c r="T2769"/>
  <c r="U2769"/>
  <c r="V2769"/>
  <c r="W2769"/>
  <c r="X2769"/>
  <c r="Y2769"/>
  <c r="Z2769"/>
  <c r="AA2769"/>
  <c r="AB2769"/>
  <c r="AC2769"/>
  <c r="AD2769"/>
  <c r="H2770"/>
  <c r="I2770"/>
  <c r="J2770"/>
  <c r="K2770"/>
  <c r="L2770"/>
  <c r="M2770"/>
  <c r="N2770"/>
  <c r="O2770"/>
  <c r="P2770"/>
  <c r="Q2770"/>
  <c r="R2770"/>
  <c r="S2770"/>
  <c r="T2770"/>
  <c r="U2770"/>
  <c r="V2770"/>
  <c r="W2770"/>
  <c r="X2770"/>
  <c r="Y2770"/>
  <c r="Z2770"/>
  <c r="AA2770"/>
  <c r="AB2770"/>
  <c r="AC2770"/>
  <c r="AD2770"/>
  <c r="H2771"/>
  <c r="I2771"/>
  <c r="J2771"/>
  <c r="K2771"/>
  <c r="L2771"/>
  <c r="M2771"/>
  <c r="N2771"/>
  <c r="O2771"/>
  <c r="P2771"/>
  <c r="Q2771"/>
  <c r="R2771"/>
  <c r="S2771"/>
  <c r="T2771"/>
  <c r="U2771"/>
  <c r="V2771"/>
  <c r="W2771"/>
  <c r="X2771"/>
  <c r="Y2771"/>
  <c r="Z2771"/>
  <c r="AA2771"/>
  <c r="AB2771"/>
  <c r="AC2771"/>
  <c r="AD2771"/>
  <c r="H2772"/>
  <c r="I2772"/>
  <c r="J2772"/>
  <c r="K2772"/>
  <c r="L2772"/>
  <c r="M2772"/>
  <c r="N2772"/>
  <c r="O2772"/>
  <c r="P2772"/>
  <c r="Q2772"/>
  <c r="R2772"/>
  <c r="S2772"/>
  <c r="T2772"/>
  <c r="U2772"/>
  <c r="V2772"/>
  <c r="W2772"/>
  <c r="X2772"/>
  <c r="Y2772"/>
  <c r="Z2772"/>
  <c r="AA2772"/>
  <c r="AB2772"/>
  <c r="AC2772"/>
  <c r="AD2772"/>
  <c r="H2773"/>
  <c r="I2773"/>
  <c r="J2773"/>
  <c r="K2773"/>
  <c r="L2773"/>
  <c r="M2773"/>
  <c r="N2773"/>
  <c r="O2773"/>
  <c r="P2773"/>
  <c r="Q2773"/>
  <c r="R2773"/>
  <c r="S2773"/>
  <c r="T2773"/>
  <c r="U2773"/>
  <c r="V2773"/>
  <c r="W2773"/>
  <c r="X2773"/>
  <c r="Y2773"/>
  <c r="Z2773"/>
  <c r="AA2773"/>
  <c r="AB2773"/>
  <c r="AC2773"/>
  <c r="AD2773"/>
  <c r="H2774"/>
  <c r="I2774"/>
  <c r="J2774"/>
  <c r="K2774"/>
  <c r="L2774"/>
  <c r="M2774"/>
  <c r="N2774"/>
  <c r="O2774"/>
  <c r="P2774"/>
  <c r="Q2774"/>
  <c r="R2774"/>
  <c r="S2774"/>
  <c r="T2774"/>
  <c r="U2774"/>
  <c r="V2774"/>
  <c r="W2774"/>
  <c r="X2774"/>
  <c r="Y2774"/>
  <c r="Z2774"/>
  <c r="AA2774"/>
  <c r="AB2774"/>
  <c r="AC2774"/>
  <c r="AD2774"/>
  <c r="H2775"/>
  <c r="I2775"/>
  <c r="J2775"/>
  <c r="K2775"/>
  <c r="L2775"/>
  <c r="M2775"/>
  <c r="N2775"/>
  <c r="O2775"/>
  <c r="P2775"/>
  <c r="Q2775"/>
  <c r="R2775"/>
  <c r="S2775"/>
  <c r="T2775"/>
  <c r="U2775"/>
  <c r="V2775"/>
  <c r="W2775"/>
  <c r="X2775"/>
  <c r="Y2775"/>
  <c r="Z2775"/>
  <c r="AA2775"/>
  <c r="AB2775"/>
  <c r="AC2775"/>
  <c r="AD2775"/>
  <c r="H2784"/>
  <c r="I2784"/>
  <c r="J2784"/>
  <c r="K2784"/>
  <c r="L2784"/>
  <c r="M2784"/>
  <c r="N2784"/>
  <c r="O2784"/>
  <c r="P2784"/>
  <c r="Q2784"/>
  <c r="R2784"/>
  <c r="S2784"/>
  <c r="T2784"/>
  <c r="U2784"/>
  <c r="V2784"/>
  <c r="W2784"/>
  <c r="X2784"/>
  <c r="Y2784"/>
  <c r="Z2784"/>
  <c r="AA2784"/>
  <c r="AB2784"/>
  <c r="AC2784"/>
  <c r="AD2784"/>
  <c r="H2785"/>
  <c r="I2785"/>
  <c r="J2785"/>
  <c r="K2785"/>
  <c r="L2785"/>
  <c r="M2785"/>
  <c r="N2785"/>
  <c r="O2785"/>
  <c r="P2785"/>
  <c r="Q2785"/>
  <c r="R2785"/>
  <c r="S2785"/>
  <c r="T2785"/>
  <c r="U2785"/>
  <c r="V2785"/>
  <c r="W2785"/>
  <c r="X2785"/>
  <c r="Y2785"/>
  <c r="Z2785"/>
  <c r="AA2785"/>
  <c r="AB2785"/>
  <c r="AC2785"/>
  <c r="AD2785"/>
  <c r="H2786"/>
  <c r="I2786"/>
  <c r="J2786"/>
  <c r="K2786"/>
  <c r="L2786"/>
  <c r="M2786"/>
  <c r="N2786"/>
  <c r="O2786"/>
  <c r="P2786"/>
  <c r="Q2786"/>
  <c r="R2786"/>
  <c r="S2786"/>
  <c r="T2786"/>
  <c r="U2786"/>
  <c r="V2786"/>
  <c r="W2786"/>
  <c r="X2786"/>
  <c r="Y2786"/>
  <c r="Z2786"/>
  <c r="AA2786"/>
  <c r="AB2786"/>
  <c r="AC2786"/>
  <c r="AD2786"/>
  <c r="H2787"/>
  <c r="I2787"/>
  <c r="J2787"/>
  <c r="K2787"/>
  <c r="L2787"/>
  <c r="M2787"/>
  <c r="N2787"/>
  <c r="O2787"/>
  <c r="P2787"/>
  <c r="Q2787"/>
  <c r="R2787"/>
  <c r="S2787"/>
  <c r="T2787"/>
  <c r="U2787"/>
  <c r="V2787"/>
  <c r="W2787"/>
  <c r="X2787"/>
  <c r="Y2787"/>
  <c r="Z2787"/>
  <c r="AA2787"/>
  <c r="AB2787"/>
  <c r="AC2787"/>
  <c r="AD2787"/>
  <c r="H2788"/>
  <c r="I2788"/>
  <c r="J2788"/>
  <c r="K2788"/>
  <c r="L2788"/>
  <c r="M2788"/>
  <c r="N2788"/>
  <c r="O2788"/>
  <c r="P2788"/>
  <c r="Q2788"/>
  <c r="R2788"/>
  <c r="S2788"/>
  <c r="T2788"/>
  <c r="U2788"/>
  <c r="V2788"/>
  <c r="W2788"/>
  <c r="X2788"/>
  <c r="Y2788"/>
  <c r="Z2788"/>
  <c r="AA2788"/>
  <c r="AB2788"/>
  <c r="AC2788"/>
  <c r="AD2788"/>
  <c r="H2789"/>
  <c r="I2789"/>
  <c r="J2789"/>
  <c r="K2789"/>
  <c r="L2789"/>
  <c r="M2789"/>
  <c r="N2789"/>
  <c r="O2789"/>
  <c r="P2789"/>
  <c r="Q2789"/>
  <c r="R2789"/>
  <c r="S2789"/>
  <c r="T2789"/>
  <c r="U2789"/>
  <c r="V2789"/>
  <c r="W2789"/>
  <c r="X2789"/>
  <c r="Y2789"/>
  <c r="Z2789"/>
  <c r="AA2789"/>
  <c r="AB2789"/>
  <c r="AC2789"/>
  <c r="AD2789"/>
  <c r="H2790"/>
  <c r="I2790"/>
  <c r="J2790"/>
  <c r="K2790"/>
  <c r="L2790"/>
  <c r="M2790"/>
  <c r="N2790"/>
  <c r="O2790"/>
  <c r="P2790"/>
  <c r="Q2790"/>
  <c r="R2790"/>
  <c r="S2790"/>
  <c r="T2790"/>
  <c r="U2790"/>
  <c r="V2790"/>
  <c r="W2790"/>
  <c r="X2790"/>
  <c r="Y2790"/>
  <c r="Z2790"/>
  <c r="AA2790"/>
  <c r="AB2790"/>
  <c r="AC2790"/>
  <c r="AD2790"/>
  <c r="H2791"/>
  <c r="I2791"/>
  <c r="J2791"/>
  <c r="K2791"/>
  <c r="L2791"/>
  <c r="M2791"/>
  <c r="N2791"/>
  <c r="O2791"/>
  <c r="P2791"/>
  <c r="Q2791"/>
  <c r="R2791"/>
  <c r="S2791"/>
  <c r="T2791"/>
  <c r="U2791"/>
  <c r="V2791"/>
  <c r="W2791"/>
  <c r="X2791"/>
  <c r="Y2791"/>
  <c r="Z2791"/>
  <c r="AA2791"/>
  <c r="AB2791"/>
  <c r="AC2791"/>
  <c r="AD2791"/>
  <c r="H2792"/>
  <c r="I2792"/>
  <c r="J2792"/>
  <c r="K2792"/>
  <c r="L2792"/>
  <c r="M2792"/>
  <c r="N2792"/>
  <c r="O2792"/>
  <c r="P2792"/>
  <c r="Q2792"/>
  <c r="R2792"/>
  <c r="S2792"/>
  <c r="T2792"/>
  <c r="U2792"/>
  <c r="V2792"/>
  <c r="W2792"/>
  <c r="X2792"/>
  <c r="Y2792"/>
  <c r="Z2792"/>
  <c r="AA2792"/>
  <c r="AB2792"/>
  <c r="AC2792"/>
  <c r="AD2792"/>
  <c r="H2793"/>
  <c r="I2793"/>
  <c r="J2793"/>
  <c r="K2793"/>
  <c r="L2793"/>
  <c r="M2793"/>
  <c r="N2793"/>
  <c r="O2793"/>
  <c r="P2793"/>
  <c r="Q2793"/>
  <c r="R2793"/>
  <c r="S2793"/>
  <c r="T2793"/>
  <c r="U2793"/>
  <c r="V2793"/>
  <c r="W2793"/>
  <c r="X2793"/>
  <c r="Y2793"/>
  <c r="Z2793"/>
  <c r="AA2793"/>
  <c r="AB2793"/>
  <c r="AC2793"/>
  <c r="AD2793"/>
  <c r="H2794"/>
  <c r="I2794"/>
  <c r="J2794"/>
  <c r="K2794"/>
  <c r="L2794"/>
  <c r="M2794"/>
  <c r="N2794"/>
  <c r="O2794"/>
  <c r="P2794"/>
  <c r="Q2794"/>
  <c r="R2794"/>
  <c r="S2794"/>
  <c r="T2794"/>
  <c r="U2794"/>
  <c r="V2794"/>
  <c r="W2794"/>
  <c r="X2794"/>
  <c r="Y2794"/>
  <c r="Z2794"/>
  <c r="AA2794"/>
  <c r="AB2794"/>
  <c r="AC2794"/>
  <c r="AD2794"/>
  <c r="H2795"/>
  <c r="I2795"/>
  <c r="J2795"/>
  <c r="K2795"/>
  <c r="L2795"/>
  <c r="M2795"/>
  <c r="N2795"/>
  <c r="O2795"/>
  <c r="P2795"/>
  <c r="Q2795"/>
  <c r="R2795"/>
  <c r="S2795"/>
  <c r="T2795"/>
  <c r="U2795"/>
  <c r="V2795"/>
  <c r="W2795"/>
  <c r="X2795"/>
  <c r="Y2795"/>
  <c r="Z2795"/>
  <c r="AA2795"/>
  <c r="AB2795"/>
  <c r="AC2795"/>
  <c r="AD2795"/>
  <c r="H2796"/>
  <c r="I2796"/>
  <c r="J2796"/>
  <c r="K2796"/>
  <c r="L2796"/>
  <c r="M2796"/>
  <c r="N2796"/>
  <c r="O2796"/>
  <c r="P2796"/>
  <c r="Q2796"/>
  <c r="R2796"/>
  <c r="S2796"/>
  <c r="T2796"/>
  <c r="U2796"/>
  <c r="V2796"/>
  <c r="W2796"/>
  <c r="X2796"/>
  <c r="Y2796"/>
  <c r="Z2796"/>
  <c r="AA2796"/>
  <c r="AB2796"/>
  <c r="AC2796"/>
  <c r="AD2796"/>
  <c r="H2797"/>
  <c r="I2797"/>
  <c r="J2797"/>
  <c r="K2797"/>
  <c r="L2797"/>
  <c r="M2797"/>
  <c r="N2797"/>
  <c r="O2797"/>
  <c r="P2797"/>
  <c r="Q2797"/>
  <c r="R2797"/>
  <c r="S2797"/>
  <c r="T2797"/>
  <c r="U2797"/>
  <c r="V2797"/>
  <c r="W2797"/>
  <c r="X2797"/>
  <c r="Y2797"/>
  <c r="Z2797"/>
  <c r="AA2797"/>
  <c r="AB2797"/>
  <c r="AC2797"/>
  <c r="AD2797"/>
  <c r="H2798"/>
  <c r="I2798"/>
  <c r="J2798"/>
  <c r="K2798"/>
  <c r="L2798"/>
  <c r="M2798"/>
  <c r="N2798"/>
  <c r="O2798"/>
  <c r="P2798"/>
  <c r="Q2798"/>
  <c r="R2798"/>
  <c r="S2798"/>
  <c r="T2798"/>
  <c r="U2798"/>
  <c r="V2798"/>
  <c r="W2798"/>
  <c r="X2798"/>
  <c r="Y2798"/>
  <c r="Z2798"/>
  <c r="AA2798"/>
  <c r="AB2798"/>
  <c r="AC2798"/>
  <c r="AD2798"/>
  <c r="H2799"/>
  <c r="I2799"/>
  <c r="J2799"/>
  <c r="K2799"/>
  <c r="L2799"/>
  <c r="M2799"/>
  <c r="N2799"/>
  <c r="O2799"/>
  <c r="P2799"/>
  <c r="Q2799"/>
  <c r="R2799"/>
  <c r="S2799"/>
  <c r="T2799"/>
  <c r="U2799"/>
  <c r="V2799"/>
  <c r="W2799"/>
  <c r="X2799"/>
  <c r="Y2799"/>
  <c r="Z2799"/>
  <c r="AA2799"/>
  <c r="AB2799"/>
  <c r="AC2799"/>
  <c r="AD2799"/>
  <c r="H2800"/>
  <c r="I2800"/>
  <c r="J2800"/>
  <c r="K2800"/>
  <c r="L2800"/>
  <c r="M2800"/>
  <c r="N2800"/>
  <c r="O2800"/>
  <c r="P2800"/>
  <c r="Q2800"/>
  <c r="R2800"/>
  <c r="S2800"/>
  <c r="T2800"/>
  <c r="U2800"/>
  <c r="V2800"/>
  <c r="W2800"/>
  <c r="X2800"/>
  <c r="Y2800"/>
  <c r="Z2800"/>
  <c r="AA2800"/>
  <c r="AB2800"/>
  <c r="AC2800"/>
  <c r="AD2800"/>
  <c r="H2801"/>
  <c r="I2801"/>
  <c r="J2801"/>
  <c r="K2801"/>
  <c r="L2801"/>
  <c r="M2801"/>
  <c r="N2801"/>
  <c r="O2801"/>
  <c r="P2801"/>
  <c r="Q2801"/>
  <c r="R2801"/>
  <c r="S2801"/>
  <c r="T2801"/>
  <c r="U2801"/>
  <c r="V2801"/>
  <c r="W2801"/>
  <c r="X2801"/>
  <c r="Y2801"/>
  <c r="Z2801"/>
  <c r="AA2801"/>
  <c r="AB2801"/>
  <c r="AC2801"/>
  <c r="AD2801"/>
  <c r="H2802"/>
  <c r="I2802"/>
  <c r="J2802"/>
  <c r="K2802"/>
  <c r="L2802"/>
  <c r="M2802"/>
  <c r="N2802"/>
  <c r="O2802"/>
  <c r="P2802"/>
  <c r="Q2802"/>
  <c r="R2802"/>
  <c r="S2802"/>
  <c r="T2802"/>
  <c r="U2802"/>
  <c r="V2802"/>
  <c r="W2802"/>
  <c r="X2802"/>
  <c r="Y2802"/>
  <c r="Z2802"/>
  <c r="AA2802"/>
  <c r="AB2802"/>
  <c r="AC2802"/>
  <c r="AD2802"/>
  <c r="H2803"/>
  <c r="I2803"/>
  <c r="J2803"/>
  <c r="K2803"/>
  <c r="L2803"/>
  <c r="M2803"/>
  <c r="N2803"/>
  <c r="O2803"/>
  <c r="P2803"/>
  <c r="Q2803"/>
  <c r="R2803"/>
  <c r="S2803"/>
  <c r="T2803"/>
  <c r="U2803"/>
  <c r="V2803"/>
  <c r="W2803"/>
  <c r="X2803"/>
  <c r="Y2803"/>
  <c r="Z2803"/>
  <c r="AA2803"/>
  <c r="AB2803"/>
  <c r="AC2803"/>
  <c r="AD2803"/>
  <c r="H2804"/>
  <c r="I2804"/>
  <c r="J2804"/>
  <c r="K2804"/>
  <c r="L2804"/>
  <c r="M2804"/>
  <c r="N2804"/>
  <c r="O2804"/>
  <c r="P2804"/>
  <c r="Q2804"/>
  <c r="R2804"/>
  <c r="S2804"/>
  <c r="T2804"/>
  <c r="U2804"/>
  <c r="V2804"/>
  <c r="W2804"/>
  <c r="X2804"/>
  <c r="Y2804"/>
  <c r="Z2804"/>
  <c r="AA2804"/>
  <c r="AB2804"/>
  <c r="AC2804"/>
  <c r="AD2804"/>
  <c r="H2805"/>
  <c r="I2805"/>
  <c r="J2805"/>
  <c r="K2805"/>
  <c r="L2805"/>
  <c r="M2805"/>
  <c r="N2805"/>
  <c r="O2805"/>
  <c r="P2805"/>
  <c r="Q2805"/>
  <c r="R2805"/>
  <c r="S2805"/>
  <c r="T2805"/>
  <c r="U2805"/>
  <c r="V2805"/>
  <c r="W2805"/>
  <c r="X2805"/>
  <c r="Y2805"/>
  <c r="Z2805"/>
  <c r="AA2805"/>
  <c r="AB2805"/>
  <c r="AC2805"/>
  <c r="AD2805"/>
  <c r="H2806"/>
  <c r="I2806"/>
  <c r="J2806"/>
  <c r="K2806"/>
  <c r="L2806"/>
  <c r="M2806"/>
  <c r="N2806"/>
  <c r="O2806"/>
  <c r="P2806"/>
  <c r="Q2806"/>
  <c r="R2806"/>
  <c r="S2806"/>
  <c r="T2806"/>
  <c r="U2806"/>
  <c r="V2806"/>
  <c r="W2806"/>
  <c r="X2806"/>
  <c r="Y2806"/>
  <c r="Z2806"/>
  <c r="AA2806"/>
  <c r="AB2806"/>
  <c r="AC2806"/>
  <c r="AD2806"/>
  <c r="H2807"/>
  <c r="I2807"/>
  <c r="J2807"/>
  <c r="K2807"/>
  <c r="L2807"/>
  <c r="M2807"/>
  <c r="N2807"/>
  <c r="O2807"/>
  <c r="P2807"/>
  <c r="Q2807"/>
  <c r="R2807"/>
  <c r="S2807"/>
  <c r="T2807"/>
  <c r="U2807"/>
  <c r="V2807"/>
  <c r="W2807"/>
  <c r="X2807"/>
  <c r="Y2807"/>
  <c r="Z2807"/>
  <c r="AA2807"/>
  <c r="AB2807"/>
  <c r="AC2807"/>
  <c r="AD2807"/>
  <c r="H2808"/>
  <c r="I2808"/>
  <c r="J2808"/>
  <c r="K2808"/>
  <c r="L2808"/>
  <c r="M2808"/>
  <c r="N2808"/>
  <c r="O2808"/>
  <c r="P2808"/>
  <c r="Q2808"/>
  <c r="R2808"/>
  <c r="S2808"/>
  <c r="T2808"/>
  <c r="U2808"/>
  <c r="V2808"/>
  <c r="W2808"/>
  <c r="X2808"/>
  <c r="Y2808"/>
  <c r="Z2808"/>
  <c r="AA2808"/>
  <c r="AB2808"/>
  <c r="AC2808"/>
  <c r="AD2808"/>
  <c r="H2809"/>
  <c r="I2809"/>
  <c r="J2809"/>
  <c r="K2809"/>
  <c r="L2809"/>
  <c r="M2809"/>
  <c r="N2809"/>
  <c r="O2809"/>
  <c r="P2809"/>
  <c r="Q2809"/>
  <c r="R2809"/>
  <c r="S2809"/>
  <c r="T2809"/>
  <c r="U2809"/>
  <c r="V2809"/>
  <c r="W2809"/>
  <c r="X2809"/>
  <c r="Y2809"/>
  <c r="Z2809"/>
  <c r="AA2809"/>
  <c r="AB2809"/>
  <c r="AC2809"/>
  <c r="AD2809"/>
  <c r="H2810"/>
  <c r="I2810"/>
  <c r="J2810"/>
  <c r="K2810"/>
  <c r="L2810"/>
  <c r="M2810"/>
  <c r="N2810"/>
  <c r="O2810"/>
  <c r="P2810"/>
  <c r="Q2810"/>
  <c r="R2810"/>
  <c r="S2810"/>
  <c r="T2810"/>
  <c r="U2810"/>
  <c r="V2810"/>
  <c r="W2810"/>
  <c r="X2810"/>
  <c r="Y2810"/>
  <c r="Z2810"/>
  <c r="AA2810"/>
  <c r="AB2810"/>
  <c r="AC2810"/>
  <c r="AD2810"/>
  <c r="H2811"/>
  <c r="I2811"/>
  <c r="J2811"/>
  <c r="K2811"/>
  <c r="L2811"/>
  <c r="M2811"/>
  <c r="N2811"/>
  <c r="O2811"/>
  <c r="P2811"/>
  <c r="Q2811"/>
  <c r="R2811"/>
  <c r="S2811"/>
  <c r="T2811"/>
  <c r="U2811"/>
  <c r="V2811"/>
  <c r="W2811"/>
  <c r="X2811"/>
  <c r="Y2811"/>
  <c r="Z2811"/>
  <c r="AA2811"/>
  <c r="AB2811"/>
  <c r="AC2811"/>
  <c r="AD2811"/>
  <c r="H2812"/>
  <c r="I2812"/>
  <c r="J2812"/>
  <c r="K2812"/>
  <c r="L2812"/>
  <c r="M2812"/>
  <c r="N2812"/>
  <c r="O2812"/>
  <c r="P2812"/>
  <c r="Q2812"/>
  <c r="R2812"/>
  <c r="S2812"/>
  <c r="T2812"/>
  <c r="U2812"/>
  <c r="V2812"/>
  <c r="W2812"/>
  <c r="X2812"/>
  <c r="Y2812"/>
  <c r="Z2812"/>
  <c r="AA2812"/>
  <c r="AB2812"/>
  <c r="AC2812"/>
  <c r="AD2812"/>
  <c r="H2813"/>
  <c r="I2813"/>
  <c r="J2813"/>
  <c r="K2813"/>
  <c r="L2813"/>
  <c r="M2813"/>
  <c r="N2813"/>
  <c r="O2813"/>
  <c r="P2813"/>
  <c r="Q2813"/>
  <c r="R2813"/>
  <c r="S2813"/>
  <c r="T2813"/>
  <c r="U2813"/>
  <c r="V2813"/>
  <c r="W2813"/>
  <c r="X2813"/>
  <c r="Y2813"/>
  <c r="Z2813"/>
  <c r="AA2813"/>
  <c r="AB2813"/>
  <c r="AC2813"/>
  <c r="AD2813"/>
  <c r="H2814"/>
  <c r="I2814"/>
  <c r="J2814"/>
  <c r="K2814"/>
  <c r="L2814"/>
  <c r="M2814"/>
  <c r="N2814"/>
  <c r="O2814"/>
  <c r="P2814"/>
  <c r="Q2814"/>
  <c r="R2814"/>
  <c r="S2814"/>
  <c r="T2814"/>
  <c r="U2814"/>
  <c r="V2814"/>
  <c r="W2814"/>
  <c r="X2814"/>
  <c r="Y2814"/>
  <c r="Z2814"/>
  <c r="AA2814"/>
  <c r="AB2814"/>
  <c r="AC2814"/>
  <c r="AD2814"/>
  <c r="H2815"/>
  <c r="I2815"/>
  <c r="J2815"/>
  <c r="K2815"/>
  <c r="L2815"/>
  <c r="M2815"/>
  <c r="N2815"/>
  <c r="O2815"/>
  <c r="P2815"/>
  <c r="Q2815"/>
  <c r="R2815"/>
  <c r="S2815"/>
  <c r="T2815"/>
  <c r="U2815"/>
  <c r="V2815"/>
  <c r="W2815"/>
  <c r="X2815"/>
  <c r="Y2815"/>
  <c r="Z2815"/>
  <c r="AA2815"/>
  <c r="AB2815"/>
  <c r="AC2815"/>
  <c r="AD2815"/>
  <c r="H2832"/>
  <c r="I2832"/>
  <c r="J2832"/>
  <c r="K2832"/>
  <c r="L2832"/>
  <c r="M2832"/>
  <c r="N2832"/>
  <c r="O2832"/>
  <c r="P2832"/>
  <c r="Q2832"/>
  <c r="R2832"/>
  <c r="S2832"/>
  <c r="T2832"/>
  <c r="U2832"/>
  <c r="V2832"/>
  <c r="W2832"/>
  <c r="X2832"/>
  <c r="Y2832"/>
  <c r="Z2832"/>
  <c r="AA2832"/>
  <c r="AB2832"/>
  <c r="AC2832"/>
  <c r="AD2832"/>
  <c r="H2833"/>
  <c r="I2833"/>
  <c r="J2833"/>
  <c r="K2833"/>
  <c r="L2833"/>
  <c r="M2833"/>
  <c r="N2833"/>
  <c r="O2833"/>
  <c r="P2833"/>
  <c r="Q2833"/>
  <c r="R2833"/>
  <c r="S2833"/>
  <c r="T2833"/>
  <c r="U2833"/>
  <c r="V2833"/>
  <c r="W2833"/>
  <c r="X2833"/>
  <c r="Y2833"/>
  <c r="Z2833"/>
  <c r="AA2833"/>
  <c r="AB2833"/>
  <c r="AC2833"/>
  <c r="AD2833"/>
  <c r="H2834"/>
  <c r="I2834"/>
  <c r="J2834"/>
  <c r="K2834"/>
  <c r="L2834"/>
  <c r="M2834"/>
  <c r="N2834"/>
  <c r="O2834"/>
  <c r="P2834"/>
  <c r="Q2834"/>
  <c r="R2834"/>
  <c r="S2834"/>
  <c r="T2834"/>
  <c r="U2834"/>
  <c r="V2834"/>
  <c r="W2834"/>
  <c r="X2834"/>
  <c r="Y2834"/>
  <c r="Z2834"/>
  <c r="AA2834"/>
  <c r="AB2834"/>
  <c r="AC2834"/>
  <c r="AD2834"/>
  <c r="H2835"/>
  <c r="I2835"/>
  <c r="J2835"/>
  <c r="K2835"/>
  <c r="L2835"/>
  <c r="M2835"/>
  <c r="N2835"/>
  <c r="O2835"/>
  <c r="P2835"/>
  <c r="Q2835"/>
  <c r="R2835"/>
  <c r="S2835"/>
  <c r="T2835"/>
  <c r="U2835"/>
  <c r="V2835"/>
  <c r="W2835"/>
  <c r="X2835"/>
  <c r="Y2835"/>
  <c r="Z2835"/>
  <c r="AA2835"/>
  <c r="AB2835"/>
  <c r="AC2835"/>
  <c r="AD2835"/>
  <c r="H2836"/>
  <c r="I2836"/>
  <c r="J2836"/>
  <c r="K2836"/>
  <c r="L2836"/>
  <c r="M2836"/>
  <c r="N2836"/>
  <c r="O2836"/>
  <c r="P2836"/>
  <c r="Q2836"/>
  <c r="R2836"/>
  <c r="S2836"/>
  <c r="T2836"/>
  <c r="U2836"/>
  <c r="V2836"/>
  <c r="W2836"/>
  <c r="X2836"/>
  <c r="Y2836"/>
  <c r="Z2836"/>
  <c r="AA2836"/>
  <c r="AB2836"/>
  <c r="AC2836"/>
  <c r="AD2836"/>
  <c r="H2837"/>
  <c r="I2837"/>
  <c r="J2837"/>
  <c r="K2837"/>
  <c r="L2837"/>
  <c r="M2837"/>
  <c r="N2837"/>
  <c r="O2837"/>
  <c r="P2837"/>
  <c r="Q2837"/>
  <c r="R2837"/>
  <c r="S2837"/>
  <c r="T2837"/>
  <c r="U2837"/>
  <c r="V2837"/>
  <c r="W2837"/>
  <c r="X2837"/>
  <c r="Y2837"/>
  <c r="Z2837"/>
  <c r="AA2837"/>
  <c r="AB2837"/>
  <c r="AC2837"/>
  <c r="AD2837"/>
  <c r="H2838"/>
  <c r="I2838"/>
  <c r="J2838"/>
  <c r="K2838"/>
  <c r="L2838"/>
  <c r="M2838"/>
  <c r="N2838"/>
  <c r="O2838"/>
  <c r="P2838"/>
  <c r="Q2838"/>
  <c r="R2838"/>
  <c r="S2838"/>
  <c r="T2838"/>
  <c r="U2838"/>
  <c r="V2838"/>
  <c r="W2838"/>
  <c r="X2838"/>
  <c r="Y2838"/>
  <c r="Z2838"/>
  <c r="AA2838"/>
  <c r="AB2838"/>
  <c r="AC2838"/>
  <c r="AD2838"/>
  <c r="H2839"/>
  <c r="I2839"/>
  <c r="J2839"/>
  <c r="K2839"/>
  <c r="L2839"/>
  <c r="M2839"/>
  <c r="N2839"/>
  <c r="O2839"/>
  <c r="P2839"/>
  <c r="Q2839"/>
  <c r="R2839"/>
  <c r="S2839"/>
  <c r="T2839"/>
  <c r="U2839"/>
  <c r="V2839"/>
  <c r="W2839"/>
  <c r="X2839"/>
  <c r="Y2839"/>
  <c r="Z2839"/>
  <c r="AA2839"/>
  <c r="AB2839"/>
  <c r="AC2839"/>
  <c r="AD2839"/>
  <c r="H2864"/>
  <c r="I2864"/>
  <c r="J2864"/>
  <c r="K2864"/>
  <c r="L2864"/>
  <c r="M2864"/>
  <c r="N2864"/>
  <c r="O2864"/>
  <c r="P2864"/>
  <c r="Q2864"/>
  <c r="R2864"/>
  <c r="S2864"/>
  <c r="T2864"/>
  <c r="U2864"/>
  <c r="V2864"/>
  <c r="W2864"/>
  <c r="X2864"/>
  <c r="Y2864"/>
  <c r="Z2864"/>
  <c r="AA2864"/>
  <c r="AB2864"/>
  <c r="AC2864"/>
  <c r="AD2864"/>
  <c r="H2865"/>
  <c r="I2865"/>
  <c r="J2865"/>
  <c r="K2865"/>
  <c r="L2865"/>
  <c r="M2865"/>
  <c r="N2865"/>
  <c r="O2865"/>
  <c r="P2865"/>
  <c r="Q2865"/>
  <c r="R2865"/>
  <c r="S2865"/>
  <c r="T2865"/>
  <c r="U2865"/>
  <c r="V2865"/>
  <c r="W2865"/>
  <c r="X2865"/>
  <c r="Y2865"/>
  <c r="Z2865"/>
  <c r="AA2865"/>
  <c r="AB2865"/>
  <c r="AC2865"/>
  <c r="AD2865"/>
  <c r="H2866"/>
  <c r="I2866"/>
  <c r="J2866"/>
  <c r="K2866"/>
  <c r="L2866"/>
  <c r="M2866"/>
  <c r="N2866"/>
  <c r="O2866"/>
  <c r="P2866"/>
  <c r="Q2866"/>
  <c r="R2866"/>
  <c r="S2866"/>
  <c r="T2866"/>
  <c r="U2866"/>
  <c r="V2866"/>
  <c r="W2866"/>
  <c r="X2866"/>
  <c r="Y2866"/>
  <c r="Z2866"/>
  <c r="AA2866"/>
  <c r="AB2866"/>
  <c r="AC2866"/>
  <c r="AD2866"/>
  <c r="H2867"/>
  <c r="I2867"/>
  <c r="J2867"/>
  <c r="K2867"/>
  <c r="L2867"/>
  <c r="M2867"/>
  <c r="N2867"/>
  <c r="O2867"/>
  <c r="P2867"/>
  <c r="Q2867"/>
  <c r="R2867"/>
  <c r="S2867"/>
  <c r="T2867"/>
  <c r="U2867"/>
  <c r="V2867"/>
  <c r="W2867"/>
  <c r="X2867"/>
  <c r="Y2867"/>
  <c r="Z2867"/>
  <c r="AA2867"/>
  <c r="AB2867"/>
  <c r="AC2867"/>
  <c r="AD2867"/>
  <c r="H2868"/>
  <c r="I2868"/>
  <c r="J2868"/>
  <c r="K2868"/>
  <c r="L2868"/>
  <c r="M2868"/>
  <c r="N2868"/>
  <c r="O2868"/>
  <c r="P2868"/>
  <c r="Q2868"/>
  <c r="R2868"/>
  <c r="S2868"/>
  <c r="T2868"/>
  <c r="U2868"/>
  <c r="V2868"/>
  <c r="W2868"/>
  <c r="X2868"/>
  <c r="Y2868"/>
  <c r="Z2868"/>
  <c r="AA2868"/>
  <c r="AB2868"/>
  <c r="AC2868"/>
  <c r="AD2868"/>
  <c r="H2869"/>
  <c r="I2869"/>
  <c r="J2869"/>
  <c r="K2869"/>
  <c r="L2869"/>
  <c r="M2869"/>
  <c r="N2869"/>
  <c r="O2869"/>
  <c r="P2869"/>
  <c r="Q2869"/>
  <c r="R2869"/>
  <c r="S2869"/>
  <c r="T2869"/>
  <c r="U2869"/>
  <c r="V2869"/>
  <c r="W2869"/>
  <c r="X2869"/>
  <c r="Y2869"/>
  <c r="Z2869"/>
  <c r="AA2869"/>
  <c r="AB2869"/>
  <c r="AC2869"/>
  <c r="AD2869"/>
  <c r="H2870"/>
  <c r="I2870"/>
  <c r="J2870"/>
  <c r="K2870"/>
  <c r="L2870"/>
  <c r="M2870"/>
  <c r="N2870"/>
  <c r="O2870"/>
  <c r="P2870"/>
  <c r="Q2870"/>
  <c r="R2870"/>
  <c r="S2870"/>
  <c r="T2870"/>
  <c r="U2870"/>
  <c r="V2870"/>
  <c r="W2870"/>
  <c r="X2870"/>
  <c r="Y2870"/>
  <c r="Z2870"/>
  <c r="AA2870"/>
  <c r="AB2870"/>
  <c r="AC2870"/>
  <c r="AD2870"/>
  <c r="H2871"/>
  <c r="I2871"/>
  <c r="J2871"/>
  <c r="K2871"/>
  <c r="L2871"/>
  <c r="M2871"/>
  <c r="N2871"/>
  <c r="O2871"/>
  <c r="P2871"/>
  <c r="Q2871"/>
  <c r="R2871"/>
  <c r="S2871"/>
  <c r="T2871"/>
  <c r="U2871"/>
  <c r="V2871"/>
  <c r="W2871"/>
  <c r="X2871"/>
  <c r="Y2871"/>
  <c r="Z2871"/>
  <c r="AA2871"/>
  <c r="AB2871"/>
  <c r="AC2871"/>
  <c r="AD2871"/>
  <c r="H2872"/>
  <c r="I2872"/>
  <c r="J2872"/>
  <c r="K2872"/>
  <c r="L2872"/>
  <c r="M2872"/>
  <c r="N2872"/>
  <c r="O2872"/>
  <c r="P2872"/>
  <c r="Q2872"/>
  <c r="R2872"/>
  <c r="S2872"/>
  <c r="T2872"/>
  <c r="U2872"/>
  <c r="V2872"/>
  <c r="W2872"/>
  <c r="X2872"/>
  <c r="Y2872"/>
  <c r="Z2872"/>
  <c r="AA2872"/>
  <c r="AB2872"/>
  <c r="AC2872"/>
  <c r="AD2872"/>
  <c r="H2873"/>
  <c r="I2873"/>
  <c r="J2873"/>
  <c r="K2873"/>
  <c r="L2873"/>
  <c r="M2873"/>
  <c r="N2873"/>
  <c r="O2873"/>
  <c r="P2873"/>
  <c r="Q2873"/>
  <c r="R2873"/>
  <c r="S2873"/>
  <c r="T2873"/>
  <c r="U2873"/>
  <c r="V2873"/>
  <c r="W2873"/>
  <c r="X2873"/>
  <c r="Y2873"/>
  <c r="Z2873"/>
  <c r="AA2873"/>
  <c r="AB2873"/>
  <c r="AC2873"/>
  <c r="AD2873"/>
  <c r="H2874"/>
  <c r="I2874"/>
  <c r="J2874"/>
  <c r="K2874"/>
  <c r="L2874"/>
  <c r="M2874"/>
  <c r="N2874"/>
  <c r="O2874"/>
  <c r="P2874"/>
  <c r="Q2874"/>
  <c r="R2874"/>
  <c r="S2874"/>
  <c r="T2874"/>
  <c r="U2874"/>
  <c r="V2874"/>
  <c r="W2874"/>
  <c r="X2874"/>
  <c r="Y2874"/>
  <c r="Z2874"/>
  <c r="AA2874"/>
  <c r="AB2874"/>
  <c r="AC2874"/>
  <c r="AD2874"/>
  <c r="H2875"/>
  <c r="I2875"/>
  <c r="J2875"/>
  <c r="K2875"/>
  <c r="L2875"/>
  <c r="M2875"/>
  <c r="N2875"/>
  <c r="O2875"/>
  <c r="P2875"/>
  <c r="Q2875"/>
  <c r="R2875"/>
  <c r="S2875"/>
  <c r="T2875"/>
  <c r="U2875"/>
  <c r="V2875"/>
  <c r="W2875"/>
  <c r="X2875"/>
  <c r="Y2875"/>
  <c r="Z2875"/>
  <c r="AA2875"/>
  <c r="AB2875"/>
  <c r="AC2875"/>
  <c r="AD2875"/>
  <c r="H2876"/>
  <c r="I2876"/>
  <c r="J2876"/>
  <c r="K2876"/>
  <c r="L2876"/>
  <c r="M2876"/>
  <c r="N2876"/>
  <c r="O2876"/>
  <c r="P2876"/>
  <c r="Q2876"/>
  <c r="R2876"/>
  <c r="S2876"/>
  <c r="T2876"/>
  <c r="U2876"/>
  <c r="V2876"/>
  <c r="W2876"/>
  <c r="X2876"/>
  <c r="Y2876"/>
  <c r="Z2876"/>
  <c r="AA2876"/>
  <c r="AB2876"/>
  <c r="AC2876"/>
  <c r="AD2876"/>
  <c r="H2877"/>
  <c r="I2877"/>
  <c r="J2877"/>
  <c r="K2877"/>
  <c r="L2877"/>
  <c r="M2877"/>
  <c r="N2877"/>
  <c r="O2877"/>
  <c r="P2877"/>
  <c r="Q2877"/>
  <c r="R2877"/>
  <c r="S2877"/>
  <c r="T2877"/>
  <c r="U2877"/>
  <c r="V2877"/>
  <c r="W2877"/>
  <c r="X2877"/>
  <c r="Y2877"/>
  <c r="Z2877"/>
  <c r="AA2877"/>
  <c r="AB2877"/>
  <c r="AC2877"/>
  <c r="AD2877"/>
  <c r="H2878"/>
  <c r="I2878"/>
  <c r="J2878"/>
  <c r="K2878"/>
  <c r="L2878"/>
  <c r="M2878"/>
  <c r="N2878"/>
  <c r="O2878"/>
  <c r="P2878"/>
  <c r="Q2878"/>
  <c r="R2878"/>
  <c r="S2878"/>
  <c r="T2878"/>
  <c r="U2878"/>
  <c r="V2878"/>
  <c r="W2878"/>
  <c r="X2878"/>
  <c r="Y2878"/>
  <c r="Z2878"/>
  <c r="AA2878"/>
  <c r="AB2878"/>
  <c r="AC2878"/>
  <c r="AD2878"/>
  <c r="H2879"/>
  <c r="I2879"/>
  <c r="J2879"/>
  <c r="K2879"/>
  <c r="L2879"/>
  <c r="M2879"/>
  <c r="N2879"/>
  <c r="O2879"/>
  <c r="P2879"/>
  <c r="Q2879"/>
  <c r="R2879"/>
  <c r="S2879"/>
  <c r="T2879"/>
  <c r="U2879"/>
  <c r="V2879"/>
  <c r="W2879"/>
  <c r="X2879"/>
  <c r="Y2879"/>
  <c r="Z2879"/>
  <c r="AA2879"/>
  <c r="AB2879"/>
  <c r="AC2879"/>
  <c r="AD2879"/>
  <c r="H2880"/>
  <c r="I2880"/>
  <c r="J2880"/>
  <c r="K2880"/>
  <c r="L2880"/>
  <c r="M2880"/>
  <c r="N2880"/>
  <c r="O2880"/>
  <c r="P2880"/>
  <c r="Q2880"/>
  <c r="R2880"/>
  <c r="S2880"/>
  <c r="T2880"/>
  <c r="U2880"/>
  <c r="V2880"/>
  <c r="W2880"/>
  <c r="X2880"/>
  <c r="Y2880"/>
  <c r="Z2880"/>
  <c r="AA2880"/>
  <c r="AB2880"/>
  <c r="AC2880"/>
  <c r="AD2880"/>
  <c r="H2881"/>
  <c r="I2881"/>
  <c r="J2881"/>
  <c r="K2881"/>
  <c r="L2881"/>
  <c r="M2881"/>
  <c r="N2881"/>
  <c r="O2881"/>
  <c r="P2881"/>
  <c r="Q2881"/>
  <c r="R2881"/>
  <c r="S2881"/>
  <c r="T2881"/>
  <c r="U2881"/>
  <c r="V2881"/>
  <c r="W2881"/>
  <c r="X2881"/>
  <c r="Y2881"/>
  <c r="Z2881"/>
  <c r="AA2881"/>
  <c r="AB2881"/>
  <c r="AC2881"/>
  <c r="AD2881"/>
  <c r="H2882"/>
  <c r="I2882"/>
  <c r="J2882"/>
  <c r="K2882"/>
  <c r="L2882"/>
  <c r="M2882"/>
  <c r="N2882"/>
  <c r="O2882"/>
  <c r="P2882"/>
  <c r="Q2882"/>
  <c r="R2882"/>
  <c r="S2882"/>
  <c r="T2882"/>
  <c r="U2882"/>
  <c r="V2882"/>
  <c r="W2882"/>
  <c r="X2882"/>
  <c r="Y2882"/>
  <c r="Z2882"/>
  <c r="AA2882"/>
  <c r="AB2882"/>
  <c r="AC2882"/>
  <c r="AD2882"/>
  <c r="H2883"/>
  <c r="I2883"/>
  <c r="J2883"/>
  <c r="K2883"/>
  <c r="L2883"/>
  <c r="M2883"/>
  <c r="N2883"/>
  <c r="O2883"/>
  <c r="P2883"/>
  <c r="Q2883"/>
  <c r="R2883"/>
  <c r="S2883"/>
  <c r="T2883"/>
  <c r="U2883"/>
  <c r="V2883"/>
  <c r="W2883"/>
  <c r="X2883"/>
  <c r="Y2883"/>
  <c r="Z2883"/>
  <c r="AA2883"/>
  <c r="AB2883"/>
  <c r="AC2883"/>
  <c r="AD2883"/>
  <c r="H2884"/>
  <c r="I2884"/>
  <c r="J2884"/>
  <c r="K2884"/>
  <c r="L2884"/>
  <c r="M2884"/>
  <c r="N2884"/>
  <c r="O2884"/>
  <c r="P2884"/>
  <c r="Q2884"/>
  <c r="R2884"/>
  <c r="S2884"/>
  <c r="T2884"/>
  <c r="U2884"/>
  <c r="V2884"/>
  <c r="W2884"/>
  <c r="X2884"/>
  <c r="Y2884"/>
  <c r="Z2884"/>
  <c r="AA2884"/>
  <c r="AB2884"/>
  <c r="AC2884"/>
  <c r="AD2884"/>
  <c r="H2885"/>
  <c r="I2885"/>
  <c r="J2885"/>
  <c r="K2885"/>
  <c r="L2885"/>
  <c r="M2885"/>
  <c r="N2885"/>
  <c r="O2885"/>
  <c r="P2885"/>
  <c r="Q2885"/>
  <c r="R2885"/>
  <c r="S2885"/>
  <c r="T2885"/>
  <c r="U2885"/>
  <c r="V2885"/>
  <c r="W2885"/>
  <c r="X2885"/>
  <c r="Y2885"/>
  <c r="Z2885"/>
  <c r="AA2885"/>
  <c r="AB2885"/>
  <c r="AC2885"/>
  <c r="AD2885"/>
  <c r="H2886"/>
  <c r="I2886"/>
  <c r="J2886"/>
  <c r="K2886"/>
  <c r="L2886"/>
  <c r="M2886"/>
  <c r="N2886"/>
  <c r="O2886"/>
  <c r="P2886"/>
  <c r="Q2886"/>
  <c r="R2886"/>
  <c r="S2886"/>
  <c r="T2886"/>
  <c r="U2886"/>
  <c r="V2886"/>
  <c r="W2886"/>
  <c r="X2886"/>
  <c r="Y2886"/>
  <c r="Z2886"/>
  <c r="AA2886"/>
  <c r="AB2886"/>
  <c r="AC2886"/>
  <c r="AD2886"/>
  <c r="H2887"/>
  <c r="I2887"/>
  <c r="J2887"/>
  <c r="K2887"/>
  <c r="L2887"/>
  <c r="M2887"/>
  <c r="N2887"/>
  <c r="O2887"/>
  <c r="P2887"/>
  <c r="Q2887"/>
  <c r="R2887"/>
  <c r="S2887"/>
  <c r="T2887"/>
  <c r="U2887"/>
  <c r="V2887"/>
  <c r="W2887"/>
  <c r="X2887"/>
  <c r="Y2887"/>
  <c r="Z2887"/>
  <c r="AA2887"/>
  <c r="AB2887"/>
  <c r="AC2887"/>
  <c r="AD2887"/>
  <c r="H2888"/>
  <c r="I2888"/>
  <c r="J2888"/>
  <c r="K2888"/>
  <c r="L2888"/>
  <c r="M2888"/>
  <c r="N2888"/>
  <c r="O2888"/>
  <c r="P2888"/>
  <c r="Q2888"/>
  <c r="R2888"/>
  <c r="S2888"/>
  <c r="T2888"/>
  <c r="U2888"/>
  <c r="V2888"/>
  <c r="W2888"/>
  <c r="X2888"/>
  <c r="Y2888"/>
  <c r="Z2888"/>
  <c r="AA2888"/>
  <c r="AB2888"/>
  <c r="AC2888"/>
  <c r="AD2888"/>
  <c r="H2889"/>
  <c r="I2889"/>
  <c r="J2889"/>
  <c r="K2889"/>
  <c r="L2889"/>
  <c r="M2889"/>
  <c r="N2889"/>
  <c r="O2889"/>
  <c r="P2889"/>
  <c r="Q2889"/>
  <c r="R2889"/>
  <c r="S2889"/>
  <c r="T2889"/>
  <c r="U2889"/>
  <c r="V2889"/>
  <c r="W2889"/>
  <c r="X2889"/>
  <c r="Y2889"/>
  <c r="Z2889"/>
  <c r="AA2889"/>
  <c r="AB2889"/>
  <c r="AC2889"/>
  <c r="AD2889"/>
  <c r="H2890"/>
  <c r="I2890"/>
  <c r="J2890"/>
  <c r="K2890"/>
  <c r="L2890"/>
  <c r="M2890"/>
  <c r="N2890"/>
  <c r="O2890"/>
  <c r="P2890"/>
  <c r="Q2890"/>
  <c r="R2890"/>
  <c r="S2890"/>
  <c r="T2890"/>
  <c r="U2890"/>
  <c r="V2890"/>
  <c r="W2890"/>
  <c r="X2890"/>
  <c r="Y2890"/>
  <c r="Z2890"/>
  <c r="AA2890"/>
  <c r="AB2890"/>
  <c r="AC2890"/>
  <c r="AD2890"/>
  <c r="H2891"/>
  <c r="I2891"/>
  <c r="J2891"/>
  <c r="K2891"/>
  <c r="L2891"/>
  <c r="M2891"/>
  <c r="N2891"/>
  <c r="O2891"/>
  <c r="P2891"/>
  <c r="Q2891"/>
  <c r="R2891"/>
  <c r="S2891"/>
  <c r="T2891"/>
  <c r="U2891"/>
  <c r="V2891"/>
  <c r="W2891"/>
  <c r="X2891"/>
  <c r="Y2891"/>
  <c r="Z2891"/>
  <c r="AA2891"/>
  <c r="AB2891"/>
  <c r="AC2891"/>
  <c r="AD2891"/>
  <c r="H2892"/>
  <c r="I2892"/>
  <c r="J2892"/>
  <c r="K2892"/>
  <c r="L2892"/>
  <c r="M2892"/>
  <c r="N2892"/>
  <c r="O2892"/>
  <c r="P2892"/>
  <c r="Q2892"/>
  <c r="R2892"/>
  <c r="S2892"/>
  <c r="T2892"/>
  <c r="U2892"/>
  <c r="V2892"/>
  <c r="W2892"/>
  <c r="X2892"/>
  <c r="Y2892"/>
  <c r="Z2892"/>
  <c r="AA2892"/>
  <c r="AB2892"/>
  <c r="AC2892"/>
  <c r="AD2892"/>
  <c r="H2893"/>
  <c r="I2893"/>
  <c r="J2893"/>
  <c r="K2893"/>
  <c r="L2893"/>
  <c r="M2893"/>
  <c r="N2893"/>
  <c r="O2893"/>
  <c r="P2893"/>
  <c r="Q2893"/>
  <c r="R2893"/>
  <c r="S2893"/>
  <c r="T2893"/>
  <c r="U2893"/>
  <c r="V2893"/>
  <c r="W2893"/>
  <c r="X2893"/>
  <c r="Y2893"/>
  <c r="Z2893"/>
  <c r="AA2893"/>
  <c r="AB2893"/>
  <c r="AC2893"/>
  <c r="AD2893"/>
  <c r="H2894"/>
  <c r="I2894"/>
  <c r="J2894"/>
  <c r="K2894"/>
  <c r="L2894"/>
  <c r="M2894"/>
  <c r="N2894"/>
  <c r="O2894"/>
  <c r="P2894"/>
  <c r="Q2894"/>
  <c r="R2894"/>
  <c r="S2894"/>
  <c r="T2894"/>
  <c r="U2894"/>
  <c r="V2894"/>
  <c r="W2894"/>
  <c r="X2894"/>
  <c r="Y2894"/>
  <c r="Z2894"/>
  <c r="AA2894"/>
  <c r="AB2894"/>
  <c r="AC2894"/>
  <c r="AD2894"/>
  <c r="H2895"/>
  <c r="I2895"/>
  <c r="J2895"/>
  <c r="K2895"/>
  <c r="L2895"/>
  <c r="M2895"/>
  <c r="N2895"/>
  <c r="O2895"/>
  <c r="P2895"/>
  <c r="Q2895"/>
  <c r="R2895"/>
  <c r="S2895"/>
  <c r="T2895"/>
  <c r="U2895"/>
  <c r="V2895"/>
  <c r="W2895"/>
  <c r="X2895"/>
  <c r="Y2895"/>
  <c r="Z2895"/>
  <c r="AA2895"/>
  <c r="AB2895"/>
  <c r="AC2895"/>
  <c r="AD2895"/>
  <c r="H2960"/>
  <c r="I2960"/>
  <c r="J2960"/>
  <c r="K2960"/>
  <c r="L2960"/>
  <c r="M2960"/>
  <c r="N2960"/>
  <c r="O2960"/>
  <c r="P2960"/>
  <c r="Q2960"/>
  <c r="R2960"/>
  <c r="S2960"/>
  <c r="T2960"/>
  <c r="U2960"/>
  <c r="V2960"/>
  <c r="W2960"/>
  <c r="X2960"/>
  <c r="Y2960"/>
  <c r="Z2960"/>
  <c r="AA2960"/>
  <c r="AB2960"/>
  <c r="AC2960"/>
  <c r="AD2960"/>
  <c r="H2961"/>
  <c r="I2961"/>
  <c r="J2961"/>
  <c r="K2961"/>
  <c r="L2961"/>
  <c r="M2961"/>
  <c r="N2961"/>
  <c r="O2961"/>
  <c r="P2961"/>
  <c r="Q2961"/>
  <c r="R2961"/>
  <c r="S2961"/>
  <c r="T2961"/>
  <c r="U2961"/>
  <c r="V2961"/>
  <c r="W2961"/>
  <c r="X2961"/>
  <c r="Y2961"/>
  <c r="Z2961"/>
  <c r="AA2961"/>
  <c r="AB2961"/>
  <c r="AC2961"/>
  <c r="AD2961"/>
  <c r="H2962"/>
  <c r="I2962"/>
  <c r="J2962"/>
  <c r="K2962"/>
  <c r="L2962"/>
  <c r="M2962"/>
  <c r="N2962"/>
  <c r="O2962"/>
  <c r="P2962"/>
  <c r="Q2962"/>
  <c r="R2962"/>
  <c r="S2962"/>
  <c r="T2962"/>
  <c r="U2962"/>
  <c r="V2962"/>
  <c r="W2962"/>
  <c r="X2962"/>
  <c r="Y2962"/>
  <c r="Z2962"/>
  <c r="AA2962"/>
  <c r="AB2962"/>
  <c r="AC2962"/>
  <c r="AD2962"/>
  <c r="H2963"/>
  <c r="I2963"/>
  <c r="J2963"/>
  <c r="K2963"/>
  <c r="L2963"/>
  <c r="M2963"/>
  <c r="N2963"/>
  <c r="O2963"/>
  <c r="P2963"/>
  <c r="Q2963"/>
  <c r="R2963"/>
  <c r="S2963"/>
  <c r="T2963"/>
  <c r="U2963"/>
  <c r="V2963"/>
  <c r="W2963"/>
  <c r="X2963"/>
  <c r="Y2963"/>
  <c r="Z2963"/>
  <c r="AA2963"/>
  <c r="AB2963"/>
  <c r="AC2963"/>
  <c r="AD2963"/>
  <c r="H2964"/>
  <c r="I2964"/>
  <c r="J2964"/>
  <c r="K2964"/>
  <c r="L2964"/>
  <c r="M2964"/>
  <c r="N2964"/>
  <c r="O2964"/>
  <c r="P2964"/>
  <c r="Q2964"/>
  <c r="R2964"/>
  <c r="S2964"/>
  <c r="T2964"/>
  <c r="U2964"/>
  <c r="V2964"/>
  <c r="W2964"/>
  <c r="X2964"/>
  <c r="Y2964"/>
  <c r="Z2964"/>
  <c r="AA2964"/>
  <c r="AB2964"/>
  <c r="AC2964"/>
  <c r="AD2964"/>
  <c r="H2965"/>
  <c r="I2965"/>
  <c r="J2965"/>
  <c r="K2965"/>
  <c r="L2965"/>
  <c r="M2965"/>
  <c r="N2965"/>
  <c r="O2965"/>
  <c r="P2965"/>
  <c r="Q2965"/>
  <c r="R2965"/>
  <c r="S2965"/>
  <c r="T2965"/>
  <c r="U2965"/>
  <c r="V2965"/>
  <c r="W2965"/>
  <c r="X2965"/>
  <c r="Y2965"/>
  <c r="Z2965"/>
  <c r="AA2965"/>
  <c r="AB2965"/>
  <c r="AC2965"/>
  <c r="AD2965"/>
  <c r="H2966"/>
  <c r="I2966"/>
  <c r="J2966"/>
  <c r="K2966"/>
  <c r="L2966"/>
  <c r="M2966"/>
  <c r="N2966"/>
  <c r="O2966"/>
  <c r="P2966"/>
  <c r="Q2966"/>
  <c r="R2966"/>
  <c r="S2966"/>
  <c r="T2966"/>
  <c r="U2966"/>
  <c r="V2966"/>
  <c r="W2966"/>
  <c r="X2966"/>
  <c r="Y2966"/>
  <c r="Z2966"/>
  <c r="AA2966"/>
  <c r="AB2966"/>
  <c r="AC2966"/>
  <c r="AD2966"/>
  <c r="H2967"/>
  <c r="I2967"/>
  <c r="J2967"/>
  <c r="K2967"/>
  <c r="L2967"/>
  <c r="M2967"/>
  <c r="N2967"/>
  <c r="O2967"/>
  <c r="P2967"/>
  <c r="Q2967"/>
  <c r="R2967"/>
  <c r="S2967"/>
  <c r="T2967"/>
  <c r="U2967"/>
  <c r="V2967"/>
  <c r="W2967"/>
  <c r="X2967"/>
  <c r="Y2967"/>
  <c r="Z2967"/>
  <c r="AA2967"/>
  <c r="AB2967"/>
  <c r="AC2967"/>
  <c r="AD2967"/>
  <c r="H2968"/>
  <c r="I2968"/>
  <c r="J2968"/>
  <c r="K2968"/>
  <c r="L2968"/>
  <c r="M2968"/>
  <c r="N2968"/>
  <c r="O2968"/>
  <c r="P2968"/>
  <c r="Q2968"/>
  <c r="R2968"/>
  <c r="S2968"/>
  <c r="T2968"/>
  <c r="U2968"/>
  <c r="V2968"/>
  <c r="W2968"/>
  <c r="X2968"/>
  <c r="Y2968"/>
  <c r="Z2968"/>
  <c r="AA2968"/>
  <c r="AB2968"/>
  <c r="AC2968"/>
  <c r="AD2968"/>
  <c r="H2969"/>
  <c r="I2969"/>
  <c r="J2969"/>
  <c r="K2969"/>
  <c r="L2969"/>
  <c r="M2969"/>
  <c r="N2969"/>
  <c r="O2969"/>
  <c r="P2969"/>
  <c r="Q2969"/>
  <c r="R2969"/>
  <c r="S2969"/>
  <c r="T2969"/>
  <c r="U2969"/>
  <c r="V2969"/>
  <c r="W2969"/>
  <c r="X2969"/>
  <c r="Y2969"/>
  <c r="Z2969"/>
  <c r="AA2969"/>
  <c r="AB2969"/>
  <c r="AC2969"/>
  <c r="AD2969"/>
  <c r="H2970"/>
  <c r="I2970"/>
  <c r="J2970"/>
  <c r="K2970"/>
  <c r="L2970"/>
  <c r="M2970"/>
  <c r="N2970"/>
  <c r="O2970"/>
  <c r="P2970"/>
  <c r="Q2970"/>
  <c r="R2970"/>
  <c r="S2970"/>
  <c r="T2970"/>
  <c r="U2970"/>
  <c r="V2970"/>
  <c r="W2970"/>
  <c r="X2970"/>
  <c r="Y2970"/>
  <c r="Z2970"/>
  <c r="AA2970"/>
  <c r="AB2970"/>
  <c r="AC2970"/>
  <c r="AD2970"/>
  <c r="H2971"/>
  <c r="I2971"/>
  <c r="J2971"/>
  <c r="K2971"/>
  <c r="L2971"/>
  <c r="M2971"/>
  <c r="N2971"/>
  <c r="O2971"/>
  <c r="P2971"/>
  <c r="Q2971"/>
  <c r="R2971"/>
  <c r="S2971"/>
  <c r="T2971"/>
  <c r="U2971"/>
  <c r="V2971"/>
  <c r="W2971"/>
  <c r="X2971"/>
  <c r="Y2971"/>
  <c r="Z2971"/>
  <c r="AA2971"/>
  <c r="AB2971"/>
  <c r="AC2971"/>
  <c r="AD2971"/>
  <c r="H2972"/>
  <c r="I2972"/>
  <c r="J2972"/>
  <c r="K2972"/>
  <c r="L2972"/>
  <c r="M2972"/>
  <c r="N2972"/>
  <c r="O2972"/>
  <c r="P2972"/>
  <c r="Q2972"/>
  <c r="R2972"/>
  <c r="S2972"/>
  <c r="T2972"/>
  <c r="U2972"/>
  <c r="V2972"/>
  <c r="W2972"/>
  <c r="X2972"/>
  <c r="Y2972"/>
  <c r="Z2972"/>
  <c r="AA2972"/>
  <c r="AB2972"/>
  <c r="AC2972"/>
  <c r="AD2972"/>
  <c r="H2973"/>
  <c r="I2973"/>
  <c r="J2973"/>
  <c r="K2973"/>
  <c r="L2973"/>
  <c r="M2973"/>
  <c r="N2973"/>
  <c r="O2973"/>
  <c r="P2973"/>
  <c r="Q2973"/>
  <c r="R2973"/>
  <c r="S2973"/>
  <c r="T2973"/>
  <c r="U2973"/>
  <c r="V2973"/>
  <c r="W2973"/>
  <c r="X2973"/>
  <c r="Y2973"/>
  <c r="Z2973"/>
  <c r="AA2973"/>
  <c r="AB2973"/>
  <c r="AC2973"/>
  <c r="AD2973"/>
  <c r="H2974"/>
  <c r="I2974"/>
  <c r="J2974"/>
  <c r="K2974"/>
  <c r="L2974"/>
  <c r="M2974"/>
  <c r="N2974"/>
  <c r="O2974"/>
  <c r="P2974"/>
  <c r="Q2974"/>
  <c r="R2974"/>
  <c r="S2974"/>
  <c r="T2974"/>
  <c r="U2974"/>
  <c r="V2974"/>
  <c r="W2974"/>
  <c r="X2974"/>
  <c r="Y2974"/>
  <c r="Z2974"/>
  <c r="AA2974"/>
  <c r="AB2974"/>
  <c r="AC2974"/>
  <c r="AD2974"/>
  <c r="H2975"/>
  <c r="I2975"/>
  <c r="J2975"/>
  <c r="K2975"/>
  <c r="L2975"/>
  <c r="M2975"/>
  <c r="N2975"/>
  <c r="O2975"/>
  <c r="P2975"/>
  <c r="Q2975"/>
  <c r="R2975"/>
  <c r="S2975"/>
  <c r="T2975"/>
  <c r="U2975"/>
  <c r="V2975"/>
  <c r="W2975"/>
  <c r="X2975"/>
  <c r="Y2975"/>
  <c r="Z2975"/>
  <c r="AA2975"/>
  <c r="AB2975"/>
  <c r="AC2975"/>
  <c r="AD2975"/>
  <c r="H2984"/>
  <c r="I2984"/>
  <c r="J2984"/>
  <c r="K2984"/>
  <c r="L2984"/>
  <c r="M2984"/>
  <c r="N2984"/>
  <c r="O2984"/>
  <c r="P2984"/>
  <c r="Q2984"/>
  <c r="R2984"/>
  <c r="S2984"/>
  <c r="T2984"/>
  <c r="U2984"/>
  <c r="V2984"/>
  <c r="W2984"/>
  <c r="X2984"/>
  <c r="Y2984"/>
  <c r="Z2984"/>
  <c r="AA2984"/>
  <c r="AB2984"/>
  <c r="AC2984"/>
  <c r="AD2984"/>
  <c r="H2985"/>
  <c r="I2985"/>
  <c r="J2985"/>
  <c r="K2985"/>
  <c r="L2985"/>
  <c r="M2985"/>
  <c r="N2985"/>
  <c r="O2985"/>
  <c r="P2985"/>
  <c r="Q2985"/>
  <c r="R2985"/>
  <c r="S2985"/>
  <c r="T2985"/>
  <c r="U2985"/>
  <c r="V2985"/>
  <c r="W2985"/>
  <c r="X2985"/>
  <c r="Y2985"/>
  <c r="Z2985"/>
  <c r="AA2985"/>
  <c r="AB2985"/>
  <c r="AC2985"/>
  <c r="AD2985"/>
  <c r="H2986"/>
  <c r="I2986"/>
  <c r="J2986"/>
  <c r="K2986"/>
  <c r="L2986"/>
  <c r="M2986"/>
  <c r="N2986"/>
  <c r="O2986"/>
  <c r="P2986"/>
  <c r="Q2986"/>
  <c r="R2986"/>
  <c r="S2986"/>
  <c r="T2986"/>
  <c r="U2986"/>
  <c r="V2986"/>
  <c r="W2986"/>
  <c r="X2986"/>
  <c r="Y2986"/>
  <c r="Z2986"/>
  <c r="AA2986"/>
  <c r="AB2986"/>
  <c r="AC2986"/>
  <c r="AD2986"/>
  <c r="H2987"/>
  <c r="I2987"/>
  <c r="J2987"/>
  <c r="K2987"/>
  <c r="L2987"/>
  <c r="M2987"/>
  <c r="N2987"/>
  <c r="O2987"/>
  <c r="P2987"/>
  <c r="Q2987"/>
  <c r="R2987"/>
  <c r="S2987"/>
  <c r="T2987"/>
  <c r="U2987"/>
  <c r="V2987"/>
  <c r="W2987"/>
  <c r="X2987"/>
  <c r="Y2987"/>
  <c r="Z2987"/>
  <c r="AA2987"/>
  <c r="AB2987"/>
  <c r="AC2987"/>
  <c r="AD2987"/>
  <c r="H2988"/>
  <c r="I2988"/>
  <c r="J2988"/>
  <c r="K2988"/>
  <c r="L2988"/>
  <c r="M2988"/>
  <c r="N2988"/>
  <c r="O2988"/>
  <c r="P2988"/>
  <c r="Q2988"/>
  <c r="R2988"/>
  <c r="S2988"/>
  <c r="T2988"/>
  <c r="U2988"/>
  <c r="V2988"/>
  <c r="W2988"/>
  <c r="X2988"/>
  <c r="Y2988"/>
  <c r="Z2988"/>
  <c r="AA2988"/>
  <c r="AB2988"/>
  <c r="AC2988"/>
  <c r="AD2988"/>
  <c r="H2989"/>
  <c r="I2989"/>
  <c r="J2989"/>
  <c r="K2989"/>
  <c r="L2989"/>
  <c r="M2989"/>
  <c r="N2989"/>
  <c r="O2989"/>
  <c r="P2989"/>
  <c r="Q2989"/>
  <c r="R2989"/>
  <c r="S2989"/>
  <c r="T2989"/>
  <c r="U2989"/>
  <c r="V2989"/>
  <c r="W2989"/>
  <c r="X2989"/>
  <c r="Y2989"/>
  <c r="Z2989"/>
  <c r="AA2989"/>
  <c r="AB2989"/>
  <c r="AC2989"/>
  <c r="AD2989"/>
  <c r="H2990"/>
  <c r="I2990"/>
  <c r="J2990"/>
  <c r="K2990"/>
  <c r="L2990"/>
  <c r="M2990"/>
  <c r="N2990"/>
  <c r="O2990"/>
  <c r="P2990"/>
  <c r="Q2990"/>
  <c r="R2990"/>
  <c r="S2990"/>
  <c r="T2990"/>
  <c r="U2990"/>
  <c r="V2990"/>
  <c r="W2990"/>
  <c r="X2990"/>
  <c r="Y2990"/>
  <c r="Z2990"/>
  <c r="AA2990"/>
  <c r="AB2990"/>
  <c r="AC2990"/>
  <c r="AD2990"/>
  <c r="H2991"/>
  <c r="I2991"/>
  <c r="J2991"/>
  <c r="K2991"/>
  <c r="L2991"/>
  <c r="M2991"/>
  <c r="N2991"/>
  <c r="O2991"/>
  <c r="P2991"/>
  <c r="Q2991"/>
  <c r="R2991"/>
  <c r="S2991"/>
  <c r="T2991"/>
  <c r="U2991"/>
  <c r="V2991"/>
  <c r="W2991"/>
  <c r="X2991"/>
  <c r="Y2991"/>
  <c r="Z2991"/>
  <c r="AA2991"/>
  <c r="AB2991"/>
  <c r="AC2991"/>
  <c r="AD2991"/>
  <c r="H3032"/>
  <c r="I3032"/>
  <c r="J3032"/>
  <c r="K3032"/>
  <c r="L3032"/>
  <c r="M3032"/>
  <c r="N3032"/>
  <c r="O3032"/>
  <c r="P3032"/>
  <c r="Q3032"/>
  <c r="R3032"/>
  <c r="S3032"/>
  <c r="T3032"/>
  <c r="U3032"/>
  <c r="V3032"/>
  <c r="W3032"/>
  <c r="X3032"/>
  <c r="Y3032"/>
  <c r="Z3032"/>
  <c r="AA3032"/>
  <c r="AB3032"/>
  <c r="AC3032"/>
  <c r="AD3032"/>
  <c r="H3033"/>
  <c r="I3033"/>
  <c r="J3033"/>
  <c r="K3033"/>
  <c r="L3033"/>
  <c r="M3033"/>
  <c r="N3033"/>
  <c r="O3033"/>
  <c r="P3033"/>
  <c r="Q3033"/>
  <c r="R3033"/>
  <c r="S3033"/>
  <c r="T3033"/>
  <c r="U3033"/>
  <c r="V3033"/>
  <c r="W3033"/>
  <c r="X3033"/>
  <c r="Y3033"/>
  <c r="Z3033"/>
  <c r="AA3033"/>
  <c r="AB3033"/>
  <c r="AC3033"/>
  <c r="AD3033"/>
  <c r="H3034"/>
  <c r="I3034"/>
  <c r="J3034"/>
  <c r="K3034"/>
  <c r="L3034"/>
  <c r="M3034"/>
  <c r="N3034"/>
  <c r="O3034"/>
  <c r="P3034"/>
  <c r="Q3034"/>
  <c r="R3034"/>
  <c r="S3034"/>
  <c r="T3034"/>
  <c r="U3034"/>
  <c r="V3034"/>
  <c r="W3034"/>
  <c r="X3034"/>
  <c r="Y3034"/>
  <c r="Z3034"/>
  <c r="AA3034"/>
  <c r="AB3034"/>
  <c r="AC3034"/>
  <c r="AD3034"/>
  <c r="H3035"/>
  <c r="I3035"/>
  <c r="J3035"/>
  <c r="K3035"/>
  <c r="L3035"/>
  <c r="M3035"/>
  <c r="N3035"/>
  <c r="O3035"/>
  <c r="P3035"/>
  <c r="Q3035"/>
  <c r="R3035"/>
  <c r="S3035"/>
  <c r="T3035"/>
  <c r="U3035"/>
  <c r="V3035"/>
  <c r="W3035"/>
  <c r="X3035"/>
  <c r="Y3035"/>
  <c r="Z3035"/>
  <c r="AA3035"/>
  <c r="AB3035"/>
  <c r="AC3035"/>
  <c r="AD3035"/>
  <c r="H3036"/>
  <c r="I3036"/>
  <c r="J3036"/>
  <c r="K3036"/>
  <c r="L3036"/>
  <c r="M3036"/>
  <c r="N3036"/>
  <c r="O3036"/>
  <c r="P3036"/>
  <c r="Q3036"/>
  <c r="R3036"/>
  <c r="S3036"/>
  <c r="T3036"/>
  <c r="U3036"/>
  <c r="V3036"/>
  <c r="W3036"/>
  <c r="X3036"/>
  <c r="Y3036"/>
  <c r="Z3036"/>
  <c r="AA3036"/>
  <c r="AB3036"/>
  <c r="AC3036"/>
  <c r="AD3036"/>
  <c r="H3037"/>
  <c r="I3037"/>
  <c r="J3037"/>
  <c r="K3037"/>
  <c r="L3037"/>
  <c r="M3037"/>
  <c r="N3037"/>
  <c r="O3037"/>
  <c r="P3037"/>
  <c r="Q3037"/>
  <c r="R3037"/>
  <c r="S3037"/>
  <c r="T3037"/>
  <c r="U3037"/>
  <c r="V3037"/>
  <c r="W3037"/>
  <c r="X3037"/>
  <c r="Y3037"/>
  <c r="Z3037"/>
  <c r="AA3037"/>
  <c r="AB3037"/>
  <c r="AC3037"/>
  <c r="AD3037"/>
  <c r="H3038"/>
  <c r="I3038"/>
  <c r="J3038"/>
  <c r="K3038"/>
  <c r="L3038"/>
  <c r="M3038"/>
  <c r="N3038"/>
  <c r="O3038"/>
  <c r="P3038"/>
  <c r="Q3038"/>
  <c r="R3038"/>
  <c r="S3038"/>
  <c r="T3038"/>
  <c r="U3038"/>
  <c r="V3038"/>
  <c r="W3038"/>
  <c r="X3038"/>
  <c r="Y3038"/>
  <c r="Z3038"/>
  <c r="AA3038"/>
  <c r="AB3038"/>
  <c r="AC3038"/>
  <c r="AD3038"/>
  <c r="H3039"/>
  <c r="I3039"/>
  <c r="J3039"/>
  <c r="K3039"/>
  <c r="L3039"/>
  <c r="M3039"/>
  <c r="N3039"/>
  <c r="O3039"/>
  <c r="P3039"/>
  <c r="Q3039"/>
  <c r="R3039"/>
  <c r="S3039"/>
  <c r="T3039"/>
  <c r="U3039"/>
  <c r="V3039"/>
  <c r="W3039"/>
  <c r="X3039"/>
  <c r="Y3039"/>
  <c r="Z3039"/>
  <c r="AA3039"/>
  <c r="AB3039"/>
  <c r="AC3039"/>
  <c r="AD3039"/>
  <c r="H3040"/>
  <c r="I3040"/>
  <c r="J3040"/>
  <c r="K3040"/>
  <c r="L3040"/>
  <c r="M3040"/>
  <c r="N3040"/>
  <c r="O3040"/>
  <c r="P3040"/>
  <c r="Q3040"/>
  <c r="R3040"/>
  <c r="S3040"/>
  <c r="T3040"/>
  <c r="U3040"/>
  <c r="V3040"/>
  <c r="W3040"/>
  <c r="X3040"/>
  <c r="Y3040"/>
  <c r="Z3040"/>
  <c r="AA3040"/>
  <c r="AB3040"/>
  <c r="AC3040"/>
  <c r="AD3040"/>
  <c r="H3041"/>
  <c r="I3041"/>
  <c r="J3041"/>
  <c r="K3041"/>
  <c r="L3041"/>
  <c r="M3041"/>
  <c r="N3041"/>
  <c r="O3041"/>
  <c r="P3041"/>
  <c r="Q3041"/>
  <c r="R3041"/>
  <c r="S3041"/>
  <c r="T3041"/>
  <c r="U3041"/>
  <c r="V3041"/>
  <c r="W3041"/>
  <c r="X3041"/>
  <c r="Y3041"/>
  <c r="Z3041"/>
  <c r="AA3041"/>
  <c r="AB3041"/>
  <c r="AC3041"/>
  <c r="AD3041"/>
  <c r="H3042"/>
  <c r="I3042"/>
  <c r="J3042"/>
  <c r="K3042"/>
  <c r="L3042"/>
  <c r="M3042"/>
  <c r="N3042"/>
  <c r="O3042"/>
  <c r="P3042"/>
  <c r="Q3042"/>
  <c r="R3042"/>
  <c r="S3042"/>
  <c r="T3042"/>
  <c r="U3042"/>
  <c r="V3042"/>
  <c r="W3042"/>
  <c r="X3042"/>
  <c r="Y3042"/>
  <c r="Z3042"/>
  <c r="AA3042"/>
  <c r="AB3042"/>
  <c r="AC3042"/>
  <c r="AD3042"/>
  <c r="H3043"/>
  <c r="I3043"/>
  <c r="J3043"/>
  <c r="K3043"/>
  <c r="L3043"/>
  <c r="M3043"/>
  <c r="N3043"/>
  <c r="O3043"/>
  <c r="P3043"/>
  <c r="Q3043"/>
  <c r="R3043"/>
  <c r="S3043"/>
  <c r="T3043"/>
  <c r="U3043"/>
  <c r="V3043"/>
  <c r="W3043"/>
  <c r="X3043"/>
  <c r="Y3043"/>
  <c r="Z3043"/>
  <c r="AA3043"/>
  <c r="AB3043"/>
  <c r="AC3043"/>
  <c r="AD3043"/>
  <c r="H3044"/>
  <c r="I3044"/>
  <c r="J3044"/>
  <c r="K3044"/>
  <c r="L3044"/>
  <c r="M3044"/>
  <c r="N3044"/>
  <c r="O3044"/>
  <c r="P3044"/>
  <c r="Q3044"/>
  <c r="R3044"/>
  <c r="S3044"/>
  <c r="T3044"/>
  <c r="U3044"/>
  <c r="V3044"/>
  <c r="W3044"/>
  <c r="X3044"/>
  <c r="Y3044"/>
  <c r="Z3044"/>
  <c r="AA3044"/>
  <c r="AB3044"/>
  <c r="AC3044"/>
  <c r="AD3044"/>
  <c r="H3045"/>
  <c r="I3045"/>
  <c r="J3045"/>
  <c r="K3045"/>
  <c r="L3045"/>
  <c r="M3045"/>
  <c r="N3045"/>
  <c r="O3045"/>
  <c r="P3045"/>
  <c r="Q3045"/>
  <c r="R3045"/>
  <c r="S3045"/>
  <c r="T3045"/>
  <c r="U3045"/>
  <c r="V3045"/>
  <c r="W3045"/>
  <c r="X3045"/>
  <c r="Y3045"/>
  <c r="Z3045"/>
  <c r="AA3045"/>
  <c r="AB3045"/>
  <c r="AC3045"/>
  <c r="AD3045"/>
  <c r="H3046"/>
  <c r="I3046"/>
  <c r="J3046"/>
  <c r="K3046"/>
  <c r="L3046"/>
  <c r="M3046"/>
  <c r="N3046"/>
  <c r="O3046"/>
  <c r="P3046"/>
  <c r="Q3046"/>
  <c r="R3046"/>
  <c r="S3046"/>
  <c r="T3046"/>
  <c r="U3046"/>
  <c r="V3046"/>
  <c r="W3046"/>
  <c r="X3046"/>
  <c r="Y3046"/>
  <c r="Z3046"/>
  <c r="AA3046"/>
  <c r="AB3046"/>
  <c r="AC3046"/>
  <c r="AD3046"/>
  <c r="H3047"/>
  <c r="I3047"/>
  <c r="J3047"/>
  <c r="K3047"/>
  <c r="L3047"/>
  <c r="M3047"/>
  <c r="N3047"/>
  <c r="O3047"/>
  <c r="P3047"/>
  <c r="Q3047"/>
  <c r="R3047"/>
  <c r="S3047"/>
  <c r="T3047"/>
  <c r="U3047"/>
  <c r="V3047"/>
  <c r="W3047"/>
  <c r="X3047"/>
  <c r="Y3047"/>
  <c r="Z3047"/>
  <c r="AA3047"/>
  <c r="AB3047"/>
  <c r="AC3047"/>
  <c r="AD3047"/>
  <c r="H3048"/>
  <c r="I3048"/>
  <c r="J3048"/>
  <c r="K3048"/>
  <c r="L3048"/>
  <c r="M3048"/>
  <c r="N3048"/>
  <c r="O3048"/>
  <c r="P3048"/>
  <c r="Q3048"/>
  <c r="R3048"/>
  <c r="S3048"/>
  <c r="T3048"/>
  <c r="U3048"/>
  <c r="V3048"/>
  <c r="W3048"/>
  <c r="X3048"/>
  <c r="Y3048"/>
  <c r="Z3048"/>
  <c r="AA3048"/>
  <c r="AB3048"/>
  <c r="AC3048"/>
  <c r="AD3048"/>
  <c r="H3049"/>
  <c r="I3049"/>
  <c r="J3049"/>
  <c r="K3049"/>
  <c r="L3049"/>
  <c r="M3049"/>
  <c r="N3049"/>
  <c r="O3049"/>
  <c r="P3049"/>
  <c r="Q3049"/>
  <c r="R3049"/>
  <c r="S3049"/>
  <c r="T3049"/>
  <c r="U3049"/>
  <c r="V3049"/>
  <c r="W3049"/>
  <c r="X3049"/>
  <c r="Y3049"/>
  <c r="Z3049"/>
  <c r="AA3049"/>
  <c r="AB3049"/>
  <c r="AC3049"/>
  <c r="AD3049"/>
  <c r="H3050"/>
  <c r="I3050"/>
  <c r="J3050"/>
  <c r="K3050"/>
  <c r="L3050"/>
  <c r="M3050"/>
  <c r="N3050"/>
  <c r="O3050"/>
  <c r="P3050"/>
  <c r="Q3050"/>
  <c r="R3050"/>
  <c r="S3050"/>
  <c r="T3050"/>
  <c r="U3050"/>
  <c r="V3050"/>
  <c r="W3050"/>
  <c r="X3050"/>
  <c r="Y3050"/>
  <c r="Z3050"/>
  <c r="AA3050"/>
  <c r="AB3050"/>
  <c r="AC3050"/>
  <c r="AD3050"/>
  <c r="H3051"/>
  <c r="I3051"/>
  <c r="J3051"/>
  <c r="K3051"/>
  <c r="L3051"/>
  <c r="M3051"/>
  <c r="N3051"/>
  <c r="O3051"/>
  <c r="P3051"/>
  <c r="Q3051"/>
  <c r="R3051"/>
  <c r="S3051"/>
  <c r="T3051"/>
  <c r="U3051"/>
  <c r="V3051"/>
  <c r="W3051"/>
  <c r="X3051"/>
  <c r="Y3051"/>
  <c r="Z3051"/>
  <c r="AA3051"/>
  <c r="AB3051"/>
  <c r="AC3051"/>
  <c r="AD3051"/>
  <c r="H3052"/>
  <c r="I3052"/>
  <c r="J3052"/>
  <c r="K3052"/>
  <c r="L3052"/>
  <c r="M3052"/>
  <c r="N3052"/>
  <c r="O3052"/>
  <c r="P3052"/>
  <c r="Q3052"/>
  <c r="R3052"/>
  <c r="S3052"/>
  <c r="T3052"/>
  <c r="U3052"/>
  <c r="V3052"/>
  <c r="W3052"/>
  <c r="X3052"/>
  <c r="Y3052"/>
  <c r="Z3052"/>
  <c r="AA3052"/>
  <c r="AB3052"/>
  <c r="AC3052"/>
  <c r="AD3052"/>
  <c r="H3053"/>
  <c r="I3053"/>
  <c r="J3053"/>
  <c r="K3053"/>
  <c r="L3053"/>
  <c r="M3053"/>
  <c r="N3053"/>
  <c r="O3053"/>
  <c r="P3053"/>
  <c r="Q3053"/>
  <c r="R3053"/>
  <c r="S3053"/>
  <c r="T3053"/>
  <c r="U3053"/>
  <c r="V3053"/>
  <c r="W3053"/>
  <c r="X3053"/>
  <c r="Y3053"/>
  <c r="Z3053"/>
  <c r="AA3053"/>
  <c r="AB3053"/>
  <c r="AC3053"/>
  <c r="AD3053"/>
  <c r="H3054"/>
  <c r="I3054"/>
  <c r="J3054"/>
  <c r="K3054"/>
  <c r="L3054"/>
  <c r="M3054"/>
  <c r="N3054"/>
  <c r="O3054"/>
  <c r="P3054"/>
  <c r="Q3054"/>
  <c r="R3054"/>
  <c r="S3054"/>
  <c r="T3054"/>
  <c r="U3054"/>
  <c r="V3054"/>
  <c r="W3054"/>
  <c r="X3054"/>
  <c r="Y3054"/>
  <c r="Z3054"/>
  <c r="AA3054"/>
  <c r="AB3054"/>
  <c r="AC3054"/>
  <c r="AD3054"/>
  <c r="H3055"/>
  <c r="I3055"/>
  <c r="J3055"/>
  <c r="K3055"/>
  <c r="L3055"/>
  <c r="M3055"/>
  <c r="N3055"/>
  <c r="O3055"/>
  <c r="P3055"/>
  <c r="Q3055"/>
  <c r="R3055"/>
  <c r="S3055"/>
  <c r="T3055"/>
  <c r="U3055"/>
  <c r="V3055"/>
  <c r="W3055"/>
  <c r="X3055"/>
  <c r="Y3055"/>
  <c r="Z3055"/>
  <c r="AA3055"/>
  <c r="AB3055"/>
  <c r="AC3055"/>
  <c r="AD3055"/>
  <c r="H3056"/>
  <c r="I3056"/>
  <c r="J3056"/>
  <c r="K3056"/>
  <c r="L3056"/>
  <c r="M3056"/>
  <c r="N3056"/>
  <c r="O3056"/>
  <c r="P3056"/>
  <c r="Q3056"/>
  <c r="R3056"/>
  <c r="S3056"/>
  <c r="T3056"/>
  <c r="U3056"/>
  <c r="V3056"/>
  <c r="W3056"/>
  <c r="X3056"/>
  <c r="Y3056"/>
  <c r="Z3056"/>
  <c r="AA3056"/>
  <c r="AB3056"/>
  <c r="AC3056"/>
  <c r="AD3056"/>
  <c r="H3057"/>
  <c r="I3057"/>
  <c r="J3057"/>
  <c r="K3057"/>
  <c r="L3057"/>
  <c r="M3057"/>
  <c r="N3057"/>
  <c r="O3057"/>
  <c r="P3057"/>
  <c r="Q3057"/>
  <c r="R3057"/>
  <c r="S3057"/>
  <c r="T3057"/>
  <c r="U3057"/>
  <c r="V3057"/>
  <c r="W3057"/>
  <c r="X3057"/>
  <c r="Y3057"/>
  <c r="Z3057"/>
  <c r="AA3057"/>
  <c r="AB3057"/>
  <c r="AC3057"/>
  <c r="AD3057"/>
  <c r="H3058"/>
  <c r="I3058"/>
  <c r="J3058"/>
  <c r="K3058"/>
  <c r="L3058"/>
  <c r="M3058"/>
  <c r="N3058"/>
  <c r="O3058"/>
  <c r="P3058"/>
  <c r="Q3058"/>
  <c r="R3058"/>
  <c r="S3058"/>
  <c r="T3058"/>
  <c r="U3058"/>
  <c r="V3058"/>
  <c r="W3058"/>
  <c r="X3058"/>
  <c r="Y3058"/>
  <c r="Z3058"/>
  <c r="AA3058"/>
  <c r="AB3058"/>
  <c r="AC3058"/>
  <c r="AD3058"/>
  <c r="H3059"/>
  <c r="I3059"/>
  <c r="J3059"/>
  <c r="K3059"/>
  <c r="L3059"/>
  <c r="M3059"/>
  <c r="N3059"/>
  <c r="O3059"/>
  <c r="P3059"/>
  <c r="Q3059"/>
  <c r="R3059"/>
  <c r="S3059"/>
  <c r="T3059"/>
  <c r="U3059"/>
  <c r="V3059"/>
  <c r="W3059"/>
  <c r="X3059"/>
  <c r="Y3059"/>
  <c r="Z3059"/>
  <c r="AA3059"/>
  <c r="AB3059"/>
  <c r="AC3059"/>
  <c r="AD3059"/>
  <c r="H3060"/>
  <c r="I3060"/>
  <c r="J3060"/>
  <c r="K3060"/>
  <c r="L3060"/>
  <c r="M3060"/>
  <c r="N3060"/>
  <c r="O3060"/>
  <c r="P3060"/>
  <c r="Q3060"/>
  <c r="R3060"/>
  <c r="S3060"/>
  <c r="T3060"/>
  <c r="U3060"/>
  <c r="V3060"/>
  <c r="W3060"/>
  <c r="X3060"/>
  <c r="Y3060"/>
  <c r="Z3060"/>
  <c r="AA3060"/>
  <c r="AB3060"/>
  <c r="AC3060"/>
  <c r="AD3060"/>
  <c r="H3061"/>
  <c r="I3061"/>
  <c r="J3061"/>
  <c r="K3061"/>
  <c r="L3061"/>
  <c r="M3061"/>
  <c r="N3061"/>
  <c r="O3061"/>
  <c r="P3061"/>
  <c r="Q3061"/>
  <c r="R3061"/>
  <c r="S3061"/>
  <c r="T3061"/>
  <c r="U3061"/>
  <c r="V3061"/>
  <c r="W3061"/>
  <c r="X3061"/>
  <c r="Y3061"/>
  <c r="Z3061"/>
  <c r="AA3061"/>
  <c r="AB3061"/>
  <c r="AC3061"/>
  <c r="AD3061"/>
  <c r="H3062"/>
  <c r="I3062"/>
  <c r="J3062"/>
  <c r="K3062"/>
  <c r="L3062"/>
  <c r="M3062"/>
  <c r="N3062"/>
  <c r="O3062"/>
  <c r="P3062"/>
  <c r="Q3062"/>
  <c r="R3062"/>
  <c r="S3062"/>
  <c r="T3062"/>
  <c r="U3062"/>
  <c r="V3062"/>
  <c r="W3062"/>
  <c r="X3062"/>
  <c r="Y3062"/>
  <c r="Z3062"/>
  <c r="AA3062"/>
  <c r="AB3062"/>
  <c r="AC3062"/>
  <c r="AD3062"/>
  <c r="H3063"/>
  <c r="I3063"/>
  <c r="J3063"/>
  <c r="K3063"/>
  <c r="L3063"/>
  <c r="M3063"/>
  <c r="N3063"/>
  <c r="O3063"/>
  <c r="P3063"/>
  <c r="Q3063"/>
  <c r="R3063"/>
  <c r="S3063"/>
  <c r="T3063"/>
  <c r="U3063"/>
  <c r="V3063"/>
  <c r="W3063"/>
  <c r="X3063"/>
  <c r="Y3063"/>
  <c r="Z3063"/>
  <c r="AA3063"/>
  <c r="AB3063"/>
  <c r="AC3063"/>
  <c r="AD3063"/>
  <c r="H3064"/>
  <c r="I3064"/>
  <c r="J3064"/>
  <c r="K3064"/>
  <c r="L3064"/>
  <c r="M3064"/>
  <c r="N3064"/>
  <c r="O3064"/>
  <c r="P3064"/>
  <c r="Q3064"/>
  <c r="R3064"/>
  <c r="S3064"/>
  <c r="T3064"/>
  <c r="U3064"/>
  <c r="V3064"/>
  <c r="W3064"/>
  <c r="X3064"/>
  <c r="Y3064"/>
  <c r="Z3064"/>
  <c r="AA3064"/>
  <c r="AB3064"/>
  <c r="AC3064"/>
  <c r="AD3064"/>
  <c r="H3065"/>
  <c r="I3065"/>
  <c r="J3065"/>
  <c r="K3065"/>
  <c r="L3065"/>
  <c r="M3065"/>
  <c r="N3065"/>
  <c r="O3065"/>
  <c r="P3065"/>
  <c r="Q3065"/>
  <c r="R3065"/>
  <c r="S3065"/>
  <c r="T3065"/>
  <c r="U3065"/>
  <c r="V3065"/>
  <c r="W3065"/>
  <c r="X3065"/>
  <c r="Y3065"/>
  <c r="Z3065"/>
  <c r="AA3065"/>
  <c r="AB3065"/>
  <c r="AC3065"/>
  <c r="AD3065"/>
  <c r="H3066"/>
  <c r="I3066"/>
  <c r="J3066"/>
  <c r="K3066"/>
  <c r="L3066"/>
  <c r="M3066"/>
  <c r="N3066"/>
  <c r="O3066"/>
  <c r="P3066"/>
  <c r="Q3066"/>
  <c r="R3066"/>
  <c r="S3066"/>
  <c r="T3066"/>
  <c r="U3066"/>
  <c r="V3066"/>
  <c r="W3066"/>
  <c r="X3066"/>
  <c r="Y3066"/>
  <c r="Z3066"/>
  <c r="AA3066"/>
  <c r="AB3066"/>
  <c r="AC3066"/>
  <c r="AD3066"/>
  <c r="H3067"/>
  <c r="I3067"/>
  <c r="J3067"/>
  <c r="K3067"/>
  <c r="L3067"/>
  <c r="M3067"/>
  <c r="N3067"/>
  <c r="O3067"/>
  <c r="P3067"/>
  <c r="Q3067"/>
  <c r="R3067"/>
  <c r="S3067"/>
  <c r="T3067"/>
  <c r="U3067"/>
  <c r="V3067"/>
  <c r="W3067"/>
  <c r="X3067"/>
  <c r="Y3067"/>
  <c r="Z3067"/>
  <c r="AA3067"/>
  <c r="AB3067"/>
  <c r="AC3067"/>
  <c r="AD3067"/>
  <c r="H3068"/>
  <c r="I3068"/>
  <c r="J3068"/>
  <c r="K3068"/>
  <c r="L3068"/>
  <c r="M3068"/>
  <c r="N3068"/>
  <c r="O3068"/>
  <c r="P3068"/>
  <c r="Q3068"/>
  <c r="R3068"/>
  <c r="S3068"/>
  <c r="T3068"/>
  <c r="U3068"/>
  <c r="V3068"/>
  <c r="W3068"/>
  <c r="X3068"/>
  <c r="Y3068"/>
  <c r="Z3068"/>
  <c r="AA3068"/>
  <c r="AB3068"/>
  <c r="AC3068"/>
  <c r="AD3068"/>
  <c r="H3069"/>
  <c r="I3069"/>
  <c r="J3069"/>
  <c r="K3069"/>
  <c r="L3069"/>
  <c r="M3069"/>
  <c r="N3069"/>
  <c r="O3069"/>
  <c r="P3069"/>
  <c r="Q3069"/>
  <c r="R3069"/>
  <c r="S3069"/>
  <c r="T3069"/>
  <c r="U3069"/>
  <c r="V3069"/>
  <c r="W3069"/>
  <c r="X3069"/>
  <c r="Y3069"/>
  <c r="Z3069"/>
  <c r="AA3069"/>
  <c r="AB3069"/>
  <c r="AC3069"/>
  <c r="AD3069"/>
  <c r="H3070"/>
  <c r="I3070"/>
  <c r="J3070"/>
  <c r="K3070"/>
  <c r="L3070"/>
  <c r="M3070"/>
  <c r="N3070"/>
  <c r="O3070"/>
  <c r="P3070"/>
  <c r="Q3070"/>
  <c r="R3070"/>
  <c r="S3070"/>
  <c r="T3070"/>
  <c r="U3070"/>
  <c r="V3070"/>
  <c r="W3070"/>
  <c r="X3070"/>
  <c r="Y3070"/>
  <c r="Z3070"/>
  <c r="AA3070"/>
  <c r="AB3070"/>
  <c r="AC3070"/>
  <c r="AD3070"/>
  <c r="H3071"/>
  <c r="I3071"/>
  <c r="J3071"/>
  <c r="K3071"/>
  <c r="L3071"/>
  <c r="M3071"/>
  <c r="N3071"/>
  <c r="O3071"/>
  <c r="P3071"/>
  <c r="Q3071"/>
  <c r="R3071"/>
  <c r="S3071"/>
  <c r="T3071"/>
  <c r="U3071"/>
  <c r="V3071"/>
  <c r="W3071"/>
  <c r="X3071"/>
  <c r="Y3071"/>
  <c r="Z3071"/>
  <c r="AA3071"/>
  <c r="AB3071"/>
  <c r="AC3071"/>
  <c r="AD3071"/>
  <c r="H3072"/>
  <c r="I3072"/>
  <c r="J3072"/>
  <c r="K3072"/>
  <c r="L3072"/>
  <c r="M3072"/>
  <c r="N3072"/>
  <c r="O3072"/>
  <c r="P3072"/>
  <c r="Q3072"/>
  <c r="R3072"/>
  <c r="S3072"/>
  <c r="T3072"/>
  <c r="U3072"/>
  <c r="V3072"/>
  <c r="W3072"/>
  <c r="X3072"/>
  <c r="Y3072"/>
  <c r="Z3072"/>
  <c r="AA3072"/>
  <c r="AB3072"/>
  <c r="AC3072"/>
  <c r="AD3072"/>
  <c r="H3073"/>
  <c r="I3073"/>
  <c r="J3073"/>
  <c r="K3073"/>
  <c r="L3073"/>
  <c r="M3073"/>
  <c r="N3073"/>
  <c r="O3073"/>
  <c r="P3073"/>
  <c r="Q3073"/>
  <c r="R3073"/>
  <c r="S3073"/>
  <c r="T3073"/>
  <c r="U3073"/>
  <c r="V3073"/>
  <c r="W3073"/>
  <c r="X3073"/>
  <c r="Y3073"/>
  <c r="Z3073"/>
  <c r="AA3073"/>
  <c r="AB3073"/>
  <c r="AC3073"/>
  <c r="AD3073"/>
  <c r="H3074"/>
  <c r="I3074"/>
  <c r="J3074"/>
  <c r="K3074"/>
  <c r="L3074"/>
  <c r="M3074"/>
  <c r="N3074"/>
  <c r="O3074"/>
  <c r="P3074"/>
  <c r="Q3074"/>
  <c r="R3074"/>
  <c r="S3074"/>
  <c r="T3074"/>
  <c r="U3074"/>
  <c r="V3074"/>
  <c r="W3074"/>
  <c r="X3074"/>
  <c r="Y3074"/>
  <c r="Z3074"/>
  <c r="AA3074"/>
  <c r="AB3074"/>
  <c r="AC3074"/>
  <c r="AD3074"/>
  <c r="H3075"/>
  <c r="I3075"/>
  <c r="J3075"/>
  <c r="K3075"/>
  <c r="L3075"/>
  <c r="M3075"/>
  <c r="N3075"/>
  <c r="O3075"/>
  <c r="P3075"/>
  <c r="Q3075"/>
  <c r="R3075"/>
  <c r="S3075"/>
  <c r="T3075"/>
  <c r="U3075"/>
  <c r="V3075"/>
  <c r="W3075"/>
  <c r="X3075"/>
  <c r="Y3075"/>
  <c r="Z3075"/>
  <c r="AA3075"/>
  <c r="AB3075"/>
  <c r="AC3075"/>
  <c r="AD3075"/>
  <c r="H3076"/>
  <c r="I3076"/>
  <c r="J3076"/>
  <c r="K3076"/>
  <c r="L3076"/>
  <c r="M3076"/>
  <c r="N3076"/>
  <c r="O3076"/>
  <c r="P3076"/>
  <c r="Q3076"/>
  <c r="R3076"/>
  <c r="S3076"/>
  <c r="T3076"/>
  <c r="U3076"/>
  <c r="V3076"/>
  <c r="W3076"/>
  <c r="X3076"/>
  <c r="Y3076"/>
  <c r="Z3076"/>
  <c r="AA3076"/>
  <c r="AB3076"/>
  <c r="AC3076"/>
  <c r="AD3076"/>
  <c r="H3077"/>
  <c r="I3077"/>
  <c r="J3077"/>
  <c r="K3077"/>
  <c r="L3077"/>
  <c r="M3077"/>
  <c r="N3077"/>
  <c r="O3077"/>
  <c r="P3077"/>
  <c r="Q3077"/>
  <c r="R3077"/>
  <c r="S3077"/>
  <c r="T3077"/>
  <c r="U3077"/>
  <c r="V3077"/>
  <c r="W3077"/>
  <c r="X3077"/>
  <c r="Y3077"/>
  <c r="Z3077"/>
  <c r="AA3077"/>
  <c r="AB3077"/>
  <c r="AC3077"/>
  <c r="AD3077"/>
  <c r="H3078"/>
  <c r="I3078"/>
  <c r="J3078"/>
  <c r="K3078"/>
  <c r="L3078"/>
  <c r="M3078"/>
  <c r="N3078"/>
  <c r="O3078"/>
  <c r="P3078"/>
  <c r="Q3078"/>
  <c r="R3078"/>
  <c r="S3078"/>
  <c r="T3078"/>
  <c r="U3078"/>
  <c r="V3078"/>
  <c r="W3078"/>
  <c r="X3078"/>
  <c r="Y3078"/>
  <c r="Z3078"/>
  <c r="AA3078"/>
  <c r="AB3078"/>
  <c r="AC3078"/>
  <c r="AD3078"/>
  <c r="H3079"/>
  <c r="I3079"/>
  <c r="J3079"/>
  <c r="K3079"/>
  <c r="L3079"/>
  <c r="M3079"/>
  <c r="N3079"/>
  <c r="O3079"/>
  <c r="P3079"/>
  <c r="Q3079"/>
  <c r="R3079"/>
  <c r="S3079"/>
  <c r="T3079"/>
  <c r="U3079"/>
  <c r="V3079"/>
  <c r="W3079"/>
  <c r="X3079"/>
  <c r="Y3079"/>
  <c r="Z3079"/>
  <c r="AA3079"/>
  <c r="AB3079"/>
  <c r="AC3079"/>
  <c r="AD3079"/>
  <c r="H3080"/>
  <c r="I3080"/>
  <c r="J3080"/>
  <c r="K3080"/>
  <c r="L3080"/>
  <c r="M3080"/>
  <c r="N3080"/>
  <c r="O3080"/>
  <c r="P3080"/>
  <c r="Q3080"/>
  <c r="R3080"/>
  <c r="S3080"/>
  <c r="T3080"/>
  <c r="U3080"/>
  <c r="V3080"/>
  <c r="W3080"/>
  <c r="X3080"/>
  <c r="Y3080"/>
  <c r="Z3080"/>
  <c r="AA3080"/>
  <c r="AB3080"/>
  <c r="AC3080"/>
  <c r="AD3080"/>
  <c r="H3081"/>
  <c r="I3081"/>
  <c r="J3081"/>
  <c r="K3081"/>
  <c r="L3081"/>
  <c r="M3081"/>
  <c r="N3081"/>
  <c r="O3081"/>
  <c r="P3081"/>
  <c r="Q3081"/>
  <c r="R3081"/>
  <c r="S3081"/>
  <c r="T3081"/>
  <c r="U3081"/>
  <c r="V3081"/>
  <c r="W3081"/>
  <c r="X3081"/>
  <c r="Y3081"/>
  <c r="Z3081"/>
  <c r="AA3081"/>
  <c r="AB3081"/>
  <c r="AC3081"/>
  <c r="AD3081"/>
  <c r="H3082"/>
  <c r="I3082"/>
  <c r="J3082"/>
  <c r="K3082"/>
  <c r="L3082"/>
  <c r="M3082"/>
  <c r="N3082"/>
  <c r="O3082"/>
  <c r="P3082"/>
  <c r="Q3082"/>
  <c r="R3082"/>
  <c r="S3082"/>
  <c r="T3082"/>
  <c r="U3082"/>
  <c r="V3082"/>
  <c r="W3082"/>
  <c r="X3082"/>
  <c r="Y3082"/>
  <c r="Z3082"/>
  <c r="AA3082"/>
  <c r="AB3082"/>
  <c r="AC3082"/>
  <c r="AD3082"/>
  <c r="H3083"/>
  <c r="I3083"/>
  <c r="J3083"/>
  <c r="K3083"/>
  <c r="L3083"/>
  <c r="M3083"/>
  <c r="N3083"/>
  <c r="O3083"/>
  <c r="P3083"/>
  <c r="Q3083"/>
  <c r="R3083"/>
  <c r="S3083"/>
  <c r="T3083"/>
  <c r="U3083"/>
  <c r="V3083"/>
  <c r="W3083"/>
  <c r="X3083"/>
  <c r="Y3083"/>
  <c r="Z3083"/>
  <c r="AA3083"/>
  <c r="AB3083"/>
  <c r="AC3083"/>
  <c r="AD3083"/>
  <c r="H3084"/>
  <c r="I3084"/>
  <c r="J3084"/>
  <c r="K3084"/>
  <c r="L3084"/>
  <c r="M3084"/>
  <c r="N3084"/>
  <c r="O3084"/>
  <c r="P3084"/>
  <c r="Q3084"/>
  <c r="R3084"/>
  <c r="S3084"/>
  <c r="T3084"/>
  <c r="U3084"/>
  <c r="V3084"/>
  <c r="W3084"/>
  <c r="X3084"/>
  <c r="Y3084"/>
  <c r="Z3084"/>
  <c r="AA3084"/>
  <c r="AB3084"/>
  <c r="AC3084"/>
  <c r="AD3084"/>
  <c r="H3085"/>
  <c r="I3085"/>
  <c r="J3085"/>
  <c r="K3085"/>
  <c r="L3085"/>
  <c r="M3085"/>
  <c r="N3085"/>
  <c r="O3085"/>
  <c r="P3085"/>
  <c r="Q3085"/>
  <c r="R3085"/>
  <c r="S3085"/>
  <c r="T3085"/>
  <c r="U3085"/>
  <c r="V3085"/>
  <c r="W3085"/>
  <c r="X3085"/>
  <c r="Y3085"/>
  <c r="Z3085"/>
  <c r="AA3085"/>
  <c r="AB3085"/>
  <c r="AC3085"/>
  <c r="AD3085"/>
  <c r="H3086"/>
  <c r="I3086"/>
  <c r="J3086"/>
  <c r="K3086"/>
  <c r="L3086"/>
  <c r="M3086"/>
  <c r="N3086"/>
  <c r="O3086"/>
  <c r="P3086"/>
  <c r="Q3086"/>
  <c r="R3086"/>
  <c r="S3086"/>
  <c r="T3086"/>
  <c r="U3086"/>
  <c r="V3086"/>
  <c r="W3086"/>
  <c r="X3086"/>
  <c r="Y3086"/>
  <c r="Z3086"/>
  <c r="AA3086"/>
  <c r="AB3086"/>
  <c r="AC3086"/>
  <c r="AD3086"/>
  <c r="H3087"/>
  <c r="I3087"/>
  <c r="J3087"/>
  <c r="K3087"/>
  <c r="L3087"/>
  <c r="M3087"/>
  <c r="N3087"/>
  <c r="O3087"/>
  <c r="P3087"/>
  <c r="Q3087"/>
  <c r="R3087"/>
  <c r="S3087"/>
  <c r="T3087"/>
  <c r="U3087"/>
  <c r="V3087"/>
  <c r="W3087"/>
  <c r="X3087"/>
  <c r="Y3087"/>
  <c r="Z3087"/>
  <c r="AA3087"/>
  <c r="AB3087"/>
  <c r="AC3087"/>
  <c r="AD3087"/>
  <c r="H3088"/>
  <c r="I3088"/>
  <c r="J3088"/>
  <c r="K3088"/>
  <c r="L3088"/>
  <c r="M3088"/>
  <c r="N3088"/>
  <c r="O3088"/>
  <c r="P3088"/>
  <c r="Q3088"/>
  <c r="R3088"/>
  <c r="S3088"/>
  <c r="T3088"/>
  <c r="U3088"/>
  <c r="V3088"/>
  <c r="W3088"/>
  <c r="X3088"/>
  <c r="Y3088"/>
  <c r="Z3088"/>
  <c r="AA3088"/>
  <c r="AB3088"/>
  <c r="AC3088"/>
  <c r="AD3088"/>
  <c r="H3089"/>
  <c r="I3089"/>
  <c r="J3089"/>
  <c r="K3089"/>
  <c r="L3089"/>
  <c r="M3089"/>
  <c r="N3089"/>
  <c r="O3089"/>
  <c r="P3089"/>
  <c r="Q3089"/>
  <c r="R3089"/>
  <c r="S3089"/>
  <c r="T3089"/>
  <c r="U3089"/>
  <c r="V3089"/>
  <c r="W3089"/>
  <c r="X3089"/>
  <c r="Y3089"/>
  <c r="Z3089"/>
  <c r="AA3089"/>
  <c r="AB3089"/>
  <c r="AC3089"/>
  <c r="AD3089"/>
  <c r="H3090"/>
  <c r="I3090"/>
  <c r="J3090"/>
  <c r="K3090"/>
  <c r="L3090"/>
  <c r="M3090"/>
  <c r="N3090"/>
  <c r="O3090"/>
  <c r="P3090"/>
  <c r="Q3090"/>
  <c r="R3090"/>
  <c r="S3090"/>
  <c r="T3090"/>
  <c r="U3090"/>
  <c r="V3090"/>
  <c r="W3090"/>
  <c r="X3090"/>
  <c r="Y3090"/>
  <c r="Z3090"/>
  <c r="AA3090"/>
  <c r="AB3090"/>
  <c r="AC3090"/>
  <c r="AD3090"/>
  <c r="H3091"/>
  <c r="I3091"/>
  <c r="J3091"/>
  <c r="K3091"/>
  <c r="L3091"/>
  <c r="M3091"/>
  <c r="N3091"/>
  <c r="O3091"/>
  <c r="P3091"/>
  <c r="Q3091"/>
  <c r="R3091"/>
  <c r="S3091"/>
  <c r="T3091"/>
  <c r="U3091"/>
  <c r="V3091"/>
  <c r="W3091"/>
  <c r="X3091"/>
  <c r="Y3091"/>
  <c r="Z3091"/>
  <c r="AA3091"/>
  <c r="AB3091"/>
  <c r="AC3091"/>
  <c r="AD3091"/>
  <c r="H3092"/>
  <c r="I3092"/>
  <c r="J3092"/>
  <c r="K3092"/>
  <c r="L3092"/>
  <c r="M3092"/>
  <c r="N3092"/>
  <c r="O3092"/>
  <c r="P3092"/>
  <c r="Q3092"/>
  <c r="R3092"/>
  <c r="S3092"/>
  <c r="T3092"/>
  <c r="U3092"/>
  <c r="V3092"/>
  <c r="W3092"/>
  <c r="X3092"/>
  <c r="Y3092"/>
  <c r="Z3092"/>
  <c r="AA3092"/>
  <c r="AB3092"/>
  <c r="AC3092"/>
  <c r="AD3092"/>
  <c r="H3093"/>
  <c r="I3093"/>
  <c r="J3093"/>
  <c r="K3093"/>
  <c r="L3093"/>
  <c r="M3093"/>
  <c r="N3093"/>
  <c r="O3093"/>
  <c r="P3093"/>
  <c r="Q3093"/>
  <c r="R3093"/>
  <c r="S3093"/>
  <c r="T3093"/>
  <c r="U3093"/>
  <c r="V3093"/>
  <c r="W3093"/>
  <c r="X3093"/>
  <c r="Y3093"/>
  <c r="Z3093"/>
  <c r="AA3093"/>
  <c r="AB3093"/>
  <c r="AC3093"/>
  <c r="AD3093"/>
  <c r="H3094"/>
  <c r="I3094"/>
  <c r="J3094"/>
  <c r="K3094"/>
  <c r="L3094"/>
  <c r="M3094"/>
  <c r="N3094"/>
  <c r="O3094"/>
  <c r="P3094"/>
  <c r="Q3094"/>
  <c r="R3094"/>
  <c r="S3094"/>
  <c r="T3094"/>
  <c r="U3094"/>
  <c r="V3094"/>
  <c r="W3094"/>
  <c r="X3094"/>
  <c r="Y3094"/>
  <c r="Z3094"/>
  <c r="AA3094"/>
  <c r="AB3094"/>
  <c r="AC3094"/>
  <c r="AD3094"/>
  <c r="H3095"/>
  <c r="I3095"/>
  <c r="J3095"/>
  <c r="K3095"/>
  <c r="L3095"/>
  <c r="M3095"/>
  <c r="N3095"/>
  <c r="O3095"/>
  <c r="P3095"/>
  <c r="Q3095"/>
  <c r="R3095"/>
  <c r="S3095"/>
  <c r="T3095"/>
  <c r="U3095"/>
  <c r="V3095"/>
  <c r="W3095"/>
  <c r="X3095"/>
  <c r="Y3095"/>
  <c r="Z3095"/>
  <c r="AA3095"/>
  <c r="AB3095"/>
  <c r="AC3095"/>
  <c r="AD3095"/>
  <c r="H3096"/>
  <c r="I3096"/>
  <c r="J3096"/>
  <c r="K3096"/>
  <c r="L3096"/>
  <c r="M3096"/>
  <c r="N3096"/>
  <c r="O3096"/>
  <c r="P3096"/>
  <c r="Q3096"/>
  <c r="R3096"/>
  <c r="S3096"/>
  <c r="T3096"/>
  <c r="U3096"/>
  <c r="V3096"/>
  <c r="W3096"/>
  <c r="X3096"/>
  <c r="Y3096"/>
  <c r="Z3096"/>
  <c r="AA3096"/>
  <c r="AB3096"/>
  <c r="AC3096"/>
  <c r="AD3096"/>
  <c r="H3097"/>
  <c r="I3097"/>
  <c r="J3097"/>
  <c r="K3097"/>
  <c r="L3097"/>
  <c r="M3097"/>
  <c r="N3097"/>
  <c r="O3097"/>
  <c r="P3097"/>
  <c r="Q3097"/>
  <c r="R3097"/>
  <c r="S3097"/>
  <c r="T3097"/>
  <c r="U3097"/>
  <c r="V3097"/>
  <c r="W3097"/>
  <c r="X3097"/>
  <c r="Y3097"/>
  <c r="Z3097"/>
  <c r="AA3097"/>
  <c r="AB3097"/>
  <c r="AC3097"/>
  <c r="AD3097"/>
  <c r="H3098"/>
  <c r="I3098"/>
  <c r="J3098"/>
  <c r="K3098"/>
  <c r="L3098"/>
  <c r="M3098"/>
  <c r="N3098"/>
  <c r="O3098"/>
  <c r="P3098"/>
  <c r="Q3098"/>
  <c r="R3098"/>
  <c r="S3098"/>
  <c r="T3098"/>
  <c r="U3098"/>
  <c r="V3098"/>
  <c r="W3098"/>
  <c r="X3098"/>
  <c r="Y3098"/>
  <c r="Z3098"/>
  <c r="AA3098"/>
  <c r="AB3098"/>
  <c r="AC3098"/>
  <c r="AD3098"/>
  <c r="H3099"/>
  <c r="I3099"/>
  <c r="J3099"/>
  <c r="K3099"/>
  <c r="L3099"/>
  <c r="M3099"/>
  <c r="N3099"/>
  <c r="O3099"/>
  <c r="P3099"/>
  <c r="Q3099"/>
  <c r="R3099"/>
  <c r="S3099"/>
  <c r="T3099"/>
  <c r="U3099"/>
  <c r="V3099"/>
  <c r="W3099"/>
  <c r="X3099"/>
  <c r="Y3099"/>
  <c r="Z3099"/>
  <c r="AA3099"/>
  <c r="AB3099"/>
  <c r="AC3099"/>
  <c r="AD3099"/>
  <c r="H3100"/>
  <c r="I3100"/>
  <c r="J3100"/>
  <c r="K3100"/>
  <c r="L3100"/>
  <c r="M3100"/>
  <c r="N3100"/>
  <c r="O3100"/>
  <c r="P3100"/>
  <c r="Q3100"/>
  <c r="R3100"/>
  <c r="S3100"/>
  <c r="T3100"/>
  <c r="U3100"/>
  <c r="V3100"/>
  <c r="W3100"/>
  <c r="X3100"/>
  <c r="Y3100"/>
  <c r="Z3100"/>
  <c r="AA3100"/>
  <c r="AB3100"/>
  <c r="AC3100"/>
  <c r="AD3100"/>
  <c r="H3101"/>
  <c r="I3101"/>
  <c r="J3101"/>
  <c r="K3101"/>
  <c r="L3101"/>
  <c r="M3101"/>
  <c r="N3101"/>
  <c r="O3101"/>
  <c r="P3101"/>
  <c r="Q3101"/>
  <c r="R3101"/>
  <c r="S3101"/>
  <c r="T3101"/>
  <c r="U3101"/>
  <c r="V3101"/>
  <c r="W3101"/>
  <c r="X3101"/>
  <c r="Y3101"/>
  <c r="Z3101"/>
  <c r="AA3101"/>
  <c r="AB3101"/>
  <c r="AC3101"/>
  <c r="AD3101"/>
  <c r="H3102"/>
  <c r="I3102"/>
  <c r="J3102"/>
  <c r="K3102"/>
  <c r="L3102"/>
  <c r="M3102"/>
  <c r="N3102"/>
  <c r="O3102"/>
  <c r="P3102"/>
  <c r="Q3102"/>
  <c r="R3102"/>
  <c r="S3102"/>
  <c r="T3102"/>
  <c r="U3102"/>
  <c r="V3102"/>
  <c r="W3102"/>
  <c r="X3102"/>
  <c r="Y3102"/>
  <c r="Z3102"/>
  <c r="AA3102"/>
  <c r="AB3102"/>
  <c r="AC3102"/>
  <c r="AD3102"/>
  <c r="H3103"/>
  <c r="I3103"/>
  <c r="J3103"/>
  <c r="K3103"/>
  <c r="L3103"/>
  <c r="M3103"/>
  <c r="N3103"/>
  <c r="O3103"/>
  <c r="P3103"/>
  <c r="Q3103"/>
  <c r="R3103"/>
  <c r="S3103"/>
  <c r="T3103"/>
  <c r="U3103"/>
  <c r="V3103"/>
  <c r="W3103"/>
  <c r="X3103"/>
  <c r="Y3103"/>
  <c r="Z3103"/>
  <c r="AA3103"/>
  <c r="AB3103"/>
  <c r="AC3103"/>
  <c r="AD3103"/>
  <c r="H3104"/>
  <c r="I3104"/>
  <c r="J3104"/>
  <c r="K3104"/>
  <c r="L3104"/>
  <c r="M3104"/>
  <c r="N3104"/>
  <c r="O3104"/>
  <c r="P3104"/>
  <c r="Q3104"/>
  <c r="R3104"/>
  <c r="S3104"/>
  <c r="T3104"/>
  <c r="U3104"/>
  <c r="V3104"/>
  <c r="W3104"/>
  <c r="X3104"/>
  <c r="Y3104"/>
  <c r="Z3104"/>
  <c r="AA3104"/>
  <c r="AB3104"/>
  <c r="AC3104"/>
  <c r="AD3104"/>
  <c r="H3105"/>
  <c r="I3105"/>
  <c r="J3105"/>
  <c r="K3105"/>
  <c r="L3105"/>
  <c r="M3105"/>
  <c r="N3105"/>
  <c r="O3105"/>
  <c r="P3105"/>
  <c r="Q3105"/>
  <c r="R3105"/>
  <c r="S3105"/>
  <c r="T3105"/>
  <c r="U3105"/>
  <c r="V3105"/>
  <c r="W3105"/>
  <c r="X3105"/>
  <c r="Y3105"/>
  <c r="Z3105"/>
  <c r="AA3105"/>
  <c r="AB3105"/>
  <c r="AC3105"/>
  <c r="AD3105"/>
  <c r="H3106"/>
  <c r="I3106"/>
  <c r="J3106"/>
  <c r="K3106"/>
  <c r="L3106"/>
  <c r="M3106"/>
  <c r="N3106"/>
  <c r="O3106"/>
  <c r="P3106"/>
  <c r="Q3106"/>
  <c r="R3106"/>
  <c r="S3106"/>
  <c r="T3106"/>
  <c r="U3106"/>
  <c r="V3106"/>
  <c r="W3106"/>
  <c r="X3106"/>
  <c r="Y3106"/>
  <c r="Z3106"/>
  <c r="AA3106"/>
  <c r="AB3106"/>
  <c r="AC3106"/>
  <c r="AD3106"/>
  <c r="H3107"/>
  <c r="I3107"/>
  <c r="J3107"/>
  <c r="K3107"/>
  <c r="L3107"/>
  <c r="M3107"/>
  <c r="N3107"/>
  <c r="O3107"/>
  <c r="P3107"/>
  <c r="Q3107"/>
  <c r="R3107"/>
  <c r="S3107"/>
  <c r="T3107"/>
  <c r="U3107"/>
  <c r="V3107"/>
  <c r="W3107"/>
  <c r="X3107"/>
  <c r="Y3107"/>
  <c r="Z3107"/>
  <c r="AA3107"/>
  <c r="AB3107"/>
  <c r="AC3107"/>
  <c r="AD3107"/>
  <c r="H3108"/>
  <c r="I3108"/>
  <c r="J3108"/>
  <c r="K3108"/>
  <c r="L3108"/>
  <c r="M3108"/>
  <c r="N3108"/>
  <c r="O3108"/>
  <c r="P3108"/>
  <c r="Q3108"/>
  <c r="R3108"/>
  <c r="S3108"/>
  <c r="T3108"/>
  <c r="U3108"/>
  <c r="V3108"/>
  <c r="W3108"/>
  <c r="X3108"/>
  <c r="Y3108"/>
  <c r="Z3108"/>
  <c r="AA3108"/>
  <c r="AB3108"/>
  <c r="AC3108"/>
  <c r="AD3108"/>
  <c r="H3109"/>
  <c r="I3109"/>
  <c r="J3109"/>
  <c r="K3109"/>
  <c r="L3109"/>
  <c r="M3109"/>
  <c r="N3109"/>
  <c r="O3109"/>
  <c r="P3109"/>
  <c r="Q3109"/>
  <c r="R3109"/>
  <c r="S3109"/>
  <c r="T3109"/>
  <c r="U3109"/>
  <c r="V3109"/>
  <c r="W3109"/>
  <c r="X3109"/>
  <c r="Y3109"/>
  <c r="Z3109"/>
  <c r="AA3109"/>
  <c r="AB3109"/>
  <c r="AC3109"/>
  <c r="AD3109"/>
  <c r="H3110"/>
  <c r="I3110"/>
  <c r="J3110"/>
  <c r="K3110"/>
  <c r="L3110"/>
  <c r="M3110"/>
  <c r="N3110"/>
  <c r="O3110"/>
  <c r="P3110"/>
  <c r="Q3110"/>
  <c r="R3110"/>
  <c r="S3110"/>
  <c r="T3110"/>
  <c r="U3110"/>
  <c r="V3110"/>
  <c r="W3110"/>
  <c r="X3110"/>
  <c r="Y3110"/>
  <c r="Z3110"/>
  <c r="AA3110"/>
  <c r="AB3110"/>
  <c r="AC3110"/>
  <c r="AD3110"/>
  <c r="H3111"/>
  <c r="I3111"/>
  <c r="J3111"/>
  <c r="K3111"/>
  <c r="L3111"/>
  <c r="M3111"/>
  <c r="N3111"/>
  <c r="O3111"/>
  <c r="P3111"/>
  <c r="Q3111"/>
  <c r="R3111"/>
  <c r="S3111"/>
  <c r="T3111"/>
  <c r="U3111"/>
  <c r="V3111"/>
  <c r="W3111"/>
  <c r="X3111"/>
  <c r="Y3111"/>
  <c r="Z3111"/>
  <c r="AA3111"/>
  <c r="AB3111"/>
  <c r="AC3111"/>
  <c r="AD3111"/>
  <c r="H3112"/>
  <c r="I3112"/>
  <c r="J3112"/>
  <c r="K3112"/>
  <c r="L3112"/>
  <c r="M3112"/>
  <c r="N3112"/>
  <c r="O3112"/>
  <c r="P3112"/>
  <c r="Q3112"/>
  <c r="R3112"/>
  <c r="S3112"/>
  <c r="T3112"/>
  <c r="U3112"/>
  <c r="V3112"/>
  <c r="W3112"/>
  <c r="X3112"/>
  <c r="Y3112"/>
  <c r="Z3112"/>
  <c r="AA3112"/>
  <c r="AB3112"/>
  <c r="AC3112"/>
  <c r="AD3112"/>
  <c r="H3113"/>
  <c r="I3113"/>
  <c r="J3113"/>
  <c r="K3113"/>
  <c r="L3113"/>
  <c r="M3113"/>
  <c r="N3113"/>
  <c r="O3113"/>
  <c r="P3113"/>
  <c r="Q3113"/>
  <c r="R3113"/>
  <c r="S3113"/>
  <c r="T3113"/>
  <c r="U3113"/>
  <c r="V3113"/>
  <c r="W3113"/>
  <c r="X3113"/>
  <c r="Y3113"/>
  <c r="Z3113"/>
  <c r="AA3113"/>
  <c r="AB3113"/>
  <c r="AC3113"/>
  <c r="AD3113"/>
  <c r="H3114"/>
  <c r="I3114"/>
  <c r="J3114"/>
  <c r="K3114"/>
  <c r="L3114"/>
  <c r="M3114"/>
  <c r="N3114"/>
  <c r="O3114"/>
  <c r="P3114"/>
  <c r="Q3114"/>
  <c r="R3114"/>
  <c r="S3114"/>
  <c r="T3114"/>
  <c r="U3114"/>
  <c r="V3114"/>
  <c r="W3114"/>
  <c r="X3114"/>
  <c r="Y3114"/>
  <c r="Z3114"/>
  <c r="AA3114"/>
  <c r="AB3114"/>
  <c r="AC3114"/>
  <c r="AD3114"/>
  <c r="H3115"/>
  <c r="I3115"/>
  <c r="J3115"/>
  <c r="K3115"/>
  <c r="L3115"/>
  <c r="M3115"/>
  <c r="N3115"/>
  <c r="O3115"/>
  <c r="P3115"/>
  <c r="Q3115"/>
  <c r="R3115"/>
  <c r="S3115"/>
  <c r="T3115"/>
  <c r="U3115"/>
  <c r="V3115"/>
  <c r="W3115"/>
  <c r="X3115"/>
  <c r="Y3115"/>
  <c r="Z3115"/>
  <c r="AA3115"/>
  <c r="AB3115"/>
  <c r="AC3115"/>
  <c r="AD3115"/>
  <c r="H3116"/>
  <c r="I3116"/>
  <c r="J3116"/>
  <c r="K3116"/>
  <c r="L3116"/>
  <c r="M3116"/>
  <c r="N3116"/>
  <c r="O3116"/>
  <c r="P3116"/>
  <c r="Q3116"/>
  <c r="R3116"/>
  <c r="S3116"/>
  <c r="T3116"/>
  <c r="U3116"/>
  <c r="V3116"/>
  <c r="W3116"/>
  <c r="X3116"/>
  <c r="Y3116"/>
  <c r="Z3116"/>
  <c r="AA3116"/>
  <c r="AB3116"/>
  <c r="AC3116"/>
  <c r="AD3116"/>
  <c r="H3117"/>
  <c r="I3117"/>
  <c r="J3117"/>
  <c r="K3117"/>
  <c r="L3117"/>
  <c r="M3117"/>
  <c r="N3117"/>
  <c r="O3117"/>
  <c r="P3117"/>
  <c r="Q3117"/>
  <c r="R3117"/>
  <c r="S3117"/>
  <c r="T3117"/>
  <c r="U3117"/>
  <c r="V3117"/>
  <c r="W3117"/>
  <c r="X3117"/>
  <c r="Y3117"/>
  <c r="Z3117"/>
  <c r="AA3117"/>
  <c r="AB3117"/>
  <c r="AC3117"/>
  <c r="AD3117"/>
  <c r="H3118"/>
  <c r="I3118"/>
  <c r="J3118"/>
  <c r="K3118"/>
  <c r="L3118"/>
  <c r="M3118"/>
  <c r="N3118"/>
  <c r="O3118"/>
  <c r="P3118"/>
  <c r="Q3118"/>
  <c r="R3118"/>
  <c r="S3118"/>
  <c r="T3118"/>
  <c r="U3118"/>
  <c r="V3118"/>
  <c r="W3118"/>
  <c r="X3118"/>
  <c r="Y3118"/>
  <c r="Z3118"/>
  <c r="AA3118"/>
  <c r="AB3118"/>
  <c r="AC3118"/>
  <c r="AD3118"/>
  <c r="H3119"/>
  <c r="I3119"/>
  <c r="J3119"/>
  <c r="K3119"/>
  <c r="L3119"/>
  <c r="M3119"/>
  <c r="N3119"/>
  <c r="O3119"/>
  <c r="P3119"/>
  <c r="Q3119"/>
  <c r="R3119"/>
  <c r="S3119"/>
  <c r="T3119"/>
  <c r="U3119"/>
  <c r="V3119"/>
  <c r="W3119"/>
  <c r="X3119"/>
  <c r="Y3119"/>
  <c r="Z3119"/>
  <c r="AA3119"/>
  <c r="AB3119"/>
  <c r="AC3119"/>
  <c r="AD3119"/>
  <c r="H3120"/>
  <c r="I3120"/>
  <c r="J3120"/>
  <c r="K3120"/>
  <c r="L3120"/>
  <c r="M3120"/>
  <c r="N3120"/>
  <c r="O3120"/>
  <c r="P3120"/>
  <c r="Q3120"/>
  <c r="R3120"/>
  <c r="S3120"/>
  <c r="T3120"/>
  <c r="U3120"/>
  <c r="V3120"/>
  <c r="W3120"/>
  <c r="X3120"/>
  <c r="Y3120"/>
  <c r="Z3120"/>
  <c r="AA3120"/>
  <c r="AB3120"/>
  <c r="AC3120"/>
  <c r="AD3120"/>
  <c r="H3121"/>
  <c r="I3121"/>
  <c r="J3121"/>
  <c r="K3121"/>
  <c r="L3121"/>
  <c r="M3121"/>
  <c r="N3121"/>
  <c r="O3121"/>
  <c r="P3121"/>
  <c r="Q3121"/>
  <c r="R3121"/>
  <c r="S3121"/>
  <c r="T3121"/>
  <c r="U3121"/>
  <c r="V3121"/>
  <c r="W3121"/>
  <c r="X3121"/>
  <c r="Y3121"/>
  <c r="Z3121"/>
  <c r="AA3121"/>
  <c r="AB3121"/>
  <c r="AC3121"/>
  <c r="AD3121"/>
  <c r="H3122"/>
  <c r="I3122"/>
  <c r="J3122"/>
  <c r="K3122"/>
  <c r="L3122"/>
  <c r="M3122"/>
  <c r="N3122"/>
  <c r="O3122"/>
  <c r="P3122"/>
  <c r="Q3122"/>
  <c r="R3122"/>
  <c r="S3122"/>
  <c r="T3122"/>
  <c r="U3122"/>
  <c r="V3122"/>
  <c r="W3122"/>
  <c r="X3122"/>
  <c r="Y3122"/>
  <c r="Z3122"/>
  <c r="AA3122"/>
  <c r="AB3122"/>
  <c r="AC3122"/>
  <c r="AD3122"/>
  <c r="H3123"/>
  <c r="I3123"/>
  <c r="J3123"/>
  <c r="K3123"/>
  <c r="L3123"/>
  <c r="M3123"/>
  <c r="N3123"/>
  <c r="O3123"/>
  <c r="P3123"/>
  <c r="Q3123"/>
  <c r="R3123"/>
  <c r="S3123"/>
  <c r="T3123"/>
  <c r="U3123"/>
  <c r="V3123"/>
  <c r="W3123"/>
  <c r="X3123"/>
  <c r="Y3123"/>
  <c r="Z3123"/>
  <c r="AA3123"/>
  <c r="AB3123"/>
  <c r="AC3123"/>
  <c r="AD3123"/>
  <c r="H3124"/>
  <c r="I3124"/>
  <c r="J3124"/>
  <c r="K3124"/>
  <c r="L3124"/>
  <c r="M3124"/>
  <c r="N3124"/>
  <c r="O3124"/>
  <c r="P3124"/>
  <c r="Q3124"/>
  <c r="R3124"/>
  <c r="S3124"/>
  <c r="T3124"/>
  <c r="U3124"/>
  <c r="V3124"/>
  <c r="W3124"/>
  <c r="X3124"/>
  <c r="Y3124"/>
  <c r="Z3124"/>
  <c r="AA3124"/>
  <c r="AB3124"/>
  <c r="AC3124"/>
  <c r="AD3124"/>
  <c r="H3125"/>
  <c r="I3125"/>
  <c r="J3125"/>
  <c r="K3125"/>
  <c r="L3125"/>
  <c r="M3125"/>
  <c r="N3125"/>
  <c r="O3125"/>
  <c r="P3125"/>
  <c r="Q3125"/>
  <c r="R3125"/>
  <c r="S3125"/>
  <c r="T3125"/>
  <c r="U3125"/>
  <c r="V3125"/>
  <c r="W3125"/>
  <c r="X3125"/>
  <c r="Y3125"/>
  <c r="Z3125"/>
  <c r="AA3125"/>
  <c r="AB3125"/>
  <c r="AC3125"/>
  <c r="AD3125"/>
  <c r="H3126"/>
  <c r="I3126"/>
  <c r="J3126"/>
  <c r="K3126"/>
  <c r="L3126"/>
  <c r="M3126"/>
  <c r="N3126"/>
  <c r="O3126"/>
  <c r="P3126"/>
  <c r="Q3126"/>
  <c r="R3126"/>
  <c r="S3126"/>
  <c r="T3126"/>
  <c r="U3126"/>
  <c r="V3126"/>
  <c r="W3126"/>
  <c r="X3126"/>
  <c r="Y3126"/>
  <c r="Z3126"/>
  <c r="AA3126"/>
  <c r="AB3126"/>
  <c r="AC3126"/>
  <c r="AD3126"/>
  <c r="H3127"/>
  <c r="I3127"/>
  <c r="J3127"/>
  <c r="K3127"/>
  <c r="L3127"/>
  <c r="M3127"/>
  <c r="N3127"/>
  <c r="O3127"/>
  <c r="P3127"/>
  <c r="Q3127"/>
  <c r="R3127"/>
  <c r="S3127"/>
  <c r="T3127"/>
  <c r="U3127"/>
  <c r="V3127"/>
  <c r="W3127"/>
  <c r="X3127"/>
  <c r="Y3127"/>
  <c r="Z3127"/>
  <c r="AA3127"/>
  <c r="AB3127"/>
  <c r="AC3127"/>
  <c r="AD3127"/>
  <c r="H3128"/>
  <c r="I3128"/>
  <c r="J3128"/>
  <c r="K3128"/>
  <c r="L3128"/>
  <c r="M3128"/>
  <c r="N3128"/>
  <c r="O3128"/>
  <c r="P3128"/>
  <c r="Q3128"/>
  <c r="R3128"/>
  <c r="S3128"/>
  <c r="T3128"/>
  <c r="U3128"/>
  <c r="V3128"/>
  <c r="W3128"/>
  <c r="X3128"/>
  <c r="Y3128"/>
  <c r="Z3128"/>
  <c r="AA3128"/>
  <c r="AB3128"/>
  <c r="AC3128"/>
  <c r="AD3128"/>
  <c r="H3129"/>
  <c r="I3129"/>
  <c r="J3129"/>
  <c r="K3129"/>
  <c r="L3129"/>
  <c r="M3129"/>
  <c r="N3129"/>
  <c r="O3129"/>
  <c r="P3129"/>
  <c r="Q3129"/>
  <c r="R3129"/>
  <c r="S3129"/>
  <c r="T3129"/>
  <c r="U3129"/>
  <c r="V3129"/>
  <c r="W3129"/>
  <c r="X3129"/>
  <c r="Y3129"/>
  <c r="Z3129"/>
  <c r="AA3129"/>
  <c r="AB3129"/>
  <c r="AC3129"/>
  <c r="AD3129"/>
  <c r="H3130"/>
  <c r="I3130"/>
  <c r="J3130"/>
  <c r="K3130"/>
  <c r="L3130"/>
  <c r="M3130"/>
  <c r="N3130"/>
  <c r="O3130"/>
  <c r="P3130"/>
  <c r="Q3130"/>
  <c r="R3130"/>
  <c r="S3130"/>
  <c r="T3130"/>
  <c r="U3130"/>
  <c r="V3130"/>
  <c r="W3130"/>
  <c r="X3130"/>
  <c r="Y3130"/>
  <c r="Z3130"/>
  <c r="AA3130"/>
  <c r="AB3130"/>
  <c r="AC3130"/>
  <c r="AD3130"/>
  <c r="H3131"/>
  <c r="I3131"/>
  <c r="J3131"/>
  <c r="K3131"/>
  <c r="L3131"/>
  <c r="M3131"/>
  <c r="N3131"/>
  <c r="O3131"/>
  <c r="P3131"/>
  <c r="Q3131"/>
  <c r="R3131"/>
  <c r="S3131"/>
  <c r="T3131"/>
  <c r="U3131"/>
  <c r="V3131"/>
  <c r="W3131"/>
  <c r="X3131"/>
  <c r="Y3131"/>
  <c r="Z3131"/>
  <c r="AA3131"/>
  <c r="AB3131"/>
  <c r="AC3131"/>
  <c r="AD3131"/>
  <c r="H3132"/>
  <c r="I3132"/>
  <c r="J3132"/>
  <c r="K3132"/>
  <c r="L3132"/>
  <c r="M3132"/>
  <c r="N3132"/>
  <c r="O3132"/>
  <c r="P3132"/>
  <c r="Q3132"/>
  <c r="R3132"/>
  <c r="S3132"/>
  <c r="T3132"/>
  <c r="U3132"/>
  <c r="V3132"/>
  <c r="W3132"/>
  <c r="X3132"/>
  <c r="Y3132"/>
  <c r="Z3132"/>
  <c r="AA3132"/>
  <c r="AB3132"/>
  <c r="AC3132"/>
  <c r="AD3132"/>
  <c r="H3133"/>
  <c r="I3133"/>
  <c r="J3133"/>
  <c r="K3133"/>
  <c r="L3133"/>
  <c r="M3133"/>
  <c r="N3133"/>
  <c r="O3133"/>
  <c r="P3133"/>
  <c r="Q3133"/>
  <c r="R3133"/>
  <c r="S3133"/>
  <c r="T3133"/>
  <c r="U3133"/>
  <c r="V3133"/>
  <c r="W3133"/>
  <c r="X3133"/>
  <c r="Y3133"/>
  <c r="Z3133"/>
  <c r="AA3133"/>
  <c r="AB3133"/>
  <c r="AC3133"/>
  <c r="AD3133"/>
  <c r="H3134"/>
  <c r="I3134"/>
  <c r="J3134"/>
  <c r="K3134"/>
  <c r="L3134"/>
  <c r="M3134"/>
  <c r="N3134"/>
  <c r="O3134"/>
  <c r="P3134"/>
  <c r="Q3134"/>
  <c r="R3134"/>
  <c r="S3134"/>
  <c r="T3134"/>
  <c r="U3134"/>
  <c r="V3134"/>
  <c r="W3134"/>
  <c r="X3134"/>
  <c r="Y3134"/>
  <c r="Z3134"/>
  <c r="AA3134"/>
  <c r="AB3134"/>
  <c r="AC3134"/>
  <c r="AD3134"/>
  <c r="H3135"/>
  <c r="I3135"/>
  <c r="J3135"/>
  <c r="K3135"/>
  <c r="L3135"/>
  <c r="M3135"/>
  <c r="N3135"/>
  <c r="O3135"/>
  <c r="P3135"/>
  <c r="Q3135"/>
  <c r="R3135"/>
  <c r="S3135"/>
  <c r="T3135"/>
  <c r="U3135"/>
  <c r="V3135"/>
  <c r="W3135"/>
  <c r="X3135"/>
  <c r="Y3135"/>
  <c r="Z3135"/>
  <c r="AA3135"/>
  <c r="AB3135"/>
  <c r="AC3135"/>
  <c r="AD3135"/>
  <c r="H3136"/>
  <c r="I3136"/>
  <c r="J3136"/>
  <c r="K3136"/>
  <c r="L3136"/>
  <c r="M3136"/>
  <c r="N3136"/>
  <c r="O3136"/>
  <c r="P3136"/>
  <c r="Q3136"/>
  <c r="R3136"/>
  <c r="S3136"/>
  <c r="T3136"/>
  <c r="U3136"/>
  <c r="V3136"/>
  <c r="W3136"/>
  <c r="X3136"/>
  <c r="Y3136"/>
  <c r="Z3136"/>
  <c r="AA3136"/>
  <c r="AB3136"/>
  <c r="AC3136"/>
  <c r="AD3136"/>
  <c r="H3137"/>
  <c r="I3137"/>
  <c r="J3137"/>
  <c r="K3137"/>
  <c r="L3137"/>
  <c r="M3137"/>
  <c r="N3137"/>
  <c r="O3137"/>
  <c r="P3137"/>
  <c r="Q3137"/>
  <c r="R3137"/>
  <c r="S3137"/>
  <c r="T3137"/>
  <c r="U3137"/>
  <c r="V3137"/>
  <c r="W3137"/>
  <c r="X3137"/>
  <c r="Y3137"/>
  <c r="Z3137"/>
  <c r="AA3137"/>
  <c r="AB3137"/>
  <c r="AC3137"/>
  <c r="AD3137"/>
  <c r="H3138"/>
  <c r="I3138"/>
  <c r="J3138"/>
  <c r="K3138"/>
  <c r="L3138"/>
  <c r="M3138"/>
  <c r="N3138"/>
  <c r="O3138"/>
  <c r="P3138"/>
  <c r="Q3138"/>
  <c r="R3138"/>
  <c r="S3138"/>
  <c r="T3138"/>
  <c r="U3138"/>
  <c r="V3138"/>
  <c r="W3138"/>
  <c r="X3138"/>
  <c r="Y3138"/>
  <c r="Z3138"/>
  <c r="AA3138"/>
  <c r="AB3138"/>
  <c r="AC3138"/>
  <c r="AD3138"/>
  <c r="H3139"/>
  <c r="I3139"/>
  <c r="J3139"/>
  <c r="K3139"/>
  <c r="L3139"/>
  <c r="M3139"/>
  <c r="N3139"/>
  <c r="O3139"/>
  <c r="P3139"/>
  <c r="Q3139"/>
  <c r="R3139"/>
  <c r="S3139"/>
  <c r="T3139"/>
  <c r="U3139"/>
  <c r="V3139"/>
  <c r="W3139"/>
  <c r="X3139"/>
  <c r="Y3139"/>
  <c r="Z3139"/>
  <c r="AA3139"/>
  <c r="AB3139"/>
  <c r="AC3139"/>
  <c r="AD3139"/>
  <c r="H3140"/>
  <c r="I3140"/>
  <c r="J3140"/>
  <c r="K3140"/>
  <c r="L3140"/>
  <c r="M3140"/>
  <c r="N3140"/>
  <c r="O3140"/>
  <c r="P3140"/>
  <c r="Q3140"/>
  <c r="R3140"/>
  <c r="S3140"/>
  <c r="T3140"/>
  <c r="U3140"/>
  <c r="V3140"/>
  <c r="W3140"/>
  <c r="X3140"/>
  <c r="Y3140"/>
  <c r="Z3140"/>
  <c r="AA3140"/>
  <c r="AB3140"/>
  <c r="AC3140"/>
  <c r="AD3140"/>
  <c r="H3141"/>
  <c r="I3141"/>
  <c r="J3141"/>
  <c r="K3141"/>
  <c r="L3141"/>
  <c r="M3141"/>
  <c r="N3141"/>
  <c r="O3141"/>
  <c r="P3141"/>
  <c r="Q3141"/>
  <c r="R3141"/>
  <c r="S3141"/>
  <c r="T3141"/>
  <c r="U3141"/>
  <c r="V3141"/>
  <c r="W3141"/>
  <c r="X3141"/>
  <c r="Y3141"/>
  <c r="Z3141"/>
  <c r="AA3141"/>
  <c r="AB3141"/>
  <c r="AC3141"/>
  <c r="AD3141"/>
  <c r="H3142"/>
  <c r="I3142"/>
  <c r="J3142"/>
  <c r="K3142"/>
  <c r="L3142"/>
  <c r="M3142"/>
  <c r="N3142"/>
  <c r="O3142"/>
  <c r="P3142"/>
  <c r="Q3142"/>
  <c r="R3142"/>
  <c r="S3142"/>
  <c r="T3142"/>
  <c r="U3142"/>
  <c r="V3142"/>
  <c r="W3142"/>
  <c r="X3142"/>
  <c r="Y3142"/>
  <c r="Z3142"/>
  <c r="AA3142"/>
  <c r="AB3142"/>
  <c r="AC3142"/>
  <c r="AD3142"/>
  <c r="H3143"/>
  <c r="I3143"/>
  <c r="J3143"/>
  <c r="K3143"/>
  <c r="L3143"/>
  <c r="M3143"/>
  <c r="N3143"/>
  <c r="O3143"/>
  <c r="P3143"/>
  <c r="Q3143"/>
  <c r="R3143"/>
  <c r="S3143"/>
  <c r="T3143"/>
  <c r="U3143"/>
  <c r="V3143"/>
  <c r="W3143"/>
  <c r="X3143"/>
  <c r="Y3143"/>
  <c r="Z3143"/>
  <c r="AA3143"/>
  <c r="AB3143"/>
  <c r="AC3143"/>
  <c r="AD3143"/>
  <c r="H3144"/>
  <c r="I3144"/>
  <c r="J3144"/>
  <c r="K3144"/>
  <c r="L3144"/>
  <c r="M3144"/>
  <c r="N3144"/>
  <c r="O3144"/>
  <c r="P3144"/>
  <c r="Q3144"/>
  <c r="R3144"/>
  <c r="S3144"/>
  <c r="T3144"/>
  <c r="U3144"/>
  <c r="V3144"/>
  <c r="W3144"/>
  <c r="X3144"/>
  <c r="Y3144"/>
  <c r="Z3144"/>
  <c r="AA3144"/>
  <c r="AB3144"/>
  <c r="AC3144"/>
  <c r="AD3144"/>
  <c r="H3145"/>
  <c r="I3145"/>
  <c r="J3145"/>
  <c r="K3145"/>
  <c r="L3145"/>
  <c r="M3145"/>
  <c r="N3145"/>
  <c r="O3145"/>
  <c r="P3145"/>
  <c r="Q3145"/>
  <c r="R3145"/>
  <c r="S3145"/>
  <c r="T3145"/>
  <c r="U3145"/>
  <c r="V3145"/>
  <c r="W3145"/>
  <c r="X3145"/>
  <c r="Y3145"/>
  <c r="Z3145"/>
  <c r="AA3145"/>
  <c r="AB3145"/>
  <c r="AC3145"/>
  <c r="AD3145"/>
  <c r="H3146"/>
  <c r="I3146"/>
  <c r="J3146"/>
  <c r="K3146"/>
  <c r="L3146"/>
  <c r="M3146"/>
  <c r="N3146"/>
  <c r="O3146"/>
  <c r="P3146"/>
  <c r="Q3146"/>
  <c r="R3146"/>
  <c r="S3146"/>
  <c r="T3146"/>
  <c r="U3146"/>
  <c r="V3146"/>
  <c r="W3146"/>
  <c r="X3146"/>
  <c r="Y3146"/>
  <c r="Z3146"/>
  <c r="AA3146"/>
  <c r="AB3146"/>
  <c r="AC3146"/>
  <c r="AD3146"/>
  <c r="H3147"/>
  <c r="I3147"/>
  <c r="J3147"/>
  <c r="K3147"/>
  <c r="L3147"/>
  <c r="M3147"/>
  <c r="N3147"/>
  <c r="O3147"/>
  <c r="P3147"/>
  <c r="Q3147"/>
  <c r="R3147"/>
  <c r="S3147"/>
  <c r="T3147"/>
  <c r="U3147"/>
  <c r="V3147"/>
  <c r="W3147"/>
  <c r="X3147"/>
  <c r="Y3147"/>
  <c r="Z3147"/>
  <c r="AA3147"/>
  <c r="AB3147"/>
  <c r="AC3147"/>
  <c r="AD3147"/>
  <c r="H3148"/>
  <c r="I3148"/>
  <c r="J3148"/>
  <c r="K3148"/>
  <c r="L3148"/>
  <c r="M3148"/>
  <c r="N3148"/>
  <c r="O3148"/>
  <c r="P3148"/>
  <c r="Q3148"/>
  <c r="R3148"/>
  <c r="S3148"/>
  <c r="T3148"/>
  <c r="U3148"/>
  <c r="V3148"/>
  <c r="W3148"/>
  <c r="X3148"/>
  <c r="Y3148"/>
  <c r="Z3148"/>
  <c r="AA3148"/>
  <c r="AB3148"/>
  <c r="AC3148"/>
  <c r="AD3148"/>
  <c r="H3149"/>
  <c r="I3149"/>
  <c r="J3149"/>
  <c r="K3149"/>
  <c r="L3149"/>
  <c r="M3149"/>
  <c r="N3149"/>
  <c r="O3149"/>
  <c r="P3149"/>
  <c r="Q3149"/>
  <c r="R3149"/>
  <c r="S3149"/>
  <c r="T3149"/>
  <c r="U3149"/>
  <c r="V3149"/>
  <c r="W3149"/>
  <c r="X3149"/>
  <c r="Y3149"/>
  <c r="Z3149"/>
  <c r="AA3149"/>
  <c r="AB3149"/>
  <c r="AC3149"/>
  <c r="AD3149"/>
  <c r="H3150"/>
  <c r="I3150"/>
  <c r="J3150"/>
  <c r="K3150"/>
  <c r="L3150"/>
  <c r="M3150"/>
  <c r="N3150"/>
  <c r="O3150"/>
  <c r="P3150"/>
  <c r="Q3150"/>
  <c r="R3150"/>
  <c r="S3150"/>
  <c r="T3150"/>
  <c r="U3150"/>
  <c r="V3150"/>
  <c r="W3150"/>
  <c r="X3150"/>
  <c r="Y3150"/>
  <c r="Z3150"/>
  <c r="AA3150"/>
  <c r="AB3150"/>
  <c r="AC3150"/>
  <c r="AD3150"/>
  <c r="H3151"/>
  <c r="I3151"/>
  <c r="J3151"/>
  <c r="K3151"/>
  <c r="L3151"/>
  <c r="M3151"/>
  <c r="N3151"/>
  <c r="O3151"/>
  <c r="P3151"/>
  <c r="Q3151"/>
  <c r="R3151"/>
  <c r="S3151"/>
  <c r="T3151"/>
  <c r="U3151"/>
  <c r="V3151"/>
  <c r="W3151"/>
  <c r="X3151"/>
  <c r="Y3151"/>
  <c r="Z3151"/>
  <c r="AA3151"/>
  <c r="AB3151"/>
  <c r="AC3151"/>
  <c r="AD3151"/>
  <c r="H3152"/>
  <c r="I3152"/>
  <c r="J3152"/>
  <c r="K3152"/>
  <c r="L3152"/>
  <c r="M3152"/>
  <c r="N3152"/>
  <c r="O3152"/>
  <c r="P3152"/>
  <c r="Q3152"/>
  <c r="R3152"/>
  <c r="S3152"/>
  <c r="T3152"/>
  <c r="U3152"/>
  <c r="V3152"/>
  <c r="W3152"/>
  <c r="X3152"/>
  <c r="Y3152"/>
  <c r="Z3152"/>
  <c r="AA3152"/>
  <c r="AB3152"/>
  <c r="AC3152"/>
  <c r="AD3152"/>
  <c r="H3153"/>
  <c r="I3153"/>
  <c r="J3153"/>
  <c r="K3153"/>
  <c r="L3153"/>
  <c r="M3153"/>
  <c r="N3153"/>
  <c r="O3153"/>
  <c r="P3153"/>
  <c r="Q3153"/>
  <c r="R3153"/>
  <c r="S3153"/>
  <c r="T3153"/>
  <c r="U3153"/>
  <c r="V3153"/>
  <c r="W3153"/>
  <c r="X3153"/>
  <c r="Y3153"/>
  <c r="Z3153"/>
  <c r="AA3153"/>
  <c r="AB3153"/>
  <c r="AC3153"/>
  <c r="AD3153"/>
  <c r="H3154"/>
  <c r="I3154"/>
  <c r="J3154"/>
  <c r="K3154"/>
  <c r="L3154"/>
  <c r="M3154"/>
  <c r="N3154"/>
  <c r="O3154"/>
  <c r="P3154"/>
  <c r="Q3154"/>
  <c r="R3154"/>
  <c r="S3154"/>
  <c r="T3154"/>
  <c r="U3154"/>
  <c r="V3154"/>
  <c r="W3154"/>
  <c r="X3154"/>
  <c r="Y3154"/>
  <c r="Z3154"/>
  <c r="AA3154"/>
  <c r="AB3154"/>
  <c r="AC3154"/>
  <c r="AD3154"/>
  <c r="H3155"/>
  <c r="I3155"/>
  <c r="J3155"/>
  <c r="K3155"/>
  <c r="L3155"/>
  <c r="M3155"/>
  <c r="N3155"/>
  <c r="O3155"/>
  <c r="P3155"/>
  <c r="Q3155"/>
  <c r="R3155"/>
  <c r="S3155"/>
  <c r="T3155"/>
  <c r="U3155"/>
  <c r="V3155"/>
  <c r="W3155"/>
  <c r="X3155"/>
  <c r="Y3155"/>
  <c r="Z3155"/>
  <c r="AA3155"/>
  <c r="AB3155"/>
  <c r="AC3155"/>
  <c r="AD3155"/>
  <c r="H3156"/>
  <c r="I3156"/>
  <c r="J3156"/>
  <c r="K3156"/>
  <c r="L3156"/>
  <c r="M3156"/>
  <c r="N3156"/>
  <c r="O3156"/>
  <c r="P3156"/>
  <c r="Q3156"/>
  <c r="R3156"/>
  <c r="S3156"/>
  <c r="T3156"/>
  <c r="U3156"/>
  <c r="V3156"/>
  <c r="W3156"/>
  <c r="X3156"/>
  <c r="Y3156"/>
  <c r="Z3156"/>
  <c r="AA3156"/>
  <c r="AB3156"/>
  <c r="AC3156"/>
  <c r="AD3156"/>
  <c r="H3157"/>
  <c r="I3157"/>
  <c r="J3157"/>
  <c r="K3157"/>
  <c r="L3157"/>
  <c r="M3157"/>
  <c r="N3157"/>
  <c r="O3157"/>
  <c r="P3157"/>
  <c r="Q3157"/>
  <c r="R3157"/>
  <c r="S3157"/>
  <c r="T3157"/>
  <c r="U3157"/>
  <c r="V3157"/>
  <c r="W3157"/>
  <c r="X3157"/>
  <c r="Y3157"/>
  <c r="Z3157"/>
  <c r="AA3157"/>
  <c r="AB3157"/>
  <c r="AC3157"/>
  <c r="AD3157"/>
  <c r="H3158"/>
  <c r="I3158"/>
  <c r="J3158"/>
  <c r="K3158"/>
  <c r="L3158"/>
  <c r="M3158"/>
  <c r="N3158"/>
  <c r="O3158"/>
  <c r="P3158"/>
  <c r="Q3158"/>
  <c r="R3158"/>
  <c r="S3158"/>
  <c r="T3158"/>
  <c r="U3158"/>
  <c r="V3158"/>
  <c r="W3158"/>
  <c r="X3158"/>
  <c r="Y3158"/>
  <c r="Z3158"/>
  <c r="AA3158"/>
  <c r="AB3158"/>
  <c r="AC3158"/>
  <c r="AD3158"/>
  <c r="H3159"/>
  <c r="I3159"/>
  <c r="J3159"/>
  <c r="K3159"/>
  <c r="L3159"/>
  <c r="M3159"/>
  <c r="N3159"/>
  <c r="O3159"/>
  <c r="P3159"/>
  <c r="Q3159"/>
  <c r="R3159"/>
  <c r="S3159"/>
  <c r="T3159"/>
  <c r="U3159"/>
  <c r="V3159"/>
  <c r="W3159"/>
  <c r="X3159"/>
  <c r="Y3159"/>
  <c r="Z3159"/>
  <c r="AA3159"/>
  <c r="AB3159"/>
  <c r="AC3159"/>
  <c r="AD3159"/>
  <c r="H3216"/>
  <c r="I3216"/>
  <c r="J3216"/>
  <c r="K3216"/>
  <c r="L3216"/>
  <c r="M3216"/>
  <c r="N3216"/>
  <c r="O3216"/>
  <c r="P3216"/>
  <c r="Q3216"/>
  <c r="R3216"/>
  <c r="S3216"/>
  <c r="T3216"/>
  <c r="U3216"/>
  <c r="V3216"/>
  <c r="W3216"/>
  <c r="X3216"/>
  <c r="Y3216"/>
  <c r="Z3216"/>
  <c r="AA3216"/>
  <c r="AB3216"/>
  <c r="AC3216"/>
  <c r="AD3216"/>
  <c r="H3217"/>
  <c r="I3217"/>
  <c r="J3217"/>
  <c r="K3217"/>
  <c r="L3217"/>
  <c r="M3217"/>
  <c r="N3217"/>
  <c r="O3217"/>
  <c r="P3217"/>
  <c r="Q3217"/>
  <c r="R3217"/>
  <c r="S3217"/>
  <c r="T3217"/>
  <c r="U3217"/>
  <c r="V3217"/>
  <c r="W3217"/>
  <c r="X3217"/>
  <c r="Y3217"/>
  <c r="Z3217"/>
  <c r="AA3217"/>
  <c r="AB3217"/>
  <c r="AC3217"/>
  <c r="AD3217"/>
  <c r="H3218"/>
  <c r="I3218"/>
  <c r="J3218"/>
  <c r="K3218"/>
  <c r="L3218"/>
  <c r="M3218"/>
  <c r="N3218"/>
  <c r="O3218"/>
  <c r="P3218"/>
  <c r="Q3218"/>
  <c r="R3218"/>
  <c r="S3218"/>
  <c r="T3218"/>
  <c r="U3218"/>
  <c r="V3218"/>
  <c r="W3218"/>
  <c r="X3218"/>
  <c r="Y3218"/>
  <c r="Z3218"/>
  <c r="AA3218"/>
  <c r="AB3218"/>
  <c r="AC3218"/>
  <c r="AD3218"/>
  <c r="H3219"/>
  <c r="I3219"/>
  <c r="J3219"/>
  <c r="K3219"/>
  <c r="L3219"/>
  <c r="M3219"/>
  <c r="N3219"/>
  <c r="O3219"/>
  <c r="P3219"/>
  <c r="Q3219"/>
  <c r="R3219"/>
  <c r="S3219"/>
  <c r="T3219"/>
  <c r="U3219"/>
  <c r="V3219"/>
  <c r="W3219"/>
  <c r="X3219"/>
  <c r="Y3219"/>
  <c r="Z3219"/>
  <c r="AA3219"/>
  <c r="AB3219"/>
  <c r="AC3219"/>
  <c r="AD3219"/>
  <c r="H3220"/>
  <c r="I3220"/>
  <c r="J3220"/>
  <c r="K3220"/>
  <c r="L3220"/>
  <c r="M3220"/>
  <c r="N3220"/>
  <c r="O3220"/>
  <c r="P3220"/>
  <c r="Q3220"/>
  <c r="R3220"/>
  <c r="S3220"/>
  <c r="T3220"/>
  <c r="U3220"/>
  <c r="V3220"/>
  <c r="W3220"/>
  <c r="X3220"/>
  <c r="Y3220"/>
  <c r="Z3220"/>
  <c r="AA3220"/>
  <c r="AB3220"/>
  <c r="AC3220"/>
  <c r="AD3220"/>
  <c r="H3221"/>
  <c r="I3221"/>
  <c r="J3221"/>
  <c r="K3221"/>
  <c r="L3221"/>
  <c r="M3221"/>
  <c r="N3221"/>
  <c r="O3221"/>
  <c r="P3221"/>
  <c r="Q3221"/>
  <c r="R3221"/>
  <c r="S3221"/>
  <c r="T3221"/>
  <c r="U3221"/>
  <c r="V3221"/>
  <c r="W3221"/>
  <c r="X3221"/>
  <c r="Y3221"/>
  <c r="Z3221"/>
  <c r="AA3221"/>
  <c r="AB3221"/>
  <c r="AC3221"/>
  <c r="AD3221"/>
  <c r="H3222"/>
  <c r="I3222"/>
  <c r="J3222"/>
  <c r="K3222"/>
  <c r="L3222"/>
  <c r="M3222"/>
  <c r="N3222"/>
  <c r="O3222"/>
  <c r="P3222"/>
  <c r="Q3222"/>
  <c r="R3222"/>
  <c r="S3222"/>
  <c r="T3222"/>
  <c r="U3222"/>
  <c r="V3222"/>
  <c r="W3222"/>
  <c r="X3222"/>
  <c r="Y3222"/>
  <c r="Z3222"/>
  <c r="AA3222"/>
  <c r="AB3222"/>
  <c r="AC3222"/>
  <c r="AD3222"/>
  <c r="H3223"/>
  <c r="I3223"/>
  <c r="J3223"/>
  <c r="K3223"/>
  <c r="L3223"/>
  <c r="M3223"/>
  <c r="N3223"/>
  <c r="O3223"/>
  <c r="P3223"/>
  <c r="Q3223"/>
  <c r="R3223"/>
  <c r="S3223"/>
  <c r="T3223"/>
  <c r="U3223"/>
  <c r="V3223"/>
  <c r="W3223"/>
  <c r="X3223"/>
  <c r="Y3223"/>
  <c r="Z3223"/>
  <c r="AA3223"/>
  <c r="AB3223"/>
  <c r="AC3223"/>
  <c r="AD3223"/>
  <c r="H3282"/>
  <c r="I3282"/>
  <c r="J3282"/>
  <c r="K3282"/>
  <c r="L3282"/>
  <c r="M3282"/>
  <c r="N3282"/>
  <c r="O3282"/>
  <c r="P3282"/>
  <c r="Q3282"/>
  <c r="R3282"/>
  <c r="S3282"/>
  <c r="T3282"/>
  <c r="U3282"/>
  <c r="V3282"/>
  <c r="W3282"/>
  <c r="X3282"/>
  <c r="Y3282"/>
  <c r="Z3282"/>
  <c r="AA3282"/>
  <c r="AB3282"/>
  <c r="AC3282"/>
  <c r="AD3282"/>
  <c r="H3283"/>
  <c r="I3283"/>
  <c r="J3283"/>
  <c r="K3283"/>
  <c r="L3283"/>
  <c r="M3283"/>
  <c r="N3283"/>
  <c r="O3283"/>
  <c r="P3283"/>
  <c r="Q3283"/>
  <c r="R3283"/>
  <c r="S3283"/>
  <c r="T3283"/>
  <c r="U3283"/>
  <c r="V3283"/>
  <c r="W3283"/>
  <c r="X3283"/>
  <c r="Y3283"/>
  <c r="Z3283"/>
  <c r="AA3283"/>
  <c r="AB3283"/>
  <c r="AC3283"/>
  <c r="AD3283"/>
  <c r="H3284"/>
  <c r="I3284"/>
  <c r="J3284"/>
  <c r="K3284"/>
  <c r="L3284"/>
  <c r="M3284"/>
  <c r="N3284"/>
  <c r="O3284"/>
  <c r="P3284"/>
  <c r="Q3284"/>
  <c r="R3284"/>
  <c r="S3284"/>
  <c r="T3284"/>
  <c r="U3284"/>
  <c r="V3284"/>
  <c r="W3284"/>
  <c r="X3284"/>
  <c r="Y3284"/>
  <c r="Z3284"/>
  <c r="AA3284"/>
  <c r="AB3284"/>
  <c r="AC3284"/>
  <c r="AD3284"/>
  <c r="H3285"/>
  <c r="I3285"/>
  <c r="J3285"/>
  <c r="K3285"/>
  <c r="L3285"/>
  <c r="M3285"/>
  <c r="N3285"/>
  <c r="O3285"/>
  <c r="P3285"/>
  <c r="Q3285"/>
  <c r="R3285"/>
  <c r="S3285"/>
  <c r="T3285"/>
  <c r="U3285"/>
  <c r="V3285"/>
  <c r="W3285"/>
  <c r="X3285"/>
  <c r="Y3285"/>
  <c r="Z3285"/>
  <c r="AA3285"/>
  <c r="AB3285"/>
  <c r="AC3285"/>
  <c r="AD3285"/>
  <c r="H3286"/>
  <c r="I3286"/>
  <c r="J3286"/>
  <c r="K3286"/>
  <c r="L3286"/>
  <c r="M3286"/>
  <c r="N3286"/>
  <c r="O3286"/>
  <c r="P3286"/>
  <c r="Q3286"/>
  <c r="R3286"/>
  <c r="S3286"/>
  <c r="T3286"/>
  <c r="U3286"/>
  <c r="V3286"/>
  <c r="W3286"/>
  <c r="X3286"/>
  <c r="Y3286"/>
  <c r="Z3286"/>
  <c r="AA3286"/>
  <c r="AB3286"/>
  <c r="AC3286"/>
  <c r="AD3286"/>
  <c r="H3287"/>
  <c r="I3287"/>
  <c r="J3287"/>
  <c r="K3287"/>
  <c r="L3287"/>
  <c r="M3287"/>
  <c r="N3287"/>
  <c r="O3287"/>
  <c r="P3287"/>
  <c r="Q3287"/>
  <c r="R3287"/>
  <c r="S3287"/>
  <c r="T3287"/>
  <c r="U3287"/>
  <c r="V3287"/>
  <c r="W3287"/>
  <c r="X3287"/>
  <c r="Y3287"/>
  <c r="Z3287"/>
  <c r="AA3287"/>
  <c r="AB3287"/>
  <c r="AC3287"/>
  <c r="AD3287"/>
  <c r="H3288"/>
  <c r="I3288"/>
  <c r="J3288"/>
  <c r="K3288"/>
  <c r="L3288"/>
  <c r="M3288"/>
  <c r="N3288"/>
  <c r="O3288"/>
  <c r="P3288"/>
  <c r="Q3288"/>
  <c r="R3288"/>
  <c r="S3288"/>
  <c r="T3288"/>
  <c r="U3288"/>
  <c r="V3288"/>
  <c r="W3288"/>
  <c r="X3288"/>
  <c r="Y3288"/>
  <c r="Z3288"/>
  <c r="AA3288"/>
  <c r="AB3288"/>
  <c r="AC3288"/>
  <c r="AD3288"/>
  <c r="H3289"/>
  <c r="I3289"/>
  <c r="J3289"/>
  <c r="K3289"/>
  <c r="L3289"/>
  <c r="M3289"/>
  <c r="N3289"/>
  <c r="O3289"/>
  <c r="P3289"/>
  <c r="Q3289"/>
  <c r="R3289"/>
  <c r="S3289"/>
  <c r="T3289"/>
  <c r="U3289"/>
  <c r="V3289"/>
  <c r="W3289"/>
  <c r="X3289"/>
  <c r="Y3289"/>
  <c r="Z3289"/>
  <c r="AA3289"/>
  <c r="AB3289"/>
  <c r="AC3289"/>
  <c r="AD3289"/>
  <c r="H3298"/>
  <c r="I3298"/>
  <c r="J3298"/>
  <c r="K3298"/>
  <c r="L3298"/>
  <c r="M3298"/>
  <c r="N3298"/>
  <c r="O3298"/>
  <c r="P3298"/>
  <c r="Q3298"/>
  <c r="R3298"/>
  <c r="S3298"/>
  <c r="T3298"/>
  <c r="U3298"/>
  <c r="V3298"/>
  <c r="W3298"/>
  <c r="X3298"/>
  <c r="Y3298"/>
  <c r="Z3298"/>
  <c r="AA3298"/>
  <c r="AB3298"/>
  <c r="AC3298"/>
  <c r="AD3298"/>
  <c r="H3299"/>
  <c r="I3299"/>
  <c r="J3299"/>
  <c r="K3299"/>
  <c r="L3299"/>
  <c r="M3299"/>
  <c r="N3299"/>
  <c r="O3299"/>
  <c r="P3299"/>
  <c r="Q3299"/>
  <c r="R3299"/>
  <c r="S3299"/>
  <c r="T3299"/>
  <c r="U3299"/>
  <c r="V3299"/>
  <c r="W3299"/>
  <c r="X3299"/>
  <c r="Y3299"/>
  <c r="Z3299"/>
  <c r="AA3299"/>
  <c r="AB3299"/>
  <c r="AC3299"/>
  <c r="AD3299"/>
  <c r="H3300"/>
  <c r="I3300"/>
  <c r="J3300"/>
  <c r="K3300"/>
  <c r="L3300"/>
  <c r="M3300"/>
  <c r="N3300"/>
  <c r="O3300"/>
  <c r="P3300"/>
  <c r="Q3300"/>
  <c r="R3300"/>
  <c r="S3300"/>
  <c r="T3300"/>
  <c r="U3300"/>
  <c r="V3300"/>
  <c r="W3300"/>
  <c r="X3300"/>
  <c r="Y3300"/>
  <c r="Z3300"/>
  <c r="AA3300"/>
  <c r="AB3300"/>
  <c r="AC3300"/>
  <c r="AD3300"/>
  <c r="H3301"/>
  <c r="I3301"/>
  <c r="J3301"/>
  <c r="K3301"/>
  <c r="L3301"/>
  <c r="M3301"/>
  <c r="N3301"/>
  <c r="O3301"/>
  <c r="P3301"/>
  <c r="Q3301"/>
  <c r="R3301"/>
  <c r="S3301"/>
  <c r="T3301"/>
  <c r="U3301"/>
  <c r="V3301"/>
  <c r="W3301"/>
  <c r="X3301"/>
  <c r="Y3301"/>
  <c r="Z3301"/>
  <c r="AA3301"/>
  <c r="AB3301"/>
  <c r="AC3301"/>
  <c r="AD3301"/>
  <c r="H3302"/>
  <c r="I3302"/>
  <c r="J3302"/>
  <c r="K3302"/>
  <c r="L3302"/>
  <c r="M3302"/>
  <c r="N3302"/>
  <c r="O3302"/>
  <c r="P3302"/>
  <c r="Q3302"/>
  <c r="R3302"/>
  <c r="S3302"/>
  <c r="T3302"/>
  <c r="U3302"/>
  <c r="V3302"/>
  <c r="W3302"/>
  <c r="X3302"/>
  <c r="Y3302"/>
  <c r="Z3302"/>
  <c r="AA3302"/>
  <c r="AB3302"/>
  <c r="AC3302"/>
  <c r="AD3302"/>
  <c r="H3303"/>
  <c r="I3303"/>
  <c r="J3303"/>
  <c r="K3303"/>
  <c r="L3303"/>
  <c r="M3303"/>
  <c r="N3303"/>
  <c r="O3303"/>
  <c r="P3303"/>
  <c r="Q3303"/>
  <c r="R3303"/>
  <c r="S3303"/>
  <c r="T3303"/>
  <c r="U3303"/>
  <c r="V3303"/>
  <c r="W3303"/>
  <c r="X3303"/>
  <c r="Y3303"/>
  <c r="Z3303"/>
  <c r="AA3303"/>
  <c r="AB3303"/>
  <c r="AC3303"/>
  <c r="AD3303"/>
  <c r="H3304"/>
  <c r="I3304"/>
  <c r="J3304"/>
  <c r="K3304"/>
  <c r="L3304"/>
  <c r="M3304"/>
  <c r="N3304"/>
  <c r="O3304"/>
  <c r="P3304"/>
  <c r="Q3304"/>
  <c r="R3304"/>
  <c r="S3304"/>
  <c r="T3304"/>
  <c r="U3304"/>
  <c r="V3304"/>
  <c r="W3304"/>
  <c r="X3304"/>
  <c r="Y3304"/>
  <c r="Z3304"/>
  <c r="AA3304"/>
  <c r="AB3304"/>
  <c r="AC3304"/>
  <c r="AD3304"/>
  <c r="H3305"/>
  <c r="I3305"/>
  <c r="J3305"/>
  <c r="K3305"/>
  <c r="L3305"/>
  <c r="M3305"/>
  <c r="N3305"/>
  <c r="O3305"/>
  <c r="P3305"/>
  <c r="Q3305"/>
  <c r="R3305"/>
  <c r="S3305"/>
  <c r="T3305"/>
  <c r="U3305"/>
  <c r="V3305"/>
  <c r="W3305"/>
  <c r="X3305"/>
  <c r="Y3305"/>
  <c r="Z3305"/>
  <c r="AA3305"/>
  <c r="AB3305"/>
  <c r="AC3305"/>
  <c r="AD3305"/>
  <c r="H3330"/>
  <c r="I3330"/>
  <c r="J3330"/>
  <c r="K3330"/>
  <c r="L3330"/>
  <c r="M3330"/>
  <c r="N3330"/>
  <c r="O3330"/>
  <c r="P3330"/>
  <c r="Q3330"/>
  <c r="R3330"/>
  <c r="S3330"/>
  <c r="T3330"/>
  <c r="U3330"/>
  <c r="V3330"/>
  <c r="W3330"/>
  <c r="X3330"/>
  <c r="Y3330"/>
  <c r="Z3330"/>
  <c r="AA3330"/>
  <c r="AB3330"/>
  <c r="AC3330"/>
  <c r="AD3330"/>
  <c r="H3331"/>
  <c r="I3331"/>
  <c r="J3331"/>
  <c r="K3331"/>
  <c r="L3331"/>
  <c r="M3331"/>
  <c r="N3331"/>
  <c r="O3331"/>
  <c r="P3331"/>
  <c r="Q3331"/>
  <c r="R3331"/>
  <c r="S3331"/>
  <c r="T3331"/>
  <c r="U3331"/>
  <c r="V3331"/>
  <c r="W3331"/>
  <c r="X3331"/>
  <c r="Y3331"/>
  <c r="Z3331"/>
  <c r="AA3331"/>
  <c r="AB3331"/>
  <c r="AC3331"/>
  <c r="AD3331"/>
  <c r="H3332"/>
  <c r="I3332"/>
  <c r="J3332"/>
  <c r="K3332"/>
  <c r="L3332"/>
  <c r="M3332"/>
  <c r="N3332"/>
  <c r="O3332"/>
  <c r="P3332"/>
  <c r="Q3332"/>
  <c r="R3332"/>
  <c r="S3332"/>
  <c r="T3332"/>
  <c r="U3332"/>
  <c r="V3332"/>
  <c r="W3332"/>
  <c r="X3332"/>
  <c r="Y3332"/>
  <c r="Z3332"/>
  <c r="AA3332"/>
  <c r="AB3332"/>
  <c r="AC3332"/>
  <c r="AD3332"/>
  <c r="H3333"/>
  <c r="I3333"/>
  <c r="J3333"/>
  <c r="K3333"/>
  <c r="L3333"/>
  <c r="M3333"/>
  <c r="N3333"/>
  <c r="O3333"/>
  <c r="P3333"/>
  <c r="Q3333"/>
  <c r="R3333"/>
  <c r="S3333"/>
  <c r="T3333"/>
  <c r="U3333"/>
  <c r="V3333"/>
  <c r="W3333"/>
  <c r="X3333"/>
  <c r="Y3333"/>
  <c r="Z3333"/>
  <c r="AA3333"/>
  <c r="AB3333"/>
  <c r="AC3333"/>
  <c r="AD3333"/>
  <c r="H3334"/>
  <c r="I3334"/>
  <c r="J3334"/>
  <c r="K3334"/>
  <c r="L3334"/>
  <c r="M3334"/>
  <c r="N3334"/>
  <c r="O3334"/>
  <c r="P3334"/>
  <c r="Q3334"/>
  <c r="R3334"/>
  <c r="S3334"/>
  <c r="T3334"/>
  <c r="U3334"/>
  <c r="V3334"/>
  <c r="W3334"/>
  <c r="X3334"/>
  <c r="Y3334"/>
  <c r="Z3334"/>
  <c r="AA3334"/>
  <c r="AB3334"/>
  <c r="AC3334"/>
  <c r="AD3334"/>
  <c r="H3335"/>
  <c r="I3335"/>
  <c r="J3335"/>
  <c r="K3335"/>
  <c r="L3335"/>
  <c r="M3335"/>
  <c r="N3335"/>
  <c r="O3335"/>
  <c r="P3335"/>
  <c r="Q3335"/>
  <c r="R3335"/>
  <c r="S3335"/>
  <c r="T3335"/>
  <c r="U3335"/>
  <c r="V3335"/>
  <c r="W3335"/>
  <c r="X3335"/>
  <c r="Y3335"/>
  <c r="Z3335"/>
  <c r="AA3335"/>
  <c r="AB3335"/>
  <c r="AC3335"/>
  <c r="AD3335"/>
  <c r="H3336"/>
  <c r="I3336"/>
  <c r="J3336"/>
  <c r="K3336"/>
  <c r="L3336"/>
  <c r="M3336"/>
  <c r="N3336"/>
  <c r="O3336"/>
  <c r="P3336"/>
  <c r="Q3336"/>
  <c r="R3336"/>
  <c r="S3336"/>
  <c r="T3336"/>
  <c r="U3336"/>
  <c r="V3336"/>
  <c r="W3336"/>
  <c r="X3336"/>
  <c r="Y3336"/>
  <c r="Z3336"/>
  <c r="AA3336"/>
  <c r="AB3336"/>
  <c r="AC3336"/>
  <c r="AD3336"/>
  <c r="H3337"/>
  <c r="I3337"/>
  <c r="J3337"/>
  <c r="K3337"/>
  <c r="L3337"/>
  <c r="M3337"/>
  <c r="N3337"/>
  <c r="O3337"/>
  <c r="P3337"/>
  <c r="Q3337"/>
  <c r="R3337"/>
  <c r="S3337"/>
  <c r="T3337"/>
  <c r="U3337"/>
  <c r="V3337"/>
  <c r="W3337"/>
  <c r="X3337"/>
  <c r="Y3337"/>
  <c r="Z3337"/>
  <c r="AA3337"/>
  <c r="AB3337"/>
  <c r="AC3337"/>
  <c r="AD3337"/>
  <c r="H3355"/>
  <c r="I3355"/>
  <c r="J3355"/>
  <c r="K3355"/>
  <c r="L3355"/>
  <c r="M3355"/>
  <c r="N3355"/>
  <c r="O3355"/>
  <c r="P3355"/>
  <c r="Q3355"/>
  <c r="R3355"/>
  <c r="S3355"/>
  <c r="T3355"/>
  <c r="U3355"/>
  <c r="V3355"/>
  <c r="W3355"/>
  <c r="X3355"/>
  <c r="Y3355"/>
  <c r="Z3355"/>
  <c r="AA3355"/>
  <c r="AB3355"/>
  <c r="AC3355"/>
  <c r="AD3355"/>
  <c r="H3356"/>
  <c r="I3356"/>
  <c r="J3356"/>
  <c r="K3356"/>
  <c r="L3356"/>
  <c r="M3356"/>
  <c r="N3356"/>
  <c r="O3356"/>
  <c r="P3356"/>
  <c r="Q3356"/>
  <c r="R3356"/>
  <c r="S3356"/>
  <c r="T3356"/>
  <c r="U3356"/>
  <c r="V3356"/>
  <c r="W3356"/>
  <c r="X3356"/>
  <c r="Y3356"/>
  <c r="Z3356"/>
  <c r="AA3356"/>
  <c r="AB3356"/>
  <c r="AC3356"/>
  <c r="AD3356"/>
  <c r="H3357"/>
  <c r="I3357"/>
  <c r="J3357"/>
  <c r="K3357"/>
  <c r="L3357"/>
  <c r="M3357"/>
  <c r="N3357"/>
  <c r="O3357"/>
  <c r="P3357"/>
  <c r="Q3357"/>
  <c r="R3357"/>
  <c r="S3357"/>
  <c r="T3357"/>
  <c r="U3357"/>
  <c r="V3357"/>
  <c r="W3357"/>
  <c r="X3357"/>
  <c r="Y3357"/>
  <c r="Z3357"/>
  <c r="AA3357"/>
  <c r="AB3357"/>
  <c r="AC3357"/>
  <c r="AD3357"/>
  <c r="H3358"/>
  <c r="I3358"/>
  <c r="J3358"/>
  <c r="K3358"/>
  <c r="L3358"/>
  <c r="M3358"/>
  <c r="N3358"/>
  <c r="O3358"/>
  <c r="P3358"/>
  <c r="Q3358"/>
  <c r="R3358"/>
  <c r="S3358"/>
  <c r="T3358"/>
  <c r="U3358"/>
  <c r="V3358"/>
  <c r="W3358"/>
  <c r="X3358"/>
  <c r="Y3358"/>
  <c r="Z3358"/>
  <c r="AA3358"/>
  <c r="AB3358"/>
  <c r="AC3358"/>
  <c r="AD3358"/>
  <c r="H3359"/>
  <c r="I3359"/>
  <c r="J3359"/>
  <c r="K3359"/>
  <c r="L3359"/>
  <c r="M3359"/>
  <c r="N3359"/>
  <c r="O3359"/>
  <c r="P3359"/>
  <c r="Q3359"/>
  <c r="R3359"/>
  <c r="S3359"/>
  <c r="T3359"/>
  <c r="U3359"/>
  <c r="V3359"/>
  <c r="W3359"/>
  <c r="X3359"/>
  <c r="Y3359"/>
  <c r="Z3359"/>
  <c r="AA3359"/>
  <c r="AB3359"/>
  <c r="AC3359"/>
  <c r="AD3359"/>
  <c r="H3360"/>
  <c r="I3360"/>
  <c r="J3360"/>
  <c r="K3360"/>
  <c r="L3360"/>
  <c r="M3360"/>
  <c r="N3360"/>
  <c r="O3360"/>
  <c r="P3360"/>
  <c r="Q3360"/>
  <c r="R3360"/>
  <c r="S3360"/>
  <c r="T3360"/>
  <c r="U3360"/>
  <c r="V3360"/>
  <c r="W3360"/>
  <c r="X3360"/>
  <c r="Y3360"/>
  <c r="Z3360"/>
  <c r="AA3360"/>
  <c r="AB3360"/>
  <c r="AC3360"/>
  <c r="AD3360"/>
  <c r="H3361"/>
  <c r="I3361"/>
  <c r="J3361"/>
  <c r="K3361"/>
  <c r="L3361"/>
  <c r="M3361"/>
  <c r="N3361"/>
  <c r="O3361"/>
  <c r="P3361"/>
  <c r="Q3361"/>
  <c r="R3361"/>
  <c r="S3361"/>
  <c r="T3361"/>
  <c r="U3361"/>
  <c r="V3361"/>
  <c r="W3361"/>
  <c r="X3361"/>
  <c r="Y3361"/>
  <c r="Z3361"/>
  <c r="AA3361"/>
  <c r="AB3361"/>
  <c r="AC3361"/>
  <c r="AD3361"/>
  <c r="H3362"/>
  <c r="I3362"/>
  <c r="J3362"/>
  <c r="K3362"/>
  <c r="L3362"/>
  <c r="M3362"/>
  <c r="N3362"/>
  <c r="O3362"/>
  <c r="P3362"/>
  <c r="Q3362"/>
  <c r="R3362"/>
  <c r="S3362"/>
  <c r="T3362"/>
  <c r="U3362"/>
  <c r="V3362"/>
  <c r="W3362"/>
  <c r="X3362"/>
  <c r="Y3362"/>
  <c r="Z3362"/>
  <c r="AA3362"/>
  <c r="AB3362"/>
  <c r="AC3362"/>
  <c r="AD3362"/>
  <c r="H3364"/>
  <c r="I3364"/>
  <c r="J3364"/>
  <c r="K3364"/>
  <c r="L3364"/>
  <c r="M3364"/>
  <c r="N3364"/>
  <c r="O3364"/>
  <c r="P3364"/>
  <c r="Q3364"/>
  <c r="R3364"/>
  <c r="S3364"/>
  <c r="T3364"/>
  <c r="U3364"/>
  <c r="V3364"/>
  <c r="W3364"/>
  <c r="X3364"/>
  <c r="Y3364"/>
  <c r="Z3364"/>
  <c r="AA3364"/>
  <c r="AB3364"/>
  <c r="AC3364"/>
  <c r="AD3364"/>
  <c r="H3365"/>
  <c r="I3365"/>
  <c r="J3365"/>
  <c r="K3365"/>
  <c r="L3365"/>
  <c r="M3365"/>
  <c r="N3365"/>
  <c r="O3365"/>
  <c r="P3365"/>
  <c r="Q3365"/>
  <c r="R3365"/>
  <c r="S3365"/>
  <c r="T3365"/>
  <c r="U3365"/>
  <c r="V3365"/>
  <c r="W3365"/>
  <c r="X3365"/>
  <c r="Y3365"/>
  <c r="Z3365"/>
  <c r="AA3365"/>
  <c r="AB3365"/>
  <c r="AC3365"/>
  <c r="AD3365"/>
  <c r="H3366"/>
  <c r="I3366"/>
  <c r="J3366"/>
  <c r="K3366"/>
  <c r="L3366"/>
  <c r="M3366"/>
  <c r="N3366"/>
  <c r="O3366"/>
  <c r="P3366"/>
  <c r="Q3366"/>
  <c r="R3366"/>
  <c r="S3366"/>
  <c r="T3366"/>
  <c r="U3366"/>
  <c r="V3366"/>
  <c r="W3366"/>
  <c r="X3366"/>
  <c r="Y3366"/>
  <c r="Z3366"/>
  <c r="AA3366"/>
  <c r="AB3366"/>
  <c r="AC3366"/>
  <c r="AD3366"/>
  <c r="H3367"/>
  <c r="I3367"/>
  <c r="J3367"/>
  <c r="K3367"/>
  <c r="L3367"/>
  <c r="M3367"/>
  <c r="N3367"/>
  <c r="O3367"/>
  <c r="P3367"/>
  <c r="Q3367"/>
  <c r="R3367"/>
  <c r="S3367"/>
  <c r="T3367"/>
  <c r="U3367"/>
  <c r="V3367"/>
  <c r="W3367"/>
  <c r="X3367"/>
  <c r="Y3367"/>
  <c r="Z3367"/>
  <c r="AA3367"/>
  <c r="AB3367"/>
  <c r="AC3367"/>
  <c r="AD3367"/>
  <c r="H3368"/>
  <c r="I3368"/>
  <c r="J3368"/>
  <c r="K3368"/>
  <c r="L3368"/>
  <c r="M3368"/>
  <c r="N3368"/>
  <c r="O3368"/>
  <c r="P3368"/>
  <c r="Q3368"/>
  <c r="R3368"/>
  <c r="S3368"/>
  <c r="T3368"/>
  <c r="U3368"/>
  <c r="V3368"/>
  <c r="W3368"/>
  <c r="X3368"/>
  <c r="Y3368"/>
  <c r="Z3368"/>
  <c r="AA3368"/>
  <c r="AB3368"/>
  <c r="AC3368"/>
  <c r="AD3368"/>
  <c r="H3369"/>
  <c r="I3369"/>
  <c r="J3369"/>
  <c r="K3369"/>
  <c r="L3369"/>
  <c r="M3369"/>
  <c r="N3369"/>
  <c r="O3369"/>
  <c r="P3369"/>
  <c r="Q3369"/>
  <c r="R3369"/>
  <c r="S3369"/>
  <c r="T3369"/>
  <c r="U3369"/>
  <c r="V3369"/>
  <c r="W3369"/>
  <c r="X3369"/>
  <c r="Y3369"/>
  <c r="Z3369"/>
  <c r="AA3369"/>
  <c r="AB3369"/>
  <c r="AC3369"/>
  <c r="AD3369"/>
  <c r="H3370"/>
  <c r="I3370"/>
  <c r="J3370"/>
  <c r="K3370"/>
  <c r="L3370"/>
  <c r="M3370"/>
  <c r="N3370"/>
  <c r="O3370"/>
  <c r="P3370"/>
  <c r="Q3370"/>
  <c r="R3370"/>
  <c r="S3370"/>
  <c r="T3370"/>
  <c r="U3370"/>
  <c r="V3370"/>
  <c r="W3370"/>
  <c r="X3370"/>
  <c r="Y3370"/>
  <c r="Z3370"/>
  <c r="AA3370"/>
  <c r="AB3370"/>
  <c r="AC3370"/>
  <c r="AD3370"/>
  <c r="H3371"/>
  <c r="I3371"/>
  <c r="J3371"/>
  <c r="K3371"/>
  <c r="L3371"/>
  <c r="M3371"/>
  <c r="N3371"/>
  <c r="O3371"/>
  <c r="P3371"/>
  <c r="Q3371"/>
  <c r="R3371"/>
  <c r="S3371"/>
  <c r="T3371"/>
  <c r="U3371"/>
  <c r="V3371"/>
  <c r="W3371"/>
  <c r="X3371"/>
  <c r="Y3371"/>
  <c r="Z3371"/>
  <c r="AA3371"/>
  <c r="AB3371"/>
  <c r="AC3371"/>
  <c r="AD3371"/>
  <c r="H3373"/>
  <c r="I3373"/>
  <c r="J3373"/>
  <c r="K3373"/>
  <c r="L3373"/>
  <c r="M3373"/>
  <c r="N3373"/>
  <c r="O3373"/>
  <c r="P3373"/>
  <c r="Q3373"/>
  <c r="R3373"/>
  <c r="S3373"/>
  <c r="T3373"/>
  <c r="U3373"/>
  <c r="V3373"/>
  <c r="W3373"/>
  <c r="X3373"/>
  <c r="Y3373"/>
  <c r="Z3373"/>
  <c r="AA3373"/>
  <c r="AB3373"/>
  <c r="AC3373"/>
  <c r="AD3373"/>
  <c r="H3374"/>
  <c r="I3374"/>
  <c r="J3374"/>
  <c r="K3374"/>
  <c r="L3374"/>
  <c r="M3374"/>
  <c r="N3374"/>
  <c r="O3374"/>
  <c r="P3374"/>
  <c r="Q3374"/>
  <c r="R3374"/>
  <c r="S3374"/>
  <c r="T3374"/>
  <c r="U3374"/>
  <c r="V3374"/>
  <c r="W3374"/>
  <c r="X3374"/>
  <c r="Y3374"/>
  <c r="Z3374"/>
  <c r="AA3374"/>
  <c r="AB3374"/>
  <c r="AC3374"/>
  <c r="AD3374"/>
  <c r="H3375"/>
  <c r="I3375"/>
  <c r="J3375"/>
  <c r="K3375"/>
  <c r="L3375"/>
  <c r="M3375"/>
  <c r="N3375"/>
  <c r="O3375"/>
  <c r="P3375"/>
  <c r="Q3375"/>
  <c r="R3375"/>
  <c r="S3375"/>
  <c r="T3375"/>
  <c r="U3375"/>
  <c r="V3375"/>
  <c r="W3375"/>
  <c r="X3375"/>
  <c r="Y3375"/>
  <c r="Z3375"/>
  <c r="AA3375"/>
  <c r="AB3375"/>
  <c r="AC3375"/>
  <c r="AD3375"/>
  <c r="H3376"/>
  <c r="I3376"/>
  <c r="J3376"/>
  <c r="K3376"/>
  <c r="L3376"/>
  <c r="M3376"/>
  <c r="N3376"/>
  <c r="O3376"/>
  <c r="P3376"/>
  <c r="Q3376"/>
  <c r="R3376"/>
  <c r="S3376"/>
  <c r="T3376"/>
  <c r="U3376"/>
  <c r="V3376"/>
  <c r="W3376"/>
  <c r="X3376"/>
  <c r="Y3376"/>
  <c r="Z3376"/>
  <c r="AA3376"/>
  <c r="AB3376"/>
  <c r="AC3376"/>
  <c r="AD3376"/>
  <c r="H3377"/>
  <c r="I3377"/>
  <c r="J3377"/>
  <c r="K3377"/>
  <c r="L3377"/>
  <c r="M3377"/>
  <c r="N3377"/>
  <c r="O3377"/>
  <c r="P3377"/>
  <c r="Q3377"/>
  <c r="R3377"/>
  <c r="S3377"/>
  <c r="T3377"/>
  <c r="U3377"/>
  <c r="V3377"/>
  <c r="W3377"/>
  <c r="X3377"/>
  <c r="Y3377"/>
  <c r="Z3377"/>
  <c r="AA3377"/>
  <c r="AB3377"/>
  <c r="AC3377"/>
  <c r="AD3377"/>
  <c r="H3378"/>
  <c r="I3378"/>
  <c r="J3378"/>
  <c r="K3378"/>
  <c r="L3378"/>
  <c r="M3378"/>
  <c r="N3378"/>
  <c r="O3378"/>
  <c r="P3378"/>
  <c r="Q3378"/>
  <c r="R3378"/>
  <c r="S3378"/>
  <c r="T3378"/>
  <c r="U3378"/>
  <c r="V3378"/>
  <c r="W3378"/>
  <c r="X3378"/>
  <c r="Y3378"/>
  <c r="Z3378"/>
  <c r="AA3378"/>
  <c r="AB3378"/>
  <c r="AC3378"/>
  <c r="AD3378"/>
  <c r="H3379"/>
  <c r="I3379"/>
  <c r="J3379"/>
  <c r="K3379"/>
  <c r="L3379"/>
  <c r="M3379"/>
  <c r="N3379"/>
  <c r="O3379"/>
  <c r="P3379"/>
  <c r="Q3379"/>
  <c r="R3379"/>
  <c r="S3379"/>
  <c r="T3379"/>
  <c r="U3379"/>
  <c r="V3379"/>
  <c r="W3379"/>
  <c r="X3379"/>
  <c r="Y3379"/>
  <c r="Z3379"/>
  <c r="AA3379"/>
  <c r="AB3379"/>
  <c r="AC3379"/>
  <c r="AD3379"/>
  <c r="H3380"/>
  <c r="I3380"/>
  <c r="J3380"/>
  <c r="K3380"/>
  <c r="L3380"/>
  <c r="M3380"/>
  <c r="N3380"/>
  <c r="O3380"/>
  <c r="P3380"/>
  <c r="Q3380"/>
  <c r="R3380"/>
  <c r="S3380"/>
  <c r="T3380"/>
  <c r="U3380"/>
  <c r="V3380"/>
  <c r="W3380"/>
  <c r="X3380"/>
  <c r="Y3380"/>
  <c r="Z3380"/>
  <c r="AA3380"/>
  <c r="AB3380"/>
  <c r="AC3380"/>
  <c r="AD3380"/>
  <c r="H3381"/>
  <c r="I3381"/>
  <c r="J3381"/>
  <c r="K3381"/>
  <c r="L3381"/>
  <c r="M3381"/>
  <c r="N3381"/>
  <c r="O3381"/>
  <c r="P3381"/>
  <c r="Q3381"/>
  <c r="R3381"/>
  <c r="S3381"/>
  <c r="T3381"/>
  <c r="U3381"/>
  <c r="V3381"/>
  <c r="W3381"/>
  <c r="X3381"/>
  <c r="Y3381"/>
  <c r="Z3381"/>
  <c r="AA3381"/>
  <c r="AB3381"/>
  <c r="AC3381"/>
  <c r="AD3381"/>
  <c r="H3382"/>
  <c r="I3382"/>
  <c r="J3382"/>
  <c r="K3382"/>
  <c r="L3382"/>
  <c r="M3382"/>
  <c r="N3382"/>
  <c r="O3382"/>
  <c r="P3382"/>
  <c r="Q3382"/>
  <c r="R3382"/>
  <c r="S3382"/>
  <c r="T3382"/>
  <c r="U3382"/>
  <c r="V3382"/>
  <c r="W3382"/>
  <c r="X3382"/>
  <c r="Y3382"/>
  <c r="Z3382"/>
  <c r="AA3382"/>
  <c r="AB3382"/>
  <c r="AC3382"/>
  <c r="AD3382"/>
  <c r="H3383"/>
  <c r="I3383"/>
  <c r="J3383"/>
  <c r="K3383"/>
  <c r="L3383"/>
  <c r="M3383"/>
  <c r="N3383"/>
  <c r="O3383"/>
  <c r="P3383"/>
  <c r="Q3383"/>
  <c r="R3383"/>
  <c r="S3383"/>
  <c r="T3383"/>
  <c r="U3383"/>
  <c r="V3383"/>
  <c r="W3383"/>
  <c r="X3383"/>
  <c r="Y3383"/>
  <c r="Z3383"/>
  <c r="AA3383"/>
  <c r="AB3383"/>
  <c r="AC3383"/>
  <c r="AD3383"/>
  <c r="H3384"/>
  <c r="I3384"/>
  <c r="J3384"/>
  <c r="K3384"/>
  <c r="L3384"/>
  <c r="M3384"/>
  <c r="N3384"/>
  <c r="O3384"/>
  <c r="P3384"/>
  <c r="Q3384"/>
  <c r="R3384"/>
  <c r="S3384"/>
  <c r="T3384"/>
  <c r="U3384"/>
  <c r="V3384"/>
  <c r="W3384"/>
  <c r="X3384"/>
  <c r="Y3384"/>
  <c r="Z3384"/>
  <c r="AA3384"/>
  <c r="AB3384"/>
  <c r="AC3384"/>
  <c r="AD3384"/>
  <c r="H3385"/>
  <c r="I3385"/>
  <c r="J3385"/>
  <c r="K3385"/>
  <c r="L3385"/>
  <c r="M3385"/>
  <c r="N3385"/>
  <c r="O3385"/>
  <c r="P3385"/>
  <c r="Q3385"/>
  <c r="R3385"/>
  <c r="S3385"/>
  <c r="T3385"/>
  <c r="U3385"/>
  <c r="V3385"/>
  <c r="W3385"/>
  <c r="X3385"/>
  <c r="Y3385"/>
  <c r="Z3385"/>
  <c r="AA3385"/>
  <c r="AB3385"/>
  <c r="AC3385"/>
  <c r="AD3385"/>
  <c r="H3386"/>
  <c r="I3386"/>
  <c r="J3386"/>
  <c r="K3386"/>
  <c r="L3386"/>
  <c r="M3386"/>
  <c r="N3386"/>
  <c r="O3386"/>
  <c r="P3386"/>
  <c r="Q3386"/>
  <c r="R3386"/>
  <c r="S3386"/>
  <c r="T3386"/>
  <c r="U3386"/>
  <c r="V3386"/>
  <c r="W3386"/>
  <c r="X3386"/>
  <c r="Y3386"/>
  <c r="Z3386"/>
  <c r="AA3386"/>
  <c r="AB3386"/>
  <c r="AC3386"/>
  <c r="AD3386"/>
  <c r="H3387"/>
  <c r="I3387"/>
  <c r="J3387"/>
  <c r="K3387"/>
  <c r="L3387"/>
  <c r="M3387"/>
  <c r="N3387"/>
  <c r="O3387"/>
  <c r="P3387"/>
  <c r="Q3387"/>
  <c r="R3387"/>
  <c r="S3387"/>
  <c r="T3387"/>
  <c r="U3387"/>
  <c r="V3387"/>
  <c r="W3387"/>
  <c r="X3387"/>
  <c r="Y3387"/>
  <c r="Z3387"/>
  <c r="AA3387"/>
  <c r="AB3387"/>
  <c r="AC3387"/>
  <c r="AD3387"/>
  <c r="H3388"/>
  <c r="I3388"/>
  <c r="J3388"/>
  <c r="K3388"/>
  <c r="L3388"/>
  <c r="M3388"/>
  <c r="N3388"/>
  <c r="O3388"/>
  <c r="P3388"/>
  <c r="Q3388"/>
  <c r="R3388"/>
  <c r="S3388"/>
  <c r="T3388"/>
  <c r="U3388"/>
  <c r="V3388"/>
  <c r="W3388"/>
  <c r="X3388"/>
  <c r="Y3388"/>
  <c r="Z3388"/>
  <c r="AA3388"/>
  <c r="AB3388"/>
  <c r="AC3388"/>
  <c r="AD3388"/>
  <c r="H3389"/>
  <c r="I3389"/>
  <c r="J3389"/>
  <c r="K3389"/>
  <c r="L3389"/>
  <c r="M3389"/>
  <c r="N3389"/>
  <c r="O3389"/>
  <c r="P3389"/>
  <c r="Q3389"/>
  <c r="R3389"/>
  <c r="S3389"/>
  <c r="T3389"/>
  <c r="U3389"/>
  <c r="V3389"/>
  <c r="W3389"/>
  <c r="X3389"/>
  <c r="Y3389"/>
  <c r="Z3389"/>
  <c r="AA3389"/>
  <c r="AB3389"/>
  <c r="AC3389"/>
  <c r="AD3389"/>
  <c r="H3390"/>
  <c r="I3390"/>
  <c r="J3390"/>
  <c r="K3390"/>
  <c r="L3390"/>
  <c r="M3390"/>
  <c r="N3390"/>
  <c r="O3390"/>
  <c r="P3390"/>
  <c r="Q3390"/>
  <c r="R3390"/>
  <c r="S3390"/>
  <c r="T3390"/>
  <c r="U3390"/>
  <c r="V3390"/>
  <c r="W3390"/>
  <c r="X3390"/>
  <c r="Y3390"/>
  <c r="Z3390"/>
  <c r="AA3390"/>
  <c r="AB3390"/>
  <c r="AC3390"/>
  <c r="AD3390"/>
  <c r="H3391"/>
  <c r="I3391"/>
  <c r="J3391"/>
  <c r="K3391"/>
  <c r="L3391"/>
  <c r="M3391"/>
  <c r="N3391"/>
  <c r="O3391"/>
  <c r="P3391"/>
  <c r="Q3391"/>
  <c r="R3391"/>
  <c r="S3391"/>
  <c r="T3391"/>
  <c r="U3391"/>
  <c r="V3391"/>
  <c r="W3391"/>
  <c r="X3391"/>
  <c r="Y3391"/>
  <c r="Z3391"/>
  <c r="AA3391"/>
  <c r="AB3391"/>
  <c r="AC3391"/>
  <c r="AD3391"/>
  <c r="H3392"/>
  <c r="I3392"/>
  <c r="J3392"/>
  <c r="K3392"/>
  <c r="L3392"/>
  <c r="M3392"/>
  <c r="N3392"/>
  <c r="O3392"/>
  <c r="P3392"/>
  <c r="Q3392"/>
  <c r="R3392"/>
  <c r="S3392"/>
  <c r="T3392"/>
  <c r="U3392"/>
  <c r="V3392"/>
  <c r="W3392"/>
  <c r="X3392"/>
  <c r="Y3392"/>
  <c r="Z3392"/>
  <c r="AA3392"/>
  <c r="AB3392"/>
  <c r="AC3392"/>
  <c r="AD3392"/>
  <c r="H3393"/>
  <c r="I3393"/>
  <c r="J3393"/>
  <c r="K3393"/>
  <c r="L3393"/>
  <c r="M3393"/>
  <c r="N3393"/>
  <c r="O3393"/>
  <c r="P3393"/>
  <c r="Q3393"/>
  <c r="R3393"/>
  <c r="S3393"/>
  <c r="T3393"/>
  <c r="U3393"/>
  <c r="V3393"/>
  <c r="W3393"/>
  <c r="X3393"/>
  <c r="Y3393"/>
  <c r="Z3393"/>
  <c r="AA3393"/>
  <c r="AB3393"/>
  <c r="AC3393"/>
  <c r="AD3393"/>
  <c r="H3394"/>
  <c r="I3394"/>
  <c r="J3394"/>
  <c r="K3394"/>
  <c r="L3394"/>
  <c r="M3394"/>
  <c r="N3394"/>
  <c r="O3394"/>
  <c r="P3394"/>
  <c r="Q3394"/>
  <c r="R3394"/>
  <c r="S3394"/>
  <c r="T3394"/>
  <c r="U3394"/>
  <c r="V3394"/>
  <c r="W3394"/>
  <c r="X3394"/>
  <c r="Y3394"/>
  <c r="Z3394"/>
  <c r="AA3394"/>
  <c r="AB3394"/>
  <c r="AC3394"/>
  <c r="AD3394"/>
  <c r="H3395"/>
  <c r="I3395"/>
  <c r="J3395"/>
  <c r="K3395"/>
  <c r="L3395"/>
  <c r="M3395"/>
  <c r="N3395"/>
  <c r="O3395"/>
  <c r="P3395"/>
  <c r="Q3395"/>
  <c r="R3395"/>
  <c r="S3395"/>
  <c r="T3395"/>
  <c r="U3395"/>
  <c r="V3395"/>
  <c r="W3395"/>
  <c r="X3395"/>
  <c r="Y3395"/>
  <c r="Z3395"/>
  <c r="AA3395"/>
  <c r="AB3395"/>
  <c r="AC3395"/>
  <c r="AD3395"/>
  <c r="H3396"/>
  <c r="I3396"/>
  <c r="J3396"/>
  <c r="K3396"/>
  <c r="L3396"/>
  <c r="M3396"/>
  <c r="N3396"/>
  <c r="O3396"/>
  <c r="P3396"/>
  <c r="Q3396"/>
  <c r="R3396"/>
  <c r="S3396"/>
  <c r="T3396"/>
  <c r="U3396"/>
  <c r="V3396"/>
  <c r="W3396"/>
  <c r="X3396"/>
  <c r="Y3396"/>
  <c r="Z3396"/>
  <c r="AA3396"/>
  <c r="AB3396"/>
  <c r="AC3396"/>
  <c r="AD3396"/>
  <c r="H3398"/>
  <c r="I3398"/>
  <c r="J3398"/>
  <c r="K3398"/>
  <c r="L3398"/>
  <c r="M3398"/>
  <c r="N3398"/>
  <c r="O3398"/>
  <c r="P3398"/>
  <c r="Q3398"/>
  <c r="R3398"/>
  <c r="S3398"/>
  <c r="T3398"/>
  <c r="U3398"/>
  <c r="V3398"/>
  <c r="W3398"/>
  <c r="X3398"/>
  <c r="Y3398"/>
  <c r="Z3398"/>
  <c r="AA3398"/>
  <c r="AB3398"/>
  <c r="AC3398"/>
  <c r="AD3398"/>
  <c r="H3399"/>
  <c r="I3399"/>
  <c r="J3399"/>
  <c r="K3399"/>
  <c r="L3399"/>
  <c r="M3399"/>
  <c r="N3399"/>
  <c r="O3399"/>
  <c r="P3399"/>
  <c r="Q3399"/>
  <c r="R3399"/>
  <c r="S3399"/>
  <c r="T3399"/>
  <c r="U3399"/>
  <c r="V3399"/>
  <c r="W3399"/>
  <c r="X3399"/>
  <c r="Y3399"/>
  <c r="Z3399"/>
  <c r="AA3399"/>
  <c r="AB3399"/>
  <c r="AC3399"/>
  <c r="AD3399"/>
  <c r="H3400"/>
  <c r="I3400"/>
  <c r="J3400"/>
  <c r="K3400"/>
  <c r="L3400"/>
  <c r="M3400"/>
  <c r="N3400"/>
  <c r="O3400"/>
  <c r="P3400"/>
  <c r="Q3400"/>
  <c r="R3400"/>
  <c r="S3400"/>
  <c r="T3400"/>
  <c r="U3400"/>
  <c r="V3400"/>
  <c r="W3400"/>
  <c r="X3400"/>
  <c r="Y3400"/>
  <c r="Z3400"/>
  <c r="AA3400"/>
  <c r="AB3400"/>
  <c r="AC3400"/>
  <c r="AD3400"/>
  <c r="H3401"/>
  <c r="I3401"/>
  <c r="J3401"/>
  <c r="K3401"/>
  <c r="L3401"/>
  <c r="M3401"/>
  <c r="N3401"/>
  <c r="O3401"/>
  <c r="P3401"/>
  <c r="Q3401"/>
  <c r="R3401"/>
  <c r="S3401"/>
  <c r="T3401"/>
  <c r="U3401"/>
  <c r="V3401"/>
  <c r="W3401"/>
  <c r="X3401"/>
  <c r="Y3401"/>
  <c r="Z3401"/>
  <c r="AA3401"/>
  <c r="AB3401"/>
  <c r="AC3401"/>
  <c r="AD3401"/>
  <c r="H3402"/>
  <c r="I3402"/>
  <c r="J3402"/>
  <c r="K3402"/>
  <c r="L3402"/>
  <c r="M3402"/>
  <c r="N3402"/>
  <c r="O3402"/>
  <c r="P3402"/>
  <c r="Q3402"/>
  <c r="R3402"/>
  <c r="S3402"/>
  <c r="T3402"/>
  <c r="U3402"/>
  <c r="V3402"/>
  <c r="W3402"/>
  <c r="X3402"/>
  <c r="Y3402"/>
  <c r="Z3402"/>
  <c r="AA3402"/>
  <c r="AB3402"/>
  <c r="AC3402"/>
  <c r="AD3402"/>
  <c r="H3403"/>
  <c r="I3403"/>
  <c r="J3403"/>
  <c r="K3403"/>
  <c r="L3403"/>
  <c r="M3403"/>
  <c r="N3403"/>
  <c r="O3403"/>
  <c r="P3403"/>
  <c r="Q3403"/>
  <c r="R3403"/>
  <c r="S3403"/>
  <c r="T3403"/>
  <c r="U3403"/>
  <c r="V3403"/>
  <c r="W3403"/>
  <c r="X3403"/>
  <c r="Y3403"/>
  <c r="Z3403"/>
  <c r="AA3403"/>
  <c r="AB3403"/>
  <c r="AC3403"/>
  <c r="AD3403"/>
  <c r="H3404"/>
  <c r="I3404"/>
  <c r="J3404"/>
  <c r="K3404"/>
  <c r="L3404"/>
  <c r="M3404"/>
  <c r="N3404"/>
  <c r="O3404"/>
  <c r="P3404"/>
  <c r="Q3404"/>
  <c r="R3404"/>
  <c r="S3404"/>
  <c r="T3404"/>
  <c r="U3404"/>
  <c r="V3404"/>
  <c r="W3404"/>
  <c r="X3404"/>
  <c r="Y3404"/>
  <c r="Z3404"/>
  <c r="AA3404"/>
  <c r="AB3404"/>
  <c r="AC3404"/>
  <c r="AD3404"/>
  <c r="H3405"/>
  <c r="I3405"/>
  <c r="J3405"/>
  <c r="K3405"/>
  <c r="L3405"/>
  <c r="M3405"/>
  <c r="N3405"/>
  <c r="O3405"/>
  <c r="P3405"/>
  <c r="Q3405"/>
  <c r="R3405"/>
  <c r="S3405"/>
  <c r="T3405"/>
  <c r="U3405"/>
  <c r="V3405"/>
  <c r="W3405"/>
  <c r="X3405"/>
  <c r="Y3405"/>
  <c r="Z3405"/>
  <c r="AA3405"/>
  <c r="AB3405"/>
  <c r="AC3405"/>
  <c r="AD3405"/>
  <c r="H3407"/>
  <c r="I3407"/>
  <c r="J3407"/>
  <c r="K3407"/>
  <c r="L3407"/>
  <c r="M3407"/>
  <c r="N3407"/>
  <c r="O3407"/>
  <c r="P3407"/>
  <c r="Q3407"/>
  <c r="R3407"/>
  <c r="S3407"/>
  <c r="T3407"/>
  <c r="U3407"/>
  <c r="V3407"/>
  <c r="W3407"/>
  <c r="X3407"/>
  <c r="Y3407"/>
  <c r="Z3407"/>
  <c r="AA3407"/>
  <c r="AB3407"/>
  <c r="AC3407"/>
  <c r="AD3407"/>
  <c r="H3408"/>
  <c r="I3408"/>
  <c r="J3408"/>
  <c r="K3408"/>
  <c r="L3408"/>
  <c r="M3408"/>
  <c r="N3408"/>
  <c r="O3408"/>
  <c r="P3408"/>
  <c r="Q3408"/>
  <c r="R3408"/>
  <c r="S3408"/>
  <c r="T3408"/>
  <c r="U3408"/>
  <c r="V3408"/>
  <c r="W3408"/>
  <c r="X3408"/>
  <c r="Y3408"/>
  <c r="Z3408"/>
  <c r="AA3408"/>
  <c r="AB3408"/>
  <c r="AC3408"/>
  <c r="AD3408"/>
  <c r="H3409"/>
  <c r="I3409"/>
  <c r="J3409"/>
  <c r="K3409"/>
  <c r="L3409"/>
  <c r="M3409"/>
  <c r="N3409"/>
  <c r="O3409"/>
  <c r="P3409"/>
  <c r="Q3409"/>
  <c r="R3409"/>
  <c r="S3409"/>
  <c r="T3409"/>
  <c r="U3409"/>
  <c r="V3409"/>
  <c r="W3409"/>
  <c r="X3409"/>
  <c r="Y3409"/>
  <c r="Z3409"/>
  <c r="AA3409"/>
  <c r="AB3409"/>
  <c r="AC3409"/>
  <c r="AD3409"/>
  <c r="H3410"/>
  <c r="I3410"/>
  <c r="J3410"/>
  <c r="K3410"/>
  <c r="L3410"/>
  <c r="M3410"/>
  <c r="N3410"/>
  <c r="O3410"/>
  <c r="P3410"/>
  <c r="Q3410"/>
  <c r="R3410"/>
  <c r="S3410"/>
  <c r="T3410"/>
  <c r="U3410"/>
  <c r="V3410"/>
  <c r="W3410"/>
  <c r="X3410"/>
  <c r="Y3410"/>
  <c r="Z3410"/>
  <c r="AA3410"/>
  <c r="AB3410"/>
  <c r="AC3410"/>
  <c r="AD3410"/>
  <c r="H3411"/>
  <c r="I3411"/>
  <c r="J3411"/>
  <c r="K3411"/>
  <c r="L3411"/>
  <c r="M3411"/>
  <c r="N3411"/>
  <c r="O3411"/>
  <c r="P3411"/>
  <c r="Q3411"/>
  <c r="R3411"/>
  <c r="S3411"/>
  <c r="T3411"/>
  <c r="U3411"/>
  <c r="V3411"/>
  <c r="W3411"/>
  <c r="X3411"/>
  <c r="Y3411"/>
  <c r="Z3411"/>
  <c r="AA3411"/>
  <c r="AB3411"/>
  <c r="AC3411"/>
  <c r="AD3411"/>
  <c r="H3412"/>
  <c r="I3412"/>
  <c r="J3412"/>
  <c r="K3412"/>
  <c r="L3412"/>
  <c r="M3412"/>
  <c r="N3412"/>
  <c r="O3412"/>
  <c r="P3412"/>
  <c r="Q3412"/>
  <c r="R3412"/>
  <c r="S3412"/>
  <c r="T3412"/>
  <c r="U3412"/>
  <c r="V3412"/>
  <c r="W3412"/>
  <c r="X3412"/>
  <c r="Y3412"/>
  <c r="Z3412"/>
  <c r="AA3412"/>
  <c r="AB3412"/>
  <c r="AC3412"/>
  <c r="AD3412"/>
  <c r="H3413"/>
  <c r="I3413"/>
  <c r="J3413"/>
  <c r="K3413"/>
  <c r="L3413"/>
  <c r="M3413"/>
  <c r="N3413"/>
  <c r="O3413"/>
  <c r="P3413"/>
  <c r="Q3413"/>
  <c r="R3413"/>
  <c r="S3413"/>
  <c r="T3413"/>
  <c r="U3413"/>
  <c r="V3413"/>
  <c r="W3413"/>
  <c r="X3413"/>
  <c r="Y3413"/>
  <c r="Z3413"/>
  <c r="AA3413"/>
  <c r="AB3413"/>
  <c r="AC3413"/>
  <c r="AD3413"/>
  <c r="H3414"/>
  <c r="I3414"/>
  <c r="J3414"/>
  <c r="K3414"/>
  <c r="L3414"/>
  <c r="M3414"/>
  <c r="N3414"/>
  <c r="O3414"/>
  <c r="P3414"/>
  <c r="Q3414"/>
  <c r="R3414"/>
  <c r="S3414"/>
  <c r="T3414"/>
  <c r="U3414"/>
  <c r="V3414"/>
  <c r="W3414"/>
  <c r="X3414"/>
  <c r="Y3414"/>
  <c r="Z3414"/>
  <c r="AA3414"/>
  <c r="AB3414"/>
  <c r="AC3414"/>
  <c r="AD3414"/>
  <c r="H3423"/>
  <c r="I3423"/>
  <c r="J3423"/>
  <c r="K3423"/>
  <c r="L3423"/>
  <c r="M3423"/>
  <c r="N3423"/>
  <c r="O3423"/>
  <c r="P3423"/>
  <c r="Q3423"/>
  <c r="R3423"/>
  <c r="S3423"/>
  <c r="T3423"/>
  <c r="U3423"/>
  <c r="V3423"/>
  <c r="W3423"/>
  <c r="X3423"/>
  <c r="Y3423"/>
  <c r="Z3423"/>
  <c r="AA3423"/>
  <c r="AB3423"/>
  <c r="AC3423"/>
  <c r="AD3423"/>
  <c r="H3424"/>
  <c r="I3424"/>
  <c r="J3424"/>
  <c r="K3424"/>
  <c r="L3424"/>
  <c r="M3424"/>
  <c r="N3424"/>
  <c r="O3424"/>
  <c r="P3424"/>
  <c r="Q3424"/>
  <c r="R3424"/>
  <c r="S3424"/>
  <c r="T3424"/>
  <c r="U3424"/>
  <c r="V3424"/>
  <c r="W3424"/>
  <c r="X3424"/>
  <c r="Y3424"/>
  <c r="Z3424"/>
  <c r="AA3424"/>
  <c r="AB3424"/>
  <c r="AC3424"/>
  <c r="AD3424"/>
  <c r="H3425"/>
  <c r="I3425"/>
  <c r="J3425"/>
  <c r="K3425"/>
  <c r="L3425"/>
  <c r="M3425"/>
  <c r="N3425"/>
  <c r="O3425"/>
  <c r="P3425"/>
  <c r="Q3425"/>
  <c r="R3425"/>
  <c r="S3425"/>
  <c r="T3425"/>
  <c r="U3425"/>
  <c r="V3425"/>
  <c r="W3425"/>
  <c r="X3425"/>
  <c r="Y3425"/>
  <c r="Z3425"/>
  <c r="AA3425"/>
  <c r="AB3425"/>
  <c r="AC3425"/>
  <c r="AD3425"/>
  <c r="H3426"/>
  <c r="I3426"/>
  <c r="J3426"/>
  <c r="K3426"/>
  <c r="L3426"/>
  <c r="M3426"/>
  <c r="N3426"/>
  <c r="O3426"/>
  <c r="P3426"/>
  <c r="Q3426"/>
  <c r="R3426"/>
  <c r="S3426"/>
  <c r="T3426"/>
  <c r="U3426"/>
  <c r="V3426"/>
  <c r="W3426"/>
  <c r="X3426"/>
  <c r="Y3426"/>
  <c r="Z3426"/>
  <c r="AA3426"/>
  <c r="AB3426"/>
  <c r="AC3426"/>
  <c r="AD3426"/>
  <c r="H3427"/>
  <c r="I3427"/>
  <c r="J3427"/>
  <c r="K3427"/>
  <c r="L3427"/>
  <c r="M3427"/>
  <c r="N3427"/>
  <c r="O3427"/>
  <c r="P3427"/>
  <c r="Q3427"/>
  <c r="R3427"/>
  <c r="S3427"/>
  <c r="T3427"/>
  <c r="U3427"/>
  <c r="V3427"/>
  <c r="W3427"/>
  <c r="X3427"/>
  <c r="Y3427"/>
  <c r="Z3427"/>
  <c r="AA3427"/>
  <c r="AB3427"/>
  <c r="AC3427"/>
  <c r="AD3427"/>
  <c r="H3428"/>
  <c r="I3428"/>
  <c r="J3428"/>
  <c r="K3428"/>
  <c r="L3428"/>
  <c r="M3428"/>
  <c r="N3428"/>
  <c r="O3428"/>
  <c r="P3428"/>
  <c r="Q3428"/>
  <c r="R3428"/>
  <c r="S3428"/>
  <c r="T3428"/>
  <c r="U3428"/>
  <c r="V3428"/>
  <c r="W3428"/>
  <c r="X3428"/>
  <c r="Y3428"/>
  <c r="Z3428"/>
  <c r="AA3428"/>
  <c r="AB3428"/>
  <c r="AC3428"/>
  <c r="AD3428"/>
  <c r="H3429"/>
  <c r="I3429"/>
  <c r="J3429"/>
  <c r="K3429"/>
  <c r="L3429"/>
  <c r="M3429"/>
  <c r="N3429"/>
  <c r="O3429"/>
  <c r="P3429"/>
  <c r="Q3429"/>
  <c r="R3429"/>
  <c r="S3429"/>
  <c r="T3429"/>
  <c r="U3429"/>
  <c r="V3429"/>
  <c r="W3429"/>
  <c r="X3429"/>
  <c r="Y3429"/>
  <c r="Z3429"/>
  <c r="AA3429"/>
  <c r="AB3429"/>
  <c r="AC3429"/>
  <c r="AD3429"/>
  <c r="H3430"/>
  <c r="I3430"/>
  <c r="J3430"/>
  <c r="K3430"/>
  <c r="L3430"/>
  <c r="M3430"/>
  <c r="N3430"/>
  <c r="O3430"/>
  <c r="P3430"/>
  <c r="Q3430"/>
  <c r="R3430"/>
  <c r="S3430"/>
  <c r="T3430"/>
  <c r="U3430"/>
  <c r="V3430"/>
  <c r="W3430"/>
  <c r="X3430"/>
  <c r="Y3430"/>
  <c r="Z3430"/>
  <c r="AA3430"/>
  <c r="AB3430"/>
  <c r="AC3430"/>
  <c r="AD3430"/>
  <c r="H3432"/>
  <c r="I3432"/>
  <c r="J3432"/>
  <c r="K3432"/>
  <c r="L3432"/>
  <c r="M3432"/>
  <c r="N3432"/>
  <c r="O3432"/>
  <c r="P3432"/>
  <c r="Q3432"/>
  <c r="R3432"/>
  <c r="S3432"/>
  <c r="T3432"/>
  <c r="U3432"/>
  <c r="V3432"/>
  <c r="W3432"/>
  <c r="X3432"/>
  <c r="Y3432"/>
  <c r="Z3432"/>
  <c r="AA3432"/>
  <c r="AB3432"/>
  <c r="AC3432"/>
  <c r="AD3432"/>
  <c r="H3433"/>
  <c r="I3433"/>
  <c r="J3433"/>
  <c r="K3433"/>
  <c r="L3433"/>
  <c r="M3433"/>
  <c r="N3433"/>
  <c r="O3433"/>
  <c r="P3433"/>
  <c r="Q3433"/>
  <c r="R3433"/>
  <c r="S3433"/>
  <c r="T3433"/>
  <c r="U3433"/>
  <c r="V3433"/>
  <c r="W3433"/>
  <c r="X3433"/>
  <c r="Y3433"/>
  <c r="Z3433"/>
  <c r="AA3433"/>
  <c r="AB3433"/>
  <c r="AC3433"/>
  <c r="AD3433"/>
  <c r="H3434"/>
  <c r="I3434"/>
  <c r="J3434"/>
  <c r="K3434"/>
  <c r="L3434"/>
  <c r="M3434"/>
  <c r="N3434"/>
  <c r="O3434"/>
  <c r="P3434"/>
  <c r="Q3434"/>
  <c r="R3434"/>
  <c r="S3434"/>
  <c r="T3434"/>
  <c r="U3434"/>
  <c r="V3434"/>
  <c r="W3434"/>
  <c r="X3434"/>
  <c r="Y3434"/>
  <c r="Z3434"/>
  <c r="AA3434"/>
  <c r="AB3434"/>
  <c r="AC3434"/>
  <c r="AD3434"/>
  <c r="H3435"/>
  <c r="I3435"/>
  <c r="J3435"/>
  <c r="K3435"/>
  <c r="L3435"/>
  <c r="M3435"/>
  <c r="N3435"/>
  <c r="O3435"/>
  <c r="P3435"/>
  <c r="Q3435"/>
  <c r="R3435"/>
  <c r="S3435"/>
  <c r="T3435"/>
  <c r="U3435"/>
  <c r="V3435"/>
  <c r="W3435"/>
  <c r="X3435"/>
  <c r="Y3435"/>
  <c r="Z3435"/>
  <c r="AA3435"/>
  <c r="AB3435"/>
  <c r="AC3435"/>
  <c r="AD3435"/>
  <c r="H3436"/>
  <c r="I3436"/>
  <c r="J3436"/>
  <c r="K3436"/>
  <c r="L3436"/>
  <c r="M3436"/>
  <c r="N3436"/>
  <c r="O3436"/>
  <c r="P3436"/>
  <c r="Q3436"/>
  <c r="R3436"/>
  <c r="S3436"/>
  <c r="T3436"/>
  <c r="U3436"/>
  <c r="V3436"/>
  <c r="W3436"/>
  <c r="X3436"/>
  <c r="Y3436"/>
  <c r="Z3436"/>
  <c r="AA3436"/>
  <c r="AB3436"/>
  <c r="AC3436"/>
  <c r="AD3436"/>
  <c r="H3437"/>
  <c r="I3437"/>
  <c r="J3437"/>
  <c r="K3437"/>
  <c r="L3437"/>
  <c r="M3437"/>
  <c r="N3437"/>
  <c r="O3437"/>
  <c r="P3437"/>
  <c r="Q3437"/>
  <c r="R3437"/>
  <c r="S3437"/>
  <c r="T3437"/>
  <c r="U3437"/>
  <c r="V3437"/>
  <c r="W3437"/>
  <c r="X3437"/>
  <c r="Y3437"/>
  <c r="Z3437"/>
  <c r="AA3437"/>
  <c r="AB3437"/>
  <c r="AC3437"/>
  <c r="AD3437"/>
  <c r="H3438"/>
  <c r="I3438"/>
  <c r="J3438"/>
  <c r="K3438"/>
  <c r="L3438"/>
  <c r="M3438"/>
  <c r="N3438"/>
  <c r="O3438"/>
  <c r="P3438"/>
  <c r="Q3438"/>
  <c r="R3438"/>
  <c r="S3438"/>
  <c r="T3438"/>
  <c r="U3438"/>
  <c r="V3438"/>
  <c r="W3438"/>
  <c r="X3438"/>
  <c r="Y3438"/>
  <c r="Z3438"/>
  <c r="AA3438"/>
  <c r="AB3438"/>
  <c r="AC3438"/>
  <c r="AD3438"/>
  <c r="H3439"/>
  <c r="I3439"/>
  <c r="J3439"/>
  <c r="K3439"/>
  <c r="L3439"/>
  <c r="M3439"/>
  <c r="N3439"/>
  <c r="O3439"/>
  <c r="P3439"/>
  <c r="Q3439"/>
  <c r="R3439"/>
  <c r="S3439"/>
  <c r="T3439"/>
  <c r="U3439"/>
  <c r="V3439"/>
  <c r="W3439"/>
  <c r="X3439"/>
  <c r="Y3439"/>
  <c r="Z3439"/>
  <c r="AA3439"/>
  <c r="AB3439"/>
  <c r="AC3439"/>
  <c r="AD3439"/>
  <c r="H3440"/>
  <c r="I3440"/>
  <c r="J3440"/>
  <c r="K3440"/>
  <c r="L3440"/>
  <c r="M3440"/>
  <c r="N3440"/>
  <c r="O3440"/>
  <c r="P3440"/>
  <c r="Q3440"/>
  <c r="R3440"/>
  <c r="S3440"/>
  <c r="T3440"/>
  <c r="U3440"/>
  <c r="V3440"/>
  <c r="W3440"/>
  <c r="X3440"/>
  <c r="Y3440"/>
  <c r="Z3440"/>
  <c r="AA3440"/>
  <c r="AB3440"/>
  <c r="AC3440"/>
  <c r="AD3440"/>
  <c r="H3441"/>
  <c r="I3441"/>
  <c r="J3441"/>
  <c r="K3441"/>
  <c r="L3441"/>
  <c r="M3441"/>
  <c r="N3441"/>
  <c r="O3441"/>
  <c r="P3441"/>
  <c r="Q3441"/>
  <c r="R3441"/>
  <c r="S3441"/>
  <c r="T3441"/>
  <c r="U3441"/>
  <c r="V3441"/>
  <c r="W3441"/>
  <c r="X3441"/>
  <c r="Y3441"/>
  <c r="Z3441"/>
  <c r="AA3441"/>
  <c r="AB3441"/>
  <c r="AC3441"/>
  <c r="AD3441"/>
  <c r="H3442"/>
  <c r="I3442"/>
  <c r="J3442"/>
  <c r="K3442"/>
  <c r="L3442"/>
  <c r="M3442"/>
  <c r="N3442"/>
  <c r="O3442"/>
  <c r="P3442"/>
  <c r="Q3442"/>
  <c r="R3442"/>
  <c r="S3442"/>
  <c r="T3442"/>
  <c r="U3442"/>
  <c r="V3442"/>
  <c r="W3442"/>
  <c r="X3442"/>
  <c r="Y3442"/>
  <c r="Z3442"/>
  <c r="AA3442"/>
  <c r="AB3442"/>
  <c r="AC3442"/>
  <c r="AD3442"/>
  <c r="H3443"/>
  <c r="I3443"/>
  <c r="J3443"/>
  <c r="K3443"/>
  <c r="L3443"/>
  <c r="M3443"/>
  <c r="N3443"/>
  <c r="O3443"/>
  <c r="P3443"/>
  <c r="Q3443"/>
  <c r="R3443"/>
  <c r="S3443"/>
  <c r="T3443"/>
  <c r="U3443"/>
  <c r="V3443"/>
  <c r="W3443"/>
  <c r="X3443"/>
  <c r="Y3443"/>
  <c r="Z3443"/>
  <c r="AA3443"/>
  <c r="AB3443"/>
  <c r="AC3443"/>
  <c r="AD3443"/>
  <c r="H3444"/>
  <c r="I3444"/>
  <c r="J3444"/>
  <c r="K3444"/>
  <c r="L3444"/>
  <c r="M3444"/>
  <c r="N3444"/>
  <c r="O3444"/>
  <c r="P3444"/>
  <c r="Q3444"/>
  <c r="R3444"/>
  <c r="S3444"/>
  <c r="T3444"/>
  <c r="U3444"/>
  <c r="V3444"/>
  <c r="W3444"/>
  <c r="X3444"/>
  <c r="Y3444"/>
  <c r="Z3444"/>
  <c r="AA3444"/>
  <c r="AB3444"/>
  <c r="AC3444"/>
  <c r="AD3444"/>
  <c r="H3445"/>
  <c r="I3445"/>
  <c r="J3445"/>
  <c r="K3445"/>
  <c r="L3445"/>
  <c r="M3445"/>
  <c r="N3445"/>
  <c r="O3445"/>
  <c r="P3445"/>
  <c r="Q3445"/>
  <c r="R3445"/>
  <c r="S3445"/>
  <c r="T3445"/>
  <c r="U3445"/>
  <c r="V3445"/>
  <c r="W3445"/>
  <c r="X3445"/>
  <c r="Y3445"/>
  <c r="Z3445"/>
  <c r="AA3445"/>
  <c r="AB3445"/>
  <c r="AC3445"/>
  <c r="AD3445"/>
  <c r="H3446"/>
  <c r="I3446"/>
  <c r="J3446"/>
  <c r="K3446"/>
  <c r="L3446"/>
  <c r="M3446"/>
  <c r="N3446"/>
  <c r="O3446"/>
  <c r="P3446"/>
  <c r="Q3446"/>
  <c r="R3446"/>
  <c r="S3446"/>
  <c r="T3446"/>
  <c r="U3446"/>
  <c r="V3446"/>
  <c r="W3446"/>
  <c r="X3446"/>
  <c r="Y3446"/>
  <c r="Z3446"/>
  <c r="AA3446"/>
  <c r="AB3446"/>
  <c r="AC3446"/>
  <c r="AD3446"/>
  <c r="H3447"/>
  <c r="I3447"/>
  <c r="J3447"/>
  <c r="K3447"/>
  <c r="L3447"/>
  <c r="M3447"/>
  <c r="N3447"/>
  <c r="O3447"/>
  <c r="P3447"/>
  <c r="Q3447"/>
  <c r="R3447"/>
  <c r="S3447"/>
  <c r="T3447"/>
  <c r="U3447"/>
  <c r="V3447"/>
  <c r="W3447"/>
  <c r="X3447"/>
  <c r="Y3447"/>
  <c r="Z3447"/>
  <c r="AA3447"/>
  <c r="AB3447"/>
  <c r="AC3447"/>
  <c r="AD3447"/>
  <c r="H3448"/>
  <c r="I3448"/>
  <c r="J3448"/>
  <c r="K3448"/>
  <c r="L3448"/>
  <c r="M3448"/>
  <c r="N3448"/>
  <c r="O3448"/>
  <c r="P3448"/>
  <c r="Q3448"/>
  <c r="R3448"/>
  <c r="S3448"/>
  <c r="T3448"/>
  <c r="U3448"/>
  <c r="V3448"/>
  <c r="W3448"/>
  <c r="X3448"/>
  <c r="Y3448"/>
  <c r="Z3448"/>
  <c r="AA3448"/>
  <c r="AB3448"/>
  <c r="AC3448"/>
  <c r="AD3448"/>
  <c r="H3449"/>
  <c r="I3449"/>
  <c r="J3449"/>
  <c r="K3449"/>
  <c r="L3449"/>
  <c r="M3449"/>
  <c r="N3449"/>
  <c r="O3449"/>
  <c r="P3449"/>
  <c r="Q3449"/>
  <c r="R3449"/>
  <c r="S3449"/>
  <c r="T3449"/>
  <c r="U3449"/>
  <c r="V3449"/>
  <c r="W3449"/>
  <c r="X3449"/>
  <c r="Y3449"/>
  <c r="Z3449"/>
  <c r="AA3449"/>
  <c r="AB3449"/>
  <c r="AC3449"/>
  <c r="AD3449"/>
  <c r="H3450"/>
  <c r="I3450"/>
  <c r="J3450"/>
  <c r="K3450"/>
  <c r="L3450"/>
  <c r="M3450"/>
  <c r="N3450"/>
  <c r="O3450"/>
  <c r="P3450"/>
  <c r="Q3450"/>
  <c r="R3450"/>
  <c r="S3450"/>
  <c r="T3450"/>
  <c r="U3450"/>
  <c r="V3450"/>
  <c r="W3450"/>
  <c r="X3450"/>
  <c r="Y3450"/>
  <c r="Z3450"/>
  <c r="AA3450"/>
  <c r="AB3450"/>
  <c r="AC3450"/>
  <c r="AD3450"/>
  <c r="H3451"/>
  <c r="I3451"/>
  <c r="J3451"/>
  <c r="K3451"/>
  <c r="L3451"/>
  <c r="M3451"/>
  <c r="N3451"/>
  <c r="O3451"/>
  <c r="P3451"/>
  <c r="Q3451"/>
  <c r="R3451"/>
  <c r="S3451"/>
  <c r="T3451"/>
  <c r="U3451"/>
  <c r="V3451"/>
  <c r="W3451"/>
  <c r="X3451"/>
  <c r="Y3451"/>
  <c r="Z3451"/>
  <c r="AA3451"/>
  <c r="AB3451"/>
  <c r="AC3451"/>
  <c r="AD3451"/>
  <c r="H3452"/>
  <c r="I3452"/>
  <c r="J3452"/>
  <c r="K3452"/>
  <c r="L3452"/>
  <c r="M3452"/>
  <c r="N3452"/>
  <c r="O3452"/>
  <c r="P3452"/>
  <c r="Q3452"/>
  <c r="R3452"/>
  <c r="S3452"/>
  <c r="T3452"/>
  <c r="U3452"/>
  <c r="V3452"/>
  <c r="W3452"/>
  <c r="X3452"/>
  <c r="Y3452"/>
  <c r="Z3452"/>
  <c r="AA3452"/>
  <c r="AB3452"/>
  <c r="AC3452"/>
  <c r="AD3452"/>
  <c r="H3453"/>
  <c r="I3453"/>
  <c r="J3453"/>
  <c r="K3453"/>
  <c r="L3453"/>
  <c r="M3453"/>
  <c r="N3453"/>
  <c r="O3453"/>
  <c r="P3453"/>
  <c r="Q3453"/>
  <c r="R3453"/>
  <c r="S3453"/>
  <c r="T3453"/>
  <c r="U3453"/>
  <c r="V3453"/>
  <c r="W3453"/>
  <c r="X3453"/>
  <c r="Y3453"/>
  <c r="Z3453"/>
  <c r="AA3453"/>
  <c r="AB3453"/>
  <c r="AC3453"/>
  <c r="AD3453"/>
  <c r="H3454"/>
  <c r="I3454"/>
  <c r="J3454"/>
  <c r="K3454"/>
  <c r="L3454"/>
  <c r="M3454"/>
  <c r="N3454"/>
  <c r="O3454"/>
  <c r="P3454"/>
  <c r="Q3454"/>
  <c r="R3454"/>
  <c r="S3454"/>
  <c r="T3454"/>
  <c r="U3454"/>
  <c r="V3454"/>
  <c r="W3454"/>
  <c r="X3454"/>
  <c r="Y3454"/>
  <c r="Z3454"/>
  <c r="AA3454"/>
  <c r="AB3454"/>
  <c r="AC3454"/>
  <c r="AD3454"/>
  <c r="H3455"/>
  <c r="I3455"/>
  <c r="J3455"/>
  <c r="K3455"/>
  <c r="L3455"/>
  <c r="M3455"/>
  <c r="N3455"/>
  <c r="O3455"/>
  <c r="P3455"/>
  <c r="Q3455"/>
  <c r="R3455"/>
  <c r="S3455"/>
  <c r="T3455"/>
  <c r="U3455"/>
  <c r="V3455"/>
  <c r="W3455"/>
  <c r="X3455"/>
  <c r="Y3455"/>
  <c r="Z3455"/>
  <c r="AA3455"/>
  <c r="AB3455"/>
  <c r="AC3455"/>
  <c r="AD3455"/>
  <c r="H3457"/>
  <c r="I3457"/>
  <c r="J3457"/>
  <c r="K3457"/>
  <c r="L3457"/>
  <c r="M3457"/>
  <c r="N3457"/>
  <c r="O3457"/>
  <c r="P3457"/>
  <c r="Q3457"/>
  <c r="R3457"/>
  <c r="S3457"/>
  <c r="T3457"/>
  <c r="U3457"/>
  <c r="V3457"/>
  <c r="W3457"/>
  <c r="X3457"/>
  <c r="Y3457"/>
  <c r="Z3457"/>
  <c r="AA3457"/>
  <c r="AB3457"/>
  <c r="AC3457"/>
  <c r="AD3457"/>
  <c r="H3458"/>
  <c r="I3458"/>
  <c r="J3458"/>
  <c r="K3458"/>
  <c r="L3458"/>
  <c r="M3458"/>
  <c r="N3458"/>
  <c r="O3458"/>
  <c r="P3458"/>
  <c r="Q3458"/>
  <c r="R3458"/>
  <c r="S3458"/>
  <c r="T3458"/>
  <c r="U3458"/>
  <c r="V3458"/>
  <c r="W3458"/>
  <c r="X3458"/>
  <c r="Y3458"/>
  <c r="Z3458"/>
  <c r="AA3458"/>
  <c r="AB3458"/>
  <c r="AC3458"/>
  <c r="AD3458"/>
  <c r="H3459"/>
  <c r="I3459"/>
  <c r="J3459"/>
  <c r="K3459"/>
  <c r="L3459"/>
  <c r="M3459"/>
  <c r="N3459"/>
  <c r="O3459"/>
  <c r="P3459"/>
  <c r="Q3459"/>
  <c r="R3459"/>
  <c r="S3459"/>
  <c r="T3459"/>
  <c r="U3459"/>
  <c r="V3459"/>
  <c r="W3459"/>
  <c r="X3459"/>
  <c r="Y3459"/>
  <c r="Z3459"/>
  <c r="AA3459"/>
  <c r="AB3459"/>
  <c r="AC3459"/>
  <c r="AD3459"/>
  <c r="H3460"/>
  <c r="I3460"/>
  <c r="J3460"/>
  <c r="K3460"/>
  <c r="L3460"/>
  <c r="M3460"/>
  <c r="N3460"/>
  <c r="O3460"/>
  <c r="P3460"/>
  <c r="Q3460"/>
  <c r="R3460"/>
  <c r="S3460"/>
  <c r="T3460"/>
  <c r="U3460"/>
  <c r="V3460"/>
  <c r="W3460"/>
  <c r="X3460"/>
  <c r="Y3460"/>
  <c r="Z3460"/>
  <c r="AA3460"/>
  <c r="AB3460"/>
  <c r="AC3460"/>
  <c r="AD3460"/>
  <c r="H3461"/>
  <c r="I3461"/>
  <c r="J3461"/>
  <c r="K3461"/>
  <c r="L3461"/>
  <c r="M3461"/>
  <c r="N3461"/>
  <c r="O3461"/>
  <c r="P3461"/>
  <c r="Q3461"/>
  <c r="R3461"/>
  <c r="S3461"/>
  <c r="T3461"/>
  <c r="U3461"/>
  <c r="V3461"/>
  <c r="W3461"/>
  <c r="X3461"/>
  <c r="Y3461"/>
  <c r="Z3461"/>
  <c r="AA3461"/>
  <c r="AB3461"/>
  <c r="AC3461"/>
  <c r="AD3461"/>
  <c r="H3462"/>
  <c r="I3462"/>
  <c r="J3462"/>
  <c r="K3462"/>
  <c r="L3462"/>
  <c r="M3462"/>
  <c r="N3462"/>
  <c r="O3462"/>
  <c r="P3462"/>
  <c r="Q3462"/>
  <c r="R3462"/>
  <c r="S3462"/>
  <c r="T3462"/>
  <c r="U3462"/>
  <c r="V3462"/>
  <c r="W3462"/>
  <c r="X3462"/>
  <c r="Y3462"/>
  <c r="Z3462"/>
  <c r="AA3462"/>
  <c r="AB3462"/>
  <c r="AC3462"/>
  <c r="AD3462"/>
  <c r="H3463"/>
  <c r="I3463"/>
  <c r="J3463"/>
  <c r="K3463"/>
  <c r="L3463"/>
  <c r="M3463"/>
  <c r="N3463"/>
  <c r="O3463"/>
  <c r="P3463"/>
  <c r="Q3463"/>
  <c r="R3463"/>
  <c r="S3463"/>
  <c r="T3463"/>
  <c r="U3463"/>
  <c r="V3463"/>
  <c r="W3463"/>
  <c r="X3463"/>
  <c r="Y3463"/>
  <c r="Z3463"/>
  <c r="AA3463"/>
  <c r="AB3463"/>
  <c r="AC3463"/>
  <c r="AD3463"/>
  <c r="H3464"/>
  <c r="I3464"/>
  <c r="J3464"/>
  <c r="K3464"/>
  <c r="L3464"/>
  <c r="M3464"/>
  <c r="N3464"/>
  <c r="O3464"/>
  <c r="P3464"/>
  <c r="Q3464"/>
  <c r="R3464"/>
  <c r="S3464"/>
  <c r="T3464"/>
  <c r="U3464"/>
  <c r="V3464"/>
  <c r="W3464"/>
  <c r="X3464"/>
  <c r="Y3464"/>
  <c r="Z3464"/>
  <c r="AA3464"/>
  <c r="AB3464"/>
  <c r="AC3464"/>
  <c r="AD3464"/>
  <c r="H3466"/>
  <c r="I3466"/>
  <c r="J3466"/>
  <c r="K3466"/>
  <c r="L3466"/>
  <c r="M3466"/>
  <c r="N3466"/>
  <c r="O3466"/>
  <c r="P3466"/>
  <c r="Q3466"/>
  <c r="R3466"/>
  <c r="S3466"/>
  <c r="T3466"/>
  <c r="U3466"/>
  <c r="V3466"/>
  <c r="W3466"/>
  <c r="X3466"/>
  <c r="Y3466"/>
  <c r="Z3466"/>
  <c r="AA3466"/>
  <c r="AB3466"/>
  <c r="AC3466"/>
  <c r="AD3466"/>
  <c r="H3467"/>
  <c r="I3467"/>
  <c r="J3467"/>
  <c r="K3467"/>
  <c r="L3467"/>
  <c r="M3467"/>
  <c r="N3467"/>
  <c r="O3467"/>
  <c r="P3467"/>
  <c r="Q3467"/>
  <c r="R3467"/>
  <c r="S3467"/>
  <c r="T3467"/>
  <c r="U3467"/>
  <c r="V3467"/>
  <c r="W3467"/>
  <c r="X3467"/>
  <c r="Y3467"/>
  <c r="Z3467"/>
  <c r="AA3467"/>
  <c r="AB3467"/>
  <c r="AC3467"/>
  <c r="AD3467"/>
  <c r="H3468"/>
  <c r="I3468"/>
  <c r="J3468"/>
  <c r="K3468"/>
  <c r="L3468"/>
  <c r="M3468"/>
  <c r="N3468"/>
  <c r="O3468"/>
  <c r="P3468"/>
  <c r="Q3468"/>
  <c r="R3468"/>
  <c r="S3468"/>
  <c r="T3468"/>
  <c r="U3468"/>
  <c r="V3468"/>
  <c r="W3468"/>
  <c r="X3468"/>
  <c r="Y3468"/>
  <c r="Z3468"/>
  <c r="AA3468"/>
  <c r="AB3468"/>
  <c r="AC3468"/>
  <c r="AD3468"/>
  <c r="H3469"/>
  <c r="I3469"/>
  <c r="J3469"/>
  <c r="K3469"/>
  <c r="L3469"/>
  <c r="M3469"/>
  <c r="N3469"/>
  <c r="O3469"/>
  <c r="P3469"/>
  <c r="Q3469"/>
  <c r="R3469"/>
  <c r="S3469"/>
  <c r="T3469"/>
  <c r="U3469"/>
  <c r="V3469"/>
  <c r="W3469"/>
  <c r="X3469"/>
  <c r="Y3469"/>
  <c r="Z3469"/>
  <c r="AA3469"/>
  <c r="AB3469"/>
  <c r="AC3469"/>
  <c r="AD3469"/>
  <c r="H3470"/>
  <c r="I3470"/>
  <c r="J3470"/>
  <c r="K3470"/>
  <c r="L3470"/>
  <c r="M3470"/>
  <c r="N3470"/>
  <c r="O3470"/>
  <c r="P3470"/>
  <c r="Q3470"/>
  <c r="R3470"/>
  <c r="S3470"/>
  <c r="T3470"/>
  <c r="U3470"/>
  <c r="V3470"/>
  <c r="W3470"/>
  <c r="X3470"/>
  <c r="Y3470"/>
  <c r="Z3470"/>
  <c r="AA3470"/>
  <c r="AB3470"/>
  <c r="AC3470"/>
  <c r="AD3470"/>
  <c r="H3471"/>
  <c r="I3471"/>
  <c r="J3471"/>
  <c r="K3471"/>
  <c r="L3471"/>
  <c r="M3471"/>
  <c r="N3471"/>
  <c r="O3471"/>
  <c r="P3471"/>
  <c r="Q3471"/>
  <c r="R3471"/>
  <c r="S3471"/>
  <c r="T3471"/>
  <c r="U3471"/>
  <c r="V3471"/>
  <c r="W3471"/>
  <c r="X3471"/>
  <c r="Y3471"/>
  <c r="Z3471"/>
  <c r="AA3471"/>
  <c r="AB3471"/>
  <c r="AC3471"/>
  <c r="AD3471"/>
  <c r="H3472"/>
  <c r="I3472"/>
  <c r="J3472"/>
  <c r="K3472"/>
  <c r="L3472"/>
  <c r="M3472"/>
  <c r="N3472"/>
  <c r="O3472"/>
  <c r="P3472"/>
  <c r="Q3472"/>
  <c r="R3472"/>
  <c r="S3472"/>
  <c r="T3472"/>
  <c r="U3472"/>
  <c r="V3472"/>
  <c r="W3472"/>
  <c r="X3472"/>
  <c r="Y3472"/>
  <c r="Z3472"/>
  <c r="AA3472"/>
  <c r="AB3472"/>
  <c r="AC3472"/>
  <c r="AD3472"/>
  <c r="H3473"/>
  <c r="I3473"/>
  <c r="J3473"/>
  <c r="K3473"/>
  <c r="L3473"/>
  <c r="M3473"/>
  <c r="N3473"/>
  <c r="O3473"/>
  <c r="P3473"/>
  <c r="Q3473"/>
  <c r="R3473"/>
  <c r="S3473"/>
  <c r="T3473"/>
  <c r="U3473"/>
  <c r="V3473"/>
  <c r="W3473"/>
  <c r="X3473"/>
  <c r="Y3473"/>
  <c r="Z3473"/>
  <c r="AA3473"/>
  <c r="AB3473"/>
  <c r="AC3473"/>
  <c r="AD3473"/>
  <c r="H3474"/>
  <c r="I3474"/>
  <c r="J3474"/>
  <c r="K3474"/>
  <c r="L3474"/>
  <c r="M3474"/>
  <c r="N3474"/>
  <c r="O3474"/>
  <c r="P3474"/>
  <c r="Q3474"/>
  <c r="R3474"/>
  <c r="S3474"/>
  <c r="T3474"/>
  <c r="U3474"/>
  <c r="V3474"/>
  <c r="W3474"/>
  <c r="X3474"/>
  <c r="Y3474"/>
  <c r="Z3474"/>
  <c r="AA3474"/>
  <c r="AB3474"/>
  <c r="AC3474"/>
  <c r="AD3474"/>
  <c r="H3475"/>
  <c r="I3475"/>
  <c r="J3475"/>
  <c r="K3475"/>
  <c r="L3475"/>
  <c r="M3475"/>
  <c r="N3475"/>
  <c r="O3475"/>
  <c r="P3475"/>
  <c r="Q3475"/>
  <c r="R3475"/>
  <c r="S3475"/>
  <c r="T3475"/>
  <c r="U3475"/>
  <c r="V3475"/>
  <c r="W3475"/>
  <c r="X3475"/>
  <c r="Y3475"/>
  <c r="Z3475"/>
  <c r="AA3475"/>
  <c r="AB3475"/>
  <c r="AC3475"/>
  <c r="AD3475"/>
  <c r="H3476"/>
  <c r="I3476"/>
  <c r="J3476"/>
  <c r="K3476"/>
  <c r="L3476"/>
  <c r="M3476"/>
  <c r="N3476"/>
  <c r="O3476"/>
  <c r="P3476"/>
  <c r="Q3476"/>
  <c r="R3476"/>
  <c r="S3476"/>
  <c r="T3476"/>
  <c r="U3476"/>
  <c r="V3476"/>
  <c r="W3476"/>
  <c r="X3476"/>
  <c r="Y3476"/>
  <c r="Z3476"/>
  <c r="AA3476"/>
  <c r="AB3476"/>
  <c r="AC3476"/>
  <c r="AD3476"/>
  <c r="H3477"/>
  <c r="I3477"/>
  <c r="J3477"/>
  <c r="K3477"/>
  <c r="L3477"/>
  <c r="M3477"/>
  <c r="N3477"/>
  <c r="O3477"/>
  <c r="P3477"/>
  <c r="Q3477"/>
  <c r="R3477"/>
  <c r="S3477"/>
  <c r="T3477"/>
  <c r="U3477"/>
  <c r="V3477"/>
  <c r="W3477"/>
  <c r="X3477"/>
  <c r="Y3477"/>
  <c r="Z3477"/>
  <c r="AA3477"/>
  <c r="AB3477"/>
  <c r="AC3477"/>
  <c r="AD3477"/>
  <c r="H3478"/>
  <c r="I3478"/>
  <c r="J3478"/>
  <c r="K3478"/>
  <c r="L3478"/>
  <c r="M3478"/>
  <c r="N3478"/>
  <c r="O3478"/>
  <c r="P3478"/>
  <c r="Q3478"/>
  <c r="R3478"/>
  <c r="S3478"/>
  <c r="T3478"/>
  <c r="U3478"/>
  <c r="V3478"/>
  <c r="W3478"/>
  <c r="X3478"/>
  <c r="Y3478"/>
  <c r="Z3478"/>
  <c r="AA3478"/>
  <c r="AB3478"/>
  <c r="AC3478"/>
  <c r="AD3478"/>
  <c r="H3479"/>
  <c r="I3479"/>
  <c r="J3479"/>
  <c r="K3479"/>
  <c r="L3479"/>
  <c r="M3479"/>
  <c r="N3479"/>
  <c r="O3479"/>
  <c r="P3479"/>
  <c r="Q3479"/>
  <c r="R3479"/>
  <c r="S3479"/>
  <c r="T3479"/>
  <c r="U3479"/>
  <c r="V3479"/>
  <c r="W3479"/>
  <c r="X3479"/>
  <c r="Y3479"/>
  <c r="Z3479"/>
  <c r="AA3479"/>
  <c r="AB3479"/>
  <c r="AC3479"/>
  <c r="AD3479"/>
  <c r="H3480"/>
  <c r="I3480"/>
  <c r="J3480"/>
  <c r="K3480"/>
  <c r="L3480"/>
  <c r="M3480"/>
  <c r="N3480"/>
  <c r="O3480"/>
  <c r="P3480"/>
  <c r="Q3480"/>
  <c r="R3480"/>
  <c r="S3480"/>
  <c r="T3480"/>
  <c r="U3480"/>
  <c r="V3480"/>
  <c r="W3480"/>
  <c r="X3480"/>
  <c r="Y3480"/>
  <c r="Z3480"/>
  <c r="AA3480"/>
  <c r="AB3480"/>
  <c r="AC3480"/>
  <c r="AD3480"/>
  <c r="H3481"/>
  <c r="I3481"/>
  <c r="J3481"/>
  <c r="K3481"/>
  <c r="L3481"/>
  <c r="M3481"/>
  <c r="N3481"/>
  <c r="O3481"/>
  <c r="P3481"/>
  <c r="Q3481"/>
  <c r="R3481"/>
  <c r="S3481"/>
  <c r="T3481"/>
  <c r="U3481"/>
  <c r="V3481"/>
  <c r="W3481"/>
  <c r="X3481"/>
  <c r="Y3481"/>
  <c r="Z3481"/>
  <c r="AA3481"/>
  <c r="AB3481"/>
  <c r="AC3481"/>
  <c r="AD3481"/>
  <c r="H3482"/>
  <c r="I3482"/>
  <c r="J3482"/>
  <c r="K3482"/>
  <c r="L3482"/>
  <c r="M3482"/>
  <c r="N3482"/>
  <c r="O3482"/>
  <c r="P3482"/>
  <c r="Q3482"/>
  <c r="R3482"/>
  <c r="S3482"/>
  <c r="T3482"/>
  <c r="U3482"/>
  <c r="V3482"/>
  <c r="W3482"/>
  <c r="X3482"/>
  <c r="Y3482"/>
  <c r="Z3482"/>
  <c r="AA3482"/>
  <c r="AB3482"/>
  <c r="AC3482"/>
  <c r="AD3482"/>
  <c r="H3483"/>
  <c r="I3483"/>
  <c r="J3483"/>
  <c r="K3483"/>
  <c r="L3483"/>
  <c r="M3483"/>
  <c r="N3483"/>
  <c r="O3483"/>
  <c r="P3483"/>
  <c r="Q3483"/>
  <c r="R3483"/>
  <c r="S3483"/>
  <c r="T3483"/>
  <c r="U3483"/>
  <c r="V3483"/>
  <c r="W3483"/>
  <c r="X3483"/>
  <c r="Y3483"/>
  <c r="Z3483"/>
  <c r="AA3483"/>
  <c r="AB3483"/>
  <c r="AC3483"/>
  <c r="AD3483"/>
  <c r="H3484"/>
  <c r="I3484"/>
  <c r="J3484"/>
  <c r="K3484"/>
  <c r="L3484"/>
  <c r="M3484"/>
  <c r="N3484"/>
  <c r="O3484"/>
  <c r="P3484"/>
  <c r="Q3484"/>
  <c r="R3484"/>
  <c r="S3484"/>
  <c r="T3484"/>
  <c r="U3484"/>
  <c r="V3484"/>
  <c r="W3484"/>
  <c r="X3484"/>
  <c r="Y3484"/>
  <c r="Z3484"/>
  <c r="AA3484"/>
  <c r="AB3484"/>
  <c r="AC3484"/>
  <c r="AD3484"/>
  <c r="H3485"/>
  <c r="I3485"/>
  <c r="J3485"/>
  <c r="K3485"/>
  <c r="L3485"/>
  <c r="M3485"/>
  <c r="N3485"/>
  <c r="O3485"/>
  <c r="P3485"/>
  <c r="Q3485"/>
  <c r="R3485"/>
  <c r="S3485"/>
  <c r="T3485"/>
  <c r="U3485"/>
  <c r="V3485"/>
  <c r="W3485"/>
  <c r="X3485"/>
  <c r="Y3485"/>
  <c r="Z3485"/>
  <c r="AA3485"/>
  <c r="AB3485"/>
  <c r="AC3485"/>
  <c r="AD3485"/>
  <c r="H3486"/>
  <c r="I3486"/>
  <c r="J3486"/>
  <c r="K3486"/>
  <c r="L3486"/>
  <c r="M3486"/>
  <c r="N3486"/>
  <c r="O3486"/>
  <c r="P3486"/>
  <c r="Q3486"/>
  <c r="R3486"/>
  <c r="S3486"/>
  <c r="T3486"/>
  <c r="U3486"/>
  <c r="V3486"/>
  <c r="W3486"/>
  <c r="X3486"/>
  <c r="Y3486"/>
  <c r="Z3486"/>
  <c r="AA3486"/>
  <c r="AB3486"/>
  <c r="AC3486"/>
  <c r="AD3486"/>
  <c r="H3487"/>
  <c r="I3487"/>
  <c r="J3487"/>
  <c r="K3487"/>
  <c r="L3487"/>
  <c r="M3487"/>
  <c r="N3487"/>
  <c r="O3487"/>
  <c r="P3487"/>
  <c r="Q3487"/>
  <c r="R3487"/>
  <c r="S3487"/>
  <c r="T3487"/>
  <c r="U3487"/>
  <c r="V3487"/>
  <c r="W3487"/>
  <c r="X3487"/>
  <c r="Y3487"/>
  <c r="Z3487"/>
  <c r="AA3487"/>
  <c r="AB3487"/>
  <c r="AC3487"/>
  <c r="AD3487"/>
  <c r="H3488"/>
  <c r="I3488"/>
  <c r="J3488"/>
  <c r="K3488"/>
  <c r="L3488"/>
  <c r="M3488"/>
  <c r="N3488"/>
  <c r="O3488"/>
  <c r="P3488"/>
  <c r="Q3488"/>
  <c r="R3488"/>
  <c r="S3488"/>
  <c r="T3488"/>
  <c r="U3488"/>
  <c r="V3488"/>
  <c r="W3488"/>
  <c r="X3488"/>
  <c r="Y3488"/>
  <c r="Z3488"/>
  <c r="AA3488"/>
  <c r="AB3488"/>
  <c r="AC3488"/>
  <c r="AD3488"/>
  <c r="H3489"/>
  <c r="I3489"/>
  <c r="J3489"/>
  <c r="K3489"/>
  <c r="L3489"/>
  <c r="M3489"/>
  <c r="N3489"/>
  <c r="O3489"/>
  <c r="P3489"/>
  <c r="Q3489"/>
  <c r="R3489"/>
  <c r="S3489"/>
  <c r="T3489"/>
  <c r="U3489"/>
  <c r="V3489"/>
  <c r="W3489"/>
  <c r="X3489"/>
  <c r="Y3489"/>
  <c r="Z3489"/>
  <c r="AA3489"/>
  <c r="AB3489"/>
  <c r="AC3489"/>
  <c r="AD3489"/>
  <c r="H3491"/>
  <c r="I3491"/>
  <c r="J3491"/>
  <c r="K3491"/>
  <c r="L3491"/>
  <c r="M3491"/>
  <c r="N3491"/>
  <c r="O3491"/>
  <c r="P3491"/>
  <c r="Q3491"/>
  <c r="R3491"/>
  <c r="S3491"/>
  <c r="T3491"/>
  <c r="U3491"/>
  <c r="V3491"/>
  <c r="W3491"/>
  <c r="X3491"/>
  <c r="Y3491"/>
  <c r="Z3491"/>
  <c r="AA3491"/>
  <c r="AB3491"/>
  <c r="AC3491"/>
  <c r="AD3491"/>
  <c r="H3492"/>
  <c r="I3492"/>
  <c r="J3492"/>
  <c r="K3492"/>
  <c r="L3492"/>
  <c r="M3492"/>
  <c r="N3492"/>
  <c r="O3492"/>
  <c r="P3492"/>
  <c r="Q3492"/>
  <c r="R3492"/>
  <c r="S3492"/>
  <c r="T3492"/>
  <c r="U3492"/>
  <c r="V3492"/>
  <c r="W3492"/>
  <c r="X3492"/>
  <c r="Y3492"/>
  <c r="Z3492"/>
  <c r="AA3492"/>
  <c r="AB3492"/>
  <c r="AC3492"/>
  <c r="AD3492"/>
  <c r="H3493"/>
  <c r="I3493"/>
  <c r="J3493"/>
  <c r="K3493"/>
  <c r="L3493"/>
  <c r="M3493"/>
  <c r="N3493"/>
  <c r="O3493"/>
  <c r="P3493"/>
  <c r="Q3493"/>
  <c r="R3493"/>
  <c r="S3493"/>
  <c r="T3493"/>
  <c r="U3493"/>
  <c r="V3493"/>
  <c r="W3493"/>
  <c r="X3493"/>
  <c r="Y3493"/>
  <c r="Z3493"/>
  <c r="AA3493"/>
  <c r="AB3493"/>
  <c r="AC3493"/>
  <c r="AD3493"/>
  <c r="H3494"/>
  <c r="I3494"/>
  <c r="J3494"/>
  <c r="K3494"/>
  <c r="L3494"/>
  <c r="M3494"/>
  <c r="N3494"/>
  <c r="O3494"/>
  <c r="P3494"/>
  <c r="Q3494"/>
  <c r="R3494"/>
  <c r="S3494"/>
  <c r="T3494"/>
  <c r="U3494"/>
  <c r="V3494"/>
  <c r="W3494"/>
  <c r="X3494"/>
  <c r="Y3494"/>
  <c r="Z3494"/>
  <c r="AA3494"/>
  <c r="AB3494"/>
  <c r="AC3494"/>
  <c r="AD3494"/>
  <c r="H3495"/>
  <c r="I3495"/>
  <c r="J3495"/>
  <c r="K3495"/>
  <c r="L3495"/>
  <c r="M3495"/>
  <c r="N3495"/>
  <c r="O3495"/>
  <c r="P3495"/>
  <c r="Q3495"/>
  <c r="R3495"/>
  <c r="S3495"/>
  <c r="T3495"/>
  <c r="U3495"/>
  <c r="V3495"/>
  <c r="W3495"/>
  <c r="X3495"/>
  <c r="Y3495"/>
  <c r="Z3495"/>
  <c r="AA3495"/>
  <c r="AB3495"/>
  <c r="AC3495"/>
  <c r="AD3495"/>
  <c r="H3496"/>
  <c r="I3496"/>
  <c r="J3496"/>
  <c r="K3496"/>
  <c r="L3496"/>
  <c r="M3496"/>
  <c r="N3496"/>
  <c r="O3496"/>
  <c r="P3496"/>
  <c r="Q3496"/>
  <c r="R3496"/>
  <c r="S3496"/>
  <c r="T3496"/>
  <c r="U3496"/>
  <c r="V3496"/>
  <c r="W3496"/>
  <c r="X3496"/>
  <c r="Y3496"/>
  <c r="Z3496"/>
  <c r="AA3496"/>
  <c r="AB3496"/>
  <c r="AC3496"/>
  <c r="AD3496"/>
  <c r="H3497"/>
  <c r="I3497"/>
  <c r="J3497"/>
  <c r="K3497"/>
  <c r="L3497"/>
  <c r="M3497"/>
  <c r="N3497"/>
  <c r="O3497"/>
  <c r="P3497"/>
  <c r="Q3497"/>
  <c r="R3497"/>
  <c r="S3497"/>
  <c r="T3497"/>
  <c r="U3497"/>
  <c r="V3497"/>
  <c r="W3497"/>
  <c r="X3497"/>
  <c r="Y3497"/>
  <c r="Z3497"/>
  <c r="AA3497"/>
  <c r="AB3497"/>
  <c r="AC3497"/>
  <c r="AD3497"/>
  <c r="H3498"/>
  <c r="I3498"/>
  <c r="J3498"/>
  <c r="K3498"/>
  <c r="L3498"/>
  <c r="M3498"/>
  <c r="N3498"/>
  <c r="O3498"/>
  <c r="P3498"/>
  <c r="Q3498"/>
  <c r="R3498"/>
  <c r="S3498"/>
  <c r="T3498"/>
  <c r="U3498"/>
  <c r="V3498"/>
  <c r="W3498"/>
  <c r="X3498"/>
  <c r="Y3498"/>
  <c r="Z3498"/>
  <c r="AA3498"/>
  <c r="AB3498"/>
  <c r="AC3498"/>
  <c r="AD3498"/>
  <c r="H3499"/>
  <c r="I3499"/>
  <c r="J3499"/>
  <c r="K3499"/>
  <c r="L3499"/>
  <c r="M3499"/>
  <c r="N3499"/>
  <c r="O3499"/>
  <c r="P3499"/>
  <c r="Q3499"/>
  <c r="R3499"/>
  <c r="S3499"/>
  <c r="T3499"/>
  <c r="U3499"/>
  <c r="V3499"/>
  <c r="W3499"/>
  <c r="X3499"/>
  <c r="Y3499"/>
  <c r="Z3499"/>
  <c r="AA3499"/>
  <c r="AB3499"/>
  <c r="AC3499"/>
  <c r="AD3499"/>
  <c r="H3500"/>
  <c r="I3500"/>
  <c r="J3500"/>
  <c r="K3500"/>
  <c r="L3500"/>
  <c r="M3500"/>
  <c r="N3500"/>
  <c r="O3500"/>
  <c r="P3500"/>
  <c r="Q3500"/>
  <c r="R3500"/>
  <c r="S3500"/>
  <c r="T3500"/>
  <c r="U3500"/>
  <c r="V3500"/>
  <c r="W3500"/>
  <c r="X3500"/>
  <c r="Y3500"/>
  <c r="Z3500"/>
  <c r="AA3500"/>
  <c r="AB3500"/>
  <c r="AC3500"/>
  <c r="AD3500"/>
  <c r="H3501"/>
  <c r="I3501"/>
  <c r="J3501"/>
  <c r="K3501"/>
  <c r="L3501"/>
  <c r="M3501"/>
  <c r="N3501"/>
  <c r="O3501"/>
  <c r="P3501"/>
  <c r="Q3501"/>
  <c r="R3501"/>
  <c r="S3501"/>
  <c r="T3501"/>
  <c r="U3501"/>
  <c r="V3501"/>
  <c r="W3501"/>
  <c r="X3501"/>
  <c r="Y3501"/>
  <c r="Z3501"/>
  <c r="AA3501"/>
  <c r="AB3501"/>
  <c r="AC3501"/>
  <c r="AD3501"/>
  <c r="H3502"/>
  <c r="I3502"/>
  <c r="J3502"/>
  <c r="K3502"/>
  <c r="L3502"/>
  <c r="M3502"/>
  <c r="N3502"/>
  <c r="O3502"/>
  <c r="P3502"/>
  <c r="Q3502"/>
  <c r="R3502"/>
  <c r="S3502"/>
  <c r="T3502"/>
  <c r="U3502"/>
  <c r="V3502"/>
  <c r="W3502"/>
  <c r="X3502"/>
  <c r="Y3502"/>
  <c r="Z3502"/>
  <c r="AA3502"/>
  <c r="AB3502"/>
  <c r="AC3502"/>
  <c r="AD3502"/>
  <c r="H3503"/>
  <c r="I3503"/>
  <c r="J3503"/>
  <c r="K3503"/>
  <c r="L3503"/>
  <c r="M3503"/>
  <c r="N3503"/>
  <c r="O3503"/>
  <c r="P3503"/>
  <c r="Q3503"/>
  <c r="R3503"/>
  <c r="S3503"/>
  <c r="T3503"/>
  <c r="U3503"/>
  <c r="V3503"/>
  <c r="W3503"/>
  <c r="X3503"/>
  <c r="Y3503"/>
  <c r="Z3503"/>
  <c r="AA3503"/>
  <c r="AB3503"/>
  <c r="AC3503"/>
  <c r="AD3503"/>
  <c r="H3504"/>
  <c r="I3504"/>
  <c r="J3504"/>
  <c r="K3504"/>
  <c r="L3504"/>
  <c r="M3504"/>
  <c r="N3504"/>
  <c r="O3504"/>
  <c r="P3504"/>
  <c r="Q3504"/>
  <c r="R3504"/>
  <c r="S3504"/>
  <c r="T3504"/>
  <c r="U3504"/>
  <c r="V3504"/>
  <c r="W3504"/>
  <c r="X3504"/>
  <c r="Y3504"/>
  <c r="Z3504"/>
  <c r="AA3504"/>
  <c r="AB3504"/>
  <c r="AC3504"/>
  <c r="AD3504"/>
  <c r="H3505"/>
  <c r="I3505"/>
  <c r="J3505"/>
  <c r="K3505"/>
  <c r="L3505"/>
  <c r="M3505"/>
  <c r="N3505"/>
  <c r="O3505"/>
  <c r="P3505"/>
  <c r="Q3505"/>
  <c r="R3505"/>
  <c r="S3505"/>
  <c r="T3505"/>
  <c r="U3505"/>
  <c r="V3505"/>
  <c r="W3505"/>
  <c r="X3505"/>
  <c r="Y3505"/>
  <c r="Z3505"/>
  <c r="AA3505"/>
  <c r="AB3505"/>
  <c r="AC3505"/>
  <c r="AD3505"/>
  <c r="H3506"/>
  <c r="I3506"/>
  <c r="J3506"/>
  <c r="K3506"/>
  <c r="L3506"/>
  <c r="M3506"/>
  <c r="N3506"/>
  <c r="O3506"/>
  <c r="P3506"/>
  <c r="Q3506"/>
  <c r="R3506"/>
  <c r="S3506"/>
  <c r="T3506"/>
  <c r="U3506"/>
  <c r="V3506"/>
  <c r="W3506"/>
  <c r="X3506"/>
  <c r="Y3506"/>
  <c r="Z3506"/>
  <c r="AA3506"/>
  <c r="AB3506"/>
  <c r="AC3506"/>
  <c r="AD3506"/>
  <c r="H3507"/>
  <c r="I3507"/>
  <c r="J3507"/>
  <c r="K3507"/>
  <c r="L3507"/>
  <c r="M3507"/>
  <c r="N3507"/>
  <c r="O3507"/>
  <c r="P3507"/>
  <c r="Q3507"/>
  <c r="R3507"/>
  <c r="S3507"/>
  <c r="T3507"/>
  <c r="U3507"/>
  <c r="V3507"/>
  <c r="W3507"/>
  <c r="X3507"/>
  <c r="Y3507"/>
  <c r="Z3507"/>
  <c r="AA3507"/>
  <c r="AB3507"/>
  <c r="AC3507"/>
  <c r="AD3507"/>
  <c r="H3508"/>
  <c r="I3508"/>
  <c r="J3508"/>
  <c r="K3508"/>
  <c r="L3508"/>
  <c r="M3508"/>
  <c r="N3508"/>
  <c r="O3508"/>
  <c r="P3508"/>
  <c r="Q3508"/>
  <c r="R3508"/>
  <c r="S3508"/>
  <c r="T3508"/>
  <c r="U3508"/>
  <c r="V3508"/>
  <c r="W3508"/>
  <c r="X3508"/>
  <c r="Y3508"/>
  <c r="Z3508"/>
  <c r="AA3508"/>
  <c r="AB3508"/>
  <c r="AC3508"/>
  <c r="AD3508"/>
  <c r="H3509"/>
  <c r="I3509"/>
  <c r="J3509"/>
  <c r="K3509"/>
  <c r="L3509"/>
  <c r="M3509"/>
  <c r="N3509"/>
  <c r="O3509"/>
  <c r="P3509"/>
  <c r="Q3509"/>
  <c r="R3509"/>
  <c r="S3509"/>
  <c r="T3509"/>
  <c r="U3509"/>
  <c r="V3509"/>
  <c r="W3509"/>
  <c r="X3509"/>
  <c r="Y3509"/>
  <c r="Z3509"/>
  <c r="AA3509"/>
  <c r="AB3509"/>
  <c r="AC3509"/>
  <c r="AD3509"/>
  <c r="H3510"/>
  <c r="I3510"/>
  <c r="J3510"/>
  <c r="K3510"/>
  <c r="L3510"/>
  <c r="M3510"/>
  <c r="N3510"/>
  <c r="O3510"/>
  <c r="P3510"/>
  <c r="Q3510"/>
  <c r="R3510"/>
  <c r="S3510"/>
  <c r="T3510"/>
  <c r="U3510"/>
  <c r="V3510"/>
  <c r="W3510"/>
  <c r="X3510"/>
  <c r="Y3510"/>
  <c r="Z3510"/>
  <c r="AA3510"/>
  <c r="AB3510"/>
  <c r="AC3510"/>
  <c r="AD3510"/>
  <c r="H3511"/>
  <c r="I3511"/>
  <c r="J3511"/>
  <c r="K3511"/>
  <c r="L3511"/>
  <c r="M3511"/>
  <c r="N3511"/>
  <c r="O3511"/>
  <c r="P3511"/>
  <c r="Q3511"/>
  <c r="R3511"/>
  <c r="S3511"/>
  <c r="T3511"/>
  <c r="U3511"/>
  <c r="V3511"/>
  <c r="W3511"/>
  <c r="X3511"/>
  <c r="Y3511"/>
  <c r="Z3511"/>
  <c r="AA3511"/>
  <c r="AB3511"/>
  <c r="AC3511"/>
  <c r="AD3511"/>
  <c r="H3512"/>
  <c r="I3512"/>
  <c r="J3512"/>
  <c r="K3512"/>
  <c r="L3512"/>
  <c r="M3512"/>
  <c r="N3512"/>
  <c r="O3512"/>
  <c r="P3512"/>
  <c r="Q3512"/>
  <c r="R3512"/>
  <c r="S3512"/>
  <c r="T3512"/>
  <c r="U3512"/>
  <c r="V3512"/>
  <c r="W3512"/>
  <c r="X3512"/>
  <c r="Y3512"/>
  <c r="Z3512"/>
  <c r="AA3512"/>
  <c r="AB3512"/>
  <c r="AC3512"/>
  <c r="AD3512"/>
  <c r="H3513"/>
  <c r="I3513"/>
  <c r="J3513"/>
  <c r="K3513"/>
  <c r="L3513"/>
  <c r="M3513"/>
  <c r="N3513"/>
  <c r="O3513"/>
  <c r="P3513"/>
  <c r="Q3513"/>
  <c r="R3513"/>
  <c r="S3513"/>
  <c r="T3513"/>
  <c r="U3513"/>
  <c r="V3513"/>
  <c r="W3513"/>
  <c r="X3513"/>
  <c r="Y3513"/>
  <c r="Z3513"/>
  <c r="AA3513"/>
  <c r="AB3513"/>
  <c r="AC3513"/>
  <c r="AD3513"/>
  <c r="H3514"/>
  <c r="I3514"/>
  <c r="J3514"/>
  <c r="K3514"/>
  <c r="L3514"/>
  <c r="M3514"/>
  <c r="N3514"/>
  <c r="O3514"/>
  <c r="P3514"/>
  <c r="Q3514"/>
  <c r="R3514"/>
  <c r="S3514"/>
  <c r="T3514"/>
  <c r="U3514"/>
  <c r="V3514"/>
  <c r="W3514"/>
  <c r="X3514"/>
  <c r="Y3514"/>
  <c r="Z3514"/>
  <c r="AA3514"/>
  <c r="AB3514"/>
  <c r="AC3514"/>
  <c r="AD3514"/>
  <c r="H3516"/>
  <c r="I3516"/>
  <c r="J3516"/>
  <c r="K3516"/>
  <c r="L3516"/>
  <c r="M3516"/>
  <c r="N3516"/>
  <c r="O3516"/>
  <c r="P3516"/>
  <c r="Q3516"/>
  <c r="R3516"/>
  <c r="S3516"/>
  <c r="T3516"/>
  <c r="U3516"/>
  <c r="V3516"/>
  <c r="W3516"/>
  <c r="X3516"/>
  <c r="Y3516"/>
  <c r="Z3516"/>
  <c r="AA3516"/>
  <c r="AB3516"/>
  <c r="AC3516"/>
  <c r="AD3516"/>
  <c r="H3517"/>
  <c r="I3517"/>
  <c r="J3517"/>
  <c r="K3517"/>
  <c r="L3517"/>
  <c r="M3517"/>
  <c r="N3517"/>
  <c r="O3517"/>
  <c r="P3517"/>
  <c r="Q3517"/>
  <c r="R3517"/>
  <c r="S3517"/>
  <c r="T3517"/>
  <c r="U3517"/>
  <c r="V3517"/>
  <c r="W3517"/>
  <c r="X3517"/>
  <c r="Y3517"/>
  <c r="Z3517"/>
  <c r="AA3517"/>
  <c r="AB3517"/>
  <c r="AC3517"/>
  <c r="AD3517"/>
  <c r="H3518"/>
  <c r="I3518"/>
  <c r="J3518"/>
  <c r="K3518"/>
  <c r="L3518"/>
  <c r="M3518"/>
  <c r="N3518"/>
  <c r="O3518"/>
  <c r="P3518"/>
  <c r="Q3518"/>
  <c r="R3518"/>
  <c r="S3518"/>
  <c r="T3518"/>
  <c r="U3518"/>
  <c r="V3518"/>
  <c r="W3518"/>
  <c r="X3518"/>
  <c r="Y3518"/>
  <c r="Z3518"/>
  <c r="AA3518"/>
  <c r="AB3518"/>
  <c r="AC3518"/>
  <c r="AD3518"/>
  <c r="H3519"/>
  <c r="I3519"/>
  <c r="J3519"/>
  <c r="K3519"/>
  <c r="L3519"/>
  <c r="M3519"/>
  <c r="N3519"/>
  <c r="O3519"/>
  <c r="P3519"/>
  <c r="Q3519"/>
  <c r="R3519"/>
  <c r="S3519"/>
  <c r="T3519"/>
  <c r="U3519"/>
  <c r="V3519"/>
  <c r="W3519"/>
  <c r="X3519"/>
  <c r="Y3519"/>
  <c r="Z3519"/>
  <c r="AA3519"/>
  <c r="AB3519"/>
  <c r="AC3519"/>
  <c r="AD3519"/>
  <c r="H3520"/>
  <c r="I3520"/>
  <c r="J3520"/>
  <c r="K3520"/>
  <c r="L3520"/>
  <c r="M3520"/>
  <c r="N3520"/>
  <c r="O3520"/>
  <c r="P3520"/>
  <c r="Q3520"/>
  <c r="R3520"/>
  <c r="S3520"/>
  <c r="T3520"/>
  <c r="U3520"/>
  <c r="V3520"/>
  <c r="W3520"/>
  <c r="X3520"/>
  <c r="Y3520"/>
  <c r="Z3520"/>
  <c r="AA3520"/>
  <c r="AB3520"/>
  <c r="AC3520"/>
  <c r="AD3520"/>
  <c r="H3521"/>
  <c r="I3521"/>
  <c r="J3521"/>
  <c r="K3521"/>
  <c r="L3521"/>
  <c r="M3521"/>
  <c r="N3521"/>
  <c r="O3521"/>
  <c r="P3521"/>
  <c r="Q3521"/>
  <c r="R3521"/>
  <c r="S3521"/>
  <c r="T3521"/>
  <c r="U3521"/>
  <c r="V3521"/>
  <c r="W3521"/>
  <c r="X3521"/>
  <c r="Y3521"/>
  <c r="Z3521"/>
  <c r="AA3521"/>
  <c r="AB3521"/>
  <c r="AC3521"/>
  <c r="AD3521"/>
  <c r="H3522"/>
  <c r="I3522"/>
  <c r="J3522"/>
  <c r="K3522"/>
  <c r="L3522"/>
  <c r="M3522"/>
  <c r="N3522"/>
  <c r="O3522"/>
  <c r="P3522"/>
  <c r="Q3522"/>
  <c r="R3522"/>
  <c r="S3522"/>
  <c r="T3522"/>
  <c r="U3522"/>
  <c r="V3522"/>
  <c r="W3522"/>
  <c r="X3522"/>
  <c r="Y3522"/>
  <c r="Z3522"/>
  <c r="AA3522"/>
  <c r="AB3522"/>
  <c r="AC3522"/>
  <c r="AD3522"/>
  <c r="H3523"/>
  <c r="I3523"/>
  <c r="J3523"/>
  <c r="K3523"/>
  <c r="L3523"/>
  <c r="M3523"/>
  <c r="N3523"/>
  <c r="O3523"/>
  <c r="P3523"/>
  <c r="Q3523"/>
  <c r="R3523"/>
  <c r="S3523"/>
  <c r="T3523"/>
  <c r="U3523"/>
  <c r="V3523"/>
  <c r="W3523"/>
  <c r="X3523"/>
  <c r="Y3523"/>
  <c r="Z3523"/>
  <c r="AA3523"/>
  <c r="AB3523"/>
  <c r="AC3523"/>
  <c r="AD3523"/>
  <c r="H3525"/>
  <c r="I3525"/>
  <c r="J3525"/>
  <c r="K3525"/>
  <c r="L3525"/>
  <c r="M3525"/>
  <c r="N3525"/>
  <c r="O3525"/>
  <c r="P3525"/>
  <c r="Q3525"/>
  <c r="R3525"/>
  <c r="S3525"/>
  <c r="T3525"/>
  <c r="U3525"/>
  <c r="V3525"/>
  <c r="W3525"/>
  <c r="X3525"/>
  <c r="Y3525"/>
  <c r="Z3525"/>
  <c r="AA3525"/>
  <c r="AB3525"/>
  <c r="AC3525"/>
  <c r="AD3525"/>
  <c r="H3526"/>
  <c r="I3526"/>
  <c r="J3526"/>
  <c r="K3526"/>
  <c r="L3526"/>
  <c r="M3526"/>
  <c r="N3526"/>
  <c r="O3526"/>
  <c r="P3526"/>
  <c r="Q3526"/>
  <c r="R3526"/>
  <c r="S3526"/>
  <c r="T3526"/>
  <c r="U3526"/>
  <c r="V3526"/>
  <c r="W3526"/>
  <c r="X3526"/>
  <c r="Y3526"/>
  <c r="Z3526"/>
  <c r="AA3526"/>
  <c r="AB3526"/>
  <c r="AC3526"/>
  <c r="AD3526"/>
  <c r="H3527"/>
  <c r="I3527"/>
  <c r="J3527"/>
  <c r="K3527"/>
  <c r="L3527"/>
  <c r="M3527"/>
  <c r="N3527"/>
  <c r="O3527"/>
  <c r="P3527"/>
  <c r="Q3527"/>
  <c r="R3527"/>
  <c r="S3527"/>
  <c r="T3527"/>
  <c r="U3527"/>
  <c r="V3527"/>
  <c r="W3527"/>
  <c r="X3527"/>
  <c r="Y3527"/>
  <c r="Z3527"/>
  <c r="AA3527"/>
  <c r="AB3527"/>
  <c r="AC3527"/>
  <c r="AD3527"/>
  <c r="H3528"/>
  <c r="I3528"/>
  <c r="J3528"/>
  <c r="K3528"/>
  <c r="L3528"/>
  <c r="M3528"/>
  <c r="N3528"/>
  <c r="O3528"/>
  <c r="P3528"/>
  <c r="Q3528"/>
  <c r="R3528"/>
  <c r="S3528"/>
  <c r="T3528"/>
  <c r="U3528"/>
  <c r="V3528"/>
  <c r="W3528"/>
  <c r="X3528"/>
  <c r="Y3528"/>
  <c r="Z3528"/>
  <c r="AA3528"/>
  <c r="AB3528"/>
  <c r="AC3528"/>
  <c r="AD3528"/>
  <c r="H3529"/>
  <c r="I3529"/>
  <c r="J3529"/>
  <c r="K3529"/>
  <c r="L3529"/>
  <c r="M3529"/>
  <c r="N3529"/>
  <c r="O3529"/>
  <c r="P3529"/>
  <c r="Q3529"/>
  <c r="R3529"/>
  <c r="S3529"/>
  <c r="T3529"/>
  <c r="U3529"/>
  <c r="V3529"/>
  <c r="W3529"/>
  <c r="X3529"/>
  <c r="Y3529"/>
  <c r="Z3529"/>
  <c r="AA3529"/>
  <c r="AB3529"/>
  <c r="AC3529"/>
  <c r="AD3529"/>
  <c r="H3530"/>
  <c r="I3530"/>
  <c r="J3530"/>
  <c r="K3530"/>
  <c r="L3530"/>
  <c r="M3530"/>
  <c r="N3530"/>
  <c r="O3530"/>
  <c r="P3530"/>
  <c r="Q3530"/>
  <c r="R3530"/>
  <c r="S3530"/>
  <c r="T3530"/>
  <c r="U3530"/>
  <c r="V3530"/>
  <c r="W3530"/>
  <c r="X3530"/>
  <c r="Y3530"/>
  <c r="Z3530"/>
  <c r="AA3530"/>
  <c r="AB3530"/>
  <c r="AC3530"/>
  <c r="AD3530"/>
  <c r="H3531"/>
  <c r="I3531"/>
  <c r="J3531"/>
  <c r="K3531"/>
  <c r="L3531"/>
  <c r="M3531"/>
  <c r="N3531"/>
  <c r="O3531"/>
  <c r="P3531"/>
  <c r="Q3531"/>
  <c r="R3531"/>
  <c r="S3531"/>
  <c r="T3531"/>
  <c r="U3531"/>
  <c r="V3531"/>
  <c r="W3531"/>
  <c r="X3531"/>
  <c r="Y3531"/>
  <c r="Z3531"/>
  <c r="AA3531"/>
  <c r="AB3531"/>
  <c r="AC3531"/>
  <c r="AD3531"/>
  <c r="H3532"/>
  <c r="I3532"/>
  <c r="J3532"/>
  <c r="K3532"/>
  <c r="L3532"/>
  <c r="M3532"/>
  <c r="N3532"/>
  <c r="O3532"/>
  <c r="P3532"/>
  <c r="Q3532"/>
  <c r="R3532"/>
  <c r="S3532"/>
  <c r="T3532"/>
  <c r="U3532"/>
  <c r="V3532"/>
  <c r="W3532"/>
  <c r="X3532"/>
  <c r="Y3532"/>
  <c r="Z3532"/>
  <c r="AA3532"/>
  <c r="AB3532"/>
  <c r="AC3532"/>
  <c r="AD3532"/>
  <c r="H3533"/>
  <c r="I3533"/>
  <c r="J3533"/>
  <c r="K3533"/>
  <c r="L3533"/>
  <c r="M3533"/>
  <c r="N3533"/>
  <c r="O3533"/>
  <c r="P3533"/>
  <c r="Q3533"/>
  <c r="R3533"/>
  <c r="S3533"/>
  <c r="T3533"/>
  <c r="U3533"/>
  <c r="V3533"/>
  <c r="W3533"/>
  <c r="X3533"/>
  <c r="Y3533"/>
  <c r="Z3533"/>
  <c r="AA3533"/>
  <c r="AB3533"/>
  <c r="AC3533"/>
  <c r="AD3533"/>
  <c r="H3534"/>
  <c r="I3534"/>
  <c r="J3534"/>
  <c r="K3534"/>
  <c r="L3534"/>
  <c r="M3534"/>
  <c r="N3534"/>
  <c r="O3534"/>
  <c r="P3534"/>
  <c r="Q3534"/>
  <c r="R3534"/>
  <c r="S3534"/>
  <c r="T3534"/>
  <c r="U3534"/>
  <c r="V3534"/>
  <c r="W3534"/>
  <c r="X3534"/>
  <c r="Y3534"/>
  <c r="Z3534"/>
  <c r="AA3534"/>
  <c r="AB3534"/>
  <c r="AC3534"/>
  <c r="AD3534"/>
  <c r="H3535"/>
  <c r="I3535"/>
  <c r="J3535"/>
  <c r="K3535"/>
  <c r="L3535"/>
  <c r="M3535"/>
  <c r="N3535"/>
  <c r="O3535"/>
  <c r="P3535"/>
  <c r="Q3535"/>
  <c r="R3535"/>
  <c r="S3535"/>
  <c r="T3535"/>
  <c r="U3535"/>
  <c r="V3535"/>
  <c r="W3535"/>
  <c r="X3535"/>
  <c r="Y3535"/>
  <c r="Z3535"/>
  <c r="AA3535"/>
  <c r="AB3535"/>
  <c r="AC3535"/>
  <c r="AD3535"/>
  <c r="H3536"/>
  <c r="I3536"/>
  <c r="J3536"/>
  <c r="K3536"/>
  <c r="L3536"/>
  <c r="M3536"/>
  <c r="N3536"/>
  <c r="O3536"/>
  <c r="P3536"/>
  <c r="Q3536"/>
  <c r="R3536"/>
  <c r="S3536"/>
  <c r="T3536"/>
  <c r="U3536"/>
  <c r="V3536"/>
  <c r="W3536"/>
  <c r="X3536"/>
  <c r="Y3536"/>
  <c r="Z3536"/>
  <c r="AA3536"/>
  <c r="AB3536"/>
  <c r="AC3536"/>
  <c r="AD3536"/>
  <c r="H3537"/>
  <c r="I3537"/>
  <c r="J3537"/>
  <c r="K3537"/>
  <c r="L3537"/>
  <c r="M3537"/>
  <c r="N3537"/>
  <c r="O3537"/>
  <c r="P3537"/>
  <c r="Q3537"/>
  <c r="R3537"/>
  <c r="S3537"/>
  <c r="T3537"/>
  <c r="U3537"/>
  <c r="V3537"/>
  <c r="W3537"/>
  <c r="X3537"/>
  <c r="Y3537"/>
  <c r="Z3537"/>
  <c r="AA3537"/>
  <c r="AB3537"/>
  <c r="AC3537"/>
  <c r="AD3537"/>
  <c r="H3538"/>
  <c r="I3538"/>
  <c r="J3538"/>
  <c r="K3538"/>
  <c r="L3538"/>
  <c r="M3538"/>
  <c r="N3538"/>
  <c r="O3538"/>
  <c r="P3538"/>
  <c r="Q3538"/>
  <c r="R3538"/>
  <c r="S3538"/>
  <c r="T3538"/>
  <c r="U3538"/>
  <c r="V3538"/>
  <c r="W3538"/>
  <c r="X3538"/>
  <c r="Y3538"/>
  <c r="Z3538"/>
  <c r="AA3538"/>
  <c r="AB3538"/>
  <c r="AC3538"/>
  <c r="AD3538"/>
  <c r="H3539"/>
  <c r="I3539"/>
  <c r="J3539"/>
  <c r="K3539"/>
  <c r="L3539"/>
  <c r="M3539"/>
  <c r="N3539"/>
  <c r="O3539"/>
  <c r="P3539"/>
  <c r="Q3539"/>
  <c r="R3539"/>
  <c r="S3539"/>
  <c r="T3539"/>
  <c r="U3539"/>
  <c r="V3539"/>
  <c r="W3539"/>
  <c r="X3539"/>
  <c r="Y3539"/>
  <c r="Z3539"/>
  <c r="AA3539"/>
  <c r="AB3539"/>
  <c r="AC3539"/>
  <c r="AD3539"/>
  <c r="H3540"/>
  <c r="I3540"/>
  <c r="J3540"/>
  <c r="K3540"/>
  <c r="L3540"/>
  <c r="M3540"/>
  <c r="N3540"/>
  <c r="O3540"/>
  <c r="P3540"/>
  <c r="Q3540"/>
  <c r="R3540"/>
  <c r="S3540"/>
  <c r="T3540"/>
  <c r="U3540"/>
  <c r="V3540"/>
  <c r="W3540"/>
  <c r="X3540"/>
  <c r="Y3540"/>
  <c r="Z3540"/>
  <c r="AA3540"/>
  <c r="AB3540"/>
  <c r="AC3540"/>
  <c r="AD3540"/>
  <c r="H3541"/>
  <c r="I3541"/>
  <c r="J3541"/>
  <c r="K3541"/>
  <c r="L3541"/>
  <c r="M3541"/>
  <c r="N3541"/>
  <c r="O3541"/>
  <c r="P3541"/>
  <c r="Q3541"/>
  <c r="R3541"/>
  <c r="S3541"/>
  <c r="T3541"/>
  <c r="U3541"/>
  <c r="V3541"/>
  <c r="W3541"/>
  <c r="X3541"/>
  <c r="Y3541"/>
  <c r="Z3541"/>
  <c r="AA3541"/>
  <c r="AB3541"/>
  <c r="AC3541"/>
  <c r="AD3541"/>
  <c r="H3542"/>
  <c r="I3542"/>
  <c r="J3542"/>
  <c r="K3542"/>
  <c r="L3542"/>
  <c r="M3542"/>
  <c r="N3542"/>
  <c r="O3542"/>
  <c r="P3542"/>
  <c r="Q3542"/>
  <c r="R3542"/>
  <c r="S3542"/>
  <c r="T3542"/>
  <c r="U3542"/>
  <c r="V3542"/>
  <c r="W3542"/>
  <c r="X3542"/>
  <c r="Y3542"/>
  <c r="Z3542"/>
  <c r="AA3542"/>
  <c r="AB3542"/>
  <c r="AC3542"/>
  <c r="AD3542"/>
  <c r="H3543"/>
  <c r="I3543"/>
  <c r="J3543"/>
  <c r="K3543"/>
  <c r="L3543"/>
  <c r="M3543"/>
  <c r="N3543"/>
  <c r="O3543"/>
  <c r="P3543"/>
  <c r="Q3543"/>
  <c r="R3543"/>
  <c r="S3543"/>
  <c r="T3543"/>
  <c r="U3543"/>
  <c r="V3543"/>
  <c r="W3543"/>
  <c r="X3543"/>
  <c r="Y3543"/>
  <c r="Z3543"/>
  <c r="AA3543"/>
  <c r="AB3543"/>
  <c r="AC3543"/>
  <c r="AD3543"/>
  <c r="H3544"/>
  <c r="I3544"/>
  <c r="J3544"/>
  <c r="K3544"/>
  <c r="L3544"/>
  <c r="M3544"/>
  <c r="N3544"/>
  <c r="O3544"/>
  <c r="P3544"/>
  <c r="Q3544"/>
  <c r="R3544"/>
  <c r="S3544"/>
  <c r="T3544"/>
  <c r="U3544"/>
  <c r="V3544"/>
  <c r="W3544"/>
  <c r="X3544"/>
  <c r="Y3544"/>
  <c r="Z3544"/>
  <c r="AA3544"/>
  <c r="AB3544"/>
  <c r="AC3544"/>
  <c r="AD3544"/>
  <c r="H3545"/>
  <c r="I3545"/>
  <c r="J3545"/>
  <c r="K3545"/>
  <c r="L3545"/>
  <c r="M3545"/>
  <c r="N3545"/>
  <c r="O3545"/>
  <c r="P3545"/>
  <c r="Q3545"/>
  <c r="R3545"/>
  <c r="S3545"/>
  <c r="T3545"/>
  <c r="U3545"/>
  <c r="V3545"/>
  <c r="W3545"/>
  <c r="X3545"/>
  <c r="Y3545"/>
  <c r="Z3545"/>
  <c r="AA3545"/>
  <c r="AB3545"/>
  <c r="AC3545"/>
  <c r="AD3545"/>
  <c r="H3546"/>
  <c r="I3546"/>
  <c r="J3546"/>
  <c r="K3546"/>
  <c r="L3546"/>
  <c r="M3546"/>
  <c r="N3546"/>
  <c r="O3546"/>
  <c r="P3546"/>
  <c r="Q3546"/>
  <c r="R3546"/>
  <c r="S3546"/>
  <c r="T3546"/>
  <c r="U3546"/>
  <c r="V3546"/>
  <c r="W3546"/>
  <c r="X3546"/>
  <c r="Y3546"/>
  <c r="Z3546"/>
  <c r="AA3546"/>
  <c r="AB3546"/>
  <c r="AC3546"/>
  <c r="AD3546"/>
  <c r="H3547"/>
  <c r="I3547"/>
  <c r="J3547"/>
  <c r="K3547"/>
  <c r="L3547"/>
  <c r="M3547"/>
  <c r="N3547"/>
  <c r="O3547"/>
  <c r="P3547"/>
  <c r="Q3547"/>
  <c r="R3547"/>
  <c r="S3547"/>
  <c r="T3547"/>
  <c r="U3547"/>
  <c r="V3547"/>
  <c r="W3547"/>
  <c r="X3547"/>
  <c r="Y3547"/>
  <c r="Z3547"/>
  <c r="AA3547"/>
  <c r="AB3547"/>
  <c r="AC3547"/>
  <c r="AD3547"/>
  <c r="H3548"/>
  <c r="I3548"/>
  <c r="J3548"/>
  <c r="K3548"/>
  <c r="L3548"/>
  <c r="M3548"/>
  <c r="N3548"/>
  <c r="O3548"/>
  <c r="P3548"/>
  <c r="Q3548"/>
  <c r="R3548"/>
  <c r="S3548"/>
  <c r="T3548"/>
  <c r="U3548"/>
  <c r="V3548"/>
  <c r="W3548"/>
  <c r="X3548"/>
  <c r="Y3548"/>
  <c r="Z3548"/>
  <c r="AA3548"/>
  <c r="AB3548"/>
  <c r="AC3548"/>
  <c r="AD3548"/>
  <c r="H3550"/>
  <c r="I3550"/>
  <c r="J3550"/>
  <c r="K3550"/>
  <c r="L3550"/>
  <c r="M3550"/>
  <c r="N3550"/>
  <c r="O3550"/>
  <c r="P3550"/>
  <c r="Q3550"/>
  <c r="R3550"/>
  <c r="S3550"/>
  <c r="T3550"/>
  <c r="U3550"/>
  <c r="V3550"/>
  <c r="W3550"/>
  <c r="X3550"/>
  <c r="Y3550"/>
  <c r="Z3550"/>
  <c r="AA3550"/>
  <c r="AB3550"/>
  <c r="AC3550"/>
  <c r="AD3550"/>
  <c r="H3551"/>
  <c r="I3551"/>
  <c r="J3551"/>
  <c r="K3551"/>
  <c r="L3551"/>
  <c r="M3551"/>
  <c r="N3551"/>
  <c r="O3551"/>
  <c r="P3551"/>
  <c r="Q3551"/>
  <c r="R3551"/>
  <c r="S3551"/>
  <c r="T3551"/>
  <c r="U3551"/>
  <c r="V3551"/>
  <c r="W3551"/>
  <c r="X3551"/>
  <c r="Y3551"/>
  <c r="Z3551"/>
  <c r="AA3551"/>
  <c r="AB3551"/>
  <c r="AC3551"/>
  <c r="AD3551"/>
  <c r="H3552"/>
  <c r="I3552"/>
  <c r="J3552"/>
  <c r="K3552"/>
  <c r="L3552"/>
  <c r="M3552"/>
  <c r="N3552"/>
  <c r="O3552"/>
  <c r="P3552"/>
  <c r="Q3552"/>
  <c r="R3552"/>
  <c r="S3552"/>
  <c r="T3552"/>
  <c r="U3552"/>
  <c r="V3552"/>
  <c r="W3552"/>
  <c r="X3552"/>
  <c r="Y3552"/>
  <c r="Z3552"/>
  <c r="AA3552"/>
  <c r="AB3552"/>
  <c r="AC3552"/>
  <c r="AD3552"/>
  <c r="H3553"/>
  <c r="I3553"/>
  <c r="J3553"/>
  <c r="K3553"/>
  <c r="L3553"/>
  <c r="M3553"/>
  <c r="N3553"/>
  <c r="O3553"/>
  <c r="P3553"/>
  <c r="Q3553"/>
  <c r="R3553"/>
  <c r="S3553"/>
  <c r="T3553"/>
  <c r="U3553"/>
  <c r="V3553"/>
  <c r="W3553"/>
  <c r="X3553"/>
  <c r="Y3553"/>
  <c r="Z3553"/>
  <c r="AA3553"/>
  <c r="AB3553"/>
  <c r="AC3553"/>
  <c r="AD3553"/>
  <c r="H3554"/>
  <c r="I3554"/>
  <c r="J3554"/>
  <c r="K3554"/>
  <c r="L3554"/>
  <c r="M3554"/>
  <c r="N3554"/>
  <c r="O3554"/>
  <c r="P3554"/>
  <c r="Q3554"/>
  <c r="R3554"/>
  <c r="S3554"/>
  <c r="T3554"/>
  <c r="U3554"/>
  <c r="V3554"/>
  <c r="W3554"/>
  <c r="X3554"/>
  <c r="Y3554"/>
  <c r="Z3554"/>
  <c r="AA3554"/>
  <c r="AB3554"/>
  <c r="AC3554"/>
  <c r="AD3554"/>
  <c r="H3555"/>
  <c r="I3555"/>
  <c r="J3555"/>
  <c r="K3555"/>
  <c r="L3555"/>
  <c r="M3555"/>
  <c r="N3555"/>
  <c r="O3555"/>
  <c r="P3555"/>
  <c r="Q3555"/>
  <c r="R3555"/>
  <c r="S3555"/>
  <c r="T3555"/>
  <c r="U3555"/>
  <c r="V3555"/>
  <c r="W3555"/>
  <c r="X3555"/>
  <c r="Y3555"/>
  <c r="Z3555"/>
  <c r="AA3555"/>
  <c r="AB3555"/>
  <c r="AC3555"/>
  <c r="AD3555"/>
  <c r="H3556"/>
  <c r="I3556"/>
  <c r="J3556"/>
  <c r="K3556"/>
  <c r="L3556"/>
  <c r="M3556"/>
  <c r="N3556"/>
  <c r="O3556"/>
  <c r="P3556"/>
  <c r="Q3556"/>
  <c r="R3556"/>
  <c r="S3556"/>
  <c r="T3556"/>
  <c r="U3556"/>
  <c r="V3556"/>
  <c r="W3556"/>
  <c r="X3556"/>
  <c r="Y3556"/>
  <c r="Z3556"/>
  <c r="AA3556"/>
  <c r="AB3556"/>
  <c r="AC3556"/>
  <c r="AD3556"/>
  <c r="H3557"/>
  <c r="I3557"/>
  <c r="J3557"/>
  <c r="K3557"/>
  <c r="L3557"/>
  <c r="M3557"/>
  <c r="N3557"/>
  <c r="O3557"/>
  <c r="P3557"/>
  <c r="Q3557"/>
  <c r="R3557"/>
  <c r="S3557"/>
  <c r="T3557"/>
  <c r="U3557"/>
  <c r="V3557"/>
  <c r="W3557"/>
  <c r="X3557"/>
  <c r="Y3557"/>
  <c r="Z3557"/>
  <c r="AA3557"/>
  <c r="AB3557"/>
  <c r="AC3557"/>
  <c r="AD3557"/>
  <c r="H3559"/>
  <c r="I3559"/>
  <c r="J3559"/>
  <c r="K3559"/>
  <c r="L3559"/>
  <c r="M3559"/>
  <c r="N3559"/>
  <c r="O3559"/>
  <c r="P3559"/>
  <c r="Q3559"/>
  <c r="R3559"/>
  <c r="S3559"/>
  <c r="T3559"/>
  <c r="U3559"/>
  <c r="V3559"/>
  <c r="W3559"/>
  <c r="X3559"/>
  <c r="Y3559"/>
  <c r="Z3559"/>
  <c r="AA3559"/>
  <c r="AB3559"/>
  <c r="AC3559"/>
  <c r="AD3559"/>
  <c r="H3560"/>
  <c r="I3560"/>
  <c r="J3560"/>
  <c r="K3560"/>
  <c r="L3560"/>
  <c r="M3560"/>
  <c r="N3560"/>
  <c r="O3560"/>
  <c r="P3560"/>
  <c r="Q3560"/>
  <c r="R3560"/>
  <c r="S3560"/>
  <c r="T3560"/>
  <c r="U3560"/>
  <c r="V3560"/>
  <c r="W3560"/>
  <c r="X3560"/>
  <c r="Y3560"/>
  <c r="Z3560"/>
  <c r="AA3560"/>
  <c r="AB3560"/>
  <c r="AC3560"/>
  <c r="AD3560"/>
  <c r="H3561"/>
  <c r="I3561"/>
  <c r="J3561"/>
  <c r="K3561"/>
  <c r="L3561"/>
  <c r="M3561"/>
  <c r="N3561"/>
  <c r="O3561"/>
  <c r="P3561"/>
  <c r="Q3561"/>
  <c r="R3561"/>
  <c r="S3561"/>
  <c r="T3561"/>
  <c r="U3561"/>
  <c r="V3561"/>
  <c r="W3561"/>
  <c r="X3561"/>
  <c r="Y3561"/>
  <c r="Z3561"/>
  <c r="AA3561"/>
  <c r="AB3561"/>
  <c r="AC3561"/>
  <c r="AD3561"/>
  <c r="H3562"/>
  <c r="I3562"/>
  <c r="J3562"/>
  <c r="K3562"/>
  <c r="L3562"/>
  <c r="M3562"/>
  <c r="N3562"/>
  <c r="O3562"/>
  <c r="P3562"/>
  <c r="Q3562"/>
  <c r="R3562"/>
  <c r="S3562"/>
  <c r="T3562"/>
  <c r="U3562"/>
  <c r="V3562"/>
  <c r="W3562"/>
  <c r="X3562"/>
  <c r="Y3562"/>
  <c r="Z3562"/>
  <c r="AA3562"/>
  <c r="AB3562"/>
  <c r="AC3562"/>
  <c r="AD3562"/>
  <c r="H3563"/>
  <c r="I3563"/>
  <c r="J3563"/>
  <c r="K3563"/>
  <c r="L3563"/>
  <c r="M3563"/>
  <c r="N3563"/>
  <c r="O3563"/>
  <c r="P3563"/>
  <c r="Q3563"/>
  <c r="R3563"/>
  <c r="S3563"/>
  <c r="T3563"/>
  <c r="U3563"/>
  <c r="V3563"/>
  <c r="W3563"/>
  <c r="X3563"/>
  <c r="Y3563"/>
  <c r="Z3563"/>
  <c r="AA3563"/>
  <c r="AB3563"/>
  <c r="AC3563"/>
  <c r="AD3563"/>
  <c r="H3564"/>
  <c r="I3564"/>
  <c r="J3564"/>
  <c r="K3564"/>
  <c r="L3564"/>
  <c r="M3564"/>
  <c r="N3564"/>
  <c r="O3564"/>
  <c r="P3564"/>
  <c r="Q3564"/>
  <c r="R3564"/>
  <c r="S3564"/>
  <c r="T3564"/>
  <c r="U3564"/>
  <c r="V3564"/>
  <c r="W3564"/>
  <c r="X3564"/>
  <c r="Y3564"/>
  <c r="Z3564"/>
  <c r="AA3564"/>
  <c r="AB3564"/>
  <c r="AC3564"/>
  <c r="AD3564"/>
  <c r="H3565"/>
  <c r="I3565"/>
  <c r="J3565"/>
  <c r="K3565"/>
  <c r="L3565"/>
  <c r="M3565"/>
  <c r="N3565"/>
  <c r="O3565"/>
  <c r="P3565"/>
  <c r="Q3565"/>
  <c r="R3565"/>
  <c r="S3565"/>
  <c r="T3565"/>
  <c r="U3565"/>
  <c r="V3565"/>
  <c r="W3565"/>
  <c r="X3565"/>
  <c r="Y3565"/>
  <c r="Z3565"/>
  <c r="AA3565"/>
  <c r="AB3565"/>
  <c r="AC3565"/>
  <c r="AD3565"/>
  <c r="H3566"/>
  <c r="I3566"/>
  <c r="J3566"/>
  <c r="K3566"/>
  <c r="L3566"/>
  <c r="M3566"/>
  <c r="N3566"/>
  <c r="O3566"/>
  <c r="P3566"/>
  <c r="Q3566"/>
  <c r="R3566"/>
  <c r="S3566"/>
  <c r="T3566"/>
  <c r="U3566"/>
  <c r="V3566"/>
  <c r="W3566"/>
  <c r="X3566"/>
  <c r="Y3566"/>
  <c r="Z3566"/>
  <c r="AA3566"/>
  <c r="AB3566"/>
  <c r="AC3566"/>
  <c r="AD3566"/>
  <c r="H3569"/>
  <c r="I3569"/>
  <c r="J3569"/>
  <c r="K3569"/>
  <c r="L3569"/>
  <c r="M3569"/>
  <c r="N3569"/>
  <c r="O3569"/>
  <c r="P3569"/>
  <c r="Q3569"/>
  <c r="R3569"/>
  <c r="S3569"/>
  <c r="T3569"/>
  <c r="U3569"/>
  <c r="V3569"/>
  <c r="W3569"/>
  <c r="X3569"/>
  <c r="Y3569"/>
  <c r="Z3569"/>
  <c r="AA3569"/>
  <c r="AB3569"/>
  <c r="AC3569"/>
  <c r="AD3569"/>
  <c r="H3570"/>
  <c r="I3570"/>
  <c r="J3570"/>
  <c r="K3570"/>
  <c r="L3570"/>
  <c r="M3570"/>
  <c r="N3570"/>
  <c r="O3570"/>
  <c r="P3570"/>
  <c r="Q3570"/>
  <c r="R3570"/>
  <c r="S3570"/>
  <c r="T3570"/>
  <c r="U3570"/>
  <c r="V3570"/>
  <c r="W3570"/>
  <c r="X3570"/>
  <c r="Y3570"/>
  <c r="Z3570"/>
  <c r="AA3570"/>
  <c r="AB3570"/>
  <c r="AC3570"/>
  <c r="AD3570"/>
  <c r="H3571"/>
  <c r="I3571"/>
  <c r="J3571"/>
  <c r="K3571"/>
  <c r="L3571"/>
  <c r="M3571"/>
  <c r="N3571"/>
  <c r="O3571"/>
  <c r="P3571"/>
  <c r="Q3571"/>
  <c r="R3571"/>
  <c r="S3571"/>
  <c r="T3571"/>
  <c r="U3571"/>
  <c r="V3571"/>
  <c r="W3571"/>
  <c r="X3571"/>
  <c r="Y3571"/>
  <c r="Z3571"/>
  <c r="AA3571"/>
  <c r="AB3571"/>
  <c r="AC3571"/>
  <c r="AD3571"/>
  <c r="H3572"/>
  <c r="I3572"/>
  <c r="J3572"/>
  <c r="K3572"/>
  <c r="L3572"/>
  <c r="M3572"/>
  <c r="N3572"/>
  <c r="O3572"/>
  <c r="P3572"/>
  <c r="Q3572"/>
  <c r="R3572"/>
  <c r="S3572"/>
  <c r="T3572"/>
  <c r="U3572"/>
  <c r="V3572"/>
  <c r="W3572"/>
  <c r="X3572"/>
  <c r="Y3572"/>
  <c r="Z3572"/>
  <c r="AA3572"/>
  <c r="AB3572"/>
  <c r="AC3572"/>
  <c r="AD3572"/>
  <c r="H3573"/>
  <c r="I3573"/>
  <c r="J3573"/>
  <c r="K3573"/>
  <c r="L3573"/>
  <c r="M3573"/>
  <c r="N3573"/>
  <c r="O3573"/>
  <c r="P3573"/>
  <c r="Q3573"/>
  <c r="R3573"/>
  <c r="S3573"/>
  <c r="T3573"/>
  <c r="U3573"/>
  <c r="V3573"/>
  <c r="W3573"/>
  <c r="X3573"/>
  <c r="Y3573"/>
  <c r="Z3573"/>
  <c r="AA3573"/>
  <c r="AB3573"/>
  <c r="AC3573"/>
  <c r="AD3573"/>
  <c r="H3574"/>
  <c r="I3574"/>
  <c r="J3574"/>
  <c r="K3574"/>
  <c r="L3574"/>
  <c r="M3574"/>
  <c r="N3574"/>
  <c r="O3574"/>
  <c r="P3574"/>
  <c r="Q3574"/>
  <c r="R3574"/>
  <c r="S3574"/>
  <c r="T3574"/>
  <c r="U3574"/>
  <c r="V3574"/>
  <c r="W3574"/>
  <c r="X3574"/>
  <c r="Y3574"/>
  <c r="Z3574"/>
  <c r="AA3574"/>
  <c r="AB3574"/>
  <c r="AC3574"/>
  <c r="AD3574"/>
  <c r="H3575"/>
  <c r="I3575"/>
  <c r="J3575"/>
  <c r="K3575"/>
  <c r="L3575"/>
  <c r="M3575"/>
  <c r="N3575"/>
  <c r="O3575"/>
  <c r="P3575"/>
  <c r="Q3575"/>
  <c r="R3575"/>
  <c r="S3575"/>
  <c r="T3575"/>
  <c r="U3575"/>
  <c r="V3575"/>
  <c r="W3575"/>
  <c r="X3575"/>
  <c r="Y3575"/>
  <c r="Z3575"/>
  <c r="AA3575"/>
  <c r="AB3575"/>
  <c r="AC3575"/>
  <c r="AD3575"/>
  <c r="H3576"/>
  <c r="I3576"/>
  <c r="J3576"/>
  <c r="K3576"/>
  <c r="L3576"/>
  <c r="M3576"/>
  <c r="N3576"/>
  <c r="O3576"/>
  <c r="P3576"/>
  <c r="Q3576"/>
  <c r="R3576"/>
  <c r="S3576"/>
  <c r="T3576"/>
  <c r="U3576"/>
  <c r="V3576"/>
  <c r="W3576"/>
  <c r="X3576"/>
  <c r="Y3576"/>
  <c r="Z3576"/>
  <c r="AA3576"/>
  <c r="AB3576"/>
  <c r="AC3576"/>
  <c r="AD3576"/>
  <c r="H3594"/>
  <c r="I3594"/>
  <c r="J3594"/>
  <c r="K3594"/>
  <c r="L3594"/>
  <c r="M3594"/>
  <c r="N3594"/>
  <c r="O3594"/>
  <c r="P3594"/>
  <c r="Q3594"/>
  <c r="R3594"/>
  <c r="S3594"/>
  <c r="T3594"/>
  <c r="U3594"/>
  <c r="V3594"/>
  <c r="W3594"/>
  <c r="X3594"/>
  <c r="Y3594"/>
  <c r="Z3594"/>
  <c r="AA3594"/>
  <c r="AB3594"/>
  <c r="AC3594"/>
  <c r="AD3594"/>
  <c r="H3595"/>
  <c r="I3595"/>
  <c r="J3595"/>
  <c r="K3595"/>
  <c r="L3595"/>
  <c r="M3595"/>
  <c r="N3595"/>
  <c r="O3595"/>
  <c r="P3595"/>
  <c r="Q3595"/>
  <c r="R3595"/>
  <c r="S3595"/>
  <c r="T3595"/>
  <c r="U3595"/>
  <c r="V3595"/>
  <c r="W3595"/>
  <c r="X3595"/>
  <c r="Y3595"/>
  <c r="Z3595"/>
  <c r="AA3595"/>
  <c r="AB3595"/>
  <c r="AC3595"/>
  <c r="AD3595"/>
  <c r="H3596"/>
  <c r="I3596"/>
  <c r="J3596"/>
  <c r="K3596"/>
  <c r="L3596"/>
  <c r="M3596"/>
  <c r="N3596"/>
  <c r="O3596"/>
  <c r="P3596"/>
  <c r="Q3596"/>
  <c r="R3596"/>
  <c r="S3596"/>
  <c r="T3596"/>
  <c r="U3596"/>
  <c r="V3596"/>
  <c r="W3596"/>
  <c r="X3596"/>
  <c r="Y3596"/>
  <c r="Z3596"/>
  <c r="AA3596"/>
  <c r="AB3596"/>
  <c r="AC3596"/>
  <c r="AD3596"/>
  <c r="H3597"/>
  <c r="I3597"/>
  <c r="J3597"/>
  <c r="K3597"/>
  <c r="L3597"/>
  <c r="M3597"/>
  <c r="N3597"/>
  <c r="O3597"/>
  <c r="P3597"/>
  <c r="Q3597"/>
  <c r="R3597"/>
  <c r="S3597"/>
  <c r="T3597"/>
  <c r="U3597"/>
  <c r="V3597"/>
  <c r="W3597"/>
  <c r="X3597"/>
  <c r="Y3597"/>
  <c r="Z3597"/>
  <c r="AA3597"/>
  <c r="AB3597"/>
  <c r="AC3597"/>
  <c r="AD3597"/>
  <c r="H3598"/>
  <c r="I3598"/>
  <c r="J3598"/>
  <c r="K3598"/>
  <c r="L3598"/>
  <c r="M3598"/>
  <c r="N3598"/>
  <c r="O3598"/>
  <c r="P3598"/>
  <c r="Q3598"/>
  <c r="R3598"/>
  <c r="S3598"/>
  <c r="T3598"/>
  <c r="U3598"/>
  <c r="V3598"/>
  <c r="W3598"/>
  <c r="X3598"/>
  <c r="Y3598"/>
  <c r="Z3598"/>
  <c r="AA3598"/>
  <c r="AB3598"/>
  <c r="AC3598"/>
  <c r="AD3598"/>
  <c r="H3599"/>
  <c r="I3599"/>
  <c r="J3599"/>
  <c r="K3599"/>
  <c r="L3599"/>
  <c r="M3599"/>
  <c r="N3599"/>
  <c r="O3599"/>
  <c r="P3599"/>
  <c r="Q3599"/>
  <c r="R3599"/>
  <c r="S3599"/>
  <c r="T3599"/>
  <c r="U3599"/>
  <c r="V3599"/>
  <c r="W3599"/>
  <c r="X3599"/>
  <c r="Y3599"/>
  <c r="Z3599"/>
  <c r="AA3599"/>
  <c r="AB3599"/>
  <c r="AC3599"/>
  <c r="AD3599"/>
  <c r="H3600"/>
  <c r="I3600"/>
  <c r="J3600"/>
  <c r="K3600"/>
  <c r="L3600"/>
  <c r="M3600"/>
  <c r="N3600"/>
  <c r="O3600"/>
  <c r="P3600"/>
  <c r="Q3600"/>
  <c r="R3600"/>
  <c r="S3600"/>
  <c r="T3600"/>
  <c r="U3600"/>
  <c r="V3600"/>
  <c r="W3600"/>
  <c r="X3600"/>
  <c r="Y3600"/>
  <c r="Z3600"/>
  <c r="AA3600"/>
  <c r="AB3600"/>
  <c r="AC3600"/>
  <c r="AD3600"/>
  <c r="H3601"/>
  <c r="I3601"/>
  <c r="J3601"/>
  <c r="K3601"/>
  <c r="L3601"/>
  <c r="M3601"/>
  <c r="N3601"/>
  <c r="O3601"/>
  <c r="P3601"/>
  <c r="Q3601"/>
  <c r="R3601"/>
  <c r="S3601"/>
  <c r="T3601"/>
  <c r="U3601"/>
  <c r="V3601"/>
  <c r="W3601"/>
  <c r="X3601"/>
  <c r="Y3601"/>
  <c r="Z3601"/>
  <c r="AA3601"/>
  <c r="AB3601"/>
  <c r="AC3601"/>
  <c r="AD3601"/>
  <c r="H3603"/>
  <c r="I3603"/>
  <c r="J3603"/>
  <c r="K3603"/>
  <c r="L3603"/>
  <c r="M3603"/>
  <c r="N3603"/>
  <c r="O3603"/>
  <c r="P3603"/>
  <c r="Q3603"/>
  <c r="R3603"/>
  <c r="S3603"/>
  <c r="T3603"/>
  <c r="U3603"/>
  <c r="V3603"/>
  <c r="W3603"/>
  <c r="X3603"/>
  <c r="Y3603"/>
  <c r="Z3603"/>
  <c r="AA3603"/>
  <c r="AB3603"/>
  <c r="AC3603"/>
  <c r="AD3603"/>
  <c r="H3604"/>
  <c r="I3604"/>
  <c r="J3604"/>
  <c r="K3604"/>
  <c r="L3604"/>
  <c r="M3604"/>
  <c r="N3604"/>
  <c r="O3604"/>
  <c r="P3604"/>
  <c r="Q3604"/>
  <c r="R3604"/>
  <c r="S3604"/>
  <c r="T3604"/>
  <c r="U3604"/>
  <c r="V3604"/>
  <c r="W3604"/>
  <c r="X3604"/>
  <c r="Y3604"/>
  <c r="Z3604"/>
  <c r="AA3604"/>
  <c r="AB3604"/>
  <c r="AC3604"/>
  <c r="AD3604"/>
  <c r="H3605"/>
  <c r="I3605"/>
  <c r="J3605"/>
  <c r="K3605"/>
  <c r="L3605"/>
  <c r="M3605"/>
  <c r="N3605"/>
  <c r="O3605"/>
  <c r="P3605"/>
  <c r="Q3605"/>
  <c r="R3605"/>
  <c r="S3605"/>
  <c r="T3605"/>
  <c r="U3605"/>
  <c r="V3605"/>
  <c r="W3605"/>
  <c r="X3605"/>
  <c r="Y3605"/>
  <c r="Z3605"/>
  <c r="AA3605"/>
  <c r="AB3605"/>
  <c r="AC3605"/>
  <c r="AD3605"/>
  <c r="H3606"/>
  <c r="I3606"/>
  <c r="J3606"/>
  <c r="K3606"/>
  <c r="L3606"/>
  <c r="M3606"/>
  <c r="N3606"/>
  <c r="O3606"/>
  <c r="P3606"/>
  <c r="Q3606"/>
  <c r="R3606"/>
  <c r="S3606"/>
  <c r="T3606"/>
  <c r="U3606"/>
  <c r="V3606"/>
  <c r="W3606"/>
  <c r="X3606"/>
  <c r="Y3606"/>
  <c r="Z3606"/>
  <c r="AA3606"/>
  <c r="AB3606"/>
  <c r="AC3606"/>
  <c r="AD3606"/>
  <c r="H3607"/>
  <c r="I3607"/>
  <c r="J3607"/>
  <c r="K3607"/>
  <c r="L3607"/>
  <c r="M3607"/>
  <c r="N3607"/>
  <c r="O3607"/>
  <c r="P3607"/>
  <c r="Q3607"/>
  <c r="R3607"/>
  <c r="S3607"/>
  <c r="T3607"/>
  <c r="U3607"/>
  <c r="V3607"/>
  <c r="W3607"/>
  <c r="X3607"/>
  <c r="Y3607"/>
  <c r="Z3607"/>
  <c r="AA3607"/>
  <c r="AB3607"/>
  <c r="AC3607"/>
  <c r="AD3607"/>
  <c r="H3608"/>
  <c r="I3608"/>
  <c r="J3608"/>
  <c r="K3608"/>
  <c r="L3608"/>
  <c r="M3608"/>
  <c r="N3608"/>
  <c r="O3608"/>
  <c r="P3608"/>
  <c r="Q3608"/>
  <c r="R3608"/>
  <c r="S3608"/>
  <c r="T3608"/>
  <c r="U3608"/>
  <c r="V3608"/>
  <c r="W3608"/>
  <c r="X3608"/>
  <c r="Y3608"/>
  <c r="Z3608"/>
  <c r="AA3608"/>
  <c r="AB3608"/>
  <c r="AC3608"/>
  <c r="AD3608"/>
  <c r="H3609"/>
  <c r="I3609"/>
  <c r="J3609"/>
  <c r="K3609"/>
  <c r="L3609"/>
  <c r="M3609"/>
  <c r="N3609"/>
  <c r="O3609"/>
  <c r="P3609"/>
  <c r="Q3609"/>
  <c r="R3609"/>
  <c r="S3609"/>
  <c r="T3609"/>
  <c r="U3609"/>
  <c r="V3609"/>
  <c r="W3609"/>
  <c r="X3609"/>
  <c r="Y3609"/>
  <c r="Z3609"/>
  <c r="AA3609"/>
  <c r="AB3609"/>
  <c r="AC3609"/>
  <c r="AD3609"/>
  <c r="H3610"/>
  <c r="I3610"/>
  <c r="J3610"/>
  <c r="K3610"/>
  <c r="L3610"/>
  <c r="M3610"/>
  <c r="N3610"/>
  <c r="O3610"/>
  <c r="P3610"/>
  <c r="Q3610"/>
  <c r="R3610"/>
  <c r="S3610"/>
  <c r="T3610"/>
  <c r="U3610"/>
  <c r="V3610"/>
  <c r="W3610"/>
  <c r="X3610"/>
  <c r="Y3610"/>
  <c r="Z3610"/>
  <c r="AA3610"/>
  <c r="AB3610"/>
  <c r="AC3610"/>
  <c r="AD3610"/>
  <c r="H3612"/>
  <c r="I3612"/>
  <c r="J3612"/>
  <c r="K3612"/>
  <c r="L3612"/>
  <c r="M3612"/>
  <c r="N3612"/>
  <c r="O3612"/>
  <c r="P3612"/>
  <c r="Q3612"/>
  <c r="R3612"/>
  <c r="S3612"/>
  <c r="T3612"/>
  <c r="U3612"/>
  <c r="V3612"/>
  <c r="W3612"/>
  <c r="X3612"/>
  <c r="Y3612"/>
  <c r="Z3612"/>
  <c r="AA3612"/>
  <c r="AB3612"/>
  <c r="AC3612"/>
  <c r="AD3612"/>
  <c r="H3613"/>
  <c r="I3613"/>
  <c r="J3613"/>
  <c r="K3613"/>
  <c r="L3613"/>
  <c r="M3613"/>
  <c r="N3613"/>
  <c r="O3613"/>
  <c r="P3613"/>
  <c r="Q3613"/>
  <c r="R3613"/>
  <c r="S3613"/>
  <c r="T3613"/>
  <c r="U3613"/>
  <c r="V3613"/>
  <c r="W3613"/>
  <c r="X3613"/>
  <c r="Y3613"/>
  <c r="Z3613"/>
  <c r="AA3613"/>
  <c r="AB3613"/>
  <c r="AC3613"/>
  <c r="AD3613"/>
  <c r="H3614"/>
  <c r="I3614"/>
  <c r="J3614"/>
  <c r="K3614"/>
  <c r="L3614"/>
  <c r="M3614"/>
  <c r="N3614"/>
  <c r="O3614"/>
  <c r="P3614"/>
  <c r="Q3614"/>
  <c r="R3614"/>
  <c r="S3614"/>
  <c r="T3614"/>
  <c r="U3614"/>
  <c r="V3614"/>
  <c r="W3614"/>
  <c r="X3614"/>
  <c r="Y3614"/>
  <c r="Z3614"/>
  <c r="AA3614"/>
  <c r="AB3614"/>
  <c r="AC3614"/>
  <c r="AD3614"/>
  <c r="H3615"/>
  <c r="I3615"/>
  <c r="J3615"/>
  <c r="K3615"/>
  <c r="L3615"/>
  <c r="M3615"/>
  <c r="N3615"/>
  <c r="O3615"/>
  <c r="P3615"/>
  <c r="Q3615"/>
  <c r="R3615"/>
  <c r="S3615"/>
  <c r="T3615"/>
  <c r="U3615"/>
  <c r="V3615"/>
  <c r="W3615"/>
  <c r="X3615"/>
  <c r="Y3615"/>
  <c r="Z3615"/>
  <c r="AA3615"/>
  <c r="AB3615"/>
  <c r="AC3615"/>
  <c r="AD3615"/>
  <c r="H3616"/>
  <c r="I3616"/>
  <c r="J3616"/>
  <c r="K3616"/>
  <c r="L3616"/>
  <c r="M3616"/>
  <c r="N3616"/>
  <c r="O3616"/>
  <c r="P3616"/>
  <c r="Q3616"/>
  <c r="R3616"/>
  <c r="S3616"/>
  <c r="T3616"/>
  <c r="U3616"/>
  <c r="V3616"/>
  <c r="W3616"/>
  <c r="X3616"/>
  <c r="Y3616"/>
  <c r="Z3616"/>
  <c r="AA3616"/>
  <c r="AB3616"/>
  <c r="AC3616"/>
  <c r="AD3616"/>
  <c r="H3617"/>
  <c r="I3617"/>
  <c r="J3617"/>
  <c r="K3617"/>
  <c r="L3617"/>
  <c r="M3617"/>
  <c r="N3617"/>
  <c r="O3617"/>
  <c r="P3617"/>
  <c r="Q3617"/>
  <c r="R3617"/>
  <c r="S3617"/>
  <c r="T3617"/>
  <c r="U3617"/>
  <c r="V3617"/>
  <c r="W3617"/>
  <c r="X3617"/>
  <c r="Y3617"/>
  <c r="Z3617"/>
  <c r="AA3617"/>
  <c r="AB3617"/>
  <c r="AC3617"/>
  <c r="AD3617"/>
  <c r="H3618"/>
  <c r="I3618"/>
  <c r="J3618"/>
  <c r="K3618"/>
  <c r="L3618"/>
  <c r="M3618"/>
  <c r="N3618"/>
  <c r="O3618"/>
  <c r="P3618"/>
  <c r="Q3618"/>
  <c r="R3618"/>
  <c r="S3618"/>
  <c r="T3618"/>
  <c r="U3618"/>
  <c r="V3618"/>
  <c r="W3618"/>
  <c r="X3618"/>
  <c r="Y3618"/>
  <c r="Z3618"/>
  <c r="AA3618"/>
  <c r="AB3618"/>
  <c r="AC3618"/>
  <c r="AD3618"/>
  <c r="H3619"/>
  <c r="I3619"/>
  <c r="J3619"/>
  <c r="K3619"/>
  <c r="L3619"/>
  <c r="M3619"/>
  <c r="N3619"/>
  <c r="O3619"/>
  <c r="P3619"/>
  <c r="Q3619"/>
  <c r="R3619"/>
  <c r="S3619"/>
  <c r="T3619"/>
  <c r="U3619"/>
  <c r="V3619"/>
  <c r="W3619"/>
  <c r="X3619"/>
  <c r="Y3619"/>
  <c r="Z3619"/>
  <c r="AA3619"/>
  <c r="AB3619"/>
  <c r="AC3619"/>
  <c r="AD3619"/>
  <c r="H3621"/>
  <c r="I3621"/>
  <c r="J3621"/>
  <c r="K3621"/>
  <c r="L3621"/>
  <c r="M3621"/>
  <c r="N3621"/>
  <c r="O3621"/>
  <c r="P3621"/>
  <c r="Q3621"/>
  <c r="R3621"/>
  <c r="S3621"/>
  <c r="T3621"/>
  <c r="U3621"/>
  <c r="V3621"/>
  <c r="W3621"/>
  <c r="X3621"/>
  <c r="Y3621"/>
  <c r="Z3621"/>
  <c r="AA3621"/>
  <c r="AB3621"/>
  <c r="AC3621"/>
  <c r="AD3621"/>
  <c r="H3622"/>
  <c r="I3622"/>
  <c r="J3622"/>
  <c r="K3622"/>
  <c r="L3622"/>
  <c r="M3622"/>
  <c r="N3622"/>
  <c r="O3622"/>
  <c r="P3622"/>
  <c r="Q3622"/>
  <c r="R3622"/>
  <c r="S3622"/>
  <c r="T3622"/>
  <c r="U3622"/>
  <c r="V3622"/>
  <c r="W3622"/>
  <c r="X3622"/>
  <c r="Y3622"/>
  <c r="Z3622"/>
  <c r="AA3622"/>
  <c r="AB3622"/>
  <c r="AC3622"/>
  <c r="AD3622"/>
  <c r="H3623"/>
  <c r="I3623"/>
  <c r="J3623"/>
  <c r="K3623"/>
  <c r="L3623"/>
  <c r="M3623"/>
  <c r="N3623"/>
  <c r="O3623"/>
  <c r="P3623"/>
  <c r="Q3623"/>
  <c r="R3623"/>
  <c r="S3623"/>
  <c r="T3623"/>
  <c r="U3623"/>
  <c r="V3623"/>
  <c r="W3623"/>
  <c r="X3623"/>
  <c r="Y3623"/>
  <c r="Z3623"/>
  <c r="AA3623"/>
  <c r="AB3623"/>
  <c r="AC3623"/>
  <c r="AD3623"/>
  <c r="H3624"/>
  <c r="I3624"/>
  <c r="J3624"/>
  <c r="K3624"/>
  <c r="L3624"/>
  <c r="M3624"/>
  <c r="N3624"/>
  <c r="O3624"/>
  <c r="P3624"/>
  <c r="Q3624"/>
  <c r="R3624"/>
  <c r="S3624"/>
  <c r="T3624"/>
  <c r="U3624"/>
  <c r="V3624"/>
  <c r="W3624"/>
  <c r="X3624"/>
  <c r="Y3624"/>
  <c r="Z3624"/>
  <c r="AA3624"/>
  <c r="AB3624"/>
  <c r="AC3624"/>
  <c r="AD3624"/>
  <c r="H3625"/>
  <c r="I3625"/>
  <c r="J3625"/>
  <c r="K3625"/>
  <c r="L3625"/>
  <c r="M3625"/>
  <c r="N3625"/>
  <c r="O3625"/>
  <c r="P3625"/>
  <c r="Q3625"/>
  <c r="R3625"/>
  <c r="S3625"/>
  <c r="T3625"/>
  <c r="U3625"/>
  <c r="V3625"/>
  <c r="W3625"/>
  <c r="X3625"/>
  <c r="Y3625"/>
  <c r="Z3625"/>
  <c r="AA3625"/>
  <c r="AB3625"/>
  <c r="AC3625"/>
  <c r="AD3625"/>
  <c r="H3626"/>
  <c r="I3626"/>
  <c r="J3626"/>
  <c r="K3626"/>
  <c r="L3626"/>
  <c r="M3626"/>
  <c r="N3626"/>
  <c r="O3626"/>
  <c r="P3626"/>
  <c r="Q3626"/>
  <c r="R3626"/>
  <c r="S3626"/>
  <c r="T3626"/>
  <c r="U3626"/>
  <c r="V3626"/>
  <c r="W3626"/>
  <c r="X3626"/>
  <c r="Y3626"/>
  <c r="Z3626"/>
  <c r="AA3626"/>
  <c r="AB3626"/>
  <c r="AC3626"/>
  <c r="AD3626"/>
  <c r="H3627"/>
  <c r="I3627"/>
  <c r="J3627"/>
  <c r="K3627"/>
  <c r="L3627"/>
  <c r="M3627"/>
  <c r="N3627"/>
  <c r="O3627"/>
  <c r="P3627"/>
  <c r="Q3627"/>
  <c r="R3627"/>
  <c r="S3627"/>
  <c r="T3627"/>
  <c r="U3627"/>
  <c r="V3627"/>
  <c r="W3627"/>
  <c r="X3627"/>
  <c r="Y3627"/>
  <c r="Z3627"/>
  <c r="AA3627"/>
  <c r="AB3627"/>
  <c r="AC3627"/>
  <c r="AD3627"/>
  <c r="H3628"/>
  <c r="I3628"/>
  <c r="J3628"/>
  <c r="K3628"/>
  <c r="L3628"/>
  <c r="M3628"/>
  <c r="N3628"/>
  <c r="O3628"/>
  <c r="P3628"/>
  <c r="Q3628"/>
  <c r="R3628"/>
  <c r="S3628"/>
  <c r="T3628"/>
  <c r="U3628"/>
  <c r="V3628"/>
  <c r="W3628"/>
  <c r="X3628"/>
  <c r="Y3628"/>
  <c r="Z3628"/>
  <c r="AA3628"/>
  <c r="AB3628"/>
  <c r="AC3628"/>
  <c r="AD3628"/>
  <c r="H3631"/>
  <c r="I3631"/>
  <c r="J3631"/>
  <c r="K3631"/>
  <c r="L3631"/>
  <c r="M3631"/>
  <c r="N3631"/>
  <c r="O3631"/>
  <c r="P3631"/>
  <c r="Q3631"/>
  <c r="R3631"/>
  <c r="S3631"/>
  <c r="T3631"/>
  <c r="U3631"/>
  <c r="V3631"/>
  <c r="W3631"/>
  <c r="X3631"/>
  <c r="Y3631"/>
  <c r="Z3631"/>
  <c r="AA3631"/>
  <c r="AB3631"/>
  <c r="AC3631"/>
  <c r="AD3631"/>
  <c r="H3632"/>
  <c r="I3632"/>
  <c r="J3632"/>
  <c r="K3632"/>
  <c r="L3632"/>
  <c r="M3632"/>
  <c r="N3632"/>
  <c r="O3632"/>
  <c r="P3632"/>
  <c r="Q3632"/>
  <c r="R3632"/>
  <c r="S3632"/>
  <c r="T3632"/>
  <c r="U3632"/>
  <c r="V3632"/>
  <c r="W3632"/>
  <c r="X3632"/>
  <c r="Y3632"/>
  <c r="Z3632"/>
  <c r="AA3632"/>
  <c r="AB3632"/>
  <c r="AC3632"/>
  <c r="AD3632"/>
  <c r="H3633"/>
  <c r="I3633"/>
  <c r="J3633"/>
  <c r="K3633"/>
  <c r="L3633"/>
  <c r="M3633"/>
  <c r="N3633"/>
  <c r="O3633"/>
  <c r="P3633"/>
  <c r="Q3633"/>
  <c r="R3633"/>
  <c r="S3633"/>
  <c r="T3633"/>
  <c r="U3633"/>
  <c r="V3633"/>
  <c r="W3633"/>
  <c r="X3633"/>
  <c r="Y3633"/>
  <c r="Z3633"/>
  <c r="AA3633"/>
  <c r="AB3633"/>
  <c r="AC3633"/>
  <c r="AD3633"/>
  <c r="H3634"/>
  <c r="I3634"/>
  <c r="J3634"/>
  <c r="K3634"/>
  <c r="L3634"/>
  <c r="M3634"/>
  <c r="N3634"/>
  <c r="O3634"/>
  <c r="P3634"/>
  <c r="Q3634"/>
  <c r="R3634"/>
  <c r="S3634"/>
  <c r="T3634"/>
  <c r="U3634"/>
  <c r="V3634"/>
  <c r="W3634"/>
  <c r="X3634"/>
  <c r="Y3634"/>
  <c r="Z3634"/>
  <c r="AA3634"/>
  <c r="AB3634"/>
  <c r="AC3634"/>
  <c r="AD3634"/>
  <c r="H3635"/>
  <c r="I3635"/>
  <c r="J3635"/>
  <c r="K3635"/>
  <c r="L3635"/>
  <c r="M3635"/>
  <c r="N3635"/>
  <c r="O3635"/>
  <c r="P3635"/>
  <c r="Q3635"/>
  <c r="R3635"/>
  <c r="S3635"/>
  <c r="T3635"/>
  <c r="U3635"/>
  <c r="V3635"/>
  <c r="W3635"/>
  <c r="X3635"/>
  <c r="Y3635"/>
  <c r="Z3635"/>
  <c r="AA3635"/>
  <c r="AB3635"/>
  <c r="AC3635"/>
  <c r="AD3635"/>
  <c r="H3636"/>
  <c r="I3636"/>
  <c r="J3636"/>
  <c r="K3636"/>
  <c r="L3636"/>
  <c r="M3636"/>
  <c r="N3636"/>
  <c r="O3636"/>
  <c r="P3636"/>
  <c r="Q3636"/>
  <c r="R3636"/>
  <c r="S3636"/>
  <c r="T3636"/>
  <c r="U3636"/>
  <c r="V3636"/>
  <c r="W3636"/>
  <c r="X3636"/>
  <c r="Y3636"/>
  <c r="Z3636"/>
  <c r="AA3636"/>
  <c r="AB3636"/>
  <c r="AC3636"/>
  <c r="AD3636"/>
  <c r="H3637"/>
  <c r="I3637"/>
  <c r="J3637"/>
  <c r="K3637"/>
  <c r="L3637"/>
  <c r="M3637"/>
  <c r="N3637"/>
  <c r="O3637"/>
  <c r="P3637"/>
  <c r="Q3637"/>
  <c r="R3637"/>
  <c r="S3637"/>
  <c r="T3637"/>
  <c r="U3637"/>
  <c r="V3637"/>
  <c r="W3637"/>
  <c r="X3637"/>
  <c r="Y3637"/>
  <c r="Z3637"/>
  <c r="AA3637"/>
  <c r="AB3637"/>
  <c r="AC3637"/>
  <c r="AD3637"/>
  <c r="H3638"/>
  <c r="I3638"/>
  <c r="J3638"/>
  <c r="K3638"/>
  <c r="L3638"/>
  <c r="M3638"/>
  <c r="N3638"/>
  <c r="O3638"/>
  <c r="P3638"/>
  <c r="Q3638"/>
  <c r="R3638"/>
  <c r="S3638"/>
  <c r="T3638"/>
  <c r="U3638"/>
  <c r="V3638"/>
  <c r="W3638"/>
  <c r="X3638"/>
  <c r="Y3638"/>
  <c r="Z3638"/>
  <c r="AA3638"/>
  <c r="AB3638"/>
  <c r="AC3638"/>
  <c r="AD3638"/>
  <c r="H3639"/>
  <c r="I3639"/>
  <c r="J3639"/>
  <c r="K3639"/>
  <c r="L3639"/>
  <c r="M3639"/>
  <c r="N3639"/>
  <c r="O3639"/>
  <c r="P3639"/>
  <c r="Q3639"/>
  <c r="R3639"/>
  <c r="S3639"/>
  <c r="T3639"/>
  <c r="U3639"/>
  <c r="V3639"/>
  <c r="W3639"/>
  <c r="X3639"/>
  <c r="Y3639"/>
  <c r="Z3639"/>
  <c r="AA3639"/>
  <c r="AB3639"/>
  <c r="AC3639"/>
  <c r="AD3639"/>
  <c r="H3640"/>
  <c r="I3640"/>
  <c r="J3640"/>
  <c r="K3640"/>
  <c r="L3640"/>
  <c r="M3640"/>
  <c r="N3640"/>
  <c r="O3640"/>
  <c r="P3640"/>
  <c r="Q3640"/>
  <c r="R3640"/>
  <c r="S3640"/>
  <c r="T3640"/>
  <c r="U3640"/>
  <c r="V3640"/>
  <c r="W3640"/>
  <c r="X3640"/>
  <c r="Y3640"/>
  <c r="Z3640"/>
  <c r="AA3640"/>
  <c r="AB3640"/>
  <c r="AC3640"/>
  <c r="AD3640"/>
  <c r="H3641"/>
  <c r="I3641"/>
  <c r="J3641"/>
  <c r="K3641"/>
  <c r="L3641"/>
  <c r="M3641"/>
  <c r="N3641"/>
  <c r="O3641"/>
  <c r="P3641"/>
  <c r="Q3641"/>
  <c r="R3641"/>
  <c r="S3641"/>
  <c r="T3641"/>
  <c r="U3641"/>
  <c r="V3641"/>
  <c r="W3641"/>
  <c r="X3641"/>
  <c r="Y3641"/>
  <c r="Z3641"/>
  <c r="AA3641"/>
  <c r="AB3641"/>
  <c r="AC3641"/>
  <c r="AD3641"/>
  <c r="H3642"/>
  <c r="I3642"/>
  <c r="J3642"/>
  <c r="K3642"/>
  <c r="L3642"/>
  <c r="M3642"/>
  <c r="N3642"/>
  <c r="O3642"/>
  <c r="P3642"/>
  <c r="Q3642"/>
  <c r="R3642"/>
  <c r="S3642"/>
  <c r="T3642"/>
  <c r="U3642"/>
  <c r="V3642"/>
  <c r="W3642"/>
  <c r="X3642"/>
  <c r="Y3642"/>
  <c r="Z3642"/>
  <c r="AA3642"/>
  <c r="AB3642"/>
  <c r="AC3642"/>
  <c r="AD3642"/>
  <c r="H3643"/>
  <c r="I3643"/>
  <c r="J3643"/>
  <c r="K3643"/>
  <c r="L3643"/>
  <c r="M3643"/>
  <c r="N3643"/>
  <c r="O3643"/>
  <c r="P3643"/>
  <c r="Q3643"/>
  <c r="R3643"/>
  <c r="S3643"/>
  <c r="T3643"/>
  <c r="U3643"/>
  <c r="V3643"/>
  <c r="W3643"/>
  <c r="X3643"/>
  <c r="Y3643"/>
  <c r="Z3643"/>
  <c r="AA3643"/>
  <c r="AB3643"/>
  <c r="AC3643"/>
  <c r="AD3643"/>
  <c r="H3644"/>
  <c r="I3644"/>
  <c r="J3644"/>
  <c r="K3644"/>
  <c r="L3644"/>
  <c r="M3644"/>
  <c r="N3644"/>
  <c r="O3644"/>
  <c r="P3644"/>
  <c r="Q3644"/>
  <c r="R3644"/>
  <c r="S3644"/>
  <c r="T3644"/>
  <c r="U3644"/>
  <c r="V3644"/>
  <c r="W3644"/>
  <c r="X3644"/>
  <c r="Y3644"/>
  <c r="Z3644"/>
  <c r="AA3644"/>
  <c r="AB3644"/>
  <c r="AC3644"/>
  <c r="AD3644"/>
  <c r="H3645"/>
  <c r="I3645"/>
  <c r="J3645"/>
  <c r="K3645"/>
  <c r="L3645"/>
  <c r="M3645"/>
  <c r="N3645"/>
  <c r="O3645"/>
  <c r="P3645"/>
  <c r="Q3645"/>
  <c r="R3645"/>
  <c r="S3645"/>
  <c r="T3645"/>
  <c r="U3645"/>
  <c r="V3645"/>
  <c r="W3645"/>
  <c r="X3645"/>
  <c r="Y3645"/>
  <c r="Z3645"/>
  <c r="AA3645"/>
  <c r="AB3645"/>
  <c r="AC3645"/>
  <c r="AD3645"/>
  <c r="H3646"/>
  <c r="I3646"/>
  <c r="J3646"/>
  <c r="K3646"/>
  <c r="L3646"/>
  <c r="M3646"/>
  <c r="N3646"/>
  <c r="O3646"/>
  <c r="P3646"/>
  <c r="Q3646"/>
  <c r="R3646"/>
  <c r="S3646"/>
  <c r="T3646"/>
  <c r="U3646"/>
  <c r="V3646"/>
  <c r="W3646"/>
  <c r="X3646"/>
  <c r="Y3646"/>
  <c r="Z3646"/>
  <c r="AA3646"/>
  <c r="AB3646"/>
  <c r="AC3646"/>
  <c r="AD3646"/>
  <c r="H3647"/>
  <c r="I3647"/>
  <c r="J3647"/>
  <c r="K3647"/>
  <c r="L3647"/>
  <c r="M3647"/>
  <c r="N3647"/>
  <c r="O3647"/>
  <c r="P3647"/>
  <c r="Q3647"/>
  <c r="R3647"/>
  <c r="S3647"/>
  <c r="T3647"/>
  <c r="U3647"/>
  <c r="V3647"/>
  <c r="W3647"/>
  <c r="X3647"/>
  <c r="Y3647"/>
  <c r="Z3647"/>
  <c r="AA3647"/>
  <c r="AB3647"/>
  <c r="AC3647"/>
  <c r="AD3647"/>
  <c r="H3648"/>
  <c r="I3648"/>
  <c r="J3648"/>
  <c r="K3648"/>
  <c r="L3648"/>
  <c r="M3648"/>
  <c r="N3648"/>
  <c r="O3648"/>
  <c r="P3648"/>
  <c r="Q3648"/>
  <c r="R3648"/>
  <c r="S3648"/>
  <c r="T3648"/>
  <c r="U3648"/>
  <c r="V3648"/>
  <c r="W3648"/>
  <c r="X3648"/>
  <c r="Y3648"/>
  <c r="Z3648"/>
  <c r="AA3648"/>
  <c r="AB3648"/>
  <c r="AC3648"/>
  <c r="AD3648"/>
  <c r="H3649"/>
  <c r="I3649"/>
  <c r="J3649"/>
  <c r="K3649"/>
  <c r="L3649"/>
  <c r="M3649"/>
  <c r="N3649"/>
  <c r="O3649"/>
  <c r="P3649"/>
  <c r="Q3649"/>
  <c r="R3649"/>
  <c r="S3649"/>
  <c r="T3649"/>
  <c r="U3649"/>
  <c r="V3649"/>
  <c r="W3649"/>
  <c r="X3649"/>
  <c r="Y3649"/>
  <c r="Z3649"/>
  <c r="AA3649"/>
  <c r="AB3649"/>
  <c r="AC3649"/>
  <c r="AD3649"/>
  <c r="H3650"/>
  <c r="I3650"/>
  <c r="J3650"/>
  <c r="K3650"/>
  <c r="L3650"/>
  <c r="M3650"/>
  <c r="N3650"/>
  <c r="O3650"/>
  <c r="P3650"/>
  <c r="Q3650"/>
  <c r="R3650"/>
  <c r="S3650"/>
  <c r="T3650"/>
  <c r="U3650"/>
  <c r="V3650"/>
  <c r="W3650"/>
  <c r="X3650"/>
  <c r="Y3650"/>
  <c r="Z3650"/>
  <c r="AA3650"/>
  <c r="AB3650"/>
  <c r="AC3650"/>
  <c r="AD3650"/>
  <c r="H3651"/>
  <c r="I3651"/>
  <c r="J3651"/>
  <c r="K3651"/>
  <c r="L3651"/>
  <c r="M3651"/>
  <c r="N3651"/>
  <c r="O3651"/>
  <c r="P3651"/>
  <c r="Q3651"/>
  <c r="R3651"/>
  <c r="S3651"/>
  <c r="T3651"/>
  <c r="U3651"/>
  <c r="V3651"/>
  <c r="W3651"/>
  <c r="X3651"/>
  <c r="Y3651"/>
  <c r="Z3651"/>
  <c r="AA3651"/>
  <c r="AB3651"/>
  <c r="AC3651"/>
  <c r="AD3651"/>
  <c r="H3652"/>
  <c r="I3652"/>
  <c r="J3652"/>
  <c r="K3652"/>
  <c r="L3652"/>
  <c r="M3652"/>
  <c r="N3652"/>
  <c r="O3652"/>
  <c r="P3652"/>
  <c r="Q3652"/>
  <c r="R3652"/>
  <c r="S3652"/>
  <c r="T3652"/>
  <c r="U3652"/>
  <c r="V3652"/>
  <c r="W3652"/>
  <c r="X3652"/>
  <c r="Y3652"/>
  <c r="Z3652"/>
  <c r="AA3652"/>
  <c r="AB3652"/>
  <c r="AC3652"/>
  <c r="AD3652"/>
  <c r="H3653"/>
  <c r="I3653"/>
  <c r="J3653"/>
  <c r="K3653"/>
  <c r="L3653"/>
  <c r="M3653"/>
  <c r="N3653"/>
  <c r="O3653"/>
  <c r="P3653"/>
  <c r="Q3653"/>
  <c r="R3653"/>
  <c r="S3653"/>
  <c r="T3653"/>
  <c r="U3653"/>
  <c r="V3653"/>
  <c r="W3653"/>
  <c r="X3653"/>
  <c r="Y3653"/>
  <c r="Z3653"/>
  <c r="AA3653"/>
  <c r="AB3653"/>
  <c r="AC3653"/>
  <c r="AD3653"/>
  <c r="H3654"/>
  <c r="I3654"/>
  <c r="J3654"/>
  <c r="K3654"/>
  <c r="L3654"/>
  <c r="M3654"/>
  <c r="N3654"/>
  <c r="O3654"/>
  <c r="P3654"/>
  <c r="Q3654"/>
  <c r="R3654"/>
  <c r="S3654"/>
  <c r="T3654"/>
  <c r="U3654"/>
  <c r="V3654"/>
  <c r="W3654"/>
  <c r="X3654"/>
  <c r="Y3654"/>
  <c r="Z3654"/>
  <c r="AA3654"/>
  <c r="AB3654"/>
  <c r="AC3654"/>
  <c r="AD3654"/>
  <c r="H3655"/>
  <c r="I3655"/>
  <c r="J3655"/>
  <c r="K3655"/>
  <c r="L3655"/>
  <c r="M3655"/>
  <c r="N3655"/>
  <c r="O3655"/>
  <c r="P3655"/>
  <c r="Q3655"/>
  <c r="R3655"/>
  <c r="S3655"/>
  <c r="T3655"/>
  <c r="U3655"/>
  <c r="V3655"/>
  <c r="W3655"/>
  <c r="X3655"/>
  <c r="Y3655"/>
  <c r="Z3655"/>
  <c r="AA3655"/>
  <c r="AB3655"/>
  <c r="AC3655"/>
  <c r="AD3655"/>
  <c r="H3656"/>
  <c r="I3656"/>
  <c r="J3656"/>
  <c r="K3656"/>
  <c r="L3656"/>
  <c r="M3656"/>
  <c r="N3656"/>
  <c r="O3656"/>
  <c r="P3656"/>
  <c r="Q3656"/>
  <c r="R3656"/>
  <c r="S3656"/>
  <c r="T3656"/>
  <c r="U3656"/>
  <c r="V3656"/>
  <c r="W3656"/>
  <c r="X3656"/>
  <c r="Y3656"/>
  <c r="Z3656"/>
  <c r="AA3656"/>
  <c r="AB3656"/>
  <c r="AC3656"/>
  <c r="AD3656"/>
  <c r="H3657"/>
  <c r="I3657"/>
  <c r="J3657"/>
  <c r="K3657"/>
  <c r="L3657"/>
  <c r="M3657"/>
  <c r="N3657"/>
  <c r="O3657"/>
  <c r="P3657"/>
  <c r="Q3657"/>
  <c r="R3657"/>
  <c r="S3657"/>
  <c r="T3657"/>
  <c r="U3657"/>
  <c r="V3657"/>
  <c r="W3657"/>
  <c r="X3657"/>
  <c r="Y3657"/>
  <c r="Z3657"/>
  <c r="AA3657"/>
  <c r="AB3657"/>
  <c r="AC3657"/>
  <c r="AD3657"/>
  <c r="H3658"/>
  <c r="I3658"/>
  <c r="J3658"/>
  <c r="K3658"/>
  <c r="L3658"/>
  <c r="M3658"/>
  <c r="N3658"/>
  <c r="O3658"/>
  <c r="P3658"/>
  <c r="Q3658"/>
  <c r="R3658"/>
  <c r="S3658"/>
  <c r="T3658"/>
  <c r="U3658"/>
  <c r="V3658"/>
  <c r="W3658"/>
  <c r="X3658"/>
  <c r="Y3658"/>
  <c r="Z3658"/>
  <c r="AA3658"/>
  <c r="AB3658"/>
  <c r="AC3658"/>
  <c r="AD3658"/>
  <c r="H3659"/>
  <c r="I3659"/>
  <c r="J3659"/>
  <c r="K3659"/>
  <c r="L3659"/>
  <c r="M3659"/>
  <c r="N3659"/>
  <c r="O3659"/>
  <c r="P3659"/>
  <c r="Q3659"/>
  <c r="R3659"/>
  <c r="S3659"/>
  <c r="T3659"/>
  <c r="U3659"/>
  <c r="V3659"/>
  <c r="W3659"/>
  <c r="X3659"/>
  <c r="Y3659"/>
  <c r="Z3659"/>
  <c r="AA3659"/>
  <c r="AB3659"/>
  <c r="AC3659"/>
  <c r="AD3659"/>
  <c r="H3660"/>
  <c r="I3660"/>
  <c r="J3660"/>
  <c r="K3660"/>
  <c r="L3660"/>
  <c r="M3660"/>
  <c r="N3660"/>
  <c r="O3660"/>
  <c r="P3660"/>
  <c r="Q3660"/>
  <c r="R3660"/>
  <c r="S3660"/>
  <c r="T3660"/>
  <c r="U3660"/>
  <c r="V3660"/>
  <c r="W3660"/>
  <c r="X3660"/>
  <c r="Y3660"/>
  <c r="Z3660"/>
  <c r="AA3660"/>
  <c r="AB3660"/>
  <c r="AC3660"/>
  <c r="AD3660"/>
  <c r="H3661"/>
  <c r="I3661"/>
  <c r="J3661"/>
  <c r="K3661"/>
  <c r="L3661"/>
  <c r="M3661"/>
  <c r="N3661"/>
  <c r="O3661"/>
  <c r="P3661"/>
  <c r="Q3661"/>
  <c r="R3661"/>
  <c r="S3661"/>
  <c r="T3661"/>
  <c r="U3661"/>
  <c r="V3661"/>
  <c r="W3661"/>
  <c r="X3661"/>
  <c r="Y3661"/>
  <c r="Z3661"/>
  <c r="AA3661"/>
  <c r="AB3661"/>
  <c r="AC3661"/>
  <c r="AD3661"/>
  <c r="H3662"/>
  <c r="I3662"/>
  <c r="J3662"/>
  <c r="K3662"/>
  <c r="L3662"/>
  <c r="M3662"/>
  <c r="N3662"/>
  <c r="O3662"/>
  <c r="P3662"/>
  <c r="Q3662"/>
  <c r="R3662"/>
  <c r="S3662"/>
  <c r="T3662"/>
  <c r="U3662"/>
  <c r="V3662"/>
  <c r="W3662"/>
  <c r="X3662"/>
  <c r="Y3662"/>
  <c r="Z3662"/>
  <c r="AA3662"/>
  <c r="AB3662"/>
  <c r="AC3662"/>
  <c r="AD3662"/>
  <c r="H3663"/>
  <c r="I3663"/>
  <c r="J3663"/>
  <c r="K3663"/>
  <c r="L3663"/>
  <c r="M3663"/>
  <c r="N3663"/>
  <c r="O3663"/>
  <c r="P3663"/>
  <c r="Q3663"/>
  <c r="R3663"/>
  <c r="S3663"/>
  <c r="T3663"/>
  <c r="U3663"/>
  <c r="V3663"/>
  <c r="W3663"/>
  <c r="X3663"/>
  <c r="Y3663"/>
  <c r="Z3663"/>
  <c r="AA3663"/>
  <c r="AB3663"/>
  <c r="AC3663"/>
  <c r="AD3663"/>
  <c r="H3664"/>
  <c r="I3664"/>
  <c r="J3664"/>
  <c r="K3664"/>
  <c r="L3664"/>
  <c r="M3664"/>
  <c r="N3664"/>
  <c r="O3664"/>
  <c r="P3664"/>
  <c r="Q3664"/>
  <c r="R3664"/>
  <c r="S3664"/>
  <c r="T3664"/>
  <c r="U3664"/>
  <c r="V3664"/>
  <c r="W3664"/>
  <c r="X3664"/>
  <c r="Y3664"/>
  <c r="Z3664"/>
  <c r="AA3664"/>
  <c r="AB3664"/>
  <c r="AC3664"/>
  <c r="AD3664"/>
  <c r="H3665"/>
  <c r="I3665"/>
  <c r="J3665"/>
  <c r="K3665"/>
  <c r="L3665"/>
  <c r="M3665"/>
  <c r="N3665"/>
  <c r="O3665"/>
  <c r="P3665"/>
  <c r="Q3665"/>
  <c r="R3665"/>
  <c r="S3665"/>
  <c r="T3665"/>
  <c r="U3665"/>
  <c r="V3665"/>
  <c r="W3665"/>
  <c r="X3665"/>
  <c r="Y3665"/>
  <c r="Z3665"/>
  <c r="AA3665"/>
  <c r="AB3665"/>
  <c r="AC3665"/>
  <c r="AD3665"/>
  <c r="H3666"/>
  <c r="I3666"/>
  <c r="J3666"/>
  <c r="K3666"/>
  <c r="L3666"/>
  <c r="M3666"/>
  <c r="N3666"/>
  <c r="O3666"/>
  <c r="P3666"/>
  <c r="Q3666"/>
  <c r="R3666"/>
  <c r="S3666"/>
  <c r="T3666"/>
  <c r="U3666"/>
  <c r="V3666"/>
  <c r="W3666"/>
  <c r="X3666"/>
  <c r="Y3666"/>
  <c r="Z3666"/>
  <c r="AA3666"/>
  <c r="AB3666"/>
  <c r="AC3666"/>
  <c r="AD3666"/>
  <c r="H3667"/>
  <c r="I3667"/>
  <c r="J3667"/>
  <c r="K3667"/>
  <c r="L3667"/>
  <c r="M3667"/>
  <c r="N3667"/>
  <c r="O3667"/>
  <c r="P3667"/>
  <c r="Q3667"/>
  <c r="R3667"/>
  <c r="S3667"/>
  <c r="T3667"/>
  <c r="U3667"/>
  <c r="V3667"/>
  <c r="W3667"/>
  <c r="X3667"/>
  <c r="Y3667"/>
  <c r="Z3667"/>
  <c r="AA3667"/>
  <c r="AB3667"/>
  <c r="AC3667"/>
  <c r="AD3667"/>
  <c r="H3668"/>
  <c r="I3668"/>
  <c r="J3668"/>
  <c r="K3668"/>
  <c r="L3668"/>
  <c r="M3668"/>
  <c r="N3668"/>
  <c r="O3668"/>
  <c r="P3668"/>
  <c r="Q3668"/>
  <c r="R3668"/>
  <c r="S3668"/>
  <c r="T3668"/>
  <c r="U3668"/>
  <c r="V3668"/>
  <c r="W3668"/>
  <c r="X3668"/>
  <c r="Y3668"/>
  <c r="Z3668"/>
  <c r="AA3668"/>
  <c r="AB3668"/>
  <c r="AC3668"/>
  <c r="AD3668"/>
  <c r="H3669"/>
  <c r="I3669"/>
  <c r="J3669"/>
  <c r="K3669"/>
  <c r="L3669"/>
  <c r="M3669"/>
  <c r="N3669"/>
  <c r="O3669"/>
  <c r="P3669"/>
  <c r="Q3669"/>
  <c r="R3669"/>
  <c r="S3669"/>
  <c r="T3669"/>
  <c r="U3669"/>
  <c r="V3669"/>
  <c r="W3669"/>
  <c r="X3669"/>
  <c r="Y3669"/>
  <c r="Z3669"/>
  <c r="AA3669"/>
  <c r="AB3669"/>
  <c r="AC3669"/>
  <c r="AD3669"/>
  <c r="H3670"/>
  <c r="I3670"/>
  <c r="J3670"/>
  <c r="K3670"/>
  <c r="L3670"/>
  <c r="M3670"/>
  <c r="N3670"/>
  <c r="O3670"/>
  <c r="P3670"/>
  <c r="Q3670"/>
  <c r="R3670"/>
  <c r="S3670"/>
  <c r="T3670"/>
  <c r="U3670"/>
  <c r="V3670"/>
  <c r="W3670"/>
  <c r="X3670"/>
  <c r="Y3670"/>
  <c r="Z3670"/>
  <c r="AA3670"/>
  <c r="AB3670"/>
  <c r="AC3670"/>
  <c r="AD3670"/>
  <c r="H3671"/>
  <c r="I3671"/>
  <c r="J3671"/>
  <c r="K3671"/>
  <c r="L3671"/>
  <c r="M3671"/>
  <c r="N3671"/>
  <c r="O3671"/>
  <c r="P3671"/>
  <c r="Q3671"/>
  <c r="R3671"/>
  <c r="S3671"/>
  <c r="T3671"/>
  <c r="U3671"/>
  <c r="V3671"/>
  <c r="W3671"/>
  <c r="X3671"/>
  <c r="Y3671"/>
  <c r="Z3671"/>
  <c r="AA3671"/>
  <c r="AB3671"/>
  <c r="AC3671"/>
  <c r="AD3671"/>
  <c r="H3672"/>
  <c r="I3672"/>
  <c r="J3672"/>
  <c r="K3672"/>
  <c r="L3672"/>
  <c r="M3672"/>
  <c r="N3672"/>
  <c r="O3672"/>
  <c r="P3672"/>
  <c r="Q3672"/>
  <c r="R3672"/>
  <c r="S3672"/>
  <c r="T3672"/>
  <c r="U3672"/>
  <c r="V3672"/>
  <c r="W3672"/>
  <c r="X3672"/>
  <c r="Y3672"/>
  <c r="Z3672"/>
  <c r="AA3672"/>
  <c r="AB3672"/>
  <c r="AC3672"/>
  <c r="AD3672"/>
  <c r="H3673"/>
  <c r="I3673"/>
  <c r="J3673"/>
  <c r="K3673"/>
  <c r="L3673"/>
  <c r="M3673"/>
  <c r="N3673"/>
  <c r="O3673"/>
  <c r="P3673"/>
  <c r="Q3673"/>
  <c r="R3673"/>
  <c r="S3673"/>
  <c r="T3673"/>
  <c r="U3673"/>
  <c r="V3673"/>
  <c r="W3673"/>
  <c r="X3673"/>
  <c r="Y3673"/>
  <c r="Z3673"/>
  <c r="AA3673"/>
  <c r="AB3673"/>
  <c r="AC3673"/>
  <c r="AD3673"/>
  <c r="H3674"/>
  <c r="I3674"/>
  <c r="J3674"/>
  <c r="K3674"/>
  <c r="L3674"/>
  <c r="M3674"/>
  <c r="N3674"/>
  <c r="O3674"/>
  <c r="P3674"/>
  <c r="Q3674"/>
  <c r="R3674"/>
  <c r="S3674"/>
  <c r="T3674"/>
  <c r="U3674"/>
  <c r="V3674"/>
  <c r="W3674"/>
  <c r="X3674"/>
  <c r="Y3674"/>
  <c r="Z3674"/>
  <c r="AA3674"/>
  <c r="AB3674"/>
  <c r="AC3674"/>
  <c r="AD3674"/>
  <c r="H3675"/>
  <c r="I3675"/>
  <c r="J3675"/>
  <c r="K3675"/>
  <c r="L3675"/>
  <c r="M3675"/>
  <c r="N3675"/>
  <c r="O3675"/>
  <c r="P3675"/>
  <c r="Q3675"/>
  <c r="R3675"/>
  <c r="S3675"/>
  <c r="T3675"/>
  <c r="U3675"/>
  <c r="V3675"/>
  <c r="W3675"/>
  <c r="X3675"/>
  <c r="Y3675"/>
  <c r="Z3675"/>
  <c r="AA3675"/>
  <c r="AB3675"/>
  <c r="AC3675"/>
  <c r="AD3675"/>
  <c r="H3676"/>
  <c r="I3676"/>
  <c r="J3676"/>
  <c r="K3676"/>
  <c r="L3676"/>
  <c r="M3676"/>
  <c r="N3676"/>
  <c r="O3676"/>
  <c r="P3676"/>
  <c r="Q3676"/>
  <c r="R3676"/>
  <c r="S3676"/>
  <c r="T3676"/>
  <c r="U3676"/>
  <c r="V3676"/>
  <c r="W3676"/>
  <c r="X3676"/>
  <c r="Y3676"/>
  <c r="Z3676"/>
  <c r="AA3676"/>
  <c r="AB3676"/>
  <c r="AC3676"/>
  <c r="AD3676"/>
  <c r="H3677"/>
  <c r="I3677"/>
  <c r="J3677"/>
  <c r="K3677"/>
  <c r="L3677"/>
  <c r="M3677"/>
  <c r="N3677"/>
  <c r="O3677"/>
  <c r="P3677"/>
  <c r="Q3677"/>
  <c r="R3677"/>
  <c r="S3677"/>
  <c r="T3677"/>
  <c r="U3677"/>
  <c r="V3677"/>
  <c r="W3677"/>
  <c r="X3677"/>
  <c r="Y3677"/>
  <c r="Z3677"/>
  <c r="AA3677"/>
  <c r="AB3677"/>
  <c r="AC3677"/>
  <c r="AD3677"/>
  <c r="H3678"/>
  <c r="I3678"/>
  <c r="J3678"/>
  <c r="K3678"/>
  <c r="L3678"/>
  <c r="M3678"/>
  <c r="N3678"/>
  <c r="O3678"/>
  <c r="P3678"/>
  <c r="Q3678"/>
  <c r="R3678"/>
  <c r="S3678"/>
  <c r="T3678"/>
  <c r="U3678"/>
  <c r="V3678"/>
  <c r="W3678"/>
  <c r="X3678"/>
  <c r="Y3678"/>
  <c r="Z3678"/>
  <c r="AA3678"/>
  <c r="AB3678"/>
  <c r="AC3678"/>
  <c r="AD3678"/>
  <c r="H3687"/>
  <c r="I3687"/>
  <c r="J3687"/>
  <c r="K3687"/>
  <c r="L3687"/>
  <c r="M3687"/>
  <c r="N3687"/>
  <c r="O3687"/>
  <c r="P3687"/>
  <c r="Q3687"/>
  <c r="R3687"/>
  <c r="S3687"/>
  <c r="T3687"/>
  <c r="U3687"/>
  <c r="V3687"/>
  <c r="W3687"/>
  <c r="X3687"/>
  <c r="Y3687"/>
  <c r="Z3687"/>
  <c r="AA3687"/>
  <c r="AB3687"/>
  <c r="AC3687"/>
  <c r="AD3687"/>
  <c r="H3688"/>
  <c r="I3688"/>
  <c r="J3688"/>
  <c r="K3688"/>
  <c r="L3688"/>
  <c r="M3688"/>
  <c r="N3688"/>
  <c r="O3688"/>
  <c r="P3688"/>
  <c r="Q3688"/>
  <c r="R3688"/>
  <c r="S3688"/>
  <c r="T3688"/>
  <c r="U3688"/>
  <c r="V3688"/>
  <c r="W3688"/>
  <c r="X3688"/>
  <c r="Y3688"/>
  <c r="Z3688"/>
  <c r="AA3688"/>
  <c r="AB3688"/>
  <c r="AC3688"/>
  <c r="AD3688"/>
  <c r="H3689"/>
  <c r="I3689"/>
  <c r="J3689"/>
  <c r="K3689"/>
  <c r="L3689"/>
  <c r="M3689"/>
  <c r="N3689"/>
  <c r="O3689"/>
  <c r="P3689"/>
  <c r="Q3689"/>
  <c r="R3689"/>
  <c r="S3689"/>
  <c r="T3689"/>
  <c r="U3689"/>
  <c r="V3689"/>
  <c r="W3689"/>
  <c r="X3689"/>
  <c r="Y3689"/>
  <c r="Z3689"/>
  <c r="AA3689"/>
  <c r="AB3689"/>
  <c r="AC3689"/>
  <c r="AD3689"/>
  <c r="H3690"/>
  <c r="I3690"/>
  <c r="J3690"/>
  <c r="K3690"/>
  <c r="L3690"/>
  <c r="M3690"/>
  <c r="N3690"/>
  <c r="O3690"/>
  <c r="P3690"/>
  <c r="Q3690"/>
  <c r="R3690"/>
  <c r="S3690"/>
  <c r="T3690"/>
  <c r="U3690"/>
  <c r="V3690"/>
  <c r="W3690"/>
  <c r="X3690"/>
  <c r="Y3690"/>
  <c r="Z3690"/>
  <c r="AA3690"/>
  <c r="AB3690"/>
  <c r="AC3690"/>
  <c r="AD3690"/>
  <c r="H3691"/>
  <c r="I3691"/>
  <c r="J3691"/>
  <c r="K3691"/>
  <c r="L3691"/>
  <c r="M3691"/>
  <c r="N3691"/>
  <c r="O3691"/>
  <c r="P3691"/>
  <c r="Q3691"/>
  <c r="R3691"/>
  <c r="S3691"/>
  <c r="T3691"/>
  <c r="U3691"/>
  <c r="V3691"/>
  <c r="W3691"/>
  <c r="X3691"/>
  <c r="Y3691"/>
  <c r="Z3691"/>
  <c r="AA3691"/>
  <c r="AB3691"/>
  <c r="AC3691"/>
  <c r="AD3691"/>
  <c r="H3692"/>
  <c r="I3692"/>
  <c r="J3692"/>
  <c r="K3692"/>
  <c r="L3692"/>
  <c r="M3692"/>
  <c r="N3692"/>
  <c r="O3692"/>
  <c r="P3692"/>
  <c r="Q3692"/>
  <c r="R3692"/>
  <c r="S3692"/>
  <c r="T3692"/>
  <c r="U3692"/>
  <c r="V3692"/>
  <c r="W3692"/>
  <c r="X3692"/>
  <c r="Y3692"/>
  <c r="Z3692"/>
  <c r="AA3692"/>
  <c r="AB3692"/>
  <c r="AC3692"/>
  <c r="AD3692"/>
  <c r="H3693"/>
  <c r="I3693"/>
  <c r="J3693"/>
  <c r="K3693"/>
  <c r="L3693"/>
  <c r="M3693"/>
  <c r="N3693"/>
  <c r="O3693"/>
  <c r="P3693"/>
  <c r="Q3693"/>
  <c r="R3693"/>
  <c r="S3693"/>
  <c r="T3693"/>
  <c r="U3693"/>
  <c r="V3693"/>
  <c r="W3693"/>
  <c r="X3693"/>
  <c r="Y3693"/>
  <c r="Z3693"/>
  <c r="AA3693"/>
  <c r="AB3693"/>
  <c r="AC3693"/>
  <c r="AD3693"/>
  <c r="H3694"/>
  <c r="I3694"/>
  <c r="J3694"/>
  <c r="K3694"/>
  <c r="L3694"/>
  <c r="M3694"/>
  <c r="N3694"/>
  <c r="O3694"/>
  <c r="P3694"/>
  <c r="Q3694"/>
  <c r="R3694"/>
  <c r="S3694"/>
  <c r="T3694"/>
  <c r="U3694"/>
  <c r="V3694"/>
  <c r="W3694"/>
  <c r="X3694"/>
  <c r="Y3694"/>
  <c r="Z3694"/>
  <c r="AA3694"/>
  <c r="AB3694"/>
  <c r="AC3694"/>
  <c r="AD3694"/>
  <c r="H3703"/>
  <c r="I3703"/>
  <c r="J3703"/>
  <c r="K3703"/>
  <c r="L3703"/>
  <c r="M3703"/>
  <c r="N3703"/>
  <c r="O3703"/>
  <c r="P3703"/>
  <c r="Q3703"/>
  <c r="R3703"/>
  <c r="S3703"/>
  <c r="T3703"/>
  <c r="U3703"/>
  <c r="V3703"/>
  <c r="W3703"/>
  <c r="X3703"/>
  <c r="Y3703"/>
  <c r="Z3703"/>
  <c r="AA3703"/>
  <c r="AB3703"/>
  <c r="AC3703"/>
  <c r="AD3703"/>
  <c r="H3704"/>
  <c r="I3704"/>
  <c r="J3704"/>
  <c r="K3704"/>
  <c r="L3704"/>
  <c r="M3704"/>
  <c r="N3704"/>
  <c r="O3704"/>
  <c r="P3704"/>
  <c r="Q3704"/>
  <c r="R3704"/>
  <c r="S3704"/>
  <c r="T3704"/>
  <c r="U3704"/>
  <c r="V3704"/>
  <c r="W3704"/>
  <c r="X3704"/>
  <c r="Y3704"/>
  <c r="Z3704"/>
  <c r="AA3704"/>
  <c r="AB3704"/>
  <c r="AC3704"/>
  <c r="AD3704"/>
  <c r="H3705"/>
  <c r="I3705"/>
  <c r="J3705"/>
  <c r="K3705"/>
  <c r="L3705"/>
  <c r="M3705"/>
  <c r="N3705"/>
  <c r="O3705"/>
  <c r="P3705"/>
  <c r="Q3705"/>
  <c r="R3705"/>
  <c r="S3705"/>
  <c r="T3705"/>
  <c r="U3705"/>
  <c r="V3705"/>
  <c r="W3705"/>
  <c r="X3705"/>
  <c r="Y3705"/>
  <c r="Z3705"/>
  <c r="AA3705"/>
  <c r="AB3705"/>
  <c r="AC3705"/>
  <c r="AD3705"/>
  <c r="H3706"/>
  <c r="I3706"/>
  <c r="J3706"/>
  <c r="K3706"/>
  <c r="L3706"/>
  <c r="M3706"/>
  <c r="N3706"/>
  <c r="O3706"/>
  <c r="P3706"/>
  <c r="Q3706"/>
  <c r="R3706"/>
  <c r="S3706"/>
  <c r="T3706"/>
  <c r="U3706"/>
  <c r="V3706"/>
  <c r="W3706"/>
  <c r="X3706"/>
  <c r="Y3706"/>
  <c r="Z3706"/>
  <c r="AA3706"/>
  <c r="AB3706"/>
  <c r="AC3706"/>
  <c r="AD3706"/>
  <c r="H3707"/>
  <c r="I3707"/>
  <c r="J3707"/>
  <c r="K3707"/>
  <c r="L3707"/>
  <c r="M3707"/>
  <c r="N3707"/>
  <c r="O3707"/>
  <c r="P3707"/>
  <c r="Q3707"/>
  <c r="R3707"/>
  <c r="S3707"/>
  <c r="T3707"/>
  <c r="U3707"/>
  <c r="V3707"/>
  <c r="W3707"/>
  <c r="X3707"/>
  <c r="Y3707"/>
  <c r="Z3707"/>
  <c r="AA3707"/>
  <c r="AB3707"/>
  <c r="AC3707"/>
  <c r="AD3707"/>
  <c r="H3708"/>
  <c r="I3708"/>
  <c r="J3708"/>
  <c r="K3708"/>
  <c r="L3708"/>
  <c r="M3708"/>
  <c r="N3708"/>
  <c r="O3708"/>
  <c r="P3708"/>
  <c r="Q3708"/>
  <c r="R3708"/>
  <c r="S3708"/>
  <c r="T3708"/>
  <c r="U3708"/>
  <c r="V3708"/>
  <c r="W3708"/>
  <c r="X3708"/>
  <c r="Y3708"/>
  <c r="Z3708"/>
  <c r="AA3708"/>
  <c r="AB3708"/>
  <c r="AC3708"/>
  <c r="AD3708"/>
  <c r="H3709"/>
  <c r="I3709"/>
  <c r="J3709"/>
  <c r="K3709"/>
  <c r="L3709"/>
  <c r="M3709"/>
  <c r="N3709"/>
  <c r="O3709"/>
  <c r="P3709"/>
  <c r="Q3709"/>
  <c r="R3709"/>
  <c r="S3709"/>
  <c r="T3709"/>
  <c r="U3709"/>
  <c r="V3709"/>
  <c r="W3709"/>
  <c r="X3709"/>
  <c r="Y3709"/>
  <c r="Z3709"/>
  <c r="AA3709"/>
  <c r="AB3709"/>
  <c r="AC3709"/>
  <c r="AD3709"/>
  <c r="H3710"/>
  <c r="I3710"/>
  <c r="J3710"/>
  <c r="K3710"/>
  <c r="L3710"/>
  <c r="M3710"/>
  <c r="N3710"/>
  <c r="O3710"/>
  <c r="P3710"/>
  <c r="Q3710"/>
  <c r="R3710"/>
  <c r="S3710"/>
  <c r="T3710"/>
  <c r="U3710"/>
  <c r="V3710"/>
  <c r="W3710"/>
  <c r="X3710"/>
  <c r="Y3710"/>
  <c r="Z3710"/>
  <c r="AA3710"/>
  <c r="AB3710"/>
  <c r="AC3710"/>
  <c r="AD3710"/>
  <c r="H3711"/>
  <c r="I3711"/>
  <c r="J3711"/>
  <c r="K3711"/>
  <c r="L3711"/>
  <c r="M3711"/>
  <c r="N3711"/>
  <c r="O3711"/>
  <c r="P3711"/>
  <c r="Q3711"/>
  <c r="R3711"/>
  <c r="S3711"/>
  <c r="T3711"/>
  <c r="U3711"/>
  <c r="V3711"/>
  <c r="W3711"/>
  <c r="X3711"/>
  <c r="Y3711"/>
  <c r="Z3711"/>
  <c r="AA3711"/>
  <c r="AB3711"/>
  <c r="AC3711"/>
  <c r="AD3711"/>
  <c r="H3712"/>
  <c r="I3712"/>
  <c r="J3712"/>
  <c r="K3712"/>
  <c r="L3712"/>
  <c r="M3712"/>
  <c r="N3712"/>
  <c r="O3712"/>
  <c r="P3712"/>
  <c r="Q3712"/>
  <c r="R3712"/>
  <c r="S3712"/>
  <c r="T3712"/>
  <c r="U3712"/>
  <c r="V3712"/>
  <c r="W3712"/>
  <c r="X3712"/>
  <c r="Y3712"/>
  <c r="Z3712"/>
  <c r="AA3712"/>
  <c r="AB3712"/>
  <c r="AC3712"/>
  <c r="AD3712"/>
  <c r="H3713"/>
  <c r="I3713"/>
  <c r="J3713"/>
  <c r="K3713"/>
  <c r="L3713"/>
  <c r="M3713"/>
  <c r="N3713"/>
  <c r="O3713"/>
  <c r="P3713"/>
  <c r="Q3713"/>
  <c r="R3713"/>
  <c r="S3713"/>
  <c r="T3713"/>
  <c r="U3713"/>
  <c r="V3713"/>
  <c r="W3713"/>
  <c r="X3713"/>
  <c r="Y3713"/>
  <c r="Z3713"/>
  <c r="AA3713"/>
  <c r="AB3713"/>
  <c r="AC3713"/>
  <c r="AD3713"/>
  <c r="H3714"/>
  <c r="I3714"/>
  <c r="J3714"/>
  <c r="K3714"/>
  <c r="L3714"/>
  <c r="M3714"/>
  <c r="N3714"/>
  <c r="O3714"/>
  <c r="P3714"/>
  <c r="Q3714"/>
  <c r="R3714"/>
  <c r="S3714"/>
  <c r="T3714"/>
  <c r="U3714"/>
  <c r="V3714"/>
  <c r="W3714"/>
  <c r="X3714"/>
  <c r="Y3714"/>
  <c r="Z3714"/>
  <c r="AA3714"/>
  <c r="AB3714"/>
  <c r="AC3714"/>
  <c r="AD3714"/>
  <c r="H3715"/>
  <c r="I3715"/>
  <c r="J3715"/>
  <c r="K3715"/>
  <c r="L3715"/>
  <c r="M3715"/>
  <c r="N3715"/>
  <c r="O3715"/>
  <c r="P3715"/>
  <c r="Q3715"/>
  <c r="R3715"/>
  <c r="S3715"/>
  <c r="T3715"/>
  <c r="U3715"/>
  <c r="V3715"/>
  <c r="W3715"/>
  <c r="X3715"/>
  <c r="Y3715"/>
  <c r="Z3715"/>
  <c r="AA3715"/>
  <c r="AB3715"/>
  <c r="AC3715"/>
  <c r="AD3715"/>
  <c r="H3716"/>
  <c r="I3716"/>
  <c r="J3716"/>
  <c r="K3716"/>
  <c r="L3716"/>
  <c r="M3716"/>
  <c r="N3716"/>
  <c r="O3716"/>
  <c r="P3716"/>
  <c r="Q3716"/>
  <c r="R3716"/>
  <c r="S3716"/>
  <c r="T3716"/>
  <c r="U3716"/>
  <c r="V3716"/>
  <c r="W3716"/>
  <c r="X3716"/>
  <c r="Y3716"/>
  <c r="Z3716"/>
  <c r="AA3716"/>
  <c r="AB3716"/>
  <c r="AC3716"/>
  <c r="AD3716"/>
  <c r="H3717"/>
  <c r="I3717"/>
  <c r="J3717"/>
  <c r="K3717"/>
  <c r="L3717"/>
  <c r="M3717"/>
  <c r="N3717"/>
  <c r="O3717"/>
  <c r="P3717"/>
  <c r="Q3717"/>
  <c r="R3717"/>
  <c r="S3717"/>
  <c r="T3717"/>
  <c r="U3717"/>
  <c r="V3717"/>
  <c r="W3717"/>
  <c r="X3717"/>
  <c r="Y3717"/>
  <c r="Z3717"/>
  <c r="AA3717"/>
  <c r="AB3717"/>
  <c r="AC3717"/>
  <c r="AD3717"/>
  <c r="H3718"/>
  <c r="I3718"/>
  <c r="J3718"/>
  <c r="K3718"/>
  <c r="L3718"/>
  <c r="M3718"/>
  <c r="N3718"/>
  <c r="O3718"/>
  <c r="P3718"/>
  <c r="Q3718"/>
  <c r="R3718"/>
  <c r="S3718"/>
  <c r="T3718"/>
  <c r="U3718"/>
  <c r="V3718"/>
  <c r="W3718"/>
  <c r="X3718"/>
  <c r="Y3718"/>
  <c r="Z3718"/>
  <c r="AA3718"/>
  <c r="AB3718"/>
  <c r="AC3718"/>
  <c r="AD3718"/>
  <c r="H3719"/>
  <c r="I3719"/>
  <c r="J3719"/>
  <c r="K3719"/>
  <c r="L3719"/>
  <c r="M3719"/>
  <c r="N3719"/>
  <c r="O3719"/>
  <c r="P3719"/>
  <c r="Q3719"/>
  <c r="R3719"/>
  <c r="S3719"/>
  <c r="T3719"/>
  <c r="U3719"/>
  <c r="V3719"/>
  <c r="W3719"/>
  <c r="X3719"/>
  <c r="Y3719"/>
  <c r="Z3719"/>
  <c r="AA3719"/>
  <c r="AB3719"/>
  <c r="AC3719"/>
  <c r="AD3719"/>
  <c r="H3720"/>
  <c r="I3720"/>
  <c r="J3720"/>
  <c r="K3720"/>
  <c r="L3720"/>
  <c r="M3720"/>
  <c r="N3720"/>
  <c r="O3720"/>
  <c r="P3720"/>
  <c r="Q3720"/>
  <c r="R3720"/>
  <c r="S3720"/>
  <c r="T3720"/>
  <c r="U3720"/>
  <c r="V3720"/>
  <c r="W3720"/>
  <c r="X3720"/>
  <c r="Y3720"/>
  <c r="Z3720"/>
  <c r="AA3720"/>
  <c r="AB3720"/>
  <c r="AC3720"/>
  <c r="AD3720"/>
  <c r="H3721"/>
  <c r="I3721"/>
  <c r="J3721"/>
  <c r="K3721"/>
  <c r="L3721"/>
  <c r="M3721"/>
  <c r="N3721"/>
  <c r="O3721"/>
  <c r="P3721"/>
  <c r="Q3721"/>
  <c r="R3721"/>
  <c r="S3721"/>
  <c r="T3721"/>
  <c r="U3721"/>
  <c r="V3721"/>
  <c r="W3721"/>
  <c r="X3721"/>
  <c r="Y3721"/>
  <c r="Z3721"/>
  <c r="AA3721"/>
  <c r="AB3721"/>
  <c r="AC3721"/>
  <c r="AD3721"/>
  <c r="H3722"/>
  <c r="I3722"/>
  <c r="J3722"/>
  <c r="K3722"/>
  <c r="L3722"/>
  <c r="M3722"/>
  <c r="N3722"/>
  <c r="O3722"/>
  <c r="P3722"/>
  <c r="Q3722"/>
  <c r="R3722"/>
  <c r="S3722"/>
  <c r="T3722"/>
  <c r="U3722"/>
  <c r="V3722"/>
  <c r="W3722"/>
  <c r="X3722"/>
  <c r="Y3722"/>
  <c r="Z3722"/>
  <c r="AA3722"/>
  <c r="AB3722"/>
  <c r="AC3722"/>
  <c r="AD3722"/>
  <c r="H3723"/>
  <c r="I3723"/>
  <c r="J3723"/>
  <c r="K3723"/>
  <c r="L3723"/>
  <c r="M3723"/>
  <c r="N3723"/>
  <c r="O3723"/>
  <c r="P3723"/>
  <c r="Q3723"/>
  <c r="R3723"/>
  <c r="S3723"/>
  <c r="T3723"/>
  <c r="U3723"/>
  <c r="V3723"/>
  <c r="W3723"/>
  <c r="X3723"/>
  <c r="Y3723"/>
  <c r="Z3723"/>
  <c r="AA3723"/>
  <c r="AB3723"/>
  <c r="AC3723"/>
  <c r="AD3723"/>
  <c r="H3724"/>
  <c r="I3724"/>
  <c r="J3724"/>
  <c r="K3724"/>
  <c r="L3724"/>
  <c r="M3724"/>
  <c r="N3724"/>
  <c r="O3724"/>
  <c r="P3724"/>
  <c r="Q3724"/>
  <c r="R3724"/>
  <c r="S3724"/>
  <c r="T3724"/>
  <c r="U3724"/>
  <c r="V3724"/>
  <c r="W3724"/>
  <c r="X3724"/>
  <c r="Y3724"/>
  <c r="Z3724"/>
  <c r="AA3724"/>
  <c r="AB3724"/>
  <c r="AC3724"/>
  <c r="AD3724"/>
  <c r="H3725"/>
  <c r="I3725"/>
  <c r="J3725"/>
  <c r="K3725"/>
  <c r="L3725"/>
  <c r="M3725"/>
  <c r="N3725"/>
  <c r="O3725"/>
  <c r="P3725"/>
  <c r="Q3725"/>
  <c r="R3725"/>
  <c r="S3725"/>
  <c r="T3725"/>
  <c r="U3725"/>
  <c r="V3725"/>
  <c r="W3725"/>
  <c r="X3725"/>
  <c r="Y3725"/>
  <c r="Z3725"/>
  <c r="AA3725"/>
  <c r="AB3725"/>
  <c r="AC3725"/>
  <c r="AD3725"/>
  <c r="H3726"/>
  <c r="I3726"/>
  <c r="J3726"/>
  <c r="K3726"/>
  <c r="L3726"/>
  <c r="M3726"/>
  <c r="N3726"/>
  <c r="O3726"/>
  <c r="P3726"/>
  <c r="Q3726"/>
  <c r="R3726"/>
  <c r="S3726"/>
  <c r="T3726"/>
  <c r="U3726"/>
  <c r="V3726"/>
  <c r="W3726"/>
  <c r="X3726"/>
  <c r="Y3726"/>
  <c r="Z3726"/>
  <c r="AA3726"/>
  <c r="AB3726"/>
  <c r="AC3726"/>
  <c r="AD3726"/>
  <c r="H3727"/>
  <c r="I3727"/>
  <c r="J3727"/>
  <c r="K3727"/>
  <c r="L3727"/>
  <c r="M3727"/>
  <c r="N3727"/>
  <c r="O3727"/>
  <c r="P3727"/>
  <c r="Q3727"/>
  <c r="R3727"/>
  <c r="S3727"/>
  <c r="T3727"/>
  <c r="U3727"/>
  <c r="V3727"/>
  <c r="W3727"/>
  <c r="X3727"/>
  <c r="Y3727"/>
  <c r="Z3727"/>
  <c r="AA3727"/>
  <c r="AB3727"/>
  <c r="AC3727"/>
  <c r="AD3727"/>
  <c r="H3728"/>
  <c r="I3728"/>
  <c r="J3728"/>
  <c r="K3728"/>
  <c r="L3728"/>
  <c r="M3728"/>
  <c r="N3728"/>
  <c r="O3728"/>
  <c r="P3728"/>
  <c r="Q3728"/>
  <c r="R3728"/>
  <c r="S3728"/>
  <c r="T3728"/>
  <c r="U3728"/>
  <c r="V3728"/>
  <c r="W3728"/>
  <c r="X3728"/>
  <c r="Y3728"/>
  <c r="Z3728"/>
  <c r="AA3728"/>
  <c r="AB3728"/>
  <c r="AC3728"/>
  <c r="AD3728"/>
  <c r="H3729"/>
  <c r="I3729"/>
  <c r="J3729"/>
  <c r="K3729"/>
  <c r="L3729"/>
  <c r="M3729"/>
  <c r="N3729"/>
  <c r="O3729"/>
  <c r="P3729"/>
  <c r="Q3729"/>
  <c r="R3729"/>
  <c r="S3729"/>
  <c r="T3729"/>
  <c r="U3729"/>
  <c r="V3729"/>
  <c r="W3729"/>
  <c r="X3729"/>
  <c r="Y3729"/>
  <c r="Z3729"/>
  <c r="AA3729"/>
  <c r="AB3729"/>
  <c r="AC3729"/>
  <c r="AD3729"/>
  <c r="H3730"/>
  <c r="I3730"/>
  <c r="J3730"/>
  <c r="K3730"/>
  <c r="L3730"/>
  <c r="M3730"/>
  <c r="N3730"/>
  <c r="O3730"/>
  <c r="P3730"/>
  <c r="Q3730"/>
  <c r="R3730"/>
  <c r="S3730"/>
  <c r="T3730"/>
  <c r="U3730"/>
  <c r="V3730"/>
  <c r="W3730"/>
  <c r="X3730"/>
  <c r="Y3730"/>
  <c r="Z3730"/>
  <c r="AA3730"/>
  <c r="AB3730"/>
  <c r="AC3730"/>
  <c r="AD3730"/>
  <c r="H3731"/>
  <c r="I3731"/>
  <c r="J3731"/>
  <c r="K3731"/>
  <c r="L3731"/>
  <c r="M3731"/>
  <c r="N3731"/>
  <c r="O3731"/>
  <c r="P3731"/>
  <c r="Q3731"/>
  <c r="R3731"/>
  <c r="S3731"/>
  <c r="T3731"/>
  <c r="U3731"/>
  <c r="V3731"/>
  <c r="W3731"/>
  <c r="X3731"/>
  <c r="Y3731"/>
  <c r="Z3731"/>
  <c r="AA3731"/>
  <c r="AB3731"/>
  <c r="AC3731"/>
  <c r="AD3731"/>
  <c r="H3732"/>
  <c r="I3732"/>
  <c r="J3732"/>
  <c r="K3732"/>
  <c r="L3732"/>
  <c r="M3732"/>
  <c r="N3732"/>
  <c r="O3732"/>
  <c r="P3732"/>
  <c r="Q3732"/>
  <c r="R3732"/>
  <c r="S3732"/>
  <c r="T3732"/>
  <c r="U3732"/>
  <c r="V3732"/>
  <c r="W3732"/>
  <c r="X3732"/>
  <c r="Y3732"/>
  <c r="Z3732"/>
  <c r="AA3732"/>
  <c r="AB3732"/>
  <c r="AC3732"/>
  <c r="AD3732"/>
  <c r="H3733"/>
  <c r="I3733"/>
  <c r="J3733"/>
  <c r="K3733"/>
  <c r="L3733"/>
  <c r="M3733"/>
  <c r="N3733"/>
  <c r="O3733"/>
  <c r="P3733"/>
  <c r="Q3733"/>
  <c r="R3733"/>
  <c r="S3733"/>
  <c r="T3733"/>
  <c r="U3733"/>
  <c r="V3733"/>
  <c r="W3733"/>
  <c r="X3733"/>
  <c r="Y3733"/>
  <c r="Z3733"/>
  <c r="AA3733"/>
  <c r="AB3733"/>
  <c r="AC3733"/>
  <c r="AD3733"/>
  <c r="H3734"/>
  <c r="I3734"/>
  <c r="J3734"/>
  <c r="K3734"/>
  <c r="L3734"/>
  <c r="M3734"/>
  <c r="N3734"/>
  <c r="O3734"/>
  <c r="P3734"/>
  <c r="Q3734"/>
  <c r="R3734"/>
  <c r="S3734"/>
  <c r="T3734"/>
  <c r="U3734"/>
  <c r="V3734"/>
  <c r="W3734"/>
  <c r="X3734"/>
  <c r="Y3734"/>
  <c r="Z3734"/>
  <c r="AA3734"/>
  <c r="AB3734"/>
  <c r="AC3734"/>
  <c r="AD3734"/>
  <c r="H3735"/>
  <c r="I3735"/>
  <c r="J3735"/>
  <c r="K3735"/>
  <c r="L3735"/>
  <c r="M3735"/>
  <c r="N3735"/>
  <c r="O3735"/>
  <c r="P3735"/>
  <c r="Q3735"/>
  <c r="R3735"/>
  <c r="S3735"/>
  <c r="T3735"/>
  <c r="U3735"/>
  <c r="V3735"/>
  <c r="W3735"/>
  <c r="X3735"/>
  <c r="Y3735"/>
  <c r="Z3735"/>
  <c r="AA3735"/>
  <c r="AB3735"/>
  <c r="AC3735"/>
  <c r="AD3735"/>
  <c r="H3736"/>
  <c r="I3736"/>
  <c r="J3736"/>
  <c r="K3736"/>
  <c r="L3736"/>
  <c r="M3736"/>
  <c r="N3736"/>
  <c r="O3736"/>
  <c r="P3736"/>
  <c r="Q3736"/>
  <c r="R3736"/>
  <c r="S3736"/>
  <c r="T3736"/>
  <c r="U3736"/>
  <c r="V3736"/>
  <c r="W3736"/>
  <c r="X3736"/>
  <c r="Y3736"/>
  <c r="Z3736"/>
  <c r="AA3736"/>
  <c r="AB3736"/>
  <c r="AC3736"/>
  <c r="AD3736"/>
  <c r="H3737"/>
  <c r="I3737"/>
  <c r="J3737"/>
  <c r="K3737"/>
  <c r="L3737"/>
  <c r="M3737"/>
  <c r="N3737"/>
  <c r="O3737"/>
  <c r="P3737"/>
  <c r="Q3737"/>
  <c r="R3737"/>
  <c r="S3737"/>
  <c r="T3737"/>
  <c r="U3737"/>
  <c r="V3737"/>
  <c r="W3737"/>
  <c r="X3737"/>
  <c r="Y3737"/>
  <c r="Z3737"/>
  <c r="AA3737"/>
  <c r="AB3737"/>
  <c r="AC3737"/>
  <c r="AD3737"/>
  <c r="H3738"/>
  <c r="I3738"/>
  <c r="J3738"/>
  <c r="K3738"/>
  <c r="L3738"/>
  <c r="M3738"/>
  <c r="N3738"/>
  <c r="O3738"/>
  <c r="P3738"/>
  <c r="Q3738"/>
  <c r="R3738"/>
  <c r="S3738"/>
  <c r="T3738"/>
  <c r="U3738"/>
  <c r="V3738"/>
  <c r="W3738"/>
  <c r="X3738"/>
  <c r="Y3738"/>
  <c r="Z3738"/>
  <c r="AA3738"/>
  <c r="AB3738"/>
  <c r="AC3738"/>
  <c r="AD3738"/>
  <c r="H3739"/>
  <c r="I3739"/>
  <c r="J3739"/>
  <c r="K3739"/>
  <c r="L3739"/>
  <c r="M3739"/>
  <c r="N3739"/>
  <c r="O3739"/>
  <c r="P3739"/>
  <c r="Q3739"/>
  <c r="R3739"/>
  <c r="S3739"/>
  <c r="T3739"/>
  <c r="U3739"/>
  <c r="V3739"/>
  <c r="W3739"/>
  <c r="X3739"/>
  <c r="Y3739"/>
  <c r="Z3739"/>
  <c r="AA3739"/>
  <c r="AB3739"/>
  <c r="AC3739"/>
  <c r="AD3739"/>
  <c r="H3740"/>
  <c r="I3740"/>
  <c r="J3740"/>
  <c r="K3740"/>
  <c r="L3740"/>
  <c r="M3740"/>
  <c r="N3740"/>
  <c r="O3740"/>
  <c r="P3740"/>
  <c r="Q3740"/>
  <c r="R3740"/>
  <c r="S3740"/>
  <c r="T3740"/>
  <c r="U3740"/>
  <c r="V3740"/>
  <c r="W3740"/>
  <c r="X3740"/>
  <c r="Y3740"/>
  <c r="Z3740"/>
  <c r="AA3740"/>
  <c r="AB3740"/>
  <c r="AC3740"/>
  <c r="AD3740"/>
  <c r="H3741"/>
  <c r="I3741"/>
  <c r="J3741"/>
  <c r="K3741"/>
  <c r="L3741"/>
  <c r="M3741"/>
  <c r="N3741"/>
  <c r="O3741"/>
  <c r="P3741"/>
  <c r="Q3741"/>
  <c r="R3741"/>
  <c r="S3741"/>
  <c r="T3741"/>
  <c r="U3741"/>
  <c r="V3741"/>
  <c r="W3741"/>
  <c r="X3741"/>
  <c r="Y3741"/>
  <c r="Z3741"/>
  <c r="AA3741"/>
  <c r="AB3741"/>
  <c r="AC3741"/>
  <c r="AD3741"/>
  <c r="H3742"/>
  <c r="I3742"/>
  <c r="J3742"/>
  <c r="K3742"/>
  <c r="L3742"/>
  <c r="M3742"/>
  <c r="N3742"/>
  <c r="O3742"/>
  <c r="P3742"/>
  <c r="Q3742"/>
  <c r="R3742"/>
  <c r="S3742"/>
  <c r="T3742"/>
  <c r="U3742"/>
  <c r="V3742"/>
  <c r="W3742"/>
  <c r="X3742"/>
  <c r="Y3742"/>
  <c r="Z3742"/>
  <c r="AA3742"/>
  <c r="AB3742"/>
  <c r="AC3742"/>
  <c r="AD3742"/>
  <c r="H3743"/>
  <c r="I3743"/>
  <c r="J3743"/>
  <c r="K3743"/>
  <c r="L3743"/>
  <c r="M3743"/>
  <c r="N3743"/>
  <c r="O3743"/>
  <c r="P3743"/>
  <c r="Q3743"/>
  <c r="R3743"/>
  <c r="S3743"/>
  <c r="T3743"/>
  <c r="U3743"/>
  <c r="V3743"/>
  <c r="W3743"/>
  <c r="X3743"/>
  <c r="Y3743"/>
  <c r="Z3743"/>
  <c r="AA3743"/>
  <c r="AB3743"/>
  <c r="AC3743"/>
  <c r="AD3743"/>
  <c r="H3744"/>
  <c r="I3744"/>
  <c r="J3744"/>
  <c r="K3744"/>
  <c r="L3744"/>
  <c r="M3744"/>
  <c r="N3744"/>
  <c r="O3744"/>
  <c r="P3744"/>
  <c r="Q3744"/>
  <c r="R3744"/>
  <c r="S3744"/>
  <c r="T3744"/>
  <c r="U3744"/>
  <c r="V3744"/>
  <c r="W3744"/>
  <c r="X3744"/>
  <c r="Y3744"/>
  <c r="Z3744"/>
  <c r="AA3744"/>
  <c r="AB3744"/>
  <c r="AC3744"/>
  <c r="AD3744"/>
  <c r="H3745"/>
  <c r="I3745"/>
  <c r="J3745"/>
  <c r="K3745"/>
  <c r="L3745"/>
  <c r="M3745"/>
  <c r="N3745"/>
  <c r="O3745"/>
  <c r="P3745"/>
  <c r="Q3745"/>
  <c r="R3745"/>
  <c r="S3745"/>
  <c r="T3745"/>
  <c r="U3745"/>
  <c r="V3745"/>
  <c r="W3745"/>
  <c r="X3745"/>
  <c r="Y3745"/>
  <c r="Z3745"/>
  <c r="AA3745"/>
  <c r="AB3745"/>
  <c r="AC3745"/>
  <c r="AD3745"/>
  <c r="H3746"/>
  <c r="I3746"/>
  <c r="J3746"/>
  <c r="K3746"/>
  <c r="L3746"/>
  <c r="M3746"/>
  <c r="N3746"/>
  <c r="O3746"/>
  <c r="P3746"/>
  <c r="Q3746"/>
  <c r="R3746"/>
  <c r="S3746"/>
  <c r="T3746"/>
  <c r="U3746"/>
  <c r="V3746"/>
  <c r="W3746"/>
  <c r="X3746"/>
  <c r="Y3746"/>
  <c r="Z3746"/>
  <c r="AA3746"/>
  <c r="AB3746"/>
  <c r="AC3746"/>
  <c r="AD3746"/>
  <c r="H3747"/>
  <c r="I3747"/>
  <c r="J3747"/>
  <c r="K3747"/>
  <c r="L3747"/>
  <c r="M3747"/>
  <c r="N3747"/>
  <c r="O3747"/>
  <c r="P3747"/>
  <c r="Q3747"/>
  <c r="R3747"/>
  <c r="S3747"/>
  <c r="T3747"/>
  <c r="U3747"/>
  <c r="V3747"/>
  <c r="W3747"/>
  <c r="X3747"/>
  <c r="Y3747"/>
  <c r="Z3747"/>
  <c r="AA3747"/>
  <c r="AB3747"/>
  <c r="AC3747"/>
  <c r="AD3747"/>
  <c r="H3748"/>
  <c r="I3748"/>
  <c r="J3748"/>
  <c r="K3748"/>
  <c r="L3748"/>
  <c r="M3748"/>
  <c r="N3748"/>
  <c r="O3748"/>
  <c r="P3748"/>
  <c r="Q3748"/>
  <c r="R3748"/>
  <c r="S3748"/>
  <c r="T3748"/>
  <c r="U3748"/>
  <c r="V3748"/>
  <c r="W3748"/>
  <c r="X3748"/>
  <c r="Y3748"/>
  <c r="Z3748"/>
  <c r="AA3748"/>
  <c r="AB3748"/>
  <c r="AC3748"/>
  <c r="AD3748"/>
  <c r="H3749"/>
  <c r="I3749"/>
  <c r="J3749"/>
  <c r="K3749"/>
  <c r="L3749"/>
  <c r="M3749"/>
  <c r="N3749"/>
  <c r="O3749"/>
  <c r="P3749"/>
  <c r="Q3749"/>
  <c r="R3749"/>
  <c r="S3749"/>
  <c r="T3749"/>
  <c r="U3749"/>
  <c r="V3749"/>
  <c r="W3749"/>
  <c r="X3749"/>
  <c r="Y3749"/>
  <c r="Z3749"/>
  <c r="AA3749"/>
  <c r="AB3749"/>
  <c r="AC3749"/>
  <c r="AD3749"/>
  <c r="H3750"/>
  <c r="I3750"/>
  <c r="J3750"/>
  <c r="K3750"/>
  <c r="L3750"/>
  <c r="M3750"/>
  <c r="N3750"/>
  <c r="O3750"/>
  <c r="P3750"/>
  <c r="Q3750"/>
  <c r="R3750"/>
  <c r="S3750"/>
  <c r="T3750"/>
  <c r="U3750"/>
  <c r="V3750"/>
  <c r="W3750"/>
  <c r="X3750"/>
  <c r="Y3750"/>
  <c r="Z3750"/>
  <c r="AA3750"/>
  <c r="AB3750"/>
  <c r="AC3750"/>
  <c r="AD3750"/>
  <c r="H3751"/>
  <c r="I3751"/>
  <c r="J3751"/>
  <c r="K3751"/>
  <c r="L3751"/>
  <c r="M3751"/>
  <c r="N3751"/>
  <c r="O3751"/>
  <c r="P3751"/>
  <c r="Q3751"/>
  <c r="R3751"/>
  <c r="S3751"/>
  <c r="T3751"/>
  <c r="U3751"/>
  <c r="V3751"/>
  <c r="W3751"/>
  <c r="X3751"/>
  <c r="Y3751"/>
  <c r="Z3751"/>
  <c r="AA3751"/>
  <c r="AB3751"/>
  <c r="AC3751"/>
  <c r="AD3751"/>
  <c r="H3752"/>
  <c r="I3752"/>
  <c r="J3752"/>
  <c r="K3752"/>
  <c r="L3752"/>
  <c r="M3752"/>
  <c r="N3752"/>
  <c r="O3752"/>
  <c r="P3752"/>
  <c r="Q3752"/>
  <c r="R3752"/>
  <c r="S3752"/>
  <c r="T3752"/>
  <c r="U3752"/>
  <c r="V3752"/>
  <c r="W3752"/>
  <c r="X3752"/>
  <c r="Y3752"/>
  <c r="Z3752"/>
  <c r="AA3752"/>
  <c r="AB3752"/>
  <c r="AC3752"/>
  <c r="AD3752"/>
  <c r="H3753"/>
  <c r="I3753"/>
  <c r="J3753"/>
  <c r="K3753"/>
  <c r="L3753"/>
  <c r="M3753"/>
  <c r="N3753"/>
  <c r="O3753"/>
  <c r="P3753"/>
  <c r="Q3753"/>
  <c r="R3753"/>
  <c r="S3753"/>
  <c r="T3753"/>
  <c r="U3753"/>
  <c r="V3753"/>
  <c r="W3753"/>
  <c r="X3753"/>
  <c r="Y3753"/>
  <c r="Z3753"/>
  <c r="AA3753"/>
  <c r="AB3753"/>
  <c r="AC3753"/>
  <c r="AD3753"/>
  <c r="H3754"/>
  <c r="I3754"/>
  <c r="J3754"/>
  <c r="K3754"/>
  <c r="L3754"/>
  <c r="M3754"/>
  <c r="N3754"/>
  <c r="O3754"/>
  <c r="P3754"/>
  <c r="Q3754"/>
  <c r="R3754"/>
  <c r="S3754"/>
  <c r="T3754"/>
  <c r="U3754"/>
  <c r="V3754"/>
  <c r="W3754"/>
  <c r="X3754"/>
  <c r="Y3754"/>
  <c r="Z3754"/>
  <c r="AA3754"/>
  <c r="AB3754"/>
  <c r="AC3754"/>
  <c r="AD3754"/>
  <c r="H3755"/>
  <c r="I3755"/>
  <c r="J3755"/>
  <c r="K3755"/>
  <c r="L3755"/>
  <c r="M3755"/>
  <c r="N3755"/>
  <c r="O3755"/>
  <c r="P3755"/>
  <c r="Q3755"/>
  <c r="R3755"/>
  <c r="S3755"/>
  <c r="T3755"/>
  <c r="U3755"/>
  <c r="V3755"/>
  <c r="W3755"/>
  <c r="X3755"/>
  <c r="Y3755"/>
  <c r="Z3755"/>
  <c r="AA3755"/>
  <c r="AB3755"/>
  <c r="AC3755"/>
  <c r="AD3755"/>
  <c r="H3756"/>
  <c r="I3756"/>
  <c r="J3756"/>
  <c r="K3756"/>
  <c r="L3756"/>
  <c r="M3756"/>
  <c r="N3756"/>
  <c r="O3756"/>
  <c r="P3756"/>
  <c r="Q3756"/>
  <c r="R3756"/>
  <c r="S3756"/>
  <c r="T3756"/>
  <c r="U3756"/>
  <c r="V3756"/>
  <c r="W3756"/>
  <c r="X3756"/>
  <c r="Y3756"/>
  <c r="Z3756"/>
  <c r="AA3756"/>
  <c r="AB3756"/>
  <c r="AC3756"/>
  <c r="AD3756"/>
  <c r="H3757"/>
  <c r="I3757"/>
  <c r="J3757"/>
  <c r="K3757"/>
  <c r="L3757"/>
  <c r="M3757"/>
  <c r="N3757"/>
  <c r="O3757"/>
  <c r="P3757"/>
  <c r="Q3757"/>
  <c r="R3757"/>
  <c r="S3757"/>
  <c r="T3757"/>
  <c r="U3757"/>
  <c r="V3757"/>
  <c r="W3757"/>
  <c r="X3757"/>
  <c r="Y3757"/>
  <c r="Z3757"/>
  <c r="AA3757"/>
  <c r="AB3757"/>
  <c r="AC3757"/>
  <c r="AD3757"/>
  <c r="H3758"/>
  <c r="I3758"/>
  <c r="J3758"/>
  <c r="K3758"/>
  <c r="L3758"/>
  <c r="M3758"/>
  <c r="N3758"/>
  <c r="O3758"/>
  <c r="P3758"/>
  <c r="Q3758"/>
  <c r="R3758"/>
  <c r="S3758"/>
  <c r="T3758"/>
  <c r="U3758"/>
  <c r="V3758"/>
  <c r="W3758"/>
  <c r="X3758"/>
  <c r="Y3758"/>
  <c r="Z3758"/>
  <c r="AA3758"/>
  <c r="AB3758"/>
  <c r="AC3758"/>
  <c r="AD3758"/>
  <c r="H3767"/>
  <c r="I3767"/>
  <c r="J3767"/>
  <c r="K3767"/>
  <c r="L3767"/>
  <c r="M3767"/>
  <c r="N3767"/>
  <c r="O3767"/>
  <c r="P3767"/>
  <c r="Q3767"/>
  <c r="R3767"/>
  <c r="S3767"/>
  <c r="T3767"/>
  <c r="U3767"/>
  <c r="V3767"/>
  <c r="W3767"/>
  <c r="X3767"/>
  <c r="Y3767"/>
  <c r="Z3767"/>
  <c r="AA3767"/>
  <c r="AB3767"/>
  <c r="AC3767"/>
  <c r="AD3767"/>
  <c r="H3768"/>
  <c r="I3768"/>
  <c r="J3768"/>
  <c r="K3768"/>
  <c r="L3768"/>
  <c r="M3768"/>
  <c r="N3768"/>
  <c r="O3768"/>
  <c r="P3768"/>
  <c r="Q3768"/>
  <c r="R3768"/>
  <c r="S3768"/>
  <c r="T3768"/>
  <c r="U3768"/>
  <c r="V3768"/>
  <c r="W3768"/>
  <c r="X3768"/>
  <c r="Y3768"/>
  <c r="Z3768"/>
  <c r="AA3768"/>
  <c r="AB3768"/>
  <c r="AC3768"/>
  <c r="AD3768"/>
  <c r="H3769"/>
  <c r="I3769"/>
  <c r="J3769"/>
  <c r="K3769"/>
  <c r="L3769"/>
  <c r="M3769"/>
  <c r="N3769"/>
  <c r="O3769"/>
  <c r="P3769"/>
  <c r="Q3769"/>
  <c r="R3769"/>
  <c r="S3769"/>
  <c r="T3769"/>
  <c r="U3769"/>
  <c r="V3769"/>
  <c r="W3769"/>
  <c r="X3769"/>
  <c r="Y3769"/>
  <c r="Z3769"/>
  <c r="AA3769"/>
  <c r="AB3769"/>
  <c r="AC3769"/>
  <c r="AD3769"/>
  <c r="H3770"/>
  <c r="I3770"/>
  <c r="J3770"/>
  <c r="K3770"/>
  <c r="L3770"/>
  <c r="M3770"/>
  <c r="N3770"/>
  <c r="O3770"/>
  <c r="P3770"/>
  <c r="Q3770"/>
  <c r="R3770"/>
  <c r="S3770"/>
  <c r="T3770"/>
  <c r="U3770"/>
  <c r="V3770"/>
  <c r="W3770"/>
  <c r="X3770"/>
  <c r="Y3770"/>
  <c r="Z3770"/>
  <c r="AA3770"/>
  <c r="AB3770"/>
  <c r="AC3770"/>
  <c r="AD3770"/>
  <c r="H3771"/>
  <c r="I3771"/>
  <c r="J3771"/>
  <c r="K3771"/>
  <c r="L3771"/>
  <c r="M3771"/>
  <c r="N3771"/>
  <c r="O3771"/>
  <c r="P3771"/>
  <c r="Q3771"/>
  <c r="R3771"/>
  <c r="S3771"/>
  <c r="T3771"/>
  <c r="U3771"/>
  <c r="V3771"/>
  <c r="W3771"/>
  <c r="X3771"/>
  <c r="Y3771"/>
  <c r="Z3771"/>
  <c r="AA3771"/>
  <c r="AB3771"/>
  <c r="AC3771"/>
  <c r="AD3771"/>
  <c r="H3772"/>
  <c r="I3772"/>
  <c r="J3772"/>
  <c r="K3772"/>
  <c r="L3772"/>
  <c r="M3772"/>
  <c r="N3772"/>
  <c r="O3772"/>
  <c r="P3772"/>
  <c r="Q3772"/>
  <c r="R3772"/>
  <c r="S3772"/>
  <c r="T3772"/>
  <c r="U3772"/>
  <c r="V3772"/>
  <c r="W3772"/>
  <c r="X3772"/>
  <c r="Y3772"/>
  <c r="Z3772"/>
  <c r="AA3772"/>
  <c r="AB3772"/>
  <c r="AC3772"/>
  <c r="AD3772"/>
  <c r="H3773"/>
  <c r="I3773"/>
  <c r="J3773"/>
  <c r="K3773"/>
  <c r="L3773"/>
  <c r="M3773"/>
  <c r="N3773"/>
  <c r="O3773"/>
  <c r="P3773"/>
  <c r="Q3773"/>
  <c r="R3773"/>
  <c r="S3773"/>
  <c r="T3773"/>
  <c r="U3773"/>
  <c r="V3773"/>
  <c r="W3773"/>
  <c r="X3773"/>
  <c r="Y3773"/>
  <c r="Z3773"/>
  <c r="AA3773"/>
  <c r="AB3773"/>
  <c r="AC3773"/>
  <c r="AD3773"/>
  <c r="H3774"/>
  <c r="I3774"/>
  <c r="J3774"/>
  <c r="K3774"/>
  <c r="L3774"/>
  <c r="M3774"/>
  <c r="N3774"/>
  <c r="O3774"/>
  <c r="P3774"/>
  <c r="Q3774"/>
  <c r="R3774"/>
  <c r="S3774"/>
  <c r="T3774"/>
  <c r="U3774"/>
  <c r="V3774"/>
  <c r="W3774"/>
  <c r="X3774"/>
  <c r="Y3774"/>
  <c r="Z3774"/>
  <c r="AA3774"/>
  <c r="AB3774"/>
  <c r="AC3774"/>
  <c r="AD3774"/>
  <c r="H3775"/>
  <c r="I3775"/>
  <c r="J3775"/>
  <c r="K3775"/>
  <c r="L3775"/>
  <c r="M3775"/>
  <c r="N3775"/>
  <c r="O3775"/>
  <c r="P3775"/>
  <c r="Q3775"/>
  <c r="R3775"/>
  <c r="S3775"/>
  <c r="T3775"/>
  <c r="U3775"/>
  <c r="V3775"/>
  <c r="W3775"/>
  <c r="X3775"/>
  <c r="Y3775"/>
  <c r="Z3775"/>
  <c r="AA3775"/>
  <c r="AB3775"/>
  <c r="AC3775"/>
  <c r="AD3775"/>
  <c r="H3776"/>
  <c r="I3776"/>
  <c r="J3776"/>
  <c r="K3776"/>
  <c r="L3776"/>
  <c r="M3776"/>
  <c r="N3776"/>
  <c r="O3776"/>
  <c r="P3776"/>
  <c r="Q3776"/>
  <c r="R3776"/>
  <c r="S3776"/>
  <c r="T3776"/>
  <c r="U3776"/>
  <c r="V3776"/>
  <c r="W3776"/>
  <c r="X3776"/>
  <c r="Y3776"/>
  <c r="Z3776"/>
  <c r="AA3776"/>
  <c r="AB3776"/>
  <c r="AC3776"/>
  <c r="AD3776"/>
  <c r="H3777"/>
  <c r="I3777"/>
  <c r="J3777"/>
  <c r="K3777"/>
  <c r="L3777"/>
  <c r="M3777"/>
  <c r="N3777"/>
  <c r="O3777"/>
  <c r="P3777"/>
  <c r="Q3777"/>
  <c r="R3777"/>
  <c r="S3777"/>
  <c r="T3777"/>
  <c r="U3777"/>
  <c r="V3777"/>
  <c r="W3777"/>
  <c r="X3777"/>
  <c r="Y3777"/>
  <c r="Z3777"/>
  <c r="AA3777"/>
  <c r="AB3777"/>
  <c r="AC3777"/>
  <c r="AD3777"/>
  <c r="H3778"/>
  <c r="I3778"/>
  <c r="J3778"/>
  <c r="K3778"/>
  <c r="L3778"/>
  <c r="M3778"/>
  <c r="N3778"/>
  <c r="O3778"/>
  <c r="P3778"/>
  <c r="Q3778"/>
  <c r="R3778"/>
  <c r="S3778"/>
  <c r="T3778"/>
  <c r="U3778"/>
  <c r="V3778"/>
  <c r="W3778"/>
  <c r="X3778"/>
  <c r="Y3778"/>
  <c r="Z3778"/>
  <c r="AA3778"/>
  <c r="AB3778"/>
  <c r="AC3778"/>
  <c r="AD3778"/>
  <c r="H3779"/>
  <c r="I3779"/>
  <c r="J3779"/>
  <c r="K3779"/>
  <c r="L3779"/>
  <c r="M3779"/>
  <c r="N3779"/>
  <c r="O3779"/>
  <c r="P3779"/>
  <c r="Q3779"/>
  <c r="R3779"/>
  <c r="S3779"/>
  <c r="T3779"/>
  <c r="U3779"/>
  <c r="V3779"/>
  <c r="W3779"/>
  <c r="X3779"/>
  <c r="Y3779"/>
  <c r="Z3779"/>
  <c r="AA3779"/>
  <c r="AB3779"/>
  <c r="AC3779"/>
  <c r="AD3779"/>
  <c r="H3780"/>
  <c r="I3780"/>
  <c r="J3780"/>
  <c r="K3780"/>
  <c r="L3780"/>
  <c r="M3780"/>
  <c r="N3780"/>
  <c r="O3780"/>
  <c r="P3780"/>
  <c r="Q3780"/>
  <c r="R3780"/>
  <c r="S3780"/>
  <c r="T3780"/>
  <c r="U3780"/>
  <c r="V3780"/>
  <c r="W3780"/>
  <c r="X3780"/>
  <c r="Y3780"/>
  <c r="Z3780"/>
  <c r="AA3780"/>
  <c r="AB3780"/>
  <c r="AC3780"/>
  <c r="AD3780"/>
  <c r="H3781"/>
  <c r="I3781"/>
  <c r="J3781"/>
  <c r="K3781"/>
  <c r="L3781"/>
  <c r="M3781"/>
  <c r="N3781"/>
  <c r="O3781"/>
  <c r="P3781"/>
  <c r="Q3781"/>
  <c r="R3781"/>
  <c r="S3781"/>
  <c r="T3781"/>
  <c r="U3781"/>
  <c r="V3781"/>
  <c r="W3781"/>
  <c r="X3781"/>
  <c r="Y3781"/>
  <c r="Z3781"/>
  <c r="AA3781"/>
  <c r="AB3781"/>
  <c r="AC3781"/>
  <c r="AD3781"/>
  <c r="H3782"/>
  <c r="I3782"/>
  <c r="J3782"/>
  <c r="K3782"/>
  <c r="L3782"/>
  <c r="M3782"/>
  <c r="N3782"/>
  <c r="O3782"/>
  <c r="P3782"/>
  <c r="Q3782"/>
  <c r="R3782"/>
  <c r="S3782"/>
  <c r="T3782"/>
  <c r="U3782"/>
  <c r="V3782"/>
  <c r="W3782"/>
  <c r="X3782"/>
  <c r="Y3782"/>
  <c r="Z3782"/>
  <c r="AA3782"/>
  <c r="AB3782"/>
  <c r="AC3782"/>
  <c r="AD3782"/>
  <c r="H3783"/>
  <c r="I3783"/>
  <c r="J3783"/>
  <c r="K3783"/>
  <c r="L3783"/>
  <c r="M3783"/>
  <c r="N3783"/>
  <c r="O3783"/>
  <c r="P3783"/>
  <c r="Q3783"/>
  <c r="R3783"/>
  <c r="S3783"/>
  <c r="T3783"/>
  <c r="U3783"/>
  <c r="V3783"/>
  <c r="W3783"/>
  <c r="X3783"/>
  <c r="Y3783"/>
  <c r="Z3783"/>
  <c r="AA3783"/>
  <c r="AB3783"/>
  <c r="AC3783"/>
  <c r="AD3783"/>
  <c r="H3784"/>
  <c r="I3784"/>
  <c r="J3784"/>
  <c r="K3784"/>
  <c r="L3784"/>
  <c r="M3784"/>
  <c r="N3784"/>
  <c r="O3784"/>
  <c r="P3784"/>
  <c r="Q3784"/>
  <c r="R3784"/>
  <c r="S3784"/>
  <c r="T3784"/>
  <c r="U3784"/>
  <c r="V3784"/>
  <c r="W3784"/>
  <c r="X3784"/>
  <c r="Y3784"/>
  <c r="Z3784"/>
  <c r="AA3784"/>
  <c r="AB3784"/>
  <c r="AC3784"/>
  <c r="AD3784"/>
  <c r="H3785"/>
  <c r="I3785"/>
  <c r="J3785"/>
  <c r="K3785"/>
  <c r="L3785"/>
  <c r="M3785"/>
  <c r="N3785"/>
  <c r="O3785"/>
  <c r="P3785"/>
  <c r="Q3785"/>
  <c r="R3785"/>
  <c r="S3785"/>
  <c r="T3785"/>
  <c r="U3785"/>
  <c r="V3785"/>
  <c r="W3785"/>
  <c r="X3785"/>
  <c r="Y3785"/>
  <c r="Z3785"/>
  <c r="AA3785"/>
  <c r="AB3785"/>
  <c r="AC3785"/>
  <c r="AD3785"/>
  <c r="H3786"/>
  <c r="I3786"/>
  <c r="J3786"/>
  <c r="K3786"/>
  <c r="L3786"/>
  <c r="M3786"/>
  <c r="N3786"/>
  <c r="O3786"/>
  <c r="P3786"/>
  <c r="Q3786"/>
  <c r="R3786"/>
  <c r="S3786"/>
  <c r="T3786"/>
  <c r="U3786"/>
  <c r="V3786"/>
  <c r="W3786"/>
  <c r="X3786"/>
  <c r="Y3786"/>
  <c r="Z3786"/>
  <c r="AA3786"/>
  <c r="AB3786"/>
  <c r="AC3786"/>
  <c r="AD3786"/>
  <c r="H3787"/>
  <c r="I3787"/>
  <c r="J3787"/>
  <c r="K3787"/>
  <c r="L3787"/>
  <c r="M3787"/>
  <c r="N3787"/>
  <c r="O3787"/>
  <c r="P3787"/>
  <c r="Q3787"/>
  <c r="R3787"/>
  <c r="S3787"/>
  <c r="T3787"/>
  <c r="U3787"/>
  <c r="V3787"/>
  <c r="W3787"/>
  <c r="X3787"/>
  <c r="Y3787"/>
  <c r="Z3787"/>
  <c r="AA3787"/>
  <c r="AB3787"/>
  <c r="AC3787"/>
  <c r="AD3787"/>
  <c r="H3788"/>
  <c r="I3788"/>
  <c r="J3788"/>
  <c r="K3788"/>
  <c r="L3788"/>
  <c r="M3788"/>
  <c r="N3788"/>
  <c r="O3788"/>
  <c r="P3788"/>
  <c r="Q3788"/>
  <c r="R3788"/>
  <c r="S3788"/>
  <c r="T3788"/>
  <c r="U3788"/>
  <c r="V3788"/>
  <c r="W3788"/>
  <c r="X3788"/>
  <c r="Y3788"/>
  <c r="Z3788"/>
  <c r="AA3788"/>
  <c r="AB3788"/>
  <c r="AC3788"/>
  <c r="AD3788"/>
  <c r="H3789"/>
  <c r="I3789"/>
  <c r="J3789"/>
  <c r="K3789"/>
  <c r="L3789"/>
  <c r="M3789"/>
  <c r="N3789"/>
  <c r="O3789"/>
  <c r="P3789"/>
  <c r="Q3789"/>
  <c r="R3789"/>
  <c r="S3789"/>
  <c r="T3789"/>
  <c r="U3789"/>
  <c r="V3789"/>
  <c r="W3789"/>
  <c r="X3789"/>
  <c r="Y3789"/>
  <c r="Z3789"/>
  <c r="AA3789"/>
  <c r="AB3789"/>
  <c r="AC3789"/>
  <c r="AD3789"/>
  <c r="H3790"/>
  <c r="I3790"/>
  <c r="J3790"/>
  <c r="K3790"/>
  <c r="L3790"/>
  <c r="M3790"/>
  <c r="N3790"/>
  <c r="O3790"/>
  <c r="P3790"/>
  <c r="Q3790"/>
  <c r="R3790"/>
  <c r="S3790"/>
  <c r="T3790"/>
  <c r="U3790"/>
  <c r="V3790"/>
  <c r="W3790"/>
  <c r="X3790"/>
  <c r="Y3790"/>
  <c r="Z3790"/>
  <c r="AA3790"/>
  <c r="AB3790"/>
  <c r="AC3790"/>
  <c r="AD3790"/>
  <c r="H3791"/>
  <c r="I3791"/>
  <c r="J3791"/>
  <c r="K3791"/>
  <c r="L3791"/>
  <c r="M3791"/>
  <c r="N3791"/>
  <c r="O3791"/>
  <c r="P3791"/>
  <c r="Q3791"/>
  <c r="R3791"/>
  <c r="S3791"/>
  <c r="T3791"/>
  <c r="U3791"/>
  <c r="V3791"/>
  <c r="W3791"/>
  <c r="X3791"/>
  <c r="Y3791"/>
  <c r="Z3791"/>
  <c r="AA3791"/>
  <c r="AB3791"/>
  <c r="AC3791"/>
  <c r="AD3791"/>
  <c r="H3792"/>
  <c r="I3792"/>
  <c r="J3792"/>
  <c r="K3792"/>
  <c r="L3792"/>
  <c r="M3792"/>
  <c r="N3792"/>
  <c r="O3792"/>
  <c r="P3792"/>
  <c r="Q3792"/>
  <c r="R3792"/>
  <c r="S3792"/>
  <c r="T3792"/>
  <c r="U3792"/>
  <c r="V3792"/>
  <c r="W3792"/>
  <c r="X3792"/>
  <c r="Y3792"/>
  <c r="Z3792"/>
  <c r="AA3792"/>
  <c r="AB3792"/>
  <c r="AC3792"/>
  <c r="AD3792"/>
  <c r="H3793"/>
  <c r="I3793"/>
  <c r="J3793"/>
  <c r="K3793"/>
  <c r="L3793"/>
  <c r="M3793"/>
  <c r="N3793"/>
  <c r="O3793"/>
  <c r="P3793"/>
  <c r="Q3793"/>
  <c r="R3793"/>
  <c r="S3793"/>
  <c r="T3793"/>
  <c r="U3793"/>
  <c r="V3793"/>
  <c r="W3793"/>
  <c r="X3793"/>
  <c r="Y3793"/>
  <c r="Z3793"/>
  <c r="AA3793"/>
  <c r="AB3793"/>
  <c r="AC3793"/>
  <c r="AD3793"/>
  <c r="H3794"/>
  <c r="I3794"/>
  <c r="J3794"/>
  <c r="K3794"/>
  <c r="L3794"/>
  <c r="M3794"/>
  <c r="N3794"/>
  <c r="O3794"/>
  <c r="P3794"/>
  <c r="Q3794"/>
  <c r="R3794"/>
  <c r="S3794"/>
  <c r="T3794"/>
  <c r="U3794"/>
  <c r="V3794"/>
  <c r="W3794"/>
  <c r="X3794"/>
  <c r="Y3794"/>
  <c r="Z3794"/>
  <c r="AA3794"/>
  <c r="AB3794"/>
  <c r="AC3794"/>
  <c r="AD3794"/>
  <c r="H3795"/>
  <c r="I3795"/>
  <c r="J3795"/>
  <c r="K3795"/>
  <c r="L3795"/>
  <c r="M3795"/>
  <c r="N3795"/>
  <c r="O3795"/>
  <c r="P3795"/>
  <c r="Q3795"/>
  <c r="R3795"/>
  <c r="S3795"/>
  <c r="T3795"/>
  <c r="U3795"/>
  <c r="V3795"/>
  <c r="W3795"/>
  <c r="X3795"/>
  <c r="Y3795"/>
  <c r="Z3795"/>
  <c r="AA3795"/>
  <c r="AB3795"/>
  <c r="AC3795"/>
  <c r="AD3795"/>
  <c r="H3796"/>
  <c r="I3796"/>
  <c r="J3796"/>
  <c r="K3796"/>
  <c r="L3796"/>
  <c r="M3796"/>
  <c r="N3796"/>
  <c r="O3796"/>
  <c r="P3796"/>
  <c r="Q3796"/>
  <c r="R3796"/>
  <c r="S3796"/>
  <c r="T3796"/>
  <c r="U3796"/>
  <c r="V3796"/>
  <c r="W3796"/>
  <c r="X3796"/>
  <c r="Y3796"/>
  <c r="Z3796"/>
  <c r="AA3796"/>
  <c r="AB3796"/>
  <c r="AC3796"/>
  <c r="AD3796"/>
  <c r="H3797"/>
  <c r="I3797"/>
  <c r="J3797"/>
  <c r="K3797"/>
  <c r="L3797"/>
  <c r="M3797"/>
  <c r="N3797"/>
  <c r="O3797"/>
  <c r="P3797"/>
  <c r="Q3797"/>
  <c r="R3797"/>
  <c r="S3797"/>
  <c r="T3797"/>
  <c r="U3797"/>
  <c r="V3797"/>
  <c r="W3797"/>
  <c r="X3797"/>
  <c r="Y3797"/>
  <c r="Z3797"/>
  <c r="AA3797"/>
  <c r="AB3797"/>
  <c r="AC3797"/>
  <c r="AD3797"/>
  <c r="H3798"/>
  <c r="I3798"/>
  <c r="J3798"/>
  <c r="K3798"/>
  <c r="L3798"/>
  <c r="M3798"/>
  <c r="N3798"/>
  <c r="O3798"/>
  <c r="P3798"/>
  <c r="Q3798"/>
  <c r="R3798"/>
  <c r="S3798"/>
  <c r="T3798"/>
  <c r="U3798"/>
  <c r="V3798"/>
  <c r="W3798"/>
  <c r="X3798"/>
  <c r="Y3798"/>
  <c r="Z3798"/>
  <c r="AA3798"/>
  <c r="AB3798"/>
  <c r="AC3798"/>
  <c r="AD3798"/>
  <c r="H3815"/>
  <c r="I3815"/>
  <c r="J3815"/>
  <c r="K3815"/>
  <c r="L3815"/>
  <c r="M3815"/>
  <c r="N3815"/>
  <c r="O3815"/>
  <c r="P3815"/>
  <c r="Q3815"/>
  <c r="R3815"/>
  <c r="S3815"/>
  <c r="T3815"/>
  <c r="U3815"/>
  <c r="V3815"/>
  <c r="W3815"/>
  <c r="X3815"/>
  <c r="Y3815"/>
  <c r="Z3815"/>
  <c r="AA3815"/>
  <c r="AB3815"/>
  <c r="AC3815"/>
  <c r="AD3815"/>
  <c r="H3816"/>
  <c r="I3816"/>
  <c r="J3816"/>
  <c r="K3816"/>
  <c r="L3816"/>
  <c r="M3816"/>
  <c r="N3816"/>
  <c r="O3816"/>
  <c r="P3816"/>
  <c r="Q3816"/>
  <c r="R3816"/>
  <c r="S3816"/>
  <c r="T3816"/>
  <c r="U3816"/>
  <c r="V3816"/>
  <c r="W3816"/>
  <c r="X3816"/>
  <c r="Y3816"/>
  <c r="Z3816"/>
  <c r="AA3816"/>
  <c r="AB3816"/>
  <c r="AC3816"/>
  <c r="AD3816"/>
  <c r="H3817"/>
  <c r="I3817"/>
  <c r="J3817"/>
  <c r="K3817"/>
  <c r="L3817"/>
  <c r="M3817"/>
  <c r="N3817"/>
  <c r="O3817"/>
  <c r="P3817"/>
  <c r="Q3817"/>
  <c r="R3817"/>
  <c r="S3817"/>
  <c r="T3817"/>
  <c r="U3817"/>
  <c r="V3817"/>
  <c r="W3817"/>
  <c r="X3817"/>
  <c r="Y3817"/>
  <c r="Z3817"/>
  <c r="AA3817"/>
  <c r="AB3817"/>
  <c r="AC3817"/>
  <c r="AD3817"/>
  <c r="H3818"/>
  <c r="I3818"/>
  <c r="J3818"/>
  <c r="K3818"/>
  <c r="L3818"/>
  <c r="M3818"/>
  <c r="N3818"/>
  <c r="O3818"/>
  <c r="P3818"/>
  <c r="Q3818"/>
  <c r="R3818"/>
  <c r="S3818"/>
  <c r="T3818"/>
  <c r="U3818"/>
  <c r="V3818"/>
  <c r="W3818"/>
  <c r="X3818"/>
  <c r="Y3818"/>
  <c r="Z3818"/>
  <c r="AA3818"/>
  <c r="AB3818"/>
  <c r="AC3818"/>
  <c r="AD3818"/>
  <c r="H3819"/>
  <c r="I3819"/>
  <c r="J3819"/>
  <c r="K3819"/>
  <c r="L3819"/>
  <c r="M3819"/>
  <c r="N3819"/>
  <c r="O3819"/>
  <c r="P3819"/>
  <c r="Q3819"/>
  <c r="R3819"/>
  <c r="S3819"/>
  <c r="T3819"/>
  <c r="U3819"/>
  <c r="V3819"/>
  <c r="W3819"/>
  <c r="X3819"/>
  <c r="Y3819"/>
  <c r="Z3819"/>
  <c r="AA3819"/>
  <c r="AB3819"/>
  <c r="AC3819"/>
  <c r="AD3819"/>
  <c r="H3820"/>
  <c r="I3820"/>
  <c r="J3820"/>
  <c r="K3820"/>
  <c r="L3820"/>
  <c r="M3820"/>
  <c r="N3820"/>
  <c r="O3820"/>
  <c r="P3820"/>
  <c r="Q3820"/>
  <c r="R3820"/>
  <c r="S3820"/>
  <c r="T3820"/>
  <c r="U3820"/>
  <c r="V3820"/>
  <c r="W3820"/>
  <c r="X3820"/>
  <c r="Y3820"/>
  <c r="Z3820"/>
  <c r="AA3820"/>
  <c r="AB3820"/>
  <c r="AC3820"/>
  <c r="AD3820"/>
  <c r="H3821"/>
  <c r="I3821"/>
  <c r="J3821"/>
  <c r="K3821"/>
  <c r="L3821"/>
  <c r="M3821"/>
  <c r="N3821"/>
  <c r="O3821"/>
  <c r="P3821"/>
  <c r="Q3821"/>
  <c r="R3821"/>
  <c r="S3821"/>
  <c r="T3821"/>
  <c r="U3821"/>
  <c r="V3821"/>
  <c r="W3821"/>
  <c r="X3821"/>
  <c r="Y3821"/>
  <c r="Z3821"/>
  <c r="AA3821"/>
  <c r="AB3821"/>
  <c r="AC3821"/>
  <c r="AD3821"/>
  <c r="H3822"/>
  <c r="I3822"/>
  <c r="J3822"/>
  <c r="K3822"/>
  <c r="L3822"/>
  <c r="M3822"/>
  <c r="N3822"/>
  <c r="O3822"/>
  <c r="P3822"/>
  <c r="Q3822"/>
  <c r="R3822"/>
  <c r="S3822"/>
  <c r="T3822"/>
  <c r="U3822"/>
  <c r="V3822"/>
  <c r="W3822"/>
  <c r="X3822"/>
  <c r="Y3822"/>
  <c r="Z3822"/>
  <c r="AA3822"/>
  <c r="AB3822"/>
  <c r="AC3822"/>
  <c r="AD3822"/>
  <c r="H3847"/>
  <c r="I3847"/>
  <c r="J3847"/>
  <c r="K3847"/>
  <c r="L3847"/>
  <c r="M3847"/>
  <c r="N3847"/>
  <c r="O3847"/>
  <c r="P3847"/>
  <c r="Q3847"/>
  <c r="R3847"/>
  <c r="S3847"/>
  <c r="T3847"/>
  <c r="U3847"/>
  <c r="V3847"/>
  <c r="W3847"/>
  <c r="X3847"/>
  <c r="Y3847"/>
  <c r="Z3847"/>
  <c r="AA3847"/>
  <c r="AB3847"/>
  <c r="AC3847"/>
  <c r="AD3847"/>
  <c r="H3848"/>
  <c r="I3848"/>
  <c r="J3848"/>
  <c r="K3848"/>
  <c r="L3848"/>
  <c r="M3848"/>
  <c r="N3848"/>
  <c r="O3848"/>
  <c r="P3848"/>
  <c r="Q3848"/>
  <c r="R3848"/>
  <c r="S3848"/>
  <c r="T3848"/>
  <c r="U3848"/>
  <c r="V3848"/>
  <c r="W3848"/>
  <c r="X3848"/>
  <c r="Y3848"/>
  <c r="Z3848"/>
  <c r="AA3848"/>
  <c r="AB3848"/>
  <c r="AC3848"/>
  <c r="AD3848"/>
  <c r="H3849"/>
  <c r="I3849"/>
  <c r="J3849"/>
  <c r="K3849"/>
  <c r="L3849"/>
  <c r="M3849"/>
  <c r="N3849"/>
  <c r="O3849"/>
  <c r="P3849"/>
  <c r="Q3849"/>
  <c r="R3849"/>
  <c r="S3849"/>
  <c r="T3849"/>
  <c r="U3849"/>
  <c r="V3849"/>
  <c r="W3849"/>
  <c r="X3849"/>
  <c r="Y3849"/>
  <c r="Z3849"/>
  <c r="AA3849"/>
  <c r="AB3849"/>
  <c r="AC3849"/>
  <c r="AD3849"/>
  <c r="H3850"/>
  <c r="I3850"/>
  <c r="J3850"/>
  <c r="K3850"/>
  <c r="L3850"/>
  <c r="M3850"/>
  <c r="N3850"/>
  <c r="O3850"/>
  <c r="P3850"/>
  <c r="Q3850"/>
  <c r="R3850"/>
  <c r="S3850"/>
  <c r="T3850"/>
  <c r="U3850"/>
  <c r="V3850"/>
  <c r="W3850"/>
  <c r="X3850"/>
  <c r="Y3850"/>
  <c r="Z3850"/>
  <c r="AA3850"/>
  <c r="AB3850"/>
  <c r="AC3850"/>
  <c r="AD3850"/>
  <c r="H3851"/>
  <c r="I3851"/>
  <c r="J3851"/>
  <c r="K3851"/>
  <c r="L3851"/>
  <c r="M3851"/>
  <c r="N3851"/>
  <c r="O3851"/>
  <c r="P3851"/>
  <c r="Q3851"/>
  <c r="R3851"/>
  <c r="S3851"/>
  <c r="T3851"/>
  <c r="U3851"/>
  <c r="V3851"/>
  <c r="W3851"/>
  <c r="X3851"/>
  <c r="Y3851"/>
  <c r="Z3851"/>
  <c r="AA3851"/>
  <c r="AB3851"/>
  <c r="AC3851"/>
  <c r="AD3851"/>
  <c r="H3852"/>
  <c r="I3852"/>
  <c r="J3852"/>
  <c r="K3852"/>
  <c r="L3852"/>
  <c r="M3852"/>
  <c r="N3852"/>
  <c r="O3852"/>
  <c r="P3852"/>
  <c r="Q3852"/>
  <c r="R3852"/>
  <c r="S3852"/>
  <c r="T3852"/>
  <c r="U3852"/>
  <c r="V3852"/>
  <c r="W3852"/>
  <c r="X3852"/>
  <c r="Y3852"/>
  <c r="Z3852"/>
  <c r="AA3852"/>
  <c r="AB3852"/>
  <c r="AC3852"/>
  <c r="AD3852"/>
  <c r="H3853"/>
  <c r="I3853"/>
  <c r="J3853"/>
  <c r="K3853"/>
  <c r="L3853"/>
  <c r="M3853"/>
  <c r="N3853"/>
  <c r="O3853"/>
  <c r="P3853"/>
  <c r="Q3853"/>
  <c r="R3853"/>
  <c r="S3853"/>
  <c r="T3853"/>
  <c r="U3853"/>
  <c r="V3853"/>
  <c r="W3853"/>
  <c r="X3853"/>
  <c r="Y3853"/>
  <c r="Z3853"/>
  <c r="AA3853"/>
  <c r="AB3853"/>
  <c r="AC3853"/>
  <c r="AD3853"/>
  <c r="H3854"/>
  <c r="I3854"/>
  <c r="J3854"/>
  <c r="K3854"/>
  <c r="L3854"/>
  <c r="M3854"/>
  <c r="N3854"/>
  <c r="O3854"/>
  <c r="P3854"/>
  <c r="Q3854"/>
  <c r="R3854"/>
  <c r="S3854"/>
  <c r="T3854"/>
  <c r="U3854"/>
  <c r="V3854"/>
  <c r="W3854"/>
  <c r="X3854"/>
  <c r="Y3854"/>
  <c r="Z3854"/>
  <c r="AA3854"/>
  <c r="AB3854"/>
  <c r="AC3854"/>
  <c r="AD3854"/>
  <c r="H3855"/>
  <c r="I3855"/>
  <c r="J3855"/>
  <c r="K3855"/>
  <c r="L3855"/>
  <c r="M3855"/>
  <c r="N3855"/>
  <c r="O3855"/>
  <c r="P3855"/>
  <c r="Q3855"/>
  <c r="R3855"/>
  <c r="S3855"/>
  <c r="T3855"/>
  <c r="U3855"/>
  <c r="V3855"/>
  <c r="W3855"/>
  <c r="X3855"/>
  <c r="Y3855"/>
  <c r="Z3855"/>
  <c r="AA3855"/>
  <c r="AB3855"/>
  <c r="AC3855"/>
  <c r="AD3855"/>
  <c r="H3856"/>
  <c r="I3856"/>
  <c r="J3856"/>
  <c r="K3856"/>
  <c r="L3856"/>
  <c r="M3856"/>
  <c r="N3856"/>
  <c r="O3856"/>
  <c r="P3856"/>
  <c r="Q3856"/>
  <c r="R3856"/>
  <c r="S3856"/>
  <c r="T3856"/>
  <c r="U3856"/>
  <c r="V3856"/>
  <c r="W3856"/>
  <c r="X3856"/>
  <c r="Y3856"/>
  <c r="Z3856"/>
  <c r="AA3856"/>
  <c r="AB3856"/>
  <c r="AC3856"/>
  <c r="AD3856"/>
  <c r="H3857"/>
  <c r="I3857"/>
  <c r="J3857"/>
  <c r="K3857"/>
  <c r="L3857"/>
  <c r="M3857"/>
  <c r="N3857"/>
  <c r="O3857"/>
  <c r="P3857"/>
  <c r="Q3857"/>
  <c r="R3857"/>
  <c r="S3857"/>
  <c r="T3857"/>
  <c r="U3857"/>
  <c r="V3857"/>
  <c r="W3857"/>
  <c r="X3857"/>
  <c r="Y3857"/>
  <c r="Z3857"/>
  <c r="AA3857"/>
  <c r="AB3857"/>
  <c r="AC3857"/>
  <c r="AD3857"/>
  <c r="H3858"/>
  <c r="I3858"/>
  <c r="J3858"/>
  <c r="K3858"/>
  <c r="L3858"/>
  <c r="M3858"/>
  <c r="N3858"/>
  <c r="O3858"/>
  <c r="P3858"/>
  <c r="Q3858"/>
  <c r="R3858"/>
  <c r="S3858"/>
  <c r="T3858"/>
  <c r="U3858"/>
  <c r="V3858"/>
  <c r="W3858"/>
  <c r="X3858"/>
  <c r="Y3858"/>
  <c r="Z3858"/>
  <c r="AA3858"/>
  <c r="AB3858"/>
  <c r="AC3858"/>
  <c r="AD3858"/>
  <c r="H3859"/>
  <c r="I3859"/>
  <c r="J3859"/>
  <c r="K3859"/>
  <c r="L3859"/>
  <c r="M3859"/>
  <c r="N3859"/>
  <c r="O3859"/>
  <c r="P3859"/>
  <c r="Q3859"/>
  <c r="R3859"/>
  <c r="S3859"/>
  <c r="T3859"/>
  <c r="U3859"/>
  <c r="V3859"/>
  <c r="W3859"/>
  <c r="X3859"/>
  <c r="Y3859"/>
  <c r="Z3859"/>
  <c r="AA3859"/>
  <c r="AB3859"/>
  <c r="AC3859"/>
  <c r="AD3859"/>
  <c r="H3860"/>
  <c r="I3860"/>
  <c r="J3860"/>
  <c r="K3860"/>
  <c r="L3860"/>
  <c r="M3860"/>
  <c r="N3860"/>
  <c r="O3860"/>
  <c r="P3860"/>
  <c r="Q3860"/>
  <c r="R3860"/>
  <c r="S3860"/>
  <c r="T3860"/>
  <c r="U3860"/>
  <c r="V3860"/>
  <c r="W3860"/>
  <c r="X3860"/>
  <c r="Y3860"/>
  <c r="Z3860"/>
  <c r="AA3860"/>
  <c r="AB3860"/>
  <c r="AC3860"/>
  <c r="AD3860"/>
  <c r="H3861"/>
  <c r="I3861"/>
  <c r="J3861"/>
  <c r="K3861"/>
  <c r="L3861"/>
  <c r="M3861"/>
  <c r="N3861"/>
  <c r="O3861"/>
  <c r="P3861"/>
  <c r="Q3861"/>
  <c r="R3861"/>
  <c r="S3861"/>
  <c r="T3861"/>
  <c r="U3861"/>
  <c r="V3861"/>
  <c r="W3861"/>
  <c r="X3861"/>
  <c r="Y3861"/>
  <c r="Z3861"/>
  <c r="AA3861"/>
  <c r="AB3861"/>
  <c r="AC3861"/>
  <c r="AD3861"/>
  <c r="H3862"/>
  <c r="I3862"/>
  <c r="J3862"/>
  <c r="K3862"/>
  <c r="L3862"/>
  <c r="M3862"/>
  <c r="N3862"/>
  <c r="O3862"/>
  <c r="P3862"/>
  <c r="Q3862"/>
  <c r="R3862"/>
  <c r="S3862"/>
  <c r="T3862"/>
  <c r="U3862"/>
  <c r="V3862"/>
  <c r="W3862"/>
  <c r="X3862"/>
  <c r="Y3862"/>
  <c r="Z3862"/>
  <c r="AA3862"/>
  <c r="AB3862"/>
  <c r="AC3862"/>
  <c r="AD3862"/>
  <c r="H3863"/>
  <c r="I3863"/>
  <c r="J3863"/>
  <c r="K3863"/>
  <c r="L3863"/>
  <c r="M3863"/>
  <c r="N3863"/>
  <c r="O3863"/>
  <c r="P3863"/>
  <c r="Q3863"/>
  <c r="R3863"/>
  <c r="S3863"/>
  <c r="T3863"/>
  <c r="U3863"/>
  <c r="V3863"/>
  <c r="W3863"/>
  <c r="X3863"/>
  <c r="Y3863"/>
  <c r="Z3863"/>
  <c r="AA3863"/>
  <c r="AB3863"/>
  <c r="AC3863"/>
  <c r="AD3863"/>
  <c r="H3864"/>
  <c r="I3864"/>
  <c r="J3864"/>
  <c r="K3864"/>
  <c r="L3864"/>
  <c r="M3864"/>
  <c r="N3864"/>
  <c r="O3864"/>
  <c r="P3864"/>
  <c r="Q3864"/>
  <c r="R3864"/>
  <c r="S3864"/>
  <c r="T3864"/>
  <c r="U3864"/>
  <c r="V3864"/>
  <c r="W3864"/>
  <c r="X3864"/>
  <c r="Y3864"/>
  <c r="Z3864"/>
  <c r="AA3864"/>
  <c r="AB3864"/>
  <c r="AC3864"/>
  <c r="AD3864"/>
  <c r="H3865"/>
  <c r="I3865"/>
  <c r="J3865"/>
  <c r="K3865"/>
  <c r="L3865"/>
  <c r="M3865"/>
  <c r="N3865"/>
  <c r="O3865"/>
  <c r="P3865"/>
  <c r="Q3865"/>
  <c r="R3865"/>
  <c r="S3865"/>
  <c r="T3865"/>
  <c r="U3865"/>
  <c r="V3865"/>
  <c r="W3865"/>
  <c r="X3865"/>
  <c r="Y3865"/>
  <c r="Z3865"/>
  <c r="AA3865"/>
  <c r="AB3865"/>
  <c r="AC3865"/>
  <c r="AD3865"/>
  <c r="H3866"/>
  <c r="I3866"/>
  <c r="J3866"/>
  <c r="K3866"/>
  <c r="L3866"/>
  <c r="M3866"/>
  <c r="N3866"/>
  <c r="O3866"/>
  <c r="P3866"/>
  <c r="Q3866"/>
  <c r="R3866"/>
  <c r="S3866"/>
  <c r="T3866"/>
  <c r="U3866"/>
  <c r="V3866"/>
  <c r="W3866"/>
  <c r="X3866"/>
  <c r="Y3866"/>
  <c r="Z3866"/>
  <c r="AA3866"/>
  <c r="AB3866"/>
  <c r="AC3866"/>
  <c r="AD3866"/>
  <c r="H3867"/>
  <c r="I3867"/>
  <c r="J3867"/>
  <c r="K3867"/>
  <c r="L3867"/>
  <c r="M3867"/>
  <c r="N3867"/>
  <c r="O3867"/>
  <c r="P3867"/>
  <c r="Q3867"/>
  <c r="R3867"/>
  <c r="S3867"/>
  <c r="T3867"/>
  <c r="U3867"/>
  <c r="V3867"/>
  <c r="W3867"/>
  <c r="X3867"/>
  <c r="Y3867"/>
  <c r="Z3867"/>
  <c r="AA3867"/>
  <c r="AB3867"/>
  <c r="AC3867"/>
  <c r="AD3867"/>
  <c r="H3868"/>
  <c r="I3868"/>
  <c r="J3868"/>
  <c r="K3868"/>
  <c r="L3868"/>
  <c r="M3868"/>
  <c r="N3868"/>
  <c r="O3868"/>
  <c r="P3868"/>
  <c r="Q3868"/>
  <c r="R3868"/>
  <c r="S3868"/>
  <c r="T3868"/>
  <c r="U3868"/>
  <c r="V3868"/>
  <c r="W3868"/>
  <c r="X3868"/>
  <c r="Y3868"/>
  <c r="Z3868"/>
  <c r="AA3868"/>
  <c r="AB3868"/>
  <c r="AC3868"/>
  <c r="AD3868"/>
  <c r="H3869"/>
  <c r="I3869"/>
  <c r="J3869"/>
  <c r="K3869"/>
  <c r="L3869"/>
  <c r="M3869"/>
  <c r="N3869"/>
  <c r="O3869"/>
  <c r="P3869"/>
  <c r="Q3869"/>
  <c r="R3869"/>
  <c r="S3869"/>
  <c r="T3869"/>
  <c r="U3869"/>
  <c r="V3869"/>
  <c r="W3869"/>
  <c r="X3869"/>
  <c r="Y3869"/>
  <c r="Z3869"/>
  <c r="AA3869"/>
  <c r="AB3869"/>
  <c r="AC3869"/>
  <c r="AD3869"/>
  <c r="H3870"/>
  <c r="I3870"/>
  <c r="J3870"/>
  <c r="K3870"/>
  <c r="L3870"/>
  <c r="M3870"/>
  <c r="N3870"/>
  <c r="O3870"/>
  <c r="P3870"/>
  <c r="Q3870"/>
  <c r="R3870"/>
  <c r="S3870"/>
  <c r="T3870"/>
  <c r="U3870"/>
  <c r="V3870"/>
  <c r="W3870"/>
  <c r="X3870"/>
  <c r="Y3870"/>
  <c r="Z3870"/>
  <c r="AA3870"/>
  <c r="AB3870"/>
  <c r="AC3870"/>
  <c r="AD3870"/>
  <c r="H3871"/>
  <c r="I3871"/>
  <c r="J3871"/>
  <c r="K3871"/>
  <c r="L3871"/>
  <c r="M3871"/>
  <c r="N3871"/>
  <c r="O3871"/>
  <c r="P3871"/>
  <c r="Q3871"/>
  <c r="R3871"/>
  <c r="S3871"/>
  <c r="T3871"/>
  <c r="U3871"/>
  <c r="V3871"/>
  <c r="W3871"/>
  <c r="X3871"/>
  <c r="Y3871"/>
  <c r="Z3871"/>
  <c r="AA3871"/>
  <c r="AB3871"/>
  <c r="AC3871"/>
  <c r="AD3871"/>
  <c r="H3872"/>
  <c r="I3872"/>
  <c r="J3872"/>
  <c r="K3872"/>
  <c r="L3872"/>
  <c r="M3872"/>
  <c r="N3872"/>
  <c r="O3872"/>
  <c r="P3872"/>
  <c r="Q3872"/>
  <c r="R3872"/>
  <c r="S3872"/>
  <c r="T3872"/>
  <c r="U3872"/>
  <c r="V3872"/>
  <c r="W3872"/>
  <c r="X3872"/>
  <c r="Y3872"/>
  <c r="Z3872"/>
  <c r="AA3872"/>
  <c r="AB3872"/>
  <c r="AC3872"/>
  <c r="AD3872"/>
  <c r="H3873"/>
  <c r="I3873"/>
  <c r="J3873"/>
  <c r="K3873"/>
  <c r="L3873"/>
  <c r="M3873"/>
  <c r="N3873"/>
  <c r="O3873"/>
  <c r="P3873"/>
  <c r="Q3873"/>
  <c r="R3873"/>
  <c r="S3873"/>
  <c r="T3873"/>
  <c r="U3873"/>
  <c r="V3873"/>
  <c r="W3873"/>
  <c r="X3873"/>
  <c r="Y3873"/>
  <c r="Z3873"/>
  <c r="AA3873"/>
  <c r="AB3873"/>
  <c r="AC3873"/>
  <c r="AD3873"/>
  <c r="H3874"/>
  <c r="I3874"/>
  <c r="J3874"/>
  <c r="K3874"/>
  <c r="L3874"/>
  <c r="M3874"/>
  <c r="N3874"/>
  <c r="O3874"/>
  <c r="P3874"/>
  <c r="Q3874"/>
  <c r="R3874"/>
  <c r="S3874"/>
  <c r="T3874"/>
  <c r="U3874"/>
  <c r="V3874"/>
  <c r="W3874"/>
  <c r="X3874"/>
  <c r="Y3874"/>
  <c r="Z3874"/>
  <c r="AA3874"/>
  <c r="AB3874"/>
  <c r="AC3874"/>
  <c r="AD3874"/>
  <c r="H3875"/>
  <c r="I3875"/>
  <c r="J3875"/>
  <c r="K3875"/>
  <c r="L3875"/>
  <c r="M3875"/>
  <c r="N3875"/>
  <c r="O3875"/>
  <c r="P3875"/>
  <c r="Q3875"/>
  <c r="R3875"/>
  <c r="S3875"/>
  <c r="T3875"/>
  <c r="U3875"/>
  <c r="V3875"/>
  <c r="W3875"/>
  <c r="X3875"/>
  <c r="Y3875"/>
  <c r="Z3875"/>
  <c r="AA3875"/>
  <c r="AB3875"/>
  <c r="AC3875"/>
  <c r="AD3875"/>
  <c r="H3876"/>
  <c r="I3876"/>
  <c r="J3876"/>
  <c r="K3876"/>
  <c r="L3876"/>
  <c r="M3876"/>
  <c r="N3876"/>
  <c r="O3876"/>
  <c r="P3876"/>
  <c r="Q3876"/>
  <c r="R3876"/>
  <c r="S3876"/>
  <c r="T3876"/>
  <c r="U3876"/>
  <c r="V3876"/>
  <c r="W3876"/>
  <c r="X3876"/>
  <c r="Y3876"/>
  <c r="Z3876"/>
  <c r="AA3876"/>
  <c r="AB3876"/>
  <c r="AC3876"/>
  <c r="AD3876"/>
  <c r="H3877"/>
  <c r="I3877"/>
  <c r="J3877"/>
  <c r="K3877"/>
  <c r="L3877"/>
  <c r="M3877"/>
  <c r="N3877"/>
  <c r="O3877"/>
  <c r="P3877"/>
  <c r="Q3877"/>
  <c r="R3877"/>
  <c r="S3877"/>
  <c r="T3877"/>
  <c r="U3877"/>
  <c r="V3877"/>
  <c r="W3877"/>
  <c r="X3877"/>
  <c r="Y3877"/>
  <c r="Z3877"/>
  <c r="AA3877"/>
  <c r="AB3877"/>
  <c r="AC3877"/>
  <c r="AD3877"/>
  <c r="H3878"/>
  <c r="I3878"/>
  <c r="J3878"/>
  <c r="K3878"/>
  <c r="L3878"/>
  <c r="M3878"/>
  <c r="N3878"/>
  <c r="O3878"/>
  <c r="P3878"/>
  <c r="Q3878"/>
  <c r="R3878"/>
  <c r="S3878"/>
  <c r="T3878"/>
  <c r="U3878"/>
  <c r="V3878"/>
  <c r="W3878"/>
  <c r="X3878"/>
  <c r="Y3878"/>
  <c r="Z3878"/>
  <c r="AA3878"/>
  <c r="AB3878"/>
  <c r="AC3878"/>
  <c r="AD3878"/>
  <c r="H3943"/>
  <c r="I3943"/>
  <c r="J3943"/>
  <c r="K3943"/>
  <c r="L3943"/>
  <c r="M3943"/>
  <c r="N3943"/>
  <c r="O3943"/>
  <c r="P3943"/>
  <c r="Q3943"/>
  <c r="R3943"/>
  <c r="S3943"/>
  <c r="T3943"/>
  <c r="U3943"/>
  <c r="V3943"/>
  <c r="W3943"/>
  <c r="X3943"/>
  <c r="Y3943"/>
  <c r="Z3943"/>
  <c r="AA3943"/>
  <c r="AB3943"/>
  <c r="AC3943"/>
  <c r="AD3943"/>
  <c r="H3944"/>
  <c r="I3944"/>
  <c r="J3944"/>
  <c r="K3944"/>
  <c r="L3944"/>
  <c r="M3944"/>
  <c r="N3944"/>
  <c r="O3944"/>
  <c r="P3944"/>
  <c r="Q3944"/>
  <c r="R3944"/>
  <c r="S3944"/>
  <c r="T3944"/>
  <c r="U3944"/>
  <c r="V3944"/>
  <c r="W3944"/>
  <c r="X3944"/>
  <c r="Y3944"/>
  <c r="Z3944"/>
  <c r="AA3944"/>
  <c r="AB3944"/>
  <c r="AC3944"/>
  <c r="AD3944"/>
  <c r="H3945"/>
  <c r="I3945"/>
  <c r="J3945"/>
  <c r="K3945"/>
  <c r="L3945"/>
  <c r="M3945"/>
  <c r="N3945"/>
  <c r="O3945"/>
  <c r="P3945"/>
  <c r="Q3945"/>
  <c r="R3945"/>
  <c r="S3945"/>
  <c r="T3945"/>
  <c r="U3945"/>
  <c r="V3945"/>
  <c r="W3945"/>
  <c r="X3945"/>
  <c r="Y3945"/>
  <c r="Z3945"/>
  <c r="AA3945"/>
  <c r="AB3945"/>
  <c r="AC3945"/>
  <c r="AD3945"/>
  <c r="H3946"/>
  <c r="I3946"/>
  <c r="J3946"/>
  <c r="K3946"/>
  <c r="L3946"/>
  <c r="M3946"/>
  <c r="N3946"/>
  <c r="O3946"/>
  <c r="P3946"/>
  <c r="Q3946"/>
  <c r="R3946"/>
  <c r="S3946"/>
  <c r="T3946"/>
  <c r="U3946"/>
  <c r="V3946"/>
  <c r="W3946"/>
  <c r="X3946"/>
  <c r="Y3946"/>
  <c r="Z3946"/>
  <c r="AA3946"/>
  <c r="AB3946"/>
  <c r="AC3946"/>
  <c r="AD3946"/>
  <c r="H3947"/>
  <c r="I3947"/>
  <c r="J3947"/>
  <c r="K3947"/>
  <c r="L3947"/>
  <c r="M3947"/>
  <c r="N3947"/>
  <c r="O3947"/>
  <c r="P3947"/>
  <c r="Q3947"/>
  <c r="R3947"/>
  <c r="S3947"/>
  <c r="T3947"/>
  <c r="U3947"/>
  <c r="V3947"/>
  <c r="W3947"/>
  <c r="X3947"/>
  <c r="Y3947"/>
  <c r="Z3947"/>
  <c r="AA3947"/>
  <c r="AB3947"/>
  <c r="AC3947"/>
  <c r="AD3947"/>
  <c r="H3948"/>
  <c r="I3948"/>
  <c r="J3948"/>
  <c r="K3948"/>
  <c r="L3948"/>
  <c r="M3948"/>
  <c r="N3948"/>
  <c r="O3948"/>
  <c r="P3948"/>
  <c r="Q3948"/>
  <c r="R3948"/>
  <c r="S3948"/>
  <c r="T3948"/>
  <c r="U3948"/>
  <c r="V3948"/>
  <c r="W3948"/>
  <c r="X3948"/>
  <c r="Y3948"/>
  <c r="Z3948"/>
  <c r="AA3948"/>
  <c r="AB3948"/>
  <c r="AC3948"/>
  <c r="AD3948"/>
  <c r="H3949"/>
  <c r="I3949"/>
  <c r="J3949"/>
  <c r="K3949"/>
  <c r="L3949"/>
  <c r="M3949"/>
  <c r="N3949"/>
  <c r="O3949"/>
  <c r="P3949"/>
  <c r="Q3949"/>
  <c r="R3949"/>
  <c r="S3949"/>
  <c r="T3949"/>
  <c r="U3949"/>
  <c r="V3949"/>
  <c r="W3949"/>
  <c r="X3949"/>
  <c r="Y3949"/>
  <c r="Z3949"/>
  <c r="AA3949"/>
  <c r="AB3949"/>
  <c r="AC3949"/>
  <c r="AD3949"/>
  <c r="H3950"/>
  <c r="I3950"/>
  <c r="J3950"/>
  <c r="K3950"/>
  <c r="L3950"/>
  <c r="M3950"/>
  <c r="N3950"/>
  <c r="O3950"/>
  <c r="P3950"/>
  <c r="Q3950"/>
  <c r="R3950"/>
  <c r="S3950"/>
  <c r="T3950"/>
  <c r="U3950"/>
  <c r="V3950"/>
  <c r="W3950"/>
  <c r="X3950"/>
  <c r="Y3950"/>
  <c r="Z3950"/>
  <c r="AA3950"/>
  <c r="AB3950"/>
  <c r="AC3950"/>
  <c r="AD3950"/>
  <c r="H3951"/>
  <c r="I3951"/>
  <c r="J3951"/>
  <c r="K3951"/>
  <c r="L3951"/>
  <c r="M3951"/>
  <c r="N3951"/>
  <c r="O3951"/>
  <c r="P3951"/>
  <c r="Q3951"/>
  <c r="R3951"/>
  <c r="S3951"/>
  <c r="T3951"/>
  <c r="U3951"/>
  <c r="V3951"/>
  <c r="W3951"/>
  <c r="X3951"/>
  <c r="Y3951"/>
  <c r="Z3951"/>
  <c r="AA3951"/>
  <c r="AB3951"/>
  <c r="AC3951"/>
  <c r="AD3951"/>
  <c r="H3952"/>
  <c r="I3952"/>
  <c r="J3952"/>
  <c r="K3952"/>
  <c r="L3952"/>
  <c r="M3952"/>
  <c r="N3952"/>
  <c r="O3952"/>
  <c r="P3952"/>
  <c r="Q3952"/>
  <c r="R3952"/>
  <c r="S3952"/>
  <c r="T3952"/>
  <c r="U3952"/>
  <c r="V3952"/>
  <c r="W3952"/>
  <c r="X3952"/>
  <c r="Y3952"/>
  <c r="Z3952"/>
  <c r="AA3952"/>
  <c r="AB3952"/>
  <c r="AC3952"/>
  <c r="AD3952"/>
  <c r="H3953"/>
  <c r="I3953"/>
  <c r="J3953"/>
  <c r="K3953"/>
  <c r="L3953"/>
  <c r="M3953"/>
  <c r="N3953"/>
  <c r="O3953"/>
  <c r="P3953"/>
  <c r="Q3953"/>
  <c r="R3953"/>
  <c r="S3953"/>
  <c r="T3953"/>
  <c r="U3953"/>
  <c r="V3953"/>
  <c r="W3953"/>
  <c r="X3953"/>
  <c r="Y3953"/>
  <c r="Z3953"/>
  <c r="AA3953"/>
  <c r="AB3953"/>
  <c r="AC3953"/>
  <c r="AD3953"/>
  <c r="H3954"/>
  <c r="I3954"/>
  <c r="J3954"/>
  <c r="K3954"/>
  <c r="L3954"/>
  <c r="M3954"/>
  <c r="N3954"/>
  <c r="O3954"/>
  <c r="P3954"/>
  <c r="Q3954"/>
  <c r="R3954"/>
  <c r="S3954"/>
  <c r="T3954"/>
  <c r="U3954"/>
  <c r="V3954"/>
  <c r="W3954"/>
  <c r="X3954"/>
  <c r="Y3954"/>
  <c r="Z3954"/>
  <c r="AA3954"/>
  <c r="AB3954"/>
  <c r="AC3954"/>
  <c r="AD3954"/>
  <c r="H3955"/>
  <c r="I3955"/>
  <c r="J3955"/>
  <c r="K3955"/>
  <c r="L3955"/>
  <c r="M3955"/>
  <c r="N3955"/>
  <c r="O3955"/>
  <c r="P3955"/>
  <c r="Q3955"/>
  <c r="R3955"/>
  <c r="S3955"/>
  <c r="T3955"/>
  <c r="U3955"/>
  <c r="V3955"/>
  <c r="W3955"/>
  <c r="X3955"/>
  <c r="Y3955"/>
  <c r="Z3955"/>
  <c r="AA3955"/>
  <c r="AB3955"/>
  <c r="AC3955"/>
  <c r="AD3955"/>
  <c r="H3956"/>
  <c r="I3956"/>
  <c r="J3956"/>
  <c r="K3956"/>
  <c r="L3956"/>
  <c r="M3956"/>
  <c r="N3956"/>
  <c r="O3956"/>
  <c r="P3956"/>
  <c r="Q3956"/>
  <c r="R3956"/>
  <c r="S3956"/>
  <c r="T3956"/>
  <c r="U3956"/>
  <c r="V3956"/>
  <c r="W3956"/>
  <c r="X3956"/>
  <c r="Y3956"/>
  <c r="Z3956"/>
  <c r="AA3956"/>
  <c r="AB3956"/>
  <c r="AC3956"/>
  <c r="AD3956"/>
  <c r="H3957"/>
  <c r="I3957"/>
  <c r="J3957"/>
  <c r="K3957"/>
  <c r="L3957"/>
  <c r="M3957"/>
  <c r="N3957"/>
  <c r="O3957"/>
  <c r="P3957"/>
  <c r="Q3957"/>
  <c r="R3957"/>
  <c r="S3957"/>
  <c r="T3957"/>
  <c r="U3957"/>
  <c r="V3957"/>
  <c r="W3957"/>
  <c r="X3957"/>
  <c r="Y3957"/>
  <c r="Z3957"/>
  <c r="AA3957"/>
  <c r="AB3957"/>
  <c r="AC3957"/>
  <c r="AD3957"/>
  <c r="H3958"/>
  <c r="I3958"/>
  <c r="J3958"/>
  <c r="K3958"/>
  <c r="L3958"/>
  <c r="M3958"/>
  <c r="N3958"/>
  <c r="O3958"/>
  <c r="P3958"/>
  <c r="Q3958"/>
  <c r="R3958"/>
  <c r="S3958"/>
  <c r="T3958"/>
  <c r="U3958"/>
  <c r="V3958"/>
  <c r="W3958"/>
  <c r="X3958"/>
  <c r="Y3958"/>
  <c r="Z3958"/>
  <c r="AA3958"/>
  <c r="AB3958"/>
  <c r="AC3958"/>
  <c r="AD3958"/>
  <c r="H3967"/>
  <c r="I3967"/>
  <c r="J3967"/>
  <c r="K3967"/>
  <c r="L3967"/>
  <c r="M3967"/>
  <c r="N3967"/>
  <c r="O3967"/>
  <c r="P3967"/>
  <c r="Q3967"/>
  <c r="R3967"/>
  <c r="S3967"/>
  <c r="T3967"/>
  <c r="U3967"/>
  <c r="V3967"/>
  <c r="W3967"/>
  <c r="X3967"/>
  <c r="Y3967"/>
  <c r="Z3967"/>
  <c r="AA3967"/>
  <c r="AB3967"/>
  <c r="AC3967"/>
  <c r="AD3967"/>
  <c r="H3968"/>
  <c r="I3968"/>
  <c r="J3968"/>
  <c r="K3968"/>
  <c r="L3968"/>
  <c r="M3968"/>
  <c r="N3968"/>
  <c r="O3968"/>
  <c r="P3968"/>
  <c r="Q3968"/>
  <c r="R3968"/>
  <c r="S3968"/>
  <c r="T3968"/>
  <c r="U3968"/>
  <c r="V3968"/>
  <c r="W3968"/>
  <c r="X3968"/>
  <c r="Y3968"/>
  <c r="Z3968"/>
  <c r="AA3968"/>
  <c r="AB3968"/>
  <c r="AC3968"/>
  <c r="AD3968"/>
  <c r="H3969"/>
  <c r="I3969"/>
  <c r="J3969"/>
  <c r="K3969"/>
  <c r="L3969"/>
  <c r="M3969"/>
  <c r="N3969"/>
  <c r="O3969"/>
  <c r="P3969"/>
  <c r="Q3969"/>
  <c r="R3969"/>
  <c r="S3969"/>
  <c r="T3969"/>
  <c r="U3969"/>
  <c r="V3969"/>
  <c r="W3969"/>
  <c r="X3969"/>
  <c r="Y3969"/>
  <c r="Z3969"/>
  <c r="AA3969"/>
  <c r="AB3969"/>
  <c r="AC3969"/>
  <c r="AD3969"/>
  <c r="H3970"/>
  <c r="I3970"/>
  <c r="J3970"/>
  <c r="K3970"/>
  <c r="L3970"/>
  <c r="M3970"/>
  <c r="N3970"/>
  <c r="O3970"/>
  <c r="P3970"/>
  <c r="Q3970"/>
  <c r="R3970"/>
  <c r="S3970"/>
  <c r="T3970"/>
  <c r="U3970"/>
  <c r="V3970"/>
  <c r="W3970"/>
  <c r="X3970"/>
  <c r="Y3970"/>
  <c r="Z3970"/>
  <c r="AA3970"/>
  <c r="AB3970"/>
  <c r="AC3970"/>
  <c r="AD3970"/>
  <c r="H3971"/>
  <c r="I3971"/>
  <c r="J3971"/>
  <c r="K3971"/>
  <c r="L3971"/>
  <c r="M3971"/>
  <c r="N3971"/>
  <c r="O3971"/>
  <c r="P3971"/>
  <c r="Q3971"/>
  <c r="R3971"/>
  <c r="S3971"/>
  <c r="T3971"/>
  <c r="U3971"/>
  <c r="V3971"/>
  <c r="W3971"/>
  <c r="X3971"/>
  <c r="Y3971"/>
  <c r="Z3971"/>
  <c r="AA3971"/>
  <c r="AB3971"/>
  <c r="AC3971"/>
  <c r="AD3971"/>
  <c r="H3972"/>
  <c r="I3972"/>
  <c r="J3972"/>
  <c r="K3972"/>
  <c r="L3972"/>
  <c r="M3972"/>
  <c r="N3972"/>
  <c r="O3972"/>
  <c r="P3972"/>
  <c r="Q3972"/>
  <c r="R3972"/>
  <c r="S3972"/>
  <c r="T3972"/>
  <c r="U3972"/>
  <c r="V3972"/>
  <c r="W3972"/>
  <c r="X3972"/>
  <c r="Y3972"/>
  <c r="Z3972"/>
  <c r="AA3972"/>
  <c r="AB3972"/>
  <c r="AC3972"/>
  <c r="AD3972"/>
  <c r="H3973"/>
  <c r="I3973"/>
  <c r="J3973"/>
  <c r="K3973"/>
  <c r="L3973"/>
  <c r="M3973"/>
  <c r="N3973"/>
  <c r="O3973"/>
  <c r="P3973"/>
  <c r="Q3973"/>
  <c r="R3973"/>
  <c r="S3973"/>
  <c r="T3973"/>
  <c r="U3973"/>
  <c r="V3973"/>
  <c r="W3973"/>
  <c r="X3973"/>
  <c r="Y3973"/>
  <c r="Z3973"/>
  <c r="AA3973"/>
  <c r="AB3973"/>
  <c r="AC3973"/>
  <c r="AD3973"/>
  <c r="H3974"/>
  <c r="I3974"/>
  <c r="J3974"/>
  <c r="K3974"/>
  <c r="L3974"/>
  <c r="M3974"/>
  <c r="N3974"/>
  <c r="O3974"/>
  <c r="P3974"/>
  <c r="Q3974"/>
  <c r="R3974"/>
  <c r="S3974"/>
  <c r="T3974"/>
  <c r="U3974"/>
  <c r="V3974"/>
  <c r="W3974"/>
  <c r="X3974"/>
  <c r="Y3974"/>
  <c r="Z3974"/>
  <c r="AA3974"/>
  <c r="AB3974"/>
  <c r="AC3974"/>
  <c r="AD3974"/>
  <c r="H4015"/>
  <c r="I4015"/>
  <c r="J4015"/>
  <c r="K4015"/>
  <c r="L4015"/>
  <c r="M4015"/>
  <c r="N4015"/>
  <c r="O4015"/>
  <c r="P4015"/>
  <c r="Q4015"/>
  <c r="R4015"/>
  <c r="S4015"/>
  <c r="T4015"/>
  <c r="U4015"/>
  <c r="V4015"/>
  <c r="W4015"/>
  <c r="X4015"/>
  <c r="Y4015"/>
  <c r="Z4015"/>
  <c r="AA4015"/>
  <c r="AB4015"/>
  <c r="AC4015"/>
  <c r="AD4015"/>
  <c r="H4016"/>
  <c r="I4016"/>
  <c r="J4016"/>
  <c r="K4016"/>
  <c r="L4016"/>
  <c r="M4016"/>
  <c r="N4016"/>
  <c r="O4016"/>
  <c r="P4016"/>
  <c r="Q4016"/>
  <c r="R4016"/>
  <c r="S4016"/>
  <c r="T4016"/>
  <c r="U4016"/>
  <c r="V4016"/>
  <c r="W4016"/>
  <c r="X4016"/>
  <c r="Y4016"/>
  <c r="Z4016"/>
  <c r="AA4016"/>
  <c r="AB4016"/>
  <c r="AC4016"/>
  <c r="AD4016"/>
  <c r="H4017"/>
  <c r="I4017"/>
  <c r="J4017"/>
  <c r="K4017"/>
  <c r="L4017"/>
  <c r="M4017"/>
  <c r="N4017"/>
  <c r="O4017"/>
  <c r="P4017"/>
  <c r="Q4017"/>
  <c r="R4017"/>
  <c r="S4017"/>
  <c r="T4017"/>
  <c r="U4017"/>
  <c r="V4017"/>
  <c r="W4017"/>
  <c r="X4017"/>
  <c r="Y4017"/>
  <c r="Z4017"/>
  <c r="AA4017"/>
  <c r="AB4017"/>
  <c r="AC4017"/>
  <c r="AD4017"/>
  <c r="H4018"/>
  <c r="I4018"/>
  <c r="J4018"/>
  <c r="K4018"/>
  <c r="L4018"/>
  <c r="M4018"/>
  <c r="N4018"/>
  <c r="O4018"/>
  <c r="P4018"/>
  <c r="Q4018"/>
  <c r="R4018"/>
  <c r="S4018"/>
  <c r="T4018"/>
  <c r="U4018"/>
  <c r="V4018"/>
  <c r="W4018"/>
  <c r="X4018"/>
  <c r="Y4018"/>
  <c r="Z4018"/>
  <c r="AA4018"/>
  <c r="AB4018"/>
  <c r="AC4018"/>
  <c r="AD4018"/>
  <c r="H4019"/>
  <c r="I4019"/>
  <c r="J4019"/>
  <c r="K4019"/>
  <c r="L4019"/>
  <c r="M4019"/>
  <c r="N4019"/>
  <c r="O4019"/>
  <c r="P4019"/>
  <c r="Q4019"/>
  <c r="R4019"/>
  <c r="S4019"/>
  <c r="T4019"/>
  <c r="U4019"/>
  <c r="V4019"/>
  <c r="W4019"/>
  <c r="X4019"/>
  <c r="Y4019"/>
  <c r="Z4019"/>
  <c r="AA4019"/>
  <c r="AB4019"/>
  <c r="AC4019"/>
  <c r="AD4019"/>
  <c r="H4020"/>
  <c r="I4020"/>
  <c r="J4020"/>
  <c r="K4020"/>
  <c r="L4020"/>
  <c r="M4020"/>
  <c r="N4020"/>
  <c r="O4020"/>
  <c r="P4020"/>
  <c r="Q4020"/>
  <c r="R4020"/>
  <c r="S4020"/>
  <c r="T4020"/>
  <c r="U4020"/>
  <c r="V4020"/>
  <c r="W4020"/>
  <c r="X4020"/>
  <c r="Y4020"/>
  <c r="Z4020"/>
  <c r="AA4020"/>
  <c r="AB4020"/>
  <c r="AC4020"/>
  <c r="AD4020"/>
  <c r="H4021"/>
  <c r="I4021"/>
  <c r="J4021"/>
  <c r="K4021"/>
  <c r="L4021"/>
  <c r="M4021"/>
  <c r="N4021"/>
  <c r="O4021"/>
  <c r="P4021"/>
  <c r="Q4021"/>
  <c r="R4021"/>
  <c r="S4021"/>
  <c r="T4021"/>
  <c r="U4021"/>
  <c r="V4021"/>
  <c r="W4021"/>
  <c r="X4021"/>
  <c r="Y4021"/>
  <c r="Z4021"/>
  <c r="AA4021"/>
  <c r="AB4021"/>
  <c r="AC4021"/>
  <c r="AD4021"/>
  <c r="H4022"/>
  <c r="I4022"/>
  <c r="J4022"/>
  <c r="K4022"/>
  <c r="L4022"/>
  <c r="M4022"/>
  <c r="N4022"/>
  <c r="O4022"/>
  <c r="P4022"/>
  <c r="Q4022"/>
  <c r="R4022"/>
  <c r="S4022"/>
  <c r="T4022"/>
  <c r="U4022"/>
  <c r="V4022"/>
  <c r="W4022"/>
  <c r="X4022"/>
  <c r="Y4022"/>
  <c r="Z4022"/>
  <c r="AA4022"/>
  <c r="AB4022"/>
  <c r="AC4022"/>
  <c r="AD4022"/>
  <c r="H4023"/>
  <c r="I4023"/>
  <c r="J4023"/>
  <c r="K4023"/>
  <c r="L4023"/>
  <c r="M4023"/>
  <c r="N4023"/>
  <c r="O4023"/>
  <c r="P4023"/>
  <c r="Q4023"/>
  <c r="R4023"/>
  <c r="S4023"/>
  <c r="T4023"/>
  <c r="U4023"/>
  <c r="V4023"/>
  <c r="W4023"/>
  <c r="X4023"/>
  <c r="Y4023"/>
  <c r="Z4023"/>
  <c r="AA4023"/>
  <c r="AB4023"/>
  <c r="AC4023"/>
  <c r="AD4023"/>
  <c r="H4024"/>
  <c r="I4024"/>
  <c r="J4024"/>
  <c r="K4024"/>
  <c r="L4024"/>
  <c r="M4024"/>
  <c r="N4024"/>
  <c r="O4024"/>
  <c r="P4024"/>
  <c r="Q4024"/>
  <c r="R4024"/>
  <c r="S4024"/>
  <c r="T4024"/>
  <c r="U4024"/>
  <c r="V4024"/>
  <c r="W4024"/>
  <c r="X4024"/>
  <c r="Y4024"/>
  <c r="Z4024"/>
  <c r="AA4024"/>
  <c r="AB4024"/>
  <c r="AC4024"/>
  <c r="AD4024"/>
  <c r="H4025"/>
  <c r="I4025"/>
  <c r="J4025"/>
  <c r="K4025"/>
  <c r="L4025"/>
  <c r="M4025"/>
  <c r="N4025"/>
  <c r="O4025"/>
  <c r="P4025"/>
  <c r="Q4025"/>
  <c r="R4025"/>
  <c r="S4025"/>
  <c r="T4025"/>
  <c r="U4025"/>
  <c r="V4025"/>
  <c r="W4025"/>
  <c r="X4025"/>
  <c r="Y4025"/>
  <c r="Z4025"/>
  <c r="AA4025"/>
  <c r="AB4025"/>
  <c r="AC4025"/>
  <c r="AD4025"/>
  <c r="H4026"/>
  <c r="I4026"/>
  <c r="J4026"/>
  <c r="K4026"/>
  <c r="L4026"/>
  <c r="M4026"/>
  <c r="N4026"/>
  <c r="O4026"/>
  <c r="P4026"/>
  <c r="Q4026"/>
  <c r="R4026"/>
  <c r="S4026"/>
  <c r="T4026"/>
  <c r="U4026"/>
  <c r="V4026"/>
  <c r="W4026"/>
  <c r="X4026"/>
  <c r="Y4026"/>
  <c r="Z4026"/>
  <c r="AA4026"/>
  <c r="AB4026"/>
  <c r="AC4026"/>
  <c r="AD4026"/>
  <c r="H4027"/>
  <c r="I4027"/>
  <c r="J4027"/>
  <c r="K4027"/>
  <c r="L4027"/>
  <c r="M4027"/>
  <c r="N4027"/>
  <c r="O4027"/>
  <c r="P4027"/>
  <c r="Q4027"/>
  <c r="R4027"/>
  <c r="S4027"/>
  <c r="T4027"/>
  <c r="U4027"/>
  <c r="V4027"/>
  <c r="W4027"/>
  <c r="X4027"/>
  <c r="Y4027"/>
  <c r="Z4027"/>
  <c r="AA4027"/>
  <c r="AB4027"/>
  <c r="AC4027"/>
  <c r="AD4027"/>
  <c r="H4028"/>
  <c r="I4028"/>
  <c r="J4028"/>
  <c r="K4028"/>
  <c r="L4028"/>
  <c r="M4028"/>
  <c r="N4028"/>
  <c r="O4028"/>
  <c r="P4028"/>
  <c r="Q4028"/>
  <c r="R4028"/>
  <c r="S4028"/>
  <c r="T4028"/>
  <c r="U4028"/>
  <c r="V4028"/>
  <c r="W4028"/>
  <c r="X4028"/>
  <c r="Y4028"/>
  <c r="Z4028"/>
  <c r="AA4028"/>
  <c r="AB4028"/>
  <c r="AC4028"/>
  <c r="AD4028"/>
  <c r="H4029"/>
  <c r="I4029"/>
  <c r="J4029"/>
  <c r="K4029"/>
  <c r="L4029"/>
  <c r="M4029"/>
  <c r="N4029"/>
  <c r="O4029"/>
  <c r="P4029"/>
  <c r="Q4029"/>
  <c r="R4029"/>
  <c r="S4029"/>
  <c r="T4029"/>
  <c r="U4029"/>
  <c r="V4029"/>
  <c r="W4029"/>
  <c r="X4029"/>
  <c r="Y4029"/>
  <c r="Z4029"/>
  <c r="AA4029"/>
  <c r="AB4029"/>
  <c r="AC4029"/>
  <c r="AD4029"/>
  <c r="H4030"/>
  <c r="I4030"/>
  <c r="J4030"/>
  <c r="K4030"/>
  <c r="L4030"/>
  <c r="M4030"/>
  <c r="N4030"/>
  <c r="O4030"/>
  <c r="P4030"/>
  <c r="Q4030"/>
  <c r="R4030"/>
  <c r="S4030"/>
  <c r="T4030"/>
  <c r="U4030"/>
  <c r="V4030"/>
  <c r="W4030"/>
  <c r="X4030"/>
  <c r="Y4030"/>
  <c r="Z4030"/>
  <c r="AA4030"/>
  <c r="AB4030"/>
  <c r="AC4030"/>
  <c r="AD4030"/>
  <c r="H4031"/>
  <c r="I4031"/>
  <c r="J4031"/>
  <c r="K4031"/>
  <c r="L4031"/>
  <c r="M4031"/>
  <c r="N4031"/>
  <c r="O4031"/>
  <c r="P4031"/>
  <c r="Q4031"/>
  <c r="R4031"/>
  <c r="S4031"/>
  <c r="T4031"/>
  <c r="U4031"/>
  <c r="V4031"/>
  <c r="W4031"/>
  <c r="X4031"/>
  <c r="Y4031"/>
  <c r="Z4031"/>
  <c r="AA4031"/>
  <c r="AB4031"/>
  <c r="AC4031"/>
  <c r="AD4031"/>
  <c r="H4032"/>
  <c r="I4032"/>
  <c r="J4032"/>
  <c r="K4032"/>
  <c r="L4032"/>
  <c r="M4032"/>
  <c r="N4032"/>
  <c r="O4032"/>
  <c r="P4032"/>
  <c r="Q4032"/>
  <c r="R4032"/>
  <c r="S4032"/>
  <c r="T4032"/>
  <c r="U4032"/>
  <c r="V4032"/>
  <c r="W4032"/>
  <c r="X4032"/>
  <c r="Y4032"/>
  <c r="Z4032"/>
  <c r="AA4032"/>
  <c r="AB4032"/>
  <c r="AC4032"/>
  <c r="AD4032"/>
  <c r="H4033"/>
  <c r="I4033"/>
  <c r="J4033"/>
  <c r="K4033"/>
  <c r="L4033"/>
  <c r="M4033"/>
  <c r="N4033"/>
  <c r="O4033"/>
  <c r="P4033"/>
  <c r="Q4033"/>
  <c r="R4033"/>
  <c r="S4033"/>
  <c r="T4033"/>
  <c r="U4033"/>
  <c r="V4033"/>
  <c r="W4033"/>
  <c r="X4033"/>
  <c r="Y4033"/>
  <c r="Z4033"/>
  <c r="AA4033"/>
  <c r="AB4033"/>
  <c r="AC4033"/>
  <c r="AD4033"/>
  <c r="H4034"/>
  <c r="I4034"/>
  <c r="J4034"/>
  <c r="K4034"/>
  <c r="L4034"/>
  <c r="M4034"/>
  <c r="N4034"/>
  <c r="O4034"/>
  <c r="P4034"/>
  <c r="Q4034"/>
  <c r="R4034"/>
  <c r="S4034"/>
  <c r="T4034"/>
  <c r="U4034"/>
  <c r="V4034"/>
  <c r="W4034"/>
  <c r="X4034"/>
  <c r="Y4034"/>
  <c r="Z4034"/>
  <c r="AA4034"/>
  <c r="AB4034"/>
  <c r="AC4034"/>
  <c r="AD4034"/>
  <c r="H4035"/>
  <c r="I4035"/>
  <c r="J4035"/>
  <c r="K4035"/>
  <c r="L4035"/>
  <c r="M4035"/>
  <c r="N4035"/>
  <c r="O4035"/>
  <c r="P4035"/>
  <c r="Q4035"/>
  <c r="R4035"/>
  <c r="S4035"/>
  <c r="T4035"/>
  <c r="U4035"/>
  <c r="V4035"/>
  <c r="W4035"/>
  <c r="X4035"/>
  <c r="Y4035"/>
  <c r="Z4035"/>
  <c r="AA4035"/>
  <c r="AB4035"/>
  <c r="AC4035"/>
  <c r="AD4035"/>
  <c r="H4036"/>
  <c r="I4036"/>
  <c r="J4036"/>
  <c r="K4036"/>
  <c r="L4036"/>
  <c r="M4036"/>
  <c r="N4036"/>
  <c r="O4036"/>
  <c r="P4036"/>
  <c r="Q4036"/>
  <c r="R4036"/>
  <c r="S4036"/>
  <c r="T4036"/>
  <c r="U4036"/>
  <c r="V4036"/>
  <c r="W4036"/>
  <c r="X4036"/>
  <c r="Y4036"/>
  <c r="Z4036"/>
  <c r="AA4036"/>
  <c r="AB4036"/>
  <c r="AC4036"/>
  <c r="AD4036"/>
  <c r="H4037"/>
  <c r="I4037"/>
  <c r="J4037"/>
  <c r="K4037"/>
  <c r="L4037"/>
  <c r="M4037"/>
  <c r="N4037"/>
  <c r="O4037"/>
  <c r="P4037"/>
  <c r="Q4037"/>
  <c r="R4037"/>
  <c r="S4037"/>
  <c r="T4037"/>
  <c r="U4037"/>
  <c r="V4037"/>
  <c r="W4037"/>
  <c r="X4037"/>
  <c r="Y4037"/>
  <c r="Z4037"/>
  <c r="AA4037"/>
  <c r="AB4037"/>
  <c r="AC4037"/>
  <c r="AD4037"/>
  <c r="H4038"/>
  <c r="I4038"/>
  <c r="J4038"/>
  <c r="K4038"/>
  <c r="L4038"/>
  <c r="M4038"/>
  <c r="N4038"/>
  <c r="O4038"/>
  <c r="P4038"/>
  <c r="Q4038"/>
  <c r="R4038"/>
  <c r="S4038"/>
  <c r="T4038"/>
  <c r="U4038"/>
  <c r="V4038"/>
  <c r="W4038"/>
  <c r="X4038"/>
  <c r="Y4038"/>
  <c r="Z4038"/>
  <c r="AA4038"/>
  <c r="AB4038"/>
  <c r="AC4038"/>
  <c r="AD4038"/>
  <c r="H4039"/>
  <c r="I4039"/>
  <c r="J4039"/>
  <c r="K4039"/>
  <c r="L4039"/>
  <c r="M4039"/>
  <c r="N4039"/>
  <c r="O4039"/>
  <c r="P4039"/>
  <c r="Q4039"/>
  <c r="R4039"/>
  <c r="S4039"/>
  <c r="T4039"/>
  <c r="U4039"/>
  <c r="V4039"/>
  <c r="W4039"/>
  <c r="X4039"/>
  <c r="Y4039"/>
  <c r="Z4039"/>
  <c r="AA4039"/>
  <c r="AB4039"/>
  <c r="AC4039"/>
  <c r="AD4039"/>
  <c r="H4040"/>
  <c r="I4040"/>
  <c r="J4040"/>
  <c r="K4040"/>
  <c r="L4040"/>
  <c r="M4040"/>
  <c r="N4040"/>
  <c r="O4040"/>
  <c r="P4040"/>
  <c r="Q4040"/>
  <c r="R4040"/>
  <c r="S4040"/>
  <c r="T4040"/>
  <c r="U4040"/>
  <c r="V4040"/>
  <c r="W4040"/>
  <c r="X4040"/>
  <c r="Y4040"/>
  <c r="Z4040"/>
  <c r="AA4040"/>
  <c r="AB4040"/>
  <c r="AC4040"/>
  <c r="AD4040"/>
  <c r="H4041"/>
  <c r="I4041"/>
  <c r="J4041"/>
  <c r="K4041"/>
  <c r="L4041"/>
  <c r="M4041"/>
  <c r="N4041"/>
  <c r="O4041"/>
  <c r="P4041"/>
  <c r="Q4041"/>
  <c r="R4041"/>
  <c r="S4041"/>
  <c r="T4041"/>
  <c r="U4041"/>
  <c r="V4041"/>
  <c r="W4041"/>
  <c r="X4041"/>
  <c r="Y4041"/>
  <c r="Z4041"/>
  <c r="AA4041"/>
  <c r="AB4041"/>
  <c r="AC4041"/>
  <c r="AD4041"/>
  <c r="H4042"/>
  <c r="I4042"/>
  <c r="J4042"/>
  <c r="K4042"/>
  <c r="L4042"/>
  <c r="M4042"/>
  <c r="N4042"/>
  <c r="O4042"/>
  <c r="P4042"/>
  <c r="Q4042"/>
  <c r="R4042"/>
  <c r="S4042"/>
  <c r="T4042"/>
  <c r="U4042"/>
  <c r="V4042"/>
  <c r="W4042"/>
  <c r="X4042"/>
  <c r="Y4042"/>
  <c r="Z4042"/>
  <c r="AA4042"/>
  <c r="AB4042"/>
  <c r="AC4042"/>
  <c r="AD4042"/>
  <c r="H4043"/>
  <c r="I4043"/>
  <c r="J4043"/>
  <c r="K4043"/>
  <c r="L4043"/>
  <c r="M4043"/>
  <c r="N4043"/>
  <c r="O4043"/>
  <c r="P4043"/>
  <c r="Q4043"/>
  <c r="R4043"/>
  <c r="S4043"/>
  <c r="T4043"/>
  <c r="U4043"/>
  <c r="V4043"/>
  <c r="W4043"/>
  <c r="X4043"/>
  <c r="Y4043"/>
  <c r="Z4043"/>
  <c r="AA4043"/>
  <c r="AB4043"/>
  <c r="AC4043"/>
  <c r="AD4043"/>
  <c r="H4044"/>
  <c r="I4044"/>
  <c r="J4044"/>
  <c r="K4044"/>
  <c r="L4044"/>
  <c r="M4044"/>
  <c r="N4044"/>
  <c r="O4044"/>
  <c r="P4044"/>
  <c r="Q4044"/>
  <c r="R4044"/>
  <c r="S4044"/>
  <c r="T4044"/>
  <c r="U4044"/>
  <c r="V4044"/>
  <c r="W4044"/>
  <c r="X4044"/>
  <c r="Y4044"/>
  <c r="Z4044"/>
  <c r="AA4044"/>
  <c r="AB4044"/>
  <c r="AC4044"/>
  <c r="AD4044"/>
  <c r="H4045"/>
  <c r="I4045"/>
  <c r="J4045"/>
  <c r="K4045"/>
  <c r="L4045"/>
  <c r="M4045"/>
  <c r="N4045"/>
  <c r="O4045"/>
  <c r="P4045"/>
  <c r="Q4045"/>
  <c r="R4045"/>
  <c r="S4045"/>
  <c r="T4045"/>
  <c r="U4045"/>
  <c r="V4045"/>
  <c r="W4045"/>
  <c r="X4045"/>
  <c r="Y4045"/>
  <c r="Z4045"/>
  <c r="AA4045"/>
  <c r="AB4045"/>
  <c r="AC4045"/>
  <c r="AD4045"/>
  <c r="H4046"/>
  <c r="I4046"/>
  <c r="J4046"/>
  <c r="K4046"/>
  <c r="L4046"/>
  <c r="M4046"/>
  <c r="N4046"/>
  <c r="O4046"/>
  <c r="P4046"/>
  <c r="Q4046"/>
  <c r="R4046"/>
  <c r="S4046"/>
  <c r="T4046"/>
  <c r="U4046"/>
  <c r="V4046"/>
  <c r="W4046"/>
  <c r="X4046"/>
  <c r="Y4046"/>
  <c r="Z4046"/>
  <c r="AA4046"/>
  <c r="AB4046"/>
  <c r="AC4046"/>
  <c r="AD4046"/>
  <c r="H4047"/>
  <c r="I4047"/>
  <c r="J4047"/>
  <c r="K4047"/>
  <c r="L4047"/>
  <c r="M4047"/>
  <c r="N4047"/>
  <c r="O4047"/>
  <c r="P4047"/>
  <c r="Q4047"/>
  <c r="R4047"/>
  <c r="S4047"/>
  <c r="T4047"/>
  <c r="U4047"/>
  <c r="V4047"/>
  <c r="W4047"/>
  <c r="X4047"/>
  <c r="Y4047"/>
  <c r="Z4047"/>
  <c r="AA4047"/>
  <c r="AB4047"/>
  <c r="AC4047"/>
  <c r="AD4047"/>
  <c r="H4048"/>
  <c r="I4048"/>
  <c r="J4048"/>
  <c r="K4048"/>
  <c r="L4048"/>
  <c r="M4048"/>
  <c r="N4048"/>
  <c r="O4048"/>
  <c r="P4048"/>
  <c r="Q4048"/>
  <c r="R4048"/>
  <c r="S4048"/>
  <c r="T4048"/>
  <c r="U4048"/>
  <c r="V4048"/>
  <c r="W4048"/>
  <c r="X4048"/>
  <c r="Y4048"/>
  <c r="Z4048"/>
  <c r="AA4048"/>
  <c r="AB4048"/>
  <c r="AC4048"/>
  <c r="AD4048"/>
  <c r="H4049"/>
  <c r="I4049"/>
  <c r="J4049"/>
  <c r="K4049"/>
  <c r="L4049"/>
  <c r="M4049"/>
  <c r="N4049"/>
  <c r="O4049"/>
  <c r="P4049"/>
  <c r="Q4049"/>
  <c r="R4049"/>
  <c r="S4049"/>
  <c r="T4049"/>
  <c r="U4049"/>
  <c r="V4049"/>
  <c r="W4049"/>
  <c r="X4049"/>
  <c r="Y4049"/>
  <c r="Z4049"/>
  <c r="AA4049"/>
  <c r="AB4049"/>
  <c r="AC4049"/>
  <c r="AD4049"/>
  <c r="H4050"/>
  <c r="I4050"/>
  <c r="J4050"/>
  <c r="K4050"/>
  <c r="L4050"/>
  <c r="M4050"/>
  <c r="N4050"/>
  <c r="O4050"/>
  <c r="P4050"/>
  <c r="Q4050"/>
  <c r="R4050"/>
  <c r="S4050"/>
  <c r="T4050"/>
  <c r="U4050"/>
  <c r="V4050"/>
  <c r="W4050"/>
  <c r="X4050"/>
  <c r="Y4050"/>
  <c r="Z4050"/>
  <c r="AA4050"/>
  <c r="AB4050"/>
  <c r="AC4050"/>
  <c r="AD4050"/>
  <c r="H4051"/>
  <c r="I4051"/>
  <c r="J4051"/>
  <c r="K4051"/>
  <c r="L4051"/>
  <c r="M4051"/>
  <c r="N4051"/>
  <c r="O4051"/>
  <c r="P4051"/>
  <c r="Q4051"/>
  <c r="R4051"/>
  <c r="S4051"/>
  <c r="T4051"/>
  <c r="U4051"/>
  <c r="V4051"/>
  <c r="W4051"/>
  <c r="X4051"/>
  <c r="Y4051"/>
  <c r="Z4051"/>
  <c r="AA4051"/>
  <c r="AB4051"/>
  <c r="AC4051"/>
  <c r="AD4051"/>
  <c r="H4052"/>
  <c r="I4052"/>
  <c r="J4052"/>
  <c r="K4052"/>
  <c r="L4052"/>
  <c r="M4052"/>
  <c r="N4052"/>
  <c r="O4052"/>
  <c r="P4052"/>
  <c r="Q4052"/>
  <c r="R4052"/>
  <c r="S4052"/>
  <c r="T4052"/>
  <c r="U4052"/>
  <c r="V4052"/>
  <c r="W4052"/>
  <c r="X4052"/>
  <c r="Y4052"/>
  <c r="Z4052"/>
  <c r="AA4052"/>
  <c r="AB4052"/>
  <c r="AC4052"/>
  <c r="AD4052"/>
  <c r="H4053"/>
  <c r="I4053"/>
  <c r="J4053"/>
  <c r="K4053"/>
  <c r="L4053"/>
  <c r="M4053"/>
  <c r="N4053"/>
  <c r="O4053"/>
  <c r="P4053"/>
  <c r="Q4053"/>
  <c r="R4053"/>
  <c r="S4053"/>
  <c r="T4053"/>
  <c r="U4053"/>
  <c r="V4053"/>
  <c r="W4053"/>
  <c r="X4053"/>
  <c r="Y4053"/>
  <c r="Z4053"/>
  <c r="AA4053"/>
  <c r="AB4053"/>
  <c r="AC4053"/>
  <c r="AD4053"/>
  <c r="H4054"/>
  <c r="I4054"/>
  <c r="J4054"/>
  <c r="K4054"/>
  <c r="L4054"/>
  <c r="M4054"/>
  <c r="N4054"/>
  <c r="O4054"/>
  <c r="P4054"/>
  <c r="Q4054"/>
  <c r="R4054"/>
  <c r="S4054"/>
  <c r="T4054"/>
  <c r="U4054"/>
  <c r="V4054"/>
  <c r="W4054"/>
  <c r="X4054"/>
  <c r="Y4054"/>
  <c r="Z4054"/>
  <c r="AA4054"/>
  <c r="AB4054"/>
  <c r="AC4054"/>
  <c r="AD4054"/>
  <c r="H4055"/>
  <c r="I4055"/>
  <c r="J4055"/>
  <c r="K4055"/>
  <c r="L4055"/>
  <c r="M4055"/>
  <c r="N4055"/>
  <c r="O4055"/>
  <c r="P4055"/>
  <c r="Q4055"/>
  <c r="R4055"/>
  <c r="S4055"/>
  <c r="T4055"/>
  <c r="U4055"/>
  <c r="V4055"/>
  <c r="W4055"/>
  <c r="X4055"/>
  <c r="Y4055"/>
  <c r="Z4055"/>
  <c r="AA4055"/>
  <c r="AB4055"/>
  <c r="AC4055"/>
  <c r="AD4055"/>
  <c r="H4056"/>
  <c r="I4056"/>
  <c r="J4056"/>
  <c r="K4056"/>
  <c r="L4056"/>
  <c r="M4056"/>
  <c r="N4056"/>
  <c r="O4056"/>
  <c r="P4056"/>
  <c r="Q4056"/>
  <c r="R4056"/>
  <c r="S4056"/>
  <c r="T4056"/>
  <c r="U4056"/>
  <c r="V4056"/>
  <c r="W4056"/>
  <c r="X4056"/>
  <c r="Y4056"/>
  <c r="Z4056"/>
  <c r="AA4056"/>
  <c r="AB4056"/>
  <c r="AC4056"/>
  <c r="AD4056"/>
  <c r="H4057"/>
  <c r="I4057"/>
  <c r="J4057"/>
  <c r="K4057"/>
  <c r="L4057"/>
  <c r="M4057"/>
  <c r="N4057"/>
  <c r="O4057"/>
  <c r="P4057"/>
  <c r="Q4057"/>
  <c r="R4057"/>
  <c r="S4057"/>
  <c r="T4057"/>
  <c r="U4057"/>
  <c r="V4057"/>
  <c r="W4057"/>
  <c r="X4057"/>
  <c r="Y4057"/>
  <c r="Z4057"/>
  <c r="AA4057"/>
  <c r="AB4057"/>
  <c r="AC4057"/>
  <c r="AD4057"/>
  <c r="H4058"/>
  <c r="I4058"/>
  <c r="J4058"/>
  <c r="K4058"/>
  <c r="L4058"/>
  <c r="M4058"/>
  <c r="N4058"/>
  <c r="O4058"/>
  <c r="P4058"/>
  <c r="Q4058"/>
  <c r="R4058"/>
  <c r="S4058"/>
  <c r="T4058"/>
  <c r="U4058"/>
  <c r="V4058"/>
  <c r="W4058"/>
  <c r="X4058"/>
  <c r="Y4058"/>
  <c r="Z4058"/>
  <c r="AA4058"/>
  <c r="AB4058"/>
  <c r="AC4058"/>
  <c r="AD4058"/>
  <c r="H4059"/>
  <c r="I4059"/>
  <c r="J4059"/>
  <c r="K4059"/>
  <c r="L4059"/>
  <c r="M4059"/>
  <c r="N4059"/>
  <c r="O4059"/>
  <c r="P4059"/>
  <c r="Q4059"/>
  <c r="R4059"/>
  <c r="S4059"/>
  <c r="T4059"/>
  <c r="U4059"/>
  <c r="V4059"/>
  <c r="W4059"/>
  <c r="X4059"/>
  <c r="Y4059"/>
  <c r="Z4059"/>
  <c r="AA4059"/>
  <c r="AB4059"/>
  <c r="AC4059"/>
  <c r="AD4059"/>
  <c r="H4060"/>
  <c r="I4060"/>
  <c r="J4060"/>
  <c r="K4060"/>
  <c r="L4060"/>
  <c r="M4060"/>
  <c r="N4060"/>
  <c r="O4060"/>
  <c r="P4060"/>
  <c r="Q4060"/>
  <c r="R4060"/>
  <c r="S4060"/>
  <c r="T4060"/>
  <c r="U4060"/>
  <c r="V4060"/>
  <c r="W4060"/>
  <c r="X4060"/>
  <c r="Y4060"/>
  <c r="Z4060"/>
  <c r="AA4060"/>
  <c r="AB4060"/>
  <c r="AC4060"/>
  <c r="AD4060"/>
  <c r="H4061"/>
  <c r="I4061"/>
  <c r="J4061"/>
  <c r="K4061"/>
  <c r="L4061"/>
  <c r="M4061"/>
  <c r="N4061"/>
  <c r="O4061"/>
  <c r="P4061"/>
  <c r="Q4061"/>
  <c r="R4061"/>
  <c r="S4061"/>
  <c r="T4061"/>
  <c r="U4061"/>
  <c r="V4061"/>
  <c r="W4061"/>
  <c r="X4061"/>
  <c r="Y4061"/>
  <c r="Z4061"/>
  <c r="AA4061"/>
  <c r="AB4061"/>
  <c r="AC4061"/>
  <c r="AD4061"/>
  <c r="H4062"/>
  <c r="I4062"/>
  <c r="J4062"/>
  <c r="K4062"/>
  <c r="L4062"/>
  <c r="M4062"/>
  <c r="N4062"/>
  <c r="O4062"/>
  <c r="P4062"/>
  <c r="Q4062"/>
  <c r="R4062"/>
  <c r="S4062"/>
  <c r="T4062"/>
  <c r="U4062"/>
  <c r="V4062"/>
  <c r="W4062"/>
  <c r="X4062"/>
  <c r="Y4062"/>
  <c r="Z4062"/>
  <c r="AA4062"/>
  <c r="AB4062"/>
  <c r="AC4062"/>
  <c r="AD4062"/>
  <c r="H4063"/>
  <c r="I4063"/>
  <c r="J4063"/>
  <c r="K4063"/>
  <c r="L4063"/>
  <c r="M4063"/>
  <c r="N4063"/>
  <c r="O4063"/>
  <c r="P4063"/>
  <c r="Q4063"/>
  <c r="R4063"/>
  <c r="S4063"/>
  <c r="T4063"/>
  <c r="U4063"/>
  <c r="V4063"/>
  <c r="W4063"/>
  <c r="X4063"/>
  <c r="Y4063"/>
  <c r="Z4063"/>
  <c r="AA4063"/>
  <c r="AB4063"/>
  <c r="AC4063"/>
  <c r="AD4063"/>
  <c r="H4064"/>
  <c r="I4064"/>
  <c r="J4064"/>
  <c r="K4064"/>
  <c r="L4064"/>
  <c r="M4064"/>
  <c r="N4064"/>
  <c r="O4064"/>
  <c r="P4064"/>
  <c r="Q4064"/>
  <c r="R4064"/>
  <c r="S4064"/>
  <c r="T4064"/>
  <c r="U4064"/>
  <c r="V4064"/>
  <c r="W4064"/>
  <c r="X4064"/>
  <c r="Y4064"/>
  <c r="Z4064"/>
  <c r="AA4064"/>
  <c r="AB4064"/>
  <c r="AC4064"/>
  <c r="AD4064"/>
  <c r="H4065"/>
  <c r="I4065"/>
  <c r="J4065"/>
  <c r="K4065"/>
  <c r="L4065"/>
  <c r="M4065"/>
  <c r="N4065"/>
  <c r="O4065"/>
  <c r="P4065"/>
  <c r="Q4065"/>
  <c r="R4065"/>
  <c r="S4065"/>
  <c r="T4065"/>
  <c r="U4065"/>
  <c r="V4065"/>
  <c r="W4065"/>
  <c r="X4065"/>
  <c r="Y4065"/>
  <c r="Z4065"/>
  <c r="AA4065"/>
  <c r="AB4065"/>
  <c r="AC4065"/>
  <c r="AD4065"/>
  <c r="H4066"/>
  <c r="I4066"/>
  <c r="J4066"/>
  <c r="K4066"/>
  <c r="L4066"/>
  <c r="M4066"/>
  <c r="N4066"/>
  <c r="O4066"/>
  <c r="P4066"/>
  <c r="Q4066"/>
  <c r="R4066"/>
  <c r="S4066"/>
  <c r="T4066"/>
  <c r="U4066"/>
  <c r="V4066"/>
  <c r="W4066"/>
  <c r="X4066"/>
  <c r="Y4066"/>
  <c r="Z4066"/>
  <c r="AA4066"/>
  <c r="AB4066"/>
  <c r="AC4066"/>
  <c r="AD4066"/>
  <c r="H4067"/>
  <c r="I4067"/>
  <c r="J4067"/>
  <c r="K4067"/>
  <c r="L4067"/>
  <c r="M4067"/>
  <c r="N4067"/>
  <c r="O4067"/>
  <c r="P4067"/>
  <c r="Q4067"/>
  <c r="R4067"/>
  <c r="S4067"/>
  <c r="T4067"/>
  <c r="U4067"/>
  <c r="V4067"/>
  <c r="W4067"/>
  <c r="X4067"/>
  <c r="Y4067"/>
  <c r="Z4067"/>
  <c r="AA4067"/>
  <c r="AB4067"/>
  <c r="AC4067"/>
  <c r="AD4067"/>
  <c r="H4068"/>
  <c r="I4068"/>
  <c r="J4068"/>
  <c r="K4068"/>
  <c r="L4068"/>
  <c r="M4068"/>
  <c r="N4068"/>
  <c r="O4068"/>
  <c r="P4068"/>
  <c r="Q4068"/>
  <c r="R4068"/>
  <c r="S4068"/>
  <c r="T4068"/>
  <c r="U4068"/>
  <c r="V4068"/>
  <c r="W4068"/>
  <c r="X4068"/>
  <c r="Y4068"/>
  <c r="Z4068"/>
  <c r="AA4068"/>
  <c r="AB4068"/>
  <c r="AC4068"/>
  <c r="AD4068"/>
  <c r="H4069"/>
  <c r="I4069"/>
  <c r="J4069"/>
  <c r="K4069"/>
  <c r="L4069"/>
  <c r="M4069"/>
  <c r="N4069"/>
  <c r="O4069"/>
  <c r="P4069"/>
  <c r="Q4069"/>
  <c r="R4069"/>
  <c r="S4069"/>
  <c r="T4069"/>
  <c r="U4069"/>
  <c r="V4069"/>
  <c r="W4069"/>
  <c r="X4069"/>
  <c r="Y4069"/>
  <c r="Z4069"/>
  <c r="AA4069"/>
  <c r="AB4069"/>
  <c r="AC4069"/>
  <c r="AD4069"/>
  <c r="H4070"/>
  <c r="I4070"/>
  <c r="J4070"/>
  <c r="K4070"/>
  <c r="L4070"/>
  <c r="M4070"/>
  <c r="N4070"/>
  <c r="O4070"/>
  <c r="P4070"/>
  <c r="Q4070"/>
  <c r="R4070"/>
  <c r="S4070"/>
  <c r="T4070"/>
  <c r="U4070"/>
  <c r="V4070"/>
  <c r="W4070"/>
  <c r="X4070"/>
  <c r="Y4070"/>
  <c r="Z4070"/>
  <c r="AA4070"/>
  <c r="AB4070"/>
  <c r="AC4070"/>
  <c r="AD4070"/>
  <c r="H4071"/>
  <c r="I4071"/>
  <c r="J4071"/>
  <c r="K4071"/>
  <c r="L4071"/>
  <c r="M4071"/>
  <c r="N4071"/>
  <c r="O4071"/>
  <c r="P4071"/>
  <c r="Q4071"/>
  <c r="R4071"/>
  <c r="S4071"/>
  <c r="T4071"/>
  <c r="U4071"/>
  <c r="V4071"/>
  <c r="W4071"/>
  <c r="X4071"/>
  <c r="Y4071"/>
  <c r="Z4071"/>
  <c r="AA4071"/>
  <c r="AB4071"/>
  <c r="AC4071"/>
  <c r="AD4071"/>
  <c r="H4072"/>
  <c r="I4072"/>
  <c r="J4072"/>
  <c r="K4072"/>
  <c r="L4072"/>
  <c r="M4072"/>
  <c r="N4072"/>
  <c r="O4072"/>
  <c r="P4072"/>
  <c r="Q4072"/>
  <c r="R4072"/>
  <c r="S4072"/>
  <c r="T4072"/>
  <c r="U4072"/>
  <c r="V4072"/>
  <c r="W4072"/>
  <c r="X4072"/>
  <c r="Y4072"/>
  <c r="Z4072"/>
  <c r="AA4072"/>
  <c r="AB4072"/>
  <c r="AC4072"/>
  <c r="AD4072"/>
  <c r="H4073"/>
  <c r="I4073"/>
  <c r="J4073"/>
  <c r="K4073"/>
  <c r="L4073"/>
  <c r="M4073"/>
  <c r="N4073"/>
  <c r="O4073"/>
  <c r="P4073"/>
  <c r="Q4073"/>
  <c r="R4073"/>
  <c r="S4073"/>
  <c r="T4073"/>
  <c r="U4073"/>
  <c r="V4073"/>
  <c r="W4073"/>
  <c r="X4073"/>
  <c r="Y4073"/>
  <c r="Z4073"/>
  <c r="AA4073"/>
  <c r="AB4073"/>
  <c r="AC4073"/>
  <c r="AD4073"/>
  <c r="H4074"/>
  <c r="I4074"/>
  <c r="J4074"/>
  <c r="K4074"/>
  <c r="L4074"/>
  <c r="M4074"/>
  <c r="N4074"/>
  <c r="O4074"/>
  <c r="P4074"/>
  <c r="Q4074"/>
  <c r="R4074"/>
  <c r="S4074"/>
  <c r="T4074"/>
  <c r="U4074"/>
  <c r="V4074"/>
  <c r="W4074"/>
  <c r="X4074"/>
  <c r="Y4074"/>
  <c r="Z4074"/>
  <c r="AA4074"/>
  <c r="AB4074"/>
  <c r="AC4074"/>
  <c r="AD4074"/>
  <c r="H4075"/>
  <c r="I4075"/>
  <c r="J4075"/>
  <c r="K4075"/>
  <c r="L4075"/>
  <c r="M4075"/>
  <c r="N4075"/>
  <c r="O4075"/>
  <c r="P4075"/>
  <c r="Q4075"/>
  <c r="R4075"/>
  <c r="S4075"/>
  <c r="T4075"/>
  <c r="U4075"/>
  <c r="V4075"/>
  <c r="W4075"/>
  <c r="X4075"/>
  <c r="Y4075"/>
  <c r="Z4075"/>
  <c r="AA4075"/>
  <c r="AB4075"/>
  <c r="AC4075"/>
  <c r="AD4075"/>
  <c r="H4076"/>
  <c r="I4076"/>
  <c r="J4076"/>
  <c r="K4076"/>
  <c r="L4076"/>
  <c r="M4076"/>
  <c r="N4076"/>
  <c r="O4076"/>
  <c r="P4076"/>
  <c r="Q4076"/>
  <c r="R4076"/>
  <c r="S4076"/>
  <c r="T4076"/>
  <c r="U4076"/>
  <c r="V4076"/>
  <c r="W4076"/>
  <c r="X4076"/>
  <c r="Y4076"/>
  <c r="Z4076"/>
  <c r="AA4076"/>
  <c r="AB4076"/>
  <c r="AC4076"/>
  <c r="AD4076"/>
  <c r="H4077"/>
  <c r="I4077"/>
  <c r="J4077"/>
  <c r="K4077"/>
  <c r="L4077"/>
  <c r="M4077"/>
  <c r="N4077"/>
  <c r="O4077"/>
  <c r="P4077"/>
  <c r="Q4077"/>
  <c r="R4077"/>
  <c r="S4077"/>
  <c r="T4077"/>
  <c r="U4077"/>
  <c r="V4077"/>
  <c r="W4077"/>
  <c r="X4077"/>
  <c r="Y4077"/>
  <c r="Z4077"/>
  <c r="AA4077"/>
  <c r="AB4077"/>
  <c r="AC4077"/>
  <c r="AD4077"/>
  <c r="H4078"/>
  <c r="I4078"/>
  <c r="J4078"/>
  <c r="K4078"/>
  <c r="L4078"/>
  <c r="M4078"/>
  <c r="N4078"/>
  <c r="O4078"/>
  <c r="P4078"/>
  <c r="Q4078"/>
  <c r="R4078"/>
  <c r="S4078"/>
  <c r="T4078"/>
  <c r="U4078"/>
  <c r="V4078"/>
  <c r="W4078"/>
  <c r="X4078"/>
  <c r="Y4078"/>
  <c r="Z4078"/>
  <c r="AA4078"/>
  <c r="AB4078"/>
  <c r="AC4078"/>
  <c r="AD4078"/>
  <c r="H4079"/>
  <c r="I4079"/>
  <c r="J4079"/>
  <c r="K4079"/>
  <c r="L4079"/>
  <c r="M4079"/>
  <c r="N4079"/>
  <c r="O4079"/>
  <c r="P4079"/>
  <c r="Q4079"/>
  <c r="R4079"/>
  <c r="S4079"/>
  <c r="T4079"/>
  <c r="U4079"/>
  <c r="V4079"/>
  <c r="W4079"/>
  <c r="X4079"/>
  <c r="Y4079"/>
  <c r="Z4079"/>
  <c r="AA4079"/>
  <c r="AB4079"/>
  <c r="AC4079"/>
  <c r="AD4079"/>
  <c r="H4080"/>
  <c r="I4080"/>
  <c r="J4080"/>
  <c r="K4080"/>
  <c r="L4080"/>
  <c r="M4080"/>
  <c r="N4080"/>
  <c r="O4080"/>
  <c r="P4080"/>
  <c r="Q4080"/>
  <c r="R4080"/>
  <c r="S4080"/>
  <c r="T4080"/>
  <c r="U4080"/>
  <c r="V4080"/>
  <c r="W4080"/>
  <c r="X4080"/>
  <c r="Y4080"/>
  <c r="Z4080"/>
  <c r="AA4080"/>
  <c r="AB4080"/>
  <c r="AC4080"/>
  <c r="AD4080"/>
  <c r="H4081"/>
  <c r="I4081"/>
  <c r="J4081"/>
  <c r="K4081"/>
  <c r="L4081"/>
  <c r="M4081"/>
  <c r="N4081"/>
  <c r="O4081"/>
  <c r="P4081"/>
  <c r="Q4081"/>
  <c r="R4081"/>
  <c r="S4081"/>
  <c r="T4081"/>
  <c r="U4081"/>
  <c r="V4081"/>
  <c r="W4081"/>
  <c r="X4081"/>
  <c r="Y4081"/>
  <c r="Z4081"/>
  <c r="AA4081"/>
  <c r="AB4081"/>
  <c r="AC4081"/>
  <c r="AD4081"/>
  <c r="H4082"/>
  <c r="I4082"/>
  <c r="J4082"/>
  <c r="K4082"/>
  <c r="L4082"/>
  <c r="M4082"/>
  <c r="N4082"/>
  <c r="O4082"/>
  <c r="P4082"/>
  <c r="Q4082"/>
  <c r="R4082"/>
  <c r="S4082"/>
  <c r="T4082"/>
  <c r="U4082"/>
  <c r="V4082"/>
  <c r="W4082"/>
  <c r="X4082"/>
  <c r="Y4082"/>
  <c r="Z4082"/>
  <c r="AA4082"/>
  <c r="AB4082"/>
  <c r="AC4082"/>
  <c r="AD4082"/>
  <c r="H4083"/>
  <c r="I4083"/>
  <c r="J4083"/>
  <c r="K4083"/>
  <c r="L4083"/>
  <c r="M4083"/>
  <c r="N4083"/>
  <c r="O4083"/>
  <c r="P4083"/>
  <c r="Q4083"/>
  <c r="R4083"/>
  <c r="S4083"/>
  <c r="T4083"/>
  <c r="U4083"/>
  <c r="V4083"/>
  <c r="W4083"/>
  <c r="X4083"/>
  <c r="Y4083"/>
  <c r="Z4083"/>
  <c r="AA4083"/>
  <c r="AB4083"/>
  <c r="AC4083"/>
  <c r="AD4083"/>
  <c r="H4084"/>
  <c r="I4084"/>
  <c r="J4084"/>
  <c r="K4084"/>
  <c r="L4084"/>
  <c r="M4084"/>
  <c r="N4084"/>
  <c r="O4084"/>
  <c r="P4084"/>
  <c r="Q4084"/>
  <c r="R4084"/>
  <c r="S4084"/>
  <c r="T4084"/>
  <c r="U4084"/>
  <c r="V4084"/>
  <c r="W4084"/>
  <c r="X4084"/>
  <c r="Y4084"/>
  <c r="Z4084"/>
  <c r="AA4084"/>
  <c r="AB4084"/>
  <c r="AC4084"/>
  <c r="AD4084"/>
  <c r="H4085"/>
  <c r="I4085"/>
  <c r="J4085"/>
  <c r="K4085"/>
  <c r="L4085"/>
  <c r="M4085"/>
  <c r="N4085"/>
  <c r="O4085"/>
  <c r="P4085"/>
  <c r="Q4085"/>
  <c r="R4085"/>
  <c r="S4085"/>
  <c r="T4085"/>
  <c r="U4085"/>
  <c r="V4085"/>
  <c r="W4085"/>
  <c r="X4085"/>
  <c r="Y4085"/>
  <c r="Z4085"/>
  <c r="AA4085"/>
  <c r="AB4085"/>
  <c r="AC4085"/>
  <c r="AD4085"/>
  <c r="H4086"/>
  <c r="I4086"/>
  <c r="J4086"/>
  <c r="K4086"/>
  <c r="L4086"/>
  <c r="M4086"/>
  <c r="N4086"/>
  <c r="O4086"/>
  <c r="P4086"/>
  <c r="Q4086"/>
  <c r="R4086"/>
  <c r="S4086"/>
  <c r="T4086"/>
  <c r="U4086"/>
  <c r="V4086"/>
  <c r="W4086"/>
  <c r="X4086"/>
  <c r="Y4086"/>
  <c r="Z4086"/>
  <c r="AA4086"/>
  <c r="AB4086"/>
  <c r="AC4086"/>
  <c r="AD4086"/>
  <c r="H4087"/>
  <c r="I4087"/>
  <c r="J4087"/>
  <c r="K4087"/>
  <c r="L4087"/>
  <c r="M4087"/>
  <c r="N4087"/>
  <c r="O4087"/>
  <c r="P4087"/>
  <c r="Q4087"/>
  <c r="R4087"/>
  <c r="S4087"/>
  <c r="T4087"/>
  <c r="U4087"/>
  <c r="V4087"/>
  <c r="W4087"/>
  <c r="X4087"/>
  <c r="Y4087"/>
  <c r="Z4087"/>
  <c r="AA4087"/>
  <c r="AB4087"/>
  <c r="AC4087"/>
  <c r="AD4087"/>
  <c r="H4088"/>
  <c r="I4088"/>
  <c r="J4088"/>
  <c r="K4088"/>
  <c r="L4088"/>
  <c r="M4088"/>
  <c r="N4088"/>
  <c r="O4088"/>
  <c r="P4088"/>
  <c r="Q4088"/>
  <c r="R4088"/>
  <c r="S4088"/>
  <c r="T4088"/>
  <c r="U4088"/>
  <c r="V4088"/>
  <c r="W4088"/>
  <c r="X4088"/>
  <c r="Y4088"/>
  <c r="Z4088"/>
  <c r="AA4088"/>
  <c r="AB4088"/>
  <c r="AC4088"/>
  <c r="AD4088"/>
  <c r="H4089"/>
  <c r="I4089"/>
  <c r="J4089"/>
  <c r="K4089"/>
  <c r="L4089"/>
  <c r="M4089"/>
  <c r="N4089"/>
  <c r="O4089"/>
  <c r="P4089"/>
  <c r="Q4089"/>
  <c r="R4089"/>
  <c r="S4089"/>
  <c r="T4089"/>
  <c r="U4089"/>
  <c r="V4089"/>
  <c r="W4089"/>
  <c r="X4089"/>
  <c r="Y4089"/>
  <c r="Z4089"/>
  <c r="AA4089"/>
  <c r="AB4089"/>
  <c r="AC4089"/>
  <c r="AD4089"/>
  <c r="H4090"/>
  <c r="I4090"/>
  <c r="J4090"/>
  <c r="K4090"/>
  <c r="L4090"/>
  <c r="M4090"/>
  <c r="N4090"/>
  <c r="O4090"/>
  <c r="P4090"/>
  <c r="Q4090"/>
  <c r="R4090"/>
  <c r="S4090"/>
  <c r="T4090"/>
  <c r="U4090"/>
  <c r="V4090"/>
  <c r="W4090"/>
  <c r="X4090"/>
  <c r="Y4090"/>
  <c r="Z4090"/>
  <c r="AA4090"/>
  <c r="AB4090"/>
  <c r="AC4090"/>
  <c r="AD4090"/>
  <c r="H4091"/>
  <c r="I4091"/>
  <c r="J4091"/>
  <c r="K4091"/>
  <c r="L4091"/>
  <c r="M4091"/>
  <c r="N4091"/>
  <c r="O4091"/>
  <c r="P4091"/>
  <c r="Q4091"/>
  <c r="R4091"/>
  <c r="S4091"/>
  <c r="T4091"/>
  <c r="U4091"/>
  <c r="V4091"/>
  <c r="W4091"/>
  <c r="X4091"/>
  <c r="Y4091"/>
  <c r="Z4091"/>
  <c r="AA4091"/>
  <c r="AB4091"/>
  <c r="AC4091"/>
  <c r="AD4091"/>
  <c r="H4092"/>
  <c r="I4092"/>
  <c r="J4092"/>
  <c r="K4092"/>
  <c r="L4092"/>
  <c r="M4092"/>
  <c r="N4092"/>
  <c r="O4092"/>
  <c r="P4092"/>
  <c r="Q4092"/>
  <c r="R4092"/>
  <c r="S4092"/>
  <c r="T4092"/>
  <c r="U4092"/>
  <c r="V4092"/>
  <c r="W4092"/>
  <c r="X4092"/>
  <c r="Y4092"/>
  <c r="Z4092"/>
  <c r="AA4092"/>
  <c r="AB4092"/>
  <c r="AC4092"/>
  <c r="AD4092"/>
  <c r="H4093"/>
  <c r="I4093"/>
  <c r="J4093"/>
  <c r="K4093"/>
  <c r="L4093"/>
  <c r="M4093"/>
  <c r="N4093"/>
  <c r="O4093"/>
  <c r="P4093"/>
  <c r="Q4093"/>
  <c r="R4093"/>
  <c r="S4093"/>
  <c r="T4093"/>
  <c r="U4093"/>
  <c r="V4093"/>
  <c r="W4093"/>
  <c r="X4093"/>
  <c r="Y4093"/>
  <c r="Z4093"/>
  <c r="AA4093"/>
  <c r="AB4093"/>
  <c r="AC4093"/>
  <c r="AD4093"/>
  <c r="H4094"/>
  <c r="I4094"/>
  <c r="J4094"/>
  <c r="K4094"/>
  <c r="L4094"/>
  <c r="M4094"/>
  <c r="N4094"/>
  <c r="O4094"/>
  <c r="P4094"/>
  <c r="Q4094"/>
  <c r="R4094"/>
  <c r="S4094"/>
  <c r="T4094"/>
  <c r="U4094"/>
  <c r="V4094"/>
  <c r="W4094"/>
  <c r="X4094"/>
  <c r="Y4094"/>
  <c r="Z4094"/>
  <c r="AA4094"/>
  <c r="AB4094"/>
  <c r="AC4094"/>
  <c r="AD4094"/>
  <c r="H4095"/>
  <c r="I4095"/>
  <c r="J4095"/>
  <c r="K4095"/>
  <c r="L4095"/>
  <c r="M4095"/>
  <c r="N4095"/>
  <c r="O4095"/>
  <c r="P4095"/>
  <c r="Q4095"/>
  <c r="R4095"/>
  <c r="S4095"/>
  <c r="T4095"/>
  <c r="U4095"/>
  <c r="V4095"/>
  <c r="W4095"/>
  <c r="X4095"/>
  <c r="Y4095"/>
  <c r="Z4095"/>
  <c r="AA4095"/>
  <c r="AB4095"/>
  <c r="AC4095"/>
  <c r="AD4095"/>
  <c r="H4096"/>
  <c r="I4096"/>
  <c r="J4096"/>
  <c r="K4096"/>
  <c r="L4096"/>
  <c r="M4096"/>
  <c r="N4096"/>
  <c r="O4096"/>
  <c r="P4096"/>
  <c r="Q4096"/>
  <c r="R4096"/>
  <c r="S4096"/>
  <c r="T4096"/>
  <c r="U4096"/>
  <c r="V4096"/>
  <c r="W4096"/>
  <c r="X4096"/>
  <c r="Y4096"/>
  <c r="Z4096"/>
  <c r="AA4096"/>
  <c r="AB4096"/>
  <c r="AC4096"/>
  <c r="AD4096"/>
  <c r="H4097"/>
  <c r="I4097"/>
  <c r="J4097"/>
  <c r="K4097"/>
  <c r="L4097"/>
  <c r="M4097"/>
  <c r="N4097"/>
  <c r="O4097"/>
  <c r="P4097"/>
  <c r="Q4097"/>
  <c r="R4097"/>
  <c r="S4097"/>
  <c r="T4097"/>
  <c r="U4097"/>
  <c r="V4097"/>
  <c r="W4097"/>
  <c r="X4097"/>
  <c r="Y4097"/>
  <c r="Z4097"/>
  <c r="AA4097"/>
  <c r="AB4097"/>
  <c r="AC4097"/>
  <c r="AD4097"/>
  <c r="H4098"/>
  <c r="I4098"/>
  <c r="J4098"/>
  <c r="K4098"/>
  <c r="L4098"/>
  <c r="M4098"/>
  <c r="N4098"/>
  <c r="O4098"/>
  <c r="P4098"/>
  <c r="Q4098"/>
  <c r="R4098"/>
  <c r="S4098"/>
  <c r="T4098"/>
  <c r="U4098"/>
  <c r="V4098"/>
  <c r="W4098"/>
  <c r="X4098"/>
  <c r="Y4098"/>
  <c r="Z4098"/>
  <c r="AA4098"/>
  <c r="AB4098"/>
  <c r="AC4098"/>
  <c r="AD4098"/>
  <c r="H4099"/>
  <c r="I4099"/>
  <c r="J4099"/>
  <c r="K4099"/>
  <c r="L4099"/>
  <c r="M4099"/>
  <c r="N4099"/>
  <c r="O4099"/>
  <c r="P4099"/>
  <c r="Q4099"/>
  <c r="R4099"/>
  <c r="S4099"/>
  <c r="T4099"/>
  <c r="U4099"/>
  <c r="V4099"/>
  <c r="W4099"/>
  <c r="X4099"/>
  <c r="Y4099"/>
  <c r="Z4099"/>
  <c r="AA4099"/>
  <c r="AB4099"/>
  <c r="AC4099"/>
  <c r="AD4099"/>
  <c r="H4100"/>
  <c r="I4100"/>
  <c r="J4100"/>
  <c r="K4100"/>
  <c r="L4100"/>
  <c r="M4100"/>
  <c r="N4100"/>
  <c r="O4100"/>
  <c r="P4100"/>
  <c r="Q4100"/>
  <c r="R4100"/>
  <c r="S4100"/>
  <c r="T4100"/>
  <c r="U4100"/>
  <c r="V4100"/>
  <c r="W4100"/>
  <c r="X4100"/>
  <c r="Y4100"/>
  <c r="Z4100"/>
  <c r="AA4100"/>
  <c r="AB4100"/>
  <c r="AC4100"/>
  <c r="AD4100"/>
  <c r="H4101"/>
  <c r="I4101"/>
  <c r="J4101"/>
  <c r="K4101"/>
  <c r="L4101"/>
  <c r="M4101"/>
  <c r="N4101"/>
  <c r="O4101"/>
  <c r="P4101"/>
  <c r="Q4101"/>
  <c r="R4101"/>
  <c r="S4101"/>
  <c r="T4101"/>
  <c r="U4101"/>
  <c r="V4101"/>
  <c r="W4101"/>
  <c r="X4101"/>
  <c r="Y4101"/>
  <c r="Z4101"/>
  <c r="AA4101"/>
  <c r="AB4101"/>
  <c r="AC4101"/>
  <c r="AD4101"/>
  <c r="H4102"/>
  <c r="I4102"/>
  <c r="J4102"/>
  <c r="K4102"/>
  <c r="L4102"/>
  <c r="M4102"/>
  <c r="N4102"/>
  <c r="O4102"/>
  <c r="P4102"/>
  <c r="Q4102"/>
  <c r="R4102"/>
  <c r="S4102"/>
  <c r="T4102"/>
  <c r="U4102"/>
  <c r="V4102"/>
  <c r="W4102"/>
  <c r="X4102"/>
  <c r="Y4102"/>
  <c r="Z4102"/>
  <c r="AA4102"/>
  <c r="AB4102"/>
  <c r="AC4102"/>
  <c r="AD4102"/>
  <c r="H4103"/>
  <c r="I4103"/>
  <c r="J4103"/>
  <c r="K4103"/>
  <c r="L4103"/>
  <c r="M4103"/>
  <c r="N4103"/>
  <c r="O4103"/>
  <c r="P4103"/>
  <c r="Q4103"/>
  <c r="R4103"/>
  <c r="S4103"/>
  <c r="T4103"/>
  <c r="U4103"/>
  <c r="V4103"/>
  <c r="W4103"/>
  <c r="X4103"/>
  <c r="Y4103"/>
  <c r="Z4103"/>
  <c r="AA4103"/>
  <c r="AB4103"/>
  <c r="AC4103"/>
  <c r="AD4103"/>
  <c r="H4104"/>
  <c r="I4104"/>
  <c r="J4104"/>
  <c r="K4104"/>
  <c r="L4104"/>
  <c r="M4104"/>
  <c r="N4104"/>
  <c r="O4104"/>
  <c r="P4104"/>
  <c r="Q4104"/>
  <c r="R4104"/>
  <c r="S4104"/>
  <c r="T4104"/>
  <c r="U4104"/>
  <c r="V4104"/>
  <c r="W4104"/>
  <c r="X4104"/>
  <c r="Y4104"/>
  <c r="Z4104"/>
  <c r="AA4104"/>
  <c r="AB4104"/>
  <c r="AC4104"/>
  <c r="AD4104"/>
  <c r="H4105"/>
  <c r="I4105"/>
  <c r="J4105"/>
  <c r="K4105"/>
  <c r="L4105"/>
  <c r="M4105"/>
  <c r="N4105"/>
  <c r="O4105"/>
  <c r="P4105"/>
  <c r="Q4105"/>
  <c r="R4105"/>
  <c r="S4105"/>
  <c r="T4105"/>
  <c r="U4105"/>
  <c r="V4105"/>
  <c r="W4105"/>
  <c r="X4105"/>
  <c r="Y4105"/>
  <c r="Z4105"/>
  <c r="AA4105"/>
  <c r="AB4105"/>
  <c r="AC4105"/>
  <c r="AD4105"/>
  <c r="H4106"/>
  <c r="I4106"/>
  <c r="J4106"/>
  <c r="K4106"/>
  <c r="L4106"/>
  <c r="M4106"/>
  <c r="N4106"/>
  <c r="O4106"/>
  <c r="P4106"/>
  <c r="Q4106"/>
  <c r="R4106"/>
  <c r="S4106"/>
  <c r="T4106"/>
  <c r="U4106"/>
  <c r="V4106"/>
  <c r="W4106"/>
  <c r="X4106"/>
  <c r="Y4106"/>
  <c r="Z4106"/>
  <c r="AA4106"/>
  <c r="AB4106"/>
  <c r="AC4106"/>
  <c r="AD4106"/>
  <c r="H4107"/>
  <c r="I4107"/>
  <c r="J4107"/>
  <c r="K4107"/>
  <c r="L4107"/>
  <c r="M4107"/>
  <c r="N4107"/>
  <c r="O4107"/>
  <c r="P4107"/>
  <c r="Q4107"/>
  <c r="R4107"/>
  <c r="S4107"/>
  <c r="T4107"/>
  <c r="U4107"/>
  <c r="V4107"/>
  <c r="W4107"/>
  <c r="X4107"/>
  <c r="Y4107"/>
  <c r="Z4107"/>
  <c r="AA4107"/>
  <c r="AB4107"/>
  <c r="AC4107"/>
  <c r="AD4107"/>
  <c r="H4108"/>
  <c r="I4108"/>
  <c r="J4108"/>
  <c r="K4108"/>
  <c r="L4108"/>
  <c r="M4108"/>
  <c r="N4108"/>
  <c r="O4108"/>
  <c r="P4108"/>
  <c r="Q4108"/>
  <c r="R4108"/>
  <c r="S4108"/>
  <c r="T4108"/>
  <c r="U4108"/>
  <c r="V4108"/>
  <c r="W4108"/>
  <c r="X4108"/>
  <c r="Y4108"/>
  <c r="Z4108"/>
  <c r="AA4108"/>
  <c r="AB4108"/>
  <c r="AC4108"/>
  <c r="AD4108"/>
  <c r="H4109"/>
  <c r="I4109"/>
  <c r="J4109"/>
  <c r="K4109"/>
  <c r="L4109"/>
  <c r="M4109"/>
  <c r="N4109"/>
  <c r="O4109"/>
  <c r="P4109"/>
  <c r="Q4109"/>
  <c r="R4109"/>
  <c r="S4109"/>
  <c r="T4109"/>
  <c r="U4109"/>
  <c r="V4109"/>
  <c r="W4109"/>
  <c r="X4109"/>
  <c r="Y4109"/>
  <c r="Z4109"/>
  <c r="AA4109"/>
  <c r="AB4109"/>
  <c r="AC4109"/>
  <c r="AD4109"/>
  <c r="H4110"/>
  <c r="I4110"/>
  <c r="J4110"/>
  <c r="K4110"/>
  <c r="L4110"/>
  <c r="M4110"/>
  <c r="N4110"/>
  <c r="O4110"/>
  <c r="P4110"/>
  <c r="Q4110"/>
  <c r="R4110"/>
  <c r="S4110"/>
  <c r="T4110"/>
  <c r="U4110"/>
  <c r="V4110"/>
  <c r="W4110"/>
  <c r="X4110"/>
  <c r="Y4110"/>
  <c r="Z4110"/>
  <c r="AA4110"/>
  <c r="AB4110"/>
  <c r="AC4110"/>
  <c r="AD4110"/>
  <c r="H4111"/>
  <c r="I4111"/>
  <c r="J4111"/>
  <c r="K4111"/>
  <c r="L4111"/>
  <c r="M4111"/>
  <c r="N4111"/>
  <c r="O4111"/>
  <c r="P4111"/>
  <c r="Q4111"/>
  <c r="R4111"/>
  <c r="S4111"/>
  <c r="T4111"/>
  <c r="U4111"/>
  <c r="V4111"/>
  <c r="W4111"/>
  <c r="X4111"/>
  <c r="Y4111"/>
  <c r="Z4111"/>
  <c r="AA4111"/>
  <c r="AB4111"/>
  <c r="AC4111"/>
  <c r="AD4111"/>
  <c r="H4112"/>
  <c r="I4112"/>
  <c r="J4112"/>
  <c r="K4112"/>
  <c r="L4112"/>
  <c r="M4112"/>
  <c r="N4112"/>
  <c r="O4112"/>
  <c r="P4112"/>
  <c r="Q4112"/>
  <c r="R4112"/>
  <c r="S4112"/>
  <c r="T4112"/>
  <c r="U4112"/>
  <c r="V4112"/>
  <c r="W4112"/>
  <c r="X4112"/>
  <c r="Y4112"/>
  <c r="Z4112"/>
  <c r="AA4112"/>
  <c r="AB4112"/>
  <c r="AC4112"/>
  <c r="AD4112"/>
  <c r="H4113"/>
  <c r="I4113"/>
  <c r="J4113"/>
  <c r="K4113"/>
  <c r="L4113"/>
  <c r="M4113"/>
  <c r="N4113"/>
  <c r="O4113"/>
  <c r="P4113"/>
  <c r="Q4113"/>
  <c r="R4113"/>
  <c r="S4113"/>
  <c r="T4113"/>
  <c r="U4113"/>
  <c r="V4113"/>
  <c r="W4113"/>
  <c r="X4113"/>
  <c r="Y4113"/>
  <c r="Z4113"/>
  <c r="AA4113"/>
  <c r="AB4113"/>
  <c r="AC4113"/>
  <c r="AD4113"/>
  <c r="H4114"/>
  <c r="I4114"/>
  <c r="J4114"/>
  <c r="K4114"/>
  <c r="L4114"/>
  <c r="M4114"/>
  <c r="N4114"/>
  <c r="O4114"/>
  <c r="P4114"/>
  <c r="Q4114"/>
  <c r="R4114"/>
  <c r="S4114"/>
  <c r="T4114"/>
  <c r="U4114"/>
  <c r="V4114"/>
  <c r="W4114"/>
  <c r="X4114"/>
  <c r="Y4114"/>
  <c r="Z4114"/>
  <c r="AA4114"/>
  <c r="AB4114"/>
  <c r="AC4114"/>
  <c r="AD4114"/>
  <c r="H4115"/>
  <c r="I4115"/>
  <c r="J4115"/>
  <c r="K4115"/>
  <c r="L4115"/>
  <c r="M4115"/>
  <c r="N4115"/>
  <c r="O4115"/>
  <c r="P4115"/>
  <c r="Q4115"/>
  <c r="R4115"/>
  <c r="S4115"/>
  <c r="T4115"/>
  <c r="U4115"/>
  <c r="V4115"/>
  <c r="W4115"/>
  <c r="X4115"/>
  <c r="Y4115"/>
  <c r="Z4115"/>
  <c r="AA4115"/>
  <c r="AB4115"/>
  <c r="AC4115"/>
  <c r="AD4115"/>
  <c r="H4116"/>
  <c r="I4116"/>
  <c r="J4116"/>
  <c r="K4116"/>
  <c r="L4116"/>
  <c r="M4116"/>
  <c r="N4116"/>
  <c r="O4116"/>
  <c r="P4116"/>
  <c r="Q4116"/>
  <c r="R4116"/>
  <c r="S4116"/>
  <c r="T4116"/>
  <c r="U4116"/>
  <c r="V4116"/>
  <c r="W4116"/>
  <c r="X4116"/>
  <c r="Y4116"/>
  <c r="Z4116"/>
  <c r="AA4116"/>
  <c r="AB4116"/>
  <c r="AC4116"/>
  <c r="AD4116"/>
  <c r="H4117"/>
  <c r="I4117"/>
  <c r="J4117"/>
  <c r="K4117"/>
  <c r="L4117"/>
  <c r="M4117"/>
  <c r="N4117"/>
  <c r="O4117"/>
  <c r="P4117"/>
  <c r="Q4117"/>
  <c r="R4117"/>
  <c r="S4117"/>
  <c r="T4117"/>
  <c r="U4117"/>
  <c r="V4117"/>
  <c r="W4117"/>
  <c r="X4117"/>
  <c r="Y4117"/>
  <c r="Z4117"/>
  <c r="AA4117"/>
  <c r="AB4117"/>
  <c r="AC4117"/>
  <c r="AD4117"/>
  <c r="H4118"/>
  <c r="I4118"/>
  <c r="J4118"/>
  <c r="K4118"/>
  <c r="L4118"/>
  <c r="M4118"/>
  <c r="N4118"/>
  <c r="O4118"/>
  <c r="P4118"/>
  <c r="Q4118"/>
  <c r="R4118"/>
  <c r="S4118"/>
  <c r="T4118"/>
  <c r="U4118"/>
  <c r="V4118"/>
  <c r="W4118"/>
  <c r="X4118"/>
  <c r="Y4118"/>
  <c r="Z4118"/>
  <c r="AA4118"/>
  <c r="AB4118"/>
  <c r="AC4118"/>
  <c r="AD4118"/>
  <c r="H4175"/>
  <c r="I4175"/>
  <c r="J4175"/>
  <c r="K4175"/>
  <c r="L4175"/>
  <c r="M4175"/>
  <c r="N4175"/>
  <c r="O4175"/>
  <c r="P4175"/>
  <c r="Q4175"/>
  <c r="R4175"/>
  <c r="S4175"/>
  <c r="T4175"/>
  <c r="U4175"/>
  <c r="V4175"/>
  <c r="W4175"/>
  <c r="X4175"/>
  <c r="Y4175"/>
  <c r="Z4175"/>
  <c r="AA4175"/>
  <c r="AB4175"/>
  <c r="AC4175"/>
  <c r="AD4175"/>
  <c r="H4176"/>
  <c r="I4176"/>
  <c r="J4176"/>
  <c r="K4176"/>
  <c r="L4176"/>
  <c r="M4176"/>
  <c r="N4176"/>
  <c r="O4176"/>
  <c r="P4176"/>
  <c r="Q4176"/>
  <c r="R4176"/>
  <c r="S4176"/>
  <c r="T4176"/>
  <c r="U4176"/>
  <c r="V4176"/>
  <c r="W4176"/>
  <c r="X4176"/>
  <c r="Y4176"/>
  <c r="Z4176"/>
  <c r="AA4176"/>
  <c r="AB4176"/>
  <c r="AC4176"/>
  <c r="AD4176"/>
  <c r="H4177"/>
  <c r="I4177"/>
  <c r="J4177"/>
  <c r="K4177"/>
  <c r="L4177"/>
  <c r="M4177"/>
  <c r="N4177"/>
  <c r="O4177"/>
  <c r="P4177"/>
  <c r="Q4177"/>
  <c r="R4177"/>
  <c r="S4177"/>
  <c r="T4177"/>
  <c r="U4177"/>
  <c r="V4177"/>
  <c r="W4177"/>
  <c r="X4177"/>
  <c r="Y4177"/>
  <c r="Z4177"/>
  <c r="AA4177"/>
  <c r="AB4177"/>
  <c r="AC4177"/>
  <c r="AD4177"/>
  <c r="H4178"/>
  <c r="I4178"/>
  <c r="J4178"/>
  <c r="K4178"/>
  <c r="L4178"/>
  <c r="M4178"/>
  <c r="N4178"/>
  <c r="O4178"/>
  <c r="P4178"/>
  <c r="Q4178"/>
  <c r="R4178"/>
  <c r="S4178"/>
  <c r="T4178"/>
  <c r="U4178"/>
  <c r="V4178"/>
  <c r="W4178"/>
  <c r="X4178"/>
  <c r="Y4178"/>
  <c r="Z4178"/>
  <c r="AA4178"/>
  <c r="AB4178"/>
  <c r="AC4178"/>
  <c r="AD4178"/>
  <c r="H4179"/>
  <c r="I4179"/>
  <c r="J4179"/>
  <c r="K4179"/>
  <c r="L4179"/>
  <c r="M4179"/>
  <c r="N4179"/>
  <c r="O4179"/>
  <c r="P4179"/>
  <c r="Q4179"/>
  <c r="R4179"/>
  <c r="S4179"/>
  <c r="T4179"/>
  <c r="U4179"/>
  <c r="V4179"/>
  <c r="W4179"/>
  <c r="X4179"/>
  <c r="Y4179"/>
  <c r="Z4179"/>
  <c r="AA4179"/>
  <c r="AB4179"/>
  <c r="AC4179"/>
  <c r="AD4179"/>
  <c r="H4180"/>
  <c r="I4180"/>
  <c r="J4180"/>
  <c r="K4180"/>
  <c r="L4180"/>
  <c r="M4180"/>
  <c r="N4180"/>
  <c r="O4180"/>
  <c r="P4180"/>
  <c r="Q4180"/>
  <c r="R4180"/>
  <c r="S4180"/>
  <c r="T4180"/>
  <c r="U4180"/>
  <c r="V4180"/>
  <c r="W4180"/>
  <c r="X4180"/>
  <c r="Y4180"/>
  <c r="Z4180"/>
  <c r="AA4180"/>
  <c r="AB4180"/>
  <c r="AC4180"/>
  <c r="AD4180"/>
  <c r="H4181"/>
  <c r="I4181"/>
  <c r="J4181"/>
  <c r="K4181"/>
  <c r="L4181"/>
  <c r="M4181"/>
  <c r="N4181"/>
  <c r="O4181"/>
  <c r="P4181"/>
  <c r="Q4181"/>
  <c r="R4181"/>
  <c r="S4181"/>
  <c r="T4181"/>
  <c r="U4181"/>
  <c r="V4181"/>
  <c r="W4181"/>
  <c r="X4181"/>
  <c r="Y4181"/>
  <c r="Z4181"/>
  <c r="AA4181"/>
  <c r="AB4181"/>
  <c r="AC4181"/>
  <c r="AD4181"/>
  <c r="H4182"/>
  <c r="I4182"/>
  <c r="J4182"/>
  <c r="K4182"/>
  <c r="L4182"/>
  <c r="M4182"/>
  <c r="N4182"/>
  <c r="O4182"/>
  <c r="P4182"/>
  <c r="Q4182"/>
  <c r="R4182"/>
  <c r="S4182"/>
  <c r="T4182"/>
  <c r="U4182"/>
  <c r="V4182"/>
  <c r="W4182"/>
  <c r="X4182"/>
  <c r="Y4182"/>
  <c r="Z4182"/>
  <c r="AA4182"/>
  <c r="AB4182"/>
  <c r="AC4182"/>
  <c r="AD4182"/>
  <c r="H4249"/>
  <c r="I4249"/>
  <c r="J4249"/>
  <c r="K4249"/>
  <c r="L4249"/>
  <c r="M4249"/>
  <c r="N4249"/>
  <c r="O4249"/>
  <c r="P4249"/>
  <c r="Q4249"/>
  <c r="R4249"/>
  <c r="S4249"/>
  <c r="T4249"/>
  <c r="U4249"/>
  <c r="V4249"/>
  <c r="W4249"/>
  <c r="X4249"/>
  <c r="Y4249"/>
  <c r="Z4249"/>
  <c r="AA4249"/>
  <c r="AB4249"/>
  <c r="AC4249"/>
  <c r="AD4249"/>
  <c r="H4250"/>
  <c r="I4250"/>
  <c r="J4250"/>
  <c r="K4250"/>
  <c r="L4250"/>
  <c r="M4250"/>
  <c r="N4250"/>
  <c r="O4250"/>
  <c r="P4250"/>
  <c r="Q4250"/>
  <c r="R4250"/>
  <c r="S4250"/>
  <c r="T4250"/>
  <c r="U4250"/>
  <c r="V4250"/>
  <c r="W4250"/>
  <c r="X4250"/>
  <c r="Y4250"/>
  <c r="Z4250"/>
  <c r="AA4250"/>
  <c r="AB4250"/>
  <c r="AC4250"/>
  <c r="AD4250"/>
  <c r="H4251"/>
  <c r="I4251"/>
  <c r="J4251"/>
  <c r="K4251"/>
  <c r="L4251"/>
  <c r="M4251"/>
  <c r="N4251"/>
  <c r="O4251"/>
  <c r="P4251"/>
  <c r="Q4251"/>
  <c r="R4251"/>
  <c r="S4251"/>
  <c r="T4251"/>
  <c r="U4251"/>
  <c r="V4251"/>
  <c r="W4251"/>
  <c r="X4251"/>
  <c r="Y4251"/>
  <c r="Z4251"/>
  <c r="AA4251"/>
  <c r="AB4251"/>
  <c r="AC4251"/>
  <c r="AD4251"/>
  <c r="H4252"/>
  <c r="I4252"/>
  <c r="J4252"/>
  <c r="K4252"/>
  <c r="L4252"/>
  <c r="M4252"/>
  <c r="N4252"/>
  <c r="O4252"/>
  <c r="P4252"/>
  <c r="Q4252"/>
  <c r="R4252"/>
  <c r="S4252"/>
  <c r="T4252"/>
  <c r="U4252"/>
  <c r="V4252"/>
  <c r="W4252"/>
  <c r="X4252"/>
  <c r="Y4252"/>
  <c r="Z4252"/>
  <c r="AA4252"/>
  <c r="AB4252"/>
  <c r="AC4252"/>
  <c r="AD4252"/>
  <c r="H4253"/>
  <c r="I4253"/>
  <c r="J4253"/>
  <c r="K4253"/>
  <c r="L4253"/>
  <c r="M4253"/>
  <c r="N4253"/>
  <c r="O4253"/>
  <c r="P4253"/>
  <c r="Q4253"/>
  <c r="R4253"/>
  <c r="S4253"/>
  <c r="T4253"/>
  <c r="U4253"/>
  <c r="V4253"/>
  <c r="W4253"/>
  <c r="X4253"/>
  <c r="Y4253"/>
  <c r="Z4253"/>
  <c r="AA4253"/>
  <c r="AB4253"/>
  <c r="AC4253"/>
  <c r="AD4253"/>
  <c r="H4254"/>
  <c r="I4254"/>
  <c r="J4254"/>
  <c r="K4254"/>
  <c r="L4254"/>
  <c r="M4254"/>
  <c r="N4254"/>
  <c r="O4254"/>
  <c r="P4254"/>
  <c r="Q4254"/>
  <c r="R4254"/>
  <c r="S4254"/>
  <c r="T4254"/>
  <c r="U4254"/>
  <c r="V4254"/>
  <c r="W4254"/>
  <c r="X4254"/>
  <c r="Y4254"/>
  <c r="Z4254"/>
  <c r="AA4254"/>
  <c r="AB4254"/>
  <c r="AC4254"/>
  <c r="AD4254"/>
  <c r="H4255"/>
  <c r="I4255"/>
  <c r="J4255"/>
  <c r="K4255"/>
  <c r="L4255"/>
  <c r="M4255"/>
  <c r="N4255"/>
  <c r="O4255"/>
  <c r="P4255"/>
  <c r="Q4255"/>
  <c r="R4255"/>
  <c r="S4255"/>
  <c r="T4255"/>
  <c r="U4255"/>
  <c r="V4255"/>
  <c r="W4255"/>
  <c r="X4255"/>
  <c r="Y4255"/>
  <c r="Z4255"/>
  <c r="AA4255"/>
  <c r="AB4255"/>
  <c r="AC4255"/>
  <c r="AD4255"/>
  <c r="H4256"/>
  <c r="I4256"/>
  <c r="J4256"/>
  <c r="K4256"/>
  <c r="L4256"/>
  <c r="M4256"/>
  <c r="N4256"/>
  <c r="O4256"/>
  <c r="P4256"/>
  <c r="Q4256"/>
  <c r="R4256"/>
  <c r="S4256"/>
  <c r="T4256"/>
  <c r="U4256"/>
  <c r="V4256"/>
  <c r="W4256"/>
  <c r="X4256"/>
  <c r="Y4256"/>
  <c r="Z4256"/>
  <c r="AA4256"/>
  <c r="AB4256"/>
  <c r="AC4256"/>
  <c r="AD4256"/>
  <c r="H4265"/>
  <c r="I4265"/>
  <c r="J4265"/>
  <c r="K4265"/>
  <c r="L4265"/>
  <c r="M4265"/>
  <c r="N4265"/>
  <c r="O4265"/>
  <c r="P4265"/>
  <c r="Q4265"/>
  <c r="R4265"/>
  <c r="S4265"/>
  <c r="T4265"/>
  <c r="U4265"/>
  <c r="V4265"/>
  <c r="W4265"/>
  <c r="X4265"/>
  <c r="Y4265"/>
  <c r="Z4265"/>
  <c r="AA4265"/>
  <c r="AB4265"/>
  <c r="AC4265"/>
  <c r="AD4265"/>
  <c r="H4266"/>
  <c r="I4266"/>
  <c r="J4266"/>
  <c r="K4266"/>
  <c r="L4266"/>
  <c r="M4266"/>
  <c r="N4266"/>
  <c r="O4266"/>
  <c r="P4266"/>
  <c r="Q4266"/>
  <c r="R4266"/>
  <c r="S4266"/>
  <c r="T4266"/>
  <c r="U4266"/>
  <c r="V4266"/>
  <c r="W4266"/>
  <c r="X4266"/>
  <c r="Y4266"/>
  <c r="Z4266"/>
  <c r="AA4266"/>
  <c r="AB4266"/>
  <c r="AC4266"/>
  <c r="AD4266"/>
  <c r="H4267"/>
  <c r="I4267"/>
  <c r="J4267"/>
  <c r="K4267"/>
  <c r="L4267"/>
  <c r="M4267"/>
  <c r="N4267"/>
  <c r="O4267"/>
  <c r="P4267"/>
  <c r="Q4267"/>
  <c r="R4267"/>
  <c r="S4267"/>
  <c r="T4267"/>
  <c r="U4267"/>
  <c r="V4267"/>
  <c r="W4267"/>
  <c r="X4267"/>
  <c r="Y4267"/>
  <c r="Z4267"/>
  <c r="AA4267"/>
  <c r="AB4267"/>
  <c r="AC4267"/>
  <c r="AD4267"/>
  <c r="H4268"/>
  <c r="I4268"/>
  <c r="J4268"/>
  <c r="K4268"/>
  <c r="L4268"/>
  <c r="M4268"/>
  <c r="N4268"/>
  <c r="O4268"/>
  <c r="P4268"/>
  <c r="Q4268"/>
  <c r="R4268"/>
  <c r="S4268"/>
  <c r="T4268"/>
  <c r="U4268"/>
  <c r="V4268"/>
  <c r="W4268"/>
  <c r="X4268"/>
  <c r="Y4268"/>
  <c r="Z4268"/>
  <c r="AA4268"/>
  <c r="AB4268"/>
  <c r="AC4268"/>
  <c r="AD4268"/>
  <c r="H4269"/>
  <c r="I4269"/>
  <c r="J4269"/>
  <c r="K4269"/>
  <c r="L4269"/>
  <c r="M4269"/>
  <c r="N4269"/>
  <c r="O4269"/>
  <c r="P4269"/>
  <c r="Q4269"/>
  <c r="R4269"/>
  <c r="S4269"/>
  <c r="T4269"/>
  <c r="U4269"/>
  <c r="V4269"/>
  <c r="W4269"/>
  <c r="X4269"/>
  <c r="Y4269"/>
  <c r="Z4269"/>
  <c r="AA4269"/>
  <c r="AB4269"/>
  <c r="AC4269"/>
  <c r="AD4269"/>
  <c r="H4270"/>
  <c r="I4270"/>
  <c r="J4270"/>
  <c r="K4270"/>
  <c r="L4270"/>
  <c r="M4270"/>
  <c r="N4270"/>
  <c r="O4270"/>
  <c r="P4270"/>
  <c r="Q4270"/>
  <c r="R4270"/>
  <c r="S4270"/>
  <c r="T4270"/>
  <c r="U4270"/>
  <c r="V4270"/>
  <c r="W4270"/>
  <c r="X4270"/>
  <c r="Y4270"/>
  <c r="Z4270"/>
  <c r="AA4270"/>
  <c r="AB4270"/>
  <c r="AC4270"/>
  <c r="AD4270"/>
  <c r="H4271"/>
  <c r="I4271"/>
  <c r="J4271"/>
  <c r="K4271"/>
  <c r="L4271"/>
  <c r="M4271"/>
  <c r="N4271"/>
  <c r="O4271"/>
  <c r="P4271"/>
  <c r="Q4271"/>
  <c r="R4271"/>
  <c r="S4271"/>
  <c r="T4271"/>
  <c r="U4271"/>
  <c r="V4271"/>
  <c r="W4271"/>
  <c r="X4271"/>
  <c r="Y4271"/>
  <c r="Z4271"/>
  <c r="AA4271"/>
  <c r="AB4271"/>
  <c r="AC4271"/>
  <c r="AD4271"/>
  <c r="H4272"/>
  <c r="I4272"/>
  <c r="J4272"/>
  <c r="K4272"/>
  <c r="L4272"/>
  <c r="M4272"/>
  <c r="N4272"/>
  <c r="O4272"/>
  <c r="P4272"/>
  <c r="Q4272"/>
  <c r="R4272"/>
  <c r="S4272"/>
  <c r="T4272"/>
  <c r="U4272"/>
  <c r="V4272"/>
  <c r="W4272"/>
  <c r="X4272"/>
  <c r="Y4272"/>
  <c r="Z4272"/>
  <c r="AA4272"/>
  <c r="AB4272"/>
  <c r="AC4272"/>
  <c r="AD4272"/>
  <c r="H4297"/>
  <c r="I4297"/>
  <c r="J4297"/>
  <c r="K4297"/>
  <c r="L4297"/>
  <c r="M4297"/>
  <c r="N4297"/>
  <c r="O4297"/>
  <c r="P4297"/>
  <c r="Q4297"/>
  <c r="R4297"/>
  <c r="S4297"/>
  <c r="T4297"/>
  <c r="U4297"/>
  <c r="V4297"/>
  <c r="W4297"/>
  <c r="X4297"/>
  <c r="Y4297"/>
  <c r="Z4297"/>
  <c r="AA4297"/>
  <c r="AB4297"/>
  <c r="AC4297"/>
  <c r="AD4297"/>
  <c r="H4298"/>
  <c r="I4298"/>
  <c r="J4298"/>
  <c r="K4298"/>
  <c r="L4298"/>
  <c r="M4298"/>
  <c r="N4298"/>
  <c r="O4298"/>
  <c r="P4298"/>
  <c r="Q4298"/>
  <c r="R4298"/>
  <c r="S4298"/>
  <c r="T4298"/>
  <c r="U4298"/>
  <c r="V4298"/>
  <c r="W4298"/>
  <c r="X4298"/>
  <c r="Y4298"/>
  <c r="Z4298"/>
  <c r="AA4298"/>
  <c r="AB4298"/>
  <c r="AC4298"/>
  <c r="AD4298"/>
  <c r="H4299"/>
  <c r="I4299"/>
  <c r="J4299"/>
  <c r="K4299"/>
  <c r="L4299"/>
  <c r="M4299"/>
  <c r="N4299"/>
  <c r="O4299"/>
  <c r="P4299"/>
  <c r="Q4299"/>
  <c r="R4299"/>
  <c r="S4299"/>
  <c r="T4299"/>
  <c r="U4299"/>
  <c r="V4299"/>
  <c r="W4299"/>
  <c r="X4299"/>
  <c r="Y4299"/>
  <c r="Z4299"/>
  <c r="AA4299"/>
  <c r="AB4299"/>
  <c r="AC4299"/>
  <c r="AD4299"/>
  <c r="H4300"/>
  <c r="I4300"/>
  <c r="J4300"/>
  <c r="K4300"/>
  <c r="L4300"/>
  <c r="M4300"/>
  <c r="N4300"/>
  <c r="O4300"/>
  <c r="P4300"/>
  <c r="Q4300"/>
  <c r="R4300"/>
  <c r="S4300"/>
  <c r="T4300"/>
  <c r="U4300"/>
  <c r="V4300"/>
  <c r="W4300"/>
  <c r="X4300"/>
  <c r="Y4300"/>
  <c r="Z4300"/>
  <c r="AA4300"/>
  <c r="AB4300"/>
  <c r="AC4300"/>
  <c r="AD4300"/>
  <c r="H4301"/>
  <c r="I4301"/>
  <c r="J4301"/>
  <c r="K4301"/>
  <c r="L4301"/>
  <c r="M4301"/>
  <c r="N4301"/>
  <c r="O4301"/>
  <c r="P4301"/>
  <c r="Q4301"/>
  <c r="R4301"/>
  <c r="S4301"/>
  <c r="T4301"/>
  <c r="U4301"/>
  <c r="V4301"/>
  <c r="W4301"/>
  <c r="X4301"/>
  <c r="Y4301"/>
  <c r="Z4301"/>
  <c r="AA4301"/>
  <c r="AB4301"/>
  <c r="AC4301"/>
  <c r="AD4301"/>
  <c r="H4302"/>
  <c r="I4302"/>
  <c r="J4302"/>
  <c r="K4302"/>
  <c r="L4302"/>
  <c r="M4302"/>
  <c r="N4302"/>
  <c r="O4302"/>
  <c r="P4302"/>
  <c r="Q4302"/>
  <c r="R4302"/>
  <c r="S4302"/>
  <c r="T4302"/>
  <c r="U4302"/>
  <c r="V4302"/>
  <c r="W4302"/>
  <c r="X4302"/>
  <c r="Y4302"/>
  <c r="Z4302"/>
  <c r="AA4302"/>
  <c r="AB4302"/>
  <c r="AC4302"/>
  <c r="AD4302"/>
  <c r="H4303"/>
  <c r="I4303"/>
  <c r="J4303"/>
  <c r="K4303"/>
  <c r="L4303"/>
  <c r="M4303"/>
  <c r="N4303"/>
  <c r="O4303"/>
  <c r="P4303"/>
  <c r="Q4303"/>
  <c r="R4303"/>
  <c r="S4303"/>
  <c r="T4303"/>
  <c r="U4303"/>
  <c r="V4303"/>
  <c r="W4303"/>
  <c r="X4303"/>
  <c r="Y4303"/>
  <c r="Z4303"/>
  <c r="AA4303"/>
  <c r="AB4303"/>
  <c r="AC4303"/>
  <c r="AD4303"/>
  <c r="H4304"/>
  <c r="I4304"/>
  <c r="J4304"/>
  <c r="K4304"/>
  <c r="L4304"/>
  <c r="M4304"/>
  <c r="N4304"/>
  <c r="O4304"/>
  <c r="P4304"/>
  <c r="Q4304"/>
  <c r="R4304"/>
  <c r="S4304"/>
  <c r="T4304"/>
  <c r="U4304"/>
  <c r="V4304"/>
  <c r="W4304"/>
  <c r="X4304"/>
  <c r="Y4304"/>
  <c r="Z4304"/>
  <c r="AA4304"/>
  <c r="AB4304"/>
  <c r="AC4304"/>
  <c r="AD4304"/>
  <c r="H4337"/>
  <c r="I4337"/>
  <c r="J4337"/>
  <c r="K4337"/>
  <c r="L4337"/>
  <c r="M4337"/>
  <c r="N4337"/>
  <c r="O4337"/>
  <c r="P4337"/>
  <c r="Q4337"/>
  <c r="R4337"/>
  <c r="S4337"/>
  <c r="T4337"/>
  <c r="U4337"/>
  <c r="V4337"/>
  <c r="W4337"/>
  <c r="X4337"/>
  <c r="Y4337"/>
  <c r="Z4337"/>
  <c r="AA4337"/>
  <c r="AB4337"/>
  <c r="AC4337"/>
  <c r="AD4337"/>
  <c r="H4338"/>
  <c r="I4338"/>
  <c r="J4338"/>
  <c r="K4338"/>
  <c r="L4338"/>
  <c r="M4338"/>
  <c r="N4338"/>
  <c r="O4338"/>
  <c r="P4338"/>
  <c r="Q4338"/>
  <c r="R4338"/>
  <c r="S4338"/>
  <c r="T4338"/>
  <c r="U4338"/>
  <c r="V4338"/>
  <c r="W4338"/>
  <c r="X4338"/>
  <c r="Y4338"/>
  <c r="Z4338"/>
  <c r="AA4338"/>
  <c r="AB4338"/>
  <c r="AC4338"/>
  <c r="AD4338"/>
  <c r="H4339"/>
  <c r="I4339"/>
  <c r="J4339"/>
  <c r="K4339"/>
  <c r="L4339"/>
  <c r="M4339"/>
  <c r="N4339"/>
  <c r="O4339"/>
  <c r="P4339"/>
  <c r="Q4339"/>
  <c r="R4339"/>
  <c r="S4339"/>
  <c r="T4339"/>
  <c r="U4339"/>
  <c r="V4339"/>
  <c r="W4339"/>
  <c r="X4339"/>
  <c r="Y4339"/>
  <c r="Z4339"/>
  <c r="AA4339"/>
  <c r="AB4339"/>
  <c r="AC4339"/>
  <c r="AD4339"/>
  <c r="H4340"/>
  <c r="I4340"/>
  <c r="J4340"/>
  <c r="K4340"/>
  <c r="L4340"/>
  <c r="M4340"/>
  <c r="N4340"/>
  <c r="O4340"/>
  <c r="P4340"/>
  <c r="Q4340"/>
  <c r="R4340"/>
  <c r="S4340"/>
  <c r="T4340"/>
  <c r="U4340"/>
  <c r="V4340"/>
  <c r="W4340"/>
  <c r="X4340"/>
  <c r="Y4340"/>
  <c r="Z4340"/>
  <c r="AA4340"/>
  <c r="AB4340"/>
  <c r="AC4340"/>
  <c r="AD4340"/>
  <c r="H4341"/>
  <c r="I4341"/>
  <c r="J4341"/>
  <c r="K4341"/>
  <c r="L4341"/>
  <c r="M4341"/>
  <c r="N4341"/>
  <c r="O4341"/>
  <c r="P4341"/>
  <c r="Q4341"/>
  <c r="R4341"/>
  <c r="S4341"/>
  <c r="T4341"/>
  <c r="U4341"/>
  <c r="V4341"/>
  <c r="W4341"/>
  <c r="X4341"/>
  <c r="Y4341"/>
  <c r="Z4341"/>
  <c r="AA4341"/>
  <c r="AB4341"/>
  <c r="AC4341"/>
  <c r="AD4341"/>
  <c r="H4342"/>
  <c r="I4342"/>
  <c r="J4342"/>
  <c r="K4342"/>
  <c r="L4342"/>
  <c r="M4342"/>
  <c r="N4342"/>
  <c r="O4342"/>
  <c r="P4342"/>
  <c r="Q4342"/>
  <c r="R4342"/>
  <c r="S4342"/>
  <c r="T4342"/>
  <c r="U4342"/>
  <c r="V4342"/>
  <c r="W4342"/>
  <c r="X4342"/>
  <c r="Y4342"/>
  <c r="Z4342"/>
  <c r="AA4342"/>
  <c r="AB4342"/>
  <c r="AC4342"/>
  <c r="AD4342"/>
  <c r="H4343"/>
  <c r="I4343"/>
  <c r="J4343"/>
  <c r="K4343"/>
  <c r="L4343"/>
  <c r="M4343"/>
  <c r="N4343"/>
  <c r="O4343"/>
  <c r="P4343"/>
  <c r="Q4343"/>
  <c r="R4343"/>
  <c r="S4343"/>
  <c r="T4343"/>
  <c r="U4343"/>
  <c r="V4343"/>
  <c r="W4343"/>
  <c r="X4343"/>
  <c r="Y4343"/>
  <c r="Z4343"/>
  <c r="AA4343"/>
  <c r="AB4343"/>
  <c r="AC4343"/>
  <c r="AD4343"/>
  <c r="H4344"/>
  <c r="I4344"/>
  <c r="J4344"/>
  <c r="K4344"/>
  <c r="L4344"/>
  <c r="M4344"/>
  <c r="N4344"/>
  <c r="O4344"/>
  <c r="P4344"/>
  <c r="Q4344"/>
  <c r="R4344"/>
  <c r="S4344"/>
  <c r="T4344"/>
  <c r="U4344"/>
  <c r="V4344"/>
  <c r="W4344"/>
  <c r="X4344"/>
  <c r="Y4344"/>
  <c r="Z4344"/>
  <c r="AA4344"/>
  <c r="AB4344"/>
  <c r="AC4344"/>
  <c r="AD4344"/>
  <c r="H4345"/>
  <c r="I4345"/>
  <c r="J4345"/>
  <c r="K4345"/>
  <c r="L4345"/>
  <c r="M4345"/>
  <c r="N4345"/>
  <c r="O4345"/>
  <c r="P4345"/>
  <c r="Q4345"/>
  <c r="R4345"/>
  <c r="S4345"/>
  <c r="T4345"/>
  <c r="U4345"/>
  <c r="V4345"/>
  <c r="W4345"/>
  <c r="X4345"/>
  <c r="Y4345"/>
  <c r="Z4345"/>
  <c r="AA4345"/>
  <c r="AB4345"/>
  <c r="AC4345"/>
  <c r="AD4345"/>
  <c r="H4346"/>
  <c r="I4346"/>
  <c r="J4346"/>
  <c r="K4346"/>
  <c r="L4346"/>
  <c r="M4346"/>
  <c r="N4346"/>
  <c r="O4346"/>
  <c r="P4346"/>
  <c r="Q4346"/>
  <c r="R4346"/>
  <c r="S4346"/>
  <c r="T4346"/>
  <c r="U4346"/>
  <c r="V4346"/>
  <c r="W4346"/>
  <c r="X4346"/>
  <c r="Y4346"/>
  <c r="Z4346"/>
  <c r="AA4346"/>
  <c r="AB4346"/>
  <c r="AC4346"/>
  <c r="AD4346"/>
  <c r="H4347"/>
  <c r="I4347"/>
  <c r="J4347"/>
  <c r="K4347"/>
  <c r="L4347"/>
  <c r="M4347"/>
  <c r="N4347"/>
  <c r="O4347"/>
  <c r="P4347"/>
  <c r="Q4347"/>
  <c r="R4347"/>
  <c r="S4347"/>
  <c r="T4347"/>
  <c r="U4347"/>
  <c r="V4347"/>
  <c r="W4347"/>
  <c r="X4347"/>
  <c r="Y4347"/>
  <c r="Z4347"/>
  <c r="AA4347"/>
  <c r="AB4347"/>
  <c r="AC4347"/>
  <c r="AD4347"/>
  <c r="H4348"/>
  <c r="I4348"/>
  <c r="J4348"/>
  <c r="K4348"/>
  <c r="L4348"/>
  <c r="M4348"/>
  <c r="N4348"/>
  <c r="O4348"/>
  <c r="P4348"/>
  <c r="Q4348"/>
  <c r="R4348"/>
  <c r="S4348"/>
  <c r="T4348"/>
  <c r="U4348"/>
  <c r="V4348"/>
  <c r="W4348"/>
  <c r="X4348"/>
  <c r="Y4348"/>
  <c r="Z4348"/>
  <c r="AA4348"/>
  <c r="AB4348"/>
  <c r="AC4348"/>
  <c r="AD4348"/>
  <c r="H4349"/>
  <c r="I4349"/>
  <c r="J4349"/>
  <c r="K4349"/>
  <c r="L4349"/>
  <c r="M4349"/>
  <c r="N4349"/>
  <c r="O4349"/>
  <c r="P4349"/>
  <c r="Q4349"/>
  <c r="R4349"/>
  <c r="S4349"/>
  <c r="T4349"/>
  <c r="U4349"/>
  <c r="V4349"/>
  <c r="W4349"/>
  <c r="X4349"/>
  <c r="Y4349"/>
  <c r="Z4349"/>
  <c r="AA4349"/>
  <c r="AB4349"/>
  <c r="AC4349"/>
  <c r="AD4349"/>
  <c r="H4350"/>
  <c r="I4350"/>
  <c r="J4350"/>
  <c r="K4350"/>
  <c r="L4350"/>
  <c r="M4350"/>
  <c r="N4350"/>
  <c r="O4350"/>
  <c r="P4350"/>
  <c r="Q4350"/>
  <c r="R4350"/>
  <c r="S4350"/>
  <c r="T4350"/>
  <c r="U4350"/>
  <c r="V4350"/>
  <c r="W4350"/>
  <c r="X4350"/>
  <c r="Y4350"/>
  <c r="Z4350"/>
  <c r="AA4350"/>
  <c r="AB4350"/>
  <c r="AC4350"/>
  <c r="AD4350"/>
  <c r="H4351"/>
  <c r="I4351"/>
  <c r="J4351"/>
  <c r="K4351"/>
  <c r="L4351"/>
  <c r="M4351"/>
  <c r="N4351"/>
  <c r="O4351"/>
  <c r="P4351"/>
  <c r="Q4351"/>
  <c r="R4351"/>
  <c r="S4351"/>
  <c r="T4351"/>
  <c r="U4351"/>
  <c r="V4351"/>
  <c r="W4351"/>
  <c r="X4351"/>
  <c r="Y4351"/>
  <c r="Z4351"/>
  <c r="AA4351"/>
  <c r="AB4351"/>
  <c r="AC4351"/>
  <c r="AD4351"/>
  <c r="H4352"/>
  <c r="I4352"/>
  <c r="J4352"/>
  <c r="K4352"/>
  <c r="L4352"/>
  <c r="M4352"/>
  <c r="N4352"/>
  <c r="O4352"/>
  <c r="P4352"/>
  <c r="Q4352"/>
  <c r="R4352"/>
  <c r="S4352"/>
  <c r="T4352"/>
  <c r="U4352"/>
  <c r="V4352"/>
  <c r="W4352"/>
  <c r="X4352"/>
  <c r="Y4352"/>
  <c r="Z4352"/>
  <c r="AA4352"/>
  <c r="AB4352"/>
  <c r="AC4352"/>
  <c r="AD4352"/>
  <c r="H4354"/>
  <c r="I4354"/>
  <c r="J4354"/>
  <c r="K4354"/>
  <c r="L4354"/>
  <c r="M4354"/>
  <c r="N4354"/>
  <c r="O4354"/>
  <c r="P4354"/>
  <c r="Q4354"/>
  <c r="R4354"/>
  <c r="S4354"/>
  <c r="T4354"/>
  <c r="U4354"/>
  <c r="V4354"/>
  <c r="W4354"/>
  <c r="X4354"/>
  <c r="Y4354"/>
  <c r="Z4354"/>
  <c r="AA4354"/>
  <c r="AB4354"/>
  <c r="AC4354"/>
  <c r="AD4354"/>
  <c r="H4355"/>
  <c r="I4355"/>
  <c r="J4355"/>
  <c r="K4355"/>
  <c r="L4355"/>
  <c r="M4355"/>
  <c r="N4355"/>
  <c r="O4355"/>
  <c r="P4355"/>
  <c r="Q4355"/>
  <c r="R4355"/>
  <c r="S4355"/>
  <c r="T4355"/>
  <c r="U4355"/>
  <c r="V4355"/>
  <c r="W4355"/>
  <c r="X4355"/>
  <c r="Y4355"/>
  <c r="Z4355"/>
  <c r="AA4355"/>
  <c r="AB4355"/>
  <c r="AC4355"/>
  <c r="AD4355"/>
  <c r="H4356"/>
  <c r="I4356"/>
  <c r="J4356"/>
  <c r="K4356"/>
  <c r="L4356"/>
  <c r="M4356"/>
  <c r="N4356"/>
  <c r="O4356"/>
  <c r="P4356"/>
  <c r="Q4356"/>
  <c r="R4356"/>
  <c r="S4356"/>
  <c r="T4356"/>
  <c r="U4356"/>
  <c r="V4356"/>
  <c r="W4356"/>
  <c r="X4356"/>
  <c r="Y4356"/>
  <c r="Z4356"/>
  <c r="AA4356"/>
  <c r="AB4356"/>
  <c r="AC4356"/>
  <c r="AD4356"/>
  <c r="H4357"/>
  <c r="I4357"/>
  <c r="J4357"/>
  <c r="K4357"/>
  <c r="L4357"/>
  <c r="M4357"/>
  <c r="N4357"/>
  <c r="O4357"/>
  <c r="P4357"/>
  <c r="Q4357"/>
  <c r="R4357"/>
  <c r="S4357"/>
  <c r="T4357"/>
  <c r="U4357"/>
  <c r="V4357"/>
  <c r="W4357"/>
  <c r="X4357"/>
  <c r="Y4357"/>
  <c r="Z4357"/>
  <c r="AA4357"/>
  <c r="AB4357"/>
  <c r="AC4357"/>
  <c r="AD4357"/>
  <c r="H4358"/>
  <c r="I4358"/>
  <c r="J4358"/>
  <c r="K4358"/>
  <c r="L4358"/>
  <c r="M4358"/>
  <c r="N4358"/>
  <c r="O4358"/>
  <c r="P4358"/>
  <c r="Q4358"/>
  <c r="R4358"/>
  <c r="S4358"/>
  <c r="T4358"/>
  <c r="U4358"/>
  <c r="V4358"/>
  <c r="W4358"/>
  <c r="X4358"/>
  <c r="Y4358"/>
  <c r="Z4358"/>
  <c r="AA4358"/>
  <c r="AB4358"/>
  <c r="AC4358"/>
  <c r="AD4358"/>
  <c r="H4359"/>
  <c r="I4359"/>
  <c r="J4359"/>
  <c r="K4359"/>
  <c r="L4359"/>
  <c r="M4359"/>
  <c r="N4359"/>
  <c r="O4359"/>
  <c r="P4359"/>
  <c r="Q4359"/>
  <c r="R4359"/>
  <c r="S4359"/>
  <c r="T4359"/>
  <c r="U4359"/>
  <c r="V4359"/>
  <c r="W4359"/>
  <c r="X4359"/>
  <c r="Y4359"/>
  <c r="Z4359"/>
  <c r="AA4359"/>
  <c r="AB4359"/>
  <c r="AC4359"/>
  <c r="AD4359"/>
  <c r="H4360"/>
  <c r="I4360"/>
  <c r="J4360"/>
  <c r="K4360"/>
  <c r="L4360"/>
  <c r="M4360"/>
  <c r="N4360"/>
  <c r="O4360"/>
  <c r="P4360"/>
  <c r="Q4360"/>
  <c r="R4360"/>
  <c r="S4360"/>
  <c r="T4360"/>
  <c r="U4360"/>
  <c r="V4360"/>
  <c r="W4360"/>
  <c r="X4360"/>
  <c r="Y4360"/>
  <c r="Z4360"/>
  <c r="AA4360"/>
  <c r="AB4360"/>
  <c r="AC4360"/>
  <c r="AD4360"/>
  <c r="H4361"/>
  <c r="I4361"/>
  <c r="J4361"/>
  <c r="K4361"/>
  <c r="L4361"/>
  <c r="M4361"/>
  <c r="N4361"/>
  <c r="O4361"/>
  <c r="P4361"/>
  <c r="Q4361"/>
  <c r="R4361"/>
  <c r="S4361"/>
  <c r="T4361"/>
  <c r="U4361"/>
  <c r="V4361"/>
  <c r="W4361"/>
  <c r="X4361"/>
  <c r="Y4361"/>
  <c r="Z4361"/>
  <c r="AA4361"/>
  <c r="AB4361"/>
  <c r="AC4361"/>
  <c r="AD4361"/>
  <c r="H4363"/>
  <c r="I4363"/>
  <c r="J4363"/>
  <c r="K4363"/>
  <c r="L4363"/>
  <c r="M4363"/>
  <c r="N4363"/>
  <c r="O4363"/>
  <c r="P4363"/>
  <c r="Q4363"/>
  <c r="R4363"/>
  <c r="S4363"/>
  <c r="T4363"/>
  <c r="U4363"/>
  <c r="V4363"/>
  <c r="W4363"/>
  <c r="X4363"/>
  <c r="Y4363"/>
  <c r="Z4363"/>
  <c r="AA4363"/>
  <c r="AB4363"/>
  <c r="AC4363"/>
  <c r="AD4363"/>
  <c r="H4364"/>
  <c r="I4364"/>
  <c r="J4364"/>
  <c r="K4364"/>
  <c r="L4364"/>
  <c r="M4364"/>
  <c r="N4364"/>
  <c r="O4364"/>
  <c r="P4364"/>
  <c r="Q4364"/>
  <c r="R4364"/>
  <c r="S4364"/>
  <c r="T4364"/>
  <c r="U4364"/>
  <c r="V4364"/>
  <c r="W4364"/>
  <c r="X4364"/>
  <c r="Y4364"/>
  <c r="Z4364"/>
  <c r="AA4364"/>
  <c r="AB4364"/>
  <c r="AC4364"/>
  <c r="AD4364"/>
  <c r="H4365"/>
  <c r="I4365"/>
  <c r="J4365"/>
  <c r="K4365"/>
  <c r="L4365"/>
  <c r="M4365"/>
  <c r="N4365"/>
  <c r="O4365"/>
  <c r="P4365"/>
  <c r="Q4365"/>
  <c r="R4365"/>
  <c r="S4365"/>
  <c r="T4365"/>
  <c r="U4365"/>
  <c r="V4365"/>
  <c r="W4365"/>
  <c r="X4365"/>
  <c r="Y4365"/>
  <c r="Z4365"/>
  <c r="AA4365"/>
  <c r="AB4365"/>
  <c r="AC4365"/>
  <c r="AD4365"/>
  <c r="H4366"/>
  <c r="I4366"/>
  <c r="J4366"/>
  <c r="K4366"/>
  <c r="L4366"/>
  <c r="M4366"/>
  <c r="N4366"/>
  <c r="O4366"/>
  <c r="P4366"/>
  <c r="Q4366"/>
  <c r="R4366"/>
  <c r="S4366"/>
  <c r="T4366"/>
  <c r="U4366"/>
  <c r="V4366"/>
  <c r="W4366"/>
  <c r="X4366"/>
  <c r="Y4366"/>
  <c r="Z4366"/>
  <c r="AA4366"/>
  <c r="AB4366"/>
  <c r="AC4366"/>
  <c r="AD4366"/>
  <c r="H4367"/>
  <c r="I4367"/>
  <c r="J4367"/>
  <c r="K4367"/>
  <c r="L4367"/>
  <c r="M4367"/>
  <c r="N4367"/>
  <c r="O4367"/>
  <c r="P4367"/>
  <c r="Q4367"/>
  <c r="R4367"/>
  <c r="S4367"/>
  <c r="T4367"/>
  <c r="U4367"/>
  <c r="V4367"/>
  <c r="W4367"/>
  <c r="X4367"/>
  <c r="Y4367"/>
  <c r="Z4367"/>
  <c r="AA4367"/>
  <c r="AB4367"/>
  <c r="AC4367"/>
  <c r="AD4367"/>
  <c r="H4368"/>
  <c r="I4368"/>
  <c r="J4368"/>
  <c r="K4368"/>
  <c r="L4368"/>
  <c r="M4368"/>
  <c r="N4368"/>
  <c r="O4368"/>
  <c r="P4368"/>
  <c r="Q4368"/>
  <c r="R4368"/>
  <c r="S4368"/>
  <c r="T4368"/>
  <c r="U4368"/>
  <c r="V4368"/>
  <c r="W4368"/>
  <c r="X4368"/>
  <c r="Y4368"/>
  <c r="Z4368"/>
  <c r="AA4368"/>
  <c r="AB4368"/>
  <c r="AC4368"/>
  <c r="AD4368"/>
  <c r="H4369"/>
  <c r="I4369"/>
  <c r="J4369"/>
  <c r="K4369"/>
  <c r="L4369"/>
  <c r="M4369"/>
  <c r="N4369"/>
  <c r="O4369"/>
  <c r="P4369"/>
  <c r="Q4369"/>
  <c r="R4369"/>
  <c r="S4369"/>
  <c r="T4369"/>
  <c r="U4369"/>
  <c r="V4369"/>
  <c r="W4369"/>
  <c r="X4369"/>
  <c r="Y4369"/>
  <c r="Z4369"/>
  <c r="AA4369"/>
  <c r="AB4369"/>
  <c r="AC4369"/>
  <c r="AD4369"/>
  <c r="H4370"/>
  <c r="I4370"/>
  <c r="J4370"/>
  <c r="K4370"/>
  <c r="L4370"/>
  <c r="M4370"/>
  <c r="N4370"/>
  <c r="O4370"/>
  <c r="P4370"/>
  <c r="Q4370"/>
  <c r="R4370"/>
  <c r="S4370"/>
  <c r="T4370"/>
  <c r="U4370"/>
  <c r="V4370"/>
  <c r="W4370"/>
  <c r="X4370"/>
  <c r="Y4370"/>
  <c r="Z4370"/>
  <c r="AA4370"/>
  <c r="AB4370"/>
  <c r="AC4370"/>
  <c r="AD4370"/>
  <c r="H4372"/>
  <c r="I4372"/>
  <c r="J4372"/>
  <c r="K4372"/>
  <c r="L4372"/>
  <c r="M4372"/>
  <c r="N4372"/>
  <c r="O4372"/>
  <c r="P4372"/>
  <c r="Q4372"/>
  <c r="R4372"/>
  <c r="S4372"/>
  <c r="T4372"/>
  <c r="U4372"/>
  <c r="V4372"/>
  <c r="W4372"/>
  <c r="X4372"/>
  <c r="Y4372"/>
  <c r="Z4372"/>
  <c r="AA4372"/>
  <c r="AB4372"/>
  <c r="AC4372"/>
  <c r="AD4372"/>
  <c r="H4373"/>
  <c r="I4373"/>
  <c r="J4373"/>
  <c r="K4373"/>
  <c r="L4373"/>
  <c r="M4373"/>
  <c r="N4373"/>
  <c r="O4373"/>
  <c r="P4373"/>
  <c r="Q4373"/>
  <c r="R4373"/>
  <c r="S4373"/>
  <c r="T4373"/>
  <c r="U4373"/>
  <c r="V4373"/>
  <c r="W4373"/>
  <c r="X4373"/>
  <c r="Y4373"/>
  <c r="Z4373"/>
  <c r="AA4373"/>
  <c r="AB4373"/>
  <c r="AC4373"/>
  <c r="AD4373"/>
  <c r="H4374"/>
  <c r="I4374"/>
  <c r="J4374"/>
  <c r="K4374"/>
  <c r="L4374"/>
  <c r="M4374"/>
  <c r="N4374"/>
  <c r="O4374"/>
  <c r="P4374"/>
  <c r="Q4374"/>
  <c r="R4374"/>
  <c r="S4374"/>
  <c r="T4374"/>
  <c r="U4374"/>
  <c r="V4374"/>
  <c r="W4374"/>
  <c r="X4374"/>
  <c r="Y4374"/>
  <c r="Z4374"/>
  <c r="AA4374"/>
  <c r="AB4374"/>
  <c r="AC4374"/>
  <c r="AD4374"/>
  <c r="H4375"/>
  <c r="I4375"/>
  <c r="J4375"/>
  <c r="K4375"/>
  <c r="L4375"/>
  <c r="M4375"/>
  <c r="N4375"/>
  <c r="O4375"/>
  <c r="P4375"/>
  <c r="Q4375"/>
  <c r="R4375"/>
  <c r="S4375"/>
  <c r="T4375"/>
  <c r="U4375"/>
  <c r="V4375"/>
  <c r="W4375"/>
  <c r="X4375"/>
  <c r="Y4375"/>
  <c r="Z4375"/>
  <c r="AA4375"/>
  <c r="AB4375"/>
  <c r="AC4375"/>
  <c r="AD4375"/>
  <c r="H4376"/>
  <c r="I4376"/>
  <c r="J4376"/>
  <c r="K4376"/>
  <c r="L4376"/>
  <c r="M4376"/>
  <c r="N4376"/>
  <c r="O4376"/>
  <c r="P4376"/>
  <c r="Q4376"/>
  <c r="R4376"/>
  <c r="S4376"/>
  <c r="T4376"/>
  <c r="U4376"/>
  <c r="V4376"/>
  <c r="W4376"/>
  <c r="X4376"/>
  <c r="Y4376"/>
  <c r="Z4376"/>
  <c r="AA4376"/>
  <c r="AB4376"/>
  <c r="AC4376"/>
  <c r="AD4376"/>
  <c r="H4377"/>
  <c r="I4377"/>
  <c r="J4377"/>
  <c r="K4377"/>
  <c r="L4377"/>
  <c r="M4377"/>
  <c r="N4377"/>
  <c r="O4377"/>
  <c r="P4377"/>
  <c r="Q4377"/>
  <c r="R4377"/>
  <c r="S4377"/>
  <c r="T4377"/>
  <c r="U4377"/>
  <c r="V4377"/>
  <c r="W4377"/>
  <c r="X4377"/>
  <c r="Y4377"/>
  <c r="Z4377"/>
  <c r="AA4377"/>
  <c r="AB4377"/>
  <c r="AC4377"/>
  <c r="AD4377"/>
  <c r="H4378"/>
  <c r="I4378"/>
  <c r="J4378"/>
  <c r="K4378"/>
  <c r="L4378"/>
  <c r="M4378"/>
  <c r="N4378"/>
  <c r="O4378"/>
  <c r="P4378"/>
  <c r="Q4378"/>
  <c r="R4378"/>
  <c r="S4378"/>
  <c r="T4378"/>
  <c r="U4378"/>
  <c r="V4378"/>
  <c r="W4378"/>
  <c r="X4378"/>
  <c r="Y4378"/>
  <c r="Z4378"/>
  <c r="AA4378"/>
  <c r="AB4378"/>
  <c r="AC4378"/>
  <c r="AD4378"/>
  <c r="H4379"/>
  <c r="I4379"/>
  <c r="J4379"/>
  <c r="K4379"/>
  <c r="L4379"/>
  <c r="M4379"/>
  <c r="N4379"/>
  <c r="O4379"/>
  <c r="P4379"/>
  <c r="Q4379"/>
  <c r="R4379"/>
  <c r="S4379"/>
  <c r="T4379"/>
  <c r="U4379"/>
  <c r="V4379"/>
  <c r="W4379"/>
  <c r="X4379"/>
  <c r="Y4379"/>
  <c r="Z4379"/>
  <c r="AA4379"/>
  <c r="AB4379"/>
  <c r="AC4379"/>
  <c r="AD4379"/>
  <c r="H4381"/>
  <c r="I4381"/>
  <c r="J4381"/>
  <c r="K4381"/>
  <c r="L4381"/>
  <c r="M4381"/>
  <c r="N4381"/>
  <c r="O4381"/>
  <c r="P4381"/>
  <c r="Q4381"/>
  <c r="R4381"/>
  <c r="S4381"/>
  <c r="T4381"/>
  <c r="U4381"/>
  <c r="V4381"/>
  <c r="W4381"/>
  <c r="X4381"/>
  <c r="Y4381"/>
  <c r="Z4381"/>
  <c r="AA4381"/>
  <c r="AB4381"/>
  <c r="AC4381"/>
  <c r="AD4381"/>
  <c r="H4382"/>
  <c r="I4382"/>
  <c r="J4382"/>
  <c r="K4382"/>
  <c r="L4382"/>
  <c r="M4382"/>
  <c r="N4382"/>
  <c r="O4382"/>
  <c r="P4382"/>
  <c r="Q4382"/>
  <c r="R4382"/>
  <c r="S4382"/>
  <c r="T4382"/>
  <c r="U4382"/>
  <c r="V4382"/>
  <c r="W4382"/>
  <c r="X4382"/>
  <c r="Y4382"/>
  <c r="Z4382"/>
  <c r="AA4382"/>
  <c r="AB4382"/>
  <c r="AC4382"/>
  <c r="AD4382"/>
  <c r="H4383"/>
  <c r="I4383"/>
  <c r="J4383"/>
  <c r="K4383"/>
  <c r="L4383"/>
  <c r="M4383"/>
  <c r="N4383"/>
  <c r="O4383"/>
  <c r="P4383"/>
  <c r="Q4383"/>
  <c r="R4383"/>
  <c r="S4383"/>
  <c r="T4383"/>
  <c r="U4383"/>
  <c r="V4383"/>
  <c r="W4383"/>
  <c r="X4383"/>
  <c r="Y4383"/>
  <c r="Z4383"/>
  <c r="AA4383"/>
  <c r="AB4383"/>
  <c r="AC4383"/>
  <c r="AD4383"/>
  <c r="H4384"/>
  <c r="I4384"/>
  <c r="J4384"/>
  <c r="K4384"/>
  <c r="L4384"/>
  <c r="M4384"/>
  <c r="N4384"/>
  <c r="O4384"/>
  <c r="P4384"/>
  <c r="Q4384"/>
  <c r="R4384"/>
  <c r="S4384"/>
  <c r="T4384"/>
  <c r="U4384"/>
  <c r="V4384"/>
  <c r="W4384"/>
  <c r="X4384"/>
  <c r="Y4384"/>
  <c r="Z4384"/>
  <c r="AA4384"/>
  <c r="AB4384"/>
  <c r="AC4384"/>
  <c r="AD4384"/>
  <c r="H4385"/>
  <c r="I4385"/>
  <c r="J4385"/>
  <c r="K4385"/>
  <c r="L4385"/>
  <c r="M4385"/>
  <c r="N4385"/>
  <c r="O4385"/>
  <c r="P4385"/>
  <c r="Q4385"/>
  <c r="R4385"/>
  <c r="S4385"/>
  <c r="T4385"/>
  <c r="U4385"/>
  <c r="V4385"/>
  <c r="W4385"/>
  <c r="X4385"/>
  <c r="Y4385"/>
  <c r="Z4385"/>
  <c r="AA4385"/>
  <c r="AB4385"/>
  <c r="AC4385"/>
  <c r="AD4385"/>
  <c r="H4386"/>
  <c r="I4386"/>
  <c r="J4386"/>
  <c r="K4386"/>
  <c r="L4386"/>
  <c r="M4386"/>
  <c r="N4386"/>
  <c r="O4386"/>
  <c r="P4386"/>
  <c r="Q4386"/>
  <c r="R4386"/>
  <c r="S4386"/>
  <c r="T4386"/>
  <c r="U4386"/>
  <c r="V4386"/>
  <c r="W4386"/>
  <c r="X4386"/>
  <c r="Y4386"/>
  <c r="Z4386"/>
  <c r="AA4386"/>
  <c r="AB4386"/>
  <c r="AC4386"/>
  <c r="AD4386"/>
  <c r="H4387"/>
  <c r="I4387"/>
  <c r="J4387"/>
  <c r="K4387"/>
  <c r="L4387"/>
  <c r="M4387"/>
  <c r="N4387"/>
  <c r="O4387"/>
  <c r="P4387"/>
  <c r="Q4387"/>
  <c r="R4387"/>
  <c r="S4387"/>
  <c r="T4387"/>
  <c r="U4387"/>
  <c r="V4387"/>
  <c r="W4387"/>
  <c r="X4387"/>
  <c r="Y4387"/>
  <c r="Z4387"/>
  <c r="AA4387"/>
  <c r="AB4387"/>
  <c r="AC4387"/>
  <c r="AD4387"/>
  <c r="H4388"/>
  <c r="I4388"/>
  <c r="J4388"/>
  <c r="K4388"/>
  <c r="L4388"/>
  <c r="M4388"/>
  <c r="N4388"/>
  <c r="O4388"/>
  <c r="P4388"/>
  <c r="Q4388"/>
  <c r="R4388"/>
  <c r="S4388"/>
  <c r="T4388"/>
  <c r="U4388"/>
  <c r="V4388"/>
  <c r="W4388"/>
  <c r="X4388"/>
  <c r="Y4388"/>
  <c r="Z4388"/>
  <c r="AA4388"/>
  <c r="AB4388"/>
  <c r="AC4388"/>
  <c r="AD4388"/>
  <c r="H4390"/>
  <c r="I4390"/>
  <c r="J4390"/>
  <c r="K4390"/>
  <c r="L4390"/>
  <c r="M4390"/>
  <c r="N4390"/>
  <c r="O4390"/>
  <c r="P4390"/>
  <c r="Q4390"/>
  <c r="R4390"/>
  <c r="S4390"/>
  <c r="T4390"/>
  <c r="U4390"/>
  <c r="V4390"/>
  <c r="W4390"/>
  <c r="X4390"/>
  <c r="Y4390"/>
  <c r="Z4390"/>
  <c r="AA4390"/>
  <c r="AB4390"/>
  <c r="AC4390"/>
  <c r="AD4390"/>
  <c r="H4391"/>
  <c r="I4391"/>
  <c r="J4391"/>
  <c r="K4391"/>
  <c r="L4391"/>
  <c r="M4391"/>
  <c r="N4391"/>
  <c r="O4391"/>
  <c r="P4391"/>
  <c r="Q4391"/>
  <c r="R4391"/>
  <c r="S4391"/>
  <c r="T4391"/>
  <c r="U4391"/>
  <c r="V4391"/>
  <c r="W4391"/>
  <c r="X4391"/>
  <c r="Y4391"/>
  <c r="Z4391"/>
  <c r="AA4391"/>
  <c r="AB4391"/>
  <c r="AC4391"/>
  <c r="AD4391"/>
  <c r="H4392"/>
  <c r="I4392"/>
  <c r="J4392"/>
  <c r="K4392"/>
  <c r="L4392"/>
  <c r="M4392"/>
  <c r="N4392"/>
  <c r="O4392"/>
  <c r="P4392"/>
  <c r="Q4392"/>
  <c r="R4392"/>
  <c r="S4392"/>
  <c r="T4392"/>
  <c r="U4392"/>
  <c r="V4392"/>
  <c r="W4392"/>
  <c r="X4392"/>
  <c r="Y4392"/>
  <c r="Z4392"/>
  <c r="AA4392"/>
  <c r="AB4392"/>
  <c r="AC4392"/>
  <c r="AD4392"/>
  <c r="H4393"/>
  <c r="I4393"/>
  <c r="J4393"/>
  <c r="K4393"/>
  <c r="L4393"/>
  <c r="M4393"/>
  <c r="N4393"/>
  <c r="O4393"/>
  <c r="P4393"/>
  <c r="Q4393"/>
  <c r="R4393"/>
  <c r="S4393"/>
  <c r="T4393"/>
  <c r="U4393"/>
  <c r="V4393"/>
  <c r="W4393"/>
  <c r="X4393"/>
  <c r="Y4393"/>
  <c r="Z4393"/>
  <c r="AA4393"/>
  <c r="AB4393"/>
  <c r="AC4393"/>
  <c r="AD4393"/>
  <c r="H4394"/>
  <c r="I4394"/>
  <c r="J4394"/>
  <c r="K4394"/>
  <c r="L4394"/>
  <c r="M4394"/>
  <c r="N4394"/>
  <c r="O4394"/>
  <c r="P4394"/>
  <c r="Q4394"/>
  <c r="R4394"/>
  <c r="S4394"/>
  <c r="T4394"/>
  <c r="U4394"/>
  <c r="V4394"/>
  <c r="W4394"/>
  <c r="X4394"/>
  <c r="Y4394"/>
  <c r="Z4394"/>
  <c r="AA4394"/>
  <c r="AB4394"/>
  <c r="AC4394"/>
  <c r="AD4394"/>
  <c r="H4395"/>
  <c r="I4395"/>
  <c r="J4395"/>
  <c r="K4395"/>
  <c r="L4395"/>
  <c r="M4395"/>
  <c r="N4395"/>
  <c r="O4395"/>
  <c r="P4395"/>
  <c r="Q4395"/>
  <c r="R4395"/>
  <c r="S4395"/>
  <c r="T4395"/>
  <c r="U4395"/>
  <c r="V4395"/>
  <c r="W4395"/>
  <c r="X4395"/>
  <c r="Y4395"/>
  <c r="Z4395"/>
  <c r="AA4395"/>
  <c r="AB4395"/>
  <c r="AC4395"/>
  <c r="AD4395"/>
  <c r="H4396"/>
  <c r="I4396"/>
  <c r="J4396"/>
  <c r="K4396"/>
  <c r="L4396"/>
  <c r="M4396"/>
  <c r="N4396"/>
  <c r="O4396"/>
  <c r="P4396"/>
  <c r="Q4396"/>
  <c r="R4396"/>
  <c r="S4396"/>
  <c r="T4396"/>
  <c r="U4396"/>
  <c r="V4396"/>
  <c r="W4396"/>
  <c r="X4396"/>
  <c r="Y4396"/>
  <c r="Z4396"/>
  <c r="AA4396"/>
  <c r="AB4396"/>
  <c r="AC4396"/>
  <c r="AD4396"/>
  <c r="H4397"/>
  <c r="I4397"/>
  <c r="J4397"/>
  <c r="K4397"/>
  <c r="L4397"/>
  <c r="M4397"/>
  <c r="N4397"/>
  <c r="O4397"/>
  <c r="P4397"/>
  <c r="Q4397"/>
  <c r="R4397"/>
  <c r="S4397"/>
  <c r="T4397"/>
  <c r="U4397"/>
  <c r="V4397"/>
  <c r="W4397"/>
  <c r="X4397"/>
  <c r="Y4397"/>
  <c r="Z4397"/>
  <c r="AA4397"/>
  <c r="AB4397"/>
  <c r="AC4397"/>
  <c r="AD4397"/>
  <c r="H4399"/>
  <c r="I4399"/>
  <c r="J4399"/>
  <c r="K4399"/>
  <c r="L4399"/>
  <c r="M4399"/>
  <c r="N4399"/>
  <c r="O4399"/>
  <c r="P4399"/>
  <c r="Q4399"/>
  <c r="R4399"/>
  <c r="S4399"/>
  <c r="T4399"/>
  <c r="U4399"/>
  <c r="V4399"/>
  <c r="W4399"/>
  <c r="X4399"/>
  <c r="Y4399"/>
  <c r="Z4399"/>
  <c r="AA4399"/>
  <c r="AB4399"/>
  <c r="AC4399"/>
  <c r="AD4399"/>
  <c r="H4400"/>
  <c r="I4400"/>
  <c r="J4400"/>
  <c r="K4400"/>
  <c r="L4400"/>
  <c r="M4400"/>
  <c r="N4400"/>
  <c r="O4400"/>
  <c r="P4400"/>
  <c r="Q4400"/>
  <c r="R4400"/>
  <c r="S4400"/>
  <c r="T4400"/>
  <c r="U4400"/>
  <c r="V4400"/>
  <c r="W4400"/>
  <c r="X4400"/>
  <c r="Y4400"/>
  <c r="Z4400"/>
  <c r="AA4400"/>
  <c r="AB4400"/>
  <c r="AC4400"/>
  <c r="AD4400"/>
  <c r="H4401"/>
  <c r="I4401"/>
  <c r="J4401"/>
  <c r="K4401"/>
  <c r="L4401"/>
  <c r="M4401"/>
  <c r="N4401"/>
  <c r="O4401"/>
  <c r="P4401"/>
  <c r="Q4401"/>
  <c r="R4401"/>
  <c r="S4401"/>
  <c r="T4401"/>
  <c r="U4401"/>
  <c r="V4401"/>
  <c r="W4401"/>
  <c r="X4401"/>
  <c r="Y4401"/>
  <c r="Z4401"/>
  <c r="AA4401"/>
  <c r="AB4401"/>
  <c r="AC4401"/>
  <c r="AD4401"/>
  <c r="H4402"/>
  <c r="I4402"/>
  <c r="J4402"/>
  <c r="K4402"/>
  <c r="L4402"/>
  <c r="M4402"/>
  <c r="N4402"/>
  <c r="O4402"/>
  <c r="P4402"/>
  <c r="Q4402"/>
  <c r="R4402"/>
  <c r="S4402"/>
  <c r="T4402"/>
  <c r="U4402"/>
  <c r="V4402"/>
  <c r="W4402"/>
  <c r="X4402"/>
  <c r="Y4402"/>
  <c r="Z4402"/>
  <c r="AA4402"/>
  <c r="AB4402"/>
  <c r="AC4402"/>
  <c r="AD4402"/>
  <c r="H4403"/>
  <c r="I4403"/>
  <c r="J4403"/>
  <c r="K4403"/>
  <c r="L4403"/>
  <c r="M4403"/>
  <c r="N4403"/>
  <c r="O4403"/>
  <c r="P4403"/>
  <c r="Q4403"/>
  <c r="R4403"/>
  <c r="S4403"/>
  <c r="T4403"/>
  <c r="U4403"/>
  <c r="V4403"/>
  <c r="W4403"/>
  <c r="X4403"/>
  <c r="Y4403"/>
  <c r="Z4403"/>
  <c r="AA4403"/>
  <c r="AB4403"/>
  <c r="AC4403"/>
  <c r="AD4403"/>
  <c r="H4404"/>
  <c r="I4404"/>
  <c r="J4404"/>
  <c r="K4404"/>
  <c r="L4404"/>
  <c r="M4404"/>
  <c r="N4404"/>
  <c r="O4404"/>
  <c r="P4404"/>
  <c r="Q4404"/>
  <c r="R4404"/>
  <c r="S4404"/>
  <c r="T4404"/>
  <c r="U4404"/>
  <c r="V4404"/>
  <c r="W4404"/>
  <c r="X4404"/>
  <c r="Y4404"/>
  <c r="Z4404"/>
  <c r="AA4404"/>
  <c r="AB4404"/>
  <c r="AC4404"/>
  <c r="AD4404"/>
  <c r="H4405"/>
  <c r="I4405"/>
  <c r="J4405"/>
  <c r="K4405"/>
  <c r="L4405"/>
  <c r="M4405"/>
  <c r="N4405"/>
  <c r="O4405"/>
  <c r="P4405"/>
  <c r="Q4405"/>
  <c r="R4405"/>
  <c r="S4405"/>
  <c r="T4405"/>
  <c r="U4405"/>
  <c r="V4405"/>
  <c r="W4405"/>
  <c r="X4405"/>
  <c r="Y4405"/>
  <c r="Z4405"/>
  <c r="AA4405"/>
  <c r="AB4405"/>
  <c r="AC4405"/>
  <c r="AD4405"/>
  <c r="H4406"/>
  <c r="I4406"/>
  <c r="J4406"/>
  <c r="K4406"/>
  <c r="L4406"/>
  <c r="M4406"/>
  <c r="N4406"/>
  <c r="O4406"/>
  <c r="P4406"/>
  <c r="Q4406"/>
  <c r="R4406"/>
  <c r="S4406"/>
  <c r="T4406"/>
  <c r="U4406"/>
  <c r="V4406"/>
  <c r="W4406"/>
  <c r="X4406"/>
  <c r="Y4406"/>
  <c r="Z4406"/>
  <c r="AA4406"/>
  <c r="AB4406"/>
  <c r="AC4406"/>
  <c r="AD4406"/>
  <c r="H4433"/>
  <c r="I4433"/>
  <c r="J4433"/>
  <c r="K4433"/>
  <c r="L4433"/>
  <c r="M4433"/>
  <c r="N4433"/>
  <c r="O4433"/>
  <c r="P4433"/>
  <c r="Q4433"/>
  <c r="R4433"/>
  <c r="S4433"/>
  <c r="T4433"/>
  <c r="U4433"/>
  <c r="V4433"/>
  <c r="W4433"/>
  <c r="X4433"/>
  <c r="Y4433"/>
  <c r="Z4433"/>
  <c r="AA4433"/>
  <c r="AB4433"/>
  <c r="AC4433"/>
  <c r="AD4433"/>
  <c r="H4434"/>
  <c r="I4434"/>
  <c r="J4434"/>
  <c r="K4434"/>
  <c r="L4434"/>
  <c r="M4434"/>
  <c r="N4434"/>
  <c r="O4434"/>
  <c r="P4434"/>
  <c r="Q4434"/>
  <c r="R4434"/>
  <c r="S4434"/>
  <c r="T4434"/>
  <c r="U4434"/>
  <c r="V4434"/>
  <c r="W4434"/>
  <c r="X4434"/>
  <c r="Y4434"/>
  <c r="Z4434"/>
  <c r="AA4434"/>
  <c r="AB4434"/>
  <c r="AC4434"/>
  <c r="AD4434"/>
  <c r="H4435"/>
  <c r="I4435"/>
  <c r="J4435"/>
  <c r="K4435"/>
  <c r="L4435"/>
  <c r="M4435"/>
  <c r="N4435"/>
  <c r="O4435"/>
  <c r="P4435"/>
  <c r="Q4435"/>
  <c r="R4435"/>
  <c r="S4435"/>
  <c r="T4435"/>
  <c r="U4435"/>
  <c r="V4435"/>
  <c r="W4435"/>
  <c r="X4435"/>
  <c r="Y4435"/>
  <c r="Z4435"/>
  <c r="AA4435"/>
  <c r="AB4435"/>
  <c r="AC4435"/>
  <c r="AD4435"/>
  <c r="H4436"/>
  <c r="I4436"/>
  <c r="J4436"/>
  <c r="K4436"/>
  <c r="L4436"/>
  <c r="M4436"/>
  <c r="N4436"/>
  <c r="O4436"/>
  <c r="P4436"/>
  <c r="Q4436"/>
  <c r="R4436"/>
  <c r="S4436"/>
  <c r="T4436"/>
  <c r="U4436"/>
  <c r="V4436"/>
  <c r="W4436"/>
  <c r="X4436"/>
  <c r="Y4436"/>
  <c r="Z4436"/>
  <c r="AA4436"/>
  <c r="AB4436"/>
  <c r="AC4436"/>
  <c r="AD4436"/>
  <c r="H4437"/>
  <c r="I4437"/>
  <c r="J4437"/>
  <c r="K4437"/>
  <c r="L4437"/>
  <c r="M4437"/>
  <c r="N4437"/>
  <c r="O4437"/>
  <c r="P4437"/>
  <c r="Q4437"/>
  <c r="R4437"/>
  <c r="S4437"/>
  <c r="T4437"/>
  <c r="U4437"/>
  <c r="V4437"/>
  <c r="W4437"/>
  <c r="X4437"/>
  <c r="Y4437"/>
  <c r="Z4437"/>
  <c r="AA4437"/>
  <c r="AB4437"/>
  <c r="AC4437"/>
  <c r="AD4437"/>
  <c r="H4438"/>
  <c r="I4438"/>
  <c r="J4438"/>
  <c r="K4438"/>
  <c r="L4438"/>
  <c r="M4438"/>
  <c r="N4438"/>
  <c r="O4438"/>
  <c r="P4438"/>
  <c r="Q4438"/>
  <c r="R4438"/>
  <c r="S4438"/>
  <c r="T4438"/>
  <c r="U4438"/>
  <c r="V4438"/>
  <c r="W4438"/>
  <c r="X4438"/>
  <c r="Y4438"/>
  <c r="Z4438"/>
  <c r="AA4438"/>
  <c r="AB4438"/>
  <c r="AC4438"/>
  <c r="AD4438"/>
  <c r="H4439"/>
  <c r="I4439"/>
  <c r="J4439"/>
  <c r="K4439"/>
  <c r="L4439"/>
  <c r="M4439"/>
  <c r="N4439"/>
  <c r="O4439"/>
  <c r="P4439"/>
  <c r="Q4439"/>
  <c r="R4439"/>
  <c r="S4439"/>
  <c r="T4439"/>
  <c r="U4439"/>
  <c r="V4439"/>
  <c r="W4439"/>
  <c r="X4439"/>
  <c r="Y4439"/>
  <c r="Z4439"/>
  <c r="AA4439"/>
  <c r="AB4439"/>
  <c r="AC4439"/>
  <c r="AD4439"/>
  <c r="H4440"/>
  <c r="I4440"/>
  <c r="J4440"/>
  <c r="K4440"/>
  <c r="L4440"/>
  <c r="M4440"/>
  <c r="N4440"/>
  <c r="O4440"/>
  <c r="P4440"/>
  <c r="Q4440"/>
  <c r="R4440"/>
  <c r="S4440"/>
  <c r="T4440"/>
  <c r="U4440"/>
  <c r="V4440"/>
  <c r="W4440"/>
  <c r="X4440"/>
  <c r="Y4440"/>
  <c r="Z4440"/>
  <c r="AA4440"/>
  <c r="AB4440"/>
  <c r="AC4440"/>
  <c r="AD4440"/>
  <c r="H4441"/>
  <c r="I4441"/>
  <c r="J4441"/>
  <c r="K4441"/>
  <c r="L4441"/>
  <c r="M4441"/>
  <c r="N4441"/>
  <c r="O4441"/>
  <c r="P4441"/>
  <c r="Q4441"/>
  <c r="R4441"/>
  <c r="S4441"/>
  <c r="T4441"/>
  <c r="U4441"/>
  <c r="V4441"/>
  <c r="W4441"/>
  <c r="X4441"/>
  <c r="Y4441"/>
  <c r="Z4441"/>
  <c r="AA4441"/>
  <c r="AB4441"/>
  <c r="AC4441"/>
  <c r="AD4441"/>
  <c r="H4442"/>
  <c r="I4442"/>
  <c r="J4442"/>
  <c r="K4442"/>
  <c r="L4442"/>
  <c r="M4442"/>
  <c r="N4442"/>
  <c r="O4442"/>
  <c r="P4442"/>
  <c r="Q4442"/>
  <c r="R4442"/>
  <c r="S4442"/>
  <c r="T4442"/>
  <c r="U4442"/>
  <c r="V4442"/>
  <c r="W4442"/>
  <c r="X4442"/>
  <c r="Y4442"/>
  <c r="Z4442"/>
  <c r="AA4442"/>
  <c r="AB4442"/>
  <c r="AC4442"/>
  <c r="AD4442"/>
  <c r="H4443"/>
  <c r="I4443"/>
  <c r="J4443"/>
  <c r="K4443"/>
  <c r="L4443"/>
  <c r="M4443"/>
  <c r="N4443"/>
  <c r="O4443"/>
  <c r="P4443"/>
  <c r="Q4443"/>
  <c r="R4443"/>
  <c r="S4443"/>
  <c r="T4443"/>
  <c r="U4443"/>
  <c r="V4443"/>
  <c r="W4443"/>
  <c r="X4443"/>
  <c r="Y4443"/>
  <c r="Z4443"/>
  <c r="AA4443"/>
  <c r="AB4443"/>
  <c r="AC4443"/>
  <c r="AD4443"/>
  <c r="H4444"/>
  <c r="I4444"/>
  <c r="J4444"/>
  <c r="K4444"/>
  <c r="L4444"/>
  <c r="M4444"/>
  <c r="N4444"/>
  <c r="O4444"/>
  <c r="P4444"/>
  <c r="Q4444"/>
  <c r="R4444"/>
  <c r="S4444"/>
  <c r="T4444"/>
  <c r="U4444"/>
  <c r="V4444"/>
  <c r="W4444"/>
  <c r="X4444"/>
  <c r="Y4444"/>
  <c r="Z4444"/>
  <c r="AA4444"/>
  <c r="AB4444"/>
  <c r="AC4444"/>
  <c r="AD4444"/>
  <c r="H4445"/>
  <c r="I4445"/>
  <c r="J4445"/>
  <c r="K4445"/>
  <c r="L4445"/>
  <c r="M4445"/>
  <c r="N4445"/>
  <c r="O4445"/>
  <c r="P4445"/>
  <c r="Q4445"/>
  <c r="R4445"/>
  <c r="S4445"/>
  <c r="T4445"/>
  <c r="U4445"/>
  <c r="V4445"/>
  <c r="W4445"/>
  <c r="X4445"/>
  <c r="Y4445"/>
  <c r="Z4445"/>
  <c r="AA4445"/>
  <c r="AB4445"/>
  <c r="AC4445"/>
  <c r="AD4445"/>
  <c r="H4446"/>
  <c r="I4446"/>
  <c r="J4446"/>
  <c r="K4446"/>
  <c r="L4446"/>
  <c r="M4446"/>
  <c r="N4446"/>
  <c r="O4446"/>
  <c r="P4446"/>
  <c r="Q4446"/>
  <c r="R4446"/>
  <c r="S4446"/>
  <c r="T4446"/>
  <c r="U4446"/>
  <c r="V4446"/>
  <c r="W4446"/>
  <c r="X4446"/>
  <c r="Y4446"/>
  <c r="Z4446"/>
  <c r="AA4446"/>
  <c r="AB4446"/>
  <c r="AC4446"/>
  <c r="AD4446"/>
  <c r="H4447"/>
  <c r="I4447"/>
  <c r="J4447"/>
  <c r="K4447"/>
  <c r="L4447"/>
  <c r="M4447"/>
  <c r="N4447"/>
  <c r="O4447"/>
  <c r="P4447"/>
  <c r="Q4447"/>
  <c r="R4447"/>
  <c r="S4447"/>
  <c r="T4447"/>
  <c r="U4447"/>
  <c r="V4447"/>
  <c r="W4447"/>
  <c r="X4447"/>
  <c r="Y4447"/>
  <c r="Z4447"/>
  <c r="AA4447"/>
  <c r="AB4447"/>
  <c r="AC4447"/>
  <c r="AD4447"/>
  <c r="H4448"/>
  <c r="I4448"/>
  <c r="J4448"/>
  <c r="K4448"/>
  <c r="L4448"/>
  <c r="M4448"/>
  <c r="N4448"/>
  <c r="O4448"/>
  <c r="P4448"/>
  <c r="Q4448"/>
  <c r="R4448"/>
  <c r="S4448"/>
  <c r="T4448"/>
  <c r="U4448"/>
  <c r="V4448"/>
  <c r="W4448"/>
  <c r="X4448"/>
  <c r="Y4448"/>
  <c r="Z4448"/>
  <c r="AA4448"/>
  <c r="AB4448"/>
  <c r="AC4448"/>
  <c r="AD4448"/>
  <c r="H4467"/>
  <c r="I4467"/>
  <c r="J4467"/>
  <c r="K4467"/>
  <c r="L4467"/>
  <c r="M4467"/>
  <c r="N4467"/>
  <c r="O4467"/>
  <c r="P4467"/>
  <c r="Q4467"/>
  <c r="R4467"/>
  <c r="S4467"/>
  <c r="T4467"/>
  <c r="U4467"/>
  <c r="V4467"/>
  <c r="W4467"/>
  <c r="X4467"/>
  <c r="Y4467"/>
  <c r="Z4467"/>
  <c r="AA4467"/>
  <c r="AB4467"/>
  <c r="AC4467"/>
  <c r="AD4467"/>
  <c r="H4468"/>
  <c r="I4468"/>
  <c r="J4468"/>
  <c r="K4468"/>
  <c r="L4468"/>
  <c r="M4468"/>
  <c r="N4468"/>
  <c r="O4468"/>
  <c r="P4468"/>
  <c r="Q4468"/>
  <c r="R4468"/>
  <c r="S4468"/>
  <c r="T4468"/>
  <c r="U4468"/>
  <c r="V4468"/>
  <c r="W4468"/>
  <c r="X4468"/>
  <c r="Y4468"/>
  <c r="Z4468"/>
  <c r="AA4468"/>
  <c r="AB4468"/>
  <c r="AC4468"/>
  <c r="AD4468"/>
  <c r="H4469"/>
  <c r="I4469"/>
  <c r="J4469"/>
  <c r="K4469"/>
  <c r="L4469"/>
  <c r="M4469"/>
  <c r="N4469"/>
  <c r="O4469"/>
  <c r="P4469"/>
  <c r="Q4469"/>
  <c r="R4469"/>
  <c r="S4469"/>
  <c r="T4469"/>
  <c r="U4469"/>
  <c r="V4469"/>
  <c r="W4469"/>
  <c r="X4469"/>
  <c r="Y4469"/>
  <c r="Z4469"/>
  <c r="AA4469"/>
  <c r="AB4469"/>
  <c r="AC4469"/>
  <c r="AD4469"/>
  <c r="H4470"/>
  <c r="I4470"/>
  <c r="J4470"/>
  <c r="K4470"/>
  <c r="L4470"/>
  <c r="M4470"/>
  <c r="N4470"/>
  <c r="O4470"/>
  <c r="P4470"/>
  <c r="Q4470"/>
  <c r="R4470"/>
  <c r="S4470"/>
  <c r="T4470"/>
  <c r="U4470"/>
  <c r="V4470"/>
  <c r="W4470"/>
  <c r="X4470"/>
  <c r="Y4470"/>
  <c r="Z4470"/>
  <c r="AA4470"/>
  <c r="AB4470"/>
  <c r="AC4470"/>
  <c r="AD4470"/>
  <c r="H4471"/>
  <c r="I4471"/>
  <c r="J4471"/>
  <c r="K4471"/>
  <c r="L4471"/>
  <c r="M4471"/>
  <c r="N4471"/>
  <c r="O4471"/>
  <c r="P4471"/>
  <c r="Q4471"/>
  <c r="R4471"/>
  <c r="S4471"/>
  <c r="T4471"/>
  <c r="U4471"/>
  <c r="V4471"/>
  <c r="W4471"/>
  <c r="X4471"/>
  <c r="Y4471"/>
  <c r="Z4471"/>
  <c r="AA4471"/>
  <c r="AB4471"/>
  <c r="AC4471"/>
  <c r="AD4471"/>
  <c r="H4472"/>
  <c r="I4472"/>
  <c r="J4472"/>
  <c r="K4472"/>
  <c r="L4472"/>
  <c r="M4472"/>
  <c r="N4472"/>
  <c r="O4472"/>
  <c r="P4472"/>
  <c r="Q4472"/>
  <c r="R4472"/>
  <c r="S4472"/>
  <c r="T4472"/>
  <c r="U4472"/>
  <c r="V4472"/>
  <c r="W4472"/>
  <c r="X4472"/>
  <c r="Y4472"/>
  <c r="Z4472"/>
  <c r="AA4472"/>
  <c r="AB4472"/>
  <c r="AC4472"/>
  <c r="AD4472"/>
  <c r="H4473"/>
  <c r="I4473"/>
  <c r="J4473"/>
  <c r="K4473"/>
  <c r="L4473"/>
  <c r="M4473"/>
  <c r="N4473"/>
  <c r="O4473"/>
  <c r="P4473"/>
  <c r="Q4473"/>
  <c r="R4473"/>
  <c r="S4473"/>
  <c r="T4473"/>
  <c r="U4473"/>
  <c r="V4473"/>
  <c r="W4473"/>
  <c r="X4473"/>
  <c r="Y4473"/>
  <c r="Z4473"/>
  <c r="AA4473"/>
  <c r="AB4473"/>
  <c r="AC4473"/>
  <c r="AD4473"/>
  <c r="H4474"/>
  <c r="I4474"/>
  <c r="J4474"/>
  <c r="K4474"/>
  <c r="L4474"/>
  <c r="M4474"/>
  <c r="N4474"/>
  <c r="O4474"/>
  <c r="P4474"/>
  <c r="Q4474"/>
  <c r="R4474"/>
  <c r="S4474"/>
  <c r="T4474"/>
  <c r="U4474"/>
  <c r="V4474"/>
  <c r="W4474"/>
  <c r="X4474"/>
  <c r="Y4474"/>
  <c r="Z4474"/>
  <c r="AA4474"/>
  <c r="AB4474"/>
  <c r="AC4474"/>
  <c r="AD4474"/>
  <c r="H4476"/>
  <c r="I4476"/>
  <c r="J4476"/>
  <c r="K4476"/>
  <c r="L4476"/>
  <c r="M4476"/>
  <c r="N4476"/>
  <c r="O4476"/>
  <c r="P4476"/>
  <c r="Q4476"/>
  <c r="R4476"/>
  <c r="S4476"/>
  <c r="T4476"/>
  <c r="U4476"/>
  <c r="V4476"/>
  <c r="W4476"/>
  <c r="X4476"/>
  <c r="Y4476"/>
  <c r="Z4476"/>
  <c r="AA4476"/>
  <c r="AB4476"/>
  <c r="AC4476"/>
  <c r="AD4476"/>
  <c r="H4477"/>
  <c r="I4477"/>
  <c r="J4477"/>
  <c r="K4477"/>
  <c r="L4477"/>
  <c r="M4477"/>
  <c r="N4477"/>
  <c r="O4477"/>
  <c r="P4477"/>
  <c r="Q4477"/>
  <c r="R4477"/>
  <c r="S4477"/>
  <c r="T4477"/>
  <c r="U4477"/>
  <c r="V4477"/>
  <c r="W4477"/>
  <c r="X4477"/>
  <c r="Y4477"/>
  <c r="Z4477"/>
  <c r="AA4477"/>
  <c r="AB4477"/>
  <c r="AC4477"/>
  <c r="AD4477"/>
  <c r="H4478"/>
  <c r="I4478"/>
  <c r="J4478"/>
  <c r="K4478"/>
  <c r="L4478"/>
  <c r="M4478"/>
  <c r="N4478"/>
  <c r="O4478"/>
  <c r="P4478"/>
  <c r="Q4478"/>
  <c r="R4478"/>
  <c r="S4478"/>
  <c r="T4478"/>
  <c r="U4478"/>
  <c r="V4478"/>
  <c r="W4478"/>
  <c r="X4478"/>
  <c r="Y4478"/>
  <c r="Z4478"/>
  <c r="AA4478"/>
  <c r="AB4478"/>
  <c r="AC4478"/>
  <c r="AD4478"/>
  <c r="H4479"/>
  <c r="I4479"/>
  <c r="J4479"/>
  <c r="K4479"/>
  <c r="L4479"/>
  <c r="M4479"/>
  <c r="N4479"/>
  <c r="O4479"/>
  <c r="P4479"/>
  <c r="Q4479"/>
  <c r="R4479"/>
  <c r="S4479"/>
  <c r="T4479"/>
  <c r="U4479"/>
  <c r="V4479"/>
  <c r="W4479"/>
  <c r="X4479"/>
  <c r="Y4479"/>
  <c r="Z4479"/>
  <c r="AA4479"/>
  <c r="AB4479"/>
  <c r="AC4479"/>
  <c r="AD4479"/>
  <c r="H4480"/>
  <c r="I4480"/>
  <c r="J4480"/>
  <c r="K4480"/>
  <c r="L4480"/>
  <c r="M4480"/>
  <c r="N4480"/>
  <c r="O4480"/>
  <c r="P4480"/>
  <c r="Q4480"/>
  <c r="R4480"/>
  <c r="S4480"/>
  <c r="T4480"/>
  <c r="U4480"/>
  <c r="V4480"/>
  <c r="W4480"/>
  <c r="X4480"/>
  <c r="Y4480"/>
  <c r="Z4480"/>
  <c r="AA4480"/>
  <c r="AB4480"/>
  <c r="AC4480"/>
  <c r="AD4480"/>
  <c r="H4481"/>
  <c r="I4481"/>
  <c r="J4481"/>
  <c r="K4481"/>
  <c r="L4481"/>
  <c r="M4481"/>
  <c r="N4481"/>
  <c r="O4481"/>
  <c r="P4481"/>
  <c r="Q4481"/>
  <c r="R4481"/>
  <c r="S4481"/>
  <c r="T4481"/>
  <c r="U4481"/>
  <c r="V4481"/>
  <c r="W4481"/>
  <c r="X4481"/>
  <c r="Y4481"/>
  <c r="Z4481"/>
  <c r="AA4481"/>
  <c r="AB4481"/>
  <c r="AC4481"/>
  <c r="AD4481"/>
  <c r="H4482"/>
  <c r="I4482"/>
  <c r="J4482"/>
  <c r="K4482"/>
  <c r="L4482"/>
  <c r="M4482"/>
  <c r="N4482"/>
  <c r="O4482"/>
  <c r="P4482"/>
  <c r="Q4482"/>
  <c r="R4482"/>
  <c r="S4482"/>
  <c r="T4482"/>
  <c r="U4482"/>
  <c r="V4482"/>
  <c r="W4482"/>
  <c r="X4482"/>
  <c r="Y4482"/>
  <c r="Z4482"/>
  <c r="AA4482"/>
  <c r="AB4482"/>
  <c r="AC4482"/>
  <c r="AD4482"/>
  <c r="H4483"/>
  <c r="I4483"/>
  <c r="J4483"/>
  <c r="K4483"/>
  <c r="L4483"/>
  <c r="M4483"/>
  <c r="N4483"/>
  <c r="O4483"/>
  <c r="P4483"/>
  <c r="Q4483"/>
  <c r="R4483"/>
  <c r="S4483"/>
  <c r="T4483"/>
  <c r="U4483"/>
  <c r="V4483"/>
  <c r="W4483"/>
  <c r="X4483"/>
  <c r="Y4483"/>
  <c r="Z4483"/>
  <c r="AA4483"/>
  <c r="AB4483"/>
  <c r="AC4483"/>
  <c r="AD4483"/>
  <c r="H4485"/>
  <c r="I4485"/>
  <c r="J4485"/>
  <c r="K4485"/>
  <c r="L4485"/>
  <c r="M4485"/>
  <c r="N4485"/>
  <c r="O4485"/>
  <c r="P4485"/>
  <c r="Q4485"/>
  <c r="R4485"/>
  <c r="S4485"/>
  <c r="T4485"/>
  <c r="U4485"/>
  <c r="V4485"/>
  <c r="W4485"/>
  <c r="X4485"/>
  <c r="Y4485"/>
  <c r="Z4485"/>
  <c r="AA4485"/>
  <c r="AB4485"/>
  <c r="AC4485"/>
  <c r="AD4485"/>
  <c r="H4504"/>
  <c r="I4504"/>
  <c r="J4504"/>
  <c r="K4504"/>
  <c r="L4504"/>
  <c r="M4504"/>
  <c r="N4504"/>
  <c r="O4504"/>
  <c r="P4504"/>
  <c r="Q4504"/>
  <c r="R4504"/>
  <c r="S4504"/>
  <c r="T4504"/>
  <c r="U4504"/>
  <c r="V4504"/>
  <c r="W4504"/>
  <c r="X4504"/>
  <c r="Y4504"/>
  <c r="Z4504"/>
  <c r="AA4504"/>
  <c r="AB4504"/>
  <c r="AC4504"/>
  <c r="AD4504"/>
  <c r="H4505"/>
  <c r="I4505"/>
  <c r="J4505"/>
  <c r="K4505"/>
  <c r="L4505"/>
  <c r="M4505"/>
  <c r="N4505"/>
  <c r="O4505"/>
  <c r="P4505"/>
  <c r="Q4505"/>
  <c r="R4505"/>
  <c r="S4505"/>
  <c r="T4505"/>
  <c r="U4505"/>
  <c r="V4505"/>
  <c r="W4505"/>
  <c r="X4505"/>
  <c r="Y4505"/>
  <c r="Z4505"/>
  <c r="AA4505"/>
  <c r="AB4505"/>
  <c r="AC4505"/>
  <c r="AD4505"/>
  <c r="H4506"/>
  <c r="I4506"/>
  <c r="J4506"/>
  <c r="K4506"/>
  <c r="L4506"/>
  <c r="M4506"/>
  <c r="N4506"/>
  <c r="O4506"/>
  <c r="P4506"/>
  <c r="Q4506"/>
  <c r="R4506"/>
  <c r="S4506"/>
  <c r="T4506"/>
  <c r="U4506"/>
  <c r="V4506"/>
  <c r="W4506"/>
  <c r="X4506"/>
  <c r="Y4506"/>
  <c r="Z4506"/>
  <c r="AA4506"/>
  <c r="AB4506"/>
  <c r="AC4506"/>
  <c r="AD4506"/>
  <c r="H4507"/>
  <c r="I4507"/>
  <c r="J4507"/>
  <c r="K4507"/>
  <c r="L4507"/>
  <c r="M4507"/>
  <c r="N4507"/>
  <c r="O4507"/>
  <c r="P4507"/>
  <c r="Q4507"/>
  <c r="R4507"/>
  <c r="S4507"/>
  <c r="T4507"/>
  <c r="U4507"/>
  <c r="V4507"/>
  <c r="W4507"/>
  <c r="X4507"/>
  <c r="Y4507"/>
  <c r="Z4507"/>
  <c r="AA4507"/>
  <c r="AB4507"/>
  <c r="AC4507"/>
  <c r="AD4507"/>
  <c r="H4508"/>
  <c r="I4508"/>
  <c r="J4508"/>
  <c r="K4508"/>
  <c r="L4508"/>
  <c r="M4508"/>
  <c r="N4508"/>
  <c r="O4508"/>
  <c r="P4508"/>
  <c r="Q4508"/>
  <c r="R4508"/>
  <c r="S4508"/>
  <c r="T4508"/>
  <c r="U4508"/>
  <c r="V4508"/>
  <c r="W4508"/>
  <c r="X4508"/>
  <c r="Y4508"/>
  <c r="Z4508"/>
  <c r="AA4508"/>
  <c r="AB4508"/>
  <c r="AC4508"/>
  <c r="AD4508"/>
  <c r="H4509"/>
  <c r="I4509"/>
  <c r="J4509"/>
  <c r="K4509"/>
  <c r="L4509"/>
  <c r="M4509"/>
  <c r="N4509"/>
  <c r="O4509"/>
  <c r="P4509"/>
  <c r="Q4509"/>
  <c r="R4509"/>
  <c r="S4509"/>
  <c r="T4509"/>
  <c r="U4509"/>
  <c r="V4509"/>
  <c r="W4509"/>
  <c r="X4509"/>
  <c r="Y4509"/>
  <c r="Z4509"/>
  <c r="AA4509"/>
  <c r="AB4509"/>
  <c r="AC4509"/>
  <c r="AD4509"/>
  <c r="H4510"/>
  <c r="I4510"/>
  <c r="J4510"/>
  <c r="K4510"/>
  <c r="L4510"/>
  <c r="M4510"/>
  <c r="N4510"/>
  <c r="O4510"/>
  <c r="P4510"/>
  <c r="Q4510"/>
  <c r="R4510"/>
  <c r="S4510"/>
  <c r="T4510"/>
  <c r="U4510"/>
  <c r="V4510"/>
  <c r="W4510"/>
  <c r="X4510"/>
  <c r="Y4510"/>
  <c r="Z4510"/>
  <c r="AA4510"/>
  <c r="AB4510"/>
  <c r="AC4510"/>
  <c r="AD4510"/>
  <c r="H4511"/>
  <c r="I4511"/>
  <c r="J4511"/>
  <c r="K4511"/>
  <c r="L4511"/>
  <c r="M4511"/>
  <c r="N4511"/>
  <c r="O4511"/>
  <c r="P4511"/>
  <c r="Q4511"/>
  <c r="R4511"/>
  <c r="S4511"/>
  <c r="T4511"/>
  <c r="U4511"/>
  <c r="V4511"/>
  <c r="W4511"/>
  <c r="X4511"/>
  <c r="Y4511"/>
  <c r="Z4511"/>
  <c r="AA4511"/>
  <c r="AB4511"/>
  <c r="AC4511"/>
  <c r="AD4511"/>
  <c r="H4536"/>
  <c r="I4536"/>
  <c r="J4536"/>
  <c r="K4536"/>
  <c r="L4536"/>
  <c r="M4536"/>
  <c r="N4536"/>
  <c r="O4536"/>
  <c r="P4536"/>
  <c r="Q4536"/>
  <c r="R4536"/>
  <c r="S4536"/>
  <c r="T4536"/>
  <c r="U4536"/>
  <c r="V4536"/>
  <c r="W4536"/>
  <c r="X4536"/>
  <c r="Y4536"/>
  <c r="Z4536"/>
  <c r="AA4536"/>
  <c r="AB4536"/>
  <c r="AC4536"/>
  <c r="AD4536"/>
  <c r="H4537"/>
  <c r="I4537"/>
  <c r="J4537"/>
  <c r="K4537"/>
  <c r="L4537"/>
  <c r="M4537"/>
  <c r="N4537"/>
  <c r="O4537"/>
  <c r="P4537"/>
  <c r="Q4537"/>
  <c r="R4537"/>
  <c r="S4537"/>
  <c r="T4537"/>
  <c r="U4537"/>
  <c r="V4537"/>
  <c r="W4537"/>
  <c r="X4537"/>
  <c r="Y4537"/>
  <c r="Z4537"/>
  <c r="AA4537"/>
  <c r="AB4537"/>
  <c r="AC4537"/>
  <c r="AD4537"/>
  <c r="H4538"/>
  <c r="I4538"/>
  <c r="J4538"/>
  <c r="K4538"/>
  <c r="L4538"/>
  <c r="M4538"/>
  <c r="N4538"/>
  <c r="O4538"/>
  <c r="P4538"/>
  <c r="Q4538"/>
  <c r="R4538"/>
  <c r="S4538"/>
  <c r="T4538"/>
  <c r="U4538"/>
  <c r="V4538"/>
  <c r="W4538"/>
  <c r="X4538"/>
  <c r="Y4538"/>
  <c r="Z4538"/>
  <c r="AA4538"/>
  <c r="AB4538"/>
  <c r="AC4538"/>
  <c r="AD4538"/>
  <c r="H4539"/>
  <c r="I4539"/>
  <c r="J4539"/>
  <c r="K4539"/>
  <c r="L4539"/>
  <c r="M4539"/>
  <c r="N4539"/>
  <c r="O4539"/>
  <c r="P4539"/>
  <c r="Q4539"/>
  <c r="R4539"/>
  <c r="S4539"/>
  <c r="T4539"/>
  <c r="U4539"/>
  <c r="V4539"/>
  <c r="W4539"/>
  <c r="X4539"/>
  <c r="Y4539"/>
  <c r="Z4539"/>
  <c r="AA4539"/>
  <c r="AB4539"/>
  <c r="AC4539"/>
  <c r="AD4539"/>
  <c r="H4540"/>
  <c r="I4540"/>
  <c r="J4540"/>
  <c r="K4540"/>
  <c r="L4540"/>
  <c r="M4540"/>
  <c r="N4540"/>
  <c r="O4540"/>
  <c r="P4540"/>
  <c r="Q4540"/>
  <c r="R4540"/>
  <c r="S4540"/>
  <c r="T4540"/>
  <c r="U4540"/>
  <c r="V4540"/>
  <c r="W4540"/>
  <c r="X4540"/>
  <c r="Y4540"/>
  <c r="Z4540"/>
  <c r="AA4540"/>
  <c r="AB4540"/>
  <c r="AC4540"/>
  <c r="AD4540"/>
  <c r="H4541"/>
  <c r="I4541"/>
  <c r="J4541"/>
  <c r="K4541"/>
  <c r="L4541"/>
  <c r="M4541"/>
  <c r="N4541"/>
  <c r="O4541"/>
  <c r="P4541"/>
  <c r="Q4541"/>
  <c r="R4541"/>
  <c r="S4541"/>
  <c r="T4541"/>
  <c r="U4541"/>
  <c r="V4541"/>
  <c r="W4541"/>
  <c r="X4541"/>
  <c r="Y4541"/>
  <c r="Z4541"/>
  <c r="AA4541"/>
  <c r="AB4541"/>
  <c r="AC4541"/>
  <c r="AD4541"/>
  <c r="H4542"/>
  <c r="I4542"/>
  <c r="J4542"/>
  <c r="K4542"/>
  <c r="L4542"/>
  <c r="M4542"/>
  <c r="N4542"/>
  <c r="O4542"/>
  <c r="P4542"/>
  <c r="Q4542"/>
  <c r="R4542"/>
  <c r="S4542"/>
  <c r="T4542"/>
  <c r="U4542"/>
  <c r="V4542"/>
  <c r="W4542"/>
  <c r="X4542"/>
  <c r="Y4542"/>
  <c r="Z4542"/>
  <c r="AA4542"/>
  <c r="AB4542"/>
  <c r="AC4542"/>
  <c r="AD4542"/>
  <c r="H4543"/>
  <c r="I4543"/>
  <c r="J4543"/>
  <c r="K4543"/>
  <c r="L4543"/>
  <c r="M4543"/>
  <c r="N4543"/>
  <c r="O4543"/>
  <c r="P4543"/>
  <c r="Q4543"/>
  <c r="R4543"/>
  <c r="S4543"/>
  <c r="T4543"/>
  <c r="U4543"/>
  <c r="V4543"/>
  <c r="W4543"/>
  <c r="X4543"/>
  <c r="Y4543"/>
  <c r="Z4543"/>
  <c r="AA4543"/>
  <c r="AB4543"/>
  <c r="AC4543"/>
  <c r="AD4543"/>
  <c r="H4547"/>
  <c r="I4547"/>
  <c r="J4547"/>
  <c r="K4547"/>
  <c r="L4547"/>
  <c r="M4547"/>
  <c r="N4547"/>
  <c r="O4547"/>
  <c r="P4547"/>
  <c r="Q4547"/>
  <c r="R4547"/>
  <c r="S4547"/>
  <c r="T4547"/>
  <c r="U4547"/>
  <c r="V4547"/>
  <c r="W4547"/>
  <c r="X4547"/>
  <c r="Y4547"/>
  <c r="Z4547"/>
  <c r="AA4547"/>
  <c r="AB4547"/>
  <c r="AC4547"/>
  <c r="AD4547"/>
  <c r="H4548"/>
  <c r="I4548"/>
  <c r="J4548"/>
  <c r="K4548"/>
  <c r="L4548"/>
  <c r="M4548"/>
  <c r="N4548"/>
  <c r="O4548"/>
  <c r="P4548"/>
  <c r="Q4548"/>
  <c r="R4548"/>
  <c r="S4548"/>
  <c r="T4548"/>
  <c r="U4548"/>
  <c r="V4548"/>
  <c r="W4548"/>
  <c r="X4548"/>
  <c r="Y4548"/>
  <c r="Z4548"/>
  <c r="AA4548"/>
  <c r="AB4548"/>
  <c r="AC4548"/>
  <c r="AD4548"/>
  <c r="H4549"/>
  <c r="I4549"/>
  <c r="J4549"/>
  <c r="K4549"/>
  <c r="L4549"/>
  <c r="M4549"/>
  <c r="N4549"/>
  <c r="O4549"/>
  <c r="P4549"/>
  <c r="Q4549"/>
  <c r="R4549"/>
  <c r="S4549"/>
  <c r="T4549"/>
  <c r="U4549"/>
  <c r="V4549"/>
  <c r="W4549"/>
  <c r="X4549"/>
  <c r="Y4549"/>
  <c r="Z4549"/>
  <c r="AA4549"/>
  <c r="AB4549"/>
  <c r="AC4549"/>
  <c r="AD4549"/>
  <c r="H4550"/>
  <c r="I4550"/>
  <c r="J4550"/>
  <c r="K4550"/>
  <c r="L4550"/>
  <c r="M4550"/>
  <c r="N4550"/>
  <c r="O4550"/>
  <c r="P4550"/>
  <c r="Q4550"/>
  <c r="R4550"/>
  <c r="S4550"/>
  <c r="T4550"/>
  <c r="U4550"/>
  <c r="V4550"/>
  <c r="W4550"/>
  <c r="X4550"/>
  <c r="Y4550"/>
  <c r="Z4550"/>
  <c r="AA4550"/>
  <c r="AB4550"/>
  <c r="AC4550"/>
  <c r="AD4550"/>
  <c r="H4551"/>
  <c r="I4551"/>
  <c r="J4551"/>
  <c r="K4551"/>
  <c r="L4551"/>
  <c r="M4551"/>
  <c r="N4551"/>
  <c r="O4551"/>
  <c r="P4551"/>
  <c r="Q4551"/>
  <c r="R4551"/>
  <c r="S4551"/>
  <c r="T4551"/>
  <c r="U4551"/>
  <c r="V4551"/>
  <c r="W4551"/>
  <c r="X4551"/>
  <c r="Y4551"/>
  <c r="Z4551"/>
  <c r="AA4551"/>
  <c r="AB4551"/>
  <c r="AC4551"/>
  <c r="AD4551"/>
  <c r="H4552"/>
  <c r="I4552"/>
  <c r="J4552"/>
  <c r="K4552"/>
  <c r="L4552"/>
  <c r="M4552"/>
  <c r="N4552"/>
  <c r="O4552"/>
  <c r="P4552"/>
  <c r="Q4552"/>
  <c r="R4552"/>
  <c r="S4552"/>
  <c r="T4552"/>
  <c r="U4552"/>
  <c r="V4552"/>
  <c r="W4552"/>
  <c r="X4552"/>
  <c r="Y4552"/>
  <c r="Z4552"/>
  <c r="AA4552"/>
  <c r="AB4552"/>
  <c r="AC4552"/>
  <c r="AD4552"/>
  <c r="H4553"/>
  <c r="I4553"/>
  <c r="J4553"/>
  <c r="K4553"/>
  <c r="L4553"/>
  <c r="M4553"/>
  <c r="N4553"/>
  <c r="O4553"/>
  <c r="P4553"/>
  <c r="Q4553"/>
  <c r="R4553"/>
  <c r="S4553"/>
  <c r="T4553"/>
  <c r="U4553"/>
  <c r="V4553"/>
  <c r="W4553"/>
  <c r="X4553"/>
  <c r="Y4553"/>
  <c r="Z4553"/>
  <c r="AA4553"/>
  <c r="AB4553"/>
  <c r="AC4553"/>
  <c r="AD4553"/>
  <c r="H4554"/>
  <c r="I4554"/>
  <c r="J4554"/>
  <c r="K4554"/>
  <c r="L4554"/>
  <c r="M4554"/>
  <c r="N4554"/>
  <c r="O4554"/>
  <c r="P4554"/>
  <c r="Q4554"/>
  <c r="R4554"/>
  <c r="S4554"/>
  <c r="T4554"/>
  <c r="U4554"/>
  <c r="V4554"/>
  <c r="W4554"/>
  <c r="X4554"/>
  <c r="Y4554"/>
  <c r="Z4554"/>
  <c r="AA4554"/>
  <c r="AB4554"/>
  <c r="AC4554"/>
  <c r="AD4554"/>
  <c r="I4555"/>
  <c r="J4555"/>
  <c r="N4555"/>
  <c r="S4555"/>
  <c r="X4555"/>
  <c r="AA4555"/>
  <c r="AB4555"/>
  <c r="AC4555"/>
  <c r="AD4555"/>
  <c r="H4556"/>
  <c r="I4556"/>
  <c r="J4556"/>
  <c r="K4556"/>
  <c r="L4556"/>
  <c r="M4556"/>
  <c r="N4556"/>
  <c r="O4556"/>
  <c r="P4556"/>
  <c r="Q4556"/>
  <c r="R4556"/>
  <c r="S4556"/>
  <c r="T4556"/>
  <c r="U4556"/>
  <c r="V4556"/>
  <c r="W4556"/>
  <c r="X4556"/>
  <c r="Y4556"/>
  <c r="Z4556"/>
  <c r="AA4556"/>
  <c r="AB4556"/>
  <c r="AC4556"/>
  <c r="AD4556"/>
  <c r="H4558"/>
  <c r="I4558"/>
  <c r="J4558"/>
  <c r="K4558"/>
  <c r="L4558"/>
  <c r="M4558"/>
  <c r="N4558"/>
  <c r="O4558"/>
  <c r="P4558"/>
  <c r="Q4558"/>
  <c r="R4558"/>
  <c r="S4558"/>
  <c r="T4558"/>
  <c r="U4558"/>
  <c r="V4558"/>
  <c r="W4558"/>
  <c r="X4558"/>
  <c r="Y4558"/>
  <c r="Z4558"/>
  <c r="AA4558"/>
  <c r="AB4558"/>
  <c r="AC4558"/>
  <c r="AD4558"/>
  <c r="H4559"/>
  <c r="I4559"/>
  <c r="J4559"/>
  <c r="K4559"/>
  <c r="L4559"/>
  <c r="M4559"/>
  <c r="N4559"/>
  <c r="O4559"/>
  <c r="P4559"/>
  <c r="Q4559"/>
  <c r="R4559"/>
  <c r="S4559"/>
  <c r="T4559"/>
  <c r="U4559"/>
  <c r="V4559"/>
  <c r="W4559"/>
  <c r="X4559"/>
  <c r="Y4559"/>
  <c r="Z4559"/>
  <c r="AA4559"/>
  <c r="AB4559"/>
  <c r="AC4559"/>
  <c r="AD4559"/>
  <c r="H4560"/>
  <c r="I4560"/>
  <c r="J4560"/>
  <c r="K4560"/>
  <c r="L4560"/>
  <c r="M4560"/>
  <c r="N4560"/>
  <c r="O4560"/>
  <c r="P4560"/>
  <c r="Q4560"/>
  <c r="R4560"/>
  <c r="S4560"/>
  <c r="T4560"/>
  <c r="U4560"/>
  <c r="V4560"/>
  <c r="W4560"/>
  <c r="X4560"/>
  <c r="Y4560"/>
  <c r="Z4560"/>
  <c r="AA4560"/>
  <c r="AB4560"/>
  <c r="AC4560"/>
  <c r="AD4560"/>
  <c r="H4561"/>
  <c r="I4561"/>
  <c r="J4561"/>
  <c r="K4561"/>
  <c r="L4561"/>
  <c r="M4561"/>
  <c r="N4561"/>
  <c r="O4561"/>
  <c r="P4561"/>
  <c r="Q4561"/>
  <c r="R4561"/>
  <c r="S4561"/>
  <c r="T4561"/>
  <c r="U4561"/>
  <c r="V4561"/>
  <c r="W4561"/>
  <c r="X4561"/>
  <c r="Y4561"/>
  <c r="Z4561"/>
  <c r="AA4561"/>
  <c r="AB4561"/>
  <c r="AC4561"/>
  <c r="AD4561"/>
  <c r="H4562"/>
  <c r="I4562"/>
  <c r="J4562"/>
  <c r="K4562"/>
  <c r="L4562"/>
  <c r="M4562"/>
  <c r="N4562"/>
  <c r="O4562"/>
  <c r="P4562"/>
  <c r="Q4562"/>
  <c r="R4562"/>
  <c r="S4562"/>
  <c r="T4562"/>
  <c r="U4562"/>
  <c r="V4562"/>
  <c r="W4562"/>
  <c r="X4562"/>
  <c r="Y4562"/>
  <c r="Z4562"/>
  <c r="AA4562"/>
  <c r="AB4562"/>
  <c r="AC4562"/>
  <c r="AD4562"/>
  <c r="H4563"/>
  <c r="I4563"/>
  <c r="J4563"/>
  <c r="K4563"/>
  <c r="L4563"/>
  <c r="M4563"/>
  <c r="N4563"/>
  <c r="O4563"/>
  <c r="P4563"/>
  <c r="Q4563"/>
  <c r="R4563"/>
  <c r="S4563"/>
  <c r="T4563"/>
  <c r="U4563"/>
  <c r="V4563"/>
  <c r="W4563"/>
  <c r="X4563"/>
  <c r="Y4563"/>
  <c r="Z4563"/>
  <c r="AA4563"/>
  <c r="AB4563"/>
  <c r="AC4563"/>
  <c r="AD4563"/>
  <c r="H4564"/>
  <c r="I4564"/>
  <c r="J4564"/>
  <c r="K4564"/>
  <c r="L4564"/>
  <c r="M4564"/>
  <c r="N4564"/>
  <c r="O4564"/>
  <c r="P4564"/>
  <c r="Q4564"/>
  <c r="R4564"/>
  <c r="S4564"/>
  <c r="T4564"/>
  <c r="U4564"/>
  <c r="V4564"/>
  <c r="W4564"/>
  <c r="X4564"/>
  <c r="Y4564"/>
  <c r="Z4564"/>
  <c r="AA4564"/>
  <c r="AB4564"/>
  <c r="AC4564"/>
  <c r="AD4564"/>
  <c r="H4565"/>
  <c r="I4565"/>
  <c r="J4565"/>
  <c r="K4565"/>
  <c r="L4565"/>
  <c r="M4565"/>
  <c r="N4565"/>
  <c r="O4565"/>
  <c r="P4565"/>
  <c r="Q4565"/>
  <c r="R4565"/>
  <c r="S4565"/>
  <c r="T4565"/>
  <c r="U4565"/>
  <c r="V4565"/>
  <c r="W4565"/>
  <c r="X4565"/>
  <c r="Y4565"/>
  <c r="Z4565"/>
  <c r="AA4565"/>
  <c r="AB4565"/>
  <c r="AC4565"/>
  <c r="AD4565"/>
  <c r="H4567"/>
  <c r="I4567"/>
  <c r="J4567"/>
  <c r="K4567"/>
  <c r="L4567"/>
  <c r="M4567"/>
  <c r="N4567"/>
  <c r="O4567"/>
  <c r="P4567"/>
  <c r="Q4567"/>
  <c r="R4567"/>
  <c r="S4567"/>
  <c r="T4567"/>
  <c r="U4567"/>
  <c r="V4567"/>
  <c r="W4567"/>
  <c r="X4567"/>
  <c r="Y4567"/>
  <c r="Z4567"/>
  <c r="AA4567"/>
  <c r="AB4567"/>
  <c r="AC4567"/>
  <c r="AD4567"/>
  <c r="H4568"/>
  <c r="I4568"/>
  <c r="J4568"/>
  <c r="K4568"/>
  <c r="L4568"/>
  <c r="M4568"/>
  <c r="N4568"/>
  <c r="O4568"/>
  <c r="P4568"/>
  <c r="Q4568"/>
  <c r="R4568"/>
  <c r="S4568"/>
  <c r="T4568"/>
  <c r="U4568"/>
  <c r="V4568"/>
  <c r="W4568"/>
  <c r="X4568"/>
  <c r="Y4568"/>
  <c r="Z4568"/>
  <c r="AA4568"/>
  <c r="AB4568"/>
  <c r="AC4568"/>
  <c r="AD4568"/>
  <c r="H4569"/>
  <c r="I4569"/>
  <c r="J4569"/>
  <c r="K4569"/>
  <c r="L4569"/>
  <c r="M4569"/>
  <c r="N4569"/>
  <c r="O4569"/>
  <c r="P4569"/>
  <c r="Q4569"/>
  <c r="R4569"/>
  <c r="S4569"/>
  <c r="T4569"/>
  <c r="U4569"/>
  <c r="V4569"/>
  <c r="W4569"/>
  <c r="X4569"/>
  <c r="Y4569"/>
  <c r="Z4569"/>
  <c r="AA4569"/>
  <c r="AB4569"/>
  <c r="AC4569"/>
  <c r="AD4569"/>
  <c r="H4570"/>
  <c r="I4570"/>
  <c r="J4570"/>
  <c r="K4570"/>
  <c r="L4570"/>
  <c r="M4570"/>
  <c r="N4570"/>
  <c r="O4570"/>
  <c r="P4570"/>
  <c r="Q4570"/>
  <c r="R4570"/>
  <c r="S4570"/>
  <c r="T4570"/>
  <c r="U4570"/>
  <c r="V4570"/>
  <c r="W4570"/>
  <c r="X4570"/>
  <c r="Y4570"/>
  <c r="Z4570"/>
  <c r="AA4570"/>
  <c r="AB4570"/>
  <c r="AC4570"/>
  <c r="AD4570"/>
  <c r="H4571"/>
  <c r="I4571"/>
  <c r="J4571"/>
  <c r="K4571"/>
  <c r="L4571"/>
  <c r="M4571"/>
  <c r="N4571"/>
  <c r="O4571"/>
  <c r="P4571"/>
  <c r="Q4571"/>
  <c r="R4571"/>
  <c r="S4571"/>
  <c r="T4571"/>
  <c r="U4571"/>
  <c r="V4571"/>
  <c r="W4571"/>
  <c r="X4571"/>
  <c r="Y4571"/>
  <c r="Z4571"/>
  <c r="AA4571"/>
  <c r="AB4571"/>
  <c r="AC4571"/>
  <c r="AD4571"/>
  <c r="H4572"/>
  <c r="I4572"/>
  <c r="J4572"/>
  <c r="K4572"/>
  <c r="L4572"/>
  <c r="M4572"/>
  <c r="N4572"/>
  <c r="O4572"/>
  <c r="P4572"/>
  <c r="Q4572"/>
  <c r="R4572"/>
  <c r="S4572"/>
  <c r="T4572"/>
  <c r="U4572"/>
  <c r="V4572"/>
  <c r="W4572"/>
  <c r="X4572"/>
  <c r="Y4572"/>
  <c r="Z4572"/>
  <c r="AA4572"/>
  <c r="AB4572"/>
  <c r="AC4572"/>
  <c r="AD4572"/>
  <c r="H4573"/>
  <c r="I4573"/>
  <c r="J4573"/>
  <c r="K4573"/>
  <c r="L4573"/>
  <c r="M4573"/>
  <c r="N4573"/>
  <c r="O4573"/>
  <c r="P4573"/>
  <c r="Q4573"/>
  <c r="R4573"/>
  <c r="S4573"/>
  <c r="T4573"/>
  <c r="U4573"/>
  <c r="V4573"/>
  <c r="W4573"/>
  <c r="X4573"/>
  <c r="Y4573"/>
  <c r="Z4573"/>
  <c r="AA4573"/>
  <c r="AB4573"/>
  <c r="AC4573"/>
  <c r="AD4573"/>
  <c r="H4574"/>
  <c r="I4574"/>
  <c r="J4574"/>
  <c r="K4574"/>
  <c r="L4574"/>
  <c r="M4574"/>
  <c r="N4574"/>
  <c r="O4574"/>
  <c r="P4574"/>
  <c r="Q4574"/>
  <c r="R4574"/>
  <c r="S4574"/>
  <c r="T4574"/>
  <c r="U4574"/>
  <c r="V4574"/>
  <c r="W4574"/>
  <c r="X4574"/>
  <c r="Y4574"/>
  <c r="Z4574"/>
  <c r="AA4574"/>
  <c r="AB4574"/>
  <c r="AC4574"/>
  <c r="AD4574"/>
  <c r="H4575"/>
  <c r="I4575"/>
  <c r="J4575"/>
  <c r="K4575"/>
  <c r="L4575"/>
  <c r="M4575"/>
  <c r="N4575"/>
  <c r="O4575"/>
  <c r="P4575"/>
  <c r="Q4575"/>
  <c r="R4575"/>
  <c r="S4575"/>
  <c r="T4575"/>
  <c r="U4575"/>
  <c r="V4575"/>
  <c r="W4575"/>
  <c r="X4575"/>
  <c r="Y4575"/>
  <c r="Z4575"/>
  <c r="AA4575"/>
  <c r="AB4575"/>
  <c r="AC4575"/>
  <c r="AD4575"/>
  <c r="H4577"/>
  <c r="I4577"/>
  <c r="J4577"/>
  <c r="K4577"/>
  <c r="L4577"/>
  <c r="M4577"/>
  <c r="N4577"/>
  <c r="O4577"/>
  <c r="P4577"/>
  <c r="Q4577"/>
  <c r="R4577"/>
  <c r="S4577"/>
  <c r="T4577"/>
  <c r="U4577"/>
  <c r="V4577"/>
  <c r="W4577"/>
  <c r="X4577"/>
  <c r="Y4577"/>
  <c r="Z4577"/>
  <c r="AA4577"/>
  <c r="AB4577"/>
  <c r="AC4577"/>
  <c r="AD4577"/>
  <c r="H4578"/>
  <c r="I4578"/>
  <c r="J4578"/>
  <c r="K4578"/>
  <c r="L4578"/>
  <c r="M4578"/>
  <c r="N4578"/>
  <c r="O4578"/>
  <c r="P4578"/>
  <c r="Q4578"/>
  <c r="R4578"/>
  <c r="S4578"/>
  <c r="T4578"/>
  <c r="U4578"/>
  <c r="V4578"/>
  <c r="W4578"/>
  <c r="X4578"/>
  <c r="Y4578"/>
  <c r="Z4578"/>
  <c r="AA4578"/>
  <c r="AB4578"/>
  <c r="AC4578"/>
  <c r="AD4578"/>
  <c r="H4579"/>
  <c r="I4579"/>
  <c r="J4579"/>
  <c r="K4579"/>
  <c r="L4579"/>
  <c r="M4579"/>
  <c r="N4579"/>
  <c r="O4579"/>
  <c r="P4579"/>
  <c r="Q4579"/>
  <c r="R4579"/>
  <c r="S4579"/>
  <c r="T4579"/>
  <c r="U4579"/>
  <c r="V4579"/>
  <c r="W4579"/>
  <c r="X4579"/>
  <c r="Y4579"/>
  <c r="Z4579"/>
  <c r="AA4579"/>
  <c r="AB4579"/>
  <c r="AC4579"/>
  <c r="AD4579"/>
  <c r="H4580"/>
  <c r="I4580"/>
  <c r="J4580"/>
  <c r="K4580"/>
  <c r="L4580"/>
  <c r="M4580"/>
  <c r="N4580"/>
  <c r="O4580"/>
  <c r="P4580"/>
  <c r="Q4580"/>
  <c r="R4580"/>
  <c r="S4580"/>
  <c r="T4580"/>
  <c r="U4580"/>
  <c r="V4580"/>
  <c r="W4580"/>
  <c r="X4580"/>
  <c r="Y4580"/>
  <c r="Z4580"/>
  <c r="AA4580"/>
  <c r="AB4580"/>
  <c r="AC4580"/>
  <c r="AD4580"/>
  <c r="H4581"/>
  <c r="I4581"/>
  <c r="J4581"/>
  <c r="K4581"/>
  <c r="L4581"/>
  <c r="M4581"/>
  <c r="N4581"/>
  <c r="O4581"/>
  <c r="P4581"/>
  <c r="Q4581"/>
  <c r="R4581"/>
  <c r="S4581"/>
  <c r="T4581"/>
  <c r="U4581"/>
  <c r="V4581"/>
  <c r="W4581"/>
  <c r="X4581"/>
  <c r="Y4581"/>
  <c r="Z4581"/>
  <c r="AA4581"/>
  <c r="AB4581"/>
  <c r="AC4581"/>
  <c r="AD4581"/>
  <c r="H4582"/>
  <c r="I4582"/>
  <c r="J4582"/>
  <c r="K4582"/>
  <c r="L4582"/>
  <c r="M4582"/>
  <c r="N4582"/>
  <c r="O4582"/>
  <c r="P4582"/>
  <c r="Q4582"/>
  <c r="R4582"/>
  <c r="S4582"/>
  <c r="T4582"/>
  <c r="U4582"/>
  <c r="V4582"/>
  <c r="W4582"/>
  <c r="X4582"/>
  <c r="Y4582"/>
  <c r="Z4582"/>
  <c r="AA4582"/>
  <c r="AB4582"/>
  <c r="AC4582"/>
  <c r="AD4582"/>
  <c r="H4583"/>
  <c r="I4583"/>
  <c r="J4583"/>
  <c r="K4583"/>
  <c r="L4583"/>
  <c r="M4583"/>
  <c r="N4583"/>
  <c r="O4583"/>
  <c r="P4583"/>
  <c r="Q4583"/>
  <c r="R4583"/>
  <c r="S4583"/>
  <c r="T4583"/>
  <c r="U4583"/>
  <c r="V4583"/>
  <c r="W4583"/>
  <c r="X4583"/>
  <c r="Y4583"/>
  <c r="Z4583"/>
  <c r="AA4583"/>
  <c r="AB4583"/>
  <c r="AC4583"/>
  <c r="AD4583"/>
  <c r="H4584"/>
  <c r="I4584"/>
  <c r="J4584"/>
  <c r="K4584"/>
  <c r="L4584"/>
  <c r="M4584"/>
  <c r="N4584"/>
  <c r="O4584"/>
  <c r="P4584"/>
  <c r="Q4584"/>
  <c r="R4584"/>
  <c r="S4584"/>
  <c r="T4584"/>
  <c r="U4584"/>
  <c r="V4584"/>
  <c r="W4584"/>
  <c r="X4584"/>
  <c r="Y4584"/>
  <c r="Z4584"/>
  <c r="AA4584"/>
  <c r="AB4584"/>
  <c r="AC4584"/>
  <c r="AD4584"/>
  <c r="C11" i="34"/>
  <c r="E11"/>
  <c r="G11"/>
  <c r="I11"/>
  <c r="K11"/>
  <c r="M11"/>
  <c r="O11"/>
  <c r="Q11"/>
  <c r="S11"/>
  <c r="U11"/>
  <c r="V11"/>
  <c r="X11"/>
  <c r="C13"/>
  <c r="E13"/>
  <c r="G13"/>
  <c r="I13"/>
  <c r="K13"/>
  <c r="M13"/>
  <c r="O13"/>
  <c r="Q13"/>
  <c r="S13"/>
  <c r="U13"/>
  <c r="V13"/>
  <c r="X13"/>
  <c r="C15"/>
  <c r="E15"/>
  <c r="G15"/>
  <c r="I15"/>
  <c r="K15"/>
  <c r="M15"/>
  <c r="O15"/>
  <c r="Q15"/>
  <c r="S15"/>
  <c r="U15"/>
  <c r="V15"/>
  <c r="X15"/>
  <c r="C17"/>
  <c r="E17"/>
  <c r="G17"/>
  <c r="I17"/>
  <c r="K17"/>
  <c r="M17"/>
  <c r="O17"/>
  <c r="Q17"/>
  <c r="S17"/>
  <c r="U17"/>
  <c r="V17"/>
  <c r="X17"/>
  <c r="C19"/>
  <c r="E19"/>
  <c r="G19"/>
  <c r="I19"/>
  <c r="K19"/>
  <c r="M19"/>
  <c r="O19"/>
  <c r="Q19"/>
  <c r="S19"/>
  <c r="U19"/>
  <c r="V19"/>
  <c r="X19"/>
  <c r="C21"/>
  <c r="E21"/>
  <c r="G21"/>
  <c r="I21"/>
  <c r="K21"/>
  <c r="M21"/>
  <c r="O21"/>
  <c r="Q21"/>
  <c r="S21"/>
  <c r="U21"/>
  <c r="V21"/>
  <c r="X21"/>
  <c r="C23"/>
  <c r="E23"/>
  <c r="G23"/>
  <c r="I23"/>
  <c r="K23"/>
  <c r="M23"/>
  <c r="O23"/>
  <c r="Q23"/>
  <c r="S23"/>
  <c r="U23"/>
  <c r="V23"/>
  <c r="X23"/>
  <c r="C25"/>
  <c r="E25"/>
  <c r="G25"/>
  <c r="I25"/>
  <c r="K25"/>
  <c r="M25"/>
  <c r="O25"/>
  <c r="Q25"/>
  <c r="S25"/>
  <c r="U25"/>
  <c r="V25"/>
  <c r="X25"/>
  <c r="C27"/>
  <c r="E27"/>
  <c r="G27"/>
  <c r="I27"/>
  <c r="K27"/>
  <c r="M27"/>
  <c r="O27"/>
  <c r="Q27"/>
  <c r="S27"/>
  <c r="U27"/>
  <c r="V27"/>
  <c r="X27"/>
  <c r="C29"/>
  <c r="E29"/>
  <c r="G29"/>
  <c r="I29"/>
  <c r="K29"/>
  <c r="M29"/>
  <c r="O29"/>
  <c r="Q29"/>
  <c r="S29"/>
  <c r="U29"/>
  <c r="V29"/>
  <c r="X29"/>
  <c r="C11" i="36"/>
  <c r="E11"/>
  <c r="G11"/>
  <c r="I11"/>
  <c r="K11"/>
  <c r="M11"/>
  <c r="O11"/>
  <c r="Q11"/>
  <c r="S11"/>
  <c r="U11"/>
  <c r="W11"/>
  <c r="Y11"/>
  <c r="Z11"/>
  <c r="C13"/>
  <c r="E13"/>
  <c r="G13"/>
  <c r="I13"/>
  <c r="K13"/>
  <c r="M13"/>
  <c r="O13"/>
  <c r="Q13"/>
  <c r="S13"/>
  <c r="U13"/>
  <c r="W13"/>
  <c r="Y13"/>
  <c r="Z13"/>
  <c r="C15"/>
  <c r="E15"/>
  <c r="G15"/>
  <c r="I15"/>
  <c r="K15"/>
  <c r="M15"/>
  <c r="O15"/>
  <c r="Q15"/>
  <c r="S15"/>
  <c r="U15"/>
  <c r="W15"/>
  <c r="Y15"/>
  <c r="Z15"/>
  <c r="C17"/>
  <c r="E17"/>
  <c r="G17"/>
  <c r="I17"/>
  <c r="K17"/>
  <c r="M17"/>
  <c r="O17"/>
  <c r="Q17"/>
  <c r="S17"/>
  <c r="U17"/>
  <c r="W17"/>
  <c r="Y17"/>
  <c r="Z17"/>
  <c r="C19"/>
  <c r="E19"/>
  <c r="G19"/>
  <c r="I19"/>
  <c r="K19"/>
  <c r="M19"/>
  <c r="O19"/>
  <c r="Q19"/>
  <c r="S19"/>
  <c r="U19"/>
  <c r="W19"/>
  <c r="Y19"/>
  <c r="Z19"/>
  <c r="C21"/>
  <c r="E21"/>
  <c r="G21"/>
  <c r="I21"/>
  <c r="K21"/>
  <c r="M21"/>
  <c r="O21"/>
  <c r="Q21"/>
  <c r="S21"/>
  <c r="U21"/>
  <c r="W21"/>
  <c r="Y21"/>
  <c r="Z21"/>
  <c r="C23"/>
  <c r="E23"/>
  <c r="G23"/>
  <c r="I23"/>
  <c r="K23"/>
  <c r="M23"/>
  <c r="O23"/>
  <c r="Q23"/>
  <c r="S23"/>
  <c r="U23"/>
  <c r="W23"/>
  <c r="Y23"/>
  <c r="Z23"/>
  <c r="C25"/>
  <c r="E25"/>
  <c r="G25"/>
  <c r="I25"/>
  <c r="K25"/>
  <c r="M25"/>
  <c r="O25"/>
  <c r="Q25"/>
  <c r="S25"/>
  <c r="U25"/>
  <c r="W25"/>
  <c r="Y25"/>
  <c r="Z25"/>
  <c r="C27"/>
  <c r="E27"/>
  <c r="G27"/>
  <c r="I27"/>
  <c r="K27"/>
  <c r="M27"/>
  <c r="O27"/>
  <c r="Q27"/>
  <c r="S27"/>
  <c r="U27"/>
  <c r="W27"/>
  <c r="Y27"/>
  <c r="Z27"/>
  <c r="C29"/>
  <c r="E29"/>
  <c r="G29"/>
  <c r="I29"/>
  <c r="K29"/>
  <c r="M29"/>
  <c r="O29"/>
  <c r="S29"/>
  <c r="U29"/>
  <c r="W29"/>
  <c r="Y29"/>
  <c r="Z29"/>
  <c r="Q30"/>
  <c r="C11" i="35"/>
  <c r="E11"/>
  <c r="G11"/>
  <c r="I11"/>
  <c r="K11"/>
  <c r="M11"/>
  <c r="O11"/>
  <c r="Q11"/>
  <c r="S11"/>
  <c r="U11"/>
  <c r="C13"/>
  <c r="E13"/>
  <c r="G13"/>
  <c r="I13"/>
  <c r="K13"/>
  <c r="M13"/>
  <c r="O13"/>
  <c r="Q13"/>
  <c r="S13"/>
  <c r="U13"/>
  <c r="C15"/>
  <c r="E15"/>
  <c r="G15"/>
  <c r="I15"/>
  <c r="K15"/>
  <c r="M15"/>
  <c r="O15"/>
  <c r="Q15"/>
  <c r="S15"/>
  <c r="U15"/>
  <c r="C17"/>
  <c r="E17"/>
  <c r="G17"/>
  <c r="I17"/>
  <c r="K17"/>
  <c r="M17"/>
  <c r="O17"/>
  <c r="Q17"/>
  <c r="S17"/>
  <c r="U17"/>
  <c r="C19"/>
  <c r="E19"/>
  <c r="G19"/>
  <c r="I19"/>
  <c r="K19"/>
  <c r="M19"/>
  <c r="O19"/>
  <c r="Q19"/>
  <c r="S19"/>
  <c r="U19"/>
  <c r="C21"/>
  <c r="E21"/>
  <c r="G21"/>
  <c r="I21"/>
  <c r="K21"/>
  <c r="M21"/>
  <c r="O21"/>
  <c r="Q21"/>
  <c r="S21"/>
  <c r="U21"/>
  <c r="C23"/>
  <c r="E23"/>
  <c r="G23"/>
  <c r="I23"/>
  <c r="K23"/>
  <c r="M23"/>
  <c r="O23"/>
  <c r="Q23"/>
  <c r="S23"/>
  <c r="U23"/>
  <c r="C25"/>
  <c r="E25"/>
  <c r="G25"/>
  <c r="I25"/>
  <c r="K25"/>
  <c r="M25"/>
  <c r="O25"/>
  <c r="Q25"/>
  <c r="S25"/>
  <c r="U25"/>
  <c r="C27"/>
  <c r="E27"/>
  <c r="G27"/>
  <c r="I27"/>
  <c r="K27"/>
  <c r="M27"/>
  <c r="O27"/>
  <c r="Q27"/>
  <c r="S27"/>
  <c r="U27"/>
  <c r="C29"/>
  <c r="E29"/>
  <c r="G29"/>
  <c r="I29"/>
  <c r="K29"/>
  <c r="M29"/>
  <c r="O29"/>
  <c r="Q29"/>
  <c r="S29"/>
  <c r="U29"/>
  <c r="E8" i="37"/>
  <c r="G8"/>
  <c r="I8"/>
  <c r="J8"/>
  <c r="L8"/>
  <c r="N8"/>
  <c r="P8"/>
  <c r="X8"/>
  <c r="Y8"/>
  <c r="E10"/>
  <c r="G10"/>
  <c r="I10"/>
  <c r="J10"/>
  <c r="L10"/>
  <c r="N10"/>
  <c r="P10"/>
  <c r="X10"/>
  <c r="Y10"/>
  <c r="E12"/>
  <c r="G12"/>
  <c r="I12"/>
  <c r="J12"/>
  <c r="L12"/>
  <c r="N12"/>
  <c r="P12"/>
  <c r="X12"/>
  <c r="Y12"/>
  <c r="E14"/>
  <c r="G14"/>
  <c r="I14"/>
  <c r="J14"/>
  <c r="L14"/>
  <c r="N14"/>
  <c r="P14"/>
  <c r="X14"/>
  <c r="Y14"/>
  <c r="E16"/>
  <c r="G16"/>
  <c r="I16"/>
  <c r="J16"/>
  <c r="L16"/>
  <c r="N16"/>
  <c r="P16"/>
  <c r="X16"/>
  <c r="Y16"/>
  <c r="E18"/>
  <c r="G18"/>
  <c r="I18"/>
  <c r="J18"/>
  <c r="L18"/>
  <c r="N18"/>
  <c r="P18"/>
  <c r="X18"/>
  <c r="Y18"/>
  <c r="E20"/>
  <c r="G20"/>
  <c r="I20"/>
  <c r="J20"/>
  <c r="L20"/>
  <c r="N20"/>
  <c r="P20"/>
  <c r="X20"/>
  <c r="Y20"/>
  <c r="E22"/>
  <c r="G22"/>
  <c r="I22"/>
  <c r="J22"/>
  <c r="L22"/>
  <c r="N22"/>
  <c r="P22"/>
  <c r="X22"/>
  <c r="Y22"/>
  <c r="E24"/>
  <c r="G24"/>
  <c r="I24"/>
  <c r="J24"/>
  <c r="L24"/>
  <c r="N24"/>
  <c r="P24"/>
  <c r="X24"/>
  <c r="Y24"/>
  <c r="E26"/>
  <c r="G26"/>
  <c r="I26"/>
  <c r="J26"/>
  <c r="L26"/>
  <c r="N26"/>
  <c r="P26"/>
  <c r="X26"/>
  <c r="Y26"/>
</calcChain>
</file>

<file path=xl/sharedStrings.xml><?xml version="1.0" encoding="utf-8"?>
<sst xmlns="http://schemas.openxmlformats.org/spreadsheetml/2006/main" count="1581" uniqueCount="730">
  <si>
    <t>Allocation</t>
  </si>
  <si>
    <t>Factor</t>
  </si>
  <si>
    <t>P-T-D Plant in Service</t>
  </si>
  <si>
    <t>Total</t>
  </si>
  <si>
    <t>Retail</t>
  </si>
  <si>
    <t>SGS</t>
  </si>
  <si>
    <t>OL</t>
  </si>
  <si>
    <t>SL</t>
  </si>
  <si>
    <t>Production</t>
  </si>
  <si>
    <t>Distribution</t>
  </si>
  <si>
    <t>Rate Base</t>
  </si>
  <si>
    <t>Transmission</t>
  </si>
  <si>
    <t>Label</t>
  </si>
  <si>
    <t>Constant</t>
  </si>
  <si>
    <t>ENER</t>
  </si>
  <si>
    <t>METER</t>
  </si>
  <si>
    <t>TOTCUST</t>
  </si>
  <si>
    <t>RBASE</t>
  </si>
  <si>
    <t>Operating Expense</t>
  </si>
  <si>
    <t>O&amp;M Expense</t>
  </si>
  <si>
    <t>Customer Accounts</t>
  </si>
  <si>
    <t>O&amp;M Labor</t>
  </si>
  <si>
    <t>RS</t>
  </si>
  <si>
    <t>MGS-SEC</t>
  </si>
  <si>
    <t>MGS-PRI</t>
  </si>
  <si>
    <t>LGS-SEC</t>
  </si>
  <si>
    <t>LGS-PRI</t>
  </si>
  <si>
    <t>FUNCTION</t>
  </si>
  <si>
    <t>LGS-SUB</t>
  </si>
  <si>
    <t>INPUTS FROM WORKPAPERS</t>
  </si>
  <si>
    <t>PROD_DEMAND</t>
  </si>
  <si>
    <t>PRODUCTION</t>
  </si>
  <si>
    <t>PROD_ENERGY</t>
  </si>
  <si>
    <t>ENERGY</t>
  </si>
  <si>
    <t>BULK_TRANS</t>
  </si>
  <si>
    <t>BULKTRAN</t>
  </si>
  <si>
    <t>SUB_TRANS</t>
  </si>
  <si>
    <t>SUBTRAN</t>
  </si>
  <si>
    <t>DIST_CPD</t>
  </si>
  <si>
    <t>DISTPRI</t>
  </si>
  <si>
    <t>SECDEM</t>
  </si>
  <si>
    <t>DISTSEC</t>
  </si>
  <si>
    <t>CUST_TOTAL</t>
  </si>
  <si>
    <t>CUSTOMER</t>
  </si>
  <si>
    <t>PRICUST</t>
  </si>
  <si>
    <t>DIST_PCUST</t>
  </si>
  <si>
    <t>SECCUST</t>
  </si>
  <si>
    <t>DIST_SERV</t>
  </si>
  <si>
    <t>DIST_METERS</t>
  </si>
  <si>
    <t>DIR371</t>
  </si>
  <si>
    <t>DIST_OL</t>
  </si>
  <si>
    <t>DIR373</t>
  </si>
  <si>
    <t>DIST_SL</t>
  </si>
  <si>
    <t>DIR902</t>
  </si>
  <si>
    <t>CUST_902</t>
  </si>
  <si>
    <t>DIR903</t>
  </si>
  <si>
    <t>CUST_903</t>
  </si>
  <si>
    <t>CUST451</t>
  </si>
  <si>
    <t>CUST_451</t>
  </si>
  <si>
    <t>INTERNALLY DERIVED</t>
  </si>
  <si>
    <t>DIST_POLES</t>
  </si>
  <si>
    <t>DIST_OHLINES</t>
  </si>
  <si>
    <t>DIST_UGLINES</t>
  </si>
  <si>
    <t>DIST_TRANSF</t>
  </si>
  <si>
    <t>RB_GUP_EPIS_P</t>
  </si>
  <si>
    <t>RB_GUP_EPIS_T</t>
  </si>
  <si>
    <t>RB_GUP_EPIS_D</t>
  </si>
  <si>
    <t>TOTOHLINES</t>
  </si>
  <si>
    <t>TOTUGLINES</t>
  </si>
  <si>
    <t>RB_GUP_EPIS_G</t>
  </si>
  <si>
    <t>LABOR_M</t>
  </si>
  <si>
    <t>RB_GUP_CWIP</t>
  </si>
  <si>
    <t>NP</t>
  </si>
  <si>
    <t>RSALE</t>
  </si>
  <si>
    <t>RB_GUP</t>
  </si>
  <si>
    <t>EXP_OM</t>
  </si>
  <si>
    <t>RATEBASE</t>
  </si>
  <si>
    <t>TOTOXEXP</t>
  </si>
  <si>
    <t>EXP_OM_DIST</t>
  </si>
  <si>
    <t>TOTMXEXP</t>
  </si>
  <si>
    <t>EXP_OM_CUSTACCT</t>
  </si>
  <si>
    <t>TOTOX234</t>
  </si>
  <si>
    <t>EXP_OM_CUSTSERV</t>
  </si>
  <si>
    <t>GSU</t>
  </si>
  <si>
    <t>TOTAL</t>
  </si>
  <si>
    <t>Function</t>
  </si>
  <si>
    <t>MGS</t>
  </si>
  <si>
    <t>LGS</t>
  </si>
  <si>
    <t>360 Land and Land Rights</t>
  </si>
  <si>
    <t>361 Structures and Improvements</t>
  </si>
  <si>
    <t>362 Station Equipment</t>
  </si>
  <si>
    <t>364 Poles</t>
  </si>
  <si>
    <t>365 Overhead Lines</t>
  </si>
  <si>
    <t>366 Underground Conduit</t>
  </si>
  <si>
    <t>367 Underground Lines</t>
  </si>
  <si>
    <t>368 Transformers</t>
  </si>
  <si>
    <t>369 Services</t>
  </si>
  <si>
    <t>370 Meters</t>
  </si>
  <si>
    <t>371 Installations on Cust Premises</t>
  </si>
  <si>
    <t>373 Street Lighting</t>
  </si>
  <si>
    <t>Distribution Operation</t>
  </si>
  <si>
    <t>580 Supervision &amp; Engineering</t>
  </si>
  <si>
    <t>581 Load Dispatching</t>
  </si>
  <si>
    <t>582 Station Expenses</t>
  </si>
  <si>
    <t>583 Overhead Lines</t>
  </si>
  <si>
    <t>585 Street Lighting</t>
  </si>
  <si>
    <t>586 Meters</t>
  </si>
  <si>
    <t>587 Customer Installs</t>
  </si>
  <si>
    <t>588 Miscellaneous Distribution</t>
  </si>
  <si>
    <t>589 Rents</t>
  </si>
  <si>
    <t>Distribution Maintenance</t>
  </si>
  <si>
    <t>590 Supervision &amp; Engineering</t>
  </si>
  <si>
    <t>591 Structures</t>
  </si>
  <si>
    <t>592 Station Equipment</t>
  </si>
  <si>
    <t>593 Overhead Lines</t>
  </si>
  <si>
    <t>595 Line Transformers</t>
  </si>
  <si>
    <t>596 Street Lighting</t>
  </si>
  <si>
    <t>597 Meters</t>
  </si>
  <si>
    <t>598 Miscellaneous Distribution</t>
  </si>
  <si>
    <t>Acct 581-589</t>
  </si>
  <si>
    <t>Acct 591-598</t>
  </si>
  <si>
    <t>901 Supervision</t>
  </si>
  <si>
    <t>902 Meter Read</t>
  </si>
  <si>
    <t>903 Customer Records</t>
  </si>
  <si>
    <t>904 Uncollectibles</t>
  </si>
  <si>
    <t>905 Miscellaneous</t>
  </si>
  <si>
    <t>Acct 902-904</t>
  </si>
  <si>
    <t>Acct 901-905</t>
  </si>
  <si>
    <t>Acct 580-598</t>
  </si>
  <si>
    <t>Administrative &amp; General Expense</t>
  </si>
  <si>
    <t>Production EPIS</t>
  </si>
  <si>
    <t>Transmission EPIS</t>
  </si>
  <si>
    <t>Distribution EPIS</t>
  </si>
  <si>
    <t>Production Demand</t>
  </si>
  <si>
    <t>Production Energy</t>
  </si>
  <si>
    <t>Customer Service</t>
  </si>
  <si>
    <t>Total P-T-D Plant in Service</t>
  </si>
  <si>
    <t>Total Electric Plant in Service</t>
  </si>
  <si>
    <t>Gen &amp; Int Plant</t>
  </si>
  <si>
    <t>CWIP</t>
  </si>
  <si>
    <t>Net Electric Plant in Service</t>
  </si>
  <si>
    <t>Working Capital</t>
  </si>
  <si>
    <t>Net EPIS</t>
  </si>
  <si>
    <t>Rate Base Offsets</t>
  </si>
  <si>
    <t>Total Working Capital</t>
  </si>
  <si>
    <t>Total Rate Base</t>
  </si>
  <si>
    <t>Operating Revenues</t>
  </si>
  <si>
    <t>Other Operating Revenues</t>
  </si>
  <si>
    <t>Total Operating Revenues</t>
  </si>
  <si>
    <t>MISC_SERV_REV</t>
  </si>
  <si>
    <t>594 Underground Lines</t>
  </si>
  <si>
    <t>Total Depreciation &amp; Amort Expense</t>
  </si>
  <si>
    <t>General &amp; Intangible</t>
  </si>
  <si>
    <t>Taxes Other Than Income</t>
  </si>
  <si>
    <t>Total Taxes Other Than Income</t>
  </si>
  <si>
    <t>Total Operating Expense Before Income Tax</t>
  </si>
  <si>
    <t>Schedule M Income Adjustments</t>
  </si>
  <si>
    <t>Tax Factor (Tax Rate x Apportionment)</t>
  </si>
  <si>
    <t>Kentucky Taxable Income</t>
  </si>
  <si>
    <t>Kentucky Tax</t>
  </si>
  <si>
    <t>West Virginia Taxable Income</t>
  </si>
  <si>
    <t>West Virginia Tax</t>
  </si>
  <si>
    <t>Federal Taxable Income</t>
  </si>
  <si>
    <t>Gross Current FIT</t>
  </si>
  <si>
    <t>Deferred FIT</t>
  </si>
  <si>
    <t>Total Federal Income Tax</t>
  </si>
  <si>
    <t>Total Income Tax</t>
  </si>
  <si>
    <t>Total Expenses</t>
  </si>
  <si>
    <t>Net Operating Income</t>
  </si>
  <si>
    <t>Total Revenue</t>
  </si>
  <si>
    <t>Total Other Revenue</t>
  </si>
  <si>
    <t>Firm Sales Revenue</t>
  </si>
  <si>
    <t>FORF_DISC</t>
  </si>
  <si>
    <t>XXXXXXXXXXXXXXXXXXXXXXXXXX</t>
  </si>
  <si>
    <t>Initial Total Expense</t>
  </si>
  <si>
    <t>Initial Other Revenue</t>
  </si>
  <si>
    <t>Proposed Operating Income</t>
  </si>
  <si>
    <t>Income Increase</t>
  </si>
  <si>
    <t>Gross Revenue Conversion Factor</t>
  </si>
  <si>
    <t>Revenue Increase</t>
  </si>
  <si>
    <t>Proposed Sales Revenue</t>
  </si>
  <si>
    <t>Current Rate of Return</t>
  </si>
  <si>
    <t>Proposed Rate of Return</t>
  </si>
  <si>
    <t>Calculation of Proposed Revenues</t>
  </si>
  <si>
    <t>MGS-SUB</t>
  </si>
  <si>
    <t>363 Storage Battery Equipment</t>
  </si>
  <si>
    <t>Copy these cells back up to B696 - W722</t>
  </si>
  <si>
    <t>Taxable Income Before Schedule M Adjustments</t>
  </si>
  <si>
    <t>LGS-TRA</t>
  </si>
  <si>
    <t>MW</t>
  </si>
  <si>
    <t>All Other Transmission Plant</t>
  </si>
  <si>
    <t>Bulk Transmission Plant</t>
  </si>
  <si>
    <t>Subtransmission Plant</t>
  </si>
  <si>
    <t>Total Transmisison Plant</t>
  </si>
  <si>
    <t>TRANS_TOTAL</t>
  </si>
  <si>
    <t>CUSTDEP</t>
  </si>
  <si>
    <t>CUST_DEP</t>
  </si>
  <si>
    <t>Working Capital Cash - Excl Sys Sales</t>
  </si>
  <si>
    <t>Total Working Capital - Cash</t>
  </si>
  <si>
    <t>Working Capital - Cash</t>
  </si>
  <si>
    <t>Working Capital - Prepayments</t>
  </si>
  <si>
    <t>Working Capital - Materials &amp; Supplies</t>
  </si>
  <si>
    <t>Total Working Cap - Materials &amp; Supplies</t>
  </si>
  <si>
    <t>Accumulated Deferred FIT</t>
  </si>
  <si>
    <t>Customer Advances</t>
  </si>
  <si>
    <t>Customer Deposits</t>
  </si>
  <si>
    <t>T&amp;D Plant</t>
  </si>
  <si>
    <t>TDPLANT</t>
  </si>
  <si>
    <t>Gross Utility Plant</t>
  </si>
  <si>
    <t>General</t>
  </si>
  <si>
    <t>Depreciation Reserve</t>
  </si>
  <si>
    <t>Generation</t>
  </si>
  <si>
    <t>Transmission - GSU</t>
  </si>
  <si>
    <t>Transmission - All Other</t>
  </si>
  <si>
    <t>Total Depreciation Reserve</t>
  </si>
  <si>
    <t>HR-J Post In-Service AFUDC</t>
  </si>
  <si>
    <t>Total Depreciation Adjustments</t>
  </si>
  <si>
    <t>Plant Held for Future Use - Tranmsission</t>
  </si>
  <si>
    <t>TDOMX</t>
  </si>
  <si>
    <t>REVYEC</t>
  </si>
  <si>
    <t>Total Cash Working Capital Adjustments</t>
  </si>
  <si>
    <t>Transmission &amp; Distribution</t>
  </si>
  <si>
    <t>Total CWIP</t>
  </si>
  <si>
    <t>Total Rate Base Offsets</t>
  </si>
  <si>
    <t>Total Other Operating Revenues</t>
  </si>
  <si>
    <t>Sales of Electricity</t>
  </si>
  <si>
    <t>Total Production Expenses</t>
  </si>
  <si>
    <t>Total Transmission Expenses</t>
  </si>
  <si>
    <t>EXP_OM_TRAN</t>
  </si>
  <si>
    <t>Total A&amp;G Expenses</t>
  </si>
  <si>
    <t>O&amp;M Adjustments</t>
  </si>
  <si>
    <t>Total Distribution Operations Expenses</t>
  </si>
  <si>
    <t>Total Distribution Maintenance Expenses</t>
  </si>
  <si>
    <t>Total Distribution O&amp;M</t>
  </si>
  <si>
    <t>Adjusted Operating &amp; Maintenance Expenses</t>
  </si>
  <si>
    <t>Total O&amp;M Expenses</t>
  </si>
  <si>
    <t>Total Adjustments to Taxes Other Than Income</t>
  </si>
  <si>
    <t>Adjusted Taxes Other Than Income</t>
  </si>
  <si>
    <t>Gross Operating Income</t>
  </si>
  <si>
    <t>Interest Synchronization Tax</t>
  </si>
  <si>
    <t>Acct 560-574</t>
  </si>
  <si>
    <t>A&amp;G Regulatory</t>
  </si>
  <si>
    <t>REV</t>
  </si>
  <si>
    <t>FUELREV</t>
  </si>
  <si>
    <t>REV_SALES</t>
  </si>
  <si>
    <t>Acct 560-598</t>
  </si>
  <si>
    <t>Book vs. Tax Depreciation - Normalized</t>
  </si>
  <si>
    <t>AFUDC - HR/J</t>
  </si>
  <si>
    <t>ABFUDC</t>
  </si>
  <si>
    <t>ABFUDC - HR/J</t>
  </si>
  <si>
    <t>Interest Capitalization</t>
  </si>
  <si>
    <t>Deferred Fuel</t>
  </si>
  <si>
    <t>Provision for Possible Revenue Refunds</t>
  </si>
  <si>
    <t>Percent Repair Allowance</t>
  </si>
  <si>
    <t>Book/Tax Unit of Property</t>
  </si>
  <si>
    <t>Book/Tax Unit of Property - SEC 481</t>
  </si>
  <si>
    <t>Tax Amortization of Pollution Control</t>
  </si>
  <si>
    <t>MTM Book Gain Above the Line Tax Deferral</t>
  </si>
  <si>
    <t>Mark &amp; Spread Deferral - 283 A/L</t>
  </si>
  <si>
    <t>Mark &amp; Spread Deferral - 190 A/L</t>
  </si>
  <si>
    <t>Provision for Workers Comp</t>
  </si>
  <si>
    <t>Regulatory Asset Accrued SFAS 112</t>
  </si>
  <si>
    <t>Removal Costs</t>
  </si>
  <si>
    <t>Nontaxable Defd Compensation CSV Earn</t>
  </si>
  <si>
    <t>Accrued Book ARO Expense - SFAS 143</t>
  </si>
  <si>
    <t>Accrd SFAS 112 Post Employment Benefits</t>
  </si>
  <si>
    <t>Accrued OPEB Costs SFAS 158</t>
  </si>
  <si>
    <t>Accrued SFAS 106 Post Retirement Exp</t>
  </si>
  <si>
    <t>Accrued Book Pension Costs - SFAS 158</t>
  </si>
  <si>
    <t>Supplemental Executive Retirement</t>
  </si>
  <si>
    <t>Accrd Supplemental Savings Plan Exp</t>
  </si>
  <si>
    <t>Accrd Supplemental Exec Retirement SFAS 158</t>
  </si>
  <si>
    <t>Accrued PSI Plan Expenses</t>
  </si>
  <si>
    <t>Book Provision for Uncollectible Accounts</t>
  </si>
  <si>
    <t>Provision for Trading Credit Risk (Above Line)</t>
  </si>
  <si>
    <t>Provision for FAS 157 A/L</t>
  </si>
  <si>
    <t>Reg Asset on Deferred RTO Costs</t>
  </si>
  <si>
    <t>Deferred Book Contract Revenue</t>
  </si>
  <si>
    <t>Deferred Demand Side Management Exp</t>
  </si>
  <si>
    <t>Book &gt; Tax Basis - EMA A/C 283</t>
  </si>
  <si>
    <t>Advance Rental Income</t>
  </si>
  <si>
    <t>Reg Liability - Unrealized MTM Gain Deferral</t>
  </si>
  <si>
    <t>Reg Asset - SFAS 158 Pensions</t>
  </si>
  <si>
    <t>Reg Asset - SFAS 158 SERP</t>
  </si>
  <si>
    <t>Reg Asset - SFAS 158 OPEB</t>
  </si>
  <si>
    <t>Capitalized Software Costs Tax</t>
  </si>
  <si>
    <t>Book Leases Capitalized for Tax</t>
  </si>
  <si>
    <t>Capitalized Software Costs Book</t>
  </si>
  <si>
    <t>Book Amortization Loss on Reacquired Debt</t>
  </si>
  <si>
    <t>Total Revenues</t>
  </si>
  <si>
    <t>Total Schedule M Adjustments - Per Books</t>
  </si>
  <si>
    <t>Adjustments to Per Books Schedule M</t>
  </si>
  <si>
    <t>FUELR</t>
  </si>
  <si>
    <t>Adjusted Schedule M</t>
  </si>
  <si>
    <t>Feedback Prior ITC Normalization Tax</t>
  </si>
  <si>
    <t>DFIT for Book vs Tax Depreciation Normalized</t>
  </si>
  <si>
    <t>DFIT ABFUDC</t>
  </si>
  <si>
    <t>Tax Amortization of Pollution Control Equip.</t>
  </si>
  <si>
    <t>Accrued Book Pension Expense</t>
  </si>
  <si>
    <t>Accrd Suppl Executive Retirement - SFAS 158</t>
  </si>
  <si>
    <t>Accrd Book Supplemental Savings Plan</t>
  </si>
  <si>
    <t>Book Provision - Uncollectible Accounts</t>
  </si>
  <si>
    <t>Accrd Companywide Incentive Plan</t>
  </si>
  <si>
    <t>Prov for Trading Credit Risk - Above the Line</t>
  </si>
  <si>
    <t>Accrd Book Vacation Pay</t>
  </si>
  <si>
    <t>Reg Asset SFAS 158 Pensions</t>
  </si>
  <si>
    <t>Reg Asset SFAS 158 SERP</t>
  </si>
  <si>
    <t>Reg Asset SFAS 158 OPEB</t>
  </si>
  <si>
    <t>Accrued SFAS 106 Post Retirement Expense</t>
  </si>
  <si>
    <t>Accrued SFAS 112 Post Employment Benefits</t>
  </si>
  <si>
    <t>Accrued Book ARO Expense SFAS 143</t>
  </si>
  <si>
    <t>Reg Asset - Accrued SFAS 112</t>
  </si>
  <si>
    <t>AFUDC Offset</t>
  </si>
  <si>
    <t>Total Per Books AFUDC Offset</t>
  </si>
  <si>
    <t>FORF DISCOUNTS</t>
  </si>
  <si>
    <t>YEAR END CUST ADJ</t>
  </si>
  <si>
    <t>SALES OF ELECTRICITY</t>
  </si>
  <si>
    <t>EXP_OTHTAX_PSC</t>
  </si>
  <si>
    <t>Electric Plant in Service</t>
  </si>
  <si>
    <t>RB_GUP_EPIS</t>
  </si>
  <si>
    <t>REVYEC Total</t>
  </si>
  <si>
    <t>REVYEC TOTAL</t>
  </si>
  <si>
    <t>FORF_DISC TOTAL</t>
  </si>
  <si>
    <t>NOI - Functionalized</t>
  </si>
  <si>
    <t>Plant Held for Future Use - Distribution</t>
  </si>
  <si>
    <t>Federal Insurance Contribution Excise</t>
  </si>
  <si>
    <t>Federal Unemployment Tax</t>
  </si>
  <si>
    <t>Kentucky PSC Maintenance</t>
  </si>
  <si>
    <t>Kentucky Sales &amp; Use</t>
  </si>
  <si>
    <t>Kentucky Real &amp; Personal Property</t>
  </si>
  <si>
    <t>Total Other Operating Revenue Adjustments</t>
  </si>
  <si>
    <t>Interest on Customer Deposits</t>
  </si>
  <si>
    <t>Production O&amp;M Labor</t>
  </si>
  <si>
    <t>LABOR_PROD</t>
  </si>
  <si>
    <t>Total Adjustments to Electric Plant in Service</t>
  </si>
  <si>
    <t>Total Depreciation &amp; Amort Adjustments</t>
  </si>
  <si>
    <t>Total Working Cap - Materials &amp; Supplies Adjustments</t>
  </si>
  <si>
    <t>Total Adjusted CWIP</t>
  </si>
  <si>
    <t>Reg Asset Medicare Subsidy Flow Thru</t>
  </si>
  <si>
    <t>Nondeductible Meals and Travel &amp; Entertainment</t>
  </si>
  <si>
    <t>Accrued Companywide Incentive Plan</t>
  </si>
  <si>
    <t>Accrued Book Vacation Pay</t>
  </si>
  <si>
    <t>(ICDP) Incentive Comp Deferral Plan</t>
  </si>
  <si>
    <t>Accrued Book Severance Benefits</t>
  </si>
  <si>
    <t>Customer Adv Inc for Tax</t>
  </si>
  <si>
    <t>Deferred Storm Damage</t>
  </si>
  <si>
    <t>SFAS 109 - Deferred SIT Liability</t>
  </si>
  <si>
    <t>IRS Capitalization Adjustment</t>
  </si>
  <si>
    <t>Reg Asset - SFAS 109 - Deferred SIT Liability</t>
  </si>
  <si>
    <t>Adjustments to Rate Base Offsets</t>
  </si>
  <si>
    <t>Total Adjustments to Rate Base Offsets</t>
  </si>
  <si>
    <t>Deferred Fuel Costs</t>
  </si>
  <si>
    <t>(IDCP) Incentive Comp Deferral Plan</t>
  </si>
  <si>
    <t>Accrd Book Severance Benefits</t>
  </si>
  <si>
    <t>Total Per Books DFIT</t>
  </si>
  <si>
    <t>Total Deferred FIT</t>
  </si>
  <si>
    <t>JCWA Depreciation Adjustment</t>
  </si>
  <si>
    <t>Kentucky Taxable Income Before Adjustments</t>
  </si>
  <si>
    <t>Federal Domestic Production Activity</t>
  </si>
  <si>
    <t>Michigan Taxable Income Before Depreciation Adjustment</t>
  </si>
  <si>
    <t>Michigan Taxable Income</t>
  </si>
  <si>
    <t>Michigan Tax</t>
  </si>
  <si>
    <t>West Virginia Taxable Income Before Adjustments</t>
  </si>
  <si>
    <t>Illinois Taxable Income Before Depreciation Adjustment</t>
  </si>
  <si>
    <t>Illinois Taxable Income</t>
  </si>
  <si>
    <t>Apportionment Factor</t>
  </si>
  <si>
    <t>Post Apportionment Schedule M Adjustments</t>
  </si>
  <si>
    <t>Tax Rate</t>
  </si>
  <si>
    <t>Post Apportionment Taxable Income</t>
  </si>
  <si>
    <t>Apportioned Illinois State Taxable Income</t>
  </si>
  <si>
    <t>Illinois Tax</t>
  </si>
  <si>
    <t>Total AFUDC Offset Adjustments</t>
  </si>
  <si>
    <t>CUST_DEP_FXNL</t>
  </si>
  <si>
    <t>REVYEC_EXP_OM</t>
  </si>
  <si>
    <t>REVYEC_EXP_OM allocator is the basis to allocate the O&amp;M portion of the Customer Annualization (Year End Customer) Adjustment.  It is spread to the functions within each tariff class using total O&amp;M.</t>
  </si>
  <si>
    <t>REVYEC_FXNL is a spreading of the REVYEC allocator to each function within the tariff classes using the RSALE allocator.</t>
  </si>
  <si>
    <t>REVYEC_FXNL</t>
  </si>
  <si>
    <t>FORF_DISC_FXNL Calculation - In order to properly assign forfeited discounts to the various functions within the customer classes, allocate it using the RSALE allocator</t>
  </si>
  <si>
    <t>FORF_DISC_FXNL</t>
  </si>
  <si>
    <t>Total Adjusted Depreciation Reserve</t>
  </si>
  <si>
    <t>Total Plant Held for Future Use</t>
  </si>
  <si>
    <t>Percent Revenue Increase</t>
  </si>
  <si>
    <t>Kentucky Power Company</t>
  </si>
  <si>
    <t>Proposed Revenue Allocation</t>
  </si>
  <si>
    <t xml:space="preserve"> Current Equalized Rate of Return </t>
  </si>
  <si>
    <t xml:space="preserve"> Current</t>
  </si>
  <si>
    <t>Current</t>
  </si>
  <si>
    <t>Rate</t>
  </si>
  <si>
    <t>Percent</t>
  </si>
  <si>
    <t>Revenue</t>
  </si>
  <si>
    <t>Income</t>
  </si>
  <si>
    <t>Sales</t>
  </si>
  <si>
    <t>Class</t>
  </si>
  <si>
    <t>Base</t>
  </si>
  <si>
    <t>ROR %</t>
  </si>
  <si>
    <t>Increase</t>
  </si>
  <si>
    <t>Subsidy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</si>
  <si>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</si>
  <si>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</si>
  <si>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</si>
  <si>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</si>
  <si>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</si>
  <si>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</si>
  <si>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</si>
  <si>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</si>
  <si>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</si>
  <si>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</si>
  <si>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</si>
  <si>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(12)=(11)-(2)</t>
  </si>
  <si>
    <t xml:space="preserve"> </t>
  </si>
  <si>
    <t xml:space="preserve">      Gross Rev Conversion Factor:</t>
  </si>
  <si>
    <t xml:space="preserve"> Proposed Revenue Allocation </t>
  </si>
  <si>
    <t xml:space="preserve">Proposed </t>
  </si>
  <si>
    <t>(12)</t>
  </si>
  <si>
    <t>(13)=(7)-(12)</t>
  </si>
  <si>
    <t>(14)</t>
  </si>
  <si>
    <t>Total Adjusted AFUDC Offsets</t>
  </si>
  <si>
    <t>DFIT Adjustments</t>
  </si>
  <si>
    <t>Total Adjustments to DFIT</t>
  </si>
  <si>
    <t>Total Adjusted Electric Plant in Service</t>
  </si>
  <si>
    <t>Kentucky Business Occup Taxes</t>
  </si>
  <si>
    <t>WEATHER</t>
  </si>
  <si>
    <t>WEATHER_NORM</t>
  </si>
  <si>
    <t>WEATHER_FXNL Calculation - In order to properly assign the weather normalization load adjustment to the various functions within the customer classes, allocate it using the RSALE allocator</t>
  </si>
  <si>
    <t>WEATHER_NORM TOTAL</t>
  </si>
  <si>
    <t>WEATHER_FXNL</t>
  </si>
  <si>
    <t>Allowance for Borrowed Funds Used During Construction</t>
  </si>
  <si>
    <t>Gain/Loss on Disposition of Utility Plant</t>
  </si>
  <si>
    <t>Gain/Loss on Disposition of Allowances</t>
  </si>
  <si>
    <t>Accretion</t>
  </si>
  <si>
    <t>Interest Income - Corp.  Borrowing Program</t>
  </si>
  <si>
    <t>Interest Expense - Corp. Borrowing Program</t>
  </si>
  <si>
    <t>Other Expenses</t>
  </si>
  <si>
    <t>Other Interest Expense</t>
  </si>
  <si>
    <t>Total Other Expenses</t>
  </si>
  <si>
    <t>Total Adjustments to Other Expenses</t>
  </si>
  <si>
    <t>Total Adjusted Other Expenses</t>
  </si>
  <si>
    <t>Deferred Rev - Bonus Lease - Long-Term</t>
  </si>
  <si>
    <t>Apportioned West Virginia Taxable Income</t>
  </si>
  <si>
    <t>Total Current State Income Tax</t>
  </si>
  <si>
    <t>Deferred State Income Tax</t>
  </si>
  <si>
    <t>Total Adjusted Deferred State Income Tax</t>
  </si>
  <si>
    <t>Deferred Revenue - Bonus Lease Long-Term</t>
  </si>
  <si>
    <t>Medicare Subsidy (PPACA) Reg Asset</t>
  </si>
  <si>
    <t>Deferred State Income Taxes</t>
  </si>
  <si>
    <t>Year End Migration Revenue</t>
  </si>
  <si>
    <t>IGS</t>
  </si>
  <si>
    <t>IGS-SEC</t>
  </si>
  <si>
    <t>IGS-PRI</t>
  </si>
  <si>
    <t>IGS-SUB</t>
  </si>
  <si>
    <t>IGS-TRA</t>
  </si>
  <si>
    <t>PS-SEC</t>
  </si>
  <si>
    <t>PS-PRI</t>
  </si>
  <si>
    <t>PS</t>
  </si>
  <si>
    <t>Non-Firm Sales: Energy</t>
  </si>
  <si>
    <t>Non-Firm Sales: Demand</t>
  </si>
  <si>
    <t>Total Sales of Electricity Adjustments</t>
  </si>
  <si>
    <t>Total Operations and Maintenance Expense Adjustments</t>
  </si>
  <si>
    <t>A/R Factoring</t>
  </si>
  <si>
    <t>Book/Tax Unit of Property - DFIT FBK</t>
  </si>
  <si>
    <t xml:space="preserve">Property Tax - State 2- Old Method        </t>
  </si>
  <si>
    <t>NET CCS FEED STUDY COSTS</t>
  </si>
  <si>
    <t>REMOVAL CST - BIG SANDY</t>
  </si>
  <si>
    <t>SPENT ARO - BIG SANDY</t>
  </si>
  <si>
    <t>NBV - ARO - RETIRED PLANTS</t>
  </si>
  <si>
    <t xml:space="preserve">BIG SANDY U1 OR-UNDER RECOV </t>
  </si>
  <si>
    <t>BIG SANDY RETIRE COSTS RECOV</t>
  </si>
  <si>
    <t>BIG SANDY RETIRE RIDER U2 O&amp;M</t>
  </si>
  <si>
    <t>UND RECOV-PURCH PWR PPA</t>
  </si>
  <si>
    <t>DEFD DEPREC-ENVIRONMENTAL</t>
  </si>
  <si>
    <t>DEFD O&amp;M-ENVIRONMENTAL CSTS</t>
  </si>
  <si>
    <t>DEFD CONSUM EXP-ENVIRON CSTS</t>
  </si>
  <si>
    <t>DEFD PROP TAX EXP-ENVIRON CSTS</t>
  </si>
  <si>
    <t>NERC COMPL/CYBER SEC-DEF DEPR</t>
  </si>
  <si>
    <t>CAPACITY CHARGE TARIFF REV</t>
  </si>
  <si>
    <t>DEFD DEPR-BIG SANDY U1 GAS</t>
  </si>
  <si>
    <t>DEFD PROP TAX-BIG SANDY U1 GAS</t>
  </si>
  <si>
    <t>M&amp;S RETIRING PLANTS</t>
  </si>
  <si>
    <t xml:space="preserve">     500-Supervision  &amp; Engineering</t>
  </si>
  <si>
    <t xml:space="preserve">     501-Fuel Delivered and Consumed</t>
  </si>
  <si>
    <t xml:space="preserve">     502-Steam / Consumables</t>
  </si>
  <si>
    <t xml:space="preserve">     503-Steam other Sources</t>
  </si>
  <si>
    <t xml:space="preserve">     504-Steam Transferred Credit</t>
  </si>
  <si>
    <t xml:space="preserve">     505-Electric</t>
  </si>
  <si>
    <t xml:space="preserve">     506-Misc. Steam Power Expenses</t>
  </si>
  <si>
    <t xml:space="preserve">     507-Rents</t>
  </si>
  <si>
    <t xml:space="preserve">     508-IPP Operations</t>
  </si>
  <si>
    <t xml:space="preserve">     509-Allowances</t>
  </si>
  <si>
    <t xml:space="preserve">     510-Supervision &amp; Engineering</t>
  </si>
  <si>
    <t xml:space="preserve">     511-Structures</t>
  </si>
  <si>
    <t xml:space="preserve">     512-Boiler Plant</t>
  </si>
  <si>
    <t xml:space="preserve">     513-Electric Plant</t>
  </si>
  <si>
    <t xml:space="preserve">     514-Misc Steam Plant</t>
  </si>
  <si>
    <t xml:space="preserve">     555-Purchased Power Expense Demand</t>
  </si>
  <si>
    <t xml:space="preserve">     555-Purchased Power Expense Energy</t>
  </si>
  <si>
    <t xml:space="preserve">     556-Sys Control &amp; Load Dispatching</t>
  </si>
  <si>
    <t xml:space="preserve">     557- Other Expenses</t>
  </si>
  <si>
    <t xml:space="preserve">     560-Supervision &amp; Engineering</t>
  </si>
  <si>
    <t xml:space="preserve">     561-Load Dispatching - Company</t>
  </si>
  <si>
    <t xml:space="preserve">     561-Load Dispatching - PJM</t>
  </si>
  <si>
    <t xml:space="preserve">     562-Station Equipment</t>
  </si>
  <si>
    <t xml:space="preserve">     563-Overhead Lines</t>
  </si>
  <si>
    <t xml:space="preserve">     564-Underground Lines</t>
  </si>
  <si>
    <t xml:space="preserve">     565  LSE Transmission Purchases </t>
  </si>
  <si>
    <t xml:space="preserve">     565  LSE Transmission Purchases - Retail Energy</t>
  </si>
  <si>
    <t xml:space="preserve">     565  Transmission by Others</t>
  </si>
  <si>
    <t xml:space="preserve">     565  Transmission Purchases - Non-Juris</t>
  </si>
  <si>
    <t xml:space="preserve">     566-Misc Transmission</t>
  </si>
  <si>
    <t xml:space="preserve">     567-Rents</t>
  </si>
  <si>
    <t>Total Transmission Maintenance</t>
  </si>
  <si>
    <t xml:space="preserve">     568-Supervision &amp; Engineering</t>
  </si>
  <si>
    <t xml:space="preserve">     569-Structures</t>
  </si>
  <si>
    <t xml:space="preserve">     570-Station Equipment</t>
  </si>
  <si>
    <t xml:space="preserve">     571-Overhead Lines</t>
  </si>
  <si>
    <t xml:space="preserve">     572-Underground Lines</t>
  </si>
  <si>
    <t xml:space="preserve">     573-Misc Transmission Expenses</t>
  </si>
  <si>
    <t xml:space="preserve">     575- PJM Admin</t>
  </si>
  <si>
    <t>Total Transmission O&amp;M</t>
  </si>
  <si>
    <t xml:space="preserve">     5930010 Storm Expense Amortization</t>
  </si>
  <si>
    <t xml:space="preserve">     593-Forestry Direct Assigned</t>
  </si>
  <si>
    <t xml:space="preserve">     920-Salaries</t>
  </si>
  <si>
    <t xml:space="preserve">     921-Office Supplies</t>
  </si>
  <si>
    <t xml:space="preserve">     922-Administrative Expense Transferred</t>
  </si>
  <si>
    <t xml:space="preserve">     923-Outside Services</t>
  </si>
  <si>
    <t xml:space="preserve">     924-Property Insurance</t>
  </si>
  <si>
    <t xml:space="preserve">     925-Injuries &amp; Damages</t>
  </si>
  <si>
    <t xml:space="preserve">     926-Employee Pension &amp; Benefits</t>
  </si>
  <si>
    <t xml:space="preserve">     9260057 Post Ret Medicare Subsidy Direct</t>
  </si>
  <si>
    <t xml:space="preserve">     927-Franchise Requirements</t>
  </si>
  <si>
    <t xml:space="preserve">     928-Regulatory Commission Expense Allocated</t>
  </si>
  <si>
    <t xml:space="preserve">     928- Rate Case Expense</t>
  </si>
  <si>
    <t xml:space="preserve">     931-Rent</t>
  </si>
  <si>
    <t xml:space="preserve">     930-General Advertising Expense</t>
  </si>
  <si>
    <t>Total A&amp;G Operation</t>
  </si>
  <si>
    <t>Federal Excise</t>
  </si>
  <si>
    <t>Municipal License</t>
  </si>
  <si>
    <t>Regis Fee</t>
  </si>
  <si>
    <t>Gross Receipts Tax</t>
  </si>
  <si>
    <t>Taxes on Capital Leases</t>
  </si>
  <si>
    <t>RESTRICTED STOCK PLAN</t>
  </si>
  <si>
    <t>Restricted Stock Plan</t>
  </si>
  <si>
    <t>WEATHER_FXNL_OM</t>
  </si>
  <si>
    <t>Twelve Months Ended February, 28, 2017</t>
  </si>
  <si>
    <t>Adjustments to CWIP</t>
  </si>
  <si>
    <t>Cash Working Capital Adjustments</t>
  </si>
  <si>
    <t>CPT - 12 CP</t>
  </si>
  <si>
    <t>CPST - 12 CP</t>
  </si>
  <si>
    <t>CPD - 12 CP</t>
  </si>
  <si>
    <t>TRAN_LSE</t>
  </si>
  <si>
    <t>584 Underground Lines</t>
  </si>
  <si>
    <t>Total A&amp;G Maintenance</t>
  </si>
  <si>
    <t>Adjusted Net Operating Income</t>
  </si>
  <si>
    <t>Calculation of CUST_DEP Allocator</t>
  </si>
  <si>
    <t>Total State Income Tax (Current + Deferred)</t>
  </si>
  <si>
    <t>Total Firm Sales</t>
  </si>
  <si>
    <t>450-Forfeited Discounts</t>
  </si>
  <si>
    <t>451-Miscellaneous Service Revenue</t>
  </si>
  <si>
    <t>454x-Rent from Electric Prop - Poles</t>
  </si>
  <si>
    <t>454x-Rent from Electric Prop - Production</t>
  </si>
  <si>
    <t>454x-Rent from Electric Prop - Transmission</t>
  </si>
  <si>
    <t>454x-Rent from Electric Prop - Other Dist</t>
  </si>
  <si>
    <t>456-Other Electric Revenue - Production Energy</t>
  </si>
  <si>
    <t>456-Other Electric Revenue - Transmission</t>
  </si>
  <si>
    <t>456-Other Electric Revenue - Dist</t>
  </si>
  <si>
    <t>456-Other Electric LSE Charge</t>
  </si>
  <si>
    <t>456-Other Electric Revenues DSM</t>
  </si>
  <si>
    <t>CPG - 12 CP</t>
  </si>
  <si>
    <t>Same as CPG</t>
  </si>
  <si>
    <t>Same as CPT</t>
  </si>
  <si>
    <t>( NCP + SNCP ) / 2</t>
  </si>
  <si>
    <t>TOTCust excl Sub. &amp; Tran.</t>
  </si>
  <si>
    <t>TOTCust excl Pri., Sub. &amp; Tran.</t>
  </si>
  <si>
    <t>Weighted TOTCUST</t>
  </si>
  <si>
    <t>Calculated</t>
  </si>
  <si>
    <t>Weighted</t>
  </si>
  <si>
    <t>Average</t>
  </si>
  <si>
    <t>Show under production as it is capturing load (LSE) charges for transmission service, whereas the bulktran and subtran buckets are capturing the costs and revenues as a transmission owner (TO).</t>
  </si>
  <si>
    <t>Check (SB=0)</t>
  </si>
  <si>
    <t>Same as BULK_TRANS</t>
  </si>
  <si>
    <t>RB_GUP-Land_P</t>
  </si>
  <si>
    <t>RB_GUP-Land_T</t>
  </si>
  <si>
    <t>RB_GUP-Land_D</t>
  </si>
  <si>
    <t>RB_GUP-Land_G</t>
  </si>
  <si>
    <t>Prod. GUP less Land</t>
  </si>
  <si>
    <t>Trans. GUP less Land</t>
  </si>
  <si>
    <t>Dist. GUP less Land</t>
  </si>
  <si>
    <t>Gen. GUP less Land</t>
  </si>
  <si>
    <t>Transmission Land</t>
  </si>
  <si>
    <t>Production Land</t>
  </si>
  <si>
    <t>Distribution Land</t>
  </si>
  <si>
    <t>General Land</t>
  </si>
  <si>
    <t>Allocate on LABOR_M</t>
  </si>
  <si>
    <t>Allocate on DIST_CPD</t>
  </si>
  <si>
    <t>Allocate on BULK_TRANS</t>
  </si>
  <si>
    <t>Allocate on PROD_DEMAND</t>
  </si>
  <si>
    <t>Acct 907-910</t>
  </si>
  <si>
    <t>EXP_OM_LPP</t>
  </si>
  <si>
    <t>functions below:</t>
  </si>
  <si>
    <t>Spread by class; alloc. to</t>
  </si>
  <si>
    <t>Same as</t>
  </si>
  <si>
    <t xml:space="preserve">Excl. 580 - </t>
  </si>
  <si>
    <t>Acct. 580 allocated</t>
  </si>
  <si>
    <t>Rent Revenues</t>
  </si>
  <si>
    <t>REV_RENT</t>
  </si>
  <si>
    <t>Same as RSALE</t>
  </si>
  <si>
    <t xml:space="preserve">Excl. 590 - </t>
  </si>
  <si>
    <t>on this: TOTMXEXP</t>
  </si>
  <si>
    <t>on this: TOTOXEXP</t>
  </si>
  <si>
    <t>Production Plant &amp; Comp. Const. not Classif.</t>
  </si>
  <si>
    <t>Transmission &amp; Comp. Const. not Classif.</t>
  </si>
  <si>
    <t>Kentucky Unemployment</t>
  </si>
  <si>
    <t>General &amp; Intangible Plant &amp; Comp. Const. not Classif.</t>
  </si>
  <si>
    <t>HR - J 765 Line - FERC AFUDC Adj.</t>
  </si>
  <si>
    <t>less Purch. Power &amp; Fuel</t>
  </si>
  <si>
    <t>Fuel / Allowance Inventory</t>
  </si>
  <si>
    <t>Production - Demand Related</t>
  </si>
  <si>
    <t>Emissions - Energy Related</t>
  </si>
  <si>
    <t>Working Capital - Materials &amp; Supplies Adjustments</t>
  </si>
  <si>
    <t>Construction Work-In-Progress excluding AFUDC</t>
  </si>
  <si>
    <t>Adjusted Depreciation &amp; Amortization Expense</t>
  </si>
  <si>
    <t>Transmission &amp; Reg. Debits</t>
  </si>
  <si>
    <t>Depreciation, Amortization &amp; Reg. Debits Expense</t>
  </si>
  <si>
    <t>Adj 15 - Weather Normalization Adjustment</t>
  </si>
  <si>
    <t>Adj 14 - Customer Annualization Adjustment</t>
  </si>
  <si>
    <t>Adj 2 - Decommissioning Rider Removal</t>
  </si>
  <si>
    <t>Adj 8 - System Sales Clause - reset OSS Margin Baseline</t>
  </si>
  <si>
    <t>Adj 25 - Remove PJM BLIs from base for FAC inclusion</t>
  </si>
  <si>
    <t>Adj 17 - Normalization of Major Storms</t>
  </si>
  <si>
    <t>Adj 18 - Amortization of Storm Cost Deferral</t>
  </si>
  <si>
    <t>Adj 19 - Rate Case Expense</t>
  </si>
  <si>
    <t>Adj 20 - Postage Rate Decrease</t>
  </si>
  <si>
    <t>Adj 21 - Eliminate Advertising Expense A&amp;G</t>
  </si>
  <si>
    <t>Adj 21 - Eliminate Advertising Expense O&amp;M</t>
  </si>
  <si>
    <t>Adj 7 - Fuel Under (Over) Revenue &amp; Expense</t>
  </si>
  <si>
    <t>Adj 23 - Pension &amp; OPEB Expense Adjustment</t>
  </si>
  <si>
    <t>Adj 9 - PPA Rider Sync</t>
  </si>
  <si>
    <t>Adj 10 - Remove DSM Rider</t>
  </si>
  <si>
    <t>Adj 11 - Remove HEAP Surcharge</t>
  </si>
  <si>
    <t>Adj 12 - Remove Economic Development Surcharge</t>
  </si>
  <si>
    <t>Adj 41 - Plant Maintenance Normalization</t>
  </si>
  <si>
    <t>Adj 26 - Peaking Unit Equivalent</t>
  </si>
  <si>
    <t>Adj 52 - Employee Complement Increase</t>
  </si>
  <si>
    <t>Adj 28 - PJM LSE OATT Expense</t>
  </si>
  <si>
    <t>Adj 29 - Annualize PJM Admin Fees</t>
  </si>
  <si>
    <t>Adj 3 - Env Surcharge - Remove Mitchell FGD Expenses</t>
  </si>
  <si>
    <t>Adj 5 - Environmental Surcharge Revenue Sync - remove FGD revenue, sync non-FGD revenue, remove deferrals</t>
  </si>
  <si>
    <t>Adj 22 - Annualization of Lease Costs</t>
  </si>
  <si>
    <t>Adj 24 - Employee Related Group Benefit Expenses</t>
  </si>
  <si>
    <t>Adj 6 - Big Sandy Unit 1 Operation Rider Deferrals - Energy</t>
  </si>
  <si>
    <t>Adj 40 - Remove Non-Recoverable Business Expenses</t>
  </si>
  <si>
    <t>Adj 56 - Reduce base forestry expense</t>
  </si>
  <si>
    <t>Adj 27 - Forced Outage Adjustment</t>
  </si>
  <si>
    <t>Adj 44 - ARO Depreciation</t>
  </si>
  <si>
    <t>Adj 42 - Annualization Depreciation/Amortization Expense Transmission</t>
  </si>
  <si>
    <t>Adj 42 - Annualization Depreciation/Amortization Expense Production</t>
  </si>
  <si>
    <t>Adj 42 - Annualization Depreciation/Amortization Expense Distribution</t>
  </si>
  <si>
    <t>Adj 42 - Annualization Depreciation/Amortization Expense General</t>
  </si>
  <si>
    <t>Adj 6 - Big Sandy Unit 1 Operation Rider Deferrals</t>
  </si>
  <si>
    <t>Adj 43 - Update Big Sandy Unit 1 Depreciation Rates</t>
  </si>
  <si>
    <t>Adj 30 - NERC Compliance &amp; Cyber Security</t>
  </si>
  <si>
    <t>Adj 31 - Severance Related Payroll Expenses - Big Sandy Plant</t>
  </si>
  <si>
    <t>Adj 57 - Annualization of Property Tax Expense</t>
  </si>
  <si>
    <t>Adj 47 - KPSC Maintenance Assessment</t>
  </si>
  <si>
    <t>Adj 48 - Kentucky Sales &amp; Use Tax</t>
  </si>
  <si>
    <t>Adj 45 - ARO Accretion</t>
  </si>
  <si>
    <t>Adj 16 - Adjustment to Interest on Customer Deposits</t>
  </si>
  <si>
    <t>Adjs 8, 25 - Non-Firm Sales: Energy Adjustment - reset OSS margin, remove PJM BLIs</t>
  </si>
  <si>
    <t>Adjs 32-39 - Total Incentive Compensation &amp; Payroll Adjustment</t>
  </si>
  <si>
    <t>Adj 46 - Rent from Electric Prop - Poles -CATV Adj.</t>
  </si>
  <si>
    <t>Adj 50 - AFUDC Offset</t>
  </si>
  <si>
    <t xml:space="preserve">Adj 55 - Mitchell Plant DSIT Amortization Adjustment </t>
  </si>
  <si>
    <t>Adj 4 - Move FGD from Base Rates to Environmental (Mitchell)</t>
  </si>
  <si>
    <t>Adj 51 - Mitchell Coal Stock Adjustment</t>
  </si>
  <si>
    <t>Adj 53 - Remove Decommissioning Rider ADIT from Rate Base</t>
  </si>
  <si>
    <t>Adj 14 - Year End Customer Annualization</t>
  </si>
  <si>
    <t>Adj 6 - Big Sandy Unit 1 Operation Rider Deferrals - Demand</t>
  </si>
  <si>
    <t>Depreciation &amp; Amortization Adjustments</t>
  </si>
  <si>
    <t>Taxes Other Than Income Adjustments</t>
  </si>
  <si>
    <t>Other Expense Adjustments</t>
  </si>
  <si>
    <t>Other Operating Revenue Adjustments</t>
  </si>
  <si>
    <t>Total Adjustments to Per Books Schedule M</t>
  </si>
  <si>
    <t>Deferred State Income Tax - WVA Pollution Control</t>
  </si>
  <si>
    <t xml:space="preserve">Deferred State Income Tax - Mitchell Plant </t>
  </si>
  <si>
    <t>Distribution &amp; Comp. Const. not Classif.</t>
  </si>
  <si>
    <t>907 - 910 Total Customer Services Expenses</t>
  </si>
  <si>
    <t>911 - 916 Total Sales Expenses</t>
  </si>
  <si>
    <t>Relative</t>
  </si>
  <si>
    <t>ROR</t>
  </si>
  <si>
    <t xml:space="preserve">Equalized Rate of Return </t>
  </si>
  <si>
    <t xml:space="preserve">   ALLOCATOR</t>
  </si>
  <si>
    <t>Acct. 590 allocated</t>
  </si>
  <si>
    <t>Source: Per Books</t>
  </si>
  <si>
    <t>Revenues;</t>
  </si>
  <si>
    <t>Summary tab</t>
  </si>
  <si>
    <t xml:space="preserve">  Source:  JCOS, Sch 4, KY PSC  Juris.</t>
  </si>
  <si>
    <t>Original</t>
  </si>
  <si>
    <t>Proposed</t>
  </si>
  <si>
    <t xml:space="preserve"> Base Revenue</t>
  </si>
  <si>
    <t>Source:</t>
  </si>
  <si>
    <t>Exhibit No. DRB-2</t>
  </si>
  <si>
    <t>Page 1, Col. 10</t>
  </si>
  <si>
    <t>Updated</t>
  </si>
  <si>
    <t>Reduction</t>
  </si>
  <si>
    <t>in Base</t>
  </si>
  <si>
    <t>Page 1, Col. 2</t>
  </si>
  <si>
    <t>(5a)</t>
  </si>
  <si>
    <t>(5b)</t>
  </si>
  <si>
    <t>Savings</t>
  </si>
  <si>
    <t>Environmental</t>
  </si>
  <si>
    <t>Surcharge</t>
  </si>
  <si>
    <t>Decommissioning</t>
  </si>
  <si>
    <t>Rider</t>
  </si>
  <si>
    <t>Estimated Interest Savings in</t>
  </si>
  <si>
    <t>(5c)</t>
  </si>
  <si>
    <t>Change in</t>
  </si>
  <si>
    <t>Enviromental</t>
  </si>
  <si>
    <t>Base Revenue</t>
  </si>
  <si>
    <t>Refinancing</t>
  </si>
  <si>
    <t>Test Year</t>
  </si>
  <si>
    <t>%</t>
  </si>
  <si>
    <t>This File</t>
  </si>
  <si>
    <t>(4)=(3)-(2)</t>
  </si>
  <si>
    <t>(7)=(4)+(5)+(6)</t>
  </si>
  <si>
    <t>(11)=(9)-(7)</t>
  </si>
  <si>
    <t>(10)=(9)/(8)</t>
  </si>
  <si>
    <t>(12)=(11)/(8)</t>
  </si>
  <si>
    <t>Calculation</t>
  </si>
  <si>
    <t>Input &amp;</t>
  </si>
  <si>
    <t>Public</t>
  </si>
  <si>
    <t>Notice</t>
  </si>
</sst>
</file>

<file path=xl/styles.xml><?xml version="1.0" encoding="utf-8"?>
<styleSheet xmlns="http://schemas.openxmlformats.org/spreadsheetml/2006/main">
  <numFmts count="22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0000_);_(* \(#,##0.00000000\);_(* &quot;-&quot;????????_);_(@_)"/>
    <numFmt numFmtId="166" formatCode="_(* #,##0_);_(* \(#,##0\);_(* &quot;-&quot;????????_);_(@_)"/>
    <numFmt numFmtId="167" formatCode="0.0000_);\(0.0000\)"/>
    <numFmt numFmtId="168" formatCode="0.000000"/>
    <numFmt numFmtId="169" formatCode="0%\ &quot;of&quot;"/>
    <numFmt numFmtId="170" formatCode="_(* #,##0.0_);_(* \(#,##0.0\);&quot;&quot;;_(@_)"/>
    <numFmt numFmtId="171" formatCode="[Blue]#,##0,_);[Red]\(#,##0,\)"/>
    <numFmt numFmtId="172" formatCode="#,##0.0000_);\(#,##0.0000\)"/>
    <numFmt numFmtId="173" formatCode="0.000000%"/>
    <numFmt numFmtId="174" formatCode="0.00000%"/>
    <numFmt numFmtId="175" formatCode="0.0000%"/>
    <numFmt numFmtId="176" formatCode="0.000%"/>
    <numFmt numFmtId="177" formatCode="&quot;$&quot;#,##0"/>
    <numFmt numFmtId="178" formatCode="0.00000"/>
    <numFmt numFmtId="179" formatCode="_(* #,##0.00000000_);_(* \(#,##0.00000000\);_(* &quot;-&quot;??_);_(@_)"/>
  </numFmts>
  <fonts count="11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 MT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Helv"/>
    </font>
    <font>
      <vertAlign val="superscript"/>
      <sz val="10"/>
      <name val="Arial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0"/>
      <color indexed="9"/>
      <name val="Arial"/>
      <family val="2"/>
    </font>
    <font>
      <sz val="10"/>
      <color indexed="9"/>
      <name val="Tahoma"/>
      <family val="2"/>
    </font>
    <font>
      <sz val="10"/>
      <color indexed="20"/>
      <name val="Arial"/>
      <family val="2"/>
    </font>
    <font>
      <sz val="10"/>
      <color indexed="20"/>
      <name val="Tahoma"/>
      <family val="2"/>
    </font>
    <font>
      <b/>
      <sz val="10"/>
      <color indexed="52"/>
      <name val="Arial"/>
      <family val="2"/>
    </font>
    <font>
      <b/>
      <sz val="10"/>
      <color indexed="52"/>
      <name val="Tahoma"/>
      <family val="2"/>
    </font>
    <font>
      <b/>
      <sz val="10"/>
      <color indexed="9"/>
      <name val="Arial"/>
      <family val="2"/>
    </font>
    <font>
      <b/>
      <sz val="10"/>
      <color indexed="9"/>
      <name val="Tahoma"/>
      <family val="2"/>
    </font>
    <font>
      <b/>
      <sz val="10"/>
      <name val="Arial Unicode MS"/>
      <family val="2"/>
    </font>
    <font>
      <i/>
      <sz val="10"/>
      <color indexed="23"/>
      <name val="Arial"/>
      <family val="2"/>
    </font>
    <font>
      <i/>
      <sz val="10"/>
      <color indexed="23"/>
      <name val="Tahoma"/>
      <family val="2"/>
    </font>
    <font>
      <sz val="10"/>
      <color indexed="17"/>
      <name val="Arial"/>
      <family val="2"/>
    </font>
    <font>
      <sz val="10"/>
      <color indexed="17"/>
      <name val="Tahoma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5"/>
      <color indexed="56"/>
      <name val="Tahoma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Tahoma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b/>
      <sz val="11"/>
      <color indexed="56"/>
      <name val="Tahoma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62"/>
      <name val="Tahoma"/>
      <family val="2"/>
    </font>
    <font>
      <b/>
      <sz val="12"/>
      <color indexed="12"/>
      <name val="Arial"/>
      <family val="2"/>
    </font>
    <font>
      <sz val="10"/>
      <color indexed="52"/>
      <name val="Arial"/>
      <family val="2"/>
    </font>
    <font>
      <sz val="10"/>
      <color indexed="52"/>
      <name val="Tahoma"/>
      <family val="2"/>
    </font>
    <font>
      <sz val="10"/>
      <color indexed="60"/>
      <name val="Arial"/>
      <family val="2"/>
    </font>
    <font>
      <sz val="10"/>
      <color indexed="60"/>
      <name val="Tahoma"/>
      <family val="2"/>
    </font>
    <font>
      <sz val="10"/>
      <color theme="1"/>
      <name val="Arial"/>
      <family val="2"/>
    </font>
    <font>
      <sz val="10"/>
      <color indexed="64"/>
      <name val="Arial"/>
      <family val="2"/>
    </font>
    <font>
      <sz val="8"/>
      <color indexed="48"/>
      <name val="Arial"/>
      <family val="2"/>
    </font>
    <font>
      <b/>
      <sz val="10"/>
      <color indexed="63"/>
      <name val="Arial"/>
      <family val="2"/>
    </font>
    <font>
      <b/>
      <sz val="10"/>
      <color indexed="63"/>
      <name val="Tahoma"/>
      <family val="2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4"/>
      <name val="Arial Black"/>
      <family val="2"/>
    </font>
    <font>
      <sz val="7"/>
      <name val="Arial"/>
      <family val="2"/>
    </font>
    <font>
      <sz val="9"/>
      <color rgb="FFFF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u/>
      <sz val="11"/>
      <name val="Arial Black"/>
      <family val="2"/>
    </font>
    <font>
      <b/>
      <u/>
      <sz val="11"/>
      <name val="Arial"/>
      <family val="2"/>
    </font>
  </fonts>
  <fills count="6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mediumGray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indexed="23"/>
      </patternFill>
    </fill>
    <fill>
      <patternFill patternType="solid">
        <fgColor indexed="54"/>
      </patternFill>
    </fill>
    <fill>
      <patternFill patternType="solid">
        <fgColor indexed="1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/>
      <diagonal/>
    </border>
  </borders>
  <cellStyleXfs count="4338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29" fillId="0" borderId="6" applyNumberFormat="0" applyFill="0" applyAlignment="0" applyProtection="0"/>
    <xf numFmtId="0" fontId="30" fillId="22" borderId="0" applyNumberFormat="0" applyBorder="0" applyAlignment="0" applyProtection="0"/>
    <xf numFmtId="37" fontId="31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37" fontId="31" fillId="0" borderId="0"/>
    <xf numFmtId="0" fontId="12" fillId="0" borderId="0"/>
    <xf numFmtId="0" fontId="12" fillId="0" borderId="0"/>
    <xf numFmtId="0" fontId="11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2" fillId="20" borderId="8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43" fillId="0" borderId="0" applyNumberFormat="0" applyFont="0" applyFill="0" applyBorder="0" applyAlignment="0" applyProtection="0">
      <alignment horizontal="left"/>
    </xf>
    <xf numFmtId="4" fontId="43" fillId="0" borderId="0" applyFont="0" applyFill="0" applyBorder="0" applyAlignment="0" applyProtection="0"/>
    <xf numFmtId="0" fontId="42" fillId="0" borderId="14">
      <alignment horizontal="center"/>
    </xf>
    <xf numFmtId="3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40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9" fontId="43" fillId="0" borderId="0" applyFont="0" applyFill="0" applyBorder="0" applyAlignment="0" applyProtection="0"/>
    <xf numFmtId="0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0" fontId="42" fillId="0" borderId="14">
      <alignment horizontal="center"/>
    </xf>
    <xf numFmtId="0" fontId="43" fillId="26" borderId="0" applyNumberFormat="0" applyFont="0" applyBorder="0" applyAlignment="0" applyProtection="0"/>
    <xf numFmtId="0" fontId="4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8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3" fillId="26" borderId="0" applyNumberFormat="0" applyFont="0" applyBorder="0" applyAlignment="0" applyProtection="0"/>
    <xf numFmtId="0" fontId="9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2" borderId="0" applyNumberFormat="0" applyBorder="0" applyAlignment="0" applyProtection="0"/>
    <xf numFmtId="0" fontId="47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8" fillId="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8" fillId="4" borderId="0" applyNumberFormat="0" applyBorder="0" applyAlignment="0" applyProtection="0"/>
    <xf numFmtId="0" fontId="47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8" fillId="8" borderId="0" applyNumberFormat="0" applyBorder="0" applyAlignment="0" applyProtection="0"/>
    <xf numFmtId="0" fontId="47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8" fillId="9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8" fillId="10" borderId="0" applyNumberFormat="0" applyBorder="0" applyAlignment="0" applyProtection="0"/>
    <xf numFmtId="0" fontId="47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11" borderId="0" applyNumberFormat="0" applyBorder="0" applyAlignment="0" applyProtection="0"/>
    <xf numFmtId="0" fontId="47" fillId="11" borderId="0" applyNumberFormat="0" applyBorder="0" applyAlignment="0" applyProtection="0"/>
    <xf numFmtId="0" fontId="18" fillId="11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2" borderId="0" applyNumberFormat="0" applyBorder="0" applyAlignment="0" applyProtection="0"/>
    <xf numFmtId="0" fontId="4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9" borderId="0" applyNumberFormat="0" applyBorder="0" applyAlignment="0" applyProtection="0"/>
    <xf numFmtId="0" fontId="1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50" fillId="10" borderId="0" applyNumberFormat="0" applyBorder="0" applyAlignment="0" applyProtection="0"/>
    <xf numFmtId="0" fontId="4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15" borderId="0" applyNumberFormat="0" applyBorder="0" applyAlignment="0" applyProtection="0"/>
    <xf numFmtId="0" fontId="4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6" borderId="0" applyNumberFormat="0" applyBorder="0" applyAlignment="0" applyProtection="0"/>
    <xf numFmtId="0" fontId="4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50" fillId="18" borderId="0" applyNumberFormat="0" applyBorder="0" applyAlignment="0" applyProtection="0"/>
    <xf numFmtId="0" fontId="19" fillId="29" borderId="0" applyNumberFormat="0" applyBorder="0" applyAlignment="0" applyProtection="0"/>
    <xf numFmtId="0" fontId="49" fillId="29" borderId="0" applyNumberFormat="0" applyBorder="0" applyAlignment="0" applyProtection="0"/>
    <xf numFmtId="0" fontId="49" fillId="29" borderId="0" applyNumberFormat="0" applyBorder="0" applyAlignment="0" applyProtection="0"/>
    <xf numFmtId="0" fontId="49" fillId="29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50" fillId="19" borderId="0" applyNumberFormat="0" applyBorder="0" applyAlignment="0" applyProtection="0"/>
    <xf numFmtId="0" fontId="20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2" fillId="3" borderId="0" applyNumberFormat="0" applyBorder="0" applyAlignment="0" applyProtection="0"/>
    <xf numFmtId="0" fontId="51" fillId="3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4" fillId="20" borderId="1" applyNumberFormat="0" applyAlignment="0" applyProtection="0"/>
    <xf numFmtId="0" fontId="22" fillId="28" borderId="2" applyNumberFormat="0" applyAlignment="0" applyProtection="0"/>
    <xf numFmtId="0" fontId="55" fillId="28" borderId="2" applyNumberFormat="0" applyAlignment="0" applyProtection="0"/>
    <xf numFmtId="0" fontId="55" fillId="28" borderId="2" applyNumberFormat="0" applyAlignment="0" applyProtection="0"/>
    <xf numFmtId="0" fontId="55" fillId="28" borderId="2" applyNumberFormat="0" applyAlignment="0" applyProtection="0"/>
    <xf numFmtId="0" fontId="56" fillId="21" borderId="2" applyNumberFormat="0" applyAlignment="0" applyProtection="0"/>
    <xf numFmtId="0" fontId="55" fillId="21" borderId="2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7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0" fontId="33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8" fontId="33" fillId="0" borderId="0" applyFont="0" applyFill="0" applyBorder="0" applyAlignment="0" applyProtection="0"/>
    <xf numFmtId="8" fontId="33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1" fillId="4" borderId="0" applyNumberFormat="0" applyBorder="0" applyAlignment="0" applyProtection="0"/>
    <xf numFmtId="0" fontId="62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4" fillId="0" borderId="3" applyNumberFormat="0" applyFill="0" applyAlignment="0" applyProtection="0"/>
    <xf numFmtId="0" fontId="65" fillId="0" borderId="3" applyNumberFormat="0" applyFill="0" applyAlignment="0" applyProtection="0"/>
    <xf numFmtId="0" fontId="25" fillId="0" borderId="3" applyNumberFormat="0" applyFill="0" applyAlignment="0" applyProtection="0"/>
    <xf numFmtId="0" fontId="66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8" fillId="0" borderId="4" applyNumberFormat="0" applyFill="0" applyAlignment="0" applyProtection="0"/>
    <xf numFmtId="0" fontId="69" fillId="0" borderId="4" applyNumberFormat="0" applyFill="0" applyAlignment="0" applyProtection="0"/>
    <xf numFmtId="0" fontId="26" fillId="0" borderId="4" applyNumberFormat="0" applyFill="0" applyAlignment="0" applyProtection="0"/>
    <xf numFmtId="0" fontId="70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2" fillId="0" borderId="5" applyNumberFormat="0" applyFill="0" applyAlignment="0" applyProtection="0"/>
    <xf numFmtId="0" fontId="73" fillId="0" borderId="5" applyNumberFormat="0" applyFill="0" applyAlignment="0" applyProtection="0"/>
    <xf numFmtId="0" fontId="27" fillId="0" borderId="5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5" fillId="7" borderId="1" applyNumberFormat="0" applyAlignment="0" applyProtection="0"/>
    <xf numFmtId="41" fontId="76" fillId="0" borderId="0">
      <alignment horizontal="left"/>
    </xf>
    <xf numFmtId="0" fontId="29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8" fillId="0" borderId="6" applyNumberFormat="0" applyFill="0" applyAlignment="0" applyProtection="0"/>
    <xf numFmtId="0" fontId="30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80" fillId="22" borderId="0" applyNumberFormat="0" applyBorder="0" applyAlignment="0" applyProtection="0"/>
    <xf numFmtId="0" fontId="81" fillId="0" borderId="0"/>
    <xf numFmtId="0" fontId="46" fillId="0" borderId="0"/>
    <xf numFmtId="37" fontId="31" fillId="0" borderId="0"/>
    <xf numFmtId="0" fontId="31" fillId="0" borderId="0"/>
    <xf numFmtId="0" fontId="33" fillId="0" borderId="0"/>
    <xf numFmtId="0" fontId="8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33" fillId="0" borderId="0"/>
    <xf numFmtId="0" fontId="33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46" fillId="0" borderId="0"/>
    <xf numFmtId="0" fontId="82" fillId="0" borderId="0"/>
    <xf numFmtId="0" fontId="82" fillId="0" borderId="0"/>
    <xf numFmtId="0" fontId="46" fillId="0" borderId="0"/>
    <xf numFmtId="0" fontId="82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11" fillId="23" borderId="7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43" fontId="74" fillId="0" borderId="0"/>
    <xf numFmtId="171" fontId="83" fillId="0" borderId="0"/>
    <xf numFmtId="0" fontId="32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5" fillId="20" borderId="8" applyNumberFormat="0" applyAlignment="0" applyProtection="0"/>
    <xf numFmtId="9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8" fillId="0" borderId="9" applyNumberFormat="0" applyFill="0" applyAlignment="0" applyProtection="0"/>
    <xf numFmtId="0" fontId="87" fillId="0" borderId="9" applyNumberFormat="0" applyFill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8" fillId="0" borderId="0"/>
    <xf numFmtId="0" fontId="46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20" applyNumberFormat="0" applyFill="0" applyAlignment="0" applyProtection="0"/>
    <xf numFmtId="0" fontId="95" fillId="0" borderId="21" applyNumberFormat="0" applyFill="0" applyAlignment="0" applyProtection="0"/>
    <xf numFmtId="0" fontId="96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7" fillId="31" borderId="0" applyNumberFormat="0" applyBorder="0" applyAlignment="0" applyProtection="0"/>
    <xf numFmtId="0" fontId="98" fillId="32" borderId="0" applyNumberFormat="0" applyBorder="0" applyAlignment="0" applyProtection="0"/>
    <xf numFmtId="0" fontId="99" fillId="33" borderId="0" applyNumberFormat="0" applyBorder="0" applyAlignment="0" applyProtection="0"/>
    <xf numFmtId="0" fontId="100" fillId="34" borderId="23" applyNumberFormat="0" applyAlignment="0" applyProtection="0"/>
    <xf numFmtId="0" fontId="101" fillId="35" borderId="24" applyNumberFormat="0" applyAlignment="0" applyProtection="0"/>
    <xf numFmtId="0" fontId="102" fillId="35" borderId="23" applyNumberFormat="0" applyAlignment="0" applyProtection="0"/>
    <xf numFmtId="0" fontId="103" fillId="0" borderId="25" applyNumberFormat="0" applyFill="0" applyAlignment="0" applyProtection="0"/>
    <xf numFmtId="0" fontId="91" fillId="36" borderId="26" applyNumberFormat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92" fillId="0" borderId="28" applyNumberFormat="0" applyFill="0" applyAlignment="0" applyProtection="0"/>
    <xf numFmtId="0" fontId="106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06" fillId="45" borderId="0" applyNumberFormat="0" applyBorder="0" applyAlignment="0" applyProtection="0"/>
    <xf numFmtId="0" fontId="106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06" fillId="49" borderId="0" applyNumberFormat="0" applyBorder="0" applyAlignment="0" applyProtection="0"/>
    <xf numFmtId="0" fontId="106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06" fillId="53" borderId="0" applyNumberFormat="0" applyBorder="0" applyAlignment="0" applyProtection="0"/>
    <xf numFmtId="0" fontId="106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06" fillId="57" borderId="0" applyNumberFormat="0" applyBorder="0" applyAlignment="0" applyProtection="0"/>
    <xf numFmtId="0" fontId="106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06" fillId="61" borderId="0" applyNumberFormat="0" applyBorder="0" applyAlignment="0" applyProtection="0"/>
    <xf numFmtId="0" fontId="11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43" fontId="1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20" fillId="3" borderId="0" applyNumberFormat="0" applyBorder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37" fontId="31" fillId="0" borderId="0"/>
    <xf numFmtId="37" fontId="31" fillId="0" borderId="0"/>
    <xf numFmtId="0" fontId="11" fillId="23" borderId="7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7" borderId="27" applyNumberFormat="0" applyFont="0" applyAlignment="0" applyProtection="0"/>
    <xf numFmtId="0" fontId="11" fillId="0" borderId="0"/>
    <xf numFmtId="44" fontId="1" fillId="0" borderId="0" applyFont="0" applyFill="0" applyBorder="0" applyAlignment="0" applyProtection="0"/>
    <xf numFmtId="0" fontId="1" fillId="0" borderId="0"/>
    <xf numFmtId="0" fontId="1" fillId="37" borderId="27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37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3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43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7" applyNumberFormat="0" applyFont="0" applyAlignment="0" applyProtection="0"/>
    <xf numFmtId="44" fontId="1" fillId="0" borderId="0" applyFont="0" applyFill="0" applyBorder="0" applyAlignment="0" applyProtection="0"/>
    <xf numFmtId="0" fontId="1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08">
    <xf numFmtId="0" fontId="0" fillId="0" borderId="0" xfId="0"/>
    <xf numFmtId="0" fontId="12" fillId="0" borderId="0" xfId="0" applyFont="1"/>
    <xf numFmtId="0" fontId="12" fillId="0" borderId="0" xfId="0" applyFont="1" applyAlignment="1">
      <alignment horizontal="center"/>
    </xf>
    <xf numFmtId="164" fontId="12" fillId="0" borderId="0" xfId="28" applyNumberFormat="1" applyFont="1"/>
    <xf numFmtId="164" fontId="12" fillId="0" borderId="0" xfId="0" applyNumberFormat="1" applyFont="1"/>
    <xf numFmtId="41" fontId="12" fillId="0" borderId="0" xfId="28" applyNumberFormat="1" applyFont="1"/>
    <xf numFmtId="41" fontId="12" fillId="0" borderId="0" xfId="0" applyNumberFormat="1" applyFont="1"/>
    <xf numFmtId="0" fontId="12" fillId="0" borderId="0" xfId="0" applyFont="1" applyFill="1"/>
    <xf numFmtId="165" fontId="0" fillId="0" borderId="0" xfId="0" applyNumberFormat="1"/>
    <xf numFmtId="0" fontId="0" fillId="0" borderId="0" xfId="0" applyAlignment="1">
      <alignment horizontal="center"/>
    </xf>
    <xf numFmtId="164" fontId="12" fillId="24" borderId="0" xfId="28" applyNumberFormat="1" applyFont="1" applyFill="1"/>
    <xf numFmtId="164" fontId="12" fillId="0" borderId="0" xfId="28" applyNumberFormat="1" applyFont="1" applyFill="1"/>
    <xf numFmtId="10" fontId="12" fillId="0" borderId="0" xfId="0" applyNumberFormat="1" applyFont="1"/>
    <xf numFmtId="10" fontId="12" fillId="24" borderId="0" xfId="75" applyNumberFormat="1" applyFont="1" applyFill="1"/>
    <xf numFmtId="0" fontId="0" fillId="0" borderId="0" xfId="0" applyFill="1"/>
    <xf numFmtId="164" fontId="12" fillId="0" borderId="0" xfId="0" applyNumberFormat="1" applyFont="1" applyFill="1"/>
    <xf numFmtId="43" fontId="12" fillId="0" borderId="0" xfId="0" applyNumberFormat="1" applyFont="1"/>
    <xf numFmtId="43" fontId="12" fillId="0" borderId="0" xfId="0" applyNumberFormat="1" applyFont="1" applyFill="1"/>
    <xf numFmtId="0" fontId="37" fillId="0" borderId="0" xfId="0" applyFont="1" applyFill="1"/>
    <xf numFmtId="0" fontId="37" fillId="0" borderId="0" xfId="0" applyFont="1" applyFill="1" applyAlignment="1" applyProtection="1"/>
    <xf numFmtId="10" fontId="37" fillId="0" borderId="0" xfId="0" applyNumberFormat="1" applyFont="1" applyFill="1"/>
    <xf numFmtId="0" fontId="37" fillId="0" borderId="0" xfId="0" applyNumberFormat="1" applyFont="1" applyFill="1" applyAlignment="1" applyProtection="1"/>
    <xf numFmtId="10" fontId="37" fillId="0" borderId="0" xfId="0" applyNumberFormat="1" applyFont="1" applyFill="1" applyAlignment="1" applyProtection="1"/>
    <xf numFmtId="165" fontId="37" fillId="0" borderId="0" xfId="0" applyNumberFormat="1" applyFont="1" applyFill="1"/>
    <xf numFmtId="166" fontId="37" fillId="0" borderId="0" xfId="0" applyNumberFormat="1" applyFont="1" applyFill="1"/>
    <xf numFmtId="41" fontId="37" fillId="0" borderId="0" xfId="0" applyNumberFormat="1" applyFont="1" applyFill="1"/>
    <xf numFmtId="3" fontId="37" fillId="0" borderId="0" xfId="0" applyNumberFormat="1" applyFont="1" applyFill="1"/>
    <xf numFmtId="41" fontId="12" fillId="0" borderId="0" xfId="0" applyNumberFormat="1" applyFont="1" applyFill="1"/>
    <xf numFmtId="165" fontId="0" fillId="0" borderId="10" xfId="0" applyNumberFormat="1" applyBorder="1"/>
    <xf numFmtId="165" fontId="0" fillId="0" borderId="11" xfId="0" applyNumberFormat="1" applyBorder="1"/>
    <xf numFmtId="165" fontId="0" fillId="0" borderId="12" xfId="0" applyNumberFormat="1" applyBorder="1"/>
    <xf numFmtId="165" fontId="0" fillId="0" borderId="0" xfId="0" applyNumberFormat="1" applyBorder="1"/>
    <xf numFmtId="165" fontId="0" fillId="0" borderId="13" xfId="0" applyNumberFormat="1" applyBorder="1"/>
    <xf numFmtId="165" fontId="0" fillId="0" borderId="14" xfId="0" applyNumberFormat="1" applyBorder="1"/>
    <xf numFmtId="0" fontId="12" fillId="0" borderId="0" xfId="0" applyFont="1" applyFill="1" applyAlignment="1">
      <alignment horizontal="center"/>
    </xf>
    <xf numFmtId="0" fontId="16" fillId="0" borderId="0" xfId="0" applyFont="1" applyFill="1"/>
    <xf numFmtId="164" fontId="12" fillId="24" borderId="0" xfId="28" applyNumberFormat="1" applyFont="1" applyFill="1" applyBorder="1"/>
    <xf numFmtId="0" fontId="0" fillId="0" borderId="0" xfId="0" applyFill="1" applyBorder="1"/>
    <xf numFmtId="0" fontId="40" fillId="0" borderId="0" xfId="0" applyFont="1" applyFill="1"/>
    <xf numFmtId="5" fontId="12" fillId="0" borderId="0" xfId="0" applyNumberFormat="1" applyFont="1"/>
    <xf numFmtId="164" fontId="12" fillId="25" borderId="0" xfId="28" applyNumberFormat="1" applyFont="1" applyFill="1"/>
    <xf numFmtId="41" fontId="12" fillId="0" borderId="0" xfId="28" applyNumberFormat="1" applyFont="1" applyFill="1"/>
    <xf numFmtId="164" fontId="12" fillId="25" borderId="0" xfId="28" applyNumberFormat="1" applyFont="1" applyFill="1" applyBorder="1"/>
    <xf numFmtId="10" fontId="12" fillId="0" borderId="0" xfId="75" applyNumberFormat="1" applyFont="1"/>
    <xf numFmtId="165" fontId="0" fillId="0" borderId="0" xfId="0" applyNumberFormat="1" applyFill="1"/>
    <xf numFmtId="0" fontId="12" fillId="0" borderId="0" xfId="0" applyFont="1"/>
    <xf numFmtId="164" fontId="12" fillId="0" borderId="0" xfId="0" applyNumberFormat="1" applyFont="1"/>
    <xf numFmtId="41" fontId="12" fillId="0" borderId="0" xfId="28" applyNumberFormat="1" applyFont="1"/>
    <xf numFmtId="0" fontId="12" fillId="0" borderId="0" xfId="0" applyFont="1" applyFill="1"/>
    <xf numFmtId="0" fontId="12" fillId="0" borderId="0" xfId="0" applyFont="1" applyFill="1"/>
    <xf numFmtId="0" fontId="0" fillId="0" borderId="0" xfId="0"/>
    <xf numFmtId="0" fontId="12" fillId="0" borderId="0" xfId="0" applyFont="1"/>
    <xf numFmtId="164" fontId="12" fillId="0" borderId="0" xfId="28" applyNumberFormat="1" applyFont="1"/>
    <xf numFmtId="164" fontId="12" fillId="0" borderId="0" xfId="0" applyNumberFormat="1" applyFont="1"/>
    <xf numFmtId="41" fontId="12" fillId="0" borderId="0" xfId="28" applyNumberFormat="1" applyFont="1"/>
    <xf numFmtId="0" fontId="12" fillId="0" borderId="0" xfId="0" applyFont="1" applyFill="1"/>
    <xf numFmtId="0" fontId="14" fillId="0" borderId="0" xfId="0" applyFont="1" applyFill="1"/>
    <xf numFmtId="164" fontId="12" fillId="24" borderId="0" xfId="28" applyNumberFormat="1" applyFont="1" applyFill="1"/>
    <xf numFmtId="164" fontId="12" fillId="0" borderId="0" xfId="28" applyNumberFormat="1" applyFont="1" applyFill="1"/>
    <xf numFmtId="0" fontId="0" fillId="0" borderId="0" xfId="0" applyFill="1"/>
    <xf numFmtId="164" fontId="12" fillId="0" borderId="0" xfId="0" applyNumberFormat="1" applyFont="1" applyFill="1"/>
    <xf numFmtId="164" fontId="12" fillId="25" borderId="0" xfId="28" applyNumberFormat="1" applyFont="1" applyFill="1"/>
    <xf numFmtId="41" fontId="12" fillId="0" borderId="0" xfId="28" applyNumberFormat="1" applyFont="1" applyFill="1"/>
    <xf numFmtId="164" fontId="12" fillId="25" borderId="0" xfId="28" applyNumberFormat="1" applyFont="1" applyFill="1" applyBorder="1"/>
    <xf numFmtId="0" fontId="12" fillId="0" borderId="0" xfId="166" applyFont="1"/>
    <xf numFmtId="0" fontId="13" fillId="0" borderId="0" xfId="166" applyFont="1"/>
    <xf numFmtId="0" fontId="13" fillId="0" borderId="15" xfId="166" applyFont="1" applyBorder="1" applyAlignment="1">
      <alignment horizontal="centerContinuous" vertical="center"/>
    </xf>
    <xf numFmtId="0" fontId="13" fillId="0" borderId="0" xfId="166" applyFont="1" applyAlignment="1">
      <alignment horizontal="center"/>
    </xf>
    <xf numFmtId="0" fontId="14" fillId="0" borderId="0" xfId="166" applyFont="1" applyAlignment="1">
      <alignment horizontal="center"/>
    </xf>
    <xf numFmtId="0" fontId="14" fillId="0" borderId="0" xfId="166" applyFont="1"/>
    <xf numFmtId="0" fontId="12" fillId="0" borderId="0" xfId="166" quotePrefix="1" applyFont="1" applyAlignment="1">
      <alignment horizontal="center"/>
    </xf>
    <xf numFmtId="0" fontId="12" fillId="0" borderId="0" xfId="166" applyFont="1" applyAlignment="1">
      <alignment horizontal="center"/>
    </xf>
    <xf numFmtId="37" fontId="12" fillId="0" borderId="0" xfId="166" applyNumberFormat="1" applyFont="1"/>
    <xf numFmtId="0" fontId="12" fillId="0" borderId="0" xfId="166" applyFont="1" applyAlignment="1"/>
    <xf numFmtId="2" fontId="12" fillId="0" borderId="0" xfId="166" applyNumberFormat="1" applyFont="1"/>
    <xf numFmtId="167" fontId="12" fillId="0" borderId="0" xfId="166" applyNumberFormat="1" applyFont="1"/>
    <xf numFmtId="37" fontId="12" fillId="0" borderId="0" xfId="166" applyNumberFormat="1" applyFont="1" applyBorder="1"/>
    <xf numFmtId="10" fontId="12" fillId="0" borderId="0" xfId="166" applyNumberFormat="1" applyFont="1"/>
    <xf numFmtId="10" fontId="12" fillId="0" borderId="0" xfId="165" applyNumberFormat="1" applyFont="1"/>
    <xf numFmtId="0" fontId="12" fillId="0" borderId="0" xfId="166" applyFont="1" applyBorder="1"/>
    <xf numFmtId="167" fontId="12" fillId="0" borderId="0" xfId="166" applyNumberFormat="1" applyFont="1" applyBorder="1"/>
    <xf numFmtId="10" fontId="12" fillId="0" borderId="0" xfId="166" applyNumberFormat="1" applyFont="1" applyBorder="1"/>
    <xf numFmtId="10" fontId="12" fillId="0" borderId="0" xfId="165" applyNumberFormat="1" applyFont="1" applyBorder="1"/>
    <xf numFmtId="37" fontId="12" fillId="0" borderId="15" xfId="166" applyNumberFormat="1" applyFont="1" applyBorder="1"/>
    <xf numFmtId="0" fontId="12" fillId="0" borderId="15" xfId="166" applyFont="1" applyBorder="1"/>
    <xf numFmtId="2" fontId="12" fillId="0" borderId="15" xfId="166" applyNumberFormat="1" applyFont="1" applyBorder="1"/>
    <xf numFmtId="167" fontId="12" fillId="0" borderId="15" xfId="166" applyNumberFormat="1" applyFont="1" applyBorder="1"/>
    <xf numFmtId="168" fontId="12" fillId="0" borderId="0" xfId="166" applyNumberFormat="1" applyFont="1"/>
    <xf numFmtId="0" fontId="13" fillId="0" borderId="0" xfId="166" applyFont="1" applyAlignment="1">
      <alignment horizontal="centerContinuous" vertical="center"/>
    </xf>
    <xf numFmtId="0" fontId="12" fillId="0" borderId="0" xfId="166" applyFont="1" applyAlignment="1">
      <alignment horizontal="centerContinuous" vertical="center"/>
    </xf>
    <xf numFmtId="169" fontId="13" fillId="0" borderId="0" xfId="166" applyNumberFormat="1" applyFont="1" applyAlignment="1">
      <alignment horizontal="center"/>
    </xf>
    <xf numFmtId="0" fontId="15" fillId="0" borderId="0" xfId="166" applyFont="1"/>
    <xf numFmtId="0" fontId="12" fillId="0" borderId="0" xfId="0" applyFont="1" applyFill="1" applyBorder="1"/>
    <xf numFmtId="0" fontId="12" fillId="27" borderId="0" xfId="0" applyFont="1" applyFill="1" applyBorder="1"/>
    <xf numFmtId="41" fontId="12" fillId="25" borderId="0" xfId="28" applyNumberFormat="1" applyFont="1" applyFill="1"/>
    <xf numFmtId="0" fontId="45" fillId="0" borderId="0" xfId="166" applyFont="1"/>
    <xf numFmtId="0" fontId="11" fillId="0" borderId="0" xfId="0" applyFont="1"/>
    <xf numFmtId="164" fontId="11" fillId="25" borderId="0" xfId="28" applyNumberFormat="1" applyFont="1" applyFill="1"/>
    <xf numFmtId="164" fontId="11" fillId="24" borderId="0" xfId="28" applyNumberFormat="1" applyFont="1" applyFill="1"/>
    <xf numFmtId="0" fontId="11" fillId="0" borderId="0" xfId="0" applyFont="1" applyFill="1"/>
    <xf numFmtId="164" fontId="11" fillId="25" borderId="0" xfId="28" applyNumberFormat="1" applyFont="1" applyFill="1" applyBorder="1"/>
    <xf numFmtId="39" fontId="12" fillId="0" borderId="0" xfId="166" applyNumberFormat="1" applyFont="1"/>
    <xf numFmtId="172" fontId="0" fillId="0" borderId="0" xfId="0" applyNumberFormat="1"/>
    <xf numFmtId="3" fontId="12" fillId="0" borderId="0" xfId="0" applyNumberFormat="1" applyFont="1"/>
    <xf numFmtId="0" fontId="13" fillId="0" borderId="0" xfId="0" applyFont="1" applyFill="1" applyBorder="1"/>
    <xf numFmtId="0" fontId="12" fillId="0" borderId="0" xfId="0" applyFont="1" applyBorder="1"/>
    <xf numFmtId="164" fontId="12" fillId="0" borderId="0" xfId="28" applyNumberFormat="1" applyFont="1" applyFill="1" applyBorder="1"/>
    <xf numFmtId="164" fontId="12" fillId="0" borderId="0" xfId="0" applyNumberFormat="1" applyFont="1" applyBorder="1"/>
    <xf numFmtId="164" fontId="81" fillId="25" borderId="0" xfId="28" applyNumberFormat="1" applyFont="1" applyFill="1"/>
    <xf numFmtId="0" fontId="11" fillId="0" borderId="0" xfId="0" applyFont="1" applyFill="1"/>
    <xf numFmtId="164" fontId="12" fillId="0" borderId="0" xfId="28" applyNumberFormat="1" applyFont="1" applyBorder="1"/>
    <xf numFmtId="41" fontId="0" fillId="0" borderId="0" xfId="0" applyNumberFormat="1"/>
    <xf numFmtId="0" fontId="13" fillId="0" borderId="0" xfId="0" applyFont="1" applyFill="1"/>
    <xf numFmtId="0" fontId="11" fillId="0" borderId="0" xfId="0" applyFont="1" applyFill="1" applyBorder="1"/>
    <xf numFmtId="3" fontId="12" fillId="0" borderId="0" xfId="0" applyNumberFormat="1" applyFont="1" applyFill="1"/>
    <xf numFmtId="164" fontId="90" fillId="0" borderId="0" xfId="28" applyNumberFormat="1" applyFont="1" applyFill="1"/>
    <xf numFmtId="6" fontId="12" fillId="0" borderId="0" xfId="0" applyNumberFormat="1" applyFont="1"/>
    <xf numFmtId="164" fontId="81" fillId="0" borderId="0" xfId="28" applyNumberFormat="1" applyFont="1" applyFill="1"/>
    <xf numFmtId="164" fontId="11" fillId="0" borderId="0" xfId="28" applyNumberFormat="1" applyFont="1" applyFill="1"/>
    <xf numFmtId="164" fontId="11" fillId="0" borderId="0" xfId="28" applyNumberFormat="1" applyFont="1" applyFill="1" applyBorder="1"/>
    <xf numFmtId="164" fontId="11" fillId="0" borderId="0" xfId="0" applyNumberFormat="1" applyFont="1" applyFill="1"/>
    <xf numFmtId="173" fontId="12" fillId="24" borderId="0" xfId="75" applyNumberFormat="1" applyFont="1" applyFill="1"/>
    <xf numFmtId="174" fontId="12" fillId="24" borderId="0" xfId="75" applyNumberFormat="1" applyFont="1" applyFill="1"/>
    <xf numFmtId="175" fontId="12" fillId="24" borderId="0" xfId="75" applyNumberFormat="1" applyFont="1" applyFill="1"/>
    <xf numFmtId="176" fontId="12" fillId="24" borderId="0" xfId="75" applyNumberFormat="1" applyFont="1" applyFill="1"/>
    <xf numFmtId="177" fontId="37" fillId="0" borderId="0" xfId="0" applyNumberFormat="1" applyFont="1" applyFill="1" applyAlignment="1" applyProtection="1"/>
    <xf numFmtId="164" fontId="81" fillId="0" borderId="0" xfId="0" applyNumberFormat="1" applyFont="1" applyFill="1"/>
    <xf numFmtId="0" fontId="81" fillId="0" borderId="0" xfId="0" applyFont="1" applyFill="1"/>
    <xf numFmtId="178" fontId="12" fillId="0" borderId="0" xfId="166" applyNumberFormat="1" applyFont="1"/>
    <xf numFmtId="10" fontId="90" fillId="0" borderId="0" xfId="0" applyNumberFormat="1" applyFont="1" applyFill="1" applyAlignment="1" applyProtection="1">
      <alignment horizontal="right"/>
    </xf>
    <xf numFmtId="10" fontId="90" fillId="0" borderId="0" xfId="0" applyNumberFormat="1" applyFont="1" applyFill="1" applyAlignment="1" applyProtection="1">
      <alignment horizontal="left"/>
    </xf>
    <xf numFmtId="0" fontId="37" fillId="62" borderId="0" xfId="0" applyFont="1" applyFill="1"/>
    <xf numFmtId="0" fontId="37" fillId="62" borderId="0" xfId="0" applyFont="1" applyFill="1" applyAlignment="1" applyProtection="1"/>
    <xf numFmtId="0" fontId="107" fillId="0" borderId="0" xfId="0" quotePrefix="1" applyFont="1" applyFill="1" applyAlignment="1">
      <alignment horizontal="right"/>
    </xf>
    <xf numFmtId="43" fontId="37" fillId="0" borderId="0" xfId="0" applyNumberFormat="1" applyFont="1" applyFill="1"/>
    <xf numFmtId="0" fontId="108" fillId="0" borderId="0" xfId="0" applyFont="1" applyFill="1" applyAlignment="1">
      <alignment vertical="center"/>
    </xf>
    <xf numFmtId="0" fontId="40" fillId="0" borderId="0" xfId="0" applyFont="1" applyFill="1" applyAlignment="1" applyProtection="1"/>
    <xf numFmtId="0" fontId="40" fillId="62" borderId="0" xfId="0" applyFont="1" applyFill="1" applyAlignment="1" applyProtection="1"/>
    <xf numFmtId="0" fontId="40" fillId="62" borderId="0" xfId="0" applyFont="1" applyFill="1"/>
    <xf numFmtId="0" fontId="13" fillId="63" borderId="0" xfId="0" applyFont="1" applyFill="1" applyBorder="1" applyAlignment="1">
      <alignment horizontal="center" vertical="center"/>
    </xf>
    <xf numFmtId="0" fontId="13" fillId="63" borderId="0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13" fillId="63" borderId="14" xfId="0" applyFont="1" applyFill="1" applyBorder="1" applyAlignment="1">
      <alignment vertical="center"/>
    </xf>
    <xf numFmtId="0" fontId="13" fillId="63" borderId="14" xfId="0" applyFont="1" applyFill="1" applyBorder="1" applyAlignment="1">
      <alignment horizontal="center" vertical="center"/>
    </xf>
    <xf numFmtId="10" fontId="40" fillId="63" borderId="14" xfId="0" applyNumberFormat="1" applyFont="1" applyFill="1" applyBorder="1" applyAlignment="1">
      <alignment vertical="center"/>
    </xf>
    <xf numFmtId="0" fontId="40" fillId="63" borderId="14" xfId="0" applyFont="1" applyFill="1" applyBorder="1" applyAlignment="1">
      <alignment horizontal="center" vertical="center"/>
    </xf>
    <xf numFmtId="0" fontId="40" fillId="63" borderId="14" xfId="0" applyNumberFormat="1" applyFont="1" applyFill="1" applyBorder="1" applyAlignment="1" applyProtection="1">
      <alignment horizontal="center" vertical="center"/>
    </xf>
    <xf numFmtId="164" fontId="37" fillId="0" borderId="0" xfId="28" applyNumberFormat="1" applyFont="1" applyFill="1"/>
    <xf numFmtId="3" fontId="37" fillId="0" borderId="0" xfId="0" applyNumberFormat="1" applyFont="1" applyFill="1" applyBorder="1"/>
    <xf numFmtId="166" fontId="37" fillId="0" borderId="0" xfId="0" applyNumberFormat="1" applyFont="1" applyFill="1" applyBorder="1"/>
    <xf numFmtId="10" fontId="109" fillId="64" borderId="0" xfId="0" applyNumberFormat="1" applyFont="1" applyFill="1" applyAlignment="1">
      <alignment horizontal="center" vertical="center"/>
    </xf>
    <xf numFmtId="43" fontId="17" fillId="64" borderId="0" xfId="28" applyFont="1" applyFill="1"/>
    <xf numFmtId="43" fontId="37" fillId="64" borderId="0" xfId="0" applyNumberFormat="1" applyFont="1" applyFill="1"/>
    <xf numFmtId="3" fontId="110" fillId="25" borderId="0" xfId="0" applyNumberFormat="1" applyFont="1" applyFill="1"/>
    <xf numFmtId="164" fontId="110" fillId="25" borderId="0" xfId="28" applyNumberFormat="1" applyFont="1" applyFill="1"/>
    <xf numFmtId="177" fontId="110" fillId="24" borderId="0" xfId="0" applyNumberFormat="1" applyFont="1" applyFill="1" applyBorder="1"/>
    <xf numFmtId="177" fontId="110" fillId="24" borderId="15" xfId="0" applyNumberFormat="1" applyFont="1" applyFill="1" applyBorder="1"/>
    <xf numFmtId="10" fontId="110" fillId="25" borderId="0" xfId="0" applyNumberFormat="1" applyFont="1" applyFill="1"/>
    <xf numFmtId="3" fontId="110" fillId="24" borderId="0" xfId="0" applyNumberFormat="1" applyFont="1" applyFill="1"/>
    <xf numFmtId="41" fontId="110" fillId="24" borderId="0" xfId="0" applyNumberFormat="1" applyFont="1" applyFill="1"/>
    <xf numFmtId="0" fontId="111" fillId="0" borderId="0" xfId="0" applyFont="1" applyFill="1"/>
    <xf numFmtId="10" fontId="110" fillId="0" borderId="0" xfId="0" applyNumberFormat="1" applyFont="1" applyFill="1"/>
    <xf numFmtId="164" fontId="37" fillId="64" borderId="0" xfId="0" applyNumberFormat="1" applyFont="1" applyFill="1"/>
    <xf numFmtId="2" fontId="12" fillId="0" borderId="0" xfId="0" applyNumberFormat="1" applyFont="1" applyFill="1"/>
    <xf numFmtId="0" fontId="13" fillId="0" borderId="0" xfId="166" applyFont="1" applyAlignment="1">
      <alignment horizontal="center"/>
    </xf>
    <xf numFmtId="37" fontId="12" fillId="0" borderId="0" xfId="166" applyNumberFormat="1" applyFont="1" applyFill="1"/>
    <xf numFmtId="0" fontId="113" fillId="0" borderId="0" xfId="0" applyFont="1" applyFill="1"/>
    <xf numFmtId="0" fontId="112" fillId="0" borderId="0" xfId="0" applyFont="1" applyFill="1"/>
    <xf numFmtId="0" fontId="14" fillId="0" borderId="0" xfId="0" applyFont="1" applyFill="1" applyBorder="1"/>
    <xf numFmtId="0" fontId="12" fillId="0" borderId="29" xfId="0" applyFont="1" applyFill="1" applyBorder="1"/>
    <xf numFmtId="41" fontId="12" fillId="0" borderId="29" xfId="28" applyNumberFormat="1" applyFont="1" applyFill="1" applyBorder="1"/>
    <xf numFmtId="0" fontId="13" fillId="63" borderId="0" xfId="0" applyFont="1" applyFill="1" applyBorder="1" applyAlignment="1">
      <alignment horizontal="center"/>
    </xf>
    <xf numFmtId="0" fontId="112" fillId="63" borderId="0" xfId="0" applyFont="1" applyFill="1" applyBorder="1" applyAlignment="1">
      <alignment horizontal="center"/>
    </xf>
    <xf numFmtId="0" fontId="114" fillId="0" borderId="0" xfId="0" applyFont="1" applyFill="1" applyAlignment="1">
      <alignment vertical="center"/>
    </xf>
    <xf numFmtId="0" fontId="14" fillId="63" borderId="0" xfId="0" applyFont="1" applyFill="1"/>
    <xf numFmtId="0" fontId="13" fillId="63" borderId="0" xfId="0" applyFont="1" applyFill="1"/>
    <xf numFmtId="0" fontId="12" fillId="63" borderId="0" xfId="0" applyFont="1" applyFill="1"/>
    <xf numFmtId="0" fontId="13" fillId="63" borderId="0" xfId="0" applyFont="1" applyFill="1" applyAlignment="1">
      <alignment horizontal="center"/>
    </xf>
    <xf numFmtId="0" fontId="14" fillId="63" borderId="0" xfId="0" applyFont="1" applyFill="1" applyAlignment="1">
      <alignment horizontal="center"/>
    </xf>
    <xf numFmtId="0" fontId="14" fillId="63" borderId="15" xfId="0" applyFont="1" applyFill="1" applyBorder="1"/>
    <xf numFmtId="0" fontId="13" fillId="63" borderId="15" xfId="0" applyFont="1" applyFill="1" applyBorder="1"/>
    <xf numFmtId="0" fontId="12" fillId="63" borderId="15" xfId="0" applyFont="1" applyFill="1" applyBorder="1"/>
    <xf numFmtId="0" fontId="13" fillId="63" borderId="15" xfId="0" applyFont="1" applyFill="1" applyBorder="1" applyAlignment="1">
      <alignment horizontal="center"/>
    </xf>
    <xf numFmtId="0" fontId="13" fillId="63" borderId="14" xfId="0" applyFont="1" applyFill="1" applyBorder="1" applyAlignment="1">
      <alignment horizontal="left" vertical="center"/>
    </xf>
    <xf numFmtId="0" fontId="110" fillId="0" borderId="0" xfId="0" applyFont="1" applyFill="1"/>
    <xf numFmtId="0" fontId="13" fillId="0" borderId="0" xfId="166" applyFont="1" applyAlignment="1">
      <alignment horizontal="center"/>
    </xf>
    <xf numFmtId="0" fontId="13" fillId="0" borderId="0" xfId="166" applyFont="1" applyAlignment="1">
      <alignment horizontal="center"/>
    </xf>
    <xf numFmtId="0" fontId="11" fillId="0" borderId="0" xfId="166" quotePrefix="1" applyFont="1" applyAlignment="1">
      <alignment horizontal="center"/>
    </xf>
    <xf numFmtId="37" fontId="0" fillId="0" borderId="0" xfId="0" applyNumberFormat="1"/>
    <xf numFmtId="37" fontId="0" fillId="0" borderId="15" xfId="0" applyNumberFormat="1" applyBorder="1"/>
    <xf numFmtId="37" fontId="12" fillId="62" borderId="0" xfId="166" applyNumberFormat="1" applyFont="1" applyFill="1"/>
    <xf numFmtId="37" fontId="0" fillId="0" borderId="0" xfId="0" applyNumberFormat="1" applyBorder="1"/>
    <xf numFmtId="0" fontId="0" fillId="0" borderId="0" xfId="0" applyBorder="1"/>
    <xf numFmtId="10" fontId="0" fillId="0" borderId="0" xfId="75" applyNumberFormat="1" applyFont="1"/>
    <xf numFmtId="10" fontId="0" fillId="0" borderId="15" xfId="75" applyNumberFormat="1" applyFont="1" applyBorder="1"/>
    <xf numFmtId="0" fontId="0" fillId="0" borderId="30" xfId="0" applyBorder="1"/>
    <xf numFmtId="0" fontId="11" fillId="0" borderId="0" xfId="0" applyFont="1" applyAlignment="1">
      <alignment horizontal="center"/>
    </xf>
    <xf numFmtId="0" fontId="11" fillId="0" borderId="0" xfId="0" quotePrefix="1" applyFont="1" applyAlignment="1">
      <alignment horizontal="center"/>
    </xf>
    <xf numFmtId="0" fontId="0" fillId="65" borderId="0" xfId="0" applyFill="1"/>
    <xf numFmtId="37" fontId="12" fillId="65" borderId="0" xfId="166" applyNumberFormat="1" applyFont="1" applyFill="1"/>
    <xf numFmtId="179" fontId="12" fillId="24" borderId="0" xfId="28" applyNumberFormat="1" applyFont="1" applyFill="1"/>
    <xf numFmtId="164" fontId="12" fillId="0" borderId="0" xfId="166" applyNumberFormat="1" applyFont="1"/>
    <xf numFmtId="0" fontId="13" fillId="0" borderId="0" xfId="166" applyFont="1" applyBorder="1" applyAlignment="1">
      <alignment horizontal="center"/>
    </xf>
    <xf numFmtId="3" fontId="110" fillId="66" borderId="0" xfId="0" applyNumberFormat="1" applyFont="1" applyFill="1"/>
    <xf numFmtId="0" fontId="13" fillId="0" borderId="15" xfId="166" applyFont="1" applyBorder="1" applyAlignment="1">
      <alignment horizontal="center"/>
    </xf>
    <xf numFmtId="0" fontId="39" fillId="0" borderId="0" xfId="0" applyFont="1" applyFill="1" applyAlignment="1">
      <alignment horizontal="center" vertical="center" wrapText="1"/>
    </xf>
    <xf numFmtId="0" fontId="13" fillId="0" borderId="15" xfId="166" applyFont="1" applyBorder="1" applyAlignment="1">
      <alignment horizontal="center" vertical="center"/>
    </xf>
    <xf numFmtId="0" fontId="13" fillId="0" borderId="0" xfId="166" applyFont="1" applyAlignment="1">
      <alignment horizontal="center"/>
    </xf>
  </cellXfs>
  <cellStyles count="4338">
    <cellStyle name="20% - Accent1" xfId="1" builtinId="30" customBuiltin="1"/>
    <cellStyle name="20% - Accent1 2" xfId="188"/>
    <cellStyle name="20% - Accent1 2 2" xfId="189"/>
    <cellStyle name="20% - Accent1 2 3" xfId="4171"/>
    <cellStyle name="20% - Accent1 3" xfId="190"/>
    <cellStyle name="20% - Accent1 3 2" xfId="4218"/>
    <cellStyle name="20% - Accent1 4" xfId="191"/>
    <cellStyle name="20% - Accent1 5" xfId="192"/>
    <cellStyle name="20% - Accent1 6" xfId="193"/>
    <cellStyle name="20% - Accent1 7" xfId="194"/>
    <cellStyle name="20% - Accent1 8" xfId="195"/>
    <cellStyle name="20% - Accent1 9" xfId="4147"/>
    <cellStyle name="20% - Accent2" xfId="2" builtinId="34" customBuiltin="1"/>
    <cellStyle name="20% - Accent2 2" xfId="196"/>
    <cellStyle name="20% - Accent2 2 2" xfId="197"/>
    <cellStyle name="20% - Accent2 3" xfId="198"/>
    <cellStyle name="20% - Accent2 3 2" xfId="4220"/>
    <cellStyle name="20% - Accent2 4" xfId="199"/>
    <cellStyle name="20% - Accent2 5" xfId="200"/>
    <cellStyle name="20% - Accent2 6" xfId="201"/>
    <cellStyle name="20% - Accent2 7" xfId="4151"/>
    <cellStyle name="20% - Accent3" xfId="3" builtinId="38" customBuiltin="1"/>
    <cellStyle name="20% - Accent3 2" xfId="202"/>
    <cellStyle name="20% - Accent3 2 2" xfId="203"/>
    <cellStyle name="20% - Accent3 2 3" xfId="4172"/>
    <cellStyle name="20% - Accent3 3" xfId="204"/>
    <cellStyle name="20% - Accent3 3 2" xfId="4222"/>
    <cellStyle name="20% - Accent3 4" xfId="205"/>
    <cellStyle name="20% - Accent3 5" xfId="206"/>
    <cellStyle name="20% - Accent3 6" xfId="207"/>
    <cellStyle name="20% - Accent3 7" xfId="208"/>
    <cellStyle name="20% - Accent3 8" xfId="209"/>
    <cellStyle name="20% - Accent3 9" xfId="4155"/>
    <cellStyle name="20% - Accent4" xfId="4" builtinId="42" customBuiltin="1"/>
    <cellStyle name="20% - Accent4 2" xfId="210"/>
    <cellStyle name="20% - Accent4 2 2" xfId="211"/>
    <cellStyle name="20% - Accent4 2 3" xfId="4173"/>
    <cellStyle name="20% - Accent4 3" xfId="212"/>
    <cellStyle name="20% - Accent4 3 2" xfId="4224"/>
    <cellStyle name="20% - Accent4 4" xfId="213"/>
    <cellStyle name="20% - Accent4 5" xfId="214"/>
    <cellStyle name="20% - Accent4 6" xfId="215"/>
    <cellStyle name="20% - Accent4 7" xfId="216"/>
    <cellStyle name="20% - Accent4 8" xfId="217"/>
    <cellStyle name="20% - Accent4 9" xfId="4159"/>
    <cellStyle name="20% - Accent5" xfId="5" builtinId="46" customBuiltin="1"/>
    <cellStyle name="20% - Accent5 2" xfId="218"/>
    <cellStyle name="20% - Accent5 2 2" xfId="219"/>
    <cellStyle name="20% - Accent5 3" xfId="220"/>
    <cellStyle name="20% - Accent5 3 2" xfId="4226"/>
    <cellStyle name="20% - Accent5 4" xfId="221"/>
    <cellStyle name="20% - Accent5 5" xfId="222"/>
    <cellStyle name="20% - Accent5 6" xfId="223"/>
    <cellStyle name="20% - Accent5 7" xfId="4163"/>
    <cellStyle name="20% - Accent6" xfId="6" builtinId="50" customBuiltin="1"/>
    <cellStyle name="20% - Accent6 2" xfId="224"/>
    <cellStyle name="20% - Accent6 2 2" xfId="225"/>
    <cellStyle name="20% - Accent6 3" xfId="226"/>
    <cellStyle name="20% - Accent6 3 2" xfId="4228"/>
    <cellStyle name="20% - Accent6 4" xfId="227"/>
    <cellStyle name="20% - Accent6 5" xfId="228"/>
    <cellStyle name="20% - Accent6 6" xfId="229"/>
    <cellStyle name="20% - Accent6 7" xfId="4167"/>
    <cellStyle name="40% - Accent1" xfId="7" builtinId="31" customBuiltin="1"/>
    <cellStyle name="40% - Accent1 2" xfId="230"/>
    <cellStyle name="40% - Accent1 2 2" xfId="231"/>
    <cellStyle name="40% - Accent1 2 3" xfId="4174"/>
    <cellStyle name="40% - Accent1 3" xfId="232"/>
    <cellStyle name="40% - Accent1 3 2" xfId="4219"/>
    <cellStyle name="40% - Accent1 4" xfId="233"/>
    <cellStyle name="40% - Accent1 5" xfId="234"/>
    <cellStyle name="40% - Accent1 6" xfId="235"/>
    <cellStyle name="40% - Accent1 7" xfId="236"/>
    <cellStyle name="40% - Accent1 8" xfId="237"/>
    <cellStyle name="40% - Accent1 9" xfId="4148"/>
    <cellStyle name="40% - Accent2" xfId="8" builtinId="35" customBuiltin="1"/>
    <cellStyle name="40% - Accent2 2" xfId="238"/>
    <cellStyle name="40% - Accent2 2 2" xfId="239"/>
    <cellStyle name="40% - Accent2 3" xfId="240"/>
    <cellStyle name="40% - Accent2 3 2" xfId="4221"/>
    <cellStyle name="40% - Accent2 4" xfId="241"/>
    <cellStyle name="40% - Accent2 5" xfId="242"/>
    <cellStyle name="40% - Accent2 6" xfId="243"/>
    <cellStyle name="40% - Accent2 7" xfId="4152"/>
    <cellStyle name="40% - Accent3" xfId="9" builtinId="39" customBuiltin="1"/>
    <cellStyle name="40% - Accent3 2" xfId="244"/>
    <cellStyle name="40% - Accent3 2 2" xfId="245"/>
    <cellStyle name="40% - Accent3 2 3" xfId="4175"/>
    <cellStyle name="40% - Accent3 3" xfId="246"/>
    <cellStyle name="40% - Accent3 3 2" xfId="4223"/>
    <cellStyle name="40% - Accent3 4" xfId="247"/>
    <cellStyle name="40% - Accent3 5" xfId="248"/>
    <cellStyle name="40% - Accent3 6" xfId="249"/>
    <cellStyle name="40% - Accent3 7" xfId="250"/>
    <cellStyle name="40% - Accent3 8" xfId="251"/>
    <cellStyle name="40% - Accent3 9" xfId="4156"/>
    <cellStyle name="40% - Accent4" xfId="10" builtinId="43" customBuiltin="1"/>
    <cellStyle name="40% - Accent4 2" xfId="252"/>
    <cellStyle name="40% - Accent4 2 2" xfId="253"/>
    <cellStyle name="40% - Accent4 2 3" xfId="4176"/>
    <cellStyle name="40% - Accent4 3" xfId="254"/>
    <cellStyle name="40% - Accent4 3 2" xfId="4225"/>
    <cellStyle name="40% - Accent4 4" xfId="255"/>
    <cellStyle name="40% - Accent4 5" xfId="256"/>
    <cellStyle name="40% - Accent4 6" xfId="257"/>
    <cellStyle name="40% - Accent4 7" xfId="258"/>
    <cellStyle name="40% - Accent4 8" xfId="259"/>
    <cellStyle name="40% - Accent4 9" xfId="4160"/>
    <cellStyle name="40% - Accent5" xfId="11" builtinId="47" customBuiltin="1"/>
    <cellStyle name="40% - Accent5 2" xfId="260"/>
    <cellStyle name="40% - Accent5 2 2" xfId="261"/>
    <cellStyle name="40% - Accent5 3" xfId="262"/>
    <cellStyle name="40% - Accent5 3 2" xfId="4227"/>
    <cellStyle name="40% - Accent5 4" xfId="263"/>
    <cellStyle name="40% - Accent5 5" xfId="264"/>
    <cellStyle name="40% - Accent5 6" xfId="265"/>
    <cellStyle name="40% - Accent5 7" xfId="4164"/>
    <cellStyle name="40% - Accent6" xfId="12" builtinId="51" customBuiltin="1"/>
    <cellStyle name="40% - Accent6 2" xfId="266"/>
    <cellStyle name="40% - Accent6 2 2" xfId="267"/>
    <cellStyle name="40% - Accent6 2 3" xfId="4177"/>
    <cellStyle name="40% - Accent6 3" xfId="268"/>
    <cellStyle name="40% - Accent6 3 2" xfId="4229"/>
    <cellStyle name="40% - Accent6 4" xfId="269"/>
    <cellStyle name="40% - Accent6 5" xfId="270"/>
    <cellStyle name="40% - Accent6 6" xfId="271"/>
    <cellStyle name="40% - Accent6 7" xfId="272"/>
    <cellStyle name="40% - Accent6 8" xfId="273"/>
    <cellStyle name="40% - Accent6 9" xfId="4168"/>
    <cellStyle name="60% - Accent1" xfId="13" builtinId="32" customBuiltin="1"/>
    <cellStyle name="60% - Accent1 2" xfId="274"/>
    <cellStyle name="60% - Accent1 2 2" xfId="4178"/>
    <cellStyle name="60% - Accent1 3" xfId="275"/>
    <cellStyle name="60% - Accent1 4" xfId="276"/>
    <cellStyle name="60% - Accent1 5" xfId="277"/>
    <cellStyle name="60% - Accent1 6" xfId="278"/>
    <cellStyle name="60% - Accent1 7" xfId="279"/>
    <cellStyle name="60% - Accent1 8" xfId="280"/>
    <cellStyle name="60% - Accent1 9" xfId="4149"/>
    <cellStyle name="60% - Accent2" xfId="14" builtinId="36" customBuiltin="1"/>
    <cellStyle name="60% - Accent2 2" xfId="281"/>
    <cellStyle name="60% - Accent2 3" xfId="282"/>
    <cellStyle name="60% - Accent2 4" xfId="283"/>
    <cellStyle name="60% - Accent2 5" xfId="284"/>
    <cellStyle name="60% - Accent2 6" xfId="285"/>
    <cellStyle name="60% - Accent2 7" xfId="4153"/>
    <cellStyle name="60% - Accent3" xfId="15" builtinId="40" customBuiltin="1"/>
    <cellStyle name="60% - Accent3 2" xfId="286"/>
    <cellStyle name="60% - Accent3 2 2" xfId="4180"/>
    <cellStyle name="60% - Accent3 3" xfId="287"/>
    <cellStyle name="60% - Accent3 4" xfId="288"/>
    <cellStyle name="60% - Accent3 5" xfId="289"/>
    <cellStyle name="60% - Accent3 6" xfId="290"/>
    <cellStyle name="60% - Accent3 7" xfId="291"/>
    <cellStyle name="60% - Accent3 8" xfId="292"/>
    <cellStyle name="60% - Accent3 9" xfId="4157"/>
    <cellStyle name="60% - Accent4" xfId="16" builtinId="44" customBuiltin="1"/>
    <cellStyle name="60% - Accent4 2" xfId="293"/>
    <cellStyle name="60% - Accent4 2 2" xfId="4181"/>
    <cellStyle name="60% - Accent4 3" xfId="294"/>
    <cellStyle name="60% - Accent4 4" xfId="295"/>
    <cellStyle name="60% - Accent4 5" xfId="296"/>
    <cellStyle name="60% - Accent4 6" xfId="297"/>
    <cellStyle name="60% - Accent4 7" xfId="298"/>
    <cellStyle name="60% - Accent4 8" xfId="299"/>
    <cellStyle name="60% - Accent4 9" xfId="4161"/>
    <cellStyle name="60% - Accent5" xfId="17" builtinId="48" customBuiltin="1"/>
    <cellStyle name="60% - Accent5 2" xfId="300"/>
    <cellStyle name="60% - Accent5 3" xfId="301"/>
    <cellStyle name="60% - Accent5 4" xfId="302"/>
    <cellStyle name="60% - Accent5 5" xfId="303"/>
    <cellStyle name="60% - Accent5 6" xfId="304"/>
    <cellStyle name="60% - Accent5 7" xfId="4165"/>
    <cellStyle name="60% - Accent6" xfId="18" builtinId="52" customBuiltin="1"/>
    <cellStyle name="60% - Accent6 2" xfId="305"/>
    <cellStyle name="60% - Accent6 2 2" xfId="4182"/>
    <cellStyle name="60% - Accent6 3" xfId="306"/>
    <cellStyle name="60% - Accent6 4" xfId="307"/>
    <cellStyle name="60% - Accent6 5" xfId="308"/>
    <cellStyle name="60% - Accent6 6" xfId="309"/>
    <cellStyle name="60% - Accent6 7" xfId="310"/>
    <cellStyle name="60% - Accent6 8" xfId="311"/>
    <cellStyle name="60% - Accent6 9" xfId="4169"/>
    <cellStyle name="Accent1" xfId="19" builtinId="29" customBuiltin="1"/>
    <cellStyle name="Accent1 2" xfId="312"/>
    <cellStyle name="Accent1 2 2" xfId="4183"/>
    <cellStyle name="Accent1 3" xfId="313"/>
    <cellStyle name="Accent1 4" xfId="314"/>
    <cellStyle name="Accent1 5" xfId="315"/>
    <cellStyle name="Accent1 6" xfId="316"/>
    <cellStyle name="Accent1 7" xfId="317"/>
    <cellStyle name="Accent1 8" xfId="318"/>
    <cellStyle name="Accent1 9" xfId="4146"/>
    <cellStyle name="Accent2" xfId="20" builtinId="33" customBuiltin="1"/>
    <cellStyle name="Accent2 2" xfId="319"/>
    <cellStyle name="Accent2 3" xfId="320"/>
    <cellStyle name="Accent2 4" xfId="321"/>
    <cellStyle name="Accent2 5" xfId="322"/>
    <cellStyle name="Accent2 6" xfId="323"/>
    <cellStyle name="Accent2 7" xfId="4150"/>
    <cellStyle name="Accent3" xfId="21" builtinId="37" customBuiltin="1"/>
    <cellStyle name="Accent3 2" xfId="324"/>
    <cellStyle name="Accent3 3" xfId="325"/>
    <cellStyle name="Accent3 4" xfId="326"/>
    <cellStyle name="Accent3 5" xfId="327"/>
    <cellStyle name="Accent3 6" xfId="328"/>
    <cellStyle name="Accent3 7" xfId="4154"/>
    <cellStyle name="Accent4" xfId="22" builtinId="41" customBuiltin="1"/>
    <cellStyle name="Accent4 2" xfId="329"/>
    <cellStyle name="Accent4 2 2" xfId="4184"/>
    <cellStyle name="Accent4 3" xfId="330"/>
    <cellStyle name="Accent4 4" xfId="331"/>
    <cellStyle name="Accent4 5" xfId="332"/>
    <cellStyle name="Accent4 6" xfId="333"/>
    <cellStyle name="Accent4 7" xfId="334"/>
    <cellStyle name="Accent4 8" xfId="335"/>
    <cellStyle name="Accent4 9" xfId="4158"/>
    <cellStyle name="Accent5" xfId="23" builtinId="45" customBuiltin="1"/>
    <cellStyle name="Accent5 2" xfId="336"/>
    <cellStyle name="Accent5 3" xfId="337"/>
    <cellStyle name="Accent5 4" xfId="338"/>
    <cellStyle name="Accent5 5" xfId="339"/>
    <cellStyle name="Accent5 6" xfId="340"/>
    <cellStyle name="Accent5 7" xfId="4162"/>
    <cellStyle name="Accent6" xfId="24" builtinId="49" customBuiltin="1"/>
    <cellStyle name="Accent6 2" xfId="341"/>
    <cellStyle name="Accent6 3" xfId="342"/>
    <cellStyle name="Accent6 4" xfId="343"/>
    <cellStyle name="Accent6 5" xfId="344"/>
    <cellStyle name="Accent6 6" xfId="345"/>
    <cellStyle name="Accent6 7" xfId="4166"/>
    <cellStyle name="Bad" xfId="25" builtinId="27" customBuiltin="1"/>
    <cellStyle name="Bad 2" xfId="346"/>
    <cellStyle name="Bad 2 2" xfId="4185"/>
    <cellStyle name="Bad 3" xfId="347"/>
    <cellStyle name="Bad 4" xfId="348"/>
    <cellStyle name="Bad 5" xfId="349"/>
    <cellStyle name="Bad 6" xfId="350"/>
    <cellStyle name="Bad 7" xfId="351"/>
    <cellStyle name="Bad 8" xfId="352"/>
    <cellStyle name="Bad 9" xfId="4136"/>
    <cellStyle name="Calculation" xfId="26" builtinId="22" customBuiltin="1"/>
    <cellStyle name="Calculation 2" xfId="353"/>
    <cellStyle name="Calculation 3" xfId="354"/>
    <cellStyle name="Calculation 4" xfId="355"/>
    <cellStyle name="Calculation 5" xfId="356"/>
    <cellStyle name="Calculation 6" xfId="357"/>
    <cellStyle name="Calculation 7" xfId="4140"/>
    <cellStyle name="Check Cell" xfId="27" builtinId="23" customBuiltin="1"/>
    <cellStyle name="Check Cell 2" xfId="358"/>
    <cellStyle name="Check Cell 2 2" xfId="4186"/>
    <cellStyle name="Check Cell 3" xfId="359"/>
    <cellStyle name="Check Cell 4" xfId="360"/>
    <cellStyle name="Check Cell 5" xfId="361"/>
    <cellStyle name="Check Cell 6" xfId="362"/>
    <cellStyle name="Check Cell 7" xfId="363"/>
    <cellStyle name="Check Cell 8" xfId="364"/>
    <cellStyle name="Check Cell 9" xfId="4142"/>
    <cellStyle name="Comma" xfId="28" builtinId="3"/>
    <cellStyle name="Comma 10" xfId="365"/>
    <cellStyle name="Comma 11" xfId="366"/>
    <cellStyle name="Comma 12" xfId="367"/>
    <cellStyle name="Comma 13" xfId="368"/>
    <cellStyle name="Comma 14" xfId="369"/>
    <cellStyle name="Comma 15" xfId="370"/>
    <cellStyle name="Comma 16" xfId="185"/>
    <cellStyle name="Comma 17" xfId="371"/>
    <cellStyle name="Comma 17 10" xfId="3124"/>
    <cellStyle name="Comma 17 11" xfId="3626"/>
    <cellStyle name="Comma 17 2" xfId="619"/>
    <cellStyle name="Comma 17 2 2" xfId="668"/>
    <cellStyle name="Comma 17 2 2 2" xfId="792"/>
    <cellStyle name="Comma 17 2 2 2 2" xfId="1040"/>
    <cellStyle name="Comma 17 2 2 2 2 2" xfId="1536"/>
    <cellStyle name="Comma 17 2 2 2 2 2 2" xfId="2555"/>
    <cellStyle name="Comma 17 2 2 2 2 3" xfId="2059"/>
    <cellStyle name="Comma 17 2 2 2 2 4" xfId="3057"/>
    <cellStyle name="Comma 17 2 2 2 2 5" xfId="3559"/>
    <cellStyle name="Comma 17 2 2 2 2 6" xfId="4061"/>
    <cellStyle name="Comma 17 2 2 2 3" xfId="1288"/>
    <cellStyle name="Comma 17 2 2 2 3 2" xfId="2307"/>
    <cellStyle name="Comma 17 2 2 2 4" xfId="1811"/>
    <cellStyle name="Comma 17 2 2 2 5" xfId="2809"/>
    <cellStyle name="Comma 17 2 2 2 6" xfId="3311"/>
    <cellStyle name="Comma 17 2 2 2 7" xfId="3813"/>
    <cellStyle name="Comma 17 2 2 3" xfId="916"/>
    <cellStyle name="Comma 17 2 2 3 2" xfId="1412"/>
    <cellStyle name="Comma 17 2 2 3 2 2" xfId="2431"/>
    <cellStyle name="Comma 17 2 2 3 3" xfId="1935"/>
    <cellStyle name="Comma 17 2 2 3 4" xfId="2933"/>
    <cellStyle name="Comma 17 2 2 3 5" xfId="3435"/>
    <cellStyle name="Comma 17 2 2 3 6" xfId="3937"/>
    <cellStyle name="Comma 17 2 2 4" xfId="1164"/>
    <cellStyle name="Comma 17 2 2 4 2" xfId="2183"/>
    <cellStyle name="Comma 17 2 2 5" xfId="1687"/>
    <cellStyle name="Comma 17 2 2 6" xfId="2685"/>
    <cellStyle name="Comma 17 2 2 7" xfId="3187"/>
    <cellStyle name="Comma 17 2 2 8" xfId="3689"/>
    <cellStyle name="Comma 17 2 3" xfId="751"/>
    <cellStyle name="Comma 17 2 3 2" xfId="999"/>
    <cellStyle name="Comma 17 2 3 2 2" xfId="1495"/>
    <cellStyle name="Comma 17 2 3 2 2 2" xfId="2514"/>
    <cellStyle name="Comma 17 2 3 2 3" xfId="2018"/>
    <cellStyle name="Comma 17 2 3 2 4" xfId="3016"/>
    <cellStyle name="Comma 17 2 3 2 5" xfId="3518"/>
    <cellStyle name="Comma 17 2 3 2 6" xfId="4020"/>
    <cellStyle name="Comma 17 2 3 3" xfId="1247"/>
    <cellStyle name="Comma 17 2 3 3 2" xfId="2266"/>
    <cellStyle name="Comma 17 2 3 4" xfId="1770"/>
    <cellStyle name="Comma 17 2 3 5" xfId="2768"/>
    <cellStyle name="Comma 17 2 3 6" xfId="3270"/>
    <cellStyle name="Comma 17 2 3 7" xfId="3772"/>
    <cellStyle name="Comma 17 2 4" xfId="875"/>
    <cellStyle name="Comma 17 2 4 2" xfId="1371"/>
    <cellStyle name="Comma 17 2 4 2 2" xfId="2390"/>
    <cellStyle name="Comma 17 2 4 3" xfId="1894"/>
    <cellStyle name="Comma 17 2 4 4" xfId="2892"/>
    <cellStyle name="Comma 17 2 4 5" xfId="3394"/>
    <cellStyle name="Comma 17 2 4 6" xfId="3896"/>
    <cellStyle name="Comma 17 2 5" xfId="1123"/>
    <cellStyle name="Comma 17 2 5 2" xfId="2142"/>
    <cellStyle name="Comma 17 2 6" xfId="1646"/>
    <cellStyle name="Comma 17 2 7" xfId="2644"/>
    <cellStyle name="Comma 17 2 8" xfId="3146"/>
    <cellStyle name="Comma 17 2 9" xfId="3648"/>
    <cellStyle name="Comma 17 3" xfId="647"/>
    <cellStyle name="Comma 17 3 2" xfId="669"/>
    <cellStyle name="Comma 17 3 2 2" xfId="793"/>
    <cellStyle name="Comma 17 3 2 2 2" xfId="1041"/>
    <cellStyle name="Comma 17 3 2 2 2 2" xfId="1537"/>
    <cellStyle name="Comma 17 3 2 2 2 2 2" xfId="2556"/>
    <cellStyle name="Comma 17 3 2 2 2 3" xfId="2060"/>
    <cellStyle name="Comma 17 3 2 2 2 4" xfId="3058"/>
    <cellStyle name="Comma 17 3 2 2 2 5" xfId="3560"/>
    <cellStyle name="Comma 17 3 2 2 2 6" xfId="4062"/>
    <cellStyle name="Comma 17 3 2 2 3" xfId="1289"/>
    <cellStyle name="Comma 17 3 2 2 3 2" xfId="2308"/>
    <cellStyle name="Comma 17 3 2 2 4" xfId="1812"/>
    <cellStyle name="Comma 17 3 2 2 5" xfId="2810"/>
    <cellStyle name="Comma 17 3 2 2 6" xfId="3312"/>
    <cellStyle name="Comma 17 3 2 2 7" xfId="3814"/>
    <cellStyle name="Comma 17 3 2 3" xfId="917"/>
    <cellStyle name="Comma 17 3 2 3 2" xfId="1413"/>
    <cellStyle name="Comma 17 3 2 3 2 2" xfId="2432"/>
    <cellStyle name="Comma 17 3 2 3 3" xfId="1936"/>
    <cellStyle name="Comma 17 3 2 3 4" xfId="2934"/>
    <cellStyle name="Comma 17 3 2 3 5" xfId="3436"/>
    <cellStyle name="Comma 17 3 2 3 6" xfId="3938"/>
    <cellStyle name="Comma 17 3 2 4" xfId="1165"/>
    <cellStyle name="Comma 17 3 2 4 2" xfId="2184"/>
    <cellStyle name="Comma 17 3 2 5" xfId="1688"/>
    <cellStyle name="Comma 17 3 2 6" xfId="2686"/>
    <cellStyle name="Comma 17 3 2 7" xfId="3188"/>
    <cellStyle name="Comma 17 3 2 8" xfId="3690"/>
    <cellStyle name="Comma 17 3 3" xfId="771"/>
    <cellStyle name="Comma 17 3 3 2" xfId="1019"/>
    <cellStyle name="Comma 17 3 3 2 2" xfId="1515"/>
    <cellStyle name="Comma 17 3 3 2 2 2" xfId="2534"/>
    <cellStyle name="Comma 17 3 3 2 3" xfId="2038"/>
    <cellStyle name="Comma 17 3 3 2 4" xfId="3036"/>
    <cellStyle name="Comma 17 3 3 2 5" xfId="3538"/>
    <cellStyle name="Comma 17 3 3 2 6" xfId="4040"/>
    <cellStyle name="Comma 17 3 3 3" xfId="1267"/>
    <cellStyle name="Comma 17 3 3 3 2" xfId="2286"/>
    <cellStyle name="Comma 17 3 3 4" xfId="1790"/>
    <cellStyle name="Comma 17 3 3 5" xfId="2788"/>
    <cellStyle name="Comma 17 3 3 6" xfId="3290"/>
    <cellStyle name="Comma 17 3 3 7" xfId="3792"/>
    <cellStyle name="Comma 17 3 4" xfId="895"/>
    <cellStyle name="Comma 17 3 4 2" xfId="1391"/>
    <cellStyle name="Comma 17 3 4 2 2" xfId="2410"/>
    <cellStyle name="Comma 17 3 4 3" xfId="1914"/>
    <cellStyle name="Comma 17 3 4 4" xfId="2912"/>
    <cellStyle name="Comma 17 3 4 5" xfId="3414"/>
    <cellStyle name="Comma 17 3 4 6" xfId="3916"/>
    <cellStyle name="Comma 17 3 5" xfId="1143"/>
    <cellStyle name="Comma 17 3 5 2" xfId="2162"/>
    <cellStyle name="Comma 17 3 6" xfId="1666"/>
    <cellStyle name="Comma 17 3 7" xfId="2664"/>
    <cellStyle name="Comma 17 3 8" xfId="3166"/>
    <cellStyle name="Comma 17 3 9" xfId="3668"/>
    <cellStyle name="Comma 17 4" xfId="667"/>
    <cellStyle name="Comma 17 4 2" xfId="791"/>
    <cellStyle name="Comma 17 4 2 2" xfId="1039"/>
    <cellStyle name="Comma 17 4 2 2 2" xfId="1535"/>
    <cellStyle name="Comma 17 4 2 2 2 2" xfId="2554"/>
    <cellStyle name="Comma 17 4 2 2 3" xfId="2058"/>
    <cellStyle name="Comma 17 4 2 2 4" xfId="3056"/>
    <cellStyle name="Comma 17 4 2 2 5" xfId="3558"/>
    <cellStyle name="Comma 17 4 2 2 6" xfId="4060"/>
    <cellStyle name="Comma 17 4 2 3" xfId="1287"/>
    <cellStyle name="Comma 17 4 2 3 2" xfId="2306"/>
    <cellStyle name="Comma 17 4 2 4" xfId="1810"/>
    <cellStyle name="Comma 17 4 2 5" xfId="2808"/>
    <cellStyle name="Comma 17 4 2 6" xfId="3310"/>
    <cellStyle name="Comma 17 4 2 7" xfId="3812"/>
    <cellStyle name="Comma 17 4 3" xfId="915"/>
    <cellStyle name="Comma 17 4 3 2" xfId="1411"/>
    <cellStyle name="Comma 17 4 3 2 2" xfId="2430"/>
    <cellStyle name="Comma 17 4 3 3" xfId="1934"/>
    <cellStyle name="Comma 17 4 3 4" xfId="2932"/>
    <cellStyle name="Comma 17 4 3 5" xfId="3434"/>
    <cellStyle name="Comma 17 4 3 6" xfId="3936"/>
    <cellStyle name="Comma 17 4 4" xfId="1163"/>
    <cellStyle name="Comma 17 4 4 2" xfId="2182"/>
    <cellStyle name="Comma 17 4 5" xfId="1686"/>
    <cellStyle name="Comma 17 4 6" xfId="2684"/>
    <cellStyle name="Comma 17 4 7" xfId="3186"/>
    <cellStyle name="Comma 17 4 8" xfId="3688"/>
    <cellStyle name="Comma 17 5" xfId="729"/>
    <cellStyle name="Comma 17 5 2" xfId="977"/>
    <cellStyle name="Comma 17 5 2 2" xfId="1473"/>
    <cellStyle name="Comma 17 5 2 2 2" xfId="2492"/>
    <cellStyle name="Comma 17 5 2 3" xfId="1996"/>
    <cellStyle name="Comma 17 5 2 4" xfId="2994"/>
    <cellStyle name="Comma 17 5 2 5" xfId="3496"/>
    <cellStyle name="Comma 17 5 2 6" xfId="3998"/>
    <cellStyle name="Comma 17 5 3" xfId="1225"/>
    <cellStyle name="Comma 17 5 3 2" xfId="2244"/>
    <cellStyle name="Comma 17 5 4" xfId="1748"/>
    <cellStyle name="Comma 17 5 5" xfId="2746"/>
    <cellStyle name="Comma 17 5 6" xfId="3248"/>
    <cellStyle name="Comma 17 5 7" xfId="3750"/>
    <cellStyle name="Comma 17 6" xfId="853"/>
    <cellStyle name="Comma 17 6 2" xfId="1349"/>
    <cellStyle name="Comma 17 6 2 2" xfId="2368"/>
    <cellStyle name="Comma 17 6 3" xfId="1872"/>
    <cellStyle name="Comma 17 6 4" xfId="2870"/>
    <cellStyle name="Comma 17 6 5" xfId="3372"/>
    <cellStyle name="Comma 17 6 6" xfId="3874"/>
    <cellStyle name="Comma 17 7" xfId="1101"/>
    <cellStyle name="Comma 17 7 2" xfId="2120"/>
    <cellStyle name="Comma 17 8" xfId="1624"/>
    <cellStyle name="Comma 17 9" xfId="2622"/>
    <cellStyle name="Comma 18" xfId="372"/>
    <cellStyle name="Comma 19" xfId="186"/>
    <cellStyle name="Comma 2" xfId="29"/>
    <cellStyle name="Comma 2 2" xfId="30"/>
    <cellStyle name="Comma 2 2 2" xfId="31"/>
    <cellStyle name="Comma 2 2 2 2" xfId="125"/>
    <cellStyle name="Comma 2 2 2 2 2" xfId="4285"/>
    <cellStyle name="Comma 2 2 2 3" xfId="4234"/>
    <cellStyle name="Comma 2 2 3" xfId="32"/>
    <cellStyle name="Comma 2 2 3 2" xfId="126"/>
    <cellStyle name="Comma 2 2 3 2 2" xfId="4286"/>
    <cellStyle name="Comma 2 2 3 3" xfId="620"/>
    <cellStyle name="Comma 2 2 3 3 2" xfId="4235"/>
    <cellStyle name="Comma 2 2 4" xfId="33"/>
    <cellStyle name="Comma 2 2 4 2" xfId="127"/>
    <cellStyle name="Comma 2 2 4 2 2" xfId="4287"/>
    <cellStyle name="Comma 2 2 4 3" xfId="4236"/>
    <cellStyle name="Comma 2 2 5" xfId="110"/>
    <cellStyle name="Comma 2 2 5 2" xfId="1612"/>
    <cellStyle name="Comma 2 2 6" xfId="373"/>
    <cellStyle name="Comma 2 3" xfId="34"/>
    <cellStyle name="Comma 2 3 2" xfId="35"/>
    <cellStyle name="Comma 2 3 2 2" xfId="128"/>
    <cellStyle name="Comma 2 3 2 2 2" xfId="4288"/>
    <cellStyle name="Comma 2 3 2 3" xfId="4238"/>
    <cellStyle name="Comma 2 3 3" xfId="36"/>
    <cellStyle name="Comma 2 3 3 2" xfId="129"/>
    <cellStyle name="Comma 2 3 3 2 2" xfId="4289"/>
    <cellStyle name="Comma 2 3 3 3" xfId="4239"/>
    <cellStyle name="Comma 2 3 4" xfId="37"/>
    <cellStyle name="Comma 2 3 4 2" xfId="130"/>
    <cellStyle name="Comma 2 3 4 2 2" xfId="4290"/>
    <cellStyle name="Comma 2 3 4 3" xfId="4240"/>
    <cellStyle name="Comma 2 3 5" xfId="4237"/>
    <cellStyle name="Comma 2 4" xfId="38"/>
    <cellStyle name="Comma 2 4 2" xfId="131"/>
    <cellStyle name="Comma 2 4 2 2" xfId="4291"/>
    <cellStyle name="Comma 2 4 3" xfId="374"/>
    <cellStyle name="Comma 2 4 3 2" xfId="4241"/>
    <cellStyle name="Comma 2 5" xfId="39"/>
    <cellStyle name="Comma 2 5 2" xfId="132"/>
    <cellStyle name="Comma 2 5 2 2" xfId="4292"/>
    <cellStyle name="Comma 2 5 3" xfId="4242"/>
    <cellStyle name="Comma 2 6" xfId="40"/>
    <cellStyle name="Comma 2 6 2" xfId="133"/>
    <cellStyle name="Comma 2 6 2 2" xfId="4293"/>
    <cellStyle name="Comma 2 6 3" xfId="4243"/>
    <cellStyle name="Comma 2 7" xfId="99"/>
    <cellStyle name="Comma 2 7 2" xfId="1606"/>
    <cellStyle name="Comma 2 8" xfId="108"/>
    <cellStyle name="Comma 2 8 2" xfId="1610"/>
    <cellStyle name="Comma 2 9" xfId="171"/>
    <cellStyle name="Comma 2_Allocators" xfId="375"/>
    <cellStyle name="Comma 20" xfId="376"/>
    <cellStyle name="Comma 20 10" xfId="3125"/>
    <cellStyle name="Comma 20 11" xfId="3627"/>
    <cellStyle name="Comma 20 2" xfId="621"/>
    <cellStyle name="Comma 20 2 2" xfId="671"/>
    <cellStyle name="Comma 20 2 2 2" xfId="795"/>
    <cellStyle name="Comma 20 2 2 2 2" xfId="1043"/>
    <cellStyle name="Comma 20 2 2 2 2 2" xfId="1539"/>
    <cellStyle name="Comma 20 2 2 2 2 2 2" xfId="2558"/>
    <cellStyle name="Comma 20 2 2 2 2 3" xfId="2062"/>
    <cellStyle name="Comma 20 2 2 2 2 4" xfId="3060"/>
    <cellStyle name="Comma 20 2 2 2 2 5" xfId="3562"/>
    <cellStyle name="Comma 20 2 2 2 2 6" xfId="4064"/>
    <cellStyle name="Comma 20 2 2 2 3" xfId="1291"/>
    <cellStyle name="Comma 20 2 2 2 3 2" xfId="2310"/>
    <cellStyle name="Comma 20 2 2 2 4" xfId="1814"/>
    <cellStyle name="Comma 20 2 2 2 5" xfId="2812"/>
    <cellStyle name="Comma 20 2 2 2 6" xfId="3314"/>
    <cellStyle name="Comma 20 2 2 2 7" xfId="3816"/>
    <cellStyle name="Comma 20 2 2 3" xfId="919"/>
    <cellStyle name="Comma 20 2 2 3 2" xfId="1415"/>
    <cellStyle name="Comma 20 2 2 3 2 2" xfId="2434"/>
    <cellStyle name="Comma 20 2 2 3 3" xfId="1938"/>
    <cellStyle name="Comma 20 2 2 3 4" xfId="2936"/>
    <cellStyle name="Comma 20 2 2 3 5" xfId="3438"/>
    <cellStyle name="Comma 20 2 2 3 6" xfId="3940"/>
    <cellStyle name="Comma 20 2 2 4" xfId="1167"/>
    <cellStyle name="Comma 20 2 2 4 2" xfId="2186"/>
    <cellStyle name="Comma 20 2 2 5" xfId="1690"/>
    <cellStyle name="Comma 20 2 2 6" xfId="2688"/>
    <cellStyle name="Comma 20 2 2 7" xfId="3190"/>
    <cellStyle name="Comma 20 2 2 8" xfId="3692"/>
    <cellStyle name="Comma 20 2 3" xfId="752"/>
    <cellStyle name="Comma 20 2 3 2" xfId="1000"/>
    <cellStyle name="Comma 20 2 3 2 2" xfId="1496"/>
    <cellStyle name="Comma 20 2 3 2 2 2" xfId="2515"/>
    <cellStyle name="Comma 20 2 3 2 3" xfId="2019"/>
    <cellStyle name="Comma 20 2 3 2 4" xfId="3017"/>
    <cellStyle name="Comma 20 2 3 2 5" xfId="3519"/>
    <cellStyle name="Comma 20 2 3 2 6" xfId="4021"/>
    <cellStyle name="Comma 20 2 3 3" xfId="1248"/>
    <cellStyle name="Comma 20 2 3 3 2" xfId="2267"/>
    <cellStyle name="Comma 20 2 3 4" xfId="1771"/>
    <cellStyle name="Comma 20 2 3 5" xfId="2769"/>
    <cellStyle name="Comma 20 2 3 6" xfId="3271"/>
    <cellStyle name="Comma 20 2 3 7" xfId="3773"/>
    <cellStyle name="Comma 20 2 4" xfId="876"/>
    <cellStyle name="Comma 20 2 4 2" xfId="1372"/>
    <cellStyle name="Comma 20 2 4 2 2" xfId="2391"/>
    <cellStyle name="Comma 20 2 4 3" xfId="1895"/>
    <cellStyle name="Comma 20 2 4 4" xfId="2893"/>
    <cellStyle name="Comma 20 2 4 5" xfId="3395"/>
    <cellStyle name="Comma 20 2 4 6" xfId="3897"/>
    <cellStyle name="Comma 20 2 5" xfId="1124"/>
    <cellStyle name="Comma 20 2 5 2" xfId="2143"/>
    <cellStyle name="Comma 20 2 6" xfId="1647"/>
    <cellStyle name="Comma 20 2 7" xfId="2645"/>
    <cellStyle name="Comma 20 2 8" xfId="3147"/>
    <cellStyle name="Comma 20 2 9" xfId="3649"/>
    <cellStyle name="Comma 20 3" xfId="648"/>
    <cellStyle name="Comma 20 3 2" xfId="672"/>
    <cellStyle name="Comma 20 3 2 2" xfId="796"/>
    <cellStyle name="Comma 20 3 2 2 2" xfId="1044"/>
    <cellStyle name="Comma 20 3 2 2 2 2" xfId="1540"/>
    <cellStyle name="Comma 20 3 2 2 2 2 2" xfId="2559"/>
    <cellStyle name="Comma 20 3 2 2 2 3" xfId="2063"/>
    <cellStyle name="Comma 20 3 2 2 2 4" xfId="3061"/>
    <cellStyle name="Comma 20 3 2 2 2 5" xfId="3563"/>
    <cellStyle name="Comma 20 3 2 2 2 6" xfId="4065"/>
    <cellStyle name="Comma 20 3 2 2 3" xfId="1292"/>
    <cellStyle name="Comma 20 3 2 2 3 2" xfId="2311"/>
    <cellStyle name="Comma 20 3 2 2 4" xfId="1815"/>
    <cellStyle name="Comma 20 3 2 2 5" xfId="2813"/>
    <cellStyle name="Comma 20 3 2 2 6" xfId="3315"/>
    <cellStyle name="Comma 20 3 2 2 7" xfId="3817"/>
    <cellStyle name="Comma 20 3 2 3" xfId="920"/>
    <cellStyle name="Comma 20 3 2 3 2" xfId="1416"/>
    <cellStyle name="Comma 20 3 2 3 2 2" xfId="2435"/>
    <cellStyle name="Comma 20 3 2 3 3" xfId="1939"/>
    <cellStyle name="Comma 20 3 2 3 4" xfId="2937"/>
    <cellStyle name="Comma 20 3 2 3 5" xfId="3439"/>
    <cellStyle name="Comma 20 3 2 3 6" xfId="3941"/>
    <cellStyle name="Comma 20 3 2 4" xfId="1168"/>
    <cellStyle name="Comma 20 3 2 4 2" xfId="2187"/>
    <cellStyle name="Comma 20 3 2 5" xfId="1691"/>
    <cellStyle name="Comma 20 3 2 6" xfId="2689"/>
    <cellStyle name="Comma 20 3 2 7" xfId="3191"/>
    <cellStyle name="Comma 20 3 2 8" xfId="3693"/>
    <cellStyle name="Comma 20 3 3" xfId="772"/>
    <cellStyle name="Comma 20 3 3 2" xfId="1020"/>
    <cellStyle name="Comma 20 3 3 2 2" xfId="1516"/>
    <cellStyle name="Comma 20 3 3 2 2 2" xfId="2535"/>
    <cellStyle name="Comma 20 3 3 2 3" xfId="2039"/>
    <cellStyle name="Comma 20 3 3 2 4" xfId="3037"/>
    <cellStyle name="Comma 20 3 3 2 5" xfId="3539"/>
    <cellStyle name="Comma 20 3 3 2 6" xfId="4041"/>
    <cellStyle name="Comma 20 3 3 3" xfId="1268"/>
    <cellStyle name="Comma 20 3 3 3 2" xfId="2287"/>
    <cellStyle name="Comma 20 3 3 4" xfId="1791"/>
    <cellStyle name="Comma 20 3 3 5" xfId="2789"/>
    <cellStyle name="Comma 20 3 3 6" xfId="3291"/>
    <cellStyle name="Comma 20 3 3 7" xfId="3793"/>
    <cellStyle name="Comma 20 3 4" xfId="896"/>
    <cellStyle name="Comma 20 3 4 2" xfId="1392"/>
    <cellStyle name="Comma 20 3 4 2 2" xfId="2411"/>
    <cellStyle name="Comma 20 3 4 3" xfId="1915"/>
    <cellStyle name="Comma 20 3 4 4" xfId="2913"/>
    <cellStyle name="Comma 20 3 4 5" xfId="3415"/>
    <cellStyle name="Comma 20 3 4 6" xfId="3917"/>
    <cellStyle name="Comma 20 3 5" xfId="1144"/>
    <cellStyle name="Comma 20 3 5 2" xfId="2163"/>
    <cellStyle name="Comma 20 3 6" xfId="1667"/>
    <cellStyle name="Comma 20 3 7" xfId="2665"/>
    <cellStyle name="Comma 20 3 8" xfId="3167"/>
    <cellStyle name="Comma 20 3 9" xfId="3669"/>
    <cellStyle name="Comma 20 4" xfId="670"/>
    <cellStyle name="Comma 20 4 2" xfId="794"/>
    <cellStyle name="Comma 20 4 2 2" xfId="1042"/>
    <cellStyle name="Comma 20 4 2 2 2" xfId="1538"/>
    <cellStyle name="Comma 20 4 2 2 2 2" xfId="2557"/>
    <cellStyle name="Comma 20 4 2 2 3" xfId="2061"/>
    <cellStyle name="Comma 20 4 2 2 4" xfId="3059"/>
    <cellStyle name="Comma 20 4 2 2 5" xfId="3561"/>
    <cellStyle name="Comma 20 4 2 2 6" xfId="4063"/>
    <cellStyle name="Comma 20 4 2 3" xfId="1290"/>
    <cellStyle name="Comma 20 4 2 3 2" xfId="2309"/>
    <cellStyle name="Comma 20 4 2 4" xfId="1813"/>
    <cellStyle name="Comma 20 4 2 5" xfId="2811"/>
    <cellStyle name="Comma 20 4 2 6" xfId="3313"/>
    <cellStyle name="Comma 20 4 2 7" xfId="3815"/>
    <cellStyle name="Comma 20 4 3" xfId="918"/>
    <cellStyle name="Comma 20 4 3 2" xfId="1414"/>
    <cellStyle name="Comma 20 4 3 2 2" xfId="2433"/>
    <cellStyle name="Comma 20 4 3 3" xfId="1937"/>
    <cellStyle name="Comma 20 4 3 4" xfId="2935"/>
    <cellStyle name="Comma 20 4 3 5" xfId="3437"/>
    <cellStyle name="Comma 20 4 3 6" xfId="3939"/>
    <cellStyle name="Comma 20 4 4" xfId="1166"/>
    <cellStyle name="Comma 20 4 4 2" xfId="2185"/>
    <cellStyle name="Comma 20 4 5" xfId="1689"/>
    <cellStyle name="Comma 20 4 6" xfId="2687"/>
    <cellStyle name="Comma 20 4 7" xfId="3189"/>
    <cellStyle name="Comma 20 4 8" xfId="3691"/>
    <cellStyle name="Comma 20 5" xfId="730"/>
    <cellStyle name="Comma 20 5 2" xfId="978"/>
    <cellStyle name="Comma 20 5 2 2" xfId="1474"/>
    <cellStyle name="Comma 20 5 2 2 2" xfId="2493"/>
    <cellStyle name="Comma 20 5 2 3" xfId="1997"/>
    <cellStyle name="Comma 20 5 2 4" xfId="2995"/>
    <cellStyle name="Comma 20 5 2 5" xfId="3497"/>
    <cellStyle name="Comma 20 5 2 6" xfId="3999"/>
    <cellStyle name="Comma 20 5 3" xfId="1226"/>
    <cellStyle name="Comma 20 5 3 2" xfId="2245"/>
    <cellStyle name="Comma 20 5 4" xfId="1749"/>
    <cellStyle name="Comma 20 5 5" xfId="2747"/>
    <cellStyle name="Comma 20 5 6" xfId="3249"/>
    <cellStyle name="Comma 20 5 7" xfId="3751"/>
    <cellStyle name="Comma 20 6" xfId="854"/>
    <cellStyle name="Comma 20 6 2" xfId="1350"/>
    <cellStyle name="Comma 20 6 2 2" xfId="2369"/>
    <cellStyle name="Comma 20 6 3" xfId="1873"/>
    <cellStyle name="Comma 20 6 4" xfId="2871"/>
    <cellStyle name="Comma 20 6 5" xfId="3373"/>
    <cellStyle name="Comma 20 6 6" xfId="3875"/>
    <cellStyle name="Comma 20 7" xfId="1102"/>
    <cellStyle name="Comma 20 7 2" xfId="2121"/>
    <cellStyle name="Comma 20 8" xfId="1625"/>
    <cellStyle name="Comma 20 9" xfId="2623"/>
    <cellStyle name="Comma 21" xfId="4129"/>
    <cellStyle name="Comma 22" xfId="4211"/>
    <cellStyle name="Comma 23" xfId="4209"/>
    <cellStyle name="Comma 24" xfId="4334"/>
    <cellStyle name="Comma 25" xfId="4197"/>
    <cellStyle name="Comma 26" xfId="4333"/>
    <cellStyle name="Comma 27" xfId="4179"/>
    <cellStyle name="Comma 28" xfId="4188"/>
    <cellStyle name="Comma 29" xfId="4337"/>
    <cellStyle name="Comma 3" xfId="41"/>
    <cellStyle name="Comma 3 10" xfId="615"/>
    <cellStyle name="Comma 3 10 10" xfId="3142"/>
    <cellStyle name="Comma 3 10 11" xfId="3644"/>
    <cellStyle name="Comma 3 10 2" xfId="645"/>
    <cellStyle name="Comma 3 10 2 2" xfId="674"/>
    <cellStyle name="Comma 3 10 2 2 2" xfId="798"/>
    <cellStyle name="Comma 3 10 2 2 2 2" xfId="1046"/>
    <cellStyle name="Comma 3 10 2 2 2 2 2" xfId="1542"/>
    <cellStyle name="Comma 3 10 2 2 2 2 2 2" xfId="2561"/>
    <cellStyle name="Comma 3 10 2 2 2 2 3" xfId="2065"/>
    <cellStyle name="Comma 3 10 2 2 2 2 4" xfId="3063"/>
    <cellStyle name="Comma 3 10 2 2 2 2 5" xfId="3565"/>
    <cellStyle name="Comma 3 10 2 2 2 2 6" xfId="4067"/>
    <cellStyle name="Comma 3 10 2 2 2 3" xfId="1294"/>
    <cellStyle name="Comma 3 10 2 2 2 3 2" xfId="2313"/>
    <cellStyle name="Comma 3 10 2 2 2 4" xfId="1817"/>
    <cellStyle name="Comma 3 10 2 2 2 5" xfId="2815"/>
    <cellStyle name="Comma 3 10 2 2 2 6" xfId="3317"/>
    <cellStyle name="Comma 3 10 2 2 2 7" xfId="3819"/>
    <cellStyle name="Comma 3 10 2 2 3" xfId="922"/>
    <cellStyle name="Comma 3 10 2 2 3 2" xfId="1418"/>
    <cellStyle name="Comma 3 10 2 2 3 2 2" xfId="2437"/>
    <cellStyle name="Comma 3 10 2 2 3 3" xfId="1941"/>
    <cellStyle name="Comma 3 10 2 2 3 4" xfId="2939"/>
    <cellStyle name="Comma 3 10 2 2 3 5" xfId="3441"/>
    <cellStyle name="Comma 3 10 2 2 3 6" xfId="3943"/>
    <cellStyle name="Comma 3 10 2 2 4" xfId="1170"/>
    <cellStyle name="Comma 3 10 2 2 4 2" xfId="2189"/>
    <cellStyle name="Comma 3 10 2 2 5" xfId="1693"/>
    <cellStyle name="Comma 3 10 2 2 6" xfId="2691"/>
    <cellStyle name="Comma 3 10 2 2 7" xfId="3193"/>
    <cellStyle name="Comma 3 10 2 2 8" xfId="3695"/>
    <cellStyle name="Comma 3 10 2 3" xfId="769"/>
    <cellStyle name="Comma 3 10 2 3 2" xfId="1017"/>
    <cellStyle name="Comma 3 10 2 3 2 2" xfId="1513"/>
    <cellStyle name="Comma 3 10 2 3 2 2 2" xfId="2532"/>
    <cellStyle name="Comma 3 10 2 3 2 3" xfId="2036"/>
    <cellStyle name="Comma 3 10 2 3 2 4" xfId="3034"/>
    <cellStyle name="Comma 3 10 2 3 2 5" xfId="3536"/>
    <cellStyle name="Comma 3 10 2 3 2 6" xfId="4038"/>
    <cellStyle name="Comma 3 10 2 3 3" xfId="1265"/>
    <cellStyle name="Comma 3 10 2 3 3 2" xfId="2284"/>
    <cellStyle name="Comma 3 10 2 3 4" xfId="1788"/>
    <cellStyle name="Comma 3 10 2 3 5" xfId="2786"/>
    <cellStyle name="Comma 3 10 2 3 6" xfId="3288"/>
    <cellStyle name="Comma 3 10 2 3 7" xfId="3790"/>
    <cellStyle name="Comma 3 10 2 4" xfId="893"/>
    <cellStyle name="Comma 3 10 2 4 2" xfId="1389"/>
    <cellStyle name="Comma 3 10 2 4 2 2" xfId="2408"/>
    <cellStyle name="Comma 3 10 2 4 3" xfId="1912"/>
    <cellStyle name="Comma 3 10 2 4 4" xfId="2910"/>
    <cellStyle name="Comma 3 10 2 4 5" xfId="3412"/>
    <cellStyle name="Comma 3 10 2 4 6" xfId="3914"/>
    <cellStyle name="Comma 3 10 2 5" xfId="1141"/>
    <cellStyle name="Comma 3 10 2 5 2" xfId="2160"/>
    <cellStyle name="Comma 3 10 2 6" xfId="1664"/>
    <cellStyle name="Comma 3 10 2 7" xfId="2662"/>
    <cellStyle name="Comma 3 10 2 8" xfId="3164"/>
    <cellStyle name="Comma 3 10 2 9" xfId="3666"/>
    <cellStyle name="Comma 3 10 3" xfId="665"/>
    <cellStyle name="Comma 3 10 3 2" xfId="675"/>
    <cellStyle name="Comma 3 10 3 2 2" xfId="799"/>
    <cellStyle name="Comma 3 10 3 2 2 2" xfId="1047"/>
    <cellStyle name="Comma 3 10 3 2 2 2 2" xfId="1543"/>
    <cellStyle name="Comma 3 10 3 2 2 2 2 2" xfId="2562"/>
    <cellStyle name="Comma 3 10 3 2 2 2 3" xfId="2066"/>
    <cellStyle name="Comma 3 10 3 2 2 2 4" xfId="3064"/>
    <cellStyle name="Comma 3 10 3 2 2 2 5" xfId="3566"/>
    <cellStyle name="Comma 3 10 3 2 2 2 6" xfId="4068"/>
    <cellStyle name="Comma 3 10 3 2 2 3" xfId="1295"/>
    <cellStyle name="Comma 3 10 3 2 2 3 2" xfId="2314"/>
    <cellStyle name="Comma 3 10 3 2 2 4" xfId="1818"/>
    <cellStyle name="Comma 3 10 3 2 2 5" xfId="2816"/>
    <cellStyle name="Comma 3 10 3 2 2 6" xfId="3318"/>
    <cellStyle name="Comma 3 10 3 2 2 7" xfId="3820"/>
    <cellStyle name="Comma 3 10 3 2 3" xfId="923"/>
    <cellStyle name="Comma 3 10 3 2 3 2" xfId="1419"/>
    <cellStyle name="Comma 3 10 3 2 3 2 2" xfId="2438"/>
    <cellStyle name="Comma 3 10 3 2 3 3" xfId="1942"/>
    <cellStyle name="Comma 3 10 3 2 3 4" xfId="2940"/>
    <cellStyle name="Comma 3 10 3 2 3 5" xfId="3442"/>
    <cellStyle name="Comma 3 10 3 2 3 6" xfId="3944"/>
    <cellStyle name="Comma 3 10 3 2 4" xfId="1171"/>
    <cellStyle name="Comma 3 10 3 2 4 2" xfId="2190"/>
    <cellStyle name="Comma 3 10 3 2 5" xfId="1694"/>
    <cellStyle name="Comma 3 10 3 2 6" xfId="2692"/>
    <cellStyle name="Comma 3 10 3 2 7" xfId="3194"/>
    <cellStyle name="Comma 3 10 3 2 8" xfId="3696"/>
    <cellStyle name="Comma 3 10 3 3" xfId="789"/>
    <cellStyle name="Comma 3 10 3 3 2" xfId="1037"/>
    <cellStyle name="Comma 3 10 3 3 2 2" xfId="1533"/>
    <cellStyle name="Comma 3 10 3 3 2 2 2" xfId="2552"/>
    <cellStyle name="Comma 3 10 3 3 2 3" xfId="2056"/>
    <cellStyle name="Comma 3 10 3 3 2 4" xfId="3054"/>
    <cellStyle name="Comma 3 10 3 3 2 5" xfId="3556"/>
    <cellStyle name="Comma 3 10 3 3 2 6" xfId="4058"/>
    <cellStyle name="Comma 3 10 3 3 3" xfId="1285"/>
    <cellStyle name="Comma 3 10 3 3 3 2" xfId="2304"/>
    <cellStyle name="Comma 3 10 3 3 4" xfId="1808"/>
    <cellStyle name="Comma 3 10 3 3 5" xfId="2806"/>
    <cellStyle name="Comma 3 10 3 3 6" xfId="3308"/>
    <cellStyle name="Comma 3 10 3 3 7" xfId="3810"/>
    <cellStyle name="Comma 3 10 3 4" xfId="913"/>
    <cellStyle name="Comma 3 10 3 4 2" xfId="1409"/>
    <cellStyle name="Comma 3 10 3 4 2 2" xfId="2428"/>
    <cellStyle name="Comma 3 10 3 4 3" xfId="1932"/>
    <cellStyle name="Comma 3 10 3 4 4" xfId="2930"/>
    <cellStyle name="Comma 3 10 3 4 5" xfId="3432"/>
    <cellStyle name="Comma 3 10 3 4 6" xfId="3934"/>
    <cellStyle name="Comma 3 10 3 5" xfId="1161"/>
    <cellStyle name="Comma 3 10 3 5 2" xfId="2180"/>
    <cellStyle name="Comma 3 10 3 6" xfId="1684"/>
    <cellStyle name="Comma 3 10 3 7" xfId="2682"/>
    <cellStyle name="Comma 3 10 3 8" xfId="3184"/>
    <cellStyle name="Comma 3 10 3 9" xfId="3686"/>
    <cellStyle name="Comma 3 10 4" xfId="673"/>
    <cellStyle name="Comma 3 10 4 2" xfId="797"/>
    <cellStyle name="Comma 3 10 4 2 2" xfId="1045"/>
    <cellStyle name="Comma 3 10 4 2 2 2" xfId="1541"/>
    <cellStyle name="Comma 3 10 4 2 2 2 2" xfId="2560"/>
    <cellStyle name="Comma 3 10 4 2 2 3" xfId="2064"/>
    <cellStyle name="Comma 3 10 4 2 2 4" xfId="3062"/>
    <cellStyle name="Comma 3 10 4 2 2 5" xfId="3564"/>
    <cellStyle name="Comma 3 10 4 2 2 6" xfId="4066"/>
    <cellStyle name="Comma 3 10 4 2 3" xfId="1293"/>
    <cellStyle name="Comma 3 10 4 2 3 2" xfId="2312"/>
    <cellStyle name="Comma 3 10 4 2 4" xfId="1816"/>
    <cellStyle name="Comma 3 10 4 2 5" xfId="2814"/>
    <cellStyle name="Comma 3 10 4 2 6" xfId="3316"/>
    <cellStyle name="Comma 3 10 4 2 7" xfId="3818"/>
    <cellStyle name="Comma 3 10 4 3" xfId="921"/>
    <cellStyle name="Comma 3 10 4 3 2" xfId="1417"/>
    <cellStyle name="Comma 3 10 4 3 2 2" xfId="2436"/>
    <cellStyle name="Comma 3 10 4 3 3" xfId="1940"/>
    <cellStyle name="Comma 3 10 4 3 4" xfId="2938"/>
    <cellStyle name="Comma 3 10 4 3 5" xfId="3440"/>
    <cellStyle name="Comma 3 10 4 3 6" xfId="3942"/>
    <cellStyle name="Comma 3 10 4 4" xfId="1169"/>
    <cellStyle name="Comma 3 10 4 4 2" xfId="2188"/>
    <cellStyle name="Comma 3 10 4 5" xfId="1692"/>
    <cellStyle name="Comma 3 10 4 6" xfId="2690"/>
    <cellStyle name="Comma 3 10 4 7" xfId="3192"/>
    <cellStyle name="Comma 3 10 4 8" xfId="3694"/>
    <cellStyle name="Comma 3 10 5" xfId="747"/>
    <cellStyle name="Comma 3 10 5 2" xfId="995"/>
    <cellStyle name="Comma 3 10 5 2 2" xfId="1491"/>
    <cellStyle name="Comma 3 10 5 2 2 2" xfId="2510"/>
    <cellStyle name="Comma 3 10 5 2 3" xfId="2014"/>
    <cellStyle name="Comma 3 10 5 2 4" xfId="3012"/>
    <cellStyle name="Comma 3 10 5 2 5" xfId="3514"/>
    <cellStyle name="Comma 3 10 5 2 6" xfId="4016"/>
    <cellStyle name="Comma 3 10 5 3" xfId="1243"/>
    <cellStyle name="Comma 3 10 5 3 2" xfId="2262"/>
    <cellStyle name="Comma 3 10 5 4" xfId="1766"/>
    <cellStyle name="Comma 3 10 5 5" xfId="2764"/>
    <cellStyle name="Comma 3 10 5 6" xfId="3266"/>
    <cellStyle name="Comma 3 10 5 7" xfId="3768"/>
    <cellStyle name="Comma 3 10 6" xfId="871"/>
    <cellStyle name="Comma 3 10 6 2" xfId="1367"/>
    <cellStyle name="Comma 3 10 6 2 2" xfId="2386"/>
    <cellStyle name="Comma 3 10 6 3" xfId="1890"/>
    <cellStyle name="Comma 3 10 6 4" xfId="2888"/>
    <cellStyle name="Comma 3 10 6 5" xfId="3390"/>
    <cellStyle name="Comma 3 10 6 6" xfId="3892"/>
    <cellStyle name="Comma 3 10 7" xfId="1119"/>
    <cellStyle name="Comma 3 10 7 2" xfId="2138"/>
    <cellStyle name="Comma 3 10 8" xfId="1642"/>
    <cellStyle name="Comma 3 10 9" xfId="2640"/>
    <cellStyle name="Comma 3 11" xfId="622"/>
    <cellStyle name="Comma 3 12" xfId="617"/>
    <cellStyle name="Comma 3 12 2" xfId="676"/>
    <cellStyle name="Comma 3 12 2 2" xfId="800"/>
    <cellStyle name="Comma 3 12 2 2 2" xfId="1048"/>
    <cellStyle name="Comma 3 12 2 2 2 2" xfId="1544"/>
    <cellStyle name="Comma 3 12 2 2 2 2 2" xfId="2563"/>
    <cellStyle name="Comma 3 12 2 2 2 3" xfId="2067"/>
    <cellStyle name="Comma 3 12 2 2 2 4" xfId="3065"/>
    <cellStyle name="Comma 3 12 2 2 2 5" xfId="3567"/>
    <cellStyle name="Comma 3 12 2 2 2 6" xfId="4069"/>
    <cellStyle name="Comma 3 12 2 2 3" xfId="1296"/>
    <cellStyle name="Comma 3 12 2 2 3 2" xfId="2315"/>
    <cellStyle name="Comma 3 12 2 2 4" xfId="1819"/>
    <cellStyle name="Comma 3 12 2 2 5" xfId="2817"/>
    <cellStyle name="Comma 3 12 2 2 6" xfId="3319"/>
    <cellStyle name="Comma 3 12 2 2 7" xfId="3821"/>
    <cellStyle name="Comma 3 12 2 3" xfId="924"/>
    <cellStyle name="Comma 3 12 2 3 2" xfId="1420"/>
    <cellStyle name="Comma 3 12 2 3 2 2" xfId="2439"/>
    <cellStyle name="Comma 3 12 2 3 3" xfId="1943"/>
    <cellStyle name="Comma 3 12 2 3 4" xfId="2941"/>
    <cellStyle name="Comma 3 12 2 3 5" xfId="3443"/>
    <cellStyle name="Comma 3 12 2 3 6" xfId="3945"/>
    <cellStyle name="Comma 3 12 2 4" xfId="1172"/>
    <cellStyle name="Comma 3 12 2 4 2" xfId="2191"/>
    <cellStyle name="Comma 3 12 2 5" xfId="1695"/>
    <cellStyle name="Comma 3 12 2 6" xfId="2693"/>
    <cellStyle name="Comma 3 12 2 7" xfId="3195"/>
    <cellStyle name="Comma 3 12 2 8" xfId="3697"/>
    <cellStyle name="Comma 3 12 3" xfId="749"/>
    <cellStyle name="Comma 3 12 3 2" xfId="997"/>
    <cellStyle name="Comma 3 12 3 2 2" xfId="1493"/>
    <cellStyle name="Comma 3 12 3 2 2 2" xfId="2512"/>
    <cellStyle name="Comma 3 12 3 2 3" xfId="2016"/>
    <cellStyle name="Comma 3 12 3 2 4" xfId="3014"/>
    <cellStyle name="Comma 3 12 3 2 5" xfId="3516"/>
    <cellStyle name="Comma 3 12 3 2 6" xfId="4018"/>
    <cellStyle name="Comma 3 12 3 3" xfId="1245"/>
    <cellStyle name="Comma 3 12 3 3 2" xfId="2264"/>
    <cellStyle name="Comma 3 12 3 4" xfId="1768"/>
    <cellStyle name="Comma 3 12 3 5" xfId="2766"/>
    <cellStyle name="Comma 3 12 3 6" xfId="3268"/>
    <cellStyle name="Comma 3 12 3 7" xfId="3770"/>
    <cellStyle name="Comma 3 12 4" xfId="873"/>
    <cellStyle name="Comma 3 12 4 2" xfId="1369"/>
    <cellStyle name="Comma 3 12 4 2 2" xfId="2388"/>
    <cellStyle name="Comma 3 12 4 3" xfId="1892"/>
    <cellStyle name="Comma 3 12 4 4" xfId="2890"/>
    <cellStyle name="Comma 3 12 4 5" xfId="3392"/>
    <cellStyle name="Comma 3 12 4 6" xfId="3894"/>
    <cellStyle name="Comma 3 12 5" xfId="1121"/>
    <cellStyle name="Comma 3 12 5 2" xfId="2140"/>
    <cellStyle name="Comma 3 12 6" xfId="1644"/>
    <cellStyle name="Comma 3 12 7" xfId="2642"/>
    <cellStyle name="Comma 3 12 8" xfId="3144"/>
    <cellStyle name="Comma 3 12 9" xfId="3646"/>
    <cellStyle name="Comma 3 13" xfId="1597"/>
    <cellStyle name="Comma 3 13 2" xfId="2616"/>
    <cellStyle name="Comma 3 13 3" xfId="3118"/>
    <cellStyle name="Comma 3 13 4" xfId="3620"/>
    <cellStyle name="Comma 3 13 5" xfId="4122"/>
    <cellStyle name="Comma 3 2" xfId="42"/>
    <cellStyle name="Comma 3 2 2" xfId="134"/>
    <cellStyle name="Comma 3 2 2 2" xfId="4294"/>
    <cellStyle name="Comma 3 2 3" xfId="4245"/>
    <cellStyle name="Comma 3 3" xfId="43"/>
    <cellStyle name="Comma 3 3 2" xfId="135"/>
    <cellStyle name="Comma 3 3 2 2" xfId="4295"/>
    <cellStyle name="Comma 3 3 3" xfId="4246"/>
    <cellStyle name="Comma 3 4" xfId="44"/>
    <cellStyle name="Comma 3 4 10" xfId="3130"/>
    <cellStyle name="Comma 3 4 11" xfId="3632"/>
    <cellStyle name="Comma 3 4 2" xfId="136"/>
    <cellStyle name="Comma 3 4 2 2" xfId="678"/>
    <cellStyle name="Comma 3 4 2 2 2" xfId="802"/>
    <cellStyle name="Comma 3 4 2 2 2 2" xfId="1050"/>
    <cellStyle name="Comma 3 4 2 2 2 2 2" xfId="1546"/>
    <cellStyle name="Comma 3 4 2 2 2 2 2 2" xfId="2565"/>
    <cellStyle name="Comma 3 4 2 2 2 2 3" xfId="2069"/>
    <cellStyle name="Comma 3 4 2 2 2 2 4" xfId="3067"/>
    <cellStyle name="Comma 3 4 2 2 2 2 5" xfId="3569"/>
    <cellStyle name="Comma 3 4 2 2 2 2 6" xfId="4071"/>
    <cellStyle name="Comma 3 4 2 2 2 3" xfId="1298"/>
    <cellStyle name="Comma 3 4 2 2 2 3 2" xfId="2317"/>
    <cellStyle name="Comma 3 4 2 2 2 4" xfId="1821"/>
    <cellStyle name="Comma 3 4 2 2 2 5" xfId="2819"/>
    <cellStyle name="Comma 3 4 2 2 2 6" xfId="3321"/>
    <cellStyle name="Comma 3 4 2 2 2 7" xfId="3823"/>
    <cellStyle name="Comma 3 4 2 2 3" xfId="926"/>
    <cellStyle name="Comma 3 4 2 2 3 2" xfId="1422"/>
    <cellStyle name="Comma 3 4 2 2 3 2 2" xfId="2441"/>
    <cellStyle name="Comma 3 4 2 2 3 3" xfId="1945"/>
    <cellStyle name="Comma 3 4 2 2 3 4" xfId="2943"/>
    <cellStyle name="Comma 3 4 2 2 3 5" xfId="3445"/>
    <cellStyle name="Comma 3 4 2 2 3 6" xfId="3947"/>
    <cellStyle name="Comma 3 4 2 2 4" xfId="1174"/>
    <cellStyle name="Comma 3 4 2 2 4 2" xfId="2193"/>
    <cellStyle name="Comma 3 4 2 2 5" xfId="1697"/>
    <cellStyle name="Comma 3 4 2 2 6" xfId="2695"/>
    <cellStyle name="Comma 3 4 2 2 7" xfId="3197"/>
    <cellStyle name="Comma 3 4 2 2 8" xfId="3699"/>
    <cellStyle name="Comma 3 4 2 2 9" xfId="4296"/>
    <cellStyle name="Comma 3 4 2 3" xfId="757"/>
    <cellStyle name="Comma 3 4 2 3 2" xfId="1005"/>
    <cellStyle name="Comma 3 4 2 3 2 2" xfId="1501"/>
    <cellStyle name="Comma 3 4 2 3 2 2 2" xfId="2520"/>
    <cellStyle name="Comma 3 4 2 3 2 3" xfId="2024"/>
    <cellStyle name="Comma 3 4 2 3 2 4" xfId="3022"/>
    <cellStyle name="Comma 3 4 2 3 2 5" xfId="3524"/>
    <cellStyle name="Comma 3 4 2 3 2 6" xfId="4026"/>
    <cellStyle name="Comma 3 4 2 3 3" xfId="1253"/>
    <cellStyle name="Comma 3 4 2 3 3 2" xfId="2272"/>
    <cellStyle name="Comma 3 4 2 3 4" xfId="1776"/>
    <cellStyle name="Comma 3 4 2 3 5" xfId="2774"/>
    <cellStyle name="Comma 3 4 2 3 6" xfId="3276"/>
    <cellStyle name="Comma 3 4 2 3 7" xfId="3778"/>
    <cellStyle name="Comma 3 4 2 4" xfId="633"/>
    <cellStyle name="Comma 3 4 2 4 2" xfId="1377"/>
    <cellStyle name="Comma 3 4 2 4 2 2" xfId="2396"/>
    <cellStyle name="Comma 3 4 2 4 3" xfId="1652"/>
    <cellStyle name="Comma 3 4 2 4 4" xfId="2898"/>
    <cellStyle name="Comma 3 4 2 4 5" xfId="3400"/>
    <cellStyle name="Comma 3 4 2 4 6" xfId="3902"/>
    <cellStyle name="Comma 3 4 2 5" xfId="881"/>
    <cellStyle name="Comma 3 4 2 5 2" xfId="1900"/>
    <cellStyle name="Comma 3 4 2 6" xfId="1129"/>
    <cellStyle name="Comma 3 4 2 6 2" xfId="2148"/>
    <cellStyle name="Comma 3 4 2 7" xfId="2650"/>
    <cellStyle name="Comma 3 4 2 8" xfId="3152"/>
    <cellStyle name="Comma 3 4 2 9" xfId="3654"/>
    <cellStyle name="Comma 3 4 3" xfId="653"/>
    <cellStyle name="Comma 3 4 3 10" xfId="4247"/>
    <cellStyle name="Comma 3 4 3 2" xfId="679"/>
    <cellStyle name="Comma 3 4 3 2 2" xfId="803"/>
    <cellStyle name="Comma 3 4 3 2 2 2" xfId="1051"/>
    <cellStyle name="Comma 3 4 3 2 2 2 2" xfId="1547"/>
    <cellStyle name="Comma 3 4 3 2 2 2 2 2" xfId="2566"/>
    <cellStyle name="Comma 3 4 3 2 2 2 3" xfId="2070"/>
    <cellStyle name="Comma 3 4 3 2 2 2 4" xfId="3068"/>
    <cellStyle name="Comma 3 4 3 2 2 2 5" xfId="3570"/>
    <cellStyle name="Comma 3 4 3 2 2 2 6" xfId="4072"/>
    <cellStyle name="Comma 3 4 3 2 2 3" xfId="1299"/>
    <cellStyle name="Comma 3 4 3 2 2 3 2" xfId="2318"/>
    <cellStyle name="Comma 3 4 3 2 2 4" xfId="1822"/>
    <cellStyle name="Comma 3 4 3 2 2 5" xfId="2820"/>
    <cellStyle name="Comma 3 4 3 2 2 6" xfId="3322"/>
    <cellStyle name="Comma 3 4 3 2 2 7" xfId="3824"/>
    <cellStyle name="Comma 3 4 3 2 3" xfId="927"/>
    <cellStyle name="Comma 3 4 3 2 3 2" xfId="1423"/>
    <cellStyle name="Comma 3 4 3 2 3 2 2" xfId="2442"/>
    <cellStyle name="Comma 3 4 3 2 3 3" xfId="1946"/>
    <cellStyle name="Comma 3 4 3 2 3 4" xfId="2944"/>
    <cellStyle name="Comma 3 4 3 2 3 5" xfId="3446"/>
    <cellStyle name="Comma 3 4 3 2 3 6" xfId="3948"/>
    <cellStyle name="Comma 3 4 3 2 4" xfId="1175"/>
    <cellStyle name="Comma 3 4 3 2 4 2" xfId="2194"/>
    <cellStyle name="Comma 3 4 3 2 5" xfId="1698"/>
    <cellStyle name="Comma 3 4 3 2 6" xfId="2696"/>
    <cellStyle name="Comma 3 4 3 2 7" xfId="3198"/>
    <cellStyle name="Comma 3 4 3 2 8" xfId="3700"/>
    <cellStyle name="Comma 3 4 3 3" xfId="777"/>
    <cellStyle name="Comma 3 4 3 3 2" xfId="1025"/>
    <cellStyle name="Comma 3 4 3 3 2 2" xfId="1521"/>
    <cellStyle name="Comma 3 4 3 3 2 2 2" xfId="2540"/>
    <cellStyle name="Comma 3 4 3 3 2 3" xfId="2044"/>
    <cellStyle name="Comma 3 4 3 3 2 4" xfId="3042"/>
    <cellStyle name="Comma 3 4 3 3 2 5" xfId="3544"/>
    <cellStyle name="Comma 3 4 3 3 2 6" xfId="4046"/>
    <cellStyle name="Comma 3 4 3 3 3" xfId="1273"/>
    <cellStyle name="Comma 3 4 3 3 3 2" xfId="2292"/>
    <cellStyle name="Comma 3 4 3 3 4" xfId="1796"/>
    <cellStyle name="Comma 3 4 3 3 5" xfId="2794"/>
    <cellStyle name="Comma 3 4 3 3 6" xfId="3296"/>
    <cellStyle name="Comma 3 4 3 3 7" xfId="3798"/>
    <cellStyle name="Comma 3 4 3 4" xfId="901"/>
    <cellStyle name="Comma 3 4 3 4 2" xfId="1397"/>
    <cellStyle name="Comma 3 4 3 4 2 2" xfId="2416"/>
    <cellStyle name="Comma 3 4 3 4 3" xfId="1920"/>
    <cellStyle name="Comma 3 4 3 4 4" xfId="2918"/>
    <cellStyle name="Comma 3 4 3 4 5" xfId="3420"/>
    <cellStyle name="Comma 3 4 3 4 6" xfId="3922"/>
    <cellStyle name="Comma 3 4 3 5" xfId="1149"/>
    <cellStyle name="Comma 3 4 3 5 2" xfId="2168"/>
    <cellStyle name="Comma 3 4 3 6" xfId="1672"/>
    <cellStyle name="Comma 3 4 3 7" xfId="2670"/>
    <cellStyle name="Comma 3 4 3 8" xfId="3172"/>
    <cellStyle name="Comma 3 4 3 9" xfId="3674"/>
    <cellStyle name="Comma 3 4 4" xfId="677"/>
    <cellStyle name="Comma 3 4 4 2" xfId="801"/>
    <cellStyle name="Comma 3 4 4 2 2" xfId="1049"/>
    <cellStyle name="Comma 3 4 4 2 2 2" xfId="1545"/>
    <cellStyle name="Comma 3 4 4 2 2 2 2" xfId="2564"/>
    <cellStyle name="Comma 3 4 4 2 2 3" xfId="2068"/>
    <cellStyle name="Comma 3 4 4 2 2 4" xfId="3066"/>
    <cellStyle name="Comma 3 4 4 2 2 5" xfId="3568"/>
    <cellStyle name="Comma 3 4 4 2 2 6" xfId="4070"/>
    <cellStyle name="Comma 3 4 4 2 3" xfId="1297"/>
    <cellStyle name="Comma 3 4 4 2 3 2" xfId="2316"/>
    <cellStyle name="Comma 3 4 4 2 4" xfId="1820"/>
    <cellStyle name="Comma 3 4 4 2 5" xfId="2818"/>
    <cellStyle name="Comma 3 4 4 2 6" xfId="3320"/>
    <cellStyle name="Comma 3 4 4 2 7" xfId="3822"/>
    <cellStyle name="Comma 3 4 4 3" xfId="925"/>
    <cellStyle name="Comma 3 4 4 3 2" xfId="1421"/>
    <cellStyle name="Comma 3 4 4 3 2 2" xfId="2440"/>
    <cellStyle name="Comma 3 4 4 3 3" xfId="1944"/>
    <cellStyle name="Comma 3 4 4 3 4" xfId="2942"/>
    <cellStyle name="Comma 3 4 4 3 5" xfId="3444"/>
    <cellStyle name="Comma 3 4 4 3 6" xfId="3946"/>
    <cellStyle name="Comma 3 4 4 4" xfId="1173"/>
    <cellStyle name="Comma 3 4 4 4 2" xfId="2192"/>
    <cellStyle name="Comma 3 4 4 5" xfId="1696"/>
    <cellStyle name="Comma 3 4 4 6" xfId="2694"/>
    <cellStyle name="Comma 3 4 4 7" xfId="3196"/>
    <cellStyle name="Comma 3 4 4 8" xfId="3698"/>
    <cellStyle name="Comma 3 4 5" xfId="735"/>
    <cellStyle name="Comma 3 4 5 2" xfId="983"/>
    <cellStyle name="Comma 3 4 5 2 2" xfId="1479"/>
    <cellStyle name="Comma 3 4 5 2 2 2" xfId="2498"/>
    <cellStyle name="Comma 3 4 5 2 3" xfId="2002"/>
    <cellStyle name="Comma 3 4 5 2 4" xfId="3000"/>
    <cellStyle name="Comma 3 4 5 2 5" xfId="3502"/>
    <cellStyle name="Comma 3 4 5 2 6" xfId="4004"/>
    <cellStyle name="Comma 3 4 5 3" xfId="1231"/>
    <cellStyle name="Comma 3 4 5 3 2" xfId="2250"/>
    <cellStyle name="Comma 3 4 5 4" xfId="1754"/>
    <cellStyle name="Comma 3 4 5 5" xfId="2752"/>
    <cellStyle name="Comma 3 4 5 6" xfId="3254"/>
    <cellStyle name="Comma 3 4 5 7" xfId="3756"/>
    <cellStyle name="Comma 3 4 6" xfId="600"/>
    <cellStyle name="Comma 3 4 6 2" xfId="1355"/>
    <cellStyle name="Comma 3 4 6 2 2" xfId="2374"/>
    <cellStyle name="Comma 3 4 6 3" xfId="1630"/>
    <cellStyle name="Comma 3 4 6 4" xfId="2876"/>
    <cellStyle name="Comma 3 4 6 5" xfId="3378"/>
    <cellStyle name="Comma 3 4 6 6" xfId="3880"/>
    <cellStyle name="Comma 3 4 7" xfId="859"/>
    <cellStyle name="Comma 3 4 7 2" xfId="1878"/>
    <cellStyle name="Comma 3 4 8" xfId="1107"/>
    <cellStyle name="Comma 3 4 8 2" xfId="2126"/>
    <cellStyle name="Comma 3 4 9" xfId="2628"/>
    <cellStyle name="Comma 3 5" xfId="111"/>
    <cellStyle name="Comma 3 5 10" xfId="2630"/>
    <cellStyle name="Comma 3 5 11" xfId="3132"/>
    <cellStyle name="Comma 3 5 12" xfId="3634"/>
    <cellStyle name="Comma 3 5 13" xfId="4202"/>
    <cellStyle name="Comma 3 5 2" xfId="163"/>
    <cellStyle name="Comma 3 5 2 10" xfId="3656"/>
    <cellStyle name="Comma 3 5 2 11" xfId="4207"/>
    <cellStyle name="Comma 3 5 2 2" xfId="681"/>
    <cellStyle name="Comma 3 5 2 2 2" xfId="805"/>
    <cellStyle name="Comma 3 5 2 2 2 2" xfId="1053"/>
    <cellStyle name="Comma 3 5 2 2 2 2 2" xfId="1549"/>
    <cellStyle name="Comma 3 5 2 2 2 2 2 2" xfId="2568"/>
    <cellStyle name="Comma 3 5 2 2 2 2 3" xfId="2072"/>
    <cellStyle name="Comma 3 5 2 2 2 2 4" xfId="3070"/>
    <cellStyle name="Comma 3 5 2 2 2 2 5" xfId="3572"/>
    <cellStyle name="Comma 3 5 2 2 2 2 6" xfId="4074"/>
    <cellStyle name="Comma 3 5 2 2 2 3" xfId="1301"/>
    <cellStyle name="Comma 3 5 2 2 2 3 2" xfId="2320"/>
    <cellStyle name="Comma 3 5 2 2 2 4" xfId="1824"/>
    <cellStyle name="Comma 3 5 2 2 2 5" xfId="2822"/>
    <cellStyle name="Comma 3 5 2 2 2 6" xfId="3324"/>
    <cellStyle name="Comma 3 5 2 2 2 7" xfId="3826"/>
    <cellStyle name="Comma 3 5 2 2 3" xfId="929"/>
    <cellStyle name="Comma 3 5 2 2 3 2" xfId="1425"/>
    <cellStyle name="Comma 3 5 2 2 3 2 2" xfId="2444"/>
    <cellStyle name="Comma 3 5 2 2 3 3" xfId="1948"/>
    <cellStyle name="Comma 3 5 2 2 3 4" xfId="2946"/>
    <cellStyle name="Comma 3 5 2 2 3 5" xfId="3448"/>
    <cellStyle name="Comma 3 5 2 2 3 6" xfId="3950"/>
    <cellStyle name="Comma 3 5 2 2 4" xfId="1177"/>
    <cellStyle name="Comma 3 5 2 2 4 2" xfId="2196"/>
    <cellStyle name="Comma 3 5 2 2 5" xfId="1700"/>
    <cellStyle name="Comma 3 5 2 2 6" xfId="2698"/>
    <cellStyle name="Comma 3 5 2 2 7" xfId="3200"/>
    <cellStyle name="Comma 3 5 2 2 8" xfId="3702"/>
    <cellStyle name="Comma 3 5 2 2 9" xfId="4323"/>
    <cellStyle name="Comma 3 5 2 3" xfId="759"/>
    <cellStyle name="Comma 3 5 2 3 2" xfId="1007"/>
    <cellStyle name="Comma 3 5 2 3 2 2" xfId="1503"/>
    <cellStyle name="Comma 3 5 2 3 2 2 2" xfId="2522"/>
    <cellStyle name="Comma 3 5 2 3 2 3" xfId="2026"/>
    <cellStyle name="Comma 3 5 2 3 2 4" xfId="3024"/>
    <cellStyle name="Comma 3 5 2 3 2 5" xfId="3526"/>
    <cellStyle name="Comma 3 5 2 3 2 6" xfId="4028"/>
    <cellStyle name="Comma 3 5 2 3 3" xfId="1255"/>
    <cellStyle name="Comma 3 5 2 3 3 2" xfId="2274"/>
    <cellStyle name="Comma 3 5 2 3 4" xfId="1778"/>
    <cellStyle name="Comma 3 5 2 3 5" xfId="2776"/>
    <cellStyle name="Comma 3 5 2 3 6" xfId="3278"/>
    <cellStyle name="Comma 3 5 2 3 7" xfId="3780"/>
    <cellStyle name="Comma 3 5 2 4" xfId="635"/>
    <cellStyle name="Comma 3 5 2 4 2" xfId="1379"/>
    <cellStyle name="Comma 3 5 2 4 2 2" xfId="2398"/>
    <cellStyle name="Comma 3 5 2 4 3" xfId="1654"/>
    <cellStyle name="Comma 3 5 2 4 4" xfId="2900"/>
    <cellStyle name="Comma 3 5 2 4 5" xfId="3402"/>
    <cellStyle name="Comma 3 5 2 4 6" xfId="3904"/>
    <cellStyle name="Comma 3 5 2 5" xfId="883"/>
    <cellStyle name="Comma 3 5 2 5 2" xfId="1902"/>
    <cellStyle name="Comma 3 5 2 6" xfId="1131"/>
    <cellStyle name="Comma 3 5 2 6 2" xfId="2150"/>
    <cellStyle name="Comma 3 5 2 7" xfId="1620"/>
    <cellStyle name="Comma 3 5 2 8" xfId="2652"/>
    <cellStyle name="Comma 3 5 2 9" xfId="3154"/>
    <cellStyle name="Comma 3 5 3" xfId="655"/>
    <cellStyle name="Comma 3 5 3 10" xfId="4282"/>
    <cellStyle name="Comma 3 5 3 2" xfId="682"/>
    <cellStyle name="Comma 3 5 3 2 2" xfId="806"/>
    <cellStyle name="Comma 3 5 3 2 2 2" xfId="1054"/>
    <cellStyle name="Comma 3 5 3 2 2 2 2" xfId="1550"/>
    <cellStyle name="Comma 3 5 3 2 2 2 2 2" xfId="2569"/>
    <cellStyle name="Comma 3 5 3 2 2 2 3" xfId="2073"/>
    <cellStyle name="Comma 3 5 3 2 2 2 4" xfId="3071"/>
    <cellStyle name="Comma 3 5 3 2 2 2 5" xfId="3573"/>
    <cellStyle name="Comma 3 5 3 2 2 2 6" xfId="4075"/>
    <cellStyle name="Comma 3 5 3 2 2 3" xfId="1302"/>
    <cellStyle name="Comma 3 5 3 2 2 3 2" xfId="2321"/>
    <cellStyle name="Comma 3 5 3 2 2 4" xfId="1825"/>
    <cellStyle name="Comma 3 5 3 2 2 5" xfId="2823"/>
    <cellStyle name="Comma 3 5 3 2 2 6" xfId="3325"/>
    <cellStyle name="Comma 3 5 3 2 2 7" xfId="3827"/>
    <cellStyle name="Comma 3 5 3 2 3" xfId="930"/>
    <cellStyle name="Comma 3 5 3 2 3 2" xfId="1426"/>
    <cellStyle name="Comma 3 5 3 2 3 2 2" xfId="2445"/>
    <cellStyle name="Comma 3 5 3 2 3 3" xfId="1949"/>
    <cellStyle name="Comma 3 5 3 2 3 4" xfId="2947"/>
    <cellStyle name="Comma 3 5 3 2 3 5" xfId="3449"/>
    <cellStyle name="Comma 3 5 3 2 3 6" xfId="3951"/>
    <cellStyle name="Comma 3 5 3 2 4" xfId="1178"/>
    <cellStyle name="Comma 3 5 3 2 4 2" xfId="2197"/>
    <cellStyle name="Comma 3 5 3 2 5" xfId="1701"/>
    <cellStyle name="Comma 3 5 3 2 6" xfId="2699"/>
    <cellStyle name="Comma 3 5 3 2 7" xfId="3201"/>
    <cellStyle name="Comma 3 5 3 2 8" xfId="3703"/>
    <cellStyle name="Comma 3 5 3 3" xfId="779"/>
    <cellStyle name="Comma 3 5 3 3 2" xfId="1027"/>
    <cellStyle name="Comma 3 5 3 3 2 2" xfId="1523"/>
    <cellStyle name="Comma 3 5 3 3 2 2 2" xfId="2542"/>
    <cellStyle name="Comma 3 5 3 3 2 3" xfId="2046"/>
    <cellStyle name="Comma 3 5 3 3 2 4" xfId="3044"/>
    <cellStyle name="Comma 3 5 3 3 2 5" xfId="3546"/>
    <cellStyle name="Comma 3 5 3 3 2 6" xfId="4048"/>
    <cellStyle name="Comma 3 5 3 3 3" xfId="1275"/>
    <cellStyle name="Comma 3 5 3 3 3 2" xfId="2294"/>
    <cellStyle name="Comma 3 5 3 3 4" xfId="1798"/>
    <cellStyle name="Comma 3 5 3 3 5" xfId="2796"/>
    <cellStyle name="Comma 3 5 3 3 6" xfId="3298"/>
    <cellStyle name="Comma 3 5 3 3 7" xfId="3800"/>
    <cellStyle name="Comma 3 5 3 4" xfId="903"/>
    <cellStyle name="Comma 3 5 3 4 2" xfId="1399"/>
    <cellStyle name="Comma 3 5 3 4 2 2" xfId="2418"/>
    <cellStyle name="Comma 3 5 3 4 3" xfId="1922"/>
    <cellStyle name="Comma 3 5 3 4 4" xfId="2920"/>
    <cellStyle name="Comma 3 5 3 4 5" xfId="3422"/>
    <cellStyle name="Comma 3 5 3 4 6" xfId="3924"/>
    <cellStyle name="Comma 3 5 3 5" xfId="1151"/>
    <cellStyle name="Comma 3 5 3 5 2" xfId="2170"/>
    <cellStyle name="Comma 3 5 3 6" xfId="1674"/>
    <cellStyle name="Comma 3 5 3 7" xfId="2672"/>
    <cellStyle name="Comma 3 5 3 8" xfId="3174"/>
    <cellStyle name="Comma 3 5 3 9" xfId="3676"/>
    <cellStyle name="Comma 3 5 4" xfId="680"/>
    <cellStyle name="Comma 3 5 4 2" xfId="804"/>
    <cellStyle name="Comma 3 5 4 2 2" xfId="1052"/>
    <cellStyle name="Comma 3 5 4 2 2 2" xfId="1548"/>
    <cellStyle name="Comma 3 5 4 2 2 2 2" xfId="2567"/>
    <cellStyle name="Comma 3 5 4 2 2 3" xfId="2071"/>
    <cellStyle name="Comma 3 5 4 2 2 4" xfId="3069"/>
    <cellStyle name="Comma 3 5 4 2 2 5" xfId="3571"/>
    <cellStyle name="Comma 3 5 4 2 2 6" xfId="4073"/>
    <cellStyle name="Comma 3 5 4 2 3" xfId="1300"/>
    <cellStyle name="Comma 3 5 4 2 3 2" xfId="2319"/>
    <cellStyle name="Comma 3 5 4 2 4" xfId="1823"/>
    <cellStyle name="Comma 3 5 4 2 5" xfId="2821"/>
    <cellStyle name="Comma 3 5 4 2 6" xfId="3323"/>
    <cellStyle name="Comma 3 5 4 2 7" xfId="3825"/>
    <cellStyle name="Comma 3 5 4 3" xfId="928"/>
    <cellStyle name="Comma 3 5 4 3 2" xfId="1424"/>
    <cellStyle name="Comma 3 5 4 3 2 2" xfId="2443"/>
    <cellStyle name="Comma 3 5 4 3 3" xfId="1947"/>
    <cellStyle name="Comma 3 5 4 3 4" xfId="2945"/>
    <cellStyle name="Comma 3 5 4 3 5" xfId="3447"/>
    <cellStyle name="Comma 3 5 4 3 6" xfId="3949"/>
    <cellStyle name="Comma 3 5 4 4" xfId="1176"/>
    <cellStyle name="Comma 3 5 4 4 2" xfId="2195"/>
    <cellStyle name="Comma 3 5 4 5" xfId="1699"/>
    <cellStyle name="Comma 3 5 4 6" xfId="2697"/>
    <cellStyle name="Comma 3 5 4 7" xfId="3199"/>
    <cellStyle name="Comma 3 5 4 8" xfId="3701"/>
    <cellStyle name="Comma 3 5 5" xfId="737"/>
    <cellStyle name="Comma 3 5 5 2" xfId="985"/>
    <cellStyle name="Comma 3 5 5 2 2" xfId="1481"/>
    <cellStyle name="Comma 3 5 5 2 2 2" xfId="2500"/>
    <cellStyle name="Comma 3 5 5 2 3" xfId="2004"/>
    <cellStyle name="Comma 3 5 5 2 4" xfId="3002"/>
    <cellStyle name="Comma 3 5 5 2 5" xfId="3504"/>
    <cellStyle name="Comma 3 5 5 2 6" xfId="4006"/>
    <cellStyle name="Comma 3 5 5 3" xfId="1233"/>
    <cellStyle name="Comma 3 5 5 3 2" xfId="2252"/>
    <cellStyle name="Comma 3 5 5 4" xfId="1756"/>
    <cellStyle name="Comma 3 5 5 5" xfId="2754"/>
    <cellStyle name="Comma 3 5 5 6" xfId="3256"/>
    <cellStyle name="Comma 3 5 5 7" xfId="3758"/>
    <cellStyle name="Comma 3 5 6" xfId="605"/>
    <cellStyle name="Comma 3 5 6 2" xfId="1357"/>
    <cellStyle name="Comma 3 5 6 2 2" xfId="2376"/>
    <cellStyle name="Comma 3 5 6 3" xfId="1632"/>
    <cellStyle name="Comma 3 5 6 4" xfId="2878"/>
    <cellStyle name="Comma 3 5 6 5" xfId="3380"/>
    <cellStyle name="Comma 3 5 6 6" xfId="3882"/>
    <cellStyle name="Comma 3 5 7" xfId="861"/>
    <cellStyle name="Comma 3 5 7 2" xfId="1880"/>
    <cellStyle name="Comma 3 5 8" xfId="1109"/>
    <cellStyle name="Comma 3 5 8 2" xfId="2128"/>
    <cellStyle name="Comma 3 5 9" xfId="1613"/>
    <cellStyle name="Comma 3 6" xfId="173"/>
    <cellStyle name="Comma 3 6 10" xfId="2632"/>
    <cellStyle name="Comma 3 6 11" xfId="3134"/>
    <cellStyle name="Comma 3 6 12" xfId="3636"/>
    <cellStyle name="Comma 3 6 13" xfId="4244"/>
    <cellStyle name="Comma 3 6 2" xfId="637"/>
    <cellStyle name="Comma 3 6 2 2" xfId="684"/>
    <cellStyle name="Comma 3 6 2 2 2" xfId="808"/>
    <cellStyle name="Comma 3 6 2 2 2 2" xfId="1056"/>
    <cellStyle name="Comma 3 6 2 2 2 2 2" xfId="1552"/>
    <cellStyle name="Comma 3 6 2 2 2 2 2 2" xfId="2571"/>
    <cellStyle name="Comma 3 6 2 2 2 2 3" xfId="2075"/>
    <cellStyle name="Comma 3 6 2 2 2 2 4" xfId="3073"/>
    <cellStyle name="Comma 3 6 2 2 2 2 5" xfId="3575"/>
    <cellStyle name="Comma 3 6 2 2 2 2 6" xfId="4077"/>
    <cellStyle name="Comma 3 6 2 2 2 3" xfId="1304"/>
    <cellStyle name="Comma 3 6 2 2 2 3 2" xfId="2323"/>
    <cellStyle name="Comma 3 6 2 2 2 4" xfId="1827"/>
    <cellStyle name="Comma 3 6 2 2 2 5" xfId="2825"/>
    <cellStyle name="Comma 3 6 2 2 2 6" xfId="3327"/>
    <cellStyle name="Comma 3 6 2 2 2 7" xfId="3829"/>
    <cellStyle name="Comma 3 6 2 2 3" xfId="932"/>
    <cellStyle name="Comma 3 6 2 2 3 2" xfId="1428"/>
    <cellStyle name="Comma 3 6 2 2 3 2 2" xfId="2447"/>
    <cellStyle name="Comma 3 6 2 2 3 3" xfId="1951"/>
    <cellStyle name="Comma 3 6 2 2 3 4" xfId="2949"/>
    <cellStyle name="Comma 3 6 2 2 3 5" xfId="3451"/>
    <cellStyle name="Comma 3 6 2 2 3 6" xfId="3953"/>
    <cellStyle name="Comma 3 6 2 2 4" xfId="1180"/>
    <cellStyle name="Comma 3 6 2 2 4 2" xfId="2199"/>
    <cellStyle name="Comma 3 6 2 2 5" xfId="1703"/>
    <cellStyle name="Comma 3 6 2 2 6" xfId="2701"/>
    <cellStyle name="Comma 3 6 2 2 7" xfId="3203"/>
    <cellStyle name="Comma 3 6 2 2 8" xfId="3705"/>
    <cellStyle name="Comma 3 6 2 3" xfId="761"/>
    <cellStyle name="Comma 3 6 2 3 2" xfId="1009"/>
    <cellStyle name="Comma 3 6 2 3 2 2" xfId="1505"/>
    <cellStyle name="Comma 3 6 2 3 2 2 2" xfId="2524"/>
    <cellStyle name="Comma 3 6 2 3 2 3" xfId="2028"/>
    <cellStyle name="Comma 3 6 2 3 2 4" xfId="3026"/>
    <cellStyle name="Comma 3 6 2 3 2 5" xfId="3528"/>
    <cellStyle name="Comma 3 6 2 3 2 6" xfId="4030"/>
    <cellStyle name="Comma 3 6 2 3 3" xfId="1257"/>
    <cellStyle name="Comma 3 6 2 3 3 2" xfId="2276"/>
    <cellStyle name="Comma 3 6 2 3 4" xfId="1780"/>
    <cellStyle name="Comma 3 6 2 3 5" xfId="2778"/>
    <cellStyle name="Comma 3 6 2 3 6" xfId="3280"/>
    <cellStyle name="Comma 3 6 2 3 7" xfId="3782"/>
    <cellStyle name="Comma 3 6 2 4" xfId="885"/>
    <cellStyle name="Comma 3 6 2 4 2" xfId="1381"/>
    <cellStyle name="Comma 3 6 2 4 2 2" xfId="2400"/>
    <cellStyle name="Comma 3 6 2 4 3" xfId="1904"/>
    <cellStyle name="Comma 3 6 2 4 4" xfId="2902"/>
    <cellStyle name="Comma 3 6 2 4 5" xfId="3404"/>
    <cellStyle name="Comma 3 6 2 4 6" xfId="3906"/>
    <cellStyle name="Comma 3 6 2 5" xfId="1133"/>
    <cellStyle name="Comma 3 6 2 5 2" xfId="2152"/>
    <cellStyle name="Comma 3 6 2 6" xfId="1656"/>
    <cellStyle name="Comma 3 6 2 7" xfId="2654"/>
    <cellStyle name="Comma 3 6 2 8" xfId="3156"/>
    <cellStyle name="Comma 3 6 2 9" xfId="3658"/>
    <cellStyle name="Comma 3 6 3" xfId="657"/>
    <cellStyle name="Comma 3 6 3 2" xfId="685"/>
    <cellStyle name="Comma 3 6 3 2 2" xfId="809"/>
    <cellStyle name="Comma 3 6 3 2 2 2" xfId="1057"/>
    <cellStyle name="Comma 3 6 3 2 2 2 2" xfId="1553"/>
    <cellStyle name="Comma 3 6 3 2 2 2 2 2" xfId="2572"/>
    <cellStyle name="Comma 3 6 3 2 2 2 3" xfId="2076"/>
    <cellStyle name="Comma 3 6 3 2 2 2 4" xfId="3074"/>
    <cellStyle name="Comma 3 6 3 2 2 2 5" xfId="3576"/>
    <cellStyle name="Comma 3 6 3 2 2 2 6" xfId="4078"/>
    <cellStyle name="Comma 3 6 3 2 2 3" xfId="1305"/>
    <cellStyle name="Comma 3 6 3 2 2 3 2" xfId="2324"/>
    <cellStyle name="Comma 3 6 3 2 2 4" xfId="1828"/>
    <cellStyle name="Comma 3 6 3 2 2 5" xfId="2826"/>
    <cellStyle name="Comma 3 6 3 2 2 6" xfId="3328"/>
    <cellStyle name="Comma 3 6 3 2 2 7" xfId="3830"/>
    <cellStyle name="Comma 3 6 3 2 3" xfId="933"/>
    <cellStyle name="Comma 3 6 3 2 3 2" xfId="1429"/>
    <cellStyle name="Comma 3 6 3 2 3 2 2" xfId="2448"/>
    <cellStyle name="Comma 3 6 3 2 3 3" xfId="1952"/>
    <cellStyle name="Comma 3 6 3 2 3 4" xfId="2950"/>
    <cellStyle name="Comma 3 6 3 2 3 5" xfId="3452"/>
    <cellStyle name="Comma 3 6 3 2 3 6" xfId="3954"/>
    <cellStyle name="Comma 3 6 3 2 4" xfId="1181"/>
    <cellStyle name="Comma 3 6 3 2 4 2" xfId="2200"/>
    <cellStyle name="Comma 3 6 3 2 5" xfId="1704"/>
    <cellStyle name="Comma 3 6 3 2 6" xfId="2702"/>
    <cellStyle name="Comma 3 6 3 2 7" xfId="3204"/>
    <cellStyle name="Comma 3 6 3 2 8" xfId="3706"/>
    <cellStyle name="Comma 3 6 3 3" xfId="781"/>
    <cellStyle name="Comma 3 6 3 3 2" xfId="1029"/>
    <cellStyle name="Comma 3 6 3 3 2 2" xfId="1525"/>
    <cellStyle name="Comma 3 6 3 3 2 2 2" xfId="2544"/>
    <cellStyle name="Comma 3 6 3 3 2 3" xfId="2048"/>
    <cellStyle name="Comma 3 6 3 3 2 4" xfId="3046"/>
    <cellStyle name="Comma 3 6 3 3 2 5" xfId="3548"/>
    <cellStyle name="Comma 3 6 3 3 2 6" xfId="4050"/>
    <cellStyle name="Comma 3 6 3 3 3" xfId="1277"/>
    <cellStyle name="Comma 3 6 3 3 3 2" xfId="2296"/>
    <cellStyle name="Comma 3 6 3 3 4" xfId="1800"/>
    <cellStyle name="Comma 3 6 3 3 5" xfId="2798"/>
    <cellStyle name="Comma 3 6 3 3 6" xfId="3300"/>
    <cellStyle name="Comma 3 6 3 3 7" xfId="3802"/>
    <cellStyle name="Comma 3 6 3 4" xfId="905"/>
    <cellStyle name="Comma 3 6 3 4 2" xfId="1401"/>
    <cellStyle name="Comma 3 6 3 4 2 2" xfId="2420"/>
    <cellStyle name="Comma 3 6 3 4 3" xfId="1924"/>
    <cellStyle name="Comma 3 6 3 4 4" xfId="2922"/>
    <cellStyle name="Comma 3 6 3 4 5" xfId="3424"/>
    <cellStyle name="Comma 3 6 3 4 6" xfId="3926"/>
    <cellStyle name="Comma 3 6 3 5" xfId="1153"/>
    <cellStyle name="Comma 3 6 3 5 2" xfId="2172"/>
    <cellStyle name="Comma 3 6 3 6" xfId="1676"/>
    <cellStyle name="Comma 3 6 3 7" xfId="2674"/>
    <cellStyle name="Comma 3 6 3 8" xfId="3176"/>
    <cellStyle name="Comma 3 6 3 9" xfId="3678"/>
    <cellStyle name="Comma 3 6 4" xfId="683"/>
    <cellStyle name="Comma 3 6 4 2" xfId="807"/>
    <cellStyle name="Comma 3 6 4 2 2" xfId="1055"/>
    <cellStyle name="Comma 3 6 4 2 2 2" xfId="1551"/>
    <cellStyle name="Comma 3 6 4 2 2 2 2" xfId="2570"/>
    <cellStyle name="Comma 3 6 4 2 2 3" xfId="2074"/>
    <cellStyle name="Comma 3 6 4 2 2 4" xfId="3072"/>
    <cellStyle name="Comma 3 6 4 2 2 5" xfId="3574"/>
    <cellStyle name="Comma 3 6 4 2 2 6" xfId="4076"/>
    <cellStyle name="Comma 3 6 4 2 3" xfId="1303"/>
    <cellStyle name="Comma 3 6 4 2 3 2" xfId="2322"/>
    <cellStyle name="Comma 3 6 4 2 4" xfId="1826"/>
    <cellStyle name="Comma 3 6 4 2 5" xfId="2824"/>
    <cellStyle name="Comma 3 6 4 2 6" xfId="3326"/>
    <cellStyle name="Comma 3 6 4 2 7" xfId="3828"/>
    <cellStyle name="Comma 3 6 4 3" xfId="931"/>
    <cellStyle name="Comma 3 6 4 3 2" xfId="1427"/>
    <cellStyle name="Comma 3 6 4 3 2 2" xfId="2446"/>
    <cellStyle name="Comma 3 6 4 3 3" xfId="1950"/>
    <cellStyle name="Comma 3 6 4 3 4" xfId="2948"/>
    <cellStyle name="Comma 3 6 4 3 5" xfId="3450"/>
    <cellStyle name="Comma 3 6 4 3 6" xfId="3952"/>
    <cellStyle name="Comma 3 6 4 4" xfId="1179"/>
    <cellStyle name="Comma 3 6 4 4 2" xfId="2198"/>
    <cellStyle name="Comma 3 6 4 5" xfId="1702"/>
    <cellStyle name="Comma 3 6 4 6" xfId="2700"/>
    <cellStyle name="Comma 3 6 4 7" xfId="3202"/>
    <cellStyle name="Comma 3 6 4 8" xfId="3704"/>
    <cellStyle name="Comma 3 6 5" xfId="739"/>
    <cellStyle name="Comma 3 6 5 2" xfId="987"/>
    <cellStyle name="Comma 3 6 5 2 2" xfId="1483"/>
    <cellStyle name="Comma 3 6 5 2 2 2" xfId="2502"/>
    <cellStyle name="Comma 3 6 5 2 3" xfId="2006"/>
    <cellStyle name="Comma 3 6 5 2 4" xfId="3004"/>
    <cellStyle name="Comma 3 6 5 2 5" xfId="3506"/>
    <cellStyle name="Comma 3 6 5 2 6" xfId="4008"/>
    <cellStyle name="Comma 3 6 5 3" xfId="1235"/>
    <cellStyle name="Comma 3 6 5 3 2" xfId="2254"/>
    <cellStyle name="Comma 3 6 5 4" xfId="1758"/>
    <cellStyle name="Comma 3 6 5 5" xfId="2756"/>
    <cellStyle name="Comma 3 6 5 6" xfId="3258"/>
    <cellStyle name="Comma 3 6 5 7" xfId="3760"/>
    <cellStyle name="Comma 3 6 6" xfId="607"/>
    <cellStyle name="Comma 3 6 6 2" xfId="1359"/>
    <cellStyle name="Comma 3 6 6 2 2" xfId="2378"/>
    <cellStyle name="Comma 3 6 6 3" xfId="1634"/>
    <cellStyle name="Comma 3 6 6 4" xfId="2880"/>
    <cellStyle name="Comma 3 6 6 5" xfId="3382"/>
    <cellStyle name="Comma 3 6 6 6" xfId="3884"/>
    <cellStyle name="Comma 3 6 7" xfId="863"/>
    <cellStyle name="Comma 3 6 7 2" xfId="1882"/>
    <cellStyle name="Comma 3 6 8" xfId="1111"/>
    <cellStyle name="Comma 3 6 8 2" xfId="2130"/>
    <cellStyle name="Comma 3 6 9" xfId="1622"/>
    <cellStyle name="Comma 3 7" xfId="609"/>
    <cellStyle name="Comma 3 7 10" xfId="3136"/>
    <cellStyle name="Comma 3 7 11" xfId="3638"/>
    <cellStyle name="Comma 3 7 2" xfId="639"/>
    <cellStyle name="Comma 3 7 2 2" xfId="687"/>
    <cellStyle name="Comma 3 7 2 2 2" xfId="811"/>
    <cellStyle name="Comma 3 7 2 2 2 2" xfId="1059"/>
    <cellStyle name="Comma 3 7 2 2 2 2 2" xfId="1555"/>
    <cellStyle name="Comma 3 7 2 2 2 2 2 2" xfId="2574"/>
    <cellStyle name="Comma 3 7 2 2 2 2 3" xfId="2078"/>
    <cellStyle name="Comma 3 7 2 2 2 2 4" xfId="3076"/>
    <cellStyle name="Comma 3 7 2 2 2 2 5" xfId="3578"/>
    <cellStyle name="Comma 3 7 2 2 2 2 6" xfId="4080"/>
    <cellStyle name="Comma 3 7 2 2 2 3" xfId="1307"/>
    <cellStyle name="Comma 3 7 2 2 2 3 2" xfId="2326"/>
    <cellStyle name="Comma 3 7 2 2 2 4" xfId="1830"/>
    <cellStyle name="Comma 3 7 2 2 2 5" xfId="2828"/>
    <cellStyle name="Comma 3 7 2 2 2 6" xfId="3330"/>
    <cellStyle name="Comma 3 7 2 2 2 7" xfId="3832"/>
    <cellStyle name="Comma 3 7 2 2 3" xfId="935"/>
    <cellStyle name="Comma 3 7 2 2 3 2" xfId="1431"/>
    <cellStyle name="Comma 3 7 2 2 3 2 2" xfId="2450"/>
    <cellStyle name="Comma 3 7 2 2 3 3" xfId="1954"/>
    <cellStyle name="Comma 3 7 2 2 3 4" xfId="2952"/>
    <cellStyle name="Comma 3 7 2 2 3 5" xfId="3454"/>
    <cellStyle name="Comma 3 7 2 2 3 6" xfId="3956"/>
    <cellStyle name="Comma 3 7 2 2 4" xfId="1183"/>
    <cellStyle name="Comma 3 7 2 2 4 2" xfId="2202"/>
    <cellStyle name="Comma 3 7 2 2 5" xfId="1706"/>
    <cellStyle name="Comma 3 7 2 2 6" xfId="2704"/>
    <cellStyle name="Comma 3 7 2 2 7" xfId="3206"/>
    <cellStyle name="Comma 3 7 2 2 8" xfId="3708"/>
    <cellStyle name="Comma 3 7 2 3" xfId="763"/>
    <cellStyle name="Comma 3 7 2 3 2" xfId="1011"/>
    <cellStyle name="Comma 3 7 2 3 2 2" xfId="1507"/>
    <cellStyle name="Comma 3 7 2 3 2 2 2" xfId="2526"/>
    <cellStyle name="Comma 3 7 2 3 2 3" xfId="2030"/>
    <cellStyle name="Comma 3 7 2 3 2 4" xfId="3028"/>
    <cellStyle name="Comma 3 7 2 3 2 5" xfId="3530"/>
    <cellStyle name="Comma 3 7 2 3 2 6" xfId="4032"/>
    <cellStyle name="Comma 3 7 2 3 3" xfId="1259"/>
    <cellStyle name="Comma 3 7 2 3 3 2" xfId="2278"/>
    <cellStyle name="Comma 3 7 2 3 4" xfId="1782"/>
    <cellStyle name="Comma 3 7 2 3 5" xfId="2780"/>
    <cellStyle name="Comma 3 7 2 3 6" xfId="3282"/>
    <cellStyle name="Comma 3 7 2 3 7" xfId="3784"/>
    <cellStyle name="Comma 3 7 2 4" xfId="887"/>
    <cellStyle name="Comma 3 7 2 4 2" xfId="1383"/>
    <cellStyle name="Comma 3 7 2 4 2 2" xfId="2402"/>
    <cellStyle name="Comma 3 7 2 4 3" xfId="1906"/>
    <cellStyle name="Comma 3 7 2 4 4" xfId="2904"/>
    <cellStyle name="Comma 3 7 2 4 5" xfId="3406"/>
    <cellStyle name="Comma 3 7 2 4 6" xfId="3908"/>
    <cellStyle name="Comma 3 7 2 5" xfId="1135"/>
    <cellStyle name="Comma 3 7 2 5 2" xfId="2154"/>
    <cellStyle name="Comma 3 7 2 6" xfId="1658"/>
    <cellStyle name="Comma 3 7 2 7" xfId="2656"/>
    <cellStyle name="Comma 3 7 2 8" xfId="3158"/>
    <cellStyle name="Comma 3 7 2 9" xfId="3660"/>
    <cellStyle name="Comma 3 7 3" xfId="659"/>
    <cellStyle name="Comma 3 7 3 2" xfId="688"/>
    <cellStyle name="Comma 3 7 3 2 2" xfId="812"/>
    <cellStyle name="Comma 3 7 3 2 2 2" xfId="1060"/>
    <cellStyle name="Comma 3 7 3 2 2 2 2" xfId="1556"/>
    <cellStyle name="Comma 3 7 3 2 2 2 2 2" xfId="2575"/>
    <cellStyle name="Comma 3 7 3 2 2 2 3" xfId="2079"/>
    <cellStyle name="Comma 3 7 3 2 2 2 4" xfId="3077"/>
    <cellStyle name="Comma 3 7 3 2 2 2 5" xfId="3579"/>
    <cellStyle name="Comma 3 7 3 2 2 2 6" xfId="4081"/>
    <cellStyle name="Comma 3 7 3 2 2 3" xfId="1308"/>
    <cellStyle name="Comma 3 7 3 2 2 3 2" xfId="2327"/>
    <cellStyle name="Comma 3 7 3 2 2 4" xfId="1831"/>
    <cellStyle name="Comma 3 7 3 2 2 5" xfId="2829"/>
    <cellStyle name="Comma 3 7 3 2 2 6" xfId="3331"/>
    <cellStyle name="Comma 3 7 3 2 2 7" xfId="3833"/>
    <cellStyle name="Comma 3 7 3 2 3" xfId="936"/>
    <cellStyle name="Comma 3 7 3 2 3 2" xfId="1432"/>
    <cellStyle name="Comma 3 7 3 2 3 2 2" xfId="2451"/>
    <cellStyle name="Comma 3 7 3 2 3 3" xfId="1955"/>
    <cellStyle name="Comma 3 7 3 2 3 4" xfId="2953"/>
    <cellStyle name="Comma 3 7 3 2 3 5" xfId="3455"/>
    <cellStyle name="Comma 3 7 3 2 3 6" xfId="3957"/>
    <cellStyle name="Comma 3 7 3 2 4" xfId="1184"/>
    <cellStyle name="Comma 3 7 3 2 4 2" xfId="2203"/>
    <cellStyle name="Comma 3 7 3 2 5" xfId="1707"/>
    <cellStyle name="Comma 3 7 3 2 6" xfId="2705"/>
    <cellStyle name="Comma 3 7 3 2 7" xfId="3207"/>
    <cellStyle name="Comma 3 7 3 2 8" xfId="3709"/>
    <cellStyle name="Comma 3 7 3 3" xfId="783"/>
    <cellStyle name="Comma 3 7 3 3 2" xfId="1031"/>
    <cellStyle name="Comma 3 7 3 3 2 2" xfId="1527"/>
    <cellStyle name="Comma 3 7 3 3 2 2 2" xfId="2546"/>
    <cellStyle name="Comma 3 7 3 3 2 3" xfId="2050"/>
    <cellStyle name="Comma 3 7 3 3 2 4" xfId="3048"/>
    <cellStyle name="Comma 3 7 3 3 2 5" xfId="3550"/>
    <cellStyle name="Comma 3 7 3 3 2 6" xfId="4052"/>
    <cellStyle name="Comma 3 7 3 3 3" xfId="1279"/>
    <cellStyle name="Comma 3 7 3 3 3 2" xfId="2298"/>
    <cellStyle name="Comma 3 7 3 3 4" xfId="1802"/>
    <cellStyle name="Comma 3 7 3 3 5" xfId="2800"/>
    <cellStyle name="Comma 3 7 3 3 6" xfId="3302"/>
    <cellStyle name="Comma 3 7 3 3 7" xfId="3804"/>
    <cellStyle name="Comma 3 7 3 4" xfId="907"/>
    <cellStyle name="Comma 3 7 3 4 2" xfId="1403"/>
    <cellStyle name="Comma 3 7 3 4 2 2" xfId="2422"/>
    <cellStyle name="Comma 3 7 3 4 3" xfId="1926"/>
    <cellStyle name="Comma 3 7 3 4 4" xfId="2924"/>
    <cellStyle name="Comma 3 7 3 4 5" xfId="3426"/>
    <cellStyle name="Comma 3 7 3 4 6" xfId="3928"/>
    <cellStyle name="Comma 3 7 3 5" xfId="1155"/>
    <cellStyle name="Comma 3 7 3 5 2" xfId="2174"/>
    <cellStyle name="Comma 3 7 3 6" xfId="1678"/>
    <cellStyle name="Comma 3 7 3 7" xfId="2676"/>
    <cellStyle name="Comma 3 7 3 8" xfId="3178"/>
    <cellStyle name="Comma 3 7 3 9" xfId="3680"/>
    <cellStyle name="Comma 3 7 4" xfId="686"/>
    <cellStyle name="Comma 3 7 4 2" xfId="810"/>
    <cellStyle name="Comma 3 7 4 2 2" xfId="1058"/>
    <cellStyle name="Comma 3 7 4 2 2 2" xfId="1554"/>
    <cellStyle name="Comma 3 7 4 2 2 2 2" xfId="2573"/>
    <cellStyle name="Comma 3 7 4 2 2 3" xfId="2077"/>
    <cellStyle name="Comma 3 7 4 2 2 4" xfId="3075"/>
    <cellStyle name="Comma 3 7 4 2 2 5" xfId="3577"/>
    <cellStyle name="Comma 3 7 4 2 2 6" xfId="4079"/>
    <cellStyle name="Comma 3 7 4 2 3" xfId="1306"/>
    <cellStyle name="Comma 3 7 4 2 3 2" xfId="2325"/>
    <cellStyle name="Comma 3 7 4 2 4" xfId="1829"/>
    <cellStyle name="Comma 3 7 4 2 5" xfId="2827"/>
    <cellStyle name="Comma 3 7 4 2 6" xfId="3329"/>
    <cellStyle name="Comma 3 7 4 2 7" xfId="3831"/>
    <cellStyle name="Comma 3 7 4 3" xfId="934"/>
    <cellStyle name="Comma 3 7 4 3 2" xfId="1430"/>
    <cellStyle name="Comma 3 7 4 3 2 2" xfId="2449"/>
    <cellStyle name="Comma 3 7 4 3 3" xfId="1953"/>
    <cellStyle name="Comma 3 7 4 3 4" xfId="2951"/>
    <cellStyle name="Comma 3 7 4 3 5" xfId="3453"/>
    <cellStyle name="Comma 3 7 4 3 6" xfId="3955"/>
    <cellStyle name="Comma 3 7 4 4" xfId="1182"/>
    <cellStyle name="Comma 3 7 4 4 2" xfId="2201"/>
    <cellStyle name="Comma 3 7 4 5" xfId="1705"/>
    <cellStyle name="Comma 3 7 4 6" xfId="2703"/>
    <cellStyle name="Comma 3 7 4 7" xfId="3205"/>
    <cellStyle name="Comma 3 7 4 8" xfId="3707"/>
    <cellStyle name="Comma 3 7 5" xfId="741"/>
    <cellStyle name="Comma 3 7 5 2" xfId="989"/>
    <cellStyle name="Comma 3 7 5 2 2" xfId="1485"/>
    <cellStyle name="Comma 3 7 5 2 2 2" xfId="2504"/>
    <cellStyle name="Comma 3 7 5 2 3" xfId="2008"/>
    <cellStyle name="Comma 3 7 5 2 4" xfId="3006"/>
    <cellStyle name="Comma 3 7 5 2 5" xfId="3508"/>
    <cellStyle name="Comma 3 7 5 2 6" xfId="4010"/>
    <cellStyle name="Comma 3 7 5 3" xfId="1237"/>
    <cellStyle name="Comma 3 7 5 3 2" xfId="2256"/>
    <cellStyle name="Comma 3 7 5 4" xfId="1760"/>
    <cellStyle name="Comma 3 7 5 5" xfId="2758"/>
    <cellStyle name="Comma 3 7 5 6" xfId="3260"/>
    <cellStyle name="Comma 3 7 5 7" xfId="3762"/>
    <cellStyle name="Comma 3 7 6" xfId="865"/>
    <cellStyle name="Comma 3 7 6 2" xfId="1361"/>
    <cellStyle name="Comma 3 7 6 2 2" xfId="2380"/>
    <cellStyle name="Comma 3 7 6 3" xfId="1884"/>
    <cellStyle name="Comma 3 7 6 4" xfId="2882"/>
    <cellStyle name="Comma 3 7 6 5" xfId="3384"/>
    <cellStyle name="Comma 3 7 6 6" xfId="3886"/>
    <cellStyle name="Comma 3 7 7" xfId="1113"/>
    <cellStyle name="Comma 3 7 7 2" xfId="2132"/>
    <cellStyle name="Comma 3 7 8" xfId="1636"/>
    <cellStyle name="Comma 3 7 9" xfId="2634"/>
    <cellStyle name="Comma 3 8" xfId="611"/>
    <cellStyle name="Comma 3 8 10" xfId="3138"/>
    <cellStyle name="Comma 3 8 11" xfId="3640"/>
    <cellStyle name="Comma 3 8 2" xfId="641"/>
    <cellStyle name="Comma 3 8 2 2" xfId="690"/>
    <cellStyle name="Comma 3 8 2 2 2" xfId="814"/>
    <cellStyle name="Comma 3 8 2 2 2 2" xfId="1062"/>
    <cellStyle name="Comma 3 8 2 2 2 2 2" xfId="1558"/>
    <cellStyle name="Comma 3 8 2 2 2 2 2 2" xfId="2577"/>
    <cellStyle name="Comma 3 8 2 2 2 2 3" xfId="2081"/>
    <cellStyle name="Comma 3 8 2 2 2 2 4" xfId="3079"/>
    <cellStyle name="Comma 3 8 2 2 2 2 5" xfId="3581"/>
    <cellStyle name="Comma 3 8 2 2 2 2 6" xfId="4083"/>
    <cellStyle name="Comma 3 8 2 2 2 3" xfId="1310"/>
    <cellStyle name="Comma 3 8 2 2 2 3 2" xfId="2329"/>
    <cellStyle name="Comma 3 8 2 2 2 4" xfId="1833"/>
    <cellStyle name="Comma 3 8 2 2 2 5" xfId="2831"/>
    <cellStyle name="Comma 3 8 2 2 2 6" xfId="3333"/>
    <cellStyle name="Comma 3 8 2 2 2 7" xfId="3835"/>
    <cellStyle name="Comma 3 8 2 2 3" xfId="938"/>
    <cellStyle name="Comma 3 8 2 2 3 2" xfId="1434"/>
    <cellStyle name="Comma 3 8 2 2 3 2 2" xfId="2453"/>
    <cellStyle name="Comma 3 8 2 2 3 3" xfId="1957"/>
    <cellStyle name="Comma 3 8 2 2 3 4" xfId="2955"/>
    <cellStyle name="Comma 3 8 2 2 3 5" xfId="3457"/>
    <cellStyle name="Comma 3 8 2 2 3 6" xfId="3959"/>
    <cellStyle name="Comma 3 8 2 2 4" xfId="1186"/>
    <cellStyle name="Comma 3 8 2 2 4 2" xfId="2205"/>
    <cellStyle name="Comma 3 8 2 2 5" xfId="1709"/>
    <cellStyle name="Comma 3 8 2 2 6" xfId="2707"/>
    <cellStyle name="Comma 3 8 2 2 7" xfId="3209"/>
    <cellStyle name="Comma 3 8 2 2 8" xfId="3711"/>
    <cellStyle name="Comma 3 8 2 3" xfId="765"/>
    <cellStyle name="Comma 3 8 2 3 2" xfId="1013"/>
    <cellStyle name="Comma 3 8 2 3 2 2" xfId="1509"/>
    <cellStyle name="Comma 3 8 2 3 2 2 2" xfId="2528"/>
    <cellStyle name="Comma 3 8 2 3 2 3" xfId="2032"/>
    <cellStyle name="Comma 3 8 2 3 2 4" xfId="3030"/>
    <cellStyle name="Comma 3 8 2 3 2 5" xfId="3532"/>
    <cellStyle name="Comma 3 8 2 3 2 6" xfId="4034"/>
    <cellStyle name="Comma 3 8 2 3 3" xfId="1261"/>
    <cellStyle name="Comma 3 8 2 3 3 2" xfId="2280"/>
    <cellStyle name="Comma 3 8 2 3 4" xfId="1784"/>
    <cellStyle name="Comma 3 8 2 3 5" xfId="2782"/>
    <cellStyle name="Comma 3 8 2 3 6" xfId="3284"/>
    <cellStyle name="Comma 3 8 2 3 7" xfId="3786"/>
    <cellStyle name="Comma 3 8 2 4" xfId="889"/>
    <cellStyle name="Comma 3 8 2 4 2" xfId="1385"/>
    <cellStyle name="Comma 3 8 2 4 2 2" xfId="2404"/>
    <cellStyle name="Comma 3 8 2 4 3" xfId="1908"/>
    <cellStyle name="Comma 3 8 2 4 4" xfId="2906"/>
    <cellStyle name="Comma 3 8 2 4 5" xfId="3408"/>
    <cellStyle name="Comma 3 8 2 4 6" xfId="3910"/>
    <cellStyle name="Comma 3 8 2 5" xfId="1137"/>
    <cellStyle name="Comma 3 8 2 5 2" xfId="2156"/>
    <cellStyle name="Comma 3 8 2 6" xfId="1660"/>
    <cellStyle name="Comma 3 8 2 7" xfId="2658"/>
    <cellStyle name="Comma 3 8 2 8" xfId="3160"/>
    <cellStyle name="Comma 3 8 2 9" xfId="3662"/>
    <cellStyle name="Comma 3 8 3" xfId="661"/>
    <cellStyle name="Comma 3 8 3 2" xfId="691"/>
    <cellStyle name="Comma 3 8 3 2 2" xfId="815"/>
    <cellStyle name="Comma 3 8 3 2 2 2" xfId="1063"/>
    <cellStyle name="Comma 3 8 3 2 2 2 2" xfId="1559"/>
    <cellStyle name="Comma 3 8 3 2 2 2 2 2" xfId="2578"/>
    <cellStyle name="Comma 3 8 3 2 2 2 3" xfId="2082"/>
    <cellStyle name="Comma 3 8 3 2 2 2 4" xfId="3080"/>
    <cellStyle name="Comma 3 8 3 2 2 2 5" xfId="3582"/>
    <cellStyle name="Comma 3 8 3 2 2 2 6" xfId="4084"/>
    <cellStyle name="Comma 3 8 3 2 2 3" xfId="1311"/>
    <cellStyle name="Comma 3 8 3 2 2 3 2" xfId="2330"/>
    <cellStyle name="Comma 3 8 3 2 2 4" xfId="1834"/>
    <cellStyle name="Comma 3 8 3 2 2 5" xfId="2832"/>
    <cellStyle name="Comma 3 8 3 2 2 6" xfId="3334"/>
    <cellStyle name="Comma 3 8 3 2 2 7" xfId="3836"/>
    <cellStyle name="Comma 3 8 3 2 3" xfId="939"/>
    <cellStyle name="Comma 3 8 3 2 3 2" xfId="1435"/>
    <cellStyle name="Comma 3 8 3 2 3 2 2" xfId="2454"/>
    <cellStyle name="Comma 3 8 3 2 3 3" xfId="1958"/>
    <cellStyle name="Comma 3 8 3 2 3 4" xfId="2956"/>
    <cellStyle name="Comma 3 8 3 2 3 5" xfId="3458"/>
    <cellStyle name="Comma 3 8 3 2 3 6" xfId="3960"/>
    <cellStyle name="Comma 3 8 3 2 4" xfId="1187"/>
    <cellStyle name="Comma 3 8 3 2 4 2" xfId="2206"/>
    <cellStyle name="Comma 3 8 3 2 5" xfId="1710"/>
    <cellStyle name="Comma 3 8 3 2 6" xfId="2708"/>
    <cellStyle name="Comma 3 8 3 2 7" xfId="3210"/>
    <cellStyle name="Comma 3 8 3 2 8" xfId="3712"/>
    <cellStyle name="Comma 3 8 3 3" xfId="785"/>
    <cellStyle name="Comma 3 8 3 3 2" xfId="1033"/>
    <cellStyle name="Comma 3 8 3 3 2 2" xfId="1529"/>
    <cellStyle name="Comma 3 8 3 3 2 2 2" xfId="2548"/>
    <cellStyle name="Comma 3 8 3 3 2 3" xfId="2052"/>
    <cellStyle name="Comma 3 8 3 3 2 4" xfId="3050"/>
    <cellStyle name="Comma 3 8 3 3 2 5" xfId="3552"/>
    <cellStyle name="Comma 3 8 3 3 2 6" xfId="4054"/>
    <cellStyle name="Comma 3 8 3 3 3" xfId="1281"/>
    <cellStyle name="Comma 3 8 3 3 3 2" xfId="2300"/>
    <cellStyle name="Comma 3 8 3 3 4" xfId="1804"/>
    <cellStyle name="Comma 3 8 3 3 5" xfId="2802"/>
    <cellStyle name="Comma 3 8 3 3 6" xfId="3304"/>
    <cellStyle name="Comma 3 8 3 3 7" xfId="3806"/>
    <cellStyle name="Comma 3 8 3 4" xfId="909"/>
    <cellStyle name="Comma 3 8 3 4 2" xfId="1405"/>
    <cellStyle name="Comma 3 8 3 4 2 2" xfId="2424"/>
    <cellStyle name="Comma 3 8 3 4 3" xfId="1928"/>
    <cellStyle name="Comma 3 8 3 4 4" xfId="2926"/>
    <cellStyle name="Comma 3 8 3 4 5" xfId="3428"/>
    <cellStyle name="Comma 3 8 3 4 6" xfId="3930"/>
    <cellStyle name="Comma 3 8 3 5" xfId="1157"/>
    <cellStyle name="Comma 3 8 3 5 2" xfId="2176"/>
    <cellStyle name="Comma 3 8 3 6" xfId="1680"/>
    <cellStyle name="Comma 3 8 3 7" xfId="2678"/>
    <cellStyle name="Comma 3 8 3 8" xfId="3180"/>
    <cellStyle name="Comma 3 8 3 9" xfId="3682"/>
    <cellStyle name="Comma 3 8 4" xfId="689"/>
    <cellStyle name="Comma 3 8 4 2" xfId="813"/>
    <cellStyle name="Comma 3 8 4 2 2" xfId="1061"/>
    <cellStyle name="Comma 3 8 4 2 2 2" xfId="1557"/>
    <cellStyle name="Comma 3 8 4 2 2 2 2" xfId="2576"/>
    <cellStyle name="Comma 3 8 4 2 2 3" xfId="2080"/>
    <cellStyle name="Comma 3 8 4 2 2 4" xfId="3078"/>
    <cellStyle name="Comma 3 8 4 2 2 5" xfId="3580"/>
    <cellStyle name="Comma 3 8 4 2 2 6" xfId="4082"/>
    <cellStyle name="Comma 3 8 4 2 3" xfId="1309"/>
    <cellStyle name="Comma 3 8 4 2 3 2" xfId="2328"/>
    <cellStyle name="Comma 3 8 4 2 4" xfId="1832"/>
    <cellStyle name="Comma 3 8 4 2 5" xfId="2830"/>
    <cellStyle name="Comma 3 8 4 2 6" xfId="3332"/>
    <cellStyle name="Comma 3 8 4 2 7" xfId="3834"/>
    <cellStyle name="Comma 3 8 4 3" xfId="937"/>
    <cellStyle name="Comma 3 8 4 3 2" xfId="1433"/>
    <cellStyle name="Comma 3 8 4 3 2 2" xfId="2452"/>
    <cellStyle name="Comma 3 8 4 3 3" xfId="1956"/>
    <cellStyle name="Comma 3 8 4 3 4" xfId="2954"/>
    <cellStyle name="Comma 3 8 4 3 5" xfId="3456"/>
    <cellStyle name="Comma 3 8 4 3 6" xfId="3958"/>
    <cellStyle name="Comma 3 8 4 4" xfId="1185"/>
    <cellStyle name="Comma 3 8 4 4 2" xfId="2204"/>
    <cellStyle name="Comma 3 8 4 5" xfId="1708"/>
    <cellStyle name="Comma 3 8 4 6" xfId="2706"/>
    <cellStyle name="Comma 3 8 4 7" xfId="3208"/>
    <cellStyle name="Comma 3 8 4 8" xfId="3710"/>
    <cellStyle name="Comma 3 8 5" xfId="743"/>
    <cellStyle name="Comma 3 8 5 2" xfId="991"/>
    <cellStyle name="Comma 3 8 5 2 2" xfId="1487"/>
    <cellStyle name="Comma 3 8 5 2 2 2" xfId="2506"/>
    <cellStyle name="Comma 3 8 5 2 3" xfId="2010"/>
    <cellStyle name="Comma 3 8 5 2 4" xfId="3008"/>
    <cellStyle name="Comma 3 8 5 2 5" xfId="3510"/>
    <cellStyle name="Comma 3 8 5 2 6" xfId="4012"/>
    <cellStyle name="Comma 3 8 5 3" xfId="1239"/>
    <cellStyle name="Comma 3 8 5 3 2" xfId="2258"/>
    <cellStyle name="Comma 3 8 5 4" xfId="1762"/>
    <cellStyle name="Comma 3 8 5 5" xfId="2760"/>
    <cellStyle name="Comma 3 8 5 6" xfId="3262"/>
    <cellStyle name="Comma 3 8 5 7" xfId="3764"/>
    <cellStyle name="Comma 3 8 6" xfId="867"/>
    <cellStyle name="Comma 3 8 6 2" xfId="1363"/>
    <cellStyle name="Comma 3 8 6 2 2" xfId="2382"/>
    <cellStyle name="Comma 3 8 6 3" xfId="1886"/>
    <cellStyle name="Comma 3 8 6 4" xfId="2884"/>
    <cellStyle name="Comma 3 8 6 5" xfId="3386"/>
    <cellStyle name="Comma 3 8 6 6" xfId="3888"/>
    <cellStyle name="Comma 3 8 7" xfId="1115"/>
    <cellStyle name="Comma 3 8 7 2" xfId="2134"/>
    <cellStyle name="Comma 3 8 8" xfId="1638"/>
    <cellStyle name="Comma 3 8 9" xfId="2636"/>
    <cellStyle name="Comma 3 9" xfId="613"/>
    <cellStyle name="Comma 3 9 10" xfId="3140"/>
    <cellStyle name="Comma 3 9 11" xfId="3642"/>
    <cellStyle name="Comma 3 9 2" xfId="643"/>
    <cellStyle name="Comma 3 9 2 2" xfId="693"/>
    <cellStyle name="Comma 3 9 2 2 2" xfId="817"/>
    <cellStyle name="Comma 3 9 2 2 2 2" xfId="1065"/>
    <cellStyle name="Comma 3 9 2 2 2 2 2" xfId="1561"/>
    <cellStyle name="Comma 3 9 2 2 2 2 2 2" xfId="2580"/>
    <cellStyle name="Comma 3 9 2 2 2 2 3" xfId="2084"/>
    <cellStyle name="Comma 3 9 2 2 2 2 4" xfId="3082"/>
    <cellStyle name="Comma 3 9 2 2 2 2 5" xfId="3584"/>
    <cellStyle name="Comma 3 9 2 2 2 2 6" xfId="4086"/>
    <cellStyle name="Comma 3 9 2 2 2 3" xfId="1313"/>
    <cellStyle name="Comma 3 9 2 2 2 3 2" xfId="2332"/>
    <cellStyle name="Comma 3 9 2 2 2 4" xfId="1836"/>
    <cellStyle name="Comma 3 9 2 2 2 5" xfId="2834"/>
    <cellStyle name="Comma 3 9 2 2 2 6" xfId="3336"/>
    <cellStyle name="Comma 3 9 2 2 2 7" xfId="3838"/>
    <cellStyle name="Comma 3 9 2 2 3" xfId="941"/>
    <cellStyle name="Comma 3 9 2 2 3 2" xfId="1437"/>
    <cellStyle name="Comma 3 9 2 2 3 2 2" xfId="2456"/>
    <cellStyle name="Comma 3 9 2 2 3 3" xfId="1960"/>
    <cellStyle name="Comma 3 9 2 2 3 4" xfId="2958"/>
    <cellStyle name="Comma 3 9 2 2 3 5" xfId="3460"/>
    <cellStyle name="Comma 3 9 2 2 3 6" xfId="3962"/>
    <cellStyle name="Comma 3 9 2 2 4" xfId="1189"/>
    <cellStyle name="Comma 3 9 2 2 4 2" xfId="2208"/>
    <cellStyle name="Comma 3 9 2 2 5" xfId="1712"/>
    <cellStyle name="Comma 3 9 2 2 6" xfId="2710"/>
    <cellStyle name="Comma 3 9 2 2 7" xfId="3212"/>
    <cellStyle name="Comma 3 9 2 2 8" xfId="3714"/>
    <cellStyle name="Comma 3 9 2 3" xfId="767"/>
    <cellStyle name="Comma 3 9 2 3 2" xfId="1015"/>
    <cellStyle name="Comma 3 9 2 3 2 2" xfId="1511"/>
    <cellStyle name="Comma 3 9 2 3 2 2 2" xfId="2530"/>
    <cellStyle name="Comma 3 9 2 3 2 3" xfId="2034"/>
    <cellStyle name="Comma 3 9 2 3 2 4" xfId="3032"/>
    <cellStyle name="Comma 3 9 2 3 2 5" xfId="3534"/>
    <cellStyle name="Comma 3 9 2 3 2 6" xfId="4036"/>
    <cellStyle name="Comma 3 9 2 3 3" xfId="1263"/>
    <cellStyle name="Comma 3 9 2 3 3 2" xfId="2282"/>
    <cellStyle name="Comma 3 9 2 3 4" xfId="1786"/>
    <cellStyle name="Comma 3 9 2 3 5" xfId="2784"/>
    <cellStyle name="Comma 3 9 2 3 6" xfId="3286"/>
    <cellStyle name="Comma 3 9 2 3 7" xfId="3788"/>
    <cellStyle name="Comma 3 9 2 4" xfId="891"/>
    <cellStyle name="Comma 3 9 2 4 2" xfId="1387"/>
    <cellStyle name="Comma 3 9 2 4 2 2" xfId="2406"/>
    <cellStyle name="Comma 3 9 2 4 3" xfId="1910"/>
    <cellStyle name="Comma 3 9 2 4 4" xfId="2908"/>
    <cellStyle name="Comma 3 9 2 4 5" xfId="3410"/>
    <cellStyle name="Comma 3 9 2 4 6" xfId="3912"/>
    <cellStyle name="Comma 3 9 2 5" xfId="1139"/>
    <cellStyle name="Comma 3 9 2 5 2" xfId="2158"/>
    <cellStyle name="Comma 3 9 2 6" xfId="1662"/>
    <cellStyle name="Comma 3 9 2 7" xfId="2660"/>
    <cellStyle name="Comma 3 9 2 8" xfId="3162"/>
    <cellStyle name="Comma 3 9 2 9" xfId="3664"/>
    <cellStyle name="Comma 3 9 3" xfId="663"/>
    <cellStyle name="Comma 3 9 3 2" xfId="694"/>
    <cellStyle name="Comma 3 9 3 2 2" xfId="818"/>
    <cellStyle name="Comma 3 9 3 2 2 2" xfId="1066"/>
    <cellStyle name="Comma 3 9 3 2 2 2 2" xfId="1562"/>
    <cellStyle name="Comma 3 9 3 2 2 2 2 2" xfId="2581"/>
    <cellStyle name="Comma 3 9 3 2 2 2 3" xfId="2085"/>
    <cellStyle name="Comma 3 9 3 2 2 2 4" xfId="3083"/>
    <cellStyle name="Comma 3 9 3 2 2 2 5" xfId="3585"/>
    <cellStyle name="Comma 3 9 3 2 2 2 6" xfId="4087"/>
    <cellStyle name="Comma 3 9 3 2 2 3" xfId="1314"/>
    <cellStyle name="Comma 3 9 3 2 2 3 2" xfId="2333"/>
    <cellStyle name="Comma 3 9 3 2 2 4" xfId="1837"/>
    <cellStyle name="Comma 3 9 3 2 2 5" xfId="2835"/>
    <cellStyle name="Comma 3 9 3 2 2 6" xfId="3337"/>
    <cellStyle name="Comma 3 9 3 2 2 7" xfId="3839"/>
    <cellStyle name="Comma 3 9 3 2 3" xfId="942"/>
    <cellStyle name="Comma 3 9 3 2 3 2" xfId="1438"/>
    <cellStyle name="Comma 3 9 3 2 3 2 2" xfId="2457"/>
    <cellStyle name="Comma 3 9 3 2 3 3" xfId="1961"/>
    <cellStyle name="Comma 3 9 3 2 3 4" xfId="2959"/>
    <cellStyle name="Comma 3 9 3 2 3 5" xfId="3461"/>
    <cellStyle name="Comma 3 9 3 2 3 6" xfId="3963"/>
    <cellStyle name="Comma 3 9 3 2 4" xfId="1190"/>
    <cellStyle name="Comma 3 9 3 2 4 2" xfId="2209"/>
    <cellStyle name="Comma 3 9 3 2 5" xfId="1713"/>
    <cellStyle name="Comma 3 9 3 2 6" xfId="2711"/>
    <cellStyle name="Comma 3 9 3 2 7" xfId="3213"/>
    <cellStyle name="Comma 3 9 3 2 8" xfId="3715"/>
    <cellStyle name="Comma 3 9 3 3" xfId="787"/>
    <cellStyle name="Comma 3 9 3 3 2" xfId="1035"/>
    <cellStyle name="Comma 3 9 3 3 2 2" xfId="1531"/>
    <cellStyle name="Comma 3 9 3 3 2 2 2" xfId="2550"/>
    <cellStyle name="Comma 3 9 3 3 2 3" xfId="2054"/>
    <cellStyle name="Comma 3 9 3 3 2 4" xfId="3052"/>
    <cellStyle name="Comma 3 9 3 3 2 5" xfId="3554"/>
    <cellStyle name="Comma 3 9 3 3 2 6" xfId="4056"/>
    <cellStyle name="Comma 3 9 3 3 3" xfId="1283"/>
    <cellStyle name="Comma 3 9 3 3 3 2" xfId="2302"/>
    <cellStyle name="Comma 3 9 3 3 4" xfId="1806"/>
    <cellStyle name="Comma 3 9 3 3 5" xfId="2804"/>
    <cellStyle name="Comma 3 9 3 3 6" xfId="3306"/>
    <cellStyle name="Comma 3 9 3 3 7" xfId="3808"/>
    <cellStyle name="Comma 3 9 3 4" xfId="911"/>
    <cellStyle name="Comma 3 9 3 4 2" xfId="1407"/>
    <cellStyle name="Comma 3 9 3 4 2 2" xfId="2426"/>
    <cellStyle name="Comma 3 9 3 4 3" xfId="1930"/>
    <cellStyle name="Comma 3 9 3 4 4" xfId="2928"/>
    <cellStyle name="Comma 3 9 3 4 5" xfId="3430"/>
    <cellStyle name="Comma 3 9 3 4 6" xfId="3932"/>
    <cellStyle name="Comma 3 9 3 5" xfId="1159"/>
    <cellStyle name="Comma 3 9 3 5 2" xfId="2178"/>
    <cellStyle name="Comma 3 9 3 6" xfId="1682"/>
    <cellStyle name="Comma 3 9 3 7" xfId="2680"/>
    <cellStyle name="Comma 3 9 3 8" xfId="3182"/>
    <cellStyle name="Comma 3 9 3 9" xfId="3684"/>
    <cellStyle name="Comma 3 9 4" xfId="692"/>
    <cellStyle name="Comma 3 9 4 2" xfId="816"/>
    <cellStyle name="Comma 3 9 4 2 2" xfId="1064"/>
    <cellStyle name="Comma 3 9 4 2 2 2" xfId="1560"/>
    <cellStyle name="Comma 3 9 4 2 2 2 2" xfId="2579"/>
    <cellStyle name="Comma 3 9 4 2 2 3" xfId="2083"/>
    <cellStyle name="Comma 3 9 4 2 2 4" xfId="3081"/>
    <cellStyle name="Comma 3 9 4 2 2 5" xfId="3583"/>
    <cellStyle name="Comma 3 9 4 2 2 6" xfId="4085"/>
    <cellStyle name="Comma 3 9 4 2 3" xfId="1312"/>
    <cellStyle name="Comma 3 9 4 2 3 2" xfId="2331"/>
    <cellStyle name="Comma 3 9 4 2 4" xfId="1835"/>
    <cellStyle name="Comma 3 9 4 2 5" xfId="2833"/>
    <cellStyle name="Comma 3 9 4 2 6" xfId="3335"/>
    <cellStyle name="Comma 3 9 4 2 7" xfId="3837"/>
    <cellStyle name="Comma 3 9 4 3" xfId="940"/>
    <cellStyle name="Comma 3 9 4 3 2" xfId="1436"/>
    <cellStyle name="Comma 3 9 4 3 2 2" xfId="2455"/>
    <cellStyle name="Comma 3 9 4 3 3" xfId="1959"/>
    <cellStyle name="Comma 3 9 4 3 4" xfId="2957"/>
    <cellStyle name="Comma 3 9 4 3 5" xfId="3459"/>
    <cellStyle name="Comma 3 9 4 3 6" xfId="3961"/>
    <cellStyle name="Comma 3 9 4 4" xfId="1188"/>
    <cellStyle name="Comma 3 9 4 4 2" xfId="2207"/>
    <cellStyle name="Comma 3 9 4 5" xfId="1711"/>
    <cellStyle name="Comma 3 9 4 6" xfId="2709"/>
    <cellStyle name="Comma 3 9 4 7" xfId="3211"/>
    <cellStyle name="Comma 3 9 4 8" xfId="3713"/>
    <cellStyle name="Comma 3 9 5" xfId="745"/>
    <cellStyle name="Comma 3 9 5 2" xfId="993"/>
    <cellStyle name="Comma 3 9 5 2 2" xfId="1489"/>
    <cellStyle name="Comma 3 9 5 2 2 2" xfId="2508"/>
    <cellStyle name="Comma 3 9 5 2 3" xfId="2012"/>
    <cellStyle name="Comma 3 9 5 2 4" xfId="3010"/>
    <cellStyle name="Comma 3 9 5 2 5" xfId="3512"/>
    <cellStyle name="Comma 3 9 5 2 6" xfId="4014"/>
    <cellStyle name="Comma 3 9 5 3" xfId="1241"/>
    <cellStyle name="Comma 3 9 5 3 2" xfId="2260"/>
    <cellStyle name="Comma 3 9 5 4" xfId="1764"/>
    <cellStyle name="Comma 3 9 5 5" xfId="2762"/>
    <cellStyle name="Comma 3 9 5 6" xfId="3264"/>
    <cellStyle name="Comma 3 9 5 7" xfId="3766"/>
    <cellStyle name="Comma 3 9 6" xfId="869"/>
    <cellStyle name="Comma 3 9 6 2" xfId="1365"/>
    <cellStyle name="Comma 3 9 6 2 2" xfId="2384"/>
    <cellStyle name="Comma 3 9 6 3" xfId="1888"/>
    <cellStyle name="Comma 3 9 6 4" xfId="2886"/>
    <cellStyle name="Comma 3 9 6 5" xfId="3388"/>
    <cellStyle name="Comma 3 9 6 6" xfId="3890"/>
    <cellStyle name="Comma 3 9 7" xfId="1117"/>
    <cellStyle name="Comma 3 9 7 2" xfId="2136"/>
    <cellStyle name="Comma 3 9 8" xfId="1640"/>
    <cellStyle name="Comma 3 9 9" xfId="2638"/>
    <cellStyle name="Comma 30" xfId="4204"/>
    <cellStyle name="Comma 31" xfId="4336"/>
    <cellStyle name="Comma 32" xfId="4196"/>
    <cellStyle name="Comma 33" xfId="4331"/>
    <cellStyle name="Comma 34" xfId="4335"/>
    <cellStyle name="Comma 35" xfId="4332"/>
    <cellStyle name="Comma 4" xfId="167"/>
    <cellStyle name="Comma 4 2" xfId="112"/>
    <cellStyle name="Comma 4 2 2" xfId="187"/>
    <cellStyle name="Comma 4 3" xfId="174"/>
    <cellStyle name="Comma 5" xfId="377"/>
    <cellStyle name="Comma 5 2" xfId="4233"/>
    <cellStyle name="Comma 5 3" xfId="4187"/>
    <cellStyle name="Comma 6" xfId="378"/>
    <cellStyle name="Comma 6 2" xfId="379"/>
    <cellStyle name="Comma 6 3" xfId="4231"/>
    <cellStyle name="Comma 7" xfId="97"/>
    <cellStyle name="Comma 7 2" xfId="162"/>
    <cellStyle name="Comma 7 2 2" xfId="381"/>
    <cellStyle name="Comma 7 2 2 2" xfId="4322"/>
    <cellStyle name="Comma 7 2 3" xfId="1619"/>
    <cellStyle name="Comma 7 2 4" xfId="4206"/>
    <cellStyle name="Comma 7 3" xfId="380"/>
    <cellStyle name="Comma 7 3 2" xfId="4280"/>
    <cellStyle name="Comma 7 4" xfId="1604"/>
    <cellStyle name="Comma 7 5" xfId="4201"/>
    <cellStyle name="Comma 8" xfId="382"/>
    <cellStyle name="Comma 8 2" xfId="383"/>
    <cellStyle name="Comma 9" xfId="384"/>
    <cellStyle name="CommaBlank" xfId="385"/>
    <cellStyle name="CommaBlank 2" xfId="386"/>
    <cellStyle name="Currency 10" xfId="387"/>
    <cellStyle name="Currency 10 10" xfId="3126"/>
    <cellStyle name="Currency 10 11" xfId="3628"/>
    <cellStyle name="Currency 10 2" xfId="623"/>
    <cellStyle name="Currency 10 2 2" xfId="696"/>
    <cellStyle name="Currency 10 2 2 2" xfId="820"/>
    <cellStyle name="Currency 10 2 2 2 2" xfId="1068"/>
    <cellStyle name="Currency 10 2 2 2 2 2" xfId="1564"/>
    <cellStyle name="Currency 10 2 2 2 2 2 2" xfId="2583"/>
    <cellStyle name="Currency 10 2 2 2 2 3" xfId="2087"/>
    <cellStyle name="Currency 10 2 2 2 2 4" xfId="3085"/>
    <cellStyle name="Currency 10 2 2 2 2 5" xfId="3587"/>
    <cellStyle name="Currency 10 2 2 2 2 6" xfId="4089"/>
    <cellStyle name="Currency 10 2 2 2 3" xfId="1316"/>
    <cellStyle name="Currency 10 2 2 2 3 2" xfId="2335"/>
    <cellStyle name="Currency 10 2 2 2 4" xfId="1839"/>
    <cellStyle name="Currency 10 2 2 2 5" xfId="2837"/>
    <cellStyle name="Currency 10 2 2 2 6" xfId="3339"/>
    <cellStyle name="Currency 10 2 2 2 7" xfId="3841"/>
    <cellStyle name="Currency 10 2 2 3" xfId="944"/>
    <cellStyle name="Currency 10 2 2 3 2" xfId="1440"/>
    <cellStyle name="Currency 10 2 2 3 2 2" xfId="2459"/>
    <cellStyle name="Currency 10 2 2 3 3" xfId="1963"/>
    <cellStyle name="Currency 10 2 2 3 4" xfId="2961"/>
    <cellStyle name="Currency 10 2 2 3 5" xfId="3463"/>
    <cellStyle name="Currency 10 2 2 3 6" xfId="3965"/>
    <cellStyle name="Currency 10 2 2 4" xfId="1192"/>
    <cellStyle name="Currency 10 2 2 4 2" xfId="2211"/>
    <cellStyle name="Currency 10 2 2 5" xfId="1715"/>
    <cellStyle name="Currency 10 2 2 6" xfId="2713"/>
    <cellStyle name="Currency 10 2 2 7" xfId="3215"/>
    <cellStyle name="Currency 10 2 2 8" xfId="3717"/>
    <cellStyle name="Currency 10 2 3" xfId="753"/>
    <cellStyle name="Currency 10 2 3 2" xfId="1001"/>
    <cellStyle name="Currency 10 2 3 2 2" xfId="1497"/>
    <cellStyle name="Currency 10 2 3 2 2 2" xfId="2516"/>
    <cellStyle name="Currency 10 2 3 2 3" xfId="2020"/>
    <cellStyle name="Currency 10 2 3 2 4" xfId="3018"/>
    <cellStyle name="Currency 10 2 3 2 5" xfId="3520"/>
    <cellStyle name="Currency 10 2 3 2 6" xfId="4022"/>
    <cellStyle name="Currency 10 2 3 3" xfId="1249"/>
    <cellStyle name="Currency 10 2 3 3 2" xfId="2268"/>
    <cellStyle name="Currency 10 2 3 4" xfId="1772"/>
    <cellStyle name="Currency 10 2 3 5" xfId="2770"/>
    <cellStyle name="Currency 10 2 3 6" xfId="3272"/>
    <cellStyle name="Currency 10 2 3 7" xfId="3774"/>
    <cellStyle name="Currency 10 2 4" xfId="877"/>
    <cellStyle name="Currency 10 2 4 2" xfId="1373"/>
    <cellStyle name="Currency 10 2 4 2 2" xfId="2392"/>
    <cellStyle name="Currency 10 2 4 3" xfId="1896"/>
    <cellStyle name="Currency 10 2 4 4" xfId="2894"/>
    <cellStyle name="Currency 10 2 4 5" xfId="3396"/>
    <cellStyle name="Currency 10 2 4 6" xfId="3898"/>
    <cellStyle name="Currency 10 2 5" xfId="1125"/>
    <cellStyle name="Currency 10 2 5 2" xfId="2144"/>
    <cellStyle name="Currency 10 2 6" xfId="1648"/>
    <cellStyle name="Currency 10 2 7" xfId="2646"/>
    <cellStyle name="Currency 10 2 8" xfId="3148"/>
    <cellStyle name="Currency 10 2 9" xfId="3650"/>
    <cellStyle name="Currency 10 3" xfId="649"/>
    <cellStyle name="Currency 10 3 2" xfId="697"/>
    <cellStyle name="Currency 10 3 2 2" xfId="821"/>
    <cellStyle name="Currency 10 3 2 2 2" xfId="1069"/>
    <cellStyle name="Currency 10 3 2 2 2 2" xfId="1565"/>
    <cellStyle name="Currency 10 3 2 2 2 2 2" xfId="2584"/>
    <cellStyle name="Currency 10 3 2 2 2 3" xfId="2088"/>
    <cellStyle name="Currency 10 3 2 2 2 4" xfId="3086"/>
    <cellStyle name="Currency 10 3 2 2 2 5" xfId="3588"/>
    <cellStyle name="Currency 10 3 2 2 2 6" xfId="4090"/>
    <cellStyle name="Currency 10 3 2 2 3" xfId="1317"/>
    <cellStyle name="Currency 10 3 2 2 3 2" xfId="2336"/>
    <cellStyle name="Currency 10 3 2 2 4" xfId="1840"/>
    <cellStyle name="Currency 10 3 2 2 5" xfId="2838"/>
    <cellStyle name="Currency 10 3 2 2 6" xfId="3340"/>
    <cellStyle name="Currency 10 3 2 2 7" xfId="3842"/>
    <cellStyle name="Currency 10 3 2 3" xfId="945"/>
    <cellStyle name="Currency 10 3 2 3 2" xfId="1441"/>
    <cellStyle name="Currency 10 3 2 3 2 2" xfId="2460"/>
    <cellStyle name="Currency 10 3 2 3 3" xfId="1964"/>
    <cellStyle name="Currency 10 3 2 3 4" xfId="2962"/>
    <cellStyle name="Currency 10 3 2 3 5" xfId="3464"/>
    <cellStyle name="Currency 10 3 2 3 6" xfId="3966"/>
    <cellStyle name="Currency 10 3 2 4" xfId="1193"/>
    <cellStyle name="Currency 10 3 2 4 2" xfId="2212"/>
    <cellStyle name="Currency 10 3 2 5" xfId="1716"/>
    <cellStyle name="Currency 10 3 2 6" xfId="2714"/>
    <cellStyle name="Currency 10 3 2 7" xfId="3216"/>
    <cellStyle name="Currency 10 3 2 8" xfId="3718"/>
    <cellStyle name="Currency 10 3 3" xfId="773"/>
    <cellStyle name="Currency 10 3 3 2" xfId="1021"/>
    <cellStyle name="Currency 10 3 3 2 2" xfId="1517"/>
    <cellStyle name="Currency 10 3 3 2 2 2" xfId="2536"/>
    <cellStyle name="Currency 10 3 3 2 3" xfId="2040"/>
    <cellStyle name="Currency 10 3 3 2 4" xfId="3038"/>
    <cellStyle name="Currency 10 3 3 2 5" xfId="3540"/>
    <cellStyle name="Currency 10 3 3 2 6" xfId="4042"/>
    <cellStyle name="Currency 10 3 3 3" xfId="1269"/>
    <cellStyle name="Currency 10 3 3 3 2" xfId="2288"/>
    <cellStyle name="Currency 10 3 3 4" xfId="1792"/>
    <cellStyle name="Currency 10 3 3 5" xfId="2790"/>
    <cellStyle name="Currency 10 3 3 6" xfId="3292"/>
    <cellStyle name="Currency 10 3 3 7" xfId="3794"/>
    <cellStyle name="Currency 10 3 4" xfId="897"/>
    <cellStyle name="Currency 10 3 4 2" xfId="1393"/>
    <cellStyle name="Currency 10 3 4 2 2" xfId="2412"/>
    <cellStyle name="Currency 10 3 4 3" xfId="1916"/>
    <cellStyle name="Currency 10 3 4 4" xfId="2914"/>
    <cellStyle name="Currency 10 3 4 5" xfId="3416"/>
    <cellStyle name="Currency 10 3 4 6" xfId="3918"/>
    <cellStyle name="Currency 10 3 5" xfId="1145"/>
    <cellStyle name="Currency 10 3 5 2" xfId="2164"/>
    <cellStyle name="Currency 10 3 6" xfId="1668"/>
    <cellStyle name="Currency 10 3 7" xfId="2666"/>
    <cellStyle name="Currency 10 3 8" xfId="3168"/>
    <cellStyle name="Currency 10 3 9" xfId="3670"/>
    <cellStyle name="Currency 10 4" xfId="695"/>
    <cellStyle name="Currency 10 4 2" xfId="819"/>
    <cellStyle name="Currency 10 4 2 2" xfId="1067"/>
    <cellStyle name="Currency 10 4 2 2 2" xfId="1563"/>
    <cellStyle name="Currency 10 4 2 2 2 2" xfId="2582"/>
    <cellStyle name="Currency 10 4 2 2 3" xfId="2086"/>
    <cellStyle name="Currency 10 4 2 2 4" xfId="3084"/>
    <cellStyle name="Currency 10 4 2 2 5" xfId="3586"/>
    <cellStyle name="Currency 10 4 2 2 6" xfId="4088"/>
    <cellStyle name="Currency 10 4 2 3" xfId="1315"/>
    <cellStyle name="Currency 10 4 2 3 2" xfId="2334"/>
    <cellStyle name="Currency 10 4 2 4" xfId="1838"/>
    <cellStyle name="Currency 10 4 2 5" xfId="2836"/>
    <cellStyle name="Currency 10 4 2 6" xfId="3338"/>
    <cellStyle name="Currency 10 4 2 7" xfId="3840"/>
    <cellStyle name="Currency 10 4 3" xfId="943"/>
    <cellStyle name="Currency 10 4 3 2" xfId="1439"/>
    <cellStyle name="Currency 10 4 3 2 2" xfId="2458"/>
    <cellStyle name="Currency 10 4 3 3" xfId="1962"/>
    <cellStyle name="Currency 10 4 3 4" xfId="2960"/>
    <cellStyle name="Currency 10 4 3 5" xfId="3462"/>
    <cellStyle name="Currency 10 4 3 6" xfId="3964"/>
    <cellStyle name="Currency 10 4 4" xfId="1191"/>
    <cellStyle name="Currency 10 4 4 2" xfId="2210"/>
    <cellStyle name="Currency 10 4 5" xfId="1714"/>
    <cellStyle name="Currency 10 4 6" xfId="2712"/>
    <cellStyle name="Currency 10 4 7" xfId="3214"/>
    <cellStyle name="Currency 10 4 8" xfId="3716"/>
    <cellStyle name="Currency 10 5" xfId="731"/>
    <cellStyle name="Currency 10 5 2" xfId="979"/>
    <cellStyle name="Currency 10 5 2 2" xfId="1475"/>
    <cellStyle name="Currency 10 5 2 2 2" xfId="2494"/>
    <cellStyle name="Currency 10 5 2 3" xfId="1998"/>
    <cellStyle name="Currency 10 5 2 4" xfId="2996"/>
    <cellStyle name="Currency 10 5 2 5" xfId="3498"/>
    <cellStyle name="Currency 10 5 2 6" xfId="4000"/>
    <cellStyle name="Currency 10 5 3" xfId="1227"/>
    <cellStyle name="Currency 10 5 3 2" xfId="2246"/>
    <cellStyle name="Currency 10 5 4" xfId="1750"/>
    <cellStyle name="Currency 10 5 5" xfId="2748"/>
    <cellStyle name="Currency 10 5 6" xfId="3250"/>
    <cellStyle name="Currency 10 5 7" xfId="3752"/>
    <cellStyle name="Currency 10 6" xfId="855"/>
    <cellStyle name="Currency 10 6 2" xfId="1351"/>
    <cellStyle name="Currency 10 6 2 2" xfId="2370"/>
    <cellStyle name="Currency 10 6 3" xfId="1874"/>
    <cellStyle name="Currency 10 6 4" xfId="2872"/>
    <cellStyle name="Currency 10 6 5" xfId="3374"/>
    <cellStyle name="Currency 10 6 6" xfId="3876"/>
    <cellStyle name="Currency 10 7" xfId="1103"/>
    <cellStyle name="Currency 10 7 2" xfId="2122"/>
    <cellStyle name="Currency 10 8" xfId="1626"/>
    <cellStyle name="Currency 10 9" xfId="2624"/>
    <cellStyle name="Currency 2" xfId="45"/>
    <cellStyle name="Currency 2 2" xfId="46"/>
    <cellStyle name="Currency 2 2 2" xfId="113"/>
    <cellStyle name="Currency 2 2 2 2" xfId="1614"/>
    <cellStyle name="Currency 2 2 3" xfId="137"/>
    <cellStyle name="Currency 2 2 3 2" xfId="4297"/>
    <cellStyle name="Currency 2 3" xfId="47"/>
    <cellStyle name="Currency 2 3 2" xfId="138"/>
    <cellStyle name="Currency 2 3 2 2" xfId="4298"/>
    <cellStyle name="Currency 2 3 3" xfId="599"/>
    <cellStyle name="Currency 2 3 3 2" xfId="4248"/>
    <cellStyle name="Currency 2 4" xfId="48"/>
    <cellStyle name="Currency 2 4 2" xfId="139"/>
    <cellStyle name="Currency 2 4 2 2" xfId="4299"/>
    <cellStyle name="Currency 2 4 3" xfId="4249"/>
    <cellStyle name="Currency 2 5" xfId="109"/>
    <cellStyle name="Currency 2 5 2" xfId="1611"/>
    <cellStyle name="Currency 2 6" xfId="172"/>
    <cellStyle name="Currency 3" xfId="114"/>
    <cellStyle name="Currency 3 2" xfId="175"/>
    <cellStyle name="Currency 3 3" xfId="389"/>
    <cellStyle name="Currency 3 4" xfId="390"/>
    <cellStyle name="Currency 3 5" xfId="624"/>
    <cellStyle name="Currency 3 6" xfId="388"/>
    <cellStyle name="Currency 4" xfId="106"/>
    <cellStyle name="Currency 4 2" xfId="392"/>
    <cellStyle name="Currency 4 3" xfId="393"/>
    <cellStyle name="Currency 4 4" xfId="394"/>
    <cellStyle name="Currency 4 5" xfId="391"/>
    <cellStyle name="Currency 5" xfId="395"/>
    <cellStyle name="Currency 5 2" xfId="4327"/>
    <cellStyle name="Currency 5 3" xfId="4215"/>
    <cellStyle name="Currency 6" xfId="396"/>
    <cellStyle name="Currency 7" xfId="397"/>
    <cellStyle name="Currency 7 2" xfId="4230"/>
    <cellStyle name="Currency 8" xfId="398"/>
    <cellStyle name="Currency 8 2" xfId="4210"/>
    <cellStyle name="Currency 9" xfId="399"/>
    <cellStyle name="Explanatory Text" xfId="49" builtinId="53" customBuiltin="1"/>
    <cellStyle name="Explanatory Text 2" xfId="400"/>
    <cellStyle name="Explanatory Text 3" xfId="401"/>
    <cellStyle name="Explanatory Text 4" xfId="402"/>
    <cellStyle name="Explanatory Text 5" xfId="403"/>
    <cellStyle name="Explanatory Text 6" xfId="404"/>
    <cellStyle name="Explanatory Text 7" xfId="4144"/>
    <cellStyle name="Good" xfId="50" builtinId="26" customBuiltin="1"/>
    <cellStyle name="Good 2" xfId="405"/>
    <cellStyle name="Good 3" xfId="406"/>
    <cellStyle name="Good 4" xfId="407"/>
    <cellStyle name="Good 5" xfId="408"/>
    <cellStyle name="Good 6" xfId="409"/>
    <cellStyle name="Good 7" xfId="4135"/>
    <cellStyle name="Heading 1" xfId="51" builtinId="16" customBuiltin="1"/>
    <cellStyle name="Heading 1 2" xfId="410"/>
    <cellStyle name="Heading 1 2 2" xfId="4189"/>
    <cellStyle name="Heading 1 3" xfId="411"/>
    <cellStyle name="Heading 1 4" xfId="412"/>
    <cellStyle name="Heading 1 5" xfId="413"/>
    <cellStyle name="Heading 1 6" xfId="414"/>
    <cellStyle name="Heading 1 7" xfId="415"/>
    <cellStyle name="Heading 1 8" xfId="416"/>
    <cellStyle name="Heading 1 9" xfId="4131"/>
    <cellStyle name="Heading 2" xfId="52" builtinId="17" customBuiltin="1"/>
    <cellStyle name="Heading 2 2" xfId="417"/>
    <cellStyle name="Heading 2 2 2" xfId="4190"/>
    <cellStyle name="Heading 2 3" xfId="418"/>
    <cellStyle name="Heading 2 4" xfId="419"/>
    <cellStyle name="Heading 2 5" xfId="420"/>
    <cellStyle name="Heading 2 6" xfId="421"/>
    <cellStyle name="Heading 2 7" xfId="422"/>
    <cellStyle name="Heading 2 8" xfId="423"/>
    <cellStyle name="Heading 2 9" xfId="4132"/>
    <cellStyle name="Heading 3" xfId="53" builtinId="18" customBuiltin="1"/>
    <cellStyle name="Heading 3 2" xfId="424"/>
    <cellStyle name="Heading 3 2 2" xfId="4191"/>
    <cellStyle name="Heading 3 3" xfId="425"/>
    <cellStyle name="Heading 3 4" xfId="426"/>
    <cellStyle name="Heading 3 5" xfId="427"/>
    <cellStyle name="Heading 3 6" xfId="428"/>
    <cellStyle name="Heading 3 7" xfId="429"/>
    <cellStyle name="Heading 3 8" xfId="430"/>
    <cellStyle name="Heading 3 9" xfId="4133"/>
    <cellStyle name="Heading 4" xfId="54" builtinId="19" customBuiltin="1"/>
    <cellStyle name="Heading 4 2" xfId="431"/>
    <cellStyle name="Heading 4 2 2" xfId="4192"/>
    <cellStyle name="Heading 4 3" xfId="432"/>
    <cellStyle name="Heading 4 4" xfId="433"/>
    <cellStyle name="Heading 4 5" xfId="434"/>
    <cellStyle name="Heading 4 6" xfId="435"/>
    <cellStyle name="Heading 4 7" xfId="436"/>
    <cellStyle name="Heading 4 8" xfId="437"/>
    <cellStyle name="Heading 4 9" xfId="4134"/>
    <cellStyle name="Input" xfId="55" builtinId="20" customBuiltin="1"/>
    <cellStyle name="Input 2" xfId="438"/>
    <cellStyle name="Input 3" xfId="439"/>
    <cellStyle name="Input 4" xfId="440"/>
    <cellStyle name="Input 5" xfId="441"/>
    <cellStyle name="Input 6" xfId="442"/>
    <cellStyle name="Input 7" xfId="4138"/>
    <cellStyle name="kirkdollars" xfId="443"/>
    <cellStyle name="Linked Cell" xfId="56" builtinId="24" customBuiltin="1"/>
    <cellStyle name="Linked Cell 2" xfId="444"/>
    <cellStyle name="Linked Cell 3" xfId="445"/>
    <cellStyle name="Linked Cell 4" xfId="446"/>
    <cellStyle name="Linked Cell 5" xfId="447"/>
    <cellStyle name="Linked Cell 6" xfId="448"/>
    <cellStyle name="Linked Cell 7" xfId="4141"/>
    <cellStyle name="Neutral" xfId="57" builtinId="28" customBuiltin="1"/>
    <cellStyle name="Neutral 2" xfId="449"/>
    <cellStyle name="Neutral 3" xfId="450"/>
    <cellStyle name="Neutral 4" xfId="451"/>
    <cellStyle name="Neutral 5" xfId="452"/>
    <cellStyle name="Neutral 6" xfId="453"/>
    <cellStyle name="Neutral 7" xfId="4137"/>
    <cellStyle name="Normal" xfId="0" builtinId="0"/>
    <cellStyle name="Normal 10" xfId="454"/>
    <cellStyle name="Normal 10 2" xfId="4170"/>
    <cellStyle name="Normal 11" xfId="455"/>
    <cellStyle name="Normal 12" xfId="456"/>
    <cellStyle name="Normal 13" xfId="457"/>
    <cellStyle name="Normal 14" xfId="458"/>
    <cellStyle name="Normal 15" xfId="459"/>
    <cellStyle name="Normal 15 10" xfId="3127"/>
    <cellStyle name="Normal 15 11" xfId="3629"/>
    <cellStyle name="Normal 15 2" xfId="625"/>
    <cellStyle name="Normal 15 2 2" xfId="699"/>
    <cellStyle name="Normal 15 2 2 2" xfId="823"/>
    <cellStyle name="Normal 15 2 2 2 2" xfId="1071"/>
    <cellStyle name="Normal 15 2 2 2 2 2" xfId="1567"/>
    <cellStyle name="Normal 15 2 2 2 2 2 2" xfId="2586"/>
    <cellStyle name="Normal 15 2 2 2 2 3" xfId="2090"/>
    <cellStyle name="Normal 15 2 2 2 2 4" xfId="3088"/>
    <cellStyle name="Normal 15 2 2 2 2 5" xfId="3590"/>
    <cellStyle name="Normal 15 2 2 2 2 6" xfId="4092"/>
    <cellStyle name="Normal 15 2 2 2 3" xfId="1319"/>
    <cellStyle name="Normal 15 2 2 2 3 2" xfId="2338"/>
    <cellStyle name="Normal 15 2 2 2 4" xfId="1842"/>
    <cellStyle name="Normal 15 2 2 2 5" xfId="2840"/>
    <cellStyle name="Normal 15 2 2 2 6" xfId="3342"/>
    <cellStyle name="Normal 15 2 2 2 7" xfId="3844"/>
    <cellStyle name="Normal 15 2 2 3" xfId="947"/>
    <cellStyle name="Normal 15 2 2 3 2" xfId="1443"/>
    <cellStyle name="Normal 15 2 2 3 2 2" xfId="2462"/>
    <cellStyle name="Normal 15 2 2 3 3" xfId="1966"/>
    <cellStyle name="Normal 15 2 2 3 4" xfId="2964"/>
    <cellStyle name="Normal 15 2 2 3 5" xfId="3466"/>
    <cellStyle name="Normal 15 2 2 3 6" xfId="3968"/>
    <cellStyle name="Normal 15 2 2 4" xfId="1195"/>
    <cellStyle name="Normal 15 2 2 4 2" xfId="2214"/>
    <cellStyle name="Normal 15 2 2 5" xfId="1718"/>
    <cellStyle name="Normal 15 2 2 6" xfId="2716"/>
    <cellStyle name="Normal 15 2 2 7" xfId="3218"/>
    <cellStyle name="Normal 15 2 2 8" xfId="3720"/>
    <cellStyle name="Normal 15 2 3" xfId="754"/>
    <cellStyle name="Normal 15 2 3 2" xfId="1002"/>
    <cellStyle name="Normal 15 2 3 2 2" xfId="1498"/>
    <cellStyle name="Normal 15 2 3 2 2 2" xfId="2517"/>
    <cellStyle name="Normal 15 2 3 2 3" xfId="2021"/>
    <cellStyle name="Normal 15 2 3 2 4" xfId="3019"/>
    <cellStyle name="Normal 15 2 3 2 5" xfId="3521"/>
    <cellStyle name="Normal 15 2 3 2 6" xfId="4023"/>
    <cellStyle name="Normal 15 2 3 3" xfId="1250"/>
    <cellStyle name="Normal 15 2 3 3 2" xfId="2269"/>
    <cellStyle name="Normal 15 2 3 4" xfId="1773"/>
    <cellStyle name="Normal 15 2 3 5" xfId="2771"/>
    <cellStyle name="Normal 15 2 3 6" xfId="3273"/>
    <cellStyle name="Normal 15 2 3 7" xfId="3775"/>
    <cellStyle name="Normal 15 2 4" xfId="878"/>
    <cellStyle name="Normal 15 2 4 2" xfId="1374"/>
    <cellStyle name="Normal 15 2 4 2 2" xfId="2393"/>
    <cellStyle name="Normal 15 2 4 3" xfId="1897"/>
    <cellStyle name="Normal 15 2 4 4" xfId="2895"/>
    <cellStyle name="Normal 15 2 4 5" xfId="3397"/>
    <cellStyle name="Normal 15 2 4 6" xfId="3899"/>
    <cellStyle name="Normal 15 2 5" xfId="1126"/>
    <cellStyle name="Normal 15 2 5 2" xfId="2145"/>
    <cellStyle name="Normal 15 2 6" xfId="1649"/>
    <cellStyle name="Normal 15 2 7" xfId="2647"/>
    <cellStyle name="Normal 15 2 8" xfId="3149"/>
    <cellStyle name="Normal 15 2 9" xfId="3651"/>
    <cellStyle name="Normal 15 3" xfId="650"/>
    <cellStyle name="Normal 15 3 2" xfId="700"/>
    <cellStyle name="Normal 15 3 2 2" xfId="824"/>
    <cellStyle name="Normal 15 3 2 2 2" xfId="1072"/>
    <cellStyle name="Normal 15 3 2 2 2 2" xfId="1568"/>
    <cellStyle name="Normal 15 3 2 2 2 2 2" xfId="2587"/>
    <cellStyle name="Normal 15 3 2 2 2 3" xfId="2091"/>
    <cellStyle name="Normal 15 3 2 2 2 4" xfId="3089"/>
    <cellStyle name="Normal 15 3 2 2 2 5" xfId="3591"/>
    <cellStyle name="Normal 15 3 2 2 2 6" xfId="4093"/>
    <cellStyle name="Normal 15 3 2 2 3" xfId="1320"/>
    <cellStyle name="Normal 15 3 2 2 3 2" xfId="2339"/>
    <cellStyle name="Normal 15 3 2 2 4" xfId="1843"/>
    <cellStyle name="Normal 15 3 2 2 5" xfId="2841"/>
    <cellStyle name="Normal 15 3 2 2 6" xfId="3343"/>
    <cellStyle name="Normal 15 3 2 2 7" xfId="3845"/>
    <cellStyle name="Normal 15 3 2 3" xfId="948"/>
    <cellStyle name="Normal 15 3 2 3 2" xfId="1444"/>
    <cellStyle name="Normal 15 3 2 3 2 2" xfId="2463"/>
    <cellStyle name="Normal 15 3 2 3 3" xfId="1967"/>
    <cellStyle name="Normal 15 3 2 3 4" xfId="2965"/>
    <cellStyle name="Normal 15 3 2 3 5" xfId="3467"/>
    <cellStyle name="Normal 15 3 2 3 6" xfId="3969"/>
    <cellStyle name="Normal 15 3 2 4" xfId="1196"/>
    <cellStyle name="Normal 15 3 2 4 2" xfId="2215"/>
    <cellStyle name="Normal 15 3 2 5" xfId="1719"/>
    <cellStyle name="Normal 15 3 2 6" xfId="2717"/>
    <cellStyle name="Normal 15 3 2 7" xfId="3219"/>
    <cellStyle name="Normal 15 3 2 8" xfId="3721"/>
    <cellStyle name="Normal 15 3 3" xfId="774"/>
    <cellStyle name="Normal 15 3 3 2" xfId="1022"/>
    <cellStyle name="Normal 15 3 3 2 2" xfId="1518"/>
    <cellStyle name="Normal 15 3 3 2 2 2" xfId="2537"/>
    <cellStyle name="Normal 15 3 3 2 3" xfId="2041"/>
    <cellStyle name="Normal 15 3 3 2 4" xfId="3039"/>
    <cellStyle name="Normal 15 3 3 2 5" xfId="3541"/>
    <cellStyle name="Normal 15 3 3 2 6" xfId="4043"/>
    <cellStyle name="Normal 15 3 3 3" xfId="1270"/>
    <cellStyle name="Normal 15 3 3 3 2" xfId="2289"/>
    <cellStyle name="Normal 15 3 3 4" xfId="1793"/>
    <cellStyle name="Normal 15 3 3 5" xfId="2791"/>
    <cellStyle name="Normal 15 3 3 6" xfId="3293"/>
    <cellStyle name="Normal 15 3 3 7" xfId="3795"/>
    <cellStyle name="Normal 15 3 4" xfId="898"/>
    <cellStyle name="Normal 15 3 4 2" xfId="1394"/>
    <cellStyle name="Normal 15 3 4 2 2" xfId="2413"/>
    <cellStyle name="Normal 15 3 4 3" xfId="1917"/>
    <cellStyle name="Normal 15 3 4 4" xfId="2915"/>
    <cellStyle name="Normal 15 3 4 5" xfId="3417"/>
    <cellStyle name="Normal 15 3 4 6" xfId="3919"/>
    <cellStyle name="Normal 15 3 5" xfId="1146"/>
    <cellStyle name="Normal 15 3 5 2" xfId="2165"/>
    <cellStyle name="Normal 15 3 6" xfId="1669"/>
    <cellStyle name="Normal 15 3 7" xfId="2667"/>
    <cellStyle name="Normal 15 3 8" xfId="3169"/>
    <cellStyle name="Normal 15 3 9" xfId="3671"/>
    <cellStyle name="Normal 15 4" xfId="698"/>
    <cellStyle name="Normal 15 4 2" xfId="822"/>
    <cellStyle name="Normal 15 4 2 2" xfId="1070"/>
    <cellStyle name="Normal 15 4 2 2 2" xfId="1566"/>
    <cellStyle name="Normal 15 4 2 2 2 2" xfId="2585"/>
    <cellStyle name="Normal 15 4 2 2 3" xfId="2089"/>
    <cellStyle name="Normal 15 4 2 2 4" xfId="3087"/>
    <cellStyle name="Normal 15 4 2 2 5" xfId="3589"/>
    <cellStyle name="Normal 15 4 2 2 6" xfId="4091"/>
    <cellStyle name="Normal 15 4 2 3" xfId="1318"/>
    <cellStyle name="Normal 15 4 2 3 2" xfId="2337"/>
    <cellStyle name="Normal 15 4 2 4" xfId="1841"/>
    <cellStyle name="Normal 15 4 2 5" xfId="2839"/>
    <cellStyle name="Normal 15 4 2 6" xfId="3341"/>
    <cellStyle name="Normal 15 4 2 7" xfId="3843"/>
    <cellStyle name="Normal 15 4 3" xfId="946"/>
    <cellStyle name="Normal 15 4 3 2" xfId="1442"/>
    <cellStyle name="Normal 15 4 3 2 2" xfId="2461"/>
    <cellStyle name="Normal 15 4 3 3" xfId="1965"/>
    <cellStyle name="Normal 15 4 3 4" xfId="2963"/>
    <cellStyle name="Normal 15 4 3 5" xfId="3465"/>
    <cellStyle name="Normal 15 4 3 6" xfId="3967"/>
    <cellStyle name="Normal 15 4 4" xfId="1194"/>
    <cellStyle name="Normal 15 4 4 2" xfId="2213"/>
    <cellStyle name="Normal 15 4 5" xfId="1717"/>
    <cellStyle name="Normal 15 4 6" xfId="2715"/>
    <cellStyle name="Normal 15 4 7" xfId="3217"/>
    <cellStyle name="Normal 15 4 8" xfId="3719"/>
    <cellStyle name="Normal 15 5" xfId="732"/>
    <cellStyle name="Normal 15 5 2" xfId="980"/>
    <cellStyle name="Normal 15 5 2 2" xfId="1476"/>
    <cellStyle name="Normal 15 5 2 2 2" xfId="2495"/>
    <cellStyle name="Normal 15 5 2 3" xfId="1999"/>
    <cellStyle name="Normal 15 5 2 4" xfId="2997"/>
    <cellStyle name="Normal 15 5 2 5" xfId="3499"/>
    <cellStyle name="Normal 15 5 2 6" xfId="4001"/>
    <cellStyle name="Normal 15 5 3" xfId="1228"/>
    <cellStyle name="Normal 15 5 3 2" xfId="2247"/>
    <cellStyle name="Normal 15 5 4" xfId="1751"/>
    <cellStyle name="Normal 15 5 5" xfId="2749"/>
    <cellStyle name="Normal 15 5 6" xfId="3251"/>
    <cellStyle name="Normal 15 5 7" xfId="3753"/>
    <cellStyle name="Normal 15 6" xfId="856"/>
    <cellStyle name="Normal 15 6 2" xfId="1352"/>
    <cellStyle name="Normal 15 6 2 2" xfId="2371"/>
    <cellStyle name="Normal 15 6 3" xfId="1875"/>
    <cellStyle name="Normal 15 6 4" xfId="2873"/>
    <cellStyle name="Normal 15 6 5" xfId="3375"/>
    <cellStyle name="Normal 15 6 6" xfId="3877"/>
    <cellStyle name="Normal 15 7" xfId="1104"/>
    <cellStyle name="Normal 15 7 2" xfId="2123"/>
    <cellStyle name="Normal 15 8" xfId="1627"/>
    <cellStyle name="Normal 15 9" xfId="2625"/>
    <cellStyle name="Normal 16" xfId="460"/>
    <cellStyle name="Normal 17" xfId="461"/>
    <cellStyle name="Normal 18" xfId="462"/>
    <cellStyle name="Normal 19" xfId="463"/>
    <cellStyle name="Normal 2" xfId="58"/>
    <cellStyle name="Normal 2 2" xfId="59"/>
    <cellStyle name="Normal 2 2 2" xfId="60"/>
    <cellStyle name="Normal 2 2 2 2" xfId="140"/>
    <cellStyle name="Normal 2 2 2 2 2" xfId="4300"/>
    <cellStyle name="Normal 2 2 2 3" xfId="4252"/>
    <cellStyle name="Normal 2 2 3" xfId="61"/>
    <cellStyle name="Normal 2 2 3 2" xfId="141"/>
    <cellStyle name="Normal 2 2 3 2 2" xfId="4301"/>
    <cellStyle name="Normal 2 2 3 3" xfId="4253"/>
    <cellStyle name="Normal 2 2 4" xfId="62"/>
    <cellStyle name="Normal 2 2 4 2" xfId="142"/>
    <cellStyle name="Normal 2 2 4 2 2" xfId="4302"/>
    <cellStyle name="Normal 2 2 4 3" xfId="4254"/>
    <cellStyle name="Normal 2 2 5" xfId="115"/>
    <cellStyle name="Normal 2 2 5 2" xfId="1615"/>
    <cellStyle name="Normal 2 2 6" xfId="176"/>
    <cellStyle name="Normal 2 2 6 2" xfId="4251"/>
    <cellStyle name="Normal 2 3" xfId="63"/>
    <cellStyle name="Normal 2 3 2" xfId="64"/>
    <cellStyle name="Normal 2 3 2 2" xfId="143"/>
    <cellStyle name="Normal 2 3 2 2 2" xfId="4303"/>
    <cellStyle name="Normal 2 3 2 3" xfId="1599"/>
    <cellStyle name="Normal 2 3 2 3 2" xfId="2618"/>
    <cellStyle name="Normal 2 3 2 3 3" xfId="4256"/>
    <cellStyle name="Normal 2 3 2 4" xfId="3120"/>
    <cellStyle name="Normal 2 3 2 5" xfId="3622"/>
    <cellStyle name="Normal 2 3 2 6" xfId="4124"/>
    <cellStyle name="Normal 2 3 3" xfId="65"/>
    <cellStyle name="Normal 2 3 3 2" xfId="144"/>
    <cellStyle name="Normal 2 3 3 2 2" xfId="4304"/>
    <cellStyle name="Normal 2 3 3 3" xfId="4257"/>
    <cellStyle name="Normal 2 3 4" xfId="66"/>
    <cellStyle name="Normal 2 3 4 2" xfId="145"/>
    <cellStyle name="Normal 2 3 4 2 2" xfId="4305"/>
    <cellStyle name="Normal 2 3 4 3" xfId="4258"/>
    <cellStyle name="Normal 2 3 5" xfId="4255"/>
    <cellStyle name="Normal 2 4" xfId="101"/>
    <cellStyle name="Normal 2 4 2" xfId="464"/>
    <cellStyle name="Normal 2 4 3" xfId="1608"/>
    <cellStyle name="Normal 2 5" xfId="4250"/>
    <cellStyle name="Normal 2 6" xfId="4193"/>
    <cellStyle name="Normal 2 7" xfId="4328"/>
    <cellStyle name="Normal 2 8" xfId="4330"/>
    <cellStyle name="Normal 2_Adjustment WP" xfId="465"/>
    <cellStyle name="Normal 20" xfId="466"/>
    <cellStyle name="Normal 21" xfId="467"/>
    <cellStyle name="Normal 22" xfId="468"/>
    <cellStyle name="Normal 23" xfId="469"/>
    <cellStyle name="Normal 24" xfId="470"/>
    <cellStyle name="Normal 25" xfId="471"/>
    <cellStyle name="Normal 26" xfId="472"/>
    <cellStyle name="Normal 27" xfId="473"/>
    <cellStyle name="Normal 28" xfId="474"/>
    <cellStyle name="Normal 29" xfId="475"/>
    <cellStyle name="Normal 3" xfId="67"/>
    <cellStyle name="Normal 3 2" xfId="98"/>
    <cellStyle name="Normal 3 2 2" xfId="477"/>
    <cellStyle name="Normal 3 2 2 2" xfId="1600"/>
    <cellStyle name="Normal 3 2 2 2 2" xfId="2619"/>
    <cellStyle name="Normal 3 2 2 3" xfId="3121"/>
    <cellStyle name="Normal 3 2 2 4" xfId="3623"/>
    <cellStyle name="Normal 3 2 2 5" xfId="4125"/>
    <cellStyle name="Normal 3 2 3" xfId="1605"/>
    <cellStyle name="Normal 3 3" xfId="107"/>
    <cellStyle name="Normal 3 3 2" xfId="478"/>
    <cellStyle name="Normal 3 3 2 2" xfId="4281"/>
    <cellStyle name="Normal 3 3 3" xfId="1609"/>
    <cellStyle name="Normal 3 4" xfId="170"/>
    <cellStyle name="Normal 3 4 2" xfId="479"/>
    <cellStyle name="Normal 3 4 3" xfId="4214"/>
    <cellStyle name="Normal 3 5" xfId="598"/>
    <cellStyle name="Normal 3 5 2" xfId="4259"/>
    <cellStyle name="Normal 3 6" xfId="626"/>
    <cellStyle name="Normal 3 6 2" xfId="4194"/>
    <cellStyle name="Normal 3 7" xfId="476"/>
    <cellStyle name="Normal 3_108 Summary" xfId="480"/>
    <cellStyle name="Normal 30" xfId="481"/>
    <cellStyle name="Normal 31" xfId="482"/>
    <cellStyle name="Normal 32" xfId="483"/>
    <cellStyle name="Normal 33" xfId="484"/>
    <cellStyle name="Normal 34" xfId="485"/>
    <cellStyle name="Normal 35" xfId="486"/>
    <cellStyle name="Normal 35 10" xfId="3128"/>
    <cellStyle name="Normal 35 11" xfId="3630"/>
    <cellStyle name="Normal 35 2" xfId="627"/>
    <cellStyle name="Normal 35 2 2" xfId="702"/>
    <cellStyle name="Normal 35 2 2 2" xfId="826"/>
    <cellStyle name="Normal 35 2 2 2 2" xfId="1074"/>
    <cellStyle name="Normal 35 2 2 2 2 2" xfId="1570"/>
    <cellStyle name="Normal 35 2 2 2 2 2 2" xfId="2589"/>
    <cellStyle name="Normal 35 2 2 2 2 3" xfId="2093"/>
    <cellStyle name="Normal 35 2 2 2 2 4" xfId="3091"/>
    <cellStyle name="Normal 35 2 2 2 2 5" xfId="3593"/>
    <cellStyle name="Normal 35 2 2 2 2 6" xfId="4095"/>
    <cellStyle name="Normal 35 2 2 2 3" xfId="1322"/>
    <cellStyle name="Normal 35 2 2 2 3 2" xfId="2341"/>
    <cellStyle name="Normal 35 2 2 2 4" xfId="1845"/>
    <cellStyle name="Normal 35 2 2 2 5" xfId="2843"/>
    <cellStyle name="Normal 35 2 2 2 6" xfId="3345"/>
    <cellStyle name="Normal 35 2 2 2 7" xfId="3847"/>
    <cellStyle name="Normal 35 2 2 3" xfId="950"/>
    <cellStyle name="Normal 35 2 2 3 2" xfId="1446"/>
    <cellStyle name="Normal 35 2 2 3 2 2" xfId="2465"/>
    <cellStyle name="Normal 35 2 2 3 3" xfId="1969"/>
    <cellStyle name="Normal 35 2 2 3 4" xfId="2967"/>
    <cellStyle name="Normal 35 2 2 3 5" xfId="3469"/>
    <cellStyle name="Normal 35 2 2 3 6" xfId="3971"/>
    <cellStyle name="Normal 35 2 2 4" xfId="1198"/>
    <cellStyle name="Normal 35 2 2 4 2" xfId="2217"/>
    <cellStyle name="Normal 35 2 2 5" xfId="1721"/>
    <cellStyle name="Normal 35 2 2 6" xfId="2719"/>
    <cellStyle name="Normal 35 2 2 7" xfId="3221"/>
    <cellStyle name="Normal 35 2 2 8" xfId="3723"/>
    <cellStyle name="Normal 35 2 3" xfId="755"/>
    <cellStyle name="Normal 35 2 3 2" xfId="1003"/>
    <cellStyle name="Normal 35 2 3 2 2" xfId="1499"/>
    <cellStyle name="Normal 35 2 3 2 2 2" xfId="2518"/>
    <cellStyle name="Normal 35 2 3 2 3" xfId="2022"/>
    <cellStyle name="Normal 35 2 3 2 4" xfId="3020"/>
    <cellStyle name="Normal 35 2 3 2 5" xfId="3522"/>
    <cellStyle name="Normal 35 2 3 2 6" xfId="4024"/>
    <cellStyle name="Normal 35 2 3 3" xfId="1251"/>
    <cellStyle name="Normal 35 2 3 3 2" xfId="2270"/>
    <cellStyle name="Normal 35 2 3 4" xfId="1774"/>
    <cellStyle name="Normal 35 2 3 5" xfId="2772"/>
    <cellStyle name="Normal 35 2 3 6" xfId="3274"/>
    <cellStyle name="Normal 35 2 3 7" xfId="3776"/>
    <cellStyle name="Normal 35 2 4" xfId="879"/>
    <cellStyle name="Normal 35 2 4 2" xfId="1375"/>
    <cellStyle name="Normal 35 2 4 2 2" xfId="2394"/>
    <cellStyle name="Normal 35 2 4 3" xfId="1898"/>
    <cellStyle name="Normal 35 2 4 4" xfId="2896"/>
    <cellStyle name="Normal 35 2 4 5" xfId="3398"/>
    <cellStyle name="Normal 35 2 4 6" xfId="3900"/>
    <cellStyle name="Normal 35 2 5" xfId="1127"/>
    <cellStyle name="Normal 35 2 5 2" xfId="2146"/>
    <cellStyle name="Normal 35 2 6" xfId="1650"/>
    <cellStyle name="Normal 35 2 7" xfId="2648"/>
    <cellStyle name="Normal 35 2 8" xfId="3150"/>
    <cellStyle name="Normal 35 2 9" xfId="3652"/>
    <cellStyle name="Normal 35 3" xfId="651"/>
    <cellStyle name="Normal 35 3 2" xfId="703"/>
    <cellStyle name="Normal 35 3 2 2" xfId="827"/>
    <cellStyle name="Normal 35 3 2 2 2" xfId="1075"/>
    <cellStyle name="Normal 35 3 2 2 2 2" xfId="1571"/>
    <cellStyle name="Normal 35 3 2 2 2 2 2" xfId="2590"/>
    <cellStyle name="Normal 35 3 2 2 2 3" xfId="2094"/>
    <cellStyle name="Normal 35 3 2 2 2 4" xfId="3092"/>
    <cellStyle name="Normal 35 3 2 2 2 5" xfId="3594"/>
    <cellStyle name="Normal 35 3 2 2 2 6" xfId="4096"/>
    <cellStyle name="Normal 35 3 2 2 3" xfId="1323"/>
    <cellStyle name="Normal 35 3 2 2 3 2" xfId="2342"/>
    <cellStyle name="Normal 35 3 2 2 4" xfId="1846"/>
    <cellStyle name="Normal 35 3 2 2 5" xfId="2844"/>
    <cellStyle name="Normal 35 3 2 2 6" xfId="3346"/>
    <cellStyle name="Normal 35 3 2 2 7" xfId="3848"/>
    <cellStyle name="Normal 35 3 2 3" xfId="951"/>
    <cellStyle name="Normal 35 3 2 3 2" xfId="1447"/>
    <cellStyle name="Normal 35 3 2 3 2 2" xfId="2466"/>
    <cellStyle name="Normal 35 3 2 3 3" xfId="1970"/>
    <cellStyle name="Normal 35 3 2 3 4" xfId="2968"/>
    <cellStyle name="Normal 35 3 2 3 5" xfId="3470"/>
    <cellStyle name="Normal 35 3 2 3 6" xfId="3972"/>
    <cellStyle name="Normal 35 3 2 4" xfId="1199"/>
    <cellStyle name="Normal 35 3 2 4 2" xfId="2218"/>
    <cellStyle name="Normal 35 3 2 5" xfId="1722"/>
    <cellStyle name="Normal 35 3 2 6" xfId="2720"/>
    <cellStyle name="Normal 35 3 2 7" xfId="3222"/>
    <cellStyle name="Normal 35 3 2 8" xfId="3724"/>
    <cellStyle name="Normal 35 3 3" xfId="775"/>
    <cellStyle name="Normal 35 3 3 2" xfId="1023"/>
    <cellStyle name="Normal 35 3 3 2 2" xfId="1519"/>
    <cellStyle name="Normal 35 3 3 2 2 2" xfId="2538"/>
    <cellStyle name="Normal 35 3 3 2 3" xfId="2042"/>
    <cellStyle name="Normal 35 3 3 2 4" xfId="3040"/>
    <cellStyle name="Normal 35 3 3 2 5" xfId="3542"/>
    <cellStyle name="Normal 35 3 3 2 6" xfId="4044"/>
    <cellStyle name="Normal 35 3 3 3" xfId="1271"/>
    <cellStyle name="Normal 35 3 3 3 2" xfId="2290"/>
    <cellStyle name="Normal 35 3 3 4" xfId="1794"/>
    <cellStyle name="Normal 35 3 3 5" xfId="2792"/>
    <cellStyle name="Normal 35 3 3 6" xfId="3294"/>
    <cellStyle name="Normal 35 3 3 7" xfId="3796"/>
    <cellStyle name="Normal 35 3 4" xfId="899"/>
    <cellStyle name="Normal 35 3 4 2" xfId="1395"/>
    <cellStyle name="Normal 35 3 4 2 2" xfId="2414"/>
    <cellStyle name="Normal 35 3 4 3" xfId="1918"/>
    <cellStyle name="Normal 35 3 4 4" xfId="2916"/>
    <cellStyle name="Normal 35 3 4 5" xfId="3418"/>
    <cellStyle name="Normal 35 3 4 6" xfId="3920"/>
    <cellStyle name="Normal 35 3 5" xfId="1147"/>
    <cellStyle name="Normal 35 3 5 2" xfId="2166"/>
    <cellStyle name="Normal 35 3 6" xfId="1670"/>
    <cellStyle name="Normal 35 3 7" xfId="2668"/>
    <cellStyle name="Normal 35 3 8" xfId="3170"/>
    <cellStyle name="Normal 35 3 9" xfId="3672"/>
    <cellStyle name="Normal 35 4" xfId="701"/>
    <cellStyle name="Normal 35 4 2" xfId="825"/>
    <cellStyle name="Normal 35 4 2 2" xfId="1073"/>
    <cellStyle name="Normal 35 4 2 2 2" xfId="1569"/>
    <cellStyle name="Normal 35 4 2 2 2 2" xfId="2588"/>
    <cellStyle name="Normal 35 4 2 2 3" xfId="2092"/>
    <cellStyle name="Normal 35 4 2 2 4" xfId="3090"/>
    <cellStyle name="Normal 35 4 2 2 5" xfId="3592"/>
    <cellStyle name="Normal 35 4 2 2 6" xfId="4094"/>
    <cellStyle name="Normal 35 4 2 3" xfId="1321"/>
    <cellStyle name="Normal 35 4 2 3 2" xfId="2340"/>
    <cellStyle name="Normal 35 4 2 4" xfId="1844"/>
    <cellStyle name="Normal 35 4 2 5" xfId="2842"/>
    <cellStyle name="Normal 35 4 2 6" xfId="3344"/>
    <cellStyle name="Normal 35 4 2 7" xfId="3846"/>
    <cellStyle name="Normal 35 4 3" xfId="949"/>
    <cellStyle name="Normal 35 4 3 2" xfId="1445"/>
    <cellStyle name="Normal 35 4 3 2 2" xfId="2464"/>
    <cellStyle name="Normal 35 4 3 3" xfId="1968"/>
    <cellStyle name="Normal 35 4 3 4" xfId="2966"/>
    <cellStyle name="Normal 35 4 3 5" xfId="3468"/>
    <cellStyle name="Normal 35 4 3 6" xfId="3970"/>
    <cellStyle name="Normal 35 4 4" xfId="1197"/>
    <cellStyle name="Normal 35 4 4 2" xfId="2216"/>
    <cellStyle name="Normal 35 4 5" xfId="1720"/>
    <cellStyle name="Normal 35 4 6" xfId="2718"/>
    <cellStyle name="Normal 35 4 7" xfId="3220"/>
    <cellStyle name="Normal 35 4 8" xfId="3722"/>
    <cellStyle name="Normal 35 5" xfId="733"/>
    <cellStyle name="Normal 35 5 2" xfId="981"/>
    <cellStyle name="Normal 35 5 2 2" xfId="1477"/>
    <cellStyle name="Normal 35 5 2 2 2" xfId="2496"/>
    <cellStyle name="Normal 35 5 2 3" xfId="2000"/>
    <cellStyle name="Normal 35 5 2 4" xfId="2998"/>
    <cellStyle name="Normal 35 5 2 5" xfId="3500"/>
    <cellStyle name="Normal 35 5 2 6" xfId="4002"/>
    <cellStyle name="Normal 35 5 3" xfId="1229"/>
    <cellStyle name="Normal 35 5 3 2" xfId="2248"/>
    <cellStyle name="Normal 35 5 4" xfId="1752"/>
    <cellStyle name="Normal 35 5 5" xfId="2750"/>
    <cellStyle name="Normal 35 5 6" xfId="3252"/>
    <cellStyle name="Normal 35 5 7" xfId="3754"/>
    <cellStyle name="Normal 35 6" xfId="857"/>
    <cellStyle name="Normal 35 6 2" xfId="1353"/>
    <cellStyle name="Normal 35 6 2 2" xfId="2372"/>
    <cellStyle name="Normal 35 6 3" xfId="1876"/>
    <cellStyle name="Normal 35 6 4" xfId="2874"/>
    <cellStyle name="Normal 35 6 5" xfId="3376"/>
    <cellStyle name="Normal 35 6 6" xfId="3878"/>
    <cellStyle name="Normal 35 7" xfId="1105"/>
    <cellStyle name="Normal 35 7 2" xfId="2124"/>
    <cellStyle name="Normal 35 8" xfId="1628"/>
    <cellStyle name="Normal 35 9" xfId="2626"/>
    <cellStyle name="Normal 36" xfId="1601"/>
    <cellStyle name="Normal 36 2" xfId="2620"/>
    <cellStyle name="Normal 36 3" xfId="3122"/>
    <cellStyle name="Normal 36 4" xfId="3624"/>
    <cellStyle name="Normal 36 5" xfId="4126"/>
    <cellStyle name="Normal 37" xfId="1602"/>
    <cellStyle name="Normal 37 2" xfId="2621"/>
    <cellStyle name="Normal 37 3" xfId="3123"/>
    <cellStyle name="Normal 37 4" xfId="3625"/>
    <cellStyle name="Normal 37 5" xfId="4127"/>
    <cellStyle name="Normal 38" xfId="4128"/>
    <cellStyle name="Normal 4" xfId="96"/>
    <cellStyle name="Normal 4 2" xfId="116"/>
    <cellStyle name="Normal 4 2 2" xfId="601"/>
    <cellStyle name="Normal 4 3" xfId="161"/>
    <cellStyle name="Normal 4 3 2" xfId="628"/>
    <cellStyle name="Normal 4 3 2 2" xfId="4321"/>
    <cellStyle name="Normal 4 3 3" xfId="1618"/>
    <cellStyle name="Normal 4 3 4" xfId="4205"/>
    <cellStyle name="Normal 4 4" xfId="177"/>
    <cellStyle name="Normal 4 4 2" xfId="4279"/>
    <cellStyle name="Normal 4 5" xfId="487"/>
    <cellStyle name="Normal 4 6" xfId="1603"/>
    <cellStyle name="Normal 4 7" xfId="4200"/>
    <cellStyle name="Normal 5" xfId="68"/>
    <cellStyle name="Normal 5 2" xfId="117"/>
    <cellStyle name="Normal 5 2 2" xfId="602"/>
    <cellStyle name="Normal 5 3" xfId="178"/>
    <cellStyle name="Normal 5 3 2" xfId="629"/>
    <cellStyle name="Normal 5 4" xfId="488"/>
    <cellStyle name="Normal 6" xfId="69"/>
    <cellStyle name="Normal 6 10" xfId="618"/>
    <cellStyle name="Normal 6 10 2" xfId="704"/>
    <cellStyle name="Normal 6 10 2 2" xfId="828"/>
    <cellStyle name="Normal 6 10 2 2 2" xfId="1076"/>
    <cellStyle name="Normal 6 10 2 2 2 2" xfId="1572"/>
    <cellStyle name="Normal 6 10 2 2 2 2 2" xfId="2591"/>
    <cellStyle name="Normal 6 10 2 2 2 3" xfId="2095"/>
    <cellStyle name="Normal 6 10 2 2 2 4" xfId="3093"/>
    <cellStyle name="Normal 6 10 2 2 2 5" xfId="3595"/>
    <cellStyle name="Normal 6 10 2 2 2 6" xfId="4097"/>
    <cellStyle name="Normal 6 10 2 2 3" xfId="1324"/>
    <cellStyle name="Normal 6 10 2 2 3 2" xfId="2343"/>
    <cellStyle name="Normal 6 10 2 2 4" xfId="1847"/>
    <cellStyle name="Normal 6 10 2 2 5" xfId="2845"/>
    <cellStyle name="Normal 6 10 2 2 6" xfId="3347"/>
    <cellStyle name="Normal 6 10 2 2 7" xfId="3849"/>
    <cellStyle name="Normal 6 10 2 3" xfId="952"/>
    <cellStyle name="Normal 6 10 2 3 2" xfId="1448"/>
    <cellStyle name="Normal 6 10 2 3 2 2" xfId="2467"/>
    <cellStyle name="Normal 6 10 2 3 3" xfId="1971"/>
    <cellStyle name="Normal 6 10 2 3 4" xfId="2969"/>
    <cellStyle name="Normal 6 10 2 3 5" xfId="3471"/>
    <cellStyle name="Normal 6 10 2 3 6" xfId="3973"/>
    <cellStyle name="Normal 6 10 2 4" xfId="1200"/>
    <cellStyle name="Normal 6 10 2 4 2" xfId="2219"/>
    <cellStyle name="Normal 6 10 2 5" xfId="1723"/>
    <cellStyle name="Normal 6 10 2 6" xfId="2721"/>
    <cellStyle name="Normal 6 10 2 7" xfId="3223"/>
    <cellStyle name="Normal 6 10 2 8" xfId="3725"/>
    <cellStyle name="Normal 6 10 3" xfId="750"/>
    <cellStyle name="Normal 6 10 3 2" xfId="998"/>
    <cellStyle name="Normal 6 10 3 2 2" xfId="1494"/>
    <cellStyle name="Normal 6 10 3 2 2 2" xfId="2513"/>
    <cellStyle name="Normal 6 10 3 2 3" xfId="2017"/>
    <cellStyle name="Normal 6 10 3 2 4" xfId="3015"/>
    <cellStyle name="Normal 6 10 3 2 5" xfId="3517"/>
    <cellStyle name="Normal 6 10 3 2 6" xfId="4019"/>
    <cellStyle name="Normal 6 10 3 3" xfId="1246"/>
    <cellStyle name="Normal 6 10 3 3 2" xfId="2265"/>
    <cellStyle name="Normal 6 10 3 4" xfId="1769"/>
    <cellStyle name="Normal 6 10 3 5" xfId="2767"/>
    <cellStyle name="Normal 6 10 3 6" xfId="3269"/>
    <cellStyle name="Normal 6 10 3 7" xfId="3771"/>
    <cellStyle name="Normal 6 10 4" xfId="874"/>
    <cellStyle name="Normal 6 10 4 2" xfId="1370"/>
    <cellStyle name="Normal 6 10 4 2 2" xfId="2389"/>
    <cellStyle name="Normal 6 10 4 3" xfId="1893"/>
    <cellStyle name="Normal 6 10 4 4" xfId="2891"/>
    <cellStyle name="Normal 6 10 4 5" xfId="3393"/>
    <cellStyle name="Normal 6 10 4 6" xfId="3895"/>
    <cellStyle name="Normal 6 10 5" xfId="1122"/>
    <cellStyle name="Normal 6 10 5 2" xfId="2141"/>
    <cellStyle name="Normal 6 10 6" xfId="1645"/>
    <cellStyle name="Normal 6 10 7" xfId="2643"/>
    <cellStyle name="Normal 6 10 8" xfId="3145"/>
    <cellStyle name="Normal 6 10 9" xfId="3647"/>
    <cellStyle name="Normal 6 11" xfId="489"/>
    <cellStyle name="Normal 6 11 2" xfId="1598"/>
    <cellStyle name="Normal 6 11 2 2" xfId="2617"/>
    <cellStyle name="Normal 6 11 3" xfId="3119"/>
    <cellStyle name="Normal 6 11 4" xfId="3621"/>
    <cellStyle name="Normal 6 11 5" xfId="4123"/>
    <cellStyle name="Normal 6 2" xfId="124"/>
    <cellStyle name="Normal 6 2 10" xfId="2629"/>
    <cellStyle name="Normal 6 2 11" xfId="3131"/>
    <cellStyle name="Normal 6 2 12" xfId="3633"/>
    <cellStyle name="Normal 6 2 13" xfId="4203"/>
    <cellStyle name="Normal 6 2 2" xfId="164"/>
    <cellStyle name="Normal 6 2 2 10" xfId="3655"/>
    <cellStyle name="Normal 6 2 2 11" xfId="4208"/>
    <cellStyle name="Normal 6 2 2 2" xfId="706"/>
    <cellStyle name="Normal 6 2 2 2 2" xfId="830"/>
    <cellStyle name="Normal 6 2 2 2 2 2" xfId="1078"/>
    <cellStyle name="Normal 6 2 2 2 2 2 2" xfId="1574"/>
    <cellStyle name="Normal 6 2 2 2 2 2 2 2" xfId="2593"/>
    <cellStyle name="Normal 6 2 2 2 2 2 3" xfId="2097"/>
    <cellStyle name="Normal 6 2 2 2 2 2 4" xfId="3095"/>
    <cellStyle name="Normal 6 2 2 2 2 2 5" xfId="3597"/>
    <cellStyle name="Normal 6 2 2 2 2 2 6" xfId="4099"/>
    <cellStyle name="Normal 6 2 2 2 2 3" xfId="1326"/>
    <cellStyle name="Normal 6 2 2 2 2 3 2" xfId="2345"/>
    <cellStyle name="Normal 6 2 2 2 2 4" xfId="1849"/>
    <cellStyle name="Normal 6 2 2 2 2 5" xfId="2847"/>
    <cellStyle name="Normal 6 2 2 2 2 6" xfId="3349"/>
    <cellStyle name="Normal 6 2 2 2 2 7" xfId="3851"/>
    <cellStyle name="Normal 6 2 2 2 3" xfId="954"/>
    <cellStyle name="Normal 6 2 2 2 3 2" xfId="1450"/>
    <cellStyle name="Normal 6 2 2 2 3 2 2" xfId="2469"/>
    <cellStyle name="Normal 6 2 2 2 3 3" xfId="1973"/>
    <cellStyle name="Normal 6 2 2 2 3 4" xfId="2971"/>
    <cellStyle name="Normal 6 2 2 2 3 5" xfId="3473"/>
    <cellStyle name="Normal 6 2 2 2 3 6" xfId="3975"/>
    <cellStyle name="Normal 6 2 2 2 4" xfId="1202"/>
    <cellStyle name="Normal 6 2 2 2 4 2" xfId="2221"/>
    <cellStyle name="Normal 6 2 2 2 5" xfId="1725"/>
    <cellStyle name="Normal 6 2 2 2 6" xfId="2723"/>
    <cellStyle name="Normal 6 2 2 2 7" xfId="3225"/>
    <cellStyle name="Normal 6 2 2 2 8" xfId="3727"/>
    <cellStyle name="Normal 6 2 2 2 9" xfId="4324"/>
    <cellStyle name="Normal 6 2 2 3" xfId="758"/>
    <cellStyle name="Normal 6 2 2 3 2" xfId="1006"/>
    <cellStyle name="Normal 6 2 2 3 2 2" xfId="1502"/>
    <cellStyle name="Normal 6 2 2 3 2 2 2" xfId="2521"/>
    <cellStyle name="Normal 6 2 2 3 2 3" xfId="2025"/>
    <cellStyle name="Normal 6 2 2 3 2 4" xfId="3023"/>
    <cellStyle name="Normal 6 2 2 3 2 5" xfId="3525"/>
    <cellStyle name="Normal 6 2 2 3 2 6" xfId="4027"/>
    <cellStyle name="Normal 6 2 2 3 3" xfId="1254"/>
    <cellStyle name="Normal 6 2 2 3 3 2" xfId="2273"/>
    <cellStyle name="Normal 6 2 2 3 4" xfId="1777"/>
    <cellStyle name="Normal 6 2 2 3 5" xfId="2775"/>
    <cellStyle name="Normal 6 2 2 3 6" xfId="3277"/>
    <cellStyle name="Normal 6 2 2 3 7" xfId="3779"/>
    <cellStyle name="Normal 6 2 2 4" xfId="634"/>
    <cellStyle name="Normal 6 2 2 4 2" xfId="1378"/>
    <cellStyle name="Normal 6 2 2 4 2 2" xfId="2397"/>
    <cellStyle name="Normal 6 2 2 4 3" xfId="1653"/>
    <cellStyle name="Normal 6 2 2 4 4" xfId="2899"/>
    <cellStyle name="Normal 6 2 2 4 5" xfId="3401"/>
    <cellStyle name="Normal 6 2 2 4 6" xfId="3903"/>
    <cellStyle name="Normal 6 2 2 5" xfId="882"/>
    <cellStyle name="Normal 6 2 2 5 2" xfId="1901"/>
    <cellStyle name="Normal 6 2 2 6" xfId="1130"/>
    <cellStyle name="Normal 6 2 2 6 2" xfId="2149"/>
    <cellStyle name="Normal 6 2 2 7" xfId="1621"/>
    <cellStyle name="Normal 6 2 2 8" xfId="2651"/>
    <cellStyle name="Normal 6 2 2 9" xfId="3153"/>
    <cellStyle name="Normal 6 2 3" xfId="654"/>
    <cellStyle name="Normal 6 2 3 10" xfId="4284"/>
    <cellStyle name="Normal 6 2 3 2" xfId="707"/>
    <cellStyle name="Normal 6 2 3 2 2" xfId="831"/>
    <cellStyle name="Normal 6 2 3 2 2 2" xfId="1079"/>
    <cellStyle name="Normal 6 2 3 2 2 2 2" xfId="1575"/>
    <cellStyle name="Normal 6 2 3 2 2 2 2 2" xfId="2594"/>
    <cellStyle name="Normal 6 2 3 2 2 2 3" xfId="2098"/>
    <cellStyle name="Normal 6 2 3 2 2 2 4" xfId="3096"/>
    <cellStyle name="Normal 6 2 3 2 2 2 5" xfId="3598"/>
    <cellStyle name="Normal 6 2 3 2 2 2 6" xfId="4100"/>
    <cellStyle name="Normal 6 2 3 2 2 3" xfId="1327"/>
    <cellStyle name="Normal 6 2 3 2 2 3 2" xfId="2346"/>
    <cellStyle name="Normal 6 2 3 2 2 4" xfId="1850"/>
    <cellStyle name="Normal 6 2 3 2 2 5" xfId="2848"/>
    <cellStyle name="Normal 6 2 3 2 2 6" xfId="3350"/>
    <cellStyle name="Normal 6 2 3 2 2 7" xfId="3852"/>
    <cellStyle name="Normal 6 2 3 2 3" xfId="955"/>
    <cellStyle name="Normal 6 2 3 2 3 2" xfId="1451"/>
    <cellStyle name="Normal 6 2 3 2 3 2 2" xfId="2470"/>
    <cellStyle name="Normal 6 2 3 2 3 3" xfId="1974"/>
    <cellStyle name="Normal 6 2 3 2 3 4" xfId="2972"/>
    <cellStyle name="Normal 6 2 3 2 3 5" xfId="3474"/>
    <cellStyle name="Normal 6 2 3 2 3 6" xfId="3976"/>
    <cellStyle name="Normal 6 2 3 2 4" xfId="1203"/>
    <cellStyle name="Normal 6 2 3 2 4 2" xfId="2222"/>
    <cellStyle name="Normal 6 2 3 2 5" xfId="1726"/>
    <cellStyle name="Normal 6 2 3 2 6" xfId="2724"/>
    <cellStyle name="Normal 6 2 3 2 7" xfId="3226"/>
    <cellStyle name="Normal 6 2 3 2 8" xfId="3728"/>
    <cellStyle name="Normal 6 2 3 3" xfId="778"/>
    <cellStyle name="Normal 6 2 3 3 2" xfId="1026"/>
    <cellStyle name="Normal 6 2 3 3 2 2" xfId="1522"/>
    <cellStyle name="Normal 6 2 3 3 2 2 2" xfId="2541"/>
    <cellStyle name="Normal 6 2 3 3 2 3" xfId="2045"/>
    <cellStyle name="Normal 6 2 3 3 2 4" xfId="3043"/>
    <cellStyle name="Normal 6 2 3 3 2 5" xfId="3545"/>
    <cellStyle name="Normal 6 2 3 3 2 6" xfId="4047"/>
    <cellStyle name="Normal 6 2 3 3 3" xfId="1274"/>
    <cellStyle name="Normal 6 2 3 3 3 2" xfId="2293"/>
    <cellStyle name="Normal 6 2 3 3 4" xfId="1797"/>
    <cellStyle name="Normal 6 2 3 3 5" xfId="2795"/>
    <cellStyle name="Normal 6 2 3 3 6" xfId="3297"/>
    <cellStyle name="Normal 6 2 3 3 7" xfId="3799"/>
    <cellStyle name="Normal 6 2 3 4" xfId="902"/>
    <cellStyle name="Normal 6 2 3 4 2" xfId="1398"/>
    <cellStyle name="Normal 6 2 3 4 2 2" xfId="2417"/>
    <cellStyle name="Normal 6 2 3 4 3" xfId="1921"/>
    <cellStyle name="Normal 6 2 3 4 4" xfId="2919"/>
    <cellStyle name="Normal 6 2 3 4 5" xfId="3421"/>
    <cellStyle name="Normal 6 2 3 4 6" xfId="3923"/>
    <cellStyle name="Normal 6 2 3 5" xfId="1150"/>
    <cellStyle name="Normal 6 2 3 5 2" xfId="2169"/>
    <cellStyle name="Normal 6 2 3 6" xfId="1673"/>
    <cellStyle name="Normal 6 2 3 7" xfId="2671"/>
    <cellStyle name="Normal 6 2 3 8" xfId="3173"/>
    <cellStyle name="Normal 6 2 3 9" xfId="3675"/>
    <cellStyle name="Normal 6 2 4" xfId="705"/>
    <cellStyle name="Normal 6 2 4 2" xfId="829"/>
    <cellStyle name="Normal 6 2 4 2 2" xfId="1077"/>
    <cellStyle name="Normal 6 2 4 2 2 2" xfId="1573"/>
    <cellStyle name="Normal 6 2 4 2 2 2 2" xfId="2592"/>
    <cellStyle name="Normal 6 2 4 2 2 3" xfId="2096"/>
    <cellStyle name="Normal 6 2 4 2 2 4" xfId="3094"/>
    <cellStyle name="Normal 6 2 4 2 2 5" xfId="3596"/>
    <cellStyle name="Normal 6 2 4 2 2 6" xfId="4098"/>
    <cellStyle name="Normal 6 2 4 2 3" xfId="1325"/>
    <cellStyle name="Normal 6 2 4 2 3 2" xfId="2344"/>
    <cellStyle name="Normal 6 2 4 2 4" xfId="1848"/>
    <cellStyle name="Normal 6 2 4 2 5" xfId="2846"/>
    <cellStyle name="Normal 6 2 4 2 6" xfId="3348"/>
    <cellStyle name="Normal 6 2 4 2 7" xfId="3850"/>
    <cellStyle name="Normal 6 2 4 3" xfId="953"/>
    <cellStyle name="Normal 6 2 4 3 2" xfId="1449"/>
    <cellStyle name="Normal 6 2 4 3 2 2" xfId="2468"/>
    <cellStyle name="Normal 6 2 4 3 3" xfId="1972"/>
    <cellStyle name="Normal 6 2 4 3 4" xfId="2970"/>
    <cellStyle name="Normal 6 2 4 3 5" xfId="3472"/>
    <cellStyle name="Normal 6 2 4 3 6" xfId="3974"/>
    <cellStyle name="Normal 6 2 4 4" xfId="1201"/>
    <cellStyle name="Normal 6 2 4 4 2" xfId="2220"/>
    <cellStyle name="Normal 6 2 4 5" xfId="1724"/>
    <cellStyle name="Normal 6 2 4 6" xfId="2722"/>
    <cellStyle name="Normal 6 2 4 7" xfId="3224"/>
    <cellStyle name="Normal 6 2 4 8" xfId="3726"/>
    <cellStyle name="Normal 6 2 5" xfId="736"/>
    <cellStyle name="Normal 6 2 5 2" xfId="984"/>
    <cellStyle name="Normal 6 2 5 2 2" xfId="1480"/>
    <cellStyle name="Normal 6 2 5 2 2 2" xfId="2499"/>
    <cellStyle name="Normal 6 2 5 2 3" xfId="2003"/>
    <cellStyle name="Normal 6 2 5 2 4" xfId="3001"/>
    <cellStyle name="Normal 6 2 5 2 5" xfId="3503"/>
    <cellStyle name="Normal 6 2 5 2 6" xfId="4005"/>
    <cellStyle name="Normal 6 2 5 3" xfId="1232"/>
    <cellStyle name="Normal 6 2 5 3 2" xfId="2251"/>
    <cellStyle name="Normal 6 2 5 4" xfId="1755"/>
    <cellStyle name="Normal 6 2 5 5" xfId="2753"/>
    <cellStyle name="Normal 6 2 5 6" xfId="3255"/>
    <cellStyle name="Normal 6 2 5 7" xfId="3757"/>
    <cellStyle name="Normal 6 2 6" xfId="604"/>
    <cellStyle name="Normal 6 2 6 2" xfId="1356"/>
    <cellStyle name="Normal 6 2 6 2 2" xfId="2375"/>
    <cellStyle name="Normal 6 2 6 3" xfId="1631"/>
    <cellStyle name="Normal 6 2 6 4" xfId="2877"/>
    <cellStyle name="Normal 6 2 6 5" xfId="3379"/>
    <cellStyle name="Normal 6 2 6 6" xfId="3881"/>
    <cellStyle name="Normal 6 2 7" xfId="860"/>
    <cellStyle name="Normal 6 2 7 2" xfId="1879"/>
    <cellStyle name="Normal 6 2 8" xfId="1108"/>
    <cellStyle name="Normal 6 2 8 2" xfId="2127"/>
    <cellStyle name="Normal 6 2 9" xfId="1617"/>
    <cellStyle name="Normal 6 3" xfId="184"/>
    <cellStyle name="Normal 6 3 10" xfId="2631"/>
    <cellStyle name="Normal 6 3 11" xfId="3133"/>
    <cellStyle name="Normal 6 3 12" xfId="3635"/>
    <cellStyle name="Normal 6 3 2" xfId="636"/>
    <cellStyle name="Normal 6 3 2 2" xfId="709"/>
    <cellStyle name="Normal 6 3 2 2 2" xfId="833"/>
    <cellStyle name="Normal 6 3 2 2 2 2" xfId="1081"/>
    <cellStyle name="Normal 6 3 2 2 2 2 2" xfId="1577"/>
    <cellStyle name="Normal 6 3 2 2 2 2 2 2" xfId="2596"/>
    <cellStyle name="Normal 6 3 2 2 2 2 3" xfId="2100"/>
    <cellStyle name="Normal 6 3 2 2 2 2 4" xfId="3098"/>
    <cellStyle name="Normal 6 3 2 2 2 2 5" xfId="3600"/>
    <cellStyle name="Normal 6 3 2 2 2 2 6" xfId="4102"/>
    <cellStyle name="Normal 6 3 2 2 2 3" xfId="1329"/>
    <cellStyle name="Normal 6 3 2 2 2 3 2" xfId="2348"/>
    <cellStyle name="Normal 6 3 2 2 2 4" xfId="1852"/>
    <cellStyle name="Normal 6 3 2 2 2 5" xfId="2850"/>
    <cellStyle name="Normal 6 3 2 2 2 6" xfId="3352"/>
    <cellStyle name="Normal 6 3 2 2 2 7" xfId="3854"/>
    <cellStyle name="Normal 6 3 2 2 3" xfId="957"/>
    <cellStyle name="Normal 6 3 2 2 3 2" xfId="1453"/>
    <cellStyle name="Normal 6 3 2 2 3 2 2" xfId="2472"/>
    <cellStyle name="Normal 6 3 2 2 3 3" xfId="1976"/>
    <cellStyle name="Normal 6 3 2 2 3 4" xfId="2974"/>
    <cellStyle name="Normal 6 3 2 2 3 5" xfId="3476"/>
    <cellStyle name="Normal 6 3 2 2 3 6" xfId="3978"/>
    <cellStyle name="Normal 6 3 2 2 4" xfId="1205"/>
    <cellStyle name="Normal 6 3 2 2 4 2" xfId="2224"/>
    <cellStyle name="Normal 6 3 2 2 5" xfId="1728"/>
    <cellStyle name="Normal 6 3 2 2 6" xfId="2726"/>
    <cellStyle name="Normal 6 3 2 2 7" xfId="3228"/>
    <cellStyle name="Normal 6 3 2 2 8" xfId="3730"/>
    <cellStyle name="Normal 6 3 2 3" xfId="760"/>
    <cellStyle name="Normal 6 3 2 3 2" xfId="1008"/>
    <cellStyle name="Normal 6 3 2 3 2 2" xfId="1504"/>
    <cellStyle name="Normal 6 3 2 3 2 2 2" xfId="2523"/>
    <cellStyle name="Normal 6 3 2 3 2 3" xfId="2027"/>
    <cellStyle name="Normal 6 3 2 3 2 4" xfId="3025"/>
    <cellStyle name="Normal 6 3 2 3 2 5" xfId="3527"/>
    <cellStyle name="Normal 6 3 2 3 2 6" xfId="4029"/>
    <cellStyle name="Normal 6 3 2 3 3" xfId="1256"/>
    <cellStyle name="Normal 6 3 2 3 3 2" xfId="2275"/>
    <cellStyle name="Normal 6 3 2 3 4" xfId="1779"/>
    <cellStyle name="Normal 6 3 2 3 5" xfId="2777"/>
    <cellStyle name="Normal 6 3 2 3 6" xfId="3279"/>
    <cellStyle name="Normal 6 3 2 3 7" xfId="3781"/>
    <cellStyle name="Normal 6 3 2 4" xfId="884"/>
    <cellStyle name="Normal 6 3 2 4 2" xfId="1380"/>
    <cellStyle name="Normal 6 3 2 4 2 2" xfId="2399"/>
    <cellStyle name="Normal 6 3 2 4 3" xfId="1903"/>
    <cellStyle name="Normal 6 3 2 4 4" xfId="2901"/>
    <cellStyle name="Normal 6 3 2 4 5" xfId="3403"/>
    <cellStyle name="Normal 6 3 2 4 6" xfId="3905"/>
    <cellStyle name="Normal 6 3 2 5" xfId="1132"/>
    <cellStyle name="Normal 6 3 2 5 2" xfId="2151"/>
    <cellStyle name="Normal 6 3 2 6" xfId="1655"/>
    <cellStyle name="Normal 6 3 2 7" xfId="2653"/>
    <cellStyle name="Normal 6 3 2 8" xfId="3155"/>
    <cellStyle name="Normal 6 3 2 9" xfId="3657"/>
    <cellStyle name="Normal 6 3 3" xfId="656"/>
    <cellStyle name="Normal 6 3 3 2" xfId="710"/>
    <cellStyle name="Normal 6 3 3 2 2" xfId="834"/>
    <cellStyle name="Normal 6 3 3 2 2 2" xfId="1082"/>
    <cellStyle name="Normal 6 3 3 2 2 2 2" xfId="1578"/>
    <cellStyle name="Normal 6 3 3 2 2 2 2 2" xfId="2597"/>
    <cellStyle name="Normal 6 3 3 2 2 2 3" xfId="2101"/>
    <cellStyle name="Normal 6 3 3 2 2 2 4" xfId="3099"/>
    <cellStyle name="Normal 6 3 3 2 2 2 5" xfId="3601"/>
    <cellStyle name="Normal 6 3 3 2 2 2 6" xfId="4103"/>
    <cellStyle name="Normal 6 3 3 2 2 3" xfId="1330"/>
    <cellStyle name="Normal 6 3 3 2 2 3 2" xfId="2349"/>
    <cellStyle name="Normal 6 3 3 2 2 4" xfId="1853"/>
    <cellStyle name="Normal 6 3 3 2 2 5" xfId="2851"/>
    <cellStyle name="Normal 6 3 3 2 2 6" xfId="3353"/>
    <cellStyle name="Normal 6 3 3 2 2 7" xfId="3855"/>
    <cellStyle name="Normal 6 3 3 2 3" xfId="958"/>
    <cellStyle name="Normal 6 3 3 2 3 2" xfId="1454"/>
    <cellStyle name="Normal 6 3 3 2 3 2 2" xfId="2473"/>
    <cellStyle name="Normal 6 3 3 2 3 3" xfId="1977"/>
    <cellStyle name="Normal 6 3 3 2 3 4" xfId="2975"/>
    <cellStyle name="Normal 6 3 3 2 3 5" xfId="3477"/>
    <cellStyle name="Normal 6 3 3 2 3 6" xfId="3979"/>
    <cellStyle name="Normal 6 3 3 2 4" xfId="1206"/>
    <cellStyle name="Normal 6 3 3 2 4 2" xfId="2225"/>
    <cellStyle name="Normal 6 3 3 2 5" xfId="1729"/>
    <cellStyle name="Normal 6 3 3 2 6" xfId="2727"/>
    <cellStyle name="Normal 6 3 3 2 7" xfId="3229"/>
    <cellStyle name="Normal 6 3 3 2 8" xfId="3731"/>
    <cellStyle name="Normal 6 3 3 3" xfId="780"/>
    <cellStyle name="Normal 6 3 3 3 2" xfId="1028"/>
    <cellStyle name="Normal 6 3 3 3 2 2" xfId="1524"/>
    <cellStyle name="Normal 6 3 3 3 2 2 2" xfId="2543"/>
    <cellStyle name="Normal 6 3 3 3 2 3" xfId="2047"/>
    <cellStyle name="Normal 6 3 3 3 2 4" xfId="3045"/>
    <cellStyle name="Normal 6 3 3 3 2 5" xfId="3547"/>
    <cellStyle name="Normal 6 3 3 3 2 6" xfId="4049"/>
    <cellStyle name="Normal 6 3 3 3 3" xfId="1276"/>
    <cellStyle name="Normal 6 3 3 3 3 2" xfId="2295"/>
    <cellStyle name="Normal 6 3 3 3 4" xfId="1799"/>
    <cellStyle name="Normal 6 3 3 3 5" xfId="2797"/>
    <cellStyle name="Normal 6 3 3 3 6" xfId="3299"/>
    <cellStyle name="Normal 6 3 3 3 7" xfId="3801"/>
    <cellStyle name="Normal 6 3 3 4" xfId="904"/>
    <cellStyle name="Normal 6 3 3 4 2" xfId="1400"/>
    <cellStyle name="Normal 6 3 3 4 2 2" xfId="2419"/>
    <cellStyle name="Normal 6 3 3 4 3" xfId="1923"/>
    <cellStyle name="Normal 6 3 3 4 4" xfId="2921"/>
    <cellStyle name="Normal 6 3 3 4 5" xfId="3423"/>
    <cellStyle name="Normal 6 3 3 4 6" xfId="3925"/>
    <cellStyle name="Normal 6 3 3 5" xfId="1152"/>
    <cellStyle name="Normal 6 3 3 5 2" xfId="2171"/>
    <cellStyle name="Normal 6 3 3 6" xfId="1675"/>
    <cellStyle name="Normal 6 3 3 7" xfId="2673"/>
    <cellStyle name="Normal 6 3 3 8" xfId="3175"/>
    <cellStyle name="Normal 6 3 3 9" xfId="3677"/>
    <cellStyle name="Normal 6 3 4" xfId="708"/>
    <cellStyle name="Normal 6 3 4 2" xfId="832"/>
    <cellStyle name="Normal 6 3 4 2 2" xfId="1080"/>
    <cellStyle name="Normal 6 3 4 2 2 2" xfId="1576"/>
    <cellStyle name="Normal 6 3 4 2 2 2 2" xfId="2595"/>
    <cellStyle name="Normal 6 3 4 2 2 3" xfId="2099"/>
    <cellStyle name="Normal 6 3 4 2 2 4" xfId="3097"/>
    <cellStyle name="Normal 6 3 4 2 2 5" xfId="3599"/>
    <cellStyle name="Normal 6 3 4 2 2 6" xfId="4101"/>
    <cellStyle name="Normal 6 3 4 2 3" xfId="1328"/>
    <cellStyle name="Normal 6 3 4 2 3 2" xfId="2347"/>
    <cellStyle name="Normal 6 3 4 2 4" xfId="1851"/>
    <cellStyle name="Normal 6 3 4 2 5" xfId="2849"/>
    <cellStyle name="Normal 6 3 4 2 6" xfId="3351"/>
    <cellStyle name="Normal 6 3 4 2 7" xfId="3853"/>
    <cellStyle name="Normal 6 3 4 3" xfId="956"/>
    <cellStyle name="Normal 6 3 4 3 2" xfId="1452"/>
    <cellStyle name="Normal 6 3 4 3 2 2" xfId="2471"/>
    <cellStyle name="Normal 6 3 4 3 3" xfId="1975"/>
    <cellStyle name="Normal 6 3 4 3 4" xfId="2973"/>
    <cellStyle name="Normal 6 3 4 3 5" xfId="3475"/>
    <cellStyle name="Normal 6 3 4 3 6" xfId="3977"/>
    <cellStyle name="Normal 6 3 4 4" xfId="1204"/>
    <cellStyle name="Normal 6 3 4 4 2" xfId="2223"/>
    <cellStyle name="Normal 6 3 4 5" xfId="1727"/>
    <cellStyle name="Normal 6 3 4 6" xfId="2725"/>
    <cellStyle name="Normal 6 3 4 7" xfId="3227"/>
    <cellStyle name="Normal 6 3 4 8" xfId="3729"/>
    <cellStyle name="Normal 6 3 5" xfId="738"/>
    <cellStyle name="Normal 6 3 5 2" xfId="986"/>
    <cellStyle name="Normal 6 3 5 2 2" xfId="1482"/>
    <cellStyle name="Normal 6 3 5 2 2 2" xfId="2501"/>
    <cellStyle name="Normal 6 3 5 2 3" xfId="2005"/>
    <cellStyle name="Normal 6 3 5 2 4" xfId="3003"/>
    <cellStyle name="Normal 6 3 5 2 5" xfId="3505"/>
    <cellStyle name="Normal 6 3 5 2 6" xfId="4007"/>
    <cellStyle name="Normal 6 3 5 3" xfId="1234"/>
    <cellStyle name="Normal 6 3 5 3 2" xfId="2253"/>
    <cellStyle name="Normal 6 3 5 4" xfId="1757"/>
    <cellStyle name="Normal 6 3 5 5" xfId="2755"/>
    <cellStyle name="Normal 6 3 5 6" xfId="3257"/>
    <cellStyle name="Normal 6 3 5 7" xfId="3759"/>
    <cellStyle name="Normal 6 3 6" xfId="606"/>
    <cellStyle name="Normal 6 3 6 2" xfId="1358"/>
    <cellStyle name="Normal 6 3 6 2 2" xfId="2377"/>
    <cellStyle name="Normal 6 3 6 3" xfId="1633"/>
    <cellStyle name="Normal 6 3 6 4" xfId="2879"/>
    <cellStyle name="Normal 6 3 6 5" xfId="3381"/>
    <cellStyle name="Normal 6 3 6 6" xfId="3883"/>
    <cellStyle name="Normal 6 3 7" xfId="862"/>
    <cellStyle name="Normal 6 3 7 2" xfId="1881"/>
    <cellStyle name="Normal 6 3 8" xfId="1110"/>
    <cellStyle name="Normal 6 3 8 2" xfId="2129"/>
    <cellStyle name="Normal 6 3 9" xfId="1623"/>
    <cellStyle name="Normal 6 4" xfId="608"/>
    <cellStyle name="Normal 6 4 10" xfId="3135"/>
    <cellStyle name="Normal 6 4 11" xfId="3637"/>
    <cellStyle name="Normal 6 4 2" xfId="638"/>
    <cellStyle name="Normal 6 4 2 2" xfId="712"/>
    <cellStyle name="Normal 6 4 2 2 2" xfId="836"/>
    <cellStyle name="Normal 6 4 2 2 2 2" xfId="1084"/>
    <cellStyle name="Normal 6 4 2 2 2 2 2" xfId="1580"/>
    <cellStyle name="Normal 6 4 2 2 2 2 2 2" xfId="2599"/>
    <cellStyle name="Normal 6 4 2 2 2 2 3" xfId="2103"/>
    <cellStyle name="Normal 6 4 2 2 2 2 4" xfId="3101"/>
    <cellStyle name="Normal 6 4 2 2 2 2 5" xfId="3603"/>
    <cellStyle name="Normal 6 4 2 2 2 2 6" xfId="4105"/>
    <cellStyle name="Normal 6 4 2 2 2 3" xfId="1332"/>
    <cellStyle name="Normal 6 4 2 2 2 3 2" xfId="2351"/>
    <cellStyle name="Normal 6 4 2 2 2 4" xfId="1855"/>
    <cellStyle name="Normal 6 4 2 2 2 5" xfId="2853"/>
    <cellStyle name="Normal 6 4 2 2 2 6" xfId="3355"/>
    <cellStyle name="Normal 6 4 2 2 2 7" xfId="3857"/>
    <cellStyle name="Normal 6 4 2 2 3" xfId="960"/>
    <cellStyle name="Normal 6 4 2 2 3 2" xfId="1456"/>
    <cellStyle name="Normal 6 4 2 2 3 2 2" xfId="2475"/>
    <cellStyle name="Normal 6 4 2 2 3 3" xfId="1979"/>
    <cellStyle name="Normal 6 4 2 2 3 4" xfId="2977"/>
    <cellStyle name="Normal 6 4 2 2 3 5" xfId="3479"/>
    <cellStyle name="Normal 6 4 2 2 3 6" xfId="3981"/>
    <cellStyle name="Normal 6 4 2 2 4" xfId="1208"/>
    <cellStyle name="Normal 6 4 2 2 4 2" xfId="2227"/>
    <cellStyle name="Normal 6 4 2 2 5" xfId="1731"/>
    <cellStyle name="Normal 6 4 2 2 6" xfId="2729"/>
    <cellStyle name="Normal 6 4 2 2 7" xfId="3231"/>
    <cellStyle name="Normal 6 4 2 2 8" xfId="3733"/>
    <cellStyle name="Normal 6 4 2 3" xfId="762"/>
    <cellStyle name="Normal 6 4 2 3 2" xfId="1010"/>
    <cellStyle name="Normal 6 4 2 3 2 2" xfId="1506"/>
    <cellStyle name="Normal 6 4 2 3 2 2 2" xfId="2525"/>
    <cellStyle name="Normal 6 4 2 3 2 3" xfId="2029"/>
    <cellStyle name="Normal 6 4 2 3 2 4" xfId="3027"/>
    <cellStyle name="Normal 6 4 2 3 2 5" xfId="3529"/>
    <cellStyle name="Normal 6 4 2 3 2 6" xfId="4031"/>
    <cellStyle name="Normal 6 4 2 3 3" xfId="1258"/>
    <cellStyle name="Normal 6 4 2 3 3 2" xfId="2277"/>
    <cellStyle name="Normal 6 4 2 3 4" xfId="1781"/>
    <cellStyle name="Normal 6 4 2 3 5" xfId="2779"/>
    <cellStyle name="Normal 6 4 2 3 6" xfId="3281"/>
    <cellStyle name="Normal 6 4 2 3 7" xfId="3783"/>
    <cellStyle name="Normal 6 4 2 4" xfId="886"/>
    <cellStyle name="Normal 6 4 2 4 2" xfId="1382"/>
    <cellStyle name="Normal 6 4 2 4 2 2" xfId="2401"/>
    <cellStyle name="Normal 6 4 2 4 3" xfId="1905"/>
    <cellStyle name="Normal 6 4 2 4 4" xfId="2903"/>
    <cellStyle name="Normal 6 4 2 4 5" xfId="3405"/>
    <cellStyle name="Normal 6 4 2 4 6" xfId="3907"/>
    <cellStyle name="Normal 6 4 2 5" xfId="1134"/>
    <cellStyle name="Normal 6 4 2 5 2" xfId="2153"/>
    <cellStyle name="Normal 6 4 2 6" xfId="1657"/>
    <cellStyle name="Normal 6 4 2 7" xfId="2655"/>
    <cellStyle name="Normal 6 4 2 8" xfId="3157"/>
    <cellStyle name="Normal 6 4 2 9" xfId="3659"/>
    <cellStyle name="Normal 6 4 3" xfId="658"/>
    <cellStyle name="Normal 6 4 3 2" xfId="713"/>
    <cellStyle name="Normal 6 4 3 2 2" xfId="837"/>
    <cellStyle name="Normal 6 4 3 2 2 2" xfId="1085"/>
    <cellStyle name="Normal 6 4 3 2 2 2 2" xfId="1581"/>
    <cellStyle name="Normal 6 4 3 2 2 2 2 2" xfId="2600"/>
    <cellStyle name="Normal 6 4 3 2 2 2 3" xfId="2104"/>
    <cellStyle name="Normal 6 4 3 2 2 2 4" xfId="3102"/>
    <cellStyle name="Normal 6 4 3 2 2 2 5" xfId="3604"/>
    <cellStyle name="Normal 6 4 3 2 2 2 6" xfId="4106"/>
    <cellStyle name="Normal 6 4 3 2 2 3" xfId="1333"/>
    <cellStyle name="Normal 6 4 3 2 2 3 2" xfId="2352"/>
    <cellStyle name="Normal 6 4 3 2 2 4" xfId="1856"/>
    <cellStyle name="Normal 6 4 3 2 2 5" xfId="2854"/>
    <cellStyle name="Normal 6 4 3 2 2 6" xfId="3356"/>
    <cellStyle name="Normal 6 4 3 2 2 7" xfId="3858"/>
    <cellStyle name="Normal 6 4 3 2 3" xfId="961"/>
    <cellStyle name="Normal 6 4 3 2 3 2" xfId="1457"/>
    <cellStyle name="Normal 6 4 3 2 3 2 2" xfId="2476"/>
    <cellStyle name="Normal 6 4 3 2 3 3" xfId="1980"/>
    <cellStyle name="Normal 6 4 3 2 3 4" xfId="2978"/>
    <cellStyle name="Normal 6 4 3 2 3 5" xfId="3480"/>
    <cellStyle name="Normal 6 4 3 2 3 6" xfId="3982"/>
    <cellStyle name="Normal 6 4 3 2 4" xfId="1209"/>
    <cellStyle name="Normal 6 4 3 2 4 2" xfId="2228"/>
    <cellStyle name="Normal 6 4 3 2 5" xfId="1732"/>
    <cellStyle name="Normal 6 4 3 2 6" xfId="2730"/>
    <cellStyle name="Normal 6 4 3 2 7" xfId="3232"/>
    <cellStyle name="Normal 6 4 3 2 8" xfId="3734"/>
    <cellStyle name="Normal 6 4 3 3" xfId="782"/>
    <cellStyle name="Normal 6 4 3 3 2" xfId="1030"/>
    <cellStyle name="Normal 6 4 3 3 2 2" xfId="1526"/>
    <cellStyle name="Normal 6 4 3 3 2 2 2" xfId="2545"/>
    <cellStyle name="Normal 6 4 3 3 2 3" xfId="2049"/>
    <cellStyle name="Normal 6 4 3 3 2 4" xfId="3047"/>
    <cellStyle name="Normal 6 4 3 3 2 5" xfId="3549"/>
    <cellStyle name="Normal 6 4 3 3 2 6" xfId="4051"/>
    <cellStyle name="Normal 6 4 3 3 3" xfId="1278"/>
    <cellStyle name="Normal 6 4 3 3 3 2" xfId="2297"/>
    <cellStyle name="Normal 6 4 3 3 4" xfId="1801"/>
    <cellStyle name="Normal 6 4 3 3 5" xfId="2799"/>
    <cellStyle name="Normal 6 4 3 3 6" xfId="3301"/>
    <cellStyle name="Normal 6 4 3 3 7" xfId="3803"/>
    <cellStyle name="Normal 6 4 3 4" xfId="906"/>
    <cellStyle name="Normal 6 4 3 4 2" xfId="1402"/>
    <cellStyle name="Normal 6 4 3 4 2 2" xfId="2421"/>
    <cellStyle name="Normal 6 4 3 4 3" xfId="1925"/>
    <cellStyle name="Normal 6 4 3 4 4" xfId="2923"/>
    <cellStyle name="Normal 6 4 3 4 5" xfId="3425"/>
    <cellStyle name="Normal 6 4 3 4 6" xfId="3927"/>
    <cellStyle name="Normal 6 4 3 5" xfId="1154"/>
    <cellStyle name="Normal 6 4 3 5 2" xfId="2173"/>
    <cellStyle name="Normal 6 4 3 6" xfId="1677"/>
    <cellStyle name="Normal 6 4 3 7" xfId="2675"/>
    <cellStyle name="Normal 6 4 3 8" xfId="3177"/>
    <cellStyle name="Normal 6 4 3 9" xfId="3679"/>
    <cellStyle name="Normal 6 4 4" xfId="711"/>
    <cellStyle name="Normal 6 4 4 2" xfId="835"/>
    <cellStyle name="Normal 6 4 4 2 2" xfId="1083"/>
    <cellStyle name="Normal 6 4 4 2 2 2" xfId="1579"/>
    <cellStyle name="Normal 6 4 4 2 2 2 2" xfId="2598"/>
    <cellStyle name="Normal 6 4 4 2 2 3" xfId="2102"/>
    <cellStyle name="Normal 6 4 4 2 2 4" xfId="3100"/>
    <cellStyle name="Normal 6 4 4 2 2 5" xfId="3602"/>
    <cellStyle name="Normal 6 4 4 2 2 6" xfId="4104"/>
    <cellStyle name="Normal 6 4 4 2 3" xfId="1331"/>
    <cellStyle name="Normal 6 4 4 2 3 2" xfId="2350"/>
    <cellStyle name="Normal 6 4 4 2 4" xfId="1854"/>
    <cellStyle name="Normal 6 4 4 2 5" xfId="2852"/>
    <cellStyle name="Normal 6 4 4 2 6" xfId="3354"/>
    <cellStyle name="Normal 6 4 4 2 7" xfId="3856"/>
    <cellStyle name="Normal 6 4 4 3" xfId="959"/>
    <cellStyle name="Normal 6 4 4 3 2" xfId="1455"/>
    <cellStyle name="Normal 6 4 4 3 2 2" xfId="2474"/>
    <cellStyle name="Normal 6 4 4 3 3" xfId="1978"/>
    <cellStyle name="Normal 6 4 4 3 4" xfId="2976"/>
    <cellStyle name="Normal 6 4 4 3 5" xfId="3478"/>
    <cellStyle name="Normal 6 4 4 3 6" xfId="3980"/>
    <cellStyle name="Normal 6 4 4 4" xfId="1207"/>
    <cellStyle name="Normal 6 4 4 4 2" xfId="2226"/>
    <cellStyle name="Normal 6 4 4 5" xfId="1730"/>
    <cellStyle name="Normal 6 4 4 6" xfId="2728"/>
    <cellStyle name="Normal 6 4 4 7" xfId="3230"/>
    <cellStyle name="Normal 6 4 4 8" xfId="3732"/>
    <cellStyle name="Normal 6 4 5" xfId="740"/>
    <cellStyle name="Normal 6 4 5 2" xfId="988"/>
    <cellStyle name="Normal 6 4 5 2 2" xfId="1484"/>
    <cellStyle name="Normal 6 4 5 2 2 2" xfId="2503"/>
    <cellStyle name="Normal 6 4 5 2 3" xfId="2007"/>
    <cellStyle name="Normal 6 4 5 2 4" xfId="3005"/>
    <cellStyle name="Normal 6 4 5 2 5" xfId="3507"/>
    <cellStyle name="Normal 6 4 5 2 6" xfId="4009"/>
    <cellStyle name="Normal 6 4 5 3" xfId="1236"/>
    <cellStyle name="Normal 6 4 5 3 2" xfId="2255"/>
    <cellStyle name="Normal 6 4 5 4" xfId="1759"/>
    <cellStyle name="Normal 6 4 5 5" xfId="2757"/>
    <cellStyle name="Normal 6 4 5 6" xfId="3259"/>
    <cellStyle name="Normal 6 4 5 7" xfId="3761"/>
    <cellStyle name="Normal 6 4 6" xfId="864"/>
    <cellStyle name="Normal 6 4 6 2" xfId="1360"/>
    <cellStyle name="Normal 6 4 6 2 2" xfId="2379"/>
    <cellStyle name="Normal 6 4 6 3" xfId="1883"/>
    <cellStyle name="Normal 6 4 6 4" xfId="2881"/>
    <cellStyle name="Normal 6 4 6 5" xfId="3383"/>
    <cellStyle name="Normal 6 4 6 6" xfId="3885"/>
    <cellStyle name="Normal 6 4 7" xfId="1112"/>
    <cellStyle name="Normal 6 4 7 2" xfId="2131"/>
    <cellStyle name="Normal 6 4 8" xfId="1635"/>
    <cellStyle name="Normal 6 4 9" xfId="2633"/>
    <cellStyle name="Normal 6 5" xfId="610"/>
    <cellStyle name="Normal 6 5 10" xfId="3137"/>
    <cellStyle name="Normal 6 5 11" xfId="3639"/>
    <cellStyle name="Normal 6 5 2" xfId="640"/>
    <cellStyle name="Normal 6 5 2 2" xfId="715"/>
    <cellStyle name="Normal 6 5 2 2 2" xfId="839"/>
    <cellStyle name="Normal 6 5 2 2 2 2" xfId="1087"/>
    <cellStyle name="Normal 6 5 2 2 2 2 2" xfId="1583"/>
    <cellStyle name="Normal 6 5 2 2 2 2 2 2" xfId="2602"/>
    <cellStyle name="Normal 6 5 2 2 2 2 3" xfId="2106"/>
    <cellStyle name="Normal 6 5 2 2 2 2 4" xfId="3104"/>
    <cellStyle name="Normal 6 5 2 2 2 2 5" xfId="3606"/>
    <cellStyle name="Normal 6 5 2 2 2 2 6" xfId="4108"/>
    <cellStyle name="Normal 6 5 2 2 2 3" xfId="1335"/>
    <cellStyle name="Normal 6 5 2 2 2 3 2" xfId="2354"/>
    <cellStyle name="Normal 6 5 2 2 2 4" xfId="1858"/>
    <cellStyle name="Normal 6 5 2 2 2 5" xfId="2856"/>
    <cellStyle name="Normal 6 5 2 2 2 6" xfId="3358"/>
    <cellStyle name="Normal 6 5 2 2 2 7" xfId="3860"/>
    <cellStyle name="Normal 6 5 2 2 3" xfId="963"/>
    <cellStyle name="Normal 6 5 2 2 3 2" xfId="1459"/>
    <cellStyle name="Normal 6 5 2 2 3 2 2" xfId="2478"/>
    <cellStyle name="Normal 6 5 2 2 3 3" xfId="1982"/>
    <cellStyle name="Normal 6 5 2 2 3 4" xfId="2980"/>
    <cellStyle name="Normal 6 5 2 2 3 5" xfId="3482"/>
    <cellStyle name="Normal 6 5 2 2 3 6" xfId="3984"/>
    <cellStyle name="Normal 6 5 2 2 4" xfId="1211"/>
    <cellStyle name="Normal 6 5 2 2 4 2" xfId="2230"/>
    <cellStyle name="Normal 6 5 2 2 5" xfId="1734"/>
    <cellStyle name="Normal 6 5 2 2 6" xfId="2732"/>
    <cellStyle name="Normal 6 5 2 2 7" xfId="3234"/>
    <cellStyle name="Normal 6 5 2 2 8" xfId="3736"/>
    <cellStyle name="Normal 6 5 2 3" xfId="764"/>
    <cellStyle name="Normal 6 5 2 3 2" xfId="1012"/>
    <cellStyle name="Normal 6 5 2 3 2 2" xfId="1508"/>
    <cellStyle name="Normal 6 5 2 3 2 2 2" xfId="2527"/>
    <cellStyle name="Normal 6 5 2 3 2 3" xfId="2031"/>
    <cellStyle name="Normal 6 5 2 3 2 4" xfId="3029"/>
    <cellStyle name="Normal 6 5 2 3 2 5" xfId="3531"/>
    <cellStyle name="Normal 6 5 2 3 2 6" xfId="4033"/>
    <cellStyle name="Normal 6 5 2 3 3" xfId="1260"/>
    <cellStyle name="Normal 6 5 2 3 3 2" xfId="2279"/>
    <cellStyle name="Normal 6 5 2 3 4" xfId="1783"/>
    <cellStyle name="Normal 6 5 2 3 5" xfId="2781"/>
    <cellStyle name="Normal 6 5 2 3 6" xfId="3283"/>
    <cellStyle name="Normal 6 5 2 3 7" xfId="3785"/>
    <cellStyle name="Normal 6 5 2 4" xfId="888"/>
    <cellStyle name="Normal 6 5 2 4 2" xfId="1384"/>
    <cellStyle name="Normal 6 5 2 4 2 2" xfId="2403"/>
    <cellStyle name="Normal 6 5 2 4 3" xfId="1907"/>
    <cellStyle name="Normal 6 5 2 4 4" xfId="2905"/>
    <cellStyle name="Normal 6 5 2 4 5" xfId="3407"/>
    <cellStyle name="Normal 6 5 2 4 6" xfId="3909"/>
    <cellStyle name="Normal 6 5 2 5" xfId="1136"/>
    <cellStyle name="Normal 6 5 2 5 2" xfId="2155"/>
    <cellStyle name="Normal 6 5 2 6" xfId="1659"/>
    <cellStyle name="Normal 6 5 2 7" xfId="2657"/>
    <cellStyle name="Normal 6 5 2 8" xfId="3159"/>
    <cellStyle name="Normal 6 5 2 9" xfId="3661"/>
    <cellStyle name="Normal 6 5 3" xfId="660"/>
    <cellStyle name="Normal 6 5 3 2" xfId="716"/>
    <cellStyle name="Normal 6 5 3 2 2" xfId="840"/>
    <cellStyle name="Normal 6 5 3 2 2 2" xfId="1088"/>
    <cellStyle name="Normal 6 5 3 2 2 2 2" xfId="1584"/>
    <cellStyle name="Normal 6 5 3 2 2 2 2 2" xfId="2603"/>
    <cellStyle name="Normal 6 5 3 2 2 2 3" xfId="2107"/>
    <cellStyle name="Normal 6 5 3 2 2 2 4" xfId="3105"/>
    <cellStyle name="Normal 6 5 3 2 2 2 5" xfId="3607"/>
    <cellStyle name="Normal 6 5 3 2 2 2 6" xfId="4109"/>
    <cellStyle name="Normal 6 5 3 2 2 3" xfId="1336"/>
    <cellStyle name="Normal 6 5 3 2 2 3 2" xfId="2355"/>
    <cellStyle name="Normal 6 5 3 2 2 4" xfId="1859"/>
    <cellStyle name="Normal 6 5 3 2 2 5" xfId="2857"/>
    <cellStyle name="Normal 6 5 3 2 2 6" xfId="3359"/>
    <cellStyle name="Normal 6 5 3 2 2 7" xfId="3861"/>
    <cellStyle name="Normal 6 5 3 2 3" xfId="964"/>
    <cellStyle name="Normal 6 5 3 2 3 2" xfId="1460"/>
    <cellStyle name="Normal 6 5 3 2 3 2 2" xfId="2479"/>
    <cellStyle name="Normal 6 5 3 2 3 3" xfId="1983"/>
    <cellStyle name="Normal 6 5 3 2 3 4" xfId="2981"/>
    <cellStyle name="Normal 6 5 3 2 3 5" xfId="3483"/>
    <cellStyle name="Normal 6 5 3 2 3 6" xfId="3985"/>
    <cellStyle name="Normal 6 5 3 2 4" xfId="1212"/>
    <cellStyle name="Normal 6 5 3 2 4 2" xfId="2231"/>
    <cellStyle name="Normal 6 5 3 2 5" xfId="1735"/>
    <cellStyle name="Normal 6 5 3 2 6" xfId="2733"/>
    <cellStyle name="Normal 6 5 3 2 7" xfId="3235"/>
    <cellStyle name="Normal 6 5 3 2 8" xfId="3737"/>
    <cellStyle name="Normal 6 5 3 3" xfId="784"/>
    <cellStyle name="Normal 6 5 3 3 2" xfId="1032"/>
    <cellStyle name="Normal 6 5 3 3 2 2" xfId="1528"/>
    <cellStyle name="Normal 6 5 3 3 2 2 2" xfId="2547"/>
    <cellStyle name="Normal 6 5 3 3 2 3" xfId="2051"/>
    <cellStyle name="Normal 6 5 3 3 2 4" xfId="3049"/>
    <cellStyle name="Normal 6 5 3 3 2 5" xfId="3551"/>
    <cellStyle name="Normal 6 5 3 3 2 6" xfId="4053"/>
    <cellStyle name="Normal 6 5 3 3 3" xfId="1280"/>
    <cellStyle name="Normal 6 5 3 3 3 2" xfId="2299"/>
    <cellStyle name="Normal 6 5 3 3 4" xfId="1803"/>
    <cellStyle name="Normal 6 5 3 3 5" xfId="2801"/>
    <cellStyle name="Normal 6 5 3 3 6" xfId="3303"/>
    <cellStyle name="Normal 6 5 3 3 7" xfId="3805"/>
    <cellStyle name="Normal 6 5 3 4" xfId="908"/>
    <cellStyle name="Normal 6 5 3 4 2" xfId="1404"/>
    <cellStyle name="Normal 6 5 3 4 2 2" xfId="2423"/>
    <cellStyle name="Normal 6 5 3 4 3" xfId="1927"/>
    <cellStyle name="Normal 6 5 3 4 4" xfId="2925"/>
    <cellStyle name="Normal 6 5 3 4 5" xfId="3427"/>
    <cellStyle name="Normal 6 5 3 4 6" xfId="3929"/>
    <cellStyle name="Normal 6 5 3 5" xfId="1156"/>
    <cellStyle name="Normal 6 5 3 5 2" xfId="2175"/>
    <cellStyle name="Normal 6 5 3 6" xfId="1679"/>
    <cellStyle name="Normal 6 5 3 7" xfId="2677"/>
    <cellStyle name="Normal 6 5 3 8" xfId="3179"/>
    <cellStyle name="Normal 6 5 3 9" xfId="3681"/>
    <cellStyle name="Normal 6 5 4" xfId="714"/>
    <cellStyle name="Normal 6 5 4 2" xfId="838"/>
    <cellStyle name="Normal 6 5 4 2 2" xfId="1086"/>
    <cellStyle name="Normal 6 5 4 2 2 2" xfId="1582"/>
    <cellStyle name="Normal 6 5 4 2 2 2 2" xfId="2601"/>
    <cellStyle name="Normal 6 5 4 2 2 3" xfId="2105"/>
    <cellStyle name="Normal 6 5 4 2 2 4" xfId="3103"/>
    <cellStyle name="Normal 6 5 4 2 2 5" xfId="3605"/>
    <cellStyle name="Normal 6 5 4 2 2 6" xfId="4107"/>
    <cellStyle name="Normal 6 5 4 2 3" xfId="1334"/>
    <cellStyle name="Normal 6 5 4 2 3 2" xfId="2353"/>
    <cellStyle name="Normal 6 5 4 2 4" xfId="1857"/>
    <cellStyle name="Normal 6 5 4 2 5" xfId="2855"/>
    <cellStyle name="Normal 6 5 4 2 6" xfId="3357"/>
    <cellStyle name="Normal 6 5 4 2 7" xfId="3859"/>
    <cellStyle name="Normal 6 5 4 3" xfId="962"/>
    <cellStyle name="Normal 6 5 4 3 2" xfId="1458"/>
    <cellStyle name="Normal 6 5 4 3 2 2" xfId="2477"/>
    <cellStyle name="Normal 6 5 4 3 3" xfId="1981"/>
    <cellStyle name="Normal 6 5 4 3 4" xfId="2979"/>
    <cellStyle name="Normal 6 5 4 3 5" xfId="3481"/>
    <cellStyle name="Normal 6 5 4 3 6" xfId="3983"/>
    <cellStyle name="Normal 6 5 4 4" xfId="1210"/>
    <cellStyle name="Normal 6 5 4 4 2" xfId="2229"/>
    <cellStyle name="Normal 6 5 4 5" xfId="1733"/>
    <cellStyle name="Normal 6 5 4 6" xfId="2731"/>
    <cellStyle name="Normal 6 5 4 7" xfId="3233"/>
    <cellStyle name="Normal 6 5 4 8" xfId="3735"/>
    <cellStyle name="Normal 6 5 5" xfId="742"/>
    <cellStyle name="Normal 6 5 5 2" xfId="990"/>
    <cellStyle name="Normal 6 5 5 2 2" xfId="1486"/>
    <cellStyle name="Normal 6 5 5 2 2 2" xfId="2505"/>
    <cellStyle name="Normal 6 5 5 2 3" xfId="2009"/>
    <cellStyle name="Normal 6 5 5 2 4" xfId="3007"/>
    <cellStyle name="Normal 6 5 5 2 5" xfId="3509"/>
    <cellStyle name="Normal 6 5 5 2 6" xfId="4011"/>
    <cellStyle name="Normal 6 5 5 3" xfId="1238"/>
    <cellStyle name="Normal 6 5 5 3 2" xfId="2257"/>
    <cellStyle name="Normal 6 5 5 4" xfId="1761"/>
    <cellStyle name="Normal 6 5 5 5" xfId="2759"/>
    <cellStyle name="Normal 6 5 5 6" xfId="3261"/>
    <cellStyle name="Normal 6 5 5 7" xfId="3763"/>
    <cellStyle name="Normal 6 5 6" xfId="866"/>
    <cellStyle name="Normal 6 5 6 2" xfId="1362"/>
    <cellStyle name="Normal 6 5 6 2 2" xfId="2381"/>
    <cellStyle name="Normal 6 5 6 3" xfId="1885"/>
    <cellStyle name="Normal 6 5 6 4" xfId="2883"/>
    <cellStyle name="Normal 6 5 6 5" xfId="3385"/>
    <cellStyle name="Normal 6 5 6 6" xfId="3887"/>
    <cellStyle name="Normal 6 5 7" xfId="1114"/>
    <cellStyle name="Normal 6 5 7 2" xfId="2133"/>
    <cellStyle name="Normal 6 5 8" xfId="1637"/>
    <cellStyle name="Normal 6 5 9" xfId="2635"/>
    <cellStyle name="Normal 6 6" xfId="612"/>
    <cellStyle name="Normal 6 6 10" xfId="3139"/>
    <cellStyle name="Normal 6 6 11" xfId="3641"/>
    <cellStyle name="Normal 6 6 2" xfId="642"/>
    <cellStyle name="Normal 6 6 2 2" xfId="718"/>
    <cellStyle name="Normal 6 6 2 2 2" xfId="842"/>
    <cellStyle name="Normal 6 6 2 2 2 2" xfId="1090"/>
    <cellStyle name="Normal 6 6 2 2 2 2 2" xfId="1586"/>
    <cellStyle name="Normal 6 6 2 2 2 2 2 2" xfId="2605"/>
    <cellStyle name="Normal 6 6 2 2 2 2 3" xfId="2109"/>
    <cellStyle name="Normal 6 6 2 2 2 2 4" xfId="3107"/>
    <cellStyle name="Normal 6 6 2 2 2 2 5" xfId="3609"/>
    <cellStyle name="Normal 6 6 2 2 2 2 6" xfId="4111"/>
    <cellStyle name="Normal 6 6 2 2 2 3" xfId="1338"/>
    <cellStyle name="Normal 6 6 2 2 2 3 2" xfId="2357"/>
    <cellStyle name="Normal 6 6 2 2 2 4" xfId="1861"/>
    <cellStyle name="Normal 6 6 2 2 2 5" xfId="2859"/>
    <cellStyle name="Normal 6 6 2 2 2 6" xfId="3361"/>
    <cellStyle name="Normal 6 6 2 2 2 7" xfId="3863"/>
    <cellStyle name="Normal 6 6 2 2 3" xfId="966"/>
    <cellStyle name="Normal 6 6 2 2 3 2" xfId="1462"/>
    <cellStyle name="Normal 6 6 2 2 3 2 2" xfId="2481"/>
    <cellStyle name="Normal 6 6 2 2 3 3" xfId="1985"/>
    <cellStyle name="Normal 6 6 2 2 3 4" xfId="2983"/>
    <cellStyle name="Normal 6 6 2 2 3 5" xfId="3485"/>
    <cellStyle name="Normal 6 6 2 2 3 6" xfId="3987"/>
    <cellStyle name="Normal 6 6 2 2 4" xfId="1214"/>
    <cellStyle name="Normal 6 6 2 2 4 2" xfId="2233"/>
    <cellStyle name="Normal 6 6 2 2 5" xfId="1737"/>
    <cellStyle name="Normal 6 6 2 2 6" xfId="2735"/>
    <cellStyle name="Normal 6 6 2 2 7" xfId="3237"/>
    <cellStyle name="Normal 6 6 2 2 8" xfId="3739"/>
    <cellStyle name="Normal 6 6 2 3" xfId="766"/>
    <cellStyle name="Normal 6 6 2 3 2" xfId="1014"/>
    <cellStyle name="Normal 6 6 2 3 2 2" xfId="1510"/>
    <cellStyle name="Normal 6 6 2 3 2 2 2" xfId="2529"/>
    <cellStyle name="Normal 6 6 2 3 2 3" xfId="2033"/>
    <cellStyle name="Normal 6 6 2 3 2 4" xfId="3031"/>
    <cellStyle name="Normal 6 6 2 3 2 5" xfId="3533"/>
    <cellStyle name="Normal 6 6 2 3 2 6" xfId="4035"/>
    <cellStyle name="Normal 6 6 2 3 3" xfId="1262"/>
    <cellStyle name="Normal 6 6 2 3 3 2" xfId="2281"/>
    <cellStyle name="Normal 6 6 2 3 4" xfId="1785"/>
    <cellStyle name="Normal 6 6 2 3 5" xfId="2783"/>
    <cellStyle name="Normal 6 6 2 3 6" xfId="3285"/>
    <cellStyle name="Normal 6 6 2 3 7" xfId="3787"/>
    <cellStyle name="Normal 6 6 2 4" xfId="890"/>
    <cellStyle name="Normal 6 6 2 4 2" xfId="1386"/>
    <cellStyle name="Normal 6 6 2 4 2 2" xfId="2405"/>
    <cellStyle name="Normal 6 6 2 4 3" xfId="1909"/>
    <cellStyle name="Normal 6 6 2 4 4" xfId="2907"/>
    <cellStyle name="Normal 6 6 2 4 5" xfId="3409"/>
    <cellStyle name="Normal 6 6 2 4 6" xfId="3911"/>
    <cellStyle name="Normal 6 6 2 5" xfId="1138"/>
    <cellStyle name="Normal 6 6 2 5 2" xfId="2157"/>
    <cellStyle name="Normal 6 6 2 6" xfId="1661"/>
    <cellStyle name="Normal 6 6 2 7" xfId="2659"/>
    <cellStyle name="Normal 6 6 2 8" xfId="3161"/>
    <cellStyle name="Normal 6 6 2 9" xfId="3663"/>
    <cellStyle name="Normal 6 6 3" xfId="662"/>
    <cellStyle name="Normal 6 6 3 2" xfId="719"/>
    <cellStyle name="Normal 6 6 3 2 2" xfId="843"/>
    <cellStyle name="Normal 6 6 3 2 2 2" xfId="1091"/>
    <cellStyle name="Normal 6 6 3 2 2 2 2" xfId="1587"/>
    <cellStyle name="Normal 6 6 3 2 2 2 2 2" xfId="2606"/>
    <cellStyle name="Normal 6 6 3 2 2 2 3" xfId="2110"/>
    <cellStyle name="Normal 6 6 3 2 2 2 4" xfId="3108"/>
    <cellStyle name="Normal 6 6 3 2 2 2 5" xfId="3610"/>
    <cellStyle name="Normal 6 6 3 2 2 2 6" xfId="4112"/>
    <cellStyle name="Normal 6 6 3 2 2 3" xfId="1339"/>
    <cellStyle name="Normal 6 6 3 2 2 3 2" xfId="2358"/>
    <cellStyle name="Normal 6 6 3 2 2 4" xfId="1862"/>
    <cellStyle name="Normal 6 6 3 2 2 5" xfId="2860"/>
    <cellStyle name="Normal 6 6 3 2 2 6" xfId="3362"/>
    <cellStyle name="Normal 6 6 3 2 2 7" xfId="3864"/>
    <cellStyle name="Normal 6 6 3 2 3" xfId="967"/>
    <cellStyle name="Normal 6 6 3 2 3 2" xfId="1463"/>
    <cellStyle name="Normal 6 6 3 2 3 2 2" xfId="2482"/>
    <cellStyle name="Normal 6 6 3 2 3 3" xfId="1986"/>
    <cellStyle name="Normal 6 6 3 2 3 4" xfId="2984"/>
    <cellStyle name="Normal 6 6 3 2 3 5" xfId="3486"/>
    <cellStyle name="Normal 6 6 3 2 3 6" xfId="3988"/>
    <cellStyle name="Normal 6 6 3 2 4" xfId="1215"/>
    <cellStyle name="Normal 6 6 3 2 4 2" xfId="2234"/>
    <cellStyle name="Normal 6 6 3 2 5" xfId="1738"/>
    <cellStyle name="Normal 6 6 3 2 6" xfId="2736"/>
    <cellStyle name="Normal 6 6 3 2 7" xfId="3238"/>
    <cellStyle name="Normal 6 6 3 2 8" xfId="3740"/>
    <cellStyle name="Normal 6 6 3 3" xfId="786"/>
    <cellStyle name="Normal 6 6 3 3 2" xfId="1034"/>
    <cellStyle name="Normal 6 6 3 3 2 2" xfId="1530"/>
    <cellStyle name="Normal 6 6 3 3 2 2 2" xfId="2549"/>
    <cellStyle name="Normal 6 6 3 3 2 3" xfId="2053"/>
    <cellStyle name="Normal 6 6 3 3 2 4" xfId="3051"/>
    <cellStyle name="Normal 6 6 3 3 2 5" xfId="3553"/>
    <cellStyle name="Normal 6 6 3 3 2 6" xfId="4055"/>
    <cellStyle name="Normal 6 6 3 3 3" xfId="1282"/>
    <cellStyle name="Normal 6 6 3 3 3 2" xfId="2301"/>
    <cellStyle name="Normal 6 6 3 3 4" xfId="1805"/>
    <cellStyle name="Normal 6 6 3 3 5" xfId="2803"/>
    <cellStyle name="Normal 6 6 3 3 6" xfId="3305"/>
    <cellStyle name="Normal 6 6 3 3 7" xfId="3807"/>
    <cellStyle name="Normal 6 6 3 4" xfId="910"/>
    <cellStyle name="Normal 6 6 3 4 2" xfId="1406"/>
    <cellStyle name="Normal 6 6 3 4 2 2" xfId="2425"/>
    <cellStyle name="Normal 6 6 3 4 3" xfId="1929"/>
    <cellStyle name="Normal 6 6 3 4 4" xfId="2927"/>
    <cellStyle name="Normal 6 6 3 4 5" xfId="3429"/>
    <cellStyle name="Normal 6 6 3 4 6" xfId="3931"/>
    <cellStyle name="Normal 6 6 3 5" xfId="1158"/>
    <cellStyle name="Normal 6 6 3 5 2" xfId="2177"/>
    <cellStyle name="Normal 6 6 3 6" xfId="1681"/>
    <cellStyle name="Normal 6 6 3 7" xfId="2679"/>
    <cellStyle name="Normal 6 6 3 8" xfId="3181"/>
    <cellStyle name="Normal 6 6 3 9" xfId="3683"/>
    <cellStyle name="Normal 6 6 4" xfId="717"/>
    <cellStyle name="Normal 6 6 4 2" xfId="841"/>
    <cellStyle name="Normal 6 6 4 2 2" xfId="1089"/>
    <cellStyle name="Normal 6 6 4 2 2 2" xfId="1585"/>
    <cellStyle name="Normal 6 6 4 2 2 2 2" xfId="2604"/>
    <cellStyle name="Normal 6 6 4 2 2 3" xfId="2108"/>
    <cellStyle name="Normal 6 6 4 2 2 4" xfId="3106"/>
    <cellStyle name="Normal 6 6 4 2 2 5" xfId="3608"/>
    <cellStyle name="Normal 6 6 4 2 2 6" xfId="4110"/>
    <cellStyle name="Normal 6 6 4 2 3" xfId="1337"/>
    <cellStyle name="Normal 6 6 4 2 3 2" xfId="2356"/>
    <cellStyle name="Normal 6 6 4 2 4" xfId="1860"/>
    <cellStyle name="Normal 6 6 4 2 5" xfId="2858"/>
    <cellStyle name="Normal 6 6 4 2 6" xfId="3360"/>
    <cellStyle name="Normal 6 6 4 2 7" xfId="3862"/>
    <cellStyle name="Normal 6 6 4 3" xfId="965"/>
    <cellStyle name="Normal 6 6 4 3 2" xfId="1461"/>
    <cellStyle name="Normal 6 6 4 3 2 2" xfId="2480"/>
    <cellStyle name="Normal 6 6 4 3 3" xfId="1984"/>
    <cellStyle name="Normal 6 6 4 3 4" xfId="2982"/>
    <cellStyle name="Normal 6 6 4 3 5" xfId="3484"/>
    <cellStyle name="Normal 6 6 4 3 6" xfId="3986"/>
    <cellStyle name="Normal 6 6 4 4" xfId="1213"/>
    <cellStyle name="Normal 6 6 4 4 2" xfId="2232"/>
    <cellStyle name="Normal 6 6 4 5" xfId="1736"/>
    <cellStyle name="Normal 6 6 4 6" xfId="2734"/>
    <cellStyle name="Normal 6 6 4 7" xfId="3236"/>
    <cellStyle name="Normal 6 6 4 8" xfId="3738"/>
    <cellStyle name="Normal 6 6 5" xfId="744"/>
    <cellStyle name="Normal 6 6 5 2" xfId="992"/>
    <cellStyle name="Normal 6 6 5 2 2" xfId="1488"/>
    <cellStyle name="Normal 6 6 5 2 2 2" xfId="2507"/>
    <cellStyle name="Normal 6 6 5 2 3" xfId="2011"/>
    <cellStyle name="Normal 6 6 5 2 4" xfId="3009"/>
    <cellStyle name="Normal 6 6 5 2 5" xfId="3511"/>
    <cellStyle name="Normal 6 6 5 2 6" xfId="4013"/>
    <cellStyle name="Normal 6 6 5 3" xfId="1240"/>
    <cellStyle name="Normal 6 6 5 3 2" xfId="2259"/>
    <cellStyle name="Normal 6 6 5 4" xfId="1763"/>
    <cellStyle name="Normal 6 6 5 5" xfId="2761"/>
    <cellStyle name="Normal 6 6 5 6" xfId="3263"/>
    <cellStyle name="Normal 6 6 5 7" xfId="3765"/>
    <cellStyle name="Normal 6 6 6" xfId="868"/>
    <cellStyle name="Normal 6 6 6 2" xfId="1364"/>
    <cellStyle name="Normal 6 6 6 2 2" xfId="2383"/>
    <cellStyle name="Normal 6 6 6 3" xfId="1887"/>
    <cellStyle name="Normal 6 6 6 4" xfId="2885"/>
    <cellStyle name="Normal 6 6 6 5" xfId="3387"/>
    <cellStyle name="Normal 6 6 6 6" xfId="3889"/>
    <cellStyle name="Normal 6 6 7" xfId="1116"/>
    <cellStyle name="Normal 6 6 7 2" xfId="2135"/>
    <cellStyle name="Normal 6 6 8" xfId="1639"/>
    <cellStyle name="Normal 6 6 9" xfId="2637"/>
    <cellStyle name="Normal 6 7" xfId="614"/>
    <cellStyle name="Normal 6 7 10" xfId="3141"/>
    <cellStyle name="Normal 6 7 11" xfId="3643"/>
    <cellStyle name="Normal 6 7 2" xfId="644"/>
    <cellStyle name="Normal 6 7 2 2" xfId="721"/>
    <cellStyle name="Normal 6 7 2 2 2" xfId="845"/>
    <cellStyle name="Normal 6 7 2 2 2 2" xfId="1093"/>
    <cellStyle name="Normal 6 7 2 2 2 2 2" xfId="1589"/>
    <cellStyle name="Normal 6 7 2 2 2 2 2 2" xfId="2608"/>
    <cellStyle name="Normal 6 7 2 2 2 2 3" xfId="2112"/>
    <cellStyle name="Normal 6 7 2 2 2 2 4" xfId="3110"/>
    <cellStyle name="Normal 6 7 2 2 2 2 5" xfId="3612"/>
    <cellStyle name="Normal 6 7 2 2 2 2 6" xfId="4114"/>
    <cellStyle name="Normal 6 7 2 2 2 3" xfId="1341"/>
    <cellStyle name="Normal 6 7 2 2 2 3 2" xfId="2360"/>
    <cellStyle name="Normal 6 7 2 2 2 4" xfId="1864"/>
    <cellStyle name="Normal 6 7 2 2 2 5" xfId="2862"/>
    <cellStyle name="Normal 6 7 2 2 2 6" xfId="3364"/>
    <cellStyle name="Normal 6 7 2 2 2 7" xfId="3866"/>
    <cellStyle name="Normal 6 7 2 2 3" xfId="969"/>
    <cellStyle name="Normal 6 7 2 2 3 2" xfId="1465"/>
    <cellStyle name="Normal 6 7 2 2 3 2 2" xfId="2484"/>
    <cellStyle name="Normal 6 7 2 2 3 3" xfId="1988"/>
    <cellStyle name="Normal 6 7 2 2 3 4" xfId="2986"/>
    <cellStyle name="Normal 6 7 2 2 3 5" xfId="3488"/>
    <cellStyle name="Normal 6 7 2 2 3 6" xfId="3990"/>
    <cellStyle name="Normal 6 7 2 2 4" xfId="1217"/>
    <cellStyle name="Normal 6 7 2 2 4 2" xfId="2236"/>
    <cellStyle name="Normal 6 7 2 2 5" xfId="1740"/>
    <cellStyle name="Normal 6 7 2 2 6" xfId="2738"/>
    <cellStyle name="Normal 6 7 2 2 7" xfId="3240"/>
    <cellStyle name="Normal 6 7 2 2 8" xfId="3742"/>
    <cellStyle name="Normal 6 7 2 3" xfId="768"/>
    <cellStyle name="Normal 6 7 2 3 2" xfId="1016"/>
    <cellStyle name="Normal 6 7 2 3 2 2" xfId="1512"/>
    <cellStyle name="Normal 6 7 2 3 2 2 2" xfId="2531"/>
    <cellStyle name="Normal 6 7 2 3 2 3" xfId="2035"/>
    <cellStyle name="Normal 6 7 2 3 2 4" xfId="3033"/>
    <cellStyle name="Normal 6 7 2 3 2 5" xfId="3535"/>
    <cellStyle name="Normal 6 7 2 3 2 6" xfId="4037"/>
    <cellStyle name="Normal 6 7 2 3 3" xfId="1264"/>
    <cellStyle name="Normal 6 7 2 3 3 2" xfId="2283"/>
    <cellStyle name="Normal 6 7 2 3 4" xfId="1787"/>
    <cellStyle name="Normal 6 7 2 3 5" xfId="2785"/>
    <cellStyle name="Normal 6 7 2 3 6" xfId="3287"/>
    <cellStyle name="Normal 6 7 2 3 7" xfId="3789"/>
    <cellStyle name="Normal 6 7 2 4" xfId="892"/>
    <cellStyle name="Normal 6 7 2 4 2" xfId="1388"/>
    <cellStyle name="Normal 6 7 2 4 2 2" xfId="2407"/>
    <cellStyle name="Normal 6 7 2 4 3" xfId="1911"/>
    <cellStyle name="Normal 6 7 2 4 4" xfId="2909"/>
    <cellStyle name="Normal 6 7 2 4 5" xfId="3411"/>
    <cellStyle name="Normal 6 7 2 4 6" xfId="3913"/>
    <cellStyle name="Normal 6 7 2 5" xfId="1140"/>
    <cellStyle name="Normal 6 7 2 5 2" xfId="2159"/>
    <cellStyle name="Normal 6 7 2 6" xfId="1663"/>
    <cellStyle name="Normal 6 7 2 7" xfId="2661"/>
    <cellStyle name="Normal 6 7 2 8" xfId="3163"/>
    <cellStyle name="Normal 6 7 2 9" xfId="3665"/>
    <cellStyle name="Normal 6 7 3" xfId="664"/>
    <cellStyle name="Normal 6 7 3 2" xfId="722"/>
    <cellStyle name="Normal 6 7 3 2 2" xfId="846"/>
    <cellStyle name="Normal 6 7 3 2 2 2" xfId="1094"/>
    <cellStyle name="Normal 6 7 3 2 2 2 2" xfId="1590"/>
    <cellStyle name="Normal 6 7 3 2 2 2 2 2" xfId="2609"/>
    <cellStyle name="Normal 6 7 3 2 2 2 3" xfId="2113"/>
    <cellStyle name="Normal 6 7 3 2 2 2 4" xfId="3111"/>
    <cellStyle name="Normal 6 7 3 2 2 2 5" xfId="3613"/>
    <cellStyle name="Normal 6 7 3 2 2 2 6" xfId="4115"/>
    <cellStyle name="Normal 6 7 3 2 2 3" xfId="1342"/>
    <cellStyle name="Normal 6 7 3 2 2 3 2" xfId="2361"/>
    <cellStyle name="Normal 6 7 3 2 2 4" xfId="1865"/>
    <cellStyle name="Normal 6 7 3 2 2 5" xfId="2863"/>
    <cellStyle name="Normal 6 7 3 2 2 6" xfId="3365"/>
    <cellStyle name="Normal 6 7 3 2 2 7" xfId="3867"/>
    <cellStyle name="Normal 6 7 3 2 3" xfId="970"/>
    <cellStyle name="Normal 6 7 3 2 3 2" xfId="1466"/>
    <cellStyle name="Normal 6 7 3 2 3 2 2" xfId="2485"/>
    <cellStyle name="Normal 6 7 3 2 3 3" xfId="1989"/>
    <cellStyle name="Normal 6 7 3 2 3 4" xfId="2987"/>
    <cellStyle name="Normal 6 7 3 2 3 5" xfId="3489"/>
    <cellStyle name="Normal 6 7 3 2 3 6" xfId="3991"/>
    <cellStyle name="Normal 6 7 3 2 4" xfId="1218"/>
    <cellStyle name="Normal 6 7 3 2 4 2" xfId="2237"/>
    <cellStyle name="Normal 6 7 3 2 5" xfId="1741"/>
    <cellStyle name="Normal 6 7 3 2 6" xfId="2739"/>
    <cellStyle name="Normal 6 7 3 2 7" xfId="3241"/>
    <cellStyle name="Normal 6 7 3 2 8" xfId="3743"/>
    <cellStyle name="Normal 6 7 3 3" xfId="788"/>
    <cellStyle name="Normal 6 7 3 3 2" xfId="1036"/>
    <cellStyle name="Normal 6 7 3 3 2 2" xfId="1532"/>
    <cellStyle name="Normal 6 7 3 3 2 2 2" xfId="2551"/>
    <cellStyle name="Normal 6 7 3 3 2 3" xfId="2055"/>
    <cellStyle name="Normal 6 7 3 3 2 4" xfId="3053"/>
    <cellStyle name="Normal 6 7 3 3 2 5" xfId="3555"/>
    <cellStyle name="Normal 6 7 3 3 2 6" xfId="4057"/>
    <cellStyle name="Normal 6 7 3 3 3" xfId="1284"/>
    <cellStyle name="Normal 6 7 3 3 3 2" xfId="2303"/>
    <cellStyle name="Normal 6 7 3 3 4" xfId="1807"/>
    <cellStyle name="Normal 6 7 3 3 5" xfId="2805"/>
    <cellStyle name="Normal 6 7 3 3 6" xfId="3307"/>
    <cellStyle name="Normal 6 7 3 3 7" xfId="3809"/>
    <cellStyle name="Normal 6 7 3 4" xfId="912"/>
    <cellStyle name="Normal 6 7 3 4 2" xfId="1408"/>
    <cellStyle name="Normal 6 7 3 4 2 2" xfId="2427"/>
    <cellStyle name="Normal 6 7 3 4 3" xfId="1931"/>
    <cellStyle name="Normal 6 7 3 4 4" xfId="2929"/>
    <cellStyle name="Normal 6 7 3 4 5" xfId="3431"/>
    <cellStyle name="Normal 6 7 3 4 6" xfId="3933"/>
    <cellStyle name="Normal 6 7 3 5" xfId="1160"/>
    <cellStyle name="Normal 6 7 3 5 2" xfId="2179"/>
    <cellStyle name="Normal 6 7 3 6" xfId="1683"/>
    <cellStyle name="Normal 6 7 3 7" xfId="2681"/>
    <cellStyle name="Normal 6 7 3 8" xfId="3183"/>
    <cellStyle name="Normal 6 7 3 9" xfId="3685"/>
    <cellStyle name="Normal 6 7 4" xfId="720"/>
    <cellStyle name="Normal 6 7 4 2" xfId="844"/>
    <cellStyle name="Normal 6 7 4 2 2" xfId="1092"/>
    <cellStyle name="Normal 6 7 4 2 2 2" xfId="1588"/>
    <cellStyle name="Normal 6 7 4 2 2 2 2" xfId="2607"/>
    <cellStyle name="Normal 6 7 4 2 2 3" xfId="2111"/>
    <cellStyle name="Normal 6 7 4 2 2 4" xfId="3109"/>
    <cellStyle name="Normal 6 7 4 2 2 5" xfId="3611"/>
    <cellStyle name="Normal 6 7 4 2 2 6" xfId="4113"/>
    <cellStyle name="Normal 6 7 4 2 3" xfId="1340"/>
    <cellStyle name="Normal 6 7 4 2 3 2" xfId="2359"/>
    <cellStyle name="Normal 6 7 4 2 4" xfId="1863"/>
    <cellStyle name="Normal 6 7 4 2 5" xfId="2861"/>
    <cellStyle name="Normal 6 7 4 2 6" xfId="3363"/>
    <cellStyle name="Normal 6 7 4 2 7" xfId="3865"/>
    <cellStyle name="Normal 6 7 4 3" xfId="968"/>
    <cellStyle name="Normal 6 7 4 3 2" xfId="1464"/>
    <cellStyle name="Normal 6 7 4 3 2 2" xfId="2483"/>
    <cellStyle name="Normal 6 7 4 3 3" xfId="1987"/>
    <cellStyle name="Normal 6 7 4 3 4" xfId="2985"/>
    <cellStyle name="Normal 6 7 4 3 5" xfId="3487"/>
    <cellStyle name="Normal 6 7 4 3 6" xfId="3989"/>
    <cellStyle name="Normal 6 7 4 4" xfId="1216"/>
    <cellStyle name="Normal 6 7 4 4 2" xfId="2235"/>
    <cellStyle name="Normal 6 7 4 5" xfId="1739"/>
    <cellStyle name="Normal 6 7 4 6" xfId="2737"/>
    <cellStyle name="Normal 6 7 4 7" xfId="3239"/>
    <cellStyle name="Normal 6 7 4 8" xfId="3741"/>
    <cellStyle name="Normal 6 7 5" xfId="746"/>
    <cellStyle name="Normal 6 7 5 2" xfId="994"/>
    <cellStyle name="Normal 6 7 5 2 2" xfId="1490"/>
    <cellStyle name="Normal 6 7 5 2 2 2" xfId="2509"/>
    <cellStyle name="Normal 6 7 5 2 3" xfId="2013"/>
    <cellStyle name="Normal 6 7 5 2 4" xfId="3011"/>
    <cellStyle name="Normal 6 7 5 2 5" xfId="3513"/>
    <cellStyle name="Normal 6 7 5 2 6" xfId="4015"/>
    <cellStyle name="Normal 6 7 5 3" xfId="1242"/>
    <cellStyle name="Normal 6 7 5 3 2" xfId="2261"/>
    <cellStyle name="Normal 6 7 5 4" xfId="1765"/>
    <cellStyle name="Normal 6 7 5 5" xfId="2763"/>
    <cellStyle name="Normal 6 7 5 6" xfId="3265"/>
    <cellStyle name="Normal 6 7 5 7" xfId="3767"/>
    <cellStyle name="Normal 6 7 6" xfId="870"/>
    <cellStyle name="Normal 6 7 6 2" xfId="1366"/>
    <cellStyle name="Normal 6 7 6 2 2" xfId="2385"/>
    <cellStyle name="Normal 6 7 6 3" xfId="1889"/>
    <cellStyle name="Normal 6 7 6 4" xfId="2887"/>
    <cellStyle name="Normal 6 7 6 5" xfId="3389"/>
    <cellStyle name="Normal 6 7 6 6" xfId="3891"/>
    <cellStyle name="Normal 6 7 7" xfId="1118"/>
    <cellStyle name="Normal 6 7 7 2" xfId="2137"/>
    <cellStyle name="Normal 6 7 8" xfId="1641"/>
    <cellStyle name="Normal 6 7 9" xfId="2639"/>
    <cellStyle name="Normal 6 8" xfId="616"/>
    <cellStyle name="Normal 6 8 10" xfId="3143"/>
    <cellStyle name="Normal 6 8 11" xfId="3645"/>
    <cellStyle name="Normal 6 8 2" xfId="646"/>
    <cellStyle name="Normal 6 8 2 2" xfId="724"/>
    <cellStyle name="Normal 6 8 2 2 2" xfId="848"/>
    <cellStyle name="Normal 6 8 2 2 2 2" xfId="1096"/>
    <cellStyle name="Normal 6 8 2 2 2 2 2" xfId="1592"/>
    <cellStyle name="Normal 6 8 2 2 2 2 2 2" xfId="2611"/>
    <cellStyle name="Normal 6 8 2 2 2 2 3" xfId="2115"/>
    <cellStyle name="Normal 6 8 2 2 2 2 4" xfId="3113"/>
    <cellStyle name="Normal 6 8 2 2 2 2 5" xfId="3615"/>
    <cellStyle name="Normal 6 8 2 2 2 2 6" xfId="4117"/>
    <cellStyle name="Normal 6 8 2 2 2 3" xfId="1344"/>
    <cellStyle name="Normal 6 8 2 2 2 3 2" xfId="2363"/>
    <cellStyle name="Normal 6 8 2 2 2 4" xfId="1867"/>
    <cellStyle name="Normal 6 8 2 2 2 5" xfId="2865"/>
    <cellStyle name="Normal 6 8 2 2 2 6" xfId="3367"/>
    <cellStyle name="Normal 6 8 2 2 2 7" xfId="3869"/>
    <cellStyle name="Normal 6 8 2 2 3" xfId="972"/>
    <cellStyle name="Normal 6 8 2 2 3 2" xfId="1468"/>
    <cellStyle name="Normal 6 8 2 2 3 2 2" xfId="2487"/>
    <cellStyle name="Normal 6 8 2 2 3 3" xfId="1991"/>
    <cellStyle name="Normal 6 8 2 2 3 4" xfId="2989"/>
    <cellStyle name="Normal 6 8 2 2 3 5" xfId="3491"/>
    <cellStyle name="Normal 6 8 2 2 3 6" xfId="3993"/>
    <cellStyle name="Normal 6 8 2 2 4" xfId="1220"/>
    <cellStyle name="Normal 6 8 2 2 4 2" xfId="2239"/>
    <cellStyle name="Normal 6 8 2 2 5" xfId="1743"/>
    <cellStyle name="Normal 6 8 2 2 6" xfId="2741"/>
    <cellStyle name="Normal 6 8 2 2 7" xfId="3243"/>
    <cellStyle name="Normal 6 8 2 2 8" xfId="3745"/>
    <cellStyle name="Normal 6 8 2 3" xfId="770"/>
    <cellStyle name="Normal 6 8 2 3 2" xfId="1018"/>
    <cellStyle name="Normal 6 8 2 3 2 2" xfId="1514"/>
    <cellStyle name="Normal 6 8 2 3 2 2 2" xfId="2533"/>
    <cellStyle name="Normal 6 8 2 3 2 3" xfId="2037"/>
    <cellStyle name="Normal 6 8 2 3 2 4" xfId="3035"/>
    <cellStyle name="Normal 6 8 2 3 2 5" xfId="3537"/>
    <cellStyle name="Normal 6 8 2 3 2 6" xfId="4039"/>
    <cellStyle name="Normal 6 8 2 3 3" xfId="1266"/>
    <cellStyle name="Normal 6 8 2 3 3 2" xfId="2285"/>
    <cellStyle name="Normal 6 8 2 3 4" xfId="1789"/>
    <cellStyle name="Normal 6 8 2 3 5" xfId="2787"/>
    <cellStyle name="Normal 6 8 2 3 6" xfId="3289"/>
    <cellStyle name="Normal 6 8 2 3 7" xfId="3791"/>
    <cellStyle name="Normal 6 8 2 4" xfId="894"/>
    <cellStyle name="Normal 6 8 2 4 2" xfId="1390"/>
    <cellStyle name="Normal 6 8 2 4 2 2" xfId="2409"/>
    <cellStyle name="Normal 6 8 2 4 3" xfId="1913"/>
    <cellStyle name="Normal 6 8 2 4 4" xfId="2911"/>
    <cellStyle name="Normal 6 8 2 4 5" xfId="3413"/>
    <cellStyle name="Normal 6 8 2 4 6" xfId="3915"/>
    <cellStyle name="Normal 6 8 2 5" xfId="1142"/>
    <cellStyle name="Normal 6 8 2 5 2" xfId="2161"/>
    <cellStyle name="Normal 6 8 2 6" xfId="1665"/>
    <cellStyle name="Normal 6 8 2 7" xfId="2663"/>
    <cellStyle name="Normal 6 8 2 8" xfId="3165"/>
    <cellStyle name="Normal 6 8 2 9" xfId="3667"/>
    <cellStyle name="Normal 6 8 3" xfId="666"/>
    <cellStyle name="Normal 6 8 3 2" xfId="725"/>
    <cellStyle name="Normal 6 8 3 2 2" xfId="849"/>
    <cellStyle name="Normal 6 8 3 2 2 2" xfId="1097"/>
    <cellStyle name="Normal 6 8 3 2 2 2 2" xfId="1593"/>
    <cellStyle name="Normal 6 8 3 2 2 2 2 2" xfId="2612"/>
    <cellStyle name="Normal 6 8 3 2 2 2 3" xfId="2116"/>
    <cellStyle name="Normal 6 8 3 2 2 2 4" xfId="3114"/>
    <cellStyle name="Normal 6 8 3 2 2 2 5" xfId="3616"/>
    <cellStyle name="Normal 6 8 3 2 2 2 6" xfId="4118"/>
    <cellStyle name="Normal 6 8 3 2 2 3" xfId="1345"/>
    <cellStyle name="Normal 6 8 3 2 2 3 2" xfId="2364"/>
    <cellStyle name="Normal 6 8 3 2 2 4" xfId="1868"/>
    <cellStyle name="Normal 6 8 3 2 2 5" xfId="2866"/>
    <cellStyle name="Normal 6 8 3 2 2 6" xfId="3368"/>
    <cellStyle name="Normal 6 8 3 2 2 7" xfId="3870"/>
    <cellStyle name="Normal 6 8 3 2 3" xfId="973"/>
    <cellStyle name="Normal 6 8 3 2 3 2" xfId="1469"/>
    <cellStyle name="Normal 6 8 3 2 3 2 2" xfId="2488"/>
    <cellStyle name="Normal 6 8 3 2 3 3" xfId="1992"/>
    <cellStyle name="Normal 6 8 3 2 3 4" xfId="2990"/>
    <cellStyle name="Normal 6 8 3 2 3 5" xfId="3492"/>
    <cellStyle name="Normal 6 8 3 2 3 6" xfId="3994"/>
    <cellStyle name="Normal 6 8 3 2 4" xfId="1221"/>
    <cellStyle name="Normal 6 8 3 2 4 2" xfId="2240"/>
    <cellStyle name="Normal 6 8 3 2 5" xfId="1744"/>
    <cellStyle name="Normal 6 8 3 2 6" xfId="2742"/>
    <cellStyle name="Normal 6 8 3 2 7" xfId="3244"/>
    <cellStyle name="Normal 6 8 3 2 8" xfId="3746"/>
    <cellStyle name="Normal 6 8 3 3" xfId="790"/>
    <cellStyle name="Normal 6 8 3 3 2" xfId="1038"/>
    <cellStyle name="Normal 6 8 3 3 2 2" xfId="1534"/>
    <cellStyle name="Normal 6 8 3 3 2 2 2" xfId="2553"/>
    <cellStyle name="Normal 6 8 3 3 2 3" xfId="2057"/>
    <cellStyle name="Normal 6 8 3 3 2 4" xfId="3055"/>
    <cellStyle name="Normal 6 8 3 3 2 5" xfId="3557"/>
    <cellStyle name="Normal 6 8 3 3 2 6" xfId="4059"/>
    <cellStyle name="Normal 6 8 3 3 3" xfId="1286"/>
    <cellStyle name="Normal 6 8 3 3 3 2" xfId="2305"/>
    <cellStyle name="Normal 6 8 3 3 4" xfId="1809"/>
    <cellStyle name="Normal 6 8 3 3 5" xfId="2807"/>
    <cellStyle name="Normal 6 8 3 3 6" xfId="3309"/>
    <cellStyle name="Normal 6 8 3 3 7" xfId="3811"/>
    <cellStyle name="Normal 6 8 3 4" xfId="914"/>
    <cellStyle name="Normal 6 8 3 4 2" xfId="1410"/>
    <cellStyle name="Normal 6 8 3 4 2 2" xfId="2429"/>
    <cellStyle name="Normal 6 8 3 4 3" xfId="1933"/>
    <cellStyle name="Normal 6 8 3 4 4" xfId="2931"/>
    <cellStyle name="Normal 6 8 3 4 5" xfId="3433"/>
    <cellStyle name="Normal 6 8 3 4 6" xfId="3935"/>
    <cellStyle name="Normal 6 8 3 5" xfId="1162"/>
    <cellStyle name="Normal 6 8 3 5 2" xfId="2181"/>
    <cellStyle name="Normal 6 8 3 6" xfId="1685"/>
    <cellStyle name="Normal 6 8 3 7" xfId="2683"/>
    <cellStyle name="Normal 6 8 3 8" xfId="3185"/>
    <cellStyle name="Normal 6 8 3 9" xfId="3687"/>
    <cellStyle name="Normal 6 8 4" xfId="723"/>
    <cellStyle name="Normal 6 8 4 2" xfId="847"/>
    <cellStyle name="Normal 6 8 4 2 2" xfId="1095"/>
    <cellStyle name="Normal 6 8 4 2 2 2" xfId="1591"/>
    <cellStyle name="Normal 6 8 4 2 2 2 2" xfId="2610"/>
    <cellStyle name="Normal 6 8 4 2 2 3" xfId="2114"/>
    <cellStyle name="Normal 6 8 4 2 2 4" xfId="3112"/>
    <cellStyle name="Normal 6 8 4 2 2 5" xfId="3614"/>
    <cellStyle name="Normal 6 8 4 2 2 6" xfId="4116"/>
    <cellStyle name="Normal 6 8 4 2 3" xfId="1343"/>
    <cellStyle name="Normal 6 8 4 2 3 2" xfId="2362"/>
    <cellStyle name="Normal 6 8 4 2 4" xfId="1866"/>
    <cellStyle name="Normal 6 8 4 2 5" xfId="2864"/>
    <cellStyle name="Normal 6 8 4 2 6" xfId="3366"/>
    <cellStyle name="Normal 6 8 4 2 7" xfId="3868"/>
    <cellStyle name="Normal 6 8 4 3" xfId="971"/>
    <cellStyle name="Normal 6 8 4 3 2" xfId="1467"/>
    <cellStyle name="Normal 6 8 4 3 2 2" xfId="2486"/>
    <cellStyle name="Normal 6 8 4 3 3" xfId="1990"/>
    <cellStyle name="Normal 6 8 4 3 4" xfId="2988"/>
    <cellStyle name="Normal 6 8 4 3 5" xfId="3490"/>
    <cellStyle name="Normal 6 8 4 3 6" xfId="3992"/>
    <cellStyle name="Normal 6 8 4 4" xfId="1219"/>
    <cellStyle name="Normal 6 8 4 4 2" xfId="2238"/>
    <cellStyle name="Normal 6 8 4 5" xfId="1742"/>
    <cellStyle name="Normal 6 8 4 6" xfId="2740"/>
    <cellStyle name="Normal 6 8 4 7" xfId="3242"/>
    <cellStyle name="Normal 6 8 4 8" xfId="3744"/>
    <cellStyle name="Normal 6 8 5" xfId="748"/>
    <cellStyle name="Normal 6 8 5 2" xfId="996"/>
    <cellStyle name="Normal 6 8 5 2 2" xfId="1492"/>
    <cellStyle name="Normal 6 8 5 2 2 2" xfId="2511"/>
    <cellStyle name="Normal 6 8 5 2 3" xfId="2015"/>
    <cellStyle name="Normal 6 8 5 2 4" xfId="3013"/>
    <cellStyle name="Normal 6 8 5 2 5" xfId="3515"/>
    <cellStyle name="Normal 6 8 5 2 6" xfId="4017"/>
    <cellStyle name="Normal 6 8 5 3" xfId="1244"/>
    <cellStyle name="Normal 6 8 5 3 2" xfId="2263"/>
    <cellStyle name="Normal 6 8 5 4" xfId="1767"/>
    <cellStyle name="Normal 6 8 5 5" xfId="2765"/>
    <cellStyle name="Normal 6 8 5 6" xfId="3267"/>
    <cellStyle name="Normal 6 8 5 7" xfId="3769"/>
    <cellStyle name="Normal 6 8 6" xfId="872"/>
    <cellStyle name="Normal 6 8 6 2" xfId="1368"/>
    <cellStyle name="Normal 6 8 6 2 2" xfId="2387"/>
    <cellStyle name="Normal 6 8 6 3" xfId="1891"/>
    <cellStyle name="Normal 6 8 6 4" xfId="2889"/>
    <cellStyle name="Normal 6 8 6 5" xfId="3391"/>
    <cellStyle name="Normal 6 8 6 6" xfId="3893"/>
    <cellStyle name="Normal 6 8 7" xfId="1120"/>
    <cellStyle name="Normal 6 8 7 2" xfId="2139"/>
    <cellStyle name="Normal 6 8 8" xfId="1643"/>
    <cellStyle name="Normal 6 8 9" xfId="2641"/>
    <cellStyle name="Normal 6 9" xfId="630"/>
    <cellStyle name="Normal 7" xfId="166"/>
    <cellStyle name="Normal 7 2" xfId="490"/>
    <cellStyle name="Normal 8" xfId="491"/>
    <cellStyle name="Normal 8 2" xfId="4325"/>
    <cellStyle name="Normal 8 3" xfId="4212"/>
    <cellStyle name="Normal 9" xfId="492"/>
    <cellStyle name="Normal 9 2" xfId="4216"/>
    <cellStyle name="Note" xfId="70" builtinId="10" customBuiltin="1"/>
    <cellStyle name="Note 10" xfId="493"/>
    <cellStyle name="Note 11" xfId="494"/>
    <cellStyle name="Note 2" xfId="71"/>
    <cellStyle name="Note 2 2" xfId="146"/>
    <cellStyle name="Note 2 2 2" xfId="496"/>
    <cellStyle name="Note 2 2 2 2" xfId="4306"/>
    <cellStyle name="Note 2 3" xfId="495"/>
    <cellStyle name="Note 2 3 2" xfId="4261"/>
    <cellStyle name="Note 2_Allocators" xfId="497"/>
    <cellStyle name="Note 3" xfId="72"/>
    <cellStyle name="Note 3 2" xfId="147"/>
    <cellStyle name="Note 3 2 2" xfId="499"/>
    <cellStyle name="Note 3 2 2 2" xfId="4307"/>
    <cellStyle name="Note 3 3" xfId="500"/>
    <cellStyle name="Note 3 3 2" xfId="4262"/>
    <cellStyle name="Note 3 4" xfId="498"/>
    <cellStyle name="Note 3_Allocators" xfId="501"/>
    <cellStyle name="Note 4" xfId="73"/>
    <cellStyle name="Note 4 2" xfId="148"/>
    <cellStyle name="Note 4 2 2" xfId="503"/>
    <cellStyle name="Note 4 2 2 2" xfId="4308"/>
    <cellStyle name="Note 4 3" xfId="502"/>
    <cellStyle name="Note 4 3 2" xfId="4263"/>
    <cellStyle name="Note 4_Allocators" xfId="504"/>
    <cellStyle name="Note 5" xfId="505"/>
    <cellStyle name="Note 5 2" xfId="4260"/>
    <cellStyle name="Note 5 3" xfId="4195"/>
    <cellStyle name="Note 6" xfId="506"/>
    <cellStyle name="Note 6 2" xfId="507"/>
    <cellStyle name="Note 6 2 2" xfId="4326"/>
    <cellStyle name="Note 6 3" xfId="4213"/>
    <cellStyle name="Note 6_Allocators" xfId="508"/>
    <cellStyle name="Note 7" xfId="509"/>
    <cellStyle name="Note 7 2" xfId="510"/>
    <cellStyle name="Note 7 3" xfId="4217"/>
    <cellStyle name="Note 8" xfId="511"/>
    <cellStyle name="Note 9" xfId="512"/>
    <cellStyle name="nPlosion" xfId="513"/>
    <cellStyle name="nvision" xfId="514"/>
    <cellStyle name="Output" xfId="74" builtinId="21" customBuiltin="1"/>
    <cellStyle name="Output 2" xfId="515"/>
    <cellStyle name="Output 3" xfId="516"/>
    <cellStyle name="Output 4" xfId="517"/>
    <cellStyle name="Output 5" xfId="518"/>
    <cellStyle name="Output 6" xfId="519"/>
    <cellStyle name="Output 7" xfId="4139"/>
    <cellStyle name="Percent" xfId="75" builtinId="5"/>
    <cellStyle name="Percent 10" xfId="520"/>
    <cellStyle name="Percent 11" xfId="521"/>
    <cellStyle name="Percent 12" xfId="522"/>
    <cellStyle name="Percent 13" xfId="523"/>
    <cellStyle name="Percent 13 10" xfId="3129"/>
    <cellStyle name="Percent 13 11" xfId="3631"/>
    <cellStyle name="Percent 13 2" xfId="631"/>
    <cellStyle name="Percent 13 2 2" xfId="727"/>
    <cellStyle name="Percent 13 2 2 2" xfId="851"/>
    <cellStyle name="Percent 13 2 2 2 2" xfId="1099"/>
    <cellStyle name="Percent 13 2 2 2 2 2" xfId="1595"/>
    <cellStyle name="Percent 13 2 2 2 2 2 2" xfId="2614"/>
    <cellStyle name="Percent 13 2 2 2 2 3" xfId="2118"/>
    <cellStyle name="Percent 13 2 2 2 2 4" xfId="3116"/>
    <cellStyle name="Percent 13 2 2 2 2 5" xfId="3618"/>
    <cellStyle name="Percent 13 2 2 2 2 6" xfId="4120"/>
    <cellStyle name="Percent 13 2 2 2 3" xfId="1347"/>
    <cellStyle name="Percent 13 2 2 2 3 2" xfId="2366"/>
    <cellStyle name="Percent 13 2 2 2 4" xfId="1870"/>
    <cellStyle name="Percent 13 2 2 2 5" xfId="2868"/>
    <cellStyle name="Percent 13 2 2 2 6" xfId="3370"/>
    <cellStyle name="Percent 13 2 2 2 7" xfId="3872"/>
    <cellStyle name="Percent 13 2 2 3" xfId="975"/>
    <cellStyle name="Percent 13 2 2 3 2" xfId="1471"/>
    <cellStyle name="Percent 13 2 2 3 2 2" xfId="2490"/>
    <cellStyle name="Percent 13 2 2 3 3" xfId="1994"/>
    <cellStyle name="Percent 13 2 2 3 4" xfId="2992"/>
    <cellStyle name="Percent 13 2 2 3 5" xfId="3494"/>
    <cellStyle name="Percent 13 2 2 3 6" xfId="3996"/>
    <cellStyle name="Percent 13 2 2 4" xfId="1223"/>
    <cellStyle name="Percent 13 2 2 4 2" xfId="2242"/>
    <cellStyle name="Percent 13 2 2 5" xfId="1746"/>
    <cellStyle name="Percent 13 2 2 6" xfId="2744"/>
    <cellStyle name="Percent 13 2 2 7" xfId="3246"/>
    <cellStyle name="Percent 13 2 2 8" xfId="3748"/>
    <cellStyle name="Percent 13 2 3" xfId="756"/>
    <cellStyle name="Percent 13 2 3 2" xfId="1004"/>
    <cellStyle name="Percent 13 2 3 2 2" xfId="1500"/>
    <cellStyle name="Percent 13 2 3 2 2 2" xfId="2519"/>
    <cellStyle name="Percent 13 2 3 2 3" xfId="2023"/>
    <cellStyle name="Percent 13 2 3 2 4" xfId="3021"/>
    <cellStyle name="Percent 13 2 3 2 5" xfId="3523"/>
    <cellStyle name="Percent 13 2 3 2 6" xfId="4025"/>
    <cellStyle name="Percent 13 2 3 3" xfId="1252"/>
    <cellStyle name="Percent 13 2 3 3 2" xfId="2271"/>
    <cellStyle name="Percent 13 2 3 4" xfId="1775"/>
    <cellStyle name="Percent 13 2 3 5" xfId="2773"/>
    <cellStyle name="Percent 13 2 3 6" xfId="3275"/>
    <cellStyle name="Percent 13 2 3 7" xfId="3777"/>
    <cellStyle name="Percent 13 2 4" xfId="880"/>
    <cellStyle name="Percent 13 2 4 2" xfId="1376"/>
    <cellStyle name="Percent 13 2 4 2 2" xfId="2395"/>
    <cellStyle name="Percent 13 2 4 3" xfId="1899"/>
    <cellStyle name="Percent 13 2 4 4" xfId="2897"/>
    <cellStyle name="Percent 13 2 4 5" xfId="3399"/>
    <cellStyle name="Percent 13 2 4 6" xfId="3901"/>
    <cellStyle name="Percent 13 2 5" xfId="1128"/>
    <cellStyle name="Percent 13 2 5 2" xfId="2147"/>
    <cellStyle name="Percent 13 2 6" xfId="1651"/>
    <cellStyle name="Percent 13 2 7" xfId="2649"/>
    <cellStyle name="Percent 13 2 8" xfId="3151"/>
    <cellStyle name="Percent 13 2 9" xfId="3653"/>
    <cellStyle name="Percent 13 3" xfId="652"/>
    <cellStyle name="Percent 13 3 2" xfId="728"/>
    <cellStyle name="Percent 13 3 2 2" xfId="852"/>
    <cellStyle name="Percent 13 3 2 2 2" xfId="1100"/>
    <cellStyle name="Percent 13 3 2 2 2 2" xfId="1596"/>
    <cellStyle name="Percent 13 3 2 2 2 2 2" xfId="2615"/>
    <cellStyle name="Percent 13 3 2 2 2 3" xfId="2119"/>
    <cellStyle name="Percent 13 3 2 2 2 4" xfId="3117"/>
    <cellStyle name="Percent 13 3 2 2 2 5" xfId="3619"/>
    <cellStyle name="Percent 13 3 2 2 2 6" xfId="4121"/>
    <cellStyle name="Percent 13 3 2 2 3" xfId="1348"/>
    <cellStyle name="Percent 13 3 2 2 3 2" xfId="2367"/>
    <cellStyle name="Percent 13 3 2 2 4" xfId="1871"/>
    <cellStyle name="Percent 13 3 2 2 5" xfId="2869"/>
    <cellStyle name="Percent 13 3 2 2 6" xfId="3371"/>
    <cellStyle name="Percent 13 3 2 2 7" xfId="3873"/>
    <cellStyle name="Percent 13 3 2 3" xfId="976"/>
    <cellStyle name="Percent 13 3 2 3 2" xfId="1472"/>
    <cellStyle name="Percent 13 3 2 3 2 2" xfId="2491"/>
    <cellStyle name="Percent 13 3 2 3 3" xfId="1995"/>
    <cellStyle name="Percent 13 3 2 3 4" xfId="2993"/>
    <cellStyle name="Percent 13 3 2 3 5" xfId="3495"/>
    <cellStyle name="Percent 13 3 2 3 6" xfId="3997"/>
    <cellStyle name="Percent 13 3 2 4" xfId="1224"/>
    <cellStyle name="Percent 13 3 2 4 2" xfId="2243"/>
    <cellStyle name="Percent 13 3 2 5" xfId="1747"/>
    <cellStyle name="Percent 13 3 2 6" xfId="2745"/>
    <cellStyle name="Percent 13 3 2 7" xfId="3247"/>
    <cellStyle name="Percent 13 3 2 8" xfId="3749"/>
    <cellStyle name="Percent 13 3 3" xfId="776"/>
    <cellStyle name="Percent 13 3 3 2" xfId="1024"/>
    <cellStyle name="Percent 13 3 3 2 2" xfId="1520"/>
    <cellStyle name="Percent 13 3 3 2 2 2" xfId="2539"/>
    <cellStyle name="Percent 13 3 3 2 3" xfId="2043"/>
    <cellStyle name="Percent 13 3 3 2 4" xfId="3041"/>
    <cellStyle name="Percent 13 3 3 2 5" xfId="3543"/>
    <cellStyle name="Percent 13 3 3 2 6" xfId="4045"/>
    <cellStyle name="Percent 13 3 3 3" xfId="1272"/>
    <cellStyle name="Percent 13 3 3 3 2" xfId="2291"/>
    <cellStyle name="Percent 13 3 3 4" xfId="1795"/>
    <cellStyle name="Percent 13 3 3 5" xfId="2793"/>
    <cellStyle name="Percent 13 3 3 6" xfId="3295"/>
    <cellStyle name="Percent 13 3 3 7" xfId="3797"/>
    <cellStyle name="Percent 13 3 4" xfId="900"/>
    <cellStyle name="Percent 13 3 4 2" xfId="1396"/>
    <cellStyle name="Percent 13 3 4 2 2" xfId="2415"/>
    <cellStyle name="Percent 13 3 4 3" xfId="1919"/>
    <cellStyle name="Percent 13 3 4 4" xfId="2917"/>
    <cellStyle name="Percent 13 3 4 5" xfId="3419"/>
    <cellStyle name="Percent 13 3 4 6" xfId="3921"/>
    <cellStyle name="Percent 13 3 5" xfId="1148"/>
    <cellStyle name="Percent 13 3 5 2" xfId="2167"/>
    <cellStyle name="Percent 13 3 6" xfId="1671"/>
    <cellStyle name="Percent 13 3 7" xfId="2669"/>
    <cellStyle name="Percent 13 3 8" xfId="3171"/>
    <cellStyle name="Percent 13 3 9" xfId="3673"/>
    <cellStyle name="Percent 13 4" xfId="726"/>
    <cellStyle name="Percent 13 4 2" xfId="850"/>
    <cellStyle name="Percent 13 4 2 2" xfId="1098"/>
    <cellStyle name="Percent 13 4 2 2 2" xfId="1594"/>
    <cellStyle name="Percent 13 4 2 2 2 2" xfId="2613"/>
    <cellStyle name="Percent 13 4 2 2 3" xfId="2117"/>
    <cellStyle name="Percent 13 4 2 2 4" xfId="3115"/>
    <cellStyle name="Percent 13 4 2 2 5" xfId="3617"/>
    <cellStyle name="Percent 13 4 2 2 6" xfId="4119"/>
    <cellStyle name="Percent 13 4 2 3" xfId="1346"/>
    <cellStyle name="Percent 13 4 2 3 2" xfId="2365"/>
    <cellStyle name="Percent 13 4 2 4" xfId="1869"/>
    <cellStyle name="Percent 13 4 2 5" xfId="2867"/>
    <cellStyle name="Percent 13 4 2 6" xfId="3369"/>
    <cellStyle name="Percent 13 4 2 7" xfId="3871"/>
    <cellStyle name="Percent 13 4 3" xfId="974"/>
    <cellStyle name="Percent 13 4 3 2" xfId="1470"/>
    <cellStyle name="Percent 13 4 3 2 2" xfId="2489"/>
    <cellStyle name="Percent 13 4 3 3" xfId="1993"/>
    <cellStyle name="Percent 13 4 3 4" xfId="2991"/>
    <cellStyle name="Percent 13 4 3 5" xfId="3493"/>
    <cellStyle name="Percent 13 4 3 6" xfId="3995"/>
    <cellStyle name="Percent 13 4 4" xfId="1222"/>
    <cellStyle name="Percent 13 4 4 2" xfId="2241"/>
    <cellStyle name="Percent 13 4 5" xfId="1745"/>
    <cellStyle name="Percent 13 4 6" xfId="2743"/>
    <cellStyle name="Percent 13 4 7" xfId="3245"/>
    <cellStyle name="Percent 13 4 8" xfId="3747"/>
    <cellStyle name="Percent 13 5" xfId="734"/>
    <cellStyle name="Percent 13 5 2" xfId="982"/>
    <cellStyle name="Percent 13 5 2 2" xfId="1478"/>
    <cellStyle name="Percent 13 5 2 2 2" xfId="2497"/>
    <cellStyle name="Percent 13 5 2 3" xfId="2001"/>
    <cellStyle name="Percent 13 5 2 4" xfId="2999"/>
    <cellStyle name="Percent 13 5 2 5" xfId="3501"/>
    <cellStyle name="Percent 13 5 2 6" xfId="4003"/>
    <cellStyle name="Percent 13 5 3" xfId="1230"/>
    <cellStyle name="Percent 13 5 3 2" xfId="2249"/>
    <cellStyle name="Percent 13 5 4" xfId="1753"/>
    <cellStyle name="Percent 13 5 5" xfId="2751"/>
    <cellStyle name="Percent 13 5 6" xfId="3253"/>
    <cellStyle name="Percent 13 5 7" xfId="3755"/>
    <cellStyle name="Percent 13 6" xfId="858"/>
    <cellStyle name="Percent 13 6 2" xfId="1354"/>
    <cellStyle name="Percent 13 6 2 2" xfId="2373"/>
    <cellStyle name="Percent 13 6 3" xfId="1877"/>
    <cellStyle name="Percent 13 6 4" xfId="2875"/>
    <cellStyle name="Percent 13 6 5" xfId="3377"/>
    <cellStyle name="Percent 13 6 6" xfId="3879"/>
    <cellStyle name="Percent 13 7" xfId="1106"/>
    <cellStyle name="Percent 13 7 2" xfId="2125"/>
    <cellStyle name="Percent 13 8" xfId="1629"/>
    <cellStyle name="Percent 13 9" xfId="2627"/>
    <cellStyle name="Percent 2" xfId="76"/>
    <cellStyle name="Percent 2 2" xfId="77"/>
    <cellStyle name="Percent 2 2 2" xfId="78"/>
    <cellStyle name="Percent 2 2 2 2" xfId="149"/>
    <cellStyle name="Percent 2 2 2 2 2" xfId="4309"/>
    <cellStyle name="Percent 2 2 2 3" xfId="4265"/>
    <cellStyle name="Percent 2 2 3" xfId="79"/>
    <cellStyle name="Percent 2 2 3 2" xfId="150"/>
    <cellStyle name="Percent 2 2 3 2 2" xfId="4310"/>
    <cellStyle name="Percent 2 2 3 3" xfId="4266"/>
    <cellStyle name="Percent 2 2 4" xfId="80"/>
    <cellStyle name="Percent 2 2 4 2" xfId="151"/>
    <cellStyle name="Percent 2 2 4 2 2" xfId="4311"/>
    <cellStyle name="Percent 2 2 4 3" xfId="4267"/>
    <cellStyle name="Percent 2 2 5" xfId="4264"/>
    <cellStyle name="Percent 2 3" xfId="81"/>
    <cellStyle name="Percent 2 3 2" xfId="82"/>
    <cellStyle name="Percent 2 3 2 2" xfId="152"/>
    <cellStyle name="Percent 2 3 2 2 2" xfId="4312"/>
    <cellStyle name="Percent 2 3 2 3" xfId="4269"/>
    <cellStyle name="Percent 2 3 3" xfId="83"/>
    <cellStyle name="Percent 2 3 3 2" xfId="153"/>
    <cellStyle name="Percent 2 3 3 2 2" xfId="4313"/>
    <cellStyle name="Percent 2 3 3 3" xfId="4270"/>
    <cellStyle name="Percent 2 3 4" xfId="84"/>
    <cellStyle name="Percent 2 3 4 2" xfId="154"/>
    <cellStyle name="Percent 2 3 4 2 2" xfId="4314"/>
    <cellStyle name="Percent 2 3 4 3" xfId="4271"/>
    <cellStyle name="Percent 2 3 5" xfId="4268"/>
    <cellStyle name="Percent 2 4" xfId="85"/>
    <cellStyle name="Percent 2 4 2" xfId="155"/>
    <cellStyle name="Percent 2 4 2 2" xfId="4315"/>
    <cellStyle name="Percent 2 4 3" xfId="4272"/>
    <cellStyle name="Percent 2 5" xfId="86"/>
    <cellStyle name="Percent 2 5 2" xfId="156"/>
    <cellStyle name="Percent 2 5 2 2" xfId="4316"/>
    <cellStyle name="Percent 2 5 3" xfId="4273"/>
    <cellStyle name="Percent 2 6" xfId="87"/>
    <cellStyle name="Percent 2 6 2" xfId="157"/>
    <cellStyle name="Percent 2 6 2 2" xfId="4317"/>
    <cellStyle name="Percent 2 6 3" xfId="4274"/>
    <cellStyle name="Percent 2 7" xfId="100"/>
    <cellStyle name="Percent 2 7 2" xfId="1607"/>
    <cellStyle name="Percent 3" xfId="88"/>
    <cellStyle name="Percent 3 2" xfId="89"/>
    <cellStyle name="Percent 3 2 2" xfId="158"/>
    <cellStyle name="Percent 3 2 2 2" xfId="4318"/>
    <cellStyle name="Percent 3 2 3" xfId="4276"/>
    <cellStyle name="Percent 3 3" xfId="90"/>
    <cellStyle name="Percent 3 3 2" xfId="159"/>
    <cellStyle name="Percent 3 3 2 2" xfId="4319"/>
    <cellStyle name="Percent 3 3 3" xfId="4277"/>
    <cellStyle name="Percent 3 4" xfId="91"/>
    <cellStyle name="Percent 3 4 2" xfId="160"/>
    <cellStyle name="Percent 3 4 2 2" xfId="4320"/>
    <cellStyle name="Percent 3 4 3" xfId="603"/>
    <cellStyle name="Percent 3 4 3 2" xfId="4278"/>
    <cellStyle name="Percent 3 5" xfId="118"/>
    <cellStyle name="Percent 3 5 2" xfId="632"/>
    <cellStyle name="Percent 3 5 2 2" xfId="4283"/>
    <cellStyle name="Percent 3 5 3" xfId="1616"/>
    <cellStyle name="Percent 3 6" xfId="179"/>
    <cellStyle name="Percent 3 6 2" xfId="4275"/>
    <cellStyle name="Percent 3 7" xfId="4329"/>
    <cellStyle name="Percent 4" xfId="165"/>
    <cellStyle name="Percent 4 2" xfId="525"/>
    <cellStyle name="Percent 4 3" xfId="526"/>
    <cellStyle name="Percent 4 4" xfId="527"/>
    <cellStyle name="Percent 4 5" xfId="524"/>
    <cellStyle name="Percent 5" xfId="528"/>
    <cellStyle name="Percent 5 2" xfId="529"/>
    <cellStyle name="Percent 6" xfId="530"/>
    <cellStyle name="Percent 6 2" xfId="531"/>
    <cellStyle name="Percent 6 3" xfId="4232"/>
    <cellStyle name="Percent 7" xfId="532"/>
    <cellStyle name="Percent 8" xfId="533"/>
    <cellStyle name="Percent 9" xfId="534"/>
    <cellStyle name="PSChar" xfId="92"/>
    <cellStyle name="PSChar 2" xfId="119"/>
    <cellStyle name="PSChar 2 2" xfId="180"/>
    <cellStyle name="PSChar 2 3" xfId="535"/>
    <cellStyle name="PSChar 3" xfId="102"/>
    <cellStyle name="PSChar 3 2" xfId="537"/>
    <cellStyle name="PSChar 3 3" xfId="536"/>
    <cellStyle name="PSChar 4" xfId="538"/>
    <cellStyle name="PSChar 5" xfId="539"/>
    <cellStyle name="PSChar 6" xfId="540"/>
    <cellStyle name="PSDate" xfId="120"/>
    <cellStyle name="PSDate 2" xfId="181"/>
    <cellStyle name="PSDate 2 2" xfId="541"/>
    <cellStyle name="PSDate 2 3" xfId="542"/>
    <cellStyle name="PSDate 3" xfId="543"/>
    <cellStyle name="PSDate 3 2" xfId="544"/>
    <cellStyle name="PSDate 4" xfId="545"/>
    <cellStyle name="PSDate 5" xfId="546"/>
    <cellStyle name="PSDate 6" xfId="547"/>
    <cellStyle name="PSDec" xfId="103"/>
    <cellStyle name="PSDec 2" xfId="121"/>
    <cellStyle name="PSDec 2 2" xfId="182"/>
    <cellStyle name="PSDec 2 3" xfId="548"/>
    <cellStyle name="PSDec 3" xfId="168"/>
    <cellStyle name="PSDec 3 2" xfId="549"/>
    <cellStyle name="PSDec 4" xfId="550"/>
    <cellStyle name="PSDec 5" xfId="551"/>
    <cellStyle name="PSDec 6" xfId="552"/>
    <cellStyle name="PSHeading" xfId="104"/>
    <cellStyle name="PSHeading 10" xfId="553"/>
    <cellStyle name="PSHeading 11" xfId="554"/>
    <cellStyle name="PSHeading 2" xfId="122"/>
    <cellStyle name="PSHeading 2 2" xfId="555"/>
    <cellStyle name="PSHeading 2 3" xfId="556"/>
    <cellStyle name="PSHeading 2_108 Summary" xfId="557"/>
    <cellStyle name="PSHeading 3" xfId="558"/>
    <cellStyle name="PSHeading 3 2" xfId="559"/>
    <cellStyle name="PSHeading 3_108 Summary" xfId="560"/>
    <cellStyle name="PSHeading 4" xfId="561"/>
    <cellStyle name="PSHeading 5" xfId="562"/>
    <cellStyle name="PSHeading 6" xfId="563"/>
    <cellStyle name="PSHeading 7" xfId="564"/>
    <cellStyle name="PSHeading 8" xfId="565"/>
    <cellStyle name="PSHeading 9" xfId="566"/>
    <cellStyle name="PSHeading_101 check" xfId="567"/>
    <cellStyle name="PSInt" xfId="105"/>
    <cellStyle name="PSInt 2" xfId="169"/>
    <cellStyle name="PSInt 2 2" xfId="568"/>
    <cellStyle name="PSInt 2 3" xfId="569"/>
    <cellStyle name="PSInt 3" xfId="570"/>
    <cellStyle name="PSInt 3 2" xfId="571"/>
    <cellStyle name="PSInt 4" xfId="572"/>
    <cellStyle name="PSInt 5" xfId="573"/>
    <cellStyle name="PSInt 6" xfId="574"/>
    <cellStyle name="PSSpacer" xfId="123"/>
    <cellStyle name="PSSpacer 2" xfId="183"/>
    <cellStyle name="PSSpacer 2 2" xfId="575"/>
    <cellStyle name="PSSpacer 2 3" xfId="576"/>
    <cellStyle name="PSSpacer 3" xfId="577"/>
    <cellStyle name="PSSpacer 3 2" xfId="578"/>
    <cellStyle name="PSSpacer 4" xfId="579"/>
    <cellStyle name="PSSpacer 5" xfId="580"/>
    <cellStyle name="PSSpacer 6" xfId="581"/>
    <cellStyle name="Title" xfId="93" builtinId="15" customBuiltin="1"/>
    <cellStyle name="Title 2" xfId="582"/>
    <cellStyle name="Title 2 2" xfId="4198"/>
    <cellStyle name="Title 3" xfId="583"/>
    <cellStyle name="Title 4" xfId="584"/>
    <cellStyle name="Title 5" xfId="585"/>
    <cellStyle name="Title 6" xfId="4130"/>
    <cellStyle name="Total" xfId="94" builtinId="25" customBuiltin="1"/>
    <cellStyle name="Total 2" xfId="586"/>
    <cellStyle name="Total 2 2" xfId="4199"/>
    <cellStyle name="Total 3" xfId="587"/>
    <cellStyle name="Total 4" xfId="588"/>
    <cellStyle name="Total 5" xfId="589"/>
    <cellStyle name="Total 6" xfId="590"/>
    <cellStyle name="Total 7" xfId="591"/>
    <cellStyle name="Total 8" xfId="592"/>
    <cellStyle name="Total 9" xfId="4145"/>
    <cellStyle name="Warning Text" xfId="95" builtinId="11" customBuiltin="1"/>
    <cellStyle name="Warning Text 2" xfId="593"/>
    <cellStyle name="Warning Text 3" xfId="594"/>
    <cellStyle name="Warning Text 4" xfId="595"/>
    <cellStyle name="Warning Text 5" xfId="596"/>
    <cellStyle name="Warning Text 6" xfId="597"/>
    <cellStyle name="Warning Text 7" xfId="414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CC"/>
      <color rgb="FFCCFF99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3:Y30"/>
  <sheetViews>
    <sheetView topLeftCell="E1" workbookViewId="0">
      <selection activeCell="N17" sqref="N17"/>
    </sheetView>
  </sheetViews>
  <sheetFormatPr defaultRowHeight="12.75" outlineLevelCol="1"/>
  <cols>
    <col min="2" max="2" width="1.7109375" customWidth="1"/>
    <col min="3" max="3" width="16.28515625" bestFit="1" customWidth="1"/>
    <col min="4" max="4" width="1.7109375" customWidth="1"/>
    <col min="5" max="5" width="14.140625" customWidth="1"/>
    <col min="6" max="6" width="1.7109375" customWidth="1"/>
    <col min="7" max="7" width="11.42578125" bestFit="1" customWidth="1"/>
    <col min="8" max="8" width="16.28515625" customWidth="1" outlineLevel="1"/>
    <col min="9" max="9" width="11.7109375" customWidth="1" outlineLevel="1"/>
    <col min="10" max="10" width="14.140625" style="50" customWidth="1" outlineLevel="1"/>
    <col min="11" max="11" width="1.7109375" style="50" customWidth="1"/>
    <col min="12" max="12" width="14.28515625" bestFit="1" customWidth="1"/>
    <col min="13" max="13" width="2.7109375" customWidth="1"/>
    <col min="14" max="14" width="17.28515625" bestFit="1" customWidth="1"/>
    <col min="15" max="15" width="1.7109375" customWidth="1"/>
    <col min="16" max="16" width="13.140625" bestFit="1" customWidth="1"/>
    <col min="17" max="17" width="1.5703125" style="50" customWidth="1"/>
    <col min="18" max="18" width="1.5703125" customWidth="1"/>
    <col min="19" max="19" width="11.7109375" bestFit="1" customWidth="1"/>
    <col min="20" max="20" width="1.7109375" style="50" customWidth="1"/>
    <col min="21" max="21" width="10.7109375" bestFit="1" customWidth="1"/>
    <col min="22" max="22" width="9.5703125" bestFit="1" customWidth="1"/>
    <col min="23" max="23" width="1.7109375" style="50" customWidth="1"/>
    <col min="24" max="24" width="10.7109375" bestFit="1" customWidth="1"/>
    <col min="25" max="25" width="11.140625" bestFit="1" customWidth="1"/>
  </cols>
  <sheetData>
    <row r="3" spans="1:25">
      <c r="C3" s="185" t="s">
        <v>695</v>
      </c>
      <c r="E3" s="185" t="s">
        <v>701</v>
      </c>
      <c r="G3" s="185" t="s">
        <v>702</v>
      </c>
      <c r="H3" s="185" t="s">
        <v>695</v>
      </c>
      <c r="I3" s="185" t="s">
        <v>701</v>
      </c>
      <c r="J3" s="185" t="s">
        <v>714</v>
      </c>
      <c r="K3" s="185"/>
      <c r="L3" s="204" t="s">
        <v>712</v>
      </c>
      <c r="M3" s="204"/>
      <c r="N3" s="204"/>
      <c r="P3" s="185" t="s">
        <v>3</v>
      </c>
      <c r="Q3" s="186"/>
      <c r="R3" s="195"/>
      <c r="S3" s="186" t="s">
        <v>718</v>
      </c>
      <c r="T3" s="186"/>
      <c r="U3" s="186" t="s">
        <v>695</v>
      </c>
      <c r="V3" s="186" t="s">
        <v>695</v>
      </c>
      <c r="W3" s="186"/>
      <c r="X3" s="186" t="s">
        <v>701</v>
      </c>
      <c r="Y3" s="186" t="s">
        <v>701</v>
      </c>
    </row>
    <row r="4" spans="1:25">
      <c r="A4" s="185" t="s">
        <v>385</v>
      </c>
      <c r="B4" s="65"/>
      <c r="C4" s="185" t="s">
        <v>696</v>
      </c>
      <c r="E4" s="185" t="s">
        <v>696</v>
      </c>
      <c r="G4" s="185" t="s">
        <v>703</v>
      </c>
      <c r="H4" s="185" t="s">
        <v>386</v>
      </c>
      <c r="I4" s="185" t="s">
        <v>386</v>
      </c>
      <c r="J4" s="185" t="s">
        <v>715</v>
      </c>
      <c r="K4" s="185"/>
      <c r="L4" s="185" t="s">
        <v>708</v>
      </c>
      <c r="N4" s="185" t="s">
        <v>710</v>
      </c>
      <c r="P4" s="185" t="s">
        <v>717</v>
      </c>
      <c r="Q4" s="186"/>
      <c r="R4" s="195"/>
      <c r="S4" s="186" t="s">
        <v>386</v>
      </c>
      <c r="T4" s="186"/>
      <c r="U4" s="186" t="s">
        <v>696</v>
      </c>
      <c r="V4" s="186" t="s">
        <v>719</v>
      </c>
      <c r="W4" s="186"/>
      <c r="X4" s="186" t="s">
        <v>696</v>
      </c>
      <c r="Y4" s="186" t="s">
        <v>719</v>
      </c>
    </row>
    <row r="5" spans="1:25">
      <c r="A5" s="68" t="s">
        <v>392</v>
      </c>
      <c r="B5" s="69"/>
      <c r="C5" s="68" t="s">
        <v>697</v>
      </c>
      <c r="E5" s="68" t="s">
        <v>697</v>
      </c>
      <c r="G5" s="68" t="s">
        <v>389</v>
      </c>
      <c r="H5" s="68" t="s">
        <v>389</v>
      </c>
      <c r="I5" s="68" t="s">
        <v>389</v>
      </c>
      <c r="J5" s="68" t="s">
        <v>716</v>
      </c>
      <c r="K5" s="68"/>
      <c r="L5" s="68" t="s">
        <v>709</v>
      </c>
      <c r="N5" s="68" t="s">
        <v>711</v>
      </c>
      <c r="P5" s="68" t="s">
        <v>707</v>
      </c>
      <c r="Q5" s="68"/>
      <c r="R5" s="195"/>
      <c r="S5" s="68" t="s">
        <v>389</v>
      </c>
      <c r="T5" s="68"/>
      <c r="U5" s="68" t="s">
        <v>395</v>
      </c>
      <c r="V5" s="68" t="s">
        <v>395</v>
      </c>
      <c r="W5" s="68"/>
      <c r="X5" s="68" t="s">
        <v>395</v>
      </c>
      <c r="Y5" s="68" t="s">
        <v>395</v>
      </c>
    </row>
    <row r="6" spans="1:25">
      <c r="A6" s="70" t="s">
        <v>397</v>
      </c>
      <c r="B6" s="64"/>
      <c r="C6" s="70" t="s">
        <v>398</v>
      </c>
      <c r="E6" s="187" t="s">
        <v>399</v>
      </c>
      <c r="G6" s="187" t="s">
        <v>721</v>
      </c>
      <c r="H6" s="187" t="s">
        <v>705</v>
      </c>
      <c r="I6" s="187" t="s">
        <v>706</v>
      </c>
      <c r="J6" s="187" t="s">
        <v>713</v>
      </c>
      <c r="K6" s="187"/>
      <c r="L6" s="187" t="s">
        <v>401</v>
      </c>
      <c r="N6" s="187" t="s">
        <v>402</v>
      </c>
      <c r="P6" s="187" t="s">
        <v>722</v>
      </c>
      <c r="Q6" s="187"/>
      <c r="R6" s="195"/>
      <c r="S6" s="187" t="s">
        <v>404</v>
      </c>
      <c r="T6" s="187"/>
      <c r="U6" s="187" t="s">
        <v>405</v>
      </c>
      <c r="V6" s="197" t="s">
        <v>724</v>
      </c>
      <c r="W6" s="9"/>
      <c r="X6" s="187" t="s">
        <v>723</v>
      </c>
      <c r="Y6" s="187" t="s">
        <v>725</v>
      </c>
    </row>
    <row r="7" spans="1:25">
      <c r="A7" s="64"/>
      <c r="B7" s="64"/>
      <c r="C7" s="72"/>
      <c r="H7" s="72"/>
      <c r="I7" s="50"/>
      <c r="L7" s="50"/>
      <c r="R7" s="195"/>
      <c r="U7" s="50"/>
    </row>
    <row r="8" spans="1:25">
      <c r="A8" s="73" t="s">
        <v>22</v>
      </c>
      <c r="B8" s="64"/>
      <c r="C8" s="72">
        <v>253578405</v>
      </c>
      <c r="E8" s="188">
        <f ca="1">Proposed!S11</f>
        <v>252253131</v>
      </c>
      <c r="G8" s="188">
        <f ca="1">C8-E8</f>
        <v>1325274</v>
      </c>
      <c r="H8" s="72">
        <v>216341050</v>
      </c>
      <c r="I8" s="188">
        <f ca="1">Proposed!C11</f>
        <v>215744788</v>
      </c>
      <c r="J8" s="188">
        <f ca="1">H8-I8</f>
        <v>596262</v>
      </c>
      <c r="K8" s="188"/>
      <c r="L8" s="188">
        <f ca="1">ROUND($J8*L$27/$J$26,0)</f>
        <v>503884</v>
      </c>
      <c r="N8" s="188">
        <f ca="1">ROUND($J8*N$27/$J$26,0)</f>
        <v>377830</v>
      </c>
      <c r="P8" s="188">
        <f ca="1">G8+L8+N8</f>
        <v>2206988</v>
      </c>
      <c r="Q8" s="188"/>
      <c r="R8" s="195"/>
      <c r="S8" s="188">
        <v>232952481</v>
      </c>
      <c r="T8" s="188"/>
      <c r="U8" s="188">
        <v>39230243</v>
      </c>
      <c r="V8" s="193">
        <f>U8/S8</f>
        <v>0.16840448675023983</v>
      </c>
      <c r="X8" s="188">
        <f ca="1">U8-P8</f>
        <v>37023255</v>
      </c>
      <c r="Y8" s="193">
        <f ca="1">X8/S8</f>
        <v>0.15893050308401738</v>
      </c>
    </row>
    <row r="9" spans="1:25">
      <c r="A9" s="64"/>
      <c r="B9" s="64"/>
      <c r="C9" s="72"/>
      <c r="G9" s="188"/>
      <c r="H9" s="72"/>
      <c r="I9" s="50"/>
      <c r="J9" s="188"/>
      <c r="L9" s="188"/>
      <c r="N9" s="188"/>
      <c r="R9" s="195"/>
      <c r="S9" s="50"/>
      <c r="U9" s="50"/>
      <c r="X9" s="50"/>
      <c r="Y9" s="50"/>
    </row>
    <row r="10" spans="1:25">
      <c r="A10" s="64" t="s">
        <v>5</v>
      </c>
      <c r="B10" s="64"/>
      <c r="C10" s="72">
        <v>20481414</v>
      </c>
      <c r="E10" s="188">
        <f ca="1">Proposed!S13</f>
        <v>20307605</v>
      </c>
      <c r="G10" s="188">
        <f t="shared" ref="G10:G24" ca="1" si="0">C10-E10</f>
        <v>173809</v>
      </c>
      <c r="H10" s="72">
        <v>18632507</v>
      </c>
      <c r="I10" s="188">
        <f ca="1">Proposed!C13</f>
        <v>18576461</v>
      </c>
      <c r="J10" s="188">
        <f ca="1">H10-I10</f>
        <v>56046</v>
      </c>
      <c r="K10" s="188"/>
      <c r="L10" s="188">
        <f ca="1">ROUND($J10*L$27/$J$26,0)</f>
        <v>47363</v>
      </c>
      <c r="N10" s="188">
        <f ca="1">ROUND($J10*N$27/$J$26,0)</f>
        <v>35514</v>
      </c>
      <c r="P10" s="188">
        <f ca="1">G10+L10+N10</f>
        <v>256686</v>
      </c>
      <c r="Q10" s="188"/>
      <c r="R10" s="195"/>
      <c r="S10" s="188">
        <f>123507+21248222</f>
        <v>21371729</v>
      </c>
      <c r="T10" s="188"/>
      <c r="U10" s="188">
        <f>18886+2031816</f>
        <v>2050702</v>
      </c>
      <c r="V10" s="193">
        <f>U10/S10</f>
        <v>9.5953958615140597E-2</v>
      </c>
      <c r="X10" s="188">
        <f ca="1">U10-P10</f>
        <v>1794016</v>
      </c>
      <c r="Y10" s="193">
        <f ca="1">X10/S10</f>
        <v>8.3943418896992375E-2</v>
      </c>
    </row>
    <row r="11" spans="1:25">
      <c r="A11" s="64"/>
      <c r="B11" s="64"/>
      <c r="C11" s="72"/>
      <c r="G11" s="188"/>
      <c r="H11" s="72"/>
      <c r="I11" s="50"/>
      <c r="J11" s="188"/>
      <c r="L11" s="188"/>
      <c r="N11" s="188"/>
      <c r="R11" s="195"/>
      <c r="S11" s="50"/>
      <c r="U11" s="50"/>
      <c r="X11" s="50"/>
      <c r="Y11" s="50"/>
    </row>
    <row r="12" spans="1:25">
      <c r="A12" s="64" t="s">
        <v>86</v>
      </c>
      <c r="B12" s="64"/>
      <c r="C12" s="72">
        <v>59367152</v>
      </c>
      <c r="E12" s="188">
        <f ca="1">Proposed!S15</f>
        <v>58550682</v>
      </c>
      <c r="G12" s="188">
        <f t="shared" ca="1" si="0"/>
        <v>816470</v>
      </c>
      <c r="H12" s="72">
        <v>53484637</v>
      </c>
      <c r="I12" s="188">
        <f ca="1">Proposed!C15</f>
        <v>53330702</v>
      </c>
      <c r="J12" s="188">
        <f ca="1">H12-I12</f>
        <v>153935</v>
      </c>
      <c r="K12" s="188"/>
      <c r="L12" s="188">
        <f ca="1">ROUND($J12*L$27/$J$26,0)</f>
        <v>130086</v>
      </c>
      <c r="N12" s="188">
        <f ca="1">ROUND($J12*N$27/$J$26,0)</f>
        <v>97543</v>
      </c>
      <c r="P12" s="188">
        <f ca="1">G12+L12+N12</f>
        <v>1044099</v>
      </c>
      <c r="Q12" s="188"/>
      <c r="R12" s="195"/>
      <c r="S12" s="188">
        <f>411941+59833846</f>
        <v>60245787</v>
      </c>
      <c r="T12" s="188"/>
      <c r="U12" s="188">
        <f>37578+6334888</f>
        <v>6372466</v>
      </c>
      <c r="V12" s="193">
        <f>U12/S12</f>
        <v>0.10577446685193108</v>
      </c>
      <c r="X12" s="188">
        <f ca="1">U12-P12</f>
        <v>5328367</v>
      </c>
      <c r="Y12" s="193">
        <f ca="1">X12/S12</f>
        <v>8.8443811017025975E-2</v>
      </c>
    </row>
    <row r="13" spans="1:25">
      <c r="A13" s="64"/>
      <c r="B13" s="64"/>
      <c r="C13" s="72"/>
      <c r="G13" s="188"/>
      <c r="H13" s="72"/>
      <c r="I13" s="50"/>
      <c r="J13" s="188"/>
      <c r="L13" s="188"/>
      <c r="N13" s="188"/>
      <c r="R13" s="195"/>
      <c r="S13" s="50"/>
      <c r="U13" s="50"/>
      <c r="X13" s="50"/>
      <c r="Y13" s="50"/>
    </row>
    <row r="14" spans="1:25">
      <c r="A14" s="64" t="s">
        <v>87</v>
      </c>
      <c r="B14" s="64"/>
      <c r="C14" s="72">
        <v>56700064</v>
      </c>
      <c r="E14" s="188">
        <f ca="1">Proposed!S17</f>
        <v>55938928</v>
      </c>
      <c r="G14" s="188">
        <f t="shared" ca="1" si="0"/>
        <v>761136</v>
      </c>
      <c r="H14" s="72">
        <v>51515378</v>
      </c>
      <c r="I14" s="188">
        <f ca="1">Proposed!C17</f>
        <v>51375193</v>
      </c>
      <c r="J14" s="188">
        <f ca="1">H14-I14</f>
        <v>140185</v>
      </c>
      <c r="K14" s="188"/>
      <c r="L14" s="188">
        <f ca="1">ROUND($J14*L$27/$J$26,0)</f>
        <v>118466</v>
      </c>
      <c r="N14" s="188">
        <f ca="1">ROUND($J14*N$27/$J$26,0)</f>
        <v>88830</v>
      </c>
      <c r="P14" s="188">
        <f ca="1">G14+L14+N14</f>
        <v>968432</v>
      </c>
      <c r="Q14" s="188"/>
      <c r="R14" s="195"/>
      <c r="S14" s="188">
        <v>57443992</v>
      </c>
      <c r="T14" s="188"/>
      <c r="U14" s="188">
        <f>5267446</f>
        <v>5267446</v>
      </c>
      <c r="V14" s="193">
        <f>U14/S14</f>
        <v>9.1697074256259906E-2</v>
      </c>
      <c r="X14" s="188">
        <f ca="1">U14-P14</f>
        <v>4299014</v>
      </c>
      <c r="Y14" s="193">
        <f ca="1">X14/S14</f>
        <v>7.4838357334218689E-2</v>
      </c>
    </row>
    <row r="15" spans="1:25">
      <c r="A15" s="64"/>
      <c r="B15" s="64"/>
      <c r="C15" s="72"/>
      <c r="G15" s="188"/>
      <c r="H15" s="72"/>
      <c r="I15" s="50"/>
      <c r="J15" s="188"/>
      <c r="L15" s="188"/>
      <c r="N15" s="188"/>
      <c r="R15" s="195"/>
      <c r="S15" s="50"/>
      <c r="U15" s="50"/>
      <c r="X15" s="50"/>
      <c r="Y15" s="50"/>
    </row>
    <row r="16" spans="1:25">
      <c r="A16" s="64" t="s">
        <v>446</v>
      </c>
      <c r="B16" s="64"/>
      <c r="C16" s="72">
        <v>151888335</v>
      </c>
      <c r="E16" s="188">
        <f ca="1">Proposed!S19</f>
        <v>149024325</v>
      </c>
      <c r="G16" s="188">
        <f t="shared" ca="1" si="0"/>
        <v>2864010</v>
      </c>
      <c r="H16" s="72">
        <v>139030771</v>
      </c>
      <c r="I16" s="188">
        <f ca="1">Proposed!C19</f>
        <v>138769640</v>
      </c>
      <c r="J16" s="188">
        <f ca="1">H16-I16</f>
        <v>261131</v>
      </c>
      <c r="K16" s="188"/>
      <c r="L16" s="188">
        <f ca="1">ROUND($J16*L$27/$J$26,0)</f>
        <v>220674</v>
      </c>
      <c r="N16" s="188">
        <f ca="1">ROUND($J16*N$27/$J$26,0)</f>
        <v>165469</v>
      </c>
      <c r="P16" s="188">
        <f ca="1">G16+L16+N16</f>
        <v>3250153</v>
      </c>
      <c r="Q16" s="188"/>
      <c r="R16" s="195"/>
      <c r="S16" s="188">
        <v>157911866</v>
      </c>
      <c r="T16" s="188"/>
      <c r="U16" s="188">
        <v>13721483</v>
      </c>
      <c r="V16" s="193">
        <f>U16/S16</f>
        <v>8.6893299076080829E-2</v>
      </c>
      <c r="X16" s="188">
        <f ca="1">U16-P16</f>
        <v>10471330</v>
      </c>
      <c r="Y16" s="193">
        <f ca="1">X16/S16</f>
        <v>6.6311229581695913E-2</v>
      </c>
    </row>
    <row r="17" spans="1:25">
      <c r="A17" s="64"/>
      <c r="B17" s="64"/>
      <c r="C17" s="72"/>
      <c r="G17" s="188"/>
      <c r="H17" s="72"/>
      <c r="I17" s="50"/>
      <c r="J17" s="188"/>
      <c r="L17" s="188"/>
      <c r="N17" s="188"/>
      <c r="R17" s="195"/>
      <c r="S17" s="50"/>
      <c r="U17" s="50"/>
      <c r="X17" s="50"/>
      <c r="Y17" s="50"/>
    </row>
    <row r="18" spans="1:25">
      <c r="A18" s="64" t="s">
        <v>453</v>
      </c>
      <c r="B18" s="64"/>
      <c r="C18" s="72">
        <v>12933291</v>
      </c>
      <c r="E18" s="188">
        <f ca="1">Proposed!S21</f>
        <v>12730695</v>
      </c>
      <c r="G18" s="188">
        <f t="shared" ca="1" si="0"/>
        <v>202596</v>
      </c>
      <c r="H18" s="72">
        <v>11535619</v>
      </c>
      <c r="I18" s="188">
        <f ca="1">Proposed!C21</f>
        <v>11504476</v>
      </c>
      <c r="J18" s="188">
        <f ca="1">H18-I18</f>
        <v>31143</v>
      </c>
      <c r="K18" s="188"/>
      <c r="L18" s="188">
        <f ca="1">ROUND($J18*L$27/$J$26,0)</f>
        <v>26318</v>
      </c>
      <c r="N18" s="188">
        <f ca="1">ROUND($J18*N$27/$J$26,0)</f>
        <v>19734</v>
      </c>
      <c r="P18" s="188">
        <f ca="1">G18+L18+N18</f>
        <v>248648</v>
      </c>
      <c r="Q18" s="188"/>
      <c r="R18" s="195"/>
      <c r="S18" s="188">
        <v>13123224</v>
      </c>
      <c r="T18" s="188"/>
      <c r="U18" s="188">
        <v>1851425</v>
      </c>
      <c r="V18" s="193">
        <f>U18/S18</f>
        <v>0.14108004252613535</v>
      </c>
      <c r="X18" s="188">
        <f ca="1">U18-P18</f>
        <v>1602777</v>
      </c>
      <c r="Y18" s="193">
        <f ca="1">X18/S18</f>
        <v>0.12213286917909806</v>
      </c>
    </row>
    <row r="19" spans="1:25">
      <c r="A19" s="64"/>
      <c r="B19" s="64"/>
      <c r="C19" s="72"/>
      <c r="G19" s="188"/>
      <c r="H19" s="72"/>
      <c r="I19" s="50"/>
      <c r="J19" s="188"/>
      <c r="L19" s="188"/>
      <c r="N19" s="188"/>
      <c r="R19" s="195"/>
      <c r="S19" s="50"/>
      <c r="U19" s="50"/>
      <c r="X19" s="50"/>
      <c r="Y19" s="50"/>
    </row>
    <row r="20" spans="1:25">
      <c r="A20" s="64" t="s">
        <v>189</v>
      </c>
      <c r="B20" s="64"/>
      <c r="C20" s="72">
        <v>211357</v>
      </c>
      <c r="E20" s="188">
        <f ca="1">Proposed!S23</f>
        <v>207859</v>
      </c>
      <c r="G20" s="188">
        <f t="shared" ca="1" si="0"/>
        <v>3498</v>
      </c>
      <c r="H20" s="72">
        <v>194881</v>
      </c>
      <c r="I20" s="188">
        <f ca="1">Proposed!C23</f>
        <v>194343</v>
      </c>
      <c r="J20" s="188">
        <f ca="1">H20-I20</f>
        <v>538</v>
      </c>
      <c r="K20" s="188"/>
      <c r="L20" s="188">
        <f ca="1">ROUND($J20*L$27/$J$26,0)</f>
        <v>455</v>
      </c>
      <c r="N20" s="188">
        <f ca="1">ROUND($J20*N$27/$J$26,0)</f>
        <v>341</v>
      </c>
      <c r="P20" s="188">
        <f ca="1">G20+L20+N20</f>
        <v>4294</v>
      </c>
      <c r="Q20" s="188"/>
      <c r="R20" s="195"/>
      <c r="S20" s="188">
        <v>221405</v>
      </c>
      <c r="T20" s="188"/>
      <c r="U20" s="188">
        <v>18091</v>
      </c>
      <c r="V20" s="193">
        <f>U20/S20</f>
        <v>8.1709988482644921E-2</v>
      </c>
      <c r="X20" s="188">
        <f ca="1">U20-P20</f>
        <v>13797</v>
      </c>
      <c r="Y20" s="193">
        <f ca="1">X20/S20</f>
        <v>6.2315665861204579E-2</v>
      </c>
    </row>
    <row r="21" spans="1:25">
      <c r="A21" s="64"/>
      <c r="B21" s="64"/>
      <c r="C21" s="72"/>
      <c r="G21" s="188"/>
      <c r="H21" s="72"/>
      <c r="I21" s="50"/>
      <c r="J21" s="188"/>
      <c r="L21" s="188"/>
      <c r="N21" s="188"/>
      <c r="R21" s="195"/>
      <c r="S21" s="50"/>
      <c r="U21" s="50"/>
      <c r="X21" s="50"/>
      <c r="Y21" s="50"/>
    </row>
    <row r="22" spans="1:25">
      <c r="A22" s="64" t="s">
        <v>6</v>
      </c>
      <c r="B22" s="64"/>
      <c r="C22" s="72">
        <v>9112879</v>
      </c>
      <c r="E22" s="188">
        <f ca="1">Proposed!S25</f>
        <v>9011875</v>
      </c>
      <c r="G22" s="188">
        <f t="shared" ca="1" si="0"/>
        <v>101004</v>
      </c>
      <c r="H22" s="72">
        <v>8254025</v>
      </c>
      <c r="I22" s="188">
        <f ca="1">Proposed!C25</f>
        <v>8231793.9999999991</v>
      </c>
      <c r="J22" s="188">
        <f ca="1">H22-I22</f>
        <v>22231.000000000931</v>
      </c>
      <c r="K22" s="188"/>
      <c r="L22" s="188">
        <f ca="1">ROUND($J22*L$27/$J$26,0)</f>
        <v>18787</v>
      </c>
      <c r="N22" s="188">
        <f ca="1">ROUND($J22*N$27/$J$26,0)</f>
        <v>14087</v>
      </c>
      <c r="P22" s="188">
        <f ca="1">G22+L22+N22</f>
        <v>133878</v>
      </c>
      <c r="Q22" s="188"/>
      <c r="R22" s="195"/>
      <c r="S22" s="188">
        <v>8984564</v>
      </c>
      <c r="T22" s="188"/>
      <c r="U22" s="188">
        <v>940867</v>
      </c>
      <c r="V22" s="193">
        <f>U22/S22</f>
        <v>0.10472038487343403</v>
      </c>
      <c r="X22" s="188">
        <f ca="1">U22-P22</f>
        <v>806989</v>
      </c>
      <c r="Y22" s="193">
        <f ca="1">X22/S22</f>
        <v>8.9819494858069907E-2</v>
      </c>
    </row>
    <row r="23" spans="1:25">
      <c r="A23" s="64"/>
      <c r="B23" s="64"/>
      <c r="C23" s="72"/>
      <c r="G23" s="188"/>
      <c r="H23" s="72"/>
      <c r="I23" s="50"/>
      <c r="J23" s="188"/>
      <c r="L23" s="188"/>
      <c r="N23" s="188"/>
      <c r="R23" s="195"/>
      <c r="S23" s="50"/>
      <c r="U23" s="50"/>
      <c r="X23" s="50"/>
      <c r="Y23" s="50"/>
    </row>
    <row r="24" spans="1:25">
      <c r="A24" s="64" t="s">
        <v>7</v>
      </c>
      <c r="B24" s="64"/>
      <c r="C24" s="83">
        <v>1521196</v>
      </c>
      <c r="E24" s="83">
        <f ca="1">Proposed!S27</f>
        <v>1506841</v>
      </c>
      <c r="G24" s="189">
        <f t="shared" ca="1" si="0"/>
        <v>14355</v>
      </c>
      <c r="H24" s="83">
        <v>1411343</v>
      </c>
      <c r="I24" s="83">
        <f ca="1">Proposed!C27</f>
        <v>1407108</v>
      </c>
      <c r="J24" s="189">
        <f ca="1">H24-I24</f>
        <v>4235</v>
      </c>
      <c r="K24" s="83"/>
      <c r="L24" s="189">
        <f ca="1">ROUND($J24*L$27/$J$26,0)</f>
        <v>3579</v>
      </c>
      <c r="N24" s="189">
        <f ca="1">ROUND($J24*N$27/$J$26,0)</f>
        <v>2684</v>
      </c>
      <c r="P24" s="189">
        <f ca="1">G24+L24+N24</f>
        <v>20618</v>
      </c>
      <c r="Q24" s="191"/>
      <c r="R24" s="195"/>
      <c r="S24" s="189">
        <v>1645931</v>
      </c>
      <c r="T24" s="191"/>
      <c r="U24" s="189">
        <v>123213</v>
      </c>
      <c r="V24" s="194">
        <f>U24/S24</f>
        <v>7.4859152661928108E-2</v>
      </c>
      <c r="X24" s="189">
        <f ca="1">U24-P24</f>
        <v>102595</v>
      </c>
      <c r="Y24" s="194">
        <f ca="1">X24/S24</f>
        <v>6.2332503610418664E-2</v>
      </c>
    </row>
    <row r="25" spans="1:25">
      <c r="A25" s="64"/>
      <c r="B25" s="64"/>
      <c r="C25" s="76"/>
      <c r="E25" s="76"/>
      <c r="H25" s="76"/>
      <c r="I25" s="76"/>
      <c r="K25" s="76"/>
      <c r="L25" s="50"/>
      <c r="N25" s="50"/>
      <c r="R25" s="195"/>
      <c r="S25" s="50"/>
      <c r="T25" s="192"/>
      <c r="U25" s="50"/>
      <c r="X25" s="50"/>
      <c r="Y25" s="50"/>
    </row>
    <row r="26" spans="1:25">
      <c r="A26" s="71" t="s">
        <v>3</v>
      </c>
      <c r="B26" s="64"/>
      <c r="C26" s="72">
        <f>SUM(C8:C25)</f>
        <v>565794093</v>
      </c>
      <c r="E26" s="72">
        <f ca="1">SUM(E8:E25)</f>
        <v>559531941</v>
      </c>
      <c r="G26" s="72">
        <f ca="1">SUM(G8:G25)</f>
        <v>6262152</v>
      </c>
      <c r="H26" s="72">
        <f>SUM(H8:H25)</f>
        <v>500400211</v>
      </c>
      <c r="I26" s="72">
        <f ca="1">SUM(I8:I25)</f>
        <v>499134505</v>
      </c>
      <c r="J26" s="72">
        <f ca="1">SUM(J8:J25)</f>
        <v>1265706.0000000009</v>
      </c>
      <c r="K26" s="72"/>
      <c r="L26" s="72">
        <f ca="1">SUM(L8:L25)</f>
        <v>1069612</v>
      </c>
      <c r="N26" s="72">
        <f ca="1">SUM(N8:N25)</f>
        <v>802032</v>
      </c>
      <c r="P26" s="72">
        <f ca="1">SUM(P8:P25)</f>
        <v>8133796</v>
      </c>
      <c r="Q26" s="72"/>
      <c r="R26" s="195"/>
      <c r="S26" s="72">
        <f>SUM(S8:S25)</f>
        <v>553900979</v>
      </c>
      <c r="T26" s="72"/>
      <c r="U26" s="72">
        <f>SUM(U8:U25)</f>
        <v>69575936</v>
      </c>
      <c r="V26" s="193">
        <f>U26/S26</f>
        <v>0.12561078358375677</v>
      </c>
      <c r="X26" s="72">
        <f ca="1">SUM(X8:X25)</f>
        <v>61442140</v>
      </c>
      <c r="Y26" s="193">
        <f ca="1">X26/S26</f>
        <v>0.11092621665144231</v>
      </c>
    </row>
    <row r="27" spans="1:25">
      <c r="H27" s="50"/>
      <c r="I27" s="50"/>
      <c r="L27" s="190">
        <v>1069612</v>
      </c>
      <c r="N27" s="190">
        <v>802032</v>
      </c>
    </row>
    <row r="28" spans="1:25" s="198" customFormat="1">
      <c r="L28" s="199"/>
      <c r="N28" s="199"/>
    </row>
    <row r="29" spans="1:25">
      <c r="A29" t="s">
        <v>698</v>
      </c>
      <c r="C29" s="9" t="s">
        <v>699</v>
      </c>
      <c r="E29" s="196" t="s">
        <v>720</v>
      </c>
      <c r="G29" s="196" t="s">
        <v>726</v>
      </c>
      <c r="H29" s="9" t="s">
        <v>699</v>
      </c>
      <c r="I29" s="196" t="s">
        <v>720</v>
      </c>
      <c r="J29" s="196" t="s">
        <v>726</v>
      </c>
      <c r="L29" s="196" t="s">
        <v>727</v>
      </c>
      <c r="N29" s="196" t="s">
        <v>727</v>
      </c>
      <c r="P29" s="196" t="s">
        <v>726</v>
      </c>
      <c r="S29" s="196" t="s">
        <v>728</v>
      </c>
      <c r="U29" s="196" t="s">
        <v>728</v>
      </c>
      <c r="V29" s="196" t="s">
        <v>728</v>
      </c>
      <c r="X29" s="196" t="s">
        <v>726</v>
      </c>
      <c r="Y29" s="196" t="s">
        <v>726</v>
      </c>
    </row>
    <row r="30" spans="1:25">
      <c r="C30" s="9" t="s">
        <v>700</v>
      </c>
      <c r="H30" s="9" t="s">
        <v>704</v>
      </c>
      <c r="I30" s="50"/>
      <c r="L30" s="196" t="s">
        <v>0</v>
      </c>
      <c r="N30" s="196" t="s">
        <v>0</v>
      </c>
      <c r="S30" s="196" t="s">
        <v>729</v>
      </c>
      <c r="U30" s="196" t="s">
        <v>729</v>
      </c>
      <c r="V30" s="196" t="s">
        <v>729</v>
      </c>
    </row>
  </sheetData>
  <mergeCells count="1">
    <mergeCell ref="L3:N3"/>
  </mergeCells>
  <pageMargins left="0.25" right="0.25" top="0.25" bottom="0.25" header="0.25" footer="0.25"/>
  <pageSetup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AD4588"/>
  <sheetViews>
    <sheetView showWhiteSpace="0" zoomScale="80" zoomScaleNormal="80" workbookViewId="0"/>
  </sheetViews>
  <sheetFormatPr defaultRowHeight="12.75" outlineLevelRow="1" outlineLevelCol="1"/>
  <cols>
    <col min="1" max="1" width="3.7109375" style="56" customWidth="1"/>
    <col min="2" max="2" width="3.7109375" style="112" customWidth="1"/>
    <col min="3" max="3" width="3.7109375" style="55" customWidth="1"/>
    <col min="4" max="4" width="52.5703125" style="1" customWidth="1"/>
    <col min="5" max="5" width="19.7109375" style="1" bestFit="1" customWidth="1"/>
    <col min="6" max="6" width="23.7109375" style="1" bestFit="1" customWidth="1"/>
    <col min="7" max="7" width="14.28515625" style="1" customWidth="1"/>
    <col min="8" max="8" width="15" style="1" bestFit="1" customWidth="1"/>
    <col min="9" max="9" width="15" bestFit="1" customWidth="1"/>
    <col min="10" max="10" width="14.28515625" customWidth="1"/>
    <col min="11" max="13" width="14.28515625" hidden="1" customWidth="1" outlineLevel="1"/>
    <col min="14" max="14" width="14.28515625" customWidth="1" collapsed="1"/>
    <col min="15" max="18" width="14.28515625" hidden="1" customWidth="1" outlineLevel="1"/>
    <col min="19" max="19" width="14.28515625" customWidth="1" collapsed="1"/>
    <col min="20" max="23" width="14.28515625" hidden="1" customWidth="1" outlineLevel="1"/>
    <col min="24" max="24" width="14.28515625" customWidth="1" collapsed="1"/>
    <col min="25" max="26" width="14.28515625" hidden="1" customWidth="1" outlineLevel="1"/>
    <col min="27" max="27" width="14.28515625" customWidth="1" collapsed="1"/>
    <col min="28" max="30" width="14.28515625" customWidth="1"/>
    <col min="31" max="39" width="14.28515625" style="1" customWidth="1"/>
    <col min="40" max="16384" width="9.140625" style="1"/>
  </cols>
  <sheetData>
    <row r="1" spans="1:30">
      <c r="D1" s="2"/>
      <c r="E1" s="2"/>
      <c r="F1" s="2"/>
      <c r="G1" s="2"/>
      <c r="H1" s="2"/>
    </row>
    <row r="2" spans="1:30">
      <c r="A2" s="174"/>
      <c r="B2" s="175"/>
      <c r="C2" s="176"/>
      <c r="D2" s="177"/>
      <c r="E2" s="177"/>
      <c r="F2" s="177" t="s">
        <v>0</v>
      </c>
      <c r="G2" s="177"/>
      <c r="H2" s="177" t="s">
        <v>3</v>
      </c>
      <c r="I2" s="175"/>
      <c r="J2" s="175"/>
      <c r="K2" s="175"/>
      <c r="L2" s="175"/>
      <c r="M2" s="175"/>
      <c r="N2" s="177" t="s">
        <v>3</v>
      </c>
      <c r="O2" s="175"/>
      <c r="P2" s="175"/>
      <c r="Q2" s="175"/>
      <c r="R2" s="175"/>
      <c r="S2" s="177" t="s">
        <v>3</v>
      </c>
      <c r="T2" s="177"/>
      <c r="U2" s="175"/>
      <c r="V2" s="175"/>
      <c r="W2" s="175"/>
      <c r="X2" s="177" t="s">
        <v>3</v>
      </c>
      <c r="Y2" s="175"/>
      <c r="Z2" s="175"/>
      <c r="AA2" s="177" t="s">
        <v>3</v>
      </c>
      <c r="AB2" s="177"/>
      <c r="AC2" s="177"/>
      <c r="AD2" s="175"/>
    </row>
    <row r="3" spans="1:30">
      <c r="A3" s="174"/>
      <c r="B3" s="175"/>
      <c r="C3" s="176"/>
      <c r="D3" s="178" t="s">
        <v>12</v>
      </c>
      <c r="E3" s="178" t="s">
        <v>13</v>
      </c>
      <c r="F3" s="178" t="s">
        <v>1</v>
      </c>
      <c r="G3" s="178" t="s">
        <v>85</v>
      </c>
      <c r="H3" s="178" t="s">
        <v>4</v>
      </c>
      <c r="I3" s="178" t="str">
        <f>Allocators!E1</f>
        <v>RS</v>
      </c>
      <c r="J3" s="178" t="str">
        <f>Allocators!F1</f>
        <v>SGS</v>
      </c>
      <c r="K3" s="178" t="str">
        <f>Allocators!G1</f>
        <v>MGS-SEC</v>
      </c>
      <c r="L3" s="178" t="str">
        <f>Allocators!H1</f>
        <v>MGS-PRI</v>
      </c>
      <c r="M3" s="178" t="str">
        <f>Allocators!I1</f>
        <v>MGS-SUB</v>
      </c>
      <c r="N3" s="178" t="s">
        <v>86</v>
      </c>
      <c r="O3" s="178" t="str">
        <f>Allocators!J1</f>
        <v>LGS-SEC</v>
      </c>
      <c r="P3" s="178" t="str">
        <f>Allocators!K1</f>
        <v>LGS-PRI</v>
      </c>
      <c r="Q3" s="178" t="str">
        <f>Allocators!L1</f>
        <v>LGS-SUB</v>
      </c>
      <c r="R3" s="178" t="str">
        <f>Allocators!M1</f>
        <v>LGS-TRA</v>
      </c>
      <c r="S3" s="178" t="s">
        <v>87</v>
      </c>
      <c r="T3" s="178" t="str">
        <f>Allocators!N1</f>
        <v>IGS-SEC</v>
      </c>
      <c r="U3" s="178" t="str">
        <f>Allocators!O1</f>
        <v>IGS-PRI</v>
      </c>
      <c r="V3" s="178" t="str">
        <f>Allocators!P1</f>
        <v>IGS-SUB</v>
      </c>
      <c r="W3" s="178" t="str">
        <f>Allocators!Q1</f>
        <v>IGS-TRA</v>
      </c>
      <c r="X3" s="178" t="s">
        <v>446</v>
      </c>
      <c r="Y3" s="178" t="str">
        <f>Allocators!R1</f>
        <v>PS-SEC</v>
      </c>
      <c r="Z3" s="178" t="str">
        <f>Allocators!S1</f>
        <v>PS-PRI</v>
      </c>
      <c r="AA3" s="178" t="s">
        <v>453</v>
      </c>
      <c r="AB3" s="178" t="str">
        <f>Allocators!T1</f>
        <v>MW</v>
      </c>
      <c r="AC3" s="178" t="str">
        <f>Allocators!U1</f>
        <v>OL</v>
      </c>
      <c r="AD3" s="178" t="str">
        <f>Allocators!V1</f>
        <v>SL</v>
      </c>
    </row>
    <row r="4" spans="1:30">
      <c r="A4" s="179"/>
      <c r="B4" s="180"/>
      <c r="C4" s="181"/>
      <c r="D4" s="180"/>
      <c r="E4" s="180"/>
      <c r="F4" s="180"/>
      <c r="G4" s="180"/>
      <c r="H4" s="182">
        <v>1</v>
      </c>
      <c r="I4" s="182">
        <f>H4+1</f>
        <v>2</v>
      </c>
      <c r="J4" s="182">
        <f>I4+1</f>
        <v>3</v>
      </c>
      <c r="K4" s="182">
        <f>J4+1</f>
        <v>4</v>
      </c>
      <c r="L4" s="182">
        <f>K4+1</f>
        <v>5</v>
      </c>
      <c r="M4" s="182">
        <f>L4+1</f>
        <v>6</v>
      </c>
      <c r="N4" s="182"/>
      <c r="O4" s="182">
        <f>M4+1</f>
        <v>7</v>
      </c>
      <c r="P4" s="182">
        <f>O4+1</f>
        <v>8</v>
      </c>
      <c r="Q4" s="182">
        <f>P4+1</f>
        <v>9</v>
      </c>
      <c r="R4" s="182">
        <f>Q4+1</f>
        <v>10</v>
      </c>
      <c r="S4" s="182"/>
      <c r="T4" s="182">
        <f>+R4+1</f>
        <v>11</v>
      </c>
      <c r="U4" s="182">
        <f>T4+1</f>
        <v>12</v>
      </c>
      <c r="V4" s="182">
        <f>U4+1</f>
        <v>13</v>
      </c>
      <c r="W4" s="182">
        <f>+V4+1</f>
        <v>14</v>
      </c>
      <c r="X4" s="182"/>
      <c r="Y4" s="182">
        <f>W4+1</f>
        <v>15</v>
      </c>
      <c r="Z4" s="182">
        <f>Y4+1</f>
        <v>16</v>
      </c>
      <c r="AA4" s="182"/>
      <c r="AB4" s="182">
        <f>+Z4+1</f>
        <v>17</v>
      </c>
      <c r="AC4" s="182">
        <f>+AB4+1</f>
        <v>18</v>
      </c>
      <c r="AD4" s="182">
        <f>+AC4+1</f>
        <v>19</v>
      </c>
    </row>
    <row r="5" spans="1:30"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8.75">
      <c r="A6" s="166" t="s">
        <v>10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>
      <c r="B7" s="112" t="s">
        <v>2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idden="1" outlineLevel="1">
      <c r="F8" s="3" t="str">
        <f>F15</f>
        <v>PROD_DEMAND</v>
      </c>
      <c r="G8" s="55" t="s">
        <v>31</v>
      </c>
      <c r="H8" s="4">
        <f t="shared" ref="H8:H14" si="0">SUBTOTAL(9,I8:AD8)</f>
        <v>1147449345.9999998</v>
      </c>
      <c r="I8" s="5">
        <f>VLOOKUP(CONCATENATE($F8," ",$G8),AllocFactorMatrix,(I$4+1),FALSE)*$E15</f>
        <v>637071320.37683904</v>
      </c>
      <c r="J8" s="5">
        <f>VLOOKUP(CONCATENATE($F8," ",$G8),AllocFactorMatrix,(J$4+1),FALSE)*$E15</f>
        <v>29314757.765879419</v>
      </c>
      <c r="K8" s="5">
        <f>VLOOKUP(CONCATENATE($F8," ",$G8),AllocFactorMatrix,(K$4+1),FALSE)*$E15</f>
        <v>96571229.17225036</v>
      </c>
      <c r="L8" s="5">
        <f>VLOOKUP(CONCATENATE($F8," ",$G8),AllocFactorMatrix,(L$4+1),FALSE)*$E15</f>
        <v>2413006.7221611901</v>
      </c>
      <c r="M8" s="5">
        <f>VLOOKUP(CONCATENATE($F8," ",$G8),AllocFactorMatrix,(M$4+1),FALSE)*$E15</f>
        <v>310625.73204768059</v>
      </c>
      <c r="N8" s="5">
        <f t="shared" ref="N8:N15" si="1">SUBTOTAL(9,K8:M8)</f>
        <v>99294861.626459226</v>
      </c>
      <c r="O8" s="5">
        <f>VLOOKUP(CONCATENATE($F8," ",$G8),AllocFactorMatrix,(O$4+1),FALSE)*$E15</f>
        <v>73463039.347263187</v>
      </c>
      <c r="P8" s="5">
        <f>VLOOKUP(CONCATENATE($F8," ",$G8),AllocFactorMatrix,(P$4+1),FALSE)*$E15</f>
        <v>13296949.710142976</v>
      </c>
      <c r="Q8" s="5">
        <f>VLOOKUP(CONCATENATE($F8," ",$G8),AllocFactorMatrix,(Q$4+1),FALSE)*$E15</f>
        <v>5143166.2693269551</v>
      </c>
      <c r="R8" s="5">
        <f>VLOOKUP(CONCATENATE($F8," ",$G8),AllocFactorMatrix,(R$4+1),FALSE)*$E15</f>
        <v>110818.38508583909</v>
      </c>
      <c r="S8" s="5">
        <f>SUBTOTAL(9,O8:R8)</f>
        <v>92013973.711818948</v>
      </c>
      <c r="T8" s="5">
        <f>VLOOKUP(CONCATENATE($F8," ",$G8),AllocFactorMatrix,(T$4+1),FALSE)*$E15</f>
        <v>2332719.7054871232</v>
      </c>
      <c r="U8" s="5">
        <f>VLOOKUP(CONCATENATE($F8," ",$G8),AllocFactorMatrix,(U$4+1),FALSE)*$E15</f>
        <v>37140952.880540401</v>
      </c>
      <c r="V8" s="5">
        <f>VLOOKUP(CONCATENATE($F8," ",$G8),AllocFactorMatrix,(V$4+1),FALSE)*$E15</f>
        <v>201422956.47755927</v>
      </c>
      <c r="W8" s="5">
        <f>VLOOKUP(CONCATENATE($F8," ",$G8),AllocFactorMatrix,(W$4+1),FALSE)*$E15</f>
        <v>26501753.56087238</v>
      </c>
      <c r="X8" s="5">
        <f>SUBTOTAL(9,T8:W8)</f>
        <v>267398382.62445918</v>
      </c>
      <c r="Y8" s="5">
        <f>VLOOKUP(CONCATENATE($F8," ",$G8),AllocFactorMatrix,(Y$4+1),FALSE)*$E15</f>
        <v>21651693.146888424</v>
      </c>
      <c r="Z8" s="5">
        <f>VLOOKUP(CONCATENATE($F8," ",$G8),AllocFactorMatrix,(Z$4+1),FALSE)*$E15</f>
        <v>450066.87681930303</v>
      </c>
      <c r="AA8" s="5">
        <f t="shared" ref="AA8:AA15" si="2">SUBTOTAL(9,Y8:Z8)</f>
        <v>22101760.023707725</v>
      </c>
      <c r="AB8" s="5">
        <f>VLOOKUP(CONCATENATE($F8," ",$G8),AllocFactorMatrix,(AB$4+1),FALSE)*$E15</f>
        <v>254289.87083635697</v>
      </c>
      <c r="AC8" s="5">
        <f>VLOOKUP(CONCATENATE($F8," ",$G8),AllocFactorMatrix,(AC$4+1),FALSE)*$E15</f>
        <v>0</v>
      </c>
      <c r="AD8" s="5">
        <f>VLOOKUP(CONCATENATE($F8," ",$G8),AllocFactorMatrix,(AD$4+1),FALSE)*$E15</f>
        <v>0</v>
      </c>
    </row>
    <row r="9" spans="1:30" hidden="1" outlineLevel="1">
      <c r="F9" s="3" t="str">
        <f>F15</f>
        <v>PROD_DEMAND</v>
      </c>
      <c r="G9" s="55" t="s">
        <v>35</v>
      </c>
      <c r="H9" s="4">
        <f t="shared" si="0"/>
        <v>0</v>
      </c>
      <c r="I9" s="5">
        <f>VLOOKUP(CONCATENATE($F9," ",$G9),AllocFactorMatrix,(I$4+1),FALSE)*$E15</f>
        <v>0</v>
      </c>
      <c r="J9" s="5">
        <f>VLOOKUP(CONCATENATE($F9," ",$G9),AllocFactorMatrix,(J$4+1),FALSE)*$E15</f>
        <v>0</v>
      </c>
      <c r="K9" s="5">
        <f>VLOOKUP(CONCATENATE($F9," ",$G9),AllocFactorMatrix,(K$4+1),FALSE)*$E15</f>
        <v>0</v>
      </c>
      <c r="L9" s="5">
        <f>VLOOKUP(CONCATENATE($F9," ",$G9),AllocFactorMatrix,(L$4+1),FALSE)*$E15</f>
        <v>0</v>
      </c>
      <c r="M9" s="5">
        <f>VLOOKUP(CONCATENATE($F9," ",$G9),AllocFactorMatrix,(M$4+1),FALSE)*$E15</f>
        <v>0</v>
      </c>
      <c r="N9" s="5">
        <f t="shared" si="1"/>
        <v>0</v>
      </c>
      <c r="O9" s="5">
        <f>VLOOKUP(CONCATENATE($F9," ",$G9),AllocFactorMatrix,(O$4+1),FALSE)*$E15</f>
        <v>0</v>
      </c>
      <c r="P9" s="5">
        <f>VLOOKUP(CONCATENATE($F9," ",$G9),AllocFactorMatrix,(P$4+1),FALSE)*$E15</f>
        <v>0</v>
      </c>
      <c r="Q9" s="5">
        <f>VLOOKUP(CONCATENATE($F9," ",$G9),AllocFactorMatrix,(Q$4+1),FALSE)*$E15</f>
        <v>0</v>
      </c>
      <c r="R9" s="5">
        <f>VLOOKUP(CONCATENATE($F9," ",$G9),AllocFactorMatrix,(R$4+1),FALSE)*$E15</f>
        <v>0</v>
      </c>
      <c r="S9" s="5">
        <f t="shared" ref="S9:S15" si="3">SUBTOTAL(9,O9:R9)</f>
        <v>0</v>
      </c>
      <c r="T9" s="5">
        <f>VLOOKUP(CONCATENATE($F9," ",$G9),AllocFactorMatrix,(T$4+1),FALSE)*$E15</f>
        <v>0</v>
      </c>
      <c r="U9" s="5">
        <f>VLOOKUP(CONCATENATE($F9," ",$G9),AllocFactorMatrix,(U$4+1),FALSE)*$E15</f>
        <v>0</v>
      </c>
      <c r="V9" s="5">
        <f>VLOOKUP(CONCATENATE($F9," ",$G9),AllocFactorMatrix,(V$4+1),FALSE)*$E15</f>
        <v>0</v>
      </c>
      <c r="W9" s="5">
        <f>VLOOKUP(CONCATENATE($F9," ",$G9),AllocFactorMatrix,(W$4+1),FALSE)*$E15</f>
        <v>0</v>
      </c>
      <c r="X9" s="5">
        <f t="shared" ref="X9:X15" si="4">SUBTOTAL(9,T9:W9)</f>
        <v>0</v>
      </c>
      <c r="Y9" s="5">
        <f>VLOOKUP(CONCATENATE($F9," ",$G9),AllocFactorMatrix,(Y$4+1),FALSE)*$E15</f>
        <v>0</v>
      </c>
      <c r="Z9" s="5">
        <f>VLOOKUP(CONCATENATE($F9," ",$G9),AllocFactorMatrix,(Z$4+1),FALSE)*$E15</f>
        <v>0</v>
      </c>
      <c r="AA9" s="5">
        <f t="shared" si="2"/>
        <v>0</v>
      </c>
      <c r="AB9" s="5">
        <f>VLOOKUP(CONCATENATE($F9," ",$G9),AllocFactorMatrix,(AB$4+1),FALSE)*$E15</f>
        <v>0</v>
      </c>
      <c r="AC9" s="5">
        <f>VLOOKUP(CONCATENATE($F9," ",$G9),AllocFactorMatrix,(AC$4+1),FALSE)*$E15</f>
        <v>0</v>
      </c>
      <c r="AD9" s="5">
        <f>VLOOKUP(CONCATENATE($F9," ",$G9),AllocFactorMatrix,(AD$4+1),FALSE)*$E15</f>
        <v>0</v>
      </c>
    </row>
    <row r="10" spans="1:30" hidden="1" outlineLevel="1">
      <c r="F10" s="3" t="str">
        <f>F15</f>
        <v>PROD_DEMAND</v>
      </c>
      <c r="G10" s="55" t="s">
        <v>37</v>
      </c>
      <c r="H10" s="4">
        <f t="shared" si="0"/>
        <v>0</v>
      </c>
      <c r="I10" s="5">
        <f>VLOOKUP(CONCATENATE($F10," ",$G10),AllocFactorMatrix,(I$4+1),FALSE)*$E15</f>
        <v>0</v>
      </c>
      <c r="J10" s="5">
        <f>VLOOKUP(CONCATENATE($F10," ",$G10),AllocFactorMatrix,(J$4+1),FALSE)*$E15</f>
        <v>0</v>
      </c>
      <c r="K10" s="5">
        <f>VLOOKUP(CONCATENATE($F10," ",$G10),AllocFactorMatrix,(K$4+1),FALSE)*$E15</f>
        <v>0</v>
      </c>
      <c r="L10" s="5">
        <f>VLOOKUP(CONCATENATE($F10," ",$G10),AllocFactorMatrix,(L$4+1),FALSE)*$E15</f>
        <v>0</v>
      </c>
      <c r="M10" s="5">
        <f>VLOOKUP(CONCATENATE($F10," ",$G10),AllocFactorMatrix,(M$4+1),FALSE)*$E15</f>
        <v>0</v>
      </c>
      <c r="N10" s="5">
        <f t="shared" si="1"/>
        <v>0</v>
      </c>
      <c r="O10" s="5">
        <f>VLOOKUP(CONCATENATE($F10," ",$G10),AllocFactorMatrix,(O$4+1),FALSE)*$E15</f>
        <v>0</v>
      </c>
      <c r="P10" s="5">
        <f>VLOOKUP(CONCATENATE($F10," ",$G10),AllocFactorMatrix,(P$4+1),FALSE)*$E15</f>
        <v>0</v>
      </c>
      <c r="Q10" s="5">
        <f>VLOOKUP(CONCATENATE($F10," ",$G10),AllocFactorMatrix,(Q$4+1),FALSE)*$E15</f>
        <v>0</v>
      </c>
      <c r="R10" s="5">
        <f>VLOOKUP(CONCATENATE($F10," ",$G10),AllocFactorMatrix,(R$4+1),FALSE)*$E15</f>
        <v>0</v>
      </c>
      <c r="S10" s="5">
        <f t="shared" si="3"/>
        <v>0</v>
      </c>
      <c r="T10" s="5">
        <f>VLOOKUP(CONCATENATE($F10," ",$G10),AllocFactorMatrix,(T$4+1),FALSE)*$E15</f>
        <v>0</v>
      </c>
      <c r="U10" s="5">
        <f>VLOOKUP(CONCATENATE($F10," ",$G10),AllocFactorMatrix,(U$4+1),FALSE)*$E15</f>
        <v>0</v>
      </c>
      <c r="V10" s="5">
        <f>VLOOKUP(CONCATENATE($F10," ",$G10),AllocFactorMatrix,(V$4+1),FALSE)*$E15</f>
        <v>0</v>
      </c>
      <c r="W10" s="5">
        <f>VLOOKUP(CONCATENATE($F10," ",$G10),AllocFactorMatrix,(W$4+1),FALSE)*$E15</f>
        <v>0</v>
      </c>
      <c r="X10" s="5">
        <f t="shared" si="4"/>
        <v>0</v>
      </c>
      <c r="Y10" s="5">
        <f>VLOOKUP(CONCATENATE($F10," ",$G10),AllocFactorMatrix,(Y$4+1),FALSE)*$E15</f>
        <v>0</v>
      </c>
      <c r="Z10" s="5">
        <f>VLOOKUP(CONCATENATE($F10," ",$G10),AllocFactorMatrix,(Z$4+1),FALSE)*$E15</f>
        <v>0</v>
      </c>
      <c r="AA10" s="5">
        <f t="shared" si="2"/>
        <v>0</v>
      </c>
      <c r="AB10" s="5">
        <f>VLOOKUP(CONCATENATE($F10," ",$G10),AllocFactorMatrix,(AB$4+1),FALSE)*$E15</f>
        <v>0</v>
      </c>
      <c r="AC10" s="5">
        <f>VLOOKUP(CONCATENATE($F10," ",$G10),AllocFactorMatrix,(AC$4+1),FALSE)*$E15</f>
        <v>0</v>
      </c>
      <c r="AD10" s="5">
        <f>VLOOKUP(CONCATENATE($F10," ",$G10),AllocFactorMatrix,(AD$4+1),FALSE)*$E15</f>
        <v>0</v>
      </c>
    </row>
    <row r="11" spans="1:30" hidden="1" outlineLevel="1">
      <c r="F11" s="3" t="str">
        <f>F15</f>
        <v>PROD_DEMAND</v>
      </c>
      <c r="G11" s="55" t="s">
        <v>39</v>
      </c>
      <c r="H11" s="4">
        <f t="shared" si="0"/>
        <v>0</v>
      </c>
      <c r="I11" s="5">
        <f>VLOOKUP(CONCATENATE($F11," ",$G11),AllocFactorMatrix,(I$4+1),FALSE)*$E15</f>
        <v>0</v>
      </c>
      <c r="J11" s="5">
        <f>VLOOKUP(CONCATENATE($F11," ",$G11),AllocFactorMatrix,(J$4+1),FALSE)*$E15</f>
        <v>0</v>
      </c>
      <c r="K11" s="5">
        <f>VLOOKUP(CONCATENATE($F11," ",$G11),AllocFactorMatrix,(K$4+1),FALSE)*$E15</f>
        <v>0</v>
      </c>
      <c r="L11" s="5">
        <f>VLOOKUP(CONCATENATE($F11," ",$G11),AllocFactorMatrix,(L$4+1),FALSE)*$E15</f>
        <v>0</v>
      </c>
      <c r="M11" s="5">
        <f>VLOOKUP(CONCATENATE($F11," ",$G11),AllocFactorMatrix,(M$4+1),FALSE)*$E15</f>
        <v>0</v>
      </c>
      <c r="N11" s="5">
        <f t="shared" si="1"/>
        <v>0</v>
      </c>
      <c r="O11" s="5">
        <f>VLOOKUP(CONCATENATE($F11," ",$G11),AllocFactorMatrix,(O$4+1),FALSE)*$E15</f>
        <v>0</v>
      </c>
      <c r="P11" s="5">
        <f>VLOOKUP(CONCATENATE($F11," ",$G11),AllocFactorMatrix,(P$4+1),FALSE)*$E15</f>
        <v>0</v>
      </c>
      <c r="Q11" s="5">
        <f>VLOOKUP(CONCATENATE($F11," ",$G11),AllocFactorMatrix,(Q$4+1),FALSE)*$E15</f>
        <v>0</v>
      </c>
      <c r="R11" s="5">
        <f>VLOOKUP(CONCATENATE($F11," ",$G11),AllocFactorMatrix,(R$4+1),FALSE)*$E15</f>
        <v>0</v>
      </c>
      <c r="S11" s="5">
        <f t="shared" si="3"/>
        <v>0</v>
      </c>
      <c r="T11" s="5">
        <f>VLOOKUP(CONCATENATE($F11," ",$G11),AllocFactorMatrix,(T$4+1),FALSE)*$E15</f>
        <v>0</v>
      </c>
      <c r="U11" s="5">
        <f>VLOOKUP(CONCATENATE($F11," ",$G11),AllocFactorMatrix,(U$4+1),FALSE)*$E15</f>
        <v>0</v>
      </c>
      <c r="V11" s="5">
        <f>VLOOKUP(CONCATENATE($F11," ",$G11),AllocFactorMatrix,(V$4+1),FALSE)*$E15</f>
        <v>0</v>
      </c>
      <c r="W11" s="5">
        <f>VLOOKUP(CONCATENATE($F11," ",$G11),AllocFactorMatrix,(W$4+1),FALSE)*$E15</f>
        <v>0</v>
      </c>
      <c r="X11" s="5">
        <f t="shared" si="4"/>
        <v>0</v>
      </c>
      <c r="Y11" s="5">
        <f>VLOOKUP(CONCATENATE($F11," ",$G11),AllocFactorMatrix,(Y$4+1),FALSE)*$E15</f>
        <v>0</v>
      </c>
      <c r="Z11" s="5">
        <f>VLOOKUP(CONCATENATE($F11," ",$G11),AllocFactorMatrix,(Z$4+1),FALSE)*$E15</f>
        <v>0</v>
      </c>
      <c r="AA11" s="5">
        <f t="shared" si="2"/>
        <v>0</v>
      </c>
      <c r="AB11" s="5">
        <f>VLOOKUP(CONCATENATE($F11," ",$G11),AllocFactorMatrix,(AB$4+1),FALSE)*$E15</f>
        <v>0</v>
      </c>
      <c r="AC11" s="5">
        <f>VLOOKUP(CONCATENATE($F11," ",$G11),AllocFactorMatrix,(AC$4+1),FALSE)*$E15</f>
        <v>0</v>
      </c>
      <c r="AD11" s="5">
        <f>VLOOKUP(CONCATENATE($F11," ",$G11),AllocFactorMatrix,(AD$4+1),FALSE)*$E15</f>
        <v>0</v>
      </c>
    </row>
    <row r="12" spans="1:30" hidden="1" outlineLevel="1">
      <c r="F12" s="3" t="str">
        <f>F15</f>
        <v>PROD_DEMAND</v>
      </c>
      <c r="G12" s="55" t="s">
        <v>41</v>
      </c>
      <c r="H12" s="4">
        <f t="shared" si="0"/>
        <v>0</v>
      </c>
      <c r="I12" s="5">
        <f>VLOOKUP(CONCATENATE($F12," ",$G12),AllocFactorMatrix,(I$4+1),FALSE)*$E15</f>
        <v>0</v>
      </c>
      <c r="J12" s="5">
        <f>VLOOKUP(CONCATENATE($F12," ",$G12),AllocFactorMatrix,(J$4+1),FALSE)*$E15</f>
        <v>0</v>
      </c>
      <c r="K12" s="5">
        <f>VLOOKUP(CONCATENATE($F12," ",$G12),AllocFactorMatrix,(K$4+1),FALSE)*$E15</f>
        <v>0</v>
      </c>
      <c r="L12" s="5">
        <f>VLOOKUP(CONCATENATE($F12," ",$G12),AllocFactorMatrix,(L$4+1),FALSE)*$E15</f>
        <v>0</v>
      </c>
      <c r="M12" s="5">
        <f>VLOOKUP(CONCATENATE($F12," ",$G12),AllocFactorMatrix,(M$4+1),FALSE)*$E15</f>
        <v>0</v>
      </c>
      <c r="N12" s="5">
        <f t="shared" si="1"/>
        <v>0</v>
      </c>
      <c r="O12" s="5">
        <f>VLOOKUP(CONCATENATE($F12," ",$G12),AllocFactorMatrix,(O$4+1),FALSE)*$E15</f>
        <v>0</v>
      </c>
      <c r="P12" s="5">
        <f>VLOOKUP(CONCATENATE($F12," ",$G12),AllocFactorMatrix,(P$4+1),FALSE)*$E15</f>
        <v>0</v>
      </c>
      <c r="Q12" s="5">
        <f>VLOOKUP(CONCATENATE($F12," ",$G12),AllocFactorMatrix,(Q$4+1),FALSE)*$E15</f>
        <v>0</v>
      </c>
      <c r="R12" s="5">
        <f>VLOOKUP(CONCATENATE($F12," ",$G12),AllocFactorMatrix,(R$4+1),FALSE)*$E15</f>
        <v>0</v>
      </c>
      <c r="S12" s="5">
        <f t="shared" si="3"/>
        <v>0</v>
      </c>
      <c r="T12" s="5">
        <f>VLOOKUP(CONCATENATE($F12," ",$G12),AllocFactorMatrix,(T$4+1),FALSE)*$E15</f>
        <v>0</v>
      </c>
      <c r="U12" s="5">
        <f>VLOOKUP(CONCATENATE($F12," ",$G12),AllocFactorMatrix,(U$4+1),FALSE)*$E15</f>
        <v>0</v>
      </c>
      <c r="V12" s="5">
        <f>VLOOKUP(CONCATENATE($F12," ",$G12),AllocFactorMatrix,(V$4+1),FALSE)*$E15</f>
        <v>0</v>
      </c>
      <c r="W12" s="5">
        <f>VLOOKUP(CONCATENATE($F12," ",$G12),AllocFactorMatrix,(W$4+1),FALSE)*$E15</f>
        <v>0</v>
      </c>
      <c r="X12" s="5">
        <f t="shared" si="4"/>
        <v>0</v>
      </c>
      <c r="Y12" s="5">
        <f>VLOOKUP(CONCATENATE($F12," ",$G12),AllocFactorMatrix,(Y$4+1),FALSE)*$E15</f>
        <v>0</v>
      </c>
      <c r="Z12" s="5">
        <f>VLOOKUP(CONCATENATE($F12," ",$G12),AllocFactorMatrix,(Z$4+1),FALSE)*$E15</f>
        <v>0</v>
      </c>
      <c r="AA12" s="5">
        <f t="shared" si="2"/>
        <v>0</v>
      </c>
      <c r="AB12" s="5">
        <f>VLOOKUP(CONCATENATE($F12," ",$G12),AllocFactorMatrix,(AB$4+1),FALSE)*$E15</f>
        <v>0</v>
      </c>
      <c r="AC12" s="5">
        <f>VLOOKUP(CONCATENATE($F12," ",$G12),AllocFactorMatrix,(AC$4+1),FALSE)*$E15</f>
        <v>0</v>
      </c>
      <c r="AD12" s="5">
        <f>VLOOKUP(CONCATENATE($F12," ",$G12),AllocFactorMatrix,(AD$4+1),FALSE)*$E15</f>
        <v>0</v>
      </c>
    </row>
    <row r="13" spans="1:30" hidden="1" outlineLevel="1">
      <c r="F13" s="3" t="str">
        <f>F15</f>
        <v>PROD_DEMAND</v>
      </c>
      <c r="G13" s="55" t="s">
        <v>33</v>
      </c>
      <c r="H13" s="4">
        <f t="shared" si="0"/>
        <v>0</v>
      </c>
      <c r="I13" s="5">
        <f>VLOOKUP(CONCATENATE($F13," ",$G13),AllocFactorMatrix,(I$4+1),FALSE)*$E15</f>
        <v>0</v>
      </c>
      <c r="J13" s="5">
        <f>VLOOKUP(CONCATENATE($F13," ",$G13),AllocFactorMatrix,(J$4+1),FALSE)*$E15</f>
        <v>0</v>
      </c>
      <c r="K13" s="5">
        <f>VLOOKUP(CONCATENATE($F13," ",$G13),AllocFactorMatrix,(K$4+1),FALSE)*$E15</f>
        <v>0</v>
      </c>
      <c r="L13" s="5">
        <f>VLOOKUP(CONCATENATE($F13," ",$G13),AllocFactorMatrix,(L$4+1),FALSE)*$E15</f>
        <v>0</v>
      </c>
      <c r="M13" s="5">
        <f>VLOOKUP(CONCATENATE($F13," ",$G13),AllocFactorMatrix,(M$4+1),FALSE)*$E15</f>
        <v>0</v>
      </c>
      <c r="N13" s="5">
        <f t="shared" si="1"/>
        <v>0</v>
      </c>
      <c r="O13" s="5">
        <f>VLOOKUP(CONCATENATE($F13," ",$G13),AllocFactorMatrix,(O$4+1),FALSE)*$E15</f>
        <v>0</v>
      </c>
      <c r="P13" s="5">
        <f>VLOOKUP(CONCATENATE($F13," ",$G13),AllocFactorMatrix,(P$4+1),FALSE)*$E15</f>
        <v>0</v>
      </c>
      <c r="Q13" s="5">
        <f>VLOOKUP(CONCATENATE($F13," ",$G13),AllocFactorMatrix,(Q$4+1),FALSE)*$E15</f>
        <v>0</v>
      </c>
      <c r="R13" s="5">
        <f>VLOOKUP(CONCATENATE($F13," ",$G13),AllocFactorMatrix,(R$4+1),FALSE)*$E15</f>
        <v>0</v>
      </c>
      <c r="S13" s="5">
        <f t="shared" si="3"/>
        <v>0</v>
      </c>
      <c r="T13" s="5">
        <f>VLOOKUP(CONCATENATE($F13," ",$G13),AllocFactorMatrix,(T$4+1),FALSE)*$E15</f>
        <v>0</v>
      </c>
      <c r="U13" s="5">
        <f>VLOOKUP(CONCATENATE($F13," ",$G13),AllocFactorMatrix,(U$4+1),FALSE)*$E15</f>
        <v>0</v>
      </c>
      <c r="V13" s="5">
        <f>VLOOKUP(CONCATENATE($F13," ",$G13),AllocFactorMatrix,(V$4+1),FALSE)*$E15</f>
        <v>0</v>
      </c>
      <c r="W13" s="5">
        <f>VLOOKUP(CONCATENATE($F13," ",$G13),AllocFactorMatrix,(W$4+1),FALSE)*$E15</f>
        <v>0</v>
      </c>
      <c r="X13" s="5">
        <f t="shared" si="4"/>
        <v>0</v>
      </c>
      <c r="Y13" s="5">
        <f>VLOOKUP(CONCATENATE($F13," ",$G13),AllocFactorMatrix,(Y$4+1),FALSE)*$E15</f>
        <v>0</v>
      </c>
      <c r="Z13" s="5">
        <f>VLOOKUP(CONCATENATE($F13," ",$G13),AllocFactorMatrix,(Z$4+1),FALSE)*$E15</f>
        <v>0</v>
      </c>
      <c r="AA13" s="5">
        <f t="shared" si="2"/>
        <v>0</v>
      </c>
      <c r="AB13" s="5">
        <f>VLOOKUP(CONCATENATE($F13," ",$G13),AllocFactorMatrix,(AB$4+1),FALSE)*$E15</f>
        <v>0</v>
      </c>
      <c r="AC13" s="5">
        <f>VLOOKUP(CONCATENATE($F13," ",$G13),AllocFactorMatrix,(AC$4+1),FALSE)*$E15</f>
        <v>0</v>
      </c>
      <c r="AD13" s="5">
        <f>VLOOKUP(CONCATENATE($F13," ",$G13),AllocFactorMatrix,(AD$4+1),FALSE)*$E15</f>
        <v>0</v>
      </c>
    </row>
    <row r="14" spans="1:30" hidden="1" outlineLevel="1">
      <c r="F14" s="3" t="str">
        <f>F15</f>
        <v>PROD_DEMAND</v>
      </c>
      <c r="G14" s="55" t="s">
        <v>43</v>
      </c>
      <c r="H14" s="4">
        <f t="shared" si="0"/>
        <v>0</v>
      </c>
      <c r="I14" s="5">
        <f>VLOOKUP(CONCATENATE($F14," ",$G14),AllocFactorMatrix,(I$4+1),FALSE)*$E15</f>
        <v>0</v>
      </c>
      <c r="J14" s="5">
        <f>VLOOKUP(CONCATENATE($F14," ",$G14),AllocFactorMatrix,(J$4+1),FALSE)*$E15</f>
        <v>0</v>
      </c>
      <c r="K14" s="5">
        <f>VLOOKUP(CONCATENATE($F14," ",$G14),AllocFactorMatrix,(K$4+1),FALSE)*$E15</f>
        <v>0</v>
      </c>
      <c r="L14" s="5">
        <f>VLOOKUP(CONCATENATE($F14," ",$G14),AllocFactorMatrix,(L$4+1),FALSE)*$E15</f>
        <v>0</v>
      </c>
      <c r="M14" s="5">
        <f>VLOOKUP(CONCATENATE($F14," ",$G14),AllocFactorMatrix,(M$4+1),FALSE)*$E15</f>
        <v>0</v>
      </c>
      <c r="N14" s="5">
        <f t="shared" si="1"/>
        <v>0</v>
      </c>
      <c r="O14" s="5">
        <f>VLOOKUP(CONCATENATE($F14," ",$G14),AllocFactorMatrix,(O$4+1),FALSE)*$E15</f>
        <v>0</v>
      </c>
      <c r="P14" s="5">
        <f>VLOOKUP(CONCATENATE($F14," ",$G14),AllocFactorMatrix,(P$4+1),FALSE)*$E15</f>
        <v>0</v>
      </c>
      <c r="Q14" s="5">
        <f>VLOOKUP(CONCATENATE($F14," ",$G14),AllocFactorMatrix,(Q$4+1),FALSE)*$E15</f>
        <v>0</v>
      </c>
      <c r="R14" s="5">
        <f>VLOOKUP(CONCATENATE($F14," ",$G14),AllocFactorMatrix,(R$4+1),FALSE)*$E15</f>
        <v>0</v>
      </c>
      <c r="S14" s="5">
        <f t="shared" si="3"/>
        <v>0</v>
      </c>
      <c r="T14" s="5">
        <f>VLOOKUP(CONCATENATE($F14," ",$G14),AllocFactorMatrix,(T$4+1),FALSE)*$E15</f>
        <v>0</v>
      </c>
      <c r="U14" s="5">
        <f>VLOOKUP(CONCATENATE($F14," ",$G14),AllocFactorMatrix,(U$4+1),FALSE)*$E15</f>
        <v>0</v>
      </c>
      <c r="V14" s="5">
        <f>VLOOKUP(CONCATENATE($F14," ",$G14),AllocFactorMatrix,(V$4+1),FALSE)*$E15</f>
        <v>0</v>
      </c>
      <c r="W14" s="5">
        <f>VLOOKUP(CONCATENATE($F14," ",$G14),AllocFactorMatrix,(W$4+1),FALSE)*$E15</f>
        <v>0</v>
      </c>
      <c r="X14" s="5">
        <f t="shared" si="4"/>
        <v>0</v>
      </c>
      <c r="Y14" s="5">
        <f>VLOOKUP(CONCATENATE($F14," ",$G14),AllocFactorMatrix,(Y$4+1),FALSE)*$E15</f>
        <v>0</v>
      </c>
      <c r="Z14" s="5">
        <f>VLOOKUP(CONCATENATE($F14," ",$G14),AllocFactorMatrix,(Z$4+1),FALSE)*$E15</f>
        <v>0</v>
      </c>
      <c r="AA14" s="5">
        <f t="shared" si="2"/>
        <v>0</v>
      </c>
      <c r="AB14" s="5">
        <f>VLOOKUP(CONCATENATE($F14," ",$G14),AllocFactorMatrix,(AB$4+1),FALSE)*$E15</f>
        <v>0</v>
      </c>
      <c r="AC14" s="5">
        <f>VLOOKUP(CONCATENATE($F14," ",$G14),AllocFactorMatrix,(AC$4+1),FALSE)*$E15</f>
        <v>0</v>
      </c>
      <c r="AD14" s="5">
        <f>VLOOKUP(CONCATENATE($F14," ",$G14),AllocFactorMatrix,(AD$4+1),FALSE)*$E15</f>
        <v>0</v>
      </c>
    </row>
    <row r="15" spans="1:30" collapsed="1">
      <c r="C15" s="55" t="s">
        <v>608</v>
      </c>
      <c r="E15" s="40">
        <f>1142841869+4607477</f>
        <v>1147449346</v>
      </c>
      <c r="F15" s="10" t="s">
        <v>30</v>
      </c>
      <c r="G15" s="55" t="s">
        <v>84</v>
      </c>
      <c r="H15" s="4">
        <f>SUBTOTAL(9,I15:AD15)</f>
        <v>1147449345.9999998</v>
      </c>
      <c r="I15" s="5">
        <f>VLOOKUP(CONCATENATE($F15," ",$G15),AllocFactorMatrix,(I$4+1),FALSE)*$E15</f>
        <v>637071320.37683904</v>
      </c>
      <c r="J15" s="5">
        <f>VLOOKUP(CONCATENATE($F15," ",$G15),AllocFactorMatrix,(J$4+1),FALSE)*$E15</f>
        <v>29314757.765879419</v>
      </c>
      <c r="K15" s="5">
        <f>VLOOKUP(CONCATENATE($F15," ",$G15),AllocFactorMatrix,(K$4+1),FALSE)*$E15</f>
        <v>96571229.17225036</v>
      </c>
      <c r="L15" s="5">
        <f>VLOOKUP(CONCATENATE($F15," ",$G15),AllocFactorMatrix,(L$4+1),FALSE)*$E15</f>
        <v>2413006.7221611901</v>
      </c>
      <c r="M15" s="5">
        <f>VLOOKUP(CONCATENATE($F15," ",$G15),AllocFactorMatrix,(M$4+1),FALSE)*$E15</f>
        <v>310625.73204768059</v>
      </c>
      <c r="N15" s="5">
        <f t="shared" si="1"/>
        <v>99294861.626459226</v>
      </c>
      <c r="O15" s="5">
        <f>VLOOKUP(CONCATENATE($F15," ",$G15),AllocFactorMatrix,(O$4+1),FALSE)*$E15</f>
        <v>73463039.347263187</v>
      </c>
      <c r="P15" s="5">
        <f>VLOOKUP(CONCATENATE($F15," ",$G15),AllocFactorMatrix,(P$4+1),FALSE)*$E15</f>
        <v>13296949.710142976</v>
      </c>
      <c r="Q15" s="5">
        <f>VLOOKUP(CONCATENATE($F15," ",$G15),AllocFactorMatrix,(Q$4+1),FALSE)*$E15</f>
        <v>5143166.2693269551</v>
      </c>
      <c r="R15" s="5">
        <f>VLOOKUP(CONCATENATE($F15," ",$G15),AllocFactorMatrix,(R$4+1),FALSE)*$E15</f>
        <v>110818.38508583909</v>
      </c>
      <c r="S15" s="5">
        <f t="shared" si="3"/>
        <v>92013973.711818948</v>
      </c>
      <c r="T15" s="5">
        <f>VLOOKUP(CONCATENATE($F15," ",$G15),AllocFactorMatrix,(T$4+1),FALSE)*$E15</f>
        <v>2332719.7054871232</v>
      </c>
      <c r="U15" s="5">
        <f>VLOOKUP(CONCATENATE($F15," ",$G15),AllocFactorMatrix,(U$4+1),FALSE)*$E15</f>
        <v>37140952.880540401</v>
      </c>
      <c r="V15" s="5">
        <f>VLOOKUP(CONCATENATE($F15," ",$G15),AllocFactorMatrix,(V$4+1),FALSE)*$E15</f>
        <v>201422956.47755927</v>
      </c>
      <c r="W15" s="5">
        <f>VLOOKUP(CONCATENATE($F15," ",$G15),AllocFactorMatrix,(W$4+1),FALSE)*$E15</f>
        <v>26501753.56087238</v>
      </c>
      <c r="X15" s="5">
        <f t="shared" si="4"/>
        <v>267398382.62445918</v>
      </c>
      <c r="Y15" s="5">
        <f>VLOOKUP(CONCATENATE($F15," ",$G15),AllocFactorMatrix,(Y$4+1),FALSE)*$E15</f>
        <v>21651693.146888424</v>
      </c>
      <c r="Z15" s="5">
        <f>VLOOKUP(CONCATENATE($F15," ",$G15),AllocFactorMatrix,(Z$4+1),FALSE)*$E15</f>
        <v>450066.87681930303</v>
      </c>
      <c r="AA15" s="5">
        <f t="shared" si="2"/>
        <v>22101760.023707725</v>
      </c>
      <c r="AB15" s="5">
        <f>VLOOKUP(CONCATENATE($F15," ",$G15),AllocFactorMatrix,(AB$4+1),FALSE)*$E15</f>
        <v>254289.87083635697</v>
      </c>
      <c r="AC15" s="5">
        <f>VLOOKUP(CONCATENATE($F15," ",$G15),AllocFactorMatrix,(AC$4+1),FALSE)*$E15</f>
        <v>0</v>
      </c>
      <c r="AD15" s="5">
        <f>VLOOKUP(CONCATENATE($F15," ",$G15),AllocFactorMatrix,(AD$4+1),FALSE)*$E15</f>
        <v>0</v>
      </c>
    </row>
    <row r="16" spans="1:30">
      <c r="E16" s="3"/>
      <c r="F16" s="3"/>
      <c r="G16" s="3"/>
      <c r="H16" s="3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</row>
    <row r="17" spans="3:30">
      <c r="C17" s="55" t="s">
        <v>609</v>
      </c>
      <c r="E17" s="3"/>
      <c r="F17" s="3"/>
      <c r="G17" s="3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</row>
    <row r="18" spans="3:30" hidden="1" outlineLevel="1">
      <c r="F18" s="52" t="str">
        <f>F25</f>
        <v>PROD_DEMAND</v>
      </c>
      <c r="G18" s="55" t="str">
        <f>$G$8</f>
        <v>PRODUCTION</v>
      </c>
      <c r="H18" s="4">
        <f t="shared" ref="H18:H32" si="5">SUBTOTAL(9,I18:AD18)</f>
        <v>10045282.999999998</v>
      </c>
      <c r="I18" s="5">
        <f>VLOOKUP(CONCATENATE($F18," ",$G18),AllocFactorMatrix,(I$4+1),FALSE)*$E25</f>
        <v>5577206.2851208551</v>
      </c>
      <c r="J18" s="5">
        <f>VLOOKUP(CONCATENATE($F18," ",$G18),AllocFactorMatrix,(J$4+1),FALSE)*$E25</f>
        <v>256634.45524740967</v>
      </c>
      <c r="K18" s="5">
        <f>VLOOKUP(CONCATENATE($F18," ",$G18),AllocFactorMatrix,(K$4+1),FALSE)*$E25</f>
        <v>845427.58255501289</v>
      </c>
      <c r="L18" s="5">
        <f>VLOOKUP(CONCATENATE($F18," ",$G18),AllocFactorMatrix,(L$4+1),FALSE)*$E25</f>
        <v>21124.536337494697</v>
      </c>
      <c r="M18" s="5">
        <f>VLOOKUP(CONCATENATE($F18," ",$G18),AllocFactorMatrix,(M$4+1),FALSE)*$E25</f>
        <v>2719.3561061135688</v>
      </c>
      <c r="N18" s="5">
        <f t="shared" ref="N18:N33" si="6">SUBTOTAL(9,K18:M18)</f>
        <v>869271.47499862115</v>
      </c>
      <c r="O18" s="5">
        <f>VLOOKUP(CONCATENATE($F18," ",$G18),AllocFactorMatrix,(O$4+1),FALSE)*$E25</f>
        <v>643128.18936705729</v>
      </c>
      <c r="P18" s="5">
        <f>VLOOKUP(CONCATENATE($F18," ",$G18),AllocFactorMatrix,(P$4+1),FALSE)*$E25</f>
        <v>116407.42429352883</v>
      </c>
      <c r="Q18" s="5">
        <f>VLOOKUP(CONCATENATE($F18," ",$G18),AllocFactorMatrix,(Q$4+1),FALSE)*$E25</f>
        <v>45025.569862012439</v>
      </c>
      <c r="R18" s="5">
        <f>VLOOKUP(CONCATENATE($F18," ",$G18),AllocFactorMatrix,(R$4+1),FALSE)*$E25</f>
        <v>970.15353546615995</v>
      </c>
      <c r="S18" s="5">
        <f>SUBTOTAL(9,O18:R18)</f>
        <v>805531.33705806464</v>
      </c>
      <c r="T18" s="5">
        <f>VLOOKUP(CONCATENATE($F18," ",$G18),AllocFactorMatrix,(T$4+1),FALSE)*$E25</f>
        <v>20421.668009120818</v>
      </c>
      <c r="U18" s="5">
        <f>VLOOKUP(CONCATENATE($F18," ",$G18),AllocFactorMatrix,(U$4+1),FALSE)*$E25</f>
        <v>325148.45546366589</v>
      </c>
      <c r="V18" s="5">
        <f>VLOOKUP(CONCATENATE($F18," ",$G18),AllocFactorMatrix,(V$4+1),FALSE)*$E25</f>
        <v>1763346.3364349382</v>
      </c>
      <c r="W18" s="5">
        <f>VLOOKUP(CONCATENATE($F18," ",$G18),AllocFactorMatrix,(W$4+1),FALSE)*$E25</f>
        <v>232008.1626637842</v>
      </c>
      <c r="X18" s="5">
        <f>SUBTOTAL(9,T18:W18)</f>
        <v>2340924.6225715093</v>
      </c>
      <c r="Y18" s="5">
        <f>VLOOKUP(CONCATENATE($F18," ",$G18),AllocFactorMatrix,(Y$4+1),FALSE)*$E25</f>
        <v>189548.57209849748</v>
      </c>
      <c r="Z18" s="5">
        <f>VLOOKUP(CONCATENATE($F18," ",$G18),AllocFactorMatrix,(Z$4+1),FALSE)*$E25</f>
        <v>3940.0860372062461</v>
      </c>
      <c r="AA18" s="5">
        <f t="shared" ref="AA18:AA33" si="7">SUBTOTAL(9,Y18:Z18)</f>
        <v>193488.65813570374</v>
      </c>
      <c r="AB18" s="5">
        <f>VLOOKUP(CONCATENATE($F18," ",$G18),AllocFactorMatrix,(AB$4+1),FALSE)*$E25</f>
        <v>2226.1668678354472</v>
      </c>
      <c r="AC18" s="5">
        <f>VLOOKUP(CONCATENATE($F18," ",$G18),AllocFactorMatrix,(AC$4+1),FALSE)*$E25</f>
        <v>0</v>
      </c>
      <c r="AD18" s="5">
        <f>VLOOKUP(CONCATENATE($F18," ",$G18),AllocFactorMatrix,(AD$4+1),FALSE)*$E25</f>
        <v>0</v>
      </c>
    </row>
    <row r="19" spans="3:30" hidden="1" outlineLevel="1">
      <c r="F19" s="52" t="str">
        <f>F25</f>
        <v>PROD_DEMAND</v>
      </c>
      <c r="G19" s="55" t="str">
        <f>$G$9</f>
        <v>BULKTRAN</v>
      </c>
      <c r="H19" s="4">
        <f t="shared" si="5"/>
        <v>0</v>
      </c>
      <c r="I19" s="5">
        <f>VLOOKUP(CONCATENATE($F19," ",$G19),AllocFactorMatrix,(I$4+1),FALSE)*$E25</f>
        <v>0</v>
      </c>
      <c r="J19" s="5">
        <f>VLOOKUP(CONCATENATE($F19," ",$G19),AllocFactorMatrix,(J$4+1),FALSE)*$E25</f>
        <v>0</v>
      </c>
      <c r="K19" s="5">
        <f>VLOOKUP(CONCATENATE($F19," ",$G19),AllocFactorMatrix,(K$4+1),FALSE)*$E25</f>
        <v>0</v>
      </c>
      <c r="L19" s="5">
        <f>VLOOKUP(CONCATENATE($F19," ",$G19),AllocFactorMatrix,(L$4+1),FALSE)*$E25</f>
        <v>0</v>
      </c>
      <c r="M19" s="5">
        <f>VLOOKUP(CONCATENATE($F19," ",$G19),AllocFactorMatrix,(M$4+1),FALSE)*$E25</f>
        <v>0</v>
      </c>
      <c r="N19" s="5">
        <f t="shared" si="6"/>
        <v>0</v>
      </c>
      <c r="O19" s="5">
        <f>VLOOKUP(CONCATENATE($F19," ",$G19),AllocFactorMatrix,(O$4+1),FALSE)*$E25</f>
        <v>0</v>
      </c>
      <c r="P19" s="5">
        <f>VLOOKUP(CONCATENATE($F19," ",$G19),AllocFactorMatrix,(P$4+1),FALSE)*$E25</f>
        <v>0</v>
      </c>
      <c r="Q19" s="5">
        <f>VLOOKUP(CONCATENATE($F19," ",$G19),AllocFactorMatrix,(Q$4+1),FALSE)*$E25</f>
        <v>0</v>
      </c>
      <c r="R19" s="5">
        <f>VLOOKUP(CONCATENATE($F19," ",$G19),AllocFactorMatrix,(R$4+1),FALSE)*$E25</f>
        <v>0</v>
      </c>
      <c r="S19" s="5">
        <f t="shared" ref="S19:S33" si="8">SUBTOTAL(9,O19:R19)</f>
        <v>0</v>
      </c>
      <c r="T19" s="5">
        <f>VLOOKUP(CONCATENATE($F19," ",$G19),AllocFactorMatrix,(T$4+1),FALSE)*$E25</f>
        <v>0</v>
      </c>
      <c r="U19" s="5">
        <f>VLOOKUP(CONCATENATE($F19," ",$G19),AllocFactorMatrix,(U$4+1),FALSE)*$E25</f>
        <v>0</v>
      </c>
      <c r="V19" s="5">
        <f>VLOOKUP(CONCATENATE($F19," ",$G19),AllocFactorMatrix,(V$4+1),FALSE)*$E25</f>
        <v>0</v>
      </c>
      <c r="W19" s="5">
        <f>VLOOKUP(CONCATENATE($F19," ",$G19),AllocFactorMatrix,(W$4+1),FALSE)*$E25</f>
        <v>0</v>
      </c>
      <c r="X19" s="5">
        <f t="shared" ref="X19:X25" si="9">SUBTOTAL(9,T19:W19)</f>
        <v>0</v>
      </c>
      <c r="Y19" s="5">
        <f>VLOOKUP(CONCATENATE($F19," ",$G19),AllocFactorMatrix,(Y$4+1),FALSE)*$E25</f>
        <v>0</v>
      </c>
      <c r="Z19" s="5">
        <f>VLOOKUP(CONCATENATE($F19," ",$G19),AllocFactorMatrix,(Z$4+1),FALSE)*$E25</f>
        <v>0</v>
      </c>
      <c r="AA19" s="5">
        <f t="shared" si="7"/>
        <v>0</v>
      </c>
      <c r="AB19" s="5">
        <f>VLOOKUP(CONCATENATE($F19," ",$G19),AllocFactorMatrix,(AB$4+1),FALSE)*$E25</f>
        <v>0</v>
      </c>
      <c r="AC19" s="5">
        <f>VLOOKUP(CONCATENATE($F19," ",$G19),AllocFactorMatrix,(AC$4+1),FALSE)*$E25</f>
        <v>0</v>
      </c>
      <c r="AD19" s="5">
        <f>VLOOKUP(CONCATENATE($F19," ",$G19),AllocFactorMatrix,(AD$4+1),FALSE)*$E25</f>
        <v>0</v>
      </c>
    </row>
    <row r="20" spans="3:30" hidden="1" outlineLevel="1">
      <c r="F20" s="52" t="str">
        <f>F25</f>
        <v>PROD_DEMAND</v>
      </c>
      <c r="G20" s="55" t="str">
        <f>$G$10</f>
        <v>SUBTRAN</v>
      </c>
      <c r="H20" s="4">
        <f t="shared" si="5"/>
        <v>0</v>
      </c>
      <c r="I20" s="5">
        <f>VLOOKUP(CONCATENATE($F20," ",$G20),AllocFactorMatrix,(I$4+1),FALSE)*$E25</f>
        <v>0</v>
      </c>
      <c r="J20" s="5">
        <f>VLOOKUP(CONCATENATE($F20," ",$G20),AllocFactorMatrix,(J$4+1),FALSE)*$E25</f>
        <v>0</v>
      </c>
      <c r="K20" s="5">
        <f>VLOOKUP(CONCATENATE($F20," ",$G20),AllocFactorMatrix,(K$4+1),FALSE)*$E25</f>
        <v>0</v>
      </c>
      <c r="L20" s="5">
        <f>VLOOKUP(CONCATENATE($F20," ",$G20),AllocFactorMatrix,(L$4+1),FALSE)*$E25</f>
        <v>0</v>
      </c>
      <c r="M20" s="5">
        <f>VLOOKUP(CONCATENATE($F20," ",$G20),AllocFactorMatrix,(M$4+1),FALSE)*$E25</f>
        <v>0</v>
      </c>
      <c r="N20" s="5">
        <f t="shared" si="6"/>
        <v>0</v>
      </c>
      <c r="O20" s="5">
        <f>VLOOKUP(CONCATENATE($F20," ",$G20),AllocFactorMatrix,(O$4+1),FALSE)*$E25</f>
        <v>0</v>
      </c>
      <c r="P20" s="5">
        <f>VLOOKUP(CONCATENATE($F20," ",$G20),AllocFactorMatrix,(P$4+1),FALSE)*$E25</f>
        <v>0</v>
      </c>
      <c r="Q20" s="5">
        <f>VLOOKUP(CONCATENATE($F20," ",$G20),AllocFactorMatrix,(Q$4+1),FALSE)*$E25</f>
        <v>0</v>
      </c>
      <c r="R20" s="5">
        <f>VLOOKUP(CONCATENATE($F20," ",$G20),AllocFactorMatrix,(R$4+1),FALSE)*$E25</f>
        <v>0</v>
      </c>
      <c r="S20" s="5">
        <f t="shared" si="8"/>
        <v>0</v>
      </c>
      <c r="T20" s="5">
        <f>VLOOKUP(CONCATENATE($F20," ",$G20),AllocFactorMatrix,(T$4+1),FALSE)*$E25</f>
        <v>0</v>
      </c>
      <c r="U20" s="5">
        <f>VLOOKUP(CONCATENATE($F20," ",$G20),AllocFactorMatrix,(U$4+1),FALSE)*$E25</f>
        <v>0</v>
      </c>
      <c r="V20" s="5">
        <f>VLOOKUP(CONCATENATE($F20," ",$G20),AllocFactorMatrix,(V$4+1),FALSE)*$E25</f>
        <v>0</v>
      </c>
      <c r="W20" s="5">
        <f>VLOOKUP(CONCATENATE($F20," ",$G20),AllocFactorMatrix,(W$4+1),FALSE)*$E25</f>
        <v>0</v>
      </c>
      <c r="X20" s="5">
        <f t="shared" si="9"/>
        <v>0</v>
      </c>
      <c r="Y20" s="5">
        <f>VLOOKUP(CONCATENATE($F20," ",$G20),AllocFactorMatrix,(Y$4+1),FALSE)*$E25</f>
        <v>0</v>
      </c>
      <c r="Z20" s="5">
        <f>VLOOKUP(CONCATENATE($F20," ",$G20),AllocFactorMatrix,(Z$4+1),FALSE)*$E25</f>
        <v>0</v>
      </c>
      <c r="AA20" s="5">
        <f t="shared" si="7"/>
        <v>0</v>
      </c>
      <c r="AB20" s="5">
        <f>VLOOKUP(CONCATENATE($F20," ",$G20),AllocFactorMatrix,(AB$4+1),FALSE)*$E25</f>
        <v>0</v>
      </c>
      <c r="AC20" s="5">
        <f>VLOOKUP(CONCATENATE($F20," ",$G20),AllocFactorMatrix,(AC$4+1),FALSE)*$E25</f>
        <v>0</v>
      </c>
      <c r="AD20" s="5">
        <f>VLOOKUP(CONCATENATE($F20," ",$G20),AllocFactorMatrix,(AD$4+1),FALSE)*$E25</f>
        <v>0</v>
      </c>
    </row>
    <row r="21" spans="3:30" hidden="1" outlineLevel="1">
      <c r="F21" s="52" t="str">
        <f>F25</f>
        <v>PROD_DEMAND</v>
      </c>
      <c r="G21" s="55" t="str">
        <f>$G$11</f>
        <v>DISTPRI</v>
      </c>
      <c r="H21" s="4">
        <f t="shared" si="5"/>
        <v>0</v>
      </c>
      <c r="I21" s="5">
        <f>VLOOKUP(CONCATENATE($F21," ",$G21),AllocFactorMatrix,(I$4+1),FALSE)*$E25</f>
        <v>0</v>
      </c>
      <c r="J21" s="5">
        <f>VLOOKUP(CONCATENATE($F21," ",$G21),AllocFactorMatrix,(J$4+1),FALSE)*$E25</f>
        <v>0</v>
      </c>
      <c r="K21" s="5">
        <f>VLOOKUP(CONCATENATE($F21," ",$G21),AllocFactorMatrix,(K$4+1),FALSE)*$E25</f>
        <v>0</v>
      </c>
      <c r="L21" s="5">
        <f>VLOOKUP(CONCATENATE($F21," ",$G21),AllocFactorMatrix,(L$4+1),FALSE)*$E25</f>
        <v>0</v>
      </c>
      <c r="M21" s="5">
        <f>VLOOKUP(CONCATENATE($F21," ",$G21),AllocFactorMatrix,(M$4+1),FALSE)*$E25</f>
        <v>0</v>
      </c>
      <c r="N21" s="5">
        <f t="shared" si="6"/>
        <v>0</v>
      </c>
      <c r="O21" s="5">
        <f>VLOOKUP(CONCATENATE($F21," ",$G21),AllocFactorMatrix,(O$4+1),FALSE)*$E25</f>
        <v>0</v>
      </c>
      <c r="P21" s="5">
        <f>VLOOKUP(CONCATENATE($F21," ",$G21),AllocFactorMatrix,(P$4+1),FALSE)*$E25</f>
        <v>0</v>
      </c>
      <c r="Q21" s="5">
        <f>VLOOKUP(CONCATENATE($F21," ",$G21),AllocFactorMatrix,(Q$4+1),FALSE)*$E25</f>
        <v>0</v>
      </c>
      <c r="R21" s="5">
        <f>VLOOKUP(CONCATENATE($F21," ",$G21),AllocFactorMatrix,(R$4+1),FALSE)*$E25</f>
        <v>0</v>
      </c>
      <c r="S21" s="5">
        <f t="shared" si="8"/>
        <v>0</v>
      </c>
      <c r="T21" s="5">
        <f>VLOOKUP(CONCATENATE($F21," ",$G21),AllocFactorMatrix,(T$4+1),FALSE)*$E25</f>
        <v>0</v>
      </c>
      <c r="U21" s="5">
        <f>VLOOKUP(CONCATENATE($F21," ",$G21),AllocFactorMatrix,(U$4+1),FALSE)*$E25</f>
        <v>0</v>
      </c>
      <c r="V21" s="5">
        <f>VLOOKUP(CONCATENATE($F21," ",$G21),AllocFactorMatrix,(V$4+1),FALSE)*$E25</f>
        <v>0</v>
      </c>
      <c r="W21" s="5">
        <f>VLOOKUP(CONCATENATE($F21," ",$G21),AllocFactorMatrix,(W$4+1),FALSE)*$E25</f>
        <v>0</v>
      </c>
      <c r="X21" s="5">
        <f t="shared" si="9"/>
        <v>0</v>
      </c>
      <c r="Y21" s="5">
        <f>VLOOKUP(CONCATENATE($F21," ",$G21),AllocFactorMatrix,(Y$4+1),FALSE)*$E25</f>
        <v>0</v>
      </c>
      <c r="Z21" s="5">
        <f>VLOOKUP(CONCATENATE($F21," ",$G21),AllocFactorMatrix,(Z$4+1),FALSE)*$E25</f>
        <v>0</v>
      </c>
      <c r="AA21" s="5">
        <f t="shared" si="7"/>
        <v>0</v>
      </c>
      <c r="AB21" s="5">
        <f>VLOOKUP(CONCATENATE($F21," ",$G21),AllocFactorMatrix,(AB$4+1),FALSE)*$E25</f>
        <v>0</v>
      </c>
      <c r="AC21" s="5">
        <f>VLOOKUP(CONCATENATE($F21," ",$G21),AllocFactorMatrix,(AC$4+1),FALSE)*$E25</f>
        <v>0</v>
      </c>
      <c r="AD21" s="5">
        <f>VLOOKUP(CONCATENATE($F21," ",$G21),AllocFactorMatrix,(AD$4+1),FALSE)*$E25</f>
        <v>0</v>
      </c>
    </row>
    <row r="22" spans="3:30" hidden="1" outlineLevel="1">
      <c r="F22" s="52" t="str">
        <f>F25</f>
        <v>PROD_DEMAND</v>
      </c>
      <c r="G22" s="55" t="str">
        <f>$G$12</f>
        <v>DISTSEC</v>
      </c>
      <c r="H22" s="4">
        <f t="shared" si="5"/>
        <v>0</v>
      </c>
      <c r="I22" s="5">
        <f>VLOOKUP(CONCATENATE($F22," ",$G22),AllocFactorMatrix,(I$4+1),FALSE)*$E25</f>
        <v>0</v>
      </c>
      <c r="J22" s="5">
        <f>VLOOKUP(CONCATENATE($F22," ",$G22),AllocFactorMatrix,(J$4+1),FALSE)*$E25</f>
        <v>0</v>
      </c>
      <c r="K22" s="5">
        <f>VLOOKUP(CONCATENATE($F22," ",$G22),AllocFactorMatrix,(K$4+1),FALSE)*$E25</f>
        <v>0</v>
      </c>
      <c r="L22" s="5">
        <f>VLOOKUP(CONCATENATE($F22," ",$G22),AllocFactorMatrix,(L$4+1),FALSE)*$E25</f>
        <v>0</v>
      </c>
      <c r="M22" s="5">
        <f>VLOOKUP(CONCATENATE($F22," ",$G22),AllocFactorMatrix,(M$4+1),FALSE)*$E25</f>
        <v>0</v>
      </c>
      <c r="N22" s="5">
        <f t="shared" si="6"/>
        <v>0</v>
      </c>
      <c r="O22" s="5">
        <f>VLOOKUP(CONCATENATE($F22," ",$G22),AllocFactorMatrix,(O$4+1),FALSE)*$E25</f>
        <v>0</v>
      </c>
      <c r="P22" s="5">
        <f>VLOOKUP(CONCATENATE($F22," ",$G22),AllocFactorMatrix,(P$4+1),FALSE)*$E25</f>
        <v>0</v>
      </c>
      <c r="Q22" s="5">
        <f>VLOOKUP(CONCATENATE($F22," ",$G22),AllocFactorMatrix,(Q$4+1),FALSE)*$E25</f>
        <v>0</v>
      </c>
      <c r="R22" s="5">
        <f>VLOOKUP(CONCATENATE($F22," ",$G22),AllocFactorMatrix,(R$4+1),FALSE)*$E25</f>
        <v>0</v>
      </c>
      <c r="S22" s="5">
        <f t="shared" si="8"/>
        <v>0</v>
      </c>
      <c r="T22" s="5">
        <f>VLOOKUP(CONCATENATE($F22," ",$G22),AllocFactorMatrix,(T$4+1),FALSE)*$E25</f>
        <v>0</v>
      </c>
      <c r="U22" s="5">
        <f>VLOOKUP(CONCATENATE($F22," ",$G22),AllocFactorMatrix,(U$4+1),FALSE)*$E25</f>
        <v>0</v>
      </c>
      <c r="V22" s="5">
        <f>VLOOKUP(CONCATENATE($F22," ",$G22),AllocFactorMatrix,(V$4+1),FALSE)*$E25</f>
        <v>0</v>
      </c>
      <c r="W22" s="5">
        <f>VLOOKUP(CONCATENATE($F22," ",$G22),AllocFactorMatrix,(W$4+1),FALSE)*$E25</f>
        <v>0</v>
      </c>
      <c r="X22" s="5">
        <f t="shared" si="9"/>
        <v>0</v>
      </c>
      <c r="Y22" s="5">
        <f>VLOOKUP(CONCATENATE($F22," ",$G22),AllocFactorMatrix,(Y$4+1),FALSE)*$E25</f>
        <v>0</v>
      </c>
      <c r="Z22" s="5">
        <f>VLOOKUP(CONCATENATE($F22," ",$G22),AllocFactorMatrix,(Z$4+1),FALSE)*$E25</f>
        <v>0</v>
      </c>
      <c r="AA22" s="5">
        <f t="shared" si="7"/>
        <v>0</v>
      </c>
      <c r="AB22" s="5">
        <f>VLOOKUP(CONCATENATE($F22," ",$G22),AllocFactorMatrix,(AB$4+1),FALSE)*$E25</f>
        <v>0</v>
      </c>
      <c r="AC22" s="5">
        <f>VLOOKUP(CONCATENATE($F22," ",$G22),AllocFactorMatrix,(AC$4+1),FALSE)*$E25</f>
        <v>0</v>
      </c>
      <c r="AD22" s="5">
        <f>VLOOKUP(CONCATENATE($F22," ",$G22),AllocFactorMatrix,(AD$4+1),FALSE)*$E25</f>
        <v>0</v>
      </c>
    </row>
    <row r="23" spans="3:30" hidden="1" outlineLevel="1">
      <c r="F23" s="52" t="str">
        <f>F25</f>
        <v>PROD_DEMAND</v>
      </c>
      <c r="G23" s="55" t="str">
        <f>$G$13</f>
        <v>ENERGY</v>
      </c>
      <c r="H23" s="4">
        <f t="shared" si="5"/>
        <v>0</v>
      </c>
      <c r="I23" s="5">
        <f>VLOOKUP(CONCATENATE($F23," ",$G23),AllocFactorMatrix,(I$4+1),FALSE)*$E25</f>
        <v>0</v>
      </c>
      <c r="J23" s="5">
        <f>VLOOKUP(CONCATENATE($F23," ",$G23),AllocFactorMatrix,(J$4+1),FALSE)*$E25</f>
        <v>0</v>
      </c>
      <c r="K23" s="5">
        <f>VLOOKUP(CONCATENATE($F23," ",$G23),AllocFactorMatrix,(K$4+1),FALSE)*$E25</f>
        <v>0</v>
      </c>
      <c r="L23" s="5">
        <f>VLOOKUP(CONCATENATE($F23," ",$G23),AllocFactorMatrix,(L$4+1),FALSE)*$E25</f>
        <v>0</v>
      </c>
      <c r="M23" s="5">
        <f>VLOOKUP(CONCATENATE($F23," ",$G23),AllocFactorMatrix,(M$4+1),FALSE)*$E25</f>
        <v>0</v>
      </c>
      <c r="N23" s="5">
        <f t="shared" si="6"/>
        <v>0</v>
      </c>
      <c r="O23" s="5">
        <f>VLOOKUP(CONCATENATE($F23," ",$G23),AllocFactorMatrix,(O$4+1),FALSE)*$E25</f>
        <v>0</v>
      </c>
      <c r="P23" s="5">
        <f>VLOOKUP(CONCATENATE($F23," ",$G23),AllocFactorMatrix,(P$4+1),FALSE)*$E25</f>
        <v>0</v>
      </c>
      <c r="Q23" s="5">
        <f>VLOOKUP(CONCATENATE($F23," ",$G23),AllocFactorMatrix,(Q$4+1),FALSE)*$E25</f>
        <v>0</v>
      </c>
      <c r="R23" s="5">
        <f>VLOOKUP(CONCATENATE($F23," ",$G23),AllocFactorMatrix,(R$4+1),FALSE)*$E25</f>
        <v>0</v>
      </c>
      <c r="S23" s="5">
        <f t="shared" si="8"/>
        <v>0</v>
      </c>
      <c r="T23" s="5">
        <f>VLOOKUP(CONCATENATE($F23," ",$G23),AllocFactorMatrix,(T$4+1),FALSE)*$E25</f>
        <v>0</v>
      </c>
      <c r="U23" s="5">
        <f>VLOOKUP(CONCATENATE($F23," ",$G23),AllocFactorMatrix,(U$4+1),FALSE)*$E25</f>
        <v>0</v>
      </c>
      <c r="V23" s="5">
        <f>VLOOKUP(CONCATENATE($F23," ",$G23),AllocFactorMatrix,(V$4+1),FALSE)*$E25</f>
        <v>0</v>
      </c>
      <c r="W23" s="5">
        <f>VLOOKUP(CONCATENATE($F23," ",$G23),AllocFactorMatrix,(W$4+1),FALSE)*$E25</f>
        <v>0</v>
      </c>
      <c r="X23" s="5">
        <f t="shared" si="9"/>
        <v>0</v>
      </c>
      <c r="Y23" s="5">
        <f>VLOOKUP(CONCATENATE($F23," ",$G23),AllocFactorMatrix,(Y$4+1),FALSE)*$E25</f>
        <v>0</v>
      </c>
      <c r="Z23" s="5">
        <f>VLOOKUP(CONCATENATE($F23," ",$G23),AllocFactorMatrix,(Z$4+1),FALSE)*$E25</f>
        <v>0</v>
      </c>
      <c r="AA23" s="5">
        <f t="shared" si="7"/>
        <v>0</v>
      </c>
      <c r="AB23" s="5">
        <f>VLOOKUP(CONCATENATE($F23," ",$G23),AllocFactorMatrix,(AB$4+1),FALSE)*$E25</f>
        <v>0</v>
      </c>
      <c r="AC23" s="5">
        <f>VLOOKUP(CONCATENATE($F23," ",$G23),AllocFactorMatrix,(AC$4+1),FALSE)*$E25</f>
        <v>0</v>
      </c>
      <c r="AD23" s="5">
        <f>VLOOKUP(CONCATENATE($F23," ",$G23),AllocFactorMatrix,(AD$4+1),FALSE)*$E25</f>
        <v>0</v>
      </c>
    </row>
    <row r="24" spans="3:30" hidden="1" outlineLevel="1">
      <c r="F24" s="52" t="str">
        <f>F25</f>
        <v>PROD_DEMAND</v>
      </c>
      <c r="G24" s="55" t="str">
        <f>$G$14</f>
        <v>CUSTOMER</v>
      </c>
      <c r="H24" s="4">
        <f t="shared" si="5"/>
        <v>0</v>
      </c>
      <c r="I24" s="5">
        <f>VLOOKUP(CONCATENATE($F24," ",$G24),AllocFactorMatrix,(I$4+1),FALSE)*$E25</f>
        <v>0</v>
      </c>
      <c r="J24" s="5">
        <f>VLOOKUP(CONCATENATE($F24," ",$G24),AllocFactorMatrix,(J$4+1),FALSE)*$E25</f>
        <v>0</v>
      </c>
      <c r="K24" s="5">
        <f>VLOOKUP(CONCATENATE($F24," ",$G24),AllocFactorMatrix,(K$4+1),FALSE)*$E25</f>
        <v>0</v>
      </c>
      <c r="L24" s="5">
        <f>VLOOKUP(CONCATENATE($F24," ",$G24),AllocFactorMatrix,(L$4+1),FALSE)*$E25</f>
        <v>0</v>
      </c>
      <c r="M24" s="5">
        <f>VLOOKUP(CONCATENATE($F24," ",$G24),AllocFactorMatrix,(M$4+1),FALSE)*$E25</f>
        <v>0</v>
      </c>
      <c r="N24" s="5">
        <f t="shared" si="6"/>
        <v>0</v>
      </c>
      <c r="O24" s="5">
        <f>VLOOKUP(CONCATENATE($F24," ",$G24),AllocFactorMatrix,(O$4+1),FALSE)*$E25</f>
        <v>0</v>
      </c>
      <c r="P24" s="5">
        <f>VLOOKUP(CONCATENATE($F24," ",$G24),AllocFactorMatrix,(P$4+1),FALSE)*$E25</f>
        <v>0</v>
      </c>
      <c r="Q24" s="5">
        <f>VLOOKUP(CONCATENATE($F24," ",$G24),AllocFactorMatrix,(Q$4+1),FALSE)*$E25</f>
        <v>0</v>
      </c>
      <c r="R24" s="5">
        <f>VLOOKUP(CONCATENATE($F24," ",$G24),AllocFactorMatrix,(R$4+1),FALSE)*$E25</f>
        <v>0</v>
      </c>
      <c r="S24" s="5">
        <f t="shared" si="8"/>
        <v>0</v>
      </c>
      <c r="T24" s="5">
        <f>VLOOKUP(CONCATENATE($F24," ",$G24),AllocFactorMatrix,(T$4+1),FALSE)*$E25</f>
        <v>0</v>
      </c>
      <c r="U24" s="5">
        <f>VLOOKUP(CONCATENATE($F24," ",$G24),AllocFactorMatrix,(U$4+1),FALSE)*$E25</f>
        <v>0</v>
      </c>
      <c r="V24" s="5">
        <f>VLOOKUP(CONCATENATE($F24," ",$G24),AllocFactorMatrix,(V$4+1),FALSE)*$E25</f>
        <v>0</v>
      </c>
      <c r="W24" s="5">
        <f>VLOOKUP(CONCATENATE($F24," ",$G24),AllocFactorMatrix,(W$4+1),FALSE)*$E25</f>
        <v>0</v>
      </c>
      <c r="X24" s="5">
        <f t="shared" si="9"/>
        <v>0</v>
      </c>
      <c r="Y24" s="5">
        <f>VLOOKUP(CONCATENATE($F24," ",$G24),AllocFactorMatrix,(Y$4+1),FALSE)*$E25</f>
        <v>0</v>
      </c>
      <c r="Z24" s="5">
        <f>VLOOKUP(CONCATENATE($F24," ",$G24),AllocFactorMatrix,(Z$4+1),FALSE)*$E25</f>
        <v>0</v>
      </c>
      <c r="AA24" s="5">
        <f t="shared" si="7"/>
        <v>0</v>
      </c>
      <c r="AB24" s="5">
        <f>VLOOKUP(CONCATENATE($F24," ",$G24),AllocFactorMatrix,(AB$4+1),FALSE)*$E25</f>
        <v>0</v>
      </c>
      <c r="AC24" s="5">
        <f>VLOOKUP(CONCATENATE($F24," ",$G24),AllocFactorMatrix,(AC$4+1),FALSE)*$E25</f>
        <v>0</v>
      </c>
      <c r="AD24" s="5">
        <f>VLOOKUP(CONCATENATE($F24," ",$G24),AllocFactorMatrix,(AD$4+1),FALSE)*$E25</f>
        <v>0</v>
      </c>
    </row>
    <row r="25" spans="3:30" collapsed="1">
      <c r="D25" s="1" t="s">
        <v>83</v>
      </c>
      <c r="E25" s="61">
        <f>80628+9964655</f>
        <v>10045283</v>
      </c>
      <c r="F25" s="10" t="s">
        <v>30</v>
      </c>
      <c r="G25" s="55" t="str">
        <f>$G$15</f>
        <v>TOTAL</v>
      </c>
      <c r="H25" s="4">
        <f t="shared" si="5"/>
        <v>10045282.999999998</v>
      </c>
      <c r="I25" s="5">
        <f>VLOOKUP(CONCATENATE($F25," ",$G25),AllocFactorMatrix,(I$4+1),FALSE)*$E25</f>
        <v>5577206.2851208551</v>
      </c>
      <c r="J25" s="5">
        <f>VLOOKUP(CONCATENATE($F25," ",$G25),AllocFactorMatrix,(J$4+1),FALSE)*$E25</f>
        <v>256634.45524740967</v>
      </c>
      <c r="K25" s="5">
        <f>VLOOKUP(CONCATENATE($F25," ",$G25),AllocFactorMatrix,(K$4+1),FALSE)*$E25</f>
        <v>845427.58255501289</v>
      </c>
      <c r="L25" s="5">
        <f>VLOOKUP(CONCATENATE($F25," ",$G25),AllocFactorMatrix,(L$4+1),FALSE)*$E25</f>
        <v>21124.536337494697</v>
      </c>
      <c r="M25" s="5">
        <f>VLOOKUP(CONCATENATE($F25," ",$G25),AllocFactorMatrix,(M$4+1),FALSE)*$E25</f>
        <v>2719.3561061135688</v>
      </c>
      <c r="N25" s="5">
        <f t="shared" si="6"/>
        <v>869271.47499862115</v>
      </c>
      <c r="O25" s="5">
        <f>VLOOKUP(CONCATENATE($F25," ",$G25),AllocFactorMatrix,(O$4+1),FALSE)*$E25</f>
        <v>643128.18936705729</v>
      </c>
      <c r="P25" s="5">
        <f>VLOOKUP(CONCATENATE($F25," ",$G25),AllocFactorMatrix,(P$4+1),FALSE)*$E25</f>
        <v>116407.42429352883</v>
      </c>
      <c r="Q25" s="5">
        <f>VLOOKUP(CONCATENATE($F25," ",$G25),AllocFactorMatrix,(Q$4+1),FALSE)*$E25</f>
        <v>45025.569862012439</v>
      </c>
      <c r="R25" s="5">
        <f>VLOOKUP(CONCATENATE($F25," ",$G25),AllocFactorMatrix,(R$4+1),FALSE)*$E25</f>
        <v>970.15353546615995</v>
      </c>
      <c r="S25" s="5">
        <f t="shared" si="8"/>
        <v>805531.33705806464</v>
      </c>
      <c r="T25" s="5">
        <f>VLOOKUP(CONCATENATE($F25," ",$G25),AllocFactorMatrix,(T$4+1),FALSE)*$E25</f>
        <v>20421.668009120818</v>
      </c>
      <c r="U25" s="5">
        <f>VLOOKUP(CONCATENATE($F25," ",$G25),AllocFactorMatrix,(U$4+1),FALSE)*$E25</f>
        <v>325148.45546366589</v>
      </c>
      <c r="V25" s="5">
        <f>VLOOKUP(CONCATENATE($F25," ",$G25),AllocFactorMatrix,(V$4+1),FALSE)*$E25</f>
        <v>1763346.3364349382</v>
      </c>
      <c r="W25" s="5">
        <f>VLOOKUP(CONCATENATE($F25," ",$G25),AllocFactorMatrix,(W$4+1),FALSE)*$E25</f>
        <v>232008.1626637842</v>
      </c>
      <c r="X25" s="5">
        <f t="shared" si="9"/>
        <v>2340924.6225715093</v>
      </c>
      <c r="Y25" s="5">
        <f>VLOOKUP(CONCATENATE($F25," ",$G25),AllocFactorMatrix,(Y$4+1),FALSE)*$E25</f>
        <v>189548.57209849748</v>
      </c>
      <c r="Z25" s="5">
        <f>VLOOKUP(CONCATENATE($F25," ",$G25),AllocFactorMatrix,(Z$4+1),FALSE)*$E25</f>
        <v>3940.0860372062461</v>
      </c>
      <c r="AA25" s="5">
        <f t="shared" si="7"/>
        <v>193488.65813570374</v>
      </c>
      <c r="AB25" s="5">
        <f>VLOOKUP(CONCATENATE($F25," ",$G25),AllocFactorMatrix,(AB$4+1),FALSE)*$E25</f>
        <v>2226.1668678354472</v>
      </c>
      <c r="AC25" s="5">
        <f>VLOOKUP(CONCATENATE($F25," ",$G25),AllocFactorMatrix,(AC$4+1),FALSE)*$E25</f>
        <v>0</v>
      </c>
      <c r="AD25" s="5">
        <f>VLOOKUP(CONCATENATE($F25," ",$G25),AllocFactorMatrix,(AD$4+1),FALSE)*$E25</f>
        <v>0</v>
      </c>
    </row>
    <row r="26" spans="3:30" hidden="1" outlineLevel="1">
      <c r="E26" s="55"/>
      <c r="F26" s="52" t="str">
        <f>F33</f>
        <v>TRANS_TOTAL</v>
      </c>
      <c r="G26" s="55" t="str">
        <f>$G$8</f>
        <v>PRODUCTION</v>
      </c>
      <c r="H26" s="4">
        <f t="shared" si="5"/>
        <v>0</v>
      </c>
      <c r="I26" s="5">
        <f>VLOOKUP(CONCATENATE($F26," ",$G26),AllocFactorMatrix,(I$4+1),FALSE)*$E33</f>
        <v>0</v>
      </c>
      <c r="J26" s="5">
        <f>VLOOKUP(CONCATENATE($F26," ",$G26),AllocFactorMatrix,(J$4+1),FALSE)*$E33</f>
        <v>0</v>
      </c>
      <c r="K26" s="5">
        <f>VLOOKUP(CONCATENATE($F26," ",$G26),AllocFactorMatrix,(K$4+1),FALSE)*$E33</f>
        <v>0</v>
      </c>
      <c r="L26" s="5">
        <f>VLOOKUP(CONCATENATE($F26," ",$G26),AllocFactorMatrix,(L$4+1),FALSE)*$E33</f>
        <v>0</v>
      </c>
      <c r="M26" s="5">
        <f>VLOOKUP(CONCATENATE($F26," ",$G26),AllocFactorMatrix,(M$4+1),FALSE)*$E33</f>
        <v>0</v>
      </c>
      <c r="N26" s="5">
        <f t="shared" si="6"/>
        <v>0</v>
      </c>
      <c r="O26" s="5">
        <f>VLOOKUP(CONCATENATE($F26," ",$G26),AllocFactorMatrix,(O$4+1),FALSE)*$E33</f>
        <v>0</v>
      </c>
      <c r="P26" s="5">
        <f>VLOOKUP(CONCATENATE($F26," ",$G26),AllocFactorMatrix,(P$4+1),FALSE)*$E33</f>
        <v>0</v>
      </c>
      <c r="Q26" s="5">
        <f>VLOOKUP(CONCATENATE($F26," ",$G26),AllocFactorMatrix,(Q$4+1),FALSE)*$E33</f>
        <v>0</v>
      </c>
      <c r="R26" s="5">
        <f>VLOOKUP(CONCATENATE($F26," ",$G26),AllocFactorMatrix,(R$4+1),FALSE)*$E33</f>
        <v>0</v>
      </c>
      <c r="S26" s="5">
        <f t="shared" si="8"/>
        <v>0</v>
      </c>
      <c r="T26" s="5">
        <f>VLOOKUP(CONCATENATE($F26," ",$G26),AllocFactorMatrix,(T$4+1),FALSE)*$E33</f>
        <v>0</v>
      </c>
      <c r="U26" s="5">
        <f>VLOOKUP(CONCATENATE($F26," ",$G26),AllocFactorMatrix,(U$4+1),FALSE)*$E33</f>
        <v>0</v>
      </c>
      <c r="V26" s="5">
        <f>VLOOKUP(CONCATENATE($F26," ",$G26),AllocFactorMatrix,(V$4+1),FALSE)*$E33</f>
        <v>0</v>
      </c>
      <c r="W26" s="5">
        <f>VLOOKUP(CONCATENATE($F26," ",$G26),AllocFactorMatrix,(W$4+1),FALSE)*$E33</f>
        <v>0</v>
      </c>
      <c r="X26" s="5">
        <f>SUBTOTAL(9,T26:W26)</f>
        <v>0</v>
      </c>
      <c r="Y26" s="5">
        <f>VLOOKUP(CONCATENATE($F26," ",$G26),AllocFactorMatrix,(Y$4+1),FALSE)*$E33</f>
        <v>0</v>
      </c>
      <c r="Z26" s="5">
        <f>VLOOKUP(CONCATENATE($F26," ",$G26),AllocFactorMatrix,(Z$4+1),FALSE)*$E33</f>
        <v>0</v>
      </c>
      <c r="AA26" s="5">
        <f t="shared" si="7"/>
        <v>0</v>
      </c>
      <c r="AB26" s="5">
        <f>VLOOKUP(CONCATENATE($F26," ",$G26),AllocFactorMatrix,(AB$4+1),FALSE)*$E33</f>
        <v>0</v>
      </c>
      <c r="AC26" s="5">
        <f>VLOOKUP(CONCATENATE($F26," ",$G26),AllocFactorMatrix,(AC$4+1),FALSE)*$E33</f>
        <v>0</v>
      </c>
      <c r="AD26" s="5">
        <f>VLOOKUP(CONCATENATE($F26," ",$G26),AllocFactorMatrix,(AD$4+1),FALSE)*$E33</f>
        <v>0</v>
      </c>
    </row>
    <row r="27" spans="3:30" hidden="1" outlineLevel="1">
      <c r="E27" s="55"/>
      <c r="F27" s="52" t="str">
        <f>F33</f>
        <v>TRANS_TOTAL</v>
      </c>
      <c r="G27" s="55" t="str">
        <f>$G$9</f>
        <v>BULKTRAN</v>
      </c>
      <c r="H27" s="4">
        <f t="shared" si="5"/>
        <v>456182831.82010001</v>
      </c>
      <c r="I27" s="5">
        <f>VLOOKUP(CONCATENATE($F27," ",$G27),AllocFactorMatrix,(I$4+1),FALSE)*$E33</f>
        <v>224707903.49304202</v>
      </c>
      <c r="J27" s="5">
        <f>VLOOKUP(CONCATENATE($F27," ",$G27),AllocFactorMatrix,(J$4+1),FALSE)*$E33</f>
        <v>11108114.601330247</v>
      </c>
      <c r="K27" s="5">
        <f>VLOOKUP(CONCATENATE($F27," ",$G27),AllocFactorMatrix,(K$4+1),FALSE)*$E33</f>
        <v>40688387.169901982</v>
      </c>
      <c r="L27" s="5">
        <f>VLOOKUP(CONCATENATE($F27," ",$G27),AllocFactorMatrix,(L$4+1),FALSE)*$E33</f>
        <v>1280725.9681507132</v>
      </c>
      <c r="M27" s="5">
        <f>VLOOKUP(CONCATENATE($F27," ",$G27),AllocFactorMatrix,(M$4+1),FALSE)*$E33</f>
        <v>120102.38318473092</v>
      </c>
      <c r="N27" s="5">
        <f t="shared" si="6"/>
        <v>42089215.521237426</v>
      </c>
      <c r="O27" s="5">
        <f>VLOOKUP(CONCATENATE($F27," ",$G27),AllocFactorMatrix,(O$4+1),FALSE)*$E33</f>
        <v>30929503.765678618</v>
      </c>
      <c r="P27" s="5">
        <f>VLOOKUP(CONCATENATE($F27," ",$G27),AllocFactorMatrix,(P$4+1),FALSE)*$E33</f>
        <v>5763067.6501052268</v>
      </c>
      <c r="Q27" s="5">
        <f>VLOOKUP(CONCATENATE($F27," ",$G27),AllocFactorMatrix,(Q$4+1),FALSE)*$E33</f>
        <v>2604222.9627601407</v>
      </c>
      <c r="R27" s="5">
        <f>VLOOKUP(CONCATENATE($F27," ",$G27),AllocFactorMatrix,(R$4+1),FALSE)*$E33</f>
        <v>117108.99561152274</v>
      </c>
      <c r="S27" s="5">
        <f t="shared" si="8"/>
        <v>39413903.374155514</v>
      </c>
      <c r="T27" s="5">
        <f>VLOOKUP(CONCATENATE($F27," ",$G27),AllocFactorMatrix,(T$4+1),FALSE)*$E33</f>
        <v>1080446.7874722397</v>
      </c>
      <c r="U27" s="5">
        <f>VLOOKUP(CONCATENATE($F27," ",$G27),AllocFactorMatrix,(U$4+1),FALSE)*$E33</f>
        <v>17681327.58846835</v>
      </c>
      <c r="V27" s="5">
        <f>VLOOKUP(CONCATENATE($F27," ",$G27),AllocFactorMatrix,(V$4+1),FALSE)*$E33</f>
        <v>93446313.122850716</v>
      </c>
      <c r="W27" s="5">
        <f>VLOOKUP(CONCATENATE($F27," ",$G27),AllocFactorMatrix,(W$4+1),FALSE)*$E33</f>
        <v>16874855.346130047</v>
      </c>
      <c r="X27" s="5">
        <f t="shared" ref="X27:X33" si="10">SUBTOTAL(9,T27:W27)</f>
        <v>129082942.84492135</v>
      </c>
      <c r="Y27" s="5">
        <f>VLOOKUP(CONCATENATE($F27," ",$G27),AllocFactorMatrix,(Y$4+1),FALSE)*$E33</f>
        <v>9498401.5274872538</v>
      </c>
      <c r="Z27" s="5">
        <f>VLOOKUP(CONCATENATE($F27," ",$G27),AllocFactorMatrix,(Z$4+1),FALSE)*$E33</f>
        <v>159094.59486287969</v>
      </c>
      <c r="AA27" s="5">
        <f t="shared" si="7"/>
        <v>9657496.122350134</v>
      </c>
      <c r="AB27" s="5">
        <f>VLOOKUP(CONCATENATE($F27," ",$G27),AllocFactorMatrix,(AB$4+1),FALSE)*$E33</f>
        <v>123255.86306318332</v>
      </c>
      <c r="AC27" s="5">
        <f>VLOOKUP(CONCATENATE($F27," ",$G27),AllocFactorMatrix,(AC$4+1),FALSE)*$E33</f>
        <v>0</v>
      </c>
      <c r="AD27" s="5">
        <f>VLOOKUP(CONCATENATE($F27," ",$G27),AllocFactorMatrix,(AD$4+1),FALSE)*$E33</f>
        <v>0</v>
      </c>
    </row>
    <row r="28" spans="3:30" hidden="1" outlineLevel="1">
      <c r="E28" s="55"/>
      <c r="F28" s="52" t="str">
        <f>F33</f>
        <v>TRANS_TOTAL</v>
      </c>
      <c r="G28" s="55" t="str">
        <f>$G$10</f>
        <v>SUBTRAN</v>
      </c>
      <c r="H28" s="4">
        <f t="shared" si="5"/>
        <v>100341301.17989999</v>
      </c>
      <c r="I28" s="5">
        <f>VLOOKUP(CONCATENATE($F28," ",$G28),AllocFactorMatrix,(I$4+1),FALSE)*$E33</f>
        <v>48852911.661138184</v>
      </c>
      <c r="J28" s="5">
        <f>VLOOKUP(CONCATENATE($F28," ",$G28),AllocFactorMatrix,(J$4+1),FALSE)*$E33</f>
        <v>2357705.4239623342</v>
      </c>
      <c r="K28" s="5">
        <f>VLOOKUP(CONCATENATE($F28," ",$G28),AllocFactorMatrix,(K$4+1),FALSE)*$E33</f>
        <v>8577217.05146477</v>
      </c>
      <c r="L28" s="5">
        <f>VLOOKUP(CONCATENATE($F28," ",$G28),AllocFactorMatrix,(L$4+1),FALSE)*$E33</f>
        <v>264942.1646048351</v>
      </c>
      <c r="M28" s="5">
        <f>VLOOKUP(CONCATENATE($F28," ",$G28),AllocFactorMatrix,(M$4+1),FALSE)*$E33</f>
        <v>32997.145409771125</v>
      </c>
      <c r="N28" s="5">
        <f t="shared" si="6"/>
        <v>8875156.3614793755</v>
      </c>
      <c r="O28" s="5">
        <f>VLOOKUP(CONCATENATE($F28," ",$G28),AllocFactorMatrix,(O$4+1),FALSE)*$E33</f>
        <v>6480221.5426978562</v>
      </c>
      <c r="P28" s="5">
        <f>VLOOKUP(CONCATENATE($F28," ",$G28),AllocFactorMatrix,(P$4+1),FALSE)*$E33</f>
        <v>1204665.6265429286</v>
      </c>
      <c r="Q28" s="5">
        <f>VLOOKUP(CONCATENATE($F28," ",$G28),AllocFactorMatrix,(Q$4+1),FALSE)*$E33</f>
        <v>716790.40184867696</v>
      </c>
      <c r="R28" s="5">
        <f>VLOOKUP(CONCATENATE($F28," ",$G28),AllocFactorMatrix,(R$4+1),FALSE)*$E33</f>
        <v>0</v>
      </c>
      <c r="S28" s="5">
        <f t="shared" si="8"/>
        <v>8401677.5710894614</v>
      </c>
      <c r="T28" s="5">
        <f>VLOOKUP(CONCATENATE($F28," ",$G28),AllocFactorMatrix,(T$4+1),FALSE)*$E33</f>
        <v>226278.2093869797</v>
      </c>
      <c r="U28" s="5">
        <f>VLOOKUP(CONCATENATE($F28," ",$G28),AllocFactorMatrix,(U$4+1),FALSE)*$E33</f>
        <v>3704303.4800003208</v>
      </c>
      <c r="V28" s="5">
        <f>VLOOKUP(CONCATENATE($F28," ",$G28),AllocFactorMatrix,(V$4+1),FALSE)*$E33</f>
        <v>25806708.475996479</v>
      </c>
      <c r="W28" s="5">
        <f>VLOOKUP(CONCATENATE($F28," ",$G28),AllocFactorMatrix,(W$4+1),FALSE)*$E33</f>
        <v>0</v>
      </c>
      <c r="X28" s="5">
        <f t="shared" si="10"/>
        <v>29737290.165383779</v>
      </c>
      <c r="Y28" s="5">
        <f>VLOOKUP(CONCATENATE($F28," ",$G28),AllocFactorMatrix,(Y$4+1),FALSE)*$E33</f>
        <v>1950356.8297226825</v>
      </c>
      <c r="Z28" s="5">
        <f>VLOOKUP(CONCATENATE($F28," ",$G28),AllocFactorMatrix,(Z$4+1),FALSE)*$E33</f>
        <v>32512.501338857834</v>
      </c>
      <c r="AA28" s="5">
        <f t="shared" si="7"/>
        <v>1982869.3310615404</v>
      </c>
      <c r="AB28" s="5">
        <f>VLOOKUP(CONCATENATE($F28," ",$G28),AllocFactorMatrix,(AB$4+1),FALSE)*$E33</f>
        <v>26044.359076085831</v>
      </c>
      <c r="AC28" s="5">
        <f>VLOOKUP(CONCATENATE($F28," ",$G28),AllocFactorMatrix,(AC$4+1),FALSE)*$E33</f>
        <v>88556.388587126668</v>
      </c>
      <c r="AD28" s="5">
        <f>VLOOKUP(CONCATENATE($F28," ",$G28),AllocFactorMatrix,(AD$4+1),FALSE)*$E33</f>
        <v>19089.918122113795</v>
      </c>
    </row>
    <row r="29" spans="3:30" hidden="1" outlineLevel="1">
      <c r="E29" s="55"/>
      <c r="F29" s="52" t="str">
        <f>F33</f>
        <v>TRANS_TOTAL</v>
      </c>
      <c r="G29" s="55" t="str">
        <f>$G$11</f>
        <v>DISTPRI</v>
      </c>
      <c r="H29" s="4">
        <f t="shared" si="5"/>
        <v>0</v>
      </c>
      <c r="I29" s="5">
        <f>VLOOKUP(CONCATENATE($F29," ",$G29),AllocFactorMatrix,(I$4+1),FALSE)*$E33</f>
        <v>0</v>
      </c>
      <c r="J29" s="5">
        <f>VLOOKUP(CONCATENATE($F29," ",$G29),AllocFactorMatrix,(J$4+1),FALSE)*$E33</f>
        <v>0</v>
      </c>
      <c r="K29" s="5">
        <f>VLOOKUP(CONCATENATE($F29," ",$G29),AllocFactorMatrix,(K$4+1),FALSE)*$E33</f>
        <v>0</v>
      </c>
      <c r="L29" s="5">
        <f>VLOOKUP(CONCATENATE($F29," ",$G29),AllocFactorMatrix,(L$4+1),FALSE)*$E33</f>
        <v>0</v>
      </c>
      <c r="M29" s="5">
        <f>VLOOKUP(CONCATENATE($F29," ",$G29),AllocFactorMatrix,(M$4+1),FALSE)*$E33</f>
        <v>0</v>
      </c>
      <c r="N29" s="5">
        <f t="shared" si="6"/>
        <v>0</v>
      </c>
      <c r="O29" s="5">
        <f>VLOOKUP(CONCATENATE($F29," ",$G29),AllocFactorMatrix,(O$4+1),FALSE)*$E33</f>
        <v>0</v>
      </c>
      <c r="P29" s="5">
        <f>VLOOKUP(CONCATENATE($F29," ",$G29),AllocFactorMatrix,(P$4+1),FALSE)*$E33</f>
        <v>0</v>
      </c>
      <c r="Q29" s="5">
        <f>VLOOKUP(CONCATENATE($F29," ",$G29),AllocFactorMatrix,(Q$4+1),FALSE)*$E33</f>
        <v>0</v>
      </c>
      <c r="R29" s="5">
        <f>VLOOKUP(CONCATENATE($F29," ",$G29),AllocFactorMatrix,(R$4+1),FALSE)*$E33</f>
        <v>0</v>
      </c>
      <c r="S29" s="5">
        <f t="shared" si="8"/>
        <v>0</v>
      </c>
      <c r="T29" s="5">
        <f>VLOOKUP(CONCATENATE($F29," ",$G29),AllocFactorMatrix,(T$4+1),FALSE)*$E33</f>
        <v>0</v>
      </c>
      <c r="U29" s="5">
        <f>VLOOKUP(CONCATENATE($F29," ",$G29),AllocFactorMatrix,(U$4+1),FALSE)*$E33</f>
        <v>0</v>
      </c>
      <c r="V29" s="5">
        <f>VLOOKUP(CONCATENATE($F29," ",$G29),AllocFactorMatrix,(V$4+1),FALSE)*$E33</f>
        <v>0</v>
      </c>
      <c r="W29" s="5">
        <f>VLOOKUP(CONCATENATE($F29," ",$G29),AllocFactorMatrix,(W$4+1),FALSE)*$E33</f>
        <v>0</v>
      </c>
      <c r="X29" s="5">
        <f t="shared" si="10"/>
        <v>0</v>
      </c>
      <c r="Y29" s="5">
        <f>VLOOKUP(CONCATENATE($F29," ",$G29),AllocFactorMatrix,(Y$4+1),FALSE)*$E33</f>
        <v>0</v>
      </c>
      <c r="Z29" s="5">
        <f>VLOOKUP(CONCATENATE($F29," ",$G29),AllocFactorMatrix,(Z$4+1),FALSE)*$E33</f>
        <v>0</v>
      </c>
      <c r="AA29" s="5">
        <f t="shared" si="7"/>
        <v>0</v>
      </c>
      <c r="AB29" s="5">
        <f>VLOOKUP(CONCATENATE($F29," ",$G29),AllocFactorMatrix,(AB$4+1),FALSE)*$E33</f>
        <v>0</v>
      </c>
      <c r="AC29" s="5">
        <f>VLOOKUP(CONCATENATE($F29," ",$G29),AllocFactorMatrix,(AC$4+1),FALSE)*$E33</f>
        <v>0</v>
      </c>
      <c r="AD29" s="5">
        <f>VLOOKUP(CONCATENATE($F29," ",$G29),AllocFactorMatrix,(AD$4+1),FALSE)*$E33</f>
        <v>0</v>
      </c>
    </row>
    <row r="30" spans="3:30" hidden="1" outlineLevel="1">
      <c r="E30" s="55"/>
      <c r="F30" s="52" t="str">
        <f>F33</f>
        <v>TRANS_TOTAL</v>
      </c>
      <c r="G30" s="55" t="str">
        <f>$G$12</f>
        <v>DISTSEC</v>
      </c>
      <c r="H30" s="4">
        <f t="shared" si="5"/>
        <v>0</v>
      </c>
      <c r="I30" s="5">
        <f>VLOOKUP(CONCATENATE($F30," ",$G30),AllocFactorMatrix,(I$4+1),FALSE)*$E33</f>
        <v>0</v>
      </c>
      <c r="J30" s="5">
        <f>VLOOKUP(CONCATENATE($F30," ",$G30),AllocFactorMatrix,(J$4+1),FALSE)*$E33</f>
        <v>0</v>
      </c>
      <c r="K30" s="5">
        <f>VLOOKUP(CONCATENATE($F30," ",$G30),AllocFactorMatrix,(K$4+1),FALSE)*$E33</f>
        <v>0</v>
      </c>
      <c r="L30" s="5">
        <f>VLOOKUP(CONCATENATE($F30," ",$G30),AllocFactorMatrix,(L$4+1),FALSE)*$E33</f>
        <v>0</v>
      </c>
      <c r="M30" s="5">
        <f>VLOOKUP(CONCATENATE($F30," ",$G30),AllocFactorMatrix,(M$4+1),FALSE)*$E33</f>
        <v>0</v>
      </c>
      <c r="N30" s="5">
        <f t="shared" si="6"/>
        <v>0</v>
      </c>
      <c r="O30" s="5">
        <f>VLOOKUP(CONCATENATE($F30," ",$G30),AllocFactorMatrix,(O$4+1),FALSE)*$E33</f>
        <v>0</v>
      </c>
      <c r="P30" s="5">
        <f>VLOOKUP(CONCATENATE($F30," ",$G30),AllocFactorMatrix,(P$4+1),FALSE)*$E33</f>
        <v>0</v>
      </c>
      <c r="Q30" s="5">
        <f>VLOOKUP(CONCATENATE($F30," ",$G30),AllocFactorMatrix,(Q$4+1),FALSE)*$E33</f>
        <v>0</v>
      </c>
      <c r="R30" s="5">
        <f>VLOOKUP(CONCATENATE($F30," ",$G30),AllocFactorMatrix,(R$4+1),FALSE)*$E33</f>
        <v>0</v>
      </c>
      <c r="S30" s="5">
        <f t="shared" si="8"/>
        <v>0</v>
      </c>
      <c r="T30" s="5">
        <f>VLOOKUP(CONCATENATE($F30," ",$G30),AllocFactorMatrix,(T$4+1),FALSE)*$E33</f>
        <v>0</v>
      </c>
      <c r="U30" s="5">
        <f>VLOOKUP(CONCATENATE($F30," ",$G30),AllocFactorMatrix,(U$4+1),FALSE)*$E33</f>
        <v>0</v>
      </c>
      <c r="V30" s="5">
        <f>VLOOKUP(CONCATENATE($F30," ",$G30),AllocFactorMatrix,(V$4+1),FALSE)*$E33</f>
        <v>0</v>
      </c>
      <c r="W30" s="5">
        <f>VLOOKUP(CONCATENATE($F30," ",$G30),AllocFactorMatrix,(W$4+1),FALSE)*$E33</f>
        <v>0</v>
      </c>
      <c r="X30" s="5">
        <f t="shared" si="10"/>
        <v>0</v>
      </c>
      <c r="Y30" s="5">
        <f>VLOOKUP(CONCATENATE($F30," ",$G30),AllocFactorMatrix,(Y$4+1),FALSE)*$E33</f>
        <v>0</v>
      </c>
      <c r="Z30" s="5">
        <f>VLOOKUP(CONCATENATE($F30," ",$G30),AllocFactorMatrix,(Z$4+1),FALSE)*$E33</f>
        <v>0</v>
      </c>
      <c r="AA30" s="5">
        <f t="shared" si="7"/>
        <v>0</v>
      </c>
      <c r="AB30" s="5">
        <f>VLOOKUP(CONCATENATE($F30," ",$G30),AllocFactorMatrix,(AB$4+1),FALSE)*$E33</f>
        <v>0</v>
      </c>
      <c r="AC30" s="5">
        <f>VLOOKUP(CONCATENATE($F30," ",$G30),AllocFactorMatrix,(AC$4+1),FALSE)*$E33</f>
        <v>0</v>
      </c>
      <c r="AD30" s="5">
        <f>VLOOKUP(CONCATENATE($F30," ",$G30),AllocFactorMatrix,(AD$4+1),FALSE)*$E33</f>
        <v>0</v>
      </c>
    </row>
    <row r="31" spans="3:30" hidden="1" outlineLevel="1">
      <c r="E31" s="55"/>
      <c r="F31" s="52" t="str">
        <f>F33</f>
        <v>TRANS_TOTAL</v>
      </c>
      <c r="G31" s="55" t="str">
        <f>$G$13</f>
        <v>ENERGY</v>
      </c>
      <c r="H31" s="4">
        <f t="shared" si="5"/>
        <v>0</v>
      </c>
      <c r="I31" s="5">
        <f>VLOOKUP(CONCATENATE($F31," ",$G31),AllocFactorMatrix,(I$4+1),FALSE)*$E33</f>
        <v>0</v>
      </c>
      <c r="J31" s="5">
        <f>VLOOKUP(CONCATENATE($F31," ",$G31),AllocFactorMatrix,(J$4+1),FALSE)*$E33</f>
        <v>0</v>
      </c>
      <c r="K31" s="5">
        <f>VLOOKUP(CONCATENATE($F31," ",$G31),AllocFactorMatrix,(K$4+1),FALSE)*$E33</f>
        <v>0</v>
      </c>
      <c r="L31" s="5">
        <f>VLOOKUP(CONCATENATE($F31," ",$G31),AllocFactorMatrix,(L$4+1),FALSE)*$E33</f>
        <v>0</v>
      </c>
      <c r="M31" s="5">
        <f>VLOOKUP(CONCATENATE($F31," ",$G31),AllocFactorMatrix,(M$4+1),FALSE)*$E33</f>
        <v>0</v>
      </c>
      <c r="N31" s="5">
        <f t="shared" si="6"/>
        <v>0</v>
      </c>
      <c r="O31" s="5">
        <f>VLOOKUP(CONCATENATE($F31," ",$G31),AllocFactorMatrix,(O$4+1),FALSE)*$E33</f>
        <v>0</v>
      </c>
      <c r="P31" s="5">
        <f>VLOOKUP(CONCATENATE($F31," ",$G31),AllocFactorMatrix,(P$4+1),FALSE)*$E33</f>
        <v>0</v>
      </c>
      <c r="Q31" s="5">
        <f>VLOOKUP(CONCATENATE($F31," ",$G31),AllocFactorMatrix,(Q$4+1),FALSE)*$E33</f>
        <v>0</v>
      </c>
      <c r="R31" s="5">
        <f>VLOOKUP(CONCATENATE($F31," ",$G31),AllocFactorMatrix,(R$4+1),FALSE)*$E33</f>
        <v>0</v>
      </c>
      <c r="S31" s="5">
        <f t="shared" si="8"/>
        <v>0</v>
      </c>
      <c r="T31" s="5">
        <f>VLOOKUP(CONCATENATE($F31," ",$G31),AllocFactorMatrix,(T$4+1),FALSE)*$E33</f>
        <v>0</v>
      </c>
      <c r="U31" s="5">
        <f>VLOOKUP(CONCATENATE($F31," ",$G31),AllocFactorMatrix,(U$4+1),FALSE)*$E33</f>
        <v>0</v>
      </c>
      <c r="V31" s="5">
        <f>VLOOKUP(CONCATENATE($F31," ",$G31),AllocFactorMatrix,(V$4+1),FALSE)*$E33</f>
        <v>0</v>
      </c>
      <c r="W31" s="5">
        <f>VLOOKUP(CONCATENATE($F31," ",$G31),AllocFactorMatrix,(W$4+1),FALSE)*$E33</f>
        <v>0</v>
      </c>
      <c r="X31" s="5">
        <f t="shared" si="10"/>
        <v>0</v>
      </c>
      <c r="Y31" s="5">
        <f>VLOOKUP(CONCATENATE($F31," ",$G31),AllocFactorMatrix,(Y$4+1),FALSE)*$E33</f>
        <v>0</v>
      </c>
      <c r="Z31" s="5">
        <f>VLOOKUP(CONCATENATE($F31," ",$G31),AllocFactorMatrix,(Z$4+1),FALSE)*$E33</f>
        <v>0</v>
      </c>
      <c r="AA31" s="5">
        <f t="shared" si="7"/>
        <v>0</v>
      </c>
      <c r="AB31" s="5">
        <f>VLOOKUP(CONCATENATE($F31," ",$G31),AllocFactorMatrix,(AB$4+1),FALSE)*$E33</f>
        <v>0</v>
      </c>
      <c r="AC31" s="5">
        <f>VLOOKUP(CONCATENATE($F31," ",$G31),AllocFactorMatrix,(AC$4+1),FALSE)*$E33</f>
        <v>0</v>
      </c>
      <c r="AD31" s="5">
        <f>VLOOKUP(CONCATENATE($F31," ",$G31),AllocFactorMatrix,(AD$4+1),FALSE)*$E33</f>
        <v>0</v>
      </c>
    </row>
    <row r="32" spans="3:30" hidden="1" outlineLevel="1">
      <c r="E32" s="55"/>
      <c r="F32" s="52" t="str">
        <f>F33</f>
        <v>TRANS_TOTAL</v>
      </c>
      <c r="G32" s="55" t="str">
        <f>$G$14</f>
        <v>CUSTOMER</v>
      </c>
      <c r="H32" s="4">
        <f t="shared" si="5"/>
        <v>0</v>
      </c>
      <c r="I32" s="5">
        <f>VLOOKUP(CONCATENATE($F32," ",$G32),AllocFactorMatrix,(I$4+1),FALSE)*$E33</f>
        <v>0</v>
      </c>
      <c r="J32" s="5">
        <f>VLOOKUP(CONCATENATE($F32," ",$G32),AllocFactorMatrix,(J$4+1),FALSE)*$E33</f>
        <v>0</v>
      </c>
      <c r="K32" s="5">
        <f>VLOOKUP(CONCATENATE($F32," ",$G32),AllocFactorMatrix,(K$4+1),FALSE)*$E33</f>
        <v>0</v>
      </c>
      <c r="L32" s="5">
        <f>VLOOKUP(CONCATENATE($F32," ",$G32),AllocFactorMatrix,(L$4+1),FALSE)*$E33</f>
        <v>0</v>
      </c>
      <c r="M32" s="5">
        <f>VLOOKUP(CONCATENATE($F32," ",$G32),AllocFactorMatrix,(M$4+1),FALSE)*$E33</f>
        <v>0</v>
      </c>
      <c r="N32" s="5">
        <f t="shared" si="6"/>
        <v>0</v>
      </c>
      <c r="O32" s="5">
        <f>VLOOKUP(CONCATENATE($F32," ",$G32),AllocFactorMatrix,(O$4+1),FALSE)*$E33</f>
        <v>0</v>
      </c>
      <c r="P32" s="5">
        <f>VLOOKUP(CONCATENATE($F32," ",$G32),AllocFactorMatrix,(P$4+1),FALSE)*$E33</f>
        <v>0</v>
      </c>
      <c r="Q32" s="5">
        <f>VLOOKUP(CONCATENATE($F32," ",$G32),AllocFactorMatrix,(Q$4+1),FALSE)*$E33</f>
        <v>0</v>
      </c>
      <c r="R32" s="5">
        <f>VLOOKUP(CONCATENATE($F32," ",$G32),AllocFactorMatrix,(R$4+1),FALSE)*$E33</f>
        <v>0</v>
      </c>
      <c r="S32" s="5">
        <f t="shared" si="8"/>
        <v>0</v>
      </c>
      <c r="T32" s="5">
        <f>VLOOKUP(CONCATENATE($F32," ",$G32),AllocFactorMatrix,(T$4+1),FALSE)*$E33</f>
        <v>0</v>
      </c>
      <c r="U32" s="5">
        <f>VLOOKUP(CONCATENATE($F32," ",$G32),AllocFactorMatrix,(U$4+1),FALSE)*$E33</f>
        <v>0</v>
      </c>
      <c r="V32" s="5">
        <f>VLOOKUP(CONCATENATE($F32," ",$G32),AllocFactorMatrix,(V$4+1),FALSE)*$E33</f>
        <v>0</v>
      </c>
      <c r="W32" s="5">
        <f>VLOOKUP(CONCATENATE($F32," ",$G32),AllocFactorMatrix,(W$4+1),FALSE)*$E33</f>
        <v>0</v>
      </c>
      <c r="X32" s="5">
        <f t="shared" si="10"/>
        <v>0</v>
      </c>
      <c r="Y32" s="5">
        <f>VLOOKUP(CONCATENATE($F32," ",$G32),AllocFactorMatrix,(Y$4+1),FALSE)*$E33</f>
        <v>0</v>
      </c>
      <c r="Z32" s="5">
        <f>VLOOKUP(CONCATENATE($F32," ",$G32),AllocFactorMatrix,(Z$4+1),FALSE)*$E33</f>
        <v>0</v>
      </c>
      <c r="AA32" s="5">
        <f t="shared" si="7"/>
        <v>0</v>
      </c>
      <c r="AB32" s="5">
        <f>VLOOKUP(CONCATENATE($F32," ",$G32),AllocFactorMatrix,(AB$4+1),FALSE)*$E33</f>
        <v>0</v>
      </c>
      <c r="AC32" s="5">
        <f>VLOOKUP(CONCATENATE($F32," ",$G32),AllocFactorMatrix,(AC$4+1),FALSE)*$E33</f>
        <v>0</v>
      </c>
      <c r="AD32" s="5">
        <f>VLOOKUP(CONCATENATE($F32," ",$G32),AllocFactorMatrix,(AD$4+1),FALSE)*$E33</f>
        <v>0</v>
      </c>
    </row>
    <row r="33" spans="3:30" collapsed="1">
      <c r="D33" s="1" t="s">
        <v>190</v>
      </c>
      <c r="E33" s="61">
        <f>556519199+10050217-E25</f>
        <v>556524133</v>
      </c>
      <c r="F33" s="10" t="s">
        <v>194</v>
      </c>
      <c r="G33" s="55" t="str">
        <f>$G$15</f>
        <v>TOTAL</v>
      </c>
      <c r="H33" s="4">
        <f>SUBTOTAL(9,I33:AD33)</f>
        <v>556524133</v>
      </c>
      <c r="I33" s="5">
        <f>VLOOKUP(CONCATENATE($F33," ",$G33),AllocFactorMatrix,(I$4+1),FALSE)*$E33</f>
        <v>273560815.15418023</v>
      </c>
      <c r="J33" s="5">
        <f>VLOOKUP(CONCATENATE($F33," ",$G33),AllocFactorMatrix,(J$4+1),FALSE)*$E33</f>
        <v>13465820.025292581</v>
      </c>
      <c r="K33" s="5">
        <f>VLOOKUP(CONCATENATE($F33," ",$G33),AllocFactorMatrix,(K$4+1),FALSE)*$E33</f>
        <v>49265604.221366756</v>
      </c>
      <c r="L33" s="5">
        <f>VLOOKUP(CONCATENATE($F33," ",$G33),AllocFactorMatrix,(L$4+1),FALSE)*$E33</f>
        <v>1545668.1327555485</v>
      </c>
      <c r="M33" s="5">
        <f>VLOOKUP(CONCATENATE($F33," ",$G33),AllocFactorMatrix,(M$4+1),FALSE)*$E33</f>
        <v>153099.52859450204</v>
      </c>
      <c r="N33" s="5">
        <f t="shared" si="6"/>
        <v>50964371.882716805</v>
      </c>
      <c r="O33" s="5">
        <f>VLOOKUP(CONCATENATE($F33," ",$G33),AllocFactorMatrix,(O$4+1),FALSE)*$E33</f>
        <v>37409725.308376476</v>
      </c>
      <c r="P33" s="5">
        <f>VLOOKUP(CONCATENATE($F33," ",$G33),AllocFactorMatrix,(P$4+1),FALSE)*$E33</f>
        <v>6967733.2766481545</v>
      </c>
      <c r="Q33" s="5">
        <f>VLOOKUP(CONCATENATE($F33," ",$G33),AllocFactorMatrix,(Q$4+1),FALSE)*$E33</f>
        <v>3321013.3646088173</v>
      </c>
      <c r="R33" s="5">
        <f>VLOOKUP(CONCATENATE($F33," ",$G33),AllocFactorMatrix,(R$4+1),FALSE)*$E33</f>
        <v>117108.99561152274</v>
      </c>
      <c r="S33" s="5">
        <f t="shared" si="8"/>
        <v>47815580.945244975</v>
      </c>
      <c r="T33" s="5">
        <f>VLOOKUP(CONCATENATE($F33," ",$G33),AllocFactorMatrix,(T$4+1),FALSE)*$E33</f>
        <v>1306724.9968592192</v>
      </c>
      <c r="U33" s="5">
        <f>VLOOKUP(CONCATENATE($F33," ",$G33),AllocFactorMatrix,(U$4+1),FALSE)*$E33</f>
        <v>21385631.068468675</v>
      </c>
      <c r="V33" s="5">
        <f>VLOOKUP(CONCATENATE($F33," ",$G33),AllocFactorMatrix,(V$4+1),FALSE)*$E33</f>
        <v>119253021.59884721</v>
      </c>
      <c r="W33" s="5">
        <f>VLOOKUP(CONCATENATE($F33," ",$G33),AllocFactorMatrix,(W$4+1),FALSE)*$E33</f>
        <v>16874855.346130047</v>
      </c>
      <c r="X33" s="5">
        <f t="shared" si="10"/>
        <v>158820233.01030514</v>
      </c>
      <c r="Y33" s="5">
        <f>VLOOKUP(CONCATENATE($F33," ",$G33),AllocFactorMatrix,(Y$4+1),FALSE)*$E33</f>
        <v>11448758.357209936</v>
      </c>
      <c r="Z33" s="5">
        <f>VLOOKUP(CONCATENATE($F33," ",$G33),AllocFactorMatrix,(Z$4+1),FALSE)*$E33</f>
        <v>191607.09620173756</v>
      </c>
      <c r="AA33" s="5">
        <f t="shared" si="7"/>
        <v>11640365.453411674</v>
      </c>
      <c r="AB33" s="5">
        <f>VLOOKUP(CONCATENATE($F33," ",$G33),AllocFactorMatrix,(AB$4+1),FALSE)*$E33</f>
        <v>149300.22213926914</v>
      </c>
      <c r="AC33" s="5">
        <f>VLOOKUP(CONCATENATE($F33," ",$G33),AllocFactorMatrix,(AC$4+1),FALSE)*$E33</f>
        <v>88556.388587126668</v>
      </c>
      <c r="AD33" s="5">
        <f>VLOOKUP(CONCATENATE($F33," ",$G33),AllocFactorMatrix,(AD$4+1),FALSE)*$E33</f>
        <v>19089.918122113795</v>
      </c>
    </row>
    <row r="34" spans="3:30" hidden="1" outlineLevel="1">
      <c r="E34" s="58"/>
      <c r="F34" s="11"/>
      <c r="G34" s="55" t="str">
        <f>$G$8</f>
        <v>PRODUCTION</v>
      </c>
      <c r="H34" s="4">
        <f t="shared" ref="H34:AD34" si="11">H18+H26</f>
        <v>10045282.999999998</v>
      </c>
      <c r="I34" s="4">
        <f t="shared" si="11"/>
        <v>5577206.2851208551</v>
      </c>
      <c r="J34" s="4">
        <f t="shared" si="11"/>
        <v>256634.45524740967</v>
      </c>
      <c r="K34" s="4">
        <f t="shared" si="11"/>
        <v>845427.58255501289</v>
      </c>
      <c r="L34" s="4">
        <f t="shared" ref="L34:M41" si="12">L18+L26</f>
        <v>21124.536337494697</v>
      </c>
      <c r="M34" s="4">
        <f t="shared" si="12"/>
        <v>2719.3561061135688</v>
      </c>
      <c r="N34" s="4">
        <f t="shared" si="11"/>
        <v>869271.47499862115</v>
      </c>
      <c r="O34" s="4">
        <f t="shared" si="11"/>
        <v>643128.18936705729</v>
      </c>
      <c r="P34" s="4">
        <f t="shared" si="11"/>
        <v>116407.42429352883</v>
      </c>
      <c r="Q34" s="4">
        <f t="shared" si="11"/>
        <v>45025.569862012439</v>
      </c>
      <c r="R34" s="4">
        <f t="shared" ref="R34:R41" si="13">R18+R26</f>
        <v>970.15353546615995</v>
      </c>
      <c r="S34" s="4">
        <f t="shared" si="11"/>
        <v>805531.33705806464</v>
      </c>
      <c r="T34" s="4">
        <f t="shared" ref="T34:T41" si="14">T18+T26</f>
        <v>20421.668009120818</v>
      </c>
      <c r="U34" s="4">
        <f t="shared" si="11"/>
        <v>325148.45546366589</v>
      </c>
      <c r="V34" s="4">
        <f t="shared" si="11"/>
        <v>1763346.3364349382</v>
      </c>
      <c r="W34" s="4">
        <f t="shared" ref="W34:W41" si="15">W18+W26</f>
        <v>232008.1626637842</v>
      </c>
      <c r="X34" s="4">
        <f t="shared" si="11"/>
        <v>2340924.6225715093</v>
      </c>
      <c r="Y34" s="4">
        <f t="shared" si="11"/>
        <v>189548.57209849748</v>
      </c>
      <c r="Z34" s="4">
        <f t="shared" si="11"/>
        <v>3940.0860372062461</v>
      </c>
      <c r="AA34" s="4">
        <f t="shared" si="11"/>
        <v>193488.65813570374</v>
      </c>
      <c r="AB34" s="4">
        <f t="shared" ref="AB34:AC41" si="16">AB18+AB26</f>
        <v>2226.1668678354472</v>
      </c>
      <c r="AC34" s="4">
        <f t="shared" si="16"/>
        <v>0</v>
      </c>
      <c r="AD34" s="4">
        <f t="shared" si="11"/>
        <v>0</v>
      </c>
    </row>
    <row r="35" spans="3:30" hidden="1" outlineLevel="1">
      <c r="E35" s="58"/>
      <c r="F35" s="11"/>
      <c r="G35" s="55" t="str">
        <f>$G$9</f>
        <v>BULKTRAN</v>
      </c>
      <c r="H35" s="4">
        <f t="shared" ref="H35:AD35" si="17">H19+H27</f>
        <v>456182831.82010001</v>
      </c>
      <c r="I35" s="4">
        <f t="shared" si="17"/>
        <v>224707903.49304202</v>
      </c>
      <c r="J35" s="4">
        <f t="shared" si="17"/>
        <v>11108114.601330247</v>
      </c>
      <c r="K35" s="4">
        <f t="shared" si="17"/>
        <v>40688387.169901982</v>
      </c>
      <c r="L35" s="4">
        <f t="shared" si="12"/>
        <v>1280725.9681507132</v>
      </c>
      <c r="M35" s="4">
        <f t="shared" si="12"/>
        <v>120102.38318473092</v>
      </c>
      <c r="N35" s="4">
        <f t="shared" si="17"/>
        <v>42089215.521237426</v>
      </c>
      <c r="O35" s="4">
        <f t="shared" si="17"/>
        <v>30929503.765678618</v>
      </c>
      <c r="P35" s="4">
        <f t="shared" si="17"/>
        <v>5763067.6501052268</v>
      </c>
      <c r="Q35" s="4">
        <f t="shared" si="17"/>
        <v>2604222.9627601407</v>
      </c>
      <c r="R35" s="4">
        <f t="shared" si="13"/>
        <v>117108.99561152274</v>
      </c>
      <c r="S35" s="4">
        <f t="shared" si="17"/>
        <v>39413903.374155514</v>
      </c>
      <c r="T35" s="4">
        <f t="shared" si="14"/>
        <v>1080446.7874722397</v>
      </c>
      <c r="U35" s="4">
        <f t="shared" si="17"/>
        <v>17681327.58846835</v>
      </c>
      <c r="V35" s="4">
        <f t="shared" si="17"/>
        <v>93446313.122850716</v>
      </c>
      <c r="W35" s="4">
        <f t="shared" si="15"/>
        <v>16874855.346130047</v>
      </c>
      <c r="X35" s="4">
        <f t="shared" si="17"/>
        <v>129082942.84492135</v>
      </c>
      <c r="Y35" s="4">
        <f t="shared" si="17"/>
        <v>9498401.5274872538</v>
      </c>
      <c r="Z35" s="4">
        <f t="shared" si="17"/>
        <v>159094.59486287969</v>
      </c>
      <c r="AA35" s="4">
        <f t="shared" si="17"/>
        <v>9657496.122350134</v>
      </c>
      <c r="AB35" s="4">
        <f t="shared" si="16"/>
        <v>123255.86306318332</v>
      </c>
      <c r="AC35" s="4">
        <f t="shared" si="16"/>
        <v>0</v>
      </c>
      <c r="AD35" s="4">
        <f t="shared" si="17"/>
        <v>0</v>
      </c>
    </row>
    <row r="36" spans="3:30" hidden="1" outlineLevel="1">
      <c r="E36" s="58"/>
      <c r="F36" s="11"/>
      <c r="G36" s="55" t="str">
        <f>$G$10</f>
        <v>SUBTRAN</v>
      </c>
      <c r="H36" s="4">
        <f t="shared" ref="H36:AD36" si="18">H20+H28</f>
        <v>100341301.17989999</v>
      </c>
      <c r="I36" s="4">
        <f t="shared" si="18"/>
        <v>48852911.661138184</v>
      </c>
      <c r="J36" s="4">
        <f t="shared" si="18"/>
        <v>2357705.4239623342</v>
      </c>
      <c r="K36" s="4">
        <f t="shared" si="18"/>
        <v>8577217.05146477</v>
      </c>
      <c r="L36" s="4">
        <f t="shared" si="12"/>
        <v>264942.1646048351</v>
      </c>
      <c r="M36" s="4">
        <f t="shared" si="12"/>
        <v>32997.145409771125</v>
      </c>
      <c r="N36" s="4">
        <f t="shared" si="18"/>
        <v>8875156.3614793755</v>
      </c>
      <c r="O36" s="4">
        <f t="shared" si="18"/>
        <v>6480221.5426978562</v>
      </c>
      <c r="P36" s="4">
        <f t="shared" si="18"/>
        <v>1204665.6265429286</v>
      </c>
      <c r="Q36" s="4">
        <f t="shared" si="18"/>
        <v>716790.40184867696</v>
      </c>
      <c r="R36" s="4">
        <f t="shared" si="13"/>
        <v>0</v>
      </c>
      <c r="S36" s="4">
        <f t="shared" si="18"/>
        <v>8401677.5710894614</v>
      </c>
      <c r="T36" s="4">
        <f t="shared" si="14"/>
        <v>226278.2093869797</v>
      </c>
      <c r="U36" s="4">
        <f t="shared" si="18"/>
        <v>3704303.4800003208</v>
      </c>
      <c r="V36" s="4">
        <f t="shared" si="18"/>
        <v>25806708.475996479</v>
      </c>
      <c r="W36" s="4">
        <f t="shared" si="15"/>
        <v>0</v>
      </c>
      <c r="X36" s="4">
        <f t="shared" si="18"/>
        <v>29737290.165383779</v>
      </c>
      <c r="Y36" s="4">
        <f t="shared" si="18"/>
        <v>1950356.8297226825</v>
      </c>
      <c r="Z36" s="4">
        <f t="shared" si="18"/>
        <v>32512.501338857834</v>
      </c>
      <c r="AA36" s="4">
        <f t="shared" si="18"/>
        <v>1982869.3310615404</v>
      </c>
      <c r="AB36" s="4">
        <f t="shared" si="16"/>
        <v>26044.359076085831</v>
      </c>
      <c r="AC36" s="4">
        <f t="shared" si="16"/>
        <v>88556.388587126668</v>
      </c>
      <c r="AD36" s="4">
        <f t="shared" si="18"/>
        <v>19089.918122113795</v>
      </c>
    </row>
    <row r="37" spans="3:30" hidden="1" outlineLevel="1">
      <c r="E37" s="58"/>
      <c r="F37" s="11"/>
      <c r="G37" s="55" t="str">
        <f>$G$11</f>
        <v>DISTPRI</v>
      </c>
      <c r="H37" s="4">
        <f t="shared" ref="H37:AD37" si="19">H21+H29</f>
        <v>0</v>
      </c>
      <c r="I37" s="4">
        <f t="shared" si="19"/>
        <v>0</v>
      </c>
      <c r="J37" s="4">
        <f t="shared" si="19"/>
        <v>0</v>
      </c>
      <c r="K37" s="4">
        <f t="shared" si="19"/>
        <v>0</v>
      </c>
      <c r="L37" s="4">
        <f t="shared" si="12"/>
        <v>0</v>
      </c>
      <c r="M37" s="4">
        <f t="shared" si="12"/>
        <v>0</v>
      </c>
      <c r="N37" s="4">
        <f t="shared" si="19"/>
        <v>0</v>
      </c>
      <c r="O37" s="4">
        <f t="shared" si="19"/>
        <v>0</v>
      </c>
      <c r="P37" s="4">
        <f t="shared" si="19"/>
        <v>0</v>
      </c>
      <c r="Q37" s="4">
        <f t="shared" si="19"/>
        <v>0</v>
      </c>
      <c r="R37" s="4">
        <f t="shared" si="13"/>
        <v>0</v>
      </c>
      <c r="S37" s="4">
        <f t="shared" si="19"/>
        <v>0</v>
      </c>
      <c r="T37" s="4">
        <f t="shared" si="14"/>
        <v>0</v>
      </c>
      <c r="U37" s="4">
        <f t="shared" si="19"/>
        <v>0</v>
      </c>
      <c r="V37" s="4">
        <f t="shared" si="19"/>
        <v>0</v>
      </c>
      <c r="W37" s="4">
        <f t="shared" si="15"/>
        <v>0</v>
      </c>
      <c r="X37" s="4">
        <f t="shared" si="19"/>
        <v>0</v>
      </c>
      <c r="Y37" s="4">
        <f t="shared" si="19"/>
        <v>0</v>
      </c>
      <c r="Z37" s="4">
        <f t="shared" si="19"/>
        <v>0</v>
      </c>
      <c r="AA37" s="4">
        <f t="shared" si="19"/>
        <v>0</v>
      </c>
      <c r="AB37" s="4">
        <f t="shared" si="16"/>
        <v>0</v>
      </c>
      <c r="AC37" s="4">
        <f t="shared" si="16"/>
        <v>0</v>
      </c>
      <c r="AD37" s="4">
        <f t="shared" si="19"/>
        <v>0</v>
      </c>
    </row>
    <row r="38" spans="3:30" hidden="1" outlineLevel="1">
      <c r="E38" s="58"/>
      <c r="F38" s="11"/>
      <c r="G38" s="55" t="str">
        <f>$G$12</f>
        <v>DISTSEC</v>
      </c>
      <c r="H38" s="4">
        <f t="shared" ref="H38:AD38" si="20">H22+H30</f>
        <v>0</v>
      </c>
      <c r="I38" s="4">
        <f t="shared" si="20"/>
        <v>0</v>
      </c>
      <c r="J38" s="4">
        <f t="shared" si="20"/>
        <v>0</v>
      </c>
      <c r="K38" s="4">
        <f t="shared" si="20"/>
        <v>0</v>
      </c>
      <c r="L38" s="4">
        <f t="shared" si="12"/>
        <v>0</v>
      </c>
      <c r="M38" s="4">
        <f t="shared" si="12"/>
        <v>0</v>
      </c>
      <c r="N38" s="4">
        <f t="shared" si="20"/>
        <v>0</v>
      </c>
      <c r="O38" s="4">
        <f t="shared" si="20"/>
        <v>0</v>
      </c>
      <c r="P38" s="4">
        <f t="shared" si="20"/>
        <v>0</v>
      </c>
      <c r="Q38" s="4">
        <f t="shared" si="20"/>
        <v>0</v>
      </c>
      <c r="R38" s="4">
        <f t="shared" si="13"/>
        <v>0</v>
      </c>
      <c r="S38" s="4">
        <f t="shared" si="20"/>
        <v>0</v>
      </c>
      <c r="T38" s="4">
        <f t="shared" si="14"/>
        <v>0</v>
      </c>
      <c r="U38" s="4">
        <f t="shared" si="20"/>
        <v>0</v>
      </c>
      <c r="V38" s="4">
        <f t="shared" si="20"/>
        <v>0</v>
      </c>
      <c r="W38" s="4">
        <f t="shared" si="15"/>
        <v>0</v>
      </c>
      <c r="X38" s="4">
        <f t="shared" si="20"/>
        <v>0</v>
      </c>
      <c r="Y38" s="4">
        <f t="shared" si="20"/>
        <v>0</v>
      </c>
      <c r="Z38" s="4">
        <f t="shared" si="20"/>
        <v>0</v>
      </c>
      <c r="AA38" s="4">
        <f t="shared" si="20"/>
        <v>0</v>
      </c>
      <c r="AB38" s="4">
        <f t="shared" si="16"/>
        <v>0</v>
      </c>
      <c r="AC38" s="4">
        <f t="shared" si="16"/>
        <v>0</v>
      </c>
      <c r="AD38" s="4">
        <f t="shared" si="20"/>
        <v>0</v>
      </c>
    </row>
    <row r="39" spans="3:30" hidden="1" outlineLevel="1">
      <c r="E39" s="58"/>
      <c r="F39" s="11"/>
      <c r="G39" s="55" t="str">
        <f>$G$13</f>
        <v>ENERGY</v>
      </c>
      <c r="H39" s="4">
        <f t="shared" ref="H39:AD39" si="21">H23+H31</f>
        <v>0</v>
      </c>
      <c r="I39" s="4">
        <f t="shared" si="21"/>
        <v>0</v>
      </c>
      <c r="J39" s="4">
        <f t="shared" si="21"/>
        <v>0</v>
      </c>
      <c r="K39" s="4">
        <f t="shared" si="21"/>
        <v>0</v>
      </c>
      <c r="L39" s="4">
        <f t="shared" si="12"/>
        <v>0</v>
      </c>
      <c r="M39" s="4">
        <f t="shared" si="12"/>
        <v>0</v>
      </c>
      <c r="N39" s="4">
        <f t="shared" si="21"/>
        <v>0</v>
      </c>
      <c r="O39" s="4">
        <f t="shared" si="21"/>
        <v>0</v>
      </c>
      <c r="P39" s="4">
        <f t="shared" si="21"/>
        <v>0</v>
      </c>
      <c r="Q39" s="4">
        <f t="shared" si="21"/>
        <v>0</v>
      </c>
      <c r="R39" s="4">
        <f t="shared" si="13"/>
        <v>0</v>
      </c>
      <c r="S39" s="4">
        <f t="shared" si="21"/>
        <v>0</v>
      </c>
      <c r="T39" s="4">
        <f t="shared" si="14"/>
        <v>0</v>
      </c>
      <c r="U39" s="4">
        <f t="shared" si="21"/>
        <v>0</v>
      </c>
      <c r="V39" s="4">
        <f t="shared" si="21"/>
        <v>0</v>
      </c>
      <c r="W39" s="4">
        <f t="shared" si="15"/>
        <v>0</v>
      </c>
      <c r="X39" s="4">
        <f t="shared" si="21"/>
        <v>0</v>
      </c>
      <c r="Y39" s="4">
        <f t="shared" si="21"/>
        <v>0</v>
      </c>
      <c r="Z39" s="4">
        <f t="shared" si="21"/>
        <v>0</v>
      </c>
      <c r="AA39" s="4">
        <f t="shared" si="21"/>
        <v>0</v>
      </c>
      <c r="AB39" s="4">
        <f t="shared" si="16"/>
        <v>0</v>
      </c>
      <c r="AC39" s="4">
        <f t="shared" si="16"/>
        <v>0</v>
      </c>
      <c r="AD39" s="4">
        <f t="shared" si="21"/>
        <v>0</v>
      </c>
    </row>
    <row r="40" spans="3:30" hidden="1" outlineLevel="1">
      <c r="E40" s="58"/>
      <c r="F40" s="11"/>
      <c r="G40" s="55" t="str">
        <f>$G$14</f>
        <v>CUSTOMER</v>
      </c>
      <c r="H40" s="4">
        <f t="shared" ref="H40:AD41" si="22">H24+H32</f>
        <v>0</v>
      </c>
      <c r="I40" s="4">
        <f t="shared" si="22"/>
        <v>0</v>
      </c>
      <c r="J40" s="4">
        <f t="shared" si="22"/>
        <v>0</v>
      </c>
      <c r="K40" s="4">
        <f t="shared" si="22"/>
        <v>0</v>
      </c>
      <c r="L40" s="4">
        <f t="shared" si="12"/>
        <v>0</v>
      </c>
      <c r="M40" s="4">
        <f t="shared" si="12"/>
        <v>0</v>
      </c>
      <c r="N40" s="4">
        <f t="shared" si="22"/>
        <v>0</v>
      </c>
      <c r="O40" s="4">
        <f t="shared" si="22"/>
        <v>0</v>
      </c>
      <c r="P40" s="4">
        <f t="shared" si="22"/>
        <v>0</v>
      </c>
      <c r="Q40" s="4">
        <f t="shared" si="22"/>
        <v>0</v>
      </c>
      <c r="R40" s="4">
        <f t="shared" si="13"/>
        <v>0</v>
      </c>
      <c r="S40" s="4">
        <f t="shared" si="22"/>
        <v>0</v>
      </c>
      <c r="T40" s="4">
        <f t="shared" si="14"/>
        <v>0</v>
      </c>
      <c r="U40" s="4">
        <f t="shared" si="22"/>
        <v>0</v>
      </c>
      <c r="V40" s="4">
        <f t="shared" si="22"/>
        <v>0</v>
      </c>
      <c r="W40" s="4">
        <f t="shared" si="15"/>
        <v>0</v>
      </c>
      <c r="X40" s="4">
        <f t="shared" si="22"/>
        <v>0</v>
      </c>
      <c r="Y40" s="4">
        <f t="shared" si="22"/>
        <v>0</v>
      </c>
      <c r="Z40" s="4">
        <f t="shared" si="22"/>
        <v>0</v>
      </c>
      <c r="AA40" s="4">
        <f t="shared" si="22"/>
        <v>0</v>
      </c>
      <c r="AB40" s="4">
        <f t="shared" si="16"/>
        <v>0</v>
      </c>
      <c r="AC40" s="4">
        <f t="shared" si="16"/>
        <v>0</v>
      </c>
      <c r="AD40" s="4">
        <f t="shared" si="22"/>
        <v>0</v>
      </c>
    </row>
    <row r="41" spans="3:30" collapsed="1">
      <c r="D41" s="1" t="s">
        <v>3</v>
      </c>
      <c r="E41" s="53">
        <f>E25+E33</f>
        <v>566569416</v>
      </c>
      <c r="F41" s="3"/>
      <c r="G41" s="55" t="str">
        <f>$G$15</f>
        <v>TOTAL</v>
      </c>
      <c r="H41" s="4">
        <f>H25+H33</f>
        <v>566569416</v>
      </c>
      <c r="I41" s="4">
        <f t="shared" si="22"/>
        <v>279138021.43930107</v>
      </c>
      <c r="J41" s="4">
        <f t="shared" si="22"/>
        <v>13722454.480539991</v>
      </c>
      <c r="K41" s="4">
        <f t="shared" si="22"/>
        <v>50111031.803921767</v>
      </c>
      <c r="L41" s="4">
        <f t="shared" si="12"/>
        <v>1566792.6690930431</v>
      </c>
      <c r="M41" s="4">
        <f t="shared" si="12"/>
        <v>155818.8847006156</v>
      </c>
      <c r="N41" s="4">
        <f t="shared" si="22"/>
        <v>51833643.357715428</v>
      </c>
      <c r="O41" s="4">
        <f t="shared" si="22"/>
        <v>38052853.497743532</v>
      </c>
      <c r="P41" s="4">
        <f t="shared" si="22"/>
        <v>7084140.7009416837</v>
      </c>
      <c r="Q41" s="4">
        <f t="shared" si="22"/>
        <v>3366038.9344708296</v>
      </c>
      <c r="R41" s="4">
        <f t="shared" si="13"/>
        <v>118079.1491469889</v>
      </c>
      <c r="S41" s="4">
        <f t="shared" si="22"/>
        <v>48621112.282303043</v>
      </c>
      <c r="T41" s="4">
        <f t="shared" si="14"/>
        <v>1327146.6648683399</v>
      </c>
      <c r="U41" s="4">
        <f t="shared" si="22"/>
        <v>21710779.523932341</v>
      </c>
      <c r="V41" s="4">
        <f t="shared" si="22"/>
        <v>121016367.93528216</v>
      </c>
      <c r="W41" s="4">
        <f t="shared" si="15"/>
        <v>17106863.508793831</v>
      </c>
      <c r="X41" s="4">
        <f t="shared" si="22"/>
        <v>161161157.63287663</v>
      </c>
      <c r="Y41" s="4">
        <f t="shared" si="22"/>
        <v>11638306.929308433</v>
      </c>
      <c r="Z41" s="4">
        <f t="shared" si="22"/>
        <v>195547.18223894382</v>
      </c>
      <c r="AA41" s="4">
        <f t="shared" si="22"/>
        <v>11833854.111547377</v>
      </c>
      <c r="AB41" s="4">
        <f t="shared" si="16"/>
        <v>151526.38900710459</v>
      </c>
      <c r="AC41" s="4">
        <f t="shared" si="16"/>
        <v>88556.388587126668</v>
      </c>
      <c r="AD41" s="4">
        <f t="shared" si="22"/>
        <v>19089.918122113795</v>
      </c>
    </row>
    <row r="42" spans="3:30">
      <c r="E42" s="4"/>
      <c r="F42" s="3"/>
      <c r="G42" s="3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3:30">
      <c r="C43" s="55" t="s">
        <v>683</v>
      </c>
      <c r="E43" s="3"/>
      <c r="F43" s="3"/>
      <c r="G43" s="3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</row>
    <row r="44" spans="3:30" hidden="1" outlineLevel="1">
      <c r="F44" s="52" t="str">
        <f>F51</f>
        <v>DIST_CPD</v>
      </c>
      <c r="G44" s="55" t="str">
        <f>$G$8</f>
        <v>PRODUCTION</v>
      </c>
      <c r="H44" s="4">
        <f t="shared" ref="H44:H83" si="23">SUBTOTAL(9,I44:AD44)</f>
        <v>0</v>
      </c>
      <c r="I44" s="5">
        <f>VLOOKUP(CONCATENATE($F44," ",$G44),AllocFactorMatrix,(I$4+1),FALSE)*$E51</f>
        <v>0</v>
      </c>
      <c r="J44" s="5">
        <f>VLOOKUP(CONCATENATE($F44," ",$G44),AllocFactorMatrix,(J$4+1),FALSE)*$E51</f>
        <v>0</v>
      </c>
      <c r="K44" s="5">
        <f>VLOOKUP(CONCATENATE($F44," ",$G44),AllocFactorMatrix,(K$4+1),FALSE)*$E51</f>
        <v>0</v>
      </c>
      <c r="L44" s="5">
        <f>VLOOKUP(CONCATENATE($F44," ",$G44),AllocFactorMatrix,(L$4+1),FALSE)*$E51</f>
        <v>0</v>
      </c>
      <c r="M44" s="5">
        <f>VLOOKUP(CONCATENATE($F44," ",$G44),AllocFactorMatrix,(M$4+1),FALSE)*$E51</f>
        <v>0</v>
      </c>
      <c r="N44" s="5">
        <f t="shared" ref="N44:N51" si="24">SUBTOTAL(9,K44:M44)</f>
        <v>0</v>
      </c>
      <c r="O44" s="5">
        <f>VLOOKUP(CONCATENATE($F44," ",$G44),AllocFactorMatrix,(O$4+1),FALSE)*$E51</f>
        <v>0</v>
      </c>
      <c r="P44" s="5">
        <f>VLOOKUP(CONCATENATE($F44," ",$G44),AllocFactorMatrix,(P$4+1),FALSE)*$E51</f>
        <v>0</v>
      </c>
      <c r="Q44" s="5">
        <f>VLOOKUP(CONCATENATE($F44," ",$G44),AllocFactorMatrix,(Q$4+1),FALSE)*$E51</f>
        <v>0</v>
      </c>
      <c r="R44" s="5">
        <f>VLOOKUP(CONCATENATE($F44," ",$G44),AllocFactorMatrix,(R$4+1),FALSE)*$E51</f>
        <v>0</v>
      </c>
      <c r="S44" s="5">
        <f>SUBTOTAL(9,O44:R44)</f>
        <v>0</v>
      </c>
      <c r="T44" s="5">
        <f>VLOOKUP(CONCATENATE($F44," ",$G44),AllocFactorMatrix,(T$4+1),FALSE)*$E51</f>
        <v>0</v>
      </c>
      <c r="U44" s="5">
        <f>VLOOKUP(CONCATENATE($F44," ",$G44),AllocFactorMatrix,(U$4+1),FALSE)*$E51</f>
        <v>0</v>
      </c>
      <c r="V44" s="5">
        <f>VLOOKUP(CONCATENATE($F44," ",$G44),AllocFactorMatrix,(V$4+1),FALSE)*$E51</f>
        <v>0</v>
      </c>
      <c r="W44" s="5">
        <f>VLOOKUP(CONCATENATE($F44," ",$G44),AllocFactorMatrix,(W$4+1),FALSE)*$E51</f>
        <v>0</v>
      </c>
      <c r="X44" s="5">
        <f>SUBTOTAL(9,T44:W44)</f>
        <v>0</v>
      </c>
      <c r="Y44" s="5">
        <f>VLOOKUP(CONCATENATE($F44," ",$G44),AllocFactorMatrix,(Y$4+1),FALSE)*$E51</f>
        <v>0</v>
      </c>
      <c r="Z44" s="5">
        <f>VLOOKUP(CONCATENATE($F44," ",$G44),AllocFactorMatrix,(Z$4+1),FALSE)*$E51</f>
        <v>0</v>
      </c>
      <c r="AA44" s="5">
        <f t="shared" ref="AA44:AA75" si="25">SUBTOTAL(9,Y44:Z44)</f>
        <v>0</v>
      </c>
      <c r="AB44" s="5">
        <f>VLOOKUP(CONCATENATE($F44," ",$G44),AllocFactorMatrix,(AB$4+1),FALSE)*$E51</f>
        <v>0</v>
      </c>
      <c r="AC44" s="5">
        <f>VLOOKUP(CONCATENATE($F44," ",$G44),AllocFactorMatrix,(AC$4+1),FALSE)*$E51</f>
        <v>0</v>
      </c>
      <c r="AD44" s="5">
        <f>VLOOKUP(CONCATENATE($F44," ",$G44),AllocFactorMatrix,(AD$4+1),FALSE)*$E51</f>
        <v>0</v>
      </c>
    </row>
    <row r="45" spans="3:30" hidden="1" outlineLevel="1">
      <c r="F45" s="52" t="str">
        <f>F51</f>
        <v>DIST_CPD</v>
      </c>
      <c r="G45" s="55" t="str">
        <f>$G$9</f>
        <v>BULKTRAN</v>
      </c>
      <c r="H45" s="4">
        <f t="shared" si="23"/>
        <v>0</v>
      </c>
      <c r="I45" s="5">
        <f>VLOOKUP(CONCATENATE($F45," ",$G45),AllocFactorMatrix,(I$4+1),FALSE)*$E51</f>
        <v>0</v>
      </c>
      <c r="J45" s="5">
        <f>VLOOKUP(CONCATENATE($F45," ",$G45),AllocFactorMatrix,(J$4+1),FALSE)*$E51</f>
        <v>0</v>
      </c>
      <c r="K45" s="5">
        <f>VLOOKUP(CONCATENATE($F45," ",$G45),AllocFactorMatrix,(K$4+1),FALSE)*$E51</f>
        <v>0</v>
      </c>
      <c r="L45" s="5">
        <f>VLOOKUP(CONCATENATE($F45," ",$G45),AllocFactorMatrix,(L$4+1),FALSE)*$E51</f>
        <v>0</v>
      </c>
      <c r="M45" s="5">
        <f>VLOOKUP(CONCATENATE($F45," ",$G45),AllocFactorMatrix,(M$4+1),FALSE)*$E51</f>
        <v>0</v>
      </c>
      <c r="N45" s="5">
        <f t="shared" si="24"/>
        <v>0</v>
      </c>
      <c r="O45" s="5">
        <f>VLOOKUP(CONCATENATE($F45," ",$G45),AllocFactorMatrix,(O$4+1),FALSE)*$E51</f>
        <v>0</v>
      </c>
      <c r="P45" s="5">
        <f>VLOOKUP(CONCATENATE($F45," ",$G45),AllocFactorMatrix,(P$4+1),FALSE)*$E51</f>
        <v>0</v>
      </c>
      <c r="Q45" s="5">
        <f>VLOOKUP(CONCATENATE($F45," ",$G45),AllocFactorMatrix,(Q$4+1),FALSE)*$E51</f>
        <v>0</v>
      </c>
      <c r="R45" s="5">
        <f>VLOOKUP(CONCATENATE($F45," ",$G45),AllocFactorMatrix,(R$4+1),FALSE)*$E51</f>
        <v>0</v>
      </c>
      <c r="S45" s="5">
        <f t="shared" ref="S45:S108" si="26">SUBTOTAL(9,O45:R45)</f>
        <v>0</v>
      </c>
      <c r="T45" s="5">
        <f>VLOOKUP(CONCATENATE($F45," ",$G45),AllocFactorMatrix,(T$4+1),FALSE)*$E51</f>
        <v>0</v>
      </c>
      <c r="U45" s="5">
        <f>VLOOKUP(CONCATENATE($F45," ",$G45),AllocFactorMatrix,(U$4+1),FALSE)*$E51</f>
        <v>0</v>
      </c>
      <c r="V45" s="5">
        <f>VLOOKUP(CONCATENATE($F45," ",$G45),AllocFactorMatrix,(V$4+1),FALSE)*$E51</f>
        <v>0</v>
      </c>
      <c r="W45" s="5">
        <f>VLOOKUP(CONCATENATE($F45," ",$G45),AllocFactorMatrix,(W$4+1),FALSE)*$E51</f>
        <v>0</v>
      </c>
      <c r="X45" s="5">
        <f t="shared" ref="X45:X51" si="27">SUBTOTAL(9,T45:W45)</f>
        <v>0</v>
      </c>
      <c r="Y45" s="5">
        <f>VLOOKUP(CONCATENATE($F45," ",$G45),AllocFactorMatrix,(Y$4+1),FALSE)*$E51</f>
        <v>0</v>
      </c>
      <c r="Z45" s="5">
        <f>VLOOKUP(CONCATENATE($F45," ",$G45),AllocFactorMatrix,(Z$4+1),FALSE)*$E51</f>
        <v>0</v>
      </c>
      <c r="AA45" s="5">
        <f t="shared" si="25"/>
        <v>0</v>
      </c>
      <c r="AB45" s="5">
        <f>VLOOKUP(CONCATENATE($F45," ",$G45),AllocFactorMatrix,(AB$4+1),FALSE)*$E51</f>
        <v>0</v>
      </c>
      <c r="AC45" s="5">
        <f>VLOOKUP(CONCATENATE($F45," ",$G45),AllocFactorMatrix,(AC$4+1),FALSE)*$E51</f>
        <v>0</v>
      </c>
      <c r="AD45" s="5">
        <f>VLOOKUP(CONCATENATE($F45," ",$G45),AllocFactorMatrix,(AD$4+1),FALSE)*$E51</f>
        <v>0</v>
      </c>
    </row>
    <row r="46" spans="3:30" hidden="1" outlineLevel="1">
      <c r="F46" s="52" t="str">
        <f>F51</f>
        <v>DIST_CPD</v>
      </c>
      <c r="G46" s="55" t="str">
        <f>$G$10</f>
        <v>SUBTRAN</v>
      </c>
      <c r="H46" s="4">
        <f t="shared" si="23"/>
        <v>0</v>
      </c>
      <c r="I46" s="5">
        <f>VLOOKUP(CONCATENATE($F46," ",$G46),AllocFactorMatrix,(I$4+1),FALSE)*$E51</f>
        <v>0</v>
      </c>
      <c r="J46" s="5">
        <f>VLOOKUP(CONCATENATE($F46," ",$G46),AllocFactorMatrix,(J$4+1),FALSE)*$E51</f>
        <v>0</v>
      </c>
      <c r="K46" s="5">
        <f>VLOOKUP(CONCATENATE($F46," ",$G46),AllocFactorMatrix,(K$4+1),FALSE)*$E51</f>
        <v>0</v>
      </c>
      <c r="L46" s="5">
        <f>VLOOKUP(CONCATENATE($F46," ",$G46),AllocFactorMatrix,(L$4+1),FALSE)*$E51</f>
        <v>0</v>
      </c>
      <c r="M46" s="5">
        <f>VLOOKUP(CONCATENATE($F46," ",$G46),AllocFactorMatrix,(M$4+1),FALSE)*$E51</f>
        <v>0</v>
      </c>
      <c r="N46" s="5">
        <f t="shared" si="24"/>
        <v>0</v>
      </c>
      <c r="O46" s="5">
        <f>VLOOKUP(CONCATENATE($F46," ",$G46),AllocFactorMatrix,(O$4+1),FALSE)*$E51</f>
        <v>0</v>
      </c>
      <c r="P46" s="5">
        <f>VLOOKUP(CONCATENATE($F46," ",$G46),AllocFactorMatrix,(P$4+1),FALSE)*$E51</f>
        <v>0</v>
      </c>
      <c r="Q46" s="5">
        <f>VLOOKUP(CONCATENATE($F46," ",$G46),AllocFactorMatrix,(Q$4+1),FALSE)*$E51</f>
        <v>0</v>
      </c>
      <c r="R46" s="5">
        <f>VLOOKUP(CONCATENATE($F46," ",$G46),AllocFactorMatrix,(R$4+1),FALSE)*$E51</f>
        <v>0</v>
      </c>
      <c r="S46" s="5">
        <f t="shared" si="26"/>
        <v>0</v>
      </c>
      <c r="T46" s="5">
        <f>VLOOKUP(CONCATENATE($F46," ",$G46),AllocFactorMatrix,(T$4+1),FALSE)*$E51</f>
        <v>0</v>
      </c>
      <c r="U46" s="5">
        <f>VLOOKUP(CONCATENATE($F46," ",$G46),AllocFactorMatrix,(U$4+1),FALSE)*$E51</f>
        <v>0</v>
      </c>
      <c r="V46" s="5">
        <f>VLOOKUP(CONCATENATE($F46," ",$G46),AllocFactorMatrix,(V$4+1),FALSE)*$E51</f>
        <v>0</v>
      </c>
      <c r="W46" s="5">
        <f>VLOOKUP(CONCATENATE($F46," ",$G46),AllocFactorMatrix,(W$4+1),FALSE)*$E51</f>
        <v>0</v>
      </c>
      <c r="X46" s="5">
        <f t="shared" si="27"/>
        <v>0</v>
      </c>
      <c r="Y46" s="5">
        <f>VLOOKUP(CONCATENATE($F46," ",$G46),AllocFactorMatrix,(Y$4+1),FALSE)*$E51</f>
        <v>0</v>
      </c>
      <c r="Z46" s="5">
        <f>VLOOKUP(CONCATENATE($F46," ",$G46),AllocFactorMatrix,(Z$4+1),FALSE)*$E51</f>
        <v>0</v>
      </c>
      <c r="AA46" s="5">
        <f t="shared" si="25"/>
        <v>0</v>
      </c>
      <c r="AB46" s="5">
        <f>VLOOKUP(CONCATENATE($F46," ",$G46),AllocFactorMatrix,(AB$4+1),FALSE)*$E51</f>
        <v>0</v>
      </c>
      <c r="AC46" s="5">
        <f>VLOOKUP(CONCATENATE($F46," ",$G46),AllocFactorMatrix,(AC$4+1),FALSE)*$E51</f>
        <v>0</v>
      </c>
      <c r="AD46" s="5">
        <f>VLOOKUP(CONCATENATE($F46," ",$G46),AllocFactorMatrix,(AD$4+1),FALSE)*$E51</f>
        <v>0</v>
      </c>
    </row>
    <row r="47" spans="3:30" hidden="1" outlineLevel="1">
      <c r="F47" s="52" t="str">
        <f>F51</f>
        <v>DIST_CPD</v>
      </c>
      <c r="G47" s="55" t="str">
        <f>$G$11</f>
        <v>DISTPRI</v>
      </c>
      <c r="H47" s="4">
        <f t="shared" si="23"/>
        <v>7494757</v>
      </c>
      <c r="I47" s="5">
        <f>VLOOKUP(CONCATENATE($F47," ",$G47),AllocFactorMatrix,(I$4+1),FALSE)*$E51</f>
        <v>5009065.7584385723</v>
      </c>
      <c r="J47" s="5">
        <f>VLOOKUP(CONCATENATE($F47," ",$G47),AllocFactorMatrix,(J$4+1),FALSE)*$E51</f>
        <v>236114.28350160414</v>
      </c>
      <c r="K47" s="5">
        <f>VLOOKUP(CONCATENATE($F47," ",$G47),AllocFactorMatrix,(K$4+1),FALSE)*$E51</f>
        <v>857345.45452157489</v>
      </c>
      <c r="L47" s="5">
        <f>VLOOKUP(CONCATENATE($F47," ",$G47),AllocFactorMatrix,(L$4+1),FALSE)*$E51</f>
        <v>26496.435684818774</v>
      </c>
      <c r="M47" s="5">
        <f>VLOOKUP(CONCATENATE($F47," ",$G47),AllocFactorMatrix,(M$4+1),FALSE)*$E51</f>
        <v>0</v>
      </c>
      <c r="N47" s="5">
        <f t="shared" si="24"/>
        <v>883841.89020639367</v>
      </c>
      <c r="O47" s="5">
        <f>VLOOKUP(CONCATENATE($F47," ",$G47),AllocFactorMatrix,(O$4+1),FALSE)*$E51</f>
        <v>642859.23971870029</v>
      </c>
      <c r="P47" s="5">
        <f>VLOOKUP(CONCATENATE($F47," ",$G47),AllocFactorMatrix,(P$4+1),FALSE)*$E51</f>
        <v>119732.57665818873</v>
      </c>
      <c r="Q47" s="5">
        <f>VLOOKUP(CONCATENATE($F47," ",$G47),AllocFactorMatrix,(Q$4+1),FALSE)*$E51</f>
        <v>0</v>
      </c>
      <c r="R47" s="5">
        <f>VLOOKUP(CONCATENATE($F47," ",$G47),AllocFactorMatrix,(R$4+1),FALSE)*$E51</f>
        <v>0</v>
      </c>
      <c r="S47" s="5">
        <f t="shared" si="26"/>
        <v>762591.81637688901</v>
      </c>
      <c r="T47" s="5">
        <f>VLOOKUP(CONCATENATE($F47," ",$G47),AllocFactorMatrix,(T$4+1),FALSE)*$E51</f>
        <v>22917.535731937005</v>
      </c>
      <c r="U47" s="5">
        <f>VLOOKUP(CONCATENATE($F47," ",$G47),AllocFactorMatrix,(U$4+1),FALSE)*$E51</f>
        <v>369607.99249974871</v>
      </c>
      <c r="V47" s="5">
        <f>VLOOKUP(CONCATENATE($F47," ",$G47),AllocFactorMatrix,(V$4+1),FALSE)*$E51</f>
        <v>0</v>
      </c>
      <c r="W47" s="5">
        <f>VLOOKUP(CONCATENATE($F47," ",$G47),AllocFactorMatrix,(W$4+1),FALSE)*$E51</f>
        <v>0</v>
      </c>
      <c r="X47" s="5">
        <f t="shared" si="27"/>
        <v>392525.52823168569</v>
      </c>
      <c r="Y47" s="5">
        <f>VLOOKUP(CONCATENATE($F47," ",$G47),AllocFactorMatrix,(Y$4+1),FALSE)*$E51</f>
        <v>193851.60376692924</v>
      </c>
      <c r="Z47" s="5">
        <f>VLOOKUP(CONCATENATE($F47," ",$G47),AllocFactorMatrix,(Z$4+1),FALSE)*$E51</f>
        <v>3234.2035853993048</v>
      </c>
      <c r="AA47" s="5">
        <f t="shared" si="25"/>
        <v>197085.80735232856</v>
      </c>
      <c r="AB47" s="5">
        <f>VLOOKUP(CONCATENATE($F47," ",$G47),AllocFactorMatrix,(AB$4+1),FALSE)*$E51</f>
        <v>2620.2468202467517</v>
      </c>
      <c r="AC47" s="5">
        <f>VLOOKUP(CONCATENATE($F47," ",$G47),AllocFactorMatrix,(AC$4+1),FALSE)*$E51</f>
        <v>8976.6015763917439</v>
      </c>
      <c r="AD47" s="5">
        <f>VLOOKUP(CONCATENATE($F47," ",$G47),AllocFactorMatrix,(AD$4+1),FALSE)*$E51</f>
        <v>1935.0674958877755</v>
      </c>
    </row>
    <row r="48" spans="3:30" hidden="1" outlineLevel="1">
      <c r="F48" s="52" t="str">
        <f>F51</f>
        <v>DIST_CPD</v>
      </c>
      <c r="G48" s="55" t="str">
        <f>$G$12</f>
        <v>DISTSEC</v>
      </c>
      <c r="H48" s="4">
        <f t="shared" si="23"/>
        <v>0</v>
      </c>
      <c r="I48" s="5">
        <f>VLOOKUP(CONCATENATE($F48," ",$G48),AllocFactorMatrix,(I$4+1),FALSE)*$E51</f>
        <v>0</v>
      </c>
      <c r="J48" s="5">
        <f>VLOOKUP(CONCATENATE($F48," ",$G48),AllocFactorMatrix,(J$4+1),FALSE)*$E51</f>
        <v>0</v>
      </c>
      <c r="K48" s="5">
        <f>VLOOKUP(CONCATENATE($F48," ",$G48),AllocFactorMatrix,(K$4+1),FALSE)*$E51</f>
        <v>0</v>
      </c>
      <c r="L48" s="5">
        <f>VLOOKUP(CONCATENATE($F48," ",$G48),AllocFactorMatrix,(L$4+1),FALSE)*$E51</f>
        <v>0</v>
      </c>
      <c r="M48" s="5">
        <f>VLOOKUP(CONCATENATE($F48," ",$G48),AllocFactorMatrix,(M$4+1),FALSE)*$E51</f>
        <v>0</v>
      </c>
      <c r="N48" s="5">
        <f t="shared" si="24"/>
        <v>0</v>
      </c>
      <c r="O48" s="5">
        <f>VLOOKUP(CONCATENATE($F48," ",$G48),AllocFactorMatrix,(O$4+1),FALSE)*$E51</f>
        <v>0</v>
      </c>
      <c r="P48" s="5">
        <f>VLOOKUP(CONCATENATE($F48," ",$G48),AllocFactorMatrix,(P$4+1),FALSE)*$E51</f>
        <v>0</v>
      </c>
      <c r="Q48" s="5">
        <f>VLOOKUP(CONCATENATE($F48," ",$G48),AllocFactorMatrix,(Q$4+1),FALSE)*$E51</f>
        <v>0</v>
      </c>
      <c r="R48" s="5">
        <f>VLOOKUP(CONCATENATE($F48," ",$G48),AllocFactorMatrix,(R$4+1),FALSE)*$E51</f>
        <v>0</v>
      </c>
      <c r="S48" s="5">
        <f t="shared" si="26"/>
        <v>0</v>
      </c>
      <c r="T48" s="5">
        <f>VLOOKUP(CONCATENATE($F48," ",$G48),AllocFactorMatrix,(T$4+1),FALSE)*$E51</f>
        <v>0</v>
      </c>
      <c r="U48" s="5">
        <f>VLOOKUP(CONCATENATE($F48," ",$G48),AllocFactorMatrix,(U$4+1),FALSE)*$E51</f>
        <v>0</v>
      </c>
      <c r="V48" s="5">
        <f>VLOOKUP(CONCATENATE($F48," ",$G48),AllocFactorMatrix,(V$4+1),FALSE)*$E51</f>
        <v>0</v>
      </c>
      <c r="W48" s="5">
        <f>VLOOKUP(CONCATENATE($F48," ",$G48),AllocFactorMatrix,(W$4+1),FALSE)*$E51</f>
        <v>0</v>
      </c>
      <c r="X48" s="5">
        <f t="shared" si="27"/>
        <v>0</v>
      </c>
      <c r="Y48" s="5">
        <f>VLOOKUP(CONCATENATE($F48," ",$G48),AllocFactorMatrix,(Y$4+1),FALSE)*$E51</f>
        <v>0</v>
      </c>
      <c r="Z48" s="5">
        <f>VLOOKUP(CONCATENATE($F48," ",$G48),AllocFactorMatrix,(Z$4+1),FALSE)*$E51</f>
        <v>0</v>
      </c>
      <c r="AA48" s="5">
        <f t="shared" si="25"/>
        <v>0</v>
      </c>
      <c r="AB48" s="5">
        <f>VLOOKUP(CONCATENATE($F48," ",$G48),AllocFactorMatrix,(AB$4+1),FALSE)*$E51</f>
        <v>0</v>
      </c>
      <c r="AC48" s="5">
        <f>VLOOKUP(CONCATENATE($F48," ",$G48),AllocFactorMatrix,(AC$4+1),FALSE)*$E51</f>
        <v>0</v>
      </c>
      <c r="AD48" s="5">
        <f>VLOOKUP(CONCATENATE($F48," ",$G48),AllocFactorMatrix,(AD$4+1),FALSE)*$E51</f>
        <v>0</v>
      </c>
    </row>
    <row r="49" spans="4:30" hidden="1" outlineLevel="1">
      <c r="F49" s="52" t="str">
        <f>F51</f>
        <v>DIST_CPD</v>
      </c>
      <c r="G49" s="55" t="str">
        <f>$G$13</f>
        <v>ENERGY</v>
      </c>
      <c r="H49" s="4">
        <f t="shared" si="23"/>
        <v>0</v>
      </c>
      <c r="I49" s="5">
        <f>VLOOKUP(CONCATENATE($F49," ",$G49),AllocFactorMatrix,(I$4+1),FALSE)*$E51</f>
        <v>0</v>
      </c>
      <c r="J49" s="5">
        <f>VLOOKUP(CONCATENATE($F49," ",$G49),AllocFactorMatrix,(J$4+1),FALSE)*$E51</f>
        <v>0</v>
      </c>
      <c r="K49" s="5">
        <f>VLOOKUP(CONCATENATE($F49," ",$G49),AllocFactorMatrix,(K$4+1),FALSE)*$E51</f>
        <v>0</v>
      </c>
      <c r="L49" s="5">
        <f>VLOOKUP(CONCATENATE($F49," ",$G49),AllocFactorMatrix,(L$4+1),FALSE)*$E51</f>
        <v>0</v>
      </c>
      <c r="M49" s="5">
        <f>VLOOKUP(CONCATENATE($F49," ",$G49),AllocFactorMatrix,(M$4+1),FALSE)*$E51</f>
        <v>0</v>
      </c>
      <c r="N49" s="5">
        <f t="shared" si="24"/>
        <v>0</v>
      </c>
      <c r="O49" s="5">
        <f>VLOOKUP(CONCATENATE($F49," ",$G49),AllocFactorMatrix,(O$4+1),FALSE)*$E51</f>
        <v>0</v>
      </c>
      <c r="P49" s="5">
        <f>VLOOKUP(CONCATENATE($F49," ",$G49),AllocFactorMatrix,(P$4+1),FALSE)*$E51</f>
        <v>0</v>
      </c>
      <c r="Q49" s="5">
        <f>VLOOKUP(CONCATENATE($F49," ",$G49),AllocFactorMatrix,(Q$4+1),FALSE)*$E51</f>
        <v>0</v>
      </c>
      <c r="R49" s="5">
        <f>VLOOKUP(CONCATENATE($F49," ",$G49),AllocFactorMatrix,(R$4+1),FALSE)*$E51</f>
        <v>0</v>
      </c>
      <c r="S49" s="5">
        <f t="shared" si="26"/>
        <v>0</v>
      </c>
      <c r="T49" s="5">
        <f>VLOOKUP(CONCATENATE($F49," ",$G49),AllocFactorMatrix,(T$4+1),FALSE)*$E51</f>
        <v>0</v>
      </c>
      <c r="U49" s="5">
        <f>VLOOKUP(CONCATENATE($F49," ",$G49),AllocFactorMatrix,(U$4+1),FALSE)*$E51</f>
        <v>0</v>
      </c>
      <c r="V49" s="5">
        <f>VLOOKUP(CONCATENATE($F49," ",$G49),AllocFactorMatrix,(V$4+1),FALSE)*$E51</f>
        <v>0</v>
      </c>
      <c r="W49" s="5">
        <f>VLOOKUP(CONCATENATE($F49," ",$G49),AllocFactorMatrix,(W$4+1),FALSE)*$E51</f>
        <v>0</v>
      </c>
      <c r="X49" s="5">
        <f t="shared" si="27"/>
        <v>0</v>
      </c>
      <c r="Y49" s="5">
        <f>VLOOKUP(CONCATENATE($F49," ",$G49),AllocFactorMatrix,(Y$4+1),FALSE)*$E51</f>
        <v>0</v>
      </c>
      <c r="Z49" s="5">
        <f>VLOOKUP(CONCATENATE($F49," ",$G49),AllocFactorMatrix,(Z$4+1),FALSE)*$E51</f>
        <v>0</v>
      </c>
      <c r="AA49" s="5">
        <f t="shared" si="25"/>
        <v>0</v>
      </c>
      <c r="AB49" s="5">
        <f>VLOOKUP(CONCATENATE($F49," ",$G49),AllocFactorMatrix,(AB$4+1),FALSE)*$E51</f>
        <v>0</v>
      </c>
      <c r="AC49" s="5">
        <f>VLOOKUP(CONCATENATE($F49," ",$G49),AllocFactorMatrix,(AC$4+1),FALSE)*$E51</f>
        <v>0</v>
      </c>
      <c r="AD49" s="5">
        <f>VLOOKUP(CONCATENATE($F49," ",$G49),AllocFactorMatrix,(AD$4+1),FALSE)*$E51</f>
        <v>0</v>
      </c>
    </row>
    <row r="50" spans="4:30" hidden="1" outlineLevel="1">
      <c r="F50" s="52" t="str">
        <f>F51</f>
        <v>DIST_CPD</v>
      </c>
      <c r="G50" s="55" t="str">
        <f>$G$14</f>
        <v>CUSTOMER</v>
      </c>
      <c r="H50" s="4">
        <f t="shared" si="23"/>
        <v>0</v>
      </c>
      <c r="I50" s="5">
        <f>VLOOKUP(CONCATENATE($F50," ",$G50),AllocFactorMatrix,(I$4+1),FALSE)*$E51</f>
        <v>0</v>
      </c>
      <c r="J50" s="5">
        <f>VLOOKUP(CONCATENATE($F50," ",$G50),AllocFactorMatrix,(J$4+1),FALSE)*$E51</f>
        <v>0</v>
      </c>
      <c r="K50" s="5">
        <f>VLOOKUP(CONCATENATE($F50," ",$G50),AllocFactorMatrix,(K$4+1),FALSE)*$E51</f>
        <v>0</v>
      </c>
      <c r="L50" s="5">
        <f>VLOOKUP(CONCATENATE($F50," ",$G50),AllocFactorMatrix,(L$4+1),FALSE)*$E51</f>
        <v>0</v>
      </c>
      <c r="M50" s="5">
        <f>VLOOKUP(CONCATENATE($F50," ",$G50),AllocFactorMatrix,(M$4+1),FALSE)*$E51</f>
        <v>0</v>
      </c>
      <c r="N50" s="5">
        <f t="shared" si="24"/>
        <v>0</v>
      </c>
      <c r="O50" s="5">
        <f>VLOOKUP(CONCATENATE($F50," ",$G50),AllocFactorMatrix,(O$4+1),FALSE)*$E51</f>
        <v>0</v>
      </c>
      <c r="P50" s="5">
        <f>VLOOKUP(CONCATENATE($F50," ",$G50),AllocFactorMatrix,(P$4+1),FALSE)*$E51</f>
        <v>0</v>
      </c>
      <c r="Q50" s="5">
        <f>VLOOKUP(CONCATENATE($F50," ",$G50),AllocFactorMatrix,(Q$4+1),FALSE)*$E51</f>
        <v>0</v>
      </c>
      <c r="R50" s="5">
        <f>VLOOKUP(CONCATENATE($F50," ",$G50),AllocFactorMatrix,(R$4+1),FALSE)*$E51</f>
        <v>0</v>
      </c>
      <c r="S50" s="5">
        <f t="shared" si="26"/>
        <v>0</v>
      </c>
      <c r="T50" s="5">
        <f>VLOOKUP(CONCATENATE($F50," ",$G50),AllocFactorMatrix,(T$4+1),FALSE)*$E51</f>
        <v>0</v>
      </c>
      <c r="U50" s="5">
        <f>VLOOKUP(CONCATENATE($F50," ",$G50),AllocFactorMatrix,(U$4+1),FALSE)*$E51</f>
        <v>0</v>
      </c>
      <c r="V50" s="5">
        <f>VLOOKUP(CONCATENATE($F50," ",$G50),AllocFactorMatrix,(V$4+1),FALSE)*$E51</f>
        <v>0</v>
      </c>
      <c r="W50" s="5">
        <f>VLOOKUP(CONCATENATE($F50," ",$G50),AllocFactorMatrix,(W$4+1),FALSE)*$E51</f>
        <v>0</v>
      </c>
      <c r="X50" s="5">
        <f t="shared" si="27"/>
        <v>0</v>
      </c>
      <c r="Y50" s="5">
        <f>VLOOKUP(CONCATENATE($F50," ",$G50),AllocFactorMatrix,(Y$4+1),FALSE)*$E51</f>
        <v>0</v>
      </c>
      <c r="Z50" s="5">
        <f>VLOOKUP(CONCATENATE($F50," ",$G50),AllocFactorMatrix,(Z$4+1),FALSE)*$E51</f>
        <v>0</v>
      </c>
      <c r="AA50" s="5">
        <f t="shared" si="25"/>
        <v>0</v>
      </c>
      <c r="AB50" s="5">
        <f>VLOOKUP(CONCATENATE($F50," ",$G50),AllocFactorMatrix,(AB$4+1),FALSE)*$E51</f>
        <v>0</v>
      </c>
      <c r="AC50" s="5">
        <f>VLOOKUP(CONCATENATE($F50," ",$G50),AllocFactorMatrix,(AC$4+1),FALSE)*$E51</f>
        <v>0</v>
      </c>
      <c r="AD50" s="5">
        <f>VLOOKUP(CONCATENATE($F50," ",$G50),AllocFactorMatrix,(AD$4+1),FALSE)*$E51</f>
        <v>0</v>
      </c>
    </row>
    <row r="51" spans="4:30" collapsed="1">
      <c r="D51" s="1" t="s">
        <v>88</v>
      </c>
      <c r="E51" s="57">
        <f>7494757</f>
        <v>7494757</v>
      </c>
      <c r="F51" s="10" t="s">
        <v>38</v>
      </c>
      <c r="G51" s="55" t="str">
        <f>$G$15</f>
        <v>TOTAL</v>
      </c>
      <c r="H51" s="4">
        <f>SUBTOTAL(9,I51:AD51)</f>
        <v>7494757</v>
      </c>
      <c r="I51" s="5">
        <f>VLOOKUP(CONCATENATE($F51," ",$G51),AllocFactorMatrix,(I$4+1),FALSE)*$E51</f>
        <v>5009065.7584385723</v>
      </c>
      <c r="J51" s="5">
        <f>VLOOKUP(CONCATENATE($F51," ",$G51),AllocFactorMatrix,(J$4+1),FALSE)*$E51</f>
        <v>236114.28350160414</v>
      </c>
      <c r="K51" s="5">
        <f>VLOOKUP(CONCATENATE($F51," ",$G51),AllocFactorMatrix,(K$4+1),FALSE)*$E51</f>
        <v>857345.45452157489</v>
      </c>
      <c r="L51" s="5">
        <f>VLOOKUP(CONCATENATE($F51," ",$G51),AllocFactorMatrix,(L$4+1),FALSE)*$E51</f>
        <v>26496.435684818774</v>
      </c>
      <c r="M51" s="5">
        <f>VLOOKUP(CONCATENATE($F51," ",$G51),AllocFactorMatrix,(M$4+1),FALSE)*$E51</f>
        <v>0</v>
      </c>
      <c r="N51" s="5">
        <f t="shared" si="24"/>
        <v>883841.89020639367</v>
      </c>
      <c r="O51" s="5">
        <f>VLOOKUP(CONCATENATE($F51," ",$G51),AllocFactorMatrix,(O$4+1),FALSE)*$E51</f>
        <v>642859.23971870029</v>
      </c>
      <c r="P51" s="5">
        <f>VLOOKUP(CONCATENATE($F51," ",$G51),AllocFactorMatrix,(P$4+1),FALSE)*$E51</f>
        <v>119732.57665818873</v>
      </c>
      <c r="Q51" s="5">
        <f>VLOOKUP(CONCATENATE($F51," ",$G51),AllocFactorMatrix,(Q$4+1),FALSE)*$E51</f>
        <v>0</v>
      </c>
      <c r="R51" s="5">
        <f>VLOOKUP(CONCATENATE($F51," ",$G51),AllocFactorMatrix,(R$4+1),FALSE)*$E51</f>
        <v>0</v>
      </c>
      <c r="S51" s="5">
        <f t="shared" si="26"/>
        <v>762591.81637688901</v>
      </c>
      <c r="T51" s="5">
        <f>VLOOKUP(CONCATENATE($F51," ",$G51),AllocFactorMatrix,(T$4+1),FALSE)*$E51</f>
        <v>22917.535731937005</v>
      </c>
      <c r="U51" s="5">
        <f>VLOOKUP(CONCATENATE($F51," ",$G51),AllocFactorMatrix,(U$4+1),FALSE)*$E51</f>
        <v>369607.99249974871</v>
      </c>
      <c r="V51" s="5">
        <f>VLOOKUP(CONCATENATE($F51," ",$G51),AllocFactorMatrix,(V$4+1),FALSE)*$E51</f>
        <v>0</v>
      </c>
      <c r="W51" s="5">
        <f>VLOOKUP(CONCATENATE($F51," ",$G51),AllocFactorMatrix,(W$4+1),FALSE)*$E51</f>
        <v>0</v>
      </c>
      <c r="X51" s="5">
        <f t="shared" si="27"/>
        <v>392525.52823168569</v>
      </c>
      <c r="Y51" s="5">
        <f>VLOOKUP(CONCATENATE($F51," ",$G51),AllocFactorMatrix,(Y$4+1),FALSE)*$E51</f>
        <v>193851.60376692924</v>
      </c>
      <c r="Z51" s="5">
        <f>VLOOKUP(CONCATENATE($F51," ",$G51),AllocFactorMatrix,(Z$4+1),FALSE)*$E51</f>
        <v>3234.2035853993048</v>
      </c>
      <c r="AA51" s="5">
        <f t="shared" si="25"/>
        <v>197085.80735232856</v>
      </c>
      <c r="AB51" s="5">
        <f>VLOOKUP(CONCATENATE($F51," ",$G51),AllocFactorMatrix,(AB$4+1),FALSE)*$E51</f>
        <v>2620.2468202467517</v>
      </c>
      <c r="AC51" s="5">
        <f>VLOOKUP(CONCATENATE($F51," ",$G51),AllocFactorMatrix,(AC$4+1),FALSE)*$E51</f>
        <v>8976.6015763917439</v>
      </c>
      <c r="AD51" s="5">
        <f>VLOOKUP(CONCATENATE($F51," ",$G51),AllocFactorMatrix,(AD$4+1),FALSE)*$E51</f>
        <v>1935.0674958877755</v>
      </c>
    </row>
    <row r="52" spans="4:30" hidden="1" outlineLevel="1">
      <c r="E52" s="52"/>
      <c r="F52" s="52" t="str">
        <f>F59</f>
        <v>DIST_CPD</v>
      </c>
      <c r="G52" s="55" t="str">
        <f>$G$8</f>
        <v>PRODUCTION</v>
      </c>
      <c r="H52" s="4">
        <f t="shared" si="23"/>
        <v>0</v>
      </c>
      <c r="I52" s="5">
        <f>VLOOKUP(CONCATENATE($F52," ",$G52),AllocFactorMatrix,(I$4+1),FALSE)*$E59</f>
        <v>0</v>
      </c>
      <c r="J52" s="5">
        <f>VLOOKUP(CONCATENATE($F52," ",$G52),AllocFactorMatrix,(J$4+1),FALSE)*$E59</f>
        <v>0</v>
      </c>
      <c r="K52" s="5">
        <f>VLOOKUP(CONCATENATE($F52," ",$G52),AllocFactorMatrix,(K$4+1),FALSE)*$E59</f>
        <v>0</v>
      </c>
      <c r="L52" s="5">
        <f>VLOOKUP(CONCATENATE($F52," ",$G52),AllocFactorMatrix,(L$4+1),FALSE)*$E59</f>
        <v>0</v>
      </c>
      <c r="M52" s="5">
        <f>VLOOKUP(CONCATENATE($F52," ",$G52),AllocFactorMatrix,(M$4+1),FALSE)*$E59</f>
        <v>0</v>
      </c>
      <c r="N52" s="5">
        <f t="shared" ref="N52:N99" si="28">SUBTOTAL(9,K52:M52)</f>
        <v>0</v>
      </c>
      <c r="O52" s="5">
        <f>VLOOKUP(CONCATENATE($F52," ",$G52),AllocFactorMatrix,(O$4+1),FALSE)*$E59</f>
        <v>0</v>
      </c>
      <c r="P52" s="5">
        <f>VLOOKUP(CONCATENATE($F52," ",$G52),AllocFactorMatrix,(P$4+1),FALSE)*$E59</f>
        <v>0</v>
      </c>
      <c r="Q52" s="5">
        <f>VLOOKUP(CONCATENATE($F52," ",$G52),AllocFactorMatrix,(Q$4+1),FALSE)*$E59</f>
        <v>0</v>
      </c>
      <c r="R52" s="5">
        <f>VLOOKUP(CONCATENATE($F52," ",$G52),AllocFactorMatrix,(R$4+1),FALSE)*$E59</f>
        <v>0</v>
      </c>
      <c r="S52" s="5">
        <f t="shared" si="26"/>
        <v>0</v>
      </c>
      <c r="T52" s="5">
        <f>VLOOKUP(CONCATENATE($F52," ",$G52),AllocFactorMatrix,(T$4+1),FALSE)*$E59</f>
        <v>0</v>
      </c>
      <c r="U52" s="5">
        <f>VLOOKUP(CONCATENATE($F52," ",$G52),AllocFactorMatrix,(U$4+1),FALSE)*$E59</f>
        <v>0</v>
      </c>
      <c r="V52" s="5">
        <f>VLOOKUP(CONCATENATE($F52," ",$G52),AllocFactorMatrix,(V$4+1),FALSE)*$E59</f>
        <v>0</v>
      </c>
      <c r="W52" s="5">
        <f>VLOOKUP(CONCATENATE($F52," ",$G52),AllocFactorMatrix,(W$4+1),FALSE)*$E59</f>
        <v>0</v>
      </c>
      <c r="X52" s="5">
        <f>SUBTOTAL(9,T52:W52)</f>
        <v>0</v>
      </c>
      <c r="Y52" s="5">
        <f>VLOOKUP(CONCATENATE($F52," ",$G52),AllocFactorMatrix,(Y$4+1),FALSE)*$E59</f>
        <v>0</v>
      </c>
      <c r="Z52" s="5">
        <f>VLOOKUP(CONCATENATE($F52," ",$G52),AllocFactorMatrix,(Z$4+1),FALSE)*$E59</f>
        <v>0</v>
      </c>
      <c r="AA52" s="5">
        <f t="shared" si="25"/>
        <v>0</v>
      </c>
      <c r="AB52" s="5">
        <f>VLOOKUP(CONCATENATE($F52," ",$G52),AllocFactorMatrix,(AB$4+1),FALSE)*$E59</f>
        <v>0</v>
      </c>
      <c r="AC52" s="5">
        <f>VLOOKUP(CONCATENATE($F52," ",$G52),AllocFactorMatrix,(AC$4+1),FALSE)*$E59</f>
        <v>0</v>
      </c>
      <c r="AD52" s="5">
        <f>VLOOKUP(CONCATENATE($F52," ",$G52),AllocFactorMatrix,(AD$4+1),FALSE)*$E59</f>
        <v>0</v>
      </c>
    </row>
    <row r="53" spans="4:30" hidden="1" outlineLevel="1">
      <c r="E53" s="52"/>
      <c r="F53" s="52" t="str">
        <f>F59</f>
        <v>DIST_CPD</v>
      </c>
      <c r="G53" s="55" t="str">
        <f>$G$9</f>
        <v>BULKTRAN</v>
      </c>
      <c r="H53" s="4">
        <f t="shared" si="23"/>
        <v>0</v>
      </c>
      <c r="I53" s="5">
        <f>VLOOKUP(CONCATENATE($F53," ",$G53),AllocFactorMatrix,(I$4+1),FALSE)*$E59</f>
        <v>0</v>
      </c>
      <c r="J53" s="5">
        <f>VLOOKUP(CONCATENATE($F53," ",$G53),AllocFactorMatrix,(J$4+1),FALSE)*$E59</f>
        <v>0</v>
      </c>
      <c r="K53" s="5">
        <f>VLOOKUP(CONCATENATE($F53," ",$G53),AllocFactorMatrix,(K$4+1),FALSE)*$E59</f>
        <v>0</v>
      </c>
      <c r="L53" s="5">
        <f>VLOOKUP(CONCATENATE($F53," ",$G53),AllocFactorMatrix,(L$4+1),FALSE)*$E59</f>
        <v>0</v>
      </c>
      <c r="M53" s="5">
        <f>VLOOKUP(CONCATENATE($F53," ",$G53),AllocFactorMatrix,(M$4+1),FALSE)*$E59</f>
        <v>0</v>
      </c>
      <c r="N53" s="5">
        <f t="shared" si="28"/>
        <v>0</v>
      </c>
      <c r="O53" s="5">
        <f>VLOOKUP(CONCATENATE($F53," ",$G53),AllocFactorMatrix,(O$4+1),FALSE)*$E59</f>
        <v>0</v>
      </c>
      <c r="P53" s="5">
        <f>VLOOKUP(CONCATENATE($F53," ",$G53),AllocFactorMatrix,(P$4+1),FALSE)*$E59</f>
        <v>0</v>
      </c>
      <c r="Q53" s="5">
        <f>VLOOKUP(CONCATENATE($F53," ",$G53),AllocFactorMatrix,(Q$4+1),FALSE)*$E59</f>
        <v>0</v>
      </c>
      <c r="R53" s="5">
        <f>VLOOKUP(CONCATENATE($F53," ",$G53),AllocFactorMatrix,(R$4+1),FALSE)*$E59</f>
        <v>0</v>
      </c>
      <c r="S53" s="5">
        <f t="shared" si="26"/>
        <v>0</v>
      </c>
      <c r="T53" s="5">
        <f>VLOOKUP(CONCATENATE($F53," ",$G53),AllocFactorMatrix,(T$4+1),FALSE)*$E59</f>
        <v>0</v>
      </c>
      <c r="U53" s="5">
        <f>VLOOKUP(CONCATENATE($F53," ",$G53),AllocFactorMatrix,(U$4+1),FALSE)*$E59</f>
        <v>0</v>
      </c>
      <c r="V53" s="5">
        <f>VLOOKUP(CONCATENATE($F53," ",$G53),AllocFactorMatrix,(V$4+1),FALSE)*$E59</f>
        <v>0</v>
      </c>
      <c r="W53" s="5">
        <f>VLOOKUP(CONCATENATE($F53," ",$G53),AllocFactorMatrix,(W$4+1),FALSE)*$E59</f>
        <v>0</v>
      </c>
      <c r="X53" s="5">
        <f t="shared" ref="X53:X59" si="29">SUBTOTAL(9,T53:W53)</f>
        <v>0</v>
      </c>
      <c r="Y53" s="5">
        <f>VLOOKUP(CONCATENATE($F53," ",$G53),AllocFactorMatrix,(Y$4+1),FALSE)*$E59</f>
        <v>0</v>
      </c>
      <c r="Z53" s="5">
        <f>VLOOKUP(CONCATENATE($F53," ",$G53),AllocFactorMatrix,(Z$4+1),FALSE)*$E59</f>
        <v>0</v>
      </c>
      <c r="AA53" s="5">
        <f t="shared" si="25"/>
        <v>0</v>
      </c>
      <c r="AB53" s="5">
        <f>VLOOKUP(CONCATENATE($F53," ",$G53),AllocFactorMatrix,(AB$4+1),FALSE)*$E59</f>
        <v>0</v>
      </c>
      <c r="AC53" s="5">
        <f>VLOOKUP(CONCATENATE($F53," ",$G53),AllocFactorMatrix,(AC$4+1),FALSE)*$E59</f>
        <v>0</v>
      </c>
      <c r="AD53" s="5">
        <f>VLOOKUP(CONCATENATE($F53," ",$G53),AllocFactorMatrix,(AD$4+1),FALSE)*$E59</f>
        <v>0</v>
      </c>
    </row>
    <row r="54" spans="4:30" hidden="1" outlineLevel="1">
      <c r="E54" s="52"/>
      <c r="F54" s="52" t="str">
        <f>F59</f>
        <v>DIST_CPD</v>
      </c>
      <c r="G54" s="55" t="str">
        <f>$G$10</f>
        <v>SUBTRAN</v>
      </c>
      <c r="H54" s="4">
        <f t="shared" si="23"/>
        <v>0</v>
      </c>
      <c r="I54" s="5">
        <f>VLOOKUP(CONCATENATE($F54," ",$G54),AllocFactorMatrix,(I$4+1),FALSE)*$E59</f>
        <v>0</v>
      </c>
      <c r="J54" s="5">
        <f>VLOOKUP(CONCATENATE($F54," ",$G54),AllocFactorMatrix,(J$4+1),FALSE)*$E59</f>
        <v>0</v>
      </c>
      <c r="K54" s="5">
        <f>VLOOKUP(CONCATENATE($F54," ",$G54),AllocFactorMatrix,(K$4+1),FALSE)*$E59</f>
        <v>0</v>
      </c>
      <c r="L54" s="5">
        <f>VLOOKUP(CONCATENATE($F54," ",$G54),AllocFactorMatrix,(L$4+1),FALSE)*$E59</f>
        <v>0</v>
      </c>
      <c r="M54" s="5">
        <f>VLOOKUP(CONCATENATE($F54," ",$G54),AllocFactorMatrix,(M$4+1),FALSE)*$E59</f>
        <v>0</v>
      </c>
      <c r="N54" s="5">
        <f t="shared" si="28"/>
        <v>0</v>
      </c>
      <c r="O54" s="5">
        <f>VLOOKUP(CONCATENATE($F54," ",$G54),AllocFactorMatrix,(O$4+1),FALSE)*$E59</f>
        <v>0</v>
      </c>
      <c r="P54" s="5">
        <f>VLOOKUP(CONCATENATE($F54," ",$G54),AllocFactorMatrix,(P$4+1),FALSE)*$E59</f>
        <v>0</v>
      </c>
      <c r="Q54" s="5">
        <f>VLOOKUP(CONCATENATE($F54," ",$G54),AllocFactorMatrix,(Q$4+1),FALSE)*$E59</f>
        <v>0</v>
      </c>
      <c r="R54" s="5">
        <f>VLOOKUP(CONCATENATE($F54," ",$G54),AllocFactorMatrix,(R$4+1),FALSE)*$E59</f>
        <v>0</v>
      </c>
      <c r="S54" s="5">
        <f t="shared" si="26"/>
        <v>0</v>
      </c>
      <c r="T54" s="5">
        <f>VLOOKUP(CONCATENATE($F54," ",$G54),AllocFactorMatrix,(T$4+1),FALSE)*$E59</f>
        <v>0</v>
      </c>
      <c r="U54" s="5">
        <f>VLOOKUP(CONCATENATE($F54," ",$G54),AllocFactorMatrix,(U$4+1),FALSE)*$E59</f>
        <v>0</v>
      </c>
      <c r="V54" s="5">
        <f>VLOOKUP(CONCATENATE($F54," ",$G54),AllocFactorMatrix,(V$4+1),FALSE)*$E59</f>
        <v>0</v>
      </c>
      <c r="W54" s="5">
        <f>VLOOKUP(CONCATENATE($F54," ",$G54),AllocFactorMatrix,(W$4+1),FALSE)*$E59</f>
        <v>0</v>
      </c>
      <c r="X54" s="5">
        <f t="shared" si="29"/>
        <v>0</v>
      </c>
      <c r="Y54" s="5">
        <f>VLOOKUP(CONCATENATE($F54," ",$G54),AllocFactorMatrix,(Y$4+1),FALSE)*$E59</f>
        <v>0</v>
      </c>
      <c r="Z54" s="5">
        <f>VLOOKUP(CONCATENATE($F54," ",$G54),AllocFactorMatrix,(Z$4+1),FALSE)*$E59</f>
        <v>0</v>
      </c>
      <c r="AA54" s="5">
        <f t="shared" si="25"/>
        <v>0</v>
      </c>
      <c r="AB54" s="5">
        <f>VLOOKUP(CONCATENATE($F54," ",$G54),AllocFactorMatrix,(AB$4+1),FALSE)*$E59</f>
        <v>0</v>
      </c>
      <c r="AC54" s="5">
        <f>VLOOKUP(CONCATENATE($F54," ",$G54),AllocFactorMatrix,(AC$4+1),FALSE)*$E59</f>
        <v>0</v>
      </c>
      <c r="AD54" s="5">
        <f>VLOOKUP(CONCATENATE($F54," ",$G54),AllocFactorMatrix,(AD$4+1),FALSE)*$E59</f>
        <v>0</v>
      </c>
    </row>
    <row r="55" spans="4:30" hidden="1" outlineLevel="1">
      <c r="E55" s="52"/>
      <c r="F55" s="52" t="str">
        <f>F59</f>
        <v>DIST_CPD</v>
      </c>
      <c r="G55" s="55" t="str">
        <f>$G$11</f>
        <v>DISTPRI</v>
      </c>
      <c r="H55" s="4">
        <f t="shared" si="23"/>
        <v>4455327.8600000013</v>
      </c>
      <c r="I55" s="5">
        <f>VLOOKUP(CONCATENATE($F55," ",$G55),AllocFactorMatrix,(I$4+1),FALSE)*$E59</f>
        <v>2977685.6309208428</v>
      </c>
      <c r="J55" s="5">
        <f>VLOOKUP(CONCATENATE($F55," ",$G55),AllocFactorMatrix,(J$4+1),FALSE)*$E59</f>
        <v>140360.32728327753</v>
      </c>
      <c r="K55" s="5">
        <f>VLOOKUP(CONCATENATE($F55," ",$G55),AllocFactorMatrix,(K$4+1),FALSE)*$E59</f>
        <v>509656.96275067172</v>
      </c>
      <c r="L55" s="5">
        <f>VLOOKUP(CONCATENATE($F55," ",$G55),AllocFactorMatrix,(L$4+1),FALSE)*$E59</f>
        <v>15751.052115134789</v>
      </c>
      <c r="M55" s="5">
        <f>VLOOKUP(CONCATENATE($F55," ",$G55),AllocFactorMatrix,(M$4+1),FALSE)*$E59</f>
        <v>0</v>
      </c>
      <c r="N55" s="5">
        <f t="shared" si="28"/>
        <v>525408.01486580656</v>
      </c>
      <c r="O55" s="5">
        <f>VLOOKUP(CONCATENATE($F55," ",$G55),AllocFactorMatrix,(O$4+1),FALSE)*$E59</f>
        <v>382153.64164270356</v>
      </c>
      <c r="P55" s="5">
        <f>VLOOKUP(CONCATENATE($F55," ",$G55),AllocFactorMatrix,(P$4+1),FALSE)*$E59</f>
        <v>71176.141472607313</v>
      </c>
      <c r="Q55" s="5">
        <f>VLOOKUP(CONCATENATE($F55," ",$G55),AllocFactorMatrix,(Q$4+1),FALSE)*$E59</f>
        <v>0</v>
      </c>
      <c r="R55" s="5">
        <f>VLOOKUP(CONCATENATE($F55," ",$G55),AllocFactorMatrix,(R$4+1),FALSE)*$E59</f>
        <v>0</v>
      </c>
      <c r="S55" s="5">
        <f t="shared" si="26"/>
        <v>453329.78311531089</v>
      </c>
      <c r="T55" s="5">
        <f>VLOOKUP(CONCATENATE($F55," ",$G55),AllocFactorMatrix,(T$4+1),FALSE)*$E59</f>
        <v>13623.541821175049</v>
      </c>
      <c r="U55" s="5">
        <f>VLOOKUP(CONCATENATE($F55," ",$G55),AllocFactorMatrix,(U$4+1),FALSE)*$E59</f>
        <v>219716.90159704999</v>
      </c>
      <c r="V55" s="5">
        <f>VLOOKUP(CONCATENATE($F55," ",$G55),AllocFactorMatrix,(V$4+1),FALSE)*$E59</f>
        <v>0</v>
      </c>
      <c r="W55" s="5">
        <f>VLOOKUP(CONCATENATE($F55," ",$G55),AllocFactorMatrix,(W$4+1),FALSE)*$E59</f>
        <v>0</v>
      </c>
      <c r="X55" s="5">
        <f t="shared" si="29"/>
        <v>233340.44341822504</v>
      </c>
      <c r="Y55" s="5">
        <f>VLOOKUP(CONCATENATE($F55," ",$G55),AllocFactorMatrix,(Y$4+1),FALSE)*$E59</f>
        <v>115236.88506091404</v>
      </c>
      <c r="Z55" s="5">
        <f>VLOOKUP(CONCATENATE($F55," ",$G55),AllocFactorMatrix,(Z$4+1),FALSE)*$E59</f>
        <v>1922.6023390673524</v>
      </c>
      <c r="AA55" s="5">
        <f t="shared" si="25"/>
        <v>117159.48739998139</v>
      </c>
      <c r="AB55" s="5">
        <f>VLOOKUP(CONCATENATE($F55," ",$G55),AllocFactorMatrix,(AB$4+1),FALSE)*$E59</f>
        <v>1557.630041684042</v>
      </c>
      <c r="AC55" s="5">
        <f>VLOOKUP(CONCATENATE($F55," ",$G55),AllocFactorMatrix,(AC$4+1),FALSE)*$E59</f>
        <v>5336.224121931913</v>
      </c>
      <c r="AD55" s="5">
        <f>VLOOKUP(CONCATENATE($F55," ",$G55),AllocFactorMatrix,(AD$4+1),FALSE)*$E59</f>
        <v>1150.3188329400461</v>
      </c>
    </row>
    <row r="56" spans="4:30" hidden="1" outlineLevel="1">
      <c r="E56" s="52"/>
      <c r="F56" s="52" t="str">
        <f>F59</f>
        <v>DIST_CPD</v>
      </c>
      <c r="G56" s="55" t="str">
        <f>$G$12</f>
        <v>DISTSEC</v>
      </c>
      <c r="H56" s="4">
        <f t="shared" si="23"/>
        <v>0</v>
      </c>
      <c r="I56" s="5">
        <f>VLOOKUP(CONCATENATE($F56," ",$G56),AllocFactorMatrix,(I$4+1),FALSE)*$E59</f>
        <v>0</v>
      </c>
      <c r="J56" s="5">
        <f>VLOOKUP(CONCATENATE($F56," ",$G56),AllocFactorMatrix,(J$4+1),FALSE)*$E59</f>
        <v>0</v>
      </c>
      <c r="K56" s="5">
        <f>VLOOKUP(CONCATENATE($F56," ",$G56),AllocFactorMatrix,(K$4+1),FALSE)*$E59</f>
        <v>0</v>
      </c>
      <c r="L56" s="5">
        <f>VLOOKUP(CONCATENATE($F56," ",$G56),AllocFactorMatrix,(L$4+1),FALSE)*$E59</f>
        <v>0</v>
      </c>
      <c r="M56" s="5">
        <f>VLOOKUP(CONCATENATE($F56," ",$G56),AllocFactorMatrix,(M$4+1),FALSE)*$E59</f>
        <v>0</v>
      </c>
      <c r="N56" s="5">
        <f t="shared" si="28"/>
        <v>0</v>
      </c>
      <c r="O56" s="5">
        <f>VLOOKUP(CONCATENATE($F56," ",$G56),AllocFactorMatrix,(O$4+1),FALSE)*$E59</f>
        <v>0</v>
      </c>
      <c r="P56" s="5">
        <f>VLOOKUP(CONCATENATE($F56," ",$G56),AllocFactorMatrix,(P$4+1),FALSE)*$E59</f>
        <v>0</v>
      </c>
      <c r="Q56" s="5">
        <f>VLOOKUP(CONCATENATE($F56," ",$G56),AllocFactorMatrix,(Q$4+1),FALSE)*$E59</f>
        <v>0</v>
      </c>
      <c r="R56" s="5">
        <f>VLOOKUP(CONCATENATE($F56," ",$G56),AllocFactorMatrix,(R$4+1),FALSE)*$E59</f>
        <v>0</v>
      </c>
      <c r="S56" s="5">
        <f t="shared" si="26"/>
        <v>0</v>
      </c>
      <c r="T56" s="5">
        <f>VLOOKUP(CONCATENATE($F56," ",$G56),AllocFactorMatrix,(T$4+1),FALSE)*$E59</f>
        <v>0</v>
      </c>
      <c r="U56" s="5">
        <f>VLOOKUP(CONCATENATE($F56," ",$G56),AllocFactorMatrix,(U$4+1),FALSE)*$E59</f>
        <v>0</v>
      </c>
      <c r="V56" s="5">
        <f>VLOOKUP(CONCATENATE($F56," ",$G56),AllocFactorMatrix,(V$4+1),FALSE)*$E59</f>
        <v>0</v>
      </c>
      <c r="W56" s="5">
        <f>VLOOKUP(CONCATENATE($F56," ",$G56),AllocFactorMatrix,(W$4+1),FALSE)*$E59</f>
        <v>0</v>
      </c>
      <c r="X56" s="5">
        <f t="shared" si="29"/>
        <v>0</v>
      </c>
      <c r="Y56" s="5">
        <f>VLOOKUP(CONCATENATE($F56," ",$G56),AllocFactorMatrix,(Y$4+1),FALSE)*$E59</f>
        <v>0</v>
      </c>
      <c r="Z56" s="5">
        <f>VLOOKUP(CONCATENATE($F56," ",$G56),AllocFactorMatrix,(Z$4+1),FALSE)*$E59</f>
        <v>0</v>
      </c>
      <c r="AA56" s="5">
        <f t="shared" si="25"/>
        <v>0</v>
      </c>
      <c r="AB56" s="5">
        <f>VLOOKUP(CONCATENATE($F56," ",$G56),AllocFactorMatrix,(AB$4+1),FALSE)*$E59</f>
        <v>0</v>
      </c>
      <c r="AC56" s="5">
        <f>VLOOKUP(CONCATENATE($F56," ",$G56),AllocFactorMatrix,(AC$4+1),FALSE)*$E59</f>
        <v>0</v>
      </c>
      <c r="AD56" s="5">
        <f>VLOOKUP(CONCATENATE($F56," ",$G56),AllocFactorMatrix,(AD$4+1),FALSE)*$E59</f>
        <v>0</v>
      </c>
    </row>
    <row r="57" spans="4:30" hidden="1" outlineLevel="1">
      <c r="E57" s="52"/>
      <c r="F57" s="52" t="str">
        <f>F59</f>
        <v>DIST_CPD</v>
      </c>
      <c r="G57" s="55" t="str">
        <f>$G$13</f>
        <v>ENERGY</v>
      </c>
      <c r="H57" s="4">
        <f t="shared" si="23"/>
        <v>0</v>
      </c>
      <c r="I57" s="5">
        <f>VLOOKUP(CONCATENATE($F57," ",$G57),AllocFactorMatrix,(I$4+1),FALSE)*$E59</f>
        <v>0</v>
      </c>
      <c r="J57" s="5">
        <f>VLOOKUP(CONCATENATE($F57," ",$G57),AllocFactorMatrix,(J$4+1),FALSE)*$E59</f>
        <v>0</v>
      </c>
      <c r="K57" s="5">
        <f>VLOOKUP(CONCATENATE($F57," ",$G57),AllocFactorMatrix,(K$4+1),FALSE)*$E59</f>
        <v>0</v>
      </c>
      <c r="L57" s="5">
        <f>VLOOKUP(CONCATENATE($F57," ",$G57),AllocFactorMatrix,(L$4+1),FALSE)*$E59</f>
        <v>0</v>
      </c>
      <c r="M57" s="5">
        <f>VLOOKUP(CONCATENATE($F57," ",$G57),AllocFactorMatrix,(M$4+1),FALSE)*$E59</f>
        <v>0</v>
      </c>
      <c r="N57" s="5">
        <f t="shared" si="28"/>
        <v>0</v>
      </c>
      <c r="O57" s="5">
        <f>VLOOKUP(CONCATENATE($F57," ",$G57),AllocFactorMatrix,(O$4+1),FALSE)*$E59</f>
        <v>0</v>
      </c>
      <c r="P57" s="5">
        <f>VLOOKUP(CONCATENATE($F57," ",$G57),AllocFactorMatrix,(P$4+1),FALSE)*$E59</f>
        <v>0</v>
      </c>
      <c r="Q57" s="5">
        <f>VLOOKUP(CONCATENATE($F57," ",$G57),AllocFactorMatrix,(Q$4+1),FALSE)*$E59</f>
        <v>0</v>
      </c>
      <c r="R57" s="5">
        <f>VLOOKUP(CONCATENATE($F57," ",$G57),AllocFactorMatrix,(R$4+1),FALSE)*$E59</f>
        <v>0</v>
      </c>
      <c r="S57" s="5">
        <f t="shared" si="26"/>
        <v>0</v>
      </c>
      <c r="T57" s="5">
        <f>VLOOKUP(CONCATENATE($F57," ",$G57),AllocFactorMatrix,(T$4+1),FALSE)*$E59</f>
        <v>0</v>
      </c>
      <c r="U57" s="5">
        <f>VLOOKUP(CONCATENATE($F57," ",$G57),AllocFactorMatrix,(U$4+1),FALSE)*$E59</f>
        <v>0</v>
      </c>
      <c r="V57" s="5">
        <f>VLOOKUP(CONCATENATE($F57," ",$G57),AllocFactorMatrix,(V$4+1),FALSE)*$E59</f>
        <v>0</v>
      </c>
      <c r="W57" s="5">
        <f>VLOOKUP(CONCATENATE($F57," ",$G57),AllocFactorMatrix,(W$4+1),FALSE)*$E59</f>
        <v>0</v>
      </c>
      <c r="X57" s="5">
        <f t="shared" si="29"/>
        <v>0</v>
      </c>
      <c r="Y57" s="5">
        <f>VLOOKUP(CONCATENATE($F57," ",$G57),AllocFactorMatrix,(Y$4+1),FALSE)*$E59</f>
        <v>0</v>
      </c>
      <c r="Z57" s="5">
        <f>VLOOKUP(CONCATENATE($F57," ",$G57),AllocFactorMatrix,(Z$4+1),FALSE)*$E59</f>
        <v>0</v>
      </c>
      <c r="AA57" s="5">
        <f t="shared" si="25"/>
        <v>0</v>
      </c>
      <c r="AB57" s="5">
        <f>VLOOKUP(CONCATENATE($F57," ",$G57),AllocFactorMatrix,(AB$4+1),FALSE)*$E59</f>
        <v>0</v>
      </c>
      <c r="AC57" s="5">
        <f>VLOOKUP(CONCATENATE($F57," ",$G57),AllocFactorMatrix,(AC$4+1),FALSE)*$E59</f>
        <v>0</v>
      </c>
      <c r="AD57" s="5">
        <f>VLOOKUP(CONCATENATE($F57," ",$G57),AllocFactorMatrix,(AD$4+1),FALSE)*$E59</f>
        <v>0</v>
      </c>
    </row>
    <row r="58" spans="4:30" hidden="1" outlineLevel="1">
      <c r="E58" s="52"/>
      <c r="F58" s="52" t="str">
        <f>F59</f>
        <v>DIST_CPD</v>
      </c>
      <c r="G58" s="55" t="str">
        <f>$G$14</f>
        <v>CUSTOMER</v>
      </c>
      <c r="H58" s="4">
        <f t="shared" si="23"/>
        <v>0</v>
      </c>
      <c r="I58" s="5">
        <f>VLOOKUP(CONCATENATE($F58," ",$G58),AllocFactorMatrix,(I$4+1),FALSE)*$E59</f>
        <v>0</v>
      </c>
      <c r="J58" s="5">
        <f>VLOOKUP(CONCATENATE($F58," ",$G58),AllocFactorMatrix,(J$4+1),FALSE)*$E59</f>
        <v>0</v>
      </c>
      <c r="K58" s="5">
        <f>VLOOKUP(CONCATENATE($F58," ",$G58),AllocFactorMatrix,(K$4+1),FALSE)*$E59</f>
        <v>0</v>
      </c>
      <c r="L58" s="5">
        <f>VLOOKUP(CONCATENATE($F58," ",$G58),AllocFactorMatrix,(L$4+1),FALSE)*$E59</f>
        <v>0</v>
      </c>
      <c r="M58" s="5">
        <f>VLOOKUP(CONCATENATE($F58," ",$G58),AllocFactorMatrix,(M$4+1),FALSE)*$E59</f>
        <v>0</v>
      </c>
      <c r="N58" s="5">
        <f t="shared" si="28"/>
        <v>0</v>
      </c>
      <c r="O58" s="5">
        <f>VLOOKUP(CONCATENATE($F58," ",$G58),AllocFactorMatrix,(O$4+1),FALSE)*$E59</f>
        <v>0</v>
      </c>
      <c r="P58" s="5">
        <f>VLOOKUP(CONCATENATE($F58," ",$G58),AllocFactorMatrix,(P$4+1),FALSE)*$E59</f>
        <v>0</v>
      </c>
      <c r="Q58" s="5">
        <f>VLOOKUP(CONCATENATE($F58," ",$G58),AllocFactorMatrix,(Q$4+1),FALSE)*$E59</f>
        <v>0</v>
      </c>
      <c r="R58" s="5">
        <f>VLOOKUP(CONCATENATE($F58," ",$G58),AllocFactorMatrix,(R$4+1),FALSE)*$E59</f>
        <v>0</v>
      </c>
      <c r="S58" s="5">
        <f t="shared" si="26"/>
        <v>0</v>
      </c>
      <c r="T58" s="5">
        <f>VLOOKUP(CONCATENATE($F58," ",$G58),AllocFactorMatrix,(T$4+1),FALSE)*$E59</f>
        <v>0</v>
      </c>
      <c r="U58" s="5">
        <f>VLOOKUP(CONCATENATE($F58," ",$G58),AllocFactorMatrix,(U$4+1),FALSE)*$E59</f>
        <v>0</v>
      </c>
      <c r="V58" s="5">
        <f>VLOOKUP(CONCATENATE($F58," ",$G58),AllocFactorMatrix,(V$4+1),FALSE)*$E59</f>
        <v>0</v>
      </c>
      <c r="W58" s="5">
        <f>VLOOKUP(CONCATENATE($F58," ",$G58),AllocFactorMatrix,(W$4+1),FALSE)*$E59</f>
        <v>0</v>
      </c>
      <c r="X58" s="5">
        <f t="shared" si="29"/>
        <v>0</v>
      </c>
      <c r="Y58" s="5">
        <f>VLOOKUP(CONCATENATE($F58," ",$G58),AllocFactorMatrix,(Y$4+1),FALSE)*$E59</f>
        <v>0</v>
      </c>
      <c r="Z58" s="5">
        <f>VLOOKUP(CONCATENATE($F58," ",$G58),AllocFactorMatrix,(Z$4+1),FALSE)*$E59</f>
        <v>0</v>
      </c>
      <c r="AA58" s="5">
        <f t="shared" si="25"/>
        <v>0</v>
      </c>
      <c r="AB58" s="5">
        <f>VLOOKUP(CONCATENATE($F58," ",$G58),AllocFactorMatrix,(AB$4+1),FALSE)*$E59</f>
        <v>0</v>
      </c>
      <c r="AC58" s="5">
        <f>VLOOKUP(CONCATENATE($F58," ",$G58),AllocFactorMatrix,(AC$4+1),FALSE)*$E59</f>
        <v>0</v>
      </c>
      <c r="AD58" s="5">
        <f>VLOOKUP(CONCATENATE($F58," ",$G58),AllocFactorMatrix,(AD$4+1),FALSE)*$E59</f>
        <v>0</v>
      </c>
    </row>
    <row r="59" spans="4:30" collapsed="1">
      <c r="D59" s="1" t="s">
        <v>89</v>
      </c>
      <c r="E59" s="57">
        <f>4324122+131205.86</f>
        <v>4455327.8600000003</v>
      </c>
      <c r="F59" s="10" t="s">
        <v>38</v>
      </c>
      <c r="G59" s="55" t="str">
        <f>$G$15</f>
        <v>TOTAL</v>
      </c>
      <c r="H59" s="4">
        <f t="shared" si="23"/>
        <v>4455327.8600000013</v>
      </c>
      <c r="I59" s="5">
        <f>VLOOKUP(CONCATENATE($F59," ",$G59),AllocFactorMatrix,(I$4+1),FALSE)*$E59</f>
        <v>2977685.6309208428</v>
      </c>
      <c r="J59" s="5">
        <f>VLOOKUP(CONCATENATE($F59," ",$G59),AllocFactorMatrix,(J$4+1),FALSE)*$E59</f>
        <v>140360.32728327753</v>
      </c>
      <c r="K59" s="5">
        <f>VLOOKUP(CONCATENATE($F59," ",$G59),AllocFactorMatrix,(K$4+1),FALSE)*$E59</f>
        <v>509656.96275067172</v>
      </c>
      <c r="L59" s="5">
        <f>VLOOKUP(CONCATENATE($F59," ",$G59),AllocFactorMatrix,(L$4+1),FALSE)*$E59</f>
        <v>15751.052115134789</v>
      </c>
      <c r="M59" s="5">
        <f>VLOOKUP(CONCATENATE($F59," ",$G59),AllocFactorMatrix,(M$4+1),FALSE)*$E59</f>
        <v>0</v>
      </c>
      <c r="N59" s="5">
        <f t="shared" si="28"/>
        <v>525408.01486580656</v>
      </c>
      <c r="O59" s="5">
        <f>VLOOKUP(CONCATENATE($F59," ",$G59),AllocFactorMatrix,(O$4+1),FALSE)*$E59</f>
        <v>382153.64164270356</v>
      </c>
      <c r="P59" s="5">
        <f>VLOOKUP(CONCATENATE($F59," ",$G59),AllocFactorMatrix,(P$4+1),FALSE)*$E59</f>
        <v>71176.141472607313</v>
      </c>
      <c r="Q59" s="5">
        <f>VLOOKUP(CONCATENATE($F59," ",$G59),AllocFactorMatrix,(Q$4+1),FALSE)*$E59</f>
        <v>0</v>
      </c>
      <c r="R59" s="5">
        <f>VLOOKUP(CONCATENATE($F59," ",$G59),AllocFactorMatrix,(R$4+1),FALSE)*$E59</f>
        <v>0</v>
      </c>
      <c r="S59" s="5">
        <f t="shared" si="26"/>
        <v>453329.78311531089</v>
      </c>
      <c r="T59" s="5">
        <f>VLOOKUP(CONCATENATE($F59," ",$G59),AllocFactorMatrix,(T$4+1),FALSE)*$E59</f>
        <v>13623.541821175049</v>
      </c>
      <c r="U59" s="5">
        <f>VLOOKUP(CONCATENATE($F59," ",$G59),AllocFactorMatrix,(U$4+1),FALSE)*$E59</f>
        <v>219716.90159704999</v>
      </c>
      <c r="V59" s="5">
        <f>VLOOKUP(CONCATENATE($F59," ",$G59),AllocFactorMatrix,(V$4+1),FALSE)*$E59</f>
        <v>0</v>
      </c>
      <c r="W59" s="5">
        <f>VLOOKUP(CONCATENATE($F59," ",$G59),AllocFactorMatrix,(W$4+1),FALSE)*$E59</f>
        <v>0</v>
      </c>
      <c r="X59" s="5">
        <f t="shared" si="29"/>
        <v>233340.44341822504</v>
      </c>
      <c r="Y59" s="5">
        <f>VLOOKUP(CONCATENATE($F59," ",$G59),AllocFactorMatrix,(Y$4+1),FALSE)*$E59</f>
        <v>115236.88506091404</v>
      </c>
      <c r="Z59" s="5">
        <f>VLOOKUP(CONCATENATE($F59," ",$G59),AllocFactorMatrix,(Z$4+1),FALSE)*$E59</f>
        <v>1922.6023390673524</v>
      </c>
      <c r="AA59" s="5">
        <f t="shared" si="25"/>
        <v>117159.48739998139</v>
      </c>
      <c r="AB59" s="5">
        <f>VLOOKUP(CONCATENATE($F59," ",$G59),AllocFactorMatrix,(AB$4+1),FALSE)*$E59</f>
        <v>1557.630041684042</v>
      </c>
      <c r="AC59" s="5">
        <f>VLOOKUP(CONCATENATE($F59," ",$G59),AllocFactorMatrix,(AC$4+1),FALSE)*$E59</f>
        <v>5336.224121931913</v>
      </c>
      <c r="AD59" s="5">
        <f>VLOOKUP(CONCATENATE($F59," ",$G59),AllocFactorMatrix,(AD$4+1),FALSE)*$E59</f>
        <v>1150.3188329400461</v>
      </c>
    </row>
    <row r="60" spans="4:30" hidden="1" outlineLevel="1">
      <c r="E60" s="52"/>
      <c r="F60" s="52" t="str">
        <f>F67</f>
        <v>DIST_CPD</v>
      </c>
      <c r="G60" s="55" t="str">
        <f>$G$8</f>
        <v>PRODUCTION</v>
      </c>
      <c r="H60" s="4">
        <f t="shared" si="23"/>
        <v>0</v>
      </c>
      <c r="I60" s="5">
        <f>VLOOKUP(CONCATENATE($F60," ",$G60),AllocFactorMatrix,(I$4+1),FALSE)*$E67</f>
        <v>0</v>
      </c>
      <c r="J60" s="5">
        <f>VLOOKUP(CONCATENATE($F60," ",$G60),AllocFactorMatrix,(J$4+1),FALSE)*$E67</f>
        <v>0</v>
      </c>
      <c r="K60" s="5">
        <f>VLOOKUP(CONCATENATE($F60," ",$G60),AllocFactorMatrix,(K$4+1),FALSE)*$E67</f>
        <v>0</v>
      </c>
      <c r="L60" s="5">
        <f>VLOOKUP(CONCATENATE($F60," ",$G60),AllocFactorMatrix,(L$4+1),FALSE)*$E67</f>
        <v>0</v>
      </c>
      <c r="M60" s="5">
        <f>VLOOKUP(CONCATENATE($F60," ",$G60),AllocFactorMatrix,(M$4+1),FALSE)*$E67</f>
        <v>0</v>
      </c>
      <c r="N60" s="5">
        <f t="shared" si="28"/>
        <v>0</v>
      </c>
      <c r="O60" s="5">
        <f>VLOOKUP(CONCATENATE($F60," ",$G60),AllocFactorMatrix,(O$4+1),FALSE)*$E67</f>
        <v>0</v>
      </c>
      <c r="P60" s="5">
        <f>VLOOKUP(CONCATENATE($F60," ",$G60),AllocFactorMatrix,(P$4+1),FALSE)*$E67</f>
        <v>0</v>
      </c>
      <c r="Q60" s="5">
        <f>VLOOKUP(CONCATENATE($F60," ",$G60),AllocFactorMatrix,(Q$4+1),FALSE)*$E67</f>
        <v>0</v>
      </c>
      <c r="R60" s="5">
        <f>VLOOKUP(CONCATENATE($F60," ",$G60),AllocFactorMatrix,(R$4+1),FALSE)*$E67</f>
        <v>0</v>
      </c>
      <c r="S60" s="5">
        <f t="shared" si="26"/>
        <v>0</v>
      </c>
      <c r="T60" s="5">
        <f>VLOOKUP(CONCATENATE($F60," ",$G60),AllocFactorMatrix,(T$4+1),FALSE)*$E67</f>
        <v>0</v>
      </c>
      <c r="U60" s="5">
        <f>VLOOKUP(CONCATENATE($F60," ",$G60),AllocFactorMatrix,(U$4+1),FALSE)*$E67</f>
        <v>0</v>
      </c>
      <c r="V60" s="5">
        <f>VLOOKUP(CONCATENATE($F60," ",$G60),AllocFactorMatrix,(V$4+1),FALSE)*$E67</f>
        <v>0</v>
      </c>
      <c r="W60" s="5">
        <f>VLOOKUP(CONCATENATE($F60," ",$G60),AllocFactorMatrix,(W$4+1),FALSE)*$E67</f>
        <v>0</v>
      </c>
      <c r="X60" s="5">
        <f>SUBTOTAL(9,T60:W60)</f>
        <v>0</v>
      </c>
      <c r="Y60" s="5">
        <f>VLOOKUP(CONCATENATE($F60," ",$G60),AllocFactorMatrix,(Y$4+1),FALSE)*$E67</f>
        <v>0</v>
      </c>
      <c r="Z60" s="5">
        <f>VLOOKUP(CONCATENATE($F60," ",$G60),AllocFactorMatrix,(Z$4+1),FALSE)*$E67</f>
        <v>0</v>
      </c>
      <c r="AA60" s="5">
        <f t="shared" si="25"/>
        <v>0</v>
      </c>
      <c r="AB60" s="5">
        <f>VLOOKUP(CONCATENATE($F60," ",$G60),AllocFactorMatrix,(AB$4+1),FALSE)*$E67</f>
        <v>0</v>
      </c>
      <c r="AC60" s="5">
        <f>VLOOKUP(CONCATENATE($F60," ",$G60),AllocFactorMatrix,(AC$4+1),FALSE)*$E67</f>
        <v>0</v>
      </c>
      <c r="AD60" s="5">
        <f>VLOOKUP(CONCATENATE($F60," ",$G60),AllocFactorMatrix,(AD$4+1),FALSE)*$E67</f>
        <v>0</v>
      </c>
    </row>
    <row r="61" spans="4:30" hidden="1" outlineLevel="1">
      <c r="E61" s="52"/>
      <c r="F61" s="52" t="str">
        <f>F67</f>
        <v>DIST_CPD</v>
      </c>
      <c r="G61" s="55" t="str">
        <f>$G$9</f>
        <v>BULKTRAN</v>
      </c>
      <c r="H61" s="4">
        <f t="shared" si="23"/>
        <v>0</v>
      </c>
      <c r="I61" s="5">
        <f>VLOOKUP(CONCATENATE($F61," ",$G61),AllocFactorMatrix,(I$4+1),FALSE)*$E67</f>
        <v>0</v>
      </c>
      <c r="J61" s="5">
        <f>VLOOKUP(CONCATENATE($F61," ",$G61),AllocFactorMatrix,(J$4+1),FALSE)*$E67</f>
        <v>0</v>
      </c>
      <c r="K61" s="5">
        <f>VLOOKUP(CONCATENATE($F61," ",$G61),AllocFactorMatrix,(K$4+1),FALSE)*$E67</f>
        <v>0</v>
      </c>
      <c r="L61" s="5">
        <f>VLOOKUP(CONCATENATE($F61," ",$G61),AllocFactorMatrix,(L$4+1),FALSE)*$E67</f>
        <v>0</v>
      </c>
      <c r="M61" s="5">
        <f>VLOOKUP(CONCATENATE($F61," ",$G61),AllocFactorMatrix,(M$4+1),FALSE)*$E67</f>
        <v>0</v>
      </c>
      <c r="N61" s="5">
        <f t="shared" si="28"/>
        <v>0</v>
      </c>
      <c r="O61" s="5">
        <f>VLOOKUP(CONCATENATE($F61," ",$G61),AllocFactorMatrix,(O$4+1),FALSE)*$E67</f>
        <v>0</v>
      </c>
      <c r="P61" s="5">
        <f>VLOOKUP(CONCATENATE($F61," ",$G61),AllocFactorMatrix,(P$4+1),FALSE)*$E67</f>
        <v>0</v>
      </c>
      <c r="Q61" s="5">
        <f>VLOOKUP(CONCATENATE($F61," ",$G61),AllocFactorMatrix,(Q$4+1),FALSE)*$E67</f>
        <v>0</v>
      </c>
      <c r="R61" s="5">
        <f>VLOOKUP(CONCATENATE($F61," ",$G61),AllocFactorMatrix,(R$4+1),FALSE)*$E67</f>
        <v>0</v>
      </c>
      <c r="S61" s="5">
        <f t="shared" si="26"/>
        <v>0</v>
      </c>
      <c r="T61" s="5">
        <f>VLOOKUP(CONCATENATE($F61," ",$G61),AllocFactorMatrix,(T$4+1),FALSE)*$E67</f>
        <v>0</v>
      </c>
      <c r="U61" s="5">
        <f>VLOOKUP(CONCATENATE($F61," ",$G61),AllocFactorMatrix,(U$4+1),FALSE)*$E67</f>
        <v>0</v>
      </c>
      <c r="V61" s="5">
        <f>VLOOKUP(CONCATENATE($F61," ",$G61),AllocFactorMatrix,(V$4+1),FALSE)*$E67</f>
        <v>0</v>
      </c>
      <c r="W61" s="5">
        <f>VLOOKUP(CONCATENATE($F61," ",$G61),AllocFactorMatrix,(W$4+1),FALSE)*$E67</f>
        <v>0</v>
      </c>
      <c r="X61" s="5">
        <f t="shared" ref="X61:X67" si="30">SUBTOTAL(9,T61:W61)</f>
        <v>0</v>
      </c>
      <c r="Y61" s="5">
        <f>VLOOKUP(CONCATENATE($F61," ",$G61),AllocFactorMatrix,(Y$4+1),FALSE)*$E67</f>
        <v>0</v>
      </c>
      <c r="Z61" s="5">
        <f>VLOOKUP(CONCATENATE($F61," ",$G61),AllocFactorMatrix,(Z$4+1),FALSE)*$E67</f>
        <v>0</v>
      </c>
      <c r="AA61" s="5">
        <f t="shared" si="25"/>
        <v>0</v>
      </c>
      <c r="AB61" s="5">
        <f>VLOOKUP(CONCATENATE($F61," ",$G61),AllocFactorMatrix,(AB$4+1),FALSE)*$E67</f>
        <v>0</v>
      </c>
      <c r="AC61" s="5">
        <f>VLOOKUP(CONCATENATE($F61," ",$G61),AllocFactorMatrix,(AC$4+1),FALSE)*$E67</f>
        <v>0</v>
      </c>
      <c r="AD61" s="5">
        <f>VLOOKUP(CONCATENATE($F61," ",$G61),AllocFactorMatrix,(AD$4+1),FALSE)*$E67</f>
        <v>0</v>
      </c>
    </row>
    <row r="62" spans="4:30" hidden="1" outlineLevel="1">
      <c r="E62" s="52"/>
      <c r="F62" s="52" t="str">
        <f>F67</f>
        <v>DIST_CPD</v>
      </c>
      <c r="G62" s="55" t="str">
        <f>$G$10</f>
        <v>SUBTRAN</v>
      </c>
      <c r="H62" s="4">
        <f t="shared" si="23"/>
        <v>0</v>
      </c>
      <c r="I62" s="5">
        <f>VLOOKUP(CONCATENATE($F62," ",$G62),AllocFactorMatrix,(I$4+1),FALSE)*$E67</f>
        <v>0</v>
      </c>
      <c r="J62" s="5">
        <f>VLOOKUP(CONCATENATE($F62," ",$G62),AllocFactorMatrix,(J$4+1),FALSE)*$E67</f>
        <v>0</v>
      </c>
      <c r="K62" s="5">
        <f>VLOOKUP(CONCATENATE($F62," ",$G62),AllocFactorMatrix,(K$4+1),FALSE)*$E67</f>
        <v>0</v>
      </c>
      <c r="L62" s="5">
        <f>VLOOKUP(CONCATENATE($F62," ",$G62),AllocFactorMatrix,(L$4+1),FALSE)*$E67</f>
        <v>0</v>
      </c>
      <c r="M62" s="5">
        <f>VLOOKUP(CONCATENATE($F62," ",$G62),AllocFactorMatrix,(M$4+1),FALSE)*$E67</f>
        <v>0</v>
      </c>
      <c r="N62" s="5">
        <f t="shared" si="28"/>
        <v>0</v>
      </c>
      <c r="O62" s="5">
        <f>VLOOKUP(CONCATENATE($F62," ",$G62),AllocFactorMatrix,(O$4+1),FALSE)*$E67</f>
        <v>0</v>
      </c>
      <c r="P62" s="5">
        <f>VLOOKUP(CONCATENATE($F62," ",$G62),AllocFactorMatrix,(P$4+1),FALSE)*$E67</f>
        <v>0</v>
      </c>
      <c r="Q62" s="5">
        <f>VLOOKUP(CONCATENATE($F62," ",$G62),AllocFactorMatrix,(Q$4+1),FALSE)*$E67</f>
        <v>0</v>
      </c>
      <c r="R62" s="5">
        <f>VLOOKUP(CONCATENATE($F62," ",$G62),AllocFactorMatrix,(R$4+1),FALSE)*$E67</f>
        <v>0</v>
      </c>
      <c r="S62" s="5">
        <f t="shared" si="26"/>
        <v>0</v>
      </c>
      <c r="T62" s="5">
        <f>VLOOKUP(CONCATENATE($F62," ",$G62),AllocFactorMatrix,(T$4+1),FALSE)*$E67</f>
        <v>0</v>
      </c>
      <c r="U62" s="5">
        <f>VLOOKUP(CONCATENATE($F62," ",$G62),AllocFactorMatrix,(U$4+1),FALSE)*$E67</f>
        <v>0</v>
      </c>
      <c r="V62" s="5">
        <f>VLOOKUP(CONCATENATE($F62," ",$G62),AllocFactorMatrix,(V$4+1),FALSE)*$E67</f>
        <v>0</v>
      </c>
      <c r="W62" s="5">
        <f>VLOOKUP(CONCATENATE($F62," ",$G62),AllocFactorMatrix,(W$4+1),FALSE)*$E67</f>
        <v>0</v>
      </c>
      <c r="X62" s="5">
        <f t="shared" si="30"/>
        <v>0</v>
      </c>
      <c r="Y62" s="5">
        <f>VLOOKUP(CONCATENATE($F62," ",$G62),AllocFactorMatrix,(Y$4+1),FALSE)*$E67</f>
        <v>0</v>
      </c>
      <c r="Z62" s="5">
        <f>VLOOKUP(CONCATENATE($F62," ",$G62),AllocFactorMatrix,(Z$4+1),FALSE)*$E67</f>
        <v>0</v>
      </c>
      <c r="AA62" s="5">
        <f t="shared" si="25"/>
        <v>0</v>
      </c>
      <c r="AB62" s="5">
        <f>VLOOKUP(CONCATENATE($F62," ",$G62),AllocFactorMatrix,(AB$4+1),FALSE)*$E67</f>
        <v>0</v>
      </c>
      <c r="AC62" s="5">
        <f>VLOOKUP(CONCATENATE($F62," ",$G62),AllocFactorMatrix,(AC$4+1),FALSE)*$E67</f>
        <v>0</v>
      </c>
      <c r="AD62" s="5">
        <f>VLOOKUP(CONCATENATE($F62," ",$G62),AllocFactorMatrix,(AD$4+1),FALSE)*$E67</f>
        <v>0</v>
      </c>
    </row>
    <row r="63" spans="4:30" hidden="1" outlineLevel="1">
      <c r="E63" s="52"/>
      <c r="F63" s="52" t="str">
        <f>F67</f>
        <v>DIST_CPD</v>
      </c>
      <c r="G63" s="55" t="str">
        <f>$G$11</f>
        <v>DISTPRI</v>
      </c>
      <c r="H63" s="4">
        <f t="shared" si="23"/>
        <v>97083307.559999987</v>
      </c>
      <c r="I63" s="5">
        <f>VLOOKUP(CONCATENATE($F63," ",$G63),AllocFactorMatrix,(I$4+1),FALSE)*$E67</f>
        <v>64884915.09661442</v>
      </c>
      <c r="J63" s="5">
        <f>VLOOKUP(CONCATENATE($F63," ",$G63),AllocFactorMatrix,(J$4+1),FALSE)*$E67</f>
        <v>3058505.5131867873</v>
      </c>
      <c r="K63" s="5">
        <f>VLOOKUP(CONCATENATE($F63," ",$G63),AllocFactorMatrix,(K$4+1),FALSE)*$E67</f>
        <v>11105621.229145395</v>
      </c>
      <c r="L63" s="5">
        <f>VLOOKUP(CONCATENATE($F63," ",$G63),AllocFactorMatrix,(L$4+1),FALSE)*$E67</f>
        <v>343221.48334269144</v>
      </c>
      <c r="M63" s="5">
        <f>VLOOKUP(CONCATENATE($F63," ",$G63),AllocFactorMatrix,(M$4+1),FALSE)*$E67</f>
        <v>0</v>
      </c>
      <c r="N63" s="5">
        <f t="shared" si="28"/>
        <v>11448842.712488087</v>
      </c>
      <c r="O63" s="5">
        <f>VLOOKUP(CONCATENATE($F63," ",$G63),AllocFactorMatrix,(O$4+1),FALSE)*$E67</f>
        <v>8327274.8252409445</v>
      </c>
      <c r="P63" s="5">
        <f>VLOOKUP(CONCATENATE($F63," ",$G63),AllocFactorMatrix,(P$4+1),FALSE)*$E67</f>
        <v>1550955.4965769022</v>
      </c>
      <c r="Q63" s="5">
        <f>VLOOKUP(CONCATENATE($F63," ",$G63),AllocFactorMatrix,(Q$4+1),FALSE)*$E67</f>
        <v>0</v>
      </c>
      <c r="R63" s="5">
        <f>VLOOKUP(CONCATENATE($F63," ",$G63),AllocFactorMatrix,(R$4+1),FALSE)*$E67</f>
        <v>0</v>
      </c>
      <c r="S63" s="5">
        <f t="shared" si="26"/>
        <v>9878230.321817847</v>
      </c>
      <c r="T63" s="5">
        <f>VLOOKUP(CONCATENATE($F63," ",$G63),AllocFactorMatrix,(T$4+1),FALSE)*$E67</f>
        <v>296862.2158104566</v>
      </c>
      <c r="U63" s="5">
        <f>VLOOKUP(CONCATENATE($F63," ",$G63),AllocFactorMatrix,(U$4+1),FALSE)*$E67</f>
        <v>4787715.7875148291</v>
      </c>
      <c r="V63" s="5">
        <f>VLOOKUP(CONCATENATE($F63," ",$G63),AllocFactorMatrix,(V$4+1),FALSE)*$E67</f>
        <v>0</v>
      </c>
      <c r="W63" s="5">
        <f>VLOOKUP(CONCATENATE($F63," ",$G63),AllocFactorMatrix,(W$4+1),FALSE)*$E67</f>
        <v>0</v>
      </c>
      <c r="X63" s="5">
        <f t="shared" si="30"/>
        <v>5084578.0033252854</v>
      </c>
      <c r="Y63" s="5">
        <f>VLOOKUP(CONCATENATE($F63," ",$G63),AllocFactorMatrix,(Y$4+1),FALSE)*$E67</f>
        <v>2511056.0448462903</v>
      </c>
      <c r="Z63" s="5">
        <f>VLOOKUP(CONCATENATE($F63," ",$G63),AllocFactorMatrix,(Z$4+1),FALSE)*$E67</f>
        <v>41894.244388840816</v>
      </c>
      <c r="AA63" s="5">
        <f t="shared" si="25"/>
        <v>2552950.2892351309</v>
      </c>
      <c r="AB63" s="5">
        <f>VLOOKUP(CONCATENATE($F63," ",$G63),AllocFactorMatrix,(AB$4+1),FALSE)*$E67</f>
        <v>33941.357662847164</v>
      </c>
      <c r="AC63" s="5">
        <f>VLOOKUP(CONCATENATE($F63," ",$G63),AllocFactorMatrix,(AC$4+1),FALSE)*$E67</f>
        <v>116278.37589456476</v>
      </c>
      <c r="AD63" s="5">
        <f>VLOOKUP(CONCATENATE($F63," ",$G63),AllocFactorMatrix,(AD$4+1),FALSE)*$E67</f>
        <v>25065.889775029656</v>
      </c>
    </row>
    <row r="64" spans="4:30" hidden="1" outlineLevel="1">
      <c r="E64" s="52"/>
      <c r="F64" s="52" t="str">
        <f>F67</f>
        <v>DIST_CPD</v>
      </c>
      <c r="G64" s="55" t="str">
        <f>$G$12</f>
        <v>DISTSEC</v>
      </c>
      <c r="H64" s="4">
        <f t="shared" si="23"/>
        <v>0</v>
      </c>
      <c r="I64" s="5">
        <f>VLOOKUP(CONCATENATE($F64," ",$G64),AllocFactorMatrix,(I$4+1),FALSE)*$E67</f>
        <v>0</v>
      </c>
      <c r="J64" s="5">
        <f>VLOOKUP(CONCATENATE($F64," ",$G64),AllocFactorMatrix,(J$4+1),FALSE)*$E67</f>
        <v>0</v>
      </c>
      <c r="K64" s="5">
        <f>VLOOKUP(CONCATENATE($F64," ",$G64),AllocFactorMatrix,(K$4+1),FALSE)*$E67</f>
        <v>0</v>
      </c>
      <c r="L64" s="5">
        <f>VLOOKUP(CONCATENATE($F64," ",$G64),AllocFactorMatrix,(L$4+1),FALSE)*$E67</f>
        <v>0</v>
      </c>
      <c r="M64" s="5">
        <f>VLOOKUP(CONCATENATE($F64," ",$G64),AllocFactorMatrix,(M$4+1),FALSE)*$E67</f>
        <v>0</v>
      </c>
      <c r="N64" s="5">
        <f t="shared" si="28"/>
        <v>0</v>
      </c>
      <c r="O64" s="5">
        <f>VLOOKUP(CONCATENATE($F64," ",$G64),AllocFactorMatrix,(O$4+1),FALSE)*$E67</f>
        <v>0</v>
      </c>
      <c r="P64" s="5">
        <f>VLOOKUP(CONCATENATE($F64," ",$G64),AllocFactorMatrix,(P$4+1),FALSE)*$E67</f>
        <v>0</v>
      </c>
      <c r="Q64" s="5">
        <f>VLOOKUP(CONCATENATE($F64," ",$G64),AllocFactorMatrix,(Q$4+1),FALSE)*$E67</f>
        <v>0</v>
      </c>
      <c r="R64" s="5">
        <f>VLOOKUP(CONCATENATE($F64," ",$G64),AllocFactorMatrix,(R$4+1),FALSE)*$E67</f>
        <v>0</v>
      </c>
      <c r="S64" s="5">
        <f t="shared" si="26"/>
        <v>0</v>
      </c>
      <c r="T64" s="5">
        <f>VLOOKUP(CONCATENATE($F64," ",$G64),AllocFactorMatrix,(T$4+1),FALSE)*$E67</f>
        <v>0</v>
      </c>
      <c r="U64" s="5">
        <f>VLOOKUP(CONCATENATE($F64," ",$G64),AllocFactorMatrix,(U$4+1),FALSE)*$E67</f>
        <v>0</v>
      </c>
      <c r="V64" s="5">
        <f>VLOOKUP(CONCATENATE($F64," ",$G64),AllocFactorMatrix,(V$4+1),FALSE)*$E67</f>
        <v>0</v>
      </c>
      <c r="W64" s="5">
        <f>VLOOKUP(CONCATENATE($F64," ",$G64),AllocFactorMatrix,(W$4+1),FALSE)*$E67</f>
        <v>0</v>
      </c>
      <c r="X64" s="5">
        <f t="shared" si="30"/>
        <v>0</v>
      </c>
      <c r="Y64" s="5">
        <f>VLOOKUP(CONCATENATE($F64," ",$G64),AllocFactorMatrix,(Y$4+1),FALSE)*$E67</f>
        <v>0</v>
      </c>
      <c r="Z64" s="5">
        <f>VLOOKUP(CONCATENATE($F64," ",$G64),AllocFactorMatrix,(Z$4+1),FALSE)*$E67</f>
        <v>0</v>
      </c>
      <c r="AA64" s="5">
        <f t="shared" si="25"/>
        <v>0</v>
      </c>
      <c r="AB64" s="5">
        <f>VLOOKUP(CONCATENATE($F64," ",$G64),AllocFactorMatrix,(AB$4+1),FALSE)*$E67</f>
        <v>0</v>
      </c>
      <c r="AC64" s="5">
        <f>VLOOKUP(CONCATENATE($F64," ",$G64),AllocFactorMatrix,(AC$4+1),FALSE)*$E67</f>
        <v>0</v>
      </c>
      <c r="AD64" s="5">
        <f>VLOOKUP(CONCATENATE($F64," ",$G64),AllocFactorMatrix,(AD$4+1),FALSE)*$E67</f>
        <v>0</v>
      </c>
    </row>
    <row r="65" spans="4:30" hidden="1" outlineLevel="1">
      <c r="E65" s="52"/>
      <c r="F65" s="52" t="str">
        <f>F67</f>
        <v>DIST_CPD</v>
      </c>
      <c r="G65" s="55" t="str">
        <f>$G$13</f>
        <v>ENERGY</v>
      </c>
      <c r="H65" s="4">
        <f t="shared" si="23"/>
        <v>0</v>
      </c>
      <c r="I65" s="5">
        <f>VLOOKUP(CONCATENATE($F65," ",$G65),AllocFactorMatrix,(I$4+1),FALSE)*$E67</f>
        <v>0</v>
      </c>
      <c r="J65" s="5">
        <f>VLOOKUP(CONCATENATE($F65," ",$G65),AllocFactorMatrix,(J$4+1),FALSE)*$E67</f>
        <v>0</v>
      </c>
      <c r="K65" s="5">
        <f>VLOOKUP(CONCATENATE($F65," ",$G65),AllocFactorMatrix,(K$4+1),FALSE)*$E67</f>
        <v>0</v>
      </c>
      <c r="L65" s="5">
        <f>VLOOKUP(CONCATENATE($F65," ",$G65),AllocFactorMatrix,(L$4+1),FALSE)*$E67</f>
        <v>0</v>
      </c>
      <c r="M65" s="5">
        <f>VLOOKUP(CONCATENATE($F65," ",$G65),AllocFactorMatrix,(M$4+1),FALSE)*$E67</f>
        <v>0</v>
      </c>
      <c r="N65" s="5">
        <f t="shared" si="28"/>
        <v>0</v>
      </c>
      <c r="O65" s="5">
        <f>VLOOKUP(CONCATENATE($F65," ",$G65),AllocFactorMatrix,(O$4+1),FALSE)*$E67</f>
        <v>0</v>
      </c>
      <c r="P65" s="5">
        <f>VLOOKUP(CONCATENATE($F65," ",$G65),AllocFactorMatrix,(P$4+1),FALSE)*$E67</f>
        <v>0</v>
      </c>
      <c r="Q65" s="5">
        <f>VLOOKUP(CONCATENATE($F65," ",$G65),AllocFactorMatrix,(Q$4+1),FALSE)*$E67</f>
        <v>0</v>
      </c>
      <c r="R65" s="5">
        <f>VLOOKUP(CONCATENATE($F65," ",$G65),AllocFactorMatrix,(R$4+1),FALSE)*$E67</f>
        <v>0</v>
      </c>
      <c r="S65" s="5">
        <f t="shared" si="26"/>
        <v>0</v>
      </c>
      <c r="T65" s="5">
        <f>VLOOKUP(CONCATENATE($F65," ",$G65),AllocFactorMatrix,(T$4+1),FALSE)*$E67</f>
        <v>0</v>
      </c>
      <c r="U65" s="5">
        <f>VLOOKUP(CONCATENATE($F65," ",$G65),AllocFactorMatrix,(U$4+1),FALSE)*$E67</f>
        <v>0</v>
      </c>
      <c r="V65" s="5">
        <f>VLOOKUP(CONCATENATE($F65," ",$G65),AllocFactorMatrix,(V$4+1),FALSE)*$E67</f>
        <v>0</v>
      </c>
      <c r="W65" s="5">
        <f>VLOOKUP(CONCATENATE($F65," ",$G65),AllocFactorMatrix,(W$4+1),FALSE)*$E67</f>
        <v>0</v>
      </c>
      <c r="X65" s="5">
        <f t="shared" si="30"/>
        <v>0</v>
      </c>
      <c r="Y65" s="5">
        <f>VLOOKUP(CONCATENATE($F65," ",$G65),AllocFactorMatrix,(Y$4+1),FALSE)*$E67</f>
        <v>0</v>
      </c>
      <c r="Z65" s="5">
        <f>VLOOKUP(CONCATENATE($F65," ",$G65),AllocFactorMatrix,(Z$4+1),FALSE)*$E67</f>
        <v>0</v>
      </c>
      <c r="AA65" s="5">
        <f t="shared" si="25"/>
        <v>0</v>
      </c>
      <c r="AB65" s="5">
        <f>VLOOKUP(CONCATENATE($F65," ",$G65),AllocFactorMatrix,(AB$4+1),FALSE)*$E67</f>
        <v>0</v>
      </c>
      <c r="AC65" s="5">
        <f>VLOOKUP(CONCATENATE($F65," ",$G65),AllocFactorMatrix,(AC$4+1),FALSE)*$E67</f>
        <v>0</v>
      </c>
      <c r="AD65" s="5">
        <f>VLOOKUP(CONCATENATE($F65," ",$G65),AllocFactorMatrix,(AD$4+1),FALSE)*$E67</f>
        <v>0</v>
      </c>
    </row>
    <row r="66" spans="4:30" hidden="1" outlineLevel="1">
      <c r="E66" s="52"/>
      <c r="F66" s="52" t="str">
        <f>F67</f>
        <v>DIST_CPD</v>
      </c>
      <c r="G66" s="55" t="str">
        <f>$G$14</f>
        <v>CUSTOMER</v>
      </c>
      <c r="H66" s="4">
        <f t="shared" si="23"/>
        <v>0</v>
      </c>
      <c r="I66" s="5">
        <f>VLOOKUP(CONCATENATE($F66," ",$G66),AllocFactorMatrix,(I$4+1),FALSE)*$E67</f>
        <v>0</v>
      </c>
      <c r="J66" s="5">
        <f>VLOOKUP(CONCATENATE($F66," ",$G66),AllocFactorMatrix,(J$4+1),FALSE)*$E67</f>
        <v>0</v>
      </c>
      <c r="K66" s="5">
        <f>VLOOKUP(CONCATENATE($F66," ",$G66),AllocFactorMatrix,(K$4+1),FALSE)*$E67</f>
        <v>0</v>
      </c>
      <c r="L66" s="5">
        <f>VLOOKUP(CONCATENATE($F66," ",$G66),AllocFactorMatrix,(L$4+1),FALSE)*$E67</f>
        <v>0</v>
      </c>
      <c r="M66" s="5">
        <f>VLOOKUP(CONCATENATE($F66," ",$G66),AllocFactorMatrix,(M$4+1),FALSE)*$E67</f>
        <v>0</v>
      </c>
      <c r="N66" s="5">
        <f t="shared" si="28"/>
        <v>0</v>
      </c>
      <c r="O66" s="5">
        <f>VLOOKUP(CONCATENATE($F66," ",$G66),AllocFactorMatrix,(O$4+1),FALSE)*$E67</f>
        <v>0</v>
      </c>
      <c r="P66" s="5">
        <f>VLOOKUP(CONCATENATE($F66," ",$G66),AllocFactorMatrix,(P$4+1),FALSE)*$E67</f>
        <v>0</v>
      </c>
      <c r="Q66" s="5">
        <f>VLOOKUP(CONCATENATE($F66," ",$G66),AllocFactorMatrix,(Q$4+1),FALSE)*$E67</f>
        <v>0</v>
      </c>
      <c r="R66" s="5">
        <f>VLOOKUP(CONCATENATE($F66," ",$G66),AllocFactorMatrix,(R$4+1),FALSE)*$E67</f>
        <v>0</v>
      </c>
      <c r="S66" s="5">
        <f t="shared" si="26"/>
        <v>0</v>
      </c>
      <c r="T66" s="5">
        <f>VLOOKUP(CONCATENATE($F66," ",$G66),AllocFactorMatrix,(T$4+1),FALSE)*$E67</f>
        <v>0</v>
      </c>
      <c r="U66" s="5">
        <f>VLOOKUP(CONCATENATE($F66," ",$G66),AllocFactorMatrix,(U$4+1),FALSE)*$E67</f>
        <v>0</v>
      </c>
      <c r="V66" s="5">
        <f>VLOOKUP(CONCATENATE($F66," ",$G66),AllocFactorMatrix,(V$4+1),FALSE)*$E67</f>
        <v>0</v>
      </c>
      <c r="W66" s="5">
        <f>VLOOKUP(CONCATENATE($F66," ",$G66),AllocFactorMatrix,(W$4+1),FALSE)*$E67</f>
        <v>0</v>
      </c>
      <c r="X66" s="5">
        <f t="shared" si="30"/>
        <v>0</v>
      </c>
      <c r="Y66" s="5">
        <f>VLOOKUP(CONCATENATE($F66," ",$G66),AllocFactorMatrix,(Y$4+1),FALSE)*$E67</f>
        <v>0</v>
      </c>
      <c r="Z66" s="5">
        <f>VLOOKUP(CONCATENATE($F66," ",$G66),AllocFactorMatrix,(Z$4+1),FALSE)*$E67</f>
        <v>0</v>
      </c>
      <c r="AA66" s="5">
        <f t="shared" si="25"/>
        <v>0</v>
      </c>
      <c r="AB66" s="5">
        <f>VLOOKUP(CONCATENATE($F66," ",$G66),AllocFactorMatrix,(AB$4+1),FALSE)*$E67</f>
        <v>0</v>
      </c>
      <c r="AC66" s="5">
        <f>VLOOKUP(CONCATENATE($F66," ",$G66),AllocFactorMatrix,(AC$4+1),FALSE)*$E67</f>
        <v>0</v>
      </c>
      <c r="AD66" s="5">
        <f>VLOOKUP(CONCATENATE($F66," ",$G66),AllocFactorMatrix,(AD$4+1),FALSE)*$E67</f>
        <v>0</v>
      </c>
    </row>
    <row r="67" spans="4:30" collapsed="1">
      <c r="D67" s="1" t="s">
        <v>90</v>
      </c>
      <c r="E67" s="57">
        <f>93092054+3991253.56</f>
        <v>97083307.560000002</v>
      </c>
      <c r="F67" s="10" t="s">
        <v>38</v>
      </c>
      <c r="G67" s="55" t="str">
        <f>$G$15</f>
        <v>TOTAL</v>
      </c>
      <c r="H67" s="4">
        <f t="shared" si="23"/>
        <v>97083307.559999987</v>
      </c>
      <c r="I67" s="5">
        <f>VLOOKUP(CONCATENATE($F67," ",$G67),AllocFactorMatrix,(I$4+1),FALSE)*$E67</f>
        <v>64884915.09661442</v>
      </c>
      <c r="J67" s="5">
        <f>VLOOKUP(CONCATENATE($F67," ",$G67),AllocFactorMatrix,(J$4+1),FALSE)*$E67</f>
        <v>3058505.5131867873</v>
      </c>
      <c r="K67" s="5">
        <f>VLOOKUP(CONCATENATE($F67," ",$G67),AllocFactorMatrix,(K$4+1),FALSE)*$E67</f>
        <v>11105621.229145395</v>
      </c>
      <c r="L67" s="5">
        <f>VLOOKUP(CONCATENATE($F67," ",$G67),AllocFactorMatrix,(L$4+1),FALSE)*$E67</f>
        <v>343221.48334269144</v>
      </c>
      <c r="M67" s="5">
        <f>VLOOKUP(CONCATENATE($F67," ",$G67),AllocFactorMatrix,(M$4+1),FALSE)*$E67</f>
        <v>0</v>
      </c>
      <c r="N67" s="5">
        <f t="shared" si="28"/>
        <v>11448842.712488087</v>
      </c>
      <c r="O67" s="5">
        <f>VLOOKUP(CONCATENATE($F67," ",$G67),AllocFactorMatrix,(O$4+1),FALSE)*$E67</f>
        <v>8327274.8252409445</v>
      </c>
      <c r="P67" s="5">
        <f>VLOOKUP(CONCATENATE($F67," ",$G67),AllocFactorMatrix,(P$4+1),FALSE)*$E67</f>
        <v>1550955.4965769022</v>
      </c>
      <c r="Q67" s="5">
        <f>VLOOKUP(CONCATENATE($F67," ",$G67),AllocFactorMatrix,(Q$4+1),FALSE)*$E67</f>
        <v>0</v>
      </c>
      <c r="R67" s="5">
        <f>VLOOKUP(CONCATENATE($F67," ",$G67),AllocFactorMatrix,(R$4+1),FALSE)*$E67</f>
        <v>0</v>
      </c>
      <c r="S67" s="5">
        <f t="shared" si="26"/>
        <v>9878230.321817847</v>
      </c>
      <c r="T67" s="5">
        <f>VLOOKUP(CONCATENATE($F67," ",$G67),AllocFactorMatrix,(T$4+1),FALSE)*$E67</f>
        <v>296862.2158104566</v>
      </c>
      <c r="U67" s="5">
        <f>VLOOKUP(CONCATENATE($F67," ",$G67),AllocFactorMatrix,(U$4+1),FALSE)*$E67</f>
        <v>4787715.7875148291</v>
      </c>
      <c r="V67" s="5">
        <f>VLOOKUP(CONCATENATE($F67," ",$G67),AllocFactorMatrix,(V$4+1),FALSE)*$E67</f>
        <v>0</v>
      </c>
      <c r="W67" s="5">
        <f>VLOOKUP(CONCATENATE($F67," ",$G67),AllocFactorMatrix,(W$4+1),FALSE)*$E67</f>
        <v>0</v>
      </c>
      <c r="X67" s="5">
        <f t="shared" si="30"/>
        <v>5084578.0033252854</v>
      </c>
      <c r="Y67" s="5">
        <f>VLOOKUP(CONCATENATE($F67," ",$G67),AllocFactorMatrix,(Y$4+1),FALSE)*$E67</f>
        <v>2511056.0448462903</v>
      </c>
      <c r="Z67" s="5">
        <f>VLOOKUP(CONCATENATE($F67," ",$G67),AllocFactorMatrix,(Z$4+1),FALSE)*$E67</f>
        <v>41894.244388840816</v>
      </c>
      <c r="AA67" s="5">
        <f t="shared" si="25"/>
        <v>2552950.2892351309</v>
      </c>
      <c r="AB67" s="5">
        <f>VLOOKUP(CONCATENATE($F67," ",$G67),AllocFactorMatrix,(AB$4+1),FALSE)*$E67</f>
        <v>33941.357662847164</v>
      </c>
      <c r="AC67" s="5">
        <f>VLOOKUP(CONCATENATE($F67," ",$G67),AllocFactorMatrix,(AC$4+1),FALSE)*$E67</f>
        <v>116278.37589456476</v>
      </c>
      <c r="AD67" s="5">
        <f>VLOOKUP(CONCATENATE($F67," ",$G67),AllocFactorMatrix,(AD$4+1),FALSE)*$E67</f>
        <v>25065.889775029656</v>
      </c>
    </row>
    <row r="68" spans="4:30" hidden="1" outlineLevel="1">
      <c r="E68" s="52"/>
      <c r="F68" s="52" t="str">
        <f>F75</f>
        <v>DIST_CPD</v>
      </c>
      <c r="G68" s="55" t="str">
        <f>$G$8</f>
        <v>PRODUCTION</v>
      </c>
      <c r="H68" s="4">
        <f t="shared" ref="H68:H75" si="31">SUBTOTAL(9,I68:AD68)</f>
        <v>0</v>
      </c>
      <c r="I68" s="5">
        <f>VLOOKUP(CONCATENATE($F68," ",$G68),AllocFactorMatrix,(I$4+1),FALSE)*$E75</f>
        <v>0</v>
      </c>
      <c r="J68" s="5">
        <f>VLOOKUP(CONCATENATE($F68," ",$G68),AllocFactorMatrix,(J$4+1),FALSE)*$E75</f>
        <v>0</v>
      </c>
      <c r="K68" s="5">
        <f>VLOOKUP(CONCATENATE($F68," ",$G68),AllocFactorMatrix,(K$4+1),FALSE)*$E75</f>
        <v>0</v>
      </c>
      <c r="L68" s="5">
        <f>VLOOKUP(CONCATENATE($F68," ",$G68),AllocFactorMatrix,(L$4+1),FALSE)*$E75</f>
        <v>0</v>
      </c>
      <c r="M68" s="5">
        <f>VLOOKUP(CONCATENATE($F68," ",$G68),AllocFactorMatrix,(M$4+1),FALSE)*$E75</f>
        <v>0</v>
      </c>
      <c r="N68" s="5">
        <f t="shared" ref="N68:N75" si="32">SUBTOTAL(9,K68:M68)</f>
        <v>0</v>
      </c>
      <c r="O68" s="5">
        <f>VLOOKUP(CONCATENATE($F68," ",$G68),AllocFactorMatrix,(O$4+1),FALSE)*$E75</f>
        <v>0</v>
      </c>
      <c r="P68" s="5">
        <f>VLOOKUP(CONCATENATE($F68," ",$G68),AllocFactorMatrix,(P$4+1),FALSE)*$E75</f>
        <v>0</v>
      </c>
      <c r="Q68" s="5">
        <f>VLOOKUP(CONCATENATE($F68," ",$G68),AllocFactorMatrix,(Q$4+1),FALSE)*$E75</f>
        <v>0</v>
      </c>
      <c r="R68" s="5">
        <f>VLOOKUP(CONCATENATE($F68," ",$G68),AllocFactorMatrix,(R$4+1),FALSE)*$E75</f>
        <v>0</v>
      </c>
      <c r="S68" s="5">
        <f t="shared" si="26"/>
        <v>0</v>
      </c>
      <c r="T68" s="5">
        <f>VLOOKUP(CONCATENATE($F68," ",$G68),AllocFactorMatrix,(T$4+1),FALSE)*$E75</f>
        <v>0</v>
      </c>
      <c r="U68" s="5">
        <f>VLOOKUP(CONCATENATE($F68," ",$G68),AllocFactorMatrix,(U$4+1),FALSE)*$E75</f>
        <v>0</v>
      </c>
      <c r="V68" s="5">
        <f>VLOOKUP(CONCATENATE($F68," ",$G68),AllocFactorMatrix,(V$4+1),FALSE)*$E75</f>
        <v>0</v>
      </c>
      <c r="W68" s="5">
        <f>VLOOKUP(CONCATENATE($F68," ",$G68),AllocFactorMatrix,(W$4+1),FALSE)*$E75</f>
        <v>0</v>
      </c>
      <c r="X68" s="5">
        <f>SUBTOTAL(9,T68:W68)</f>
        <v>0</v>
      </c>
      <c r="Y68" s="5">
        <f>VLOOKUP(CONCATENATE($F68," ",$G68),AllocFactorMatrix,(Y$4+1),FALSE)*$E75</f>
        <v>0</v>
      </c>
      <c r="Z68" s="5">
        <f>VLOOKUP(CONCATENATE($F68," ",$G68),AllocFactorMatrix,(Z$4+1),FALSE)*$E75</f>
        <v>0</v>
      </c>
      <c r="AA68" s="5">
        <f t="shared" si="25"/>
        <v>0</v>
      </c>
      <c r="AB68" s="5">
        <f>VLOOKUP(CONCATENATE($F68," ",$G68),AllocFactorMatrix,(AB$4+1),FALSE)*$E75</f>
        <v>0</v>
      </c>
      <c r="AC68" s="5">
        <f>VLOOKUP(CONCATENATE($F68," ",$G68),AllocFactorMatrix,(AC$4+1),FALSE)*$E75</f>
        <v>0</v>
      </c>
      <c r="AD68" s="5">
        <f>VLOOKUP(CONCATENATE($F68," ",$G68),AllocFactorMatrix,(AD$4+1),FALSE)*$E75</f>
        <v>0</v>
      </c>
    </row>
    <row r="69" spans="4:30" hidden="1" outlineLevel="1">
      <c r="E69" s="52"/>
      <c r="F69" s="52" t="str">
        <f>F75</f>
        <v>DIST_CPD</v>
      </c>
      <c r="G69" s="55" t="str">
        <f>$G$9</f>
        <v>BULKTRAN</v>
      </c>
      <c r="H69" s="4">
        <f t="shared" si="31"/>
        <v>0</v>
      </c>
      <c r="I69" s="5">
        <f>VLOOKUP(CONCATENATE($F69," ",$G69),AllocFactorMatrix,(I$4+1),FALSE)*$E75</f>
        <v>0</v>
      </c>
      <c r="J69" s="5">
        <f>VLOOKUP(CONCATENATE($F69," ",$G69),AllocFactorMatrix,(J$4+1),FALSE)*$E75</f>
        <v>0</v>
      </c>
      <c r="K69" s="5">
        <f>VLOOKUP(CONCATENATE($F69," ",$G69),AllocFactorMatrix,(K$4+1),FALSE)*$E75</f>
        <v>0</v>
      </c>
      <c r="L69" s="5">
        <f>VLOOKUP(CONCATENATE($F69," ",$G69),AllocFactorMatrix,(L$4+1),FALSE)*$E75</f>
        <v>0</v>
      </c>
      <c r="M69" s="5">
        <f>VLOOKUP(CONCATENATE($F69," ",$G69),AllocFactorMatrix,(M$4+1),FALSE)*$E75</f>
        <v>0</v>
      </c>
      <c r="N69" s="5">
        <f t="shared" si="32"/>
        <v>0</v>
      </c>
      <c r="O69" s="5">
        <f>VLOOKUP(CONCATENATE($F69," ",$G69),AllocFactorMatrix,(O$4+1),FALSE)*$E75</f>
        <v>0</v>
      </c>
      <c r="P69" s="5">
        <f>VLOOKUP(CONCATENATE($F69," ",$G69),AllocFactorMatrix,(P$4+1),FALSE)*$E75</f>
        <v>0</v>
      </c>
      <c r="Q69" s="5">
        <f>VLOOKUP(CONCATENATE($F69," ",$G69),AllocFactorMatrix,(Q$4+1),FALSE)*$E75</f>
        <v>0</v>
      </c>
      <c r="R69" s="5">
        <f>VLOOKUP(CONCATENATE($F69," ",$G69),AllocFactorMatrix,(R$4+1),FALSE)*$E75</f>
        <v>0</v>
      </c>
      <c r="S69" s="5">
        <f t="shared" si="26"/>
        <v>0</v>
      </c>
      <c r="T69" s="5">
        <f>VLOOKUP(CONCATENATE($F69," ",$G69),AllocFactorMatrix,(T$4+1),FALSE)*$E75</f>
        <v>0</v>
      </c>
      <c r="U69" s="5">
        <f>VLOOKUP(CONCATENATE($F69," ",$G69),AllocFactorMatrix,(U$4+1),FALSE)*$E75</f>
        <v>0</v>
      </c>
      <c r="V69" s="5">
        <f>VLOOKUP(CONCATENATE($F69," ",$G69),AllocFactorMatrix,(V$4+1),FALSE)*$E75</f>
        <v>0</v>
      </c>
      <c r="W69" s="5">
        <f>VLOOKUP(CONCATENATE($F69," ",$G69),AllocFactorMatrix,(W$4+1),FALSE)*$E75</f>
        <v>0</v>
      </c>
      <c r="X69" s="5">
        <f t="shared" ref="X69:X75" si="33">SUBTOTAL(9,T69:W69)</f>
        <v>0</v>
      </c>
      <c r="Y69" s="5">
        <f>VLOOKUP(CONCATENATE($F69," ",$G69),AllocFactorMatrix,(Y$4+1),FALSE)*$E75</f>
        <v>0</v>
      </c>
      <c r="Z69" s="5">
        <f>VLOOKUP(CONCATENATE($F69," ",$G69),AllocFactorMatrix,(Z$4+1),FALSE)*$E75</f>
        <v>0</v>
      </c>
      <c r="AA69" s="5">
        <f t="shared" si="25"/>
        <v>0</v>
      </c>
      <c r="AB69" s="5">
        <f>VLOOKUP(CONCATENATE($F69," ",$G69),AllocFactorMatrix,(AB$4+1),FALSE)*$E75</f>
        <v>0</v>
      </c>
      <c r="AC69" s="5">
        <f>VLOOKUP(CONCATENATE($F69," ",$G69),AllocFactorMatrix,(AC$4+1),FALSE)*$E75</f>
        <v>0</v>
      </c>
      <c r="AD69" s="5">
        <f>VLOOKUP(CONCATENATE($F69," ",$G69),AllocFactorMatrix,(AD$4+1),FALSE)*$E75</f>
        <v>0</v>
      </c>
    </row>
    <row r="70" spans="4:30" hidden="1" outlineLevel="1">
      <c r="E70" s="52"/>
      <c r="F70" s="52" t="str">
        <f>F75</f>
        <v>DIST_CPD</v>
      </c>
      <c r="G70" s="55" t="str">
        <f>$G$10</f>
        <v>SUBTRAN</v>
      </c>
      <c r="H70" s="4">
        <f t="shared" si="31"/>
        <v>0</v>
      </c>
      <c r="I70" s="5">
        <f>VLOOKUP(CONCATENATE($F70," ",$G70),AllocFactorMatrix,(I$4+1),FALSE)*$E75</f>
        <v>0</v>
      </c>
      <c r="J70" s="5">
        <f>VLOOKUP(CONCATENATE($F70," ",$G70),AllocFactorMatrix,(J$4+1),FALSE)*$E75</f>
        <v>0</v>
      </c>
      <c r="K70" s="5">
        <f>VLOOKUP(CONCATENATE($F70," ",$G70),AllocFactorMatrix,(K$4+1),FALSE)*$E75</f>
        <v>0</v>
      </c>
      <c r="L70" s="5">
        <f>VLOOKUP(CONCATENATE($F70," ",$G70),AllocFactorMatrix,(L$4+1),FALSE)*$E75</f>
        <v>0</v>
      </c>
      <c r="M70" s="5">
        <f>VLOOKUP(CONCATENATE($F70," ",$G70),AllocFactorMatrix,(M$4+1),FALSE)*$E75</f>
        <v>0</v>
      </c>
      <c r="N70" s="5">
        <f t="shared" si="32"/>
        <v>0</v>
      </c>
      <c r="O70" s="5">
        <f>VLOOKUP(CONCATENATE($F70," ",$G70),AllocFactorMatrix,(O$4+1),FALSE)*$E75</f>
        <v>0</v>
      </c>
      <c r="P70" s="5">
        <f>VLOOKUP(CONCATENATE($F70," ",$G70),AllocFactorMatrix,(P$4+1),FALSE)*$E75</f>
        <v>0</v>
      </c>
      <c r="Q70" s="5">
        <f>VLOOKUP(CONCATENATE($F70," ",$G70),AllocFactorMatrix,(Q$4+1),FALSE)*$E75</f>
        <v>0</v>
      </c>
      <c r="R70" s="5">
        <f>VLOOKUP(CONCATENATE($F70," ",$G70),AllocFactorMatrix,(R$4+1),FALSE)*$E75</f>
        <v>0</v>
      </c>
      <c r="S70" s="5">
        <f t="shared" si="26"/>
        <v>0</v>
      </c>
      <c r="T70" s="5">
        <f>VLOOKUP(CONCATENATE($F70," ",$G70),AllocFactorMatrix,(T$4+1),FALSE)*$E75</f>
        <v>0</v>
      </c>
      <c r="U70" s="5">
        <f>VLOOKUP(CONCATENATE($F70," ",$G70),AllocFactorMatrix,(U$4+1),FALSE)*$E75</f>
        <v>0</v>
      </c>
      <c r="V70" s="5">
        <f>VLOOKUP(CONCATENATE($F70," ",$G70),AllocFactorMatrix,(V$4+1),FALSE)*$E75</f>
        <v>0</v>
      </c>
      <c r="W70" s="5">
        <f>VLOOKUP(CONCATENATE($F70," ",$G70),AllocFactorMatrix,(W$4+1),FALSE)*$E75</f>
        <v>0</v>
      </c>
      <c r="X70" s="5">
        <f t="shared" si="33"/>
        <v>0</v>
      </c>
      <c r="Y70" s="5">
        <f>VLOOKUP(CONCATENATE($F70," ",$G70),AllocFactorMatrix,(Y$4+1),FALSE)*$E75</f>
        <v>0</v>
      </c>
      <c r="Z70" s="5">
        <f>VLOOKUP(CONCATENATE($F70," ",$G70),AllocFactorMatrix,(Z$4+1),FALSE)*$E75</f>
        <v>0</v>
      </c>
      <c r="AA70" s="5">
        <f t="shared" si="25"/>
        <v>0</v>
      </c>
      <c r="AB70" s="5">
        <f>VLOOKUP(CONCATENATE($F70," ",$G70),AllocFactorMatrix,(AB$4+1),FALSE)*$E75</f>
        <v>0</v>
      </c>
      <c r="AC70" s="5">
        <f>VLOOKUP(CONCATENATE($F70," ",$G70),AllocFactorMatrix,(AC$4+1),FALSE)*$E75</f>
        <v>0</v>
      </c>
      <c r="AD70" s="5">
        <f>VLOOKUP(CONCATENATE($F70," ",$G70),AllocFactorMatrix,(AD$4+1),FALSE)*$E75</f>
        <v>0</v>
      </c>
    </row>
    <row r="71" spans="4:30" hidden="1" outlineLevel="1">
      <c r="E71" s="52"/>
      <c r="F71" s="52" t="str">
        <f>F75</f>
        <v>DIST_CPD</v>
      </c>
      <c r="G71" s="55" t="str">
        <f>$G$11</f>
        <v>DISTPRI</v>
      </c>
      <c r="H71" s="4">
        <f t="shared" si="31"/>
        <v>0</v>
      </c>
      <c r="I71" s="5">
        <f>VLOOKUP(CONCATENATE($F71," ",$G71),AllocFactorMatrix,(I$4+1),FALSE)*$E75</f>
        <v>0</v>
      </c>
      <c r="J71" s="5">
        <f>VLOOKUP(CONCATENATE($F71," ",$G71),AllocFactorMatrix,(J$4+1),FALSE)*$E75</f>
        <v>0</v>
      </c>
      <c r="K71" s="5">
        <f>VLOOKUP(CONCATENATE($F71," ",$G71),AllocFactorMatrix,(K$4+1),FALSE)*$E75</f>
        <v>0</v>
      </c>
      <c r="L71" s="5">
        <f>VLOOKUP(CONCATENATE($F71," ",$G71),AllocFactorMatrix,(L$4+1),FALSE)*$E75</f>
        <v>0</v>
      </c>
      <c r="M71" s="5">
        <f>VLOOKUP(CONCATENATE($F71," ",$G71),AllocFactorMatrix,(M$4+1),FALSE)*$E75</f>
        <v>0</v>
      </c>
      <c r="N71" s="5">
        <f t="shared" si="32"/>
        <v>0</v>
      </c>
      <c r="O71" s="5">
        <f>VLOOKUP(CONCATENATE($F71," ",$G71),AllocFactorMatrix,(O$4+1),FALSE)*$E75</f>
        <v>0</v>
      </c>
      <c r="P71" s="5">
        <f>VLOOKUP(CONCATENATE($F71," ",$G71),AllocFactorMatrix,(P$4+1),FALSE)*$E75</f>
        <v>0</v>
      </c>
      <c r="Q71" s="5">
        <f>VLOOKUP(CONCATENATE($F71," ",$G71),AllocFactorMatrix,(Q$4+1),FALSE)*$E75</f>
        <v>0</v>
      </c>
      <c r="R71" s="5">
        <f>VLOOKUP(CONCATENATE($F71," ",$G71),AllocFactorMatrix,(R$4+1),FALSE)*$E75</f>
        <v>0</v>
      </c>
      <c r="S71" s="5">
        <f t="shared" si="26"/>
        <v>0</v>
      </c>
      <c r="T71" s="5">
        <f>VLOOKUP(CONCATENATE($F71," ",$G71),AllocFactorMatrix,(T$4+1),FALSE)*$E75</f>
        <v>0</v>
      </c>
      <c r="U71" s="5">
        <f>VLOOKUP(CONCATENATE($F71," ",$G71),AllocFactorMatrix,(U$4+1),FALSE)*$E75</f>
        <v>0</v>
      </c>
      <c r="V71" s="5">
        <f>VLOOKUP(CONCATENATE($F71," ",$G71),AllocFactorMatrix,(V$4+1),FALSE)*$E75</f>
        <v>0</v>
      </c>
      <c r="W71" s="5">
        <f>VLOOKUP(CONCATENATE($F71," ",$G71),AllocFactorMatrix,(W$4+1),FALSE)*$E75</f>
        <v>0</v>
      </c>
      <c r="X71" s="5">
        <f t="shared" si="33"/>
        <v>0</v>
      </c>
      <c r="Y71" s="5">
        <f>VLOOKUP(CONCATENATE($F71," ",$G71),AllocFactorMatrix,(Y$4+1),FALSE)*$E75</f>
        <v>0</v>
      </c>
      <c r="Z71" s="5">
        <f>VLOOKUP(CONCATENATE($F71," ",$G71),AllocFactorMatrix,(Z$4+1),FALSE)*$E75</f>
        <v>0</v>
      </c>
      <c r="AA71" s="5">
        <f t="shared" si="25"/>
        <v>0</v>
      </c>
      <c r="AB71" s="5">
        <f>VLOOKUP(CONCATENATE($F71," ",$G71),AllocFactorMatrix,(AB$4+1),FALSE)*$E75</f>
        <v>0</v>
      </c>
      <c r="AC71" s="5">
        <f>VLOOKUP(CONCATENATE($F71," ",$G71),AllocFactorMatrix,(AC$4+1),FALSE)*$E75</f>
        <v>0</v>
      </c>
      <c r="AD71" s="5">
        <f>VLOOKUP(CONCATENATE($F71," ",$G71),AllocFactorMatrix,(AD$4+1),FALSE)*$E75</f>
        <v>0</v>
      </c>
    </row>
    <row r="72" spans="4:30" hidden="1" outlineLevel="1">
      <c r="E72" s="52"/>
      <c r="F72" s="52" t="str">
        <f>F75</f>
        <v>DIST_CPD</v>
      </c>
      <c r="G72" s="55" t="str">
        <f>$G$12</f>
        <v>DISTSEC</v>
      </c>
      <c r="H72" s="4">
        <f t="shared" si="31"/>
        <v>0</v>
      </c>
      <c r="I72" s="5">
        <f>VLOOKUP(CONCATENATE($F72," ",$G72),AllocFactorMatrix,(I$4+1),FALSE)*$E75</f>
        <v>0</v>
      </c>
      <c r="J72" s="5">
        <f>VLOOKUP(CONCATENATE($F72," ",$G72),AllocFactorMatrix,(J$4+1),FALSE)*$E75</f>
        <v>0</v>
      </c>
      <c r="K72" s="5">
        <f>VLOOKUP(CONCATENATE($F72," ",$G72),AllocFactorMatrix,(K$4+1),FALSE)*$E75</f>
        <v>0</v>
      </c>
      <c r="L72" s="5">
        <f>VLOOKUP(CONCATENATE($F72," ",$G72),AllocFactorMatrix,(L$4+1),FALSE)*$E75</f>
        <v>0</v>
      </c>
      <c r="M72" s="5">
        <f>VLOOKUP(CONCATENATE($F72," ",$G72),AllocFactorMatrix,(M$4+1),FALSE)*$E75</f>
        <v>0</v>
      </c>
      <c r="N72" s="5">
        <f t="shared" si="32"/>
        <v>0</v>
      </c>
      <c r="O72" s="5">
        <f>VLOOKUP(CONCATENATE($F72," ",$G72),AllocFactorMatrix,(O$4+1),FALSE)*$E75</f>
        <v>0</v>
      </c>
      <c r="P72" s="5">
        <f>VLOOKUP(CONCATENATE($F72," ",$G72),AllocFactorMatrix,(P$4+1),FALSE)*$E75</f>
        <v>0</v>
      </c>
      <c r="Q72" s="5">
        <f>VLOOKUP(CONCATENATE($F72," ",$G72),AllocFactorMatrix,(Q$4+1),FALSE)*$E75</f>
        <v>0</v>
      </c>
      <c r="R72" s="5">
        <f>VLOOKUP(CONCATENATE($F72," ",$G72),AllocFactorMatrix,(R$4+1),FALSE)*$E75</f>
        <v>0</v>
      </c>
      <c r="S72" s="5">
        <f t="shared" si="26"/>
        <v>0</v>
      </c>
      <c r="T72" s="5">
        <f>VLOOKUP(CONCATENATE($F72," ",$G72),AllocFactorMatrix,(T$4+1),FALSE)*$E75</f>
        <v>0</v>
      </c>
      <c r="U72" s="5">
        <f>VLOOKUP(CONCATENATE($F72," ",$G72),AllocFactorMatrix,(U$4+1),FALSE)*$E75</f>
        <v>0</v>
      </c>
      <c r="V72" s="5">
        <f>VLOOKUP(CONCATENATE($F72," ",$G72),AllocFactorMatrix,(V$4+1),FALSE)*$E75</f>
        <v>0</v>
      </c>
      <c r="W72" s="5">
        <f>VLOOKUP(CONCATENATE($F72," ",$G72),AllocFactorMatrix,(W$4+1),FALSE)*$E75</f>
        <v>0</v>
      </c>
      <c r="X72" s="5">
        <f t="shared" si="33"/>
        <v>0</v>
      </c>
      <c r="Y72" s="5">
        <f>VLOOKUP(CONCATENATE($F72," ",$G72),AllocFactorMatrix,(Y$4+1),FALSE)*$E75</f>
        <v>0</v>
      </c>
      <c r="Z72" s="5">
        <f>VLOOKUP(CONCATENATE($F72," ",$G72),AllocFactorMatrix,(Z$4+1),FALSE)*$E75</f>
        <v>0</v>
      </c>
      <c r="AA72" s="5">
        <f t="shared" si="25"/>
        <v>0</v>
      </c>
      <c r="AB72" s="5">
        <f>VLOOKUP(CONCATENATE($F72," ",$G72),AllocFactorMatrix,(AB$4+1),FALSE)*$E75</f>
        <v>0</v>
      </c>
      <c r="AC72" s="5">
        <f>VLOOKUP(CONCATENATE($F72," ",$G72),AllocFactorMatrix,(AC$4+1),FALSE)*$E75</f>
        <v>0</v>
      </c>
      <c r="AD72" s="5">
        <f>VLOOKUP(CONCATENATE($F72," ",$G72),AllocFactorMatrix,(AD$4+1),FALSE)*$E75</f>
        <v>0</v>
      </c>
    </row>
    <row r="73" spans="4:30" hidden="1" outlineLevel="1">
      <c r="E73" s="52"/>
      <c r="F73" s="52" t="str">
        <f>F75</f>
        <v>DIST_CPD</v>
      </c>
      <c r="G73" s="55" t="str">
        <f>$G$13</f>
        <v>ENERGY</v>
      </c>
      <c r="H73" s="4">
        <f t="shared" si="31"/>
        <v>0</v>
      </c>
      <c r="I73" s="5">
        <f>VLOOKUP(CONCATENATE($F73," ",$G73),AllocFactorMatrix,(I$4+1),FALSE)*$E75</f>
        <v>0</v>
      </c>
      <c r="J73" s="5">
        <f>VLOOKUP(CONCATENATE($F73," ",$G73),AllocFactorMatrix,(J$4+1),FALSE)*$E75</f>
        <v>0</v>
      </c>
      <c r="K73" s="5">
        <f>VLOOKUP(CONCATENATE($F73," ",$G73),AllocFactorMatrix,(K$4+1),FALSE)*$E75</f>
        <v>0</v>
      </c>
      <c r="L73" s="5">
        <f>VLOOKUP(CONCATENATE($F73," ",$G73),AllocFactorMatrix,(L$4+1),FALSE)*$E75</f>
        <v>0</v>
      </c>
      <c r="M73" s="5">
        <f>VLOOKUP(CONCATENATE($F73," ",$G73),AllocFactorMatrix,(M$4+1),FALSE)*$E75</f>
        <v>0</v>
      </c>
      <c r="N73" s="5">
        <f t="shared" si="32"/>
        <v>0</v>
      </c>
      <c r="O73" s="5">
        <f>VLOOKUP(CONCATENATE($F73," ",$G73),AllocFactorMatrix,(O$4+1),FALSE)*$E75</f>
        <v>0</v>
      </c>
      <c r="P73" s="5">
        <f>VLOOKUP(CONCATENATE($F73," ",$G73),AllocFactorMatrix,(P$4+1),FALSE)*$E75</f>
        <v>0</v>
      </c>
      <c r="Q73" s="5">
        <f>VLOOKUP(CONCATENATE($F73," ",$G73),AllocFactorMatrix,(Q$4+1),FALSE)*$E75</f>
        <v>0</v>
      </c>
      <c r="R73" s="5">
        <f>VLOOKUP(CONCATENATE($F73," ",$G73),AllocFactorMatrix,(R$4+1),FALSE)*$E75</f>
        <v>0</v>
      </c>
      <c r="S73" s="5">
        <f t="shared" si="26"/>
        <v>0</v>
      </c>
      <c r="T73" s="5">
        <f>VLOOKUP(CONCATENATE($F73," ",$G73),AllocFactorMatrix,(T$4+1),FALSE)*$E75</f>
        <v>0</v>
      </c>
      <c r="U73" s="5">
        <f>VLOOKUP(CONCATENATE($F73," ",$G73),AllocFactorMatrix,(U$4+1),FALSE)*$E75</f>
        <v>0</v>
      </c>
      <c r="V73" s="5">
        <f>VLOOKUP(CONCATENATE($F73," ",$G73),AllocFactorMatrix,(V$4+1),FALSE)*$E75</f>
        <v>0</v>
      </c>
      <c r="W73" s="5">
        <f>VLOOKUP(CONCATENATE($F73," ",$G73),AllocFactorMatrix,(W$4+1),FALSE)*$E75</f>
        <v>0</v>
      </c>
      <c r="X73" s="5">
        <f t="shared" si="33"/>
        <v>0</v>
      </c>
      <c r="Y73" s="5">
        <f>VLOOKUP(CONCATENATE($F73," ",$G73),AllocFactorMatrix,(Y$4+1),FALSE)*$E75</f>
        <v>0</v>
      </c>
      <c r="Z73" s="5">
        <f>VLOOKUP(CONCATENATE($F73," ",$G73),AllocFactorMatrix,(Z$4+1),FALSE)*$E75</f>
        <v>0</v>
      </c>
      <c r="AA73" s="5">
        <f t="shared" si="25"/>
        <v>0</v>
      </c>
      <c r="AB73" s="5">
        <f>VLOOKUP(CONCATENATE($F73," ",$G73),AllocFactorMatrix,(AB$4+1),FALSE)*$E75</f>
        <v>0</v>
      </c>
      <c r="AC73" s="5">
        <f>VLOOKUP(CONCATENATE($F73," ",$G73),AllocFactorMatrix,(AC$4+1),FALSE)*$E75</f>
        <v>0</v>
      </c>
      <c r="AD73" s="5">
        <f>VLOOKUP(CONCATENATE($F73," ",$G73),AllocFactorMatrix,(AD$4+1),FALSE)*$E75</f>
        <v>0</v>
      </c>
    </row>
    <row r="74" spans="4:30" hidden="1" outlineLevel="1">
      <c r="E74" s="52"/>
      <c r="F74" s="52" t="str">
        <f>F75</f>
        <v>DIST_CPD</v>
      </c>
      <c r="G74" s="55" t="str">
        <f>$G$14</f>
        <v>CUSTOMER</v>
      </c>
      <c r="H74" s="4">
        <f t="shared" si="31"/>
        <v>0</v>
      </c>
      <c r="I74" s="5">
        <f>VLOOKUP(CONCATENATE($F74," ",$G74),AllocFactorMatrix,(I$4+1),FALSE)*$E75</f>
        <v>0</v>
      </c>
      <c r="J74" s="5">
        <f>VLOOKUP(CONCATENATE($F74," ",$G74),AllocFactorMatrix,(J$4+1),FALSE)*$E75</f>
        <v>0</v>
      </c>
      <c r="K74" s="5">
        <f>VLOOKUP(CONCATENATE($F74," ",$G74),AllocFactorMatrix,(K$4+1),FALSE)*$E75</f>
        <v>0</v>
      </c>
      <c r="L74" s="5">
        <f>VLOOKUP(CONCATENATE($F74," ",$G74),AllocFactorMatrix,(L$4+1),FALSE)*$E75</f>
        <v>0</v>
      </c>
      <c r="M74" s="5">
        <f>VLOOKUP(CONCATENATE($F74," ",$G74),AllocFactorMatrix,(M$4+1),FALSE)*$E75</f>
        <v>0</v>
      </c>
      <c r="N74" s="5">
        <f t="shared" si="32"/>
        <v>0</v>
      </c>
      <c r="O74" s="5">
        <f>VLOOKUP(CONCATENATE($F74," ",$G74),AllocFactorMatrix,(O$4+1),FALSE)*$E75</f>
        <v>0</v>
      </c>
      <c r="P74" s="5">
        <f>VLOOKUP(CONCATENATE($F74," ",$G74),AllocFactorMatrix,(P$4+1),FALSE)*$E75</f>
        <v>0</v>
      </c>
      <c r="Q74" s="5">
        <f>VLOOKUP(CONCATENATE($F74," ",$G74),AllocFactorMatrix,(Q$4+1),FALSE)*$E75</f>
        <v>0</v>
      </c>
      <c r="R74" s="5">
        <f>VLOOKUP(CONCATENATE($F74," ",$G74),AllocFactorMatrix,(R$4+1),FALSE)*$E75</f>
        <v>0</v>
      </c>
      <c r="S74" s="5">
        <f t="shared" si="26"/>
        <v>0</v>
      </c>
      <c r="T74" s="5">
        <f>VLOOKUP(CONCATENATE($F74," ",$G74),AllocFactorMatrix,(T$4+1),FALSE)*$E75</f>
        <v>0</v>
      </c>
      <c r="U74" s="5">
        <f>VLOOKUP(CONCATENATE($F74," ",$G74),AllocFactorMatrix,(U$4+1),FALSE)*$E75</f>
        <v>0</v>
      </c>
      <c r="V74" s="5">
        <f>VLOOKUP(CONCATENATE($F74," ",$G74),AllocFactorMatrix,(V$4+1),FALSE)*$E75</f>
        <v>0</v>
      </c>
      <c r="W74" s="5">
        <f>VLOOKUP(CONCATENATE($F74," ",$G74),AllocFactorMatrix,(W$4+1),FALSE)*$E75</f>
        <v>0</v>
      </c>
      <c r="X74" s="5">
        <f t="shared" si="33"/>
        <v>0</v>
      </c>
      <c r="Y74" s="5">
        <f>VLOOKUP(CONCATENATE($F74," ",$G74),AllocFactorMatrix,(Y$4+1),FALSE)*$E75</f>
        <v>0</v>
      </c>
      <c r="Z74" s="5">
        <f>VLOOKUP(CONCATENATE($F74," ",$G74),AllocFactorMatrix,(Z$4+1),FALSE)*$E75</f>
        <v>0</v>
      </c>
      <c r="AA74" s="5">
        <f t="shared" si="25"/>
        <v>0</v>
      </c>
      <c r="AB74" s="5">
        <f>VLOOKUP(CONCATENATE($F74," ",$G74),AllocFactorMatrix,(AB$4+1),FALSE)*$E75</f>
        <v>0</v>
      </c>
      <c r="AC74" s="5">
        <f>VLOOKUP(CONCATENATE($F74," ",$G74),AllocFactorMatrix,(AC$4+1),FALSE)*$E75</f>
        <v>0</v>
      </c>
      <c r="AD74" s="5">
        <f>VLOOKUP(CONCATENATE($F74," ",$G74),AllocFactorMatrix,(AD$4+1),FALSE)*$E75</f>
        <v>0</v>
      </c>
    </row>
    <row r="75" spans="4:30" collapsed="1">
      <c r="D75" s="1" t="s">
        <v>185</v>
      </c>
      <c r="E75" s="57">
        <v>0</v>
      </c>
      <c r="F75" s="57" t="s">
        <v>38</v>
      </c>
      <c r="G75" s="55" t="str">
        <f>$G$15</f>
        <v>TOTAL</v>
      </c>
      <c r="H75" s="4">
        <f t="shared" si="31"/>
        <v>0</v>
      </c>
      <c r="I75" s="5">
        <f>VLOOKUP(CONCATENATE($F75," ",$G75),AllocFactorMatrix,(I$4+1),FALSE)*$E75</f>
        <v>0</v>
      </c>
      <c r="J75" s="5">
        <f>VLOOKUP(CONCATENATE($F75," ",$G75),AllocFactorMatrix,(J$4+1),FALSE)*$E75</f>
        <v>0</v>
      </c>
      <c r="K75" s="5">
        <f>VLOOKUP(CONCATENATE($F75," ",$G75),AllocFactorMatrix,(K$4+1),FALSE)*$E75</f>
        <v>0</v>
      </c>
      <c r="L75" s="5">
        <f>VLOOKUP(CONCATENATE($F75," ",$G75),AllocFactorMatrix,(L$4+1),FALSE)*$E75</f>
        <v>0</v>
      </c>
      <c r="M75" s="5">
        <f>VLOOKUP(CONCATENATE($F75," ",$G75),AllocFactorMatrix,(M$4+1),FALSE)*$E75</f>
        <v>0</v>
      </c>
      <c r="N75" s="5">
        <f t="shared" si="32"/>
        <v>0</v>
      </c>
      <c r="O75" s="5">
        <f>VLOOKUP(CONCATENATE($F75," ",$G75),AllocFactorMatrix,(O$4+1),FALSE)*$E75</f>
        <v>0</v>
      </c>
      <c r="P75" s="5">
        <f>VLOOKUP(CONCATENATE($F75," ",$G75),AllocFactorMatrix,(P$4+1),FALSE)*$E75</f>
        <v>0</v>
      </c>
      <c r="Q75" s="5">
        <f>VLOOKUP(CONCATENATE($F75," ",$G75),AllocFactorMatrix,(Q$4+1),FALSE)*$E75</f>
        <v>0</v>
      </c>
      <c r="R75" s="5">
        <f>VLOOKUP(CONCATENATE($F75," ",$G75),AllocFactorMatrix,(R$4+1),FALSE)*$E75</f>
        <v>0</v>
      </c>
      <c r="S75" s="5">
        <f t="shared" si="26"/>
        <v>0</v>
      </c>
      <c r="T75" s="5">
        <f>VLOOKUP(CONCATENATE($F75," ",$G75),AllocFactorMatrix,(T$4+1),FALSE)*$E75</f>
        <v>0</v>
      </c>
      <c r="U75" s="5">
        <f>VLOOKUP(CONCATENATE($F75," ",$G75),AllocFactorMatrix,(U$4+1),FALSE)*$E75</f>
        <v>0</v>
      </c>
      <c r="V75" s="5">
        <f>VLOOKUP(CONCATENATE($F75," ",$G75),AllocFactorMatrix,(V$4+1),FALSE)*$E75</f>
        <v>0</v>
      </c>
      <c r="W75" s="5">
        <f>VLOOKUP(CONCATENATE($F75," ",$G75),AllocFactorMatrix,(W$4+1),FALSE)*$E75</f>
        <v>0</v>
      </c>
      <c r="X75" s="5">
        <f t="shared" si="33"/>
        <v>0</v>
      </c>
      <c r="Y75" s="5">
        <f>VLOOKUP(CONCATENATE($F75," ",$G75),AllocFactorMatrix,(Y$4+1),FALSE)*$E75</f>
        <v>0</v>
      </c>
      <c r="Z75" s="5">
        <f>VLOOKUP(CONCATENATE($F75," ",$G75),AllocFactorMatrix,(Z$4+1),FALSE)*$E75</f>
        <v>0</v>
      </c>
      <c r="AA75" s="5">
        <f t="shared" si="25"/>
        <v>0</v>
      </c>
      <c r="AB75" s="5">
        <f>VLOOKUP(CONCATENATE($F75," ",$G75),AllocFactorMatrix,(AB$4+1),FALSE)*$E75</f>
        <v>0</v>
      </c>
      <c r="AC75" s="5">
        <f>VLOOKUP(CONCATENATE($F75," ",$G75),AllocFactorMatrix,(AC$4+1),FALSE)*$E75</f>
        <v>0</v>
      </c>
      <c r="AD75" s="5">
        <f>VLOOKUP(CONCATENATE($F75," ",$G75),AllocFactorMatrix,(AD$4+1),FALSE)*$E75</f>
        <v>0</v>
      </c>
    </row>
    <row r="76" spans="4:30" hidden="1" outlineLevel="1">
      <c r="E76" s="52"/>
      <c r="F76" s="52" t="str">
        <f>F83</f>
        <v>DIST_POLES</v>
      </c>
      <c r="G76" s="55" t="str">
        <f>$G$8</f>
        <v>PRODUCTION</v>
      </c>
      <c r="H76" s="4">
        <f t="shared" si="23"/>
        <v>0</v>
      </c>
      <c r="I76" s="5">
        <f>VLOOKUP(CONCATENATE($F76," ",$G76),AllocFactorMatrix,(I$4+1),FALSE)*$E83</f>
        <v>0</v>
      </c>
      <c r="J76" s="5">
        <f>VLOOKUP(CONCATENATE($F76," ",$G76),AllocFactorMatrix,(J$4+1),FALSE)*$E83</f>
        <v>0</v>
      </c>
      <c r="K76" s="5">
        <f>VLOOKUP(CONCATENATE($F76," ",$G76),AllocFactorMatrix,(K$4+1),FALSE)*$E83</f>
        <v>0</v>
      </c>
      <c r="L76" s="5">
        <f>VLOOKUP(CONCATENATE($F76," ",$G76),AllocFactorMatrix,(L$4+1),FALSE)*$E83</f>
        <v>0</v>
      </c>
      <c r="M76" s="5">
        <f>VLOOKUP(CONCATENATE($F76," ",$G76),AllocFactorMatrix,(M$4+1),FALSE)*$E83</f>
        <v>0</v>
      </c>
      <c r="N76" s="5">
        <f t="shared" si="28"/>
        <v>0</v>
      </c>
      <c r="O76" s="5">
        <f>VLOOKUP(CONCATENATE($F76," ",$G76),AllocFactorMatrix,(O$4+1),FALSE)*$E83</f>
        <v>0</v>
      </c>
      <c r="P76" s="5">
        <f>VLOOKUP(CONCATENATE($F76," ",$G76),AllocFactorMatrix,(P$4+1),FALSE)*$E83</f>
        <v>0</v>
      </c>
      <c r="Q76" s="5">
        <f>VLOOKUP(CONCATENATE($F76," ",$G76),AllocFactorMatrix,(Q$4+1),FALSE)*$E83</f>
        <v>0</v>
      </c>
      <c r="R76" s="5">
        <f>VLOOKUP(CONCATENATE($F76," ",$G76),AllocFactorMatrix,(R$4+1),FALSE)*$E83</f>
        <v>0</v>
      </c>
      <c r="S76" s="5">
        <f t="shared" si="26"/>
        <v>0</v>
      </c>
      <c r="T76" s="5">
        <f>VLOOKUP(CONCATENATE($F76," ",$G76),AllocFactorMatrix,(T$4+1),FALSE)*$E83</f>
        <v>0</v>
      </c>
      <c r="U76" s="5">
        <f>VLOOKUP(CONCATENATE($F76," ",$G76),AllocFactorMatrix,(U$4+1),FALSE)*$E83</f>
        <v>0</v>
      </c>
      <c r="V76" s="5">
        <f>VLOOKUP(CONCATENATE($F76," ",$G76),AllocFactorMatrix,(V$4+1),FALSE)*$E83</f>
        <v>0</v>
      </c>
      <c r="W76" s="5">
        <f>VLOOKUP(CONCATENATE($F76," ",$G76),AllocFactorMatrix,(W$4+1),FALSE)*$E83</f>
        <v>0</v>
      </c>
      <c r="X76" s="5">
        <f>SUBTOTAL(9,T76:W76)</f>
        <v>0</v>
      </c>
      <c r="Y76" s="5">
        <f>VLOOKUP(CONCATENATE($F76," ",$G76),AllocFactorMatrix,(Y$4+1),FALSE)*$E83</f>
        <v>0</v>
      </c>
      <c r="Z76" s="5">
        <f>VLOOKUP(CONCATENATE($F76," ",$G76),AllocFactorMatrix,(Z$4+1),FALSE)*$E83</f>
        <v>0</v>
      </c>
      <c r="AA76" s="5">
        <f t="shared" ref="AA76:AA107" si="34">SUBTOTAL(9,Y76:Z76)</f>
        <v>0</v>
      </c>
      <c r="AB76" s="5">
        <f>VLOOKUP(CONCATENATE($F76," ",$G76),AllocFactorMatrix,(AB$4+1),FALSE)*$E83</f>
        <v>0</v>
      </c>
      <c r="AC76" s="5">
        <f>VLOOKUP(CONCATENATE($F76," ",$G76),AllocFactorMatrix,(AC$4+1),FALSE)*$E83</f>
        <v>0</v>
      </c>
      <c r="AD76" s="5">
        <f>VLOOKUP(CONCATENATE($F76," ",$G76),AllocFactorMatrix,(AD$4+1),FALSE)*$E83</f>
        <v>0</v>
      </c>
    </row>
    <row r="77" spans="4:30" hidden="1" outlineLevel="1">
      <c r="E77" s="52"/>
      <c r="F77" s="52" t="str">
        <f>F83</f>
        <v>DIST_POLES</v>
      </c>
      <c r="G77" s="55" t="str">
        <f>$G$9</f>
        <v>BULKTRAN</v>
      </c>
      <c r="H77" s="4">
        <f t="shared" si="23"/>
        <v>0</v>
      </c>
      <c r="I77" s="5">
        <f>VLOOKUP(CONCATENATE($F77," ",$G77),AllocFactorMatrix,(I$4+1),FALSE)*$E83</f>
        <v>0</v>
      </c>
      <c r="J77" s="5">
        <f>VLOOKUP(CONCATENATE($F77," ",$G77),AllocFactorMatrix,(J$4+1),FALSE)*$E83</f>
        <v>0</v>
      </c>
      <c r="K77" s="5">
        <f>VLOOKUP(CONCATENATE($F77," ",$G77),AllocFactorMatrix,(K$4+1),FALSE)*$E83</f>
        <v>0</v>
      </c>
      <c r="L77" s="5">
        <f>VLOOKUP(CONCATENATE($F77," ",$G77),AllocFactorMatrix,(L$4+1),FALSE)*$E83</f>
        <v>0</v>
      </c>
      <c r="M77" s="5">
        <f>VLOOKUP(CONCATENATE($F77," ",$G77),AllocFactorMatrix,(M$4+1),FALSE)*$E83</f>
        <v>0</v>
      </c>
      <c r="N77" s="5">
        <f t="shared" si="28"/>
        <v>0</v>
      </c>
      <c r="O77" s="5">
        <f>VLOOKUP(CONCATENATE($F77," ",$G77),AllocFactorMatrix,(O$4+1),FALSE)*$E83</f>
        <v>0</v>
      </c>
      <c r="P77" s="5">
        <f>VLOOKUP(CONCATENATE($F77," ",$G77),AllocFactorMatrix,(P$4+1),FALSE)*$E83</f>
        <v>0</v>
      </c>
      <c r="Q77" s="5">
        <f>VLOOKUP(CONCATENATE($F77," ",$G77),AllocFactorMatrix,(Q$4+1),FALSE)*$E83</f>
        <v>0</v>
      </c>
      <c r="R77" s="5">
        <f>VLOOKUP(CONCATENATE($F77," ",$G77),AllocFactorMatrix,(R$4+1),FALSE)*$E83</f>
        <v>0</v>
      </c>
      <c r="S77" s="5">
        <f t="shared" si="26"/>
        <v>0</v>
      </c>
      <c r="T77" s="5">
        <f>VLOOKUP(CONCATENATE($F77," ",$G77),AllocFactorMatrix,(T$4+1),FALSE)*$E83</f>
        <v>0</v>
      </c>
      <c r="U77" s="5">
        <f>VLOOKUP(CONCATENATE($F77," ",$G77),AllocFactorMatrix,(U$4+1),FALSE)*$E83</f>
        <v>0</v>
      </c>
      <c r="V77" s="5">
        <f>VLOOKUP(CONCATENATE($F77," ",$G77),AllocFactorMatrix,(V$4+1),FALSE)*$E83</f>
        <v>0</v>
      </c>
      <c r="W77" s="5">
        <f>VLOOKUP(CONCATENATE($F77," ",$G77),AllocFactorMatrix,(W$4+1),FALSE)*$E83</f>
        <v>0</v>
      </c>
      <c r="X77" s="5">
        <f t="shared" ref="X77:X83" si="35">SUBTOTAL(9,T77:W77)</f>
        <v>0</v>
      </c>
      <c r="Y77" s="5">
        <f>VLOOKUP(CONCATENATE($F77," ",$G77),AllocFactorMatrix,(Y$4+1),FALSE)*$E83</f>
        <v>0</v>
      </c>
      <c r="Z77" s="5">
        <f>VLOOKUP(CONCATENATE($F77," ",$G77),AllocFactorMatrix,(Z$4+1),FALSE)*$E83</f>
        <v>0</v>
      </c>
      <c r="AA77" s="5">
        <f t="shared" si="34"/>
        <v>0</v>
      </c>
      <c r="AB77" s="5">
        <f>VLOOKUP(CONCATENATE($F77," ",$G77),AllocFactorMatrix,(AB$4+1),FALSE)*$E83</f>
        <v>0</v>
      </c>
      <c r="AC77" s="5">
        <f>VLOOKUP(CONCATENATE($F77," ",$G77),AllocFactorMatrix,(AC$4+1),FALSE)*$E83</f>
        <v>0</v>
      </c>
      <c r="AD77" s="5">
        <f>VLOOKUP(CONCATENATE($F77," ",$G77),AllocFactorMatrix,(AD$4+1),FALSE)*$E83</f>
        <v>0</v>
      </c>
    </row>
    <row r="78" spans="4:30" hidden="1" outlineLevel="1">
      <c r="E78" s="52"/>
      <c r="F78" s="52" t="str">
        <f>F83</f>
        <v>DIST_POLES</v>
      </c>
      <c r="G78" s="55" t="str">
        <f>$G$10</f>
        <v>SUBTRAN</v>
      </c>
      <c r="H78" s="4">
        <f t="shared" si="23"/>
        <v>0</v>
      </c>
      <c r="I78" s="5">
        <f>VLOOKUP(CONCATENATE($F78," ",$G78),AllocFactorMatrix,(I$4+1),FALSE)*$E83</f>
        <v>0</v>
      </c>
      <c r="J78" s="5">
        <f>VLOOKUP(CONCATENATE($F78," ",$G78),AllocFactorMatrix,(J$4+1),FALSE)*$E83</f>
        <v>0</v>
      </c>
      <c r="K78" s="5">
        <f>VLOOKUP(CONCATENATE($F78," ",$G78),AllocFactorMatrix,(K$4+1),FALSE)*$E83</f>
        <v>0</v>
      </c>
      <c r="L78" s="5">
        <f>VLOOKUP(CONCATENATE($F78," ",$G78),AllocFactorMatrix,(L$4+1),FALSE)*$E83</f>
        <v>0</v>
      </c>
      <c r="M78" s="5">
        <f>VLOOKUP(CONCATENATE($F78," ",$G78),AllocFactorMatrix,(M$4+1),FALSE)*$E83</f>
        <v>0</v>
      </c>
      <c r="N78" s="5">
        <f t="shared" si="28"/>
        <v>0</v>
      </c>
      <c r="O78" s="5">
        <f>VLOOKUP(CONCATENATE($F78," ",$G78),AllocFactorMatrix,(O$4+1),FALSE)*$E83</f>
        <v>0</v>
      </c>
      <c r="P78" s="5">
        <f>VLOOKUP(CONCATENATE($F78," ",$G78),AllocFactorMatrix,(P$4+1),FALSE)*$E83</f>
        <v>0</v>
      </c>
      <c r="Q78" s="5">
        <f>VLOOKUP(CONCATENATE($F78," ",$G78),AllocFactorMatrix,(Q$4+1),FALSE)*$E83</f>
        <v>0</v>
      </c>
      <c r="R78" s="5">
        <f>VLOOKUP(CONCATENATE($F78," ",$G78),AllocFactorMatrix,(R$4+1),FALSE)*$E83</f>
        <v>0</v>
      </c>
      <c r="S78" s="5">
        <f t="shared" si="26"/>
        <v>0</v>
      </c>
      <c r="T78" s="5">
        <f>VLOOKUP(CONCATENATE($F78," ",$G78),AllocFactorMatrix,(T$4+1),FALSE)*$E83</f>
        <v>0</v>
      </c>
      <c r="U78" s="5">
        <f>VLOOKUP(CONCATENATE($F78," ",$G78),AllocFactorMatrix,(U$4+1),FALSE)*$E83</f>
        <v>0</v>
      </c>
      <c r="V78" s="5">
        <f>VLOOKUP(CONCATENATE($F78," ",$G78),AllocFactorMatrix,(V$4+1),FALSE)*$E83</f>
        <v>0</v>
      </c>
      <c r="W78" s="5">
        <f>VLOOKUP(CONCATENATE($F78," ",$G78),AllocFactorMatrix,(W$4+1),FALSE)*$E83</f>
        <v>0</v>
      </c>
      <c r="X78" s="5">
        <f t="shared" si="35"/>
        <v>0</v>
      </c>
      <c r="Y78" s="5">
        <f>VLOOKUP(CONCATENATE($F78," ",$G78),AllocFactorMatrix,(Y$4+1),FALSE)*$E83</f>
        <v>0</v>
      </c>
      <c r="Z78" s="5">
        <f>VLOOKUP(CONCATENATE($F78," ",$G78),AllocFactorMatrix,(Z$4+1),FALSE)*$E83</f>
        <v>0</v>
      </c>
      <c r="AA78" s="5">
        <f t="shared" si="34"/>
        <v>0</v>
      </c>
      <c r="AB78" s="5">
        <f>VLOOKUP(CONCATENATE($F78," ",$G78),AllocFactorMatrix,(AB$4+1),FALSE)*$E83</f>
        <v>0</v>
      </c>
      <c r="AC78" s="5">
        <f>VLOOKUP(CONCATENATE($F78," ",$G78),AllocFactorMatrix,(AC$4+1),FALSE)*$E83</f>
        <v>0</v>
      </c>
      <c r="AD78" s="5">
        <f>VLOOKUP(CONCATENATE($F78," ",$G78),AllocFactorMatrix,(AD$4+1),FALSE)*$E83</f>
        <v>0</v>
      </c>
    </row>
    <row r="79" spans="4:30" hidden="1" outlineLevel="1">
      <c r="E79" s="52"/>
      <c r="F79" s="52" t="str">
        <f>F83</f>
        <v>DIST_POLES</v>
      </c>
      <c r="G79" s="55" t="str">
        <f>$G$11</f>
        <v>DISTPRI</v>
      </c>
      <c r="H79" s="4">
        <f t="shared" si="23"/>
        <v>113968509.04317896</v>
      </c>
      <c r="I79" s="5">
        <f>VLOOKUP(CONCATENATE($F79," ",$G79),AllocFactorMatrix,(I$4+1),FALSE)*$E83</f>
        <v>76170015.410570964</v>
      </c>
      <c r="J79" s="5">
        <f>VLOOKUP(CONCATENATE($F79," ",$G79),AllocFactorMatrix,(J$4+1),FALSE)*$E83</f>
        <v>3590455.6818154743</v>
      </c>
      <c r="K79" s="5">
        <f>VLOOKUP(CONCATENATE($F79," ",$G79),AllocFactorMatrix,(K$4+1),FALSE)*$E83</f>
        <v>13037164.939006096</v>
      </c>
      <c r="L79" s="5">
        <f>VLOOKUP(CONCATENATE($F79," ",$G79),AllocFactorMatrix,(L$4+1),FALSE)*$E83</f>
        <v>402916.23463673057</v>
      </c>
      <c r="M79" s="5">
        <f>VLOOKUP(CONCATENATE($F79," ",$G79),AllocFactorMatrix,(M$4+1),FALSE)*$E83</f>
        <v>0</v>
      </c>
      <c r="N79" s="5">
        <f t="shared" si="28"/>
        <v>13440081.173642827</v>
      </c>
      <c r="O79" s="5">
        <f>VLOOKUP(CONCATENATE($F79," ",$G79),AllocFactorMatrix,(O$4+1),FALSE)*$E83</f>
        <v>9775595.002662776</v>
      </c>
      <c r="P79" s="5">
        <f>VLOOKUP(CONCATENATE($F79," ",$G79),AllocFactorMatrix,(P$4+1),FALSE)*$E83</f>
        <v>1820705.2270850015</v>
      </c>
      <c r="Q79" s="5">
        <f>VLOOKUP(CONCATENATE($F79," ",$G79),AllocFactorMatrix,(Q$4+1),FALSE)*$E83</f>
        <v>0</v>
      </c>
      <c r="R79" s="5">
        <f>VLOOKUP(CONCATENATE($F79," ",$G79),AllocFactorMatrix,(R$4+1),FALSE)*$E83</f>
        <v>0</v>
      </c>
      <c r="S79" s="5">
        <f t="shared" si="26"/>
        <v>11596300.229747778</v>
      </c>
      <c r="T79" s="5">
        <f>VLOOKUP(CONCATENATE($F79," ",$G79),AllocFactorMatrix,(T$4+1),FALSE)*$E83</f>
        <v>348493.93760366616</v>
      </c>
      <c r="U79" s="5">
        <f>VLOOKUP(CONCATENATE($F79," ",$G79),AllocFactorMatrix,(U$4+1),FALSE)*$E83</f>
        <v>5620418.6253989078</v>
      </c>
      <c r="V79" s="5">
        <f>VLOOKUP(CONCATENATE($F79," ",$G79),AllocFactorMatrix,(V$4+1),FALSE)*$E83</f>
        <v>0</v>
      </c>
      <c r="W79" s="5">
        <f>VLOOKUP(CONCATENATE($F79," ",$G79),AllocFactorMatrix,(W$4+1),FALSE)*$E83</f>
        <v>0</v>
      </c>
      <c r="X79" s="5">
        <f t="shared" si="35"/>
        <v>5968912.5630025743</v>
      </c>
      <c r="Y79" s="5">
        <f>VLOOKUP(CONCATENATE($F79," ",$G79),AllocFactorMatrix,(Y$4+1),FALSE)*$E83</f>
        <v>2947791.1367834914</v>
      </c>
      <c r="Z79" s="5">
        <f>VLOOKUP(CONCATENATE($F79," ",$G79),AllocFactorMatrix,(Z$4+1),FALSE)*$E83</f>
        <v>49180.695327421898</v>
      </c>
      <c r="AA79" s="5">
        <f t="shared" si="34"/>
        <v>2996971.8321109135</v>
      </c>
      <c r="AB79" s="5">
        <f>VLOOKUP(CONCATENATE($F79," ",$G79),AllocFactorMatrix,(AB$4+1),FALSE)*$E83</f>
        <v>39844.603824867554</v>
      </c>
      <c r="AC79" s="5">
        <f>VLOOKUP(CONCATENATE($F79," ",$G79),AllocFactorMatrix,(AC$4+1),FALSE)*$E83</f>
        <v>136502.07711017411</v>
      </c>
      <c r="AD79" s="5">
        <f>VLOOKUP(CONCATENATE($F79," ",$G79),AllocFactorMatrix,(AD$4+1),FALSE)*$E83</f>
        <v>29425.471353407145</v>
      </c>
    </row>
    <row r="80" spans="4:30" hidden="1" outlineLevel="1">
      <c r="E80" s="52"/>
      <c r="F80" s="52" t="str">
        <f>F83</f>
        <v>DIST_POLES</v>
      </c>
      <c r="G80" s="55" t="str">
        <f>$G$12</f>
        <v>DISTSEC</v>
      </c>
      <c r="H80" s="4">
        <f t="shared" si="23"/>
        <v>87069608.866820976</v>
      </c>
      <c r="I80" s="5">
        <f>VLOOKUP(CONCATENATE($F80," ",$G80),AllocFactorMatrix,(I$4+1),FALSE)*$E83</f>
        <v>65102072.940296926</v>
      </c>
      <c r="J80" s="5">
        <f>VLOOKUP(CONCATENATE($F80," ",$G80),AllocFactorMatrix,(J$4+1),FALSE)*$E83</f>
        <v>3138591.6850923593</v>
      </c>
      <c r="K80" s="5">
        <f>VLOOKUP(CONCATENATE($F80," ",$G80),AllocFactorMatrix,(K$4+1),FALSE)*$E83</f>
        <v>9470439.0825502221</v>
      </c>
      <c r="L80" s="5">
        <f>VLOOKUP(CONCATENATE($F80," ",$G80),AllocFactorMatrix,(L$4+1),FALSE)*$E83</f>
        <v>0</v>
      </c>
      <c r="M80" s="5">
        <f>VLOOKUP(CONCATENATE($F80," ",$G80),AllocFactorMatrix,(M$4+1),FALSE)*$E83</f>
        <v>0</v>
      </c>
      <c r="N80" s="5">
        <f t="shared" si="28"/>
        <v>9470439.0825502221</v>
      </c>
      <c r="O80" s="5">
        <f>VLOOKUP(CONCATENATE($F80," ",$G80),AllocFactorMatrix,(O$4+1),FALSE)*$E83</f>
        <v>6034600.6446042247</v>
      </c>
      <c r="P80" s="5">
        <f>VLOOKUP(CONCATENATE($F80," ",$G80),AllocFactorMatrix,(P$4+1),FALSE)*$E83</f>
        <v>0</v>
      </c>
      <c r="Q80" s="5">
        <f>VLOOKUP(CONCATENATE($F80," ",$G80),AllocFactorMatrix,(Q$4+1),FALSE)*$E83</f>
        <v>0</v>
      </c>
      <c r="R80" s="5">
        <f>VLOOKUP(CONCATENATE($F80," ",$G80),AllocFactorMatrix,(R$4+1),FALSE)*$E83</f>
        <v>0</v>
      </c>
      <c r="S80" s="5">
        <f t="shared" si="26"/>
        <v>6034600.6446042247</v>
      </c>
      <c r="T80" s="5">
        <f>VLOOKUP(CONCATENATE($F80," ",$G80),AllocFactorMatrix,(T$4+1),FALSE)*$E83</f>
        <v>163162.94164410699</v>
      </c>
      <c r="U80" s="5">
        <f>VLOOKUP(CONCATENATE($F80," ",$G80),AllocFactorMatrix,(U$4+1),FALSE)*$E83</f>
        <v>0</v>
      </c>
      <c r="V80" s="5">
        <f>VLOOKUP(CONCATENATE($F80," ",$G80),AllocFactorMatrix,(V$4+1),FALSE)*$E83</f>
        <v>0</v>
      </c>
      <c r="W80" s="5">
        <f>VLOOKUP(CONCATENATE($F80," ",$G80),AllocFactorMatrix,(W$4+1),FALSE)*$E83</f>
        <v>0</v>
      </c>
      <c r="X80" s="5">
        <f t="shared" si="35"/>
        <v>163162.94164410699</v>
      </c>
      <c r="Y80" s="5">
        <f>VLOOKUP(CONCATENATE($F80," ",$G80),AllocFactorMatrix,(Y$4+1),FALSE)*$E83</f>
        <v>2225826.8006571592</v>
      </c>
      <c r="Z80" s="5">
        <f>VLOOKUP(CONCATENATE($F80," ",$G80),AllocFactorMatrix,(Z$4+1),FALSE)*$E83</f>
        <v>0</v>
      </c>
      <c r="AA80" s="5">
        <f t="shared" si="34"/>
        <v>2225826.8006571592</v>
      </c>
      <c r="AB80" s="5">
        <f>VLOOKUP(CONCATENATE($F80," ",$G80),AllocFactorMatrix,(AB$4+1),FALSE)*$E83</f>
        <v>23097.476312595907</v>
      </c>
      <c r="AC80" s="5">
        <f>VLOOKUP(CONCATENATE($F80," ",$G80),AllocFactorMatrix,(AC$4+1),FALSE)*$E83</f>
        <v>784248.1572599872</v>
      </c>
      <c r="AD80" s="5">
        <f>VLOOKUP(CONCATENATE($F80," ",$G80),AllocFactorMatrix,(AD$4+1),FALSE)*$E83</f>
        <v>127569.13840341431</v>
      </c>
    </row>
    <row r="81" spans="4:30" hidden="1" outlineLevel="1">
      <c r="E81" s="52"/>
      <c r="F81" s="52" t="str">
        <f>F83</f>
        <v>DIST_POLES</v>
      </c>
      <c r="G81" s="55" t="str">
        <f>$G$13</f>
        <v>ENERGY</v>
      </c>
      <c r="H81" s="4">
        <f t="shared" si="23"/>
        <v>0</v>
      </c>
      <c r="I81" s="5">
        <f>VLOOKUP(CONCATENATE($F81," ",$G81),AllocFactorMatrix,(I$4+1),FALSE)*$E83</f>
        <v>0</v>
      </c>
      <c r="J81" s="5">
        <f>VLOOKUP(CONCATENATE($F81," ",$G81),AllocFactorMatrix,(J$4+1),FALSE)*$E83</f>
        <v>0</v>
      </c>
      <c r="K81" s="5">
        <f>VLOOKUP(CONCATENATE($F81," ",$G81),AllocFactorMatrix,(K$4+1),FALSE)*$E83</f>
        <v>0</v>
      </c>
      <c r="L81" s="5">
        <f>VLOOKUP(CONCATENATE($F81," ",$G81),AllocFactorMatrix,(L$4+1),FALSE)*$E83</f>
        <v>0</v>
      </c>
      <c r="M81" s="5">
        <f>VLOOKUP(CONCATENATE($F81," ",$G81),AllocFactorMatrix,(M$4+1),FALSE)*$E83</f>
        <v>0</v>
      </c>
      <c r="N81" s="5">
        <f t="shared" si="28"/>
        <v>0</v>
      </c>
      <c r="O81" s="5">
        <f>VLOOKUP(CONCATENATE($F81," ",$G81),AllocFactorMatrix,(O$4+1),FALSE)*$E83</f>
        <v>0</v>
      </c>
      <c r="P81" s="5">
        <f>VLOOKUP(CONCATENATE($F81," ",$G81),AllocFactorMatrix,(P$4+1),FALSE)*$E83</f>
        <v>0</v>
      </c>
      <c r="Q81" s="5">
        <f>VLOOKUP(CONCATENATE($F81," ",$G81),AllocFactorMatrix,(Q$4+1),FALSE)*$E83</f>
        <v>0</v>
      </c>
      <c r="R81" s="5">
        <f>VLOOKUP(CONCATENATE($F81," ",$G81),AllocFactorMatrix,(R$4+1),FALSE)*$E83</f>
        <v>0</v>
      </c>
      <c r="S81" s="5">
        <f t="shared" si="26"/>
        <v>0</v>
      </c>
      <c r="T81" s="5">
        <f>VLOOKUP(CONCATENATE($F81," ",$G81),AllocFactorMatrix,(T$4+1),FALSE)*$E83</f>
        <v>0</v>
      </c>
      <c r="U81" s="5">
        <f>VLOOKUP(CONCATENATE($F81," ",$G81),AllocFactorMatrix,(U$4+1),FALSE)*$E83</f>
        <v>0</v>
      </c>
      <c r="V81" s="5">
        <f>VLOOKUP(CONCATENATE($F81," ",$G81),AllocFactorMatrix,(V$4+1),FALSE)*$E83</f>
        <v>0</v>
      </c>
      <c r="W81" s="5">
        <f>VLOOKUP(CONCATENATE($F81," ",$G81),AllocFactorMatrix,(W$4+1),FALSE)*$E83</f>
        <v>0</v>
      </c>
      <c r="X81" s="5">
        <f t="shared" si="35"/>
        <v>0</v>
      </c>
      <c r="Y81" s="5">
        <f>VLOOKUP(CONCATENATE($F81," ",$G81),AllocFactorMatrix,(Y$4+1),FALSE)*$E83</f>
        <v>0</v>
      </c>
      <c r="Z81" s="5">
        <f>VLOOKUP(CONCATENATE($F81," ",$G81),AllocFactorMatrix,(Z$4+1),FALSE)*$E83</f>
        <v>0</v>
      </c>
      <c r="AA81" s="5">
        <f t="shared" si="34"/>
        <v>0</v>
      </c>
      <c r="AB81" s="5">
        <f>VLOOKUP(CONCATENATE($F81," ",$G81),AllocFactorMatrix,(AB$4+1),FALSE)*$E83</f>
        <v>0</v>
      </c>
      <c r="AC81" s="5">
        <f>VLOOKUP(CONCATENATE($F81," ",$G81),AllocFactorMatrix,(AC$4+1),FALSE)*$E83</f>
        <v>0</v>
      </c>
      <c r="AD81" s="5">
        <f>VLOOKUP(CONCATENATE($F81," ",$G81),AllocFactorMatrix,(AD$4+1),FALSE)*$E83</f>
        <v>0</v>
      </c>
    </row>
    <row r="82" spans="4:30" hidden="1" outlineLevel="1">
      <c r="E82" s="52"/>
      <c r="F82" s="52" t="str">
        <f>F83</f>
        <v>DIST_POLES</v>
      </c>
      <c r="G82" s="55" t="str">
        <f>$G$14</f>
        <v>CUSTOMER</v>
      </c>
      <c r="H82" s="4">
        <f t="shared" si="23"/>
        <v>0</v>
      </c>
      <c r="I82" s="5">
        <f>VLOOKUP(CONCATENATE($F82," ",$G82),AllocFactorMatrix,(I$4+1),FALSE)*$E83</f>
        <v>0</v>
      </c>
      <c r="J82" s="5">
        <f>VLOOKUP(CONCATENATE($F82," ",$G82),AllocFactorMatrix,(J$4+1),FALSE)*$E83</f>
        <v>0</v>
      </c>
      <c r="K82" s="5">
        <f>VLOOKUP(CONCATENATE($F82," ",$G82),AllocFactorMatrix,(K$4+1),FALSE)*$E83</f>
        <v>0</v>
      </c>
      <c r="L82" s="5">
        <f>VLOOKUP(CONCATENATE($F82," ",$G82),AllocFactorMatrix,(L$4+1),FALSE)*$E83</f>
        <v>0</v>
      </c>
      <c r="M82" s="5">
        <f>VLOOKUP(CONCATENATE($F82," ",$G82),AllocFactorMatrix,(M$4+1),FALSE)*$E83</f>
        <v>0</v>
      </c>
      <c r="N82" s="5">
        <f t="shared" si="28"/>
        <v>0</v>
      </c>
      <c r="O82" s="5">
        <f>VLOOKUP(CONCATENATE($F82," ",$G82),AllocFactorMatrix,(O$4+1),FALSE)*$E83</f>
        <v>0</v>
      </c>
      <c r="P82" s="5">
        <f>VLOOKUP(CONCATENATE($F82," ",$G82),AllocFactorMatrix,(P$4+1),FALSE)*$E83</f>
        <v>0</v>
      </c>
      <c r="Q82" s="5">
        <f>VLOOKUP(CONCATENATE($F82," ",$G82),AllocFactorMatrix,(Q$4+1),FALSE)*$E83</f>
        <v>0</v>
      </c>
      <c r="R82" s="5">
        <f>VLOOKUP(CONCATENATE($F82," ",$G82),AllocFactorMatrix,(R$4+1),FALSE)*$E83</f>
        <v>0</v>
      </c>
      <c r="S82" s="5">
        <f t="shared" si="26"/>
        <v>0</v>
      </c>
      <c r="T82" s="5">
        <f>VLOOKUP(CONCATENATE($F82," ",$G82),AllocFactorMatrix,(T$4+1),FALSE)*$E83</f>
        <v>0</v>
      </c>
      <c r="U82" s="5">
        <f>VLOOKUP(CONCATENATE($F82," ",$G82),AllocFactorMatrix,(U$4+1),FALSE)*$E83</f>
        <v>0</v>
      </c>
      <c r="V82" s="5">
        <f>VLOOKUP(CONCATENATE($F82," ",$G82),AllocFactorMatrix,(V$4+1),FALSE)*$E83</f>
        <v>0</v>
      </c>
      <c r="W82" s="5">
        <f>VLOOKUP(CONCATENATE($F82," ",$G82),AllocFactorMatrix,(W$4+1),FALSE)*$E83</f>
        <v>0</v>
      </c>
      <c r="X82" s="5">
        <f t="shared" si="35"/>
        <v>0</v>
      </c>
      <c r="Y82" s="5">
        <f>VLOOKUP(CONCATENATE($F82," ",$G82),AllocFactorMatrix,(Y$4+1),FALSE)*$E83</f>
        <v>0</v>
      </c>
      <c r="Z82" s="5">
        <f>VLOOKUP(CONCATENATE($F82," ",$G82),AllocFactorMatrix,(Z$4+1),FALSE)*$E83</f>
        <v>0</v>
      </c>
      <c r="AA82" s="5">
        <f t="shared" si="34"/>
        <v>0</v>
      </c>
      <c r="AB82" s="5">
        <f>VLOOKUP(CONCATENATE($F82," ",$G82),AllocFactorMatrix,(AB$4+1),FALSE)*$E83</f>
        <v>0</v>
      </c>
      <c r="AC82" s="5">
        <f>VLOOKUP(CONCATENATE($F82," ",$G82),AllocFactorMatrix,(AC$4+1),FALSE)*$E83</f>
        <v>0</v>
      </c>
      <c r="AD82" s="5">
        <f>VLOOKUP(CONCATENATE($F82," ",$G82),AllocFactorMatrix,(AD$4+1),FALSE)*$E83</f>
        <v>0</v>
      </c>
    </row>
    <row r="83" spans="4:30" collapsed="1">
      <c r="D83" s="1" t="s">
        <v>91</v>
      </c>
      <c r="E83" s="57">
        <f>197960425+3077692.91</f>
        <v>201038117.91</v>
      </c>
      <c r="F83" s="10" t="s">
        <v>60</v>
      </c>
      <c r="G83" s="55" t="str">
        <f>$G$15</f>
        <v>TOTAL</v>
      </c>
      <c r="H83" s="4">
        <f t="shared" si="23"/>
        <v>201038117.91000003</v>
      </c>
      <c r="I83" s="5">
        <f>VLOOKUP(CONCATENATE($F83," ",$G83),AllocFactorMatrix,(I$4+1),FALSE)*$E83</f>
        <v>141272088.3508679</v>
      </c>
      <c r="J83" s="5">
        <f>VLOOKUP(CONCATENATE($F83," ",$G83),AllocFactorMatrix,(J$4+1),FALSE)*$E83</f>
        <v>6729047.3669078341</v>
      </c>
      <c r="K83" s="5">
        <f>VLOOKUP(CONCATENATE($F83," ",$G83),AllocFactorMatrix,(K$4+1),FALSE)*$E83</f>
        <v>22507604.021556318</v>
      </c>
      <c r="L83" s="5">
        <f>VLOOKUP(CONCATENATE($F83," ",$G83),AllocFactorMatrix,(L$4+1),FALSE)*$E83</f>
        <v>402916.23463673057</v>
      </c>
      <c r="M83" s="5">
        <f>VLOOKUP(CONCATENATE($F83," ",$G83),AllocFactorMatrix,(M$4+1),FALSE)*$E83</f>
        <v>0</v>
      </c>
      <c r="N83" s="5">
        <f t="shared" si="28"/>
        <v>22910520.256193049</v>
      </c>
      <c r="O83" s="5">
        <f>VLOOKUP(CONCATENATE($F83," ",$G83),AllocFactorMatrix,(O$4+1),FALSE)*$E83</f>
        <v>15810195.647266999</v>
      </c>
      <c r="P83" s="5">
        <f>VLOOKUP(CONCATENATE($F83," ",$G83),AllocFactorMatrix,(P$4+1),FALSE)*$E83</f>
        <v>1820705.2270850015</v>
      </c>
      <c r="Q83" s="5">
        <f>VLOOKUP(CONCATENATE($F83," ",$G83),AllocFactorMatrix,(Q$4+1),FALSE)*$E83</f>
        <v>0</v>
      </c>
      <c r="R83" s="5">
        <f>VLOOKUP(CONCATENATE($F83," ",$G83),AllocFactorMatrix,(R$4+1),FALSE)*$E83</f>
        <v>0</v>
      </c>
      <c r="S83" s="5">
        <f t="shared" si="26"/>
        <v>17630900.874352001</v>
      </c>
      <c r="T83" s="5">
        <f>VLOOKUP(CONCATENATE($F83," ",$G83),AllocFactorMatrix,(T$4+1),FALSE)*$E83</f>
        <v>511656.87924777321</v>
      </c>
      <c r="U83" s="5">
        <f>VLOOKUP(CONCATENATE($F83," ",$G83),AllocFactorMatrix,(U$4+1),FALSE)*$E83</f>
        <v>5620418.6253989078</v>
      </c>
      <c r="V83" s="5">
        <f>VLOOKUP(CONCATENATE($F83," ",$G83),AllocFactorMatrix,(V$4+1),FALSE)*$E83</f>
        <v>0</v>
      </c>
      <c r="W83" s="5">
        <f>VLOOKUP(CONCATENATE($F83," ",$G83),AllocFactorMatrix,(W$4+1),FALSE)*$E83</f>
        <v>0</v>
      </c>
      <c r="X83" s="5">
        <f t="shared" si="35"/>
        <v>6132075.5046466812</v>
      </c>
      <c r="Y83" s="5">
        <f>VLOOKUP(CONCATENATE($F83," ",$G83),AllocFactorMatrix,(Y$4+1),FALSE)*$E83</f>
        <v>5173617.9374406505</v>
      </c>
      <c r="Z83" s="5">
        <f>VLOOKUP(CONCATENATE($F83," ",$G83),AllocFactorMatrix,(Z$4+1),FALSE)*$E83</f>
        <v>49180.695327421898</v>
      </c>
      <c r="AA83" s="5">
        <f t="shared" si="34"/>
        <v>5222798.6327680722</v>
      </c>
      <c r="AB83" s="5">
        <f>VLOOKUP(CONCATENATE($F83," ",$G83),AllocFactorMatrix,(AB$4+1),FALSE)*$E83</f>
        <v>62942.080137463468</v>
      </c>
      <c r="AC83" s="5">
        <f>VLOOKUP(CONCATENATE($F83," ",$G83),AllocFactorMatrix,(AC$4+1),FALSE)*$E83</f>
        <v>920750.23437016143</v>
      </c>
      <c r="AD83" s="5">
        <f>VLOOKUP(CONCATENATE($F83," ",$G83),AllocFactorMatrix,(AD$4+1),FALSE)*$E83</f>
        <v>156994.60975682145</v>
      </c>
    </row>
    <row r="84" spans="4:30" hidden="1" outlineLevel="1">
      <c r="E84" s="52"/>
      <c r="F84" s="52" t="str">
        <f>F91</f>
        <v>DIST_OHLINES</v>
      </c>
      <c r="G84" s="55" t="str">
        <f>$G$8</f>
        <v>PRODUCTION</v>
      </c>
      <c r="H84" s="4">
        <f t="shared" ref="H84:H115" si="36">SUBTOTAL(9,I84:AD84)</f>
        <v>0</v>
      </c>
      <c r="I84" s="5">
        <f>VLOOKUP(CONCATENATE($F84," ",$G84),AllocFactorMatrix,(I$4+1),FALSE)*$E91</f>
        <v>0</v>
      </c>
      <c r="J84" s="5">
        <f>VLOOKUP(CONCATENATE($F84," ",$G84),AllocFactorMatrix,(J$4+1),FALSE)*$E91</f>
        <v>0</v>
      </c>
      <c r="K84" s="5">
        <f>VLOOKUP(CONCATENATE($F84," ",$G84),AllocFactorMatrix,(K$4+1),FALSE)*$E91</f>
        <v>0</v>
      </c>
      <c r="L84" s="5">
        <f>VLOOKUP(CONCATENATE($F84," ",$G84),AllocFactorMatrix,(L$4+1),FALSE)*$E91</f>
        <v>0</v>
      </c>
      <c r="M84" s="5">
        <f>VLOOKUP(CONCATENATE($F84," ",$G84),AllocFactorMatrix,(M$4+1),FALSE)*$E91</f>
        <v>0</v>
      </c>
      <c r="N84" s="5">
        <f t="shared" si="28"/>
        <v>0</v>
      </c>
      <c r="O84" s="5">
        <f>VLOOKUP(CONCATENATE($F84," ",$G84),AllocFactorMatrix,(O$4+1),FALSE)*$E91</f>
        <v>0</v>
      </c>
      <c r="P84" s="5">
        <f>VLOOKUP(CONCATENATE($F84," ",$G84),AllocFactorMatrix,(P$4+1),FALSE)*$E91</f>
        <v>0</v>
      </c>
      <c r="Q84" s="5">
        <f>VLOOKUP(CONCATENATE($F84," ",$G84),AllocFactorMatrix,(Q$4+1),FALSE)*$E91</f>
        <v>0</v>
      </c>
      <c r="R84" s="5">
        <f>VLOOKUP(CONCATENATE($F84," ",$G84),AllocFactorMatrix,(R$4+1),FALSE)*$E91</f>
        <v>0</v>
      </c>
      <c r="S84" s="5">
        <f t="shared" si="26"/>
        <v>0</v>
      </c>
      <c r="T84" s="5">
        <f>VLOOKUP(CONCATENATE($F84," ",$G84),AllocFactorMatrix,(T$4+1),FALSE)*$E91</f>
        <v>0</v>
      </c>
      <c r="U84" s="5">
        <f>VLOOKUP(CONCATENATE($F84," ",$G84),AllocFactorMatrix,(U$4+1),FALSE)*$E91</f>
        <v>0</v>
      </c>
      <c r="V84" s="5">
        <f>VLOOKUP(CONCATENATE($F84," ",$G84),AllocFactorMatrix,(V$4+1),FALSE)*$E91</f>
        <v>0</v>
      </c>
      <c r="W84" s="5">
        <f>VLOOKUP(CONCATENATE($F84," ",$G84),AllocFactorMatrix,(W$4+1),FALSE)*$E91</f>
        <v>0</v>
      </c>
      <c r="X84" s="5">
        <f>SUBTOTAL(9,T84:W84)</f>
        <v>0</v>
      </c>
      <c r="Y84" s="5">
        <f>VLOOKUP(CONCATENATE($F84," ",$G84),AllocFactorMatrix,(Y$4+1),FALSE)*$E91</f>
        <v>0</v>
      </c>
      <c r="Z84" s="5">
        <f>VLOOKUP(CONCATENATE($F84," ",$G84),AllocFactorMatrix,(Z$4+1),FALSE)*$E91</f>
        <v>0</v>
      </c>
      <c r="AA84" s="5">
        <f t="shared" si="34"/>
        <v>0</v>
      </c>
      <c r="AB84" s="5">
        <f>VLOOKUP(CONCATENATE($F84," ",$G84),AllocFactorMatrix,(AB$4+1),FALSE)*$E91</f>
        <v>0</v>
      </c>
      <c r="AC84" s="5">
        <f>VLOOKUP(CONCATENATE($F84," ",$G84),AllocFactorMatrix,(AC$4+1),FALSE)*$E91</f>
        <v>0</v>
      </c>
      <c r="AD84" s="5">
        <f>VLOOKUP(CONCATENATE($F84," ",$G84),AllocFactorMatrix,(AD$4+1),FALSE)*$E91</f>
        <v>0</v>
      </c>
    </row>
    <row r="85" spans="4:30" hidden="1" outlineLevel="1">
      <c r="E85" s="52"/>
      <c r="F85" s="52" t="str">
        <f>F91</f>
        <v>DIST_OHLINES</v>
      </c>
      <c r="G85" s="55" t="str">
        <f>$G$9</f>
        <v>BULKTRAN</v>
      </c>
      <c r="H85" s="4">
        <f t="shared" si="36"/>
        <v>0</v>
      </c>
      <c r="I85" s="5">
        <f>VLOOKUP(CONCATENATE($F85," ",$G85),AllocFactorMatrix,(I$4+1),FALSE)*$E91</f>
        <v>0</v>
      </c>
      <c r="J85" s="5">
        <f>VLOOKUP(CONCATENATE($F85," ",$G85),AllocFactorMatrix,(J$4+1),FALSE)*$E91</f>
        <v>0</v>
      </c>
      <c r="K85" s="5">
        <f>VLOOKUP(CONCATENATE($F85," ",$G85),AllocFactorMatrix,(K$4+1),FALSE)*$E91</f>
        <v>0</v>
      </c>
      <c r="L85" s="5">
        <f>VLOOKUP(CONCATENATE($F85," ",$G85),AllocFactorMatrix,(L$4+1),FALSE)*$E91</f>
        <v>0</v>
      </c>
      <c r="M85" s="5">
        <f>VLOOKUP(CONCATENATE($F85," ",$G85),AllocFactorMatrix,(M$4+1),FALSE)*$E91</f>
        <v>0</v>
      </c>
      <c r="N85" s="5">
        <f t="shared" si="28"/>
        <v>0</v>
      </c>
      <c r="O85" s="5">
        <f>VLOOKUP(CONCATENATE($F85," ",$G85),AllocFactorMatrix,(O$4+1),FALSE)*$E91</f>
        <v>0</v>
      </c>
      <c r="P85" s="5">
        <f>VLOOKUP(CONCATENATE($F85," ",$G85),AllocFactorMatrix,(P$4+1),FALSE)*$E91</f>
        <v>0</v>
      </c>
      <c r="Q85" s="5">
        <f>VLOOKUP(CONCATENATE($F85," ",$G85),AllocFactorMatrix,(Q$4+1),FALSE)*$E91</f>
        <v>0</v>
      </c>
      <c r="R85" s="5">
        <f>VLOOKUP(CONCATENATE($F85," ",$G85),AllocFactorMatrix,(R$4+1),FALSE)*$E91</f>
        <v>0</v>
      </c>
      <c r="S85" s="5">
        <f t="shared" si="26"/>
        <v>0</v>
      </c>
      <c r="T85" s="5">
        <f>VLOOKUP(CONCATENATE($F85," ",$G85),AllocFactorMatrix,(T$4+1),FALSE)*$E91</f>
        <v>0</v>
      </c>
      <c r="U85" s="5">
        <f>VLOOKUP(CONCATENATE($F85," ",$G85),AllocFactorMatrix,(U$4+1),FALSE)*$E91</f>
        <v>0</v>
      </c>
      <c r="V85" s="5">
        <f>VLOOKUP(CONCATENATE($F85," ",$G85),AllocFactorMatrix,(V$4+1),FALSE)*$E91</f>
        <v>0</v>
      </c>
      <c r="W85" s="5">
        <f>VLOOKUP(CONCATENATE($F85," ",$G85),AllocFactorMatrix,(W$4+1),FALSE)*$E91</f>
        <v>0</v>
      </c>
      <c r="X85" s="5">
        <f t="shared" ref="X85:X91" si="37">SUBTOTAL(9,T85:W85)</f>
        <v>0</v>
      </c>
      <c r="Y85" s="5">
        <f>VLOOKUP(CONCATENATE($F85," ",$G85),AllocFactorMatrix,(Y$4+1),FALSE)*$E91</f>
        <v>0</v>
      </c>
      <c r="Z85" s="5">
        <f>VLOOKUP(CONCATENATE($F85," ",$G85),AllocFactorMatrix,(Z$4+1),FALSE)*$E91</f>
        <v>0</v>
      </c>
      <c r="AA85" s="5">
        <f t="shared" si="34"/>
        <v>0</v>
      </c>
      <c r="AB85" s="5">
        <f>VLOOKUP(CONCATENATE($F85," ",$G85),AllocFactorMatrix,(AB$4+1),FALSE)*$E91</f>
        <v>0</v>
      </c>
      <c r="AC85" s="5">
        <f>VLOOKUP(CONCATENATE($F85," ",$G85),AllocFactorMatrix,(AC$4+1),FALSE)*$E91</f>
        <v>0</v>
      </c>
      <c r="AD85" s="5">
        <f>VLOOKUP(CONCATENATE($F85," ",$G85),AllocFactorMatrix,(AD$4+1),FALSE)*$E91</f>
        <v>0</v>
      </c>
    </row>
    <row r="86" spans="4:30" hidden="1" outlineLevel="1">
      <c r="E86" s="52"/>
      <c r="F86" s="52" t="str">
        <f>F91</f>
        <v>DIST_OHLINES</v>
      </c>
      <c r="G86" s="55" t="str">
        <f>$G$10</f>
        <v>SUBTRAN</v>
      </c>
      <c r="H86" s="4">
        <f t="shared" si="36"/>
        <v>0</v>
      </c>
      <c r="I86" s="5">
        <f>VLOOKUP(CONCATENATE($F86," ",$G86),AllocFactorMatrix,(I$4+1),FALSE)*$E91</f>
        <v>0</v>
      </c>
      <c r="J86" s="5">
        <f>VLOOKUP(CONCATENATE($F86," ",$G86),AllocFactorMatrix,(J$4+1),FALSE)*$E91</f>
        <v>0</v>
      </c>
      <c r="K86" s="5">
        <f>VLOOKUP(CONCATENATE($F86," ",$G86),AllocFactorMatrix,(K$4+1),FALSE)*$E91</f>
        <v>0</v>
      </c>
      <c r="L86" s="5">
        <f>VLOOKUP(CONCATENATE($F86," ",$G86),AllocFactorMatrix,(L$4+1),FALSE)*$E91</f>
        <v>0</v>
      </c>
      <c r="M86" s="5">
        <f>VLOOKUP(CONCATENATE($F86," ",$G86),AllocFactorMatrix,(M$4+1),FALSE)*$E91</f>
        <v>0</v>
      </c>
      <c r="N86" s="5">
        <f t="shared" si="28"/>
        <v>0</v>
      </c>
      <c r="O86" s="5">
        <f>VLOOKUP(CONCATENATE($F86," ",$G86),AllocFactorMatrix,(O$4+1),FALSE)*$E91</f>
        <v>0</v>
      </c>
      <c r="P86" s="5">
        <f>VLOOKUP(CONCATENATE($F86," ",$G86),AllocFactorMatrix,(P$4+1),FALSE)*$E91</f>
        <v>0</v>
      </c>
      <c r="Q86" s="5">
        <f>VLOOKUP(CONCATENATE($F86," ",$G86),AllocFactorMatrix,(Q$4+1),FALSE)*$E91</f>
        <v>0</v>
      </c>
      <c r="R86" s="5">
        <f>VLOOKUP(CONCATENATE($F86," ",$G86),AllocFactorMatrix,(R$4+1),FALSE)*$E91</f>
        <v>0</v>
      </c>
      <c r="S86" s="5">
        <f t="shared" si="26"/>
        <v>0</v>
      </c>
      <c r="T86" s="5">
        <f>VLOOKUP(CONCATENATE($F86," ",$G86),AllocFactorMatrix,(T$4+1),FALSE)*$E91</f>
        <v>0</v>
      </c>
      <c r="U86" s="5">
        <f>VLOOKUP(CONCATENATE($F86," ",$G86),AllocFactorMatrix,(U$4+1),FALSE)*$E91</f>
        <v>0</v>
      </c>
      <c r="V86" s="5">
        <f>VLOOKUP(CONCATENATE($F86," ",$G86),AllocFactorMatrix,(V$4+1),FALSE)*$E91</f>
        <v>0</v>
      </c>
      <c r="W86" s="5">
        <f>VLOOKUP(CONCATENATE($F86," ",$G86),AllocFactorMatrix,(W$4+1),FALSE)*$E91</f>
        <v>0</v>
      </c>
      <c r="X86" s="5">
        <f t="shared" si="37"/>
        <v>0</v>
      </c>
      <c r="Y86" s="5">
        <f>VLOOKUP(CONCATENATE($F86," ",$G86),AllocFactorMatrix,(Y$4+1),FALSE)*$E91</f>
        <v>0</v>
      </c>
      <c r="Z86" s="5">
        <f>VLOOKUP(CONCATENATE($F86," ",$G86),AllocFactorMatrix,(Z$4+1),FALSE)*$E91</f>
        <v>0</v>
      </c>
      <c r="AA86" s="5">
        <f t="shared" si="34"/>
        <v>0</v>
      </c>
      <c r="AB86" s="5">
        <f>VLOOKUP(CONCATENATE($F86," ",$G86),AllocFactorMatrix,(AB$4+1),FALSE)*$E91</f>
        <v>0</v>
      </c>
      <c r="AC86" s="5">
        <f>VLOOKUP(CONCATENATE($F86," ",$G86),AllocFactorMatrix,(AC$4+1),FALSE)*$E91</f>
        <v>0</v>
      </c>
      <c r="AD86" s="5">
        <f>VLOOKUP(CONCATENATE($F86," ",$G86),AllocFactorMatrix,(AD$4+1),FALSE)*$E91</f>
        <v>0</v>
      </c>
    </row>
    <row r="87" spans="4:30" hidden="1" outlineLevel="1">
      <c r="E87" s="52"/>
      <c r="F87" s="52" t="str">
        <f>F91</f>
        <v>DIST_OHLINES</v>
      </c>
      <c r="G87" s="55" t="str">
        <f>$G$11</f>
        <v>DISTPRI</v>
      </c>
      <c r="H87" s="4">
        <f t="shared" si="36"/>
        <v>182131798.28228799</v>
      </c>
      <c r="I87" s="5">
        <f>VLOOKUP(CONCATENATE($F87," ",$G87),AllocFactorMatrix,(I$4+1),FALSE)*$E91</f>
        <v>121726448.80930097</v>
      </c>
      <c r="J87" s="5">
        <f>VLOOKUP(CONCATENATE($F87," ",$G87),AllocFactorMatrix,(J$4+1),FALSE)*$E91</f>
        <v>5737867.0254794285</v>
      </c>
      <c r="K87" s="5">
        <f>VLOOKUP(CONCATENATE($F87," ",$G87),AllocFactorMatrix,(K$4+1),FALSE)*$E91</f>
        <v>20834547.321702361</v>
      </c>
      <c r="L87" s="5">
        <f>VLOOKUP(CONCATENATE($F87," ",$G87),AllocFactorMatrix,(L$4+1),FALSE)*$E91</f>
        <v>643895.92342313845</v>
      </c>
      <c r="M87" s="5">
        <f>VLOOKUP(CONCATENATE($F87," ",$G87),AllocFactorMatrix,(M$4+1),FALSE)*$E91</f>
        <v>0</v>
      </c>
      <c r="N87" s="5">
        <f t="shared" si="28"/>
        <v>21478443.245125499</v>
      </c>
      <c r="O87" s="5">
        <f>VLOOKUP(CONCATENATE($F87," ",$G87),AllocFactorMatrix,(O$4+1),FALSE)*$E91</f>
        <v>15622268.923775829</v>
      </c>
      <c r="P87" s="5">
        <f>VLOOKUP(CONCATENATE($F87," ",$G87),AllocFactorMatrix,(P$4+1),FALSE)*$E91</f>
        <v>2909648.6383384834</v>
      </c>
      <c r="Q87" s="5">
        <f>VLOOKUP(CONCATENATE($F87," ",$G87),AllocFactorMatrix,(Q$4+1),FALSE)*$E91</f>
        <v>0</v>
      </c>
      <c r="R87" s="5">
        <f>VLOOKUP(CONCATENATE($F87," ",$G87),AllocFactorMatrix,(R$4+1),FALSE)*$E91</f>
        <v>0</v>
      </c>
      <c r="S87" s="5">
        <f t="shared" si="26"/>
        <v>18531917.562114313</v>
      </c>
      <c r="T87" s="5">
        <f>VLOOKUP(CONCATENATE($F87," ",$G87),AllocFactorMatrix,(T$4+1),FALSE)*$E91</f>
        <v>556924.25986009662</v>
      </c>
      <c r="U87" s="5">
        <f>VLOOKUP(CONCATENATE($F87," ",$G87),AllocFactorMatrix,(U$4+1),FALSE)*$E91</f>
        <v>8981928.0776529051</v>
      </c>
      <c r="V87" s="5">
        <f>VLOOKUP(CONCATENATE($F87," ",$G87),AllocFactorMatrix,(V$4+1),FALSE)*$E91</f>
        <v>0</v>
      </c>
      <c r="W87" s="5">
        <f>VLOOKUP(CONCATENATE($F87," ",$G87),AllocFactorMatrix,(W$4+1),FALSE)*$E91</f>
        <v>0</v>
      </c>
      <c r="X87" s="5">
        <f t="shared" si="37"/>
        <v>9538852.3375130016</v>
      </c>
      <c r="Y87" s="5">
        <f>VLOOKUP(CONCATENATE($F87," ",$G87),AllocFactorMatrix,(Y$4+1),FALSE)*$E91</f>
        <v>4710832.0114950202</v>
      </c>
      <c r="Z87" s="5">
        <f>VLOOKUP(CONCATENATE($F87," ",$G87),AllocFactorMatrix,(Z$4+1),FALSE)*$E91</f>
        <v>78595.118563523647</v>
      </c>
      <c r="AA87" s="5">
        <f t="shared" si="34"/>
        <v>4789427.1300585438</v>
      </c>
      <c r="AB87" s="5">
        <f>VLOOKUP(CONCATENATE($F87," ",$G87),AllocFactorMatrix,(AB$4+1),FALSE)*$E91</f>
        <v>63675.215262481222</v>
      </c>
      <c r="AC87" s="5">
        <f>VLOOKUP(CONCATENATE($F87," ",$G87),AllocFactorMatrix,(AC$4+1),FALSE)*$E91</f>
        <v>218142.44111875136</v>
      </c>
      <c r="AD87" s="5">
        <f>VLOOKUP(CONCATENATE($F87," ",$G87),AllocFactorMatrix,(AD$4+1),FALSE)*$E91</f>
        <v>47024.516315024557</v>
      </c>
    </row>
    <row r="88" spans="4:30" hidden="1" outlineLevel="1">
      <c r="E88" s="52"/>
      <c r="F88" s="52" t="str">
        <f>F91</f>
        <v>DIST_OHLINES</v>
      </c>
      <c r="G88" s="55" t="str">
        <f>$G$12</f>
        <v>DISTSEC</v>
      </c>
      <c r="H88" s="4">
        <f t="shared" si="36"/>
        <v>36461334.557712004</v>
      </c>
      <c r="I88" s="5">
        <f>VLOOKUP(CONCATENATE($F88," ",$G88),AllocFactorMatrix,(I$4+1),FALSE)*$E91</f>
        <v>27262192.776212968</v>
      </c>
      <c r="J88" s="5">
        <f>VLOOKUP(CONCATENATE($F88," ",$G88),AllocFactorMatrix,(J$4+1),FALSE)*$E91</f>
        <v>1314319.0024575084</v>
      </c>
      <c r="K88" s="5">
        <f>VLOOKUP(CONCATENATE($F88," ",$G88),AllocFactorMatrix,(K$4+1),FALSE)*$E91</f>
        <v>3965848.1563350358</v>
      </c>
      <c r="L88" s="5">
        <f>VLOOKUP(CONCATENATE($F88," ",$G88),AllocFactorMatrix,(L$4+1),FALSE)*$E91</f>
        <v>0</v>
      </c>
      <c r="M88" s="5">
        <f>VLOOKUP(CONCATENATE($F88," ",$G88),AllocFactorMatrix,(M$4+1),FALSE)*$E91</f>
        <v>0</v>
      </c>
      <c r="N88" s="5">
        <f t="shared" si="28"/>
        <v>3965848.1563350358</v>
      </c>
      <c r="O88" s="5">
        <f>VLOOKUP(CONCATENATE($F88," ",$G88),AllocFactorMatrix,(O$4+1),FALSE)*$E91</f>
        <v>2527053.8812417276</v>
      </c>
      <c r="P88" s="5">
        <f>VLOOKUP(CONCATENATE($F88," ",$G88),AllocFactorMatrix,(P$4+1),FALSE)*$E91</f>
        <v>0</v>
      </c>
      <c r="Q88" s="5">
        <f>VLOOKUP(CONCATENATE($F88," ",$G88),AllocFactorMatrix,(Q$4+1),FALSE)*$E91</f>
        <v>0</v>
      </c>
      <c r="R88" s="5">
        <f>VLOOKUP(CONCATENATE($F88," ",$G88),AllocFactorMatrix,(R$4+1),FALSE)*$E91</f>
        <v>0</v>
      </c>
      <c r="S88" s="5">
        <f t="shared" si="26"/>
        <v>2527053.8812417276</v>
      </c>
      <c r="T88" s="5">
        <f>VLOOKUP(CONCATENATE($F88," ",$G88),AllocFactorMatrix,(T$4+1),FALSE)*$E91</f>
        <v>68326.235527322104</v>
      </c>
      <c r="U88" s="5">
        <f>VLOOKUP(CONCATENATE($F88," ",$G88),AllocFactorMatrix,(U$4+1),FALSE)*$E91</f>
        <v>0</v>
      </c>
      <c r="V88" s="5">
        <f>VLOOKUP(CONCATENATE($F88," ",$G88),AllocFactorMatrix,(V$4+1),FALSE)*$E91</f>
        <v>0</v>
      </c>
      <c r="W88" s="5">
        <f>VLOOKUP(CONCATENATE($F88," ",$G88),AllocFactorMatrix,(W$4+1),FALSE)*$E91</f>
        <v>0</v>
      </c>
      <c r="X88" s="5">
        <f t="shared" si="37"/>
        <v>68326.235527322104</v>
      </c>
      <c r="Y88" s="5">
        <f>VLOOKUP(CONCATENATE($F88," ",$G88),AllocFactorMatrix,(Y$4+1),FALSE)*$E91</f>
        <v>932088.8964876032</v>
      </c>
      <c r="Z88" s="5">
        <f>VLOOKUP(CONCATENATE($F88," ",$G88),AllocFactorMatrix,(Z$4+1),FALSE)*$E91</f>
        <v>0</v>
      </c>
      <c r="AA88" s="5">
        <f t="shared" si="34"/>
        <v>932088.8964876032</v>
      </c>
      <c r="AB88" s="5">
        <f>VLOOKUP(CONCATENATE($F88," ",$G88),AllocFactorMatrix,(AB$4+1),FALSE)*$E91</f>
        <v>9672.3164630328938</v>
      </c>
      <c r="AC88" s="5">
        <f>VLOOKUP(CONCATENATE($F88," ",$G88),AllocFactorMatrix,(AC$4+1),FALSE)*$E91</f>
        <v>328412.34513713227</v>
      </c>
      <c r="AD88" s="5">
        <f>VLOOKUP(CONCATENATE($F88," ",$G88),AllocFactorMatrix,(AD$4+1),FALSE)*$E91</f>
        <v>53420.947849673983</v>
      </c>
    </row>
    <row r="89" spans="4:30" hidden="1" outlineLevel="1">
      <c r="E89" s="52"/>
      <c r="F89" s="52" t="str">
        <f>F91</f>
        <v>DIST_OHLINES</v>
      </c>
      <c r="G89" s="55" t="str">
        <f>$G$13</f>
        <v>ENERGY</v>
      </c>
      <c r="H89" s="4">
        <f t="shared" si="36"/>
        <v>0</v>
      </c>
      <c r="I89" s="5">
        <f>VLOOKUP(CONCATENATE($F89," ",$G89),AllocFactorMatrix,(I$4+1),FALSE)*$E91</f>
        <v>0</v>
      </c>
      <c r="J89" s="5">
        <f>VLOOKUP(CONCATENATE($F89," ",$G89),AllocFactorMatrix,(J$4+1),FALSE)*$E91</f>
        <v>0</v>
      </c>
      <c r="K89" s="5">
        <f>VLOOKUP(CONCATENATE($F89," ",$G89),AllocFactorMatrix,(K$4+1),FALSE)*$E91</f>
        <v>0</v>
      </c>
      <c r="L89" s="5">
        <f>VLOOKUP(CONCATENATE($F89," ",$G89),AllocFactorMatrix,(L$4+1),FALSE)*$E91</f>
        <v>0</v>
      </c>
      <c r="M89" s="5">
        <f>VLOOKUP(CONCATENATE($F89," ",$G89),AllocFactorMatrix,(M$4+1),FALSE)*$E91</f>
        <v>0</v>
      </c>
      <c r="N89" s="5">
        <f t="shared" si="28"/>
        <v>0</v>
      </c>
      <c r="O89" s="5">
        <f>VLOOKUP(CONCATENATE($F89," ",$G89),AllocFactorMatrix,(O$4+1),FALSE)*$E91</f>
        <v>0</v>
      </c>
      <c r="P89" s="5">
        <f>VLOOKUP(CONCATENATE($F89," ",$G89),AllocFactorMatrix,(P$4+1),FALSE)*$E91</f>
        <v>0</v>
      </c>
      <c r="Q89" s="5">
        <f>VLOOKUP(CONCATENATE($F89," ",$G89),AllocFactorMatrix,(Q$4+1),FALSE)*$E91</f>
        <v>0</v>
      </c>
      <c r="R89" s="5">
        <f>VLOOKUP(CONCATENATE($F89," ",$G89),AllocFactorMatrix,(R$4+1),FALSE)*$E91</f>
        <v>0</v>
      </c>
      <c r="S89" s="5">
        <f t="shared" si="26"/>
        <v>0</v>
      </c>
      <c r="T89" s="5">
        <f>VLOOKUP(CONCATENATE($F89," ",$G89),AllocFactorMatrix,(T$4+1),FALSE)*$E91</f>
        <v>0</v>
      </c>
      <c r="U89" s="5">
        <f>VLOOKUP(CONCATENATE($F89," ",$G89),AllocFactorMatrix,(U$4+1),FALSE)*$E91</f>
        <v>0</v>
      </c>
      <c r="V89" s="5">
        <f>VLOOKUP(CONCATENATE($F89," ",$G89),AllocFactorMatrix,(V$4+1),FALSE)*$E91</f>
        <v>0</v>
      </c>
      <c r="W89" s="5">
        <f>VLOOKUP(CONCATENATE($F89," ",$G89),AllocFactorMatrix,(W$4+1),FALSE)*$E91</f>
        <v>0</v>
      </c>
      <c r="X89" s="5">
        <f t="shared" si="37"/>
        <v>0</v>
      </c>
      <c r="Y89" s="5">
        <f>VLOOKUP(CONCATENATE($F89," ",$G89),AllocFactorMatrix,(Y$4+1),FALSE)*$E91</f>
        <v>0</v>
      </c>
      <c r="Z89" s="5">
        <f>VLOOKUP(CONCATENATE($F89," ",$G89),AllocFactorMatrix,(Z$4+1),FALSE)*$E91</f>
        <v>0</v>
      </c>
      <c r="AA89" s="5">
        <f t="shared" si="34"/>
        <v>0</v>
      </c>
      <c r="AB89" s="5">
        <f>VLOOKUP(CONCATENATE($F89," ",$G89),AllocFactorMatrix,(AB$4+1),FALSE)*$E91</f>
        <v>0</v>
      </c>
      <c r="AC89" s="5">
        <f>VLOOKUP(CONCATENATE($F89," ",$G89),AllocFactorMatrix,(AC$4+1),FALSE)*$E91</f>
        <v>0</v>
      </c>
      <c r="AD89" s="5">
        <f>VLOOKUP(CONCATENATE($F89," ",$G89),AllocFactorMatrix,(AD$4+1),FALSE)*$E91</f>
        <v>0</v>
      </c>
    </row>
    <row r="90" spans="4:30" hidden="1" outlineLevel="1">
      <c r="E90" s="52"/>
      <c r="F90" s="52" t="str">
        <f>F91</f>
        <v>DIST_OHLINES</v>
      </c>
      <c r="G90" s="55" t="str">
        <f>$G$14</f>
        <v>CUSTOMER</v>
      </c>
      <c r="H90" s="4">
        <f t="shared" si="36"/>
        <v>0</v>
      </c>
      <c r="I90" s="5">
        <f>VLOOKUP(CONCATENATE($F90," ",$G90),AllocFactorMatrix,(I$4+1),FALSE)*$E91</f>
        <v>0</v>
      </c>
      <c r="J90" s="5">
        <f>VLOOKUP(CONCATENATE($F90," ",$G90),AllocFactorMatrix,(J$4+1),FALSE)*$E91</f>
        <v>0</v>
      </c>
      <c r="K90" s="5">
        <f>VLOOKUP(CONCATENATE($F90," ",$G90),AllocFactorMatrix,(K$4+1),FALSE)*$E91</f>
        <v>0</v>
      </c>
      <c r="L90" s="5">
        <f>VLOOKUP(CONCATENATE($F90," ",$G90),AllocFactorMatrix,(L$4+1),FALSE)*$E91</f>
        <v>0</v>
      </c>
      <c r="M90" s="5">
        <f>VLOOKUP(CONCATENATE($F90," ",$G90),AllocFactorMatrix,(M$4+1),FALSE)*$E91</f>
        <v>0</v>
      </c>
      <c r="N90" s="5">
        <f t="shared" si="28"/>
        <v>0</v>
      </c>
      <c r="O90" s="5">
        <f>VLOOKUP(CONCATENATE($F90," ",$G90),AllocFactorMatrix,(O$4+1),FALSE)*$E91</f>
        <v>0</v>
      </c>
      <c r="P90" s="5">
        <f>VLOOKUP(CONCATENATE($F90," ",$G90),AllocFactorMatrix,(P$4+1),FALSE)*$E91</f>
        <v>0</v>
      </c>
      <c r="Q90" s="5">
        <f>VLOOKUP(CONCATENATE($F90," ",$G90),AllocFactorMatrix,(Q$4+1),FALSE)*$E91</f>
        <v>0</v>
      </c>
      <c r="R90" s="5">
        <f>VLOOKUP(CONCATENATE($F90," ",$G90),AllocFactorMatrix,(R$4+1),FALSE)*$E91</f>
        <v>0</v>
      </c>
      <c r="S90" s="5">
        <f t="shared" si="26"/>
        <v>0</v>
      </c>
      <c r="T90" s="5">
        <f>VLOOKUP(CONCATENATE($F90," ",$G90),AllocFactorMatrix,(T$4+1),FALSE)*$E91</f>
        <v>0</v>
      </c>
      <c r="U90" s="5">
        <f>VLOOKUP(CONCATENATE($F90," ",$G90),AllocFactorMatrix,(U$4+1),FALSE)*$E91</f>
        <v>0</v>
      </c>
      <c r="V90" s="5">
        <f>VLOOKUP(CONCATENATE($F90," ",$G90),AllocFactorMatrix,(V$4+1),FALSE)*$E91</f>
        <v>0</v>
      </c>
      <c r="W90" s="5">
        <f>VLOOKUP(CONCATENATE($F90," ",$G90),AllocFactorMatrix,(W$4+1),FALSE)*$E91</f>
        <v>0</v>
      </c>
      <c r="X90" s="5">
        <f t="shared" si="37"/>
        <v>0</v>
      </c>
      <c r="Y90" s="5">
        <f>VLOOKUP(CONCATENATE($F90," ",$G90),AllocFactorMatrix,(Y$4+1),FALSE)*$E91</f>
        <v>0</v>
      </c>
      <c r="Z90" s="5">
        <f>VLOOKUP(CONCATENATE($F90," ",$G90),AllocFactorMatrix,(Z$4+1),FALSE)*$E91</f>
        <v>0</v>
      </c>
      <c r="AA90" s="5">
        <f t="shared" si="34"/>
        <v>0</v>
      </c>
      <c r="AB90" s="5">
        <f>VLOOKUP(CONCATENATE($F90," ",$G90),AllocFactorMatrix,(AB$4+1),FALSE)*$E91</f>
        <v>0</v>
      </c>
      <c r="AC90" s="5">
        <f>VLOOKUP(CONCATENATE($F90," ",$G90),AllocFactorMatrix,(AC$4+1),FALSE)*$E91</f>
        <v>0</v>
      </c>
      <c r="AD90" s="5">
        <f>VLOOKUP(CONCATENATE($F90," ",$G90),AllocFactorMatrix,(AD$4+1),FALSE)*$E91</f>
        <v>0</v>
      </c>
    </row>
    <row r="91" spans="4:30" collapsed="1">
      <c r="D91" s="1" t="s">
        <v>92</v>
      </c>
      <c r="E91" s="57">
        <f>210786708+7806424.84</f>
        <v>218593132.84</v>
      </c>
      <c r="F91" s="10" t="s">
        <v>61</v>
      </c>
      <c r="G91" s="55" t="str">
        <f>$G$15</f>
        <v>TOTAL</v>
      </c>
      <c r="H91" s="4">
        <f t="shared" si="36"/>
        <v>218593132.84000003</v>
      </c>
      <c r="I91" s="5">
        <f>VLOOKUP(CONCATENATE($F91," ",$G91),AllocFactorMatrix,(I$4+1),FALSE)*$E91</f>
        <v>148988641.58551395</v>
      </c>
      <c r="J91" s="5">
        <f>VLOOKUP(CONCATENATE($F91," ",$G91),AllocFactorMatrix,(J$4+1),FALSE)*$E91</f>
        <v>7052186.0279369364</v>
      </c>
      <c r="K91" s="5">
        <f>VLOOKUP(CONCATENATE($F91," ",$G91),AllocFactorMatrix,(K$4+1),FALSE)*$E91</f>
        <v>24800395.478037395</v>
      </c>
      <c r="L91" s="5">
        <f>VLOOKUP(CONCATENATE($F91," ",$G91),AllocFactorMatrix,(L$4+1),FALSE)*$E91</f>
        <v>643895.92342313845</v>
      </c>
      <c r="M91" s="5">
        <f>VLOOKUP(CONCATENATE($F91," ",$G91),AllocFactorMatrix,(M$4+1),FALSE)*$E91</f>
        <v>0</v>
      </c>
      <c r="N91" s="5">
        <f t="shared" si="28"/>
        <v>25444291.401460532</v>
      </c>
      <c r="O91" s="5">
        <f>VLOOKUP(CONCATENATE($F91," ",$G91),AllocFactorMatrix,(O$4+1),FALSE)*$E91</f>
        <v>18149322.805017557</v>
      </c>
      <c r="P91" s="5">
        <f>VLOOKUP(CONCATENATE($F91," ",$G91),AllocFactorMatrix,(P$4+1),FALSE)*$E91</f>
        <v>2909648.6383384834</v>
      </c>
      <c r="Q91" s="5">
        <f>VLOOKUP(CONCATENATE($F91," ",$G91),AllocFactorMatrix,(Q$4+1),FALSE)*$E91</f>
        <v>0</v>
      </c>
      <c r="R91" s="5">
        <f>VLOOKUP(CONCATENATE($F91," ",$G91),AllocFactorMatrix,(R$4+1),FALSE)*$E91</f>
        <v>0</v>
      </c>
      <c r="S91" s="5">
        <f t="shared" si="26"/>
        <v>21058971.443356041</v>
      </c>
      <c r="T91" s="5">
        <f>VLOOKUP(CONCATENATE($F91," ",$G91),AllocFactorMatrix,(T$4+1),FALSE)*$E91</f>
        <v>625250.49538741878</v>
      </c>
      <c r="U91" s="5">
        <f>VLOOKUP(CONCATENATE($F91," ",$G91),AllocFactorMatrix,(U$4+1),FALSE)*$E91</f>
        <v>8981928.0776529051</v>
      </c>
      <c r="V91" s="5">
        <f>VLOOKUP(CONCATENATE($F91," ",$G91),AllocFactorMatrix,(V$4+1),FALSE)*$E91</f>
        <v>0</v>
      </c>
      <c r="W91" s="5">
        <f>VLOOKUP(CONCATENATE($F91," ",$G91),AllocFactorMatrix,(W$4+1),FALSE)*$E91</f>
        <v>0</v>
      </c>
      <c r="X91" s="5">
        <f t="shared" si="37"/>
        <v>9607178.5730403233</v>
      </c>
      <c r="Y91" s="5">
        <f>VLOOKUP(CONCATENATE($F91," ",$G91),AllocFactorMatrix,(Y$4+1),FALSE)*$E91</f>
        <v>5642920.9079826241</v>
      </c>
      <c r="Z91" s="5">
        <f>VLOOKUP(CONCATENATE($F91," ",$G91),AllocFactorMatrix,(Z$4+1),FALSE)*$E91</f>
        <v>78595.118563523647</v>
      </c>
      <c r="AA91" s="5">
        <f t="shared" si="34"/>
        <v>5721516.0265461477</v>
      </c>
      <c r="AB91" s="5">
        <f>VLOOKUP(CONCATENATE($F91," ",$G91),AllocFactorMatrix,(AB$4+1),FALSE)*$E91</f>
        <v>73347.531725514113</v>
      </c>
      <c r="AC91" s="5">
        <f>VLOOKUP(CONCATENATE($F91," ",$G91),AllocFactorMatrix,(AC$4+1),FALSE)*$E91</f>
        <v>546554.78625588364</v>
      </c>
      <c r="AD91" s="5">
        <f>VLOOKUP(CONCATENATE($F91," ",$G91),AllocFactorMatrix,(AD$4+1),FALSE)*$E91</f>
        <v>100445.46416469854</v>
      </c>
    </row>
    <row r="92" spans="4:30" hidden="1" outlineLevel="1">
      <c r="E92" s="52"/>
      <c r="F92" s="52" t="str">
        <f>F99</f>
        <v>DIST_UGLINES</v>
      </c>
      <c r="G92" s="55" t="str">
        <f>$G$8</f>
        <v>PRODUCTION</v>
      </c>
      <c r="H92" s="4">
        <f t="shared" si="36"/>
        <v>0</v>
      </c>
      <c r="I92" s="5">
        <f>VLOOKUP(CONCATENATE($F92," ",$G92),AllocFactorMatrix,(I$4+1),FALSE)*$E99</f>
        <v>0</v>
      </c>
      <c r="J92" s="5">
        <f>VLOOKUP(CONCATENATE($F92," ",$G92),AllocFactorMatrix,(J$4+1),FALSE)*$E99</f>
        <v>0</v>
      </c>
      <c r="K92" s="5">
        <f>VLOOKUP(CONCATENATE($F92," ",$G92),AllocFactorMatrix,(K$4+1),FALSE)*$E99</f>
        <v>0</v>
      </c>
      <c r="L92" s="5">
        <f>VLOOKUP(CONCATENATE($F92," ",$G92),AllocFactorMatrix,(L$4+1),FALSE)*$E99</f>
        <v>0</v>
      </c>
      <c r="M92" s="5">
        <f>VLOOKUP(CONCATENATE($F92," ",$G92),AllocFactorMatrix,(M$4+1),FALSE)*$E99</f>
        <v>0</v>
      </c>
      <c r="N92" s="5">
        <f t="shared" si="28"/>
        <v>0</v>
      </c>
      <c r="O92" s="5">
        <f>VLOOKUP(CONCATENATE($F92," ",$G92),AllocFactorMatrix,(O$4+1),FALSE)*$E99</f>
        <v>0</v>
      </c>
      <c r="P92" s="5">
        <f>VLOOKUP(CONCATENATE($F92," ",$G92),AllocFactorMatrix,(P$4+1),FALSE)*$E99</f>
        <v>0</v>
      </c>
      <c r="Q92" s="5">
        <f>VLOOKUP(CONCATENATE($F92," ",$G92),AllocFactorMatrix,(Q$4+1),FALSE)*$E99</f>
        <v>0</v>
      </c>
      <c r="R92" s="5">
        <f>VLOOKUP(CONCATENATE($F92," ",$G92),AllocFactorMatrix,(R$4+1),FALSE)*$E99</f>
        <v>0</v>
      </c>
      <c r="S92" s="5">
        <f t="shared" si="26"/>
        <v>0</v>
      </c>
      <c r="T92" s="5">
        <f>VLOOKUP(CONCATENATE($F92," ",$G92),AllocFactorMatrix,(T$4+1),FALSE)*$E99</f>
        <v>0</v>
      </c>
      <c r="U92" s="5">
        <f>VLOOKUP(CONCATENATE($F92," ",$G92),AllocFactorMatrix,(U$4+1),FALSE)*$E99</f>
        <v>0</v>
      </c>
      <c r="V92" s="5">
        <f>VLOOKUP(CONCATENATE($F92," ",$G92),AllocFactorMatrix,(V$4+1),FALSE)*$E99</f>
        <v>0</v>
      </c>
      <c r="W92" s="5">
        <f>VLOOKUP(CONCATENATE($F92," ",$G92),AllocFactorMatrix,(W$4+1),FALSE)*$E99</f>
        <v>0</v>
      </c>
      <c r="X92" s="5">
        <f>SUBTOTAL(9,T92:W92)</f>
        <v>0</v>
      </c>
      <c r="Y92" s="5">
        <f>VLOOKUP(CONCATENATE($F92," ",$G92),AllocFactorMatrix,(Y$4+1),FALSE)*$E99</f>
        <v>0</v>
      </c>
      <c r="Z92" s="5">
        <f>VLOOKUP(CONCATENATE($F92," ",$G92),AllocFactorMatrix,(Z$4+1),FALSE)*$E99</f>
        <v>0</v>
      </c>
      <c r="AA92" s="5">
        <f t="shared" si="34"/>
        <v>0</v>
      </c>
      <c r="AB92" s="5">
        <f>VLOOKUP(CONCATENATE($F92," ",$G92),AllocFactorMatrix,(AB$4+1),FALSE)*$E99</f>
        <v>0</v>
      </c>
      <c r="AC92" s="5">
        <f>VLOOKUP(CONCATENATE($F92," ",$G92),AllocFactorMatrix,(AC$4+1),FALSE)*$E99</f>
        <v>0</v>
      </c>
      <c r="AD92" s="5">
        <f>VLOOKUP(CONCATENATE($F92," ",$G92),AllocFactorMatrix,(AD$4+1),FALSE)*$E99</f>
        <v>0</v>
      </c>
    </row>
    <row r="93" spans="4:30" hidden="1" outlineLevel="1">
      <c r="E93" s="52"/>
      <c r="F93" s="52" t="str">
        <f>F99</f>
        <v>DIST_UGLINES</v>
      </c>
      <c r="G93" s="55" t="str">
        <f>$G$9</f>
        <v>BULKTRAN</v>
      </c>
      <c r="H93" s="4">
        <f t="shared" si="36"/>
        <v>0</v>
      </c>
      <c r="I93" s="5">
        <f>VLOOKUP(CONCATENATE($F93," ",$G93),AllocFactorMatrix,(I$4+1),FALSE)*$E99</f>
        <v>0</v>
      </c>
      <c r="J93" s="5">
        <f>VLOOKUP(CONCATENATE($F93," ",$G93),AllocFactorMatrix,(J$4+1),FALSE)*$E99</f>
        <v>0</v>
      </c>
      <c r="K93" s="5">
        <f>VLOOKUP(CONCATENATE($F93," ",$G93),AllocFactorMatrix,(K$4+1),FALSE)*$E99</f>
        <v>0</v>
      </c>
      <c r="L93" s="5">
        <f>VLOOKUP(CONCATENATE($F93," ",$G93),AllocFactorMatrix,(L$4+1),FALSE)*$E99</f>
        <v>0</v>
      </c>
      <c r="M93" s="5">
        <f>VLOOKUP(CONCATENATE($F93," ",$G93),AllocFactorMatrix,(M$4+1),FALSE)*$E99</f>
        <v>0</v>
      </c>
      <c r="N93" s="5">
        <f t="shared" si="28"/>
        <v>0</v>
      </c>
      <c r="O93" s="5">
        <f>VLOOKUP(CONCATENATE($F93," ",$G93),AllocFactorMatrix,(O$4+1),FALSE)*$E99</f>
        <v>0</v>
      </c>
      <c r="P93" s="5">
        <f>VLOOKUP(CONCATENATE($F93," ",$G93),AllocFactorMatrix,(P$4+1),FALSE)*$E99</f>
        <v>0</v>
      </c>
      <c r="Q93" s="5">
        <f>VLOOKUP(CONCATENATE($F93," ",$G93),AllocFactorMatrix,(Q$4+1),FALSE)*$E99</f>
        <v>0</v>
      </c>
      <c r="R93" s="5">
        <f>VLOOKUP(CONCATENATE($F93," ",$G93),AllocFactorMatrix,(R$4+1),FALSE)*$E99</f>
        <v>0</v>
      </c>
      <c r="S93" s="5">
        <f t="shared" si="26"/>
        <v>0</v>
      </c>
      <c r="T93" s="5">
        <f>VLOOKUP(CONCATENATE($F93," ",$G93),AllocFactorMatrix,(T$4+1),FALSE)*$E99</f>
        <v>0</v>
      </c>
      <c r="U93" s="5">
        <f>VLOOKUP(CONCATENATE($F93," ",$G93),AllocFactorMatrix,(U$4+1),FALSE)*$E99</f>
        <v>0</v>
      </c>
      <c r="V93" s="5">
        <f>VLOOKUP(CONCATENATE($F93," ",$G93),AllocFactorMatrix,(V$4+1),FALSE)*$E99</f>
        <v>0</v>
      </c>
      <c r="W93" s="5">
        <f>VLOOKUP(CONCATENATE($F93," ",$G93),AllocFactorMatrix,(W$4+1),FALSE)*$E99</f>
        <v>0</v>
      </c>
      <c r="X93" s="5">
        <f t="shared" ref="X93:X99" si="38">SUBTOTAL(9,T93:W93)</f>
        <v>0</v>
      </c>
      <c r="Y93" s="5">
        <f>VLOOKUP(CONCATENATE($F93," ",$G93),AllocFactorMatrix,(Y$4+1),FALSE)*$E99</f>
        <v>0</v>
      </c>
      <c r="Z93" s="5">
        <f>VLOOKUP(CONCATENATE($F93," ",$G93),AllocFactorMatrix,(Z$4+1),FALSE)*$E99</f>
        <v>0</v>
      </c>
      <c r="AA93" s="5">
        <f t="shared" si="34"/>
        <v>0</v>
      </c>
      <c r="AB93" s="5">
        <f>VLOOKUP(CONCATENATE($F93," ",$G93),AllocFactorMatrix,(AB$4+1),FALSE)*$E99</f>
        <v>0</v>
      </c>
      <c r="AC93" s="5">
        <f>VLOOKUP(CONCATENATE($F93," ",$G93),AllocFactorMatrix,(AC$4+1),FALSE)*$E99</f>
        <v>0</v>
      </c>
      <c r="AD93" s="5">
        <f>VLOOKUP(CONCATENATE($F93," ",$G93),AllocFactorMatrix,(AD$4+1),FALSE)*$E99</f>
        <v>0</v>
      </c>
    </row>
    <row r="94" spans="4:30" hidden="1" outlineLevel="1">
      <c r="E94" s="52"/>
      <c r="F94" s="52" t="str">
        <f>F99</f>
        <v>DIST_UGLINES</v>
      </c>
      <c r="G94" s="55" t="str">
        <f>$G$10</f>
        <v>SUBTRAN</v>
      </c>
      <c r="H94" s="4">
        <f t="shared" si="36"/>
        <v>0</v>
      </c>
      <c r="I94" s="5">
        <f>VLOOKUP(CONCATENATE($F94," ",$G94),AllocFactorMatrix,(I$4+1),FALSE)*$E99</f>
        <v>0</v>
      </c>
      <c r="J94" s="5">
        <f>VLOOKUP(CONCATENATE($F94," ",$G94),AllocFactorMatrix,(J$4+1),FALSE)*$E99</f>
        <v>0</v>
      </c>
      <c r="K94" s="5">
        <f>VLOOKUP(CONCATENATE($F94," ",$G94),AllocFactorMatrix,(K$4+1),FALSE)*$E99</f>
        <v>0</v>
      </c>
      <c r="L94" s="5">
        <f>VLOOKUP(CONCATENATE($F94," ",$G94),AllocFactorMatrix,(L$4+1),FALSE)*$E99</f>
        <v>0</v>
      </c>
      <c r="M94" s="5">
        <f>VLOOKUP(CONCATENATE($F94," ",$G94),AllocFactorMatrix,(M$4+1),FALSE)*$E99</f>
        <v>0</v>
      </c>
      <c r="N94" s="5">
        <f t="shared" si="28"/>
        <v>0</v>
      </c>
      <c r="O94" s="5">
        <f>VLOOKUP(CONCATENATE($F94," ",$G94),AllocFactorMatrix,(O$4+1),FALSE)*$E99</f>
        <v>0</v>
      </c>
      <c r="P94" s="5">
        <f>VLOOKUP(CONCATENATE($F94," ",$G94),AllocFactorMatrix,(P$4+1),FALSE)*$E99</f>
        <v>0</v>
      </c>
      <c r="Q94" s="5">
        <f>VLOOKUP(CONCATENATE($F94," ",$G94),AllocFactorMatrix,(Q$4+1),FALSE)*$E99</f>
        <v>0</v>
      </c>
      <c r="R94" s="5">
        <f>VLOOKUP(CONCATENATE($F94," ",$G94),AllocFactorMatrix,(R$4+1),FALSE)*$E99</f>
        <v>0</v>
      </c>
      <c r="S94" s="5">
        <f t="shared" si="26"/>
        <v>0</v>
      </c>
      <c r="T94" s="5">
        <f>VLOOKUP(CONCATENATE($F94," ",$G94),AllocFactorMatrix,(T$4+1),FALSE)*$E99</f>
        <v>0</v>
      </c>
      <c r="U94" s="5">
        <f>VLOOKUP(CONCATENATE($F94," ",$G94),AllocFactorMatrix,(U$4+1),FALSE)*$E99</f>
        <v>0</v>
      </c>
      <c r="V94" s="5">
        <f>VLOOKUP(CONCATENATE($F94," ",$G94),AllocFactorMatrix,(V$4+1),FALSE)*$E99</f>
        <v>0</v>
      </c>
      <c r="W94" s="5">
        <f>VLOOKUP(CONCATENATE($F94," ",$G94),AllocFactorMatrix,(W$4+1),FALSE)*$E99</f>
        <v>0</v>
      </c>
      <c r="X94" s="5">
        <f t="shared" si="38"/>
        <v>0</v>
      </c>
      <c r="Y94" s="5">
        <f>VLOOKUP(CONCATENATE($F94," ",$G94),AllocFactorMatrix,(Y$4+1),FALSE)*$E99</f>
        <v>0</v>
      </c>
      <c r="Z94" s="5">
        <f>VLOOKUP(CONCATENATE($F94," ",$G94),AllocFactorMatrix,(Z$4+1),FALSE)*$E99</f>
        <v>0</v>
      </c>
      <c r="AA94" s="5">
        <f t="shared" si="34"/>
        <v>0</v>
      </c>
      <c r="AB94" s="5">
        <f>VLOOKUP(CONCATENATE($F94," ",$G94),AllocFactorMatrix,(AB$4+1),FALSE)*$E99</f>
        <v>0</v>
      </c>
      <c r="AC94" s="5">
        <f>VLOOKUP(CONCATENATE($F94," ",$G94),AllocFactorMatrix,(AC$4+1),FALSE)*$E99</f>
        <v>0</v>
      </c>
      <c r="AD94" s="5">
        <f>VLOOKUP(CONCATENATE($F94," ",$G94),AllocFactorMatrix,(AD$4+1),FALSE)*$E99</f>
        <v>0</v>
      </c>
    </row>
    <row r="95" spans="4:30" hidden="1" outlineLevel="1">
      <c r="E95" s="52"/>
      <c r="F95" s="52" t="str">
        <f>F99</f>
        <v>DIST_UGLINES</v>
      </c>
      <c r="G95" s="55" t="str">
        <f>$G$11</f>
        <v>DISTPRI</v>
      </c>
      <c r="H95" s="4">
        <f t="shared" si="36"/>
        <v>5843003.0076299999</v>
      </c>
      <c r="I95" s="5">
        <f>VLOOKUP(CONCATENATE($F95," ",$G95),AllocFactorMatrix,(I$4+1),FALSE)*$E99</f>
        <v>3905128.117158839</v>
      </c>
      <c r="J95" s="5">
        <f>VLOOKUP(CONCATENATE($F95," ",$G95),AllocFactorMatrix,(J$4+1),FALSE)*$E99</f>
        <v>184077.54496166791</v>
      </c>
      <c r="K95" s="5">
        <f>VLOOKUP(CONCATENATE($F95," ",$G95),AllocFactorMatrix,(K$4+1),FALSE)*$E99</f>
        <v>668396.86321350664</v>
      </c>
      <c r="L95" s="5">
        <f>VLOOKUP(CONCATENATE($F95," ",$G95),AllocFactorMatrix,(L$4+1),FALSE)*$E99</f>
        <v>20656.941031960203</v>
      </c>
      <c r="M95" s="5">
        <f>VLOOKUP(CONCATENATE($F95," ",$G95),AllocFactorMatrix,(M$4+1),FALSE)*$E99</f>
        <v>0</v>
      </c>
      <c r="N95" s="5">
        <f t="shared" si="28"/>
        <v>689053.80424546683</v>
      </c>
      <c r="O95" s="5">
        <f>VLOOKUP(CONCATENATE($F95," ",$G95),AllocFactorMatrix,(O$4+1),FALSE)*$E99</f>
        <v>501180.82162758586</v>
      </c>
      <c r="P95" s="5">
        <f>VLOOKUP(CONCATENATE($F95," ",$G95),AllocFactorMatrix,(P$4+1),FALSE)*$E99</f>
        <v>93344.961754608768</v>
      </c>
      <c r="Q95" s="5">
        <f>VLOOKUP(CONCATENATE($F95," ",$G95),AllocFactorMatrix,(Q$4+1),FALSE)*$E99</f>
        <v>0</v>
      </c>
      <c r="R95" s="5">
        <f>VLOOKUP(CONCATENATE($F95," ",$G95),AllocFactorMatrix,(R$4+1),FALSE)*$E99</f>
        <v>0</v>
      </c>
      <c r="S95" s="5">
        <f t="shared" si="26"/>
        <v>594525.78338219458</v>
      </c>
      <c r="T95" s="5">
        <f>VLOOKUP(CONCATENATE($F95," ",$G95),AllocFactorMatrix,(T$4+1),FALSE)*$E99</f>
        <v>17866.787436760915</v>
      </c>
      <c r="U95" s="5">
        <f>VLOOKUP(CONCATENATE($F95," ",$G95),AllocFactorMatrix,(U$4+1),FALSE)*$E99</f>
        <v>288150.85156464955</v>
      </c>
      <c r="V95" s="5">
        <f>VLOOKUP(CONCATENATE($F95," ",$G95),AllocFactorMatrix,(V$4+1),FALSE)*$E99</f>
        <v>0</v>
      </c>
      <c r="W95" s="5">
        <f>VLOOKUP(CONCATENATE($F95," ",$G95),AllocFactorMatrix,(W$4+1),FALSE)*$E99</f>
        <v>0</v>
      </c>
      <c r="X95" s="5">
        <f t="shared" si="38"/>
        <v>306017.63900141045</v>
      </c>
      <c r="Y95" s="5">
        <f>VLOOKUP(CONCATENATE($F95," ",$G95),AllocFactorMatrix,(Y$4+1),FALSE)*$E99</f>
        <v>151129.04979361795</v>
      </c>
      <c r="Z95" s="5">
        <f>VLOOKUP(CONCATENATE($F95," ",$G95),AllocFactorMatrix,(Z$4+1),FALSE)*$E99</f>
        <v>2521.4241471439123</v>
      </c>
      <c r="AA95" s="5">
        <f t="shared" si="34"/>
        <v>153650.47394076185</v>
      </c>
      <c r="AB95" s="5">
        <f>VLOOKUP(CONCATENATE($F95," ",$G95),AllocFactorMatrix,(AB$4+1),FALSE)*$E99</f>
        <v>2042.7760434974361</v>
      </c>
      <c r="AC95" s="5">
        <f>VLOOKUP(CONCATENATE($F95," ",$G95),AllocFactorMatrix,(AC$4+1),FALSE)*$E99</f>
        <v>6998.2669230174051</v>
      </c>
      <c r="AD95" s="5">
        <f>VLOOKUP(CONCATENATE($F95," ",$G95),AllocFactorMatrix,(AD$4+1),FALSE)*$E99</f>
        <v>1508.6019731446029</v>
      </c>
    </row>
    <row r="96" spans="4:30" hidden="1" outlineLevel="1">
      <c r="E96" s="52"/>
      <c r="F96" s="52" t="str">
        <f>F99</f>
        <v>DIST_UGLINES</v>
      </c>
      <c r="G96" s="55" t="str">
        <f>$G$12</f>
        <v>DISTSEC</v>
      </c>
      <c r="H96" s="4">
        <f t="shared" si="36"/>
        <v>1375036.5323700001</v>
      </c>
      <c r="I96" s="5">
        <f>VLOOKUP(CONCATENATE($F96," ",$G96),AllocFactorMatrix,(I$4+1),FALSE)*$E99</f>
        <v>1028116.8112613009</v>
      </c>
      <c r="J96" s="5">
        <f>VLOOKUP(CONCATENATE($F96," ",$G96),AllocFactorMatrix,(J$4+1),FALSE)*$E99</f>
        <v>49565.8391413684</v>
      </c>
      <c r="K96" s="5">
        <f>VLOOKUP(CONCATENATE($F96," ",$G96),AllocFactorMatrix,(K$4+1),FALSE)*$E99</f>
        <v>149560.79262983182</v>
      </c>
      <c r="L96" s="5">
        <f>VLOOKUP(CONCATENATE($F96," ",$G96),AllocFactorMatrix,(L$4+1),FALSE)*$E99</f>
        <v>0</v>
      </c>
      <c r="M96" s="5">
        <f>VLOOKUP(CONCATENATE($F96," ",$G96),AllocFactorMatrix,(M$4+1),FALSE)*$E99</f>
        <v>0</v>
      </c>
      <c r="N96" s="5">
        <f t="shared" si="28"/>
        <v>149560.79262983182</v>
      </c>
      <c r="O96" s="5">
        <f>VLOOKUP(CONCATENATE($F96," ",$G96),AllocFactorMatrix,(O$4+1),FALSE)*$E99</f>
        <v>95300.719189934738</v>
      </c>
      <c r="P96" s="5">
        <f>VLOOKUP(CONCATENATE($F96," ",$G96),AllocFactorMatrix,(P$4+1),FALSE)*$E99</f>
        <v>0</v>
      </c>
      <c r="Q96" s="5">
        <f>VLOOKUP(CONCATENATE($F96," ",$G96),AllocFactorMatrix,(Q$4+1),FALSE)*$E99</f>
        <v>0</v>
      </c>
      <c r="R96" s="5">
        <f>VLOOKUP(CONCATENATE($F96," ",$G96),AllocFactorMatrix,(R$4+1),FALSE)*$E99</f>
        <v>0</v>
      </c>
      <c r="S96" s="5">
        <f t="shared" si="26"/>
        <v>95300.719189934738</v>
      </c>
      <c r="T96" s="5">
        <f>VLOOKUP(CONCATENATE($F96," ",$G96),AllocFactorMatrix,(T$4+1),FALSE)*$E99</f>
        <v>2576.7315187181798</v>
      </c>
      <c r="U96" s="5">
        <f>VLOOKUP(CONCATENATE($F96," ",$G96),AllocFactorMatrix,(U$4+1),FALSE)*$E99</f>
        <v>0</v>
      </c>
      <c r="V96" s="5">
        <f>VLOOKUP(CONCATENATE($F96," ",$G96),AllocFactorMatrix,(V$4+1),FALSE)*$E99</f>
        <v>0</v>
      </c>
      <c r="W96" s="5">
        <f>VLOOKUP(CONCATENATE($F96," ",$G96),AllocFactorMatrix,(W$4+1),FALSE)*$E99</f>
        <v>0</v>
      </c>
      <c r="X96" s="5">
        <f t="shared" si="38"/>
        <v>2576.7315187181798</v>
      </c>
      <c r="Y96" s="5">
        <f>VLOOKUP(CONCATENATE($F96," ",$G96),AllocFactorMatrix,(Y$4+1),FALSE)*$E99</f>
        <v>35151.107320502844</v>
      </c>
      <c r="Z96" s="5">
        <f>VLOOKUP(CONCATENATE($F96," ",$G96),AllocFactorMatrix,(Z$4+1),FALSE)*$E99</f>
        <v>0</v>
      </c>
      <c r="AA96" s="5">
        <f t="shared" si="34"/>
        <v>35151.107320502844</v>
      </c>
      <c r="AB96" s="5">
        <f>VLOOKUP(CONCATENATE($F96," ",$G96),AllocFactorMatrix,(AB$4+1),FALSE)*$E99</f>
        <v>364.76417143378944</v>
      </c>
      <c r="AC96" s="5">
        <f>VLOOKUP(CONCATENATE($F96," ",$G96),AllocFactorMatrix,(AC$4+1),FALSE)*$E99</f>
        <v>12385.146559298053</v>
      </c>
      <c r="AD96" s="5">
        <f>VLOOKUP(CONCATENATE($F96," ",$G96),AllocFactorMatrix,(AD$4+1),FALSE)*$E99</f>
        <v>2014.6205776112374</v>
      </c>
    </row>
    <row r="97" spans="4:30" hidden="1" outlineLevel="1">
      <c r="E97" s="52"/>
      <c r="F97" s="52" t="str">
        <f>F99</f>
        <v>DIST_UGLINES</v>
      </c>
      <c r="G97" s="55" t="str">
        <f>$G$13</f>
        <v>ENERGY</v>
      </c>
      <c r="H97" s="4">
        <f t="shared" si="36"/>
        <v>0</v>
      </c>
      <c r="I97" s="5">
        <f>VLOOKUP(CONCATENATE($F97," ",$G97),AllocFactorMatrix,(I$4+1),FALSE)*$E99</f>
        <v>0</v>
      </c>
      <c r="J97" s="5">
        <f>VLOOKUP(CONCATENATE($F97," ",$G97),AllocFactorMatrix,(J$4+1),FALSE)*$E99</f>
        <v>0</v>
      </c>
      <c r="K97" s="5">
        <f>VLOOKUP(CONCATENATE($F97," ",$G97),AllocFactorMatrix,(K$4+1),FALSE)*$E99</f>
        <v>0</v>
      </c>
      <c r="L97" s="5">
        <f>VLOOKUP(CONCATENATE($F97," ",$G97),AllocFactorMatrix,(L$4+1),FALSE)*$E99</f>
        <v>0</v>
      </c>
      <c r="M97" s="5">
        <f>VLOOKUP(CONCATENATE($F97," ",$G97),AllocFactorMatrix,(M$4+1),FALSE)*$E99</f>
        <v>0</v>
      </c>
      <c r="N97" s="5">
        <f t="shared" si="28"/>
        <v>0</v>
      </c>
      <c r="O97" s="5">
        <f>VLOOKUP(CONCATENATE($F97," ",$G97),AllocFactorMatrix,(O$4+1),FALSE)*$E99</f>
        <v>0</v>
      </c>
      <c r="P97" s="5">
        <f>VLOOKUP(CONCATENATE($F97," ",$G97),AllocFactorMatrix,(P$4+1),FALSE)*$E99</f>
        <v>0</v>
      </c>
      <c r="Q97" s="5">
        <f>VLOOKUP(CONCATENATE($F97," ",$G97),AllocFactorMatrix,(Q$4+1),FALSE)*$E99</f>
        <v>0</v>
      </c>
      <c r="R97" s="5">
        <f>VLOOKUP(CONCATENATE($F97," ",$G97),AllocFactorMatrix,(R$4+1),FALSE)*$E99</f>
        <v>0</v>
      </c>
      <c r="S97" s="5">
        <f t="shared" si="26"/>
        <v>0</v>
      </c>
      <c r="T97" s="5">
        <f>VLOOKUP(CONCATENATE($F97," ",$G97),AllocFactorMatrix,(T$4+1),FALSE)*$E99</f>
        <v>0</v>
      </c>
      <c r="U97" s="5">
        <f>VLOOKUP(CONCATENATE($F97," ",$G97),AllocFactorMatrix,(U$4+1),FALSE)*$E99</f>
        <v>0</v>
      </c>
      <c r="V97" s="5">
        <f>VLOOKUP(CONCATENATE($F97," ",$G97),AllocFactorMatrix,(V$4+1),FALSE)*$E99</f>
        <v>0</v>
      </c>
      <c r="W97" s="5">
        <f>VLOOKUP(CONCATENATE($F97," ",$G97),AllocFactorMatrix,(W$4+1),FALSE)*$E99</f>
        <v>0</v>
      </c>
      <c r="X97" s="5">
        <f t="shared" si="38"/>
        <v>0</v>
      </c>
      <c r="Y97" s="5">
        <f>VLOOKUP(CONCATENATE($F97," ",$G97),AllocFactorMatrix,(Y$4+1),FALSE)*$E99</f>
        <v>0</v>
      </c>
      <c r="Z97" s="5">
        <f>VLOOKUP(CONCATENATE($F97," ",$G97),AllocFactorMatrix,(Z$4+1),FALSE)*$E99</f>
        <v>0</v>
      </c>
      <c r="AA97" s="5">
        <f t="shared" si="34"/>
        <v>0</v>
      </c>
      <c r="AB97" s="5">
        <f>VLOOKUP(CONCATENATE($F97," ",$G97),AllocFactorMatrix,(AB$4+1),FALSE)*$E99</f>
        <v>0</v>
      </c>
      <c r="AC97" s="5">
        <f>VLOOKUP(CONCATENATE($F97," ",$G97),AllocFactorMatrix,(AC$4+1),FALSE)*$E99</f>
        <v>0</v>
      </c>
      <c r="AD97" s="5">
        <f>VLOOKUP(CONCATENATE($F97," ",$G97),AllocFactorMatrix,(AD$4+1),FALSE)*$E99</f>
        <v>0</v>
      </c>
    </row>
    <row r="98" spans="4:30" hidden="1" outlineLevel="1">
      <c r="E98" s="52"/>
      <c r="F98" s="52" t="str">
        <f>F99</f>
        <v>DIST_UGLINES</v>
      </c>
      <c r="G98" s="55" t="str">
        <f>$G$14</f>
        <v>CUSTOMER</v>
      </c>
      <c r="H98" s="4">
        <f t="shared" si="36"/>
        <v>0</v>
      </c>
      <c r="I98" s="5">
        <f>VLOOKUP(CONCATENATE($F98," ",$G98),AllocFactorMatrix,(I$4+1),FALSE)*$E99</f>
        <v>0</v>
      </c>
      <c r="J98" s="5">
        <f>VLOOKUP(CONCATENATE($F98," ",$G98),AllocFactorMatrix,(J$4+1),FALSE)*$E99</f>
        <v>0</v>
      </c>
      <c r="K98" s="5">
        <f>VLOOKUP(CONCATENATE($F98," ",$G98),AllocFactorMatrix,(K$4+1),FALSE)*$E99</f>
        <v>0</v>
      </c>
      <c r="L98" s="5">
        <f>VLOOKUP(CONCATENATE($F98," ",$G98),AllocFactorMatrix,(L$4+1),FALSE)*$E99</f>
        <v>0</v>
      </c>
      <c r="M98" s="5">
        <f>VLOOKUP(CONCATENATE($F98," ",$G98),AllocFactorMatrix,(M$4+1),FALSE)*$E99</f>
        <v>0</v>
      </c>
      <c r="N98" s="5">
        <f t="shared" si="28"/>
        <v>0</v>
      </c>
      <c r="O98" s="5">
        <f>VLOOKUP(CONCATENATE($F98," ",$G98),AllocFactorMatrix,(O$4+1),FALSE)*$E99</f>
        <v>0</v>
      </c>
      <c r="P98" s="5">
        <f>VLOOKUP(CONCATENATE($F98," ",$G98),AllocFactorMatrix,(P$4+1),FALSE)*$E99</f>
        <v>0</v>
      </c>
      <c r="Q98" s="5">
        <f>VLOOKUP(CONCATENATE($F98," ",$G98),AllocFactorMatrix,(Q$4+1),FALSE)*$E99</f>
        <v>0</v>
      </c>
      <c r="R98" s="5">
        <f>VLOOKUP(CONCATENATE($F98," ",$G98),AllocFactorMatrix,(R$4+1),FALSE)*$E99</f>
        <v>0</v>
      </c>
      <c r="S98" s="5">
        <f t="shared" si="26"/>
        <v>0</v>
      </c>
      <c r="T98" s="5">
        <f>VLOOKUP(CONCATENATE($F98," ",$G98),AllocFactorMatrix,(T$4+1),FALSE)*$E99</f>
        <v>0</v>
      </c>
      <c r="U98" s="5">
        <f>VLOOKUP(CONCATENATE($F98," ",$G98),AllocFactorMatrix,(U$4+1),FALSE)*$E99</f>
        <v>0</v>
      </c>
      <c r="V98" s="5">
        <f>VLOOKUP(CONCATENATE($F98," ",$G98),AllocFactorMatrix,(V$4+1),FALSE)*$E99</f>
        <v>0</v>
      </c>
      <c r="W98" s="5">
        <f>VLOOKUP(CONCATENATE($F98," ",$G98),AllocFactorMatrix,(W$4+1),FALSE)*$E99</f>
        <v>0</v>
      </c>
      <c r="X98" s="5">
        <f t="shared" si="38"/>
        <v>0</v>
      </c>
      <c r="Y98" s="5">
        <f>VLOOKUP(CONCATENATE($F98," ",$G98),AllocFactorMatrix,(Y$4+1),FALSE)*$E99</f>
        <v>0</v>
      </c>
      <c r="Z98" s="5">
        <f>VLOOKUP(CONCATENATE($F98," ",$G98),AllocFactorMatrix,(Z$4+1),FALSE)*$E99</f>
        <v>0</v>
      </c>
      <c r="AA98" s="5">
        <f t="shared" si="34"/>
        <v>0</v>
      </c>
      <c r="AB98" s="5">
        <f>VLOOKUP(CONCATENATE($F98," ",$G98),AllocFactorMatrix,(AB$4+1),FALSE)*$E99</f>
        <v>0</v>
      </c>
      <c r="AC98" s="5">
        <f>VLOOKUP(CONCATENATE($F98," ",$G98),AllocFactorMatrix,(AC$4+1),FALSE)*$E99</f>
        <v>0</v>
      </c>
      <c r="AD98" s="5">
        <f>VLOOKUP(CONCATENATE($F98," ",$G98),AllocFactorMatrix,(AD$4+1),FALSE)*$E99</f>
        <v>0</v>
      </c>
    </row>
    <row r="99" spans="4:30" collapsed="1">
      <c r="D99" s="1" t="s">
        <v>93</v>
      </c>
      <c r="E99" s="57">
        <f>7085244+132795.54</f>
        <v>7218039.54</v>
      </c>
      <c r="F99" s="10" t="s">
        <v>62</v>
      </c>
      <c r="G99" s="55" t="str">
        <f>$G$15</f>
        <v>TOTAL</v>
      </c>
      <c r="H99" s="4">
        <f t="shared" si="36"/>
        <v>7218039.5400000028</v>
      </c>
      <c r="I99" s="5">
        <f>VLOOKUP(CONCATENATE($F99," ",$G99),AllocFactorMatrix,(I$4+1),FALSE)*$E99</f>
        <v>4933244.9284201404</v>
      </c>
      <c r="J99" s="5">
        <f>VLOOKUP(CONCATENATE($F99," ",$G99),AllocFactorMatrix,(J$4+1),FALSE)*$E99</f>
        <v>233643.38410303634</v>
      </c>
      <c r="K99" s="5">
        <f>VLOOKUP(CONCATENATE($F99," ",$G99),AllocFactorMatrix,(K$4+1),FALSE)*$E99</f>
        <v>817957.65584333858</v>
      </c>
      <c r="L99" s="5">
        <f>VLOOKUP(CONCATENATE($F99," ",$G99),AllocFactorMatrix,(L$4+1),FALSE)*$E99</f>
        <v>20656.941031960203</v>
      </c>
      <c r="M99" s="5">
        <f>VLOOKUP(CONCATENATE($F99," ",$G99),AllocFactorMatrix,(M$4+1),FALSE)*$E99</f>
        <v>0</v>
      </c>
      <c r="N99" s="5">
        <f t="shared" si="28"/>
        <v>838614.59687529877</v>
      </c>
      <c r="O99" s="5">
        <f>VLOOKUP(CONCATENATE($F99," ",$G99),AllocFactorMatrix,(O$4+1),FALSE)*$E99</f>
        <v>596481.54081752058</v>
      </c>
      <c r="P99" s="5">
        <f>VLOOKUP(CONCATENATE($F99," ",$G99),AllocFactorMatrix,(P$4+1),FALSE)*$E99</f>
        <v>93344.961754608768</v>
      </c>
      <c r="Q99" s="5">
        <f>VLOOKUP(CONCATENATE($F99," ",$G99),AllocFactorMatrix,(Q$4+1),FALSE)*$E99</f>
        <v>0</v>
      </c>
      <c r="R99" s="5">
        <f>VLOOKUP(CONCATENATE($F99," ",$G99),AllocFactorMatrix,(R$4+1),FALSE)*$E99</f>
        <v>0</v>
      </c>
      <c r="S99" s="5">
        <f t="shared" si="26"/>
        <v>689826.50257212936</v>
      </c>
      <c r="T99" s="5">
        <f>VLOOKUP(CONCATENATE($F99," ",$G99),AllocFactorMatrix,(T$4+1),FALSE)*$E99</f>
        <v>20443.518955479092</v>
      </c>
      <c r="U99" s="5">
        <f>VLOOKUP(CONCATENATE($F99," ",$G99),AllocFactorMatrix,(U$4+1),FALSE)*$E99</f>
        <v>288150.85156464955</v>
      </c>
      <c r="V99" s="5">
        <f>VLOOKUP(CONCATENATE($F99," ",$G99),AllocFactorMatrix,(V$4+1),FALSE)*$E99</f>
        <v>0</v>
      </c>
      <c r="W99" s="5">
        <f>VLOOKUP(CONCATENATE($F99," ",$G99),AllocFactorMatrix,(W$4+1),FALSE)*$E99</f>
        <v>0</v>
      </c>
      <c r="X99" s="5">
        <f t="shared" si="38"/>
        <v>308594.37052012864</v>
      </c>
      <c r="Y99" s="5">
        <f>VLOOKUP(CONCATENATE($F99," ",$G99),AllocFactorMatrix,(Y$4+1),FALSE)*$E99</f>
        <v>186280.15711412081</v>
      </c>
      <c r="Z99" s="5">
        <f>VLOOKUP(CONCATENATE($F99," ",$G99),AllocFactorMatrix,(Z$4+1),FALSE)*$E99</f>
        <v>2521.4241471439123</v>
      </c>
      <c r="AA99" s="5">
        <f t="shared" si="34"/>
        <v>188801.58126126471</v>
      </c>
      <c r="AB99" s="5">
        <f>VLOOKUP(CONCATENATE($F99," ",$G99),AllocFactorMatrix,(AB$4+1),FALSE)*$E99</f>
        <v>2407.5402149312258</v>
      </c>
      <c r="AC99" s="5">
        <f>VLOOKUP(CONCATENATE($F99," ",$G99),AllocFactorMatrix,(AC$4+1),FALSE)*$E99</f>
        <v>19383.413482315456</v>
      </c>
      <c r="AD99" s="5">
        <f>VLOOKUP(CONCATENATE($F99," ",$G99),AllocFactorMatrix,(AD$4+1),FALSE)*$E99</f>
        <v>3523.2225507558401</v>
      </c>
    </row>
    <row r="100" spans="4:30" hidden="1" outlineLevel="1">
      <c r="E100" s="52"/>
      <c r="F100" s="52" t="str">
        <f>F107</f>
        <v>DIST_UGLINES</v>
      </c>
      <c r="G100" s="55" t="str">
        <f>$G$8</f>
        <v>PRODUCTION</v>
      </c>
      <c r="H100" s="4">
        <f t="shared" si="36"/>
        <v>0</v>
      </c>
      <c r="I100" s="5">
        <f>VLOOKUP(CONCATENATE($F100," ",$G100),AllocFactorMatrix,(I$4+1),FALSE)*$E107</f>
        <v>0</v>
      </c>
      <c r="J100" s="5">
        <f>VLOOKUP(CONCATENATE($F100," ",$G100),AllocFactorMatrix,(J$4+1),FALSE)*$E107</f>
        <v>0</v>
      </c>
      <c r="K100" s="5">
        <f>VLOOKUP(CONCATENATE($F100," ",$G100),AllocFactorMatrix,(K$4+1),FALSE)*$E107</f>
        <v>0</v>
      </c>
      <c r="L100" s="5">
        <f>VLOOKUP(CONCATENATE($F100," ",$G100),AllocFactorMatrix,(L$4+1),FALSE)*$E107</f>
        <v>0</v>
      </c>
      <c r="M100" s="5">
        <f>VLOOKUP(CONCATENATE($F100," ",$G100),AllocFactorMatrix,(M$4+1),FALSE)*$E107</f>
        <v>0</v>
      </c>
      <c r="N100" s="5">
        <f t="shared" ref="N100:N131" si="39">SUBTOTAL(9,K100:M100)</f>
        <v>0</v>
      </c>
      <c r="O100" s="5">
        <f>VLOOKUP(CONCATENATE($F100," ",$G100),AllocFactorMatrix,(O$4+1),FALSE)*$E107</f>
        <v>0</v>
      </c>
      <c r="P100" s="5">
        <f>VLOOKUP(CONCATENATE($F100," ",$G100),AllocFactorMatrix,(P$4+1),FALSE)*$E107</f>
        <v>0</v>
      </c>
      <c r="Q100" s="5">
        <f>VLOOKUP(CONCATENATE($F100," ",$G100),AllocFactorMatrix,(Q$4+1),FALSE)*$E107</f>
        <v>0</v>
      </c>
      <c r="R100" s="5">
        <f>VLOOKUP(CONCATENATE($F100," ",$G100),AllocFactorMatrix,(R$4+1),FALSE)*$E107</f>
        <v>0</v>
      </c>
      <c r="S100" s="5">
        <f t="shared" si="26"/>
        <v>0</v>
      </c>
      <c r="T100" s="5">
        <f>VLOOKUP(CONCATENATE($F100," ",$G100),AllocFactorMatrix,(T$4+1),FALSE)*$E107</f>
        <v>0</v>
      </c>
      <c r="U100" s="5">
        <f>VLOOKUP(CONCATENATE($F100," ",$G100),AllocFactorMatrix,(U$4+1),FALSE)*$E107</f>
        <v>0</v>
      </c>
      <c r="V100" s="5">
        <f>VLOOKUP(CONCATENATE($F100," ",$G100),AllocFactorMatrix,(V$4+1),FALSE)*$E107</f>
        <v>0</v>
      </c>
      <c r="W100" s="5">
        <f>VLOOKUP(CONCATENATE($F100," ",$G100),AllocFactorMatrix,(W$4+1),FALSE)*$E107</f>
        <v>0</v>
      </c>
      <c r="X100" s="5">
        <f>SUBTOTAL(9,T100:W100)</f>
        <v>0</v>
      </c>
      <c r="Y100" s="5">
        <f>VLOOKUP(CONCATENATE($F100," ",$G100),AllocFactorMatrix,(Y$4+1),FALSE)*$E107</f>
        <v>0</v>
      </c>
      <c r="Z100" s="5">
        <f>VLOOKUP(CONCATENATE($F100," ",$G100),AllocFactorMatrix,(Z$4+1),FALSE)*$E107</f>
        <v>0</v>
      </c>
      <c r="AA100" s="5">
        <f t="shared" si="34"/>
        <v>0</v>
      </c>
      <c r="AB100" s="5">
        <f>VLOOKUP(CONCATENATE($F100," ",$G100),AllocFactorMatrix,(AB$4+1),FALSE)*$E107</f>
        <v>0</v>
      </c>
      <c r="AC100" s="5">
        <f>VLOOKUP(CONCATENATE($F100," ",$G100),AllocFactorMatrix,(AC$4+1),FALSE)*$E107</f>
        <v>0</v>
      </c>
      <c r="AD100" s="5">
        <f>VLOOKUP(CONCATENATE($F100," ",$G100),AllocFactorMatrix,(AD$4+1),FALSE)*$E107</f>
        <v>0</v>
      </c>
    </row>
    <row r="101" spans="4:30" hidden="1" outlineLevel="1">
      <c r="E101" s="52"/>
      <c r="F101" s="52" t="str">
        <f>F107</f>
        <v>DIST_UGLINES</v>
      </c>
      <c r="G101" s="55" t="str">
        <f>$G$9</f>
        <v>BULKTRAN</v>
      </c>
      <c r="H101" s="4">
        <f t="shared" si="36"/>
        <v>0</v>
      </c>
      <c r="I101" s="5">
        <f>VLOOKUP(CONCATENATE($F101," ",$G101),AllocFactorMatrix,(I$4+1),FALSE)*$E107</f>
        <v>0</v>
      </c>
      <c r="J101" s="5">
        <f>VLOOKUP(CONCATENATE($F101," ",$G101),AllocFactorMatrix,(J$4+1),FALSE)*$E107</f>
        <v>0</v>
      </c>
      <c r="K101" s="5">
        <f>VLOOKUP(CONCATENATE($F101," ",$G101),AllocFactorMatrix,(K$4+1),FALSE)*$E107</f>
        <v>0</v>
      </c>
      <c r="L101" s="5">
        <f>VLOOKUP(CONCATENATE($F101," ",$G101),AllocFactorMatrix,(L$4+1),FALSE)*$E107</f>
        <v>0</v>
      </c>
      <c r="M101" s="5">
        <f>VLOOKUP(CONCATENATE($F101," ",$G101),AllocFactorMatrix,(M$4+1),FALSE)*$E107</f>
        <v>0</v>
      </c>
      <c r="N101" s="5">
        <f t="shared" si="39"/>
        <v>0</v>
      </c>
      <c r="O101" s="5">
        <f>VLOOKUP(CONCATENATE($F101," ",$G101),AllocFactorMatrix,(O$4+1),FALSE)*$E107</f>
        <v>0</v>
      </c>
      <c r="P101" s="5">
        <f>VLOOKUP(CONCATENATE($F101," ",$G101),AllocFactorMatrix,(P$4+1),FALSE)*$E107</f>
        <v>0</v>
      </c>
      <c r="Q101" s="5">
        <f>VLOOKUP(CONCATENATE($F101," ",$G101),AllocFactorMatrix,(Q$4+1),FALSE)*$E107</f>
        <v>0</v>
      </c>
      <c r="R101" s="5">
        <f>VLOOKUP(CONCATENATE($F101," ",$G101),AllocFactorMatrix,(R$4+1),FALSE)*$E107</f>
        <v>0</v>
      </c>
      <c r="S101" s="5">
        <f t="shared" si="26"/>
        <v>0</v>
      </c>
      <c r="T101" s="5">
        <f>VLOOKUP(CONCATENATE($F101," ",$G101),AllocFactorMatrix,(T$4+1),FALSE)*$E107</f>
        <v>0</v>
      </c>
      <c r="U101" s="5">
        <f>VLOOKUP(CONCATENATE($F101," ",$G101),AllocFactorMatrix,(U$4+1),FALSE)*$E107</f>
        <v>0</v>
      </c>
      <c r="V101" s="5">
        <f>VLOOKUP(CONCATENATE($F101," ",$G101),AllocFactorMatrix,(V$4+1),FALSE)*$E107</f>
        <v>0</v>
      </c>
      <c r="W101" s="5">
        <f>VLOOKUP(CONCATENATE($F101," ",$G101),AllocFactorMatrix,(W$4+1),FALSE)*$E107</f>
        <v>0</v>
      </c>
      <c r="X101" s="5">
        <f t="shared" ref="X101:X107" si="40">SUBTOTAL(9,T101:W101)</f>
        <v>0</v>
      </c>
      <c r="Y101" s="5">
        <f>VLOOKUP(CONCATENATE($F101," ",$G101),AllocFactorMatrix,(Y$4+1),FALSE)*$E107</f>
        <v>0</v>
      </c>
      <c r="Z101" s="5">
        <f>VLOOKUP(CONCATENATE($F101," ",$G101),AllocFactorMatrix,(Z$4+1),FALSE)*$E107</f>
        <v>0</v>
      </c>
      <c r="AA101" s="5">
        <f t="shared" si="34"/>
        <v>0</v>
      </c>
      <c r="AB101" s="5">
        <f>VLOOKUP(CONCATENATE($F101," ",$G101),AllocFactorMatrix,(AB$4+1),FALSE)*$E107</f>
        <v>0</v>
      </c>
      <c r="AC101" s="5">
        <f>VLOOKUP(CONCATENATE($F101," ",$G101),AllocFactorMatrix,(AC$4+1),FALSE)*$E107</f>
        <v>0</v>
      </c>
      <c r="AD101" s="5">
        <f>VLOOKUP(CONCATENATE($F101," ",$G101),AllocFactorMatrix,(AD$4+1),FALSE)*$E107</f>
        <v>0</v>
      </c>
    </row>
    <row r="102" spans="4:30" hidden="1" outlineLevel="1">
      <c r="E102" s="52"/>
      <c r="F102" s="52" t="str">
        <f>F107</f>
        <v>DIST_UGLINES</v>
      </c>
      <c r="G102" s="55" t="str">
        <f>$G$10</f>
        <v>SUBTRAN</v>
      </c>
      <c r="H102" s="4">
        <f t="shared" si="36"/>
        <v>0</v>
      </c>
      <c r="I102" s="5">
        <f>VLOOKUP(CONCATENATE($F102," ",$G102),AllocFactorMatrix,(I$4+1),FALSE)*$E107</f>
        <v>0</v>
      </c>
      <c r="J102" s="5">
        <f>VLOOKUP(CONCATENATE($F102," ",$G102),AllocFactorMatrix,(J$4+1),FALSE)*$E107</f>
        <v>0</v>
      </c>
      <c r="K102" s="5">
        <f>VLOOKUP(CONCATENATE($F102," ",$G102),AllocFactorMatrix,(K$4+1),FALSE)*$E107</f>
        <v>0</v>
      </c>
      <c r="L102" s="5">
        <f>VLOOKUP(CONCATENATE($F102," ",$G102),AllocFactorMatrix,(L$4+1),FALSE)*$E107</f>
        <v>0</v>
      </c>
      <c r="M102" s="5">
        <f>VLOOKUP(CONCATENATE($F102," ",$G102),AllocFactorMatrix,(M$4+1),FALSE)*$E107</f>
        <v>0</v>
      </c>
      <c r="N102" s="5">
        <f t="shared" si="39"/>
        <v>0</v>
      </c>
      <c r="O102" s="5">
        <f>VLOOKUP(CONCATENATE($F102," ",$G102),AllocFactorMatrix,(O$4+1),FALSE)*$E107</f>
        <v>0</v>
      </c>
      <c r="P102" s="5">
        <f>VLOOKUP(CONCATENATE($F102," ",$G102),AllocFactorMatrix,(P$4+1),FALSE)*$E107</f>
        <v>0</v>
      </c>
      <c r="Q102" s="5">
        <f>VLOOKUP(CONCATENATE($F102," ",$G102),AllocFactorMatrix,(Q$4+1),FALSE)*$E107</f>
        <v>0</v>
      </c>
      <c r="R102" s="5">
        <f>VLOOKUP(CONCATENATE($F102," ",$G102),AllocFactorMatrix,(R$4+1),FALSE)*$E107</f>
        <v>0</v>
      </c>
      <c r="S102" s="5">
        <f t="shared" si="26"/>
        <v>0</v>
      </c>
      <c r="T102" s="5">
        <f>VLOOKUP(CONCATENATE($F102," ",$G102),AllocFactorMatrix,(T$4+1),FALSE)*$E107</f>
        <v>0</v>
      </c>
      <c r="U102" s="5">
        <f>VLOOKUP(CONCATENATE($F102," ",$G102),AllocFactorMatrix,(U$4+1),FALSE)*$E107</f>
        <v>0</v>
      </c>
      <c r="V102" s="5">
        <f>VLOOKUP(CONCATENATE($F102," ",$G102),AllocFactorMatrix,(V$4+1),FALSE)*$E107</f>
        <v>0</v>
      </c>
      <c r="W102" s="5">
        <f>VLOOKUP(CONCATENATE($F102," ",$G102),AllocFactorMatrix,(W$4+1),FALSE)*$E107</f>
        <v>0</v>
      </c>
      <c r="X102" s="5">
        <f t="shared" si="40"/>
        <v>0</v>
      </c>
      <c r="Y102" s="5">
        <f>VLOOKUP(CONCATENATE($F102," ",$G102),AllocFactorMatrix,(Y$4+1),FALSE)*$E107</f>
        <v>0</v>
      </c>
      <c r="Z102" s="5">
        <f>VLOOKUP(CONCATENATE($F102," ",$G102),AllocFactorMatrix,(Z$4+1),FALSE)*$E107</f>
        <v>0</v>
      </c>
      <c r="AA102" s="5">
        <f t="shared" si="34"/>
        <v>0</v>
      </c>
      <c r="AB102" s="5">
        <f>VLOOKUP(CONCATENATE($F102," ",$G102),AllocFactorMatrix,(AB$4+1),FALSE)*$E107</f>
        <v>0</v>
      </c>
      <c r="AC102" s="5">
        <f>VLOOKUP(CONCATENATE($F102," ",$G102),AllocFactorMatrix,(AC$4+1),FALSE)*$E107</f>
        <v>0</v>
      </c>
      <c r="AD102" s="5">
        <f>VLOOKUP(CONCATENATE($F102," ",$G102),AllocFactorMatrix,(AD$4+1),FALSE)*$E107</f>
        <v>0</v>
      </c>
    </row>
    <row r="103" spans="4:30" hidden="1" outlineLevel="1">
      <c r="E103" s="52"/>
      <c r="F103" s="52" t="str">
        <f>F107</f>
        <v>DIST_UGLINES</v>
      </c>
      <c r="G103" s="55" t="str">
        <f>$G$11</f>
        <v>DISTPRI</v>
      </c>
      <c r="H103" s="4">
        <f t="shared" si="36"/>
        <v>8972306.4318250027</v>
      </c>
      <c r="I103" s="5">
        <f>VLOOKUP(CONCATENATE($F103," ",$G103),AllocFactorMatrix,(I$4+1),FALSE)*$E107</f>
        <v>5996575.0619897051</v>
      </c>
      <c r="J103" s="5">
        <f>VLOOKUP(CONCATENATE($F103," ",$G103),AllocFactorMatrix,(J$4+1),FALSE)*$E107</f>
        <v>282662.8941414904</v>
      </c>
      <c r="K103" s="5">
        <f>VLOOKUP(CONCATENATE($F103," ",$G103),AllocFactorMatrix,(K$4+1),FALSE)*$E107</f>
        <v>1026366.3165997049</v>
      </c>
      <c r="L103" s="5">
        <f>VLOOKUP(CONCATENATE($F103," ",$G103),AllocFactorMatrix,(L$4+1),FALSE)*$E107</f>
        <v>31720.059811857398</v>
      </c>
      <c r="M103" s="5">
        <f>VLOOKUP(CONCATENATE($F103," ",$G103),AllocFactorMatrix,(M$4+1),FALSE)*$E107</f>
        <v>0</v>
      </c>
      <c r="N103" s="5">
        <f t="shared" si="39"/>
        <v>1058086.3764115623</v>
      </c>
      <c r="O103" s="5">
        <f>VLOOKUP(CONCATENATE($F103," ",$G103),AllocFactorMatrix,(O$4+1),FALSE)*$E107</f>
        <v>769595.3439566117</v>
      </c>
      <c r="P103" s="5">
        <f>VLOOKUP(CONCATENATE($F103," ",$G103),AllocFactorMatrix,(P$4+1),FALSE)*$E107</f>
        <v>143337.18460108136</v>
      </c>
      <c r="Q103" s="5">
        <f>VLOOKUP(CONCATENATE($F103," ",$G103),AllocFactorMatrix,(Q$4+1),FALSE)*$E107</f>
        <v>0</v>
      </c>
      <c r="R103" s="5">
        <f>VLOOKUP(CONCATENATE($F103," ",$G103),AllocFactorMatrix,(R$4+1),FALSE)*$E107</f>
        <v>0</v>
      </c>
      <c r="S103" s="5">
        <f t="shared" si="26"/>
        <v>912932.52855769312</v>
      </c>
      <c r="T103" s="5">
        <f>VLOOKUP(CONCATENATE($F103," ",$G103),AllocFactorMatrix,(T$4+1),FALSE)*$E107</f>
        <v>27435.59974649447</v>
      </c>
      <c r="U103" s="5">
        <f>VLOOKUP(CONCATENATE($F103," ",$G103),AllocFactorMatrix,(U$4+1),FALSE)*$E107</f>
        <v>442474.14137101732</v>
      </c>
      <c r="V103" s="5">
        <f>VLOOKUP(CONCATENATE($F103," ",$G103),AllocFactorMatrix,(V$4+1),FALSE)*$E107</f>
        <v>0</v>
      </c>
      <c r="W103" s="5">
        <f>VLOOKUP(CONCATENATE($F103," ",$G103),AllocFactorMatrix,(W$4+1),FALSE)*$E107</f>
        <v>0</v>
      </c>
      <c r="X103" s="5">
        <f t="shared" si="40"/>
        <v>469909.74111751182</v>
      </c>
      <c r="Y103" s="5">
        <f>VLOOKUP(CONCATENATE($F103," ",$G103),AllocFactorMatrix,(Y$4+1),FALSE)*$E107</f>
        <v>232068.36343027675</v>
      </c>
      <c r="Z103" s="5">
        <f>VLOOKUP(CONCATENATE($F103," ",$G103),AllocFactorMatrix,(Z$4+1),FALSE)*$E107</f>
        <v>3871.8087365754027</v>
      </c>
      <c r="AA103" s="5">
        <f t="shared" si="34"/>
        <v>235940.17216685213</v>
      </c>
      <c r="AB103" s="5">
        <f>VLOOKUP(CONCATENATE($F103," ",$G103),AllocFactorMatrix,(AB$4+1),FALSE)*$E107</f>
        <v>3136.8138284228476</v>
      </c>
      <c r="AC103" s="5">
        <f>VLOOKUP(CONCATENATE($F103," ",$G103),AllocFactorMatrix,(AC$4+1),FALSE)*$E107</f>
        <v>10746.288379968833</v>
      </c>
      <c r="AD103" s="5">
        <f>VLOOKUP(CONCATENATE($F103," ",$G103),AllocFactorMatrix,(AD$4+1),FALSE)*$E107</f>
        <v>2316.5552317932902</v>
      </c>
    </row>
    <row r="104" spans="4:30" hidden="1" outlineLevel="1">
      <c r="E104" s="52"/>
      <c r="F104" s="52" t="str">
        <f>F107</f>
        <v>DIST_UGLINES</v>
      </c>
      <c r="G104" s="55" t="str">
        <f>$G$12</f>
        <v>DISTSEC</v>
      </c>
      <c r="H104" s="4">
        <f t="shared" si="36"/>
        <v>2111456.9181750002</v>
      </c>
      <c r="I104" s="5">
        <f>VLOOKUP(CONCATENATE($F104," ",$G104),AllocFactorMatrix,(I$4+1),FALSE)*$E107</f>
        <v>1578739.4027183279</v>
      </c>
      <c r="J104" s="5">
        <f>VLOOKUP(CONCATENATE($F104," ",$G104),AllocFactorMatrix,(J$4+1),FALSE)*$E107</f>
        <v>76111.529764090839</v>
      </c>
      <c r="K104" s="5">
        <f>VLOOKUP(CONCATENATE($F104," ",$G104),AllocFactorMatrix,(K$4+1),FALSE)*$E107</f>
        <v>229660.20382142157</v>
      </c>
      <c r="L104" s="5">
        <f>VLOOKUP(CONCATENATE($F104," ",$G104),AllocFactorMatrix,(L$4+1),FALSE)*$E107</f>
        <v>0</v>
      </c>
      <c r="M104" s="5">
        <f>VLOOKUP(CONCATENATE($F104," ",$G104),AllocFactorMatrix,(M$4+1),FALSE)*$E107</f>
        <v>0</v>
      </c>
      <c r="N104" s="5">
        <f t="shared" si="39"/>
        <v>229660.20382142157</v>
      </c>
      <c r="O104" s="5">
        <f>VLOOKUP(CONCATENATE($F104," ",$G104),AllocFactorMatrix,(O$4+1),FALSE)*$E107</f>
        <v>146340.37576719071</v>
      </c>
      <c r="P104" s="5">
        <f>VLOOKUP(CONCATENATE($F104," ",$G104),AllocFactorMatrix,(P$4+1),FALSE)*$E107</f>
        <v>0</v>
      </c>
      <c r="Q104" s="5">
        <f>VLOOKUP(CONCATENATE($F104," ",$G104),AllocFactorMatrix,(Q$4+1),FALSE)*$E107</f>
        <v>0</v>
      </c>
      <c r="R104" s="5">
        <f>VLOOKUP(CONCATENATE($F104," ",$G104),AllocFactorMatrix,(R$4+1),FALSE)*$E107</f>
        <v>0</v>
      </c>
      <c r="S104" s="5">
        <f t="shared" si="26"/>
        <v>146340.37576719071</v>
      </c>
      <c r="T104" s="5">
        <f>VLOOKUP(CONCATENATE($F104," ",$G104),AllocFactorMatrix,(T$4+1),FALSE)*$E107</f>
        <v>3956.7367581860599</v>
      </c>
      <c r="U104" s="5">
        <f>VLOOKUP(CONCATENATE($F104," ",$G104),AllocFactorMatrix,(U$4+1),FALSE)*$E107</f>
        <v>0</v>
      </c>
      <c r="V104" s="5">
        <f>VLOOKUP(CONCATENATE($F104," ",$G104),AllocFactorMatrix,(V$4+1),FALSE)*$E107</f>
        <v>0</v>
      </c>
      <c r="W104" s="5">
        <f>VLOOKUP(CONCATENATE($F104," ",$G104),AllocFactorMatrix,(W$4+1),FALSE)*$E107</f>
        <v>0</v>
      </c>
      <c r="X104" s="5">
        <f t="shared" si="40"/>
        <v>3956.7367581860599</v>
      </c>
      <c r="Y104" s="5">
        <f>VLOOKUP(CONCATENATE($F104," ",$G104),AllocFactorMatrix,(Y$4+1),FALSE)*$E107</f>
        <v>53976.783151690266</v>
      </c>
      <c r="Z104" s="5">
        <f>VLOOKUP(CONCATENATE($F104," ",$G104),AllocFactorMatrix,(Z$4+1),FALSE)*$E107</f>
        <v>0</v>
      </c>
      <c r="AA104" s="5">
        <f t="shared" si="34"/>
        <v>53976.783151690266</v>
      </c>
      <c r="AB104" s="5">
        <f>VLOOKUP(CONCATENATE($F104," ",$G104),AllocFactorMatrix,(AB$4+1),FALSE)*$E107</f>
        <v>560.11881513341677</v>
      </c>
      <c r="AC104" s="5">
        <f>VLOOKUP(CONCATENATE($F104," ",$G104),AllocFactorMatrix,(AC$4+1),FALSE)*$E107</f>
        <v>19018.18807691463</v>
      </c>
      <c r="AD104" s="5">
        <f>VLOOKUP(CONCATENATE($F104," ",$G104),AllocFactorMatrix,(AD$4+1),FALSE)*$E107</f>
        <v>3093.5793020445635</v>
      </c>
    </row>
    <row r="105" spans="4:30" hidden="1" outlineLevel="1">
      <c r="E105" s="52"/>
      <c r="F105" s="52" t="str">
        <f>F107</f>
        <v>DIST_UGLINES</v>
      </c>
      <c r="G105" s="55" t="str">
        <f>$G$13</f>
        <v>ENERGY</v>
      </c>
      <c r="H105" s="4">
        <f t="shared" si="36"/>
        <v>0</v>
      </c>
      <c r="I105" s="5">
        <f>VLOOKUP(CONCATENATE($F105," ",$G105),AllocFactorMatrix,(I$4+1),FALSE)*$E107</f>
        <v>0</v>
      </c>
      <c r="J105" s="5">
        <f>VLOOKUP(CONCATENATE($F105," ",$G105),AllocFactorMatrix,(J$4+1),FALSE)*$E107</f>
        <v>0</v>
      </c>
      <c r="K105" s="5">
        <f>VLOOKUP(CONCATENATE($F105," ",$G105),AllocFactorMatrix,(K$4+1),FALSE)*$E107</f>
        <v>0</v>
      </c>
      <c r="L105" s="5">
        <f>VLOOKUP(CONCATENATE($F105," ",$G105),AllocFactorMatrix,(L$4+1),FALSE)*$E107</f>
        <v>0</v>
      </c>
      <c r="M105" s="5">
        <f>VLOOKUP(CONCATENATE($F105," ",$G105),AllocFactorMatrix,(M$4+1),FALSE)*$E107</f>
        <v>0</v>
      </c>
      <c r="N105" s="5">
        <f t="shared" si="39"/>
        <v>0</v>
      </c>
      <c r="O105" s="5">
        <f>VLOOKUP(CONCATENATE($F105," ",$G105),AllocFactorMatrix,(O$4+1),FALSE)*$E107</f>
        <v>0</v>
      </c>
      <c r="P105" s="5">
        <f>VLOOKUP(CONCATENATE($F105," ",$G105),AllocFactorMatrix,(P$4+1),FALSE)*$E107</f>
        <v>0</v>
      </c>
      <c r="Q105" s="5">
        <f>VLOOKUP(CONCATENATE($F105," ",$G105),AllocFactorMatrix,(Q$4+1),FALSE)*$E107</f>
        <v>0</v>
      </c>
      <c r="R105" s="5">
        <f>VLOOKUP(CONCATENATE($F105," ",$G105),AllocFactorMatrix,(R$4+1),FALSE)*$E107</f>
        <v>0</v>
      </c>
      <c r="S105" s="5">
        <f t="shared" si="26"/>
        <v>0</v>
      </c>
      <c r="T105" s="5">
        <f>VLOOKUP(CONCATENATE($F105," ",$G105),AllocFactorMatrix,(T$4+1),FALSE)*$E107</f>
        <v>0</v>
      </c>
      <c r="U105" s="5">
        <f>VLOOKUP(CONCATENATE($F105," ",$G105),AllocFactorMatrix,(U$4+1),FALSE)*$E107</f>
        <v>0</v>
      </c>
      <c r="V105" s="5">
        <f>VLOOKUP(CONCATENATE($F105," ",$G105),AllocFactorMatrix,(V$4+1),FALSE)*$E107</f>
        <v>0</v>
      </c>
      <c r="W105" s="5">
        <f>VLOOKUP(CONCATENATE($F105," ",$G105),AllocFactorMatrix,(W$4+1),FALSE)*$E107</f>
        <v>0</v>
      </c>
      <c r="X105" s="5">
        <f t="shared" si="40"/>
        <v>0</v>
      </c>
      <c r="Y105" s="5">
        <f>VLOOKUP(CONCATENATE($F105," ",$G105),AllocFactorMatrix,(Y$4+1),FALSE)*$E107</f>
        <v>0</v>
      </c>
      <c r="Z105" s="5">
        <f>VLOOKUP(CONCATENATE($F105," ",$G105),AllocFactorMatrix,(Z$4+1),FALSE)*$E107</f>
        <v>0</v>
      </c>
      <c r="AA105" s="5">
        <f t="shared" si="34"/>
        <v>0</v>
      </c>
      <c r="AB105" s="5">
        <f>VLOOKUP(CONCATENATE($F105," ",$G105),AllocFactorMatrix,(AB$4+1),FALSE)*$E107</f>
        <v>0</v>
      </c>
      <c r="AC105" s="5">
        <f>VLOOKUP(CONCATENATE($F105," ",$G105),AllocFactorMatrix,(AC$4+1),FALSE)*$E107</f>
        <v>0</v>
      </c>
      <c r="AD105" s="5">
        <f>VLOOKUP(CONCATENATE($F105," ",$G105),AllocFactorMatrix,(AD$4+1),FALSE)*$E107</f>
        <v>0</v>
      </c>
    </row>
    <row r="106" spans="4:30" hidden="1" outlineLevel="1">
      <c r="E106" s="52"/>
      <c r="F106" s="52" t="str">
        <f>F107</f>
        <v>DIST_UGLINES</v>
      </c>
      <c r="G106" s="55" t="str">
        <f>$G$14</f>
        <v>CUSTOMER</v>
      </c>
      <c r="H106" s="4">
        <f t="shared" si="36"/>
        <v>0</v>
      </c>
      <c r="I106" s="5">
        <f>VLOOKUP(CONCATENATE($F106," ",$G106),AllocFactorMatrix,(I$4+1),FALSE)*$E107</f>
        <v>0</v>
      </c>
      <c r="J106" s="5">
        <f>VLOOKUP(CONCATENATE($F106," ",$G106),AllocFactorMatrix,(J$4+1),FALSE)*$E107</f>
        <v>0</v>
      </c>
      <c r="K106" s="5">
        <f>VLOOKUP(CONCATENATE($F106," ",$G106),AllocFactorMatrix,(K$4+1),FALSE)*$E107</f>
        <v>0</v>
      </c>
      <c r="L106" s="5">
        <f>VLOOKUP(CONCATENATE($F106," ",$G106),AllocFactorMatrix,(L$4+1),FALSE)*$E107</f>
        <v>0</v>
      </c>
      <c r="M106" s="5">
        <f>VLOOKUP(CONCATENATE($F106," ",$G106),AllocFactorMatrix,(M$4+1),FALSE)*$E107</f>
        <v>0</v>
      </c>
      <c r="N106" s="5">
        <f t="shared" si="39"/>
        <v>0</v>
      </c>
      <c r="O106" s="5">
        <f>VLOOKUP(CONCATENATE($F106," ",$G106),AllocFactorMatrix,(O$4+1),FALSE)*$E107</f>
        <v>0</v>
      </c>
      <c r="P106" s="5">
        <f>VLOOKUP(CONCATENATE($F106," ",$G106),AllocFactorMatrix,(P$4+1),FALSE)*$E107</f>
        <v>0</v>
      </c>
      <c r="Q106" s="5">
        <f>VLOOKUP(CONCATENATE($F106," ",$G106),AllocFactorMatrix,(Q$4+1),FALSE)*$E107</f>
        <v>0</v>
      </c>
      <c r="R106" s="5">
        <f>VLOOKUP(CONCATENATE($F106," ",$G106),AllocFactorMatrix,(R$4+1),FALSE)*$E107</f>
        <v>0</v>
      </c>
      <c r="S106" s="5">
        <f t="shared" si="26"/>
        <v>0</v>
      </c>
      <c r="T106" s="5">
        <f>VLOOKUP(CONCATENATE($F106," ",$G106),AllocFactorMatrix,(T$4+1),FALSE)*$E107</f>
        <v>0</v>
      </c>
      <c r="U106" s="5">
        <f>VLOOKUP(CONCATENATE($F106," ",$G106),AllocFactorMatrix,(U$4+1),FALSE)*$E107</f>
        <v>0</v>
      </c>
      <c r="V106" s="5">
        <f>VLOOKUP(CONCATENATE($F106," ",$G106),AllocFactorMatrix,(V$4+1),FALSE)*$E107</f>
        <v>0</v>
      </c>
      <c r="W106" s="5">
        <f>VLOOKUP(CONCATENATE($F106," ",$G106),AllocFactorMatrix,(W$4+1),FALSE)*$E107</f>
        <v>0</v>
      </c>
      <c r="X106" s="5">
        <f t="shared" si="40"/>
        <v>0</v>
      </c>
      <c r="Y106" s="5">
        <f>VLOOKUP(CONCATENATE($F106," ",$G106),AllocFactorMatrix,(Y$4+1),FALSE)*$E107</f>
        <v>0</v>
      </c>
      <c r="Z106" s="5">
        <f>VLOOKUP(CONCATENATE($F106," ",$G106),AllocFactorMatrix,(Z$4+1),FALSE)*$E107</f>
        <v>0</v>
      </c>
      <c r="AA106" s="5">
        <f t="shared" si="34"/>
        <v>0</v>
      </c>
      <c r="AB106" s="5">
        <f>VLOOKUP(CONCATENATE($F106," ",$G106),AllocFactorMatrix,(AB$4+1),FALSE)*$E107</f>
        <v>0</v>
      </c>
      <c r="AC106" s="5">
        <f>VLOOKUP(CONCATENATE($F106," ",$G106),AllocFactorMatrix,(AC$4+1),FALSE)*$E107</f>
        <v>0</v>
      </c>
      <c r="AD106" s="5">
        <f>VLOOKUP(CONCATENATE($F106," ",$G106),AllocFactorMatrix,(AD$4+1),FALSE)*$E107</f>
        <v>0</v>
      </c>
    </row>
    <row r="107" spans="4:30" collapsed="1">
      <c r="D107" s="1" t="s">
        <v>94</v>
      </c>
      <c r="E107" s="57">
        <f>10922889+160874.35</f>
        <v>11083763.35</v>
      </c>
      <c r="F107" s="10" t="s">
        <v>62</v>
      </c>
      <c r="G107" s="55" t="str">
        <f>$G$15</f>
        <v>TOTAL</v>
      </c>
      <c r="H107" s="4">
        <f t="shared" si="36"/>
        <v>11083763.35</v>
      </c>
      <c r="I107" s="5">
        <f>VLOOKUP(CONCATENATE($F107," ",$G107),AllocFactorMatrix,(I$4+1),FALSE)*$E107</f>
        <v>7575314.464708033</v>
      </c>
      <c r="J107" s="5">
        <f>VLOOKUP(CONCATENATE($F107," ",$G107),AllocFactorMatrix,(J$4+1),FALSE)*$E107</f>
        <v>358774.42390558124</v>
      </c>
      <c r="K107" s="5">
        <f>VLOOKUP(CONCATENATE($F107," ",$G107),AllocFactorMatrix,(K$4+1),FALSE)*$E107</f>
        <v>1256026.5204211266</v>
      </c>
      <c r="L107" s="5">
        <f>VLOOKUP(CONCATENATE($F107," ",$G107),AllocFactorMatrix,(L$4+1),FALSE)*$E107</f>
        <v>31720.059811857398</v>
      </c>
      <c r="M107" s="5">
        <f>VLOOKUP(CONCATENATE($F107," ",$G107),AllocFactorMatrix,(M$4+1),FALSE)*$E107</f>
        <v>0</v>
      </c>
      <c r="N107" s="5">
        <f t="shared" si="39"/>
        <v>1287746.5802329839</v>
      </c>
      <c r="O107" s="5">
        <f>VLOOKUP(CONCATENATE($F107," ",$G107),AllocFactorMatrix,(O$4+1),FALSE)*$E107</f>
        <v>915935.71972380241</v>
      </c>
      <c r="P107" s="5">
        <f>VLOOKUP(CONCATENATE($F107," ",$G107),AllocFactorMatrix,(P$4+1),FALSE)*$E107</f>
        <v>143337.18460108136</v>
      </c>
      <c r="Q107" s="5">
        <f>VLOOKUP(CONCATENATE($F107," ",$G107),AllocFactorMatrix,(Q$4+1),FALSE)*$E107</f>
        <v>0</v>
      </c>
      <c r="R107" s="5">
        <f>VLOOKUP(CONCATENATE($F107," ",$G107),AllocFactorMatrix,(R$4+1),FALSE)*$E107</f>
        <v>0</v>
      </c>
      <c r="S107" s="5">
        <f t="shared" si="26"/>
        <v>1059272.9043248838</v>
      </c>
      <c r="T107" s="5">
        <f>VLOOKUP(CONCATENATE($F107," ",$G107),AllocFactorMatrix,(T$4+1),FALSE)*$E107</f>
        <v>31392.336504680527</v>
      </c>
      <c r="U107" s="5">
        <f>VLOOKUP(CONCATENATE($F107," ",$G107),AllocFactorMatrix,(U$4+1),FALSE)*$E107</f>
        <v>442474.14137101732</v>
      </c>
      <c r="V107" s="5">
        <f>VLOOKUP(CONCATENATE($F107," ",$G107),AllocFactorMatrix,(V$4+1),FALSE)*$E107</f>
        <v>0</v>
      </c>
      <c r="W107" s="5">
        <f>VLOOKUP(CONCATENATE($F107," ",$G107),AllocFactorMatrix,(W$4+1),FALSE)*$E107</f>
        <v>0</v>
      </c>
      <c r="X107" s="5">
        <f t="shared" si="40"/>
        <v>473866.47787569783</v>
      </c>
      <c r="Y107" s="5">
        <f>VLOOKUP(CONCATENATE($F107," ",$G107),AllocFactorMatrix,(Y$4+1),FALSE)*$E107</f>
        <v>286045.14658196701</v>
      </c>
      <c r="Z107" s="5">
        <f>VLOOKUP(CONCATENATE($F107," ",$G107),AllocFactorMatrix,(Z$4+1),FALSE)*$E107</f>
        <v>3871.8087365754027</v>
      </c>
      <c r="AA107" s="5">
        <f t="shared" si="34"/>
        <v>289916.95531854243</v>
      </c>
      <c r="AB107" s="5">
        <f>VLOOKUP(CONCATENATE($F107," ",$G107),AllocFactorMatrix,(AB$4+1),FALSE)*$E107</f>
        <v>3696.9326435562643</v>
      </c>
      <c r="AC107" s="5">
        <f>VLOOKUP(CONCATENATE($F107," ",$G107),AllocFactorMatrix,(AC$4+1),FALSE)*$E107</f>
        <v>29764.476456883462</v>
      </c>
      <c r="AD107" s="5">
        <f>VLOOKUP(CONCATENATE($F107," ",$G107),AllocFactorMatrix,(AD$4+1),FALSE)*$E107</f>
        <v>5410.1345338378533</v>
      </c>
    </row>
    <row r="108" spans="4:30" hidden="1" outlineLevel="1">
      <c r="E108" s="52"/>
      <c r="F108" s="52" t="str">
        <f>F115</f>
        <v>DIST_TRANSF</v>
      </c>
      <c r="G108" s="55" t="str">
        <f>$G$8</f>
        <v>PRODUCTION</v>
      </c>
      <c r="H108" s="4">
        <f t="shared" si="36"/>
        <v>0</v>
      </c>
      <c r="I108" s="5">
        <f>VLOOKUP(CONCATENATE($F108," ",$G108),AllocFactorMatrix,(I$4+1),FALSE)*$E115</f>
        <v>0</v>
      </c>
      <c r="J108" s="5">
        <f>VLOOKUP(CONCATENATE($F108," ",$G108),AllocFactorMatrix,(J$4+1),FALSE)*$E115</f>
        <v>0</v>
      </c>
      <c r="K108" s="5">
        <f>VLOOKUP(CONCATENATE($F108," ",$G108),AllocFactorMatrix,(K$4+1),FALSE)*$E115</f>
        <v>0</v>
      </c>
      <c r="L108" s="5">
        <f>VLOOKUP(CONCATENATE($F108," ",$G108),AllocFactorMatrix,(L$4+1),FALSE)*$E115</f>
        <v>0</v>
      </c>
      <c r="M108" s="5">
        <f>VLOOKUP(CONCATENATE($F108," ",$G108),AllocFactorMatrix,(M$4+1),FALSE)*$E115</f>
        <v>0</v>
      </c>
      <c r="N108" s="5">
        <f t="shared" si="39"/>
        <v>0</v>
      </c>
      <c r="O108" s="5">
        <f>VLOOKUP(CONCATENATE($F108," ",$G108),AllocFactorMatrix,(O$4+1),FALSE)*$E115</f>
        <v>0</v>
      </c>
      <c r="P108" s="5">
        <f>VLOOKUP(CONCATENATE($F108," ",$G108),AllocFactorMatrix,(P$4+1),FALSE)*$E115</f>
        <v>0</v>
      </c>
      <c r="Q108" s="5">
        <f>VLOOKUP(CONCATENATE($F108," ",$G108),AllocFactorMatrix,(Q$4+1),FALSE)*$E115</f>
        <v>0</v>
      </c>
      <c r="R108" s="5">
        <f>VLOOKUP(CONCATENATE($F108," ",$G108),AllocFactorMatrix,(R$4+1),FALSE)*$E115</f>
        <v>0</v>
      </c>
      <c r="S108" s="5">
        <f t="shared" si="26"/>
        <v>0</v>
      </c>
      <c r="T108" s="5">
        <f>VLOOKUP(CONCATENATE($F108," ",$G108),AllocFactorMatrix,(T$4+1),FALSE)*$E115</f>
        <v>0</v>
      </c>
      <c r="U108" s="5">
        <f>VLOOKUP(CONCATENATE($F108," ",$G108),AllocFactorMatrix,(U$4+1),FALSE)*$E115</f>
        <v>0</v>
      </c>
      <c r="V108" s="5">
        <f>VLOOKUP(CONCATENATE($F108," ",$G108),AllocFactorMatrix,(V$4+1),FALSE)*$E115</f>
        <v>0</v>
      </c>
      <c r="W108" s="5">
        <f>VLOOKUP(CONCATENATE($F108," ",$G108),AllocFactorMatrix,(W$4+1),FALSE)*$E115</f>
        <v>0</v>
      </c>
      <c r="X108" s="5">
        <f>SUBTOTAL(9,T108:W108)</f>
        <v>0</v>
      </c>
      <c r="Y108" s="5">
        <f>VLOOKUP(CONCATENATE($F108," ",$G108),AllocFactorMatrix,(Y$4+1),FALSE)*$E115</f>
        <v>0</v>
      </c>
      <c r="Z108" s="5">
        <f>VLOOKUP(CONCATENATE($F108," ",$G108),AllocFactorMatrix,(Z$4+1),FALSE)*$E115</f>
        <v>0</v>
      </c>
      <c r="AA108" s="5">
        <f t="shared" ref="AA108:AA139" si="41">SUBTOTAL(9,Y108:Z108)</f>
        <v>0</v>
      </c>
      <c r="AB108" s="5">
        <f>VLOOKUP(CONCATENATE($F108," ",$G108),AllocFactorMatrix,(AB$4+1),FALSE)*$E115</f>
        <v>0</v>
      </c>
      <c r="AC108" s="5">
        <f>VLOOKUP(CONCATENATE($F108," ",$G108),AllocFactorMatrix,(AC$4+1),FALSE)*$E115</f>
        <v>0</v>
      </c>
      <c r="AD108" s="5">
        <f>VLOOKUP(CONCATENATE($F108," ",$G108),AllocFactorMatrix,(AD$4+1),FALSE)*$E115</f>
        <v>0</v>
      </c>
    </row>
    <row r="109" spans="4:30" hidden="1" outlineLevel="1">
      <c r="E109" s="52"/>
      <c r="F109" s="52" t="str">
        <f>F115</f>
        <v>DIST_TRANSF</v>
      </c>
      <c r="G109" s="55" t="str">
        <f>$G$9</f>
        <v>BULKTRAN</v>
      </c>
      <c r="H109" s="4">
        <f t="shared" si="36"/>
        <v>0</v>
      </c>
      <c r="I109" s="5">
        <f>VLOOKUP(CONCATENATE($F109," ",$G109),AllocFactorMatrix,(I$4+1),FALSE)*$E115</f>
        <v>0</v>
      </c>
      <c r="J109" s="5">
        <f>VLOOKUP(CONCATENATE($F109," ",$G109),AllocFactorMatrix,(J$4+1),FALSE)*$E115</f>
        <v>0</v>
      </c>
      <c r="K109" s="5">
        <f>VLOOKUP(CONCATENATE($F109," ",$G109),AllocFactorMatrix,(K$4+1),FALSE)*$E115</f>
        <v>0</v>
      </c>
      <c r="L109" s="5">
        <f>VLOOKUP(CONCATENATE($F109," ",$G109),AllocFactorMatrix,(L$4+1),FALSE)*$E115</f>
        <v>0</v>
      </c>
      <c r="M109" s="5">
        <f>VLOOKUP(CONCATENATE($F109," ",$G109),AllocFactorMatrix,(M$4+1),FALSE)*$E115</f>
        <v>0</v>
      </c>
      <c r="N109" s="5">
        <f t="shared" si="39"/>
        <v>0</v>
      </c>
      <c r="O109" s="5">
        <f>VLOOKUP(CONCATENATE($F109," ",$G109),AllocFactorMatrix,(O$4+1),FALSE)*$E115</f>
        <v>0</v>
      </c>
      <c r="P109" s="5">
        <f>VLOOKUP(CONCATENATE($F109," ",$G109),AllocFactorMatrix,(P$4+1),FALSE)*$E115</f>
        <v>0</v>
      </c>
      <c r="Q109" s="5">
        <f>VLOOKUP(CONCATENATE($F109," ",$G109),AllocFactorMatrix,(Q$4+1),FALSE)*$E115</f>
        <v>0</v>
      </c>
      <c r="R109" s="5">
        <f>VLOOKUP(CONCATENATE($F109," ",$G109),AllocFactorMatrix,(R$4+1),FALSE)*$E115</f>
        <v>0</v>
      </c>
      <c r="S109" s="5">
        <f t="shared" ref="S109:S147" si="42">SUBTOTAL(9,O109:R109)</f>
        <v>0</v>
      </c>
      <c r="T109" s="5">
        <f>VLOOKUP(CONCATENATE($F109," ",$G109),AllocFactorMatrix,(T$4+1),FALSE)*$E115</f>
        <v>0</v>
      </c>
      <c r="U109" s="5">
        <f>VLOOKUP(CONCATENATE($F109," ",$G109),AllocFactorMatrix,(U$4+1),FALSE)*$E115</f>
        <v>0</v>
      </c>
      <c r="V109" s="5">
        <f>VLOOKUP(CONCATENATE($F109," ",$G109),AllocFactorMatrix,(V$4+1),FALSE)*$E115</f>
        <v>0</v>
      </c>
      <c r="W109" s="5">
        <f>VLOOKUP(CONCATENATE($F109," ",$G109),AllocFactorMatrix,(W$4+1),FALSE)*$E115</f>
        <v>0</v>
      </c>
      <c r="X109" s="5">
        <f t="shared" ref="X109:X115" si="43">SUBTOTAL(9,T109:W109)</f>
        <v>0</v>
      </c>
      <c r="Y109" s="5">
        <f>VLOOKUP(CONCATENATE($F109," ",$G109),AllocFactorMatrix,(Y$4+1),FALSE)*$E115</f>
        <v>0</v>
      </c>
      <c r="Z109" s="5">
        <f>VLOOKUP(CONCATENATE($F109," ",$G109),AllocFactorMatrix,(Z$4+1),FALSE)*$E115</f>
        <v>0</v>
      </c>
      <c r="AA109" s="5">
        <f t="shared" si="41"/>
        <v>0</v>
      </c>
      <c r="AB109" s="5">
        <f>VLOOKUP(CONCATENATE($F109," ",$G109),AllocFactorMatrix,(AB$4+1),FALSE)*$E115</f>
        <v>0</v>
      </c>
      <c r="AC109" s="5">
        <f>VLOOKUP(CONCATENATE($F109," ",$G109),AllocFactorMatrix,(AC$4+1),FALSE)*$E115</f>
        <v>0</v>
      </c>
      <c r="AD109" s="5">
        <f>VLOOKUP(CONCATENATE($F109," ",$G109),AllocFactorMatrix,(AD$4+1),FALSE)*$E115</f>
        <v>0</v>
      </c>
    </row>
    <row r="110" spans="4:30" hidden="1" outlineLevel="1">
      <c r="E110" s="52"/>
      <c r="F110" s="52" t="str">
        <f>F115</f>
        <v>DIST_TRANSF</v>
      </c>
      <c r="G110" s="55" t="str">
        <f>$G$10</f>
        <v>SUBTRAN</v>
      </c>
      <c r="H110" s="4">
        <f t="shared" si="36"/>
        <v>0</v>
      </c>
      <c r="I110" s="5">
        <f>VLOOKUP(CONCATENATE($F110," ",$G110),AllocFactorMatrix,(I$4+1),FALSE)*$E115</f>
        <v>0</v>
      </c>
      <c r="J110" s="5">
        <f>VLOOKUP(CONCATENATE($F110," ",$G110),AllocFactorMatrix,(J$4+1),FALSE)*$E115</f>
        <v>0</v>
      </c>
      <c r="K110" s="5">
        <f>VLOOKUP(CONCATENATE($F110," ",$G110),AllocFactorMatrix,(K$4+1),FALSE)*$E115</f>
        <v>0</v>
      </c>
      <c r="L110" s="5">
        <f>VLOOKUP(CONCATENATE($F110," ",$G110),AllocFactorMatrix,(L$4+1),FALSE)*$E115</f>
        <v>0</v>
      </c>
      <c r="M110" s="5">
        <f>VLOOKUP(CONCATENATE($F110," ",$G110),AllocFactorMatrix,(M$4+1),FALSE)*$E115</f>
        <v>0</v>
      </c>
      <c r="N110" s="5">
        <f t="shared" si="39"/>
        <v>0</v>
      </c>
      <c r="O110" s="5">
        <f>VLOOKUP(CONCATENATE($F110," ",$G110),AllocFactorMatrix,(O$4+1),FALSE)*$E115</f>
        <v>0</v>
      </c>
      <c r="P110" s="5">
        <f>VLOOKUP(CONCATENATE($F110," ",$G110),AllocFactorMatrix,(P$4+1),FALSE)*$E115</f>
        <v>0</v>
      </c>
      <c r="Q110" s="5">
        <f>VLOOKUP(CONCATENATE($F110," ",$G110),AllocFactorMatrix,(Q$4+1),FALSE)*$E115</f>
        <v>0</v>
      </c>
      <c r="R110" s="5">
        <f>VLOOKUP(CONCATENATE($F110," ",$G110),AllocFactorMatrix,(R$4+1),FALSE)*$E115</f>
        <v>0</v>
      </c>
      <c r="S110" s="5">
        <f t="shared" si="42"/>
        <v>0</v>
      </c>
      <c r="T110" s="5">
        <f>VLOOKUP(CONCATENATE($F110," ",$G110),AllocFactorMatrix,(T$4+1),FALSE)*$E115</f>
        <v>0</v>
      </c>
      <c r="U110" s="5">
        <f>VLOOKUP(CONCATENATE($F110," ",$G110),AllocFactorMatrix,(U$4+1),FALSE)*$E115</f>
        <v>0</v>
      </c>
      <c r="V110" s="5">
        <f>VLOOKUP(CONCATENATE($F110," ",$G110),AllocFactorMatrix,(V$4+1),FALSE)*$E115</f>
        <v>0</v>
      </c>
      <c r="W110" s="5">
        <f>VLOOKUP(CONCATENATE($F110," ",$G110),AllocFactorMatrix,(W$4+1),FALSE)*$E115</f>
        <v>0</v>
      </c>
      <c r="X110" s="5">
        <f t="shared" si="43"/>
        <v>0</v>
      </c>
      <c r="Y110" s="5">
        <f>VLOOKUP(CONCATENATE($F110," ",$G110),AllocFactorMatrix,(Y$4+1),FALSE)*$E115</f>
        <v>0</v>
      </c>
      <c r="Z110" s="5">
        <f>VLOOKUP(CONCATENATE($F110," ",$G110),AllocFactorMatrix,(Z$4+1),FALSE)*$E115</f>
        <v>0</v>
      </c>
      <c r="AA110" s="5">
        <f t="shared" si="41"/>
        <v>0</v>
      </c>
      <c r="AB110" s="5">
        <f>VLOOKUP(CONCATENATE($F110," ",$G110),AllocFactorMatrix,(AB$4+1),FALSE)*$E115</f>
        <v>0</v>
      </c>
      <c r="AC110" s="5">
        <f>VLOOKUP(CONCATENATE($F110," ",$G110),AllocFactorMatrix,(AC$4+1),FALSE)*$E115</f>
        <v>0</v>
      </c>
      <c r="AD110" s="5">
        <f>VLOOKUP(CONCATENATE($F110," ",$G110),AllocFactorMatrix,(AD$4+1),FALSE)*$E115</f>
        <v>0</v>
      </c>
    </row>
    <row r="111" spans="4:30" hidden="1" outlineLevel="1">
      <c r="E111" s="52"/>
      <c r="F111" s="52" t="str">
        <f>F115</f>
        <v>DIST_TRANSF</v>
      </c>
      <c r="G111" s="55" t="str">
        <f>$G$11</f>
        <v>DISTPRI</v>
      </c>
      <c r="H111" s="4">
        <f t="shared" si="36"/>
        <v>26304122.802547194</v>
      </c>
      <c r="I111" s="5">
        <f>VLOOKUP(CONCATENATE($F111," ",$G111),AllocFactorMatrix,(I$4+1),FALSE)*$E115</f>
        <v>17580167.153651871</v>
      </c>
      <c r="J111" s="5">
        <f>VLOOKUP(CONCATENATE($F111," ",$G111),AllocFactorMatrix,(J$4+1),FALSE)*$E115</f>
        <v>828683.1859474082</v>
      </c>
      <c r="K111" s="5">
        <f>VLOOKUP(CONCATENATE($F111," ",$G111),AllocFactorMatrix,(K$4+1),FALSE)*$E115</f>
        <v>3008999.5072476869</v>
      </c>
      <c r="L111" s="5">
        <f>VLOOKUP(CONCATENATE($F111," ",$G111),AllocFactorMatrix,(L$4+1),FALSE)*$E115</f>
        <v>92993.741902941852</v>
      </c>
      <c r="M111" s="5">
        <f>VLOOKUP(CONCATENATE($F111," ",$G111),AllocFactorMatrix,(M$4+1),FALSE)*$E115</f>
        <v>0</v>
      </c>
      <c r="N111" s="5">
        <f t="shared" si="39"/>
        <v>3101993.2491506287</v>
      </c>
      <c r="O111" s="5">
        <f>VLOOKUP(CONCATENATE($F111," ",$G111),AllocFactorMatrix,(O$4+1),FALSE)*$E115</f>
        <v>2256223.7022911911</v>
      </c>
      <c r="P111" s="5">
        <f>VLOOKUP(CONCATENATE($F111," ",$G111),AllocFactorMatrix,(P$4+1),FALSE)*$E115</f>
        <v>420221.8163820912</v>
      </c>
      <c r="Q111" s="5">
        <f>VLOOKUP(CONCATENATE($F111," ",$G111),AllocFactorMatrix,(Q$4+1),FALSE)*$E115</f>
        <v>0</v>
      </c>
      <c r="R111" s="5">
        <f>VLOOKUP(CONCATENATE($F111," ",$G111),AllocFactorMatrix,(R$4+1),FALSE)*$E115</f>
        <v>0</v>
      </c>
      <c r="S111" s="5">
        <f t="shared" si="42"/>
        <v>2676445.5186732821</v>
      </c>
      <c r="T111" s="5">
        <f>VLOOKUP(CONCATENATE($F111," ",$G111),AllocFactorMatrix,(T$4+1),FALSE)*$E115</f>
        <v>80432.984581706172</v>
      </c>
      <c r="U111" s="5">
        <f>VLOOKUP(CONCATENATE($F111," ",$G111),AllocFactorMatrix,(U$4+1),FALSE)*$E115</f>
        <v>1297202.0338372991</v>
      </c>
      <c r="V111" s="5">
        <f>VLOOKUP(CONCATENATE($F111," ",$G111),AllocFactorMatrix,(V$4+1),FALSE)*$E115</f>
        <v>0</v>
      </c>
      <c r="W111" s="5">
        <f>VLOOKUP(CONCATENATE($F111," ",$G111),AllocFactorMatrix,(W$4+1),FALSE)*$E115</f>
        <v>0</v>
      </c>
      <c r="X111" s="5">
        <f t="shared" si="43"/>
        <v>1377635.0184190052</v>
      </c>
      <c r="Y111" s="5">
        <f>VLOOKUP(CONCATENATE($F111," ",$G111),AllocFactorMatrix,(Y$4+1),FALSE)*$E115</f>
        <v>680355.1323886856</v>
      </c>
      <c r="Z111" s="5">
        <f>VLOOKUP(CONCATENATE($F111," ",$G111),AllocFactorMatrix,(Z$4+1),FALSE)*$E115</f>
        <v>11350.986867056765</v>
      </c>
      <c r="AA111" s="5">
        <f t="shared" si="41"/>
        <v>691706.11925574241</v>
      </c>
      <c r="AB111" s="5">
        <f>VLOOKUP(CONCATENATE($F111," ",$G111),AllocFactorMatrix,(AB$4+1),FALSE)*$E115</f>
        <v>9196.201308828875</v>
      </c>
      <c r="AC111" s="5">
        <f>VLOOKUP(CONCATENATE($F111," ",$G111),AllocFactorMatrix,(AC$4+1),FALSE)*$E115</f>
        <v>31504.908059720576</v>
      </c>
      <c r="AD111" s="5">
        <f>VLOOKUP(CONCATENATE($F111," ",$G111),AllocFactorMatrix,(AD$4+1),FALSE)*$E115</f>
        <v>6791.4480807115615</v>
      </c>
    </row>
    <row r="112" spans="4:30" hidden="1" outlineLevel="1">
      <c r="E112" s="52"/>
      <c r="F112" s="52" t="str">
        <f>F115</f>
        <v>DIST_TRANSF</v>
      </c>
      <c r="G112" s="55" t="str">
        <f>$G$12</f>
        <v>DISTSEC</v>
      </c>
      <c r="H112" s="4">
        <f t="shared" si="36"/>
        <v>104069205.9174528</v>
      </c>
      <c r="I112" s="5">
        <f>VLOOKUP(CONCATENATE($F112," ",$G112),AllocFactorMatrix,(I$4+1),FALSE)*$E115</f>
        <v>77812696.331733957</v>
      </c>
      <c r="J112" s="5">
        <f>VLOOKUP(CONCATENATE($F112," ",$G112),AllocFactorMatrix,(J$4+1),FALSE)*$E115</f>
        <v>3751374.8897883105</v>
      </c>
      <c r="K112" s="5">
        <f>VLOOKUP(CONCATENATE($F112," ",$G112),AllocFactorMatrix,(K$4+1),FALSE)*$E115</f>
        <v>11319461.38081459</v>
      </c>
      <c r="L112" s="5">
        <f>VLOOKUP(CONCATENATE($F112," ",$G112),AllocFactorMatrix,(L$4+1),FALSE)*$E115</f>
        <v>0</v>
      </c>
      <c r="M112" s="5">
        <f>VLOOKUP(CONCATENATE($F112," ",$G112),AllocFactorMatrix,(M$4+1),FALSE)*$E115</f>
        <v>0</v>
      </c>
      <c r="N112" s="5">
        <f t="shared" si="39"/>
        <v>11319461.38081459</v>
      </c>
      <c r="O112" s="5">
        <f>VLOOKUP(CONCATENATE($F112," ",$G112),AllocFactorMatrix,(O$4+1),FALSE)*$E115</f>
        <v>7212804.8498932002</v>
      </c>
      <c r="P112" s="5">
        <f>VLOOKUP(CONCATENATE($F112," ",$G112),AllocFactorMatrix,(P$4+1),FALSE)*$E115</f>
        <v>0</v>
      </c>
      <c r="Q112" s="5">
        <f>VLOOKUP(CONCATENATE($F112," ",$G112),AllocFactorMatrix,(Q$4+1),FALSE)*$E115</f>
        <v>0</v>
      </c>
      <c r="R112" s="5">
        <f>VLOOKUP(CONCATENATE($F112," ",$G112),AllocFactorMatrix,(R$4+1),FALSE)*$E115</f>
        <v>0</v>
      </c>
      <c r="S112" s="5">
        <f t="shared" si="42"/>
        <v>7212804.8498932002</v>
      </c>
      <c r="T112" s="5">
        <f>VLOOKUP(CONCATENATE($F112," ",$G112),AllocFactorMatrix,(T$4+1),FALSE)*$E115</f>
        <v>195019.11164009426</v>
      </c>
      <c r="U112" s="5">
        <f>VLOOKUP(CONCATENATE($F112," ",$G112),AllocFactorMatrix,(U$4+1),FALSE)*$E115</f>
        <v>0</v>
      </c>
      <c r="V112" s="5">
        <f>VLOOKUP(CONCATENATE($F112," ",$G112),AllocFactorMatrix,(V$4+1),FALSE)*$E115</f>
        <v>0</v>
      </c>
      <c r="W112" s="5">
        <f>VLOOKUP(CONCATENATE($F112," ",$G112),AllocFactorMatrix,(W$4+1),FALSE)*$E115</f>
        <v>0</v>
      </c>
      <c r="X112" s="5">
        <f t="shared" si="43"/>
        <v>195019.11164009426</v>
      </c>
      <c r="Y112" s="5">
        <f>VLOOKUP(CONCATENATE($F112," ",$G112),AllocFactorMatrix,(Y$4+1),FALSE)*$E115</f>
        <v>2660400.461985358</v>
      </c>
      <c r="Z112" s="5">
        <f>VLOOKUP(CONCATENATE($F112," ",$G112),AllocFactorMatrix,(Z$4+1),FALSE)*$E115</f>
        <v>0</v>
      </c>
      <c r="AA112" s="5">
        <f t="shared" si="41"/>
        <v>2660400.461985358</v>
      </c>
      <c r="AB112" s="5">
        <f>VLOOKUP(CONCATENATE($F112," ",$G112),AllocFactorMatrix,(AB$4+1),FALSE)*$E115</f>
        <v>27607.061175911706</v>
      </c>
      <c r="AC112" s="5">
        <f>VLOOKUP(CONCATENATE($F112," ",$G112),AllocFactorMatrix,(AC$4+1),FALSE)*$E115</f>
        <v>937365.90792672534</v>
      </c>
      <c r="AD112" s="5">
        <f>VLOOKUP(CONCATENATE($F112," ",$G112),AllocFactorMatrix,(AD$4+1),FALSE)*$E115</f>
        <v>152475.92249465082</v>
      </c>
    </row>
    <row r="113" spans="4:30" hidden="1" outlineLevel="1">
      <c r="E113" s="52"/>
      <c r="F113" s="52" t="str">
        <f>F115</f>
        <v>DIST_TRANSF</v>
      </c>
      <c r="G113" s="55" t="str">
        <f>$G$13</f>
        <v>ENERGY</v>
      </c>
      <c r="H113" s="4">
        <f t="shared" si="36"/>
        <v>0</v>
      </c>
      <c r="I113" s="5">
        <f>VLOOKUP(CONCATENATE($F113," ",$G113),AllocFactorMatrix,(I$4+1),FALSE)*$E115</f>
        <v>0</v>
      </c>
      <c r="J113" s="5">
        <f>VLOOKUP(CONCATENATE($F113," ",$G113),AllocFactorMatrix,(J$4+1),FALSE)*$E115</f>
        <v>0</v>
      </c>
      <c r="K113" s="5">
        <f>VLOOKUP(CONCATENATE($F113," ",$G113),AllocFactorMatrix,(K$4+1),FALSE)*$E115</f>
        <v>0</v>
      </c>
      <c r="L113" s="5">
        <f>VLOOKUP(CONCATENATE($F113," ",$G113),AllocFactorMatrix,(L$4+1),FALSE)*$E115</f>
        <v>0</v>
      </c>
      <c r="M113" s="5">
        <f>VLOOKUP(CONCATENATE($F113," ",$G113),AllocFactorMatrix,(M$4+1),FALSE)*$E115</f>
        <v>0</v>
      </c>
      <c r="N113" s="5">
        <f t="shared" si="39"/>
        <v>0</v>
      </c>
      <c r="O113" s="5">
        <f>VLOOKUP(CONCATENATE($F113," ",$G113),AllocFactorMatrix,(O$4+1),FALSE)*$E115</f>
        <v>0</v>
      </c>
      <c r="P113" s="5">
        <f>VLOOKUP(CONCATENATE($F113," ",$G113),AllocFactorMatrix,(P$4+1),FALSE)*$E115</f>
        <v>0</v>
      </c>
      <c r="Q113" s="5">
        <f>VLOOKUP(CONCATENATE($F113," ",$G113),AllocFactorMatrix,(Q$4+1),FALSE)*$E115</f>
        <v>0</v>
      </c>
      <c r="R113" s="5">
        <f>VLOOKUP(CONCATENATE($F113," ",$G113),AllocFactorMatrix,(R$4+1),FALSE)*$E115</f>
        <v>0</v>
      </c>
      <c r="S113" s="5">
        <f t="shared" si="42"/>
        <v>0</v>
      </c>
      <c r="T113" s="5">
        <f>VLOOKUP(CONCATENATE($F113," ",$G113),AllocFactorMatrix,(T$4+1),FALSE)*$E115</f>
        <v>0</v>
      </c>
      <c r="U113" s="5">
        <f>VLOOKUP(CONCATENATE($F113," ",$G113),AllocFactorMatrix,(U$4+1),FALSE)*$E115</f>
        <v>0</v>
      </c>
      <c r="V113" s="5">
        <f>VLOOKUP(CONCATENATE($F113," ",$G113),AllocFactorMatrix,(V$4+1),FALSE)*$E115</f>
        <v>0</v>
      </c>
      <c r="W113" s="5">
        <f>VLOOKUP(CONCATENATE($F113," ",$G113),AllocFactorMatrix,(W$4+1),FALSE)*$E115</f>
        <v>0</v>
      </c>
      <c r="X113" s="5">
        <f t="shared" si="43"/>
        <v>0</v>
      </c>
      <c r="Y113" s="5">
        <f>VLOOKUP(CONCATENATE($F113," ",$G113),AllocFactorMatrix,(Y$4+1),FALSE)*$E115</f>
        <v>0</v>
      </c>
      <c r="Z113" s="5">
        <f>VLOOKUP(CONCATENATE($F113," ",$G113),AllocFactorMatrix,(Z$4+1),FALSE)*$E115</f>
        <v>0</v>
      </c>
      <c r="AA113" s="5">
        <f t="shared" si="41"/>
        <v>0</v>
      </c>
      <c r="AB113" s="5">
        <f>VLOOKUP(CONCATENATE($F113," ",$G113),AllocFactorMatrix,(AB$4+1),FALSE)*$E115</f>
        <v>0</v>
      </c>
      <c r="AC113" s="5">
        <f>VLOOKUP(CONCATENATE($F113," ",$G113),AllocFactorMatrix,(AC$4+1),FALSE)*$E115</f>
        <v>0</v>
      </c>
      <c r="AD113" s="5">
        <f>VLOOKUP(CONCATENATE($F113," ",$G113),AllocFactorMatrix,(AD$4+1),FALSE)*$E115</f>
        <v>0</v>
      </c>
    </row>
    <row r="114" spans="4:30" hidden="1" outlineLevel="1">
      <c r="E114" s="52"/>
      <c r="F114" s="52" t="str">
        <f>F115</f>
        <v>DIST_TRANSF</v>
      </c>
      <c r="G114" s="55" t="str">
        <f>$G$14</f>
        <v>CUSTOMER</v>
      </c>
      <c r="H114" s="4">
        <f t="shared" si="36"/>
        <v>0</v>
      </c>
      <c r="I114" s="5">
        <f>VLOOKUP(CONCATENATE($F114," ",$G114),AllocFactorMatrix,(I$4+1),FALSE)*$E115</f>
        <v>0</v>
      </c>
      <c r="J114" s="5">
        <f>VLOOKUP(CONCATENATE($F114," ",$G114),AllocFactorMatrix,(J$4+1),FALSE)*$E115</f>
        <v>0</v>
      </c>
      <c r="K114" s="5">
        <f>VLOOKUP(CONCATENATE($F114," ",$G114),AllocFactorMatrix,(K$4+1),FALSE)*$E115</f>
        <v>0</v>
      </c>
      <c r="L114" s="5">
        <f>VLOOKUP(CONCATENATE($F114," ",$G114),AllocFactorMatrix,(L$4+1),FALSE)*$E115</f>
        <v>0</v>
      </c>
      <c r="M114" s="5">
        <f>VLOOKUP(CONCATENATE($F114," ",$G114),AllocFactorMatrix,(M$4+1),FALSE)*$E115</f>
        <v>0</v>
      </c>
      <c r="N114" s="5">
        <f t="shared" si="39"/>
        <v>0</v>
      </c>
      <c r="O114" s="5">
        <f>VLOOKUP(CONCATENATE($F114," ",$G114),AllocFactorMatrix,(O$4+1),FALSE)*$E115</f>
        <v>0</v>
      </c>
      <c r="P114" s="5">
        <f>VLOOKUP(CONCATENATE($F114," ",$G114),AllocFactorMatrix,(P$4+1),FALSE)*$E115</f>
        <v>0</v>
      </c>
      <c r="Q114" s="5">
        <f>VLOOKUP(CONCATENATE($F114," ",$G114),AllocFactorMatrix,(Q$4+1),FALSE)*$E115</f>
        <v>0</v>
      </c>
      <c r="R114" s="5">
        <f>VLOOKUP(CONCATENATE($F114," ",$G114),AllocFactorMatrix,(R$4+1),FALSE)*$E115</f>
        <v>0</v>
      </c>
      <c r="S114" s="5">
        <f t="shared" si="42"/>
        <v>0</v>
      </c>
      <c r="T114" s="5">
        <f>VLOOKUP(CONCATENATE($F114," ",$G114),AllocFactorMatrix,(T$4+1),FALSE)*$E115</f>
        <v>0</v>
      </c>
      <c r="U114" s="5">
        <f>VLOOKUP(CONCATENATE($F114," ",$G114),AllocFactorMatrix,(U$4+1),FALSE)*$E115</f>
        <v>0</v>
      </c>
      <c r="V114" s="5">
        <f>VLOOKUP(CONCATENATE($F114," ",$G114),AllocFactorMatrix,(V$4+1),FALSE)*$E115</f>
        <v>0</v>
      </c>
      <c r="W114" s="5">
        <f>VLOOKUP(CONCATENATE($F114," ",$G114),AllocFactorMatrix,(W$4+1),FALSE)*$E115</f>
        <v>0</v>
      </c>
      <c r="X114" s="5">
        <f t="shared" si="43"/>
        <v>0</v>
      </c>
      <c r="Y114" s="5">
        <f>VLOOKUP(CONCATENATE($F114," ",$G114),AllocFactorMatrix,(Y$4+1),FALSE)*$E115</f>
        <v>0</v>
      </c>
      <c r="Z114" s="5">
        <f>VLOOKUP(CONCATENATE($F114," ",$G114),AllocFactorMatrix,(Z$4+1),FALSE)*$E115</f>
        <v>0</v>
      </c>
      <c r="AA114" s="5">
        <f t="shared" si="41"/>
        <v>0</v>
      </c>
      <c r="AB114" s="5">
        <f>VLOOKUP(CONCATENATE($F114," ",$G114),AllocFactorMatrix,(AB$4+1),FALSE)*$E115</f>
        <v>0</v>
      </c>
      <c r="AC114" s="5">
        <f>VLOOKUP(CONCATENATE($F114," ",$G114),AllocFactorMatrix,(AC$4+1),FALSE)*$E115</f>
        <v>0</v>
      </c>
      <c r="AD114" s="5">
        <f>VLOOKUP(CONCATENATE($F114," ",$G114),AllocFactorMatrix,(AD$4+1),FALSE)*$E115</f>
        <v>0</v>
      </c>
    </row>
    <row r="115" spans="4:30" collapsed="1">
      <c r="D115" s="1" t="s">
        <v>95</v>
      </c>
      <c r="E115" s="57">
        <f>129673009+700319.72</f>
        <v>130373328.72</v>
      </c>
      <c r="F115" s="10" t="s">
        <v>63</v>
      </c>
      <c r="G115" s="55" t="str">
        <f>$G$15</f>
        <v>TOTAL</v>
      </c>
      <c r="H115" s="4">
        <f t="shared" si="36"/>
        <v>130373328.72000001</v>
      </c>
      <c r="I115" s="5">
        <f>VLOOKUP(CONCATENATE($F115," ",$G115),AllocFactorMatrix,(I$4+1),FALSE)*$E115</f>
        <v>95392863.48538582</v>
      </c>
      <c r="J115" s="5">
        <f>VLOOKUP(CONCATENATE($F115," ",$G115),AllocFactorMatrix,(J$4+1),FALSE)*$E115</f>
        <v>4580058.0757357189</v>
      </c>
      <c r="K115" s="5">
        <f>VLOOKUP(CONCATENATE($F115," ",$G115),AllocFactorMatrix,(K$4+1),FALSE)*$E115</f>
        <v>14328460.888062276</v>
      </c>
      <c r="L115" s="5">
        <f>VLOOKUP(CONCATENATE($F115," ",$G115),AllocFactorMatrix,(L$4+1),FALSE)*$E115</f>
        <v>92993.741902941852</v>
      </c>
      <c r="M115" s="5">
        <f>VLOOKUP(CONCATENATE($F115," ",$G115),AllocFactorMatrix,(M$4+1),FALSE)*$E115</f>
        <v>0</v>
      </c>
      <c r="N115" s="5">
        <f t="shared" si="39"/>
        <v>14421454.629965218</v>
      </c>
      <c r="O115" s="5">
        <f>VLOOKUP(CONCATENATE($F115," ",$G115),AllocFactorMatrix,(O$4+1),FALSE)*$E115</f>
        <v>9469028.5521843899</v>
      </c>
      <c r="P115" s="5">
        <f>VLOOKUP(CONCATENATE($F115," ",$G115),AllocFactorMatrix,(P$4+1),FALSE)*$E115</f>
        <v>420221.8163820912</v>
      </c>
      <c r="Q115" s="5">
        <f>VLOOKUP(CONCATENATE($F115," ",$G115),AllocFactorMatrix,(Q$4+1),FALSE)*$E115</f>
        <v>0</v>
      </c>
      <c r="R115" s="5">
        <f>VLOOKUP(CONCATENATE($F115," ",$G115),AllocFactorMatrix,(R$4+1),FALSE)*$E115</f>
        <v>0</v>
      </c>
      <c r="S115" s="5">
        <f t="shared" si="42"/>
        <v>9889250.3685664814</v>
      </c>
      <c r="T115" s="5">
        <f>VLOOKUP(CONCATENATE($F115," ",$G115),AllocFactorMatrix,(T$4+1),FALSE)*$E115</f>
        <v>275452.09622180049</v>
      </c>
      <c r="U115" s="5">
        <f>VLOOKUP(CONCATENATE($F115," ",$G115),AllocFactorMatrix,(U$4+1),FALSE)*$E115</f>
        <v>1297202.0338372991</v>
      </c>
      <c r="V115" s="5">
        <f>VLOOKUP(CONCATENATE($F115," ",$G115),AllocFactorMatrix,(V$4+1),FALSE)*$E115</f>
        <v>0</v>
      </c>
      <c r="W115" s="5">
        <f>VLOOKUP(CONCATENATE($F115," ",$G115),AllocFactorMatrix,(W$4+1),FALSE)*$E115</f>
        <v>0</v>
      </c>
      <c r="X115" s="5">
        <f t="shared" si="43"/>
        <v>1572654.1300590995</v>
      </c>
      <c r="Y115" s="5">
        <f>VLOOKUP(CONCATENATE($F115," ",$G115),AllocFactorMatrix,(Y$4+1),FALSE)*$E115</f>
        <v>3340755.5943740439</v>
      </c>
      <c r="Z115" s="5">
        <f>VLOOKUP(CONCATENATE($F115," ",$G115),AllocFactorMatrix,(Z$4+1),FALSE)*$E115</f>
        <v>11350.986867056765</v>
      </c>
      <c r="AA115" s="5">
        <f t="shared" si="41"/>
        <v>3352106.5812411006</v>
      </c>
      <c r="AB115" s="5">
        <f>VLOOKUP(CONCATENATE($F115," ",$G115),AllocFactorMatrix,(AB$4+1),FALSE)*$E115</f>
        <v>36803.262484740582</v>
      </c>
      <c r="AC115" s="5">
        <f>VLOOKUP(CONCATENATE($F115," ",$G115),AllocFactorMatrix,(AC$4+1),FALSE)*$E115</f>
        <v>968870.81598644587</v>
      </c>
      <c r="AD115" s="5">
        <f>VLOOKUP(CONCATENATE($F115," ",$G115),AllocFactorMatrix,(AD$4+1),FALSE)*$E115</f>
        <v>159267.37057536238</v>
      </c>
    </row>
    <row r="116" spans="4:30" hidden="1" outlineLevel="1">
      <c r="E116" s="52"/>
      <c r="F116" s="52" t="str">
        <f>F123</f>
        <v>DIST_SERV</v>
      </c>
      <c r="G116" s="55" t="str">
        <f>$G$8</f>
        <v>PRODUCTION</v>
      </c>
      <c r="H116" s="4">
        <f t="shared" ref="H116:H147" si="44">SUBTOTAL(9,I116:AD116)</f>
        <v>0</v>
      </c>
      <c r="I116" s="5">
        <f>VLOOKUP(CONCATENATE($F116," ",$G116),AllocFactorMatrix,(I$4+1),FALSE)*$E123</f>
        <v>0</v>
      </c>
      <c r="J116" s="5">
        <f>VLOOKUP(CONCATENATE($F116," ",$G116),AllocFactorMatrix,(J$4+1),FALSE)*$E123</f>
        <v>0</v>
      </c>
      <c r="K116" s="5">
        <f>VLOOKUP(CONCATENATE($F116," ",$G116),AllocFactorMatrix,(K$4+1),FALSE)*$E123</f>
        <v>0</v>
      </c>
      <c r="L116" s="5">
        <f>VLOOKUP(CONCATENATE($F116," ",$G116),AllocFactorMatrix,(L$4+1),FALSE)*$E123</f>
        <v>0</v>
      </c>
      <c r="M116" s="5">
        <f>VLOOKUP(CONCATENATE($F116," ",$G116),AllocFactorMatrix,(M$4+1),FALSE)*$E123</f>
        <v>0</v>
      </c>
      <c r="N116" s="5">
        <f t="shared" si="39"/>
        <v>0</v>
      </c>
      <c r="O116" s="5">
        <f>VLOOKUP(CONCATENATE($F116," ",$G116),AllocFactorMatrix,(O$4+1),FALSE)*$E123</f>
        <v>0</v>
      </c>
      <c r="P116" s="5">
        <f>VLOOKUP(CONCATENATE($F116," ",$G116),AllocFactorMatrix,(P$4+1),FALSE)*$E123</f>
        <v>0</v>
      </c>
      <c r="Q116" s="5">
        <f>VLOOKUP(CONCATENATE($F116," ",$G116),AllocFactorMatrix,(Q$4+1),FALSE)*$E123</f>
        <v>0</v>
      </c>
      <c r="R116" s="5">
        <f>VLOOKUP(CONCATENATE($F116," ",$G116),AllocFactorMatrix,(R$4+1),FALSE)*$E123</f>
        <v>0</v>
      </c>
      <c r="S116" s="5">
        <f t="shared" si="42"/>
        <v>0</v>
      </c>
      <c r="T116" s="5">
        <f>VLOOKUP(CONCATENATE($F116," ",$G116),AllocFactorMatrix,(T$4+1),FALSE)*$E123</f>
        <v>0</v>
      </c>
      <c r="U116" s="5">
        <f>VLOOKUP(CONCATENATE($F116," ",$G116),AllocFactorMatrix,(U$4+1),FALSE)*$E123</f>
        <v>0</v>
      </c>
      <c r="V116" s="5">
        <f>VLOOKUP(CONCATENATE($F116," ",$G116),AllocFactorMatrix,(V$4+1),FALSE)*$E123</f>
        <v>0</v>
      </c>
      <c r="W116" s="5">
        <f>VLOOKUP(CONCATENATE($F116," ",$G116),AllocFactorMatrix,(W$4+1),FALSE)*$E123</f>
        <v>0</v>
      </c>
      <c r="X116" s="5">
        <f>SUBTOTAL(9,T116:W116)</f>
        <v>0</v>
      </c>
      <c r="Y116" s="5">
        <f>VLOOKUP(CONCATENATE($F116," ",$G116),AllocFactorMatrix,(Y$4+1),FALSE)*$E123</f>
        <v>0</v>
      </c>
      <c r="Z116" s="5">
        <f>VLOOKUP(CONCATENATE($F116," ",$G116),AllocFactorMatrix,(Z$4+1),FALSE)*$E123</f>
        <v>0</v>
      </c>
      <c r="AA116" s="5">
        <f t="shared" si="41"/>
        <v>0</v>
      </c>
      <c r="AB116" s="5">
        <f>VLOOKUP(CONCATENATE($F116," ",$G116),AllocFactorMatrix,(AB$4+1),FALSE)*$E123</f>
        <v>0</v>
      </c>
      <c r="AC116" s="5">
        <f>VLOOKUP(CONCATENATE($F116," ",$G116),AllocFactorMatrix,(AC$4+1),FALSE)*$E123</f>
        <v>0</v>
      </c>
      <c r="AD116" s="5">
        <f>VLOOKUP(CONCATENATE($F116," ",$G116),AllocFactorMatrix,(AD$4+1),FALSE)*$E123</f>
        <v>0</v>
      </c>
    </row>
    <row r="117" spans="4:30" hidden="1" outlineLevel="1">
      <c r="E117" s="52"/>
      <c r="F117" s="52" t="str">
        <f>F123</f>
        <v>DIST_SERV</v>
      </c>
      <c r="G117" s="55" t="str">
        <f>$G$9</f>
        <v>BULKTRAN</v>
      </c>
      <c r="H117" s="4">
        <f t="shared" si="44"/>
        <v>0</v>
      </c>
      <c r="I117" s="5">
        <f>VLOOKUP(CONCATENATE($F117," ",$G117),AllocFactorMatrix,(I$4+1),FALSE)*$E123</f>
        <v>0</v>
      </c>
      <c r="J117" s="5">
        <f>VLOOKUP(CONCATENATE($F117," ",$G117),AllocFactorMatrix,(J$4+1),FALSE)*$E123</f>
        <v>0</v>
      </c>
      <c r="K117" s="5">
        <f>VLOOKUP(CONCATENATE($F117," ",$G117),AllocFactorMatrix,(K$4+1),FALSE)*$E123</f>
        <v>0</v>
      </c>
      <c r="L117" s="5">
        <f>VLOOKUP(CONCATENATE($F117," ",$G117),AllocFactorMatrix,(L$4+1),FALSE)*$E123</f>
        <v>0</v>
      </c>
      <c r="M117" s="5">
        <f>VLOOKUP(CONCATENATE($F117," ",$G117),AllocFactorMatrix,(M$4+1),FALSE)*$E123</f>
        <v>0</v>
      </c>
      <c r="N117" s="5">
        <f t="shared" si="39"/>
        <v>0</v>
      </c>
      <c r="O117" s="5">
        <f>VLOOKUP(CONCATENATE($F117," ",$G117),AllocFactorMatrix,(O$4+1),FALSE)*$E123</f>
        <v>0</v>
      </c>
      <c r="P117" s="5">
        <f>VLOOKUP(CONCATENATE($F117," ",$G117),AllocFactorMatrix,(P$4+1),FALSE)*$E123</f>
        <v>0</v>
      </c>
      <c r="Q117" s="5">
        <f>VLOOKUP(CONCATENATE($F117," ",$G117),AllocFactorMatrix,(Q$4+1),FALSE)*$E123</f>
        <v>0</v>
      </c>
      <c r="R117" s="5">
        <f>VLOOKUP(CONCATENATE($F117," ",$G117),AllocFactorMatrix,(R$4+1),FALSE)*$E123</f>
        <v>0</v>
      </c>
      <c r="S117" s="5">
        <f t="shared" si="42"/>
        <v>0</v>
      </c>
      <c r="T117" s="5">
        <f>VLOOKUP(CONCATENATE($F117," ",$G117),AllocFactorMatrix,(T$4+1),FALSE)*$E123</f>
        <v>0</v>
      </c>
      <c r="U117" s="5">
        <f>VLOOKUP(CONCATENATE($F117," ",$G117),AllocFactorMatrix,(U$4+1),FALSE)*$E123</f>
        <v>0</v>
      </c>
      <c r="V117" s="5">
        <f>VLOOKUP(CONCATENATE($F117," ",$G117),AllocFactorMatrix,(V$4+1),FALSE)*$E123</f>
        <v>0</v>
      </c>
      <c r="W117" s="5">
        <f>VLOOKUP(CONCATENATE($F117," ",$G117),AllocFactorMatrix,(W$4+1),FALSE)*$E123</f>
        <v>0</v>
      </c>
      <c r="X117" s="5">
        <f t="shared" ref="X117:X123" si="45">SUBTOTAL(9,T117:W117)</f>
        <v>0</v>
      </c>
      <c r="Y117" s="5">
        <f>VLOOKUP(CONCATENATE($F117," ",$G117),AllocFactorMatrix,(Y$4+1),FALSE)*$E123</f>
        <v>0</v>
      </c>
      <c r="Z117" s="5">
        <f>VLOOKUP(CONCATENATE($F117," ",$G117),AllocFactorMatrix,(Z$4+1),FALSE)*$E123</f>
        <v>0</v>
      </c>
      <c r="AA117" s="5">
        <f t="shared" si="41"/>
        <v>0</v>
      </c>
      <c r="AB117" s="5">
        <f>VLOOKUP(CONCATENATE($F117," ",$G117),AllocFactorMatrix,(AB$4+1),FALSE)*$E123</f>
        <v>0</v>
      </c>
      <c r="AC117" s="5">
        <f>VLOOKUP(CONCATENATE($F117," ",$G117),AllocFactorMatrix,(AC$4+1),FALSE)*$E123</f>
        <v>0</v>
      </c>
      <c r="AD117" s="5">
        <f>VLOOKUP(CONCATENATE($F117," ",$G117),AllocFactorMatrix,(AD$4+1),FALSE)*$E123</f>
        <v>0</v>
      </c>
    </row>
    <row r="118" spans="4:30" hidden="1" outlineLevel="1">
      <c r="E118" s="52"/>
      <c r="F118" s="52" t="str">
        <f>F123</f>
        <v>DIST_SERV</v>
      </c>
      <c r="G118" s="55" t="str">
        <f>$G$10</f>
        <v>SUBTRAN</v>
      </c>
      <c r="H118" s="4">
        <f t="shared" si="44"/>
        <v>0</v>
      </c>
      <c r="I118" s="5">
        <f>VLOOKUP(CONCATENATE($F118," ",$G118),AllocFactorMatrix,(I$4+1),FALSE)*$E123</f>
        <v>0</v>
      </c>
      <c r="J118" s="5">
        <f>VLOOKUP(CONCATENATE($F118," ",$G118),AllocFactorMatrix,(J$4+1),FALSE)*$E123</f>
        <v>0</v>
      </c>
      <c r="K118" s="5">
        <f>VLOOKUP(CONCATENATE($F118," ",$G118),AllocFactorMatrix,(K$4+1),FALSE)*$E123</f>
        <v>0</v>
      </c>
      <c r="L118" s="5">
        <f>VLOOKUP(CONCATENATE($F118," ",$G118),AllocFactorMatrix,(L$4+1),FALSE)*$E123</f>
        <v>0</v>
      </c>
      <c r="M118" s="5">
        <f>VLOOKUP(CONCATENATE($F118," ",$G118),AllocFactorMatrix,(M$4+1),FALSE)*$E123</f>
        <v>0</v>
      </c>
      <c r="N118" s="5">
        <f t="shared" si="39"/>
        <v>0</v>
      </c>
      <c r="O118" s="5">
        <f>VLOOKUP(CONCATENATE($F118," ",$G118),AllocFactorMatrix,(O$4+1),FALSE)*$E123</f>
        <v>0</v>
      </c>
      <c r="P118" s="5">
        <f>VLOOKUP(CONCATENATE($F118," ",$G118),AllocFactorMatrix,(P$4+1),FALSE)*$E123</f>
        <v>0</v>
      </c>
      <c r="Q118" s="5">
        <f>VLOOKUP(CONCATENATE($F118," ",$G118),AllocFactorMatrix,(Q$4+1),FALSE)*$E123</f>
        <v>0</v>
      </c>
      <c r="R118" s="5">
        <f>VLOOKUP(CONCATENATE($F118," ",$G118),AllocFactorMatrix,(R$4+1),FALSE)*$E123</f>
        <v>0</v>
      </c>
      <c r="S118" s="5">
        <f t="shared" si="42"/>
        <v>0</v>
      </c>
      <c r="T118" s="5">
        <f>VLOOKUP(CONCATENATE($F118," ",$G118),AllocFactorMatrix,(T$4+1),FALSE)*$E123</f>
        <v>0</v>
      </c>
      <c r="U118" s="5">
        <f>VLOOKUP(CONCATENATE($F118," ",$G118),AllocFactorMatrix,(U$4+1),FALSE)*$E123</f>
        <v>0</v>
      </c>
      <c r="V118" s="5">
        <f>VLOOKUP(CONCATENATE($F118," ",$G118),AllocFactorMatrix,(V$4+1),FALSE)*$E123</f>
        <v>0</v>
      </c>
      <c r="W118" s="5">
        <f>VLOOKUP(CONCATENATE($F118," ",$G118),AllocFactorMatrix,(W$4+1),FALSE)*$E123</f>
        <v>0</v>
      </c>
      <c r="X118" s="5">
        <f t="shared" si="45"/>
        <v>0</v>
      </c>
      <c r="Y118" s="5">
        <f>VLOOKUP(CONCATENATE($F118," ",$G118),AllocFactorMatrix,(Y$4+1),FALSE)*$E123</f>
        <v>0</v>
      </c>
      <c r="Z118" s="5">
        <f>VLOOKUP(CONCATENATE($F118," ",$G118),AllocFactorMatrix,(Z$4+1),FALSE)*$E123</f>
        <v>0</v>
      </c>
      <c r="AA118" s="5">
        <f t="shared" si="41"/>
        <v>0</v>
      </c>
      <c r="AB118" s="5">
        <f>VLOOKUP(CONCATENATE($F118," ",$G118),AllocFactorMatrix,(AB$4+1),FALSE)*$E123</f>
        <v>0</v>
      </c>
      <c r="AC118" s="5">
        <f>VLOOKUP(CONCATENATE($F118," ",$G118),AllocFactorMatrix,(AC$4+1),FALSE)*$E123</f>
        <v>0</v>
      </c>
      <c r="AD118" s="5">
        <f>VLOOKUP(CONCATENATE($F118," ",$G118),AllocFactorMatrix,(AD$4+1),FALSE)*$E123</f>
        <v>0</v>
      </c>
    </row>
    <row r="119" spans="4:30" hidden="1" outlineLevel="1">
      <c r="E119" s="52"/>
      <c r="F119" s="52" t="str">
        <f>F123</f>
        <v>DIST_SERV</v>
      </c>
      <c r="G119" s="55" t="str">
        <f>$G$11</f>
        <v>DISTPRI</v>
      </c>
      <c r="H119" s="4">
        <f t="shared" si="44"/>
        <v>0</v>
      </c>
      <c r="I119" s="5">
        <f>VLOOKUP(CONCATENATE($F119," ",$G119),AllocFactorMatrix,(I$4+1),FALSE)*$E123</f>
        <v>0</v>
      </c>
      <c r="J119" s="5">
        <f>VLOOKUP(CONCATENATE($F119," ",$G119),AllocFactorMatrix,(J$4+1),FALSE)*$E123</f>
        <v>0</v>
      </c>
      <c r="K119" s="5">
        <f>VLOOKUP(CONCATENATE($F119," ",$G119),AllocFactorMatrix,(K$4+1),FALSE)*$E123</f>
        <v>0</v>
      </c>
      <c r="L119" s="5">
        <f>VLOOKUP(CONCATENATE($F119," ",$G119),AllocFactorMatrix,(L$4+1),FALSE)*$E123</f>
        <v>0</v>
      </c>
      <c r="M119" s="5">
        <f>VLOOKUP(CONCATENATE($F119," ",$G119),AllocFactorMatrix,(M$4+1),FALSE)*$E123</f>
        <v>0</v>
      </c>
      <c r="N119" s="5">
        <f t="shared" si="39"/>
        <v>0</v>
      </c>
      <c r="O119" s="5">
        <f>VLOOKUP(CONCATENATE($F119," ",$G119),AllocFactorMatrix,(O$4+1),FALSE)*$E123</f>
        <v>0</v>
      </c>
      <c r="P119" s="5">
        <f>VLOOKUP(CONCATENATE($F119," ",$G119),AllocFactorMatrix,(P$4+1),FALSE)*$E123</f>
        <v>0</v>
      </c>
      <c r="Q119" s="5">
        <f>VLOOKUP(CONCATENATE($F119," ",$G119),AllocFactorMatrix,(Q$4+1),FALSE)*$E123</f>
        <v>0</v>
      </c>
      <c r="R119" s="5">
        <f>VLOOKUP(CONCATENATE($F119," ",$G119),AllocFactorMatrix,(R$4+1),FALSE)*$E123</f>
        <v>0</v>
      </c>
      <c r="S119" s="5">
        <f t="shared" si="42"/>
        <v>0</v>
      </c>
      <c r="T119" s="5">
        <f>VLOOKUP(CONCATENATE($F119," ",$G119),AllocFactorMatrix,(T$4+1),FALSE)*$E123</f>
        <v>0</v>
      </c>
      <c r="U119" s="5">
        <f>VLOOKUP(CONCATENATE($F119," ",$G119),AllocFactorMatrix,(U$4+1),FALSE)*$E123</f>
        <v>0</v>
      </c>
      <c r="V119" s="5">
        <f>VLOOKUP(CONCATENATE($F119," ",$G119),AllocFactorMatrix,(V$4+1),FALSE)*$E123</f>
        <v>0</v>
      </c>
      <c r="W119" s="5">
        <f>VLOOKUP(CONCATENATE($F119," ",$G119),AllocFactorMatrix,(W$4+1),FALSE)*$E123</f>
        <v>0</v>
      </c>
      <c r="X119" s="5">
        <f t="shared" si="45"/>
        <v>0</v>
      </c>
      <c r="Y119" s="5">
        <f>VLOOKUP(CONCATENATE($F119," ",$G119),AllocFactorMatrix,(Y$4+1),FALSE)*$E123</f>
        <v>0</v>
      </c>
      <c r="Z119" s="5">
        <f>VLOOKUP(CONCATENATE($F119," ",$G119),AllocFactorMatrix,(Z$4+1),FALSE)*$E123</f>
        <v>0</v>
      </c>
      <c r="AA119" s="5">
        <f t="shared" si="41"/>
        <v>0</v>
      </c>
      <c r="AB119" s="5">
        <f>VLOOKUP(CONCATENATE($F119," ",$G119),AllocFactorMatrix,(AB$4+1),FALSE)*$E123</f>
        <v>0</v>
      </c>
      <c r="AC119" s="5">
        <f>VLOOKUP(CONCATENATE($F119," ",$G119),AllocFactorMatrix,(AC$4+1),FALSE)*$E123</f>
        <v>0</v>
      </c>
      <c r="AD119" s="5">
        <f>VLOOKUP(CONCATENATE($F119," ",$G119),AllocFactorMatrix,(AD$4+1),FALSE)*$E123</f>
        <v>0</v>
      </c>
    </row>
    <row r="120" spans="4:30" hidden="1" outlineLevel="1">
      <c r="E120" s="52"/>
      <c r="F120" s="52" t="str">
        <f>F123</f>
        <v>DIST_SERV</v>
      </c>
      <c r="G120" s="55" t="str">
        <f>$G$12</f>
        <v>DISTSEC</v>
      </c>
      <c r="H120" s="4">
        <f t="shared" si="44"/>
        <v>0</v>
      </c>
      <c r="I120" s="5">
        <f>VLOOKUP(CONCATENATE($F120," ",$G120),AllocFactorMatrix,(I$4+1),FALSE)*$E123</f>
        <v>0</v>
      </c>
      <c r="J120" s="5">
        <f>VLOOKUP(CONCATENATE($F120," ",$G120),AllocFactorMatrix,(J$4+1),FALSE)*$E123</f>
        <v>0</v>
      </c>
      <c r="K120" s="5">
        <f>VLOOKUP(CONCATENATE($F120," ",$G120),AllocFactorMatrix,(K$4+1),FALSE)*$E123</f>
        <v>0</v>
      </c>
      <c r="L120" s="5">
        <f>VLOOKUP(CONCATENATE($F120," ",$G120),AllocFactorMatrix,(L$4+1),FALSE)*$E123</f>
        <v>0</v>
      </c>
      <c r="M120" s="5">
        <f>VLOOKUP(CONCATENATE($F120," ",$G120),AllocFactorMatrix,(M$4+1),FALSE)*$E123</f>
        <v>0</v>
      </c>
      <c r="N120" s="5">
        <f t="shared" si="39"/>
        <v>0</v>
      </c>
      <c r="O120" s="5">
        <f>VLOOKUP(CONCATENATE($F120," ",$G120),AllocFactorMatrix,(O$4+1),FALSE)*$E123</f>
        <v>0</v>
      </c>
      <c r="P120" s="5">
        <f>VLOOKUP(CONCATENATE($F120," ",$G120),AllocFactorMatrix,(P$4+1),FALSE)*$E123</f>
        <v>0</v>
      </c>
      <c r="Q120" s="5">
        <f>VLOOKUP(CONCATENATE($F120," ",$G120),AllocFactorMatrix,(Q$4+1),FALSE)*$E123</f>
        <v>0</v>
      </c>
      <c r="R120" s="5">
        <f>VLOOKUP(CONCATENATE($F120," ",$G120),AllocFactorMatrix,(R$4+1),FALSE)*$E123</f>
        <v>0</v>
      </c>
      <c r="S120" s="5">
        <f t="shared" si="42"/>
        <v>0</v>
      </c>
      <c r="T120" s="5">
        <f>VLOOKUP(CONCATENATE($F120," ",$G120),AllocFactorMatrix,(T$4+1),FALSE)*$E123</f>
        <v>0</v>
      </c>
      <c r="U120" s="5">
        <f>VLOOKUP(CONCATENATE($F120," ",$G120),AllocFactorMatrix,(U$4+1),FALSE)*$E123</f>
        <v>0</v>
      </c>
      <c r="V120" s="5">
        <f>VLOOKUP(CONCATENATE($F120," ",$G120),AllocFactorMatrix,(V$4+1),FALSE)*$E123</f>
        <v>0</v>
      </c>
      <c r="W120" s="5">
        <f>VLOOKUP(CONCATENATE($F120," ",$G120),AllocFactorMatrix,(W$4+1),FALSE)*$E123</f>
        <v>0</v>
      </c>
      <c r="X120" s="5">
        <f t="shared" si="45"/>
        <v>0</v>
      </c>
      <c r="Y120" s="5">
        <f>VLOOKUP(CONCATENATE($F120," ",$G120),AllocFactorMatrix,(Y$4+1),FALSE)*$E123</f>
        <v>0</v>
      </c>
      <c r="Z120" s="5">
        <f>VLOOKUP(CONCATENATE($F120," ",$G120),AllocFactorMatrix,(Z$4+1),FALSE)*$E123</f>
        <v>0</v>
      </c>
      <c r="AA120" s="5">
        <f t="shared" si="41"/>
        <v>0</v>
      </c>
      <c r="AB120" s="5">
        <f>VLOOKUP(CONCATENATE($F120," ",$G120),AllocFactorMatrix,(AB$4+1),FALSE)*$E123</f>
        <v>0</v>
      </c>
      <c r="AC120" s="5">
        <f>VLOOKUP(CONCATENATE($F120," ",$G120),AllocFactorMatrix,(AC$4+1),FALSE)*$E123</f>
        <v>0</v>
      </c>
      <c r="AD120" s="5">
        <f>VLOOKUP(CONCATENATE($F120," ",$G120),AllocFactorMatrix,(AD$4+1),FALSE)*$E123</f>
        <v>0</v>
      </c>
    </row>
    <row r="121" spans="4:30" hidden="1" outlineLevel="1">
      <c r="E121" s="52"/>
      <c r="F121" s="52" t="str">
        <f>F123</f>
        <v>DIST_SERV</v>
      </c>
      <c r="G121" s="55" t="str">
        <f>$G$13</f>
        <v>ENERGY</v>
      </c>
      <c r="H121" s="4">
        <f t="shared" si="44"/>
        <v>0</v>
      </c>
      <c r="I121" s="5">
        <f>VLOOKUP(CONCATENATE($F121," ",$G121),AllocFactorMatrix,(I$4+1),FALSE)*$E123</f>
        <v>0</v>
      </c>
      <c r="J121" s="5">
        <f>VLOOKUP(CONCATENATE($F121," ",$G121),AllocFactorMatrix,(J$4+1),FALSE)*$E123</f>
        <v>0</v>
      </c>
      <c r="K121" s="5">
        <f>VLOOKUP(CONCATENATE($F121," ",$G121),AllocFactorMatrix,(K$4+1),FALSE)*$E123</f>
        <v>0</v>
      </c>
      <c r="L121" s="5">
        <f>VLOOKUP(CONCATENATE($F121," ",$G121),AllocFactorMatrix,(L$4+1),FALSE)*$E123</f>
        <v>0</v>
      </c>
      <c r="M121" s="5">
        <f>VLOOKUP(CONCATENATE($F121," ",$G121),AllocFactorMatrix,(M$4+1),FALSE)*$E123</f>
        <v>0</v>
      </c>
      <c r="N121" s="5">
        <f t="shared" si="39"/>
        <v>0</v>
      </c>
      <c r="O121" s="5">
        <f>VLOOKUP(CONCATENATE($F121," ",$G121),AllocFactorMatrix,(O$4+1),FALSE)*$E123</f>
        <v>0</v>
      </c>
      <c r="P121" s="5">
        <f>VLOOKUP(CONCATENATE($F121," ",$G121),AllocFactorMatrix,(P$4+1),FALSE)*$E123</f>
        <v>0</v>
      </c>
      <c r="Q121" s="5">
        <f>VLOOKUP(CONCATENATE($F121," ",$G121),AllocFactorMatrix,(Q$4+1),FALSE)*$E123</f>
        <v>0</v>
      </c>
      <c r="R121" s="5">
        <f>VLOOKUP(CONCATENATE($F121," ",$G121),AllocFactorMatrix,(R$4+1),FALSE)*$E123</f>
        <v>0</v>
      </c>
      <c r="S121" s="5">
        <f t="shared" si="42"/>
        <v>0</v>
      </c>
      <c r="T121" s="5">
        <f>VLOOKUP(CONCATENATE($F121," ",$G121),AllocFactorMatrix,(T$4+1),FALSE)*$E123</f>
        <v>0</v>
      </c>
      <c r="U121" s="5">
        <f>VLOOKUP(CONCATENATE($F121," ",$G121),AllocFactorMatrix,(U$4+1),FALSE)*$E123</f>
        <v>0</v>
      </c>
      <c r="V121" s="5">
        <f>VLOOKUP(CONCATENATE($F121," ",$G121),AllocFactorMatrix,(V$4+1),FALSE)*$E123</f>
        <v>0</v>
      </c>
      <c r="W121" s="5">
        <f>VLOOKUP(CONCATENATE($F121," ",$G121),AllocFactorMatrix,(W$4+1),FALSE)*$E123</f>
        <v>0</v>
      </c>
      <c r="X121" s="5">
        <f t="shared" si="45"/>
        <v>0</v>
      </c>
      <c r="Y121" s="5">
        <f>VLOOKUP(CONCATENATE($F121," ",$G121),AllocFactorMatrix,(Y$4+1),FALSE)*$E123</f>
        <v>0</v>
      </c>
      <c r="Z121" s="5">
        <f>VLOOKUP(CONCATENATE($F121," ",$G121),AllocFactorMatrix,(Z$4+1),FALSE)*$E123</f>
        <v>0</v>
      </c>
      <c r="AA121" s="5">
        <f t="shared" si="41"/>
        <v>0</v>
      </c>
      <c r="AB121" s="5">
        <f>VLOOKUP(CONCATENATE($F121," ",$G121),AllocFactorMatrix,(AB$4+1),FALSE)*$E123</f>
        <v>0</v>
      </c>
      <c r="AC121" s="5">
        <f>VLOOKUP(CONCATENATE($F121," ",$G121),AllocFactorMatrix,(AC$4+1),FALSE)*$E123</f>
        <v>0</v>
      </c>
      <c r="AD121" s="5">
        <f>VLOOKUP(CONCATENATE($F121," ",$G121),AllocFactorMatrix,(AD$4+1),FALSE)*$E123</f>
        <v>0</v>
      </c>
    </row>
    <row r="122" spans="4:30" hidden="1" outlineLevel="1">
      <c r="E122" s="52"/>
      <c r="F122" s="52" t="str">
        <f>F123</f>
        <v>DIST_SERV</v>
      </c>
      <c r="G122" s="55" t="str">
        <f>$G$14</f>
        <v>CUSTOMER</v>
      </c>
      <c r="H122" s="4">
        <f t="shared" si="44"/>
        <v>59997916.890000001</v>
      </c>
      <c r="I122" s="5">
        <f>VLOOKUP(CONCATENATE($F122," ",$G122),AllocFactorMatrix,(I$4+1),FALSE)*$E123</f>
        <v>38270555.38327723</v>
      </c>
      <c r="J122" s="5">
        <f>VLOOKUP(CONCATENATE($F122," ",$G122),AllocFactorMatrix,(J$4+1),FALSE)*$E123</f>
        <v>6696555.256013643</v>
      </c>
      <c r="K122" s="5">
        <f>VLOOKUP(CONCATENATE($F122," ",$G122),AllocFactorMatrix,(K$4+1),FALSE)*$E123</f>
        <v>1880743.0179418758</v>
      </c>
      <c r="L122" s="5">
        <f>VLOOKUP(CONCATENATE($F122," ",$G122),AllocFactorMatrix,(L$4+1),FALSE)*$E123</f>
        <v>0</v>
      </c>
      <c r="M122" s="5">
        <f>VLOOKUP(CONCATENATE($F122," ",$G122),AllocFactorMatrix,(M$4+1),FALSE)*$E123</f>
        <v>0</v>
      </c>
      <c r="N122" s="5">
        <f t="shared" si="39"/>
        <v>1880743.0179418758</v>
      </c>
      <c r="O122" s="5">
        <f>VLOOKUP(CONCATENATE($F122," ",$G122),AllocFactorMatrix,(O$4+1),FALSE)*$E123</f>
        <v>164554.50164434061</v>
      </c>
      <c r="P122" s="5">
        <f>VLOOKUP(CONCATENATE($F122," ",$G122),AllocFactorMatrix,(P$4+1),FALSE)*$E123</f>
        <v>0</v>
      </c>
      <c r="Q122" s="5">
        <f>VLOOKUP(CONCATENATE($F122," ",$G122),AllocFactorMatrix,(Q$4+1),FALSE)*$E123</f>
        <v>0</v>
      </c>
      <c r="R122" s="5">
        <f>VLOOKUP(CONCATENATE($F122," ",$G122),AllocFactorMatrix,(R$4+1),FALSE)*$E123</f>
        <v>0</v>
      </c>
      <c r="S122" s="5">
        <f t="shared" si="42"/>
        <v>164554.50164434061</v>
      </c>
      <c r="T122" s="5">
        <f>VLOOKUP(CONCATENATE($F122," ",$G122),AllocFactorMatrix,(T$4+1),FALSE)*$E123</f>
        <v>1121.3253945099871</v>
      </c>
      <c r="U122" s="5">
        <f>VLOOKUP(CONCATENATE($F122," ",$G122),AllocFactorMatrix,(U$4+1),FALSE)*$E123</f>
        <v>0</v>
      </c>
      <c r="V122" s="5">
        <f>VLOOKUP(CONCATENATE($F122," ",$G122),AllocFactorMatrix,(V$4+1),FALSE)*$E123</f>
        <v>0</v>
      </c>
      <c r="W122" s="5">
        <f>VLOOKUP(CONCATENATE($F122," ",$G122),AllocFactorMatrix,(W$4+1),FALSE)*$E123</f>
        <v>0</v>
      </c>
      <c r="X122" s="5">
        <f t="shared" si="45"/>
        <v>1121.3253945099871</v>
      </c>
      <c r="Y122" s="5">
        <f>VLOOKUP(CONCATENATE($F122," ",$G122),AllocFactorMatrix,(Y$4+1),FALSE)*$E123</f>
        <v>45133.347129026988</v>
      </c>
      <c r="Z122" s="5">
        <f>VLOOKUP(CONCATENATE($F122," ",$G122),AllocFactorMatrix,(Z$4+1),FALSE)*$E123</f>
        <v>0</v>
      </c>
      <c r="AA122" s="5">
        <f t="shared" si="41"/>
        <v>45133.347129026988</v>
      </c>
      <c r="AB122" s="5">
        <f>VLOOKUP(CONCATENATE($F122," ",$G122),AllocFactorMatrix,(AB$4+1),FALSE)*$E123</f>
        <v>2803.313486274968</v>
      </c>
      <c r="AC122" s="5">
        <f>VLOOKUP(CONCATENATE($F122," ",$G122),AllocFactorMatrix,(AC$4+1),FALSE)*$E123</f>
        <v>12921032.520938581</v>
      </c>
      <c r="AD122" s="5">
        <f>VLOOKUP(CONCATENATE($F122," ",$G122),AllocFactorMatrix,(AD$4+1),FALSE)*$E123</f>
        <v>15418.224174512323</v>
      </c>
    </row>
    <row r="123" spans="4:30" collapsed="1">
      <c r="D123" s="1" t="s">
        <v>96</v>
      </c>
      <c r="E123" s="57">
        <f>59500019+497897.89</f>
        <v>59997916.890000001</v>
      </c>
      <c r="F123" s="10" t="s">
        <v>47</v>
      </c>
      <c r="G123" s="55" t="str">
        <f>$G$15</f>
        <v>TOTAL</v>
      </c>
      <c r="H123" s="4">
        <f t="shared" si="44"/>
        <v>59997916.890000001</v>
      </c>
      <c r="I123" s="5">
        <f>VLOOKUP(CONCATENATE($F123," ",$G123),AllocFactorMatrix,(I$4+1),FALSE)*$E123</f>
        <v>38270555.38327723</v>
      </c>
      <c r="J123" s="5">
        <f>VLOOKUP(CONCATENATE($F123," ",$G123),AllocFactorMatrix,(J$4+1),FALSE)*$E123</f>
        <v>6696555.256013643</v>
      </c>
      <c r="K123" s="5">
        <f>VLOOKUP(CONCATENATE($F123," ",$G123),AllocFactorMatrix,(K$4+1),FALSE)*$E123</f>
        <v>1880743.0179418758</v>
      </c>
      <c r="L123" s="5">
        <f>VLOOKUP(CONCATENATE($F123," ",$G123),AllocFactorMatrix,(L$4+1),FALSE)*$E123</f>
        <v>0</v>
      </c>
      <c r="M123" s="5">
        <f>VLOOKUP(CONCATENATE($F123," ",$G123),AllocFactorMatrix,(M$4+1),FALSE)*$E123</f>
        <v>0</v>
      </c>
      <c r="N123" s="5">
        <f t="shared" si="39"/>
        <v>1880743.0179418758</v>
      </c>
      <c r="O123" s="5">
        <f>VLOOKUP(CONCATENATE($F123," ",$G123),AllocFactorMatrix,(O$4+1),FALSE)*$E123</f>
        <v>164554.50164434061</v>
      </c>
      <c r="P123" s="5">
        <f>VLOOKUP(CONCATENATE($F123," ",$G123),AllocFactorMatrix,(P$4+1),FALSE)*$E123</f>
        <v>0</v>
      </c>
      <c r="Q123" s="5">
        <f>VLOOKUP(CONCATENATE($F123," ",$G123),AllocFactorMatrix,(Q$4+1),FALSE)*$E123</f>
        <v>0</v>
      </c>
      <c r="R123" s="5">
        <f>VLOOKUP(CONCATENATE($F123," ",$G123),AllocFactorMatrix,(R$4+1),FALSE)*$E123</f>
        <v>0</v>
      </c>
      <c r="S123" s="5">
        <f t="shared" si="42"/>
        <v>164554.50164434061</v>
      </c>
      <c r="T123" s="5">
        <f>VLOOKUP(CONCATENATE($F123," ",$G123),AllocFactorMatrix,(T$4+1),FALSE)*$E123</f>
        <v>1121.3253945099871</v>
      </c>
      <c r="U123" s="5">
        <f>VLOOKUP(CONCATENATE($F123," ",$G123),AllocFactorMatrix,(U$4+1),FALSE)*$E123</f>
        <v>0</v>
      </c>
      <c r="V123" s="5">
        <f>VLOOKUP(CONCATENATE($F123," ",$G123),AllocFactorMatrix,(V$4+1),FALSE)*$E123</f>
        <v>0</v>
      </c>
      <c r="W123" s="5">
        <f>VLOOKUP(CONCATENATE($F123," ",$G123),AllocFactorMatrix,(W$4+1),FALSE)*$E123</f>
        <v>0</v>
      </c>
      <c r="X123" s="5">
        <f t="shared" si="45"/>
        <v>1121.3253945099871</v>
      </c>
      <c r="Y123" s="5">
        <f>VLOOKUP(CONCATENATE($F123," ",$G123),AllocFactorMatrix,(Y$4+1),FALSE)*$E123</f>
        <v>45133.347129026988</v>
      </c>
      <c r="Z123" s="5">
        <f>VLOOKUP(CONCATENATE($F123," ",$G123),AllocFactorMatrix,(Z$4+1),FALSE)*$E123</f>
        <v>0</v>
      </c>
      <c r="AA123" s="5">
        <f t="shared" si="41"/>
        <v>45133.347129026988</v>
      </c>
      <c r="AB123" s="5">
        <f>VLOOKUP(CONCATENATE($F123," ",$G123),AllocFactorMatrix,(AB$4+1),FALSE)*$E123</f>
        <v>2803.313486274968</v>
      </c>
      <c r="AC123" s="5">
        <f>VLOOKUP(CONCATENATE($F123," ",$G123),AllocFactorMatrix,(AC$4+1),FALSE)*$E123</f>
        <v>12921032.520938581</v>
      </c>
      <c r="AD123" s="5">
        <f>VLOOKUP(CONCATENATE($F123," ",$G123),AllocFactorMatrix,(AD$4+1),FALSE)*$E123</f>
        <v>15418.224174512323</v>
      </c>
    </row>
    <row r="124" spans="4:30" hidden="1" outlineLevel="1">
      <c r="E124" s="52"/>
      <c r="F124" s="52" t="str">
        <f>F131</f>
        <v>DIST_METERS</v>
      </c>
      <c r="G124" s="55" t="str">
        <f>$G$8</f>
        <v>PRODUCTION</v>
      </c>
      <c r="H124" s="4">
        <f t="shared" si="44"/>
        <v>0</v>
      </c>
      <c r="I124" s="5">
        <f>VLOOKUP(CONCATENATE($F124," ",$G124),AllocFactorMatrix,(I$4+1),FALSE)*$E131</f>
        <v>0</v>
      </c>
      <c r="J124" s="5">
        <f>VLOOKUP(CONCATENATE($F124," ",$G124),AllocFactorMatrix,(J$4+1),FALSE)*$E131</f>
        <v>0</v>
      </c>
      <c r="K124" s="5">
        <f>VLOOKUP(CONCATENATE($F124," ",$G124),AllocFactorMatrix,(K$4+1),FALSE)*$E131</f>
        <v>0</v>
      </c>
      <c r="L124" s="5">
        <f>VLOOKUP(CONCATENATE($F124," ",$G124),AllocFactorMatrix,(L$4+1),FALSE)*$E131</f>
        <v>0</v>
      </c>
      <c r="M124" s="5">
        <f>VLOOKUP(CONCATENATE($F124," ",$G124),AllocFactorMatrix,(M$4+1),FALSE)*$E131</f>
        <v>0</v>
      </c>
      <c r="N124" s="5">
        <f t="shared" si="39"/>
        <v>0</v>
      </c>
      <c r="O124" s="5">
        <f>VLOOKUP(CONCATENATE($F124," ",$G124),AllocFactorMatrix,(O$4+1),FALSE)*$E131</f>
        <v>0</v>
      </c>
      <c r="P124" s="5">
        <f>VLOOKUP(CONCATENATE($F124," ",$G124),AllocFactorMatrix,(P$4+1),FALSE)*$E131</f>
        <v>0</v>
      </c>
      <c r="Q124" s="5">
        <f>VLOOKUP(CONCATENATE($F124," ",$G124),AllocFactorMatrix,(Q$4+1),FALSE)*$E131</f>
        <v>0</v>
      </c>
      <c r="R124" s="5">
        <f>VLOOKUP(CONCATENATE($F124," ",$G124),AllocFactorMatrix,(R$4+1),FALSE)*$E131</f>
        <v>0</v>
      </c>
      <c r="S124" s="5">
        <f t="shared" si="42"/>
        <v>0</v>
      </c>
      <c r="T124" s="5">
        <f>VLOOKUP(CONCATENATE($F124," ",$G124),AllocFactorMatrix,(T$4+1),FALSE)*$E131</f>
        <v>0</v>
      </c>
      <c r="U124" s="5">
        <f>VLOOKUP(CONCATENATE($F124," ",$G124),AllocFactorMatrix,(U$4+1),FALSE)*$E131</f>
        <v>0</v>
      </c>
      <c r="V124" s="5">
        <f>VLOOKUP(CONCATENATE($F124," ",$G124),AllocFactorMatrix,(V$4+1),FALSE)*$E131</f>
        <v>0</v>
      </c>
      <c r="W124" s="5">
        <f>VLOOKUP(CONCATENATE($F124," ",$G124),AllocFactorMatrix,(W$4+1),FALSE)*$E131</f>
        <v>0</v>
      </c>
      <c r="X124" s="5">
        <f>SUBTOTAL(9,T124:W124)</f>
        <v>0</v>
      </c>
      <c r="Y124" s="5">
        <f>VLOOKUP(CONCATENATE($F124," ",$G124),AllocFactorMatrix,(Y$4+1),FALSE)*$E131</f>
        <v>0</v>
      </c>
      <c r="Z124" s="5">
        <f>VLOOKUP(CONCATENATE($F124," ",$G124),AllocFactorMatrix,(Z$4+1),FALSE)*$E131</f>
        <v>0</v>
      </c>
      <c r="AA124" s="5">
        <f t="shared" si="41"/>
        <v>0</v>
      </c>
      <c r="AB124" s="5">
        <f>VLOOKUP(CONCATENATE($F124," ",$G124),AllocFactorMatrix,(AB$4+1),FALSE)*$E131</f>
        <v>0</v>
      </c>
      <c r="AC124" s="5">
        <f>VLOOKUP(CONCATENATE($F124," ",$G124),AllocFactorMatrix,(AC$4+1),FALSE)*$E131</f>
        <v>0</v>
      </c>
      <c r="AD124" s="5">
        <f>VLOOKUP(CONCATENATE($F124," ",$G124),AllocFactorMatrix,(AD$4+1),FALSE)*$E131</f>
        <v>0</v>
      </c>
    </row>
    <row r="125" spans="4:30" hidden="1" outlineLevel="1">
      <c r="E125" s="52"/>
      <c r="F125" s="52" t="str">
        <f>F131</f>
        <v>DIST_METERS</v>
      </c>
      <c r="G125" s="55" t="str">
        <f>$G$9</f>
        <v>BULKTRAN</v>
      </c>
      <c r="H125" s="4">
        <f t="shared" si="44"/>
        <v>0</v>
      </c>
      <c r="I125" s="5">
        <f>VLOOKUP(CONCATENATE($F125," ",$G125),AllocFactorMatrix,(I$4+1),FALSE)*$E131</f>
        <v>0</v>
      </c>
      <c r="J125" s="5">
        <f>VLOOKUP(CONCATENATE($F125," ",$G125),AllocFactorMatrix,(J$4+1),FALSE)*$E131</f>
        <v>0</v>
      </c>
      <c r="K125" s="5">
        <f>VLOOKUP(CONCATENATE($F125," ",$G125),AllocFactorMatrix,(K$4+1),FALSE)*$E131</f>
        <v>0</v>
      </c>
      <c r="L125" s="5">
        <f>VLOOKUP(CONCATENATE($F125," ",$G125),AllocFactorMatrix,(L$4+1),FALSE)*$E131</f>
        <v>0</v>
      </c>
      <c r="M125" s="5">
        <f>VLOOKUP(CONCATENATE($F125," ",$G125),AllocFactorMatrix,(M$4+1),FALSE)*$E131</f>
        <v>0</v>
      </c>
      <c r="N125" s="5">
        <f t="shared" si="39"/>
        <v>0</v>
      </c>
      <c r="O125" s="5">
        <f>VLOOKUP(CONCATENATE($F125," ",$G125),AllocFactorMatrix,(O$4+1),FALSE)*$E131</f>
        <v>0</v>
      </c>
      <c r="P125" s="5">
        <f>VLOOKUP(CONCATENATE($F125," ",$G125),AllocFactorMatrix,(P$4+1),FALSE)*$E131</f>
        <v>0</v>
      </c>
      <c r="Q125" s="5">
        <f>VLOOKUP(CONCATENATE($F125," ",$G125),AllocFactorMatrix,(Q$4+1),FALSE)*$E131</f>
        <v>0</v>
      </c>
      <c r="R125" s="5">
        <f>VLOOKUP(CONCATENATE($F125," ",$G125),AllocFactorMatrix,(R$4+1),FALSE)*$E131</f>
        <v>0</v>
      </c>
      <c r="S125" s="5">
        <f t="shared" si="42"/>
        <v>0</v>
      </c>
      <c r="T125" s="5">
        <f>VLOOKUP(CONCATENATE($F125," ",$G125),AllocFactorMatrix,(T$4+1),FALSE)*$E131</f>
        <v>0</v>
      </c>
      <c r="U125" s="5">
        <f>VLOOKUP(CONCATENATE($F125," ",$G125),AllocFactorMatrix,(U$4+1),FALSE)*$E131</f>
        <v>0</v>
      </c>
      <c r="V125" s="5">
        <f>VLOOKUP(CONCATENATE($F125," ",$G125),AllocFactorMatrix,(V$4+1),FALSE)*$E131</f>
        <v>0</v>
      </c>
      <c r="W125" s="5">
        <f>VLOOKUP(CONCATENATE($F125," ",$G125),AllocFactorMatrix,(W$4+1),FALSE)*$E131</f>
        <v>0</v>
      </c>
      <c r="X125" s="5">
        <f t="shared" ref="X125:X131" si="46">SUBTOTAL(9,T125:W125)</f>
        <v>0</v>
      </c>
      <c r="Y125" s="5">
        <f>VLOOKUP(CONCATENATE($F125," ",$G125),AllocFactorMatrix,(Y$4+1),FALSE)*$E131</f>
        <v>0</v>
      </c>
      <c r="Z125" s="5">
        <f>VLOOKUP(CONCATENATE($F125," ",$G125),AllocFactorMatrix,(Z$4+1),FALSE)*$E131</f>
        <v>0</v>
      </c>
      <c r="AA125" s="5">
        <f t="shared" si="41"/>
        <v>0</v>
      </c>
      <c r="AB125" s="5">
        <f>VLOOKUP(CONCATENATE($F125," ",$G125),AllocFactorMatrix,(AB$4+1),FALSE)*$E131</f>
        <v>0</v>
      </c>
      <c r="AC125" s="5">
        <f>VLOOKUP(CONCATENATE($F125," ",$G125),AllocFactorMatrix,(AC$4+1),FALSE)*$E131</f>
        <v>0</v>
      </c>
      <c r="AD125" s="5">
        <f>VLOOKUP(CONCATENATE($F125," ",$G125),AllocFactorMatrix,(AD$4+1),FALSE)*$E131</f>
        <v>0</v>
      </c>
    </row>
    <row r="126" spans="4:30" hidden="1" outlineLevel="1">
      <c r="E126" s="52"/>
      <c r="F126" s="52" t="str">
        <f>F131</f>
        <v>DIST_METERS</v>
      </c>
      <c r="G126" s="55" t="str">
        <f>$G$10</f>
        <v>SUBTRAN</v>
      </c>
      <c r="H126" s="4">
        <f t="shared" si="44"/>
        <v>0</v>
      </c>
      <c r="I126" s="5">
        <f>VLOOKUP(CONCATENATE($F126," ",$G126),AllocFactorMatrix,(I$4+1),FALSE)*$E131</f>
        <v>0</v>
      </c>
      <c r="J126" s="5">
        <f>VLOOKUP(CONCATENATE($F126," ",$G126),AllocFactorMatrix,(J$4+1),FALSE)*$E131</f>
        <v>0</v>
      </c>
      <c r="K126" s="5">
        <f>VLOOKUP(CONCATENATE($F126," ",$G126),AllocFactorMatrix,(K$4+1),FALSE)*$E131</f>
        <v>0</v>
      </c>
      <c r="L126" s="5">
        <f>VLOOKUP(CONCATENATE($F126," ",$G126),AllocFactorMatrix,(L$4+1),FALSE)*$E131</f>
        <v>0</v>
      </c>
      <c r="M126" s="5">
        <f>VLOOKUP(CONCATENATE($F126," ",$G126),AllocFactorMatrix,(M$4+1),FALSE)*$E131</f>
        <v>0</v>
      </c>
      <c r="N126" s="5">
        <f t="shared" si="39"/>
        <v>0</v>
      </c>
      <c r="O126" s="5">
        <f>VLOOKUP(CONCATENATE($F126," ",$G126),AllocFactorMatrix,(O$4+1),FALSE)*$E131</f>
        <v>0</v>
      </c>
      <c r="P126" s="5">
        <f>VLOOKUP(CONCATENATE($F126," ",$G126),AllocFactorMatrix,(P$4+1),FALSE)*$E131</f>
        <v>0</v>
      </c>
      <c r="Q126" s="5">
        <f>VLOOKUP(CONCATENATE($F126," ",$G126),AllocFactorMatrix,(Q$4+1),FALSE)*$E131</f>
        <v>0</v>
      </c>
      <c r="R126" s="5">
        <f>VLOOKUP(CONCATENATE($F126," ",$G126),AllocFactorMatrix,(R$4+1),FALSE)*$E131</f>
        <v>0</v>
      </c>
      <c r="S126" s="5">
        <f t="shared" si="42"/>
        <v>0</v>
      </c>
      <c r="T126" s="5">
        <f>VLOOKUP(CONCATENATE($F126," ",$G126),AllocFactorMatrix,(T$4+1),FALSE)*$E131</f>
        <v>0</v>
      </c>
      <c r="U126" s="5">
        <f>VLOOKUP(CONCATENATE($F126," ",$G126),AllocFactorMatrix,(U$4+1),FALSE)*$E131</f>
        <v>0</v>
      </c>
      <c r="V126" s="5">
        <f>VLOOKUP(CONCATENATE($F126," ",$G126),AllocFactorMatrix,(V$4+1),FALSE)*$E131</f>
        <v>0</v>
      </c>
      <c r="W126" s="5">
        <f>VLOOKUP(CONCATENATE($F126," ",$G126),AllocFactorMatrix,(W$4+1),FALSE)*$E131</f>
        <v>0</v>
      </c>
      <c r="X126" s="5">
        <f t="shared" si="46"/>
        <v>0</v>
      </c>
      <c r="Y126" s="5">
        <f>VLOOKUP(CONCATENATE($F126," ",$G126),AllocFactorMatrix,(Y$4+1),FALSE)*$E131</f>
        <v>0</v>
      </c>
      <c r="Z126" s="5">
        <f>VLOOKUP(CONCATENATE($F126," ",$G126),AllocFactorMatrix,(Z$4+1),FALSE)*$E131</f>
        <v>0</v>
      </c>
      <c r="AA126" s="5">
        <f t="shared" si="41"/>
        <v>0</v>
      </c>
      <c r="AB126" s="5">
        <f>VLOOKUP(CONCATENATE($F126," ",$G126),AllocFactorMatrix,(AB$4+1),FALSE)*$E131</f>
        <v>0</v>
      </c>
      <c r="AC126" s="5">
        <f>VLOOKUP(CONCATENATE($F126," ",$G126),AllocFactorMatrix,(AC$4+1),FALSE)*$E131</f>
        <v>0</v>
      </c>
      <c r="AD126" s="5">
        <f>VLOOKUP(CONCATENATE($F126," ",$G126),AllocFactorMatrix,(AD$4+1),FALSE)*$E131</f>
        <v>0</v>
      </c>
    </row>
    <row r="127" spans="4:30" hidden="1" outlineLevel="1">
      <c r="E127" s="52"/>
      <c r="F127" s="52" t="str">
        <f>F131</f>
        <v>DIST_METERS</v>
      </c>
      <c r="G127" s="55" t="str">
        <f>$G$11</f>
        <v>DISTPRI</v>
      </c>
      <c r="H127" s="4">
        <f t="shared" si="44"/>
        <v>0</v>
      </c>
      <c r="I127" s="5">
        <f>VLOOKUP(CONCATENATE($F127," ",$G127),AllocFactorMatrix,(I$4+1),FALSE)*$E131</f>
        <v>0</v>
      </c>
      <c r="J127" s="5">
        <f>VLOOKUP(CONCATENATE($F127," ",$G127),AllocFactorMatrix,(J$4+1),FALSE)*$E131</f>
        <v>0</v>
      </c>
      <c r="K127" s="5">
        <f>VLOOKUP(CONCATENATE($F127," ",$G127),AllocFactorMatrix,(K$4+1),FALSE)*$E131</f>
        <v>0</v>
      </c>
      <c r="L127" s="5">
        <f>VLOOKUP(CONCATENATE($F127," ",$G127),AllocFactorMatrix,(L$4+1),FALSE)*$E131</f>
        <v>0</v>
      </c>
      <c r="M127" s="5">
        <f>VLOOKUP(CONCATENATE($F127," ",$G127),AllocFactorMatrix,(M$4+1),FALSE)*$E131</f>
        <v>0</v>
      </c>
      <c r="N127" s="5">
        <f t="shared" si="39"/>
        <v>0</v>
      </c>
      <c r="O127" s="5">
        <f>VLOOKUP(CONCATENATE($F127," ",$G127),AllocFactorMatrix,(O$4+1),FALSE)*$E131</f>
        <v>0</v>
      </c>
      <c r="P127" s="5">
        <f>VLOOKUP(CONCATENATE($F127," ",$G127),AllocFactorMatrix,(P$4+1),FALSE)*$E131</f>
        <v>0</v>
      </c>
      <c r="Q127" s="5">
        <f>VLOOKUP(CONCATENATE($F127," ",$G127),AllocFactorMatrix,(Q$4+1),FALSE)*$E131</f>
        <v>0</v>
      </c>
      <c r="R127" s="5">
        <f>VLOOKUP(CONCATENATE($F127," ",$G127),AllocFactorMatrix,(R$4+1),FALSE)*$E131</f>
        <v>0</v>
      </c>
      <c r="S127" s="5">
        <f t="shared" si="42"/>
        <v>0</v>
      </c>
      <c r="T127" s="5">
        <f>VLOOKUP(CONCATENATE($F127," ",$G127),AllocFactorMatrix,(T$4+1),FALSE)*$E131</f>
        <v>0</v>
      </c>
      <c r="U127" s="5">
        <f>VLOOKUP(CONCATENATE($F127," ",$G127),AllocFactorMatrix,(U$4+1),FALSE)*$E131</f>
        <v>0</v>
      </c>
      <c r="V127" s="5">
        <f>VLOOKUP(CONCATENATE($F127," ",$G127),AllocFactorMatrix,(V$4+1),FALSE)*$E131</f>
        <v>0</v>
      </c>
      <c r="W127" s="5">
        <f>VLOOKUP(CONCATENATE($F127," ",$G127),AllocFactorMatrix,(W$4+1),FALSE)*$E131</f>
        <v>0</v>
      </c>
      <c r="X127" s="5">
        <f t="shared" si="46"/>
        <v>0</v>
      </c>
      <c r="Y127" s="5">
        <f>VLOOKUP(CONCATENATE($F127," ",$G127),AllocFactorMatrix,(Y$4+1),FALSE)*$E131</f>
        <v>0</v>
      </c>
      <c r="Z127" s="5">
        <f>VLOOKUP(CONCATENATE($F127," ",$G127),AllocFactorMatrix,(Z$4+1),FALSE)*$E131</f>
        <v>0</v>
      </c>
      <c r="AA127" s="5">
        <f t="shared" si="41"/>
        <v>0</v>
      </c>
      <c r="AB127" s="5">
        <f>VLOOKUP(CONCATENATE($F127," ",$G127),AllocFactorMatrix,(AB$4+1),FALSE)*$E131</f>
        <v>0</v>
      </c>
      <c r="AC127" s="5">
        <f>VLOOKUP(CONCATENATE($F127," ",$G127),AllocFactorMatrix,(AC$4+1),FALSE)*$E131</f>
        <v>0</v>
      </c>
      <c r="AD127" s="5">
        <f>VLOOKUP(CONCATENATE($F127," ",$G127),AllocFactorMatrix,(AD$4+1),FALSE)*$E131</f>
        <v>0</v>
      </c>
    </row>
    <row r="128" spans="4:30" hidden="1" outlineLevel="1">
      <c r="E128" s="52"/>
      <c r="F128" s="52" t="str">
        <f>F131</f>
        <v>DIST_METERS</v>
      </c>
      <c r="G128" s="55" t="str">
        <f>$G$12</f>
        <v>DISTSEC</v>
      </c>
      <c r="H128" s="4">
        <f t="shared" si="44"/>
        <v>0</v>
      </c>
      <c r="I128" s="5">
        <f>VLOOKUP(CONCATENATE($F128," ",$G128),AllocFactorMatrix,(I$4+1),FALSE)*$E131</f>
        <v>0</v>
      </c>
      <c r="J128" s="5">
        <f>VLOOKUP(CONCATENATE($F128," ",$G128),AllocFactorMatrix,(J$4+1),FALSE)*$E131</f>
        <v>0</v>
      </c>
      <c r="K128" s="5">
        <f>VLOOKUP(CONCATENATE($F128," ",$G128),AllocFactorMatrix,(K$4+1),FALSE)*$E131</f>
        <v>0</v>
      </c>
      <c r="L128" s="5">
        <f>VLOOKUP(CONCATENATE($F128," ",$G128),AllocFactorMatrix,(L$4+1),FALSE)*$E131</f>
        <v>0</v>
      </c>
      <c r="M128" s="5">
        <f>VLOOKUP(CONCATENATE($F128," ",$G128),AllocFactorMatrix,(M$4+1),FALSE)*$E131</f>
        <v>0</v>
      </c>
      <c r="N128" s="5">
        <f t="shared" si="39"/>
        <v>0</v>
      </c>
      <c r="O128" s="5">
        <f>VLOOKUP(CONCATENATE($F128," ",$G128),AllocFactorMatrix,(O$4+1),FALSE)*$E131</f>
        <v>0</v>
      </c>
      <c r="P128" s="5">
        <f>VLOOKUP(CONCATENATE($F128," ",$G128),AllocFactorMatrix,(P$4+1),FALSE)*$E131</f>
        <v>0</v>
      </c>
      <c r="Q128" s="5">
        <f>VLOOKUP(CONCATENATE($F128," ",$G128),AllocFactorMatrix,(Q$4+1),FALSE)*$E131</f>
        <v>0</v>
      </c>
      <c r="R128" s="5">
        <f>VLOOKUP(CONCATENATE($F128," ",$G128),AllocFactorMatrix,(R$4+1),FALSE)*$E131</f>
        <v>0</v>
      </c>
      <c r="S128" s="5">
        <f t="shared" si="42"/>
        <v>0</v>
      </c>
      <c r="T128" s="5">
        <f>VLOOKUP(CONCATENATE($F128," ",$G128),AllocFactorMatrix,(T$4+1),FALSE)*$E131</f>
        <v>0</v>
      </c>
      <c r="U128" s="5">
        <f>VLOOKUP(CONCATENATE($F128," ",$G128),AllocFactorMatrix,(U$4+1),FALSE)*$E131</f>
        <v>0</v>
      </c>
      <c r="V128" s="5">
        <f>VLOOKUP(CONCATENATE($F128," ",$G128),AllocFactorMatrix,(V$4+1),FALSE)*$E131</f>
        <v>0</v>
      </c>
      <c r="W128" s="5">
        <f>VLOOKUP(CONCATENATE($F128," ",$G128),AllocFactorMatrix,(W$4+1),FALSE)*$E131</f>
        <v>0</v>
      </c>
      <c r="X128" s="5">
        <f t="shared" si="46"/>
        <v>0</v>
      </c>
      <c r="Y128" s="5">
        <f>VLOOKUP(CONCATENATE($F128," ",$G128),AllocFactorMatrix,(Y$4+1),FALSE)*$E131</f>
        <v>0</v>
      </c>
      <c r="Z128" s="5">
        <f>VLOOKUP(CONCATENATE($F128," ",$G128),AllocFactorMatrix,(Z$4+1),FALSE)*$E131</f>
        <v>0</v>
      </c>
      <c r="AA128" s="5">
        <f t="shared" si="41"/>
        <v>0</v>
      </c>
      <c r="AB128" s="5">
        <f>VLOOKUP(CONCATENATE($F128," ",$G128),AllocFactorMatrix,(AB$4+1),FALSE)*$E131</f>
        <v>0</v>
      </c>
      <c r="AC128" s="5">
        <f>VLOOKUP(CONCATENATE($F128," ",$G128),AllocFactorMatrix,(AC$4+1),FALSE)*$E131</f>
        <v>0</v>
      </c>
      <c r="AD128" s="5">
        <f>VLOOKUP(CONCATENATE($F128," ",$G128),AllocFactorMatrix,(AD$4+1),FALSE)*$E131</f>
        <v>0</v>
      </c>
    </row>
    <row r="129" spans="4:30" hidden="1" outlineLevel="1">
      <c r="E129" s="52"/>
      <c r="F129" s="52" t="str">
        <f>F131</f>
        <v>DIST_METERS</v>
      </c>
      <c r="G129" s="55" t="str">
        <f>$G$13</f>
        <v>ENERGY</v>
      </c>
      <c r="H129" s="4">
        <f t="shared" si="44"/>
        <v>0</v>
      </c>
      <c r="I129" s="5">
        <f>VLOOKUP(CONCATENATE($F129," ",$G129),AllocFactorMatrix,(I$4+1),FALSE)*$E131</f>
        <v>0</v>
      </c>
      <c r="J129" s="5">
        <f>VLOOKUP(CONCATENATE($F129," ",$G129),AllocFactorMatrix,(J$4+1),FALSE)*$E131</f>
        <v>0</v>
      </c>
      <c r="K129" s="5">
        <f>VLOOKUP(CONCATENATE($F129," ",$G129),AllocFactorMatrix,(K$4+1),FALSE)*$E131</f>
        <v>0</v>
      </c>
      <c r="L129" s="5">
        <f>VLOOKUP(CONCATENATE($F129," ",$G129),AllocFactorMatrix,(L$4+1),FALSE)*$E131</f>
        <v>0</v>
      </c>
      <c r="M129" s="5">
        <f>VLOOKUP(CONCATENATE($F129," ",$G129),AllocFactorMatrix,(M$4+1),FALSE)*$E131</f>
        <v>0</v>
      </c>
      <c r="N129" s="5">
        <f t="shared" si="39"/>
        <v>0</v>
      </c>
      <c r="O129" s="5">
        <f>VLOOKUP(CONCATENATE($F129," ",$G129),AllocFactorMatrix,(O$4+1),FALSE)*$E131</f>
        <v>0</v>
      </c>
      <c r="P129" s="5">
        <f>VLOOKUP(CONCATENATE($F129," ",$G129),AllocFactorMatrix,(P$4+1),FALSE)*$E131</f>
        <v>0</v>
      </c>
      <c r="Q129" s="5">
        <f>VLOOKUP(CONCATENATE($F129," ",$G129),AllocFactorMatrix,(Q$4+1),FALSE)*$E131</f>
        <v>0</v>
      </c>
      <c r="R129" s="5">
        <f>VLOOKUP(CONCATENATE($F129," ",$G129),AllocFactorMatrix,(R$4+1),FALSE)*$E131</f>
        <v>0</v>
      </c>
      <c r="S129" s="5">
        <f t="shared" si="42"/>
        <v>0</v>
      </c>
      <c r="T129" s="5">
        <f>VLOOKUP(CONCATENATE($F129," ",$G129),AllocFactorMatrix,(T$4+1),FALSE)*$E131</f>
        <v>0</v>
      </c>
      <c r="U129" s="5">
        <f>VLOOKUP(CONCATENATE($F129," ",$G129),AllocFactorMatrix,(U$4+1),FALSE)*$E131</f>
        <v>0</v>
      </c>
      <c r="V129" s="5">
        <f>VLOOKUP(CONCATENATE($F129," ",$G129),AllocFactorMatrix,(V$4+1),FALSE)*$E131</f>
        <v>0</v>
      </c>
      <c r="W129" s="5">
        <f>VLOOKUP(CONCATENATE($F129," ",$G129),AllocFactorMatrix,(W$4+1),FALSE)*$E131</f>
        <v>0</v>
      </c>
      <c r="X129" s="5">
        <f t="shared" si="46"/>
        <v>0</v>
      </c>
      <c r="Y129" s="5">
        <f>VLOOKUP(CONCATENATE($F129," ",$G129),AllocFactorMatrix,(Y$4+1),FALSE)*$E131</f>
        <v>0</v>
      </c>
      <c r="Z129" s="5">
        <f>VLOOKUP(CONCATENATE($F129," ",$G129),AllocFactorMatrix,(Z$4+1),FALSE)*$E131</f>
        <v>0</v>
      </c>
      <c r="AA129" s="5">
        <f t="shared" si="41"/>
        <v>0</v>
      </c>
      <c r="AB129" s="5">
        <f>VLOOKUP(CONCATENATE($F129," ",$G129),AllocFactorMatrix,(AB$4+1),FALSE)*$E131</f>
        <v>0</v>
      </c>
      <c r="AC129" s="5">
        <f>VLOOKUP(CONCATENATE($F129," ",$G129),AllocFactorMatrix,(AC$4+1),FALSE)*$E131</f>
        <v>0</v>
      </c>
      <c r="AD129" s="5">
        <f>VLOOKUP(CONCATENATE($F129," ",$G129),AllocFactorMatrix,(AD$4+1),FALSE)*$E131</f>
        <v>0</v>
      </c>
    </row>
    <row r="130" spans="4:30" hidden="1" outlineLevel="1">
      <c r="E130" s="52"/>
      <c r="F130" s="52" t="str">
        <f>F131</f>
        <v>DIST_METERS</v>
      </c>
      <c r="G130" s="55" t="str">
        <f>$G$14</f>
        <v>CUSTOMER</v>
      </c>
      <c r="H130" s="4">
        <f t="shared" si="44"/>
        <v>24871958.089999992</v>
      </c>
      <c r="I130" s="5">
        <f>VLOOKUP(CONCATENATE($F130," ",$G130),AllocFactorMatrix,(I$4+1),FALSE)*$E131</f>
        <v>11151515.091161229</v>
      </c>
      <c r="J130" s="5">
        <f>VLOOKUP(CONCATENATE($F130," ",$G130),AllocFactorMatrix,(J$4+1),FALSE)*$E131</f>
        <v>6607574.4496721625</v>
      </c>
      <c r="K130" s="5">
        <f>VLOOKUP(CONCATENATE($F130," ",$G130),AllocFactorMatrix,(K$4+1),FALSE)*$E131</f>
        <v>1893182.7686545197</v>
      </c>
      <c r="L130" s="5">
        <f>VLOOKUP(CONCATENATE($F130," ",$G130),AllocFactorMatrix,(L$4+1),FALSE)*$E131</f>
        <v>1248284.6553893765</v>
      </c>
      <c r="M130" s="5">
        <f>VLOOKUP(CONCATENATE($F130," ",$G130),AllocFactorMatrix,(M$4+1),FALSE)*$E131</f>
        <v>202761.48214395292</v>
      </c>
      <c r="N130" s="5">
        <f t="shared" si="39"/>
        <v>3344228.9061878491</v>
      </c>
      <c r="O130" s="5">
        <f>VLOOKUP(CONCATENATE($F130," ",$G130),AllocFactorMatrix,(O$4+1),FALSE)*$E131</f>
        <v>925215.34513305989</v>
      </c>
      <c r="P130" s="5">
        <f>VLOOKUP(CONCATENATE($F130," ",$G130),AllocFactorMatrix,(P$4+1),FALSE)*$E131</f>
        <v>324111.33634420758</v>
      </c>
      <c r="Q130" s="5">
        <f>VLOOKUP(CONCATENATE($F130," ",$G130),AllocFactorMatrix,(Q$4+1),FALSE)*$E131</f>
        <v>706450.93780195573</v>
      </c>
      <c r="R130" s="5">
        <f>VLOOKUP(CONCATENATE($F130," ",$G130),AllocFactorMatrix,(R$4+1),FALSE)*$E131</f>
        <v>124161.41616487224</v>
      </c>
      <c r="S130" s="5">
        <f t="shared" si="42"/>
        <v>2079939.0354440955</v>
      </c>
      <c r="T130" s="5">
        <f>VLOOKUP(CONCATENATE($F130," ",$G130),AllocFactorMatrix,(T$4+1),FALSE)*$E131</f>
        <v>6376.5889466333292</v>
      </c>
      <c r="U130" s="5">
        <f>VLOOKUP(CONCATENATE($F130," ",$G130),AllocFactorMatrix,(U$4+1),FALSE)*$E131</f>
        <v>192269.46269195623</v>
      </c>
      <c r="V130" s="5">
        <f>VLOOKUP(CONCATENATE($F130," ",$G130),AllocFactorMatrix,(V$4+1),FALSE)*$E131</f>
        <v>1038897.7194602169</v>
      </c>
      <c r="W130" s="5">
        <f>VLOOKUP(CONCATENATE($F130," ",$G130),AllocFactorMatrix,(W$4+1),FALSE)*$E131</f>
        <v>186242.50594184606</v>
      </c>
      <c r="X130" s="5">
        <f t="shared" si="46"/>
        <v>1423786.2770406525</v>
      </c>
      <c r="Y130" s="5">
        <f>VLOOKUP(CONCATENATE($F130," ",$G130),AllocFactorMatrix,(Y$4+1),FALSE)*$E131</f>
        <v>256655.22408749652</v>
      </c>
      <c r="Z130" s="5">
        <f>VLOOKUP(CONCATENATE($F130," ",$G130),AllocFactorMatrix,(Z$4+1),FALSE)*$E131</f>
        <v>5493.3477864208598</v>
      </c>
      <c r="AA130" s="5">
        <f t="shared" si="41"/>
        <v>262148.57187391736</v>
      </c>
      <c r="AB130" s="5">
        <f>VLOOKUP(CONCATENATE($F130," ",$G130),AllocFactorMatrix,(AB$4+1),FALSE)*$E131</f>
        <v>2765.7586200948826</v>
      </c>
      <c r="AC130" s="5">
        <f>VLOOKUP(CONCATENATE($F130," ",$G130),AllocFactorMatrix,(AC$4+1),FALSE)*$E131</f>
        <v>0</v>
      </c>
      <c r="AD130" s="5">
        <f>VLOOKUP(CONCATENATE($F130," ",$G130),AllocFactorMatrix,(AD$4+1),FALSE)*$E131</f>
        <v>0</v>
      </c>
    </row>
    <row r="131" spans="4:30" collapsed="1">
      <c r="D131" s="1" t="s">
        <v>97</v>
      </c>
      <c r="E131" s="57">
        <f>24879983+-8024.91</f>
        <v>24871958.09</v>
      </c>
      <c r="F131" s="10" t="s">
        <v>48</v>
      </c>
      <c r="G131" s="55" t="str">
        <f>$G$15</f>
        <v>TOTAL</v>
      </c>
      <c r="H131" s="4">
        <f t="shared" si="44"/>
        <v>24871958.089999992</v>
      </c>
      <c r="I131" s="5">
        <f>VLOOKUP(CONCATENATE($F131," ",$G131),AllocFactorMatrix,(I$4+1),FALSE)*$E131</f>
        <v>11151515.091161229</v>
      </c>
      <c r="J131" s="5">
        <f>VLOOKUP(CONCATENATE($F131," ",$G131),AllocFactorMatrix,(J$4+1),FALSE)*$E131</f>
        <v>6607574.4496721625</v>
      </c>
      <c r="K131" s="5">
        <f>VLOOKUP(CONCATENATE($F131," ",$G131),AllocFactorMatrix,(K$4+1),FALSE)*$E131</f>
        <v>1893182.7686545197</v>
      </c>
      <c r="L131" s="5">
        <f>VLOOKUP(CONCATENATE($F131," ",$G131),AllocFactorMatrix,(L$4+1),FALSE)*$E131</f>
        <v>1248284.6553893765</v>
      </c>
      <c r="M131" s="5">
        <f>VLOOKUP(CONCATENATE($F131," ",$G131),AllocFactorMatrix,(M$4+1),FALSE)*$E131</f>
        <v>202761.48214395292</v>
      </c>
      <c r="N131" s="5">
        <f t="shared" si="39"/>
        <v>3344228.9061878491</v>
      </c>
      <c r="O131" s="5">
        <f>VLOOKUP(CONCATENATE($F131," ",$G131),AllocFactorMatrix,(O$4+1),FALSE)*$E131</f>
        <v>925215.34513305989</v>
      </c>
      <c r="P131" s="5">
        <f>VLOOKUP(CONCATENATE($F131," ",$G131),AllocFactorMatrix,(P$4+1),FALSE)*$E131</f>
        <v>324111.33634420758</v>
      </c>
      <c r="Q131" s="5">
        <f>VLOOKUP(CONCATENATE($F131," ",$G131),AllocFactorMatrix,(Q$4+1),FALSE)*$E131</f>
        <v>706450.93780195573</v>
      </c>
      <c r="R131" s="5">
        <f>VLOOKUP(CONCATENATE($F131," ",$G131),AllocFactorMatrix,(R$4+1),FALSE)*$E131</f>
        <v>124161.41616487224</v>
      </c>
      <c r="S131" s="5">
        <f t="shared" si="42"/>
        <v>2079939.0354440955</v>
      </c>
      <c r="T131" s="5">
        <f>VLOOKUP(CONCATENATE($F131," ",$G131),AllocFactorMatrix,(T$4+1),FALSE)*$E131</f>
        <v>6376.5889466333292</v>
      </c>
      <c r="U131" s="5">
        <f>VLOOKUP(CONCATENATE($F131," ",$G131),AllocFactorMatrix,(U$4+1),FALSE)*$E131</f>
        <v>192269.46269195623</v>
      </c>
      <c r="V131" s="5">
        <f>VLOOKUP(CONCATENATE($F131," ",$G131),AllocFactorMatrix,(V$4+1),FALSE)*$E131</f>
        <v>1038897.7194602169</v>
      </c>
      <c r="W131" s="5">
        <f>VLOOKUP(CONCATENATE($F131," ",$G131),AllocFactorMatrix,(W$4+1),FALSE)*$E131</f>
        <v>186242.50594184606</v>
      </c>
      <c r="X131" s="5">
        <f t="shared" si="46"/>
        <v>1423786.2770406525</v>
      </c>
      <c r="Y131" s="5">
        <f>VLOOKUP(CONCATENATE($F131," ",$G131),AllocFactorMatrix,(Y$4+1),FALSE)*$E131</f>
        <v>256655.22408749652</v>
      </c>
      <c r="Z131" s="5">
        <f>VLOOKUP(CONCATENATE($F131," ",$G131),AllocFactorMatrix,(Z$4+1),FALSE)*$E131</f>
        <v>5493.3477864208598</v>
      </c>
      <c r="AA131" s="5">
        <f t="shared" si="41"/>
        <v>262148.57187391736</v>
      </c>
      <c r="AB131" s="5">
        <f>VLOOKUP(CONCATENATE($F131," ",$G131),AllocFactorMatrix,(AB$4+1),FALSE)*$E131</f>
        <v>2765.7586200948826</v>
      </c>
      <c r="AC131" s="5">
        <f>VLOOKUP(CONCATENATE($F131," ",$G131),AllocFactorMatrix,(AC$4+1),FALSE)*$E131</f>
        <v>0</v>
      </c>
      <c r="AD131" s="5">
        <f>VLOOKUP(CONCATENATE($F131," ",$G131),AllocFactorMatrix,(AD$4+1),FALSE)*$E131</f>
        <v>0</v>
      </c>
    </row>
    <row r="132" spans="4:30" hidden="1" outlineLevel="1">
      <c r="E132" s="52"/>
      <c r="F132" s="52" t="str">
        <f>F139</f>
        <v>DIST_OL</v>
      </c>
      <c r="G132" s="55" t="str">
        <f>$G$8</f>
        <v>PRODUCTION</v>
      </c>
      <c r="H132" s="4">
        <f t="shared" si="44"/>
        <v>0</v>
      </c>
      <c r="I132" s="5">
        <f>VLOOKUP(CONCATENATE($F132," ",$G132),AllocFactorMatrix,(I$4+1),FALSE)*$E139</f>
        <v>0</v>
      </c>
      <c r="J132" s="5">
        <f>VLOOKUP(CONCATENATE($F132," ",$G132),AllocFactorMatrix,(J$4+1),FALSE)*$E139</f>
        <v>0</v>
      </c>
      <c r="K132" s="5">
        <f>VLOOKUP(CONCATENATE($F132," ",$G132),AllocFactorMatrix,(K$4+1),FALSE)*$E139</f>
        <v>0</v>
      </c>
      <c r="L132" s="5">
        <f>VLOOKUP(CONCATENATE($F132," ",$G132),AllocFactorMatrix,(L$4+1),FALSE)*$E139</f>
        <v>0</v>
      </c>
      <c r="M132" s="5">
        <f>VLOOKUP(CONCATENATE($F132," ",$G132),AllocFactorMatrix,(M$4+1),FALSE)*$E139</f>
        <v>0</v>
      </c>
      <c r="N132" s="5">
        <f t="shared" ref="N132:N147" si="47">SUBTOTAL(9,K132:M132)</f>
        <v>0</v>
      </c>
      <c r="O132" s="5">
        <f>VLOOKUP(CONCATENATE($F132," ",$G132),AllocFactorMatrix,(O$4+1),FALSE)*$E139</f>
        <v>0</v>
      </c>
      <c r="P132" s="5">
        <f>VLOOKUP(CONCATENATE($F132," ",$G132),AllocFactorMatrix,(P$4+1),FALSE)*$E139</f>
        <v>0</v>
      </c>
      <c r="Q132" s="5">
        <f>VLOOKUP(CONCATENATE($F132," ",$G132),AllocFactorMatrix,(Q$4+1),FALSE)*$E139</f>
        <v>0</v>
      </c>
      <c r="R132" s="5">
        <f>VLOOKUP(CONCATENATE($F132," ",$G132),AllocFactorMatrix,(R$4+1),FALSE)*$E139</f>
        <v>0</v>
      </c>
      <c r="S132" s="5">
        <f t="shared" si="42"/>
        <v>0</v>
      </c>
      <c r="T132" s="5">
        <f>VLOOKUP(CONCATENATE($F132," ",$G132),AllocFactorMatrix,(T$4+1),FALSE)*$E139</f>
        <v>0</v>
      </c>
      <c r="U132" s="5">
        <f>VLOOKUP(CONCATENATE($F132," ",$G132),AllocFactorMatrix,(U$4+1),FALSE)*$E139</f>
        <v>0</v>
      </c>
      <c r="V132" s="5">
        <f>VLOOKUP(CONCATENATE($F132," ",$G132),AllocFactorMatrix,(V$4+1),FALSE)*$E139</f>
        <v>0</v>
      </c>
      <c r="W132" s="5">
        <f>VLOOKUP(CONCATENATE($F132," ",$G132),AllocFactorMatrix,(W$4+1),FALSE)*$E139</f>
        <v>0</v>
      </c>
      <c r="X132" s="5">
        <f>SUBTOTAL(9,T132:W132)</f>
        <v>0</v>
      </c>
      <c r="Y132" s="5">
        <f>VLOOKUP(CONCATENATE($F132," ",$G132),AllocFactorMatrix,(Y$4+1),FALSE)*$E139</f>
        <v>0</v>
      </c>
      <c r="Z132" s="5">
        <f>VLOOKUP(CONCATENATE($F132," ",$G132),AllocFactorMatrix,(Z$4+1),FALSE)*$E139</f>
        <v>0</v>
      </c>
      <c r="AA132" s="5">
        <f t="shared" si="41"/>
        <v>0</v>
      </c>
      <c r="AB132" s="5">
        <f>VLOOKUP(CONCATENATE($F132," ",$G132),AllocFactorMatrix,(AB$4+1),FALSE)*$E139</f>
        <v>0</v>
      </c>
      <c r="AC132" s="5">
        <f>VLOOKUP(CONCATENATE($F132," ",$G132),AllocFactorMatrix,(AC$4+1),FALSE)*$E139</f>
        <v>0</v>
      </c>
      <c r="AD132" s="5">
        <f>VLOOKUP(CONCATENATE($F132," ",$G132),AllocFactorMatrix,(AD$4+1),FALSE)*$E139</f>
        <v>0</v>
      </c>
    </row>
    <row r="133" spans="4:30" hidden="1" outlineLevel="1">
      <c r="E133" s="52"/>
      <c r="F133" s="52" t="str">
        <f>F139</f>
        <v>DIST_OL</v>
      </c>
      <c r="G133" s="55" t="str">
        <f>$G$9</f>
        <v>BULKTRAN</v>
      </c>
      <c r="H133" s="4">
        <f t="shared" si="44"/>
        <v>0</v>
      </c>
      <c r="I133" s="5">
        <f>VLOOKUP(CONCATENATE($F133," ",$G133),AllocFactorMatrix,(I$4+1),FALSE)*$E139</f>
        <v>0</v>
      </c>
      <c r="J133" s="5">
        <f>VLOOKUP(CONCATENATE($F133," ",$G133),AllocFactorMatrix,(J$4+1),FALSE)*$E139</f>
        <v>0</v>
      </c>
      <c r="K133" s="5">
        <f>VLOOKUP(CONCATENATE($F133," ",$G133),AllocFactorMatrix,(K$4+1),FALSE)*$E139</f>
        <v>0</v>
      </c>
      <c r="L133" s="5">
        <f>VLOOKUP(CONCATENATE($F133," ",$G133),AllocFactorMatrix,(L$4+1),FALSE)*$E139</f>
        <v>0</v>
      </c>
      <c r="M133" s="5">
        <f>VLOOKUP(CONCATENATE($F133," ",$G133),AllocFactorMatrix,(M$4+1),FALSE)*$E139</f>
        <v>0</v>
      </c>
      <c r="N133" s="5">
        <f t="shared" si="47"/>
        <v>0</v>
      </c>
      <c r="O133" s="5">
        <f>VLOOKUP(CONCATENATE($F133," ",$G133),AllocFactorMatrix,(O$4+1),FALSE)*$E139</f>
        <v>0</v>
      </c>
      <c r="P133" s="5">
        <f>VLOOKUP(CONCATENATE($F133," ",$G133),AllocFactorMatrix,(P$4+1),FALSE)*$E139</f>
        <v>0</v>
      </c>
      <c r="Q133" s="5">
        <f>VLOOKUP(CONCATENATE($F133," ",$G133),AllocFactorMatrix,(Q$4+1),FALSE)*$E139</f>
        <v>0</v>
      </c>
      <c r="R133" s="5">
        <f>VLOOKUP(CONCATENATE($F133," ",$G133),AllocFactorMatrix,(R$4+1),FALSE)*$E139</f>
        <v>0</v>
      </c>
      <c r="S133" s="5">
        <f t="shared" si="42"/>
        <v>0</v>
      </c>
      <c r="T133" s="5">
        <f>VLOOKUP(CONCATENATE($F133," ",$G133),AllocFactorMatrix,(T$4+1),FALSE)*$E139</f>
        <v>0</v>
      </c>
      <c r="U133" s="5">
        <f>VLOOKUP(CONCATENATE($F133," ",$G133),AllocFactorMatrix,(U$4+1),FALSE)*$E139</f>
        <v>0</v>
      </c>
      <c r="V133" s="5">
        <f>VLOOKUP(CONCATENATE($F133," ",$G133),AllocFactorMatrix,(V$4+1),FALSE)*$E139</f>
        <v>0</v>
      </c>
      <c r="W133" s="5">
        <f>VLOOKUP(CONCATENATE($F133," ",$G133),AllocFactorMatrix,(W$4+1),FALSE)*$E139</f>
        <v>0</v>
      </c>
      <c r="X133" s="5">
        <f t="shared" ref="X133:X139" si="48">SUBTOTAL(9,T133:W133)</f>
        <v>0</v>
      </c>
      <c r="Y133" s="5">
        <f>VLOOKUP(CONCATENATE($F133," ",$G133),AllocFactorMatrix,(Y$4+1),FALSE)*$E139</f>
        <v>0</v>
      </c>
      <c r="Z133" s="5">
        <f>VLOOKUP(CONCATENATE($F133," ",$G133),AllocFactorMatrix,(Z$4+1),FALSE)*$E139</f>
        <v>0</v>
      </c>
      <c r="AA133" s="5">
        <f t="shared" si="41"/>
        <v>0</v>
      </c>
      <c r="AB133" s="5">
        <f>VLOOKUP(CONCATENATE($F133," ",$G133),AllocFactorMatrix,(AB$4+1),FALSE)*$E139</f>
        <v>0</v>
      </c>
      <c r="AC133" s="5">
        <f>VLOOKUP(CONCATENATE($F133," ",$G133),AllocFactorMatrix,(AC$4+1),FALSE)*$E139</f>
        <v>0</v>
      </c>
      <c r="AD133" s="5">
        <f>VLOOKUP(CONCATENATE($F133," ",$G133),AllocFactorMatrix,(AD$4+1),FALSE)*$E139</f>
        <v>0</v>
      </c>
    </row>
    <row r="134" spans="4:30" hidden="1" outlineLevel="1">
      <c r="E134" s="52"/>
      <c r="F134" s="52" t="str">
        <f>F139</f>
        <v>DIST_OL</v>
      </c>
      <c r="G134" s="55" t="str">
        <f>$G$10</f>
        <v>SUBTRAN</v>
      </c>
      <c r="H134" s="4">
        <f t="shared" si="44"/>
        <v>0</v>
      </c>
      <c r="I134" s="5">
        <f>VLOOKUP(CONCATENATE($F134," ",$G134),AllocFactorMatrix,(I$4+1),FALSE)*$E139</f>
        <v>0</v>
      </c>
      <c r="J134" s="5">
        <f>VLOOKUP(CONCATENATE($F134," ",$G134),AllocFactorMatrix,(J$4+1),FALSE)*$E139</f>
        <v>0</v>
      </c>
      <c r="K134" s="5">
        <f>VLOOKUP(CONCATENATE($F134," ",$G134),AllocFactorMatrix,(K$4+1),FALSE)*$E139</f>
        <v>0</v>
      </c>
      <c r="L134" s="5">
        <f>VLOOKUP(CONCATENATE($F134," ",$G134),AllocFactorMatrix,(L$4+1),FALSE)*$E139</f>
        <v>0</v>
      </c>
      <c r="M134" s="5">
        <f>VLOOKUP(CONCATENATE($F134," ",$G134),AllocFactorMatrix,(M$4+1),FALSE)*$E139</f>
        <v>0</v>
      </c>
      <c r="N134" s="5">
        <f t="shared" si="47"/>
        <v>0</v>
      </c>
      <c r="O134" s="5">
        <f>VLOOKUP(CONCATENATE($F134," ",$G134),AllocFactorMatrix,(O$4+1),FALSE)*$E139</f>
        <v>0</v>
      </c>
      <c r="P134" s="5">
        <f>VLOOKUP(CONCATENATE($F134," ",$G134),AllocFactorMatrix,(P$4+1),FALSE)*$E139</f>
        <v>0</v>
      </c>
      <c r="Q134" s="5">
        <f>VLOOKUP(CONCATENATE($F134," ",$G134),AllocFactorMatrix,(Q$4+1),FALSE)*$E139</f>
        <v>0</v>
      </c>
      <c r="R134" s="5">
        <f>VLOOKUP(CONCATENATE($F134," ",$G134),AllocFactorMatrix,(R$4+1),FALSE)*$E139</f>
        <v>0</v>
      </c>
      <c r="S134" s="5">
        <f t="shared" si="42"/>
        <v>0</v>
      </c>
      <c r="T134" s="5">
        <f>VLOOKUP(CONCATENATE($F134," ",$G134),AllocFactorMatrix,(T$4+1),FALSE)*$E139</f>
        <v>0</v>
      </c>
      <c r="U134" s="5">
        <f>VLOOKUP(CONCATENATE($F134," ",$G134),AllocFactorMatrix,(U$4+1),FALSE)*$E139</f>
        <v>0</v>
      </c>
      <c r="V134" s="5">
        <f>VLOOKUP(CONCATENATE($F134," ",$G134),AllocFactorMatrix,(V$4+1),FALSE)*$E139</f>
        <v>0</v>
      </c>
      <c r="W134" s="5">
        <f>VLOOKUP(CONCATENATE($F134," ",$G134),AllocFactorMatrix,(W$4+1),FALSE)*$E139</f>
        <v>0</v>
      </c>
      <c r="X134" s="5">
        <f t="shared" si="48"/>
        <v>0</v>
      </c>
      <c r="Y134" s="5">
        <f>VLOOKUP(CONCATENATE($F134," ",$G134),AllocFactorMatrix,(Y$4+1),FALSE)*$E139</f>
        <v>0</v>
      </c>
      <c r="Z134" s="5">
        <f>VLOOKUP(CONCATENATE($F134," ",$G134),AllocFactorMatrix,(Z$4+1),FALSE)*$E139</f>
        <v>0</v>
      </c>
      <c r="AA134" s="5">
        <f t="shared" si="41"/>
        <v>0</v>
      </c>
      <c r="AB134" s="5">
        <f>VLOOKUP(CONCATENATE($F134," ",$G134),AllocFactorMatrix,(AB$4+1),FALSE)*$E139</f>
        <v>0</v>
      </c>
      <c r="AC134" s="5">
        <f>VLOOKUP(CONCATENATE($F134," ",$G134),AllocFactorMatrix,(AC$4+1),FALSE)*$E139</f>
        <v>0</v>
      </c>
      <c r="AD134" s="5">
        <f>VLOOKUP(CONCATENATE($F134," ",$G134),AllocFactorMatrix,(AD$4+1),FALSE)*$E139</f>
        <v>0</v>
      </c>
    </row>
    <row r="135" spans="4:30" hidden="1" outlineLevel="1">
      <c r="E135" s="52"/>
      <c r="F135" s="52" t="str">
        <f>F139</f>
        <v>DIST_OL</v>
      </c>
      <c r="G135" s="55" t="str">
        <f>$G$11</f>
        <v>DISTPRI</v>
      </c>
      <c r="H135" s="4">
        <f t="shared" si="44"/>
        <v>0</v>
      </c>
      <c r="I135" s="5">
        <f>VLOOKUP(CONCATENATE($F135," ",$G135),AllocFactorMatrix,(I$4+1),FALSE)*$E139</f>
        <v>0</v>
      </c>
      <c r="J135" s="5">
        <f>VLOOKUP(CONCATENATE($F135," ",$G135),AllocFactorMatrix,(J$4+1),FALSE)*$E139</f>
        <v>0</v>
      </c>
      <c r="K135" s="5">
        <f>VLOOKUP(CONCATENATE($F135," ",$G135),AllocFactorMatrix,(K$4+1),FALSE)*$E139</f>
        <v>0</v>
      </c>
      <c r="L135" s="5">
        <f>VLOOKUP(CONCATENATE($F135," ",$G135),AllocFactorMatrix,(L$4+1),FALSE)*$E139</f>
        <v>0</v>
      </c>
      <c r="M135" s="5">
        <f>VLOOKUP(CONCATENATE($F135," ",$G135),AllocFactorMatrix,(M$4+1),FALSE)*$E139</f>
        <v>0</v>
      </c>
      <c r="N135" s="5">
        <f t="shared" si="47"/>
        <v>0</v>
      </c>
      <c r="O135" s="5">
        <f>VLOOKUP(CONCATENATE($F135," ",$G135),AllocFactorMatrix,(O$4+1),FALSE)*$E139</f>
        <v>0</v>
      </c>
      <c r="P135" s="5">
        <f>VLOOKUP(CONCATENATE($F135," ",$G135),AllocFactorMatrix,(P$4+1),FALSE)*$E139</f>
        <v>0</v>
      </c>
      <c r="Q135" s="5">
        <f>VLOOKUP(CONCATENATE($F135," ",$G135),AllocFactorMatrix,(Q$4+1),FALSE)*$E139</f>
        <v>0</v>
      </c>
      <c r="R135" s="5">
        <f>VLOOKUP(CONCATENATE($F135," ",$G135),AllocFactorMatrix,(R$4+1),FALSE)*$E139</f>
        <v>0</v>
      </c>
      <c r="S135" s="5">
        <f t="shared" si="42"/>
        <v>0</v>
      </c>
      <c r="T135" s="5">
        <f>VLOOKUP(CONCATENATE($F135," ",$G135),AllocFactorMatrix,(T$4+1),FALSE)*$E139</f>
        <v>0</v>
      </c>
      <c r="U135" s="5">
        <f>VLOOKUP(CONCATENATE($F135," ",$G135),AllocFactorMatrix,(U$4+1),FALSE)*$E139</f>
        <v>0</v>
      </c>
      <c r="V135" s="5">
        <f>VLOOKUP(CONCATENATE($F135," ",$G135),AllocFactorMatrix,(V$4+1),FALSE)*$E139</f>
        <v>0</v>
      </c>
      <c r="W135" s="5">
        <f>VLOOKUP(CONCATENATE($F135," ",$G135),AllocFactorMatrix,(W$4+1),FALSE)*$E139</f>
        <v>0</v>
      </c>
      <c r="X135" s="5">
        <f t="shared" si="48"/>
        <v>0</v>
      </c>
      <c r="Y135" s="5">
        <f>VLOOKUP(CONCATENATE($F135," ",$G135),AllocFactorMatrix,(Y$4+1),FALSE)*$E139</f>
        <v>0</v>
      </c>
      <c r="Z135" s="5">
        <f>VLOOKUP(CONCATENATE($F135," ",$G135),AllocFactorMatrix,(Z$4+1),FALSE)*$E139</f>
        <v>0</v>
      </c>
      <c r="AA135" s="5">
        <f t="shared" si="41"/>
        <v>0</v>
      </c>
      <c r="AB135" s="5">
        <f>VLOOKUP(CONCATENATE($F135," ",$G135),AllocFactorMatrix,(AB$4+1),FALSE)*$E139</f>
        <v>0</v>
      </c>
      <c r="AC135" s="5">
        <f>VLOOKUP(CONCATENATE($F135," ",$G135),AllocFactorMatrix,(AC$4+1),FALSE)*$E139</f>
        <v>0</v>
      </c>
      <c r="AD135" s="5">
        <f>VLOOKUP(CONCATENATE($F135," ",$G135),AllocFactorMatrix,(AD$4+1),FALSE)*$E139</f>
        <v>0</v>
      </c>
    </row>
    <row r="136" spans="4:30" hidden="1" outlineLevel="1">
      <c r="E136" s="52"/>
      <c r="F136" s="52" t="str">
        <f>F139</f>
        <v>DIST_OL</v>
      </c>
      <c r="G136" s="55" t="str">
        <f>$G$12</f>
        <v>DISTSEC</v>
      </c>
      <c r="H136" s="4">
        <f t="shared" si="44"/>
        <v>0</v>
      </c>
      <c r="I136" s="5">
        <f>VLOOKUP(CONCATENATE($F136," ",$G136),AllocFactorMatrix,(I$4+1),FALSE)*$E139</f>
        <v>0</v>
      </c>
      <c r="J136" s="5">
        <f>VLOOKUP(CONCATENATE($F136," ",$G136),AllocFactorMatrix,(J$4+1),FALSE)*$E139</f>
        <v>0</v>
      </c>
      <c r="K136" s="5">
        <f>VLOOKUP(CONCATENATE($F136," ",$G136),AllocFactorMatrix,(K$4+1),FALSE)*$E139</f>
        <v>0</v>
      </c>
      <c r="L136" s="5">
        <f>VLOOKUP(CONCATENATE($F136," ",$G136),AllocFactorMatrix,(L$4+1),FALSE)*$E139</f>
        <v>0</v>
      </c>
      <c r="M136" s="5">
        <f>VLOOKUP(CONCATENATE($F136," ",$G136),AllocFactorMatrix,(M$4+1),FALSE)*$E139</f>
        <v>0</v>
      </c>
      <c r="N136" s="5">
        <f t="shared" si="47"/>
        <v>0</v>
      </c>
      <c r="O136" s="5">
        <f>VLOOKUP(CONCATENATE($F136," ",$G136),AllocFactorMatrix,(O$4+1),FALSE)*$E139</f>
        <v>0</v>
      </c>
      <c r="P136" s="5">
        <f>VLOOKUP(CONCATENATE($F136," ",$G136),AllocFactorMatrix,(P$4+1),FALSE)*$E139</f>
        <v>0</v>
      </c>
      <c r="Q136" s="5">
        <f>VLOOKUP(CONCATENATE($F136," ",$G136),AllocFactorMatrix,(Q$4+1),FALSE)*$E139</f>
        <v>0</v>
      </c>
      <c r="R136" s="5">
        <f>VLOOKUP(CONCATENATE($F136," ",$G136),AllocFactorMatrix,(R$4+1),FALSE)*$E139</f>
        <v>0</v>
      </c>
      <c r="S136" s="5">
        <f t="shared" si="42"/>
        <v>0</v>
      </c>
      <c r="T136" s="5">
        <f>VLOOKUP(CONCATENATE($F136," ",$G136),AllocFactorMatrix,(T$4+1),FALSE)*$E139</f>
        <v>0</v>
      </c>
      <c r="U136" s="5">
        <f>VLOOKUP(CONCATENATE($F136," ",$G136),AllocFactorMatrix,(U$4+1),FALSE)*$E139</f>
        <v>0</v>
      </c>
      <c r="V136" s="5">
        <f>VLOOKUP(CONCATENATE($F136," ",$G136),AllocFactorMatrix,(V$4+1),FALSE)*$E139</f>
        <v>0</v>
      </c>
      <c r="W136" s="5">
        <f>VLOOKUP(CONCATENATE($F136," ",$G136),AllocFactorMatrix,(W$4+1),FALSE)*$E139</f>
        <v>0</v>
      </c>
      <c r="X136" s="5">
        <f t="shared" si="48"/>
        <v>0</v>
      </c>
      <c r="Y136" s="5">
        <f>VLOOKUP(CONCATENATE($F136," ",$G136),AllocFactorMatrix,(Y$4+1),FALSE)*$E139</f>
        <v>0</v>
      </c>
      <c r="Z136" s="5">
        <f>VLOOKUP(CONCATENATE($F136," ",$G136),AllocFactorMatrix,(Z$4+1),FALSE)*$E139</f>
        <v>0</v>
      </c>
      <c r="AA136" s="5">
        <f t="shared" si="41"/>
        <v>0</v>
      </c>
      <c r="AB136" s="5">
        <f>VLOOKUP(CONCATENATE($F136," ",$G136),AllocFactorMatrix,(AB$4+1),FALSE)*$E139</f>
        <v>0</v>
      </c>
      <c r="AC136" s="5">
        <f>VLOOKUP(CONCATENATE($F136," ",$G136),AllocFactorMatrix,(AC$4+1),FALSE)*$E139</f>
        <v>0</v>
      </c>
      <c r="AD136" s="5">
        <f>VLOOKUP(CONCATENATE($F136," ",$G136),AllocFactorMatrix,(AD$4+1),FALSE)*$E139</f>
        <v>0</v>
      </c>
    </row>
    <row r="137" spans="4:30" hidden="1" outlineLevel="1">
      <c r="E137" s="52"/>
      <c r="F137" s="52" t="str">
        <f>F139</f>
        <v>DIST_OL</v>
      </c>
      <c r="G137" s="55" t="str">
        <f>$G$13</f>
        <v>ENERGY</v>
      </c>
      <c r="H137" s="4">
        <f t="shared" si="44"/>
        <v>0</v>
      </c>
      <c r="I137" s="5">
        <f>VLOOKUP(CONCATENATE($F137," ",$G137),AllocFactorMatrix,(I$4+1),FALSE)*$E139</f>
        <v>0</v>
      </c>
      <c r="J137" s="5">
        <f>VLOOKUP(CONCATENATE($F137," ",$G137),AllocFactorMatrix,(J$4+1),FALSE)*$E139</f>
        <v>0</v>
      </c>
      <c r="K137" s="5">
        <f>VLOOKUP(CONCATENATE($F137," ",$G137),AllocFactorMatrix,(K$4+1),FALSE)*$E139</f>
        <v>0</v>
      </c>
      <c r="L137" s="5">
        <f>VLOOKUP(CONCATENATE($F137," ",$G137),AllocFactorMatrix,(L$4+1),FALSE)*$E139</f>
        <v>0</v>
      </c>
      <c r="M137" s="5">
        <f>VLOOKUP(CONCATENATE($F137," ",$G137),AllocFactorMatrix,(M$4+1),FALSE)*$E139</f>
        <v>0</v>
      </c>
      <c r="N137" s="5">
        <f t="shared" si="47"/>
        <v>0</v>
      </c>
      <c r="O137" s="5">
        <f>VLOOKUP(CONCATENATE($F137," ",$G137),AllocFactorMatrix,(O$4+1),FALSE)*$E139</f>
        <v>0</v>
      </c>
      <c r="P137" s="5">
        <f>VLOOKUP(CONCATENATE($F137," ",$G137),AllocFactorMatrix,(P$4+1),FALSE)*$E139</f>
        <v>0</v>
      </c>
      <c r="Q137" s="5">
        <f>VLOOKUP(CONCATENATE($F137," ",$G137),AllocFactorMatrix,(Q$4+1),FALSE)*$E139</f>
        <v>0</v>
      </c>
      <c r="R137" s="5">
        <f>VLOOKUP(CONCATENATE($F137," ",$G137),AllocFactorMatrix,(R$4+1),FALSE)*$E139</f>
        <v>0</v>
      </c>
      <c r="S137" s="5">
        <f t="shared" si="42"/>
        <v>0</v>
      </c>
      <c r="T137" s="5">
        <f>VLOOKUP(CONCATENATE($F137," ",$G137),AllocFactorMatrix,(T$4+1),FALSE)*$E139</f>
        <v>0</v>
      </c>
      <c r="U137" s="5">
        <f>VLOOKUP(CONCATENATE($F137," ",$G137),AllocFactorMatrix,(U$4+1),FALSE)*$E139</f>
        <v>0</v>
      </c>
      <c r="V137" s="5">
        <f>VLOOKUP(CONCATENATE($F137," ",$G137),AllocFactorMatrix,(V$4+1),FALSE)*$E139</f>
        <v>0</v>
      </c>
      <c r="W137" s="5">
        <f>VLOOKUP(CONCATENATE($F137," ",$G137),AllocFactorMatrix,(W$4+1),FALSE)*$E139</f>
        <v>0</v>
      </c>
      <c r="X137" s="5">
        <f t="shared" si="48"/>
        <v>0</v>
      </c>
      <c r="Y137" s="5">
        <f>VLOOKUP(CONCATENATE($F137," ",$G137),AllocFactorMatrix,(Y$4+1),FALSE)*$E139</f>
        <v>0</v>
      </c>
      <c r="Z137" s="5">
        <f>VLOOKUP(CONCATENATE($F137," ",$G137),AllocFactorMatrix,(Z$4+1),FALSE)*$E139</f>
        <v>0</v>
      </c>
      <c r="AA137" s="5">
        <f t="shared" si="41"/>
        <v>0</v>
      </c>
      <c r="AB137" s="5">
        <f>VLOOKUP(CONCATENATE($F137," ",$G137),AllocFactorMatrix,(AB$4+1),FALSE)*$E139</f>
        <v>0</v>
      </c>
      <c r="AC137" s="5">
        <f>VLOOKUP(CONCATENATE($F137," ",$G137),AllocFactorMatrix,(AC$4+1),FALSE)*$E139</f>
        <v>0</v>
      </c>
      <c r="AD137" s="5">
        <f>VLOOKUP(CONCATENATE($F137," ",$G137),AllocFactorMatrix,(AD$4+1),FALSE)*$E139</f>
        <v>0</v>
      </c>
    </row>
    <row r="138" spans="4:30" hidden="1" outlineLevel="1">
      <c r="E138" s="52"/>
      <c r="F138" s="52" t="str">
        <f>F139</f>
        <v>DIST_OL</v>
      </c>
      <c r="G138" s="55" t="str">
        <f>$G$14</f>
        <v>CUSTOMER</v>
      </c>
      <c r="H138" s="4">
        <f t="shared" si="44"/>
        <v>19789116.739999998</v>
      </c>
      <c r="I138" s="5">
        <f>VLOOKUP(CONCATENATE($F138," ",$G138),AllocFactorMatrix,(I$4+1),FALSE)*$E139</f>
        <v>0</v>
      </c>
      <c r="J138" s="5">
        <f>VLOOKUP(CONCATENATE($F138," ",$G138),AllocFactorMatrix,(J$4+1),FALSE)*$E139</f>
        <v>0</v>
      </c>
      <c r="K138" s="5">
        <f>VLOOKUP(CONCATENATE($F138," ",$G138),AllocFactorMatrix,(K$4+1),FALSE)*$E139</f>
        <v>0</v>
      </c>
      <c r="L138" s="5">
        <f>VLOOKUP(CONCATENATE($F138," ",$G138),AllocFactorMatrix,(L$4+1),FALSE)*$E139</f>
        <v>0</v>
      </c>
      <c r="M138" s="5">
        <f>VLOOKUP(CONCATENATE($F138," ",$G138),AllocFactorMatrix,(M$4+1),FALSE)*$E139</f>
        <v>0</v>
      </c>
      <c r="N138" s="5">
        <f t="shared" si="47"/>
        <v>0</v>
      </c>
      <c r="O138" s="5">
        <f>VLOOKUP(CONCATENATE($F138," ",$G138),AllocFactorMatrix,(O$4+1),FALSE)*$E139</f>
        <v>0</v>
      </c>
      <c r="P138" s="5">
        <f>VLOOKUP(CONCATENATE($F138," ",$G138),AllocFactorMatrix,(P$4+1),FALSE)*$E139</f>
        <v>0</v>
      </c>
      <c r="Q138" s="5">
        <f>VLOOKUP(CONCATENATE($F138," ",$G138),AllocFactorMatrix,(Q$4+1),FALSE)*$E139</f>
        <v>0</v>
      </c>
      <c r="R138" s="5">
        <f>VLOOKUP(CONCATENATE($F138," ",$G138),AllocFactorMatrix,(R$4+1),FALSE)*$E139</f>
        <v>0</v>
      </c>
      <c r="S138" s="5">
        <f t="shared" si="42"/>
        <v>0</v>
      </c>
      <c r="T138" s="5">
        <f>VLOOKUP(CONCATENATE($F138," ",$G138),AllocFactorMatrix,(T$4+1),FALSE)*$E139</f>
        <v>0</v>
      </c>
      <c r="U138" s="5">
        <f>VLOOKUP(CONCATENATE($F138," ",$G138),AllocFactorMatrix,(U$4+1),FALSE)*$E139</f>
        <v>0</v>
      </c>
      <c r="V138" s="5">
        <f>VLOOKUP(CONCATENATE($F138," ",$G138),AllocFactorMatrix,(V$4+1),FALSE)*$E139</f>
        <v>0</v>
      </c>
      <c r="W138" s="5">
        <f>VLOOKUP(CONCATENATE($F138," ",$G138),AllocFactorMatrix,(W$4+1),FALSE)*$E139</f>
        <v>0</v>
      </c>
      <c r="X138" s="5">
        <f t="shared" si="48"/>
        <v>0</v>
      </c>
      <c r="Y138" s="5">
        <f>VLOOKUP(CONCATENATE($F138," ",$G138),AllocFactorMatrix,(Y$4+1),FALSE)*$E139</f>
        <v>0</v>
      </c>
      <c r="Z138" s="5">
        <f>VLOOKUP(CONCATENATE($F138," ",$G138),AllocFactorMatrix,(Z$4+1),FALSE)*$E139</f>
        <v>0</v>
      </c>
      <c r="AA138" s="5">
        <f t="shared" si="41"/>
        <v>0</v>
      </c>
      <c r="AB138" s="5">
        <f>VLOOKUP(CONCATENATE($F138," ",$G138),AllocFactorMatrix,(AB$4+1),FALSE)*$E139</f>
        <v>0</v>
      </c>
      <c r="AC138" s="5">
        <f>VLOOKUP(CONCATENATE($F138," ",$G138),AllocFactorMatrix,(AC$4+1),FALSE)*$E139</f>
        <v>19789116.739999998</v>
      </c>
      <c r="AD138" s="5">
        <f>VLOOKUP(CONCATENATE($F138," ",$G138),AllocFactorMatrix,(AD$4+1),FALSE)*$E139</f>
        <v>0</v>
      </c>
    </row>
    <row r="139" spans="4:30" collapsed="1">
      <c r="D139" s="1" t="s">
        <v>98</v>
      </c>
      <c r="E139" s="57">
        <f>19474253+314863.74</f>
        <v>19789116.739999998</v>
      </c>
      <c r="F139" s="10" t="s">
        <v>50</v>
      </c>
      <c r="G139" s="55" t="str">
        <f>$G$15</f>
        <v>TOTAL</v>
      </c>
      <c r="H139" s="4">
        <f t="shared" si="44"/>
        <v>19789116.739999998</v>
      </c>
      <c r="I139" s="5">
        <f>VLOOKUP(CONCATENATE($F139," ",$G139),AllocFactorMatrix,(I$4+1),FALSE)*$E139</f>
        <v>0</v>
      </c>
      <c r="J139" s="5">
        <f>VLOOKUP(CONCATENATE($F139," ",$G139),AllocFactorMatrix,(J$4+1),FALSE)*$E139</f>
        <v>0</v>
      </c>
      <c r="K139" s="5">
        <f>VLOOKUP(CONCATENATE($F139," ",$G139),AllocFactorMatrix,(K$4+1),FALSE)*$E139</f>
        <v>0</v>
      </c>
      <c r="L139" s="5">
        <f>VLOOKUP(CONCATENATE($F139," ",$G139),AllocFactorMatrix,(L$4+1),FALSE)*$E139</f>
        <v>0</v>
      </c>
      <c r="M139" s="5">
        <f>VLOOKUP(CONCATENATE($F139," ",$G139),AllocFactorMatrix,(M$4+1),FALSE)*$E139</f>
        <v>0</v>
      </c>
      <c r="N139" s="5">
        <f t="shared" si="47"/>
        <v>0</v>
      </c>
      <c r="O139" s="5">
        <f>VLOOKUP(CONCATENATE($F139," ",$G139),AllocFactorMatrix,(O$4+1),FALSE)*$E139</f>
        <v>0</v>
      </c>
      <c r="P139" s="5">
        <f>VLOOKUP(CONCATENATE($F139," ",$G139),AllocFactorMatrix,(P$4+1),FALSE)*$E139</f>
        <v>0</v>
      </c>
      <c r="Q139" s="5">
        <f>VLOOKUP(CONCATENATE($F139," ",$G139),AllocFactorMatrix,(Q$4+1),FALSE)*$E139</f>
        <v>0</v>
      </c>
      <c r="R139" s="5">
        <f>VLOOKUP(CONCATENATE($F139," ",$G139),AllocFactorMatrix,(R$4+1),FALSE)*$E139</f>
        <v>0</v>
      </c>
      <c r="S139" s="5">
        <f t="shared" si="42"/>
        <v>0</v>
      </c>
      <c r="T139" s="5">
        <f>VLOOKUP(CONCATENATE($F139," ",$G139),AllocFactorMatrix,(T$4+1),FALSE)*$E139</f>
        <v>0</v>
      </c>
      <c r="U139" s="5">
        <f>VLOOKUP(CONCATENATE($F139," ",$G139),AllocFactorMatrix,(U$4+1),FALSE)*$E139</f>
        <v>0</v>
      </c>
      <c r="V139" s="5">
        <f>VLOOKUP(CONCATENATE($F139," ",$G139),AllocFactorMatrix,(V$4+1),FALSE)*$E139</f>
        <v>0</v>
      </c>
      <c r="W139" s="5">
        <f>VLOOKUP(CONCATENATE($F139," ",$G139),AllocFactorMatrix,(W$4+1),FALSE)*$E139</f>
        <v>0</v>
      </c>
      <c r="X139" s="5">
        <f t="shared" si="48"/>
        <v>0</v>
      </c>
      <c r="Y139" s="5">
        <f>VLOOKUP(CONCATENATE($F139," ",$G139),AllocFactorMatrix,(Y$4+1),FALSE)*$E139</f>
        <v>0</v>
      </c>
      <c r="Z139" s="5">
        <f>VLOOKUP(CONCATENATE($F139," ",$G139),AllocFactorMatrix,(Z$4+1),FALSE)*$E139</f>
        <v>0</v>
      </c>
      <c r="AA139" s="5">
        <f t="shared" si="41"/>
        <v>0</v>
      </c>
      <c r="AB139" s="5">
        <f>VLOOKUP(CONCATENATE($F139," ",$G139),AllocFactorMatrix,(AB$4+1),FALSE)*$E139</f>
        <v>0</v>
      </c>
      <c r="AC139" s="5">
        <f>VLOOKUP(CONCATENATE($F139," ",$G139),AllocFactorMatrix,(AC$4+1),FALSE)*$E139</f>
        <v>19789116.739999998</v>
      </c>
      <c r="AD139" s="5">
        <f>VLOOKUP(CONCATENATE($F139," ",$G139),AllocFactorMatrix,(AD$4+1),FALSE)*$E139</f>
        <v>0</v>
      </c>
    </row>
    <row r="140" spans="4:30" hidden="1" outlineLevel="1">
      <c r="E140" s="52"/>
      <c r="F140" s="52" t="str">
        <f>F147</f>
        <v>DIST_SL</v>
      </c>
      <c r="G140" s="55" t="str">
        <f>$G$8</f>
        <v>PRODUCTION</v>
      </c>
      <c r="H140" s="4">
        <f t="shared" si="44"/>
        <v>0</v>
      </c>
      <c r="I140" s="5">
        <f>VLOOKUP(CONCATENATE($F140," ",$G140),AllocFactorMatrix,(I$4+1),FALSE)*$E147</f>
        <v>0</v>
      </c>
      <c r="J140" s="5">
        <f>VLOOKUP(CONCATENATE($F140," ",$G140),AllocFactorMatrix,(J$4+1),FALSE)*$E147</f>
        <v>0</v>
      </c>
      <c r="K140" s="5">
        <f>VLOOKUP(CONCATENATE($F140," ",$G140),AllocFactorMatrix,(K$4+1),FALSE)*$E147</f>
        <v>0</v>
      </c>
      <c r="L140" s="5">
        <f>VLOOKUP(CONCATENATE($F140," ",$G140),AllocFactorMatrix,(L$4+1),FALSE)*$E147</f>
        <v>0</v>
      </c>
      <c r="M140" s="5">
        <f>VLOOKUP(CONCATENATE($F140," ",$G140),AllocFactorMatrix,(M$4+1),FALSE)*$E147</f>
        <v>0</v>
      </c>
      <c r="N140" s="5">
        <f t="shared" si="47"/>
        <v>0</v>
      </c>
      <c r="O140" s="5">
        <f>VLOOKUP(CONCATENATE($F140," ",$G140),AllocFactorMatrix,(O$4+1),FALSE)*$E147</f>
        <v>0</v>
      </c>
      <c r="P140" s="5">
        <f>VLOOKUP(CONCATENATE($F140," ",$G140),AllocFactorMatrix,(P$4+1),FALSE)*$E147</f>
        <v>0</v>
      </c>
      <c r="Q140" s="5">
        <f>VLOOKUP(CONCATENATE($F140," ",$G140),AllocFactorMatrix,(Q$4+1),FALSE)*$E147</f>
        <v>0</v>
      </c>
      <c r="R140" s="5">
        <f>VLOOKUP(CONCATENATE($F140," ",$G140),AllocFactorMatrix,(R$4+1),FALSE)*$E147</f>
        <v>0</v>
      </c>
      <c r="S140" s="5">
        <f t="shared" si="42"/>
        <v>0</v>
      </c>
      <c r="T140" s="5">
        <f>VLOOKUP(CONCATENATE($F140," ",$G140),AllocFactorMatrix,(T$4+1),FALSE)*$E147</f>
        <v>0</v>
      </c>
      <c r="U140" s="5">
        <f>VLOOKUP(CONCATENATE($F140," ",$G140),AllocFactorMatrix,(U$4+1),FALSE)*$E147</f>
        <v>0</v>
      </c>
      <c r="V140" s="5">
        <f>VLOOKUP(CONCATENATE($F140," ",$G140),AllocFactorMatrix,(V$4+1),FALSE)*$E147</f>
        <v>0</v>
      </c>
      <c r="W140" s="5">
        <f>VLOOKUP(CONCATENATE($F140," ",$G140),AllocFactorMatrix,(W$4+1),FALSE)*$E147</f>
        <v>0</v>
      </c>
      <c r="X140" s="5">
        <f>SUBTOTAL(9,T140:W140)</f>
        <v>0</v>
      </c>
      <c r="Y140" s="5">
        <f>VLOOKUP(CONCATENATE($F140," ",$G140),AllocFactorMatrix,(Y$4+1),FALSE)*$E147</f>
        <v>0</v>
      </c>
      <c r="Z140" s="5">
        <f>VLOOKUP(CONCATENATE($F140," ",$G140),AllocFactorMatrix,(Z$4+1),FALSE)*$E147</f>
        <v>0</v>
      </c>
      <c r="AA140" s="5">
        <f t="shared" ref="AA140:AA147" si="49">SUBTOTAL(9,Y140:Z140)</f>
        <v>0</v>
      </c>
      <c r="AB140" s="5">
        <f>VLOOKUP(CONCATENATE($F140," ",$G140),AllocFactorMatrix,(AB$4+1),FALSE)*$E147</f>
        <v>0</v>
      </c>
      <c r="AC140" s="5">
        <f>VLOOKUP(CONCATENATE($F140," ",$G140),AllocFactorMatrix,(AC$4+1),FALSE)*$E147</f>
        <v>0</v>
      </c>
      <c r="AD140" s="5">
        <f>VLOOKUP(CONCATENATE($F140," ",$G140),AllocFactorMatrix,(AD$4+1),FALSE)*$E147</f>
        <v>0</v>
      </c>
    </row>
    <row r="141" spans="4:30" hidden="1" outlineLevel="1">
      <c r="E141" s="52"/>
      <c r="F141" s="52" t="str">
        <f>F147</f>
        <v>DIST_SL</v>
      </c>
      <c r="G141" s="55" t="str">
        <f>$G$9</f>
        <v>BULKTRAN</v>
      </c>
      <c r="H141" s="4">
        <f t="shared" si="44"/>
        <v>0</v>
      </c>
      <c r="I141" s="5">
        <f>VLOOKUP(CONCATENATE($F141," ",$G141),AllocFactorMatrix,(I$4+1),FALSE)*$E147</f>
        <v>0</v>
      </c>
      <c r="J141" s="5">
        <f>VLOOKUP(CONCATENATE($F141," ",$G141),AllocFactorMatrix,(J$4+1),FALSE)*$E147</f>
        <v>0</v>
      </c>
      <c r="K141" s="5">
        <f>VLOOKUP(CONCATENATE($F141," ",$G141),AllocFactorMatrix,(K$4+1),FALSE)*$E147</f>
        <v>0</v>
      </c>
      <c r="L141" s="5">
        <f>VLOOKUP(CONCATENATE($F141," ",$G141),AllocFactorMatrix,(L$4+1),FALSE)*$E147</f>
        <v>0</v>
      </c>
      <c r="M141" s="5">
        <f>VLOOKUP(CONCATENATE($F141," ",$G141),AllocFactorMatrix,(M$4+1),FALSE)*$E147</f>
        <v>0</v>
      </c>
      <c r="N141" s="5">
        <f t="shared" si="47"/>
        <v>0</v>
      </c>
      <c r="O141" s="5">
        <f>VLOOKUP(CONCATENATE($F141," ",$G141),AllocFactorMatrix,(O$4+1),FALSE)*$E147</f>
        <v>0</v>
      </c>
      <c r="P141" s="5">
        <f>VLOOKUP(CONCATENATE($F141," ",$G141),AllocFactorMatrix,(P$4+1),FALSE)*$E147</f>
        <v>0</v>
      </c>
      <c r="Q141" s="5">
        <f>VLOOKUP(CONCATENATE($F141," ",$G141),AllocFactorMatrix,(Q$4+1),FALSE)*$E147</f>
        <v>0</v>
      </c>
      <c r="R141" s="5">
        <f>VLOOKUP(CONCATENATE($F141," ",$G141),AllocFactorMatrix,(R$4+1),FALSE)*$E147</f>
        <v>0</v>
      </c>
      <c r="S141" s="5">
        <f t="shared" si="42"/>
        <v>0</v>
      </c>
      <c r="T141" s="5">
        <f>VLOOKUP(CONCATENATE($F141," ",$G141),AllocFactorMatrix,(T$4+1),FALSE)*$E147</f>
        <v>0</v>
      </c>
      <c r="U141" s="5">
        <f>VLOOKUP(CONCATENATE($F141," ",$G141),AllocFactorMatrix,(U$4+1),FALSE)*$E147</f>
        <v>0</v>
      </c>
      <c r="V141" s="5">
        <f>VLOOKUP(CONCATENATE($F141," ",$G141),AllocFactorMatrix,(V$4+1),FALSE)*$E147</f>
        <v>0</v>
      </c>
      <c r="W141" s="5">
        <f>VLOOKUP(CONCATENATE($F141," ",$G141),AllocFactorMatrix,(W$4+1),FALSE)*$E147</f>
        <v>0</v>
      </c>
      <c r="X141" s="5">
        <f t="shared" ref="X141:X147" si="50">SUBTOTAL(9,T141:W141)</f>
        <v>0</v>
      </c>
      <c r="Y141" s="5">
        <f>VLOOKUP(CONCATENATE($F141," ",$G141),AllocFactorMatrix,(Y$4+1),FALSE)*$E147</f>
        <v>0</v>
      </c>
      <c r="Z141" s="5">
        <f>VLOOKUP(CONCATENATE($F141," ",$G141),AllocFactorMatrix,(Z$4+1),FALSE)*$E147</f>
        <v>0</v>
      </c>
      <c r="AA141" s="5">
        <f t="shared" si="49"/>
        <v>0</v>
      </c>
      <c r="AB141" s="5">
        <f>VLOOKUP(CONCATENATE($F141," ",$G141),AllocFactorMatrix,(AB$4+1),FALSE)*$E147</f>
        <v>0</v>
      </c>
      <c r="AC141" s="5">
        <f>VLOOKUP(CONCATENATE($F141," ",$G141),AllocFactorMatrix,(AC$4+1),FALSE)*$E147</f>
        <v>0</v>
      </c>
      <c r="AD141" s="5">
        <f>VLOOKUP(CONCATENATE($F141," ",$G141),AllocFactorMatrix,(AD$4+1),FALSE)*$E147</f>
        <v>0</v>
      </c>
    </row>
    <row r="142" spans="4:30" hidden="1" outlineLevel="1">
      <c r="E142" s="52"/>
      <c r="F142" s="52" t="str">
        <f>F147</f>
        <v>DIST_SL</v>
      </c>
      <c r="G142" s="55" t="str">
        <f>$G$10</f>
        <v>SUBTRAN</v>
      </c>
      <c r="H142" s="4">
        <f t="shared" si="44"/>
        <v>0</v>
      </c>
      <c r="I142" s="5">
        <f>VLOOKUP(CONCATENATE($F142," ",$G142),AllocFactorMatrix,(I$4+1),FALSE)*$E147</f>
        <v>0</v>
      </c>
      <c r="J142" s="5">
        <f>VLOOKUP(CONCATENATE($F142," ",$G142),AllocFactorMatrix,(J$4+1),FALSE)*$E147</f>
        <v>0</v>
      </c>
      <c r="K142" s="5">
        <f>VLOOKUP(CONCATENATE($F142," ",$G142),AllocFactorMatrix,(K$4+1),FALSE)*$E147</f>
        <v>0</v>
      </c>
      <c r="L142" s="5">
        <f>VLOOKUP(CONCATENATE($F142," ",$G142),AllocFactorMatrix,(L$4+1),FALSE)*$E147</f>
        <v>0</v>
      </c>
      <c r="M142" s="5">
        <f>VLOOKUP(CONCATENATE($F142," ",$G142),AllocFactorMatrix,(M$4+1),FALSE)*$E147</f>
        <v>0</v>
      </c>
      <c r="N142" s="5">
        <f t="shared" si="47"/>
        <v>0</v>
      </c>
      <c r="O142" s="5">
        <f>VLOOKUP(CONCATENATE($F142," ",$G142),AllocFactorMatrix,(O$4+1),FALSE)*$E147</f>
        <v>0</v>
      </c>
      <c r="P142" s="5">
        <f>VLOOKUP(CONCATENATE($F142," ",$G142),AllocFactorMatrix,(P$4+1),FALSE)*$E147</f>
        <v>0</v>
      </c>
      <c r="Q142" s="5">
        <f>VLOOKUP(CONCATENATE($F142," ",$G142),AllocFactorMatrix,(Q$4+1),FALSE)*$E147</f>
        <v>0</v>
      </c>
      <c r="R142" s="5">
        <f>VLOOKUP(CONCATENATE($F142," ",$G142),AllocFactorMatrix,(R$4+1),FALSE)*$E147</f>
        <v>0</v>
      </c>
      <c r="S142" s="5">
        <f t="shared" si="42"/>
        <v>0</v>
      </c>
      <c r="T142" s="5">
        <f>VLOOKUP(CONCATENATE($F142," ",$G142),AllocFactorMatrix,(T$4+1),FALSE)*$E147</f>
        <v>0</v>
      </c>
      <c r="U142" s="5">
        <f>VLOOKUP(CONCATENATE($F142," ",$G142),AllocFactorMatrix,(U$4+1),FALSE)*$E147</f>
        <v>0</v>
      </c>
      <c r="V142" s="5">
        <f>VLOOKUP(CONCATENATE($F142," ",$G142),AllocFactorMatrix,(V$4+1),FALSE)*$E147</f>
        <v>0</v>
      </c>
      <c r="W142" s="5">
        <f>VLOOKUP(CONCATENATE($F142," ",$G142),AllocFactorMatrix,(W$4+1),FALSE)*$E147</f>
        <v>0</v>
      </c>
      <c r="X142" s="5">
        <f t="shared" si="50"/>
        <v>0</v>
      </c>
      <c r="Y142" s="5">
        <f>VLOOKUP(CONCATENATE($F142," ",$G142),AllocFactorMatrix,(Y$4+1),FALSE)*$E147</f>
        <v>0</v>
      </c>
      <c r="Z142" s="5">
        <f>VLOOKUP(CONCATENATE($F142," ",$G142),AllocFactorMatrix,(Z$4+1),FALSE)*$E147</f>
        <v>0</v>
      </c>
      <c r="AA142" s="5">
        <f t="shared" si="49"/>
        <v>0</v>
      </c>
      <c r="AB142" s="5">
        <f>VLOOKUP(CONCATENATE($F142," ",$G142),AllocFactorMatrix,(AB$4+1),FALSE)*$E147</f>
        <v>0</v>
      </c>
      <c r="AC142" s="5">
        <f>VLOOKUP(CONCATENATE($F142," ",$G142),AllocFactorMatrix,(AC$4+1),FALSE)*$E147</f>
        <v>0</v>
      </c>
      <c r="AD142" s="5">
        <f>VLOOKUP(CONCATENATE($F142," ",$G142),AllocFactorMatrix,(AD$4+1),FALSE)*$E147</f>
        <v>0</v>
      </c>
    </row>
    <row r="143" spans="4:30" hidden="1" outlineLevel="1">
      <c r="E143" s="52"/>
      <c r="F143" s="52" t="str">
        <f>F147</f>
        <v>DIST_SL</v>
      </c>
      <c r="G143" s="55" t="str">
        <f>$G$11</f>
        <v>DISTPRI</v>
      </c>
      <c r="H143" s="4">
        <f t="shared" si="44"/>
        <v>0</v>
      </c>
      <c r="I143" s="5">
        <f>VLOOKUP(CONCATENATE($F143," ",$G143),AllocFactorMatrix,(I$4+1),FALSE)*$E147</f>
        <v>0</v>
      </c>
      <c r="J143" s="5">
        <f>VLOOKUP(CONCATENATE($F143," ",$G143),AllocFactorMatrix,(J$4+1),FALSE)*$E147</f>
        <v>0</v>
      </c>
      <c r="K143" s="5">
        <f>VLOOKUP(CONCATENATE($F143," ",$G143),AllocFactorMatrix,(K$4+1),FALSE)*$E147</f>
        <v>0</v>
      </c>
      <c r="L143" s="5">
        <f>VLOOKUP(CONCATENATE($F143," ",$G143),AllocFactorMatrix,(L$4+1),FALSE)*$E147</f>
        <v>0</v>
      </c>
      <c r="M143" s="5">
        <f>VLOOKUP(CONCATENATE($F143," ",$G143),AllocFactorMatrix,(M$4+1),FALSE)*$E147</f>
        <v>0</v>
      </c>
      <c r="N143" s="5">
        <f t="shared" si="47"/>
        <v>0</v>
      </c>
      <c r="O143" s="5">
        <f>VLOOKUP(CONCATENATE($F143," ",$G143),AllocFactorMatrix,(O$4+1),FALSE)*$E147</f>
        <v>0</v>
      </c>
      <c r="P143" s="5">
        <f>VLOOKUP(CONCATENATE($F143," ",$G143),AllocFactorMatrix,(P$4+1),FALSE)*$E147</f>
        <v>0</v>
      </c>
      <c r="Q143" s="5">
        <f>VLOOKUP(CONCATENATE($F143," ",$G143),AllocFactorMatrix,(Q$4+1),FALSE)*$E147</f>
        <v>0</v>
      </c>
      <c r="R143" s="5">
        <f>VLOOKUP(CONCATENATE($F143," ",$G143),AllocFactorMatrix,(R$4+1),FALSE)*$E147</f>
        <v>0</v>
      </c>
      <c r="S143" s="5">
        <f t="shared" si="42"/>
        <v>0</v>
      </c>
      <c r="T143" s="5">
        <f>VLOOKUP(CONCATENATE($F143," ",$G143),AllocFactorMatrix,(T$4+1),FALSE)*$E147</f>
        <v>0</v>
      </c>
      <c r="U143" s="5">
        <f>VLOOKUP(CONCATENATE($F143," ",$G143),AllocFactorMatrix,(U$4+1),FALSE)*$E147</f>
        <v>0</v>
      </c>
      <c r="V143" s="5">
        <f>VLOOKUP(CONCATENATE($F143," ",$G143),AllocFactorMatrix,(V$4+1),FALSE)*$E147</f>
        <v>0</v>
      </c>
      <c r="W143" s="5">
        <f>VLOOKUP(CONCATENATE($F143," ",$G143),AllocFactorMatrix,(W$4+1),FALSE)*$E147</f>
        <v>0</v>
      </c>
      <c r="X143" s="5">
        <f t="shared" si="50"/>
        <v>0</v>
      </c>
      <c r="Y143" s="5">
        <f>VLOOKUP(CONCATENATE($F143," ",$G143),AllocFactorMatrix,(Y$4+1),FALSE)*$E147</f>
        <v>0</v>
      </c>
      <c r="Z143" s="5">
        <f>VLOOKUP(CONCATENATE($F143," ",$G143),AllocFactorMatrix,(Z$4+1),FALSE)*$E147</f>
        <v>0</v>
      </c>
      <c r="AA143" s="5">
        <f t="shared" si="49"/>
        <v>0</v>
      </c>
      <c r="AB143" s="5">
        <f>VLOOKUP(CONCATENATE($F143," ",$G143),AllocFactorMatrix,(AB$4+1),FALSE)*$E147</f>
        <v>0</v>
      </c>
      <c r="AC143" s="5">
        <f>VLOOKUP(CONCATENATE($F143," ",$G143),AllocFactorMatrix,(AC$4+1),FALSE)*$E147</f>
        <v>0</v>
      </c>
      <c r="AD143" s="5">
        <f>VLOOKUP(CONCATENATE($F143," ",$G143),AllocFactorMatrix,(AD$4+1),FALSE)*$E147</f>
        <v>0</v>
      </c>
    </row>
    <row r="144" spans="4:30" hidden="1" outlineLevel="1">
      <c r="E144" s="52"/>
      <c r="F144" s="52" t="str">
        <f>F147</f>
        <v>DIST_SL</v>
      </c>
      <c r="G144" s="55" t="str">
        <f>$G$12</f>
        <v>DISTSEC</v>
      </c>
      <c r="H144" s="4">
        <f t="shared" si="44"/>
        <v>0</v>
      </c>
      <c r="I144" s="5">
        <f>VLOOKUP(CONCATENATE($F144," ",$G144),AllocFactorMatrix,(I$4+1),FALSE)*$E147</f>
        <v>0</v>
      </c>
      <c r="J144" s="5">
        <f>VLOOKUP(CONCATENATE($F144," ",$G144),AllocFactorMatrix,(J$4+1),FALSE)*$E147</f>
        <v>0</v>
      </c>
      <c r="K144" s="5">
        <f>VLOOKUP(CONCATENATE($F144," ",$G144),AllocFactorMatrix,(K$4+1),FALSE)*$E147</f>
        <v>0</v>
      </c>
      <c r="L144" s="5">
        <f>VLOOKUP(CONCATENATE($F144," ",$G144),AllocFactorMatrix,(L$4+1),FALSE)*$E147</f>
        <v>0</v>
      </c>
      <c r="M144" s="5">
        <f>VLOOKUP(CONCATENATE($F144," ",$G144),AllocFactorMatrix,(M$4+1),FALSE)*$E147</f>
        <v>0</v>
      </c>
      <c r="N144" s="5">
        <f t="shared" si="47"/>
        <v>0</v>
      </c>
      <c r="O144" s="5">
        <f>VLOOKUP(CONCATENATE($F144," ",$G144),AllocFactorMatrix,(O$4+1),FALSE)*$E147</f>
        <v>0</v>
      </c>
      <c r="P144" s="5">
        <f>VLOOKUP(CONCATENATE($F144," ",$G144),AllocFactorMatrix,(P$4+1),FALSE)*$E147</f>
        <v>0</v>
      </c>
      <c r="Q144" s="5">
        <f>VLOOKUP(CONCATENATE($F144," ",$G144),AllocFactorMatrix,(Q$4+1),FALSE)*$E147</f>
        <v>0</v>
      </c>
      <c r="R144" s="5">
        <f>VLOOKUP(CONCATENATE($F144," ",$G144),AllocFactorMatrix,(R$4+1),FALSE)*$E147</f>
        <v>0</v>
      </c>
      <c r="S144" s="5">
        <f t="shared" si="42"/>
        <v>0</v>
      </c>
      <c r="T144" s="5">
        <f>VLOOKUP(CONCATENATE($F144," ",$G144),AllocFactorMatrix,(T$4+1),FALSE)*$E147</f>
        <v>0</v>
      </c>
      <c r="U144" s="5">
        <f>VLOOKUP(CONCATENATE($F144," ",$G144),AllocFactorMatrix,(U$4+1),FALSE)*$E147</f>
        <v>0</v>
      </c>
      <c r="V144" s="5">
        <f>VLOOKUP(CONCATENATE($F144," ",$G144),AllocFactorMatrix,(V$4+1),FALSE)*$E147</f>
        <v>0</v>
      </c>
      <c r="W144" s="5">
        <f>VLOOKUP(CONCATENATE($F144," ",$G144),AllocFactorMatrix,(W$4+1),FALSE)*$E147</f>
        <v>0</v>
      </c>
      <c r="X144" s="5">
        <f t="shared" si="50"/>
        <v>0</v>
      </c>
      <c r="Y144" s="5">
        <f>VLOOKUP(CONCATENATE($F144," ",$G144),AllocFactorMatrix,(Y$4+1),FALSE)*$E147</f>
        <v>0</v>
      </c>
      <c r="Z144" s="5">
        <f>VLOOKUP(CONCATENATE($F144," ",$G144),AllocFactorMatrix,(Z$4+1),FALSE)*$E147</f>
        <v>0</v>
      </c>
      <c r="AA144" s="5">
        <f t="shared" si="49"/>
        <v>0</v>
      </c>
      <c r="AB144" s="5">
        <f>VLOOKUP(CONCATENATE($F144," ",$G144),AllocFactorMatrix,(AB$4+1),FALSE)*$E147</f>
        <v>0</v>
      </c>
      <c r="AC144" s="5">
        <f>VLOOKUP(CONCATENATE($F144," ",$G144),AllocFactorMatrix,(AC$4+1),FALSE)*$E147</f>
        <v>0</v>
      </c>
      <c r="AD144" s="5">
        <f>VLOOKUP(CONCATENATE($F144," ",$G144),AllocFactorMatrix,(AD$4+1),FALSE)*$E147</f>
        <v>0</v>
      </c>
    </row>
    <row r="145" spans="4:30" hidden="1" outlineLevel="1">
      <c r="E145" s="52"/>
      <c r="F145" s="52" t="str">
        <f>F147</f>
        <v>DIST_SL</v>
      </c>
      <c r="G145" s="55" t="str">
        <f>$G$13</f>
        <v>ENERGY</v>
      </c>
      <c r="H145" s="4">
        <f t="shared" si="44"/>
        <v>0</v>
      </c>
      <c r="I145" s="5">
        <f>VLOOKUP(CONCATENATE($F145," ",$G145),AllocFactorMatrix,(I$4+1),FALSE)*$E147</f>
        <v>0</v>
      </c>
      <c r="J145" s="5">
        <f>VLOOKUP(CONCATENATE($F145," ",$G145),AllocFactorMatrix,(J$4+1),FALSE)*$E147</f>
        <v>0</v>
      </c>
      <c r="K145" s="5">
        <f>VLOOKUP(CONCATENATE($F145," ",$G145),AllocFactorMatrix,(K$4+1),FALSE)*$E147</f>
        <v>0</v>
      </c>
      <c r="L145" s="5">
        <f>VLOOKUP(CONCATENATE($F145," ",$G145),AllocFactorMatrix,(L$4+1),FALSE)*$E147</f>
        <v>0</v>
      </c>
      <c r="M145" s="5">
        <f>VLOOKUP(CONCATENATE($F145," ",$G145),AllocFactorMatrix,(M$4+1),FALSE)*$E147</f>
        <v>0</v>
      </c>
      <c r="N145" s="5">
        <f t="shared" si="47"/>
        <v>0</v>
      </c>
      <c r="O145" s="5">
        <f>VLOOKUP(CONCATENATE($F145," ",$G145),AllocFactorMatrix,(O$4+1),FALSE)*$E147</f>
        <v>0</v>
      </c>
      <c r="P145" s="5">
        <f>VLOOKUP(CONCATENATE($F145," ",$G145),AllocFactorMatrix,(P$4+1),FALSE)*$E147</f>
        <v>0</v>
      </c>
      <c r="Q145" s="5">
        <f>VLOOKUP(CONCATENATE($F145," ",$G145),AllocFactorMatrix,(Q$4+1),FALSE)*$E147</f>
        <v>0</v>
      </c>
      <c r="R145" s="5">
        <f>VLOOKUP(CONCATENATE($F145," ",$G145),AllocFactorMatrix,(R$4+1),FALSE)*$E147</f>
        <v>0</v>
      </c>
      <c r="S145" s="5">
        <f t="shared" si="42"/>
        <v>0</v>
      </c>
      <c r="T145" s="5">
        <f>VLOOKUP(CONCATENATE($F145," ",$G145),AllocFactorMatrix,(T$4+1),FALSE)*$E147</f>
        <v>0</v>
      </c>
      <c r="U145" s="5">
        <f>VLOOKUP(CONCATENATE($F145," ",$G145),AllocFactorMatrix,(U$4+1),FALSE)*$E147</f>
        <v>0</v>
      </c>
      <c r="V145" s="5">
        <f>VLOOKUP(CONCATENATE($F145," ",$G145),AllocFactorMatrix,(V$4+1),FALSE)*$E147</f>
        <v>0</v>
      </c>
      <c r="W145" s="5">
        <f>VLOOKUP(CONCATENATE($F145," ",$G145),AllocFactorMatrix,(W$4+1),FALSE)*$E147</f>
        <v>0</v>
      </c>
      <c r="X145" s="5">
        <f t="shared" si="50"/>
        <v>0</v>
      </c>
      <c r="Y145" s="5">
        <f>VLOOKUP(CONCATENATE($F145," ",$G145),AllocFactorMatrix,(Y$4+1),FALSE)*$E147</f>
        <v>0</v>
      </c>
      <c r="Z145" s="5">
        <f>VLOOKUP(CONCATENATE($F145," ",$G145),AllocFactorMatrix,(Z$4+1),FALSE)*$E147</f>
        <v>0</v>
      </c>
      <c r="AA145" s="5">
        <f t="shared" si="49"/>
        <v>0</v>
      </c>
      <c r="AB145" s="5">
        <f>VLOOKUP(CONCATENATE($F145," ",$G145),AllocFactorMatrix,(AB$4+1),FALSE)*$E147</f>
        <v>0</v>
      </c>
      <c r="AC145" s="5">
        <f>VLOOKUP(CONCATENATE($F145," ",$G145),AllocFactorMatrix,(AC$4+1),FALSE)*$E147</f>
        <v>0</v>
      </c>
      <c r="AD145" s="5">
        <f>VLOOKUP(CONCATENATE($F145," ",$G145),AllocFactorMatrix,(AD$4+1),FALSE)*$E147</f>
        <v>0</v>
      </c>
    </row>
    <row r="146" spans="4:30" hidden="1" outlineLevel="1">
      <c r="E146" s="52"/>
      <c r="F146" s="52" t="str">
        <f>F147</f>
        <v>DIST_SL</v>
      </c>
      <c r="G146" s="55" t="str">
        <f>$G$14</f>
        <v>CUSTOMER</v>
      </c>
      <c r="H146" s="4">
        <f t="shared" si="44"/>
        <v>3923399.19</v>
      </c>
      <c r="I146" s="5">
        <f>VLOOKUP(CONCATENATE($F146," ",$G146),AllocFactorMatrix,(I$4+1),FALSE)*$E147</f>
        <v>0</v>
      </c>
      <c r="J146" s="5">
        <f>VLOOKUP(CONCATENATE($F146," ",$G146),AllocFactorMatrix,(J$4+1),FALSE)*$E147</f>
        <v>0</v>
      </c>
      <c r="K146" s="5">
        <f>VLOOKUP(CONCATENATE($F146," ",$G146),AllocFactorMatrix,(K$4+1),FALSE)*$E147</f>
        <v>0</v>
      </c>
      <c r="L146" s="5">
        <f>VLOOKUP(CONCATENATE($F146," ",$G146),AllocFactorMatrix,(L$4+1),FALSE)*$E147</f>
        <v>0</v>
      </c>
      <c r="M146" s="5">
        <f>VLOOKUP(CONCATENATE($F146," ",$G146),AllocFactorMatrix,(M$4+1),FALSE)*$E147</f>
        <v>0</v>
      </c>
      <c r="N146" s="5">
        <f t="shared" si="47"/>
        <v>0</v>
      </c>
      <c r="O146" s="5">
        <f>VLOOKUP(CONCATENATE($F146," ",$G146),AllocFactorMatrix,(O$4+1),FALSE)*$E147</f>
        <v>0</v>
      </c>
      <c r="P146" s="5">
        <f>VLOOKUP(CONCATENATE($F146," ",$G146),AllocFactorMatrix,(P$4+1),FALSE)*$E147</f>
        <v>0</v>
      </c>
      <c r="Q146" s="5">
        <f>VLOOKUP(CONCATENATE($F146," ",$G146),AllocFactorMatrix,(Q$4+1),FALSE)*$E147</f>
        <v>0</v>
      </c>
      <c r="R146" s="5">
        <f>VLOOKUP(CONCATENATE($F146," ",$G146),AllocFactorMatrix,(R$4+1),FALSE)*$E147</f>
        <v>0</v>
      </c>
      <c r="S146" s="5">
        <f t="shared" si="42"/>
        <v>0</v>
      </c>
      <c r="T146" s="5">
        <f>VLOOKUP(CONCATENATE($F146," ",$G146),AllocFactorMatrix,(T$4+1),FALSE)*$E147</f>
        <v>0</v>
      </c>
      <c r="U146" s="5">
        <f>VLOOKUP(CONCATENATE($F146," ",$G146),AllocFactorMatrix,(U$4+1),FALSE)*$E147</f>
        <v>0</v>
      </c>
      <c r="V146" s="5">
        <f>VLOOKUP(CONCATENATE($F146," ",$G146),AllocFactorMatrix,(V$4+1),FALSE)*$E147</f>
        <v>0</v>
      </c>
      <c r="W146" s="5">
        <f>VLOOKUP(CONCATENATE($F146," ",$G146),AllocFactorMatrix,(W$4+1),FALSE)*$E147</f>
        <v>0</v>
      </c>
      <c r="X146" s="5">
        <f t="shared" si="50"/>
        <v>0</v>
      </c>
      <c r="Y146" s="5">
        <f>VLOOKUP(CONCATENATE($F146," ",$G146),AllocFactorMatrix,(Y$4+1),FALSE)*$E147</f>
        <v>0</v>
      </c>
      <c r="Z146" s="5">
        <f>VLOOKUP(CONCATENATE($F146," ",$G146),AllocFactorMatrix,(Z$4+1),FALSE)*$E147</f>
        <v>0</v>
      </c>
      <c r="AA146" s="5">
        <f t="shared" si="49"/>
        <v>0</v>
      </c>
      <c r="AB146" s="5">
        <f>VLOOKUP(CONCATENATE($F146," ",$G146),AllocFactorMatrix,(AB$4+1),FALSE)*$E147</f>
        <v>0</v>
      </c>
      <c r="AC146" s="5">
        <f>VLOOKUP(CONCATENATE($F146," ",$G146),AllocFactorMatrix,(AC$4+1),FALSE)*$E147</f>
        <v>0</v>
      </c>
      <c r="AD146" s="5">
        <f>VLOOKUP(CONCATENATE($F146," ",$G146),AllocFactorMatrix,(AD$4+1),FALSE)*$E147</f>
        <v>3923399.19</v>
      </c>
    </row>
    <row r="147" spans="4:30" collapsed="1">
      <c r="D147" s="1" t="s">
        <v>99</v>
      </c>
      <c r="E147" s="57">
        <f>3877573+45826.19</f>
        <v>3923399.19</v>
      </c>
      <c r="F147" s="10" t="s">
        <v>52</v>
      </c>
      <c r="G147" s="55" t="str">
        <f>$G$15</f>
        <v>TOTAL</v>
      </c>
      <c r="H147" s="4">
        <f t="shared" si="44"/>
        <v>3923399.19</v>
      </c>
      <c r="I147" s="5">
        <f>VLOOKUP(CONCATENATE($F147," ",$G147),AllocFactorMatrix,(I$4+1),FALSE)*$E147</f>
        <v>0</v>
      </c>
      <c r="J147" s="5">
        <f>VLOOKUP(CONCATENATE($F147," ",$G147),AllocFactorMatrix,(J$4+1),FALSE)*$E147</f>
        <v>0</v>
      </c>
      <c r="K147" s="5">
        <f>VLOOKUP(CONCATENATE($F147," ",$G147),AllocFactorMatrix,(K$4+1),FALSE)*$E147</f>
        <v>0</v>
      </c>
      <c r="L147" s="5">
        <f>VLOOKUP(CONCATENATE($F147," ",$G147),AllocFactorMatrix,(L$4+1),FALSE)*$E147</f>
        <v>0</v>
      </c>
      <c r="M147" s="5">
        <f>VLOOKUP(CONCATENATE($F147," ",$G147),AllocFactorMatrix,(M$4+1),FALSE)*$E147</f>
        <v>0</v>
      </c>
      <c r="N147" s="5">
        <f t="shared" si="47"/>
        <v>0</v>
      </c>
      <c r="O147" s="5">
        <f>VLOOKUP(CONCATENATE($F147," ",$G147),AllocFactorMatrix,(O$4+1),FALSE)*$E147</f>
        <v>0</v>
      </c>
      <c r="P147" s="5">
        <f>VLOOKUP(CONCATENATE($F147," ",$G147),AllocFactorMatrix,(P$4+1),FALSE)*$E147</f>
        <v>0</v>
      </c>
      <c r="Q147" s="5">
        <f>VLOOKUP(CONCATENATE($F147," ",$G147),AllocFactorMatrix,(Q$4+1),FALSE)*$E147</f>
        <v>0</v>
      </c>
      <c r="R147" s="5">
        <f>VLOOKUP(CONCATENATE($F147," ",$G147),AllocFactorMatrix,(R$4+1),FALSE)*$E147</f>
        <v>0</v>
      </c>
      <c r="S147" s="5">
        <f t="shared" si="42"/>
        <v>0</v>
      </c>
      <c r="T147" s="5">
        <f>VLOOKUP(CONCATENATE($F147," ",$G147),AllocFactorMatrix,(T$4+1),FALSE)*$E147</f>
        <v>0</v>
      </c>
      <c r="U147" s="5">
        <f>VLOOKUP(CONCATENATE($F147," ",$G147),AllocFactorMatrix,(U$4+1),FALSE)*$E147</f>
        <v>0</v>
      </c>
      <c r="V147" s="5">
        <f>VLOOKUP(CONCATENATE($F147," ",$G147),AllocFactorMatrix,(V$4+1),FALSE)*$E147</f>
        <v>0</v>
      </c>
      <c r="W147" s="5">
        <f>VLOOKUP(CONCATENATE($F147," ",$G147),AllocFactorMatrix,(W$4+1),FALSE)*$E147</f>
        <v>0</v>
      </c>
      <c r="X147" s="5">
        <f t="shared" si="50"/>
        <v>0</v>
      </c>
      <c r="Y147" s="5">
        <f>VLOOKUP(CONCATENATE($F147," ",$G147),AllocFactorMatrix,(Y$4+1),FALSE)*$E147</f>
        <v>0</v>
      </c>
      <c r="Z147" s="5">
        <f>VLOOKUP(CONCATENATE($F147," ",$G147),AllocFactorMatrix,(Z$4+1),FALSE)*$E147</f>
        <v>0</v>
      </c>
      <c r="AA147" s="5">
        <f t="shared" si="49"/>
        <v>0</v>
      </c>
      <c r="AB147" s="5">
        <f>VLOOKUP(CONCATENATE($F147," ",$G147),AllocFactorMatrix,(AB$4+1),FALSE)*$E147</f>
        <v>0</v>
      </c>
      <c r="AC147" s="5">
        <f>VLOOKUP(CONCATENATE($F147," ",$G147),AllocFactorMatrix,(AC$4+1),FALSE)*$E147</f>
        <v>0</v>
      </c>
      <c r="AD147" s="5">
        <f>VLOOKUP(CONCATENATE($F147," ",$G147),AllocFactorMatrix,(AD$4+1),FALSE)*$E147</f>
        <v>3923399.19</v>
      </c>
    </row>
    <row r="148" spans="4:30" hidden="1" outlineLevel="1">
      <c r="E148" s="11"/>
      <c r="F148" s="11"/>
      <c r="G148" s="55" t="str">
        <f>$G$8</f>
        <v>PRODUCTION</v>
      </c>
      <c r="H148" s="4">
        <f t="shared" ref="H148:H155" si="51">H44+H52+H60+H76+H84+H92+H100+H108+H116+H124+H132+H140+H68</f>
        <v>0</v>
      </c>
      <c r="I148" s="4">
        <f>I44+I52+I60+I76+I84+I92+I100+I108+I116+I124+I132+I140+I68</f>
        <v>0</v>
      </c>
      <c r="J148" s="4">
        <f t="shared" ref="I148:AD154" si="52">J44+J52+J60+J76+J84+J92+J100+J108+J116+J124+J132+J140+J68</f>
        <v>0</v>
      </c>
      <c r="K148" s="4">
        <f t="shared" si="52"/>
        <v>0</v>
      </c>
      <c r="L148" s="4">
        <f t="shared" si="52"/>
        <v>0</v>
      </c>
      <c r="M148" s="4">
        <f t="shared" ref="M148:M155" si="53">M44+M52+M60+M76+M84+M92+M100+M108+M116+M124+M132+M140+M68</f>
        <v>0</v>
      </c>
      <c r="N148" s="4">
        <f t="shared" si="52"/>
        <v>0</v>
      </c>
      <c r="O148" s="4">
        <f t="shared" si="52"/>
        <v>0</v>
      </c>
      <c r="P148" s="4">
        <f t="shared" si="52"/>
        <v>0</v>
      </c>
      <c r="Q148" s="4">
        <f t="shared" si="52"/>
        <v>0</v>
      </c>
      <c r="R148" s="4">
        <f t="shared" ref="R148:R155" si="54">R44+R52+R60+R76+R84+R92+R100+R108+R116+R124+R132+R140+R68</f>
        <v>0</v>
      </c>
      <c r="S148" s="4">
        <f t="shared" si="52"/>
        <v>0</v>
      </c>
      <c r="T148" s="4">
        <f t="shared" ref="T148:T155" si="55">T44+T52+T60+T76+T84+T92+T100+T108+T116+T124+T132+T140+T68</f>
        <v>0</v>
      </c>
      <c r="U148" s="4">
        <f t="shared" si="52"/>
        <v>0</v>
      </c>
      <c r="V148" s="4">
        <f t="shared" si="52"/>
        <v>0</v>
      </c>
      <c r="W148" s="4">
        <f t="shared" ref="W148:W155" si="56">W44+W52+W60+W76+W84+W92+W100+W108+W116+W124+W132+W140+W68</f>
        <v>0</v>
      </c>
      <c r="X148" s="4">
        <f t="shared" si="52"/>
        <v>0</v>
      </c>
      <c r="Y148" s="4">
        <f t="shared" si="52"/>
        <v>0</v>
      </c>
      <c r="Z148" s="4">
        <f t="shared" si="52"/>
        <v>0</v>
      </c>
      <c r="AA148" s="4">
        <f t="shared" si="52"/>
        <v>0</v>
      </c>
      <c r="AB148" s="4">
        <f t="shared" ref="AB148:AC155" si="57">AB44+AB52+AB60+AB76+AB84+AB92+AB100+AB108+AB116+AB124+AB132+AB140+AB68</f>
        <v>0</v>
      </c>
      <c r="AC148" s="4">
        <f t="shared" si="57"/>
        <v>0</v>
      </c>
      <c r="AD148" s="4">
        <f t="shared" si="52"/>
        <v>0</v>
      </c>
    </row>
    <row r="149" spans="4:30" hidden="1" outlineLevel="1">
      <c r="E149" s="11"/>
      <c r="F149" s="11"/>
      <c r="G149" s="55" t="str">
        <f>$G$9</f>
        <v>BULKTRAN</v>
      </c>
      <c r="H149" s="4">
        <f t="shared" si="51"/>
        <v>0</v>
      </c>
      <c r="I149" s="4">
        <f t="shared" ref="I149:Y149" si="58">I45+I53+I61+I77+I85+I93+I101+I109+I117+I125+I133+I141+I69</f>
        <v>0</v>
      </c>
      <c r="J149" s="4">
        <f t="shared" si="58"/>
        <v>0</v>
      </c>
      <c r="K149" s="4">
        <f t="shared" si="58"/>
        <v>0</v>
      </c>
      <c r="L149" s="4">
        <f t="shared" si="58"/>
        <v>0</v>
      </c>
      <c r="M149" s="4">
        <f t="shared" si="53"/>
        <v>0</v>
      </c>
      <c r="N149" s="4">
        <f t="shared" si="58"/>
        <v>0</v>
      </c>
      <c r="O149" s="4">
        <f t="shared" si="58"/>
        <v>0</v>
      </c>
      <c r="P149" s="4">
        <f t="shared" si="58"/>
        <v>0</v>
      </c>
      <c r="Q149" s="4">
        <f t="shared" si="58"/>
        <v>0</v>
      </c>
      <c r="R149" s="4">
        <f t="shared" si="54"/>
        <v>0</v>
      </c>
      <c r="S149" s="4">
        <f t="shared" si="58"/>
        <v>0</v>
      </c>
      <c r="T149" s="4">
        <f t="shared" si="55"/>
        <v>0</v>
      </c>
      <c r="U149" s="4">
        <f t="shared" si="58"/>
        <v>0</v>
      </c>
      <c r="V149" s="4">
        <f t="shared" si="58"/>
        <v>0</v>
      </c>
      <c r="W149" s="4">
        <f t="shared" si="56"/>
        <v>0</v>
      </c>
      <c r="X149" s="4">
        <f t="shared" si="58"/>
        <v>0</v>
      </c>
      <c r="Y149" s="4">
        <f t="shared" si="58"/>
        <v>0</v>
      </c>
      <c r="Z149" s="4">
        <f t="shared" si="52"/>
        <v>0</v>
      </c>
      <c r="AA149" s="4">
        <f t="shared" si="52"/>
        <v>0</v>
      </c>
      <c r="AB149" s="4">
        <f t="shared" si="57"/>
        <v>0</v>
      </c>
      <c r="AC149" s="4">
        <f t="shared" si="57"/>
        <v>0</v>
      </c>
      <c r="AD149" s="4">
        <f t="shared" si="52"/>
        <v>0</v>
      </c>
    </row>
    <row r="150" spans="4:30" hidden="1" outlineLevel="1">
      <c r="E150" s="11"/>
      <c r="F150" s="11"/>
      <c r="G150" s="55" t="str">
        <f>$G$10</f>
        <v>SUBTRAN</v>
      </c>
      <c r="H150" s="4">
        <f t="shared" si="51"/>
        <v>0</v>
      </c>
      <c r="I150" s="4">
        <f t="shared" si="52"/>
        <v>0</v>
      </c>
      <c r="J150" s="4">
        <f t="shared" si="52"/>
        <v>0</v>
      </c>
      <c r="K150" s="4">
        <f t="shared" si="52"/>
        <v>0</v>
      </c>
      <c r="L150" s="4">
        <f t="shared" si="52"/>
        <v>0</v>
      </c>
      <c r="M150" s="4">
        <f t="shared" si="53"/>
        <v>0</v>
      </c>
      <c r="N150" s="4">
        <f t="shared" si="52"/>
        <v>0</v>
      </c>
      <c r="O150" s="4">
        <f t="shared" si="52"/>
        <v>0</v>
      </c>
      <c r="P150" s="4">
        <f t="shared" si="52"/>
        <v>0</v>
      </c>
      <c r="Q150" s="4">
        <f t="shared" si="52"/>
        <v>0</v>
      </c>
      <c r="R150" s="4">
        <f t="shared" si="54"/>
        <v>0</v>
      </c>
      <c r="S150" s="4">
        <f t="shared" si="52"/>
        <v>0</v>
      </c>
      <c r="T150" s="4">
        <f t="shared" si="55"/>
        <v>0</v>
      </c>
      <c r="U150" s="4">
        <f t="shared" si="52"/>
        <v>0</v>
      </c>
      <c r="V150" s="4">
        <f t="shared" si="52"/>
        <v>0</v>
      </c>
      <c r="W150" s="4">
        <f t="shared" si="56"/>
        <v>0</v>
      </c>
      <c r="X150" s="4">
        <f t="shared" si="52"/>
        <v>0</v>
      </c>
      <c r="Y150" s="4">
        <f t="shared" si="52"/>
        <v>0</v>
      </c>
      <c r="Z150" s="4">
        <f t="shared" si="52"/>
        <v>0</v>
      </c>
      <c r="AA150" s="4">
        <f t="shared" si="52"/>
        <v>0</v>
      </c>
      <c r="AB150" s="4">
        <f t="shared" si="57"/>
        <v>0</v>
      </c>
      <c r="AC150" s="4">
        <f t="shared" si="57"/>
        <v>0</v>
      </c>
      <c r="AD150" s="4">
        <f t="shared" si="52"/>
        <v>0</v>
      </c>
    </row>
    <row r="151" spans="4:30" hidden="1" outlineLevel="1">
      <c r="E151" s="11"/>
      <c r="F151" s="11"/>
      <c r="G151" s="55" t="str">
        <f>$G$11</f>
        <v>DISTPRI</v>
      </c>
      <c r="H151" s="4">
        <f t="shared" si="51"/>
        <v>446253131.98746914</v>
      </c>
      <c r="I151" s="4">
        <f>I47+I55+I63+I79+I87+I95+I103+I111+I119+I127+I135+I143+I71</f>
        <v>298250001.03864622</v>
      </c>
      <c r="J151" s="4">
        <f t="shared" si="52"/>
        <v>14058726.456317138</v>
      </c>
      <c r="K151" s="4">
        <f t="shared" si="52"/>
        <v>51048098.594186999</v>
      </c>
      <c r="L151" s="4">
        <f t="shared" si="52"/>
        <v>1577651.8719492734</v>
      </c>
      <c r="M151" s="4">
        <f t="shared" si="53"/>
        <v>0</v>
      </c>
      <c r="N151" s="4">
        <f t="shared" si="52"/>
        <v>52625750.466136269</v>
      </c>
      <c r="O151" s="4">
        <f t="shared" si="52"/>
        <v>38277151.500916339</v>
      </c>
      <c r="P151" s="4">
        <f t="shared" si="52"/>
        <v>7129122.0428689644</v>
      </c>
      <c r="Q151" s="4">
        <f t="shared" si="52"/>
        <v>0</v>
      </c>
      <c r="R151" s="4">
        <f t="shared" si="54"/>
        <v>0</v>
      </c>
      <c r="S151" s="4">
        <f t="shared" si="52"/>
        <v>45406273.543785304</v>
      </c>
      <c r="T151" s="4">
        <f t="shared" si="55"/>
        <v>1364556.8625922929</v>
      </c>
      <c r="U151" s="4">
        <f t="shared" si="52"/>
        <v>22007214.411436405</v>
      </c>
      <c r="V151" s="4">
        <f t="shared" si="52"/>
        <v>0</v>
      </c>
      <c r="W151" s="4">
        <f t="shared" si="56"/>
        <v>0</v>
      </c>
      <c r="X151" s="4">
        <f t="shared" si="52"/>
        <v>23371771.274028696</v>
      </c>
      <c r="Y151" s="4">
        <f t="shared" si="52"/>
        <v>11542320.227565223</v>
      </c>
      <c r="Z151" s="4">
        <f t="shared" si="52"/>
        <v>192571.08395502905</v>
      </c>
      <c r="AA151" s="4">
        <f t="shared" si="52"/>
        <v>11734891.311520254</v>
      </c>
      <c r="AB151" s="4">
        <f t="shared" si="57"/>
        <v>156014.84479287587</v>
      </c>
      <c r="AC151" s="4">
        <f t="shared" si="57"/>
        <v>534485.18318452069</v>
      </c>
      <c r="AD151" s="4">
        <f t="shared" si="52"/>
        <v>115217.86905793863</v>
      </c>
    </row>
    <row r="152" spans="4:30" hidden="1" outlineLevel="1">
      <c r="E152" s="11"/>
      <c r="F152" s="11"/>
      <c r="G152" s="55" t="str">
        <f>$G$12</f>
        <v>DISTSEC</v>
      </c>
      <c r="H152" s="4">
        <f t="shared" si="51"/>
        <v>231086642.79253078</v>
      </c>
      <c r="I152" s="4">
        <f t="shared" si="52"/>
        <v>172783818.26222348</v>
      </c>
      <c r="J152" s="4">
        <f t="shared" si="52"/>
        <v>8329962.9462436363</v>
      </c>
      <c r="K152" s="4">
        <f t="shared" si="52"/>
        <v>25134969.616151102</v>
      </c>
      <c r="L152" s="4">
        <f t="shared" si="52"/>
        <v>0</v>
      </c>
      <c r="M152" s="4">
        <f t="shared" si="53"/>
        <v>0</v>
      </c>
      <c r="N152" s="4">
        <f t="shared" si="52"/>
        <v>25134969.616151102</v>
      </c>
      <c r="O152" s="4">
        <f t="shared" si="52"/>
        <v>16016100.470696278</v>
      </c>
      <c r="P152" s="4">
        <f t="shared" si="52"/>
        <v>0</v>
      </c>
      <c r="Q152" s="4">
        <f t="shared" si="52"/>
        <v>0</v>
      </c>
      <c r="R152" s="4">
        <f t="shared" si="54"/>
        <v>0</v>
      </c>
      <c r="S152" s="4">
        <f t="shared" si="52"/>
        <v>16016100.470696278</v>
      </c>
      <c r="T152" s="4">
        <f t="shared" si="55"/>
        <v>433041.75708842761</v>
      </c>
      <c r="U152" s="4">
        <f t="shared" si="52"/>
        <v>0</v>
      </c>
      <c r="V152" s="4">
        <f t="shared" si="52"/>
        <v>0</v>
      </c>
      <c r="W152" s="4">
        <f t="shared" si="56"/>
        <v>0</v>
      </c>
      <c r="X152" s="4">
        <f t="shared" si="52"/>
        <v>433041.75708842761</v>
      </c>
      <c r="Y152" s="4">
        <f t="shared" si="52"/>
        <v>5907444.0496023139</v>
      </c>
      <c r="Z152" s="4">
        <f t="shared" si="52"/>
        <v>0</v>
      </c>
      <c r="AA152" s="4">
        <f t="shared" si="52"/>
        <v>5907444.0496023139</v>
      </c>
      <c r="AB152" s="4">
        <f t="shared" si="57"/>
        <v>61301.736938107701</v>
      </c>
      <c r="AC152" s="4">
        <f t="shared" si="57"/>
        <v>2081429.7449600575</v>
      </c>
      <c r="AD152" s="4">
        <f t="shared" si="52"/>
        <v>338574.20862739487</v>
      </c>
    </row>
    <row r="153" spans="4:30" hidden="1" outlineLevel="1">
      <c r="E153" s="11"/>
      <c r="F153" s="11"/>
      <c r="G153" s="55" t="str">
        <f>$G$13</f>
        <v>ENERGY</v>
      </c>
      <c r="H153" s="4">
        <f t="shared" si="51"/>
        <v>0</v>
      </c>
      <c r="I153" s="4">
        <f t="shared" si="52"/>
        <v>0</v>
      </c>
      <c r="J153" s="4">
        <f t="shared" si="52"/>
        <v>0</v>
      </c>
      <c r="K153" s="4">
        <f t="shared" si="52"/>
        <v>0</v>
      </c>
      <c r="L153" s="4">
        <f t="shared" si="52"/>
        <v>0</v>
      </c>
      <c r="M153" s="4">
        <f t="shared" si="53"/>
        <v>0</v>
      </c>
      <c r="N153" s="4">
        <f t="shared" si="52"/>
        <v>0</v>
      </c>
      <c r="O153" s="4">
        <f t="shared" si="52"/>
        <v>0</v>
      </c>
      <c r="P153" s="4">
        <f t="shared" si="52"/>
        <v>0</v>
      </c>
      <c r="Q153" s="4">
        <f t="shared" si="52"/>
        <v>0</v>
      </c>
      <c r="R153" s="4">
        <f t="shared" si="54"/>
        <v>0</v>
      </c>
      <c r="S153" s="4">
        <f t="shared" si="52"/>
        <v>0</v>
      </c>
      <c r="T153" s="4">
        <f t="shared" si="55"/>
        <v>0</v>
      </c>
      <c r="U153" s="4">
        <f t="shared" si="52"/>
        <v>0</v>
      </c>
      <c r="V153" s="4">
        <f t="shared" si="52"/>
        <v>0</v>
      </c>
      <c r="W153" s="4">
        <f t="shared" si="56"/>
        <v>0</v>
      </c>
      <c r="X153" s="4">
        <f t="shared" si="52"/>
        <v>0</v>
      </c>
      <c r="Y153" s="4">
        <f t="shared" si="52"/>
        <v>0</v>
      </c>
      <c r="Z153" s="4">
        <f t="shared" si="52"/>
        <v>0</v>
      </c>
      <c r="AA153" s="4">
        <f t="shared" si="52"/>
        <v>0</v>
      </c>
      <c r="AB153" s="4">
        <f t="shared" si="57"/>
        <v>0</v>
      </c>
      <c r="AC153" s="4">
        <f t="shared" si="57"/>
        <v>0</v>
      </c>
      <c r="AD153" s="4">
        <f t="shared" si="52"/>
        <v>0</v>
      </c>
    </row>
    <row r="154" spans="4:30" hidden="1" outlineLevel="1">
      <c r="E154" s="11"/>
      <c r="F154" s="11"/>
      <c r="G154" s="55" t="str">
        <f>$G$14</f>
        <v>CUSTOMER</v>
      </c>
      <c r="H154" s="4">
        <f t="shared" si="51"/>
        <v>108582390.90999998</v>
      </c>
      <c r="I154" s="4">
        <f t="shared" si="52"/>
        <v>49422070.474438459</v>
      </c>
      <c r="J154" s="4">
        <f t="shared" si="52"/>
        <v>13304129.705685806</v>
      </c>
      <c r="K154" s="4">
        <f t="shared" si="52"/>
        <v>3773925.7865963955</v>
      </c>
      <c r="L154" s="4">
        <f t="shared" si="52"/>
        <v>1248284.6553893765</v>
      </c>
      <c r="M154" s="4">
        <f t="shared" si="53"/>
        <v>202761.48214395292</v>
      </c>
      <c r="N154" s="4">
        <f t="shared" si="52"/>
        <v>5224971.9241297245</v>
      </c>
      <c r="O154" s="4">
        <f t="shared" si="52"/>
        <v>1089769.8467774005</v>
      </c>
      <c r="P154" s="4">
        <f t="shared" si="52"/>
        <v>324111.33634420758</v>
      </c>
      <c r="Q154" s="4">
        <f t="shared" si="52"/>
        <v>706450.93780195573</v>
      </c>
      <c r="R154" s="4">
        <f t="shared" si="54"/>
        <v>124161.41616487224</v>
      </c>
      <c r="S154" s="4">
        <f t="shared" si="52"/>
        <v>2244493.5370884361</v>
      </c>
      <c r="T154" s="4">
        <f t="shared" si="55"/>
        <v>7497.9143411433161</v>
      </c>
      <c r="U154" s="4">
        <f t="shared" si="52"/>
        <v>192269.46269195623</v>
      </c>
      <c r="V154" s="4">
        <f t="shared" si="52"/>
        <v>1038897.7194602169</v>
      </c>
      <c r="W154" s="4">
        <f t="shared" si="56"/>
        <v>186242.50594184606</v>
      </c>
      <c r="X154" s="4">
        <f t="shared" si="52"/>
        <v>1424907.6024351625</v>
      </c>
      <c r="Y154" s="4">
        <f t="shared" si="52"/>
        <v>301788.57121652353</v>
      </c>
      <c r="Z154" s="4">
        <f t="shared" si="52"/>
        <v>5493.3477864208598</v>
      </c>
      <c r="AA154" s="4">
        <f t="shared" si="52"/>
        <v>307281.91900294437</v>
      </c>
      <c r="AB154" s="4">
        <f t="shared" si="57"/>
        <v>5569.0721063698511</v>
      </c>
      <c r="AC154" s="4">
        <f t="shared" si="57"/>
        <v>32710149.260938577</v>
      </c>
      <c r="AD154" s="4">
        <f t="shared" si="52"/>
        <v>3938817.4141745125</v>
      </c>
    </row>
    <row r="155" spans="4:30" collapsed="1">
      <c r="D155" s="1" t="s">
        <v>3</v>
      </c>
      <c r="E155" s="4">
        <f>E51+E59+E67+E75+E83+E91+E99+E107+E115+E123+E131+E139+E147</f>
        <v>785922165.69000006</v>
      </c>
      <c r="F155" s="3"/>
      <c r="G155" s="55" t="str">
        <f>$G$15</f>
        <v>TOTAL</v>
      </c>
      <c r="H155" s="4">
        <f t="shared" si="51"/>
        <v>785922165.69000018</v>
      </c>
      <c r="I155" s="4">
        <f>I51+I59+I67+I83+I91+I99+I107+I115+I123+I131+I139+I147+I75</f>
        <v>520455889.77530813</v>
      </c>
      <c r="J155" s="4">
        <f t="shared" ref="J155:AD155" si="59">J51+J59+J67+J83+J91+J99+J107+J115+J123+J131+J139+J147+J75</f>
        <v>35692819.10824658</v>
      </c>
      <c r="K155" s="4">
        <f t="shared" si="59"/>
        <v>79956993.996934488</v>
      </c>
      <c r="L155" s="4">
        <f t="shared" si="59"/>
        <v>2825936.5273386501</v>
      </c>
      <c r="M155" s="4">
        <f t="shared" si="53"/>
        <v>202761.48214395292</v>
      </c>
      <c r="N155" s="4">
        <f t="shared" si="59"/>
        <v>82985692.006417096</v>
      </c>
      <c r="O155" s="4">
        <f t="shared" si="59"/>
        <v>55383021.818390027</v>
      </c>
      <c r="P155" s="4">
        <f t="shared" si="59"/>
        <v>7453233.379213172</v>
      </c>
      <c r="Q155" s="4">
        <f t="shared" si="59"/>
        <v>706450.93780195573</v>
      </c>
      <c r="R155" s="4">
        <f t="shared" si="54"/>
        <v>124161.41616487224</v>
      </c>
      <c r="S155" s="4">
        <f t="shared" si="59"/>
        <v>63666867.551570013</v>
      </c>
      <c r="T155" s="4">
        <f t="shared" si="55"/>
        <v>1805096.5340218639</v>
      </c>
      <c r="U155" s="4">
        <f t="shared" si="59"/>
        <v>22199483.87412836</v>
      </c>
      <c r="V155" s="4">
        <f t="shared" si="59"/>
        <v>1038897.7194602169</v>
      </c>
      <c r="W155" s="4">
        <f t="shared" si="56"/>
        <v>186242.50594184606</v>
      </c>
      <c r="X155" s="4">
        <f t="shared" si="59"/>
        <v>25229720.633552294</v>
      </c>
      <c r="Y155" s="4">
        <f t="shared" si="59"/>
        <v>17751552.848384064</v>
      </c>
      <c r="Z155" s="4">
        <f t="shared" si="59"/>
        <v>198064.43174144992</v>
      </c>
      <c r="AA155" s="4">
        <f t="shared" si="59"/>
        <v>17949617.280125514</v>
      </c>
      <c r="AB155" s="4">
        <f t="shared" si="57"/>
        <v>222885.65383735346</v>
      </c>
      <c r="AC155" s="4">
        <f t="shared" si="57"/>
        <v>35326064.189083159</v>
      </c>
      <c r="AD155" s="4">
        <f t="shared" si="59"/>
        <v>4392609.4918598458</v>
      </c>
    </row>
    <row r="156" spans="4:30">
      <c r="E156" s="4"/>
      <c r="F156" s="3"/>
      <c r="G156" s="7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</row>
    <row r="157" spans="4:30" hidden="1" outlineLevel="1">
      <c r="E157" s="11"/>
      <c r="F157" s="11"/>
      <c r="G157" s="55" t="str">
        <f>$G$8</f>
        <v>PRODUCTION</v>
      </c>
      <c r="H157" s="4">
        <f t="shared" ref="H157:AD157" si="60">H8+H34+H148</f>
        <v>1157494628.9999998</v>
      </c>
      <c r="I157" s="4">
        <f t="shared" si="60"/>
        <v>642648526.66195989</v>
      </c>
      <c r="J157" s="4">
        <f t="shared" si="60"/>
        <v>29571392.221126828</v>
      </c>
      <c r="K157" s="4">
        <f t="shared" si="60"/>
        <v>97416656.754805371</v>
      </c>
      <c r="L157" s="4">
        <f t="shared" si="60"/>
        <v>2434131.258498685</v>
      </c>
      <c r="M157" s="4">
        <f t="shared" si="60"/>
        <v>313345.08815379418</v>
      </c>
      <c r="N157" s="4">
        <f t="shared" si="60"/>
        <v>100164133.10145785</v>
      </c>
      <c r="O157" s="4">
        <f t="shared" si="60"/>
        <v>74106167.536630243</v>
      </c>
      <c r="P157" s="4">
        <f t="shared" si="60"/>
        <v>13413357.134436505</v>
      </c>
      <c r="Q157" s="4">
        <f t="shared" si="60"/>
        <v>5188191.8391889678</v>
      </c>
      <c r="R157" s="4">
        <f t="shared" si="60"/>
        <v>111788.53862130526</v>
      </c>
      <c r="S157" s="4">
        <f t="shared" si="60"/>
        <v>92819505.048877016</v>
      </c>
      <c r="T157" s="4">
        <f t="shared" si="60"/>
        <v>2353141.3734962442</v>
      </c>
      <c r="U157" s="4">
        <f t="shared" si="60"/>
        <v>37466101.336004063</v>
      </c>
      <c r="V157" s="4">
        <f t="shared" si="60"/>
        <v>203186302.8139942</v>
      </c>
      <c r="W157" s="4">
        <f t="shared" si="60"/>
        <v>26733761.723536164</v>
      </c>
      <c r="X157" s="4">
        <f t="shared" si="60"/>
        <v>269739307.24703068</v>
      </c>
      <c r="Y157" s="4">
        <f t="shared" si="60"/>
        <v>21841241.718986921</v>
      </c>
      <c r="Z157" s="4">
        <f t="shared" si="60"/>
        <v>454006.96285650926</v>
      </c>
      <c r="AA157" s="4">
        <f t="shared" si="60"/>
        <v>22295248.68184343</v>
      </c>
      <c r="AB157" s="4">
        <f t="shared" si="60"/>
        <v>256516.03770419242</v>
      </c>
      <c r="AC157" s="4">
        <f t="shared" si="60"/>
        <v>0</v>
      </c>
      <c r="AD157" s="4">
        <f t="shared" si="60"/>
        <v>0</v>
      </c>
    </row>
    <row r="158" spans="4:30" hidden="1" outlineLevel="1">
      <c r="E158" s="11"/>
      <c r="F158" s="11"/>
      <c r="G158" s="55" t="str">
        <f>$G$9</f>
        <v>BULKTRAN</v>
      </c>
      <c r="H158" s="4">
        <f>H9+H35+H149</f>
        <v>456182831.82010001</v>
      </c>
      <c r="I158" s="4">
        <f t="shared" ref="I158:AD158" si="61">I9+I35+I149</f>
        <v>224707903.49304202</v>
      </c>
      <c r="J158" s="4">
        <f t="shared" si="61"/>
        <v>11108114.601330247</v>
      </c>
      <c r="K158" s="4">
        <f t="shared" si="61"/>
        <v>40688387.169901982</v>
      </c>
      <c r="L158" s="4">
        <f t="shared" si="61"/>
        <v>1280725.9681507132</v>
      </c>
      <c r="M158" s="4">
        <f t="shared" si="61"/>
        <v>120102.38318473092</v>
      </c>
      <c r="N158" s="4">
        <f t="shared" si="61"/>
        <v>42089215.521237426</v>
      </c>
      <c r="O158" s="4">
        <f t="shared" si="61"/>
        <v>30929503.765678618</v>
      </c>
      <c r="P158" s="4">
        <f t="shared" si="61"/>
        <v>5763067.6501052268</v>
      </c>
      <c r="Q158" s="4">
        <f t="shared" si="61"/>
        <v>2604222.9627601407</v>
      </c>
      <c r="R158" s="4">
        <f t="shared" si="61"/>
        <v>117108.99561152274</v>
      </c>
      <c r="S158" s="4">
        <f t="shared" si="61"/>
        <v>39413903.374155514</v>
      </c>
      <c r="T158" s="4">
        <f t="shared" si="61"/>
        <v>1080446.7874722397</v>
      </c>
      <c r="U158" s="4">
        <f t="shared" si="61"/>
        <v>17681327.58846835</v>
      </c>
      <c r="V158" s="4">
        <f t="shared" si="61"/>
        <v>93446313.122850716</v>
      </c>
      <c r="W158" s="4">
        <f t="shared" si="61"/>
        <v>16874855.346130047</v>
      </c>
      <c r="X158" s="4">
        <f t="shared" si="61"/>
        <v>129082942.84492135</v>
      </c>
      <c r="Y158" s="4">
        <f t="shared" si="61"/>
        <v>9498401.5274872538</v>
      </c>
      <c r="Z158" s="4">
        <f t="shared" si="61"/>
        <v>159094.59486287969</v>
      </c>
      <c r="AA158" s="4">
        <f t="shared" si="61"/>
        <v>9657496.122350134</v>
      </c>
      <c r="AB158" s="4">
        <f t="shared" si="61"/>
        <v>123255.86306318332</v>
      </c>
      <c r="AC158" s="4">
        <f t="shared" si="61"/>
        <v>0</v>
      </c>
      <c r="AD158" s="4">
        <f t="shared" si="61"/>
        <v>0</v>
      </c>
    </row>
    <row r="159" spans="4:30" hidden="1" outlineLevel="1">
      <c r="E159" s="11"/>
      <c r="F159" s="11"/>
      <c r="G159" s="55" t="str">
        <f>$G$10</f>
        <v>SUBTRAN</v>
      </c>
      <c r="H159" s="4">
        <f t="shared" ref="H159:AD159" si="62">H10+H36+H150</f>
        <v>100341301.17989999</v>
      </c>
      <c r="I159" s="4">
        <f t="shared" si="62"/>
        <v>48852911.661138184</v>
      </c>
      <c r="J159" s="4">
        <f t="shared" si="62"/>
        <v>2357705.4239623342</v>
      </c>
      <c r="K159" s="4">
        <f t="shared" si="62"/>
        <v>8577217.05146477</v>
      </c>
      <c r="L159" s="4">
        <f t="shared" si="62"/>
        <v>264942.1646048351</v>
      </c>
      <c r="M159" s="4">
        <f t="shared" si="62"/>
        <v>32997.145409771125</v>
      </c>
      <c r="N159" s="4">
        <f t="shared" si="62"/>
        <v>8875156.3614793755</v>
      </c>
      <c r="O159" s="4">
        <f t="shared" si="62"/>
        <v>6480221.5426978562</v>
      </c>
      <c r="P159" s="4">
        <f t="shared" si="62"/>
        <v>1204665.6265429286</v>
      </c>
      <c r="Q159" s="4">
        <f t="shared" si="62"/>
        <v>716790.40184867696</v>
      </c>
      <c r="R159" s="4">
        <f t="shared" si="62"/>
        <v>0</v>
      </c>
      <c r="S159" s="4">
        <f t="shared" si="62"/>
        <v>8401677.5710894614</v>
      </c>
      <c r="T159" s="4">
        <f t="shared" si="62"/>
        <v>226278.2093869797</v>
      </c>
      <c r="U159" s="4">
        <f t="shared" si="62"/>
        <v>3704303.4800003208</v>
      </c>
      <c r="V159" s="4">
        <f t="shared" si="62"/>
        <v>25806708.475996479</v>
      </c>
      <c r="W159" s="4">
        <f t="shared" si="62"/>
        <v>0</v>
      </c>
      <c r="X159" s="4">
        <f t="shared" si="62"/>
        <v>29737290.165383779</v>
      </c>
      <c r="Y159" s="4">
        <f t="shared" si="62"/>
        <v>1950356.8297226825</v>
      </c>
      <c r="Z159" s="4">
        <f t="shared" si="62"/>
        <v>32512.501338857834</v>
      </c>
      <c r="AA159" s="4">
        <f t="shared" si="62"/>
        <v>1982869.3310615404</v>
      </c>
      <c r="AB159" s="4">
        <f t="shared" si="62"/>
        <v>26044.359076085831</v>
      </c>
      <c r="AC159" s="4">
        <f t="shared" si="62"/>
        <v>88556.388587126668</v>
      </c>
      <c r="AD159" s="4">
        <f t="shared" si="62"/>
        <v>19089.918122113795</v>
      </c>
    </row>
    <row r="160" spans="4:30" hidden="1" outlineLevel="1">
      <c r="E160" s="11"/>
      <c r="F160" s="11"/>
      <c r="G160" s="55" t="str">
        <f>$G$11</f>
        <v>DISTPRI</v>
      </c>
      <c r="H160" s="4">
        <f t="shared" ref="H160:AD160" si="63">H11+H37+H151</f>
        <v>446253131.98746914</v>
      </c>
      <c r="I160" s="4">
        <f t="shared" si="63"/>
        <v>298250001.03864622</v>
      </c>
      <c r="J160" s="4">
        <f t="shared" si="63"/>
        <v>14058726.456317138</v>
      </c>
      <c r="K160" s="4">
        <f t="shared" si="63"/>
        <v>51048098.594186999</v>
      </c>
      <c r="L160" s="4">
        <f t="shared" si="63"/>
        <v>1577651.8719492734</v>
      </c>
      <c r="M160" s="4">
        <f t="shared" si="63"/>
        <v>0</v>
      </c>
      <c r="N160" s="4">
        <f t="shared" si="63"/>
        <v>52625750.466136269</v>
      </c>
      <c r="O160" s="4">
        <f t="shared" si="63"/>
        <v>38277151.500916339</v>
      </c>
      <c r="P160" s="4">
        <f t="shared" si="63"/>
        <v>7129122.0428689644</v>
      </c>
      <c r="Q160" s="4">
        <f t="shared" si="63"/>
        <v>0</v>
      </c>
      <c r="R160" s="4">
        <f t="shared" si="63"/>
        <v>0</v>
      </c>
      <c r="S160" s="4">
        <f t="shared" si="63"/>
        <v>45406273.543785304</v>
      </c>
      <c r="T160" s="4">
        <f t="shared" si="63"/>
        <v>1364556.8625922929</v>
      </c>
      <c r="U160" s="4">
        <f t="shared" si="63"/>
        <v>22007214.411436405</v>
      </c>
      <c r="V160" s="4">
        <f t="shared" si="63"/>
        <v>0</v>
      </c>
      <c r="W160" s="4">
        <f t="shared" si="63"/>
        <v>0</v>
      </c>
      <c r="X160" s="4">
        <f t="shared" si="63"/>
        <v>23371771.274028696</v>
      </c>
      <c r="Y160" s="4">
        <f t="shared" si="63"/>
        <v>11542320.227565223</v>
      </c>
      <c r="Z160" s="4">
        <f t="shared" si="63"/>
        <v>192571.08395502905</v>
      </c>
      <c r="AA160" s="4">
        <f t="shared" si="63"/>
        <v>11734891.311520254</v>
      </c>
      <c r="AB160" s="4">
        <f t="shared" si="63"/>
        <v>156014.84479287587</v>
      </c>
      <c r="AC160" s="4">
        <f t="shared" si="63"/>
        <v>534485.18318452069</v>
      </c>
      <c r="AD160" s="4">
        <f t="shared" si="63"/>
        <v>115217.86905793863</v>
      </c>
    </row>
    <row r="161" spans="2:30" hidden="1" outlineLevel="1">
      <c r="E161" s="11"/>
      <c r="F161" s="11"/>
      <c r="G161" s="55" t="str">
        <f>$G$12</f>
        <v>DISTSEC</v>
      </c>
      <c r="H161" s="4">
        <f t="shared" ref="H161:AD161" si="64">H12+H38+H152</f>
        <v>231086642.79253078</v>
      </c>
      <c r="I161" s="4">
        <f t="shared" si="64"/>
        <v>172783818.26222348</v>
      </c>
      <c r="J161" s="4">
        <f t="shared" si="64"/>
        <v>8329962.9462436363</v>
      </c>
      <c r="K161" s="4">
        <f t="shared" si="64"/>
        <v>25134969.616151102</v>
      </c>
      <c r="L161" s="4">
        <f t="shared" si="64"/>
        <v>0</v>
      </c>
      <c r="M161" s="4">
        <f t="shared" si="64"/>
        <v>0</v>
      </c>
      <c r="N161" s="4">
        <f t="shared" si="64"/>
        <v>25134969.616151102</v>
      </c>
      <c r="O161" s="4">
        <f t="shared" si="64"/>
        <v>16016100.470696278</v>
      </c>
      <c r="P161" s="4">
        <f t="shared" si="64"/>
        <v>0</v>
      </c>
      <c r="Q161" s="4">
        <f t="shared" si="64"/>
        <v>0</v>
      </c>
      <c r="R161" s="4">
        <f t="shared" si="64"/>
        <v>0</v>
      </c>
      <c r="S161" s="4">
        <f t="shared" si="64"/>
        <v>16016100.470696278</v>
      </c>
      <c r="T161" s="4">
        <f t="shared" si="64"/>
        <v>433041.75708842761</v>
      </c>
      <c r="U161" s="4">
        <f t="shared" si="64"/>
        <v>0</v>
      </c>
      <c r="V161" s="4">
        <f t="shared" si="64"/>
        <v>0</v>
      </c>
      <c r="W161" s="4">
        <f t="shared" si="64"/>
        <v>0</v>
      </c>
      <c r="X161" s="4">
        <f t="shared" si="64"/>
        <v>433041.75708842761</v>
      </c>
      <c r="Y161" s="4">
        <f t="shared" si="64"/>
        <v>5907444.0496023139</v>
      </c>
      <c r="Z161" s="4">
        <f t="shared" si="64"/>
        <v>0</v>
      </c>
      <c r="AA161" s="4">
        <f t="shared" si="64"/>
        <v>5907444.0496023139</v>
      </c>
      <c r="AB161" s="4">
        <f t="shared" si="64"/>
        <v>61301.736938107701</v>
      </c>
      <c r="AC161" s="4">
        <f t="shared" si="64"/>
        <v>2081429.7449600575</v>
      </c>
      <c r="AD161" s="4">
        <f t="shared" si="64"/>
        <v>338574.20862739487</v>
      </c>
    </row>
    <row r="162" spans="2:30" hidden="1" outlineLevel="1">
      <c r="E162" s="11"/>
      <c r="F162" s="11"/>
      <c r="G162" s="55" t="str">
        <f>$G$13</f>
        <v>ENERGY</v>
      </c>
      <c r="H162" s="4">
        <f t="shared" ref="H162:AD162" si="65">H13+H39+H153</f>
        <v>0</v>
      </c>
      <c r="I162" s="4">
        <f t="shared" si="65"/>
        <v>0</v>
      </c>
      <c r="J162" s="4">
        <f t="shared" si="65"/>
        <v>0</v>
      </c>
      <c r="K162" s="4">
        <f t="shared" si="65"/>
        <v>0</v>
      </c>
      <c r="L162" s="4">
        <f t="shared" si="65"/>
        <v>0</v>
      </c>
      <c r="M162" s="4">
        <f t="shared" si="65"/>
        <v>0</v>
      </c>
      <c r="N162" s="4">
        <f t="shared" si="65"/>
        <v>0</v>
      </c>
      <c r="O162" s="4">
        <f t="shared" si="65"/>
        <v>0</v>
      </c>
      <c r="P162" s="4">
        <f t="shared" si="65"/>
        <v>0</v>
      </c>
      <c r="Q162" s="4">
        <f t="shared" si="65"/>
        <v>0</v>
      </c>
      <c r="R162" s="4">
        <f t="shared" si="65"/>
        <v>0</v>
      </c>
      <c r="S162" s="4">
        <f t="shared" si="65"/>
        <v>0</v>
      </c>
      <c r="T162" s="4">
        <f t="shared" si="65"/>
        <v>0</v>
      </c>
      <c r="U162" s="4">
        <f t="shared" si="65"/>
        <v>0</v>
      </c>
      <c r="V162" s="4">
        <f t="shared" si="65"/>
        <v>0</v>
      </c>
      <c r="W162" s="4">
        <f t="shared" si="65"/>
        <v>0</v>
      </c>
      <c r="X162" s="4">
        <f t="shared" si="65"/>
        <v>0</v>
      </c>
      <c r="Y162" s="4">
        <f t="shared" si="65"/>
        <v>0</v>
      </c>
      <c r="Z162" s="4">
        <f t="shared" si="65"/>
        <v>0</v>
      </c>
      <c r="AA162" s="4">
        <f t="shared" si="65"/>
        <v>0</v>
      </c>
      <c r="AB162" s="4">
        <f t="shared" si="65"/>
        <v>0</v>
      </c>
      <c r="AC162" s="4">
        <f t="shared" si="65"/>
        <v>0</v>
      </c>
      <c r="AD162" s="4">
        <f t="shared" si="65"/>
        <v>0</v>
      </c>
    </row>
    <row r="163" spans="2:30" hidden="1" outlineLevel="1">
      <c r="E163" s="11"/>
      <c r="F163" s="11"/>
      <c r="G163" s="55" t="str">
        <f>$G$14</f>
        <v>CUSTOMER</v>
      </c>
      <c r="H163" s="4">
        <f t="shared" ref="H163:AD163" si="66">H14+H40+H154</f>
        <v>108582390.90999998</v>
      </c>
      <c r="I163" s="4">
        <f t="shared" si="66"/>
        <v>49422070.474438459</v>
      </c>
      <c r="J163" s="4">
        <f t="shared" si="66"/>
        <v>13304129.705685806</v>
      </c>
      <c r="K163" s="4">
        <f t="shared" si="66"/>
        <v>3773925.7865963955</v>
      </c>
      <c r="L163" s="4">
        <f t="shared" si="66"/>
        <v>1248284.6553893765</v>
      </c>
      <c r="M163" s="4">
        <f t="shared" si="66"/>
        <v>202761.48214395292</v>
      </c>
      <c r="N163" s="4">
        <f t="shared" si="66"/>
        <v>5224971.9241297245</v>
      </c>
      <c r="O163" s="4">
        <f t="shared" si="66"/>
        <v>1089769.8467774005</v>
      </c>
      <c r="P163" s="4">
        <f t="shared" si="66"/>
        <v>324111.33634420758</v>
      </c>
      <c r="Q163" s="4">
        <f t="shared" si="66"/>
        <v>706450.93780195573</v>
      </c>
      <c r="R163" s="4">
        <f t="shared" si="66"/>
        <v>124161.41616487224</v>
      </c>
      <c r="S163" s="4">
        <f t="shared" si="66"/>
        <v>2244493.5370884361</v>
      </c>
      <c r="T163" s="4">
        <f t="shared" si="66"/>
        <v>7497.9143411433161</v>
      </c>
      <c r="U163" s="4">
        <f t="shared" si="66"/>
        <v>192269.46269195623</v>
      </c>
      <c r="V163" s="4">
        <f t="shared" si="66"/>
        <v>1038897.7194602169</v>
      </c>
      <c r="W163" s="4">
        <f t="shared" si="66"/>
        <v>186242.50594184606</v>
      </c>
      <c r="X163" s="4">
        <f t="shared" si="66"/>
        <v>1424907.6024351625</v>
      </c>
      <c r="Y163" s="4">
        <f t="shared" si="66"/>
        <v>301788.57121652353</v>
      </c>
      <c r="Z163" s="4">
        <f t="shared" si="66"/>
        <v>5493.3477864208598</v>
      </c>
      <c r="AA163" s="4">
        <f t="shared" si="66"/>
        <v>307281.91900294437</v>
      </c>
      <c r="AB163" s="4">
        <f t="shared" si="66"/>
        <v>5569.0721063698511</v>
      </c>
      <c r="AC163" s="4">
        <f t="shared" si="66"/>
        <v>32710149.260938577</v>
      </c>
      <c r="AD163" s="4">
        <f t="shared" si="66"/>
        <v>3938817.4141745125</v>
      </c>
    </row>
    <row r="164" spans="2:30" collapsed="1">
      <c r="B164" s="112" t="s">
        <v>136</v>
      </c>
      <c r="E164" s="4">
        <f>E15+E41+E155</f>
        <v>2499940927.6900001</v>
      </c>
      <c r="F164" s="3"/>
      <c r="G164" s="55" t="str">
        <f>$G$15</f>
        <v>TOTAL</v>
      </c>
      <c r="H164" s="4">
        <f>H15+H41+H155</f>
        <v>2499940927.6900001</v>
      </c>
      <c r="I164" s="4">
        <f t="shared" ref="I164:AD164" si="67">I15+I41+I155</f>
        <v>1436665231.5914483</v>
      </c>
      <c r="J164" s="4">
        <f t="shared" si="67"/>
        <v>78730031.354665995</v>
      </c>
      <c r="K164" s="4">
        <f t="shared" si="67"/>
        <v>226639254.97310662</v>
      </c>
      <c r="L164" s="4">
        <f t="shared" si="67"/>
        <v>6805735.9185928833</v>
      </c>
      <c r="M164" s="4">
        <f t="shared" si="67"/>
        <v>669206.09889224917</v>
      </c>
      <c r="N164" s="4">
        <f t="shared" si="67"/>
        <v>234114196.99059176</v>
      </c>
      <c r="O164" s="4">
        <f>O15+O41+O155</f>
        <v>166898914.66339675</v>
      </c>
      <c r="P164" s="4">
        <f t="shared" si="67"/>
        <v>27834323.790297832</v>
      </c>
      <c r="Q164" s="4">
        <f t="shared" si="67"/>
        <v>9215656.141599739</v>
      </c>
      <c r="R164" s="4">
        <f t="shared" si="67"/>
        <v>353058.95039770025</v>
      </c>
      <c r="S164" s="4">
        <f t="shared" si="67"/>
        <v>204301953.54569203</v>
      </c>
      <c r="T164" s="4">
        <f t="shared" si="67"/>
        <v>5464962.9043773273</v>
      </c>
      <c r="U164" s="4">
        <f t="shared" si="67"/>
        <v>81051216.278601095</v>
      </c>
      <c r="V164" s="4">
        <f t="shared" si="67"/>
        <v>323478222.13230163</v>
      </c>
      <c r="W164" s="4">
        <f t="shared" si="67"/>
        <v>43794859.575608052</v>
      </c>
      <c r="X164" s="4">
        <f t="shared" si="67"/>
        <v>453789260.89088809</v>
      </c>
      <c r="Y164" s="4">
        <f t="shared" si="67"/>
        <v>51041552.924580917</v>
      </c>
      <c r="Z164" s="4">
        <f t="shared" si="67"/>
        <v>843678.49079969688</v>
      </c>
      <c r="AA164" s="4">
        <f t="shared" si="67"/>
        <v>51885231.415380612</v>
      </c>
      <c r="AB164" s="4">
        <f t="shared" si="67"/>
        <v>628701.91368081502</v>
      </c>
      <c r="AC164" s="4">
        <f t="shared" si="67"/>
        <v>35414620.577670284</v>
      </c>
      <c r="AD164" s="4">
        <f t="shared" si="67"/>
        <v>4411699.4099819595</v>
      </c>
    </row>
    <row r="165" spans="2:30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2:30" hidden="1" outlineLevel="1">
      <c r="F166" s="52" t="str">
        <f>F173</f>
        <v>LABOR_M</v>
      </c>
      <c r="G166" s="55" t="str">
        <f>$G$8</f>
        <v>PRODUCTION</v>
      </c>
      <c r="H166" s="4">
        <f t="shared" ref="H166:H172" ca="1" si="68">SUBTOTAL(9,I166:AD166)</f>
        <v>27667548.641592938</v>
      </c>
      <c r="I166" s="5">
        <f ca="1">VLOOKUP(CONCATENATE($F166," ",$G166),AllocFactorMatrix,(I$4+1),FALSE)*$E173</f>
        <v>15361202.48456705</v>
      </c>
      <c r="J166" s="5">
        <f ca="1">VLOOKUP(CONCATENATE($F166," ",$G166),AllocFactorMatrix,(J$4+1),FALSE)*$E173</f>
        <v>706843.82646725001</v>
      </c>
      <c r="K166" s="5">
        <f ca="1">VLOOKUP(CONCATENATE($F166," ",$G166),AllocFactorMatrix,(K$4+1),FALSE)*$E173</f>
        <v>2328546.519125958</v>
      </c>
      <c r="L166" s="5">
        <f ca="1">VLOOKUP(CONCATENATE($F166," ",$G166),AllocFactorMatrix,(L$4+1),FALSE)*$E173</f>
        <v>58182.943840281288</v>
      </c>
      <c r="M166" s="5">
        <f ca="1">VLOOKUP(CONCATENATE($F166," ",$G166),AllocFactorMatrix,(M$4+1),FALSE)*$E173</f>
        <v>7489.8753315073318</v>
      </c>
      <c r="N166" s="5">
        <f t="shared" ref="N166:N173" ca="1" si="69">SUBTOTAL(9,K166:M166)</f>
        <v>2394219.3382977466</v>
      </c>
      <c r="O166" s="5">
        <f ca="1">VLOOKUP(CONCATENATE($F166," ",$G166),AllocFactorMatrix,(O$4+1),FALSE)*$E173</f>
        <v>1771356.8111612841</v>
      </c>
      <c r="P166" s="5">
        <f ca="1">VLOOKUP(CONCATENATE($F166," ",$G166),AllocFactorMatrix,(P$4+1),FALSE)*$E173</f>
        <v>320618.94860341493</v>
      </c>
      <c r="Q166" s="5">
        <f ca="1">VLOOKUP(CONCATENATE($F166," ",$G166),AllocFactorMatrix,(Q$4+1),FALSE)*$E173</f>
        <v>124013.14569959557</v>
      </c>
      <c r="R166" s="5">
        <f ca="1">VLOOKUP(CONCATENATE($F166," ",$G166),AllocFactorMatrix,(R$4+1),FALSE)*$E173</f>
        <v>2672.077046741575</v>
      </c>
      <c r="S166" s="5">
        <f ca="1">SUBTOTAL(9,O166:R166)</f>
        <v>2218660.9825110361</v>
      </c>
      <c r="T166" s="5">
        <f ca="1">VLOOKUP(CONCATENATE($F166," ",$G166),AllocFactorMatrix,(T$4+1),FALSE)*$E173</f>
        <v>56247.045800980712</v>
      </c>
      <c r="U166" s="5">
        <f ca="1">VLOOKUP(CONCATENATE($F166," ",$G166),AllocFactorMatrix,(U$4+1),FALSE)*$E173</f>
        <v>895550.74827456777</v>
      </c>
      <c r="V166" s="5">
        <f ca="1">VLOOKUP(CONCATENATE($F166," ",$G166),AllocFactorMatrix,(V$4+1),FALSE)*$E173</f>
        <v>4856754.2134241899</v>
      </c>
      <c r="W166" s="5">
        <f ca="1">VLOOKUP(CONCATENATE($F166," ",$G166),AllocFactorMatrix,(W$4+1),FALSE)*$E173</f>
        <v>639016.05616754235</v>
      </c>
      <c r="X166" s="5">
        <f ca="1">SUBTOTAL(9,T166:W166)</f>
        <v>6447568.0636672806</v>
      </c>
      <c r="Y166" s="5">
        <f ca="1">VLOOKUP(CONCATENATE($F166," ",$G166),AllocFactorMatrix,(Y$4+1),FALSE)*$E173</f>
        <v>522070.34271505015</v>
      </c>
      <c r="Z166" s="5">
        <f ca="1">VLOOKUP(CONCATENATE($F166," ",$G166),AllocFactorMatrix,(Z$4+1),FALSE)*$E173</f>
        <v>10852.110596233577</v>
      </c>
      <c r="AA166" s="5">
        <f t="shared" ref="AA166:AA173" ca="1" si="70">SUBTOTAL(9,Y166:Z166)</f>
        <v>532922.45331128372</v>
      </c>
      <c r="AB166" s="5">
        <f ca="1">VLOOKUP(CONCATENATE($F166," ",$G166),AllocFactorMatrix,(AB$4+1),FALSE)*$E173</f>
        <v>6131.4927712977178</v>
      </c>
      <c r="AC166" s="5">
        <f ca="1">VLOOKUP(CONCATENATE($F166," ",$G166),AllocFactorMatrix,(AC$4+1),FALSE)*$E173</f>
        <v>0</v>
      </c>
      <c r="AD166" s="5">
        <f ca="1">VLOOKUP(CONCATENATE($F166," ",$G166),AllocFactorMatrix,(AD$4+1),FALSE)*$E173</f>
        <v>0</v>
      </c>
    </row>
    <row r="167" spans="2:30" hidden="1" outlineLevel="1">
      <c r="F167" s="52" t="str">
        <f>F173</f>
        <v>LABOR_M</v>
      </c>
      <c r="G167" s="55" t="str">
        <f>$G$9</f>
        <v>BULKTRAN</v>
      </c>
      <c r="H167" s="4">
        <f t="shared" ca="1" si="68"/>
        <v>101092.19145158968</v>
      </c>
      <c r="I167" s="5">
        <f ca="1">VLOOKUP(CONCATENATE($F167," ",$G167),AllocFactorMatrix,(I$4+1),FALSE)*$E173</f>
        <v>49796.293977065536</v>
      </c>
      <c r="J167" s="5">
        <f ca="1">VLOOKUP(CONCATENATE($F167," ",$G167),AllocFactorMatrix,(J$4+1),FALSE)*$E173</f>
        <v>2461.608744598087</v>
      </c>
      <c r="K167" s="5">
        <f ca="1">VLOOKUP(CONCATENATE($F167," ",$G167),AllocFactorMatrix,(K$4+1),FALSE)*$E173</f>
        <v>9016.731754732602</v>
      </c>
      <c r="L167" s="5">
        <f ca="1">VLOOKUP(CONCATENATE($F167," ",$G167),AllocFactorMatrix,(L$4+1),FALSE)*$E173</f>
        <v>283.81470265494943</v>
      </c>
      <c r="M167" s="5">
        <f ca="1">VLOOKUP(CONCATENATE($F167," ",$G167),AllocFactorMatrix,(M$4+1),FALSE)*$E173</f>
        <v>26.615234655501215</v>
      </c>
      <c r="N167" s="5">
        <f t="shared" ca="1" si="69"/>
        <v>9327.1616920430515</v>
      </c>
      <c r="O167" s="5">
        <f ca="1">VLOOKUP(CONCATENATE($F167," ",$G167),AllocFactorMatrix,(O$4+1),FALSE)*$E173</f>
        <v>6854.1187832682481</v>
      </c>
      <c r="P167" s="5">
        <f ca="1">VLOOKUP(CONCATENATE($F167," ",$G167),AllocFactorMatrix,(P$4+1),FALSE)*$E173</f>
        <v>1277.1220168641839</v>
      </c>
      <c r="Q167" s="5">
        <f ca="1">VLOOKUP(CONCATENATE($F167," ",$G167),AllocFactorMatrix,(Q$4+1),FALSE)*$E173</f>
        <v>577.10765940835756</v>
      </c>
      <c r="R167" s="5">
        <f ca="1">VLOOKUP(CONCATENATE($F167," ",$G167),AllocFactorMatrix,(R$4+1),FALSE)*$E173</f>
        <v>25.951886347472584</v>
      </c>
      <c r="S167" s="5">
        <f t="shared" ref="S167:S173" ca="1" si="71">SUBTOTAL(9,O167:R167)</f>
        <v>8734.3003458882631</v>
      </c>
      <c r="T167" s="5">
        <f ca="1">VLOOKUP(CONCATENATE($F167," ",$G167),AllocFactorMatrix,(T$4+1),FALSE)*$E173</f>
        <v>239.43192481972338</v>
      </c>
      <c r="U167" s="5">
        <f ca="1">VLOOKUP(CONCATENATE($F167," ",$G167),AllocFactorMatrix,(U$4+1),FALSE)*$E173</f>
        <v>3918.2626548221633</v>
      </c>
      <c r="V167" s="5">
        <f ca="1">VLOOKUP(CONCATENATE($F167," ",$G167),AllocFactorMatrix,(V$4+1),FALSE)*$E173</f>
        <v>20708.128227819452</v>
      </c>
      <c r="W167" s="5">
        <f ca="1">VLOOKUP(CONCATENATE($F167," ",$G167),AllocFactorMatrix,(W$4+1),FALSE)*$E173</f>
        <v>3739.5447359614909</v>
      </c>
      <c r="X167" s="5">
        <f t="shared" ref="X167:X173" ca="1" si="72">SUBTOTAL(9,T167:W167)</f>
        <v>28605.367543422832</v>
      </c>
      <c r="Y167" s="5">
        <f ca="1">VLOOKUP(CONCATENATE($F167," ",$G167),AllocFactorMatrix,(Y$4+1),FALSE)*$E173</f>
        <v>2104.8890022224318</v>
      </c>
      <c r="Z167" s="5">
        <f ca="1">VLOOKUP(CONCATENATE($F167," ",$G167),AllocFactorMatrix,(Z$4+1),FALSE)*$E173</f>
        <v>35.256086202590602</v>
      </c>
      <c r="AA167" s="5">
        <f t="shared" ca="1" si="70"/>
        <v>2140.1450884250225</v>
      </c>
      <c r="AB167" s="5">
        <f ca="1">VLOOKUP(CONCATENATE($F167," ",$G167),AllocFactorMatrix,(AB$4+1),FALSE)*$E173</f>
        <v>27.314060146893148</v>
      </c>
      <c r="AC167" s="5">
        <f ca="1">VLOOKUP(CONCATENATE($F167," ",$G167),AllocFactorMatrix,(AC$4+1),FALSE)*$E173</f>
        <v>0</v>
      </c>
      <c r="AD167" s="5">
        <f ca="1">VLOOKUP(CONCATENATE($F167," ",$G167),AllocFactorMatrix,(AD$4+1),FALSE)*$E173</f>
        <v>0</v>
      </c>
    </row>
    <row r="168" spans="2:30" hidden="1" outlineLevel="1">
      <c r="F168" s="52" t="str">
        <f>F173</f>
        <v>LABOR_M</v>
      </c>
      <c r="G168" s="55" t="str">
        <f>$G$10</f>
        <v>SUBTRAN</v>
      </c>
      <c r="H168" s="4">
        <f t="shared" ca="1" si="68"/>
        <v>22236.088957815824</v>
      </c>
      <c r="I168" s="5">
        <f ca="1">VLOOKUP(CONCATENATE($F168," ",$G168),AllocFactorMatrix,(I$4+1),FALSE)*$E173</f>
        <v>10826.027535738092</v>
      </c>
      <c r="J168" s="5">
        <f ca="1">VLOOKUP(CONCATENATE($F168," ",$G168),AllocFactorMatrix,(J$4+1),FALSE)*$E173</f>
        <v>522.47825100012881</v>
      </c>
      <c r="K168" s="5">
        <f ca="1">VLOOKUP(CONCATENATE($F168," ",$G168),AllocFactorMatrix,(K$4+1),FALSE)*$E173</f>
        <v>1900.750330364167</v>
      </c>
      <c r="L168" s="5">
        <f ca="1">VLOOKUP(CONCATENATE($F168," ",$G168),AllocFactorMatrix,(L$4+1),FALSE)*$E173</f>
        <v>58.712389330760566</v>
      </c>
      <c r="M168" s="5">
        <f ca="1">VLOOKUP(CONCATENATE($F168," ",$G168),AllocFactorMatrix,(M$4+1),FALSE)*$E173</f>
        <v>7.3123175806756668</v>
      </c>
      <c r="N168" s="5">
        <f t="shared" ca="1" si="69"/>
        <v>1966.7750372756032</v>
      </c>
      <c r="O168" s="5">
        <f ca="1">VLOOKUP(CONCATENATE($F168," ",$G168),AllocFactorMatrix,(O$4+1),FALSE)*$E173</f>
        <v>1436.0465829662626</v>
      </c>
      <c r="P168" s="5">
        <f ca="1">VLOOKUP(CONCATENATE($F168," ",$G168),AllocFactorMatrix,(P$4+1),FALSE)*$E173</f>
        <v>266.95938483202934</v>
      </c>
      <c r="Q168" s="5">
        <f ca="1">VLOOKUP(CONCATENATE($F168," ",$G168),AllocFactorMatrix,(Q$4+1),FALSE)*$E173</f>
        <v>158.8440148991061</v>
      </c>
      <c r="R168" s="5">
        <f ca="1">VLOOKUP(CONCATENATE($F168," ",$G168),AllocFactorMatrix,(R$4+1),FALSE)*$E173</f>
        <v>0</v>
      </c>
      <c r="S168" s="5">
        <f t="shared" ca="1" si="71"/>
        <v>1861.849982697398</v>
      </c>
      <c r="T168" s="5">
        <f ca="1">VLOOKUP(CONCATENATE($F168," ",$G168),AllocFactorMatrix,(T$4+1),FALSE)*$E173</f>
        <v>50.144280909046607</v>
      </c>
      <c r="U168" s="5">
        <f ca="1">VLOOKUP(CONCATENATE($F168," ",$G168),AllocFactorMatrix,(U$4+1),FALSE)*$E173</f>
        <v>820.89050809053833</v>
      </c>
      <c r="V168" s="5">
        <f ca="1">VLOOKUP(CONCATENATE($F168," ",$G168),AllocFactorMatrix,(V$4+1),FALSE)*$E173</f>
        <v>5718.8840351178023</v>
      </c>
      <c r="W168" s="5">
        <f ca="1">VLOOKUP(CONCATENATE($F168," ",$G168),AllocFactorMatrix,(W$4+1),FALSE)*$E173</f>
        <v>0</v>
      </c>
      <c r="X168" s="5">
        <f t="shared" ca="1" si="72"/>
        <v>6589.918824117387</v>
      </c>
      <c r="Y168" s="5">
        <f ca="1">VLOOKUP(CONCATENATE($F168," ",$G168),AllocFactorMatrix,(Y$4+1),FALSE)*$E173</f>
        <v>432.20794882301749</v>
      </c>
      <c r="Z168" s="5">
        <f ca="1">VLOOKUP(CONCATENATE($F168," ",$G168),AllocFactorMatrix,(Z$4+1),FALSE)*$E173</f>
        <v>7.2049182491243933</v>
      </c>
      <c r="AA168" s="5">
        <f t="shared" ca="1" si="70"/>
        <v>439.41286707214186</v>
      </c>
      <c r="AB168" s="5">
        <f ca="1">VLOOKUP(CONCATENATE($F168," ",$G168),AllocFactorMatrix,(AB$4+1),FALSE)*$E173</f>
        <v>5.77154848955806</v>
      </c>
      <c r="AC168" s="5">
        <f ca="1">VLOOKUP(CONCATENATE($F168," ",$G168),AllocFactorMatrix,(AC$4+1),FALSE)*$E173</f>
        <v>19.624498698455252</v>
      </c>
      <c r="AD168" s="5">
        <f ca="1">VLOOKUP(CONCATENATE($F168," ",$G168),AllocFactorMatrix,(AD$4+1),FALSE)*$E173</f>
        <v>4.230412727055346</v>
      </c>
    </row>
    <row r="169" spans="2:30" hidden="1" outlineLevel="1">
      <c r="F169" s="52" t="str">
        <f>F173</f>
        <v>LABOR_M</v>
      </c>
      <c r="G169" s="55" t="str">
        <f>$G$11</f>
        <v>DISTPRI</v>
      </c>
      <c r="H169" s="4">
        <f t="shared" ca="1" si="68"/>
        <v>14246628.357895603</v>
      </c>
      <c r="I169" s="5">
        <f ca="1">VLOOKUP(CONCATENATE($F169," ",$G169),AllocFactorMatrix,(I$4+1),FALSE)*$E173</f>
        <v>9521629.3577943649</v>
      </c>
      <c r="J169" s="5">
        <f ca="1">VLOOKUP(CONCATENATE($F169," ",$G169),AllocFactorMatrix,(J$4+1),FALSE)*$E173</f>
        <v>448824.75136127247</v>
      </c>
      <c r="K169" s="5">
        <f ca="1">VLOOKUP(CONCATENATE($F169," ",$G169),AllocFactorMatrix,(K$4+1),FALSE)*$E173</f>
        <v>1629710.2180764454</v>
      </c>
      <c r="L169" s="5">
        <f ca="1">VLOOKUP(CONCATENATE($F169," ",$G169),AllocFactorMatrix,(L$4+1),FALSE)*$E173</f>
        <v>50366.525827387894</v>
      </c>
      <c r="M169" s="5">
        <f ca="1">VLOOKUP(CONCATENATE($F169," ",$G169),AllocFactorMatrix,(M$4+1),FALSE)*$E173</f>
        <v>0</v>
      </c>
      <c r="N169" s="5">
        <f t="shared" ca="1" si="69"/>
        <v>1680076.7439038332</v>
      </c>
      <c r="O169" s="5">
        <f ca="1">VLOOKUP(CONCATENATE($F169," ",$G169),AllocFactorMatrix,(O$4+1),FALSE)*$E173</f>
        <v>1221997.8145671224</v>
      </c>
      <c r="P169" s="5">
        <f ca="1">VLOOKUP(CONCATENATE($F169," ",$G169),AllocFactorMatrix,(P$4+1),FALSE)*$E173</f>
        <v>227597.17519626868</v>
      </c>
      <c r="Q169" s="5">
        <f ca="1">VLOOKUP(CONCATENATE($F169," ",$G169),AllocFactorMatrix,(Q$4+1),FALSE)*$E173</f>
        <v>0</v>
      </c>
      <c r="R169" s="5">
        <f ca="1">VLOOKUP(CONCATENATE($F169," ",$G169),AllocFactorMatrix,(R$4+1),FALSE)*$E173</f>
        <v>0</v>
      </c>
      <c r="S169" s="5">
        <f t="shared" ca="1" si="71"/>
        <v>1449594.989763391</v>
      </c>
      <c r="T169" s="5">
        <f ca="1">VLOOKUP(CONCATENATE($F169," ",$G169),AllocFactorMatrix,(T$4+1),FALSE)*$E173</f>
        <v>43563.469029309359</v>
      </c>
      <c r="U169" s="5">
        <f ca="1">VLOOKUP(CONCATENATE($F169," ",$G169),AllocFactorMatrix,(U$4+1),FALSE)*$E173</f>
        <v>702580.17801668367</v>
      </c>
      <c r="V169" s="5">
        <f ca="1">VLOOKUP(CONCATENATE($F169," ",$G169),AllocFactorMatrix,(V$4+1),FALSE)*$E173</f>
        <v>0</v>
      </c>
      <c r="W169" s="5">
        <f ca="1">VLOOKUP(CONCATENATE($F169," ",$G169),AllocFactorMatrix,(W$4+1),FALSE)*$E173</f>
        <v>0</v>
      </c>
      <c r="X169" s="5">
        <f t="shared" ca="1" si="72"/>
        <v>746143.64704599301</v>
      </c>
      <c r="Y169" s="5">
        <f ca="1">VLOOKUP(CONCATENATE($F169," ",$G169),AllocFactorMatrix,(Y$4+1),FALSE)*$E173</f>
        <v>368488.4987531252</v>
      </c>
      <c r="Z169" s="5">
        <f ca="1">VLOOKUP(CONCATENATE($F169," ",$G169),AllocFactorMatrix,(Z$4+1),FALSE)*$E173</f>
        <v>6147.8306121142259</v>
      </c>
      <c r="AA169" s="5">
        <f t="shared" ca="1" si="70"/>
        <v>374636.32936523942</v>
      </c>
      <c r="AB169" s="5">
        <f ca="1">VLOOKUP(CONCATENATE($F169," ",$G169),AllocFactorMatrix,(AB$4+1),FALSE)*$E173</f>
        <v>4980.7729128526989</v>
      </c>
      <c r="AC169" s="5">
        <f ca="1">VLOOKUP(CONCATENATE($F169," ",$G169),AllocFactorMatrix,(AC$4+1),FALSE)*$E173</f>
        <v>17063.436022776055</v>
      </c>
      <c r="AD169" s="5">
        <f ca="1">VLOOKUP(CONCATENATE($F169," ",$G169),AllocFactorMatrix,(AD$4+1),FALSE)*$E173</f>
        <v>3678.3297258812813</v>
      </c>
    </row>
    <row r="170" spans="2:30" hidden="1" outlineLevel="1">
      <c r="F170" s="52" t="str">
        <f>F173</f>
        <v>LABOR_M</v>
      </c>
      <c r="G170" s="55" t="str">
        <f>$G$12</f>
        <v>DISTSEC</v>
      </c>
      <c r="H170" s="4">
        <f t="shared" ca="1" si="68"/>
        <v>5879758.7511629518</v>
      </c>
      <c r="I170" s="5">
        <f ca="1">VLOOKUP(CONCATENATE($F170," ",$G170),AllocFactorMatrix,(I$4+1),FALSE)*$E173</f>
        <v>4396304.1533246692</v>
      </c>
      <c r="J170" s="5">
        <f ca="1">VLOOKUP(CONCATENATE($F170," ",$G170),AllocFactorMatrix,(J$4+1),FALSE)*$E173</f>
        <v>211947.22437510887</v>
      </c>
      <c r="K170" s="5">
        <f ca="1">VLOOKUP(CONCATENATE($F170," ",$G170),AllocFactorMatrix,(K$4+1),FALSE)*$E173</f>
        <v>639533.10228087369</v>
      </c>
      <c r="L170" s="5">
        <f ca="1">VLOOKUP(CONCATENATE($F170," ",$G170),AllocFactorMatrix,(L$4+1),FALSE)*$E173</f>
        <v>0</v>
      </c>
      <c r="M170" s="5">
        <f ca="1">VLOOKUP(CONCATENATE($F170," ",$G170),AllocFactorMatrix,(M$4+1),FALSE)*$E173</f>
        <v>0</v>
      </c>
      <c r="N170" s="5">
        <f t="shared" ca="1" si="69"/>
        <v>639533.10228087369</v>
      </c>
      <c r="O170" s="5">
        <f ca="1">VLOOKUP(CONCATENATE($F170," ",$G170),AllocFactorMatrix,(O$4+1),FALSE)*$E173</f>
        <v>407512.98198843934</v>
      </c>
      <c r="P170" s="5">
        <f ca="1">VLOOKUP(CONCATENATE($F170," ",$G170),AllocFactorMatrix,(P$4+1),FALSE)*$E173</f>
        <v>0</v>
      </c>
      <c r="Q170" s="5">
        <f ca="1">VLOOKUP(CONCATENATE($F170," ",$G170),AllocFactorMatrix,(Q$4+1),FALSE)*$E173</f>
        <v>0</v>
      </c>
      <c r="R170" s="5">
        <f ca="1">VLOOKUP(CONCATENATE($F170," ",$G170),AllocFactorMatrix,(R$4+1),FALSE)*$E173</f>
        <v>0</v>
      </c>
      <c r="S170" s="5">
        <f t="shared" ca="1" si="71"/>
        <v>407512.98198843934</v>
      </c>
      <c r="T170" s="5">
        <f ca="1">VLOOKUP(CONCATENATE($F170," ",$G170),AllocFactorMatrix,(T$4+1),FALSE)*$E173</f>
        <v>11018.296125170767</v>
      </c>
      <c r="U170" s="5">
        <f ca="1">VLOOKUP(CONCATENATE($F170," ",$G170),AllocFactorMatrix,(U$4+1),FALSE)*$E173</f>
        <v>0</v>
      </c>
      <c r="V170" s="5">
        <f ca="1">VLOOKUP(CONCATENATE($F170," ",$G170),AllocFactorMatrix,(V$4+1),FALSE)*$E173</f>
        <v>0</v>
      </c>
      <c r="W170" s="5">
        <f ca="1">VLOOKUP(CONCATENATE($F170," ",$G170),AllocFactorMatrix,(W$4+1),FALSE)*$E173</f>
        <v>0</v>
      </c>
      <c r="X170" s="5">
        <f t="shared" ca="1" si="72"/>
        <v>11018.296125170767</v>
      </c>
      <c r="Y170" s="5">
        <f ca="1">VLOOKUP(CONCATENATE($F170," ",$G170),AllocFactorMatrix,(Y$4+1),FALSE)*$E173</f>
        <v>150308.75617869076</v>
      </c>
      <c r="Z170" s="5">
        <f ca="1">VLOOKUP(CONCATENATE($F170," ",$G170),AllocFactorMatrix,(Z$4+1),FALSE)*$E173</f>
        <v>0</v>
      </c>
      <c r="AA170" s="5">
        <f t="shared" ca="1" si="70"/>
        <v>150308.75617869076</v>
      </c>
      <c r="AB170" s="5">
        <f ca="1">VLOOKUP(CONCATENATE($F170," ",$G170),AllocFactorMatrix,(AB$4+1),FALSE)*$E173</f>
        <v>1559.7587981185472</v>
      </c>
      <c r="AC170" s="5">
        <f ca="1">VLOOKUP(CONCATENATE($F170," ",$G170),AllocFactorMatrix,(AC$4+1),FALSE)*$E173</f>
        <v>52959.810268425157</v>
      </c>
      <c r="AD170" s="5">
        <f ca="1">VLOOKUP(CONCATENATE($F170," ",$G170),AllocFactorMatrix,(AD$4+1),FALSE)*$E173</f>
        <v>8614.6678234547489</v>
      </c>
    </row>
    <row r="171" spans="2:30" hidden="1" outlineLevel="1">
      <c r="F171" s="52" t="str">
        <f>F173</f>
        <v>LABOR_M</v>
      </c>
      <c r="G171" s="55" t="str">
        <f>$G$13</f>
        <v>ENERGY</v>
      </c>
      <c r="H171" s="4">
        <f t="shared" ca="1" si="68"/>
        <v>7283608.0755001698</v>
      </c>
      <c r="I171" s="5">
        <f ca="1">VLOOKUP(CONCATENATE($F171," ",$G171),AllocFactorMatrix,(I$4+1),FALSE)*$E173</f>
        <v>2733007.0537101305</v>
      </c>
      <c r="J171" s="5">
        <f ca="1">VLOOKUP(CONCATENATE($F171," ",$G171),AllocFactorMatrix,(J$4+1),FALSE)*$E173</f>
        <v>177116.5172109938</v>
      </c>
      <c r="K171" s="5">
        <f ca="1">VLOOKUP(CONCATENATE($F171," ",$G171),AllocFactorMatrix,(K$4+1),FALSE)*$E173</f>
        <v>594245.11533416423</v>
      </c>
      <c r="L171" s="5">
        <f ca="1">VLOOKUP(CONCATENATE($F171," ",$G171),AllocFactorMatrix,(L$4+1),FALSE)*$E173</f>
        <v>18886.458840433235</v>
      </c>
      <c r="M171" s="5">
        <f ca="1">VLOOKUP(CONCATENATE($F171," ",$G171),AllocFactorMatrix,(M$4+1),FALSE)*$E173</f>
        <v>1741.110718418551</v>
      </c>
      <c r="N171" s="5">
        <f t="shared" ca="1" si="69"/>
        <v>614872.684893016</v>
      </c>
      <c r="O171" s="5">
        <f ca="1">VLOOKUP(CONCATENATE($F171," ",$G171),AllocFactorMatrix,(O$4+1),FALSE)*$E173</f>
        <v>541781.5633060527</v>
      </c>
      <c r="P171" s="5">
        <f ca="1">VLOOKUP(CONCATENATE($F171," ",$G171),AllocFactorMatrix,(P$4+1),FALSE)*$E173</f>
        <v>100435.87705715296</v>
      </c>
      <c r="Q171" s="5">
        <f ca="1">VLOOKUP(CONCATENATE($F171," ",$G171),AllocFactorMatrix,(Q$4+1),FALSE)*$E173</f>
        <v>45635.491785405153</v>
      </c>
      <c r="R171" s="5">
        <f ca="1">VLOOKUP(CONCATENATE($F171," ",$G171),AllocFactorMatrix,(R$4+1),FALSE)*$E173</f>
        <v>2114.4811827903754</v>
      </c>
      <c r="S171" s="5">
        <f t="shared" ca="1" si="71"/>
        <v>689967.41333140119</v>
      </c>
      <c r="T171" s="5">
        <f ca="1">VLOOKUP(CONCATENATE($F171," ",$G171),AllocFactorMatrix,(T$4+1),FALSE)*$E173</f>
        <v>20762.096179895729</v>
      </c>
      <c r="U171" s="5">
        <f ca="1">VLOOKUP(CONCATENATE($F171," ",$G171),AllocFactorMatrix,(U$4+1),FALSE)*$E173</f>
        <v>364551.3056459605</v>
      </c>
      <c r="V171" s="5">
        <f ca="1">VLOOKUP(CONCATENATE($F171," ",$G171),AllocFactorMatrix,(V$4+1),FALSE)*$E173</f>
        <v>2069770.9594606056</v>
      </c>
      <c r="W171" s="5">
        <f ca="1">VLOOKUP(CONCATENATE($F171," ",$G171),AllocFactorMatrix,(W$4+1),FALSE)*$E173</f>
        <v>392683.99330089655</v>
      </c>
      <c r="X171" s="5">
        <f t="shared" ca="1" si="72"/>
        <v>2847768.3545873584</v>
      </c>
      <c r="Y171" s="5">
        <f ca="1">VLOOKUP(CONCATENATE($F171," ",$G171),AllocFactorMatrix,(Y$4+1),FALSE)*$E173</f>
        <v>146784.95667568376</v>
      </c>
      <c r="Z171" s="5">
        <f ca="1">VLOOKUP(CONCATENATE($F171," ",$G171),AllocFactorMatrix,(Z$4+1),FALSE)*$E173</f>
        <v>2389.4250967839725</v>
      </c>
      <c r="AA171" s="5">
        <f t="shared" ca="1" si="70"/>
        <v>149174.38177246772</v>
      </c>
      <c r="AB171" s="5">
        <f ca="1">VLOOKUP(CONCATENATE($F171," ",$G171),AllocFactorMatrix,(AB$4+1),FALSE)*$E173</f>
        <v>2665.2114891870724</v>
      </c>
      <c r="AC171" s="5">
        <f ca="1">VLOOKUP(CONCATENATE($F171," ",$G171),AllocFactorMatrix,(AC$4+1),FALSE)*$E173</f>
        <v>57631.629518916052</v>
      </c>
      <c r="AD171" s="5">
        <f ca="1">VLOOKUP(CONCATENATE($F171," ",$G171),AllocFactorMatrix,(AD$4+1),FALSE)*$E173</f>
        <v>11404.828986699522</v>
      </c>
    </row>
    <row r="172" spans="2:30" hidden="1" outlineLevel="1">
      <c r="F172" s="52" t="str">
        <f>F173</f>
        <v>LABOR_M</v>
      </c>
      <c r="G172" s="55" t="str">
        <f>$G$14</f>
        <v>CUSTOMER</v>
      </c>
      <c r="H172" s="4">
        <f t="shared" ca="1" si="68"/>
        <v>5489912.8934389204</v>
      </c>
      <c r="I172" s="5">
        <f ca="1">VLOOKUP(CONCATENATE($F172," ",$G172),AllocFactorMatrix,(I$4+1),FALSE)*$E173</f>
        <v>3922548.2101657847</v>
      </c>
      <c r="J172" s="5">
        <f ca="1">VLOOKUP(CONCATENATE($F172," ",$G172),AllocFactorMatrix,(J$4+1),FALSE)*$E173</f>
        <v>671277.16106176353</v>
      </c>
      <c r="K172" s="5">
        <f ca="1">VLOOKUP(CONCATENATE($F172," ",$G172),AllocFactorMatrix,(K$4+1),FALSE)*$E173</f>
        <v>193291.64279639543</v>
      </c>
      <c r="L172" s="5">
        <f ca="1">VLOOKUP(CONCATENATE($F172," ",$G172),AllocFactorMatrix,(L$4+1),FALSE)*$E173</f>
        <v>32311.19487518254</v>
      </c>
      <c r="M172" s="5">
        <f ca="1">VLOOKUP(CONCATENATE($F172," ",$G172),AllocFactorMatrix,(M$4+1),FALSE)*$E173</f>
        <v>5105.0138425965742</v>
      </c>
      <c r="N172" s="5">
        <f t="shared" ca="1" si="69"/>
        <v>230707.85151417457</v>
      </c>
      <c r="O172" s="5">
        <f ca="1">VLOOKUP(CONCATENATE($F172," ",$G172),AllocFactorMatrix,(O$4+1),FALSE)*$E173</f>
        <v>36068.672223733724</v>
      </c>
      <c r="P172" s="5">
        <f ca="1">VLOOKUP(CONCATENATE($F172," ",$G172),AllocFactorMatrix,(P$4+1),FALSE)*$E173</f>
        <v>9263.4341985726314</v>
      </c>
      <c r="Q172" s="5">
        <f ca="1">VLOOKUP(CONCATENATE($F172," ",$G172),AllocFactorMatrix,(Q$4+1),FALSE)*$E173</f>
        <v>17718.058492644759</v>
      </c>
      <c r="R172" s="5">
        <f ca="1">VLOOKUP(CONCATENATE($F172," ",$G172),AllocFactorMatrix,(R$4+1),FALSE)*$E173</f>
        <v>3092.41548050137</v>
      </c>
      <c r="S172" s="5">
        <f t="shared" ca="1" si="71"/>
        <v>66142.580395452489</v>
      </c>
      <c r="T172" s="5">
        <f ca="1">VLOOKUP(CONCATENATE($F172," ",$G172),AllocFactorMatrix,(T$4+1),FALSE)*$E173</f>
        <v>250.84866709480585</v>
      </c>
      <c r="U172" s="5">
        <f ca="1">VLOOKUP(CONCATENATE($F172," ",$G172),AllocFactorMatrix,(U$4+1),FALSE)*$E173</f>
        <v>5514.8092082327903</v>
      </c>
      <c r="V172" s="5">
        <f ca="1">VLOOKUP(CONCATENATE($F172," ",$G172),AllocFactorMatrix,(V$4+1),FALSE)*$E173</f>
        <v>26069.970568630433</v>
      </c>
      <c r="W172" s="5">
        <f ca="1">VLOOKUP(CONCATENATE($F172," ",$G172),AllocFactorMatrix,(W$4+1),FALSE)*$E173</f>
        <v>4640.3508553020765</v>
      </c>
      <c r="X172" s="5">
        <f t="shared" ca="1" si="72"/>
        <v>36475.979299260107</v>
      </c>
      <c r="Y172" s="5">
        <f ca="1">VLOOKUP(CONCATENATE($F172," ",$G172),AllocFactorMatrix,(Y$4+1),FALSE)*$E173</f>
        <v>9872.0693727227917</v>
      </c>
      <c r="Z172" s="5">
        <f ca="1">VLOOKUP(CONCATENATE($F172," ",$G172),AllocFactorMatrix,(Z$4+1),FALSE)*$E173</f>
        <v>156.40070883160692</v>
      </c>
      <c r="AA172" s="5">
        <f t="shared" ca="1" si="70"/>
        <v>10028.470081554398</v>
      </c>
      <c r="AB172" s="5">
        <f ca="1">VLOOKUP(CONCATENATE($F172," ",$G172),AllocFactorMatrix,(AB$4+1),FALSE)*$E173</f>
        <v>281.30400133105832</v>
      </c>
      <c r="AC172" s="5">
        <f ca="1">VLOOKUP(CONCATENATE($F172," ",$G172),AllocFactorMatrix,(AC$4+1),FALSE)*$E173</f>
        <v>432935.90008207253</v>
      </c>
      <c r="AD172" s="5">
        <f ca="1">VLOOKUP(CONCATENATE($F172," ",$G172),AllocFactorMatrix,(AD$4+1),FALSE)*$E173</f>
        <v>119515.43683752698</v>
      </c>
    </row>
    <row r="173" spans="2:30" collapsed="1">
      <c r="D173" s="7" t="s">
        <v>611</v>
      </c>
      <c r="E173" s="61">
        <f>539216+302202+40556473+19292894</f>
        <v>60690785</v>
      </c>
      <c r="F173" s="10" t="s">
        <v>70</v>
      </c>
      <c r="G173" s="55" t="str">
        <f>$G$15</f>
        <v>TOTAL</v>
      </c>
      <c r="H173" s="4">
        <f ca="1">SUBTOTAL(9,I173:AD173)</f>
        <v>60690784.999999985</v>
      </c>
      <c r="I173" s="5">
        <f ca="1">VLOOKUP(CONCATENATE($F173," ",$G173),AllocFactorMatrix,(I$4+1),FALSE)*$E173</f>
        <v>35995313.581074804</v>
      </c>
      <c r="J173" s="5">
        <f ca="1">VLOOKUP(CONCATENATE($F173," ",$G173),AllocFactorMatrix,(J$4+1),FALSE)*$E173</f>
        <v>2218993.5674719866</v>
      </c>
      <c r="K173" s="5">
        <f ca="1">VLOOKUP(CONCATENATE($F173," ",$G173),AllocFactorMatrix,(K$4+1),FALSE)*$E173</f>
        <v>5396244.0796989342</v>
      </c>
      <c r="L173" s="5">
        <f ca="1">VLOOKUP(CONCATENATE($F173," ",$G173),AllocFactorMatrix,(L$4+1),FALSE)*$E173</f>
        <v>160089.65047527067</v>
      </c>
      <c r="M173" s="5">
        <f ca="1">VLOOKUP(CONCATENATE($F173," ",$G173),AllocFactorMatrix,(M$4+1),FALSE)*$E173</f>
        <v>14369.927444758632</v>
      </c>
      <c r="N173" s="5">
        <f t="shared" ca="1" si="69"/>
        <v>5570703.6576189641</v>
      </c>
      <c r="O173" s="5">
        <f ca="1">VLOOKUP(CONCATENATE($F173," ",$G173),AllocFactorMatrix,(O$4+1),FALSE)*$E173</f>
        <v>3987008.0086128665</v>
      </c>
      <c r="P173" s="5">
        <f ca="1">VLOOKUP(CONCATENATE($F173," ",$G173),AllocFactorMatrix,(P$4+1),FALSE)*$E173</f>
        <v>659459.5164571054</v>
      </c>
      <c r="Q173" s="5">
        <f ca="1">VLOOKUP(CONCATENATE($F173," ",$G173),AllocFactorMatrix,(Q$4+1),FALSE)*$E173</f>
        <v>188102.64765195295</v>
      </c>
      <c r="R173" s="5">
        <f ca="1">VLOOKUP(CONCATENATE($F173," ",$G173),AllocFactorMatrix,(R$4+1),FALSE)*$E173</f>
        <v>7904.9255963807927</v>
      </c>
      <c r="S173" s="5">
        <f t="shared" ca="1" si="71"/>
        <v>4842475.0983183049</v>
      </c>
      <c r="T173" s="5">
        <f ca="1">VLOOKUP(CONCATENATE($F173," ",$G173),AllocFactorMatrix,(T$4+1),FALSE)*$E173</f>
        <v>132131.33200818012</v>
      </c>
      <c r="U173" s="5">
        <f ca="1">VLOOKUP(CONCATENATE($F173," ",$G173),AllocFactorMatrix,(U$4+1),FALSE)*$E173</f>
        <v>1972936.1943083573</v>
      </c>
      <c r="V173" s="5">
        <f ca="1">VLOOKUP(CONCATENATE($F173," ",$G173),AllocFactorMatrix,(V$4+1),FALSE)*$E173</f>
        <v>6979022.1557163624</v>
      </c>
      <c r="W173" s="5">
        <f ca="1">VLOOKUP(CONCATENATE($F173," ",$G173),AllocFactorMatrix,(W$4+1),FALSE)*$E173</f>
        <v>1040079.9450597025</v>
      </c>
      <c r="X173" s="5">
        <f t="shared" ca="1" si="72"/>
        <v>10124169.627092602</v>
      </c>
      <c r="Y173" s="5">
        <f ca="1">VLOOKUP(CONCATENATE($F173," ",$G173),AllocFactorMatrix,(Y$4+1),FALSE)*$E173</f>
        <v>1200061.720646318</v>
      </c>
      <c r="Z173" s="5">
        <f ca="1">VLOOKUP(CONCATENATE($F173," ",$G173),AllocFactorMatrix,(Z$4+1),FALSE)*$E173</f>
        <v>19588.228018415099</v>
      </c>
      <c r="AA173" s="5">
        <f t="shared" ca="1" si="70"/>
        <v>1219649.9486647332</v>
      </c>
      <c r="AB173" s="5">
        <f ca="1">VLOOKUP(CONCATENATE($F173," ",$G173),AllocFactorMatrix,(AB$4+1),FALSE)*$E173</f>
        <v>15651.625581423546</v>
      </c>
      <c r="AC173" s="5">
        <f ca="1">VLOOKUP(CONCATENATE($F173," ",$G173),AllocFactorMatrix,(AC$4+1),FALSE)*$E173</f>
        <v>560610.40039088822</v>
      </c>
      <c r="AD173" s="5">
        <f ca="1">VLOOKUP(CONCATENATE($F173," ",$G173),AllocFactorMatrix,(AD$4+1),FALSE)*$E173</f>
        <v>143217.49378628959</v>
      </c>
    </row>
    <row r="174" spans="2:30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2:30" hidden="1" outlineLevel="1">
      <c r="F175" s="52" t="str">
        <f>F182</f>
        <v>BULK_TRANS</v>
      </c>
      <c r="G175" s="55" t="str">
        <f>$G$8</f>
        <v>PRODUCTION</v>
      </c>
      <c r="H175" s="4">
        <f t="shared" ref="H175:H182" si="73">SUBTOTAL(9,I175:AD175)</f>
        <v>0</v>
      </c>
      <c r="I175" s="5">
        <f>VLOOKUP(CONCATENATE($F175," ",$G175),AllocFactorMatrix,(I$4+1),FALSE)*$E182</f>
        <v>0</v>
      </c>
      <c r="J175" s="5">
        <f>VLOOKUP(CONCATENATE($F175," ",$G175),AllocFactorMatrix,(J$4+1),FALSE)*$E182</f>
        <v>0</v>
      </c>
      <c r="K175" s="5">
        <f>VLOOKUP(CONCATENATE($F175," ",$G175),AllocFactorMatrix,(K$4+1),FALSE)*$E182</f>
        <v>0</v>
      </c>
      <c r="L175" s="5">
        <f>VLOOKUP(CONCATENATE($F175," ",$G175),AllocFactorMatrix,(L$4+1),FALSE)*$E182</f>
        <v>0</v>
      </c>
      <c r="M175" s="5">
        <f>VLOOKUP(CONCATENATE($F175," ",$G175),AllocFactorMatrix,(M$4+1),FALSE)*$E182</f>
        <v>0</v>
      </c>
      <c r="N175" s="5">
        <f t="shared" ref="N175:N182" si="74">SUBTOTAL(9,K175:M175)</f>
        <v>0</v>
      </c>
      <c r="O175" s="5">
        <f>VLOOKUP(CONCATENATE($F175," ",$G175),AllocFactorMatrix,(O$4+1),FALSE)*$E182</f>
        <v>0</v>
      </c>
      <c r="P175" s="5">
        <f>VLOOKUP(CONCATENATE($F175," ",$G175),AllocFactorMatrix,(P$4+1),FALSE)*$E182</f>
        <v>0</v>
      </c>
      <c r="Q175" s="5">
        <f>VLOOKUP(CONCATENATE($F175," ",$G175),AllocFactorMatrix,(Q$4+1),FALSE)*$E182</f>
        <v>0</v>
      </c>
      <c r="R175" s="5">
        <f>VLOOKUP(CONCATENATE($F175," ",$G175),AllocFactorMatrix,(R$4+1),FALSE)*$E182</f>
        <v>0</v>
      </c>
      <c r="S175" s="5">
        <f>SUBTOTAL(9,O175:R175)</f>
        <v>0</v>
      </c>
      <c r="T175" s="5">
        <f>VLOOKUP(CONCATENATE($F175," ",$G175),AllocFactorMatrix,(T$4+1),FALSE)*$E182</f>
        <v>0</v>
      </c>
      <c r="U175" s="5">
        <f>VLOOKUP(CONCATENATE($F175," ",$G175),AllocFactorMatrix,(U$4+1),FALSE)*$E182</f>
        <v>0</v>
      </c>
      <c r="V175" s="5">
        <f>VLOOKUP(CONCATENATE($F175," ",$G175),AllocFactorMatrix,(V$4+1),FALSE)*$E182</f>
        <v>0</v>
      </c>
      <c r="W175" s="5">
        <f>VLOOKUP(CONCATENATE($F175," ",$G175),AllocFactorMatrix,(W$4+1),FALSE)*$E182</f>
        <v>0</v>
      </c>
      <c r="X175" s="5">
        <f>SUBTOTAL(9,T175:W175)</f>
        <v>0</v>
      </c>
      <c r="Y175" s="5">
        <f>VLOOKUP(CONCATENATE($F175," ",$G175),AllocFactorMatrix,(Y$4+1),FALSE)*$E182</f>
        <v>0</v>
      </c>
      <c r="Z175" s="5">
        <f>VLOOKUP(CONCATENATE($F175," ",$G175),AllocFactorMatrix,(Z$4+1),FALSE)*$E182</f>
        <v>0</v>
      </c>
      <c r="AA175" s="5">
        <f t="shared" ref="AA175:AA182" si="75">SUBTOTAL(9,Y175:Z175)</f>
        <v>0</v>
      </c>
      <c r="AB175" s="5">
        <f>VLOOKUP(CONCATENATE($F175," ",$G175),AllocFactorMatrix,(AB$4+1),FALSE)*$E182</f>
        <v>0</v>
      </c>
      <c r="AC175" s="5">
        <f>VLOOKUP(CONCATENATE($F175," ",$G175),AllocFactorMatrix,(AC$4+1),FALSE)*$E182</f>
        <v>0</v>
      </c>
      <c r="AD175" s="5">
        <f>VLOOKUP(CONCATENATE($F175," ",$G175),AllocFactorMatrix,(AD$4+1),FALSE)*$E182</f>
        <v>0</v>
      </c>
    </row>
    <row r="176" spans="2:30" hidden="1" outlineLevel="1">
      <c r="F176" s="52" t="str">
        <f>F182</f>
        <v>BULK_TRANS</v>
      </c>
      <c r="G176" s="55" t="str">
        <f>$G$9</f>
        <v>BULKTRAN</v>
      </c>
      <c r="H176" s="4">
        <f t="shared" si="73"/>
        <v>599341.99999999988</v>
      </c>
      <c r="I176" s="5">
        <f>VLOOKUP(CONCATENATE($F176," ",$G176),AllocFactorMatrix,(I$4+1),FALSE)*$E182</f>
        <v>295225.67466641945</v>
      </c>
      <c r="J176" s="5">
        <f>VLOOKUP(CONCATENATE($F176," ",$G176),AllocFactorMatrix,(J$4+1),FALSE)*$E182</f>
        <v>14594.060006221243</v>
      </c>
      <c r="K176" s="5">
        <f>VLOOKUP(CONCATENATE($F176," ",$G176),AllocFactorMatrix,(K$4+1),FALSE)*$E182</f>
        <v>53457.205405749133</v>
      </c>
      <c r="L176" s="5">
        <f>VLOOKUP(CONCATENATE($F176," ",$G176),AllocFactorMatrix,(L$4+1),FALSE)*$E182</f>
        <v>1682.6430318317905</v>
      </c>
      <c r="M176" s="5">
        <f>VLOOKUP(CONCATENATE($F176," ",$G176),AllocFactorMatrix,(M$4+1),FALSE)*$E182</f>
        <v>157.79287934950156</v>
      </c>
      <c r="N176" s="5">
        <f t="shared" si="74"/>
        <v>55297.641316930421</v>
      </c>
      <c r="O176" s="5">
        <f>VLOOKUP(CONCATENATE($F176," ",$G176),AllocFactorMatrix,(O$4+1),FALSE)*$E182</f>
        <v>40635.791952029736</v>
      </c>
      <c r="P176" s="5">
        <f>VLOOKUP(CONCATENATE($F176," ",$G176),AllocFactorMatrix,(P$4+1),FALSE)*$E182</f>
        <v>7571.6319217192804</v>
      </c>
      <c r="Q176" s="5">
        <f>VLOOKUP(CONCATENATE($F176," ",$G176),AllocFactorMatrix,(Q$4+1),FALSE)*$E182</f>
        <v>3421.4794816349254</v>
      </c>
      <c r="R176" s="5">
        <f>VLOOKUP(CONCATENATE($F176," ",$G176),AllocFactorMatrix,(R$4+1),FALSE)*$E182</f>
        <v>153.86010772865009</v>
      </c>
      <c r="S176" s="5">
        <f t="shared" ref="S176:S182" si="76">SUBTOTAL(9,O176:R176)</f>
        <v>51782.763463112591</v>
      </c>
      <c r="T176" s="5">
        <f>VLOOKUP(CONCATENATE($F176," ",$G176),AllocFactorMatrix,(T$4+1),FALSE)*$E182</f>
        <v>1419.5122949137142</v>
      </c>
      <c r="U176" s="5">
        <f>VLOOKUP(CONCATENATE($F176," ",$G176),AllocFactorMatrix,(U$4+1),FALSE)*$E182</f>
        <v>23230.076847142049</v>
      </c>
      <c r="V176" s="5">
        <f>VLOOKUP(CONCATENATE($F176," ",$G176),AllocFactorMatrix,(V$4+1),FALSE)*$E182</f>
        <v>122771.60886616226</v>
      </c>
      <c r="W176" s="5">
        <f>VLOOKUP(CONCATENATE($F176," ",$G176),AllocFactorMatrix,(W$4+1),FALSE)*$E182</f>
        <v>22170.517712180696</v>
      </c>
      <c r="X176" s="5">
        <f t="shared" ref="X176:X182" si="77">SUBTOTAL(9,T176:W176)</f>
        <v>169591.71572039873</v>
      </c>
      <c r="Y176" s="5">
        <f>VLOOKUP(CONCATENATE($F176," ",$G176),AllocFactorMatrix,(Y$4+1),FALSE)*$E182</f>
        <v>12479.187227572544</v>
      </c>
      <c r="Z176" s="5">
        <f>VLOOKUP(CONCATENATE($F176," ",$G176),AllocFactorMatrix,(Z$4+1),FALSE)*$E182</f>
        <v>209.02161594698296</v>
      </c>
      <c r="AA176" s="5">
        <f t="shared" si="75"/>
        <v>12688.208843519527</v>
      </c>
      <c r="AB176" s="5">
        <f>VLOOKUP(CONCATENATE($F176," ",$G176),AllocFactorMatrix,(AB$4+1),FALSE)*$E182</f>
        <v>161.93598339787306</v>
      </c>
      <c r="AC176" s="5">
        <f>VLOOKUP(CONCATENATE($F176," ",$G176),AllocFactorMatrix,(AC$4+1),FALSE)*$E182</f>
        <v>0</v>
      </c>
      <c r="AD176" s="5">
        <f>VLOOKUP(CONCATENATE($F176," ",$G176),AllocFactorMatrix,(AD$4+1),FALSE)*$E182</f>
        <v>0</v>
      </c>
    </row>
    <row r="177" spans="2:30" hidden="1" outlineLevel="1">
      <c r="F177" s="52" t="str">
        <f>F182</f>
        <v>BULK_TRANS</v>
      </c>
      <c r="G177" s="55" t="str">
        <f>$G$10</f>
        <v>SUBTRAN</v>
      </c>
      <c r="H177" s="4">
        <f t="shared" si="73"/>
        <v>0</v>
      </c>
      <c r="I177" s="5">
        <f>VLOOKUP(CONCATENATE($F177," ",$G177),AllocFactorMatrix,(I$4+1),FALSE)*$E182</f>
        <v>0</v>
      </c>
      <c r="J177" s="5">
        <f>VLOOKUP(CONCATENATE($F177," ",$G177),AllocFactorMatrix,(J$4+1),FALSE)*$E182</f>
        <v>0</v>
      </c>
      <c r="K177" s="5">
        <f>VLOOKUP(CONCATENATE($F177," ",$G177),AllocFactorMatrix,(K$4+1),FALSE)*$E182</f>
        <v>0</v>
      </c>
      <c r="L177" s="5">
        <f>VLOOKUP(CONCATENATE($F177," ",$G177),AllocFactorMatrix,(L$4+1),FALSE)*$E182</f>
        <v>0</v>
      </c>
      <c r="M177" s="5">
        <f>VLOOKUP(CONCATENATE($F177," ",$G177),AllocFactorMatrix,(M$4+1),FALSE)*$E182</f>
        <v>0</v>
      </c>
      <c r="N177" s="5">
        <f t="shared" si="74"/>
        <v>0</v>
      </c>
      <c r="O177" s="5">
        <f>VLOOKUP(CONCATENATE($F177," ",$G177),AllocFactorMatrix,(O$4+1),FALSE)*$E182</f>
        <v>0</v>
      </c>
      <c r="P177" s="5">
        <f>VLOOKUP(CONCATENATE($F177," ",$G177),AllocFactorMatrix,(P$4+1),FALSE)*$E182</f>
        <v>0</v>
      </c>
      <c r="Q177" s="5">
        <f>VLOOKUP(CONCATENATE($F177," ",$G177),AllocFactorMatrix,(Q$4+1),FALSE)*$E182</f>
        <v>0</v>
      </c>
      <c r="R177" s="5">
        <f>VLOOKUP(CONCATENATE($F177," ",$G177),AllocFactorMatrix,(R$4+1),FALSE)*$E182</f>
        <v>0</v>
      </c>
      <c r="S177" s="5">
        <f t="shared" si="76"/>
        <v>0</v>
      </c>
      <c r="T177" s="5">
        <f>VLOOKUP(CONCATENATE($F177," ",$G177),AllocFactorMatrix,(T$4+1),FALSE)*$E182</f>
        <v>0</v>
      </c>
      <c r="U177" s="5">
        <f>VLOOKUP(CONCATENATE($F177," ",$G177),AllocFactorMatrix,(U$4+1),FALSE)*$E182</f>
        <v>0</v>
      </c>
      <c r="V177" s="5">
        <f>VLOOKUP(CONCATENATE($F177," ",$G177),AllocFactorMatrix,(V$4+1),FALSE)*$E182</f>
        <v>0</v>
      </c>
      <c r="W177" s="5">
        <f>VLOOKUP(CONCATENATE($F177," ",$G177),AllocFactorMatrix,(W$4+1),FALSE)*$E182</f>
        <v>0</v>
      </c>
      <c r="X177" s="5">
        <f t="shared" si="77"/>
        <v>0</v>
      </c>
      <c r="Y177" s="5">
        <f>VLOOKUP(CONCATENATE($F177," ",$G177),AllocFactorMatrix,(Y$4+1),FALSE)*$E182</f>
        <v>0</v>
      </c>
      <c r="Z177" s="5">
        <f>VLOOKUP(CONCATENATE($F177," ",$G177),AllocFactorMatrix,(Z$4+1),FALSE)*$E182</f>
        <v>0</v>
      </c>
      <c r="AA177" s="5">
        <f t="shared" si="75"/>
        <v>0</v>
      </c>
      <c r="AB177" s="5">
        <f>VLOOKUP(CONCATENATE($F177," ",$G177),AllocFactorMatrix,(AB$4+1),FALSE)*$E182</f>
        <v>0</v>
      </c>
      <c r="AC177" s="5">
        <f>VLOOKUP(CONCATENATE($F177," ",$G177),AllocFactorMatrix,(AC$4+1),FALSE)*$E182</f>
        <v>0</v>
      </c>
      <c r="AD177" s="5">
        <f>VLOOKUP(CONCATENATE($F177," ",$G177),AllocFactorMatrix,(AD$4+1),FALSE)*$E182</f>
        <v>0</v>
      </c>
    </row>
    <row r="178" spans="2:30" hidden="1" outlineLevel="1">
      <c r="F178" s="52" t="str">
        <f>F182</f>
        <v>BULK_TRANS</v>
      </c>
      <c r="G178" s="55" t="str">
        <f>$G$11</f>
        <v>DISTPRI</v>
      </c>
      <c r="H178" s="4">
        <f t="shared" si="73"/>
        <v>0</v>
      </c>
      <c r="I178" s="5">
        <f>VLOOKUP(CONCATENATE($F178," ",$G178),AllocFactorMatrix,(I$4+1),FALSE)*$E182</f>
        <v>0</v>
      </c>
      <c r="J178" s="5">
        <f>VLOOKUP(CONCATENATE($F178," ",$G178),AllocFactorMatrix,(J$4+1),FALSE)*$E182</f>
        <v>0</v>
      </c>
      <c r="K178" s="5">
        <f>VLOOKUP(CONCATENATE($F178," ",$G178),AllocFactorMatrix,(K$4+1),FALSE)*$E182</f>
        <v>0</v>
      </c>
      <c r="L178" s="5">
        <f>VLOOKUP(CONCATENATE($F178," ",$G178),AllocFactorMatrix,(L$4+1),FALSE)*$E182</f>
        <v>0</v>
      </c>
      <c r="M178" s="5">
        <f>VLOOKUP(CONCATENATE($F178," ",$G178),AllocFactorMatrix,(M$4+1),FALSE)*$E182</f>
        <v>0</v>
      </c>
      <c r="N178" s="5">
        <f t="shared" si="74"/>
        <v>0</v>
      </c>
      <c r="O178" s="5">
        <f>VLOOKUP(CONCATENATE($F178," ",$G178),AllocFactorMatrix,(O$4+1),FALSE)*$E182</f>
        <v>0</v>
      </c>
      <c r="P178" s="5">
        <f>VLOOKUP(CONCATENATE($F178," ",$G178),AllocFactorMatrix,(P$4+1),FALSE)*$E182</f>
        <v>0</v>
      </c>
      <c r="Q178" s="5">
        <f>VLOOKUP(CONCATENATE($F178," ",$G178),AllocFactorMatrix,(Q$4+1),FALSE)*$E182</f>
        <v>0</v>
      </c>
      <c r="R178" s="5">
        <f>VLOOKUP(CONCATENATE($F178," ",$G178),AllocFactorMatrix,(R$4+1),FALSE)*$E182</f>
        <v>0</v>
      </c>
      <c r="S178" s="5">
        <f t="shared" si="76"/>
        <v>0</v>
      </c>
      <c r="T178" s="5">
        <f>VLOOKUP(CONCATENATE($F178," ",$G178),AllocFactorMatrix,(T$4+1),FALSE)*$E182</f>
        <v>0</v>
      </c>
      <c r="U178" s="5">
        <f>VLOOKUP(CONCATENATE($F178," ",$G178),AllocFactorMatrix,(U$4+1),FALSE)*$E182</f>
        <v>0</v>
      </c>
      <c r="V178" s="5">
        <f>VLOOKUP(CONCATENATE($F178," ",$G178),AllocFactorMatrix,(V$4+1),FALSE)*$E182</f>
        <v>0</v>
      </c>
      <c r="W178" s="5">
        <f>VLOOKUP(CONCATENATE($F178," ",$G178),AllocFactorMatrix,(W$4+1),FALSE)*$E182</f>
        <v>0</v>
      </c>
      <c r="X178" s="5">
        <f t="shared" si="77"/>
        <v>0</v>
      </c>
      <c r="Y178" s="5">
        <f>VLOOKUP(CONCATENATE($F178," ",$G178),AllocFactorMatrix,(Y$4+1),FALSE)*$E182</f>
        <v>0</v>
      </c>
      <c r="Z178" s="5">
        <f>VLOOKUP(CONCATENATE($F178," ",$G178),AllocFactorMatrix,(Z$4+1),FALSE)*$E182</f>
        <v>0</v>
      </c>
      <c r="AA178" s="5">
        <f t="shared" si="75"/>
        <v>0</v>
      </c>
      <c r="AB178" s="5">
        <f>VLOOKUP(CONCATENATE($F178," ",$G178),AllocFactorMatrix,(AB$4+1),FALSE)*$E182</f>
        <v>0</v>
      </c>
      <c r="AC178" s="5">
        <f>VLOOKUP(CONCATENATE($F178," ",$G178),AllocFactorMatrix,(AC$4+1),FALSE)*$E182</f>
        <v>0</v>
      </c>
      <c r="AD178" s="5">
        <f>VLOOKUP(CONCATENATE($F178," ",$G178),AllocFactorMatrix,(AD$4+1),FALSE)*$E182</f>
        <v>0</v>
      </c>
    </row>
    <row r="179" spans="2:30" hidden="1" outlineLevel="1">
      <c r="F179" s="52" t="str">
        <f>F182</f>
        <v>BULK_TRANS</v>
      </c>
      <c r="G179" s="55" t="str">
        <f>$G$12</f>
        <v>DISTSEC</v>
      </c>
      <c r="H179" s="4">
        <f t="shared" si="73"/>
        <v>0</v>
      </c>
      <c r="I179" s="5">
        <f>VLOOKUP(CONCATENATE($F179," ",$G179),AllocFactorMatrix,(I$4+1),FALSE)*$E182</f>
        <v>0</v>
      </c>
      <c r="J179" s="5">
        <f>VLOOKUP(CONCATENATE($F179," ",$G179),AllocFactorMatrix,(J$4+1),FALSE)*$E182</f>
        <v>0</v>
      </c>
      <c r="K179" s="5">
        <f>VLOOKUP(CONCATENATE($F179," ",$G179),AllocFactorMatrix,(K$4+1),FALSE)*$E182</f>
        <v>0</v>
      </c>
      <c r="L179" s="5">
        <f>VLOOKUP(CONCATENATE($F179," ",$G179),AllocFactorMatrix,(L$4+1),FALSE)*$E182</f>
        <v>0</v>
      </c>
      <c r="M179" s="5">
        <f>VLOOKUP(CONCATENATE($F179," ",$G179),AllocFactorMatrix,(M$4+1),FALSE)*$E182</f>
        <v>0</v>
      </c>
      <c r="N179" s="5">
        <f t="shared" si="74"/>
        <v>0</v>
      </c>
      <c r="O179" s="5">
        <f>VLOOKUP(CONCATENATE($F179," ",$G179),AllocFactorMatrix,(O$4+1),FALSE)*$E182</f>
        <v>0</v>
      </c>
      <c r="P179" s="5">
        <f>VLOOKUP(CONCATENATE($F179," ",$G179),AllocFactorMatrix,(P$4+1),FALSE)*$E182</f>
        <v>0</v>
      </c>
      <c r="Q179" s="5">
        <f>VLOOKUP(CONCATENATE($F179," ",$G179),AllocFactorMatrix,(Q$4+1),FALSE)*$E182</f>
        <v>0</v>
      </c>
      <c r="R179" s="5">
        <f>VLOOKUP(CONCATENATE($F179," ",$G179),AllocFactorMatrix,(R$4+1),FALSE)*$E182</f>
        <v>0</v>
      </c>
      <c r="S179" s="5">
        <f t="shared" si="76"/>
        <v>0</v>
      </c>
      <c r="T179" s="5">
        <f>VLOOKUP(CONCATENATE($F179," ",$G179),AllocFactorMatrix,(T$4+1),FALSE)*$E182</f>
        <v>0</v>
      </c>
      <c r="U179" s="5">
        <f>VLOOKUP(CONCATENATE($F179," ",$G179),AllocFactorMatrix,(U$4+1),FALSE)*$E182</f>
        <v>0</v>
      </c>
      <c r="V179" s="5">
        <f>VLOOKUP(CONCATENATE($F179," ",$G179),AllocFactorMatrix,(V$4+1),FALSE)*$E182</f>
        <v>0</v>
      </c>
      <c r="W179" s="5">
        <f>VLOOKUP(CONCATENATE($F179," ",$G179),AllocFactorMatrix,(W$4+1),FALSE)*$E182</f>
        <v>0</v>
      </c>
      <c r="X179" s="5">
        <f t="shared" si="77"/>
        <v>0</v>
      </c>
      <c r="Y179" s="5">
        <f>VLOOKUP(CONCATENATE($F179," ",$G179),AllocFactorMatrix,(Y$4+1),FALSE)*$E182</f>
        <v>0</v>
      </c>
      <c r="Z179" s="5">
        <f>VLOOKUP(CONCATENATE($F179," ",$G179),AllocFactorMatrix,(Z$4+1),FALSE)*$E182</f>
        <v>0</v>
      </c>
      <c r="AA179" s="5">
        <f t="shared" si="75"/>
        <v>0</v>
      </c>
      <c r="AB179" s="5">
        <f>VLOOKUP(CONCATENATE($F179," ",$G179),AllocFactorMatrix,(AB$4+1),FALSE)*$E182</f>
        <v>0</v>
      </c>
      <c r="AC179" s="5">
        <f>VLOOKUP(CONCATENATE($F179," ",$G179),AllocFactorMatrix,(AC$4+1),FALSE)*$E182</f>
        <v>0</v>
      </c>
      <c r="AD179" s="5">
        <f>VLOOKUP(CONCATENATE($F179," ",$G179),AllocFactorMatrix,(AD$4+1),FALSE)*$E182</f>
        <v>0</v>
      </c>
    </row>
    <row r="180" spans="2:30" hidden="1" outlineLevel="1">
      <c r="F180" s="52" t="str">
        <f>F182</f>
        <v>BULK_TRANS</v>
      </c>
      <c r="G180" s="55" t="str">
        <f>$G$13</f>
        <v>ENERGY</v>
      </c>
      <c r="H180" s="4">
        <f t="shared" si="73"/>
        <v>0</v>
      </c>
      <c r="I180" s="5">
        <f>VLOOKUP(CONCATENATE($F180," ",$G180),AllocFactorMatrix,(I$4+1),FALSE)*$E182</f>
        <v>0</v>
      </c>
      <c r="J180" s="5">
        <f>VLOOKUP(CONCATENATE($F180," ",$G180),AllocFactorMatrix,(J$4+1),FALSE)*$E182</f>
        <v>0</v>
      </c>
      <c r="K180" s="5">
        <f>VLOOKUP(CONCATENATE($F180," ",$G180),AllocFactorMatrix,(K$4+1),FALSE)*$E182</f>
        <v>0</v>
      </c>
      <c r="L180" s="5">
        <f>VLOOKUP(CONCATENATE($F180," ",$G180),AllocFactorMatrix,(L$4+1),FALSE)*$E182</f>
        <v>0</v>
      </c>
      <c r="M180" s="5">
        <f>VLOOKUP(CONCATENATE($F180," ",$G180),AllocFactorMatrix,(M$4+1),FALSE)*$E182</f>
        <v>0</v>
      </c>
      <c r="N180" s="5">
        <f t="shared" si="74"/>
        <v>0</v>
      </c>
      <c r="O180" s="5">
        <f>VLOOKUP(CONCATENATE($F180," ",$G180),AllocFactorMatrix,(O$4+1),FALSE)*$E182</f>
        <v>0</v>
      </c>
      <c r="P180" s="5">
        <f>VLOOKUP(CONCATENATE($F180," ",$G180),AllocFactorMatrix,(P$4+1),FALSE)*$E182</f>
        <v>0</v>
      </c>
      <c r="Q180" s="5">
        <f>VLOOKUP(CONCATENATE($F180," ",$G180),AllocFactorMatrix,(Q$4+1),FALSE)*$E182</f>
        <v>0</v>
      </c>
      <c r="R180" s="5">
        <f>VLOOKUP(CONCATENATE($F180," ",$G180),AllocFactorMatrix,(R$4+1),FALSE)*$E182</f>
        <v>0</v>
      </c>
      <c r="S180" s="5">
        <f t="shared" si="76"/>
        <v>0</v>
      </c>
      <c r="T180" s="5">
        <f>VLOOKUP(CONCATENATE($F180," ",$G180),AllocFactorMatrix,(T$4+1),FALSE)*$E182</f>
        <v>0</v>
      </c>
      <c r="U180" s="5">
        <f>VLOOKUP(CONCATENATE($F180," ",$G180),AllocFactorMatrix,(U$4+1),FALSE)*$E182</f>
        <v>0</v>
      </c>
      <c r="V180" s="5">
        <f>VLOOKUP(CONCATENATE($F180," ",$G180),AllocFactorMatrix,(V$4+1),FALSE)*$E182</f>
        <v>0</v>
      </c>
      <c r="W180" s="5">
        <f>VLOOKUP(CONCATENATE($F180," ",$G180),AllocFactorMatrix,(W$4+1),FALSE)*$E182</f>
        <v>0</v>
      </c>
      <c r="X180" s="5">
        <f t="shared" si="77"/>
        <v>0</v>
      </c>
      <c r="Y180" s="5">
        <f>VLOOKUP(CONCATENATE($F180," ",$G180),AllocFactorMatrix,(Y$4+1),FALSE)*$E182</f>
        <v>0</v>
      </c>
      <c r="Z180" s="5">
        <f>VLOOKUP(CONCATENATE($F180," ",$G180),AllocFactorMatrix,(Z$4+1),FALSE)*$E182</f>
        <v>0</v>
      </c>
      <c r="AA180" s="5">
        <f t="shared" si="75"/>
        <v>0</v>
      </c>
      <c r="AB180" s="5">
        <f>VLOOKUP(CONCATENATE($F180," ",$G180),AllocFactorMatrix,(AB$4+1),FALSE)*$E182</f>
        <v>0</v>
      </c>
      <c r="AC180" s="5">
        <f>VLOOKUP(CONCATENATE($F180," ",$G180),AllocFactorMatrix,(AC$4+1),FALSE)*$E182</f>
        <v>0</v>
      </c>
      <c r="AD180" s="5">
        <f>VLOOKUP(CONCATENATE($F180," ",$G180),AllocFactorMatrix,(AD$4+1),FALSE)*$E182</f>
        <v>0</v>
      </c>
    </row>
    <row r="181" spans="2:30" hidden="1" outlineLevel="1">
      <c r="F181" s="52" t="str">
        <f>F182</f>
        <v>BULK_TRANS</v>
      </c>
      <c r="G181" s="55" t="str">
        <f>$G$14</f>
        <v>CUSTOMER</v>
      </c>
      <c r="H181" s="4">
        <f t="shared" si="73"/>
        <v>0</v>
      </c>
      <c r="I181" s="5">
        <f>VLOOKUP(CONCATENATE($F181," ",$G181),AllocFactorMatrix,(I$4+1),FALSE)*$E182</f>
        <v>0</v>
      </c>
      <c r="J181" s="5">
        <f>VLOOKUP(CONCATENATE($F181," ",$G181),AllocFactorMatrix,(J$4+1),FALSE)*$E182</f>
        <v>0</v>
      </c>
      <c r="K181" s="5">
        <f>VLOOKUP(CONCATENATE($F181," ",$G181),AllocFactorMatrix,(K$4+1),FALSE)*$E182</f>
        <v>0</v>
      </c>
      <c r="L181" s="5">
        <f>VLOOKUP(CONCATENATE($F181," ",$G181),AllocFactorMatrix,(L$4+1),FALSE)*$E182</f>
        <v>0</v>
      </c>
      <c r="M181" s="5">
        <f>VLOOKUP(CONCATENATE($F181," ",$G181),AllocFactorMatrix,(M$4+1),FALSE)*$E182</f>
        <v>0</v>
      </c>
      <c r="N181" s="5">
        <f t="shared" si="74"/>
        <v>0</v>
      </c>
      <c r="O181" s="5">
        <f>VLOOKUP(CONCATENATE($F181," ",$G181),AllocFactorMatrix,(O$4+1),FALSE)*$E182</f>
        <v>0</v>
      </c>
      <c r="P181" s="5">
        <f>VLOOKUP(CONCATENATE($F181," ",$G181),AllocFactorMatrix,(P$4+1),FALSE)*$E182</f>
        <v>0</v>
      </c>
      <c r="Q181" s="5">
        <f>VLOOKUP(CONCATENATE($F181," ",$G181),AllocFactorMatrix,(Q$4+1),FALSE)*$E182</f>
        <v>0</v>
      </c>
      <c r="R181" s="5">
        <f>VLOOKUP(CONCATENATE($F181," ",$G181),AllocFactorMatrix,(R$4+1),FALSE)*$E182</f>
        <v>0</v>
      </c>
      <c r="S181" s="5">
        <f t="shared" si="76"/>
        <v>0</v>
      </c>
      <c r="T181" s="5">
        <f>VLOOKUP(CONCATENATE($F181," ",$G181),AllocFactorMatrix,(T$4+1),FALSE)*$E182</f>
        <v>0</v>
      </c>
      <c r="U181" s="5">
        <f>VLOOKUP(CONCATENATE($F181," ",$G181),AllocFactorMatrix,(U$4+1),FALSE)*$E182</f>
        <v>0</v>
      </c>
      <c r="V181" s="5">
        <f>VLOOKUP(CONCATENATE($F181," ",$G181),AllocFactorMatrix,(V$4+1),FALSE)*$E182</f>
        <v>0</v>
      </c>
      <c r="W181" s="5">
        <f>VLOOKUP(CONCATENATE($F181," ",$G181),AllocFactorMatrix,(W$4+1),FALSE)*$E182</f>
        <v>0</v>
      </c>
      <c r="X181" s="5">
        <f t="shared" si="77"/>
        <v>0</v>
      </c>
      <c r="Y181" s="5">
        <f>VLOOKUP(CONCATENATE($F181," ",$G181),AllocFactorMatrix,(Y$4+1),FALSE)*$E182</f>
        <v>0</v>
      </c>
      <c r="Z181" s="5">
        <f>VLOOKUP(CONCATENATE($F181," ",$G181),AllocFactorMatrix,(Z$4+1),FALSE)*$E182</f>
        <v>0</v>
      </c>
      <c r="AA181" s="5">
        <f t="shared" si="75"/>
        <v>0</v>
      </c>
      <c r="AB181" s="5">
        <f>VLOOKUP(CONCATENATE($F181," ",$G181),AllocFactorMatrix,(AB$4+1),FALSE)*$E182</f>
        <v>0</v>
      </c>
      <c r="AC181" s="5">
        <f>VLOOKUP(CONCATENATE($F181," ",$G181),AllocFactorMatrix,(AC$4+1),FALSE)*$E182</f>
        <v>0</v>
      </c>
      <c r="AD181" s="5">
        <f>VLOOKUP(CONCATENATE($F181," ",$G181),AllocFactorMatrix,(AD$4+1),FALSE)*$E182</f>
        <v>0</v>
      </c>
    </row>
    <row r="182" spans="2:30" collapsed="1">
      <c r="B182" s="55"/>
      <c r="D182" s="7" t="s">
        <v>612</v>
      </c>
      <c r="E182" s="61">
        <f>599342</f>
        <v>599342</v>
      </c>
      <c r="F182" s="10" t="s">
        <v>34</v>
      </c>
      <c r="G182" s="55" t="str">
        <f>$G$15</f>
        <v>TOTAL</v>
      </c>
      <c r="H182" s="4">
        <f t="shared" si="73"/>
        <v>599341.99999999988</v>
      </c>
      <c r="I182" s="5">
        <f>VLOOKUP(CONCATENATE($F182," ",$G182),AllocFactorMatrix,(I$4+1),FALSE)*$E182</f>
        <v>295225.67466641945</v>
      </c>
      <c r="J182" s="5">
        <f>VLOOKUP(CONCATENATE($F182," ",$G182),AllocFactorMatrix,(J$4+1),FALSE)*$E182</f>
        <v>14594.060006221243</v>
      </c>
      <c r="K182" s="5">
        <f>VLOOKUP(CONCATENATE($F182," ",$G182),AllocFactorMatrix,(K$4+1),FALSE)*$E182</f>
        <v>53457.205405749133</v>
      </c>
      <c r="L182" s="5">
        <f>VLOOKUP(CONCATENATE($F182," ",$G182),AllocFactorMatrix,(L$4+1),FALSE)*$E182</f>
        <v>1682.6430318317905</v>
      </c>
      <c r="M182" s="5">
        <f>VLOOKUP(CONCATENATE($F182," ",$G182),AllocFactorMatrix,(M$4+1),FALSE)*$E182</f>
        <v>157.79287934950156</v>
      </c>
      <c r="N182" s="5">
        <f t="shared" si="74"/>
        <v>55297.641316930421</v>
      </c>
      <c r="O182" s="5">
        <f>VLOOKUP(CONCATENATE($F182," ",$G182),AllocFactorMatrix,(O$4+1),FALSE)*$E182</f>
        <v>40635.791952029736</v>
      </c>
      <c r="P182" s="5">
        <f>VLOOKUP(CONCATENATE($F182," ",$G182),AllocFactorMatrix,(P$4+1),FALSE)*$E182</f>
        <v>7571.6319217192804</v>
      </c>
      <c r="Q182" s="5">
        <f>VLOOKUP(CONCATENATE($F182," ",$G182),AllocFactorMatrix,(Q$4+1),FALSE)*$E182</f>
        <v>3421.4794816349254</v>
      </c>
      <c r="R182" s="5">
        <f>VLOOKUP(CONCATENATE($F182," ",$G182),AllocFactorMatrix,(R$4+1),FALSE)*$E182</f>
        <v>153.86010772865009</v>
      </c>
      <c r="S182" s="5">
        <f t="shared" si="76"/>
        <v>51782.763463112591</v>
      </c>
      <c r="T182" s="5">
        <f>VLOOKUP(CONCATENATE($F182," ",$G182),AllocFactorMatrix,(T$4+1),FALSE)*$E182</f>
        <v>1419.5122949137142</v>
      </c>
      <c r="U182" s="5">
        <f>VLOOKUP(CONCATENATE($F182," ",$G182),AllocFactorMatrix,(U$4+1),FALSE)*$E182</f>
        <v>23230.076847142049</v>
      </c>
      <c r="V182" s="5">
        <f>VLOOKUP(CONCATENATE($F182," ",$G182),AllocFactorMatrix,(V$4+1),FALSE)*$E182</f>
        <v>122771.60886616226</v>
      </c>
      <c r="W182" s="5">
        <f>VLOOKUP(CONCATENATE($F182," ",$G182),AllocFactorMatrix,(W$4+1),FALSE)*$E182</f>
        <v>22170.517712180696</v>
      </c>
      <c r="X182" s="5">
        <f t="shared" si="77"/>
        <v>169591.71572039873</v>
      </c>
      <c r="Y182" s="5">
        <f>VLOOKUP(CONCATENATE($F182," ",$G182),AllocFactorMatrix,(Y$4+1),FALSE)*$E182</f>
        <v>12479.187227572544</v>
      </c>
      <c r="Z182" s="5">
        <f>VLOOKUP(CONCATENATE($F182," ",$G182),AllocFactorMatrix,(Z$4+1),FALSE)*$E182</f>
        <v>209.02161594698296</v>
      </c>
      <c r="AA182" s="5">
        <f t="shared" si="75"/>
        <v>12688.208843519527</v>
      </c>
      <c r="AB182" s="5">
        <f>VLOOKUP(CONCATENATE($F182," ",$G182),AllocFactorMatrix,(AB$4+1),FALSE)*$E182</f>
        <v>161.93598339787306</v>
      </c>
      <c r="AC182" s="5">
        <f>VLOOKUP(CONCATENATE($F182," ",$G182),AllocFactorMatrix,(AC$4+1),FALSE)*$E182</f>
        <v>0</v>
      </c>
      <c r="AD182" s="5">
        <f>VLOOKUP(CONCATENATE($F182," ",$G182),AllocFactorMatrix,(AD$4+1),FALSE)*$E182</f>
        <v>0</v>
      </c>
    </row>
    <row r="183" spans="2:30">
      <c r="E183" s="52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</row>
    <row r="184" spans="2:30" hidden="1" outlineLevel="1">
      <c r="E184" s="11"/>
      <c r="F184" s="58"/>
      <c r="G184" s="55" t="str">
        <f>$G$8</f>
        <v>PRODUCTION</v>
      </c>
      <c r="H184" s="4">
        <f t="shared" ref="H184:AD184" ca="1" si="78">H166+H157+H175</f>
        <v>1185162177.6415927</v>
      </c>
      <c r="I184" s="53">
        <f t="shared" ca="1" si="78"/>
        <v>658009729.14652693</v>
      </c>
      <c r="J184" s="53">
        <f t="shared" ca="1" si="78"/>
        <v>30278236.047594078</v>
      </c>
      <c r="K184" s="53">
        <f t="shared" ca="1" si="78"/>
        <v>99745203.273931324</v>
      </c>
      <c r="L184" s="53">
        <f t="shared" ca="1" si="78"/>
        <v>2492314.2023389661</v>
      </c>
      <c r="M184" s="53">
        <f t="shared" ca="1" si="78"/>
        <v>320834.96348530153</v>
      </c>
      <c r="N184" s="53">
        <f t="shared" ca="1" si="78"/>
        <v>102558352.43975559</v>
      </c>
      <c r="O184" s="53">
        <f t="shared" ca="1" si="78"/>
        <v>75877524.347791523</v>
      </c>
      <c r="P184" s="53">
        <f t="shared" ca="1" si="78"/>
        <v>13733976.083039921</v>
      </c>
      <c r="Q184" s="53">
        <f t="shared" ca="1" si="78"/>
        <v>5312204.9848885629</v>
      </c>
      <c r="R184" s="53">
        <f t="shared" ca="1" si="78"/>
        <v>114460.61566804683</v>
      </c>
      <c r="S184" s="53">
        <f t="shared" ca="1" si="78"/>
        <v>95038166.031388044</v>
      </c>
      <c r="T184" s="53">
        <f t="shared" ca="1" si="78"/>
        <v>2409388.4192972248</v>
      </c>
      <c r="U184" s="53">
        <f t="shared" ca="1" si="78"/>
        <v>38361652.084278628</v>
      </c>
      <c r="V184" s="53">
        <f t="shared" ca="1" si="78"/>
        <v>208043057.02741838</v>
      </c>
      <c r="W184" s="53">
        <f t="shared" ca="1" si="78"/>
        <v>27372777.779703707</v>
      </c>
      <c r="X184" s="53">
        <f t="shared" ca="1" si="78"/>
        <v>276186875.31069797</v>
      </c>
      <c r="Y184" s="53">
        <f t="shared" ca="1" si="78"/>
        <v>22363312.061701972</v>
      </c>
      <c r="Z184" s="53">
        <f t="shared" ca="1" si="78"/>
        <v>464859.07345274283</v>
      </c>
      <c r="AA184" s="53">
        <f t="shared" ca="1" si="78"/>
        <v>22828171.135154713</v>
      </c>
      <c r="AB184" s="53">
        <f t="shared" ca="1" si="78"/>
        <v>262647.53047549014</v>
      </c>
      <c r="AC184" s="53">
        <f t="shared" ca="1" si="78"/>
        <v>0</v>
      </c>
      <c r="AD184" s="53">
        <f t="shared" ca="1" si="78"/>
        <v>0</v>
      </c>
    </row>
    <row r="185" spans="2:30" hidden="1" outlineLevel="1">
      <c r="E185" s="11"/>
      <c r="F185" s="58"/>
      <c r="G185" s="55" t="str">
        <f>$G$9</f>
        <v>BULKTRAN</v>
      </c>
      <c r="H185" s="53">
        <f t="shared" ref="H185:AD185" ca="1" si="79">H167+H158+H176</f>
        <v>456883266.01155162</v>
      </c>
      <c r="I185" s="53">
        <f t="shared" ca="1" si="79"/>
        <v>225052925.46168548</v>
      </c>
      <c r="J185" s="53">
        <f t="shared" ca="1" si="79"/>
        <v>11125170.270081067</v>
      </c>
      <c r="K185" s="53">
        <f t="shared" ca="1" si="79"/>
        <v>40750861.107062466</v>
      </c>
      <c r="L185" s="53">
        <f t="shared" ca="1" si="79"/>
        <v>1282692.4258852</v>
      </c>
      <c r="M185" s="53">
        <f t="shared" ca="1" si="79"/>
        <v>120286.79129873593</v>
      </c>
      <c r="N185" s="53">
        <f t="shared" ca="1" si="79"/>
        <v>42153840.324246399</v>
      </c>
      <c r="O185" s="53">
        <f t="shared" ca="1" si="79"/>
        <v>30976993.676413916</v>
      </c>
      <c r="P185" s="53">
        <f t="shared" ca="1" si="79"/>
        <v>5771916.4040438095</v>
      </c>
      <c r="Q185" s="53">
        <f t="shared" ca="1" si="79"/>
        <v>2608221.5499011842</v>
      </c>
      <c r="R185" s="53">
        <f t="shared" ca="1" si="79"/>
        <v>117288.80760559885</v>
      </c>
      <c r="S185" s="53">
        <f t="shared" ca="1" si="79"/>
        <v>39474420.437964514</v>
      </c>
      <c r="T185" s="53">
        <f t="shared" ca="1" si="79"/>
        <v>1082105.7316919731</v>
      </c>
      <c r="U185" s="53">
        <f t="shared" ca="1" si="79"/>
        <v>17708475.927970316</v>
      </c>
      <c r="V185" s="53">
        <f t="shared" ca="1" si="79"/>
        <v>93589792.859944686</v>
      </c>
      <c r="W185" s="53">
        <f t="shared" ca="1" si="79"/>
        <v>16900765.408578187</v>
      </c>
      <c r="X185" s="53">
        <f t="shared" ca="1" si="79"/>
        <v>129281139.92818518</v>
      </c>
      <c r="Y185" s="53">
        <f t="shared" ca="1" si="79"/>
        <v>9512985.6037170496</v>
      </c>
      <c r="Z185" s="53">
        <f t="shared" ca="1" si="79"/>
        <v>159338.87256502928</v>
      </c>
      <c r="AA185" s="53">
        <f t="shared" ca="1" si="79"/>
        <v>9672324.4762820788</v>
      </c>
      <c r="AB185" s="53">
        <f t="shared" ca="1" si="79"/>
        <v>123445.11310672808</v>
      </c>
      <c r="AC185" s="53">
        <f t="shared" ca="1" si="79"/>
        <v>0</v>
      </c>
      <c r="AD185" s="53">
        <f t="shared" ca="1" si="79"/>
        <v>0</v>
      </c>
    </row>
    <row r="186" spans="2:30" hidden="1" outlineLevel="1">
      <c r="E186" s="11"/>
      <c r="F186" s="58"/>
      <c r="G186" s="55" t="str">
        <f>$G$10</f>
        <v>SUBTRAN</v>
      </c>
      <c r="H186" s="53">
        <f t="shared" ref="H186:AD186" ca="1" si="80">H168+H159+H177</f>
        <v>100363537.26885781</v>
      </c>
      <c r="I186" s="53">
        <f t="shared" ca="1" si="80"/>
        <v>48863737.688673921</v>
      </c>
      <c r="J186" s="53">
        <f t="shared" ca="1" si="80"/>
        <v>2358227.9022133341</v>
      </c>
      <c r="K186" s="53">
        <f t="shared" ca="1" si="80"/>
        <v>8579117.8017951343</v>
      </c>
      <c r="L186" s="53">
        <f t="shared" ca="1" si="80"/>
        <v>265000.87699416588</v>
      </c>
      <c r="M186" s="53">
        <f t="shared" ca="1" si="80"/>
        <v>33004.457727351801</v>
      </c>
      <c r="N186" s="53">
        <f t="shared" ca="1" si="80"/>
        <v>8877123.1365166511</v>
      </c>
      <c r="O186" s="53">
        <f t="shared" ca="1" si="80"/>
        <v>6481657.5892808223</v>
      </c>
      <c r="P186" s="53">
        <f t="shared" ca="1" si="80"/>
        <v>1204932.5859277607</v>
      </c>
      <c r="Q186" s="53">
        <f t="shared" ca="1" si="80"/>
        <v>716949.24586357607</v>
      </c>
      <c r="R186" s="53">
        <f t="shared" ca="1" si="80"/>
        <v>0</v>
      </c>
      <c r="S186" s="53">
        <f t="shared" ca="1" si="80"/>
        <v>8403539.421072159</v>
      </c>
      <c r="T186" s="53">
        <f t="shared" ca="1" si="80"/>
        <v>226328.35366788873</v>
      </c>
      <c r="U186" s="53">
        <f t="shared" ca="1" si="80"/>
        <v>3705124.3705084114</v>
      </c>
      <c r="V186" s="53">
        <f t="shared" ca="1" si="80"/>
        <v>25812427.360031597</v>
      </c>
      <c r="W186" s="53">
        <f t="shared" ca="1" si="80"/>
        <v>0</v>
      </c>
      <c r="X186" s="53">
        <f t="shared" ca="1" si="80"/>
        <v>29743880.084207896</v>
      </c>
      <c r="Y186" s="53">
        <f t="shared" ca="1" si="80"/>
        <v>1950789.0376715055</v>
      </c>
      <c r="Z186" s="53">
        <f t="shared" ca="1" si="80"/>
        <v>32519.706257106958</v>
      </c>
      <c r="AA186" s="53">
        <f t="shared" ca="1" si="80"/>
        <v>1983308.7439286124</v>
      </c>
      <c r="AB186" s="53">
        <f t="shared" ca="1" si="80"/>
        <v>26050.130624575391</v>
      </c>
      <c r="AC186" s="53">
        <f t="shared" ca="1" si="80"/>
        <v>88576.013085825121</v>
      </c>
      <c r="AD186" s="53">
        <f t="shared" ca="1" si="80"/>
        <v>19094.14853484085</v>
      </c>
    </row>
    <row r="187" spans="2:30" hidden="1" outlineLevel="1">
      <c r="E187" s="11"/>
      <c r="F187" s="58"/>
      <c r="G187" s="55" t="str">
        <f>$G$11</f>
        <v>DISTPRI</v>
      </c>
      <c r="H187" s="53">
        <f t="shared" ref="H187:AD187" ca="1" si="81">H169+H160+H178</f>
        <v>460499760.34536475</v>
      </c>
      <c r="I187" s="53">
        <f t="shared" ca="1" si="81"/>
        <v>307771630.39644057</v>
      </c>
      <c r="J187" s="53">
        <f t="shared" ca="1" si="81"/>
        <v>14507551.207678411</v>
      </c>
      <c r="K187" s="53">
        <f t="shared" ca="1" si="81"/>
        <v>52677808.812263444</v>
      </c>
      <c r="L187" s="53">
        <f t="shared" ca="1" si="81"/>
        <v>1628018.3977766612</v>
      </c>
      <c r="M187" s="53">
        <f t="shared" ca="1" si="81"/>
        <v>0</v>
      </c>
      <c r="N187" s="53">
        <f t="shared" ca="1" si="81"/>
        <v>54305827.2100401</v>
      </c>
      <c r="O187" s="53">
        <f t="shared" ca="1" si="81"/>
        <v>39499149.315483458</v>
      </c>
      <c r="P187" s="53">
        <f t="shared" ca="1" si="81"/>
        <v>7356719.218065233</v>
      </c>
      <c r="Q187" s="53">
        <f t="shared" ca="1" si="81"/>
        <v>0</v>
      </c>
      <c r="R187" s="53">
        <f t="shared" ca="1" si="81"/>
        <v>0</v>
      </c>
      <c r="S187" s="53">
        <f t="shared" ca="1" si="81"/>
        <v>46855868.533548698</v>
      </c>
      <c r="T187" s="53">
        <f t="shared" ca="1" si="81"/>
        <v>1408120.3316216024</v>
      </c>
      <c r="U187" s="53">
        <f t="shared" ca="1" si="81"/>
        <v>22709794.58945309</v>
      </c>
      <c r="V187" s="53">
        <f t="shared" ca="1" si="81"/>
        <v>0</v>
      </c>
      <c r="W187" s="53">
        <f t="shared" ca="1" si="81"/>
        <v>0</v>
      </c>
      <c r="X187" s="53">
        <f t="shared" ca="1" si="81"/>
        <v>24117914.921074688</v>
      </c>
      <c r="Y187" s="53">
        <f t="shared" ca="1" si="81"/>
        <v>11910808.726318348</v>
      </c>
      <c r="Z187" s="53">
        <f t="shared" ca="1" si="81"/>
        <v>198718.91456714328</v>
      </c>
      <c r="AA187" s="53">
        <f t="shared" ca="1" si="81"/>
        <v>12109527.640885493</v>
      </c>
      <c r="AB187" s="53">
        <f t="shared" ca="1" si="81"/>
        <v>160995.61770572857</v>
      </c>
      <c r="AC187" s="53">
        <f t="shared" ca="1" si="81"/>
        <v>551548.61920729675</v>
      </c>
      <c r="AD187" s="53">
        <f t="shared" ca="1" si="81"/>
        <v>118896.19878381991</v>
      </c>
    </row>
    <row r="188" spans="2:30" hidden="1" outlineLevel="1">
      <c r="E188" s="11"/>
      <c r="F188" s="58"/>
      <c r="G188" s="55" t="str">
        <f>$G$12</f>
        <v>DISTSEC</v>
      </c>
      <c r="H188" s="53">
        <f t="shared" ref="H188:AD188" ca="1" si="82">H170+H161+H179</f>
        <v>236966401.54369372</v>
      </c>
      <c r="I188" s="53">
        <f t="shared" ca="1" si="82"/>
        <v>177180122.41554815</v>
      </c>
      <c r="J188" s="53">
        <f t="shared" ca="1" si="82"/>
        <v>8541910.1706187446</v>
      </c>
      <c r="K188" s="53">
        <f t="shared" ca="1" si="82"/>
        <v>25774502.718431976</v>
      </c>
      <c r="L188" s="53">
        <f t="shared" ca="1" si="82"/>
        <v>0</v>
      </c>
      <c r="M188" s="53">
        <f t="shared" ca="1" si="82"/>
        <v>0</v>
      </c>
      <c r="N188" s="53">
        <f t="shared" ca="1" si="82"/>
        <v>25774502.718431976</v>
      </c>
      <c r="O188" s="53">
        <f t="shared" ca="1" si="82"/>
        <v>16423613.452684717</v>
      </c>
      <c r="P188" s="53">
        <f t="shared" ca="1" si="82"/>
        <v>0</v>
      </c>
      <c r="Q188" s="53">
        <f t="shared" ca="1" si="82"/>
        <v>0</v>
      </c>
      <c r="R188" s="53">
        <f t="shared" ca="1" si="82"/>
        <v>0</v>
      </c>
      <c r="S188" s="53">
        <f t="shared" ca="1" si="82"/>
        <v>16423613.452684717</v>
      </c>
      <c r="T188" s="53">
        <f t="shared" ca="1" si="82"/>
        <v>444060.05321359838</v>
      </c>
      <c r="U188" s="53">
        <f t="shared" ca="1" si="82"/>
        <v>0</v>
      </c>
      <c r="V188" s="53">
        <f t="shared" ca="1" si="82"/>
        <v>0</v>
      </c>
      <c r="W188" s="53">
        <f t="shared" ca="1" si="82"/>
        <v>0</v>
      </c>
      <c r="X188" s="53">
        <f t="shared" ca="1" si="82"/>
        <v>444060.05321359838</v>
      </c>
      <c r="Y188" s="53">
        <f t="shared" ca="1" si="82"/>
        <v>6057752.805781005</v>
      </c>
      <c r="Z188" s="53">
        <f t="shared" ca="1" si="82"/>
        <v>0</v>
      </c>
      <c r="AA188" s="53">
        <f t="shared" ca="1" si="82"/>
        <v>6057752.805781005</v>
      </c>
      <c r="AB188" s="53">
        <f t="shared" ca="1" si="82"/>
        <v>62861.49573622625</v>
      </c>
      <c r="AC188" s="53">
        <f t="shared" ca="1" si="82"/>
        <v>2134389.5552284829</v>
      </c>
      <c r="AD188" s="53">
        <f t="shared" ca="1" si="82"/>
        <v>347188.87645084964</v>
      </c>
    </row>
    <row r="189" spans="2:30" hidden="1" outlineLevel="1">
      <c r="E189" s="11"/>
      <c r="F189" s="58"/>
      <c r="G189" s="55" t="str">
        <f>$G$13</f>
        <v>ENERGY</v>
      </c>
      <c r="H189" s="53">
        <f t="shared" ref="H189:AD189" ca="1" si="83">H171+H162+H180</f>
        <v>7283608.0755001698</v>
      </c>
      <c r="I189" s="53">
        <f t="shared" ca="1" si="83"/>
        <v>2733007.0537101305</v>
      </c>
      <c r="J189" s="53">
        <f t="shared" ca="1" si="83"/>
        <v>177116.5172109938</v>
      </c>
      <c r="K189" s="53">
        <f t="shared" ca="1" si="83"/>
        <v>594245.11533416423</v>
      </c>
      <c r="L189" s="53">
        <f t="shared" ca="1" si="83"/>
        <v>18886.458840433235</v>
      </c>
      <c r="M189" s="53">
        <f t="shared" ca="1" si="83"/>
        <v>1741.110718418551</v>
      </c>
      <c r="N189" s="53">
        <f t="shared" ca="1" si="83"/>
        <v>614872.684893016</v>
      </c>
      <c r="O189" s="53">
        <f t="shared" ca="1" si="83"/>
        <v>541781.5633060527</v>
      </c>
      <c r="P189" s="53">
        <f t="shared" ca="1" si="83"/>
        <v>100435.87705715296</v>
      </c>
      <c r="Q189" s="53">
        <f t="shared" ca="1" si="83"/>
        <v>45635.491785405153</v>
      </c>
      <c r="R189" s="53">
        <f t="shared" ca="1" si="83"/>
        <v>2114.4811827903754</v>
      </c>
      <c r="S189" s="53">
        <f t="shared" ca="1" si="83"/>
        <v>689967.41333140119</v>
      </c>
      <c r="T189" s="53">
        <f t="shared" ca="1" si="83"/>
        <v>20762.096179895729</v>
      </c>
      <c r="U189" s="53">
        <f t="shared" ca="1" si="83"/>
        <v>364551.3056459605</v>
      </c>
      <c r="V189" s="53">
        <f t="shared" ca="1" si="83"/>
        <v>2069770.9594606056</v>
      </c>
      <c r="W189" s="53">
        <f t="shared" ca="1" si="83"/>
        <v>392683.99330089655</v>
      </c>
      <c r="X189" s="53">
        <f t="shared" ca="1" si="83"/>
        <v>2847768.3545873584</v>
      </c>
      <c r="Y189" s="53">
        <f t="shared" ca="1" si="83"/>
        <v>146784.95667568376</v>
      </c>
      <c r="Z189" s="53">
        <f t="shared" ca="1" si="83"/>
        <v>2389.4250967839725</v>
      </c>
      <c r="AA189" s="53">
        <f t="shared" ca="1" si="83"/>
        <v>149174.38177246772</v>
      </c>
      <c r="AB189" s="53">
        <f t="shared" ca="1" si="83"/>
        <v>2665.2114891870724</v>
      </c>
      <c r="AC189" s="53">
        <f t="shared" ca="1" si="83"/>
        <v>57631.629518916052</v>
      </c>
      <c r="AD189" s="53">
        <f t="shared" ca="1" si="83"/>
        <v>11404.828986699522</v>
      </c>
    </row>
    <row r="190" spans="2:30" hidden="1" outlineLevel="1">
      <c r="E190" s="11"/>
      <c r="F190" s="58"/>
      <c r="G190" s="55" t="str">
        <f>$G$14</f>
        <v>CUSTOMER</v>
      </c>
      <c r="H190" s="53">
        <f t="shared" ref="H190:AD190" ca="1" si="84">H172+H163+H181</f>
        <v>114072303.8034389</v>
      </c>
      <c r="I190" s="53">
        <f t="shared" ca="1" si="84"/>
        <v>53344618.684604242</v>
      </c>
      <c r="J190" s="53">
        <f t="shared" ca="1" si="84"/>
        <v>13975406.866747569</v>
      </c>
      <c r="K190" s="53">
        <f t="shared" ca="1" si="84"/>
        <v>3967217.4293927909</v>
      </c>
      <c r="L190" s="53">
        <f t="shared" ca="1" si="84"/>
        <v>1280595.850264559</v>
      </c>
      <c r="M190" s="53">
        <f t="shared" ca="1" si="84"/>
        <v>207866.4959865495</v>
      </c>
      <c r="N190" s="53">
        <f t="shared" ca="1" si="84"/>
        <v>5455679.7756438991</v>
      </c>
      <c r="O190" s="53">
        <f t="shared" ca="1" si="84"/>
        <v>1125838.5190011342</v>
      </c>
      <c r="P190" s="53">
        <f t="shared" ca="1" si="84"/>
        <v>333374.77054278023</v>
      </c>
      <c r="Q190" s="53">
        <f t="shared" ca="1" si="84"/>
        <v>724168.99629460054</v>
      </c>
      <c r="R190" s="53">
        <f t="shared" ca="1" si="84"/>
        <v>127253.8316453736</v>
      </c>
      <c r="S190" s="53">
        <f t="shared" ca="1" si="84"/>
        <v>2310636.1174838888</v>
      </c>
      <c r="T190" s="53">
        <f t="shared" ca="1" si="84"/>
        <v>7748.763008238122</v>
      </c>
      <c r="U190" s="53">
        <f t="shared" ca="1" si="84"/>
        <v>197784.27190018902</v>
      </c>
      <c r="V190" s="53">
        <f t="shared" ca="1" si="84"/>
        <v>1064967.6900288474</v>
      </c>
      <c r="W190" s="53">
        <f t="shared" ca="1" si="84"/>
        <v>190882.85679714812</v>
      </c>
      <c r="X190" s="53">
        <f t="shared" ca="1" si="84"/>
        <v>1461383.5817344226</v>
      </c>
      <c r="Y190" s="53">
        <f t="shared" ca="1" si="84"/>
        <v>311660.64058924629</v>
      </c>
      <c r="Z190" s="53">
        <f t="shared" ca="1" si="84"/>
        <v>5649.7484952524665</v>
      </c>
      <c r="AA190" s="53">
        <f t="shared" ca="1" si="84"/>
        <v>317310.38908449875</v>
      </c>
      <c r="AB190" s="53">
        <f t="shared" ca="1" si="84"/>
        <v>5850.3761077009094</v>
      </c>
      <c r="AC190" s="53">
        <f t="shared" ca="1" si="84"/>
        <v>33143085.161020651</v>
      </c>
      <c r="AD190" s="53">
        <f t="shared" ca="1" si="84"/>
        <v>4058332.8510120395</v>
      </c>
    </row>
    <row r="191" spans="2:30" collapsed="1">
      <c r="B191" s="112" t="s">
        <v>137</v>
      </c>
      <c r="E191" s="53">
        <f>E173+E164+E182</f>
        <v>2561231054.6900001</v>
      </c>
      <c r="F191" s="58"/>
      <c r="G191" s="55" t="str">
        <f>$G$15</f>
        <v>TOTAL</v>
      </c>
      <c r="H191" s="53">
        <f ca="1">H173+H164+H182</f>
        <v>2561231054.6900001</v>
      </c>
      <c r="I191" s="53">
        <f ca="1">I173+I164+I182</f>
        <v>1472955770.8471894</v>
      </c>
      <c r="J191" s="53">
        <f t="shared" ref="J191:AD191" ca="1" si="85">J173+J164+J182</f>
        <v>80963618.982144192</v>
      </c>
      <c r="K191" s="53">
        <f t="shared" ca="1" si="85"/>
        <v>232088956.25821128</v>
      </c>
      <c r="L191" s="53">
        <f t="shared" ca="1" si="85"/>
        <v>6967508.2120999862</v>
      </c>
      <c r="M191" s="53">
        <f t="shared" ca="1" si="85"/>
        <v>683733.81921635731</v>
      </c>
      <c r="N191" s="53">
        <f t="shared" ca="1" si="85"/>
        <v>239740198.28952765</v>
      </c>
      <c r="O191" s="53">
        <f t="shared" ca="1" si="85"/>
        <v>170926558.46396166</v>
      </c>
      <c r="P191" s="53">
        <f t="shared" ca="1" si="85"/>
        <v>28501354.938676659</v>
      </c>
      <c r="Q191" s="53">
        <f t="shared" ca="1" si="85"/>
        <v>9407180.2687333282</v>
      </c>
      <c r="R191" s="53">
        <f t="shared" ca="1" si="85"/>
        <v>361117.73610180966</v>
      </c>
      <c r="S191" s="53">
        <f t="shared" ca="1" si="85"/>
        <v>209196211.40747344</v>
      </c>
      <c r="T191" s="53">
        <f t="shared" ca="1" si="85"/>
        <v>5598513.7486804212</v>
      </c>
      <c r="U191" s="53">
        <f t="shared" ca="1" si="85"/>
        <v>83047382.549756587</v>
      </c>
      <c r="V191" s="53">
        <f t="shared" ca="1" si="85"/>
        <v>330580015.89688414</v>
      </c>
      <c r="W191" s="53">
        <f t="shared" ca="1" si="85"/>
        <v>44857110.038379937</v>
      </c>
      <c r="X191" s="53">
        <f t="shared" ca="1" si="85"/>
        <v>464083022.23370111</v>
      </c>
      <c r="Y191" s="53">
        <f t="shared" ca="1" si="85"/>
        <v>52254093.832454808</v>
      </c>
      <c r="Z191" s="53">
        <f t="shared" ca="1" si="85"/>
        <v>863475.74043405894</v>
      </c>
      <c r="AA191" s="53">
        <f t="shared" ca="1" si="85"/>
        <v>53117569.572888866</v>
      </c>
      <c r="AB191" s="53">
        <f t="shared" ca="1" si="85"/>
        <v>644515.47524563642</v>
      </c>
      <c r="AC191" s="53">
        <f t="shared" ca="1" si="85"/>
        <v>35975230.978061169</v>
      </c>
      <c r="AD191" s="53">
        <f t="shared" ca="1" si="85"/>
        <v>4554916.9037682489</v>
      </c>
    </row>
    <row r="192" spans="2:30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 spans="2:30" hidden="1" outlineLevel="1">
      <c r="F193" s="52" t="str">
        <f>F200</f>
        <v>PROD_DEMAND</v>
      </c>
      <c r="G193" s="55" t="str">
        <f>$G$8</f>
        <v>PRODUCTION</v>
      </c>
      <c r="H193" s="4">
        <f t="shared" ref="H193:H200" si="86">SUBTOTAL(9,I193:AD193)</f>
        <v>-323154088.99999994</v>
      </c>
      <c r="I193" s="5">
        <f>VLOOKUP(CONCATENATE($F193," ",$G193),AllocFactorMatrix,(I$4+1),FALSE)*$E200</f>
        <v>-179417246.50597739</v>
      </c>
      <c r="J193" s="5">
        <f>VLOOKUP(CONCATENATE($F193," ",$G193),AllocFactorMatrix,(J$4+1),FALSE)*$E200</f>
        <v>-8255862.3377248747</v>
      </c>
      <c r="K193" s="5">
        <f>VLOOKUP(CONCATENATE($F193," ",$G193),AllocFactorMatrix,(K$4+1),FALSE)*$E200</f>
        <v>-27197181.030742239</v>
      </c>
      <c r="L193" s="5">
        <f>VLOOKUP(CONCATENATE($F193," ",$G193),AllocFactorMatrix,(L$4+1),FALSE)*$E200</f>
        <v>-679570.72943494923</v>
      </c>
      <c r="M193" s="5">
        <f>VLOOKUP(CONCATENATE($F193," ",$G193),AllocFactorMatrix,(M$4+1),FALSE)*$E200</f>
        <v>-87480.964462396703</v>
      </c>
      <c r="N193" s="5">
        <f t="shared" ref="N193:N200" si="87">SUBTOTAL(9,K193:M193)</f>
        <v>-27964232.724639583</v>
      </c>
      <c r="O193" s="5">
        <f>VLOOKUP(CONCATENATE($F193," ",$G193),AllocFactorMatrix,(O$4+1),FALSE)*$E200</f>
        <v>-20689263.223856498</v>
      </c>
      <c r="P193" s="5">
        <f>VLOOKUP(CONCATENATE($F193," ",$G193),AllocFactorMatrix,(P$4+1),FALSE)*$E200</f>
        <v>-3744795.9555158154</v>
      </c>
      <c r="Q193" s="5">
        <f>VLOOKUP(CONCATENATE($F193," ",$G193),AllocFactorMatrix,(Q$4+1),FALSE)*$E200</f>
        <v>-1448460.6367450757</v>
      </c>
      <c r="R193" s="5">
        <f>VLOOKUP(CONCATENATE($F193," ",$G193),AllocFactorMatrix,(R$4+1),FALSE)*$E200</f>
        <v>-31209.581844901342</v>
      </c>
      <c r="S193" s="5">
        <f>SUBTOTAL(9,O193:R193)</f>
        <v>-25913729.397962291</v>
      </c>
      <c r="T193" s="5">
        <f>VLOOKUP(CONCATENATE($F193," ",$G193),AllocFactorMatrix,(T$4+1),FALSE)*$E200</f>
        <v>-656959.64178887568</v>
      </c>
      <c r="U193" s="5">
        <f>VLOOKUP(CONCATENATE($F193," ",$G193),AllocFactorMatrix,(U$4+1),FALSE)*$E200</f>
        <v>-10459939.547259945</v>
      </c>
      <c r="V193" s="5">
        <f>VLOOKUP(CONCATENATE($F193," ",$G193),AllocFactorMatrix,(V$4+1),FALSE)*$E200</f>
        <v>-56726383.810403354</v>
      </c>
      <c r="W193" s="5">
        <f>VLOOKUP(CONCATENATE($F193," ",$G193),AllocFactorMatrix,(W$4+1),FALSE)*$E200</f>
        <v>-7463641.0389014417</v>
      </c>
      <c r="X193" s="5">
        <f>SUBTOTAL(9,T193:W193)</f>
        <v>-75306924.038353622</v>
      </c>
      <c r="Y193" s="5">
        <f>VLOOKUP(CONCATENATE($F193," ",$G193),AllocFactorMatrix,(Y$4+1),FALSE)*$E200</f>
        <v>-6097727.2753530955</v>
      </c>
      <c r="Z193" s="5">
        <f>VLOOKUP(CONCATENATE($F193," ",$G193),AllocFactorMatrix,(Z$4+1),FALSE)*$E200</f>
        <v>-126751.52247428017</v>
      </c>
      <c r="AA193" s="5">
        <f t="shared" ref="AA193:AA200" si="88">SUBTOTAL(9,Y193:Z193)</f>
        <v>-6224478.7978273761</v>
      </c>
      <c r="AB193" s="5">
        <f>VLOOKUP(CONCATENATE($F193," ",$G193),AllocFactorMatrix,(AB$4+1),FALSE)*$E200</f>
        <v>-71615.197514828338</v>
      </c>
      <c r="AC193" s="5">
        <f>VLOOKUP(CONCATENATE($F193," ",$G193),AllocFactorMatrix,(AC$4+1),FALSE)*$E200</f>
        <v>0</v>
      </c>
      <c r="AD193" s="5">
        <f>VLOOKUP(CONCATENATE($F193," ",$G193),AllocFactorMatrix,(AD$4+1),FALSE)*$E200</f>
        <v>0</v>
      </c>
    </row>
    <row r="194" spans="2:30" hidden="1" outlineLevel="1">
      <c r="F194" s="52" t="str">
        <f>F200</f>
        <v>PROD_DEMAND</v>
      </c>
      <c r="G194" s="55" t="str">
        <f>$G$9</f>
        <v>BULKTRAN</v>
      </c>
      <c r="H194" s="4">
        <f t="shared" si="86"/>
        <v>0</v>
      </c>
      <c r="I194" s="5">
        <f>VLOOKUP(CONCATENATE($F194," ",$G194),AllocFactorMatrix,(I$4+1),FALSE)*$E200</f>
        <v>0</v>
      </c>
      <c r="J194" s="5">
        <f>VLOOKUP(CONCATENATE($F194," ",$G194),AllocFactorMatrix,(J$4+1),FALSE)*$E200</f>
        <v>0</v>
      </c>
      <c r="K194" s="5">
        <f>VLOOKUP(CONCATENATE($F194," ",$G194),AllocFactorMatrix,(K$4+1),FALSE)*$E200</f>
        <v>0</v>
      </c>
      <c r="L194" s="5">
        <f>VLOOKUP(CONCATENATE($F194," ",$G194),AllocFactorMatrix,(L$4+1),FALSE)*$E200</f>
        <v>0</v>
      </c>
      <c r="M194" s="5">
        <f>VLOOKUP(CONCATENATE($F194," ",$G194),AllocFactorMatrix,(M$4+1),FALSE)*$E200</f>
        <v>0</v>
      </c>
      <c r="N194" s="5">
        <f t="shared" si="87"/>
        <v>0</v>
      </c>
      <c r="O194" s="5">
        <f>VLOOKUP(CONCATENATE($F194," ",$G194),AllocFactorMatrix,(O$4+1),FALSE)*$E200</f>
        <v>0</v>
      </c>
      <c r="P194" s="5">
        <f>VLOOKUP(CONCATENATE($F194," ",$G194),AllocFactorMatrix,(P$4+1),FALSE)*$E200</f>
        <v>0</v>
      </c>
      <c r="Q194" s="5">
        <f>VLOOKUP(CONCATENATE($F194," ",$G194),AllocFactorMatrix,(Q$4+1),FALSE)*$E200</f>
        <v>0</v>
      </c>
      <c r="R194" s="5">
        <f>VLOOKUP(CONCATENATE($F194," ",$G194),AllocFactorMatrix,(R$4+1),FALSE)*$E200</f>
        <v>0</v>
      </c>
      <c r="S194" s="5">
        <f t="shared" ref="S194:S200" si="89">SUBTOTAL(9,O194:R194)</f>
        <v>0</v>
      </c>
      <c r="T194" s="5">
        <f>VLOOKUP(CONCATENATE($F194," ",$G194),AllocFactorMatrix,(T$4+1),FALSE)*$E200</f>
        <v>0</v>
      </c>
      <c r="U194" s="5">
        <f>VLOOKUP(CONCATENATE($F194," ",$G194),AllocFactorMatrix,(U$4+1),FALSE)*$E200</f>
        <v>0</v>
      </c>
      <c r="V194" s="5">
        <f>VLOOKUP(CONCATENATE($F194," ",$G194),AllocFactorMatrix,(V$4+1),FALSE)*$E200</f>
        <v>0</v>
      </c>
      <c r="W194" s="5">
        <f>VLOOKUP(CONCATENATE($F194," ",$G194),AllocFactorMatrix,(W$4+1),FALSE)*$E200</f>
        <v>0</v>
      </c>
      <c r="X194" s="5">
        <f t="shared" ref="X194:X200" si="90">SUBTOTAL(9,T194:W194)</f>
        <v>0</v>
      </c>
      <c r="Y194" s="5">
        <f>VLOOKUP(CONCATENATE($F194," ",$G194),AllocFactorMatrix,(Y$4+1),FALSE)*$E200</f>
        <v>0</v>
      </c>
      <c r="Z194" s="5">
        <f>VLOOKUP(CONCATENATE($F194," ",$G194),AllocFactorMatrix,(Z$4+1),FALSE)*$E200</f>
        <v>0</v>
      </c>
      <c r="AA194" s="5">
        <f t="shared" si="88"/>
        <v>0</v>
      </c>
      <c r="AB194" s="5">
        <f>VLOOKUP(CONCATENATE($F194," ",$G194),AllocFactorMatrix,(AB$4+1),FALSE)*$E200</f>
        <v>0</v>
      </c>
      <c r="AC194" s="5">
        <f>VLOOKUP(CONCATENATE($F194," ",$G194),AllocFactorMatrix,(AC$4+1),FALSE)*$E200</f>
        <v>0</v>
      </c>
      <c r="AD194" s="5">
        <f>VLOOKUP(CONCATENATE($F194," ",$G194),AllocFactorMatrix,(AD$4+1),FALSE)*$E200</f>
        <v>0</v>
      </c>
    </row>
    <row r="195" spans="2:30" hidden="1" outlineLevel="1">
      <c r="F195" s="52" t="str">
        <f>F200</f>
        <v>PROD_DEMAND</v>
      </c>
      <c r="G195" s="55" t="str">
        <f>$G$10</f>
        <v>SUBTRAN</v>
      </c>
      <c r="H195" s="4">
        <f t="shared" si="86"/>
        <v>0</v>
      </c>
      <c r="I195" s="5">
        <f>VLOOKUP(CONCATENATE($F195," ",$G195),AllocFactorMatrix,(I$4+1),FALSE)*$E200</f>
        <v>0</v>
      </c>
      <c r="J195" s="5">
        <f>VLOOKUP(CONCATENATE($F195," ",$G195),AllocFactorMatrix,(J$4+1),FALSE)*$E200</f>
        <v>0</v>
      </c>
      <c r="K195" s="5">
        <f>VLOOKUP(CONCATENATE($F195," ",$G195),AllocFactorMatrix,(K$4+1),FALSE)*$E200</f>
        <v>0</v>
      </c>
      <c r="L195" s="5">
        <f>VLOOKUP(CONCATENATE($F195," ",$G195),AllocFactorMatrix,(L$4+1),FALSE)*$E200</f>
        <v>0</v>
      </c>
      <c r="M195" s="5">
        <f>VLOOKUP(CONCATENATE($F195," ",$G195),AllocFactorMatrix,(M$4+1),FALSE)*$E200</f>
        <v>0</v>
      </c>
      <c r="N195" s="5">
        <f t="shared" si="87"/>
        <v>0</v>
      </c>
      <c r="O195" s="5">
        <f>VLOOKUP(CONCATENATE($F195," ",$G195),AllocFactorMatrix,(O$4+1),FALSE)*$E200</f>
        <v>0</v>
      </c>
      <c r="P195" s="5">
        <f>VLOOKUP(CONCATENATE($F195," ",$G195),AllocFactorMatrix,(P$4+1),FALSE)*$E200</f>
        <v>0</v>
      </c>
      <c r="Q195" s="5">
        <f>VLOOKUP(CONCATENATE($F195," ",$G195),AllocFactorMatrix,(Q$4+1),FALSE)*$E200</f>
        <v>0</v>
      </c>
      <c r="R195" s="5">
        <f>VLOOKUP(CONCATENATE($F195," ",$G195),AllocFactorMatrix,(R$4+1),FALSE)*$E200</f>
        <v>0</v>
      </c>
      <c r="S195" s="5">
        <f t="shared" si="89"/>
        <v>0</v>
      </c>
      <c r="T195" s="5">
        <f>VLOOKUP(CONCATENATE($F195," ",$G195),AllocFactorMatrix,(T$4+1),FALSE)*$E200</f>
        <v>0</v>
      </c>
      <c r="U195" s="5">
        <f>VLOOKUP(CONCATENATE($F195," ",$G195),AllocFactorMatrix,(U$4+1),FALSE)*$E200</f>
        <v>0</v>
      </c>
      <c r="V195" s="5">
        <f>VLOOKUP(CONCATENATE($F195," ",$G195),AllocFactorMatrix,(V$4+1),FALSE)*$E200</f>
        <v>0</v>
      </c>
      <c r="W195" s="5">
        <f>VLOOKUP(CONCATENATE($F195," ",$G195),AllocFactorMatrix,(W$4+1),FALSE)*$E200</f>
        <v>0</v>
      </c>
      <c r="X195" s="5">
        <f t="shared" si="90"/>
        <v>0</v>
      </c>
      <c r="Y195" s="5">
        <f>VLOOKUP(CONCATENATE($F195," ",$G195),AllocFactorMatrix,(Y$4+1),FALSE)*$E200</f>
        <v>0</v>
      </c>
      <c r="Z195" s="5">
        <f>VLOOKUP(CONCATENATE($F195," ",$G195),AllocFactorMatrix,(Z$4+1),FALSE)*$E200</f>
        <v>0</v>
      </c>
      <c r="AA195" s="5">
        <f t="shared" si="88"/>
        <v>0</v>
      </c>
      <c r="AB195" s="5">
        <f>VLOOKUP(CONCATENATE($F195," ",$G195),AllocFactorMatrix,(AB$4+1),FALSE)*$E200</f>
        <v>0</v>
      </c>
      <c r="AC195" s="5">
        <f>VLOOKUP(CONCATENATE($F195," ",$G195),AllocFactorMatrix,(AC$4+1),FALSE)*$E200</f>
        <v>0</v>
      </c>
      <c r="AD195" s="5">
        <f>VLOOKUP(CONCATENATE($F195," ",$G195),AllocFactorMatrix,(AD$4+1),FALSE)*$E200</f>
        <v>0</v>
      </c>
    </row>
    <row r="196" spans="2:30" hidden="1" outlineLevel="1">
      <c r="F196" s="52" t="str">
        <f>F200</f>
        <v>PROD_DEMAND</v>
      </c>
      <c r="G196" s="55" t="str">
        <f>$G$11</f>
        <v>DISTPRI</v>
      </c>
      <c r="H196" s="4">
        <f t="shared" si="86"/>
        <v>0</v>
      </c>
      <c r="I196" s="5">
        <f>VLOOKUP(CONCATENATE($F196," ",$G196),AllocFactorMatrix,(I$4+1),FALSE)*$E200</f>
        <v>0</v>
      </c>
      <c r="J196" s="5">
        <f>VLOOKUP(CONCATENATE($F196," ",$G196),AllocFactorMatrix,(J$4+1),FALSE)*$E200</f>
        <v>0</v>
      </c>
      <c r="K196" s="5">
        <f>VLOOKUP(CONCATENATE($F196," ",$G196),AllocFactorMatrix,(K$4+1),FALSE)*$E200</f>
        <v>0</v>
      </c>
      <c r="L196" s="5">
        <f>VLOOKUP(CONCATENATE($F196," ",$G196),AllocFactorMatrix,(L$4+1),FALSE)*$E200</f>
        <v>0</v>
      </c>
      <c r="M196" s="5">
        <f>VLOOKUP(CONCATENATE($F196," ",$G196),AllocFactorMatrix,(M$4+1),FALSE)*$E200</f>
        <v>0</v>
      </c>
      <c r="N196" s="5">
        <f t="shared" si="87"/>
        <v>0</v>
      </c>
      <c r="O196" s="5">
        <f>VLOOKUP(CONCATENATE($F196," ",$G196),AllocFactorMatrix,(O$4+1),FALSE)*$E200</f>
        <v>0</v>
      </c>
      <c r="P196" s="5">
        <f>VLOOKUP(CONCATENATE($F196," ",$G196),AllocFactorMatrix,(P$4+1),FALSE)*$E200</f>
        <v>0</v>
      </c>
      <c r="Q196" s="5">
        <f>VLOOKUP(CONCATENATE($F196," ",$G196),AllocFactorMatrix,(Q$4+1),FALSE)*$E200</f>
        <v>0</v>
      </c>
      <c r="R196" s="5">
        <f>VLOOKUP(CONCATENATE($F196," ",$G196),AllocFactorMatrix,(R$4+1),FALSE)*$E200</f>
        <v>0</v>
      </c>
      <c r="S196" s="5">
        <f t="shared" si="89"/>
        <v>0</v>
      </c>
      <c r="T196" s="5">
        <f>VLOOKUP(CONCATENATE($F196," ",$G196),AllocFactorMatrix,(T$4+1),FALSE)*$E200</f>
        <v>0</v>
      </c>
      <c r="U196" s="5">
        <f>VLOOKUP(CONCATENATE($F196," ",$G196),AllocFactorMatrix,(U$4+1),FALSE)*$E200</f>
        <v>0</v>
      </c>
      <c r="V196" s="5">
        <f>VLOOKUP(CONCATENATE($F196," ",$G196),AllocFactorMatrix,(V$4+1),FALSE)*$E200</f>
        <v>0</v>
      </c>
      <c r="W196" s="5">
        <f>VLOOKUP(CONCATENATE($F196," ",$G196),AllocFactorMatrix,(W$4+1),FALSE)*$E200</f>
        <v>0</v>
      </c>
      <c r="X196" s="5">
        <f t="shared" si="90"/>
        <v>0</v>
      </c>
      <c r="Y196" s="5">
        <f>VLOOKUP(CONCATENATE($F196," ",$G196),AllocFactorMatrix,(Y$4+1),FALSE)*$E200</f>
        <v>0</v>
      </c>
      <c r="Z196" s="5">
        <f>VLOOKUP(CONCATENATE($F196," ",$G196),AllocFactorMatrix,(Z$4+1),FALSE)*$E200</f>
        <v>0</v>
      </c>
      <c r="AA196" s="5">
        <f t="shared" si="88"/>
        <v>0</v>
      </c>
      <c r="AB196" s="5">
        <f>VLOOKUP(CONCATENATE($F196," ",$G196),AllocFactorMatrix,(AB$4+1),FALSE)*$E200</f>
        <v>0</v>
      </c>
      <c r="AC196" s="5">
        <f>VLOOKUP(CONCATENATE($F196," ",$G196),AllocFactorMatrix,(AC$4+1),FALSE)*$E200</f>
        <v>0</v>
      </c>
      <c r="AD196" s="5">
        <f>VLOOKUP(CONCATENATE($F196," ",$G196),AllocFactorMatrix,(AD$4+1),FALSE)*$E200</f>
        <v>0</v>
      </c>
    </row>
    <row r="197" spans="2:30" hidden="1" outlineLevel="1">
      <c r="F197" s="52" t="str">
        <f>F200</f>
        <v>PROD_DEMAND</v>
      </c>
      <c r="G197" s="55" t="str">
        <f>$G$12</f>
        <v>DISTSEC</v>
      </c>
      <c r="H197" s="4">
        <f t="shared" si="86"/>
        <v>0</v>
      </c>
      <c r="I197" s="5">
        <f>VLOOKUP(CONCATENATE($F197," ",$G197),AllocFactorMatrix,(I$4+1),FALSE)*$E200</f>
        <v>0</v>
      </c>
      <c r="J197" s="5">
        <f>VLOOKUP(CONCATENATE($F197," ",$G197),AllocFactorMatrix,(J$4+1),FALSE)*$E200</f>
        <v>0</v>
      </c>
      <c r="K197" s="5">
        <f>VLOOKUP(CONCATENATE($F197," ",$G197),AllocFactorMatrix,(K$4+1),FALSE)*$E200</f>
        <v>0</v>
      </c>
      <c r="L197" s="5">
        <f>VLOOKUP(CONCATENATE($F197," ",$G197),AllocFactorMatrix,(L$4+1),FALSE)*$E200</f>
        <v>0</v>
      </c>
      <c r="M197" s="5">
        <f>VLOOKUP(CONCATENATE($F197," ",$G197),AllocFactorMatrix,(M$4+1),FALSE)*$E200</f>
        <v>0</v>
      </c>
      <c r="N197" s="5">
        <f t="shared" si="87"/>
        <v>0</v>
      </c>
      <c r="O197" s="5">
        <f>VLOOKUP(CONCATENATE($F197," ",$G197),AllocFactorMatrix,(O$4+1),FALSE)*$E200</f>
        <v>0</v>
      </c>
      <c r="P197" s="5">
        <f>VLOOKUP(CONCATENATE($F197," ",$G197),AllocFactorMatrix,(P$4+1),FALSE)*$E200</f>
        <v>0</v>
      </c>
      <c r="Q197" s="5">
        <f>VLOOKUP(CONCATENATE($F197," ",$G197),AllocFactorMatrix,(Q$4+1),FALSE)*$E200</f>
        <v>0</v>
      </c>
      <c r="R197" s="5">
        <f>VLOOKUP(CONCATENATE($F197," ",$G197),AllocFactorMatrix,(R$4+1),FALSE)*$E200</f>
        <v>0</v>
      </c>
      <c r="S197" s="5">
        <f t="shared" si="89"/>
        <v>0</v>
      </c>
      <c r="T197" s="5">
        <f>VLOOKUP(CONCATENATE($F197," ",$G197),AllocFactorMatrix,(T$4+1),FALSE)*$E200</f>
        <v>0</v>
      </c>
      <c r="U197" s="5">
        <f>VLOOKUP(CONCATENATE($F197," ",$G197),AllocFactorMatrix,(U$4+1),FALSE)*$E200</f>
        <v>0</v>
      </c>
      <c r="V197" s="5">
        <f>VLOOKUP(CONCATENATE($F197," ",$G197),AllocFactorMatrix,(V$4+1),FALSE)*$E200</f>
        <v>0</v>
      </c>
      <c r="W197" s="5">
        <f>VLOOKUP(CONCATENATE($F197," ",$G197),AllocFactorMatrix,(W$4+1),FALSE)*$E200</f>
        <v>0</v>
      </c>
      <c r="X197" s="5">
        <f t="shared" si="90"/>
        <v>0</v>
      </c>
      <c r="Y197" s="5">
        <f>VLOOKUP(CONCATENATE($F197," ",$G197),AllocFactorMatrix,(Y$4+1),FALSE)*$E200</f>
        <v>0</v>
      </c>
      <c r="Z197" s="5">
        <f>VLOOKUP(CONCATENATE($F197," ",$G197),AllocFactorMatrix,(Z$4+1),FALSE)*$E200</f>
        <v>0</v>
      </c>
      <c r="AA197" s="5">
        <f t="shared" si="88"/>
        <v>0</v>
      </c>
      <c r="AB197" s="5">
        <f>VLOOKUP(CONCATENATE($F197," ",$G197),AllocFactorMatrix,(AB$4+1),FALSE)*$E200</f>
        <v>0</v>
      </c>
      <c r="AC197" s="5">
        <f>VLOOKUP(CONCATENATE($F197," ",$G197),AllocFactorMatrix,(AC$4+1),FALSE)*$E200</f>
        <v>0</v>
      </c>
      <c r="AD197" s="5">
        <f>VLOOKUP(CONCATENATE($F197," ",$G197),AllocFactorMatrix,(AD$4+1),FALSE)*$E200</f>
        <v>0</v>
      </c>
    </row>
    <row r="198" spans="2:30" hidden="1" outlineLevel="1">
      <c r="F198" s="52" t="str">
        <f>F200</f>
        <v>PROD_DEMAND</v>
      </c>
      <c r="G198" s="55" t="str">
        <f>$G$13</f>
        <v>ENERGY</v>
      </c>
      <c r="H198" s="4">
        <f t="shared" si="86"/>
        <v>0</v>
      </c>
      <c r="I198" s="5">
        <f>VLOOKUP(CONCATENATE($F198," ",$G198),AllocFactorMatrix,(I$4+1),FALSE)*$E200</f>
        <v>0</v>
      </c>
      <c r="J198" s="5">
        <f>VLOOKUP(CONCATENATE($F198," ",$G198),AllocFactorMatrix,(J$4+1),FALSE)*$E200</f>
        <v>0</v>
      </c>
      <c r="K198" s="5">
        <f>VLOOKUP(CONCATENATE($F198," ",$G198),AllocFactorMatrix,(K$4+1),FALSE)*$E200</f>
        <v>0</v>
      </c>
      <c r="L198" s="5">
        <f>VLOOKUP(CONCATENATE($F198," ",$G198),AllocFactorMatrix,(L$4+1),FALSE)*$E200</f>
        <v>0</v>
      </c>
      <c r="M198" s="5">
        <f>VLOOKUP(CONCATENATE($F198," ",$G198),AllocFactorMatrix,(M$4+1),FALSE)*$E200</f>
        <v>0</v>
      </c>
      <c r="N198" s="5">
        <f t="shared" si="87"/>
        <v>0</v>
      </c>
      <c r="O198" s="5">
        <f>VLOOKUP(CONCATENATE($F198," ",$G198),AllocFactorMatrix,(O$4+1),FALSE)*$E200</f>
        <v>0</v>
      </c>
      <c r="P198" s="5">
        <f>VLOOKUP(CONCATENATE($F198," ",$G198),AllocFactorMatrix,(P$4+1),FALSE)*$E200</f>
        <v>0</v>
      </c>
      <c r="Q198" s="5">
        <f>VLOOKUP(CONCATENATE($F198," ",$G198),AllocFactorMatrix,(Q$4+1),FALSE)*$E200</f>
        <v>0</v>
      </c>
      <c r="R198" s="5">
        <f>VLOOKUP(CONCATENATE($F198," ",$G198),AllocFactorMatrix,(R$4+1),FALSE)*$E200</f>
        <v>0</v>
      </c>
      <c r="S198" s="5">
        <f t="shared" si="89"/>
        <v>0</v>
      </c>
      <c r="T198" s="5">
        <f>VLOOKUP(CONCATENATE($F198," ",$G198),AllocFactorMatrix,(T$4+1),FALSE)*$E200</f>
        <v>0</v>
      </c>
      <c r="U198" s="5">
        <f>VLOOKUP(CONCATENATE($F198," ",$G198),AllocFactorMatrix,(U$4+1),FALSE)*$E200</f>
        <v>0</v>
      </c>
      <c r="V198" s="5">
        <f>VLOOKUP(CONCATENATE($F198," ",$G198),AllocFactorMatrix,(V$4+1),FALSE)*$E200</f>
        <v>0</v>
      </c>
      <c r="W198" s="5">
        <f>VLOOKUP(CONCATENATE($F198," ",$G198),AllocFactorMatrix,(W$4+1),FALSE)*$E200</f>
        <v>0</v>
      </c>
      <c r="X198" s="5">
        <f t="shared" si="90"/>
        <v>0</v>
      </c>
      <c r="Y198" s="5">
        <f>VLOOKUP(CONCATENATE($F198," ",$G198),AllocFactorMatrix,(Y$4+1),FALSE)*$E200</f>
        <v>0</v>
      </c>
      <c r="Z198" s="5">
        <f>VLOOKUP(CONCATENATE($F198," ",$G198),AllocFactorMatrix,(Z$4+1),FALSE)*$E200</f>
        <v>0</v>
      </c>
      <c r="AA198" s="5">
        <f t="shared" si="88"/>
        <v>0</v>
      </c>
      <c r="AB198" s="5">
        <f>VLOOKUP(CONCATENATE($F198," ",$G198),AllocFactorMatrix,(AB$4+1),FALSE)*$E200</f>
        <v>0</v>
      </c>
      <c r="AC198" s="5">
        <f>VLOOKUP(CONCATENATE($F198," ",$G198),AllocFactorMatrix,(AC$4+1),FALSE)*$E200</f>
        <v>0</v>
      </c>
      <c r="AD198" s="5">
        <f>VLOOKUP(CONCATENATE($F198," ",$G198),AllocFactorMatrix,(AD$4+1),FALSE)*$E200</f>
        <v>0</v>
      </c>
    </row>
    <row r="199" spans="2:30" hidden="1" outlineLevel="1">
      <c r="F199" s="52" t="str">
        <f>F200</f>
        <v>PROD_DEMAND</v>
      </c>
      <c r="G199" s="55" t="str">
        <f>$G$14</f>
        <v>CUSTOMER</v>
      </c>
      <c r="H199" s="4">
        <f t="shared" si="86"/>
        <v>0</v>
      </c>
      <c r="I199" s="5">
        <f>VLOOKUP(CONCATENATE($F199," ",$G199),AllocFactorMatrix,(I$4+1),FALSE)*$E200</f>
        <v>0</v>
      </c>
      <c r="J199" s="5">
        <f>VLOOKUP(CONCATENATE($F199," ",$G199),AllocFactorMatrix,(J$4+1),FALSE)*$E200</f>
        <v>0</v>
      </c>
      <c r="K199" s="5">
        <f>VLOOKUP(CONCATENATE($F199," ",$G199),AllocFactorMatrix,(K$4+1),FALSE)*$E200</f>
        <v>0</v>
      </c>
      <c r="L199" s="5">
        <f>VLOOKUP(CONCATENATE($F199," ",$G199),AllocFactorMatrix,(L$4+1),FALSE)*$E200</f>
        <v>0</v>
      </c>
      <c r="M199" s="5">
        <f>VLOOKUP(CONCATENATE($F199," ",$G199),AllocFactorMatrix,(M$4+1),FALSE)*$E200</f>
        <v>0</v>
      </c>
      <c r="N199" s="5">
        <f t="shared" si="87"/>
        <v>0</v>
      </c>
      <c r="O199" s="5">
        <f>VLOOKUP(CONCATENATE($F199," ",$G199),AllocFactorMatrix,(O$4+1),FALSE)*$E200</f>
        <v>0</v>
      </c>
      <c r="P199" s="5">
        <f>VLOOKUP(CONCATENATE($F199," ",$G199),AllocFactorMatrix,(P$4+1),FALSE)*$E200</f>
        <v>0</v>
      </c>
      <c r="Q199" s="5">
        <f>VLOOKUP(CONCATENATE($F199," ",$G199),AllocFactorMatrix,(Q$4+1),FALSE)*$E200</f>
        <v>0</v>
      </c>
      <c r="R199" s="5">
        <f>VLOOKUP(CONCATENATE($F199," ",$G199),AllocFactorMatrix,(R$4+1),FALSE)*$E200</f>
        <v>0</v>
      </c>
      <c r="S199" s="5">
        <f t="shared" si="89"/>
        <v>0</v>
      </c>
      <c r="T199" s="5">
        <f>VLOOKUP(CONCATENATE($F199," ",$G199),AllocFactorMatrix,(T$4+1),FALSE)*$E200</f>
        <v>0</v>
      </c>
      <c r="U199" s="5">
        <f>VLOOKUP(CONCATENATE($F199," ",$G199),AllocFactorMatrix,(U$4+1),FALSE)*$E200</f>
        <v>0</v>
      </c>
      <c r="V199" s="5">
        <f>VLOOKUP(CONCATENATE($F199," ",$G199),AllocFactorMatrix,(V$4+1),FALSE)*$E200</f>
        <v>0</v>
      </c>
      <c r="W199" s="5">
        <f>VLOOKUP(CONCATENATE($F199," ",$G199),AllocFactorMatrix,(W$4+1),FALSE)*$E200</f>
        <v>0</v>
      </c>
      <c r="X199" s="5">
        <f t="shared" si="90"/>
        <v>0</v>
      </c>
      <c r="Y199" s="5">
        <f>VLOOKUP(CONCATENATE($F199," ",$G199),AllocFactorMatrix,(Y$4+1),FALSE)*$E200</f>
        <v>0</v>
      </c>
      <c r="Z199" s="5">
        <f>VLOOKUP(CONCATENATE($F199," ",$G199),AllocFactorMatrix,(Z$4+1),FALSE)*$E200</f>
        <v>0</v>
      </c>
      <c r="AA199" s="5">
        <f t="shared" si="88"/>
        <v>0</v>
      </c>
      <c r="AB199" s="5">
        <f>VLOOKUP(CONCATENATE($F199," ",$G199),AllocFactorMatrix,(AB$4+1),FALSE)*$E200</f>
        <v>0</v>
      </c>
      <c r="AC199" s="5">
        <f>VLOOKUP(CONCATENATE($F199," ",$G199),AllocFactorMatrix,(AC$4+1),FALSE)*$E200</f>
        <v>0</v>
      </c>
      <c r="AD199" s="5">
        <f>VLOOKUP(CONCATENATE($F199," ",$G199),AllocFactorMatrix,(AD$4+1),FALSE)*$E200</f>
        <v>0</v>
      </c>
    </row>
    <row r="200" spans="2:30" collapsed="1">
      <c r="B200" s="55"/>
      <c r="D200" s="109" t="s">
        <v>671</v>
      </c>
      <c r="E200" s="61">
        <v>-323154089</v>
      </c>
      <c r="F200" s="10" t="s">
        <v>30</v>
      </c>
      <c r="G200" s="55" t="str">
        <f>$G$15</f>
        <v>TOTAL</v>
      </c>
      <c r="H200" s="4">
        <f t="shared" si="86"/>
        <v>-323154088.99999994</v>
      </c>
      <c r="I200" s="5">
        <f>VLOOKUP(CONCATENATE($F200," ",$G200),AllocFactorMatrix,(I$4+1),FALSE)*$E200</f>
        <v>-179417246.50597739</v>
      </c>
      <c r="J200" s="5">
        <f>VLOOKUP(CONCATENATE($F200," ",$G200),AllocFactorMatrix,(J$4+1),FALSE)*$E200</f>
        <v>-8255862.3377248747</v>
      </c>
      <c r="K200" s="5">
        <f>VLOOKUP(CONCATENATE($F200," ",$G200),AllocFactorMatrix,(K$4+1),FALSE)*$E200</f>
        <v>-27197181.030742239</v>
      </c>
      <c r="L200" s="5">
        <f>VLOOKUP(CONCATENATE($F200," ",$G200),AllocFactorMatrix,(L$4+1),FALSE)*$E200</f>
        <v>-679570.72943494923</v>
      </c>
      <c r="M200" s="5">
        <f>VLOOKUP(CONCATENATE($F200," ",$G200),AllocFactorMatrix,(M$4+1),FALSE)*$E200</f>
        <v>-87480.964462396703</v>
      </c>
      <c r="N200" s="5">
        <f t="shared" si="87"/>
        <v>-27964232.724639583</v>
      </c>
      <c r="O200" s="5">
        <f>VLOOKUP(CONCATENATE($F200," ",$G200),AllocFactorMatrix,(O$4+1),FALSE)*$E200</f>
        <v>-20689263.223856498</v>
      </c>
      <c r="P200" s="5">
        <f>VLOOKUP(CONCATENATE($F200," ",$G200),AllocFactorMatrix,(P$4+1),FALSE)*$E200</f>
        <v>-3744795.9555158154</v>
      </c>
      <c r="Q200" s="5">
        <f>VLOOKUP(CONCATENATE($F200," ",$G200),AllocFactorMatrix,(Q$4+1),FALSE)*$E200</f>
        <v>-1448460.6367450757</v>
      </c>
      <c r="R200" s="5">
        <f>VLOOKUP(CONCATENATE($F200," ",$G200),AllocFactorMatrix,(R$4+1),FALSE)*$E200</f>
        <v>-31209.581844901342</v>
      </c>
      <c r="S200" s="5">
        <f t="shared" si="89"/>
        <v>-25913729.397962291</v>
      </c>
      <c r="T200" s="5">
        <f>VLOOKUP(CONCATENATE($F200," ",$G200),AllocFactorMatrix,(T$4+1),FALSE)*$E200</f>
        <v>-656959.64178887568</v>
      </c>
      <c r="U200" s="5">
        <f>VLOOKUP(CONCATENATE($F200," ",$G200),AllocFactorMatrix,(U$4+1),FALSE)*$E200</f>
        <v>-10459939.547259945</v>
      </c>
      <c r="V200" s="5">
        <f>VLOOKUP(CONCATENATE($F200," ",$G200),AllocFactorMatrix,(V$4+1),FALSE)*$E200</f>
        <v>-56726383.810403354</v>
      </c>
      <c r="W200" s="5">
        <f>VLOOKUP(CONCATENATE($F200," ",$G200),AllocFactorMatrix,(W$4+1),FALSE)*$E200</f>
        <v>-7463641.0389014417</v>
      </c>
      <c r="X200" s="5">
        <f t="shared" si="90"/>
        <v>-75306924.038353622</v>
      </c>
      <c r="Y200" s="5">
        <f>VLOOKUP(CONCATENATE($F200," ",$G200),AllocFactorMatrix,(Y$4+1),FALSE)*$E200</f>
        <v>-6097727.2753530955</v>
      </c>
      <c r="Z200" s="5">
        <f>VLOOKUP(CONCATENATE($F200," ",$G200),AllocFactorMatrix,(Z$4+1),FALSE)*$E200</f>
        <v>-126751.52247428017</v>
      </c>
      <c r="AA200" s="5">
        <f t="shared" si="88"/>
        <v>-6224478.7978273761</v>
      </c>
      <c r="AB200" s="5">
        <f>VLOOKUP(CONCATENATE($F200," ",$G200),AllocFactorMatrix,(AB$4+1),FALSE)*$E200</f>
        <v>-71615.197514828338</v>
      </c>
      <c r="AC200" s="5">
        <f>VLOOKUP(CONCATENATE($F200," ",$G200),AllocFactorMatrix,(AC$4+1),FALSE)*$E200</f>
        <v>0</v>
      </c>
      <c r="AD200" s="5">
        <f>VLOOKUP(CONCATENATE($F200," ",$G200),AllocFactorMatrix,(AD$4+1),FALSE)*$E200</f>
        <v>0</v>
      </c>
    </row>
    <row r="201" spans="2:30" hidden="1" outlineLevel="1">
      <c r="F201" s="3"/>
      <c r="G201" s="55" t="str">
        <f>$G$8</f>
        <v>PRODUCTION</v>
      </c>
      <c r="H201" s="58">
        <f t="shared" ref="H201:AD201" si="91">+H193</f>
        <v>-323154088.99999994</v>
      </c>
      <c r="I201" s="58">
        <f t="shared" si="91"/>
        <v>-179417246.50597739</v>
      </c>
      <c r="J201" s="58">
        <f t="shared" si="91"/>
        <v>-8255862.3377248747</v>
      </c>
      <c r="K201" s="58">
        <f t="shared" si="91"/>
        <v>-27197181.030742239</v>
      </c>
      <c r="L201" s="58">
        <f t="shared" si="91"/>
        <v>-679570.72943494923</v>
      </c>
      <c r="M201" s="58">
        <f t="shared" si="91"/>
        <v>-87480.964462396703</v>
      </c>
      <c r="N201" s="58">
        <f t="shared" si="91"/>
        <v>-27964232.724639583</v>
      </c>
      <c r="O201" s="58">
        <f t="shared" si="91"/>
        <v>-20689263.223856498</v>
      </c>
      <c r="P201" s="58">
        <f t="shared" si="91"/>
        <v>-3744795.9555158154</v>
      </c>
      <c r="Q201" s="58">
        <f t="shared" si="91"/>
        <v>-1448460.6367450757</v>
      </c>
      <c r="R201" s="58">
        <f t="shared" si="91"/>
        <v>-31209.581844901342</v>
      </c>
      <c r="S201" s="58">
        <f t="shared" si="91"/>
        <v>-25913729.397962291</v>
      </c>
      <c r="T201" s="58">
        <f t="shared" si="91"/>
        <v>-656959.64178887568</v>
      </c>
      <c r="U201" s="58">
        <f t="shared" si="91"/>
        <v>-10459939.547259945</v>
      </c>
      <c r="V201" s="58">
        <f t="shared" si="91"/>
        <v>-56726383.810403354</v>
      </c>
      <c r="W201" s="58">
        <f t="shared" si="91"/>
        <v>-7463641.0389014417</v>
      </c>
      <c r="X201" s="58">
        <f t="shared" si="91"/>
        <v>-75306924.038353622</v>
      </c>
      <c r="Y201" s="58">
        <f t="shared" si="91"/>
        <v>-6097727.2753530955</v>
      </c>
      <c r="Z201" s="58">
        <f t="shared" si="91"/>
        <v>-126751.52247428017</v>
      </c>
      <c r="AA201" s="58">
        <f t="shared" si="91"/>
        <v>-6224478.7978273761</v>
      </c>
      <c r="AB201" s="58">
        <f t="shared" si="91"/>
        <v>-71615.197514828338</v>
      </c>
      <c r="AC201" s="58">
        <f t="shared" si="91"/>
        <v>0</v>
      </c>
      <c r="AD201" s="58">
        <f t="shared" si="91"/>
        <v>0</v>
      </c>
    </row>
    <row r="202" spans="2:30" hidden="1" outlineLevel="1">
      <c r="F202" s="3"/>
      <c r="G202" s="55" t="str">
        <f>$G$9</f>
        <v>BULKTRAN</v>
      </c>
      <c r="H202" s="58">
        <f t="shared" ref="H202:AD202" si="92">+H194</f>
        <v>0</v>
      </c>
      <c r="I202" s="58">
        <f t="shared" si="92"/>
        <v>0</v>
      </c>
      <c r="J202" s="58">
        <f t="shared" si="92"/>
        <v>0</v>
      </c>
      <c r="K202" s="58">
        <f t="shared" si="92"/>
        <v>0</v>
      </c>
      <c r="L202" s="58">
        <f t="shared" si="92"/>
        <v>0</v>
      </c>
      <c r="M202" s="58">
        <f t="shared" si="92"/>
        <v>0</v>
      </c>
      <c r="N202" s="58">
        <f t="shared" si="92"/>
        <v>0</v>
      </c>
      <c r="O202" s="58">
        <f t="shared" si="92"/>
        <v>0</v>
      </c>
      <c r="P202" s="58">
        <f t="shared" si="92"/>
        <v>0</v>
      </c>
      <c r="Q202" s="58">
        <f t="shared" si="92"/>
        <v>0</v>
      </c>
      <c r="R202" s="58">
        <f t="shared" si="92"/>
        <v>0</v>
      </c>
      <c r="S202" s="58">
        <f t="shared" si="92"/>
        <v>0</v>
      </c>
      <c r="T202" s="58">
        <f t="shared" si="92"/>
        <v>0</v>
      </c>
      <c r="U202" s="58">
        <f t="shared" si="92"/>
        <v>0</v>
      </c>
      <c r="V202" s="58">
        <f t="shared" si="92"/>
        <v>0</v>
      </c>
      <c r="W202" s="58">
        <f t="shared" si="92"/>
        <v>0</v>
      </c>
      <c r="X202" s="58">
        <f t="shared" si="92"/>
        <v>0</v>
      </c>
      <c r="Y202" s="58">
        <f t="shared" si="92"/>
        <v>0</v>
      </c>
      <c r="Z202" s="58">
        <f t="shared" si="92"/>
        <v>0</v>
      </c>
      <c r="AA202" s="58">
        <f t="shared" si="92"/>
        <v>0</v>
      </c>
      <c r="AB202" s="58">
        <f t="shared" si="92"/>
        <v>0</v>
      </c>
      <c r="AC202" s="58">
        <f t="shared" si="92"/>
        <v>0</v>
      </c>
      <c r="AD202" s="58">
        <f t="shared" si="92"/>
        <v>0</v>
      </c>
    </row>
    <row r="203" spans="2:30" hidden="1" outlineLevel="1">
      <c r="F203" s="3"/>
      <c r="G203" s="55" t="str">
        <f>$G$10</f>
        <v>SUBTRAN</v>
      </c>
      <c r="H203" s="58">
        <f t="shared" ref="H203:AD203" si="93">+H195</f>
        <v>0</v>
      </c>
      <c r="I203" s="58">
        <f t="shared" si="93"/>
        <v>0</v>
      </c>
      <c r="J203" s="58">
        <f t="shared" si="93"/>
        <v>0</v>
      </c>
      <c r="K203" s="58">
        <f t="shared" si="93"/>
        <v>0</v>
      </c>
      <c r="L203" s="58">
        <f t="shared" si="93"/>
        <v>0</v>
      </c>
      <c r="M203" s="58">
        <f t="shared" si="93"/>
        <v>0</v>
      </c>
      <c r="N203" s="58">
        <f t="shared" si="93"/>
        <v>0</v>
      </c>
      <c r="O203" s="58">
        <f t="shared" si="93"/>
        <v>0</v>
      </c>
      <c r="P203" s="58">
        <f t="shared" si="93"/>
        <v>0</v>
      </c>
      <c r="Q203" s="58">
        <f t="shared" si="93"/>
        <v>0</v>
      </c>
      <c r="R203" s="58">
        <f t="shared" si="93"/>
        <v>0</v>
      </c>
      <c r="S203" s="58">
        <f t="shared" si="93"/>
        <v>0</v>
      </c>
      <c r="T203" s="58">
        <f t="shared" si="93"/>
        <v>0</v>
      </c>
      <c r="U203" s="58">
        <f t="shared" si="93"/>
        <v>0</v>
      </c>
      <c r="V203" s="58">
        <f t="shared" si="93"/>
        <v>0</v>
      </c>
      <c r="W203" s="58">
        <f t="shared" si="93"/>
        <v>0</v>
      </c>
      <c r="X203" s="58">
        <f t="shared" si="93"/>
        <v>0</v>
      </c>
      <c r="Y203" s="58">
        <f t="shared" si="93"/>
        <v>0</v>
      </c>
      <c r="Z203" s="58">
        <f t="shared" si="93"/>
        <v>0</v>
      </c>
      <c r="AA203" s="58">
        <f t="shared" si="93"/>
        <v>0</v>
      </c>
      <c r="AB203" s="58">
        <f t="shared" si="93"/>
        <v>0</v>
      </c>
      <c r="AC203" s="58">
        <f t="shared" si="93"/>
        <v>0</v>
      </c>
      <c r="AD203" s="58">
        <f t="shared" si="93"/>
        <v>0</v>
      </c>
    </row>
    <row r="204" spans="2:30" hidden="1" outlineLevel="1">
      <c r="F204" s="3"/>
      <c r="G204" s="55" t="str">
        <f>$G$11</f>
        <v>DISTPRI</v>
      </c>
      <c r="H204" s="58">
        <f t="shared" ref="H204:AD204" si="94">+H196</f>
        <v>0</v>
      </c>
      <c r="I204" s="58">
        <f t="shared" si="94"/>
        <v>0</v>
      </c>
      <c r="J204" s="58">
        <f t="shared" si="94"/>
        <v>0</v>
      </c>
      <c r="K204" s="58">
        <f t="shared" si="94"/>
        <v>0</v>
      </c>
      <c r="L204" s="58">
        <f t="shared" si="94"/>
        <v>0</v>
      </c>
      <c r="M204" s="58">
        <f t="shared" si="94"/>
        <v>0</v>
      </c>
      <c r="N204" s="58">
        <f t="shared" si="94"/>
        <v>0</v>
      </c>
      <c r="O204" s="58">
        <f t="shared" si="94"/>
        <v>0</v>
      </c>
      <c r="P204" s="58">
        <f t="shared" si="94"/>
        <v>0</v>
      </c>
      <c r="Q204" s="58">
        <f t="shared" si="94"/>
        <v>0</v>
      </c>
      <c r="R204" s="58">
        <f t="shared" si="94"/>
        <v>0</v>
      </c>
      <c r="S204" s="58">
        <f t="shared" si="94"/>
        <v>0</v>
      </c>
      <c r="T204" s="58">
        <f t="shared" si="94"/>
        <v>0</v>
      </c>
      <c r="U204" s="58">
        <f t="shared" si="94"/>
        <v>0</v>
      </c>
      <c r="V204" s="58">
        <f t="shared" si="94"/>
        <v>0</v>
      </c>
      <c r="W204" s="58">
        <f t="shared" si="94"/>
        <v>0</v>
      </c>
      <c r="X204" s="58">
        <f t="shared" si="94"/>
        <v>0</v>
      </c>
      <c r="Y204" s="58">
        <f t="shared" si="94"/>
        <v>0</v>
      </c>
      <c r="Z204" s="58">
        <f t="shared" si="94"/>
        <v>0</v>
      </c>
      <c r="AA204" s="58">
        <f t="shared" si="94"/>
        <v>0</v>
      </c>
      <c r="AB204" s="58">
        <f t="shared" si="94"/>
        <v>0</v>
      </c>
      <c r="AC204" s="58">
        <f t="shared" si="94"/>
        <v>0</v>
      </c>
      <c r="AD204" s="58">
        <f t="shared" si="94"/>
        <v>0</v>
      </c>
    </row>
    <row r="205" spans="2:30" hidden="1" outlineLevel="1">
      <c r="F205" s="3"/>
      <c r="G205" s="55" t="str">
        <f>$G$12</f>
        <v>DISTSEC</v>
      </c>
      <c r="H205" s="58">
        <f t="shared" ref="H205:AD205" si="95">+H197</f>
        <v>0</v>
      </c>
      <c r="I205" s="58">
        <f t="shared" si="95"/>
        <v>0</v>
      </c>
      <c r="J205" s="58">
        <f t="shared" si="95"/>
        <v>0</v>
      </c>
      <c r="K205" s="58">
        <f t="shared" si="95"/>
        <v>0</v>
      </c>
      <c r="L205" s="58">
        <f t="shared" si="95"/>
        <v>0</v>
      </c>
      <c r="M205" s="58">
        <f t="shared" si="95"/>
        <v>0</v>
      </c>
      <c r="N205" s="58">
        <f t="shared" si="95"/>
        <v>0</v>
      </c>
      <c r="O205" s="58">
        <f t="shared" si="95"/>
        <v>0</v>
      </c>
      <c r="P205" s="58">
        <f t="shared" si="95"/>
        <v>0</v>
      </c>
      <c r="Q205" s="58">
        <f t="shared" si="95"/>
        <v>0</v>
      </c>
      <c r="R205" s="58">
        <f t="shared" si="95"/>
        <v>0</v>
      </c>
      <c r="S205" s="58">
        <f t="shared" si="95"/>
        <v>0</v>
      </c>
      <c r="T205" s="58">
        <f t="shared" si="95"/>
        <v>0</v>
      </c>
      <c r="U205" s="58">
        <f t="shared" si="95"/>
        <v>0</v>
      </c>
      <c r="V205" s="58">
        <f t="shared" si="95"/>
        <v>0</v>
      </c>
      <c r="W205" s="58">
        <f t="shared" si="95"/>
        <v>0</v>
      </c>
      <c r="X205" s="58">
        <f t="shared" si="95"/>
        <v>0</v>
      </c>
      <c r="Y205" s="58">
        <f t="shared" si="95"/>
        <v>0</v>
      </c>
      <c r="Z205" s="58">
        <f t="shared" si="95"/>
        <v>0</v>
      </c>
      <c r="AA205" s="58">
        <f t="shared" si="95"/>
        <v>0</v>
      </c>
      <c r="AB205" s="58">
        <f t="shared" si="95"/>
        <v>0</v>
      </c>
      <c r="AC205" s="58">
        <f t="shared" si="95"/>
        <v>0</v>
      </c>
      <c r="AD205" s="58">
        <f t="shared" si="95"/>
        <v>0</v>
      </c>
    </row>
    <row r="206" spans="2:30" hidden="1" outlineLevel="1">
      <c r="F206" s="3"/>
      <c r="G206" s="55" t="str">
        <f>$G$13</f>
        <v>ENERGY</v>
      </c>
      <c r="H206" s="58">
        <f t="shared" ref="H206:AD206" si="96">+H198</f>
        <v>0</v>
      </c>
      <c r="I206" s="58">
        <f t="shared" si="96"/>
        <v>0</v>
      </c>
      <c r="J206" s="58">
        <f t="shared" si="96"/>
        <v>0</v>
      </c>
      <c r="K206" s="58">
        <f t="shared" si="96"/>
        <v>0</v>
      </c>
      <c r="L206" s="58">
        <f t="shared" si="96"/>
        <v>0</v>
      </c>
      <c r="M206" s="58">
        <f t="shared" si="96"/>
        <v>0</v>
      </c>
      <c r="N206" s="58">
        <f t="shared" si="96"/>
        <v>0</v>
      </c>
      <c r="O206" s="58">
        <f t="shared" si="96"/>
        <v>0</v>
      </c>
      <c r="P206" s="58">
        <f t="shared" si="96"/>
        <v>0</v>
      </c>
      <c r="Q206" s="58">
        <f t="shared" si="96"/>
        <v>0</v>
      </c>
      <c r="R206" s="58">
        <f t="shared" si="96"/>
        <v>0</v>
      </c>
      <c r="S206" s="58">
        <f t="shared" si="96"/>
        <v>0</v>
      </c>
      <c r="T206" s="58">
        <f t="shared" si="96"/>
        <v>0</v>
      </c>
      <c r="U206" s="58">
        <f t="shared" si="96"/>
        <v>0</v>
      </c>
      <c r="V206" s="58">
        <f t="shared" si="96"/>
        <v>0</v>
      </c>
      <c r="W206" s="58">
        <f t="shared" si="96"/>
        <v>0</v>
      </c>
      <c r="X206" s="58">
        <f t="shared" si="96"/>
        <v>0</v>
      </c>
      <c r="Y206" s="58">
        <f t="shared" si="96"/>
        <v>0</v>
      </c>
      <c r="Z206" s="58">
        <f t="shared" si="96"/>
        <v>0</v>
      </c>
      <c r="AA206" s="58">
        <f t="shared" si="96"/>
        <v>0</v>
      </c>
      <c r="AB206" s="58">
        <f t="shared" si="96"/>
        <v>0</v>
      </c>
      <c r="AC206" s="58">
        <f t="shared" si="96"/>
        <v>0</v>
      </c>
      <c r="AD206" s="58">
        <f t="shared" si="96"/>
        <v>0</v>
      </c>
    </row>
    <row r="207" spans="2:30" hidden="1" outlineLevel="1">
      <c r="F207" s="3"/>
      <c r="G207" s="55" t="str">
        <f>$G$14</f>
        <v>CUSTOMER</v>
      </c>
      <c r="H207" s="58">
        <f t="shared" ref="H207:AD207" si="97">+H199</f>
        <v>0</v>
      </c>
      <c r="I207" s="58">
        <f t="shared" si="97"/>
        <v>0</v>
      </c>
      <c r="J207" s="58">
        <f t="shared" si="97"/>
        <v>0</v>
      </c>
      <c r="K207" s="58">
        <f t="shared" si="97"/>
        <v>0</v>
      </c>
      <c r="L207" s="58">
        <f t="shared" si="97"/>
        <v>0</v>
      </c>
      <c r="M207" s="58">
        <f t="shared" si="97"/>
        <v>0</v>
      </c>
      <c r="N207" s="58">
        <f t="shared" si="97"/>
        <v>0</v>
      </c>
      <c r="O207" s="58">
        <f t="shared" si="97"/>
        <v>0</v>
      </c>
      <c r="P207" s="58">
        <f t="shared" si="97"/>
        <v>0</v>
      </c>
      <c r="Q207" s="58">
        <f t="shared" si="97"/>
        <v>0</v>
      </c>
      <c r="R207" s="58">
        <f t="shared" si="97"/>
        <v>0</v>
      </c>
      <c r="S207" s="58">
        <f t="shared" si="97"/>
        <v>0</v>
      </c>
      <c r="T207" s="58">
        <f t="shared" si="97"/>
        <v>0</v>
      </c>
      <c r="U207" s="58">
        <f t="shared" si="97"/>
        <v>0</v>
      </c>
      <c r="V207" s="58">
        <f t="shared" si="97"/>
        <v>0</v>
      </c>
      <c r="W207" s="58">
        <f t="shared" si="97"/>
        <v>0</v>
      </c>
      <c r="X207" s="58">
        <f t="shared" si="97"/>
        <v>0</v>
      </c>
      <c r="Y207" s="58">
        <f t="shared" si="97"/>
        <v>0</v>
      </c>
      <c r="Z207" s="58">
        <f t="shared" si="97"/>
        <v>0</v>
      </c>
      <c r="AA207" s="58">
        <f t="shared" si="97"/>
        <v>0</v>
      </c>
      <c r="AB207" s="58">
        <f t="shared" si="97"/>
        <v>0</v>
      </c>
      <c r="AC207" s="58">
        <f t="shared" si="97"/>
        <v>0</v>
      </c>
      <c r="AD207" s="58">
        <f t="shared" si="97"/>
        <v>0</v>
      </c>
    </row>
    <row r="208" spans="2:30" collapsed="1">
      <c r="B208" s="55"/>
      <c r="C208" s="55" t="s">
        <v>334</v>
      </c>
      <c r="D208" s="7"/>
      <c r="E208" s="11">
        <f>+E200</f>
        <v>-323154089</v>
      </c>
      <c r="F208" s="11"/>
      <c r="G208" s="55" t="str">
        <f>$G$15</f>
        <v>TOTAL</v>
      </c>
      <c r="H208" s="58">
        <f t="shared" ref="H208:AD208" si="98">+H200</f>
        <v>-323154088.99999994</v>
      </c>
      <c r="I208" s="58">
        <f t="shared" si="98"/>
        <v>-179417246.50597739</v>
      </c>
      <c r="J208" s="58">
        <f t="shared" si="98"/>
        <v>-8255862.3377248747</v>
      </c>
      <c r="K208" s="58">
        <f t="shared" si="98"/>
        <v>-27197181.030742239</v>
      </c>
      <c r="L208" s="58">
        <f t="shared" si="98"/>
        <v>-679570.72943494923</v>
      </c>
      <c r="M208" s="58">
        <f t="shared" si="98"/>
        <v>-87480.964462396703</v>
      </c>
      <c r="N208" s="58">
        <f t="shared" si="98"/>
        <v>-27964232.724639583</v>
      </c>
      <c r="O208" s="58">
        <f t="shared" si="98"/>
        <v>-20689263.223856498</v>
      </c>
      <c r="P208" s="58">
        <f t="shared" si="98"/>
        <v>-3744795.9555158154</v>
      </c>
      <c r="Q208" s="58">
        <f t="shared" si="98"/>
        <v>-1448460.6367450757</v>
      </c>
      <c r="R208" s="58">
        <f t="shared" si="98"/>
        <v>-31209.581844901342</v>
      </c>
      <c r="S208" s="58">
        <f t="shared" si="98"/>
        <v>-25913729.397962291</v>
      </c>
      <c r="T208" s="58">
        <f t="shared" si="98"/>
        <v>-656959.64178887568</v>
      </c>
      <c r="U208" s="58">
        <f t="shared" si="98"/>
        <v>-10459939.547259945</v>
      </c>
      <c r="V208" s="58">
        <f t="shared" si="98"/>
        <v>-56726383.810403354</v>
      </c>
      <c r="W208" s="58">
        <f t="shared" si="98"/>
        <v>-7463641.0389014417</v>
      </c>
      <c r="X208" s="58">
        <f t="shared" si="98"/>
        <v>-75306924.038353622</v>
      </c>
      <c r="Y208" s="58">
        <f t="shared" si="98"/>
        <v>-6097727.2753530955</v>
      </c>
      <c r="Z208" s="58">
        <f t="shared" si="98"/>
        <v>-126751.52247428017</v>
      </c>
      <c r="AA208" s="58">
        <f t="shared" si="98"/>
        <v>-6224478.7978273761</v>
      </c>
      <c r="AB208" s="58">
        <f t="shared" si="98"/>
        <v>-71615.197514828338</v>
      </c>
      <c r="AC208" s="58">
        <f t="shared" si="98"/>
        <v>0</v>
      </c>
      <c r="AD208" s="58">
        <f t="shared" si="98"/>
        <v>0</v>
      </c>
    </row>
    <row r="209" spans="2:30">
      <c r="F209" s="53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2:30" hidden="1" outlineLevel="1">
      <c r="E210" s="11"/>
      <c r="F210" s="11"/>
      <c r="G210" s="55" t="str">
        <f>$G$8</f>
        <v>PRODUCTION</v>
      </c>
      <c r="H210" s="4">
        <f t="shared" ref="H210:AD210" ca="1" si="99">+H201+H184</f>
        <v>862008088.64159274</v>
      </c>
      <c r="I210" s="4">
        <f t="shared" ca="1" si="99"/>
        <v>478592482.64054954</v>
      </c>
      <c r="J210" s="4">
        <f t="shared" ca="1" si="99"/>
        <v>22022373.709869202</v>
      </c>
      <c r="K210" s="4">
        <f t="shared" ca="1" si="99"/>
        <v>72548022.243189082</v>
      </c>
      <c r="L210" s="4">
        <f t="shared" ca="1" si="99"/>
        <v>1812743.4729040167</v>
      </c>
      <c r="M210" s="4">
        <f t="shared" ca="1" si="99"/>
        <v>233353.99902290484</v>
      </c>
      <c r="N210" s="4">
        <f t="shared" ca="1" si="99"/>
        <v>74594119.715116009</v>
      </c>
      <c r="O210" s="4">
        <f t="shared" ca="1" si="99"/>
        <v>55188261.123935029</v>
      </c>
      <c r="P210" s="4">
        <f t="shared" ca="1" si="99"/>
        <v>9989180.1275241058</v>
      </c>
      <c r="Q210" s="4">
        <f t="shared" ca="1" si="99"/>
        <v>3863744.3481434872</v>
      </c>
      <c r="R210" s="4">
        <f t="shared" ca="1" si="99"/>
        <v>83251.033823145481</v>
      </c>
      <c r="S210" s="4">
        <f t="shared" ca="1" si="99"/>
        <v>69124436.633425757</v>
      </c>
      <c r="T210" s="4">
        <f t="shared" ca="1" si="99"/>
        <v>1752428.7775083492</v>
      </c>
      <c r="U210" s="4">
        <f t="shared" ca="1" si="99"/>
        <v>27901712.537018683</v>
      </c>
      <c r="V210" s="4">
        <f t="shared" ca="1" si="99"/>
        <v>151316673.21701503</v>
      </c>
      <c r="W210" s="4">
        <f t="shared" ca="1" si="99"/>
        <v>19909136.740802266</v>
      </c>
      <c r="X210" s="4">
        <f t="shared" ca="1" si="99"/>
        <v>200879951.27234435</v>
      </c>
      <c r="Y210" s="4">
        <f t="shared" ca="1" si="99"/>
        <v>16265584.786348876</v>
      </c>
      <c r="Z210" s="4">
        <f t="shared" ca="1" si="99"/>
        <v>338107.55097846268</v>
      </c>
      <c r="AA210" s="4">
        <f t="shared" ca="1" si="99"/>
        <v>16603692.337327337</v>
      </c>
      <c r="AB210" s="4">
        <f t="shared" ca="1" si="99"/>
        <v>191032.33296066179</v>
      </c>
      <c r="AC210" s="4">
        <f t="shared" ca="1" si="99"/>
        <v>0</v>
      </c>
      <c r="AD210" s="4">
        <f t="shared" ca="1" si="99"/>
        <v>0</v>
      </c>
    </row>
    <row r="211" spans="2:30" hidden="1" outlineLevel="1">
      <c r="E211" s="11"/>
      <c r="F211" s="11"/>
      <c r="G211" s="55" t="str">
        <f>$G$9</f>
        <v>BULKTRAN</v>
      </c>
      <c r="H211" s="4">
        <f t="shared" ref="H211:AD211" ca="1" si="100">+H202+H185</f>
        <v>456883266.01155162</v>
      </c>
      <c r="I211" s="4">
        <f t="shared" ca="1" si="100"/>
        <v>225052925.46168548</v>
      </c>
      <c r="J211" s="4">
        <f t="shared" ca="1" si="100"/>
        <v>11125170.270081067</v>
      </c>
      <c r="K211" s="4">
        <f t="shared" ca="1" si="100"/>
        <v>40750861.107062466</v>
      </c>
      <c r="L211" s="4">
        <f t="shared" ca="1" si="100"/>
        <v>1282692.4258852</v>
      </c>
      <c r="M211" s="4">
        <f t="shared" ca="1" si="100"/>
        <v>120286.79129873593</v>
      </c>
      <c r="N211" s="4">
        <f t="shared" ca="1" si="100"/>
        <v>42153840.324246399</v>
      </c>
      <c r="O211" s="4">
        <f t="shared" ca="1" si="100"/>
        <v>30976993.676413916</v>
      </c>
      <c r="P211" s="4">
        <f t="shared" ca="1" si="100"/>
        <v>5771916.4040438095</v>
      </c>
      <c r="Q211" s="4">
        <f t="shared" ca="1" si="100"/>
        <v>2608221.5499011842</v>
      </c>
      <c r="R211" s="4">
        <f t="shared" ca="1" si="100"/>
        <v>117288.80760559885</v>
      </c>
      <c r="S211" s="4">
        <f t="shared" ca="1" si="100"/>
        <v>39474420.437964514</v>
      </c>
      <c r="T211" s="4">
        <f t="shared" ca="1" si="100"/>
        <v>1082105.7316919731</v>
      </c>
      <c r="U211" s="4">
        <f t="shared" ca="1" si="100"/>
        <v>17708475.927970316</v>
      </c>
      <c r="V211" s="4">
        <f t="shared" ca="1" si="100"/>
        <v>93589792.859944686</v>
      </c>
      <c r="W211" s="4">
        <f t="shared" ca="1" si="100"/>
        <v>16900765.408578187</v>
      </c>
      <c r="X211" s="4">
        <f t="shared" ca="1" si="100"/>
        <v>129281139.92818518</v>
      </c>
      <c r="Y211" s="4">
        <f t="shared" ca="1" si="100"/>
        <v>9512985.6037170496</v>
      </c>
      <c r="Z211" s="4">
        <f t="shared" ca="1" si="100"/>
        <v>159338.87256502928</v>
      </c>
      <c r="AA211" s="4">
        <f t="shared" ca="1" si="100"/>
        <v>9672324.4762820788</v>
      </c>
      <c r="AB211" s="4">
        <f t="shared" ca="1" si="100"/>
        <v>123445.11310672808</v>
      </c>
      <c r="AC211" s="4">
        <f t="shared" ca="1" si="100"/>
        <v>0</v>
      </c>
      <c r="AD211" s="4">
        <f t="shared" ca="1" si="100"/>
        <v>0</v>
      </c>
    </row>
    <row r="212" spans="2:30" hidden="1" outlineLevel="1">
      <c r="E212" s="11"/>
      <c r="F212" s="11"/>
      <c r="G212" s="55" t="str">
        <f>$G$10</f>
        <v>SUBTRAN</v>
      </c>
      <c r="H212" s="4">
        <f t="shared" ref="H212:AD212" ca="1" si="101">+H203+H186</f>
        <v>100363537.26885781</v>
      </c>
      <c r="I212" s="4">
        <f t="shared" ca="1" si="101"/>
        <v>48863737.688673921</v>
      </c>
      <c r="J212" s="4">
        <f t="shared" ca="1" si="101"/>
        <v>2358227.9022133341</v>
      </c>
      <c r="K212" s="4">
        <f t="shared" ca="1" si="101"/>
        <v>8579117.8017951343</v>
      </c>
      <c r="L212" s="4">
        <f t="shared" ca="1" si="101"/>
        <v>265000.87699416588</v>
      </c>
      <c r="M212" s="4">
        <f t="shared" ca="1" si="101"/>
        <v>33004.457727351801</v>
      </c>
      <c r="N212" s="4">
        <f t="shared" ca="1" si="101"/>
        <v>8877123.1365166511</v>
      </c>
      <c r="O212" s="4">
        <f t="shared" ca="1" si="101"/>
        <v>6481657.5892808223</v>
      </c>
      <c r="P212" s="4">
        <f t="shared" ca="1" si="101"/>
        <v>1204932.5859277607</v>
      </c>
      <c r="Q212" s="4">
        <f t="shared" ca="1" si="101"/>
        <v>716949.24586357607</v>
      </c>
      <c r="R212" s="4">
        <f t="shared" ca="1" si="101"/>
        <v>0</v>
      </c>
      <c r="S212" s="4">
        <f t="shared" ca="1" si="101"/>
        <v>8403539.421072159</v>
      </c>
      <c r="T212" s="4">
        <f t="shared" ca="1" si="101"/>
        <v>226328.35366788873</v>
      </c>
      <c r="U212" s="4">
        <f t="shared" ca="1" si="101"/>
        <v>3705124.3705084114</v>
      </c>
      <c r="V212" s="4">
        <f t="shared" ca="1" si="101"/>
        <v>25812427.360031597</v>
      </c>
      <c r="W212" s="4">
        <f t="shared" ca="1" si="101"/>
        <v>0</v>
      </c>
      <c r="X212" s="4">
        <f t="shared" ca="1" si="101"/>
        <v>29743880.084207896</v>
      </c>
      <c r="Y212" s="4">
        <f t="shared" ca="1" si="101"/>
        <v>1950789.0376715055</v>
      </c>
      <c r="Z212" s="4">
        <f t="shared" ca="1" si="101"/>
        <v>32519.706257106958</v>
      </c>
      <c r="AA212" s="4">
        <f t="shared" ca="1" si="101"/>
        <v>1983308.7439286124</v>
      </c>
      <c r="AB212" s="4">
        <f t="shared" ca="1" si="101"/>
        <v>26050.130624575391</v>
      </c>
      <c r="AC212" s="4">
        <f t="shared" ca="1" si="101"/>
        <v>88576.013085825121</v>
      </c>
      <c r="AD212" s="4">
        <f t="shared" ca="1" si="101"/>
        <v>19094.14853484085</v>
      </c>
    </row>
    <row r="213" spans="2:30" hidden="1" outlineLevel="1">
      <c r="E213" s="11"/>
      <c r="F213" s="11"/>
      <c r="G213" s="55" t="str">
        <f>$G$11</f>
        <v>DISTPRI</v>
      </c>
      <c r="H213" s="4">
        <f t="shared" ref="H213:AD213" ca="1" si="102">+H204+H187</f>
        <v>460499760.34536475</v>
      </c>
      <c r="I213" s="4">
        <f t="shared" ca="1" si="102"/>
        <v>307771630.39644057</v>
      </c>
      <c r="J213" s="4">
        <f t="shared" ca="1" si="102"/>
        <v>14507551.207678411</v>
      </c>
      <c r="K213" s="4">
        <f t="shared" ca="1" si="102"/>
        <v>52677808.812263444</v>
      </c>
      <c r="L213" s="4">
        <f t="shared" ca="1" si="102"/>
        <v>1628018.3977766612</v>
      </c>
      <c r="M213" s="4">
        <f t="shared" ca="1" si="102"/>
        <v>0</v>
      </c>
      <c r="N213" s="4">
        <f t="shared" ca="1" si="102"/>
        <v>54305827.2100401</v>
      </c>
      <c r="O213" s="4">
        <f t="shared" ca="1" si="102"/>
        <v>39499149.315483458</v>
      </c>
      <c r="P213" s="4">
        <f t="shared" ca="1" si="102"/>
        <v>7356719.218065233</v>
      </c>
      <c r="Q213" s="4">
        <f t="shared" ca="1" si="102"/>
        <v>0</v>
      </c>
      <c r="R213" s="4">
        <f t="shared" ca="1" si="102"/>
        <v>0</v>
      </c>
      <c r="S213" s="4">
        <f t="shared" ca="1" si="102"/>
        <v>46855868.533548698</v>
      </c>
      <c r="T213" s="4">
        <f t="shared" ca="1" si="102"/>
        <v>1408120.3316216024</v>
      </c>
      <c r="U213" s="4">
        <f t="shared" ca="1" si="102"/>
        <v>22709794.58945309</v>
      </c>
      <c r="V213" s="4">
        <f t="shared" ca="1" si="102"/>
        <v>0</v>
      </c>
      <c r="W213" s="4">
        <f t="shared" ca="1" si="102"/>
        <v>0</v>
      </c>
      <c r="X213" s="4">
        <f t="shared" ca="1" si="102"/>
        <v>24117914.921074688</v>
      </c>
      <c r="Y213" s="4">
        <f t="shared" ca="1" si="102"/>
        <v>11910808.726318348</v>
      </c>
      <c r="Z213" s="4">
        <f t="shared" ca="1" si="102"/>
        <v>198718.91456714328</v>
      </c>
      <c r="AA213" s="4">
        <f t="shared" ca="1" si="102"/>
        <v>12109527.640885493</v>
      </c>
      <c r="AB213" s="4">
        <f t="shared" ca="1" si="102"/>
        <v>160995.61770572857</v>
      </c>
      <c r="AC213" s="4">
        <f t="shared" ca="1" si="102"/>
        <v>551548.61920729675</v>
      </c>
      <c r="AD213" s="4">
        <f t="shared" ca="1" si="102"/>
        <v>118896.19878381991</v>
      </c>
    </row>
    <row r="214" spans="2:30" hidden="1" outlineLevel="1">
      <c r="E214" s="11"/>
      <c r="F214" s="11"/>
      <c r="G214" s="55" t="str">
        <f>$G$12</f>
        <v>DISTSEC</v>
      </c>
      <c r="H214" s="4">
        <f t="shared" ref="H214:AD214" ca="1" si="103">+H205+H188</f>
        <v>236966401.54369372</v>
      </c>
      <c r="I214" s="4">
        <f t="shared" ca="1" si="103"/>
        <v>177180122.41554815</v>
      </c>
      <c r="J214" s="4">
        <f t="shared" ca="1" si="103"/>
        <v>8541910.1706187446</v>
      </c>
      <c r="K214" s="4">
        <f t="shared" ca="1" si="103"/>
        <v>25774502.718431976</v>
      </c>
      <c r="L214" s="4">
        <f t="shared" ca="1" si="103"/>
        <v>0</v>
      </c>
      <c r="M214" s="4">
        <f t="shared" ca="1" si="103"/>
        <v>0</v>
      </c>
      <c r="N214" s="4">
        <f t="shared" ca="1" si="103"/>
        <v>25774502.718431976</v>
      </c>
      <c r="O214" s="4">
        <f t="shared" ca="1" si="103"/>
        <v>16423613.452684717</v>
      </c>
      <c r="P214" s="4">
        <f t="shared" ca="1" si="103"/>
        <v>0</v>
      </c>
      <c r="Q214" s="4">
        <f t="shared" ca="1" si="103"/>
        <v>0</v>
      </c>
      <c r="R214" s="4">
        <f t="shared" ca="1" si="103"/>
        <v>0</v>
      </c>
      <c r="S214" s="4">
        <f t="shared" ca="1" si="103"/>
        <v>16423613.452684717</v>
      </c>
      <c r="T214" s="4">
        <f t="shared" ca="1" si="103"/>
        <v>444060.05321359838</v>
      </c>
      <c r="U214" s="4">
        <f t="shared" ca="1" si="103"/>
        <v>0</v>
      </c>
      <c r="V214" s="4">
        <f t="shared" ca="1" si="103"/>
        <v>0</v>
      </c>
      <c r="W214" s="4">
        <f t="shared" ca="1" si="103"/>
        <v>0</v>
      </c>
      <c r="X214" s="4">
        <f t="shared" ca="1" si="103"/>
        <v>444060.05321359838</v>
      </c>
      <c r="Y214" s="4">
        <f t="shared" ca="1" si="103"/>
        <v>6057752.805781005</v>
      </c>
      <c r="Z214" s="4">
        <f t="shared" ca="1" si="103"/>
        <v>0</v>
      </c>
      <c r="AA214" s="4">
        <f t="shared" ca="1" si="103"/>
        <v>6057752.805781005</v>
      </c>
      <c r="AB214" s="4">
        <f t="shared" ca="1" si="103"/>
        <v>62861.49573622625</v>
      </c>
      <c r="AC214" s="4">
        <f t="shared" ca="1" si="103"/>
        <v>2134389.5552284829</v>
      </c>
      <c r="AD214" s="4">
        <f t="shared" ca="1" si="103"/>
        <v>347188.87645084964</v>
      </c>
    </row>
    <row r="215" spans="2:30" hidden="1" outlineLevel="1">
      <c r="E215" s="11"/>
      <c r="F215" s="11"/>
      <c r="G215" s="55" t="str">
        <f>$G$13</f>
        <v>ENERGY</v>
      </c>
      <c r="H215" s="4">
        <f t="shared" ref="H215:AD215" ca="1" si="104">+H206+H189</f>
        <v>7283608.0755001698</v>
      </c>
      <c r="I215" s="4">
        <f t="shared" ca="1" si="104"/>
        <v>2733007.0537101305</v>
      </c>
      <c r="J215" s="4">
        <f t="shared" ca="1" si="104"/>
        <v>177116.5172109938</v>
      </c>
      <c r="K215" s="4">
        <f t="shared" ca="1" si="104"/>
        <v>594245.11533416423</v>
      </c>
      <c r="L215" s="4">
        <f t="shared" ca="1" si="104"/>
        <v>18886.458840433235</v>
      </c>
      <c r="M215" s="4">
        <f t="shared" ca="1" si="104"/>
        <v>1741.110718418551</v>
      </c>
      <c r="N215" s="4">
        <f t="shared" ca="1" si="104"/>
        <v>614872.684893016</v>
      </c>
      <c r="O215" s="4">
        <f t="shared" ca="1" si="104"/>
        <v>541781.5633060527</v>
      </c>
      <c r="P215" s="4">
        <f t="shared" ca="1" si="104"/>
        <v>100435.87705715296</v>
      </c>
      <c r="Q215" s="4">
        <f t="shared" ca="1" si="104"/>
        <v>45635.491785405153</v>
      </c>
      <c r="R215" s="4">
        <f t="shared" ca="1" si="104"/>
        <v>2114.4811827903754</v>
      </c>
      <c r="S215" s="4">
        <f t="shared" ca="1" si="104"/>
        <v>689967.41333140119</v>
      </c>
      <c r="T215" s="4">
        <f t="shared" ca="1" si="104"/>
        <v>20762.096179895729</v>
      </c>
      <c r="U215" s="4">
        <f t="shared" ca="1" si="104"/>
        <v>364551.3056459605</v>
      </c>
      <c r="V215" s="4">
        <f t="shared" ca="1" si="104"/>
        <v>2069770.9594606056</v>
      </c>
      <c r="W215" s="4">
        <f t="shared" ca="1" si="104"/>
        <v>392683.99330089655</v>
      </c>
      <c r="X215" s="4">
        <f t="shared" ca="1" si="104"/>
        <v>2847768.3545873584</v>
      </c>
      <c r="Y215" s="4">
        <f t="shared" ca="1" si="104"/>
        <v>146784.95667568376</v>
      </c>
      <c r="Z215" s="4">
        <f t="shared" ca="1" si="104"/>
        <v>2389.4250967839725</v>
      </c>
      <c r="AA215" s="4">
        <f t="shared" ca="1" si="104"/>
        <v>149174.38177246772</v>
      </c>
      <c r="AB215" s="4">
        <f t="shared" ca="1" si="104"/>
        <v>2665.2114891870724</v>
      </c>
      <c r="AC215" s="4">
        <f t="shared" ca="1" si="104"/>
        <v>57631.629518916052</v>
      </c>
      <c r="AD215" s="4">
        <f t="shared" ca="1" si="104"/>
        <v>11404.828986699522</v>
      </c>
    </row>
    <row r="216" spans="2:30" hidden="1" outlineLevel="1">
      <c r="E216" s="11"/>
      <c r="F216" s="11"/>
      <c r="G216" s="55" t="str">
        <f>$G$14</f>
        <v>CUSTOMER</v>
      </c>
      <c r="H216" s="4">
        <f t="shared" ref="H216:AD216" ca="1" si="105">+H207+H190</f>
        <v>114072303.8034389</v>
      </c>
      <c r="I216" s="4">
        <f t="shared" ca="1" si="105"/>
        <v>53344618.684604242</v>
      </c>
      <c r="J216" s="4">
        <f t="shared" ca="1" si="105"/>
        <v>13975406.866747569</v>
      </c>
      <c r="K216" s="4">
        <f t="shared" ca="1" si="105"/>
        <v>3967217.4293927909</v>
      </c>
      <c r="L216" s="4">
        <f t="shared" ca="1" si="105"/>
        <v>1280595.850264559</v>
      </c>
      <c r="M216" s="4">
        <f t="shared" ca="1" si="105"/>
        <v>207866.4959865495</v>
      </c>
      <c r="N216" s="4">
        <f t="shared" ca="1" si="105"/>
        <v>5455679.7756438991</v>
      </c>
      <c r="O216" s="4">
        <f t="shared" ca="1" si="105"/>
        <v>1125838.5190011342</v>
      </c>
      <c r="P216" s="4">
        <f t="shared" ca="1" si="105"/>
        <v>333374.77054278023</v>
      </c>
      <c r="Q216" s="4">
        <f t="shared" ca="1" si="105"/>
        <v>724168.99629460054</v>
      </c>
      <c r="R216" s="4">
        <f t="shared" ca="1" si="105"/>
        <v>127253.8316453736</v>
      </c>
      <c r="S216" s="4">
        <f t="shared" ca="1" si="105"/>
        <v>2310636.1174838888</v>
      </c>
      <c r="T216" s="4">
        <f t="shared" ca="1" si="105"/>
        <v>7748.763008238122</v>
      </c>
      <c r="U216" s="4">
        <f t="shared" ca="1" si="105"/>
        <v>197784.27190018902</v>
      </c>
      <c r="V216" s="4">
        <f t="shared" ca="1" si="105"/>
        <v>1064967.6900288474</v>
      </c>
      <c r="W216" s="4">
        <f t="shared" ca="1" si="105"/>
        <v>190882.85679714812</v>
      </c>
      <c r="X216" s="4">
        <f t="shared" ca="1" si="105"/>
        <v>1461383.5817344226</v>
      </c>
      <c r="Y216" s="4">
        <f t="shared" ca="1" si="105"/>
        <v>311660.64058924629</v>
      </c>
      <c r="Z216" s="4">
        <f t="shared" ca="1" si="105"/>
        <v>5649.7484952524665</v>
      </c>
      <c r="AA216" s="4">
        <f t="shared" ca="1" si="105"/>
        <v>317310.38908449875</v>
      </c>
      <c r="AB216" s="4">
        <f t="shared" ca="1" si="105"/>
        <v>5850.3761077009094</v>
      </c>
      <c r="AC216" s="4">
        <f t="shared" ca="1" si="105"/>
        <v>33143085.161020651</v>
      </c>
      <c r="AD216" s="4">
        <f t="shared" ca="1" si="105"/>
        <v>4058332.8510120395</v>
      </c>
    </row>
    <row r="217" spans="2:30" collapsed="1">
      <c r="B217" s="112" t="s">
        <v>419</v>
      </c>
      <c r="E217" s="4">
        <f>+E208+E191</f>
        <v>2238076965.6900001</v>
      </c>
      <c r="F217" s="3"/>
      <c r="G217" s="55" t="str">
        <f>$G$15</f>
        <v>TOTAL</v>
      </c>
      <c r="H217" s="4">
        <f ca="1">+H208+H191</f>
        <v>2238076965.6900001</v>
      </c>
      <c r="I217" s="4">
        <f t="shared" ref="I217:AD217" ca="1" si="106">+I208+I191</f>
        <v>1293538524.341212</v>
      </c>
      <c r="J217" s="4">
        <f t="shared" ca="1" si="106"/>
        <v>72707756.644419312</v>
      </c>
      <c r="K217" s="4">
        <f t="shared" ca="1" si="106"/>
        <v>204891775.22746906</v>
      </c>
      <c r="L217" s="4">
        <f t="shared" ca="1" si="106"/>
        <v>6287937.4826650368</v>
      </c>
      <c r="M217" s="4">
        <f t="shared" ca="1" si="106"/>
        <v>596252.85475396062</v>
      </c>
      <c r="N217" s="4">
        <f t="shared" ca="1" si="106"/>
        <v>211775965.56488806</v>
      </c>
      <c r="O217" s="4">
        <f t="shared" ca="1" si="106"/>
        <v>150237295.24010515</v>
      </c>
      <c r="P217" s="4">
        <f t="shared" ca="1" si="106"/>
        <v>24756558.983160842</v>
      </c>
      <c r="Q217" s="4">
        <f t="shared" ca="1" si="106"/>
        <v>7958719.6319882525</v>
      </c>
      <c r="R217" s="4">
        <f t="shared" ca="1" si="106"/>
        <v>329908.15425690834</v>
      </c>
      <c r="S217" s="4">
        <f t="shared" ca="1" si="106"/>
        <v>183282482.00951114</v>
      </c>
      <c r="T217" s="4">
        <f t="shared" ca="1" si="106"/>
        <v>4941554.1068915455</v>
      </c>
      <c r="U217" s="4">
        <f t="shared" ca="1" si="106"/>
        <v>72587443.002496645</v>
      </c>
      <c r="V217" s="4">
        <f t="shared" ca="1" si="106"/>
        <v>273853632.0864808</v>
      </c>
      <c r="W217" s="4">
        <f t="shared" ca="1" si="106"/>
        <v>37393468.999478497</v>
      </c>
      <c r="X217" s="4">
        <f t="shared" ca="1" si="106"/>
        <v>388776098.19534749</v>
      </c>
      <c r="Y217" s="4">
        <f t="shared" ca="1" si="106"/>
        <v>46156366.557101712</v>
      </c>
      <c r="Z217" s="4">
        <f t="shared" ca="1" si="106"/>
        <v>736724.21795977873</v>
      </c>
      <c r="AA217" s="4">
        <f t="shared" ca="1" si="106"/>
        <v>46893090.775061488</v>
      </c>
      <c r="AB217" s="4">
        <f t="shared" ca="1" si="106"/>
        <v>572900.27773080813</v>
      </c>
      <c r="AC217" s="4">
        <f t="shared" ca="1" si="106"/>
        <v>35975230.978061169</v>
      </c>
      <c r="AD217" s="4">
        <f t="shared" ca="1" si="106"/>
        <v>4554916.9037682489</v>
      </c>
    </row>
    <row r="218" spans="2:30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2:30">
      <c r="B219" s="112" t="s">
        <v>210</v>
      </c>
      <c r="D219" s="7"/>
      <c r="E219" s="3"/>
      <c r="F219" s="3"/>
      <c r="G219" s="3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</row>
    <row r="220" spans="2:30" hidden="1" outlineLevel="1">
      <c r="D220" s="7"/>
      <c r="F220" s="52" t="str">
        <f>F227</f>
        <v>RB_GUP-Land_P</v>
      </c>
      <c r="G220" s="55" t="str">
        <f>$G$8</f>
        <v>PRODUCTION</v>
      </c>
      <c r="H220" s="4">
        <f t="shared" ref="H220:H227" si="107">SUBTOTAL(9,I220:AD220)</f>
        <v>-411669816.00000024</v>
      </c>
      <c r="I220" s="5">
        <f>VLOOKUP(CONCATENATE($F220," ",$G220),AllocFactorMatrix,(I$4+1),FALSE)*$E227</f>
        <v>-228561752.33587214</v>
      </c>
      <c r="J220" s="5">
        <f>VLOOKUP(CONCATENATE($F220," ",$G220),AllocFactorMatrix,(J$4+1),FALSE)*$E227</f>
        <v>-10517240.676142365</v>
      </c>
      <c r="K220" s="5">
        <f>VLOOKUP(CONCATENATE($F220," ",$G220),AllocFactorMatrix,(K$4+1),FALSE)*$E227</f>
        <v>-34646810.582812555</v>
      </c>
      <c r="L220" s="5">
        <f>VLOOKUP(CONCATENATE($F220," ",$G220),AllocFactorMatrix,(L$4+1),FALSE)*$E227</f>
        <v>-865713.18967735977</v>
      </c>
      <c r="M220" s="5">
        <f>VLOOKUP(CONCATENATE($F220," ",$G220),AllocFactorMatrix,(M$4+1),FALSE)*$E227</f>
        <v>-111443.03528753243</v>
      </c>
      <c r="N220" s="5">
        <f t="shared" ref="N220:N227" si="108">SUBTOTAL(9,K220:M220)</f>
        <v>-35623966.807777442</v>
      </c>
      <c r="O220" s="5">
        <f>VLOOKUP(CONCATENATE($F220," ",$G220),AllocFactorMatrix,(O$4+1),FALSE)*$E227</f>
        <v>-26356297.117876094</v>
      </c>
      <c r="P220" s="5">
        <f>VLOOKUP(CONCATENATE($F220," ",$G220),AllocFactorMatrix,(P$4+1),FALSE)*$E227</f>
        <v>-4770539.8583545089</v>
      </c>
      <c r="Q220" s="5">
        <f>VLOOKUP(CONCATENATE($F220," ",$G220),AllocFactorMatrix,(Q$4+1),FALSE)*$E227</f>
        <v>-1845211.1364497957</v>
      </c>
      <c r="R220" s="5">
        <f>VLOOKUP(CONCATENATE($F220," ",$G220),AllocFactorMatrix,(R$4+1),FALSE)*$E227</f>
        <v>-39758.255435621242</v>
      </c>
      <c r="S220" s="5">
        <f>SUBTOTAL(9,O220:R220)</f>
        <v>-33011806.368116017</v>
      </c>
      <c r="T220" s="5">
        <f>VLOOKUP(CONCATENATE($F220," ",$G220),AllocFactorMatrix,(T$4+1),FALSE)*$E227</f>
        <v>-836908.65769813117</v>
      </c>
      <c r="U220" s="5">
        <f>VLOOKUP(CONCATENATE($F220," ",$G220),AllocFactorMatrix,(U$4+1),FALSE)*$E227</f>
        <v>-13325040.701532407</v>
      </c>
      <c r="V220" s="5">
        <f>VLOOKUP(CONCATENATE($F220," ",$G220),AllocFactorMatrix,(V$4+1),FALSE)*$E227</f>
        <v>-72264411.25296773</v>
      </c>
      <c r="W220" s="5">
        <f>VLOOKUP(CONCATENATE($F220," ",$G220),AllocFactorMatrix,(W$4+1),FALSE)*$E227</f>
        <v>-9508020.5937750228</v>
      </c>
      <c r="X220" s="5">
        <f>SUBTOTAL(9,T220:W220)</f>
        <v>-95934381.205973282</v>
      </c>
      <c r="Y220" s="5">
        <f>VLOOKUP(CONCATENATE($F220," ",$G220),AllocFactorMatrix,(Y$4+1),FALSE)*$E227</f>
        <v>-7767966.8953927141</v>
      </c>
      <c r="Z220" s="5">
        <f>VLOOKUP(CONCATENATE($F220," ",$G220),AllocFactorMatrix,(Z$4+1),FALSE)*$E227</f>
        <v>-161470.26360142021</v>
      </c>
      <c r="AA220" s="5">
        <f t="shared" ref="AA220:AA259" si="109">SUBTOTAL(9,Y220:Z220)</f>
        <v>-7929437.1589941345</v>
      </c>
      <c r="AB220" s="5">
        <f>VLOOKUP(CONCATENATE($F220," ",$G220),AllocFactorMatrix,(AB$4+1),FALSE)*$E227</f>
        <v>-91231.447124696773</v>
      </c>
      <c r="AC220" s="5">
        <f>VLOOKUP(CONCATENATE($F220," ",$G220),AllocFactorMatrix,(AC$4+1),FALSE)*$E227</f>
        <v>0</v>
      </c>
      <c r="AD220" s="5">
        <f>VLOOKUP(CONCATENATE($F220," ",$G220),AllocFactorMatrix,(AD$4+1),FALSE)*$E227</f>
        <v>0</v>
      </c>
    </row>
    <row r="221" spans="2:30" hidden="1" outlineLevel="1">
      <c r="D221" s="7"/>
      <c r="F221" s="52" t="str">
        <f>F227</f>
        <v>RB_GUP-Land_P</v>
      </c>
      <c r="G221" s="55" t="str">
        <f>$G$9</f>
        <v>BULKTRAN</v>
      </c>
      <c r="H221" s="4">
        <f t="shared" si="107"/>
        <v>0</v>
      </c>
      <c r="I221" s="5">
        <f>VLOOKUP(CONCATENATE($F221," ",$G221),AllocFactorMatrix,(I$4+1),FALSE)*$E227</f>
        <v>0</v>
      </c>
      <c r="J221" s="5">
        <f>VLOOKUP(CONCATENATE($F221," ",$G221),AllocFactorMatrix,(J$4+1),FALSE)*$E227</f>
        <v>0</v>
      </c>
      <c r="K221" s="5">
        <f>VLOOKUP(CONCATENATE($F221," ",$G221),AllocFactorMatrix,(K$4+1),FALSE)*$E227</f>
        <v>0</v>
      </c>
      <c r="L221" s="5">
        <f>VLOOKUP(CONCATENATE($F221," ",$G221),AllocFactorMatrix,(L$4+1),FALSE)*$E227</f>
        <v>0</v>
      </c>
      <c r="M221" s="5">
        <f>VLOOKUP(CONCATENATE($F221," ",$G221),AllocFactorMatrix,(M$4+1),FALSE)*$E227</f>
        <v>0</v>
      </c>
      <c r="N221" s="5">
        <f t="shared" si="108"/>
        <v>0</v>
      </c>
      <c r="O221" s="5">
        <f>VLOOKUP(CONCATENATE($F221," ",$G221),AllocFactorMatrix,(O$4+1),FALSE)*$E227</f>
        <v>0</v>
      </c>
      <c r="P221" s="5">
        <f>VLOOKUP(CONCATENATE($F221," ",$G221),AllocFactorMatrix,(P$4+1),FALSE)*$E227</f>
        <v>0</v>
      </c>
      <c r="Q221" s="5">
        <f>VLOOKUP(CONCATENATE($F221," ",$G221),AllocFactorMatrix,(Q$4+1),FALSE)*$E227</f>
        <v>0</v>
      </c>
      <c r="R221" s="5">
        <f>VLOOKUP(CONCATENATE($F221," ",$G221),AllocFactorMatrix,(R$4+1),FALSE)*$E227</f>
        <v>0</v>
      </c>
      <c r="S221" s="5">
        <f t="shared" ref="S221:S252" si="110">SUBTOTAL(9,O221:R221)</f>
        <v>0</v>
      </c>
      <c r="T221" s="5">
        <f>VLOOKUP(CONCATENATE($F221," ",$G221),AllocFactorMatrix,(T$4+1),FALSE)*$E227</f>
        <v>0</v>
      </c>
      <c r="U221" s="5">
        <f>VLOOKUP(CONCATENATE($F221," ",$G221),AllocFactorMatrix,(U$4+1),FALSE)*$E227</f>
        <v>0</v>
      </c>
      <c r="V221" s="5">
        <f>VLOOKUP(CONCATENATE($F221," ",$G221),AllocFactorMatrix,(V$4+1),FALSE)*$E227</f>
        <v>0</v>
      </c>
      <c r="W221" s="5">
        <f>VLOOKUP(CONCATENATE($F221," ",$G221),AllocFactorMatrix,(W$4+1),FALSE)*$E227</f>
        <v>0</v>
      </c>
      <c r="X221" s="5">
        <f t="shared" ref="X221:X227" si="111">SUBTOTAL(9,T221:W221)</f>
        <v>0</v>
      </c>
      <c r="Y221" s="5">
        <f>VLOOKUP(CONCATENATE($F221," ",$G221),AllocFactorMatrix,(Y$4+1),FALSE)*$E227</f>
        <v>0</v>
      </c>
      <c r="Z221" s="5">
        <f>VLOOKUP(CONCATENATE($F221," ",$G221),AllocFactorMatrix,(Z$4+1),FALSE)*$E227</f>
        <v>0</v>
      </c>
      <c r="AA221" s="5">
        <f t="shared" si="109"/>
        <v>0</v>
      </c>
      <c r="AB221" s="5">
        <f>VLOOKUP(CONCATENATE($F221," ",$G221),AllocFactorMatrix,(AB$4+1),FALSE)*$E227</f>
        <v>0</v>
      </c>
      <c r="AC221" s="5">
        <f>VLOOKUP(CONCATENATE($F221," ",$G221),AllocFactorMatrix,(AC$4+1),FALSE)*$E227</f>
        <v>0</v>
      </c>
      <c r="AD221" s="5">
        <f>VLOOKUP(CONCATENATE($F221," ",$G221),AllocFactorMatrix,(AD$4+1),FALSE)*$E227</f>
        <v>0</v>
      </c>
    </row>
    <row r="222" spans="2:30" hidden="1" outlineLevel="1">
      <c r="D222" s="7"/>
      <c r="F222" s="52" t="str">
        <f>F227</f>
        <v>RB_GUP-Land_P</v>
      </c>
      <c r="G222" s="55" t="str">
        <f>$G$10</f>
        <v>SUBTRAN</v>
      </c>
      <c r="H222" s="4">
        <f t="shared" si="107"/>
        <v>0</v>
      </c>
      <c r="I222" s="5">
        <f>VLOOKUP(CONCATENATE($F222," ",$G222),AllocFactorMatrix,(I$4+1),FALSE)*$E227</f>
        <v>0</v>
      </c>
      <c r="J222" s="5">
        <f>VLOOKUP(CONCATENATE($F222," ",$G222),AllocFactorMatrix,(J$4+1),FALSE)*$E227</f>
        <v>0</v>
      </c>
      <c r="K222" s="5">
        <f>VLOOKUP(CONCATENATE($F222," ",$G222),AllocFactorMatrix,(K$4+1),FALSE)*$E227</f>
        <v>0</v>
      </c>
      <c r="L222" s="5">
        <f>VLOOKUP(CONCATENATE($F222," ",$G222),AllocFactorMatrix,(L$4+1),FALSE)*$E227</f>
        <v>0</v>
      </c>
      <c r="M222" s="5">
        <f>VLOOKUP(CONCATENATE($F222," ",$G222),AllocFactorMatrix,(M$4+1),FALSE)*$E227</f>
        <v>0</v>
      </c>
      <c r="N222" s="5">
        <f t="shared" si="108"/>
        <v>0</v>
      </c>
      <c r="O222" s="5">
        <f>VLOOKUP(CONCATENATE($F222," ",$G222),AllocFactorMatrix,(O$4+1),FALSE)*$E227</f>
        <v>0</v>
      </c>
      <c r="P222" s="5">
        <f>VLOOKUP(CONCATENATE($F222," ",$G222),AllocFactorMatrix,(P$4+1),FALSE)*$E227</f>
        <v>0</v>
      </c>
      <c r="Q222" s="5">
        <f>VLOOKUP(CONCATENATE($F222," ",$G222),AllocFactorMatrix,(Q$4+1),FALSE)*$E227</f>
        <v>0</v>
      </c>
      <c r="R222" s="5">
        <f>VLOOKUP(CONCATENATE($F222," ",$G222),AllocFactorMatrix,(R$4+1),FALSE)*$E227</f>
        <v>0</v>
      </c>
      <c r="S222" s="5">
        <f t="shared" si="110"/>
        <v>0</v>
      </c>
      <c r="T222" s="5">
        <f>VLOOKUP(CONCATENATE($F222," ",$G222),AllocFactorMatrix,(T$4+1),FALSE)*$E227</f>
        <v>0</v>
      </c>
      <c r="U222" s="5">
        <f>VLOOKUP(CONCATENATE($F222," ",$G222),AllocFactorMatrix,(U$4+1),FALSE)*$E227</f>
        <v>0</v>
      </c>
      <c r="V222" s="5">
        <f>VLOOKUP(CONCATENATE($F222," ",$G222),AllocFactorMatrix,(V$4+1),FALSE)*$E227</f>
        <v>0</v>
      </c>
      <c r="W222" s="5">
        <f>VLOOKUP(CONCATENATE($F222," ",$G222),AllocFactorMatrix,(W$4+1),FALSE)*$E227</f>
        <v>0</v>
      </c>
      <c r="X222" s="5">
        <f t="shared" si="111"/>
        <v>0</v>
      </c>
      <c r="Y222" s="5">
        <f>VLOOKUP(CONCATENATE($F222," ",$G222),AllocFactorMatrix,(Y$4+1),FALSE)*$E227</f>
        <v>0</v>
      </c>
      <c r="Z222" s="5">
        <f>VLOOKUP(CONCATENATE($F222," ",$G222),AllocFactorMatrix,(Z$4+1),FALSE)*$E227</f>
        <v>0</v>
      </c>
      <c r="AA222" s="5">
        <f t="shared" si="109"/>
        <v>0</v>
      </c>
      <c r="AB222" s="5">
        <f>VLOOKUP(CONCATENATE($F222," ",$G222),AllocFactorMatrix,(AB$4+1),FALSE)*$E227</f>
        <v>0</v>
      </c>
      <c r="AC222" s="5">
        <f>VLOOKUP(CONCATENATE($F222," ",$G222),AllocFactorMatrix,(AC$4+1),FALSE)*$E227</f>
        <v>0</v>
      </c>
      <c r="AD222" s="5">
        <f>VLOOKUP(CONCATENATE($F222," ",$G222),AllocFactorMatrix,(AD$4+1),FALSE)*$E227</f>
        <v>0</v>
      </c>
    </row>
    <row r="223" spans="2:30" hidden="1" outlineLevel="1">
      <c r="D223" s="7"/>
      <c r="F223" s="52" t="str">
        <f>F227</f>
        <v>RB_GUP-Land_P</v>
      </c>
      <c r="G223" s="55" t="str">
        <f>$G$11</f>
        <v>DISTPRI</v>
      </c>
      <c r="H223" s="4">
        <f t="shared" si="107"/>
        <v>0</v>
      </c>
      <c r="I223" s="5">
        <f>VLOOKUP(CONCATENATE($F223," ",$G223),AllocFactorMatrix,(I$4+1),FALSE)*$E227</f>
        <v>0</v>
      </c>
      <c r="J223" s="5">
        <f>VLOOKUP(CONCATENATE($F223," ",$G223),AllocFactorMatrix,(J$4+1),FALSE)*$E227</f>
        <v>0</v>
      </c>
      <c r="K223" s="5">
        <f>VLOOKUP(CONCATENATE($F223," ",$G223),AllocFactorMatrix,(K$4+1),FALSE)*$E227</f>
        <v>0</v>
      </c>
      <c r="L223" s="5">
        <f>VLOOKUP(CONCATENATE($F223," ",$G223),AllocFactorMatrix,(L$4+1),FALSE)*$E227</f>
        <v>0</v>
      </c>
      <c r="M223" s="5">
        <f>VLOOKUP(CONCATENATE($F223," ",$G223),AllocFactorMatrix,(M$4+1),FALSE)*$E227</f>
        <v>0</v>
      </c>
      <c r="N223" s="5">
        <f t="shared" si="108"/>
        <v>0</v>
      </c>
      <c r="O223" s="5">
        <f>VLOOKUP(CONCATENATE($F223," ",$G223),AllocFactorMatrix,(O$4+1),FALSE)*$E227</f>
        <v>0</v>
      </c>
      <c r="P223" s="5">
        <f>VLOOKUP(CONCATENATE($F223," ",$G223),AllocFactorMatrix,(P$4+1),FALSE)*$E227</f>
        <v>0</v>
      </c>
      <c r="Q223" s="5">
        <f>VLOOKUP(CONCATENATE($F223," ",$G223),AllocFactorMatrix,(Q$4+1),FALSE)*$E227</f>
        <v>0</v>
      </c>
      <c r="R223" s="5">
        <f>VLOOKUP(CONCATENATE($F223," ",$G223),AllocFactorMatrix,(R$4+1),FALSE)*$E227</f>
        <v>0</v>
      </c>
      <c r="S223" s="5">
        <f t="shared" si="110"/>
        <v>0</v>
      </c>
      <c r="T223" s="5">
        <f>VLOOKUP(CONCATENATE($F223," ",$G223),AllocFactorMatrix,(T$4+1),FALSE)*$E227</f>
        <v>0</v>
      </c>
      <c r="U223" s="5">
        <f>VLOOKUP(CONCATENATE($F223," ",$G223),AllocFactorMatrix,(U$4+1),FALSE)*$E227</f>
        <v>0</v>
      </c>
      <c r="V223" s="5">
        <f>VLOOKUP(CONCATENATE($F223," ",$G223),AllocFactorMatrix,(V$4+1),FALSE)*$E227</f>
        <v>0</v>
      </c>
      <c r="W223" s="5">
        <f>VLOOKUP(CONCATENATE($F223," ",$G223),AllocFactorMatrix,(W$4+1),FALSE)*$E227</f>
        <v>0</v>
      </c>
      <c r="X223" s="5">
        <f t="shared" si="111"/>
        <v>0</v>
      </c>
      <c r="Y223" s="5">
        <f>VLOOKUP(CONCATENATE($F223," ",$G223),AllocFactorMatrix,(Y$4+1),FALSE)*$E227</f>
        <v>0</v>
      </c>
      <c r="Z223" s="5">
        <f>VLOOKUP(CONCATENATE($F223," ",$G223),AllocFactorMatrix,(Z$4+1),FALSE)*$E227</f>
        <v>0</v>
      </c>
      <c r="AA223" s="5">
        <f t="shared" si="109"/>
        <v>0</v>
      </c>
      <c r="AB223" s="5">
        <f>VLOOKUP(CONCATENATE($F223," ",$G223),AllocFactorMatrix,(AB$4+1),FALSE)*$E227</f>
        <v>0</v>
      </c>
      <c r="AC223" s="5">
        <f>VLOOKUP(CONCATENATE($F223," ",$G223),AllocFactorMatrix,(AC$4+1),FALSE)*$E227</f>
        <v>0</v>
      </c>
      <c r="AD223" s="5">
        <f>VLOOKUP(CONCATENATE($F223," ",$G223),AllocFactorMatrix,(AD$4+1),FALSE)*$E227</f>
        <v>0</v>
      </c>
    </row>
    <row r="224" spans="2:30" hidden="1" outlineLevel="1">
      <c r="D224" s="7"/>
      <c r="F224" s="52" t="str">
        <f>F227</f>
        <v>RB_GUP-Land_P</v>
      </c>
      <c r="G224" s="55" t="str">
        <f>$G$12</f>
        <v>DISTSEC</v>
      </c>
      <c r="H224" s="4">
        <f t="shared" si="107"/>
        <v>0</v>
      </c>
      <c r="I224" s="5">
        <f>VLOOKUP(CONCATENATE($F224," ",$G224),AllocFactorMatrix,(I$4+1),FALSE)*$E227</f>
        <v>0</v>
      </c>
      <c r="J224" s="5">
        <f>VLOOKUP(CONCATENATE($F224," ",$G224),AllocFactorMatrix,(J$4+1),FALSE)*$E227</f>
        <v>0</v>
      </c>
      <c r="K224" s="5">
        <f>VLOOKUP(CONCATENATE($F224," ",$G224),AllocFactorMatrix,(K$4+1),FALSE)*$E227</f>
        <v>0</v>
      </c>
      <c r="L224" s="5">
        <f>VLOOKUP(CONCATENATE($F224," ",$G224),AllocFactorMatrix,(L$4+1),FALSE)*$E227</f>
        <v>0</v>
      </c>
      <c r="M224" s="5">
        <f>VLOOKUP(CONCATENATE($F224," ",$G224),AllocFactorMatrix,(M$4+1),FALSE)*$E227</f>
        <v>0</v>
      </c>
      <c r="N224" s="5">
        <f t="shared" si="108"/>
        <v>0</v>
      </c>
      <c r="O224" s="5">
        <f>VLOOKUP(CONCATENATE($F224," ",$G224),AllocFactorMatrix,(O$4+1),FALSE)*$E227</f>
        <v>0</v>
      </c>
      <c r="P224" s="5">
        <f>VLOOKUP(CONCATENATE($F224," ",$G224),AllocFactorMatrix,(P$4+1),FALSE)*$E227</f>
        <v>0</v>
      </c>
      <c r="Q224" s="5">
        <f>VLOOKUP(CONCATENATE($F224," ",$G224),AllocFactorMatrix,(Q$4+1),FALSE)*$E227</f>
        <v>0</v>
      </c>
      <c r="R224" s="5">
        <f>VLOOKUP(CONCATENATE($F224," ",$G224),AllocFactorMatrix,(R$4+1),FALSE)*$E227</f>
        <v>0</v>
      </c>
      <c r="S224" s="5">
        <f t="shared" si="110"/>
        <v>0</v>
      </c>
      <c r="T224" s="5">
        <f>VLOOKUP(CONCATENATE($F224," ",$G224),AllocFactorMatrix,(T$4+1),FALSE)*$E227</f>
        <v>0</v>
      </c>
      <c r="U224" s="5">
        <f>VLOOKUP(CONCATENATE($F224," ",$G224),AllocFactorMatrix,(U$4+1),FALSE)*$E227</f>
        <v>0</v>
      </c>
      <c r="V224" s="5">
        <f>VLOOKUP(CONCATENATE($F224," ",$G224),AllocFactorMatrix,(V$4+1),FALSE)*$E227</f>
        <v>0</v>
      </c>
      <c r="W224" s="5">
        <f>VLOOKUP(CONCATENATE($F224," ",$G224),AllocFactorMatrix,(W$4+1),FALSE)*$E227</f>
        <v>0</v>
      </c>
      <c r="X224" s="5">
        <f t="shared" si="111"/>
        <v>0</v>
      </c>
      <c r="Y224" s="5">
        <f>VLOOKUP(CONCATENATE($F224," ",$G224),AllocFactorMatrix,(Y$4+1),FALSE)*$E227</f>
        <v>0</v>
      </c>
      <c r="Z224" s="5">
        <f>VLOOKUP(CONCATENATE($F224," ",$G224),AllocFactorMatrix,(Z$4+1),FALSE)*$E227</f>
        <v>0</v>
      </c>
      <c r="AA224" s="5">
        <f t="shared" si="109"/>
        <v>0</v>
      </c>
      <c r="AB224" s="5">
        <f>VLOOKUP(CONCATENATE($F224," ",$G224),AllocFactorMatrix,(AB$4+1),FALSE)*$E227</f>
        <v>0</v>
      </c>
      <c r="AC224" s="5">
        <f>VLOOKUP(CONCATENATE($F224," ",$G224),AllocFactorMatrix,(AC$4+1),FALSE)*$E227</f>
        <v>0</v>
      </c>
      <c r="AD224" s="5">
        <f>VLOOKUP(CONCATENATE($F224," ",$G224),AllocFactorMatrix,(AD$4+1),FALSE)*$E227</f>
        <v>0</v>
      </c>
    </row>
    <row r="225" spans="4:30" hidden="1" outlineLevel="1">
      <c r="D225" s="7"/>
      <c r="F225" s="52" t="str">
        <f>F227</f>
        <v>RB_GUP-Land_P</v>
      </c>
      <c r="G225" s="55" t="str">
        <f>$G$13</f>
        <v>ENERGY</v>
      </c>
      <c r="H225" s="4">
        <f t="shared" si="107"/>
        <v>0</v>
      </c>
      <c r="I225" s="5">
        <f>VLOOKUP(CONCATENATE($F225," ",$G225),AllocFactorMatrix,(I$4+1),FALSE)*$E227</f>
        <v>0</v>
      </c>
      <c r="J225" s="5">
        <f>VLOOKUP(CONCATENATE($F225," ",$G225),AllocFactorMatrix,(J$4+1),FALSE)*$E227</f>
        <v>0</v>
      </c>
      <c r="K225" s="5">
        <f>VLOOKUP(CONCATENATE($F225," ",$G225),AllocFactorMatrix,(K$4+1),FALSE)*$E227</f>
        <v>0</v>
      </c>
      <c r="L225" s="5">
        <f>VLOOKUP(CONCATENATE($F225," ",$G225),AllocFactorMatrix,(L$4+1),FALSE)*$E227</f>
        <v>0</v>
      </c>
      <c r="M225" s="5">
        <f>VLOOKUP(CONCATENATE($F225," ",$G225),AllocFactorMatrix,(M$4+1),FALSE)*$E227</f>
        <v>0</v>
      </c>
      <c r="N225" s="5">
        <f t="shared" si="108"/>
        <v>0</v>
      </c>
      <c r="O225" s="5">
        <f>VLOOKUP(CONCATENATE($F225," ",$G225),AllocFactorMatrix,(O$4+1),FALSE)*$E227</f>
        <v>0</v>
      </c>
      <c r="P225" s="5">
        <f>VLOOKUP(CONCATENATE($F225," ",$G225),AllocFactorMatrix,(P$4+1),FALSE)*$E227</f>
        <v>0</v>
      </c>
      <c r="Q225" s="5">
        <f>VLOOKUP(CONCATENATE($F225," ",$G225),AllocFactorMatrix,(Q$4+1),FALSE)*$E227</f>
        <v>0</v>
      </c>
      <c r="R225" s="5">
        <f>VLOOKUP(CONCATENATE($F225," ",$G225),AllocFactorMatrix,(R$4+1),FALSE)*$E227</f>
        <v>0</v>
      </c>
      <c r="S225" s="5">
        <f t="shared" si="110"/>
        <v>0</v>
      </c>
      <c r="T225" s="5">
        <f>VLOOKUP(CONCATENATE($F225," ",$G225),AllocFactorMatrix,(T$4+1),FALSE)*$E227</f>
        <v>0</v>
      </c>
      <c r="U225" s="5">
        <f>VLOOKUP(CONCATENATE($F225," ",$G225),AllocFactorMatrix,(U$4+1),FALSE)*$E227</f>
        <v>0</v>
      </c>
      <c r="V225" s="5">
        <f>VLOOKUP(CONCATENATE($F225," ",$G225),AllocFactorMatrix,(V$4+1),FALSE)*$E227</f>
        <v>0</v>
      </c>
      <c r="W225" s="5">
        <f>VLOOKUP(CONCATENATE($F225," ",$G225),AllocFactorMatrix,(W$4+1),FALSE)*$E227</f>
        <v>0</v>
      </c>
      <c r="X225" s="5">
        <f t="shared" si="111"/>
        <v>0</v>
      </c>
      <c r="Y225" s="5">
        <f>VLOOKUP(CONCATENATE($F225," ",$G225),AllocFactorMatrix,(Y$4+1),FALSE)*$E227</f>
        <v>0</v>
      </c>
      <c r="Z225" s="5">
        <f>VLOOKUP(CONCATENATE($F225," ",$G225),AllocFactorMatrix,(Z$4+1),FALSE)*$E227</f>
        <v>0</v>
      </c>
      <c r="AA225" s="5">
        <f t="shared" si="109"/>
        <v>0</v>
      </c>
      <c r="AB225" s="5">
        <f>VLOOKUP(CONCATENATE($F225," ",$G225),AllocFactorMatrix,(AB$4+1),FALSE)*$E227</f>
        <v>0</v>
      </c>
      <c r="AC225" s="5">
        <f>VLOOKUP(CONCATENATE($F225," ",$G225),AllocFactorMatrix,(AC$4+1),FALSE)*$E227</f>
        <v>0</v>
      </c>
      <c r="AD225" s="5">
        <f>VLOOKUP(CONCATENATE($F225," ",$G225),AllocFactorMatrix,(AD$4+1),FALSE)*$E227</f>
        <v>0</v>
      </c>
    </row>
    <row r="226" spans="4:30" hidden="1" outlineLevel="1">
      <c r="D226" s="7"/>
      <c r="F226" s="52" t="str">
        <f>F227</f>
        <v>RB_GUP-Land_P</v>
      </c>
      <c r="G226" s="55" t="str">
        <f>$G$14</f>
        <v>CUSTOMER</v>
      </c>
      <c r="H226" s="4">
        <f t="shared" si="107"/>
        <v>0</v>
      </c>
      <c r="I226" s="5">
        <f>VLOOKUP(CONCATENATE($F226," ",$G226),AllocFactorMatrix,(I$4+1),FALSE)*$E227</f>
        <v>0</v>
      </c>
      <c r="J226" s="5">
        <f>VLOOKUP(CONCATENATE($F226," ",$G226),AllocFactorMatrix,(J$4+1),FALSE)*$E227</f>
        <v>0</v>
      </c>
      <c r="K226" s="5">
        <f>VLOOKUP(CONCATENATE($F226," ",$G226),AllocFactorMatrix,(K$4+1),FALSE)*$E227</f>
        <v>0</v>
      </c>
      <c r="L226" s="5">
        <f>VLOOKUP(CONCATENATE($F226," ",$G226),AllocFactorMatrix,(L$4+1),FALSE)*$E227</f>
        <v>0</v>
      </c>
      <c r="M226" s="5">
        <f>VLOOKUP(CONCATENATE($F226," ",$G226),AllocFactorMatrix,(M$4+1),FALSE)*$E227</f>
        <v>0</v>
      </c>
      <c r="N226" s="5">
        <f t="shared" si="108"/>
        <v>0</v>
      </c>
      <c r="O226" s="5">
        <f>VLOOKUP(CONCATENATE($F226," ",$G226),AllocFactorMatrix,(O$4+1),FALSE)*$E227</f>
        <v>0</v>
      </c>
      <c r="P226" s="5">
        <f>VLOOKUP(CONCATENATE($F226," ",$G226),AllocFactorMatrix,(P$4+1),FALSE)*$E227</f>
        <v>0</v>
      </c>
      <c r="Q226" s="5">
        <f>VLOOKUP(CONCATENATE($F226," ",$G226),AllocFactorMatrix,(Q$4+1),FALSE)*$E227</f>
        <v>0</v>
      </c>
      <c r="R226" s="5">
        <f>VLOOKUP(CONCATENATE($F226," ",$G226),AllocFactorMatrix,(R$4+1),FALSE)*$E227</f>
        <v>0</v>
      </c>
      <c r="S226" s="5">
        <f t="shared" si="110"/>
        <v>0</v>
      </c>
      <c r="T226" s="5">
        <f>VLOOKUP(CONCATENATE($F226," ",$G226),AllocFactorMatrix,(T$4+1),FALSE)*$E227</f>
        <v>0</v>
      </c>
      <c r="U226" s="5">
        <f>VLOOKUP(CONCATENATE($F226," ",$G226),AllocFactorMatrix,(U$4+1),FALSE)*$E227</f>
        <v>0</v>
      </c>
      <c r="V226" s="5">
        <f>VLOOKUP(CONCATENATE($F226," ",$G226),AllocFactorMatrix,(V$4+1),FALSE)*$E227</f>
        <v>0</v>
      </c>
      <c r="W226" s="5">
        <f>VLOOKUP(CONCATENATE($F226," ",$G226),AllocFactorMatrix,(W$4+1),FALSE)*$E227</f>
        <v>0</v>
      </c>
      <c r="X226" s="5">
        <f t="shared" si="111"/>
        <v>0</v>
      </c>
      <c r="Y226" s="5">
        <f>VLOOKUP(CONCATENATE($F226," ",$G226),AllocFactorMatrix,(Y$4+1),FALSE)*$E227</f>
        <v>0</v>
      </c>
      <c r="Z226" s="5">
        <f>VLOOKUP(CONCATENATE($F226," ",$G226),AllocFactorMatrix,(Z$4+1),FALSE)*$E227</f>
        <v>0</v>
      </c>
      <c r="AA226" s="5">
        <f t="shared" si="109"/>
        <v>0</v>
      </c>
      <c r="AB226" s="5">
        <f>VLOOKUP(CONCATENATE($F226," ",$G226),AllocFactorMatrix,(AB$4+1),FALSE)*$E227</f>
        <v>0</v>
      </c>
      <c r="AC226" s="5">
        <f>VLOOKUP(CONCATENATE($F226," ",$G226),AllocFactorMatrix,(AC$4+1),FALSE)*$E227</f>
        <v>0</v>
      </c>
      <c r="AD226" s="5">
        <f>VLOOKUP(CONCATENATE($F226," ",$G226),AllocFactorMatrix,(AD$4+1),FALSE)*$E227</f>
        <v>0</v>
      </c>
    </row>
    <row r="227" spans="4:30" collapsed="1">
      <c r="D227" s="7" t="s">
        <v>211</v>
      </c>
      <c r="E227" s="61">
        <f>-415562766--3892950</f>
        <v>-411669816</v>
      </c>
      <c r="F227" s="61" t="s">
        <v>579</v>
      </c>
      <c r="G227" s="55" t="str">
        <f>$G$15</f>
        <v>TOTAL</v>
      </c>
      <c r="H227" s="4">
        <f t="shared" si="107"/>
        <v>-411669816.00000024</v>
      </c>
      <c r="I227" s="5">
        <f>VLOOKUP(CONCATENATE($F227," ",$G227),AllocFactorMatrix,(I$4+1),FALSE)*$E227</f>
        <v>-228561752.33587214</v>
      </c>
      <c r="J227" s="5">
        <f>VLOOKUP(CONCATENATE($F227," ",$G227),AllocFactorMatrix,(J$4+1),FALSE)*$E227</f>
        <v>-10517240.676142365</v>
      </c>
      <c r="K227" s="5">
        <f>VLOOKUP(CONCATENATE($F227," ",$G227),AllocFactorMatrix,(K$4+1),FALSE)*$E227</f>
        <v>-34646810.582812555</v>
      </c>
      <c r="L227" s="5">
        <f>VLOOKUP(CONCATENATE($F227," ",$G227),AllocFactorMatrix,(L$4+1),FALSE)*$E227</f>
        <v>-865713.18967735977</v>
      </c>
      <c r="M227" s="5">
        <f>VLOOKUP(CONCATENATE($F227," ",$G227),AllocFactorMatrix,(M$4+1),FALSE)*$E227</f>
        <v>-111443.03528753243</v>
      </c>
      <c r="N227" s="5">
        <f t="shared" si="108"/>
        <v>-35623966.807777442</v>
      </c>
      <c r="O227" s="5">
        <f>VLOOKUP(CONCATENATE($F227," ",$G227),AllocFactorMatrix,(O$4+1),FALSE)*$E227</f>
        <v>-26356297.117876094</v>
      </c>
      <c r="P227" s="5">
        <f>VLOOKUP(CONCATENATE($F227," ",$G227),AllocFactorMatrix,(P$4+1),FALSE)*$E227</f>
        <v>-4770539.8583545089</v>
      </c>
      <c r="Q227" s="5">
        <f>VLOOKUP(CONCATENATE($F227," ",$G227),AllocFactorMatrix,(Q$4+1),FALSE)*$E227</f>
        <v>-1845211.1364497957</v>
      </c>
      <c r="R227" s="5">
        <f>VLOOKUP(CONCATENATE($F227," ",$G227),AllocFactorMatrix,(R$4+1),FALSE)*$E227</f>
        <v>-39758.255435621242</v>
      </c>
      <c r="S227" s="5">
        <f t="shared" si="110"/>
        <v>-33011806.368116017</v>
      </c>
      <c r="T227" s="5">
        <f>VLOOKUP(CONCATENATE($F227," ",$G227),AllocFactorMatrix,(T$4+1),FALSE)*$E227</f>
        <v>-836908.65769813117</v>
      </c>
      <c r="U227" s="5">
        <f>VLOOKUP(CONCATENATE($F227," ",$G227),AllocFactorMatrix,(U$4+1),FALSE)*$E227</f>
        <v>-13325040.701532407</v>
      </c>
      <c r="V227" s="5">
        <f>VLOOKUP(CONCATENATE($F227," ",$G227),AllocFactorMatrix,(V$4+1),FALSE)*$E227</f>
        <v>-72264411.25296773</v>
      </c>
      <c r="W227" s="5">
        <f>VLOOKUP(CONCATENATE($F227," ",$G227),AllocFactorMatrix,(W$4+1),FALSE)*$E227</f>
        <v>-9508020.5937750228</v>
      </c>
      <c r="X227" s="5">
        <f t="shared" si="111"/>
        <v>-95934381.205973282</v>
      </c>
      <c r="Y227" s="5">
        <f>VLOOKUP(CONCATENATE($F227," ",$G227),AllocFactorMatrix,(Y$4+1),FALSE)*$E227</f>
        <v>-7767966.8953927141</v>
      </c>
      <c r="Z227" s="5">
        <f>VLOOKUP(CONCATENATE($F227," ",$G227),AllocFactorMatrix,(Z$4+1),FALSE)*$E227</f>
        <v>-161470.26360142021</v>
      </c>
      <c r="AA227" s="5">
        <f t="shared" si="109"/>
        <v>-7929437.1589941345</v>
      </c>
      <c r="AB227" s="5">
        <f>VLOOKUP(CONCATENATE($F227," ",$G227),AllocFactorMatrix,(AB$4+1),FALSE)*$E227</f>
        <v>-91231.447124696773</v>
      </c>
      <c r="AC227" s="5">
        <f>VLOOKUP(CONCATENATE($F227," ",$G227),AllocFactorMatrix,(AC$4+1),FALSE)*$E227</f>
        <v>0</v>
      </c>
      <c r="AD227" s="5">
        <f>VLOOKUP(CONCATENATE($F227," ",$G227),AllocFactorMatrix,(AD$4+1),FALSE)*$E227</f>
        <v>0</v>
      </c>
    </row>
    <row r="228" spans="4:30" hidden="1" outlineLevel="1">
      <c r="D228" s="7"/>
      <c r="E228" s="55"/>
      <c r="F228" s="52" t="str">
        <f>F235</f>
        <v>RB_GUP-Land_P</v>
      </c>
      <c r="G228" s="55" t="str">
        <f>$G$8</f>
        <v>PRODUCTION</v>
      </c>
      <c r="H228" s="4">
        <f t="shared" ref="H228:H259" si="112">SUBTOTAL(9,I228:AD228)</f>
        <v>-5216286.3867000006</v>
      </c>
      <c r="I228" s="5">
        <f>VLOOKUP(CONCATENATE($F228," ",$G228),AllocFactorMatrix,(I$4+1),FALSE)*$E235</f>
        <v>-2896116.0398262152</v>
      </c>
      <c r="J228" s="5">
        <f>VLOOKUP(CONCATENATE($F228," ",$G228),AllocFactorMatrix,(J$4+1),FALSE)*$E235</f>
        <v>-133264.42025229492</v>
      </c>
      <c r="K228" s="5">
        <f>VLOOKUP(CONCATENATE($F228," ",$G228),AllocFactorMatrix,(K$4+1),FALSE)*$E235</f>
        <v>-439011.26427422749</v>
      </c>
      <c r="L228" s="5">
        <f>VLOOKUP(CONCATENATE($F228," ",$G228),AllocFactorMatrix,(L$4+1),FALSE)*$E235</f>
        <v>-10969.489990737253</v>
      </c>
      <c r="M228" s="5">
        <f>VLOOKUP(CONCATENATE($F228," ",$G228),AllocFactorMatrix,(M$4+1),FALSE)*$E235</f>
        <v>-1412.0996130133649</v>
      </c>
      <c r="N228" s="5">
        <f t="shared" ref="N228:N259" si="113">SUBTOTAL(9,K228:M228)</f>
        <v>-451392.85387797811</v>
      </c>
      <c r="O228" s="5">
        <f>VLOOKUP(CONCATENATE($F228," ",$G228),AllocFactorMatrix,(O$4+1),FALSE)*$E235</f>
        <v>-333961.80267876986</v>
      </c>
      <c r="P228" s="5">
        <f>VLOOKUP(CONCATENATE($F228," ",$G228),AllocFactorMatrix,(P$4+1),FALSE)*$E235</f>
        <v>-60447.720850985024</v>
      </c>
      <c r="Q228" s="5">
        <f>VLOOKUP(CONCATENATE($F228," ",$G228),AllocFactorMatrix,(Q$4+1),FALSE)*$E235</f>
        <v>-23380.751654744356</v>
      </c>
      <c r="R228" s="5">
        <f>VLOOKUP(CONCATENATE($F228," ",$G228),AllocFactorMatrix,(R$4+1),FALSE)*$E235</f>
        <v>-503.77860733848979</v>
      </c>
      <c r="S228" s="5">
        <f t="shared" si="110"/>
        <v>-418294.05379183777</v>
      </c>
      <c r="T228" s="5">
        <f>VLOOKUP(CONCATENATE($F228," ",$G228),AllocFactorMatrix,(T$4+1),FALSE)*$E235</f>
        <v>-10604.506496201633</v>
      </c>
      <c r="U228" s="5">
        <f>VLOOKUP(CONCATENATE($F228," ",$G228),AllocFactorMatrix,(U$4+1),FALSE)*$E235</f>
        <v>-168842.17815383119</v>
      </c>
      <c r="V228" s="5">
        <f>VLOOKUP(CONCATENATE($F228," ",$G228),AllocFactorMatrix,(V$4+1),FALSE)*$E235</f>
        <v>-915665.54071029054</v>
      </c>
      <c r="W228" s="5">
        <f>VLOOKUP(CONCATENATE($F228," ",$G228),AllocFactorMatrix,(W$4+1),FALSE)*$E235</f>
        <v>-120476.54809788604</v>
      </c>
      <c r="X228" s="5">
        <f>SUBTOTAL(9,T228:W228)</f>
        <v>-1215588.7734582096</v>
      </c>
      <c r="Y228" s="5">
        <f>VLOOKUP(CONCATENATE($F228," ",$G228),AllocFactorMatrix,(Y$4+1),FALSE)*$E235</f>
        <v>-98428.250976683878</v>
      </c>
      <c r="Z228" s="5">
        <f>VLOOKUP(CONCATENATE($F228," ",$G228),AllocFactorMatrix,(Z$4+1),FALSE)*$E235</f>
        <v>-2045.9968283925598</v>
      </c>
      <c r="AA228" s="5">
        <f t="shared" si="109"/>
        <v>-100474.24780507643</v>
      </c>
      <c r="AB228" s="5">
        <f>VLOOKUP(CONCATENATE($F228," ",$G228),AllocFactorMatrix,(AB$4+1),FALSE)*$E235</f>
        <v>-1155.997688388931</v>
      </c>
      <c r="AC228" s="5">
        <f>VLOOKUP(CONCATENATE($F228," ",$G228),AllocFactorMatrix,(AC$4+1),FALSE)*$E235</f>
        <v>0</v>
      </c>
      <c r="AD228" s="5">
        <f>VLOOKUP(CONCATENATE($F228," ",$G228),AllocFactorMatrix,(AD$4+1),FALSE)*$E235</f>
        <v>0</v>
      </c>
    </row>
    <row r="229" spans="4:30" hidden="1" outlineLevel="1">
      <c r="D229" s="7"/>
      <c r="E229" s="55"/>
      <c r="F229" s="52" t="str">
        <f>F235</f>
        <v>RB_GUP-Land_P</v>
      </c>
      <c r="G229" s="55" t="str">
        <f>$G$9</f>
        <v>BULKTRAN</v>
      </c>
      <c r="H229" s="4">
        <f t="shared" si="112"/>
        <v>0</v>
      </c>
      <c r="I229" s="5">
        <f>VLOOKUP(CONCATENATE($F229," ",$G229),AllocFactorMatrix,(I$4+1),FALSE)*$E235</f>
        <v>0</v>
      </c>
      <c r="J229" s="5">
        <f>VLOOKUP(CONCATENATE($F229," ",$G229),AllocFactorMatrix,(J$4+1),FALSE)*$E235</f>
        <v>0</v>
      </c>
      <c r="K229" s="5">
        <f>VLOOKUP(CONCATENATE($F229," ",$G229),AllocFactorMatrix,(K$4+1),FALSE)*$E235</f>
        <v>0</v>
      </c>
      <c r="L229" s="5">
        <f>VLOOKUP(CONCATENATE($F229," ",$G229),AllocFactorMatrix,(L$4+1),FALSE)*$E235</f>
        <v>0</v>
      </c>
      <c r="M229" s="5">
        <f>VLOOKUP(CONCATENATE($F229," ",$G229),AllocFactorMatrix,(M$4+1),FALSE)*$E235</f>
        <v>0</v>
      </c>
      <c r="N229" s="5">
        <f t="shared" si="113"/>
        <v>0</v>
      </c>
      <c r="O229" s="5">
        <f>VLOOKUP(CONCATENATE($F229," ",$G229),AllocFactorMatrix,(O$4+1),FALSE)*$E235</f>
        <v>0</v>
      </c>
      <c r="P229" s="5">
        <f>VLOOKUP(CONCATENATE($F229," ",$G229),AllocFactorMatrix,(P$4+1),FALSE)*$E235</f>
        <v>0</v>
      </c>
      <c r="Q229" s="5">
        <f>VLOOKUP(CONCATENATE($F229," ",$G229),AllocFactorMatrix,(Q$4+1),FALSE)*$E235</f>
        <v>0</v>
      </c>
      <c r="R229" s="5">
        <f>VLOOKUP(CONCATENATE($F229," ",$G229),AllocFactorMatrix,(R$4+1),FALSE)*$E235</f>
        <v>0</v>
      </c>
      <c r="S229" s="5">
        <f t="shared" si="110"/>
        <v>0</v>
      </c>
      <c r="T229" s="5">
        <f>VLOOKUP(CONCATENATE($F229," ",$G229),AllocFactorMatrix,(T$4+1),FALSE)*$E235</f>
        <v>0</v>
      </c>
      <c r="U229" s="5">
        <f>VLOOKUP(CONCATENATE($F229," ",$G229),AllocFactorMatrix,(U$4+1),FALSE)*$E235</f>
        <v>0</v>
      </c>
      <c r="V229" s="5">
        <f>VLOOKUP(CONCATENATE($F229," ",$G229),AllocFactorMatrix,(V$4+1),FALSE)*$E235</f>
        <v>0</v>
      </c>
      <c r="W229" s="5">
        <f>VLOOKUP(CONCATENATE($F229," ",$G229),AllocFactorMatrix,(W$4+1),FALSE)*$E235</f>
        <v>0</v>
      </c>
      <c r="X229" s="5">
        <f t="shared" ref="X229:X235" si="114">SUBTOTAL(9,T229:W229)</f>
        <v>0</v>
      </c>
      <c r="Y229" s="5">
        <f>VLOOKUP(CONCATENATE($F229," ",$G229),AllocFactorMatrix,(Y$4+1),FALSE)*$E235</f>
        <v>0</v>
      </c>
      <c r="Z229" s="5">
        <f>VLOOKUP(CONCATENATE($F229," ",$G229),AllocFactorMatrix,(Z$4+1),FALSE)*$E235</f>
        <v>0</v>
      </c>
      <c r="AA229" s="5">
        <f t="shared" si="109"/>
        <v>0</v>
      </c>
      <c r="AB229" s="5">
        <f>VLOOKUP(CONCATENATE($F229," ",$G229),AllocFactorMatrix,(AB$4+1),FALSE)*$E235</f>
        <v>0</v>
      </c>
      <c r="AC229" s="5">
        <f>VLOOKUP(CONCATENATE($F229," ",$G229),AllocFactorMatrix,(AC$4+1),FALSE)*$E235</f>
        <v>0</v>
      </c>
      <c r="AD229" s="5">
        <f>VLOOKUP(CONCATENATE($F229," ",$G229),AllocFactorMatrix,(AD$4+1),FALSE)*$E235</f>
        <v>0</v>
      </c>
    </row>
    <row r="230" spans="4:30" hidden="1" outlineLevel="1">
      <c r="D230" s="7"/>
      <c r="E230" s="55"/>
      <c r="F230" s="52" t="str">
        <f>F235</f>
        <v>RB_GUP-Land_P</v>
      </c>
      <c r="G230" s="55" t="str">
        <f>$G$10</f>
        <v>SUBTRAN</v>
      </c>
      <c r="H230" s="4">
        <f t="shared" si="112"/>
        <v>0</v>
      </c>
      <c r="I230" s="5">
        <f>VLOOKUP(CONCATENATE($F230," ",$G230),AllocFactorMatrix,(I$4+1),FALSE)*$E235</f>
        <v>0</v>
      </c>
      <c r="J230" s="5">
        <f>VLOOKUP(CONCATENATE($F230," ",$G230),AllocFactorMatrix,(J$4+1),FALSE)*$E235</f>
        <v>0</v>
      </c>
      <c r="K230" s="5">
        <f>VLOOKUP(CONCATENATE($F230," ",$G230),AllocFactorMatrix,(K$4+1),FALSE)*$E235</f>
        <v>0</v>
      </c>
      <c r="L230" s="5">
        <f>VLOOKUP(CONCATENATE($F230," ",$G230),AllocFactorMatrix,(L$4+1),FALSE)*$E235</f>
        <v>0</v>
      </c>
      <c r="M230" s="5">
        <f>VLOOKUP(CONCATENATE($F230," ",$G230),AllocFactorMatrix,(M$4+1),FALSE)*$E235</f>
        <v>0</v>
      </c>
      <c r="N230" s="5">
        <f t="shared" si="113"/>
        <v>0</v>
      </c>
      <c r="O230" s="5">
        <f>VLOOKUP(CONCATENATE($F230," ",$G230),AllocFactorMatrix,(O$4+1),FALSE)*$E235</f>
        <v>0</v>
      </c>
      <c r="P230" s="5">
        <f>VLOOKUP(CONCATENATE($F230," ",$G230),AllocFactorMatrix,(P$4+1),FALSE)*$E235</f>
        <v>0</v>
      </c>
      <c r="Q230" s="5">
        <f>VLOOKUP(CONCATENATE($F230," ",$G230),AllocFactorMatrix,(Q$4+1),FALSE)*$E235</f>
        <v>0</v>
      </c>
      <c r="R230" s="5">
        <f>VLOOKUP(CONCATENATE($F230," ",$G230),AllocFactorMatrix,(R$4+1),FALSE)*$E235</f>
        <v>0</v>
      </c>
      <c r="S230" s="5">
        <f t="shared" si="110"/>
        <v>0</v>
      </c>
      <c r="T230" s="5">
        <f>VLOOKUP(CONCATENATE($F230," ",$G230),AllocFactorMatrix,(T$4+1),FALSE)*$E235</f>
        <v>0</v>
      </c>
      <c r="U230" s="5">
        <f>VLOOKUP(CONCATENATE($F230," ",$G230),AllocFactorMatrix,(U$4+1),FALSE)*$E235</f>
        <v>0</v>
      </c>
      <c r="V230" s="5">
        <f>VLOOKUP(CONCATENATE($F230," ",$G230),AllocFactorMatrix,(V$4+1),FALSE)*$E235</f>
        <v>0</v>
      </c>
      <c r="W230" s="5">
        <f>VLOOKUP(CONCATENATE($F230," ",$G230),AllocFactorMatrix,(W$4+1),FALSE)*$E235</f>
        <v>0</v>
      </c>
      <c r="X230" s="5">
        <f t="shared" si="114"/>
        <v>0</v>
      </c>
      <c r="Y230" s="5">
        <f>VLOOKUP(CONCATENATE($F230," ",$G230),AllocFactorMatrix,(Y$4+1),FALSE)*$E235</f>
        <v>0</v>
      </c>
      <c r="Z230" s="5">
        <f>VLOOKUP(CONCATENATE($F230," ",$G230),AllocFactorMatrix,(Z$4+1),FALSE)*$E235</f>
        <v>0</v>
      </c>
      <c r="AA230" s="5">
        <f t="shared" si="109"/>
        <v>0</v>
      </c>
      <c r="AB230" s="5">
        <f>VLOOKUP(CONCATENATE($F230," ",$G230),AllocFactorMatrix,(AB$4+1),FALSE)*$E235</f>
        <v>0</v>
      </c>
      <c r="AC230" s="5">
        <f>VLOOKUP(CONCATENATE($F230," ",$G230),AllocFactorMatrix,(AC$4+1),FALSE)*$E235</f>
        <v>0</v>
      </c>
      <c r="AD230" s="5">
        <f>VLOOKUP(CONCATENATE($F230," ",$G230),AllocFactorMatrix,(AD$4+1),FALSE)*$E235</f>
        <v>0</v>
      </c>
    </row>
    <row r="231" spans="4:30" hidden="1" outlineLevel="1">
      <c r="D231" s="7"/>
      <c r="E231" s="55"/>
      <c r="F231" s="52" t="str">
        <f>F235</f>
        <v>RB_GUP-Land_P</v>
      </c>
      <c r="G231" s="55" t="str">
        <f>$G$11</f>
        <v>DISTPRI</v>
      </c>
      <c r="H231" s="4">
        <f t="shared" si="112"/>
        <v>0</v>
      </c>
      <c r="I231" s="5">
        <f>VLOOKUP(CONCATENATE($F231," ",$G231),AllocFactorMatrix,(I$4+1),FALSE)*$E235</f>
        <v>0</v>
      </c>
      <c r="J231" s="5">
        <f>VLOOKUP(CONCATENATE($F231," ",$G231),AllocFactorMatrix,(J$4+1),FALSE)*$E235</f>
        <v>0</v>
      </c>
      <c r="K231" s="5">
        <f>VLOOKUP(CONCATENATE($F231," ",$G231),AllocFactorMatrix,(K$4+1),FALSE)*$E235</f>
        <v>0</v>
      </c>
      <c r="L231" s="5">
        <f>VLOOKUP(CONCATENATE($F231," ",$G231),AllocFactorMatrix,(L$4+1),FALSE)*$E235</f>
        <v>0</v>
      </c>
      <c r="M231" s="5">
        <f>VLOOKUP(CONCATENATE($F231," ",$G231),AllocFactorMatrix,(M$4+1),FALSE)*$E235</f>
        <v>0</v>
      </c>
      <c r="N231" s="5">
        <f t="shared" si="113"/>
        <v>0</v>
      </c>
      <c r="O231" s="5">
        <f>VLOOKUP(CONCATENATE($F231," ",$G231),AllocFactorMatrix,(O$4+1),FALSE)*$E235</f>
        <v>0</v>
      </c>
      <c r="P231" s="5">
        <f>VLOOKUP(CONCATENATE($F231," ",$G231),AllocFactorMatrix,(P$4+1),FALSE)*$E235</f>
        <v>0</v>
      </c>
      <c r="Q231" s="5">
        <f>VLOOKUP(CONCATENATE($F231," ",$G231),AllocFactorMatrix,(Q$4+1),FALSE)*$E235</f>
        <v>0</v>
      </c>
      <c r="R231" s="5">
        <f>VLOOKUP(CONCATENATE($F231," ",$G231),AllocFactorMatrix,(R$4+1),FALSE)*$E235</f>
        <v>0</v>
      </c>
      <c r="S231" s="5">
        <f t="shared" si="110"/>
        <v>0</v>
      </c>
      <c r="T231" s="5">
        <f>VLOOKUP(CONCATENATE($F231," ",$G231),AllocFactorMatrix,(T$4+1),FALSE)*$E235</f>
        <v>0</v>
      </c>
      <c r="U231" s="5">
        <f>VLOOKUP(CONCATENATE($F231," ",$G231),AllocFactorMatrix,(U$4+1),FALSE)*$E235</f>
        <v>0</v>
      </c>
      <c r="V231" s="5">
        <f>VLOOKUP(CONCATENATE($F231," ",$G231),AllocFactorMatrix,(V$4+1),FALSE)*$E235</f>
        <v>0</v>
      </c>
      <c r="W231" s="5">
        <f>VLOOKUP(CONCATENATE($F231," ",$G231),AllocFactorMatrix,(W$4+1),FALSE)*$E235</f>
        <v>0</v>
      </c>
      <c r="X231" s="5">
        <f t="shared" si="114"/>
        <v>0</v>
      </c>
      <c r="Y231" s="5">
        <f>VLOOKUP(CONCATENATE($F231," ",$G231),AllocFactorMatrix,(Y$4+1),FALSE)*$E235</f>
        <v>0</v>
      </c>
      <c r="Z231" s="5">
        <f>VLOOKUP(CONCATENATE($F231," ",$G231),AllocFactorMatrix,(Z$4+1),FALSE)*$E235</f>
        <v>0</v>
      </c>
      <c r="AA231" s="5">
        <f t="shared" si="109"/>
        <v>0</v>
      </c>
      <c r="AB231" s="5">
        <f>VLOOKUP(CONCATENATE($F231," ",$G231),AllocFactorMatrix,(AB$4+1),FALSE)*$E235</f>
        <v>0</v>
      </c>
      <c r="AC231" s="5">
        <f>VLOOKUP(CONCATENATE($F231," ",$G231),AllocFactorMatrix,(AC$4+1),FALSE)*$E235</f>
        <v>0</v>
      </c>
      <c r="AD231" s="5">
        <f>VLOOKUP(CONCATENATE($F231," ",$G231),AllocFactorMatrix,(AD$4+1),FALSE)*$E235</f>
        <v>0</v>
      </c>
    </row>
    <row r="232" spans="4:30" hidden="1" outlineLevel="1">
      <c r="D232" s="7"/>
      <c r="E232" s="55"/>
      <c r="F232" s="52" t="str">
        <f>F235</f>
        <v>RB_GUP-Land_P</v>
      </c>
      <c r="G232" s="55" t="str">
        <f>$G$12</f>
        <v>DISTSEC</v>
      </c>
      <c r="H232" s="4">
        <f t="shared" si="112"/>
        <v>0</v>
      </c>
      <c r="I232" s="5">
        <f>VLOOKUP(CONCATENATE($F232," ",$G232),AllocFactorMatrix,(I$4+1),FALSE)*$E235</f>
        <v>0</v>
      </c>
      <c r="J232" s="5">
        <f>VLOOKUP(CONCATENATE($F232," ",$G232),AllocFactorMatrix,(J$4+1),FALSE)*$E235</f>
        <v>0</v>
      </c>
      <c r="K232" s="5">
        <f>VLOOKUP(CONCATENATE($F232," ",$G232),AllocFactorMatrix,(K$4+1),FALSE)*$E235</f>
        <v>0</v>
      </c>
      <c r="L232" s="5">
        <f>VLOOKUP(CONCATENATE($F232," ",$G232),AllocFactorMatrix,(L$4+1),FALSE)*$E235</f>
        <v>0</v>
      </c>
      <c r="M232" s="5">
        <f>VLOOKUP(CONCATENATE($F232," ",$G232),AllocFactorMatrix,(M$4+1),FALSE)*$E235</f>
        <v>0</v>
      </c>
      <c r="N232" s="5">
        <f t="shared" si="113"/>
        <v>0</v>
      </c>
      <c r="O232" s="5">
        <f>VLOOKUP(CONCATENATE($F232," ",$G232),AllocFactorMatrix,(O$4+1),FALSE)*$E235</f>
        <v>0</v>
      </c>
      <c r="P232" s="5">
        <f>VLOOKUP(CONCATENATE($F232," ",$G232),AllocFactorMatrix,(P$4+1),FALSE)*$E235</f>
        <v>0</v>
      </c>
      <c r="Q232" s="5">
        <f>VLOOKUP(CONCATENATE($F232," ",$G232),AllocFactorMatrix,(Q$4+1),FALSE)*$E235</f>
        <v>0</v>
      </c>
      <c r="R232" s="5">
        <f>VLOOKUP(CONCATENATE($F232," ",$G232),AllocFactorMatrix,(R$4+1),FALSE)*$E235</f>
        <v>0</v>
      </c>
      <c r="S232" s="5">
        <f t="shared" si="110"/>
        <v>0</v>
      </c>
      <c r="T232" s="5">
        <f>VLOOKUP(CONCATENATE($F232," ",$G232),AllocFactorMatrix,(T$4+1),FALSE)*$E235</f>
        <v>0</v>
      </c>
      <c r="U232" s="5">
        <f>VLOOKUP(CONCATENATE($F232," ",$G232),AllocFactorMatrix,(U$4+1),FALSE)*$E235</f>
        <v>0</v>
      </c>
      <c r="V232" s="5">
        <f>VLOOKUP(CONCATENATE($F232," ",$G232),AllocFactorMatrix,(V$4+1),FALSE)*$E235</f>
        <v>0</v>
      </c>
      <c r="W232" s="5">
        <f>VLOOKUP(CONCATENATE($F232," ",$G232),AllocFactorMatrix,(W$4+1),FALSE)*$E235</f>
        <v>0</v>
      </c>
      <c r="X232" s="5">
        <f t="shared" si="114"/>
        <v>0</v>
      </c>
      <c r="Y232" s="5">
        <f>VLOOKUP(CONCATENATE($F232," ",$G232),AllocFactorMatrix,(Y$4+1),FALSE)*$E235</f>
        <v>0</v>
      </c>
      <c r="Z232" s="5">
        <f>VLOOKUP(CONCATENATE($F232," ",$G232),AllocFactorMatrix,(Z$4+1),FALSE)*$E235</f>
        <v>0</v>
      </c>
      <c r="AA232" s="5">
        <f t="shared" si="109"/>
        <v>0</v>
      </c>
      <c r="AB232" s="5">
        <f>VLOOKUP(CONCATENATE($F232," ",$G232),AllocFactorMatrix,(AB$4+1),FALSE)*$E235</f>
        <v>0</v>
      </c>
      <c r="AC232" s="5">
        <f>VLOOKUP(CONCATENATE($F232," ",$G232),AllocFactorMatrix,(AC$4+1),FALSE)*$E235</f>
        <v>0</v>
      </c>
      <c r="AD232" s="5">
        <f>VLOOKUP(CONCATENATE($F232," ",$G232),AllocFactorMatrix,(AD$4+1),FALSE)*$E235</f>
        <v>0</v>
      </c>
    </row>
    <row r="233" spans="4:30" hidden="1" outlineLevel="1">
      <c r="D233" s="7"/>
      <c r="E233" s="55"/>
      <c r="F233" s="52" t="str">
        <f>F235</f>
        <v>RB_GUP-Land_P</v>
      </c>
      <c r="G233" s="55" t="str">
        <f>$G$13</f>
        <v>ENERGY</v>
      </c>
      <c r="H233" s="4">
        <f t="shared" si="112"/>
        <v>0</v>
      </c>
      <c r="I233" s="5">
        <f>VLOOKUP(CONCATENATE($F233," ",$G233),AllocFactorMatrix,(I$4+1),FALSE)*$E235</f>
        <v>0</v>
      </c>
      <c r="J233" s="5">
        <f>VLOOKUP(CONCATENATE($F233," ",$G233),AllocFactorMatrix,(J$4+1),FALSE)*$E235</f>
        <v>0</v>
      </c>
      <c r="K233" s="5">
        <f>VLOOKUP(CONCATENATE($F233," ",$G233),AllocFactorMatrix,(K$4+1),FALSE)*$E235</f>
        <v>0</v>
      </c>
      <c r="L233" s="5">
        <f>VLOOKUP(CONCATENATE($F233," ",$G233),AllocFactorMatrix,(L$4+1),FALSE)*$E235</f>
        <v>0</v>
      </c>
      <c r="M233" s="5">
        <f>VLOOKUP(CONCATENATE($F233," ",$G233),AllocFactorMatrix,(M$4+1),FALSE)*$E235</f>
        <v>0</v>
      </c>
      <c r="N233" s="5">
        <f t="shared" si="113"/>
        <v>0</v>
      </c>
      <c r="O233" s="5">
        <f>VLOOKUP(CONCATENATE($F233," ",$G233),AllocFactorMatrix,(O$4+1),FALSE)*$E235</f>
        <v>0</v>
      </c>
      <c r="P233" s="5">
        <f>VLOOKUP(CONCATENATE($F233," ",$G233),AllocFactorMatrix,(P$4+1),FALSE)*$E235</f>
        <v>0</v>
      </c>
      <c r="Q233" s="5">
        <f>VLOOKUP(CONCATENATE($F233," ",$G233),AllocFactorMatrix,(Q$4+1),FALSE)*$E235</f>
        <v>0</v>
      </c>
      <c r="R233" s="5">
        <f>VLOOKUP(CONCATENATE($F233," ",$G233),AllocFactorMatrix,(R$4+1),FALSE)*$E235</f>
        <v>0</v>
      </c>
      <c r="S233" s="5">
        <f t="shared" si="110"/>
        <v>0</v>
      </c>
      <c r="T233" s="5">
        <f>VLOOKUP(CONCATENATE($F233," ",$G233),AllocFactorMatrix,(T$4+1),FALSE)*$E235</f>
        <v>0</v>
      </c>
      <c r="U233" s="5">
        <f>VLOOKUP(CONCATENATE($F233," ",$G233),AllocFactorMatrix,(U$4+1),FALSE)*$E235</f>
        <v>0</v>
      </c>
      <c r="V233" s="5">
        <f>VLOOKUP(CONCATENATE($F233," ",$G233),AllocFactorMatrix,(V$4+1),FALSE)*$E235</f>
        <v>0</v>
      </c>
      <c r="W233" s="5">
        <f>VLOOKUP(CONCATENATE($F233," ",$G233),AllocFactorMatrix,(W$4+1),FALSE)*$E235</f>
        <v>0</v>
      </c>
      <c r="X233" s="5">
        <f t="shared" si="114"/>
        <v>0</v>
      </c>
      <c r="Y233" s="5">
        <f>VLOOKUP(CONCATENATE($F233," ",$G233),AllocFactorMatrix,(Y$4+1),FALSE)*$E235</f>
        <v>0</v>
      </c>
      <c r="Z233" s="5">
        <f>VLOOKUP(CONCATENATE($F233," ",$G233),AllocFactorMatrix,(Z$4+1),FALSE)*$E235</f>
        <v>0</v>
      </c>
      <c r="AA233" s="5">
        <f t="shared" si="109"/>
        <v>0</v>
      </c>
      <c r="AB233" s="5">
        <f>VLOOKUP(CONCATENATE($F233," ",$G233),AllocFactorMatrix,(AB$4+1),FALSE)*$E235</f>
        <v>0</v>
      </c>
      <c r="AC233" s="5">
        <f>VLOOKUP(CONCATENATE($F233," ",$G233),AllocFactorMatrix,(AC$4+1),FALSE)*$E235</f>
        <v>0</v>
      </c>
      <c r="AD233" s="5">
        <f>VLOOKUP(CONCATENATE($F233," ",$G233),AllocFactorMatrix,(AD$4+1),FALSE)*$E235</f>
        <v>0</v>
      </c>
    </row>
    <row r="234" spans="4:30" hidden="1" outlineLevel="1">
      <c r="D234" s="7"/>
      <c r="E234" s="55"/>
      <c r="F234" s="52" t="str">
        <f>F235</f>
        <v>RB_GUP-Land_P</v>
      </c>
      <c r="G234" s="55" t="str">
        <f>$G$14</f>
        <v>CUSTOMER</v>
      </c>
      <c r="H234" s="4">
        <f t="shared" si="112"/>
        <v>0</v>
      </c>
      <c r="I234" s="5">
        <f>VLOOKUP(CONCATENATE($F234," ",$G234),AllocFactorMatrix,(I$4+1),FALSE)*$E235</f>
        <v>0</v>
      </c>
      <c r="J234" s="5">
        <f>VLOOKUP(CONCATENATE($F234," ",$G234),AllocFactorMatrix,(J$4+1),FALSE)*$E235</f>
        <v>0</v>
      </c>
      <c r="K234" s="5">
        <f>VLOOKUP(CONCATENATE($F234," ",$G234),AllocFactorMatrix,(K$4+1),FALSE)*$E235</f>
        <v>0</v>
      </c>
      <c r="L234" s="5">
        <f>VLOOKUP(CONCATENATE($F234," ",$G234),AllocFactorMatrix,(L$4+1),FALSE)*$E235</f>
        <v>0</v>
      </c>
      <c r="M234" s="5">
        <f>VLOOKUP(CONCATENATE($F234," ",$G234),AllocFactorMatrix,(M$4+1),FALSE)*$E235</f>
        <v>0</v>
      </c>
      <c r="N234" s="5">
        <f t="shared" si="113"/>
        <v>0</v>
      </c>
      <c r="O234" s="5">
        <f>VLOOKUP(CONCATENATE($F234," ",$G234),AllocFactorMatrix,(O$4+1),FALSE)*$E235</f>
        <v>0</v>
      </c>
      <c r="P234" s="5">
        <f>VLOOKUP(CONCATENATE($F234," ",$G234),AllocFactorMatrix,(P$4+1),FALSE)*$E235</f>
        <v>0</v>
      </c>
      <c r="Q234" s="5">
        <f>VLOOKUP(CONCATENATE($F234," ",$G234),AllocFactorMatrix,(Q$4+1),FALSE)*$E235</f>
        <v>0</v>
      </c>
      <c r="R234" s="5">
        <f>VLOOKUP(CONCATENATE($F234," ",$G234),AllocFactorMatrix,(R$4+1),FALSE)*$E235</f>
        <v>0</v>
      </c>
      <c r="S234" s="5">
        <f t="shared" si="110"/>
        <v>0</v>
      </c>
      <c r="T234" s="5">
        <f>VLOOKUP(CONCATENATE($F234," ",$G234),AllocFactorMatrix,(T$4+1),FALSE)*$E235</f>
        <v>0</v>
      </c>
      <c r="U234" s="5">
        <f>VLOOKUP(CONCATENATE($F234," ",$G234),AllocFactorMatrix,(U$4+1),FALSE)*$E235</f>
        <v>0</v>
      </c>
      <c r="V234" s="5">
        <f>VLOOKUP(CONCATENATE($F234," ",$G234),AllocFactorMatrix,(V$4+1),FALSE)*$E235</f>
        <v>0</v>
      </c>
      <c r="W234" s="5">
        <f>VLOOKUP(CONCATENATE($F234," ",$G234),AllocFactorMatrix,(W$4+1),FALSE)*$E235</f>
        <v>0</v>
      </c>
      <c r="X234" s="5">
        <f t="shared" si="114"/>
        <v>0</v>
      </c>
      <c r="Y234" s="5">
        <f>VLOOKUP(CONCATENATE($F234," ",$G234),AllocFactorMatrix,(Y$4+1),FALSE)*$E235</f>
        <v>0</v>
      </c>
      <c r="Z234" s="5">
        <f>VLOOKUP(CONCATENATE($F234," ",$G234),AllocFactorMatrix,(Z$4+1),FALSE)*$E235</f>
        <v>0</v>
      </c>
      <c r="AA234" s="5">
        <f t="shared" si="109"/>
        <v>0</v>
      </c>
      <c r="AB234" s="5">
        <f>VLOOKUP(CONCATENATE($F234," ",$G234),AllocFactorMatrix,(AB$4+1),FALSE)*$E235</f>
        <v>0</v>
      </c>
      <c r="AC234" s="5">
        <f>VLOOKUP(CONCATENATE($F234," ",$G234),AllocFactorMatrix,(AC$4+1),FALSE)*$E235</f>
        <v>0</v>
      </c>
      <c r="AD234" s="5">
        <f>VLOOKUP(CONCATENATE($F234," ",$G234),AllocFactorMatrix,(AD$4+1),FALSE)*$E235</f>
        <v>0</v>
      </c>
    </row>
    <row r="235" spans="4:30" collapsed="1">
      <c r="D235" s="7" t="s">
        <v>212</v>
      </c>
      <c r="E235" s="61">
        <v>-5216286.3866999997</v>
      </c>
      <c r="F235" s="61" t="s">
        <v>579</v>
      </c>
      <c r="G235" s="55" t="str">
        <f>$G$15</f>
        <v>TOTAL</v>
      </c>
      <c r="H235" s="4">
        <f t="shared" si="112"/>
        <v>-5216286.3867000006</v>
      </c>
      <c r="I235" s="5">
        <f>VLOOKUP(CONCATENATE($F235," ",$G235),AllocFactorMatrix,(I$4+1),FALSE)*$E235</f>
        <v>-2896116.0398262152</v>
      </c>
      <c r="J235" s="5">
        <f>VLOOKUP(CONCATENATE($F235," ",$G235),AllocFactorMatrix,(J$4+1),FALSE)*$E235</f>
        <v>-133264.42025229492</v>
      </c>
      <c r="K235" s="5">
        <f>VLOOKUP(CONCATENATE($F235," ",$G235),AllocFactorMatrix,(K$4+1),FALSE)*$E235</f>
        <v>-439011.26427422749</v>
      </c>
      <c r="L235" s="5">
        <f>VLOOKUP(CONCATENATE($F235," ",$G235),AllocFactorMatrix,(L$4+1),FALSE)*$E235</f>
        <v>-10969.489990737253</v>
      </c>
      <c r="M235" s="5">
        <f>VLOOKUP(CONCATENATE($F235," ",$G235),AllocFactorMatrix,(M$4+1),FALSE)*$E235</f>
        <v>-1412.0996130133649</v>
      </c>
      <c r="N235" s="5">
        <f t="shared" si="113"/>
        <v>-451392.85387797811</v>
      </c>
      <c r="O235" s="5">
        <f>VLOOKUP(CONCATENATE($F235," ",$G235),AllocFactorMatrix,(O$4+1),FALSE)*$E235</f>
        <v>-333961.80267876986</v>
      </c>
      <c r="P235" s="5">
        <f>VLOOKUP(CONCATENATE($F235," ",$G235),AllocFactorMatrix,(P$4+1),FALSE)*$E235</f>
        <v>-60447.720850985024</v>
      </c>
      <c r="Q235" s="5">
        <f>VLOOKUP(CONCATENATE($F235," ",$G235),AllocFactorMatrix,(Q$4+1),FALSE)*$E235</f>
        <v>-23380.751654744356</v>
      </c>
      <c r="R235" s="5">
        <f>VLOOKUP(CONCATENATE($F235," ",$G235),AllocFactorMatrix,(R$4+1),FALSE)*$E235</f>
        <v>-503.77860733848979</v>
      </c>
      <c r="S235" s="5">
        <f t="shared" si="110"/>
        <v>-418294.05379183777</v>
      </c>
      <c r="T235" s="5">
        <f>VLOOKUP(CONCATENATE($F235," ",$G235),AllocFactorMatrix,(T$4+1),FALSE)*$E235</f>
        <v>-10604.506496201633</v>
      </c>
      <c r="U235" s="5">
        <f>VLOOKUP(CONCATENATE($F235," ",$G235),AllocFactorMatrix,(U$4+1),FALSE)*$E235</f>
        <v>-168842.17815383119</v>
      </c>
      <c r="V235" s="5">
        <f>VLOOKUP(CONCATENATE($F235," ",$G235),AllocFactorMatrix,(V$4+1),FALSE)*$E235</f>
        <v>-915665.54071029054</v>
      </c>
      <c r="W235" s="5">
        <f>VLOOKUP(CONCATENATE($F235," ",$G235),AllocFactorMatrix,(W$4+1),FALSE)*$E235</f>
        <v>-120476.54809788604</v>
      </c>
      <c r="X235" s="5">
        <f t="shared" si="114"/>
        <v>-1215588.7734582096</v>
      </c>
      <c r="Y235" s="5">
        <f>VLOOKUP(CONCATENATE($F235," ",$G235),AllocFactorMatrix,(Y$4+1),FALSE)*$E235</f>
        <v>-98428.250976683878</v>
      </c>
      <c r="Z235" s="5">
        <f>VLOOKUP(CONCATENATE($F235," ",$G235),AllocFactorMatrix,(Z$4+1),FALSE)*$E235</f>
        <v>-2045.9968283925598</v>
      </c>
      <c r="AA235" s="5">
        <f t="shared" si="109"/>
        <v>-100474.24780507643</v>
      </c>
      <c r="AB235" s="5">
        <f>VLOOKUP(CONCATENATE($F235," ",$G235),AllocFactorMatrix,(AB$4+1),FALSE)*$E235</f>
        <v>-1155.997688388931</v>
      </c>
      <c r="AC235" s="5">
        <f>VLOOKUP(CONCATENATE($F235," ",$G235),AllocFactorMatrix,(AC$4+1),FALSE)*$E235</f>
        <v>0</v>
      </c>
      <c r="AD235" s="5">
        <f>VLOOKUP(CONCATENATE($F235," ",$G235),AllocFactorMatrix,(AD$4+1),FALSE)*$E235</f>
        <v>0</v>
      </c>
    </row>
    <row r="236" spans="4:30" hidden="1" outlineLevel="1">
      <c r="D236" s="7"/>
      <c r="E236" s="55"/>
      <c r="F236" s="52" t="str">
        <f>F243</f>
        <v>RB_GUP-Land_T</v>
      </c>
      <c r="G236" s="55" t="str">
        <f>$G$8</f>
        <v>PRODUCTION</v>
      </c>
      <c r="H236" s="4">
        <f t="shared" si="112"/>
        <v>-3513876.3296923735</v>
      </c>
      <c r="I236" s="5">
        <f>VLOOKUP(CONCATENATE($F236," ",$G236),AllocFactorMatrix,(I$4+1),FALSE)*$E243</f>
        <v>-1950926.9326805137</v>
      </c>
      <c r="J236" s="5">
        <f>VLOOKUP(CONCATENATE($F236," ",$G236),AllocFactorMatrix,(J$4+1),FALSE)*$E243</f>
        <v>-89771.660756334066</v>
      </c>
      <c r="K236" s="5">
        <f>VLOOKUP(CONCATENATE($F236," ",$G236),AllocFactorMatrix,(K$4+1),FALSE)*$E243</f>
        <v>-295733.6265000304</v>
      </c>
      <c r="L236" s="5">
        <f>VLOOKUP(CONCATENATE($F236," ",$G236),AllocFactorMatrix,(L$4+1),FALSE)*$E243</f>
        <v>-7389.4392235688174</v>
      </c>
      <c r="M236" s="5">
        <f>VLOOKUP(CONCATENATE($F236," ",$G236),AllocFactorMatrix,(M$4+1),FALSE)*$E243</f>
        <v>-951.24060250735522</v>
      </c>
      <c r="N236" s="5">
        <f t="shared" si="113"/>
        <v>-304074.3063261066</v>
      </c>
      <c r="O236" s="5">
        <f>VLOOKUP(CONCATENATE($F236," ",$G236),AllocFactorMatrix,(O$4+1),FALSE)*$E243</f>
        <v>-224968.56699555577</v>
      </c>
      <c r="P236" s="5">
        <f>VLOOKUP(CONCATENATE($F236," ",$G236),AllocFactorMatrix,(P$4+1),FALSE)*$E243</f>
        <v>-40719.738092544329</v>
      </c>
      <c r="Q236" s="5">
        <f>VLOOKUP(CONCATENATE($F236," ",$G236),AllocFactorMatrix,(Q$4+1),FALSE)*$E243</f>
        <v>-15750.107206440656</v>
      </c>
      <c r="R236" s="5">
        <f>VLOOKUP(CONCATENATE($F236," ",$G236),AllocFactorMatrix,(R$4+1),FALSE)*$E243</f>
        <v>-339.363215993209</v>
      </c>
      <c r="S236" s="5">
        <f t="shared" si="110"/>
        <v>-281777.77551053395</v>
      </c>
      <c r="T236" s="5">
        <f>VLOOKUP(CONCATENATE($F236," ",$G236),AllocFactorMatrix,(T$4+1),FALSE)*$E243</f>
        <v>-7143.5733398537031</v>
      </c>
      <c r="U236" s="5">
        <f>VLOOKUP(CONCATENATE($F236," ",$G236),AllocFactorMatrix,(U$4+1),FALSE)*$E243</f>
        <v>-113738.1058641962</v>
      </c>
      <c r="V236" s="5">
        <f>VLOOKUP(CONCATENATE($F236," ",$G236),AllocFactorMatrix,(V$4+1),FALSE)*$E243</f>
        <v>-616824.92694815015</v>
      </c>
      <c r="W236" s="5">
        <f>VLOOKUP(CONCATENATE($F236," ",$G236),AllocFactorMatrix,(W$4+1),FALSE)*$E243</f>
        <v>-81157.294531143547</v>
      </c>
      <c r="X236" s="5">
        <f>SUBTOTAL(9,T236:W236)</f>
        <v>-818863.90068334353</v>
      </c>
      <c r="Y236" s="5">
        <f>VLOOKUP(CONCATENATE($F236," ",$G236),AllocFactorMatrix,(Y$4+1),FALSE)*$E243</f>
        <v>-66304.776164484225</v>
      </c>
      <c r="Z236" s="5">
        <f>VLOOKUP(CONCATENATE($F236," ",$G236),AllocFactorMatrix,(Z$4+1),FALSE)*$E243</f>
        <v>-1378.2563480879985</v>
      </c>
      <c r="AA236" s="5">
        <f t="shared" si="109"/>
        <v>-67683.03251257223</v>
      </c>
      <c r="AB236" s="5">
        <f>VLOOKUP(CONCATENATE($F236," ",$G236),AllocFactorMatrix,(AB$4+1),FALSE)*$E243</f>
        <v>-778.72122296926716</v>
      </c>
      <c r="AC236" s="5">
        <f>VLOOKUP(CONCATENATE($F236," ",$G236),AllocFactorMatrix,(AC$4+1),FALSE)*$E243</f>
        <v>0</v>
      </c>
      <c r="AD236" s="5">
        <f>VLOOKUP(CONCATENATE($F236," ",$G236),AllocFactorMatrix,(AD$4+1),FALSE)*$E243</f>
        <v>0</v>
      </c>
    </row>
    <row r="237" spans="4:30" hidden="1" outlineLevel="1">
      <c r="D237" s="7"/>
      <c r="E237" s="55"/>
      <c r="F237" s="52" t="str">
        <f>F243</f>
        <v>RB_GUP-Land_T</v>
      </c>
      <c r="G237" s="55" t="str">
        <f>$G$9</f>
        <v>BULKTRAN</v>
      </c>
      <c r="H237" s="4">
        <f t="shared" si="112"/>
        <v>-148782329.26138237</v>
      </c>
      <c r="I237" s="5">
        <f>VLOOKUP(CONCATENATE($F237," ",$G237),AllocFactorMatrix,(I$4+1),FALSE)*$E243</f>
        <v>-73287644.674714908</v>
      </c>
      <c r="J237" s="5">
        <f>VLOOKUP(CONCATENATE($F237," ",$G237),AllocFactorMatrix,(J$4+1),FALSE)*$E243</f>
        <v>-3622870.1494405223</v>
      </c>
      <c r="K237" s="5">
        <f>VLOOKUP(CONCATENATE($F237," ",$G237),AllocFactorMatrix,(K$4+1),FALSE)*$E243</f>
        <v>-13270365.727867424</v>
      </c>
      <c r="L237" s="5">
        <f>VLOOKUP(CONCATENATE($F237," ",$G237),AllocFactorMatrix,(L$4+1),FALSE)*$E243</f>
        <v>-417703.99803679407</v>
      </c>
      <c r="M237" s="5">
        <f>VLOOKUP(CONCATENATE($F237," ",$G237),AllocFactorMatrix,(M$4+1),FALSE)*$E243</f>
        <v>-39170.944353105784</v>
      </c>
      <c r="N237" s="5">
        <f t="shared" si="113"/>
        <v>-13727240.670257324</v>
      </c>
      <c r="O237" s="5">
        <f>VLOOKUP(CONCATENATE($F237," ",$G237),AllocFactorMatrix,(O$4+1),FALSE)*$E243</f>
        <v>-10087542.301397068</v>
      </c>
      <c r="P237" s="5">
        <f>VLOOKUP(CONCATENATE($F237," ",$G237),AllocFactorMatrix,(P$4+1),FALSE)*$E243</f>
        <v>-1879603.0206847368</v>
      </c>
      <c r="Q237" s="5">
        <f>VLOOKUP(CONCATENATE($F237," ",$G237),AllocFactorMatrix,(Q$4+1),FALSE)*$E243</f>
        <v>-849357.60683828522</v>
      </c>
      <c r="R237" s="5">
        <f>VLOOKUP(CONCATENATE($F237," ",$G237),AllocFactorMatrix,(R$4+1),FALSE)*$E243</f>
        <v>-38194.662159961736</v>
      </c>
      <c r="S237" s="5">
        <f t="shared" si="110"/>
        <v>-12854697.591080053</v>
      </c>
      <c r="T237" s="5">
        <f>VLOOKUP(CONCATENATE($F237," ",$G237),AllocFactorMatrix,(T$4+1),FALSE)*$E243</f>
        <v>-352383.69020097505</v>
      </c>
      <c r="U237" s="5">
        <f>VLOOKUP(CONCATENATE($F237," ",$G237),AllocFactorMatrix,(U$4+1),FALSE)*$E243</f>
        <v>-5766699.0503563974</v>
      </c>
      <c r="V237" s="5">
        <f>VLOOKUP(CONCATENATE($F237," ",$G237),AllocFactorMatrix,(V$4+1),FALSE)*$E243</f>
        <v>-30477166.516404662</v>
      </c>
      <c r="W237" s="5">
        <f>VLOOKUP(CONCATENATE($F237," ",$G237),AllocFactorMatrix,(W$4+1),FALSE)*$E243</f>
        <v>-5503671.1362610646</v>
      </c>
      <c r="X237" s="5">
        <f t="shared" ref="X237:X243" si="115">SUBTOTAL(9,T237:W237)</f>
        <v>-42099920.393223092</v>
      </c>
      <c r="Y237" s="5">
        <f>VLOOKUP(CONCATENATE($F237," ",$G237),AllocFactorMatrix,(Y$4+1),FALSE)*$E243</f>
        <v>-3097868.233841673</v>
      </c>
      <c r="Z237" s="5">
        <f>VLOOKUP(CONCATENATE($F237," ",$G237),AllocFactorMatrix,(Z$4+1),FALSE)*$E243</f>
        <v>-51888.108770235085</v>
      </c>
      <c r="AA237" s="5">
        <f t="shared" si="109"/>
        <v>-3149756.342611908</v>
      </c>
      <c r="AB237" s="5">
        <f>VLOOKUP(CONCATENATE($F237," ",$G237),AllocFactorMatrix,(AB$4+1),FALSE)*$E243</f>
        <v>-40199.440054539977</v>
      </c>
      <c r="AC237" s="5">
        <f>VLOOKUP(CONCATENATE($F237," ",$G237),AllocFactorMatrix,(AC$4+1),FALSE)*$E243</f>
        <v>0</v>
      </c>
      <c r="AD237" s="5">
        <f>VLOOKUP(CONCATENATE($F237," ",$G237),AllocFactorMatrix,(AD$4+1),FALSE)*$E243</f>
        <v>0</v>
      </c>
    </row>
    <row r="238" spans="4:30" hidden="1" outlineLevel="1">
      <c r="D238" s="7"/>
      <c r="E238" s="55"/>
      <c r="F238" s="52" t="str">
        <f>F243</f>
        <v>RB_GUP-Land_T</v>
      </c>
      <c r="G238" s="55" t="str">
        <f>$G$10</f>
        <v>SUBTRAN</v>
      </c>
      <c r="H238" s="4">
        <f t="shared" si="112"/>
        <v>-35099750.112225212</v>
      </c>
      <c r="I238" s="5">
        <f>VLOOKUP(CONCATENATE($F238," ",$G238),AllocFactorMatrix,(I$4+1),FALSE)*$E243</f>
        <v>-17088925.212224085</v>
      </c>
      <c r="J238" s="5">
        <f>VLOOKUP(CONCATENATE($F238," ",$G238),AllocFactorMatrix,(J$4+1),FALSE)*$E243</f>
        <v>-824733.88571019541</v>
      </c>
      <c r="K238" s="5">
        <f>VLOOKUP(CONCATENATE($F238," ",$G238),AllocFactorMatrix,(K$4+1),FALSE)*$E243</f>
        <v>-3000341.5505343024</v>
      </c>
      <c r="L238" s="5">
        <f>VLOOKUP(CONCATENATE($F238," ",$G238),AllocFactorMatrix,(L$4+1),FALSE)*$E243</f>
        <v>-92677.727540616906</v>
      </c>
      <c r="M238" s="5">
        <f>VLOOKUP(CONCATENATE($F238," ",$G238),AllocFactorMatrix,(M$4+1),FALSE)*$E243</f>
        <v>-11542.520823237346</v>
      </c>
      <c r="N238" s="5">
        <f t="shared" si="113"/>
        <v>-3104561.7988981567</v>
      </c>
      <c r="O238" s="5">
        <f>VLOOKUP(CONCATENATE($F238," ",$G238),AllocFactorMatrix,(O$4+1),FALSE)*$E243</f>
        <v>-2266804.9362122095</v>
      </c>
      <c r="P238" s="5">
        <f>VLOOKUP(CONCATENATE($F238," ",$G238),AllocFactorMatrix,(P$4+1),FALSE)*$E243</f>
        <v>-421396.39374054765</v>
      </c>
      <c r="Q238" s="5">
        <f>VLOOKUP(CONCATENATE($F238," ",$G238),AllocFactorMatrix,(Q$4+1),FALSE)*$E243</f>
        <v>-250735.87537620901</v>
      </c>
      <c r="R238" s="5">
        <f>VLOOKUP(CONCATENATE($F238," ",$G238),AllocFactorMatrix,(R$4+1),FALSE)*$E243</f>
        <v>0</v>
      </c>
      <c r="S238" s="5">
        <f t="shared" si="110"/>
        <v>-2938937.2053289665</v>
      </c>
      <c r="T238" s="5">
        <f>VLOOKUP(CONCATENATE($F238," ",$G238),AllocFactorMatrix,(T$4+1),FALSE)*$E243</f>
        <v>-79152.936148248147</v>
      </c>
      <c r="U238" s="5">
        <f>VLOOKUP(CONCATENATE($F238," ",$G238),AllocFactorMatrix,(U$4+1),FALSE)*$E243</f>
        <v>-1295778.7566930882</v>
      </c>
      <c r="V238" s="5">
        <f>VLOOKUP(CONCATENATE($F238," ",$G238),AllocFactorMatrix,(V$4+1),FALSE)*$E243</f>
        <v>-9027279.9742003866</v>
      </c>
      <c r="W238" s="5">
        <f>VLOOKUP(CONCATENATE($F238," ",$G238),AllocFactorMatrix,(W$4+1),FALSE)*$E243</f>
        <v>0</v>
      </c>
      <c r="X238" s="5">
        <f t="shared" si="115"/>
        <v>-10402211.667041723</v>
      </c>
      <c r="Y238" s="5">
        <f>VLOOKUP(CONCATENATE($F238," ",$G238),AllocFactorMatrix,(Y$4+1),FALSE)*$E243</f>
        <v>-682241.87396376918</v>
      </c>
      <c r="Z238" s="5">
        <f>VLOOKUP(CONCATENATE($F238," ",$G238),AllocFactorMatrix,(Z$4+1),FALSE)*$E243</f>
        <v>-11372.990574153477</v>
      </c>
      <c r="AA238" s="5">
        <f t="shared" si="109"/>
        <v>-693614.86453792267</v>
      </c>
      <c r="AB238" s="5">
        <f>VLOOKUP(CONCATENATE($F238," ",$G238),AllocFactorMatrix,(AB$4+1),FALSE)*$E243</f>
        <v>-9110.411013753097</v>
      </c>
      <c r="AC238" s="5">
        <f>VLOOKUP(CONCATENATE($F238," ",$G238),AllocFactorMatrix,(AC$4+1),FALSE)*$E243</f>
        <v>-30977.345058306899</v>
      </c>
      <c r="AD238" s="5">
        <f>VLOOKUP(CONCATENATE($F238," ",$G238),AllocFactorMatrix,(AD$4+1),FALSE)*$E243</f>
        <v>-6677.7224121073696</v>
      </c>
    </row>
    <row r="239" spans="4:30" hidden="1" outlineLevel="1">
      <c r="D239" s="7"/>
      <c r="E239" s="55"/>
      <c r="F239" s="52" t="str">
        <f>F243</f>
        <v>RB_GUP-Land_T</v>
      </c>
      <c r="G239" s="55" t="str">
        <f>$G$11</f>
        <v>DISTPRI</v>
      </c>
      <c r="H239" s="4">
        <f t="shared" si="112"/>
        <v>0</v>
      </c>
      <c r="I239" s="5">
        <f>VLOOKUP(CONCATENATE($F239," ",$G239),AllocFactorMatrix,(I$4+1),FALSE)*$E243</f>
        <v>0</v>
      </c>
      <c r="J239" s="5">
        <f>VLOOKUP(CONCATENATE($F239," ",$G239),AllocFactorMatrix,(J$4+1),FALSE)*$E243</f>
        <v>0</v>
      </c>
      <c r="K239" s="5">
        <f>VLOOKUP(CONCATENATE($F239," ",$G239),AllocFactorMatrix,(K$4+1),FALSE)*$E243</f>
        <v>0</v>
      </c>
      <c r="L239" s="5">
        <f>VLOOKUP(CONCATENATE($F239," ",$G239),AllocFactorMatrix,(L$4+1),FALSE)*$E243</f>
        <v>0</v>
      </c>
      <c r="M239" s="5">
        <f>VLOOKUP(CONCATENATE($F239," ",$G239),AllocFactorMatrix,(M$4+1),FALSE)*$E243</f>
        <v>0</v>
      </c>
      <c r="N239" s="5">
        <f t="shared" si="113"/>
        <v>0</v>
      </c>
      <c r="O239" s="5">
        <f>VLOOKUP(CONCATENATE($F239," ",$G239),AllocFactorMatrix,(O$4+1),FALSE)*$E243</f>
        <v>0</v>
      </c>
      <c r="P239" s="5">
        <f>VLOOKUP(CONCATENATE($F239," ",$G239),AllocFactorMatrix,(P$4+1),FALSE)*$E243</f>
        <v>0</v>
      </c>
      <c r="Q239" s="5">
        <f>VLOOKUP(CONCATENATE($F239," ",$G239),AllocFactorMatrix,(Q$4+1),FALSE)*$E243</f>
        <v>0</v>
      </c>
      <c r="R239" s="5">
        <f>VLOOKUP(CONCATENATE($F239," ",$G239),AllocFactorMatrix,(R$4+1),FALSE)*$E243</f>
        <v>0</v>
      </c>
      <c r="S239" s="5">
        <f t="shared" si="110"/>
        <v>0</v>
      </c>
      <c r="T239" s="5">
        <f>VLOOKUP(CONCATENATE($F239," ",$G239),AllocFactorMatrix,(T$4+1),FALSE)*$E243</f>
        <v>0</v>
      </c>
      <c r="U239" s="5">
        <f>VLOOKUP(CONCATENATE($F239," ",$G239),AllocFactorMatrix,(U$4+1),FALSE)*$E243</f>
        <v>0</v>
      </c>
      <c r="V239" s="5">
        <f>VLOOKUP(CONCATENATE($F239," ",$G239),AllocFactorMatrix,(V$4+1),FALSE)*$E243</f>
        <v>0</v>
      </c>
      <c r="W239" s="5">
        <f>VLOOKUP(CONCATENATE($F239," ",$G239),AllocFactorMatrix,(W$4+1),FALSE)*$E243</f>
        <v>0</v>
      </c>
      <c r="X239" s="5">
        <f t="shared" si="115"/>
        <v>0</v>
      </c>
      <c r="Y239" s="5">
        <f>VLOOKUP(CONCATENATE($F239," ",$G239),AllocFactorMatrix,(Y$4+1),FALSE)*$E243</f>
        <v>0</v>
      </c>
      <c r="Z239" s="5">
        <f>VLOOKUP(CONCATENATE($F239," ",$G239),AllocFactorMatrix,(Z$4+1),FALSE)*$E243</f>
        <v>0</v>
      </c>
      <c r="AA239" s="5">
        <f t="shared" si="109"/>
        <v>0</v>
      </c>
      <c r="AB239" s="5">
        <f>VLOOKUP(CONCATENATE($F239," ",$G239),AllocFactorMatrix,(AB$4+1),FALSE)*$E243</f>
        <v>0</v>
      </c>
      <c r="AC239" s="5">
        <f>VLOOKUP(CONCATENATE($F239," ",$G239),AllocFactorMatrix,(AC$4+1),FALSE)*$E243</f>
        <v>0</v>
      </c>
      <c r="AD239" s="5">
        <f>VLOOKUP(CONCATENATE($F239," ",$G239),AllocFactorMatrix,(AD$4+1),FALSE)*$E243</f>
        <v>0</v>
      </c>
    </row>
    <row r="240" spans="4:30" hidden="1" outlineLevel="1">
      <c r="D240" s="7"/>
      <c r="E240" s="55"/>
      <c r="F240" s="52" t="str">
        <f>F243</f>
        <v>RB_GUP-Land_T</v>
      </c>
      <c r="G240" s="55" t="str">
        <f>$G$12</f>
        <v>DISTSEC</v>
      </c>
      <c r="H240" s="4">
        <f t="shared" si="112"/>
        <v>0</v>
      </c>
      <c r="I240" s="5">
        <f>VLOOKUP(CONCATENATE($F240," ",$G240),AllocFactorMatrix,(I$4+1),FALSE)*$E243</f>
        <v>0</v>
      </c>
      <c r="J240" s="5">
        <f>VLOOKUP(CONCATENATE($F240," ",$G240),AllocFactorMatrix,(J$4+1),FALSE)*$E243</f>
        <v>0</v>
      </c>
      <c r="K240" s="5">
        <f>VLOOKUP(CONCATENATE($F240," ",$G240),AllocFactorMatrix,(K$4+1),FALSE)*$E243</f>
        <v>0</v>
      </c>
      <c r="L240" s="5">
        <f>VLOOKUP(CONCATENATE($F240," ",$G240),AllocFactorMatrix,(L$4+1),FALSE)*$E243</f>
        <v>0</v>
      </c>
      <c r="M240" s="5">
        <f>VLOOKUP(CONCATENATE($F240," ",$G240),AllocFactorMatrix,(M$4+1),FALSE)*$E243</f>
        <v>0</v>
      </c>
      <c r="N240" s="5">
        <f t="shared" si="113"/>
        <v>0</v>
      </c>
      <c r="O240" s="5">
        <f>VLOOKUP(CONCATENATE($F240," ",$G240),AllocFactorMatrix,(O$4+1),FALSE)*$E243</f>
        <v>0</v>
      </c>
      <c r="P240" s="5">
        <f>VLOOKUP(CONCATENATE($F240," ",$G240),AllocFactorMatrix,(P$4+1),FALSE)*$E243</f>
        <v>0</v>
      </c>
      <c r="Q240" s="5">
        <f>VLOOKUP(CONCATENATE($F240," ",$G240),AllocFactorMatrix,(Q$4+1),FALSE)*$E243</f>
        <v>0</v>
      </c>
      <c r="R240" s="5">
        <f>VLOOKUP(CONCATENATE($F240," ",$G240),AllocFactorMatrix,(R$4+1),FALSE)*$E243</f>
        <v>0</v>
      </c>
      <c r="S240" s="5">
        <f t="shared" si="110"/>
        <v>0</v>
      </c>
      <c r="T240" s="5">
        <f>VLOOKUP(CONCATENATE($F240," ",$G240),AllocFactorMatrix,(T$4+1),FALSE)*$E243</f>
        <v>0</v>
      </c>
      <c r="U240" s="5">
        <f>VLOOKUP(CONCATENATE($F240," ",$G240),AllocFactorMatrix,(U$4+1),FALSE)*$E243</f>
        <v>0</v>
      </c>
      <c r="V240" s="5">
        <f>VLOOKUP(CONCATENATE($F240," ",$G240),AllocFactorMatrix,(V$4+1),FALSE)*$E243</f>
        <v>0</v>
      </c>
      <c r="W240" s="5">
        <f>VLOOKUP(CONCATENATE($F240," ",$G240),AllocFactorMatrix,(W$4+1),FALSE)*$E243</f>
        <v>0</v>
      </c>
      <c r="X240" s="5">
        <f t="shared" si="115"/>
        <v>0</v>
      </c>
      <c r="Y240" s="5">
        <f>VLOOKUP(CONCATENATE($F240," ",$G240),AllocFactorMatrix,(Y$4+1),FALSE)*$E243</f>
        <v>0</v>
      </c>
      <c r="Z240" s="5">
        <f>VLOOKUP(CONCATENATE($F240," ",$G240),AllocFactorMatrix,(Z$4+1),FALSE)*$E243</f>
        <v>0</v>
      </c>
      <c r="AA240" s="5">
        <f t="shared" si="109"/>
        <v>0</v>
      </c>
      <c r="AB240" s="5">
        <f>VLOOKUP(CONCATENATE($F240," ",$G240),AllocFactorMatrix,(AB$4+1),FALSE)*$E243</f>
        <v>0</v>
      </c>
      <c r="AC240" s="5">
        <f>VLOOKUP(CONCATENATE($F240," ",$G240),AllocFactorMatrix,(AC$4+1),FALSE)*$E243</f>
        <v>0</v>
      </c>
      <c r="AD240" s="5">
        <f>VLOOKUP(CONCATENATE($F240," ",$G240),AllocFactorMatrix,(AD$4+1),FALSE)*$E243</f>
        <v>0</v>
      </c>
    </row>
    <row r="241" spans="4:30" hidden="1" outlineLevel="1">
      <c r="D241" s="7"/>
      <c r="E241" s="55"/>
      <c r="F241" s="52" t="str">
        <f>F243</f>
        <v>RB_GUP-Land_T</v>
      </c>
      <c r="G241" s="55" t="str">
        <f>$G$13</f>
        <v>ENERGY</v>
      </c>
      <c r="H241" s="4">
        <f t="shared" si="112"/>
        <v>0</v>
      </c>
      <c r="I241" s="5">
        <f>VLOOKUP(CONCATENATE($F241," ",$G241),AllocFactorMatrix,(I$4+1),FALSE)*$E243</f>
        <v>0</v>
      </c>
      <c r="J241" s="5">
        <f>VLOOKUP(CONCATENATE($F241," ",$G241),AllocFactorMatrix,(J$4+1),FALSE)*$E243</f>
        <v>0</v>
      </c>
      <c r="K241" s="5">
        <f>VLOOKUP(CONCATENATE($F241," ",$G241),AllocFactorMatrix,(K$4+1),FALSE)*$E243</f>
        <v>0</v>
      </c>
      <c r="L241" s="5">
        <f>VLOOKUP(CONCATENATE($F241," ",$G241),AllocFactorMatrix,(L$4+1),FALSE)*$E243</f>
        <v>0</v>
      </c>
      <c r="M241" s="5">
        <f>VLOOKUP(CONCATENATE($F241," ",$G241),AllocFactorMatrix,(M$4+1),FALSE)*$E243</f>
        <v>0</v>
      </c>
      <c r="N241" s="5">
        <f t="shared" si="113"/>
        <v>0</v>
      </c>
      <c r="O241" s="5">
        <f>VLOOKUP(CONCATENATE($F241," ",$G241),AllocFactorMatrix,(O$4+1),FALSE)*$E243</f>
        <v>0</v>
      </c>
      <c r="P241" s="5">
        <f>VLOOKUP(CONCATENATE($F241," ",$G241),AllocFactorMatrix,(P$4+1),FALSE)*$E243</f>
        <v>0</v>
      </c>
      <c r="Q241" s="5">
        <f>VLOOKUP(CONCATENATE($F241," ",$G241),AllocFactorMatrix,(Q$4+1),FALSE)*$E243</f>
        <v>0</v>
      </c>
      <c r="R241" s="5">
        <f>VLOOKUP(CONCATENATE($F241," ",$G241),AllocFactorMatrix,(R$4+1),FALSE)*$E243</f>
        <v>0</v>
      </c>
      <c r="S241" s="5">
        <f t="shared" si="110"/>
        <v>0</v>
      </c>
      <c r="T241" s="5">
        <f>VLOOKUP(CONCATENATE($F241," ",$G241),AllocFactorMatrix,(T$4+1),FALSE)*$E243</f>
        <v>0</v>
      </c>
      <c r="U241" s="5">
        <f>VLOOKUP(CONCATENATE($F241," ",$G241),AllocFactorMatrix,(U$4+1),FALSE)*$E243</f>
        <v>0</v>
      </c>
      <c r="V241" s="5">
        <f>VLOOKUP(CONCATENATE($F241," ",$G241),AllocFactorMatrix,(V$4+1),FALSE)*$E243</f>
        <v>0</v>
      </c>
      <c r="W241" s="5">
        <f>VLOOKUP(CONCATENATE($F241," ",$G241),AllocFactorMatrix,(W$4+1),FALSE)*$E243</f>
        <v>0</v>
      </c>
      <c r="X241" s="5">
        <f t="shared" si="115"/>
        <v>0</v>
      </c>
      <c r="Y241" s="5">
        <f>VLOOKUP(CONCATENATE($F241," ",$G241),AllocFactorMatrix,(Y$4+1),FALSE)*$E243</f>
        <v>0</v>
      </c>
      <c r="Z241" s="5">
        <f>VLOOKUP(CONCATENATE($F241," ",$G241),AllocFactorMatrix,(Z$4+1),FALSE)*$E243</f>
        <v>0</v>
      </c>
      <c r="AA241" s="5">
        <f t="shared" si="109"/>
        <v>0</v>
      </c>
      <c r="AB241" s="5">
        <f>VLOOKUP(CONCATENATE($F241," ",$G241),AllocFactorMatrix,(AB$4+1),FALSE)*$E243</f>
        <v>0</v>
      </c>
      <c r="AC241" s="5">
        <f>VLOOKUP(CONCATENATE($F241," ",$G241),AllocFactorMatrix,(AC$4+1),FALSE)*$E243</f>
        <v>0</v>
      </c>
      <c r="AD241" s="5">
        <f>VLOOKUP(CONCATENATE($F241," ",$G241),AllocFactorMatrix,(AD$4+1),FALSE)*$E243</f>
        <v>0</v>
      </c>
    </row>
    <row r="242" spans="4:30" hidden="1" outlineLevel="1">
      <c r="D242" s="7"/>
      <c r="E242" s="55"/>
      <c r="F242" s="52" t="str">
        <f>F243</f>
        <v>RB_GUP-Land_T</v>
      </c>
      <c r="G242" s="55" t="str">
        <f>$G$14</f>
        <v>CUSTOMER</v>
      </c>
      <c r="H242" s="4">
        <f t="shared" si="112"/>
        <v>0</v>
      </c>
      <c r="I242" s="5">
        <f>VLOOKUP(CONCATENATE($F242," ",$G242),AllocFactorMatrix,(I$4+1),FALSE)*$E243</f>
        <v>0</v>
      </c>
      <c r="J242" s="5">
        <f>VLOOKUP(CONCATENATE($F242," ",$G242),AllocFactorMatrix,(J$4+1),FALSE)*$E243</f>
        <v>0</v>
      </c>
      <c r="K242" s="5">
        <f>VLOOKUP(CONCATENATE($F242," ",$G242),AllocFactorMatrix,(K$4+1),FALSE)*$E243</f>
        <v>0</v>
      </c>
      <c r="L242" s="5">
        <f>VLOOKUP(CONCATENATE($F242," ",$G242),AllocFactorMatrix,(L$4+1),FALSE)*$E243</f>
        <v>0</v>
      </c>
      <c r="M242" s="5">
        <f>VLOOKUP(CONCATENATE($F242," ",$G242),AllocFactorMatrix,(M$4+1),FALSE)*$E243</f>
        <v>0</v>
      </c>
      <c r="N242" s="5">
        <f t="shared" si="113"/>
        <v>0</v>
      </c>
      <c r="O242" s="5">
        <f>VLOOKUP(CONCATENATE($F242," ",$G242),AllocFactorMatrix,(O$4+1),FALSE)*$E243</f>
        <v>0</v>
      </c>
      <c r="P242" s="5">
        <f>VLOOKUP(CONCATENATE($F242," ",$G242),AllocFactorMatrix,(P$4+1),FALSE)*$E243</f>
        <v>0</v>
      </c>
      <c r="Q242" s="5">
        <f>VLOOKUP(CONCATENATE($F242," ",$G242),AllocFactorMatrix,(Q$4+1),FALSE)*$E243</f>
        <v>0</v>
      </c>
      <c r="R242" s="5">
        <f>VLOOKUP(CONCATENATE($F242," ",$G242),AllocFactorMatrix,(R$4+1),FALSE)*$E243</f>
        <v>0</v>
      </c>
      <c r="S242" s="5">
        <f t="shared" si="110"/>
        <v>0</v>
      </c>
      <c r="T242" s="5">
        <f>VLOOKUP(CONCATENATE($F242," ",$G242),AllocFactorMatrix,(T$4+1),FALSE)*$E243</f>
        <v>0</v>
      </c>
      <c r="U242" s="5">
        <f>VLOOKUP(CONCATENATE($F242," ",$G242),AllocFactorMatrix,(U$4+1),FALSE)*$E243</f>
        <v>0</v>
      </c>
      <c r="V242" s="5">
        <f>VLOOKUP(CONCATENATE($F242," ",$G242),AllocFactorMatrix,(V$4+1),FALSE)*$E243</f>
        <v>0</v>
      </c>
      <c r="W242" s="5">
        <f>VLOOKUP(CONCATENATE($F242," ",$G242),AllocFactorMatrix,(W$4+1),FALSE)*$E243</f>
        <v>0</v>
      </c>
      <c r="X242" s="5">
        <f t="shared" si="115"/>
        <v>0</v>
      </c>
      <c r="Y242" s="5">
        <f>VLOOKUP(CONCATENATE($F242," ",$G242),AllocFactorMatrix,(Y$4+1),FALSE)*$E243</f>
        <v>0</v>
      </c>
      <c r="Z242" s="5">
        <f>VLOOKUP(CONCATENATE($F242," ",$G242),AllocFactorMatrix,(Z$4+1),FALSE)*$E243</f>
        <v>0</v>
      </c>
      <c r="AA242" s="5">
        <f t="shared" si="109"/>
        <v>0</v>
      </c>
      <c r="AB242" s="5">
        <f>VLOOKUP(CONCATENATE($F242," ",$G242),AllocFactorMatrix,(AB$4+1),FALSE)*$E243</f>
        <v>0</v>
      </c>
      <c r="AC242" s="5">
        <f>VLOOKUP(CONCATENATE($F242," ",$G242),AllocFactorMatrix,(AC$4+1),FALSE)*$E243</f>
        <v>0</v>
      </c>
      <c r="AD242" s="5">
        <f>VLOOKUP(CONCATENATE($F242," ",$G242),AllocFactorMatrix,(AD$4+1),FALSE)*$E243</f>
        <v>0</v>
      </c>
    </row>
    <row r="243" spans="4:30" collapsed="1">
      <c r="D243" s="7" t="s">
        <v>213</v>
      </c>
      <c r="E243" s="61">
        <f>-193673487-E235-E268</f>
        <v>-187395955.7033</v>
      </c>
      <c r="F243" s="61" t="s">
        <v>580</v>
      </c>
      <c r="G243" s="55" t="str">
        <f>$G$15</f>
        <v>TOTAL</v>
      </c>
      <c r="H243" s="4">
        <f t="shared" si="112"/>
        <v>-187395955.70329997</v>
      </c>
      <c r="I243" s="5">
        <f>VLOOKUP(CONCATENATE($F243," ",$G243),AllocFactorMatrix,(I$4+1),FALSE)*$E243</f>
        <v>-92327496.819619521</v>
      </c>
      <c r="J243" s="5">
        <f>VLOOKUP(CONCATENATE($F243," ",$G243),AllocFactorMatrix,(J$4+1),FALSE)*$E243</f>
        <v>-4537375.6959070517</v>
      </c>
      <c r="K243" s="5">
        <f>VLOOKUP(CONCATENATE($F243," ",$G243),AllocFactorMatrix,(K$4+1),FALSE)*$E243</f>
        <v>-16566440.904901756</v>
      </c>
      <c r="L243" s="5">
        <f>VLOOKUP(CONCATENATE($F243," ",$G243),AllocFactorMatrix,(L$4+1),FALSE)*$E243</f>
        <v>-517771.16480097972</v>
      </c>
      <c r="M243" s="5">
        <f>VLOOKUP(CONCATENATE($F243," ",$G243),AllocFactorMatrix,(M$4+1),FALSE)*$E243</f>
        <v>-51664.70577885049</v>
      </c>
      <c r="N243" s="5">
        <f t="shared" si="113"/>
        <v>-17135876.775481589</v>
      </c>
      <c r="O243" s="5">
        <f>VLOOKUP(CONCATENATE($F243," ",$G243),AllocFactorMatrix,(O$4+1),FALSE)*$E243</f>
        <v>-12579315.804604834</v>
      </c>
      <c r="P243" s="5">
        <f>VLOOKUP(CONCATENATE($F243," ",$G243),AllocFactorMatrix,(P$4+1),FALSE)*$E243</f>
        <v>-2341719.1525178286</v>
      </c>
      <c r="Q243" s="5">
        <f>VLOOKUP(CONCATENATE($F243," ",$G243),AllocFactorMatrix,(Q$4+1),FALSE)*$E243</f>
        <v>-1115843.5894209349</v>
      </c>
      <c r="R243" s="5">
        <f>VLOOKUP(CONCATENATE($F243," ",$G243),AllocFactorMatrix,(R$4+1),FALSE)*$E243</f>
        <v>-38534.025375954945</v>
      </c>
      <c r="S243" s="5">
        <f t="shared" si="110"/>
        <v>-16075412.571919553</v>
      </c>
      <c r="T243" s="5">
        <f>VLOOKUP(CONCATENATE($F243," ",$G243),AllocFactorMatrix,(T$4+1),FALSE)*$E243</f>
        <v>-438680.19968907692</v>
      </c>
      <c r="U243" s="5">
        <f>VLOOKUP(CONCATENATE($F243," ",$G243),AllocFactorMatrix,(U$4+1),FALSE)*$E243</f>
        <v>-7176215.912913681</v>
      </c>
      <c r="V243" s="5">
        <f>VLOOKUP(CONCATENATE($F243," ",$G243),AllocFactorMatrix,(V$4+1),FALSE)*$E243</f>
        <v>-40121271.417553201</v>
      </c>
      <c r="W243" s="5">
        <f>VLOOKUP(CONCATENATE($F243," ",$G243),AllocFactorMatrix,(W$4+1),FALSE)*$E243</f>
        <v>-5584828.4307922088</v>
      </c>
      <c r="X243" s="5">
        <f t="shared" si="115"/>
        <v>-53320995.960948169</v>
      </c>
      <c r="Y243" s="5">
        <f>VLOOKUP(CONCATENATE($F243," ",$G243),AllocFactorMatrix,(Y$4+1),FALSE)*$E243</f>
        <v>-3846414.8839699267</v>
      </c>
      <c r="Z243" s="5">
        <f>VLOOKUP(CONCATENATE($F243," ",$G243),AllocFactorMatrix,(Z$4+1),FALSE)*$E243</f>
        <v>-64639.355692476565</v>
      </c>
      <c r="AA243" s="5">
        <f t="shared" si="109"/>
        <v>-3911054.2396624032</v>
      </c>
      <c r="AB243" s="5">
        <f>VLOOKUP(CONCATENATE($F243," ",$G243),AllocFactorMatrix,(AB$4+1),FALSE)*$E243</f>
        <v>-50088.572291262346</v>
      </c>
      <c r="AC243" s="5">
        <f>VLOOKUP(CONCATENATE($F243," ",$G243),AllocFactorMatrix,(AC$4+1),FALSE)*$E243</f>
        <v>-30977.345058306899</v>
      </c>
      <c r="AD243" s="5">
        <f>VLOOKUP(CONCATENATE($F243," ",$G243),AllocFactorMatrix,(AD$4+1),FALSE)*$E243</f>
        <v>-6677.7224121073696</v>
      </c>
    </row>
    <row r="244" spans="4:30" hidden="1" outlineLevel="1">
      <c r="D244" s="7"/>
      <c r="E244" s="55"/>
      <c r="F244" s="52" t="str">
        <f>F251</f>
        <v>RB_GUP-Land_D</v>
      </c>
      <c r="G244" s="55" t="str">
        <f>$G$8</f>
        <v>PRODUCTION</v>
      </c>
      <c r="H244" s="4">
        <f t="shared" si="112"/>
        <v>0</v>
      </c>
      <c r="I244" s="5">
        <f>VLOOKUP(CONCATENATE($F244," ",$G244),AllocFactorMatrix,(I$4+1),FALSE)*$E251</f>
        <v>0</v>
      </c>
      <c r="J244" s="5">
        <f>VLOOKUP(CONCATENATE($F244," ",$G244),AllocFactorMatrix,(J$4+1),FALSE)*$E251</f>
        <v>0</v>
      </c>
      <c r="K244" s="5">
        <f>VLOOKUP(CONCATENATE($F244," ",$G244),AllocFactorMatrix,(K$4+1),FALSE)*$E251</f>
        <v>0</v>
      </c>
      <c r="L244" s="5">
        <f>VLOOKUP(CONCATENATE($F244," ",$G244),AllocFactorMatrix,(L$4+1),FALSE)*$E251</f>
        <v>0</v>
      </c>
      <c r="M244" s="5">
        <f>VLOOKUP(CONCATENATE($F244," ",$G244),AllocFactorMatrix,(M$4+1),FALSE)*$E251</f>
        <v>0</v>
      </c>
      <c r="N244" s="5">
        <f t="shared" si="113"/>
        <v>0</v>
      </c>
      <c r="O244" s="5">
        <f>VLOOKUP(CONCATENATE($F244," ",$G244),AllocFactorMatrix,(O$4+1),FALSE)*$E251</f>
        <v>0</v>
      </c>
      <c r="P244" s="5">
        <f>VLOOKUP(CONCATENATE($F244," ",$G244),AllocFactorMatrix,(P$4+1),FALSE)*$E251</f>
        <v>0</v>
      </c>
      <c r="Q244" s="5">
        <f>VLOOKUP(CONCATENATE($F244," ",$G244),AllocFactorMatrix,(Q$4+1),FALSE)*$E251</f>
        <v>0</v>
      </c>
      <c r="R244" s="5">
        <f>VLOOKUP(CONCATENATE($F244," ",$G244),AllocFactorMatrix,(R$4+1),FALSE)*$E251</f>
        <v>0</v>
      </c>
      <c r="S244" s="5">
        <f t="shared" si="110"/>
        <v>0</v>
      </c>
      <c r="T244" s="5">
        <f>VLOOKUP(CONCATENATE($F244," ",$G244),AllocFactorMatrix,(T$4+1),FALSE)*$E251</f>
        <v>0</v>
      </c>
      <c r="U244" s="5">
        <f>VLOOKUP(CONCATENATE($F244," ",$G244),AllocFactorMatrix,(U$4+1),FALSE)*$E251</f>
        <v>0</v>
      </c>
      <c r="V244" s="5">
        <f>VLOOKUP(CONCATENATE($F244," ",$G244),AllocFactorMatrix,(V$4+1),FALSE)*$E251</f>
        <v>0</v>
      </c>
      <c r="W244" s="5">
        <f>VLOOKUP(CONCATENATE($F244," ",$G244),AllocFactorMatrix,(W$4+1),FALSE)*$E251</f>
        <v>0</v>
      </c>
      <c r="X244" s="5">
        <f>SUBTOTAL(9,T244:W244)</f>
        <v>0</v>
      </c>
      <c r="Y244" s="5">
        <f>VLOOKUP(CONCATENATE($F244," ",$G244),AllocFactorMatrix,(Y$4+1),FALSE)*$E251</f>
        <v>0</v>
      </c>
      <c r="Z244" s="5">
        <f>VLOOKUP(CONCATENATE($F244," ",$G244),AllocFactorMatrix,(Z$4+1),FALSE)*$E251</f>
        <v>0</v>
      </c>
      <c r="AA244" s="5">
        <f t="shared" si="109"/>
        <v>0</v>
      </c>
      <c r="AB244" s="5">
        <f>VLOOKUP(CONCATENATE($F244," ",$G244),AllocFactorMatrix,(AB$4+1),FALSE)*$E251</f>
        <v>0</v>
      </c>
      <c r="AC244" s="5">
        <f>VLOOKUP(CONCATENATE($F244," ",$G244),AllocFactorMatrix,(AC$4+1),FALSE)*$E251</f>
        <v>0</v>
      </c>
      <c r="AD244" s="5">
        <f>VLOOKUP(CONCATENATE($F244," ",$G244),AllocFactorMatrix,(AD$4+1),FALSE)*$E251</f>
        <v>0</v>
      </c>
    </row>
    <row r="245" spans="4:30" hidden="1" outlineLevel="1">
      <c r="D245" s="7"/>
      <c r="E245" s="55"/>
      <c r="F245" s="52" t="str">
        <f>F251</f>
        <v>RB_GUP-Land_D</v>
      </c>
      <c r="G245" s="55" t="str">
        <f>$G$9</f>
        <v>BULKTRAN</v>
      </c>
      <c r="H245" s="4">
        <f t="shared" si="112"/>
        <v>0</v>
      </c>
      <c r="I245" s="5">
        <f>VLOOKUP(CONCATENATE($F245," ",$G245),AllocFactorMatrix,(I$4+1),FALSE)*$E251</f>
        <v>0</v>
      </c>
      <c r="J245" s="5">
        <f>VLOOKUP(CONCATENATE($F245," ",$G245),AllocFactorMatrix,(J$4+1),FALSE)*$E251</f>
        <v>0</v>
      </c>
      <c r="K245" s="5">
        <f>VLOOKUP(CONCATENATE($F245," ",$G245),AllocFactorMatrix,(K$4+1),FALSE)*$E251</f>
        <v>0</v>
      </c>
      <c r="L245" s="5">
        <f>VLOOKUP(CONCATENATE($F245," ",$G245),AllocFactorMatrix,(L$4+1),FALSE)*$E251</f>
        <v>0</v>
      </c>
      <c r="M245" s="5">
        <f>VLOOKUP(CONCATENATE($F245," ",$G245),AllocFactorMatrix,(M$4+1),FALSE)*$E251</f>
        <v>0</v>
      </c>
      <c r="N245" s="5">
        <f t="shared" si="113"/>
        <v>0</v>
      </c>
      <c r="O245" s="5">
        <f>VLOOKUP(CONCATENATE($F245," ",$G245),AllocFactorMatrix,(O$4+1),FALSE)*$E251</f>
        <v>0</v>
      </c>
      <c r="P245" s="5">
        <f>VLOOKUP(CONCATENATE($F245," ",$G245),AllocFactorMatrix,(P$4+1),FALSE)*$E251</f>
        <v>0</v>
      </c>
      <c r="Q245" s="5">
        <f>VLOOKUP(CONCATENATE($F245," ",$G245),AllocFactorMatrix,(Q$4+1),FALSE)*$E251</f>
        <v>0</v>
      </c>
      <c r="R245" s="5">
        <f>VLOOKUP(CONCATENATE($F245," ",$G245),AllocFactorMatrix,(R$4+1),FALSE)*$E251</f>
        <v>0</v>
      </c>
      <c r="S245" s="5">
        <f t="shared" si="110"/>
        <v>0</v>
      </c>
      <c r="T245" s="5">
        <f>VLOOKUP(CONCATENATE($F245," ",$G245),AllocFactorMatrix,(T$4+1),FALSE)*$E251</f>
        <v>0</v>
      </c>
      <c r="U245" s="5">
        <f>VLOOKUP(CONCATENATE($F245," ",$G245),AllocFactorMatrix,(U$4+1),FALSE)*$E251</f>
        <v>0</v>
      </c>
      <c r="V245" s="5">
        <f>VLOOKUP(CONCATENATE($F245," ",$G245),AllocFactorMatrix,(V$4+1),FALSE)*$E251</f>
        <v>0</v>
      </c>
      <c r="W245" s="5">
        <f>VLOOKUP(CONCATENATE($F245," ",$G245),AllocFactorMatrix,(W$4+1),FALSE)*$E251</f>
        <v>0</v>
      </c>
      <c r="X245" s="5">
        <f t="shared" ref="X245:X251" si="116">SUBTOTAL(9,T245:W245)</f>
        <v>0</v>
      </c>
      <c r="Y245" s="5">
        <f>VLOOKUP(CONCATENATE($F245," ",$G245),AllocFactorMatrix,(Y$4+1),FALSE)*$E251</f>
        <v>0</v>
      </c>
      <c r="Z245" s="5">
        <f>VLOOKUP(CONCATENATE($F245," ",$G245),AllocFactorMatrix,(Z$4+1),FALSE)*$E251</f>
        <v>0</v>
      </c>
      <c r="AA245" s="5">
        <f t="shared" si="109"/>
        <v>0</v>
      </c>
      <c r="AB245" s="5">
        <f>VLOOKUP(CONCATENATE($F245," ",$G245),AllocFactorMatrix,(AB$4+1),FALSE)*$E251</f>
        <v>0</v>
      </c>
      <c r="AC245" s="5">
        <f>VLOOKUP(CONCATENATE($F245," ",$G245),AllocFactorMatrix,(AC$4+1),FALSE)*$E251</f>
        <v>0</v>
      </c>
      <c r="AD245" s="5">
        <f>VLOOKUP(CONCATENATE($F245," ",$G245),AllocFactorMatrix,(AD$4+1),FALSE)*$E251</f>
        <v>0</v>
      </c>
    </row>
    <row r="246" spans="4:30" hidden="1" outlineLevel="1">
      <c r="D246" s="7"/>
      <c r="E246" s="55"/>
      <c r="F246" s="52" t="str">
        <f>F251</f>
        <v>RB_GUP-Land_D</v>
      </c>
      <c r="G246" s="55" t="str">
        <f>$G$10</f>
        <v>SUBTRAN</v>
      </c>
      <c r="H246" s="4">
        <f t="shared" si="112"/>
        <v>0</v>
      </c>
      <c r="I246" s="5">
        <f>VLOOKUP(CONCATENATE($F246," ",$G246),AllocFactorMatrix,(I$4+1),FALSE)*$E251</f>
        <v>0</v>
      </c>
      <c r="J246" s="5">
        <f>VLOOKUP(CONCATENATE($F246," ",$G246),AllocFactorMatrix,(J$4+1),FALSE)*$E251</f>
        <v>0</v>
      </c>
      <c r="K246" s="5">
        <f>VLOOKUP(CONCATENATE($F246," ",$G246),AllocFactorMatrix,(K$4+1),FALSE)*$E251</f>
        <v>0</v>
      </c>
      <c r="L246" s="5">
        <f>VLOOKUP(CONCATENATE($F246," ",$G246),AllocFactorMatrix,(L$4+1),FALSE)*$E251</f>
        <v>0</v>
      </c>
      <c r="M246" s="5">
        <f>VLOOKUP(CONCATENATE($F246," ",$G246),AllocFactorMatrix,(M$4+1),FALSE)*$E251</f>
        <v>0</v>
      </c>
      <c r="N246" s="5">
        <f t="shared" si="113"/>
        <v>0</v>
      </c>
      <c r="O246" s="5">
        <f>VLOOKUP(CONCATENATE($F246," ",$G246),AllocFactorMatrix,(O$4+1),FALSE)*$E251</f>
        <v>0</v>
      </c>
      <c r="P246" s="5">
        <f>VLOOKUP(CONCATENATE($F246," ",$G246),AllocFactorMatrix,(P$4+1),FALSE)*$E251</f>
        <v>0</v>
      </c>
      <c r="Q246" s="5">
        <f>VLOOKUP(CONCATENATE($F246," ",$G246),AllocFactorMatrix,(Q$4+1),FALSE)*$E251</f>
        <v>0</v>
      </c>
      <c r="R246" s="5">
        <f>VLOOKUP(CONCATENATE($F246," ",$G246),AllocFactorMatrix,(R$4+1),FALSE)*$E251</f>
        <v>0</v>
      </c>
      <c r="S246" s="5">
        <f t="shared" si="110"/>
        <v>0</v>
      </c>
      <c r="T246" s="5">
        <f>VLOOKUP(CONCATENATE($F246," ",$G246),AllocFactorMatrix,(T$4+1),FALSE)*$E251</f>
        <v>0</v>
      </c>
      <c r="U246" s="5">
        <f>VLOOKUP(CONCATENATE($F246," ",$G246),AllocFactorMatrix,(U$4+1),FALSE)*$E251</f>
        <v>0</v>
      </c>
      <c r="V246" s="5">
        <f>VLOOKUP(CONCATENATE($F246," ",$G246),AllocFactorMatrix,(V$4+1),FALSE)*$E251</f>
        <v>0</v>
      </c>
      <c r="W246" s="5">
        <f>VLOOKUP(CONCATENATE($F246," ",$G246),AllocFactorMatrix,(W$4+1),FALSE)*$E251</f>
        <v>0</v>
      </c>
      <c r="X246" s="5">
        <f t="shared" si="116"/>
        <v>0</v>
      </c>
      <c r="Y246" s="5">
        <f>VLOOKUP(CONCATENATE($F246," ",$G246),AllocFactorMatrix,(Y$4+1),FALSE)*$E251</f>
        <v>0</v>
      </c>
      <c r="Z246" s="5">
        <f>VLOOKUP(CONCATENATE($F246," ",$G246),AllocFactorMatrix,(Z$4+1),FALSE)*$E251</f>
        <v>0</v>
      </c>
      <c r="AA246" s="5">
        <f t="shared" si="109"/>
        <v>0</v>
      </c>
      <c r="AB246" s="5">
        <f>VLOOKUP(CONCATENATE($F246," ",$G246),AllocFactorMatrix,(AB$4+1),FALSE)*$E251</f>
        <v>0</v>
      </c>
      <c r="AC246" s="5">
        <f>VLOOKUP(CONCATENATE($F246," ",$G246),AllocFactorMatrix,(AC$4+1),FALSE)*$E251</f>
        <v>0</v>
      </c>
      <c r="AD246" s="5">
        <f>VLOOKUP(CONCATENATE($F246," ",$G246),AllocFactorMatrix,(AD$4+1),FALSE)*$E251</f>
        <v>0</v>
      </c>
    </row>
    <row r="247" spans="4:30" hidden="1" outlineLevel="1">
      <c r="D247" s="7"/>
      <c r="E247" s="55"/>
      <c r="F247" s="52" t="str">
        <f>F251</f>
        <v>RB_GUP-Land_D</v>
      </c>
      <c r="G247" s="55" t="str">
        <f>$G$11</f>
        <v>DISTPRI</v>
      </c>
      <c r="H247" s="4">
        <f t="shared" si="112"/>
        <v>-129126432.85215177</v>
      </c>
      <c r="I247" s="5">
        <f>VLOOKUP(CONCATENATE($F247," ",$G247),AllocFactorMatrix,(I$4+1),FALSE)*$E251</f>
        <v>-86300702.385551795</v>
      </c>
      <c r="J247" s="5">
        <f>VLOOKUP(CONCATENATE($F247," ",$G247),AllocFactorMatrix,(J$4+1),FALSE)*$E251</f>
        <v>-4067989.8192835082</v>
      </c>
      <c r="K247" s="5">
        <f>VLOOKUP(CONCATENATE($F247," ",$G247),AllocFactorMatrix,(K$4+1),FALSE)*$E251</f>
        <v>-14771120.700027725</v>
      </c>
      <c r="L247" s="5">
        <f>VLOOKUP(CONCATENATE($F247," ",$G247),AllocFactorMatrix,(L$4+1),FALSE)*$E251</f>
        <v>-456504.49017588014</v>
      </c>
      <c r="M247" s="5">
        <f>VLOOKUP(CONCATENATE($F247," ",$G247),AllocFactorMatrix,(M$4+1),FALSE)*$E251</f>
        <v>0</v>
      </c>
      <c r="N247" s="5">
        <f t="shared" si="113"/>
        <v>-15227625.190203605</v>
      </c>
      <c r="O247" s="5">
        <f>VLOOKUP(CONCATENATE($F247," ",$G247),AllocFactorMatrix,(O$4+1),FALSE)*$E251</f>
        <v>-11075758.75387582</v>
      </c>
      <c r="P247" s="5">
        <f>VLOOKUP(CONCATENATE($F247," ",$G247),AllocFactorMatrix,(P$4+1),FALSE)*$E251</f>
        <v>-2062860.8132416734</v>
      </c>
      <c r="Q247" s="5">
        <f>VLOOKUP(CONCATENATE($F247," ",$G247),AllocFactorMatrix,(Q$4+1),FALSE)*$E251</f>
        <v>0</v>
      </c>
      <c r="R247" s="5">
        <f>VLOOKUP(CONCATENATE($F247," ",$G247),AllocFactorMatrix,(R$4+1),FALSE)*$E251</f>
        <v>0</v>
      </c>
      <c r="S247" s="5">
        <f t="shared" si="110"/>
        <v>-13138619.567117494</v>
      </c>
      <c r="T247" s="5">
        <f>VLOOKUP(CONCATENATE($F247," ",$G247),AllocFactorMatrix,(T$4+1),FALSE)*$E251</f>
        <v>-394843.97410439758</v>
      </c>
      <c r="U247" s="5">
        <f>VLOOKUP(CONCATENATE($F247," ",$G247),AllocFactorMatrix,(U$4+1),FALSE)*$E251</f>
        <v>-6367939.8311562883</v>
      </c>
      <c r="V247" s="5">
        <f>VLOOKUP(CONCATENATE($F247," ",$G247),AllocFactorMatrix,(V$4+1),FALSE)*$E251</f>
        <v>0</v>
      </c>
      <c r="W247" s="5">
        <f>VLOOKUP(CONCATENATE($F247," ",$G247),AllocFactorMatrix,(W$4+1),FALSE)*$E251</f>
        <v>0</v>
      </c>
      <c r="X247" s="5">
        <f t="shared" si="116"/>
        <v>-6762783.8052606862</v>
      </c>
      <c r="Y247" s="5">
        <f>VLOOKUP(CONCATENATE($F247," ",$G247),AllocFactorMatrix,(Y$4+1),FALSE)*$E251</f>
        <v>-3339850.2575990544</v>
      </c>
      <c r="Z247" s="5">
        <f>VLOOKUP(CONCATENATE($F247," ",$G247),AllocFactorMatrix,(Z$4+1),FALSE)*$E251</f>
        <v>-55721.776183037247</v>
      </c>
      <c r="AA247" s="5">
        <f t="shared" si="109"/>
        <v>-3395572.0337820915</v>
      </c>
      <c r="AB247" s="5">
        <f>VLOOKUP(CONCATENATE($F247," ",$G247),AllocFactorMatrix,(AB$4+1),FALSE)*$E251</f>
        <v>-45143.975327106178</v>
      </c>
      <c r="AC247" s="5">
        <f>VLOOKUP(CONCATENATE($F247," ",$G247),AllocFactorMatrix,(AC$4+1),FALSE)*$E251</f>
        <v>-154656.98763742016</v>
      </c>
      <c r="AD247" s="5">
        <f>VLOOKUP(CONCATENATE($F247," ",$G247),AllocFactorMatrix,(AD$4+1),FALSE)*$E251</f>
        <v>-33339.087988060761</v>
      </c>
    </row>
    <row r="248" spans="4:30" hidden="1" outlineLevel="1">
      <c r="D248" s="7"/>
      <c r="E248" s="55"/>
      <c r="F248" s="52" t="str">
        <f>F251</f>
        <v>RB_GUP-Land_D</v>
      </c>
      <c r="G248" s="55" t="str">
        <f>$G$12</f>
        <v>DISTSEC</v>
      </c>
      <c r="H248" s="4">
        <f t="shared" si="112"/>
        <v>-68008716.33374773</v>
      </c>
      <c r="I248" s="5">
        <f>VLOOKUP(CONCATENATE($F248," ",$G248),AllocFactorMatrix,(I$4+1),FALSE)*$E251</f>
        <v>-50850215.924454063</v>
      </c>
      <c r="J248" s="5">
        <f>VLOOKUP(CONCATENATE($F248," ",$G248),AllocFactorMatrix,(J$4+1),FALSE)*$E251</f>
        <v>-2451505.1161582056</v>
      </c>
      <c r="K248" s="5">
        <f>VLOOKUP(CONCATENATE($F248," ",$G248),AllocFactorMatrix,(K$4+1),FALSE)*$E251</f>
        <v>-7397212.5693862895</v>
      </c>
      <c r="L248" s="5">
        <f>VLOOKUP(CONCATENATE($F248," ",$G248),AllocFactorMatrix,(L$4+1),FALSE)*$E251</f>
        <v>0</v>
      </c>
      <c r="M248" s="5">
        <f>VLOOKUP(CONCATENATE($F248," ",$G248),AllocFactorMatrix,(M$4+1),FALSE)*$E251</f>
        <v>0</v>
      </c>
      <c r="N248" s="5">
        <f t="shared" si="113"/>
        <v>-7397212.5693862895</v>
      </c>
      <c r="O248" s="5">
        <f>VLOOKUP(CONCATENATE($F248," ",$G248),AllocFactorMatrix,(O$4+1),FALSE)*$E251</f>
        <v>-4713532.6409250731</v>
      </c>
      <c r="P248" s="5">
        <f>VLOOKUP(CONCATENATE($F248," ",$G248),AllocFactorMatrix,(P$4+1),FALSE)*$E251</f>
        <v>0</v>
      </c>
      <c r="Q248" s="5">
        <f>VLOOKUP(CONCATENATE($F248," ",$G248),AllocFactorMatrix,(Q$4+1),FALSE)*$E251</f>
        <v>0</v>
      </c>
      <c r="R248" s="5">
        <f>VLOOKUP(CONCATENATE($F248," ",$G248),AllocFactorMatrix,(R$4+1),FALSE)*$E251</f>
        <v>0</v>
      </c>
      <c r="S248" s="5">
        <f t="shared" si="110"/>
        <v>-4713532.6409250731</v>
      </c>
      <c r="T248" s="5">
        <f>VLOOKUP(CONCATENATE($F248," ",$G248),AllocFactorMatrix,(T$4+1),FALSE)*$E251</f>
        <v>-127444.03424881322</v>
      </c>
      <c r="U248" s="5">
        <f>VLOOKUP(CONCATENATE($F248," ",$G248),AllocFactorMatrix,(U$4+1),FALSE)*$E251</f>
        <v>0</v>
      </c>
      <c r="V248" s="5">
        <f>VLOOKUP(CONCATENATE($F248," ",$G248),AllocFactorMatrix,(V$4+1),FALSE)*$E251</f>
        <v>0</v>
      </c>
      <c r="W248" s="5">
        <f>VLOOKUP(CONCATENATE($F248," ",$G248),AllocFactorMatrix,(W$4+1),FALSE)*$E251</f>
        <v>0</v>
      </c>
      <c r="X248" s="5">
        <f t="shared" si="116"/>
        <v>-127444.03424881322</v>
      </c>
      <c r="Y248" s="5">
        <f>VLOOKUP(CONCATENATE($F248," ",$G248),AllocFactorMatrix,(Y$4+1),FALSE)*$E251</f>
        <v>-1738558.6712062242</v>
      </c>
      <c r="Z248" s="5">
        <f>VLOOKUP(CONCATENATE($F248," ",$G248),AllocFactorMatrix,(Z$4+1),FALSE)*$E251</f>
        <v>0</v>
      </c>
      <c r="AA248" s="5">
        <f t="shared" si="109"/>
        <v>-1738558.6712062242</v>
      </c>
      <c r="AB248" s="5">
        <f>VLOOKUP(CONCATENATE($F248," ",$G248),AllocFactorMatrix,(AB$4+1),FALSE)*$E251</f>
        <v>-18041.079258452683</v>
      </c>
      <c r="AC248" s="5">
        <f>VLOOKUP(CONCATENATE($F248," ",$G248),AllocFactorMatrix,(AC$4+1),FALSE)*$E251</f>
        <v>-612564.02959084755</v>
      </c>
      <c r="AD248" s="5">
        <f>VLOOKUP(CONCATENATE($F248," ",$G248),AllocFactorMatrix,(AD$4+1),FALSE)*$E251</f>
        <v>-99642.268519761768</v>
      </c>
    </row>
    <row r="249" spans="4:30" hidden="1" outlineLevel="1">
      <c r="D249" s="7"/>
      <c r="E249" s="55"/>
      <c r="F249" s="52" t="str">
        <f>F251</f>
        <v>RB_GUP-Land_D</v>
      </c>
      <c r="G249" s="55" t="str">
        <f>$G$13</f>
        <v>ENERGY</v>
      </c>
      <c r="H249" s="4">
        <f t="shared" si="112"/>
        <v>0</v>
      </c>
      <c r="I249" s="5">
        <f>VLOOKUP(CONCATENATE($F249," ",$G249),AllocFactorMatrix,(I$4+1),FALSE)*$E251</f>
        <v>0</v>
      </c>
      <c r="J249" s="5">
        <f>VLOOKUP(CONCATENATE($F249," ",$G249),AllocFactorMatrix,(J$4+1),FALSE)*$E251</f>
        <v>0</v>
      </c>
      <c r="K249" s="5">
        <f>VLOOKUP(CONCATENATE($F249," ",$G249),AllocFactorMatrix,(K$4+1),FALSE)*$E251</f>
        <v>0</v>
      </c>
      <c r="L249" s="5">
        <f>VLOOKUP(CONCATENATE($F249," ",$G249),AllocFactorMatrix,(L$4+1),FALSE)*$E251</f>
        <v>0</v>
      </c>
      <c r="M249" s="5">
        <f>VLOOKUP(CONCATENATE($F249," ",$G249),AllocFactorMatrix,(M$4+1),FALSE)*$E251</f>
        <v>0</v>
      </c>
      <c r="N249" s="5">
        <f t="shared" si="113"/>
        <v>0</v>
      </c>
      <c r="O249" s="5">
        <f>VLOOKUP(CONCATENATE($F249," ",$G249),AllocFactorMatrix,(O$4+1),FALSE)*$E251</f>
        <v>0</v>
      </c>
      <c r="P249" s="5">
        <f>VLOOKUP(CONCATENATE($F249," ",$G249),AllocFactorMatrix,(P$4+1),FALSE)*$E251</f>
        <v>0</v>
      </c>
      <c r="Q249" s="5">
        <f>VLOOKUP(CONCATENATE($F249," ",$G249),AllocFactorMatrix,(Q$4+1),FALSE)*$E251</f>
        <v>0</v>
      </c>
      <c r="R249" s="5">
        <f>VLOOKUP(CONCATENATE($F249," ",$G249),AllocFactorMatrix,(R$4+1),FALSE)*$E251</f>
        <v>0</v>
      </c>
      <c r="S249" s="5">
        <f t="shared" si="110"/>
        <v>0</v>
      </c>
      <c r="T249" s="5">
        <f>VLOOKUP(CONCATENATE($F249," ",$G249),AllocFactorMatrix,(T$4+1),FALSE)*$E251</f>
        <v>0</v>
      </c>
      <c r="U249" s="5">
        <f>VLOOKUP(CONCATENATE($F249," ",$G249),AllocFactorMatrix,(U$4+1),FALSE)*$E251</f>
        <v>0</v>
      </c>
      <c r="V249" s="5">
        <f>VLOOKUP(CONCATENATE($F249," ",$G249),AllocFactorMatrix,(V$4+1),FALSE)*$E251</f>
        <v>0</v>
      </c>
      <c r="W249" s="5">
        <f>VLOOKUP(CONCATENATE($F249," ",$G249),AllocFactorMatrix,(W$4+1),FALSE)*$E251</f>
        <v>0</v>
      </c>
      <c r="X249" s="5">
        <f t="shared" si="116"/>
        <v>0</v>
      </c>
      <c r="Y249" s="5">
        <f>VLOOKUP(CONCATENATE($F249," ",$G249),AllocFactorMatrix,(Y$4+1),FALSE)*$E251</f>
        <v>0</v>
      </c>
      <c r="Z249" s="5">
        <f>VLOOKUP(CONCATENATE($F249," ",$G249),AllocFactorMatrix,(Z$4+1),FALSE)*$E251</f>
        <v>0</v>
      </c>
      <c r="AA249" s="5">
        <f t="shared" si="109"/>
        <v>0</v>
      </c>
      <c r="AB249" s="5">
        <f>VLOOKUP(CONCATENATE($F249," ",$G249),AllocFactorMatrix,(AB$4+1),FALSE)*$E251</f>
        <v>0</v>
      </c>
      <c r="AC249" s="5">
        <f>VLOOKUP(CONCATENATE($F249," ",$G249),AllocFactorMatrix,(AC$4+1),FALSE)*$E251</f>
        <v>0</v>
      </c>
      <c r="AD249" s="5">
        <f>VLOOKUP(CONCATENATE($F249," ",$G249),AllocFactorMatrix,(AD$4+1),FALSE)*$E251</f>
        <v>0</v>
      </c>
    </row>
    <row r="250" spans="4:30" hidden="1" outlineLevel="1">
      <c r="D250" s="7"/>
      <c r="E250" s="55"/>
      <c r="F250" s="52" t="str">
        <f>F251</f>
        <v>RB_GUP-Land_D</v>
      </c>
      <c r="G250" s="55" t="str">
        <f>$G$14</f>
        <v>CUSTOMER</v>
      </c>
      <c r="H250" s="4">
        <f t="shared" si="112"/>
        <v>-31955758.814100448</v>
      </c>
      <c r="I250" s="5">
        <f>VLOOKUP(CONCATENATE($F250," ",$G250),AllocFactorMatrix,(I$4+1),FALSE)*$E251</f>
        <v>-14544897.666544028</v>
      </c>
      <c r="J250" s="5">
        <f>VLOOKUP(CONCATENATE($F250," ",$G250),AllocFactorMatrix,(J$4+1),FALSE)*$E251</f>
        <v>-3915400.6146244365</v>
      </c>
      <c r="K250" s="5">
        <f>VLOOKUP(CONCATENATE($F250," ",$G250),AllocFactorMatrix,(K$4+1),FALSE)*$E251</f>
        <v>-1110665.0093821252</v>
      </c>
      <c r="L250" s="5">
        <f>VLOOKUP(CONCATENATE($F250," ",$G250),AllocFactorMatrix,(L$4+1),FALSE)*$E251</f>
        <v>-367369.72767553705</v>
      </c>
      <c r="M250" s="5">
        <f>VLOOKUP(CONCATENATE($F250," ",$G250),AllocFactorMatrix,(M$4+1),FALSE)*$E251</f>
        <v>-59672.631684379012</v>
      </c>
      <c r="N250" s="5">
        <f t="shared" si="113"/>
        <v>-1537707.3687420413</v>
      </c>
      <c r="O250" s="5">
        <f>VLOOKUP(CONCATENATE($F250," ",$G250),AllocFactorMatrix,(O$4+1),FALSE)*$E251</f>
        <v>-320718.87618833617</v>
      </c>
      <c r="P250" s="5">
        <f>VLOOKUP(CONCATENATE($F250," ",$G250),AllocFactorMatrix,(P$4+1),FALSE)*$E251</f>
        <v>-95385.850378962583</v>
      </c>
      <c r="Q250" s="5">
        <f>VLOOKUP(CONCATENATE($F250," ",$G250),AllocFactorMatrix,(Q$4+1),FALSE)*$E251</f>
        <v>-207908.25835752796</v>
      </c>
      <c r="R250" s="5">
        <f>VLOOKUP(CONCATENATE($F250," ",$G250),AllocFactorMatrix,(R$4+1),FALSE)*$E251</f>
        <v>-36540.660375313244</v>
      </c>
      <c r="S250" s="5">
        <f t="shared" si="110"/>
        <v>-660553.64530014002</v>
      </c>
      <c r="T250" s="5">
        <f>VLOOKUP(CONCATENATE($F250," ",$G250),AllocFactorMatrix,(T$4+1),FALSE)*$E251</f>
        <v>-2206.6335092304025</v>
      </c>
      <c r="U250" s="5">
        <f>VLOOKUP(CONCATENATE($F250," ",$G250),AllocFactorMatrix,(U$4+1),FALSE)*$E251</f>
        <v>-56584.834111761942</v>
      </c>
      <c r="V250" s="5">
        <f>VLOOKUP(CONCATENATE($F250," ",$G250),AllocFactorMatrix,(V$4+1),FALSE)*$E251</f>
        <v>-305747.22731153469</v>
      </c>
      <c r="W250" s="5">
        <f>VLOOKUP(CONCATENATE($F250," ",$G250),AllocFactorMatrix,(W$4+1),FALSE)*$E251</f>
        <v>-54811.102895535812</v>
      </c>
      <c r="X250" s="5">
        <f t="shared" si="116"/>
        <v>-419349.79782806284</v>
      </c>
      <c r="Y250" s="5">
        <f>VLOOKUP(CONCATENATE($F250," ",$G250),AllocFactorMatrix,(Y$4+1),FALSE)*$E251</f>
        <v>-88816.268584845107</v>
      </c>
      <c r="Z250" s="5">
        <f>VLOOKUP(CONCATENATE($F250," ",$G250),AllocFactorMatrix,(Z$4+1),FALSE)*$E251</f>
        <v>-1616.690289039037</v>
      </c>
      <c r="AA250" s="5">
        <f t="shared" si="109"/>
        <v>-90432.958873884141</v>
      </c>
      <c r="AB250" s="5">
        <f>VLOOKUP(CONCATENATE($F250," ",$G250),AllocFactorMatrix,(AB$4+1),FALSE)*$E251</f>
        <v>-1638.9759293198579</v>
      </c>
      <c r="AC250" s="5">
        <f>VLOOKUP(CONCATENATE($F250," ",$G250),AllocFactorMatrix,(AC$4+1),FALSE)*$E251</f>
        <v>-9626585.2298479229</v>
      </c>
      <c r="AD250" s="5">
        <f>VLOOKUP(CONCATENATE($F250," ",$G250),AllocFactorMatrix,(AD$4+1),FALSE)*$E251</f>
        <v>-1159192.5564106139</v>
      </c>
    </row>
    <row r="251" spans="4:30" collapsed="1">
      <c r="D251" s="7" t="s">
        <v>9</v>
      </c>
      <c r="E251" s="61">
        <v>-229090908</v>
      </c>
      <c r="F251" s="61" t="s">
        <v>581</v>
      </c>
      <c r="G251" s="55" t="str">
        <f>$G$15</f>
        <v>TOTAL</v>
      </c>
      <c r="H251" s="4">
        <f t="shared" si="112"/>
        <v>-229090908</v>
      </c>
      <c r="I251" s="5">
        <f>VLOOKUP(CONCATENATE($F251," ",$G251),AllocFactorMatrix,(I$4+1),FALSE)*$E251</f>
        <v>-151695815.97654989</v>
      </c>
      <c r="J251" s="5">
        <f>VLOOKUP(CONCATENATE($F251," ",$G251),AllocFactorMatrix,(J$4+1),FALSE)*$E251</f>
        <v>-10434895.550066151</v>
      </c>
      <c r="K251" s="5">
        <f>VLOOKUP(CONCATENATE($F251," ",$G251),AllocFactorMatrix,(K$4+1),FALSE)*$E251</f>
        <v>-23278998.27879614</v>
      </c>
      <c r="L251" s="5">
        <f>VLOOKUP(CONCATENATE($F251," ",$G251),AllocFactorMatrix,(L$4+1),FALSE)*$E251</f>
        <v>-823874.21785141714</v>
      </c>
      <c r="M251" s="5">
        <f>VLOOKUP(CONCATENATE($F251," ",$G251),AllocFactorMatrix,(M$4+1),FALSE)*$E251</f>
        <v>-59672.631684379012</v>
      </c>
      <c r="N251" s="5">
        <f t="shared" si="113"/>
        <v>-24162545.128331937</v>
      </c>
      <c r="O251" s="5">
        <f>VLOOKUP(CONCATENATE($F251," ",$G251),AllocFactorMatrix,(O$4+1),FALSE)*$E251</f>
        <v>-16110010.27098923</v>
      </c>
      <c r="P251" s="5">
        <f>VLOOKUP(CONCATENATE($F251," ",$G251),AllocFactorMatrix,(P$4+1),FALSE)*$E251</f>
        <v>-2158246.6636206359</v>
      </c>
      <c r="Q251" s="5">
        <f>VLOOKUP(CONCATENATE($F251," ",$G251),AllocFactorMatrix,(Q$4+1),FALSE)*$E251</f>
        <v>-207908.25835752796</v>
      </c>
      <c r="R251" s="5">
        <f>VLOOKUP(CONCATENATE($F251," ",$G251),AllocFactorMatrix,(R$4+1),FALSE)*$E251</f>
        <v>-36540.660375313244</v>
      </c>
      <c r="S251" s="5">
        <f t="shared" si="110"/>
        <v>-18512705.853342708</v>
      </c>
      <c r="T251" s="5">
        <f>VLOOKUP(CONCATENATE($F251," ",$G251),AllocFactorMatrix,(T$4+1),FALSE)*$E251</f>
        <v>-524494.64186244109</v>
      </c>
      <c r="U251" s="5">
        <f>VLOOKUP(CONCATENATE($F251," ",$G251),AllocFactorMatrix,(U$4+1),FALSE)*$E251</f>
        <v>-6424524.6652680496</v>
      </c>
      <c r="V251" s="5">
        <f>VLOOKUP(CONCATENATE($F251," ",$G251),AllocFactorMatrix,(V$4+1),FALSE)*$E251</f>
        <v>-305747.22731153469</v>
      </c>
      <c r="W251" s="5">
        <f>VLOOKUP(CONCATENATE($F251," ",$G251),AllocFactorMatrix,(W$4+1),FALSE)*$E251</f>
        <v>-54811.102895535812</v>
      </c>
      <c r="X251" s="5">
        <f t="shared" si="116"/>
        <v>-7309577.6373375608</v>
      </c>
      <c r="Y251" s="5">
        <f>VLOOKUP(CONCATENATE($F251," ",$G251),AllocFactorMatrix,(Y$4+1),FALSE)*$E251</f>
        <v>-5167225.1973901233</v>
      </c>
      <c r="Z251" s="5">
        <f>VLOOKUP(CONCATENATE($F251," ",$G251),AllocFactorMatrix,(Z$4+1),FALSE)*$E251</f>
        <v>-57338.466472076281</v>
      </c>
      <c r="AA251" s="5">
        <f t="shared" si="109"/>
        <v>-5224563.6638621995</v>
      </c>
      <c r="AB251" s="5">
        <f>VLOOKUP(CONCATENATE($F251," ",$G251),AllocFactorMatrix,(AB$4+1),FALSE)*$E251</f>
        <v>-64824.030514878716</v>
      </c>
      <c r="AC251" s="5">
        <f>VLOOKUP(CONCATENATE($F251," ",$G251),AllocFactorMatrix,(AC$4+1),FALSE)*$E251</f>
        <v>-10393806.247076189</v>
      </c>
      <c r="AD251" s="5">
        <f>VLOOKUP(CONCATENATE($F251," ",$G251),AllocFactorMatrix,(AD$4+1),FALSE)*$E251</f>
        <v>-1292173.9129184366</v>
      </c>
    </row>
    <row r="252" spans="4:30" hidden="1" outlineLevel="1">
      <c r="D252" s="7"/>
      <c r="E252" s="55"/>
      <c r="F252" s="52" t="str">
        <f>F259</f>
        <v>RB_GUP-Land_G</v>
      </c>
      <c r="G252" s="55" t="str">
        <f>$G$8</f>
        <v>PRODUCTION</v>
      </c>
      <c r="H252" s="4">
        <f t="shared" ca="1" si="112"/>
        <v>-10654056.204469383</v>
      </c>
      <c r="I252" s="5">
        <f ca="1">VLOOKUP(CONCATENATE($F252," ",$G252),AllocFactorMatrix,(I$4+1),FALSE)*$E259</f>
        <v>-5915201.1173400972</v>
      </c>
      <c r="J252" s="5">
        <f ca="1">VLOOKUP(CONCATENATE($F252," ",$G252),AllocFactorMatrix,(J$4+1),FALSE)*$E259</f>
        <v>-272187.2455170537</v>
      </c>
      <c r="K252" s="5">
        <f ca="1">VLOOKUP(CONCATENATE($F252," ",$G252),AllocFactorMatrix,(K$4+1),FALSE)*$E259</f>
        <v>-896662.93934673513</v>
      </c>
      <c r="L252" s="5">
        <f ca="1">VLOOKUP(CONCATENATE($F252," ",$G252),AllocFactorMatrix,(L$4+1),FALSE)*$E259</f>
        <v>-22404.744339509834</v>
      </c>
      <c r="M252" s="5">
        <f ca="1">VLOOKUP(CONCATENATE($F252," ",$G252),AllocFactorMatrix,(M$4+1),FALSE)*$E259</f>
        <v>-2884.1569515265001</v>
      </c>
      <c r="N252" s="5">
        <f t="shared" ca="1" si="113"/>
        <v>-921951.84063777153</v>
      </c>
      <c r="O252" s="5">
        <f ca="1">VLOOKUP(CONCATENATE($F252," ",$G252),AllocFactorMatrix,(O$4+1),FALSE)*$E259</f>
        <v>-682103.61780701031</v>
      </c>
      <c r="P252" s="5">
        <f ca="1">VLOOKUP(CONCATENATE($F252," ",$G252),AllocFactorMatrix,(P$4+1),FALSE)*$E259</f>
        <v>-123462.05089899121</v>
      </c>
      <c r="Q252" s="5">
        <f ca="1">VLOOKUP(CONCATENATE($F252," ",$G252),AllocFactorMatrix,(Q$4+1),FALSE)*$E259</f>
        <v>-47754.24962623186</v>
      </c>
      <c r="R252" s="5">
        <f ca="1">VLOOKUP(CONCATENATE($F252," ",$G252),AllocFactorMatrix,(R$4+1),FALSE)*$E259</f>
        <v>-1028.9476457578298</v>
      </c>
      <c r="S252" s="5">
        <f t="shared" ca="1" si="110"/>
        <v>-854348.86597799114</v>
      </c>
      <c r="T252" s="5">
        <f ca="1">VLOOKUP(CONCATENATE($F252," ",$G252),AllocFactorMatrix,(T$4+1),FALSE)*$E259</f>
        <v>-21659.28015748164</v>
      </c>
      <c r="U252" s="5">
        <f ca="1">VLOOKUP(CONCATENATE($F252," ",$G252),AllocFactorMatrix,(U$4+1),FALSE)*$E259</f>
        <v>-344853.39231421426</v>
      </c>
      <c r="V252" s="5">
        <f ca="1">VLOOKUP(CONCATENATE($F252," ",$G252),AllocFactorMatrix,(V$4+1),FALSE)*$E259</f>
        <v>-1870210.2246719198</v>
      </c>
      <c r="W252" s="5">
        <f ca="1">VLOOKUP(CONCATENATE($F252," ",$G252),AllocFactorMatrix,(W$4+1),FALSE)*$E259</f>
        <v>-246068.52837452485</v>
      </c>
      <c r="X252" s="5">
        <f ca="1">SUBTOTAL(9,T252:W252)</f>
        <v>-2482791.4255181407</v>
      </c>
      <c r="Y252" s="5">
        <f ca="1">VLOOKUP(CONCATENATE($F252," ",$G252),AllocFactorMatrix,(Y$4+1),FALSE)*$E259</f>
        <v>-201035.76381216038</v>
      </c>
      <c r="Z252" s="5">
        <f ca="1">VLOOKUP(CONCATENATE($F252," ",$G252),AllocFactorMatrix,(Z$4+1),FALSE)*$E259</f>
        <v>-4178.8666472453187</v>
      </c>
      <c r="AA252" s="5">
        <f t="shared" ca="1" si="109"/>
        <v>-205214.63045940571</v>
      </c>
      <c r="AB252" s="5">
        <f ca="1">VLOOKUP(CONCATENATE($F252," ",$G252),AllocFactorMatrix,(AB$4+1),FALSE)*$E259</f>
        <v>-2361.0790189232516</v>
      </c>
      <c r="AC252" s="5">
        <f ca="1">VLOOKUP(CONCATENATE($F252," ",$G252),AllocFactorMatrix,(AC$4+1),FALSE)*$E259</f>
        <v>0</v>
      </c>
      <c r="AD252" s="5">
        <f ca="1">VLOOKUP(CONCATENATE($F252," ",$G252),AllocFactorMatrix,(AD$4+1),FALSE)*$E259</f>
        <v>0</v>
      </c>
    </row>
    <row r="253" spans="4:30" hidden="1" outlineLevel="1">
      <c r="D253" s="7"/>
      <c r="E253" s="55"/>
      <c r="F253" s="52" t="str">
        <f>F259</f>
        <v>RB_GUP-Land_G</v>
      </c>
      <c r="G253" s="55" t="str">
        <f>$G$9</f>
        <v>BULKTRAN</v>
      </c>
      <c r="H253" s="4">
        <f t="shared" ca="1" si="112"/>
        <v>-38927.983953702576</v>
      </c>
      <c r="I253" s="5">
        <f ca="1">VLOOKUP(CONCATENATE($F253," ",$G253),AllocFactorMatrix,(I$4+1),FALSE)*$E259</f>
        <v>-19175.262748373043</v>
      </c>
      <c r="J253" s="5">
        <f ca="1">VLOOKUP(CONCATENATE($F253," ",$G253),AllocFactorMatrix,(J$4+1),FALSE)*$E259</f>
        <v>-947.90175516074873</v>
      </c>
      <c r="K253" s="5">
        <f ca="1">VLOOKUP(CONCATENATE($F253," ",$G253),AllocFactorMatrix,(K$4+1),FALSE)*$E259</f>
        <v>-3472.1098041598707</v>
      </c>
      <c r="L253" s="5">
        <f ca="1">VLOOKUP(CONCATENATE($F253," ",$G253),AllocFactorMatrix,(L$4+1),FALSE)*$E259</f>
        <v>-109.28968926415537</v>
      </c>
      <c r="M253" s="5">
        <f ca="1">VLOOKUP(CONCATENATE($F253," ",$G253),AllocFactorMatrix,(M$4+1),FALSE)*$E259</f>
        <v>-10.248837350504262</v>
      </c>
      <c r="N253" s="5">
        <f t="shared" ca="1" si="113"/>
        <v>-3591.6483307745302</v>
      </c>
      <c r="O253" s="5">
        <f ca="1">VLOOKUP(CONCATENATE($F253," ",$G253),AllocFactorMatrix,(O$4+1),FALSE)*$E259</f>
        <v>-2639.343575211833</v>
      </c>
      <c r="P253" s="5">
        <f ca="1">VLOOKUP(CONCATENATE($F253," ",$G253),AllocFactorMatrix,(P$4+1),FALSE)*$E259</f>
        <v>-491.78660256085919</v>
      </c>
      <c r="Q253" s="5">
        <f ca="1">VLOOKUP(CONCATENATE($F253," ",$G253),AllocFactorMatrix,(Q$4+1),FALSE)*$E259</f>
        <v>-222.22920863047651</v>
      </c>
      <c r="R253" s="5">
        <f ca="1">VLOOKUP(CONCATENATE($F253," ",$G253),AllocFactorMatrix,(R$4+1),FALSE)*$E259</f>
        <v>-9.9933991023086044</v>
      </c>
      <c r="S253" s="5">
        <f t="shared" ref="S253:S261" ca="1" si="117">SUBTOTAL(9,O253:R253)</f>
        <v>-3363.3527855054772</v>
      </c>
      <c r="T253" s="5">
        <f ca="1">VLOOKUP(CONCATENATE($F253," ",$G253),AllocFactorMatrix,(T$4+1),FALSE)*$E259</f>
        <v>-92.19903133517191</v>
      </c>
      <c r="U253" s="5">
        <f ca="1">VLOOKUP(CONCATENATE($F253," ",$G253),AllocFactorMatrix,(U$4+1),FALSE)*$E259</f>
        <v>-1508.8214387592118</v>
      </c>
      <c r="V253" s="5">
        <f ca="1">VLOOKUP(CONCATENATE($F253," ",$G253),AllocFactorMatrix,(V$4+1),FALSE)*$E259</f>
        <v>-7974.1636993773436</v>
      </c>
      <c r="W253" s="5">
        <f ca="1">VLOOKUP(CONCATENATE($F253," ",$G253),AllocFactorMatrix,(W$4+1),FALSE)*$E259</f>
        <v>-1440.0017982137899</v>
      </c>
      <c r="X253" s="5">
        <f t="shared" ref="X253:X259" ca="1" si="118">SUBTOTAL(9,T253:W253)</f>
        <v>-11015.185967685518</v>
      </c>
      <c r="Y253" s="5">
        <f ca="1">VLOOKUP(CONCATENATE($F253," ",$G253),AllocFactorMatrix,(Y$4+1),FALSE)*$E259</f>
        <v>-810.53822383579711</v>
      </c>
      <c r="Z253" s="5">
        <f ca="1">VLOOKUP(CONCATENATE($F253," ",$G253),AllocFactorMatrix,(Z$4+1),FALSE)*$E259</f>
        <v>-13.576205424550817</v>
      </c>
      <c r="AA253" s="5">
        <f t="shared" ca="1" si="109"/>
        <v>-824.11442926034795</v>
      </c>
      <c r="AB253" s="5">
        <f ca="1">VLOOKUP(CONCATENATE($F253," ",$G253),AllocFactorMatrix,(AB$4+1),FALSE)*$E259</f>
        <v>-10.517936942913146</v>
      </c>
      <c r="AC253" s="5">
        <f ca="1">VLOOKUP(CONCATENATE($F253," ",$G253),AllocFactorMatrix,(AC$4+1),FALSE)*$E259</f>
        <v>0</v>
      </c>
      <c r="AD253" s="5">
        <f ca="1">VLOOKUP(CONCATENATE($F253," ",$G253),AllocFactorMatrix,(AD$4+1),FALSE)*$E259</f>
        <v>0</v>
      </c>
    </row>
    <row r="254" spans="4:30" hidden="1" outlineLevel="1">
      <c r="D254" s="7"/>
      <c r="E254" s="55"/>
      <c r="F254" s="52" t="str">
        <f>F259</f>
        <v>RB_GUP-Land_G</v>
      </c>
      <c r="G254" s="55" t="str">
        <f>$G$10</f>
        <v>SUBTRAN</v>
      </c>
      <c r="H254" s="4">
        <f t="shared" ca="1" si="112"/>
        <v>-8562.5417919392185</v>
      </c>
      <c r="I254" s="5">
        <f ca="1">VLOOKUP(CONCATENATE($F254," ",$G254),AllocFactorMatrix,(I$4+1),FALSE)*$E259</f>
        <v>-4168.8227363769111</v>
      </c>
      <c r="J254" s="5">
        <f ca="1">VLOOKUP(CONCATENATE($F254," ",$G254),AllocFactorMatrix,(J$4+1),FALSE)*$E259</f>
        <v>-201.19283872514933</v>
      </c>
      <c r="K254" s="5">
        <f ca="1">VLOOKUP(CONCATENATE($F254," ",$G254),AllocFactorMatrix,(K$4+1),FALSE)*$E259</f>
        <v>-731.92970988114462</v>
      </c>
      <c r="L254" s="5">
        <f ca="1">VLOOKUP(CONCATENATE($F254," ",$G254),AllocFactorMatrix,(L$4+1),FALSE)*$E259</f>
        <v>-22.608620081659584</v>
      </c>
      <c r="M254" s="5">
        <f ca="1">VLOOKUP(CONCATENATE($F254," ",$G254),AllocFactorMatrix,(M$4+1),FALSE)*$E259</f>
        <v>-2.8157840616328178</v>
      </c>
      <c r="N254" s="5">
        <f t="shared" ca="1" si="113"/>
        <v>-757.35411402443708</v>
      </c>
      <c r="O254" s="5">
        <f ca="1">VLOOKUP(CONCATENATE($F254," ",$G254),AllocFactorMatrix,(O$4+1),FALSE)*$E259</f>
        <v>-552.98433574120543</v>
      </c>
      <c r="P254" s="5">
        <f ca="1">VLOOKUP(CONCATENATE($F254," ",$G254),AllocFactorMatrix,(P$4+1),FALSE)*$E259</f>
        <v>-102.79914303774973</v>
      </c>
      <c r="Q254" s="5">
        <f ca="1">VLOOKUP(CONCATENATE($F254," ",$G254),AllocFactorMatrix,(Q$4+1),FALSE)*$E259</f>
        <v>-61.166714998904695</v>
      </c>
      <c r="R254" s="5">
        <f ca="1">VLOOKUP(CONCATENATE($F254," ",$G254),AllocFactorMatrix,(R$4+1),FALSE)*$E259</f>
        <v>0</v>
      </c>
      <c r="S254" s="5">
        <f t="shared" ca="1" si="117"/>
        <v>-716.95019377785991</v>
      </c>
      <c r="T254" s="5">
        <f ca="1">VLOOKUP(CONCATENATE($F254," ",$G254),AllocFactorMatrix,(T$4+1),FALSE)*$E259</f>
        <v>-19.30926350065414</v>
      </c>
      <c r="U254" s="5">
        <f ca="1">VLOOKUP(CONCATENATE($F254," ",$G254),AllocFactorMatrix,(U$4+1),FALSE)*$E259</f>
        <v>-316.10366802660434</v>
      </c>
      <c r="V254" s="5">
        <f ca="1">VLOOKUP(CONCATENATE($F254," ",$G254),AllocFactorMatrix,(V$4+1),FALSE)*$E259</f>
        <v>-2202.1940839887775</v>
      </c>
      <c r="W254" s="5">
        <f ca="1">VLOOKUP(CONCATENATE($F254," ",$G254),AllocFactorMatrix,(W$4+1),FALSE)*$E259</f>
        <v>0</v>
      </c>
      <c r="X254" s="5">
        <f t="shared" ca="1" si="118"/>
        <v>-2537.607015516036</v>
      </c>
      <c r="Y254" s="5">
        <f ca="1">VLOOKUP(CONCATENATE($F254," ",$G254),AllocFactorMatrix,(Y$4+1),FALSE)*$E259</f>
        <v>-166.43208397062159</v>
      </c>
      <c r="Z254" s="5">
        <f ca="1">VLOOKUP(CONCATENATE($F254," ",$G254),AllocFactorMatrix,(Z$4+1),FALSE)*$E259</f>
        <v>-2.7744273614244892</v>
      </c>
      <c r="AA254" s="5">
        <f t="shared" ca="1" si="109"/>
        <v>-169.20651133204609</v>
      </c>
      <c r="AB254" s="5">
        <f ca="1">VLOOKUP(CONCATENATE($F254," ",$G254),AllocFactorMatrix,(AB$4+1),FALSE)*$E259</f>
        <v>-2.2224738010266911</v>
      </c>
      <c r="AC254" s="5">
        <f ca="1">VLOOKUP(CONCATENATE($F254," ",$G254),AllocFactorMatrix,(AC$4+1),FALSE)*$E259</f>
        <v>-7.5568860409832395</v>
      </c>
      <c r="AD254" s="5">
        <f ca="1">VLOOKUP(CONCATENATE($F254," ",$G254),AllocFactorMatrix,(AD$4+1),FALSE)*$E259</f>
        <v>-1.6290223447694394</v>
      </c>
    </row>
    <row r="255" spans="4:30" hidden="1" outlineLevel="1">
      <c r="D255" s="7"/>
      <c r="E255" s="55"/>
      <c r="F255" s="52" t="str">
        <f>F259</f>
        <v>RB_GUP-Land_G</v>
      </c>
      <c r="G255" s="55" t="str">
        <f>$G$11</f>
        <v>DISTPRI</v>
      </c>
      <c r="H255" s="4">
        <f t="shared" ca="1" si="112"/>
        <v>-5486007.496198196</v>
      </c>
      <c r="I255" s="5">
        <f ca="1">VLOOKUP(CONCATENATE($F255," ",$G255),AllocFactorMatrix,(I$4+1),FALSE)*$E259</f>
        <v>-3666532.790822132</v>
      </c>
      <c r="J255" s="5">
        <f ca="1">VLOOKUP(CONCATENATE($F255," ",$G255),AllocFactorMatrix,(J$4+1),FALSE)*$E259</f>
        <v>-172830.7841400684</v>
      </c>
      <c r="K255" s="5">
        <f ca="1">VLOOKUP(CONCATENATE($F255," ",$G255),AllocFactorMatrix,(K$4+1),FALSE)*$E259</f>
        <v>-627559.18441876234</v>
      </c>
      <c r="L255" s="5">
        <f ca="1">VLOOKUP(CONCATENATE($F255," ",$G255),AllocFactorMatrix,(L$4+1),FALSE)*$E259</f>
        <v>-19394.844261054655</v>
      </c>
      <c r="M255" s="5">
        <f ca="1">VLOOKUP(CONCATENATE($F255," ",$G255),AllocFactorMatrix,(M$4+1),FALSE)*$E259</f>
        <v>0</v>
      </c>
      <c r="N255" s="5">
        <f t="shared" ca="1" si="113"/>
        <v>-646954.02867981698</v>
      </c>
      <c r="O255" s="5">
        <f ca="1">VLOOKUP(CONCATENATE($F255," ",$G255),AllocFactorMatrix,(O$4+1),FALSE)*$E259</f>
        <v>-470559.70034746459</v>
      </c>
      <c r="P255" s="5">
        <f ca="1">VLOOKUP(CONCATENATE($F255," ",$G255),AllocFactorMatrix,(P$4+1),FALSE)*$E259</f>
        <v>-87641.775855567917</v>
      </c>
      <c r="Q255" s="5">
        <f ca="1">VLOOKUP(CONCATENATE($F255," ",$G255),AllocFactorMatrix,(Q$4+1),FALSE)*$E259</f>
        <v>0</v>
      </c>
      <c r="R255" s="5">
        <f ca="1">VLOOKUP(CONCATENATE($F255," ",$G255),AllocFactorMatrix,(R$4+1),FALSE)*$E259</f>
        <v>0</v>
      </c>
      <c r="S255" s="5">
        <f t="shared" ca="1" si="117"/>
        <v>-558201.47620303254</v>
      </c>
      <c r="T255" s="5">
        <f ca="1">VLOOKUP(CONCATENATE($F255," ",$G255),AllocFactorMatrix,(T$4+1),FALSE)*$E259</f>
        <v>-16775.163333487184</v>
      </c>
      <c r="U255" s="5">
        <f ca="1">VLOOKUP(CONCATENATE($F255," ",$G255),AllocFactorMatrix,(U$4+1),FALSE)*$E259</f>
        <v>-270545.42495619116</v>
      </c>
      <c r="V255" s="5">
        <f ca="1">VLOOKUP(CONCATENATE($F255," ",$G255),AllocFactorMatrix,(V$4+1),FALSE)*$E259</f>
        <v>0</v>
      </c>
      <c r="W255" s="5">
        <f ca="1">VLOOKUP(CONCATENATE($F255," ",$G255),AllocFactorMatrix,(W$4+1),FALSE)*$E259</f>
        <v>0</v>
      </c>
      <c r="X255" s="5">
        <f t="shared" ca="1" si="118"/>
        <v>-287320.58828967833</v>
      </c>
      <c r="Y255" s="5">
        <f ca="1">VLOOKUP(CONCATENATE($F255," ",$G255),AllocFactorMatrix,(Y$4+1),FALSE)*$E259</f>
        <v>-141895.37451519995</v>
      </c>
      <c r="Z255" s="5">
        <f ca="1">VLOOKUP(CONCATENATE($F255," ",$G255),AllocFactorMatrix,(Z$4+1),FALSE)*$E259</f>
        <v>-2367.3702981606571</v>
      </c>
      <c r="AA255" s="5">
        <f t="shared" ca="1" si="109"/>
        <v>-144262.74481336059</v>
      </c>
      <c r="AB255" s="5">
        <f ca="1">VLOOKUP(CONCATENATE($F255," ",$G255),AllocFactorMatrix,(AB$4+1),FALSE)*$E259</f>
        <v>-1917.9666128952767</v>
      </c>
      <c r="AC255" s="5">
        <f ca="1">VLOOKUP(CONCATENATE($F255," ",$G255),AllocFactorMatrix,(AC$4+1),FALSE)*$E259</f>
        <v>-6570.6871534953898</v>
      </c>
      <c r="AD255" s="5">
        <f ca="1">VLOOKUP(CONCATENATE($F255," ",$G255),AllocFactorMatrix,(AD$4+1),FALSE)*$E259</f>
        <v>-1416.4294837163909</v>
      </c>
    </row>
    <row r="256" spans="4:30" hidden="1" outlineLevel="1">
      <c r="D256" s="7"/>
      <c r="E256" s="55"/>
      <c r="F256" s="52" t="str">
        <f>F259</f>
        <v>RB_GUP-Land_G</v>
      </c>
      <c r="G256" s="55" t="str">
        <f>$G$12</f>
        <v>DISTSEC</v>
      </c>
      <c r="H256" s="4">
        <f t="shared" ca="1" si="112"/>
        <v>-2264142.7693900727</v>
      </c>
      <c r="I256" s="5">
        <f ca="1">VLOOKUP(CONCATENATE($F256," ",$G256),AllocFactorMatrix,(I$4+1),FALSE)*$E259</f>
        <v>-1692902.8353111993</v>
      </c>
      <c r="J256" s="5">
        <f ca="1">VLOOKUP(CONCATENATE($F256," ",$G256),AllocFactorMatrix,(J$4+1),FALSE)*$E259</f>
        <v>-81615.38523434884</v>
      </c>
      <c r="K256" s="5">
        <f ca="1">VLOOKUP(CONCATENATE($F256," ",$G256),AllocFactorMatrix,(K$4+1),FALSE)*$E259</f>
        <v>-246267.62943776298</v>
      </c>
      <c r="L256" s="5">
        <f ca="1">VLOOKUP(CONCATENATE($F256," ",$G256),AllocFactorMatrix,(L$4+1),FALSE)*$E259</f>
        <v>0</v>
      </c>
      <c r="M256" s="5">
        <f ca="1">VLOOKUP(CONCATENATE($F256," ",$G256),AllocFactorMatrix,(M$4+1),FALSE)*$E259</f>
        <v>0</v>
      </c>
      <c r="N256" s="5">
        <f t="shared" ca="1" si="113"/>
        <v>-246267.62943776298</v>
      </c>
      <c r="O256" s="5">
        <f ca="1">VLOOKUP(CONCATENATE($F256," ",$G256),AllocFactorMatrix,(O$4+1),FALSE)*$E259</f>
        <v>-156922.69200997718</v>
      </c>
      <c r="P256" s="5">
        <f ca="1">VLOOKUP(CONCATENATE($F256," ",$G256),AllocFactorMatrix,(P$4+1),FALSE)*$E259</f>
        <v>0</v>
      </c>
      <c r="Q256" s="5">
        <f ca="1">VLOOKUP(CONCATENATE($F256," ",$G256),AllocFactorMatrix,(Q$4+1),FALSE)*$E259</f>
        <v>0</v>
      </c>
      <c r="R256" s="5">
        <f ca="1">VLOOKUP(CONCATENATE($F256," ",$G256),AllocFactorMatrix,(R$4+1),FALSE)*$E259</f>
        <v>0</v>
      </c>
      <c r="S256" s="5">
        <f t="shared" ca="1" si="117"/>
        <v>-156922.69200997718</v>
      </c>
      <c r="T256" s="5">
        <f ca="1">VLOOKUP(CONCATENATE($F256," ",$G256),AllocFactorMatrix,(T$4+1),FALSE)*$E259</f>
        <v>-4242.860389105218</v>
      </c>
      <c r="U256" s="5">
        <f ca="1">VLOOKUP(CONCATENATE($F256," ",$G256),AllocFactorMatrix,(U$4+1),FALSE)*$E259</f>
        <v>0</v>
      </c>
      <c r="V256" s="5">
        <f ca="1">VLOOKUP(CONCATENATE($F256," ",$G256),AllocFactorMatrix,(V$4+1),FALSE)*$E259</f>
        <v>0</v>
      </c>
      <c r="W256" s="5">
        <f ca="1">VLOOKUP(CONCATENATE($F256," ",$G256),AllocFactorMatrix,(W$4+1),FALSE)*$E259</f>
        <v>0</v>
      </c>
      <c r="X256" s="5">
        <f t="shared" ca="1" si="118"/>
        <v>-4242.860389105218</v>
      </c>
      <c r="Y256" s="5">
        <f ca="1">VLOOKUP(CONCATENATE($F256," ",$G256),AllocFactorMatrix,(Y$4+1),FALSE)*$E259</f>
        <v>-57880.007986838995</v>
      </c>
      <c r="Z256" s="5">
        <f ca="1">VLOOKUP(CONCATENATE($F256," ",$G256),AllocFactorMatrix,(Z$4+1),FALSE)*$E259</f>
        <v>0</v>
      </c>
      <c r="AA256" s="5">
        <f t="shared" ca="1" si="109"/>
        <v>-57880.007986838995</v>
      </c>
      <c r="AB256" s="5">
        <f ca="1">VLOOKUP(CONCATENATE($F256," ",$G256),AllocFactorMatrix,(AB$4+1),FALSE)*$E259</f>
        <v>-600.62270480981283</v>
      </c>
      <c r="AC256" s="5">
        <f ca="1">VLOOKUP(CONCATENATE($F256," ",$G256),AllocFactorMatrix,(AC$4+1),FALSE)*$E259</f>
        <v>-20393.450915619342</v>
      </c>
      <c r="AD256" s="5">
        <f ca="1">VLOOKUP(CONCATENATE($F256," ",$G256),AllocFactorMatrix,(AD$4+1),FALSE)*$E259</f>
        <v>-3317.2854004111209</v>
      </c>
    </row>
    <row r="257" spans="4:30" hidden="1" outlineLevel="1">
      <c r="D257" s="7"/>
      <c r="E257" s="55"/>
      <c r="F257" s="52" t="str">
        <f>F259</f>
        <v>RB_GUP-Land_G</v>
      </c>
      <c r="G257" s="55" t="str">
        <f>$G$13</f>
        <v>ENERGY</v>
      </c>
      <c r="H257" s="4">
        <f t="shared" ca="1" si="112"/>
        <v>-2804728.7749608918</v>
      </c>
      <c r="I257" s="5">
        <f ca="1">VLOOKUP(CONCATENATE($F257," ",$G257),AllocFactorMatrix,(I$4+1),FALSE)*$E259</f>
        <v>-1052410.2129404468</v>
      </c>
      <c r="J257" s="5">
        <f ca="1">VLOOKUP(CONCATENATE($F257," ",$G257),AllocFactorMatrix,(J$4+1),FALSE)*$E259</f>
        <v>-68202.982257308977</v>
      </c>
      <c r="K257" s="5">
        <f ca="1">VLOOKUP(CONCATENATE($F257," ",$G257),AllocFactorMatrix,(K$4+1),FALSE)*$E259</f>
        <v>-228828.3989310108</v>
      </c>
      <c r="L257" s="5">
        <f ca="1">VLOOKUP(CONCATENATE($F257," ",$G257),AllocFactorMatrix,(L$4+1),FALSE)*$E259</f>
        <v>-7272.6860119035236</v>
      </c>
      <c r="M257" s="5">
        <f ca="1">VLOOKUP(CONCATENATE($F257," ",$G257),AllocFactorMatrix,(M$4+1),FALSE)*$E259</f>
        <v>-670.45663107099563</v>
      </c>
      <c r="N257" s="5">
        <f t="shared" ca="1" si="113"/>
        <v>-236771.54157398531</v>
      </c>
      <c r="O257" s="5">
        <f ca="1">VLOOKUP(CONCATENATE($F257," ",$G257),AllocFactorMatrix,(O$4+1),FALSE)*$E259</f>
        <v>-208626.04420727756</v>
      </c>
      <c r="P257" s="5">
        <f ca="1">VLOOKUP(CONCATENATE($F257," ",$G257),AllocFactorMatrix,(P$4+1),FALSE)*$E259</f>
        <v>-38675.254283405033</v>
      </c>
      <c r="Q257" s="5">
        <f ca="1">VLOOKUP(CONCATENATE($F257," ",$G257),AllocFactorMatrix,(Q$4+1),FALSE)*$E259</f>
        <v>-17573.045617398595</v>
      </c>
      <c r="R257" s="5">
        <f ca="1">VLOOKUP(CONCATENATE($F257," ",$G257),AllocFactorMatrix,(R$4+1),FALSE)*$E259</f>
        <v>-814.23192406989233</v>
      </c>
      <c r="S257" s="5">
        <f t="shared" ca="1" si="117"/>
        <v>-265688.57603215106</v>
      </c>
      <c r="T257" s="5">
        <f ca="1">VLOOKUP(CONCATENATE($F257," ",$G257),AllocFactorMatrix,(T$4+1),FALSE)*$E259</f>
        <v>-7994.9453595854475</v>
      </c>
      <c r="U257" s="5">
        <f ca="1">VLOOKUP(CONCATENATE($F257," ",$G257),AllocFactorMatrix,(U$4+1),FALSE)*$E259</f>
        <v>-140379.26344967089</v>
      </c>
      <c r="V257" s="5">
        <f ca="1">VLOOKUP(CONCATENATE($F257," ",$G257),AllocFactorMatrix,(V$4+1),FALSE)*$E259</f>
        <v>-797015.17536402214</v>
      </c>
      <c r="W257" s="5">
        <f ca="1">VLOOKUP(CONCATENATE($F257," ",$G257),AllocFactorMatrix,(W$4+1),FALSE)*$E259</f>
        <v>-151212.43263791938</v>
      </c>
      <c r="X257" s="5">
        <f t="shared" ca="1" si="118"/>
        <v>-1096601.8168111979</v>
      </c>
      <c r="Y257" s="5">
        <f ca="1">VLOOKUP(CONCATENATE($F257," ",$G257),AllocFactorMatrix,(Y$4+1),FALSE)*$E259</f>
        <v>-56523.08408856926</v>
      </c>
      <c r="Z257" s="5">
        <f ca="1">VLOOKUP(CONCATENATE($F257," ",$G257),AllocFactorMatrix,(Z$4+1),FALSE)*$E259</f>
        <v>-920.10570243423126</v>
      </c>
      <c r="AA257" s="5">
        <f t="shared" ca="1" si="109"/>
        <v>-57443.18979100349</v>
      </c>
      <c r="AB257" s="5">
        <f ca="1">VLOOKUP(CONCATENATE($F257," ",$G257),AllocFactorMatrix,(AB$4+1),FALSE)*$E259</f>
        <v>-1026.3038974081576</v>
      </c>
      <c r="AC257" s="5">
        <f ca="1">VLOOKUP(CONCATENATE($F257," ",$G257),AllocFactorMatrix,(AC$4+1),FALSE)*$E259</f>
        <v>-22192.447477137139</v>
      </c>
      <c r="AD257" s="5">
        <f ca="1">VLOOKUP(CONCATENATE($F257," ",$G257),AllocFactorMatrix,(AD$4+1),FALSE)*$E259</f>
        <v>-4391.7041802537724</v>
      </c>
    </row>
    <row r="258" spans="4:30" hidden="1" outlineLevel="1">
      <c r="D258" s="7"/>
      <c r="E258" s="55"/>
      <c r="F258" s="52" t="str">
        <f>F259</f>
        <v>RB_GUP-Land_G</v>
      </c>
      <c r="G258" s="55" t="str">
        <f>$G$14</f>
        <v>CUSTOMER</v>
      </c>
      <c r="H258" s="4">
        <f t="shared" ca="1" si="112"/>
        <v>-2114023.2292358181</v>
      </c>
      <c r="I258" s="5">
        <f ca="1">VLOOKUP(CONCATENATE($F258," ",$G258),AllocFactorMatrix,(I$4+1),FALSE)*$E259</f>
        <v>-1510471.6950970527</v>
      </c>
      <c r="J258" s="5">
        <f ca="1">VLOOKUP(CONCATENATE($F258," ",$G258),AllocFactorMatrix,(J$4+1),FALSE)*$E259</f>
        <v>-258491.44408757827</v>
      </c>
      <c r="K258" s="5">
        <f ca="1">VLOOKUP(CONCATENATE($F258," ",$G258),AllocFactorMatrix,(K$4+1),FALSE)*$E259</f>
        <v>-74431.60407464458</v>
      </c>
      <c r="L258" s="5">
        <f ca="1">VLOOKUP(CONCATENATE($F258," ",$G258),AllocFactorMatrix,(L$4+1),FALSE)*$E259</f>
        <v>-12442.204067050956</v>
      </c>
      <c r="M258" s="5">
        <f ca="1">VLOOKUP(CONCATENATE($F258," ",$G258),AllocFactorMatrix,(M$4+1),FALSE)*$E259</f>
        <v>-1965.8085762558071</v>
      </c>
      <c r="N258" s="5">
        <f t="shared" ca="1" si="113"/>
        <v>-88839.616717951343</v>
      </c>
      <c r="O258" s="5">
        <f ca="1">VLOOKUP(CONCATENATE($F258," ",$G258),AllocFactorMatrix,(O$4+1),FALSE)*$E259</f>
        <v>-13889.111249796584</v>
      </c>
      <c r="P258" s="5">
        <f ca="1">VLOOKUP(CONCATENATE($F258," ",$G258),AllocFactorMatrix,(P$4+1),FALSE)*$E259</f>
        <v>-3567.1085240139441</v>
      </c>
      <c r="Q258" s="5">
        <f ca="1">VLOOKUP(CONCATENATE($F258," ",$G258),AllocFactorMatrix,(Q$4+1),FALSE)*$E259</f>
        <v>-6822.7653074741302</v>
      </c>
      <c r="R258" s="5">
        <f ca="1">VLOOKUP(CONCATENATE($F258," ",$G258),AllocFactorMatrix,(R$4+1),FALSE)*$E259</f>
        <v>-1190.8090869786538</v>
      </c>
      <c r="S258" s="5">
        <f t="shared" ca="1" si="117"/>
        <v>-25469.79416826331</v>
      </c>
      <c r="T258" s="5">
        <f ca="1">VLOOKUP(CONCATENATE($F258," ",$G258),AllocFactorMatrix,(T$4+1),FALSE)*$E259</f>
        <v>-96.595323014146871</v>
      </c>
      <c r="U258" s="5">
        <f ca="1">VLOOKUP(CONCATENATE($F258," ",$G258),AllocFactorMatrix,(U$4+1),FALSE)*$E259</f>
        <v>-2123.6101550793064</v>
      </c>
      <c r="V258" s="5">
        <f ca="1">VLOOKUP(CONCATENATE($F258," ",$G258),AllocFactorMatrix,(V$4+1),FALSE)*$E259</f>
        <v>-10038.87027669322</v>
      </c>
      <c r="W258" s="5">
        <f ca="1">VLOOKUP(CONCATENATE($F258," ",$G258),AllocFactorMatrix,(W$4+1),FALSE)*$E259</f>
        <v>-1786.8788977757263</v>
      </c>
      <c r="X258" s="5">
        <f t="shared" ca="1" si="118"/>
        <v>-14045.954652562401</v>
      </c>
      <c r="Y258" s="5">
        <f ca="1">VLOOKUP(CONCATENATE($F258," ",$G258),AllocFactorMatrix,(Y$4+1),FALSE)*$E259</f>
        <v>-3801.4781617947447</v>
      </c>
      <c r="Z258" s="5">
        <f ca="1">VLOOKUP(CONCATENATE($F258," ",$G258),AllocFactorMatrix,(Z$4+1),FALSE)*$E259</f>
        <v>-60.225861130531101</v>
      </c>
      <c r="AA258" s="5">
        <f t="shared" ca="1" si="109"/>
        <v>-3861.7040229252757</v>
      </c>
      <c r="AB258" s="5">
        <f ca="1">VLOOKUP(CONCATENATE($F258," ",$G258),AllocFactorMatrix,(AB$4+1),FALSE)*$E259</f>
        <v>-108.32288322854009</v>
      </c>
      <c r="AC258" s="5">
        <f ca="1">VLOOKUP(CONCATENATE($F258," ",$G258),AllocFactorMatrix,(AC$4+1),FALSE)*$E259</f>
        <v>-166712.39914160236</v>
      </c>
      <c r="AD258" s="5">
        <f ca="1">VLOOKUP(CONCATENATE($F258," ",$G258),AllocFactorMatrix,(AD$4+1),FALSE)*$E259</f>
        <v>-46022.298464654006</v>
      </c>
    </row>
    <row r="259" spans="4:30" collapsed="1">
      <c r="D259" s="109" t="s">
        <v>152</v>
      </c>
      <c r="E259" s="61">
        <f>-11599721-10474605-1296123</f>
        <v>-23370449</v>
      </c>
      <c r="F259" s="61" t="s">
        <v>582</v>
      </c>
      <c r="G259" s="55" t="str">
        <f>$G$15</f>
        <v>TOTAL</v>
      </c>
      <c r="H259" s="4">
        <f t="shared" ca="1" si="112"/>
        <v>-23370449.000000004</v>
      </c>
      <c r="I259" s="5">
        <f ca="1">VLOOKUP(CONCATENATE($F259," ",$G259),AllocFactorMatrix,(I$4+1),FALSE)*$E259</f>
        <v>-13860862.736995678</v>
      </c>
      <c r="J259" s="5">
        <f ca="1">VLOOKUP(CONCATENATE($F259," ",$G259),AllocFactorMatrix,(J$4+1),FALSE)*$E259</f>
        <v>-854476.9358302441</v>
      </c>
      <c r="K259" s="5">
        <f ca="1">VLOOKUP(CONCATENATE($F259," ",$G259),AllocFactorMatrix,(K$4+1),FALSE)*$E259</f>
        <v>-2077953.795722957</v>
      </c>
      <c r="L259" s="5">
        <f ca="1">VLOOKUP(CONCATENATE($F259," ",$G259),AllocFactorMatrix,(L$4+1),FALSE)*$E259</f>
        <v>-61646.376988864773</v>
      </c>
      <c r="M259" s="5">
        <f ca="1">VLOOKUP(CONCATENATE($F259," ",$G259),AllocFactorMatrix,(M$4+1),FALSE)*$E259</f>
        <v>-5533.4867802654408</v>
      </c>
      <c r="N259" s="5">
        <f t="shared" ca="1" si="113"/>
        <v>-2145133.6594920871</v>
      </c>
      <c r="O259" s="5">
        <f ca="1">VLOOKUP(CONCATENATE($F259," ",$G259),AllocFactorMatrix,(O$4+1),FALSE)*$E259</f>
        <v>-1535293.493532479</v>
      </c>
      <c r="P259" s="5">
        <f ca="1">VLOOKUP(CONCATENATE($F259," ",$G259),AllocFactorMatrix,(P$4+1),FALSE)*$E259</f>
        <v>-253940.77530757667</v>
      </c>
      <c r="Q259" s="5">
        <f ca="1">VLOOKUP(CONCATENATE($F259," ",$G259),AllocFactorMatrix,(Q$4+1),FALSE)*$E259</f>
        <v>-72433.456474733961</v>
      </c>
      <c r="R259" s="5">
        <f ca="1">VLOOKUP(CONCATENATE($F259," ",$G259),AllocFactorMatrix,(R$4+1),FALSE)*$E259</f>
        <v>-3043.9820559086843</v>
      </c>
      <c r="S259" s="5">
        <f t="shared" ca="1" si="117"/>
        <v>-1864711.7073706985</v>
      </c>
      <c r="T259" s="5">
        <f ca="1">VLOOKUP(CONCATENATE($F259," ",$G259),AllocFactorMatrix,(T$4+1),FALSE)*$E259</f>
        <v>-50880.352857509453</v>
      </c>
      <c r="U259" s="5">
        <f ca="1">VLOOKUP(CONCATENATE($F259," ",$G259),AllocFactorMatrix,(U$4+1),FALSE)*$E259</f>
        <v>-759726.61598194134</v>
      </c>
      <c r="V259" s="5">
        <f ca="1">VLOOKUP(CONCATENATE($F259," ",$G259),AllocFactorMatrix,(V$4+1),FALSE)*$E259</f>
        <v>-2687440.6280960012</v>
      </c>
      <c r="W259" s="5">
        <f ca="1">VLOOKUP(CONCATENATE($F259," ",$G259),AllocFactorMatrix,(W$4+1),FALSE)*$E259</f>
        <v>-400507.8417084337</v>
      </c>
      <c r="X259" s="5">
        <f t="shared" ca="1" si="118"/>
        <v>-3898555.4386438858</v>
      </c>
      <c r="Y259" s="5">
        <f ca="1">VLOOKUP(CONCATENATE($F259," ",$G259),AllocFactorMatrix,(Y$4+1),FALSE)*$E259</f>
        <v>-462112.6788723697</v>
      </c>
      <c r="Z259" s="5">
        <f ca="1">VLOOKUP(CONCATENATE($F259," ",$G259),AllocFactorMatrix,(Z$4+1),FALSE)*$E259</f>
        <v>-7542.9191417567117</v>
      </c>
      <c r="AA259" s="5">
        <f t="shared" ca="1" si="109"/>
        <v>-469655.59801412642</v>
      </c>
      <c r="AB259" s="5">
        <f ca="1">VLOOKUP(CONCATENATE($F259," ",$G259),AllocFactorMatrix,(AB$4+1),FALSE)*$E259</f>
        <v>-6027.0355280089789</v>
      </c>
      <c r="AC259" s="5">
        <f ca="1">VLOOKUP(CONCATENATE($F259," ",$G259),AllocFactorMatrix,(AC$4+1),FALSE)*$E259</f>
        <v>-215876.54157389523</v>
      </c>
      <c r="AD259" s="5">
        <f ca="1">VLOOKUP(CONCATENATE($F259," ",$G259),AllocFactorMatrix,(AD$4+1),FALSE)*$E259</f>
        <v>-55149.346551380062</v>
      </c>
    </row>
    <row r="260" spans="4:30">
      <c r="D260" s="7"/>
      <c r="E260" s="7"/>
      <c r="F260" s="7"/>
      <c r="G260" s="7"/>
      <c r="H260" s="4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4:30" hidden="1" outlineLevel="1">
      <c r="D261" s="7"/>
      <c r="E261" s="7"/>
      <c r="F261" s="52" t="str">
        <f>F268</f>
        <v>BULK_TRANS</v>
      </c>
      <c r="G261" s="55" t="str">
        <f>$G$8</f>
        <v>PRODUCTION</v>
      </c>
      <c r="H261" s="4">
        <f t="shared" ref="H261:H268" si="119">SUBTOTAL(9,I261:AD261)</f>
        <v>0</v>
      </c>
      <c r="I261" s="5">
        <f>VLOOKUP(CONCATENATE($F261," ",$G261),AllocFactorMatrix,(I$4+1),FALSE)*$E268</f>
        <v>0</v>
      </c>
      <c r="J261" s="5">
        <f>VLOOKUP(CONCATENATE($F261," ",$G261),AllocFactorMatrix,(J$4+1),FALSE)*$E268</f>
        <v>0</v>
      </c>
      <c r="K261" s="5">
        <f>VLOOKUP(CONCATENATE($F261," ",$G261),AllocFactorMatrix,(K$4+1),FALSE)*$E268</f>
        <v>0</v>
      </c>
      <c r="L261" s="5">
        <f>VLOOKUP(CONCATENATE($F261," ",$G261),AllocFactorMatrix,(L$4+1),FALSE)*$E268</f>
        <v>0</v>
      </c>
      <c r="M261" s="5">
        <f>VLOOKUP(CONCATENATE($F261," ",$G261),AllocFactorMatrix,(M$4+1),FALSE)*$E268</f>
        <v>0</v>
      </c>
      <c r="N261" s="5">
        <f t="shared" ref="N261:N268" si="120">SUBTOTAL(9,K261:M261)</f>
        <v>0</v>
      </c>
      <c r="O261" s="5">
        <f>VLOOKUP(CONCATENATE($F261," ",$G261),AllocFactorMatrix,(O$4+1),FALSE)*$E268</f>
        <v>0</v>
      </c>
      <c r="P261" s="5">
        <f>VLOOKUP(CONCATENATE($F261," ",$G261),AllocFactorMatrix,(P$4+1),FALSE)*$E268</f>
        <v>0</v>
      </c>
      <c r="Q261" s="5">
        <f>VLOOKUP(CONCATENATE($F261," ",$G261),AllocFactorMatrix,(Q$4+1),FALSE)*$E268</f>
        <v>0</v>
      </c>
      <c r="R261" s="5">
        <f>VLOOKUP(CONCATENATE($F261," ",$G261),AllocFactorMatrix,(R$4+1),FALSE)*$E268</f>
        <v>0</v>
      </c>
      <c r="S261" s="5">
        <f t="shared" si="117"/>
        <v>0</v>
      </c>
      <c r="T261" s="5">
        <f>VLOOKUP(CONCATENATE($F261," ",$G261),AllocFactorMatrix,(T$4+1),FALSE)*$E268</f>
        <v>0</v>
      </c>
      <c r="U261" s="5">
        <f>VLOOKUP(CONCATENATE($F261," ",$G261),AllocFactorMatrix,(U$4+1),FALSE)*$E268</f>
        <v>0</v>
      </c>
      <c r="V261" s="5">
        <f>VLOOKUP(CONCATENATE($F261," ",$G261),AllocFactorMatrix,(V$4+1),FALSE)*$E268</f>
        <v>0</v>
      </c>
      <c r="W261" s="5">
        <f>VLOOKUP(CONCATENATE($F261," ",$G261),AllocFactorMatrix,(W$4+1),FALSE)*$E268</f>
        <v>0</v>
      </c>
      <c r="X261" s="5">
        <f>SUBTOTAL(9,T261:W261)</f>
        <v>0</v>
      </c>
      <c r="Y261" s="5">
        <f>VLOOKUP(CONCATENATE($F261," ",$G261),AllocFactorMatrix,(Y$4+1),FALSE)*$E268</f>
        <v>0</v>
      </c>
      <c r="Z261" s="5">
        <f>VLOOKUP(CONCATENATE($F261," ",$G261),AllocFactorMatrix,(Z$4+1),FALSE)*$E268</f>
        <v>0</v>
      </c>
      <c r="AA261" s="5">
        <f t="shared" ref="AA261:AA268" si="121">SUBTOTAL(9,Y261:Z261)</f>
        <v>0</v>
      </c>
      <c r="AB261" s="5">
        <f>VLOOKUP(CONCATENATE($F261," ",$G261),AllocFactorMatrix,(AB$4+1),FALSE)*$E268</f>
        <v>0</v>
      </c>
      <c r="AC261" s="5">
        <f>VLOOKUP(CONCATENATE($F261," ",$G261),AllocFactorMatrix,(AC$4+1),FALSE)*$E268</f>
        <v>0</v>
      </c>
      <c r="AD261" s="5">
        <f>VLOOKUP(CONCATENATE($F261," ",$G261),AllocFactorMatrix,(AD$4+1),FALSE)*$E268</f>
        <v>0</v>
      </c>
    </row>
    <row r="262" spans="4:30" hidden="1" outlineLevel="1">
      <c r="D262" s="7"/>
      <c r="E262" s="7"/>
      <c r="F262" s="52" t="str">
        <f>F268</f>
        <v>BULK_TRANS</v>
      </c>
      <c r="G262" s="55" t="str">
        <f>$G$9</f>
        <v>BULKTRAN</v>
      </c>
      <c r="H262" s="4">
        <f t="shared" si="119"/>
        <v>-1061244.9099999995</v>
      </c>
      <c r="I262" s="5">
        <f>VLOOKUP(CONCATENATE($F262," ",$G262),AllocFactorMatrix,(I$4+1),FALSE)*$E268</f>
        <v>-522751.19137496385</v>
      </c>
      <c r="J262" s="5">
        <f>VLOOKUP(CONCATENATE($F262," ",$G262),AllocFactorMatrix,(J$4+1),FALSE)*$E268</f>
        <v>-25841.459296756879</v>
      </c>
      <c r="K262" s="5">
        <f>VLOOKUP(CONCATENATE($F262," ",$G262),AllocFactorMatrix,(K$4+1),FALSE)*$E268</f>
        <v>-94655.784409695538</v>
      </c>
      <c r="L262" s="5">
        <f>VLOOKUP(CONCATENATE($F262," ",$G262),AllocFactorMatrix,(L$4+1),FALSE)*$E268</f>
        <v>-2979.4280275342885</v>
      </c>
      <c r="M262" s="5">
        <f>VLOOKUP(CONCATENATE($F262," ",$G262),AllocFactorMatrix,(M$4+1),FALSE)*$E268</f>
        <v>-279.40122675184222</v>
      </c>
      <c r="N262" s="5">
        <f t="shared" si="120"/>
        <v>-97914.613663981669</v>
      </c>
      <c r="O262" s="5">
        <f>VLOOKUP(CONCATENATE($F262," ",$G262),AllocFactorMatrix,(O$4+1),FALSE)*$E268</f>
        <v>-71953.120877413094</v>
      </c>
      <c r="P262" s="5">
        <f>VLOOKUP(CONCATENATE($F262," ",$G262),AllocFactorMatrix,(P$4+1),FALSE)*$E268</f>
        <v>-13406.962697955598</v>
      </c>
      <c r="Q262" s="5">
        <f>VLOOKUP(CONCATENATE($F262," ",$G262),AllocFactorMatrix,(Q$4+1),FALSE)*$E268</f>
        <v>-6058.3568055542628</v>
      </c>
      <c r="R262" s="5">
        <f>VLOOKUP(CONCATENATE($F262," ",$G262),AllocFactorMatrix,(R$4+1),FALSE)*$E268</f>
        <v>-272.43753346016393</v>
      </c>
      <c r="S262" s="5">
        <f t="shared" ref="S262:S268" si="122">SUBTOTAL(9,O262:R262)</f>
        <v>-91690.877914383105</v>
      </c>
      <c r="T262" s="5">
        <f>VLOOKUP(CONCATENATE($F262," ",$G262),AllocFactorMatrix,(T$4+1),FALSE)*$E268</f>
        <v>-2513.5068085660573</v>
      </c>
      <c r="U262" s="5">
        <f>VLOOKUP(CONCATENATE($F262," ",$G262),AllocFactorMatrix,(U$4+1),FALSE)*$E268</f>
        <v>-41133.110666261244</v>
      </c>
      <c r="V262" s="5">
        <f>VLOOKUP(CONCATENATE($F262," ",$G262),AllocFactorMatrix,(V$4+1),FALSE)*$E268</f>
        <v>-217389.6456476028</v>
      </c>
      <c r="W262" s="5">
        <f>VLOOKUP(CONCATENATE($F262," ",$G262),AllocFactorMatrix,(W$4+1),FALSE)*$E268</f>
        <v>-39256.966930594899</v>
      </c>
      <c r="X262" s="5">
        <f t="shared" ref="X262:X268" si="123">SUBTOTAL(9,T262:W262)</f>
        <v>-300293.23005302501</v>
      </c>
      <c r="Y262" s="5">
        <f>VLOOKUP(CONCATENATE($F262," ",$G262),AllocFactorMatrix,(Y$4+1),FALSE)*$E268</f>
        <v>-22096.689246203958</v>
      </c>
      <c r="Z262" s="5">
        <f>VLOOKUP(CONCATENATE($F262," ",$G262),AllocFactorMatrix,(Z$4+1),FALSE)*$E268</f>
        <v>-370.1110985108844</v>
      </c>
      <c r="AA262" s="5">
        <f t="shared" si="121"/>
        <v>-22466.800344714844</v>
      </c>
      <c r="AB262" s="5">
        <f>VLOOKUP(CONCATENATE($F262," ",$G262),AllocFactorMatrix,(AB$4+1),FALSE)*$E268</f>
        <v>-286.73735217427992</v>
      </c>
      <c r="AC262" s="5">
        <f>VLOOKUP(CONCATENATE($F262," ",$G262),AllocFactorMatrix,(AC$4+1),FALSE)*$E268</f>
        <v>0</v>
      </c>
      <c r="AD262" s="5">
        <f>VLOOKUP(CONCATENATE($F262," ",$G262),AllocFactorMatrix,(AD$4+1),FALSE)*$E268</f>
        <v>0</v>
      </c>
    </row>
    <row r="263" spans="4:30" hidden="1" outlineLevel="1">
      <c r="D263" s="7"/>
      <c r="E263" s="7"/>
      <c r="F263" s="52" t="str">
        <f>F268</f>
        <v>BULK_TRANS</v>
      </c>
      <c r="G263" s="55" t="str">
        <f>$G$10</f>
        <v>SUBTRAN</v>
      </c>
      <c r="H263" s="4">
        <f t="shared" si="119"/>
        <v>0</v>
      </c>
      <c r="I263" s="5">
        <f>VLOOKUP(CONCATENATE($F263," ",$G263),AllocFactorMatrix,(I$4+1),FALSE)*$E268</f>
        <v>0</v>
      </c>
      <c r="J263" s="5">
        <f>VLOOKUP(CONCATENATE($F263," ",$G263),AllocFactorMatrix,(J$4+1),FALSE)*$E268</f>
        <v>0</v>
      </c>
      <c r="K263" s="5">
        <f>VLOOKUP(CONCATENATE($F263," ",$G263),AllocFactorMatrix,(K$4+1),FALSE)*$E268</f>
        <v>0</v>
      </c>
      <c r="L263" s="5">
        <f>VLOOKUP(CONCATENATE($F263," ",$G263),AllocFactorMatrix,(L$4+1),FALSE)*$E268</f>
        <v>0</v>
      </c>
      <c r="M263" s="5">
        <f>VLOOKUP(CONCATENATE($F263," ",$G263),AllocFactorMatrix,(M$4+1),FALSE)*$E268</f>
        <v>0</v>
      </c>
      <c r="N263" s="5">
        <f t="shared" si="120"/>
        <v>0</v>
      </c>
      <c r="O263" s="5">
        <f>VLOOKUP(CONCATENATE($F263," ",$G263),AllocFactorMatrix,(O$4+1),FALSE)*$E268</f>
        <v>0</v>
      </c>
      <c r="P263" s="5">
        <f>VLOOKUP(CONCATENATE($F263," ",$G263),AllocFactorMatrix,(P$4+1),FALSE)*$E268</f>
        <v>0</v>
      </c>
      <c r="Q263" s="5">
        <f>VLOOKUP(CONCATENATE($F263," ",$G263),AllocFactorMatrix,(Q$4+1),FALSE)*$E268</f>
        <v>0</v>
      </c>
      <c r="R263" s="5">
        <f>VLOOKUP(CONCATENATE($F263," ",$G263),AllocFactorMatrix,(R$4+1),FALSE)*$E268</f>
        <v>0</v>
      </c>
      <c r="S263" s="5">
        <f t="shared" si="122"/>
        <v>0</v>
      </c>
      <c r="T263" s="5">
        <f>VLOOKUP(CONCATENATE($F263," ",$G263),AllocFactorMatrix,(T$4+1),FALSE)*$E268</f>
        <v>0</v>
      </c>
      <c r="U263" s="5">
        <f>VLOOKUP(CONCATENATE($F263," ",$G263),AllocFactorMatrix,(U$4+1),FALSE)*$E268</f>
        <v>0</v>
      </c>
      <c r="V263" s="5">
        <f>VLOOKUP(CONCATENATE($F263," ",$G263),AllocFactorMatrix,(V$4+1),FALSE)*$E268</f>
        <v>0</v>
      </c>
      <c r="W263" s="5">
        <f>VLOOKUP(CONCATENATE($F263," ",$G263),AllocFactorMatrix,(W$4+1),FALSE)*$E268</f>
        <v>0</v>
      </c>
      <c r="X263" s="5">
        <f t="shared" si="123"/>
        <v>0</v>
      </c>
      <c r="Y263" s="5">
        <f>VLOOKUP(CONCATENATE($F263," ",$G263),AllocFactorMatrix,(Y$4+1),FALSE)*$E268</f>
        <v>0</v>
      </c>
      <c r="Z263" s="5">
        <f>VLOOKUP(CONCATENATE($F263," ",$G263),AllocFactorMatrix,(Z$4+1),FALSE)*$E268</f>
        <v>0</v>
      </c>
      <c r="AA263" s="5">
        <f t="shared" si="121"/>
        <v>0</v>
      </c>
      <c r="AB263" s="5">
        <f>VLOOKUP(CONCATENATE($F263," ",$G263),AllocFactorMatrix,(AB$4+1),FALSE)*$E268</f>
        <v>0</v>
      </c>
      <c r="AC263" s="5">
        <f>VLOOKUP(CONCATENATE($F263," ",$G263),AllocFactorMatrix,(AC$4+1),FALSE)*$E268</f>
        <v>0</v>
      </c>
      <c r="AD263" s="5">
        <f>VLOOKUP(CONCATENATE($F263," ",$G263),AllocFactorMatrix,(AD$4+1),FALSE)*$E268</f>
        <v>0</v>
      </c>
    </row>
    <row r="264" spans="4:30" hidden="1" outlineLevel="1">
      <c r="D264" s="7"/>
      <c r="E264" s="7"/>
      <c r="F264" s="52" t="str">
        <f>F268</f>
        <v>BULK_TRANS</v>
      </c>
      <c r="G264" s="55" t="str">
        <f>$G$11</f>
        <v>DISTPRI</v>
      </c>
      <c r="H264" s="4">
        <f t="shared" si="119"/>
        <v>0</v>
      </c>
      <c r="I264" s="5">
        <f>VLOOKUP(CONCATENATE($F264," ",$G264),AllocFactorMatrix,(I$4+1),FALSE)*$E268</f>
        <v>0</v>
      </c>
      <c r="J264" s="5">
        <f>VLOOKUP(CONCATENATE($F264," ",$G264),AllocFactorMatrix,(J$4+1),FALSE)*$E268</f>
        <v>0</v>
      </c>
      <c r="K264" s="5">
        <f>VLOOKUP(CONCATENATE($F264," ",$G264),AllocFactorMatrix,(K$4+1),FALSE)*$E268</f>
        <v>0</v>
      </c>
      <c r="L264" s="5">
        <f>VLOOKUP(CONCATENATE($F264," ",$G264),AllocFactorMatrix,(L$4+1),FALSE)*$E268</f>
        <v>0</v>
      </c>
      <c r="M264" s="5">
        <f>VLOOKUP(CONCATENATE($F264," ",$G264),AllocFactorMatrix,(M$4+1),FALSE)*$E268</f>
        <v>0</v>
      </c>
      <c r="N264" s="5">
        <f t="shared" si="120"/>
        <v>0</v>
      </c>
      <c r="O264" s="5">
        <f>VLOOKUP(CONCATENATE($F264," ",$G264),AllocFactorMatrix,(O$4+1),FALSE)*$E268</f>
        <v>0</v>
      </c>
      <c r="P264" s="5">
        <f>VLOOKUP(CONCATENATE($F264," ",$G264),AllocFactorMatrix,(P$4+1),FALSE)*$E268</f>
        <v>0</v>
      </c>
      <c r="Q264" s="5">
        <f>VLOOKUP(CONCATENATE($F264," ",$G264),AllocFactorMatrix,(Q$4+1),FALSE)*$E268</f>
        <v>0</v>
      </c>
      <c r="R264" s="5">
        <f>VLOOKUP(CONCATENATE($F264," ",$G264),AllocFactorMatrix,(R$4+1),FALSE)*$E268</f>
        <v>0</v>
      </c>
      <c r="S264" s="5">
        <f t="shared" si="122"/>
        <v>0</v>
      </c>
      <c r="T264" s="5">
        <f>VLOOKUP(CONCATENATE($F264," ",$G264),AllocFactorMatrix,(T$4+1),FALSE)*$E268</f>
        <v>0</v>
      </c>
      <c r="U264" s="5">
        <f>VLOOKUP(CONCATENATE($F264," ",$G264),AllocFactorMatrix,(U$4+1),FALSE)*$E268</f>
        <v>0</v>
      </c>
      <c r="V264" s="5">
        <f>VLOOKUP(CONCATENATE($F264," ",$G264),AllocFactorMatrix,(V$4+1),FALSE)*$E268</f>
        <v>0</v>
      </c>
      <c r="W264" s="5">
        <f>VLOOKUP(CONCATENATE($F264," ",$G264),AllocFactorMatrix,(W$4+1),FALSE)*$E268</f>
        <v>0</v>
      </c>
      <c r="X264" s="5">
        <f t="shared" si="123"/>
        <v>0</v>
      </c>
      <c r="Y264" s="5">
        <f>VLOOKUP(CONCATENATE($F264," ",$G264),AllocFactorMatrix,(Y$4+1),FALSE)*$E268</f>
        <v>0</v>
      </c>
      <c r="Z264" s="5">
        <f>VLOOKUP(CONCATENATE($F264," ",$G264),AllocFactorMatrix,(Z$4+1),FALSE)*$E268</f>
        <v>0</v>
      </c>
      <c r="AA264" s="5">
        <f t="shared" si="121"/>
        <v>0</v>
      </c>
      <c r="AB264" s="5">
        <f>VLOOKUP(CONCATENATE($F264," ",$G264),AllocFactorMatrix,(AB$4+1),FALSE)*$E268</f>
        <v>0</v>
      </c>
      <c r="AC264" s="5">
        <f>VLOOKUP(CONCATENATE($F264," ",$G264),AllocFactorMatrix,(AC$4+1),FALSE)*$E268</f>
        <v>0</v>
      </c>
      <c r="AD264" s="5">
        <f>VLOOKUP(CONCATENATE($F264," ",$G264),AllocFactorMatrix,(AD$4+1),FALSE)*$E268</f>
        <v>0</v>
      </c>
    </row>
    <row r="265" spans="4:30" hidden="1" outlineLevel="1">
      <c r="D265" s="7"/>
      <c r="E265" s="7"/>
      <c r="F265" s="52" t="str">
        <f>F268</f>
        <v>BULK_TRANS</v>
      </c>
      <c r="G265" s="55" t="str">
        <f>$G$12</f>
        <v>DISTSEC</v>
      </c>
      <c r="H265" s="4">
        <f t="shared" si="119"/>
        <v>0</v>
      </c>
      <c r="I265" s="5">
        <f>VLOOKUP(CONCATENATE($F265," ",$G265),AllocFactorMatrix,(I$4+1),FALSE)*$E268</f>
        <v>0</v>
      </c>
      <c r="J265" s="5">
        <f>VLOOKUP(CONCATENATE($F265," ",$G265),AllocFactorMatrix,(J$4+1),FALSE)*$E268</f>
        <v>0</v>
      </c>
      <c r="K265" s="5">
        <f>VLOOKUP(CONCATENATE($F265," ",$G265),AllocFactorMatrix,(K$4+1),FALSE)*$E268</f>
        <v>0</v>
      </c>
      <c r="L265" s="5">
        <f>VLOOKUP(CONCATENATE($F265," ",$G265),AllocFactorMatrix,(L$4+1),FALSE)*$E268</f>
        <v>0</v>
      </c>
      <c r="M265" s="5">
        <f>VLOOKUP(CONCATENATE($F265," ",$G265),AllocFactorMatrix,(M$4+1),FALSE)*$E268</f>
        <v>0</v>
      </c>
      <c r="N265" s="5">
        <f t="shared" si="120"/>
        <v>0</v>
      </c>
      <c r="O265" s="5">
        <f>VLOOKUP(CONCATENATE($F265," ",$G265),AllocFactorMatrix,(O$4+1),FALSE)*$E268</f>
        <v>0</v>
      </c>
      <c r="P265" s="5">
        <f>VLOOKUP(CONCATENATE($F265," ",$G265),AllocFactorMatrix,(P$4+1),FALSE)*$E268</f>
        <v>0</v>
      </c>
      <c r="Q265" s="5">
        <f>VLOOKUP(CONCATENATE($F265," ",$G265),AllocFactorMatrix,(Q$4+1),FALSE)*$E268</f>
        <v>0</v>
      </c>
      <c r="R265" s="5">
        <f>VLOOKUP(CONCATENATE($F265," ",$G265),AllocFactorMatrix,(R$4+1),FALSE)*$E268</f>
        <v>0</v>
      </c>
      <c r="S265" s="5">
        <f t="shared" si="122"/>
        <v>0</v>
      </c>
      <c r="T265" s="5">
        <f>VLOOKUP(CONCATENATE($F265," ",$G265),AllocFactorMatrix,(T$4+1),FALSE)*$E268</f>
        <v>0</v>
      </c>
      <c r="U265" s="5">
        <f>VLOOKUP(CONCATENATE($F265," ",$G265),AllocFactorMatrix,(U$4+1),FALSE)*$E268</f>
        <v>0</v>
      </c>
      <c r="V265" s="5">
        <f>VLOOKUP(CONCATENATE($F265," ",$G265),AllocFactorMatrix,(V$4+1),FALSE)*$E268</f>
        <v>0</v>
      </c>
      <c r="W265" s="5">
        <f>VLOOKUP(CONCATENATE($F265," ",$G265),AllocFactorMatrix,(W$4+1),FALSE)*$E268</f>
        <v>0</v>
      </c>
      <c r="X265" s="5">
        <f t="shared" si="123"/>
        <v>0</v>
      </c>
      <c r="Y265" s="5">
        <f>VLOOKUP(CONCATENATE($F265," ",$G265),AllocFactorMatrix,(Y$4+1),FALSE)*$E268</f>
        <v>0</v>
      </c>
      <c r="Z265" s="5">
        <f>VLOOKUP(CONCATENATE($F265," ",$G265),AllocFactorMatrix,(Z$4+1),FALSE)*$E268</f>
        <v>0</v>
      </c>
      <c r="AA265" s="5">
        <f t="shared" si="121"/>
        <v>0</v>
      </c>
      <c r="AB265" s="5">
        <f>VLOOKUP(CONCATENATE($F265," ",$G265),AllocFactorMatrix,(AB$4+1),FALSE)*$E268</f>
        <v>0</v>
      </c>
      <c r="AC265" s="5">
        <f>VLOOKUP(CONCATENATE($F265," ",$G265),AllocFactorMatrix,(AC$4+1),FALSE)*$E268</f>
        <v>0</v>
      </c>
      <c r="AD265" s="5">
        <f>VLOOKUP(CONCATENATE($F265," ",$G265),AllocFactorMatrix,(AD$4+1),FALSE)*$E268</f>
        <v>0</v>
      </c>
    </row>
    <row r="266" spans="4:30" hidden="1" outlineLevel="1">
      <c r="D266" s="7"/>
      <c r="E266" s="7"/>
      <c r="F266" s="52" t="str">
        <f>F268</f>
        <v>BULK_TRANS</v>
      </c>
      <c r="G266" s="55" t="str">
        <f>$G$13</f>
        <v>ENERGY</v>
      </c>
      <c r="H266" s="4">
        <f t="shared" si="119"/>
        <v>0</v>
      </c>
      <c r="I266" s="5">
        <f>VLOOKUP(CONCATENATE($F266," ",$G266),AllocFactorMatrix,(I$4+1),FALSE)*$E268</f>
        <v>0</v>
      </c>
      <c r="J266" s="5">
        <f>VLOOKUP(CONCATENATE($F266," ",$G266),AllocFactorMatrix,(J$4+1),FALSE)*$E268</f>
        <v>0</v>
      </c>
      <c r="K266" s="5">
        <f>VLOOKUP(CONCATENATE($F266," ",$G266),AllocFactorMatrix,(K$4+1),FALSE)*$E268</f>
        <v>0</v>
      </c>
      <c r="L266" s="5">
        <f>VLOOKUP(CONCATENATE($F266," ",$G266),AllocFactorMatrix,(L$4+1),FALSE)*$E268</f>
        <v>0</v>
      </c>
      <c r="M266" s="5">
        <f>VLOOKUP(CONCATENATE($F266," ",$G266),AllocFactorMatrix,(M$4+1),FALSE)*$E268</f>
        <v>0</v>
      </c>
      <c r="N266" s="5">
        <f t="shared" si="120"/>
        <v>0</v>
      </c>
      <c r="O266" s="5">
        <f>VLOOKUP(CONCATENATE($F266," ",$G266),AllocFactorMatrix,(O$4+1),FALSE)*$E268</f>
        <v>0</v>
      </c>
      <c r="P266" s="5">
        <f>VLOOKUP(CONCATENATE($F266," ",$G266),AllocFactorMatrix,(P$4+1),FALSE)*$E268</f>
        <v>0</v>
      </c>
      <c r="Q266" s="5">
        <f>VLOOKUP(CONCATENATE($F266," ",$G266),AllocFactorMatrix,(Q$4+1),FALSE)*$E268</f>
        <v>0</v>
      </c>
      <c r="R266" s="5">
        <f>VLOOKUP(CONCATENATE($F266," ",$G266),AllocFactorMatrix,(R$4+1),FALSE)*$E268</f>
        <v>0</v>
      </c>
      <c r="S266" s="5">
        <f t="shared" si="122"/>
        <v>0</v>
      </c>
      <c r="T266" s="5">
        <f>VLOOKUP(CONCATENATE($F266," ",$G266),AllocFactorMatrix,(T$4+1),FALSE)*$E268</f>
        <v>0</v>
      </c>
      <c r="U266" s="5">
        <f>VLOOKUP(CONCATENATE($F266," ",$G266),AllocFactorMatrix,(U$4+1),FALSE)*$E268</f>
        <v>0</v>
      </c>
      <c r="V266" s="5">
        <f>VLOOKUP(CONCATENATE($F266," ",$G266),AllocFactorMatrix,(V$4+1),FALSE)*$E268</f>
        <v>0</v>
      </c>
      <c r="W266" s="5">
        <f>VLOOKUP(CONCATENATE($F266," ",$G266),AllocFactorMatrix,(W$4+1),FALSE)*$E268</f>
        <v>0</v>
      </c>
      <c r="X266" s="5">
        <f t="shared" si="123"/>
        <v>0</v>
      </c>
      <c r="Y266" s="5">
        <f>VLOOKUP(CONCATENATE($F266," ",$G266),AllocFactorMatrix,(Y$4+1),FALSE)*$E268</f>
        <v>0</v>
      </c>
      <c r="Z266" s="5">
        <f>VLOOKUP(CONCATENATE($F266," ",$G266),AllocFactorMatrix,(Z$4+1),FALSE)*$E268</f>
        <v>0</v>
      </c>
      <c r="AA266" s="5">
        <f t="shared" si="121"/>
        <v>0</v>
      </c>
      <c r="AB266" s="5">
        <f>VLOOKUP(CONCATENATE($F266," ",$G266),AllocFactorMatrix,(AB$4+1),FALSE)*$E268</f>
        <v>0</v>
      </c>
      <c r="AC266" s="5">
        <f>VLOOKUP(CONCATENATE($F266," ",$G266),AllocFactorMatrix,(AC$4+1),FALSE)*$E268</f>
        <v>0</v>
      </c>
      <c r="AD266" s="5">
        <f>VLOOKUP(CONCATENATE($F266," ",$G266),AllocFactorMatrix,(AD$4+1),FALSE)*$E268</f>
        <v>0</v>
      </c>
    </row>
    <row r="267" spans="4:30" hidden="1" outlineLevel="1">
      <c r="D267" s="7"/>
      <c r="E267" s="7"/>
      <c r="F267" s="52" t="str">
        <f>F268</f>
        <v>BULK_TRANS</v>
      </c>
      <c r="G267" s="55" t="str">
        <f>$G$14</f>
        <v>CUSTOMER</v>
      </c>
      <c r="H267" s="4">
        <f t="shared" si="119"/>
        <v>0</v>
      </c>
      <c r="I267" s="5">
        <f>VLOOKUP(CONCATENATE($F267," ",$G267),AllocFactorMatrix,(I$4+1),FALSE)*$E268</f>
        <v>0</v>
      </c>
      <c r="J267" s="5">
        <f>VLOOKUP(CONCATENATE($F267," ",$G267),AllocFactorMatrix,(J$4+1),FALSE)*$E268</f>
        <v>0</v>
      </c>
      <c r="K267" s="5">
        <f>VLOOKUP(CONCATENATE($F267," ",$G267),AllocFactorMatrix,(K$4+1),FALSE)*$E268</f>
        <v>0</v>
      </c>
      <c r="L267" s="5">
        <f>VLOOKUP(CONCATENATE($F267," ",$G267),AllocFactorMatrix,(L$4+1),FALSE)*$E268</f>
        <v>0</v>
      </c>
      <c r="M267" s="5">
        <f>VLOOKUP(CONCATENATE($F267," ",$G267),AllocFactorMatrix,(M$4+1),FALSE)*$E268</f>
        <v>0</v>
      </c>
      <c r="N267" s="5">
        <f t="shared" si="120"/>
        <v>0</v>
      </c>
      <c r="O267" s="5">
        <f>VLOOKUP(CONCATENATE($F267," ",$G267),AllocFactorMatrix,(O$4+1),FALSE)*$E268</f>
        <v>0</v>
      </c>
      <c r="P267" s="5">
        <f>VLOOKUP(CONCATENATE($F267," ",$G267),AllocFactorMatrix,(P$4+1),FALSE)*$E268</f>
        <v>0</v>
      </c>
      <c r="Q267" s="5">
        <f>VLOOKUP(CONCATENATE($F267," ",$G267),AllocFactorMatrix,(Q$4+1),FALSE)*$E268</f>
        <v>0</v>
      </c>
      <c r="R267" s="5">
        <f>VLOOKUP(CONCATENATE($F267," ",$G267),AllocFactorMatrix,(R$4+1),FALSE)*$E268</f>
        <v>0</v>
      </c>
      <c r="S267" s="5">
        <f t="shared" si="122"/>
        <v>0</v>
      </c>
      <c r="T267" s="5">
        <f>VLOOKUP(CONCATENATE($F267," ",$G267),AllocFactorMatrix,(T$4+1),FALSE)*$E268</f>
        <v>0</v>
      </c>
      <c r="U267" s="5">
        <f>VLOOKUP(CONCATENATE($F267," ",$G267),AllocFactorMatrix,(U$4+1),FALSE)*$E268</f>
        <v>0</v>
      </c>
      <c r="V267" s="5">
        <f>VLOOKUP(CONCATENATE($F267," ",$G267),AllocFactorMatrix,(V$4+1),FALSE)*$E268</f>
        <v>0</v>
      </c>
      <c r="W267" s="5">
        <f>VLOOKUP(CONCATENATE($F267," ",$G267),AllocFactorMatrix,(W$4+1),FALSE)*$E268</f>
        <v>0</v>
      </c>
      <c r="X267" s="5">
        <f t="shared" si="123"/>
        <v>0</v>
      </c>
      <c r="Y267" s="5">
        <f>VLOOKUP(CONCATENATE($F267," ",$G267),AllocFactorMatrix,(Y$4+1),FALSE)*$E268</f>
        <v>0</v>
      </c>
      <c r="Z267" s="5">
        <f>VLOOKUP(CONCATENATE($F267," ",$G267),AllocFactorMatrix,(Z$4+1),FALSE)*$E268</f>
        <v>0</v>
      </c>
      <c r="AA267" s="5">
        <f t="shared" si="121"/>
        <v>0</v>
      </c>
      <c r="AB267" s="5">
        <f>VLOOKUP(CONCATENATE($F267," ",$G267),AllocFactorMatrix,(AB$4+1),FALSE)*$E268</f>
        <v>0</v>
      </c>
      <c r="AC267" s="5">
        <f>VLOOKUP(CONCATENATE($F267," ",$G267),AllocFactorMatrix,(AC$4+1),FALSE)*$E268</f>
        <v>0</v>
      </c>
      <c r="AD267" s="5">
        <f>VLOOKUP(CONCATENATE($F267," ",$G267),AllocFactorMatrix,(AD$4+1),FALSE)*$E268</f>
        <v>0</v>
      </c>
    </row>
    <row r="268" spans="4:30" collapsed="1">
      <c r="D268" s="7" t="s">
        <v>215</v>
      </c>
      <c r="E268" s="61">
        <f>-1077406*0.985</f>
        <v>-1061244.9099999999</v>
      </c>
      <c r="F268" s="10" t="s">
        <v>34</v>
      </c>
      <c r="G268" s="55" t="str">
        <f>$G$15</f>
        <v>TOTAL</v>
      </c>
      <c r="H268" s="4">
        <f t="shared" si="119"/>
        <v>-1061244.9099999995</v>
      </c>
      <c r="I268" s="5">
        <f>VLOOKUP(CONCATENATE($F268," ",$G268),AllocFactorMatrix,(I$4+1),FALSE)*$E268</f>
        <v>-522751.19137496385</v>
      </c>
      <c r="J268" s="5">
        <f>VLOOKUP(CONCATENATE($F268," ",$G268),AllocFactorMatrix,(J$4+1),FALSE)*$E268</f>
        <v>-25841.459296756879</v>
      </c>
      <c r="K268" s="5">
        <f>VLOOKUP(CONCATENATE($F268," ",$G268),AllocFactorMatrix,(K$4+1),FALSE)*$E268</f>
        <v>-94655.784409695538</v>
      </c>
      <c r="L268" s="5">
        <f>VLOOKUP(CONCATENATE($F268," ",$G268),AllocFactorMatrix,(L$4+1),FALSE)*$E268</f>
        <v>-2979.4280275342885</v>
      </c>
      <c r="M268" s="5">
        <f>VLOOKUP(CONCATENATE($F268," ",$G268),AllocFactorMatrix,(M$4+1),FALSE)*$E268</f>
        <v>-279.40122675184222</v>
      </c>
      <c r="N268" s="5">
        <f t="shared" si="120"/>
        <v>-97914.613663981669</v>
      </c>
      <c r="O268" s="5">
        <f>VLOOKUP(CONCATENATE($F268," ",$G268),AllocFactorMatrix,(O$4+1),FALSE)*$E268</f>
        <v>-71953.120877413094</v>
      </c>
      <c r="P268" s="5">
        <f>VLOOKUP(CONCATENATE($F268," ",$G268),AllocFactorMatrix,(P$4+1),FALSE)*$E268</f>
        <v>-13406.962697955598</v>
      </c>
      <c r="Q268" s="5">
        <f>VLOOKUP(CONCATENATE($F268," ",$G268),AllocFactorMatrix,(Q$4+1),FALSE)*$E268</f>
        <v>-6058.3568055542628</v>
      </c>
      <c r="R268" s="5">
        <f>VLOOKUP(CONCATENATE($F268," ",$G268),AllocFactorMatrix,(R$4+1),FALSE)*$E268</f>
        <v>-272.43753346016393</v>
      </c>
      <c r="S268" s="5">
        <f t="shared" si="122"/>
        <v>-91690.877914383105</v>
      </c>
      <c r="T268" s="5">
        <f>VLOOKUP(CONCATENATE($F268," ",$G268),AllocFactorMatrix,(T$4+1),FALSE)*$E268</f>
        <v>-2513.5068085660573</v>
      </c>
      <c r="U268" s="5">
        <f>VLOOKUP(CONCATENATE($F268," ",$G268),AllocFactorMatrix,(U$4+1),FALSE)*$E268</f>
        <v>-41133.110666261244</v>
      </c>
      <c r="V268" s="5">
        <f>VLOOKUP(CONCATENATE($F268," ",$G268),AllocFactorMatrix,(V$4+1),FALSE)*$E268</f>
        <v>-217389.6456476028</v>
      </c>
      <c r="W268" s="5">
        <f>VLOOKUP(CONCATENATE($F268," ",$G268),AllocFactorMatrix,(W$4+1),FALSE)*$E268</f>
        <v>-39256.966930594899</v>
      </c>
      <c r="X268" s="5">
        <f t="shared" si="123"/>
        <v>-300293.23005302501</v>
      </c>
      <c r="Y268" s="5">
        <f>VLOOKUP(CONCATENATE($F268," ",$G268),AllocFactorMatrix,(Y$4+1),FALSE)*$E268</f>
        <v>-22096.689246203958</v>
      </c>
      <c r="Z268" s="5">
        <f>VLOOKUP(CONCATENATE($F268," ",$G268),AllocFactorMatrix,(Z$4+1),FALSE)*$E268</f>
        <v>-370.1110985108844</v>
      </c>
      <c r="AA268" s="5">
        <f t="shared" si="121"/>
        <v>-22466.800344714844</v>
      </c>
      <c r="AB268" s="5">
        <f>VLOOKUP(CONCATENATE($F268," ",$G268),AllocFactorMatrix,(AB$4+1),FALSE)*$E268</f>
        <v>-286.73735217427992</v>
      </c>
      <c r="AC268" s="5">
        <f>VLOOKUP(CONCATENATE($F268," ",$G268),AllocFactorMatrix,(AC$4+1),FALSE)*$E268</f>
        <v>0</v>
      </c>
      <c r="AD268" s="5">
        <f>VLOOKUP(CONCATENATE($F268," ",$G268),AllocFactorMatrix,(AD$4+1),FALSE)*$E268</f>
        <v>0</v>
      </c>
    </row>
    <row r="269" spans="4:30">
      <c r="D269" s="7"/>
      <c r="E269" s="163"/>
      <c r="F269" s="7"/>
      <c r="G269" s="7"/>
      <c r="H269" s="4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4:30" hidden="1" outlineLevel="1">
      <c r="D270" s="7"/>
      <c r="E270" s="11"/>
      <c r="F270" s="11"/>
      <c r="G270" s="55" t="str">
        <f>$G$8</f>
        <v>PRODUCTION</v>
      </c>
      <c r="H270" s="4">
        <f t="shared" ref="H270:W270" ca="1" si="124">H228+H236+H244+H252+H220+H261</f>
        <v>-431054034.92086202</v>
      </c>
      <c r="I270" s="4">
        <f t="shared" ca="1" si="124"/>
        <v>-239323996.42571896</v>
      </c>
      <c r="J270" s="4">
        <f t="shared" ca="1" si="124"/>
        <v>-11012464.002668047</v>
      </c>
      <c r="K270" s="4">
        <f t="shared" ca="1" si="124"/>
        <v>-36278218.412933551</v>
      </c>
      <c r="L270" s="4">
        <f t="shared" ca="1" si="124"/>
        <v>-906476.8632311757</v>
      </c>
      <c r="M270" s="4">
        <f t="shared" ca="1" si="124"/>
        <v>-116690.53245457965</v>
      </c>
      <c r="N270" s="4">
        <f t="shared" ca="1" si="124"/>
        <v>-37301385.808619298</v>
      </c>
      <c r="O270" s="4">
        <f t="shared" ca="1" si="124"/>
        <v>-27597331.105357431</v>
      </c>
      <c r="P270" s="4">
        <f t="shared" ca="1" si="124"/>
        <v>-4995169.3681970295</v>
      </c>
      <c r="Q270" s="4">
        <f t="shared" ca="1" si="124"/>
        <v>-1932096.2449372127</v>
      </c>
      <c r="R270" s="4">
        <f t="shared" ca="1" si="124"/>
        <v>-41630.344904710772</v>
      </c>
      <c r="S270" s="4">
        <f t="shared" ca="1" si="124"/>
        <v>-34566227.063396379</v>
      </c>
      <c r="T270" s="4">
        <f t="shared" ca="1" si="124"/>
        <v>-876316.01769166812</v>
      </c>
      <c r="U270" s="4">
        <f t="shared" ca="1" si="124"/>
        <v>-13952474.377864648</v>
      </c>
      <c r="V270" s="4">
        <f t="shared" ca="1" si="124"/>
        <v>-75667111.945298091</v>
      </c>
      <c r="W270" s="4">
        <f t="shared" ca="1" si="124"/>
        <v>-9955722.9647785779</v>
      </c>
      <c r="X270" s="4">
        <f t="shared" ref="I270:AD277" ca="1" si="125">X228+X236+X244+X252+X220+X261</f>
        <v>-100451625.30563298</v>
      </c>
      <c r="Y270" s="4">
        <f t="shared" ca="1" si="125"/>
        <v>-8133735.6863460429</v>
      </c>
      <c r="Z270" s="4">
        <f t="shared" ca="1" si="125"/>
        <v>-169073.38342514608</v>
      </c>
      <c r="AA270" s="4">
        <f t="shared" ca="1" si="125"/>
        <v>-8302809.0697711892</v>
      </c>
      <c r="AB270" s="4">
        <f t="shared" ca="1" si="125"/>
        <v>-95527.245054978222</v>
      </c>
      <c r="AC270" s="4">
        <f t="shared" ca="1" si="125"/>
        <v>0</v>
      </c>
      <c r="AD270" s="4">
        <f t="shared" ca="1" si="125"/>
        <v>0</v>
      </c>
    </row>
    <row r="271" spans="4:30" hidden="1" outlineLevel="1">
      <c r="D271" s="7"/>
      <c r="E271" s="11"/>
      <c r="F271" s="11"/>
      <c r="G271" s="55" t="str">
        <f>$G$9</f>
        <v>BULKTRAN</v>
      </c>
      <c r="H271" s="4">
        <f t="shared" ref="H271:H277" ca="1" si="126">H229+H237+H245+H253+H221+H262</f>
        <v>-149882502.15533608</v>
      </c>
      <c r="I271" s="4">
        <f t="shared" ca="1" si="125"/>
        <v>-73829571.128838241</v>
      </c>
      <c r="J271" s="4">
        <f t="shared" ca="1" si="125"/>
        <v>-3649659.5104924398</v>
      </c>
      <c r="K271" s="4">
        <f t="shared" ca="1" si="125"/>
        <v>-13368493.62208128</v>
      </c>
      <c r="L271" s="4">
        <f t="shared" ca="1" si="125"/>
        <v>-420792.71575359249</v>
      </c>
      <c r="M271" s="4">
        <f t="shared" ca="1" si="125"/>
        <v>-39460.594417208129</v>
      </c>
      <c r="N271" s="4">
        <f t="shared" ca="1" si="125"/>
        <v>-13828746.932252079</v>
      </c>
      <c r="O271" s="4">
        <f t="shared" ca="1" si="125"/>
        <v>-10162134.765849693</v>
      </c>
      <c r="P271" s="4">
        <f t="shared" ca="1" si="125"/>
        <v>-1893501.7699852532</v>
      </c>
      <c r="Q271" s="4">
        <f t="shared" ca="1" si="125"/>
        <v>-855638.19285246998</v>
      </c>
      <c r="R271" s="4">
        <f t="shared" ca="1" si="125"/>
        <v>-38477.093092524206</v>
      </c>
      <c r="S271" s="4">
        <f t="shared" ca="1" si="125"/>
        <v>-12949751.821779942</v>
      </c>
      <c r="T271" s="4">
        <f t="shared" ca="1" si="125"/>
        <v>-354989.39604087628</v>
      </c>
      <c r="U271" s="4">
        <f t="shared" ca="1" si="125"/>
        <v>-5809340.982461418</v>
      </c>
      <c r="V271" s="4">
        <f t="shared" ca="1" si="125"/>
        <v>-30702530.325751644</v>
      </c>
      <c r="W271" s="4">
        <f t="shared" ca="1" si="125"/>
        <v>-5544368.1049898732</v>
      </c>
      <c r="X271" s="4">
        <f t="shared" ca="1" si="125"/>
        <v>-42411228.809243798</v>
      </c>
      <c r="Y271" s="4">
        <f t="shared" ca="1" si="125"/>
        <v>-3120775.4613117124</v>
      </c>
      <c r="Z271" s="4">
        <f t="shared" ca="1" si="125"/>
        <v>-52271.796074170517</v>
      </c>
      <c r="AA271" s="4">
        <f t="shared" ca="1" si="125"/>
        <v>-3173047.257385883</v>
      </c>
      <c r="AB271" s="4">
        <f t="shared" ca="1" si="125"/>
        <v>-40496.695343657164</v>
      </c>
      <c r="AC271" s="4">
        <f t="shared" ca="1" si="125"/>
        <v>0</v>
      </c>
      <c r="AD271" s="4">
        <f t="shared" ca="1" si="125"/>
        <v>0</v>
      </c>
    </row>
    <row r="272" spans="4:30" hidden="1" outlineLevel="1">
      <c r="D272" s="7"/>
      <c r="E272" s="11"/>
      <c r="F272" s="11"/>
      <c r="G272" s="55" t="str">
        <f>$G$10</f>
        <v>SUBTRAN</v>
      </c>
      <c r="H272" s="4">
        <f t="shared" ca="1" si="126"/>
        <v>-35108312.65401715</v>
      </c>
      <c r="I272" s="4">
        <f t="shared" ca="1" si="125"/>
        <v>-17093094.034960464</v>
      </c>
      <c r="J272" s="4">
        <f t="shared" ca="1" si="125"/>
        <v>-824935.07854892057</v>
      </c>
      <c r="K272" s="4">
        <f t="shared" ca="1" si="125"/>
        <v>-3001073.4802441834</v>
      </c>
      <c r="L272" s="4">
        <f t="shared" ca="1" si="125"/>
        <v>-92700.336160698571</v>
      </c>
      <c r="M272" s="4">
        <f t="shared" ca="1" si="125"/>
        <v>-11545.336607298979</v>
      </c>
      <c r="N272" s="4">
        <f t="shared" ca="1" si="125"/>
        <v>-3105319.1530121812</v>
      </c>
      <c r="O272" s="4">
        <f t="shared" ca="1" si="125"/>
        <v>-2267357.9205479505</v>
      </c>
      <c r="P272" s="4">
        <f t="shared" ca="1" si="125"/>
        <v>-421499.19288358541</v>
      </c>
      <c r="Q272" s="4">
        <f t="shared" ca="1" si="125"/>
        <v>-250797.0420912079</v>
      </c>
      <c r="R272" s="4">
        <f t="shared" ca="1" si="125"/>
        <v>0</v>
      </c>
      <c r="S272" s="4">
        <f t="shared" ca="1" si="125"/>
        <v>-2939654.1555227442</v>
      </c>
      <c r="T272" s="4">
        <f t="shared" ca="1" si="125"/>
        <v>-79172.245411748794</v>
      </c>
      <c r="U272" s="4">
        <f t="shared" ca="1" si="125"/>
        <v>-1296094.8603611148</v>
      </c>
      <c r="V272" s="4">
        <f t="shared" ca="1" si="125"/>
        <v>-9029482.1682843752</v>
      </c>
      <c r="W272" s="4">
        <f t="shared" ca="1" si="125"/>
        <v>0</v>
      </c>
      <c r="X272" s="4">
        <f t="shared" ca="1" si="125"/>
        <v>-10404749.274057239</v>
      </c>
      <c r="Y272" s="4">
        <f t="shared" ca="1" si="125"/>
        <v>-682408.30604773981</v>
      </c>
      <c r="Z272" s="4">
        <f t="shared" ca="1" si="125"/>
        <v>-11375.765001514901</v>
      </c>
      <c r="AA272" s="4">
        <f t="shared" ca="1" si="125"/>
        <v>-693784.07104925474</v>
      </c>
      <c r="AB272" s="4">
        <f t="shared" ca="1" si="125"/>
        <v>-9112.6334875541233</v>
      </c>
      <c r="AC272" s="4">
        <f t="shared" ca="1" si="125"/>
        <v>-30984.901944347883</v>
      </c>
      <c r="AD272" s="4">
        <f t="shared" ca="1" si="125"/>
        <v>-6679.3514344521391</v>
      </c>
    </row>
    <row r="273" spans="4:30" hidden="1" outlineLevel="1">
      <c r="D273" s="7"/>
      <c r="E273" s="11"/>
      <c r="F273" s="11"/>
      <c r="G273" s="55" t="str">
        <f>$G$11</f>
        <v>DISTPRI</v>
      </c>
      <c r="H273" s="4">
        <f t="shared" ca="1" si="126"/>
        <v>-134612440.34834996</v>
      </c>
      <c r="I273" s="4">
        <f t="shared" ca="1" si="125"/>
        <v>-89967235.176373929</v>
      </c>
      <c r="J273" s="4">
        <f t="shared" ca="1" si="125"/>
        <v>-4240820.6034235768</v>
      </c>
      <c r="K273" s="4">
        <f t="shared" ca="1" si="125"/>
        <v>-15398679.884446487</v>
      </c>
      <c r="L273" s="4">
        <f t="shared" ca="1" si="125"/>
        <v>-475899.33443693479</v>
      </c>
      <c r="M273" s="4">
        <f t="shared" ca="1" si="125"/>
        <v>0</v>
      </c>
      <c r="N273" s="4">
        <f t="shared" ca="1" si="125"/>
        <v>-15874579.218883421</v>
      </c>
      <c r="O273" s="4">
        <f t="shared" ca="1" si="125"/>
        <v>-11546318.454223284</v>
      </c>
      <c r="P273" s="4">
        <f t="shared" ca="1" si="125"/>
        <v>-2150502.5890972414</v>
      </c>
      <c r="Q273" s="4">
        <f t="shared" ca="1" si="125"/>
        <v>0</v>
      </c>
      <c r="R273" s="4">
        <f t="shared" ca="1" si="125"/>
        <v>0</v>
      </c>
      <c r="S273" s="4">
        <f t="shared" ca="1" si="125"/>
        <v>-13696821.043320525</v>
      </c>
      <c r="T273" s="4">
        <f t="shared" ca="1" si="125"/>
        <v>-411619.13743788475</v>
      </c>
      <c r="U273" s="4">
        <f t="shared" ca="1" si="125"/>
        <v>-6638485.2561124796</v>
      </c>
      <c r="V273" s="4">
        <f t="shared" ca="1" si="125"/>
        <v>0</v>
      </c>
      <c r="W273" s="4">
        <f t="shared" ca="1" si="125"/>
        <v>0</v>
      </c>
      <c r="X273" s="4">
        <f t="shared" ca="1" si="125"/>
        <v>-7050104.3935503643</v>
      </c>
      <c r="Y273" s="4">
        <f t="shared" ca="1" si="125"/>
        <v>-3481745.6321142544</v>
      </c>
      <c r="Z273" s="4">
        <f t="shared" ca="1" si="125"/>
        <v>-58089.146481197902</v>
      </c>
      <c r="AA273" s="4">
        <f t="shared" ca="1" si="125"/>
        <v>-3539834.7785954522</v>
      </c>
      <c r="AB273" s="4">
        <f t="shared" ca="1" si="125"/>
        <v>-47061.941940001452</v>
      </c>
      <c r="AC273" s="4">
        <f t="shared" ca="1" si="125"/>
        <v>-161227.67479091554</v>
      </c>
      <c r="AD273" s="4">
        <f t="shared" ca="1" si="125"/>
        <v>-34755.517471777152</v>
      </c>
    </row>
    <row r="274" spans="4:30" hidden="1" outlineLevel="1">
      <c r="D274" s="7"/>
      <c r="E274" s="11"/>
      <c r="F274" s="11"/>
      <c r="G274" s="55" t="str">
        <f>$G$12</f>
        <v>DISTSEC</v>
      </c>
      <c r="H274" s="4">
        <f t="shared" ca="1" si="126"/>
        <v>-70272859.103137806</v>
      </c>
      <c r="I274" s="4">
        <f t="shared" ca="1" si="125"/>
        <v>-52543118.75976526</v>
      </c>
      <c r="J274" s="4">
        <f t="shared" ca="1" si="125"/>
        <v>-2533120.5013925545</v>
      </c>
      <c r="K274" s="4">
        <f t="shared" ca="1" si="125"/>
        <v>-7643480.1988240527</v>
      </c>
      <c r="L274" s="4">
        <f t="shared" ca="1" si="125"/>
        <v>0</v>
      </c>
      <c r="M274" s="4">
        <f t="shared" ca="1" si="125"/>
        <v>0</v>
      </c>
      <c r="N274" s="4">
        <f t="shared" ca="1" si="125"/>
        <v>-7643480.1988240527</v>
      </c>
      <c r="O274" s="4">
        <f t="shared" ca="1" si="125"/>
        <v>-4870455.3329350501</v>
      </c>
      <c r="P274" s="4">
        <f t="shared" ca="1" si="125"/>
        <v>0</v>
      </c>
      <c r="Q274" s="4">
        <f t="shared" ca="1" si="125"/>
        <v>0</v>
      </c>
      <c r="R274" s="4">
        <f t="shared" ca="1" si="125"/>
        <v>0</v>
      </c>
      <c r="S274" s="4">
        <f t="shared" ca="1" si="125"/>
        <v>-4870455.3329350501</v>
      </c>
      <c r="T274" s="4">
        <f t="shared" ca="1" si="125"/>
        <v>-131686.89463791842</v>
      </c>
      <c r="U274" s="4">
        <f t="shared" ca="1" si="125"/>
        <v>0</v>
      </c>
      <c r="V274" s="4">
        <f t="shared" ca="1" si="125"/>
        <v>0</v>
      </c>
      <c r="W274" s="4">
        <f t="shared" ca="1" si="125"/>
        <v>0</v>
      </c>
      <c r="X274" s="4">
        <f t="shared" ca="1" si="125"/>
        <v>-131686.89463791842</v>
      </c>
      <c r="Y274" s="4">
        <f t="shared" ca="1" si="125"/>
        <v>-1796438.6791930632</v>
      </c>
      <c r="Z274" s="4">
        <f t="shared" ca="1" si="125"/>
        <v>0</v>
      </c>
      <c r="AA274" s="4">
        <f t="shared" ca="1" si="125"/>
        <v>-1796438.6791930632</v>
      </c>
      <c r="AB274" s="4">
        <f t="shared" ca="1" si="125"/>
        <v>-18641.701963262494</v>
      </c>
      <c r="AC274" s="4">
        <f t="shared" ca="1" si="125"/>
        <v>-632957.48050646693</v>
      </c>
      <c r="AD274" s="4">
        <f t="shared" ca="1" si="125"/>
        <v>-102959.55392017288</v>
      </c>
    </row>
    <row r="275" spans="4:30" hidden="1" outlineLevel="1">
      <c r="D275" s="7"/>
      <c r="E275" s="11"/>
      <c r="F275" s="11"/>
      <c r="G275" s="55" t="str">
        <f>$G$13</f>
        <v>ENERGY</v>
      </c>
      <c r="H275" s="4">
        <f t="shared" ca="1" si="126"/>
        <v>-2804728.7749608918</v>
      </c>
      <c r="I275" s="4">
        <f t="shared" ca="1" si="125"/>
        <v>-1052410.2129404468</v>
      </c>
      <c r="J275" s="4">
        <f t="shared" ca="1" si="125"/>
        <v>-68202.982257308977</v>
      </c>
      <c r="K275" s="4">
        <f t="shared" ca="1" si="125"/>
        <v>-228828.3989310108</v>
      </c>
      <c r="L275" s="4">
        <f t="shared" ca="1" si="125"/>
        <v>-7272.6860119035236</v>
      </c>
      <c r="M275" s="4">
        <f t="shared" ca="1" si="125"/>
        <v>-670.45663107099563</v>
      </c>
      <c r="N275" s="4">
        <f t="shared" ca="1" si="125"/>
        <v>-236771.54157398531</v>
      </c>
      <c r="O275" s="4">
        <f t="shared" ca="1" si="125"/>
        <v>-208626.04420727756</v>
      </c>
      <c r="P275" s="4">
        <f t="shared" ca="1" si="125"/>
        <v>-38675.254283405033</v>
      </c>
      <c r="Q275" s="4">
        <f t="shared" ca="1" si="125"/>
        <v>-17573.045617398595</v>
      </c>
      <c r="R275" s="4">
        <f t="shared" ca="1" si="125"/>
        <v>-814.23192406989233</v>
      </c>
      <c r="S275" s="4">
        <f t="shared" ca="1" si="125"/>
        <v>-265688.57603215106</v>
      </c>
      <c r="T275" s="4">
        <f t="shared" ca="1" si="125"/>
        <v>-7994.9453595854475</v>
      </c>
      <c r="U275" s="4">
        <f t="shared" ca="1" si="125"/>
        <v>-140379.26344967089</v>
      </c>
      <c r="V275" s="4">
        <f t="shared" ca="1" si="125"/>
        <v>-797015.17536402214</v>
      </c>
      <c r="W275" s="4">
        <f t="shared" ca="1" si="125"/>
        <v>-151212.43263791938</v>
      </c>
      <c r="X275" s="4">
        <f t="shared" ca="1" si="125"/>
        <v>-1096601.8168111979</v>
      </c>
      <c r="Y275" s="4">
        <f t="shared" ca="1" si="125"/>
        <v>-56523.08408856926</v>
      </c>
      <c r="Z275" s="4">
        <f t="shared" ca="1" si="125"/>
        <v>-920.10570243423126</v>
      </c>
      <c r="AA275" s="4">
        <f t="shared" ca="1" si="125"/>
        <v>-57443.18979100349</v>
      </c>
      <c r="AB275" s="4">
        <f t="shared" ca="1" si="125"/>
        <v>-1026.3038974081576</v>
      </c>
      <c r="AC275" s="4">
        <f t="shared" ca="1" si="125"/>
        <v>-22192.447477137139</v>
      </c>
      <c r="AD275" s="4">
        <f t="shared" ca="1" si="125"/>
        <v>-4391.7041802537724</v>
      </c>
    </row>
    <row r="276" spans="4:30" hidden="1" outlineLevel="1">
      <c r="D276" s="7"/>
      <c r="E276" s="11"/>
      <c r="F276" s="11"/>
      <c r="G276" s="55" t="str">
        <f>$G$14</f>
        <v>CUSTOMER</v>
      </c>
      <c r="H276" s="4">
        <f t="shared" ca="1" si="126"/>
        <v>-34069782.043336265</v>
      </c>
      <c r="I276" s="4">
        <f t="shared" ca="1" si="125"/>
        <v>-16055369.361641081</v>
      </c>
      <c r="J276" s="4">
        <f t="shared" ca="1" si="125"/>
        <v>-4173892.0587120149</v>
      </c>
      <c r="K276" s="4">
        <f t="shared" ca="1" si="125"/>
        <v>-1185096.6134567698</v>
      </c>
      <c r="L276" s="4">
        <f t="shared" ca="1" si="125"/>
        <v>-379811.931742588</v>
      </c>
      <c r="M276" s="4">
        <f t="shared" ca="1" si="125"/>
        <v>-61638.440260634816</v>
      </c>
      <c r="N276" s="4">
        <f t="shared" ca="1" si="125"/>
        <v>-1626546.9854599927</v>
      </c>
      <c r="O276" s="4">
        <f t="shared" ca="1" si="125"/>
        <v>-334607.98743813275</v>
      </c>
      <c r="P276" s="4">
        <f t="shared" ca="1" si="125"/>
        <v>-98952.958902976534</v>
      </c>
      <c r="Q276" s="4">
        <f t="shared" ca="1" si="125"/>
        <v>-214731.02366500208</v>
      </c>
      <c r="R276" s="4">
        <f t="shared" ca="1" si="125"/>
        <v>-37731.469462291898</v>
      </c>
      <c r="S276" s="4">
        <f t="shared" ca="1" si="125"/>
        <v>-686023.43946840335</v>
      </c>
      <c r="T276" s="4">
        <f t="shared" ca="1" si="125"/>
        <v>-2303.2288322445493</v>
      </c>
      <c r="U276" s="4">
        <f t="shared" ca="1" si="125"/>
        <v>-58708.444266841252</v>
      </c>
      <c r="V276" s="4">
        <f t="shared" ca="1" si="125"/>
        <v>-315786.09758822789</v>
      </c>
      <c r="W276" s="4">
        <f t="shared" ca="1" si="125"/>
        <v>-56597.981793311541</v>
      </c>
      <c r="X276" s="4">
        <f t="shared" ca="1" si="125"/>
        <v>-433395.75248062523</v>
      </c>
      <c r="Y276" s="4">
        <f t="shared" ca="1" si="125"/>
        <v>-92617.746746639852</v>
      </c>
      <c r="Z276" s="4">
        <f t="shared" ca="1" si="125"/>
        <v>-1676.916150169568</v>
      </c>
      <c r="AA276" s="4">
        <f t="shared" ca="1" si="125"/>
        <v>-94294.662896809416</v>
      </c>
      <c r="AB276" s="4">
        <f t="shared" ca="1" si="125"/>
        <v>-1747.298812548398</v>
      </c>
      <c r="AC276" s="4">
        <f t="shared" ca="1" si="125"/>
        <v>-9793297.6289895251</v>
      </c>
      <c r="AD276" s="4">
        <f t="shared" ca="1" si="125"/>
        <v>-1205214.8548752679</v>
      </c>
    </row>
    <row r="277" spans="4:30" collapsed="1">
      <c r="D277" s="7" t="s">
        <v>214</v>
      </c>
      <c r="E277" s="4">
        <f>E235+E243+E251+E259+E227+E268</f>
        <v>-857804660</v>
      </c>
      <c r="F277" s="3"/>
      <c r="G277" s="55" t="str">
        <f>$G$15</f>
        <v>TOTAL</v>
      </c>
      <c r="H277" s="4">
        <f t="shared" ca="1" si="126"/>
        <v>-857804660.00000012</v>
      </c>
      <c r="I277" s="4">
        <f t="shared" ca="1" si="125"/>
        <v>-489864795.10023838</v>
      </c>
      <c r="J277" s="4">
        <f t="shared" ca="1" si="125"/>
        <v>-26503094.737494864</v>
      </c>
      <c r="K277" s="4">
        <f t="shared" ca="1" si="125"/>
        <v>-77103870.61091733</v>
      </c>
      <c r="L277" s="4">
        <f t="shared" ca="1" si="125"/>
        <v>-2282953.867336893</v>
      </c>
      <c r="M277" s="4">
        <f t="shared" ca="1" si="125"/>
        <v>-230005.36037079259</v>
      </c>
      <c r="N277" s="4">
        <f t="shared" ca="1" si="125"/>
        <v>-79616829.838625029</v>
      </c>
      <c r="O277" s="4">
        <f t="shared" ca="1" si="125"/>
        <v>-56986831.610558823</v>
      </c>
      <c r="P277" s="4">
        <f t="shared" ca="1" si="125"/>
        <v>-9598301.1333494913</v>
      </c>
      <c r="Q277" s="4">
        <f t="shared" ca="1" si="125"/>
        <v>-3270835.5491632908</v>
      </c>
      <c r="R277" s="4">
        <f t="shared" ca="1" si="125"/>
        <v>-118653.13938359676</v>
      </c>
      <c r="S277" s="4">
        <f t="shared" ca="1" si="125"/>
        <v>-69974621.432455197</v>
      </c>
      <c r="T277" s="4">
        <f t="shared" ca="1" si="125"/>
        <v>-1864081.8654119263</v>
      </c>
      <c r="U277" s="4">
        <f t="shared" ca="1" si="125"/>
        <v>-27895483.184516169</v>
      </c>
      <c r="V277" s="4">
        <f t="shared" ca="1" si="125"/>
        <v>-116511925.71228637</v>
      </c>
      <c r="W277" s="4">
        <f t="shared" ca="1" si="125"/>
        <v>-15707901.48419968</v>
      </c>
      <c r="X277" s="4">
        <f t="shared" ca="1" si="125"/>
        <v>-161979392.24641415</v>
      </c>
      <c r="Y277" s="4">
        <f t="shared" ca="1" si="125"/>
        <v>-17364244.59584802</v>
      </c>
      <c r="Z277" s="4">
        <f t="shared" ca="1" si="125"/>
        <v>-293407.11283463321</v>
      </c>
      <c r="AA277" s="4">
        <f t="shared" ca="1" si="125"/>
        <v>-17657651.708682653</v>
      </c>
      <c r="AB277" s="4">
        <f t="shared" ca="1" si="125"/>
        <v>-213613.82049941001</v>
      </c>
      <c r="AC277" s="4">
        <f t="shared" ca="1" si="125"/>
        <v>-10640660.133708391</v>
      </c>
      <c r="AD277" s="4">
        <f t="shared" ca="1" si="125"/>
        <v>-1354000.981881924</v>
      </c>
    </row>
    <row r="278" spans="4:30">
      <c r="D278" s="7"/>
      <c r="E278" s="7"/>
      <c r="F278" s="7"/>
      <c r="G278" s="7"/>
      <c r="H278" s="4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4:30" hidden="1" outlineLevel="1">
      <c r="D279" s="7"/>
      <c r="E279" s="7"/>
      <c r="F279" s="52" t="str">
        <f>F286</f>
        <v>PROD_DEMAND</v>
      </c>
      <c r="G279" s="55" t="str">
        <f>$G$8</f>
        <v>PRODUCTION</v>
      </c>
      <c r="H279" s="4">
        <f t="shared" ref="H279:H286" si="127">SUBTOTAL(9,I279:AD279)</f>
        <v>93260268.000000015</v>
      </c>
      <c r="I279" s="5">
        <f>VLOOKUP(CONCATENATE($F279," ",$G279),AllocFactorMatrix,(I$4+1),FALSE)*$E286</f>
        <v>51778705.770823516</v>
      </c>
      <c r="J279" s="5">
        <f>VLOOKUP(CONCATENATE($F279," ",$G279),AllocFactorMatrix,(J$4+1),FALSE)*$E286</f>
        <v>2382590.7218748773</v>
      </c>
      <c r="K279" s="5">
        <f>VLOOKUP(CONCATENATE($F279," ",$G279),AllocFactorMatrix,(K$4+1),FALSE)*$E286</f>
        <v>7848937.9466633871</v>
      </c>
      <c r="L279" s="5">
        <f>VLOOKUP(CONCATENATE($F279," ",$G279),AllocFactorMatrix,(L$4+1),FALSE)*$E286</f>
        <v>196119.90226761097</v>
      </c>
      <c r="M279" s="5">
        <f>VLOOKUP(CONCATENATE($F279," ",$G279),AllocFactorMatrix,(M$4+1),FALSE)*$E286</f>
        <v>25246.464359798312</v>
      </c>
      <c r="N279" s="5">
        <f t="shared" ref="N279:N286" si="128">SUBTOTAL(9,K279:M279)</f>
        <v>8070304.3132907962</v>
      </c>
      <c r="O279" s="5">
        <f>VLOOKUP(CONCATENATE($F279," ",$G279),AllocFactorMatrix,(O$4+1),FALSE)*$E286</f>
        <v>5970793.1870835805</v>
      </c>
      <c r="P279" s="5">
        <f>VLOOKUP(CONCATENATE($F279," ",$G279),AllocFactorMatrix,(P$4+1),FALSE)*$E286</f>
        <v>1080724.9120611346</v>
      </c>
      <c r="Q279" s="5">
        <f>VLOOKUP(CONCATENATE($F279," ",$G279),AllocFactorMatrix,(Q$4+1),FALSE)*$E286</f>
        <v>418016.76589738711</v>
      </c>
      <c r="R279" s="5">
        <f>VLOOKUP(CONCATENATE($F279," ",$G279),AllocFactorMatrix,(R$4+1),FALSE)*$E286</f>
        <v>9006.8919629961219</v>
      </c>
      <c r="S279" s="5">
        <f t="shared" ref="S279:S286" si="129">SUBTOTAL(9,O279:R279)</f>
        <v>7478541.7570050973</v>
      </c>
      <c r="T279" s="5">
        <f>VLOOKUP(CONCATENATE($F279," ",$G279),AllocFactorMatrix,(T$4+1),FALSE)*$E286</f>
        <v>189594.48245884501</v>
      </c>
      <c r="U279" s="5">
        <f>VLOOKUP(CONCATENATE($F279," ",$G279),AllocFactorMatrix,(U$4+1),FALSE)*$E286</f>
        <v>3018673.7492938275</v>
      </c>
      <c r="V279" s="5">
        <f>VLOOKUP(CONCATENATE($F279," ",$G279),AllocFactorMatrix,(V$4+1),FALSE)*$E286</f>
        <v>16370882.922137735</v>
      </c>
      <c r="W279" s="5">
        <f>VLOOKUP(CONCATENATE($F279," ",$G279),AllocFactorMatrix,(W$4+1),FALSE)*$E286</f>
        <v>2153960.5632028594</v>
      </c>
      <c r="X279" s="5">
        <f>SUBTOTAL(9,T279:W279)</f>
        <v>21733111.717093267</v>
      </c>
      <c r="Y279" s="5">
        <f>VLOOKUP(CONCATENATE($F279," ",$G279),AllocFactorMatrix,(Y$4+1),FALSE)*$E286</f>
        <v>1759766.3134949207</v>
      </c>
      <c r="Z279" s="5">
        <f>VLOOKUP(CONCATENATE($F279," ",$G279),AllocFactorMatrix,(Z$4+1),FALSE)*$E286</f>
        <v>36579.704103200726</v>
      </c>
      <c r="AA279" s="5">
        <f t="shared" ref="AA279:AA286" si="130">SUBTOTAL(9,Y279:Z279)</f>
        <v>1796346.0175981214</v>
      </c>
      <c r="AB279" s="5">
        <f>VLOOKUP(CONCATENATE($F279," ",$G279),AllocFactorMatrix,(AB$4+1),FALSE)*$E286</f>
        <v>20667.702314315524</v>
      </c>
      <c r="AC279" s="5">
        <f>VLOOKUP(CONCATENATE($F279," ",$G279),AllocFactorMatrix,(AC$4+1),FALSE)*$E286</f>
        <v>0</v>
      </c>
      <c r="AD279" s="5">
        <f>VLOOKUP(CONCATENATE($F279," ",$G279),AllocFactorMatrix,(AD$4+1),FALSE)*$E286</f>
        <v>0</v>
      </c>
    </row>
    <row r="280" spans="4:30" hidden="1" outlineLevel="1">
      <c r="D280" s="7"/>
      <c r="E280" s="7"/>
      <c r="F280" s="52" t="str">
        <f>F286</f>
        <v>PROD_DEMAND</v>
      </c>
      <c r="G280" s="55" t="str">
        <f>$G$9</f>
        <v>BULKTRAN</v>
      </c>
      <c r="H280" s="4">
        <f t="shared" si="127"/>
        <v>0</v>
      </c>
      <c r="I280" s="5">
        <f>VLOOKUP(CONCATENATE($F280," ",$G280),AllocFactorMatrix,(I$4+1),FALSE)*$E286</f>
        <v>0</v>
      </c>
      <c r="J280" s="5">
        <f>VLOOKUP(CONCATENATE($F280," ",$G280),AllocFactorMatrix,(J$4+1),FALSE)*$E286</f>
        <v>0</v>
      </c>
      <c r="K280" s="5">
        <f>VLOOKUP(CONCATENATE($F280," ",$G280),AllocFactorMatrix,(K$4+1),FALSE)*$E286</f>
        <v>0</v>
      </c>
      <c r="L280" s="5">
        <f>VLOOKUP(CONCATENATE($F280," ",$G280),AllocFactorMatrix,(L$4+1),FALSE)*$E286</f>
        <v>0</v>
      </c>
      <c r="M280" s="5">
        <f>VLOOKUP(CONCATENATE($F280," ",$G280),AllocFactorMatrix,(M$4+1),FALSE)*$E286</f>
        <v>0</v>
      </c>
      <c r="N280" s="5">
        <f t="shared" si="128"/>
        <v>0</v>
      </c>
      <c r="O280" s="5">
        <f>VLOOKUP(CONCATENATE($F280," ",$G280),AllocFactorMatrix,(O$4+1),FALSE)*$E286</f>
        <v>0</v>
      </c>
      <c r="P280" s="5">
        <f>VLOOKUP(CONCATENATE($F280," ",$G280),AllocFactorMatrix,(P$4+1),FALSE)*$E286</f>
        <v>0</v>
      </c>
      <c r="Q280" s="5">
        <f>VLOOKUP(CONCATENATE($F280," ",$G280),AllocFactorMatrix,(Q$4+1),FALSE)*$E286</f>
        <v>0</v>
      </c>
      <c r="R280" s="5">
        <f>VLOOKUP(CONCATENATE($F280," ",$G280),AllocFactorMatrix,(R$4+1),FALSE)*$E286</f>
        <v>0</v>
      </c>
      <c r="S280" s="5">
        <f t="shared" si="129"/>
        <v>0</v>
      </c>
      <c r="T280" s="5">
        <f>VLOOKUP(CONCATENATE($F280," ",$G280),AllocFactorMatrix,(T$4+1),FALSE)*$E286</f>
        <v>0</v>
      </c>
      <c r="U280" s="5">
        <f>VLOOKUP(CONCATENATE($F280," ",$G280),AllocFactorMatrix,(U$4+1),FALSE)*$E286</f>
        <v>0</v>
      </c>
      <c r="V280" s="5">
        <f>VLOOKUP(CONCATENATE($F280," ",$G280),AllocFactorMatrix,(V$4+1),FALSE)*$E286</f>
        <v>0</v>
      </c>
      <c r="W280" s="5">
        <f>VLOOKUP(CONCATENATE($F280," ",$G280),AllocFactorMatrix,(W$4+1),FALSE)*$E286</f>
        <v>0</v>
      </c>
      <c r="X280" s="5">
        <f t="shared" ref="X280:X286" si="131">SUBTOTAL(9,T280:W280)</f>
        <v>0</v>
      </c>
      <c r="Y280" s="5">
        <f>VLOOKUP(CONCATENATE($F280," ",$G280),AllocFactorMatrix,(Y$4+1),FALSE)*$E286</f>
        <v>0</v>
      </c>
      <c r="Z280" s="5">
        <f>VLOOKUP(CONCATENATE($F280," ",$G280),AllocFactorMatrix,(Z$4+1),FALSE)*$E286</f>
        <v>0</v>
      </c>
      <c r="AA280" s="5">
        <f t="shared" si="130"/>
        <v>0</v>
      </c>
      <c r="AB280" s="5">
        <f>VLOOKUP(CONCATENATE($F280," ",$G280),AllocFactorMatrix,(AB$4+1),FALSE)*$E286</f>
        <v>0</v>
      </c>
      <c r="AC280" s="5">
        <f>VLOOKUP(CONCATENATE($F280," ",$G280),AllocFactorMatrix,(AC$4+1),FALSE)*$E286</f>
        <v>0</v>
      </c>
      <c r="AD280" s="5">
        <f>VLOOKUP(CONCATENATE($F280," ",$G280),AllocFactorMatrix,(AD$4+1),FALSE)*$E286</f>
        <v>0</v>
      </c>
    </row>
    <row r="281" spans="4:30" hidden="1" outlineLevel="1">
      <c r="D281" s="7"/>
      <c r="E281" s="7"/>
      <c r="F281" s="52" t="str">
        <f>F286</f>
        <v>PROD_DEMAND</v>
      </c>
      <c r="G281" s="55" t="str">
        <f>$G$10</f>
        <v>SUBTRAN</v>
      </c>
      <c r="H281" s="4">
        <f t="shared" si="127"/>
        <v>0</v>
      </c>
      <c r="I281" s="5">
        <f>VLOOKUP(CONCATENATE($F281," ",$G281),AllocFactorMatrix,(I$4+1),FALSE)*$E286</f>
        <v>0</v>
      </c>
      <c r="J281" s="5">
        <f>VLOOKUP(CONCATENATE($F281," ",$G281),AllocFactorMatrix,(J$4+1),FALSE)*$E286</f>
        <v>0</v>
      </c>
      <c r="K281" s="5">
        <f>VLOOKUP(CONCATENATE($F281," ",$G281),AllocFactorMatrix,(K$4+1),FALSE)*$E286</f>
        <v>0</v>
      </c>
      <c r="L281" s="5">
        <f>VLOOKUP(CONCATENATE($F281," ",$G281),AllocFactorMatrix,(L$4+1),FALSE)*$E286</f>
        <v>0</v>
      </c>
      <c r="M281" s="5">
        <f>VLOOKUP(CONCATENATE($F281," ",$G281),AllocFactorMatrix,(M$4+1),FALSE)*$E286</f>
        <v>0</v>
      </c>
      <c r="N281" s="5">
        <f t="shared" si="128"/>
        <v>0</v>
      </c>
      <c r="O281" s="5">
        <f>VLOOKUP(CONCATENATE($F281," ",$G281),AllocFactorMatrix,(O$4+1),FALSE)*$E286</f>
        <v>0</v>
      </c>
      <c r="P281" s="5">
        <f>VLOOKUP(CONCATENATE($F281," ",$G281),AllocFactorMatrix,(P$4+1),FALSE)*$E286</f>
        <v>0</v>
      </c>
      <c r="Q281" s="5">
        <f>VLOOKUP(CONCATENATE($F281," ",$G281),AllocFactorMatrix,(Q$4+1),FALSE)*$E286</f>
        <v>0</v>
      </c>
      <c r="R281" s="5">
        <f>VLOOKUP(CONCATENATE($F281," ",$G281),AllocFactorMatrix,(R$4+1),FALSE)*$E286</f>
        <v>0</v>
      </c>
      <c r="S281" s="5">
        <f t="shared" si="129"/>
        <v>0</v>
      </c>
      <c r="T281" s="5">
        <f>VLOOKUP(CONCATENATE($F281," ",$G281),AllocFactorMatrix,(T$4+1),FALSE)*$E286</f>
        <v>0</v>
      </c>
      <c r="U281" s="5">
        <f>VLOOKUP(CONCATENATE($F281," ",$G281),AllocFactorMatrix,(U$4+1),FALSE)*$E286</f>
        <v>0</v>
      </c>
      <c r="V281" s="5">
        <f>VLOOKUP(CONCATENATE($F281," ",$G281),AllocFactorMatrix,(V$4+1),FALSE)*$E286</f>
        <v>0</v>
      </c>
      <c r="W281" s="5">
        <f>VLOOKUP(CONCATENATE($F281," ",$G281),AllocFactorMatrix,(W$4+1),FALSE)*$E286</f>
        <v>0</v>
      </c>
      <c r="X281" s="5">
        <f t="shared" si="131"/>
        <v>0</v>
      </c>
      <c r="Y281" s="5">
        <f>VLOOKUP(CONCATENATE($F281," ",$G281),AllocFactorMatrix,(Y$4+1),FALSE)*$E286</f>
        <v>0</v>
      </c>
      <c r="Z281" s="5">
        <f>VLOOKUP(CONCATENATE($F281," ",$G281),AllocFactorMatrix,(Z$4+1),FALSE)*$E286</f>
        <v>0</v>
      </c>
      <c r="AA281" s="5">
        <f t="shared" si="130"/>
        <v>0</v>
      </c>
      <c r="AB281" s="5">
        <f>VLOOKUP(CONCATENATE($F281," ",$G281),AllocFactorMatrix,(AB$4+1),FALSE)*$E286</f>
        <v>0</v>
      </c>
      <c r="AC281" s="5">
        <f>VLOOKUP(CONCATENATE($F281," ",$G281),AllocFactorMatrix,(AC$4+1),FALSE)*$E286</f>
        <v>0</v>
      </c>
      <c r="AD281" s="5">
        <f>VLOOKUP(CONCATENATE($F281," ",$G281),AllocFactorMatrix,(AD$4+1),FALSE)*$E286</f>
        <v>0</v>
      </c>
    </row>
    <row r="282" spans="4:30" hidden="1" outlineLevel="1">
      <c r="D282" s="7"/>
      <c r="E282" s="7"/>
      <c r="F282" s="52" t="str">
        <f>F286</f>
        <v>PROD_DEMAND</v>
      </c>
      <c r="G282" s="55" t="str">
        <f>$G$11</f>
        <v>DISTPRI</v>
      </c>
      <c r="H282" s="4">
        <f t="shared" si="127"/>
        <v>0</v>
      </c>
      <c r="I282" s="5">
        <f>VLOOKUP(CONCATENATE($F282," ",$G282),AllocFactorMatrix,(I$4+1),FALSE)*$E286</f>
        <v>0</v>
      </c>
      <c r="J282" s="5">
        <f>VLOOKUP(CONCATENATE($F282," ",$G282),AllocFactorMatrix,(J$4+1),FALSE)*$E286</f>
        <v>0</v>
      </c>
      <c r="K282" s="5">
        <f>VLOOKUP(CONCATENATE($F282," ",$G282),AllocFactorMatrix,(K$4+1),FALSE)*$E286</f>
        <v>0</v>
      </c>
      <c r="L282" s="5">
        <f>VLOOKUP(CONCATENATE($F282," ",$G282),AllocFactorMatrix,(L$4+1),FALSE)*$E286</f>
        <v>0</v>
      </c>
      <c r="M282" s="5">
        <f>VLOOKUP(CONCATENATE($F282," ",$G282),AllocFactorMatrix,(M$4+1),FALSE)*$E286</f>
        <v>0</v>
      </c>
      <c r="N282" s="5">
        <f t="shared" si="128"/>
        <v>0</v>
      </c>
      <c r="O282" s="5">
        <f>VLOOKUP(CONCATENATE($F282," ",$G282),AllocFactorMatrix,(O$4+1),FALSE)*$E286</f>
        <v>0</v>
      </c>
      <c r="P282" s="5">
        <f>VLOOKUP(CONCATENATE($F282," ",$G282),AllocFactorMatrix,(P$4+1),FALSE)*$E286</f>
        <v>0</v>
      </c>
      <c r="Q282" s="5">
        <f>VLOOKUP(CONCATENATE($F282," ",$G282),AllocFactorMatrix,(Q$4+1),FALSE)*$E286</f>
        <v>0</v>
      </c>
      <c r="R282" s="5">
        <f>VLOOKUP(CONCATENATE($F282," ",$G282),AllocFactorMatrix,(R$4+1),FALSE)*$E286</f>
        <v>0</v>
      </c>
      <c r="S282" s="5">
        <f t="shared" si="129"/>
        <v>0</v>
      </c>
      <c r="T282" s="5">
        <f>VLOOKUP(CONCATENATE($F282," ",$G282),AllocFactorMatrix,(T$4+1),FALSE)*$E286</f>
        <v>0</v>
      </c>
      <c r="U282" s="5">
        <f>VLOOKUP(CONCATENATE($F282," ",$G282),AllocFactorMatrix,(U$4+1),FALSE)*$E286</f>
        <v>0</v>
      </c>
      <c r="V282" s="5">
        <f>VLOOKUP(CONCATENATE($F282," ",$G282),AllocFactorMatrix,(V$4+1),FALSE)*$E286</f>
        <v>0</v>
      </c>
      <c r="W282" s="5">
        <f>VLOOKUP(CONCATENATE($F282," ",$G282),AllocFactorMatrix,(W$4+1),FALSE)*$E286</f>
        <v>0</v>
      </c>
      <c r="X282" s="5">
        <f t="shared" si="131"/>
        <v>0</v>
      </c>
      <c r="Y282" s="5">
        <f>VLOOKUP(CONCATENATE($F282," ",$G282),AllocFactorMatrix,(Y$4+1),FALSE)*$E286</f>
        <v>0</v>
      </c>
      <c r="Z282" s="5">
        <f>VLOOKUP(CONCATENATE($F282," ",$G282),AllocFactorMatrix,(Z$4+1),FALSE)*$E286</f>
        <v>0</v>
      </c>
      <c r="AA282" s="5">
        <f t="shared" si="130"/>
        <v>0</v>
      </c>
      <c r="AB282" s="5">
        <f>VLOOKUP(CONCATENATE($F282," ",$G282),AllocFactorMatrix,(AB$4+1),FALSE)*$E286</f>
        <v>0</v>
      </c>
      <c r="AC282" s="5">
        <f>VLOOKUP(CONCATENATE($F282," ",$G282),AllocFactorMatrix,(AC$4+1),FALSE)*$E286</f>
        <v>0</v>
      </c>
      <c r="AD282" s="5">
        <f>VLOOKUP(CONCATENATE($F282," ",$G282),AllocFactorMatrix,(AD$4+1),FALSE)*$E286</f>
        <v>0</v>
      </c>
    </row>
    <row r="283" spans="4:30" hidden="1" outlineLevel="1">
      <c r="D283" s="7"/>
      <c r="E283" s="7"/>
      <c r="F283" s="52" t="str">
        <f>F286</f>
        <v>PROD_DEMAND</v>
      </c>
      <c r="G283" s="55" t="str">
        <f>$G$12</f>
        <v>DISTSEC</v>
      </c>
      <c r="H283" s="4">
        <f t="shared" si="127"/>
        <v>0</v>
      </c>
      <c r="I283" s="5">
        <f>VLOOKUP(CONCATENATE($F283," ",$G283),AllocFactorMatrix,(I$4+1),FALSE)*$E286</f>
        <v>0</v>
      </c>
      <c r="J283" s="5">
        <f>VLOOKUP(CONCATENATE($F283," ",$G283),AllocFactorMatrix,(J$4+1),FALSE)*$E286</f>
        <v>0</v>
      </c>
      <c r="K283" s="5">
        <f>VLOOKUP(CONCATENATE($F283," ",$G283),AllocFactorMatrix,(K$4+1),FALSE)*$E286</f>
        <v>0</v>
      </c>
      <c r="L283" s="5">
        <f>VLOOKUP(CONCATENATE($F283," ",$G283),AllocFactorMatrix,(L$4+1),FALSE)*$E286</f>
        <v>0</v>
      </c>
      <c r="M283" s="5">
        <f>VLOOKUP(CONCATENATE($F283," ",$G283),AllocFactorMatrix,(M$4+1),FALSE)*$E286</f>
        <v>0</v>
      </c>
      <c r="N283" s="5">
        <f t="shared" si="128"/>
        <v>0</v>
      </c>
      <c r="O283" s="5">
        <f>VLOOKUP(CONCATENATE($F283," ",$G283),AllocFactorMatrix,(O$4+1),FALSE)*$E286</f>
        <v>0</v>
      </c>
      <c r="P283" s="5">
        <f>VLOOKUP(CONCATENATE($F283," ",$G283),AllocFactorMatrix,(P$4+1),FALSE)*$E286</f>
        <v>0</v>
      </c>
      <c r="Q283" s="5">
        <f>VLOOKUP(CONCATENATE($F283," ",$G283),AllocFactorMatrix,(Q$4+1),FALSE)*$E286</f>
        <v>0</v>
      </c>
      <c r="R283" s="5">
        <f>VLOOKUP(CONCATENATE($F283," ",$G283),AllocFactorMatrix,(R$4+1),FALSE)*$E286</f>
        <v>0</v>
      </c>
      <c r="S283" s="5">
        <f t="shared" si="129"/>
        <v>0</v>
      </c>
      <c r="T283" s="5">
        <f>VLOOKUP(CONCATENATE($F283," ",$G283),AllocFactorMatrix,(T$4+1),FALSE)*$E286</f>
        <v>0</v>
      </c>
      <c r="U283" s="5">
        <f>VLOOKUP(CONCATENATE($F283," ",$G283),AllocFactorMatrix,(U$4+1),FALSE)*$E286</f>
        <v>0</v>
      </c>
      <c r="V283" s="5">
        <f>VLOOKUP(CONCATENATE($F283," ",$G283),AllocFactorMatrix,(V$4+1),FALSE)*$E286</f>
        <v>0</v>
      </c>
      <c r="W283" s="5">
        <f>VLOOKUP(CONCATENATE($F283," ",$G283),AllocFactorMatrix,(W$4+1),FALSE)*$E286</f>
        <v>0</v>
      </c>
      <c r="X283" s="5">
        <f t="shared" si="131"/>
        <v>0</v>
      </c>
      <c r="Y283" s="5">
        <f>VLOOKUP(CONCATENATE($F283," ",$G283),AllocFactorMatrix,(Y$4+1),FALSE)*$E286</f>
        <v>0</v>
      </c>
      <c r="Z283" s="5">
        <f>VLOOKUP(CONCATENATE($F283," ",$G283),AllocFactorMatrix,(Z$4+1),FALSE)*$E286</f>
        <v>0</v>
      </c>
      <c r="AA283" s="5">
        <f t="shared" si="130"/>
        <v>0</v>
      </c>
      <c r="AB283" s="5">
        <f>VLOOKUP(CONCATENATE($F283," ",$G283),AllocFactorMatrix,(AB$4+1),FALSE)*$E286</f>
        <v>0</v>
      </c>
      <c r="AC283" s="5">
        <f>VLOOKUP(CONCATENATE($F283," ",$G283),AllocFactorMatrix,(AC$4+1),FALSE)*$E286</f>
        <v>0</v>
      </c>
      <c r="AD283" s="5">
        <f>VLOOKUP(CONCATENATE($F283," ",$G283),AllocFactorMatrix,(AD$4+1),FALSE)*$E286</f>
        <v>0</v>
      </c>
    </row>
    <row r="284" spans="4:30" hidden="1" outlineLevel="1">
      <c r="D284" s="7"/>
      <c r="E284" s="7"/>
      <c r="F284" s="52" t="str">
        <f>F286</f>
        <v>PROD_DEMAND</v>
      </c>
      <c r="G284" s="55" t="str">
        <f>$G$13</f>
        <v>ENERGY</v>
      </c>
      <c r="H284" s="4">
        <f t="shared" si="127"/>
        <v>0</v>
      </c>
      <c r="I284" s="5">
        <f>VLOOKUP(CONCATENATE($F284," ",$G284),AllocFactorMatrix,(I$4+1),FALSE)*$E286</f>
        <v>0</v>
      </c>
      <c r="J284" s="5">
        <f>VLOOKUP(CONCATENATE($F284," ",$G284),AllocFactorMatrix,(J$4+1),FALSE)*$E286</f>
        <v>0</v>
      </c>
      <c r="K284" s="5">
        <f>VLOOKUP(CONCATENATE($F284," ",$G284),AllocFactorMatrix,(K$4+1),FALSE)*$E286</f>
        <v>0</v>
      </c>
      <c r="L284" s="5">
        <f>VLOOKUP(CONCATENATE($F284," ",$G284),AllocFactorMatrix,(L$4+1),FALSE)*$E286</f>
        <v>0</v>
      </c>
      <c r="M284" s="5">
        <f>VLOOKUP(CONCATENATE($F284," ",$G284),AllocFactorMatrix,(M$4+1),FALSE)*$E286</f>
        <v>0</v>
      </c>
      <c r="N284" s="5">
        <f t="shared" si="128"/>
        <v>0</v>
      </c>
      <c r="O284" s="5">
        <f>VLOOKUP(CONCATENATE($F284," ",$G284),AllocFactorMatrix,(O$4+1),FALSE)*$E286</f>
        <v>0</v>
      </c>
      <c r="P284" s="5">
        <f>VLOOKUP(CONCATENATE($F284," ",$G284),AllocFactorMatrix,(P$4+1),FALSE)*$E286</f>
        <v>0</v>
      </c>
      <c r="Q284" s="5">
        <f>VLOOKUP(CONCATENATE($F284," ",$G284),AllocFactorMatrix,(Q$4+1),FALSE)*$E286</f>
        <v>0</v>
      </c>
      <c r="R284" s="5">
        <f>VLOOKUP(CONCATENATE($F284," ",$G284),AllocFactorMatrix,(R$4+1),FALSE)*$E286</f>
        <v>0</v>
      </c>
      <c r="S284" s="5">
        <f t="shared" si="129"/>
        <v>0</v>
      </c>
      <c r="T284" s="5">
        <f>VLOOKUP(CONCATENATE($F284," ",$G284),AllocFactorMatrix,(T$4+1),FALSE)*$E286</f>
        <v>0</v>
      </c>
      <c r="U284" s="5">
        <f>VLOOKUP(CONCATENATE($F284," ",$G284),AllocFactorMatrix,(U$4+1),FALSE)*$E286</f>
        <v>0</v>
      </c>
      <c r="V284" s="5">
        <f>VLOOKUP(CONCATENATE($F284," ",$G284),AllocFactorMatrix,(V$4+1),FALSE)*$E286</f>
        <v>0</v>
      </c>
      <c r="W284" s="5">
        <f>VLOOKUP(CONCATENATE($F284," ",$G284),AllocFactorMatrix,(W$4+1),FALSE)*$E286</f>
        <v>0</v>
      </c>
      <c r="X284" s="5">
        <f t="shared" si="131"/>
        <v>0</v>
      </c>
      <c r="Y284" s="5">
        <f>VLOOKUP(CONCATENATE($F284," ",$G284),AllocFactorMatrix,(Y$4+1),FALSE)*$E286</f>
        <v>0</v>
      </c>
      <c r="Z284" s="5">
        <f>VLOOKUP(CONCATENATE($F284," ",$G284),AllocFactorMatrix,(Z$4+1),FALSE)*$E286</f>
        <v>0</v>
      </c>
      <c r="AA284" s="5">
        <f t="shared" si="130"/>
        <v>0</v>
      </c>
      <c r="AB284" s="5">
        <f>VLOOKUP(CONCATENATE($F284," ",$G284),AllocFactorMatrix,(AB$4+1),FALSE)*$E286</f>
        <v>0</v>
      </c>
      <c r="AC284" s="5">
        <f>VLOOKUP(CONCATENATE($F284," ",$G284),AllocFactorMatrix,(AC$4+1),FALSE)*$E286</f>
        <v>0</v>
      </c>
      <c r="AD284" s="5">
        <f>VLOOKUP(CONCATENATE($F284," ",$G284),AllocFactorMatrix,(AD$4+1),FALSE)*$E286</f>
        <v>0</v>
      </c>
    </row>
    <row r="285" spans="4:30" hidden="1" outlineLevel="1">
      <c r="D285" s="7"/>
      <c r="E285" s="7"/>
      <c r="F285" s="52" t="str">
        <f>F286</f>
        <v>PROD_DEMAND</v>
      </c>
      <c r="G285" s="55" t="str">
        <f>$G$14</f>
        <v>CUSTOMER</v>
      </c>
      <c r="H285" s="4">
        <f t="shared" si="127"/>
        <v>0</v>
      </c>
      <c r="I285" s="5">
        <f>VLOOKUP(CONCATENATE($F285," ",$G285),AllocFactorMatrix,(I$4+1),FALSE)*$E286</f>
        <v>0</v>
      </c>
      <c r="J285" s="5">
        <f>VLOOKUP(CONCATENATE($F285," ",$G285),AllocFactorMatrix,(J$4+1),FALSE)*$E286</f>
        <v>0</v>
      </c>
      <c r="K285" s="5">
        <f>VLOOKUP(CONCATENATE($F285," ",$G285),AllocFactorMatrix,(K$4+1),FALSE)*$E286</f>
        <v>0</v>
      </c>
      <c r="L285" s="5">
        <f>VLOOKUP(CONCATENATE($F285," ",$G285),AllocFactorMatrix,(L$4+1),FALSE)*$E286</f>
        <v>0</v>
      </c>
      <c r="M285" s="5">
        <f>VLOOKUP(CONCATENATE($F285," ",$G285),AllocFactorMatrix,(M$4+1),FALSE)*$E286</f>
        <v>0</v>
      </c>
      <c r="N285" s="5">
        <f t="shared" si="128"/>
        <v>0</v>
      </c>
      <c r="O285" s="5">
        <f>VLOOKUP(CONCATENATE($F285," ",$G285),AllocFactorMatrix,(O$4+1),FALSE)*$E286</f>
        <v>0</v>
      </c>
      <c r="P285" s="5">
        <f>VLOOKUP(CONCATENATE($F285," ",$G285),AllocFactorMatrix,(P$4+1),FALSE)*$E286</f>
        <v>0</v>
      </c>
      <c r="Q285" s="5">
        <f>VLOOKUP(CONCATENATE($F285," ",$G285),AllocFactorMatrix,(Q$4+1),FALSE)*$E286</f>
        <v>0</v>
      </c>
      <c r="R285" s="5">
        <f>VLOOKUP(CONCATENATE($F285," ",$G285),AllocFactorMatrix,(R$4+1),FALSE)*$E286</f>
        <v>0</v>
      </c>
      <c r="S285" s="5">
        <f t="shared" si="129"/>
        <v>0</v>
      </c>
      <c r="T285" s="5">
        <f>VLOOKUP(CONCATENATE($F285," ",$G285),AllocFactorMatrix,(T$4+1),FALSE)*$E286</f>
        <v>0</v>
      </c>
      <c r="U285" s="5">
        <f>VLOOKUP(CONCATENATE($F285," ",$G285),AllocFactorMatrix,(U$4+1),FALSE)*$E286</f>
        <v>0</v>
      </c>
      <c r="V285" s="5">
        <f>VLOOKUP(CONCATENATE($F285," ",$G285),AllocFactorMatrix,(V$4+1),FALSE)*$E286</f>
        <v>0</v>
      </c>
      <c r="W285" s="5">
        <f>VLOOKUP(CONCATENATE($F285," ",$G285),AllocFactorMatrix,(W$4+1),FALSE)*$E286</f>
        <v>0</v>
      </c>
      <c r="X285" s="5">
        <f t="shared" si="131"/>
        <v>0</v>
      </c>
      <c r="Y285" s="5">
        <f>VLOOKUP(CONCATENATE($F285," ",$G285),AllocFactorMatrix,(Y$4+1),FALSE)*$E286</f>
        <v>0</v>
      </c>
      <c r="Z285" s="5">
        <f>VLOOKUP(CONCATENATE($F285," ",$G285),AllocFactorMatrix,(Z$4+1),FALSE)*$E286</f>
        <v>0</v>
      </c>
      <c r="AA285" s="5">
        <f t="shared" si="130"/>
        <v>0</v>
      </c>
      <c r="AB285" s="5">
        <f>VLOOKUP(CONCATENATE($F285," ",$G285),AllocFactorMatrix,(AB$4+1),FALSE)*$E286</f>
        <v>0</v>
      </c>
      <c r="AC285" s="5">
        <f>VLOOKUP(CONCATENATE($F285," ",$G285),AllocFactorMatrix,(AC$4+1),FALSE)*$E286</f>
        <v>0</v>
      </c>
      <c r="AD285" s="5">
        <f>VLOOKUP(CONCATENATE($F285," ",$G285),AllocFactorMatrix,(AD$4+1),FALSE)*$E286</f>
        <v>0</v>
      </c>
    </row>
    <row r="286" spans="4:30" collapsed="1">
      <c r="D286" s="96" t="str">
        <f>D200</f>
        <v>Adj 4 - Move FGD from Base Rates to Environmental (Mitchell)</v>
      </c>
      <c r="E286" s="61">
        <v>93260268</v>
      </c>
      <c r="F286" s="98" t="s">
        <v>30</v>
      </c>
      <c r="G286" s="55" t="str">
        <f>$G$15</f>
        <v>TOTAL</v>
      </c>
      <c r="H286" s="4">
        <f t="shared" si="127"/>
        <v>93260268.000000015</v>
      </c>
      <c r="I286" s="5">
        <f>VLOOKUP(CONCATENATE($F286," ",$G286),AllocFactorMatrix,(I$4+1),FALSE)*$E286</f>
        <v>51778705.770823516</v>
      </c>
      <c r="J286" s="5">
        <f>VLOOKUP(CONCATENATE($F286," ",$G286),AllocFactorMatrix,(J$4+1),FALSE)*$E286</f>
        <v>2382590.7218748773</v>
      </c>
      <c r="K286" s="5">
        <f>VLOOKUP(CONCATENATE($F286," ",$G286),AllocFactorMatrix,(K$4+1),FALSE)*$E286</f>
        <v>7848937.9466633871</v>
      </c>
      <c r="L286" s="5">
        <f>VLOOKUP(CONCATENATE($F286," ",$G286),AllocFactorMatrix,(L$4+1),FALSE)*$E286</f>
        <v>196119.90226761097</v>
      </c>
      <c r="M286" s="5">
        <f>VLOOKUP(CONCATENATE($F286," ",$G286),AllocFactorMatrix,(M$4+1),FALSE)*$E286</f>
        <v>25246.464359798312</v>
      </c>
      <c r="N286" s="5">
        <f t="shared" si="128"/>
        <v>8070304.3132907962</v>
      </c>
      <c r="O286" s="5">
        <f>VLOOKUP(CONCATENATE($F286," ",$G286),AllocFactorMatrix,(O$4+1),FALSE)*$E286</f>
        <v>5970793.1870835805</v>
      </c>
      <c r="P286" s="5">
        <f>VLOOKUP(CONCATENATE($F286," ",$G286),AllocFactorMatrix,(P$4+1),FALSE)*$E286</f>
        <v>1080724.9120611346</v>
      </c>
      <c r="Q286" s="5">
        <f>VLOOKUP(CONCATENATE($F286," ",$G286),AllocFactorMatrix,(Q$4+1),FALSE)*$E286</f>
        <v>418016.76589738711</v>
      </c>
      <c r="R286" s="5">
        <f>VLOOKUP(CONCATENATE($F286," ",$G286),AllocFactorMatrix,(R$4+1),FALSE)*$E286</f>
        <v>9006.8919629961219</v>
      </c>
      <c r="S286" s="5">
        <f t="shared" si="129"/>
        <v>7478541.7570050973</v>
      </c>
      <c r="T286" s="5">
        <f>VLOOKUP(CONCATENATE($F286," ",$G286),AllocFactorMatrix,(T$4+1),FALSE)*$E286</f>
        <v>189594.48245884501</v>
      </c>
      <c r="U286" s="5">
        <f>VLOOKUP(CONCATENATE($F286," ",$G286),AllocFactorMatrix,(U$4+1),FALSE)*$E286</f>
        <v>3018673.7492938275</v>
      </c>
      <c r="V286" s="5">
        <f>VLOOKUP(CONCATENATE($F286," ",$G286),AllocFactorMatrix,(V$4+1),FALSE)*$E286</f>
        <v>16370882.922137735</v>
      </c>
      <c r="W286" s="5">
        <f>VLOOKUP(CONCATENATE($F286," ",$G286),AllocFactorMatrix,(W$4+1),FALSE)*$E286</f>
        <v>2153960.5632028594</v>
      </c>
      <c r="X286" s="5">
        <f t="shared" si="131"/>
        <v>21733111.717093267</v>
      </c>
      <c r="Y286" s="5">
        <f>VLOOKUP(CONCATENATE($F286," ",$G286),AllocFactorMatrix,(Y$4+1),FALSE)*$E286</f>
        <v>1759766.3134949207</v>
      </c>
      <c r="Z286" s="5">
        <f>VLOOKUP(CONCATENATE($F286," ",$G286),AllocFactorMatrix,(Z$4+1),FALSE)*$E286</f>
        <v>36579.704103200726</v>
      </c>
      <c r="AA286" s="5">
        <f t="shared" si="130"/>
        <v>1796346.0175981214</v>
      </c>
      <c r="AB286" s="5">
        <f>VLOOKUP(CONCATENATE($F286," ",$G286),AllocFactorMatrix,(AB$4+1),FALSE)*$E286</f>
        <v>20667.702314315524</v>
      </c>
      <c r="AC286" s="5">
        <f>VLOOKUP(CONCATENATE($F286," ",$G286),AllocFactorMatrix,(AC$4+1),FALSE)*$E286</f>
        <v>0</v>
      </c>
      <c r="AD286" s="5">
        <f>VLOOKUP(CONCATENATE($F286," ",$G286),AllocFactorMatrix,(AD$4+1),FALSE)*$E286</f>
        <v>0</v>
      </c>
    </row>
    <row r="287" spans="4:30" hidden="1" outlineLevel="1">
      <c r="D287" s="7"/>
      <c r="E287" s="7"/>
      <c r="F287" s="3"/>
      <c r="G287" s="55" t="str">
        <f>$G$8</f>
        <v>PRODUCTION</v>
      </c>
      <c r="H287" s="58">
        <f t="shared" ref="H287:AD287" si="132">H279</f>
        <v>93260268.000000015</v>
      </c>
      <c r="I287" s="58">
        <f t="shared" si="132"/>
        <v>51778705.770823516</v>
      </c>
      <c r="J287" s="58">
        <f t="shared" si="132"/>
        <v>2382590.7218748773</v>
      </c>
      <c r="K287" s="58">
        <f t="shared" si="132"/>
        <v>7848937.9466633871</v>
      </c>
      <c r="L287" s="58">
        <f t="shared" si="132"/>
        <v>196119.90226761097</v>
      </c>
      <c r="M287" s="58">
        <f t="shared" si="132"/>
        <v>25246.464359798312</v>
      </c>
      <c r="N287" s="58">
        <f t="shared" si="132"/>
        <v>8070304.3132907962</v>
      </c>
      <c r="O287" s="58">
        <f t="shared" si="132"/>
        <v>5970793.1870835805</v>
      </c>
      <c r="P287" s="58">
        <f t="shared" si="132"/>
        <v>1080724.9120611346</v>
      </c>
      <c r="Q287" s="58">
        <f t="shared" si="132"/>
        <v>418016.76589738711</v>
      </c>
      <c r="R287" s="58">
        <f t="shared" si="132"/>
        <v>9006.8919629961219</v>
      </c>
      <c r="S287" s="58">
        <f t="shared" si="132"/>
        <v>7478541.7570050973</v>
      </c>
      <c r="T287" s="58">
        <f t="shared" si="132"/>
        <v>189594.48245884501</v>
      </c>
      <c r="U287" s="58">
        <f t="shared" si="132"/>
        <v>3018673.7492938275</v>
      </c>
      <c r="V287" s="58">
        <f t="shared" si="132"/>
        <v>16370882.922137735</v>
      </c>
      <c r="W287" s="58">
        <f t="shared" si="132"/>
        <v>2153960.5632028594</v>
      </c>
      <c r="X287" s="58">
        <f t="shared" si="132"/>
        <v>21733111.717093267</v>
      </c>
      <c r="Y287" s="58">
        <f t="shared" si="132"/>
        <v>1759766.3134949207</v>
      </c>
      <c r="Z287" s="58">
        <f t="shared" si="132"/>
        <v>36579.704103200726</v>
      </c>
      <c r="AA287" s="58">
        <f t="shared" si="132"/>
        <v>1796346.0175981214</v>
      </c>
      <c r="AB287" s="58">
        <f t="shared" si="132"/>
        <v>20667.702314315524</v>
      </c>
      <c r="AC287" s="58">
        <f t="shared" si="132"/>
        <v>0</v>
      </c>
      <c r="AD287" s="58">
        <f t="shared" si="132"/>
        <v>0</v>
      </c>
    </row>
    <row r="288" spans="4:30" hidden="1" outlineLevel="1">
      <c r="D288" s="7"/>
      <c r="E288" s="7"/>
      <c r="F288" s="3"/>
      <c r="G288" s="55" t="str">
        <f>$G$9</f>
        <v>BULKTRAN</v>
      </c>
      <c r="H288" s="58">
        <f t="shared" ref="H288:AD288" si="133">H280</f>
        <v>0</v>
      </c>
      <c r="I288" s="58">
        <f t="shared" si="133"/>
        <v>0</v>
      </c>
      <c r="J288" s="58">
        <f t="shared" si="133"/>
        <v>0</v>
      </c>
      <c r="K288" s="58">
        <f t="shared" si="133"/>
        <v>0</v>
      </c>
      <c r="L288" s="58">
        <f t="shared" si="133"/>
        <v>0</v>
      </c>
      <c r="M288" s="58">
        <f t="shared" si="133"/>
        <v>0</v>
      </c>
      <c r="N288" s="58">
        <f t="shared" si="133"/>
        <v>0</v>
      </c>
      <c r="O288" s="58">
        <f t="shared" si="133"/>
        <v>0</v>
      </c>
      <c r="P288" s="58">
        <f t="shared" si="133"/>
        <v>0</v>
      </c>
      <c r="Q288" s="58">
        <f t="shared" si="133"/>
        <v>0</v>
      </c>
      <c r="R288" s="58">
        <f t="shared" si="133"/>
        <v>0</v>
      </c>
      <c r="S288" s="58">
        <f t="shared" si="133"/>
        <v>0</v>
      </c>
      <c r="T288" s="58">
        <f t="shared" si="133"/>
        <v>0</v>
      </c>
      <c r="U288" s="58">
        <f t="shared" si="133"/>
        <v>0</v>
      </c>
      <c r="V288" s="58">
        <f t="shared" si="133"/>
        <v>0</v>
      </c>
      <c r="W288" s="58">
        <f t="shared" si="133"/>
        <v>0</v>
      </c>
      <c r="X288" s="58">
        <f t="shared" si="133"/>
        <v>0</v>
      </c>
      <c r="Y288" s="58">
        <f t="shared" si="133"/>
        <v>0</v>
      </c>
      <c r="Z288" s="58">
        <f t="shared" si="133"/>
        <v>0</v>
      </c>
      <c r="AA288" s="58">
        <f t="shared" si="133"/>
        <v>0</v>
      </c>
      <c r="AB288" s="58">
        <f t="shared" si="133"/>
        <v>0</v>
      </c>
      <c r="AC288" s="58">
        <f t="shared" si="133"/>
        <v>0</v>
      </c>
      <c r="AD288" s="58">
        <f t="shared" si="133"/>
        <v>0</v>
      </c>
    </row>
    <row r="289" spans="1:30" hidden="1" outlineLevel="1">
      <c r="D289" s="7"/>
      <c r="E289" s="7"/>
      <c r="F289" s="3"/>
      <c r="G289" s="55" t="str">
        <f>$G$10</f>
        <v>SUBTRAN</v>
      </c>
      <c r="H289" s="58">
        <f t="shared" ref="H289:AD289" si="134">H281</f>
        <v>0</v>
      </c>
      <c r="I289" s="58">
        <f t="shared" si="134"/>
        <v>0</v>
      </c>
      <c r="J289" s="58">
        <f t="shared" si="134"/>
        <v>0</v>
      </c>
      <c r="K289" s="58">
        <f t="shared" si="134"/>
        <v>0</v>
      </c>
      <c r="L289" s="58">
        <f t="shared" si="134"/>
        <v>0</v>
      </c>
      <c r="M289" s="58">
        <f t="shared" si="134"/>
        <v>0</v>
      </c>
      <c r="N289" s="58">
        <f t="shared" si="134"/>
        <v>0</v>
      </c>
      <c r="O289" s="58">
        <f t="shared" si="134"/>
        <v>0</v>
      </c>
      <c r="P289" s="58">
        <f t="shared" si="134"/>
        <v>0</v>
      </c>
      <c r="Q289" s="58">
        <f t="shared" si="134"/>
        <v>0</v>
      </c>
      <c r="R289" s="58">
        <f t="shared" si="134"/>
        <v>0</v>
      </c>
      <c r="S289" s="58">
        <f t="shared" si="134"/>
        <v>0</v>
      </c>
      <c r="T289" s="58">
        <f t="shared" si="134"/>
        <v>0</v>
      </c>
      <c r="U289" s="58">
        <f t="shared" si="134"/>
        <v>0</v>
      </c>
      <c r="V289" s="58">
        <f t="shared" si="134"/>
        <v>0</v>
      </c>
      <c r="W289" s="58">
        <f t="shared" si="134"/>
        <v>0</v>
      </c>
      <c r="X289" s="58">
        <f t="shared" si="134"/>
        <v>0</v>
      </c>
      <c r="Y289" s="58">
        <f t="shared" si="134"/>
        <v>0</v>
      </c>
      <c r="Z289" s="58">
        <f t="shared" si="134"/>
        <v>0</v>
      </c>
      <c r="AA289" s="58">
        <f t="shared" si="134"/>
        <v>0</v>
      </c>
      <c r="AB289" s="58">
        <f t="shared" si="134"/>
        <v>0</v>
      </c>
      <c r="AC289" s="58">
        <f t="shared" si="134"/>
        <v>0</v>
      </c>
      <c r="AD289" s="58">
        <f t="shared" si="134"/>
        <v>0</v>
      </c>
    </row>
    <row r="290" spans="1:30" hidden="1" outlineLevel="1">
      <c r="D290" s="7"/>
      <c r="E290" s="7"/>
      <c r="F290" s="3"/>
      <c r="G290" s="55" t="str">
        <f>$G$11</f>
        <v>DISTPRI</v>
      </c>
      <c r="H290" s="58">
        <f t="shared" ref="H290:AD290" si="135">H282</f>
        <v>0</v>
      </c>
      <c r="I290" s="58">
        <f t="shared" si="135"/>
        <v>0</v>
      </c>
      <c r="J290" s="58">
        <f t="shared" si="135"/>
        <v>0</v>
      </c>
      <c r="K290" s="58">
        <f t="shared" si="135"/>
        <v>0</v>
      </c>
      <c r="L290" s="58">
        <f t="shared" si="135"/>
        <v>0</v>
      </c>
      <c r="M290" s="58">
        <f t="shared" si="135"/>
        <v>0</v>
      </c>
      <c r="N290" s="58">
        <f t="shared" si="135"/>
        <v>0</v>
      </c>
      <c r="O290" s="58">
        <f t="shared" si="135"/>
        <v>0</v>
      </c>
      <c r="P290" s="58">
        <f t="shared" si="135"/>
        <v>0</v>
      </c>
      <c r="Q290" s="58">
        <f t="shared" si="135"/>
        <v>0</v>
      </c>
      <c r="R290" s="58">
        <f t="shared" si="135"/>
        <v>0</v>
      </c>
      <c r="S290" s="58">
        <f t="shared" si="135"/>
        <v>0</v>
      </c>
      <c r="T290" s="58">
        <f t="shared" si="135"/>
        <v>0</v>
      </c>
      <c r="U290" s="58">
        <f t="shared" si="135"/>
        <v>0</v>
      </c>
      <c r="V290" s="58">
        <f t="shared" si="135"/>
        <v>0</v>
      </c>
      <c r="W290" s="58">
        <f t="shared" si="135"/>
        <v>0</v>
      </c>
      <c r="X290" s="58">
        <f t="shared" si="135"/>
        <v>0</v>
      </c>
      <c r="Y290" s="58">
        <f t="shared" si="135"/>
        <v>0</v>
      </c>
      <c r="Z290" s="58">
        <f t="shared" si="135"/>
        <v>0</v>
      </c>
      <c r="AA290" s="58">
        <f t="shared" si="135"/>
        <v>0</v>
      </c>
      <c r="AB290" s="58">
        <f t="shared" si="135"/>
        <v>0</v>
      </c>
      <c r="AC290" s="58">
        <f t="shared" si="135"/>
        <v>0</v>
      </c>
      <c r="AD290" s="58">
        <f t="shared" si="135"/>
        <v>0</v>
      </c>
    </row>
    <row r="291" spans="1:30" hidden="1" outlineLevel="1">
      <c r="D291" s="7"/>
      <c r="E291" s="7"/>
      <c r="F291" s="3"/>
      <c r="G291" s="55" t="str">
        <f>$G$12</f>
        <v>DISTSEC</v>
      </c>
      <c r="H291" s="58">
        <f t="shared" ref="H291:AD291" si="136">H283</f>
        <v>0</v>
      </c>
      <c r="I291" s="58">
        <f t="shared" si="136"/>
        <v>0</v>
      </c>
      <c r="J291" s="58">
        <f t="shared" si="136"/>
        <v>0</v>
      </c>
      <c r="K291" s="58">
        <f t="shared" si="136"/>
        <v>0</v>
      </c>
      <c r="L291" s="58">
        <f t="shared" si="136"/>
        <v>0</v>
      </c>
      <c r="M291" s="58">
        <f t="shared" si="136"/>
        <v>0</v>
      </c>
      <c r="N291" s="58">
        <f t="shared" si="136"/>
        <v>0</v>
      </c>
      <c r="O291" s="58">
        <f t="shared" si="136"/>
        <v>0</v>
      </c>
      <c r="P291" s="58">
        <f t="shared" si="136"/>
        <v>0</v>
      </c>
      <c r="Q291" s="58">
        <f t="shared" si="136"/>
        <v>0</v>
      </c>
      <c r="R291" s="58">
        <f t="shared" si="136"/>
        <v>0</v>
      </c>
      <c r="S291" s="58">
        <f t="shared" si="136"/>
        <v>0</v>
      </c>
      <c r="T291" s="58">
        <f t="shared" si="136"/>
        <v>0</v>
      </c>
      <c r="U291" s="58">
        <f t="shared" si="136"/>
        <v>0</v>
      </c>
      <c r="V291" s="58">
        <f t="shared" si="136"/>
        <v>0</v>
      </c>
      <c r="W291" s="58">
        <f t="shared" si="136"/>
        <v>0</v>
      </c>
      <c r="X291" s="58">
        <f t="shared" si="136"/>
        <v>0</v>
      </c>
      <c r="Y291" s="58">
        <f t="shared" si="136"/>
        <v>0</v>
      </c>
      <c r="Z291" s="58">
        <f t="shared" si="136"/>
        <v>0</v>
      </c>
      <c r="AA291" s="58">
        <f t="shared" si="136"/>
        <v>0</v>
      </c>
      <c r="AB291" s="58">
        <f t="shared" si="136"/>
        <v>0</v>
      </c>
      <c r="AC291" s="58">
        <f t="shared" si="136"/>
        <v>0</v>
      </c>
      <c r="AD291" s="58">
        <f t="shared" si="136"/>
        <v>0</v>
      </c>
    </row>
    <row r="292" spans="1:30" hidden="1" outlineLevel="1">
      <c r="D292" s="7"/>
      <c r="E292" s="7"/>
      <c r="F292" s="3"/>
      <c r="G292" s="55" t="str">
        <f>$G$13</f>
        <v>ENERGY</v>
      </c>
      <c r="H292" s="58">
        <f t="shared" ref="H292:AD292" si="137">H284</f>
        <v>0</v>
      </c>
      <c r="I292" s="58">
        <f t="shared" si="137"/>
        <v>0</v>
      </c>
      <c r="J292" s="58">
        <f t="shared" si="137"/>
        <v>0</v>
      </c>
      <c r="K292" s="58">
        <f t="shared" si="137"/>
        <v>0</v>
      </c>
      <c r="L292" s="58">
        <f t="shared" si="137"/>
        <v>0</v>
      </c>
      <c r="M292" s="58">
        <f t="shared" si="137"/>
        <v>0</v>
      </c>
      <c r="N292" s="58">
        <f t="shared" si="137"/>
        <v>0</v>
      </c>
      <c r="O292" s="58">
        <f t="shared" si="137"/>
        <v>0</v>
      </c>
      <c r="P292" s="58">
        <f t="shared" si="137"/>
        <v>0</v>
      </c>
      <c r="Q292" s="58">
        <f t="shared" si="137"/>
        <v>0</v>
      </c>
      <c r="R292" s="58">
        <f t="shared" si="137"/>
        <v>0</v>
      </c>
      <c r="S292" s="58">
        <f t="shared" si="137"/>
        <v>0</v>
      </c>
      <c r="T292" s="58">
        <f t="shared" si="137"/>
        <v>0</v>
      </c>
      <c r="U292" s="58">
        <f t="shared" si="137"/>
        <v>0</v>
      </c>
      <c r="V292" s="58">
        <f t="shared" si="137"/>
        <v>0</v>
      </c>
      <c r="W292" s="58">
        <f t="shared" si="137"/>
        <v>0</v>
      </c>
      <c r="X292" s="58">
        <f t="shared" si="137"/>
        <v>0</v>
      </c>
      <c r="Y292" s="58">
        <f t="shared" si="137"/>
        <v>0</v>
      </c>
      <c r="Z292" s="58">
        <f t="shared" si="137"/>
        <v>0</v>
      </c>
      <c r="AA292" s="58">
        <f t="shared" si="137"/>
        <v>0</v>
      </c>
      <c r="AB292" s="58">
        <f t="shared" si="137"/>
        <v>0</v>
      </c>
      <c r="AC292" s="58">
        <f t="shared" si="137"/>
        <v>0</v>
      </c>
      <c r="AD292" s="58">
        <f t="shared" si="137"/>
        <v>0</v>
      </c>
    </row>
    <row r="293" spans="1:30" hidden="1" outlineLevel="1">
      <c r="D293" s="7"/>
      <c r="E293" s="7"/>
      <c r="F293" s="3"/>
      <c r="G293" s="55" t="str">
        <f>$G$14</f>
        <v>CUSTOMER</v>
      </c>
      <c r="H293" s="58">
        <f t="shared" ref="H293:AD293" si="138">H285</f>
        <v>0</v>
      </c>
      <c r="I293" s="58">
        <f t="shared" si="138"/>
        <v>0</v>
      </c>
      <c r="J293" s="58">
        <f t="shared" si="138"/>
        <v>0</v>
      </c>
      <c r="K293" s="58">
        <f t="shared" si="138"/>
        <v>0</v>
      </c>
      <c r="L293" s="58">
        <f t="shared" si="138"/>
        <v>0</v>
      </c>
      <c r="M293" s="58">
        <f t="shared" si="138"/>
        <v>0</v>
      </c>
      <c r="N293" s="58">
        <f t="shared" si="138"/>
        <v>0</v>
      </c>
      <c r="O293" s="58">
        <f t="shared" si="138"/>
        <v>0</v>
      </c>
      <c r="P293" s="58">
        <f t="shared" si="138"/>
        <v>0</v>
      </c>
      <c r="Q293" s="58">
        <f t="shared" si="138"/>
        <v>0</v>
      </c>
      <c r="R293" s="58">
        <f t="shared" si="138"/>
        <v>0</v>
      </c>
      <c r="S293" s="58">
        <f t="shared" si="138"/>
        <v>0</v>
      </c>
      <c r="T293" s="58">
        <f t="shared" si="138"/>
        <v>0</v>
      </c>
      <c r="U293" s="58">
        <f t="shared" si="138"/>
        <v>0</v>
      </c>
      <c r="V293" s="58">
        <f t="shared" si="138"/>
        <v>0</v>
      </c>
      <c r="W293" s="58">
        <f t="shared" si="138"/>
        <v>0</v>
      </c>
      <c r="X293" s="58">
        <f t="shared" si="138"/>
        <v>0</v>
      </c>
      <c r="Y293" s="58">
        <f t="shared" si="138"/>
        <v>0</v>
      </c>
      <c r="Z293" s="58">
        <f t="shared" si="138"/>
        <v>0</v>
      </c>
      <c r="AA293" s="58">
        <f t="shared" si="138"/>
        <v>0</v>
      </c>
      <c r="AB293" s="58">
        <f t="shared" si="138"/>
        <v>0</v>
      </c>
      <c r="AC293" s="58">
        <f t="shared" si="138"/>
        <v>0</v>
      </c>
      <c r="AD293" s="58">
        <f t="shared" si="138"/>
        <v>0</v>
      </c>
    </row>
    <row r="294" spans="1:30" collapsed="1">
      <c r="C294" s="55" t="s">
        <v>216</v>
      </c>
      <c r="D294" s="7"/>
      <c r="E294" s="58">
        <f>E286</f>
        <v>93260268</v>
      </c>
      <c r="F294" s="3"/>
      <c r="G294" s="55" t="str">
        <f>$G$15</f>
        <v>TOTAL</v>
      </c>
      <c r="H294" s="11">
        <f>H286</f>
        <v>93260268.000000015</v>
      </c>
      <c r="I294" s="58">
        <f t="shared" ref="I294:AD294" si="139">I286</f>
        <v>51778705.770823516</v>
      </c>
      <c r="J294" s="58">
        <f t="shared" si="139"/>
        <v>2382590.7218748773</v>
      </c>
      <c r="K294" s="58">
        <f t="shared" si="139"/>
        <v>7848937.9466633871</v>
      </c>
      <c r="L294" s="58">
        <f t="shared" si="139"/>
        <v>196119.90226761097</v>
      </c>
      <c r="M294" s="58">
        <f t="shared" si="139"/>
        <v>25246.464359798312</v>
      </c>
      <c r="N294" s="58">
        <f t="shared" si="139"/>
        <v>8070304.3132907962</v>
      </c>
      <c r="O294" s="58">
        <f t="shared" si="139"/>
        <v>5970793.1870835805</v>
      </c>
      <c r="P294" s="58">
        <f t="shared" si="139"/>
        <v>1080724.9120611346</v>
      </c>
      <c r="Q294" s="58">
        <f t="shared" si="139"/>
        <v>418016.76589738711</v>
      </c>
      <c r="R294" s="58">
        <f t="shared" si="139"/>
        <v>9006.8919629961219</v>
      </c>
      <c r="S294" s="58">
        <f t="shared" si="139"/>
        <v>7478541.7570050973</v>
      </c>
      <c r="T294" s="58">
        <f t="shared" si="139"/>
        <v>189594.48245884501</v>
      </c>
      <c r="U294" s="58">
        <f t="shared" si="139"/>
        <v>3018673.7492938275</v>
      </c>
      <c r="V294" s="58">
        <f t="shared" si="139"/>
        <v>16370882.922137735</v>
      </c>
      <c r="W294" s="58">
        <f t="shared" si="139"/>
        <v>2153960.5632028594</v>
      </c>
      <c r="X294" s="58">
        <f t="shared" si="139"/>
        <v>21733111.717093267</v>
      </c>
      <c r="Y294" s="58">
        <f t="shared" si="139"/>
        <v>1759766.3134949207</v>
      </c>
      <c r="Z294" s="58">
        <f t="shared" si="139"/>
        <v>36579.704103200726</v>
      </c>
      <c r="AA294" s="58">
        <f t="shared" si="139"/>
        <v>1796346.0175981214</v>
      </c>
      <c r="AB294" s="58">
        <f t="shared" si="139"/>
        <v>20667.702314315524</v>
      </c>
      <c r="AC294" s="58">
        <f t="shared" si="139"/>
        <v>0</v>
      </c>
      <c r="AD294" s="58">
        <f t="shared" si="139"/>
        <v>0</v>
      </c>
    </row>
    <row r="295" spans="1:30" s="51" customFormat="1">
      <c r="A295" s="56"/>
      <c r="B295" s="112"/>
      <c r="C295" s="55"/>
      <c r="D295" s="55"/>
      <c r="E295" s="58"/>
      <c r="F295" s="52"/>
      <c r="G295" s="55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</row>
    <row r="296" spans="1:30" s="51" customFormat="1" hidden="1" outlineLevel="1">
      <c r="A296" s="56"/>
      <c r="B296" s="112"/>
      <c r="C296" s="55"/>
      <c r="D296" s="55"/>
      <c r="E296" s="55"/>
      <c r="F296" s="52"/>
      <c r="G296" s="55" t="str">
        <f>$G$8</f>
        <v>PRODUCTION</v>
      </c>
      <c r="H296" s="58">
        <f t="shared" ref="H296:AD296" ca="1" si="140">+H270+H287</f>
        <v>-337793766.92086202</v>
      </c>
      <c r="I296" s="58">
        <f t="shared" ca="1" si="140"/>
        <v>-187545290.65489545</v>
      </c>
      <c r="J296" s="58">
        <f t="shared" ca="1" si="140"/>
        <v>-8629873.2807931695</v>
      </c>
      <c r="K296" s="58">
        <f t="shared" ca="1" si="140"/>
        <v>-28429280.466270164</v>
      </c>
      <c r="L296" s="58">
        <f t="shared" ca="1" si="140"/>
        <v>-710356.96096356469</v>
      </c>
      <c r="M296" s="58">
        <f t="shared" ca="1" si="140"/>
        <v>-91444.068094781338</v>
      </c>
      <c r="N296" s="58">
        <f t="shared" ca="1" si="140"/>
        <v>-29231081.495328501</v>
      </c>
      <c r="O296" s="58">
        <f t="shared" ca="1" si="140"/>
        <v>-21626537.918273851</v>
      </c>
      <c r="P296" s="58">
        <f t="shared" ca="1" si="140"/>
        <v>-3914444.4561358951</v>
      </c>
      <c r="Q296" s="58">
        <f t="shared" ca="1" si="140"/>
        <v>-1514079.4790398255</v>
      </c>
      <c r="R296" s="58">
        <f t="shared" ca="1" si="140"/>
        <v>-32623.452941714648</v>
      </c>
      <c r="S296" s="58">
        <f t="shared" ca="1" si="140"/>
        <v>-27087685.306391284</v>
      </c>
      <c r="T296" s="58">
        <f t="shared" ca="1" si="140"/>
        <v>-686721.53523282311</v>
      </c>
      <c r="U296" s="58">
        <f t="shared" ca="1" si="140"/>
        <v>-10933800.628570821</v>
      </c>
      <c r="V296" s="58">
        <f t="shared" ca="1" si="140"/>
        <v>-59296229.023160353</v>
      </c>
      <c r="W296" s="58">
        <f t="shared" ca="1" si="140"/>
        <v>-7801762.4015757181</v>
      </c>
      <c r="X296" s="58">
        <f t="shared" ca="1" si="140"/>
        <v>-78718513.58853972</v>
      </c>
      <c r="Y296" s="58">
        <f t="shared" ca="1" si="140"/>
        <v>-6373969.3728511222</v>
      </c>
      <c r="Z296" s="58">
        <f t="shared" ca="1" si="140"/>
        <v>-132493.67932194535</v>
      </c>
      <c r="AA296" s="58">
        <f t="shared" ca="1" si="140"/>
        <v>-6506463.0521730678</v>
      </c>
      <c r="AB296" s="58">
        <f t="shared" ca="1" si="140"/>
        <v>-74859.542740662699</v>
      </c>
      <c r="AC296" s="58">
        <f t="shared" ca="1" si="140"/>
        <v>0</v>
      </c>
      <c r="AD296" s="58">
        <f t="shared" ca="1" si="140"/>
        <v>0</v>
      </c>
    </row>
    <row r="297" spans="1:30" s="51" customFormat="1" hidden="1" outlineLevel="1">
      <c r="A297" s="56"/>
      <c r="B297" s="112"/>
      <c r="C297" s="55"/>
      <c r="D297" s="55"/>
      <c r="E297" s="55"/>
      <c r="F297" s="52"/>
      <c r="G297" s="55" t="str">
        <f>$G$9</f>
        <v>BULKTRAN</v>
      </c>
      <c r="H297" s="58">
        <f t="shared" ref="H297:AD297" ca="1" si="141">+H271+H288</f>
        <v>-149882502.15533608</v>
      </c>
      <c r="I297" s="58">
        <f t="shared" ca="1" si="141"/>
        <v>-73829571.128838241</v>
      </c>
      <c r="J297" s="58">
        <f t="shared" ca="1" si="141"/>
        <v>-3649659.5104924398</v>
      </c>
      <c r="K297" s="58">
        <f t="shared" ca="1" si="141"/>
        <v>-13368493.62208128</v>
      </c>
      <c r="L297" s="58">
        <f t="shared" ca="1" si="141"/>
        <v>-420792.71575359249</v>
      </c>
      <c r="M297" s="58">
        <f t="shared" ca="1" si="141"/>
        <v>-39460.594417208129</v>
      </c>
      <c r="N297" s="58">
        <f t="shared" ca="1" si="141"/>
        <v>-13828746.932252079</v>
      </c>
      <c r="O297" s="58">
        <f t="shared" ca="1" si="141"/>
        <v>-10162134.765849693</v>
      </c>
      <c r="P297" s="58">
        <f t="shared" ca="1" si="141"/>
        <v>-1893501.7699852532</v>
      </c>
      <c r="Q297" s="58">
        <f t="shared" ca="1" si="141"/>
        <v>-855638.19285246998</v>
      </c>
      <c r="R297" s="58">
        <f t="shared" ca="1" si="141"/>
        <v>-38477.093092524206</v>
      </c>
      <c r="S297" s="58">
        <f t="shared" ca="1" si="141"/>
        <v>-12949751.821779942</v>
      </c>
      <c r="T297" s="58">
        <f t="shared" ca="1" si="141"/>
        <v>-354989.39604087628</v>
      </c>
      <c r="U297" s="58">
        <f t="shared" ca="1" si="141"/>
        <v>-5809340.982461418</v>
      </c>
      <c r="V297" s="58">
        <f t="shared" ca="1" si="141"/>
        <v>-30702530.325751644</v>
      </c>
      <c r="W297" s="58">
        <f t="shared" ca="1" si="141"/>
        <v>-5544368.1049898732</v>
      </c>
      <c r="X297" s="58">
        <f t="shared" ca="1" si="141"/>
        <v>-42411228.809243798</v>
      </c>
      <c r="Y297" s="58">
        <f t="shared" ca="1" si="141"/>
        <v>-3120775.4613117124</v>
      </c>
      <c r="Z297" s="58">
        <f t="shared" ca="1" si="141"/>
        <v>-52271.796074170517</v>
      </c>
      <c r="AA297" s="58">
        <f t="shared" ca="1" si="141"/>
        <v>-3173047.257385883</v>
      </c>
      <c r="AB297" s="58">
        <f t="shared" ca="1" si="141"/>
        <v>-40496.695343657164</v>
      </c>
      <c r="AC297" s="58">
        <f t="shared" ca="1" si="141"/>
        <v>0</v>
      </c>
      <c r="AD297" s="58">
        <f t="shared" ca="1" si="141"/>
        <v>0</v>
      </c>
    </row>
    <row r="298" spans="1:30" s="51" customFormat="1" hidden="1" outlineLevel="1">
      <c r="A298" s="56"/>
      <c r="B298" s="112"/>
      <c r="C298" s="55"/>
      <c r="D298" s="55"/>
      <c r="E298" s="55"/>
      <c r="F298" s="52"/>
      <c r="G298" s="55" t="str">
        <f>$G$10</f>
        <v>SUBTRAN</v>
      </c>
      <c r="H298" s="58">
        <f t="shared" ref="H298:AD298" ca="1" si="142">+H272+H289</f>
        <v>-35108312.65401715</v>
      </c>
      <c r="I298" s="58">
        <f t="shared" ca="1" si="142"/>
        <v>-17093094.034960464</v>
      </c>
      <c r="J298" s="58">
        <f t="shared" ca="1" si="142"/>
        <v>-824935.07854892057</v>
      </c>
      <c r="K298" s="58">
        <f t="shared" ca="1" si="142"/>
        <v>-3001073.4802441834</v>
      </c>
      <c r="L298" s="58">
        <f t="shared" ca="1" si="142"/>
        <v>-92700.336160698571</v>
      </c>
      <c r="M298" s="58">
        <f t="shared" ca="1" si="142"/>
        <v>-11545.336607298979</v>
      </c>
      <c r="N298" s="58">
        <f t="shared" ca="1" si="142"/>
        <v>-3105319.1530121812</v>
      </c>
      <c r="O298" s="58">
        <f t="shared" ca="1" si="142"/>
        <v>-2267357.9205479505</v>
      </c>
      <c r="P298" s="58">
        <f t="shared" ca="1" si="142"/>
        <v>-421499.19288358541</v>
      </c>
      <c r="Q298" s="58">
        <f t="shared" ca="1" si="142"/>
        <v>-250797.0420912079</v>
      </c>
      <c r="R298" s="58">
        <f t="shared" ca="1" si="142"/>
        <v>0</v>
      </c>
      <c r="S298" s="58">
        <f t="shared" ca="1" si="142"/>
        <v>-2939654.1555227442</v>
      </c>
      <c r="T298" s="58">
        <f t="shared" ca="1" si="142"/>
        <v>-79172.245411748794</v>
      </c>
      <c r="U298" s="58">
        <f t="shared" ca="1" si="142"/>
        <v>-1296094.8603611148</v>
      </c>
      <c r="V298" s="58">
        <f t="shared" ca="1" si="142"/>
        <v>-9029482.1682843752</v>
      </c>
      <c r="W298" s="58">
        <f t="shared" ca="1" si="142"/>
        <v>0</v>
      </c>
      <c r="X298" s="58">
        <f t="shared" ca="1" si="142"/>
        <v>-10404749.274057239</v>
      </c>
      <c r="Y298" s="58">
        <f t="shared" ca="1" si="142"/>
        <v>-682408.30604773981</v>
      </c>
      <c r="Z298" s="58">
        <f t="shared" ca="1" si="142"/>
        <v>-11375.765001514901</v>
      </c>
      <c r="AA298" s="58">
        <f t="shared" ca="1" si="142"/>
        <v>-693784.07104925474</v>
      </c>
      <c r="AB298" s="58">
        <f t="shared" ca="1" si="142"/>
        <v>-9112.6334875541233</v>
      </c>
      <c r="AC298" s="58">
        <f t="shared" ca="1" si="142"/>
        <v>-30984.901944347883</v>
      </c>
      <c r="AD298" s="58">
        <f t="shared" ca="1" si="142"/>
        <v>-6679.3514344521391</v>
      </c>
    </row>
    <row r="299" spans="1:30" s="51" customFormat="1" hidden="1" outlineLevel="1">
      <c r="A299" s="56"/>
      <c r="B299" s="112"/>
      <c r="C299" s="55"/>
      <c r="D299" s="55"/>
      <c r="E299" s="55"/>
      <c r="F299" s="52"/>
      <c r="G299" s="55" t="str">
        <f>$G$11</f>
        <v>DISTPRI</v>
      </c>
      <c r="H299" s="58">
        <f t="shared" ref="H299:AD299" ca="1" si="143">+H273+H290</f>
        <v>-134612440.34834996</v>
      </c>
      <c r="I299" s="58">
        <f t="shared" ca="1" si="143"/>
        <v>-89967235.176373929</v>
      </c>
      <c r="J299" s="58">
        <f t="shared" ca="1" si="143"/>
        <v>-4240820.6034235768</v>
      </c>
      <c r="K299" s="58">
        <f t="shared" ca="1" si="143"/>
        <v>-15398679.884446487</v>
      </c>
      <c r="L299" s="58">
        <f t="shared" ca="1" si="143"/>
        <v>-475899.33443693479</v>
      </c>
      <c r="M299" s="58">
        <f t="shared" ca="1" si="143"/>
        <v>0</v>
      </c>
      <c r="N299" s="58">
        <f t="shared" ca="1" si="143"/>
        <v>-15874579.218883421</v>
      </c>
      <c r="O299" s="58">
        <f t="shared" ca="1" si="143"/>
        <v>-11546318.454223284</v>
      </c>
      <c r="P299" s="58">
        <f t="shared" ca="1" si="143"/>
        <v>-2150502.5890972414</v>
      </c>
      <c r="Q299" s="58">
        <f t="shared" ca="1" si="143"/>
        <v>0</v>
      </c>
      <c r="R299" s="58">
        <f t="shared" ca="1" si="143"/>
        <v>0</v>
      </c>
      <c r="S299" s="58">
        <f t="shared" ca="1" si="143"/>
        <v>-13696821.043320525</v>
      </c>
      <c r="T299" s="58">
        <f t="shared" ca="1" si="143"/>
        <v>-411619.13743788475</v>
      </c>
      <c r="U299" s="58">
        <f t="shared" ca="1" si="143"/>
        <v>-6638485.2561124796</v>
      </c>
      <c r="V299" s="58">
        <f t="shared" ca="1" si="143"/>
        <v>0</v>
      </c>
      <c r="W299" s="58">
        <f t="shared" ca="1" si="143"/>
        <v>0</v>
      </c>
      <c r="X299" s="58">
        <f t="shared" ca="1" si="143"/>
        <v>-7050104.3935503643</v>
      </c>
      <c r="Y299" s="58">
        <f t="shared" ca="1" si="143"/>
        <v>-3481745.6321142544</v>
      </c>
      <c r="Z299" s="58">
        <f t="shared" ca="1" si="143"/>
        <v>-58089.146481197902</v>
      </c>
      <c r="AA299" s="58">
        <f t="shared" ca="1" si="143"/>
        <v>-3539834.7785954522</v>
      </c>
      <c r="AB299" s="58">
        <f t="shared" ca="1" si="143"/>
        <v>-47061.941940001452</v>
      </c>
      <c r="AC299" s="58">
        <f t="shared" ca="1" si="143"/>
        <v>-161227.67479091554</v>
      </c>
      <c r="AD299" s="58">
        <f t="shared" ca="1" si="143"/>
        <v>-34755.517471777152</v>
      </c>
    </row>
    <row r="300" spans="1:30" s="51" customFormat="1" hidden="1" outlineLevel="1">
      <c r="A300" s="56"/>
      <c r="B300" s="112"/>
      <c r="C300" s="55"/>
      <c r="D300" s="55"/>
      <c r="E300" s="55"/>
      <c r="F300" s="52"/>
      <c r="G300" s="55" t="str">
        <f>$G$12</f>
        <v>DISTSEC</v>
      </c>
      <c r="H300" s="58">
        <f t="shared" ref="H300:AD300" ca="1" si="144">+H274+H291</f>
        <v>-70272859.103137806</v>
      </c>
      <c r="I300" s="58">
        <f t="shared" ca="1" si="144"/>
        <v>-52543118.75976526</v>
      </c>
      <c r="J300" s="58">
        <f t="shared" ca="1" si="144"/>
        <v>-2533120.5013925545</v>
      </c>
      <c r="K300" s="58">
        <f t="shared" ca="1" si="144"/>
        <v>-7643480.1988240527</v>
      </c>
      <c r="L300" s="58">
        <f t="shared" ca="1" si="144"/>
        <v>0</v>
      </c>
      <c r="M300" s="58">
        <f t="shared" ca="1" si="144"/>
        <v>0</v>
      </c>
      <c r="N300" s="58">
        <f t="shared" ca="1" si="144"/>
        <v>-7643480.1988240527</v>
      </c>
      <c r="O300" s="58">
        <f t="shared" ca="1" si="144"/>
        <v>-4870455.3329350501</v>
      </c>
      <c r="P300" s="58">
        <f t="shared" ca="1" si="144"/>
        <v>0</v>
      </c>
      <c r="Q300" s="58">
        <f t="shared" ca="1" si="144"/>
        <v>0</v>
      </c>
      <c r="R300" s="58">
        <f t="shared" ca="1" si="144"/>
        <v>0</v>
      </c>
      <c r="S300" s="58">
        <f t="shared" ca="1" si="144"/>
        <v>-4870455.3329350501</v>
      </c>
      <c r="T300" s="58">
        <f t="shared" ca="1" si="144"/>
        <v>-131686.89463791842</v>
      </c>
      <c r="U300" s="58">
        <f t="shared" ca="1" si="144"/>
        <v>0</v>
      </c>
      <c r="V300" s="58">
        <f t="shared" ca="1" si="144"/>
        <v>0</v>
      </c>
      <c r="W300" s="58">
        <f t="shared" ca="1" si="144"/>
        <v>0</v>
      </c>
      <c r="X300" s="58">
        <f t="shared" ca="1" si="144"/>
        <v>-131686.89463791842</v>
      </c>
      <c r="Y300" s="58">
        <f t="shared" ca="1" si="144"/>
        <v>-1796438.6791930632</v>
      </c>
      <c r="Z300" s="58">
        <f t="shared" ca="1" si="144"/>
        <v>0</v>
      </c>
      <c r="AA300" s="58">
        <f t="shared" ca="1" si="144"/>
        <v>-1796438.6791930632</v>
      </c>
      <c r="AB300" s="58">
        <f t="shared" ca="1" si="144"/>
        <v>-18641.701963262494</v>
      </c>
      <c r="AC300" s="58">
        <f t="shared" ca="1" si="144"/>
        <v>-632957.48050646693</v>
      </c>
      <c r="AD300" s="58">
        <f t="shared" ca="1" si="144"/>
        <v>-102959.55392017288</v>
      </c>
    </row>
    <row r="301" spans="1:30" s="51" customFormat="1" hidden="1" outlineLevel="1">
      <c r="A301" s="56"/>
      <c r="B301" s="112"/>
      <c r="C301" s="55"/>
      <c r="D301" s="55"/>
      <c r="E301" s="55"/>
      <c r="F301" s="52"/>
      <c r="G301" s="55" t="str">
        <f>$G$13</f>
        <v>ENERGY</v>
      </c>
      <c r="H301" s="58">
        <f t="shared" ref="H301:AD301" ca="1" si="145">+H275+H292</f>
        <v>-2804728.7749608918</v>
      </c>
      <c r="I301" s="58">
        <f t="shared" ca="1" si="145"/>
        <v>-1052410.2129404468</v>
      </c>
      <c r="J301" s="58">
        <f t="shared" ca="1" si="145"/>
        <v>-68202.982257308977</v>
      </c>
      <c r="K301" s="58">
        <f t="shared" ca="1" si="145"/>
        <v>-228828.3989310108</v>
      </c>
      <c r="L301" s="58">
        <f t="shared" ca="1" si="145"/>
        <v>-7272.6860119035236</v>
      </c>
      <c r="M301" s="58">
        <f t="shared" ca="1" si="145"/>
        <v>-670.45663107099563</v>
      </c>
      <c r="N301" s="58">
        <f t="shared" ca="1" si="145"/>
        <v>-236771.54157398531</v>
      </c>
      <c r="O301" s="58">
        <f t="shared" ca="1" si="145"/>
        <v>-208626.04420727756</v>
      </c>
      <c r="P301" s="58">
        <f t="shared" ca="1" si="145"/>
        <v>-38675.254283405033</v>
      </c>
      <c r="Q301" s="58">
        <f t="shared" ca="1" si="145"/>
        <v>-17573.045617398595</v>
      </c>
      <c r="R301" s="58">
        <f t="shared" ca="1" si="145"/>
        <v>-814.23192406989233</v>
      </c>
      <c r="S301" s="58">
        <f t="shared" ca="1" si="145"/>
        <v>-265688.57603215106</v>
      </c>
      <c r="T301" s="58">
        <f t="shared" ca="1" si="145"/>
        <v>-7994.9453595854475</v>
      </c>
      <c r="U301" s="58">
        <f t="shared" ca="1" si="145"/>
        <v>-140379.26344967089</v>
      </c>
      <c r="V301" s="58">
        <f t="shared" ca="1" si="145"/>
        <v>-797015.17536402214</v>
      </c>
      <c r="W301" s="58">
        <f t="shared" ca="1" si="145"/>
        <v>-151212.43263791938</v>
      </c>
      <c r="X301" s="58">
        <f t="shared" ca="1" si="145"/>
        <v>-1096601.8168111979</v>
      </c>
      <c r="Y301" s="58">
        <f t="shared" ca="1" si="145"/>
        <v>-56523.08408856926</v>
      </c>
      <c r="Z301" s="58">
        <f t="shared" ca="1" si="145"/>
        <v>-920.10570243423126</v>
      </c>
      <c r="AA301" s="58">
        <f t="shared" ca="1" si="145"/>
        <v>-57443.18979100349</v>
      </c>
      <c r="AB301" s="58">
        <f t="shared" ca="1" si="145"/>
        <v>-1026.3038974081576</v>
      </c>
      <c r="AC301" s="58">
        <f t="shared" ca="1" si="145"/>
        <v>-22192.447477137139</v>
      </c>
      <c r="AD301" s="58">
        <f t="shared" ca="1" si="145"/>
        <v>-4391.7041802537724</v>
      </c>
    </row>
    <row r="302" spans="1:30" s="51" customFormat="1" hidden="1" outlineLevel="1">
      <c r="A302" s="56"/>
      <c r="B302" s="112"/>
      <c r="C302" s="55"/>
      <c r="D302" s="55"/>
      <c r="E302" s="55"/>
      <c r="F302" s="52"/>
      <c r="G302" s="55" t="str">
        <f>$G$14</f>
        <v>CUSTOMER</v>
      </c>
      <c r="H302" s="58">
        <f t="shared" ref="H302:AD302" ca="1" si="146">+H276+H293</f>
        <v>-34069782.043336265</v>
      </c>
      <c r="I302" s="58">
        <f t="shared" ca="1" si="146"/>
        <v>-16055369.361641081</v>
      </c>
      <c r="J302" s="58">
        <f t="shared" ca="1" si="146"/>
        <v>-4173892.0587120149</v>
      </c>
      <c r="K302" s="58">
        <f t="shared" ca="1" si="146"/>
        <v>-1185096.6134567698</v>
      </c>
      <c r="L302" s="58">
        <f t="shared" ca="1" si="146"/>
        <v>-379811.931742588</v>
      </c>
      <c r="M302" s="58">
        <f t="shared" ca="1" si="146"/>
        <v>-61638.440260634816</v>
      </c>
      <c r="N302" s="58">
        <f t="shared" ca="1" si="146"/>
        <v>-1626546.9854599927</v>
      </c>
      <c r="O302" s="58">
        <f t="shared" ca="1" si="146"/>
        <v>-334607.98743813275</v>
      </c>
      <c r="P302" s="58">
        <f t="shared" ca="1" si="146"/>
        <v>-98952.958902976534</v>
      </c>
      <c r="Q302" s="58">
        <f t="shared" ca="1" si="146"/>
        <v>-214731.02366500208</v>
      </c>
      <c r="R302" s="58">
        <f t="shared" ca="1" si="146"/>
        <v>-37731.469462291898</v>
      </c>
      <c r="S302" s="58">
        <f t="shared" ca="1" si="146"/>
        <v>-686023.43946840335</v>
      </c>
      <c r="T302" s="58">
        <f t="shared" ca="1" si="146"/>
        <v>-2303.2288322445493</v>
      </c>
      <c r="U302" s="58">
        <f t="shared" ca="1" si="146"/>
        <v>-58708.444266841252</v>
      </c>
      <c r="V302" s="58">
        <f t="shared" ca="1" si="146"/>
        <v>-315786.09758822789</v>
      </c>
      <c r="W302" s="58">
        <f t="shared" ca="1" si="146"/>
        <v>-56597.981793311541</v>
      </c>
      <c r="X302" s="58">
        <f t="shared" ca="1" si="146"/>
        <v>-433395.75248062523</v>
      </c>
      <c r="Y302" s="58">
        <f t="shared" ca="1" si="146"/>
        <v>-92617.746746639852</v>
      </c>
      <c r="Z302" s="58">
        <f t="shared" ca="1" si="146"/>
        <v>-1676.916150169568</v>
      </c>
      <c r="AA302" s="58">
        <f t="shared" ca="1" si="146"/>
        <v>-94294.662896809416</v>
      </c>
      <c r="AB302" s="58">
        <f t="shared" ca="1" si="146"/>
        <v>-1747.298812548398</v>
      </c>
      <c r="AC302" s="58">
        <f t="shared" ca="1" si="146"/>
        <v>-9793297.6289895251</v>
      </c>
      <c r="AD302" s="58">
        <f t="shared" ca="1" si="146"/>
        <v>-1205214.8548752679</v>
      </c>
    </row>
    <row r="303" spans="1:30" s="51" customFormat="1" collapsed="1">
      <c r="A303" s="56"/>
      <c r="B303" s="112" t="s">
        <v>379</v>
      </c>
      <c r="C303" s="55"/>
      <c r="D303" s="55"/>
      <c r="E303" s="58">
        <f>+E277+E294</f>
        <v>-764544392</v>
      </c>
      <c r="F303" s="52"/>
      <c r="G303" s="55" t="str">
        <f>$G$15</f>
        <v>TOTAL</v>
      </c>
      <c r="H303" s="58">
        <f t="shared" ref="H303:AD303" ca="1" si="147">+H277+H294</f>
        <v>-764544392.00000012</v>
      </c>
      <c r="I303" s="58">
        <f t="shared" ca="1" si="147"/>
        <v>-438086089.32941484</v>
      </c>
      <c r="J303" s="58">
        <f t="shared" ca="1" si="147"/>
        <v>-24120504.015619986</v>
      </c>
      <c r="K303" s="58">
        <f t="shared" ca="1" si="147"/>
        <v>-69254932.66425395</v>
      </c>
      <c r="L303" s="58">
        <f t="shared" ca="1" si="147"/>
        <v>-2086833.9650692821</v>
      </c>
      <c r="M303" s="58">
        <f t="shared" ca="1" si="147"/>
        <v>-204758.89601099427</v>
      </c>
      <c r="N303" s="58">
        <f t="shared" ca="1" si="147"/>
        <v>-71546525.525334239</v>
      </c>
      <c r="O303" s="58">
        <f t="shared" ca="1" si="147"/>
        <v>-51016038.423475243</v>
      </c>
      <c r="P303" s="58">
        <f t="shared" ca="1" si="147"/>
        <v>-8517576.2212883569</v>
      </c>
      <c r="Q303" s="58">
        <f t="shared" ca="1" si="147"/>
        <v>-2852818.7832659036</v>
      </c>
      <c r="R303" s="58">
        <f t="shared" ca="1" si="147"/>
        <v>-109646.24742060064</v>
      </c>
      <c r="S303" s="58">
        <f t="shared" ca="1" si="147"/>
        <v>-62496079.675450101</v>
      </c>
      <c r="T303" s="58">
        <f t="shared" ca="1" si="147"/>
        <v>-1674487.3829530813</v>
      </c>
      <c r="U303" s="58">
        <f t="shared" ca="1" si="147"/>
        <v>-24876809.435222343</v>
      </c>
      <c r="V303" s="58">
        <f t="shared" ca="1" si="147"/>
        <v>-100141042.79014863</v>
      </c>
      <c r="W303" s="58">
        <f t="shared" ca="1" si="147"/>
        <v>-13553940.920996821</v>
      </c>
      <c r="X303" s="58">
        <f t="shared" ca="1" si="147"/>
        <v>-140246280.5293209</v>
      </c>
      <c r="Y303" s="58">
        <f t="shared" ca="1" si="147"/>
        <v>-15604478.282353099</v>
      </c>
      <c r="Z303" s="58">
        <f t="shared" ca="1" si="147"/>
        <v>-256827.40873143249</v>
      </c>
      <c r="AA303" s="58">
        <f t="shared" ca="1" si="147"/>
        <v>-15861305.69108453</v>
      </c>
      <c r="AB303" s="58">
        <f t="shared" ca="1" si="147"/>
        <v>-192946.1181850945</v>
      </c>
      <c r="AC303" s="58">
        <f t="shared" ca="1" si="147"/>
        <v>-10640660.133708391</v>
      </c>
      <c r="AD303" s="58">
        <f t="shared" ca="1" si="147"/>
        <v>-1354000.981881924</v>
      </c>
    </row>
    <row r="304" spans="1:30">
      <c r="D304" s="7"/>
      <c r="E304" s="55"/>
      <c r="F304" s="60"/>
      <c r="G304" s="7"/>
      <c r="H304" s="4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hidden="1" outlineLevel="1">
      <c r="E305" s="11"/>
      <c r="F305" s="11"/>
      <c r="G305" s="55" t="str">
        <f>$G$8</f>
        <v>PRODUCTION</v>
      </c>
      <c r="H305" s="53">
        <f t="shared" ref="H305:AD305" ca="1" si="148">+H210+H296</f>
        <v>524214321.72073072</v>
      </c>
      <c r="I305" s="53">
        <f t="shared" ca="1" si="148"/>
        <v>291047191.98565412</v>
      </c>
      <c r="J305" s="53">
        <f t="shared" ca="1" si="148"/>
        <v>13392500.429076033</v>
      </c>
      <c r="K305" s="53">
        <f t="shared" ca="1" si="148"/>
        <v>44118741.776918918</v>
      </c>
      <c r="L305" s="53">
        <f t="shared" ca="1" si="148"/>
        <v>1102386.511940452</v>
      </c>
      <c r="M305" s="53">
        <f t="shared" ca="1" si="148"/>
        <v>141909.9309281235</v>
      </c>
      <c r="N305" s="53">
        <f t="shared" ca="1" si="148"/>
        <v>45363038.219787508</v>
      </c>
      <c r="O305" s="53">
        <f t="shared" ca="1" si="148"/>
        <v>33561723.205661178</v>
      </c>
      <c r="P305" s="53">
        <f t="shared" ca="1" si="148"/>
        <v>6074735.6713882107</v>
      </c>
      <c r="Q305" s="53">
        <f t="shared" ca="1" si="148"/>
        <v>2349664.8691036617</v>
      </c>
      <c r="R305" s="53">
        <f t="shared" ca="1" si="148"/>
        <v>50627.580881430833</v>
      </c>
      <c r="S305" s="53">
        <f t="shared" ca="1" si="148"/>
        <v>42036751.327034473</v>
      </c>
      <c r="T305" s="53">
        <f t="shared" ca="1" si="148"/>
        <v>1065707.242275526</v>
      </c>
      <c r="U305" s="53">
        <f t="shared" ca="1" si="148"/>
        <v>16967911.908447862</v>
      </c>
      <c r="V305" s="53">
        <f t="shared" ca="1" si="148"/>
        <v>92020444.193854675</v>
      </c>
      <c r="W305" s="53">
        <f t="shared" ca="1" si="148"/>
        <v>12107374.339226548</v>
      </c>
      <c r="X305" s="53">
        <f t="shared" ca="1" si="148"/>
        <v>122161437.68380463</v>
      </c>
      <c r="Y305" s="53">
        <f t="shared" ca="1" si="148"/>
        <v>9891615.4134977534</v>
      </c>
      <c r="Z305" s="53">
        <f t="shared" ca="1" si="148"/>
        <v>205613.87165651732</v>
      </c>
      <c r="AA305" s="53">
        <f t="shared" ca="1" si="148"/>
        <v>10097229.285154268</v>
      </c>
      <c r="AB305" s="53">
        <f t="shared" ca="1" si="148"/>
        <v>116172.79021999909</v>
      </c>
      <c r="AC305" s="53">
        <f t="shared" ca="1" si="148"/>
        <v>0</v>
      </c>
      <c r="AD305" s="53">
        <f t="shared" ca="1" si="148"/>
        <v>0</v>
      </c>
    </row>
    <row r="306" spans="1:30" hidden="1" outlineLevel="1">
      <c r="E306" s="11"/>
      <c r="F306" s="11"/>
      <c r="G306" s="55" t="str">
        <f>$G$9</f>
        <v>BULKTRAN</v>
      </c>
      <c r="H306" s="53">
        <f t="shared" ref="H306:AD306" ca="1" si="149">+H211+H297</f>
        <v>307000763.85621554</v>
      </c>
      <c r="I306" s="53">
        <f t="shared" ca="1" si="149"/>
        <v>151223354.33284724</v>
      </c>
      <c r="J306" s="53">
        <f t="shared" ca="1" si="149"/>
        <v>7475510.7595886271</v>
      </c>
      <c r="K306" s="53">
        <f t="shared" ca="1" si="149"/>
        <v>27382367.484981187</v>
      </c>
      <c r="L306" s="53">
        <f t="shared" ca="1" si="149"/>
        <v>861899.71013160748</v>
      </c>
      <c r="M306" s="53">
        <f t="shared" ca="1" si="149"/>
        <v>80826.196881527809</v>
      </c>
      <c r="N306" s="53">
        <f t="shared" ca="1" si="149"/>
        <v>28325093.39199432</v>
      </c>
      <c r="O306" s="53">
        <f t="shared" ca="1" si="149"/>
        <v>20814858.910564221</v>
      </c>
      <c r="P306" s="53">
        <f t="shared" ca="1" si="149"/>
        <v>3878414.6340585565</v>
      </c>
      <c r="Q306" s="53">
        <f t="shared" ca="1" si="149"/>
        <v>1752583.3570487141</v>
      </c>
      <c r="R306" s="53">
        <f t="shared" ca="1" si="149"/>
        <v>78811.714513074636</v>
      </c>
      <c r="S306" s="53">
        <f t="shared" ca="1" si="149"/>
        <v>26524668.61618457</v>
      </c>
      <c r="T306" s="53">
        <f t="shared" ca="1" si="149"/>
        <v>727116.33565109677</v>
      </c>
      <c r="U306" s="53">
        <f t="shared" ca="1" si="149"/>
        <v>11899134.945508897</v>
      </c>
      <c r="V306" s="53">
        <f t="shared" ca="1" si="149"/>
        <v>62887262.534193039</v>
      </c>
      <c r="W306" s="53">
        <f t="shared" ca="1" si="149"/>
        <v>11356397.303588314</v>
      </c>
      <c r="X306" s="53">
        <f t="shared" ca="1" si="149"/>
        <v>86869911.118941382</v>
      </c>
      <c r="Y306" s="53">
        <f t="shared" ca="1" si="149"/>
        <v>6392210.1424053367</v>
      </c>
      <c r="Z306" s="53">
        <f t="shared" ca="1" si="149"/>
        <v>107067.07649085876</v>
      </c>
      <c r="AA306" s="53">
        <f t="shared" ca="1" si="149"/>
        <v>6499277.2188961953</v>
      </c>
      <c r="AB306" s="53">
        <f t="shared" ca="1" si="149"/>
        <v>82948.417763070916</v>
      </c>
      <c r="AC306" s="53">
        <f t="shared" ca="1" si="149"/>
        <v>0</v>
      </c>
      <c r="AD306" s="53">
        <f t="shared" ca="1" si="149"/>
        <v>0</v>
      </c>
    </row>
    <row r="307" spans="1:30" hidden="1" outlineLevel="1">
      <c r="E307" s="11"/>
      <c r="F307" s="11"/>
      <c r="G307" s="55" t="str">
        <f>$G$10</f>
        <v>SUBTRAN</v>
      </c>
      <c r="H307" s="53">
        <f t="shared" ref="H307:AD307" ca="1" si="150">+H212+H298</f>
        <v>65255224.614840657</v>
      </c>
      <c r="I307" s="53">
        <f t="shared" ca="1" si="150"/>
        <v>31770643.653713457</v>
      </c>
      <c r="J307" s="53">
        <f t="shared" ca="1" si="150"/>
        <v>1533292.8236644135</v>
      </c>
      <c r="K307" s="53">
        <f t="shared" ca="1" si="150"/>
        <v>5578044.3215509504</v>
      </c>
      <c r="L307" s="53">
        <f t="shared" ca="1" si="150"/>
        <v>172300.54083346733</v>
      </c>
      <c r="M307" s="53">
        <f t="shared" ca="1" si="150"/>
        <v>21459.12112005282</v>
      </c>
      <c r="N307" s="53">
        <f t="shared" ca="1" si="150"/>
        <v>5771803.9835044704</v>
      </c>
      <c r="O307" s="53">
        <f t="shared" ca="1" si="150"/>
        <v>4214299.6687328722</v>
      </c>
      <c r="P307" s="53">
        <f t="shared" ca="1" si="150"/>
        <v>783433.39304417535</v>
      </c>
      <c r="Q307" s="53">
        <f t="shared" ca="1" si="150"/>
        <v>466152.20377236814</v>
      </c>
      <c r="R307" s="53">
        <f t="shared" ca="1" si="150"/>
        <v>0</v>
      </c>
      <c r="S307" s="53">
        <f t="shared" ca="1" si="150"/>
        <v>5463885.2655494148</v>
      </c>
      <c r="T307" s="53">
        <f t="shared" ca="1" si="150"/>
        <v>147156.10825613994</v>
      </c>
      <c r="U307" s="53">
        <f t="shared" ca="1" si="150"/>
        <v>2409029.5101472968</v>
      </c>
      <c r="V307" s="53">
        <f t="shared" ca="1" si="150"/>
        <v>16782945.191747222</v>
      </c>
      <c r="W307" s="53">
        <f t="shared" ca="1" si="150"/>
        <v>0</v>
      </c>
      <c r="X307" s="53">
        <f t="shared" ca="1" si="150"/>
        <v>19339130.810150657</v>
      </c>
      <c r="Y307" s="53">
        <f t="shared" ca="1" si="150"/>
        <v>1268380.7316237655</v>
      </c>
      <c r="Z307" s="53">
        <f t="shared" ca="1" si="150"/>
        <v>21143.941255592057</v>
      </c>
      <c r="AA307" s="53">
        <f t="shared" ca="1" si="150"/>
        <v>1289524.6728793578</v>
      </c>
      <c r="AB307" s="53">
        <f t="shared" ca="1" si="150"/>
        <v>16937.497137021266</v>
      </c>
      <c r="AC307" s="53">
        <f t="shared" ca="1" si="150"/>
        <v>57591.111141477239</v>
      </c>
      <c r="AD307" s="53">
        <f t="shared" ca="1" si="150"/>
        <v>12414.797100388711</v>
      </c>
    </row>
    <row r="308" spans="1:30" hidden="1" outlineLevel="1">
      <c r="E308" s="11"/>
      <c r="F308" s="11"/>
      <c r="G308" s="55" t="str">
        <f>$G$11</f>
        <v>DISTPRI</v>
      </c>
      <c r="H308" s="53">
        <f t="shared" ref="H308:AD308" ca="1" si="151">+H213+H299</f>
        <v>325887319.99701476</v>
      </c>
      <c r="I308" s="53">
        <f t="shared" ca="1" si="151"/>
        <v>217804395.22006664</v>
      </c>
      <c r="J308" s="53">
        <f t="shared" ca="1" si="151"/>
        <v>10266730.604254834</v>
      </c>
      <c r="K308" s="53">
        <f t="shared" ca="1" si="151"/>
        <v>37279128.927816957</v>
      </c>
      <c r="L308" s="53">
        <f t="shared" ca="1" si="151"/>
        <v>1152119.0633397265</v>
      </c>
      <c r="M308" s="53">
        <f t="shared" ca="1" si="151"/>
        <v>0</v>
      </c>
      <c r="N308" s="53">
        <f t="shared" ca="1" si="151"/>
        <v>38431247.991156682</v>
      </c>
      <c r="O308" s="53">
        <f t="shared" ca="1" si="151"/>
        <v>27952830.861260176</v>
      </c>
      <c r="P308" s="53">
        <f t="shared" ca="1" si="151"/>
        <v>5206216.6289679911</v>
      </c>
      <c r="Q308" s="53">
        <f t="shared" ca="1" si="151"/>
        <v>0</v>
      </c>
      <c r="R308" s="53">
        <f t="shared" ca="1" si="151"/>
        <v>0</v>
      </c>
      <c r="S308" s="53">
        <f t="shared" ca="1" si="151"/>
        <v>33159047.490228172</v>
      </c>
      <c r="T308" s="53">
        <f t="shared" ca="1" si="151"/>
        <v>996501.19418371771</v>
      </c>
      <c r="U308" s="53">
        <f t="shared" ca="1" si="151"/>
        <v>16071309.333340611</v>
      </c>
      <c r="V308" s="53">
        <f t="shared" ca="1" si="151"/>
        <v>0</v>
      </c>
      <c r="W308" s="53">
        <f t="shared" ca="1" si="151"/>
        <v>0</v>
      </c>
      <c r="X308" s="53">
        <f t="shared" ca="1" si="151"/>
        <v>17067810.527524322</v>
      </c>
      <c r="Y308" s="53">
        <f t="shared" ca="1" si="151"/>
        <v>8429063.0942040943</v>
      </c>
      <c r="Z308" s="53">
        <f t="shared" ca="1" si="151"/>
        <v>140629.76808594537</v>
      </c>
      <c r="AA308" s="53">
        <f t="shared" ca="1" si="151"/>
        <v>8569692.8622900397</v>
      </c>
      <c r="AB308" s="53">
        <f t="shared" ca="1" si="151"/>
        <v>113933.67576572712</v>
      </c>
      <c r="AC308" s="53">
        <f t="shared" ca="1" si="151"/>
        <v>390320.94441638119</v>
      </c>
      <c r="AD308" s="53">
        <f t="shared" ca="1" si="151"/>
        <v>84140.681312042754</v>
      </c>
    </row>
    <row r="309" spans="1:30" hidden="1" outlineLevel="1">
      <c r="E309" s="11"/>
      <c r="F309" s="11"/>
      <c r="G309" s="55" t="str">
        <f>$G$12</f>
        <v>DISTSEC</v>
      </c>
      <c r="H309" s="53">
        <f t="shared" ref="H309:AD309" ca="1" si="152">+H214+H300</f>
        <v>166693542.44055593</v>
      </c>
      <c r="I309" s="53">
        <f t="shared" ca="1" si="152"/>
        <v>124637003.65578288</v>
      </c>
      <c r="J309" s="53">
        <f t="shared" ca="1" si="152"/>
        <v>6008789.6692261901</v>
      </c>
      <c r="K309" s="53">
        <f t="shared" ca="1" si="152"/>
        <v>18131022.519607924</v>
      </c>
      <c r="L309" s="53">
        <f t="shared" ca="1" si="152"/>
        <v>0</v>
      </c>
      <c r="M309" s="53">
        <f t="shared" ca="1" si="152"/>
        <v>0</v>
      </c>
      <c r="N309" s="53">
        <f t="shared" ca="1" si="152"/>
        <v>18131022.519607924</v>
      </c>
      <c r="O309" s="53">
        <f t="shared" ca="1" si="152"/>
        <v>11553158.119749667</v>
      </c>
      <c r="P309" s="53">
        <f t="shared" ca="1" si="152"/>
        <v>0</v>
      </c>
      <c r="Q309" s="53">
        <f t="shared" ca="1" si="152"/>
        <v>0</v>
      </c>
      <c r="R309" s="53">
        <f t="shared" ca="1" si="152"/>
        <v>0</v>
      </c>
      <c r="S309" s="53">
        <f t="shared" ca="1" si="152"/>
        <v>11553158.119749667</v>
      </c>
      <c r="T309" s="53">
        <f t="shared" ca="1" si="152"/>
        <v>312373.15857567999</v>
      </c>
      <c r="U309" s="53">
        <f t="shared" ca="1" si="152"/>
        <v>0</v>
      </c>
      <c r="V309" s="53">
        <f t="shared" ca="1" si="152"/>
        <v>0</v>
      </c>
      <c r="W309" s="53">
        <f t="shared" ca="1" si="152"/>
        <v>0</v>
      </c>
      <c r="X309" s="53">
        <f t="shared" ca="1" si="152"/>
        <v>312373.15857567999</v>
      </c>
      <c r="Y309" s="53">
        <f t="shared" ca="1" si="152"/>
        <v>4261314.1265879422</v>
      </c>
      <c r="Z309" s="53">
        <f t="shared" ca="1" si="152"/>
        <v>0</v>
      </c>
      <c r="AA309" s="53">
        <f t="shared" ca="1" si="152"/>
        <v>4261314.1265879422</v>
      </c>
      <c r="AB309" s="53">
        <f t="shared" ca="1" si="152"/>
        <v>44219.793772963756</v>
      </c>
      <c r="AC309" s="53">
        <f t="shared" ca="1" si="152"/>
        <v>1501432.074722016</v>
      </c>
      <c r="AD309" s="53">
        <f t="shared" ca="1" si="152"/>
        <v>244229.32253067676</v>
      </c>
    </row>
    <row r="310" spans="1:30" hidden="1" outlineLevel="1">
      <c r="E310" s="11"/>
      <c r="F310" s="11"/>
      <c r="G310" s="55" t="str">
        <f>$G$13</f>
        <v>ENERGY</v>
      </c>
      <c r="H310" s="53">
        <f t="shared" ref="H310:AD310" ca="1" si="153">+H215+H301</f>
        <v>4478879.3005392775</v>
      </c>
      <c r="I310" s="53">
        <f t="shared" ca="1" si="153"/>
        <v>1680596.8407696837</v>
      </c>
      <c r="J310" s="53">
        <f t="shared" ca="1" si="153"/>
        <v>108913.53495368482</v>
      </c>
      <c r="K310" s="53">
        <f t="shared" ca="1" si="153"/>
        <v>365416.71640315343</v>
      </c>
      <c r="L310" s="53">
        <f t="shared" ca="1" si="153"/>
        <v>11613.772828529713</v>
      </c>
      <c r="M310" s="53">
        <f t="shared" ca="1" si="153"/>
        <v>1070.6540873475553</v>
      </c>
      <c r="N310" s="53">
        <f t="shared" ca="1" si="153"/>
        <v>378101.1433190307</v>
      </c>
      <c r="O310" s="53">
        <f t="shared" ca="1" si="153"/>
        <v>333155.51909877511</v>
      </c>
      <c r="P310" s="53">
        <f t="shared" ca="1" si="153"/>
        <v>61760.622773747928</v>
      </c>
      <c r="Q310" s="53">
        <f t="shared" ca="1" si="153"/>
        <v>28062.446168006558</v>
      </c>
      <c r="R310" s="53">
        <f t="shared" ca="1" si="153"/>
        <v>1300.2492587204831</v>
      </c>
      <c r="S310" s="53">
        <f t="shared" ca="1" si="153"/>
        <v>424278.83729925012</v>
      </c>
      <c r="T310" s="53">
        <f t="shared" ca="1" si="153"/>
        <v>12767.150820310282</v>
      </c>
      <c r="U310" s="53">
        <f t="shared" ca="1" si="153"/>
        <v>224172.04219628961</v>
      </c>
      <c r="V310" s="53">
        <f t="shared" ca="1" si="153"/>
        <v>1272755.7840965835</v>
      </c>
      <c r="W310" s="53">
        <f t="shared" ca="1" si="153"/>
        <v>241471.56066297716</v>
      </c>
      <c r="X310" s="53">
        <f t="shared" ca="1" si="153"/>
        <v>1751166.5377761605</v>
      </c>
      <c r="Y310" s="53">
        <f t="shared" ca="1" si="153"/>
        <v>90261.8725871145</v>
      </c>
      <c r="Z310" s="53">
        <f t="shared" ca="1" si="153"/>
        <v>1469.3193943497413</v>
      </c>
      <c r="AA310" s="53">
        <f t="shared" ca="1" si="153"/>
        <v>91731.191981464232</v>
      </c>
      <c r="AB310" s="53">
        <f t="shared" ca="1" si="153"/>
        <v>1638.9075917789148</v>
      </c>
      <c r="AC310" s="53">
        <f t="shared" ca="1" si="153"/>
        <v>35439.182041778913</v>
      </c>
      <c r="AD310" s="53">
        <f t="shared" ca="1" si="153"/>
        <v>7013.1248064457495</v>
      </c>
    </row>
    <row r="311" spans="1:30" hidden="1" outlineLevel="1">
      <c r="E311" s="11"/>
      <c r="F311" s="11"/>
      <c r="G311" s="55" t="str">
        <f>$G$14</f>
        <v>CUSTOMER</v>
      </c>
      <c r="H311" s="53">
        <f t="shared" ref="H311:AD311" ca="1" si="154">+H216+H302</f>
        <v>80002521.76010263</v>
      </c>
      <c r="I311" s="53">
        <f t="shared" ca="1" si="154"/>
        <v>37289249.322963163</v>
      </c>
      <c r="J311" s="53">
        <f t="shared" ca="1" si="154"/>
        <v>9801514.8080355544</v>
      </c>
      <c r="K311" s="53">
        <f t="shared" ca="1" si="154"/>
        <v>2782120.815936021</v>
      </c>
      <c r="L311" s="53">
        <f t="shared" ca="1" si="154"/>
        <v>900783.91852197098</v>
      </c>
      <c r="M311" s="53">
        <f t="shared" ca="1" si="154"/>
        <v>146228.05572591469</v>
      </c>
      <c r="N311" s="53">
        <f t="shared" ca="1" si="154"/>
        <v>3829132.7901839064</v>
      </c>
      <c r="O311" s="53">
        <f t="shared" ca="1" si="154"/>
        <v>791230.53156300145</v>
      </c>
      <c r="P311" s="53">
        <f t="shared" ca="1" si="154"/>
        <v>234421.81163980369</v>
      </c>
      <c r="Q311" s="53">
        <f t="shared" ca="1" si="154"/>
        <v>509437.97262959846</v>
      </c>
      <c r="R311" s="53">
        <f t="shared" ca="1" si="154"/>
        <v>89522.362183081714</v>
      </c>
      <c r="S311" s="53">
        <f t="shared" ca="1" si="154"/>
        <v>1624612.6780154854</v>
      </c>
      <c r="T311" s="53">
        <f t="shared" ca="1" si="154"/>
        <v>5445.5341759935727</v>
      </c>
      <c r="U311" s="53">
        <f t="shared" ca="1" si="154"/>
        <v>139075.82763334777</v>
      </c>
      <c r="V311" s="53">
        <f t="shared" ca="1" si="154"/>
        <v>749181.5924406196</v>
      </c>
      <c r="W311" s="53">
        <f t="shared" ca="1" si="154"/>
        <v>134284.87500383658</v>
      </c>
      <c r="X311" s="53">
        <f t="shared" ca="1" si="154"/>
        <v>1027987.8292537974</v>
      </c>
      <c r="Y311" s="53">
        <f t="shared" ca="1" si="154"/>
        <v>219042.89384260646</v>
      </c>
      <c r="Z311" s="53">
        <f t="shared" ca="1" si="154"/>
        <v>3972.8323450828984</v>
      </c>
      <c r="AA311" s="53">
        <f t="shared" ca="1" si="154"/>
        <v>223015.72618768935</v>
      </c>
      <c r="AB311" s="53">
        <f t="shared" ca="1" si="154"/>
        <v>4103.0772951525114</v>
      </c>
      <c r="AC311" s="53">
        <f t="shared" ca="1" si="154"/>
        <v>23349787.532031126</v>
      </c>
      <c r="AD311" s="53">
        <f t="shared" ca="1" si="154"/>
        <v>2853117.9961367715</v>
      </c>
    </row>
    <row r="312" spans="1:30" s="55" customFormat="1" collapsed="1">
      <c r="A312" s="56"/>
      <c r="B312" s="112" t="s">
        <v>140</v>
      </c>
      <c r="E312" s="60">
        <f>+E217+E303</f>
        <v>1473532573.6900001</v>
      </c>
      <c r="F312" s="58"/>
      <c r="G312" s="55" t="str">
        <f>$G$15</f>
        <v>TOTAL</v>
      </c>
      <c r="H312" s="60">
        <f t="shared" ref="H312:AD312" ca="1" si="155">+H217+H303</f>
        <v>1473532573.6900001</v>
      </c>
      <c r="I312" s="60">
        <f t="shared" ca="1" si="155"/>
        <v>855452435.01179719</v>
      </c>
      <c r="J312" s="60">
        <f t="shared" ca="1" si="155"/>
        <v>48587252.628799327</v>
      </c>
      <c r="K312" s="60">
        <f t="shared" ca="1" si="155"/>
        <v>135636842.56321511</v>
      </c>
      <c r="L312" s="60">
        <f t="shared" ca="1" si="155"/>
        <v>4201103.5175957549</v>
      </c>
      <c r="M312" s="60">
        <f t="shared" ca="1" si="155"/>
        <v>391493.95874296635</v>
      </c>
      <c r="N312" s="60">
        <f t="shared" ca="1" si="155"/>
        <v>140229440.03955382</v>
      </c>
      <c r="O312" s="60">
        <f t="shared" ca="1" si="155"/>
        <v>99221256.816629916</v>
      </c>
      <c r="P312" s="60">
        <f t="shared" ca="1" si="155"/>
        <v>16238982.761872485</v>
      </c>
      <c r="Q312" s="60">
        <f t="shared" ca="1" si="155"/>
        <v>5105900.8487223489</v>
      </c>
      <c r="R312" s="60">
        <f t="shared" ca="1" si="155"/>
        <v>220261.90683630769</v>
      </c>
      <c r="S312" s="60">
        <f t="shared" ca="1" si="155"/>
        <v>120786402.33406104</v>
      </c>
      <c r="T312" s="60">
        <f t="shared" ca="1" si="155"/>
        <v>3267066.7239384642</v>
      </c>
      <c r="U312" s="60">
        <f t="shared" ca="1" si="155"/>
        <v>47710633.567274302</v>
      </c>
      <c r="V312" s="60">
        <f t="shared" ca="1" si="155"/>
        <v>173712589.29633218</v>
      </c>
      <c r="W312" s="60">
        <f t="shared" ca="1" si="155"/>
        <v>23839528.078481674</v>
      </c>
      <c r="X312" s="60">
        <f t="shared" ca="1" si="155"/>
        <v>248529817.66602659</v>
      </c>
      <c r="Y312" s="60">
        <f t="shared" ca="1" si="155"/>
        <v>30551888.274748612</v>
      </c>
      <c r="Z312" s="60">
        <f t="shared" ca="1" si="155"/>
        <v>479896.80922834622</v>
      </c>
      <c r="AA312" s="60">
        <f t="shared" ca="1" si="155"/>
        <v>31031785.083976958</v>
      </c>
      <c r="AB312" s="60">
        <f t="shared" ca="1" si="155"/>
        <v>379954.15954571363</v>
      </c>
      <c r="AC312" s="60">
        <f t="shared" ca="1" si="155"/>
        <v>25334570.844352778</v>
      </c>
      <c r="AD312" s="60">
        <f t="shared" ca="1" si="155"/>
        <v>3200915.9218863249</v>
      </c>
    </row>
    <row r="313" spans="1:30"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hidden="1" outlineLevel="1">
      <c r="D314" s="7"/>
      <c r="E314" s="7"/>
      <c r="F314" s="52" t="str">
        <f>F321</f>
        <v>RB_GUP_EPIS_T</v>
      </c>
      <c r="G314" s="55" t="str">
        <f>$G$8</f>
        <v>PRODUCTION</v>
      </c>
      <c r="H314" s="4">
        <f t="shared" ref="H314:H321" si="156">SUBTOTAL(9,I314:AD314)</f>
        <v>0</v>
      </c>
      <c r="I314" s="5">
        <f>VLOOKUP(CONCATENATE($F314," ",$G314),AllocFactorMatrix,(I$4+1),FALSE)*$E321</f>
        <v>0</v>
      </c>
      <c r="J314" s="5">
        <f>VLOOKUP(CONCATENATE($F314," ",$G314),AllocFactorMatrix,(J$4+1),FALSE)*$E321</f>
        <v>0</v>
      </c>
      <c r="K314" s="5">
        <f>VLOOKUP(CONCATENATE($F314," ",$G314),AllocFactorMatrix,(K$4+1),FALSE)*$E321</f>
        <v>0</v>
      </c>
      <c r="L314" s="5">
        <f>VLOOKUP(CONCATENATE($F314," ",$G314),AllocFactorMatrix,(L$4+1),FALSE)*$E321</f>
        <v>0</v>
      </c>
      <c r="M314" s="5">
        <f>VLOOKUP(CONCATENATE($F314," ",$G314),AllocFactorMatrix,(M$4+1),FALSE)*$E321</f>
        <v>0</v>
      </c>
      <c r="N314" s="5">
        <f t="shared" ref="N314:N321" si="157">SUBTOTAL(9,K314:M314)</f>
        <v>0</v>
      </c>
      <c r="O314" s="5">
        <f>VLOOKUP(CONCATENATE($F314," ",$G314),AllocFactorMatrix,(O$4+1),FALSE)*$E321</f>
        <v>0</v>
      </c>
      <c r="P314" s="5">
        <f>VLOOKUP(CONCATENATE($F314," ",$G314),AllocFactorMatrix,(P$4+1),FALSE)*$E321</f>
        <v>0</v>
      </c>
      <c r="Q314" s="5">
        <f>VLOOKUP(CONCATENATE($F314," ",$G314),AllocFactorMatrix,(Q$4+1),FALSE)*$E321</f>
        <v>0</v>
      </c>
      <c r="R314" s="5">
        <f>VLOOKUP(CONCATENATE($F314," ",$G314),AllocFactorMatrix,(R$4+1),FALSE)*$E321</f>
        <v>0</v>
      </c>
      <c r="S314" s="5">
        <f t="shared" ref="S314:S321" si="158">SUBTOTAL(9,O314:R314)</f>
        <v>0</v>
      </c>
      <c r="T314" s="5">
        <f>VLOOKUP(CONCATENATE($F314," ",$G314),AllocFactorMatrix,(T$4+1),FALSE)*$E321</f>
        <v>0</v>
      </c>
      <c r="U314" s="5">
        <f>VLOOKUP(CONCATENATE($F314," ",$G314),AllocFactorMatrix,(U$4+1),FALSE)*$E321</f>
        <v>0</v>
      </c>
      <c r="V314" s="5">
        <f>VLOOKUP(CONCATENATE($F314," ",$G314),AllocFactorMatrix,(V$4+1),FALSE)*$E321</f>
        <v>0</v>
      </c>
      <c r="W314" s="5">
        <f>VLOOKUP(CONCATENATE($F314," ",$G314),AllocFactorMatrix,(W$4+1),FALSE)*$E321</f>
        <v>0</v>
      </c>
      <c r="X314" s="5">
        <f>SUBTOTAL(9,T314:W314)</f>
        <v>0</v>
      </c>
      <c r="Y314" s="5">
        <f>VLOOKUP(CONCATENATE($F314," ",$G314),AllocFactorMatrix,(Y$4+1),FALSE)*$E321</f>
        <v>0</v>
      </c>
      <c r="Z314" s="5">
        <f>VLOOKUP(CONCATENATE($F314," ",$G314),AllocFactorMatrix,(Z$4+1),FALSE)*$E321</f>
        <v>0</v>
      </c>
      <c r="AA314" s="5">
        <f t="shared" ref="AA314:AA321" si="159">SUBTOTAL(9,Y314:Z314)</f>
        <v>0</v>
      </c>
      <c r="AB314" s="5">
        <f>VLOOKUP(CONCATENATE($F314," ",$G314),AllocFactorMatrix,(AB$4+1),FALSE)*$E321</f>
        <v>0</v>
      </c>
      <c r="AC314" s="5">
        <f>VLOOKUP(CONCATENATE($F314," ",$G314),AllocFactorMatrix,(AC$4+1),FALSE)*$E321</f>
        <v>0</v>
      </c>
      <c r="AD314" s="5">
        <f>VLOOKUP(CONCATENATE($F314," ",$G314),AllocFactorMatrix,(AD$4+1),FALSE)*$E321</f>
        <v>0</v>
      </c>
    </row>
    <row r="315" spans="1:30" hidden="1" outlineLevel="1">
      <c r="D315" s="7"/>
      <c r="E315" s="7"/>
      <c r="F315" s="52" t="str">
        <f>F321</f>
        <v>RB_GUP_EPIS_T</v>
      </c>
      <c r="G315" s="55" t="str">
        <f>$G$9</f>
        <v>BULKTRAN</v>
      </c>
      <c r="H315" s="4">
        <f t="shared" si="156"/>
        <v>0</v>
      </c>
      <c r="I315" s="5">
        <f>VLOOKUP(CONCATENATE($F315," ",$G315),AllocFactorMatrix,(I$4+1),FALSE)*$E321</f>
        <v>0</v>
      </c>
      <c r="J315" s="5">
        <f>VLOOKUP(CONCATENATE($F315," ",$G315),AllocFactorMatrix,(J$4+1),FALSE)*$E321</f>
        <v>0</v>
      </c>
      <c r="K315" s="5">
        <f>VLOOKUP(CONCATENATE($F315," ",$G315),AllocFactorMatrix,(K$4+1),FALSE)*$E321</f>
        <v>0</v>
      </c>
      <c r="L315" s="5">
        <f>VLOOKUP(CONCATENATE($F315," ",$G315),AllocFactorMatrix,(L$4+1),FALSE)*$E321</f>
        <v>0</v>
      </c>
      <c r="M315" s="5">
        <f>VLOOKUP(CONCATENATE($F315," ",$G315),AllocFactorMatrix,(M$4+1),FALSE)*$E321</f>
        <v>0</v>
      </c>
      <c r="N315" s="5">
        <f t="shared" si="157"/>
        <v>0</v>
      </c>
      <c r="O315" s="5">
        <f>VLOOKUP(CONCATENATE($F315," ",$G315),AllocFactorMatrix,(O$4+1),FALSE)*$E321</f>
        <v>0</v>
      </c>
      <c r="P315" s="5">
        <f>VLOOKUP(CONCATENATE($F315," ",$G315),AllocFactorMatrix,(P$4+1),FALSE)*$E321</f>
        <v>0</v>
      </c>
      <c r="Q315" s="5">
        <f>VLOOKUP(CONCATENATE($F315," ",$G315),AllocFactorMatrix,(Q$4+1),FALSE)*$E321</f>
        <v>0</v>
      </c>
      <c r="R315" s="5">
        <f>VLOOKUP(CONCATENATE($F315," ",$G315),AllocFactorMatrix,(R$4+1),FALSE)*$E321</f>
        <v>0</v>
      </c>
      <c r="S315" s="5">
        <f t="shared" si="158"/>
        <v>0</v>
      </c>
      <c r="T315" s="5">
        <f>VLOOKUP(CONCATENATE($F315," ",$G315),AllocFactorMatrix,(T$4+1),FALSE)*$E321</f>
        <v>0</v>
      </c>
      <c r="U315" s="5">
        <f>VLOOKUP(CONCATENATE($F315," ",$G315),AllocFactorMatrix,(U$4+1),FALSE)*$E321</f>
        <v>0</v>
      </c>
      <c r="V315" s="5">
        <f>VLOOKUP(CONCATENATE($F315," ",$G315),AllocFactorMatrix,(V$4+1),FALSE)*$E321</f>
        <v>0</v>
      </c>
      <c r="W315" s="5">
        <f>VLOOKUP(CONCATENATE($F315," ",$G315),AllocFactorMatrix,(W$4+1),FALSE)*$E321</f>
        <v>0</v>
      </c>
      <c r="X315" s="5">
        <f t="shared" ref="X315:X321" si="160">SUBTOTAL(9,T315:W315)</f>
        <v>0</v>
      </c>
      <c r="Y315" s="5">
        <f>VLOOKUP(CONCATENATE($F315," ",$G315),AllocFactorMatrix,(Y$4+1),FALSE)*$E321</f>
        <v>0</v>
      </c>
      <c r="Z315" s="5">
        <f>VLOOKUP(CONCATENATE($F315," ",$G315),AllocFactorMatrix,(Z$4+1),FALSE)*$E321</f>
        <v>0</v>
      </c>
      <c r="AA315" s="5">
        <f t="shared" si="159"/>
        <v>0</v>
      </c>
      <c r="AB315" s="5">
        <f>VLOOKUP(CONCATENATE($F315," ",$G315),AllocFactorMatrix,(AB$4+1),FALSE)*$E321</f>
        <v>0</v>
      </c>
      <c r="AC315" s="5">
        <f>VLOOKUP(CONCATENATE($F315," ",$G315),AllocFactorMatrix,(AC$4+1),FALSE)*$E321</f>
        <v>0</v>
      </c>
      <c r="AD315" s="5">
        <f>VLOOKUP(CONCATENATE($F315," ",$G315),AllocFactorMatrix,(AD$4+1),FALSE)*$E321</f>
        <v>0</v>
      </c>
    </row>
    <row r="316" spans="1:30" hidden="1" outlineLevel="1">
      <c r="D316" s="7"/>
      <c r="E316" s="7"/>
      <c r="F316" s="52" t="str">
        <f>F321</f>
        <v>RB_GUP_EPIS_T</v>
      </c>
      <c r="G316" s="55" t="str">
        <f>$G$10</f>
        <v>SUBTRAN</v>
      </c>
      <c r="H316" s="4">
        <f t="shared" si="156"/>
        <v>0</v>
      </c>
      <c r="I316" s="5">
        <f>VLOOKUP(CONCATENATE($F316," ",$G316),AllocFactorMatrix,(I$4+1),FALSE)*$E321</f>
        <v>0</v>
      </c>
      <c r="J316" s="5">
        <f>VLOOKUP(CONCATENATE($F316," ",$G316),AllocFactorMatrix,(J$4+1),FALSE)*$E321</f>
        <v>0</v>
      </c>
      <c r="K316" s="5">
        <f>VLOOKUP(CONCATENATE($F316," ",$G316),AllocFactorMatrix,(K$4+1),FALSE)*$E321</f>
        <v>0</v>
      </c>
      <c r="L316" s="5">
        <f>VLOOKUP(CONCATENATE($F316," ",$G316),AllocFactorMatrix,(L$4+1),FALSE)*$E321</f>
        <v>0</v>
      </c>
      <c r="M316" s="5">
        <f>VLOOKUP(CONCATENATE($F316," ",$G316),AllocFactorMatrix,(M$4+1),FALSE)*$E321</f>
        <v>0</v>
      </c>
      <c r="N316" s="5">
        <f t="shared" si="157"/>
        <v>0</v>
      </c>
      <c r="O316" s="5">
        <f>VLOOKUP(CONCATENATE($F316," ",$G316),AllocFactorMatrix,(O$4+1),FALSE)*$E321</f>
        <v>0</v>
      </c>
      <c r="P316" s="5">
        <f>VLOOKUP(CONCATENATE($F316," ",$G316),AllocFactorMatrix,(P$4+1),FALSE)*$E321</f>
        <v>0</v>
      </c>
      <c r="Q316" s="5">
        <f>VLOOKUP(CONCATENATE($F316," ",$G316),AllocFactorMatrix,(Q$4+1),FALSE)*$E321</f>
        <v>0</v>
      </c>
      <c r="R316" s="5">
        <f>VLOOKUP(CONCATENATE($F316," ",$G316),AllocFactorMatrix,(R$4+1),FALSE)*$E321</f>
        <v>0</v>
      </c>
      <c r="S316" s="5">
        <f t="shared" si="158"/>
        <v>0</v>
      </c>
      <c r="T316" s="5">
        <f>VLOOKUP(CONCATENATE($F316," ",$G316),AllocFactorMatrix,(T$4+1),FALSE)*$E321</f>
        <v>0</v>
      </c>
      <c r="U316" s="5">
        <f>VLOOKUP(CONCATENATE($F316," ",$G316),AllocFactorMatrix,(U$4+1),FALSE)*$E321</f>
        <v>0</v>
      </c>
      <c r="V316" s="5">
        <f>VLOOKUP(CONCATENATE($F316," ",$G316),AllocFactorMatrix,(V$4+1),FALSE)*$E321</f>
        <v>0</v>
      </c>
      <c r="W316" s="5">
        <f>VLOOKUP(CONCATENATE($F316," ",$G316),AllocFactorMatrix,(W$4+1),FALSE)*$E321</f>
        <v>0</v>
      </c>
      <c r="X316" s="5">
        <f t="shared" si="160"/>
        <v>0</v>
      </c>
      <c r="Y316" s="5">
        <f>VLOOKUP(CONCATENATE($F316," ",$G316),AllocFactorMatrix,(Y$4+1),FALSE)*$E321</f>
        <v>0</v>
      </c>
      <c r="Z316" s="5">
        <f>VLOOKUP(CONCATENATE($F316," ",$G316),AllocFactorMatrix,(Z$4+1),FALSE)*$E321</f>
        <v>0</v>
      </c>
      <c r="AA316" s="5">
        <f t="shared" si="159"/>
        <v>0</v>
      </c>
      <c r="AB316" s="5">
        <f>VLOOKUP(CONCATENATE($F316," ",$G316),AllocFactorMatrix,(AB$4+1),FALSE)*$E321</f>
        <v>0</v>
      </c>
      <c r="AC316" s="5">
        <f>VLOOKUP(CONCATENATE($F316," ",$G316),AllocFactorMatrix,(AC$4+1),FALSE)*$E321</f>
        <v>0</v>
      </c>
      <c r="AD316" s="5">
        <f>VLOOKUP(CONCATENATE($F316," ",$G316),AllocFactorMatrix,(AD$4+1),FALSE)*$E321</f>
        <v>0</v>
      </c>
    </row>
    <row r="317" spans="1:30" hidden="1" outlineLevel="1">
      <c r="D317" s="7"/>
      <c r="E317" s="7"/>
      <c r="F317" s="52" t="str">
        <f>F321</f>
        <v>RB_GUP_EPIS_T</v>
      </c>
      <c r="G317" s="55" t="str">
        <f>$G$11</f>
        <v>DISTPRI</v>
      </c>
      <c r="H317" s="4">
        <f t="shared" si="156"/>
        <v>0</v>
      </c>
      <c r="I317" s="5">
        <f>VLOOKUP(CONCATENATE($F317," ",$G317),AllocFactorMatrix,(I$4+1),FALSE)*$E321</f>
        <v>0</v>
      </c>
      <c r="J317" s="5">
        <f>VLOOKUP(CONCATENATE($F317," ",$G317),AllocFactorMatrix,(J$4+1),FALSE)*$E321</f>
        <v>0</v>
      </c>
      <c r="K317" s="5">
        <f>VLOOKUP(CONCATENATE($F317," ",$G317),AllocFactorMatrix,(K$4+1),FALSE)*$E321</f>
        <v>0</v>
      </c>
      <c r="L317" s="5">
        <f>VLOOKUP(CONCATENATE($F317," ",$G317),AllocFactorMatrix,(L$4+1),FALSE)*$E321</f>
        <v>0</v>
      </c>
      <c r="M317" s="5">
        <f>VLOOKUP(CONCATENATE($F317," ",$G317),AllocFactorMatrix,(M$4+1),FALSE)*$E321</f>
        <v>0</v>
      </c>
      <c r="N317" s="5">
        <f t="shared" si="157"/>
        <v>0</v>
      </c>
      <c r="O317" s="5">
        <f>VLOOKUP(CONCATENATE($F317," ",$G317),AllocFactorMatrix,(O$4+1),FALSE)*$E321</f>
        <v>0</v>
      </c>
      <c r="P317" s="5">
        <f>VLOOKUP(CONCATENATE($F317," ",$G317),AllocFactorMatrix,(P$4+1),FALSE)*$E321</f>
        <v>0</v>
      </c>
      <c r="Q317" s="5">
        <f>VLOOKUP(CONCATENATE($F317," ",$G317),AllocFactorMatrix,(Q$4+1),FALSE)*$E321</f>
        <v>0</v>
      </c>
      <c r="R317" s="5">
        <f>VLOOKUP(CONCATENATE($F317," ",$G317),AllocFactorMatrix,(R$4+1),FALSE)*$E321</f>
        <v>0</v>
      </c>
      <c r="S317" s="5">
        <f t="shared" si="158"/>
        <v>0</v>
      </c>
      <c r="T317" s="5">
        <f>VLOOKUP(CONCATENATE($F317," ",$G317),AllocFactorMatrix,(T$4+1),FALSE)*$E321</f>
        <v>0</v>
      </c>
      <c r="U317" s="5">
        <f>VLOOKUP(CONCATENATE($F317," ",$G317),AllocFactorMatrix,(U$4+1),FALSE)*$E321</f>
        <v>0</v>
      </c>
      <c r="V317" s="5">
        <f>VLOOKUP(CONCATENATE($F317," ",$G317),AllocFactorMatrix,(V$4+1),FALSE)*$E321</f>
        <v>0</v>
      </c>
      <c r="W317" s="5">
        <f>VLOOKUP(CONCATENATE($F317," ",$G317),AllocFactorMatrix,(W$4+1),FALSE)*$E321</f>
        <v>0</v>
      </c>
      <c r="X317" s="5">
        <f t="shared" si="160"/>
        <v>0</v>
      </c>
      <c r="Y317" s="5">
        <f>VLOOKUP(CONCATENATE($F317," ",$G317),AllocFactorMatrix,(Y$4+1),FALSE)*$E321</f>
        <v>0</v>
      </c>
      <c r="Z317" s="5">
        <f>VLOOKUP(CONCATENATE($F317," ",$G317),AllocFactorMatrix,(Z$4+1),FALSE)*$E321</f>
        <v>0</v>
      </c>
      <c r="AA317" s="5">
        <f t="shared" si="159"/>
        <v>0</v>
      </c>
      <c r="AB317" s="5">
        <f>VLOOKUP(CONCATENATE($F317," ",$G317),AllocFactorMatrix,(AB$4+1),FALSE)*$E321</f>
        <v>0</v>
      </c>
      <c r="AC317" s="5">
        <f>VLOOKUP(CONCATENATE($F317," ",$G317),AllocFactorMatrix,(AC$4+1),FALSE)*$E321</f>
        <v>0</v>
      </c>
      <c r="AD317" s="5">
        <f>VLOOKUP(CONCATENATE($F317," ",$G317),AllocFactorMatrix,(AD$4+1),FALSE)*$E321</f>
        <v>0</v>
      </c>
    </row>
    <row r="318" spans="1:30" hidden="1" outlineLevel="1">
      <c r="D318" s="7"/>
      <c r="E318" s="7"/>
      <c r="F318" s="52" t="str">
        <f>F321</f>
        <v>RB_GUP_EPIS_T</v>
      </c>
      <c r="G318" s="55" t="str">
        <f>$G$12</f>
        <v>DISTSEC</v>
      </c>
      <c r="H318" s="4">
        <f t="shared" si="156"/>
        <v>0</v>
      </c>
      <c r="I318" s="5">
        <f>VLOOKUP(CONCATENATE($F318," ",$G318),AllocFactorMatrix,(I$4+1),FALSE)*$E321</f>
        <v>0</v>
      </c>
      <c r="J318" s="5">
        <f>VLOOKUP(CONCATENATE($F318," ",$G318),AllocFactorMatrix,(J$4+1),FALSE)*$E321</f>
        <v>0</v>
      </c>
      <c r="K318" s="5">
        <f>VLOOKUP(CONCATENATE($F318," ",$G318),AllocFactorMatrix,(K$4+1),FALSE)*$E321</f>
        <v>0</v>
      </c>
      <c r="L318" s="5">
        <f>VLOOKUP(CONCATENATE($F318," ",$G318),AllocFactorMatrix,(L$4+1),FALSE)*$E321</f>
        <v>0</v>
      </c>
      <c r="M318" s="5">
        <f>VLOOKUP(CONCATENATE($F318," ",$G318),AllocFactorMatrix,(M$4+1),FALSE)*$E321</f>
        <v>0</v>
      </c>
      <c r="N318" s="5">
        <f t="shared" si="157"/>
        <v>0</v>
      </c>
      <c r="O318" s="5">
        <f>VLOOKUP(CONCATENATE($F318," ",$G318),AllocFactorMatrix,(O$4+1),FALSE)*$E321</f>
        <v>0</v>
      </c>
      <c r="P318" s="5">
        <f>VLOOKUP(CONCATENATE($F318," ",$G318),AllocFactorMatrix,(P$4+1),FALSE)*$E321</f>
        <v>0</v>
      </c>
      <c r="Q318" s="5">
        <f>VLOOKUP(CONCATENATE($F318," ",$G318),AllocFactorMatrix,(Q$4+1),FALSE)*$E321</f>
        <v>0</v>
      </c>
      <c r="R318" s="5">
        <f>VLOOKUP(CONCATENATE($F318," ",$G318),AllocFactorMatrix,(R$4+1),FALSE)*$E321</f>
        <v>0</v>
      </c>
      <c r="S318" s="5">
        <f t="shared" si="158"/>
        <v>0</v>
      </c>
      <c r="T318" s="5">
        <f>VLOOKUP(CONCATENATE($F318," ",$G318),AllocFactorMatrix,(T$4+1),FALSE)*$E321</f>
        <v>0</v>
      </c>
      <c r="U318" s="5">
        <f>VLOOKUP(CONCATENATE($F318," ",$G318),AllocFactorMatrix,(U$4+1),FALSE)*$E321</f>
        <v>0</v>
      </c>
      <c r="V318" s="5">
        <f>VLOOKUP(CONCATENATE($F318," ",$G318),AllocFactorMatrix,(V$4+1),FALSE)*$E321</f>
        <v>0</v>
      </c>
      <c r="W318" s="5">
        <f>VLOOKUP(CONCATENATE($F318," ",$G318),AllocFactorMatrix,(W$4+1),FALSE)*$E321</f>
        <v>0</v>
      </c>
      <c r="X318" s="5">
        <f t="shared" si="160"/>
        <v>0</v>
      </c>
      <c r="Y318" s="5">
        <f>VLOOKUP(CONCATENATE($F318," ",$G318),AllocFactorMatrix,(Y$4+1),FALSE)*$E321</f>
        <v>0</v>
      </c>
      <c r="Z318" s="5">
        <f>VLOOKUP(CONCATENATE($F318," ",$G318),AllocFactorMatrix,(Z$4+1),FALSE)*$E321</f>
        <v>0</v>
      </c>
      <c r="AA318" s="5">
        <f t="shared" si="159"/>
        <v>0</v>
      </c>
      <c r="AB318" s="5">
        <f>VLOOKUP(CONCATENATE($F318," ",$G318),AllocFactorMatrix,(AB$4+1),FALSE)*$E321</f>
        <v>0</v>
      </c>
      <c r="AC318" s="5">
        <f>VLOOKUP(CONCATENATE($F318," ",$G318),AllocFactorMatrix,(AC$4+1),FALSE)*$E321</f>
        <v>0</v>
      </c>
      <c r="AD318" s="5">
        <f>VLOOKUP(CONCATENATE($F318," ",$G318),AllocFactorMatrix,(AD$4+1),FALSE)*$E321</f>
        <v>0</v>
      </c>
    </row>
    <row r="319" spans="1:30" hidden="1" outlineLevel="1">
      <c r="D319" s="7"/>
      <c r="E319" s="7"/>
      <c r="F319" s="52" t="str">
        <f>F321</f>
        <v>RB_GUP_EPIS_T</v>
      </c>
      <c r="G319" s="55" t="str">
        <f>$G$13</f>
        <v>ENERGY</v>
      </c>
      <c r="H319" s="4">
        <f t="shared" si="156"/>
        <v>0</v>
      </c>
      <c r="I319" s="5">
        <f>VLOOKUP(CONCATENATE($F319," ",$G319),AllocFactorMatrix,(I$4+1),FALSE)*$E321</f>
        <v>0</v>
      </c>
      <c r="J319" s="5">
        <f>VLOOKUP(CONCATENATE($F319," ",$G319),AllocFactorMatrix,(J$4+1),FALSE)*$E321</f>
        <v>0</v>
      </c>
      <c r="K319" s="5">
        <f>VLOOKUP(CONCATENATE($F319," ",$G319),AllocFactorMatrix,(K$4+1),FALSE)*$E321</f>
        <v>0</v>
      </c>
      <c r="L319" s="5">
        <f>VLOOKUP(CONCATENATE($F319," ",$G319),AllocFactorMatrix,(L$4+1),FALSE)*$E321</f>
        <v>0</v>
      </c>
      <c r="M319" s="5">
        <f>VLOOKUP(CONCATENATE($F319," ",$G319),AllocFactorMatrix,(M$4+1),FALSE)*$E321</f>
        <v>0</v>
      </c>
      <c r="N319" s="5">
        <f t="shared" si="157"/>
        <v>0</v>
      </c>
      <c r="O319" s="5">
        <f>VLOOKUP(CONCATENATE($F319," ",$G319),AllocFactorMatrix,(O$4+1),FALSE)*$E321</f>
        <v>0</v>
      </c>
      <c r="P319" s="5">
        <f>VLOOKUP(CONCATENATE($F319," ",$G319),AllocFactorMatrix,(P$4+1),FALSE)*$E321</f>
        <v>0</v>
      </c>
      <c r="Q319" s="5">
        <f>VLOOKUP(CONCATENATE($F319," ",$G319),AllocFactorMatrix,(Q$4+1),FALSE)*$E321</f>
        <v>0</v>
      </c>
      <c r="R319" s="5">
        <f>VLOOKUP(CONCATENATE($F319," ",$G319),AllocFactorMatrix,(R$4+1),FALSE)*$E321</f>
        <v>0</v>
      </c>
      <c r="S319" s="5">
        <f t="shared" si="158"/>
        <v>0</v>
      </c>
      <c r="T319" s="5">
        <f>VLOOKUP(CONCATENATE($F319," ",$G319),AllocFactorMatrix,(T$4+1),FALSE)*$E321</f>
        <v>0</v>
      </c>
      <c r="U319" s="5">
        <f>VLOOKUP(CONCATENATE($F319," ",$G319),AllocFactorMatrix,(U$4+1),FALSE)*$E321</f>
        <v>0</v>
      </c>
      <c r="V319" s="5">
        <f>VLOOKUP(CONCATENATE($F319," ",$G319),AllocFactorMatrix,(V$4+1),FALSE)*$E321</f>
        <v>0</v>
      </c>
      <c r="W319" s="5">
        <f>VLOOKUP(CONCATENATE($F319," ",$G319),AllocFactorMatrix,(W$4+1),FALSE)*$E321</f>
        <v>0</v>
      </c>
      <c r="X319" s="5">
        <f t="shared" si="160"/>
        <v>0</v>
      </c>
      <c r="Y319" s="5">
        <f>VLOOKUP(CONCATENATE($F319," ",$G319),AllocFactorMatrix,(Y$4+1),FALSE)*$E321</f>
        <v>0</v>
      </c>
      <c r="Z319" s="5">
        <f>VLOOKUP(CONCATENATE($F319," ",$G319),AllocFactorMatrix,(Z$4+1),FALSE)*$E321</f>
        <v>0</v>
      </c>
      <c r="AA319" s="5">
        <f t="shared" si="159"/>
        <v>0</v>
      </c>
      <c r="AB319" s="5">
        <f>VLOOKUP(CONCATENATE($F319," ",$G319),AllocFactorMatrix,(AB$4+1),FALSE)*$E321</f>
        <v>0</v>
      </c>
      <c r="AC319" s="5">
        <f>VLOOKUP(CONCATENATE($F319," ",$G319),AllocFactorMatrix,(AC$4+1),FALSE)*$E321</f>
        <v>0</v>
      </c>
      <c r="AD319" s="5">
        <f>VLOOKUP(CONCATENATE($F319," ",$G319),AllocFactorMatrix,(AD$4+1),FALSE)*$E321</f>
        <v>0</v>
      </c>
    </row>
    <row r="320" spans="1:30" hidden="1" outlineLevel="1">
      <c r="D320" s="7"/>
      <c r="E320" s="7"/>
      <c r="F320" s="52" t="str">
        <f>F321</f>
        <v>RB_GUP_EPIS_T</v>
      </c>
      <c r="G320" s="55" t="str">
        <f>$G$14</f>
        <v>CUSTOMER</v>
      </c>
      <c r="H320" s="4">
        <f t="shared" si="156"/>
        <v>0</v>
      </c>
      <c r="I320" s="5">
        <f>VLOOKUP(CONCATENATE($F320," ",$G320),AllocFactorMatrix,(I$4+1),FALSE)*$E321</f>
        <v>0</v>
      </c>
      <c r="J320" s="5">
        <f>VLOOKUP(CONCATENATE($F320," ",$G320),AllocFactorMatrix,(J$4+1),FALSE)*$E321</f>
        <v>0</v>
      </c>
      <c r="K320" s="5">
        <f>VLOOKUP(CONCATENATE($F320," ",$G320),AllocFactorMatrix,(K$4+1),FALSE)*$E321</f>
        <v>0</v>
      </c>
      <c r="L320" s="5">
        <f>VLOOKUP(CONCATENATE($F320," ",$G320),AllocFactorMatrix,(L$4+1),FALSE)*$E321</f>
        <v>0</v>
      </c>
      <c r="M320" s="5">
        <f>VLOOKUP(CONCATENATE($F320," ",$G320),AllocFactorMatrix,(M$4+1),FALSE)*$E321</f>
        <v>0</v>
      </c>
      <c r="N320" s="5">
        <f t="shared" si="157"/>
        <v>0</v>
      </c>
      <c r="O320" s="5">
        <f>VLOOKUP(CONCATENATE($F320," ",$G320),AllocFactorMatrix,(O$4+1),FALSE)*$E321</f>
        <v>0</v>
      </c>
      <c r="P320" s="5">
        <f>VLOOKUP(CONCATENATE($F320," ",$G320),AllocFactorMatrix,(P$4+1),FALSE)*$E321</f>
        <v>0</v>
      </c>
      <c r="Q320" s="5">
        <f>VLOOKUP(CONCATENATE($F320," ",$G320),AllocFactorMatrix,(Q$4+1),FALSE)*$E321</f>
        <v>0</v>
      </c>
      <c r="R320" s="5">
        <f>VLOOKUP(CONCATENATE($F320," ",$G320),AllocFactorMatrix,(R$4+1),FALSE)*$E321</f>
        <v>0</v>
      </c>
      <c r="S320" s="5">
        <f t="shared" si="158"/>
        <v>0</v>
      </c>
      <c r="T320" s="5">
        <f>VLOOKUP(CONCATENATE($F320," ",$G320),AllocFactorMatrix,(T$4+1),FALSE)*$E321</f>
        <v>0</v>
      </c>
      <c r="U320" s="5">
        <f>VLOOKUP(CONCATENATE($F320," ",$G320),AllocFactorMatrix,(U$4+1),FALSE)*$E321</f>
        <v>0</v>
      </c>
      <c r="V320" s="5">
        <f>VLOOKUP(CONCATENATE($F320," ",$G320),AllocFactorMatrix,(V$4+1),FALSE)*$E321</f>
        <v>0</v>
      </c>
      <c r="W320" s="5">
        <f>VLOOKUP(CONCATENATE($F320," ",$G320),AllocFactorMatrix,(W$4+1),FALSE)*$E321</f>
        <v>0</v>
      </c>
      <c r="X320" s="5">
        <f t="shared" si="160"/>
        <v>0</v>
      </c>
      <c r="Y320" s="5">
        <f>VLOOKUP(CONCATENATE($F320," ",$G320),AllocFactorMatrix,(Y$4+1),FALSE)*$E321</f>
        <v>0</v>
      </c>
      <c r="Z320" s="5">
        <f>VLOOKUP(CONCATENATE($F320," ",$G320),AllocFactorMatrix,(Z$4+1),FALSE)*$E321</f>
        <v>0</v>
      </c>
      <c r="AA320" s="5">
        <f t="shared" si="159"/>
        <v>0</v>
      </c>
      <c r="AB320" s="5">
        <f>VLOOKUP(CONCATENATE($F320," ",$G320),AllocFactorMatrix,(AB$4+1),FALSE)*$E321</f>
        <v>0</v>
      </c>
      <c r="AC320" s="5">
        <f>VLOOKUP(CONCATENATE($F320," ",$G320),AllocFactorMatrix,(AC$4+1),FALSE)*$E321</f>
        <v>0</v>
      </c>
      <c r="AD320" s="5">
        <f>VLOOKUP(CONCATENATE($F320," ",$G320),AllocFactorMatrix,(AD$4+1),FALSE)*$E321</f>
        <v>0</v>
      </c>
    </row>
    <row r="321" spans="1:30" collapsed="1">
      <c r="D321" s="7" t="s">
        <v>217</v>
      </c>
      <c r="E321" s="40">
        <v>0</v>
      </c>
      <c r="F321" s="10" t="s">
        <v>65</v>
      </c>
      <c r="G321" s="55" t="str">
        <f>$G$15</f>
        <v>TOTAL</v>
      </c>
      <c r="H321" s="4">
        <f t="shared" si="156"/>
        <v>0</v>
      </c>
      <c r="I321" s="5">
        <f>VLOOKUP(CONCATENATE($F321," ",$G321),AllocFactorMatrix,(I$4+1),FALSE)*$E321</f>
        <v>0</v>
      </c>
      <c r="J321" s="5">
        <f>VLOOKUP(CONCATENATE($F321," ",$G321),AllocFactorMatrix,(J$4+1),FALSE)*$E321</f>
        <v>0</v>
      </c>
      <c r="K321" s="5">
        <f>VLOOKUP(CONCATENATE($F321," ",$G321),AllocFactorMatrix,(K$4+1),FALSE)*$E321</f>
        <v>0</v>
      </c>
      <c r="L321" s="5">
        <f>VLOOKUP(CONCATENATE($F321," ",$G321),AllocFactorMatrix,(L$4+1),FALSE)*$E321</f>
        <v>0</v>
      </c>
      <c r="M321" s="5">
        <f>VLOOKUP(CONCATENATE($F321," ",$G321),AllocFactorMatrix,(M$4+1),FALSE)*$E321</f>
        <v>0</v>
      </c>
      <c r="N321" s="5">
        <f t="shared" si="157"/>
        <v>0</v>
      </c>
      <c r="O321" s="5">
        <f>VLOOKUP(CONCATENATE($F321," ",$G321),AllocFactorMatrix,(O$4+1),FALSE)*$E321</f>
        <v>0</v>
      </c>
      <c r="P321" s="5">
        <f>VLOOKUP(CONCATENATE($F321," ",$G321),AllocFactorMatrix,(P$4+1),FALSE)*$E321</f>
        <v>0</v>
      </c>
      <c r="Q321" s="5">
        <f>VLOOKUP(CONCATENATE($F321," ",$G321),AllocFactorMatrix,(Q$4+1),FALSE)*$E321</f>
        <v>0</v>
      </c>
      <c r="R321" s="5">
        <f>VLOOKUP(CONCATENATE($F321," ",$G321),AllocFactorMatrix,(R$4+1),FALSE)*$E321</f>
        <v>0</v>
      </c>
      <c r="S321" s="5">
        <f t="shared" si="158"/>
        <v>0</v>
      </c>
      <c r="T321" s="5">
        <f>VLOOKUP(CONCATENATE($F321," ",$G321),AllocFactorMatrix,(T$4+1),FALSE)*$E321</f>
        <v>0</v>
      </c>
      <c r="U321" s="5">
        <f>VLOOKUP(CONCATENATE($F321," ",$G321),AllocFactorMatrix,(U$4+1),FALSE)*$E321</f>
        <v>0</v>
      </c>
      <c r="V321" s="5">
        <f>VLOOKUP(CONCATENATE($F321," ",$G321),AllocFactorMatrix,(V$4+1),FALSE)*$E321</f>
        <v>0</v>
      </c>
      <c r="W321" s="5">
        <f>VLOOKUP(CONCATENATE($F321," ",$G321),AllocFactorMatrix,(W$4+1),FALSE)*$E321</f>
        <v>0</v>
      </c>
      <c r="X321" s="5">
        <f t="shared" si="160"/>
        <v>0</v>
      </c>
      <c r="Y321" s="5">
        <f>VLOOKUP(CONCATENATE($F321," ",$G321),AllocFactorMatrix,(Y$4+1),FALSE)*$E321</f>
        <v>0</v>
      </c>
      <c r="Z321" s="5">
        <f>VLOOKUP(CONCATENATE($F321," ",$G321),AllocFactorMatrix,(Z$4+1),FALSE)*$E321</f>
        <v>0</v>
      </c>
      <c r="AA321" s="5">
        <f t="shared" si="159"/>
        <v>0</v>
      </c>
      <c r="AB321" s="5">
        <f>VLOOKUP(CONCATENATE($F321," ",$G321),AllocFactorMatrix,(AB$4+1),FALSE)*$E321</f>
        <v>0</v>
      </c>
      <c r="AC321" s="5">
        <f>VLOOKUP(CONCATENATE($F321," ",$G321),AllocFactorMatrix,(AC$4+1),FALSE)*$E321</f>
        <v>0</v>
      </c>
      <c r="AD321" s="5">
        <f>VLOOKUP(CONCATENATE($F321," ",$G321),AllocFactorMatrix,(AD$4+1),FALSE)*$E321</f>
        <v>0</v>
      </c>
    </row>
    <row r="322" spans="1:30" hidden="1" outlineLevel="1">
      <c r="D322" s="7"/>
      <c r="E322" s="7"/>
      <c r="F322" s="52" t="str">
        <f>F329</f>
        <v>RB_GUP_EPIS_D</v>
      </c>
      <c r="G322" s="55" t="str">
        <f>$G$8</f>
        <v>PRODUCTION</v>
      </c>
      <c r="H322" s="4">
        <f t="shared" ref="H322:H329" si="161">SUBTOTAL(9,I322:AD322)</f>
        <v>0</v>
      </c>
      <c r="I322" s="5">
        <f>VLOOKUP(CONCATENATE($F322," ",$G322),AllocFactorMatrix,(I$4+1),FALSE)*$E329</f>
        <v>0</v>
      </c>
      <c r="J322" s="5">
        <f>VLOOKUP(CONCATENATE($F322," ",$G322),AllocFactorMatrix,(J$4+1),FALSE)*$E329</f>
        <v>0</v>
      </c>
      <c r="K322" s="5">
        <f>VLOOKUP(CONCATENATE($F322," ",$G322),AllocFactorMatrix,(K$4+1),FALSE)*$E329</f>
        <v>0</v>
      </c>
      <c r="L322" s="5">
        <f>VLOOKUP(CONCATENATE($F322," ",$G322),AllocFactorMatrix,(L$4+1),FALSE)*$E329</f>
        <v>0</v>
      </c>
      <c r="M322" s="5">
        <f>VLOOKUP(CONCATENATE($F322," ",$G322),AllocFactorMatrix,(M$4+1),FALSE)*$E329</f>
        <v>0</v>
      </c>
      <c r="N322" s="5">
        <f t="shared" ref="N322:N329" si="162">SUBTOTAL(9,K322:M322)</f>
        <v>0</v>
      </c>
      <c r="O322" s="5">
        <f>VLOOKUP(CONCATENATE($F322," ",$G322),AllocFactorMatrix,(O$4+1),FALSE)*$E329</f>
        <v>0</v>
      </c>
      <c r="P322" s="5">
        <f>VLOOKUP(CONCATENATE($F322," ",$G322),AllocFactorMatrix,(P$4+1),FALSE)*$E329</f>
        <v>0</v>
      </c>
      <c r="Q322" s="5">
        <f>VLOOKUP(CONCATENATE($F322," ",$G322),AllocFactorMatrix,(Q$4+1),FALSE)*$E329</f>
        <v>0</v>
      </c>
      <c r="R322" s="5">
        <f>VLOOKUP(CONCATENATE($F322," ",$G322),AllocFactorMatrix,(R$4+1),FALSE)*$E329</f>
        <v>0</v>
      </c>
      <c r="S322" s="5">
        <f t="shared" ref="S322:S329" si="163">SUBTOTAL(9,O322:R322)</f>
        <v>0</v>
      </c>
      <c r="T322" s="5">
        <f>VLOOKUP(CONCATENATE($F322," ",$G322),AllocFactorMatrix,(T$4+1),FALSE)*$E329</f>
        <v>0</v>
      </c>
      <c r="U322" s="5">
        <f>VLOOKUP(CONCATENATE($F322," ",$G322),AllocFactorMatrix,(U$4+1),FALSE)*$E329</f>
        <v>0</v>
      </c>
      <c r="V322" s="5">
        <f>VLOOKUP(CONCATENATE($F322," ",$G322),AllocFactorMatrix,(V$4+1),FALSE)*$E329</f>
        <v>0</v>
      </c>
      <c r="W322" s="5">
        <f>VLOOKUP(CONCATENATE($F322," ",$G322),AllocFactorMatrix,(W$4+1),FALSE)*$E329</f>
        <v>0</v>
      </c>
      <c r="X322" s="5">
        <f>SUBTOTAL(9,T322:W322)</f>
        <v>0</v>
      </c>
      <c r="Y322" s="5">
        <f>VLOOKUP(CONCATENATE($F322," ",$G322),AllocFactorMatrix,(Y$4+1),FALSE)*$E329</f>
        <v>0</v>
      </c>
      <c r="Z322" s="5">
        <f>VLOOKUP(CONCATENATE($F322," ",$G322),AllocFactorMatrix,(Z$4+1),FALSE)*$E329</f>
        <v>0</v>
      </c>
      <c r="AA322" s="5">
        <f t="shared" ref="AA322:AA329" si="164">SUBTOTAL(9,Y322:Z322)</f>
        <v>0</v>
      </c>
      <c r="AB322" s="5">
        <f>VLOOKUP(CONCATENATE($F322," ",$G322),AllocFactorMatrix,(AB$4+1),FALSE)*$E329</f>
        <v>0</v>
      </c>
      <c r="AC322" s="5">
        <f>VLOOKUP(CONCATENATE($F322," ",$G322),AllocFactorMatrix,(AC$4+1),FALSE)*$E329</f>
        <v>0</v>
      </c>
      <c r="AD322" s="5">
        <f>VLOOKUP(CONCATENATE($F322," ",$G322),AllocFactorMatrix,(AD$4+1),FALSE)*$E329</f>
        <v>0</v>
      </c>
    </row>
    <row r="323" spans="1:30" hidden="1" outlineLevel="1">
      <c r="D323" s="7"/>
      <c r="E323" s="7"/>
      <c r="F323" s="52" t="str">
        <f>F329</f>
        <v>RB_GUP_EPIS_D</v>
      </c>
      <c r="G323" s="55" t="str">
        <f>$G$9</f>
        <v>BULKTRAN</v>
      </c>
      <c r="H323" s="4">
        <f t="shared" si="161"/>
        <v>0</v>
      </c>
      <c r="I323" s="5">
        <f>VLOOKUP(CONCATENATE($F323," ",$G323),AllocFactorMatrix,(I$4+1),FALSE)*$E329</f>
        <v>0</v>
      </c>
      <c r="J323" s="5">
        <f>VLOOKUP(CONCATENATE($F323," ",$G323),AllocFactorMatrix,(J$4+1),FALSE)*$E329</f>
        <v>0</v>
      </c>
      <c r="K323" s="5">
        <f>VLOOKUP(CONCATENATE($F323," ",$G323),AllocFactorMatrix,(K$4+1),FALSE)*$E329</f>
        <v>0</v>
      </c>
      <c r="L323" s="5">
        <f>VLOOKUP(CONCATENATE($F323," ",$G323),AllocFactorMatrix,(L$4+1),FALSE)*$E329</f>
        <v>0</v>
      </c>
      <c r="M323" s="5">
        <f>VLOOKUP(CONCATENATE($F323," ",$G323),AllocFactorMatrix,(M$4+1),FALSE)*$E329</f>
        <v>0</v>
      </c>
      <c r="N323" s="5">
        <f t="shared" si="162"/>
        <v>0</v>
      </c>
      <c r="O323" s="5">
        <f>VLOOKUP(CONCATENATE($F323," ",$G323),AllocFactorMatrix,(O$4+1),FALSE)*$E329</f>
        <v>0</v>
      </c>
      <c r="P323" s="5">
        <f>VLOOKUP(CONCATENATE($F323," ",$G323),AllocFactorMatrix,(P$4+1),FALSE)*$E329</f>
        <v>0</v>
      </c>
      <c r="Q323" s="5">
        <f>VLOOKUP(CONCATENATE($F323," ",$G323),AllocFactorMatrix,(Q$4+1),FALSE)*$E329</f>
        <v>0</v>
      </c>
      <c r="R323" s="5">
        <f>VLOOKUP(CONCATENATE($F323," ",$G323),AllocFactorMatrix,(R$4+1),FALSE)*$E329</f>
        <v>0</v>
      </c>
      <c r="S323" s="5">
        <f t="shared" si="163"/>
        <v>0</v>
      </c>
      <c r="T323" s="5">
        <f>VLOOKUP(CONCATENATE($F323," ",$G323),AllocFactorMatrix,(T$4+1),FALSE)*$E329</f>
        <v>0</v>
      </c>
      <c r="U323" s="5">
        <f>VLOOKUP(CONCATENATE($F323," ",$G323),AllocFactorMatrix,(U$4+1),FALSE)*$E329</f>
        <v>0</v>
      </c>
      <c r="V323" s="5">
        <f>VLOOKUP(CONCATENATE($F323," ",$G323),AllocFactorMatrix,(V$4+1),FALSE)*$E329</f>
        <v>0</v>
      </c>
      <c r="W323" s="5">
        <f>VLOOKUP(CONCATENATE($F323," ",$G323),AllocFactorMatrix,(W$4+1),FALSE)*$E329</f>
        <v>0</v>
      </c>
      <c r="X323" s="5">
        <f t="shared" ref="X323:X329" si="165">SUBTOTAL(9,T323:W323)</f>
        <v>0</v>
      </c>
      <c r="Y323" s="5">
        <f>VLOOKUP(CONCATENATE($F323," ",$G323),AllocFactorMatrix,(Y$4+1),FALSE)*$E329</f>
        <v>0</v>
      </c>
      <c r="Z323" s="5">
        <f>VLOOKUP(CONCATENATE($F323," ",$G323),AllocFactorMatrix,(Z$4+1),FALSE)*$E329</f>
        <v>0</v>
      </c>
      <c r="AA323" s="5">
        <f t="shared" si="164"/>
        <v>0</v>
      </c>
      <c r="AB323" s="5">
        <f>VLOOKUP(CONCATENATE($F323," ",$G323),AllocFactorMatrix,(AB$4+1),FALSE)*$E329</f>
        <v>0</v>
      </c>
      <c r="AC323" s="5">
        <f>VLOOKUP(CONCATENATE($F323," ",$G323),AllocFactorMatrix,(AC$4+1),FALSE)*$E329</f>
        <v>0</v>
      </c>
      <c r="AD323" s="5">
        <f>VLOOKUP(CONCATENATE($F323," ",$G323),AllocFactorMatrix,(AD$4+1),FALSE)*$E329</f>
        <v>0</v>
      </c>
    </row>
    <row r="324" spans="1:30" hidden="1" outlineLevel="1">
      <c r="D324" s="7"/>
      <c r="E324" s="7"/>
      <c r="F324" s="52" t="str">
        <f>F329</f>
        <v>RB_GUP_EPIS_D</v>
      </c>
      <c r="G324" s="55" t="str">
        <f>$G$10</f>
        <v>SUBTRAN</v>
      </c>
      <c r="H324" s="4">
        <f t="shared" si="161"/>
        <v>0</v>
      </c>
      <c r="I324" s="5">
        <f>VLOOKUP(CONCATENATE($F324," ",$G324),AllocFactorMatrix,(I$4+1),FALSE)*$E329</f>
        <v>0</v>
      </c>
      <c r="J324" s="5">
        <f>VLOOKUP(CONCATENATE($F324," ",$G324),AllocFactorMatrix,(J$4+1),FALSE)*$E329</f>
        <v>0</v>
      </c>
      <c r="K324" s="5">
        <f>VLOOKUP(CONCATENATE($F324," ",$G324),AllocFactorMatrix,(K$4+1),FALSE)*$E329</f>
        <v>0</v>
      </c>
      <c r="L324" s="5">
        <f>VLOOKUP(CONCATENATE($F324," ",$G324),AllocFactorMatrix,(L$4+1),FALSE)*$E329</f>
        <v>0</v>
      </c>
      <c r="M324" s="5">
        <f>VLOOKUP(CONCATENATE($F324," ",$G324),AllocFactorMatrix,(M$4+1),FALSE)*$E329</f>
        <v>0</v>
      </c>
      <c r="N324" s="5">
        <f t="shared" si="162"/>
        <v>0</v>
      </c>
      <c r="O324" s="5">
        <f>VLOOKUP(CONCATENATE($F324," ",$G324),AllocFactorMatrix,(O$4+1),FALSE)*$E329</f>
        <v>0</v>
      </c>
      <c r="P324" s="5">
        <f>VLOOKUP(CONCATENATE($F324," ",$G324),AllocFactorMatrix,(P$4+1),FALSE)*$E329</f>
        <v>0</v>
      </c>
      <c r="Q324" s="5">
        <f>VLOOKUP(CONCATENATE($F324," ",$G324),AllocFactorMatrix,(Q$4+1),FALSE)*$E329</f>
        <v>0</v>
      </c>
      <c r="R324" s="5">
        <f>VLOOKUP(CONCATENATE($F324," ",$G324),AllocFactorMatrix,(R$4+1),FALSE)*$E329</f>
        <v>0</v>
      </c>
      <c r="S324" s="5">
        <f t="shared" si="163"/>
        <v>0</v>
      </c>
      <c r="T324" s="5">
        <f>VLOOKUP(CONCATENATE($F324," ",$G324),AllocFactorMatrix,(T$4+1),FALSE)*$E329</f>
        <v>0</v>
      </c>
      <c r="U324" s="5">
        <f>VLOOKUP(CONCATENATE($F324," ",$G324),AllocFactorMatrix,(U$4+1),FALSE)*$E329</f>
        <v>0</v>
      </c>
      <c r="V324" s="5">
        <f>VLOOKUP(CONCATENATE($F324," ",$G324),AllocFactorMatrix,(V$4+1),FALSE)*$E329</f>
        <v>0</v>
      </c>
      <c r="W324" s="5">
        <f>VLOOKUP(CONCATENATE($F324," ",$G324),AllocFactorMatrix,(W$4+1),FALSE)*$E329</f>
        <v>0</v>
      </c>
      <c r="X324" s="5">
        <f t="shared" si="165"/>
        <v>0</v>
      </c>
      <c r="Y324" s="5">
        <f>VLOOKUP(CONCATENATE($F324," ",$G324),AllocFactorMatrix,(Y$4+1),FALSE)*$E329</f>
        <v>0</v>
      </c>
      <c r="Z324" s="5">
        <f>VLOOKUP(CONCATENATE($F324," ",$G324),AllocFactorMatrix,(Z$4+1),FALSE)*$E329</f>
        <v>0</v>
      </c>
      <c r="AA324" s="5">
        <f t="shared" si="164"/>
        <v>0</v>
      </c>
      <c r="AB324" s="5">
        <f>VLOOKUP(CONCATENATE($F324," ",$G324),AllocFactorMatrix,(AB$4+1),FALSE)*$E329</f>
        <v>0</v>
      </c>
      <c r="AC324" s="5">
        <f>VLOOKUP(CONCATENATE($F324," ",$G324),AllocFactorMatrix,(AC$4+1),FALSE)*$E329</f>
        <v>0</v>
      </c>
      <c r="AD324" s="5">
        <f>VLOOKUP(CONCATENATE($F324," ",$G324),AllocFactorMatrix,(AD$4+1),FALSE)*$E329</f>
        <v>0</v>
      </c>
    </row>
    <row r="325" spans="1:30" hidden="1" outlineLevel="1">
      <c r="D325" s="7"/>
      <c r="E325" s="7"/>
      <c r="F325" s="52" t="str">
        <f>F329</f>
        <v>RB_GUP_EPIS_D</v>
      </c>
      <c r="G325" s="55" t="str">
        <f>$G$11</f>
        <v>DISTPRI</v>
      </c>
      <c r="H325" s="4">
        <f t="shared" si="161"/>
        <v>356002.17921749788</v>
      </c>
      <c r="I325" s="5">
        <f>VLOOKUP(CONCATENATE($F325," ",$G325),AllocFactorMatrix,(I$4+1),FALSE)*$E329</f>
        <v>237931.44005174292</v>
      </c>
      <c r="J325" s="5">
        <f>VLOOKUP(CONCATENATE($F325," ",$G325),AllocFactorMatrix,(J$4+1),FALSE)*$E329</f>
        <v>11215.466955226055</v>
      </c>
      <c r="K325" s="5">
        <f>VLOOKUP(CONCATENATE($F325," ",$G325),AllocFactorMatrix,(K$4+1),FALSE)*$E329</f>
        <v>40724.0488453324</v>
      </c>
      <c r="L325" s="5">
        <f>VLOOKUP(CONCATENATE($F325," ",$G325),AllocFactorMatrix,(L$4+1),FALSE)*$E329</f>
        <v>1258.5850142028298</v>
      </c>
      <c r="M325" s="5">
        <f>VLOOKUP(CONCATENATE($F325," ",$G325),AllocFactorMatrix,(M$4+1),FALSE)*$E329</f>
        <v>0</v>
      </c>
      <c r="N325" s="5">
        <f t="shared" si="162"/>
        <v>41982.633859535228</v>
      </c>
      <c r="O325" s="5">
        <f>VLOOKUP(CONCATENATE($F325," ",$G325),AllocFactorMatrix,(O$4+1),FALSE)*$E329</f>
        <v>30535.918678879269</v>
      </c>
      <c r="P325" s="5">
        <f>VLOOKUP(CONCATENATE($F325," ",$G325),AllocFactorMatrix,(P$4+1),FALSE)*$E329</f>
        <v>5687.3169088259037</v>
      </c>
      <c r="Q325" s="5">
        <f>VLOOKUP(CONCATENATE($F325," ",$G325),AllocFactorMatrix,(Q$4+1),FALSE)*$E329</f>
        <v>0</v>
      </c>
      <c r="R325" s="5">
        <f>VLOOKUP(CONCATENATE($F325," ",$G325),AllocFactorMatrix,(R$4+1),FALSE)*$E329</f>
        <v>0</v>
      </c>
      <c r="S325" s="5">
        <f t="shared" si="163"/>
        <v>36223.235587705174</v>
      </c>
      <c r="T325" s="5">
        <f>VLOOKUP(CONCATENATE($F325," ",$G325),AllocFactorMatrix,(T$4+1),FALSE)*$E329</f>
        <v>1088.586683045821</v>
      </c>
      <c r="U325" s="5">
        <f>VLOOKUP(CONCATENATE($F325," ",$G325),AllocFactorMatrix,(U$4+1),FALSE)*$E329</f>
        <v>17556.43989339683</v>
      </c>
      <c r="V325" s="5">
        <f>VLOOKUP(CONCATENATE($F325," ",$G325),AllocFactorMatrix,(V$4+1),FALSE)*$E329</f>
        <v>0</v>
      </c>
      <c r="W325" s="5">
        <f>VLOOKUP(CONCATENATE($F325," ",$G325),AllocFactorMatrix,(W$4+1),FALSE)*$E329</f>
        <v>0</v>
      </c>
      <c r="X325" s="5">
        <f t="shared" si="165"/>
        <v>18645.026576442651</v>
      </c>
      <c r="Y325" s="5">
        <f>VLOOKUP(CONCATENATE($F325," ",$G325),AllocFactorMatrix,(Y$4+1),FALSE)*$E329</f>
        <v>9207.9827786055939</v>
      </c>
      <c r="Z325" s="5">
        <f>VLOOKUP(CONCATENATE($F325," ",$G325),AllocFactorMatrix,(Z$4+1),FALSE)*$E329</f>
        <v>153.62519751276756</v>
      </c>
      <c r="AA325" s="5">
        <f t="shared" si="164"/>
        <v>9361.607976118361</v>
      </c>
      <c r="AB325" s="5">
        <f>VLOOKUP(CONCATENATE($F325," ",$G325),AllocFactorMatrix,(AB$4+1),FALSE)*$E329</f>
        <v>124.4621510871617</v>
      </c>
      <c r="AC325" s="5">
        <f>VLOOKUP(CONCATENATE($F325," ",$G325),AllocFactorMatrix,(AC$4+1),FALSE)*$E329</f>
        <v>426.39003815102842</v>
      </c>
      <c r="AD325" s="5">
        <f>VLOOKUP(CONCATENATE($F325," ",$G325),AllocFactorMatrix,(AD$4+1),FALSE)*$E329</f>
        <v>91.916021489288397</v>
      </c>
    </row>
    <row r="326" spans="1:30" hidden="1" outlineLevel="1">
      <c r="D326" s="7"/>
      <c r="E326" s="7"/>
      <c r="F326" s="52" t="str">
        <f>F329</f>
        <v>RB_GUP_EPIS_D</v>
      </c>
      <c r="G326" s="55" t="str">
        <f>$G$12</f>
        <v>DISTSEC</v>
      </c>
      <c r="H326" s="4">
        <f t="shared" si="161"/>
        <v>184351.30764417027</v>
      </c>
      <c r="I326" s="5">
        <f>VLOOKUP(CONCATENATE($F326," ",$G326),AllocFactorMatrix,(I$4+1),FALSE)*$E329</f>
        <v>137839.74033060434</v>
      </c>
      <c r="J326" s="5">
        <f>VLOOKUP(CONCATENATE($F326," ",$G326),AllocFactorMatrix,(J$4+1),FALSE)*$E329</f>
        <v>6645.2978121552196</v>
      </c>
      <c r="K326" s="5">
        <f>VLOOKUP(CONCATENATE($F326," ",$G326),AllocFactorMatrix,(K$4+1),FALSE)*$E329</f>
        <v>20051.632843591229</v>
      </c>
      <c r="L326" s="5">
        <f>VLOOKUP(CONCATENATE($F326," ",$G326),AllocFactorMatrix,(L$4+1),FALSE)*$E329</f>
        <v>0</v>
      </c>
      <c r="M326" s="5">
        <f>VLOOKUP(CONCATENATE($F326," ",$G326),AllocFactorMatrix,(M$4+1),FALSE)*$E329</f>
        <v>0</v>
      </c>
      <c r="N326" s="5">
        <f t="shared" si="162"/>
        <v>20051.632843591229</v>
      </c>
      <c r="O326" s="5">
        <f>VLOOKUP(CONCATENATE($F326," ",$G326),AllocFactorMatrix,(O$4+1),FALSE)*$E329</f>
        <v>12776.978493664386</v>
      </c>
      <c r="P326" s="5">
        <f>VLOOKUP(CONCATENATE($F326," ",$G326),AllocFactorMatrix,(P$4+1),FALSE)*$E329</f>
        <v>0</v>
      </c>
      <c r="Q326" s="5">
        <f>VLOOKUP(CONCATENATE($F326," ",$G326),AllocFactorMatrix,(Q$4+1),FALSE)*$E329</f>
        <v>0</v>
      </c>
      <c r="R326" s="5">
        <f>VLOOKUP(CONCATENATE($F326," ",$G326),AllocFactorMatrix,(R$4+1),FALSE)*$E329</f>
        <v>0</v>
      </c>
      <c r="S326" s="5">
        <f t="shared" si="163"/>
        <v>12776.978493664386</v>
      </c>
      <c r="T326" s="5">
        <f>VLOOKUP(CONCATENATE($F326," ",$G326),AllocFactorMatrix,(T$4+1),FALSE)*$E329</f>
        <v>345.46269407467935</v>
      </c>
      <c r="U326" s="5">
        <f>VLOOKUP(CONCATENATE($F326," ",$G326),AllocFactorMatrix,(U$4+1),FALSE)*$E329</f>
        <v>0</v>
      </c>
      <c r="V326" s="5">
        <f>VLOOKUP(CONCATENATE($F326," ",$G326),AllocFactorMatrix,(V$4+1),FALSE)*$E329</f>
        <v>0</v>
      </c>
      <c r="W326" s="5">
        <f>VLOOKUP(CONCATENATE($F326," ",$G326),AllocFactorMatrix,(W$4+1),FALSE)*$E329</f>
        <v>0</v>
      </c>
      <c r="X326" s="5">
        <f t="shared" si="165"/>
        <v>345.46269407467935</v>
      </c>
      <c r="Y326" s="5">
        <f>VLOOKUP(CONCATENATE($F326," ",$G326),AllocFactorMatrix,(Y$4+1),FALSE)*$E329</f>
        <v>4712.713042253602</v>
      </c>
      <c r="Z326" s="5">
        <f>VLOOKUP(CONCATENATE($F326," ",$G326),AllocFactorMatrix,(Z$4+1),FALSE)*$E329</f>
        <v>0</v>
      </c>
      <c r="AA326" s="5">
        <f t="shared" si="164"/>
        <v>4712.713042253602</v>
      </c>
      <c r="AB326" s="5">
        <f>VLOOKUP(CONCATENATE($F326," ",$G326),AllocFactorMatrix,(AB$4+1),FALSE)*$E329</f>
        <v>48.90397484178763</v>
      </c>
      <c r="AC326" s="5">
        <f>VLOOKUP(CONCATENATE($F326," ",$G326),AllocFactorMatrix,(AC$4+1),FALSE)*$E329</f>
        <v>1660.4780380896202</v>
      </c>
      <c r="AD326" s="5">
        <f>VLOOKUP(CONCATENATE($F326," ",$G326),AllocFactorMatrix,(AD$4+1),FALSE)*$E329</f>
        <v>270.10041489541169</v>
      </c>
    </row>
    <row r="327" spans="1:30" hidden="1" outlineLevel="1">
      <c r="D327" s="7"/>
      <c r="E327" s="7"/>
      <c r="F327" s="52" t="str">
        <f>F329</f>
        <v>RB_GUP_EPIS_D</v>
      </c>
      <c r="G327" s="55" t="str">
        <f>$G$13</f>
        <v>ENERGY</v>
      </c>
      <c r="H327" s="4">
        <f t="shared" si="161"/>
        <v>0</v>
      </c>
      <c r="I327" s="5">
        <f>VLOOKUP(CONCATENATE($F327," ",$G327),AllocFactorMatrix,(I$4+1),FALSE)*$E329</f>
        <v>0</v>
      </c>
      <c r="J327" s="5">
        <f>VLOOKUP(CONCATENATE($F327," ",$G327),AllocFactorMatrix,(J$4+1),FALSE)*$E329</f>
        <v>0</v>
      </c>
      <c r="K327" s="5">
        <f>VLOOKUP(CONCATENATE($F327," ",$G327),AllocFactorMatrix,(K$4+1),FALSE)*$E329</f>
        <v>0</v>
      </c>
      <c r="L327" s="5">
        <f>VLOOKUP(CONCATENATE($F327," ",$G327),AllocFactorMatrix,(L$4+1),FALSE)*$E329</f>
        <v>0</v>
      </c>
      <c r="M327" s="5">
        <f>VLOOKUP(CONCATENATE($F327," ",$G327),AllocFactorMatrix,(M$4+1),FALSE)*$E329</f>
        <v>0</v>
      </c>
      <c r="N327" s="5">
        <f t="shared" si="162"/>
        <v>0</v>
      </c>
      <c r="O327" s="5">
        <f>VLOOKUP(CONCATENATE($F327," ",$G327),AllocFactorMatrix,(O$4+1),FALSE)*$E329</f>
        <v>0</v>
      </c>
      <c r="P327" s="5">
        <f>VLOOKUP(CONCATENATE($F327," ",$G327),AllocFactorMatrix,(P$4+1),FALSE)*$E329</f>
        <v>0</v>
      </c>
      <c r="Q327" s="5">
        <f>VLOOKUP(CONCATENATE($F327," ",$G327),AllocFactorMatrix,(Q$4+1),FALSE)*$E329</f>
        <v>0</v>
      </c>
      <c r="R327" s="5">
        <f>VLOOKUP(CONCATENATE($F327," ",$G327),AllocFactorMatrix,(R$4+1),FALSE)*$E329</f>
        <v>0</v>
      </c>
      <c r="S327" s="5">
        <f t="shared" si="163"/>
        <v>0</v>
      </c>
      <c r="T327" s="5">
        <f>VLOOKUP(CONCATENATE($F327," ",$G327),AllocFactorMatrix,(T$4+1),FALSE)*$E329</f>
        <v>0</v>
      </c>
      <c r="U327" s="5">
        <f>VLOOKUP(CONCATENATE($F327," ",$G327),AllocFactorMatrix,(U$4+1),FALSE)*$E329</f>
        <v>0</v>
      </c>
      <c r="V327" s="5">
        <f>VLOOKUP(CONCATENATE($F327," ",$G327),AllocFactorMatrix,(V$4+1),FALSE)*$E329</f>
        <v>0</v>
      </c>
      <c r="W327" s="5">
        <f>VLOOKUP(CONCATENATE($F327," ",$G327),AllocFactorMatrix,(W$4+1),FALSE)*$E329</f>
        <v>0</v>
      </c>
      <c r="X327" s="5">
        <f t="shared" si="165"/>
        <v>0</v>
      </c>
      <c r="Y327" s="5">
        <f>VLOOKUP(CONCATENATE($F327," ",$G327),AllocFactorMatrix,(Y$4+1),FALSE)*$E329</f>
        <v>0</v>
      </c>
      <c r="Z327" s="5">
        <f>VLOOKUP(CONCATENATE($F327," ",$G327),AllocFactorMatrix,(Z$4+1),FALSE)*$E329</f>
        <v>0</v>
      </c>
      <c r="AA327" s="5">
        <f t="shared" si="164"/>
        <v>0</v>
      </c>
      <c r="AB327" s="5">
        <f>VLOOKUP(CONCATENATE($F327," ",$G327),AllocFactorMatrix,(AB$4+1),FALSE)*$E329</f>
        <v>0</v>
      </c>
      <c r="AC327" s="5">
        <f>VLOOKUP(CONCATENATE($F327," ",$G327),AllocFactorMatrix,(AC$4+1),FALSE)*$E329</f>
        <v>0</v>
      </c>
      <c r="AD327" s="5">
        <f>VLOOKUP(CONCATENATE($F327," ",$G327),AllocFactorMatrix,(AD$4+1),FALSE)*$E329</f>
        <v>0</v>
      </c>
    </row>
    <row r="328" spans="1:30" hidden="1" outlineLevel="1">
      <c r="D328" s="7"/>
      <c r="E328" s="7"/>
      <c r="F328" s="52" t="str">
        <f>F329</f>
        <v>RB_GUP_EPIS_D</v>
      </c>
      <c r="G328" s="55" t="str">
        <f>$G$14</f>
        <v>CUSTOMER</v>
      </c>
      <c r="H328" s="4">
        <f t="shared" si="161"/>
        <v>86622.51313833172</v>
      </c>
      <c r="I328" s="5">
        <f>VLOOKUP(CONCATENATE($F328," ",$G328),AllocFactorMatrix,(I$4+1),FALSE)*$E329</f>
        <v>39426.871273667392</v>
      </c>
      <c r="J328" s="5">
        <f>VLOOKUP(CONCATENATE($F328," ",$G328),AllocFactorMatrix,(J$4+1),FALSE)*$E329</f>
        <v>10613.481067846915</v>
      </c>
      <c r="K328" s="5">
        <f>VLOOKUP(CONCATENATE($F328," ",$G328),AllocFactorMatrix,(K$4+1),FALSE)*$E329</f>
        <v>3010.6809519740309</v>
      </c>
      <c r="L328" s="5">
        <f>VLOOKUP(CONCATENATE($F328," ",$G328),AllocFactorMatrix,(L$4+1),FALSE)*$E329</f>
        <v>995.82955445758057</v>
      </c>
      <c r="M328" s="5">
        <f>VLOOKUP(CONCATENATE($F328," ",$G328),AllocFactorMatrix,(M$4+1),FALSE)*$E329</f>
        <v>161.75467314511516</v>
      </c>
      <c r="N328" s="5">
        <f t="shared" si="162"/>
        <v>4168.265179576726</v>
      </c>
      <c r="O328" s="5">
        <f>VLOOKUP(CONCATENATE($F328," ",$G328),AllocFactorMatrix,(O$4+1),FALSE)*$E329</f>
        <v>869.37303626401706</v>
      </c>
      <c r="P328" s="5">
        <f>VLOOKUP(CONCATENATE($F328," ",$G328),AllocFactorMatrix,(P$4+1),FALSE)*$E329</f>
        <v>258.56253721682185</v>
      </c>
      <c r="Q328" s="5">
        <f>VLOOKUP(CONCATENATE($F328," ",$G328),AllocFactorMatrix,(Q$4+1),FALSE)*$E329</f>
        <v>563.57716134707903</v>
      </c>
      <c r="R328" s="5">
        <f>VLOOKUP(CONCATENATE($F328," ",$G328),AllocFactorMatrix,(R$4+1),FALSE)*$E329</f>
        <v>99.050811212382413</v>
      </c>
      <c r="S328" s="5">
        <f t="shared" si="163"/>
        <v>1790.5635460403003</v>
      </c>
      <c r="T328" s="5">
        <f>VLOOKUP(CONCATENATE($F328," ",$G328),AllocFactorMatrix,(T$4+1),FALSE)*$E329</f>
        <v>5.9815240582067304</v>
      </c>
      <c r="U328" s="5">
        <f>VLOOKUP(CONCATENATE($F328," ",$G328),AllocFactorMatrix,(U$4+1),FALSE)*$E329</f>
        <v>153.38457662014986</v>
      </c>
      <c r="V328" s="5">
        <f>VLOOKUP(CONCATENATE($F328," ",$G328),AllocFactorMatrix,(V$4+1),FALSE)*$E329</f>
        <v>828.78936998096265</v>
      </c>
      <c r="W328" s="5">
        <f>VLOOKUP(CONCATENATE($F328," ",$G328),AllocFactorMatrix,(W$4+1),FALSE)*$E329</f>
        <v>148.57652131859271</v>
      </c>
      <c r="X328" s="5">
        <f t="shared" si="165"/>
        <v>1136.731991977912</v>
      </c>
      <c r="Y328" s="5">
        <f>VLOOKUP(CONCATENATE($F328," ",$G328),AllocFactorMatrix,(Y$4+1),FALSE)*$E329</f>
        <v>240.75436409269676</v>
      </c>
      <c r="Z328" s="5">
        <f>VLOOKUP(CONCATENATE($F328," ",$G328),AllocFactorMatrix,(Z$4+1),FALSE)*$E329</f>
        <v>4.3823642748581504</v>
      </c>
      <c r="AA328" s="5">
        <f t="shared" si="164"/>
        <v>245.13672836755492</v>
      </c>
      <c r="AB328" s="5">
        <f>VLOOKUP(CONCATENATE($F328," ",$G328),AllocFactorMatrix,(AB$4+1),FALSE)*$E329</f>
        <v>4.4427739862736013</v>
      </c>
      <c r="AC328" s="5">
        <f>VLOOKUP(CONCATENATE($F328," ",$G328),AllocFactorMatrix,(AC$4+1),FALSE)*$E329</f>
        <v>26094.795945882008</v>
      </c>
      <c r="AD328" s="5">
        <f>VLOOKUP(CONCATENATE($F328," ",$G328),AllocFactorMatrix,(AD$4+1),FALSE)*$E329</f>
        <v>3142.2246309866368</v>
      </c>
    </row>
    <row r="329" spans="1:30" s="55" customFormat="1" collapsed="1">
      <c r="A329" s="56"/>
      <c r="B329" s="112"/>
      <c r="D329" s="55" t="s">
        <v>324</v>
      </c>
      <c r="E329" s="61">
        <v>626976</v>
      </c>
      <c r="F329" s="57" t="s">
        <v>66</v>
      </c>
      <c r="G329" s="55" t="str">
        <f>$G$15</f>
        <v>TOTAL</v>
      </c>
      <c r="H329" s="60">
        <f t="shared" si="161"/>
        <v>626975.99999999977</v>
      </c>
      <c r="I329" s="62">
        <f>VLOOKUP(CONCATENATE($F329," ",$G329),AllocFactorMatrix,(I$4+1),FALSE)*$E329</f>
        <v>415198.05165601464</v>
      </c>
      <c r="J329" s="62">
        <f>VLOOKUP(CONCATENATE($F329," ",$G329),AllocFactorMatrix,(J$4+1),FALSE)*$E329</f>
        <v>28474.245835228186</v>
      </c>
      <c r="K329" s="62">
        <f>VLOOKUP(CONCATENATE($F329," ",$G329),AllocFactorMatrix,(K$4+1),FALSE)*$E329</f>
        <v>63786.362640897656</v>
      </c>
      <c r="L329" s="62">
        <f>VLOOKUP(CONCATENATE($F329," ",$G329),AllocFactorMatrix,(L$4+1),FALSE)*$E329</f>
        <v>2254.4145686604106</v>
      </c>
      <c r="M329" s="62">
        <f>VLOOKUP(CONCATENATE($F329," ",$G329),AllocFactorMatrix,(M$4+1),FALSE)*$E329</f>
        <v>161.75467314511516</v>
      </c>
      <c r="N329" s="62">
        <f t="shared" si="162"/>
        <v>66202.531882703188</v>
      </c>
      <c r="O329" s="62">
        <f>VLOOKUP(CONCATENATE($F329," ",$G329),AllocFactorMatrix,(O$4+1),FALSE)*$E329</f>
        <v>44182.270208807677</v>
      </c>
      <c r="P329" s="62">
        <f>VLOOKUP(CONCATENATE($F329," ",$G329),AllocFactorMatrix,(P$4+1),FALSE)*$E329</f>
        <v>5945.8794460427252</v>
      </c>
      <c r="Q329" s="62">
        <f>VLOOKUP(CONCATENATE($F329," ",$G329),AllocFactorMatrix,(Q$4+1),FALSE)*$E329</f>
        <v>563.57716134707903</v>
      </c>
      <c r="R329" s="62">
        <f>VLOOKUP(CONCATENATE($F329," ",$G329),AllocFactorMatrix,(R$4+1),FALSE)*$E329</f>
        <v>99.050811212382413</v>
      </c>
      <c r="S329" s="62">
        <f t="shared" si="163"/>
        <v>50790.777627409858</v>
      </c>
      <c r="T329" s="62">
        <f>VLOOKUP(CONCATENATE($F329," ",$G329),AllocFactorMatrix,(T$4+1),FALSE)*$E329</f>
        <v>1440.0309011787072</v>
      </c>
      <c r="U329" s="62">
        <f>VLOOKUP(CONCATENATE($F329," ",$G329),AllocFactorMatrix,(U$4+1),FALSE)*$E329</f>
        <v>17709.824470016982</v>
      </c>
      <c r="V329" s="62">
        <f>VLOOKUP(CONCATENATE($F329," ",$G329),AllocFactorMatrix,(V$4+1),FALSE)*$E329</f>
        <v>828.78936998096265</v>
      </c>
      <c r="W329" s="62">
        <f>VLOOKUP(CONCATENATE($F329," ",$G329),AllocFactorMatrix,(W$4+1),FALSE)*$E329</f>
        <v>148.57652131859271</v>
      </c>
      <c r="X329" s="62">
        <f t="shared" si="165"/>
        <v>20127.221262495241</v>
      </c>
      <c r="Y329" s="62">
        <f>VLOOKUP(CONCATENATE($F329," ",$G329),AllocFactorMatrix,(Y$4+1),FALSE)*$E329</f>
        <v>14161.450184951893</v>
      </c>
      <c r="Z329" s="62">
        <f>VLOOKUP(CONCATENATE($F329," ",$G329),AllocFactorMatrix,(Z$4+1),FALSE)*$E329</f>
        <v>158.00756178762569</v>
      </c>
      <c r="AA329" s="62">
        <f t="shared" si="164"/>
        <v>14319.457746739519</v>
      </c>
      <c r="AB329" s="62">
        <f>VLOOKUP(CONCATENATE($F329," ",$G329),AllocFactorMatrix,(AB$4+1),FALSE)*$E329</f>
        <v>177.80889991522295</v>
      </c>
      <c r="AC329" s="62">
        <f>VLOOKUP(CONCATENATE($F329," ",$G329),AllocFactorMatrix,(AC$4+1),FALSE)*$E329</f>
        <v>28181.664022122655</v>
      </c>
      <c r="AD329" s="62">
        <f>VLOOKUP(CONCATENATE($F329," ",$G329),AllocFactorMatrix,(AD$4+1),FALSE)*$E329</f>
        <v>3504.2410673713371</v>
      </c>
    </row>
    <row r="330" spans="1:30" s="51" customFormat="1">
      <c r="A330" s="56"/>
      <c r="B330" s="112"/>
      <c r="C330" s="55"/>
      <c r="D330" s="55"/>
      <c r="E330" s="58"/>
      <c r="F330" s="52"/>
      <c r="G330" s="55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</row>
    <row r="331" spans="1:30" s="51" customFormat="1" hidden="1" outlineLevel="1">
      <c r="A331" s="56"/>
      <c r="B331" s="112"/>
      <c r="C331" s="55"/>
      <c r="D331" s="55"/>
      <c r="E331" s="55"/>
      <c r="F331" s="52"/>
      <c r="G331" s="55" t="str">
        <f>$G$8</f>
        <v>PRODUCTION</v>
      </c>
      <c r="H331" s="58">
        <f t="shared" ref="H331:AD331" si="166">+H314+H322</f>
        <v>0</v>
      </c>
      <c r="I331" s="58">
        <f t="shared" si="166"/>
        <v>0</v>
      </c>
      <c r="J331" s="58">
        <f t="shared" si="166"/>
        <v>0</v>
      </c>
      <c r="K331" s="58">
        <f t="shared" si="166"/>
        <v>0</v>
      </c>
      <c r="L331" s="58">
        <f t="shared" si="166"/>
        <v>0</v>
      </c>
      <c r="M331" s="58">
        <f t="shared" si="166"/>
        <v>0</v>
      </c>
      <c r="N331" s="58">
        <f t="shared" si="166"/>
        <v>0</v>
      </c>
      <c r="O331" s="58">
        <f t="shared" si="166"/>
        <v>0</v>
      </c>
      <c r="P331" s="58">
        <f t="shared" si="166"/>
        <v>0</v>
      </c>
      <c r="Q331" s="58">
        <f t="shared" si="166"/>
        <v>0</v>
      </c>
      <c r="R331" s="58">
        <f t="shared" si="166"/>
        <v>0</v>
      </c>
      <c r="S331" s="58">
        <f t="shared" si="166"/>
        <v>0</v>
      </c>
      <c r="T331" s="58">
        <f t="shared" si="166"/>
        <v>0</v>
      </c>
      <c r="U331" s="58">
        <f t="shared" si="166"/>
        <v>0</v>
      </c>
      <c r="V331" s="58">
        <f t="shared" si="166"/>
        <v>0</v>
      </c>
      <c r="W331" s="58">
        <f t="shared" si="166"/>
        <v>0</v>
      </c>
      <c r="X331" s="58">
        <f t="shared" si="166"/>
        <v>0</v>
      </c>
      <c r="Y331" s="58">
        <f t="shared" si="166"/>
        <v>0</v>
      </c>
      <c r="Z331" s="58">
        <f t="shared" si="166"/>
        <v>0</v>
      </c>
      <c r="AA331" s="58">
        <f t="shared" si="166"/>
        <v>0</v>
      </c>
      <c r="AB331" s="58">
        <f t="shared" si="166"/>
        <v>0</v>
      </c>
      <c r="AC331" s="58">
        <f t="shared" si="166"/>
        <v>0</v>
      </c>
      <c r="AD331" s="58">
        <f t="shared" si="166"/>
        <v>0</v>
      </c>
    </row>
    <row r="332" spans="1:30" s="51" customFormat="1" hidden="1" outlineLevel="1">
      <c r="A332" s="56"/>
      <c r="B332" s="112"/>
      <c r="C332" s="55"/>
      <c r="D332" s="55"/>
      <c r="E332" s="55"/>
      <c r="F332" s="52"/>
      <c r="G332" s="55" t="str">
        <f>$G$9</f>
        <v>BULKTRAN</v>
      </c>
      <c r="H332" s="58">
        <f t="shared" ref="H332:AD332" si="167">+H315+H323</f>
        <v>0</v>
      </c>
      <c r="I332" s="58">
        <f t="shared" si="167"/>
        <v>0</v>
      </c>
      <c r="J332" s="58">
        <f t="shared" si="167"/>
        <v>0</v>
      </c>
      <c r="K332" s="58">
        <f t="shared" si="167"/>
        <v>0</v>
      </c>
      <c r="L332" s="58">
        <f t="shared" si="167"/>
        <v>0</v>
      </c>
      <c r="M332" s="58">
        <f t="shared" si="167"/>
        <v>0</v>
      </c>
      <c r="N332" s="58">
        <f t="shared" si="167"/>
        <v>0</v>
      </c>
      <c r="O332" s="58">
        <f t="shared" si="167"/>
        <v>0</v>
      </c>
      <c r="P332" s="58">
        <f t="shared" si="167"/>
        <v>0</v>
      </c>
      <c r="Q332" s="58">
        <f t="shared" si="167"/>
        <v>0</v>
      </c>
      <c r="R332" s="58">
        <f t="shared" si="167"/>
        <v>0</v>
      </c>
      <c r="S332" s="58">
        <f t="shared" si="167"/>
        <v>0</v>
      </c>
      <c r="T332" s="58">
        <f t="shared" si="167"/>
        <v>0</v>
      </c>
      <c r="U332" s="58">
        <f t="shared" si="167"/>
        <v>0</v>
      </c>
      <c r="V332" s="58">
        <f t="shared" si="167"/>
        <v>0</v>
      </c>
      <c r="W332" s="58">
        <f t="shared" si="167"/>
        <v>0</v>
      </c>
      <c r="X332" s="58">
        <f t="shared" si="167"/>
        <v>0</v>
      </c>
      <c r="Y332" s="58">
        <f t="shared" si="167"/>
        <v>0</v>
      </c>
      <c r="Z332" s="58">
        <f t="shared" si="167"/>
        <v>0</v>
      </c>
      <c r="AA332" s="58">
        <f t="shared" si="167"/>
        <v>0</v>
      </c>
      <c r="AB332" s="58">
        <f t="shared" si="167"/>
        <v>0</v>
      </c>
      <c r="AC332" s="58">
        <f t="shared" si="167"/>
        <v>0</v>
      </c>
      <c r="AD332" s="58">
        <f t="shared" si="167"/>
        <v>0</v>
      </c>
    </row>
    <row r="333" spans="1:30" s="51" customFormat="1" hidden="1" outlineLevel="1">
      <c r="A333" s="56"/>
      <c r="B333" s="112"/>
      <c r="C333" s="55"/>
      <c r="D333" s="55"/>
      <c r="E333" s="55"/>
      <c r="F333" s="52"/>
      <c r="G333" s="55" t="str">
        <f>$G$10</f>
        <v>SUBTRAN</v>
      </c>
      <c r="H333" s="58">
        <f t="shared" ref="H333:AD333" si="168">+H316+H324</f>
        <v>0</v>
      </c>
      <c r="I333" s="58">
        <f t="shared" si="168"/>
        <v>0</v>
      </c>
      <c r="J333" s="58">
        <f t="shared" si="168"/>
        <v>0</v>
      </c>
      <c r="K333" s="58">
        <f t="shared" si="168"/>
        <v>0</v>
      </c>
      <c r="L333" s="58">
        <f t="shared" si="168"/>
        <v>0</v>
      </c>
      <c r="M333" s="58">
        <f t="shared" si="168"/>
        <v>0</v>
      </c>
      <c r="N333" s="58">
        <f t="shared" si="168"/>
        <v>0</v>
      </c>
      <c r="O333" s="58">
        <f t="shared" si="168"/>
        <v>0</v>
      </c>
      <c r="P333" s="58">
        <f t="shared" si="168"/>
        <v>0</v>
      </c>
      <c r="Q333" s="58">
        <f t="shared" si="168"/>
        <v>0</v>
      </c>
      <c r="R333" s="58">
        <f t="shared" si="168"/>
        <v>0</v>
      </c>
      <c r="S333" s="58">
        <f t="shared" si="168"/>
        <v>0</v>
      </c>
      <c r="T333" s="58">
        <f t="shared" si="168"/>
        <v>0</v>
      </c>
      <c r="U333" s="58">
        <f t="shared" si="168"/>
        <v>0</v>
      </c>
      <c r="V333" s="58">
        <f t="shared" si="168"/>
        <v>0</v>
      </c>
      <c r="W333" s="58">
        <f t="shared" si="168"/>
        <v>0</v>
      </c>
      <c r="X333" s="58">
        <f t="shared" si="168"/>
        <v>0</v>
      </c>
      <c r="Y333" s="58">
        <f t="shared" si="168"/>
        <v>0</v>
      </c>
      <c r="Z333" s="58">
        <f t="shared" si="168"/>
        <v>0</v>
      </c>
      <c r="AA333" s="58">
        <f t="shared" si="168"/>
        <v>0</v>
      </c>
      <c r="AB333" s="58">
        <f t="shared" si="168"/>
        <v>0</v>
      </c>
      <c r="AC333" s="58">
        <f t="shared" si="168"/>
        <v>0</v>
      </c>
      <c r="AD333" s="58">
        <f t="shared" si="168"/>
        <v>0</v>
      </c>
    </row>
    <row r="334" spans="1:30" s="51" customFormat="1" hidden="1" outlineLevel="1">
      <c r="A334" s="56"/>
      <c r="B334" s="112"/>
      <c r="C334" s="55"/>
      <c r="D334" s="55"/>
      <c r="E334" s="55"/>
      <c r="F334" s="52"/>
      <c r="G334" s="55" t="str">
        <f>$G$11</f>
        <v>DISTPRI</v>
      </c>
      <c r="H334" s="58">
        <f t="shared" ref="H334:AD334" si="169">+H317+H325</f>
        <v>356002.17921749788</v>
      </c>
      <c r="I334" s="58">
        <f t="shared" si="169"/>
        <v>237931.44005174292</v>
      </c>
      <c r="J334" s="58">
        <f t="shared" si="169"/>
        <v>11215.466955226055</v>
      </c>
      <c r="K334" s="58">
        <f t="shared" si="169"/>
        <v>40724.0488453324</v>
      </c>
      <c r="L334" s="58">
        <f t="shared" si="169"/>
        <v>1258.5850142028298</v>
      </c>
      <c r="M334" s="58">
        <f t="shared" si="169"/>
        <v>0</v>
      </c>
      <c r="N334" s="58">
        <f t="shared" si="169"/>
        <v>41982.633859535228</v>
      </c>
      <c r="O334" s="58">
        <f t="shared" si="169"/>
        <v>30535.918678879269</v>
      </c>
      <c r="P334" s="58">
        <f t="shared" si="169"/>
        <v>5687.3169088259037</v>
      </c>
      <c r="Q334" s="58">
        <f t="shared" si="169"/>
        <v>0</v>
      </c>
      <c r="R334" s="58">
        <f t="shared" si="169"/>
        <v>0</v>
      </c>
      <c r="S334" s="58">
        <f t="shared" si="169"/>
        <v>36223.235587705174</v>
      </c>
      <c r="T334" s="58">
        <f t="shared" si="169"/>
        <v>1088.586683045821</v>
      </c>
      <c r="U334" s="58">
        <f t="shared" si="169"/>
        <v>17556.43989339683</v>
      </c>
      <c r="V334" s="58">
        <f t="shared" si="169"/>
        <v>0</v>
      </c>
      <c r="W334" s="58">
        <f t="shared" si="169"/>
        <v>0</v>
      </c>
      <c r="X334" s="58">
        <f t="shared" si="169"/>
        <v>18645.026576442651</v>
      </c>
      <c r="Y334" s="58">
        <f t="shared" si="169"/>
        <v>9207.9827786055939</v>
      </c>
      <c r="Z334" s="58">
        <f t="shared" si="169"/>
        <v>153.62519751276756</v>
      </c>
      <c r="AA334" s="58">
        <f t="shared" si="169"/>
        <v>9361.607976118361</v>
      </c>
      <c r="AB334" s="58">
        <f t="shared" si="169"/>
        <v>124.4621510871617</v>
      </c>
      <c r="AC334" s="58">
        <f t="shared" si="169"/>
        <v>426.39003815102842</v>
      </c>
      <c r="AD334" s="58">
        <f t="shared" si="169"/>
        <v>91.916021489288397</v>
      </c>
    </row>
    <row r="335" spans="1:30" s="51" customFormat="1" hidden="1" outlineLevel="1">
      <c r="A335" s="56"/>
      <c r="B335" s="112"/>
      <c r="C335" s="55"/>
      <c r="D335" s="55"/>
      <c r="E335" s="55"/>
      <c r="F335" s="52"/>
      <c r="G335" s="55" t="str">
        <f>$G$12</f>
        <v>DISTSEC</v>
      </c>
      <c r="H335" s="58">
        <f t="shared" ref="H335:AD335" si="170">+H318+H326</f>
        <v>184351.30764417027</v>
      </c>
      <c r="I335" s="58">
        <f t="shared" si="170"/>
        <v>137839.74033060434</v>
      </c>
      <c r="J335" s="58">
        <f t="shared" si="170"/>
        <v>6645.2978121552196</v>
      </c>
      <c r="K335" s="58">
        <f t="shared" si="170"/>
        <v>20051.632843591229</v>
      </c>
      <c r="L335" s="58">
        <f t="shared" si="170"/>
        <v>0</v>
      </c>
      <c r="M335" s="58">
        <f t="shared" si="170"/>
        <v>0</v>
      </c>
      <c r="N335" s="58">
        <f t="shared" si="170"/>
        <v>20051.632843591229</v>
      </c>
      <c r="O335" s="58">
        <f t="shared" si="170"/>
        <v>12776.978493664386</v>
      </c>
      <c r="P335" s="58">
        <f t="shared" si="170"/>
        <v>0</v>
      </c>
      <c r="Q335" s="58">
        <f t="shared" si="170"/>
        <v>0</v>
      </c>
      <c r="R335" s="58">
        <f t="shared" si="170"/>
        <v>0</v>
      </c>
      <c r="S335" s="58">
        <f t="shared" si="170"/>
        <v>12776.978493664386</v>
      </c>
      <c r="T335" s="58">
        <f t="shared" si="170"/>
        <v>345.46269407467935</v>
      </c>
      <c r="U335" s="58">
        <f t="shared" si="170"/>
        <v>0</v>
      </c>
      <c r="V335" s="58">
        <f t="shared" si="170"/>
        <v>0</v>
      </c>
      <c r="W335" s="58">
        <f t="shared" si="170"/>
        <v>0</v>
      </c>
      <c r="X335" s="58">
        <f t="shared" si="170"/>
        <v>345.46269407467935</v>
      </c>
      <c r="Y335" s="58">
        <f t="shared" si="170"/>
        <v>4712.713042253602</v>
      </c>
      <c r="Z335" s="58">
        <f t="shared" si="170"/>
        <v>0</v>
      </c>
      <c r="AA335" s="58">
        <f t="shared" si="170"/>
        <v>4712.713042253602</v>
      </c>
      <c r="AB335" s="58">
        <f t="shared" si="170"/>
        <v>48.90397484178763</v>
      </c>
      <c r="AC335" s="58">
        <f t="shared" si="170"/>
        <v>1660.4780380896202</v>
      </c>
      <c r="AD335" s="58">
        <f t="shared" si="170"/>
        <v>270.10041489541169</v>
      </c>
    </row>
    <row r="336" spans="1:30" s="51" customFormat="1" hidden="1" outlineLevel="1">
      <c r="A336" s="56"/>
      <c r="B336" s="112"/>
      <c r="C336" s="55"/>
      <c r="D336" s="55"/>
      <c r="E336" s="55"/>
      <c r="F336" s="52"/>
      <c r="G336" s="55" t="str">
        <f>$G$13</f>
        <v>ENERGY</v>
      </c>
      <c r="H336" s="58">
        <f t="shared" ref="H336:AD336" si="171">+H319+H327</f>
        <v>0</v>
      </c>
      <c r="I336" s="58">
        <f t="shared" si="171"/>
        <v>0</v>
      </c>
      <c r="J336" s="58">
        <f t="shared" si="171"/>
        <v>0</v>
      </c>
      <c r="K336" s="58">
        <f t="shared" si="171"/>
        <v>0</v>
      </c>
      <c r="L336" s="58">
        <f t="shared" si="171"/>
        <v>0</v>
      </c>
      <c r="M336" s="58">
        <f t="shared" si="171"/>
        <v>0</v>
      </c>
      <c r="N336" s="58">
        <f t="shared" si="171"/>
        <v>0</v>
      </c>
      <c r="O336" s="58">
        <f t="shared" si="171"/>
        <v>0</v>
      </c>
      <c r="P336" s="58">
        <f t="shared" si="171"/>
        <v>0</v>
      </c>
      <c r="Q336" s="58">
        <f t="shared" si="171"/>
        <v>0</v>
      </c>
      <c r="R336" s="58">
        <f t="shared" si="171"/>
        <v>0</v>
      </c>
      <c r="S336" s="58">
        <f t="shared" si="171"/>
        <v>0</v>
      </c>
      <c r="T336" s="58">
        <f t="shared" si="171"/>
        <v>0</v>
      </c>
      <c r="U336" s="58">
        <f t="shared" si="171"/>
        <v>0</v>
      </c>
      <c r="V336" s="58">
        <f t="shared" si="171"/>
        <v>0</v>
      </c>
      <c r="W336" s="58">
        <f t="shared" si="171"/>
        <v>0</v>
      </c>
      <c r="X336" s="58">
        <f t="shared" si="171"/>
        <v>0</v>
      </c>
      <c r="Y336" s="58">
        <f t="shared" si="171"/>
        <v>0</v>
      </c>
      <c r="Z336" s="58">
        <f t="shared" si="171"/>
        <v>0</v>
      </c>
      <c r="AA336" s="58">
        <f t="shared" si="171"/>
        <v>0</v>
      </c>
      <c r="AB336" s="58">
        <f t="shared" si="171"/>
        <v>0</v>
      </c>
      <c r="AC336" s="58">
        <f t="shared" si="171"/>
        <v>0</v>
      </c>
      <c r="AD336" s="58">
        <f t="shared" si="171"/>
        <v>0</v>
      </c>
    </row>
    <row r="337" spans="1:30" s="51" customFormat="1" hidden="1" outlineLevel="1">
      <c r="A337" s="56"/>
      <c r="B337" s="112"/>
      <c r="C337" s="55"/>
      <c r="D337" s="55"/>
      <c r="E337" s="55"/>
      <c r="F337" s="52"/>
      <c r="G337" s="55" t="str">
        <f>$G$14</f>
        <v>CUSTOMER</v>
      </c>
      <c r="H337" s="58">
        <f t="shared" ref="H337:AD337" si="172">+H320+H328</f>
        <v>86622.51313833172</v>
      </c>
      <c r="I337" s="58">
        <f t="shared" si="172"/>
        <v>39426.871273667392</v>
      </c>
      <c r="J337" s="58">
        <f t="shared" si="172"/>
        <v>10613.481067846915</v>
      </c>
      <c r="K337" s="58">
        <f t="shared" si="172"/>
        <v>3010.6809519740309</v>
      </c>
      <c r="L337" s="58">
        <f t="shared" si="172"/>
        <v>995.82955445758057</v>
      </c>
      <c r="M337" s="58">
        <f t="shared" si="172"/>
        <v>161.75467314511516</v>
      </c>
      <c r="N337" s="58">
        <f t="shared" si="172"/>
        <v>4168.265179576726</v>
      </c>
      <c r="O337" s="58">
        <f t="shared" si="172"/>
        <v>869.37303626401706</v>
      </c>
      <c r="P337" s="58">
        <f t="shared" si="172"/>
        <v>258.56253721682185</v>
      </c>
      <c r="Q337" s="58">
        <f t="shared" si="172"/>
        <v>563.57716134707903</v>
      </c>
      <c r="R337" s="58">
        <f t="shared" si="172"/>
        <v>99.050811212382413</v>
      </c>
      <c r="S337" s="58">
        <f t="shared" si="172"/>
        <v>1790.5635460403003</v>
      </c>
      <c r="T337" s="58">
        <f t="shared" si="172"/>
        <v>5.9815240582067304</v>
      </c>
      <c r="U337" s="58">
        <f t="shared" si="172"/>
        <v>153.38457662014986</v>
      </c>
      <c r="V337" s="58">
        <f t="shared" si="172"/>
        <v>828.78936998096265</v>
      </c>
      <c r="W337" s="58">
        <f t="shared" si="172"/>
        <v>148.57652131859271</v>
      </c>
      <c r="X337" s="58">
        <f t="shared" si="172"/>
        <v>1136.731991977912</v>
      </c>
      <c r="Y337" s="58">
        <f t="shared" si="172"/>
        <v>240.75436409269676</v>
      </c>
      <c r="Z337" s="58">
        <f t="shared" si="172"/>
        <v>4.3823642748581504</v>
      </c>
      <c r="AA337" s="58">
        <f t="shared" si="172"/>
        <v>245.13672836755492</v>
      </c>
      <c r="AB337" s="58">
        <f t="shared" si="172"/>
        <v>4.4427739862736013</v>
      </c>
      <c r="AC337" s="58">
        <f t="shared" si="172"/>
        <v>26094.795945882008</v>
      </c>
      <c r="AD337" s="58">
        <f t="shared" si="172"/>
        <v>3142.2246309866368</v>
      </c>
    </row>
    <row r="338" spans="1:30" s="51" customFormat="1" collapsed="1">
      <c r="A338" s="56"/>
      <c r="B338" s="112"/>
      <c r="C338" s="55" t="s">
        <v>380</v>
      </c>
      <c r="E338" s="58">
        <f>+E321+E329</f>
        <v>626976</v>
      </c>
      <c r="F338" s="52"/>
      <c r="G338" s="55" t="str">
        <f>$G$15</f>
        <v>TOTAL</v>
      </c>
      <c r="H338" s="58">
        <f t="shared" ref="H338:AD338" si="173">+H321+H329</f>
        <v>626975.99999999977</v>
      </c>
      <c r="I338" s="58">
        <f t="shared" si="173"/>
        <v>415198.05165601464</v>
      </c>
      <c r="J338" s="58">
        <f t="shared" si="173"/>
        <v>28474.245835228186</v>
      </c>
      <c r="K338" s="58">
        <f t="shared" si="173"/>
        <v>63786.362640897656</v>
      </c>
      <c r="L338" s="58">
        <f t="shared" si="173"/>
        <v>2254.4145686604106</v>
      </c>
      <c r="M338" s="58">
        <f t="shared" si="173"/>
        <v>161.75467314511516</v>
      </c>
      <c r="N338" s="58">
        <f t="shared" si="173"/>
        <v>66202.531882703188</v>
      </c>
      <c r="O338" s="58">
        <f t="shared" si="173"/>
        <v>44182.270208807677</v>
      </c>
      <c r="P338" s="58">
        <f t="shared" si="173"/>
        <v>5945.8794460427252</v>
      </c>
      <c r="Q338" s="58">
        <f t="shared" si="173"/>
        <v>563.57716134707903</v>
      </c>
      <c r="R338" s="58">
        <f t="shared" si="173"/>
        <v>99.050811212382413</v>
      </c>
      <c r="S338" s="58">
        <f t="shared" si="173"/>
        <v>50790.777627409858</v>
      </c>
      <c r="T338" s="58">
        <f t="shared" si="173"/>
        <v>1440.0309011787072</v>
      </c>
      <c r="U338" s="58">
        <f t="shared" si="173"/>
        <v>17709.824470016982</v>
      </c>
      <c r="V338" s="58">
        <f t="shared" si="173"/>
        <v>828.78936998096265</v>
      </c>
      <c r="W338" s="58">
        <f t="shared" si="173"/>
        <v>148.57652131859271</v>
      </c>
      <c r="X338" s="58">
        <f t="shared" si="173"/>
        <v>20127.221262495241</v>
      </c>
      <c r="Y338" s="58">
        <f t="shared" si="173"/>
        <v>14161.450184951893</v>
      </c>
      <c r="Z338" s="58">
        <f t="shared" si="173"/>
        <v>158.00756178762569</v>
      </c>
      <c r="AA338" s="58">
        <f t="shared" si="173"/>
        <v>14319.457746739519</v>
      </c>
      <c r="AB338" s="58">
        <f t="shared" si="173"/>
        <v>177.80889991522295</v>
      </c>
      <c r="AC338" s="58">
        <f t="shared" si="173"/>
        <v>28181.664022122655</v>
      </c>
      <c r="AD338" s="58">
        <f t="shared" si="173"/>
        <v>3504.2410673713371</v>
      </c>
    </row>
    <row r="339" spans="1:30">
      <c r="D339" s="7"/>
      <c r="E339" s="7"/>
      <c r="F339" s="7"/>
      <c r="G339" s="7"/>
      <c r="H339" s="4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>
      <c r="B340" s="112" t="s">
        <v>141</v>
      </c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>
      <c r="C342" s="55" t="s">
        <v>199</v>
      </c>
      <c r="E342" s="3"/>
      <c r="F342" s="3"/>
      <c r="G342" s="3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</row>
    <row r="343" spans="1:30" s="55" customFormat="1" hidden="1" outlineLevel="1">
      <c r="A343" s="56"/>
      <c r="B343" s="112"/>
      <c r="E343" s="60"/>
      <c r="F343" s="52" t="str">
        <f>F350</f>
        <v>EXP_OM_LPP</v>
      </c>
      <c r="G343" s="55" t="str">
        <f>$G$8</f>
        <v>PRODUCTION</v>
      </c>
      <c r="H343" s="60">
        <f ca="1">SUBTOTAL(9,I343:AD343)</f>
        <v>8093810.0176857729</v>
      </c>
      <c r="I343" s="62">
        <f ca="1">VLOOKUP(CONCATENATE($F343," ",$G343),AllocFactorMatrix,(I$4+1),FALSE)*$E350</f>
        <v>4258743.9458658062</v>
      </c>
      <c r="J343" s="62">
        <f ca="1">VLOOKUP(CONCATENATE($F343," ",$G343),AllocFactorMatrix,(J$4+1),FALSE)*$E350</f>
        <v>202625.33794590828</v>
      </c>
      <c r="K343" s="62">
        <f ca="1">VLOOKUP(CONCATENATE($F343," ",$G343),AllocFactorMatrix,(K$4+1),FALSE)*$E350</f>
        <v>700512.24677075958</v>
      </c>
      <c r="L343" s="62">
        <f ca="1">VLOOKUP(CONCATENATE($F343," ",$G343),AllocFactorMatrix,(L$4+1),FALSE)*$E350</f>
        <v>19641.451957417066</v>
      </c>
      <c r="M343" s="62">
        <f ca="1">VLOOKUP(CONCATENATE($F343," ",$G343),AllocFactorMatrix,(M$4+1),FALSE)*$E350</f>
        <v>2165.0478271044199</v>
      </c>
      <c r="N343" s="62">
        <f t="shared" ref="N343:N350" ca="1" si="174">SUBTOTAL(9,K343:M343)</f>
        <v>722318.7465552811</v>
      </c>
      <c r="O343" s="62">
        <f ca="1">VLOOKUP(CONCATENATE($F343," ",$G343),AllocFactorMatrix,(O$4+1),FALSE)*$E350</f>
        <v>532740.38777613104</v>
      </c>
      <c r="P343" s="62">
        <f ca="1">VLOOKUP(CONCATENATE($F343," ",$G343),AllocFactorMatrix,(P$4+1),FALSE)*$E350</f>
        <v>97789.027006218326</v>
      </c>
      <c r="Q343" s="62">
        <f ca="1">VLOOKUP(CONCATENATE($F343," ",$G343),AllocFactorMatrix,(Q$4+1),FALSE)*$E350</f>
        <v>40868.475892013383</v>
      </c>
      <c r="R343" s="62">
        <f ca="1">VLOOKUP(CONCATENATE($F343," ",$G343),AllocFactorMatrix,(R$4+1),FALSE)*$E350</f>
        <v>1375.8378778651036</v>
      </c>
      <c r="S343" s="62">
        <f ca="1">SUBTOTAL(9,O343:R343)</f>
        <v>672773.72855222784</v>
      </c>
      <c r="T343" s="62">
        <f ca="1">VLOOKUP(CONCATENATE($F343," ",$G343),AllocFactorMatrix,(T$4+1),FALSE)*$E350</f>
        <v>17696.934603447909</v>
      </c>
      <c r="U343" s="62">
        <f ca="1">VLOOKUP(CONCATENATE($F343," ",$G343),AllocFactorMatrix,(U$4+1),FALSE)*$E350</f>
        <v>285775.91836496111</v>
      </c>
      <c r="V343" s="62">
        <f ca="1">VLOOKUP(CONCATENATE($F343," ",$G343),AllocFactorMatrix,(V$4+1),FALSE)*$E350</f>
        <v>1530333.7682717911</v>
      </c>
      <c r="W343" s="62">
        <f ca="1">VLOOKUP(CONCATENATE($F343," ",$G343),AllocFactorMatrix,(W$4+1),FALSE)*$E350</f>
        <v>238497.11484815652</v>
      </c>
      <c r="X343" s="62">
        <f ca="1">SUBTOTAL(9,T343:W343)</f>
        <v>2072303.7360883565</v>
      </c>
      <c r="Y343" s="62">
        <f ca="1">VLOOKUP(CONCATENATE($F343," ",$G343),AllocFactorMatrix,(Y$4+1),FALSE)*$E350</f>
        <v>160053.59755031331</v>
      </c>
      <c r="Z343" s="62">
        <f ca="1">VLOOKUP(CONCATENATE($F343," ",$G343),AllocFactorMatrix,(Z$4+1),FALSE)*$E350</f>
        <v>3013.7201177286288</v>
      </c>
      <c r="AA343" s="62">
        <f t="shared" ref="AA343:AA350" ca="1" si="175">SUBTOTAL(9,Y343:Z343)</f>
        <v>163067.31766804194</v>
      </c>
      <c r="AB343" s="62">
        <f ca="1">VLOOKUP(CONCATENATE($F343," ",$G343),AllocFactorMatrix,(AB$4+1),FALSE)*$E350</f>
        <v>1977.2050101536852</v>
      </c>
      <c r="AC343" s="62">
        <f ca="1">VLOOKUP(CONCATENATE($F343," ",$G343),AllocFactorMatrix,(AC$4+1),FALSE)*$E350</f>
        <v>0</v>
      </c>
      <c r="AD343" s="62">
        <f ca="1">VLOOKUP(CONCATENATE($F343," ",$G343),AllocFactorMatrix,(AD$4+1),FALSE)*$E350</f>
        <v>0</v>
      </c>
    </row>
    <row r="344" spans="1:30" s="55" customFormat="1" hidden="1" outlineLevel="1">
      <c r="A344" s="56"/>
      <c r="B344" s="112"/>
      <c r="F344" s="52" t="str">
        <f>F350</f>
        <v>EXP_OM_LPP</v>
      </c>
      <c r="G344" s="55" t="str">
        <f>$G$9</f>
        <v>BULKTRAN</v>
      </c>
      <c r="H344" s="60">
        <f t="shared" ref="H344:H348" ca="1" si="176">SUBTOTAL(9,I344:AD344)</f>
        <v>776723.92092061567</v>
      </c>
      <c r="I344" s="62">
        <f ca="1">VLOOKUP(CONCATENATE($F344," ",$G344),AllocFactorMatrix,(I$4+1),FALSE)*$E350</f>
        <v>380932.86547847308</v>
      </c>
      <c r="J344" s="62">
        <f ca="1">VLOOKUP(CONCATENATE($F344," ",$G344),AllocFactorMatrix,(J$4+1),FALSE)*$E350</f>
        <v>19028.999064111176</v>
      </c>
      <c r="K344" s="62">
        <f ca="1">VLOOKUP(CONCATENATE($F344," ",$G344),AllocFactorMatrix,(K$4+1),FALSE)*$E350</f>
        <v>69603.89595926195</v>
      </c>
      <c r="L344" s="62">
        <f ca="1">VLOOKUP(CONCATENATE($F344," ",$G344),AllocFactorMatrix,(L$4+1),FALSE)*$E350</f>
        <v>2192.2898987047033</v>
      </c>
      <c r="M344" s="62">
        <f ca="1">VLOOKUP(CONCATENATE($F344," ",$G344),AllocFactorMatrix,(M$4+1),FALSE)*$E350</f>
        <v>209.3413193297655</v>
      </c>
      <c r="N344" s="62">
        <f t="shared" ca="1" si="174"/>
        <v>72005.527177296419</v>
      </c>
      <c r="O344" s="62">
        <f ca="1">VLOOKUP(CONCATENATE($F344," ",$G344),AllocFactorMatrix,(O$4+1),FALSE)*$E350</f>
        <v>52909.00755975856</v>
      </c>
      <c r="P344" s="62">
        <f ca="1">VLOOKUP(CONCATENATE($F344," ",$G344),AllocFactorMatrix,(P$4+1),FALSE)*$E350</f>
        <v>9872.1642628691243</v>
      </c>
      <c r="Q344" s="62">
        <f ca="1">VLOOKUP(CONCATENATE($F344," ",$G344),AllocFactorMatrix,(Q$4+1),FALSE)*$E350</f>
        <v>4464.5646609836558</v>
      </c>
      <c r="R344" s="62">
        <f ca="1">VLOOKUP(CONCATENATE($F344," ",$G344),AllocFactorMatrix,(R$4+1),FALSE)*$E350</f>
        <v>201.99680914639563</v>
      </c>
      <c r="S344" s="62">
        <f t="shared" ref="S344:S350" ca="1" si="177">SUBTOTAL(9,O344:R344)</f>
        <v>67447.733292757737</v>
      </c>
      <c r="T344" s="62">
        <f ca="1">VLOOKUP(CONCATENATE($F344," ",$G344),AllocFactorMatrix,(T$4+1),FALSE)*$E350</f>
        <v>1839.9951720618922</v>
      </c>
      <c r="U344" s="62">
        <f ca="1">VLOOKUP(CONCATENATE($F344," ",$G344),AllocFactorMatrix,(U$4+1),FALSE)*$E350</f>
        <v>30194.890034957134</v>
      </c>
      <c r="V344" s="62">
        <f ca="1">VLOOKUP(CONCATENATE($F344," ",$G344),AllocFactorMatrix,(V$4+1),FALSE)*$E350</f>
        <v>159693.47457236444</v>
      </c>
      <c r="W344" s="62">
        <f ca="1">VLOOKUP(CONCATENATE($F344," ",$G344),AllocFactorMatrix,(W$4+1),FALSE)*$E350</f>
        <v>28878.862177939332</v>
      </c>
      <c r="X344" s="62">
        <f t="shared" ref="X344:X350" ca="1" si="178">SUBTOTAL(9,T344:W344)</f>
        <v>220607.22195732279</v>
      </c>
      <c r="Y344" s="62">
        <f ca="1">VLOOKUP(CONCATENATE($F344," ",$G344),AllocFactorMatrix,(Y$4+1),FALSE)*$E350</f>
        <v>16219.040812728508</v>
      </c>
      <c r="Z344" s="62">
        <f ca="1">VLOOKUP(CONCATENATE($F344," ",$G344),AllocFactorMatrix,(Z$4+1),FALSE)*$E350</f>
        <v>270.6070758551827</v>
      </c>
      <c r="AA344" s="62">
        <f t="shared" ca="1" si="175"/>
        <v>16489.647888583691</v>
      </c>
      <c r="AB344" s="62">
        <f ca="1">VLOOKUP(CONCATENATE($F344," ",$G344),AllocFactorMatrix,(AB$4+1),FALSE)*$E350</f>
        <v>211.9260620709054</v>
      </c>
      <c r="AC344" s="62">
        <f ca="1">VLOOKUP(CONCATENATE($F344," ",$G344),AllocFactorMatrix,(AC$4+1),FALSE)*$E350</f>
        <v>0</v>
      </c>
      <c r="AD344" s="62">
        <f ca="1">VLOOKUP(CONCATENATE($F344," ",$G344),AllocFactorMatrix,(AD$4+1),FALSE)*$E350</f>
        <v>0</v>
      </c>
    </row>
    <row r="345" spans="1:30" s="55" customFormat="1" hidden="1" outlineLevel="1">
      <c r="A345" s="56"/>
      <c r="B345" s="112"/>
      <c r="F345" s="52" t="str">
        <f>F350</f>
        <v>EXP_OM_LPP</v>
      </c>
      <c r="G345" s="55" t="str">
        <f>$G$10</f>
        <v>SUBTRAN</v>
      </c>
      <c r="H345" s="60">
        <f t="shared" ca="1" si="176"/>
        <v>170859.47597333856</v>
      </c>
      <c r="I345" s="62">
        <f ca="1">VLOOKUP(CONCATENATE($F345," ",$G345),AllocFactorMatrix,(I$4+1),FALSE)*$E350</f>
        <v>82840.180894783218</v>
      </c>
      <c r="J345" s="62">
        <f ca="1">VLOOKUP(CONCATENATE($F345," ",$G345),AllocFactorMatrix,(J$4+1),FALSE)*$E350</f>
        <v>4038.03802698448</v>
      </c>
      <c r="K345" s="62">
        <f ca="1">VLOOKUP(CONCATENATE($F345," ",$G345),AllocFactorMatrix,(K$4+1),FALSE)*$E350</f>
        <v>14670.516103301627</v>
      </c>
      <c r="L345" s="62">
        <f ca="1">VLOOKUP(CONCATENATE($F345," ",$G345),AllocFactorMatrix,(L$4+1),FALSE)*$E350</f>
        <v>453.41838612832186</v>
      </c>
      <c r="M345" s="62">
        <f ca="1">VLOOKUP(CONCATENATE($F345," ",$G345),AllocFactorMatrix,(M$4+1),FALSE)*$E350</f>
        <v>57.770346949627509</v>
      </c>
      <c r="N345" s="62">
        <f t="shared" ca="1" si="174"/>
        <v>15181.704836379577</v>
      </c>
      <c r="O345" s="62">
        <f ca="1">VLOOKUP(CONCATENATE($F345," ",$G345),AllocFactorMatrix,(O$4+1),FALSE)*$E350</f>
        <v>11083.687253961496</v>
      </c>
      <c r="P345" s="62">
        <f ca="1">VLOOKUP(CONCATENATE($F345," ",$G345),AllocFactorMatrix,(P$4+1),FALSE)*$E350</f>
        <v>2063.1488714151051</v>
      </c>
      <c r="Q345" s="62">
        <f ca="1">VLOOKUP(CONCATENATE($F345," ",$G345),AllocFactorMatrix,(Q$4+1),FALSE)*$E350</f>
        <v>1228.4860475687185</v>
      </c>
      <c r="R345" s="62">
        <f ca="1">VLOOKUP(CONCATENATE($F345," ",$G345),AllocFactorMatrix,(R$4+1),FALSE)*$E350</f>
        <v>0</v>
      </c>
      <c r="S345" s="62">
        <f t="shared" ca="1" si="177"/>
        <v>14375.32217294532</v>
      </c>
      <c r="T345" s="62">
        <f ca="1">VLOOKUP(CONCATENATE($F345," ",$G345),AllocFactorMatrix,(T$4+1),FALSE)*$E350</f>
        <v>385.37513936805431</v>
      </c>
      <c r="U345" s="62">
        <f ca="1">VLOOKUP(CONCATENATE($F345," ",$G345),AllocFactorMatrix,(U$4+1),FALSE)*$E350</f>
        <v>6325.5160416788467</v>
      </c>
      <c r="V345" s="62">
        <f ca="1">VLOOKUP(CONCATENATE($F345," ",$G345),AllocFactorMatrix,(V$4+1),FALSE)*$E350</f>
        <v>44097.687376870112</v>
      </c>
      <c r="W345" s="62">
        <f ca="1">VLOOKUP(CONCATENATE($F345," ",$G345),AllocFactorMatrix,(W$4+1),FALSE)*$E350</f>
        <v>0</v>
      </c>
      <c r="X345" s="62">
        <f t="shared" ca="1" si="178"/>
        <v>50808.578557917011</v>
      </c>
      <c r="Y345" s="62">
        <f ca="1">VLOOKUP(CONCATENATE($F345," ",$G345),AllocFactorMatrix,(Y$4+1),FALSE)*$E350</f>
        <v>3330.1449515358363</v>
      </c>
      <c r="Z345" s="62">
        <f ca="1">VLOOKUP(CONCATENATE($F345," ",$G345),AllocFactorMatrix,(Z$4+1),FALSE)*$E350</f>
        <v>55.307703745670025</v>
      </c>
      <c r="AA345" s="62">
        <f t="shared" ca="1" si="175"/>
        <v>3385.4526552815064</v>
      </c>
      <c r="AB345" s="62">
        <f ca="1">VLOOKUP(CONCATENATE($F345," ",$G345),AllocFactorMatrix,(AB$4+1),FALSE)*$E350</f>
        <v>44.764053120203961</v>
      </c>
      <c r="AC345" s="62">
        <f ca="1">VLOOKUP(CONCATENATE($F345," ",$G345),AllocFactorMatrix,(AC$4+1),FALSE)*$E350</f>
        <v>152.53416528858222</v>
      </c>
      <c r="AD345" s="62">
        <f ca="1">VLOOKUP(CONCATENATE($F345," ",$G345),AllocFactorMatrix,(AD$4+1),FALSE)*$E350</f>
        <v>32.900610638661007</v>
      </c>
    </row>
    <row r="346" spans="1:30" s="55" customFormat="1" hidden="1" outlineLevel="1">
      <c r="A346" s="56"/>
      <c r="B346" s="112"/>
      <c r="F346" s="52" t="str">
        <f>F350</f>
        <v>EXP_OM_LPP</v>
      </c>
      <c r="G346" s="55" t="str">
        <f>$G$11</f>
        <v>DISTPRI</v>
      </c>
      <c r="H346" s="60">
        <f t="shared" ca="1" si="176"/>
        <v>4740608.3592540836</v>
      </c>
      <c r="I346" s="62">
        <f ca="1">VLOOKUP(CONCATENATE($F346," ",$G346),AllocFactorMatrix,(I$4+1),FALSE)*$E350</f>
        <v>3166678.4380289442</v>
      </c>
      <c r="J346" s="62">
        <f ca="1">VLOOKUP(CONCATENATE($F346," ",$G346),AllocFactorMatrix,(J$4+1),FALSE)*$E350</f>
        <v>149541.88481210533</v>
      </c>
      <c r="K346" s="62">
        <f ca="1">VLOOKUP(CONCATENATE($F346," ",$G346),AllocFactorMatrix,(K$4+1),FALSE)*$E350</f>
        <v>542884.05572571862</v>
      </c>
      <c r="L346" s="62">
        <f ca="1">VLOOKUP(CONCATENATE($F346," ",$G346),AllocFactorMatrix,(L$4+1),FALSE)*$E350</f>
        <v>16778.339587352886</v>
      </c>
      <c r="M346" s="62">
        <f ca="1">VLOOKUP(CONCATENATE($F346," ",$G346),AllocFactorMatrix,(M$4+1),FALSE)*$E350</f>
        <v>0</v>
      </c>
      <c r="N346" s="62">
        <f t="shared" ca="1" si="174"/>
        <v>559662.39531307155</v>
      </c>
      <c r="O346" s="62">
        <f ca="1">VLOOKUP(CONCATENATE($F346," ",$G346),AllocFactorMatrix,(O$4+1),FALSE)*$E350</f>
        <v>407082.47354027606</v>
      </c>
      <c r="P346" s="62">
        <f ca="1">VLOOKUP(CONCATENATE($F346," ",$G346),AllocFactorMatrix,(P$4+1),FALSE)*$E350</f>
        <v>75837.453648579045</v>
      </c>
      <c r="Q346" s="62">
        <f ca="1">VLOOKUP(CONCATENATE($F346," ",$G346),AllocFactorMatrix,(Q$4+1),FALSE)*$E350</f>
        <v>0</v>
      </c>
      <c r="R346" s="62">
        <f ca="1">VLOOKUP(CONCATENATE($F346," ",$G346),AllocFactorMatrix,(R$4+1),FALSE)*$E350</f>
        <v>0</v>
      </c>
      <c r="S346" s="62">
        <f t="shared" ca="1" si="177"/>
        <v>482919.92718885513</v>
      </c>
      <c r="T346" s="62">
        <f ca="1">VLOOKUP(CONCATENATE($F346," ",$G346),AllocFactorMatrix,(T$4+1),FALSE)*$E350</f>
        <v>14500.377009882272</v>
      </c>
      <c r="U346" s="62">
        <f ca="1">VLOOKUP(CONCATENATE($F346," ",$G346),AllocFactorMatrix,(U$4+1),FALSE)*$E350</f>
        <v>233965.38866907507</v>
      </c>
      <c r="V346" s="62">
        <f ca="1">VLOOKUP(CONCATENATE($F346," ",$G346),AllocFactorMatrix,(V$4+1),FALSE)*$E350</f>
        <v>0</v>
      </c>
      <c r="W346" s="62">
        <f ca="1">VLOOKUP(CONCATENATE($F346," ",$G346),AllocFactorMatrix,(W$4+1),FALSE)*$E350</f>
        <v>0</v>
      </c>
      <c r="X346" s="62">
        <f t="shared" ca="1" si="178"/>
        <v>248465.76567895734</v>
      </c>
      <c r="Y346" s="62">
        <f ca="1">VLOOKUP(CONCATENATE($F346," ",$G346),AllocFactorMatrix,(Y$4+1),FALSE)*$E350</f>
        <v>122713.96347454714</v>
      </c>
      <c r="Z346" s="62">
        <f ca="1">VLOOKUP(CONCATENATE($F346," ",$G346),AllocFactorMatrix,(Z$4+1),FALSE)*$E350</f>
        <v>2045.9378802318624</v>
      </c>
      <c r="AA346" s="62">
        <f t="shared" ca="1" si="175"/>
        <v>124759.90135477901</v>
      </c>
      <c r="AB346" s="62">
        <f ca="1">VLOOKUP(CONCATENATE($F346," ",$G346),AllocFactorMatrix,(AB$4+1),FALSE)*$E350</f>
        <v>1660.7555960435348</v>
      </c>
      <c r="AC346" s="62">
        <f ca="1">VLOOKUP(CONCATENATE($F346," ",$G346),AllocFactorMatrix,(AC$4+1),FALSE)*$E350</f>
        <v>5692.2272223258678</v>
      </c>
      <c r="AD346" s="62">
        <f ca="1">VLOOKUP(CONCATENATE($F346," ",$G346),AllocFactorMatrix,(AD$4+1),FALSE)*$E350</f>
        <v>1227.0640590005387</v>
      </c>
    </row>
    <row r="347" spans="1:30" s="55" customFormat="1" hidden="1" outlineLevel="1">
      <c r="A347" s="56"/>
      <c r="B347" s="112"/>
      <c r="F347" s="52" t="str">
        <f>F350</f>
        <v>EXP_OM_LPP</v>
      </c>
      <c r="G347" s="55" t="str">
        <f>$G$12</f>
        <v>DISTSEC</v>
      </c>
      <c r="H347" s="60">
        <f t="shared" ca="1" si="176"/>
        <v>1958481.0635460278</v>
      </c>
      <c r="I347" s="62">
        <f ca="1">VLOOKUP(CONCATENATE($F347," ",$G347),AllocFactorMatrix,(I$4+1),FALSE)*$E350</f>
        <v>1463590.2146643179</v>
      </c>
      <c r="J347" s="62">
        <f ca="1">VLOOKUP(CONCATENATE($F347," ",$G347),AllocFactorMatrix,(J$4+1),FALSE)*$E350</f>
        <v>70719.78553227603</v>
      </c>
      <c r="K347" s="62">
        <f ca="1">VLOOKUP(CONCATENATE($F347," ",$G347),AllocFactorMatrix,(K$4+1),FALSE)*$E350</f>
        <v>213336.55366187886</v>
      </c>
      <c r="L347" s="62">
        <f ca="1">VLOOKUP(CONCATENATE($F347," ",$G347),AllocFactorMatrix,(L$4+1),FALSE)*$E350</f>
        <v>0</v>
      </c>
      <c r="M347" s="62">
        <f ca="1">VLOOKUP(CONCATENATE($F347," ",$G347),AllocFactorMatrix,(M$4+1),FALSE)*$E350</f>
        <v>0</v>
      </c>
      <c r="N347" s="62">
        <f t="shared" ca="1" si="174"/>
        <v>213336.55366187886</v>
      </c>
      <c r="O347" s="62">
        <f ca="1">VLOOKUP(CONCATENATE($F347," ",$G347),AllocFactorMatrix,(O$4+1),FALSE)*$E350</f>
        <v>135943.82372536237</v>
      </c>
      <c r="P347" s="62">
        <f ca="1">VLOOKUP(CONCATENATE($F347," ",$G347),AllocFactorMatrix,(P$4+1),FALSE)*$E350</f>
        <v>0</v>
      </c>
      <c r="Q347" s="62">
        <f ca="1">VLOOKUP(CONCATENATE($F347," ",$G347),AllocFactorMatrix,(Q$4+1),FALSE)*$E350</f>
        <v>0</v>
      </c>
      <c r="R347" s="62">
        <f ca="1">VLOOKUP(CONCATENATE($F347," ",$G347),AllocFactorMatrix,(R$4+1),FALSE)*$E350</f>
        <v>0</v>
      </c>
      <c r="S347" s="62">
        <f t="shared" ca="1" si="177"/>
        <v>135943.82372536237</v>
      </c>
      <c r="T347" s="62">
        <f ca="1">VLOOKUP(CONCATENATE($F347," ",$G347),AllocFactorMatrix,(T$4+1),FALSE)*$E350</f>
        <v>3671.9576496386608</v>
      </c>
      <c r="U347" s="62">
        <f ca="1">VLOOKUP(CONCATENATE($F347," ",$G347),AllocFactorMatrix,(U$4+1),FALSE)*$E350</f>
        <v>0</v>
      </c>
      <c r="V347" s="62">
        <f ca="1">VLOOKUP(CONCATENATE($F347," ",$G347),AllocFactorMatrix,(V$4+1),FALSE)*$E350</f>
        <v>0</v>
      </c>
      <c r="W347" s="62">
        <f ca="1">VLOOKUP(CONCATENATE($F347," ",$G347),AllocFactorMatrix,(W$4+1),FALSE)*$E350</f>
        <v>0</v>
      </c>
      <c r="X347" s="62">
        <f t="shared" ca="1" si="178"/>
        <v>3671.9576496386608</v>
      </c>
      <c r="Y347" s="62">
        <f ca="1">VLOOKUP(CONCATENATE($F347," ",$G347),AllocFactorMatrix,(Y$4+1),FALSE)*$E350</f>
        <v>50122.113150374658</v>
      </c>
      <c r="Z347" s="62">
        <f ca="1">VLOOKUP(CONCATENATE($F347," ",$G347),AllocFactorMatrix,(Z$4+1),FALSE)*$E350</f>
        <v>0</v>
      </c>
      <c r="AA347" s="62">
        <f t="shared" ca="1" si="175"/>
        <v>50122.113150374658</v>
      </c>
      <c r="AB347" s="62">
        <f ca="1">VLOOKUP(CONCATENATE($F347," ",$G347),AllocFactorMatrix,(AB$4+1),FALSE)*$E350</f>
        <v>520.91282201822037</v>
      </c>
      <c r="AC347" s="62">
        <f ca="1">VLOOKUP(CONCATENATE($F347," ",$G347),AllocFactorMatrix,(AC$4+1),FALSE)*$E350</f>
        <v>17696.93923500432</v>
      </c>
      <c r="AD347" s="62">
        <f ca="1">VLOOKUP(CONCATENATE($F347," ",$G347),AllocFactorMatrix,(AD$4+1),FALSE)*$E350</f>
        <v>2878.7631051568192</v>
      </c>
    </row>
    <row r="348" spans="1:30" s="55" customFormat="1" hidden="1" outlineLevel="1">
      <c r="A348" s="56"/>
      <c r="B348" s="112"/>
      <c r="F348" s="52" t="str">
        <f>F350</f>
        <v>EXP_OM_LPP</v>
      </c>
      <c r="G348" s="55" t="str">
        <f>$G$13</f>
        <v>ENERGY</v>
      </c>
      <c r="H348" s="60">
        <f t="shared" ca="1" si="176"/>
        <v>3131547.4185809218</v>
      </c>
      <c r="I348" s="62">
        <f ca="1">VLOOKUP(CONCATENATE($F348," ",$G348),AllocFactorMatrix,(I$4+1),FALSE)*$E350</f>
        <v>1175214.3802325041</v>
      </c>
      <c r="J348" s="62">
        <f ca="1">VLOOKUP(CONCATENATE($F348," ",$G348),AllocFactorMatrix,(J$4+1),FALSE)*$E350</f>
        <v>76145.256768972031</v>
      </c>
      <c r="K348" s="62">
        <f ca="1">VLOOKUP(CONCATENATE($F348," ",$G348),AllocFactorMatrix,(K$4+1),FALSE)*$E350</f>
        <v>255489.32775888126</v>
      </c>
      <c r="L348" s="62">
        <f ca="1">VLOOKUP(CONCATENATE($F348," ",$G348),AllocFactorMatrix,(L$4+1),FALSE)*$E350</f>
        <v>8108.701433260564</v>
      </c>
      <c r="M348" s="62">
        <f ca="1">VLOOKUP(CONCATENATE($F348," ",$G348),AllocFactorMatrix,(M$4+1),FALSE)*$E350</f>
        <v>742.75374148860283</v>
      </c>
      <c r="N348" s="62">
        <f t="shared" ca="1" si="174"/>
        <v>264340.78293363046</v>
      </c>
      <c r="O348" s="62">
        <f ca="1">VLOOKUP(CONCATENATE($F348," ",$G348),AllocFactorMatrix,(O$4+1),FALSE)*$E350</f>
        <v>232997.91985301083</v>
      </c>
      <c r="P348" s="62">
        <f ca="1">VLOOKUP(CONCATENATE($F348," ",$G348),AllocFactorMatrix,(P$4+1),FALSE)*$E350</f>
        <v>43203.206729113059</v>
      </c>
      <c r="Q348" s="62">
        <f ca="1">VLOOKUP(CONCATENATE($F348," ",$G348),AllocFactorMatrix,(Q$4+1),FALSE)*$E350</f>
        <v>19623.258218959465</v>
      </c>
      <c r="R348" s="62">
        <f ca="1">VLOOKUP(CONCATENATE($F348," ",$G348),AllocFactorMatrix,(R$4+1),FALSE)*$E350</f>
        <v>909.42048577538378</v>
      </c>
      <c r="S348" s="62">
        <f t="shared" ca="1" si="177"/>
        <v>296733.8052868587</v>
      </c>
      <c r="T348" s="62">
        <f ca="1">VLOOKUP(CONCATENATE($F348," ",$G348),AllocFactorMatrix,(T$4+1),FALSE)*$E350</f>
        <v>8925.8558259886831</v>
      </c>
      <c r="U348" s="62">
        <f ca="1">VLOOKUP(CONCATENATE($F348," ",$G348),AllocFactorMatrix,(U$4+1),FALSE)*$E350</f>
        <v>156676.48347754666</v>
      </c>
      <c r="V348" s="62">
        <f ca="1">VLOOKUP(CONCATENATE($F348," ",$G348),AllocFactorMatrix,(V$4+1),FALSE)*$E350</f>
        <v>889777.04586288356</v>
      </c>
      <c r="W348" s="62">
        <f ca="1">VLOOKUP(CONCATENATE($F348," ",$G348),AllocFactorMatrix,(W$4+1),FALSE)*$E350</f>
        <v>168733.32229699139</v>
      </c>
      <c r="X348" s="62">
        <f t="shared" ca="1" si="178"/>
        <v>1224112.7074634105</v>
      </c>
      <c r="Y348" s="62">
        <f ca="1">VLOOKUP(CONCATENATE($F348," ",$G348),AllocFactorMatrix,(Y$4+1),FALSE)*$E350</f>
        <v>63110.749993577112</v>
      </c>
      <c r="Z348" s="62">
        <f ca="1">VLOOKUP(CONCATENATE($F348," ",$G348),AllocFactorMatrix,(Z$4+1),FALSE)*$E350</f>
        <v>1027.2674790976885</v>
      </c>
      <c r="AA348" s="62">
        <f t="shared" ca="1" si="175"/>
        <v>64138.017472674801</v>
      </c>
      <c r="AB348" s="62">
        <f ca="1">VLOOKUP(CONCATENATE($F348," ",$G348),AllocFactorMatrix,(AB$4+1),FALSE)*$E350</f>
        <v>1146.2306438358494</v>
      </c>
      <c r="AC348" s="62">
        <f ca="1">VLOOKUP(CONCATENATE($F348," ",$G348),AllocFactorMatrix,(AC$4+1),FALSE)*$E350</f>
        <v>24813.092467109076</v>
      </c>
      <c r="AD348" s="62">
        <f ca="1">VLOOKUP(CONCATENATE($F348," ",$G348),AllocFactorMatrix,(AD$4+1),FALSE)*$E350</f>
        <v>4903.1453119266871</v>
      </c>
    </row>
    <row r="349" spans="1:30" s="55" customFormat="1" hidden="1" outlineLevel="1">
      <c r="A349" s="56"/>
      <c r="B349" s="112"/>
      <c r="F349" s="52" t="str">
        <f>F350</f>
        <v>EXP_OM_LPP</v>
      </c>
      <c r="G349" s="55" t="str">
        <f>$G$14</f>
        <v>CUSTOMER</v>
      </c>
      <c r="H349" s="60">
        <f ca="1">SUBTOTAL(9,I349:AD349)</f>
        <v>2346655.7440392403</v>
      </c>
      <c r="I349" s="62">
        <f ca="1">VLOOKUP(CONCATENATE($F349," ",$G349),AllocFactorMatrix,(I$4+1),FALSE)*$E350</f>
        <v>1600499.7072756679</v>
      </c>
      <c r="J349" s="62">
        <f ca="1">VLOOKUP(CONCATENATE($F349," ",$G349),AllocFactorMatrix,(J$4+1),FALSE)*$E350</f>
        <v>281964.8483610159</v>
      </c>
      <c r="K349" s="62">
        <f ca="1">VLOOKUP(CONCATENATE($F349," ",$G349),AllocFactorMatrix,(K$4+1),FALSE)*$E350</f>
        <v>80571.34834915807</v>
      </c>
      <c r="L349" s="62">
        <f ca="1">VLOOKUP(CONCATENATE($F349," ",$G349),AllocFactorMatrix,(L$4+1),FALSE)*$E350</f>
        <v>10972.107874705389</v>
      </c>
      <c r="M349" s="62">
        <f ca="1">VLOOKUP(CONCATENATE($F349," ",$G349),AllocFactorMatrix,(M$4+1),FALSE)*$E350</f>
        <v>1721.9975005148278</v>
      </c>
      <c r="N349" s="62">
        <f t="shared" ca="1" si="174"/>
        <v>93265.453724378283</v>
      </c>
      <c r="O349" s="62">
        <f ca="1">VLOOKUP(CONCATENATE($F349," ",$G349),AllocFactorMatrix,(O$4+1),FALSE)*$E350</f>
        <v>13419.392666840606</v>
      </c>
      <c r="P349" s="62">
        <f ca="1">VLOOKUP(CONCATENATE($F349," ",$G349),AllocFactorMatrix,(P$4+1),FALSE)*$E350</f>
        <v>3230.2694173568884</v>
      </c>
      <c r="Q349" s="62">
        <f ca="1">VLOOKUP(CONCATENATE($F349," ",$G349),AllocFactorMatrix,(Q$4+1),FALSE)*$E350</f>
        <v>5957.8405446621755</v>
      </c>
      <c r="R349" s="62">
        <f ca="1">VLOOKUP(CONCATENATE($F349," ",$G349),AllocFactorMatrix,(R$4+1),FALSE)*$E350</f>
        <v>1039.0439895255588</v>
      </c>
      <c r="S349" s="62">
        <f t="shared" ca="1" si="177"/>
        <v>23646.54661838523</v>
      </c>
      <c r="T349" s="62">
        <f ca="1">VLOOKUP(CONCATENATE($F349," ",$G349),AllocFactorMatrix,(T$4+1),FALSE)*$E350</f>
        <v>92.897759753173105</v>
      </c>
      <c r="U349" s="62">
        <f ca="1">VLOOKUP(CONCATENATE($F349," ",$G349),AllocFactorMatrix,(U$4+1),FALSE)*$E350</f>
        <v>1920.5568538271725</v>
      </c>
      <c r="V349" s="62">
        <f ca="1">VLOOKUP(CONCATENATE($F349," ",$G349),AllocFactorMatrix,(V$4+1),FALSE)*$E350</f>
        <v>8759.2636542929358</v>
      </c>
      <c r="W349" s="62">
        <f ca="1">VLOOKUP(CONCATENATE($F349," ",$G349),AllocFactorMatrix,(W$4+1),FALSE)*$E350</f>
        <v>1556.2353719218675</v>
      </c>
      <c r="X349" s="62">
        <f t="shared" ca="1" si="178"/>
        <v>12328.953639795151</v>
      </c>
      <c r="Y349" s="62">
        <f ca="1">VLOOKUP(CONCATENATE($F349," ",$G349),AllocFactorMatrix,(Y$4+1),FALSE)*$E350</f>
        <v>3677.4586632866026</v>
      </c>
      <c r="Z349" s="62">
        <f ca="1">VLOOKUP(CONCATENATE($F349," ",$G349),AllocFactorMatrix,(Z$4+1),FALSE)*$E350</f>
        <v>54.507046757295115</v>
      </c>
      <c r="AA349" s="62">
        <f t="shared" ca="1" si="175"/>
        <v>3731.9657100438976</v>
      </c>
      <c r="AB349" s="62">
        <f ca="1">VLOOKUP(CONCATENATE($F349," ",$G349),AllocFactorMatrix,(AB$4+1),FALSE)*$E350</f>
        <v>118.16401301895911</v>
      </c>
      <c r="AC349" s="62">
        <f ca="1">VLOOKUP(CONCATENATE($F349," ",$G349),AllocFactorMatrix,(AC$4+1),FALSE)*$E350</f>
        <v>291060.38168841897</v>
      </c>
      <c r="AD349" s="62">
        <f ca="1">VLOOKUP(CONCATENATE($F349," ",$G349),AllocFactorMatrix,(AD$4+1),FALSE)*$E350</f>
        <v>40039.723008515488</v>
      </c>
    </row>
    <row r="350" spans="1:30" s="55" customFormat="1" collapsed="1">
      <c r="A350" s="56"/>
      <c r="B350" s="112"/>
      <c r="D350" s="55" t="s">
        <v>197</v>
      </c>
      <c r="E350" s="61">
        <v>21218686</v>
      </c>
      <c r="F350" s="63" t="s">
        <v>596</v>
      </c>
      <c r="G350" s="55" t="str">
        <f>$G$15</f>
        <v>TOTAL</v>
      </c>
      <c r="H350" s="60">
        <f ca="1">SUBTOTAL(9,I350:AD350)</f>
        <v>21218686.000000011</v>
      </c>
      <c r="I350" s="62">
        <f ca="1">VLOOKUP(CONCATENATE($F350," ",$G350),AllocFactorMatrix,(I$4+1),FALSE)*$E350</f>
        <v>12128499.732440498</v>
      </c>
      <c r="J350" s="62">
        <f ca="1">VLOOKUP(CONCATENATE($F350," ",$G350),AllocFactorMatrix,(J$4+1),FALSE)*$E350</f>
        <v>804064.15051137318</v>
      </c>
      <c r="K350" s="62">
        <f ca="1">VLOOKUP(CONCATENATE($F350," ",$G350),AllocFactorMatrix,(K$4+1),FALSE)*$E350</f>
        <v>1877067.9443289591</v>
      </c>
      <c r="L350" s="62">
        <f ca="1">VLOOKUP(CONCATENATE($F350," ",$G350),AllocFactorMatrix,(L$4+1),FALSE)*$E350</f>
        <v>58146.309137568918</v>
      </c>
      <c r="M350" s="62">
        <f ca="1">VLOOKUP(CONCATENATE($F350," ",$G350),AllocFactorMatrix,(M$4+1),FALSE)*$E350</f>
        <v>4896.9107353872441</v>
      </c>
      <c r="N350" s="62">
        <f t="shared" ca="1" si="174"/>
        <v>1940111.1642019153</v>
      </c>
      <c r="O350" s="62">
        <f ca="1">VLOOKUP(CONCATENATE($F350," ",$G350),AllocFactorMatrix,(O$4+1),FALSE)*$E350</f>
        <v>1386176.6923753405</v>
      </c>
      <c r="P350" s="62">
        <f ca="1">VLOOKUP(CONCATENATE($F350," ",$G350),AllocFactorMatrix,(P$4+1),FALSE)*$E350</f>
        <v>231995.26993555154</v>
      </c>
      <c r="Q350" s="62">
        <f ca="1">VLOOKUP(CONCATENATE($F350," ",$G350),AllocFactorMatrix,(Q$4+1),FALSE)*$E350</f>
        <v>72142.625364187348</v>
      </c>
      <c r="R350" s="62">
        <f ca="1">VLOOKUP(CONCATENATE($F350," ",$G350),AllocFactorMatrix,(R$4+1),FALSE)*$E350</f>
        <v>3526.2991623124417</v>
      </c>
      <c r="S350" s="62">
        <f t="shared" ca="1" si="177"/>
        <v>1693840.8868373919</v>
      </c>
      <c r="T350" s="62">
        <f ca="1">VLOOKUP(CONCATENATE($F350," ",$G350),AllocFactorMatrix,(T$4+1),FALSE)*$E350</f>
        <v>47113.393160140637</v>
      </c>
      <c r="U350" s="62">
        <f ca="1">VLOOKUP(CONCATENATE($F350," ",$G350),AllocFactorMatrix,(U$4+1),FALSE)*$E350</f>
        <v>714858.75344204623</v>
      </c>
      <c r="V350" s="62">
        <f ca="1">VLOOKUP(CONCATENATE($F350," ",$G350),AllocFactorMatrix,(V$4+1),FALSE)*$E350</f>
        <v>2632661.2397382022</v>
      </c>
      <c r="W350" s="62">
        <f ca="1">VLOOKUP(CONCATENATE($F350," ",$G350),AllocFactorMatrix,(W$4+1),FALSE)*$E350</f>
        <v>437665.53469500918</v>
      </c>
      <c r="X350" s="62">
        <f t="shared" ca="1" si="178"/>
        <v>3832298.9210353983</v>
      </c>
      <c r="Y350" s="62">
        <f ca="1">VLOOKUP(CONCATENATE($F350," ",$G350),AllocFactorMatrix,(Y$4+1),FALSE)*$E350</f>
        <v>419227.06859636301</v>
      </c>
      <c r="Z350" s="62">
        <f ca="1">VLOOKUP(CONCATENATE($F350," ",$G350),AllocFactorMatrix,(Z$4+1),FALSE)*$E350</f>
        <v>6467.3473034163244</v>
      </c>
      <c r="AA350" s="62">
        <f t="shared" ca="1" si="175"/>
        <v>425694.41589977936</v>
      </c>
      <c r="AB350" s="62">
        <f ca="1">VLOOKUP(CONCATENATE($F350," ",$G350),AllocFactorMatrix,(AB$4+1),FALSE)*$E350</f>
        <v>5679.9582002613606</v>
      </c>
      <c r="AC350" s="62">
        <f ca="1">VLOOKUP(CONCATENATE($F350," ",$G350),AllocFactorMatrix,(AC$4+1),FALSE)*$E350</f>
        <v>339415.1747781469</v>
      </c>
      <c r="AD350" s="62">
        <f ca="1">VLOOKUP(CONCATENATE($F350," ",$G350),AllocFactorMatrix,(AD$4+1),FALSE)*$E350</f>
        <v>49081.596095238201</v>
      </c>
    </row>
    <row r="351" spans="1:30" s="55" customFormat="1" hidden="1" outlineLevel="1">
      <c r="A351" s="56"/>
      <c r="B351" s="112"/>
      <c r="E351" s="58"/>
      <c r="F351" s="58"/>
      <c r="G351" s="55" t="str">
        <f>$G$8</f>
        <v>PRODUCTION</v>
      </c>
      <c r="H351" s="60">
        <f t="shared" ref="H351:AD351" ca="1" si="179">H343</f>
        <v>8093810.0176857729</v>
      </c>
      <c r="I351" s="60">
        <f t="shared" ca="1" si="179"/>
        <v>4258743.9458658062</v>
      </c>
      <c r="J351" s="60">
        <f t="shared" ca="1" si="179"/>
        <v>202625.33794590828</v>
      </c>
      <c r="K351" s="60">
        <f t="shared" ca="1" si="179"/>
        <v>700512.24677075958</v>
      </c>
      <c r="L351" s="60">
        <f t="shared" ca="1" si="179"/>
        <v>19641.451957417066</v>
      </c>
      <c r="M351" s="60">
        <f t="shared" ca="1" si="179"/>
        <v>2165.0478271044199</v>
      </c>
      <c r="N351" s="60">
        <f t="shared" ca="1" si="179"/>
        <v>722318.7465552811</v>
      </c>
      <c r="O351" s="60">
        <f t="shared" ca="1" si="179"/>
        <v>532740.38777613104</v>
      </c>
      <c r="P351" s="60">
        <f t="shared" ca="1" si="179"/>
        <v>97789.027006218326</v>
      </c>
      <c r="Q351" s="60">
        <f t="shared" ca="1" si="179"/>
        <v>40868.475892013383</v>
      </c>
      <c r="R351" s="60">
        <f t="shared" ca="1" si="179"/>
        <v>1375.8378778651036</v>
      </c>
      <c r="S351" s="60">
        <f t="shared" ca="1" si="179"/>
        <v>672773.72855222784</v>
      </c>
      <c r="T351" s="60">
        <f t="shared" ca="1" si="179"/>
        <v>17696.934603447909</v>
      </c>
      <c r="U351" s="60">
        <f t="shared" ca="1" si="179"/>
        <v>285775.91836496111</v>
      </c>
      <c r="V351" s="60">
        <f t="shared" ca="1" si="179"/>
        <v>1530333.7682717911</v>
      </c>
      <c r="W351" s="60">
        <f t="shared" ca="1" si="179"/>
        <v>238497.11484815652</v>
      </c>
      <c r="X351" s="60">
        <f t="shared" ca="1" si="179"/>
        <v>2072303.7360883565</v>
      </c>
      <c r="Y351" s="60">
        <f t="shared" ca="1" si="179"/>
        <v>160053.59755031331</v>
      </c>
      <c r="Z351" s="60">
        <f t="shared" ca="1" si="179"/>
        <v>3013.7201177286288</v>
      </c>
      <c r="AA351" s="60">
        <f t="shared" ca="1" si="179"/>
        <v>163067.31766804194</v>
      </c>
      <c r="AB351" s="60">
        <f t="shared" ca="1" si="179"/>
        <v>1977.2050101536852</v>
      </c>
      <c r="AC351" s="60">
        <f t="shared" ca="1" si="179"/>
        <v>0</v>
      </c>
      <c r="AD351" s="60">
        <f t="shared" ca="1" si="179"/>
        <v>0</v>
      </c>
    </row>
    <row r="352" spans="1:30" s="55" customFormat="1" hidden="1" outlineLevel="1">
      <c r="A352" s="56"/>
      <c r="B352" s="112"/>
      <c r="E352" s="58"/>
      <c r="F352" s="58"/>
      <c r="G352" s="55" t="str">
        <f>$G$9</f>
        <v>BULKTRAN</v>
      </c>
      <c r="H352" s="60">
        <f t="shared" ref="H352:AD352" ca="1" si="180">H344</f>
        <v>776723.92092061567</v>
      </c>
      <c r="I352" s="60">
        <f t="shared" ca="1" si="180"/>
        <v>380932.86547847308</v>
      </c>
      <c r="J352" s="60">
        <f t="shared" ca="1" si="180"/>
        <v>19028.999064111176</v>
      </c>
      <c r="K352" s="60">
        <f t="shared" ca="1" si="180"/>
        <v>69603.89595926195</v>
      </c>
      <c r="L352" s="60">
        <f t="shared" ca="1" si="180"/>
        <v>2192.2898987047033</v>
      </c>
      <c r="M352" s="60">
        <f t="shared" ca="1" si="180"/>
        <v>209.3413193297655</v>
      </c>
      <c r="N352" s="60">
        <f t="shared" ca="1" si="180"/>
        <v>72005.527177296419</v>
      </c>
      <c r="O352" s="60">
        <f t="shared" ca="1" si="180"/>
        <v>52909.00755975856</v>
      </c>
      <c r="P352" s="60">
        <f t="shared" ca="1" si="180"/>
        <v>9872.1642628691243</v>
      </c>
      <c r="Q352" s="60">
        <f t="shared" ca="1" si="180"/>
        <v>4464.5646609836558</v>
      </c>
      <c r="R352" s="60">
        <f t="shared" ca="1" si="180"/>
        <v>201.99680914639563</v>
      </c>
      <c r="S352" s="60">
        <f t="shared" ca="1" si="180"/>
        <v>67447.733292757737</v>
      </c>
      <c r="T352" s="60">
        <f t="shared" ca="1" si="180"/>
        <v>1839.9951720618922</v>
      </c>
      <c r="U352" s="60">
        <f t="shared" ca="1" si="180"/>
        <v>30194.890034957134</v>
      </c>
      <c r="V352" s="60">
        <f t="shared" ca="1" si="180"/>
        <v>159693.47457236444</v>
      </c>
      <c r="W352" s="60">
        <f t="shared" ca="1" si="180"/>
        <v>28878.862177939332</v>
      </c>
      <c r="X352" s="60">
        <f t="shared" ca="1" si="180"/>
        <v>220607.22195732279</v>
      </c>
      <c r="Y352" s="60">
        <f t="shared" ca="1" si="180"/>
        <v>16219.040812728508</v>
      </c>
      <c r="Z352" s="60">
        <f t="shared" ca="1" si="180"/>
        <v>270.6070758551827</v>
      </c>
      <c r="AA352" s="60">
        <f t="shared" ca="1" si="180"/>
        <v>16489.647888583691</v>
      </c>
      <c r="AB352" s="60">
        <f t="shared" ca="1" si="180"/>
        <v>211.9260620709054</v>
      </c>
      <c r="AC352" s="60">
        <f t="shared" ca="1" si="180"/>
        <v>0</v>
      </c>
      <c r="AD352" s="60">
        <f t="shared" ca="1" si="180"/>
        <v>0</v>
      </c>
    </row>
    <row r="353" spans="1:30" s="55" customFormat="1" hidden="1" outlineLevel="1">
      <c r="A353" s="56"/>
      <c r="B353" s="112"/>
      <c r="E353" s="58"/>
      <c r="F353" s="58"/>
      <c r="G353" s="55" t="str">
        <f>$G$10</f>
        <v>SUBTRAN</v>
      </c>
      <c r="H353" s="60">
        <f t="shared" ref="H353:AD353" ca="1" si="181">H345</f>
        <v>170859.47597333856</v>
      </c>
      <c r="I353" s="60">
        <f t="shared" ca="1" si="181"/>
        <v>82840.180894783218</v>
      </c>
      <c r="J353" s="60">
        <f t="shared" ca="1" si="181"/>
        <v>4038.03802698448</v>
      </c>
      <c r="K353" s="60">
        <f t="shared" ca="1" si="181"/>
        <v>14670.516103301627</v>
      </c>
      <c r="L353" s="60">
        <f t="shared" ca="1" si="181"/>
        <v>453.41838612832186</v>
      </c>
      <c r="M353" s="60">
        <f t="shared" ca="1" si="181"/>
        <v>57.770346949627509</v>
      </c>
      <c r="N353" s="60">
        <f t="shared" ca="1" si="181"/>
        <v>15181.704836379577</v>
      </c>
      <c r="O353" s="60">
        <f t="shared" ca="1" si="181"/>
        <v>11083.687253961496</v>
      </c>
      <c r="P353" s="60">
        <f t="shared" ca="1" si="181"/>
        <v>2063.1488714151051</v>
      </c>
      <c r="Q353" s="60">
        <f t="shared" ca="1" si="181"/>
        <v>1228.4860475687185</v>
      </c>
      <c r="R353" s="60">
        <f t="shared" ca="1" si="181"/>
        <v>0</v>
      </c>
      <c r="S353" s="60">
        <f t="shared" ca="1" si="181"/>
        <v>14375.32217294532</v>
      </c>
      <c r="T353" s="60">
        <f t="shared" ca="1" si="181"/>
        <v>385.37513936805431</v>
      </c>
      <c r="U353" s="60">
        <f t="shared" ca="1" si="181"/>
        <v>6325.5160416788467</v>
      </c>
      <c r="V353" s="60">
        <f t="shared" ca="1" si="181"/>
        <v>44097.687376870112</v>
      </c>
      <c r="W353" s="60">
        <f t="shared" ca="1" si="181"/>
        <v>0</v>
      </c>
      <c r="X353" s="60">
        <f t="shared" ca="1" si="181"/>
        <v>50808.578557917011</v>
      </c>
      <c r="Y353" s="60">
        <f t="shared" ca="1" si="181"/>
        <v>3330.1449515358363</v>
      </c>
      <c r="Z353" s="60">
        <f t="shared" ca="1" si="181"/>
        <v>55.307703745670025</v>
      </c>
      <c r="AA353" s="60">
        <f t="shared" ca="1" si="181"/>
        <v>3385.4526552815064</v>
      </c>
      <c r="AB353" s="60">
        <f t="shared" ca="1" si="181"/>
        <v>44.764053120203961</v>
      </c>
      <c r="AC353" s="60">
        <f t="shared" ca="1" si="181"/>
        <v>152.53416528858222</v>
      </c>
      <c r="AD353" s="60">
        <f t="shared" ca="1" si="181"/>
        <v>32.900610638661007</v>
      </c>
    </row>
    <row r="354" spans="1:30" s="55" customFormat="1" hidden="1" outlineLevel="1">
      <c r="A354" s="56"/>
      <c r="B354" s="112"/>
      <c r="E354" s="58"/>
      <c r="F354" s="58"/>
      <c r="G354" s="55" t="str">
        <f>$G$11</f>
        <v>DISTPRI</v>
      </c>
      <c r="H354" s="60">
        <f t="shared" ref="H354:AD354" ca="1" si="182">H346</f>
        <v>4740608.3592540836</v>
      </c>
      <c r="I354" s="60">
        <f t="shared" ca="1" si="182"/>
        <v>3166678.4380289442</v>
      </c>
      <c r="J354" s="60">
        <f t="shared" ca="1" si="182"/>
        <v>149541.88481210533</v>
      </c>
      <c r="K354" s="60">
        <f t="shared" ca="1" si="182"/>
        <v>542884.05572571862</v>
      </c>
      <c r="L354" s="60">
        <f t="shared" ca="1" si="182"/>
        <v>16778.339587352886</v>
      </c>
      <c r="M354" s="60">
        <f t="shared" ca="1" si="182"/>
        <v>0</v>
      </c>
      <c r="N354" s="60">
        <f t="shared" ca="1" si="182"/>
        <v>559662.39531307155</v>
      </c>
      <c r="O354" s="60">
        <f t="shared" ca="1" si="182"/>
        <v>407082.47354027606</v>
      </c>
      <c r="P354" s="60">
        <f t="shared" ca="1" si="182"/>
        <v>75837.453648579045</v>
      </c>
      <c r="Q354" s="60">
        <f t="shared" ca="1" si="182"/>
        <v>0</v>
      </c>
      <c r="R354" s="60">
        <f t="shared" ca="1" si="182"/>
        <v>0</v>
      </c>
      <c r="S354" s="60">
        <f t="shared" ca="1" si="182"/>
        <v>482919.92718885513</v>
      </c>
      <c r="T354" s="60">
        <f t="shared" ca="1" si="182"/>
        <v>14500.377009882272</v>
      </c>
      <c r="U354" s="60">
        <f t="shared" ca="1" si="182"/>
        <v>233965.38866907507</v>
      </c>
      <c r="V354" s="60">
        <f t="shared" ca="1" si="182"/>
        <v>0</v>
      </c>
      <c r="W354" s="60">
        <f t="shared" ca="1" si="182"/>
        <v>0</v>
      </c>
      <c r="X354" s="60">
        <f t="shared" ca="1" si="182"/>
        <v>248465.76567895734</v>
      </c>
      <c r="Y354" s="60">
        <f t="shared" ca="1" si="182"/>
        <v>122713.96347454714</v>
      </c>
      <c r="Z354" s="60">
        <f t="shared" ca="1" si="182"/>
        <v>2045.9378802318624</v>
      </c>
      <c r="AA354" s="60">
        <f t="shared" ca="1" si="182"/>
        <v>124759.90135477901</v>
      </c>
      <c r="AB354" s="60">
        <f t="shared" ca="1" si="182"/>
        <v>1660.7555960435348</v>
      </c>
      <c r="AC354" s="60">
        <f t="shared" ca="1" si="182"/>
        <v>5692.2272223258678</v>
      </c>
      <c r="AD354" s="60">
        <f t="shared" ca="1" si="182"/>
        <v>1227.0640590005387</v>
      </c>
    </row>
    <row r="355" spans="1:30" s="55" customFormat="1" hidden="1" outlineLevel="1">
      <c r="A355" s="56"/>
      <c r="B355" s="112"/>
      <c r="E355" s="58"/>
      <c r="F355" s="58"/>
      <c r="G355" s="55" t="str">
        <f>$G$12</f>
        <v>DISTSEC</v>
      </c>
      <c r="H355" s="60">
        <f t="shared" ref="H355:AD355" ca="1" si="183">H347</f>
        <v>1958481.0635460278</v>
      </c>
      <c r="I355" s="60">
        <f t="shared" ca="1" si="183"/>
        <v>1463590.2146643179</v>
      </c>
      <c r="J355" s="60">
        <f t="shared" ca="1" si="183"/>
        <v>70719.78553227603</v>
      </c>
      <c r="K355" s="60">
        <f t="shared" ca="1" si="183"/>
        <v>213336.55366187886</v>
      </c>
      <c r="L355" s="60">
        <f t="shared" ca="1" si="183"/>
        <v>0</v>
      </c>
      <c r="M355" s="60">
        <f t="shared" ca="1" si="183"/>
        <v>0</v>
      </c>
      <c r="N355" s="60">
        <f t="shared" ca="1" si="183"/>
        <v>213336.55366187886</v>
      </c>
      <c r="O355" s="60">
        <f t="shared" ca="1" si="183"/>
        <v>135943.82372536237</v>
      </c>
      <c r="P355" s="60">
        <f t="shared" ca="1" si="183"/>
        <v>0</v>
      </c>
      <c r="Q355" s="60">
        <f t="shared" ca="1" si="183"/>
        <v>0</v>
      </c>
      <c r="R355" s="60">
        <f t="shared" ca="1" si="183"/>
        <v>0</v>
      </c>
      <c r="S355" s="60">
        <f t="shared" ca="1" si="183"/>
        <v>135943.82372536237</v>
      </c>
      <c r="T355" s="60">
        <f t="shared" ca="1" si="183"/>
        <v>3671.9576496386608</v>
      </c>
      <c r="U355" s="60">
        <f t="shared" ca="1" si="183"/>
        <v>0</v>
      </c>
      <c r="V355" s="60">
        <f t="shared" ca="1" si="183"/>
        <v>0</v>
      </c>
      <c r="W355" s="60">
        <f t="shared" ca="1" si="183"/>
        <v>0</v>
      </c>
      <c r="X355" s="60">
        <f t="shared" ca="1" si="183"/>
        <v>3671.9576496386608</v>
      </c>
      <c r="Y355" s="60">
        <f t="shared" ca="1" si="183"/>
        <v>50122.113150374658</v>
      </c>
      <c r="Z355" s="60">
        <f t="shared" ca="1" si="183"/>
        <v>0</v>
      </c>
      <c r="AA355" s="60">
        <f t="shared" ca="1" si="183"/>
        <v>50122.113150374658</v>
      </c>
      <c r="AB355" s="60">
        <f t="shared" ca="1" si="183"/>
        <v>520.91282201822037</v>
      </c>
      <c r="AC355" s="60">
        <f t="shared" ca="1" si="183"/>
        <v>17696.93923500432</v>
      </c>
      <c r="AD355" s="60">
        <f t="shared" ca="1" si="183"/>
        <v>2878.7631051568192</v>
      </c>
    </row>
    <row r="356" spans="1:30" s="55" customFormat="1" hidden="1" outlineLevel="1">
      <c r="A356" s="56"/>
      <c r="B356" s="112"/>
      <c r="E356" s="58"/>
      <c r="F356" s="58"/>
      <c r="G356" s="55" t="str">
        <f>$G$13</f>
        <v>ENERGY</v>
      </c>
      <c r="H356" s="60">
        <f t="shared" ref="H356:AD356" ca="1" si="184">H348</f>
        <v>3131547.4185809218</v>
      </c>
      <c r="I356" s="60">
        <f t="shared" ca="1" si="184"/>
        <v>1175214.3802325041</v>
      </c>
      <c r="J356" s="60">
        <f t="shared" ca="1" si="184"/>
        <v>76145.256768972031</v>
      </c>
      <c r="K356" s="60">
        <f t="shared" ca="1" si="184"/>
        <v>255489.32775888126</v>
      </c>
      <c r="L356" s="60">
        <f t="shared" ca="1" si="184"/>
        <v>8108.701433260564</v>
      </c>
      <c r="M356" s="60">
        <f t="shared" ca="1" si="184"/>
        <v>742.75374148860283</v>
      </c>
      <c r="N356" s="60">
        <f t="shared" ca="1" si="184"/>
        <v>264340.78293363046</v>
      </c>
      <c r="O356" s="60">
        <f t="shared" ca="1" si="184"/>
        <v>232997.91985301083</v>
      </c>
      <c r="P356" s="60">
        <f t="shared" ca="1" si="184"/>
        <v>43203.206729113059</v>
      </c>
      <c r="Q356" s="60">
        <f t="shared" ca="1" si="184"/>
        <v>19623.258218959465</v>
      </c>
      <c r="R356" s="60">
        <f t="shared" ca="1" si="184"/>
        <v>909.42048577538378</v>
      </c>
      <c r="S356" s="60">
        <f t="shared" ca="1" si="184"/>
        <v>296733.8052868587</v>
      </c>
      <c r="T356" s="60">
        <f t="shared" ca="1" si="184"/>
        <v>8925.8558259886831</v>
      </c>
      <c r="U356" s="60">
        <f t="shared" ca="1" si="184"/>
        <v>156676.48347754666</v>
      </c>
      <c r="V356" s="60">
        <f t="shared" ca="1" si="184"/>
        <v>889777.04586288356</v>
      </c>
      <c r="W356" s="60">
        <f t="shared" ca="1" si="184"/>
        <v>168733.32229699139</v>
      </c>
      <c r="X356" s="60">
        <f t="shared" ca="1" si="184"/>
        <v>1224112.7074634105</v>
      </c>
      <c r="Y356" s="60">
        <f t="shared" ca="1" si="184"/>
        <v>63110.749993577112</v>
      </c>
      <c r="Z356" s="60">
        <f t="shared" ca="1" si="184"/>
        <v>1027.2674790976885</v>
      </c>
      <c r="AA356" s="60">
        <f t="shared" ca="1" si="184"/>
        <v>64138.017472674801</v>
      </c>
      <c r="AB356" s="60">
        <f t="shared" ca="1" si="184"/>
        <v>1146.2306438358494</v>
      </c>
      <c r="AC356" s="60">
        <f t="shared" ca="1" si="184"/>
        <v>24813.092467109076</v>
      </c>
      <c r="AD356" s="60">
        <f t="shared" ca="1" si="184"/>
        <v>4903.1453119266871</v>
      </c>
    </row>
    <row r="357" spans="1:30" s="55" customFormat="1" hidden="1" outlineLevel="1">
      <c r="A357" s="56"/>
      <c r="B357" s="112"/>
      <c r="E357" s="58"/>
      <c r="F357" s="58"/>
      <c r="G357" s="55" t="str">
        <f>$G$14</f>
        <v>CUSTOMER</v>
      </c>
      <c r="H357" s="60">
        <f t="shared" ref="H357:AD357" ca="1" si="185">H349</f>
        <v>2346655.7440392403</v>
      </c>
      <c r="I357" s="60">
        <f t="shared" ca="1" si="185"/>
        <v>1600499.7072756679</v>
      </c>
      <c r="J357" s="60">
        <f t="shared" ca="1" si="185"/>
        <v>281964.8483610159</v>
      </c>
      <c r="K357" s="60">
        <f t="shared" ca="1" si="185"/>
        <v>80571.34834915807</v>
      </c>
      <c r="L357" s="60">
        <f t="shared" ca="1" si="185"/>
        <v>10972.107874705389</v>
      </c>
      <c r="M357" s="60">
        <f t="shared" ca="1" si="185"/>
        <v>1721.9975005148278</v>
      </c>
      <c r="N357" s="60">
        <f t="shared" ca="1" si="185"/>
        <v>93265.453724378283</v>
      </c>
      <c r="O357" s="60">
        <f t="shared" ca="1" si="185"/>
        <v>13419.392666840606</v>
      </c>
      <c r="P357" s="60">
        <f t="shared" ca="1" si="185"/>
        <v>3230.2694173568884</v>
      </c>
      <c r="Q357" s="60">
        <f t="shared" ca="1" si="185"/>
        <v>5957.8405446621755</v>
      </c>
      <c r="R357" s="60">
        <f t="shared" ca="1" si="185"/>
        <v>1039.0439895255588</v>
      </c>
      <c r="S357" s="60">
        <f t="shared" ca="1" si="185"/>
        <v>23646.54661838523</v>
      </c>
      <c r="T357" s="60">
        <f t="shared" ca="1" si="185"/>
        <v>92.897759753173105</v>
      </c>
      <c r="U357" s="60">
        <f t="shared" ca="1" si="185"/>
        <v>1920.5568538271725</v>
      </c>
      <c r="V357" s="60">
        <f t="shared" ca="1" si="185"/>
        <v>8759.2636542929358</v>
      </c>
      <c r="W357" s="60">
        <f t="shared" ca="1" si="185"/>
        <v>1556.2353719218675</v>
      </c>
      <c r="X357" s="60">
        <f t="shared" ca="1" si="185"/>
        <v>12328.953639795151</v>
      </c>
      <c r="Y357" s="60">
        <f t="shared" ca="1" si="185"/>
        <v>3677.4586632866026</v>
      </c>
      <c r="Z357" s="60">
        <f t="shared" ca="1" si="185"/>
        <v>54.507046757295115</v>
      </c>
      <c r="AA357" s="60">
        <f t="shared" ca="1" si="185"/>
        <v>3731.9657100438976</v>
      </c>
      <c r="AB357" s="60">
        <f t="shared" ca="1" si="185"/>
        <v>118.16401301895911</v>
      </c>
      <c r="AC357" s="60">
        <f t="shared" ca="1" si="185"/>
        <v>291060.38168841897</v>
      </c>
      <c r="AD357" s="60">
        <f t="shared" ca="1" si="185"/>
        <v>40039.723008515488</v>
      </c>
    </row>
    <row r="358" spans="1:30" s="55" customFormat="1" collapsed="1">
      <c r="A358" s="56"/>
      <c r="B358" s="112"/>
      <c r="D358" s="55" t="s">
        <v>198</v>
      </c>
      <c r="E358" s="60">
        <f>E350</f>
        <v>21218686</v>
      </c>
      <c r="F358" s="58"/>
      <c r="G358" s="55" t="str">
        <f>$G$15</f>
        <v>TOTAL</v>
      </c>
      <c r="H358" s="60">
        <f ca="1">H350</f>
        <v>21218686.000000011</v>
      </c>
      <c r="I358" s="60">
        <f ca="1">I350</f>
        <v>12128499.732440498</v>
      </c>
      <c r="J358" s="60">
        <f t="shared" ref="J358:AD358" ca="1" si="186">J350</f>
        <v>804064.15051137318</v>
      </c>
      <c r="K358" s="60">
        <f t="shared" ca="1" si="186"/>
        <v>1877067.9443289591</v>
      </c>
      <c r="L358" s="60">
        <f t="shared" ca="1" si="186"/>
        <v>58146.309137568918</v>
      </c>
      <c r="M358" s="60">
        <f t="shared" ca="1" si="186"/>
        <v>4896.9107353872441</v>
      </c>
      <c r="N358" s="60">
        <f t="shared" ca="1" si="186"/>
        <v>1940111.1642019153</v>
      </c>
      <c r="O358" s="60">
        <f t="shared" ca="1" si="186"/>
        <v>1386176.6923753405</v>
      </c>
      <c r="P358" s="60">
        <f t="shared" ca="1" si="186"/>
        <v>231995.26993555154</v>
      </c>
      <c r="Q358" s="60">
        <f t="shared" ca="1" si="186"/>
        <v>72142.625364187348</v>
      </c>
      <c r="R358" s="60">
        <f t="shared" ca="1" si="186"/>
        <v>3526.2991623124417</v>
      </c>
      <c r="S358" s="60">
        <f t="shared" ca="1" si="186"/>
        <v>1693840.8868373919</v>
      </c>
      <c r="T358" s="60">
        <f t="shared" ca="1" si="186"/>
        <v>47113.393160140637</v>
      </c>
      <c r="U358" s="60">
        <f t="shared" ca="1" si="186"/>
        <v>714858.75344204623</v>
      </c>
      <c r="V358" s="60">
        <f t="shared" ca="1" si="186"/>
        <v>2632661.2397382022</v>
      </c>
      <c r="W358" s="60">
        <f t="shared" ca="1" si="186"/>
        <v>437665.53469500918</v>
      </c>
      <c r="X358" s="60">
        <f t="shared" ca="1" si="186"/>
        <v>3832298.9210353983</v>
      </c>
      <c r="Y358" s="60">
        <f t="shared" ca="1" si="186"/>
        <v>419227.06859636301</v>
      </c>
      <c r="Z358" s="60">
        <f t="shared" ca="1" si="186"/>
        <v>6467.3473034163244</v>
      </c>
      <c r="AA358" s="60">
        <f t="shared" ca="1" si="186"/>
        <v>425694.41589977936</v>
      </c>
      <c r="AB358" s="60">
        <f t="shared" ca="1" si="186"/>
        <v>5679.9582002613606</v>
      </c>
      <c r="AC358" s="60">
        <f t="shared" ca="1" si="186"/>
        <v>339415.1747781469</v>
      </c>
      <c r="AD358" s="60">
        <f t="shared" ca="1" si="186"/>
        <v>49081.596095238201</v>
      </c>
    </row>
    <row r="359" spans="1:30" s="55" customFormat="1">
      <c r="A359" s="56"/>
      <c r="B359" s="112"/>
      <c r="E359" s="60"/>
      <c r="F359" s="58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</row>
    <row r="360" spans="1:30">
      <c r="C360" s="109" t="s">
        <v>544</v>
      </c>
      <c r="E360" s="4"/>
      <c r="F360" s="118"/>
      <c r="G360" s="7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</row>
    <row r="361" spans="1:30" hidden="1" outlineLevel="1">
      <c r="E361" s="55"/>
      <c r="F361" s="52" t="str">
        <f>F368</f>
        <v>PROD_DEMAND</v>
      </c>
      <c r="G361" s="55" t="str">
        <f>$G$8</f>
        <v>PRODUCTION</v>
      </c>
      <c r="H361" s="4">
        <f t="shared" ref="H361:H368" si="187">SUBTOTAL(9,I361:AD361)</f>
        <v>7.0000000000000009</v>
      </c>
      <c r="I361" s="5">
        <f>VLOOKUP(CONCATENATE($F361," ",$G361),AllocFactorMatrix,(I$4+1),FALSE)*$E368</f>
        <v>3.8864454088397493</v>
      </c>
      <c r="J361" s="5">
        <f>VLOOKUP(CONCATENATE($F361," ",$G361),AllocFactorMatrix,(J$4+1),FALSE)*$E368</f>
        <v>0.17883430329756442</v>
      </c>
      <c r="K361" s="5">
        <f>VLOOKUP(CONCATENATE($F361," ",$G361),AllocFactorMatrix,(K$4+1),FALSE)*$E368</f>
        <v>0.58913154342043828</v>
      </c>
      <c r="L361" s="5">
        <f>VLOOKUP(CONCATENATE($F361," ",$G361),AllocFactorMatrix,(L$4+1),FALSE)*$E368</f>
        <v>1.4720516521282962E-2</v>
      </c>
      <c r="M361" s="5">
        <f>VLOOKUP(CONCATENATE($F361," ",$G361),AllocFactorMatrix,(M$4+1),FALSE)*$E368</f>
        <v>1.8949682893747227E-3</v>
      </c>
      <c r="N361" s="5">
        <f t="shared" ref="N361:N368" si="188">SUBTOTAL(9,K361:M361)</f>
        <v>0.60574702823109594</v>
      </c>
      <c r="O361" s="5">
        <f>VLOOKUP(CONCATENATE($F361," ",$G361),AllocFactorMatrix,(O$4+1),FALSE)*$E368</f>
        <v>0.4481603281430101</v>
      </c>
      <c r="P361" s="5">
        <f>VLOOKUP(CONCATENATE($F361," ",$G361),AllocFactorMatrix,(P$4+1),FALSE)*$E368</f>
        <v>8.1117870950445273E-2</v>
      </c>
      <c r="Q361" s="5">
        <f>VLOOKUP(CONCATENATE($F361," ",$G361),AllocFactorMatrix,(Q$4+1),FALSE)*$E368</f>
        <v>3.1375819778704794E-2</v>
      </c>
      <c r="R361" s="5">
        <f>VLOOKUP(CONCATENATE($F361," ",$G361),AllocFactorMatrix,(R$4+1),FALSE)*$E368</f>
        <v>6.7604613511268116E-4</v>
      </c>
      <c r="S361" s="5">
        <f>SUBTOTAL(9,O361:R361)</f>
        <v>0.56133006500727289</v>
      </c>
      <c r="T361" s="5">
        <f>VLOOKUP(CONCATENATE($F361," ",$G361),AllocFactorMatrix,(T$4+1),FALSE)*$E368</f>
        <v>1.423072660708969E-2</v>
      </c>
      <c r="U361" s="5">
        <f>VLOOKUP(CONCATENATE($F361," ",$G361),AllocFactorMatrix,(U$4+1),FALSE)*$E368</f>
        <v>0.22657790609240785</v>
      </c>
      <c r="V361" s="5">
        <f>VLOOKUP(CONCATENATE($F361," ",$G361),AllocFactorMatrix,(V$4+1),FALSE)*$E368</f>
        <v>1.2287781593654026</v>
      </c>
      <c r="W361" s="5">
        <f>VLOOKUP(CONCATENATE($F361," ",$G361),AllocFactorMatrix,(W$4+1),FALSE)*$E368</f>
        <v>0.16167360726885338</v>
      </c>
      <c r="X361" s="5">
        <f>SUBTOTAL(9,T361:W361)</f>
        <v>1.6312603993337536</v>
      </c>
      <c r="Y361" s="5">
        <f>VLOOKUP(CONCATENATE($F361," ",$G361),AllocFactorMatrix,(Y$4+1),FALSE)*$E368</f>
        <v>0.13208587599667251</v>
      </c>
      <c r="Z361" s="5">
        <f>VLOOKUP(CONCATENATE($F361," ",$G361),AllocFactorMatrix,(Z$4+1),FALSE)*$E368</f>
        <v>2.7456272023838177E-3</v>
      </c>
      <c r="AA361" s="5">
        <f t="shared" ref="AA361:AA368" si="189">SUBTOTAL(9,Y361:Z361)</f>
        <v>0.13483150319905632</v>
      </c>
      <c r="AB361" s="5">
        <f>VLOOKUP(CONCATENATE($F361," ",$G361),AllocFactorMatrix,(AB$4+1),FALSE)*$E368</f>
        <v>1.5512920915068426E-3</v>
      </c>
      <c r="AC361" s="5">
        <f>VLOOKUP(CONCATENATE($F361," ",$G361),AllocFactorMatrix,(AC$4+1),FALSE)*$E368</f>
        <v>0</v>
      </c>
      <c r="AD361" s="5">
        <f>VLOOKUP(CONCATENATE($F361," ",$G361),AllocFactorMatrix,(AD$4+1),FALSE)*$E368</f>
        <v>0</v>
      </c>
    </row>
    <row r="362" spans="1:30" hidden="1" outlineLevel="1">
      <c r="E362" s="55"/>
      <c r="F362" s="52" t="str">
        <f>F368</f>
        <v>PROD_DEMAND</v>
      </c>
      <c r="G362" s="55" t="str">
        <f>$G$9</f>
        <v>BULKTRAN</v>
      </c>
      <c r="H362" s="4">
        <f t="shared" si="187"/>
        <v>0</v>
      </c>
      <c r="I362" s="5">
        <f>VLOOKUP(CONCATENATE($F362," ",$G362),AllocFactorMatrix,(I$4+1),FALSE)*$E368</f>
        <v>0</v>
      </c>
      <c r="J362" s="5">
        <f>VLOOKUP(CONCATENATE($F362," ",$G362),AllocFactorMatrix,(J$4+1),FALSE)*$E368</f>
        <v>0</v>
      </c>
      <c r="K362" s="5">
        <f>VLOOKUP(CONCATENATE($F362," ",$G362),AllocFactorMatrix,(K$4+1),FALSE)*$E368</f>
        <v>0</v>
      </c>
      <c r="L362" s="5">
        <f>VLOOKUP(CONCATENATE($F362," ",$G362),AllocFactorMatrix,(L$4+1),FALSE)*$E368</f>
        <v>0</v>
      </c>
      <c r="M362" s="5">
        <f>VLOOKUP(CONCATENATE($F362," ",$G362),AllocFactorMatrix,(M$4+1),FALSE)*$E368</f>
        <v>0</v>
      </c>
      <c r="N362" s="5">
        <f t="shared" si="188"/>
        <v>0</v>
      </c>
      <c r="O362" s="5">
        <f>VLOOKUP(CONCATENATE($F362," ",$G362),AllocFactorMatrix,(O$4+1),FALSE)*$E368</f>
        <v>0</v>
      </c>
      <c r="P362" s="5">
        <f>VLOOKUP(CONCATENATE($F362," ",$G362),AllocFactorMatrix,(P$4+1),FALSE)*$E368</f>
        <v>0</v>
      </c>
      <c r="Q362" s="5">
        <f>VLOOKUP(CONCATENATE($F362," ",$G362),AllocFactorMatrix,(Q$4+1),FALSE)*$E368</f>
        <v>0</v>
      </c>
      <c r="R362" s="5">
        <f>VLOOKUP(CONCATENATE($F362," ",$G362),AllocFactorMatrix,(R$4+1),FALSE)*$E368</f>
        <v>0</v>
      </c>
      <c r="S362" s="5">
        <f t="shared" ref="S362:S368" si="190">SUBTOTAL(9,O362:R362)</f>
        <v>0</v>
      </c>
      <c r="T362" s="5">
        <f>VLOOKUP(CONCATENATE($F362," ",$G362),AllocFactorMatrix,(T$4+1),FALSE)*$E368</f>
        <v>0</v>
      </c>
      <c r="U362" s="5">
        <f>VLOOKUP(CONCATENATE($F362," ",$G362),AllocFactorMatrix,(U$4+1),FALSE)*$E368</f>
        <v>0</v>
      </c>
      <c r="V362" s="5">
        <f>VLOOKUP(CONCATENATE($F362," ",$G362),AllocFactorMatrix,(V$4+1),FALSE)*$E368</f>
        <v>0</v>
      </c>
      <c r="W362" s="5">
        <f>VLOOKUP(CONCATENATE($F362," ",$G362),AllocFactorMatrix,(W$4+1),FALSE)*$E368</f>
        <v>0</v>
      </c>
      <c r="X362" s="5">
        <f t="shared" ref="X362:X368" si="191">SUBTOTAL(9,T362:W362)</f>
        <v>0</v>
      </c>
      <c r="Y362" s="5">
        <f>VLOOKUP(CONCATENATE($F362," ",$G362),AllocFactorMatrix,(Y$4+1),FALSE)*$E368</f>
        <v>0</v>
      </c>
      <c r="Z362" s="5">
        <f>VLOOKUP(CONCATENATE($F362," ",$G362),AllocFactorMatrix,(Z$4+1),FALSE)*$E368</f>
        <v>0</v>
      </c>
      <c r="AA362" s="5">
        <f t="shared" si="189"/>
        <v>0</v>
      </c>
      <c r="AB362" s="5">
        <f>VLOOKUP(CONCATENATE($F362," ",$G362),AllocFactorMatrix,(AB$4+1),FALSE)*$E368</f>
        <v>0</v>
      </c>
      <c r="AC362" s="5">
        <f>VLOOKUP(CONCATENATE($F362," ",$G362),AllocFactorMatrix,(AC$4+1),FALSE)*$E368</f>
        <v>0</v>
      </c>
      <c r="AD362" s="5">
        <f>VLOOKUP(CONCATENATE($F362," ",$G362),AllocFactorMatrix,(AD$4+1),FALSE)*$E368</f>
        <v>0</v>
      </c>
    </row>
    <row r="363" spans="1:30" hidden="1" outlineLevel="1">
      <c r="E363" s="55"/>
      <c r="F363" s="52" t="str">
        <f>F368</f>
        <v>PROD_DEMAND</v>
      </c>
      <c r="G363" s="55" t="str">
        <f>$G$10</f>
        <v>SUBTRAN</v>
      </c>
      <c r="H363" s="4">
        <f t="shared" si="187"/>
        <v>0</v>
      </c>
      <c r="I363" s="5">
        <f>VLOOKUP(CONCATENATE($F363," ",$G363),AllocFactorMatrix,(I$4+1),FALSE)*$E368</f>
        <v>0</v>
      </c>
      <c r="J363" s="5">
        <f>VLOOKUP(CONCATENATE($F363," ",$G363),AllocFactorMatrix,(J$4+1),FALSE)*$E368</f>
        <v>0</v>
      </c>
      <c r="K363" s="5">
        <f>VLOOKUP(CONCATENATE($F363," ",$G363),AllocFactorMatrix,(K$4+1),FALSE)*$E368</f>
        <v>0</v>
      </c>
      <c r="L363" s="5">
        <f>VLOOKUP(CONCATENATE($F363," ",$G363),AllocFactorMatrix,(L$4+1),FALSE)*$E368</f>
        <v>0</v>
      </c>
      <c r="M363" s="5">
        <f>VLOOKUP(CONCATENATE($F363," ",$G363),AllocFactorMatrix,(M$4+1),FALSE)*$E368</f>
        <v>0</v>
      </c>
      <c r="N363" s="5">
        <f t="shared" si="188"/>
        <v>0</v>
      </c>
      <c r="O363" s="5">
        <f>VLOOKUP(CONCATENATE($F363," ",$G363),AllocFactorMatrix,(O$4+1),FALSE)*$E368</f>
        <v>0</v>
      </c>
      <c r="P363" s="5">
        <f>VLOOKUP(CONCATENATE($F363," ",$G363),AllocFactorMatrix,(P$4+1),FALSE)*$E368</f>
        <v>0</v>
      </c>
      <c r="Q363" s="5">
        <f>VLOOKUP(CONCATENATE($F363," ",$G363),AllocFactorMatrix,(Q$4+1),FALSE)*$E368</f>
        <v>0</v>
      </c>
      <c r="R363" s="5">
        <f>VLOOKUP(CONCATENATE($F363," ",$G363),AllocFactorMatrix,(R$4+1),FALSE)*$E368</f>
        <v>0</v>
      </c>
      <c r="S363" s="5">
        <f t="shared" si="190"/>
        <v>0</v>
      </c>
      <c r="T363" s="5">
        <f>VLOOKUP(CONCATENATE($F363," ",$G363),AllocFactorMatrix,(T$4+1),FALSE)*$E368</f>
        <v>0</v>
      </c>
      <c r="U363" s="5">
        <f>VLOOKUP(CONCATENATE($F363," ",$G363),AllocFactorMatrix,(U$4+1),FALSE)*$E368</f>
        <v>0</v>
      </c>
      <c r="V363" s="5">
        <f>VLOOKUP(CONCATENATE($F363," ",$G363),AllocFactorMatrix,(V$4+1),FALSE)*$E368</f>
        <v>0</v>
      </c>
      <c r="W363" s="5">
        <f>VLOOKUP(CONCATENATE($F363," ",$G363),AllocFactorMatrix,(W$4+1),FALSE)*$E368</f>
        <v>0</v>
      </c>
      <c r="X363" s="5">
        <f t="shared" si="191"/>
        <v>0</v>
      </c>
      <c r="Y363" s="5">
        <f>VLOOKUP(CONCATENATE($F363," ",$G363),AllocFactorMatrix,(Y$4+1),FALSE)*$E368</f>
        <v>0</v>
      </c>
      <c r="Z363" s="5">
        <f>VLOOKUP(CONCATENATE($F363," ",$G363),AllocFactorMatrix,(Z$4+1),FALSE)*$E368</f>
        <v>0</v>
      </c>
      <c r="AA363" s="5">
        <f t="shared" si="189"/>
        <v>0</v>
      </c>
      <c r="AB363" s="5">
        <f>VLOOKUP(CONCATENATE($F363," ",$G363),AllocFactorMatrix,(AB$4+1),FALSE)*$E368</f>
        <v>0</v>
      </c>
      <c r="AC363" s="5">
        <f>VLOOKUP(CONCATENATE($F363," ",$G363),AllocFactorMatrix,(AC$4+1),FALSE)*$E368</f>
        <v>0</v>
      </c>
      <c r="AD363" s="5">
        <f>VLOOKUP(CONCATENATE($F363," ",$G363),AllocFactorMatrix,(AD$4+1),FALSE)*$E368</f>
        <v>0</v>
      </c>
    </row>
    <row r="364" spans="1:30" hidden="1" outlineLevel="1">
      <c r="E364" s="55"/>
      <c r="F364" s="52" t="str">
        <f>F368</f>
        <v>PROD_DEMAND</v>
      </c>
      <c r="G364" s="55" t="str">
        <f>$G$11</f>
        <v>DISTPRI</v>
      </c>
      <c r="H364" s="4">
        <f t="shared" si="187"/>
        <v>0</v>
      </c>
      <c r="I364" s="5">
        <f>VLOOKUP(CONCATENATE($F364," ",$G364),AllocFactorMatrix,(I$4+1),FALSE)*$E368</f>
        <v>0</v>
      </c>
      <c r="J364" s="5">
        <f>VLOOKUP(CONCATENATE($F364," ",$G364),AllocFactorMatrix,(J$4+1),FALSE)*$E368</f>
        <v>0</v>
      </c>
      <c r="K364" s="5">
        <f>VLOOKUP(CONCATENATE($F364," ",$G364),AllocFactorMatrix,(K$4+1),FALSE)*$E368</f>
        <v>0</v>
      </c>
      <c r="L364" s="5">
        <f>VLOOKUP(CONCATENATE($F364," ",$G364),AllocFactorMatrix,(L$4+1),FALSE)*$E368</f>
        <v>0</v>
      </c>
      <c r="M364" s="5">
        <f>VLOOKUP(CONCATENATE($F364," ",$G364),AllocFactorMatrix,(M$4+1),FALSE)*$E368</f>
        <v>0</v>
      </c>
      <c r="N364" s="5">
        <f t="shared" si="188"/>
        <v>0</v>
      </c>
      <c r="O364" s="5">
        <f>VLOOKUP(CONCATENATE($F364," ",$G364),AllocFactorMatrix,(O$4+1),FALSE)*$E368</f>
        <v>0</v>
      </c>
      <c r="P364" s="5">
        <f>VLOOKUP(CONCATENATE($F364," ",$G364),AllocFactorMatrix,(P$4+1),FALSE)*$E368</f>
        <v>0</v>
      </c>
      <c r="Q364" s="5">
        <f>VLOOKUP(CONCATENATE($F364," ",$G364),AllocFactorMatrix,(Q$4+1),FALSE)*$E368</f>
        <v>0</v>
      </c>
      <c r="R364" s="5">
        <f>VLOOKUP(CONCATENATE($F364," ",$G364),AllocFactorMatrix,(R$4+1),FALSE)*$E368</f>
        <v>0</v>
      </c>
      <c r="S364" s="5">
        <f t="shared" si="190"/>
        <v>0</v>
      </c>
      <c r="T364" s="5">
        <f>VLOOKUP(CONCATENATE($F364," ",$G364),AllocFactorMatrix,(T$4+1),FALSE)*$E368</f>
        <v>0</v>
      </c>
      <c r="U364" s="5">
        <f>VLOOKUP(CONCATENATE($F364," ",$G364),AllocFactorMatrix,(U$4+1),FALSE)*$E368</f>
        <v>0</v>
      </c>
      <c r="V364" s="5">
        <f>VLOOKUP(CONCATENATE($F364," ",$G364),AllocFactorMatrix,(V$4+1),FALSE)*$E368</f>
        <v>0</v>
      </c>
      <c r="W364" s="5">
        <f>VLOOKUP(CONCATENATE($F364," ",$G364),AllocFactorMatrix,(W$4+1),FALSE)*$E368</f>
        <v>0</v>
      </c>
      <c r="X364" s="5">
        <f t="shared" si="191"/>
        <v>0</v>
      </c>
      <c r="Y364" s="5">
        <f>VLOOKUP(CONCATENATE($F364," ",$G364),AllocFactorMatrix,(Y$4+1),FALSE)*$E368</f>
        <v>0</v>
      </c>
      <c r="Z364" s="5">
        <f>VLOOKUP(CONCATENATE($F364," ",$G364),AllocFactorMatrix,(Z$4+1),FALSE)*$E368</f>
        <v>0</v>
      </c>
      <c r="AA364" s="5">
        <f t="shared" si="189"/>
        <v>0</v>
      </c>
      <c r="AB364" s="5">
        <f>VLOOKUP(CONCATENATE($F364," ",$G364),AllocFactorMatrix,(AB$4+1),FALSE)*$E368</f>
        <v>0</v>
      </c>
      <c r="AC364" s="5">
        <f>VLOOKUP(CONCATENATE($F364," ",$G364),AllocFactorMatrix,(AC$4+1),FALSE)*$E368</f>
        <v>0</v>
      </c>
      <c r="AD364" s="5">
        <f>VLOOKUP(CONCATENATE($F364," ",$G364),AllocFactorMatrix,(AD$4+1),FALSE)*$E368</f>
        <v>0</v>
      </c>
    </row>
    <row r="365" spans="1:30" hidden="1" outlineLevel="1">
      <c r="E365" s="55"/>
      <c r="F365" s="52" t="str">
        <f>F368</f>
        <v>PROD_DEMAND</v>
      </c>
      <c r="G365" s="55" t="str">
        <f>$G$12</f>
        <v>DISTSEC</v>
      </c>
      <c r="H365" s="4">
        <f t="shared" si="187"/>
        <v>0</v>
      </c>
      <c r="I365" s="5">
        <f>VLOOKUP(CONCATENATE($F365," ",$G365),AllocFactorMatrix,(I$4+1),FALSE)*$E368</f>
        <v>0</v>
      </c>
      <c r="J365" s="5">
        <f>VLOOKUP(CONCATENATE($F365," ",$G365),AllocFactorMatrix,(J$4+1),FALSE)*$E368</f>
        <v>0</v>
      </c>
      <c r="K365" s="5">
        <f>VLOOKUP(CONCATENATE($F365," ",$G365),AllocFactorMatrix,(K$4+1),FALSE)*$E368</f>
        <v>0</v>
      </c>
      <c r="L365" s="5">
        <f>VLOOKUP(CONCATENATE($F365," ",$G365),AllocFactorMatrix,(L$4+1),FALSE)*$E368</f>
        <v>0</v>
      </c>
      <c r="M365" s="5">
        <f>VLOOKUP(CONCATENATE($F365," ",$G365),AllocFactorMatrix,(M$4+1),FALSE)*$E368</f>
        <v>0</v>
      </c>
      <c r="N365" s="5">
        <f t="shared" si="188"/>
        <v>0</v>
      </c>
      <c r="O365" s="5">
        <f>VLOOKUP(CONCATENATE($F365," ",$G365),AllocFactorMatrix,(O$4+1),FALSE)*$E368</f>
        <v>0</v>
      </c>
      <c r="P365" s="5">
        <f>VLOOKUP(CONCATENATE($F365," ",$G365),AllocFactorMatrix,(P$4+1),FALSE)*$E368</f>
        <v>0</v>
      </c>
      <c r="Q365" s="5">
        <f>VLOOKUP(CONCATENATE($F365," ",$G365),AllocFactorMatrix,(Q$4+1),FALSE)*$E368</f>
        <v>0</v>
      </c>
      <c r="R365" s="5">
        <f>VLOOKUP(CONCATENATE($F365," ",$G365),AllocFactorMatrix,(R$4+1),FALSE)*$E368</f>
        <v>0</v>
      </c>
      <c r="S365" s="5">
        <f t="shared" si="190"/>
        <v>0</v>
      </c>
      <c r="T365" s="5">
        <f>VLOOKUP(CONCATENATE($F365," ",$G365),AllocFactorMatrix,(T$4+1),FALSE)*$E368</f>
        <v>0</v>
      </c>
      <c r="U365" s="5">
        <f>VLOOKUP(CONCATENATE($F365," ",$G365),AllocFactorMatrix,(U$4+1),FALSE)*$E368</f>
        <v>0</v>
      </c>
      <c r="V365" s="5">
        <f>VLOOKUP(CONCATENATE($F365," ",$G365),AllocFactorMatrix,(V$4+1),FALSE)*$E368</f>
        <v>0</v>
      </c>
      <c r="W365" s="5">
        <f>VLOOKUP(CONCATENATE($F365," ",$G365),AllocFactorMatrix,(W$4+1),FALSE)*$E368</f>
        <v>0</v>
      </c>
      <c r="X365" s="5">
        <f t="shared" si="191"/>
        <v>0</v>
      </c>
      <c r="Y365" s="5">
        <f>VLOOKUP(CONCATENATE($F365," ",$G365),AllocFactorMatrix,(Y$4+1),FALSE)*$E368</f>
        <v>0</v>
      </c>
      <c r="Z365" s="5">
        <f>VLOOKUP(CONCATENATE($F365," ",$G365),AllocFactorMatrix,(Z$4+1),FALSE)*$E368</f>
        <v>0</v>
      </c>
      <c r="AA365" s="5">
        <f t="shared" si="189"/>
        <v>0</v>
      </c>
      <c r="AB365" s="5">
        <f>VLOOKUP(CONCATENATE($F365," ",$G365),AllocFactorMatrix,(AB$4+1),FALSE)*$E368</f>
        <v>0</v>
      </c>
      <c r="AC365" s="5">
        <f>VLOOKUP(CONCATENATE($F365," ",$G365),AllocFactorMatrix,(AC$4+1),FALSE)*$E368</f>
        <v>0</v>
      </c>
      <c r="AD365" s="5">
        <f>VLOOKUP(CONCATENATE($F365," ",$G365),AllocFactorMatrix,(AD$4+1),FALSE)*$E368</f>
        <v>0</v>
      </c>
    </row>
    <row r="366" spans="1:30" hidden="1" outlineLevel="1">
      <c r="E366" s="55"/>
      <c r="F366" s="52" t="str">
        <f>F368</f>
        <v>PROD_DEMAND</v>
      </c>
      <c r="G366" s="55" t="str">
        <f>$G$13</f>
        <v>ENERGY</v>
      </c>
      <c r="H366" s="4">
        <f t="shared" si="187"/>
        <v>0</v>
      </c>
      <c r="I366" s="5">
        <f>VLOOKUP(CONCATENATE($F366," ",$G366),AllocFactorMatrix,(I$4+1),FALSE)*$E368</f>
        <v>0</v>
      </c>
      <c r="J366" s="5">
        <f>VLOOKUP(CONCATENATE($F366," ",$G366),AllocFactorMatrix,(J$4+1),FALSE)*$E368</f>
        <v>0</v>
      </c>
      <c r="K366" s="5">
        <f>VLOOKUP(CONCATENATE($F366," ",$G366),AllocFactorMatrix,(K$4+1),FALSE)*$E368</f>
        <v>0</v>
      </c>
      <c r="L366" s="5">
        <f>VLOOKUP(CONCATENATE($F366," ",$G366),AllocFactorMatrix,(L$4+1),FALSE)*$E368</f>
        <v>0</v>
      </c>
      <c r="M366" s="5">
        <f>VLOOKUP(CONCATENATE($F366," ",$G366),AllocFactorMatrix,(M$4+1),FALSE)*$E368</f>
        <v>0</v>
      </c>
      <c r="N366" s="5">
        <f t="shared" si="188"/>
        <v>0</v>
      </c>
      <c r="O366" s="5">
        <f>VLOOKUP(CONCATENATE($F366," ",$G366),AllocFactorMatrix,(O$4+1),FALSE)*$E368</f>
        <v>0</v>
      </c>
      <c r="P366" s="5">
        <f>VLOOKUP(CONCATENATE($F366," ",$G366),AllocFactorMatrix,(P$4+1),FALSE)*$E368</f>
        <v>0</v>
      </c>
      <c r="Q366" s="5">
        <f>VLOOKUP(CONCATENATE($F366," ",$G366),AllocFactorMatrix,(Q$4+1),FALSE)*$E368</f>
        <v>0</v>
      </c>
      <c r="R366" s="5">
        <f>VLOOKUP(CONCATENATE($F366," ",$G366),AllocFactorMatrix,(R$4+1),FALSE)*$E368</f>
        <v>0</v>
      </c>
      <c r="S366" s="5">
        <f t="shared" si="190"/>
        <v>0</v>
      </c>
      <c r="T366" s="5">
        <f>VLOOKUP(CONCATENATE($F366," ",$G366),AllocFactorMatrix,(T$4+1),FALSE)*$E368</f>
        <v>0</v>
      </c>
      <c r="U366" s="5">
        <f>VLOOKUP(CONCATENATE($F366," ",$G366),AllocFactorMatrix,(U$4+1),FALSE)*$E368</f>
        <v>0</v>
      </c>
      <c r="V366" s="5">
        <f>VLOOKUP(CONCATENATE($F366," ",$G366),AllocFactorMatrix,(V$4+1),FALSE)*$E368</f>
        <v>0</v>
      </c>
      <c r="W366" s="5">
        <f>VLOOKUP(CONCATENATE($F366," ",$G366),AllocFactorMatrix,(W$4+1),FALSE)*$E368</f>
        <v>0</v>
      </c>
      <c r="X366" s="5">
        <f t="shared" si="191"/>
        <v>0</v>
      </c>
      <c r="Y366" s="5">
        <f>VLOOKUP(CONCATENATE($F366," ",$G366),AllocFactorMatrix,(Y$4+1),FALSE)*$E368</f>
        <v>0</v>
      </c>
      <c r="Z366" s="5">
        <f>VLOOKUP(CONCATENATE($F366," ",$G366),AllocFactorMatrix,(Z$4+1),FALSE)*$E368</f>
        <v>0</v>
      </c>
      <c r="AA366" s="5">
        <f t="shared" si="189"/>
        <v>0</v>
      </c>
      <c r="AB366" s="5">
        <f>VLOOKUP(CONCATENATE($F366," ",$G366),AllocFactorMatrix,(AB$4+1),FALSE)*$E368</f>
        <v>0</v>
      </c>
      <c r="AC366" s="5">
        <f>VLOOKUP(CONCATENATE($F366," ",$G366),AllocFactorMatrix,(AC$4+1),FALSE)*$E368</f>
        <v>0</v>
      </c>
      <c r="AD366" s="5">
        <f>VLOOKUP(CONCATENATE($F366," ",$G366),AllocFactorMatrix,(AD$4+1),FALSE)*$E368</f>
        <v>0</v>
      </c>
    </row>
    <row r="367" spans="1:30" hidden="1" outlineLevel="1">
      <c r="E367" s="55"/>
      <c r="F367" s="52" t="str">
        <f>F368</f>
        <v>PROD_DEMAND</v>
      </c>
      <c r="G367" s="55" t="str">
        <f>$G$14</f>
        <v>CUSTOMER</v>
      </c>
      <c r="H367" s="4">
        <f t="shared" si="187"/>
        <v>0</v>
      </c>
      <c r="I367" s="5">
        <f>VLOOKUP(CONCATENATE($F367," ",$G367),AllocFactorMatrix,(I$4+1),FALSE)*$E368</f>
        <v>0</v>
      </c>
      <c r="J367" s="5">
        <f>VLOOKUP(CONCATENATE($F367," ",$G367),AllocFactorMatrix,(J$4+1),FALSE)*$E368</f>
        <v>0</v>
      </c>
      <c r="K367" s="5">
        <f>VLOOKUP(CONCATENATE($F367," ",$G367),AllocFactorMatrix,(K$4+1),FALSE)*$E368</f>
        <v>0</v>
      </c>
      <c r="L367" s="5">
        <f>VLOOKUP(CONCATENATE($F367," ",$G367),AllocFactorMatrix,(L$4+1),FALSE)*$E368</f>
        <v>0</v>
      </c>
      <c r="M367" s="5">
        <f>VLOOKUP(CONCATENATE($F367," ",$G367),AllocFactorMatrix,(M$4+1),FALSE)*$E368</f>
        <v>0</v>
      </c>
      <c r="N367" s="5">
        <f t="shared" si="188"/>
        <v>0</v>
      </c>
      <c r="O367" s="5">
        <f>VLOOKUP(CONCATENATE($F367," ",$G367),AllocFactorMatrix,(O$4+1),FALSE)*$E368</f>
        <v>0</v>
      </c>
      <c r="P367" s="5">
        <f>VLOOKUP(CONCATENATE($F367," ",$G367),AllocFactorMatrix,(P$4+1),FALSE)*$E368</f>
        <v>0</v>
      </c>
      <c r="Q367" s="5">
        <f>VLOOKUP(CONCATENATE($F367," ",$G367),AllocFactorMatrix,(Q$4+1),FALSE)*$E368</f>
        <v>0</v>
      </c>
      <c r="R367" s="5">
        <f>VLOOKUP(CONCATENATE($F367," ",$G367),AllocFactorMatrix,(R$4+1),FALSE)*$E368</f>
        <v>0</v>
      </c>
      <c r="S367" s="5">
        <f t="shared" si="190"/>
        <v>0</v>
      </c>
      <c r="T367" s="5">
        <f>VLOOKUP(CONCATENATE($F367," ",$G367),AllocFactorMatrix,(T$4+1),FALSE)*$E368</f>
        <v>0</v>
      </c>
      <c r="U367" s="5">
        <f>VLOOKUP(CONCATENATE($F367," ",$G367),AllocFactorMatrix,(U$4+1),FALSE)*$E368</f>
        <v>0</v>
      </c>
      <c r="V367" s="5">
        <f>VLOOKUP(CONCATENATE($F367," ",$G367),AllocFactorMatrix,(V$4+1),FALSE)*$E368</f>
        <v>0</v>
      </c>
      <c r="W367" s="5">
        <f>VLOOKUP(CONCATENATE($F367," ",$G367),AllocFactorMatrix,(W$4+1),FALSE)*$E368</f>
        <v>0</v>
      </c>
      <c r="X367" s="5">
        <f t="shared" si="191"/>
        <v>0</v>
      </c>
      <c r="Y367" s="5">
        <f>VLOOKUP(CONCATENATE($F367," ",$G367),AllocFactorMatrix,(Y$4+1),FALSE)*$E368</f>
        <v>0</v>
      </c>
      <c r="Z367" s="5">
        <f>VLOOKUP(CONCATENATE($F367," ",$G367),AllocFactorMatrix,(Z$4+1),FALSE)*$E368</f>
        <v>0</v>
      </c>
      <c r="AA367" s="5">
        <f t="shared" si="189"/>
        <v>0</v>
      </c>
      <c r="AB367" s="5">
        <f>VLOOKUP(CONCATENATE($F367," ",$G367),AllocFactorMatrix,(AB$4+1),FALSE)*$E368</f>
        <v>0</v>
      </c>
      <c r="AC367" s="5">
        <f>VLOOKUP(CONCATENATE($F367," ",$G367),AllocFactorMatrix,(AC$4+1),FALSE)*$E368</f>
        <v>0</v>
      </c>
      <c r="AD367" s="5">
        <f>VLOOKUP(CONCATENATE($F367," ",$G367),AllocFactorMatrix,(AD$4+1),FALSE)*$E368</f>
        <v>0</v>
      </c>
    </row>
    <row r="368" spans="1:30" collapsed="1">
      <c r="D368" s="1" t="str">
        <f>+D1840</f>
        <v>Adj 2 - Decommissioning Rider Removal</v>
      </c>
      <c r="E368" s="61">
        <f>+ROUND(E1840/8,0)</f>
        <v>7</v>
      </c>
      <c r="F368" s="10" t="str">
        <f>+F1840</f>
        <v>PROD_DEMAND</v>
      </c>
      <c r="G368" s="55" t="str">
        <f>$G$15</f>
        <v>TOTAL</v>
      </c>
      <c r="H368" s="4">
        <f t="shared" si="187"/>
        <v>7.0000000000000009</v>
      </c>
      <c r="I368" s="5">
        <f>VLOOKUP(CONCATENATE($F368," ",$G368),AllocFactorMatrix,(I$4+1),FALSE)*$E368</f>
        <v>3.8864454088397493</v>
      </c>
      <c r="J368" s="5">
        <f>VLOOKUP(CONCATENATE($F368," ",$G368),AllocFactorMatrix,(J$4+1),FALSE)*$E368</f>
        <v>0.17883430329756442</v>
      </c>
      <c r="K368" s="5">
        <f>VLOOKUP(CONCATENATE($F368," ",$G368),AllocFactorMatrix,(K$4+1),FALSE)*$E368</f>
        <v>0.58913154342043828</v>
      </c>
      <c r="L368" s="5">
        <f>VLOOKUP(CONCATENATE($F368," ",$G368),AllocFactorMatrix,(L$4+1),FALSE)*$E368</f>
        <v>1.4720516521282962E-2</v>
      </c>
      <c r="M368" s="5">
        <f>VLOOKUP(CONCATENATE($F368," ",$G368),AllocFactorMatrix,(M$4+1),FALSE)*$E368</f>
        <v>1.8949682893747227E-3</v>
      </c>
      <c r="N368" s="5">
        <f t="shared" si="188"/>
        <v>0.60574702823109594</v>
      </c>
      <c r="O368" s="5">
        <f>VLOOKUP(CONCATENATE($F368," ",$G368),AllocFactorMatrix,(O$4+1),FALSE)*$E368</f>
        <v>0.4481603281430101</v>
      </c>
      <c r="P368" s="5">
        <f>VLOOKUP(CONCATENATE($F368," ",$G368),AllocFactorMatrix,(P$4+1),FALSE)*$E368</f>
        <v>8.1117870950445273E-2</v>
      </c>
      <c r="Q368" s="5">
        <f>VLOOKUP(CONCATENATE($F368," ",$G368),AllocFactorMatrix,(Q$4+1),FALSE)*$E368</f>
        <v>3.1375819778704794E-2</v>
      </c>
      <c r="R368" s="5">
        <f>VLOOKUP(CONCATENATE($F368," ",$G368),AllocFactorMatrix,(R$4+1),FALSE)*$E368</f>
        <v>6.7604613511268116E-4</v>
      </c>
      <c r="S368" s="5">
        <f t="shared" si="190"/>
        <v>0.56133006500727289</v>
      </c>
      <c r="T368" s="5">
        <f>VLOOKUP(CONCATENATE($F368," ",$G368),AllocFactorMatrix,(T$4+1),FALSE)*$E368</f>
        <v>1.423072660708969E-2</v>
      </c>
      <c r="U368" s="5">
        <f>VLOOKUP(CONCATENATE($F368," ",$G368),AllocFactorMatrix,(U$4+1),FALSE)*$E368</f>
        <v>0.22657790609240785</v>
      </c>
      <c r="V368" s="5">
        <f>VLOOKUP(CONCATENATE($F368," ",$G368),AllocFactorMatrix,(V$4+1),FALSE)*$E368</f>
        <v>1.2287781593654026</v>
      </c>
      <c r="W368" s="5">
        <f>VLOOKUP(CONCATENATE($F368," ",$G368),AllocFactorMatrix,(W$4+1),FALSE)*$E368</f>
        <v>0.16167360726885338</v>
      </c>
      <c r="X368" s="5">
        <f t="shared" si="191"/>
        <v>1.6312603993337536</v>
      </c>
      <c r="Y368" s="5">
        <f>VLOOKUP(CONCATENATE($F368," ",$G368),AllocFactorMatrix,(Y$4+1),FALSE)*$E368</f>
        <v>0.13208587599667251</v>
      </c>
      <c r="Z368" s="5">
        <f>VLOOKUP(CONCATENATE($F368," ",$G368),AllocFactorMatrix,(Z$4+1),FALSE)*$E368</f>
        <v>2.7456272023838177E-3</v>
      </c>
      <c r="AA368" s="5">
        <f t="shared" si="189"/>
        <v>0.13483150319905632</v>
      </c>
      <c r="AB368" s="5">
        <f>VLOOKUP(CONCATENATE($F368," ",$G368),AllocFactorMatrix,(AB$4+1),FALSE)*$E368</f>
        <v>1.5512920915068426E-3</v>
      </c>
      <c r="AC368" s="5">
        <f>VLOOKUP(CONCATENATE($F368," ",$G368),AllocFactorMatrix,(AC$4+1),FALSE)*$E368</f>
        <v>0</v>
      </c>
      <c r="AD368" s="5">
        <f>VLOOKUP(CONCATENATE($F368," ",$G368),AllocFactorMatrix,(AD$4+1),FALSE)*$E368</f>
        <v>0</v>
      </c>
    </row>
    <row r="369" spans="4:30" hidden="1" outlineLevel="1">
      <c r="E369" s="55"/>
      <c r="F369" s="52" t="str">
        <f>F376</f>
        <v>PROD_ENERGY</v>
      </c>
      <c r="G369" s="55" t="str">
        <f>$G$8</f>
        <v>PRODUCTION</v>
      </c>
      <c r="H369" s="4">
        <f t="shared" ref="H369:H376" si="192">SUBTOTAL(9,I369:AD369)</f>
        <v>0</v>
      </c>
      <c r="I369" s="5">
        <f>VLOOKUP(CONCATENATE($F369," ",$G369),AllocFactorMatrix,(I$4+1),FALSE)*$E376</f>
        <v>0</v>
      </c>
      <c r="J369" s="5">
        <f>VLOOKUP(CONCATENATE($F369," ",$G369),AllocFactorMatrix,(J$4+1),FALSE)*$E376</f>
        <v>0</v>
      </c>
      <c r="K369" s="5">
        <f>VLOOKUP(CONCATENATE($F369," ",$G369),AllocFactorMatrix,(K$4+1),FALSE)*$E376</f>
        <v>0</v>
      </c>
      <c r="L369" s="5">
        <f>VLOOKUP(CONCATENATE($F369," ",$G369),AllocFactorMatrix,(L$4+1),FALSE)*$E376</f>
        <v>0</v>
      </c>
      <c r="M369" s="5">
        <f>VLOOKUP(CONCATENATE($F369," ",$G369),AllocFactorMatrix,(M$4+1),FALSE)*$E376</f>
        <v>0</v>
      </c>
      <c r="N369" s="5">
        <f t="shared" ref="N369:N376" si="193">SUBTOTAL(9,K369:M369)</f>
        <v>0</v>
      </c>
      <c r="O369" s="5">
        <f>VLOOKUP(CONCATENATE($F369," ",$G369),AllocFactorMatrix,(O$4+1),FALSE)*$E376</f>
        <v>0</v>
      </c>
      <c r="P369" s="5">
        <f>VLOOKUP(CONCATENATE($F369," ",$G369),AllocFactorMatrix,(P$4+1),FALSE)*$E376</f>
        <v>0</v>
      </c>
      <c r="Q369" s="5">
        <f>VLOOKUP(CONCATENATE($F369," ",$G369),AllocFactorMatrix,(Q$4+1),FALSE)*$E376</f>
        <v>0</v>
      </c>
      <c r="R369" s="5">
        <f>VLOOKUP(CONCATENATE($F369," ",$G369),AllocFactorMatrix,(R$4+1),FALSE)*$E376</f>
        <v>0</v>
      </c>
      <c r="S369" s="5">
        <f>SUBTOTAL(9,O369:R369)</f>
        <v>0</v>
      </c>
      <c r="T369" s="5">
        <f>VLOOKUP(CONCATENATE($F369," ",$G369),AllocFactorMatrix,(T$4+1),FALSE)*$E376</f>
        <v>0</v>
      </c>
      <c r="U369" s="5">
        <f>VLOOKUP(CONCATENATE($F369," ",$G369),AllocFactorMatrix,(U$4+1),FALSE)*$E376</f>
        <v>0</v>
      </c>
      <c r="V369" s="5">
        <f>VLOOKUP(CONCATENATE($F369," ",$G369),AllocFactorMatrix,(V$4+1),FALSE)*$E376</f>
        <v>0</v>
      </c>
      <c r="W369" s="5">
        <f>VLOOKUP(CONCATENATE($F369," ",$G369),AllocFactorMatrix,(W$4+1),FALSE)*$E376</f>
        <v>0</v>
      </c>
      <c r="X369" s="5">
        <f>SUBTOTAL(9,T369:W369)</f>
        <v>0</v>
      </c>
      <c r="Y369" s="5">
        <f>VLOOKUP(CONCATENATE($F369," ",$G369),AllocFactorMatrix,(Y$4+1),FALSE)*$E376</f>
        <v>0</v>
      </c>
      <c r="Z369" s="5">
        <f>VLOOKUP(CONCATENATE($F369," ",$G369),AllocFactorMatrix,(Z$4+1),FALSE)*$E376</f>
        <v>0</v>
      </c>
      <c r="AA369" s="5">
        <f t="shared" ref="AA369:AA376" si="194">SUBTOTAL(9,Y369:Z369)</f>
        <v>0</v>
      </c>
      <c r="AB369" s="5">
        <f>VLOOKUP(CONCATENATE($F369," ",$G369),AllocFactorMatrix,(AB$4+1),FALSE)*$E376</f>
        <v>0</v>
      </c>
      <c r="AC369" s="5">
        <f>VLOOKUP(CONCATENATE($F369," ",$G369),AllocFactorMatrix,(AC$4+1),FALSE)*$E376</f>
        <v>0</v>
      </c>
      <c r="AD369" s="5">
        <f>VLOOKUP(CONCATENATE($F369," ",$G369),AllocFactorMatrix,(AD$4+1),FALSE)*$E376</f>
        <v>0</v>
      </c>
    </row>
    <row r="370" spans="4:30" hidden="1" outlineLevel="1">
      <c r="E370" s="55"/>
      <c r="F370" s="52" t="str">
        <f>F376</f>
        <v>PROD_ENERGY</v>
      </c>
      <c r="G370" s="55" t="str">
        <f>$G$9</f>
        <v>BULKTRAN</v>
      </c>
      <c r="H370" s="4">
        <f t="shared" si="192"/>
        <v>0</v>
      </c>
      <c r="I370" s="5">
        <f>VLOOKUP(CONCATENATE($F370," ",$G370),AllocFactorMatrix,(I$4+1),FALSE)*$E376</f>
        <v>0</v>
      </c>
      <c r="J370" s="5">
        <f>VLOOKUP(CONCATENATE($F370," ",$G370),AllocFactorMatrix,(J$4+1),FALSE)*$E376</f>
        <v>0</v>
      </c>
      <c r="K370" s="5">
        <f>VLOOKUP(CONCATENATE($F370," ",$G370),AllocFactorMatrix,(K$4+1),FALSE)*$E376</f>
        <v>0</v>
      </c>
      <c r="L370" s="5">
        <f>VLOOKUP(CONCATENATE($F370," ",$G370),AllocFactorMatrix,(L$4+1),FALSE)*$E376</f>
        <v>0</v>
      </c>
      <c r="M370" s="5">
        <f>VLOOKUP(CONCATENATE($F370," ",$G370),AllocFactorMatrix,(M$4+1),FALSE)*$E376</f>
        <v>0</v>
      </c>
      <c r="N370" s="5">
        <f t="shared" si="193"/>
        <v>0</v>
      </c>
      <c r="O370" s="5">
        <f>VLOOKUP(CONCATENATE($F370," ",$G370),AllocFactorMatrix,(O$4+1),FALSE)*$E376</f>
        <v>0</v>
      </c>
      <c r="P370" s="5">
        <f>VLOOKUP(CONCATENATE($F370," ",$G370),AllocFactorMatrix,(P$4+1),FALSE)*$E376</f>
        <v>0</v>
      </c>
      <c r="Q370" s="5">
        <f>VLOOKUP(CONCATENATE($F370," ",$G370),AllocFactorMatrix,(Q$4+1),FALSE)*$E376</f>
        <v>0</v>
      </c>
      <c r="R370" s="5">
        <f>VLOOKUP(CONCATENATE($F370," ",$G370),AllocFactorMatrix,(R$4+1),FALSE)*$E376</f>
        <v>0</v>
      </c>
      <c r="S370" s="5">
        <f t="shared" ref="S370:S376" si="195">SUBTOTAL(9,O370:R370)</f>
        <v>0</v>
      </c>
      <c r="T370" s="5">
        <f>VLOOKUP(CONCATENATE($F370," ",$G370),AllocFactorMatrix,(T$4+1),FALSE)*$E376</f>
        <v>0</v>
      </c>
      <c r="U370" s="5">
        <f>VLOOKUP(CONCATENATE($F370," ",$G370),AllocFactorMatrix,(U$4+1),FALSE)*$E376</f>
        <v>0</v>
      </c>
      <c r="V370" s="5">
        <f>VLOOKUP(CONCATENATE($F370," ",$G370),AllocFactorMatrix,(V$4+1),FALSE)*$E376</f>
        <v>0</v>
      </c>
      <c r="W370" s="5">
        <f>VLOOKUP(CONCATENATE($F370," ",$G370),AllocFactorMatrix,(W$4+1),FALSE)*$E376</f>
        <v>0</v>
      </c>
      <c r="X370" s="5">
        <f t="shared" ref="X370:X376" si="196">SUBTOTAL(9,T370:W370)</f>
        <v>0</v>
      </c>
      <c r="Y370" s="5">
        <f>VLOOKUP(CONCATENATE($F370," ",$G370),AllocFactorMatrix,(Y$4+1),FALSE)*$E376</f>
        <v>0</v>
      </c>
      <c r="Z370" s="5">
        <f>VLOOKUP(CONCATENATE($F370," ",$G370),AllocFactorMatrix,(Z$4+1),FALSE)*$E376</f>
        <v>0</v>
      </c>
      <c r="AA370" s="5">
        <f t="shared" si="194"/>
        <v>0</v>
      </c>
      <c r="AB370" s="5">
        <f>VLOOKUP(CONCATENATE($F370," ",$G370),AllocFactorMatrix,(AB$4+1),FALSE)*$E376</f>
        <v>0</v>
      </c>
      <c r="AC370" s="5">
        <f>VLOOKUP(CONCATENATE($F370," ",$G370),AllocFactorMatrix,(AC$4+1),FALSE)*$E376</f>
        <v>0</v>
      </c>
      <c r="AD370" s="5">
        <f>VLOOKUP(CONCATENATE($F370," ",$G370),AllocFactorMatrix,(AD$4+1),FALSE)*$E376</f>
        <v>0</v>
      </c>
    </row>
    <row r="371" spans="4:30" hidden="1" outlineLevel="1">
      <c r="E371" s="55"/>
      <c r="F371" s="52" t="str">
        <f>F376</f>
        <v>PROD_ENERGY</v>
      </c>
      <c r="G371" s="55" t="str">
        <f>$G$10</f>
        <v>SUBTRAN</v>
      </c>
      <c r="H371" s="4">
        <f t="shared" si="192"/>
        <v>0</v>
      </c>
      <c r="I371" s="5">
        <f>VLOOKUP(CONCATENATE($F371," ",$G371),AllocFactorMatrix,(I$4+1),FALSE)*$E376</f>
        <v>0</v>
      </c>
      <c r="J371" s="5">
        <f>VLOOKUP(CONCATENATE($F371," ",$G371),AllocFactorMatrix,(J$4+1),FALSE)*$E376</f>
        <v>0</v>
      </c>
      <c r="K371" s="5">
        <f>VLOOKUP(CONCATENATE($F371," ",$G371),AllocFactorMatrix,(K$4+1),FALSE)*$E376</f>
        <v>0</v>
      </c>
      <c r="L371" s="5">
        <f>VLOOKUP(CONCATENATE($F371," ",$G371),AllocFactorMatrix,(L$4+1),FALSE)*$E376</f>
        <v>0</v>
      </c>
      <c r="M371" s="5">
        <f>VLOOKUP(CONCATENATE($F371," ",$G371),AllocFactorMatrix,(M$4+1),FALSE)*$E376</f>
        <v>0</v>
      </c>
      <c r="N371" s="5">
        <f t="shared" si="193"/>
        <v>0</v>
      </c>
      <c r="O371" s="5">
        <f>VLOOKUP(CONCATENATE($F371," ",$G371),AllocFactorMatrix,(O$4+1),FALSE)*$E376</f>
        <v>0</v>
      </c>
      <c r="P371" s="5">
        <f>VLOOKUP(CONCATENATE($F371," ",$G371),AllocFactorMatrix,(P$4+1),FALSE)*$E376</f>
        <v>0</v>
      </c>
      <c r="Q371" s="5">
        <f>VLOOKUP(CONCATENATE($F371," ",$G371),AllocFactorMatrix,(Q$4+1),FALSE)*$E376</f>
        <v>0</v>
      </c>
      <c r="R371" s="5">
        <f>VLOOKUP(CONCATENATE($F371," ",$G371),AllocFactorMatrix,(R$4+1),FALSE)*$E376</f>
        <v>0</v>
      </c>
      <c r="S371" s="5">
        <f t="shared" si="195"/>
        <v>0</v>
      </c>
      <c r="T371" s="5">
        <f>VLOOKUP(CONCATENATE($F371," ",$G371),AllocFactorMatrix,(T$4+1),FALSE)*$E376</f>
        <v>0</v>
      </c>
      <c r="U371" s="5">
        <f>VLOOKUP(CONCATENATE($F371," ",$G371),AllocFactorMatrix,(U$4+1),FALSE)*$E376</f>
        <v>0</v>
      </c>
      <c r="V371" s="5">
        <f>VLOOKUP(CONCATENATE($F371," ",$G371),AllocFactorMatrix,(V$4+1),FALSE)*$E376</f>
        <v>0</v>
      </c>
      <c r="W371" s="5">
        <f>VLOOKUP(CONCATENATE($F371," ",$G371),AllocFactorMatrix,(W$4+1),FALSE)*$E376</f>
        <v>0</v>
      </c>
      <c r="X371" s="5">
        <f t="shared" si="196"/>
        <v>0</v>
      </c>
      <c r="Y371" s="5">
        <f>VLOOKUP(CONCATENATE($F371," ",$G371),AllocFactorMatrix,(Y$4+1),FALSE)*$E376</f>
        <v>0</v>
      </c>
      <c r="Z371" s="5">
        <f>VLOOKUP(CONCATENATE($F371," ",$G371),AllocFactorMatrix,(Z$4+1),FALSE)*$E376</f>
        <v>0</v>
      </c>
      <c r="AA371" s="5">
        <f t="shared" si="194"/>
        <v>0</v>
      </c>
      <c r="AB371" s="5">
        <f>VLOOKUP(CONCATENATE($F371," ",$G371),AllocFactorMatrix,(AB$4+1),FALSE)*$E376</f>
        <v>0</v>
      </c>
      <c r="AC371" s="5">
        <f>VLOOKUP(CONCATENATE($F371," ",$G371),AllocFactorMatrix,(AC$4+1),FALSE)*$E376</f>
        <v>0</v>
      </c>
      <c r="AD371" s="5">
        <f>VLOOKUP(CONCATENATE($F371," ",$G371),AllocFactorMatrix,(AD$4+1),FALSE)*$E376</f>
        <v>0</v>
      </c>
    </row>
    <row r="372" spans="4:30" hidden="1" outlineLevel="1">
      <c r="E372" s="55"/>
      <c r="F372" s="52" t="str">
        <f>F376</f>
        <v>PROD_ENERGY</v>
      </c>
      <c r="G372" s="55" t="str">
        <f>$G$11</f>
        <v>DISTPRI</v>
      </c>
      <c r="H372" s="4">
        <f t="shared" si="192"/>
        <v>0</v>
      </c>
      <c r="I372" s="5">
        <f>VLOOKUP(CONCATENATE($F372," ",$G372),AllocFactorMatrix,(I$4+1),FALSE)*$E376</f>
        <v>0</v>
      </c>
      <c r="J372" s="5">
        <f>VLOOKUP(CONCATENATE($F372," ",$G372),AllocFactorMatrix,(J$4+1),FALSE)*$E376</f>
        <v>0</v>
      </c>
      <c r="K372" s="5">
        <f>VLOOKUP(CONCATENATE($F372," ",$G372),AllocFactorMatrix,(K$4+1),FALSE)*$E376</f>
        <v>0</v>
      </c>
      <c r="L372" s="5">
        <f>VLOOKUP(CONCATENATE($F372," ",$G372),AllocFactorMatrix,(L$4+1),FALSE)*$E376</f>
        <v>0</v>
      </c>
      <c r="M372" s="5">
        <f>VLOOKUP(CONCATENATE($F372," ",$G372),AllocFactorMatrix,(M$4+1),FALSE)*$E376</f>
        <v>0</v>
      </c>
      <c r="N372" s="5">
        <f t="shared" si="193"/>
        <v>0</v>
      </c>
      <c r="O372" s="5">
        <f>VLOOKUP(CONCATENATE($F372," ",$G372),AllocFactorMatrix,(O$4+1),FALSE)*$E376</f>
        <v>0</v>
      </c>
      <c r="P372" s="5">
        <f>VLOOKUP(CONCATENATE($F372," ",$G372),AllocFactorMatrix,(P$4+1),FALSE)*$E376</f>
        <v>0</v>
      </c>
      <c r="Q372" s="5">
        <f>VLOOKUP(CONCATENATE($F372," ",$G372),AllocFactorMatrix,(Q$4+1),FALSE)*$E376</f>
        <v>0</v>
      </c>
      <c r="R372" s="5">
        <f>VLOOKUP(CONCATENATE($F372," ",$G372),AllocFactorMatrix,(R$4+1),FALSE)*$E376</f>
        <v>0</v>
      </c>
      <c r="S372" s="5">
        <f t="shared" si="195"/>
        <v>0</v>
      </c>
      <c r="T372" s="5">
        <f>VLOOKUP(CONCATENATE($F372," ",$G372),AllocFactorMatrix,(T$4+1),FALSE)*$E376</f>
        <v>0</v>
      </c>
      <c r="U372" s="5">
        <f>VLOOKUP(CONCATENATE($F372," ",$G372),AllocFactorMatrix,(U$4+1),FALSE)*$E376</f>
        <v>0</v>
      </c>
      <c r="V372" s="5">
        <f>VLOOKUP(CONCATENATE($F372," ",$G372),AllocFactorMatrix,(V$4+1),FALSE)*$E376</f>
        <v>0</v>
      </c>
      <c r="W372" s="5">
        <f>VLOOKUP(CONCATENATE($F372," ",$G372),AllocFactorMatrix,(W$4+1),FALSE)*$E376</f>
        <v>0</v>
      </c>
      <c r="X372" s="5">
        <f t="shared" si="196"/>
        <v>0</v>
      </c>
      <c r="Y372" s="5">
        <f>VLOOKUP(CONCATENATE($F372," ",$G372),AllocFactorMatrix,(Y$4+1),FALSE)*$E376</f>
        <v>0</v>
      </c>
      <c r="Z372" s="5">
        <f>VLOOKUP(CONCATENATE($F372," ",$G372),AllocFactorMatrix,(Z$4+1),FALSE)*$E376</f>
        <v>0</v>
      </c>
      <c r="AA372" s="5">
        <f t="shared" si="194"/>
        <v>0</v>
      </c>
      <c r="AB372" s="5">
        <f>VLOOKUP(CONCATENATE($F372," ",$G372),AllocFactorMatrix,(AB$4+1),FALSE)*$E376</f>
        <v>0</v>
      </c>
      <c r="AC372" s="5">
        <f>VLOOKUP(CONCATENATE($F372," ",$G372),AllocFactorMatrix,(AC$4+1),FALSE)*$E376</f>
        <v>0</v>
      </c>
      <c r="AD372" s="5">
        <f>VLOOKUP(CONCATENATE($F372," ",$G372),AllocFactorMatrix,(AD$4+1),FALSE)*$E376</f>
        <v>0</v>
      </c>
    </row>
    <row r="373" spans="4:30" hidden="1" outlineLevel="1">
      <c r="E373" s="55"/>
      <c r="F373" s="52" t="str">
        <f>F376</f>
        <v>PROD_ENERGY</v>
      </c>
      <c r="G373" s="55" t="str">
        <f>$G$12</f>
        <v>DISTSEC</v>
      </c>
      <c r="H373" s="4">
        <f t="shared" si="192"/>
        <v>0</v>
      </c>
      <c r="I373" s="5">
        <f>VLOOKUP(CONCATENATE($F373," ",$G373),AllocFactorMatrix,(I$4+1),FALSE)*$E376</f>
        <v>0</v>
      </c>
      <c r="J373" s="5">
        <f>VLOOKUP(CONCATENATE($F373," ",$G373),AllocFactorMatrix,(J$4+1),FALSE)*$E376</f>
        <v>0</v>
      </c>
      <c r="K373" s="5">
        <f>VLOOKUP(CONCATENATE($F373," ",$G373),AllocFactorMatrix,(K$4+1),FALSE)*$E376</f>
        <v>0</v>
      </c>
      <c r="L373" s="5">
        <f>VLOOKUP(CONCATENATE($F373," ",$G373),AllocFactorMatrix,(L$4+1),FALSE)*$E376</f>
        <v>0</v>
      </c>
      <c r="M373" s="5">
        <f>VLOOKUP(CONCATENATE($F373," ",$G373),AllocFactorMatrix,(M$4+1),FALSE)*$E376</f>
        <v>0</v>
      </c>
      <c r="N373" s="5">
        <f t="shared" si="193"/>
        <v>0</v>
      </c>
      <c r="O373" s="5">
        <f>VLOOKUP(CONCATENATE($F373," ",$G373),AllocFactorMatrix,(O$4+1),FALSE)*$E376</f>
        <v>0</v>
      </c>
      <c r="P373" s="5">
        <f>VLOOKUP(CONCATENATE($F373," ",$G373),AllocFactorMatrix,(P$4+1),FALSE)*$E376</f>
        <v>0</v>
      </c>
      <c r="Q373" s="5">
        <f>VLOOKUP(CONCATENATE($F373," ",$G373),AllocFactorMatrix,(Q$4+1),FALSE)*$E376</f>
        <v>0</v>
      </c>
      <c r="R373" s="5">
        <f>VLOOKUP(CONCATENATE($F373," ",$G373),AllocFactorMatrix,(R$4+1),FALSE)*$E376</f>
        <v>0</v>
      </c>
      <c r="S373" s="5">
        <f t="shared" si="195"/>
        <v>0</v>
      </c>
      <c r="T373" s="5">
        <f>VLOOKUP(CONCATENATE($F373," ",$G373),AllocFactorMatrix,(T$4+1),FALSE)*$E376</f>
        <v>0</v>
      </c>
      <c r="U373" s="5">
        <f>VLOOKUP(CONCATENATE($F373," ",$G373),AllocFactorMatrix,(U$4+1),FALSE)*$E376</f>
        <v>0</v>
      </c>
      <c r="V373" s="5">
        <f>VLOOKUP(CONCATENATE($F373," ",$G373),AllocFactorMatrix,(V$4+1),FALSE)*$E376</f>
        <v>0</v>
      </c>
      <c r="W373" s="5">
        <f>VLOOKUP(CONCATENATE($F373," ",$G373),AllocFactorMatrix,(W$4+1),FALSE)*$E376</f>
        <v>0</v>
      </c>
      <c r="X373" s="5">
        <f t="shared" si="196"/>
        <v>0</v>
      </c>
      <c r="Y373" s="5">
        <f>VLOOKUP(CONCATENATE($F373," ",$G373),AllocFactorMatrix,(Y$4+1),FALSE)*$E376</f>
        <v>0</v>
      </c>
      <c r="Z373" s="5">
        <f>VLOOKUP(CONCATENATE($F373," ",$G373),AllocFactorMatrix,(Z$4+1),FALSE)*$E376</f>
        <v>0</v>
      </c>
      <c r="AA373" s="5">
        <f t="shared" si="194"/>
        <v>0</v>
      </c>
      <c r="AB373" s="5">
        <f>VLOOKUP(CONCATENATE($F373," ",$G373),AllocFactorMatrix,(AB$4+1),FALSE)*$E376</f>
        <v>0</v>
      </c>
      <c r="AC373" s="5">
        <f>VLOOKUP(CONCATENATE($F373," ",$G373),AllocFactorMatrix,(AC$4+1),FALSE)*$E376</f>
        <v>0</v>
      </c>
      <c r="AD373" s="5">
        <f>VLOOKUP(CONCATENATE($F373," ",$G373),AllocFactorMatrix,(AD$4+1),FALSE)*$E376</f>
        <v>0</v>
      </c>
    </row>
    <row r="374" spans="4:30" hidden="1" outlineLevel="1">
      <c r="E374" s="55"/>
      <c r="F374" s="52" t="str">
        <f>F376</f>
        <v>PROD_ENERGY</v>
      </c>
      <c r="G374" s="55" t="str">
        <f>$G$13</f>
        <v>ENERGY</v>
      </c>
      <c r="H374" s="4">
        <f t="shared" si="192"/>
        <v>-490964.99999999988</v>
      </c>
      <c r="I374" s="5">
        <f>VLOOKUP(CONCATENATE($F374," ",$G374),AllocFactorMatrix,(I$4+1),FALSE)*$E376</f>
        <v>-184223.36762438319</v>
      </c>
      <c r="J374" s="5">
        <f>VLOOKUP(CONCATENATE($F374," ",$G374),AllocFactorMatrix,(J$4+1),FALSE)*$E376</f>
        <v>-11938.864635646129</v>
      </c>
      <c r="K374" s="5">
        <f>VLOOKUP(CONCATENATE($F374," ",$G374),AllocFactorMatrix,(K$4+1),FALSE)*$E376</f>
        <v>-40056.185070062682</v>
      </c>
      <c r="L374" s="5">
        <f>VLOOKUP(CONCATENATE($F374," ",$G374),AllocFactorMatrix,(L$4+1),FALSE)*$E376</f>
        <v>-1273.0764984161433</v>
      </c>
      <c r="M374" s="5">
        <f>VLOOKUP(CONCATENATE($F374," ",$G374),AllocFactorMatrix,(M$4+1),FALSE)*$E376</f>
        <v>-117.36277062239684</v>
      </c>
      <c r="N374" s="5">
        <f t="shared" si="193"/>
        <v>-41446.624339101225</v>
      </c>
      <c r="O374" s="5">
        <f>VLOOKUP(CONCATENATE($F374," ",$G374),AllocFactorMatrix,(O$4+1),FALSE)*$E376</f>
        <v>-36519.782842693661</v>
      </c>
      <c r="P374" s="5">
        <f>VLOOKUP(CONCATENATE($F374," ",$G374),AllocFactorMatrix,(P$4+1),FALSE)*$E376</f>
        <v>-6770.0650375780833</v>
      </c>
      <c r="Q374" s="5">
        <f>VLOOKUP(CONCATENATE($F374," ",$G374),AllocFactorMatrix,(Q$4+1),FALSE)*$E376</f>
        <v>-3076.1442669858156</v>
      </c>
      <c r="R374" s="5">
        <f>VLOOKUP(CONCATENATE($F374," ",$G374),AllocFactorMatrix,(R$4+1),FALSE)*$E376</f>
        <v>-142.53049356137782</v>
      </c>
      <c r="S374" s="5">
        <f t="shared" si="195"/>
        <v>-46508.522640818934</v>
      </c>
      <c r="T374" s="5">
        <f>VLOOKUP(CONCATENATE($F374," ",$G374),AllocFactorMatrix,(T$4+1),FALSE)*$E376</f>
        <v>-1399.5072833820086</v>
      </c>
      <c r="U374" s="5">
        <f>VLOOKUP(CONCATENATE($F374," ",$G374),AllocFactorMatrix,(U$4+1),FALSE)*$E376</f>
        <v>-24573.251322858712</v>
      </c>
      <c r="V374" s="5">
        <f>VLOOKUP(CONCATENATE($F374," ",$G374),AllocFactorMatrix,(V$4+1),FALSE)*$E376</f>
        <v>-139516.71871660859</v>
      </c>
      <c r="W374" s="5">
        <f>VLOOKUP(CONCATENATE($F374," ",$G374),AllocFactorMatrix,(W$4+1),FALSE)*$E376</f>
        <v>-26469.586882286407</v>
      </c>
      <c r="X374" s="5">
        <f t="shared" si="196"/>
        <v>-191959.06420513574</v>
      </c>
      <c r="Y374" s="5">
        <f>VLOOKUP(CONCATENATE($F374," ",$G374),AllocFactorMatrix,(Y$4+1),FALSE)*$E376</f>
        <v>-9894.3100050490048</v>
      </c>
      <c r="Z374" s="5">
        <f>VLOOKUP(CONCATENATE($F374," ",$G374),AllocFactorMatrix,(Z$4+1),FALSE)*$E376</f>
        <v>-161.06359382358497</v>
      </c>
      <c r="AA374" s="5">
        <f t="shared" si="194"/>
        <v>-10055.373598872589</v>
      </c>
      <c r="AB374" s="5">
        <f>VLOOKUP(CONCATENATE($F374," ",$G374),AllocFactorMatrix,(AB$4+1),FALSE)*$E376</f>
        <v>-179.65348289266285</v>
      </c>
      <c r="AC374" s="5">
        <f>VLOOKUP(CONCATENATE($F374," ",$G374),AllocFactorMatrix,(AC$4+1),FALSE)*$E376</f>
        <v>-3884.7659969419165</v>
      </c>
      <c r="AD374" s="5">
        <f>VLOOKUP(CONCATENATE($F374," ",$G374),AllocFactorMatrix,(AD$4+1),FALSE)*$E376</f>
        <v>-768.76347620755485</v>
      </c>
    </row>
    <row r="375" spans="4:30" hidden="1" outlineLevel="1">
      <c r="E375" s="55"/>
      <c r="F375" s="52" t="str">
        <f>F376</f>
        <v>PROD_ENERGY</v>
      </c>
      <c r="G375" s="55" t="str">
        <f>$G$14</f>
        <v>CUSTOMER</v>
      </c>
      <c r="H375" s="4">
        <f t="shared" si="192"/>
        <v>0</v>
      </c>
      <c r="I375" s="5">
        <f>VLOOKUP(CONCATENATE($F375," ",$G375),AllocFactorMatrix,(I$4+1),FALSE)*$E376</f>
        <v>0</v>
      </c>
      <c r="J375" s="5">
        <f>VLOOKUP(CONCATENATE($F375," ",$G375),AllocFactorMatrix,(J$4+1),FALSE)*$E376</f>
        <v>0</v>
      </c>
      <c r="K375" s="5">
        <f>VLOOKUP(CONCATENATE($F375," ",$G375),AllocFactorMatrix,(K$4+1),FALSE)*$E376</f>
        <v>0</v>
      </c>
      <c r="L375" s="5">
        <f>VLOOKUP(CONCATENATE($F375," ",$G375),AllocFactorMatrix,(L$4+1),FALSE)*$E376</f>
        <v>0</v>
      </c>
      <c r="M375" s="5">
        <f>VLOOKUP(CONCATENATE($F375," ",$G375),AllocFactorMatrix,(M$4+1),FALSE)*$E376</f>
        <v>0</v>
      </c>
      <c r="N375" s="5">
        <f t="shared" si="193"/>
        <v>0</v>
      </c>
      <c r="O375" s="5">
        <f>VLOOKUP(CONCATENATE($F375," ",$G375),AllocFactorMatrix,(O$4+1),FALSE)*$E376</f>
        <v>0</v>
      </c>
      <c r="P375" s="5">
        <f>VLOOKUP(CONCATENATE($F375," ",$G375),AllocFactorMatrix,(P$4+1),FALSE)*$E376</f>
        <v>0</v>
      </c>
      <c r="Q375" s="5">
        <f>VLOOKUP(CONCATENATE($F375," ",$G375),AllocFactorMatrix,(Q$4+1),FALSE)*$E376</f>
        <v>0</v>
      </c>
      <c r="R375" s="5">
        <f>VLOOKUP(CONCATENATE($F375," ",$G375),AllocFactorMatrix,(R$4+1),FALSE)*$E376</f>
        <v>0</v>
      </c>
      <c r="S375" s="5">
        <f t="shared" si="195"/>
        <v>0</v>
      </c>
      <c r="T375" s="5">
        <f>VLOOKUP(CONCATENATE($F375," ",$G375),AllocFactorMatrix,(T$4+1),FALSE)*$E376</f>
        <v>0</v>
      </c>
      <c r="U375" s="5">
        <f>VLOOKUP(CONCATENATE($F375," ",$G375),AllocFactorMatrix,(U$4+1),FALSE)*$E376</f>
        <v>0</v>
      </c>
      <c r="V375" s="5">
        <f>VLOOKUP(CONCATENATE($F375," ",$G375),AllocFactorMatrix,(V$4+1),FALSE)*$E376</f>
        <v>0</v>
      </c>
      <c r="W375" s="5">
        <f>VLOOKUP(CONCATENATE($F375," ",$G375),AllocFactorMatrix,(W$4+1),FALSE)*$E376</f>
        <v>0</v>
      </c>
      <c r="X375" s="5">
        <f t="shared" si="196"/>
        <v>0</v>
      </c>
      <c r="Y375" s="5">
        <f>VLOOKUP(CONCATENATE($F375," ",$G375),AllocFactorMatrix,(Y$4+1),FALSE)*$E376</f>
        <v>0</v>
      </c>
      <c r="Z375" s="5">
        <f>VLOOKUP(CONCATENATE($F375," ",$G375),AllocFactorMatrix,(Z$4+1),FALSE)*$E376</f>
        <v>0</v>
      </c>
      <c r="AA375" s="5">
        <f t="shared" si="194"/>
        <v>0</v>
      </c>
      <c r="AB375" s="5">
        <f>VLOOKUP(CONCATENATE($F375," ",$G375),AllocFactorMatrix,(AB$4+1),FALSE)*$E376</f>
        <v>0</v>
      </c>
      <c r="AC375" s="5">
        <f>VLOOKUP(CONCATENATE($F375," ",$G375),AllocFactorMatrix,(AC$4+1),FALSE)*$E376</f>
        <v>0</v>
      </c>
      <c r="AD375" s="5">
        <f>VLOOKUP(CONCATENATE($F375," ",$G375),AllocFactorMatrix,(AD$4+1),FALSE)*$E376</f>
        <v>0</v>
      </c>
    </row>
    <row r="376" spans="4:30" collapsed="1">
      <c r="D376" s="1" t="str">
        <f>+D1848</f>
        <v>Adj 3 - Env Surcharge - Remove Mitchell FGD Expenses</v>
      </c>
      <c r="E376" s="61">
        <v>-490965</v>
      </c>
      <c r="F376" s="10" t="str">
        <f>+F1848</f>
        <v>PROD_ENERGY</v>
      </c>
      <c r="G376" s="55" t="str">
        <f>$G$15</f>
        <v>TOTAL</v>
      </c>
      <c r="H376" s="4">
        <f t="shared" si="192"/>
        <v>-490964.99999999988</v>
      </c>
      <c r="I376" s="5">
        <f>VLOOKUP(CONCATENATE($F376," ",$G376),AllocFactorMatrix,(I$4+1),FALSE)*$E376</f>
        <v>-184223.36762438319</v>
      </c>
      <c r="J376" s="5">
        <f>VLOOKUP(CONCATENATE($F376," ",$G376),AllocFactorMatrix,(J$4+1),FALSE)*$E376</f>
        <v>-11938.864635646129</v>
      </c>
      <c r="K376" s="5">
        <f>VLOOKUP(CONCATENATE($F376," ",$G376),AllocFactorMatrix,(K$4+1),FALSE)*$E376</f>
        <v>-40056.185070062682</v>
      </c>
      <c r="L376" s="5">
        <f>VLOOKUP(CONCATENATE($F376," ",$G376),AllocFactorMatrix,(L$4+1),FALSE)*$E376</f>
        <v>-1273.0764984161433</v>
      </c>
      <c r="M376" s="5">
        <f>VLOOKUP(CONCATENATE($F376," ",$G376),AllocFactorMatrix,(M$4+1),FALSE)*$E376</f>
        <v>-117.36277062239684</v>
      </c>
      <c r="N376" s="5">
        <f t="shared" si="193"/>
        <v>-41446.624339101225</v>
      </c>
      <c r="O376" s="5">
        <f>VLOOKUP(CONCATENATE($F376," ",$G376),AllocFactorMatrix,(O$4+1),FALSE)*$E376</f>
        <v>-36519.782842693661</v>
      </c>
      <c r="P376" s="5">
        <f>VLOOKUP(CONCATENATE($F376," ",$G376),AllocFactorMatrix,(P$4+1),FALSE)*$E376</f>
        <v>-6770.0650375780833</v>
      </c>
      <c r="Q376" s="5">
        <f>VLOOKUP(CONCATENATE($F376," ",$G376),AllocFactorMatrix,(Q$4+1),FALSE)*$E376</f>
        <v>-3076.1442669858156</v>
      </c>
      <c r="R376" s="5">
        <f>VLOOKUP(CONCATENATE($F376," ",$G376),AllocFactorMatrix,(R$4+1),FALSE)*$E376</f>
        <v>-142.53049356137782</v>
      </c>
      <c r="S376" s="5">
        <f t="shared" si="195"/>
        <v>-46508.522640818934</v>
      </c>
      <c r="T376" s="5">
        <f>VLOOKUP(CONCATENATE($F376," ",$G376),AllocFactorMatrix,(T$4+1),FALSE)*$E376</f>
        <v>-1399.5072833820086</v>
      </c>
      <c r="U376" s="5">
        <f>VLOOKUP(CONCATENATE($F376," ",$G376),AllocFactorMatrix,(U$4+1),FALSE)*$E376</f>
        <v>-24573.251322858712</v>
      </c>
      <c r="V376" s="5">
        <f>VLOOKUP(CONCATENATE($F376," ",$G376),AllocFactorMatrix,(V$4+1),FALSE)*$E376</f>
        <v>-139516.71871660859</v>
      </c>
      <c r="W376" s="5">
        <f>VLOOKUP(CONCATENATE($F376," ",$G376),AllocFactorMatrix,(W$4+1),FALSE)*$E376</f>
        <v>-26469.586882286407</v>
      </c>
      <c r="X376" s="5">
        <f t="shared" si="196"/>
        <v>-191959.06420513574</v>
      </c>
      <c r="Y376" s="5">
        <f>VLOOKUP(CONCATENATE($F376," ",$G376),AllocFactorMatrix,(Y$4+1),FALSE)*$E376</f>
        <v>-9894.3100050490048</v>
      </c>
      <c r="Z376" s="5">
        <f>VLOOKUP(CONCATENATE($F376," ",$G376),AllocFactorMatrix,(Z$4+1),FALSE)*$E376</f>
        <v>-161.06359382358497</v>
      </c>
      <c r="AA376" s="5">
        <f t="shared" si="194"/>
        <v>-10055.373598872589</v>
      </c>
      <c r="AB376" s="5">
        <f>VLOOKUP(CONCATENATE($F376," ",$G376),AllocFactorMatrix,(AB$4+1),FALSE)*$E376</f>
        <v>-179.65348289266285</v>
      </c>
      <c r="AC376" s="5">
        <f>VLOOKUP(CONCATENATE($F376," ",$G376),AllocFactorMatrix,(AC$4+1),FALSE)*$E376</f>
        <v>-3884.7659969419165</v>
      </c>
      <c r="AD376" s="5">
        <f>VLOOKUP(CONCATENATE($F376," ",$G376),AllocFactorMatrix,(AD$4+1),FALSE)*$E376</f>
        <v>-768.76347620755485</v>
      </c>
    </row>
    <row r="377" spans="4:30" hidden="1" outlineLevel="1">
      <c r="E377" s="55"/>
      <c r="F377" s="52" t="str">
        <f>F384</f>
        <v>PROD_ENERGY</v>
      </c>
      <c r="G377" s="55" t="str">
        <f>$G$8</f>
        <v>PRODUCTION</v>
      </c>
      <c r="H377" s="4">
        <f t="shared" ref="H377:H384" si="197">SUBTOTAL(9,I377:AD377)</f>
        <v>0</v>
      </c>
      <c r="I377" s="5">
        <f>VLOOKUP(CONCATENATE($F377," ",$G377),AllocFactorMatrix,(I$4+1),FALSE)*$E384</f>
        <v>0</v>
      </c>
      <c r="J377" s="5">
        <f>VLOOKUP(CONCATENATE($F377," ",$G377),AllocFactorMatrix,(J$4+1),FALSE)*$E384</f>
        <v>0</v>
      </c>
      <c r="K377" s="5">
        <f>VLOOKUP(CONCATENATE($F377," ",$G377),AllocFactorMatrix,(K$4+1),FALSE)*$E384</f>
        <v>0</v>
      </c>
      <c r="L377" s="5">
        <f>VLOOKUP(CONCATENATE($F377," ",$G377),AllocFactorMatrix,(L$4+1),FALSE)*$E384</f>
        <v>0</v>
      </c>
      <c r="M377" s="5">
        <f>VLOOKUP(CONCATENATE($F377," ",$G377),AllocFactorMatrix,(M$4+1),FALSE)*$E384</f>
        <v>0</v>
      </c>
      <c r="N377" s="5">
        <f t="shared" ref="N377:N384" si="198">SUBTOTAL(9,K377:M377)</f>
        <v>0</v>
      </c>
      <c r="O377" s="5">
        <f>VLOOKUP(CONCATENATE($F377," ",$G377),AllocFactorMatrix,(O$4+1),FALSE)*$E384</f>
        <v>0</v>
      </c>
      <c r="P377" s="5">
        <f>VLOOKUP(CONCATENATE($F377," ",$G377),AllocFactorMatrix,(P$4+1),FALSE)*$E384</f>
        <v>0</v>
      </c>
      <c r="Q377" s="5">
        <f>VLOOKUP(CONCATENATE($F377," ",$G377),AllocFactorMatrix,(Q$4+1),FALSE)*$E384</f>
        <v>0</v>
      </c>
      <c r="R377" s="5">
        <f>VLOOKUP(CONCATENATE($F377," ",$G377),AllocFactorMatrix,(R$4+1),FALSE)*$E384</f>
        <v>0</v>
      </c>
      <c r="S377" s="5">
        <f>SUBTOTAL(9,O377:R377)</f>
        <v>0</v>
      </c>
      <c r="T377" s="5">
        <f>VLOOKUP(CONCATENATE($F377," ",$G377),AllocFactorMatrix,(T$4+1),FALSE)*$E384</f>
        <v>0</v>
      </c>
      <c r="U377" s="5">
        <f>VLOOKUP(CONCATENATE($F377," ",$G377),AllocFactorMatrix,(U$4+1),FALSE)*$E384</f>
        <v>0</v>
      </c>
      <c r="V377" s="5">
        <f>VLOOKUP(CONCATENATE($F377," ",$G377),AllocFactorMatrix,(V$4+1),FALSE)*$E384</f>
        <v>0</v>
      </c>
      <c r="W377" s="5">
        <f>VLOOKUP(CONCATENATE($F377," ",$G377),AllocFactorMatrix,(W$4+1),FALSE)*$E384</f>
        <v>0</v>
      </c>
      <c r="X377" s="5">
        <f>SUBTOTAL(9,T377:W377)</f>
        <v>0</v>
      </c>
      <c r="Y377" s="5">
        <f>VLOOKUP(CONCATENATE($F377," ",$G377),AllocFactorMatrix,(Y$4+1),FALSE)*$E384</f>
        <v>0</v>
      </c>
      <c r="Z377" s="5">
        <f>VLOOKUP(CONCATENATE($F377," ",$G377),AllocFactorMatrix,(Z$4+1),FALSE)*$E384</f>
        <v>0</v>
      </c>
      <c r="AA377" s="5">
        <f t="shared" ref="AA377:AA384" si="199">SUBTOTAL(9,Y377:Z377)</f>
        <v>0</v>
      </c>
      <c r="AB377" s="5">
        <f>VLOOKUP(CONCATENATE($F377," ",$G377),AllocFactorMatrix,(AB$4+1),FALSE)*$E384</f>
        <v>0</v>
      </c>
      <c r="AC377" s="5">
        <f>VLOOKUP(CONCATENATE($F377," ",$G377),AllocFactorMatrix,(AC$4+1),FALSE)*$E384</f>
        <v>0</v>
      </c>
      <c r="AD377" s="5">
        <f>VLOOKUP(CONCATENATE($F377," ",$G377),AllocFactorMatrix,(AD$4+1),FALSE)*$E384</f>
        <v>0</v>
      </c>
    </row>
    <row r="378" spans="4:30" hidden="1" outlineLevel="1">
      <c r="E378" s="55"/>
      <c r="F378" s="52" t="str">
        <f>F384</f>
        <v>PROD_ENERGY</v>
      </c>
      <c r="G378" s="55" t="str">
        <f>$G$9</f>
        <v>BULKTRAN</v>
      </c>
      <c r="H378" s="4">
        <f t="shared" si="197"/>
        <v>0</v>
      </c>
      <c r="I378" s="5">
        <f>VLOOKUP(CONCATENATE($F378," ",$G378),AllocFactorMatrix,(I$4+1),FALSE)*$E384</f>
        <v>0</v>
      </c>
      <c r="J378" s="5">
        <f>VLOOKUP(CONCATENATE($F378," ",$G378),AllocFactorMatrix,(J$4+1),FALSE)*$E384</f>
        <v>0</v>
      </c>
      <c r="K378" s="5">
        <f>VLOOKUP(CONCATENATE($F378," ",$G378),AllocFactorMatrix,(K$4+1),FALSE)*$E384</f>
        <v>0</v>
      </c>
      <c r="L378" s="5">
        <f>VLOOKUP(CONCATENATE($F378," ",$G378),AllocFactorMatrix,(L$4+1),FALSE)*$E384</f>
        <v>0</v>
      </c>
      <c r="M378" s="5">
        <f>VLOOKUP(CONCATENATE($F378," ",$G378),AllocFactorMatrix,(M$4+1),FALSE)*$E384</f>
        <v>0</v>
      </c>
      <c r="N378" s="5">
        <f t="shared" si="198"/>
        <v>0</v>
      </c>
      <c r="O378" s="5">
        <f>VLOOKUP(CONCATENATE($F378," ",$G378),AllocFactorMatrix,(O$4+1),FALSE)*$E384</f>
        <v>0</v>
      </c>
      <c r="P378" s="5">
        <f>VLOOKUP(CONCATENATE($F378," ",$G378),AllocFactorMatrix,(P$4+1),FALSE)*$E384</f>
        <v>0</v>
      </c>
      <c r="Q378" s="5">
        <f>VLOOKUP(CONCATENATE($F378," ",$G378),AllocFactorMatrix,(Q$4+1),FALSE)*$E384</f>
        <v>0</v>
      </c>
      <c r="R378" s="5">
        <f>VLOOKUP(CONCATENATE($F378," ",$G378),AllocFactorMatrix,(R$4+1),FALSE)*$E384</f>
        <v>0</v>
      </c>
      <c r="S378" s="5">
        <f t="shared" ref="S378:S384" si="200">SUBTOTAL(9,O378:R378)</f>
        <v>0</v>
      </c>
      <c r="T378" s="5">
        <f>VLOOKUP(CONCATENATE($F378," ",$G378),AllocFactorMatrix,(T$4+1),FALSE)*$E384</f>
        <v>0</v>
      </c>
      <c r="U378" s="5">
        <f>VLOOKUP(CONCATENATE($F378," ",$G378),AllocFactorMatrix,(U$4+1),FALSE)*$E384</f>
        <v>0</v>
      </c>
      <c r="V378" s="5">
        <f>VLOOKUP(CONCATENATE($F378," ",$G378),AllocFactorMatrix,(V$4+1),FALSE)*$E384</f>
        <v>0</v>
      </c>
      <c r="W378" s="5">
        <f>VLOOKUP(CONCATENATE($F378," ",$G378),AllocFactorMatrix,(W$4+1),FALSE)*$E384</f>
        <v>0</v>
      </c>
      <c r="X378" s="5">
        <f t="shared" ref="X378:X384" si="201">SUBTOTAL(9,T378:W378)</f>
        <v>0</v>
      </c>
      <c r="Y378" s="5">
        <f>VLOOKUP(CONCATENATE($F378," ",$G378),AllocFactorMatrix,(Y$4+1),FALSE)*$E384</f>
        <v>0</v>
      </c>
      <c r="Z378" s="5">
        <f>VLOOKUP(CONCATENATE($F378," ",$G378),AllocFactorMatrix,(Z$4+1),FALSE)*$E384</f>
        <v>0</v>
      </c>
      <c r="AA378" s="5">
        <f t="shared" si="199"/>
        <v>0</v>
      </c>
      <c r="AB378" s="5">
        <f>VLOOKUP(CONCATENATE($F378," ",$G378),AllocFactorMatrix,(AB$4+1),FALSE)*$E384</f>
        <v>0</v>
      </c>
      <c r="AC378" s="5">
        <f>VLOOKUP(CONCATENATE($F378," ",$G378),AllocFactorMatrix,(AC$4+1),FALSE)*$E384</f>
        <v>0</v>
      </c>
      <c r="AD378" s="5">
        <f>VLOOKUP(CONCATENATE($F378," ",$G378),AllocFactorMatrix,(AD$4+1),FALSE)*$E384</f>
        <v>0</v>
      </c>
    </row>
    <row r="379" spans="4:30" hidden="1" outlineLevel="1">
      <c r="E379" s="55"/>
      <c r="F379" s="52" t="str">
        <f>F384</f>
        <v>PROD_ENERGY</v>
      </c>
      <c r="G379" s="55" t="str">
        <f>$G$10</f>
        <v>SUBTRAN</v>
      </c>
      <c r="H379" s="4">
        <f t="shared" si="197"/>
        <v>0</v>
      </c>
      <c r="I379" s="5">
        <f>VLOOKUP(CONCATENATE($F379," ",$G379),AllocFactorMatrix,(I$4+1),FALSE)*$E384</f>
        <v>0</v>
      </c>
      <c r="J379" s="5">
        <f>VLOOKUP(CONCATENATE($F379," ",$G379),AllocFactorMatrix,(J$4+1),FALSE)*$E384</f>
        <v>0</v>
      </c>
      <c r="K379" s="5">
        <f>VLOOKUP(CONCATENATE($F379," ",$G379),AllocFactorMatrix,(K$4+1),FALSE)*$E384</f>
        <v>0</v>
      </c>
      <c r="L379" s="5">
        <f>VLOOKUP(CONCATENATE($F379," ",$G379),AllocFactorMatrix,(L$4+1),FALSE)*$E384</f>
        <v>0</v>
      </c>
      <c r="M379" s="5">
        <f>VLOOKUP(CONCATENATE($F379," ",$G379),AllocFactorMatrix,(M$4+1),FALSE)*$E384</f>
        <v>0</v>
      </c>
      <c r="N379" s="5">
        <f t="shared" si="198"/>
        <v>0</v>
      </c>
      <c r="O379" s="5">
        <f>VLOOKUP(CONCATENATE($F379," ",$G379),AllocFactorMatrix,(O$4+1),FALSE)*$E384</f>
        <v>0</v>
      </c>
      <c r="P379" s="5">
        <f>VLOOKUP(CONCATENATE($F379," ",$G379),AllocFactorMatrix,(P$4+1),FALSE)*$E384</f>
        <v>0</v>
      </c>
      <c r="Q379" s="5">
        <f>VLOOKUP(CONCATENATE($F379," ",$G379),AllocFactorMatrix,(Q$4+1),FALSE)*$E384</f>
        <v>0</v>
      </c>
      <c r="R379" s="5">
        <f>VLOOKUP(CONCATENATE($F379," ",$G379),AllocFactorMatrix,(R$4+1),FALSE)*$E384</f>
        <v>0</v>
      </c>
      <c r="S379" s="5">
        <f t="shared" si="200"/>
        <v>0</v>
      </c>
      <c r="T379" s="5">
        <f>VLOOKUP(CONCATENATE($F379," ",$G379),AllocFactorMatrix,(T$4+1),FALSE)*$E384</f>
        <v>0</v>
      </c>
      <c r="U379" s="5">
        <f>VLOOKUP(CONCATENATE($F379," ",$G379),AllocFactorMatrix,(U$4+1),FALSE)*$E384</f>
        <v>0</v>
      </c>
      <c r="V379" s="5">
        <f>VLOOKUP(CONCATENATE($F379," ",$G379),AllocFactorMatrix,(V$4+1),FALSE)*$E384</f>
        <v>0</v>
      </c>
      <c r="W379" s="5">
        <f>VLOOKUP(CONCATENATE($F379," ",$G379),AllocFactorMatrix,(W$4+1),FALSE)*$E384</f>
        <v>0</v>
      </c>
      <c r="X379" s="5">
        <f t="shared" si="201"/>
        <v>0</v>
      </c>
      <c r="Y379" s="5">
        <f>VLOOKUP(CONCATENATE($F379," ",$G379),AllocFactorMatrix,(Y$4+1),FALSE)*$E384</f>
        <v>0</v>
      </c>
      <c r="Z379" s="5">
        <f>VLOOKUP(CONCATENATE($F379," ",$G379),AllocFactorMatrix,(Z$4+1),FALSE)*$E384</f>
        <v>0</v>
      </c>
      <c r="AA379" s="5">
        <f t="shared" si="199"/>
        <v>0</v>
      </c>
      <c r="AB379" s="5">
        <f>VLOOKUP(CONCATENATE($F379," ",$G379),AllocFactorMatrix,(AB$4+1),FALSE)*$E384</f>
        <v>0</v>
      </c>
      <c r="AC379" s="5">
        <f>VLOOKUP(CONCATENATE($F379," ",$G379),AllocFactorMatrix,(AC$4+1),FALSE)*$E384</f>
        <v>0</v>
      </c>
      <c r="AD379" s="5">
        <f>VLOOKUP(CONCATENATE($F379," ",$G379),AllocFactorMatrix,(AD$4+1),FALSE)*$E384</f>
        <v>0</v>
      </c>
    </row>
    <row r="380" spans="4:30" hidden="1" outlineLevel="1">
      <c r="E380" s="55"/>
      <c r="F380" s="52" t="str">
        <f>F384</f>
        <v>PROD_ENERGY</v>
      </c>
      <c r="G380" s="55" t="str">
        <f>$G$11</f>
        <v>DISTPRI</v>
      </c>
      <c r="H380" s="4">
        <f t="shared" si="197"/>
        <v>0</v>
      </c>
      <c r="I380" s="5">
        <f>VLOOKUP(CONCATENATE($F380," ",$G380),AllocFactorMatrix,(I$4+1),FALSE)*$E384</f>
        <v>0</v>
      </c>
      <c r="J380" s="5">
        <f>VLOOKUP(CONCATENATE($F380," ",$G380),AllocFactorMatrix,(J$4+1),FALSE)*$E384</f>
        <v>0</v>
      </c>
      <c r="K380" s="5">
        <f>VLOOKUP(CONCATENATE($F380," ",$G380),AllocFactorMatrix,(K$4+1),FALSE)*$E384</f>
        <v>0</v>
      </c>
      <c r="L380" s="5">
        <f>VLOOKUP(CONCATENATE($F380," ",$G380),AllocFactorMatrix,(L$4+1),FALSE)*$E384</f>
        <v>0</v>
      </c>
      <c r="M380" s="5">
        <f>VLOOKUP(CONCATENATE($F380," ",$G380),AllocFactorMatrix,(M$4+1),FALSE)*$E384</f>
        <v>0</v>
      </c>
      <c r="N380" s="5">
        <f t="shared" si="198"/>
        <v>0</v>
      </c>
      <c r="O380" s="5">
        <f>VLOOKUP(CONCATENATE($F380," ",$G380),AllocFactorMatrix,(O$4+1),FALSE)*$E384</f>
        <v>0</v>
      </c>
      <c r="P380" s="5">
        <f>VLOOKUP(CONCATENATE($F380," ",$G380),AllocFactorMatrix,(P$4+1),FALSE)*$E384</f>
        <v>0</v>
      </c>
      <c r="Q380" s="5">
        <f>VLOOKUP(CONCATENATE($F380," ",$G380),AllocFactorMatrix,(Q$4+1),FALSE)*$E384</f>
        <v>0</v>
      </c>
      <c r="R380" s="5">
        <f>VLOOKUP(CONCATENATE($F380," ",$G380),AllocFactorMatrix,(R$4+1),FALSE)*$E384</f>
        <v>0</v>
      </c>
      <c r="S380" s="5">
        <f t="shared" si="200"/>
        <v>0</v>
      </c>
      <c r="T380" s="5">
        <f>VLOOKUP(CONCATENATE($F380," ",$G380),AllocFactorMatrix,(T$4+1),FALSE)*$E384</f>
        <v>0</v>
      </c>
      <c r="U380" s="5">
        <f>VLOOKUP(CONCATENATE($F380," ",$G380),AllocFactorMatrix,(U$4+1),FALSE)*$E384</f>
        <v>0</v>
      </c>
      <c r="V380" s="5">
        <f>VLOOKUP(CONCATENATE($F380," ",$G380),AllocFactorMatrix,(V$4+1),FALSE)*$E384</f>
        <v>0</v>
      </c>
      <c r="W380" s="5">
        <f>VLOOKUP(CONCATENATE($F380," ",$G380),AllocFactorMatrix,(W$4+1),FALSE)*$E384</f>
        <v>0</v>
      </c>
      <c r="X380" s="5">
        <f t="shared" si="201"/>
        <v>0</v>
      </c>
      <c r="Y380" s="5">
        <f>VLOOKUP(CONCATENATE($F380," ",$G380),AllocFactorMatrix,(Y$4+1),FALSE)*$E384</f>
        <v>0</v>
      </c>
      <c r="Z380" s="5">
        <f>VLOOKUP(CONCATENATE($F380," ",$G380),AllocFactorMatrix,(Z$4+1),FALSE)*$E384</f>
        <v>0</v>
      </c>
      <c r="AA380" s="5">
        <f t="shared" si="199"/>
        <v>0</v>
      </c>
      <c r="AB380" s="5">
        <f>VLOOKUP(CONCATENATE($F380," ",$G380),AllocFactorMatrix,(AB$4+1),FALSE)*$E384</f>
        <v>0</v>
      </c>
      <c r="AC380" s="5">
        <f>VLOOKUP(CONCATENATE($F380," ",$G380),AllocFactorMatrix,(AC$4+1),FALSE)*$E384</f>
        <v>0</v>
      </c>
      <c r="AD380" s="5">
        <f>VLOOKUP(CONCATENATE($F380," ",$G380),AllocFactorMatrix,(AD$4+1),FALSE)*$E384</f>
        <v>0</v>
      </c>
    </row>
    <row r="381" spans="4:30" hidden="1" outlineLevel="1">
      <c r="E381" s="55"/>
      <c r="F381" s="52" t="str">
        <f>F384</f>
        <v>PROD_ENERGY</v>
      </c>
      <c r="G381" s="55" t="str">
        <f>$G$12</f>
        <v>DISTSEC</v>
      </c>
      <c r="H381" s="4">
        <f t="shared" si="197"/>
        <v>0</v>
      </c>
      <c r="I381" s="5">
        <f>VLOOKUP(CONCATENATE($F381," ",$G381),AllocFactorMatrix,(I$4+1),FALSE)*$E384</f>
        <v>0</v>
      </c>
      <c r="J381" s="5">
        <f>VLOOKUP(CONCATENATE($F381," ",$G381),AllocFactorMatrix,(J$4+1),FALSE)*$E384</f>
        <v>0</v>
      </c>
      <c r="K381" s="5">
        <f>VLOOKUP(CONCATENATE($F381," ",$G381),AllocFactorMatrix,(K$4+1),FALSE)*$E384</f>
        <v>0</v>
      </c>
      <c r="L381" s="5">
        <f>VLOOKUP(CONCATENATE($F381," ",$G381),AllocFactorMatrix,(L$4+1),FALSE)*$E384</f>
        <v>0</v>
      </c>
      <c r="M381" s="5">
        <f>VLOOKUP(CONCATENATE($F381," ",$G381),AllocFactorMatrix,(M$4+1),FALSE)*$E384</f>
        <v>0</v>
      </c>
      <c r="N381" s="5">
        <f t="shared" si="198"/>
        <v>0</v>
      </c>
      <c r="O381" s="5">
        <f>VLOOKUP(CONCATENATE($F381," ",$G381),AllocFactorMatrix,(O$4+1),FALSE)*$E384</f>
        <v>0</v>
      </c>
      <c r="P381" s="5">
        <f>VLOOKUP(CONCATENATE($F381," ",$G381),AllocFactorMatrix,(P$4+1),FALSE)*$E384</f>
        <v>0</v>
      </c>
      <c r="Q381" s="5">
        <f>VLOOKUP(CONCATENATE($F381," ",$G381),AllocFactorMatrix,(Q$4+1),FALSE)*$E384</f>
        <v>0</v>
      </c>
      <c r="R381" s="5">
        <f>VLOOKUP(CONCATENATE($F381," ",$G381),AllocFactorMatrix,(R$4+1),FALSE)*$E384</f>
        <v>0</v>
      </c>
      <c r="S381" s="5">
        <f t="shared" si="200"/>
        <v>0</v>
      </c>
      <c r="T381" s="5">
        <f>VLOOKUP(CONCATENATE($F381," ",$G381),AllocFactorMatrix,(T$4+1),FALSE)*$E384</f>
        <v>0</v>
      </c>
      <c r="U381" s="5">
        <f>VLOOKUP(CONCATENATE($F381," ",$G381),AllocFactorMatrix,(U$4+1),FALSE)*$E384</f>
        <v>0</v>
      </c>
      <c r="V381" s="5">
        <f>VLOOKUP(CONCATENATE($F381," ",$G381),AllocFactorMatrix,(V$4+1),FALSE)*$E384</f>
        <v>0</v>
      </c>
      <c r="W381" s="5">
        <f>VLOOKUP(CONCATENATE($F381," ",$G381),AllocFactorMatrix,(W$4+1),FALSE)*$E384</f>
        <v>0</v>
      </c>
      <c r="X381" s="5">
        <f t="shared" si="201"/>
        <v>0</v>
      </c>
      <c r="Y381" s="5">
        <f>VLOOKUP(CONCATENATE($F381," ",$G381),AllocFactorMatrix,(Y$4+1),FALSE)*$E384</f>
        <v>0</v>
      </c>
      <c r="Z381" s="5">
        <f>VLOOKUP(CONCATENATE($F381," ",$G381),AllocFactorMatrix,(Z$4+1),FALSE)*$E384</f>
        <v>0</v>
      </c>
      <c r="AA381" s="5">
        <f t="shared" si="199"/>
        <v>0</v>
      </c>
      <c r="AB381" s="5">
        <f>VLOOKUP(CONCATENATE($F381," ",$G381),AllocFactorMatrix,(AB$4+1),FALSE)*$E384</f>
        <v>0</v>
      </c>
      <c r="AC381" s="5">
        <f>VLOOKUP(CONCATENATE($F381," ",$G381),AllocFactorMatrix,(AC$4+1),FALSE)*$E384</f>
        <v>0</v>
      </c>
      <c r="AD381" s="5">
        <f>VLOOKUP(CONCATENATE($F381," ",$G381),AllocFactorMatrix,(AD$4+1),FALSE)*$E384</f>
        <v>0</v>
      </c>
    </row>
    <row r="382" spans="4:30" hidden="1" outlineLevel="1">
      <c r="E382" s="55"/>
      <c r="F382" s="52" t="str">
        <f>F384</f>
        <v>PROD_ENERGY</v>
      </c>
      <c r="G382" s="55" t="str">
        <f>$G$13</f>
        <v>ENERGY</v>
      </c>
      <c r="H382" s="4">
        <f t="shared" si="197"/>
        <v>-83424.999999999985</v>
      </c>
      <c r="I382" s="5">
        <f>VLOOKUP(CONCATENATE($F382," ",$G382),AllocFactorMatrix,(I$4+1),FALSE)*$E384</f>
        <v>-31303.319878329752</v>
      </c>
      <c r="J382" s="5">
        <f>VLOOKUP(CONCATENATE($F382," ",$G382),AllocFactorMatrix,(J$4+1),FALSE)*$E384</f>
        <v>-2028.6574037431963</v>
      </c>
      <c r="K382" s="5">
        <f>VLOOKUP(CONCATENATE($F382," ",$G382),AllocFactorMatrix,(K$4+1),FALSE)*$E384</f>
        <v>-6806.3655035898264</v>
      </c>
      <c r="L382" s="5">
        <f>VLOOKUP(CONCATENATE($F382," ",$G382),AllocFactorMatrix,(L$4+1),FALSE)*$E384</f>
        <v>-216.32174774243938</v>
      </c>
      <c r="M382" s="5">
        <f>VLOOKUP(CONCATENATE($F382," ",$G382),AllocFactorMatrix,(M$4+1),FALSE)*$E384</f>
        <v>-19.942336295201198</v>
      </c>
      <c r="N382" s="5">
        <f t="shared" si="198"/>
        <v>-7042.6295876274671</v>
      </c>
      <c r="O382" s="5">
        <f>VLOOKUP(CONCATENATE($F382," ",$G382),AllocFactorMatrix,(O$4+1),FALSE)*$E384</f>
        <v>-6205.4584006023215</v>
      </c>
      <c r="P382" s="5">
        <f>VLOOKUP(CONCATENATE($F382," ",$G382),AllocFactorMatrix,(P$4+1),FALSE)*$E384</f>
        <v>-1150.3725841148587</v>
      </c>
      <c r="Q382" s="5">
        <f>VLOOKUP(CONCATENATE($F382," ",$G382),AllocFactorMatrix,(Q$4+1),FALSE)*$E384</f>
        <v>-522.69985736924559</v>
      </c>
      <c r="R382" s="5">
        <f>VLOOKUP(CONCATENATE($F382," ",$G382),AllocFactorMatrix,(R$4+1),FALSE)*$E384</f>
        <v>-24.218847423661451</v>
      </c>
      <c r="S382" s="5">
        <f t="shared" si="200"/>
        <v>-7902.7496895100876</v>
      </c>
      <c r="T382" s="5">
        <f>VLOOKUP(CONCATENATE($F382," ",$G382),AllocFactorMatrix,(T$4+1),FALSE)*$E384</f>
        <v>-237.8049252312162</v>
      </c>
      <c r="U382" s="5">
        <f>VLOOKUP(CONCATENATE($F382," ",$G382),AllocFactorMatrix,(U$4+1),FALSE)*$E384</f>
        <v>-4175.4982363498175</v>
      </c>
      <c r="V382" s="5">
        <f>VLOOKUP(CONCATENATE($F382," ",$G382),AllocFactorMatrix,(V$4+1),FALSE)*$E384</f>
        <v>-23706.745407377453</v>
      </c>
      <c r="W382" s="5">
        <f>VLOOKUP(CONCATENATE($F382," ",$G382),AllocFactorMatrix,(W$4+1),FALSE)*$E384</f>
        <v>-4497.7244521600187</v>
      </c>
      <c r="X382" s="5">
        <f t="shared" si="201"/>
        <v>-32617.773021118508</v>
      </c>
      <c r="Y382" s="5">
        <f>VLOOKUP(CONCATENATE($F382," ",$G382),AllocFactorMatrix,(Y$4+1),FALSE)*$E384</f>
        <v>-1681.2457347697152</v>
      </c>
      <c r="Z382" s="5">
        <f>VLOOKUP(CONCATENATE($F382," ",$G382),AllocFactorMatrix,(Z$4+1),FALSE)*$E384</f>
        <v>-27.368000396632297</v>
      </c>
      <c r="AA382" s="5">
        <f t="shared" si="199"/>
        <v>-1708.6137351663476</v>
      </c>
      <c r="AB382" s="5">
        <f>VLOOKUP(CONCATENATE($F382," ",$G382),AllocFactorMatrix,(AB$4+1),FALSE)*$E384</f>
        <v>-30.52680294994633</v>
      </c>
      <c r="AC382" s="5">
        <f>VLOOKUP(CONCATENATE($F382," ",$G382),AllocFactorMatrix,(AC$4+1),FALSE)*$E384</f>
        <v>-660.10123592288528</v>
      </c>
      <c r="AD382" s="5">
        <f>VLOOKUP(CONCATENATE($F382," ",$G382),AllocFactorMatrix,(AD$4+1),FALSE)*$E384</f>
        <v>-130.6286456317971</v>
      </c>
    </row>
    <row r="383" spans="4:30" hidden="1" outlineLevel="1">
      <c r="E383" s="55"/>
      <c r="F383" s="52" t="str">
        <f>F384</f>
        <v>PROD_ENERGY</v>
      </c>
      <c r="G383" s="55" t="str">
        <f>$G$14</f>
        <v>CUSTOMER</v>
      </c>
      <c r="H383" s="4">
        <f t="shared" si="197"/>
        <v>0</v>
      </c>
      <c r="I383" s="5">
        <f>VLOOKUP(CONCATENATE($F383," ",$G383),AllocFactorMatrix,(I$4+1),FALSE)*$E384</f>
        <v>0</v>
      </c>
      <c r="J383" s="5">
        <f>VLOOKUP(CONCATENATE($F383," ",$G383),AllocFactorMatrix,(J$4+1),FALSE)*$E384</f>
        <v>0</v>
      </c>
      <c r="K383" s="5">
        <f>VLOOKUP(CONCATENATE($F383," ",$G383),AllocFactorMatrix,(K$4+1),FALSE)*$E384</f>
        <v>0</v>
      </c>
      <c r="L383" s="5">
        <f>VLOOKUP(CONCATENATE($F383," ",$G383),AllocFactorMatrix,(L$4+1),FALSE)*$E384</f>
        <v>0</v>
      </c>
      <c r="M383" s="5">
        <f>VLOOKUP(CONCATENATE($F383," ",$G383),AllocFactorMatrix,(M$4+1),FALSE)*$E384</f>
        <v>0</v>
      </c>
      <c r="N383" s="5">
        <f t="shared" si="198"/>
        <v>0</v>
      </c>
      <c r="O383" s="5">
        <f>VLOOKUP(CONCATENATE($F383," ",$G383),AllocFactorMatrix,(O$4+1),FALSE)*$E384</f>
        <v>0</v>
      </c>
      <c r="P383" s="5">
        <f>VLOOKUP(CONCATENATE($F383," ",$G383),AllocFactorMatrix,(P$4+1),FALSE)*$E384</f>
        <v>0</v>
      </c>
      <c r="Q383" s="5">
        <f>VLOOKUP(CONCATENATE($F383," ",$G383),AllocFactorMatrix,(Q$4+1),FALSE)*$E384</f>
        <v>0</v>
      </c>
      <c r="R383" s="5">
        <f>VLOOKUP(CONCATENATE($F383," ",$G383),AllocFactorMatrix,(R$4+1),FALSE)*$E384</f>
        <v>0</v>
      </c>
      <c r="S383" s="5">
        <f t="shared" si="200"/>
        <v>0</v>
      </c>
      <c r="T383" s="5">
        <f>VLOOKUP(CONCATENATE($F383," ",$G383),AllocFactorMatrix,(T$4+1),FALSE)*$E384</f>
        <v>0</v>
      </c>
      <c r="U383" s="5">
        <f>VLOOKUP(CONCATENATE($F383," ",$G383),AllocFactorMatrix,(U$4+1),FALSE)*$E384</f>
        <v>0</v>
      </c>
      <c r="V383" s="5">
        <f>VLOOKUP(CONCATENATE($F383," ",$G383),AllocFactorMatrix,(V$4+1),FALSE)*$E384</f>
        <v>0</v>
      </c>
      <c r="W383" s="5">
        <f>VLOOKUP(CONCATENATE($F383," ",$G383),AllocFactorMatrix,(W$4+1),FALSE)*$E384</f>
        <v>0</v>
      </c>
      <c r="X383" s="5">
        <f t="shared" si="201"/>
        <v>0</v>
      </c>
      <c r="Y383" s="5">
        <f>VLOOKUP(CONCATENATE($F383," ",$G383),AllocFactorMatrix,(Y$4+1),FALSE)*$E384</f>
        <v>0</v>
      </c>
      <c r="Z383" s="5">
        <f>VLOOKUP(CONCATENATE($F383," ",$G383),AllocFactorMatrix,(Z$4+1),FALSE)*$E384</f>
        <v>0</v>
      </c>
      <c r="AA383" s="5">
        <f t="shared" si="199"/>
        <v>0</v>
      </c>
      <c r="AB383" s="5">
        <f>VLOOKUP(CONCATENATE($F383," ",$G383),AllocFactorMatrix,(AB$4+1),FALSE)*$E384</f>
        <v>0</v>
      </c>
      <c r="AC383" s="5">
        <f>VLOOKUP(CONCATENATE($F383," ",$G383),AllocFactorMatrix,(AC$4+1),FALSE)*$E384</f>
        <v>0</v>
      </c>
      <c r="AD383" s="5">
        <f>VLOOKUP(CONCATENATE($F383," ",$G383),AllocFactorMatrix,(AD$4+1),FALSE)*$E384</f>
        <v>0</v>
      </c>
    </row>
    <row r="384" spans="4:30" collapsed="1">
      <c r="D384" s="1" t="str">
        <f>+D1856</f>
        <v>Adj 5 - Environmental Surcharge Revenue Sync - remove FGD revenue, sync non-FGD revenue, remove deferrals</v>
      </c>
      <c r="E384" s="61">
        <v>-83425</v>
      </c>
      <c r="F384" s="10" t="str">
        <f>+F1856</f>
        <v>PROD_ENERGY</v>
      </c>
      <c r="G384" s="55" t="str">
        <f>$G$15</f>
        <v>TOTAL</v>
      </c>
      <c r="H384" s="4">
        <f t="shared" si="197"/>
        <v>-83424.999999999985</v>
      </c>
      <c r="I384" s="5">
        <f>VLOOKUP(CONCATENATE($F384," ",$G384),AllocFactorMatrix,(I$4+1),FALSE)*$E384</f>
        <v>-31303.319878329752</v>
      </c>
      <c r="J384" s="5">
        <f>VLOOKUP(CONCATENATE($F384," ",$G384),AllocFactorMatrix,(J$4+1),FALSE)*$E384</f>
        <v>-2028.6574037431963</v>
      </c>
      <c r="K384" s="5">
        <f>VLOOKUP(CONCATENATE($F384," ",$G384),AllocFactorMatrix,(K$4+1),FALSE)*$E384</f>
        <v>-6806.3655035898264</v>
      </c>
      <c r="L384" s="5">
        <f>VLOOKUP(CONCATENATE($F384," ",$G384),AllocFactorMatrix,(L$4+1),FALSE)*$E384</f>
        <v>-216.32174774243938</v>
      </c>
      <c r="M384" s="5">
        <f>VLOOKUP(CONCATENATE($F384," ",$G384),AllocFactorMatrix,(M$4+1),FALSE)*$E384</f>
        <v>-19.942336295201198</v>
      </c>
      <c r="N384" s="5">
        <f t="shared" si="198"/>
        <v>-7042.6295876274671</v>
      </c>
      <c r="O384" s="5">
        <f>VLOOKUP(CONCATENATE($F384," ",$G384),AllocFactorMatrix,(O$4+1),FALSE)*$E384</f>
        <v>-6205.4584006023215</v>
      </c>
      <c r="P384" s="5">
        <f>VLOOKUP(CONCATENATE($F384," ",$G384),AllocFactorMatrix,(P$4+1),FALSE)*$E384</f>
        <v>-1150.3725841148587</v>
      </c>
      <c r="Q384" s="5">
        <f>VLOOKUP(CONCATENATE($F384," ",$G384),AllocFactorMatrix,(Q$4+1),FALSE)*$E384</f>
        <v>-522.69985736924559</v>
      </c>
      <c r="R384" s="5">
        <f>VLOOKUP(CONCATENATE($F384," ",$G384),AllocFactorMatrix,(R$4+1),FALSE)*$E384</f>
        <v>-24.218847423661451</v>
      </c>
      <c r="S384" s="5">
        <f t="shared" si="200"/>
        <v>-7902.7496895100876</v>
      </c>
      <c r="T384" s="5">
        <f>VLOOKUP(CONCATENATE($F384," ",$G384),AllocFactorMatrix,(T$4+1),FALSE)*$E384</f>
        <v>-237.8049252312162</v>
      </c>
      <c r="U384" s="5">
        <f>VLOOKUP(CONCATENATE($F384," ",$G384),AllocFactorMatrix,(U$4+1),FALSE)*$E384</f>
        <v>-4175.4982363498175</v>
      </c>
      <c r="V384" s="5">
        <f>VLOOKUP(CONCATENATE($F384," ",$G384),AllocFactorMatrix,(V$4+1),FALSE)*$E384</f>
        <v>-23706.745407377453</v>
      </c>
      <c r="W384" s="5">
        <f>VLOOKUP(CONCATENATE($F384," ",$G384),AllocFactorMatrix,(W$4+1),FALSE)*$E384</f>
        <v>-4497.7244521600187</v>
      </c>
      <c r="X384" s="5">
        <f t="shared" si="201"/>
        <v>-32617.773021118508</v>
      </c>
      <c r="Y384" s="5">
        <f>VLOOKUP(CONCATENATE($F384," ",$G384),AllocFactorMatrix,(Y$4+1),FALSE)*$E384</f>
        <v>-1681.2457347697152</v>
      </c>
      <c r="Z384" s="5">
        <f>VLOOKUP(CONCATENATE($F384," ",$G384),AllocFactorMatrix,(Z$4+1),FALSE)*$E384</f>
        <v>-27.368000396632297</v>
      </c>
      <c r="AA384" s="5">
        <f t="shared" si="199"/>
        <v>-1708.6137351663476</v>
      </c>
      <c r="AB384" s="5">
        <f>VLOOKUP(CONCATENATE($F384," ",$G384),AllocFactorMatrix,(AB$4+1),FALSE)*$E384</f>
        <v>-30.52680294994633</v>
      </c>
      <c r="AC384" s="5">
        <f>VLOOKUP(CONCATENATE($F384," ",$G384),AllocFactorMatrix,(AC$4+1),FALSE)*$E384</f>
        <v>-660.10123592288528</v>
      </c>
      <c r="AD384" s="5">
        <f>VLOOKUP(CONCATENATE($F384," ",$G384),AllocFactorMatrix,(AD$4+1),FALSE)*$E384</f>
        <v>-130.6286456317971</v>
      </c>
    </row>
    <row r="385" spans="4:30" hidden="1" outlineLevel="1">
      <c r="E385" s="55"/>
      <c r="F385" s="52" t="str">
        <f>F392</f>
        <v>PROD_DEMAND</v>
      </c>
      <c r="G385" s="55" t="str">
        <f>$G$8</f>
        <v>PRODUCTION</v>
      </c>
      <c r="H385" s="4">
        <f t="shared" ref="H385:H392" si="202">SUBTOTAL(9,I385:AD385)</f>
        <v>-329913.99999999994</v>
      </c>
      <c r="I385" s="5">
        <f>VLOOKUP(CONCATENATE($F385," ",$G385),AllocFactorMatrix,(I$4+1),FALSE)*$E392</f>
        <v>-183170.3929445653</v>
      </c>
      <c r="J385" s="5">
        <f>VLOOKUP(CONCATENATE($F385," ",$G385),AllocFactorMatrix,(J$4+1),FALSE)*$E392</f>
        <v>-8428.5629054446672</v>
      </c>
      <c r="K385" s="5">
        <f>VLOOKUP(CONCATENATE($F385," ",$G385),AllocFactorMatrix,(K$4+1),FALSE)*$E392</f>
        <v>-27766.106288001498</v>
      </c>
      <c r="L385" s="5">
        <f>VLOOKUP(CONCATENATE($F385," ",$G385),AllocFactorMatrix,(L$4+1),FALSE)*$E392</f>
        <v>-693.78635537179241</v>
      </c>
      <c r="M385" s="5">
        <f>VLOOKUP(CONCATENATE($F385," ",$G385),AllocFactorMatrix,(M$4+1),FALSE)*$E392</f>
        <v>-89.310938317253175</v>
      </c>
      <c r="N385" s="5">
        <f t="shared" ref="N385:N392" si="203">SUBTOTAL(9,K385:M385)</f>
        <v>-28549.203581690541</v>
      </c>
      <c r="O385" s="5">
        <f>VLOOKUP(CONCATENATE($F385," ",$G385),AllocFactorMatrix,(O$4+1),FALSE)*$E392</f>
        <v>-21122.052356996148</v>
      </c>
      <c r="P385" s="5">
        <f>VLOOKUP(CONCATENATE($F385," ",$G385),AllocFactorMatrix,(P$4+1),FALSE)*$E392</f>
        <v>-3823.1316109636005</v>
      </c>
      <c r="Q385" s="5">
        <f>VLOOKUP(CONCATENATE($F385," ",$G385),AllocFactorMatrix,(Q$4+1),FALSE)*$E392</f>
        <v>-1478.7603152102306</v>
      </c>
      <c r="R385" s="5">
        <f>VLOOKUP(CONCATENATE($F385," ",$G385),AllocFactorMatrix,(R$4+1),FALSE)*$E392</f>
        <v>-31.862440659937871</v>
      </c>
      <c r="S385" s="5">
        <f>SUBTOTAL(9,O385:R385)</f>
        <v>-26455.806723829915</v>
      </c>
      <c r="T385" s="5">
        <f>VLOOKUP(CONCATENATE($F385," ",$G385),AllocFactorMatrix,(T$4+1),FALSE)*$E392</f>
        <v>-670.70227683591258</v>
      </c>
      <c r="U385" s="5">
        <f>VLOOKUP(CONCATENATE($F385," ",$G385),AllocFactorMatrix,(U$4+1),FALSE)*$E392</f>
        <v>-10678.746187224378</v>
      </c>
      <c r="V385" s="5">
        <f>VLOOKUP(CONCATENATE($F385," ",$G385),AllocFactorMatrix,(V$4+1),FALSE)*$E392</f>
        <v>-57913.016809839632</v>
      </c>
      <c r="W385" s="5">
        <f>VLOOKUP(CONCATENATE($F385," ",$G385),AllocFactorMatrix,(W$4+1),FALSE)*$E392</f>
        <v>-7619.7694954994995</v>
      </c>
      <c r="X385" s="5">
        <f>SUBTOTAL(9,T385:W385)</f>
        <v>-76882.234769399423</v>
      </c>
      <c r="Y385" s="5">
        <f>VLOOKUP(CONCATENATE($F385," ",$G385),AllocFactorMatrix,(Y$4+1),FALSE)*$E392</f>
        <v>-6225.2828133666017</v>
      </c>
      <c r="Z385" s="5">
        <f>VLOOKUP(CONCATENATE($F385," ",$G385),AllocFactorMatrix,(Z$4+1),FALSE)*$E392</f>
        <v>-129.40297897817925</v>
      </c>
      <c r="AA385" s="5">
        <f t="shared" ref="AA385:AA392" si="204">SUBTOTAL(9,Y385:Z385)</f>
        <v>-6354.6857923447806</v>
      </c>
      <c r="AB385" s="5">
        <f>VLOOKUP(CONCATENATE($F385," ",$G385),AllocFactorMatrix,(AB$4+1),FALSE)*$E392</f>
        <v>-73.113282725341222</v>
      </c>
      <c r="AC385" s="5">
        <f>VLOOKUP(CONCATENATE($F385," ",$G385),AllocFactorMatrix,(AC$4+1),FALSE)*$E392</f>
        <v>0</v>
      </c>
      <c r="AD385" s="5">
        <f>VLOOKUP(CONCATENATE($F385," ",$G385),AllocFactorMatrix,(AD$4+1),FALSE)*$E392</f>
        <v>0</v>
      </c>
    </row>
    <row r="386" spans="4:30" hidden="1" outlineLevel="1">
      <c r="E386" s="55"/>
      <c r="F386" s="52" t="str">
        <f>F392</f>
        <v>PROD_DEMAND</v>
      </c>
      <c r="G386" s="55" t="str">
        <f>$G$9</f>
        <v>BULKTRAN</v>
      </c>
      <c r="H386" s="4">
        <f t="shared" si="202"/>
        <v>0</v>
      </c>
      <c r="I386" s="5">
        <f>VLOOKUP(CONCATENATE($F386," ",$G386),AllocFactorMatrix,(I$4+1),FALSE)*$E392</f>
        <v>0</v>
      </c>
      <c r="J386" s="5">
        <f>VLOOKUP(CONCATENATE($F386," ",$G386),AllocFactorMatrix,(J$4+1),FALSE)*$E392</f>
        <v>0</v>
      </c>
      <c r="K386" s="5">
        <f>VLOOKUP(CONCATENATE($F386," ",$G386),AllocFactorMatrix,(K$4+1),FALSE)*$E392</f>
        <v>0</v>
      </c>
      <c r="L386" s="5">
        <f>VLOOKUP(CONCATENATE($F386," ",$G386),AllocFactorMatrix,(L$4+1),FALSE)*$E392</f>
        <v>0</v>
      </c>
      <c r="M386" s="5">
        <f>VLOOKUP(CONCATENATE($F386," ",$G386),AllocFactorMatrix,(M$4+1),FALSE)*$E392</f>
        <v>0</v>
      </c>
      <c r="N386" s="5">
        <f t="shared" si="203"/>
        <v>0</v>
      </c>
      <c r="O386" s="5">
        <f>VLOOKUP(CONCATENATE($F386," ",$G386),AllocFactorMatrix,(O$4+1),FALSE)*$E392</f>
        <v>0</v>
      </c>
      <c r="P386" s="5">
        <f>VLOOKUP(CONCATENATE($F386," ",$G386),AllocFactorMatrix,(P$4+1),FALSE)*$E392</f>
        <v>0</v>
      </c>
      <c r="Q386" s="5">
        <f>VLOOKUP(CONCATENATE($F386," ",$G386),AllocFactorMatrix,(Q$4+1),FALSE)*$E392</f>
        <v>0</v>
      </c>
      <c r="R386" s="5">
        <f>VLOOKUP(CONCATENATE($F386," ",$G386),AllocFactorMatrix,(R$4+1),FALSE)*$E392</f>
        <v>0</v>
      </c>
      <c r="S386" s="5">
        <f t="shared" ref="S386:S392" si="205">SUBTOTAL(9,O386:R386)</f>
        <v>0</v>
      </c>
      <c r="T386" s="5">
        <f>VLOOKUP(CONCATENATE($F386," ",$G386),AllocFactorMatrix,(T$4+1),FALSE)*$E392</f>
        <v>0</v>
      </c>
      <c r="U386" s="5">
        <f>VLOOKUP(CONCATENATE($F386," ",$G386),AllocFactorMatrix,(U$4+1),FALSE)*$E392</f>
        <v>0</v>
      </c>
      <c r="V386" s="5">
        <f>VLOOKUP(CONCATENATE($F386," ",$G386),AllocFactorMatrix,(V$4+1),FALSE)*$E392</f>
        <v>0</v>
      </c>
      <c r="W386" s="5">
        <f>VLOOKUP(CONCATENATE($F386," ",$G386),AllocFactorMatrix,(W$4+1),FALSE)*$E392</f>
        <v>0</v>
      </c>
      <c r="X386" s="5">
        <f t="shared" ref="X386:X392" si="206">SUBTOTAL(9,T386:W386)</f>
        <v>0</v>
      </c>
      <c r="Y386" s="5">
        <f>VLOOKUP(CONCATENATE($F386," ",$G386),AllocFactorMatrix,(Y$4+1),FALSE)*$E392</f>
        <v>0</v>
      </c>
      <c r="Z386" s="5">
        <f>VLOOKUP(CONCATENATE($F386," ",$G386),AllocFactorMatrix,(Z$4+1),FALSE)*$E392</f>
        <v>0</v>
      </c>
      <c r="AA386" s="5">
        <f t="shared" si="204"/>
        <v>0</v>
      </c>
      <c r="AB386" s="5">
        <f>VLOOKUP(CONCATENATE($F386," ",$G386),AllocFactorMatrix,(AB$4+1),FALSE)*$E392</f>
        <v>0</v>
      </c>
      <c r="AC386" s="5">
        <f>VLOOKUP(CONCATENATE($F386," ",$G386),AllocFactorMatrix,(AC$4+1),FALSE)*$E392</f>
        <v>0</v>
      </c>
      <c r="AD386" s="5">
        <f>VLOOKUP(CONCATENATE($F386," ",$G386),AllocFactorMatrix,(AD$4+1),FALSE)*$E392</f>
        <v>0</v>
      </c>
    </row>
    <row r="387" spans="4:30" hidden="1" outlineLevel="1">
      <c r="E387" s="55"/>
      <c r="F387" s="52" t="str">
        <f>F392</f>
        <v>PROD_DEMAND</v>
      </c>
      <c r="G387" s="55" t="str">
        <f>$G$10</f>
        <v>SUBTRAN</v>
      </c>
      <c r="H387" s="4">
        <f t="shared" si="202"/>
        <v>0</v>
      </c>
      <c r="I387" s="5">
        <f>VLOOKUP(CONCATENATE($F387," ",$G387),AllocFactorMatrix,(I$4+1),FALSE)*$E392</f>
        <v>0</v>
      </c>
      <c r="J387" s="5">
        <f>VLOOKUP(CONCATENATE($F387," ",$G387),AllocFactorMatrix,(J$4+1),FALSE)*$E392</f>
        <v>0</v>
      </c>
      <c r="K387" s="5">
        <f>VLOOKUP(CONCATENATE($F387," ",$G387),AllocFactorMatrix,(K$4+1),FALSE)*$E392</f>
        <v>0</v>
      </c>
      <c r="L387" s="5">
        <f>VLOOKUP(CONCATENATE($F387," ",$G387),AllocFactorMatrix,(L$4+1),FALSE)*$E392</f>
        <v>0</v>
      </c>
      <c r="M387" s="5">
        <f>VLOOKUP(CONCATENATE($F387," ",$G387),AllocFactorMatrix,(M$4+1),FALSE)*$E392</f>
        <v>0</v>
      </c>
      <c r="N387" s="5">
        <f t="shared" si="203"/>
        <v>0</v>
      </c>
      <c r="O387" s="5">
        <f>VLOOKUP(CONCATENATE($F387," ",$G387),AllocFactorMatrix,(O$4+1),FALSE)*$E392</f>
        <v>0</v>
      </c>
      <c r="P387" s="5">
        <f>VLOOKUP(CONCATENATE($F387," ",$G387),AllocFactorMatrix,(P$4+1),FALSE)*$E392</f>
        <v>0</v>
      </c>
      <c r="Q387" s="5">
        <f>VLOOKUP(CONCATENATE($F387," ",$G387),AllocFactorMatrix,(Q$4+1),FALSE)*$E392</f>
        <v>0</v>
      </c>
      <c r="R387" s="5">
        <f>VLOOKUP(CONCATENATE($F387," ",$G387),AllocFactorMatrix,(R$4+1),FALSE)*$E392</f>
        <v>0</v>
      </c>
      <c r="S387" s="5">
        <f t="shared" si="205"/>
        <v>0</v>
      </c>
      <c r="T387" s="5">
        <f>VLOOKUP(CONCATENATE($F387," ",$G387),AllocFactorMatrix,(T$4+1),FALSE)*$E392</f>
        <v>0</v>
      </c>
      <c r="U387" s="5">
        <f>VLOOKUP(CONCATENATE($F387," ",$G387),AllocFactorMatrix,(U$4+1),FALSE)*$E392</f>
        <v>0</v>
      </c>
      <c r="V387" s="5">
        <f>VLOOKUP(CONCATENATE($F387," ",$G387),AllocFactorMatrix,(V$4+1),FALSE)*$E392</f>
        <v>0</v>
      </c>
      <c r="W387" s="5">
        <f>VLOOKUP(CONCATENATE($F387," ",$G387),AllocFactorMatrix,(W$4+1),FALSE)*$E392</f>
        <v>0</v>
      </c>
      <c r="X387" s="5">
        <f t="shared" si="206"/>
        <v>0</v>
      </c>
      <c r="Y387" s="5">
        <f>VLOOKUP(CONCATENATE($F387," ",$G387),AllocFactorMatrix,(Y$4+1),FALSE)*$E392</f>
        <v>0</v>
      </c>
      <c r="Z387" s="5">
        <f>VLOOKUP(CONCATENATE($F387," ",$G387),AllocFactorMatrix,(Z$4+1),FALSE)*$E392</f>
        <v>0</v>
      </c>
      <c r="AA387" s="5">
        <f t="shared" si="204"/>
        <v>0</v>
      </c>
      <c r="AB387" s="5">
        <f>VLOOKUP(CONCATENATE($F387," ",$G387),AllocFactorMatrix,(AB$4+1),FALSE)*$E392</f>
        <v>0</v>
      </c>
      <c r="AC387" s="5">
        <f>VLOOKUP(CONCATENATE($F387," ",$G387),AllocFactorMatrix,(AC$4+1),FALSE)*$E392</f>
        <v>0</v>
      </c>
      <c r="AD387" s="5">
        <f>VLOOKUP(CONCATENATE($F387," ",$G387),AllocFactorMatrix,(AD$4+1),FALSE)*$E392</f>
        <v>0</v>
      </c>
    </row>
    <row r="388" spans="4:30" hidden="1" outlineLevel="1">
      <c r="E388" s="55"/>
      <c r="F388" s="52" t="str">
        <f>F392</f>
        <v>PROD_DEMAND</v>
      </c>
      <c r="G388" s="55" t="str">
        <f>$G$11</f>
        <v>DISTPRI</v>
      </c>
      <c r="H388" s="4">
        <f t="shared" si="202"/>
        <v>0</v>
      </c>
      <c r="I388" s="5">
        <f>VLOOKUP(CONCATENATE($F388," ",$G388),AllocFactorMatrix,(I$4+1),FALSE)*$E392</f>
        <v>0</v>
      </c>
      <c r="J388" s="5">
        <f>VLOOKUP(CONCATENATE($F388," ",$G388),AllocFactorMatrix,(J$4+1),FALSE)*$E392</f>
        <v>0</v>
      </c>
      <c r="K388" s="5">
        <f>VLOOKUP(CONCATENATE($F388," ",$G388),AllocFactorMatrix,(K$4+1),FALSE)*$E392</f>
        <v>0</v>
      </c>
      <c r="L388" s="5">
        <f>VLOOKUP(CONCATENATE($F388," ",$G388),AllocFactorMatrix,(L$4+1),FALSE)*$E392</f>
        <v>0</v>
      </c>
      <c r="M388" s="5">
        <f>VLOOKUP(CONCATENATE($F388," ",$G388),AllocFactorMatrix,(M$4+1),FALSE)*$E392</f>
        <v>0</v>
      </c>
      <c r="N388" s="5">
        <f t="shared" si="203"/>
        <v>0</v>
      </c>
      <c r="O388" s="5">
        <f>VLOOKUP(CONCATENATE($F388," ",$G388),AllocFactorMatrix,(O$4+1),FALSE)*$E392</f>
        <v>0</v>
      </c>
      <c r="P388" s="5">
        <f>VLOOKUP(CONCATENATE($F388," ",$G388),AllocFactorMatrix,(P$4+1),FALSE)*$E392</f>
        <v>0</v>
      </c>
      <c r="Q388" s="5">
        <f>VLOOKUP(CONCATENATE($F388," ",$G388),AllocFactorMatrix,(Q$4+1),FALSE)*$E392</f>
        <v>0</v>
      </c>
      <c r="R388" s="5">
        <f>VLOOKUP(CONCATENATE($F388," ",$G388),AllocFactorMatrix,(R$4+1),FALSE)*$E392</f>
        <v>0</v>
      </c>
      <c r="S388" s="5">
        <f t="shared" si="205"/>
        <v>0</v>
      </c>
      <c r="T388" s="5">
        <f>VLOOKUP(CONCATENATE($F388," ",$G388),AllocFactorMatrix,(T$4+1),FALSE)*$E392</f>
        <v>0</v>
      </c>
      <c r="U388" s="5">
        <f>VLOOKUP(CONCATENATE($F388," ",$G388),AllocFactorMatrix,(U$4+1),FALSE)*$E392</f>
        <v>0</v>
      </c>
      <c r="V388" s="5">
        <f>VLOOKUP(CONCATENATE($F388," ",$G388),AllocFactorMatrix,(V$4+1),FALSE)*$E392</f>
        <v>0</v>
      </c>
      <c r="W388" s="5">
        <f>VLOOKUP(CONCATENATE($F388," ",$G388),AllocFactorMatrix,(W$4+1),FALSE)*$E392</f>
        <v>0</v>
      </c>
      <c r="X388" s="5">
        <f t="shared" si="206"/>
        <v>0</v>
      </c>
      <c r="Y388" s="5">
        <f>VLOOKUP(CONCATENATE($F388," ",$G388),AllocFactorMatrix,(Y$4+1),FALSE)*$E392</f>
        <v>0</v>
      </c>
      <c r="Z388" s="5">
        <f>VLOOKUP(CONCATENATE($F388," ",$G388),AllocFactorMatrix,(Z$4+1),FALSE)*$E392</f>
        <v>0</v>
      </c>
      <c r="AA388" s="5">
        <f t="shared" si="204"/>
        <v>0</v>
      </c>
      <c r="AB388" s="5">
        <f>VLOOKUP(CONCATENATE($F388," ",$G388),AllocFactorMatrix,(AB$4+1),FALSE)*$E392</f>
        <v>0</v>
      </c>
      <c r="AC388" s="5">
        <f>VLOOKUP(CONCATENATE($F388," ",$G388),AllocFactorMatrix,(AC$4+1),FALSE)*$E392</f>
        <v>0</v>
      </c>
      <c r="AD388" s="5">
        <f>VLOOKUP(CONCATENATE($F388," ",$G388),AllocFactorMatrix,(AD$4+1),FALSE)*$E392</f>
        <v>0</v>
      </c>
    </row>
    <row r="389" spans="4:30" hidden="1" outlineLevel="1">
      <c r="E389" s="55"/>
      <c r="F389" s="52" t="str">
        <f>F392</f>
        <v>PROD_DEMAND</v>
      </c>
      <c r="G389" s="55" t="str">
        <f>$G$12</f>
        <v>DISTSEC</v>
      </c>
      <c r="H389" s="4">
        <f t="shared" si="202"/>
        <v>0</v>
      </c>
      <c r="I389" s="5">
        <f>VLOOKUP(CONCATENATE($F389," ",$G389),AllocFactorMatrix,(I$4+1),FALSE)*$E392</f>
        <v>0</v>
      </c>
      <c r="J389" s="5">
        <f>VLOOKUP(CONCATENATE($F389," ",$G389),AllocFactorMatrix,(J$4+1),FALSE)*$E392</f>
        <v>0</v>
      </c>
      <c r="K389" s="5">
        <f>VLOOKUP(CONCATENATE($F389," ",$G389),AllocFactorMatrix,(K$4+1),FALSE)*$E392</f>
        <v>0</v>
      </c>
      <c r="L389" s="5">
        <f>VLOOKUP(CONCATENATE($F389," ",$G389),AllocFactorMatrix,(L$4+1),FALSE)*$E392</f>
        <v>0</v>
      </c>
      <c r="M389" s="5">
        <f>VLOOKUP(CONCATENATE($F389," ",$G389),AllocFactorMatrix,(M$4+1),FALSE)*$E392</f>
        <v>0</v>
      </c>
      <c r="N389" s="5">
        <f t="shared" si="203"/>
        <v>0</v>
      </c>
      <c r="O389" s="5">
        <f>VLOOKUP(CONCATENATE($F389," ",$G389),AllocFactorMatrix,(O$4+1),FALSE)*$E392</f>
        <v>0</v>
      </c>
      <c r="P389" s="5">
        <f>VLOOKUP(CONCATENATE($F389," ",$G389),AllocFactorMatrix,(P$4+1),FALSE)*$E392</f>
        <v>0</v>
      </c>
      <c r="Q389" s="5">
        <f>VLOOKUP(CONCATENATE($F389," ",$G389),AllocFactorMatrix,(Q$4+1),FALSE)*$E392</f>
        <v>0</v>
      </c>
      <c r="R389" s="5">
        <f>VLOOKUP(CONCATENATE($F389," ",$G389),AllocFactorMatrix,(R$4+1),FALSE)*$E392</f>
        <v>0</v>
      </c>
      <c r="S389" s="5">
        <f t="shared" si="205"/>
        <v>0</v>
      </c>
      <c r="T389" s="5">
        <f>VLOOKUP(CONCATENATE($F389," ",$G389),AllocFactorMatrix,(T$4+1),FALSE)*$E392</f>
        <v>0</v>
      </c>
      <c r="U389" s="5">
        <f>VLOOKUP(CONCATENATE($F389," ",$G389),AllocFactorMatrix,(U$4+1),FALSE)*$E392</f>
        <v>0</v>
      </c>
      <c r="V389" s="5">
        <f>VLOOKUP(CONCATENATE($F389," ",$G389),AllocFactorMatrix,(V$4+1),FALSE)*$E392</f>
        <v>0</v>
      </c>
      <c r="W389" s="5">
        <f>VLOOKUP(CONCATENATE($F389," ",$G389),AllocFactorMatrix,(W$4+1),FALSE)*$E392</f>
        <v>0</v>
      </c>
      <c r="X389" s="5">
        <f t="shared" si="206"/>
        <v>0</v>
      </c>
      <c r="Y389" s="5">
        <f>VLOOKUP(CONCATENATE($F389," ",$G389),AllocFactorMatrix,(Y$4+1),FALSE)*$E392</f>
        <v>0</v>
      </c>
      <c r="Z389" s="5">
        <f>VLOOKUP(CONCATENATE($F389," ",$G389),AllocFactorMatrix,(Z$4+1),FALSE)*$E392</f>
        <v>0</v>
      </c>
      <c r="AA389" s="5">
        <f t="shared" si="204"/>
        <v>0</v>
      </c>
      <c r="AB389" s="5">
        <f>VLOOKUP(CONCATENATE($F389," ",$G389),AllocFactorMatrix,(AB$4+1),FALSE)*$E392</f>
        <v>0</v>
      </c>
      <c r="AC389" s="5">
        <f>VLOOKUP(CONCATENATE($F389," ",$G389),AllocFactorMatrix,(AC$4+1),FALSE)*$E392</f>
        <v>0</v>
      </c>
      <c r="AD389" s="5">
        <f>VLOOKUP(CONCATENATE($F389," ",$G389),AllocFactorMatrix,(AD$4+1),FALSE)*$E392</f>
        <v>0</v>
      </c>
    </row>
    <row r="390" spans="4:30" hidden="1" outlineLevel="1">
      <c r="E390" s="55"/>
      <c r="F390" s="52" t="str">
        <f>F392</f>
        <v>PROD_DEMAND</v>
      </c>
      <c r="G390" s="55" t="str">
        <f>$G$13</f>
        <v>ENERGY</v>
      </c>
      <c r="H390" s="4">
        <f t="shared" si="202"/>
        <v>0</v>
      </c>
      <c r="I390" s="5">
        <f>VLOOKUP(CONCATENATE($F390," ",$G390),AllocFactorMatrix,(I$4+1),FALSE)*$E392</f>
        <v>0</v>
      </c>
      <c r="J390" s="5">
        <f>VLOOKUP(CONCATENATE($F390," ",$G390),AllocFactorMatrix,(J$4+1),FALSE)*$E392</f>
        <v>0</v>
      </c>
      <c r="K390" s="5">
        <f>VLOOKUP(CONCATENATE($F390," ",$G390),AllocFactorMatrix,(K$4+1),FALSE)*$E392</f>
        <v>0</v>
      </c>
      <c r="L390" s="5">
        <f>VLOOKUP(CONCATENATE($F390," ",$G390),AllocFactorMatrix,(L$4+1),FALSE)*$E392</f>
        <v>0</v>
      </c>
      <c r="M390" s="5">
        <f>VLOOKUP(CONCATENATE($F390," ",$G390),AllocFactorMatrix,(M$4+1),FALSE)*$E392</f>
        <v>0</v>
      </c>
      <c r="N390" s="5">
        <f t="shared" si="203"/>
        <v>0</v>
      </c>
      <c r="O390" s="5">
        <f>VLOOKUP(CONCATENATE($F390," ",$G390),AllocFactorMatrix,(O$4+1),FALSE)*$E392</f>
        <v>0</v>
      </c>
      <c r="P390" s="5">
        <f>VLOOKUP(CONCATENATE($F390," ",$G390),AllocFactorMatrix,(P$4+1),FALSE)*$E392</f>
        <v>0</v>
      </c>
      <c r="Q390" s="5">
        <f>VLOOKUP(CONCATENATE($F390," ",$G390),AllocFactorMatrix,(Q$4+1),FALSE)*$E392</f>
        <v>0</v>
      </c>
      <c r="R390" s="5">
        <f>VLOOKUP(CONCATENATE($F390," ",$G390),AllocFactorMatrix,(R$4+1),FALSE)*$E392</f>
        <v>0</v>
      </c>
      <c r="S390" s="5">
        <f t="shared" si="205"/>
        <v>0</v>
      </c>
      <c r="T390" s="5">
        <f>VLOOKUP(CONCATENATE($F390," ",$G390),AllocFactorMatrix,(T$4+1),FALSE)*$E392</f>
        <v>0</v>
      </c>
      <c r="U390" s="5">
        <f>VLOOKUP(CONCATENATE($F390," ",$G390),AllocFactorMatrix,(U$4+1),FALSE)*$E392</f>
        <v>0</v>
      </c>
      <c r="V390" s="5">
        <f>VLOOKUP(CONCATENATE($F390," ",$G390),AllocFactorMatrix,(V$4+1),FALSE)*$E392</f>
        <v>0</v>
      </c>
      <c r="W390" s="5">
        <f>VLOOKUP(CONCATENATE($F390," ",$G390),AllocFactorMatrix,(W$4+1),FALSE)*$E392</f>
        <v>0</v>
      </c>
      <c r="X390" s="5">
        <f t="shared" si="206"/>
        <v>0</v>
      </c>
      <c r="Y390" s="5">
        <f>VLOOKUP(CONCATENATE($F390," ",$G390),AllocFactorMatrix,(Y$4+1),FALSE)*$E392</f>
        <v>0</v>
      </c>
      <c r="Z390" s="5">
        <f>VLOOKUP(CONCATENATE($F390," ",$G390),AllocFactorMatrix,(Z$4+1),FALSE)*$E392</f>
        <v>0</v>
      </c>
      <c r="AA390" s="5">
        <f t="shared" si="204"/>
        <v>0</v>
      </c>
      <c r="AB390" s="5">
        <f>VLOOKUP(CONCATENATE($F390," ",$G390),AllocFactorMatrix,(AB$4+1),FALSE)*$E392</f>
        <v>0</v>
      </c>
      <c r="AC390" s="5">
        <f>VLOOKUP(CONCATENATE($F390," ",$G390),AllocFactorMatrix,(AC$4+1),FALSE)*$E392</f>
        <v>0</v>
      </c>
      <c r="AD390" s="5">
        <f>VLOOKUP(CONCATENATE($F390," ",$G390),AllocFactorMatrix,(AD$4+1),FALSE)*$E392</f>
        <v>0</v>
      </c>
    </row>
    <row r="391" spans="4:30" hidden="1" outlineLevel="1">
      <c r="E391" s="55"/>
      <c r="F391" s="52" t="str">
        <f>F392</f>
        <v>PROD_DEMAND</v>
      </c>
      <c r="G391" s="55" t="str">
        <f>$G$14</f>
        <v>CUSTOMER</v>
      </c>
      <c r="H391" s="4">
        <f t="shared" si="202"/>
        <v>0</v>
      </c>
      <c r="I391" s="5">
        <f>VLOOKUP(CONCATENATE($F391," ",$G391),AllocFactorMatrix,(I$4+1),FALSE)*$E392</f>
        <v>0</v>
      </c>
      <c r="J391" s="5">
        <f>VLOOKUP(CONCATENATE($F391," ",$G391),AllocFactorMatrix,(J$4+1),FALSE)*$E392</f>
        <v>0</v>
      </c>
      <c r="K391" s="5">
        <f>VLOOKUP(CONCATENATE($F391," ",$G391),AllocFactorMatrix,(K$4+1),FALSE)*$E392</f>
        <v>0</v>
      </c>
      <c r="L391" s="5">
        <f>VLOOKUP(CONCATENATE($F391," ",$G391),AllocFactorMatrix,(L$4+1),FALSE)*$E392</f>
        <v>0</v>
      </c>
      <c r="M391" s="5">
        <f>VLOOKUP(CONCATENATE($F391," ",$G391),AllocFactorMatrix,(M$4+1),FALSE)*$E392</f>
        <v>0</v>
      </c>
      <c r="N391" s="5">
        <f t="shared" si="203"/>
        <v>0</v>
      </c>
      <c r="O391" s="5">
        <f>VLOOKUP(CONCATENATE($F391," ",$G391),AllocFactorMatrix,(O$4+1),FALSE)*$E392</f>
        <v>0</v>
      </c>
      <c r="P391" s="5">
        <f>VLOOKUP(CONCATENATE($F391," ",$G391),AllocFactorMatrix,(P$4+1),FALSE)*$E392</f>
        <v>0</v>
      </c>
      <c r="Q391" s="5">
        <f>VLOOKUP(CONCATENATE($F391," ",$G391),AllocFactorMatrix,(Q$4+1),FALSE)*$E392</f>
        <v>0</v>
      </c>
      <c r="R391" s="5">
        <f>VLOOKUP(CONCATENATE($F391," ",$G391),AllocFactorMatrix,(R$4+1),FALSE)*$E392</f>
        <v>0</v>
      </c>
      <c r="S391" s="5">
        <f t="shared" si="205"/>
        <v>0</v>
      </c>
      <c r="T391" s="5">
        <f>VLOOKUP(CONCATENATE($F391," ",$G391),AllocFactorMatrix,(T$4+1),FALSE)*$E392</f>
        <v>0</v>
      </c>
      <c r="U391" s="5">
        <f>VLOOKUP(CONCATENATE($F391," ",$G391),AllocFactorMatrix,(U$4+1),FALSE)*$E392</f>
        <v>0</v>
      </c>
      <c r="V391" s="5">
        <f>VLOOKUP(CONCATENATE($F391," ",$G391),AllocFactorMatrix,(V$4+1),FALSE)*$E392</f>
        <v>0</v>
      </c>
      <c r="W391" s="5">
        <f>VLOOKUP(CONCATENATE($F391," ",$G391),AllocFactorMatrix,(W$4+1),FALSE)*$E392</f>
        <v>0</v>
      </c>
      <c r="X391" s="5">
        <f t="shared" si="206"/>
        <v>0</v>
      </c>
      <c r="Y391" s="5">
        <f>VLOOKUP(CONCATENATE($F391," ",$G391),AllocFactorMatrix,(Y$4+1),FALSE)*$E392</f>
        <v>0</v>
      </c>
      <c r="Z391" s="5">
        <f>VLOOKUP(CONCATENATE($F391," ",$G391),AllocFactorMatrix,(Z$4+1),FALSE)*$E392</f>
        <v>0</v>
      </c>
      <c r="AA391" s="5">
        <f t="shared" si="204"/>
        <v>0</v>
      </c>
      <c r="AB391" s="5">
        <f>VLOOKUP(CONCATENATE($F391," ",$G391),AllocFactorMatrix,(AB$4+1),FALSE)*$E392</f>
        <v>0</v>
      </c>
      <c r="AC391" s="5">
        <f>VLOOKUP(CONCATENATE($F391," ",$G391),AllocFactorMatrix,(AC$4+1),FALSE)*$E392</f>
        <v>0</v>
      </c>
      <c r="AD391" s="5">
        <f>VLOOKUP(CONCATENATE($F391," ",$G391),AllocFactorMatrix,(AD$4+1),FALSE)*$E392</f>
        <v>0</v>
      </c>
    </row>
    <row r="392" spans="4:30" collapsed="1">
      <c r="D392" s="1" t="str">
        <f>+D1864</f>
        <v>Adj 6 - Big Sandy Unit 1 Operation Rider Deferrals - Demand</v>
      </c>
      <c r="E392" s="61">
        <f>+ROUND(E1864/8,0)</f>
        <v>-329914</v>
      </c>
      <c r="F392" s="36" t="str">
        <f>+F1864</f>
        <v>PROD_DEMAND</v>
      </c>
      <c r="G392" s="55" t="str">
        <f>$G$15</f>
        <v>TOTAL</v>
      </c>
      <c r="H392" s="4">
        <f t="shared" si="202"/>
        <v>-329913.99999999994</v>
      </c>
      <c r="I392" s="5">
        <f>VLOOKUP(CONCATENATE($F392," ",$G392),AllocFactorMatrix,(I$4+1),FALSE)*$E392</f>
        <v>-183170.3929445653</v>
      </c>
      <c r="J392" s="5">
        <f>VLOOKUP(CONCATENATE($F392," ",$G392),AllocFactorMatrix,(J$4+1),FALSE)*$E392</f>
        <v>-8428.5629054446672</v>
      </c>
      <c r="K392" s="5">
        <f>VLOOKUP(CONCATENATE($F392," ",$G392),AllocFactorMatrix,(K$4+1),FALSE)*$E392</f>
        <v>-27766.106288001498</v>
      </c>
      <c r="L392" s="5">
        <f>VLOOKUP(CONCATENATE($F392," ",$G392),AllocFactorMatrix,(L$4+1),FALSE)*$E392</f>
        <v>-693.78635537179241</v>
      </c>
      <c r="M392" s="5">
        <f>VLOOKUP(CONCATENATE($F392," ",$G392),AllocFactorMatrix,(M$4+1),FALSE)*$E392</f>
        <v>-89.310938317253175</v>
      </c>
      <c r="N392" s="5">
        <f t="shared" si="203"/>
        <v>-28549.203581690541</v>
      </c>
      <c r="O392" s="5">
        <f>VLOOKUP(CONCATENATE($F392," ",$G392),AllocFactorMatrix,(O$4+1),FALSE)*$E392</f>
        <v>-21122.052356996148</v>
      </c>
      <c r="P392" s="5">
        <f>VLOOKUP(CONCATENATE($F392," ",$G392),AllocFactorMatrix,(P$4+1),FALSE)*$E392</f>
        <v>-3823.1316109636005</v>
      </c>
      <c r="Q392" s="5">
        <f>VLOOKUP(CONCATENATE($F392," ",$G392),AllocFactorMatrix,(Q$4+1),FALSE)*$E392</f>
        <v>-1478.7603152102306</v>
      </c>
      <c r="R392" s="5">
        <f>VLOOKUP(CONCATENATE($F392," ",$G392),AllocFactorMatrix,(R$4+1),FALSE)*$E392</f>
        <v>-31.862440659937871</v>
      </c>
      <c r="S392" s="5">
        <f t="shared" si="205"/>
        <v>-26455.806723829915</v>
      </c>
      <c r="T392" s="5">
        <f>VLOOKUP(CONCATENATE($F392," ",$G392),AllocFactorMatrix,(T$4+1),FALSE)*$E392</f>
        <v>-670.70227683591258</v>
      </c>
      <c r="U392" s="5">
        <f>VLOOKUP(CONCATENATE($F392," ",$G392),AllocFactorMatrix,(U$4+1),FALSE)*$E392</f>
        <v>-10678.746187224378</v>
      </c>
      <c r="V392" s="5">
        <f>VLOOKUP(CONCATENATE($F392," ",$G392),AllocFactorMatrix,(V$4+1),FALSE)*$E392</f>
        <v>-57913.016809839632</v>
      </c>
      <c r="W392" s="5">
        <f>VLOOKUP(CONCATENATE($F392," ",$G392),AllocFactorMatrix,(W$4+1),FALSE)*$E392</f>
        <v>-7619.7694954994995</v>
      </c>
      <c r="X392" s="5">
        <f t="shared" si="206"/>
        <v>-76882.234769399423</v>
      </c>
      <c r="Y392" s="5">
        <f>VLOOKUP(CONCATENATE($F392," ",$G392),AllocFactorMatrix,(Y$4+1),FALSE)*$E392</f>
        <v>-6225.2828133666017</v>
      </c>
      <c r="Z392" s="5">
        <f>VLOOKUP(CONCATENATE($F392," ",$G392),AllocFactorMatrix,(Z$4+1),FALSE)*$E392</f>
        <v>-129.40297897817925</v>
      </c>
      <c r="AA392" s="5">
        <f t="shared" si="204"/>
        <v>-6354.6857923447806</v>
      </c>
      <c r="AB392" s="5">
        <f>VLOOKUP(CONCATENATE($F392," ",$G392),AllocFactorMatrix,(AB$4+1),FALSE)*$E392</f>
        <v>-73.113282725341222</v>
      </c>
      <c r="AC392" s="5">
        <f>VLOOKUP(CONCATENATE($F392," ",$G392),AllocFactorMatrix,(AC$4+1),FALSE)*$E392</f>
        <v>0</v>
      </c>
      <c r="AD392" s="5">
        <f>VLOOKUP(CONCATENATE($F392," ",$G392),AllocFactorMatrix,(AD$4+1),FALSE)*$E392</f>
        <v>0</v>
      </c>
    </row>
    <row r="393" spans="4:30" hidden="1" outlineLevel="1">
      <c r="D393" s="51"/>
      <c r="E393" s="58"/>
      <c r="F393" s="52" t="str">
        <f>F400</f>
        <v>PROD_ENERGY</v>
      </c>
      <c r="G393" s="55" t="str">
        <f>$G$8</f>
        <v>PRODUCTION</v>
      </c>
      <c r="H393" s="4">
        <f t="shared" ref="H393:H400" si="207">SUBTOTAL(9,I393:AD393)</f>
        <v>0</v>
      </c>
      <c r="I393" s="5">
        <f>VLOOKUP(CONCATENATE($F393," ",$G393),AllocFactorMatrix,(I$4+1),FALSE)*$E400</f>
        <v>0</v>
      </c>
      <c r="J393" s="5">
        <f>VLOOKUP(CONCATENATE($F393," ",$G393),AllocFactorMatrix,(J$4+1),FALSE)*$E400</f>
        <v>0</v>
      </c>
      <c r="K393" s="5">
        <f>VLOOKUP(CONCATENATE($F393," ",$G393),AllocFactorMatrix,(K$4+1),FALSE)*$E400</f>
        <v>0</v>
      </c>
      <c r="L393" s="5">
        <f>VLOOKUP(CONCATENATE($F393," ",$G393),AllocFactorMatrix,(L$4+1),FALSE)*$E400</f>
        <v>0</v>
      </c>
      <c r="M393" s="5">
        <f>VLOOKUP(CONCATENATE($F393," ",$G393),AllocFactorMatrix,(M$4+1),FALSE)*$E400</f>
        <v>0</v>
      </c>
      <c r="N393" s="5">
        <f t="shared" ref="N393:N400" si="208">SUBTOTAL(9,K393:M393)</f>
        <v>0</v>
      </c>
      <c r="O393" s="5">
        <f>VLOOKUP(CONCATENATE($F393," ",$G393),AllocFactorMatrix,(O$4+1),FALSE)*$E400</f>
        <v>0</v>
      </c>
      <c r="P393" s="5">
        <f>VLOOKUP(CONCATENATE($F393," ",$G393),AllocFactorMatrix,(P$4+1),FALSE)*$E400</f>
        <v>0</v>
      </c>
      <c r="Q393" s="5">
        <f>VLOOKUP(CONCATENATE($F393," ",$G393),AllocFactorMatrix,(Q$4+1),FALSE)*$E400</f>
        <v>0</v>
      </c>
      <c r="R393" s="5">
        <f>VLOOKUP(CONCATENATE($F393," ",$G393),AllocFactorMatrix,(R$4+1),FALSE)*$E400</f>
        <v>0</v>
      </c>
      <c r="S393" s="5">
        <f>SUBTOTAL(9,O393:R393)</f>
        <v>0</v>
      </c>
      <c r="T393" s="5">
        <f>VLOOKUP(CONCATENATE($F393," ",$G393),AllocFactorMatrix,(T$4+1),FALSE)*$E400</f>
        <v>0</v>
      </c>
      <c r="U393" s="5">
        <f>VLOOKUP(CONCATENATE($F393," ",$G393),AllocFactorMatrix,(U$4+1),FALSE)*$E400</f>
        <v>0</v>
      </c>
      <c r="V393" s="5">
        <f>VLOOKUP(CONCATENATE($F393," ",$G393),AllocFactorMatrix,(V$4+1),FALSE)*$E400</f>
        <v>0</v>
      </c>
      <c r="W393" s="5">
        <f>VLOOKUP(CONCATENATE($F393," ",$G393),AllocFactorMatrix,(W$4+1),FALSE)*$E400</f>
        <v>0</v>
      </c>
      <c r="X393" s="5">
        <f>SUBTOTAL(9,T393:W393)</f>
        <v>0</v>
      </c>
      <c r="Y393" s="5">
        <f>VLOOKUP(CONCATENATE($F393," ",$G393),AllocFactorMatrix,(Y$4+1),FALSE)*$E400</f>
        <v>0</v>
      </c>
      <c r="Z393" s="5">
        <f>VLOOKUP(CONCATENATE($F393," ",$G393),AllocFactorMatrix,(Z$4+1),FALSE)*$E400</f>
        <v>0</v>
      </c>
      <c r="AA393" s="5">
        <f t="shared" ref="AA393:AA400" si="209">SUBTOTAL(9,Y393:Z393)</f>
        <v>0</v>
      </c>
      <c r="AB393" s="5">
        <f>VLOOKUP(CONCATENATE($F393," ",$G393),AllocFactorMatrix,(AB$4+1),FALSE)*$E400</f>
        <v>0</v>
      </c>
      <c r="AC393" s="5">
        <f>VLOOKUP(CONCATENATE($F393," ",$G393),AllocFactorMatrix,(AC$4+1),FALSE)*$E400</f>
        <v>0</v>
      </c>
      <c r="AD393" s="5">
        <f>VLOOKUP(CONCATENATE($F393," ",$G393),AllocFactorMatrix,(AD$4+1),FALSE)*$E400</f>
        <v>0</v>
      </c>
    </row>
    <row r="394" spans="4:30" hidden="1" outlineLevel="1">
      <c r="D394" s="51"/>
      <c r="E394" s="58"/>
      <c r="F394" s="52" t="str">
        <f>F400</f>
        <v>PROD_ENERGY</v>
      </c>
      <c r="G394" s="55" t="str">
        <f>$G$9</f>
        <v>BULKTRAN</v>
      </c>
      <c r="H394" s="4">
        <f t="shared" si="207"/>
        <v>0</v>
      </c>
      <c r="I394" s="5">
        <f>VLOOKUP(CONCATENATE($F394," ",$G394),AllocFactorMatrix,(I$4+1),FALSE)*$E400</f>
        <v>0</v>
      </c>
      <c r="J394" s="5">
        <f>VLOOKUP(CONCATENATE($F394," ",$G394),AllocFactorMatrix,(J$4+1),FALSE)*$E400</f>
        <v>0</v>
      </c>
      <c r="K394" s="5">
        <f>VLOOKUP(CONCATENATE($F394," ",$G394),AllocFactorMatrix,(K$4+1),FALSE)*$E400</f>
        <v>0</v>
      </c>
      <c r="L394" s="5">
        <f>VLOOKUP(CONCATENATE($F394," ",$G394),AllocFactorMatrix,(L$4+1),FALSE)*$E400</f>
        <v>0</v>
      </c>
      <c r="M394" s="5">
        <f>VLOOKUP(CONCATENATE($F394," ",$G394),AllocFactorMatrix,(M$4+1),FALSE)*$E400</f>
        <v>0</v>
      </c>
      <c r="N394" s="5">
        <f t="shared" si="208"/>
        <v>0</v>
      </c>
      <c r="O394" s="5">
        <f>VLOOKUP(CONCATENATE($F394," ",$G394),AllocFactorMatrix,(O$4+1),FALSE)*$E400</f>
        <v>0</v>
      </c>
      <c r="P394" s="5">
        <f>VLOOKUP(CONCATENATE($F394," ",$G394),AllocFactorMatrix,(P$4+1),FALSE)*$E400</f>
        <v>0</v>
      </c>
      <c r="Q394" s="5">
        <f>VLOOKUP(CONCATENATE($F394," ",$G394),AllocFactorMatrix,(Q$4+1),FALSE)*$E400</f>
        <v>0</v>
      </c>
      <c r="R394" s="5">
        <f>VLOOKUP(CONCATENATE($F394," ",$G394),AllocFactorMatrix,(R$4+1),FALSE)*$E400</f>
        <v>0</v>
      </c>
      <c r="S394" s="5">
        <f t="shared" ref="S394:S400" si="210">SUBTOTAL(9,O394:R394)</f>
        <v>0</v>
      </c>
      <c r="T394" s="5">
        <f>VLOOKUP(CONCATENATE($F394," ",$G394),AllocFactorMatrix,(T$4+1),FALSE)*$E400</f>
        <v>0</v>
      </c>
      <c r="U394" s="5">
        <f>VLOOKUP(CONCATENATE($F394," ",$G394),AllocFactorMatrix,(U$4+1),FALSE)*$E400</f>
        <v>0</v>
      </c>
      <c r="V394" s="5">
        <f>VLOOKUP(CONCATENATE($F394," ",$G394),AllocFactorMatrix,(V$4+1),FALSE)*$E400</f>
        <v>0</v>
      </c>
      <c r="W394" s="5">
        <f>VLOOKUP(CONCATENATE($F394," ",$G394),AllocFactorMatrix,(W$4+1),FALSE)*$E400</f>
        <v>0</v>
      </c>
      <c r="X394" s="5">
        <f t="shared" ref="X394:X400" si="211">SUBTOTAL(9,T394:W394)</f>
        <v>0</v>
      </c>
      <c r="Y394" s="5">
        <f>VLOOKUP(CONCATENATE($F394," ",$G394),AllocFactorMatrix,(Y$4+1),FALSE)*$E400</f>
        <v>0</v>
      </c>
      <c r="Z394" s="5">
        <f>VLOOKUP(CONCATENATE($F394," ",$G394),AllocFactorMatrix,(Z$4+1),FALSE)*$E400</f>
        <v>0</v>
      </c>
      <c r="AA394" s="5">
        <f t="shared" si="209"/>
        <v>0</v>
      </c>
      <c r="AB394" s="5">
        <f>VLOOKUP(CONCATENATE($F394," ",$G394),AllocFactorMatrix,(AB$4+1),FALSE)*$E400</f>
        <v>0</v>
      </c>
      <c r="AC394" s="5">
        <f>VLOOKUP(CONCATENATE($F394," ",$G394),AllocFactorMatrix,(AC$4+1),FALSE)*$E400</f>
        <v>0</v>
      </c>
      <c r="AD394" s="5">
        <f>VLOOKUP(CONCATENATE($F394," ",$G394),AllocFactorMatrix,(AD$4+1),FALSE)*$E400</f>
        <v>0</v>
      </c>
    </row>
    <row r="395" spans="4:30" hidden="1" outlineLevel="1">
      <c r="D395" s="51"/>
      <c r="E395" s="58"/>
      <c r="F395" s="52" t="str">
        <f>F400</f>
        <v>PROD_ENERGY</v>
      </c>
      <c r="G395" s="55" t="str">
        <f>$G$10</f>
        <v>SUBTRAN</v>
      </c>
      <c r="H395" s="4">
        <f t="shared" si="207"/>
        <v>0</v>
      </c>
      <c r="I395" s="5">
        <f>VLOOKUP(CONCATENATE($F395," ",$G395),AllocFactorMatrix,(I$4+1),FALSE)*$E400</f>
        <v>0</v>
      </c>
      <c r="J395" s="5">
        <f>VLOOKUP(CONCATENATE($F395," ",$G395),AllocFactorMatrix,(J$4+1),FALSE)*$E400</f>
        <v>0</v>
      </c>
      <c r="K395" s="5">
        <f>VLOOKUP(CONCATENATE($F395," ",$G395),AllocFactorMatrix,(K$4+1),FALSE)*$E400</f>
        <v>0</v>
      </c>
      <c r="L395" s="5">
        <f>VLOOKUP(CONCATENATE($F395," ",$G395),AllocFactorMatrix,(L$4+1),FALSE)*$E400</f>
        <v>0</v>
      </c>
      <c r="M395" s="5">
        <f>VLOOKUP(CONCATENATE($F395," ",$G395),AllocFactorMatrix,(M$4+1),FALSE)*$E400</f>
        <v>0</v>
      </c>
      <c r="N395" s="5">
        <f t="shared" si="208"/>
        <v>0</v>
      </c>
      <c r="O395" s="5">
        <f>VLOOKUP(CONCATENATE($F395," ",$G395),AllocFactorMatrix,(O$4+1),FALSE)*$E400</f>
        <v>0</v>
      </c>
      <c r="P395" s="5">
        <f>VLOOKUP(CONCATENATE($F395," ",$G395),AllocFactorMatrix,(P$4+1),FALSE)*$E400</f>
        <v>0</v>
      </c>
      <c r="Q395" s="5">
        <f>VLOOKUP(CONCATENATE($F395," ",$G395),AllocFactorMatrix,(Q$4+1),FALSE)*$E400</f>
        <v>0</v>
      </c>
      <c r="R395" s="5">
        <f>VLOOKUP(CONCATENATE($F395," ",$G395),AllocFactorMatrix,(R$4+1),FALSE)*$E400</f>
        <v>0</v>
      </c>
      <c r="S395" s="5">
        <f t="shared" si="210"/>
        <v>0</v>
      </c>
      <c r="T395" s="5">
        <f>VLOOKUP(CONCATENATE($F395," ",$G395),AllocFactorMatrix,(T$4+1),FALSE)*$E400</f>
        <v>0</v>
      </c>
      <c r="U395" s="5">
        <f>VLOOKUP(CONCATENATE($F395," ",$G395),AllocFactorMatrix,(U$4+1),FALSE)*$E400</f>
        <v>0</v>
      </c>
      <c r="V395" s="5">
        <f>VLOOKUP(CONCATENATE($F395," ",$G395),AllocFactorMatrix,(V$4+1),FALSE)*$E400</f>
        <v>0</v>
      </c>
      <c r="W395" s="5">
        <f>VLOOKUP(CONCATENATE($F395," ",$G395),AllocFactorMatrix,(W$4+1),FALSE)*$E400</f>
        <v>0</v>
      </c>
      <c r="X395" s="5">
        <f t="shared" si="211"/>
        <v>0</v>
      </c>
      <c r="Y395" s="5">
        <f>VLOOKUP(CONCATENATE($F395," ",$G395),AllocFactorMatrix,(Y$4+1),FALSE)*$E400</f>
        <v>0</v>
      </c>
      <c r="Z395" s="5">
        <f>VLOOKUP(CONCATENATE($F395," ",$G395),AllocFactorMatrix,(Z$4+1),FALSE)*$E400</f>
        <v>0</v>
      </c>
      <c r="AA395" s="5">
        <f t="shared" si="209"/>
        <v>0</v>
      </c>
      <c r="AB395" s="5">
        <f>VLOOKUP(CONCATENATE($F395," ",$G395),AllocFactorMatrix,(AB$4+1),FALSE)*$E400</f>
        <v>0</v>
      </c>
      <c r="AC395" s="5">
        <f>VLOOKUP(CONCATENATE($F395," ",$G395),AllocFactorMatrix,(AC$4+1),FALSE)*$E400</f>
        <v>0</v>
      </c>
      <c r="AD395" s="5">
        <f>VLOOKUP(CONCATENATE($F395," ",$G395),AllocFactorMatrix,(AD$4+1),FALSE)*$E400</f>
        <v>0</v>
      </c>
    </row>
    <row r="396" spans="4:30" hidden="1" outlineLevel="1">
      <c r="D396" s="51"/>
      <c r="E396" s="58"/>
      <c r="F396" s="52" t="str">
        <f>F400</f>
        <v>PROD_ENERGY</v>
      </c>
      <c r="G396" s="55" t="str">
        <f>$G$11</f>
        <v>DISTPRI</v>
      </c>
      <c r="H396" s="4">
        <f t="shared" si="207"/>
        <v>0</v>
      </c>
      <c r="I396" s="5">
        <f>VLOOKUP(CONCATENATE($F396," ",$G396),AllocFactorMatrix,(I$4+1),FALSE)*$E400</f>
        <v>0</v>
      </c>
      <c r="J396" s="5">
        <f>VLOOKUP(CONCATENATE($F396," ",$G396),AllocFactorMatrix,(J$4+1),FALSE)*$E400</f>
        <v>0</v>
      </c>
      <c r="K396" s="5">
        <f>VLOOKUP(CONCATENATE($F396," ",$G396),AllocFactorMatrix,(K$4+1),FALSE)*$E400</f>
        <v>0</v>
      </c>
      <c r="L396" s="5">
        <f>VLOOKUP(CONCATENATE($F396," ",$G396),AllocFactorMatrix,(L$4+1),FALSE)*$E400</f>
        <v>0</v>
      </c>
      <c r="M396" s="5">
        <f>VLOOKUP(CONCATENATE($F396," ",$G396),AllocFactorMatrix,(M$4+1),FALSE)*$E400</f>
        <v>0</v>
      </c>
      <c r="N396" s="5">
        <f t="shared" si="208"/>
        <v>0</v>
      </c>
      <c r="O396" s="5">
        <f>VLOOKUP(CONCATENATE($F396," ",$G396),AllocFactorMatrix,(O$4+1),FALSE)*$E400</f>
        <v>0</v>
      </c>
      <c r="P396" s="5">
        <f>VLOOKUP(CONCATENATE($F396," ",$G396),AllocFactorMatrix,(P$4+1),FALSE)*$E400</f>
        <v>0</v>
      </c>
      <c r="Q396" s="5">
        <f>VLOOKUP(CONCATENATE($F396," ",$G396),AllocFactorMatrix,(Q$4+1),FALSE)*$E400</f>
        <v>0</v>
      </c>
      <c r="R396" s="5">
        <f>VLOOKUP(CONCATENATE($F396," ",$G396),AllocFactorMatrix,(R$4+1),FALSE)*$E400</f>
        <v>0</v>
      </c>
      <c r="S396" s="5">
        <f t="shared" si="210"/>
        <v>0</v>
      </c>
      <c r="T396" s="5">
        <f>VLOOKUP(CONCATENATE($F396," ",$G396),AllocFactorMatrix,(T$4+1),FALSE)*$E400</f>
        <v>0</v>
      </c>
      <c r="U396" s="5">
        <f>VLOOKUP(CONCATENATE($F396," ",$G396),AllocFactorMatrix,(U$4+1),FALSE)*$E400</f>
        <v>0</v>
      </c>
      <c r="V396" s="5">
        <f>VLOOKUP(CONCATENATE($F396," ",$G396),AllocFactorMatrix,(V$4+1),FALSE)*$E400</f>
        <v>0</v>
      </c>
      <c r="W396" s="5">
        <f>VLOOKUP(CONCATENATE($F396," ",$G396),AllocFactorMatrix,(W$4+1),FALSE)*$E400</f>
        <v>0</v>
      </c>
      <c r="X396" s="5">
        <f t="shared" si="211"/>
        <v>0</v>
      </c>
      <c r="Y396" s="5">
        <f>VLOOKUP(CONCATENATE($F396," ",$G396),AllocFactorMatrix,(Y$4+1),FALSE)*$E400</f>
        <v>0</v>
      </c>
      <c r="Z396" s="5">
        <f>VLOOKUP(CONCATENATE($F396," ",$G396),AllocFactorMatrix,(Z$4+1),FALSE)*$E400</f>
        <v>0</v>
      </c>
      <c r="AA396" s="5">
        <f t="shared" si="209"/>
        <v>0</v>
      </c>
      <c r="AB396" s="5">
        <f>VLOOKUP(CONCATENATE($F396," ",$G396),AllocFactorMatrix,(AB$4+1),FALSE)*$E400</f>
        <v>0</v>
      </c>
      <c r="AC396" s="5">
        <f>VLOOKUP(CONCATENATE($F396," ",$G396),AllocFactorMatrix,(AC$4+1),FALSE)*$E400</f>
        <v>0</v>
      </c>
      <c r="AD396" s="5">
        <f>VLOOKUP(CONCATENATE($F396," ",$G396),AllocFactorMatrix,(AD$4+1),FALSE)*$E400</f>
        <v>0</v>
      </c>
    </row>
    <row r="397" spans="4:30" hidden="1" outlineLevel="1">
      <c r="D397" s="51"/>
      <c r="E397" s="58"/>
      <c r="F397" s="52" t="str">
        <f>F400</f>
        <v>PROD_ENERGY</v>
      </c>
      <c r="G397" s="55" t="str">
        <f>$G$12</f>
        <v>DISTSEC</v>
      </c>
      <c r="H397" s="4">
        <f t="shared" si="207"/>
        <v>0</v>
      </c>
      <c r="I397" s="5">
        <f>VLOOKUP(CONCATENATE($F397," ",$G397),AllocFactorMatrix,(I$4+1),FALSE)*$E400</f>
        <v>0</v>
      </c>
      <c r="J397" s="5">
        <f>VLOOKUP(CONCATENATE($F397," ",$G397),AllocFactorMatrix,(J$4+1),FALSE)*$E400</f>
        <v>0</v>
      </c>
      <c r="K397" s="5">
        <f>VLOOKUP(CONCATENATE($F397," ",$G397),AllocFactorMatrix,(K$4+1),FALSE)*$E400</f>
        <v>0</v>
      </c>
      <c r="L397" s="5">
        <f>VLOOKUP(CONCATENATE($F397," ",$G397),AllocFactorMatrix,(L$4+1),FALSE)*$E400</f>
        <v>0</v>
      </c>
      <c r="M397" s="5">
        <f>VLOOKUP(CONCATENATE($F397," ",$G397),AllocFactorMatrix,(M$4+1),FALSE)*$E400</f>
        <v>0</v>
      </c>
      <c r="N397" s="5">
        <f t="shared" si="208"/>
        <v>0</v>
      </c>
      <c r="O397" s="5">
        <f>VLOOKUP(CONCATENATE($F397," ",$G397),AllocFactorMatrix,(O$4+1),FALSE)*$E400</f>
        <v>0</v>
      </c>
      <c r="P397" s="5">
        <f>VLOOKUP(CONCATENATE($F397," ",$G397),AllocFactorMatrix,(P$4+1),FALSE)*$E400</f>
        <v>0</v>
      </c>
      <c r="Q397" s="5">
        <f>VLOOKUP(CONCATENATE($F397," ",$G397),AllocFactorMatrix,(Q$4+1),FALSE)*$E400</f>
        <v>0</v>
      </c>
      <c r="R397" s="5">
        <f>VLOOKUP(CONCATENATE($F397," ",$G397),AllocFactorMatrix,(R$4+1),FALSE)*$E400</f>
        <v>0</v>
      </c>
      <c r="S397" s="5">
        <f t="shared" si="210"/>
        <v>0</v>
      </c>
      <c r="T397" s="5">
        <f>VLOOKUP(CONCATENATE($F397," ",$G397),AllocFactorMatrix,(T$4+1),FALSE)*$E400</f>
        <v>0</v>
      </c>
      <c r="U397" s="5">
        <f>VLOOKUP(CONCATENATE($F397," ",$G397),AllocFactorMatrix,(U$4+1),FALSE)*$E400</f>
        <v>0</v>
      </c>
      <c r="V397" s="5">
        <f>VLOOKUP(CONCATENATE($F397," ",$G397),AllocFactorMatrix,(V$4+1),FALSE)*$E400</f>
        <v>0</v>
      </c>
      <c r="W397" s="5">
        <f>VLOOKUP(CONCATENATE($F397," ",$G397),AllocFactorMatrix,(W$4+1),FALSE)*$E400</f>
        <v>0</v>
      </c>
      <c r="X397" s="5">
        <f t="shared" si="211"/>
        <v>0</v>
      </c>
      <c r="Y397" s="5">
        <f>VLOOKUP(CONCATENATE($F397," ",$G397),AllocFactorMatrix,(Y$4+1),FALSE)*$E400</f>
        <v>0</v>
      </c>
      <c r="Z397" s="5">
        <f>VLOOKUP(CONCATENATE($F397," ",$G397),AllocFactorMatrix,(Z$4+1),FALSE)*$E400</f>
        <v>0</v>
      </c>
      <c r="AA397" s="5">
        <f t="shared" si="209"/>
        <v>0</v>
      </c>
      <c r="AB397" s="5">
        <f>VLOOKUP(CONCATENATE($F397," ",$G397),AllocFactorMatrix,(AB$4+1),FALSE)*$E400</f>
        <v>0</v>
      </c>
      <c r="AC397" s="5">
        <f>VLOOKUP(CONCATENATE($F397," ",$G397),AllocFactorMatrix,(AC$4+1),FALSE)*$E400</f>
        <v>0</v>
      </c>
      <c r="AD397" s="5">
        <f>VLOOKUP(CONCATENATE($F397," ",$G397),AllocFactorMatrix,(AD$4+1),FALSE)*$E400</f>
        <v>0</v>
      </c>
    </row>
    <row r="398" spans="4:30" hidden="1" outlineLevel="1">
      <c r="D398" s="51"/>
      <c r="E398" s="58"/>
      <c r="F398" s="52" t="str">
        <f>F400</f>
        <v>PROD_ENERGY</v>
      </c>
      <c r="G398" s="55" t="str">
        <f>$G$13</f>
        <v>ENERGY</v>
      </c>
      <c r="H398" s="4">
        <f t="shared" si="207"/>
        <v>-297970.99999999988</v>
      </c>
      <c r="I398" s="5">
        <f>VLOOKUP(CONCATENATE($F398," ",$G398),AllocFactorMatrix,(I$4+1),FALSE)*$E400</f>
        <v>-111806.79085964392</v>
      </c>
      <c r="J398" s="5">
        <f>VLOOKUP(CONCATENATE($F398," ",$G398),AllocFactorMatrix,(J$4+1),FALSE)*$E400</f>
        <v>-7245.8025202369063</v>
      </c>
      <c r="K398" s="5">
        <f>VLOOKUP(CONCATENATE($F398," ",$G398),AllocFactorMatrix,(K$4+1),FALSE)*$E400</f>
        <v>-24310.452927421808</v>
      </c>
      <c r="L398" s="5">
        <f>VLOOKUP(CONCATENATE($F398," ",$G398),AllocFactorMatrix,(L$4+1),FALSE)*$E400</f>
        <v>-772.64138443586944</v>
      </c>
      <c r="M398" s="5">
        <f>VLOOKUP(CONCATENATE($F398," ",$G398),AllocFactorMatrix,(M$4+1),FALSE)*$E400</f>
        <v>-71.228503304973287</v>
      </c>
      <c r="N398" s="5">
        <f t="shared" si="208"/>
        <v>-25154.32281516265</v>
      </c>
      <c r="O398" s="5">
        <f>VLOOKUP(CONCATENATE($F398," ",$G398),AllocFactorMatrix,(O$4+1),FALSE)*$E400</f>
        <v>-22164.179143972124</v>
      </c>
      <c r="P398" s="5">
        <f>VLOOKUP(CONCATENATE($F398," ",$G398),AllocFactorMatrix,(P$4+1),FALSE)*$E400</f>
        <v>-4108.8123375641426</v>
      </c>
      <c r="Q398" s="5">
        <f>VLOOKUP(CONCATENATE($F398," ",$G398),AllocFactorMatrix,(Q$4+1),FALSE)*$E400</f>
        <v>-1866.9391573289959</v>
      </c>
      <c r="R398" s="5">
        <f>VLOOKUP(CONCATENATE($F398," ",$G398),AllocFactorMatrix,(R$4+1),FALSE)*$E400</f>
        <v>-86.503016909509455</v>
      </c>
      <c r="S398" s="5">
        <f t="shared" si="210"/>
        <v>-28226.43365577477</v>
      </c>
      <c r="T398" s="5">
        <f>VLOOKUP(CONCATENATE($F398," ",$G398),AllocFactorMatrix,(T$4+1),FALSE)*$E400</f>
        <v>-849.37334583243307</v>
      </c>
      <c r="U398" s="5">
        <f>VLOOKUP(CONCATENATE($F398," ",$G398),AllocFactorMatrix,(U$4+1),FALSE)*$E400</f>
        <v>-14913.723523924382</v>
      </c>
      <c r="V398" s="5">
        <f>VLOOKUP(CONCATENATE($F398," ",$G398),AllocFactorMatrix,(V$4+1),FALSE)*$E400</f>
        <v>-84673.930306043359</v>
      </c>
      <c r="W398" s="5">
        <f>VLOOKUP(CONCATENATE($F398," ",$G398),AllocFactorMatrix,(W$4+1),FALSE)*$E400</f>
        <v>-16064.626343836655</v>
      </c>
      <c r="X398" s="5">
        <f t="shared" si="211"/>
        <v>-116501.65351963683</v>
      </c>
      <c r="Y398" s="5">
        <f>VLOOKUP(CONCATENATE($F398," ",$G398),AllocFactorMatrix,(Y$4+1),FALSE)*$E400</f>
        <v>-6004.9442353619033</v>
      </c>
      <c r="Z398" s="5">
        <f>VLOOKUP(CONCATENATE($F398," ",$G398),AllocFactorMatrix,(Z$4+1),FALSE)*$E400</f>
        <v>-97.750919342941842</v>
      </c>
      <c r="AA398" s="5">
        <f t="shared" si="209"/>
        <v>-6102.6951547048448</v>
      </c>
      <c r="AB398" s="5">
        <f>VLOOKUP(CONCATENATE($F398," ",$G398),AllocFactorMatrix,(AB$4+1),FALSE)*$E400</f>
        <v>-109.0332874054355</v>
      </c>
      <c r="AC398" s="5">
        <f>VLOOKUP(CONCATENATE($F398," ",$G398),AllocFactorMatrix,(AC$4+1),FALSE)*$E400</f>
        <v>-2357.6988357108548</v>
      </c>
      <c r="AD398" s="5">
        <f>VLOOKUP(CONCATENATE($F398," ",$G398),AllocFactorMatrix,(AD$4+1),FALSE)*$E400</f>
        <v>-466.56935172373045</v>
      </c>
    </row>
    <row r="399" spans="4:30" hidden="1" outlineLevel="1">
      <c r="D399" s="51"/>
      <c r="E399" s="58"/>
      <c r="F399" s="52" t="str">
        <f>F400</f>
        <v>PROD_ENERGY</v>
      </c>
      <c r="G399" s="55" t="str">
        <f>$G$14</f>
        <v>CUSTOMER</v>
      </c>
      <c r="H399" s="4">
        <f t="shared" si="207"/>
        <v>0</v>
      </c>
      <c r="I399" s="5">
        <f>VLOOKUP(CONCATENATE($F399," ",$G399),AllocFactorMatrix,(I$4+1),FALSE)*$E400</f>
        <v>0</v>
      </c>
      <c r="J399" s="5">
        <f>VLOOKUP(CONCATENATE($F399," ",$G399),AllocFactorMatrix,(J$4+1),FALSE)*$E400</f>
        <v>0</v>
      </c>
      <c r="K399" s="5">
        <f>VLOOKUP(CONCATENATE($F399," ",$G399),AllocFactorMatrix,(K$4+1),FALSE)*$E400</f>
        <v>0</v>
      </c>
      <c r="L399" s="5">
        <f>VLOOKUP(CONCATENATE($F399," ",$G399),AllocFactorMatrix,(L$4+1),FALSE)*$E400</f>
        <v>0</v>
      </c>
      <c r="M399" s="5">
        <f>VLOOKUP(CONCATENATE($F399," ",$G399),AllocFactorMatrix,(M$4+1),FALSE)*$E400</f>
        <v>0</v>
      </c>
      <c r="N399" s="5">
        <f t="shared" si="208"/>
        <v>0</v>
      </c>
      <c r="O399" s="5">
        <f>VLOOKUP(CONCATENATE($F399," ",$G399),AllocFactorMatrix,(O$4+1),FALSE)*$E400</f>
        <v>0</v>
      </c>
      <c r="P399" s="5">
        <f>VLOOKUP(CONCATENATE($F399," ",$G399),AllocFactorMatrix,(P$4+1),FALSE)*$E400</f>
        <v>0</v>
      </c>
      <c r="Q399" s="5">
        <f>VLOOKUP(CONCATENATE($F399," ",$G399),AllocFactorMatrix,(Q$4+1),FALSE)*$E400</f>
        <v>0</v>
      </c>
      <c r="R399" s="5">
        <f>VLOOKUP(CONCATENATE($F399," ",$G399),AllocFactorMatrix,(R$4+1),FALSE)*$E400</f>
        <v>0</v>
      </c>
      <c r="S399" s="5">
        <f t="shared" si="210"/>
        <v>0</v>
      </c>
      <c r="T399" s="5">
        <f>VLOOKUP(CONCATENATE($F399," ",$G399),AllocFactorMatrix,(T$4+1),FALSE)*$E400</f>
        <v>0</v>
      </c>
      <c r="U399" s="5">
        <f>VLOOKUP(CONCATENATE($F399," ",$G399),AllocFactorMatrix,(U$4+1),FALSE)*$E400</f>
        <v>0</v>
      </c>
      <c r="V399" s="5">
        <f>VLOOKUP(CONCATENATE($F399," ",$G399),AllocFactorMatrix,(V$4+1),FALSE)*$E400</f>
        <v>0</v>
      </c>
      <c r="W399" s="5">
        <f>VLOOKUP(CONCATENATE($F399," ",$G399),AllocFactorMatrix,(W$4+1),FALSE)*$E400</f>
        <v>0</v>
      </c>
      <c r="X399" s="5">
        <f t="shared" si="211"/>
        <v>0</v>
      </c>
      <c r="Y399" s="5">
        <f>VLOOKUP(CONCATENATE($F399," ",$G399),AllocFactorMatrix,(Y$4+1),FALSE)*$E400</f>
        <v>0</v>
      </c>
      <c r="Z399" s="5">
        <f>VLOOKUP(CONCATENATE($F399," ",$G399),AllocFactorMatrix,(Z$4+1),FALSE)*$E400</f>
        <v>0</v>
      </c>
      <c r="AA399" s="5">
        <f t="shared" si="209"/>
        <v>0</v>
      </c>
      <c r="AB399" s="5">
        <f>VLOOKUP(CONCATENATE($F399," ",$G399),AllocFactorMatrix,(AB$4+1),FALSE)*$E400</f>
        <v>0</v>
      </c>
      <c r="AC399" s="5">
        <f>VLOOKUP(CONCATENATE($F399," ",$G399),AllocFactorMatrix,(AC$4+1),FALSE)*$E400</f>
        <v>0</v>
      </c>
      <c r="AD399" s="5">
        <f>VLOOKUP(CONCATENATE($F399," ",$G399),AllocFactorMatrix,(AD$4+1),FALSE)*$E400</f>
        <v>0</v>
      </c>
    </row>
    <row r="400" spans="4:30" collapsed="1">
      <c r="D400" s="55" t="str">
        <f>+D1872</f>
        <v>Adj 6 - Big Sandy Unit 1 Operation Rider Deferrals - Energy</v>
      </c>
      <c r="E400" s="61">
        <f>+ROUND(E1872/8,0)</f>
        <v>-297971</v>
      </c>
      <c r="F400" s="97" t="s">
        <v>32</v>
      </c>
      <c r="G400" s="55" t="str">
        <f>$G$15</f>
        <v>TOTAL</v>
      </c>
      <c r="H400" s="4">
        <f t="shared" si="207"/>
        <v>-297970.99999999988</v>
      </c>
      <c r="I400" s="5">
        <f>VLOOKUP(CONCATENATE($F400," ",$G400),AllocFactorMatrix,(I$4+1),FALSE)*$E400</f>
        <v>-111806.79085964392</v>
      </c>
      <c r="J400" s="5">
        <f>VLOOKUP(CONCATENATE($F400," ",$G400),AllocFactorMatrix,(J$4+1),FALSE)*$E400</f>
        <v>-7245.8025202369063</v>
      </c>
      <c r="K400" s="5">
        <f>VLOOKUP(CONCATENATE($F400," ",$G400),AllocFactorMatrix,(K$4+1),FALSE)*$E400</f>
        <v>-24310.452927421808</v>
      </c>
      <c r="L400" s="5">
        <f>VLOOKUP(CONCATENATE($F400," ",$G400),AllocFactorMatrix,(L$4+1),FALSE)*$E400</f>
        <v>-772.64138443586944</v>
      </c>
      <c r="M400" s="5">
        <f>VLOOKUP(CONCATENATE($F400," ",$G400),AllocFactorMatrix,(M$4+1),FALSE)*$E400</f>
        <v>-71.228503304973287</v>
      </c>
      <c r="N400" s="5">
        <f t="shared" si="208"/>
        <v>-25154.32281516265</v>
      </c>
      <c r="O400" s="5">
        <f>VLOOKUP(CONCATENATE($F400," ",$G400),AllocFactorMatrix,(O$4+1),FALSE)*$E400</f>
        <v>-22164.179143972124</v>
      </c>
      <c r="P400" s="5">
        <f>VLOOKUP(CONCATENATE($F400," ",$G400),AllocFactorMatrix,(P$4+1),FALSE)*$E400</f>
        <v>-4108.8123375641426</v>
      </c>
      <c r="Q400" s="5">
        <f>VLOOKUP(CONCATENATE($F400," ",$G400),AllocFactorMatrix,(Q$4+1),FALSE)*$E400</f>
        <v>-1866.9391573289959</v>
      </c>
      <c r="R400" s="5">
        <f>VLOOKUP(CONCATENATE($F400," ",$G400),AllocFactorMatrix,(R$4+1),FALSE)*$E400</f>
        <v>-86.503016909509455</v>
      </c>
      <c r="S400" s="5">
        <f t="shared" si="210"/>
        <v>-28226.43365577477</v>
      </c>
      <c r="T400" s="5">
        <f>VLOOKUP(CONCATENATE($F400," ",$G400),AllocFactorMatrix,(T$4+1),FALSE)*$E400</f>
        <v>-849.37334583243307</v>
      </c>
      <c r="U400" s="5">
        <f>VLOOKUP(CONCATENATE($F400," ",$G400),AllocFactorMatrix,(U$4+1),FALSE)*$E400</f>
        <v>-14913.723523924382</v>
      </c>
      <c r="V400" s="5">
        <f>VLOOKUP(CONCATENATE($F400," ",$G400),AllocFactorMatrix,(V$4+1),FALSE)*$E400</f>
        <v>-84673.930306043359</v>
      </c>
      <c r="W400" s="5">
        <f>VLOOKUP(CONCATENATE($F400," ",$G400),AllocFactorMatrix,(W$4+1),FALSE)*$E400</f>
        <v>-16064.626343836655</v>
      </c>
      <c r="X400" s="5">
        <f t="shared" si="211"/>
        <v>-116501.65351963683</v>
      </c>
      <c r="Y400" s="5">
        <f>VLOOKUP(CONCATENATE($F400," ",$G400),AllocFactorMatrix,(Y$4+1),FALSE)*$E400</f>
        <v>-6004.9442353619033</v>
      </c>
      <c r="Z400" s="5">
        <f>VLOOKUP(CONCATENATE($F400," ",$G400),AllocFactorMatrix,(Z$4+1),FALSE)*$E400</f>
        <v>-97.750919342941842</v>
      </c>
      <c r="AA400" s="5">
        <f t="shared" si="209"/>
        <v>-6102.6951547048448</v>
      </c>
      <c r="AB400" s="5">
        <f>VLOOKUP(CONCATENATE($F400," ",$G400),AllocFactorMatrix,(AB$4+1),FALSE)*$E400</f>
        <v>-109.0332874054355</v>
      </c>
      <c r="AC400" s="5">
        <f>VLOOKUP(CONCATENATE($F400," ",$G400),AllocFactorMatrix,(AC$4+1),FALSE)*$E400</f>
        <v>-2357.6988357108548</v>
      </c>
      <c r="AD400" s="5">
        <f>VLOOKUP(CONCATENATE($F400," ",$G400),AllocFactorMatrix,(AD$4+1),FALSE)*$E400</f>
        <v>-466.56935172373045</v>
      </c>
    </row>
    <row r="401" spans="4:30" hidden="1" outlineLevel="1">
      <c r="E401" s="55"/>
      <c r="F401" s="52" t="str">
        <f>F408</f>
        <v>PROD_ENERGY</v>
      </c>
      <c r="G401" s="55" t="str">
        <f>$G$8</f>
        <v>PRODUCTION</v>
      </c>
      <c r="H401" s="4">
        <f t="shared" ref="H401:H408" si="212">SUBTOTAL(9,I401:AD401)</f>
        <v>0</v>
      </c>
      <c r="I401" s="5">
        <f>VLOOKUP(CONCATENATE($F401," ",$G401),AllocFactorMatrix,(I$4+1),FALSE)*$E408</f>
        <v>0</v>
      </c>
      <c r="J401" s="5">
        <f>VLOOKUP(CONCATENATE($F401," ",$G401),AllocFactorMatrix,(J$4+1),FALSE)*$E408</f>
        <v>0</v>
      </c>
      <c r="K401" s="5">
        <f>VLOOKUP(CONCATENATE($F401," ",$G401),AllocFactorMatrix,(K$4+1),FALSE)*$E408</f>
        <v>0</v>
      </c>
      <c r="L401" s="5">
        <f>VLOOKUP(CONCATENATE($F401," ",$G401),AllocFactorMatrix,(L$4+1),FALSE)*$E408</f>
        <v>0</v>
      </c>
      <c r="M401" s="5">
        <f>VLOOKUP(CONCATENATE($F401," ",$G401),AllocFactorMatrix,(M$4+1),FALSE)*$E408</f>
        <v>0</v>
      </c>
      <c r="N401" s="5">
        <f t="shared" ref="N401:N408" si="213">SUBTOTAL(9,K401:M401)</f>
        <v>0</v>
      </c>
      <c r="O401" s="5">
        <f>VLOOKUP(CONCATENATE($F401," ",$G401),AllocFactorMatrix,(O$4+1),FALSE)*$E408</f>
        <v>0</v>
      </c>
      <c r="P401" s="5">
        <f>VLOOKUP(CONCATENATE($F401," ",$G401),AllocFactorMatrix,(P$4+1),FALSE)*$E408</f>
        <v>0</v>
      </c>
      <c r="Q401" s="5">
        <f>VLOOKUP(CONCATENATE($F401," ",$G401),AllocFactorMatrix,(Q$4+1),FALSE)*$E408</f>
        <v>0</v>
      </c>
      <c r="R401" s="5">
        <f>VLOOKUP(CONCATENATE($F401," ",$G401),AllocFactorMatrix,(R$4+1),FALSE)*$E408</f>
        <v>0</v>
      </c>
      <c r="S401" s="5">
        <f>SUBTOTAL(9,O401:R401)</f>
        <v>0</v>
      </c>
      <c r="T401" s="5">
        <f>VLOOKUP(CONCATENATE($F401," ",$G401),AllocFactorMatrix,(T$4+1),FALSE)*$E408</f>
        <v>0</v>
      </c>
      <c r="U401" s="5">
        <f>VLOOKUP(CONCATENATE($F401," ",$G401),AllocFactorMatrix,(U$4+1),FALSE)*$E408</f>
        <v>0</v>
      </c>
      <c r="V401" s="5">
        <f>VLOOKUP(CONCATENATE($F401," ",$G401),AllocFactorMatrix,(V$4+1),FALSE)*$E408</f>
        <v>0</v>
      </c>
      <c r="W401" s="5">
        <f>VLOOKUP(CONCATENATE($F401," ",$G401),AllocFactorMatrix,(W$4+1),FALSE)*$E408</f>
        <v>0</v>
      </c>
      <c r="X401" s="5">
        <f>SUBTOTAL(9,T401:W401)</f>
        <v>0</v>
      </c>
      <c r="Y401" s="5">
        <f>VLOOKUP(CONCATENATE($F401," ",$G401),AllocFactorMatrix,(Y$4+1),FALSE)*$E408</f>
        <v>0</v>
      </c>
      <c r="Z401" s="5">
        <f>VLOOKUP(CONCATENATE($F401," ",$G401),AllocFactorMatrix,(Z$4+1),FALSE)*$E408</f>
        <v>0</v>
      </c>
      <c r="AA401" s="5">
        <f t="shared" ref="AA401:AA432" si="214">SUBTOTAL(9,Y401:Z401)</f>
        <v>0</v>
      </c>
      <c r="AB401" s="5">
        <f>VLOOKUP(CONCATENATE($F401," ",$G401),AllocFactorMatrix,(AB$4+1),FALSE)*$E408</f>
        <v>0</v>
      </c>
      <c r="AC401" s="5">
        <f>VLOOKUP(CONCATENATE($F401," ",$G401),AllocFactorMatrix,(AC$4+1),FALSE)*$E408</f>
        <v>0</v>
      </c>
      <c r="AD401" s="5">
        <f>VLOOKUP(CONCATENATE($F401," ",$G401),AllocFactorMatrix,(AD$4+1),FALSE)*$E408</f>
        <v>0</v>
      </c>
    </row>
    <row r="402" spans="4:30" hidden="1" outlineLevel="1">
      <c r="E402" s="55"/>
      <c r="F402" s="52" t="str">
        <f>F408</f>
        <v>PROD_ENERGY</v>
      </c>
      <c r="G402" s="55" t="str">
        <f>$G$9</f>
        <v>BULKTRAN</v>
      </c>
      <c r="H402" s="4">
        <f t="shared" si="212"/>
        <v>0</v>
      </c>
      <c r="I402" s="5">
        <f>VLOOKUP(CONCATENATE($F402," ",$G402),AllocFactorMatrix,(I$4+1),FALSE)*$E408</f>
        <v>0</v>
      </c>
      <c r="J402" s="5">
        <f>VLOOKUP(CONCATENATE($F402," ",$G402),AllocFactorMatrix,(J$4+1),FALSE)*$E408</f>
        <v>0</v>
      </c>
      <c r="K402" s="5">
        <f>VLOOKUP(CONCATENATE($F402," ",$G402),AllocFactorMatrix,(K$4+1),FALSE)*$E408</f>
        <v>0</v>
      </c>
      <c r="L402" s="5">
        <f>VLOOKUP(CONCATENATE($F402," ",$G402),AllocFactorMatrix,(L$4+1),FALSE)*$E408</f>
        <v>0</v>
      </c>
      <c r="M402" s="5">
        <f>VLOOKUP(CONCATENATE($F402," ",$G402),AllocFactorMatrix,(M$4+1),FALSE)*$E408</f>
        <v>0</v>
      </c>
      <c r="N402" s="5">
        <f t="shared" si="213"/>
        <v>0</v>
      </c>
      <c r="O402" s="5">
        <f>VLOOKUP(CONCATENATE($F402," ",$G402),AllocFactorMatrix,(O$4+1),FALSE)*$E408</f>
        <v>0</v>
      </c>
      <c r="P402" s="5">
        <f>VLOOKUP(CONCATENATE($F402," ",$G402),AllocFactorMatrix,(P$4+1),FALSE)*$E408</f>
        <v>0</v>
      </c>
      <c r="Q402" s="5">
        <f>VLOOKUP(CONCATENATE($F402," ",$G402),AllocFactorMatrix,(Q$4+1),FALSE)*$E408</f>
        <v>0</v>
      </c>
      <c r="R402" s="5">
        <f>VLOOKUP(CONCATENATE($F402," ",$G402),AllocFactorMatrix,(R$4+1),FALSE)*$E408</f>
        <v>0</v>
      </c>
      <c r="S402" s="5">
        <f t="shared" ref="S402:S408" si="215">SUBTOTAL(9,O402:R402)</f>
        <v>0</v>
      </c>
      <c r="T402" s="5">
        <f>VLOOKUP(CONCATENATE($F402," ",$G402),AllocFactorMatrix,(T$4+1),FALSE)*$E408</f>
        <v>0</v>
      </c>
      <c r="U402" s="5">
        <f>VLOOKUP(CONCATENATE($F402," ",$G402),AllocFactorMatrix,(U$4+1),FALSE)*$E408</f>
        <v>0</v>
      </c>
      <c r="V402" s="5">
        <f>VLOOKUP(CONCATENATE($F402," ",$G402),AllocFactorMatrix,(V$4+1),FALSE)*$E408</f>
        <v>0</v>
      </c>
      <c r="W402" s="5">
        <f>VLOOKUP(CONCATENATE($F402," ",$G402),AllocFactorMatrix,(W$4+1),FALSE)*$E408</f>
        <v>0</v>
      </c>
      <c r="X402" s="5">
        <f t="shared" ref="X402:X408" si="216">SUBTOTAL(9,T402:W402)</f>
        <v>0</v>
      </c>
      <c r="Y402" s="5">
        <f>VLOOKUP(CONCATENATE($F402," ",$G402),AllocFactorMatrix,(Y$4+1),FALSE)*$E408</f>
        <v>0</v>
      </c>
      <c r="Z402" s="5">
        <f>VLOOKUP(CONCATENATE($F402," ",$G402),AllocFactorMatrix,(Z$4+1),FALSE)*$E408</f>
        <v>0</v>
      </c>
      <c r="AA402" s="5">
        <f t="shared" si="214"/>
        <v>0</v>
      </c>
      <c r="AB402" s="5">
        <f>VLOOKUP(CONCATENATE($F402," ",$G402),AllocFactorMatrix,(AB$4+1),FALSE)*$E408</f>
        <v>0</v>
      </c>
      <c r="AC402" s="5">
        <f>VLOOKUP(CONCATENATE($F402," ",$G402),AllocFactorMatrix,(AC$4+1),FALSE)*$E408</f>
        <v>0</v>
      </c>
      <c r="AD402" s="5">
        <f>VLOOKUP(CONCATENATE($F402," ",$G402),AllocFactorMatrix,(AD$4+1),FALSE)*$E408</f>
        <v>0</v>
      </c>
    </row>
    <row r="403" spans="4:30" hidden="1" outlineLevel="1">
      <c r="E403" s="55"/>
      <c r="F403" s="52" t="str">
        <f>F408</f>
        <v>PROD_ENERGY</v>
      </c>
      <c r="G403" s="55" t="str">
        <f>$G$10</f>
        <v>SUBTRAN</v>
      </c>
      <c r="H403" s="4">
        <f t="shared" si="212"/>
        <v>0</v>
      </c>
      <c r="I403" s="5">
        <f>VLOOKUP(CONCATENATE($F403," ",$G403),AllocFactorMatrix,(I$4+1),FALSE)*$E408</f>
        <v>0</v>
      </c>
      <c r="J403" s="5">
        <f>VLOOKUP(CONCATENATE($F403," ",$G403),AllocFactorMatrix,(J$4+1),FALSE)*$E408</f>
        <v>0</v>
      </c>
      <c r="K403" s="5">
        <f>VLOOKUP(CONCATENATE($F403," ",$G403),AllocFactorMatrix,(K$4+1),FALSE)*$E408</f>
        <v>0</v>
      </c>
      <c r="L403" s="5">
        <f>VLOOKUP(CONCATENATE($F403," ",$G403),AllocFactorMatrix,(L$4+1),FALSE)*$E408</f>
        <v>0</v>
      </c>
      <c r="M403" s="5">
        <f>VLOOKUP(CONCATENATE($F403," ",$G403),AllocFactorMatrix,(M$4+1),FALSE)*$E408</f>
        <v>0</v>
      </c>
      <c r="N403" s="5">
        <f t="shared" si="213"/>
        <v>0</v>
      </c>
      <c r="O403" s="5">
        <f>VLOOKUP(CONCATENATE($F403," ",$G403),AllocFactorMatrix,(O$4+1),FALSE)*$E408</f>
        <v>0</v>
      </c>
      <c r="P403" s="5">
        <f>VLOOKUP(CONCATENATE($F403," ",$G403),AllocFactorMatrix,(P$4+1),FALSE)*$E408</f>
        <v>0</v>
      </c>
      <c r="Q403" s="5">
        <f>VLOOKUP(CONCATENATE($F403," ",$G403),AllocFactorMatrix,(Q$4+1),FALSE)*$E408</f>
        <v>0</v>
      </c>
      <c r="R403" s="5">
        <f>VLOOKUP(CONCATENATE($F403," ",$G403),AllocFactorMatrix,(R$4+1),FALSE)*$E408</f>
        <v>0</v>
      </c>
      <c r="S403" s="5">
        <f t="shared" si="215"/>
        <v>0</v>
      </c>
      <c r="T403" s="5">
        <f>VLOOKUP(CONCATENATE($F403," ",$G403),AllocFactorMatrix,(T$4+1),FALSE)*$E408</f>
        <v>0</v>
      </c>
      <c r="U403" s="5">
        <f>VLOOKUP(CONCATENATE($F403," ",$G403),AllocFactorMatrix,(U$4+1),FALSE)*$E408</f>
        <v>0</v>
      </c>
      <c r="V403" s="5">
        <f>VLOOKUP(CONCATENATE($F403," ",$G403),AllocFactorMatrix,(V$4+1),FALSE)*$E408</f>
        <v>0</v>
      </c>
      <c r="W403" s="5">
        <f>VLOOKUP(CONCATENATE($F403," ",$G403),AllocFactorMatrix,(W$4+1),FALSE)*$E408</f>
        <v>0</v>
      </c>
      <c r="X403" s="5">
        <f t="shared" si="216"/>
        <v>0</v>
      </c>
      <c r="Y403" s="5">
        <f>VLOOKUP(CONCATENATE($F403," ",$G403),AllocFactorMatrix,(Y$4+1),FALSE)*$E408</f>
        <v>0</v>
      </c>
      <c r="Z403" s="5">
        <f>VLOOKUP(CONCATENATE($F403," ",$G403),AllocFactorMatrix,(Z$4+1),FALSE)*$E408</f>
        <v>0</v>
      </c>
      <c r="AA403" s="5">
        <f t="shared" si="214"/>
        <v>0</v>
      </c>
      <c r="AB403" s="5">
        <f>VLOOKUP(CONCATENATE($F403," ",$G403),AllocFactorMatrix,(AB$4+1),FALSE)*$E408</f>
        <v>0</v>
      </c>
      <c r="AC403" s="5">
        <f>VLOOKUP(CONCATENATE($F403," ",$G403),AllocFactorMatrix,(AC$4+1),FALSE)*$E408</f>
        <v>0</v>
      </c>
      <c r="AD403" s="5">
        <f>VLOOKUP(CONCATENATE($F403," ",$G403),AllocFactorMatrix,(AD$4+1),FALSE)*$E408</f>
        <v>0</v>
      </c>
    </row>
    <row r="404" spans="4:30" hidden="1" outlineLevel="1">
      <c r="E404" s="55"/>
      <c r="F404" s="52" t="str">
        <f>F408</f>
        <v>PROD_ENERGY</v>
      </c>
      <c r="G404" s="55" t="str">
        <f>$G$11</f>
        <v>DISTPRI</v>
      </c>
      <c r="H404" s="4">
        <f t="shared" si="212"/>
        <v>0</v>
      </c>
      <c r="I404" s="5">
        <f>VLOOKUP(CONCATENATE($F404," ",$G404),AllocFactorMatrix,(I$4+1),FALSE)*$E408</f>
        <v>0</v>
      </c>
      <c r="J404" s="5">
        <f>VLOOKUP(CONCATENATE($F404," ",$G404),AllocFactorMatrix,(J$4+1),FALSE)*$E408</f>
        <v>0</v>
      </c>
      <c r="K404" s="5">
        <f>VLOOKUP(CONCATENATE($F404," ",$G404),AllocFactorMatrix,(K$4+1),FALSE)*$E408</f>
        <v>0</v>
      </c>
      <c r="L404" s="5">
        <f>VLOOKUP(CONCATENATE($F404," ",$G404),AllocFactorMatrix,(L$4+1),FALSE)*$E408</f>
        <v>0</v>
      </c>
      <c r="M404" s="5">
        <f>VLOOKUP(CONCATENATE($F404," ",$G404),AllocFactorMatrix,(M$4+1),FALSE)*$E408</f>
        <v>0</v>
      </c>
      <c r="N404" s="5">
        <f t="shared" si="213"/>
        <v>0</v>
      </c>
      <c r="O404" s="5">
        <f>VLOOKUP(CONCATENATE($F404," ",$G404),AllocFactorMatrix,(O$4+1),FALSE)*$E408</f>
        <v>0</v>
      </c>
      <c r="P404" s="5">
        <f>VLOOKUP(CONCATENATE($F404," ",$G404),AllocFactorMatrix,(P$4+1),FALSE)*$E408</f>
        <v>0</v>
      </c>
      <c r="Q404" s="5">
        <f>VLOOKUP(CONCATENATE($F404," ",$G404),AllocFactorMatrix,(Q$4+1),FALSE)*$E408</f>
        <v>0</v>
      </c>
      <c r="R404" s="5">
        <f>VLOOKUP(CONCATENATE($F404," ",$G404),AllocFactorMatrix,(R$4+1),FALSE)*$E408</f>
        <v>0</v>
      </c>
      <c r="S404" s="5">
        <f t="shared" si="215"/>
        <v>0</v>
      </c>
      <c r="T404" s="5">
        <f>VLOOKUP(CONCATENATE($F404," ",$G404),AllocFactorMatrix,(T$4+1),FALSE)*$E408</f>
        <v>0</v>
      </c>
      <c r="U404" s="5">
        <f>VLOOKUP(CONCATENATE($F404," ",$G404),AllocFactorMatrix,(U$4+1),FALSE)*$E408</f>
        <v>0</v>
      </c>
      <c r="V404" s="5">
        <f>VLOOKUP(CONCATENATE($F404," ",$G404),AllocFactorMatrix,(V$4+1),FALSE)*$E408</f>
        <v>0</v>
      </c>
      <c r="W404" s="5">
        <f>VLOOKUP(CONCATENATE($F404," ",$G404),AllocFactorMatrix,(W$4+1),FALSE)*$E408</f>
        <v>0</v>
      </c>
      <c r="X404" s="5">
        <f t="shared" si="216"/>
        <v>0</v>
      </c>
      <c r="Y404" s="5">
        <f>VLOOKUP(CONCATENATE($F404," ",$G404),AllocFactorMatrix,(Y$4+1),FALSE)*$E408</f>
        <v>0</v>
      </c>
      <c r="Z404" s="5">
        <f>VLOOKUP(CONCATENATE($F404," ",$G404),AllocFactorMatrix,(Z$4+1),FALSE)*$E408</f>
        <v>0</v>
      </c>
      <c r="AA404" s="5">
        <f t="shared" si="214"/>
        <v>0</v>
      </c>
      <c r="AB404" s="5">
        <f>VLOOKUP(CONCATENATE($F404," ",$G404),AllocFactorMatrix,(AB$4+1),FALSE)*$E408</f>
        <v>0</v>
      </c>
      <c r="AC404" s="5">
        <f>VLOOKUP(CONCATENATE($F404," ",$G404),AllocFactorMatrix,(AC$4+1),FALSE)*$E408</f>
        <v>0</v>
      </c>
      <c r="AD404" s="5">
        <f>VLOOKUP(CONCATENATE($F404," ",$G404),AllocFactorMatrix,(AD$4+1),FALSE)*$E408</f>
        <v>0</v>
      </c>
    </row>
    <row r="405" spans="4:30" hidden="1" outlineLevel="1">
      <c r="E405" s="55"/>
      <c r="F405" s="52" t="str">
        <f>F408</f>
        <v>PROD_ENERGY</v>
      </c>
      <c r="G405" s="55" t="str">
        <f>$G$12</f>
        <v>DISTSEC</v>
      </c>
      <c r="H405" s="4">
        <f t="shared" si="212"/>
        <v>0</v>
      </c>
      <c r="I405" s="5">
        <f>VLOOKUP(CONCATENATE($F405," ",$G405),AllocFactorMatrix,(I$4+1),FALSE)*$E408</f>
        <v>0</v>
      </c>
      <c r="J405" s="5">
        <f>VLOOKUP(CONCATENATE($F405," ",$G405),AllocFactorMatrix,(J$4+1),FALSE)*$E408</f>
        <v>0</v>
      </c>
      <c r="K405" s="5">
        <f>VLOOKUP(CONCATENATE($F405," ",$G405),AllocFactorMatrix,(K$4+1),FALSE)*$E408</f>
        <v>0</v>
      </c>
      <c r="L405" s="5">
        <f>VLOOKUP(CONCATENATE($F405," ",$G405),AllocFactorMatrix,(L$4+1),FALSE)*$E408</f>
        <v>0</v>
      </c>
      <c r="M405" s="5">
        <f>VLOOKUP(CONCATENATE($F405," ",$G405),AllocFactorMatrix,(M$4+1),FALSE)*$E408</f>
        <v>0</v>
      </c>
      <c r="N405" s="5">
        <f t="shared" si="213"/>
        <v>0</v>
      </c>
      <c r="O405" s="5">
        <f>VLOOKUP(CONCATENATE($F405," ",$G405),AllocFactorMatrix,(O$4+1),FALSE)*$E408</f>
        <v>0</v>
      </c>
      <c r="P405" s="5">
        <f>VLOOKUP(CONCATENATE($F405," ",$G405),AllocFactorMatrix,(P$4+1),FALSE)*$E408</f>
        <v>0</v>
      </c>
      <c r="Q405" s="5">
        <f>VLOOKUP(CONCATENATE($F405," ",$G405),AllocFactorMatrix,(Q$4+1),FALSE)*$E408</f>
        <v>0</v>
      </c>
      <c r="R405" s="5">
        <f>VLOOKUP(CONCATENATE($F405," ",$G405),AllocFactorMatrix,(R$4+1),FALSE)*$E408</f>
        <v>0</v>
      </c>
      <c r="S405" s="5">
        <f t="shared" si="215"/>
        <v>0</v>
      </c>
      <c r="T405" s="5">
        <f>VLOOKUP(CONCATENATE($F405," ",$G405),AllocFactorMatrix,(T$4+1),FALSE)*$E408</f>
        <v>0</v>
      </c>
      <c r="U405" s="5">
        <f>VLOOKUP(CONCATENATE($F405," ",$G405),AllocFactorMatrix,(U$4+1),FALSE)*$E408</f>
        <v>0</v>
      </c>
      <c r="V405" s="5">
        <f>VLOOKUP(CONCATENATE($F405," ",$G405),AllocFactorMatrix,(V$4+1),FALSE)*$E408</f>
        <v>0</v>
      </c>
      <c r="W405" s="5">
        <f>VLOOKUP(CONCATENATE($F405," ",$G405),AllocFactorMatrix,(W$4+1),FALSE)*$E408</f>
        <v>0</v>
      </c>
      <c r="X405" s="5">
        <f t="shared" si="216"/>
        <v>0</v>
      </c>
      <c r="Y405" s="5">
        <f>VLOOKUP(CONCATENATE($F405," ",$G405),AllocFactorMatrix,(Y$4+1),FALSE)*$E408</f>
        <v>0</v>
      </c>
      <c r="Z405" s="5">
        <f>VLOOKUP(CONCATENATE($F405," ",$G405),AllocFactorMatrix,(Z$4+1),FALSE)*$E408</f>
        <v>0</v>
      </c>
      <c r="AA405" s="5">
        <f t="shared" si="214"/>
        <v>0</v>
      </c>
      <c r="AB405" s="5">
        <f>VLOOKUP(CONCATENATE($F405," ",$G405),AllocFactorMatrix,(AB$4+1),FALSE)*$E408</f>
        <v>0</v>
      </c>
      <c r="AC405" s="5">
        <f>VLOOKUP(CONCATENATE($F405," ",$G405),AllocFactorMatrix,(AC$4+1),FALSE)*$E408</f>
        <v>0</v>
      </c>
      <c r="AD405" s="5">
        <f>VLOOKUP(CONCATENATE($F405," ",$G405),AllocFactorMatrix,(AD$4+1),FALSE)*$E408</f>
        <v>0</v>
      </c>
    </row>
    <row r="406" spans="4:30" hidden="1" outlineLevel="1">
      <c r="E406" s="55"/>
      <c r="F406" s="52" t="str">
        <f>F408</f>
        <v>PROD_ENERGY</v>
      </c>
      <c r="G406" s="55" t="str">
        <f>$G$13</f>
        <v>ENERGY</v>
      </c>
      <c r="H406" s="4">
        <f t="shared" si="212"/>
        <v>276493</v>
      </c>
      <c r="I406" s="5">
        <f>VLOOKUP(CONCATENATE($F406," ",$G406),AllocFactorMatrix,(I$4+1),FALSE)*$E408</f>
        <v>103747.66344763593</v>
      </c>
      <c r="J406" s="5">
        <f>VLOOKUP(CONCATENATE($F406," ",$G406),AllocFactorMatrix,(J$4+1),FALSE)*$E408</f>
        <v>6723.5189875117476</v>
      </c>
      <c r="K406" s="5">
        <f>VLOOKUP(CONCATENATE($F406," ",$G406),AllocFactorMatrix,(K$4+1),FALSE)*$E408</f>
        <v>22558.135057645333</v>
      </c>
      <c r="L406" s="5">
        <f>VLOOKUP(CONCATENATE($F406," ",$G406),AllocFactorMatrix,(L$4+1),FALSE)*$E408</f>
        <v>716.94874436380337</v>
      </c>
      <c r="M406" s="5">
        <f>VLOOKUP(CONCATENATE($F406," ",$G406),AllocFactorMatrix,(M$4+1),FALSE)*$E408</f>
        <v>66.094292948984901</v>
      </c>
      <c r="N406" s="5">
        <f t="shared" si="213"/>
        <v>23341.178094958123</v>
      </c>
      <c r="O406" s="5">
        <f>VLOOKUP(CONCATENATE($F406," ",$G406),AllocFactorMatrix,(O$4+1),FALSE)*$E408</f>
        <v>20566.566491552145</v>
      </c>
      <c r="P406" s="5">
        <f>VLOOKUP(CONCATENATE($F406," ",$G406),AllocFactorMatrix,(P$4+1),FALSE)*$E408</f>
        <v>3812.6456925342482</v>
      </c>
      <c r="Q406" s="5">
        <f>VLOOKUP(CONCATENATE($F406," ",$G406),AllocFactorMatrix,(Q$4+1),FALSE)*$E408</f>
        <v>1732.368614487202</v>
      </c>
      <c r="R406" s="5">
        <f>VLOOKUP(CONCATENATE($F406," ",$G406),AllocFactorMatrix,(R$4+1),FALSE)*$E408</f>
        <v>80.267806781065929</v>
      </c>
      <c r="S406" s="5">
        <f t="shared" si="215"/>
        <v>26191.848605354659</v>
      </c>
      <c r="T406" s="5">
        <f>VLOOKUP(CONCATENATE($F406," ",$G406),AllocFactorMatrix,(T$4+1),FALSE)*$E408</f>
        <v>788.14980152178202</v>
      </c>
      <c r="U406" s="5">
        <f>VLOOKUP(CONCATENATE($F406," ",$G406),AllocFactorMatrix,(U$4+1),FALSE)*$E408</f>
        <v>13838.729803572911</v>
      </c>
      <c r="V406" s="5">
        <f>VLOOKUP(CONCATENATE($F406," ",$G406),AllocFactorMatrix,(V$4+1),FALSE)*$E408</f>
        <v>78570.562276559955</v>
      </c>
      <c r="W406" s="5">
        <f>VLOOKUP(CONCATENATE($F406," ",$G406),AllocFactorMatrix,(W$4+1),FALSE)*$E408</f>
        <v>14906.674581373449</v>
      </c>
      <c r="X406" s="5">
        <f t="shared" si="216"/>
        <v>108104.1164630281</v>
      </c>
      <c r="Y406" s="5">
        <f>VLOOKUP(CONCATENATE($F406," ",$G406),AllocFactorMatrix,(Y$4+1),FALSE)*$E408</f>
        <v>5572.1028102329383</v>
      </c>
      <c r="Z406" s="5">
        <f>VLOOKUP(CONCATENATE($F406," ",$G406),AllocFactorMatrix,(Z$4+1),FALSE)*$E408</f>
        <v>90.704950957938919</v>
      </c>
      <c r="AA406" s="5">
        <f t="shared" si="214"/>
        <v>5662.8077611908775</v>
      </c>
      <c r="AB406" s="5">
        <f>VLOOKUP(CONCATENATE($F406," ",$G406),AllocFactorMatrix,(AB$4+1),FALSE)*$E408</f>
        <v>101.17407645237651</v>
      </c>
      <c r="AC406" s="5">
        <f>VLOOKUP(CONCATENATE($F406," ",$G406),AllocFactorMatrix,(AC$4+1),FALSE)*$E408</f>
        <v>2187.7539229730455</v>
      </c>
      <c r="AD406" s="5">
        <f>VLOOKUP(CONCATENATE($F406," ",$G406),AllocFactorMatrix,(AD$4+1),FALSE)*$E408</f>
        <v>432.93864089508509</v>
      </c>
    </row>
    <row r="407" spans="4:30" hidden="1" outlineLevel="1">
      <c r="E407" s="55"/>
      <c r="F407" s="52" t="str">
        <f>F408</f>
        <v>PROD_ENERGY</v>
      </c>
      <c r="G407" s="55" t="str">
        <f>$G$14</f>
        <v>CUSTOMER</v>
      </c>
      <c r="H407" s="4">
        <f t="shared" si="212"/>
        <v>0</v>
      </c>
      <c r="I407" s="5">
        <f>VLOOKUP(CONCATENATE($F407," ",$G407),AllocFactorMatrix,(I$4+1),FALSE)*$E408</f>
        <v>0</v>
      </c>
      <c r="J407" s="5">
        <f>VLOOKUP(CONCATENATE($F407," ",$G407),AllocFactorMatrix,(J$4+1),FALSE)*$E408</f>
        <v>0</v>
      </c>
      <c r="K407" s="5">
        <f>VLOOKUP(CONCATENATE($F407," ",$G407),AllocFactorMatrix,(K$4+1),FALSE)*$E408</f>
        <v>0</v>
      </c>
      <c r="L407" s="5">
        <f>VLOOKUP(CONCATENATE($F407," ",$G407),AllocFactorMatrix,(L$4+1),FALSE)*$E408</f>
        <v>0</v>
      </c>
      <c r="M407" s="5">
        <f>VLOOKUP(CONCATENATE($F407," ",$G407),AllocFactorMatrix,(M$4+1),FALSE)*$E408</f>
        <v>0</v>
      </c>
      <c r="N407" s="5">
        <f t="shared" si="213"/>
        <v>0</v>
      </c>
      <c r="O407" s="5">
        <f>VLOOKUP(CONCATENATE($F407," ",$G407),AllocFactorMatrix,(O$4+1),FALSE)*$E408</f>
        <v>0</v>
      </c>
      <c r="P407" s="5">
        <f>VLOOKUP(CONCATENATE($F407," ",$G407),AllocFactorMatrix,(P$4+1),FALSE)*$E408</f>
        <v>0</v>
      </c>
      <c r="Q407" s="5">
        <f>VLOOKUP(CONCATENATE($F407," ",$G407),AllocFactorMatrix,(Q$4+1),FALSE)*$E408</f>
        <v>0</v>
      </c>
      <c r="R407" s="5">
        <f>VLOOKUP(CONCATENATE($F407," ",$G407),AllocFactorMatrix,(R$4+1),FALSE)*$E408</f>
        <v>0</v>
      </c>
      <c r="S407" s="5">
        <f t="shared" si="215"/>
        <v>0</v>
      </c>
      <c r="T407" s="5">
        <f>VLOOKUP(CONCATENATE($F407," ",$G407),AllocFactorMatrix,(T$4+1),FALSE)*$E408</f>
        <v>0</v>
      </c>
      <c r="U407" s="5">
        <f>VLOOKUP(CONCATENATE($F407," ",$G407),AllocFactorMatrix,(U$4+1),FALSE)*$E408</f>
        <v>0</v>
      </c>
      <c r="V407" s="5">
        <f>VLOOKUP(CONCATENATE($F407," ",$G407),AllocFactorMatrix,(V$4+1),FALSE)*$E408</f>
        <v>0</v>
      </c>
      <c r="W407" s="5">
        <f>VLOOKUP(CONCATENATE($F407," ",$G407),AllocFactorMatrix,(W$4+1),FALSE)*$E408</f>
        <v>0</v>
      </c>
      <c r="X407" s="5">
        <f t="shared" si="216"/>
        <v>0</v>
      </c>
      <c r="Y407" s="5">
        <f>VLOOKUP(CONCATENATE($F407," ",$G407),AllocFactorMatrix,(Y$4+1),FALSE)*$E408</f>
        <v>0</v>
      </c>
      <c r="Z407" s="5">
        <f>VLOOKUP(CONCATENATE($F407," ",$G407),AllocFactorMatrix,(Z$4+1),FALSE)*$E408</f>
        <v>0</v>
      </c>
      <c r="AA407" s="5">
        <f t="shared" si="214"/>
        <v>0</v>
      </c>
      <c r="AB407" s="5">
        <f>VLOOKUP(CONCATENATE($F407," ",$G407),AllocFactorMatrix,(AB$4+1),FALSE)*$E408</f>
        <v>0</v>
      </c>
      <c r="AC407" s="5">
        <f>VLOOKUP(CONCATENATE($F407," ",$G407),AllocFactorMatrix,(AC$4+1),FALSE)*$E408</f>
        <v>0</v>
      </c>
      <c r="AD407" s="5">
        <f>VLOOKUP(CONCATENATE($F407," ",$G407),AllocFactorMatrix,(AD$4+1),FALSE)*$E408</f>
        <v>0</v>
      </c>
    </row>
    <row r="408" spans="4:30" collapsed="1">
      <c r="D408" s="1" t="str">
        <f>+D1880</f>
        <v>Adj 7 - Fuel Under (Over) Revenue &amp; Expense</v>
      </c>
      <c r="E408" s="61">
        <v>276493</v>
      </c>
      <c r="F408" s="10" t="str">
        <f>+F1880</f>
        <v>PROD_ENERGY</v>
      </c>
      <c r="G408" s="55" t="str">
        <f>$G$15</f>
        <v>TOTAL</v>
      </c>
      <c r="H408" s="4">
        <f t="shared" si="212"/>
        <v>276493</v>
      </c>
      <c r="I408" s="5">
        <f>VLOOKUP(CONCATENATE($F408," ",$G408),AllocFactorMatrix,(I$4+1),FALSE)*$E408</f>
        <v>103747.66344763593</v>
      </c>
      <c r="J408" s="5">
        <f>VLOOKUP(CONCATENATE($F408," ",$G408),AllocFactorMatrix,(J$4+1),FALSE)*$E408</f>
        <v>6723.5189875117476</v>
      </c>
      <c r="K408" s="5">
        <f>VLOOKUP(CONCATENATE($F408," ",$G408),AllocFactorMatrix,(K$4+1),FALSE)*$E408</f>
        <v>22558.135057645333</v>
      </c>
      <c r="L408" s="5">
        <f>VLOOKUP(CONCATENATE($F408," ",$G408),AllocFactorMatrix,(L$4+1),FALSE)*$E408</f>
        <v>716.94874436380337</v>
      </c>
      <c r="M408" s="5">
        <f>VLOOKUP(CONCATENATE($F408," ",$G408),AllocFactorMatrix,(M$4+1),FALSE)*$E408</f>
        <v>66.094292948984901</v>
      </c>
      <c r="N408" s="5">
        <f t="shared" si="213"/>
        <v>23341.178094958123</v>
      </c>
      <c r="O408" s="5">
        <f>VLOOKUP(CONCATENATE($F408," ",$G408),AllocFactorMatrix,(O$4+1),FALSE)*$E408</f>
        <v>20566.566491552145</v>
      </c>
      <c r="P408" s="5">
        <f>VLOOKUP(CONCATENATE($F408," ",$G408),AllocFactorMatrix,(P$4+1),FALSE)*$E408</f>
        <v>3812.6456925342482</v>
      </c>
      <c r="Q408" s="5">
        <f>VLOOKUP(CONCATENATE($F408," ",$G408),AllocFactorMatrix,(Q$4+1),FALSE)*$E408</f>
        <v>1732.368614487202</v>
      </c>
      <c r="R408" s="5">
        <f>VLOOKUP(CONCATENATE($F408," ",$G408),AllocFactorMatrix,(R$4+1),FALSE)*$E408</f>
        <v>80.267806781065929</v>
      </c>
      <c r="S408" s="5">
        <f t="shared" si="215"/>
        <v>26191.848605354659</v>
      </c>
      <c r="T408" s="5">
        <f>VLOOKUP(CONCATENATE($F408," ",$G408),AllocFactorMatrix,(T$4+1),FALSE)*$E408</f>
        <v>788.14980152178202</v>
      </c>
      <c r="U408" s="5">
        <f>VLOOKUP(CONCATENATE($F408," ",$G408),AllocFactorMatrix,(U$4+1),FALSE)*$E408</f>
        <v>13838.729803572911</v>
      </c>
      <c r="V408" s="5">
        <f>VLOOKUP(CONCATENATE($F408," ",$G408),AllocFactorMatrix,(V$4+1),FALSE)*$E408</f>
        <v>78570.562276559955</v>
      </c>
      <c r="W408" s="5">
        <f>VLOOKUP(CONCATENATE($F408," ",$G408),AllocFactorMatrix,(W$4+1),FALSE)*$E408</f>
        <v>14906.674581373449</v>
      </c>
      <c r="X408" s="5">
        <f t="shared" si="216"/>
        <v>108104.1164630281</v>
      </c>
      <c r="Y408" s="5">
        <f>VLOOKUP(CONCATENATE($F408," ",$G408),AllocFactorMatrix,(Y$4+1),FALSE)*$E408</f>
        <v>5572.1028102329383</v>
      </c>
      <c r="Z408" s="5">
        <f>VLOOKUP(CONCATENATE($F408," ",$G408),AllocFactorMatrix,(Z$4+1),FALSE)*$E408</f>
        <v>90.704950957938919</v>
      </c>
      <c r="AA408" s="5">
        <f t="shared" si="214"/>
        <v>5662.8077611908775</v>
      </c>
      <c r="AB408" s="5">
        <f>VLOOKUP(CONCATENATE($F408," ",$G408),AllocFactorMatrix,(AB$4+1),FALSE)*$E408</f>
        <v>101.17407645237651</v>
      </c>
      <c r="AC408" s="5">
        <f>VLOOKUP(CONCATENATE($F408," ",$G408),AllocFactorMatrix,(AC$4+1),FALSE)*$E408</f>
        <v>2187.7539229730455</v>
      </c>
      <c r="AD408" s="5">
        <f>VLOOKUP(CONCATENATE($F408," ",$G408),AllocFactorMatrix,(AD$4+1),FALSE)*$E408</f>
        <v>432.93864089508509</v>
      </c>
    </row>
    <row r="409" spans="4:30" hidden="1" outlineLevel="1">
      <c r="E409" s="55"/>
      <c r="F409" s="52" t="str">
        <f>F416</f>
        <v>PROD_ENERGY</v>
      </c>
      <c r="G409" s="55" t="str">
        <f>$G$8</f>
        <v>PRODUCTION</v>
      </c>
      <c r="H409" s="4">
        <f t="shared" ref="H409:H416" si="217">SUBTOTAL(9,I409:AD409)</f>
        <v>0</v>
      </c>
      <c r="I409" s="5">
        <f>VLOOKUP(CONCATENATE($F409," ",$G409),AllocFactorMatrix,(I$4+1),FALSE)*$E416</f>
        <v>0</v>
      </c>
      <c r="J409" s="5">
        <f>VLOOKUP(CONCATENATE($F409," ",$G409),AllocFactorMatrix,(J$4+1),FALSE)*$E416</f>
        <v>0</v>
      </c>
      <c r="K409" s="5">
        <f>VLOOKUP(CONCATENATE($F409," ",$G409),AllocFactorMatrix,(K$4+1),FALSE)*$E416</f>
        <v>0</v>
      </c>
      <c r="L409" s="5">
        <f>VLOOKUP(CONCATENATE($F409," ",$G409),AllocFactorMatrix,(L$4+1),FALSE)*$E416</f>
        <v>0</v>
      </c>
      <c r="M409" s="5">
        <f>VLOOKUP(CONCATENATE($F409," ",$G409),AllocFactorMatrix,(M$4+1),FALSE)*$E416</f>
        <v>0</v>
      </c>
      <c r="N409" s="5">
        <f t="shared" ref="N409:N416" si="218">SUBTOTAL(9,K409:M409)</f>
        <v>0</v>
      </c>
      <c r="O409" s="5">
        <f>VLOOKUP(CONCATENATE($F409," ",$G409),AllocFactorMatrix,(O$4+1),FALSE)*$E416</f>
        <v>0</v>
      </c>
      <c r="P409" s="5">
        <f>VLOOKUP(CONCATENATE($F409," ",$G409),AllocFactorMatrix,(P$4+1),FALSE)*$E416</f>
        <v>0</v>
      </c>
      <c r="Q409" s="5">
        <f>VLOOKUP(CONCATENATE($F409," ",$G409),AllocFactorMatrix,(Q$4+1),FALSE)*$E416</f>
        <v>0</v>
      </c>
      <c r="R409" s="5">
        <f>VLOOKUP(CONCATENATE($F409," ",$G409),AllocFactorMatrix,(R$4+1),FALSE)*$E416</f>
        <v>0</v>
      </c>
      <c r="S409" s="5">
        <f>SUBTOTAL(9,O409:R409)</f>
        <v>0</v>
      </c>
      <c r="T409" s="5">
        <f>VLOOKUP(CONCATENATE($F409," ",$G409),AllocFactorMatrix,(T$4+1),FALSE)*$E416</f>
        <v>0</v>
      </c>
      <c r="U409" s="5">
        <f>VLOOKUP(CONCATENATE($F409," ",$G409),AllocFactorMatrix,(U$4+1),FALSE)*$E416</f>
        <v>0</v>
      </c>
      <c r="V409" s="5">
        <f>VLOOKUP(CONCATENATE($F409," ",$G409),AllocFactorMatrix,(V$4+1),FALSE)*$E416</f>
        <v>0</v>
      </c>
      <c r="W409" s="5">
        <f>VLOOKUP(CONCATENATE($F409," ",$G409),AllocFactorMatrix,(W$4+1),FALSE)*$E416</f>
        <v>0</v>
      </c>
      <c r="X409" s="5">
        <f>SUBTOTAL(9,T409:W409)</f>
        <v>0</v>
      </c>
      <c r="Y409" s="5">
        <f>VLOOKUP(CONCATENATE($F409," ",$G409),AllocFactorMatrix,(Y$4+1),FALSE)*$E416</f>
        <v>0</v>
      </c>
      <c r="Z409" s="5">
        <f>VLOOKUP(CONCATENATE($F409," ",$G409),AllocFactorMatrix,(Z$4+1),FALSE)*$E416</f>
        <v>0</v>
      </c>
      <c r="AA409" s="5">
        <f t="shared" si="214"/>
        <v>0</v>
      </c>
      <c r="AB409" s="5">
        <f>VLOOKUP(CONCATENATE($F409," ",$G409),AllocFactorMatrix,(AB$4+1),FALSE)*$E416</f>
        <v>0</v>
      </c>
      <c r="AC409" s="5">
        <f>VLOOKUP(CONCATENATE($F409," ",$G409),AllocFactorMatrix,(AC$4+1),FALSE)*$E416</f>
        <v>0</v>
      </c>
      <c r="AD409" s="5">
        <f>VLOOKUP(CONCATENATE($F409," ",$G409),AllocFactorMatrix,(AD$4+1),FALSE)*$E416</f>
        <v>0</v>
      </c>
    </row>
    <row r="410" spans="4:30" hidden="1" outlineLevel="1">
      <c r="E410" s="55"/>
      <c r="F410" s="52" t="str">
        <f>F416</f>
        <v>PROD_ENERGY</v>
      </c>
      <c r="G410" s="55" t="str">
        <f>$G$9</f>
        <v>BULKTRAN</v>
      </c>
      <c r="H410" s="4">
        <f t="shared" si="217"/>
        <v>0</v>
      </c>
      <c r="I410" s="5">
        <f>VLOOKUP(CONCATENATE($F410," ",$G410),AllocFactorMatrix,(I$4+1),FALSE)*$E416</f>
        <v>0</v>
      </c>
      <c r="J410" s="5">
        <f>VLOOKUP(CONCATENATE($F410," ",$G410),AllocFactorMatrix,(J$4+1),FALSE)*$E416</f>
        <v>0</v>
      </c>
      <c r="K410" s="5">
        <f>VLOOKUP(CONCATENATE($F410," ",$G410),AllocFactorMatrix,(K$4+1),FALSE)*$E416</f>
        <v>0</v>
      </c>
      <c r="L410" s="5">
        <f>VLOOKUP(CONCATENATE($F410," ",$G410),AllocFactorMatrix,(L$4+1),FALSE)*$E416</f>
        <v>0</v>
      </c>
      <c r="M410" s="5">
        <f>VLOOKUP(CONCATENATE($F410," ",$G410),AllocFactorMatrix,(M$4+1),FALSE)*$E416</f>
        <v>0</v>
      </c>
      <c r="N410" s="5">
        <f t="shared" si="218"/>
        <v>0</v>
      </c>
      <c r="O410" s="5">
        <f>VLOOKUP(CONCATENATE($F410," ",$G410),AllocFactorMatrix,(O$4+1),FALSE)*$E416</f>
        <v>0</v>
      </c>
      <c r="P410" s="5">
        <f>VLOOKUP(CONCATENATE($F410," ",$G410),AllocFactorMatrix,(P$4+1),FALSE)*$E416</f>
        <v>0</v>
      </c>
      <c r="Q410" s="5">
        <f>VLOOKUP(CONCATENATE($F410," ",$G410),AllocFactorMatrix,(Q$4+1),FALSE)*$E416</f>
        <v>0</v>
      </c>
      <c r="R410" s="5">
        <f>VLOOKUP(CONCATENATE($F410," ",$G410),AllocFactorMatrix,(R$4+1),FALSE)*$E416</f>
        <v>0</v>
      </c>
      <c r="S410" s="5">
        <f t="shared" ref="S410:S416" si="219">SUBTOTAL(9,O410:R410)</f>
        <v>0</v>
      </c>
      <c r="T410" s="5">
        <f>VLOOKUP(CONCATENATE($F410," ",$G410),AllocFactorMatrix,(T$4+1),FALSE)*$E416</f>
        <v>0</v>
      </c>
      <c r="U410" s="5">
        <f>VLOOKUP(CONCATENATE($F410," ",$G410),AllocFactorMatrix,(U$4+1),FALSE)*$E416</f>
        <v>0</v>
      </c>
      <c r="V410" s="5">
        <f>VLOOKUP(CONCATENATE($F410," ",$G410),AllocFactorMatrix,(V$4+1),FALSE)*$E416</f>
        <v>0</v>
      </c>
      <c r="W410" s="5">
        <f>VLOOKUP(CONCATENATE($F410," ",$G410),AllocFactorMatrix,(W$4+1),FALSE)*$E416</f>
        <v>0</v>
      </c>
      <c r="X410" s="5">
        <f t="shared" ref="X410:X416" si="220">SUBTOTAL(9,T410:W410)</f>
        <v>0</v>
      </c>
      <c r="Y410" s="5">
        <f>VLOOKUP(CONCATENATE($F410," ",$G410),AllocFactorMatrix,(Y$4+1),FALSE)*$E416</f>
        <v>0</v>
      </c>
      <c r="Z410" s="5">
        <f>VLOOKUP(CONCATENATE($F410," ",$G410),AllocFactorMatrix,(Z$4+1),FALSE)*$E416</f>
        <v>0</v>
      </c>
      <c r="AA410" s="5">
        <f t="shared" si="214"/>
        <v>0</v>
      </c>
      <c r="AB410" s="5">
        <f>VLOOKUP(CONCATENATE($F410," ",$G410),AllocFactorMatrix,(AB$4+1),FALSE)*$E416</f>
        <v>0</v>
      </c>
      <c r="AC410" s="5">
        <f>VLOOKUP(CONCATENATE($F410," ",$G410),AllocFactorMatrix,(AC$4+1),FALSE)*$E416</f>
        <v>0</v>
      </c>
      <c r="AD410" s="5">
        <f>VLOOKUP(CONCATENATE($F410," ",$G410),AllocFactorMatrix,(AD$4+1),FALSE)*$E416</f>
        <v>0</v>
      </c>
    </row>
    <row r="411" spans="4:30" hidden="1" outlineLevel="1">
      <c r="E411" s="55"/>
      <c r="F411" s="52" t="str">
        <f>F416</f>
        <v>PROD_ENERGY</v>
      </c>
      <c r="G411" s="55" t="str">
        <f>$G$10</f>
        <v>SUBTRAN</v>
      </c>
      <c r="H411" s="4">
        <f t="shared" si="217"/>
        <v>0</v>
      </c>
      <c r="I411" s="5">
        <f>VLOOKUP(CONCATENATE($F411," ",$G411),AllocFactorMatrix,(I$4+1),FALSE)*$E416</f>
        <v>0</v>
      </c>
      <c r="J411" s="5">
        <f>VLOOKUP(CONCATENATE($F411," ",$G411),AllocFactorMatrix,(J$4+1),FALSE)*$E416</f>
        <v>0</v>
      </c>
      <c r="K411" s="5">
        <f>VLOOKUP(CONCATENATE($F411," ",$G411),AllocFactorMatrix,(K$4+1),FALSE)*$E416</f>
        <v>0</v>
      </c>
      <c r="L411" s="5">
        <f>VLOOKUP(CONCATENATE($F411," ",$G411),AllocFactorMatrix,(L$4+1),FALSE)*$E416</f>
        <v>0</v>
      </c>
      <c r="M411" s="5">
        <f>VLOOKUP(CONCATENATE($F411," ",$G411),AllocFactorMatrix,(M$4+1),FALSE)*$E416</f>
        <v>0</v>
      </c>
      <c r="N411" s="5">
        <f t="shared" si="218"/>
        <v>0</v>
      </c>
      <c r="O411" s="5">
        <f>VLOOKUP(CONCATENATE($F411," ",$G411),AllocFactorMatrix,(O$4+1),FALSE)*$E416</f>
        <v>0</v>
      </c>
      <c r="P411" s="5">
        <f>VLOOKUP(CONCATENATE($F411," ",$G411),AllocFactorMatrix,(P$4+1),FALSE)*$E416</f>
        <v>0</v>
      </c>
      <c r="Q411" s="5">
        <f>VLOOKUP(CONCATENATE($F411," ",$G411),AllocFactorMatrix,(Q$4+1),FALSE)*$E416</f>
        <v>0</v>
      </c>
      <c r="R411" s="5">
        <f>VLOOKUP(CONCATENATE($F411," ",$G411),AllocFactorMatrix,(R$4+1),FALSE)*$E416</f>
        <v>0</v>
      </c>
      <c r="S411" s="5">
        <f t="shared" si="219"/>
        <v>0</v>
      </c>
      <c r="T411" s="5">
        <f>VLOOKUP(CONCATENATE($F411," ",$G411),AllocFactorMatrix,(T$4+1),FALSE)*$E416</f>
        <v>0</v>
      </c>
      <c r="U411" s="5">
        <f>VLOOKUP(CONCATENATE($F411," ",$G411),AllocFactorMatrix,(U$4+1),FALSE)*$E416</f>
        <v>0</v>
      </c>
      <c r="V411" s="5">
        <f>VLOOKUP(CONCATENATE($F411," ",$G411),AllocFactorMatrix,(V$4+1),FALSE)*$E416</f>
        <v>0</v>
      </c>
      <c r="W411" s="5">
        <f>VLOOKUP(CONCATENATE($F411," ",$G411),AllocFactorMatrix,(W$4+1),FALSE)*$E416</f>
        <v>0</v>
      </c>
      <c r="X411" s="5">
        <f t="shared" si="220"/>
        <v>0</v>
      </c>
      <c r="Y411" s="5">
        <f>VLOOKUP(CONCATENATE($F411," ",$G411),AllocFactorMatrix,(Y$4+1),FALSE)*$E416</f>
        <v>0</v>
      </c>
      <c r="Z411" s="5">
        <f>VLOOKUP(CONCATENATE($F411," ",$G411),AllocFactorMatrix,(Z$4+1),FALSE)*$E416</f>
        <v>0</v>
      </c>
      <c r="AA411" s="5">
        <f t="shared" si="214"/>
        <v>0</v>
      </c>
      <c r="AB411" s="5">
        <f>VLOOKUP(CONCATENATE($F411," ",$G411),AllocFactorMatrix,(AB$4+1),FALSE)*$E416</f>
        <v>0</v>
      </c>
      <c r="AC411" s="5">
        <f>VLOOKUP(CONCATENATE($F411," ",$G411),AllocFactorMatrix,(AC$4+1),FALSE)*$E416</f>
        <v>0</v>
      </c>
      <c r="AD411" s="5">
        <f>VLOOKUP(CONCATENATE($F411," ",$G411),AllocFactorMatrix,(AD$4+1),FALSE)*$E416</f>
        <v>0</v>
      </c>
    </row>
    <row r="412" spans="4:30" hidden="1" outlineLevel="1">
      <c r="E412" s="55"/>
      <c r="F412" s="52" t="str">
        <f>F416</f>
        <v>PROD_ENERGY</v>
      </c>
      <c r="G412" s="55" t="str">
        <f>$G$11</f>
        <v>DISTPRI</v>
      </c>
      <c r="H412" s="4">
        <f t="shared" si="217"/>
        <v>0</v>
      </c>
      <c r="I412" s="5">
        <f>VLOOKUP(CONCATENATE($F412," ",$G412),AllocFactorMatrix,(I$4+1),FALSE)*$E416</f>
        <v>0</v>
      </c>
      <c r="J412" s="5">
        <f>VLOOKUP(CONCATENATE($F412," ",$G412),AllocFactorMatrix,(J$4+1),FALSE)*$E416</f>
        <v>0</v>
      </c>
      <c r="K412" s="5">
        <f>VLOOKUP(CONCATENATE($F412," ",$G412),AllocFactorMatrix,(K$4+1),FALSE)*$E416</f>
        <v>0</v>
      </c>
      <c r="L412" s="5">
        <f>VLOOKUP(CONCATENATE($F412," ",$G412),AllocFactorMatrix,(L$4+1),FALSE)*$E416</f>
        <v>0</v>
      </c>
      <c r="M412" s="5">
        <f>VLOOKUP(CONCATENATE($F412," ",$G412),AllocFactorMatrix,(M$4+1),FALSE)*$E416</f>
        <v>0</v>
      </c>
      <c r="N412" s="5">
        <f t="shared" si="218"/>
        <v>0</v>
      </c>
      <c r="O412" s="5">
        <f>VLOOKUP(CONCATENATE($F412," ",$G412),AllocFactorMatrix,(O$4+1),FALSE)*$E416</f>
        <v>0</v>
      </c>
      <c r="P412" s="5">
        <f>VLOOKUP(CONCATENATE($F412," ",$G412),AllocFactorMatrix,(P$4+1),FALSE)*$E416</f>
        <v>0</v>
      </c>
      <c r="Q412" s="5">
        <f>VLOOKUP(CONCATENATE($F412," ",$G412),AllocFactorMatrix,(Q$4+1),FALSE)*$E416</f>
        <v>0</v>
      </c>
      <c r="R412" s="5">
        <f>VLOOKUP(CONCATENATE($F412," ",$G412),AllocFactorMatrix,(R$4+1),FALSE)*$E416</f>
        <v>0</v>
      </c>
      <c r="S412" s="5">
        <f t="shared" si="219"/>
        <v>0</v>
      </c>
      <c r="T412" s="5">
        <f>VLOOKUP(CONCATENATE($F412," ",$G412),AllocFactorMatrix,(T$4+1),FALSE)*$E416</f>
        <v>0</v>
      </c>
      <c r="U412" s="5">
        <f>VLOOKUP(CONCATENATE($F412," ",$G412),AllocFactorMatrix,(U$4+1),FALSE)*$E416</f>
        <v>0</v>
      </c>
      <c r="V412" s="5">
        <f>VLOOKUP(CONCATENATE($F412," ",$G412),AllocFactorMatrix,(V$4+1),FALSE)*$E416</f>
        <v>0</v>
      </c>
      <c r="W412" s="5">
        <f>VLOOKUP(CONCATENATE($F412," ",$G412),AllocFactorMatrix,(W$4+1),FALSE)*$E416</f>
        <v>0</v>
      </c>
      <c r="X412" s="5">
        <f t="shared" si="220"/>
        <v>0</v>
      </c>
      <c r="Y412" s="5">
        <f>VLOOKUP(CONCATENATE($F412," ",$G412),AllocFactorMatrix,(Y$4+1),FALSE)*$E416</f>
        <v>0</v>
      </c>
      <c r="Z412" s="5">
        <f>VLOOKUP(CONCATENATE($F412," ",$G412),AllocFactorMatrix,(Z$4+1),FALSE)*$E416</f>
        <v>0</v>
      </c>
      <c r="AA412" s="5">
        <f t="shared" si="214"/>
        <v>0</v>
      </c>
      <c r="AB412" s="5">
        <f>VLOOKUP(CONCATENATE($F412," ",$G412),AllocFactorMatrix,(AB$4+1),FALSE)*$E416</f>
        <v>0</v>
      </c>
      <c r="AC412" s="5">
        <f>VLOOKUP(CONCATENATE($F412," ",$G412),AllocFactorMatrix,(AC$4+1),FALSE)*$E416</f>
        <v>0</v>
      </c>
      <c r="AD412" s="5">
        <f>VLOOKUP(CONCATENATE($F412," ",$G412),AllocFactorMatrix,(AD$4+1),FALSE)*$E416</f>
        <v>0</v>
      </c>
    </row>
    <row r="413" spans="4:30" hidden="1" outlineLevel="1">
      <c r="E413" s="55"/>
      <c r="F413" s="52" t="str">
        <f>F416</f>
        <v>PROD_ENERGY</v>
      </c>
      <c r="G413" s="55" t="str">
        <f>$G$12</f>
        <v>DISTSEC</v>
      </c>
      <c r="H413" s="4">
        <f t="shared" si="217"/>
        <v>0</v>
      </c>
      <c r="I413" s="5">
        <f>VLOOKUP(CONCATENATE($F413," ",$G413),AllocFactorMatrix,(I$4+1),FALSE)*$E416</f>
        <v>0</v>
      </c>
      <c r="J413" s="5">
        <f>VLOOKUP(CONCATENATE($F413," ",$G413),AllocFactorMatrix,(J$4+1),FALSE)*$E416</f>
        <v>0</v>
      </c>
      <c r="K413" s="5">
        <f>VLOOKUP(CONCATENATE($F413," ",$G413),AllocFactorMatrix,(K$4+1),FALSE)*$E416</f>
        <v>0</v>
      </c>
      <c r="L413" s="5">
        <f>VLOOKUP(CONCATENATE($F413," ",$G413),AllocFactorMatrix,(L$4+1),FALSE)*$E416</f>
        <v>0</v>
      </c>
      <c r="M413" s="5">
        <f>VLOOKUP(CONCATENATE($F413," ",$G413),AllocFactorMatrix,(M$4+1),FALSE)*$E416</f>
        <v>0</v>
      </c>
      <c r="N413" s="5">
        <f t="shared" si="218"/>
        <v>0</v>
      </c>
      <c r="O413" s="5">
        <f>VLOOKUP(CONCATENATE($F413," ",$G413),AllocFactorMatrix,(O$4+1),FALSE)*$E416</f>
        <v>0</v>
      </c>
      <c r="P413" s="5">
        <f>VLOOKUP(CONCATENATE($F413," ",$G413),AllocFactorMatrix,(P$4+1),FALSE)*$E416</f>
        <v>0</v>
      </c>
      <c r="Q413" s="5">
        <f>VLOOKUP(CONCATENATE($F413," ",$G413),AllocFactorMatrix,(Q$4+1),FALSE)*$E416</f>
        <v>0</v>
      </c>
      <c r="R413" s="5">
        <f>VLOOKUP(CONCATENATE($F413," ",$G413),AllocFactorMatrix,(R$4+1),FALSE)*$E416</f>
        <v>0</v>
      </c>
      <c r="S413" s="5">
        <f t="shared" si="219"/>
        <v>0</v>
      </c>
      <c r="T413" s="5">
        <f>VLOOKUP(CONCATENATE($F413," ",$G413),AllocFactorMatrix,(T$4+1),FALSE)*$E416</f>
        <v>0</v>
      </c>
      <c r="U413" s="5">
        <f>VLOOKUP(CONCATENATE($F413," ",$G413),AllocFactorMatrix,(U$4+1),FALSE)*$E416</f>
        <v>0</v>
      </c>
      <c r="V413" s="5">
        <f>VLOOKUP(CONCATENATE($F413," ",$G413),AllocFactorMatrix,(V$4+1),FALSE)*$E416</f>
        <v>0</v>
      </c>
      <c r="W413" s="5">
        <f>VLOOKUP(CONCATENATE($F413," ",$G413),AllocFactorMatrix,(W$4+1),FALSE)*$E416</f>
        <v>0</v>
      </c>
      <c r="X413" s="5">
        <f t="shared" si="220"/>
        <v>0</v>
      </c>
      <c r="Y413" s="5">
        <f>VLOOKUP(CONCATENATE($F413," ",$G413),AllocFactorMatrix,(Y$4+1),FALSE)*$E416</f>
        <v>0</v>
      </c>
      <c r="Z413" s="5">
        <f>VLOOKUP(CONCATENATE($F413," ",$G413),AllocFactorMatrix,(Z$4+1),FALSE)*$E416</f>
        <v>0</v>
      </c>
      <c r="AA413" s="5">
        <f t="shared" si="214"/>
        <v>0</v>
      </c>
      <c r="AB413" s="5">
        <f>VLOOKUP(CONCATENATE($F413," ",$G413),AllocFactorMatrix,(AB$4+1),FALSE)*$E416</f>
        <v>0</v>
      </c>
      <c r="AC413" s="5">
        <f>VLOOKUP(CONCATENATE($F413," ",$G413),AllocFactorMatrix,(AC$4+1),FALSE)*$E416</f>
        <v>0</v>
      </c>
      <c r="AD413" s="5">
        <f>VLOOKUP(CONCATENATE($F413," ",$G413),AllocFactorMatrix,(AD$4+1),FALSE)*$E416</f>
        <v>0</v>
      </c>
    </row>
    <row r="414" spans="4:30" hidden="1" outlineLevel="1">
      <c r="E414" s="55"/>
      <c r="F414" s="52" t="str">
        <f>F416</f>
        <v>PROD_ENERGY</v>
      </c>
      <c r="G414" s="55" t="str">
        <f>$G$13</f>
        <v>ENERGY</v>
      </c>
      <c r="H414" s="4">
        <f t="shared" si="217"/>
        <v>21734</v>
      </c>
      <c r="I414" s="5">
        <f>VLOOKUP(CONCATENATE($F414," ",$G414),AllocFactorMatrix,(I$4+1),FALSE)*$E416</f>
        <v>8155.1855467260275</v>
      </c>
      <c r="J414" s="5">
        <f>VLOOKUP(CONCATENATE($F414," ",$G414),AllocFactorMatrix,(J$4+1),FALSE)*$E416</f>
        <v>528.5087205628364</v>
      </c>
      <c r="K414" s="5">
        <f>VLOOKUP(CONCATENATE($F414," ",$G414),AllocFactorMatrix,(K$4+1),FALSE)*$E416</f>
        <v>1773.2040498054694</v>
      </c>
      <c r="L414" s="5">
        <f>VLOOKUP(CONCATENATE($F414," ",$G414),AllocFactorMatrix,(L$4+1),FALSE)*$E416</f>
        <v>56.356450289891256</v>
      </c>
      <c r="M414" s="5">
        <f>VLOOKUP(CONCATENATE($F414," ",$G414),AllocFactorMatrix,(M$4+1),FALSE)*$E416</f>
        <v>5.1954058979910442</v>
      </c>
      <c r="N414" s="5">
        <f t="shared" si="218"/>
        <v>1834.7559059933517</v>
      </c>
      <c r="O414" s="5">
        <f>VLOOKUP(CONCATENATE($F414," ",$G414),AllocFactorMatrix,(O$4+1),FALSE)*$E416</f>
        <v>1616.6548741826894</v>
      </c>
      <c r="P414" s="5">
        <f>VLOOKUP(CONCATENATE($F414," ",$G414),AllocFactorMatrix,(P$4+1),FALSE)*$E416</f>
        <v>299.69670654063339</v>
      </c>
      <c r="Q414" s="5">
        <f>VLOOKUP(CONCATENATE($F414," ",$G414),AllocFactorMatrix,(Q$4+1),FALSE)*$E416</f>
        <v>136.17451243707742</v>
      </c>
      <c r="R414" s="5">
        <f>VLOOKUP(CONCATENATE($F414," ",$G414),AllocFactorMatrix,(R$4+1),FALSE)*$E416</f>
        <v>6.3095286773252379</v>
      </c>
      <c r="S414" s="5">
        <f t="shared" si="219"/>
        <v>2058.8356218377253</v>
      </c>
      <c r="T414" s="5">
        <f>VLOOKUP(CONCATENATE($F414," ",$G414),AllocFactorMatrix,(T$4+1),FALSE)*$E416</f>
        <v>61.953278333536147</v>
      </c>
      <c r="U414" s="5">
        <f>VLOOKUP(CONCATENATE($F414," ",$G414),AllocFactorMatrix,(U$4+1),FALSE)*$E416</f>
        <v>1087.8067565936701</v>
      </c>
      <c r="V414" s="5">
        <f>VLOOKUP(CONCATENATE($F414," ",$G414),AllocFactorMatrix,(V$4+1),FALSE)*$E416</f>
        <v>6176.1151295647778</v>
      </c>
      <c r="W414" s="5">
        <f>VLOOKUP(CONCATENATE($F414," ",$G414),AllocFactorMatrix,(W$4+1),FALSE)*$E416</f>
        <v>1171.7535899699831</v>
      </c>
      <c r="X414" s="5">
        <f t="shared" si="220"/>
        <v>8497.6287544619663</v>
      </c>
      <c r="Y414" s="5">
        <f>VLOOKUP(CONCATENATE($F414," ",$G414),AllocFactorMatrix,(Y$4+1),FALSE)*$E416</f>
        <v>438.00053700311645</v>
      </c>
      <c r="Z414" s="5">
        <f>VLOOKUP(CONCATENATE($F414," ",$G414),AllocFactorMatrix,(Z$4+1),FALSE)*$E416</f>
        <v>7.129950501892794</v>
      </c>
      <c r="AA414" s="5">
        <f t="shared" si="214"/>
        <v>445.13048750500923</v>
      </c>
      <c r="AB414" s="5">
        <f>VLOOKUP(CONCATENATE($F414," ",$G414),AllocFactorMatrix,(AB$4+1),FALSE)*$E416</f>
        <v>7.9528862488958163</v>
      </c>
      <c r="AC414" s="5">
        <f>VLOOKUP(CONCATENATE($F414," ",$G414),AllocFactorMatrix,(AC$4+1),FALSE)*$E416</f>
        <v>171.97051557144729</v>
      </c>
      <c r="AD414" s="5">
        <f>VLOOKUP(CONCATENATE($F414," ",$G414),AllocFactorMatrix,(AD$4+1),FALSE)*$E416</f>
        <v>34.031561092735728</v>
      </c>
    </row>
    <row r="415" spans="4:30" hidden="1" outlineLevel="1">
      <c r="E415" s="55"/>
      <c r="F415" s="52" t="str">
        <f>F416</f>
        <v>PROD_ENERGY</v>
      </c>
      <c r="G415" s="55" t="str">
        <f>$G$14</f>
        <v>CUSTOMER</v>
      </c>
      <c r="H415" s="4">
        <f t="shared" si="217"/>
        <v>0</v>
      </c>
      <c r="I415" s="5">
        <f>VLOOKUP(CONCATENATE($F415," ",$G415),AllocFactorMatrix,(I$4+1),FALSE)*$E416</f>
        <v>0</v>
      </c>
      <c r="J415" s="5">
        <f>VLOOKUP(CONCATENATE($F415," ",$G415),AllocFactorMatrix,(J$4+1),FALSE)*$E416</f>
        <v>0</v>
      </c>
      <c r="K415" s="5">
        <f>VLOOKUP(CONCATENATE($F415," ",$G415),AllocFactorMatrix,(K$4+1),FALSE)*$E416</f>
        <v>0</v>
      </c>
      <c r="L415" s="5">
        <f>VLOOKUP(CONCATENATE($F415," ",$G415),AllocFactorMatrix,(L$4+1),FALSE)*$E416</f>
        <v>0</v>
      </c>
      <c r="M415" s="5">
        <f>VLOOKUP(CONCATENATE($F415," ",$G415),AllocFactorMatrix,(M$4+1),FALSE)*$E416</f>
        <v>0</v>
      </c>
      <c r="N415" s="5">
        <f t="shared" si="218"/>
        <v>0</v>
      </c>
      <c r="O415" s="5">
        <f>VLOOKUP(CONCATENATE($F415," ",$G415),AllocFactorMatrix,(O$4+1),FALSE)*$E416</f>
        <v>0</v>
      </c>
      <c r="P415" s="5">
        <f>VLOOKUP(CONCATENATE($F415," ",$G415),AllocFactorMatrix,(P$4+1),FALSE)*$E416</f>
        <v>0</v>
      </c>
      <c r="Q415" s="5">
        <f>VLOOKUP(CONCATENATE($F415," ",$G415),AllocFactorMatrix,(Q$4+1),FALSE)*$E416</f>
        <v>0</v>
      </c>
      <c r="R415" s="5">
        <f>VLOOKUP(CONCATENATE($F415," ",$G415),AllocFactorMatrix,(R$4+1),FALSE)*$E416</f>
        <v>0</v>
      </c>
      <c r="S415" s="5">
        <f t="shared" si="219"/>
        <v>0</v>
      </c>
      <c r="T415" s="5">
        <f>VLOOKUP(CONCATENATE($F415," ",$G415),AllocFactorMatrix,(T$4+1),FALSE)*$E416</f>
        <v>0</v>
      </c>
      <c r="U415" s="5">
        <f>VLOOKUP(CONCATENATE($F415," ",$G415),AllocFactorMatrix,(U$4+1),FALSE)*$E416</f>
        <v>0</v>
      </c>
      <c r="V415" s="5">
        <f>VLOOKUP(CONCATENATE($F415," ",$G415),AllocFactorMatrix,(V$4+1),FALSE)*$E416</f>
        <v>0</v>
      </c>
      <c r="W415" s="5">
        <f>VLOOKUP(CONCATENATE($F415," ",$G415),AllocFactorMatrix,(W$4+1),FALSE)*$E416</f>
        <v>0</v>
      </c>
      <c r="X415" s="5">
        <f t="shared" si="220"/>
        <v>0</v>
      </c>
      <c r="Y415" s="5">
        <f>VLOOKUP(CONCATENATE($F415," ",$G415),AllocFactorMatrix,(Y$4+1),FALSE)*$E416</f>
        <v>0</v>
      </c>
      <c r="Z415" s="5">
        <f>VLOOKUP(CONCATENATE($F415," ",$G415),AllocFactorMatrix,(Z$4+1),FALSE)*$E416</f>
        <v>0</v>
      </c>
      <c r="AA415" s="5">
        <f t="shared" si="214"/>
        <v>0</v>
      </c>
      <c r="AB415" s="5">
        <f>VLOOKUP(CONCATENATE($F415," ",$G415),AllocFactorMatrix,(AB$4+1),FALSE)*$E416</f>
        <v>0</v>
      </c>
      <c r="AC415" s="5">
        <f>VLOOKUP(CONCATENATE($F415," ",$G415),AllocFactorMatrix,(AC$4+1),FALSE)*$E416</f>
        <v>0</v>
      </c>
      <c r="AD415" s="5">
        <f>VLOOKUP(CONCATENATE($F415," ",$G415),AllocFactorMatrix,(AD$4+1),FALSE)*$E416</f>
        <v>0</v>
      </c>
    </row>
    <row r="416" spans="4:30" collapsed="1">
      <c r="D416" s="1" t="str">
        <f>+D1888</f>
        <v>Adj 8 - System Sales Clause - reset OSS Margin Baseline</v>
      </c>
      <c r="E416" s="61">
        <v>21734</v>
      </c>
      <c r="F416" s="36" t="str">
        <f>+F1888</f>
        <v>PROD_ENERGY</v>
      </c>
      <c r="G416" s="55" t="str">
        <f>$G$15</f>
        <v>TOTAL</v>
      </c>
      <c r="H416" s="4">
        <f t="shared" si="217"/>
        <v>21734</v>
      </c>
      <c r="I416" s="5">
        <f>VLOOKUP(CONCATENATE($F416," ",$G416),AllocFactorMatrix,(I$4+1),FALSE)*$E416</f>
        <v>8155.1855467260275</v>
      </c>
      <c r="J416" s="5">
        <f>VLOOKUP(CONCATENATE($F416," ",$G416),AllocFactorMatrix,(J$4+1),FALSE)*$E416</f>
        <v>528.5087205628364</v>
      </c>
      <c r="K416" s="5">
        <f>VLOOKUP(CONCATENATE($F416," ",$G416),AllocFactorMatrix,(K$4+1),FALSE)*$E416</f>
        <v>1773.2040498054694</v>
      </c>
      <c r="L416" s="5">
        <f>VLOOKUP(CONCATENATE($F416," ",$G416),AllocFactorMatrix,(L$4+1),FALSE)*$E416</f>
        <v>56.356450289891256</v>
      </c>
      <c r="M416" s="5">
        <f>VLOOKUP(CONCATENATE($F416," ",$G416),AllocFactorMatrix,(M$4+1),FALSE)*$E416</f>
        <v>5.1954058979910442</v>
      </c>
      <c r="N416" s="5">
        <f t="shared" si="218"/>
        <v>1834.7559059933517</v>
      </c>
      <c r="O416" s="5">
        <f>VLOOKUP(CONCATENATE($F416," ",$G416),AllocFactorMatrix,(O$4+1),FALSE)*$E416</f>
        <v>1616.6548741826894</v>
      </c>
      <c r="P416" s="5">
        <f>VLOOKUP(CONCATENATE($F416," ",$G416),AllocFactorMatrix,(P$4+1),FALSE)*$E416</f>
        <v>299.69670654063339</v>
      </c>
      <c r="Q416" s="5">
        <f>VLOOKUP(CONCATENATE($F416," ",$G416),AllocFactorMatrix,(Q$4+1),FALSE)*$E416</f>
        <v>136.17451243707742</v>
      </c>
      <c r="R416" s="5">
        <f>VLOOKUP(CONCATENATE($F416," ",$G416),AllocFactorMatrix,(R$4+1),FALSE)*$E416</f>
        <v>6.3095286773252379</v>
      </c>
      <c r="S416" s="5">
        <f t="shared" si="219"/>
        <v>2058.8356218377253</v>
      </c>
      <c r="T416" s="5">
        <f>VLOOKUP(CONCATENATE($F416," ",$G416),AllocFactorMatrix,(T$4+1),FALSE)*$E416</f>
        <v>61.953278333536147</v>
      </c>
      <c r="U416" s="5">
        <f>VLOOKUP(CONCATENATE($F416," ",$G416),AllocFactorMatrix,(U$4+1),FALSE)*$E416</f>
        <v>1087.8067565936701</v>
      </c>
      <c r="V416" s="5">
        <f>VLOOKUP(CONCATENATE($F416," ",$G416),AllocFactorMatrix,(V$4+1),FALSE)*$E416</f>
        <v>6176.1151295647778</v>
      </c>
      <c r="W416" s="5">
        <f>VLOOKUP(CONCATENATE($F416," ",$G416),AllocFactorMatrix,(W$4+1),FALSE)*$E416</f>
        <v>1171.7535899699831</v>
      </c>
      <c r="X416" s="5">
        <f t="shared" si="220"/>
        <v>8497.6287544619663</v>
      </c>
      <c r="Y416" s="5">
        <f>VLOOKUP(CONCATENATE($F416," ",$G416),AllocFactorMatrix,(Y$4+1),FALSE)*$E416</f>
        <v>438.00053700311645</v>
      </c>
      <c r="Z416" s="5">
        <f>VLOOKUP(CONCATENATE($F416," ",$G416),AllocFactorMatrix,(Z$4+1),FALSE)*$E416</f>
        <v>7.129950501892794</v>
      </c>
      <c r="AA416" s="5">
        <f t="shared" si="214"/>
        <v>445.13048750500923</v>
      </c>
      <c r="AB416" s="5">
        <f>VLOOKUP(CONCATENATE($F416," ",$G416),AllocFactorMatrix,(AB$4+1),FALSE)*$E416</f>
        <v>7.9528862488958163</v>
      </c>
      <c r="AC416" s="5">
        <f>VLOOKUP(CONCATENATE($F416," ",$G416),AllocFactorMatrix,(AC$4+1),FALSE)*$E416</f>
        <v>171.97051557144729</v>
      </c>
      <c r="AD416" s="5">
        <f>VLOOKUP(CONCATENATE($F416," ",$G416),AllocFactorMatrix,(AD$4+1),FALSE)*$E416</f>
        <v>34.031561092735728</v>
      </c>
    </row>
    <row r="417" spans="4:30" hidden="1" outlineLevel="1">
      <c r="E417" s="55"/>
      <c r="F417" s="52" t="str">
        <f>F424</f>
        <v>PROD_ENERGY</v>
      </c>
      <c r="G417" s="55" t="str">
        <f>$G$8</f>
        <v>PRODUCTION</v>
      </c>
      <c r="H417" s="4">
        <f t="shared" ref="H417:H424" si="221">SUBTOTAL(9,I417:AD417)</f>
        <v>0</v>
      </c>
      <c r="I417" s="5">
        <f>VLOOKUP(CONCATENATE($F417," ",$G417),AllocFactorMatrix,(I$4+1),FALSE)*$E424</f>
        <v>0</v>
      </c>
      <c r="J417" s="5">
        <f>VLOOKUP(CONCATENATE($F417," ",$G417),AllocFactorMatrix,(J$4+1),FALSE)*$E424</f>
        <v>0</v>
      </c>
      <c r="K417" s="5">
        <f>VLOOKUP(CONCATENATE($F417," ",$G417),AllocFactorMatrix,(K$4+1),FALSE)*$E424</f>
        <v>0</v>
      </c>
      <c r="L417" s="5">
        <f>VLOOKUP(CONCATENATE($F417," ",$G417),AllocFactorMatrix,(L$4+1),FALSE)*$E424</f>
        <v>0</v>
      </c>
      <c r="M417" s="5">
        <f>VLOOKUP(CONCATENATE($F417," ",$G417),AllocFactorMatrix,(M$4+1),FALSE)*$E424</f>
        <v>0</v>
      </c>
      <c r="N417" s="5">
        <f t="shared" ref="N417:N424" si="222">SUBTOTAL(9,K417:M417)</f>
        <v>0</v>
      </c>
      <c r="O417" s="5">
        <f>VLOOKUP(CONCATENATE($F417," ",$G417),AllocFactorMatrix,(O$4+1),FALSE)*$E424</f>
        <v>0</v>
      </c>
      <c r="P417" s="5">
        <f>VLOOKUP(CONCATENATE($F417," ",$G417),AllocFactorMatrix,(P$4+1),FALSE)*$E424</f>
        <v>0</v>
      </c>
      <c r="Q417" s="5">
        <f>VLOOKUP(CONCATENATE($F417," ",$G417),AllocFactorMatrix,(Q$4+1),FALSE)*$E424</f>
        <v>0</v>
      </c>
      <c r="R417" s="5">
        <f>VLOOKUP(CONCATENATE($F417," ",$G417),AllocFactorMatrix,(R$4+1),FALSE)*$E424</f>
        <v>0</v>
      </c>
      <c r="S417" s="5">
        <f>SUBTOTAL(9,O417:R417)</f>
        <v>0</v>
      </c>
      <c r="T417" s="5">
        <f>VLOOKUP(CONCATENATE($F417," ",$G417),AllocFactorMatrix,(T$4+1),FALSE)*$E424</f>
        <v>0</v>
      </c>
      <c r="U417" s="5">
        <f>VLOOKUP(CONCATENATE($F417," ",$G417),AllocFactorMatrix,(U$4+1),FALSE)*$E424</f>
        <v>0</v>
      </c>
      <c r="V417" s="5">
        <f>VLOOKUP(CONCATENATE($F417," ",$G417),AllocFactorMatrix,(V$4+1),FALSE)*$E424</f>
        <v>0</v>
      </c>
      <c r="W417" s="5">
        <f>VLOOKUP(CONCATENATE($F417," ",$G417),AllocFactorMatrix,(W$4+1),FALSE)*$E424</f>
        <v>0</v>
      </c>
      <c r="X417" s="5">
        <f>SUBTOTAL(9,T417:W417)</f>
        <v>0</v>
      </c>
      <c r="Y417" s="5">
        <f>VLOOKUP(CONCATENATE($F417," ",$G417),AllocFactorMatrix,(Y$4+1),FALSE)*$E424</f>
        <v>0</v>
      </c>
      <c r="Z417" s="5">
        <f>VLOOKUP(CONCATENATE($F417," ",$G417),AllocFactorMatrix,(Z$4+1),FALSE)*$E424</f>
        <v>0</v>
      </c>
      <c r="AA417" s="5">
        <f t="shared" si="214"/>
        <v>0</v>
      </c>
      <c r="AB417" s="5">
        <f>VLOOKUP(CONCATENATE($F417," ",$G417),AllocFactorMatrix,(AB$4+1),FALSE)*$E424</f>
        <v>0</v>
      </c>
      <c r="AC417" s="5">
        <f>VLOOKUP(CONCATENATE($F417," ",$G417),AllocFactorMatrix,(AC$4+1),FALSE)*$E424</f>
        <v>0</v>
      </c>
      <c r="AD417" s="5">
        <f>VLOOKUP(CONCATENATE($F417," ",$G417),AllocFactorMatrix,(AD$4+1),FALSE)*$E424</f>
        <v>0</v>
      </c>
    </row>
    <row r="418" spans="4:30" hidden="1" outlineLevel="1">
      <c r="E418" s="55"/>
      <c r="F418" s="52" t="str">
        <f>F424</f>
        <v>PROD_ENERGY</v>
      </c>
      <c r="G418" s="55" t="str">
        <f>$G$9</f>
        <v>BULKTRAN</v>
      </c>
      <c r="H418" s="4">
        <f t="shared" si="221"/>
        <v>0</v>
      </c>
      <c r="I418" s="5">
        <f>VLOOKUP(CONCATENATE($F418," ",$G418),AllocFactorMatrix,(I$4+1),FALSE)*$E424</f>
        <v>0</v>
      </c>
      <c r="J418" s="5">
        <f>VLOOKUP(CONCATENATE($F418," ",$G418),AllocFactorMatrix,(J$4+1),FALSE)*$E424</f>
        <v>0</v>
      </c>
      <c r="K418" s="5">
        <f>VLOOKUP(CONCATENATE($F418," ",$G418),AllocFactorMatrix,(K$4+1),FALSE)*$E424</f>
        <v>0</v>
      </c>
      <c r="L418" s="5">
        <f>VLOOKUP(CONCATENATE($F418," ",$G418),AllocFactorMatrix,(L$4+1),FALSE)*$E424</f>
        <v>0</v>
      </c>
      <c r="M418" s="5">
        <f>VLOOKUP(CONCATENATE($F418," ",$G418),AllocFactorMatrix,(M$4+1),FALSE)*$E424</f>
        <v>0</v>
      </c>
      <c r="N418" s="5">
        <f t="shared" si="222"/>
        <v>0</v>
      </c>
      <c r="O418" s="5">
        <f>VLOOKUP(CONCATENATE($F418," ",$G418),AllocFactorMatrix,(O$4+1),FALSE)*$E424</f>
        <v>0</v>
      </c>
      <c r="P418" s="5">
        <f>VLOOKUP(CONCATENATE($F418," ",$G418),AllocFactorMatrix,(P$4+1),FALSE)*$E424</f>
        <v>0</v>
      </c>
      <c r="Q418" s="5">
        <f>VLOOKUP(CONCATENATE($F418," ",$G418),AllocFactorMatrix,(Q$4+1),FALSE)*$E424</f>
        <v>0</v>
      </c>
      <c r="R418" s="5">
        <f>VLOOKUP(CONCATENATE($F418," ",$G418),AllocFactorMatrix,(R$4+1),FALSE)*$E424</f>
        <v>0</v>
      </c>
      <c r="S418" s="5">
        <f t="shared" ref="S418:S424" si="223">SUBTOTAL(9,O418:R418)</f>
        <v>0</v>
      </c>
      <c r="T418" s="5">
        <f>VLOOKUP(CONCATENATE($F418," ",$G418),AllocFactorMatrix,(T$4+1),FALSE)*$E424</f>
        <v>0</v>
      </c>
      <c r="U418" s="5">
        <f>VLOOKUP(CONCATENATE($F418," ",$G418),AllocFactorMatrix,(U$4+1),FALSE)*$E424</f>
        <v>0</v>
      </c>
      <c r="V418" s="5">
        <f>VLOOKUP(CONCATENATE($F418," ",$G418),AllocFactorMatrix,(V$4+1),FALSE)*$E424</f>
        <v>0</v>
      </c>
      <c r="W418" s="5">
        <f>VLOOKUP(CONCATENATE($F418," ",$G418),AllocFactorMatrix,(W$4+1),FALSE)*$E424</f>
        <v>0</v>
      </c>
      <c r="X418" s="5">
        <f t="shared" ref="X418:X424" si="224">SUBTOTAL(9,T418:W418)</f>
        <v>0</v>
      </c>
      <c r="Y418" s="5">
        <f>VLOOKUP(CONCATENATE($F418," ",$G418),AllocFactorMatrix,(Y$4+1),FALSE)*$E424</f>
        <v>0</v>
      </c>
      <c r="Z418" s="5">
        <f>VLOOKUP(CONCATENATE($F418," ",$G418),AllocFactorMatrix,(Z$4+1),FALSE)*$E424</f>
        <v>0</v>
      </c>
      <c r="AA418" s="5">
        <f t="shared" si="214"/>
        <v>0</v>
      </c>
      <c r="AB418" s="5">
        <f>VLOOKUP(CONCATENATE($F418," ",$G418),AllocFactorMatrix,(AB$4+1),FALSE)*$E424</f>
        <v>0</v>
      </c>
      <c r="AC418" s="5">
        <f>VLOOKUP(CONCATENATE($F418," ",$G418),AllocFactorMatrix,(AC$4+1),FALSE)*$E424</f>
        <v>0</v>
      </c>
      <c r="AD418" s="5">
        <f>VLOOKUP(CONCATENATE($F418," ",$G418),AllocFactorMatrix,(AD$4+1),FALSE)*$E424</f>
        <v>0</v>
      </c>
    </row>
    <row r="419" spans="4:30" hidden="1" outlineLevel="1">
      <c r="E419" s="55"/>
      <c r="F419" s="52" t="str">
        <f>F424</f>
        <v>PROD_ENERGY</v>
      </c>
      <c r="G419" s="55" t="str">
        <f>$G$10</f>
        <v>SUBTRAN</v>
      </c>
      <c r="H419" s="4">
        <f t="shared" si="221"/>
        <v>0</v>
      </c>
      <c r="I419" s="5">
        <f>VLOOKUP(CONCATENATE($F419," ",$G419),AllocFactorMatrix,(I$4+1),FALSE)*$E424</f>
        <v>0</v>
      </c>
      <c r="J419" s="5">
        <f>VLOOKUP(CONCATENATE($F419," ",$G419),AllocFactorMatrix,(J$4+1),FALSE)*$E424</f>
        <v>0</v>
      </c>
      <c r="K419" s="5">
        <f>VLOOKUP(CONCATENATE($F419," ",$G419),AllocFactorMatrix,(K$4+1),FALSE)*$E424</f>
        <v>0</v>
      </c>
      <c r="L419" s="5">
        <f>VLOOKUP(CONCATENATE($F419," ",$G419),AllocFactorMatrix,(L$4+1),FALSE)*$E424</f>
        <v>0</v>
      </c>
      <c r="M419" s="5">
        <f>VLOOKUP(CONCATENATE($F419," ",$G419),AllocFactorMatrix,(M$4+1),FALSE)*$E424</f>
        <v>0</v>
      </c>
      <c r="N419" s="5">
        <f t="shared" si="222"/>
        <v>0</v>
      </c>
      <c r="O419" s="5">
        <f>VLOOKUP(CONCATENATE($F419," ",$G419),AllocFactorMatrix,(O$4+1),FALSE)*$E424</f>
        <v>0</v>
      </c>
      <c r="P419" s="5">
        <f>VLOOKUP(CONCATENATE($F419," ",$G419),AllocFactorMatrix,(P$4+1),FALSE)*$E424</f>
        <v>0</v>
      </c>
      <c r="Q419" s="5">
        <f>VLOOKUP(CONCATENATE($F419," ",$G419),AllocFactorMatrix,(Q$4+1),FALSE)*$E424</f>
        <v>0</v>
      </c>
      <c r="R419" s="5">
        <f>VLOOKUP(CONCATENATE($F419," ",$G419),AllocFactorMatrix,(R$4+1),FALSE)*$E424</f>
        <v>0</v>
      </c>
      <c r="S419" s="5">
        <f t="shared" si="223"/>
        <v>0</v>
      </c>
      <c r="T419" s="5">
        <f>VLOOKUP(CONCATENATE($F419," ",$G419),AllocFactorMatrix,(T$4+1),FALSE)*$E424</f>
        <v>0</v>
      </c>
      <c r="U419" s="5">
        <f>VLOOKUP(CONCATENATE($F419," ",$G419),AllocFactorMatrix,(U$4+1),FALSE)*$E424</f>
        <v>0</v>
      </c>
      <c r="V419" s="5">
        <f>VLOOKUP(CONCATENATE($F419," ",$G419),AllocFactorMatrix,(V$4+1),FALSE)*$E424</f>
        <v>0</v>
      </c>
      <c r="W419" s="5">
        <f>VLOOKUP(CONCATENATE($F419," ",$G419),AllocFactorMatrix,(W$4+1),FALSE)*$E424</f>
        <v>0</v>
      </c>
      <c r="X419" s="5">
        <f t="shared" si="224"/>
        <v>0</v>
      </c>
      <c r="Y419" s="5">
        <f>VLOOKUP(CONCATENATE($F419," ",$G419),AllocFactorMatrix,(Y$4+1),FALSE)*$E424</f>
        <v>0</v>
      </c>
      <c r="Z419" s="5">
        <f>VLOOKUP(CONCATENATE($F419," ",$G419),AllocFactorMatrix,(Z$4+1),FALSE)*$E424</f>
        <v>0</v>
      </c>
      <c r="AA419" s="5">
        <f t="shared" si="214"/>
        <v>0</v>
      </c>
      <c r="AB419" s="5">
        <f>VLOOKUP(CONCATENATE($F419," ",$G419),AllocFactorMatrix,(AB$4+1),FALSE)*$E424</f>
        <v>0</v>
      </c>
      <c r="AC419" s="5">
        <f>VLOOKUP(CONCATENATE($F419," ",$G419),AllocFactorMatrix,(AC$4+1),FALSE)*$E424</f>
        <v>0</v>
      </c>
      <c r="AD419" s="5">
        <f>VLOOKUP(CONCATENATE($F419," ",$G419),AllocFactorMatrix,(AD$4+1),FALSE)*$E424</f>
        <v>0</v>
      </c>
    </row>
    <row r="420" spans="4:30" hidden="1" outlineLevel="1">
      <c r="E420" s="55"/>
      <c r="F420" s="52" t="str">
        <f>F424</f>
        <v>PROD_ENERGY</v>
      </c>
      <c r="G420" s="55" t="str">
        <f>$G$11</f>
        <v>DISTPRI</v>
      </c>
      <c r="H420" s="4">
        <f t="shared" si="221"/>
        <v>0</v>
      </c>
      <c r="I420" s="5">
        <f>VLOOKUP(CONCATENATE($F420," ",$G420),AllocFactorMatrix,(I$4+1),FALSE)*$E424</f>
        <v>0</v>
      </c>
      <c r="J420" s="5">
        <f>VLOOKUP(CONCATENATE($F420," ",$G420),AllocFactorMatrix,(J$4+1),FALSE)*$E424</f>
        <v>0</v>
      </c>
      <c r="K420" s="5">
        <f>VLOOKUP(CONCATENATE($F420," ",$G420),AllocFactorMatrix,(K$4+1),FALSE)*$E424</f>
        <v>0</v>
      </c>
      <c r="L420" s="5">
        <f>VLOOKUP(CONCATENATE($F420," ",$G420),AllocFactorMatrix,(L$4+1),FALSE)*$E424</f>
        <v>0</v>
      </c>
      <c r="M420" s="5">
        <f>VLOOKUP(CONCATENATE($F420," ",$G420),AllocFactorMatrix,(M$4+1),FALSE)*$E424</f>
        <v>0</v>
      </c>
      <c r="N420" s="5">
        <f t="shared" si="222"/>
        <v>0</v>
      </c>
      <c r="O420" s="5">
        <f>VLOOKUP(CONCATENATE($F420," ",$G420),AllocFactorMatrix,(O$4+1),FALSE)*$E424</f>
        <v>0</v>
      </c>
      <c r="P420" s="5">
        <f>VLOOKUP(CONCATENATE($F420," ",$G420),AllocFactorMatrix,(P$4+1),FALSE)*$E424</f>
        <v>0</v>
      </c>
      <c r="Q420" s="5">
        <f>VLOOKUP(CONCATENATE($F420," ",$G420),AllocFactorMatrix,(Q$4+1),FALSE)*$E424</f>
        <v>0</v>
      </c>
      <c r="R420" s="5">
        <f>VLOOKUP(CONCATENATE($F420," ",$G420),AllocFactorMatrix,(R$4+1),FALSE)*$E424</f>
        <v>0</v>
      </c>
      <c r="S420" s="5">
        <f t="shared" si="223"/>
        <v>0</v>
      </c>
      <c r="T420" s="5">
        <f>VLOOKUP(CONCATENATE($F420," ",$G420),AllocFactorMatrix,(T$4+1),FALSE)*$E424</f>
        <v>0</v>
      </c>
      <c r="U420" s="5">
        <f>VLOOKUP(CONCATENATE($F420," ",$G420),AllocFactorMatrix,(U$4+1),FALSE)*$E424</f>
        <v>0</v>
      </c>
      <c r="V420" s="5">
        <f>VLOOKUP(CONCATENATE($F420," ",$G420),AllocFactorMatrix,(V$4+1),FALSE)*$E424</f>
        <v>0</v>
      </c>
      <c r="W420" s="5">
        <f>VLOOKUP(CONCATENATE($F420," ",$G420),AllocFactorMatrix,(W$4+1),FALSE)*$E424</f>
        <v>0</v>
      </c>
      <c r="X420" s="5">
        <f t="shared" si="224"/>
        <v>0</v>
      </c>
      <c r="Y420" s="5">
        <f>VLOOKUP(CONCATENATE($F420," ",$G420),AllocFactorMatrix,(Y$4+1),FALSE)*$E424</f>
        <v>0</v>
      </c>
      <c r="Z420" s="5">
        <f>VLOOKUP(CONCATENATE($F420," ",$G420),AllocFactorMatrix,(Z$4+1),FALSE)*$E424</f>
        <v>0</v>
      </c>
      <c r="AA420" s="5">
        <f t="shared" si="214"/>
        <v>0</v>
      </c>
      <c r="AB420" s="5">
        <f>VLOOKUP(CONCATENATE($F420," ",$G420),AllocFactorMatrix,(AB$4+1),FALSE)*$E424</f>
        <v>0</v>
      </c>
      <c r="AC420" s="5">
        <f>VLOOKUP(CONCATENATE($F420," ",$G420),AllocFactorMatrix,(AC$4+1),FALSE)*$E424</f>
        <v>0</v>
      </c>
      <c r="AD420" s="5">
        <f>VLOOKUP(CONCATENATE($F420," ",$G420),AllocFactorMatrix,(AD$4+1),FALSE)*$E424</f>
        <v>0</v>
      </c>
    </row>
    <row r="421" spans="4:30" hidden="1" outlineLevel="1">
      <c r="E421" s="55"/>
      <c r="F421" s="52" t="str">
        <f>F424</f>
        <v>PROD_ENERGY</v>
      </c>
      <c r="G421" s="55" t="str">
        <f>$G$12</f>
        <v>DISTSEC</v>
      </c>
      <c r="H421" s="4">
        <f t="shared" si="221"/>
        <v>0</v>
      </c>
      <c r="I421" s="5">
        <f>VLOOKUP(CONCATENATE($F421," ",$G421),AllocFactorMatrix,(I$4+1),FALSE)*$E424</f>
        <v>0</v>
      </c>
      <c r="J421" s="5">
        <f>VLOOKUP(CONCATENATE($F421," ",$G421),AllocFactorMatrix,(J$4+1),FALSE)*$E424</f>
        <v>0</v>
      </c>
      <c r="K421" s="5">
        <f>VLOOKUP(CONCATENATE($F421," ",$G421),AllocFactorMatrix,(K$4+1),FALSE)*$E424</f>
        <v>0</v>
      </c>
      <c r="L421" s="5">
        <f>VLOOKUP(CONCATENATE($F421," ",$G421),AllocFactorMatrix,(L$4+1),FALSE)*$E424</f>
        <v>0</v>
      </c>
      <c r="M421" s="5">
        <f>VLOOKUP(CONCATENATE($F421," ",$G421),AllocFactorMatrix,(M$4+1),FALSE)*$E424</f>
        <v>0</v>
      </c>
      <c r="N421" s="5">
        <f t="shared" si="222"/>
        <v>0</v>
      </c>
      <c r="O421" s="5">
        <f>VLOOKUP(CONCATENATE($F421," ",$G421),AllocFactorMatrix,(O$4+1),FALSE)*$E424</f>
        <v>0</v>
      </c>
      <c r="P421" s="5">
        <f>VLOOKUP(CONCATENATE($F421," ",$G421),AllocFactorMatrix,(P$4+1),FALSE)*$E424</f>
        <v>0</v>
      </c>
      <c r="Q421" s="5">
        <f>VLOOKUP(CONCATENATE($F421," ",$G421),AllocFactorMatrix,(Q$4+1),FALSE)*$E424</f>
        <v>0</v>
      </c>
      <c r="R421" s="5">
        <f>VLOOKUP(CONCATENATE($F421," ",$G421),AllocFactorMatrix,(R$4+1),FALSE)*$E424</f>
        <v>0</v>
      </c>
      <c r="S421" s="5">
        <f t="shared" si="223"/>
        <v>0</v>
      </c>
      <c r="T421" s="5">
        <f>VLOOKUP(CONCATENATE($F421," ",$G421),AllocFactorMatrix,(T$4+1),FALSE)*$E424</f>
        <v>0</v>
      </c>
      <c r="U421" s="5">
        <f>VLOOKUP(CONCATENATE($F421," ",$G421),AllocFactorMatrix,(U$4+1),FALSE)*$E424</f>
        <v>0</v>
      </c>
      <c r="V421" s="5">
        <f>VLOOKUP(CONCATENATE($F421," ",$G421),AllocFactorMatrix,(V$4+1),FALSE)*$E424</f>
        <v>0</v>
      </c>
      <c r="W421" s="5">
        <f>VLOOKUP(CONCATENATE($F421," ",$G421),AllocFactorMatrix,(W$4+1),FALSE)*$E424</f>
        <v>0</v>
      </c>
      <c r="X421" s="5">
        <f t="shared" si="224"/>
        <v>0</v>
      </c>
      <c r="Y421" s="5">
        <f>VLOOKUP(CONCATENATE($F421," ",$G421),AllocFactorMatrix,(Y$4+1),FALSE)*$E424</f>
        <v>0</v>
      </c>
      <c r="Z421" s="5">
        <f>VLOOKUP(CONCATENATE($F421," ",$G421),AllocFactorMatrix,(Z$4+1),FALSE)*$E424</f>
        <v>0</v>
      </c>
      <c r="AA421" s="5">
        <f t="shared" si="214"/>
        <v>0</v>
      </c>
      <c r="AB421" s="5">
        <f>VLOOKUP(CONCATENATE($F421," ",$G421),AllocFactorMatrix,(AB$4+1),FALSE)*$E424</f>
        <v>0</v>
      </c>
      <c r="AC421" s="5">
        <f>VLOOKUP(CONCATENATE($F421," ",$G421),AllocFactorMatrix,(AC$4+1),FALSE)*$E424</f>
        <v>0</v>
      </c>
      <c r="AD421" s="5">
        <f>VLOOKUP(CONCATENATE($F421," ",$G421),AllocFactorMatrix,(AD$4+1),FALSE)*$E424</f>
        <v>0</v>
      </c>
    </row>
    <row r="422" spans="4:30" hidden="1" outlineLevel="1">
      <c r="E422" s="55"/>
      <c r="F422" s="52" t="str">
        <f>F424</f>
        <v>PROD_ENERGY</v>
      </c>
      <c r="G422" s="55" t="str">
        <f>$G$13</f>
        <v>ENERGY</v>
      </c>
      <c r="H422" s="4">
        <f t="shared" si="221"/>
        <v>46567.999999999993</v>
      </c>
      <c r="I422" s="5">
        <f>VLOOKUP(CONCATENATE($F422," ",$G422),AllocFactorMatrix,(I$4+1),FALSE)*$E424</f>
        <v>17473.575068553309</v>
      </c>
      <c r="J422" s="5">
        <f>VLOOKUP(CONCATENATE($F422," ",$G422),AllocFactorMatrix,(J$4+1),FALSE)*$E424</f>
        <v>1132.4005750975507</v>
      </c>
      <c r="K422" s="5">
        <f>VLOOKUP(CONCATENATE($F422," ",$G422),AllocFactorMatrix,(K$4+1),FALSE)*$E424</f>
        <v>3799.326685899563</v>
      </c>
      <c r="L422" s="5">
        <f>VLOOKUP(CONCATENATE($F422," ",$G422),AllocFactorMatrix,(L$4+1),FALSE)*$E424</f>
        <v>120.75122743625913</v>
      </c>
      <c r="M422" s="5">
        <f>VLOOKUP(CONCATENATE($F422," ",$G422),AllocFactorMatrix,(M$4+1),FALSE)*$E424</f>
        <v>11.13185156242049</v>
      </c>
      <c r="N422" s="5">
        <f t="shared" si="222"/>
        <v>3931.2097648982431</v>
      </c>
      <c r="O422" s="5">
        <f>VLOOKUP(CONCATENATE($F422," ",$G422),AllocFactorMatrix,(O$4+1),FALSE)*$E424</f>
        <v>3463.8991525232113</v>
      </c>
      <c r="P422" s="5">
        <f>VLOOKUP(CONCATENATE($F422," ",$G422),AllocFactorMatrix,(P$4+1),FALSE)*$E424</f>
        <v>642.14025168787225</v>
      </c>
      <c r="Q422" s="5">
        <f>VLOOKUP(CONCATENATE($F422," ",$G422),AllocFactorMatrix,(Q$4+1),FALSE)*$E424</f>
        <v>291.7720941920411</v>
      </c>
      <c r="R422" s="5">
        <f>VLOOKUP(CONCATENATE($F422," ",$G422),AllocFactorMatrix,(R$4+1),FALSE)*$E424</f>
        <v>13.519008532515031</v>
      </c>
      <c r="S422" s="5">
        <f t="shared" si="223"/>
        <v>4411.3305069356402</v>
      </c>
      <c r="T422" s="5">
        <f>VLOOKUP(CONCATENATE($F422," ",$G422),AllocFactorMatrix,(T$4+1),FALSE)*$E424</f>
        <v>132.74317960044684</v>
      </c>
      <c r="U422" s="5">
        <f>VLOOKUP(CONCATENATE($F422," ",$G422),AllocFactorMatrix,(U$4+1),FALSE)*$E424</f>
        <v>2330.7713739327337</v>
      </c>
      <c r="V422" s="5">
        <f>VLOOKUP(CONCATENATE($F422," ",$G422),AllocFactorMatrix,(V$4+1),FALSE)*$E424</f>
        <v>13233.152174177445</v>
      </c>
      <c r="W422" s="5">
        <f>VLOOKUP(CONCATENATE($F422," ",$G422),AllocFactorMatrix,(W$4+1),FALSE)*$E424</f>
        <v>2510.6386849048577</v>
      </c>
      <c r="X422" s="5">
        <f t="shared" si="224"/>
        <v>18207.305412615482</v>
      </c>
      <c r="Y422" s="5">
        <f>VLOOKUP(CONCATENATE($F422," ",$G422),AllocFactorMatrix,(Y$4+1),FALSE)*$E424</f>
        <v>938.4746943572801</v>
      </c>
      <c r="Z422" s="5">
        <f>VLOOKUP(CONCATENATE($F422," ",$G422),AllocFactorMatrix,(Z$4+1),FALSE)*$E424</f>
        <v>15.276871950498926</v>
      </c>
      <c r="AA422" s="5">
        <f t="shared" si="214"/>
        <v>953.75156630777906</v>
      </c>
      <c r="AB422" s="5">
        <f>VLOOKUP(CONCATENATE($F422," ",$G422),AllocFactorMatrix,(AB$4+1),FALSE)*$E424</f>
        <v>17.040121783315559</v>
      </c>
      <c r="AC422" s="5">
        <f>VLOOKUP(CONCATENATE($F422," ",$G422),AllocFactorMatrix,(AC$4+1),FALSE)*$E424</f>
        <v>368.46981545648094</v>
      </c>
      <c r="AD422" s="5">
        <f>VLOOKUP(CONCATENATE($F422," ",$G422),AllocFactorMatrix,(AD$4+1),FALSE)*$E424</f>
        <v>72.917168352190913</v>
      </c>
    </row>
    <row r="423" spans="4:30" hidden="1" outlineLevel="1">
      <c r="E423" s="55"/>
      <c r="F423" s="52" t="str">
        <f>F424</f>
        <v>PROD_ENERGY</v>
      </c>
      <c r="G423" s="55" t="str">
        <f>$G$14</f>
        <v>CUSTOMER</v>
      </c>
      <c r="H423" s="4">
        <f t="shared" si="221"/>
        <v>0</v>
      </c>
      <c r="I423" s="5">
        <f>VLOOKUP(CONCATENATE($F423," ",$G423),AllocFactorMatrix,(I$4+1),FALSE)*$E424</f>
        <v>0</v>
      </c>
      <c r="J423" s="5">
        <f>VLOOKUP(CONCATENATE($F423," ",$G423),AllocFactorMatrix,(J$4+1),FALSE)*$E424</f>
        <v>0</v>
      </c>
      <c r="K423" s="5">
        <f>VLOOKUP(CONCATENATE($F423," ",$G423),AllocFactorMatrix,(K$4+1),FALSE)*$E424</f>
        <v>0</v>
      </c>
      <c r="L423" s="5">
        <f>VLOOKUP(CONCATENATE($F423," ",$G423),AllocFactorMatrix,(L$4+1),FALSE)*$E424</f>
        <v>0</v>
      </c>
      <c r="M423" s="5">
        <f>VLOOKUP(CONCATENATE($F423," ",$G423),AllocFactorMatrix,(M$4+1),FALSE)*$E424</f>
        <v>0</v>
      </c>
      <c r="N423" s="5">
        <f t="shared" si="222"/>
        <v>0</v>
      </c>
      <c r="O423" s="5">
        <f>VLOOKUP(CONCATENATE($F423," ",$G423),AllocFactorMatrix,(O$4+1),FALSE)*$E424</f>
        <v>0</v>
      </c>
      <c r="P423" s="5">
        <f>VLOOKUP(CONCATENATE($F423," ",$G423),AllocFactorMatrix,(P$4+1),FALSE)*$E424</f>
        <v>0</v>
      </c>
      <c r="Q423" s="5">
        <f>VLOOKUP(CONCATENATE($F423," ",$G423),AllocFactorMatrix,(Q$4+1),FALSE)*$E424</f>
        <v>0</v>
      </c>
      <c r="R423" s="5">
        <f>VLOOKUP(CONCATENATE($F423," ",$G423),AllocFactorMatrix,(R$4+1),FALSE)*$E424</f>
        <v>0</v>
      </c>
      <c r="S423" s="5">
        <f t="shared" si="223"/>
        <v>0</v>
      </c>
      <c r="T423" s="5">
        <f>VLOOKUP(CONCATENATE($F423," ",$G423),AllocFactorMatrix,(T$4+1),FALSE)*$E424</f>
        <v>0</v>
      </c>
      <c r="U423" s="5">
        <f>VLOOKUP(CONCATENATE($F423," ",$G423),AllocFactorMatrix,(U$4+1),FALSE)*$E424</f>
        <v>0</v>
      </c>
      <c r="V423" s="5">
        <f>VLOOKUP(CONCATENATE($F423," ",$G423),AllocFactorMatrix,(V$4+1),FALSE)*$E424</f>
        <v>0</v>
      </c>
      <c r="W423" s="5">
        <f>VLOOKUP(CONCATENATE($F423," ",$G423),AllocFactorMatrix,(W$4+1),FALSE)*$E424</f>
        <v>0</v>
      </c>
      <c r="X423" s="5">
        <f t="shared" si="224"/>
        <v>0</v>
      </c>
      <c r="Y423" s="5">
        <f>VLOOKUP(CONCATENATE($F423," ",$G423),AllocFactorMatrix,(Y$4+1),FALSE)*$E424</f>
        <v>0</v>
      </c>
      <c r="Z423" s="5">
        <f>VLOOKUP(CONCATENATE($F423," ",$G423),AllocFactorMatrix,(Z$4+1),FALSE)*$E424</f>
        <v>0</v>
      </c>
      <c r="AA423" s="5">
        <f t="shared" si="214"/>
        <v>0</v>
      </c>
      <c r="AB423" s="5">
        <f>VLOOKUP(CONCATENATE($F423," ",$G423),AllocFactorMatrix,(AB$4+1),FALSE)*$E424</f>
        <v>0</v>
      </c>
      <c r="AC423" s="5">
        <f>VLOOKUP(CONCATENATE($F423," ",$G423),AllocFactorMatrix,(AC$4+1),FALSE)*$E424</f>
        <v>0</v>
      </c>
      <c r="AD423" s="5">
        <f>VLOOKUP(CONCATENATE($F423," ",$G423),AllocFactorMatrix,(AD$4+1),FALSE)*$E424</f>
        <v>0</v>
      </c>
    </row>
    <row r="424" spans="4:30" collapsed="1">
      <c r="D424" s="1" t="str">
        <f>+D1896</f>
        <v>Adj 9 - PPA Rider Sync</v>
      </c>
      <c r="E424" s="61">
        <v>46568</v>
      </c>
      <c r="F424" s="63" t="str">
        <f>+F1896</f>
        <v>PROD_ENERGY</v>
      </c>
      <c r="G424" s="55" t="str">
        <f>$G$15</f>
        <v>TOTAL</v>
      </c>
      <c r="H424" s="4">
        <f t="shared" si="221"/>
        <v>46567.999999999993</v>
      </c>
      <c r="I424" s="5">
        <f>VLOOKUP(CONCATENATE($F424," ",$G424),AllocFactorMatrix,(I$4+1),FALSE)*$E424</f>
        <v>17473.575068553309</v>
      </c>
      <c r="J424" s="5">
        <f>VLOOKUP(CONCATENATE($F424," ",$G424),AllocFactorMatrix,(J$4+1),FALSE)*$E424</f>
        <v>1132.4005750975507</v>
      </c>
      <c r="K424" s="5">
        <f>VLOOKUP(CONCATENATE($F424," ",$G424),AllocFactorMatrix,(K$4+1),FALSE)*$E424</f>
        <v>3799.326685899563</v>
      </c>
      <c r="L424" s="5">
        <f>VLOOKUP(CONCATENATE($F424," ",$G424),AllocFactorMatrix,(L$4+1),FALSE)*$E424</f>
        <v>120.75122743625913</v>
      </c>
      <c r="M424" s="5">
        <f>VLOOKUP(CONCATENATE($F424," ",$G424),AllocFactorMatrix,(M$4+1),FALSE)*$E424</f>
        <v>11.13185156242049</v>
      </c>
      <c r="N424" s="5">
        <f t="shared" si="222"/>
        <v>3931.2097648982431</v>
      </c>
      <c r="O424" s="5">
        <f>VLOOKUP(CONCATENATE($F424," ",$G424),AllocFactorMatrix,(O$4+1),FALSE)*$E424</f>
        <v>3463.8991525232113</v>
      </c>
      <c r="P424" s="5">
        <f>VLOOKUP(CONCATENATE($F424," ",$G424),AllocFactorMatrix,(P$4+1),FALSE)*$E424</f>
        <v>642.14025168787225</v>
      </c>
      <c r="Q424" s="5">
        <f>VLOOKUP(CONCATENATE($F424," ",$G424),AllocFactorMatrix,(Q$4+1),FALSE)*$E424</f>
        <v>291.7720941920411</v>
      </c>
      <c r="R424" s="5">
        <f>VLOOKUP(CONCATENATE($F424," ",$G424),AllocFactorMatrix,(R$4+1),FALSE)*$E424</f>
        <v>13.519008532515031</v>
      </c>
      <c r="S424" s="5">
        <f t="shared" si="223"/>
        <v>4411.3305069356402</v>
      </c>
      <c r="T424" s="5">
        <f>VLOOKUP(CONCATENATE($F424," ",$G424),AllocFactorMatrix,(T$4+1),FALSE)*$E424</f>
        <v>132.74317960044684</v>
      </c>
      <c r="U424" s="5">
        <f>VLOOKUP(CONCATENATE($F424," ",$G424),AllocFactorMatrix,(U$4+1),FALSE)*$E424</f>
        <v>2330.7713739327337</v>
      </c>
      <c r="V424" s="5">
        <f>VLOOKUP(CONCATENATE($F424," ",$G424),AllocFactorMatrix,(V$4+1),FALSE)*$E424</f>
        <v>13233.152174177445</v>
      </c>
      <c r="W424" s="5">
        <f>VLOOKUP(CONCATENATE($F424," ",$G424),AllocFactorMatrix,(W$4+1),FALSE)*$E424</f>
        <v>2510.6386849048577</v>
      </c>
      <c r="X424" s="5">
        <f t="shared" si="224"/>
        <v>18207.305412615482</v>
      </c>
      <c r="Y424" s="5">
        <f>VLOOKUP(CONCATENATE($F424," ",$G424),AllocFactorMatrix,(Y$4+1),FALSE)*$E424</f>
        <v>938.4746943572801</v>
      </c>
      <c r="Z424" s="5">
        <f>VLOOKUP(CONCATENATE($F424," ",$G424),AllocFactorMatrix,(Z$4+1),FALSE)*$E424</f>
        <v>15.276871950498926</v>
      </c>
      <c r="AA424" s="5">
        <f t="shared" si="214"/>
        <v>953.75156630777906</v>
      </c>
      <c r="AB424" s="5">
        <f>VLOOKUP(CONCATENATE($F424," ",$G424),AllocFactorMatrix,(AB$4+1),FALSE)*$E424</f>
        <v>17.040121783315559</v>
      </c>
      <c r="AC424" s="5">
        <f>VLOOKUP(CONCATENATE($F424," ",$G424),AllocFactorMatrix,(AC$4+1),FALSE)*$E424</f>
        <v>368.46981545648094</v>
      </c>
      <c r="AD424" s="5">
        <f>VLOOKUP(CONCATENATE($F424," ",$G424),AllocFactorMatrix,(AD$4+1),FALSE)*$E424</f>
        <v>72.917168352190913</v>
      </c>
    </row>
    <row r="425" spans="4:30" hidden="1" outlineLevel="1">
      <c r="E425" s="55"/>
      <c r="F425" s="52" t="str">
        <f>F432</f>
        <v>CUST_TOTAL</v>
      </c>
      <c r="G425" s="55" t="str">
        <f>$G$8</f>
        <v>PRODUCTION</v>
      </c>
      <c r="H425" s="4">
        <f t="shared" ref="H425:H432" si="225">SUBTOTAL(9,I425:AD425)</f>
        <v>0</v>
      </c>
      <c r="I425" s="5">
        <f>VLOOKUP(CONCATENATE($F425," ",$G425),AllocFactorMatrix,(I$4+1),FALSE)*$E432</f>
        <v>0</v>
      </c>
      <c r="J425" s="5">
        <f>VLOOKUP(CONCATENATE($F425," ",$G425),AllocFactorMatrix,(J$4+1),FALSE)*$E432</f>
        <v>0</v>
      </c>
      <c r="K425" s="5">
        <f>VLOOKUP(CONCATENATE($F425," ",$G425),AllocFactorMatrix,(K$4+1),FALSE)*$E432</f>
        <v>0</v>
      </c>
      <c r="L425" s="5">
        <f>VLOOKUP(CONCATENATE($F425," ",$G425),AllocFactorMatrix,(L$4+1),FALSE)*$E432</f>
        <v>0</v>
      </c>
      <c r="M425" s="5">
        <f>VLOOKUP(CONCATENATE($F425," ",$G425),AllocFactorMatrix,(M$4+1),FALSE)*$E432</f>
        <v>0</v>
      </c>
      <c r="N425" s="5">
        <f t="shared" ref="N425:N432" si="226">SUBTOTAL(9,K425:M425)</f>
        <v>0</v>
      </c>
      <c r="O425" s="5">
        <f>VLOOKUP(CONCATENATE($F425," ",$G425),AllocFactorMatrix,(O$4+1),FALSE)*$E432</f>
        <v>0</v>
      </c>
      <c r="P425" s="5">
        <f>VLOOKUP(CONCATENATE($F425," ",$G425),AllocFactorMatrix,(P$4+1),FALSE)*$E432</f>
        <v>0</v>
      </c>
      <c r="Q425" s="5">
        <f>VLOOKUP(CONCATENATE($F425," ",$G425),AllocFactorMatrix,(Q$4+1),FALSE)*$E432</f>
        <v>0</v>
      </c>
      <c r="R425" s="5">
        <f>VLOOKUP(CONCATENATE($F425," ",$G425),AllocFactorMatrix,(R$4+1),FALSE)*$E432</f>
        <v>0</v>
      </c>
      <c r="S425" s="5">
        <f>SUBTOTAL(9,O425:R425)</f>
        <v>0</v>
      </c>
      <c r="T425" s="5">
        <f>VLOOKUP(CONCATENATE($F425," ",$G425),AllocFactorMatrix,(T$4+1),FALSE)*$E432</f>
        <v>0</v>
      </c>
      <c r="U425" s="5">
        <f>VLOOKUP(CONCATENATE($F425," ",$G425),AllocFactorMatrix,(U$4+1),FALSE)*$E432</f>
        <v>0</v>
      </c>
      <c r="V425" s="5">
        <f>VLOOKUP(CONCATENATE($F425," ",$G425),AllocFactorMatrix,(V$4+1),FALSE)*$E432</f>
        <v>0</v>
      </c>
      <c r="W425" s="5">
        <f>VLOOKUP(CONCATENATE($F425," ",$G425),AllocFactorMatrix,(W$4+1),FALSE)*$E432</f>
        <v>0</v>
      </c>
      <c r="X425" s="5">
        <f>SUBTOTAL(9,T425:W425)</f>
        <v>0</v>
      </c>
      <c r="Y425" s="5">
        <f>VLOOKUP(CONCATENATE($F425," ",$G425),AllocFactorMatrix,(Y$4+1),FALSE)*$E432</f>
        <v>0</v>
      </c>
      <c r="Z425" s="5">
        <f>VLOOKUP(CONCATENATE($F425," ",$G425),AllocFactorMatrix,(Z$4+1),FALSE)*$E432</f>
        <v>0</v>
      </c>
      <c r="AA425" s="5">
        <f t="shared" si="214"/>
        <v>0</v>
      </c>
      <c r="AB425" s="5">
        <f>VLOOKUP(CONCATENATE($F425," ",$G425),AllocFactorMatrix,(AB$4+1),FALSE)*$E432</f>
        <v>0</v>
      </c>
      <c r="AC425" s="5">
        <f>VLOOKUP(CONCATENATE($F425," ",$G425),AllocFactorMatrix,(AC$4+1),FALSE)*$E432</f>
        <v>0</v>
      </c>
      <c r="AD425" s="5">
        <f>VLOOKUP(CONCATENATE($F425," ",$G425),AllocFactorMatrix,(AD$4+1),FALSE)*$E432</f>
        <v>0</v>
      </c>
    </row>
    <row r="426" spans="4:30" hidden="1" outlineLevel="1">
      <c r="E426" s="55"/>
      <c r="F426" s="52" t="str">
        <f>F432</f>
        <v>CUST_TOTAL</v>
      </c>
      <c r="G426" s="55" t="str">
        <f>$G$9</f>
        <v>BULKTRAN</v>
      </c>
      <c r="H426" s="4">
        <f t="shared" si="225"/>
        <v>0</v>
      </c>
      <c r="I426" s="5">
        <f>VLOOKUP(CONCATENATE($F426," ",$G426),AllocFactorMatrix,(I$4+1),FALSE)*$E432</f>
        <v>0</v>
      </c>
      <c r="J426" s="5">
        <f>VLOOKUP(CONCATENATE($F426," ",$G426),AllocFactorMatrix,(J$4+1),FALSE)*$E432</f>
        <v>0</v>
      </c>
      <c r="K426" s="5">
        <f>VLOOKUP(CONCATENATE($F426," ",$G426),AllocFactorMatrix,(K$4+1),FALSE)*$E432</f>
        <v>0</v>
      </c>
      <c r="L426" s="5">
        <f>VLOOKUP(CONCATENATE($F426," ",$G426),AllocFactorMatrix,(L$4+1),FALSE)*$E432</f>
        <v>0</v>
      </c>
      <c r="M426" s="5">
        <f>VLOOKUP(CONCATENATE($F426," ",$G426),AllocFactorMatrix,(M$4+1),FALSE)*$E432</f>
        <v>0</v>
      </c>
      <c r="N426" s="5">
        <f t="shared" si="226"/>
        <v>0</v>
      </c>
      <c r="O426" s="5">
        <f>VLOOKUP(CONCATENATE($F426," ",$G426),AllocFactorMatrix,(O$4+1),FALSE)*$E432</f>
        <v>0</v>
      </c>
      <c r="P426" s="5">
        <f>VLOOKUP(CONCATENATE($F426," ",$G426),AllocFactorMatrix,(P$4+1),FALSE)*$E432</f>
        <v>0</v>
      </c>
      <c r="Q426" s="5">
        <f>VLOOKUP(CONCATENATE($F426," ",$G426),AllocFactorMatrix,(Q$4+1),FALSE)*$E432</f>
        <v>0</v>
      </c>
      <c r="R426" s="5">
        <f>VLOOKUP(CONCATENATE($F426," ",$G426),AllocFactorMatrix,(R$4+1),FALSE)*$E432</f>
        <v>0</v>
      </c>
      <c r="S426" s="5">
        <f t="shared" ref="S426:S432" si="227">SUBTOTAL(9,O426:R426)</f>
        <v>0</v>
      </c>
      <c r="T426" s="5">
        <f>VLOOKUP(CONCATENATE($F426," ",$G426),AllocFactorMatrix,(T$4+1),FALSE)*$E432</f>
        <v>0</v>
      </c>
      <c r="U426" s="5">
        <f>VLOOKUP(CONCATENATE($F426," ",$G426),AllocFactorMatrix,(U$4+1),FALSE)*$E432</f>
        <v>0</v>
      </c>
      <c r="V426" s="5">
        <f>VLOOKUP(CONCATENATE($F426," ",$G426),AllocFactorMatrix,(V$4+1),FALSE)*$E432</f>
        <v>0</v>
      </c>
      <c r="W426" s="5">
        <f>VLOOKUP(CONCATENATE($F426," ",$G426),AllocFactorMatrix,(W$4+1),FALSE)*$E432</f>
        <v>0</v>
      </c>
      <c r="X426" s="5">
        <f t="shared" ref="X426:X432" si="228">SUBTOTAL(9,T426:W426)</f>
        <v>0</v>
      </c>
      <c r="Y426" s="5">
        <f>VLOOKUP(CONCATENATE($F426," ",$G426),AllocFactorMatrix,(Y$4+1),FALSE)*$E432</f>
        <v>0</v>
      </c>
      <c r="Z426" s="5">
        <f>VLOOKUP(CONCATENATE($F426," ",$G426),AllocFactorMatrix,(Z$4+1),FALSE)*$E432</f>
        <v>0</v>
      </c>
      <c r="AA426" s="5">
        <f t="shared" si="214"/>
        <v>0</v>
      </c>
      <c r="AB426" s="5">
        <f>VLOOKUP(CONCATENATE($F426," ",$G426),AllocFactorMatrix,(AB$4+1),FALSE)*$E432</f>
        <v>0</v>
      </c>
      <c r="AC426" s="5">
        <f>VLOOKUP(CONCATENATE($F426," ",$G426),AllocFactorMatrix,(AC$4+1),FALSE)*$E432</f>
        <v>0</v>
      </c>
      <c r="AD426" s="5">
        <f>VLOOKUP(CONCATENATE($F426," ",$G426),AllocFactorMatrix,(AD$4+1),FALSE)*$E432</f>
        <v>0</v>
      </c>
    </row>
    <row r="427" spans="4:30" hidden="1" outlineLevel="1">
      <c r="E427" s="55"/>
      <c r="F427" s="52" t="str">
        <f>F432</f>
        <v>CUST_TOTAL</v>
      </c>
      <c r="G427" s="55" t="str">
        <f>$G$10</f>
        <v>SUBTRAN</v>
      </c>
      <c r="H427" s="4">
        <f t="shared" si="225"/>
        <v>0</v>
      </c>
      <c r="I427" s="5">
        <f>VLOOKUP(CONCATENATE($F427," ",$G427),AllocFactorMatrix,(I$4+1),FALSE)*$E432</f>
        <v>0</v>
      </c>
      <c r="J427" s="5">
        <f>VLOOKUP(CONCATENATE($F427," ",$G427),AllocFactorMatrix,(J$4+1),FALSE)*$E432</f>
        <v>0</v>
      </c>
      <c r="K427" s="5">
        <f>VLOOKUP(CONCATENATE($F427," ",$G427),AllocFactorMatrix,(K$4+1),FALSE)*$E432</f>
        <v>0</v>
      </c>
      <c r="L427" s="5">
        <f>VLOOKUP(CONCATENATE($F427," ",$G427),AllocFactorMatrix,(L$4+1),FALSE)*$E432</f>
        <v>0</v>
      </c>
      <c r="M427" s="5">
        <f>VLOOKUP(CONCATENATE($F427," ",$G427),AllocFactorMatrix,(M$4+1),FALSE)*$E432</f>
        <v>0</v>
      </c>
      <c r="N427" s="5">
        <f t="shared" si="226"/>
        <v>0</v>
      </c>
      <c r="O427" s="5">
        <f>VLOOKUP(CONCATENATE($F427," ",$G427),AllocFactorMatrix,(O$4+1),FALSE)*$E432</f>
        <v>0</v>
      </c>
      <c r="P427" s="5">
        <f>VLOOKUP(CONCATENATE($F427," ",$G427),AllocFactorMatrix,(P$4+1),FALSE)*$E432</f>
        <v>0</v>
      </c>
      <c r="Q427" s="5">
        <f>VLOOKUP(CONCATENATE($F427," ",$G427),AllocFactorMatrix,(Q$4+1),FALSE)*$E432</f>
        <v>0</v>
      </c>
      <c r="R427" s="5">
        <f>VLOOKUP(CONCATENATE($F427," ",$G427),AllocFactorMatrix,(R$4+1),FALSE)*$E432</f>
        <v>0</v>
      </c>
      <c r="S427" s="5">
        <f t="shared" si="227"/>
        <v>0</v>
      </c>
      <c r="T427" s="5">
        <f>VLOOKUP(CONCATENATE($F427," ",$G427),AllocFactorMatrix,(T$4+1),FALSE)*$E432</f>
        <v>0</v>
      </c>
      <c r="U427" s="5">
        <f>VLOOKUP(CONCATENATE($F427," ",$G427),AllocFactorMatrix,(U$4+1),FALSE)*$E432</f>
        <v>0</v>
      </c>
      <c r="V427" s="5">
        <f>VLOOKUP(CONCATENATE($F427," ",$G427),AllocFactorMatrix,(V$4+1),FALSE)*$E432</f>
        <v>0</v>
      </c>
      <c r="W427" s="5">
        <f>VLOOKUP(CONCATENATE($F427," ",$G427),AllocFactorMatrix,(W$4+1),FALSE)*$E432</f>
        <v>0</v>
      </c>
      <c r="X427" s="5">
        <f t="shared" si="228"/>
        <v>0</v>
      </c>
      <c r="Y427" s="5">
        <f>VLOOKUP(CONCATENATE($F427," ",$G427),AllocFactorMatrix,(Y$4+1),FALSE)*$E432</f>
        <v>0</v>
      </c>
      <c r="Z427" s="5">
        <f>VLOOKUP(CONCATENATE($F427," ",$G427),AllocFactorMatrix,(Z$4+1),FALSE)*$E432</f>
        <v>0</v>
      </c>
      <c r="AA427" s="5">
        <f t="shared" si="214"/>
        <v>0</v>
      </c>
      <c r="AB427" s="5">
        <f>VLOOKUP(CONCATENATE($F427," ",$G427),AllocFactorMatrix,(AB$4+1),FALSE)*$E432</f>
        <v>0</v>
      </c>
      <c r="AC427" s="5">
        <f>VLOOKUP(CONCATENATE($F427," ",$G427),AllocFactorMatrix,(AC$4+1),FALSE)*$E432</f>
        <v>0</v>
      </c>
      <c r="AD427" s="5">
        <f>VLOOKUP(CONCATENATE($F427," ",$G427),AllocFactorMatrix,(AD$4+1),FALSE)*$E432</f>
        <v>0</v>
      </c>
    </row>
    <row r="428" spans="4:30" hidden="1" outlineLevel="1">
      <c r="E428" s="55"/>
      <c r="F428" s="52" t="str">
        <f>F432</f>
        <v>CUST_TOTAL</v>
      </c>
      <c r="G428" s="55" t="str">
        <f>$G$11</f>
        <v>DISTPRI</v>
      </c>
      <c r="H428" s="4">
        <f t="shared" si="225"/>
        <v>0</v>
      </c>
      <c r="I428" s="5">
        <f>VLOOKUP(CONCATENATE($F428," ",$G428),AllocFactorMatrix,(I$4+1),FALSE)*$E432</f>
        <v>0</v>
      </c>
      <c r="J428" s="5">
        <f>VLOOKUP(CONCATENATE($F428," ",$G428),AllocFactorMatrix,(J$4+1),FALSE)*$E432</f>
        <v>0</v>
      </c>
      <c r="K428" s="5">
        <f>VLOOKUP(CONCATENATE($F428," ",$G428),AllocFactorMatrix,(K$4+1),FALSE)*$E432</f>
        <v>0</v>
      </c>
      <c r="L428" s="5">
        <f>VLOOKUP(CONCATENATE($F428," ",$G428),AllocFactorMatrix,(L$4+1),FALSE)*$E432</f>
        <v>0</v>
      </c>
      <c r="M428" s="5">
        <f>VLOOKUP(CONCATENATE($F428," ",$G428),AllocFactorMatrix,(M$4+1),FALSE)*$E432</f>
        <v>0</v>
      </c>
      <c r="N428" s="5">
        <f t="shared" si="226"/>
        <v>0</v>
      </c>
      <c r="O428" s="5">
        <f>VLOOKUP(CONCATENATE($F428," ",$G428),AllocFactorMatrix,(O$4+1),FALSE)*$E432</f>
        <v>0</v>
      </c>
      <c r="P428" s="5">
        <f>VLOOKUP(CONCATENATE($F428," ",$G428),AllocFactorMatrix,(P$4+1),FALSE)*$E432</f>
        <v>0</v>
      </c>
      <c r="Q428" s="5">
        <f>VLOOKUP(CONCATENATE($F428," ",$G428),AllocFactorMatrix,(Q$4+1),FALSE)*$E432</f>
        <v>0</v>
      </c>
      <c r="R428" s="5">
        <f>VLOOKUP(CONCATENATE($F428," ",$G428),AllocFactorMatrix,(R$4+1),FALSE)*$E432</f>
        <v>0</v>
      </c>
      <c r="S428" s="5">
        <f t="shared" si="227"/>
        <v>0</v>
      </c>
      <c r="T428" s="5">
        <f>VLOOKUP(CONCATENATE($F428," ",$G428),AllocFactorMatrix,(T$4+1),FALSE)*$E432</f>
        <v>0</v>
      </c>
      <c r="U428" s="5">
        <f>VLOOKUP(CONCATENATE($F428," ",$G428),AllocFactorMatrix,(U$4+1),FALSE)*$E432</f>
        <v>0</v>
      </c>
      <c r="V428" s="5">
        <f>VLOOKUP(CONCATENATE($F428," ",$G428),AllocFactorMatrix,(V$4+1),FALSE)*$E432</f>
        <v>0</v>
      </c>
      <c r="W428" s="5">
        <f>VLOOKUP(CONCATENATE($F428," ",$G428),AllocFactorMatrix,(W$4+1),FALSE)*$E432</f>
        <v>0</v>
      </c>
      <c r="X428" s="5">
        <f t="shared" si="228"/>
        <v>0</v>
      </c>
      <c r="Y428" s="5">
        <f>VLOOKUP(CONCATENATE($F428," ",$G428),AllocFactorMatrix,(Y$4+1),FALSE)*$E432</f>
        <v>0</v>
      </c>
      <c r="Z428" s="5">
        <f>VLOOKUP(CONCATENATE($F428," ",$G428),AllocFactorMatrix,(Z$4+1),FALSE)*$E432</f>
        <v>0</v>
      </c>
      <c r="AA428" s="5">
        <f t="shared" si="214"/>
        <v>0</v>
      </c>
      <c r="AB428" s="5">
        <f>VLOOKUP(CONCATENATE($F428," ",$G428),AllocFactorMatrix,(AB$4+1),FALSE)*$E432</f>
        <v>0</v>
      </c>
      <c r="AC428" s="5">
        <f>VLOOKUP(CONCATENATE($F428," ",$G428),AllocFactorMatrix,(AC$4+1),FALSE)*$E432</f>
        <v>0</v>
      </c>
      <c r="AD428" s="5">
        <f>VLOOKUP(CONCATENATE($F428," ",$G428),AllocFactorMatrix,(AD$4+1),FALSE)*$E432</f>
        <v>0</v>
      </c>
    </row>
    <row r="429" spans="4:30" hidden="1" outlineLevel="1">
      <c r="E429" s="55"/>
      <c r="F429" s="52" t="str">
        <f>F432</f>
        <v>CUST_TOTAL</v>
      </c>
      <c r="G429" s="55" t="str">
        <f>$G$12</f>
        <v>DISTSEC</v>
      </c>
      <c r="H429" s="4">
        <f t="shared" si="225"/>
        <v>0</v>
      </c>
      <c r="I429" s="5">
        <f>VLOOKUP(CONCATENATE($F429," ",$G429),AllocFactorMatrix,(I$4+1),FALSE)*$E432</f>
        <v>0</v>
      </c>
      <c r="J429" s="5">
        <f>VLOOKUP(CONCATENATE($F429," ",$G429),AllocFactorMatrix,(J$4+1),FALSE)*$E432</f>
        <v>0</v>
      </c>
      <c r="K429" s="5">
        <f>VLOOKUP(CONCATENATE($F429," ",$G429),AllocFactorMatrix,(K$4+1),FALSE)*$E432</f>
        <v>0</v>
      </c>
      <c r="L429" s="5">
        <f>VLOOKUP(CONCATENATE($F429," ",$G429),AllocFactorMatrix,(L$4+1),FALSE)*$E432</f>
        <v>0</v>
      </c>
      <c r="M429" s="5">
        <f>VLOOKUP(CONCATENATE($F429," ",$G429),AllocFactorMatrix,(M$4+1),FALSE)*$E432</f>
        <v>0</v>
      </c>
      <c r="N429" s="5">
        <f t="shared" si="226"/>
        <v>0</v>
      </c>
      <c r="O429" s="5">
        <f>VLOOKUP(CONCATENATE($F429," ",$G429),AllocFactorMatrix,(O$4+1),FALSE)*$E432</f>
        <v>0</v>
      </c>
      <c r="P429" s="5">
        <f>VLOOKUP(CONCATENATE($F429," ",$G429),AllocFactorMatrix,(P$4+1),FALSE)*$E432</f>
        <v>0</v>
      </c>
      <c r="Q429" s="5">
        <f>VLOOKUP(CONCATENATE($F429," ",$G429),AllocFactorMatrix,(Q$4+1),FALSE)*$E432</f>
        <v>0</v>
      </c>
      <c r="R429" s="5">
        <f>VLOOKUP(CONCATENATE($F429," ",$G429),AllocFactorMatrix,(R$4+1),FALSE)*$E432</f>
        <v>0</v>
      </c>
      <c r="S429" s="5">
        <f t="shared" si="227"/>
        <v>0</v>
      </c>
      <c r="T429" s="5">
        <f>VLOOKUP(CONCATENATE($F429," ",$G429),AllocFactorMatrix,(T$4+1),FALSE)*$E432</f>
        <v>0</v>
      </c>
      <c r="U429" s="5">
        <f>VLOOKUP(CONCATENATE($F429," ",$G429),AllocFactorMatrix,(U$4+1),FALSE)*$E432</f>
        <v>0</v>
      </c>
      <c r="V429" s="5">
        <f>VLOOKUP(CONCATENATE($F429," ",$G429),AllocFactorMatrix,(V$4+1),FALSE)*$E432</f>
        <v>0</v>
      </c>
      <c r="W429" s="5">
        <f>VLOOKUP(CONCATENATE($F429," ",$G429),AllocFactorMatrix,(W$4+1),FALSE)*$E432</f>
        <v>0</v>
      </c>
      <c r="X429" s="5">
        <f t="shared" si="228"/>
        <v>0</v>
      </c>
      <c r="Y429" s="5">
        <f>VLOOKUP(CONCATENATE($F429," ",$G429),AllocFactorMatrix,(Y$4+1),FALSE)*$E432</f>
        <v>0</v>
      </c>
      <c r="Z429" s="5">
        <f>VLOOKUP(CONCATENATE($F429," ",$G429),AllocFactorMatrix,(Z$4+1),FALSE)*$E432</f>
        <v>0</v>
      </c>
      <c r="AA429" s="5">
        <f t="shared" si="214"/>
        <v>0</v>
      </c>
      <c r="AB429" s="5">
        <f>VLOOKUP(CONCATENATE($F429," ",$G429),AllocFactorMatrix,(AB$4+1),FALSE)*$E432</f>
        <v>0</v>
      </c>
      <c r="AC429" s="5">
        <f>VLOOKUP(CONCATENATE($F429," ",$G429),AllocFactorMatrix,(AC$4+1),FALSE)*$E432</f>
        <v>0</v>
      </c>
      <c r="AD429" s="5">
        <f>VLOOKUP(CONCATENATE($F429," ",$G429),AllocFactorMatrix,(AD$4+1),FALSE)*$E432</f>
        <v>0</v>
      </c>
    </row>
    <row r="430" spans="4:30" hidden="1" outlineLevel="1">
      <c r="E430" s="55"/>
      <c r="F430" s="52" t="str">
        <f>F432</f>
        <v>CUST_TOTAL</v>
      </c>
      <c r="G430" s="55" t="str">
        <f>$G$13</f>
        <v>ENERGY</v>
      </c>
      <c r="H430" s="4">
        <f t="shared" si="225"/>
        <v>0</v>
      </c>
      <c r="I430" s="5">
        <f>VLOOKUP(CONCATENATE($F430," ",$G430),AllocFactorMatrix,(I$4+1),FALSE)*$E432</f>
        <v>0</v>
      </c>
      <c r="J430" s="5">
        <f>VLOOKUP(CONCATENATE($F430," ",$G430),AllocFactorMatrix,(J$4+1),FALSE)*$E432</f>
        <v>0</v>
      </c>
      <c r="K430" s="5">
        <f>VLOOKUP(CONCATENATE($F430," ",$G430),AllocFactorMatrix,(K$4+1),FALSE)*$E432</f>
        <v>0</v>
      </c>
      <c r="L430" s="5">
        <f>VLOOKUP(CONCATENATE($F430," ",$G430),AllocFactorMatrix,(L$4+1),FALSE)*$E432</f>
        <v>0</v>
      </c>
      <c r="M430" s="5">
        <f>VLOOKUP(CONCATENATE($F430," ",$G430),AllocFactorMatrix,(M$4+1),FALSE)*$E432</f>
        <v>0</v>
      </c>
      <c r="N430" s="5">
        <f t="shared" si="226"/>
        <v>0</v>
      </c>
      <c r="O430" s="5">
        <f>VLOOKUP(CONCATENATE($F430," ",$G430),AllocFactorMatrix,(O$4+1),FALSE)*$E432</f>
        <v>0</v>
      </c>
      <c r="P430" s="5">
        <f>VLOOKUP(CONCATENATE($F430," ",$G430),AllocFactorMatrix,(P$4+1),FALSE)*$E432</f>
        <v>0</v>
      </c>
      <c r="Q430" s="5">
        <f>VLOOKUP(CONCATENATE($F430," ",$G430),AllocFactorMatrix,(Q$4+1),FALSE)*$E432</f>
        <v>0</v>
      </c>
      <c r="R430" s="5">
        <f>VLOOKUP(CONCATENATE($F430," ",$G430),AllocFactorMatrix,(R$4+1),FALSE)*$E432</f>
        <v>0</v>
      </c>
      <c r="S430" s="5">
        <f t="shared" si="227"/>
        <v>0</v>
      </c>
      <c r="T430" s="5">
        <f>VLOOKUP(CONCATENATE($F430," ",$G430),AllocFactorMatrix,(T$4+1),FALSE)*$E432</f>
        <v>0</v>
      </c>
      <c r="U430" s="5">
        <f>VLOOKUP(CONCATENATE($F430," ",$G430),AllocFactorMatrix,(U$4+1),FALSE)*$E432</f>
        <v>0</v>
      </c>
      <c r="V430" s="5">
        <f>VLOOKUP(CONCATENATE($F430," ",$G430),AllocFactorMatrix,(V$4+1),FALSE)*$E432</f>
        <v>0</v>
      </c>
      <c r="W430" s="5">
        <f>VLOOKUP(CONCATENATE($F430," ",$G430),AllocFactorMatrix,(W$4+1),FALSE)*$E432</f>
        <v>0</v>
      </c>
      <c r="X430" s="5">
        <f t="shared" si="228"/>
        <v>0</v>
      </c>
      <c r="Y430" s="5">
        <f>VLOOKUP(CONCATENATE($F430," ",$G430),AllocFactorMatrix,(Y$4+1),FALSE)*$E432</f>
        <v>0</v>
      </c>
      <c r="Z430" s="5">
        <f>VLOOKUP(CONCATENATE($F430," ",$G430),AllocFactorMatrix,(Z$4+1),FALSE)*$E432</f>
        <v>0</v>
      </c>
      <c r="AA430" s="5">
        <f t="shared" si="214"/>
        <v>0</v>
      </c>
      <c r="AB430" s="5">
        <f>VLOOKUP(CONCATENATE($F430," ",$G430),AllocFactorMatrix,(AB$4+1),FALSE)*$E432</f>
        <v>0</v>
      </c>
      <c r="AC430" s="5">
        <f>VLOOKUP(CONCATENATE($F430," ",$G430),AllocFactorMatrix,(AC$4+1),FALSE)*$E432</f>
        <v>0</v>
      </c>
      <c r="AD430" s="5">
        <f>VLOOKUP(CONCATENATE($F430," ",$G430),AllocFactorMatrix,(AD$4+1),FALSE)*$E432</f>
        <v>0</v>
      </c>
    </row>
    <row r="431" spans="4:30" hidden="1" outlineLevel="1">
      <c r="E431" s="55"/>
      <c r="F431" s="52" t="str">
        <f>F432</f>
        <v>CUST_TOTAL</v>
      </c>
      <c r="G431" s="55" t="str">
        <f>$G$14</f>
        <v>CUSTOMER</v>
      </c>
      <c r="H431" s="4">
        <f t="shared" si="225"/>
        <v>-882524.99999999977</v>
      </c>
      <c r="I431" s="5">
        <f>VLOOKUP(CONCATENATE($F431," ",$G431),AllocFactorMatrix,(I$4+1),FALSE)*$E432</f>
        <v>-562337.7742694316</v>
      </c>
      <c r="J431" s="5">
        <f>VLOOKUP(CONCATENATE($F431," ",$G431),AllocFactorMatrix,(J$4+1),FALSE)*$E432</f>
        <v>-98397.473990786515</v>
      </c>
      <c r="K431" s="5">
        <f>VLOOKUP(CONCATENATE($F431," ",$G431),AllocFactorMatrix,(K$4+1),FALSE)*$E432</f>
        <v>-27635.157945587183</v>
      </c>
      <c r="L431" s="5">
        <f>VLOOKUP(CONCATENATE($F431," ",$G431),AllocFactorMatrix,(L$4+1),FALSE)*$E432</f>
        <v>-321.29114916616493</v>
      </c>
      <c r="M431" s="5">
        <f>VLOOKUP(CONCATENATE($F431," ",$G431),AllocFactorMatrix,(M$4+1),FALSE)*$E432</f>
        <v>-24.714703782012688</v>
      </c>
      <c r="N431" s="5">
        <f t="shared" si="226"/>
        <v>-27981.163798535363</v>
      </c>
      <c r="O431" s="5">
        <f>VLOOKUP(CONCATENATE($F431," ",$G431),AllocFactorMatrix,(O$4+1),FALSE)*$E432</f>
        <v>-2417.9218533402409</v>
      </c>
      <c r="P431" s="5">
        <f>VLOOKUP(CONCATENATE($F431," ",$G431),AllocFactorMatrix,(P$4+1),FALSE)*$E432</f>
        <v>-243.02792052312475</v>
      </c>
      <c r="Q431" s="5">
        <f>VLOOKUP(CONCATENATE($F431," ",$G431),AllocFactorMatrix,(Q$4+1),FALSE)*$E432</f>
        <v>-70.024994049035953</v>
      </c>
      <c r="R431" s="5">
        <f>VLOOKUP(CONCATENATE($F431," ",$G431),AllocFactorMatrix,(R$4+1),FALSE)*$E432</f>
        <v>-8.2382345940042292</v>
      </c>
      <c r="S431" s="5">
        <f t="shared" si="227"/>
        <v>-2739.2130025064052</v>
      </c>
      <c r="T431" s="5">
        <f>VLOOKUP(CONCATENATE($F431," ",$G431),AllocFactorMatrix,(T$4+1),FALSE)*$E432</f>
        <v>-16.476469188008458</v>
      </c>
      <c r="U431" s="5">
        <f>VLOOKUP(CONCATENATE($F431," ",$G431),AllocFactorMatrix,(U$4+1),FALSE)*$E432</f>
        <v>-144.16910539507401</v>
      </c>
      <c r="V431" s="5">
        <f>VLOOKUP(CONCATENATE($F431," ",$G431),AllocFactorMatrix,(V$4+1),FALSE)*$E432</f>
        <v>-102.97793242505286</v>
      </c>
      <c r="W431" s="5">
        <f>VLOOKUP(CONCATENATE($F431," ",$G431),AllocFactorMatrix,(W$4+1),FALSE)*$E432</f>
        <v>-12.357351891006344</v>
      </c>
      <c r="X431" s="5">
        <f t="shared" si="228"/>
        <v>-275.98085889914165</v>
      </c>
      <c r="Y431" s="5">
        <f>VLOOKUP(CONCATENATE($F431," ",$G431),AllocFactorMatrix,(Y$4+1),FALSE)*$E432</f>
        <v>-663.17788481734044</v>
      </c>
      <c r="Z431" s="5">
        <f>VLOOKUP(CONCATENATE($F431," ",$G431),AllocFactorMatrix,(Z$4+1),FALSE)*$E432</f>
        <v>-4.1191172970021146</v>
      </c>
      <c r="AA431" s="5">
        <f t="shared" si="214"/>
        <v>-667.2970021143426</v>
      </c>
      <c r="AB431" s="5">
        <f>VLOOKUP(CONCATENATE($F431," ",$G431),AllocFactorMatrix,(AB$4+1),FALSE)*$E432</f>
        <v>-41.19117297002115</v>
      </c>
      <c r="AC431" s="5">
        <f>VLOOKUP(CONCATENATE($F431," ",$G431),AllocFactorMatrix,(AC$4+1),FALSE)*$E432</f>
        <v>-189858.35445342143</v>
      </c>
      <c r="AD431" s="5">
        <f>VLOOKUP(CONCATENATE($F431," ",$G431),AllocFactorMatrix,(AD$4+1),FALSE)*$E432</f>
        <v>-226.55145133511627</v>
      </c>
    </row>
    <row r="432" spans="4:30" collapsed="1">
      <c r="D432" s="1" t="str">
        <f>+D1904</f>
        <v>Adj 10 - Remove DSM Rider</v>
      </c>
      <c r="E432" s="61">
        <f>-882524-1</f>
        <v>-882525</v>
      </c>
      <c r="F432" s="10" t="str">
        <f>+F1904</f>
        <v>CUST_TOTAL</v>
      </c>
      <c r="G432" s="55" t="str">
        <f>$G$15</f>
        <v>TOTAL</v>
      </c>
      <c r="H432" s="4">
        <f t="shared" si="225"/>
        <v>-882524.99999999977</v>
      </c>
      <c r="I432" s="5">
        <f>VLOOKUP(CONCATENATE($F432," ",$G432),AllocFactorMatrix,(I$4+1),FALSE)*$E432</f>
        <v>-562337.7742694316</v>
      </c>
      <c r="J432" s="5">
        <f>VLOOKUP(CONCATENATE($F432," ",$G432),AllocFactorMatrix,(J$4+1),FALSE)*$E432</f>
        <v>-98397.473990786515</v>
      </c>
      <c r="K432" s="5">
        <f>VLOOKUP(CONCATENATE($F432," ",$G432),AllocFactorMatrix,(K$4+1),FALSE)*$E432</f>
        <v>-27635.157945587183</v>
      </c>
      <c r="L432" s="5">
        <f>VLOOKUP(CONCATENATE($F432," ",$G432),AllocFactorMatrix,(L$4+1),FALSE)*$E432</f>
        <v>-321.29114916616493</v>
      </c>
      <c r="M432" s="5">
        <f>VLOOKUP(CONCATENATE($F432," ",$G432),AllocFactorMatrix,(M$4+1),FALSE)*$E432</f>
        <v>-24.714703782012688</v>
      </c>
      <c r="N432" s="5">
        <f t="shared" si="226"/>
        <v>-27981.163798535363</v>
      </c>
      <c r="O432" s="5">
        <f>VLOOKUP(CONCATENATE($F432," ",$G432),AllocFactorMatrix,(O$4+1),FALSE)*$E432</f>
        <v>-2417.9218533402409</v>
      </c>
      <c r="P432" s="5">
        <f>VLOOKUP(CONCATENATE($F432," ",$G432),AllocFactorMatrix,(P$4+1),FALSE)*$E432</f>
        <v>-243.02792052312475</v>
      </c>
      <c r="Q432" s="5">
        <f>VLOOKUP(CONCATENATE($F432," ",$G432),AllocFactorMatrix,(Q$4+1),FALSE)*$E432</f>
        <v>-70.024994049035953</v>
      </c>
      <c r="R432" s="5">
        <f>VLOOKUP(CONCATENATE($F432," ",$G432),AllocFactorMatrix,(R$4+1),FALSE)*$E432</f>
        <v>-8.2382345940042292</v>
      </c>
      <c r="S432" s="5">
        <f t="shared" si="227"/>
        <v>-2739.2130025064052</v>
      </c>
      <c r="T432" s="5">
        <f>VLOOKUP(CONCATENATE($F432," ",$G432),AllocFactorMatrix,(T$4+1),FALSE)*$E432</f>
        <v>-16.476469188008458</v>
      </c>
      <c r="U432" s="5">
        <f>VLOOKUP(CONCATENATE($F432," ",$G432),AllocFactorMatrix,(U$4+1),FALSE)*$E432</f>
        <v>-144.16910539507401</v>
      </c>
      <c r="V432" s="5">
        <f>VLOOKUP(CONCATENATE($F432," ",$G432),AllocFactorMatrix,(V$4+1),FALSE)*$E432</f>
        <v>-102.97793242505286</v>
      </c>
      <c r="W432" s="5">
        <f>VLOOKUP(CONCATENATE($F432," ",$G432),AllocFactorMatrix,(W$4+1),FALSE)*$E432</f>
        <v>-12.357351891006344</v>
      </c>
      <c r="X432" s="5">
        <f t="shared" si="228"/>
        <v>-275.98085889914165</v>
      </c>
      <c r="Y432" s="5">
        <f>VLOOKUP(CONCATENATE($F432," ",$G432),AllocFactorMatrix,(Y$4+1),FALSE)*$E432</f>
        <v>-663.17788481734044</v>
      </c>
      <c r="Z432" s="5">
        <f>VLOOKUP(CONCATENATE($F432," ",$G432),AllocFactorMatrix,(Z$4+1),FALSE)*$E432</f>
        <v>-4.1191172970021146</v>
      </c>
      <c r="AA432" s="5">
        <f t="shared" si="214"/>
        <v>-667.2970021143426</v>
      </c>
      <c r="AB432" s="5">
        <f>VLOOKUP(CONCATENATE($F432," ",$G432),AllocFactorMatrix,(AB$4+1),FALSE)*$E432</f>
        <v>-41.19117297002115</v>
      </c>
      <c r="AC432" s="5">
        <f>VLOOKUP(CONCATENATE($F432," ",$G432),AllocFactorMatrix,(AC$4+1),FALSE)*$E432</f>
        <v>-189858.35445342143</v>
      </c>
      <c r="AD432" s="5">
        <f>VLOOKUP(CONCATENATE($F432," ",$G432),AllocFactorMatrix,(AD$4+1),FALSE)*$E432</f>
        <v>-226.55145133511627</v>
      </c>
    </row>
    <row r="433" spans="4:30" hidden="1" outlineLevel="1">
      <c r="E433" s="55"/>
      <c r="F433" s="52" t="str">
        <f>F440</f>
        <v>CUST_TOTAL</v>
      </c>
      <c r="G433" s="55" t="str">
        <f>$G$8</f>
        <v>PRODUCTION</v>
      </c>
      <c r="H433" s="4">
        <f t="shared" ref="H433:H440" si="229">SUBTOTAL(9,I433:AD433)</f>
        <v>0</v>
      </c>
      <c r="I433" s="5">
        <f>VLOOKUP(CONCATENATE($F433," ",$G433),AllocFactorMatrix,(I$4+1),FALSE)*$E440</f>
        <v>0</v>
      </c>
      <c r="J433" s="5">
        <f>VLOOKUP(CONCATENATE($F433," ",$G433),AllocFactorMatrix,(J$4+1),FALSE)*$E440</f>
        <v>0</v>
      </c>
      <c r="K433" s="5">
        <f>VLOOKUP(CONCATENATE($F433," ",$G433),AllocFactorMatrix,(K$4+1),FALSE)*$E440</f>
        <v>0</v>
      </c>
      <c r="L433" s="5">
        <f>VLOOKUP(CONCATENATE($F433," ",$G433),AllocFactorMatrix,(L$4+1),FALSE)*$E440</f>
        <v>0</v>
      </c>
      <c r="M433" s="5">
        <f>VLOOKUP(CONCATENATE($F433," ",$G433),AllocFactorMatrix,(M$4+1),FALSE)*$E440</f>
        <v>0</v>
      </c>
      <c r="N433" s="5">
        <f t="shared" ref="N433:N440" si="230">SUBTOTAL(9,K433:M433)</f>
        <v>0</v>
      </c>
      <c r="O433" s="5">
        <f>VLOOKUP(CONCATENATE($F433," ",$G433),AllocFactorMatrix,(O$4+1),FALSE)*$E440</f>
        <v>0</v>
      </c>
      <c r="P433" s="5">
        <f>VLOOKUP(CONCATENATE($F433," ",$G433),AllocFactorMatrix,(P$4+1),FALSE)*$E440</f>
        <v>0</v>
      </c>
      <c r="Q433" s="5">
        <f>VLOOKUP(CONCATENATE($F433," ",$G433),AllocFactorMatrix,(Q$4+1),FALSE)*$E440</f>
        <v>0</v>
      </c>
      <c r="R433" s="5">
        <f>VLOOKUP(CONCATENATE($F433," ",$G433),AllocFactorMatrix,(R$4+1),FALSE)*$E440</f>
        <v>0</v>
      </c>
      <c r="S433" s="5">
        <f>SUBTOTAL(9,O433:R433)</f>
        <v>0</v>
      </c>
      <c r="T433" s="5">
        <f>VLOOKUP(CONCATENATE($F433," ",$G433),AllocFactorMatrix,(T$4+1),FALSE)*$E440</f>
        <v>0</v>
      </c>
      <c r="U433" s="5">
        <f>VLOOKUP(CONCATENATE($F433," ",$G433),AllocFactorMatrix,(U$4+1),FALSE)*$E440</f>
        <v>0</v>
      </c>
      <c r="V433" s="5">
        <f>VLOOKUP(CONCATENATE($F433," ",$G433),AllocFactorMatrix,(V$4+1),FALSE)*$E440</f>
        <v>0</v>
      </c>
      <c r="W433" s="5">
        <f>VLOOKUP(CONCATENATE($F433," ",$G433),AllocFactorMatrix,(W$4+1),FALSE)*$E440</f>
        <v>0</v>
      </c>
      <c r="X433" s="5">
        <f>SUBTOTAL(9,T433:W433)</f>
        <v>0</v>
      </c>
      <c r="Y433" s="5">
        <f>VLOOKUP(CONCATENATE($F433," ",$G433),AllocFactorMatrix,(Y$4+1),FALSE)*$E440</f>
        <v>0</v>
      </c>
      <c r="Z433" s="5">
        <f>VLOOKUP(CONCATENATE($F433," ",$G433),AllocFactorMatrix,(Z$4+1),FALSE)*$E440</f>
        <v>0</v>
      </c>
      <c r="AA433" s="5">
        <f t="shared" ref="AA433:AA456" si="231">SUBTOTAL(9,Y433:Z433)</f>
        <v>0</v>
      </c>
      <c r="AB433" s="5">
        <f>VLOOKUP(CONCATENATE($F433," ",$G433),AllocFactorMatrix,(AB$4+1),FALSE)*$E440</f>
        <v>0</v>
      </c>
      <c r="AC433" s="5">
        <f>VLOOKUP(CONCATENATE($F433," ",$G433),AllocFactorMatrix,(AC$4+1),FALSE)*$E440</f>
        <v>0</v>
      </c>
      <c r="AD433" s="5">
        <f>VLOOKUP(CONCATENATE($F433," ",$G433),AllocFactorMatrix,(AD$4+1),FALSE)*$E440</f>
        <v>0</v>
      </c>
    </row>
    <row r="434" spans="4:30" hidden="1" outlineLevel="1">
      <c r="E434" s="55"/>
      <c r="F434" s="52" t="str">
        <f>F440</f>
        <v>CUST_TOTAL</v>
      </c>
      <c r="G434" s="55" t="str">
        <f>$G$9</f>
        <v>BULKTRAN</v>
      </c>
      <c r="H434" s="4">
        <f t="shared" si="229"/>
        <v>0</v>
      </c>
      <c r="I434" s="5">
        <f>VLOOKUP(CONCATENATE($F434," ",$G434),AllocFactorMatrix,(I$4+1),FALSE)*$E440</f>
        <v>0</v>
      </c>
      <c r="J434" s="5">
        <f>VLOOKUP(CONCATENATE($F434," ",$G434),AllocFactorMatrix,(J$4+1),FALSE)*$E440</f>
        <v>0</v>
      </c>
      <c r="K434" s="5">
        <f>VLOOKUP(CONCATENATE($F434," ",$G434),AllocFactorMatrix,(K$4+1),FALSE)*$E440</f>
        <v>0</v>
      </c>
      <c r="L434" s="5">
        <f>VLOOKUP(CONCATENATE($F434," ",$G434),AllocFactorMatrix,(L$4+1),FALSE)*$E440</f>
        <v>0</v>
      </c>
      <c r="M434" s="5">
        <f>VLOOKUP(CONCATENATE($F434," ",$G434),AllocFactorMatrix,(M$4+1),FALSE)*$E440</f>
        <v>0</v>
      </c>
      <c r="N434" s="5">
        <f t="shared" si="230"/>
        <v>0</v>
      </c>
      <c r="O434" s="5">
        <f>VLOOKUP(CONCATENATE($F434," ",$G434),AllocFactorMatrix,(O$4+1),FALSE)*$E440</f>
        <v>0</v>
      </c>
      <c r="P434" s="5">
        <f>VLOOKUP(CONCATENATE($F434," ",$G434),AllocFactorMatrix,(P$4+1),FALSE)*$E440</f>
        <v>0</v>
      </c>
      <c r="Q434" s="5">
        <f>VLOOKUP(CONCATENATE($F434," ",$G434),AllocFactorMatrix,(Q$4+1),FALSE)*$E440</f>
        <v>0</v>
      </c>
      <c r="R434" s="5">
        <f>VLOOKUP(CONCATENATE($F434," ",$G434),AllocFactorMatrix,(R$4+1),FALSE)*$E440</f>
        <v>0</v>
      </c>
      <c r="S434" s="5">
        <f t="shared" ref="S434:S440" si="232">SUBTOTAL(9,O434:R434)</f>
        <v>0</v>
      </c>
      <c r="T434" s="5">
        <f>VLOOKUP(CONCATENATE($F434," ",$G434),AllocFactorMatrix,(T$4+1),FALSE)*$E440</f>
        <v>0</v>
      </c>
      <c r="U434" s="5">
        <f>VLOOKUP(CONCATENATE($F434," ",$G434),AllocFactorMatrix,(U$4+1),FALSE)*$E440</f>
        <v>0</v>
      </c>
      <c r="V434" s="5">
        <f>VLOOKUP(CONCATENATE($F434," ",$G434),AllocFactorMatrix,(V$4+1),FALSE)*$E440</f>
        <v>0</v>
      </c>
      <c r="W434" s="5">
        <f>VLOOKUP(CONCATENATE($F434," ",$G434),AllocFactorMatrix,(W$4+1),FALSE)*$E440</f>
        <v>0</v>
      </c>
      <c r="X434" s="5">
        <f t="shared" ref="X434:X440" si="233">SUBTOTAL(9,T434:W434)</f>
        <v>0</v>
      </c>
      <c r="Y434" s="5">
        <f>VLOOKUP(CONCATENATE($F434," ",$G434),AllocFactorMatrix,(Y$4+1),FALSE)*$E440</f>
        <v>0</v>
      </c>
      <c r="Z434" s="5">
        <f>VLOOKUP(CONCATENATE($F434," ",$G434),AllocFactorMatrix,(Z$4+1),FALSE)*$E440</f>
        <v>0</v>
      </c>
      <c r="AA434" s="5">
        <f t="shared" si="231"/>
        <v>0</v>
      </c>
      <c r="AB434" s="5">
        <f>VLOOKUP(CONCATENATE($F434," ",$G434),AllocFactorMatrix,(AB$4+1),FALSE)*$E440</f>
        <v>0</v>
      </c>
      <c r="AC434" s="5">
        <f>VLOOKUP(CONCATENATE($F434," ",$G434),AllocFactorMatrix,(AC$4+1),FALSE)*$E440</f>
        <v>0</v>
      </c>
      <c r="AD434" s="5">
        <f>VLOOKUP(CONCATENATE($F434," ",$G434),AllocFactorMatrix,(AD$4+1),FALSE)*$E440</f>
        <v>0</v>
      </c>
    </row>
    <row r="435" spans="4:30" hidden="1" outlineLevel="1">
      <c r="E435" s="55"/>
      <c r="F435" s="52" t="str">
        <f>F440</f>
        <v>CUST_TOTAL</v>
      </c>
      <c r="G435" s="55" t="str">
        <f>$G$10</f>
        <v>SUBTRAN</v>
      </c>
      <c r="H435" s="4">
        <f t="shared" si="229"/>
        <v>0</v>
      </c>
      <c r="I435" s="5">
        <f>VLOOKUP(CONCATENATE($F435," ",$G435),AllocFactorMatrix,(I$4+1),FALSE)*$E440</f>
        <v>0</v>
      </c>
      <c r="J435" s="5">
        <f>VLOOKUP(CONCATENATE($F435," ",$G435),AllocFactorMatrix,(J$4+1),FALSE)*$E440</f>
        <v>0</v>
      </c>
      <c r="K435" s="5">
        <f>VLOOKUP(CONCATENATE($F435," ",$G435),AllocFactorMatrix,(K$4+1),FALSE)*$E440</f>
        <v>0</v>
      </c>
      <c r="L435" s="5">
        <f>VLOOKUP(CONCATENATE($F435," ",$G435),AllocFactorMatrix,(L$4+1),FALSE)*$E440</f>
        <v>0</v>
      </c>
      <c r="M435" s="5">
        <f>VLOOKUP(CONCATENATE($F435," ",$G435),AllocFactorMatrix,(M$4+1),FALSE)*$E440</f>
        <v>0</v>
      </c>
      <c r="N435" s="5">
        <f t="shared" si="230"/>
        <v>0</v>
      </c>
      <c r="O435" s="5">
        <f>VLOOKUP(CONCATENATE($F435," ",$G435),AllocFactorMatrix,(O$4+1),FALSE)*$E440</f>
        <v>0</v>
      </c>
      <c r="P435" s="5">
        <f>VLOOKUP(CONCATENATE($F435," ",$G435),AllocFactorMatrix,(P$4+1),FALSE)*$E440</f>
        <v>0</v>
      </c>
      <c r="Q435" s="5">
        <f>VLOOKUP(CONCATENATE($F435," ",$G435),AllocFactorMatrix,(Q$4+1),FALSE)*$E440</f>
        <v>0</v>
      </c>
      <c r="R435" s="5">
        <f>VLOOKUP(CONCATENATE($F435," ",$G435),AllocFactorMatrix,(R$4+1),FALSE)*$E440</f>
        <v>0</v>
      </c>
      <c r="S435" s="5">
        <f t="shared" si="232"/>
        <v>0</v>
      </c>
      <c r="T435" s="5">
        <f>VLOOKUP(CONCATENATE($F435," ",$G435),AllocFactorMatrix,(T$4+1),FALSE)*$E440</f>
        <v>0</v>
      </c>
      <c r="U435" s="5">
        <f>VLOOKUP(CONCATENATE($F435," ",$G435),AllocFactorMatrix,(U$4+1),FALSE)*$E440</f>
        <v>0</v>
      </c>
      <c r="V435" s="5">
        <f>VLOOKUP(CONCATENATE($F435," ",$G435),AllocFactorMatrix,(V$4+1),FALSE)*$E440</f>
        <v>0</v>
      </c>
      <c r="W435" s="5">
        <f>VLOOKUP(CONCATENATE($F435," ",$G435),AllocFactorMatrix,(W$4+1),FALSE)*$E440</f>
        <v>0</v>
      </c>
      <c r="X435" s="5">
        <f t="shared" si="233"/>
        <v>0</v>
      </c>
      <c r="Y435" s="5">
        <f>VLOOKUP(CONCATENATE($F435," ",$G435),AllocFactorMatrix,(Y$4+1),FALSE)*$E440</f>
        <v>0</v>
      </c>
      <c r="Z435" s="5">
        <f>VLOOKUP(CONCATENATE($F435," ",$G435),AllocFactorMatrix,(Z$4+1),FALSE)*$E440</f>
        <v>0</v>
      </c>
      <c r="AA435" s="5">
        <f t="shared" si="231"/>
        <v>0</v>
      </c>
      <c r="AB435" s="5">
        <f>VLOOKUP(CONCATENATE($F435," ",$G435),AllocFactorMatrix,(AB$4+1),FALSE)*$E440</f>
        <v>0</v>
      </c>
      <c r="AC435" s="5">
        <f>VLOOKUP(CONCATENATE($F435," ",$G435),AllocFactorMatrix,(AC$4+1),FALSE)*$E440</f>
        <v>0</v>
      </c>
      <c r="AD435" s="5">
        <f>VLOOKUP(CONCATENATE($F435," ",$G435),AllocFactorMatrix,(AD$4+1),FALSE)*$E440</f>
        <v>0</v>
      </c>
    </row>
    <row r="436" spans="4:30" hidden="1" outlineLevel="1">
      <c r="E436" s="55"/>
      <c r="F436" s="52" t="str">
        <f>F440</f>
        <v>CUST_TOTAL</v>
      </c>
      <c r="G436" s="55" t="str">
        <f>$G$11</f>
        <v>DISTPRI</v>
      </c>
      <c r="H436" s="4">
        <f t="shared" si="229"/>
        <v>0</v>
      </c>
      <c r="I436" s="5">
        <f>VLOOKUP(CONCATENATE($F436," ",$G436),AllocFactorMatrix,(I$4+1),FALSE)*$E440</f>
        <v>0</v>
      </c>
      <c r="J436" s="5">
        <f>VLOOKUP(CONCATENATE($F436," ",$G436),AllocFactorMatrix,(J$4+1),FALSE)*$E440</f>
        <v>0</v>
      </c>
      <c r="K436" s="5">
        <f>VLOOKUP(CONCATENATE($F436," ",$G436),AllocFactorMatrix,(K$4+1),FALSE)*$E440</f>
        <v>0</v>
      </c>
      <c r="L436" s="5">
        <f>VLOOKUP(CONCATENATE($F436," ",$G436),AllocFactorMatrix,(L$4+1),FALSE)*$E440</f>
        <v>0</v>
      </c>
      <c r="M436" s="5">
        <f>VLOOKUP(CONCATENATE($F436," ",$G436),AllocFactorMatrix,(M$4+1),FALSE)*$E440</f>
        <v>0</v>
      </c>
      <c r="N436" s="5">
        <f t="shared" si="230"/>
        <v>0</v>
      </c>
      <c r="O436" s="5">
        <f>VLOOKUP(CONCATENATE($F436," ",$G436),AllocFactorMatrix,(O$4+1),FALSE)*$E440</f>
        <v>0</v>
      </c>
      <c r="P436" s="5">
        <f>VLOOKUP(CONCATENATE($F436," ",$G436),AllocFactorMatrix,(P$4+1),FALSE)*$E440</f>
        <v>0</v>
      </c>
      <c r="Q436" s="5">
        <f>VLOOKUP(CONCATENATE($F436," ",$G436),AllocFactorMatrix,(Q$4+1),FALSE)*$E440</f>
        <v>0</v>
      </c>
      <c r="R436" s="5">
        <f>VLOOKUP(CONCATENATE($F436," ",$G436),AllocFactorMatrix,(R$4+1),FALSE)*$E440</f>
        <v>0</v>
      </c>
      <c r="S436" s="5">
        <f t="shared" si="232"/>
        <v>0</v>
      </c>
      <c r="T436" s="5">
        <f>VLOOKUP(CONCATENATE($F436," ",$G436),AllocFactorMatrix,(T$4+1),FALSE)*$E440</f>
        <v>0</v>
      </c>
      <c r="U436" s="5">
        <f>VLOOKUP(CONCATENATE($F436," ",$G436),AllocFactorMatrix,(U$4+1),FALSE)*$E440</f>
        <v>0</v>
      </c>
      <c r="V436" s="5">
        <f>VLOOKUP(CONCATENATE($F436," ",$G436),AllocFactorMatrix,(V$4+1),FALSE)*$E440</f>
        <v>0</v>
      </c>
      <c r="W436" s="5">
        <f>VLOOKUP(CONCATENATE($F436," ",$G436),AllocFactorMatrix,(W$4+1),FALSE)*$E440</f>
        <v>0</v>
      </c>
      <c r="X436" s="5">
        <f t="shared" si="233"/>
        <v>0</v>
      </c>
      <c r="Y436" s="5">
        <f>VLOOKUP(CONCATENATE($F436," ",$G436),AllocFactorMatrix,(Y$4+1),FALSE)*$E440</f>
        <v>0</v>
      </c>
      <c r="Z436" s="5">
        <f>VLOOKUP(CONCATENATE($F436," ",$G436),AllocFactorMatrix,(Z$4+1),FALSE)*$E440</f>
        <v>0</v>
      </c>
      <c r="AA436" s="5">
        <f t="shared" si="231"/>
        <v>0</v>
      </c>
      <c r="AB436" s="5">
        <f>VLOOKUP(CONCATENATE($F436," ",$G436),AllocFactorMatrix,(AB$4+1),FALSE)*$E440</f>
        <v>0</v>
      </c>
      <c r="AC436" s="5">
        <f>VLOOKUP(CONCATENATE($F436," ",$G436),AllocFactorMatrix,(AC$4+1),FALSE)*$E440</f>
        <v>0</v>
      </c>
      <c r="AD436" s="5">
        <f>VLOOKUP(CONCATENATE($F436," ",$G436),AllocFactorMatrix,(AD$4+1),FALSE)*$E440</f>
        <v>0</v>
      </c>
    </row>
    <row r="437" spans="4:30" hidden="1" outlineLevel="1">
      <c r="E437" s="55"/>
      <c r="F437" s="52" t="str">
        <f>F440</f>
        <v>CUST_TOTAL</v>
      </c>
      <c r="G437" s="55" t="str">
        <f>$G$12</f>
        <v>DISTSEC</v>
      </c>
      <c r="H437" s="4">
        <f t="shared" si="229"/>
        <v>0</v>
      </c>
      <c r="I437" s="5">
        <f>VLOOKUP(CONCATENATE($F437," ",$G437),AllocFactorMatrix,(I$4+1),FALSE)*$E440</f>
        <v>0</v>
      </c>
      <c r="J437" s="5">
        <f>VLOOKUP(CONCATENATE($F437," ",$G437),AllocFactorMatrix,(J$4+1),FALSE)*$E440</f>
        <v>0</v>
      </c>
      <c r="K437" s="5">
        <f>VLOOKUP(CONCATENATE($F437," ",$G437),AllocFactorMatrix,(K$4+1),FALSE)*$E440</f>
        <v>0</v>
      </c>
      <c r="L437" s="5">
        <f>VLOOKUP(CONCATENATE($F437," ",$G437),AllocFactorMatrix,(L$4+1),FALSE)*$E440</f>
        <v>0</v>
      </c>
      <c r="M437" s="5">
        <f>VLOOKUP(CONCATENATE($F437," ",$G437),AllocFactorMatrix,(M$4+1),FALSE)*$E440</f>
        <v>0</v>
      </c>
      <c r="N437" s="5">
        <f t="shared" si="230"/>
        <v>0</v>
      </c>
      <c r="O437" s="5">
        <f>VLOOKUP(CONCATENATE($F437," ",$G437),AllocFactorMatrix,(O$4+1),FALSE)*$E440</f>
        <v>0</v>
      </c>
      <c r="P437" s="5">
        <f>VLOOKUP(CONCATENATE($F437," ",$G437),AllocFactorMatrix,(P$4+1),FALSE)*$E440</f>
        <v>0</v>
      </c>
      <c r="Q437" s="5">
        <f>VLOOKUP(CONCATENATE($F437," ",$G437),AllocFactorMatrix,(Q$4+1),FALSE)*$E440</f>
        <v>0</v>
      </c>
      <c r="R437" s="5">
        <f>VLOOKUP(CONCATENATE($F437," ",$G437),AllocFactorMatrix,(R$4+1),FALSE)*$E440</f>
        <v>0</v>
      </c>
      <c r="S437" s="5">
        <f t="shared" si="232"/>
        <v>0</v>
      </c>
      <c r="T437" s="5">
        <f>VLOOKUP(CONCATENATE($F437," ",$G437),AllocFactorMatrix,(T$4+1),FALSE)*$E440</f>
        <v>0</v>
      </c>
      <c r="U437" s="5">
        <f>VLOOKUP(CONCATENATE($F437," ",$G437),AllocFactorMatrix,(U$4+1),FALSE)*$E440</f>
        <v>0</v>
      </c>
      <c r="V437" s="5">
        <f>VLOOKUP(CONCATENATE($F437," ",$G437),AllocFactorMatrix,(V$4+1),FALSE)*$E440</f>
        <v>0</v>
      </c>
      <c r="W437" s="5">
        <f>VLOOKUP(CONCATENATE($F437," ",$G437),AllocFactorMatrix,(W$4+1),FALSE)*$E440</f>
        <v>0</v>
      </c>
      <c r="X437" s="5">
        <f t="shared" si="233"/>
        <v>0</v>
      </c>
      <c r="Y437" s="5">
        <f>VLOOKUP(CONCATENATE($F437," ",$G437),AllocFactorMatrix,(Y$4+1),FALSE)*$E440</f>
        <v>0</v>
      </c>
      <c r="Z437" s="5">
        <f>VLOOKUP(CONCATENATE($F437," ",$G437),AllocFactorMatrix,(Z$4+1),FALSE)*$E440</f>
        <v>0</v>
      </c>
      <c r="AA437" s="5">
        <f t="shared" si="231"/>
        <v>0</v>
      </c>
      <c r="AB437" s="5">
        <f>VLOOKUP(CONCATENATE($F437," ",$G437),AllocFactorMatrix,(AB$4+1),FALSE)*$E440</f>
        <v>0</v>
      </c>
      <c r="AC437" s="5">
        <f>VLOOKUP(CONCATENATE($F437," ",$G437),AllocFactorMatrix,(AC$4+1),FALSE)*$E440</f>
        <v>0</v>
      </c>
      <c r="AD437" s="5">
        <f>VLOOKUP(CONCATENATE($F437," ",$G437),AllocFactorMatrix,(AD$4+1),FALSE)*$E440</f>
        <v>0</v>
      </c>
    </row>
    <row r="438" spans="4:30" hidden="1" outlineLevel="1">
      <c r="E438" s="55"/>
      <c r="F438" s="52" t="str">
        <f>F440</f>
        <v>CUST_TOTAL</v>
      </c>
      <c r="G438" s="55" t="str">
        <f>$G$13</f>
        <v>ENERGY</v>
      </c>
      <c r="H438" s="4">
        <f t="shared" si="229"/>
        <v>0</v>
      </c>
      <c r="I438" s="5">
        <f>VLOOKUP(CONCATENATE($F438," ",$G438),AllocFactorMatrix,(I$4+1),FALSE)*$E440</f>
        <v>0</v>
      </c>
      <c r="J438" s="5">
        <f>VLOOKUP(CONCATENATE($F438," ",$G438),AllocFactorMatrix,(J$4+1),FALSE)*$E440</f>
        <v>0</v>
      </c>
      <c r="K438" s="5">
        <f>VLOOKUP(CONCATENATE($F438," ",$G438),AllocFactorMatrix,(K$4+1),FALSE)*$E440</f>
        <v>0</v>
      </c>
      <c r="L438" s="5">
        <f>VLOOKUP(CONCATENATE($F438," ",$G438),AllocFactorMatrix,(L$4+1),FALSE)*$E440</f>
        <v>0</v>
      </c>
      <c r="M438" s="5">
        <f>VLOOKUP(CONCATENATE($F438," ",$G438),AllocFactorMatrix,(M$4+1),FALSE)*$E440</f>
        <v>0</v>
      </c>
      <c r="N438" s="5">
        <f t="shared" si="230"/>
        <v>0</v>
      </c>
      <c r="O438" s="5">
        <f>VLOOKUP(CONCATENATE($F438," ",$G438),AllocFactorMatrix,(O$4+1),FALSE)*$E440</f>
        <v>0</v>
      </c>
      <c r="P438" s="5">
        <f>VLOOKUP(CONCATENATE($F438," ",$G438),AllocFactorMatrix,(P$4+1),FALSE)*$E440</f>
        <v>0</v>
      </c>
      <c r="Q438" s="5">
        <f>VLOOKUP(CONCATENATE($F438," ",$G438),AllocFactorMatrix,(Q$4+1),FALSE)*$E440</f>
        <v>0</v>
      </c>
      <c r="R438" s="5">
        <f>VLOOKUP(CONCATENATE($F438," ",$G438),AllocFactorMatrix,(R$4+1),FALSE)*$E440</f>
        <v>0</v>
      </c>
      <c r="S438" s="5">
        <f t="shared" si="232"/>
        <v>0</v>
      </c>
      <c r="T438" s="5">
        <f>VLOOKUP(CONCATENATE($F438," ",$G438),AllocFactorMatrix,(T$4+1),FALSE)*$E440</f>
        <v>0</v>
      </c>
      <c r="U438" s="5">
        <f>VLOOKUP(CONCATENATE($F438," ",$G438),AllocFactorMatrix,(U$4+1),FALSE)*$E440</f>
        <v>0</v>
      </c>
      <c r="V438" s="5">
        <f>VLOOKUP(CONCATENATE($F438," ",$G438),AllocFactorMatrix,(V$4+1),FALSE)*$E440</f>
        <v>0</v>
      </c>
      <c r="W438" s="5">
        <f>VLOOKUP(CONCATENATE($F438," ",$G438),AllocFactorMatrix,(W$4+1),FALSE)*$E440</f>
        <v>0</v>
      </c>
      <c r="X438" s="5">
        <f t="shared" si="233"/>
        <v>0</v>
      </c>
      <c r="Y438" s="5">
        <f>VLOOKUP(CONCATENATE($F438," ",$G438),AllocFactorMatrix,(Y$4+1),FALSE)*$E440</f>
        <v>0</v>
      </c>
      <c r="Z438" s="5">
        <f>VLOOKUP(CONCATENATE($F438," ",$G438),AllocFactorMatrix,(Z$4+1),FALSE)*$E440</f>
        <v>0</v>
      </c>
      <c r="AA438" s="5">
        <f t="shared" si="231"/>
        <v>0</v>
      </c>
      <c r="AB438" s="5">
        <f>VLOOKUP(CONCATENATE($F438," ",$G438),AllocFactorMatrix,(AB$4+1),FALSE)*$E440</f>
        <v>0</v>
      </c>
      <c r="AC438" s="5">
        <f>VLOOKUP(CONCATENATE($F438," ",$G438),AllocFactorMatrix,(AC$4+1),FALSE)*$E440</f>
        <v>0</v>
      </c>
      <c r="AD438" s="5">
        <f>VLOOKUP(CONCATENATE($F438," ",$G438),AllocFactorMatrix,(AD$4+1),FALSE)*$E440</f>
        <v>0</v>
      </c>
    </row>
    <row r="439" spans="4:30" hidden="1" outlineLevel="1">
      <c r="E439" s="55"/>
      <c r="F439" s="52" t="str">
        <f>F440</f>
        <v>CUST_TOTAL</v>
      </c>
      <c r="G439" s="55" t="str">
        <f>$G$14</f>
        <v>CUSTOMER</v>
      </c>
      <c r="H439" s="4">
        <f t="shared" si="229"/>
        <v>-30846.999999999993</v>
      </c>
      <c r="I439" s="5">
        <f>VLOOKUP(CONCATENATE($F439," ",$G439),AllocFactorMatrix,(I$4+1),FALSE)*$E440</f>
        <v>-19655.458284908822</v>
      </c>
      <c r="J439" s="5">
        <f>VLOOKUP(CONCATENATE($F439," ",$G439),AllocFactorMatrix,(J$4+1),FALSE)*$E440</f>
        <v>-3439.2984676850983</v>
      </c>
      <c r="K439" s="5">
        <f>VLOOKUP(CONCATENATE($F439," ",$G439),AllocFactorMatrix,(K$4+1),FALSE)*$E440</f>
        <v>-965.93492212405067</v>
      </c>
      <c r="L439" s="5">
        <f>VLOOKUP(CONCATENATE($F439," ",$G439),AllocFactorMatrix,(L$4+1),FALSE)*$E440</f>
        <v>-11.23012728061946</v>
      </c>
      <c r="M439" s="5">
        <f>VLOOKUP(CONCATENATE($F439," ",$G439),AllocFactorMatrix,(M$4+1),FALSE)*$E440</f>
        <v>-0.86385594466303539</v>
      </c>
      <c r="N439" s="5">
        <f t="shared" si="230"/>
        <v>-978.02890534933317</v>
      </c>
      <c r="O439" s="5">
        <f>VLOOKUP(CONCATENATE($F439," ",$G439),AllocFactorMatrix,(O$4+1),FALSE)*$E440</f>
        <v>-84.513906586200292</v>
      </c>
      <c r="P439" s="5">
        <f>VLOOKUP(CONCATENATE($F439," ",$G439),AllocFactorMatrix,(P$4+1),FALSE)*$E440</f>
        <v>-8.4945834558531814</v>
      </c>
      <c r="Q439" s="5">
        <f>VLOOKUP(CONCATENATE($F439," ",$G439),AllocFactorMatrix,(Q$4+1),FALSE)*$E440</f>
        <v>-2.4475918432119337</v>
      </c>
      <c r="R439" s="5">
        <f>VLOOKUP(CONCATENATE($F439," ",$G439),AllocFactorMatrix,(R$4+1),FALSE)*$E440</f>
        <v>-0.28795198155434515</v>
      </c>
      <c r="S439" s="5">
        <f t="shared" si="232"/>
        <v>-95.744033866819748</v>
      </c>
      <c r="T439" s="5">
        <f>VLOOKUP(CONCATENATE($F439," ",$G439),AllocFactorMatrix,(T$4+1),FALSE)*$E440</f>
        <v>-0.5759039631086903</v>
      </c>
      <c r="U439" s="5">
        <f>VLOOKUP(CONCATENATE($F439," ",$G439),AllocFactorMatrix,(U$4+1),FALSE)*$E440</f>
        <v>-5.0391596772010399</v>
      </c>
      <c r="V439" s="5">
        <f>VLOOKUP(CONCATENATE($F439," ",$G439),AllocFactorMatrix,(V$4+1),FALSE)*$E440</f>
        <v>-3.5993997694293145</v>
      </c>
      <c r="W439" s="5">
        <f>VLOOKUP(CONCATENATE($F439," ",$G439),AllocFactorMatrix,(W$4+1),FALSE)*$E440</f>
        <v>-0.4319279723315177</v>
      </c>
      <c r="X439" s="5">
        <f t="shared" si="233"/>
        <v>-9.6463913820705631</v>
      </c>
      <c r="Y439" s="5">
        <f>VLOOKUP(CONCATENATE($F439," ",$G439),AllocFactorMatrix,(Y$4+1),FALSE)*$E440</f>
        <v>-23.180134515124784</v>
      </c>
      <c r="Z439" s="5">
        <f>VLOOKUP(CONCATENATE($F439," ",$G439),AllocFactorMatrix,(Z$4+1),FALSE)*$E440</f>
        <v>-0.14397599077717257</v>
      </c>
      <c r="AA439" s="5">
        <f t="shared" si="231"/>
        <v>-23.324110505901956</v>
      </c>
      <c r="AB439" s="5">
        <f>VLOOKUP(CONCATENATE($F439," ",$G439),AllocFactorMatrix,(AB$4+1),FALSE)*$E440</f>
        <v>-1.4397599077717258</v>
      </c>
      <c r="AC439" s="5">
        <f>VLOOKUP(CONCATENATE($F439," ",$G439),AllocFactorMatrix,(AC$4+1),FALSE)*$E440</f>
        <v>-6636.1413669014373</v>
      </c>
      <c r="AD439" s="5">
        <f>VLOOKUP(CONCATENATE($F439," ",$G439),AllocFactorMatrix,(AD$4+1),FALSE)*$E440</f>
        <v>-7.9186794927444915</v>
      </c>
    </row>
    <row r="440" spans="4:30" collapsed="1">
      <c r="D440" s="1" t="str">
        <f>+D1912</f>
        <v>Adj 11 - Remove HEAP Surcharge</v>
      </c>
      <c r="E440" s="61">
        <v>-30847</v>
      </c>
      <c r="F440" s="10" t="str">
        <f>+F1912</f>
        <v>CUST_TOTAL</v>
      </c>
      <c r="G440" s="55" t="str">
        <f>$G$15</f>
        <v>TOTAL</v>
      </c>
      <c r="H440" s="4">
        <f t="shared" si="229"/>
        <v>-30846.999999999993</v>
      </c>
      <c r="I440" s="5">
        <f>VLOOKUP(CONCATENATE($F440," ",$G440),AllocFactorMatrix,(I$4+1),FALSE)*$E440</f>
        <v>-19655.458284908822</v>
      </c>
      <c r="J440" s="5">
        <f>VLOOKUP(CONCATENATE($F440," ",$G440),AllocFactorMatrix,(J$4+1),FALSE)*$E440</f>
        <v>-3439.2984676850983</v>
      </c>
      <c r="K440" s="5">
        <f>VLOOKUP(CONCATENATE($F440," ",$G440),AllocFactorMatrix,(K$4+1),FALSE)*$E440</f>
        <v>-965.93492212405067</v>
      </c>
      <c r="L440" s="5">
        <f>VLOOKUP(CONCATENATE($F440," ",$G440),AllocFactorMatrix,(L$4+1),FALSE)*$E440</f>
        <v>-11.23012728061946</v>
      </c>
      <c r="M440" s="5">
        <f>VLOOKUP(CONCATENATE($F440," ",$G440),AllocFactorMatrix,(M$4+1),FALSE)*$E440</f>
        <v>-0.86385594466303539</v>
      </c>
      <c r="N440" s="5">
        <f t="shared" si="230"/>
        <v>-978.02890534933317</v>
      </c>
      <c r="O440" s="5">
        <f>VLOOKUP(CONCATENATE($F440," ",$G440),AllocFactorMatrix,(O$4+1),FALSE)*$E440</f>
        <v>-84.513906586200292</v>
      </c>
      <c r="P440" s="5">
        <f>VLOOKUP(CONCATENATE($F440," ",$G440),AllocFactorMatrix,(P$4+1),FALSE)*$E440</f>
        <v>-8.4945834558531814</v>
      </c>
      <c r="Q440" s="5">
        <f>VLOOKUP(CONCATENATE($F440," ",$G440),AllocFactorMatrix,(Q$4+1),FALSE)*$E440</f>
        <v>-2.4475918432119337</v>
      </c>
      <c r="R440" s="5">
        <f>VLOOKUP(CONCATENATE($F440," ",$G440),AllocFactorMatrix,(R$4+1),FALSE)*$E440</f>
        <v>-0.28795198155434515</v>
      </c>
      <c r="S440" s="5">
        <f t="shared" si="232"/>
        <v>-95.744033866819748</v>
      </c>
      <c r="T440" s="5">
        <f>VLOOKUP(CONCATENATE($F440," ",$G440),AllocFactorMatrix,(T$4+1),FALSE)*$E440</f>
        <v>-0.5759039631086903</v>
      </c>
      <c r="U440" s="5">
        <f>VLOOKUP(CONCATENATE($F440," ",$G440),AllocFactorMatrix,(U$4+1),FALSE)*$E440</f>
        <v>-5.0391596772010399</v>
      </c>
      <c r="V440" s="5">
        <f>VLOOKUP(CONCATENATE($F440," ",$G440),AllocFactorMatrix,(V$4+1),FALSE)*$E440</f>
        <v>-3.5993997694293145</v>
      </c>
      <c r="W440" s="5">
        <f>VLOOKUP(CONCATENATE($F440," ",$G440),AllocFactorMatrix,(W$4+1),FALSE)*$E440</f>
        <v>-0.4319279723315177</v>
      </c>
      <c r="X440" s="5">
        <f t="shared" si="233"/>
        <v>-9.6463913820705631</v>
      </c>
      <c r="Y440" s="5">
        <f>VLOOKUP(CONCATENATE($F440," ",$G440),AllocFactorMatrix,(Y$4+1),FALSE)*$E440</f>
        <v>-23.180134515124784</v>
      </c>
      <c r="Z440" s="5">
        <f>VLOOKUP(CONCATENATE($F440," ",$G440),AllocFactorMatrix,(Z$4+1),FALSE)*$E440</f>
        <v>-0.14397599077717257</v>
      </c>
      <c r="AA440" s="5">
        <f t="shared" si="231"/>
        <v>-23.324110505901956</v>
      </c>
      <c r="AB440" s="5">
        <f>VLOOKUP(CONCATENATE($F440," ",$G440),AllocFactorMatrix,(AB$4+1),FALSE)*$E440</f>
        <v>-1.4397599077717258</v>
      </c>
      <c r="AC440" s="5">
        <f>VLOOKUP(CONCATENATE($F440," ",$G440),AllocFactorMatrix,(AC$4+1),FALSE)*$E440</f>
        <v>-6636.1413669014373</v>
      </c>
      <c r="AD440" s="5">
        <f>VLOOKUP(CONCATENATE($F440," ",$G440),AllocFactorMatrix,(AD$4+1),FALSE)*$E440</f>
        <v>-7.9186794927444915</v>
      </c>
    </row>
    <row r="441" spans="4:30" hidden="1" outlineLevel="1">
      <c r="E441" s="55"/>
      <c r="F441" s="52" t="str">
        <f>F448</f>
        <v>CUST_TOTAL</v>
      </c>
      <c r="G441" s="55" t="str">
        <f>$G$8</f>
        <v>PRODUCTION</v>
      </c>
      <c r="H441" s="4">
        <f t="shared" ref="H441:H448" si="234">SUBTOTAL(9,I441:AD441)</f>
        <v>0</v>
      </c>
      <c r="I441" s="5">
        <f>VLOOKUP(CONCATENATE($F441," ",$G441),AllocFactorMatrix,(I$4+1),FALSE)*$E448</f>
        <v>0</v>
      </c>
      <c r="J441" s="5">
        <f>VLOOKUP(CONCATENATE($F441," ",$G441),AllocFactorMatrix,(J$4+1),FALSE)*$E448</f>
        <v>0</v>
      </c>
      <c r="K441" s="5">
        <f>VLOOKUP(CONCATENATE($F441," ",$G441),AllocFactorMatrix,(K$4+1),FALSE)*$E448</f>
        <v>0</v>
      </c>
      <c r="L441" s="5">
        <f>VLOOKUP(CONCATENATE($F441," ",$G441),AllocFactorMatrix,(L$4+1),FALSE)*$E448</f>
        <v>0</v>
      </c>
      <c r="M441" s="5">
        <f>VLOOKUP(CONCATENATE($F441," ",$G441),AllocFactorMatrix,(M$4+1),FALSE)*$E448</f>
        <v>0</v>
      </c>
      <c r="N441" s="5">
        <f t="shared" ref="N441:N448" si="235">SUBTOTAL(9,K441:M441)</f>
        <v>0</v>
      </c>
      <c r="O441" s="5">
        <f>VLOOKUP(CONCATENATE($F441," ",$G441),AllocFactorMatrix,(O$4+1),FALSE)*$E448</f>
        <v>0</v>
      </c>
      <c r="P441" s="5">
        <f>VLOOKUP(CONCATENATE($F441," ",$G441),AllocFactorMatrix,(P$4+1),FALSE)*$E448</f>
        <v>0</v>
      </c>
      <c r="Q441" s="5">
        <f>VLOOKUP(CONCATENATE($F441," ",$G441),AllocFactorMatrix,(Q$4+1),FALSE)*$E448</f>
        <v>0</v>
      </c>
      <c r="R441" s="5">
        <f>VLOOKUP(CONCATENATE($F441," ",$G441),AllocFactorMatrix,(R$4+1),FALSE)*$E448</f>
        <v>0</v>
      </c>
      <c r="S441" s="5">
        <f>SUBTOTAL(9,O441:R441)</f>
        <v>0</v>
      </c>
      <c r="T441" s="5">
        <f>VLOOKUP(CONCATENATE($F441," ",$G441),AllocFactorMatrix,(T$4+1),FALSE)*$E448</f>
        <v>0</v>
      </c>
      <c r="U441" s="5">
        <f>VLOOKUP(CONCATENATE($F441," ",$G441),AllocFactorMatrix,(U$4+1),FALSE)*$E448</f>
        <v>0</v>
      </c>
      <c r="V441" s="5">
        <f>VLOOKUP(CONCATENATE($F441," ",$G441),AllocFactorMatrix,(V$4+1),FALSE)*$E448</f>
        <v>0</v>
      </c>
      <c r="W441" s="5">
        <f>VLOOKUP(CONCATENATE($F441," ",$G441),AllocFactorMatrix,(W$4+1),FALSE)*$E448</f>
        <v>0</v>
      </c>
      <c r="X441" s="5">
        <f>SUBTOTAL(9,T441:W441)</f>
        <v>0</v>
      </c>
      <c r="Y441" s="5">
        <f>VLOOKUP(CONCATENATE($F441," ",$G441),AllocFactorMatrix,(Y$4+1),FALSE)*$E448</f>
        <v>0</v>
      </c>
      <c r="Z441" s="5">
        <f>VLOOKUP(CONCATENATE($F441," ",$G441),AllocFactorMatrix,(Z$4+1),FALSE)*$E448</f>
        <v>0</v>
      </c>
      <c r="AA441" s="5">
        <f t="shared" si="231"/>
        <v>0</v>
      </c>
      <c r="AB441" s="5">
        <f>VLOOKUP(CONCATENATE($F441," ",$G441),AllocFactorMatrix,(AB$4+1),FALSE)*$E448</f>
        <v>0</v>
      </c>
      <c r="AC441" s="5">
        <f>VLOOKUP(CONCATENATE($F441," ",$G441),AllocFactorMatrix,(AC$4+1),FALSE)*$E448</f>
        <v>0</v>
      </c>
      <c r="AD441" s="5">
        <f>VLOOKUP(CONCATENATE($F441," ",$G441),AllocFactorMatrix,(AD$4+1),FALSE)*$E448</f>
        <v>0</v>
      </c>
    </row>
    <row r="442" spans="4:30" hidden="1" outlineLevel="1">
      <c r="E442" s="55"/>
      <c r="F442" s="52" t="str">
        <f>F448</f>
        <v>CUST_TOTAL</v>
      </c>
      <c r="G442" s="55" t="str">
        <f>$G$9</f>
        <v>BULKTRAN</v>
      </c>
      <c r="H442" s="4">
        <f t="shared" si="234"/>
        <v>0</v>
      </c>
      <c r="I442" s="5">
        <f>VLOOKUP(CONCATENATE($F442," ",$G442),AllocFactorMatrix,(I$4+1),FALSE)*$E448</f>
        <v>0</v>
      </c>
      <c r="J442" s="5">
        <f>VLOOKUP(CONCATENATE($F442," ",$G442),AllocFactorMatrix,(J$4+1),FALSE)*$E448</f>
        <v>0</v>
      </c>
      <c r="K442" s="5">
        <f>VLOOKUP(CONCATENATE($F442," ",$G442),AllocFactorMatrix,(K$4+1),FALSE)*$E448</f>
        <v>0</v>
      </c>
      <c r="L442" s="5">
        <f>VLOOKUP(CONCATENATE($F442," ",$G442),AllocFactorMatrix,(L$4+1),FALSE)*$E448</f>
        <v>0</v>
      </c>
      <c r="M442" s="5">
        <f>VLOOKUP(CONCATENATE($F442," ",$G442),AllocFactorMatrix,(M$4+1),FALSE)*$E448</f>
        <v>0</v>
      </c>
      <c r="N442" s="5">
        <f t="shared" si="235"/>
        <v>0</v>
      </c>
      <c r="O442" s="5">
        <f>VLOOKUP(CONCATENATE($F442," ",$G442),AllocFactorMatrix,(O$4+1),FALSE)*$E448</f>
        <v>0</v>
      </c>
      <c r="P442" s="5">
        <f>VLOOKUP(CONCATENATE($F442," ",$G442),AllocFactorMatrix,(P$4+1),FALSE)*$E448</f>
        <v>0</v>
      </c>
      <c r="Q442" s="5">
        <f>VLOOKUP(CONCATENATE($F442," ",$G442),AllocFactorMatrix,(Q$4+1),FALSE)*$E448</f>
        <v>0</v>
      </c>
      <c r="R442" s="5">
        <f>VLOOKUP(CONCATENATE($F442," ",$G442),AllocFactorMatrix,(R$4+1),FALSE)*$E448</f>
        <v>0</v>
      </c>
      <c r="S442" s="5">
        <f t="shared" ref="S442:S448" si="236">SUBTOTAL(9,O442:R442)</f>
        <v>0</v>
      </c>
      <c r="T442" s="5">
        <f>VLOOKUP(CONCATENATE($F442," ",$G442),AllocFactorMatrix,(T$4+1),FALSE)*$E448</f>
        <v>0</v>
      </c>
      <c r="U442" s="5">
        <f>VLOOKUP(CONCATENATE($F442," ",$G442),AllocFactorMatrix,(U$4+1),FALSE)*$E448</f>
        <v>0</v>
      </c>
      <c r="V442" s="5">
        <f>VLOOKUP(CONCATENATE($F442," ",$G442),AllocFactorMatrix,(V$4+1),FALSE)*$E448</f>
        <v>0</v>
      </c>
      <c r="W442" s="5">
        <f>VLOOKUP(CONCATENATE($F442," ",$G442),AllocFactorMatrix,(W$4+1),FALSE)*$E448</f>
        <v>0</v>
      </c>
      <c r="X442" s="5">
        <f t="shared" ref="X442:X448" si="237">SUBTOTAL(9,T442:W442)</f>
        <v>0</v>
      </c>
      <c r="Y442" s="5">
        <f>VLOOKUP(CONCATENATE($F442," ",$G442),AllocFactorMatrix,(Y$4+1),FALSE)*$E448</f>
        <v>0</v>
      </c>
      <c r="Z442" s="5">
        <f>VLOOKUP(CONCATENATE($F442," ",$G442),AllocFactorMatrix,(Z$4+1),FALSE)*$E448</f>
        <v>0</v>
      </c>
      <c r="AA442" s="5">
        <f t="shared" si="231"/>
        <v>0</v>
      </c>
      <c r="AB442" s="5">
        <f>VLOOKUP(CONCATENATE($F442," ",$G442),AllocFactorMatrix,(AB$4+1),FALSE)*$E448</f>
        <v>0</v>
      </c>
      <c r="AC442" s="5">
        <f>VLOOKUP(CONCATENATE($F442," ",$G442),AllocFactorMatrix,(AC$4+1),FALSE)*$E448</f>
        <v>0</v>
      </c>
      <c r="AD442" s="5">
        <f>VLOOKUP(CONCATENATE($F442," ",$G442),AllocFactorMatrix,(AD$4+1),FALSE)*$E448</f>
        <v>0</v>
      </c>
    </row>
    <row r="443" spans="4:30" hidden="1" outlineLevel="1">
      <c r="E443" s="55"/>
      <c r="F443" s="52" t="str">
        <f>F448</f>
        <v>CUST_TOTAL</v>
      </c>
      <c r="G443" s="55" t="str">
        <f>$G$10</f>
        <v>SUBTRAN</v>
      </c>
      <c r="H443" s="4">
        <f t="shared" si="234"/>
        <v>0</v>
      </c>
      <c r="I443" s="5">
        <f>VLOOKUP(CONCATENATE($F443," ",$G443),AllocFactorMatrix,(I$4+1),FALSE)*$E448</f>
        <v>0</v>
      </c>
      <c r="J443" s="5">
        <f>VLOOKUP(CONCATENATE($F443," ",$G443),AllocFactorMatrix,(J$4+1),FALSE)*$E448</f>
        <v>0</v>
      </c>
      <c r="K443" s="5">
        <f>VLOOKUP(CONCATENATE($F443," ",$G443),AllocFactorMatrix,(K$4+1),FALSE)*$E448</f>
        <v>0</v>
      </c>
      <c r="L443" s="5">
        <f>VLOOKUP(CONCATENATE($F443," ",$G443),AllocFactorMatrix,(L$4+1),FALSE)*$E448</f>
        <v>0</v>
      </c>
      <c r="M443" s="5">
        <f>VLOOKUP(CONCATENATE($F443," ",$G443),AllocFactorMatrix,(M$4+1),FALSE)*$E448</f>
        <v>0</v>
      </c>
      <c r="N443" s="5">
        <f t="shared" si="235"/>
        <v>0</v>
      </c>
      <c r="O443" s="5">
        <f>VLOOKUP(CONCATENATE($F443," ",$G443),AllocFactorMatrix,(O$4+1),FALSE)*$E448</f>
        <v>0</v>
      </c>
      <c r="P443" s="5">
        <f>VLOOKUP(CONCATENATE($F443," ",$G443),AllocFactorMatrix,(P$4+1),FALSE)*$E448</f>
        <v>0</v>
      </c>
      <c r="Q443" s="5">
        <f>VLOOKUP(CONCATENATE($F443," ",$G443),AllocFactorMatrix,(Q$4+1),FALSE)*$E448</f>
        <v>0</v>
      </c>
      <c r="R443" s="5">
        <f>VLOOKUP(CONCATENATE($F443," ",$G443),AllocFactorMatrix,(R$4+1),FALSE)*$E448</f>
        <v>0</v>
      </c>
      <c r="S443" s="5">
        <f t="shared" si="236"/>
        <v>0</v>
      </c>
      <c r="T443" s="5">
        <f>VLOOKUP(CONCATENATE($F443," ",$G443),AllocFactorMatrix,(T$4+1),FALSE)*$E448</f>
        <v>0</v>
      </c>
      <c r="U443" s="5">
        <f>VLOOKUP(CONCATENATE($F443," ",$G443),AllocFactorMatrix,(U$4+1),FALSE)*$E448</f>
        <v>0</v>
      </c>
      <c r="V443" s="5">
        <f>VLOOKUP(CONCATENATE($F443," ",$G443),AllocFactorMatrix,(V$4+1),FALSE)*$E448</f>
        <v>0</v>
      </c>
      <c r="W443" s="5">
        <f>VLOOKUP(CONCATENATE($F443," ",$G443),AllocFactorMatrix,(W$4+1),FALSE)*$E448</f>
        <v>0</v>
      </c>
      <c r="X443" s="5">
        <f t="shared" si="237"/>
        <v>0</v>
      </c>
      <c r="Y443" s="5">
        <f>VLOOKUP(CONCATENATE($F443," ",$G443),AllocFactorMatrix,(Y$4+1),FALSE)*$E448</f>
        <v>0</v>
      </c>
      <c r="Z443" s="5">
        <f>VLOOKUP(CONCATENATE($F443," ",$G443),AllocFactorMatrix,(Z$4+1),FALSE)*$E448</f>
        <v>0</v>
      </c>
      <c r="AA443" s="5">
        <f t="shared" si="231"/>
        <v>0</v>
      </c>
      <c r="AB443" s="5">
        <f>VLOOKUP(CONCATENATE($F443," ",$G443),AllocFactorMatrix,(AB$4+1),FALSE)*$E448</f>
        <v>0</v>
      </c>
      <c r="AC443" s="5">
        <f>VLOOKUP(CONCATENATE($F443," ",$G443),AllocFactorMatrix,(AC$4+1),FALSE)*$E448</f>
        <v>0</v>
      </c>
      <c r="AD443" s="5">
        <f>VLOOKUP(CONCATENATE($F443," ",$G443),AllocFactorMatrix,(AD$4+1),FALSE)*$E448</f>
        <v>0</v>
      </c>
    </row>
    <row r="444" spans="4:30" hidden="1" outlineLevel="1">
      <c r="E444" s="55"/>
      <c r="F444" s="52" t="str">
        <f>F448</f>
        <v>CUST_TOTAL</v>
      </c>
      <c r="G444" s="55" t="str">
        <f>$G$11</f>
        <v>DISTPRI</v>
      </c>
      <c r="H444" s="4">
        <f t="shared" si="234"/>
        <v>0</v>
      </c>
      <c r="I444" s="5">
        <f>VLOOKUP(CONCATENATE($F444," ",$G444),AllocFactorMatrix,(I$4+1),FALSE)*$E448</f>
        <v>0</v>
      </c>
      <c r="J444" s="5">
        <f>VLOOKUP(CONCATENATE($F444," ",$G444),AllocFactorMatrix,(J$4+1),FALSE)*$E448</f>
        <v>0</v>
      </c>
      <c r="K444" s="5">
        <f>VLOOKUP(CONCATENATE($F444," ",$G444),AllocFactorMatrix,(K$4+1),FALSE)*$E448</f>
        <v>0</v>
      </c>
      <c r="L444" s="5">
        <f>VLOOKUP(CONCATENATE($F444," ",$G444),AllocFactorMatrix,(L$4+1),FALSE)*$E448</f>
        <v>0</v>
      </c>
      <c r="M444" s="5">
        <f>VLOOKUP(CONCATENATE($F444," ",$G444),AllocFactorMatrix,(M$4+1),FALSE)*$E448</f>
        <v>0</v>
      </c>
      <c r="N444" s="5">
        <f t="shared" si="235"/>
        <v>0</v>
      </c>
      <c r="O444" s="5">
        <f>VLOOKUP(CONCATENATE($F444," ",$G444),AllocFactorMatrix,(O$4+1),FALSE)*$E448</f>
        <v>0</v>
      </c>
      <c r="P444" s="5">
        <f>VLOOKUP(CONCATENATE($F444," ",$G444),AllocFactorMatrix,(P$4+1),FALSE)*$E448</f>
        <v>0</v>
      </c>
      <c r="Q444" s="5">
        <f>VLOOKUP(CONCATENATE($F444," ",$G444),AllocFactorMatrix,(Q$4+1),FALSE)*$E448</f>
        <v>0</v>
      </c>
      <c r="R444" s="5">
        <f>VLOOKUP(CONCATENATE($F444," ",$G444),AllocFactorMatrix,(R$4+1),FALSE)*$E448</f>
        <v>0</v>
      </c>
      <c r="S444" s="5">
        <f t="shared" si="236"/>
        <v>0</v>
      </c>
      <c r="T444" s="5">
        <f>VLOOKUP(CONCATENATE($F444," ",$G444),AllocFactorMatrix,(T$4+1),FALSE)*$E448</f>
        <v>0</v>
      </c>
      <c r="U444" s="5">
        <f>VLOOKUP(CONCATENATE($F444," ",$G444),AllocFactorMatrix,(U$4+1),FALSE)*$E448</f>
        <v>0</v>
      </c>
      <c r="V444" s="5">
        <f>VLOOKUP(CONCATENATE($F444," ",$G444),AllocFactorMatrix,(V$4+1),FALSE)*$E448</f>
        <v>0</v>
      </c>
      <c r="W444" s="5">
        <f>VLOOKUP(CONCATENATE($F444," ",$G444),AllocFactorMatrix,(W$4+1),FALSE)*$E448</f>
        <v>0</v>
      </c>
      <c r="X444" s="5">
        <f t="shared" si="237"/>
        <v>0</v>
      </c>
      <c r="Y444" s="5">
        <f>VLOOKUP(CONCATENATE($F444," ",$G444),AllocFactorMatrix,(Y$4+1),FALSE)*$E448</f>
        <v>0</v>
      </c>
      <c r="Z444" s="5">
        <f>VLOOKUP(CONCATENATE($F444," ",$G444),AllocFactorMatrix,(Z$4+1),FALSE)*$E448</f>
        <v>0</v>
      </c>
      <c r="AA444" s="5">
        <f t="shared" si="231"/>
        <v>0</v>
      </c>
      <c r="AB444" s="5">
        <f>VLOOKUP(CONCATENATE($F444," ",$G444),AllocFactorMatrix,(AB$4+1),FALSE)*$E448</f>
        <v>0</v>
      </c>
      <c r="AC444" s="5">
        <f>VLOOKUP(CONCATENATE($F444," ",$G444),AllocFactorMatrix,(AC$4+1),FALSE)*$E448</f>
        <v>0</v>
      </c>
      <c r="AD444" s="5">
        <f>VLOOKUP(CONCATENATE($F444," ",$G444),AllocFactorMatrix,(AD$4+1),FALSE)*$E448</f>
        <v>0</v>
      </c>
    </row>
    <row r="445" spans="4:30" hidden="1" outlineLevel="1">
      <c r="E445" s="55"/>
      <c r="F445" s="52" t="str">
        <f>F448</f>
        <v>CUST_TOTAL</v>
      </c>
      <c r="G445" s="55" t="str">
        <f>$G$12</f>
        <v>DISTSEC</v>
      </c>
      <c r="H445" s="4">
        <f t="shared" si="234"/>
        <v>0</v>
      </c>
      <c r="I445" s="5">
        <f>VLOOKUP(CONCATENATE($F445," ",$G445),AllocFactorMatrix,(I$4+1),FALSE)*$E448</f>
        <v>0</v>
      </c>
      <c r="J445" s="5">
        <f>VLOOKUP(CONCATENATE($F445," ",$G445),AllocFactorMatrix,(J$4+1),FALSE)*$E448</f>
        <v>0</v>
      </c>
      <c r="K445" s="5">
        <f>VLOOKUP(CONCATENATE($F445," ",$G445),AllocFactorMatrix,(K$4+1),FALSE)*$E448</f>
        <v>0</v>
      </c>
      <c r="L445" s="5">
        <f>VLOOKUP(CONCATENATE($F445," ",$G445),AllocFactorMatrix,(L$4+1),FALSE)*$E448</f>
        <v>0</v>
      </c>
      <c r="M445" s="5">
        <f>VLOOKUP(CONCATENATE($F445," ",$G445),AllocFactorMatrix,(M$4+1),FALSE)*$E448</f>
        <v>0</v>
      </c>
      <c r="N445" s="5">
        <f t="shared" si="235"/>
        <v>0</v>
      </c>
      <c r="O445" s="5">
        <f>VLOOKUP(CONCATENATE($F445," ",$G445),AllocFactorMatrix,(O$4+1),FALSE)*$E448</f>
        <v>0</v>
      </c>
      <c r="P445" s="5">
        <f>VLOOKUP(CONCATENATE($F445," ",$G445),AllocFactorMatrix,(P$4+1),FALSE)*$E448</f>
        <v>0</v>
      </c>
      <c r="Q445" s="5">
        <f>VLOOKUP(CONCATENATE($F445," ",$G445),AllocFactorMatrix,(Q$4+1),FALSE)*$E448</f>
        <v>0</v>
      </c>
      <c r="R445" s="5">
        <f>VLOOKUP(CONCATENATE($F445," ",$G445),AllocFactorMatrix,(R$4+1),FALSE)*$E448</f>
        <v>0</v>
      </c>
      <c r="S445" s="5">
        <f t="shared" si="236"/>
        <v>0</v>
      </c>
      <c r="T445" s="5">
        <f>VLOOKUP(CONCATENATE($F445," ",$G445),AllocFactorMatrix,(T$4+1),FALSE)*$E448</f>
        <v>0</v>
      </c>
      <c r="U445" s="5">
        <f>VLOOKUP(CONCATENATE($F445," ",$G445),AllocFactorMatrix,(U$4+1),FALSE)*$E448</f>
        <v>0</v>
      </c>
      <c r="V445" s="5">
        <f>VLOOKUP(CONCATENATE($F445," ",$G445),AllocFactorMatrix,(V$4+1),FALSE)*$E448</f>
        <v>0</v>
      </c>
      <c r="W445" s="5">
        <f>VLOOKUP(CONCATENATE($F445," ",$G445),AllocFactorMatrix,(W$4+1),FALSE)*$E448</f>
        <v>0</v>
      </c>
      <c r="X445" s="5">
        <f t="shared" si="237"/>
        <v>0</v>
      </c>
      <c r="Y445" s="5">
        <f>VLOOKUP(CONCATENATE($F445," ",$G445),AllocFactorMatrix,(Y$4+1),FALSE)*$E448</f>
        <v>0</v>
      </c>
      <c r="Z445" s="5">
        <f>VLOOKUP(CONCATENATE($F445," ",$G445),AllocFactorMatrix,(Z$4+1),FALSE)*$E448</f>
        <v>0</v>
      </c>
      <c r="AA445" s="5">
        <f t="shared" si="231"/>
        <v>0</v>
      </c>
      <c r="AB445" s="5">
        <f>VLOOKUP(CONCATENATE($F445," ",$G445),AllocFactorMatrix,(AB$4+1),FALSE)*$E448</f>
        <v>0</v>
      </c>
      <c r="AC445" s="5">
        <f>VLOOKUP(CONCATENATE($F445," ",$G445),AllocFactorMatrix,(AC$4+1),FALSE)*$E448</f>
        <v>0</v>
      </c>
      <c r="AD445" s="5">
        <f>VLOOKUP(CONCATENATE($F445," ",$G445),AllocFactorMatrix,(AD$4+1),FALSE)*$E448</f>
        <v>0</v>
      </c>
    </row>
    <row r="446" spans="4:30" hidden="1" outlineLevel="1">
      <c r="E446" s="55"/>
      <c r="F446" s="52" t="str">
        <f>F448</f>
        <v>CUST_TOTAL</v>
      </c>
      <c r="G446" s="55" t="str">
        <f>$G$13</f>
        <v>ENERGY</v>
      </c>
      <c r="H446" s="4">
        <f t="shared" si="234"/>
        <v>0</v>
      </c>
      <c r="I446" s="5">
        <f>VLOOKUP(CONCATENATE($F446," ",$G446),AllocFactorMatrix,(I$4+1),FALSE)*$E448</f>
        <v>0</v>
      </c>
      <c r="J446" s="5">
        <f>VLOOKUP(CONCATENATE($F446," ",$G446),AllocFactorMatrix,(J$4+1),FALSE)*$E448</f>
        <v>0</v>
      </c>
      <c r="K446" s="5">
        <f>VLOOKUP(CONCATENATE($F446," ",$G446),AllocFactorMatrix,(K$4+1),FALSE)*$E448</f>
        <v>0</v>
      </c>
      <c r="L446" s="5">
        <f>VLOOKUP(CONCATENATE($F446," ",$G446),AllocFactorMatrix,(L$4+1),FALSE)*$E448</f>
        <v>0</v>
      </c>
      <c r="M446" s="5">
        <f>VLOOKUP(CONCATENATE($F446," ",$G446),AllocFactorMatrix,(M$4+1),FALSE)*$E448</f>
        <v>0</v>
      </c>
      <c r="N446" s="5">
        <f t="shared" si="235"/>
        <v>0</v>
      </c>
      <c r="O446" s="5">
        <f>VLOOKUP(CONCATENATE($F446," ",$G446),AllocFactorMatrix,(O$4+1),FALSE)*$E448</f>
        <v>0</v>
      </c>
      <c r="P446" s="5">
        <f>VLOOKUP(CONCATENATE($F446," ",$G446),AllocFactorMatrix,(P$4+1),FALSE)*$E448</f>
        <v>0</v>
      </c>
      <c r="Q446" s="5">
        <f>VLOOKUP(CONCATENATE($F446," ",$G446),AllocFactorMatrix,(Q$4+1),FALSE)*$E448</f>
        <v>0</v>
      </c>
      <c r="R446" s="5">
        <f>VLOOKUP(CONCATENATE($F446," ",$G446),AllocFactorMatrix,(R$4+1),FALSE)*$E448</f>
        <v>0</v>
      </c>
      <c r="S446" s="5">
        <f t="shared" si="236"/>
        <v>0</v>
      </c>
      <c r="T446" s="5">
        <f>VLOOKUP(CONCATENATE($F446," ",$G446),AllocFactorMatrix,(T$4+1),FALSE)*$E448</f>
        <v>0</v>
      </c>
      <c r="U446" s="5">
        <f>VLOOKUP(CONCATENATE($F446," ",$G446),AllocFactorMatrix,(U$4+1),FALSE)*$E448</f>
        <v>0</v>
      </c>
      <c r="V446" s="5">
        <f>VLOOKUP(CONCATENATE($F446," ",$G446),AllocFactorMatrix,(V$4+1),FALSE)*$E448</f>
        <v>0</v>
      </c>
      <c r="W446" s="5">
        <f>VLOOKUP(CONCATENATE($F446," ",$G446),AllocFactorMatrix,(W$4+1),FALSE)*$E448</f>
        <v>0</v>
      </c>
      <c r="X446" s="5">
        <f t="shared" si="237"/>
        <v>0</v>
      </c>
      <c r="Y446" s="5">
        <f>VLOOKUP(CONCATENATE($F446," ",$G446),AllocFactorMatrix,(Y$4+1),FALSE)*$E448</f>
        <v>0</v>
      </c>
      <c r="Z446" s="5">
        <f>VLOOKUP(CONCATENATE($F446," ",$G446),AllocFactorMatrix,(Z$4+1),FALSE)*$E448</f>
        <v>0</v>
      </c>
      <c r="AA446" s="5">
        <f t="shared" si="231"/>
        <v>0</v>
      </c>
      <c r="AB446" s="5">
        <f>VLOOKUP(CONCATENATE($F446," ",$G446),AllocFactorMatrix,(AB$4+1),FALSE)*$E448</f>
        <v>0</v>
      </c>
      <c r="AC446" s="5">
        <f>VLOOKUP(CONCATENATE($F446," ",$G446),AllocFactorMatrix,(AC$4+1),FALSE)*$E448</f>
        <v>0</v>
      </c>
      <c r="AD446" s="5">
        <f>VLOOKUP(CONCATENATE($F446," ",$G446),AllocFactorMatrix,(AD$4+1),FALSE)*$E448</f>
        <v>0</v>
      </c>
    </row>
    <row r="447" spans="4:30" hidden="1" outlineLevel="1">
      <c r="E447" s="55"/>
      <c r="F447" s="52" t="str">
        <f>F448</f>
        <v>CUST_TOTAL</v>
      </c>
      <c r="G447" s="55" t="str">
        <f>$G$14</f>
        <v>CUSTOMER</v>
      </c>
      <c r="H447" s="4">
        <f t="shared" si="234"/>
        <v>-37876</v>
      </c>
      <c r="I447" s="5">
        <f>VLOOKUP(CONCATENATE($F447," ",$G447),AllocFactorMatrix,(I$4+1),FALSE)*$E448</f>
        <v>-24134.280092041576</v>
      </c>
      <c r="J447" s="5">
        <f>VLOOKUP(CONCATENATE($F447," ",$G447),AllocFactorMatrix,(J$4+1),FALSE)*$E448</f>
        <v>-4222.9996032690633</v>
      </c>
      <c r="K447" s="5">
        <f>VLOOKUP(CONCATENATE($F447," ",$G447),AllocFactorMatrix,(K$4+1),FALSE)*$E448</f>
        <v>-1186.0391970165833</v>
      </c>
      <c r="L447" s="5">
        <f>VLOOKUP(CONCATENATE($F447," ",$G447),AllocFactorMatrix,(L$4+1),FALSE)*$E448</f>
        <v>-13.789097833849084</v>
      </c>
      <c r="M447" s="5">
        <f>VLOOKUP(CONCATENATE($F447," ",$G447),AllocFactorMatrix,(M$4+1),FALSE)*$E448</f>
        <v>-1.0606998333730064</v>
      </c>
      <c r="N447" s="5">
        <f t="shared" si="235"/>
        <v>-1200.8889946838055</v>
      </c>
      <c r="O447" s="5">
        <f>VLOOKUP(CONCATENATE($F447," ",$G447),AllocFactorMatrix,(O$4+1),FALSE)*$E448</f>
        <v>-103.77180036499246</v>
      </c>
      <c r="P447" s="5">
        <f>VLOOKUP(CONCATENATE($F447," ",$G447),AllocFactorMatrix,(P$4+1),FALSE)*$E448</f>
        <v>-10.430215028167897</v>
      </c>
      <c r="Q447" s="5">
        <f>VLOOKUP(CONCATENATE($F447," ",$G447),AllocFactorMatrix,(Q$4+1),FALSE)*$E448</f>
        <v>-3.0053161945568516</v>
      </c>
      <c r="R447" s="5">
        <f>VLOOKUP(CONCATENATE($F447," ",$G447),AllocFactorMatrix,(R$4+1),FALSE)*$E448</f>
        <v>-0.35356661112433546</v>
      </c>
      <c r="S447" s="5">
        <f t="shared" si="236"/>
        <v>-117.56089819884154</v>
      </c>
      <c r="T447" s="5">
        <f>VLOOKUP(CONCATENATE($F447," ",$G447),AllocFactorMatrix,(T$4+1),FALSE)*$E448</f>
        <v>-0.70713322224867092</v>
      </c>
      <c r="U447" s="5">
        <f>VLOOKUP(CONCATENATE($F447," ",$G447),AllocFactorMatrix,(U$4+1),FALSE)*$E448</f>
        <v>-6.1874156946758712</v>
      </c>
      <c r="V447" s="5">
        <f>VLOOKUP(CONCATENATE($F447," ",$G447),AllocFactorMatrix,(V$4+1),FALSE)*$E448</f>
        <v>-4.4195826390541937</v>
      </c>
      <c r="W447" s="5">
        <f>VLOOKUP(CONCATENATE($F447," ",$G447),AllocFactorMatrix,(W$4+1),FALSE)*$E448</f>
        <v>-0.53034991668650322</v>
      </c>
      <c r="X447" s="5">
        <f t="shared" si="237"/>
        <v>-11.84448147266524</v>
      </c>
      <c r="Y447" s="5">
        <f>VLOOKUP(CONCATENATE($F447," ",$G447),AllocFactorMatrix,(Y$4+1),FALSE)*$E448</f>
        <v>-28.462112195509008</v>
      </c>
      <c r="Z447" s="5">
        <f>VLOOKUP(CONCATENATE($F447," ",$G447),AllocFactorMatrix,(Z$4+1),FALSE)*$E448</f>
        <v>-0.17678330556216773</v>
      </c>
      <c r="AA447" s="5">
        <f t="shared" si="231"/>
        <v>-28.638895501071175</v>
      </c>
      <c r="AB447" s="5">
        <f>VLOOKUP(CONCATENATE($F447," ",$G447),AllocFactorMatrix,(AB$4+1),FALSE)*$E448</f>
        <v>-1.7678330556216775</v>
      </c>
      <c r="AC447" s="5">
        <f>VLOOKUP(CONCATENATE($F447," ",$G447),AllocFactorMatrix,(AC$4+1),FALSE)*$E448</f>
        <v>-8148.2961199714346</v>
      </c>
      <c r="AD447" s="5">
        <f>VLOOKUP(CONCATENATE($F447," ",$G447),AllocFactorMatrix,(AD$4+1),FALSE)*$E448</f>
        <v>-9.7230818059192252</v>
      </c>
    </row>
    <row r="448" spans="4:30" collapsed="1">
      <c r="D448" s="1" t="str">
        <f>+D1920</f>
        <v>Adj 12 - Remove Economic Development Surcharge</v>
      </c>
      <c r="E448" s="61">
        <v>-37876</v>
      </c>
      <c r="F448" s="10" t="str">
        <f>+F1920</f>
        <v>CUST_TOTAL</v>
      </c>
      <c r="G448" s="55" t="str">
        <f>$G$15</f>
        <v>TOTAL</v>
      </c>
      <c r="H448" s="4">
        <f t="shared" si="234"/>
        <v>-37876</v>
      </c>
      <c r="I448" s="5">
        <f>VLOOKUP(CONCATENATE($F448," ",$G448),AllocFactorMatrix,(I$4+1),FALSE)*$E448</f>
        <v>-24134.280092041576</v>
      </c>
      <c r="J448" s="5">
        <f>VLOOKUP(CONCATENATE($F448," ",$G448),AllocFactorMatrix,(J$4+1),FALSE)*$E448</f>
        <v>-4222.9996032690633</v>
      </c>
      <c r="K448" s="5">
        <f>VLOOKUP(CONCATENATE($F448," ",$G448),AllocFactorMatrix,(K$4+1),FALSE)*$E448</f>
        <v>-1186.0391970165833</v>
      </c>
      <c r="L448" s="5">
        <f>VLOOKUP(CONCATENATE($F448," ",$G448),AllocFactorMatrix,(L$4+1),FALSE)*$E448</f>
        <v>-13.789097833849084</v>
      </c>
      <c r="M448" s="5">
        <f>VLOOKUP(CONCATENATE($F448," ",$G448),AllocFactorMatrix,(M$4+1),FALSE)*$E448</f>
        <v>-1.0606998333730064</v>
      </c>
      <c r="N448" s="5">
        <f t="shared" si="235"/>
        <v>-1200.8889946838055</v>
      </c>
      <c r="O448" s="5">
        <f>VLOOKUP(CONCATENATE($F448," ",$G448),AllocFactorMatrix,(O$4+1),FALSE)*$E448</f>
        <v>-103.77180036499246</v>
      </c>
      <c r="P448" s="5">
        <f>VLOOKUP(CONCATENATE($F448," ",$G448),AllocFactorMatrix,(P$4+1),FALSE)*$E448</f>
        <v>-10.430215028167897</v>
      </c>
      <c r="Q448" s="5">
        <f>VLOOKUP(CONCATENATE($F448," ",$G448),AllocFactorMatrix,(Q$4+1),FALSE)*$E448</f>
        <v>-3.0053161945568516</v>
      </c>
      <c r="R448" s="5">
        <f>VLOOKUP(CONCATENATE($F448," ",$G448),AllocFactorMatrix,(R$4+1),FALSE)*$E448</f>
        <v>-0.35356661112433546</v>
      </c>
      <c r="S448" s="5">
        <f t="shared" si="236"/>
        <v>-117.56089819884154</v>
      </c>
      <c r="T448" s="5">
        <f>VLOOKUP(CONCATENATE($F448," ",$G448),AllocFactorMatrix,(T$4+1),FALSE)*$E448</f>
        <v>-0.70713322224867092</v>
      </c>
      <c r="U448" s="5">
        <f>VLOOKUP(CONCATENATE($F448," ",$G448),AllocFactorMatrix,(U$4+1),FALSE)*$E448</f>
        <v>-6.1874156946758712</v>
      </c>
      <c r="V448" s="5">
        <f>VLOOKUP(CONCATENATE($F448," ",$G448),AllocFactorMatrix,(V$4+1),FALSE)*$E448</f>
        <v>-4.4195826390541937</v>
      </c>
      <c r="W448" s="5">
        <f>VLOOKUP(CONCATENATE($F448," ",$G448),AllocFactorMatrix,(W$4+1),FALSE)*$E448</f>
        <v>-0.53034991668650322</v>
      </c>
      <c r="X448" s="5">
        <f t="shared" si="237"/>
        <v>-11.84448147266524</v>
      </c>
      <c r="Y448" s="5">
        <f>VLOOKUP(CONCATENATE($F448," ",$G448),AllocFactorMatrix,(Y$4+1),FALSE)*$E448</f>
        <v>-28.462112195509008</v>
      </c>
      <c r="Z448" s="5">
        <f>VLOOKUP(CONCATENATE($F448," ",$G448),AllocFactorMatrix,(Z$4+1),FALSE)*$E448</f>
        <v>-0.17678330556216773</v>
      </c>
      <c r="AA448" s="5">
        <f t="shared" si="231"/>
        <v>-28.638895501071175</v>
      </c>
      <c r="AB448" s="5">
        <f>VLOOKUP(CONCATENATE($F448," ",$G448),AllocFactorMatrix,(AB$4+1),FALSE)*$E448</f>
        <v>-1.7678330556216775</v>
      </c>
      <c r="AC448" s="5">
        <f>VLOOKUP(CONCATENATE($F448," ",$G448),AllocFactorMatrix,(AC$4+1),FALSE)*$E448</f>
        <v>-8148.2961199714346</v>
      </c>
      <c r="AD448" s="5">
        <f>VLOOKUP(CONCATENATE($F448," ",$G448),AllocFactorMatrix,(AD$4+1),FALSE)*$E448</f>
        <v>-9.7230818059192252</v>
      </c>
    </row>
    <row r="449" spans="1:30" hidden="1" outlineLevel="1">
      <c r="E449" s="55"/>
      <c r="F449" s="52" t="str">
        <f>F456</f>
        <v>REVYEC_EXP_OM</v>
      </c>
      <c r="G449" s="55" t="str">
        <f>$G$8</f>
        <v>PRODUCTION</v>
      </c>
      <c r="H449" s="4">
        <f ca="1">SUBTOTAL(9,I449:AD449)</f>
        <v>-61098.324726816623</v>
      </c>
      <c r="I449" s="5">
        <f ca="1">VLOOKUP(CONCATENATE($F449," ",$G449),AllocFactorMatrix,(I$4+1),FALSE)*$E456</f>
        <v>-11855.249257884179</v>
      </c>
      <c r="J449" s="5">
        <f ca="1">VLOOKUP(CONCATENATE($F449," ",$G449),AllocFactorMatrix,(J$4+1),FALSE)*$E456</f>
        <v>-1173.2147452505094</v>
      </c>
      <c r="K449" s="5">
        <f ca="1">VLOOKUP(CONCATENATE($F449," ",$G449),AllocFactorMatrix,(K$4+1),FALSE)*$E456</f>
        <v>-2339.3884160476755</v>
      </c>
      <c r="L449" s="5">
        <f ca="1">VLOOKUP(CONCATENATE($F449," ",$G449),AllocFactorMatrix,(L$4+1),FALSE)*$E456</f>
        <v>-2869.0372719958359</v>
      </c>
      <c r="M449" s="5">
        <f ca="1">VLOOKUP(CONCATENATE($F449," ",$G449),AllocFactorMatrix,(M$4+1),FALSE)*$E456</f>
        <v>-1349.9449130417624</v>
      </c>
      <c r="N449" s="5">
        <f t="shared" ref="N449:N456" ca="1" si="238">SUBTOTAL(9,K449:M449)</f>
        <v>-6558.3706010852738</v>
      </c>
      <c r="O449" s="5">
        <f ca="1">VLOOKUP(CONCATENATE($F449," ",$G449),AllocFactorMatrix,(O$4+1),FALSE)*$E456</f>
        <v>9753.2267550295528</v>
      </c>
      <c r="P449" s="5">
        <f ca="1">VLOOKUP(CONCATENATE($F449," ",$G449),AllocFactorMatrix,(P$4+1),FALSE)*$E456</f>
        <v>4725.5409256864968</v>
      </c>
      <c r="Q449" s="5">
        <f ca="1">VLOOKUP(CONCATENATE($F449," ",$G449),AllocFactorMatrix,(Q$4+1),FALSE)*$E456</f>
        <v>0</v>
      </c>
      <c r="R449" s="5">
        <f ca="1">VLOOKUP(CONCATENATE($F449," ",$G449),AllocFactorMatrix,(R$4+1),FALSE)*$E456</f>
        <v>0</v>
      </c>
      <c r="S449" s="5">
        <f ca="1">SUBTOTAL(9,O449:R449)</f>
        <v>14478.76768071605</v>
      </c>
      <c r="T449" s="5">
        <f ca="1">VLOOKUP(CONCATENATE($F449," ",$G449),AllocFactorMatrix,(T$4+1),FALSE)*$E456</f>
        <v>0</v>
      </c>
      <c r="U449" s="5">
        <f ca="1">VLOOKUP(CONCATENATE($F449," ",$G449),AllocFactorMatrix,(U$4+1),FALSE)*$E456</f>
        <v>-10307.550900931075</v>
      </c>
      <c r="V449" s="5">
        <f ca="1">VLOOKUP(CONCATENATE($F449," ",$G449),AllocFactorMatrix,(V$4+1),FALSE)*$E456</f>
        <v>-28974.350186431631</v>
      </c>
      <c r="W449" s="5">
        <f ca="1">VLOOKUP(CONCATENATE($F449," ",$G449),AllocFactorMatrix,(W$4+1),FALSE)*$E456</f>
        <v>-15884.152071203502</v>
      </c>
      <c r="X449" s="5">
        <f ca="1">SUBTOTAL(9,T449:W449)</f>
        <v>-55166.05315856621</v>
      </c>
      <c r="Y449" s="5">
        <f ca="1">VLOOKUP(CONCATENATE($F449," ",$G449),AllocFactorMatrix,(Y$4+1),FALSE)*$E456</f>
        <v>-824.20464474650362</v>
      </c>
      <c r="Z449" s="5">
        <f ca="1">VLOOKUP(CONCATENATE($F449," ",$G449),AllocFactorMatrix,(Z$4+1),FALSE)*$E456</f>
        <v>0</v>
      </c>
      <c r="AA449" s="5">
        <f t="shared" ca="1" si="231"/>
        <v>-824.20464474650362</v>
      </c>
      <c r="AB449" s="5">
        <f ca="1">VLOOKUP(CONCATENATE($F449," ",$G449),AllocFactorMatrix,(AB$4+1),FALSE)*$E456</f>
        <v>0</v>
      </c>
      <c r="AC449" s="5">
        <f ca="1">VLOOKUP(CONCATENATE($F449," ",$G449),AllocFactorMatrix,(AC$4+1),FALSE)*$E456</f>
        <v>0</v>
      </c>
      <c r="AD449" s="5">
        <f ca="1">VLOOKUP(CONCATENATE($F449," ",$G449),AllocFactorMatrix,(AD$4+1),FALSE)*$E456</f>
        <v>0</v>
      </c>
    </row>
    <row r="450" spans="1:30" hidden="1" outlineLevel="1">
      <c r="E450" s="55"/>
      <c r="F450" s="52" t="str">
        <f>F456</f>
        <v>REVYEC_EXP_OM</v>
      </c>
      <c r="G450" s="55" t="str">
        <f>$G$9</f>
        <v>BULKTRAN</v>
      </c>
      <c r="H450" s="4">
        <f t="shared" ref="H450:H456" ca="1" si="239">SUBTOTAL(9,I450:AD450)</f>
        <v>-3860.0639110013067</v>
      </c>
      <c r="I450" s="5">
        <f ca="1">VLOOKUP(CONCATENATE($F450," ",$G450),AllocFactorMatrix,(I$4+1),FALSE)*$E456</f>
        <v>-583.37677387223243</v>
      </c>
      <c r="J450" s="5">
        <f ca="1">VLOOKUP(CONCATENATE($F450," ",$G450),AllocFactorMatrix,(J$4+1),FALSE)*$E456</f>
        <v>-61.724662997256971</v>
      </c>
      <c r="K450" s="5">
        <f ca="1">VLOOKUP(CONCATENATE($F450," ",$G450),AllocFactorMatrix,(K$4+1),FALSE)*$E456</f>
        <v>-132.86864137461524</v>
      </c>
      <c r="L450" s="5">
        <f ca="1">VLOOKUP(CONCATENATE($F450," ",$G450),AllocFactorMatrix,(L$4+1),FALSE)*$E456</f>
        <v>-191.89315296042838</v>
      </c>
      <c r="M450" s="5">
        <f ca="1">VLOOKUP(CONCATENATE($F450," ",$G450),AllocFactorMatrix,(M$4+1),FALSE)*$E456</f>
        <v>-73.877431923771994</v>
      </c>
      <c r="N450" s="5">
        <f t="shared" ca="1" si="238"/>
        <v>-398.63922625881565</v>
      </c>
      <c r="O450" s="5">
        <f ca="1">VLOOKUP(CONCATENATE($F450," ",$G450),AllocFactorMatrix,(O$4+1),FALSE)*$E456</f>
        <v>553.61150887707311</v>
      </c>
      <c r="P450" s="5">
        <f ca="1">VLOOKUP(CONCATENATE($F450," ",$G450),AllocFactorMatrix,(P$4+1),FALSE)*$E456</f>
        <v>274.39483283209586</v>
      </c>
      <c r="Q450" s="5">
        <f ca="1">VLOOKUP(CONCATENATE($F450," ",$G450),AllocFactorMatrix,(Q$4+1),FALSE)*$E456</f>
        <v>0</v>
      </c>
      <c r="R450" s="5">
        <f ca="1">VLOOKUP(CONCATENATE($F450," ",$G450),AllocFactorMatrix,(R$4+1),FALSE)*$E456</f>
        <v>0</v>
      </c>
      <c r="S450" s="5">
        <f t="shared" ref="S450:S456" ca="1" si="240">SUBTOTAL(9,O450:R450)</f>
        <v>828.00634170916896</v>
      </c>
      <c r="T450" s="5">
        <f ca="1">VLOOKUP(CONCATENATE($F450," ",$G450),AllocFactorMatrix,(T$4+1),FALSE)*$E456</f>
        <v>0</v>
      </c>
      <c r="U450" s="5">
        <f ca="1">VLOOKUP(CONCATENATE($F450," ",$G450),AllocFactorMatrix,(U$4+1),FALSE)*$E456</f>
        <v>-637.55793981697502</v>
      </c>
      <c r="V450" s="5">
        <f ca="1">VLOOKUP(CONCATENATE($F450," ",$G450),AllocFactorMatrix,(V$4+1),FALSE)*$E456</f>
        <v>-1761.265185844198</v>
      </c>
      <c r="W450" s="5">
        <f ca="1">VLOOKUP(CONCATENATE($F450," ",$G450),AllocFactorMatrix,(W$4+1),FALSE)*$E456</f>
        <v>-1197.4155418584389</v>
      </c>
      <c r="X450" s="5">
        <f t="shared" ref="X450:X456" ca="1" si="241">SUBTOTAL(9,T450:W450)</f>
        <v>-3596.2386675196121</v>
      </c>
      <c r="Y450" s="5">
        <f ca="1">VLOOKUP(CONCATENATE($F450," ",$G450),AllocFactorMatrix,(Y$4+1),FALSE)*$E456</f>
        <v>-48.090922062558555</v>
      </c>
      <c r="Z450" s="5">
        <f ca="1">VLOOKUP(CONCATENATE($F450," ",$G450),AllocFactorMatrix,(Z$4+1),FALSE)*$E456</f>
        <v>0</v>
      </c>
      <c r="AA450" s="5">
        <f t="shared" ca="1" si="231"/>
        <v>-48.090922062558555</v>
      </c>
      <c r="AB450" s="5">
        <f ca="1">VLOOKUP(CONCATENATE($F450," ",$G450),AllocFactorMatrix,(AB$4+1),FALSE)*$E456</f>
        <v>0</v>
      </c>
      <c r="AC450" s="5">
        <f ca="1">VLOOKUP(CONCATENATE($F450," ",$G450),AllocFactorMatrix,(AC$4+1),FALSE)*$E456</f>
        <v>0</v>
      </c>
      <c r="AD450" s="5">
        <f ca="1">VLOOKUP(CONCATENATE($F450," ",$G450),AllocFactorMatrix,(AD$4+1),FALSE)*$E456</f>
        <v>0</v>
      </c>
    </row>
    <row r="451" spans="1:30" hidden="1" outlineLevel="1">
      <c r="E451" s="55"/>
      <c r="F451" s="52" t="str">
        <f>F456</f>
        <v>REVYEC_EXP_OM</v>
      </c>
      <c r="G451" s="55" t="str">
        <f>$G$10</f>
        <v>SUBTRAN</v>
      </c>
      <c r="H451" s="4">
        <f t="shared" ca="1" si="239"/>
        <v>-676.14885259754999</v>
      </c>
      <c r="I451" s="5">
        <f ca="1">VLOOKUP(CONCATENATE($F451," ",$G451),AllocFactorMatrix,(I$4+1),FALSE)*$E456</f>
        <v>-126.88039239958985</v>
      </c>
      <c r="J451" s="5">
        <f ca="1">VLOOKUP(CONCATENATE($F451," ",$G451),AllocFactorMatrix,(J$4+1),FALSE)*$E456</f>
        <v>-13.097352356513019</v>
      </c>
      <c r="K451" s="5">
        <f ca="1">VLOOKUP(CONCATENATE($F451," ",$G451),AllocFactorMatrix,(K$4+1),FALSE)*$E456</f>
        <v>-28.003754718570082</v>
      </c>
      <c r="L451" s="5">
        <f ca="1">VLOOKUP(CONCATENATE($F451," ",$G451),AllocFactorMatrix,(L$4+1),FALSE)*$E456</f>
        <v>-39.685449125332035</v>
      </c>
      <c r="M451" s="5">
        <f ca="1">VLOOKUP(CONCATENATE($F451," ",$G451),AllocFactorMatrix,(M$4+1),FALSE)*$E456</f>
        <v>-20.42111585119078</v>
      </c>
      <c r="N451" s="5">
        <f t="shared" ca="1" si="238"/>
        <v>-88.110319695092898</v>
      </c>
      <c r="O451" s="5">
        <f ca="1">VLOOKUP(CONCATENATE($F451," ",$G451),AllocFactorMatrix,(O$4+1),FALSE)*$E456</f>
        <v>115.9691249459743</v>
      </c>
      <c r="P451" s="5">
        <f ca="1">VLOOKUP(CONCATENATE($F451," ",$G451),AllocFactorMatrix,(P$4+1),FALSE)*$E456</f>
        <v>57.340898299548172</v>
      </c>
      <c r="Q451" s="5">
        <f ca="1">VLOOKUP(CONCATENATE($F451," ",$G451),AllocFactorMatrix,(Q$4+1),FALSE)*$E456</f>
        <v>0</v>
      </c>
      <c r="R451" s="5">
        <f ca="1">VLOOKUP(CONCATENATE($F451," ",$G451),AllocFactorMatrix,(R$4+1),FALSE)*$E456</f>
        <v>0</v>
      </c>
      <c r="S451" s="5">
        <f t="shared" ca="1" si="240"/>
        <v>173.31002324552247</v>
      </c>
      <c r="T451" s="5">
        <f ca="1">VLOOKUP(CONCATENATE($F451," ",$G451),AllocFactorMatrix,(T$4+1),FALSE)*$E456</f>
        <v>0</v>
      </c>
      <c r="U451" s="5">
        <f ca="1">VLOOKUP(CONCATENATE($F451," ",$G451),AllocFactorMatrix,(U$4+1),FALSE)*$E456</f>
        <v>-133.5602925101314</v>
      </c>
      <c r="V451" s="5">
        <f ca="1">VLOOKUP(CONCATENATE($F451," ",$G451),AllocFactorMatrix,(V$4+1),FALSE)*$E456</f>
        <v>-486.34424971491404</v>
      </c>
      <c r="W451" s="5">
        <f ca="1">VLOOKUP(CONCATENATE($F451," ",$G451),AllocFactorMatrix,(W$4+1),FALSE)*$E456</f>
        <v>0</v>
      </c>
      <c r="X451" s="5">
        <f t="shared" ca="1" si="241"/>
        <v>-619.90454222504547</v>
      </c>
      <c r="Y451" s="5">
        <f ca="1">VLOOKUP(CONCATENATE($F451," ",$G451),AllocFactorMatrix,(Y$4+1),FALSE)*$E456</f>
        <v>-9.8741027202136351</v>
      </c>
      <c r="Z451" s="5">
        <f ca="1">VLOOKUP(CONCATENATE($F451," ",$G451),AllocFactorMatrix,(Z$4+1),FALSE)*$E456</f>
        <v>0</v>
      </c>
      <c r="AA451" s="5">
        <f t="shared" ca="1" si="231"/>
        <v>-9.8741027202136351</v>
      </c>
      <c r="AB451" s="5">
        <f ca="1">VLOOKUP(CONCATENATE($F451," ",$G451),AllocFactorMatrix,(AB$4+1),FALSE)*$E456</f>
        <v>0</v>
      </c>
      <c r="AC451" s="5">
        <f ca="1">VLOOKUP(CONCATENATE($F451," ",$G451),AllocFactorMatrix,(AC$4+1),FALSE)*$E456</f>
        <v>9.2400865405434107</v>
      </c>
      <c r="AD451" s="5">
        <f ca="1">VLOOKUP(CONCATENATE($F451," ",$G451),AllocFactorMatrix,(AD$4+1),FALSE)*$E456</f>
        <v>-0.8322529871610389</v>
      </c>
    </row>
    <row r="452" spans="1:30" hidden="1" outlineLevel="1">
      <c r="E452" s="55"/>
      <c r="F452" s="52" t="str">
        <f>F456</f>
        <v>REVYEC_EXP_OM</v>
      </c>
      <c r="G452" s="55" t="str">
        <f>$G$11</f>
        <v>DISTPRI</v>
      </c>
      <c r="H452" s="4">
        <f t="shared" ca="1" si="239"/>
        <v>-5769.5928033910122</v>
      </c>
      <c r="I452" s="5">
        <f ca="1">VLOOKUP(CONCATENATE($F452," ",$G452),AllocFactorMatrix,(I$4+1),FALSE)*$E456</f>
        <v>-4330.2806935936815</v>
      </c>
      <c r="J452" s="5">
        <f ca="1">VLOOKUP(CONCATENATE($F452," ",$G452),AllocFactorMatrix,(J$4+1),FALSE)*$E456</f>
        <v>-431.83272112709187</v>
      </c>
      <c r="K452" s="5">
        <f ca="1">VLOOKUP(CONCATENATE($F452," ",$G452),AllocFactorMatrix,(K$4+1),FALSE)*$E456</f>
        <v>-922.97425463751233</v>
      </c>
      <c r="L452" s="5">
        <f ca="1">VLOOKUP(CONCATENATE($F452," ",$G452),AllocFactorMatrix,(L$4+1),FALSE)*$E456</f>
        <v>-1307.686747318997</v>
      </c>
      <c r="M452" s="5">
        <f ca="1">VLOOKUP(CONCATENATE($F452," ",$G452),AllocFactorMatrix,(M$4+1),FALSE)*$E456</f>
        <v>0</v>
      </c>
      <c r="N452" s="5">
        <f t="shared" ca="1" si="238"/>
        <v>-2230.6610019565096</v>
      </c>
      <c r="O452" s="5">
        <f ca="1">VLOOKUP(CONCATENATE($F452," ",$G452),AllocFactorMatrix,(O$4+1),FALSE)*$E456</f>
        <v>3793.693969010068</v>
      </c>
      <c r="P452" s="5">
        <f ca="1">VLOOKUP(CONCATENATE($F452," ",$G452),AllocFactorMatrix,(P$4+1),FALSE)*$E456</f>
        <v>1876.6383505576716</v>
      </c>
      <c r="Q452" s="5">
        <f ca="1">VLOOKUP(CONCATENATE($F452," ",$G452),AllocFactorMatrix,(Q$4+1),FALSE)*$E456</f>
        <v>0</v>
      </c>
      <c r="R452" s="5">
        <f ca="1">VLOOKUP(CONCATENATE($F452," ",$G452),AllocFactorMatrix,(R$4+1),FALSE)*$E456</f>
        <v>0</v>
      </c>
      <c r="S452" s="5">
        <f t="shared" ca="1" si="240"/>
        <v>5670.3323195677394</v>
      </c>
      <c r="T452" s="5">
        <f ca="1">VLOOKUP(CONCATENATE($F452," ",$G452),AllocFactorMatrix,(T$4+1),FALSE)*$E456</f>
        <v>0</v>
      </c>
      <c r="U452" s="5">
        <f ca="1">VLOOKUP(CONCATENATE($F452," ",$G452),AllocFactorMatrix,(U$4+1),FALSE)*$E456</f>
        <v>-4401.8715535639067</v>
      </c>
      <c r="V452" s="5">
        <f ca="1">VLOOKUP(CONCATENATE($F452," ",$G452),AllocFactorMatrix,(V$4+1),FALSE)*$E456</f>
        <v>0</v>
      </c>
      <c r="W452" s="5">
        <f ca="1">VLOOKUP(CONCATENATE($F452," ",$G452),AllocFactorMatrix,(W$4+1),FALSE)*$E456</f>
        <v>0</v>
      </c>
      <c r="X452" s="5">
        <f t="shared" ca="1" si="241"/>
        <v>-4401.8715535639067</v>
      </c>
      <c r="Y452" s="5">
        <f ca="1">VLOOKUP(CONCATENATE($F452," ",$G452),AllocFactorMatrix,(Y$4+1),FALSE)*$E456</f>
        <v>-324.23216806522822</v>
      </c>
      <c r="Z452" s="5">
        <f ca="1">VLOOKUP(CONCATENATE($F452," ",$G452),AllocFactorMatrix,(Z$4+1),FALSE)*$E456</f>
        <v>0</v>
      </c>
      <c r="AA452" s="5">
        <f t="shared" ca="1" si="231"/>
        <v>-324.23216806522822</v>
      </c>
      <c r="AB452" s="5">
        <f ca="1">VLOOKUP(CONCATENATE($F452," ",$G452),AllocFactorMatrix,(AB$4+1),FALSE)*$E456</f>
        <v>0</v>
      </c>
      <c r="AC452" s="5">
        <f ca="1">VLOOKUP(CONCATENATE($F452," ",$G452),AllocFactorMatrix,(AC$4+1),FALSE)*$E456</f>
        <v>306.54109753151397</v>
      </c>
      <c r="AD452" s="5">
        <f ca="1">VLOOKUP(CONCATENATE($F452," ",$G452),AllocFactorMatrix,(AD$4+1),FALSE)*$E456</f>
        <v>-27.588082183848137</v>
      </c>
    </row>
    <row r="453" spans="1:30" hidden="1" outlineLevel="1">
      <c r="E453" s="55"/>
      <c r="F453" s="52" t="str">
        <f>F456</f>
        <v>REVYEC_EXP_OM</v>
      </c>
      <c r="G453" s="55" t="str">
        <f>$G$12</f>
        <v>DISTSEC</v>
      </c>
      <c r="H453" s="4">
        <f t="shared" ca="1" si="239"/>
        <v>-544.27803101154279</v>
      </c>
      <c r="I453" s="5">
        <f ca="1">VLOOKUP(CONCATENATE($F453," ",$G453),AllocFactorMatrix,(I$4+1),FALSE)*$E456</f>
        <v>-1998.4341613405286</v>
      </c>
      <c r="J453" s="5">
        <f ca="1">VLOOKUP(CONCATENATE($F453," ",$G453),AllocFactorMatrix,(J$4+1),FALSE)*$E456</f>
        <v>-203.96586937083967</v>
      </c>
      <c r="K453" s="5">
        <f ca="1">VLOOKUP(CONCATENATE($F453," ",$G453),AllocFactorMatrix,(K$4+1),FALSE)*$E456</f>
        <v>-362.24262485175421</v>
      </c>
      <c r="L453" s="5">
        <f ca="1">VLOOKUP(CONCATENATE($F453," ",$G453),AllocFactorMatrix,(L$4+1),FALSE)*$E456</f>
        <v>0</v>
      </c>
      <c r="M453" s="5">
        <f ca="1">VLOOKUP(CONCATENATE($F453," ",$G453),AllocFactorMatrix,(M$4+1),FALSE)*$E456</f>
        <v>0</v>
      </c>
      <c r="N453" s="5">
        <f t="shared" ca="1" si="238"/>
        <v>-362.24262485175421</v>
      </c>
      <c r="O453" s="5">
        <f ca="1">VLOOKUP(CONCATENATE($F453," ",$G453),AllocFactorMatrix,(O$4+1),FALSE)*$E456</f>
        <v>1265.2940284404265</v>
      </c>
      <c r="P453" s="5">
        <f ca="1">VLOOKUP(CONCATENATE($F453," ",$G453),AllocFactorMatrix,(P$4+1),FALSE)*$E456</f>
        <v>0</v>
      </c>
      <c r="Q453" s="5">
        <f ca="1">VLOOKUP(CONCATENATE($F453," ",$G453),AllocFactorMatrix,(Q$4+1),FALSE)*$E456</f>
        <v>0</v>
      </c>
      <c r="R453" s="5">
        <f ca="1">VLOOKUP(CONCATENATE($F453," ",$G453),AllocFactorMatrix,(R$4+1),FALSE)*$E456</f>
        <v>0</v>
      </c>
      <c r="S453" s="5">
        <f t="shared" ca="1" si="240"/>
        <v>1265.2940284404265</v>
      </c>
      <c r="T453" s="5">
        <f ca="1">VLOOKUP(CONCATENATE($F453," ",$G453),AllocFactorMatrix,(T$4+1),FALSE)*$E456</f>
        <v>0</v>
      </c>
      <c r="U453" s="5">
        <f ca="1">VLOOKUP(CONCATENATE($F453," ",$G453),AllocFactorMatrix,(U$4+1),FALSE)*$E456</f>
        <v>0</v>
      </c>
      <c r="V453" s="5">
        <f ca="1">VLOOKUP(CONCATENATE($F453," ",$G453),AllocFactorMatrix,(V$4+1),FALSE)*$E456</f>
        <v>0</v>
      </c>
      <c r="W453" s="5">
        <f ca="1">VLOOKUP(CONCATENATE($F453," ",$G453),AllocFactorMatrix,(W$4+1),FALSE)*$E456</f>
        <v>0</v>
      </c>
      <c r="X453" s="5">
        <f t="shared" ca="1" si="241"/>
        <v>0</v>
      </c>
      <c r="Y453" s="5">
        <f ca="1">VLOOKUP(CONCATENATE($F453," ",$G453),AllocFactorMatrix,(Y$4+1),FALSE)*$E456</f>
        <v>-132.25928669695861</v>
      </c>
      <c r="Z453" s="5">
        <f ca="1">VLOOKUP(CONCATENATE($F453," ",$G453),AllocFactorMatrix,(Z$4+1),FALSE)*$E456</f>
        <v>0</v>
      </c>
      <c r="AA453" s="5">
        <f t="shared" ca="1" si="231"/>
        <v>-132.25928669695861</v>
      </c>
      <c r="AB453" s="5">
        <f ca="1">VLOOKUP(CONCATENATE($F453," ",$G453),AllocFactorMatrix,(AB$4+1),FALSE)*$E456</f>
        <v>0</v>
      </c>
      <c r="AC453" s="5">
        <f ca="1">VLOOKUP(CONCATENATE($F453," ",$G453),AllocFactorMatrix,(AC$4+1),FALSE)*$E456</f>
        <v>951.98354981212981</v>
      </c>
      <c r="AD453" s="5">
        <f ca="1">VLOOKUP(CONCATENATE($F453," ",$G453),AllocFactorMatrix,(AD$4+1),FALSE)*$E456</f>
        <v>-64.653667004017947</v>
      </c>
    </row>
    <row r="454" spans="1:30" hidden="1" outlineLevel="1">
      <c r="E454" s="55"/>
      <c r="F454" s="52" t="str">
        <f>F456</f>
        <v>REVYEC_EXP_OM</v>
      </c>
      <c r="G454" s="55" t="str">
        <f>$G$13</f>
        <v>ENERGY</v>
      </c>
      <c r="H454" s="4">
        <f t="shared" ca="1" si="239"/>
        <v>-169896.64046302799</v>
      </c>
      <c r="I454" s="5">
        <f ca="1">VLOOKUP(CONCATENATE($F454," ",$G454),AllocFactorMatrix,(I$4+1),FALSE)*$E456</f>
        <v>-16303.918925694012</v>
      </c>
      <c r="J454" s="5">
        <f ca="1">VLOOKUP(CONCATENATE($F454," ",$G454),AllocFactorMatrix,(J$4+1),FALSE)*$E456</f>
        <v>-2228.9484275477466</v>
      </c>
      <c r="K454" s="5">
        <f ca="1">VLOOKUP(CONCATENATE($F454," ",$G454),AllocFactorMatrix,(K$4+1),FALSE)*$E456</f>
        <v>-4403.4095429624513</v>
      </c>
      <c r="L454" s="5">
        <f ca="1">VLOOKUP(CONCATENATE($F454," ",$G454),AllocFactorMatrix,(L$4+1),FALSE)*$E456</f>
        <v>-6414.2802134171307</v>
      </c>
      <c r="M454" s="5">
        <f ca="1">VLOOKUP(CONCATENATE($F454," ",$G454),AllocFactorMatrix,(M$4+1),FALSE)*$E456</f>
        <v>-2365.6173639022186</v>
      </c>
      <c r="N454" s="5">
        <f t="shared" ca="1" si="238"/>
        <v>-13183.307120281801</v>
      </c>
      <c r="O454" s="5">
        <f ca="1">VLOOKUP(CONCATENATE($F454," ",$G454),AllocFactorMatrix,(O$4+1),FALSE)*$E456</f>
        <v>22006.710053179086</v>
      </c>
      <c r="P454" s="5">
        <f ca="1">VLOOKUP(CONCATENATE($F454," ",$G454),AllocFactorMatrix,(P$4+1),FALSE)*$E456</f>
        <v>10831.640656673724</v>
      </c>
      <c r="Q454" s="5">
        <f ca="1">VLOOKUP(CONCATENATE($F454," ",$G454),AllocFactorMatrix,(Q$4+1),FALSE)*$E456</f>
        <v>0</v>
      </c>
      <c r="R454" s="5">
        <f ca="1">VLOOKUP(CONCATENATE($F454," ",$G454),AllocFactorMatrix,(R$4+1),FALSE)*$E456</f>
        <v>0</v>
      </c>
      <c r="S454" s="5">
        <f t="shared" ca="1" si="240"/>
        <v>32838.350709852806</v>
      </c>
      <c r="T454" s="5">
        <f ca="1">VLOOKUP(CONCATENATE($F454," ",$G454),AllocFactorMatrix,(T$4+1),FALSE)*$E456</f>
        <v>0</v>
      </c>
      <c r="U454" s="5">
        <f ca="1">VLOOKUP(CONCATENATE($F454," ",$G454),AllocFactorMatrix,(U$4+1),FALSE)*$E456</f>
        <v>-29897.725446290897</v>
      </c>
      <c r="V454" s="5">
        <f ca="1">VLOOKUP(CONCATENATE($F454," ",$G454),AllocFactorMatrix,(V$4+1),FALSE)*$E456</f>
        <v>-88644.902103982327</v>
      </c>
      <c r="W454" s="5">
        <f ca="1">VLOOKUP(CONCATENATE($F454," ",$G454),AllocFactorMatrix,(W$4+1),FALSE)*$E456</f>
        <v>-63188.36260263779</v>
      </c>
      <c r="X454" s="5">
        <f t="shared" ca="1" si="241"/>
        <v>-181730.99015291102</v>
      </c>
      <c r="Y454" s="5">
        <f ca="1">VLOOKUP(CONCATENATE($F454," ",$G454),AllocFactorMatrix,(Y$4+1),FALSE)*$E456</f>
        <v>-1690.6609749594968</v>
      </c>
      <c r="Z454" s="5">
        <f ca="1">VLOOKUP(CONCATENATE($F454," ",$G454),AllocFactorMatrix,(Z$4+1),FALSE)*$E456</f>
        <v>0</v>
      </c>
      <c r="AA454" s="5">
        <f t="shared" ca="1" si="231"/>
        <v>-1690.6609749594968</v>
      </c>
      <c r="AB454" s="5">
        <f ca="1">VLOOKUP(CONCATENATE($F454," ",$G454),AllocFactorMatrix,(AB$4+1),FALSE)*$E456</f>
        <v>0</v>
      </c>
      <c r="AC454" s="5">
        <f ca="1">VLOOKUP(CONCATENATE($F454," ",$G454),AllocFactorMatrix,(AC$4+1),FALSE)*$E456</f>
        <v>13519.544082609085</v>
      </c>
      <c r="AD454" s="5">
        <f ca="1">VLOOKUP(CONCATENATE($F454," ",$G454),AllocFactorMatrix,(AD$4+1),FALSE)*$E456</f>
        <v>-1116.7096540958296</v>
      </c>
    </row>
    <row r="455" spans="1:30" hidden="1" outlineLevel="1">
      <c r="E455" s="55"/>
      <c r="F455" s="52" t="str">
        <f>F456</f>
        <v>REVYEC_EXP_OM</v>
      </c>
      <c r="G455" s="55" t="str">
        <f>$G$14</f>
        <v>CUSTOMER</v>
      </c>
      <c r="H455" s="4">
        <f t="shared" ca="1" si="239"/>
        <v>390.04878784605091</v>
      </c>
      <c r="I455" s="5">
        <f ca="1">VLOOKUP(CONCATENATE($F455," ",$G455),AllocFactorMatrix,(I$4+1),FALSE)*$E456</f>
        <v>-1506.0340769702484</v>
      </c>
      <c r="J455" s="5">
        <f ca="1">VLOOKUP(CONCATENATE($F455," ",$G455),AllocFactorMatrix,(J$4+1),FALSE)*$E456</f>
        <v>-565.75592351186765</v>
      </c>
      <c r="K455" s="5">
        <f ca="1">VLOOKUP(CONCATENATE($F455," ",$G455),AllocFactorMatrix,(K$4+1),FALSE)*$E456</f>
        <v>-96.173155845390497</v>
      </c>
      <c r="L455" s="5">
        <f ca="1">VLOOKUP(CONCATENATE($F455," ",$G455),AllocFactorMatrix,(L$4+1),FALSE)*$E456</f>
        <v>-943.30458753348967</v>
      </c>
      <c r="M455" s="5">
        <f ca="1">VLOOKUP(CONCATENATE($F455," ",$G455),AllocFactorMatrix,(M$4+1),FALSE)*$E456</f>
        <v>-603.53919996208697</v>
      </c>
      <c r="N455" s="5">
        <f t="shared" ca="1" si="238"/>
        <v>-1643.0169433409671</v>
      </c>
      <c r="O455" s="5">
        <f ca="1">VLOOKUP(CONCATENATE($F455," ",$G455),AllocFactorMatrix,(O$4+1),FALSE)*$E456</f>
        <v>113.78698570765788</v>
      </c>
      <c r="P455" s="5">
        <f ca="1">VLOOKUP(CONCATENATE($F455," ",$G455),AllocFactorMatrix,(P$4+1),FALSE)*$E456</f>
        <v>83.461101596428534</v>
      </c>
      <c r="Q455" s="5">
        <f ca="1">VLOOKUP(CONCATENATE($F455," ",$G455),AllocFactorMatrix,(Q$4+1),FALSE)*$E456</f>
        <v>0</v>
      </c>
      <c r="R455" s="5">
        <f ca="1">VLOOKUP(CONCATENATE($F455," ",$G455),AllocFactorMatrix,(R$4+1),FALSE)*$E456</f>
        <v>0</v>
      </c>
      <c r="S455" s="5">
        <f t="shared" ca="1" si="240"/>
        <v>197.24808730408643</v>
      </c>
      <c r="T455" s="5">
        <f ca="1">VLOOKUP(CONCATENATE($F455," ",$G455),AllocFactorMatrix,(T$4+1),FALSE)*$E456</f>
        <v>0</v>
      </c>
      <c r="U455" s="5">
        <f ca="1">VLOOKUP(CONCATENATE($F455," ",$G455),AllocFactorMatrix,(U$4+1),FALSE)*$E456</f>
        <v>-37.735471153947088</v>
      </c>
      <c r="V455" s="5">
        <f ca="1">VLOOKUP(CONCATENATE($F455," ",$G455),AllocFactorMatrix,(V$4+1),FALSE)*$E456</f>
        <v>-96.864468010015187</v>
      </c>
      <c r="W455" s="5">
        <f ca="1">VLOOKUP(CONCATENATE($F455," ",$G455),AllocFactorMatrix,(W$4+1),FALSE)*$E456</f>
        <v>-64.952125299019755</v>
      </c>
      <c r="X455" s="5">
        <f t="shared" ca="1" si="241"/>
        <v>-199.55206446298206</v>
      </c>
      <c r="Y455" s="5">
        <f ca="1">VLOOKUP(CONCATENATE($F455," ",$G455),AllocFactorMatrix,(Y$4+1),FALSE)*$E456</f>
        <v>-8.8414499301271423</v>
      </c>
      <c r="Z455" s="5">
        <f ca="1">VLOOKUP(CONCATENATE($F455," ",$G455),AllocFactorMatrix,(Z$4+1),FALSE)*$E456</f>
        <v>0</v>
      </c>
      <c r="AA455" s="5">
        <f t="shared" ca="1" si="231"/>
        <v>-8.8414499301271423</v>
      </c>
      <c r="AB455" s="5">
        <f ca="1">VLOOKUP(CONCATENATE($F455," ",$G455),AllocFactorMatrix,(AB$4+1),FALSE)*$E456</f>
        <v>0</v>
      </c>
      <c r="AC455" s="5">
        <f ca="1">VLOOKUP(CONCATENATE($F455," ",$G455),AllocFactorMatrix,(AC$4+1),FALSE)*$E456</f>
        <v>5135.8750914752727</v>
      </c>
      <c r="AD455" s="5">
        <f ca="1">VLOOKUP(CONCATENATE($F455," ",$G455),AllocFactorMatrix,(AD$4+1),FALSE)*$E456</f>
        <v>-1019.8739327171164</v>
      </c>
    </row>
    <row r="456" spans="1:30" collapsed="1">
      <c r="D456" s="1" t="str">
        <f>+D1928</f>
        <v>Adj 14 - Customer Annualization Adjustment</v>
      </c>
      <c r="E456" s="61">
        <v>-241455</v>
      </c>
      <c r="F456" s="10" t="str">
        <f>+F1928</f>
        <v>REVYEC_EXP_OM</v>
      </c>
      <c r="G456" s="55" t="str">
        <f>$G$15</f>
        <v>TOTAL</v>
      </c>
      <c r="H456" s="4">
        <f t="shared" ca="1" si="239"/>
        <v>-241454.99999999997</v>
      </c>
      <c r="I456" s="5">
        <f ca="1">VLOOKUP(CONCATENATE($F456," ",$G456),AllocFactorMatrix,(I$4+1),FALSE)*$E456</f>
        <v>-36704.174281754465</v>
      </c>
      <c r="J456" s="5">
        <f ca="1">VLOOKUP(CONCATENATE($F456," ",$G456),AllocFactorMatrix,(J$4+1),FALSE)*$E456</f>
        <v>-4678.5397021618255</v>
      </c>
      <c r="K456" s="5">
        <f ca="1">VLOOKUP(CONCATENATE($F456," ",$G456),AllocFactorMatrix,(K$4+1),FALSE)*$E456</f>
        <v>-8285.0603904379677</v>
      </c>
      <c r="L456" s="5">
        <f ca="1">VLOOKUP(CONCATENATE($F456," ",$G456),AllocFactorMatrix,(L$4+1),FALSE)*$E456</f>
        <v>-11765.887422351214</v>
      </c>
      <c r="M456" s="5">
        <f ca="1">VLOOKUP(CONCATENATE($F456," ",$G456),AllocFactorMatrix,(M$4+1),FALSE)*$E456</f>
        <v>-4413.4000246810301</v>
      </c>
      <c r="N456" s="5">
        <f t="shared" ca="1" si="238"/>
        <v>-24464.34783747021</v>
      </c>
      <c r="O456" s="5">
        <f ca="1">VLOOKUP(CONCATENATE($F456," ",$G456),AllocFactorMatrix,(O$4+1),FALSE)*$E456</f>
        <v>37602.292425189837</v>
      </c>
      <c r="P456" s="5">
        <f ca="1">VLOOKUP(CONCATENATE($F456," ",$G456),AllocFactorMatrix,(P$4+1),FALSE)*$E456</f>
        <v>17849.016765645967</v>
      </c>
      <c r="Q456" s="5">
        <f ca="1">VLOOKUP(CONCATENATE($F456," ",$G456),AllocFactorMatrix,(Q$4+1),FALSE)*$E456</f>
        <v>0</v>
      </c>
      <c r="R456" s="5">
        <f ca="1">VLOOKUP(CONCATENATE($F456," ",$G456),AllocFactorMatrix,(R$4+1),FALSE)*$E456</f>
        <v>0</v>
      </c>
      <c r="S456" s="5">
        <f t="shared" ca="1" si="240"/>
        <v>55451.309190835804</v>
      </c>
      <c r="T456" s="5">
        <f ca="1">VLOOKUP(CONCATENATE($F456," ",$G456),AllocFactorMatrix,(T$4+1),FALSE)*$E456</f>
        <v>0</v>
      </c>
      <c r="U456" s="5">
        <f ca="1">VLOOKUP(CONCATENATE($F456," ",$G456),AllocFactorMatrix,(U$4+1),FALSE)*$E456</f>
        <v>-45416.001604266938</v>
      </c>
      <c r="V456" s="5">
        <f ca="1">VLOOKUP(CONCATENATE($F456," ",$G456),AllocFactorMatrix,(V$4+1),FALSE)*$E456</f>
        <v>-119963.72619398309</v>
      </c>
      <c r="W456" s="5">
        <f ca="1">VLOOKUP(CONCATENATE($F456," ",$G456),AllocFactorMatrix,(W$4+1),FALSE)*$E456</f>
        <v>-80334.882340998738</v>
      </c>
      <c r="X456" s="5">
        <f t="shared" ca="1" si="241"/>
        <v>-245714.61013924878</v>
      </c>
      <c r="Y456" s="5">
        <f ca="1">VLOOKUP(CONCATENATE($F456," ",$G456),AllocFactorMatrix,(Y$4+1),FALSE)*$E456</f>
        <v>-3038.1635491810853</v>
      </c>
      <c r="Z456" s="5">
        <f ca="1">VLOOKUP(CONCATENATE($F456," ",$G456),AllocFactorMatrix,(Z$4+1),FALSE)*$E456</f>
        <v>0</v>
      </c>
      <c r="AA456" s="5">
        <f t="shared" ca="1" si="231"/>
        <v>-3038.1635491810853</v>
      </c>
      <c r="AB456" s="5">
        <f ca="1">VLOOKUP(CONCATENATE($F456," ",$G456),AllocFactorMatrix,(AB$4+1),FALSE)*$E456</f>
        <v>0</v>
      </c>
      <c r="AC456" s="5">
        <f ca="1">VLOOKUP(CONCATENATE($F456," ",$G456),AllocFactorMatrix,(AC$4+1),FALSE)*$E456</f>
        <v>19923.183907968541</v>
      </c>
      <c r="AD456" s="5">
        <f ca="1">VLOOKUP(CONCATENATE($F456," ",$G456),AllocFactorMatrix,(AD$4+1),FALSE)*$E456</f>
        <v>-2229.6575889879737</v>
      </c>
    </row>
    <row r="457" spans="1:30" s="55" customFormat="1" hidden="1" outlineLevel="1">
      <c r="A457" s="56"/>
      <c r="B457" s="112"/>
      <c r="F457" s="52" t="str">
        <f>F464</f>
        <v>WEATHER_FXNL_OM</v>
      </c>
      <c r="G457" s="55" t="str">
        <f>$G$8</f>
        <v>PRODUCTION</v>
      </c>
      <c r="H457" s="60">
        <f ca="1">SUBTOTAL(9,I457:AD457)</f>
        <v>237037.64542810139</v>
      </c>
      <c r="I457" s="62">
        <f ca="1">VLOOKUP(CONCATENATE($F457," ",$G457),AllocFactorMatrix,(I$4+1),FALSE)*$E464</f>
        <v>237037.64542810139</v>
      </c>
      <c r="J457" s="62">
        <f ca="1">VLOOKUP(CONCATENATE($F457," ",$G457),AllocFactorMatrix,(J$4+1),FALSE)*$E464</f>
        <v>0</v>
      </c>
      <c r="K457" s="62">
        <f ca="1">VLOOKUP(CONCATENATE($F457," ",$G457),AllocFactorMatrix,(K$4+1),FALSE)*$E464</f>
        <v>0</v>
      </c>
      <c r="L457" s="62">
        <f ca="1">VLOOKUP(CONCATENATE($F457," ",$G457),AllocFactorMatrix,(L$4+1),FALSE)*$E464</f>
        <v>0</v>
      </c>
      <c r="M457" s="62">
        <f ca="1">VLOOKUP(CONCATENATE($F457," ",$G457),AllocFactorMatrix,(M$4+1),FALSE)*$E464</f>
        <v>0</v>
      </c>
      <c r="N457" s="62">
        <f t="shared" ref="N457:N464" ca="1" si="242">SUBTOTAL(9,K457:M457)</f>
        <v>0</v>
      </c>
      <c r="O457" s="62">
        <f ca="1">VLOOKUP(CONCATENATE($F457," ",$G457),AllocFactorMatrix,(O$4+1),FALSE)*$E464</f>
        <v>0</v>
      </c>
      <c r="P457" s="62">
        <f ca="1">VLOOKUP(CONCATENATE($F457," ",$G457),AllocFactorMatrix,(P$4+1),FALSE)*$E464</f>
        <v>0</v>
      </c>
      <c r="Q457" s="62">
        <f ca="1">VLOOKUP(CONCATENATE($F457," ",$G457),AllocFactorMatrix,(Q$4+1),FALSE)*$E464</f>
        <v>0</v>
      </c>
      <c r="R457" s="62">
        <f ca="1">VLOOKUP(CONCATENATE($F457," ",$G457),AllocFactorMatrix,(R$4+1),FALSE)*$E464</f>
        <v>0</v>
      </c>
      <c r="S457" s="62">
        <f ca="1">SUBTOTAL(9,O457:R457)</f>
        <v>0</v>
      </c>
      <c r="T457" s="62">
        <f ca="1">VLOOKUP(CONCATENATE($F457," ",$G457),AllocFactorMatrix,(T$4+1),FALSE)*$E464</f>
        <v>0</v>
      </c>
      <c r="U457" s="62">
        <f ca="1">VLOOKUP(CONCATENATE($F457," ",$G457),AllocFactorMatrix,(U$4+1),FALSE)*$E464</f>
        <v>0</v>
      </c>
      <c r="V457" s="62">
        <f ca="1">VLOOKUP(CONCATENATE($F457," ",$G457),AllocFactorMatrix,(V$4+1),FALSE)*$E464</f>
        <v>0</v>
      </c>
      <c r="W457" s="62">
        <f ca="1">VLOOKUP(CONCATENATE($F457," ",$G457),AllocFactorMatrix,(W$4+1),FALSE)*$E464</f>
        <v>0</v>
      </c>
      <c r="X457" s="62">
        <f ca="1">SUBTOTAL(9,T457:W457)</f>
        <v>0</v>
      </c>
      <c r="Y457" s="62">
        <f ca="1">VLOOKUP(CONCATENATE($F457," ",$G457),AllocFactorMatrix,(Y$4+1),FALSE)*$E464</f>
        <v>0</v>
      </c>
      <c r="Z457" s="62">
        <f ca="1">VLOOKUP(CONCATENATE($F457," ",$G457),AllocFactorMatrix,(Z$4+1),FALSE)*$E464</f>
        <v>0</v>
      </c>
      <c r="AA457" s="62">
        <f t="shared" ref="AA457:AA464" ca="1" si="243">SUBTOTAL(9,Y457:Z457)</f>
        <v>0</v>
      </c>
      <c r="AB457" s="62">
        <f ca="1">VLOOKUP(CONCATENATE($F457," ",$G457),AllocFactorMatrix,(AB$4+1),FALSE)*$E464</f>
        <v>0</v>
      </c>
      <c r="AC457" s="62">
        <f ca="1">VLOOKUP(CONCATENATE($F457," ",$G457),AllocFactorMatrix,(AC$4+1),FALSE)*$E464</f>
        <v>0</v>
      </c>
      <c r="AD457" s="62">
        <f ca="1">VLOOKUP(CONCATENATE($F457," ",$G457),AllocFactorMatrix,(AD$4+1),FALSE)*$E464</f>
        <v>0</v>
      </c>
    </row>
    <row r="458" spans="1:30" s="55" customFormat="1" hidden="1" outlineLevel="1">
      <c r="A458" s="56"/>
      <c r="B458" s="112"/>
      <c r="F458" s="52" t="str">
        <f>F464</f>
        <v>WEATHER_FXNL_OM</v>
      </c>
      <c r="G458" s="55" t="str">
        <f>$G$9</f>
        <v>BULKTRAN</v>
      </c>
      <c r="H458" s="60">
        <f t="shared" ref="H458:H464" ca="1" si="244">SUBTOTAL(9,I458:AD458)</f>
        <v>11664.221803194318</v>
      </c>
      <c r="I458" s="62">
        <f ca="1">VLOOKUP(CONCATENATE($F458," ",$G458),AllocFactorMatrix,(I$4+1),FALSE)*$E464</f>
        <v>11664.221803194318</v>
      </c>
      <c r="J458" s="62">
        <f ca="1">VLOOKUP(CONCATENATE($F458," ",$G458),AllocFactorMatrix,(J$4+1),FALSE)*$E464</f>
        <v>0</v>
      </c>
      <c r="K458" s="62">
        <f ca="1">VLOOKUP(CONCATENATE($F458," ",$G458),AllocFactorMatrix,(K$4+1),FALSE)*$E464</f>
        <v>0</v>
      </c>
      <c r="L458" s="62">
        <f ca="1">VLOOKUP(CONCATENATE($F458," ",$G458),AllocFactorMatrix,(L$4+1),FALSE)*$E464</f>
        <v>0</v>
      </c>
      <c r="M458" s="62">
        <f ca="1">VLOOKUP(CONCATENATE($F458," ",$G458),AllocFactorMatrix,(M$4+1),FALSE)*$E464</f>
        <v>0</v>
      </c>
      <c r="N458" s="62">
        <f t="shared" ca="1" si="242"/>
        <v>0</v>
      </c>
      <c r="O458" s="62">
        <f ca="1">VLOOKUP(CONCATENATE($F458," ",$G458),AllocFactorMatrix,(O$4+1),FALSE)*$E464</f>
        <v>0</v>
      </c>
      <c r="P458" s="62">
        <f ca="1">VLOOKUP(CONCATENATE($F458," ",$G458),AllocFactorMatrix,(P$4+1),FALSE)*$E464</f>
        <v>0</v>
      </c>
      <c r="Q458" s="62">
        <f ca="1">VLOOKUP(CONCATENATE($F458," ",$G458),AllocFactorMatrix,(Q$4+1),FALSE)*$E464</f>
        <v>0</v>
      </c>
      <c r="R458" s="62">
        <f ca="1">VLOOKUP(CONCATENATE($F458," ",$G458),AllocFactorMatrix,(R$4+1),FALSE)*$E464</f>
        <v>0</v>
      </c>
      <c r="S458" s="62">
        <f t="shared" ref="S458:S464" ca="1" si="245">SUBTOTAL(9,O458:R458)</f>
        <v>0</v>
      </c>
      <c r="T458" s="62">
        <f ca="1">VLOOKUP(CONCATENATE($F458," ",$G458),AllocFactorMatrix,(T$4+1),FALSE)*$E464</f>
        <v>0</v>
      </c>
      <c r="U458" s="62">
        <f ca="1">VLOOKUP(CONCATENATE($F458," ",$G458),AllocFactorMatrix,(U$4+1),FALSE)*$E464</f>
        <v>0</v>
      </c>
      <c r="V458" s="62">
        <f ca="1">VLOOKUP(CONCATENATE($F458," ",$G458),AllocFactorMatrix,(V$4+1),FALSE)*$E464</f>
        <v>0</v>
      </c>
      <c r="W458" s="62">
        <f ca="1">VLOOKUP(CONCATENATE($F458," ",$G458),AllocFactorMatrix,(W$4+1),FALSE)*$E464</f>
        <v>0</v>
      </c>
      <c r="X458" s="62">
        <f t="shared" ref="X458:X464" ca="1" si="246">SUBTOTAL(9,T458:W458)</f>
        <v>0</v>
      </c>
      <c r="Y458" s="62">
        <f ca="1">VLOOKUP(CONCATENATE($F458," ",$G458),AllocFactorMatrix,(Y$4+1),FALSE)*$E464</f>
        <v>0</v>
      </c>
      <c r="Z458" s="62">
        <f ca="1">VLOOKUP(CONCATENATE($F458," ",$G458),AllocFactorMatrix,(Z$4+1),FALSE)*$E464</f>
        <v>0</v>
      </c>
      <c r="AA458" s="62">
        <f t="shared" ca="1" si="243"/>
        <v>0</v>
      </c>
      <c r="AB458" s="62">
        <f ca="1">VLOOKUP(CONCATENATE($F458," ",$G458),AllocFactorMatrix,(AB$4+1),FALSE)*$E464</f>
        <v>0</v>
      </c>
      <c r="AC458" s="62">
        <f ca="1">VLOOKUP(CONCATENATE($F458," ",$G458),AllocFactorMatrix,(AC$4+1),FALSE)*$E464</f>
        <v>0</v>
      </c>
      <c r="AD458" s="62">
        <f ca="1">VLOOKUP(CONCATENATE($F458," ",$G458),AllocFactorMatrix,(AD$4+1),FALSE)*$E464</f>
        <v>0</v>
      </c>
    </row>
    <row r="459" spans="1:30" s="55" customFormat="1" hidden="1" outlineLevel="1">
      <c r="A459" s="56"/>
      <c r="B459" s="112"/>
      <c r="F459" s="52" t="str">
        <f>F464</f>
        <v>WEATHER_FXNL_OM</v>
      </c>
      <c r="G459" s="55" t="str">
        <f>$G$10</f>
        <v>SUBTRAN</v>
      </c>
      <c r="H459" s="60">
        <f t="shared" ca="1" si="244"/>
        <v>2536.8871468806169</v>
      </c>
      <c r="I459" s="62">
        <f ca="1">VLOOKUP(CONCATENATE($F459," ",$G459),AllocFactorMatrix,(I$4+1),FALSE)*$E464</f>
        <v>2536.8871468806169</v>
      </c>
      <c r="J459" s="62">
        <f ca="1">VLOOKUP(CONCATENATE($F459," ",$G459),AllocFactorMatrix,(J$4+1),FALSE)*$E464</f>
        <v>0</v>
      </c>
      <c r="K459" s="62">
        <f ca="1">VLOOKUP(CONCATENATE($F459," ",$G459),AllocFactorMatrix,(K$4+1),FALSE)*$E464</f>
        <v>0</v>
      </c>
      <c r="L459" s="62">
        <f ca="1">VLOOKUP(CONCATENATE($F459," ",$G459),AllocFactorMatrix,(L$4+1),FALSE)*$E464</f>
        <v>0</v>
      </c>
      <c r="M459" s="62">
        <f ca="1">VLOOKUP(CONCATENATE($F459," ",$G459),AllocFactorMatrix,(M$4+1),FALSE)*$E464</f>
        <v>0</v>
      </c>
      <c r="N459" s="62">
        <f t="shared" ca="1" si="242"/>
        <v>0</v>
      </c>
      <c r="O459" s="62">
        <f ca="1">VLOOKUP(CONCATENATE($F459," ",$G459),AllocFactorMatrix,(O$4+1),FALSE)*$E464</f>
        <v>0</v>
      </c>
      <c r="P459" s="62">
        <f ca="1">VLOOKUP(CONCATENATE($F459," ",$G459),AllocFactorMatrix,(P$4+1),FALSE)*$E464</f>
        <v>0</v>
      </c>
      <c r="Q459" s="62">
        <f ca="1">VLOOKUP(CONCATENATE($F459," ",$G459),AllocFactorMatrix,(Q$4+1),FALSE)*$E464</f>
        <v>0</v>
      </c>
      <c r="R459" s="62">
        <f ca="1">VLOOKUP(CONCATENATE($F459," ",$G459),AllocFactorMatrix,(R$4+1),FALSE)*$E464</f>
        <v>0</v>
      </c>
      <c r="S459" s="62">
        <f t="shared" ca="1" si="245"/>
        <v>0</v>
      </c>
      <c r="T459" s="62">
        <f ca="1">VLOOKUP(CONCATENATE($F459," ",$G459),AllocFactorMatrix,(T$4+1),FALSE)*$E464</f>
        <v>0</v>
      </c>
      <c r="U459" s="62">
        <f ca="1">VLOOKUP(CONCATENATE($F459," ",$G459),AllocFactorMatrix,(U$4+1),FALSE)*$E464</f>
        <v>0</v>
      </c>
      <c r="V459" s="62">
        <f ca="1">VLOOKUP(CONCATENATE($F459," ",$G459),AllocFactorMatrix,(V$4+1),FALSE)*$E464</f>
        <v>0</v>
      </c>
      <c r="W459" s="62">
        <f ca="1">VLOOKUP(CONCATENATE($F459," ",$G459),AllocFactorMatrix,(W$4+1),FALSE)*$E464</f>
        <v>0</v>
      </c>
      <c r="X459" s="62">
        <f t="shared" ca="1" si="246"/>
        <v>0</v>
      </c>
      <c r="Y459" s="62">
        <f ca="1">VLOOKUP(CONCATENATE($F459," ",$G459),AllocFactorMatrix,(Y$4+1),FALSE)*$E464</f>
        <v>0</v>
      </c>
      <c r="Z459" s="62">
        <f ca="1">VLOOKUP(CONCATENATE($F459," ",$G459),AllocFactorMatrix,(Z$4+1),FALSE)*$E464</f>
        <v>0</v>
      </c>
      <c r="AA459" s="62">
        <f t="shared" ca="1" si="243"/>
        <v>0</v>
      </c>
      <c r="AB459" s="62">
        <f ca="1">VLOOKUP(CONCATENATE($F459," ",$G459),AllocFactorMatrix,(AB$4+1),FALSE)*$E464</f>
        <v>0</v>
      </c>
      <c r="AC459" s="62">
        <f ca="1">VLOOKUP(CONCATENATE($F459," ",$G459),AllocFactorMatrix,(AC$4+1),FALSE)*$E464</f>
        <v>0</v>
      </c>
      <c r="AD459" s="62">
        <f ca="1">VLOOKUP(CONCATENATE($F459," ",$G459),AllocFactorMatrix,(AD$4+1),FALSE)*$E464</f>
        <v>0</v>
      </c>
    </row>
    <row r="460" spans="1:30" s="55" customFormat="1" hidden="1" outlineLevel="1">
      <c r="A460" s="56"/>
      <c r="B460" s="112"/>
      <c r="F460" s="52" t="str">
        <f>F464</f>
        <v>WEATHER_FXNL_OM</v>
      </c>
      <c r="G460" s="55" t="str">
        <f>$G$11</f>
        <v>DISTPRI</v>
      </c>
      <c r="H460" s="60">
        <f t="shared" ca="1" si="244"/>
        <v>86581.017178495138</v>
      </c>
      <c r="I460" s="62">
        <f ca="1">VLOOKUP(CONCATENATE($F460," ",$G460),AllocFactorMatrix,(I$4+1),FALSE)*$E464</f>
        <v>86581.017178495138</v>
      </c>
      <c r="J460" s="62">
        <f ca="1">VLOOKUP(CONCATENATE($F460," ",$G460),AllocFactorMatrix,(J$4+1),FALSE)*$E464</f>
        <v>0</v>
      </c>
      <c r="K460" s="62">
        <f ca="1">VLOOKUP(CONCATENATE($F460," ",$G460),AllocFactorMatrix,(K$4+1),FALSE)*$E464</f>
        <v>0</v>
      </c>
      <c r="L460" s="62">
        <f ca="1">VLOOKUP(CONCATENATE($F460," ",$G460),AllocFactorMatrix,(L$4+1),FALSE)*$E464</f>
        <v>0</v>
      </c>
      <c r="M460" s="62">
        <f ca="1">VLOOKUP(CONCATENATE($F460," ",$G460),AllocFactorMatrix,(M$4+1),FALSE)*$E464</f>
        <v>0</v>
      </c>
      <c r="N460" s="62">
        <f t="shared" ca="1" si="242"/>
        <v>0</v>
      </c>
      <c r="O460" s="62">
        <f ca="1">VLOOKUP(CONCATENATE($F460," ",$G460),AllocFactorMatrix,(O$4+1),FALSE)*$E464</f>
        <v>0</v>
      </c>
      <c r="P460" s="62">
        <f ca="1">VLOOKUP(CONCATENATE($F460," ",$G460),AllocFactorMatrix,(P$4+1),FALSE)*$E464</f>
        <v>0</v>
      </c>
      <c r="Q460" s="62">
        <f ca="1">VLOOKUP(CONCATENATE($F460," ",$G460),AllocFactorMatrix,(Q$4+1),FALSE)*$E464</f>
        <v>0</v>
      </c>
      <c r="R460" s="62">
        <f ca="1">VLOOKUP(CONCATENATE($F460," ",$G460),AllocFactorMatrix,(R$4+1),FALSE)*$E464</f>
        <v>0</v>
      </c>
      <c r="S460" s="62">
        <f t="shared" ca="1" si="245"/>
        <v>0</v>
      </c>
      <c r="T460" s="62">
        <f ca="1">VLOOKUP(CONCATENATE($F460," ",$G460),AllocFactorMatrix,(T$4+1),FALSE)*$E464</f>
        <v>0</v>
      </c>
      <c r="U460" s="62">
        <f ca="1">VLOOKUP(CONCATENATE($F460," ",$G460),AllocFactorMatrix,(U$4+1),FALSE)*$E464</f>
        <v>0</v>
      </c>
      <c r="V460" s="62">
        <f ca="1">VLOOKUP(CONCATENATE($F460," ",$G460),AllocFactorMatrix,(V$4+1),FALSE)*$E464</f>
        <v>0</v>
      </c>
      <c r="W460" s="62">
        <f ca="1">VLOOKUP(CONCATENATE($F460," ",$G460),AllocFactorMatrix,(W$4+1),FALSE)*$E464</f>
        <v>0</v>
      </c>
      <c r="X460" s="62">
        <f t="shared" ca="1" si="246"/>
        <v>0</v>
      </c>
      <c r="Y460" s="62">
        <f ca="1">VLOOKUP(CONCATENATE($F460," ",$G460),AllocFactorMatrix,(Y$4+1),FALSE)*$E464</f>
        <v>0</v>
      </c>
      <c r="Z460" s="62">
        <f ca="1">VLOOKUP(CONCATENATE($F460," ",$G460),AllocFactorMatrix,(Z$4+1),FALSE)*$E464</f>
        <v>0</v>
      </c>
      <c r="AA460" s="62">
        <f t="shared" ca="1" si="243"/>
        <v>0</v>
      </c>
      <c r="AB460" s="62">
        <f ca="1">VLOOKUP(CONCATENATE($F460," ",$G460),AllocFactorMatrix,(AB$4+1),FALSE)*$E464</f>
        <v>0</v>
      </c>
      <c r="AC460" s="62">
        <f ca="1">VLOOKUP(CONCATENATE($F460," ",$G460),AllocFactorMatrix,(AC$4+1),FALSE)*$E464</f>
        <v>0</v>
      </c>
      <c r="AD460" s="62">
        <f ca="1">VLOOKUP(CONCATENATE($F460," ",$G460),AllocFactorMatrix,(AD$4+1),FALSE)*$E464</f>
        <v>0</v>
      </c>
    </row>
    <row r="461" spans="1:30" s="55" customFormat="1" hidden="1" outlineLevel="1">
      <c r="A461" s="56"/>
      <c r="B461" s="112"/>
      <c r="F461" s="52" t="str">
        <f>F464</f>
        <v>WEATHER_FXNL_OM</v>
      </c>
      <c r="G461" s="55" t="str">
        <f>$G$12</f>
        <v>DISTSEC</v>
      </c>
      <c r="H461" s="60">
        <f t="shared" ca="1" si="244"/>
        <v>39957.331798166168</v>
      </c>
      <c r="I461" s="62">
        <f ca="1">VLOOKUP(CONCATENATE($F461," ",$G461),AllocFactorMatrix,(I$4+1),FALSE)*$E464</f>
        <v>39957.331798166168</v>
      </c>
      <c r="J461" s="62">
        <f ca="1">VLOOKUP(CONCATENATE($F461," ",$G461),AllocFactorMatrix,(J$4+1),FALSE)*$E464</f>
        <v>0</v>
      </c>
      <c r="K461" s="62">
        <f ca="1">VLOOKUP(CONCATENATE($F461," ",$G461),AllocFactorMatrix,(K$4+1),FALSE)*$E464</f>
        <v>0</v>
      </c>
      <c r="L461" s="62">
        <f ca="1">VLOOKUP(CONCATENATE($F461," ",$G461),AllocFactorMatrix,(L$4+1),FALSE)*$E464</f>
        <v>0</v>
      </c>
      <c r="M461" s="62">
        <f ca="1">VLOOKUP(CONCATENATE($F461," ",$G461),AllocFactorMatrix,(M$4+1),FALSE)*$E464</f>
        <v>0</v>
      </c>
      <c r="N461" s="62">
        <f t="shared" ca="1" si="242"/>
        <v>0</v>
      </c>
      <c r="O461" s="62">
        <f ca="1">VLOOKUP(CONCATENATE($F461," ",$G461),AllocFactorMatrix,(O$4+1),FALSE)*$E464</f>
        <v>0</v>
      </c>
      <c r="P461" s="62">
        <f ca="1">VLOOKUP(CONCATENATE($F461," ",$G461),AllocFactorMatrix,(P$4+1),FALSE)*$E464</f>
        <v>0</v>
      </c>
      <c r="Q461" s="62">
        <f ca="1">VLOOKUP(CONCATENATE($F461," ",$G461),AllocFactorMatrix,(Q$4+1),FALSE)*$E464</f>
        <v>0</v>
      </c>
      <c r="R461" s="62">
        <f ca="1">VLOOKUP(CONCATENATE($F461," ",$G461),AllocFactorMatrix,(R$4+1),FALSE)*$E464</f>
        <v>0</v>
      </c>
      <c r="S461" s="62">
        <f t="shared" ca="1" si="245"/>
        <v>0</v>
      </c>
      <c r="T461" s="62">
        <f ca="1">VLOOKUP(CONCATENATE($F461," ",$G461),AllocFactorMatrix,(T$4+1),FALSE)*$E464</f>
        <v>0</v>
      </c>
      <c r="U461" s="62">
        <f ca="1">VLOOKUP(CONCATENATE($F461," ",$G461),AllocFactorMatrix,(U$4+1),FALSE)*$E464</f>
        <v>0</v>
      </c>
      <c r="V461" s="62">
        <f ca="1">VLOOKUP(CONCATENATE($F461," ",$G461),AllocFactorMatrix,(V$4+1),FALSE)*$E464</f>
        <v>0</v>
      </c>
      <c r="W461" s="62">
        <f ca="1">VLOOKUP(CONCATENATE($F461," ",$G461),AllocFactorMatrix,(W$4+1),FALSE)*$E464</f>
        <v>0</v>
      </c>
      <c r="X461" s="62">
        <f t="shared" ca="1" si="246"/>
        <v>0</v>
      </c>
      <c r="Y461" s="62">
        <f ca="1">VLOOKUP(CONCATENATE($F461," ",$G461),AllocFactorMatrix,(Y$4+1),FALSE)*$E464</f>
        <v>0</v>
      </c>
      <c r="Z461" s="62">
        <f ca="1">VLOOKUP(CONCATENATE($F461," ",$G461),AllocFactorMatrix,(Z$4+1),FALSE)*$E464</f>
        <v>0</v>
      </c>
      <c r="AA461" s="62">
        <f t="shared" ca="1" si="243"/>
        <v>0</v>
      </c>
      <c r="AB461" s="62">
        <f ca="1">VLOOKUP(CONCATENATE($F461," ",$G461),AllocFactorMatrix,(AB$4+1),FALSE)*$E464</f>
        <v>0</v>
      </c>
      <c r="AC461" s="62">
        <f ca="1">VLOOKUP(CONCATENATE($F461," ",$G461),AllocFactorMatrix,(AC$4+1),FALSE)*$E464</f>
        <v>0</v>
      </c>
      <c r="AD461" s="62">
        <f ca="1">VLOOKUP(CONCATENATE($F461," ",$G461),AllocFactorMatrix,(AD$4+1),FALSE)*$E464</f>
        <v>0</v>
      </c>
    </row>
    <row r="462" spans="1:30" s="55" customFormat="1" hidden="1" outlineLevel="1">
      <c r="A462" s="56"/>
      <c r="B462" s="112"/>
      <c r="F462" s="52" t="str">
        <f>F464</f>
        <v>WEATHER_FXNL_OM</v>
      </c>
      <c r="G462" s="55" t="str">
        <f>$G$13</f>
        <v>ENERGY</v>
      </c>
      <c r="H462" s="60">
        <f t="shared" ca="1" si="244"/>
        <v>325985.7696224344</v>
      </c>
      <c r="I462" s="62">
        <f ca="1">VLOOKUP(CONCATENATE($F462," ",$G462),AllocFactorMatrix,(I$4+1),FALSE)*$E464</f>
        <v>325985.7696224344</v>
      </c>
      <c r="J462" s="62">
        <f ca="1">VLOOKUP(CONCATENATE($F462," ",$G462),AllocFactorMatrix,(J$4+1),FALSE)*$E464</f>
        <v>0</v>
      </c>
      <c r="K462" s="62">
        <f ca="1">VLOOKUP(CONCATENATE($F462," ",$G462),AllocFactorMatrix,(K$4+1),FALSE)*$E464</f>
        <v>0</v>
      </c>
      <c r="L462" s="62">
        <f ca="1">VLOOKUP(CONCATENATE($F462," ",$G462),AllocFactorMatrix,(L$4+1),FALSE)*$E464</f>
        <v>0</v>
      </c>
      <c r="M462" s="62">
        <f ca="1">VLOOKUP(CONCATENATE($F462," ",$G462),AllocFactorMatrix,(M$4+1),FALSE)*$E464</f>
        <v>0</v>
      </c>
      <c r="N462" s="62">
        <f t="shared" ca="1" si="242"/>
        <v>0</v>
      </c>
      <c r="O462" s="62">
        <f ca="1">VLOOKUP(CONCATENATE($F462," ",$G462),AllocFactorMatrix,(O$4+1),FALSE)*$E464</f>
        <v>0</v>
      </c>
      <c r="P462" s="62">
        <f ca="1">VLOOKUP(CONCATENATE($F462," ",$G462),AllocFactorMatrix,(P$4+1),FALSE)*$E464</f>
        <v>0</v>
      </c>
      <c r="Q462" s="62">
        <f ca="1">VLOOKUP(CONCATENATE($F462," ",$G462),AllocFactorMatrix,(Q$4+1),FALSE)*$E464</f>
        <v>0</v>
      </c>
      <c r="R462" s="62">
        <f ca="1">VLOOKUP(CONCATENATE($F462," ",$G462),AllocFactorMatrix,(R$4+1),FALSE)*$E464</f>
        <v>0</v>
      </c>
      <c r="S462" s="62">
        <f t="shared" ca="1" si="245"/>
        <v>0</v>
      </c>
      <c r="T462" s="62">
        <f ca="1">VLOOKUP(CONCATENATE($F462," ",$G462),AllocFactorMatrix,(T$4+1),FALSE)*$E464</f>
        <v>0</v>
      </c>
      <c r="U462" s="62">
        <f ca="1">VLOOKUP(CONCATENATE($F462," ",$G462),AllocFactorMatrix,(U$4+1),FALSE)*$E464</f>
        <v>0</v>
      </c>
      <c r="V462" s="62">
        <f ca="1">VLOOKUP(CONCATENATE($F462," ",$G462),AllocFactorMatrix,(V$4+1),FALSE)*$E464</f>
        <v>0</v>
      </c>
      <c r="W462" s="62">
        <f ca="1">VLOOKUP(CONCATENATE($F462," ",$G462),AllocFactorMatrix,(W$4+1),FALSE)*$E464</f>
        <v>0</v>
      </c>
      <c r="X462" s="62">
        <f t="shared" ca="1" si="246"/>
        <v>0</v>
      </c>
      <c r="Y462" s="62">
        <f ca="1">VLOOKUP(CONCATENATE($F462," ",$G462),AllocFactorMatrix,(Y$4+1),FALSE)*$E464</f>
        <v>0</v>
      </c>
      <c r="Z462" s="62">
        <f ca="1">VLOOKUP(CONCATENATE($F462," ",$G462),AllocFactorMatrix,(Z$4+1),FALSE)*$E464</f>
        <v>0</v>
      </c>
      <c r="AA462" s="62">
        <f t="shared" ca="1" si="243"/>
        <v>0</v>
      </c>
      <c r="AB462" s="62">
        <f ca="1">VLOOKUP(CONCATENATE($F462," ",$G462),AllocFactorMatrix,(AB$4+1),FALSE)*$E464</f>
        <v>0</v>
      </c>
      <c r="AC462" s="62">
        <f ca="1">VLOOKUP(CONCATENATE($F462," ",$G462),AllocFactorMatrix,(AC$4+1),FALSE)*$E464</f>
        <v>0</v>
      </c>
      <c r="AD462" s="62">
        <f ca="1">VLOOKUP(CONCATENATE($F462," ",$G462),AllocFactorMatrix,(AD$4+1),FALSE)*$E464</f>
        <v>0</v>
      </c>
    </row>
    <row r="463" spans="1:30" s="55" customFormat="1" hidden="1" outlineLevel="1">
      <c r="A463" s="56"/>
      <c r="B463" s="112"/>
      <c r="F463" s="52" t="str">
        <f>F464</f>
        <v>WEATHER_FXNL_OM</v>
      </c>
      <c r="G463" s="55" t="str">
        <f>$G$14</f>
        <v>CUSTOMER</v>
      </c>
      <c r="H463" s="60">
        <f ca="1">SUBTOTAL(9,I463:AD463)</f>
        <v>30112.12702272812</v>
      </c>
      <c r="I463" s="62">
        <f ca="1">VLOOKUP(CONCATENATE($F463," ",$G463),AllocFactorMatrix,(I$4+1),FALSE)*$E464</f>
        <v>30112.12702272812</v>
      </c>
      <c r="J463" s="62">
        <f ca="1">VLOOKUP(CONCATENATE($F463," ",$G463),AllocFactorMatrix,(J$4+1),FALSE)*$E464</f>
        <v>0</v>
      </c>
      <c r="K463" s="62">
        <f ca="1">VLOOKUP(CONCATENATE($F463," ",$G463),AllocFactorMatrix,(K$4+1),FALSE)*$E464</f>
        <v>0</v>
      </c>
      <c r="L463" s="62">
        <f ca="1">VLOOKUP(CONCATENATE($F463," ",$G463),AllocFactorMatrix,(L$4+1),FALSE)*$E464</f>
        <v>0</v>
      </c>
      <c r="M463" s="62">
        <f ca="1">VLOOKUP(CONCATENATE($F463," ",$G463),AllocFactorMatrix,(M$4+1),FALSE)*$E464</f>
        <v>0</v>
      </c>
      <c r="N463" s="62">
        <f t="shared" ca="1" si="242"/>
        <v>0</v>
      </c>
      <c r="O463" s="62">
        <f ca="1">VLOOKUP(CONCATENATE($F463," ",$G463),AllocFactorMatrix,(O$4+1),FALSE)*$E464</f>
        <v>0</v>
      </c>
      <c r="P463" s="62">
        <f ca="1">VLOOKUP(CONCATENATE($F463," ",$G463),AllocFactorMatrix,(P$4+1),FALSE)*$E464</f>
        <v>0</v>
      </c>
      <c r="Q463" s="62">
        <f ca="1">VLOOKUP(CONCATENATE($F463," ",$G463),AllocFactorMatrix,(Q$4+1),FALSE)*$E464</f>
        <v>0</v>
      </c>
      <c r="R463" s="62">
        <f ca="1">VLOOKUP(CONCATENATE($F463," ",$G463),AllocFactorMatrix,(R$4+1),FALSE)*$E464</f>
        <v>0</v>
      </c>
      <c r="S463" s="62">
        <f t="shared" ca="1" si="245"/>
        <v>0</v>
      </c>
      <c r="T463" s="62">
        <f ca="1">VLOOKUP(CONCATENATE($F463," ",$G463),AllocFactorMatrix,(T$4+1),FALSE)*$E464</f>
        <v>0</v>
      </c>
      <c r="U463" s="62">
        <f ca="1">VLOOKUP(CONCATENATE($F463," ",$G463),AllocFactorMatrix,(U$4+1),FALSE)*$E464</f>
        <v>0</v>
      </c>
      <c r="V463" s="62">
        <f ca="1">VLOOKUP(CONCATENATE($F463," ",$G463),AllocFactorMatrix,(V$4+1),FALSE)*$E464</f>
        <v>0</v>
      </c>
      <c r="W463" s="62">
        <f ca="1">VLOOKUP(CONCATENATE($F463," ",$G463),AllocFactorMatrix,(W$4+1),FALSE)*$E464</f>
        <v>0</v>
      </c>
      <c r="X463" s="62">
        <f t="shared" ca="1" si="246"/>
        <v>0</v>
      </c>
      <c r="Y463" s="62">
        <f ca="1">VLOOKUP(CONCATENATE($F463," ",$G463),AllocFactorMatrix,(Y$4+1),FALSE)*$E464</f>
        <v>0</v>
      </c>
      <c r="Z463" s="62">
        <f ca="1">VLOOKUP(CONCATENATE($F463," ",$G463),AllocFactorMatrix,(Z$4+1),FALSE)*$E464</f>
        <v>0</v>
      </c>
      <c r="AA463" s="62">
        <f t="shared" ca="1" si="243"/>
        <v>0</v>
      </c>
      <c r="AB463" s="62">
        <f ca="1">VLOOKUP(CONCATENATE($F463," ",$G463),AllocFactorMatrix,(AB$4+1),FALSE)*$E464</f>
        <v>0</v>
      </c>
      <c r="AC463" s="62">
        <f ca="1">VLOOKUP(CONCATENATE($F463," ",$G463),AllocFactorMatrix,(AC$4+1),FALSE)*$E464</f>
        <v>0</v>
      </c>
      <c r="AD463" s="62">
        <f ca="1">VLOOKUP(CONCATENATE($F463," ",$G463),AllocFactorMatrix,(AD$4+1),FALSE)*$E464</f>
        <v>0</v>
      </c>
    </row>
    <row r="464" spans="1:30" s="55" customFormat="1" collapsed="1">
      <c r="A464" s="56"/>
      <c r="B464" s="112"/>
      <c r="D464" s="55" t="str">
        <f>+D1936</f>
        <v>Adj 15 - Weather Normalization Adjustment</v>
      </c>
      <c r="E464" s="61">
        <v>733875</v>
      </c>
      <c r="F464" s="97" t="s">
        <v>541</v>
      </c>
      <c r="G464" s="55" t="str">
        <f>$G$15</f>
        <v>TOTAL</v>
      </c>
      <c r="H464" s="60">
        <f t="shared" ca="1" si="244"/>
        <v>733875</v>
      </c>
      <c r="I464" s="62">
        <f ca="1">VLOOKUP(CONCATENATE($F464," ",$G464),AllocFactorMatrix,(I$4+1),FALSE)*$E464</f>
        <v>733875</v>
      </c>
      <c r="J464" s="62">
        <f ca="1">VLOOKUP(CONCATENATE($F464," ",$G464),AllocFactorMatrix,(J$4+1),FALSE)*$E464</f>
        <v>0</v>
      </c>
      <c r="K464" s="62">
        <f ca="1">VLOOKUP(CONCATENATE($F464," ",$G464),AllocFactorMatrix,(K$4+1),FALSE)*$E464</f>
        <v>0</v>
      </c>
      <c r="L464" s="62">
        <f ca="1">VLOOKUP(CONCATENATE($F464," ",$G464),AllocFactorMatrix,(L$4+1),FALSE)*$E464</f>
        <v>0</v>
      </c>
      <c r="M464" s="62">
        <f ca="1">VLOOKUP(CONCATENATE($F464," ",$G464),AllocFactorMatrix,(M$4+1),FALSE)*$E464</f>
        <v>0</v>
      </c>
      <c r="N464" s="62">
        <f t="shared" ca="1" si="242"/>
        <v>0</v>
      </c>
      <c r="O464" s="62">
        <f ca="1">VLOOKUP(CONCATENATE($F464," ",$G464),AllocFactorMatrix,(O$4+1),FALSE)*$E464</f>
        <v>0</v>
      </c>
      <c r="P464" s="62">
        <f ca="1">VLOOKUP(CONCATENATE($F464," ",$G464),AllocFactorMatrix,(P$4+1),FALSE)*$E464</f>
        <v>0</v>
      </c>
      <c r="Q464" s="62">
        <f ca="1">VLOOKUP(CONCATENATE($F464," ",$G464),AllocFactorMatrix,(Q$4+1),FALSE)*$E464</f>
        <v>0</v>
      </c>
      <c r="R464" s="62">
        <f ca="1">VLOOKUP(CONCATENATE($F464," ",$G464),AllocFactorMatrix,(R$4+1),FALSE)*$E464</f>
        <v>0</v>
      </c>
      <c r="S464" s="62">
        <f t="shared" ca="1" si="245"/>
        <v>0</v>
      </c>
      <c r="T464" s="62">
        <f ca="1">VLOOKUP(CONCATENATE($F464," ",$G464),AllocFactorMatrix,(T$4+1),FALSE)*$E464</f>
        <v>0</v>
      </c>
      <c r="U464" s="62">
        <f ca="1">VLOOKUP(CONCATENATE($F464," ",$G464),AllocFactorMatrix,(U$4+1),FALSE)*$E464</f>
        <v>0</v>
      </c>
      <c r="V464" s="62">
        <f ca="1">VLOOKUP(CONCATENATE($F464," ",$G464),AllocFactorMatrix,(V$4+1),FALSE)*$E464</f>
        <v>0</v>
      </c>
      <c r="W464" s="62">
        <f ca="1">VLOOKUP(CONCATENATE($F464," ",$G464),AllocFactorMatrix,(W$4+1),FALSE)*$E464</f>
        <v>0</v>
      </c>
      <c r="X464" s="62">
        <f t="shared" ca="1" si="246"/>
        <v>0</v>
      </c>
      <c r="Y464" s="62">
        <f ca="1">VLOOKUP(CONCATENATE($F464," ",$G464),AllocFactorMatrix,(Y$4+1),FALSE)*$E464</f>
        <v>0</v>
      </c>
      <c r="Z464" s="62">
        <f ca="1">VLOOKUP(CONCATENATE($F464," ",$G464),AllocFactorMatrix,(Z$4+1),FALSE)*$E464</f>
        <v>0</v>
      </c>
      <c r="AA464" s="62">
        <f t="shared" ca="1" si="243"/>
        <v>0</v>
      </c>
      <c r="AB464" s="62">
        <f ca="1">VLOOKUP(CONCATENATE($F464," ",$G464),AllocFactorMatrix,(AB$4+1),FALSE)*$E464</f>
        <v>0</v>
      </c>
      <c r="AC464" s="62">
        <f ca="1">VLOOKUP(CONCATENATE($F464," ",$G464),AllocFactorMatrix,(AC$4+1),FALSE)*$E464</f>
        <v>0</v>
      </c>
      <c r="AD464" s="62">
        <f ca="1">VLOOKUP(CONCATENATE($F464," ",$G464),AllocFactorMatrix,(AD$4+1),FALSE)*$E464</f>
        <v>0</v>
      </c>
    </row>
    <row r="465" spans="4:30" hidden="1" outlineLevel="1">
      <c r="E465" s="55"/>
      <c r="F465" s="52" t="str">
        <f>F472</f>
        <v>TDOMX</v>
      </c>
      <c r="G465" s="55" t="str">
        <f>$G$8</f>
        <v>PRODUCTION</v>
      </c>
      <c r="H465" s="4">
        <f t="shared" ref="H465:H472" ca="1" si="247">SUBTOTAL(9,I465:AD465)</f>
        <v>1.486723917617389E-12</v>
      </c>
      <c r="I465" s="5">
        <f ca="1">VLOOKUP(CONCATENATE($F465," ",$G465),AllocFactorMatrix,(I$4+1),FALSE)*$E472</f>
        <v>1.2218341024399728E-12</v>
      </c>
      <c r="J465" s="5">
        <f ca="1">VLOOKUP(CONCATENATE($F465," ",$G465),AllocFactorMatrix,(J$4+1),FALSE)*$E472</f>
        <v>4.2955105163905302E-14</v>
      </c>
      <c r="K465" s="5">
        <f ca="1">VLOOKUP(CONCATENATE($F465," ",$G465),AllocFactorMatrix,(K$4+1),FALSE)*$E472</f>
        <v>1.527292628049966E-13</v>
      </c>
      <c r="L465" s="5">
        <f ca="1">VLOOKUP(CONCATENATE($F465," ",$G465),AllocFactorMatrix,(L$4+1),FALSE)*$E472</f>
        <v>0</v>
      </c>
      <c r="M465" s="5">
        <f ca="1">VLOOKUP(CONCATENATE($F465," ",$G465),AllocFactorMatrix,(M$4+1),FALSE)*$E472</f>
        <v>0</v>
      </c>
      <c r="N465" s="5">
        <f t="shared" ref="N465:N472" ca="1" si="248">SUBTOTAL(9,K465:M465)</f>
        <v>1.527292628049966E-13</v>
      </c>
      <c r="O465" s="5">
        <f ca="1">VLOOKUP(CONCATENATE($F465," ",$G465),AllocFactorMatrix,(O$4+1),FALSE)*$E472</f>
        <v>0</v>
      </c>
      <c r="P465" s="5">
        <f ca="1">VLOOKUP(CONCATENATE($F465," ",$G465),AllocFactorMatrix,(P$4+1),FALSE)*$E472</f>
        <v>3.579592096992108E-14</v>
      </c>
      <c r="Q465" s="5">
        <f ca="1">VLOOKUP(CONCATENATE($F465," ",$G465),AllocFactorMatrix,(Q$4+1),FALSE)*$E472</f>
        <v>0</v>
      </c>
      <c r="R465" s="5">
        <f ca="1">VLOOKUP(CONCATENATE($F465," ",$G465),AllocFactorMatrix,(R$4+1),FALSE)*$E472</f>
        <v>0</v>
      </c>
      <c r="S465" s="5">
        <f ca="1">SUBTOTAL(9,O465:R465)</f>
        <v>3.579592096992108E-14</v>
      </c>
      <c r="T465" s="5">
        <f ca="1">VLOOKUP(CONCATENATE($F465," ",$G465),AllocFactorMatrix,(T$4+1),FALSE)*$E472</f>
        <v>-1.4914967070800451E-14</v>
      </c>
      <c r="U465" s="5">
        <f ca="1">VLOOKUP(CONCATENATE($F465," ",$G465),AllocFactorMatrix,(U$4+1),FALSE)*$E472</f>
        <v>8.5910210327810603E-14</v>
      </c>
      <c r="V465" s="5">
        <f ca="1">VLOOKUP(CONCATENATE($F465," ",$G465),AllocFactorMatrix,(V$4+1),FALSE)*$E472</f>
        <v>0</v>
      </c>
      <c r="W465" s="5">
        <f ca="1">VLOOKUP(CONCATENATE($F465," ",$G465),AllocFactorMatrix,(W$4+1),FALSE)*$E472</f>
        <v>0</v>
      </c>
      <c r="X465" s="5">
        <f ca="1">SUBTOTAL(9,T465:W465)</f>
        <v>7.0995243257010156E-14</v>
      </c>
      <c r="Y465" s="5">
        <f ca="1">VLOOKUP(CONCATENATE($F465," ",$G465),AllocFactorMatrix,(Y$4+1),FALSE)*$E472</f>
        <v>-3.8182315701249149E-14</v>
      </c>
      <c r="Z465" s="5">
        <f ca="1">VLOOKUP(CONCATENATE($F465," ",$G465),AllocFactorMatrix,(Z$4+1),FALSE)*$E472</f>
        <v>0</v>
      </c>
      <c r="AA465" s="5">
        <f t="shared" ref="AA465:AA488" ca="1" si="249">SUBTOTAL(9,Y465:Z465)</f>
        <v>-3.8182315701249149E-14</v>
      </c>
      <c r="AB465" s="5">
        <f ca="1">VLOOKUP(CONCATENATE($F465," ",$G465),AllocFactorMatrix,(AB$4+1),FALSE)*$E472</f>
        <v>5.9659868283201796E-16</v>
      </c>
      <c r="AC465" s="5">
        <f ca="1">VLOOKUP(CONCATENATE($F465," ",$G465),AllocFactorMatrix,(AC$4+1),FALSE)*$E472</f>
        <v>0</v>
      </c>
      <c r="AD465" s="5">
        <f ca="1">VLOOKUP(CONCATENATE($F465," ",$G465),AllocFactorMatrix,(AD$4+1),FALSE)*$E472</f>
        <v>0</v>
      </c>
    </row>
    <row r="466" spans="4:30" hidden="1" outlineLevel="1">
      <c r="E466" s="55"/>
      <c r="F466" s="52" t="str">
        <f>F472</f>
        <v>TDOMX</v>
      </c>
      <c r="G466" s="55" t="str">
        <f>$G$9</f>
        <v>BULKTRAN</v>
      </c>
      <c r="H466" s="4">
        <f t="shared" ca="1" si="247"/>
        <v>7956.26641170929</v>
      </c>
      <c r="I466" s="5">
        <f ca="1">VLOOKUP(CONCATENATE($F466," ",$G466),AllocFactorMatrix,(I$4+1),FALSE)*$E472</f>
        <v>3919.1215019515535</v>
      </c>
      <c r="J466" s="5">
        <f ca="1">VLOOKUP(CONCATENATE($F466," ",$G466),AllocFactorMatrix,(J$4+1),FALSE)*$E472</f>
        <v>193.73617974039533</v>
      </c>
      <c r="K466" s="5">
        <f ca="1">VLOOKUP(CONCATENATE($F466," ",$G466),AllocFactorMatrix,(K$4+1),FALSE)*$E472</f>
        <v>709.64452321647116</v>
      </c>
      <c r="L466" s="5">
        <f ca="1">VLOOKUP(CONCATENATE($F466," ",$G466),AllocFactorMatrix,(L$4+1),FALSE)*$E472</f>
        <v>22.337090070543969</v>
      </c>
      <c r="M466" s="5">
        <f ca="1">VLOOKUP(CONCATENATE($F466," ",$G466),AllocFactorMatrix,(M$4+1),FALSE)*$E472</f>
        <v>2.0947008318711795</v>
      </c>
      <c r="N466" s="5">
        <f t="shared" ca="1" si="248"/>
        <v>734.07631411888622</v>
      </c>
      <c r="O466" s="5">
        <f ca="1">VLOOKUP(CONCATENATE($F466," ",$G466),AllocFactorMatrix,(O$4+1),FALSE)*$E472</f>
        <v>539.44023048800352</v>
      </c>
      <c r="P466" s="5">
        <f ca="1">VLOOKUP(CONCATENATE($F466," ",$G466),AllocFactorMatrix,(P$4+1),FALSE)*$E472</f>
        <v>100.51343096362511</v>
      </c>
      <c r="Q466" s="5">
        <f ca="1">VLOOKUP(CONCATENATE($F466," ",$G466),AllocFactorMatrix,(Q$4+1),FALSE)*$E472</f>
        <v>45.420147892329389</v>
      </c>
      <c r="R466" s="5">
        <f ca="1">VLOOKUP(CONCATENATE($F466," ",$G466),AllocFactorMatrix,(R$4+1),FALSE)*$E472</f>
        <v>2.0424932796690909</v>
      </c>
      <c r="S466" s="5">
        <f t="shared" ref="S466:S472" ca="1" si="250">SUBTOTAL(9,O466:R466)</f>
        <v>687.41630262362708</v>
      </c>
      <c r="T466" s="5">
        <f ca="1">VLOOKUP(CONCATENATE($F466," ",$G466),AllocFactorMatrix,(T$4+1),FALSE)*$E472</f>
        <v>18.844028940121603</v>
      </c>
      <c r="U466" s="5">
        <f ca="1">VLOOKUP(CONCATENATE($F466," ",$G466),AllocFactorMatrix,(U$4+1),FALSE)*$E472</f>
        <v>308.37932292471072</v>
      </c>
      <c r="V466" s="5">
        <f ca="1">VLOOKUP(CONCATENATE($F466," ",$G466),AllocFactorMatrix,(V$4+1),FALSE)*$E472</f>
        <v>1629.7933866362741</v>
      </c>
      <c r="W466" s="5">
        <f ca="1">VLOOKUP(CONCATENATE($F466," ",$G466),AllocFactorMatrix,(W$4+1),FALSE)*$E472</f>
        <v>294.31367300077295</v>
      </c>
      <c r="X466" s="5">
        <f t="shared" ref="X466:X472" ca="1" si="251">SUBTOTAL(9,T466:W466)</f>
        <v>2251.3304115018791</v>
      </c>
      <c r="Y466" s="5">
        <f ca="1">VLOOKUP(CONCATENATE($F466," ",$G466),AllocFactorMatrix,(Y$4+1),FALSE)*$E472</f>
        <v>165.66123879882781</v>
      </c>
      <c r="Z466" s="5">
        <f ca="1">VLOOKUP(CONCATENATE($F466," ",$G466),AllocFactorMatrix,(Z$4+1),FALSE)*$E472</f>
        <v>2.7747624265947985</v>
      </c>
      <c r="AA466" s="5">
        <f t="shared" ca="1" si="249"/>
        <v>168.43600122542261</v>
      </c>
      <c r="AB466" s="5">
        <f ca="1">VLOOKUP(CONCATENATE($F466," ",$G466),AllocFactorMatrix,(AB$4+1),FALSE)*$E472</f>
        <v>2.1497005475264723</v>
      </c>
      <c r="AC466" s="5">
        <f ca="1">VLOOKUP(CONCATENATE($F466," ",$G466),AllocFactorMatrix,(AC$4+1),FALSE)*$E472</f>
        <v>0</v>
      </c>
      <c r="AD466" s="5">
        <f ca="1">VLOOKUP(CONCATENATE($F466," ",$G466),AllocFactorMatrix,(AD$4+1),FALSE)*$E472</f>
        <v>0</v>
      </c>
    </row>
    <row r="467" spans="4:30" hidden="1" outlineLevel="1">
      <c r="E467" s="55"/>
      <c r="F467" s="52" t="str">
        <f>F472</f>
        <v>TDOMX</v>
      </c>
      <c r="G467" s="55" t="str">
        <f>$G$10</f>
        <v>SUBTRAN</v>
      </c>
      <c r="H467" s="4">
        <f t="shared" ca="1" si="247"/>
        <v>1750.0485958657871</v>
      </c>
      <c r="I467" s="5">
        <f ca="1">VLOOKUP(CONCATENATE($F467," ",$G467),AllocFactorMatrix,(I$4+1),FALSE)*$E472</f>
        <v>852.04166630496388</v>
      </c>
      <c r="J467" s="5">
        <f ca="1">VLOOKUP(CONCATENATE($F467," ",$G467),AllocFactorMatrix,(J$4+1),FALSE)*$E472</f>
        <v>41.120645418707795</v>
      </c>
      <c r="K467" s="5">
        <f ca="1">VLOOKUP(CONCATENATE($F467," ",$G467),AllocFactorMatrix,(K$4+1),FALSE)*$E472</f>
        <v>149.5948974235433</v>
      </c>
      <c r="L467" s="5">
        <f ca="1">VLOOKUP(CONCATENATE($F467," ",$G467),AllocFactorMatrix,(L$4+1),FALSE)*$E472</f>
        <v>4.6208456308638413</v>
      </c>
      <c r="M467" s="5">
        <f ca="1">VLOOKUP(CONCATENATE($F467," ",$G467),AllocFactorMatrix,(M$4+1),FALSE)*$E472</f>
        <v>0.57550188519497447</v>
      </c>
      <c r="N467" s="5">
        <f t="shared" ca="1" si="248"/>
        <v>154.79124493960211</v>
      </c>
      <c r="O467" s="5">
        <f ca="1">VLOOKUP(CONCATENATE($F467," ",$G467),AllocFactorMatrix,(O$4+1),FALSE)*$E472</f>
        <v>113.02128314406727</v>
      </c>
      <c r="P467" s="5">
        <f ca="1">VLOOKUP(CONCATENATE($F467," ",$G467),AllocFactorMatrix,(P$4+1),FALSE)*$E472</f>
        <v>21.010524713442145</v>
      </c>
      <c r="Q467" s="5">
        <f ca="1">VLOOKUP(CONCATENATE($F467," ",$G467),AllocFactorMatrix,(Q$4+1),FALSE)*$E472</f>
        <v>12.501512553004751</v>
      </c>
      <c r="R467" s="5">
        <f ca="1">VLOOKUP(CONCATENATE($F467," ",$G467),AllocFactorMatrix,(R$4+1),FALSE)*$E472</f>
        <v>0</v>
      </c>
      <c r="S467" s="5">
        <f t="shared" ca="1" si="250"/>
        <v>146.53332041051416</v>
      </c>
      <c r="T467" s="5">
        <f ca="1">VLOOKUP(CONCATENATE($F467," ",$G467),AllocFactorMatrix,(T$4+1),FALSE)*$E472</f>
        <v>3.9465091438542479</v>
      </c>
      <c r="U467" s="5">
        <f ca="1">VLOOKUP(CONCATENATE($F467," ",$G467),AllocFactorMatrix,(U$4+1),FALSE)*$E472</f>
        <v>64.606607923217794</v>
      </c>
      <c r="V467" s="5">
        <f ca="1">VLOOKUP(CONCATENATE($F467," ",$G467),AllocFactorMatrix,(V$4+1),FALSE)*$E472</f>
        <v>450.09376399617815</v>
      </c>
      <c r="W467" s="5">
        <f ca="1">VLOOKUP(CONCATENATE($F467," ",$G467),AllocFactorMatrix,(W$4+1),FALSE)*$E472</f>
        <v>0</v>
      </c>
      <c r="X467" s="5">
        <f t="shared" ca="1" si="251"/>
        <v>518.64688106325025</v>
      </c>
      <c r="Y467" s="5">
        <f ca="1">VLOOKUP(CONCATENATE($F467," ",$G467),AllocFactorMatrix,(Y$4+1),FALSE)*$E472</f>
        <v>34.016094979413644</v>
      </c>
      <c r="Z467" s="5">
        <f ca="1">VLOOKUP(CONCATENATE($F467," ",$G467),AllocFactorMatrix,(Z$4+1),FALSE)*$E472</f>
        <v>0.5670492274576</v>
      </c>
      <c r="AA467" s="5">
        <f t="shared" ca="1" si="249"/>
        <v>34.583144206871246</v>
      </c>
      <c r="AB467" s="5">
        <f ca="1">VLOOKUP(CONCATENATE($F467," ",$G467),AllocFactorMatrix,(AB$4+1),FALSE)*$E472</f>
        <v>0.45423861854861586</v>
      </c>
      <c r="AC467" s="5">
        <f ca="1">VLOOKUP(CONCATENATE($F467," ",$G467),AllocFactorMatrix,(AC$4+1),FALSE)*$E472</f>
        <v>1.544508409592865</v>
      </c>
      <c r="AD467" s="5">
        <f ca="1">VLOOKUP(CONCATENATE($F467," ",$G467),AllocFactorMatrix,(AD$4+1),FALSE)*$E472</f>
        <v>0.33294649373642277</v>
      </c>
    </row>
    <row r="468" spans="4:30" hidden="1" outlineLevel="1">
      <c r="E468" s="55"/>
      <c r="F468" s="52" t="str">
        <f>F472</f>
        <v>TDOMX</v>
      </c>
      <c r="G468" s="55" t="str">
        <f>$G$11</f>
        <v>DISTPRI</v>
      </c>
      <c r="H468" s="4">
        <f t="shared" ca="1" si="247"/>
        <v>43512.377397300326</v>
      </c>
      <c r="I468" s="5">
        <f ca="1">VLOOKUP(CONCATENATE($F468," ",$G468),AllocFactorMatrix,(I$4+1),FALSE)*$E472</f>
        <v>29081.177640459002</v>
      </c>
      <c r="J468" s="5">
        <f ca="1">VLOOKUP(CONCATENATE($F468," ",$G468),AllocFactorMatrix,(J$4+1),FALSE)*$E472</f>
        <v>1370.8107964827898</v>
      </c>
      <c r="K468" s="5">
        <f ca="1">VLOOKUP(CONCATENATE($F468," ",$G468),AllocFactorMatrix,(K$4+1),FALSE)*$E472</f>
        <v>4977.4981332954158</v>
      </c>
      <c r="L468" s="5">
        <f ca="1">VLOOKUP(CONCATENATE($F468," ",$G468),AllocFactorMatrix,(L$4+1),FALSE)*$E472</f>
        <v>153.83059239961085</v>
      </c>
      <c r="M468" s="5">
        <f ca="1">VLOOKUP(CONCATENATE($F468," ",$G468),AllocFactorMatrix,(M$4+1),FALSE)*$E472</f>
        <v>0</v>
      </c>
      <c r="N468" s="5">
        <f t="shared" ca="1" si="248"/>
        <v>5131.3287256950262</v>
      </c>
      <c r="O468" s="5">
        <f ca="1">VLOOKUP(CONCATENATE($F468," ",$G468),AllocFactorMatrix,(O$4+1),FALSE)*$E472</f>
        <v>3732.2536076862325</v>
      </c>
      <c r="P468" s="5">
        <f ca="1">VLOOKUP(CONCATENATE($F468," ",$G468),AllocFactorMatrix,(P$4+1),FALSE)*$E472</f>
        <v>695.13248558989983</v>
      </c>
      <c r="Q468" s="5">
        <f ca="1">VLOOKUP(CONCATENATE($F468," ",$G468),AllocFactorMatrix,(Q$4+1),FALSE)*$E472</f>
        <v>0</v>
      </c>
      <c r="R468" s="5">
        <f ca="1">VLOOKUP(CONCATENATE($F468," ",$G468),AllocFactorMatrix,(R$4+1),FALSE)*$E472</f>
        <v>0</v>
      </c>
      <c r="S468" s="5">
        <f t="shared" ca="1" si="250"/>
        <v>4427.3860932761327</v>
      </c>
      <c r="T468" s="5">
        <f ca="1">VLOOKUP(CONCATENATE($F468," ",$G468),AllocFactorMatrix,(T$4+1),FALSE)*$E472</f>
        <v>133.05254110095345</v>
      </c>
      <c r="U468" s="5">
        <f ca="1">VLOOKUP(CONCATENATE($F468," ",$G468),AllocFactorMatrix,(U$4+1),FALSE)*$E472</f>
        <v>2145.8364105344062</v>
      </c>
      <c r="V468" s="5">
        <f ca="1">VLOOKUP(CONCATENATE($F468," ",$G468),AllocFactorMatrix,(V$4+1),FALSE)*$E472</f>
        <v>0</v>
      </c>
      <c r="W468" s="5">
        <f ca="1">VLOOKUP(CONCATENATE($F468," ",$G468),AllocFactorMatrix,(W$4+1),FALSE)*$E472</f>
        <v>0</v>
      </c>
      <c r="X468" s="5">
        <f t="shared" ca="1" si="251"/>
        <v>2278.8889516353597</v>
      </c>
      <c r="Y468" s="5">
        <f ca="1">VLOOKUP(CONCATENATE($F468," ",$G468),AllocFactorMatrix,(Y$4+1),FALSE)*$E472</f>
        <v>1125.4459807274006</v>
      </c>
      <c r="Z468" s="5">
        <f ca="1">VLOOKUP(CONCATENATE($F468," ",$G468),AllocFactorMatrix,(Z$4+1),FALSE)*$E472</f>
        <v>18.776844531129747</v>
      </c>
      <c r="AA468" s="5">
        <f t="shared" ca="1" si="249"/>
        <v>1144.2228252585303</v>
      </c>
      <c r="AB468" s="5">
        <f ca="1">VLOOKUP(CONCATENATE($F468," ",$G468),AllocFactorMatrix,(AB$4+1),FALSE)*$E472</f>
        <v>15.212390277183479</v>
      </c>
      <c r="AC468" s="5">
        <f ca="1">VLOOKUP(CONCATENATE($F468," ",$G468),AllocFactorMatrix,(AC$4+1),FALSE)*$E472</f>
        <v>52.115535638734997</v>
      </c>
      <c r="AD468" s="5">
        <f ca="1">VLOOKUP(CONCATENATE($F468," ",$G468),AllocFactorMatrix,(AD$4+1),FALSE)*$E472</f>
        <v>11.234438577570662</v>
      </c>
    </row>
    <row r="469" spans="4:30" hidden="1" outlineLevel="1">
      <c r="E469" s="55"/>
      <c r="F469" s="52" t="str">
        <f>F472</f>
        <v>TDOMX</v>
      </c>
      <c r="G469" s="55" t="str">
        <f>$G$12</f>
        <v>DISTSEC</v>
      </c>
      <c r="H469" s="4">
        <f t="shared" ca="1" si="247"/>
        <v>17958.093336792328</v>
      </c>
      <c r="I469" s="5">
        <f ca="1">VLOOKUP(CONCATENATE($F469," ",$G469),AllocFactorMatrix,(I$4+1),FALSE)*$E472</f>
        <v>13427.292455956102</v>
      </c>
      <c r="J469" s="5">
        <f ca="1">VLOOKUP(CONCATENATE($F469," ",$G469),AllocFactorMatrix,(J$4+1),FALSE)*$E472</f>
        <v>647.33404870556149</v>
      </c>
      <c r="K469" s="5">
        <f ca="1">VLOOKUP(CONCATENATE($F469," ",$G469),AllocFactorMatrix,(K$4+1),FALSE)*$E472</f>
        <v>1953.2765932712318</v>
      </c>
      <c r="L469" s="5">
        <f ca="1">VLOOKUP(CONCATENATE($F469," ",$G469),AllocFactorMatrix,(L$4+1),FALSE)*$E472</f>
        <v>0</v>
      </c>
      <c r="M469" s="5">
        <f ca="1">VLOOKUP(CONCATENATE($F469," ",$G469),AllocFactorMatrix,(M$4+1),FALSE)*$E472</f>
        <v>0</v>
      </c>
      <c r="N469" s="5">
        <f t="shared" ca="1" si="248"/>
        <v>1953.2765932712318</v>
      </c>
      <c r="O469" s="5">
        <f ca="1">VLOOKUP(CONCATENATE($F469," ",$G469),AllocFactorMatrix,(O$4+1),FALSE)*$E472</f>
        <v>1244.635447849882</v>
      </c>
      <c r="P469" s="5">
        <f ca="1">VLOOKUP(CONCATENATE($F469," ",$G469),AllocFactorMatrix,(P$4+1),FALSE)*$E472</f>
        <v>0</v>
      </c>
      <c r="Q469" s="5">
        <f ca="1">VLOOKUP(CONCATENATE($F469," ",$G469),AllocFactorMatrix,(Q$4+1),FALSE)*$E472</f>
        <v>0</v>
      </c>
      <c r="R469" s="5">
        <f ca="1">VLOOKUP(CONCATENATE($F469," ",$G469),AllocFactorMatrix,(R$4+1),FALSE)*$E472</f>
        <v>0</v>
      </c>
      <c r="S469" s="5">
        <f t="shared" ca="1" si="250"/>
        <v>1244.635447849882</v>
      </c>
      <c r="T469" s="5">
        <f ca="1">VLOOKUP(CONCATENATE($F469," ",$G469),AllocFactorMatrix,(T$4+1),FALSE)*$E472</f>
        <v>33.652331430961823</v>
      </c>
      <c r="U469" s="5">
        <f ca="1">VLOOKUP(CONCATENATE($F469," ",$G469),AllocFactorMatrix,(U$4+1),FALSE)*$E472</f>
        <v>0</v>
      </c>
      <c r="V469" s="5">
        <f ca="1">VLOOKUP(CONCATENATE($F469," ",$G469),AllocFactorMatrix,(V$4+1),FALSE)*$E472</f>
        <v>0</v>
      </c>
      <c r="W469" s="5">
        <f ca="1">VLOOKUP(CONCATENATE($F469," ",$G469),AllocFactorMatrix,(W$4+1),FALSE)*$E472</f>
        <v>0</v>
      </c>
      <c r="X469" s="5">
        <f t="shared" ca="1" si="251"/>
        <v>33.652331430961823</v>
      </c>
      <c r="Y469" s="5">
        <f ca="1">VLOOKUP(CONCATENATE($F469," ",$G469),AllocFactorMatrix,(Y$4+1),FALSE)*$E472</f>
        <v>459.07643272952396</v>
      </c>
      <c r="Z469" s="5">
        <f ca="1">VLOOKUP(CONCATENATE($F469," ",$G469),AllocFactorMatrix,(Z$4+1),FALSE)*$E472</f>
        <v>0</v>
      </c>
      <c r="AA469" s="5">
        <f t="shared" ca="1" si="249"/>
        <v>459.07643272952396</v>
      </c>
      <c r="AB469" s="5">
        <f ca="1">VLOOKUP(CONCATENATE($F469," ",$G469),AllocFactorMatrix,(AB$4+1),FALSE)*$E472</f>
        <v>4.7638509103720894</v>
      </c>
      <c r="AC469" s="5">
        <f ca="1">VLOOKUP(CONCATENATE($F469," ",$G469),AllocFactorMatrix,(AC$4+1),FALSE)*$E472</f>
        <v>161.75106091063392</v>
      </c>
      <c r="AD469" s="5">
        <f ca="1">VLOOKUP(CONCATENATE($F469," ",$G469),AllocFactorMatrix,(AD$4+1),FALSE)*$E472</f>
        <v>26.311115028055092</v>
      </c>
    </row>
    <row r="470" spans="4:30" hidden="1" outlineLevel="1">
      <c r="E470" s="55"/>
      <c r="F470" s="52" t="str">
        <f>F472</f>
        <v>TDOMX</v>
      </c>
      <c r="G470" s="55" t="str">
        <f>$G$13</f>
        <v>ENERGY</v>
      </c>
      <c r="H470" s="4">
        <f t="shared" ca="1" si="247"/>
        <v>0</v>
      </c>
      <c r="I470" s="5">
        <f ca="1">VLOOKUP(CONCATENATE($F470," ",$G470),AllocFactorMatrix,(I$4+1),FALSE)*$E472</f>
        <v>0</v>
      </c>
      <c r="J470" s="5">
        <f ca="1">VLOOKUP(CONCATENATE($F470," ",$G470),AllocFactorMatrix,(J$4+1),FALSE)*$E472</f>
        <v>0</v>
      </c>
      <c r="K470" s="5">
        <f ca="1">VLOOKUP(CONCATENATE($F470," ",$G470),AllocFactorMatrix,(K$4+1),FALSE)*$E472</f>
        <v>0</v>
      </c>
      <c r="L470" s="5">
        <f ca="1">VLOOKUP(CONCATENATE($F470," ",$G470),AllocFactorMatrix,(L$4+1),FALSE)*$E472</f>
        <v>0</v>
      </c>
      <c r="M470" s="5">
        <f ca="1">VLOOKUP(CONCATENATE($F470," ",$G470),AllocFactorMatrix,(M$4+1),FALSE)*$E472</f>
        <v>0</v>
      </c>
      <c r="N470" s="5">
        <f t="shared" ca="1" si="248"/>
        <v>0</v>
      </c>
      <c r="O470" s="5">
        <f ca="1">VLOOKUP(CONCATENATE($F470," ",$G470),AllocFactorMatrix,(O$4+1),FALSE)*$E472</f>
        <v>0</v>
      </c>
      <c r="P470" s="5">
        <f ca="1">VLOOKUP(CONCATENATE($F470," ",$G470),AllocFactorMatrix,(P$4+1),FALSE)*$E472</f>
        <v>0</v>
      </c>
      <c r="Q470" s="5">
        <f ca="1">VLOOKUP(CONCATENATE($F470," ",$G470),AllocFactorMatrix,(Q$4+1),FALSE)*$E472</f>
        <v>0</v>
      </c>
      <c r="R470" s="5">
        <f ca="1">VLOOKUP(CONCATENATE($F470," ",$G470),AllocFactorMatrix,(R$4+1),FALSE)*$E472</f>
        <v>0</v>
      </c>
      <c r="S470" s="5">
        <f t="shared" ca="1" si="250"/>
        <v>0</v>
      </c>
      <c r="T470" s="5">
        <f ca="1">VLOOKUP(CONCATENATE($F470," ",$G470),AllocFactorMatrix,(T$4+1),FALSE)*$E472</f>
        <v>0</v>
      </c>
      <c r="U470" s="5">
        <f ca="1">VLOOKUP(CONCATENATE($F470," ",$G470),AllocFactorMatrix,(U$4+1),FALSE)*$E472</f>
        <v>0</v>
      </c>
      <c r="V470" s="5">
        <f ca="1">VLOOKUP(CONCATENATE($F470," ",$G470),AllocFactorMatrix,(V$4+1),FALSE)*$E472</f>
        <v>0</v>
      </c>
      <c r="W470" s="5">
        <f ca="1">VLOOKUP(CONCATENATE($F470," ",$G470),AllocFactorMatrix,(W$4+1),FALSE)*$E472</f>
        <v>0</v>
      </c>
      <c r="X470" s="5">
        <f t="shared" ca="1" si="251"/>
        <v>0</v>
      </c>
      <c r="Y470" s="5">
        <f ca="1">VLOOKUP(CONCATENATE($F470," ",$G470),AllocFactorMatrix,(Y$4+1),FALSE)*$E472</f>
        <v>0</v>
      </c>
      <c r="Z470" s="5">
        <f ca="1">VLOOKUP(CONCATENATE($F470," ",$G470),AllocFactorMatrix,(Z$4+1),FALSE)*$E472</f>
        <v>0</v>
      </c>
      <c r="AA470" s="5">
        <f t="shared" ca="1" si="249"/>
        <v>0</v>
      </c>
      <c r="AB470" s="5">
        <f ca="1">VLOOKUP(CONCATENATE($F470," ",$G470),AllocFactorMatrix,(AB$4+1),FALSE)*$E472</f>
        <v>0</v>
      </c>
      <c r="AC470" s="5">
        <f ca="1">VLOOKUP(CONCATENATE($F470," ",$G470),AllocFactorMatrix,(AC$4+1),FALSE)*$E472</f>
        <v>0</v>
      </c>
      <c r="AD470" s="5">
        <f ca="1">VLOOKUP(CONCATENATE($F470," ",$G470),AllocFactorMatrix,(AD$4+1),FALSE)*$E472</f>
        <v>0</v>
      </c>
    </row>
    <row r="471" spans="4:30" hidden="1" outlineLevel="1">
      <c r="E471" s="55"/>
      <c r="F471" s="52" t="str">
        <f>F472</f>
        <v>TDOMX</v>
      </c>
      <c r="G471" s="55" t="str">
        <f>$G$14</f>
        <v>CUSTOMER</v>
      </c>
      <c r="H471" s="4">
        <f t="shared" ca="1" si="247"/>
        <v>3315.2142583322766</v>
      </c>
      <c r="I471" s="5">
        <f ca="1">VLOOKUP(CONCATENATE($F471," ",$G471),AllocFactorMatrix,(I$4+1),FALSE)*$E472</f>
        <v>1353.3881062478852</v>
      </c>
      <c r="J471" s="5">
        <f ca="1">VLOOKUP(CONCATENATE($F471," ",$G471),AllocFactorMatrix,(J$4+1),FALSE)*$E472</f>
        <v>586.0343986690666</v>
      </c>
      <c r="K471" s="5">
        <f ca="1">VLOOKUP(CONCATENATE($F471," ",$G471),AllocFactorMatrix,(K$4+1),FALSE)*$E472</f>
        <v>167.39636300747176</v>
      </c>
      <c r="L471" s="5">
        <f ca="1">VLOOKUP(CONCATENATE($F471," ",$G471),AllocFactorMatrix,(L$4+1),FALSE)*$E472</f>
        <v>93.698227219951406</v>
      </c>
      <c r="M471" s="5">
        <f ca="1">VLOOKUP(CONCATENATE($F471," ",$G471),AllocFactorMatrix,(M$4+1),FALSE)*$E472</f>
        <v>15.20701234493967</v>
      </c>
      <c r="N471" s="5">
        <f t="shared" ca="1" si="248"/>
        <v>276.30160257236287</v>
      </c>
      <c r="O471" s="5">
        <f ca="1">VLOOKUP(CONCATENATE($F471," ",$G471),AllocFactorMatrix,(O$4+1),FALSE)*$E472</f>
        <v>71.613808534772105</v>
      </c>
      <c r="P471" s="5">
        <f ca="1">VLOOKUP(CONCATENATE($F471," ",$G471),AllocFactorMatrix,(P$4+1),FALSE)*$E472</f>
        <v>24.366803791063351</v>
      </c>
      <c r="Q471" s="5">
        <f ca="1">VLOOKUP(CONCATENATE($F471," ",$G471),AllocFactorMatrix,(Q$4+1),FALSE)*$E472</f>
        <v>52.983476046113232</v>
      </c>
      <c r="R471" s="5">
        <f ca="1">VLOOKUP(CONCATENATE($F471," ",$G471),AllocFactorMatrix,(R$4+1),FALSE)*$E472</f>
        <v>9.3120457022695629</v>
      </c>
      <c r="S471" s="5">
        <f t="shared" ca="1" si="250"/>
        <v>158.27613407421825</v>
      </c>
      <c r="T471" s="5">
        <f ca="1">VLOOKUP(CONCATENATE($F471," ",$G471),AllocFactorMatrix,(T$4+1),FALSE)*$E472</f>
        <v>0.49339001432761631</v>
      </c>
      <c r="U471" s="5">
        <f ca="1">VLOOKUP(CONCATENATE($F471," ",$G471),AllocFactorMatrix,(U$4+1),FALSE)*$E472</f>
        <v>14.454885545675166</v>
      </c>
      <c r="V471" s="5">
        <f ca="1">VLOOKUP(CONCATENATE($F471," ",$G471),AllocFactorMatrix,(V$4+1),FALSE)*$E472</f>
        <v>77.91682265246429</v>
      </c>
      <c r="W471" s="5">
        <f ca="1">VLOOKUP(CONCATENATE($F471," ",$G471),AllocFactorMatrix,(W$4+1),FALSE)*$E472</f>
        <v>13.968097180308654</v>
      </c>
      <c r="X471" s="5">
        <f t="shared" ca="1" si="251"/>
        <v>106.83319539277574</v>
      </c>
      <c r="Y471" s="5">
        <f ca="1">VLOOKUP(CONCATENATE($F471," ",$G471),AllocFactorMatrix,(Y$4+1),FALSE)*$E472</f>
        <v>19.858762001808554</v>
      </c>
      <c r="Z471" s="5">
        <f ca="1">VLOOKUP(CONCATENATE($F471," ",$G471),AllocFactorMatrix,(Z$4+1),FALSE)*$E472</f>
        <v>0.41299182240712334</v>
      </c>
      <c r="AA471" s="5">
        <f t="shared" ca="1" si="249"/>
        <v>20.271753824215676</v>
      </c>
      <c r="AB471" s="5">
        <f ca="1">VLOOKUP(CONCATENATE($F471," ",$G471),AllocFactorMatrix,(AB$4+1),FALSE)*$E472</f>
        <v>0.24530292601965206</v>
      </c>
      <c r="AC471" s="5">
        <f ca="1">VLOOKUP(CONCATENATE($F471," ",$G471),AllocFactorMatrix,(AC$4+1),FALSE)*$E472</f>
        <v>452.01595586224568</v>
      </c>
      <c r="AD471" s="5">
        <f ca="1">VLOOKUP(CONCATENATE($F471," ",$G471),AllocFactorMatrix,(AD$4+1),FALSE)*$E472</f>
        <v>361.84780876348685</v>
      </c>
    </row>
    <row r="472" spans="4:30" collapsed="1">
      <c r="D472" s="1" t="str">
        <f>+D1944</f>
        <v>Adj 17 - Normalization of Major Storms</v>
      </c>
      <c r="E472" s="61">
        <f>74492</f>
        <v>74492</v>
      </c>
      <c r="F472" s="36" t="str">
        <f>+F1944</f>
        <v>TDOMX</v>
      </c>
      <c r="G472" s="55" t="str">
        <f>$G$15</f>
        <v>TOTAL</v>
      </c>
      <c r="H472" s="4">
        <f t="shared" ca="1" si="247"/>
        <v>74492.000000000015</v>
      </c>
      <c r="I472" s="5">
        <f ca="1">VLOOKUP(CONCATENATE($F472," ",$G472),AllocFactorMatrix,(I$4+1),FALSE)*$E472</f>
        <v>48633.021370919509</v>
      </c>
      <c r="J472" s="5">
        <f ca="1">VLOOKUP(CONCATENATE($F472," ",$G472),AllocFactorMatrix,(J$4+1),FALSE)*$E472</f>
        <v>2839.0360690165207</v>
      </c>
      <c r="K472" s="5">
        <f ca="1">VLOOKUP(CONCATENATE($F472," ",$G472),AllocFactorMatrix,(K$4+1),FALSE)*$E472</f>
        <v>7957.4105102141357</v>
      </c>
      <c r="L472" s="5">
        <f ca="1">VLOOKUP(CONCATENATE($F472," ",$G472),AllocFactorMatrix,(L$4+1),FALSE)*$E472</f>
        <v>274.48675532097008</v>
      </c>
      <c r="M472" s="5">
        <f ca="1">VLOOKUP(CONCATENATE($F472," ",$G472),AllocFactorMatrix,(M$4+1),FALSE)*$E472</f>
        <v>17.877215062005828</v>
      </c>
      <c r="N472" s="5">
        <f t="shared" ca="1" si="248"/>
        <v>8249.7744805971124</v>
      </c>
      <c r="O472" s="5">
        <f ca="1">VLOOKUP(CONCATENATE($F472," ",$G472),AllocFactorMatrix,(O$4+1),FALSE)*$E472</f>
        <v>5700.9643777029587</v>
      </c>
      <c r="P472" s="5">
        <f ca="1">VLOOKUP(CONCATENATE($F472," ",$G472),AllocFactorMatrix,(P$4+1),FALSE)*$E472</f>
        <v>841.02324505803028</v>
      </c>
      <c r="Q472" s="5">
        <f ca="1">VLOOKUP(CONCATENATE($F472," ",$G472),AllocFactorMatrix,(Q$4+1),FALSE)*$E472</f>
        <v>110.90513649144735</v>
      </c>
      <c r="R472" s="5">
        <f ca="1">VLOOKUP(CONCATENATE($F472," ",$G472),AllocFactorMatrix,(R$4+1),FALSE)*$E472</f>
        <v>11.354538981938655</v>
      </c>
      <c r="S472" s="5">
        <f t="shared" ca="1" si="250"/>
        <v>6664.2472982343752</v>
      </c>
      <c r="T472" s="5">
        <f ca="1">VLOOKUP(CONCATENATE($F472," ",$G472),AllocFactorMatrix,(T$4+1),FALSE)*$E472</f>
        <v>189.98880063021869</v>
      </c>
      <c r="U472" s="5">
        <f ca="1">VLOOKUP(CONCATENATE($F472," ",$G472),AllocFactorMatrix,(U$4+1),FALSE)*$E472</f>
        <v>2533.2772269280104</v>
      </c>
      <c r="V472" s="5">
        <f ca="1">VLOOKUP(CONCATENATE($F472," ",$G472),AllocFactorMatrix,(V$4+1),FALSE)*$E472</f>
        <v>2157.8039732849184</v>
      </c>
      <c r="W472" s="5">
        <f ca="1">VLOOKUP(CONCATENATE($F472," ",$G472),AllocFactorMatrix,(W$4+1),FALSE)*$E472</f>
        <v>308.28177018108158</v>
      </c>
      <c r="X472" s="5">
        <f t="shared" ca="1" si="251"/>
        <v>5189.3517710242286</v>
      </c>
      <c r="Y472" s="5">
        <f ca="1">VLOOKUP(CONCATENATE($F472," ",$G472),AllocFactorMatrix,(Y$4+1),FALSE)*$E472</f>
        <v>1804.0585092369745</v>
      </c>
      <c r="Z472" s="5">
        <f ca="1">VLOOKUP(CONCATENATE($F472," ",$G472),AllocFactorMatrix,(Z$4+1),FALSE)*$E472</f>
        <v>22.531648007589272</v>
      </c>
      <c r="AA472" s="5">
        <f t="shared" ca="1" si="249"/>
        <v>1826.5901572445637</v>
      </c>
      <c r="AB472" s="5">
        <f ca="1">VLOOKUP(CONCATENATE($F472," ",$G472),AllocFactorMatrix,(AB$4+1),FALSE)*$E472</f>
        <v>22.82548327965031</v>
      </c>
      <c r="AC472" s="5">
        <f ca="1">VLOOKUP(CONCATENATE($F472," ",$G472),AllocFactorMatrix,(AC$4+1),FALSE)*$E472</f>
        <v>667.42706082120742</v>
      </c>
      <c r="AD472" s="5">
        <f ca="1">VLOOKUP(CONCATENATE($F472," ",$G472),AllocFactorMatrix,(AD$4+1),FALSE)*$E472</f>
        <v>399.72630886284907</v>
      </c>
    </row>
    <row r="473" spans="4:30" hidden="1" outlineLevel="1">
      <c r="E473" s="55"/>
      <c r="F473" s="52" t="str">
        <f>F480</f>
        <v>EXP_OM_DIST</v>
      </c>
      <c r="G473" s="55" t="str">
        <f>$G$8</f>
        <v>PRODUCTION</v>
      </c>
      <c r="H473" s="4">
        <f t="shared" ref="H473:H480" si="252">SUBTOTAL(9,I473:AD473)</f>
        <v>0</v>
      </c>
      <c r="I473" s="5">
        <f>VLOOKUP(CONCATENATE($F473," ",$G473),AllocFactorMatrix,(I$4+1),FALSE)*$E480</f>
        <v>0</v>
      </c>
      <c r="J473" s="5">
        <f>VLOOKUP(CONCATENATE($F473," ",$G473),AllocFactorMatrix,(J$4+1),FALSE)*$E480</f>
        <v>0</v>
      </c>
      <c r="K473" s="5">
        <f>VLOOKUP(CONCATENATE($F473," ",$G473),AllocFactorMatrix,(K$4+1),FALSE)*$E480</f>
        <v>0</v>
      </c>
      <c r="L473" s="5">
        <f>VLOOKUP(CONCATENATE($F473," ",$G473),AllocFactorMatrix,(L$4+1),FALSE)*$E480</f>
        <v>0</v>
      </c>
      <c r="M473" s="5">
        <f>VLOOKUP(CONCATENATE($F473," ",$G473),AllocFactorMatrix,(M$4+1),FALSE)*$E480</f>
        <v>0</v>
      </c>
      <c r="N473" s="5">
        <f t="shared" ref="N473:N480" si="253">SUBTOTAL(9,K473:M473)</f>
        <v>0</v>
      </c>
      <c r="O473" s="5">
        <f>VLOOKUP(CONCATENATE($F473," ",$G473),AllocFactorMatrix,(O$4+1),FALSE)*$E480</f>
        <v>0</v>
      </c>
      <c r="P473" s="5">
        <f>VLOOKUP(CONCATENATE($F473," ",$G473),AllocFactorMatrix,(P$4+1),FALSE)*$E480</f>
        <v>0</v>
      </c>
      <c r="Q473" s="5">
        <f>VLOOKUP(CONCATENATE($F473," ",$G473),AllocFactorMatrix,(Q$4+1),FALSE)*$E480</f>
        <v>0</v>
      </c>
      <c r="R473" s="5">
        <f>VLOOKUP(CONCATENATE($F473," ",$G473),AllocFactorMatrix,(R$4+1),FALSE)*$E480</f>
        <v>0</v>
      </c>
      <c r="S473" s="5">
        <f>SUBTOTAL(9,O473:R473)</f>
        <v>0</v>
      </c>
      <c r="T473" s="5">
        <f>VLOOKUP(CONCATENATE($F473," ",$G473),AllocFactorMatrix,(T$4+1),FALSE)*$E480</f>
        <v>0</v>
      </c>
      <c r="U473" s="5">
        <f>VLOOKUP(CONCATENATE($F473," ",$G473),AllocFactorMatrix,(U$4+1),FALSE)*$E480</f>
        <v>0</v>
      </c>
      <c r="V473" s="5">
        <f>VLOOKUP(CONCATENATE($F473," ",$G473),AllocFactorMatrix,(V$4+1),FALSE)*$E480</f>
        <v>0</v>
      </c>
      <c r="W473" s="5">
        <f>VLOOKUP(CONCATENATE($F473," ",$G473),AllocFactorMatrix,(W$4+1),FALSE)*$E480</f>
        <v>0</v>
      </c>
      <c r="X473" s="5">
        <f>SUBTOTAL(9,T473:W473)</f>
        <v>0</v>
      </c>
      <c r="Y473" s="5">
        <f>VLOOKUP(CONCATENATE($F473," ",$G473),AllocFactorMatrix,(Y$4+1),FALSE)*$E480</f>
        <v>0</v>
      </c>
      <c r="Z473" s="5">
        <f>VLOOKUP(CONCATENATE($F473," ",$G473),AllocFactorMatrix,(Z$4+1),FALSE)*$E480</f>
        <v>0</v>
      </c>
      <c r="AA473" s="5">
        <f t="shared" si="249"/>
        <v>0</v>
      </c>
      <c r="AB473" s="5">
        <f>VLOOKUP(CONCATENATE($F473," ",$G473),AllocFactorMatrix,(AB$4+1),FALSE)*$E480</f>
        <v>0</v>
      </c>
      <c r="AC473" s="5">
        <f>VLOOKUP(CONCATENATE($F473," ",$G473),AllocFactorMatrix,(AC$4+1),FALSE)*$E480</f>
        <v>0</v>
      </c>
      <c r="AD473" s="5">
        <f>VLOOKUP(CONCATENATE($F473," ",$G473),AllocFactorMatrix,(AD$4+1),FALSE)*$E480</f>
        <v>0</v>
      </c>
    </row>
    <row r="474" spans="4:30" hidden="1" outlineLevel="1">
      <c r="E474" s="55"/>
      <c r="F474" s="52" t="str">
        <f>F480</f>
        <v>EXP_OM_DIST</v>
      </c>
      <c r="G474" s="55" t="str">
        <f>$G$9</f>
        <v>BULKTRAN</v>
      </c>
      <c r="H474" s="4">
        <f t="shared" si="252"/>
        <v>0</v>
      </c>
      <c r="I474" s="5">
        <f>VLOOKUP(CONCATENATE($F474," ",$G474),AllocFactorMatrix,(I$4+1),FALSE)*$E480</f>
        <v>0</v>
      </c>
      <c r="J474" s="5">
        <f>VLOOKUP(CONCATENATE($F474," ",$G474),AllocFactorMatrix,(J$4+1),FALSE)*$E480</f>
        <v>0</v>
      </c>
      <c r="K474" s="5">
        <f>VLOOKUP(CONCATENATE($F474," ",$G474),AllocFactorMatrix,(K$4+1),FALSE)*$E480</f>
        <v>0</v>
      </c>
      <c r="L474" s="5">
        <f>VLOOKUP(CONCATENATE($F474," ",$G474),AllocFactorMatrix,(L$4+1),FALSE)*$E480</f>
        <v>0</v>
      </c>
      <c r="M474" s="5">
        <f>VLOOKUP(CONCATENATE($F474," ",$G474),AllocFactorMatrix,(M$4+1),FALSE)*$E480</f>
        <v>0</v>
      </c>
      <c r="N474" s="5">
        <f t="shared" si="253"/>
        <v>0</v>
      </c>
      <c r="O474" s="5">
        <f>VLOOKUP(CONCATENATE($F474," ",$G474),AllocFactorMatrix,(O$4+1),FALSE)*$E480</f>
        <v>0</v>
      </c>
      <c r="P474" s="5">
        <f>VLOOKUP(CONCATENATE($F474," ",$G474),AllocFactorMatrix,(P$4+1),FALSE)*$E480</f>
        <v>0</v>
      </c>
      <c r="Q474" s="5">
        <f>VLOOKUP(CONCATENATE($F474," ",$G474),AllocFactorMatrix,(Q$4+1),FALSE)*$E480</f>
        <v>0</v>
      </c>
      <c r="R474" s="5">
        <f>VLOOKUP(CONCATENATE($F474," ",$G474),AllocFactorMatrix,(R$4+1),FALSE)*$E480</f>
        <v>0</v>
      </c>
      <c r="S474" s="5">
        <f t="shared" ref="S474:S480" si="254">SUBTOTAL(9,O474:R474)</f>
        <v>0</v>
      </c>
      <c r="T474" s="5">
        <f>VLOOKUP(CONCATENATE($F474," ",$G474),AllocFactorMatrix,(T$4+1),FALSE)*$E480</f>
        <v>0</v>
      </c>
      <c r="U474" s="5">
        <f>VLOOKUP(CONCATENATE($F474," ",$G474),AllocFactorMatrix,(U$4+1),FALSE)*$E480</f>
        <v>0</v>
      </c>
      <c r="V474" s="5">
        <f>VLOOKUP(CONCATENATE($F474," ",$G474),AllocFactorMatrix,(V$4+1),FALSE)*$E480</f>
        <v>0</v>
      </c>
      <c r="W474" s="5">
        <f>VLOOKUP(CONCATENATE($F474," ",$G474),AllocFactorMatrix,(W$4+1),FALSE)*$E480</f>
        <v>0</v>
      </c>
      <c r="X474" s="5">
        <f t="shared" ref="X474:X480" si="255">SUBTOTAL(9,T474:W474)</f>
        <v>0</v>
      </c>
      <c r="Y474" s="5">
        <f>VLOOKUP(CONCATENATE($F474," ",$G474),AllocFactorMatrix,(Y$4+1),FALSE)*$E480</f>
        <v>0</v>
      </c>
      <c r="Z474" s="5">
        <f>VLOOKUP(CONCATENATE($F474," ",$G474),AllocFactorMatrix,(Z$4+1),FALSE)*$E480</f>
        <v>0</v>
      </c>
      <c r="AA474" s="5">
        <f t="shared" si="249"/>
        <v>0</v>
      </c>
      <c r="AB474" s="5">
        <f>VLOOKUP(CONCATENATE($F474," ",$G474),AllocFactorMatrix,(AB$4+1),FALSE)*$E480</f>
        <v>0</v>
      </c>
      <c r="AC474" s="5">
        <f>VLOOKUP(CONCATENATE($F474," ",$G474),AllocFactorMatrix,(AC$4+1),FALSE)*$E480</f>
        <v>0</v>
      </c>
      <c r="AD474" s="5">
        <f>VLOOKUP(CONCATENATE($F474," ",$G474),AllocFactorMatrix,(AD$4+1),FALSE)*$E480</f>
        <v>0</v>
      </c>
    </row>
    <row r="475" spans="4:30" hidden="1" outlineLevel="1">
      <c r="E475" s="55"/>
      <c r="F475" s="52" t="str">
        <f>F480</f>
        <v>EXP_OM_DIST</v>
      </c>
      <c r="G475" s="55" t="str">
        <f>$G$10</f>
        <v>SUBTRAN</v>
      </c>
      <c r="H475" s="4">
        <f t="shared" si="252"/>
        <v>0</v>
      </c>
      <c r="I475" s="5">
        <f>VLOOKUP(CONCATENATE($F475," ",$G475),AllocFactorMatrix,(I$4+1),FALSE)*$E480</f>
        <v>0</v>
      </c>
      <c r="J475" s="5">
        <f>VLOOKUP(CONCATENATE($F475," ",$G475),AllocFactorMatrix,(J$4+1),FALSE)*$E480</f>
        <v>0</v>
      </c>
      <c r="K475" s="5">
        <f>VLOOKUP(CONCATENATE($F475," ",$G475),AllocFactorMatrix,(K$4+1),FALSE)*$E480</f>
        <v>0</v>
      </c>
      <c r="L475" s="5">
        <f>VLOOKUP(CONCATENATE($F475," ",$G475),AllocFactorMatrix,(L$4+1),FALSE)*$E480</f>
        <v>0</v>
      </c>
      <c r="M475" s="5">
        <f>VLOOKUP(CONCATENATE($F475," ",$G475),AllocFactorMatrix,(M$4+1),FALSE)*$E480</f>
        <v>0</v>
      </c>
      <c r="N475" s="5">
        <f t="shared" si="253"/>
        <v>0</v>
      </c>
      <c r="O475" s="5">
        <f>VLOOKUP(CONCATENATE($F475," ",$G475),AllocFactorMatrix,(O$4+1),FALSE)*$E480</f>
        <v>0</v>
      </c>
      <c r="P475" s="5">
        <f>VLOOKUP(CONCATENATE($F475," ",$G475),AllocFactorMatrix,(P$4+1),FALSE)*$E480</f>
        <v>0</v>
      </c>
      <c r="Q475" s="5">
        <f>VLOOKUP(CONCATENATE($F475," ",$G475),AllocFactorMatrix,(Q$4+1),FALSE)*$E480</f>
        <v>0</v>
      </c>
      <c r="R475" s="5">
        <f>VLOOKUP(CONCATENATE($F475," ",$G475),AllocFactorMatrix,(R$4+1),FALSE)*$E480</f>
        <v>0</v>
      </c>
      <c r="S475" s="5">
        <f t="shared" si="254"/>
        <v>0</v>
      </c>
      <c r="T475" s="5">
        <f>VLOOKUP(CONCATENATE($F475," ",$G475),AllocFactorMatrix,(T$4+1),FALSE)*$E480</f>
        <v>0</v>
      </c>
      <c r="U475" s="5">
        <f>VLOOKUP(CONCATENATE($F475," ",$G475),AllocFactorMatrix,(U$4+1),FALSE)*$E480</f>
        <v>0</v>
      </c>
      <c r="V475" s="5">
        <f>VLOOKUP(CONCATENATE($F475," ",$G475),AllocFactorMatrix,(V$4+1),FALSE)*$E480</f>
        <v>0</v>
      </c>
      <c r="W475" s="5">
        <f>VLOOKUP(CONCATENATE($F475," ",$G475),AllocFactorMatrix,(W$4+1),FALSE)*$E480</f>
        <v>0</v>
      </c>
      <c r="X475" s="5">
        <f t="shared" si="255"/>
        <v>0</v>
      </c>
      <c r="Y475" s="5">
        <f>VLOOKUP(CONCATENATE($F475," ",$G475),AllocFactorMatrix,(Y$4+1),FALSE)*$E480</f>
        <v>0</v>
      </c>
      <c r="Z475" s="5">
        <f>VLOOKUP(CONCATENATE($F475," ",$G475),AllocFactorMatrix,(Z$4+1),FALSE)*$E480</f>
        <v>0</v>
      </c>
      <c r="AA475" s="5">
        <f t="shared" si="249"/>
        <v>0</v>
      </c>
      <c r="AB475" s="5">
        <f>VLOOKUP(CONCATENATE($F475," ",$G475),AllocFactorMatrix,(AB$4+1),FALSE)*$E480</f>
        <v>0</v>
      </c>
      <c r="AC475" s="5">
        <f>VLOOKUP(CONCATENATE($F475," ",$G475),AllocFactorMatrix,(AC$4+1),FALSE)*$E480</f>
        <v>0</v>
      </c>
      <c r="AD475" s="5">
        <f>VLOOKUP(CONCATENATE($F475," ",$G475),AllocFactorMatrix,(AD$4+1),FALSE)*$E480</f>
        <v>0</v>
      </c>
    </row>
    <row r="476" spans="4:30" hidden="1" outlineLevel="1">
      <c r="E476" s="55"/>
      <c r="F476" s="52" t="str">
        <f>F480</f>
        <v>EXP_OM_DIST</v>
      </c>
      <c r="G476" s="55" t="str">
        <f>$G$11</f>
        <v>DISTPRI</v>
      </c>
      <c r="H476" s="4">
        <f t="shared" si="252"/>
        <v>73425.898748136548</v>
      </c>
      <c r="I476" s="5">
        <f>VLOOKUP(CONCATENATE($F476," ",$G476),AllocFactorMatrix,(I$4+1),FALSE)*$E480</f>
        <v>49073.659786683995</v>
      </c>
      <c r="J476" s="5">
        <f>VLOOKUP(CONCATENATE($F476," ",$G476),AllocFactorMatrix,(J$4+1),FALSE)*$E480</f>
        <v>2313.2042137426997</v>
      </c>
      <c r="K476" s="5">
        <f>VLOOKUP(CONCATENATE($F476," ",$G476),AllocFactorMatrix,(K$4+1),FALSE)*$E480</f>
        <v>8399.3864692179159</v>
      </c>
      <c r="L476" s="5">
        <f>VLOOKUP(CONCATENATE($F476," ",$G476),AllocFactorMatrix,(L$4+1),FALSE)*$E480</f>
        <v>259.58474754818803</v>
      </c>
      <c r="M476" s="5">
        <f>VLOOKUP(CONCATENATE($F476," ",$G476),AllocFactorMatrix,(M$4+1),FALSE)*$E480</f>
        <v>0</v>
      </c>
      <c r="N476" s="5">
        <f t="shared" si="253"/>
        <v>8658.9712167661037</v>
      </c>
      <c r="O476" s="5">
        <f>VLOOKUP(CONCATENATE($F476," ",$G476),AllocFactorMatrix,(O$4+1),FALSE)*$E480</f>
        <v>6298.0717646868761</v>
      </c>
      <c r="P476" s="5">
        <f>VLOOKUP(CONCATENATE($F476," ",$G476),AllocFactorMatrix,(P$4+1),FALSE)*$E480</f>
        <v>1173.0162899954812</v>
      </c>
      <c r="Q476" s="5">
        <f>VLOOKUP(CONCATENATE($F476," ",$G476),AllocFactorMatrix,(Q$4+1),FALSE)*$E480</f>
        <v>0</v>
      </c>
      <c r="R476" s="5">
        <f>VLOOKUP(CONCATENATE($F476," ",$G476),AllocFactorMatrix,(R$4+1),FALSE)*$E480</f>
        <v>0</v>
      </c>
      <c r="S476" s="5">
        <f t="shared" si="254"/>
        <v>7471.0880546823573</v>
      </c>
      <c r="T476" s="5">
        <f>VLOOKUP(CONCATENATE($F476," ",$G476),AllocFactorMatrix,(T$4+1),FALSE)*$E480</f>
        <v>224.52237720449213</v>
      </c>
      <c r="U476" s="5">
        <f>VLOOKUP(CONCATENATE($F476," ",$G476),AllocFactorMatrix,(U$4+1),FALSE)*$E480</f>
        <v>3621.0378847224215</v>
      </c>
      <c r="V476" s="5">
        <f>VLOOKUP(CONCATENATE($F476," ",$G476),AllocFactorMatrix,(V$4+1),FALSE)*$E480</f>
        <v>0</v>
      </c>
      <c r="W476" s="5">
        <f>VLOOKUP(CONCATENATE($F476," ",$G476),AllocFactorMatrix,(W$4+1),FALSE)*$E480</f>
        <v>0</v>
      </c>
      <c r="X476" s="5">
        <f t="shared" si="255"/>
        <v>3845.5602619269134</v>
      </c>
      <c r="Y476" s="5">
        <f>VLOOKUP(CONCATENATE($F476," ",$G476),AllocFactorMatrix,(Y$4+1),FALSE)*$E480</f>
        <v>1899.1580688145634</v>
      </c>
      <c r="Z476" s="5">
        <f>VLOOKUP(CONCATENATE($F476," ",$G476),AllocFactorMatrix,(Z$4+1),FALSE)*$E480</f>
        <v>31.685390866226822</v>
      </c>
      <c r="AA476" s="5">
        <f t="shared" si="249"/>
        <v>1930.8434596807901</v>
      </c>
      <c r="AB476" s="5">
        <f>VLOOKUP(CONCATENATE($F476," ",$G476),AllocFactorMatrix,(AB$4+1),FALSE)*$E480</f>
        <v>25.670475736380073</v>
      </c>
      <c r="AC476" s="5">
        <f>VLOOKUP(CONCATENATE($F476," ",$G476),AllocFactorMatrix,(AC$4+1),FALSE)*$E480</f>
        <v>87.943483484588356</v>
      </c>
      <c r="AD476" s="5">
        <f>VLOOKUP(CONCATENATE($F476," ",$G476),AllocFactorMatrix,(AD$4+1),FALSE)*$E480</f>
        <v>18.957795432709279</v>
      </c>
    </row>
    <row r="477" spans="4:30" hidden="1" outlineLevel="1">
      <c r="E477" s="55"/>
      <c r="F477" s="52" t="str">
        <f>F480</f>
        <v>EXP_OM_DIST</v>
      </c>
      <c r="G477" s="55" t="str">
        <f>$G$12</f>
        <v>DISTSEC</v>
      </c>
      <c r="H477" s="4">
        <f t="shared" si="252"/>
        <v>30303.77152269112</v>
      </c>
      <c r="I477" s="5">
        <f>VLOOKUP(CONCATENATE($F477," ",$G477),AllocFactorMatrix,(I$4+1),FALSE)*$E480</f>
        <v>22658.173956585968</v>
      </c>
      <c r="J477" s="5">
        <f>VLOOKUP(CONCATENATE($F477," ",$G477),AllocFactorMatrix,(J$4+1),FALSE)*$E480</f>
        <v>1092.3577878193541</v>
      </c>
      <c r="K477" s="5">
        <f>VLOOKUP(CONCATENATE($F477," ",$G477),AllocFactorMatrix,(K$4+1),FALSE)*$E480</f>
        <v>3296.0986722260072</v>
      </c>
      <c r="L477" s="5">
        <f>VLOOKUP(CONCATENATE($F477," ",$G477),AllocFactorMatrix,(L$4+1),FALSE)*$E480</f>
        <v>0</v>
      </c>
      <c r="M477" s="5">
        <f>VLOOKUP(CONCATENATE($F477," ",$G477),AllocFactorMatrix,(M$4+1),FALSE)*$E480</f>
        <v>0</v>
      </c>
      <c r="N477" s="5">
        <f t="shared" si="253"/>
        <v>3296.0986722260072</v>
      </c>
      <c r="O477" s="5">
        <f>VLOOKUP(CONCATENATE($F477," ",$G477),AllocFactorMatrix,(O$4+1),FALSE)*$E480</f>
        <v>2100.2869031430373</v>
      </c>
      <c r="P477" s="5">
        <f>VLOOKUP(CONCATENATE($F477," ",$G477),AllocFactorMatrix,(P$4+1),FALSE)*$E480</f>
        <v>0</v>
      </c>
      <c r="Q477" s="5">
        <f>VLOOKUP(CONCATENATE($F477," ",$G477),AllocFactorMatrix,(Q$4+1),FALSE)*$E480</f>
        <v>0</v>
      </c>
      <c r="R477" s="5">
        <f>VLOOKUP(CONCATENATE($F477," ",$G477),AllocFactorMatrix,(R$4+1),FALSE)*$E480</f>
        <v>0</v>
      </c>
      <c r="S477" s="5">
        <f t="shared" si="254"/>
        <v>2100.2869031430373</v>
      </c>
      <c r="T477" s="5">
        <f>VLOOKUP(CONCATENATE($F477," ",$G477),AllocFactorMatrix,(T$4+1),FALSE)*$E480</f>
        <v>56.787351739641856</v>
      </c>
      <c r="U477" s="5">
        <f>VLOOKUP(CONCATENATE($F477," ",$G477),AllocFactorMatrix,(U$4+1),FALSE)*$E480</f>
        <v>0</v>
      </c>
      <c r="V477" s="5">
        <f>VLOOKUP(CONCATENATE($F477," ",$G477),AllocFactorMatrix,(V$4+1),FALSE)*$E480</f>
        <v>0</v>
      </c>
      <c r="W477" s="5">
        <f>VLOOKUP(CONCATENATE($F477," ",$G477),AllocFactorMatrix,(W$4+1),FALSE)*$E480</f>
        <v>0</v>
      </c>
      <c r="X477" s="5">
        <f t="shared" si="255"/>
        <v>56.787351739641856</v>
      </c>
      <c r="Y477" s="5">
        <f>VLOOKUP(CONCATENATE($F477," ",$G477),AllocFactorMatrix,(Y$4+1),FALSE)*$E480</f>
        <v>774.6784175792958</v>
      </c>
      <c r="Z477" s="5">
        <f>VLOOKUP(CONCATENATE($F477," ",$G477),AllocFactorMatrix,(Z$4+1),FALSE)*$E480</f>
        <v>0</v>
      </c>
      <c r="AA477" s="5">
        <f t="shared" si="249"/>
        <v>774.6784175792958</v>
      </c>
      <c r="AB477" s="5">
        <f>VLOOKUP(CONCATENATE($F477," ",$G477),AllocFactorMatrix,(AB$4+1),FALSE)*$E480</f>
        <v>8.0388628596952145</v>
      </c>
      <c r="AC477" s="5">
        <f>VLOOKUP(CONCATENATE($F477," ",$G477),AllocFactorMatrix,(AC$4+1),FALSE)*$E480</f>
        <v>272.95031278995918</v>
      </c>
      <c r="AD477" s="5">
        <f>VLOOKUP(CONCATENATE($F477," ",$G477),AllocFactorMatrix,(AD$4+1),FALSE)*$E480</f>
        <v>44.399257948162813</v>
      </c>
    </row>
    <row r="478" spans="4:30" hidden="1" outlineLevel="1">
      <c r="E478" s="55"/>
      <c r="F478" s="52" t="str">
        <f>F480</f>
        <v>EXP_OM_DIST</v>
      </c>
      <c r="G478" s="55" t="str">
        <f>$G$13</f>
        <v>ENERGY</v>
      </c>
      <c r="H478" s="4">
        <f t="shared" si="252"/>
        <v>0</v>
      </c>
      <c r="I478" s="5">
        <f>VLOOKUP(CONCATENATE($F478," ",$G478),AllocFactorMatrix,(I$4+1),FALSE)*$E480</f>
        <v>0</v>
      </c>
      <c r="J478" s="5">
        <f>VLOOKUP(CONCATENATE($F478," ",$G478),AllocFactorMatrix,(J$4+1),FALSE)*$E480</f>
        <v>0</v>
      </c>
      <c r="K478" s="5">
        <f>VLOOKUP(CONCATENATE($F478," ",$G478),AllocFactorMatrix,(K$4+1),FALSE)*$E480</f>
        <v>0</v>
      </c>
      <c r="L478" s="5">
        <f>VLOOKUP(CONCATENATE($F478," ",$G478),AllocFactorMatrix,(L$4+1),FALSE)*$E480</f>
        <v>0</v>
      </c>
      <c r="M478" s="5">
        <f>VLOOKUP(CONCATENATE($F478," ",$G478),AllocFactorMatrix,(M$4+1),FALSE)*$E480</f>
        <v>0</v>
      </c>
      <c r="N478" s="5">
        <f t="shared" si="253"/>
        <v>0</v>
      </c>
      <c r="O478" s="5">
        <f>VLOOKUP(CONCATENATE($F478," ",$G478),AllocFactorMatrix,(O$4+1),FALSE)*$E480</f>
        <v>0</v>
      </c>
      <c r="P478" s="5">
        <f>VLOOKUP(CONCATENATE($F478," ",$G478),AllocFactorMatrix,(P$4+1),FALSE)*$E480</f>
        <v>0</v>
      </c>
      <c r="Q478" s="5">
        <f>VLOOKUP(CONCATENATE($F478," ",$G478),AllocFactorMatrix,(Q$4+1),FALSE)*$E480</f>
        <v>0</v>
      </c>
      <c r="R478" s="5">
        <f>VLOOKUP(CONCATENATE($F478," ",$G478),AllocFactorMatrix,(R$4+1),FALSE)*$E480</f>
        <v>0</v>
      </c>
      <c r="S478" s="5">
        <f t="shared" si="254"/>
        <v>0</v>
      </c>
      <c r="T478" s="5">
        <f>VLOOKUP(CONCATENATE($F478," ",$G478),AllocFactorMatrix,(T$4+1),FALSE)*$E480</f>
        <v>0</v>
      </c>
      <c r="U478" s="5">
        <f>VLOOKUP(CONCATENATE($F478," ",$G478),AllocFactorMatrix,(U$4+1),FALSE)*$E480</f>
        <v>0</v>
      </c>
      <c r="V478" s="5">
        <f>VLOOKUP(CONCATENATE($F478," ",$G478),AllocFactorMatrix,(V$4+1),FALSE)*$E480</f>
        <v>0</v>
      </c>
      <c r="W478" s="5">
        <f>VLOOKUP(CONCATENATE($F478," ",$G478),AllocFactorMatrix,(W$4+1),FALSE)*$E480</f>
        <v>0</v>
      </c>
      <c r="X478" s="5">
        <f t="shared" si="255"/>
        <v>0</v>
      </c>
      <c r="Y478" s="5">
        <f>VLOOKUP(CONCATENATE($F478," ",$G478),AllocFactorMatrix,(Y$4+1),FALSE)*$E480</f>
        <v>0</v>
      </c>
      <c r="Z478" s="5">
        <f>VLOOKUP(CONCATENATE($F478," ",$G478),AllocFactorMatrix,(Z$4+1),FALSE)*$E480</f>
        <v>0</v>
      </c>
      <c r="AA478" s="5">
        <f t="shared" si="249"/>
        <v>0</v>
      </c>
      <c r="AB478" s="5">
        <f>VLOOKUP(CONCATENATE($F478," ",$G478),AllocFactorMatrix,(AB$4+1),FALSE)*$E480</f>
        <v>0</v>
      </c>
      <c r="AC478" s="5">
        <f>VLOOKUP(CONCATENATE($F478," ",$G478),AllocFactorMatrix,(AC$4+1),FALSE)*$E480</f>
        <v>0</v>
      </c>
      <c r="AD478" s="5">
        <f>VLOOKUP(CONCATENATE($F478," ",$G478),AllocFactorMatrix,(AD$4+1),FALSE)*$E480</f>
        <v>0</v>
      </c>
    </row>
    <row r="479" spans="4:30" hidden="1" outlineLevel="1">
      <c r="E479" s="55"/>
      <c r="F479" s="52" t="str">
        <f>F480</f>
        <v>EXP_OM_DIST</v>
      </c>
      <c r="G479" s="55" t="str">
        <f>$G$14</f>
        <v>CUSTOMER</v>
      </c>
      <c r="H479" s="4">
        <f t="shared" si="252"/>
        <v>5594.329729172352</v>
      </c>
      <c r="I479" s="5">
        <f>VLOOKUP(CONCATENATE($F479," ",$G479),AllocFactorMatrix,(I$4+1),FALSE)*$E480</f>
        <v>2283.8039197199782</v>
      </c>
      <c r="J479" s="5">
        <f>VLOOKUP(CONCATENATE($F479," ",$G479),AllocFactorMatrix,(J$4+1),FALSE)*$E480</f>
        <v>988.91637261515643</v>
      </c>
      <c r="K479" s="5">
        <f>VLOOKUP(CONCATENATE($F479," ",$G479),AllocFactorMatrix,(K$4+1),FALSE)*$E480</f>
        <v>282.47659944582858</v>
      </c>
      <c r="L479" s="5">
        <f>VLOOKUP(CONCATENATE($F479," ",$G479),AllocFactorMatrix,(L$4+1),FALSE)*$E480</f>
        <v>158.11309232574581</v>
      </c>
      <c r="M479" s="5">
        <f>VLOOKUP(CONCATENATE($F479," ",$G479),AllocFactorMatrix,(M$4+1),FALSE)*$E480</f>
        <v>25.661400628743397</v>
      </c>
      <c r="N479" s="5">
        <f t="shared" si="253"/>
        <v>466.25109240031782</v>
      </c>
      <c r="O479" s="5">
        <f>VLOOKUP(CONCATENATE($F479," ",$G479),AllocFactorMatrix,(O$4+1),FALSE)*$E480</f>
        <v>120.8462641889307</v>
      </c>
      <c r="P479" s="5">
        <f>VLOOKUP(CONCATENATE($F479," ",$G479),AllocFactorMatrix,(P$4+1),FALSE)*$E480</f>
        <v>41.118288059556434</v>
      </c>
      <c r="Q479" s="5">
        <f>VLOOKUP(CONCATENATE($F479," ",$G479),AllocFactorMatrix,(Q$4+1),FALSE)*$E480</f>
        <v>89.408108225490807</v>
      </c>
      <c r="R479" s="5">
        <f>VLOOKUP(CONCATENATE($F479," ",$G479),AllocFactorMatrix,(R$4+1),FALSE)*$E480</f>
        <v>15.713812155786439</v>
      </c>
      <c r="S479" s="5">
        <f t="shared" si="254"/>
        <v>267.08647262976439</v>
      </c>
      <c r="T479" s="5">
        <f>VLOOKUP(CONCATENATE($F479," ",$G479),AllocFactorMatrix,(T$4+1),FALSE)*$E480</f>
        <v>0.83258161016062726</v>
      </c>
      <c r="U479" s="5">
        <f>VLOOKUP(CONCATENATE($F479," ",$G479),AllocFactorMatrix,(U$4+1),FALSE)*$E480</f>
        <v>24.392208056149514</v>
      </c>
      <c r="V479" s="5">
        <f>VLOOKUP(CONCATENATE($F479," ",$G479),AllocFactorMatrix,(V$4+1),FALSE)*$E480</f>
        <v>131.48242116532373</v>
      </c>
      <c r="W479" s="5">
        <f>VLOOKUP(CONCATENATE($F479," ",$G479),AllocFactorMatrix,(W$4+1),FALSE)*$E480</f>
        <v>23.570766540766122</v>
      </c>
      <c r="X479" s="5">
        <f t="shared" si="255"/>
        <v>180.27797737239999</v>
      </c>
      <c r="Y479" s="5">
        <f>VLOOKUP(CONCATENATE($F479," ",$G479),AllocFactorMatrix,(Y$4+1),FALSE)*$E480</f>
        <v>33.511095812903221</v>
      </c>
      <c r="Z479" s="5">
        <f>VLOOKUP(CONCATENATE($F479," ",$G479),AllocFactorMatrix,(Z$4+1),FALSE)*$E480</f>
        <v>0.69691194896087783</v>
      </c>
      <c r="AA479" s="5">
        <f t="shared" si="249"/>
        <v>34.208007761864096</v>
      </c>
      <c r="AB479" s="5">
        <f>VLOOKUP(CONCATENATE($F479," ",$G479),AllocFactorMatrix,(AB$4+1),FALSE)*$E480</f>
        <v>0.41394170776010292</v>
      </c>
      <c r="AC479" s="5">
        <f>VLOOKUP(CONCATENATE($F479," ",$G479),AllocFactorMatrix,(AC$4+1),FALSE)*$E480</f>
        <v>762.7640637659714</v>
      </c>
      <c r="AD479" s="5">
        <f>VLOOKUP(CONCATENATE($F479," ",$G479),AllocFactorMatrix,(AD$4+1),FALSE)*$E480</f>
        <v>610.60788119913889</v>
      </c>
    </row>
    <row r="480" spans="4:30" collapsed="1">
      <c r="D480" s="1" t="str">
        <f>+D1952</f>
        <v>Adj 18 - Amortization of Storm Cost Deferral</v>
      </c>
      <c r="E480" s="61">
        <v>109324</v>
      </c>
      <c r="F480" s="10" t="str">
        <f>+F1952</f>
        <v>EXP_OM_DIST</v>
      </c>
      <c r="G480" s="55" t="str">
        <f>$G$15</f>
        <v>TOTAL</v>
      </c>
      <c r="H480" s="4">
        <f t="shared" si="252"/>
        <v>109323.99999999997</v>
      </c>
      <c r="I480" s="5">
        <f>VLOOKUP(CONCATENATE($F480," ",$G480),AllocFactorMatrix,(I$4+1),FALSE)*$E480</f>
        <v>74015.637662989946</v>
      </c>
      <c r="J480" s="5">
        <f>VLOOKUP(CONCATENATE($F480," ",$G480),AllocFactorMatrix,(J$4+1),FALSE)*$E480</f>
        <v>4394.4783741772098</v>
      </c>
      <c r="K480" s="5">
        <f>VLOOKUP(CONCATENATE($F480," ",$G480),AllocFactorMatrix,(K$4+1),FALSE)*$E480</f>
        <v>11977.961740889752</v>
      </c>
      <c r="L480" s="5">
        <f>VLOOKUP(CONCATENATE($F480," ",$G480),AllocFactorMatrix,(L$4+1),FALSE)*$E480</f>
        <v>417.69783987393384</v>
      </c>
      <c r="M480" s="5">
        <f>VLOOKUP(CONCATENATE($F480," ",$G480),AllocFactorMatrix,(M$4+1),FALSE)*$E480</f>
        <v>25.661400628743397</v>
      </c>
      <c r="N480" s="5">
        <f t="shared" si="253"/>
        <v>12421.32098139243</v>
      </c>
      <c r="O480" s="5">
        <f>VLOOKUP(CONCATENATE($F480," ",$G480),AllocFactorMatrix,(O$4+1),FALSE)*$E480</f>
        <v>8519.2049320188453</v>
      </c>
      <c r="P480" s="5">
        <f>VLOOKUP(CONCATENATE($F480," ",$G480),AllocFactorMatrix,(P$4+1),FALSE)*$E480</f>
        <v>1214.1345780550378</v>
      </c>
      <c r="Q480" s="5">
        <f>VLOOKUP(CONCATENATE($F480," ",$G480),AllocFactorMatrix,(Q$4+1),FALSE)*$E480</f>
        <v>89.408108225490807</v>
      </c>
      <c r="R480" s="5">
        <f>VLOOKUP(CONCATENATE($F480," ",$G480),AllocFactorMatrix,(R$4+1),FALSE)*$E480</f>
        <v>15.713812155786439</v>
      </c>
      <c r="S480" s="5">
        <f t="shared" si="254"/>
        <v>9838.4614304551615</v>
      </c>
      <c r="T480" s="5">
        <f>VLOOKUP(CONCATENATE($F480," ",$G480),AllocFactorMatrix,(T$4+1),FALSE)*$E480</f>
        <v>282.14231055429462</v>
      </c>
      <c r="U480" s="5">
        <f>VLOOKUP(CONCATENATE($F480," ",$G480),AllocFactorMatrix,(U$4+1),FALSE)*$E480</f>
        <v>3645.4300927785707</v>
      </c>
      <c r="V480" s="5">
        <f>VLOOKUP(CONCATENATE($F480," ",$G480),AllocFactorMatrix,(V$4+1),FALSE)*$E480</f>
        <v>131.48242116532373</v>
      </c>
      <c r="W480" s="5">
        <f>VLOOKUP(CONCATENATE($F480," ",$G480),AllocFactorMatrix,(W$4+1),FALSE)*$E480</f>
        <v>23.570766540766122</v>
      </c>
      <c r="X480" s="5">
        <f t="shared" si="255"/>
        <v>4082.625591038955</v>
      </c>
      <c r="Y480" s="5">
        <f>VLOOKUP(CONCATENATE($F480," ",$G480),AllocFactorMatrix,(Y$4+1),FALSE)*$E480</f>
        <v>2707.3475822067626</v>
      </c>
      <c r="Z480" s="5">
        <f>VLOOKUP(CONCATENATE($F480," ",$G480),AllocFactorMatrix,(Z$4+1),FALSE)*$E480</f>
        <v>32.3823028151877</v>
      </c>
      <c r="AA480" s="5">
        <f t="shared" si="249"/>
        <v>2739.7298850219504</v>
      </c>
      <c r="AB480" s="5">
        <f>VLOOKUP(CONCATENATE($F480," ",$G480),AllocFactorMatrix,(AB$4+1),FALSE)*$E480</f>
        <v>34.123280303835394</v>
      </c>
      <c r="AC480" s="5">
        <f>VLOOKUP(CONCATENATE($F480," ",$G480),AllocFactorMatrix,(AC$4+1),FALSE)*$E480</f>
        <v>1123.6578600405189</v>
      </c>
      <c r="AD480" s="5">
        <f>VLOOKUP(CONCATENATE($F480," ",$G480),AllocFactorMatrix,(AD$4+1),FALSE)*$E480</f>
        <v>673.964934580011</v>
      </c>
    </row>
    <row r="481" spans="4:30" hidden="1" outlineLevel="1">
      <c r="E481" s="55"/>
      <c r="F481" s="52" t="str">
        <f>F488</f>
        <v>RSALE</v>
      </c>
      <c r="G481" s="55" t="str">
        <f>$G$8</f>
        <v>PRODUCTION</v>
      </c>
      <c r="H481" s="4">
        <f t="shared" ref="H481:H488" ca="1" si="256">SUBTOTAL(9,I481:AD481)</f>
        <v>21122.675353104387</v>
      </c>
      <c r="I481" s="5">
        <f ca="1">VLOOKUP(CONCATENATE($F481," ",$G481),AllocFactorMatrix,(I$4+1),FALSE)*$E488</f>
        <v>9883.2208313153715</v>
      </c>
      <c r="J481" s="5">
        <f ca="1">VLOOKUP(CONCATENATE($F481," ",$G481),AllocFactorMatrix,(J$4+1),FALSE)*$E488</f>
        <v>639.2053401100942</v>
      </c>
      <c r="K481" s="5">
        <f ca="1">VLOOKUP(CONCATENATE($F481," ",$G481),AllocFactorMatrix,(K$4+1),FALSE)*$E488</f>
        <v>2101.3736513009471</v>
      </c>
      <c r="L481" s="5">
        <f ca="1">VLOOKUP(CONCATENATE($F481," ",$G481),AllocFactorMatrix,(L$4+1),FALSE)*$E488</f>
        <v>56.034694569038493</v>
      </c>
      <c r="M481" s="5">
        <f ca="1">VLOOKUP(CONCATENATE($F481," ",$G481),AllocFactorMatrix,(M$4+1),FALSE)*$E488</f>
        <v>6.2378529488715841</v>
      </c>
      <c r="N481" s="5">
        <f t="shared" ref="N481:N488" ca="1" si="257">SUBTOTAL(9,K481:M481)</f>
        <v>2163.6461988188571</v>
      </c>
      <c r="O481" s="5">
        <f ca="1">VLOOKUP(CONCATENATE($F481," ",$G481),AllocFactorMatrix,(O$4+1),FALSE)*$E488</f>
        <v>1612.1176270718261</v>
      </c>
      <c r="P481" s="5">
        <f ca="1">VLOOKUP(CONCATENATE($F481," ",$G481),AllocFactorMatrix,(P$4+1),FALSE)*$E488</f>
        <v>305.06733409531518</v>
      </c>
      <c r="Q481" s="5">
        <f ca="1">VLOOKUP(CONCATENATE($F481," ",$G481),AllocFactorMatrix,(Q$4+1),FALSE)*$E488</f>
        <v>125.90960133067298</v>
      </c>
      <c r="R481" s="5">
        <f ca="1">VLOOKUP(CONCATENATE($F481," ",$G481),AllocFactorMatrix,(R$4+1),FALSE)*$E488</f>
        <v>4.082867687889757</v>
      </c>
      <c r="S481" s="5">
        <f ca="1">SUBTOTAL(9,O481:R481)</f>
        <v>2047.177430185704</v>
      </c>
      <c r="T481" s="5">
        <f ca="1">VLOOKUP(CONCATENATE($F481," ",$G481),AllocFactorMatrix,(T$4+1),FALSE)*$E488</f>
        <v>46.339155353846934</v>
      </c>
      <c r="U481" s="5">
        <f ca="1">VLOOKUP(CONCATENATE($F481," ",$G481),AllocFactorMatrix,(U$4+1),FALSE)*$E488</f>
        <v>797.19551619916092</v>
      </c>
      <c r="V481" s="5">
        <f ca="1">VLOOKUP(CONCATENATE($F481," ",$G481),AllocFactorMatrix,(V$4+1),FALSE)*$E488</f>
        <v>4406.8241413869209</v>
      </c>
      <c r="W481" s="5">
        <f ca="1">VLOOKUP(CONCATENATE($F481," ",$G481),AllocFactorMatrix,(W$4+1),FALSE)*$E488</f>
        <v>667.28901423880984</v>
      </c>
      <c r="X481" s="5">
        <f ca="1">SUBTOTAL(9,T481:W481)</f>
        <v>5917.6478271787382</v>
      </c>
      <c r="Y481" s="5">
        <f ca="1">VLOOKUP(CONCATENATE($F481," ",$G481),AllocFactorMatrix,(Y$4+1),FALSE)*$E488</f>
        <v>457.29464908219592</v>
      </c>
      <c r="Z481" s="5">
        <f ca="1">VLOOKUP(CONCATENATE($F481," ",$G481),AllocFactorMatrix,(Z$4+1),FALSE)*$E488</f>
        <v>7.8849155218002647</v>
      </c>
      <c r="AA481" s="5">
        <f t="shared" ca="1" si="249"/>
        <v>465.1795646039962</v>
      </c>
      <c r="AB481" s="5">
        <f ca="1">VLOOKUP(CONCATENATE($F481," ",$G481),AllocFactorMatrix,(AB$4+1),FALSE)*$E488</f>
        <v>6.5981608916218057</v>
      </c>
      <c r="AC481" s="5">
        <f ca="1">VLOOKUP(CONCATENATE($F481," ",$G481),AllocFactorMatrix,(AC$4+1),FALSE)*$E488</f>
        <v>0</v>
      </c>
      <c r="AD481" s="5">
        <f ca="1">VLOOKUP(CONCATENATE($F481," ",$G481),AllocFactorMatrix,(AD$4+1),FALSE)*$E488</f>
        <v>0</v>
      </c>
    </row>
    <row r="482" spans="4:30" hidden="1" outlineLevel="1">
      <c r="E482" s="55"/>
      <c r="F482" s="52" t="str">
        <f>F488</f>
        <v>RSALE</v>
      </c>
      <c r="G482" s="55" t="str">
        <f>$G$9</f>
        <v>BULKTRAN</v>
      </c>
      <c r="H482" s="4">
        <f t="shared" ca="1" si="256"/>
        <v>-1522.2335919172037</v>
      </c>
      <c r="I482" s="5">
        <f ca="1">VLOOKUP(CONCATENATE($F482," ",$G482),AllocFactorMatrix,(I$4+1),FALSE)*$E488</f>
        <v>-1410.0954954423455</v>
      </c>
      <c r="J482" s="5">
        <f ca="1">VLOOKUP(CONCATENATE($F482," ",$G482),AllocFactorMatrix,(J$4+1),FALSE)*$E488</f>
        <v>8.7152961562737907</v>
      </c>
      <c r="K482" s="5">
        <f ca="1">VLOOKUP(CONCATENATE($F482," ",$G482),AllocFactorMatrix,(K$4+1),FALSE)*$E488</f>
        <v>-6.9600499851043702</v>
      </c>
      <c r="L482" s="5">
        <f ca="1">VLOOKUP(CONCATENATE($F482," ",$G482),AllocFactorMatrix,(L$4+1),FALSE)*$E488</f>
        <v>0.33758659717484585</v>
      </c>
      <c r="M482" s="5">
        <f ca="1">VLOOKUP(CONCATENATE($F482," ",$G482),AllocFactorMatrix,(M$4+1),FALSE)*$E488</f>
        <v>1.5180959210860179</v>
      </c>
      <c r="N482" s="5">
        <f t="shared" ca="1" si="257"/>
        <v>-5.1043674668435068</v>
      </c>
      <c r="O482" s="5">
        <f ca="1">VLOOKUP(CONCATENATE($F482," ",$G482),AllocFactorMatrix,(O$4+1),FALSE)*$E488</f>
        <v>-5.599853846516937</v>
      </c>
      <c r="P482" s="5">
        <f ca="1">VLOOKUP(CONCATENATE($F482," ",$G482),AllocFactorMatrix,(P$4+1),FALSE)*$E488</f>
        <v>4.3692357023802133</v>
      </c>
      <c r="Q482" s="5">
        <f ca="1">VLOOKUP(CONCATENATE($F482," ",$G482),AllocFactorMatrix,(Q$4+1),FALSE)*$E488</f>
        <v>3.3666352778576192</v>
      </c>
      <c r="R482" s="5">
        <f ca="1">VLOOKUP(CONCATENATE($F482," ",$G482),AllocFactorMatrix,(R$4+1),FALSE)*$E488</f>
        <v>0.63837545683603325</v>
      </c>
      <c r="S482" s="5">
        <f t="shared" ref="S482:S488" ca="1" si="258">SUBTOTAL(9,O482:R482)</f>
        <v>2.7743925905569289</v>
      </c>
      <c r="T482" s="5">
        <f ca="1">VLOOKUP(CONCATENATE($F482," ",$G482),AllocFactorMatrix,(T$4+1),FALSE)*$E488</f>
        <v>-3.4618733221144149</v>
      </c>
      <c r="U482" s="5">
        <f ca="1">VLOOKUP(CONCATENATE($F482," ",$G482),AllocFactorMatrix,(U$4+1),FALSE)*$E488</f>
        <v>-23.53017371722337</v>
      </c>
      <c r="V482" s="5">
        <f ca="1">VLOOKUP(CONCATENATE($F482," ",$G482),AllocFactorMatrix,(V$4+1),FALSE)*$E488</f>
        <v>-79.776090442900269</v>
      </c>
      <c r="W482" s="5">
        <f ca="1">VLOOKUP(CONCATENATE($F482," ",$G482),AllocFactorMatrix,(W$4+1),FALSE)*$E488</f>
        <v>1.7697120900216363</v>
      </c>
      <c r="X482" s="5">
        <f t="shared" ref="X482:X488" ca="1" si="259">SUBTOTAL(9,T482:W482)</f>
        <v>-104.9984253922164</v>
      </c>
      <c r="Y482" s="5">
        <f ca="1">VLOOKUP(CONCATENATE($F482," ",$G482),AllocFactorMatrix,(Y$4+1),FALSE)*$E488</f>
        <v>-13.289948996843112</v>
      </c>
      <c r="Z482" s="5">
        <f ca="1">VLOOKUP(CONCATENATE($F482," ",$G482),AllocFactorMatrix,(Z$4+1),FALSE)*$E488</f>
        <v>-0.6404467056481733</v>
      </c>
      <c r="AA482" s="5">
        <f t="shared" ca="1" si="249"/>
        <v>-13.930395702491285</v>
      </c>
      <c r="AB482" s="5">
        <f ca="1">VLOOKUP(CONCATENATE($F482," ",$G482),AllocFactorMatrix,(AB$4+1),FALSE)*$E488</f>
        <v>0.40540333986249805</v>
      </c>
      <c r="AC482" s="5">
        <f ca="1">VLOOKUP(CONCATENATE($F482," ",$G482),AllocFactorMatrix,(AC$4+1),FALSE)*$E488</f>
        <v>0</v>
      </c>
      <c r="AD482" s="5">
        <f ca="1">VLOOKUP(CONCATENATE($F482," ",$G482),AllocFactorMatrix,(AD$4+1),FALSE)*$E488</f>
        <v>0</v>
      </c>
    </row>
    <row r="483" spans="4:30" hidden="1" outlineLevel="1">
      <c r="E483" s="55"/>
      <c r="F483" s="52" t="str">
        <f>F488</f>
        <v>RSALE</v>
      </c>
      <c r="G483" s="55" t="str">
        <f>$G$10</f>
        <v>SUBTRAN</v>
      </c>
      <c r="H483" s="4">
        <f t="shared" ca="1" si="256"/>
        <v>-327.79357892638018</v>
      </c>
      <c r="I483" s="5">
        <f ca="1">VLOOKUP(CONCATENATE($F483," ",$G483),AllocFactorMatrix,(I$4+1),FALSE)*$E488</f>
        <v>-296.4384515329188</v>
      </c>
      <c r="J483" s="5">
        <f ca="1">VLOOKUP(CONCATENATE($F483," ",$G483),AllocFactorMatrix,(J$4+1),FALSE)*$E488</f>
        <v>1.5508360372101144</v>
      </c>
      <c r="K483" s="5">
        <f ca="1">VLOOKUP(CONCATENATE($F483," ",$G483),AllocFactorMatrix,(K$4+1),FALSE)*$E488</f>
        <v>-2.1433362014448223</v>
      </c>
      <c r="L483" s="5">
        <f ca="1">VLOOKUP(CONCATENATE($F483," ",$G483),AllocFactorMatrix,(L$4+1),FALSE)*$E488</f>
        <v>3.6685186944952583E-2</v>
      </c>
      <c r="M483" s="5">
        <f ca="1">VLOOKUP(CONCATENATE($F483," ",$G483),AllocFactorMatrix,(M$4+1),FALSE)*$E488</f>
        <v>0.51892436607295878</v>
      </c>
      <c r="N483" s="5">
        <f t="shared" ca="1" si="257"/>
        <v>-1.5877266484269108</v>
      </c>
      <c r="O483" s="5">
        <f ca="1">VLOOKUP(CONCATENATE($F483," ",$G483),AllocFactorMatrix,(O$4+1),FALSE)*$E488</f>
        <v>-1.6656183200795505</v>
      </c>
      <c r="P483" s="5">
        <f ca="1">VLOOKUP(CONCATENATE($F483," ",$G483),AllocFactorMatrix,(P$4+1),FALSE)*$E488</f>
        <v>0.76078077353888085</v>
      </c>
      <c r="Q483" s="5">
        <f ca="1">VLOOKUP(CONCATENATE($F483," ",$G483),AllocFactorMatrix,(Q$4+1),FALSE)*$E488</f>
        <v>0.80411202388153358</v>
      </c>
      <c r="R483" s="5">
        <f ca="1">VLOOKUP(CONCATENATE($F483," ",$G483),AllocFactorMatrix,(R$4+1),FALSE)*$E488</f>
        <v>0</v>
      </c>
      <c r="S483" s="5">
        <f t="shared" ca="1" si="258"/>
        <v>-0.10072552265913604</v>
      </c>
      <c r="T483" s="5">
        <f ca="1">VLOOKUP(CONCATENATE($F483," ",$G483),AllocFactorMatrix,(T$4+1),FALSE)*$E488</f>
        <v>-0.71053790144608131</v>
      </c>
      <c r="U483" s="5">
        <f ca="1">VLOOKUP(CONCATENATE($F483," ",$G483),AllocFactorMatrix,(U$4+1),FALSE)*$E488</f>
        <v>-5.0198312441506356</v>
      </c>
      <c r="V483" s="5">
        <f ca="1">VLOOKUP(CONCATENATE($F483," ",$G483),AllocFactorMatrix,(V$4+1),FALSE)*$E488</f>
        <v>-23.167730471135371</v>
      </c>
      <c r="W483" s="5">
        <f ca="1">VLOOKUP(CONCATENATE($F483," ",$G483),AllocFactorMatrix,(W$4+1),FALSE)*$E488</f>
        <v>0</v>
      </c>
      <c r="X483" s="5">
        <f t="shared" ca="1" si="259"/>
        <v>-28.89809961673209</v>
      </c>
      <c r="Y483" s="5">
        <f ca="1">VLOOKUP(CONCATENATE($F483," ",$G483),AllocFactorMatrix,(Y$4+1),FALSE)*$E488</f>
        <v>-2.7654372062971264</v>
      </c>
      <c r="Z483" s="5">
        <f ca="1">VLOOKUP(CONCATENATE($F483," ",$G483),AllocFactorMatrix,(Z$4+1),FALSE)*$E488</f>
        <v>-0.12759940363230166</v>
      </c>
      <c r="AA483" s="5">
        <f t="shared" ca="1" si="249"/>
        <v>-2.8930366099294282</v>
      </c>
      <c r="AB483" s="5">
        <f ca="1">VLOOKUP(CONCATENATE($F483," ",$G483),AllocFactorMatrix,(AB$4+1),FALSE)*$E488</f>
        <v>7.9639989243975293E-2</v>
      </c>
      <c r="AC483" s="5">
        <f ca="1">VLOOKUP(CONCATENATE($F483," ",$G483),AllocFactorMatrix,(AC$4+1),FALSE)*$E488</f>
        <v>0.40015124676043107</v>
      </c>
      <c r="AD483" s="5">
        <f ca="1">VLOOKUP(CONCATENATE($F483," ",$G483),AllocFactorMatrix,(AD$4+1),FALSE)*$E488</f>
        <v>9.38337310716095E-2</v>
      </c>
    </row>
    <row r="484" spans="4:30" hidden="1" outlineLevel="1">
      <c r="E484" s="55"/>
      <c r="F484" s="52" t="str">
        <f>F488</f>
        <v>RSALE</v>
      </c>
      <c r="G484" s="55" t="str">
        <f>$G$11</f>
        <v>DISTPRI</v>
      </c>
      <c r="H484" s="4">
        <f t="shared" ca="1" si="256"/>
        <v>5460.6665579278442</v>
      </c>
      <c r="I484" s="5">
        <f ca="1">VLOOKUP(CONCATENATE($F484," ",$G484),AllocFactorMatrix,(I$4+1),FALSE)*$E488</f>
        <v>2987.668119530088</v>
      </c>
      <c r="J484" s="5">
        <f ca="1">VLOOKUP(CONCATENATE($F484," ",$G484),AllocFactorMatrix,(J$4+1),FALSE)*$E488</f>
        <v>248.86060935165051</v>
      </c>
      <c r="K484" s="5">
        <f ca="1">VLOOKUP(CONCATENATE($F484," ",$G484),AllocFactorMatrix,(K$4+1),FALSE)*$E488</f>
        <v>859.41328725326741</v>
      </c>
      <c r="L484" s="5">
        <f ca="1">VLOOKUP(CONCATENATE($F484," ",$G484),AllocFactorMatrix,(L$4+1),FALSE)*$E488</f>
        <v>26.717641002105179</v>
      </c>
      <c r="M484" s="5">
        <f ca="1">VLOOKUP(CONCATENATE($F484," ",$G484),AllocFactorMatrix,(M$4+1),FALSE)*$E488</f>
        <v>0</v>
      </c>
      <c r="N484" s="5">
        <f t="shared" ca="1" si="257"/>
        <v>886.13092825537262</v>
      </c>
      <c r="O484" s="5">
        <f ca="1">VLOOKUP(CONCATENATE($F484," ",$G484),AllocFactorMatrix,(O$4+1),FALSE)*$E488</f>
        <v>650.07772852710104</v>
      </c>
      <c r="P484" s="5">
        <f ca="1">VLOOKUP(CONCATENATE($F484," ",$G484),AllocFactorMatrix,(P$4+1),FALSE)*$E488</f>
        <v>128.32659010370165</v>
      </c>
      <c r="Q484" s="5">
        <f ca="1">VLOOKUP(CONCATENATE($F484," ",$G484),AllocFactorMatrix,(Q$4+1),FALSE)*$E488</f>
        <v>0</v>
      </c>
      <c r="R484" s="5">
        <f ca="1">VLOOKUP(CONCATENATE($F484," ",$G484),AllocFactorMatrix,(R$4+1),FALSE)*$E488</f>
        <v>0</v>
      </c>
      <c r="S484" s="5">
        <f t="shared" ca="1" si="258"/>
        <v>778.40431863080266</v>
      </c>
      <c r="T484" s="5">
        <f ca="1">VLOOKUP(CONCATENATE($F484," ",$G484),AllocFactorMatrix,(T$4+1),FALSE)*$E488</f>
        <v>18.479593694164191</v>
      </c>
      <c r="U484" s="5">
        <f ca="1">VLOOKUP(CONCATENATE($F484," ",$G484),AllocFactorMatrix,(U$4+1),FALSE)*$E488</f>
        <v>340.43356534467165</v>
      </c>
      <c r="V484" s="5">
        <f ca="1">VLOOKUP(CONCATENATE($F484," ",$G484),AllocFactorMatrix,(V$4+1),FALSE)*$E488</f>
        <v>0</v>
      </c>
      <c r="W484" s="5">
        <f ca="1">VLOOKUP(CONCATENATE($F484," ",$G484),AllocFactorMatrix,(W$4+1),FALSE)*$E488</f>
        <v>0</v>
      </c>
      <c r="X484" s="5">
        <f t="shared" ca="1" si="259"/>
        <v>358.91315903883583</v>
      </c>
      <c r="Y484" s="5">
        <f ca="1">VLOOKUP(CONCATENATE($F484," ",$G484),AllocFactorMatrix,(Y$4+1),FALSE)*$E488</f>
        <v>180.15216750467744</v>
      </c>
      <c r="Z484" s="5">
        <f ca="1">VLOOKUP(CONCATENATE($F484," ",$G484),AllocFactorMatrix,(Z$4+1),FALSE)*$E488</f>
        <v>2.4469919250859364</v>
      </c>
      <c r="AA484" s="5">
        <f t="shared" ca="1" si="249"/>
        <v>182.59915942976338</v>
      </c>
      <c r="AB484" s="5">
        <f ca="1">VLOOKUP(CONCATENATE($F484," ",$G484),AllocFactorMatrix,(AB$4+1),FALSE)*$E488</f>
        <v>3.2503080518234149</v>
      </c>
      <c r="AC484" s="5">
        <f ca="1">VLOOKUP(CONCATENATE($F484," ",$G484),AllocFactorMatrix,(AC$4+1),FALSE)*$E488</f>
        <v>12.207476391804889</v>
      </c>
      <c r="AD484" s="5">
        <f ca="1">VLOOKUP(CONCATENATE($F484," ",$G484),AllocFactorMatrix,(AD$4+1),FALSE)*$E488</f>
        <v>2.6324792477031171</v>
      </c>
    </row>
    <row r="485" spans="4:30" hidden="1" outlineLevel="1">
      <c r="E485" s="55"/>
      <c r="F485" s="52" t="str">
        <f>F488</f>
        <v>RSALE</v>
      </c>
      <c r="G485" s="55" t="str">
        <f>$G$12</f>
        <v>DISTSEC</v>
      </c>
      <c r="H485" s="4">
        <f t="shared" ca="1" si="256"/>
        <v>2282.4850944874615</v>
      </c>
      <c r="I485" s="5">
        <f ca="1">VLOOKUP(CONCATENATE($F485," ",$G485),AllocFactorMatrix,(I$4+1),FALSE)*$E488</f>
        <v>1402.2676760215736</v>
      </c>
      <c r="J485" s="5">
        <f ca="1">VLOOKUP(CONCATENATE($F485," ",$G485),AllocFactorMatrix,(J$4+1),FALSE)*$E488</f>
        <v>130.78960333214098</v>
      </c>
      <c r="K485" s="5">
        <f ca="1">VLOOKUP(CONCATENATE($F485," ",$G485),AllocFactorMatrix,(K$4+1),FALSE)*$E488</f>
        <v>373.07052678842683</v>
      </c>
      <c r="L485" s="5">
        <f ca="1">VLOOKUP(CONCATENATE($F485," ",$G485),AllocFactorMatrix,(L$4+1),FALSE)*$E488</f>
        <v>0</v>
      </c>
      <c r="M485" s="5">
        <f ca="1">VLOOKUP(CONCATENATE($F485," ",$G485),AllocFactorMatrix,(M$4+1),FALSE)*$E488</f>
        <v>0</v>
      </c>
      <c r="N485" s="5">
        <f t="shared" ca="1" si="257"/>
        <v>373.07052678842683</v>
      </c>
      <c r="O485" s="5">
        <f ca="1">VLOOKUP(CONCATENATE($F485," ",$G485),AllocFactorMatrix,(O$4+1),FALSE)*$E488</f>
        <v>239.67786143804148</v>
      </c>
      <c r="P485" s="5">
        <f ca="1">VLOOKUP(CONCATENATE($F485," ",$G485),AllocFactorMatrix,(P$4+1),FALSE)*$E488</f>
        <v>0</v>
      </c>
      <c r="Q485" s="5">
        <f ca="1">VLOOKUP(CONCATENATE($F485," ",$G485),AllocFactorMatrix,(Q$4+1),FALSE)*$E488</f>
        <v>0</v>
      </c>
      <c r="R485" s="5">
        <f ca="1">VLOOKUP(CONCATENATE($F485," ",$G485),AllocFactorMatrix,(R$4+1),FALSE)*$E488</f>
        <v>0</v>
      </c>
      <c r="S485" s="5">
        <f t="shared" ca="1" si="258"/>
        <v>239.67786143804148</v>
      </c>
      <c r="T485" s="5">
        <f ca="1">VLOOKUP(CONCATENATE($F485," ",$G485),AllocFactorMatrix,(T$4+1),FALSE)*$E488</f>
        <v>5.0245194574307162</v>
      </c>
      <c r="U485" s="5">
        <f ca="1">VLOOKUP(CONCATENATE($F485," ",$G485),AllocFactorMatrix,(U$4+1),FALSE)*$E488</f>
        <v>0</v>
      </c>
      <c r="V485" s="5">
        <f ca="1">VLOOKUP(CONCATENATE($F485," ",$G485),AllocFactorMatrix,(V$4+1),FALSE)*$E488</f>
        <v>0</v>
      </c>
      <c r="W485" s="5">
        <f ca="1">VLOOKUP(CONCATENATE($F485," ",$G485),AllocFactorMatrix,(W$4+1),FALSE)*$E488</f>
        <v>0</v>
      </c>
      <c r="X485" s="5">
        <f t="shared" ca="1" si="259"/>
        <v>5.0245194574307162</v>
      </c>
      <c r="Y485" s="5">
        <f ca="1">VLOOKUP(CONCATENATE($F485," ",$G485),AllocFactorMatrix,(Y$4+1),FALSE)*$E488</f>
        <v>80.502034845256929</v>
      </c>
      <c r="Z485" s="5">
        <f ca="1">VLOOKUP(CONCATENATE($F485," ",$G485),AllocFactorMatrix,(Z$4+1),FALSE)*$E488</f>
        <v>0</v>
      </c>
      <c r="AA485" s="5">
        <f t="shared" ca="1" si="249"/>
        <v>80.502034845256929</v>
      </c>
      <c r="AB485" s="5">
        <f ca="1">VLOOKUP(CONCATENATE($F485," ",$G485),AllocFactorMatrix,(AB$4+1),FALSE)*$E488</f>
        <v>1.1496656083758667</v>
      </c>
      <c r="AC485" s="5">
        <f ca="1">VLOOKUP(CONCATENATE($F485," ",$G485),AllocFactorMatrix,(AC$4+1),FALSE)*$E488</f>
        <v>42.972112667776734</v>
      </c>
      <c r="AD485" s="5">
        <f ca="1">VLOOKUP(CONCATENATE($F485," ",$G485),AllocFactorMatrix,(AD$4+1),FALSE)*$E488</f>
        <v>7.0310943284379572</v>
      </c>
    </row>
    <row r="486" spans="4:30" hidden="1" outlineLevel="1">
      <c r="E486" s="55"/>
      <c r="F486" s="52" t="str">
        <f>F488</f>
        <v>RSALE</v>
      </c>
      <c r="G486" s="55" t="str">
        <f>$G$13</f>
        <v>ENERGY</v>
      </c>
      <c r="H486" s="4">
        <f t="shared" ca="1" si="256"/>
        <v>17964.881818054095</v>
      </c>
      <c r="I486" s="5">
        <f ca="1">VLOOKUP(CONCATENATE($F486," ",$G486),AllocFactorMatrix,(I$4+1),FALSE)*$E488</f>
        <v>6809.3700822477331</v>
      </c>
      <c r="J486" s="5">
        <f ca="1">VLOOKUP(CONCATENATE($F486," ",$G486),AllocFactorMatrix,(J$4+1),FALSE)*$E488</f>
        <v>434.86747767133505</v>
      </c>
      <c r="K486" s="5">
        <f ca="1">VLOOKUP(CONCATENATE($F486," ",$G486),AllocFactorMatrix,(K$4+1),FALSE)*$E488</f>
        <v>1464.4647854421951</v>
      </c>
      <c r="L486" s="5">
        <f ca="1">VLOOKUP(CONCATENATE($F486," ",$G486),AllocFactorMatrix,(L$4+1),FALSE)*$E488</f>
        <v>42.059661701010675</v>
      </c>
      <c r="M486" s="5">
        <f ca="1">VLOOKUP(CONCATENATE($F486," ",$G486),AllocFactorMatrix,(M$4+1),FALSE)*$E488</f>
        <v>1.9878926963074648</v>
      </c>
      <c r="N486" s="5">
        <f t="shared" ca="1" si="257"/>
        <v>1508.5123398395133</v>
      </c>
      <c r="O486" s="5">
        <f ca="1">VLOOKUP(CONCATENATE($F486," ",$G486),AllocFactorMatrix,(O$4+1),FALSE)*$E488</f>
        <v>1360.7959838147344</v>
      </c>
      <c r="P486" s="5">
        <f ca="1">VLOOKUP(CONCATENATE($F486," ",$G486),AllocFactorMatrix,(P$4+1),FALSE)*$E488</f>
        <v>256.17432278544004</v>
      </c>
      <c r="Q486" s="5">
        <f ca="1">VLOOKUP(CONCATENATE($F486," ",$G486),AllocFactorMatrix,(Q$4+1),FALSE)*$E488</f>
        <v>113.55983875775401</v>
      </c>
      <c r="R486" s="5">
        <f ca="1">VLOOKUP(CONCATENATE($F486," ",$G486),AllocFactorMatrix,(R$4+1),FALSE)*$E488</f>
        <v>5.338377561790205</v>
      </c>
      <c r="S486" s="5">
        <f t="shared" ca="1" si="258"/>
        <v>1735.8685229197185</v>
      </c>
      <c r="T486" s="5">
        <f ca="1">VLOOKUP(CONCATENATE($F486," ",$G486),AllocFactorMatrix,(T$4+1),FALSE)*$E488</f>
        <v>50.934715299051149</v>
      </c>
      <c r="U486" s="5">
        <f ca="1">VLOOKUP(CONCATENATE($F486," ",$G486),AllocFactorMatrix,(U$4+1),FALSE)*$E488</f>
        <v>875.26963530469641</v>
      </c>
      <c r="V486" s="5">
        <f ca="1">VLOOKUP(CONCATENATE($F486," ",$G486),AllocFactorMatrix,(V$4+1),FALSE)*$E488</f>
        <v>5061.6509400707864</v>
      </c>
      <c r="W486" s="5">
        <f ca="1">VLOOKUP(CONCATENATE($F486," ",$G486),AllocFactorMatrix,(W$4+1),FALSE)*$E488</f>
        <v>929.35766975798492</v>
      </c>
      <c r="X486" s="5">
        <f t="shared" ca="1" si="259"/>
        <v>6917.2129604325182</v>
      </c>
      <c r="Y486" s="5">
        <f ca="1">VLOOKUP(CONCATENATE($F486," ",$G486),AllocFactorMatrix,(Y$4+1),FALSE)*$E488</f>
        <v>362.58119976473472</v>
      </c>
      <c r="Z486" s="5">
        <f ca="1">VLOOKUP(CONCATENATE($F486," ",$G486),AllocFactorMatrix,(Z$4+1),FALSE)*$E488</f>
        <v>5.8725884793989431</v>
      </c>
      <c r="AA486" s="5">
        <f t="shared" ca="1" si="249"/>
        <v>368.45378824413365</v>
      </c>
      <c r="AB486" s="5">
        <f ca="1">VLOOKUP(CONCATENATE($F486," ",$G486),AllocFactorMatrix,(AB$4+1),FALSE)*$E488</f>
        <v>6.7073029152971273</v>
      </c>
      <c r="AC486" s="5">
        <f ca="1">VLOOKUP(CONCATENATE($F486," ",$G486),AllocFactorMatrix,(AC$4+1),FALSE)*$E488</f>
        <v>155.87768968101591</v>
      </c>
      <c r="AD486" s="5">
        <f ca="1">VLOOKUP(CONCATENATE($F486," ",$G486),AllocFactorMatrix,(AD$4+1),FALSE)*$E488</f>
        <v>28.011654102828011</v>
      </c>
    </row>
    <row r="487" spans="4:30" hidden="1" outlineLevel="1">
      <c r="E487" s="55"/>
      <c r="F487" s="52" t="str">
        <f>F488</f>
        <v>RSALE</v>
      </c>
      <c r="G487" s="55" t="str">
        <f>$G$14</f>
        <v>CUSTOMER</v>
      </c>
      <c r="H487" s="4">
        <f t="shared" ca="1" si="256"/>
        <v>2094.3183472698051</v>
      </c>
      <c r="I487" s="5">
        <f ca="1">VLOOKUP(CONCATENATE($F487," ",$G487),AllocFactorMatrix,(I$4+1),FALSE)*$E488</f>
        <v>971.60050853610801</v>
      </c>
      <c r="J487" s="5">
        <f ca="1">VLOOKUP(CONCATENATE($F487," ",$G487),AllocFactorMatrix,(J$4+1),FALSE)*$E488</f>
        <v>288.01734623813081</v>
      </c>
      <c r="K487" s="5">
        <f ca="1">VLOOKUP(CONCATENATE($F487," ",$G487),AllocFactorMatrix,(K$4+1),FALSE)*$E488</f>
        <v>79.227318610384657</v>
      </c>
      <c r="L487" s="5">
        <f ca="1">VLOOKUP(CONCATENATE($F487," ",$G487),AllocFactorMatrix,(L$4+1),FALSE)*$E488</f>
        <v>21.148668857905886</v>
      </c>
      <c r="M487" s="5">
        <f ca="1">VLOOKUP(CONCATENATE($F487," ",$G487),AllocFactorMatrix,(M$4+1),FALSE)*$E488</f>
        <v>4.7482260947509278</v>
      </c>
      <c r="N487" s="5">
        <f t="shared" ca="1" si="257"/>
        <v>105.12421356304148</v>
      </c>
      <c r="O487" s="5">
        <f ca="1">VLOOKUP(CONCATENATE($F487," ",$G487),AllocFactorMatrix,(O$4+1),FALSE)*$E488</f>
        <v>19.78485845735193</v>
      </c>
      <c r="P487" s="5">
        <f ca="1">VLOOKUP(CONCATENATE($F487," ",$G487),AllocFactorMatrix,(P$4+1),FALSE)*$E488</f>
        <v>5.9938615510978428</v>
      </c>
      <c r="Q487" s="5">
        <f ca="1">VLOOKUP(CONCATENATE($F487," ",$G487),AllocFactorMatrix,(Q$4+1),FALSE)*$E488</f>
        <v>12.945814212748507</v>
      </c>
      <c r="R487" s="5">
        <f ca="1">VLOOKUP(CONCATENATE($F487," ",$G487),AllocFactorMatrix,(R$4+1),FALSE)*$E488</f>
        <v>2.8353591246219088</v>
      </c>
      <c r="S487" s="5">
        <f t="shared" ca="1" si="258"/>
        <v>41.559893345820193</v>
      </c>
      <c r="T487" s="5">
        <f ca="1">VLOOKUP(CONCATENATE($F487," ",$G487),AllocFactorMatrix,(T$4+1),FALSE)*$E488</f>
        <v>0.11113632501660009</v>
      </c>
      <c r="U487" s="5">
        <f ca="1">VLOOKUP(CONCATENATE($F487," ",$G487),AllocFactorMatrix,(U$4+1),FALSE)*$E488</f>
        <v>3.0813188217017768</v>
      </c>
      <c r="V487" s="5">
        <f ca="1">VLOOKUP(CONCATENATE($F487," ",$G487),AllocFactorMatrix,(V$4+1),FALSE)*$E488</f>
        <v>16.583876537464889</v>
      </c>
      <c r="W487" s="5">
        <f ca="1">VLOOKUP(CONCATENATE($F487," ",$G487),AllocFactorMatrix,(W$4+1),FALSE)*$E488</f>
        <v>3.1382126754047412</v>
      </c>
      <c r="X487" s="5">
        <f t="shared" ca="1" si="259"/>
        <v>22.914544359588007</v>
      </c>
      <c r="Y487" s="5">
        <f ca="1">VLOOKUP(CONCATENATE($F487," ",$G487),AllocFactorMatrix,(Y$4+1),FALSE)*$E488</f>
        <v>5.0406681527986787</v>
      </c>
      <c r="Z487" s="5">
        <f ca="1">VLOOKUP(CONCATENATE($F487," ",$G487),AllocFactorMatrix,(Z$4+1),FALSE)*$E488</f>
        <v>7.2799137843687162E-2</v>
      </c>
      <c r="AA487" s="5">
        <f t="shared" ca="1" si="249"/>
        <v>5.1134672906423662</v>
      </c>
      <c r="AB487" s="5">
        <f ca="1">VLOOKUP(CONCATENATE($F487," ",$G487),AllocFactorMatrix,(AB$4+1),FALSE)*$E488</f>
        <v>0.13864017889202895</v>
      </c>
      <c r="AC487" s="5">
        <f ca="1">VLOOKUP(CONCATENATE($F487," ",$G487),AllocFactorMatrix,(AC$4+1),FALSE)*$E488</f>
        <v>564.90985912642509</v>
      </c>
      <c r="AD487" s="5">
        <f ca="1">VLOOKUP(CONCATENATE($F487," ",$G487),AllocFactorMatrix,(AD$4+1),FALSE)*$E488</f>
        <v>94.939874631157224</v>
      </c>
    </row>
    <row r="488" spans="4:30" collapsed="1">
      <c r="D488" s="1" t="str">
        <f>+D1960</f>
        <v>Adj 19 - Rate Case Expense</v>
      </c>
      <c r="E488" s="97">
        <v>47075</v>
      </c>
      <c r="F488" s="10" t="str">
        <f>+F1960</f>
        <v>RSALE</v>
      </c>
      <c r="G488" s="55" t="str">
        <f>$G$15</f>
        <v>TOTAL</v>
      </c>
      <c r="H488" s="4">
        <f t="shared" ca="1" si="256"/>
        <v>47075</v>
      </c>
      <c r="I488" s="5">
        <f ca="1">VLOOKUP(CONCATENATE($F488," ",$G488),AllocFactorMatrix,(I$4+1),FALSE)*$E488</f>
        <v>20347.593270675607</v>
      </c>
      <c r="J488" s="5">
        <f ca="1">VLOOKUP(CONCATENATE($F488," ",$G488),AllocFactorMatrix,(J$4+1),FALSE)*$E488</f>
        <v>1752.0065088968354</v>
      </c>
      <c r="K488" s="5">
        <f ca="1">VLOOKUP(CONCATENATE($F488," ",$G488),AllocFactorMatrix,(K$4+1),FALSE)*$E488</f>
        <v>4868.4461832086727</v>
      </c>
      <c r="L488" s="5">
        <f ca="1">VLOOKUP(CONCATENATE($F488," ",$G488),AllocFactorMatrix,(L$4+1),FALSE)*$E488</f>
        <v>146.33493791418005</v>
      </c>
      <c r="M488" s="5">
        <f ca="1">VLOOKUP(CONCATENATE($F488," ",$G488),AllocFactorMatrix,(M$4+1),FALSE)*$E488</f>
        <v>15.010992027088971</v>
      </c>
      <c r="N488" s="5">
        <f t="shared" ca="1" si="257"/>
        <v>5029.7921131499415</v>
      </c>
      <c r="O488" s="5">
        <f ca="1">VLOOKUP(CONCATENATE($F488," ",$G488),AllocFactorMatrix,(O$4+1),FALSE)*$E488</f>
        <v>3875.1885871424579</v>
      </c>
      <c r="P488" s="5">
        <f ca="1">VLOOKUP(CONCATENATE($F488," ",$G488),AllocFactorMatrix,(P$4+1),FALSE)*$E488</f>
        <v>700.69212501147365</v>
      </c>
      <c r="Q488" s="5">
        <f ca="1">VLOOKUP(CONCATENATE($F488," ",$G488),AllocFactorMatrix,(Q$4+1),FALSE)*$E488</f>
        <v>256.58600160291462</v>
      </c>
      <c r="R488" s="5">
        <f ca="1">VLOOKUP(CONCATENATE($F488," ",$G488),AllocFactorMatrix,(R$4+1),FALSE)*$E488</f>
        <v>12.894979831137901</v>
      </c>
      <c r="S488" s="5">
        <f t="shared" ca="1" si="258"/>
        <v>4845.3616935879836</v>
      </c>
      <c r="T488" s="5">
        <f ca="1">VLOOKUP(CONCATENATE($F488," ",$G488),AllocFactorMatrix,(T$4+1),FALSE)*$E488</f>
        <v>116.71670890594912</v>
      </c>
      <c r="U488" s="5">
        <f ca="1">VLOOKUP(CONCATENATE($F488," ",$G488),AllocFactorMatrix,(U$4+1),FALSE)*$E488</f>
        <v>1987.430030708857</v>
      </c>
      <c r="V488" s="5">
        <f ca="1">VLOOKUP(CONCATENATE($F488," ",$G488),AllocFactorMatrix,(V$4+1),FALSE)*$E488</f>
        <v>9382.1151370811349</v>
      </c>
      <c r="W488" s="5">
        <f ca="1">VLOOKUP(CONCATENATE($F488," ",$G488),AllocFactorMatrix,(W$4+1),FALSE)*$E488</f>
        <v>1601.5546087622215</v>
      </c>
      <c r="X488" s="5">
        <f t="shared" ca="1" si="259"/>
        <v>13087.816485458163</v>
      </c>
      <c r="Y488" s="5">
        <f ca="1">VLOOKUP(CONCATENATE($F488," ",$G488),AllocFactorMatrix,(Y$4+1),FALSE)*$E488</f>
        <v>1069.5153331465233</v>
      </c>
      <c r="Z488" s="5">
        <f ca="1">VLOOKUP(CONCATENATE($F488," ",$G488),AllocFactorMatrix,(Z$4+1),FALSE)*$E488</f>
        <v>15.509248954848355</v>
      </c>
      <c r="AA488" s="5">
        <f t="shared" ca="1" si="249"/>
        <v>1085.0245821013716</v>
      </c>
      <c r="AB488" s="5">
        <f ca="1">VLOOKUP(CONCATENATE($F488," ",$G488),AllocFactorMatrix,(AB$4+1),FALSE)*$E488</f>
        <v>18.329120975116716</v>
      </c>
      <c r="AC488" s="5">
        <f ca="1">VLOOKUP(CONCATENATE($F488," ",$G488),AllocFactorMatrix,(AC$4+1),FALSE)*$E488</f>
        <v>776.36728911378304</v>
      </c>
      <c r="AD488" s="5">
        <f ca="1">VLOOKUP(CONCATENATE($F488," ",$G488),AllocFactorMatrix,(AD$4+1),FALSE)*$E488</f>
        <v>132.70893604119794</v>
      </c>
    </row>
    <row r="489" spans="4:30" hidden="1" outlineLevel="1">
      <c r="E489" s="55"/>
      <c r="F489" s="52" t="str">
        <f>F496</f>
        <v>CUST_TOTAL</v>
      </c>
      <c r="G489" s="55" t="str">
        <f>$G$8</f>
        <v>PRODUCTION</v>
      </c>
      <c r="H489" s="4">
        <f t="shared" ref="H489:H496" si="260">SUBTOTAL(9,I489:AD489)</f>
        <v>0</v>
      </c>
      <c r="I489" s="5">
        <f>VLOOKUP(CONCATENATE($F489," ",$G489),AllocFactorMatrix,(I$4+1),FALSE)*$E496</f>
        <v>0</v>
      </c>
      <c r="J489" s="5">
        <f>VLOOKUP(CONCATENATE($F489," ",$G489),AllocFactorMatrix,(J$4+1),FALSE)*$E496</f>
        <v>0</v>
      </c>
      <c r="K489" s="5">
        <f>VLOOKUP(CONCATENATE($F489," ",$G489),AllocFactorMatrix,(K$4+1),FALSE)*$E496</f>
        <v>0</v>
      </c>
      <c r="L489" s="5">
        <f>VLOOKUP(CONCATENATE($F489," ",$G489),AllocFactorMatrix,(L$4+1),FALSE)*$E496</f>
        <v>0</v>
      </c>
      <c r="M489" s="5">
        <f>VLOOKUP(CONCATENATE($F489," ",$G489),AllocFactorMatrix,(M$4+1),FALSE)*$E496</f>
        <v>0</v>
      </c>
      <c r="N489" s="5">
        <f t="shared" ref="N489:N496" si="261">SUBTOTAL(9,K489:M489)</f>
        <v>0</v>
      </c>
      <c r="O489" s="5">
        <f>VLOOKUP(CONCATENATE($F489," ",$G489),AllocFactorMatrix,(O$4+1),FALSE)*$E496</f>
        <v>0</v>
      </c>
      <c r="P489" s="5">
        <f>VLOOKUP(CONCATENATE($F489," ",$G489),AllocFactorMatrix,(P$4+1),FALSE)*$E496</f>
        <v>0</v>
      </c>
      <c r="Q489" s="5">
        <f>VLOOKUP(CONCATENATE($F489," ",$G489),AllocFactorMatrix,(Q$4+1),FALSE)*$E496</f>
        <v>0</v>
      </c>
      <c r="R489" s="5">
        <f>VLOOKUP(CONCATENATE($F489," ",$G489),AllocFactorMatrix,(R$4+1),FALSE)*$E496</f>
        <v>0</v>
      </c>
      <c r="S489" s="5">
        <f>SUBTOTAL(9,O489:R489)</f>
        <v>0</v>
      </c>
      <c r="T489" s="5">
        <f>VLOOKUP(CONCATENATE($F489," ",$G489),AllocFactorMatrix,(T$4+1),FALSE)*$E496</f>
        <v>0</v>
      </c>
      <c r="U489" s="5">
        <f>VLOOKUP(CONCATENATE($F489," ",$G489),AllocFactorMatrix,(U$4+1),FALSE)*$E496</f>
        <v>0</v>
      </c>
      <c r="V489" s="5">
        <f>VLOOKUP(CONCATENATE($F489," ",$G489),AllocFactorMatrix,(V$4+1),FALSE)*$E496</f>
        <v>0</v>
      </c>
      <c r="W489" s="5">
        <f>VLOOKUP(CONCATENATE($F489," ",$G489),AllocFactorMatrix,(W$4+1),FALSE)*$E496</f>
        <v>0</v>
      </c>
      <c r="X489" s="5">
        <f>SUBTOTAL(9,T489:W489)</f>
        <v>0</v>
      </c>
      <c r="Y489" s="5">
        <f>VLOOKUP(CONCATENATE($F489," ",$G489),AllocFactorMatrix,(Y$4+1),FALSE)*$E496</f>
        <v>0</v>
      </c>
      <c r="Z489" s="5">
        <f>VLOOKUP(CONCATENATE($F489," ",$G489),AllocFactorMatrix,(Z$4+1),FALSE)*$E496</f>
        <v>0</v>
      </c>
      <c r="AA489" s="5">
        <f t="shared" ref="AA489:AA512" si="262">SUBTOTAL(9,Y489:Z489)</f>
        <v>0</v>
      </c>
      <c r="AB489" s="5">
        <f>VLOOKUP(CONCATENATE($F489," ",$G489),AllocFactorMatrix,(AB$4+1),FALSE)*$E496</f>
        <v>0</v>
      </c>
      <c r="AC489" s="5">
        <f>VLOOKUP(CONCATENATE($F489," ",$G489),AllocFactorMatrix,(AC$4+1),FALSE)*$E496</f>
        <v>0</v>
      </c>
      <c r="AD489" s="5">
        <f>VLOOKUP(CONCATENATE($F489," ",$G489),AllocFactorMatrix,(AD$4+1),FALSE)*$E496</f>
        <v>0</v>
      </c>
    </row>
    <row r="490" spans="4:30" hidden="1" outlineLevel="1">
      <c r="E490" s="55"/>
      <c r="F490" s="52" t="str">
        <f>F496</f>
        <v>CUST_TOTAL</v>
      </c>
      <c r="G490" s="55" t="str">
        <f>$G$9</f>
        <v>BULKTRAN</v>
      </c>
      <c r="H490" s="4">
        <f t="shared" si="260"/>
        <v>0</v>
      </c>
      <c r="I490" s="5">
        <f>VLOOKUP(CONCATENATE($F490," ",$G490),AllocFactorMatrix,(I$4+1),FALSE)*$E496</f>
        <v>0</v>
      </c>
      <c r="J490" s="5">
        <f>VLOOKUP(CONCATENATE($F490," ",$G490),AllocFactorMatrix,(J$4+1),FALSE)*$E496</f>
        <v>0</v>
      </c>
      <c r="K490" s="5">
        <f>VLOOKUP(CONCATENATE($F490," ",$G490),AllocFactorMatrix,(K$4+1),FALSE)*$E496</f>
        <v>0</v>
      </c>
      <c r="L490" s="5">
        <f>VLOOKUP(CONCATENATE($F490," ",$G490),AllocFactorMatrix,(L$4+1),FALSE)*$E496</f>
        <v>0</v>
      </c>
      <c r="M490" s="5">
        <f>VLOOKUP(CONCATENATE($F490," ",$G490),AllocFactorMatrix,(M$4+1),FALSE)*$E496</f>
        <v>0</v>
      </c>
      <c r="N490" s="5">
        <f t="shared" si="261"/>
        <v>0</v>
      </c>
      <c r="O490" s="5">
        <f>VLOOKUP(CONCATENATE($F490," ",$G490),AllocFactorMatrix,(O$4+1),FALSE)*$E496</f>
        <v>0</v>
      </c>
      <c r="P490" s="5">
        <f>VLOOKUP(CONCATENATE($F490," ",$G490),AllocFactorMatrix,(P$4+1),FALSE)*$E496</f>
        <v>0</v>
      </c>
      <c r="Q490" s="5">
        <f>VLOOKUP(CONCATENATE($F490," ",$G490),AllocFactorMatrix,(Q$4+1),FALSE)*$E496</f>
        <v>0</v>
      </c>
      <c r="R490" s="5">
        <f>VLOOKUP(CONCATENATE($F490," ",$G490),AllocFactorMatrix,(R$4+1),FALSE)*$E496</f>
        <v>0</v>
      </c>
      <c r="S490" s="5">
        <f t="shared" ref="S490:S496" si="263">SUBTOTAL(9,O490:R490)</f>
        <v>0</v>
      </c>
      <c r="T490" s="5">
        <f>VLOOKUP(CONCATENATE($F490," ",$G490),AllocFactorMatrix,(T$4+1),FALSE)*$E496</f>
        <v>0</v>
      </c>
      <c r="U490" s="5">
        <f>VLOOKUP(CONCATENATE($F490," ",$G490),AllocFactorMatrix,(U$4+1),FALSE)*$E496</f>
        <v>0</v>
      </c>
      <c r="V490" s="5">
        <f>VLOOKUP(CONCATENATE($F490," ",$G490),AllocFactorMatrix,(V$4+1),FALSE)*$E496</f>
        <v>0</v>
      </c>
      <c r="W490" s="5">
        <f>VLOOKUP(CONCATENATE($F490," ",$G490),AllocFactorMatrix,(W$4+1),FALSE)*$E496</f>
        <v>0</v>
      </c>
      <c r="X490" s="5">
        <f t="shared" ref="X490:X496" si="264">SUBTOTAL(9,T490:W490)</f>
        <v>0</v>
      </c>
      <c r="Y490" s="5">
        <f>VLOOKUP(CONCATENATE($F490," ",$G490),AllocFactorMatrix,(Y$4+1),FALSE)*$E496</f>
        <v>0</v>
      </c>
      <c r="Z490" s="5">
        <f>VLOOKUP(CONCATENATE($F490," ",$G490),AllocFactorMatrix,(Z$4+1),FALSE)*$E496</f>
        <v>0</v>
      </c>
      <c r="AA490" s="5">
        <f t="shared" si="262"/>
        <v>0</v>
      </c>
      <c r="AB490" s="5">
        <f>VLOOKUP(CONCATENATE($F490," ",$G490),AllocFactorMatrix,(AB$4+1),FALSE)*$E496</f>
        <v>0</v>
      </c>
      <c r="AC490" s="5">
        <f>VLOOKUP(CONCATENATE($F490," ",$G490),AllocFactorMatrix,(AC$4+1),FALSE)*$E496</f>
        <v>0</v>
      </c>
      <c r="AD490" s="5">
        <f>VLOOKUP(CONCATENATE($F490," ",$G490),AllocFactorMatrix,(AD$4+1),FALSE)*$E496</f>
        <v>0</v>
      </c>
    </row>
    <row r="491" spans="4:30" hidden="1" outlineLevel="1">
      <c r="E491" s="55"/>
      <c r="F491" s="52" t="str">
        <f>F496</f>
        <v>CUST_TOTAL</v>
      </c>
      <c r="G491" s="55" t="str">
        <f>$G$10</f>
        <v>SUBTRAN</v>
      </c>
      <c r="H491" s="4">
        <f t="shared" si="260"/>
        <v>0</v>
      </c>
      <c r="I491" s="5">
        <f>VLOOKUP(CONCATENATE($F491," ",$G491),AllocFactorMatrix,(I$4+1),FALSE)*$E496</f>
        <v>0</v>
      </c>
      <c r="J491" s="5">
        <f>VLOOKUP(CONCATENATE($F491," ",$G491),AllocFactorMatrix,(J$4+1),FALSE)*$E496</f>
        <v>0</v>
      </c>
      <c r="K491" s="5">
        <f>VLOOKUP(CONCATENATE($F491," ",$G491),AllocFactorMatrix,(K$4+1),FALSE)*$E496</f>
        <v>0</v>
      </c>
      <c r="L491" s="5">
        <f>VLOOKUP(CONCATENATE($F491," ",$G491),AllocFactorMatrix,(L$4+1),FALSE)*$E496</f>
        <v>0</v>
      </c>
      <c r="M491" s="5">
        <f>VLOOKUP(CONCATENATE($F491," ",$G491),AllocFactorMatrix,(M$4+1),FALSE)*$E496</f>
        <v>0</v>
      </c>
      <c r="N491" s="5">
        <f t="shared" si="261"/>
        <v>0</v>
      </c>
      <c r="O491" s="5">
        <f>VLOOKUP(CONCATENATE($F491," ",$G491),AllocFactorMatrix,(O$4+1),FALSE)*$E496</f>
        <v>0</v>
      </c>
      <c r="P491" s="5">
        <f>VLOOKUP(CONCATENATE($F491," ",$G491),AllocFactorMatrix,(P$4+1),FALSE)*$E496</f>
        <v>0</v>
      </c>
      <c r="Q491" s="5">
        <f>VLOOKUP(CONCATENATE($F491," ",$G491),AllocFactorMatrix,(Q$4+1),FALSE)*$E496</f>
        <v>0</v>
      </c>
      <c r="R491" s="5">
        <f>VLOOKUP(CONCATENATE($F491," ",$G491),AllocFactorMatrix,(R$4+1),FALSE)*$E496</f>
        <v>0</v>
      </c>
      <c r="S491" s="5">
        <f t="shared" si="263"/>
        <v>0</v>
      </c>
      <c r="T491" s="5">
        <f>VLOOKUP(CONCATENATE($F491," ",$G491),AllocFactorMatrix,(T$4+1),FALSE)*$E496</f>
        <v>0</v>
      </c>
      <c r="U491" s="5">
        <f>VLOOKUP(CONCATENATE($F491," ",$G491),AllocFactorMatrix,(U$4+1),FALSE)*$E496</f>
        <v>0</v>
      </c>
      <c r="V491" s="5">
        <f>VLOOKUP(CONCATENATE($F491," ",$G491),AllocFactorMatrix,(V$4+1),FALSE)*$E496</f>
        <v>0</v>
      </c>
      <c r="W491" s="5">
        <f>VLOOKUP(CONCATENATE($F491," ",$G491),AllocFactorMatrix,(W$4+1),FALSE)*$E496</f>
        <v>0</v>
      </c>
      <c r="X491" s="5">
        <f t="shared" si="264"/>
        <v>0</v>
      </c>
      <c r="Y491" s="5">
        <f>VLOOKUP(CONCATENATE($F491," ",$G491),AllocFactorMatrix,(Y$4+1),FALSE)*$E496</f>
        <v>0</v>
      </c>
      <c r="Z491" s="5">
        <f>VLOOKUP(CONCATENATE($F491," ",$G491),AllocFactorMatrix,(Z$4+1),FALSE)*$E496</f>
        <v>0</v>
      </c>
      <c r="AA491" s="5">
        <f t="shared" si="262"/>
        <v>0</v>
      </c>
      <c r="AB491" s="5">
        <f>VLOOKUP(CONCATENATE($F491," ",$G491),AllocFactorMatrix,(AB$4+1),FALSE)*$E496</f>
        <v>0</v>
      </c>
      <c r="AC491" s="5">
        <f>VLOOKUP(CONCATENATE($F491," ",$G491),AllocFactorMatrix,(AC$4+1),FALSE)*$E496</f>
        <v>0</v>
      </c>
      <c r="AD491" s="5">
        <f>VLOOKUP(CONCATENATE($F491," ",$G491),AllocFactorMatrix,(AD$4+1),FALSE)*$E496</f>
        <v>0</v>
      </c>
    </row>
    <row r="492" spans="4:30" hidden="1" outlineLevel="1">
      <c r="E492" s="55"/>
      <c r="F492" s="52" t="str">
        <f>F496</f>
        <v>CUST_TOTAL</v>
      </c>
      <c r="G492" s="55" t="str">
        <f>$G$11</f>
        <v>DISTPRI</v>
      </c>
      <c r="H492" s="4">
        <f t="shared" si="260"/>
        <v>0</v>
      </c>
      <c r="I492" s="5">
        <f>VLOOKUP(CONCATENATE($F492," ",$G492),AllocFactorMatrix,(I$4+1),FALSE)*$E496</f>
        <v>0</v>
      </c>
      <c r="J492" s="5">
        <f>VLOOKUP(CONCATENATE($F492," ",$G492),AllocFactorMatrix,(J$4+1),FALSE)*$E496</f>
        <v>0</v>
      </c>
      <c r="K492" s="5">
        <f>VLOOKUP(CONCATENATE($F492," ",$G492),AllocFactorMatrix,(K$4+1),FALSE)*$E496</f>
        <v>0</v>
      </c>
      <c r="L492" s="5">
        <f>VLOOKUP(CONCATENATE($F492," ",$G492),AllocFactorMatrix,(L$4+1),FALSE)*$E496</f>
        <v>0</v>
      </c>
      <c r="M492" s="5">
        <f>VLOOKUP(CONCATENATE($F492," ",$G492),AllocFactorMatrix,(M$4+1),FALSE)*$E496</f>
        <v>0</v>
      </c>
      <c r="N492" s="5">
        <f t="shared" si="261"/>
        <v>0</v>
      </c>
      <c r="O492" s="5">
        <f>VLOOKUP(CONCATENATE($F492," ",$G492),AllocFactorMatrix,(O$4+1),FALSE)*$E496</f>
        <v>0</v>
      </c>
      <c r="P492" s="5">
        <f>VLOOKUP(CONCATENATE($F492," ",$G492),AllocFactorMatrix,(P$4+1),FALSE)*$E496</f>
        <v>0</v>
      </c>
      <c r="Q492" s="5">
        <f>VLOOKUP(CONCATENATE($F492," ",$G492),AllocFactorMatrix,(Q$4+1),FALSE)*$E496</f>
        <v>0</v>
      </c>
      <c r="R492" s="5">
        <f>VLOOKUP(CONCATENATE($F492," ",$G492),AllocFactorMatrix,(R$4+1),FALSE)*$E496</f>
        <v>0</v>
      </c>
      <c r="S492" s="5">
        <f t="shared" si="263"/>
        <v>0</v>
      </c>
      <c r="T492" s="5">
        <f>VLOOKUP(CONCATENATE($F492," ",$G492),AllocFactorMatrix,(T$4+1),FALSE)*$E496</f>
        <v>0</v>
      </c>
      <c r="U492" s="5">
        <f>VLOOKUP(CONCATENATE($F492," ",$G492),AllocFactorMatrix,(U$4+1),FALSE)*$E496</f>
        <v>0</v>
      </c>
      <c r="V492" s="5">
        <f>VLOOKUP(CONCATENATE($F492," ",$G492),AllocFactorMatrix,(V$4+1),FALSE)*$E496</f>
        <v>0</v>
      </c>
      <c r="W492" s="5">
        <f>VLOOKUP(CONCATENATE($F492," ",$G492),AllocFactorMatrix,(W$4+1),FALSE)*$E496</f>
        <v>0</v>
      </c>
      <c r="X492" s="5">
        <f t="shared" si="264"/>
        <v>0</v>
      </c>
      <c r="Y492" s="5">
        <f>VLOOKUP(CONCATENATE($F492," ",$G492),AllocFactorMatrix,(Y$4+1),FALSE)*$E496</f>
        <v>0</v>
      </c>
      <c r="Z492" s="5">
        <f>VLOOKUP(CONCATENATE($F492," ",$G492),AllocFactorMatrix,(Z$4+1),FALSE)*$E496</f>
        <v>0</v>
      </c>
      <c r="AA492" s="5">
        <f t="shared" si="262"/>
        <v>0</v>
      </c>
      <c r="AB492" s="5">
        <f>VLOOKUP(CONCATENATE($F492," ",$G492),AllocFactorMatrix,(AB$4+1),FALSE)*$E496</f>
        <v>0</v>
      </c>
      <c r="AC492" s="5">
        <f>VLOOKUP(CONCATENATE($F492," ",$G492),AllocFactorMatrix,(AC$4+1),FALSE)*$E496</f>
        <v>0</v>
      </c>
      <c r="AD492" s="5">
        <f>VLOOKUP(CONCATENATE($F492," ",$G492),AllocFactorMatrix,(AD$4+1),FALSE)*$E496</f>
        <v>0</v>
      </c>
    </row>
    <row r="493" spans="4:30" hidden="1" outlineLevel="1">
      <c r="E493" s="55"/>
      <c r="F493" s="52" t="str">
        <f>F496</f>
        <v>CUST_TOTAL</v>
      </c>
      <c r="G493" s="55" t="str">
        <f>$G$12</f>
        <v>DISTSEC</v>
      </c>
      <c r="H493" s="4">
        <f t="shared" si="260"/>
        <v>0</v>
      </c>
      <c r="I493" s="5">
        <f>VLOOKUP(CONCATENATE($F493," ",$G493),AllocFactorMatrix,(I$4+1),FALSE)*$E496</f>
        <v>0</v>
      </c>
      <c r="J493" s="5">
        <f>VLOOKUP(CONCATENATE($F493," ",$G493),AllocFactorMatrix,(J$4+1),FALSE)*$E496</f>
        <v>0</v>
      </c>
      <c r="K493" s="5">
        <f>VLOOKUP(CONCATENATE($F493," ",$G493),AllocFactorMatrix,(K$4+1),FALSE)*$E496</f>
        <v>0</v>
      </c>
      <c r="L493" s="5">
        <f>VLOOKUP(CONCATENATE($F493," ",$G493),AllocFactorMatrix,(L$4+1),FALSE)*$E496</f>
        <v>0</v>
      </c>
      <c r="M493" s="5">
        <f>VLOOKUP(CONCATENATE($F493," ",$G493),AllocFactorMatrix,(M$4+1),FALSE)*$E496</f>
        <v>0</v>
      </c>
      <c r="N493" s="5">
        <f t="shared" si="261"/>
        <v>0</v>
      </c>
      <c r="O493" s="5">
        <f>VLOOKUP(CONCATENATE($F493," ",$G493),AllocFactorMatrix,(O$4+1),FALSE)*$E496</f>
        <v>0</v>
      </c>
      <c r="P493" s="5">
        <f>VLOOKUP(CONCATENATE($F493," ",$G493),AllocFactorMatrix,(P$4+1),FALSE)*$E496</f>
        <v>0</v>
      </c>
      <c r="Q493" s="5">
        <f>VLOOKUP(CONCATENATE($F493," ",$G493),AllocFactorMatrix,(Q$4+1),FALSE)*$E496</f>
        <v>0</v>
      </c>
      <c r="R493" s="5">
        <f>VLOOKUP(CONCATENATE($F493," ",$G493),AllocFactorMatrix,(R$4+1),FALSE)*$E496</f>
        <v>0</v>
      </c>
      <c r="S493" s="5">
        <f t="shared" si="263"/>
        <v>0</v>
      </c>
      <c r="T493" s="5">
        <f>VLOOKUP(CONCATENATE($F493," ",$G493),AllocFactorMatrix,(T$4+1),FALSE)*$E496</f>
        <v>0</v>
      </c>
      <c r="U493" s="5">
        <f>VLOOKUP(CONCATENATE($F493," ",$G493),AllocFactorMatrix,(U$4+1),FALSE)*$E496</f>
        <v>0</v>
      </c>
      <c r="V493" s="5">
        <f>VLOOKUP(CONCATENATE($F493," ",$G493),AllocFactorMatrix,(V$4+1),FALSE)*$E496</f>
        <v>0</v>
      </c>
      <c r="W493" s="5">
        <f>VLOOKUP(CONCATENATE($F493," ",$G493),AllocFactorMatrix,(W$4+1),FALSE)*$E496</f>
        <v>0</v>
      </c>
      <c r="X493" s="5">
        <f t="shared" si="264"/>
        <v>0</v>
      </c>
      <c r="Y493" s="5">
        <f>VLOOKUP(CONCATENATE($F493," ",$G493),AllocFactorMatrix,(Y$4+1),FALSE)*$E496</f>
        <v>0</v>
      </c>
      <c r="Z493" s="5">
        <f>VLOOKUP(CONCATENATE($F493," ",$G493),AllocFactorMatrix,(Z$4+1),FALSE)*$E496</f>
        <v>0</v>
      </c>
      <c r="AA493" s="5">
        <f t="shared" si="262"/>
        <v>0</v>
      </c>
      <c r="AB493" s="5">
        <f>VLOOKUP(CONCATENATE($F493," ",$G493),AllocFactorMatrix,(AB$4+1),FALSE)*$E496</f>
        <v>0</v>
      </c>
      <c r="AC493" s="5">
        <f>VLOOKUP(CONCATENATE($F493," ",$G493),AllocFactorMatrix,(AC$4+1),FALSE)*$E496</f>
        <v>0</v>
      </c>
      <c r="AD493" s="5">
        <f>VLOOKUP(CONCATENATE($F493," ",$G493),AllocFactorMatrix,(AD$4+1),FALSE)*$E496</f>
        <v>0</v>
      </c>
    </row>
    <row r="494" spans="4:30" hidden="1" outlineLevel="1">
      <c r="E494" s="55"/>
      <c r="F494" s="52" t="str">
        <f>F496</f>
        <v>CUST_TOTAL</v>
      </c>
      <c r="G494" s="55" t="str">
        <f>$G$13</f>
        <v>ENERGY</v>
      </c>
      <c r="H494" s="4">
        <f t="shared" si="260"/>
        <v>0</v>
      </c>
      <c r="I494" s="5">
        <f>VLOOKUP(CONCATENATE($F494," ",$G494),AllocFactorMatrix,(I$4+1),FALSE)*$E496</f>
        <v>0</v>
      </c>
      <c r="J494" s="5">
        <f>VLOOKUP(CONCATENATE($F494," ",$G494),AllocFactorMatrix,(J$4+1),FALSE)*$E496</f>
        <v>0</v>
      </c>
      <c r="K494" s="5">
        <f>VLOOKUP(CONCATENATE($F494," ",$G494),AllocFactorMatrix,(K$4+1),FALSE)*$E496</f>
        <v>0</v>
      </c>
      <c r="L494" s="5">
        <f>VLOOKUP(CONCATENATE($F494," ",$G494),AllocFactorMatrix,(L$4+1),FALSE)*$E496</f>
        <v>0</v>
      </c>
      <c r="M494" s="5">
        <f>VLOOKUP(CONCATENATE($F494," ",$G494),AllocFactorMatrix,(M$4+1),FALSE)*$E496</f>
        <v>0</v>
      </c>
      <c r="N494" s="5">
        <f t="shared" si="261"/>
        <v>0</v>
      </c>
      <c r="O494" s="5">
        <f>VLOOKUP(CONCATENATE($F494," ",$G494),AllocFactorMatrix,(O$4+1),FALSE)*$E496</f>
        <v>0</v>
      </c>
      <c r="P494" s="5">
        <f>VLOOKUP(CONCATENATE($F494," ",$G494),AllocFactorMatrix,(P$4+1),FALSE)*$E496</f>
        <v>0</v>
      </c>
      <c r="Q494" s="5">
        <f>VLOOKUP(CONCATENATE($F494," ",$G494),AllocFactorMatrix,(Q$4+1),FALSE)*$E496</f>
        <v>0</v>
      </c>
      <c r="R494" s="5">
        <f>VLOOKUP(CONCATENATE($F494," ",$G494),AllocFactorMatrix,(R$4+1),FALSE)*$E496</f>
        <v>0</v>
      </c>
      <c r="S494" s="5">
        <f t="shared" si="263"/>
        <v>0</v>
      </c>
      <c r="T494" s="5">
        <f>VLOOKUP(CONCATENATE($F494," ",$G494),AllocFactorMatrix,(T$4+1),FALSE)*$E496</f>
        <v>0</v>
      </c>
      <c r="U494" s="5">
        <f>VLOOKUP(CONCATENATE($F494," ",$G494),AllocFactorMatrix,(U$4+1),FALSE)*$E496</f>
        <v>0</v>
      </c>
      <c r="V494" s="5">
        <f>VLOOKUP(CONCATENATE($F494," ",$G494),AllocFactorMatrix,(V$4+1),FALSE)*$E496</f>
        <v>0</v>
      </c>
      <c r="W494" s="5">
        <f>VLOOKUP(CONCATENATE($F494," ",$G494),AllocFactorMatrix,(W$4+1),FALSE)*$E496</f>
        <v>0</v>
      </c>
      <c r="X494" s="5">
        <f t="shared" si="264"/>
        <v>0</v>
      </c>
      <c r="Y494" s="5">
        <f>VLOOKUP(CONCATENATE($F494," ",$G494),AllocFactorMatrix,(Y$4+1),FALSE)*$E496</f>
        <v>0</v>
      </c>
      <c r="Z494" s="5">
        <f>VLOOKUP(CONCATENATE($F494," ",$G494),AllocFactorMatrix,(Z$4+1),FALSE)*$E496</f>
        <v>0</v>
      </c>
      <c r="AA494" s="5">
        <f t="shared" si="262"/>
        <v>0</v>
      </c>
      <c r="AB494" s="5">
        <f>VLOOKUP(CONCATENATE($F494," ",$G494),AllocFactorMatrix,(AB$4+1),FALSE)*$E496</f>
        <v>0</v>
      </c>
      <c r="AC494" s="5">
        <f>VLOOKUP(CONCATENATE($F494," ",$G494),AllocFactorMatrix,(AC$4+1),FALSE)*$E496</f>
        <v>0</v>
      </c>
      <c r="AD494" s="5">
        <f>VLOOKUP(CONCATENATE($F494," ",$G494),AllocFactorMatrix,(AD$4+1),FALSE)*$E496</f>
        <v>0</v>
      </c>
    </row>
    <row r="495" spans="4:30" hidden="1" outlineLevel="1">
      <c r="E495" s="55"/>
      <c r="F495" s="52" t="str">
        <f>F496</f>
        <v>CUST_TOTAL</v>
      </c>
      <c r="G495" s="55" t="str">
        <f>$G$14</f>
        <v>CUSTOMER</v>
      </c>
      <c r="H495" s="4">
        <f t="shared" si="260"/>
        <v>-831.99999999999977</v>
      </c>
      <c r="I495" s="5">
        <f>VLOOKUP(CONCATENATE($F495," ",$G495),AllocFactorMatrix,(I$4+1),FALSE)*$E496</f>
        <v>-530.14365393860464</v>
      </c>
      <c r="J495" s="5">
        <f>VLOOKUP(CONCATENATE($F495," ",$G495),AllocFactorMatrix,(J$4+1),FALSE)*$E496</f>
        <v>-92.764169128732192</v>
      </c>
      <c r="K495" s="5">
        <f>VLOOKUP(CONCATENATE($F495," ",$G495),AllocFactorMatrix,(K$4+1),FALSE)*$E496</f>
        <v>-26.053031257730417</v>
      </c>
      <c r="L495" s="5">
        <f>VLOOKUP(CONCATENATE($F495," ",$G495),AllocFactorMatrix,(L$4+1),FALSE)*$E496</f>
        <v>-0.30289706932523069</v>
      </c>
      <c r="M495" s="5">
        <f>VLOOKUP(CONCATENATE($F495," ",$G495),AllocFactorMatrix,(M$4+1),FALSE)*$E496</f>
        <v>-2.3299774563479283E-2</v>
      </c>
      <c r="N495" s="5">
        <f t="shared" si="261"/>
        <v>-26.379228101619127</v>
      </c>
      <c r="O495" s="5">
        <f>VLOOKUP(CONCATENATE($F495," ",$G495),AllocFactorMatrix,(O$4+1),FALSE)*$E496</f>
        <v>-2.2794946114603896</v>
      </c>
      <c r="P495" s="5">
        <f>VLOOKUP(CONCATENATE($F495," ",$G495),AllocFactorMatrix,(P$4+1),FALSE)*$E496</f>
        <v>-0.22911444987421298</v>
      </c>
      <c r="Q495" s="5">
        <f>VLOOKUP(CONCATENATE($F495," ",$G495),AllocFactorMatrix,(Q$4+1),FALSE)*$E496</f>
        <v>-6.6016027929857973E-2</v>
      </c>
      <c r="R495" s="5">
        <f>VLOOKUP(CONCATENATE($F495," ",$G495),AllocFactorMatrix,(R$4+1),FALSE)*$E496</f>
        <v>-7.766591521159761E-3</v>
      </c>
      <c r="S495" s="5">
        <f t="shared" si="263"/>
        <v>-2.5823916807856202</v>
      </c>
      <c r="T495" s="5">
        <f>VLOOKUP(CONCATENATE($F495," ",$G495),AllocFactorMatrix,(T$4+1),FALSE)*$E496</f>
        <v>-1.5533183042319522E-2</v>
      </c>
      <c r="U495" s="5">
        <f>VLOOKUP(CONCATENATE($F495," ",$G495),AllocFactorMatrix,(U$4+1),FALSE)*$E496</f>
        <v>-0.13591535162029583</v>
      </c>
      <c r="V495" s="5">
        <f>VLOOKUP(CONCATENATE($F495," ",$G495),AllocFactorMatrix,(V$4+1),FALSE)*$E496</f>
        <v>-9.7082394014497017E-2</v>
      </c>
      <c r="W495" s="5">
        <f>VLOOKUP(CONCATENATE($F495," ",$G495),AllocFactorMatrix,(W$4+1),FALSE)*$E496</f>
        <v>-1.1649887281739641E-2</v>
      </c>
      <c r="X495" s="5">
        <f t="shared" si="264"/>
        <v>-0.26018081595885201</v>
      </c>
      <c r="Y495" s="5">
        <f>VLOOKUP(CONCATENATE($F495," ",$G495),AllocFactorMatrix,(Y$4+1),FALSE)*$E496</f>
        <v>-0.62521061745336082</v>
      </c>
      <c r="Z495" s="5">
        <f>VLOOKUP(CONCATENATE($F495," ",$G495),AllocFactorMatrix,(Z$4+1),FALSE)*$E496</f>
        <v>-3.8832957605798805E-3</v>
      </c>
      <c r="AA495" s="5">
        <f t="shared" si="262"/>
        <v>-0.6290939132139407</v>
      </c>
      <c r="AB495" s="5">
        <f>VLOOKUP(CONCATENATE($F495," ",$G495),AllocFactorMatrix,(AB$4+1),FALSE)*$E496</f>
        <v>-3.8832957605798808E-2</v>
      </c>
      <c r="AC495" s="5">
        <f>VLOOKUP(CONCATENATE($F495," ",$G495),AllocFactorMatrix,(AC$4+1),FALSE)*$E496</f>
        <v>-178.98886819664784</v>
      </c>
      <c r="AD495" s="5">
        <f>VLOOKUP(CONCATENATE($F495," ",$G495),AllocFactorMatrix,(AD$4+1),FALSE)*$E496</f>
        <v>-0.21358126683189343</v>
      </c>
    </row>
    <row r="496" spans="4:30" collapsed="1">
      <c r="D496" s="1" t="str">
        <f>+D1968</f>
        <v>Adj 20 - Postage Rate Decrease</v>
      </c>
      <c r="E496" s="61">
        <v>-832</v>
      </c>
      <c r="F496" s="10" t="str">
        <f>+F1968</f>
        <v>CUST_TOTAL</v>
      </c>
      <c r="G496" s="55" t="str">
        <f>$G$15</f>
        <v>TOTAL</v>
      </c>
      <c r="H496" s="4">
        <f t="shared" si="260"/>
        <v>-831.99999999999977</v>
      </c>
      <c r="I496" s="5">
        <f>VLOOKUP(CONCATENATE($F496," ",$G496),AllocFactorMatrix,(I$4+1),FALSE)*$E496</f>
        <v>-530.14365393860464</v>
      </c>
      <c r="J496" s="5">
        <f>VLOOKUP(CONCATENATE($F496," ",$G496),AllocFactorMatrix,(J$4+1),FALSE)*$E496</f>
        <v>-92.764169128732192</v>
      </c>
      <c r="K496" s="5">
        <f>VLOOKUP(CONCATENATE($F496," ",$G496),AllocFactorMatrix,(K$4+1),FALSE)*$E496</f>
        <v>-26.053031257730417</v>
      </c>
      <c r="L496" s="5">
        <f>VLOOKUP(CONCATENATE($F496," ",$G496),AllocFactorMatrix,(L$4+1),FALSE)*$E496</f>
        <v>-0.30289706932523069</v>
      </c>
      <c r="M496" s="5">
        <f>VLOOKUP(CONCATENATE($F496," ",$G496),AllocFactorMatrix,(M$4+1),FALSE)*$E496</f>
        <v>-2.3299774563479283E-2</v>
      </c>
      <c r="N496" s="5">
        <f t="shared" si="261"/>
        <v>-26.379228101619127</v>
      </c>
      <c r="O496" s="5">
        <f>VLOOKUP(CONCATENATE($F496," ",$G496),AllocFactorMatrix,(O$4+1),FALSE)*$E496</f>
        <v>-2.2794946114603896</v>
      </c>
      <c r="P496" s="5">
        <f>VLOOKUP(CONCATENATE($F496," ",$G496),AllocFactorMatrix,(P$4+1),FALSE)*$E496</f>
        <v>-0.22911444987421298</v>
      </c>
      <c r="Q496" s="5">
        <f>VLOOKUP(CONCATENATE($F496," ",$G496),AllocFactorMatrix,(Q$4+1),FALSE)*$E496</f>
        <v>-6.6016027929857973E-2</v>
      </c>
      <c r="R496" s="5">
        <f>VLOOKUP(CONCATENATE($F496," ",$G496),AllocFactorMatrix,(R$4+1),FALSE)*$E496</f>
        <v>-7.766591521159761E-3</v>
      </c>
      <c r="S496" s="5">
        <f t="shared" si="263"/>
        <v>-2.5823916807856202</v>
      </c>
      <c r="T496" s="5">
        <f>VLOOKUP(CONCATENATE($F496," ",$G496),AllocFactorMatrix,(T$4+1),FALSE)*$E496</f>
        <v>-1.5533183042319522E-2</v>
      </c>
      <c r="U496" s="5">
        <f>VLOOKUP(CONCATENATE($F496," ",$G496),AllocFactorMatrix,(U$4+1),FALSE)*$E496</f>
        <v>-0.13591535162029583</v>
      </c>
      <c r="V496" s="5">
        <f>VLOOKUP(CONCATENATE($F496," ",$G496),AllocFactorMatrix,(V$4+1),FALSE)*$E496</f>
        <v>-9.7082394014497017E-2</v>
      </c>
      <c r="W496" s="5">
        <f>VLOOKUP(CONCATENATE($F496," ",$G496),AllocFactorMatrix,(W$4+1),FALSE)*$E496</f>
        <v>-1.1649887281739641E-2</v>
      </c>
      <c r="X496" s="5">
        <f t="shared" si="264"/>
        <v>-0.26018081595885201</v>
      </c>
      <c r="Y496" s="5">
        <f>VLOOKUP(CONCATENATE($F496," ",$G496),AllocFactorMatrix,(Y$4+1),FALSE)*$E496</f>
        <v>-0.62521061745336082</v>
      </c>
      <c r="Z496" s="5">
        <f>VLOOKUP(CONCATENATE($F496," ",$G496),AllocFactorMatrix,(Z$4+1),FALSE)*$E496</f>
        <v>-3.8832957605798805E-3</v>
      </c>
      <c r="AA496" s="5">
        <f t="shared" si="262"/>
        <v>-0.6290939132139407</v>
      </c>
      <c r="AB496" s="5">
        <f>VLOOKUP(CONCATENATE($F496," ",$G496),AllocFactorMatrix,(AB$4+1),FALSE)*$E496</f>
        <v>-3.8832957605798808E-2</v>
      </c>
      <c r="AC496" s="5">
        <f>VLOOKUP(CONCATENATE($F496," ",$G496),AllocFactorMatrix,(AC$4+1),FALSE)*$E496</f>
        <v>-178.98886819664784</v>
      </c>
      <c r="AD496" s="5">
        <f>VLOOKUP(CONCATENATE($F496," ",$G496),AllocFactorMatrix,(AD$4+1),FALSE)*$E496</f>
        <v>-0.21358126683189343</v>
      </c>
    </row>
    <row r="497" spans="4:30" hidden="1" outlineLevel="1">
      <c r="E497" s="55"/>
      <c r="F497" s="52" t="str">
        <f>F504</f>
        <v>LABOR_M</v>
      </c>
      <c r="G497" s="55" t="str">
        <f>$G$8</f>
        <v>PRODUCTION</v>
      </c>
      <c r="H497" s="4">
        <f t="shared" ref="H497:H504" ca="1" si="265">SUBTOTAL(9,I497:AD497)</f>
        <v>-1817.1267497263295</v>
      </c>
      <c r="I497" s="5">
        <f ca="1">VLOOKUP(CONCATENATE($F497," ",$G497),AllocFactorMatrix,(I$4+1),FALSE)*$E504</f>
        <v>-1008.8805591076843</v>
      </c>
      <c r="J497" s="5">
        <f ca="1">VLOOKUP(CONCATENATE($F497," ",$G497),AllocFactorMatrix,(J$4+1),FALSE)*$E504</f>
        <v>-46.423513755810845</v>
      </c>
      <c r="K497" s="5">
        <f ca="1">VLOOKUP(CONCATENATE($F497," ",$G497),AllocFactorMatrix,(K$4+1),FALSE)*$E504</f>
        <v>-152.9323838081196</v>
      </c>
      <c r="L497" s="5">
        <f ca="1">VLOOKUP(CONCATENATE($F497," ",$G497),AllocFactorMatrix,(L$4+1),FALSE)*$E504</f>
        <v>-3.8212920486588073</v>
      </c>
      <c r="M497" s="5">
        <f ca="1">VLOOKUP(CONCATENATE($F497," ",$G497),AllocFactorMatrix,(M$4+1),FALSE)*$E504</f>
        <v>-0.4919139383579933</v>
      </c>
      <c r="N497" s="5">
        <f t="shared" ref="N497:N504" ca="1" si="266">SUBTOTAL(9,K497:M497)</f>
        <v>-157.2455897951364</v>
      </c>
      <c r="O497" s="5">
        <f ca="1">VLOOKUP(CONCATENATE($F497," ",$G497),AllocFactorMatrix,(O$4+1),FALSE)*$E504</f>
        <v>-116.33773149068476</v>
      </c>
      <c r="P497" s="5">
        <f ca="1">VLOOKUP(CONCATENATE($F497," ",$G497),AllocFactorMatrix,(P$4+1),FALSE)*$E504</f>
        <v>-21.057350454986071</v>
      </c>
      <c r="Q497" s="5">
        <f ca="1">VLOOKUP(CONCATENATE($F497," ",$G497),AllocFactorMatrix,(Q$4+1),FALSE)*$E504</f>
        <v>-8.1448344877824184</v>
      </c>
      <c r="R497" s="5">
        <f ca="1">VLOOKUP(CONCATENATE($F497," ",$G497),AllocFactorMatrix,(R$4+1),FALSE)*$E504</f>
        <v>-0.17549450230890767</v>
      </c>
      <c r="S497" s="5">
        <f ca="1">SUBTOTAL(9,O497:R497)</f>
        <v>-145.71541093576215</v>
      </c>
      <c r="T497" s="5">
        <f ca="1">VLOOKUP(CONCATENATE($F497," ",$G497),AllocFactorMatrix,(T$4+1),FALSE)*$E504</f>
        <v>-3.6941477122549844</v>
      </c>
      <c r="U497" s="5">
        <f ca="1">VLOOKUP(CONCATENATE($F497," ",$G497),AllocFactorMatrix,(U$4+1),FALSE)*$E504</f>
        <v>-58.817253436784959</v>
      </c>
      <c r="V497" s="5">
        <f ca="1">VLOOKUP(CONCATENATE($F497," ",$G497),AllocFactorMatrix,(V$4+1),FALSE)*$E504</f>
        <v>-318.97795183747945</v>
      </c>
      <c r="W497" s="5">
        <f ca="1">VLOOKUP(CONCATENATE($F497," ",$G497),AllocFactorMatrix,(W$4+1),FALSE)*$E504</f>
        <v>-41.968776641854667</v>
      </c>
      <c r="X497" s="5">
        <f ca="1">SUBTOTAL(9,T497:W497)</f>
        <v>-423.45812962837408</v>
      </c>
      <c r="Y497" s="5">
        <f ca="1">VLOOKUP(CONCATENATE($F497," ",$G497),AllocFactorMatrix,(Y$4+1),FALSE)*$E504</f>
        <v>-34.288111219226934</v>
      </c>
      <c r="Z497" s="5">
        <f ca="1">VLOOKUP(CONCATENATE($F497," ",$G497),AllocFactorMatrix,(Z$4+1),FALSE)*$E504</f>
        <v>-0.71273609060398613</v>
      </c>
      <c r="AA497" s="5">
        <f t="shared" ca="1" si="262"/>
        <v>-35.000847309830917</v>
      </c>
      <c r="AB497" s="5">
        <f ca="1">VLOOKUP(CONCATENATE($F497," ",$G497),AllocFactorMatrix,(AB$4+1),FALSE)*$E504</f>
        <v>-0.40269919373085561</v>
      </c>
      <c r="AC497" s="5">
        <f ca="1">VLOOKUP(CONCATENATE($F497," ",$G497),AllocFactorMatrix,(AC$4+1),FALSE)*$E504</f>
        <v>0</v>
      </c>
      <c r="AD497" s="5">
        <f ca="1">VLOOKUP(CONCATENATE($F497," ",$G497),AllocFactorMatrix,(AD$4+1),FALSE)*$E504</f>
        <v>0</v>
      </c>
    </row>
    <row r="498" spans="4:30" hidden="1" outlineLevel="1">
      <c r="E498" s="55"/>
      <c r="F498" s="52" t="str">
        <f>F504</f>
        <v>LABOR_M</v>
      </c>
      <c r="G498" s="55" t="str">
        <f>$G$9</f>
        <v>BULKTRAN</v>
      </c>
      <c r="H498" s="4">
        <f t="shared" ca="1" si="265"/>
        <v>-6.6394507028708958</v>
      </c>
      <c r="I498" s="5">
        <f ca="1">VLOOKUP(CONCATENATE($F498," ",$G498),AllocFactorMatrix,(I$4+1),FALSE)*$E504</f>
        <v>-3.2704804822113145</v>
      </c>
      <c r="J498" s="5">
        <f ca="1">VLOOKUP(CONCATENATE($F498," ",$G498),AllocFactorMatrix,(J$4+1),FALSE)*$E504</f>
        <v>-0.16167153639498935</v>
      </c>
      <c r="K498" s="5">
        <f ca="1">VLOOKUP(CONCATENATE($F498," ",$G498),AllocFactorMatrix,(K$4+1),FALSE)*$E504</f>
        <v>-0.59219357229213876</v>
      </c>
      <c r="L498" s="5">
        <f ca="1">VLOOKUP(CONCATENATE($F498," ",$G498),AllocFactorMatrix,(L$4+1),FALSE)*$E504</f>
        <v>-1.8640151133036565E-2</v>
      </c>
      <c r="M498" s="5">
        <f ca="1">VLOOKUP(CONCATENATE($F498," ",$G498),AllocFactorMatrix,(M$4+1),FALSE)*$E504</f>
        <v>-1.748013727896712E-3</v>
      </c>
      <c r="N498" s="5">
        <f t="shared" ca="1" si="266"/>
        <v>-0.61258173715307196</v>
      </c>
      <c r="O498" s="5">
        <f ca="1">VLOOKUP(CONCATENATE($F498," ",$G498),AllocFactorMatrix,(O$4+1),FALSE)*$E504</f>
        <v>-0.45015923702597088</v>
      </c>
      <c r="P498" s="5">
        <f ca="1">VLOOKUP(CONCATENATE($F498," ",$G498),AllocFactorMatrix,(P$4+1),FALSE)*$E504</f>
        <v>-8.3877780773813304E-2</v>
      </c>
      <c r="Q498" s="5">
        <f ca="1">VLOOKUP(CONCATENATE($F498," ",$G498),AllocFactorMatrix,(Q$4+1),FALSE)*$E504</f>
        <v>-3.7902807327367956E-2</v>
      </c>
      <c r="R498" s="5">
        <f ca="1">VLOOKUP(CONCATENATE($F498," ",$G498),AllocFactorMatrix,(R$4+1),FALSE)*$E504</f>
        <v>-1.7044468774135271E-3</v>
      </c>
      <c r="S498" s="5">
        <f t="shared" ref="S498:S504" ca="1" si="267">SUBTOTAL(9,O498:R498)</f>
        <v>-0.57364427200456569</v>
      </c>
      <c r="T498" s="5">
        <f ca="1">VLOOKUP(CONCATENATE($F498," ",$G498),AllocFactorMatrix,(T$4+1),FALSE)*$E504</f>
        <v>-1.5725215159622954E-2</v>
      </c>
      <c r="U498" s="5">
        <f ca="1">VLOOKUP(CONCATENATE($F498," ",$G498),AllocFactorMatrix,(U$4+1),FALSE)*$E504</f>
        <v>-0.25734046679609013</v>
      </c>
      <c r="V498" s="5">
        <f ca="1">VLOOKUP(CONCATENATE($F498," ",$G498),AllocFactorMatrix,(V$4+1),FALSE)*$E504</f>
        <v>-1.3600515978840664</v>
      </c>
      <c r="W498" s="5">
        <f ca="1">VLOOKUP(CONCATENATE($F498," ",$G498),AllocFactorMatrix,(W$4+1),FALSE)*$E504</f>
        <v>-0.24560277672372344</v>
      </c>
      <c r="X498" s="5">
        <f t="shared" ref="X498:X504" ca="1" si="268">SUBTOTAL(9,T498:W498)</f>
        <v>-1.8787200565635029</v>
      </c>
      <c r="Y498" s="5">
        <f ca="1">VLOOKUP(CONCATENATE($F498," ",$G498),AllocFactorMatrix,(Y$4+1),FALSE)*$E504</f>
        <v>-0.13824318737776439</v>
      </c>
      <c r="Z498" s="5">
        <f ca="1">VLOOKUP(CONCATENATE($F498," ",$G498),AllocFactorMatrix,(Z$4+1),FALSE)*$E504</f>
        <v>-2.3155205457224869E-3</v>
      </c>
      <c r="AA498" s="5">
        <f t="shared" ca="1" si="262"/>
        <v>-0.14055870792348688</v>
      </c>
      <c r="AB498" s="5">
        <f ca="1">VLOOKUP(CONCATENATE($F498," ",$G498),AllocFactorMatrix,(AB$4+1),FALSE)*$E504</f>
        <v>-1.7939106199650588E-3</v>
      </c>
      <c r="AC498" s="5">
        <f ca="1">VLOOKUP(CONCATENATE($F498," ",$G498),AllocFactorMatrix,(AC$4+1),FALSE)*$E504</f>
        <v>0</v>
      </c>
      <c r="AD498" s="5">
        <f ca="1">VLOOKUP(CONCATENATE($F498," ",$G498),AllocFactorMatrix,(AD$4+1),FALSE)*$E504</f>
        <v>0</v>
      </c>
    </row>
    <row r="499" spans="4:30" hidden="1" outlineLevel="1">
      <c r="E499" s="55"/>
      <c r="F499" s="52" t="str">
        <f>F504</f>
        <v>LABOR_M</v>
      </c>
      <c r="G499" s="55" t="str">
        <f>$G$10</f>
        <v>SUBTRAN</v>
      </c>
      <c r="H499" s="4">
        <f t="shared" ca="1" si="265"/>
        <v>-1.4604037595798744</v>
      </c>
      <c r="I499" s="5">
        <f ca="1">VLOOKUP(CONCATENATE($F499," ",$G499),AllocFactorMatrix,(I$4+1),FALSE)*$E504</f>
        <v>-0.71102302857760091</v>
      </c>
      <c r="J499" s="5">
        <f ca="1">VLOOKUP(CONCATENATE($F499," ",$G499),AllocFactorMatrix,(J$4+1),FALSE)*$E504</f>
        <v>-3.4314901487705482E-2</v>
      </c>
      <c r="K499" s="5">
        <f ca="1">VLOOKUP(CONCATENATE($F499," ",$G499),AllocFactorMatrix,(K$4+1),FALSE)*$E504</f>
        <v>-0.12483593377201448</v>
      </c>
      <c r="L499" s="5">
        <f ca="1">VLOOKUP(CONCATENATE($F499," ",$G499),AllocFactorMatrix,(L$4+1),FALSE)*$E504</f>
        <v>-3.856064538832569E-3</v>
      </c>
      <c r="M499" s="5">
        <f ca="1">VLOOKUP(CONCATENATE($F499," ",$G499),AllocFactorMatrix,(M$4+1),FALSE)*$E504</f>
        <v>-4.802524448575382E-4</v>
      </c>
      <c r="N499" s="5">
        <f t="shared" ca="1" si="266"/>
        <v>-0.12917225075570457</v>
      </c>
      <c r="O499" s="5">
        <f ca="1">VLOOKUP(CONCATENATE($F499," ",$G499),AllocFactorMatrix,(O$4+1),FALSE)*$E504</f>
        <v>-9.4315499127314351E-2</v>
      </c>
      <c r="P499" s="5">
        <f ca="1">VLOOKUP(CONCATENATE($F499," ",$G499),AllocFactorMatrix,(P$4+1),FALSE)*$E504</f>
        <v>-1.7533141282329256E-2</v>
      </c>
      <c r="Q499" s="5">
        <f ca="1">VLOOKUP(CONCATENATE($F499," ",$G499),AllocFactorMatrix,(Q$4+1),FALSE)*$E504</f>
        <v>-1.0432427977127614E-2</v>
      </c>
      <c r="R499" s="5">
        <f ca="1">VLOOKUP(CONCATENATE($F499," ",$G499),AllocFactorMatrix,(R$4+1),FALSE)*$E504</f>
        <v>0</v>
      </c>
      <c r="S499" s="5">
        <f t="shared" ca="1" si="267"/>
        <v>-0.12228106838677122</v>
      </c>
      <c r="T499" s="5">
        <f ca="1">VLOOKUP(CONCATENATE($F499," ",$G499),AllocFactorMatrix,(T$4+1),FALSE)*$E504</f>
        <v>-3.2933352848123448E-3</v>
      </c>
      <c r="U499" s="5">
        <f ca="1">VLOOKUP(CONCATENATE($F499," ",$G499),AllocFactorMatrix,(U$4+1),FALSE)*$E504</f>
        <v>-5.3913778924574565E-2</v>
      </c>
      <c r="V499" s="5">
        <f ca="1">VLOOKUP(CONCATENATE($F499," ",$G499),AllocFactorMatrix,(V$4+1),FALSE)*$E504</f>
        <v>-0.37560021284910977</v>
      </c>
      <c r="W499" s="5">
        <f ca="1">VLOOKUP(CONCATENATE($F499," ",$G499),AllocFactorMatrix,(W$4+1),FALSE)*$E504</f>
        <v>0</v>
      </c>
      <c r="X499" s="5">
        <f t="shared" ca="1" si="268"/>
        <v>-0.43280732705849667</v>
      </c>
      <c r="Y499" s="5">
        <f ca="1">VLOOKUP(CONCATENATE($F499," ",$G499),AllocFactorMatrix,(Y$4+1),FALSE)*$E504</f>
        <v>-2.8386202024056003E-2</v>
      </c>
      <c r="Z499" s="5">
        <f ca="1">VLOOKUP(CONCATENATE($F499," ",$G499),AllocFactorMatrix,(Z$4+1),FALSE)*$E504</f>
        <v>-4.7319875893860709E-4</v>
      </c>
      <c r="AA499" s="5">
        <f t="shared" ca="1" si="262"/>
        <v>-2.885940078299461E-2</v>
      </c>
      <c r="AB499" s="5">
        <f ca="1">VLOOKUP(CONCATENATE($F499," ",$G499),AllocFactorMatrix,(AB$4+1),FALSE)*$E504</f>
        <v>-3.7905906604072476E-4</v>
      </c>
      <c r="AC499" s="5">
        <f ca="1">VLOOKUP(CONCATENATE($F499," ",$G499),AllocFactorMatrix,(AC$4+1),FALSE)*$E504</f>
        <v>-1.2888818592813164E-3</v>
      </c>
      <c r="AD499" s="5">
        <f ca="1">VLOOKUP(CONCATENATE($F499," ",$G499),AllocFactorMatrix,(AD$4+1),FALSE)*$E504</f>
        <v>-2.7784160527899926E-4</v>
      </c>
    </row>
    <row r="500" spans="4:30" hidden="1" outlineLevel="1">
      <c r="E500" s="55"/>
      <c r="F500" s="52" t="str">
        <f>F504</f>
        <v>LABOR_M</v>
      </c>
      <c r="G500" s="55" t="str">
        <f>$G$11</f>
        <v>DISTPRI</v>
      </c>
      <c r="H500" s="4">
        <f t="shared" ca="1" si="265"/>
        <v>-935.67846641910933</v>
      </c>
      <c r="I500" s="5">
        <f ca="1">VLOOKUP(CONCATENATE($F500," ",$G500),AllocFactorMatrix,(I$4+1),FALSE)*$E504</f>
        <v>-625.35382628793377</v>
      </c>
      <c r="J500" s="5">
        <f ca="1">VLOOKUP(CONCATENATE($F500," ",$G500),AllocFactorMatrix,(J$4+1),FALSE)*$E504</f>
        <v>-29.47754686195</v>
      </c>
      <c r="K500" s="5">
        <f ca="1">VLOOKUP(CONCATENATE($F500," ",$G500),AllocFactorMatrix,(K$4+1),FALSE)*$E504</f>
        <v>-107.03478179187682</v>
      </c>
      <c r="L500" s="5">
        <f ca="1">VLOOKUP(CONCATENATE($F500," ",$G500),AllocFactorMatrix,(L$4+1),FALSE)*$E504</f>
        <v>-3.3079317057436004</v>
      </c>
      <c r="M500" s="5">
        <f ca="1">VLOOKUP(CONCATENATE($F500," ",$G500),AllocFactorMatrix,(M$4+1),FALSE)*$E504</f>
        <v>0</v>
      </c>
      <c r="N500" s="5">
        <f t="shared" ca="1" si="266"/>
        <v>-110.34271349762042</v>
      </c>
      <c r="O500" s="5">
        <f ca="1">VLOOKUP(CONCATENATE($F500," ",$G500),AllocFactorMatrix,(O$4+1),FALSE)*$E504</f>
        <v>-80.257378263677907</v>
      </c>
      <c r="P500" s="5">
        <f ca="1">VLOOKUP(CONCATENATE($F500," ",$G500),AllocFactorMatrix,(P$4+1),FALSE)*$E504</f>
        <v>-14.947942102451417</v>
      </c>
      <c r="Q500" s="5">
        <f ca="1">VLOOKUP(CONCATENATE($F500," ",$G500),AllocFactorMatrix,(Q$4+1),FALSE)*$E504</f>
        <v>0</v>
      </c>
      <c r="R500" s="5">
        <f ca="1">VLOOKUP(CONCATENATE($F500," ",$G500),AllocFactorMatrix,(R$4+1),FALSE)*$E504</f>
        <v>0</v>
      </c>
      <c r="S500" s="5">
        <f t="shared" ca="1" si="267"/>
        <v>-95.205320366129328</v>
      </c>
      <c r="T500" s="5">
        <f ca="1">VLOOKUP(CONCATENATE($F500," ",$G500),AllocFactorMatrix,(T$4+1),FALSE)*$E504</f>
        <v>-2.8611260762375554</v>
      </c>
      <c r="U500" s="5">
        <f ca="1">VLOOKUP(CONCATENATE($F500," ",$G500),AllocFactorMatrix,(U$4+1),FALSE)*$E504</f>
        <v>-46.143489321723244</v>
      </c>
      <c r="V500" s="5">
        <f ca="1">VLOOKUP(CONCATENATE($F500," ",$G500),AllocFactorMatrix,(V$4+1),FALSE)*$E504</f>
        <v>0</v>
      </c>
      <c r="W500" s="5">
        <f ca="1">VLOOKUP(CONCATENATE($F500," ",$G500),AllocFactorMatrix,(W$4+1),FALSE)*$E504</f>
        <v>0</v>
      </c>
      <c r="X500" s="5">
        <f t="shared" ca="1" si="268"/>
        <v>-49.004615397960798</v>
      </c>
      <c r="Y500" s="5">
        <f ca="1">VLOOKUP(CONCATENATE($F500," ",$G500),AllocFactorMatrix,(Y$4+1),FALSE)*$E504</f>
        <v>-24.201287823677962</v>
      </c>
      <c r="Z500" s="5">
        <f ca="1">VLOOKUP(CONCATENATE($F500," ",$G500),AllocFactorMatrix,(Z$4+1),FALSE)*$E504</f>
        <v>-0.40377221714774825</v>
      </c>
      <c r="AA500" s="5">
        <f t="shared" ca="1" si="262"/>
        <v>-24.605060040825709</v>
      </c>
      <c r="AB500" s="5">
        <f ca="1">VLOOKUP(CONCATENATE($F500," ",$G500),AllocFactorMatrix,(AB$4+1),FALSE)*$E504</f>
        <v>-0.32712315107855106</v>
      </c>
      <c r="AC500" s="5">
        <f ca="1">VLOOKUP(CONCATENATE($F500," ",$G500),AllocFactorMatrix,(AC$4+1),FALSE)*$E504</f>
        <v>-1.1206784685152014</v>
      </c>
      <c r="AD500" s="5">
        <f ca="1">VLOOKUP(CONCATENATE($F500," ",$G500),AllocFactorMatrix,(AD$4+1),FALSE)*$E504</f>
        <v>-0.2415823470954081</v>
      </c>
    </row>
    <row r="501" spans="4:30" hidden="1" outlineLevel="1">
      <c r="E501" s="55"/>
      <c r="F501" s="52" t="str">
        <f>F504</f>
        <v>LABOR_M</v>
      </c>
      <c r="G501" s="55" t="str">
        <f>$G$12</f>
        <v>DISTSEC</v>
      </c>
      <c r="H501" s="4">
        <f t="shared" ca="1" si="265"/>
        <v>-386.16601156395529</v>
      </c>
      <c r="I501" s="5">
        <f ca="1">VLOOKUP(CONCATENATE($F501," ",$G501),AllocFactorMatrix,(I$4+1),FALSE)*$E504</f>
        <v>-288.73688740641813</v>
      </c>
      <c r="J501" s="5">
        <f ca="1">VLOOKUP(CONCATENATE($F501," ",$G501),AllocFactorMatrix,(J$4+1),FALSE)*$E504</f>
        <v>-13.920097365014868</v>
      </c>
      <c r="K501" s="5">
        <f ca="1">VLOOKUP(CONCATENATE($F501," ",$G501),AllocFactorMatrix,(K$4+1),FALSE)*$E504</f>
        <v>-42.002734775824081</v>
      </c>
      <c r="L501" s="5">
        <f ca="1">VLOOKUP(CONCATENATE($F501," ",$G501),AllocFactorMatrix,(L$4+1),FALSE)*$E504</f>
        <v>0</v>
      </c>
      <c r="M501" s="5">
        <f ca="1">VLOOKUP(CONCATENATE($F501," ",$G501),AllocFactorMatrix,(M$4+1),FALSE)*$E504</f>
        <v>0</v>
      </c>
      <c r="N501" s="5">
        <f t="shared" ca="1" si="266"/>
        <v>-42.002734775824081</v>
      </c>
      <c r="O501" s="5">
        <f ca="1">VLOOKUP(CONCATENATE($F501," ",$G501),AllocFactorMatrix,(O$4+1),FALSE)*$E504</f>
        <v>-26.764306083797056</v>
      </c>
      <c r="P501" s="5">
        <f ca="1">VLOOKUP(CONCATENATE($F501," ",$G501),AllocFactorMatrix,(P$4+1),FALSE)*$E504</f>
        <v>0</v>
      </c>
      <c r="Q501" s="5">
        <f ca="1">VLOOKUP(CONCATENATE($F501," ",$G501),AllocFactorMatrix,(Q$4+1),FALSE)*$E504</f>
        <v>0</v>
      </c>
      <c r="R501" s="5">
        <f ca="1">VLOOKUP(CONCATENATE($F501," ",$G501),AllocFactorMatrix,(R$4+1),FALSE)*$E504</f>
        <v>0</v>
      </c>
      <c r="S501" s="5">
        <f t="shared" ca="1" si="267"/>
        <v>-26.764306083797056</v>
      </c>
      <c r="T501" s="5">
        <f ca="1">VLOOKUP(CONCATENATE($F501," ",$G501),AllocFactorMatrix,(T$4+1),FALSE)*$E504</f>
        <v>-0.72365068856714698</v>
      </c>
      <c r="U501" s="5">
        <f ca="1">VLOOKUP(CONCATENATE($F501," ",$G501),AllocFactorMatrix,(U$4+1),FALSE)*$E504</f>
        <v>0</v>
      </c>
      <c r="V501" s="5">
        <f ca="1">VLOOKUP(CONCATENATE($F501," ",$G501),AllocFactorMatrix,(V$4+1),FALSE)*$E504</f>
        <v>0</v>
      </c>
      <c r="W501" s="5">
        <f ca="1">VLOOKUP(CONCATENATE($F501," ",$G501),AllocFactorMatrix,(W$4+1),FALSE)*$E504</f>
        <v>0</v>
      </c>
      <c r="X501" s="5">
        <f t="shared" ca="1" si="268"/>
        <v>-0.72365068856714698</v>
      </c>
      <c r="Y501" s="5">
        <f ca="1">VLOOKUP(CONCATENATE($F501," ",$G501),AllocFactorMatrix,(Y$4+1),FALSE)*$E504</f>
        <v>-9.8718561990631919</v>
      </c>
      <c r="Z501" s="5">
        <f ca="1">VLOOKUP(CONCATENATE($F501," ",$G501),AllocFactorMatrix,(Z$4+1),FALSE)*$E504</f>
        <v>0</v>
      </c>
      <c r="AA501" s="5">
        <f t="shared" ca="1" si="262"/>
        <v>-9.8718561990631919</v>
      </c>
      <c r="AB501" s="5">
        <f ca="1">VLOOKUP(CONCATENATE($F501," ",$G501),AllocFactorMatrix,(AB$4+1),FALSE)*$E504</f>
        <v>-0.10244056934344364</v>
      </c>
      <c r="AC501" s="5">
        <f ca="1">VLOOKUP(CONCATENATE($F501," ",$G501),AllocFactorMatrix,(AC$4+1),FALSE)*$E504</f>
        <v>-3.4782513313996954</v>
      </c>
      <c r="AD501" s="5">
        <f ca="1">VLOOKUP(CONCATENATE($F501," ",$G501),AllocFactorMatrix,(AD$4+1),FALSE)*$E504</f>
        <v>-0.56578714452763512</v>
      </c>
    </row>
    <row r="502" spans="4:30" hidden="1" outlineLevel="1">
      <c r="E502" s="55"/>
      <c r="F502" s="52" t="str">
        <f>F504</f>
        <v>LABOR_M</v>
      </c>
      <c r="G502" s="55" t="str">
        <f>$G$13</f>
        <v>ENERGY</v>
      </c>
      <c r="H502" s="4">
        <f t="shared" ca="1" si="265"/>
        <v>-478.36688533430043</v>
      </c>
      <c r="I502" s="5">
        <f ca="1">VLOOKUP(CONCATENATE($F502," ",$G502),AllocFactorMatrix,(I$4+1),FALSE)*$E504</f>
        <v>-179.49621373473056</v>
      </c>
      <c r="J502" s="5">
        <f ca="1">VLOOKUP(CONCATENATE($F502," ",$G502),AllocFactorMatrix,(J$4+1),FALSE)*$E504</f>
        <v>-11.632514517698549</v>
      </c>
      <c r="K502" s="5">
        <f ca="1">VLOOKUP(CONCATENATE($F502," ",$G502),AllocFactorMatrix,(K$4+1),FALSE)*$E504</f>
        <v>-39.028347214852779</v>
      </c>
      <c r="L502" s="5">
        <f ca="1">VLOOKUP(CONCATENATE($F502," ",$G502),AllocFactorMatrix,(L$4+1),FALSE)*$E504</f>
        <v>-1.2404094779457355</v>
      </c>
      <c r="M502" s="5">
        <f ca="1">VLOOKUP(CONCATENATE($F502," ",$G502),AllocFactorMatrix,(M$4+1),FALSE)*$E504</f>
        <v>-0.11435125321935355</v>
      </c>
      <c r="N502" s="5">
        <f t="shared" ca="1" si="266"/>
        <v>-40.383107946017866</v>
      </c>
      <c r="O502" s="5">
        <f ca="1">VLOOKUP(CONCATENATE($F502," ",$G502),AllocFactorMatrix,(O$4+1),FALSE)*$E504</f>
        <v>-35.582688728411178</v>
      </c>
      <c r="P502" s="5">
        <f ca="1">VLOOKUP(CONCATENATE($F502," ",$G502),AllocFactorMatrix,(P$4+1),FALSE)*$E504</f>
        <v>-6.5963458200419014</v>
      </c>
      <c r="Q502" s="5">
        <f ca="1">VLOOKUP(CONCATENATE($F502," ",$G502),AllocFactorMatrix,(Q$4+1),FALSE)*$E504</f>
        <v>-2.9972107010417637</v>
      </c>
      <c r="R502" s="5">
        <f ca="1">VLOOKUP(CONCATENATE($F502," ",$G502),AllocFactorMatrix,(R$4+1),FALSE)*$E504</f>
        <v>-0.138873174809033</v>
      </c>
      <c r="S502" s="5">
        <f t="shared" ca="1" si="267"/>
        <v>-45.315118424303883</v>
      </c>
      <c r="T502" s="5">
        <f ca="1">VLOOKUP(CONCATENATE($F502," ",$G502),AllocFactorMatrix,(T$4+1),FALSE)*$E504</f>
        <v>-1.3635960611329112</v>
      </c>
      <c r="U502" s="5">
        <f ca="1">VLOOKUP(CONCATENATE($F502," ",$G502),AllocFactorMatrix,(U$4+1),FALSE)*$E504</f>
        <v>-23.942704058034487</v>
      </c>
      <c r="V502" s="5">
        <f ca="1">VLOOKUP(CONCATENATE($F502," ",$G502),AllocFactorMatrix,(V$4+1),FALSE)*$E504</f>
        <v>-135.93673313683411</v>
      </c>
      <c r="W502" s="5">
        <f ca="1">VLOOKUP(CONCATENATE($F502," ",$G502),AllocFactorMatrix,(W$4+1),FALSE)*$E504</f>
        <v>-25.790379829448138</v>
      </c>
      <c r="X502" s="5">
        <f t="shared" ca="1" si="268"/>
        <v>-187.03341308544964</v>
      </c>
      <c r="Y502" s="5">
        <f ca="1">VLOOKUP(CONCATENATE($F502," ",$G502),AllocFactorMatrix,(Y$4+1),FALSE)*$E504</f>
        <v>-9.6404229622219493</v>
      </c>
      <c r="Z502" s="5">
        <f ca="1">VLOOKUP(CONCATENATE($F502," ",$G502),AllocFactorMatrix,(Z$4+1),FALSE)*$E504</f>
        <v>-0.15693071750152704</v>
      </c>
      <c r="AA502" s="5">
        <f t="shared" ca="1" si="262"/>
        <v>-9.7973536797234768</v>
      </c>
      <c r="AB502" s="5">
        <f ca="1">VLOOKUP(CONCATENATE($F502," ",$G502),AllocFactorMatrix,(AB$4+1),FALSE)*$E504</f>
        <v>-0.175043591805571</v>
      </c>
      <c r="AC502" s="5">
        <f ca="1">VLOOKUP(CONCATENATE($F502," ",$G502),AllocFactorMatrix,(AC$4+1),FALSE)*$E504</f>
        <v>-3.7850832752023127</v>
      </c>
      <c r="AD502" s="5">
        <f ca="1">VLOOKUP(CONCATENATE($F502," ",$G502),AllocFactorMatrix,(AD$4+1),FALSE)*$E504</f>
        <v>-0.74903707936854491</v>
      </c>
    </row>
    <row r="503" spans="4:30" hidden="1" outlineLevel="1">
      <c r="E503" s="55"/>
      <c r="F503" s="52" t="str">
        <f>F504</f>
        <v>LABOR_M</v>
      </c>
      <c r="G503" s="55" t="str">
        <f>$G$14</f>
        <v>CUSTOMER</v>
      </c>
      <c r="H503" s="4">
        <f t="shared" ca="1" si="265"/>
        <v>-360.56203249385442</v>
      </c>
      <c r="I503" s="5">
        <f ca="1">VLOOKUP(CONCATENATE($F503," ",$G503),AllocFactorMatrix,(I$4+1),FALSE)*$E504</f>
        <v>-257.6219300132766</v>
      </c>
      <c r="J503" s="5">
        <f ca="1">VLOOKUP(CONCATENATE($F503," ",$G503),AllocFactorMatrix,(J$4+1),FALSE)*$E504</f>
        <v>-44.087595241883747</v>
      </c>
      <c r="K503" s="5">
        <f ca="1">VLOOKUP(CONCATENATE($F503," ",$G503),AllocFactorMatrix,(K$4+1),FALSE)*$E504</f>
        <v>-12.694851256025641</v>
      </c>
      <c r="L503" s="5">
        <f ca="1">VLOOKUP(CONCATENATE($F503," ",$G503),AllocFactorMatrix,(L$4+1),FALSE)*$E504</f>
        <v>-2.1221083690461016</v>
      </c>
      <c r="M503" s="5">
        <f ca="1">VLOOKUP(CONCATENATE($F503," ",$G503),AllocFactorMatrix,(M$4+1),FALSE)*$E504</f>
        <v>-0.3352829457814715</v>
      </c>
      <c r="N503" s="5">
        <f t="shared" ca="1" si="266"/>
        <v>-15.152242570853215</v>
      </c>
      <c r="O503" s="5">
        <f ca="1">VLOOKUP(CONCATENATE($F503," ",$G503),AllocFactorMatrix,(O$4+1),FALSE)*$E504</f>
        <v>-2.3688889093097516</v>
      </c>
      <c r="P503" s="5">
        <f ca="1">VLOOKUP(CONCATENATE($F503," ",$G503),AllocFactorMatrix,(P$4+1),FALSE)*$E504</f>
        <v>-0.60839629468477807</v>
      </c>
      <c r="Q503" s="5">
        <f ca="1">VLOOKUP(CONCATENATE($F503," ",$G503),AllocFactorMatrix,(Q$4+1),FALSE)*$E504</f>
        <v>-1.1636722304989466</v>
      </c>
      <c r="R503" s="5">
        <f ca="1">VLOOKUP(CONCATENATE($F503," ",$G503),AllocFactorMatrix,(R$4+1),FALSE)*$E504</f>
        <v>-0.20310114797952375</v>
      </c>
      <c r="S503" s="5">
        <f t="shared" ca="1" si="267"/>
        <v>-4.344058582473</v>
      </c>
      <c r="T503" s="5">
        <f ca="1">VLOOKUP(CONCATENATE($F503," ",$G503),AllocFactorMatrix,(T$4+1),FALSE)*$E504</f>
        <v>-1.6475034670253418E-2</v>
      </c>
      <c r="U503" s="5">
        <f ca="1">VLOOKUP(CONCATENATE($F503," ",$G503),AllocFactorMatrix,(U$4+1),FALSE)*$E504</f>
        <v>-0.36219715240156969</v>
      </c>
      <c r="V503" s="5">
        <f ca="1">VLOOKUP(CONCATENATE($F503," ",$G503),AllocFactorMatrix,(V$4+1),FALSE)*$E504</f>
        <v>-1.7122023168189522</v>
      </c>
      <c r="W503" s="5">
        <f ca="1">VLOOKUP(CONCATENATE($F503," ",$G503),AllocFactorMatrix,(W$4+1),FALSE)*$E504</f>
        <v>-0.30476518814568104</v>
      </c>
      <c r="X503" s="5">
        <f t="shared" ca="1" si="268"/>
        <v>-2.3956396920364562</v>
      </c>
      <c r="Y503" s="5">
        <f ca="1">VLOOKUP(CONCATENATE($F503," ",$G503),AllocFactorMatrix,(Y$4+1),FALSE)*$E504</f>
        <v>-0.64836974047498397</v>
      </c>
      <c r="Z503" s="5">
        <f ca="1">VLOOKUP(CONCATENATE($F503," ",$G503),AllocFactorMatrix,(Z$4+1),FALSE)*$E504</f>
        <v>-1.0271958509068308E-2</v>
      </c>
      <c r="AA503" s="5">
        <f t="shared" ca="1" si="262"/>
        <v>-0.65864169898405223</v>
      </c>
      <c r="AB503" s="5">
        <f ca="1">VLOOKUP(CONCATENATE($F503," ",$G503),AllocFactorMatrix,(AB$4+1),FALSE)*$E504</f>
        <v>-1.8475255334159845E-2</v>
      </c>
      <c r="AC503" s="5">
        <f ca="1">VLOOKUP(CONCATENATE($F503," ",$G503),AllocFactorMatrix,(AC$4+1),FALSE)*$E504</f>
        <v>-28.434011814596584</v>
      </c>
      <c r="AD503" s="5">
        <f ca="1">VLOOKUP(CONCATENATE($F503," ",$G503),AllocFactorMatrix,(AD$4+1),FALSE)*$E504</f>
        <v>-7.849437624416665</v>
      </c>
    </row>
    <row r="504" spans="4:30" collapsed="1">
      <c r="D504" s="55" t="str">
        <f>+D1976</f>
        <v>Adj 21 - Eliminate Advertising Expense A&amp;G</v>
      </c>
      <c r="E504" s="61">
        <f>+ROUND(E1976/8,0)</f>
        <v>-3986</v>
      </c>
      <c r="F504" s="10" t="str">
        <f>+F1976</f>
        <v>LABOR_M</v>
      </c>
      <c r="G504" s="55" t="str">
        <f>$G$15</f>
        <v>TOTAL</v>
      </c>
      <c r="H504" s="4">
        <f t="shared" ca="1" si="265"/>
        <v>-3985.9999999999995</v>
      </c>
      <c r="I504" s="5">
        <f ca="1">VLOOKUP(CONCATENATE($F504," ",$G504),AllocFactorMatrix,(I$4+1),FALSE)*$E504</f>
        <v>-2364.0709200608326</v>
      </c>
      <c r="J504" s="5">
        <f ca="1">VLOOKUP(CONCATENATE($F504," ",$G504),AllocFactorMatrix,(J$4+1),FALSE)*$E504</f>
        <v>-145.73725418024068</v>
      </c>
      <c r="K504" s="5">
        <f ca="1">VLOOKUP(CONCATENATE($F504," ",$G504),AllocFactorMatrix,(K$4+1),FALSE)*$E504</f>
        <v>-354.41012835276314</v>
      </c>
      <c r="L504" s="5">
        <f ca="1">VLOOKUP(CONCATENATE($F504," ",$G504),AllocFactorMatrix,(L$4+1),FALSE)*$E504</f>
        <v>-10.514237817066114</v>
      </c>
      <c r="M504" s="5">
        <f ca="1">VLOOKUP(CONCATENATE($F504," ",$G504),AllocFactorMatrix,(M$4+1),FALSE)*$E504</f>
        <v>-0.94377640353157255</v>
      </c>
      <c r="N504" s="5">
        <f t="shared" ca="1" si="266"/>
        <v>-365.86814257336079</v>
      </c>
      <c r="O504" s="5">
        <f ca="1">VLOOKUP(CONCATENATE($F504," ",$G504),AllocFactorMatrix,(O$4+1),FALSE)*$E504</f>
        <v>-261.85546821203394</v>
      </c>
      <c r="P504" s="5">
        <f ca="1">VLOOKUP(CONCATENATE($F504," ",$G504),AllocFactorMatrix,(P$4+1),FALSE)*$E504</f>
        <v>-43.311445594220309</v>
      </c>
      <c r="Q504" s="5">
        <f ca="1">VLOOKUP(CONCATENATE($F504," ",$G504),AllocFactorMatrix,(Q$4+1),FALSE)*$E504</f>
        <v>-12.354052654627626</v>
      </c>
      <c r="R504" s="5">
        <f ca="1">VLOOKUP(CONCATENATE($F504," ",$G504),AllocFactorMatrix,(R$4+1),FALSE)*$E504</f>
        <v>-0.51917327197487795</v>
      </c>
      <c r="S504" s="5">
        <f t="shared" ca="1" si="267"/>
        <v>-318.04013973285674</v>
      </c>
      <c r="T504" s="5">
        <f ca="1">VLOOKUP(CONCATENATE($F504," ",$G504),AllocFactorMatrix,(T$4+1),FALSE)*$E504</f>
        <v>-8.6780141233072854</v>
      </c>
      <c r="U504" s="5">
        <f ca="1">VLOOKUP(CONCATENATE($F504," ",$G504),AllocFactorMatrix,(U$4+1),FALSE)*$E504</f>
        <v>-129.57689821466491</v>
      </c>
      <c r="V504" s="5">
        <f ca="1">VLOOKUP(CONCATENATE($F504," ",$G504),AllocFactorMatrix,(V$4+1),FALSE)*$E504</f>
        <v>-458.36253910186565</v>
      </c>
      <c r="W504" s="5">
        <f ca="1">VLOOKUP(CONCATENATE($F504," ",$G504),AllocFactorMatrix,(W$4+1),FALSE)*$E504</f>
        <v>-68.309524436172211</v>
      </c>
      <c r="X504" s="5">
        <f t="shared" ca="1" si="268"/>
        <v>-664.92697587601003</v>
      </c>
      <c r="Y504" s="5">
        <f ca="1">VLOOKUP(CONCATENATE($F504," ",$G504),AllocFactorMatrix,(Y$4+1),FALSE)*$E504</f>
        <v>-78.816677334066839</v>
      </c>
      <c r="Z504" s="5">
        <f ca="1">VLOOKUP(CONCATENATE($F504," ",$G504),AllocFactorMatrix,(Z$4+1),FALSE)*$E504</f>
        <v>-1.2864997030669909</v>
      </c>
      <c r="AA504" s="5">
        <f t="shared" ca="1" si="262"/>
        <v>-80.103177037133833</v>
      </c>
      <c r="AB504" s="5">
        <f ca="1">VLOOKUP(CONCATENATE($F504," ",$G504),AllocFactorMatrix,(AB$4+1),FALSE)*$E504</f>
        <v>-1.0279547309785868</v>
      </c>
      <c r="AC504" s="5">
        <f ca="1">VLOOKUP(CONCATENATE($F504," ",$G504),AllocFactorMatrix,(AC$4+1),FALSE)*$E504</f>
        <v>-36.819313771573071</v>
      </c>
      <c r="AD504" s="5">
        <f ca="1">VLOOKUP(CONCATENATE($F504," ",$G504),AllocFactorMatrix,(AD$4+1),FALSE)*$E504</f>
        <v>-9.4061220370135317</v>
      </c>
    </row>
    <row r="505" spans="4:30" hidden="1" outlineLevel="1">
      <c r="D505" s="55"/>
      <c r="E505" s="55"/>
      <c r="F505" s="52" t="str">
        <f>F512</f>
        <v>CUST_TOTAL</v>
      </c>
      <c r="G505" s="55" t="str">
        <f>$G$8</f>
        <v>PRODUCTION</v>
      </c>
      <c r="H505" s="4">
        <f t="shared" ref="H505:H512" si="269">SUBTOTAL(9,I505:AD505)</f>
        <v>0</v>
      </c>
      <c r="I505" s="5">
        <f>VLOOKUP(CONCATENATE($F505," ",$G505),AllocFactorMatrix,(I$4+1),FALSE)*$E512</f>
        <v>0</v>
      </c>
      <c r="J505" s="5">
        <f>VLOOKUP(CONCATENATE($F505," ",$G505),AllocFactorMatrix,(J$4+1),FALSE)*$E512</f>
        <v>0</v>
      </c>
      <c r="K505" s="5">
        <f>VLOOKUP(CONCATENATE($F505," ",$G505),AllocFactorMatrix,(K$4+1),FALSE)*$E512</f>
        <v>0</v>
      </c>
      <c r="L505" s="5">
        <f>VLOOKUP(CONCATENATE($F505," ",$G505),AllocFactorMatrix,(L$4+1),FALSE)*$E512</f>
        <v>0</v>
      </c>
      <c r="M505" s="5">
        <f>VLOOKUP(CONCATENATE($F505," ",$G505),AllocFactorMatrix,(M$4+1),FALSE)*$E512</f>
        <v>0</v>
      </c>
      <c r="N505" s="5">
        <f t="shared" ref="N505:N512" si="270">SUBTOTAL(9,K505:M505)</f>
        <v>0</v>
      </c>
      <c r="O505" s="5">
        <f>VLOOKUP(CONCATENATE($F505," ",$G505),AllocFactorMatrix,(O$4+1),FALSE)*$E512</f>
        <v>0</v>
      </c>
      <c r="P505" s="5">
        <f>VLOOKUP(CONCATENATE($F505," ",$G505),AllocFactorMatrix,(P$4+1),FALSE)*$E512</f>
        <v>0</v>
      </c>
      <c r="Q505" s="5">
        <f>VLOOKUP(CONCATENATE($F505," ",$G505),AllocFactorMatrix,(Q$4+1),FALSE)*$E512</f>
        <v>0</v>
      </c>
      <c r="R505" s="5">
        <f>VLOOKUP(CONCATENATE($F505," ",$G505),AllocFactorMatrix,(R$4+1),FALSE)*$E512</f>
        <v>0</v>
      </c>
      <c r="S505" s="5">
        <f>SUBTOTAL(9,O505:R505)</f>
        <v>0</v>
      </c>
      <c r="T505" s="5">
        <f>VLOOKUP(CONCATENATE($F505," ",$G505),AllocFactorMatrix,(T$4+1),FALSE)*$E512</f>
        <v>0</v>
      </c>
      <c r="U505" s="5">
        <f>VLOOKUP(CONCATENATE($F505," ",$G505),AllocFactorMatrix,(U$4+1),FALSE)*$E512</f>
        <v>0</v>
      </c>
      <c r="V505" s="5">
        <f>VLOOKUP(CONCATENATE($F505," ",$G505),AllocFactorMatrix,(V$4+1),FALSE)*$E512</f>
        <v>0</v>
      </c>
      <c r="W505" s="5">
        <f>VLOOKUP(CONCATENATE($F505," ",$G505),AllocFactorMatrix,(W$4+1),FALSE)*$E512</f>
        <v>0</v>
      </c>
      <c r="X505" s="5">
        <f>SUBTOTAL(9,T505:W505)</f>
        <v>0</v>
      </c>
      <c r="Y505" s="5">
        <f>VLOOKUP(CONCATENATE($F505," ",$G505),AllocFactorMatrix,(Y$4+1),FALSE)*$E512</f>
        <v>0</v>
      </c>
      <c r="Z505" s="5">
        <f>VLOOKUP(CONCATENATE($F505," ",$G505),AllocFactorMatrix,(Z$4+1),FALSE)*$E512</f>
        <v>0</v>
      </c>
      <c r="AA505" s="5">
        <f t="shared" si="262"/>
        <v>0</v>
      </c>
      <c r="AB505" s="5">
        <f>VLOOKUP(CONCATENATE($F505," ",$G505),AllocFactorMatrix,(AB$4+1),FALSE)*$E512</f>
        <v>0</v>
      </c>
      <c r="AC505" s="5">
        <f>VLOOKUP(CONCATENATE($F505," ",$G505),AllocFactorMatrix,(AC$4+1),FALSE)*$E512</f>
        <v>0</v>
      </c>
      <c r="AD505" s="5">
        <f>VLOOKUP(CONCATENATE($F505," ",$G505),AllocFactorMatrix,(AD$4+1),FALSE)*$E512</f>
        <v>0</v>
      </c>
    </row>
    <row r="506" spans="4:30" hidden="1" outlineLevel="1">
      <c r="D506" s="55"/>
      <c r="E506" s="55"/>
      <c r="F506" s="52" t="str">
        <f>F512</f>
        <v>CUST_TOTAL</v>
      </c>
      <c r="G506" s="55" t="str">
        <f>$G$9</f>
        <v>BULKTRAN</v>
      </c>
      <c r="H506" s="4">
        <f t="shared" si="269"/>
        <v>0</v>
      </c>
      <c r="I506" s="5">
        <f>VLOOKUP(CONCATENATE($F506," ",$G506),AllocFactorMatrix,(I$4+1),FALSE)*$E512</f>
        <v>0</v>
      </c>
      <c r="J506" s="5">
        <f>VLOOKUP(CONCATENATE($F506," ",$G506),AllocFactorMatrix,(J$4+1),FALSE)*$E512</f>
        <v>0</v>
      </c>
      <c r="K506" s="5">
        <f>VLOOKUP(CONCATENATE($F506," ",$G506),AllocFactorMatrix,(K$4+1),FALSE)*$E512</f>
        <v>0</v>
      </c>
      <c r="L506" s="5">
        <f>VLOOKUP(CONCATENATE($F506," ",$G506),AllocFactorMatrix,(L$4+1),FALSE)*$E512</f>
        <v>0</v>
      </c>
      <c r="M506" s="5">
        <f>VLOOKUP(CONCATENATE($F506," ",$G506),AllocFactorMatrix,(M$4+1),FALSE)*$E512</f>
        <v>0</v>
      </c>
      <c r="N506" s="5">
        <f t="shared" si="270"/>
        <v>0</v>
      </c>
      <c r="O506" s="5">
        <f>VLOOKUP(CONCATENATE($F506," ",$G506),AllocFactorMatrix,(O$4+1),FALSE)*$E512</f>
        <v>0</v>
      </c>
      <c r="P506" s="5">
        <f>VLOOKUP(CONCATENATE($F506," ",$G506),AllocFactorMatrix,(P$4+1),FALSE)*$E512</f>
        <v>0</v>
      </c>
      <c r="Q506" s="5">
        <f>VLOOKUP(CONCATENATE($F506," ",$G506),AllocFactorMatrix,(Q$4+1),FALSE)*$E512</f>
        <v>0</v>
      </c>
      <c r="R506" s="5">
        <f>VLOOKUP(CONCATENATE($F506," ",$G506),AllocFactorMatrix,(R$4+1),FALSE)*$E512</f>
        <v>0</v>
      </c>
      <c r="S506" s="5">
        <f t="shared" ref="S506:S512" si="271">SUBTOTAL(9,O506:R506)</f>
        <v>0</v>
      </c>
      <c r="T506" s="5">
        <f>VLOOKUP(CONCATENATE($F506," ",$G506),AllocFactorMatrix,(T$4+1),FALSE)*$E512</f>
        <v>0</v>
      </c>
      <c r="U506" s="5">
        <f>VLOOKUP(CONCATENATE($F506," ",$G506),AllocFactorMatrix,(U$4+1),FALSE)*$E512</f>
        <v>0</v>
      </c>
      <c r="V506" s="5">
        <f>VLOOKUP(CONCATENATE($F506," ",$G506),AllocFactorMatrix,(V$4+1),FALSE)*$E512</f>
        <v>0</v>
      </c>
      <c r="W506" s="5">
        <f>VLOOKUP(CONCATENATE($F506," ",$G506),AllocFactorMatrix,(W$4+1),FALSE)*$E512</f>
        <v>0</v>
      </c>
      <c r="X506" s="5">
        <f t="shared" ref="X506:X512" si="272">SUBTOTAL(9,T506:W506)</f>
        <v>0</v>
      </c>
      <c r="Y506" s="5">
        <f>VLOOKUP(CONCATENATE($F506," ",$G506),AllocFactorMatrix,(Y$4+1),FALSE)*$E512</f>
        <v>0</v>
      </c>
      <c r="Z506" s="5">
        <f>VLOOKUP(CONCATENATE($F506," ",$G506),AllocFactorMatrix,(Z$4+1),FALSE)*$E512</f>
        <v>0</v>
      </c>
      <c r="AA506" s="5">
        <f t="shared" si="262"/>
        <v>0</v>
      </c>
      <c r="AB506" s="5">
        <f>VLOOKUP(CONCATENATE($F506," ",$G506),AllocFactorMatrix,(AB$4+1),FALSE)*$E512</f>
        <v>0</v>
      </c>
      <c r="AC506" s="5">
        <f>VLOOKUP(CONCATENATE($F506," ",$G506),AllocFactorMatrix,(AC$4+1),FALSE)*$E512</f>
        <v>0</v>
      </c>
      <c r="AD506" s="5">
        <f>VLOOKUP(CONCATENATE($F506," ",$G506),AllocFactorMatrix,(AD$4+1),FALSE)*$E512</f>
        <v>0</v>
      </c>
    </row>
    <row r="507" spans="4:30" hidden="1" outlineLevel="1">
      <c r="D507" s="55"/>
      <c r="E507" s="55"/>
      <c r="F507" s="52" t="str">
        <f>F512</f>
        <v>CUST_TOTAL</v>
      </c>
      <c r="G507" s="55" t="str">
        <f>$G$10</f>
        <v>SUBTRAN</v>
      </c>
      <c r="H507" s="4">
        <f t="shared" si="269"/>
        <v>0</v>
      </c>
      <c r="I507" s="5">
        <f>VLOOKUP(CONCATENATE($F507," ",$G507),AllocFactorMatrix,(I$4+1),FALSE)*$E512</f>
        <v>0</v>
      </c>
      <c r="J507" s="5">
        <f>VLOOKUP(CONCATENATE($F507," ",$G507),AllocFactorMatrix,(J$4+1),FALSE)*$E512</f>
        <v>0</v>
      </c>
      <c r="K507" s="5">
        <f>VLOOKUP(CONCATENATE($F507," ",$G507),AllocFactorMatrix,(K$4+1),FALSE)*$E512</f>
        <v>0</v>
      </c>
      <c r="L507" s="5">
        <f>VLOOKUP(CONCATENATE($F507," ",$G507),AllocFactorMatrix,(L$4+1),FALSE)*$E512</f>
        <v>0</v>
      </c>
      <c r="M507" s="5">
        <f>VLOOKUP(CONCATENATE($F507," ",$G507),AllocFactorMatrix,(M$4+1),FALSE)*$E512</f>
        <v>0</v>
      </c>
      <c r="N507" s="5">
        <f t="shared" si="270"/>
        <v>0</v>
      </c>
      <c r="O507" s="5">
        <f>VLOOKUP(CONCATENATE($F507," ",$G507),AllocFactorMatrix,(O$4+1),FALSE)*$E512</f>
        <v>0</v>
      </c>
      <c r="P507" s="5">
        <f>VLOOKUP(CONCATENATE($F507," ",$G507),AllocFactorMatrix,(P$4+1),FALSE)*$E512</f>
        <v>0</v>
      </c>
      <c r="Q507" s="5">
        <f>VLOOKUP(CONCATENATE($F507," ",$G507),AllocFactorMatrix,(Q$4+1),FALSE)*$E512</f>
        <v>0</v>
      </c>
      <c r="R507" s="5">
        <f>VLOOKUP(CONCATENATE($F507," ",$G507),AllocFactorMatrix,(R$4+1),FALSE)*$E512</f>
        <v>0</v>
      </c>
      <c r="S507" s="5">
        <f t="shared" si="271"/>
        <v>0</v>
      </c>
      <c r="T507" s="5">
        <f>VLOOKUP(CONCATENATE($F507," ",$G507),AllocFactorMatrix,(T$4+1),FALSE)*$E512</f>
        <v>0</v>
      </c>
      <c r="U507" s="5">
        <f>VLOOKUP(CONCATENATE($F507," ",$G507),AllocFactorMatrix,(U$4+1),FALSE)*$E512</f>
        <v>0</v>
      </c>
      <c r="V507" s="5">
        <f>VLOOKUP(CONCATENATE($F507," ",$G507),AllocFactorMatrix,(V$4+1),FALSE)*$E512</f>
        <v>0</v>
      </c>
      <c r="W507" s="5">
        <f>VLOOKUP(CONCATENATE($F507," ",$G507),AllocFactorMatrix,(W$4+1),FALSE)*$E512</f>
        <v>0</v>
      </c>
      <c r="X507" s="5">
        <f t="shared" si="272"/>
        <v>0</v>
      </c>
      <c r="Y507" s="5">
        <f>VLOOKUP(CONCATENATE($F507," ",$G507),AllocFactorMatrix,(Y$4+1),FALSE)*$E512</f>
        <v>0</v>
      </c>
      <c r="Z507" s="5">
        <f>VLOOKUP(CONCATENATE($F507," ",$G507),AllocFactorMatrix,(Z$4+1),FALSE)*$E512</f>
        <v>0</v>
      </c>
      <c r="AA507" s="5">
        <f t="shared" si="262"/>
        <v>0</v>
      </c>
      <c r="AB507" s="5">
        <f>VLOOKUP(CONCATENATE($F507," ",$G507),AllocFactorMatrix,(AB$4+1),FALSE)*$E512</f>
        <v>0</v>
      </c>
      <c r="AC507" s="5">
        <f>VLOOKUP(CONCATENATE($F507," ",$G507),AllocFactorMatrix,(AC$4+1),FALSE)*$E512</f>
        <v>0</v>
      </c>
      <c r="AD507" s="5">
        <f>VLOOKUP(CONCATENATE($F507," ",$G507),AllocFactorMatrix,(AD$4+1),FALSE)*$E512</f>
        <v>0</v>
      </c>
    </row>
    <row r="508" spans="4:30" hidden="1" outlineLevel="1">
      <c r="D508" s="55"/>
      <c r="E508" s="55"/>
      <c r="F508" s="52" t="str">
        <f>F512</f>
        <v>CUST_TOTAL</v>
      </c>
      <c r="G508" s="55" t="str">
        <f>$G$11</f>
        <v>DISTPRI</v>
      </c>
      <c r="H508" s="4">
        <f t="shared" si="269"/>
        <v>0</v>
      </c>
      <c r="I508" s="5">
        <f>VLOOKUP(CONCATENATE($F508," ",$G508),AllocFactorMatrix,(I$4+1),FALSE)*$E512</f>
        <v>0</v>
      </c>
      <c r="J508" s="5">
        <f>VLOOKUP(CONCATENATE($F508," ",$G508),AllocFactorMatrix,(J$4+1),FALSE)*$E512</f>
        <v>0</v>
      </c>
      <c r="K508" s="5">
        <f>VLOOKUP(CONCATENATE($F508," ",$G508),AllocFactorMatrix,(K$4+1),FALSE)*$E512</f>
        <v>0</v>
      </c>
      <c r="L508" s="5">
        <f>VLOOKUP(CONCATENATE($F508," ",$G508),AllocFactorMatrix,(L$4+1),FALSE)*$E512</f>
        <v>0</v>
      </c>
      <c r="M508" s="5">
        <f>VLOOKUP(CONCATENATE($F508," ",$G508),AllocFactorMatrix,(M$4+1),FALSE)*$E512</f>
        <v>0</v>
      </c>
      <c r="N508" s="5">
        <f t="shared" si="270"/>
        <v>0</v>
      </c>
      <c r="O508" s="5">
        <f>VLOOKUP(CONCATENATE($F508," ",$G508),AllocFactorMatrix,(O$4+1),FALSE)*$E512</f>
        <v>0</v>
      </c>
      <c r="P508" s="5">
        <f>VLOOKUP(CONCATENATE($F508," ",$G508),AllocFactorMatrix,(P$4+1),FALSE)*$E512</f>
        <v>0</v>
      </c>
      <c r="Q508" s="5">
        <f>VLOOKUP(CONCATENATE($F508," ",$G508),AllocFactorMatrix,(Q$4+1),FALSE)*$E512</f>
        <v>0</v>
      </c>
      <c r="R508" s="5">
        <f>VLOOKUP(CONCATENATE($F508," ",$G508),AllocFactorMatrix,(R$4+1),FALSE)*$E512</f>
        <v>0</v>
      </c>
      <c r="S508" s="5">
        <f t="shared" si="271"/>
        <v>0</v>
      </c>
      <c r="T508" s="5">
        <f>VLOOKUP(CONCATENATE($F508," ",$G508),AllocFactorMatrix,(T$4+1),FALSE)*$E512</f>
        <v>0</v>
      </c>
      <c r="U508" s="5">
        <f>VLOOKUP(CONCATENATE($F508," ",$G508),AllocFactorMatrix,(U$4+1),FALSE)*$E512</f>
        <v>0</v>
      </c>
      <c r="V508" s="5">
        <f>VLOOKUP(CONCATENATE($F508," ",$G508),AllocFactorMatrix,(V$4+1),FALSE)*$E512</f>
        <v>0</v>
      </c>
      <c r="W508" s="5">
        <f>VLOOKUP(CONCATENATE($F508," ",$G508),AllocFactorMatrix,(W$4+1),FALSE)*$E512</f>
        <v>0</v>
      </c>
      <c r="X508" s="5">
        <f t="shared" si="272"/>
        <v>0</v>
      </c>
      <c r="Y508" s="5">
        <f>VLOOKUP(CONCATENATE($F508," ",$G508),AllocFactorMatrix,(Y$4+1),FALSE)*$E512</f>
        <v>0</v>
      </c>
      <c r="Z508" s="5">
        <f>VLOOKUP(CONCATENATE($F508," ",$G508),AllocFactorMatrix,(Z$4+1),FALSE)*$E512</f>
        <v>0</v>
      </c>
      <c r="AA508" s="5">
        <f t="shared" si="262"/>
        <v>0</v>
      </c>
      <c r="AB508" s="5">
        <f>VLOOKUP(CONCATENATE($F508," ",$G508),AllocFactorMatrix,(AB$4+1),FALSE)*$E512</f>
        <v>0</v>
      </c>
      <c r="AC508" s="5">
        <f>VLOOKUP(CONCATENATE($F508," ",$G508),AllocFactorMatrix,(AC$4+1),FALSE)*$E512</f>
        <v>0</v>
      </c>
      <c r="AD508" s="5">
        <f>VLOOKUP(CONCATENATE($F508," ",$G508),AllocFactorMatrix,(AD$4+1),FALSE)*$E512</f>
        <v>0</v>
      </c>
    </row>
    <row r="509" spans="4:30" hidden="1" outlineLevel="1">
      <c r="D509" s="55"/>
      <c r="E509" s="55"/>
      <c r="F509" s="52" t="str">
        <f>F512</f>
        <v>CUST_TOTAL</v>
      </c>
      <c r="G509" s="55" t="str">
        <f>$G$12</f>
        <v>DISTSEC</v>
      </c>
      <c r="H509" s="4">
        <f t="shared" si="269"/>
        <v>0</v>
      </c>
      <c r="I509" s="5">
        <f>VLOOKUP(CONCATENATE($F509," ",$G509),AllocFactorMatrix,(I$4+1),FALSE)*$E512</f>
        <v>0</v>
      </c>
      <c r="J509" s="5">
        <f>VLOOKUP(CONCATENATE($F509," ",$G509),AllocFactorMatrix,(J$4+1),FALSE)*$E512</f>
        <v>0</v>
      </c>
      <c r="K509" s="5">
        <f>VLOOKUP(CONCATENATE($F509," ",$G509),AllocFactorMatrix,(K$4+1),FALSE)*$E512</f>
        <v>0</v>
      </c>
      <c r="L509" s="5">
        <f>VLOOKUP(CONCATENATE($F509," ",$G509),AllocFactorMatrix,(L$4+1),FALSE)*$E512</f>
        <v>0</v>
      </c>
      <c r="M509" s="5">
        <f>VLOOKUP(CONCATENATE($F509," ",$G509),AllocFactorMatrix,(M$4+1),FALSE)*$E512</f>
        <v>0</v>
      </c>
      <c r="N509" s="5">
        <f t="shared" si="270"/>
        <v>0</v>
      </c>
      <c r="O509" s="5">
        <f>VLOOKUP(CONCATENATE($F509," ",$G509),AllocFactorMatrix,(O$4+1),FALSE)*$E512</f>
        <v>0</v>
      </c>
      <c r="P509" s="5">
        <f>VLOOKUP(CONCATENATE($F509," ",$G509),AllocFactorMatrix,(P$4+1),FALSE)*$E512</f>
        <v>0</v>
      </c>
      <c r="Q509" s="5">
        <f>VLOOKUP(CONCATENATE($F509," ",$G509),AllocFactorMatrix,(Q$4+1),FALSE)*$E512</f>
        <v>0</v>
      </c>
      <c r="R509" s="5">
        <f>VLOOKUP(CONCATENATE($F509," ",$G509),AllocFactorMatrix,(R$4+1),FALSE)*$E512</f>
        <v>0</v>
      </c>
      <c r="S509" s="5">
        <f t="shared" si="271"/>
        <v>0</v>
      </c>
      <c r="T509" s="5">
        <f>VLOOKUP(CONCATENATE($F509," ",$G509),AllocFactorMatrix,(T$4+1),FALSE)*$E512</f>
        <v>0</v>
      </c>
      <c r="U509" s="5">
        <f>VLOOKUP(CONCATENATE($F509," ",$G509),AllocFactorMatrix,(U$4+1),FALSE)*$E512</f>
        <v>0</v>
      </c>
      <c r="V509" s="5">
        <f>VLOOKUP(CONCATENATE($F509," ",$G509),AllocFactorMatrix,(V$4+1),FALSE)*$E512</f>
        <v>0</v>
      </c>
      <c r="W509" s="5">
        <f>VLOOKUP(CONCATENATE($F509," ",$G509),AllocFactorMatrix,(W$4+1),FALSE)*$E512</f>
        <v>0</v>
      </c>
      <c r="X509" s="5">
        <f t="shared" si="272"/>
        <v>0</v>
      </c>
      <c r="Y509" s="5">
        <f>VLOOKUP(CONCATENATE($F509," ",$G509),AllocFactorMatrix,(Y$4+1),FALSE)*$E512</f>
        <v>0</v>
      </c>
      <c r="Z509" s="5">
        <f>VLOOKUP(CONCATENATE($F509," ",$G509),AllocFactorMatrix,(Z$4+1),FALSE)*$E512</f>
        <v>0</v>
      </c>
      <c r="AA509" s="5">
        <f t="shared" si="262"/>
        <v>0</v>
      </c>
      <c r="AB509" s="5">
        <f>VLOOKUP(CONCATENATE($F509," ",$G509),AllocFactorMatrix,(AB$4+1),FALSE)*$E512</f>
        <v>0</v>
      </c>
      <c r="AC509" s="5">
        <f>VLOOKUP(CONCATENATE($F509," ",$G509),AllocFactorMatrix,(AC$4+1),FALSE)*$E512</f>
        <v>0</v>
      </c>
      <c r="AD509" s="5">
        <f>VLOOKUP(CONCATENATE($F509," ",$G509),AllocFactorMatrix,(AD$4+1),FALSE)*$E512</f>
        <v>0</v>
      </c>
    </row>
    <row r="510" spans="4:30" hidden="1" outlineLevel="1">
      <c r="D510" s="55"/>
      <c r="E510" s="55"/>
      <c r="F510" s="52" t="str">
        <f>F512</f>
        <v>CUST_TOTAL</v>
      </c>
      <c r="G510" s="55" t="str">
        <f>$G$13</f>
        <v>ENERGY</v>
      </c>
      <c r="H510" s="4">
        <f t="shared" si="269"/>
        <v>0</v>
      </c>
      <c r="I510" s="5">
        <f>VLOOKUP(CONCATENATE($F510," ",$G510),AllocFactorMatrix,(I$4+1),FALSE)*$E512</f>
        <v>0</v>
      </c>
      <c r="J510" s="5">
        <f>VLOOKUP(CONCATENATE($F510," ",$G510),AllocFactorMatrix,(J$4+1),FALSE)*$E512</f>
        <v>0</v>
      </c>
      <c r="K510" s="5">
        <f>VLOOKUP(CONCATENATE($F510," ",$G510),AllocFactorMatrix,(K$4+1),FALSE)*$E512</f>
        <v>0</v>
      </c>
      <c r="L510" s="5">
        <f>VLOOKUP(CONCATENATE($F510," ",$G510),AllocFactorMatrix,(L$4+1),FALSE)*$E512</f>
        <v>0</v>
      </c>
      <c r="M510" s="5">
        <f>VLOOKUP(CONCATENATE($F510," ",$G510),AllocFactorMatrix,(M$4+1),FALSE)*$E512</f>
        <v>0</v>
      </c>
      <c r="N510" s="5">
        <f t="shared" si="270"/>
        <v>0</v>
      </c>
      <c r="O510" s="5">
        <f>VLOOKUP(CONCATENATE($F510," ",$G510),AllocFactorMatrix,(O$4+1),FALSE)*$E512</f>
        <v>0</v>
      </c>
      <c r="P510" s="5">
        <f>VLOOKUP(CONCATENATE($F510," ",$G510),AllocFactorMatrix,(P$4+1),FALSE)*$E512</f>
        <v>0</v>
      </c>
      <c r="Q510" s="5">
        <f>VLOOKUP(CONCATENATE($F510," ",$G510),AllocFactorMatrix,(Q$4+1),FALSE)*$E512</f>
        <v>0</v>
      </c>
      <c r="R510" s="5">
        <f>VLOOKUP(CONCATENATE($F510," ",$G510),AllocFactorMatrix,(R$4+1),FALSE)*$E512</f>
        <v>0</v>
      </c>
      <c r="S510" s="5">
        <f t="shared" si="271"/>
        <v>0</v>
      </c>
      <c r="T510" s="5">
        <f>VLOOKUP(CONCATENATE($F510," ",$G510),AllocFactorMatrix,(T$4+1),FALSE)*$E512</f>
        <v>0</v>
      </c>
      <c r="U510" s="5">
        <f>VLOOKUP(CONCATENATE($F510," ",$G510),AllocFactorMatrix,(U$4+1),FALSE)*$E512</f>
        <v>0</v>
      </c>
      <c r="V510" s="5">
        <f>VLOOKUP(CONCATENATE($F510," ",$G510),AllocFactorMatrix,(V$4+1),FALSE)*$E512</f>
        <v>0</v>
      </c>
      <c r="W510" s="5">
        <f>VLOOKUP(CONCATENATE($F510," ",$G510),AllocFactorMatrix,(W$4+1),FALSE)*$E512</f>
        <v>0</v>
      </c>
      <c r="X510" s="5">
        <f t="shared" si="272"/>
        <v>0</v>
      </c>
      <c r="Y510" s="5">
        <f>VLOOKUP(CONCATENATE($F510," ",$G510),AllocFactorMatrix,(Y$4+1),FALSE)*$E512</f>
        <v>0</v>
      </c>
      <c r="Z510" s="5">
        <f>VLOOKUP(CONCATENATE($F510," ",$G510),AllocFactorMatrix,(Z$4+1),FALSE)*$E512</f>
        <v>0</v>
      </c>
      <c r="AA510" s="5">
        <f t="shared" si="262"/>
        <v>0</v>
      </c>
      <c r="AB510" s="5">
        <f>VLOOKUP(CONCATENATE($F510," ",$G510),AllocFactorMatrix,(AB$4+1),FALSE)*$E512</f>
        <v>0</v>
      </c>
      <c r="AC510" s="5">
        <f>VLOOKUP(CONCATENATE($F510," ",$G510),AllocFactorMatrix,(AC$4+1),FALSE)*$E512</f>
        <v>0</v>
      </c>
      <c r="AD510" s="5">
        <f>VLOOKUP(CONCATENATE($F510," ",$G510),AllocFactorMatrix,(AD$4+1),FALSE)*$E512</f>
        <v>0</v>
      </c>
    </row>
    <row r="511" spans="4:30" hidden="1" outlineLevel="1">
      <c r="D511" s="55"/>
      <c r="E511" s="55"/>
      <c r="F511" s="52" t="str">
        <f>F512</f>
        <v>CUST_TOTAL</v>
      </c>
      <c r="G511" s="55" t="str">
        <f>$G$14</f>
        <v>CUSTOMER</v>
      </c>
      <c r="H511" s="4">
        <f t="shared" si="269"/>
        <v>-8569.0000000000018</v>
      </c>
      <c r="I511" s="5">
        <f>VLOOKUP(CONCATENATE($F511," ",$G511),AllocFactorMatrix,(I$4+1),FALSE)*$E512</f>
        <v>-5460.0973204325765</v>
      </c>
      <c r="J511" s="5">
        <f>VLOOKUP(CONCATENATE($F511," ",$G511),AllocFactorMatrix,(J$4+1),FALSE)*$E512</f>
        <v>-955.40404478858909</v>
      </c>
      <c r="K511" s="5">
        <f>VLOOKUP(CONCATENATE($F511," ",$G511),AllocFactorMatrix,(K$4+1),FALSE)*$E512</f>
        <v>-268.32743371092783</v>
      </c>
      <c r="L511" s="5">
        <f>VLOOKUP(CONCATENATE($F511," ",$G511),AllocFactorMatrix,(L$4+1),FALSE)*$E512</f>
        <v>-3.1196213786633433</v>
      </c>
      <c r="M511" s="5">
        <f>VLOOKUP(CONCATENATE($F511," ",$G511),AllocFactorMatrix,(M$4+1),FALSE)*$E512</f>
        <v>-0.23997087528179564</v>
      </c>
      <c r="N511" s="5">
        <f t="shared" si="270"/>
        <v>-271.68702596487299</v>
      </c>
      <c r="O511" s="5">
        <f>VLOOKUP(CONCATENATE($F511," ",$G511),AllocFactorMatrix,(O$4+1),FALSE)*$E512</f>
        <v>-23.477150631735672</v>
      </c>
      <c r="P511" s="5">
        <f>VLOOKUP(CONCATENATE($F511," ",$G511),AllocFactorMatrix,(P$4+1),FALSE)*$E512</f>
        <v>-2.3597136069376572</v>
      </c>
      <c r="Q511" s="5">
        <f>VLOOKUP(CONCATENATE($F511," ",$G511),AllocFactorMatrix,(Q$4+1),FALSE)*$E512</f>
        <v>-0.67991747996508767</v>
      </c>
      <c r="R511" s="5">
        <f>VLOOKUP(CONCATENATE($F511," ",$G511),AllocFactorMatrix,(R$4+1),FALSE)*$E512</f>
        <v>-7.9990291760598548E-2</v>
      </c>
      <c r="S511" s="5">
        <f t="shared" si="271"/>
        <v>-26.596772010399015</v>
      </c>
      <c r="T511" s="5">
        <f>VLOOKUP(CONCATENATE($F511," ",$G511),AllocFactorMatrix,(T$4+1),FALSE)*$E512</f>
        <v>-0.1599805835211971</v>
      </c>
      <c r="U511" s="5">
        <f>VLOOKUP(CONCATENATE($F511," ",$G511),AllocFactorMatrix,(U$4+1),FALSE)*$E512</f>
        <v>-1.3998301058104747</v>
      </c>
      <c r="V511" s="5">
        <f>VLOOKUP(CONCATENATE($F511," ",$G511),AllocFactorMatrix,(V$4+1),FALSE)*$E512</f>
        <v>-0.99987864700748197</v>
      </c>
      <c r="W511" s="5">
        <f>VLOOKUP(CONCATENATE($F511," ",$G511),AllocFactorMatrix,(W$4+1),FALSE)*$E512</f>
        <v>-0.11998543764089782</v>
      </c>
      <c r="X511" s="5">
        <f t="shared" si="272"/>
        <v>-2.6796747739800519</v>
      </c>
      <c r="Y511" s="5">
        <f>VLOOKUP(CONCATENATE($F511," ",$G511),AllocFactorMatrix,(Y$4+1),FALSE)*$E512</f>
        <v>-6.4392184867281834</v>
      </c>
      <c r="Z511" s="5">
        <f>VLOOKUP(CONCATENATE($F511," ",$G511),AllocFactorMatrix,(Z$4+1),FALSE)*$E512</f>
        <v>-3.9995145880299274E-2</v>
      </c>
      <c r="AA511" s="5">
        <f t="shared" si="262"/>
        <v>-6.4792136326084826</v>
      </c>
      <c r="AB511" s="5">
        <f>VLOOKUP(CONCATENATE($F511," ",$G511),AllocFactorMatrix,(AB$4+1),FALSE)*$E512</f>
        <v>-0.39995145880299277</v>
      </c>
      <c r="AC511" s="5">
        <f>VLOOKUP(CONCATENATE($F511," ",$G511),AllocFactorMatrix,(AC$4+1),FALSE)*$E512</f>
        <v>-1843.4562639147541</v>
      </c>
      <c r="AD511" s="5">
        <f>VLOOKUP(CONCATENATE($F511," ",$G511),AllocFactorMatrix,(AD$4+1),FALSE)*$E512</f>
        <v>-2.19973302341646</v>
      </c>
    </row>
    <row r="512" spans="4:30" collapsed="1">
      <c r="D512" s="55" t="str">
        <f>+D1984</f>
        <v>Adj 21 - Eliminate Advertising Expense O&amp;M</v>
      </c>
      <c r="E512" s="61">
        <f>+ROUND(E1984/8,0)</f>
        <v>-8569</v>
      </c>
      <c r="F512" s="10" t="str">
        <f>+F1984</f>
        <v>CUST_TOTAL</v>
      </c>
      <c r="G512" s="55" t="str">
        <f>$G$15</f>
        <v>TOTAL</v>
      </c>
      <c r="H512" s="4">
        <f t="shared" si="269"/>
        <v>-8569.0000000000018</v>
      </c>
      <c r="I512" s="5">
        <f>VLOOKUP(CONCATENATE($F512," ",$G512),AllocFactorMatrix,(I$4+1),FALSE)*$E512</f>
        <v>-5460.0973204325765</v>
      </c>
      <c r="J512" s="5">
        <f>VLOOKUP(CONCATENATE($F512," ",$G512),AllocFactorMatrix,(J$4+1),FALSE)*$E512</f>
        <v>-955.40404478858909</v>
      </c>
      <c r="K512" s="5">
        <f>VLOOKUP(CONCATENATE($F512," ",$G512),AllocFactorMatrix,(K$4+1),FALSE)*$E512</f>
        <v>-268.32743371092783</v>
      </c>
      <c r="L512" s="5">
        <f>VLOOKUP(CONCATENATE($F512," ",$G512),AllocFactorMatrix,(L$4+1),FALSE)*$E512</f>
        <v>-3.1196213786633433</v>
      </c>
      <c r="M512" s="5">
        <f>VLOOKUP(CONCATENATE($F512," ",$G512),AllocFactorMatrix,(M$4+1),FALSE)*$E512</f>
        <v>-0.23997087528179564</v>
      </c>
      <c r="N512" s="5">
        <f t="shared" si="270"/>
        <v>-271.68702596487299</v>
      </c>
      <c r="O512" s="5">
        <f>VLOOKUP(CONCATENATE($F512," ",$G512),AllocFactorMatrix,(O$4+1),FALSE)*$E512</f>
        <v>-23.477150631735672</v>
      </c>
      <c r="P512" s="5">
        <f>VLOOKUP(CONCATENATE($F512," ",$G512),AllocFactorMatrix,(P$4+1),FALSE)*$E512</f>
        <v>-2.3597136069376572</v>
      </c>
      <c r="Q512" s="5">
        <f>VLOOKUP(CONCATENATE($F512," ",$G512),AllocFactorMatrix,(Q$4+1),FALSE)*$E512</f>
        <v>-0.67991747996508767</v>
      </c>
      <c r="R512" s="5">
        <f>VLOOKUP(CONCATENATE($F512," ",$G512),AllocFactorMatrix,(R$4+1),FALSE)*$E512</f>
        <v>-7.9990291760598548E-2</v>
      </c>
      <c r="S512" s="5">
        <f t="shared" si="271"/>
        <v>-26.596772010399015</v>
      </c>
      <c r="T512" s="5">
        <f>VLOOKUP(CONCATENATE($F512," ",$G512),AllocFactorMatrix,(T$4+1),FALSE)*$E512</f>
        <v>-0.1599805835211971</v>
      </c>
      <c r="U512" s="5">
        <f>VLOOKUP(CONCATENATE($F512," ",$G512),AllocFactorMatrix,(U$4+1),FALSE)*$E512</f>
        <v>-1.3998301058104747</v>
      </c>
      <c r="V512" s="5">
        <f>VLOOKUP(CONCATENATE($F512," ",$G512),AllocFactorMatrix,(V$4+1),FALSE)*$E512</f>
        <v>-0.99987864700748197</v>
      </c>
      <c r="W512" s="5">
        <f>VLOOKUP(CONCATENATE($F512," ",$G512),AllocFactorMatrix,(W$4+1),FALSE)*$E512</f>
        <v>-0.11998543764089782</v>
      </c>
      <c r="X512" s="5">
        <f t="shared" si="272"/>
        <v>-2.6796747739800519</v>
      </c>
      <c r="Y512" s="5">
        <f>VLOOKUP(CONCATENATE($F512," ",$G512),AllocFactorMatrix,(Y$4+1),FALSE)*$E512</f>
        <v>-6.4392184867281834</v>
      </c>
      <c r="Z512" s="5">
        <f>VLOOKUP(CONCATENATE($F512," ",$G512),AllocFactorMatrix,(Z$4+1),FALSE)*$E512</f>
        <v>-3.9995145880299274E-2</v>
      </c>
      <c r="AA512" s="5">
        <f t="shared" si="262"/>
        <v>-6.4792136326084826</v>
      </c>
      <c r="AB512" s="5">
        <f>VLOOKUP(CONCATENATE($F512," ",$G512),AllocFactorMatrix,(AB$4+1),FALSE)*$E512</f>
        <v>-0.39995145880299277</v>
      </c>
      <c r="AC512" s="5">
        <f>VLOOKUP(CONCATENATE($F512," ",$G512),AllocFactorMatrix,(AC$4+1),FALSE)*$E512</f>
        <v>-1843.4562639147541</v>
      </c>
      <c r="AD512" s="5">
        <f>VLOOKUP(CONCATENATE($F512," ",$G512),AllocFactorMatrix,(AD$4+1),FALSE)*$E512</f>
        <v>-2.19973302341646</v>
      </c>
    </row>
    <row r="513" spans="4:30" hidden="1" outlineLevel="1">
      <c r="E513" s="55"/>
      <c r="F513" s="52" t="str">
        <f>F520</f>
        <v>RB_GUP_EPIS_P</v>
      </c>
      <c r="G513" s="55" t="str">
        <f>$G$8</f>
        <v>PRODUCTION</v>
      </c>
      <c r="H513" s="4">
        <f t="shared" ref="H513:H520" si="273">SUBTOTAL(9,I513:AD513)</f>
        <v>-5018.0000000000018</v>
      </c>
      <c r="I513" s="5">
        <f>VLOOKUP(CONCATENATE($F513," ",$G513),AllocFactorMatrix,(I$4+1),FALSE)*$E520</f>
        <v>-2786.0261516511246</v>
      </c>
      <c r="J513" s="5">
        <f>VLOOKUP(CONCATENATE($F513," ",$G513),AllocFactorMatrix,(J$4+1),FALSE)*$E520</f>
        <v>-128.19864770673979</v>
      </c>
      <c r="K513" s="5">
        <f>VLOOKUP(CONCATENATE($F513," ",$G513),AllocFactorMatrix,(K$4+1),FALSE)*$E520</f>
        <v>-422.32315498339432</v>
      </c>
      <c r="L513" s="5">
        <f>VLOOKUP(CONCATENATE($F513," ",$G513),AllocFactorMatrix,(L$4+1),FALSE)*$E520</f>
        <v>-10.552507414828277</v>
      </c>
      <c r="M513" s="5">
        <f>VLOOKUP(CONCATENATE($F513," ",$G513),AllocFactorMatrix,(M$4+1),FALSE)*$E520</f>
        <v>-1.3584215537260516</v>
      </c>
      <c r="N513" s="5">
        <f t="shared" ref="N513:N520" si="274">SUBTOTAL(9,K513:M513)</f>
        <v>-434.23408395194861</v>
      </c>
      <c r="O513" s="5">
        <f>VLOOKUP(CONCATENATE($F513," ",$G513),AllocFactorMatrix,(O$4+1),FALSE)*$E520</f>
        <v>-321.26693237451792</v>
      </c>
      <c r="P513" s="5">
        <f>VLOOKUP(CONCATENATE($F513," ",$G513),AllocFactorMatrix,(P$4+1),FALSE)*$E520</f>
        <v>-58.149925204190644</v>
      </c>
      <c r="Q513" s="5">
        <f>VLOOKUP(CONCATENATE($F513," ",$G513),AllocFactorMatrix,(Q$4+1),FALSE)*$E520</f>
        <v>-22.491980521362962</v>
      </c>
      <c r="R513" s="5">
        <f>VLOOKUP(CONCATENATE($F513," ",$G513),AllocFactorMatrix,(R$4+1),FALSE)*$E520</f>
        <v>-0.48462850085649073</v>
      </c>
      <c r="S513" s="5">
        <f>SUBTOTAL(9,O513:R513)</f>
        <v>-402.39346660092804</v>
      </c>
      <c r="T513" s="5">
        <f>VLOOKUP(CONCATENATE($F513," ",$G513),AllocFactorMatrix,(T$4+1),FALSE)*$E520</f>
        <v>-10.201398016339439</v>
      </c>
      <c r="U513" s="5">
        <f>VLOOKUP(CONCATENATE($F513," ",$G513),AllocFactorMatrix,(U$4+1),FALSE)*$E520</f>
        <v>-162.42399039595756</v>
      </c>
      <c r="V513" s="5">
        <f>VLOOKUP(CONCATENATE($F513," ",$G513),AllocFactorMatrix,(V$4+1),FALSE)*$E520</f>
        <v>-880.85840052794163</v>
      </c>
      <c r="W513" s="5">
        <f>VLOOKUP(CONCATENATE($F513," ",$G513),AllocFactorMatrix,(W$4+1),FALSE)*$E520</f>
        <v>-115.89688018215807</v>
      </c>
      <c r="X513" s="5">
        <f>SUBTOTAL(9,T513:W513)</f>
        <v>-1169.3806691223967</v>
      </c>
      <c r="Y513" s="5">
        <f>VLOOKUP(CONCATENATE($F513," ",$G513),AllocFactorMatrix,(Y$4+1),FALSE)*$E520</f>
        <v>-94.686703678757553</v>
      </c>
      <c r="Z513" s="5">
        <f>VLOOKUP(CONCATENATE($F513," ",$G513),AllocFactorMatrix,(Z$4+1),FALSE)*$E520</f>
        <v>-1.9682224716517147</v>
      </c>
      <c r="AA513" s="5">
        <f t="shared" ref="AA513:AA520" si="275">SUBTOTAL(9,Y513:Z513)</f>
        <v>-96.654926150409267</v>
      </c>
      <c r="AB513" s="5">
        <f>VLOOKUP(CONCATENATE($F513," ",$G513),AllocFactorMatrix,(AB$4+1),FALSE)*$E520</f>
        <v>-1.112054816454477</v>
      </c>
      <c r="AC513" s="5">
        <f>VLOOKUP(CONCATENATE($F513," ",$G513),AllocFactorMatrix,(AC$4+1),FALSE)*$E520</f>
        <v>0</v>
      </c>
      <c r="AD513" s="5">
        <f>VLOOKUP(CONCATENATE($F513," ",$G513),AllocFactorMatrix,(AD$4+1),FALSE)*$E520</f>
        <v>0</v>
      </c>
    </row>
    <row r="514" spans="4:30" hidden="1" outlineLevel="1">
      <c r="E514" s="55"/>
      <c r="F514" s="52" t="str">
        <f>F520</f>
        <v>RB_GUP_EPIS_P</v>
      </c>
      <c r="G514" s="55" t="str">
        <f>$G$9</f>
        <v>BULKTRAN</v>
      </c>
      <c r="H514" s="4">
        <f t="shared" si="273"/>
        <v>0</v>
      </c>
      <c r="I514" s="5">
        <f>VLOOKUP(CONCATENATE($F514," ",$G514),AllocFactorMatrix,(I$4+1),FALSE)*$E520</f>
        <v>0</v>
      </c>
      <c r="J514" s="5">
        <f>VLOOKUP(CONCATENATE($F514," ",$G514),AllocFactorMatrix,(J$4+1),FALSE)*$E520</f>
        <v>0</v>
      </c>
      <c r="K514" s="5">
        <f>VLOOKUP(CONCATENATE($F514," ",$G514),AllocFactorMatrix,(K$4+1),FALSE)*$E520</f>
        <v>0</v>
      </c>
      <c r="L514" s="5">
        <f>VLOOKUP(CONCATENATE($F514," ",$G514),AllocFactorMatrix,(L$4+1),FALSE)*$E520</f>
        <v>0</v>
      </c>
      <c r="M514" s="5">
        <f>VLOOKUP(CONCATENATE($F514," ",$G514),AllocFactorMatrix,(M$4+1),FALSE)*$E520</f>
        <v>0</v>
      </c>
      <c r="N514" s="5">
        <f t="shared" si="274"/>
        <v>0</v>
      </c>
      <c r="O514" s="5">
        <f>VLOOKUP(CONCATENATE($F514," ",$G514),AllocFactorMatrix,(O$4+1),FALSE)*$E520</f>
        <v>0</v>
      </c>
      <c r="P514" s="5">
        <f>VLOOKUP(CONCATENATE($F514," ",$G514),AllocFactorMatrix,(P$4+1),FALSE)*$E520</f>
        <v>0</v>
      </c>
      <c r="Q514" s="5">
        <f>VLOOKUP(CONCATENATE($F514," ",$G514),AllocFactorMatrix,(Q$4+1),FALSE)*$E520</f>
        <v>0</v>
      </c>
      <c r="R514" s="5">
        <f>VLOOKUP(CONCATENATE($F514," ",$G514),AllocFactorMatrix,(R$4+1),FALSE)*$E520</f>
        <v>0</v>
      </c>
      <c r="S514" s="5">
        <f t="shared" ref="S514:S520" si="276">SUBTOTAL(9,O514:R514)</f>
        <v>0</v>
      </c>
      <c r="T514" s="5">
        <f>VLOOKUP(CONCATENATE($F514," ",$G514),AllocFactorMatrix,(T$4+1),FALSE)*$E520</f>
        <v>0</v>
      </c>
      <c r="U514" s="5">
        <f>VLOOKUP(CONCATENATE($F514," ",$G514),AllocFactorMatrix,(U$4+1),FALSE)*$E520</f>
        <v>0</v>
      </c>
      <c r="V514" s="5">
        <f>VLOOKUP(CONCATENATE($F514," ",$G514),AllocFactorMatrix,(V$4+1),FALSE)*$E520</f>
        <v>0</v>
      </c>
      <c r="W514" s="5">
        <f>VLOOKUP(CONCATENATE($F514," ",$G514),AllocFactorMatrix,(W$4+1),FALSE)*$E520</f>
        <v>0</v>
      </c>
      <c r="X514" s="5">
        <f t="shared" ref="X514:X520" si="277">SUBTOTAL(9,T514:W514)</f>
        <v>0</v>
      </c>
      <c r="Y514" s="5">
        <f>VLOOKUP(CONCATENATE($F514," ",$G514),AllocFactorMatrix,(Y$4+1),FALSE)*$E520</f>
        <v>0</v>
      </c>
      <c r="Z514" s="5">
        <f>VLOOKUP(CONCATENATE($F514," ",$G514),AllocFactorMatrix,(Z$4+1),FALSE)*$E520</f>
        <v>0</v>
      </c>
      <c r="AA514" s="5">
        <f t="shared" si="275"/>
        <v>0</v>
      </c>
      <c r="AB514" s="5">
        <f>VLOOKUP(CONCATENATE($F514," ",$G514),AllocFactorMatrix,(AB$4+1),FALSE)*$E520</f>
        <v>0</v>
      </c>
      <c r="AC514" s="5">
        <f>VLOOKUP(CONCATENATE($F514," ",$G514),AllocFactorMatrix,(AC$4+1),FALSE)*$E520</f>
        <v>0</v>
      </c>
      <c r="AD514" s="5">
        <f>VLOOKUP(CONCATENATE($F514," ",$G514),AllocFactorMatrix,(AD$4+1),FALSE)*$E520</f>
        <v>0</v>
      </c>
    </row>
    <row r="515" spans="4:30" hidden="1" outlineLevel="1">
      <c r="E515" s="55"/>
      <c r="F515" s="52" t="str">
        <f>F520</f>
        <v>RB_GUP_EPIS_P</v>
      </c>
      <c r="G515" s="55" t="str">
        <f>$G$10</f>
        <v>SUBTRAN</v>
      </c>
      <c r="H515" s="4">
        <f t="shared" si="273"/>
        <v>0</v>
      </c>
      <c r="I515" s="5">
        <f>VLOOKUP(CONCATENATE($F515," ",$G515),AllocFactorMatrix,(I$4+1),FALSE)*$E520</f>
        <v>0</v>
      </c>
      <c r="J515" s="5">
        <f>VLOOKUP(CONCATENATE($F515," ",$G515),AllocFactorMatrix,(J$4+1),FALSE)*$E520</f>
        <v>0</v>
      </c>
      <c r="K515" s="5">
        <f>VLOOKUP(CONCATENATE($F515," ",$G515),AllocFactorMatrix,(K$4+1),FALSE)*$E520</f>
        <v>0</v>
      </c>
      <c r="L515" s="5">
        <f>VLOOKUP(CONCATENATE($F515," ",$G515),AllocFactorMatrix,(L$4+1),FALSE)*$E520</f>
        <v>0</v>
      </c>
      <c r="M515" s="5">
        <f>VLOOKUP(CONCATENATE($F515," ",$G515),AllocFactorMatrix,(M$4+1),FALSE)*$E520</f>
        <v>0</v>
      </c>
      <c r="N515" s="5">
        <f t="shared" si="274"/>
        <v>0</v>
      </c>
      <c r="O515" s="5">
        <f>VLOOKUP(CONCATENATE($F515," ",$G515),AllocFactorMatrix,(O$4+1),FALSE)*$E520</f>
        <v>0</v>
      </c>
      <c r="P515" s="5">
        <f>VLOOKUP(CONCATENATE($F515," ",$G515),AllocFactorMatrix,(P$4+1),FALSE)*$E520</f>
        <v>0</v>
      </c>
      <c r="Q515" s="5">
        <f>VLOOKUP(CONCATENATE($F515," ",$G515),AllocFactorMatrix,(Q$4+1),FALSE)*$E520</f>
        <v>0</v>
      </c>
      <c r="R515" s="5">
        <f>VLOOKUP(CONCATENATE($F515," ",$G515),AllocFactorMatrix,(R$4+1),FALSE)*$E520</f>
        <v>0</v>
      </c>
      <c r="S515" s="5">
        <f t="shared" si="276"/>
        <v>0</v>
      </c>
      <c r="T515" s="5">
        <f>VLOOKUP(CONCATENATE($F515," ",$G515),AllocFactorMatrix,(T$4+1),FALSE)*$E520</f>
        <v>0</v>
      </c>
      <c r="U515" s="5">
        <f>VLOOKUP(CONCATENATE($F515," ",$G515),AllocFactorMatrix,(U$4+1),FALSE)*$E520</f>
        <v>0</v>
      </c>
      <c r="V515" s="5">
        <f>VLOOKUP(CONCATENATE($F515," ",$G515),AllocFactorMatrix,(V$4+1),FALSE)*$E520</f>
        <v>0</v>
      </c>
      <c r="W515" s="5">
        <f>VLOOKUP(CONCATENATE($F515," ",$G515),AllocFactorMatrix,(W$4+1),FALSE)*$E520</f>
        <v>0</v>
      </c>
      <c r="X515" s="5">
        <f t="shared" si="277"/>
        <v>0</v>
      </c>
      <c r="Y515" s="5">
        <f>VLOOKUP(CONCATENATE($F515," ",$G515),AllocFactorMatrix,(Y$4+1),FALSE)*$E520</f>
        <v>0</v>
      </c>
      <c r="Z515" s="5">
        <f>VLOOKUP(CONCATENATE($F515," ",$G515),AllocFactorMatrix,(Z$4+1),FALSE)*$E520</f>
        <v>0</v>
      </c>
      <c r="AA515" s="5">
        <f t="shared" si="275"/>
        <v>0</v>
      </c>
      <c r="AB515" s="5">
        <f>VLOOKUP(CONCATENATE($F515," ",$G515),AllocFactorMatrix,(AB$4+1),FALSE)*$E520</f>
        <v>0</v>
      </c>
      <c r="AC515" s="5">
        <f>VLOOKUP(CONCATENATE($F515," ",$G515),AllocFactorMatrix,(AC$4+1),FALSE)*$E520</f>
        <v>0</v>
      </c>
      <c r="AD515" s="5">
        <f>VLOOKUP(CONCATENATE($F515," ",$G515),AllocFactorMatrix,(AD$4+1),FALSE)*$E520</f>
        <v>0</v>
      </c>
    </row>
    <row r="516" spans="4:30" hidden="1" outlineLevel="1">
      <c r="E516" s="55"/>
      <c r="F516" s="52" t="str">
        <f>F520</f>
        <v>RB_GUP_EPIS_P</v>
      </c>
      <c r="G516" s="55" t="str">
        <f>$G$11</f>
        <v>DISTPRI</v>
      </c>
      <c r="H516" s="4">
        <f t="shared" si="273"/>
        <v>0</v>
      </c>
      <c r="I516" s="5">
        <f>VLOOKUP(CONCATENATE($F516," ",$G516),AllocFactorMatrix,(I$4+1),FALSE)*$E520</f>
        <v>0</v>
      </c>
      <c r="J516" s="5">
        <f>VLOOKUP(CONCATENATE($F516," ",$G516),AllocFactorMatrix,(J$4+1),FALSE)*$E520</f>
        <v>0</v>
      </c>
      <c r="K516" s="5">
        <f>VLOOKUP(CONCATENATE($F516," ",$G516),AllocFactorMatrix,(K$4+1),FALSE)*$E520</f>
        <v>0</v>
      </c>
      <c r="L516" s="5">
        <f>VLOOKUP(CONCATENATE($F516," ",$G516),AllocFactorMatrix,(L$4+1),FALSE)*$E520</f>
        <v>0</v>
      </c>
      <c r="M516" s="5">
        <f>VLOOKUP(CONCATENATE($F516," ",$G516),AllocFactorMatrix,(M$4+1),FALSE)*$E520</f>
        <v>0</v>
      </c>
      <c r="N516" s="5">
        <f t="shared" si="274"/>
        <v>0</v>
      </c>
      <c r="O516" s="5">
        <f>VLOOKUP(CONCATENATE($F516," ",$G516),AllocFactorMatrix,(O$4+1),FALSE)*$E520</f>
        <v>0</v>
      </c>
      <c r="P516" s="5">
        <f>VLOOKUP(CONCATENATE($F516," ",$G516),AllocFactorMatrix,(P$4+1),FALSE)*$E520</f>
        <v>0</v>
      </c>
      <c r="Q516" s="5">
        <f>VLOOKUP(CONCATENATE($F516," ",$G516),AllocFactorMatrix,(Q$4+1),FALSE)*$E520</f>
        <v>0</v>
      </c>
      <c r="R516" s="5">
        <f>VLOOKUP(CONCATENATE($F516," ",$G516),AllocFactorMatrix,(R$4+1),FALSE)*$E520</f>
        <v>0</v>
      </c>
      <c r="S516" s="5">
        <f t="shared" si="276"/>
        <v>0</v>
      </c>
      <c r="T516" s="5">
        <f>VLOOKUP(CONCATENATE($F516," ",$G516),AllocFactorMatrix,(T$4+1),FALSE)*$E520</f>
        <v>0</v>
      </c>
      <c r="U516" s="5">
        <f>VLOOKUP(CONCATENATE($F516," ",$G516),AllocFactorMatrix,(U$4+1),FALSE)*$E520</f>
        <v>0</v>
      </c>
      <c r="V516" s="5">
        <f>VLOOKUP(CONCATENATE($F516," ",$G516),AllocFactorMatrix,(V$4+1),FALSE)*$E520</f>
        <v>0</v>
      </c>
      <c r="W516" s="5">
        <f>VLOOKUP(CONCATENATE($F516," ",$G516),AllocFactorMatrix,(W$4+1),FALSE)*$E520</f>
        <v>0</v>
      </c>
      <c r="X516" s="5">
        <f t="shared" si="277"/>
        <v>0</v>
      </c>
      <c r="Y516" s="5">
        <f>VLOOKUP(CONCATENATE($F516," ",$G516),AllocFactorMatrix,(Y$4+1),FALSE)*$E520</f>
        <v>0</v>
      </c>
      <c r="Z516" s="5">
        <f>VLOOKUP(CONCATENATE($F516," ",$G516),AllocFactorMatrix,(Z$4+1),FALSE)*$E520</f>
        <v>0</v>
      </c>
      <c r="AA516" s="5">
        <f t="shared" si="275"/>
        <v>0</v>
      </c>
      <c r="AB516" s="5">
        <f>VLOOKUP(CONCATENATE($F516," ",$G516),AllocFactorMatrix,(AB$4+1),FALSE)*$E520</f>
        <v>0</v>
      </c>
      <c r="AC516" s="5">
        <f>VLOOKUP(CONCATENATE($F516," ",$G516),AllocFactorMatrix,(AC$4+1),FALSE)*$E520</f>
        <v>0</v>
      </c>
      <c r="AD516" s="5">
        <f>VLOOKUP(CONCATENATE($F516," ",$G516),AllocFactorMatrix,(AD$4+1),FALSE)*$E520</f>
        <v>0</v>
      </c>
    </row>
    <row r="517" spans="4:30" hidden="1" outlineLevel="1">
      <c r="E517" s="55"/>
      <c r="F517" s="52" t="str">
        <f>F520</f>
        <v>RB_GUP_EPIS_P</v>
      </c>
      <c r="G517" s="55" t="str">
        <f>$G$12</f>
        <v>DISTSEC</v>
      </c>
      <c r="H517" s="4">
        <f t="shared" si="273"/>
        <v>0</v>
      </c>
      <c r="I517" s="5">
        <f>VLOOKUP(CONCATENATE($F517," ",$G517),AllocFactorMatrix,(I$4+1),FALSE)*$E520</f>
        <v>0</v>
      </c>
      <c r="J517" s="5">
        <f>VLOOKUP(CONCATENATE($F517," ",$G517),AllocFactorMatrix,(J$4+1),FALSE)*$E520</f>
        <v>0</v>
      </c>
      <c r="K517" s="5">
        <f>VLOOKUP(CONCATENATE($F517," ",$G517),AllocFactorMatrix,(K$4+1),FALSE)*$E520</f>
        <v>0</v>
      </c>
      <c r="L517" s="5">
        <f>VLOOKUP(CONCATENATE($F517," ",$G517),AllocFactorMatrix,(L$4+1),FALSE)*$E520</f>
        <v>0</v>
      </c>
      <c r="M517" s="5">
        <f>VLOOKUP(CONCATENATE($F517," ",$G517),AllocFactorMatrix,(M$4+1),FALSE)*$E520</f>
        <v>0</v>
      </c>
      <c r="N517" s="5">
        <f t="shared" si="274"/>
        <v>0</v>
      </c>
      <c r="O517" s="5">
        <f>VLOOKUP(CONCATENATE($F517," ",$G517),AllocFactorMatrix,(O$4+1),FALSE)*$E520</f>
        <v>0</v>
      </c>
      <c r="P517" s="5">
        <f>VLOOKUP(CONCATENATE($F517," ",$G517),AllocFactorMatrix,(P$4+1),FALSE)*$E520</f>
        <v>0</v>
      </c>
      <c r="Q517" s="5">
        <f>VLOOKUP(CONCATENATE($F517," ",$G517),AllocFactorMatrix,(Q$4+1),FALSE)*$E520</f>
        <v>0</v>
      </c>
      <c r="R517" s="5">
        <f>VLOOKUP(CONCATENATE($F517," ",$G517),AllocFactorMatrix,(R$4+1),FALSE)*$E520</f>
        <v>0</v>
      </c>
      <c r="S517" s="5">
        <f t="shared" si="276"/>
        <v>0</v>
      </c>
      <c r="T517" s="5">
        <f>VLOOKUP(CONCATENATE($F517," ",$G517),AllocFactorMatrix,(T$4+1),FALSE)*$E520</f>
        <v>0</v>
      </c>
      <c r="U517" s="5">
        <f>VLOOKUP(CONCATENATE($F517," ",$G517),AllocFactorMatrix,(U$4+1),FALSE)*$E520</f>
        <v>0</v>
      </c>
      <c r="V517" s="5">
        <f>VLOOKUP(CONCATENATE($F517," ",$G517),AllocFactorMatrix,(V$4+1),FALSE)*$E520</f>
        <v>0</v>
      </c>
      <c r="W517" s="5">
        <f>VLOOKUP(CONCATENATE($F517," ",$G517),AllocFactorMatrix,(W$4+1),FALSE)*$E520</f>
        <v>0</v>
      </c>
      <c r="X517" s="5">
        <f t="shared" si="277"/>
        <v>0</v>
      </c>
      <c r="Y517" s="5">
        <f>VLOOKUP(CONCATENATE($F517," ",$G517),AllocFactorMatrix,(Y$4+1),FALSE)*$E520</f>
        <v>0</v>
      </c>
      <c r="Z517" s="5">
        <f>VLOOKUP(CONCATENATE($F517," ",$G517),AllocFactorMatrix,(Z$4+1),FALSE)*$E520</f>
        <v>0</v>
      </c>
      <c r="AA517" s="5">
        <f t="shared" si="275"/>
        <v>0</v>
      </c>
      <c r="AB517" s="5">
        <f>VLOOKUP(CONCATENATE($F517," ",$G517),AllocFactorMatrix,(AB$4+1),FALSE)*$E520</f>
        <v>0</v>
      </c>
      <c r="AC517" s="5">
        <f>VLOOKUP(CONCATENATE($F517," ",$G517),AllocFactorMatrix,(AC$4+1),FALSE)*$E520</f>
        <v>0</v>
      </c>
      <c r="AD517" s="5">
        <f>VLOOKUP(CONCATENATE($F517," ",$G517),AllocFactorMatrix,(AD$4+1),FALSE)*$E520</f>
        <v>0</v>
      </c>
    </row>
    <row r="518" spans="4:30" hidden="1" outlineLevel="1">
      <c r="E518" s="55"/>
      <c r="F518" s="52" t="str">
        <f>F520</f>
        <v>RB_GUP_EPIS_P</v>
      </c>
      <c r="G518" s="55" t="str">
        <f>$G$13</f>
        <v>ENERGY</v>
      </c>
      <c r="H518" s="4">
        <f t="shared" si="273"/>
        <v>0</v>
      </c>
      <c r="I518" s="5">
        <f>VLOOKUP(CONCATENATE($F518," ",$G518),AllocFactorMatrix,(I$4+1),FALSE)*$E520</f>
        <v>0</v>
      </c>
      <c r="J518" s="5">
        <f>VLOOKUP(CONCATENATE($F518," ",$G518),AllocFactorMatrix,(J$4+1),FALSE)*$E520</f>
        <v>0</v>
      </c>
      <c r="K518" s="5">
        <f>VLOOKUP(CONCATENATE($F518," ",$G518),AllocFactorMatrix,(K$4+1),FALSE)*$E520</f>
        <v>0</v>
      </c>
      <c r="L518" s="5">
        <f>VLOOKUP(CONCATENATE($F518," ",$G518),AllocFactorMatrix,(L$4+1),FALSE)*$E520</f>
        <v>0</v>
      </c>
      <c r="M518" s="5">
        <f>VLOOKUP(CONCATENATE($F518," ",$G518),AllocFactorMatrix,(M$4+1),FALSE)*$E520</f>
        <v>0</v>
      </c>
      <c r="N518" s="5">
        <f t="shared" si="274"/>
        <v>0</v>
      </c>
      <c r="O518" s="5">
        <f>VLOOKUP(CONCATENATE($F518," ",$G518),AllocFactorMatrix,(O$4+1),FALSE)*$E520</f>
        <v>0</v>
      </c>
      <c r="P518" s="5">
        <f>VLOOKUP(CONCATENATE($F518," ",$G518),AllocFactorMatrix,(P$4+1),FALSE)*$E520</f>
        <v>0</v>
      </c>
      <c r="Q518" s="5">
        <f>VLOOKUP(CONCATENATE($F518," ",$G518),AllocFactorMatrix,(Q$4+1),FALSE)*$E520</f>
        <v>0</v>
      </c>
      <c r="R518" s="5">
        <f>VLOOKUP(CONCATENATE($F518," ",$G518),AllocFactorMatrix,(R$4+1),FALSE)*$E520</f>
        <v>0</v>
      </c>
      <c r="S518" s="5">
        <f t="shared" si="276"/>
        <v>0</v>
      </c>
      <c r="T518" s="5">
        <f>VLOOKUP(CONCATENATE($F518," ",$G518),AllocFactorMatrix,(T$4+1),FALSE)*$E520</f>
        <v>0</v>
      </c>
      <c r="U518" s="5">
        <f>VLOOKUP(CONCATENATE($F518," ",$G518),AllocFactorMatrix,(U$4+1),FALSE)*$E520</f>
        <v>0</v>
      </c>
      <c r="V518" s="5">
        <f>VLOOKUP(CONCATENATE($F518," ",$G518),AllocFactorMatrix,(V$4+1),FALSE)*$E520</f>
        <v>0</v>
      </c>
      <c r="W518" s="5">
        <f>VLOOKUP(CONCATENATE($F518," ",$G518),AllocFactorMatrix,(W$4+1),FALSE)*$E520</f>
        <v>0</v>
      </c>
      <c r="X518" s="5">
        <f t="shared" si="277"/>
        <v>0</v>
      </c>
      <c r="Y518" s="5">
        <f>VLOOKUP(CONCATENATE($F518," ",$G518),AllocFactorMatrix,(Y$4+1),FALSE)*$E520</f>
        <v>0</v>
      </c>
      <c r="Z518" s="5">
        <f>VLOOKUP(CONCATENATE($F518," ",$G518),AllocFactorMatrix,(Z$4+1),FALSE)*$E520</f>
        <v>0</v>
      </c>
      <c r="AA518" s="5">
        <f t="shared" si="275"/>
        <v>0</v>
      </c>
      <c r="AB518" s="5">
        <f>VLOOKUP(CONCATENATE($F518," ",$G518),AllocFactorMatrix,(AB$4+1),FALSE)*$E520</f>
        <v>0</v>
      </c>
      <c r="AC518" s="5">
        <f>VLOOKUP(CONCATENATE($F518," ",$G518),AllocFactorMatrix,(AC$4+1),FALSE)*$E520</f>
        <v>0</v>
      </c>
      <c r="AD518" s="5">
        <f>VLOOKUP(CONCATENATE($F518," ",$G518),AllocFactorMatrix,(AD$4+1),FALSE)*$E520</f>
        <v>0</v>
      </c>
    </row>
    <row r="519" spans="4:30" hidden="1" outlineLevel="1">
      <c r="E519" s="55"/>
      <c r="F519" s="52" t="str">
        <f>F520</f>
        <v>RB_GUP_EPIS_P</v>
      </c>
      <c r="G519" s="55" t="str">
        <f>$G$14</f>
        <v>CUSTOMER</v>
      </c>
      <c r="H519" s="4">
        <f t="shared" si="273"/>
        <v>0</v>
      </c>
      <c r="I519" s="5">
        <f>VLOOKUP(CONCATENATE($F519," ",$G519),AllocFactorMatrix,(I$4+1),FALSE)*$E520</f>
        <v>0</v>
      </c>
      <c r="J519" s="5">
        <f>VLOOKUP(CONCATENATE($F519," ",$G519),AllocFactorMatrix,(J$4+1),FALSE)*$E520</f>
        <v>0</v>
      </c>
      <c r="K519" s="5">
        <f>VLOOKUP(CONCATENATE($F519," ",$G519),AllocFactorMatrix,(K$4+1),FALSE)*$E520</f>
        <v>0</v>
      </c>
      <c r="L519" s="5">
        <f>VLOOKUP(CONCATENATE($F519," ",$G519),AllocFactorMatrix,(L$4+1),FALSE)*$E520</f>
        <v>0</v>
      </c>
      <c r="M519" s="5">
        <f>VLOOKUP(CONCATENATE($F519," ",$G519),AllocFactorMatrix,(M$4+1),FALSE)*$E520</f>
        <v>0</v>
      </c>
      <c r="N519" s="5">
        <f t="shared" si="274"/>
        <v>0</v>
      </c>
      <c r="O519" s="5">
        <f>VLOOKUP(CONCATENATE($F519," ",$G519),AllocFactorMatrix,(O$4+1),FALSE)*$E520</f>
        <v>0</v>
      </c>
      <c r="P519" s="5">
        <f>VLOOKUP(CONCATENATE($F519," ",$G519),AllocFactorMatrix,(P$4+1),FALSE)*$E520</f>
        <v>0</v>
      </c>
      <c r="Q519" s="5">
        <f>VLOOKUP(CONCATENATE($F519," ",$G519),AllocFactorMatrix,(Q$4+1),FALSE)*$E520</f>
        <v>0</v>
      </c>
      <c r="R519" s="5">
        <f>VLOOKUP(CONCATENATE($F519," ",$G519),AllocFactorMatrix,(R$4+1),FALSE)*$E520</f>
        <v>0</v>
      </c>
      <c r="S519" s="5">
        <f t="shared" si="276"/>
        <v>0</v>
      </c>
      <c r="T519" s="5">
        <f>VLOOKUP(CONCATENATE($F519," ",$G519),AllocFactorMatrix,(T$4+1),FALSE)*$E520</f>
        <v>0</v>
      </c>
      <c r="U519" s="5">
        <f>VLOOKUP(CONCATENATE($F519," ",$G519),AllocFactorMatrix,(U$4+1),FALSE)*$E520</f>
        <v>0</v>
      </c>
      <c r="V519" s="5">
        <f>VLOOKUP(CONCATENATE($F519," ",$G519),AllocFactorMatrix,(V$4+1),FALSE)*$E520</f>
        <v>0</v>
      </c>
      <c r="W519" s="5">
        <f>VLOOKUP(CONCATENATE($F519," ",$G519),AllocFactorMatrix,(W$4+1),FALSE)*$E520</f>
        <v>0</v>
      </c>
      <c r="X519" s="5">
        <f t="shared" si="277"/>
        <v>0</v>
      </c>
      <c r="Y519" s="5">
        <f>VLOOKUP(CONCATENATE($F519," ",$G519),AllocFactorMatrix,(Y$4+1),FALSE)*$E520</f>
        <v>0</v>
      </c>
      <c r="Z519" s="5">
        <f>VLOOKUP(CONCATENATE($F519," ",$G519),AllocFactorMatrix,(Z$4+1),FALSE)*$E520</f>
        <v>0</v>
      </c>
      <c r="AA519" s="5">
        <f t="shared" si="275"/>
        <v>0</v>
      </c>
      <c r="AB519" s="5">
        <f>VLOOKUP(CONCATENATE($F519," ",$G519),AllocFactorMatrix,(AB$4+1),FALSE)*$E520</f>
        <v>0</v>
      </c>
      <c r="AC519" s="5">
        <f>VLOOKUP(CONCATENATE($F519," ",$G519),AllocFactorMatrix,(AC$4+1),FALSE)*$E520</f>
        <v>0</v>
      </c>
      <c r="AD519" s="5">
        <f>VLOOKUP(CONCATENATE($F519," ",$G519),AllocFactorMatrix,(AD$4+1),FALSE)*$E520</f>
        <v>0</v>
      </c>
    </row>
    <row r="520" spans="4:30" collapsed="1">
      <c r="D520" s="1" t="str">
        <f>+D1992</f>
        <v>Adj 22 - Annualization of Lease Costs</v>
      </c>
      <c r="E520" s="61">
        <f>+ROUND(E1992/8,0)</f>
        <v>-5018</v>
      </c>
      <c r="F520" s="61" t="s">
        <v>64</v>
      </c>
      <c r="G520" s="55" t="str">
        <f>$G$15</f>
        <v>TOTAL</v>
      </c>
      <c r="H520" s="4">
        <f t="shared" si="273"/>
        <v>-5018.0000000000018</v>
      </c>
      <c r="I520" s="5">
        <f>VLOOKUP(CONCATENATE($F520," ",$G520),AllocFactorMatrix,(I$4+1),FALSE)*$E520</f>
        <v>-2786.0261516511246</v>
      </c>
      <c r="J520" s="5">
        <f>VLOOKUP(CONCATENATE($F520," ",$G520),AllocFactorMatrix,(J$4+1),FALSE)*$E520</f>
        <v>-128.19864770673979</v>
      </c>
      <c r="K520" s="5">
        <f>VLOOKUP(CONCATENATE($F520," ",$G520),AllocFactorMatrix,(K$4+1),FALSE)*$E520</f>
        <v>-422.32315498339432</v>
      </c>
      <c r="L520" s="5">
        <f>VLOOKUP(CONCATENATE($F520," ",$G520),AllocFactorMatrix,(L$4+1),FALSE)*$E520</f>
        <v>-10.552507414828277</v>
      </c>
      <c r="M520" s="5">
        <f>VLOOKUP(CONCATENATE($F520," ",$G520),AllocFactorMatrix,(M$4+1),FALSE)*$E520</f>
        <v>-1.3584215537260516</v>
      </c>
      <c r="N520" s="5">
        <f t="shared" si="274"/>
        <v>-434.23408395194861</v>
      </c>
      <c r="O520" s="5">
        <f>VLOOKUP(CONCATENATE($F520," ",$G520),AllocFactorMatrix,(O$4+1),FALSE)*$E520</f>
        <v>-321.26693237451792</v>
      </c>
      <c r="P520" s="5">
        <f>VLOOKUP(CONCATENATE($F520," ",$G520),AllocFactorMatrix,(P$4+1),FALSE)*$E520</f>
        <v>-58.149925204190644</v>
      </c>
      <c r="Q520" s="5">
        <f>VLOOKUP(CONCATENATE($F520," ",$G520),AllocFactorMatrix,(Q$4+1),FALSE)*$E520</f>
        <v>-22.491980521362962</v>
      </c>
      <c r="R520" s="5">
        <f>VLOOKUP(CONCATENATE($F520," ",$G520),AllocFactorMatrix,(R$4+1),FALSE)*$E520</f>
        <v>-0.48462850085649073</v>
      </c>
      <c r="S520" s="5">
        <f t="shared" si="276"/>
        <v>-402.39346660092804</v>
      </c>
      <c r="T520" s="5">
        <f>VLOOKUP(CONCATENATE($F520," ",$G520),AllocFactorMatrix,(T$4+1),FALSE)*$E520</f>
        <v>-10.201398016339439</v>
      </c>
      <c r="U520" s="5">
        <f>VLOOKUP(CONCATENATE($F520," ",$G520),AllocFactorMatrix,(U$4+1),FALSE)*$E520</f>
        <v>-162.42399039595756</v>
      </c>
      <c r="V520" s="5">
        <f>VLOOKUP(CONCATENATE($F520," ",$G520),AllocFactorMatrix,(V$4+1),FALSE)*$E520</f>
        <v>-880.85840052794163</v>
      </c>
      <c r="W520" s="5">
        <f>VLOOKUP(CONCATENATE($F520," ",$G520),AllocFactorMatrix,(W$4+1),FALSE)*$E520</f>
        <v>-115.89688018215807</v>
      </c>
      <c r="X520" s="5">
        <f t="shared" si="277"/>
        <v>-1169.3806691223967</v>
      </c>
      <c r="Y520" s="5">
        <f>VLOOKUP(CONCATENATE($F520," ",$G520),AllocFactorMatrix,(Y$4+1),FALSE)*$E520</f>
        <v>-94.686703678757553</v>
      </c>
      <c r="Z520" s="5">
        <f>VLOOKUP(CONCATENATE($F520," ",$G520),AllocFactorMatrix,(Z$4+1),FALSE)*$E520</f>
        <v>-1.9682224716517147</v>
      </c>
      <c r="AA520" s="5">
        <f t="shared" si="275"/>
        <v>-96.654926150409267</v>
      </c>
      <c r="AB520" s="5">
        <f>VLOOKUP(CONCATENATE($F520," ",$G520),AllocFactorMatrix,(AB$4+1),FALSE)*$E520</f>
        <v>-1.112054816454477</v>
      </c>
      <c r="AC520" s="5">
        <f>VLOOKUP(CONCATENATE($F520," ",$G520),AllocFactorMatrix,(AC$4+1),FALSE)*$E520</f>
        <v>0</v>
      </c>
      <c r="AD520" s="5">
        <f>VLOOKUP(CONCATENATE($F520," ",$G520),AllocFactorMatrix,(AD$4+1),FALSE)*$E520</f>
        <v>0</v>
      </c>
    </row>
    <row r="521" spans="4:30" hidden="1" outlineLevel="1">
      <c r="E521" s="55"/>
      <c r="F521" s="52" t="str">
        <f>F528</f>
        <v>LABOR_M</v>
      </c>
      <c r="G521" s="55" t="str">
        <f>$G$8</f>
        <v>PRODUCTION</v>
      </c>
      <c r="H521" s="4">
        <f t="shared" ref="H521:H528" ca="1" si="278">SUBTOTAL(9,I521:AD521)</f>
        <v>8472.4788368449153</v>
      </c>
      <c r="I521" s="5">
        <f ca="1">VLOOKUP(CONCATENATE($F521," ",$G521),AllocFactorMatrix,(I$4+1),FALSE)*$E528</f>
        <v>4703.9752109925521</v>
      </c>
      <c r="J521" s="5">
        <f ca="1">VLOOKUP(CONCATENATE($F521," ",$G521),AllocFactorMatrix,(J$4+1),FALSE)*$E528</f>
        <v>216.4528357129314</v>
      </c>
      <c r="K521" s="5">
        <f ca="1">VLOOKUP(CONCATENATE($F521," ",$G521),AllocFactorMatrix,(K$4+1),FALSE)*$E528</f>
        <v>713.05779053534945</v>
      </c>
      <c r="L521" s="5">
        <f ca="1">VLOOKUP(CONCATENATE($F521," ",$G521),AllocFactorMatrix,(L$4+1),FALSE)*$E528</f>
        <v>17.81703781342798</v>
      </c>
      <c r="M521" s="5">
        <f ca="1">VLOOKUP(CONCATENATE($F521," ",$G521),AllocFactorMatrix,(M$4+1),FALSE)*$E528</f>
        <v>2.2935826754599362</v>
      </c>
      <c r="N521" s="5">
        <f t="shared" ref="N521:N528" ca="1" si="279">SUBTOTAL(9,K521:M521)</f>
        <v>733.16841102423734</v>
      </c>
      <c r="O521" s="5">
        <f ca="1">VLOOKUP(CONCATENATE($F521," ",$G521),AllocFactorMatrix,(O$4+1),FALSE)*$E528</f>
        <v>542.43269938644664</v>
      </c>
      <c r="P521" s="5">
        <f ca="1">VLOOKUP(CONCATENATE($F521," ",$G521),AllocFactorMatrix,(P$4+1),FALSE)*$E528</f>
        <v>98.181349273937812</v>
      </c>
      <c r="Q521" s="5">
        <f ca="1">VLOOKUP(CONCATENATE($F521," ",$G521),AllocFactorMatrix,(Q$4+1),FALSE)*$E528</f>
        <v>37.975852723390936</v>
      </c>
      <c r="R521" s="5">
        <f ca="1">VLOOKUP(CONCATENATE($F521," ",$G521),AllocFactorMatrix,(R$4+1),FALSE)*$E528</f>
        <v>0.81825522463899869</v>
      </c>
      <c r="S521" s="5">
        <f ca="1">SUBTOTAL(9,O521:R521)</f>
        <v>679.4081566084144</v>
      </c>
      <c r="T521" s="5">
        <f ca="1">VLOOKUP(CONCATENATE($F521," ",$G521),AllocFactorMatrix,(T$4+1),FALSE)*$E528</f>
        <v>17.224218573070466</v>
      </c>
      <c r="U521" s="5">
        <f ca="1">VLOOKUP(CONCATENATE($F521," ",$G521),AllocFactorMatrix,(U$4+1),FALSE)*$E528</f>
        <v>274.23950203779441</v>
      </c>
      <c r="V521" s="5">
        <f ca="1">VLOOKUP(CONCATENATE($F521," ",$G521),AllocFactorMatrix,(V$4+1),FALSE)*$E528</f>
        <v>1487.2567072000891</v>
      </c>
      <c r="W521" s="5">
        <f ca="1">VLOOKUP(CONCATENATE($F521," ",$G521),AllocFactorMatrix,(W$4+1),FALSE)*$E528</f>
        <v>195.68231658024814</v>
      </c>
      <c r="X521" s="5">
        <f ca="1">SUBTOTAL(9,T521:W521)</f>
        <v>1974.4027443912021</v>
      </c>
      <c r="Y521" s="5">
        <f ca="1">VLOOKUP(CONCATENATE($F521," ",$G521),AllocFactorMatrix,(Y$4+1),FALSE)*$E528</f>
        <v>159.87068414684711</v>
      </c>
      <c r="Z521" s="5">
        <f ca="1">VLOOKUP(CONCATENATE($F521," ",$G521),AllocFactorMatrix,(Z$4+1),FALSE)*$E528</f>
        <v>3.3231811951518018</v>
      </c>
      <c r="AA521" s="5">
        <f t="shared" ref="AA521:AA528" ca="1" si="280">SUBTOTAL(9,Y521:Z521)</f>
        <v>163.1938653419989</v>
      </c>
      <c r="AB521" s="5">
        <f ca="1">VLOOKUP(CONCATENATE($F521," ",$G521),AllocFactorMatrix,(AB$4+1),FALSE)*$E528</f>
        <v>1.8776127735795161</v>
      </c>
      <c r="AC521" s="5">
        <f ca="1">VLOOKUP(CONCATENATE($F521," ",$G521),AllocFactorMatrix,(AC$4+1),FALSE)*$E528</f>
        <v>0</v>
      </c>
      <c r="AD521" s="5">
        <f ca="1">VLOOKUP(CONCATENATE($F521," ",$G521),AllocFactorMatrix,(AD$4+1),FALSE)*$E528</f>
        <v>0</v>
      </c>
    </row>
    <row r="522" spans="4:30" hidden="1" outlineLevel="1">
      <c r="E522" s="55"/>
      <c r="F522" s="52" t="str">
        <f>F528</f>
        <v>LABOR_M</v>
      </c>
      <c r="G522" s="55" t="str">
        <f>$G$9</f>
        <v>BULKTRAN</v>
      </c>
      <c r="H522" s="4">
        <f t="shared" ca="1" si="278"/>
        <v>30.956896967600507</v>
      </c>
      <c r="I522" s="5">
        <f ca="1">VLOOKUP(CONCATENATE($F522," ",$G522),AllocFactorMatrix,(I$4+1),FALSE)*$E528</f>
        <v>15.248840883566805</v>
      </c>
      <c r="J522" s="5">
        <f ca="1">VLOOKUP(CONCATENATE($F522," ",$G522),AllocFactorMatrix,(J$4+1),FALSE)*$E528</f>
        <v>0.75380469239861447</v>
      </c>
      <c r="K522" s="5">
        <f ca="1">VLOOKUP(CONCATENATE($F522," ",$G522),AllocFactorMatrix,(K$4+1),FALSE)*$E528</f>
        <v>2.7611433871172602</v>
      </c>
      <c r="L522" s="5">
        <f ca="1">VLOOKUP(CONCATENATE($F522," ",$G522),AllocFactorMatrix,(L$4+1),FALSE)*$E528</f>
        <v>8.6910990669213387E-2</v>
      </c>
      <c r="M522" s="5">
        <f ca="1">VLOOKUP(CONCATENATE($F522," ",$G522),AllocFactorMatrix,(M$4+1),FALSE)*$E528</f>
        <v>8.1502346043553411E-3</v>
      </c>
      <c r="N522" s="5">
        <f t="shared" ca="1" si="279"/>
        <v>2.8562046123908287</v>
      </c>
      <c r="O522" s="5">
        <f ca="1">VLOOKUP(CONCATENATE($F522," ",$G522),AllocFactorMatrix,(O$4+1),FALSE)*$E528</f>
        <v>2.0988984997811513</v>
      </c>
      <c r="P522" s="5">
        <f ca="1">VLOOKUP(CONCATENATE($F522," ",$G522),AllocFactorMatrix,(P$4+1),FALSE)*$E528</f>
        <v>0.39108593970931266</v>
      </c>
      <c r="Q522" s="5">
        <f ca="1">VLOOKUP(CONCATENATE($F522," ",$G522),AllocFactorMatrix,(Q$4+1),FALSE)*$E528</f>
        <v>0.17672445413425325</v>
      </c>
      <c r="R522" s="5">
        <f ca="1">VLOOKUP(CONCATENATE($F522," ",$G522),AllocFactorMatrix,(R$4+1),FALSE)*$E528</f>
        <v>7.9471011582364273E-3</v>
      </c>
      <c r="S522" s="5">
        <f t="shared" ref="S522:S528" ca="1" si="281">SUBTOTAL(9,O522:R522)</f>
        <v>2.6746559947829538</v>
      </c>
      <c r="T522" s="5">
        <f ca="1">VLOOKUP(CONCATENATE($F522," ",$G522),AllocFactorMatrix,(T$4+1),FALSE)*$E528</f>
        <v>7.3319900587454245E-2</v>
      </c>
      <c r="U522" s="5">
        <f ca="1">VLOOKUP(CONCATENATE($F522," ",$G522),AllocFactorMatrix,(U$4+1),FALSE)*$E528</f>
        <v>1.1998676807339024</v>
      </c>
      <c r="V522" s="5">
        <f ca="1">VLOOKUP(CONCATENATE($F522," ",$G522),AllocFactorMatrix,(V$4+1),FALSE)*$E528</f>
        <v>6.3413344070936715</v>
      </c>
      <c r="W522" s="5">
        <f ca="1">VLOOKUP(CONCATENATE($F522," ",$G522),AllocFactorMatrix,(W$4+1),FALSE)*$E528</f>
        <v>1.1451398909709984</v>
      </c>
      <c r="X522" s="5">
        <f t="shared" ref="X522:X528" ca="1" si="282">SUBTOTAL(9,T522:W522)</f>
        <v>8.7596618793860266</v>
      </c>
      <c r="Y522" s="5">
        <f ca="1">VLOOKUP(CONCATENATE($F522," ",$G522),AllocFactorMatrix,(Y$4+1),FALSE)*$E528</f>
        <v>0.64456839874956129</v>
      </c>
      <c r="Z522" s="5">
        <f ca="1">VLOOKUP(CONCATENATE($F522," ",$G522),AllocFactorMatrix,(Z$4+1),FALSE)*$E528</f>
        <v>1.0796274295597697E-2</v>
      </c>
      <c r="AA522" s="5">
        <f t="shared" ca="1" si="280"/>
        <v>0.655364673045159</v>
      </c>
      <c r="AB522" s="5">
        <f ca="1">VLOOKUP(CONCATENATE($F522," ",$G522),AllocFactorMatrix,(AB$4+1),FALSE)*$E528</f>
        <v>8.364232030118067E-3</v>
      </c>
      <c r="AC522" s="5">
        <f ca="1">VLOOKUP(CONCATENATE($F522," ",$G522),AllocFactorMatrix,(AC$4+1),FALSE)*$E528</f>
        <v>0</v>
      </c>
      <c r="AD522" s="5">
        <f ca="1">VLOOKUP(CONCATENATE($F522," ",$G522),AllocFactorMatrix,(AD$4+1),FALSE)*$E528</f>
        <v>0</v>
      </c>
    </row>
    <row r="523" spans="4:30" hidden="1" outlineLevel="1">
      <c r="E523" s="55"/>
      <c r="F523" s="52" t="str">
        <f>F528</f>
        <v>LABOR_M</v>
      </c>
      <c r="G523" s="55" t="str">
        <f>$G$10</f>
        <v>SUBTRAN</v>
      </c>
      <c r="H523" s="4">
        <f t="shared" ca="1" si="278"/>
        <v>6.8092332844435433</v>
      </c>
      <c r="I523" s="5">
        <f ca="1">VLOOKUP(CONCATENATE($F523," ",$G523),AllocFactorMatrix,(I$4+1),FALSE)*$E528</f>
        <v>3.3151939252671134</v>
      </c>
      <c r="J523" s="5">
        <f ca="1">VLOOKUP(CONCATENATE($F523," ",$G523),AllocFactorMatrix,(J$4+1),FALSE)*$E528</f>
        <v>0.15999559562192833</v>
      </c>
      <c r="K523" s="5">
        <f ca="1">VLOOKUP(CONCATENATE($F523," ",$G523),AllocFactorMatrix,(K$4+1),FALSE)*$E528</f>
        <v>0.58205615382661535</v>
      </c>
      <c r="L523" s="5">
        <f ca="1">VLOOKUP(CONCATENATE($F523," ",$G523),AllocFactorMatrix,(L$4+1),FALSE)*$E528</f>
        <v>1.7979166947868365E-2</v>
      </c>
      <c r="M523" s="5">
        <f ca="1">VLOOKUP(CONCATENATE($F523," ",$G523),AllocFactorMatrix,(M$4+1),FALSE)*$E528</f>
        <v>2.2392101574704834E-3</v>
      </c>
      <c r="N523" s="5">
        <f t="shared" ca="1" si="279"/>
        <v>0.60227453093195427</v>
      </c>
      <c r="O523" s="5">
        <f ca="1">VLOOKUP(CONCATENATE($F523," ",$G523),AllocFactorMatrix,(O$4+1),FALSE)*$E528</f>
        <v>0.43975252164604545</v>
      </c>
      <c r="P523" s="5">
        <f ca="1">VLOOKUP(CONCATENATE($F523," ",$G523),AllocFactorMatrix,(P$4+1),FALSE)*$E528</f>
        <v>8.1749480866053478E-2</v>
      </c>
      <c r="Q523" s="5">
        <f ca="1">VLOOKUP(CONCATENATE($F523," ",$G523),AllocFactorMatrix,(Q$4+1),FALSE)*$E528</f>
        <v>4.8641915191900829E-2</v>
      </c>
      <c r="R523" s="5">
        <f ca="1">VLOOKUP(CONCATENATE($F523," ",$G523),AllocFactorMatrix,(R$4+1),FALSE)*$E528</f>
        <v>0</v>
      </c>
      <c r="S523" s="5">
        <f t="shared" ca="1" si="281"/>
        <v>0.57014391770399975</v>
      </c>
      <c r="T523" s="5">
        <f ca="1">VLOOKUP(CONCATENATE($F523," ",$G523),AllocFactorMatrix,(T$4+1),FALSE)*$E528</f>
        <v>1.5355402977480538E-2</v>
      </c>
      <c r="U523" s="5">
        <f ca="1">VLOOKUP(CONCATENATE($F523," ",$G523),AllocFactorMatrix,(U$4+1),FALSE)*$E528</f>
        <v>0.25137671382669802</v>
      </c>
      <c r="V523" s="5">
        <f ca="1">VLOOKUP(CONCATENATE($F523," ",$G523),AllocFactorMatrix,(V$4+1),FALSE)*$E528</f>
        <v>1.7512619056198457</v>
      </c>
      <c r="W523" s="5">
        <f ca="1">VLOOKUP(CONCATENATE($F523," ",$G523),AllocFactorMatrix,(W$4+1),FALSE)*$E528</f>
        <v>0</v>
      </c>
      <c r="X523" s="5">
        <f t="shared" ca="1" si="282"/>
        <v>2.0179940224240243</v>
      </c>
      <c r="Y523" s="5">
        <f ca="1">VLOOKUP(CONCATENATE($F523," ",$G523),AllocFactorMatrix,(Y$4+1),FALSE)*$E528</f>
        <v>0.1323526253429706</v>
      </c>
      <c r="Z523" s="5">
        <f ca="1">VLOOKUP(CONCATENATE($F523," ",$G523),AllocFactorMatrix,(Z$4+1),FALSE)*$E528</f>
        <v>2.206321860229306E-3</v>
      </c>
      <c r="AA523" s="5">
        <f t="shared" ca="1" si="280"/>
        <v>0.13455894720319991</v>
      </c>
      <c r="AB523" s="5">
        <f ca="1">VLOOKUP(CONCATENATE($F523," ",$G523),AllocFactorMatrix,(AB$4+1),FALSE)*$E528</f>
        <v>1.7673890472571173E-3</v>
      </c>
      <c r="AC523" s="5">
        <f ca="1">VLOOKUP(CONCATENATE($F523," ",$G523),AllocFactorMatrix,(AC$4+1),FALSE)*$E528</f>
        <v>6.0095005907534541E-3</v>
      </c>
      <c r="AD523" s="5">
        <f ca="1">VLOOKUP(CONCATENATE($F523," ",$G523),AllocFactorMatrix,(AD$4+1),FALSE)*$E528</f>
        <v>1.2954556533141498E-3</v>
      </c>
    </row>
    <row r="524" spans="4:30" hidden="1" outlineLevel="1">
      <c r="E524" s="55"/>
      <c r="F524" s="52" t="str">
        <f>F528</f>
        <v>LABOR_M</v>
      </c>
      <c r="G524" s="55" t="str">
        <f>$G$11</f>
        <v>DISTPRI</v>
      </c>
      <c r="H524" s="4">
        <f t="shared" ca="1" si="278"/>
        <v>4362.6654035120791</v>
      </c>
      <c r="I524" s="5">
        <f ca="1">VLOOKUP(CONCATENATE($F524," ",$G524),AllocFactorMatrix,(I$4+1),FALSE)*$E528</f>
        <v>2915.7553591473279</v>
      </c>
      <c r="J524" s="5">
        <f ca="1">VLOOKUP(CONCATENATE($F524," ",$G524),AllocFactorMatrix,(J$4+1),FALSE)*$E528</f>
        <v>137.44109594313616</v>
      </c>
      <c r="K524" s="5">
        <f ca="1">VLOOKUP(CONCATENATE($F524," ",$G524),AllocFactorMatrix,(K$4+1),FALSE)*$E528</f>
        <v>499.05705459157821</v>
      </c>
      <c r="L524" s="5">
        <f ca="1">VLOOKUP(CONCATENATE($F524," ",$G524),AllocFactorMatrix,(L$4+1),FALSE)*$E528</f>
        <v>15.423459797101058</v>
      </c>
      <c r="M524" s="5">
        <f ca="1">VLOOKUP(CONCATENATE($F524," ",$G524),AllocFactorMatrix,(M$4+1),FALSE)*$E528</f>
        <v>0</v>
      </c>
      <c r="N524" s="5">
        <f t="shared" ca="1" si="279"/>
        <v>514.48051438867924</v>
      </c>
      <c r="O524" s="5">
        <f ca="1">VLOOKUP(CONCATENATE($F524," ",$G524),AllocFactorMatrix,(O$4+1),FALSE)*$E528</f>
        <v>374.20556322891468</v>
      </c>
      <c r="P524" s="5">
        <f ca="1">VLOOKUP(CONCATENATE($F524," ",$G524),AllocFactorMatrix,(P$4+1),FALSE)*$E528</f>
        <v>69.695811333181027</v>
      </c>
      <c r="Q524" s="5">
        <f ca="1">VLOOKUP(CONCATENATE($F524," ",$G524),AllocFactorMatrix,(Q$4+1),FALSE)*$E528</f>
        <v>0</v>
      </c>
      <c r="R524" s="5">
        <f ca="1">VLOOKUP(CONCATENATE($F524," ",$G524),AllocFactorMatrix,(R$4+1),FALSE)*$E528</f>
        <v>0</v>
      </c>
      <c r="S524" s="5">
        <f t="shared" ca="1" si="281"/>
        <v>443.90137456209573</v>
      </c>
      <c r="T524" s="5">
        <f ca="1">VLOOKUP(CONCATENATE($F524," ",$G524),AllocFactorMatrix,(T$4+1),FALSE)*$E528</f>
        <v>13.340197723751874</v>
      </c>
      <c r="U524" s="5">
        <f ca="1">VLOOKUP(CONCATENATE($F524," ",$G524),AllocFactorMatrix,(U$4+1),FALSE)*$E528</f>
        <v>215.14720246970057</v>
      </c>
      <c r="V524" s="5">
        <f ca="1">VLOOKUP(CONCATENATE($F524," ",$G524),AllocFactorMatrix,(V$4+1),FALSE)*$E528</f>
        <v>0</v>
      </c>
      <c r="W524" s="5">
        <f ca="1">VLOOKUP(CONCATENATE($F524," ",$G524),AllocFactorMatrix,(W$4+1),FALSE)*$E528</f>
        <v>0</v>
      </c>
      <c r="X524" s="5">
        <f t="shared" ca="1" si="282"/>
        <v>228.48740019345246</v>
      </c>
      <c r="Y524" s="5">
        <f ca="1">VLOOKUP(CONCATENATE($F524," ",$G524),AllocFactorMatrix,(Y$4+1),FALSE)*$E528</f>
        <v>112.84017416032486</v>
      </c>
      <c r="Z524" s="5">
        <f ca="1">VLOOKUP(CONCATENATE($F524," ",$G524),AllocFactorMatrix,(Z$4+1),FALSE)*$E528</f>
        <v>1.8826158192902411</v>
      </c>
      <c r="AA524" s="5">
        <f t="shared" ca="1" si="280"/>
        <v>114.7227899796151</v>
      </c>
      <c r="AB524" s="5">
        <f ca="1">VLOOKUP(CONCATENATE($F524," ",$G524),AllocFactorMatrix,(AB$4+1),FALSE)*$E528</f>
        <v>1.5252342606108558</v>
      </c>
      <c r="AC524" s="5">
        <f ca="1">VLOOKUP(CONCATENATE($F524," ",$G524),AllocFactorMatrix,(AC$4+1),FALSE)*$E528</f>
        <v>5.2252406767072292</v>
      </c>
      <c r="AD524" s="5">
        <f ca="1">VLOOKUP(CONCATENATE($F524," ",$G524),AllocFactorMatrix,(AD$4+1),FALSE)*$E528</f>
        <v>1.1263943604536275</v>
      </c>
    </row>
    <row r="525" spans="4:30" hidden="1" outlineLevel="1">
      <c r="E525" s="55"/>
      <c r="F525" s="52" t="str">
        <f>F528</f>
        <v>LABOR_M</v>
      </c>
      <c r="G525" s="55" t="str">
        <f>$G$12</f>
        <v>DISTSEC</v>
      </c>
      <c r="H525" s="4">
        <f t="shared" ca="1" si="278"/>
        <v>1800.5256710777992</v>
      </c>
      <c r="I525" s="5">
        <f ca="1">VLOOKUP(CONCATENATE($F525," ",$G525),AllocFactorMatrix,(I$4+1),FALSE)*$E528</f>
        <v>1346.255657914772</v>
      </c>
      <c r="J525" s="5">
        <f ca="1">VLOOKUP(CONCATENATE($F525," ",$G525),AllocFactorMatrix,(J$4+1),FALSE)*$E528</f>
        <v>64.90341433236361</v>
      </c>
      <c r="K525" s="5">
        <f ca="1">VLOOKUP(CONCATENATE($F525," ",$G525),AllocFactorMatrix,(K$4+1),FALSE)*$E528</f>
        <v>195.8406487227021</v>
      </c>
      <c r="L525" s="5">
        <f ca="1">VLOOKUP(CONCATENATE($F525," ",$G525),AllocFactorMatrix,(L$4+1),FALSE)*$E528</f>
        <v>0</v>
      </c>
      <c r="M525" s="5">
        <f ca="1">VLOOKUP(CONCATENATE($F525," ",$G525),AllocFactorMatrix,(M$4+1),FALSE)*$E528</f>
        <v>0</v>
      </c>
      <c r="N525" s="5">
        <f t="shared" ca="1" si="279"/>
        <v>195.8406487227021</v>
      </c>
      <c r="O525" s="5">
        <f ca="1">VLOOKUP(CONCATENATE($F525," ",$G525),AllocFactorMatrix,(O$4+1),FALSE)*$E528</f>
        <v>124.79042362452793</v>
      </c>
      <c r="P525" s="5">
        <f ca="1">VLOOKUP(CONCATENATE($F525," ",$G525),AllocFactorMatrix,(P$4+1),FALSE)*$E528</f>
        <v>0</v>
      </c>
      <c r="Q525" s="5">
        <f ca="1">VLOOKUP(CONCATENATE($F525," ",$G525),AllocFactorMatrix,(Q$4+1),FALSE)*$E528</f>
        <v>0</v>
      </c>
      <c r="R525" s="5">
        <f ca="1">VLOOKUP(CONCATENATE($F525," ",$G525),AllocFactorMatrix,(R$4+1),FALSE)*$E528</f>
        <v>0</v>
      </c>
      <c r="S525" s="5">
        <f t="shared" ca="1" si="281"/>
        <v>124.79042362452793</v>
      </c>
      <c r="T525" s="5">
        <f ca="1">VLOOKUP(CONCATENATE($F525," ",$G525),AllocFactorMatrix,(T$4+1),FALSE)*$E528</f>
        <v>3.374071261169199</v>
      </c>
      <c r="U525" s="5">
        <f ca="1">VLOOKUP(CONCATENATE($F525," ",$G525),AllocFactorMatrix,(U$4+1),FALSE)*$E528</f>
        <v>0</v>
      </c>
      <c r="V525" s="5">
        <f ca="1">VLOOKUP(CONCATENATE($F525," ",$G525),AllocFactorMatrix,(V$4+1),FALSE)*$E528</f>
        <v>0</v>
      </c>
      <c r="W525" s="5">
        <f ca="1">VLOOKUP(CONCATENATE($F525," ",$G525),AllocFactorMatrix,(W$4+1),FALSE)*$E528</f>
        <v>0</v>
      </c>
      <c r="X525" s="5">
        <f t="shared" ca="1" si="282"/>
        <v>3.374071261169199</v>
      </c>
      <c r="Y525" s="5">
        <f ca="1">VLOOKUP(CONCATENATE($F525," ",$G525),AllocFactorMatrix,(Y$4+1),FALSE)*$E528</f>
        <v>46.028210602004364</v>
      </c>
      <c r="Z525" s="5">
        <f ca="1">VLOOKUP(CONCATENATE($F525," ",$G525),AllocFactorMatrix,(Z$4+1),FALSE)*$E528</f>
        <v>0</v>
      </c>
      <c r="AA525" s="5">
        <f t="shared" ca="1" si="280"/>
        <v>46.028210602004364</v>
      </c>
      <c r="AB525" s="5">
        <f ca="1">VLOOKUP(CONCATENATE($F525," ",$G525),AllocFactorMatrix,(AB$4+1),FALSE)*$E528</f>
        <v>0.47763622208928758</v>
      </c>
      <c r="AC525" s="5">
        <f ca="1">VLOOKUP(CONCATENATE($F525," ",$G525),AllocFactorMatrix,(AC$4+1),FALSE)*$E528</f>
        <v>16.217586802323968</v>
      </c>
      <c r="AD525" s="5">
        <f ca="1">VLOOKUP(CONCATENATE($F525," ",$G525),AllocFactorMatrix,(AD$4+1),FALSE)*$E528</f>
        <v>2.6380215958469893</v>
      </c>
    </row>
    <row r="526" spans="4:30" hidden="1" outlineLevel="1">
      <c r="E526" s="55"/>
      <c r="F526" s="52" t="str">
        <f>F528</f>
        <v>LABOR_M</v>
      </c>
      <c r="G526" s="55" t="str">
        <f>$G$13</f>
        <v>ENERGY</v>
      </c>
      <c r="H526" s="4">
        <f t="shared" ca="1" si="278"/>
        <v>2230.418606105864</v>
      </c>
      <c r="I526" s="5">
        <f ca="1">VLOOKUP(CONCATENATE($F526," ",$G526),AllocFactorMatrix,(I$4+1),FALSE)*$E528</f>
        <v>836.91348024585238</v>
      </c>
      <c r="J526" s="5">
        <f ca="1">VLOOKUP(CONCATENATE($F526," ",$G526),AllocFactorMatrix,(J$4+1),FALSE)*$E528</f>
        <v>54.237401483047549</v>
      </c>
      <c r="K526" s="5">
        <f ca="1">VLOOKUP(CONCATENATE($F526," ",$G526),AllocFactorMatrix,(K$4+1),FALSE)*$E528</f>
        <v>181.9723615123028</v>
      </c>
      <c r="L526" s="5">
        <f ca="1">VLOOKUP(CONCATENATE($F526," ",$G526),AllocFactorMatrix,(L$4+1),FALSE)*$E528</f>
        <v>5.7834947685954576</v>
      </c>
      <c r="M526" s="5">
        <f ca="1">VLOOKUP(CONCATENATE($F526," ",$G526),AllocFactorMatrix,(M$4+1),FALSE)*$E528</f>
        <v>0.5331706073963085</v>
      </c>
      <c r="N526" s="5">
        <f t="shared" ca="1" si="279"/>
        <v>188.28902688829456</v>
      </c>
      <c r="O526" s="5">
        <f ca="1">VLOOKUP(CONCATENATE($F526," ",$G526),AllocFactorMatrix,(O$4+1),FALSE)*$E528</f>
        <v>165.90674109822422</v>
      </c>
      <c r="P526" s="5">
        <f ca="1">VLOOKUP(CONCATENATE($F526," ",$G526),AllocFactorMatrix,(P$4+1),FALSE)*$E528</f>
        <v>30.755917477541079</v>
      </c>
      <c r="Q526" s="5">
        <f ca="1">VLOOKUP(CONCATENATE($F526," ",$G526),AllocFactorMatrix,(Q$4+1),FALSE)*$E528</f>
        <v>13.974701675579823</v>
      </c>
      <c r="R526" s="5">
        <f ca="1">VLOOKUP(CONCATENATE($F526," ",$G526),AllocFactorMatrix,(R$4+1),FALSE)*$E528</f>
        <v>0.64750575861161008</v>
      </c>
      <c r="S526" s="5">
        <f t="shared" ca="1" si="281"/>
        <v>211.28486600995672</v>
      </c>
      <c r="T526" s="5">
        <f ca="1">VLOOKUP(CONCATENATE($F526," ",$G526),AllocFactorMatrix,(T$4+1),FALSE)*$E528</f>
        <v>6.357860711529141</v>
      </c>
      <c r="U526" s="5">
        <f ca="1">VLOOKUP(CONCATENATE($F526," ",$G526),AllocFactorMatrix,(U$4+1),FALSE)*$E528</f>
        <v>111.63450951293801</v>
      </c>
      <c r="V526" s="5">
        <f ca="1">VLOOKUP(CONCATENATE($F526," ",$G526),AllocFactorMatrix,(V$4+1),FALSE)*$E528</f>
        <v>633.81439672555496</v>
      </c>
      <c r="W526" s="5">
        <f ca="1">VLOOKUP(CONCATENATE($F526," ",$G526),AllocFactorMatrix,(W$4+1),FALSE)*$E528</f>
        <v>120.24942527102199</v>
      </c>
      <c r="X526" s="5">
        <f t="shared" ca="1" si="282"/>
        <v>872.05619222104417</v>
      </c>
      <c r="Y526" s="5">
        <f ca="1">VLOOKUP(CONCATENATE($F526," ",$G526),AllocFactorMatrix,(Y$4+1),FALSE)*$E528</f>
        <v>44.949137168312824</v>
      </c>
      <c r="Z526" s="5">
        <f ca="1">VLOOKUP(CONCATENATE($F526," ",$G526),AllocFactorMatrix,(Z$4+1),FALSE)*$E528</f>
        <v>0.7317002972317812</v>
      </c>
      <c r="AA526" s="5">
        <f t="shared" ca="1" si="280"/>
        <v>45.680837465544606</v>
      </c>
      <c r="AB526" s="5">
        <f ca="1">VLOOKUP(CONCATENATE($F526," ",$G526),AllocFactorMatrix,(AB$4+1),FALSE)*$E528</f>
        <v>0.81615282330821293</v>
      </c>
      <c r="AC526" s="5">
        <f ca="1">VLOOKUP(CONCATENATE($F526," ",$G526),AllocFactorMatrix,(AC$4+1),FALSE)*$E528</f>
        <v>17.648211909090563</v>
      </c>
      <c r="AD526" s="5">
        <f ca="1">VLOOKUP(CONCATENATE($F526," ",$G526),AllocFactorMatrix,(AD$4+1),FALSE)*$E528</f>
        <v>3.4924370597251397</v>
      </c>
    </row>
    <row r="527" spans="4:30" hidden="1" outlineLevel="1">
      <c r="E527" s="55"/>
      <c r="F527" s="52" t="str">
        <f>F528</f>
        <v>LABOR_M</v>
      </c>
      <c r="G527" s="55" t="str">
        <f>$G$14</f>
        <v>CUSTOMER</v>
      </c>
      <c r="H527" s="4">
        <f t="shared" ca="1" si="278"/>
        <v>1681.1453522072968</v>
      </c>
      <c r="I527" s="5">
        <f ca="1">VLOOKUP(CONCATENATE($F527," ",$G527),AllocFactorMatrix,(I$4+1),FALSE)*$E528</f>
        <v>1201.1800224025956</v>
      </c>
      <c r="J527" s="5">
        <f ca="1">VLOOKUP(CONCATENATE($F527," ",$G527),AllocFactorMatrix,(J$4+1),FALSE)*$E528</f>
        <v>205.56145448329389</v>
      </c>
      <c r="K527" s="5">
        <f ca="1">VLOOKUP(CONCATENATE($F527," ",$G527),AllocFactorMatrix,(K$4+1),FALSE)*$E528</f>
        <v>59.190619817670985</v>
      </c>
      <c r="L527" s="5">
        <f ca="1">VLOOKUP(CONCATENATE($F527," ",$G527),AllocFactorMatrix,(L$4+1),FALSE)*$E528</f>
        <v>9.8944766780536373</v>
      </c>
      <c r="M527" s="5">
        <f ca="1">VLOOKUP(CONCATENATE($F527," ",$G527),AllocFactorMatrix,(M$4+1),FALSE)*$E528</f>
        <v>1.5632798663694552</v>
      </c>
      <c r="N527" s="5">
        <f t="shared" ca="1" si="279"/>
        <v>70.648376362094083</v>
      </c>
      <c r="O527" s="5">
        <f ca="1">VLOOKUP(CONCATENATE($F527," ",$G527),AllocFactorMatrix,(O$4+1),FALSE)*$E528</f>
        <v>11.045107972785182</v>
      </c>
      <c r="P527" s="5">
        <f ca="1">VLOOKUP(CONCATENATE($F527," ",$G527),AllocFactorMatrix,(P$4+1),FALSE)*$E528</f>
        <v>2.8366896981225791</v>
      </c>
      <c r="Q527" s="5">
        <f ca="1">VLOOKUP(CONCATENATE($F527," ",$G527),AllocFactorMatrix,(Q$4+1),FALSE)*$E528</f>
        <v>5.4257020581592883</v>
      </c>
      <c r="R527" s="5">
        <f ca="1">VLOOKUP(CONCATENATE($F527," ",$G527),AllocFactorMatrix,(R$4+1),FALSE)*$E528</f>
        <v>0.94697311470131684</v>
      </c>
      <c r="S527" s="5">
        <f t="shared" ca="1" si="281"/>
        <v>20.254472843768369</v>
      </c>
      <c r="T527" s="5">
        <f ca="1">VLOOKUP(CONCATENATE($F527," ",$G527),AllocFactorMatrix,(T$4+1),FALSE)*$E528</f>
        <v>7.6815985786919172E-2</v>
      </c>
      <c r="U527" s="5">
        <f ca="1">VLOOKUP(CONCATENATE($F527," ",$G527),AllocFactorMatrix,(U$4+1),FALSE)*$E528</f>
        <v>1.6887692115863455</v>
      </c>
      <c r="V527" s="5">
        <f ca="1">VLOOKUP(CONCATENATE($F527," ",$G527),AllocFactorMatrix,(V$4+1),FALSE)*$E528</f>
        <v>7.9832614295233881</v>
      </c>
      <c r="W527" s="5">
        <f ca="1">VLOOKUP(CONCATENATE($F527," ",$G527),AllocFactorMatrix,(W$4+1),FALSE)*$E528</f>
        <v>1.4209887159276173</v>
      </c>
      <c r="X527" s="5">
        <f t="shared" ca="1" si="282"/>
        <v>11.169835342824269</v>
      </c>
      <c r="Y527" s="5">
        <f ca="1">VLOOKUP(CONCATENATE($F527," ",$G527),AllocFactorMatrix,(Y$4+1),FALSE)*$E528</f>
        <v>3.0230686469462063</v>
      </c>
      <c r="Z527" s="5">
        <f ca="1">VLOOKUP(CONCATENATE($F527," ",$G527),AllocFactorMatrix,(Z$4+1),FALSE)*$E528</f>
        <v>4.78937152260498E-2</v>
      </c>
      <c r="AA527" s="5">
        <f t="shared" ca="1" si="280"/>
        <v>3.0709623621722559</v>
      </c>
      <c r="AB527" s="5">
        <f ca="1">VLOOKUP(CONCATENATE($F527," ",$G527),AllocFactorMatrix,(AB$4+1),FALSE)*$E528</f>
        <v>8.61421526305471E-2</v>
      </c>
      <c r="AC527" s="5">
        <f ca="1">VLOOKUP(CONCATENATE($F527," ",$G527),AllocFactorMatrix,(AC$4+1),FALSE)*$E528</f>
        <v>132.57554178983381</v>
      </c>
      <c r="AD527" s="5">
        <f ca="1">VLOOKUP(CONCATENATE($F527," ",$G527),AllocFactorMatrix,(AD$4+1),FALSE)*$E528</f>
        <v>36.598544468084221</v>
      </c>
    </row>
    <row r="528" spans="4:30" collapsed="1">
      <c r="D528" s="1" t="str">
        <f>+D2000</f>
        <v>Adj 23 - Pension &amp; OPEB Expense Adjustment</v>
      </c>
      <c r="E528" s="61">
        <f>+ROUND(E2000/8,0)</f>
        <v>18585</v>
      </c>
      <c r="F528" s="10" t="str">
        <f>+F2000</f>
        <v>LABOR_M</v>
      </c>
      <c r="G528" s="55" t="str">
        <f>$G$15</f>
        <v>TOTAL</v>
      </c>
      <c r="H528" s="4">
        <f t="shared" ca="1" si="278"/>
        <v>18585</v>
      </c>
      <c r="I528" s="5">
        <f ca="1">VLOOKUP(CONCATENATE($F528," ",$G528),AllocFactorMatrix,(I$4+1),FALSE)*$E528</f>
        <v>11022.643765511933</v>
      </c>
      <c r="J528" s="5">
        <f ca="1">VLOOKUP(CONCATENATE($F528," ",$G528),AllocFactorMatrix,(J$4+1),FALSE)*$E528</f>
        <v>679.51000224279301</v>
      </c>
      <c r="K528" s="5">
        <f ca="1">VLOOKUP(CONCATENATE($F528," ",$G528),AllocFactorMatrix,(K$4+1),FALSE)*$E528</f>
        <v>1652.4616747205475</v>
      </c>
      <c r="L528" s="5">
        <f ca="1">VLOOKUP(CONCATENATE($F528," ",$G528),AllocFactorMatrix,(L$4+1),FALSE)*$E528</f>
        <v>49.023359214795214</v>
      </c>
      <c r="M528" s="5">
        <f ca="1">VLOOKUP(CONCATENATE($F528," ",$G528),AllocFactorMatrix,(M$4+1),FALSE)*$E528</f>
        <v>4.4004225939875257</v>
      </c>
      <c r="N528" s="5">
        <f t="shared" ca="1" si="279"/>
        <v>1705.8854565293302</v>
      </c>
      <c r="O528" s="5">
        <f ca="1">VLOOKUP(CONCATENATE($F528," ",$G528),AllocFactorMatrix,(O$4+1),FALSE)*$E528</f>
        <v>1220.9191863323258</v>
      </c>
      <c r="P528" s="5">
        <f ca="1">VLOOKUP(CONCATENATE($F528," ",$G528),AllocFactorMatrix,(P$4+1),FALSE)*$E528</f>
        <v>201.94260320335786</v>
      </c>
      <c r="Q528" s="5">
        <f ca="1">VLOOKUP(CONCATENATE($F528," ",$G528),AllocFactorMatrix,(Q$4+1),FALSE)*$E528</f>
        <v>57.6016228264562</v>
      </c>
      <c r="R528" s="5">
        <f ca="1">VLOOKUP(CONCATENATE($F528," ",$G528),AllocFactorMatrix,(R$4+1),FALSE)*$E528</f>
        <v>2.4206811991101622</v>
      </c>
      <c r="S528" s="5">
        <f t="shared" ca="1" si="281"/>
        <v>1482.88409356125</v>
      </c>
      <c r="T528" s="5">
        <f ca="1">VLOOKUP(CONCATENATE($F528," ",$G528),AllocFactorMatrix,(T$4+1),FALSE)*$E528</f>
        <v>40.461839558872526</v>
      </c>
      <c r="U528" s="5">
        <f ca="1">VLOOKUP(CONCATENATE($F528," ",$G528),AllocFactorMatrix,(U$4+1),FALSE)*$E528</f>
        <v>604.16122762657994</v>
      </c>
      <c r="V528" s="5">
        <f ca="1">VLOOKUP(CONCATENATE($F528," ",$G528),AllocFactorMatrix,(V$4+1),FALSE)*$E528</f>
        <v>2137.146961667881</v>
      </c>
      <c r="W528" s="5">
        <f ca="1">VLOOKUP(CONCATENATE($F528," ",$G528),AllocFactorMatrix,(W$4+1),FALSE)*$E528</f>
        <v>318.49787045816873</v>
      </c>
      <c r="X528" s="5">
        <f t="shared" ca="1" si="282"/>
        <v>3100.2678993115019</v>
      </c>
      <c r="Y528" s="5">
        <f ca="1">VLOOKUP(CONCATENATE($F528," ",$G528),AllocFactorMatrix,(Y$4+1),FALSE)*$E528</f>
        <v>367.48819574852791</v>
      </c>
      <c r="Z528" s="5">
        <f ca="1">VLOOKUP(CONCATENATE($F528," ",$G528),AllocFactorMatrix,(Z$4+1),FALSE)*$E528</f>
        <v>5.9983936230557013</v>
      </c>
      <c r="AA528" s="5">
        <f t="shared" ca="1" si="280"/>
        <v>373.48658937158359</v>
      </c>
      <c r="AB528" s="5">
        <f ca="1">VLOOKUP(CONCATENATE($F528," ",$G528),AllocFactorMatrix,(AB$4+1),FALSE)*$E528</f>
        <v>4.7929098532957948</v>
      </c>
      <c r="AC528" s="5">
        <f ca="1">VLOOKUP(CONCATENATE($F528," ",$G528),AllocFactorMatrix,(AC$4+1),FALSE)*$E528</f>
        <v>171.6725906785463</v>
      </c>
      <c r="AD528" s="5">
        <f ca="1">VLOOKUP(CONCATENATE($F528," ",$G528),AllocFactorMatrix,(AD$4+1),FALSE)*$E528</f>
        <v>43.856692939763292</v>
      </c>
    </row>
    <row r="529" spans="4:30" hidden="1" outlineLevel="1">
      <c r="E529" s="55"/>
      <c r="F529" s="52" t="str">
        <f>F536</f>
        <v>LABOR_M</v>
      </c>
      <c r="G529" s="55" t="str">
        <f>$G$8</f>
        <v>PRODUCTION</v>
      </c>
      <c r="H529" s="4">
        <f t="shared" ref="H529:H536" ca="1" si="283">SUBTOTAL(9,I529:AD529)</f>
        <v>24460.094269083347</v>
      </c>
      <c r="I529" s="5">
        <f ca="1">VLOOKUP(CONCATENATE($F529," ",$G529),AllocFactorMatrix,(I$4+1),FALSE)*$E536</f>
        <v>13580.403010266635</v>
      </c>
      <c r="J529" s="5">
        <f ca="1">VLOOKUP(CONCATENATE($F529," ",$G529),AllocFactorMatrix,(J$4+1),FALSE)*$E536</f>
        <v>624.90055960060988</v>
      </c>
      <c r="K529" s="5">
        <f ca="1">VLOOKUP(CONCATENATE($F529," ",$G529),AllocFactorMatrix,(K$4+1),FALSE)*$E536</f>
        <v>2058.6018698506414</v>
      </c>
      <c r="L529" s="5">
        <f ca="1">VLOOKUP(CONCATENATE($F529," ",$G529),AllocFactorMatrix,(L$4+1),FALSE)*$E536</f>
        <v>51.437888828597167</v>
      </c>
      <c r="M529" s="5">
        <f ca="1">VLOOKUP(CONCATENATE($F529," ",$G529),AllocFactorMatrix,(M$4+1),FALSE)*$E536</f>
        <v>6.6215861421470477</v>
      </c>
      <c r="N529" s="5">
        <f t="shared" ref="N529:N536" ca="1" si="284">SUBTOTAL(9,K529:M529)</f>
        <v>2116.6613448213857</v>
      </c>
      <c r="O529" s="5">
        <f ca="1">VLOOKUP(CONCATENATE($F529," ",$G529),AllocFactorMatrix,(O$4+1),FALSE)*$E536</f>
        <v>1566.0062677201934</v>
      </c>
      <c r="P529" s="5">
        <f ca="1">VLOOKUP(CONCATENATE($F529," ",$G529),AllocFactorMatrix,(P$4+1),FALSE)*$E536</f>
        <v>283.45011005074701</v>
      </c>
      <c r="Q529" s="5">
        <f ca="1">VLOOKUP(CONCATENATE($F529," ",$G529),AllocFactorMatrix,(Q$4+1),FALSE)*$E536</f>
        <v>109.63650136526987</v>
      </c>
      <c r="R529" s="5">
        <f ca="1">VLOOKUP(CONCATENATE($F529," ",$G529),AllocFactorMatrix,(R$4+1),FALSE)*$E536</f>
        <v>2.3623074564436628</v>
      </c>
      <c r="S529" s="5">
        <f ca="1">SUBTOTAL(9,O529:R529)</f>
        <v>1961.4551865926539</v>
      </c>
      <c r="T529" s="5">
        <f ca="1">VLOOKUP(CONCATENATE($F529," ",$G529),AllocFactorMatrix,(T$4+1),FALSE)*$E536</f>
        <v>49.726416332423781</v>
      </c>
      <c r="U529" s="5">
        <f ca="1">VLOOKUP(CONCATENATE($F529," ",$G529),AllocFactorMatrix,(U$4+1),FALSE)*$E536</f>
        <v>791.7309917588301</v>
      </c>
      <c r="V529" s="5">
        <f ca="1">VLOOKUP(CONCATENATE($F529," ",$G529),AllocFactorMatrix,(V$4+1),FALSE)*$E536</f>
        <v>4293.7185162669239</v>
      </c>
      <c r="W529" s="5">
        <f ca="1">VLOOKUP(CONCATENATE($F529," ",$G529),AllocFactorMatrix,(W$4+1),FALSE)*$E536</f>
        <v>564.93595351698752</v>
      </c>
      <c r="X529" s="5">
        <f ca="1">SUBTOTAL(9,T529:W529)</f>
        <v>5700.1118778751661</v>
      </c>
      <c r="Y529" s="5">
        <f ca="1">VLOOKUP(CONCATENATE($F529," ",$G529),AllocFactorMatrix,(Y$4+1),FALSE)*$E536</f>
        <v>461.54756835615183</v>
      </c>
      <c r="Z529" s="5">
        <f ca="1">VLOOKUP(CONCATENATE($F529," ",$G529),AllocFactorMatrix,(Z$4+1),FALSE)*$E536</f>
        <v>9.5940428854382525</v>
      </c>
      <c r="AA529" s="5">
        <f t="shared" ref="AA529:AA536" ca="1" si="285">SUBTOTAL(9,Y529:Z529)</f>
        <v>471.14161124159006</v>
      </c>
      <c r="AB529" s="5">
        <f ca="1">VLOOKUP(CONCATENATE($F529," ",$G529),AllocFactorMatrix,(AB$4+1),FALSE)*$E536</f>
        <v>5.4206786853058349</v>
      </c>
      <c r="AC529" s="5">
        <f ca="1">VLOOKUP(CONCATENATE($F529," ",$G529),AllocFactorMatrix,(AC$4+1),FALSE)*$E536</f>
        <v>0</v>
      </c>
      <c r="AD529" s="5">
        <f ca="1">VLOOKUP(CONCATENATE($F529," ",$G529),AllocFactorMatrix,(AD$4+1),FALSE)*$E536</f>
        <v>0</v>
      </c>
    </row>
    <row r="530" spans="4:30" hidden="1" outlineLevel="1">
      <c r="E530" s="55"/>
      <c r="F530" s="52" t="str">
        <f>F536</f>
        <v>LABOR_M</v>
      </c>
      <c r="G530" s="55" t="str">
        <f>$G$9</f>
        <v>BULKTRAN</v>
      </c>
      <c r="H530" s="4">
        <f t="shared" ca="1" si="283"/>
        <v>89.37273644318563</v>
      </c>
      <c r="I530" s="5">
        <f ca="1">VLOOKUP(CONCATENATE($F530," ",$G530),AllocFactorMatrix,(I$4+1),FALSE)*$E536</f>
        <v>44.023489782500775</v>
      </c>
      <c r="J530" s="5">
        <f ca="1">VLOOKUP(CONCATENATE($F530," ",$G530),AllocFactorMatrix,(J$4+1),FALSE)*$E536</f>
        <v>2.1762384057383728</v>
      </c>
      <c r="K530" s="5">
        <f ca="1">VLOOKUP(CONCATENATE($F530," ",$G530),AllocFactorMatrix,(K$4+1),FALSE)*$E536</f>
        <v>7.9714365582876825</v>
      </c>
      <c r="L530" s="5">
        <f ca="1">VLOOKUP(CONCATENATE($F530," ",$G530),AllocFactorMatrix,(L$4+1),FALSE)*$E536</f>
        <v>0.25091252108456519</v>
      </c>
      <c r="M530" s="5">
        <f ca="1">VLOOKUP(CONCATENATE($F530," ",$G530),AllocFactorMatrix,(M$4+1),FALSE)*$E536</f>
        <v>2.352977334929706E-2</v>
      </c>
      <c r="N530" s="5">
        <f t="shared" ca="1" si="284"/>
        <v>8.2458788527215443</v>
      </c>
      <c r="O530" s="5">
        <f ca="1">VLOOKUP(CONCATENATE($F530," ",$G530),AllocFactorMatrix,(O$4+1),FALSE)*$E536</f>
        <v>6.0595318270517984</v>
      </c>
      <c r="P530" s="5">
        <f ca="1">VLOOKUP(CONCATENATE($F530," ",$G530),AllocFactorMatrix,(P$4+1),FALSE)*$E536</f>
        <v>1.1290673174658687</v>
      </c>
      <c r="Q530" s="5">
        <f ca="1">VLOOKUP(CONCATENATE($F530," ",$G530),AllocFactorMatrix,(Q$4+1),FALSE)*$E536</f>
        <v>0.51020449752883279</v>
      </c>
      <c r="R530" s="5">
        <f ca="1">VLOOKUP(CONCATENATE($F530," ",$G530),AllocFactorMatrix,(R$4+1),FALSE)*$E536</f>
        <v>2.2943325942705168E-2</v>
      </c>
      <c r="S530" s="5">
        <f t="shared" ref="S530:S536" ca="1" si="286">SUBTOTAL(9,O530:R530)</f>
        <v>7.7217469679892057</v>
      </c>
      <c r="T530" s="5">
        <f ca="1">VLOOKUP(CONCATENATE($F530," ",$G530),AllocFactorMatrix,(T$4+1),FALSE)*$E536</f>
        <v>0.21167496723270687</v>
      </c>
      <c r="U530" s="5">
        <f ca="1">VLOOKUP(CONCATENATE($F530," ",$G530),AllocFactorMatrix,(U$4+1),FALSE)*$E536</f>
        <v>3.4640247731922265</v>
      </c>
      <c r="V530" s="5">
        <f ca="1">VLOOKUP(CONCATENATE($F530," ",$G530),AllocFactorMatrix,(V$4+1),FALSE)*$E536</f>
        <v>18.307468260027491</v>
      </c>
      <c r="W530" s="5">
        <f ca="1">VLOOKUP(CONCATENATE($F530," ",$G530),AllocFactorMatrix,(W$4+1),FALSE)*$E536</f>
        <v>3.3060253349501707</v>
      </c>
      <c r="X530" s="5">
        <f t="shared" ref="X530:X536" ca="1" si="287">SUBTOTAL(9,T530:W530)</f>
        <v>25.289193335402594</v>
      </c>
      <c r="Y530" s="5">
        <f ca="1">VLOOKUP(CONCATENATE($F530," ",$G530),AllocFactorMatrix,(Y$4+1),FALSE)*$E536</f>
        <v>1.860872608819355</v>
      </c>
      <c r="Z530" s="5">
        <f ca="1">VLOOKUP(CONCATENATE($F530," ",$G530),AllocFactorMatrix,(Z$4+1),FALSE)*$E536</f>
        <v>3.1168904887290527E-2</v>
      </c>
      <c r="AA530" s="5">
        <f t="shared" ca="1" si="285"/>
        <v>1.8920415137066455</v>
      </c>
      <c r="AB530" s="5">
        <f ca="1">VLOOKUP(CONCATENATE($F530," ",$G530),AllocFactorMatrix,(AB$4+1),FALSE)*$E536</f>
        <v>2.4147585126499053E-2</v>
      </c>
      <c r="AC530" s="5">
        <f ca="1">VLOOKUP(CONCATENATE($F530," ",$G530),AllocFactorMatrix,(AC$4+1),FALSE)*$E536</f>
        <v>0</v>
      </c>
      <c r="AD530" s="5">
        <f ca="1">VLOOKUP(CONCATENATE($F530," ",$G530),AllocFactorMatrix,(AD$4+1),FALSE)*$E536</f>
        <v>0</v>
      </c>
    </row>
    <row r="531" spans="4:30" hidden="1" outlineLevel="1">
      <c r="E531" s="55"/>
      <c r="F531" s="52" t="str">
        <f>F536</f>
        <v>LABOR_M</v>
      </c>
      <c r="G531" s="55" t="str">
        <f>$G$10</f>
        <v>SUBTRAN</v>
      </c>
      <c r="H531" s="4">
        <f t="shared" ca="1" si="283"/>
        <v>19.658294962433061</v>
      </c>
      <c r="I531" s="5">
        <f ca="1">VLOOKUP(CONCATENATE($F531," ",$G531),AllocFactorMatrix,(I$4+1),FALSE)*$E536</f>
        <v>9.5709835921553381</v>
      </c>
      <c r="J531" s="5">
        <f ca="1">VLOOKUP(CONCATENATE($F531," ",$G531),AllocFactorMatrix,(J$4+1),FALSE)*$E536</f>
        <v>0.46190818849042592</v>
      </c>
      <c r="K531" s="5">
        <f ca="1">VLOOKUP(CONCATENATE($F531," ",$G531),AllocFactorMatrix,(K$4+1),FALSE)*$E536</f>
        <v>1.680399404550285</v>
      </c>
      <c r="L531" s="5">
        <f ca="1">VLOOKUP(CONCATENATE($F531," ",$G531),AllocFactorMatrix,(L$4+1),FALSE)*$E536</f>
        <v>5.1905956555710363E-2</v>
      </c>
      <c r="M531" s="5">
        <f ca="1">VLOOKUP(CONCATENATE($F531," ",$G531),AllocFactorMatrix,(M$4+1),FALSE)*$E536</f>
        <v>6.4646123755221305E-3</v>
      </c>
      <c r="N531" s="5">
        <f t="shared" ca="1" si="284"/>
        <v>1.7387699734815174</v>
      </c>
      <c r="O531" s="5">
        <f ca="1">VLOOKUP(CONCATENATE($F531," ",$G531),AllocFactorMatrix,(O$4+1),FALSE)*$E536</f>
        <v>1.2695680144696566</v>
      </c>
      <c r="P531" s="5">
        <f ca="1">VLOOKUP(CONCATENATE($F531," ",$G531),AllocFactorMatrix,(P$4+1),FALSE)*$E536</f>
        <v>0.23601121312177023</v>
      </c>
      <c r="Q531" s="5">
        <f ca="1">VLOOKUP(CONCATENATE($F531," ",$G531),AllocFactorMatrix,(Q$4+1),FALSE)*$E536</f>
        <v>0.14042948397209787</v>
      </c>
      <c r="R531" s="5">
        <f ca="1">VLOOKUP(CONCATENATE($F531," ",$G531),AllocFactorMatrix,(R$4+1),FALSE)*$E536</f>
        <v>0</v>
      </c>
      <c r="S531" s="5">
        <f t="shared" ca="1" si="286"/>
        <v>1.6460087115635247</v>
      </c>
      <c r="T531" s="5">
        <f ca="1">VLOOKUP(CONCATENATE($F531," ",$G531),AllocFactorMatrix,(T$4+1),FALSE)*$E536</f>
        <v>4.4331135149675453E-2</v>
      </c>
      <c r="U531" s="5">
        <f ca="1">VLOOKUP(CONCATENATE($F531," ",$G531),AllocFactorMatrix,(U$4+1),FALSE)*$E536</f>
        <v>0.72572599302509988</v>
      </c>
      <c r="V531" s="5">
        <f ca="1">VLOOKUP(CONCATENATE($F531," ",$G531),AllocFactorMatrix,(V$4+1),FALSE)*$E536</f>
        <v>5.0559030156595552</v>
      </c>
      <c r="W531" s="5">
        <f ca="1">VLOOKUP(CONCATENATE($F531," ",$G531),AllocFactorMatrix,(W$4+1),FALSE)*$E536</f>
        <v>0</v>
      </c>
      <c r="X531" s="5">
        <f t="shared" ca="1" si="287"/>
        <v>5.8259601438343305</v>
      </c>
      <c r="Y531" s="5">
        <f ca="1">VLOOKUP(CONCATENATE($F531," ",$G531),AllocFactorMatrix,(Y$4+1),FALSE)*$E536</f>
        <v>0.3821027771201016</v>
      </c>
      <c r="Z531" s="5">
        <f ca="1">VLOOKUP(CONCATENATE($F531," ",$G531),AllocFactorMatrix,(Z$4+1),FALSE)*$E536</f>
        <v>6.369663675577261E-3</v>
      </c>
      <c r="AA531" s="5">
        <f t="shared" ca="1" si="285"/>
        <v>0.38847244079567889</v>
      </c>
      <c r="AB531" s="5">
        <f ca="1">VLOOKUP(CONCATENATE($F531," ",$G531),AllocFactorMatrix,(AB$4+1),FALSE)*$E536</f>
        <v>5.1024621646801526E-3</v>
      </c>
      <c r="AC531" s="5">
        <f ca="1">VLOOKUP(CONCATENATE($F531," ",$G531),AllocFactorMatrix,(AC$4+1),FALSE)*$E536</f>
        <v>1.7349462157485958E-2</v>
      </c>
      <c r="AD531" s="5">
        <f ca="1">VLOOKUP(CONCATENATE($F531," ",$G531),AllocFactorMatrix,(AD$4+1),FALSE)*$E536</f>
        <v>3.7399877900764437E-3</v>
      </c>
    </row>
    <row r="532" spans="4:30" hidden="1" outlineLevel="1">
      <c r="E532" s="55"/>
      <c r="F532" s="52" t="str">
        <f>F536</f>
        <v>LABOR_M</v>
      </c>
      <c r="G532" s="55" t="str">
        <f>$G$11</f>
        <v>DISTPRI</v>
      </c>
      <c r="H532" s="4">
        <f t="shared" ca="1" si="283"/>
        <v>12595.03966776651</v>
      </c>
      <c r="I532" s="5">
        <f ca="1">VLOOKUP(CONCATENATE($F532," ",$G532),AllocFactorMatrix,(I$4+1),FALSE)*$E536</f>
        <v>8417.8021950524544</v>
      </c>
      <c r="J532" s="5">
        <f ca="1">VLOOKUP(CONCATENATE($F532," ",$G532),AllocFactorMatrix,(J$4+1),FALSE)*$E536</f>
        <v>396.793220491201</v>
      </c>
      <c r="K532" s="5">
        <f ca="1">VLOOKUP(CONCATENATE($F532," ",$G532),AllocFactorMatrix,(K$4+1),FALSE)*$E536</f>
        <v>1440.7805361372682</v>
      </c>
      <c r="L532" s="5">
        <f ca="1">VLOOKUP(CONCATENATE($F532," ",$G532),AllocFactorMatrix,(L$4+1),FALSE)*$E536</f>
        <v>44.527615572421702</v>
      </c>
      <c r="M532" s="5">
        <f ca="1">VLOOKUP(CONCATENATE($F532," ",$G532),AllocFactorMatrix,(M$4+1),FALSE)*$E536</f>
        <v>0</v>
      </c>
      <c r="N532" s="5">
        <f t="shared" ca="1" si="284"/>
        <v>1485.3081517096898</v>
      </c>
      <c r="O532" s="5">
        <f ca="1">VLOOKUP(CONCATENATE($F532," ",$G532),AllocFactorMatrix,(O$4+1),FALSE)*$E536</f>
        <v>1080.3335751976012</v>
      </c>
      <c r="P532" s="5">
        <f ca="1">VLOOKUP(CONCATENATE($F532," ",$G532),AllocFactorMatrix,(P$4+1),FALSE)*$E536</f>
        <v>201.21220108053959</v>
      </c>
      <c r="Q532" s="5">
        <f ca="1">VLOOKUP(CONCATENATE($F532," ",$G532),AllocFactorMatrix,(Q$4+1),FALSE)*$E536</f>
        <v>0</v>
      </c>
      <c r="R532" s="5">
        <f ca="1">VLOOKUP(CONCATENATE($F532," ",$G532),AllocFactorMatrix,(R$4+1),FALSE)*$E536</f>
        <v>0</v>
      </c>
      <c r="S532" s="5">
        <f t="shared" ca="1" si="286"/>
        <v>1281.5457762781409</v>
      </c>
      <c r="T532" s="5">
        <f ca="1">VLOOKUP(CONCATENATE($F532," ",$G532),AllocFactorMatrix,(T$4+1),FALSE)*$E536</f>
        <v>38.513226196820384</v>
      </c>
      <c r="U532" s="5">
        <f ca="1">VLOOKUP(CONCATENATE($F532," ",$G532),AllocFactorMatrix,(U$4+1),FALSE)*$E536</f>
        <v>621.13118905094348</v>
      </c>
      <c r="V532" s="5">
        <f ca="1">VLOOKUP(CONCATENATE($F532," ",$G532),AllocFactorMatrix,(V$4+1),FALSE)*$E536</f>
        <v>0</v>
      </c>
      <c r="W532" s="5">
        <f ca="1">VLOOKUP(CONCATENATE($F532," ",$G532),AllocFactorMatrix,(W$4+1),FALSE)*$E536</f>
        <v>0</v>
      </c>
      <c r="X532" s="5">
        <f t="shared" ca="1" si="287"/>
        <v>659.64441524776385</v>
      </c>
      <c r="Y532" s="5">
        <f ca="1">VLOOKUP(CONCATENATE($F532," ",$G532),AllocFactorMatrix,(Y$4+1),FALSE)*$E536</f>
        <v>325.77022031596613</v>
      </c>
      <c r="Z532" s="5">
        <f ca="1">VLOOKUP(CONCATENATE($F532," ",$G532),AllocFactorMatrix,(Z$4+1),FALSE)*$E536</f>
        <v>5.4351225065384927</v>
      </c>
      <c r="AA532" s="5">
        <f t="shared" ca="1" si="285"/>
        <v>331.20534282250463</v>
      </c>
      <c r="AB532" s="5">
        <f ca="1">VLOOKUP(CONCATENATE($F532," ",$G532),AllocFactorMatrix,(AB$4+1),FALSE)*$E536</f>
        <v>4.4033599275262558</v>
      </c>
      <c r="AC532" s="5">
        <f ca="1">VLOOKUP(CONCATENATE($F532," ",$G532),AllocFactorMatrix,(AC$4+1),FALSE)*$E536</f>
        <v>15.085299354787537</v>
      </c>
      <c r="AD532" s="5">
        <f ca="1">VLOOKUP(CONCATENATE($F532," ",$G532),AllocFactorMatrix,(AD$4+1),FALSE)*$E536</f>
        <v>3.2519068824395689</v>
      </c>
    </row>
    <row r="533" spans="4:30" hidden="1" outlineLevel="1">
      <c r="E533" s="55"/>
      <c r="F533" s="52" t="str">
        <f>F536</f>
        <v>LABOR_M</v>
      </c>
      <c r="G533" s="55" t="str">
        <f>$G$12</f>
        <v>DISTSEC</v>
      </c>
      <c r="H533" s="4">
        <f t="shared" ca="1" si="283"/>
        <v>5198.1277848630243</v>
      </c>
      <c r="I533" s="5">
        <f ca="1">VLOOKUP(CONCATENATE($F533," ",$G533),AllocFactorMatrix,(I$4+1),FALSE)*$E536</f>
        <v>3886.6476903641155</v>
      </c>
      <c r="J533" s="5">
        <f ca="1">VLOOKUP(CONCATENATE($F533," ",$G533),AllocFactorMatrix,(J$4+1),FALSE)*$E536</f>
        <v>187.37652386349041</v>
      </c>
      <c r="K533" s="5">
        <f ca="1">VLOOKUP(CONCATENATE($F533," ",$G533),AllocFactorMatrix,(K$4+1),FALSE)*$E536</f>
        <v>565.39305930678404</v>
      </c>
      <c r="L533" s="5">
        <f ca="1">VLOOKUP(CONCATENATE($F533," ",$G533),AllocFactorMatrix,(L$4+1),FALSE)*$E536</f>
        <v>0</v>
      </c>
      <c r="M533" s="5">
        <f ca="1">VLOOKUP(CONCATENATE($F533," ",$G533),AllocFactorMatrix,(M$4+1),FALSE)*$E536</f>
        <v>0</v>
      </c>
      <c r="N533" s="5">
        <f t="shared" ca="1" si="284"/>
        <v>565.39305930678404</v>
      </c>
      <c r="O533" s="5">
        <f ca="1">VLOOKUP(CONCATENATE($F533," ",$G533),AllocFactorMatrix,(O$4+1),FALSE)*$E536</f>
        <v>360.27065803465405</v>
      </c>
      <c r="P533" s="5">
        <f ca="1">VLOOKUP(CONCATENATE($F533," ",$G533),AllocFactorMatrix,(P$4+1),FALSE)*$E536</f>
        <v>0</v>
      </c>
      <c r="Q533" s="5">
        <f ca="1">VLOOKUP(CONCATENATE($F533," ",$G533),AllocFactorMatrix,(Q$4+1),FALSE)*$E536</f>
        <v>0</v>
      </c>
      <c r="R533" s="5">
        <f ca="1">VLOOKUP(CONCATENATE($F533," ",$G533),AllocFactorMatrix,(R$4+1),FALSE)*$E536</f>
        <v>0</v>
      </c>
      <c r="S533" s="5">
        <f t="shared" ca="1" si="286"/>
        <v>360.27065803465405</v>
      </c>
      <c r="T533" s="5">
        <f ca="1">VLOOKUP(CONCATENATE($F533," ",$G533),AllocFactorMatrix,(T$4+1),FALSE)*$E536</f>
        <v>9.7409627935449752</v>
      </c>
      <c r="U533" s="5">
        <f ca="1">VLOOKUP(CONCATENATE($F533," ",$G533),AllocFactorMatrix,(U$4+1),FALSE)*$E536</f>
        <v>0</v>
      </c>
      <c r="V533" s="5">
        <f ca="1">VLOOKUP(CONCATENATE($F533," ",$G533),AllocFactorMatrix,(V$4+1),FALSE)*$E536</f>
        <v>0</v>
      </c>
      <c r="W533" s="5">
        <f ca="1">VLOOKUP(CONCATENATE($F533," ",$G533),AllocFactorMatrix,(W$4+1),FALSE)*$E536</f>
        <v>0</v>
      </c>
      <c r="X533" s="5">
        <f t="shared" ca="1" si="287"/>
        <v>9.7409627935449752</v>
      </c>
      <c r="Y533" s="5">
        <f ca="1">VLOOKUP(CONCATENATE($F533," ",$G533),AllocFactorMatrix,(Y$4+1),FALSE)*$E536</f>
        <v>132.88370405437419</v>
      </c>
      <c r="Z533" s="5">
        <f ca="1">VLOOKUP(CONCATENATE($F533," ",$G533),AllocFactorMatrix,(Z$4+1),FALSE)*$E536</f>
        <v>0</v>
      </c>
      <c r="AA533" s="5">
        <f t="shared" ca="1" si="285"/>
        <v>132.88370405437419</v>
      </c>
      <c r="AB533" s="5">
        <f ca="1">VLOOKUP(CONCATENATE($F533," ",$G533),AllocFactorMatrix,(AB$4+1),FALSE)*$E536</f>
        <v>1.3789384716815025</v>
      </c>
      <c r="AC533" s="5">
        <f ca="1">VLOOKUP(CONCATENATE($F533," ",$G533),AllocFactorMatrix,(AC$4+1),FALSE)*$E536</f>
        <v>46.820264723093494</v>
      </c>
      <c r="AD533" s="5">
        <f ca="1">VLOOKUP(CONCATENATE($F533," ",$G533),AllocFactorMatrix,(AD$4+1),FALSE)*$E536</f>
        <v>7.6159832512870711</v>
      </c>
    </row>
    <row r="534" spans="4:30" hidden="1" outlineLevel="1">
      <c r="E534" s="55"/>
      <c r="F534" s="52" t="str">
        <f>F536</f>
        <v>LABOR_M</v>
      </c>
      <c r="G534" s="55" t="str">
        <f>$G$13</f>
        <v>ENERGY</v>
      </c>
      <c r="H534" s="4">
        <f t="shared" ca="1" si="283"/>
        <v>6439.2311170626926</v>
      </c>
      <c r="I534" s="5">
        <f ca="1">VLOOKUP(CONCATENATE($F534," ",$G534),AllocFactorMatrix,(I$4+1),FALSE)*$E536</f>
        <v>2416.1739457945232</v>
      </c>
      <c r="J534" s="5">
        <f ca="1">VLOOKUP(CONCATENATE($F534," ",$G534),AllocFactorMatrix,(J$4+1),FALSE)*$E536</f>
        <v>156.58368450755535</v>
      </c>
      <c r="K534" s="5">
        <f ca="1">VLOOKUP(CONCATENATE($F534," ",$G534),AllocFactorMatrix,(K$4+1),FALSE)*$E536</f>
        <v>525.35523577845606</v>
      </c>
      <c r="L534" s="5">
        <f ca="1">VLOOKUP(CONCATENATE($F534," ",$G534),AllocFactorMatrix,(L$4+1),FALSE)*$E536</f>
        <v>16.696982072046772</v>
      </c>
      <c r="M534" s="5">
        <f ca="1">VLOOKUP(CONCATENATE($F534," ",$G534),AllocFactorMatrix,(M$4+1),FALSE)*$E536</f>
        <v>1.5392665558164613</v>
      </c>
      <c r="N534" s="5">
        <f t="shared" ca="1" si="284"/>
        <v>543.5914844063193</v>
      </c>
      <c r="O534" s="5">
        <f ca="1">VLOOKUP(CONCATENATE($F534," ",$G534),AllocFactorMatrix,(O$4+1),FALSE)*$E536</f>
        <v>478.97369887679417</v>
      </c>
      <c r="P534" s="5">
        <f ca="1">VLOOKUP(CONCATENATE($F534," ",$G534),AllocFactorMatrix,(P$4+1),FALSE)*$E536</f>
        <v>88.792507519906721</v>
      </c>
      <c r="Q534" s="5">
        <f ca="1">VLOOKUP(CONCATENATE($F534," ",$G534),AllocFactorMatrix,(Q$4+1),FALSE)*$E536</f>
        <v>40.345042690515761</v>
      </c>
      <c r="R534" s="5">
        <f ca="1">VLOOKUP(CONCATENATE($F534," ",$G534),AllocFactorMatrix,(R$4+1),FALSE)*$E536</f>
        <v>1.8693527833363435</v>
      </c>
      <c r="S534" s="5">
        <f t="shared" ca="1" si="286"/>
        <v>609.98060187055307</v>
      </c>
      <c r="T534" s="5">
        <f ca="1">VLOOKUP(CONCATENATE($F534," ",$G534),AllocFactorMatrix,(T$4+1),FALSE)*$E536</f>
        <v>18.355179794301645</v>
      </c>
      <c r="U534" s="5">
        <f ca="1">VLOOKUP(CONCATENATE($F534," ",$G534),AllocFactorMatrix,(U$4+1),FALSE)*$E536</f>
        <v>322.2894596672956</v>
      </c>
      <c r="V534" s="5">
        <f ca="1">VLOOKUP(CONCATENATE($F534," ",$G534),AllocFactorMatrix,(V$4+1),FALSE)*$E536</f>
        <v>1829.8257442189749</v>
      </c>
      <c r="W534" s="5">
        <f ca="1">VLOOKUP(CONCATENATE($F534," ",$G534),AllocFactorMatrix,(W$4+1),FALSE)*$E536</f>
        <v>347.16077013272451</v>
      </c>
      <c r="X534" s="5">
        <f t="shared" ca="1" si="287"/>
        <v>2517.6311538132964</v>
      </c>
      <c r="Y534" s="5">
        <f ca="1">VLOOKUP(CONCATENATE($F534," ",$G534),AllocFactorMatrix,(Y$4+1),FALSE)*$E536</f>
        <v>129.76841295484664</v>
      </c>
      <c r="Z534" s="5">
        <f ca="1">VLOOKUP(CONCATENATE($F534," ",$G534),AllocFactorMatrix,(Z$4+1),FALSE)*$E536</f>
        <v>2.1124228920081367</v>
      </c>
      <c r="AA534" s="5">
        <f t="shared" ca="1" si="285"/>
        <v>131.88083584685478</v>
      </c>
      <c r="AB534" s="5">
        <f ca="1">VLOOKUP(CONCATENATE($F534," ",$G534),AllocFactorMatrix,(AB$4+1),FALSE)*$E536</f>
        <v>2.3562378119237106</v>
      </c>
      <c r="AC534" s="5">
        <f ca="1">VLOOKUP(CONCATENATE($F534," ",$G534),AllocFactorMatrix,(AC$4+1),FALSE)*$E536</f>
        <v>50.950487488956369</v>
      </c>
      <c r="AD534" s="5">
        <f ca="1">VLOOKUP(CONCATENATE($F534," ",$G534),AllocFactorMatrix,(AD$4+1),FALSE)*$E536</f>
        <v>10.082685522709301</v>
      </c>
    </row>
    <row r="535" spans="4:30" hidden="1" outlineLevel="1">
      <c r="E535" s="55"/>
      <c r="F535" s="52" t="str">
        <f>F536</f>
        <v>LABOR_M</v>
      </c>
      <c r="G535" s="55" t="str">
        <f>$G$14</f>
        <v>CUSTOMER</v>
      </c>
      <c r="H535" s="4">
        <f t="shared" ca="1" si="283"/>
        <v>4853.4761298188068</v>
      </c>
      <c r="I535" s="5">
        <f ca="1">VLOOKUP(CONCATENATE($F535," ",$G535),AllocFactorMatrix,(I$4+1),FALSE)*$E536</f>
        <v>3467.8135110041035</v>
      </c>
      <c r="J535" s="5">
        <f ca="1">VLOOKUP(CONCATENATE($F535," ",$G535),AllocFactorMatrix,(J$4+1),FALSE)*$E536</f>
        <v>593.45708045741901</v>
      </c>
      <c r="K535" s="5">
        <f ca="1">VLOOKUP(CONCATENATE($F535," ",$G535),AllocFactorMatrix,(K$4+1),FALSE)*$E536</f>
        <v>170.88365382389759</v>
      </c>
      <c r="L535" s="5">
        <f ca="1">VLOOKUP(CONCATENATE($F535," ",$G535),AllocFactorMatrix,(L$4+1),FALSE)*$E536</f>
        <v>28.565410070539034</v>
      </c>
      <c r="M535" s="5">
        <f ca="1">VLOOKUP(CONCATENATE($F535," ",$G535),AllocFactorMatrix,(M$4+1),FALSE)*$E536</f>
        <v>4.5131978062982574</v>
      </c>
      <c r="N535" s="5">
        <f t="shared" ca="1" si="284"/>
        <v>203.96226170073487</v>
      </c>
      <c r="O535" s="5">
        <f ca="1">VLOOKUP(CONCATENATE($F535," ",$G535),AllocFactorMatrix,(O$4+1),FALSE)*$E536</f>
        <v>31.887289119170777</v>
      </c>
      <c r="P535" s="5">
        <f ca="1">VLOOKUP(CONCATENATE($F535," ",$G535),AllocFactorMatrix,(P$4+1),FALSE)*$E536</f>
        <v>8.1895391849753558</v>
      </c>
      <c r="Q535" s="5">
        <f ca="1">VLOOKUP(CONCATENATE($F535," ",$G535),AllocFactorMatrix,(Q$4+1),FALSE)*$E536</f>
        <v>15.66403249558981</v>
      </c>
      <c r="R535" s="5">
        <f ca="1">VLOOKUP(CONCATENATE($F535," ",$G535),AllocFactorMatrix,(R$4+1),FALSE)*$E536</f>
        <v>2.7339167322732933</v>
      </c>
      <c r="S535" s="5">
        <f t="shared" ca="1" si="286"/>
        <v>58.474777532009234</v>
      </c>
      <c r="T535" s="5">
        <f ca="1">VLOOKUP(CONCATENATE($F535," ",$G535),AllocFactorMatrix,(T$4+1),FALSE)*$E536</f>
        <v>0.22176818495545589</v>
      </c>
      <c r="U535" s="5">
        <f ca="1">VLOOKUP(CONCATENATE($F535," ",$G535),AllocFactorMatrix,(U$4+1),FALSE)*$E536</f>
        <v>4.8754862549187719</v>
      </c>
      <c r="V535" s="5">
        <f ca="1">VLOOKUP(CONCATENATE($F535," ",$G535),AllocFactorMatrix,(V$4+1),FALSE)*$E536</f>
        <v>23.047720850205941</v>
      </c>
      <c r="W535" s="5">
        <f ca="1">VLOOKUP(CONCATENATE($F535," ",$G535),AllocFactorMatrix,(W$4+1),FALSE)*$E536</f>
        <v>4.1024024510678672</v>
      </c>
      <c r="X535" s="5">
        <f t="shared" ca="1" si="287"/>
        <v>32.247377741148036</v>
      </c>
      <c r="Y535" s="5">
        <f ca="1">VLOOKUP(CONCATENATE($F535," ",$G535),AllocFactorMatrix,(Y$4+1),FALSE)*$E536</f>
        <v>8.7276162632175787</v>
      </c>
      <c r="Z535" s="5">
        <f ca="1">VLOOKUP(CONCATENATE($F535," ",$G535),AllocFactorMatrix,(Z$4+1),FALSE)*$E536</f>
        <v>0.13826942644356749</v>
      </c>
      <c r="AA535" s="5">
        <f t="shared" ca="1" si="285"/>
        <v>8.8658856896611464</v>
      </c>
      <c r="AB535" s="5">
        <f ca="1">VLOOKUP(CONCATENATE($F535," ",$G535),AllocFactorMatrix,(AB$4+1),FALSE)*$E536</f>
        <v>0.2486928813232179</v>
      </c>
      <c r="AC535" s="5">
        <f ca="1">VLOOKUP(CONCATENATE($F535," ",$G535),AllocFactorMatrix,(AC$4+1),FALSE)*$E536</f>
        <v>382.74633816161054</v>
      </c>
      <c r="AD535" s="5">
        <f ca="1">VLOOKUP(CONCATENATE($F535," ",$G535),AllocFactorMatrix,(AD$4+1),FALSE)*$E536</f>
        <v>105.66020465079683</v>
      </c>
    </row>
    <row r="536" spans="4:30" collapsed="1">
      <c r="D536" s="1" t="str">
        <f>+D2008</f>
        <v>Adj 24 - Employee Related Group Benefit Expenses</v>
      </c>
      <c r="E536" s="61">
        <f>+ROUND(E2008/8,0)</f>
        <v>53655</v>
      </c>
      <c r="F536" s="10" t="str">
        <f>+F2008</f>
        <v>LABOR_M</v>
      </c>
      <c r="G536" s="55" t="str">
        <f>$G$15</f>
        <v>TOTAL</v>
      </c>
      <c r="H536" s="4">
        <f t="shared" ca="1" si="283"/>
        <v>53654.999999999993</v>
      </c>
      <c r="I536" s="5">
        <f ca="1">VLOOKUP(CONCATENATE($F536," ",$G536),AllocFactorMatrix,(I$4+1),FALSE)*$E536</f>
        <v>31822.43482585649</v>
      </c>
      <c r="J536" s="5">
        <f ca="1">VLOOKUP(CONCATENATE($F536," ",$G536),AllocFactorMatrix,(J$4+1),FALSE)*$E536</f>
        <v>1961.7492155145042</v>
      </c>
      <c r="K536" s="5">
        <f ca="1">VLOOKUP(CONCATENATE($F536," ",$G536),AllocFactorMatrix,(K$4+1),FALSE)*$E536</f>
        <v>4770.6661908598862</v>
      </c>
      <c r="L536" s="5">
        <f ca="1">VLOOKUP(CONCATENATE($F536," ",$G536),AllocFactorMatrix,(L$4+1),FALSE)*$E536</f>
        <v>141.53071502124496</v>
      </c>
      <c r="M536" s="5">
        <f ca="1">VLOOKUP(CONCATENATE($F536," ",$G536),AllocFactorMatrix,(M$4+1),FALSE)*$E536</f>
        <v>12.704044889986584</v>
      </c>
      <c r="N536" s="5">
        <f t="shared" ca="1" si="284"/>
        <v>4924.900950771118</v>
      </c>
      <c r="O536" s="5">
        <f ca="1">VLOOKUP(CONCATENATE($F536," ",$G536),AllocFactorMatrix,(O$4+1),FALSE)*$E536</f>
        <v>3524.8005887899349</v>
      </c>
      <c r="P536" s="5">
        <f ca="1">VLOOKUP(CONCATENATE($F536," ",$G536),AllocFactorMatrix,(P$4+1),FALSE)*$E536</f>
        <v>583.00943636675629</v>
      </c>
      <c r="Q536" s="5">
        <f ca="1">VLOOKUP(CONCATENATE($F536," ",$G536),AllocFactorMatrix,(Q$4+1),FALSE)*$E536</f>
        <v>166.29621053287639</v>
      </c>
      <c r="R536" s="5">
        <f ca="1">VLOOKUP(CONCATENATE($F536," ",$G536),AllocFactorMatrix,(R$4+1),FALSE)*$E536</f>
        <v>6.988520297996005</v>
      </c>
      <c r="S536" s="5">
        <f t="shared" ca="1" si="286"/>
        <v>4281.0947559875631</v>
      </c>
      <c r="T536" s="5">
        <f ca="1">VLOOKUP(CONCATENATE($F536," ",$G536),AllocFactorMatrix,(T$4+1),FALSE)*$E536</f>
        <v>116.8135594044286</v>
      </c>
      <c r="U536" s="5">
        <f ca="1">VLOOKUP(CONCATENATE($F536," ",$G536),AllocFactorMatrix,(U$4+1),FALSE)*$E536</f>
        <v>1744.2168774982053</v>
      </c>
      <c r="V536" s="5">
        <f ca="1">VLOOKUP(CONCATENATE($F536," ",$G536),AllocFactorMatrix,(V$4+1),FALSE)*$E536</f>
        <v>6169.9553526117916</v>
      </c>
      <c r="W536" s="5">
        <f ca="1">VLOOKUP(CONCATENATE($F536," ",$G536),AllocFactorMatrix,(W$4+1),FALSE)*$E536</f>
        <v>919.50515143573011</v>
      </c>
      <c r="X536" s="5">
        <f t="shared" ca="1" si="287"/>
        <v>8950.4909409501561</v>
      </c>
      <c r="Y536" s="5">
        <f ca="1">VLOOKUP(CONCATENATE($F536," ",$G536),AllocFactorMatrix,(Y$4+1),FALSE)*$E536</f>
        <v>1060.9404973304959</v>
      </c>
      <c r="Z536" s="5">
        <f ca="1">VLOOKUP(CONCATENATE($F536," ",$G536),AllocFactorMatrix,(Z$4+1),FALSE)*$E536</f>
        <v>17.317396278991318</v>
      </c>
      <c r="AA536" s="5">
        <f t="shared" ca="1" si="285"/>
        <v>1078.2578936094872</v>
      </c>
      <c r="AB536" s="5">
        <f ca="1">VLOOKUP(CONCATENATE($F536," ",$G536),AllocFactorMatrix,(AB$4+1),FALSE)*$E536</f>
        <v>13.837157825051701</v>
      </c>
      <c r="AC536" s="5">
        <f ca="1">VLOOKUP(CONCATENATE($F536," ",$G536),AllocFactorMatrix,(AC$4+1),FALSE)*$E536</f>
        <v>495.61973919060546</v>
      </c>
      <c r="AD536" s="5">
        <f ca="1">VLOOKUP(CONCATENATE($F536," ",$G536),AllocFactorMatrix,(AD$4+1),FALSE)*$E536</f>
        <v>126.61452029502284</v>
      </c>
    </row>
    <row r="537" spans="4:30" hidden="1" outlineLevel="1">
      <c r="D537" s="51"/>
      <c r="E537" s="58"/>
      <c r="F537" s="52" t="str">
        <f>F544</f>
        <v>PROD_ENERGY</v>
      </c>
      <c r="G537" s="55" t="str">
        <f>$G$8</f>
        <v>PRODUCTION</v>
      </c>
      <c r="H537" s="4">
        <f t="shared" ref="H537:H544" si="288">SUBTOTAL(9,I537:AD537)</f>
        <v>0</v>
      </c>
      <c r="I537" s="5">
        <f>VLOOKUP(CONCATENATE($F537," ",$G537),AllocFactorMatrix,(I$4+1),FALSE)*$E544</f>
        <v>0</v>
      </c>
      <c r="J537" s="5">
        <f>VLOOKUP(CONCATENATE($F537," ",$G537),AllocFactorMatrix,(J$4+1),FALSE)*$E544</f>
        <v>0</v>
      </c>
      <c r="K537" s="5">
        <f>VLOOKUP(CONCATENATE($F537," ",$G537),AllocFactorMatrix,(K$4+1),FALSE)*$E544</f>
        <v>0</v>
      </c>
      <c r="L537" s="5">
        <f>VLOOKUP(CONCATENATE($F537," ",$G537),AllocFactorMatrix,(L$4+1),FALSE)*$E544</f>
        <v>0</v>
      </c>
      <c r="M537" s="5">
        <f>VLOOKUP(CONCATENATE($F537," ",$G537),AllocFactorMatrix,(M$4+1),FALSE)*$E544</f>
        <v>0</v>
      </c>
      <c r="N537" s="5">
        <f t="shared" ref="N537:N544" si="289">SUBTOTAL(9,K537:M537)</f>
        <v>0</v>
      </c>
      <c r="O537" s="5">
        <f>VLOOKUP(CONCATENATE($F537," ",$G537),AllocFactorMatrix,(O$4+1),FALSE)*$E544</f>
        <v>0</v>
      </c>
      <c r="P537" s="5">
        <f>VLOOKUP(CONCATENATE($F537," ",$G537),AllocFactorMatrix,(P$4+1),FALSE)*$E544</f>
        <v>0</v>
      </c>
      <c r="Q537" s="5">
        <f>VLOOKUP(CONCATENATE($F537," ",$G537),AllocFactorMatrix,(Q$4+1),FALSE)*$E544</f>
        <v>0</v>
      </c>
      <c r="R537" s="5">
        <f>VLOOKUP(CONCATENATE($F537," ",$G537),AllocFactorMatrix,(R$4+1),FALSE)*$E544</f>
        <v>0</v>
      </c>
      <c r="S537" s="5">
        <f>SUBTOTAL(9,O537:R537)</f>
        <v>0</v>
      </c>
      <c r="T537" s="5">
        <f>VLOOKUP(CONCATENATE($F537," ",$G537),AllocFactorMatrix,(T$4+1),FALSE)*$E544</f>
        <v>0</v>
      </c>
      <c r="U537" s="5">
        <f>VLOOKUP(CONCATENATE($F537," ",$G537),AllocFactorMatrix,(U$4+1),FALSE)*$E544</f>
        <v>0</v>
      </c>
      <c r="V537" s="5">
        <f>VLOOKUP(CONCATENATE($F537," ",$G537),AllocFactorMatrix,(V$4+1),FALSE)*$E544</f>
        <v>0</v>
      </c>
      <c r="W537" s="5">
        <f>VLOOKUP(CONCATENATE($F537," ",$G537),AllocFactorMatrix,(W$4+1),FALSE)*$E544</f>
        <v>0</v>
      </c>
      <c r="X537" s="5">
        <f>SUBTOTAL(9,T537:W537)</f>
        <v>0</v>
      </c>
      <c r="Y537" s="5">
        <f>VLOOKUP(CONCATENATE($F537," ",$G537),AllocFactorMatrix,(Y$4+1),FALSE)*$E544</f>
        <v>0</v>
      </c>
      <c r="Z537" s="5">
        <f>VLOOKUP(CONCATENATE($F537," ",$G537),AllocFactorMatrix,(Z$4+1),FALSE)*$E544</f>
        <v>0</v>
      </c>
      <c r="AA537" s="5">
        <f t="shared" ref="AA537:AA552" si="290">SUBTOTAL(9,Y537:Z537)</f>
        <v>0</v>
      </c>
      <c r="AB537" s="5">
        <f>VLOOKUP(CONCATENATE($F537," ",$G537),AllocFactorMatrix,(AB$4+1),FALSE)*$E544</f>
        <v>0</v>
      </c>
      <c r="AC537" s="5">
        <f>VLOOKUP(CONCATENATE($F537," ",$G537),AllocFactorMatrix,(AC$4+1),FALSE)*$E544</f>
        <v>0</v>
      </c>
      <c r="AD537" s="5">
        <f>VLOOKUP(CONCATENATE($F537," ",$G537),AllocFactorMatrix,(AD$4+1),FALSE)*$E544</f>
        <v>0</v>
      </c>
    </row>
    <row r="538" spans="4:30" hidden="1" outlineLevel="1">
      <c r="D538" s="51"/>
      <c r="E538" s="58"/>
      <c r="F538" s="52" t="str">
        <f>F544</f>
        <v>PROD_ENERGY</v>
      </c>
      <c r="G538" s="55" t="str">
        <f>$G$9</f>
        <v>BULKTRAN</v>
      </c>
      <c r="H538" s="4">
        <f t="shared" si="288"/>
        <v>0</v>
      </c>
      <c r="I538" s="5">
        <f>VLOOKUP(CONCATENATE($F538," ",$G538),AllocFactorMatrix,(I$4+1),FALSE)*$E544</f>
        <v>0</v>
      </c>
      <c r="J538" s="5">
        <f>VLOOKUP(CONCATENATE($F538," ",$G538),AllocFactorMatrix,(J$4+1),FALSE)*$E544</f>
        <v>0</v>
      </c>
      <c r="K538" s="5">
        <f>VLOOKUP(CONCATENATE($F538," ",$G538),AllocFactorMatrix,(K$4+1),FALSE)*$E544</f>
        <v>0</v>
      </c>
      <c r="L538" s="5">
        <f>VLOOKUP(CONCATENATE($F538," ",$G538),AllocFactorMatrix,(L$4+1),FALSE)*$E544</f>
        <v>0</v>
      </c>
      <c r="M538" s="5">
        <f>VLOOKUP(CONCATENATE($F538," ",$G538),AllocFactorMatrix,(M$4+1),FALSE)*$E544</f>
        <v>0</v>
      </c>
      <c r="N538" s="5">
        <f t="shared" si="289"/>
        <v>0</v>
      </c>
      <c r="O538" s="5">
        <f>VLOOKUP(CONCATENATE($F538," ",$G538),AllocFactorMatrix,(O$4+1),FALSE)*$E544</f>
        <v>0</v>
      </c>
      <c r="P538" s="5">
        <f>VLOOKUP(CONCATENATE($F538," ",$G538),AllocFactorMatrix,(P$4+1),FALSE)*$E544</f>
        <v>0</v>
      </c>
      <c r="Q538" s="5">
        <f>VLOOKUP(CONCATENATE($F538," ",$G538),AllocFactorMatrix,(Q$4+1),FALSE)*$E544</f>
        <v>0</v>
      </c>
      <c r="R538" s="5">
        <f>VLOOKUP(CONCATENATE($F538," ",$G538),AllocFactorMatrix,(R$4+1),FALSE)*$E544</f>
        <v>0</v>
      </c>
      <c r="S538" s="5">
        <f t="shared" ref="S538:S544" si="291">SUBTOTAL(9,O538:R538)</f>
        <v>0</v>
      </c>
      <c r="T538" s="5">
        <f>VLOOKUP(CONCATENATE($F538," ",$G538),AllocFactorMatrix,(T$4+1),FALSE)*$E544</f>
        <v>0</v>
      </c>
      <c r="U538" s="5">
        <f>VLOOKUP(CONCATENATE($F538," ",$G538),AllocFactorMatrix,(U$4+1),FALSE)*$E544</f>
        <v>0</v>
      </c>
      <c r="V538" s="5">
        <f>VLOOKUP(CONCATENATE($F538," ",$G538),AllocFactorMatrix,(V$4+1),FALSE)*$E544</f>
        <v>0</v>
      </c>
      <c r="W538" s="5">
        <f>VLOOKUP(CONCATENATE($F538," ",$G538),AllocFactorMatrix,(W$4+1),FALSE)*$E544</f>
        <v>0</v>
      </c>
      <c r="X538" s="5">
        <f t="shared" ref="X538:X544" si="292">SUBTOTAL(9,T538:W538)</f>
        <v>0</v>
      </c>
      <c r="Y538" s="5">
        <f>VLOOKUP(CONCATENATE($F538," ",$G538),AllocFactorMatrix,(Y$4+1),FALSE)*$E544</f>
        <v>0</v>
      </c>
      <c r="Z538" s="5">
        <f>VLOOKUP(CONCATENATE($F538," ",$G538),AllocFactorMatrix,(Z$4+1),FALSE)*$E544</f>
        <v>0</v>
      </c>
      <c r="AA538" s="5">
        <f t="shared" si="290"/>
        <v>0</v>
      </c>
      <c r="AB538" s="5">
        <f>VLOOKUP(CONCATENATE($F538," ",$G538),AllocFactorMatrix,(AB$4+1),FALSE)*$E544</f>
        <v>0</v>
      </c>
      <c r="AC538" s="5">
        <f>VLOOKUP(CONCATENATE($F538," ",$G538),AllocFactorMatrix,(AC$4+1),FALSE)*$E544</f>
        <v>0</v>
      </c>
      <c r="AD538" s="5">
        <f>VLOOKUP(CONCATENATE($F538," ",$G538),AllocFactorMatrix,(AD$4+1),FALSE)*$E544</f>
        <v>0</v>
      </c>
    </row>
    <row r="539" spans="4:30" hidden="1" outlineLevel="1">
      <c r="D539" s="51"/>
      <c r="E539" s="58"/>
      <c r="F539" s="52" t="str">
        <f>F544</f>
        <v>PROD_ENERGY</v>
      </c>
      <c r="G539" s="55" t="str">
        <f>$G$10</f>
        <v>SUBTRAN</v>
      </c>
      <c r="H539" s="4">
        <f t="shared" si="288"/>
        <v>0</v>
      </c>
      <c r="I539" s="5">
        <f>VLOOKUP(CONCATENATE($F539," ",$G539),AllocFactorMatrix,(I$4+1),FALSE)*$E544</f>
        <v>0</v>
      </c>
      <c r="J539" s="5">
        <f>VLOOKUP(CONCATENATE($F539," ",$G539),AllocFactorMatrix,(J$4+1),FALSE)*$E544</f>
        <v>0</v>
      </c>
      <c r="K539" s="5">
        <f>VLOOKUP(CONCATENATE($F539," ",$G539),AllocFactorMatrix,(K$4+1),FALSE)*$E544</f>
        <v>0</v>
      </c>
      <c r="L539" s="5">
        <f>VLOOKUP(CONCATENATE($F539," ",$G539),AllocFactorMatrix,(L$4+1),FALSE)*$E544</f>
        <v>0</v>
      </c>
      <c r="M539" s="5">
        <f>VLOOKUP(CONCATENATE($F539," ",$G539),AllocFactorMatrix,(M$4+1),FALSE)*$E544</f>
        <v>0</v>
      </c>
      <c r="N539" s="5">
        <f t="shared" si="289"/>
        <v>0</v>
      </c>
      <c r="O539" s="5">
        <f>VLOOKUP(CONCATENATE($F539," ",$G539),AllocFactorMatrix,(O$4+1),FALSE)*$E544</f>
        <v>0</v>
      </c>
      <c r="P539" s="5">
        <f>VLOOKUP(CONCATENATE($F539," ",$G539),AllocFactorMatrix,(P$4+1),FALSE)*$E544</f>
        <v>0</v>
      </c>
      <c r="Q539" s="5">
        <f>VLOOKUP(CONCATENATE($F539," ",$G539),AllocFactorMatrix,(Q$4+1),FALSE)*$E544</f>
        <v>0</v>
      </c>
      <c r="R539" s="5">
        <f>VLOOKUP(CONCATENATE($F539," ",$G539),AllocFactorMatrix,(R$4+1),FALSE)*$E544</f>
        <v>0</v>
      </c>
      <c r="S539" s="5">
        <f t="shared" si="291"/>
        <v>0</v>
      </c>
      <c r="T539" s="5">
        <f>VLOOKUP(CONCATENATE($F539," ",$G539),AllocFactorMatrix,(T$4+1),FALSE)*$E544</f>
        <v>0</v>
      </c>
      <c r="U539" s="5">
        <f>VLOOKUP(CONCATENATE($F539," ",$G539),AllocFactorMatrix,(U$4+1),FALSE)*$E544</f>
        <v>0</v>
      </c>
      <c r="V539" s="5">
        <f>VLOOKUP(CONCATENATE($F539," ",$G539),AllocFactorMatrix,(V$4+1),FALSE)*$E544</f>
        <v>0</v>
      </c>
      <c r="W539" s="5">
        <f>VLOOKUP(CONCATENATE($F539," ",$G539),AllocFactorMatrix,(W$4+1),FALSE)*$E544</f>
        <v>0</v>
      </c>
      <c r="X539" s="5">
        <f t="shared" si="292"/>
        <v>0</v>
      </c>
      <c r="Y539" s="5">
        <f>VLOOKUP(CONCATENATE($F539," ",$G539),AllocFactorMatrix,(Y$4+1),FALSE)*$E544</f>
        <v>0</v>
      </c>
      <c r="Z539" s="5">
        <f>VLOOKUP(CONCATENATE($F539," ",$G539),AllocFactorMatrix,(Z$4+1),FALSE)*$E544</f>
        <v>0</v>
      </c>
      <c r="AA539" s="5">
        <f t="shared" si="290"/>
        <v>0</v>
      </c>
      <c r="AB539" s="5">
        <f>VLOOKUP(CONCATENATE($F539," ",$G539),AllocFactorMatrix,(AB$4+1),FALSE)*$E544</f>
        <v>0</v>
      </c>
      <c r="AC539" s="5">
        <f>VLOOKUP(CONCATENATE($F539," ",$G539),AllocFactorMatrix,(AC$4+1),FALSE)*$E544</f>
        <v>0</v>
      </c>
      <c r="AD539" s="5">
        <f>VLOOKUP(CONCATENATE($F539," ",$G539),AllocFactorMatrix,(AD$4+1),FALSE)*$E544</f>
        <v>0</v>
      </c>
    </row>
    <row r="540" spans="4:30" hidden="1" outlineLevel="1">
      <c r="D540" s="51"/>
      <c r="E540" s="58"/>
      <c r="F540" s="52" t="str">
        <f>F544</f>
        <v>PROD_ENERGY</v>
      </c>
      <c r="G540" s="55" t="str">
        <f>$G$11</f>
        <v>DISTPRI</v>
      </c>
      <c r="H540" s="4">
        <f t="shared" si="288"/>
        <v>0</v>
      </c>
      <c r="I540" s="5">
        <f>VLOOKUP(CONCATENATE($F540," ",$G540),AllocFactorMatrix,(I$4+1),FALSE)*$E544</f>
        <v>0</v>
      </c>
      <c r="J540" s="5">
        <f>VLOOKUP(CONCATENATE($F540," ",$G540),AllocFactorMatrix,(J$4+1),FALSE)*$E544</f>
        <v>0</v>
      </c>
      <c r="K540" s="5">
        <f>VLOOKUP(CONCATENATE($F540," ",$G540),AllocFactorMatrix,(K$4+1),FALSE)*$E544</f>
        <v>0</v>
      </c>
      <c r="L540" s="5">
        <f>VLOOKUP(CONCATENATE($F540," ",$G540),AllocFactorMatrix,(L$4+1),FALSE)*$E544</f>
        <v>0</v>
      </c>
      <c r="M540" s="5">
        <f>VLOOKUP(CONCATENATE($F540," ",$G540),AllocFactorMatrix,(M$4+1),FALSE)*$E544</f>
        <v>0</v>
      </c>
      <c r="N540" s="5">
        <f t="shared" si="289"/>
        <v>0</v>
      </c>
      <c r="O540" s="5">
        <f>VLOOKUP(CONCATENATE($F540," ",$G540),AllocFactorMatrix,(O$4+1),FALSE)*$E544</f>
        <v>0</v>
      </c>
      <c r="P540" s="5">
        <f>VLOOKUP(CONCATENATE($F540," ",$G540),AllocFactorMatrix,(P$4+1),FALSE)*$E544</f>
        <v>0</v>
      </c>
      <c r="Q540" s="5">
        <f>VLOOKUP(CONCATENATE($F540," ",$G540),AllocFactorMatrix,(Q$4+1),FALSE)*$E544</f>
        <v>0</v>
      </c>
      <c r="R540" s="5">
        <f>VLOOKUP(CONCATENATE($F540," ",$G540),AllocFactorMatrix,(R$4+1),FALSE)*$E544</f>
        <v>0</v>
      </c>
      <c r="S540" s="5">
        <f t="shared" si="291"/>
        <v>0</v>
      </c>
      <c r="T540" s="5">
        <f>VLOOKUP(CONCATENATE($F540," ",$G540),AllocFactorMatrix,(T$4+1),FALSE)*$E544</f>
        <v>0</v>
      </c>
      <c r="U540" s="5">
        <f>VLOOKUP(CONCATENATE($F540," ",$G540),AllocFactorMatrix,(U$4+1),FALSE)*$E544</f>
        <v>0</v>
      </c>
      <c r="V540" s="5">
        <f>VLOOKUP(CONCATENATE($F540," ",$G540),AllocFactorMatrix,(V$4+1),FALSE)*$E544</f>
        <v>0</v>
      </c>
      <c r="W540" s="5">
        <f>VLOOKUP(CONCATENATE($F540," ",$G540),AllocFactorMatrix,(W$4+1),FALSE)*$E544</f>
        <v>0</v>
      </c>
      <c r="X540" s="5">
        <f t="shared" si="292"/>
        <v>0</v>
      </c>
      <c r="Y540" s="5">
        <f>VLOOKUP(CONCATENATE($F540," ",$G540),AllocFactorMatrix,(Y$4+1),FALSE)*$E544</f>
        <v>0</v>
      </c>
      <c r="Z540" s="5">
        <f>VLOOKUP(CONCATENATE($F540," ",$G540),AllocFactorMatrix,(Z$4+1),FALSE)*$E544</f>
        <v>0</v>
      </c>
      <c r="AA540" s="5">
        <f t="shared" si="290"/>
        <v>0</v>
      </c>
      <c r="AB540" s="5">
        <f>VLOOKUP(CONCATENATE($F540," ",$G540),AllocFactorMatrix,(AB$4+1),FALSE)*$E544</f>
        <v>0</v>
      </c>
      <c r="AC540" s="5">
        <f>VLOOKUP(CONCATENATE($F540," ",$G540),AllocFactorMatrix,(AC$4+1),FALSE)*$E544</f>
        <v>0</v>
      </c>
      <c r="AD540" s="5">
        <f>VLOOKUP(CONCATENATE($F540," ",$G540),AllocFactorMatrix,(AD$4+1),FALSE)*$E544</f>
        <v>0</v>
      </c>
    </row>
    <row r="541" spans="4:30" hidden="1" outlineLevel="1">
      <c r="D541" s="51"/>
      <c r="E541" s="58"/>
      <c r="F541" s="52" t="str">
        <f>F544</f>
        <v>PROD_ENERGY</v>
      </c>
      <c r="G541" s="55" t="str">
        <f>$G$12</f>
        <v>DISTSEC</v>
      </c>
      <c r="H541" s="4">
        <f t="shared" si="288"/>
        <v>0</v>
      </c>
      <c r="I541" s="5">
        <f>VLOOKUP(CONCATENATE($F541," ",$G541),AllocFactorMatrix,(I$4+1),FALSE)*$E544</f>
        <v>0</v>
      </c>
      <c r="J541" s="5">
        <f>VLOOKUP(CONCATENATE($F541," ",$G541),AllocFactorMatrix,(J$4+1),FALSE)*$E544</f>
        <v>0</v>
      </c>
      <c r="K541" s="5">
        <f>VLOOKUP(CONCATENATE($F541," ",$G541),AllocFactorMatrix,(K$4+1),FALSE)*$E544</f>
        <v>0</v>
      </c>
      <c r="L541" s="5">
        <f>VLOOKUP(CONCATENATE($F541," ",$G541),AllocFactorMatrix,(L$4+1),FALSE)*$E544</f>
        <v>0</v>
      </c>
      <c r="M541" s="5">
        <f>VLOOKUP(CONCATENATE($F541," ",$G541),AllocFactorMatrix,(M$4+1),FALSE)*$E544</f>
        <v>0</v>
      </c>
      <c r="N541" s="5">
        <f t="shared" si="289"/>
        <v>0</v>
      </c>
      <c r="O541" s="5">
        <f>VLOOKUP(CONCATENATE($F541," ",$G541),AllocFactorMatrix,(O$4+1),FALSE)*$E544</f>
        <v>0</v>
      </c>
      <c r="P541" s="5">
        <f>VLOOKUP(CONCATENATE($F541," ",$G541),AllocFactorMatrix,(P$4+1),FALSE)*$E544</f>
        <v>0</v>
      </c>
      <c r="Q541" s="5">
        <f>VLOOKUP(CONCATENATE($F541," ",$G541),AllocFactorMatrix,(Q$4+1),FALSE)*$E544</f>
        <v>0</v>
      </c>
      <c r="R541" s="5">
        <f>VLOOKUP(CONCATENATE($F541," ",$G541),AllocFactorMatrix,(R$4+1),FALSE)*$E544</f>
        <v>0</v>
      </c>
      <c r="S541" s="5">
        <f t="shared" si="291"/>
        <v>0</v>
      </c>
      <c r="T541" s="5">
        <f>VLOOKUP(CONCATENATE($F541," ",$G541),AllocFactorMatrix,(T$4+1),FALSE)*$E544</f>
        <v>0</v>
      </c>
      <c r="U541" s="5">
        <f>VLOOKUP(CONCATENATE($F541," ",$G541),AllocFactorMatrix,(U$4+1),FALSE)*$E544</f>
        <v>0</v>
      </c>
      <c r="V541" s="5">
        <f>VLOOKUP(CONCATENATE($F541," ",$G541),AllocFactorMatrix,(V$4+1),FALSE)*$E544</f>
        <v>0</v>
      </c>
      <c r="W541" s="5">
        <f>VLOOKUP(CONCATENATE($F541," ",$G541),AllocFactorMatrix,(W$4+1),FALSE)*$E544</f>
        <v>0</v>
      </c>
      <c r="X541" s="5">
        <f t="shared" si="292"/>
        <v>0</v>
      </c>
      <c r="Y541" s="5">
        <f>VLOOKUP(CONCATENATE($F541," ",$G541),AllocFactorMatrix,(Y$4+1),FALSE)*$E544</f>
        <v>0</v>
      </c>
      <c r="Z541" s="5">
        <f>VLOOKUP(CONCATENATE($F541," ",$G541),AllocFactorMatrix,(Z$4+1),FALSE)*$E544</f>
        <v>0</v>
      </c>
      <c r="AA541" s="5">
        <f t="shared" si="290"/>
        <v>0</v>
      </c>
      <c r="AB541" s="5">
        <f>VLOOKUP(CONCATENATE($F541," ",$G541),AllocFactorMatrix,(AB$4+1),FALSE)*$E544</f>
        <v>0</v>
      </c>
      <c r="AC541" s="5">
        <f>VLOOKUP(CONCATENATE($F541," ",$G541),AllocFactorMatrix,(AC$4+1),FALSE)*$E544</f>
        <v>0</v>
      </c>
      <c r="AD541" s="5">
        <f>VLOOKUP(CONCATENATE($F541," ",$G541),AllocFactorMatrix,(AD$4+1),FALSE)*$E544</f>
        <v>0</v>
      </c>
    </row>
    <row r="542" spans="4:30" hidden="1" outlineLevel="1">
      <c r="D542" s="51"/>
      <c r="E542" s="58"/>
      <c r="F542" s="52" t="str">
        <f>F544</f>
        <v>PROD_ENERGY</v>
      </c>
      <c r="G542" s="55" t="str">
        <f>$G$13</f>
        <v>ENERGY</v>
      </c>
      <c r="H542" s="4">
        <f t="shared" si="288"/>
        <v>-106021</v>
      </c>
      <c r="I542" s="5">
        <f>VLOOKUP(CONCATENATE($F542," ",$G542),AllocFactorMatrix,(I$4+1),FALSE)*$E544</f>
        <v>-39781.95117555168</v>
      </c>
      <c r="J542" s="5">
        <f>VLOOKUP(CONCATENATE($F542," ",$G542),AllocFactorMatrix,(J$4+1),FALSE)*$E544</f>
        <v>-2578.1274989782128</v>
      </c>
      <c r="K542" s="5">
        <f>VLOOKUP(CONCATENATE($F542," ",$G542),AllocFactorMatrix,(K$4+1),FALSE)*$E544</f>
        <v>-8649.8972377116806</v>
      </c>
      <c r="L542" s="5">
        <f>VLOOKUP(CONCATENATE($F542," ",$G542),AllocFactorMatrix,(L$4+1),FALSE)*$E544</f>
        <v>-274.91337150016381</v>
      </c>
      <c r="M542" s="5">
        <f>VLOOKUP(CONCATENATE($F542," ",$G542),AllocFactorMatrix,(M$4+1),FALSE)*$E544</f>
        <v>-25.343799057279305</v>
      </c>
      <c r="N542" s="5">
        <f t="shared" si="289"/>
        <v>-8950.1544082691253</v>
      </c>
      <c r="O542" s="5">
        <f>VLOOKUP(CONCATENATE($F542," ",$G542),AllocFactorMatrix,(O$4+1),FALSE)*$E544</f>
        <v>-7886.2320058766409</v>
      </c>
      <c r="P542" s="5">
        <f>VLOOKUP(CONCATENATE($F542," ",$G542),AllocFactorMatrix,(P$4+1),FALSE)*$E544</f>
        <v>-1461.9556696486836</v>
      </c>
      <c r="Q542" s="5">
        <f>VLOOKUP(CONCATENATE($F542," ",$G542),AllocFactorMatrix,(Q$4+1),FALSE)*$E544</f>
        <v>-664.27523617794179</v>
      </c>
      <c r="R542" s="5">
        <f>VLOOKUP(CONCATENATE($F542," ",$G542),AllocFactorMatrix,(R$4+1),FALSE)*$E544</f>
        <v>-30.778620589799349</v>
      </c>
      <c r="S542" s="5">
        <f t="shared" si="291"/>
        <v>-10043.241532293066</v>
      </c>
      <c r="T542" s="5">
        <f>VLOOKUP(CONCATENATE($F542," ",$G542),AllocFactorMatrix,(T$4+1),FALSE)*$E544</f>
        <v>-302.21535484493586</v>
      </c>
      <c r="U542" s="5">
        <f>VLOOKUP(CONCATENATE($F542," ",$G542),AllocFactorMatrix,(U$4+1),FALSE)*$E544</f>
        <v>-5306.4488884152715</v>
      </c>
      <c r="V542" s="5">
        <f>VLOOKUP(CONCATENATE($F542," ",$G542),AllocFactorMatrix,(V$4+1),FALSE)*$E544</f>
        <v>-30127.813662997483</v>
      </c>
      <c r="W542" s="5">
        <f>VLOOKUP(CONCATENATE($F542," ",$G542),AllocFactorMatrix,(W$4+1),FALSE)*$E544</f>
        <v>-5715.9513831879813</v>
      </c>
      <c r="X542" s="5">
        <f t="shared" si="292"/>
        <v>-41452.429289445674</v>
      </c>
      <c r="Y542" s="5">
        <f>VLOOKUP(CONCATENATE($F542," ",$G542),AllocFactorMatrix,(Y$4+1),FALSE)*$E544</f>
        <v>-2136.6179687865742</v>
      </c>
      <c r="Z542" s="5">
        <f>VLOOKUP(CONCATENATE($F542," ",$G542),AllocFactorMatrix,(Z$4+1),FALSE)*$E544</f>
        <v>-34.780734432740218</v>
      </c>
      <c r="AA542" s="5">
        <f t="shared" si="290"/>
        <v>-2171.3987032193145</v>
      </c>
      <c r="AB542" s="5">
        <f>VLOOKUP(CONCATENATE($F542," ",$G542),AllocFactorMatrix,(AB$4+1),FALSE)*$E544</f>
        <v>-38.795111484042671</v>
      </c>
      <c r="AC542" s="5">
        <f>VLOOKUP(CONCATENATE($F542," ",$G542),AllocFactorMatrix,(AC$4+1),FALSE)*$E544</f>
        <v>-838.89233603572336</v>
      </c>
      <c r="AD542" s="5">
        <f>VLOOKUP(CONCATENATE($F542," ",$G542),AllocFactorMatrix,(AD$4+1),FALSE)*$E544</f>
        <v>-166.00994472314966</v>
      </c>
    </row>
    <row r="543" spans="4:30" hidden="1" outlineLevel="1">
      <c r="D543" s="51"/>
      <c r="E543" s="58"/>
      <c r="F543" s="52" t="str">
        <f>F544</f>
        <v>PROD_ENERGY</v>
      </c>
      <c r="G543" s="55" t="str">
        <f>$G$14</f>
        <v>CUSTOMER</v>
      </c>
      <c r="H543" s="4">
        <f t="shared" si="288"/>
        <v>0</v>
      </c>
      <c r="I543" s="5">
        <f>VLOOKUP(CONCATENATE($F543," ",$G543),AllocFactorMatrix,(I$4+1),FALSE)*$E544</f>
        <v>0</v>
      </c>
      <c r="J543" s="5">
        <f>VLOOKUP(CONCATENATE($F543," ",$G543),AllocFactorMatrix,(J$4+1),FALSE)*$E544</f>
        <v>0</v>
      </c>
      <c r="K543" s="5">
        <f>VLOOKUP(CONCATENATE($F543," ",$G543),AllocFactorMatrix,(K$4+1),FALSE)*$E544</f>
        <v>0</v>
      </c>
      <c r="L543" s="5">
        <f>VLOOKUP(CONCATENATE($F543," ",$G543),AllocFactorMatrix,(L$4+1),FALSE)*$E544</f>
        <v>0</v>
      </c>
      <c r="M543" s="5">
        <f>VLOOKUP(CONCATENATE($F543," ",$G543),AllocFactorMatrix,(M$4+1),FALSE)*$E544</f>
        <v>0</v>
      </c>
      <c r="N543" s="5">
        <f t="shared" si="289"/>
        <v>0</v>
      </c>
      <c r="O543" s="5">
        <f>VLOOKUP(CONCATENATE($F543," ",$G543),AllocFactorMatrix,(O$4+1),FALSE)*$E544</f>
        <v>0</v>
      </c>
      <c r="P543" s="5">
        <f>VLOOKUP(CONCATENATE($F543," ",$G543),AllocFactorMatrix,(P$4+1),FALSE)*$E544</f>
        <v>0</v>
      </c>
      <c r="Q543" s="5">
        <f>VLOOKUP(CONCATENATE($F543," ",$G543),AllocFactorMatrix,(Q$4+1),FALSE)*$E544</f>
        <v>0</v>
      </c>
      <c r="R543" s="5">
        <f>VLOOKUP(CONCATENATE($F543," ",$G543),AllocFactorMatrix,(R$4+1),FALSE)*$E544</f>
        <v>0</v>
      </c>
      <c r="S543" s="5">
        <f t="shared" si="291"/>
        <v>0</v>
      </c>
      <c r="T543" s="5">
        <f>VLOOKUP(CONCATENATE($F543," ",$G543),AllocFactorMatrix,(T$4+1),FALSE)*$E544</f>
        <v>0</v>
      </c>
      <c r="U543" s="5">
        <f>VLOOKUP(CONCATENATE($F543," ",$G543),AllocFactorMatrix,(U$4+1),FALSE)*$E544</f>
        <v>0</v>
      </c>
      <c r="V543" s="5">
        <f>VLOOKUP(CONCATENATE($F543," ",$G543),AllocFactorMatrix,(V$4+1),FALSE)*$E544</f>
        <v>0</v>
      </c>
      <c r="W543" s="5">
        <f>VLOOKUP(CONCATENATE($F543," ",$G543),AllocFactorMatrix,(W$4+1),FALSE)*$E544</f>
        <v>0</v>
      </c>
      <c r="X543" s="5">
        <f t="shared" si="292"/>
        <v>0</v>
      </c>
      <c r="Y543" s="5">
        <f>VLOOKUP(CONCATENATE($F543," ",$G543),AllocFactorMatrix,(Y$4+1),FALSE)*$E544</f>
        <v>0</v>
      </c>
      <c r="Z543" s="5">
        <f>VLOOKUP(CONCATENATE($F543," ",$G543),AllocFactorMatrix,(Z$4+1),FALSE)*$E544</f>
        <v>0</v>
      </c>
      <c r="AA543" s="5">
        <f t="shared" si="290"/>
        <v>0</v>
      </c>
      <c r="AB543" s="5">
        <f>VLOOKUP(CONCATENATE($F543," ",$G543),AllocFactorMatrix,(AB$4+1),FALSE)*$E544</f>
        <v>0</v>
      </c>
      <c r="AC543" s="5">
        <f>VLOOKUP(CONCATENATE($F543," ",$G543),AllocFactorMatrix,(AC$4+1),FALSE)*$E544</f>
        <v>0</v>
      </c>
      <c r="AD543" s="5">
        <f>VLOOKUP(CONCATENATE($F543," ",$G543),AllocFactorMatrix,(AD$4+1),FALSE)*$E544</f>
        <v>0</v>
      </c>
    </row>
    <row r="544" spans="4:30" collapsed="1">
      <c r="D544" s="51" t="str">
        <f>+D2016</f>
        <v>Adj 25 - Remove PJM BLIs from base for FAC inclusion</v>
      </c>
      <c r="E544" s="61">
        <f>+ROUND(E2016/8,0)</f>
        <v>-106021</v>
      </c>
      <c r="F544" s="63" t="str">
        <f>+F2016</f>
        <v>PROD_ENERGY</v>
      </c>
      <c r="G544" s="55" t="str">
        <f>$G$15</f>
        <v>TOTAL</v>
      </c>
      <c r="H544" s="4">
        <f t="shared" si="288"/>
        <v>-106021</v>
      </c>
      <c r="I544" s="5">
        <f>VLOOKUP(CONCATENATE($F544," ",$G544),AllocFactorMatrix,(I$4+1),FALSE)*$E544</f>
        <v>-39781.95117555168</v>
      </c>
      <c r="J544" s="5">
        <f>VLOOKUP(CONCATENATE($F544," ",$G544),AllocFactorMatrix,(J$4+1),FALSE)*$E544</f>
        <v>-2578.1274989782128</v>
      </c>
      <c r="K544" s="5">
        <f>VLOOKUP(CONCATENATE($F544," ",$G544),AllocFactorMatrix,(K$4+1),FALSE)*$E544</f>
        <v>-8649.8972377116806</v>
      </c>
      <c r="L544" s="5">
        <f>VLOOKUP(CONCATENATE($F544," ",$G544),AllocFactorMatrix,(L$4+1),FALSE)*$E544</f>
        <v>-274.91337150016381</v>
      </c>
      <c r="M544" s="5">
        <f>VLOOKUP(CONCATENATE($F544," ",$G544),AllocFactorMatrix,(M$4+1),FALSE)*$E544</f>
        <v>-25.343799057279305</v>
      </c>
      <c r="N544" s="5">
        <f t="shared" si="289"/>
        <v>-8950.1544082691253</v>
      </c>
      <c r="O544" s="5">
        <f>VLOOKUP(CONCATENATE($F544," ",$G544),AllocFactorMatrix,(O$4+1),FALSE)*$E544</f>
        <v>-7886.2320058766409</v>
      </c>
      <c r="P544" s="5">
        <f>VLOOKUP(CONCATENATE($F544," ",$G544),AllocFactorMatrix,(P$4+1),FALSE)*$E544</f>
        <v>-1461.9556696486836</v>
      </c>
      <c r="Q544" s="5">
        <f>VLOOKUP(CONCATENATE($F544," ",$G544),AllocFactorMatrix,(Q$4+1),FALSE)*$E544</f>
        <v>-664.27523617794179</v>
      </c>
      <c r="R544" s="5">
        <f>VLOOKUP(CONCATENATE($F544," ",$G544),AllocFactorMatrix,(R$4+1),FALSE)*$E544</f>
        <v>-30.778620589799349</v>
      </c>
      <c r="S544" s="5">
        <f t="shared" si="291"/>
        <v>-10043.241532293066</v>
      </c>
      <c r="T544" s="5">
        <f>VLOOKUP(CONCATENATE($F544," ",$G544),AllocFactorMatrix,(T$4+1),FALSE)*$E544</f>
        <v>-302.21535484493586</v>
      </c>
      <c r="U544" s="5">
        <f>VLOOKUP(CONCATENATE($F544," ",$G544),AllocFactorMatrix,(U$4+1),FALSE)*$E544</f>
        <v>-5306.4488884152715</v>
      </c>
      <c r="V544" s="5">
        <f>VLOOKUP(CONCATENATE($F544," ",$G544),AllocFactorMatrix,(V$4+1),FALSE)*$E544</f>
        <v>-30127.813662997483</v>
      </c>
      <c r="W544" s="5">
        <f>VLOOKUP(CONCATENATE($F544," ",$G544),AllocFactorMatrix,(W$4+1),FALSE)*$E544</f>
        <v>-5715.9513831879813</v>
      </c>
      <c r="X544" s="5">
        <f t="shared" si="292"/>
        <v>-41452.429289445674</v>
      </c>
      <c r="Y544" s="5">
        <f>VLOOKUP(CONCATENATE($F544," ",$G544),AllocFactorMatrix,(Y$4+1),FALSE)*$E544</f>
        <v>-2136.6179687865742</v>
      </c>
      <c r="Z544" s="5">
        <f>VLOOKUP(CONCATENATE($F544," ",$G544),AllocFactorMatrix,(Z$4+1),FALSE)*$E544</f>
        <v>-34.780734432740218</v>
      </c>
      <c r="AA544" s="5">
        <f t="shared" si="290"/>
        <v>-2171.3987032193145</v>
      </c>
      <c r="AB544" s="5">
        <f>VLOOKUP(CONCATENATE($F544," ",$G544),AllocFactorMatrix,(AB$4+1),FALSE)*$E544</f>
        <v>-38.795111484042671</v>
      </c>
      <c r="AC544" s="5">
        <f>VLOOKUP(CONCATENATE($F544," ",$G544),AllocFactorMatrix,(AC$4+1),FALSE)*$E544</f>
        <v>-838.89233603572336</v>
      </c>
      <c r="AD544" s="5">
        <f>VLOOKUP(CONCATENATE($F544," ",$G544),AllocFactorMatrix,(AD$4+1),FALSE)*$E544</f>
        <v>-166.00994472314966</v>
      </c>
    </row>
    <row r="545" spans="4:30" hidden="1" outlineLevel="1">
      <c r="E545" s="55"/>
      <c r="F545" s="52" t="str">
        <f>F552</f>
        <v>PROD_ENERGY</v>
      </c>
      <c r="G545" s="55" t="str">
        <f>$G$8</f>
        <v>PRODUCTION</v>
      </c>
      <c r="H545" s="4">
        <f t="shared" ref="H545:H552" si="293">SUBTOTAL(9,I545:AD545)</f>
        <v>0</v>
      </c>
      <c r="I545" s="5">
        <f>VLOOKUP(CONCATENATE($F545," ",$G545),AllocFactorMatrix,(I$4+1),FALSE)*$E552</f>
        <v>0</v>
      </c>
      <c r="J545" s="5">
        <f>VLOOKUP(CONCATENATE($F545," ",$G545),AllocFactorMatrix,(J$4+1),FALSE)*$E552</f>
        <v>0</v>
      </c>
      <c r="K545" s="5">
        <f>VLOOKUP(CONCATENATE($F545," ",$G545),AllocFactorMatrix,(K$4+1),FALSE)*$E552</f>
        <v>0</v>
      </c>
      <c r="L545" s="5">
        <f>VLOOKUP(CONCATENATE($F545," ",$G545),AllocFactorMatrix,(L$4+1),FALSE)*$E552</f>
        <v>0</v>
      </c>
      <c r="M545" s="5">
        <f>VLOOKUP(CONCATENATE($F545," ",$G545),AllocFactorMatrix,(M$4+1),FALSE)*$E552</f>
        <v>0</v>
      </c>
      <c r="N545" s="5">
        <f t="shared" ref="N545:N552" si="294">SUBTOTAL(9,K545:M545)</f>
        <v>0</v>
      </c>
      <c r="O545" s="5">
        <f>VLOOKUP(CONCATENATE($F545," ",$G545),AllocFactorMatrix,(O$4+1),FALSE)*$E552</f>
        <v>0</v>
      </c>
      <c r="P545" s="5">
        <f>VLOOKUP(CONCATENATE($F545," ",$G545),AllocFactorMatrix,(P$4+1),FALSE)*$E552</f>
        <v>0</v>
      </c>
      <c r="Q545" s="5">
        <f>VLOOKUP(CONCATENATE($F545," ",$G545),AllocFactorMatrix,(Q$4+1),FALSE)*$E552</f>
        <v>0</v>
      </c>
      <c r="R545" s="5">
        <f>VLOOKUP(CONCATENATE($F545," ",$G545),AllocFactorMatrix,(R$4+1),FALSE)*$E552</f>
        <v>0</v>
      </c>
      <c r="S545" s="5">
        <f>SUBTOTAL(9,O545:R545)</f>
        <v>0</v>
      </c>
      <c r="T545" s="5">
        <f>VLOOKUP(CONCATENATE($F545," ",$G545),AllocFactorMatrix,(T$4+1),FALSE)*$E552</f>
        <v>0</v>
      </c>
      <c r="U545" s="5">
        <f>VLOOKUP(CONCATENATE($F545," ",$G545),AllocFactorMatrix,(U$4+1),FALSE)*$E552</f>
        <v>0</v>
      </c>
      <c r="V545" s="5">
        <f>VLOOKUP(CONCATENATE($F545," ",$G545),AllocFactorMatrix,(V$4+1),FALSE)*$E552</f>
        <v>0</v>
      </c>
      <c r="W545" s="5">
        <f>VLOOKUP(CONCATENATE($F545," ",$G545),AllocFactorMatrix,(W$4+1),FALSE)*$E552</f>
        <v>0</v>
      </c>
      <c r="X545" s="5">
        <f>SUBTOTAL(9,T545:W545)</f>
        <v>0</v>
      </c>
      <c r="Y545" s="5">
        <f>VLOOKUP(CONCATENATE($F545," ",$G545),AllocFactorMatrix,(Y$4+1),FALSE)*$E552</f>
        <v>0</v>
      </c>
      <c r="Z545" s="5">
        <f>VLOOKUP(CONCATENATE($F545," ",$G545),AllocFactorMatrix,(Z$4+1),FALSE)*$E552</f>
        <v>0</v>
      </c>
      <c r="AA545" s="5">
        <f t="shared" si="290"/>
        <v>0</v>
      </c>
      <c r="AB545" s="5">
        <f>VLOOKUP(CONCATENATE($F545," ",$G545),AllocFactorMatrix,(AB$4+1),FALSE)*$E552</f>
        <v>0</v>
      </c>
      <c r="AC545" s="5">
        <f>VLOOKUP(CONCATENATE($F545," ",$G545),AllocFactorMatrix,(AC$4+1),FALSE)*$E552</f>
        <v>0</v>
      </c>
      <c r="AD545" s="5">
        <f>VLOOKUP(CONCATENATE($F545," ",$G545),AllocFactorMatrix,(AD$4+1),FALSE)*$E552</f>
        <v>0</v>
      </c>
    </row>
    <row r="546" spans="4:30" hidden="1" outlineLevel="1">
      <c r="E546" s="55"/>
      <c r="F546" s="52" t="str">
        <f>F552</f>
        <v>PROD_ENERGY</v>
      </c>
      <c r="G546" s="55" t="str">
        <f>$G$9</f>
        <v>BULKTRAN</v>
      </c>
      <c r="H546" s="4">
        <f t="shared" si="293"/>
        <v>0</v>
      </c>
      <c r="I546" s="5">
        <f>VLOOKUP(CONCATENATE($F546," ",$G546),AllocFactorMatrix,(I$4+1),FALSE)*$E552</f>
        <v>0</v>
      </c>
      <c r="J546" s="5">
        <f>VLOOKUP(CONCATENATE($F546," ",$G546),AllocFactorMatrix,(J$4+1),FALSE)*$E552</f>
        <v>0</v>
      </c>
      <c r="K546" s="5">
        <f>VLOOKUP(CONCATENATE($F546," ",$G546),AllocFactorMatrix,(K$4+1),FALSE)*$E552</f>
        <v>0</v>
      </c>
      <c r="L546" s="5">
        <f>VLOOKUP(CONCATENATE($F546," ",$G546),AllocFactorMatrix,(L$4+1),FALSE)*$E552</f>
        <v>0</v>
      </c>
      <c r="M546" s="5">
        <f>VLOOKUP(CONCATENATE($F546," ",$G546),AllocFactorMatrix,(M$4+1),FALSE)*$E552</f>
        <v>0</v>
      </c>
      <c r="N546" s="5">
        <f t="shared" si="294"/>
        <v>0</v>
      </c>
      <c r="O546" s="5">
        <f>VLOOKUP(CONCATENATE($F546," ",$G546),AllocFactorMatrix,(O$4+1),FALSE)*$E552</f>
        <v>0</v>
      </c>
      <c r="P546" s="5">
        <f>VLOOKUP(CONCATENATE($F546," ",$G546),AllocFactorMatrix,(P$4+1),FALSE)*$E552</f>
        <v>0</v>
      </c>
      <c r="Q546" s="5">
        <f>VLOOKUP(CONCATENATE($F546," ",$G546),AllocFactorMatrix,(Q$4+1),FALSE)*$E552</f>
        <v>0</v>
      </c>
      <c r="R546" s="5">
        <f>VLOOKUP(CONCATENATE($F546," ",$G546),AllocFactorMatrix,(R$4+1),FALSE)*$E552</f>
        <v>0</v>
      </c>
      <c r="S546" s="5">
        <f t="shared" ref="S546:S552" si="295">SUBTOTAL(9,O546:R546)</f>
        <v>0</v>
      </c>
      <c r="T546" s="5">
        <f>VLOOKUP(CONCATENATE($F546," ",$G546),AllocFactorMatrix,(T$4+1),FALSE)*$E552</f>
        <v>0</v>
      </c>
      <c r="U546" s="5">
        <f>VLOOKUP(CONCATENATE($F546," ",$G546),AllocFactorMatrix,(U$4+1),FALSE)*$E552</f>
        <v>0</v>
      </c>
      <c r="V546" s="5">
        <f>VLOOKUP(CONCATENATE($F546," ",$G546),AllocFactorMatrix,(V$4+1),FALSE)*$E552</f>
        <v>0</v>
      </c>
      <c r="W546" s="5">
        <f>VLOOKUP(CONCATENATE($F546," ",$G546),AllocFactorMatrix,(W$4+1),FALSE)*$E552</f>
        <v>0</v>
      </c>
      <c r="X546" s="5">
        <f t="shared" ref="X546:X552" si="296">SUBTOTAL(9,T546:W546)</f>
        <v>0</v>
      </c>
      <c r="Y546" s="5">
        <f>VLOOKUP(CONCATENATE($F546," ",$G546),AllocFactorMatrix,(Y$4+1),FALSE)*$E552</f>
        <v>0</v>
      </c>
      <c r="Z546" s="5">
        <f>VLOOKUP(CONCATENATE($F546," ",$G546),AllocFactorMatrix,(Z$4+1),FALSE)*$E552</f>
        <v>0</v>
      </c>
      <c r="AA546" s="5">
        <f t="shared" si="290"/>
        <v>0</v>
      </c>
      <c r="AB546" s="5">
        <f>VLOOKUP(CONCATENATE($F546," ",$G546),AllocFactorMatrix,(AB$4+1),FALSE)*$E552</f>
        <v>0</v>
      </c>
      <c r="AC546" s="5">
        <f>VLOOKUP(CONCATENATE($F546," ",$G546),AllocFactorMatrix,(AC$4+1),FALSE)*$E552</f>
        <v>0</v>
      </c>
      <c r="AD546" s="5">
        <f>VLOOKUP(CONCATENATE($F546," ",$G546),AllocFactorMatrix,(AD$4+1),FALSE)*$E552</f>
        <v>0</v>
      </c>
    </row>
    <row r="547" spans="4:30" hidden="1" outlineLevel="1">
      <c r="E547" s="55"/>
      <c r="F547" s="52" t="str">
        <f>F552</f>
        <v>PROD_ENERGY</v>
      </c>
      <c r="G547" s="55" t="str">
        <f>$G$10</f>
        <v>SUBTRAN</v>
      </c>
      <c r="H547" s="4">
        <f t="shared" si="293"/>
        <v>0</v>
      </c>
      <c r="I547" s="5">
        <f>VLOOKUP(CONCATENATE($F547," ",$G547),AllocFactorMatrix,(I$4+1),FALSE)*$E552</f>
        <v>0</v>
      </c>
      <c r="J547" s="5">
        <f>VLOOKUP(CONCATENATE($F547," ",$G547),AllocFactorMatrix,(J$4+1),FALSE)*$E552</f>
        <v>0</v>
      </c>
      <c r="K547" s="5">
        <f>VLOOKUP(CONCATENATE($F547," ",$G547),AllocFactorMatrix,(K$4+1),FALSE)*$E552</f>
        <v>0</v>
      </c>
      <c r="L547" s="5">
        <f>VLOOKUP(CONCATENATE($F547," ",$G547),AllocFactorMatrix,(L$4+1),FALSE)*$E552</f>
        <v>0</v>
      </c>
      <c r="M547" s="5">
        <f>VLOOKUP(CONCATENATE($F547," ",$G547),AllocFactorMatrix,(M$4+1),FALSE)*$E552</f>
        <v>0</v>
      </c>
      <c r="N547" s="5">
        <f t="shared" si="294"/>
        <v>0</v>
      </c>
      <c r="O547" s="5">
        <f>VLOOKUP(CONCATENATE($F547," ",$G547),AllocFactorMatrix,(O$4+1),FALSE)*$E552</f>
        <v>0</v>
      </c>
      <c r="P547" s="5">
        <f>VLOOKUP(CONCATENATE($F547," ",$G547),AllocFactorMatrix,(P$4+1),FALSE)*$E552</f>
        <v>0</v>
      </c>
      <c r="Q547" s="5">
        <f>VLOOKUP(CONCATENATE($F547," ",$G547),AllocFactorMatrix,(Q$4+1),FALSE)*$E552</f>
        <v>0</v>
      </c>
      <c r="R547" s="5">
        <f>VLOOKUP(CONCATENATE($F547," ",$G547),AllocFactorMatrix,(R$4+1),FALSE)*$E552</f>
        <v>0</v>
      </c>
      <c r="S547" s="5">
        <f t="shared" si="295"/>
        <v>0</v>
      </c>
      <c r="T547" s="5">
        <f>VLOOKUP(CONCATENATE($F547," ",$G547),AllocFactorMatrix,(T$4+1),FALSE)*$E552</f>
        <v>0</v>
      </c>
      <c r="U547" s="5">
        <f>VLOOKUP(CONCATENATE($F547," ",$G547),AllocFactorMatrix,(U$4+1),FALSE)*$E552</f>
        <v>0</v>
      </c>
      <c r="V547" s="5">
        <f>VLOOKUP(CONCATENATE($F547," ",$G547),AllocFactorMatrix,(V$4+1),FALSE)*$E552</f>
        <v>0</v>
      </c>
      <c r="W547" s="5">
        <f>VLOOKUP(CONCATENATE($F547," ",$G547),AllocFactorMatrix,(W$4+1),FALSE)*$E552</f>
        <v>0</v>
      </c>
      <c r="X547" s="5">
        <f t="shared" si="296"/>
        <v>0</v>
      </c>
      <c r="Y547" s="5">
        <f>VLOOKUP(CONCATENATE($F547," ",$G547),AllocFactorMatrix,(Y$4+1),FALSE)*$E552</f>
        <v>0</v>
      </c>
      <c r="Z547" s="5">
        <f>VLOOKUP(CONCATENATE($F547," ",$G547),AllocFactorMatrix,(Z$4+1),FALSE)*$E552</f>
        <v>0</v>
      </c>
      <c r="AA547" s="5">
        <f t="shared" si="290"/>
        <v>0</v>
      </c>
      <c r="AB547" s="5">
        <f>VLOOKUP(CONCATENATE($F547," ",$G547),AllocFactorMatrix,(AB$4+1),FALSE)*$E552</f>
        <v>0</v>
      </c>
      <c r="AC547" s="5">
        <f>VLOOKUP(CONCATENATE($F547," ",$G547),AllocFactorMatrix,(AC$4+1),FALSE)*$E552</f>
        <v>0</v>
      </c>
      <c r="AD547" s="5">
        <f>VLOOKUP(CONCATENATE($F547," ",$G547),AllocFactorMatrix,(AD$4+1),FALSE)*$E552</f>
        <v>0</v>
      </c>
    </row>
    <row r="548" spans="4:30" hidden="1" outlineLevel="1">
      <c r="E548" s="55"/>
      <c r="F548" s="52" t="str">
        <f>F552</f>
        <v>PROD_ENERGY</v>
      </c>
      <c r="G548" s="55" t="str">
        <f>$G$11</f>
        <v>DISTPRI</v>
      </c>
      <c r="H548" s="4">
        <f t="shared" si="293"/>
        <v>0</v>
      </c>
      <c r="I548" s="5">
        <f>VLOOKUP(CONCATENATE($F548," ",$G548),AllocFactorMatrix,(I$4+1),FALSE)*$E552</f>
        <v>0</v>
      </c>
      <c r="J548" s="5">
        <f>VLOOKUP(CONCATENATE($F548," ",$G548),AllocFactorMatrix,(J$4+1),FALSE)*$E552</f>
        <v>0</v>
      </c>
      <c r="K548" s="5">
        <f>VLOOKUP(CONCATENATE($F548," ",$G548),AllocFactorMatrix,(K$4+1),FALSE)*$E552</f>
        <v>0</v>
      </c>
      <c r="L548" s="5">
        <f>VLOOKUP(CONCATENATE($F548," ",$G548),AllocFactorMatrix,(L$4+1),FALSE)*$E552</f>
        <v>0</v>
      </c>
      <c r="M548" s="5">
        <f>VLOOKUP(CONCATENATE($F548," ",$G548),AllocFactorMatrix,(M$4+1),FALSE)*$E552</f>
        <v>0</v>
      </c>
      <c r="N548" s="5">
        <f t="shared" si="294"/>
        <v>0</v>
      </c>
      <c r="O548" s="5">
        <f>VLOOKUP(CONCATENATE($F548," ",$G548),AllocFactorMatrix,(O$4+1),FALSE)*$E552</f>
        <v>0</v>
      </c>
      <c r="P548" s="5">
        <f>VLOOKUP(CONCATENATE($F548," ",$G548),AllocFactorMatrix,(P$4+1),FALSE)*$E552</f>
        <v>0</v>
      </c>
      <c r="Q548" s="5">
        <f>VLOOKUP(CONCATENATE($F548," ",$G548),AllocFactorMatrix,(Q$4+1),FALSE)*$E552</f>
        <v>0</v>
      </c>
      <c r="R548" s="5">
        <f>VLOOKUP(CONCATENATE($F548," ",$G548),AllocFactorMatrix,(R$4+1),FALSE)*$E552</f>
        <v>0</v>
      </c>
      <c r="S548" s="5">
        <f t="shared" si="295"/>
        <v>0</v>
      </c>
      <c r="T548" s="5">
        <f>VLOOKUP(CONCATENATE($F548," ",$G548),AllocFactorMatrix,(T$4+1),FALSE)*$E552</f>
        <v>0</v>
      </c>
      <c r="U548" s="5">
        <f>VLOOKUP(CONCATENATE($F548," ",$G548),AllocFactorMatrix,(U$4+1),FALSE)*$E552</f>
        <v>0</v>
      </c>
      <c r="V548" s="5">
        <f>VLOOKUP(CONCATENATE($F548," ",$G548),AllocFactorMatrix,(V$4+1),FALSE)*$E552</f>
        <v>0</v>
      </c>
      <c r="W548" s="5">
        <f>VLOOKUP(CONCATENATE($F548," ",$G548),AllocFactorMatrix,(W$4+1),FALSE)*$E552</f>
        <v>0</v>
      </c>
      <c r="X548" s="5">
        <f t="shared" si="296"/>
        <v>0</v>
      </c>
      <c r="Y548" s="5">
        <f>VLOOKUP(CONCATENATE($F548," ",$G548),AllocFactorMatrix,(Y$4+1),FALSE)*$E552</f>
        <v>0</v>
      </c>
      <c r="Z548" s="5">
        <f>VLOOKUP(CONCATENATE($F548," ",$G548),AllocFactorMatrix,(Z$4+1),FALSE)*$E552</f>
        <v>0</v>
      </c>
      <c r="AA548" s="5">
        <f t="shared" si="290"/>
        <v>0</v>
      </c>
      <c r="AB548" s="5">
        <f>VLOOKUP(CONCATENATE($F548," ",$G548),AllocFactorMatrix,(AB$4+1),FALSE)*$E552</f>
        <v>0</v>
      </c>
      <c r="AC548" s="5">
        <f>VLOOKUP(CONCATENATE($F548," ",$G548),AllocFactorMatrix,(AC$4+1),FALSE)*$E552</f>
        <v>0</v>
      </c>
      <c r="AD548" s="5">
        <f>VLOOKUP(CONCATENATE($F548," ",$G548),AllocFactorMatrix,(AD$4+1),FALSE)*$E552</f>
        <v>0</v>
      </c>
    </row>
    <row r="549" spans="4:30" hidden="1" outlineLevel="1">
      <c r="E549" s="55"/>
      <c r="F549" s="52" t="str">
        <f>F552</f>
        <v>PROD_ENERGY</v>
      </c>
      <c r="G549" s="55" t="str">
        <f>$G$12</f>
        <v>DISTSEC</v>
      </c>
      <c r="H549" s="4">
        <f t="shared" si="293"/>
        <v>0</v>
      </c>
      <c r="I549" s="5">
        <f>VLOOKUP(CONCATENATE($F549," ",$G549),AllocFactorMatrix,(I$4+1),FALSE)*$E552</f>
        <v>0</v>
      </c>
      <c r="J549" s="5">
        <f>VLOOKUP(CONCATENATE($F549," ",$G549),AllocFactorMatrix,(J$4+1),FALSE)*$E552</f>
        <v>0</v>
      </c>
      <c r="K549" s="5">
        <f>VLOOKUP(CONCATENATE($F549," ",$G549),AllocFactorMatrix,(K$4+1),FALSE)*$E552</f>
        <v>0</v>
      </c>
      <c r="L549" s="5">
        <f>VLOOKUP(CONCATENATE($F549," ",$G549),AllocFactorMatrix,(L$4+1),FALSE)*$E552</f>
        <v>0</v>
      </c>
      <c r="M549" s="5">
        <f>VLOOKUP(CONCATENATE($F549," ",$G549),AllocFactorMatrix,(M$4+1),FALSE)*$E552</f>
        <v>0</v>
      </c>
      <c r="N549" s="5">
        <f t="shared" si="294"/>
        <v>0</v>
      </c>
      <c r="O549" s="5">
        <f>VLOOKUP(CONCATENATE($F549," ",$G549),AllocFactorMatrix,(O$4+1),FALSE)*$E552</f>
        <v>0</v>
      </c>
      <c r="P549" s="5">
        <f>VLOOKUP(CONCATENATE($F549," ",$G549),AllocFactorMatrix,(P$4+1),FALSE)*$E552</f>
        <v>0</v>
      </c>
      <c r="Q549" s="5">
        <f>VLOOKUP(CONCATENATE($F549," ",$G549),AllocFactorMatrix,(Q$4+1),FALSE)*$E552</f>
        <v>0</v>
      </c>
      <c r="R549" s="5">
        <f>VLOOKUP(CONCATENATE($F549," ",$G549),AllocFactorMatrix,(R$4+1),FALSE)*$E552</f>
        <v>0</v>
      </c>
      <c r="S549" s="5">
        <f t="shared" si="295"/>
        <v>0</v>
      </c>
      <c r="T549" s="5">
        <f>VLOOKUP(CONCATENATE($F549," ",$G549),AllocFactorMatrix,(T$4+1),FALSE)*$E552</f>
        <v>0</v>
      </c>
      <c r="U549" s="5">
        <f>VLOOKUP(CONCATENATE($F549," ",$G549),AllocFactorMatrix,(U$4+1),FALSE)*$E552</f>
        <v>0</v>
      </c>
      <c r="V549" s="5">
        <f>VLOOKUP(CONCATENATE($F549," ",$G549),AllocFactorMatrix,(V$4+1),FALSE)*$E552</f>
        <v>0</v>
      </c>
      <c r="W549" s="5">
        <f>VLOOKUP(CONCATENATE($F549," ",$G549),AllocFactorMatrix,(W$4+1),FALSE)*$E552</f>
        <v>0</v>
      </c>
      <c r="X549" s="5">
        <f t="shared" si="296"/>
        <v>0</v>
      </c>
      <c r="Y549" s="5">
        <f>VLOOKUP(CONCATENATE($F549," ",$G549),AllocFactorMatrix,(Y$4+1),FALSE)*$E552</f>
        <v>0</v>
      </c>
      <c r="Z549" s="5">
        <f>VLOOKUP(CONCATENATE($F549," ",$G549),AllocFactorMatrix,(Z$4+1),FALSE)*$E552</f>
        <v>0</v>
      </c>
      <c r="AA549" s="5">
        <f t="shared" si="290"/>
        <v>0</v>
      </c>
      <c r="AB549" s="5">
        <f>VLOOKUP(CONCATENATE($F549," ",$G549),AllocFactorMatrix,(AB$4+1),FALSE)*$E552</f>
        <v>0</v>
      </c>
      <c r="AC549" s="5">
        <f>VLOOKUP(CONCATENATE($F549," ",$G549),AllocFactorMatrix,(AC$4+1),FALSE)*$E552</f>
        <v>0</v>
      </c>
      <c r="AD549" s="5">
        <f>VLOOKUP(CONCATENATE($F549," ",$G549),AllocFactorMatrix,(AD$4+1),FALSE)*$E552</f>
        <v>0</v>
      </c>
    </row>
    <row r="550" spans="4:30" hidden="1" outlineLevel="1">
      <c r="E550" s="55"/>
      <c r="F550" s="52" t="str">
        <f>F552</f>
        <v>PROD_ENERGY</v>
      </c>
      <c r="G550" s="55" t="str">
        <f>$G$13</f>
        <v>ENERGY</v>
      </c>
      <c r="H550" s="4">
        <f t="shared" si="293"/>
        <v>393823</v>
      </c>
      <c r="I550" s="5">
        <f>VLOOKUP(CONCATENATE($F550," ",$G550),AllocFactorMatrix,(I$4+1),FALSE)*$E552</f>
        <v>147773.05776977475</v>
      </c>
      <c r="J550" s="5">
        <f>VLOOKUP(CONCATENATE($F550," ",$G550),AllocFactorMatrix,(J$4+1),FALSE)*$E552</f>
        <v>9576.6490226473688</v>
      </c>
      <c r="K550" s="5">
        <f>VLOOKUP(CONCATENATE($F550," ",$G550),AllocFactorMatrix,(K$4+1),FALSE)*$E552</f>
        <v>32130.695615466062</v>
      </c>
      <c r="L550" s="5">
        <f>VLOOKUP(CONCATENATE($F550," ",$G550),AllocFactorMatrix,(L$4+1),FALSE)*$E552</f>
        <v>1021.1864508381266</v>
      </c>
      <c r="M550" s="5">
        <f>VLOOKUP(CONCATENATE($F550," ",$G550),AllocFactorMatrix,(M$4+1),FALSE)*$E552</f>
        <v>94.141452883248689</v>
      </c>
      <c r="N550" s="5">
        <f t="shared" si="294"/>
        <v>33246.023519187438</v>
      </c>
      <c r="O550" s="5">
        <f>VLOOKUP(CONCATENATE($F550," ",$G550),AllocFactorMatrix,(O$4+1),FALSE)*$E552</f>
        <v>29294.003520532311</v>
      </c>
      <c r="P550" s="5">
        <f>VLOOKUP(CONCATENATE($F550," ",$G550),AllocFactorMatrix,(P$4+1),FALSE)*$E552</f>
        <v>5430.5445872803839</v>
      </c>
      <c r="Q550" s="5">
        <f>VLOOKUP(CONCATENATE($F550," ",$G550),AllocFactorMatrix,(Q$4+1),FALSE)*$E552</f>
        <v>2467.5004606380394</v>
      </c>
      <c r="R550" s="5">
        <f>VLOOKUP(CONCATENATE($F550," ",$G550),AllocFactorMatrix,(R$4+1),FALSE)*$E552</f>
        <v>114.32950732908149</v>
      </c>
      <c r="S550" s="5">
        <f t="shared" si="295"/>
        <v>37306.378075779816</v>
      </c>
      <c r="T550" s="5">
        <f>VLOOKUP(CONCATENATE($F550," ",$G550),AllocFactorMatrix,(T$4+1),FALSE)*$E552</f>
        <v>1122.6017269323736</v>
      </c>
      <c r="U550" s="5">
        <f>VLOOKUP(CONCATENATE($F550," ",$G550),AllocFactorMatrix,(U$4+1),FALSE)*$E552</f>
        <v>19711.204578171943</v>
      </c>
      <c r="V550" s="5">
        <f>VLOOKUP(CONCATENATE($F550," ",$G550),AllocFactorMatrix,(V$4+1),FALSE)*$E552</f>
        <v>111912.03591932407</v>
      </c>
      <c r="W550" s="5">
        <f>VLOOKUP(CONCATENATE($F550," ",$G550),AllocFactorMatrix,(W$4+1),FALSE)*$E552</f>
        <v>21232.332477351094</v>
      </c>
      <c r="X550" s="5">
        <f t="shared" si="296"/>
        <v>153978.1747017795</v>
      </c>
      <c r="Y550" s="5">
        <f>VLOOKUP(CONCATENATE($F550," ",$G550),AllocFactorMatrix,(Y$4+1),FALSE)*$E552</f>
        <v>7936.6285766162846</v>
      </c>
      <c r="Z550" s="5">
        <f>VLOOKUP(CONCATENATE($F550," ",$G550),AllocFactorMatrix,(Z$4+1),FALSE)*$E552</f>
        <v>129.19566101531822</v>
      </c>
      <c r="AA550" s="5">
        <f t="shared" si="290"/>
        <v>8065.824237631603</v>
      </c>
      <c r="AB550" s="5">
        <f>VLOOKUP(CONCATENATE($F550," ",$G550),AllocFactorMatrix,(AB$4+1),FALSE)*$E552</f>
        <v>144.10736731383534</v>
      </c>
      <c r="AC550" s="5">
        <f>VLOOKUP(CONCATENATE($F550," ",$G550),AllocFactorMatrix,(AC$4+1),FALSE)*$E552</f>
        <v>3116.128846686946</v>
      </c>
      <c r="AD550" s="5">
        <f>VLOOKUP(CONCATENATE($F550," ",$G550),AllocFactorMatrix,(AD$4+1),FALSE)*$E552</f>
        <v>616.65645919869621</v>
      </c>
    </row>
    <row r="551" spans="4:30" hidden="1" outlineLevel="1">
      <c r="E551" s="55"/>
      <c r="F551" s="52" t="str">
        <f>F552</f>
        <v>PROD_ENERGY</v>
      </c>
      <c r="G551" s="55" t="str">
        <f>$G$14</f>
        <v>CUSTOMER</v>
      </c>
      <c r="H551" s="4">
        <f t="shared" si="293"/>
        <v>0</v>
      </c>
      <c r="I551" s="5">
        <f>VLOOKUP(CONCATENATE($F551," ",$G551),AllocFactorMatrix,(I$4+1),FALSE)*$E552</f>
        <v>0</v>
      </c>
      <c r="J551" s="5">
        <f>VLOOKUP(CONCATENATE($F551," ",$G551),AllocFactorMatrix,(J$4+1),FALSE)*$E552</f>
        <v>0</v>
      </c>
      <c r="K551" s="5">
        <f>VLOOKUP(CONCATENATE($F551," ",$G551),AllocFactorMatrix,(K$4+1),FALSE)*$E552</f>
        <v>0</v>
      </c>
      <c r="L551" s="5">
        <f>VLOOKUP(CONCATENATE($F551," ",$G551),AllocFactorMatrix,(L$4+1),FALSE)*$E552</f>
        <v>0</v>
      </c>
      <c r="M551" s="5">
        <f>VLOOKUP(CONCATENATE($F551," ",$G551),AllocFactorMatrix,(M$4+1),FALSE)*$E552</f>
        <v>0</v>
      </c>
      <c r="N551" s="5">
        <f t="shared" si="294"/>
        <v>0</v>
      </c>
      <c r="O551" s="5">
        <f>VLOOKUP(CONCATENATE($F551," ",$G551),AllocFactorMatrix,(O$4+1),FALSE)*$E552</f>
        <v>0</v>
      </c>
      <c r="P551" s="5">
        <f>VLOOKUP(CONCATENATE($F551," ",$G551),AllocFactorMatrix,(P$4+1),FALSE)*$E552</f>
        <v>0</v>
      </c>
      <c r="Q551" s="5">
        <f>VLOOKUP(CONCATENATE($F551," ",$G551),AllocFactorMatrix,(Q$4+1),FALSE)*$E552</f>
        <v>0</v>
      </c>
      <c r="R551" s="5">
        <f>VLOOKUP(CONCATENATE($F551," ",$G551),AllocFactorMatrix,(R$4+1),FALSE)*$E552</f>
        <v>0</v>
      </c>
      <c r="S551" s="5">
        <f t="shared" si="295"/>
        <v>0</v>
      </c>
      <c r="T551" s="5">
        <f>VLOOKUP(CONCATENATE($F551," ",$G551),AllocFactorMatrix,(T$4+1),FALSE)*$E552</f>
        <v>0</v>
      </c>
      <c r="U551" s="5">
        <f>VLOOKUP(CONCATENATE($F551," ",$G551),AllocFactorMatrix,(U$4+1),FALSE)*$E552</f>
        <v>0</v>
      </c>
      <c r="V551" s="5">
        <f>VLOOKUP(CONCATENATE($F551," ",$G551),AllocFactorMatrix,(V$4+1),FALSE)*$E552</f>
        <v>0</v>
      </c>
      <c r="W551" s="5">
        <f>VLOOKUP(CONCATENATE($F551," ",$G551),AllocFactorMatrix,(W$4+1),FALSE)*$E552</f>
        <v>0</v>
      </c>
      <c r="X551" s="5">
        <f t="shared" si="296"/>
        <v>0</v>
      </c>
      <c r="Y551" s="5">
        <f>VLOOKUP(CONCATENATE($F551," ",$G551),AllocFactorMatrix,(Y$4+1),FALSE)*$E552</f>
        <v>0</v>
      </c>
      <c r="Z551" s="5">
        <f>VLOOKUP(CONCATENATE($F551," ",$G551),AllocFactorMatrix,(Z$4+1),FALSE)*$E552</f>
        <v>0</v>
      </c>
      <c r="AA551" s="5">
        <f t="shared" si="290"/>
        <v>0</v>
      </c>
      <c r="AB551" s="5">
        <f>VLOOKUP(CONCATENATE($F551," ",$G551),AllocFactorMatrix,(AB$4+1),FALSE)*$E552</f>
        <v>0</v>
      </c>
      <c r="AC551" s="5">
        <f>VLOOKUP(CONCATENATE($F551," ",$G551),AllocFactorMatrix,(AC$4+1),FALSE)*$E552</f>
        <v>0</v>
      </c>
      <c r="AD551" s="5">
        <f>VLOOKUP(CONCATENATE($F551," ",$G551),AllocFactorMatrix,(AD$4+1),FALSE)*$E552</f>
        <v>0</v>
      </c>
    </row>
    <row r="552" spans="4:30" collapsed="1">
      <c r="D552" s="1" t="str">
        <f>+D2024</f>
        <v>Adj 26 - Peaking Unit Equivalent</v>
      </c>
      <c r="E552" s="61">
        <f t="shared" ref="E552:E560" si="297">+ROUND(E2024/8,0)</f>
        <v>393823</v>
      </c>
      <c r="F552" s="63" t="str">
        <f>+F2024</f>
        <v>PROD_ENERGY</v>
      </c>
      <c r="G552" s="55" t="str">
        <f>$G$15</f>
        <v>TOTAL</v>
      </c>
      <c r="H552" s="4">
        <f t="shared" si="293"/>
        <v>393823</v>
      </c>
      <c r="I552" s="5">
        <f>VLOOKUP(CONCATENATE($F552," ",$G552),AllocFactorMatrix,(I$4+1),FALSE)*$E552</f>
        <v>147773.05776977475</v>
      </c>
      <c r="J552" s="5">
        <f>VLOOKUP(CONCATENATE($F552," ",$G552),AllocFactorMatrix,(J$4+1),FALSE)*$E552</f>
        <v>9576.6490226473688</v>
      </c>
      <c r="K552" s="5">
        <f>VLOOKUP(CONCATENATE($F552," ",$G552),AllocFactorMatrix,(K$4+1),FALSE)*$E552</f>
        <v>32130.695615466062</v>
      </c>
      <c r="L552" s="5">
        <f>VLOOKUP(CONCATENATE($F552," ",$G552),AllocFactorMatrix,(L$4+1),FALSE)*$E552</f>
        <v>1021.1864508381266</v>
      </c>
      <c r="M552" s="5">
        <f>VLOOKUP(CONCATENATE($F552," ",$G552),AllocFactorMatrix,(M$4+1),FALSE)*$E552</f>
        <v>94.141452883248689</v>
      </c>
      <c r="N552" s="5">
        <f t="shared" si="294"/>
        <v>33246.023519187438</v>
      </c>
      <c r="O552" s="5">
        <f>VLOOKUP(CONCATENATE($F552," ",$G552),AllocFactorMatrix,(O$4+1),FALSE)*$E552</f>
        <v>29294.003520532311</v>
      </c>
      <c r="P552" s="5">
        <f>VLOOKUP(CONCATENATE($F552," ",$G552),AllocFactorMatrix,(P$4+1),FALSE)*$E552</f>
        <v>5430.5445872803839</v>
      </c>
      <c r="Q552" s="5">
        <f>VLOOKUP(CONCATENATE($F552," ",$G552),AllocFactorMatrix,(Q$4+1),FALSE)*$E552</f>
        <v>2467.5004606380394</v>
      </c>
      <c r="R552" s="5">
        <f>VLOOKUP(CONCATENATE($F552," ",$G552),AllocFactorMatrix,(R$4+1),FALSE)*$E552</f>
        <v>114.32950732908149</v>
      </c>
      <c r="S552" s="5">
        <f t="shared" si="295"/>
        <v>37306.378075779816</v>
      </c>
      <c r="T552" s="5">
        <f>VLOOKUP(CONCATENATE($F552," ",$G552),AllocFactorMatrix,(T$4+1),FALSE)*$E552</f>
        <v>1122.6017269323736</v>
      </c>
      <c r="U552" s="5">
        <f>VLOOKUP(CONCATENATE($F552," ",$G552),AllocFactorMatrix,(U$4+1),FALSE)*$E552</f>
        <v>19711.204578171943</v>
      </c>
      <c r="V552" s="5">
        <f>VLOOKUP(CONCATENATE($F552," ",$G552),AllocFactorMatrix,(V$4+1),FALSE)*$E552</f>
        <v>111912.03591932407</v>
      </c>
      <c r="W552" s="5">
        <f>VLOOKUP(CONCATENATE($F552," ",$G552),AllocFactorMatrix,(W$4+1),FALSE)*$E552</f>
        <v>21232.332477351094</v>
      </c>
      <c r="X552" s="5">
        <f t="shared" si="296"/>
        <v>153978.1747017795</v>
      </c>
      <c r="Y552" s="5">
        <f>VLOOKUP(CONCATENATE($F552," ",$G552),AllocFactorMatrix,(Y$4+1),FALSE)*$E552</f>
        <v>7936.6285766162846</v>
      </c>
      <c r="Z552" s="5">
        <f>VLOOKUP(CONCATENATE($F552," ",$G552),AllocFactorMatrix,(Z$4+1),FALSE)*$E552</f>
        <v>129.19566101531822</v>
      </c>
      <c r="AA552" s="5">
        <f t="shared" si="290"/>
        <v>8065.824237631603</v>
      </c>
      <c r="AB552" s="5">
        <f>VLOOKUP(CONCATENATE($F552," ",$G552),AllocFactorMatrix,(AB$4+1),FALSE)*$E552</f>
        <v>144.10736731383534</v>
      </c>
      <c r="AC552" s="5">
        <f>VLOOKUP(CONCATENATE($F552," ",$G552),AllocFactorMatrix,(AC$4+1),FALSE)*$E552</f>
        <v>3116.128846686946</v>
      </c>
      <c r="AD552" s="5">
        <f>VLOOKUP(CONCATENATE($F552," ",$G552),AllocFactorMatrix,(AD$4+1),FALSE)*$E552</f>
        <v>616.65645919869621</v>
      </c>
    </row>
    <row r="553" spans="4:30" hidden="1" outlineLevel="1">
      <c r="D553" s="51"/>
      <c r="E553" s="58">
        <f t="shared" si="297"/>
        <v>0</v>
      </c>
      <c r="F553" s="52" t="str">
        <f>F560</f>
        <v>PROD_ENERGY</v>
      </c>
      <c r="G553" s="55" t="str">
        <f>$G$8</f>
        <v>PRODUCTION</v>
      </c>
      <c r="H553" s="4">
        <f t="shared" ref="H553:H560" si="298">SUBTOTAL(9,I553:AD553)</f>
        <v>0</v>
      </c>
      <c r="I553" s="5">
        <f>VLOOKUP(CONCATENATE($F553," ",$G553),AllocFactorMatrix,(I$4+1),FALSE)*$E560</f>
        <v>0</v>
      </c>
      <c r="J553" s="5">
        <f>VLOOKUP(CONCATENATE($F553," ",$G553),AllocFactorMatrix,(J$4+1),FALSE)*$E560</f>
        <v>0</v>
      </c>
      <c r="K553" s="5">
        <f>VLOOKUP(CONCATENATE($F553," ",$G553),AllocFactorMatrix,(K$4+1),FALSE)*$E560</f>
        <v>0</v>
      </c>
      <c r="L553" s="5">
        <f>VLOOKUP(CONCATENATE($F553," ",$G553),AllocFactorMatrix,(L$4+1),FALSE)*$E560</f>
        <v>0</v>
      </c>
      <c r="M553" s="5">
        <f>VLOOKUP(CONCATENATE($F553," ",$G553),AllocFactorMatrix,(M$4+1),FALSE)*$E560</f>
        <v>0</v>
      </c>
      <c r="N553" s="5">
        <f t="shared" ref="N553:N560" si="299">SUBTOTAL(9,K553:M553)</f>
        <v>0</v>
      </c>
      <c r="O553" s="5">
        <f>VLOOKUP(CONCATENATE($F553," ",$G553),AllocFactorMatrix,(O$4+1),FALSE)*$E560</f>
        <v>0</v>
      </c>
      <c r="P553" s="5">
        <f>VLOOKUP(CONCATENATE($F553," ",$G553),AllocFactorMatrix,(P$4+1),FALSE)*$E560</f>
        <v>0</v>
      </c>
      <c r="Q553" s="5">
        <f>VLOOKUP(CONCATENATE($F553," ",$G553),AllocFactorMatrix,(Q$4+1),FALSE)*$E560</f>
        <v>0</v>
      </c>
      <c r="R553" s="5">
        <f>VLOOKUP(CONCATENATE($F553," ",$G553),AllocFactorMatrix,(R$4+1),FALSE)*$E560</f>
        <v>0</v>
      </c>
      <c r="S553" s="5">
        <f>SUBTOTAL(9,O553:R553)</f>
        <v>0</v>
      </c>
      <c r="T553" s="5">
        <f>VLOOKUP(CONCATENATE($F553," ",$G553),AllocFactorMatrix,(T$4+1),FALSE)*$E560</f>
        <v>0</v>
      </c>
      <c r="U553" s="5">
        <f>VLOOKUP(CONCATENATE($F553," ",$G553),AllocFactorMatrix,(U$4+1),FALSE)*$E560</f>
        <v>0</v>
      </c>
      <c r="V553" s="5">
        <f>VLOOKUP(CONCATENATE($F553," ",$G553),AllocFactorMatrix,(V$4+1),FALSE)*$E560</f>
        <v>0</v>
      </c>
      <c r="W553" s="5">
        <f>VLOOKUP(CONCATENATE($F553," ",$G553),AllocFactorMatrix,(W$4+1),FALSE)*$E560</f>
        <v>0</v>
      </c>
      <c r="X553" s="5">
        <f>SUBTOTAL(9,T553:W553)</f>
        <v>0</v>
      </c>
      <c r="Y553" s="5">
        <f>VLOOKUP(CONCATENATE($F553," ",$G553),AllocFactorMatrix,(Y$4+1),FALSE)*$E560</f>
        <v>0</v>
      </c>
      <c r="Z553" s="5">
        <f>VLOOKUP(CONCATENATE($F553," ",$G553),AllocFactorMatrix,(Z$4+1),FALSE)*$E560</f>
        <v>0</v>
      </c>
      <c r="AA553" s="5">
        <f t="shared" ref="AA553:AA560" si="300">SUBTOTAL(9,Y553:Z553)</f>
        <v>0</v>
      </c>
      <c r="AB553" s="5">
        <f>VLOOKUP(CONCATENATE($F553," ",$G553),AllocFactorMatrix,(AB$4+1),FALSE)*$E560</f>
        <v>0</v>
      </c>
      <c r="AC553" s="5">
        <f>VLOOKUP(CONCATENATE($F553," ",$G553),AllocFactorMatrix,(AC$4+1),FALSE)*$E560</f>
        <v>0</v>
      </c>
      <c r="AD553" s="5">
        <f>VLOOKUP(CONCATENATE($F553," ",$G553),AllocFactorMatrix,(AD$4+1),FALSE)*$E560</f>
        <v>0</v>
      </c>
    </row>
    <row r="554" spans="4:30" hidden="1" outlineLevel="1">
      <c r="D554" s="51"/>
      <c r="E554" s="58">
        <f t="shared" si="297"/>
        <v>0</v>
      </c>
      <c r="F554" s="52" t="str">
        <f>F560</f>
        <v>PROD_ENERGY</v>
      </c>
      <c r="G554" s="55" t="str">
        <f>$G$9</f>
        <v>BULKTRAN</v>
      </c>
      <c r="H554" s="4">
        <f t="shared" si="298"/>
        <v>0</v>
      </c>
      <c r="I554" s="5">
        <f>VLOOKUP(CONCATENATE($F554," ",$G554),AllocFactorMatrix,(I$4+1),FALSE)*$E560</f>
        <v>0</v>
      </c>
      <c r="J554" s="5">
        <f>VLOOKUP(CONCATENATE($F554," ",$G554),AllocFactorMatrix,(J$4+1),FALSE)*$E560</f>
        <v>0</v>
      </c>
      <c r="K554" s="5">
        <f>VLOOKUP(CONCATENATE($F554," ",$G554),AllocFactorMatrix,(K$4+1),FALSE)*$E560</f>
        <v>0</v>
      </c>
      <c r="L554" s="5">
        <f>VLOOKUP(CONCATENATE($F554," ",$G554),AllocFactorMatrix,(L$4+1),FALSE)*$E560</f>
        <v>0</v>
      </c>
      <c r="M554" s="5">
        <f>VLOOKUP(CONCATENATE($F554," ",$G554),AllocFactorMatrix,(M$4+1),FALSE)*$E560</f>
        <v>0</v>
      </c>
      <c r="N554" s="5">
        <f t="shared" si="299"/>
        <v>0</v>
      </c>
      <c r="O554" s="5">
        <f>VLOOKUP(CONCATENATE($F554," ",$G554),AllocFactorMatrix,(O$4+1),FALSE)*$E560</f>
        <v>0</v>
      </c>
      <c r="P554" s="5">
        <f>VLOOKUP(CONCATENATE($F554," ",$G554),AllocFactorMatrix,(P$4+1),FALSE)*$E560</f>
        <v>0</v>
      </c>
      <c r="Q554" s="5">
        <f>VLOOKUP(CONCATENATE($F554," ",$G554),AllocFactorMatrix,(Q$4+1),FALSE)*$E560</f>
        <v>0</v>
      </c>
      <c r="R554" s="5">
        <f>VLOOKUP(CONCATENATE($F554," ",$G554),AllocFactorMatrix,(R$4+1),FALSE)*$E560</f>
        <v>0</v>
      </c>
      <c r="S554" s="5">
        <f t="shared" ref="S554:S560" si="301">SUBTOTAL(9,O554:R554)</f>
        <v>0</v>
      </c>
      <c r="T554" s="5">
        <f>VLOOKUP(CONCATENATE($F554," ",$G554),AllocFactorMatrix,(T$4+1),FALSE)*$E560</f>
        <v>0</v>
      </c>
      <c r="U554" s="5">
        <f>VLOOKUP(CONCATENATE($F554," ",$G554),AllocFactorMatrix,(U$4+1),FALSE)*$E560</f>
        <v>0</v>
      </c>
      <c r="V554" s="5">
        <f>VLOOKUP(CONCATENATE($F554," ",$G554),AllocFactorMatrix,(V$4+1),FALSE)*$E560</f>
        <v>0</v>
      </c>
      <c r="W554" s="5">
        <f>VLOOKUP(CONCATENATE($F554," ",$G554),AllocFactorMatrix,(W$4+1),FALSE)*$E560</f>
        <v>0</v>
      </c>
      <c r="X554" s="5">
        <f t="shared" ref="X554:X560" si="302">SUBTOTAL(9,T554:W554)</f>
        <v>0</v>
      </c>
      <c r="Y554" s="5">
        <f>VLOOKUP(CONCATENATE($F554," ",$G554),AllocFactorMatrix,(Y$4+1),FALSE)*$E560</f>
        <v>0</v>
      </c>
      <c r="Z554" s="5">
        <f>VLOOKUP(CONCATENATE($F554," ",$G554),AllocFactorMatrix,(Z$4+1),FALSE)*$E560</f>
        <v>0</v>
      </c>
      <c r="AA554" s="5">
        <f t="shared" si="300"/>
        <v>0</v>
      </c>
      <c r="AB554" s="5">
        <f>VLOOKUP(CONCATENATE($F554," ",$G554),AllocFactorMatrix,(AB$4+1),FALSE)*$E560</f>
        <v>0</v>
      </c>
      <c r="AC554" s="5">
        <f>VLOOKUP(CONCATENATE($F554," ",$G554),AllocFactorMatrix,(AC$4+1),FALSE)*$E560</f>
        <v>0</v>
      </c>
      <c r="AD554" s="5">
        <f>VLOOKUP(CONCATENATE($F554," ",$G554),AllocFactorMatrix,(AD$4+1),FALSE)*$E560</f>
        <v>0</v>
      </c>
    </row>
    <row r="555" spans="4:30" hidden="1" outlineLevel="1">
      <c r="D555" s="51"/>
      <c r="E555" s="58">
        <f t="shared" si="297"/>
        <v>0</v>
      </c>
      <c r="F555" s="52" t="str">
        <f>F560</f>
        <v>PROD_ENERGY</v>
      </c>
      <c r="G555" s="55" t="str">
        <f>$G$10</f>
        <v>SUBTRAN</v>
      </c>
      <c r="H555" s="4">
        <f t="shared" si="298"/>
        <v>0</v>
      </c>
      <c r="I555" s="5">
        <f>VLOOKUP(CONCATENATE($F555," ",$G555),AllocFactorMatrix,(I$4+1),FALSE)*$E560</f>
        <v>0</v>
      </c>
      <c r="J555" s="5">
        <f>VLOOKUP(CONCATENATE($F555," ",$G555),AllocFactorMatrix,(J$4+1),FALSE)*$E560</f>
        <v>0</v>
      </c>
      <c r="K555" s="5">
        <f>VLOOKUP(CONCATENATE($F555," ",$G555),AllocFactorMatrix,(K$4+1),FALSE)*$E560</f>
        <v>0</v>
      </c>
      <c r="L555" s="5">
        <f>VLOOKUP(CONCATENATE($F555," ",$G555),AllocFactorMatrix,(L$4+1),FALSE)*$E560</f>
        <v>0</v>
      </c>
      <c r="M555" s="5">
        <f>VLOOKUP(CONCATENATE($F555," ",$G555),AllocFactorMatrix,(M$4+1),FALSE)*$E560</f>
        <v>0</v>
      </c>
      <c r="N555" s="5">
        <f t="shared" si="299"/>
        <v>0</v>
      </c>
      <c r="O555" s="5">
        <f>VLOOKUP(CONCATENATE($F555," ",$G555),AllocFactorMatrix,(O$4+1),FALSE)*$E560</f>
        <v>0</v>
      </c>
      <c r="P555" s="5">
        <f>VLOOKUP(CONCATENATE($F555," ",$G555),AllocFactorMatrix,(P$4+1),FALSE)*$E560</f>
        <v>0</v>
      </c>
      <c r="Q555" s="5">
        <f>VLOOKUP(CONCATENATE($F555," ",$G555),AllocFactorMatrix,(Q$4+1),FALSE)*$E560</f>
        <v>0</v>
      </c>
      <c r="R555" s="5">
        <f>VLOOKUP(CONCATENATE($F555," ",$G555),AllocFactorMatrix,(R$4+1),FALSE)*$E560</f>
        <v>0</v>
      </c>
      <c r="S555" s="5">
        <f t="shared" si="301"/>
        <v>0</v>
      </c>
      <c r="T555" s="5">
        <f>VLOOKUP(CONCATENATE($F555," ",$G555),AllocFactorMatrix,(T$4+1),FALSE)*$E560</f>
        <v>0</v>
      </c>
      <c r="U555" s="5">
        <f>VLOOKUP(CONCATENATE($F555," ",$G555),AllocFactorMatrix,(U$4+1),FALSE)*$E560</f>
        <v>0</v>
      </c>
      <c r="V555" s="5">
        <f>VLOOKUP(CONCATENATE($F555," ",$G555),AllocFactorMatrix,(V$4+1),FALSE)*$E560</f>
        <v>0</v>
      </c>
      <c r="W555" s="5">
        <f>VLOOKUP(CONCATENATE($F555," ",$G555),AllocFactorMatrix,(W$4+1),FALSE)*$E560</f>
        <v>0</v>
      </c>
      <c r="X555" s="5">
        <f t="shared" si="302"/>
        <v>0</v>
      </c>
      <c r="Y555" s="5">
        <f>VLOOKUP(CONCATENATE($F555," ",$G555),AllocFactorMatrix,(Y$4+1),FALSE)*$E560</f>
        <v>0</v>
      </c>
      <c r="Z555" s="5">
        <f>VLOOKUP(CONCATENATE($F555," ",$G555),AllocFactorMatrix,(Z$4+1),FALSE)*$E560</f>
        <v>0</v>
      </c>
      <c r="AA555" s="5">
        <f t="shared" si="300"/>
        <v>0</v>
      </c>
      <c r="AB555" s="5">
        <f>VLOOKUP(CONCATENATE($F555," ",$G555),AllocFactorMatrix,(AB$4+1),FALSE)*$E560</f>
        <v>0</v>
      </c>
      <c r="AC555" s="5">
        <f>VLOOKUP(CONCATENATE($F555," ",$G555),AllocFactorMatrix,(AC$4+1),FALSE)*$E560</f>
        <v>0</v>
      </c>
      <c r="AD555" s="5">
        <f>VLOOKUP(CONCATENATE($F555," ",$G555),AllocFactorMatrix,(AD$4+1),FALSE)*$E560</f>
        <v>0</v>
      </c>
    </row>
    <row r="556" spans="4:30" hidden="1" outlineLevel="1">
      <c r="D556" s="51"/>
      <c r="E556" s="58">
        <f t="shared" si="297"/>
        <v>0</v>
      </c>
      <c r="F556" s="52" t="str">
        <f>F560</f>
        <v>PROD_ENERGY</v>
      </c>
      <c r="G556" s="55" t="str">
        <f>$G$11</f>
        <v>DISTPRI</v>
      </c>
      <c r="H556" s="4">
        <f t="shared" si="298"/>
        <v>0</v>
      </c>
      <c r="I556" s="5">
        <f>VLOOKUP(CONCATENATE($F556," ",$G556),AllocFactorMatrix,(I$4+1),FALSE)*$E560</f>
        <v>0</v>
      </c>
      <c r="J556" s="5">
        <f>VLOOKUP(CONCATENATE($F556," ",$G556),AllocFactorMatrix,(J$4+1),FALSE)*$E560</f>
        <v>0</v>
      </c>
      <c r="K556" s="5">
        <f>VLOOKUP(CONCATENATE($F556," ",$G556),AllocFactorMatrix,(K$4+1),FALSE)*$E560</f>
        <v>0</v>
      </c>
      <c r="L556" s="5">
        <f>VLOOKUP(CONCATENATE($F556," ",$G556),AllocFactorMatrix,(L$4+1),FALSE)*$E560</f>
        <v>0</v>
      </c>
      <c r="M556" s="5">
        <f>VLOOKUP(CONCATENATE($F556," ",$G556),AllocFactorMatrix,(M$4+1),FALSE)*$E560</f>
        <v>0</v>
      </c>
      <c r="N556" s="5">
        <f t="shared" si="299"/>
        <v>0</v>
      </c>
      <c r="O556" s="5">
        <f>VLOOKUP(CONCATENATE($F556," ",$G556),AllocFactorMatrix,(O$4+1),FALSE)*$E560</f>
        <v>0</v>
      </c>
      <c r="P556" s="5">
        <f>VLOOKUP(CONCATENATE($F556," ",$G556),AllocFactorMatrix,(P$4+1),FALSE)*$E560</f>
        <v>0</v>
      </c>
      <c r="Q556" s="5">
        <f>VLOOKUP(CONCATENATE($F556," ",$G556),AllocFactorMatrix,(Q$4+1),FALSE)*$E560</f>
        <v>0</v>
      </c>
      <c r="R556" s="5">
        <f>VLOOKUP(CONCATENATE($F556," ",$G556),AllocFactorMatrix,(R$4+1),FALSE)*$E560</f>
        <v>0</v>
      </c>
      <c r="S556" s="5">
        <f t="shared" si="301"/>
        <v>0</v>
      </c>
      <c r="T556" s="5">
        <f>VLOOKUP(CONCATENATE($F556," ",$G556),AllocFactorMatrix,(T$4+1),FALSE)*$E560</f>
        <v>0</v>
      </c>
      <c r="U556" s="5">
        <f>VLOOKUP(CONCATENATE($F556," ",$G556),AllocFactorMatrix,(U$4+1),FALSE)*$E560</f>
        <v>0</v>
      </c>
      <c r="V556" s="5">
        <f>VLOOKUP(CONCATENATE($F556," ",$G556),AllocFactorMatrix,(V$4+1),FALSE)*$E560</f>
        <v>0</v>
      </c>
      <c r="W556" s="5">
        <f>VLOOKUP(CONCATENATE($F556," ",$G556),AllocFactorMatrix,(W$4+1),FALSE)*$E560</f>
        <v>0</v>
      </c>
      <c r="X556" s="5">
        <f t="shared" si="302"/>
        <v>0</v>
      </c>
      <c r="Y556" s="5">
        <f>VLOOKUP(CONCATENATE($F556," ",$G556),AllocFactorMatrix,(Y$4+1),FALSE)*$E560</f>
        <v>0</v>
      </c>
      <c r="Z556" s="5">
        <f>VLOOKUP(CONCATENATE($F556," ",$G556),AllocFactorMatrix,(Z$4+1),FALSE)*$E560</f>
        <v>0</v>
      </c>
      <c r="AA556" s="5">
        <f t="shared" si="300"/>
        <v>0</v>
      </c>
      <c r="AB556" s="5">
        <f>VLOOKUP(CONCATENATE($F556," ",$G556),AllocFactorMatrix,(AB$4+1),FALSE)*$E560</f>
        <v>0</v>
      </c>
      <c r="AC556" s="5">
        <f>VLOOKUP(CONCATENATE($F556," ",$G556),AllocFactorMatrix,(AC$4+1),FALSE)*$E560</f>
        <v>0</v>
      </c>
      <c r="AD556" s="5">
        <f>VLOOKUP(CONCATENATE($F556," ",$G556),AllocFactorMatrix,(AD$4+1),FALSE)*$E560</f>
        <v>0</v>
      </c>
    </row>
    <row r="557" spans="4:30" hidden="1" outlineLevel="1">
      <c r="D557" s="51"/>
      <c r="E557" s="58">
        <f t="shared" si="297"/>
        <v>0</v>
      </c>
      <c r="F557" s="52" t="str">
        <f>F560</f>
        <v>PROD_ENERGY</v>
      </c>
      <c r="G557" s="55" t="str">
        <f>$G$12</f>
        <v>DISTSEC</v>
      </c>
      <c r="H557" s="4">
        <f t="shared" si="298"/>
        <v>0</v>
      </c>
      <c r="I557" s="5">
        <f>VLOOKUP(CONCATENATE($F557," ",$G557),AllocFactorMatrix,(I$4+1),FALSE)*$E560</f>
        <v>0</v>
      </c>
      <c r="J557" s="5">
        <f>VLOOKUP(CONCATENATE($F557," ",$G557),AllocFactorMatrix,(J$4+1),FALSE)*$E560</f>
        <v>0</v>
      </c>
      <c r="K557" s="5">
        <f>VLOOKUP(CONCATENATE($F557," ",$G557),AllocFactorMatrix,(K$4+1),FALSE)*$E560</f>
        <v>0</v>
      </c>
      <c r="L557" s="5">
        <f>VLOOKUP(CONCATENATE($F557," ",$G557),AllocFactorMatrix,(L$4+1),FALSE)*$E560</f>
        <v>0</v>
      </c>
      <c r="M557" s="5">
        <f>VLOOKUP(CONCATENATE($F557," ",$G557),AllocFactorMatrix,(M$4+1),FALSE)*$E560</f>
        <v>0</v>
      </c>
      <c r="N557" s="5">
        <f t="shared" si="299"/>
        <v>0</v>
      </c>
      <c r="O557" s="5">
        <f>VLOOKUP(CONCATENATE($F557," ",$G557),AllocFactorMatrix,(O$4+1),FALSE)*$E560</f>
        <v>0</v>
      </c>
      <c r="P557" s="5">
        <f>VLOOKUP(CONCATENATE($F557," ",$G557),AllocFactorMatrix,(P$4+1),FALSE)*$E560</f>
        <v>0</v>
      </c>
      <c r="Q557" s="5">
        <f>VLOOKUP(CONCATENATE($F557," ",$G557),AllocFactorMatrix,(Q$4+1),FALSE)*$E560</f>
        <v>0</v>
      </c>
      <c r="R557" s="5">
        <f>VLOOKUP(CONCATENATE($F557," ",$G557),AllocFactorMatrix,(R$4+1),FALSE)*$E560</f>
        <v>0</v>
      </c>
      <c r="S557" s="5">
        <f t="shared" si="301"/>
        <v>0</v>
      </c>
      <c r="T557" s="5">
        <f>VLOOKUP(CONCATENATE($F557," ",$G557),AllocFactorMatrix,(T$4+1),FALSE)*$E560</f>
        <v>0</v>
      </c>
      <c r="U557" s="5">
        <f>VLOOKUP(CONCATENATE($F557," ",$G557),AllocFactorMatrix,(U$4+1),FALSE)*$E560</f>
        <v>0</v>
      </c>
      <c r="V557" s="5">
        <f>VLOOKUP(CONCATENATE($F557," ",$G557),AllocFactorMatrix,(V$4+1),FALSE)*$E560</f>
        <v>0</v>
      </c>
      <c r="W557" s="5">
        <f>VLOOKUP(CONCATENATE($F557," ",$G557),AllocFactorMatrix,(W$4+1),FALSE)*$E560</f>
        <v>0</v>
      </c>
      <c r="X557" s="5">
        <f t="shared" si="302"/>
        <v>0</v>
      </c>
      <c r="Y557" s="5">
        <f>VLOOKUP(CONCATENATE($F557," ",$G557),AllocFactorMatrix,(Y$4+1),FALSE)*$E560</f>
        <v>0</v>
      </c>
      <c r="Z557" s="5">
        <f>VLOOKUP(CONCATENATE($F557," ",$G557),AllocFactorMatrix,(Z$4+1),FALSE)*$E560</f>
        <v>0</v>
      </c>
      <c r="AA557" s="5">
        <f t="shared" si="300"/>
        <v>0</v>
      </c>
      <c r="AB557" s="5">
        <f>VLOOKUP(CONCATENATE($F557," ",$G557),AllocFactorMatrix,(AB$4+1),FALSE)*$E560</f>
        <v>0</v>
      </c>
      <c r="AC557" s="5">
        <f>VLOOKUP(CONCATENATE($F557," ",$G557),AllocFactorMatrix,(AC$4+1),FALSE)*$E560</f>
        <v>0</v>
      </c>
      <c r="AD557" s="5">
        <f>VLOOKUP(CONCATENATE($F557," ",$G557),AllocFactorMatrix,(AD$4+1),FALSE)*$E560</f>
        <v>0</v>
      </c>
    </row>
    <row r="558" spans="4:30" hidden="1" outlineLevel="1">
      <c r="D558" s="51"/>
      <c r="E558" s="58">
        <f t="shared" si="297"/>
        <v>0</v>
      </c>
      <c r="F558" s="52" t="str">
        <f>F560</f>
        <v>PROD_ENERGY</v>
      </c>
      <c r="G558" s="55" t="str">
        <f>$G$13</f>
        <v>ENERGY</v>
      </c>
      <c r="H558" s="4">
        <f t="shared" si="298"/>
        <v>110275.99999999997</v>
      </c>
      <c r="I558" s="5">
        <f>VLOOKUP(CONCATENATE($F558," ",$G558),AllocFactorMatrix,(I$4+1),FALSE)*$E560</f>
        <v>41378.542438150333</v>
      </c>
      <c r="J558" s="5">
        <f>VLOOKUP(CONCATENATE($F558," ",$G558),AllocFactorMatrix,(J$4+1),FALSE)*$E560</f>
        <v>2681.5969296396129</v>
      </c>
      <c r="K558" s="5">
        <f>VLOOKUP(CONCATENATE($F558," ",$G558),AllocFactorMatrix,(K$4+1),FALSE)*$E560</f>
        <v>8997.048394053003</v>
      </c>
      <c r="L558" s="5">
        <f>VLOOKUP(CONCATENATE($F558," ",$G558),AllocFactorMatrix,(L$4+1),FALSE)*$E560</f>
        <v>285.94662336284381</v>
      </c>
      <c r="M558" s="5">
        <f>VLOOKUP(CONCATENATE($F558," ",$G558),AllocFactorMatrix,(M$4+1),FALSE)*$E560</f>
        <v>26.360935897987503</v>
      </c>
      <c r="N558" s="5">
        <f t="shared" si="299"/>
        <v>9309.3559533138359</v>
      </c>
      <c r="O558" s="5">
        <f>VLOOKUP(CONCATENATE($F558," ",$G558),AllocFactorMatrix,(O$4+1),FALSE)*$E560</f>
        <v>8202.7345590029563</v>
      </c>
      <c r="P558" s="5">
        <f>VLOOKUP(CONCATENATE($F558," ",$G558),AllocFactorMatrix,(P$4+1),FALSE)*$E560</f>
        <v>1520.6291529619439</v>
      </c>
      <c r="Q558" s="5">
        <f>VLOOKUP(CONCATENATE($F558," ",$G558),AllocFactorMatrix,(Q$4+1),FALSE)*$E560</f>
        <v>690.93496519329858</v>
      </c>
      <c r="R558" s="5">
        <f>VLOOKUP(CONCATENATE($F558," ",$G558),AllocFactorMatrix,(R$4+1),FALSE)*$E560</f>
        <v>32.013876158126344</v>
      </c>
      <c r="S558" s="5">
        <f t="shared" si="301"/>
        <v>10446.312553316324</v>
      </c>
      <c r="T558" s="5">
        <f>VLOOKUP(CONCATENATE($F558," ",$G558),AllocFactorMatrix,(T$4+1),FALSE)*$E560</f>
        <v>314.34433245187415</v>
      </c>
      <c r="U558" s="5">
        <f>VLOOKUP(CONCATENATE($F558," ",$G558),AllocFactorMatrix,(U$4+1),FALSE)*$E560</f>
        <v>5519.4155650190287</v>
      </c>
      <c r="V558" s="5">
        <f>VLOOKUP(CONCATENATE($F558," ",$G558),AllocFactorMatrix,(V$4+1),FALSE)*$E560</f>
        <v>31336.950033490633</v>
      </c>
      <c r="W558" s="5">
        <f>VLOOKUP(CONCATENATE($F558," ",$G558),AllocFactorMatrix,(W$4+1),FALSE)*$E560</f>
        <v>5945.3528520994687</v>
      </c>
      <c r="X558" s="5">
        <f t="shared" si="302"/>
        <v>43116.062783061003</v>
      </c>
      <c r="Y558" s="5">
        <f>VLOOKUP(CONCATENATE($F558," ",$G558),AllocFactorMatrix,(Y$4+1),FALSE)*$E560</f>
        <v>2222.3680509135766</v>
      </c>
      <c r="Z558" s="5">
        <f>VLOOKUP(CONCATENATE($F558," ",$G558),AllocFactorMatrix,(Z$4+1),FALSE)*$E560</f>
        <v>36.176609070890301</v>
      </c>
      <c r="AA558" s="5">
        <f t="shared" si="300"/>
        <v>2258.5446599844668</v>
      </c>
      <c r="AB558" s="5">
        <f>VLOOKUP(CONCATENATE($F558," ",$G558),AllocFactorMatrix,(AB$4+1),FALSE)*$E560</f>
        <v>40.352097358205349</v>
      </c>
      <c r="AC558" s="5">
        <f>VLOOKUP(CONCATENATE($F558," ",$G558),AllocFactorMatrix,(AC$4+1),FALSE)*$E560</f>
        <v>872.5600706338879</v>
      </c>
      <c r="AD558" s="5">
        <f>VLOOKUP(CONCATENATE($F558," ",$G558),AllocFactorMatrix,(AD$4+1),FALSE)*$E560</f>
        <v>172.67251454230814</v>
      </c>
    </row>
    <row r="559" spans="4:30" hidden="1" outlineLevel="1">
      <c r="D559" s="51"/>
      <c r="E559" s="58">
        <f t="shared" si="297"/>
        <v>0</v>
      </c>
      <c r="F559" s="52" t="str">
        <f>F560</f>
        <v>PROD_ENERGY</v>
      </c>
      <c r="G559" s="55" t="str">
        <f>$G$14</f>
        <v>CUSTOMER</v>
      </c>
      <c r="H559" s="4">
        <f t="shared" si="298"/>
        <v>0</v>
      </c>
      <c r="I559" s="5">
        <f>VLOOKUP(CONCATENATE($F559," ",$G559),AllocFactorMatrix,(I$4+1),FALSE)*$E560</f>
        <v>0</v>
      </c>
      <c r="J559" s="5">
        <f>VLOOKUP(CONCATENATE($F559," ",$G559),AllocFactorMatrix,(J$4+1),FALSE)*$E560</f>
        <v>0</v>
      </c>
      <c r="K559" s="5">
        <f>VLOOKUP(CONCATENATE($F559," ",$G559),AllocFactorMatrix,(K$4+1),FALSE)*$E560</f>
        <v>0</v>
      </c>
      <c r="L559" s="5">
        <f>VLOOKUP(CONCATENATE($F559," ",$G559),AllocFactorMatrix,(L$4+1),FALSE)*$E560</f>
        <v>0</v>
      </c>
      <c r="M559" s="5">
        <f>VLOOKUP(CONCATENATE($F559," ",$G559),AllocFactorMatrix,(M$4+1),FALSE)*$E560</f>
        <v>0</v>
      </c>
      <c r="N559" s="5">
        <f t="shared" si="299"/>
        <v>0</v>
      </c>
      <c r="O559" s="5">
        <f>VLOOKUP(CONCATENATE($F559," ",$G559),AllocFactorMatrix,(O$4+1),FALSE)*$E560</f>
        <v>0</v>
      </c>
      <c r="P559" s="5">
        <f>VLOOKUP(CONCATENATE($F559," ",$G559),AllocFactorMatrix,(P$4+1),FALSE)*$E560</f>
        <v>0</v>
      </c>
      <c r="Q559" s="5">
        <f>VLOOKUP(CONCATENATE($F559," ",$G559),AllocFactorMatrix,(Q$4+1),FALSE)*$E560</f>
        <v>0</v>
      </c>
      <c r="R559" s="5">
        <f>VLOOKUP(CONCATENATE($F559," ",$G559),AllocFactorMatrix,(R$4+1),FALSE)*$E560</f>
        <v>0</v>
      </c>
      <c r="S559" s="5">
        <f t="shared" si="301"/>
        <v>0</v>
      </c>
      <c r="T559" s="5">
        <f>VLOOKUP(CONCATENATE($F559," ",$G559),AllocFactorMatrix,(T$4+1),FALSE)*$E560</f>
        <v>0</v>
      </c>
      <c r="U559" s="5">
        <f>VLOOKUP(CONCATENATE($F559," ",$G559),AllocFactorMatrix,(U$4+1),FALSE)*$E560</f>
        <v>0</v>
      </c>
      <c r="V559" s="5">
        <f>VLOOKUP(CONCATENATE($F559," ",$G559),AllocFactorMatrix,(V$4+1),FALSE)*$E560</f>
        <v>0</v>
      </c>
      <c r="W559" s="5">
        <f>VLOOKUP(CONCATENATE($F559," ",$G559),AllocFactorMatrix,(W$4+1),FALSE)*$E560</f>
        <v>0</v>
      </c>
      <c r="X559" s="5">
        <f t="shared" si="302"/>
        <v>0</v>
      </c>
      <c r="Y559" s="5">
        <f>VLOOKUP(CONCATENATE($F559," ",$G559),AllocFactorMatrix,(Y$4+1),FALSE)*$E560</f>
        <v>0</v>
      </c>
      <c r="Z559" s="5">
        <f>VLOOKUP(CONCATENATE($F559," ",$G559),AllocFactorMatrix,(Z$4+1),FALSE)*$E560</f>
        <v>0</v>
      </c>
      <c r="AA559" s="5">
        <f t="shared" si="300"/>
        <v>0</v>
      </c>
      <c r="AB559" s="5">
        <f>VLOOKUP(CONCATENATE($F559," ",$G559),AllocFactorMatrix,(AB$4+1),FALSE)*$E560</f>
        <v>0</v>
      </c>
      <c r="AC559" s="5">
        <f>VLOOKUP(CONCATENATE($F559," ",$G559),AllocFactorMatrix,(AC$4+1),FALSE)*$E560</f>
        <v>0</v>
      </c>
      <c r="AD559" s="5">
        <f>VLOOKUP(CONCATENATE($F559," ",$G559),AllocFactorMatrix,(AD$4+1),FALSE)*$E560</f>
        <v>0</v>
      </c>
    </row>
    <row r="560" spans="4:30" collapsed="1">
      <c r="D560" s="51" t="str">
        <f>+D2032</f>
        <v>Adj 27 - Forced Outage Adjustment</v>
      </c>
      <c r="E560" s="61">
        <f t="shared" si="297"/>
        <v>110276</v>
      </c>
      <c r="F560" s="61" t="s">
        <v>32</v>
      </c>
      <c r="G560" s="55" t="str">
        <f>$G$15</f>
        <v>TOTAL</v>
      </c>
      <c r="H560" s="4">
        <f t="shared" si="298"/>
        <v>110275.99999999997</v>
      </c>
      <c r="I560" s="5">
        <f>VLOOKUP(CONCATENATE($F560," ",$G560),AllocFactorMatrix,(I$4+1),FALSE)*$E560</f>
        <v>41378.542438150333</v>
      </c>
      <c r="J560" s="5">
        <f>VLOOKUP(CONCATENATE($F560," ",$G560),AllocFactorMatrix,(J$4+1),FALSE)*$E560</f>
        <v>2681.5969296396129</v>
      </c>
      <c r="K560" s="5">
        <f>VLOOKUP(CONCATENATE($F560," ",$G560),AllocFactorMatrix,(K$4+1),FALSE)*$E560</f>
        <v>8997.048394053003</v>
      </c>
      <c r="L560" s="5">
        <f>VLOOKUP(CONCATENATE($F560," ",$G560),AllocFactorMatrix,(L$4+1),FALSE)*$E560</f>
        <v>285.94662336284381</v>
      </c>
      <c r="M560" s="5">
        <f>VLOOKUP(CONCATENATE($F560," ",$G560),AllocFactorMatrix,(M$4+1),FALSE)*$E560</f>
        <v>26.360935897987503</v>
      </c>
      <c r="N560" s="5">
        <f t="shared" si="299"/>
        <v>9309.3559533138359</v>
      </c>
      <c r="O560" s="5">
        <f>VLOOKUP(CONCATENATE($F560," ",$G560),AllocFactorMatrix,(O$4+1),FALSE)*$E560</f>
        <v>8202.7345590029563</v>
      </c>
      <c r="P560" s="5">
        <f>VLOOKUP(CONCATENATE($F560," ",$G560),AllocFactorMatrix,(P$4+1),FALSE)*$E560</f>
        <v>1520.6291529619439</v>
      </c>
      <c r="Q560" s="5">
        <f>VLOOKUP(CONCATENATE($F560," ",$G560),AllocFactorMatrix,(Q$4+1),FALSE)*$E560</f>
        <v>690.93496519329858</v>
      </c>
      <c r="R560" s="5">
        <f>VLOOKUP(CONCATENATE($F560," ",$G560),AllocFactorMatrix,(R$4+1),FALSE)*$E560</f>
        <v>32.013876158126344</v>
      </c>
      <c r="S560" s="5">
        <f t="shared" si="301"/>
        <v>10446.312553316324</v>
      </c>
      <c r="T560" s="5">
        <f>VLOOKUP(CONCATENATE($F560," ",$G560),AllocFactorMatrix,(T$4+1),FALSE)*$E560</f>
        <v>314.34433245187415</v>
      </c>
      <c r="U560" s="5">
        <f>VLOOKUP(CONCATENATE($F560," ",$G560),AllocFactorMatrix,(U$4+1),FALSE)*$E560</f>
        <v>5519.4155650190287</v>
      </c>
      <c r="V560" s="5">
        <f>VLOOKUP(CONCATENATE($F560," ",$G560),AllocFactorMatrix,(V$4+1),FALSE)*$E560</f>
        <v>31336.950033490633</v>
      </c>
      <c r="W560" s="5">
        <f>VLOOKUP(CONCATENATE($F560," ",$G560),AllocFactorMatrix,(W$4+1),FALSE)*$E560</f>
        <v>5945.3528520994687</v>
      </c>
      <c r="X560" s="5">
        <f t="shared" si="302"/>
        <v>43116.062783061003</v>
      </c>
      <c r="Y560" s="5">
        <f>VLOOKUP(CONCATENATE($F560," ",$G560),AllocFactorMatrix,(Y$4+1),FALSE)*$E560</f>
        <v>2222.3680509135766</v>
      </c>
      <c r="Z560" s="5">
        <f>VLOOKUP(CONCATENATE($F560," ",$G560),AllocFactorMatrix,(Z$4+1),FALSE)*$E560</f>
        <v>36.176609070890301</v>
      </c>
      <c r="AA560" s="5">
        <f t="shared" si="300"/>
        <v>2258.5446599844668</v>
      </c>
      <c r="AB560" s="5">
        <f>VLOOKUP(CONCATENATE($F560," ",$G560),AllocFactorMatrix,(AB$4+1),FALSE)*$E560</f>
        <v>40.352097358205349</v>
      </c>
      <c r="AC560" s="5">
        <f>VLOOKUP(CONCATENATE($F560," ",$G560),AllocFactorMatrix,(AC$4+1),FALSE)*$E560</f>
        <v>872.5600706338879</v>
      </c>
      <c r="AD560" s="5">
        <f>VLOOKUP(CONCATENATE($F560," ",$G560),AllocFactorMatrix,(AD$4+1),FALSE)*$E560</f>
        <v>172.67251454230814</v>
      </c>
    </row>
    <row r="561" spans="4:30" hidden="1" outlineLevel="1">
      <c r="E561" s="55"/>
      <c r="F561" s="52" t="str">
        <f>F568</f>
        <v>TRAN_LSE</v>
      </c>
      <c r="G561" s="55" t="str">
        <f>$G$8</f>
        <v>PRODUCTION</v>
      </c>
      <c r="H561" s="4">
        <f t="shared" ref="H561:H568" si="303">SUBTOTAL(9,I561:AD561)</f>
        <v>66093.999999999971</v>
      </c>
      <c r="I561" s="5">
        <f>VLOOKUP(CONCATENATE($F561," ",$G561),AllocFactorMatrix,(I$4+1),FALSE)*$E568</f>
        <v>32556.78017125836</v>
      </c>
      <c r="J561" s="5">
        <f>VLOOKUP(CONCATENATE($F561," ",$G561),AllocFactorMatrix,(J$4+1),FALSE)*$E568</f>
        <v>1609.3979765329093</v>
      </c>
      <c r="K561" s="5">
        <f>VLOOKUP(CONCATENATE($F561," ",$G561),AllocFactorMatrix,(K$4+1),FALSE)*$E568</f>
        <v>5895.1325521781937</v>
      </c>
      <c r="L561" s="5">
        <f>VLOOKUP(CONCATENATE($F561," ",$G561),AllocFactorMatrix,(L$4+1),FALSE)*$E568</f>
        <v>185.55784267728669</v>
      </c>
      <c r="M561" s="5">
        <f>VLOOKUP(CONCATENATE($F561," ",$G561),AllocFactorMatrix,(M$4+1),FALSE)*$E568</f>
        <v>17.401020732279658</v>
      </c>
      <c r="N561" s="5">
        <f t="shared" ref="N561:N568" si="304">SUBTOTAL(9,K561:M561)</f>
        <v>6098.0914155877599</v>
      </c>
      <c r="O561" s="5">
        <f>VLOOKUP(CONCATENATE($F561," ",$G561),AllocFactorMatrix,(O$4+1),FALSE)*$E568</f>
        <v>4481.2177909731899</v>
      </c>
      <c r="P561" s="5">
        <f>VLOOKUP(CONCATENATE($F561," ",$G561),AllocFactorMatrix,(P$4+1),FALSE)*$E568</f>
        <v>834.98143002511779</v>
      </c>
      <c r="Q561" s="5">
        <f>VLOOKUP(CONCATENATE($F561," ",$G561),AllocFactorMatrix,(Q$4+1),FALSE)*$E568</f>
        <v>377.31256087372282</v>
      </c>
      <c r="R561" s="5">
        <f>VLOOKUP(CONCATENATE($F561," ",$G561),AllocFactorMatrix,(R$4+1),FALSE)*$E568</f>
        <v>16.967324099124372</v>
      </c>
      <c r="S561" s="5">
        <f>SUBTOTAL(9,O561:R561)</f>
        <v>5710.4791059711542</v>
      </c>
      <c r="T561" s="5">
        <f>VLOOKUP(CONCATENATE($F561," ",$G561),AllocFactorMatrix,(T$4+1),FALSE)*$E568</f>
        <v>156.54041535555163</v>
      </c>
      <c r="U561" s="5">
        <f>VLOOKUP(CONCATENATE($F561," ",$G561),AllocFactorMatrix,(U$4+1),FALSE)*$E568</f>
        <v>2561.7572256491394</v>
      </c>
      <c r="V561" s="5">
        <f>VLOOKUP(CONCATENATE($F561," ",$G561),AllocFactorMatrix,(V$4+1),FALSE)*$E568</f>
        <v>13538.958918947994</v>
      </c>
      <c r="W561" s="5">
        <f>VLOOKUP(CONCATENATE($F561," ",$G561),AllocFactorMatrix,(W$4+1),FALSE)*$E568</f>
        <v>2444.9115824835753</v>
      </c>
      <c r="X561" s="5">
        <f>SUBTOTAL(9,T561:W561)</f>
        <v>18702.168142436261</v>
      </c>
      <c r="Y561" s="5">
        <f>VLOOKUP(CONCATENATE($F561," ",$G561),AllocFactorMatrix,(Y$4+1),FALSE)*$E568</f>
        <v>1376.1748728091468</v>
      </c>
      <c r="Z561" s="5">
        <f>VLOOKUP(CONCATENATE($F561," ",$G561),AllocFactorMatrix,(Z$4+1),FALSE)*$E568</f>
        <v>23.05040308271386</v>
      </c>
      <c r="AA561" s="5">
        <f t="shared" ref="AA561:AA576" si="305">SUBTOTAL(9,Y561:Z561)</f>
        <v>1399.2252758918607</v>
      </c>
      <c r="AB561" s="5">
        <f>VLOOKUP(CONCATENATE($F561," ",$G561),AllocFactorMatrix,(AB$4+1),FALSE)*$E568</f>
        <v>17.857912321677809</v>
      </c>
      <c r="AC561" s="5">
        <f>VLOOKUP(CONCATENATE($F561," ",$G561),AllocFactorMatrix,(AC$4+1),FALSE)*$E568</f>
        <v>0</v>
      </c>
      <c r="AD561" s="5">
        <f>VLOOKUP(CONCATENATE($F561," ",$G561),AllocFactorMatrix,(AD$4+1),FALSE)*$E568</f>
        <v>0</v>
      </c>
    </row>
    <row r="562" spans="4:30" hidden="1" outlineLevel="1">
      <c r="E562" s="55"/>
      <c r="F562" s="52" t="str">
        <f>F568</f>
        <v>TRAN_LSE</v>
      </c>
      <c r="G562" s="55" t="str">
        <f>$G$9</f>
        <v>BULKTRAN</v>
      </c>
      <c r="H562" s="4">
        <f t="shared" si="303"/>
        <v>0</v>
      </c>
      <c r="I562" s="5">
        <f>VLOOKUP(CONCATENATE($F562," ",$G562),AllocFactorMatrix,(I$4+1),FALSE)*$E568</f>
        <v>0</v>
      </c>
      <c r="J562" s="5">
        <f>VLOOKUP(CONCATENATE($F562," ",$G562),AllocFactorMatrix,(J$4+1),FALSE)*$E568</f>
        <v>0</v>
      </c>
      <c r="K562" s="5">
        <f>VLOOKUP(CONCATENATE($F562," ",$G562),AllocFactorMatrix,(K$4+1),FALSE)*$E568</f>
        <v>0</v>
      </c>
      <c r="L562" s="5">
        <f>VLOOKUP(CONCATENATE($F562," ",$G562),AllocFactorMatrix,(L$4+1),FALSE)*$E568</f>
        <v>0</v>
      </c>
      <c r="M562" s="5">
        <f>VLOOKUP(CONCATENATE($F562," ",$G562),AllocFactorMatrix,(M$4+1),FALSE)*$E568</f>
        <v>0</v>
      </c>
      <c r="N562" s="5">
        <f t="shared" si="304"/>
        <v>0</v>
      </c>
      <c r="O562" s="5">
        <f>VLOOKUP(CONCATENATE($F562," ",$G562),AllocFactorMatrix,(O$4+1),FALSE)*$E568</f>
        <v>0</v>
      </c>
      <c r="P562" s="5">
        <f>VLOOKUP(CONCATENATE($F562," ",$G562),AllocFactorMatrix,(P$4+1),FALSE)*$E568</f>
        <v>0</v>
      </c>
      <c r="Q562" s="5">
        <f>VLOOKUP(CONCATENATE($F562," ",$G562),AllocFactorMatrix,(Q$4+1),FALSE)*$E568</f>
        <v>0</v>
      </c>
      <c r="R562" s="5">
        <f>VLOOKUP(CONCATENATE($F562," ",$G562),AllocFactorMatrix,(R$4+1),FALSE)*$E568</f>
        <v>0</v>
      </c>
      <c r="S562" s="5">
        <f t="shared" ref="S562:S568" si="306">SUBTOTAL(9,O562:R562)</f>
        <v>0</v>
      </c>
      <c r="T562" s="5">
        <f>VLOOKUP(CONCATENATE($F562," ",$G562),AllocFactorMatrix,(T$4+1),FALSE)*$E568</f>
        <v>0</v>
      </c>
      <c r="U562" s="5">
        <f>VLOOKUP(CONCATENATE($F562," ",$G562),AllocFactorMatrix,(U$4+1),FALSE)*$E568</f>
        <v>0</v>
      </c>
      <c r="V562" s="5">
        <f>VLOOKUP(CONCATENATE($F562," ",$G562),AllocFactorMatrix,(V$4+1),FALSE)*$E568</f>
        <v>0</v>
      </c>
      <c r="W562" s="5">
        <f>VLOOKUP(CONCATENATE($F562," ",$G562),AllocFactorMatrix,(W$4+1),FALSE)*$E568</f>
        <v>0</v>
      </c>
      <c r="X562" s="5">
        <f t="shared" ref="X562:X568" si="307">SUBTOTAL(9,T562:W562)</f>
        <v>0</v>
      </c>
      <c r="Y562" s="5">
        <f>VLOOKUP(CONCATENATE($F562," ",$G562),AllocFactorMatrix,(Y$4+1),FALSE)*$E568</f>
        <v>0</v>
      </c>
      <c r="Z562" s="5">
        <f>VLOOKUP(CONCATENATE($F562," ",$G562),AllocFactorMatrix,(Z$4+1),FALSE)*$E568</f>
        <v>0</v>
      </c>
      <c r="AA562" s="5">
        <f t="shared" si="305"/>
        <v>0</v>
      </c>
      <c r="AB562" s="5">
        <f>VLOOKUP(CONCATENATE($F562," ",$G562),AllocFactorMatrix,(AB$4+1),FALSE)*$E568</f>
        <v>0</v>
      </c>
      <c r="AC562" s="5">
        <f>VLOOKUP(CONCATENATE($F562," ",$G562),AllocFactorMatrix,(AC$4+1),FALSE)*$E568</f>
        <v>0</v>
      </c>
      <c r="AD562" s="5">
        <f>VLOOKUP(CONCATENATE($F562," ",$G562),AllocFactorMatrix,(AD$4+1),FALSE)*$E568</f>
        <v>0</v>
      </c>
    </row>
    <row r="563" spans="4:30" hidden="1" outlineLevel="1">
      <c r="E563" s="55"/>
      <c r="F563" s="52" t="str">
        <f>F568</f>
        <v>TRAN_LSE</v>
      </c>
      <c r="G563" s="55" t="str">
        <f>$G$10</f>
        <v>SUBTRAN</v>
      </c>
      <c r="H563" s="4">
        <f t="shared" si="303"/>
        <v>0</v>
      </c>
      <c r="I563" s="5">
        <f>VLOOKUP(CONCATENATE($F563," ",$G563),AllocFactorMatrix,(I$4+1),FALSE)*$E568</f>
        <v>0</v>
      </c>
      <c r="J563" s="5">
        <f>VLOOKUP(CONCATENATE($F563," ",$G563),AllocFactorMatrix,(J$4+1),FALSE)*$E568</f>
        <v>0</v>
      </c>
      <c r="K563" s="5">
        <f>VLOOKUP(CONCATENATE($F563," ",$G563),AllocFactorMatrix,(K$4+1),FALSE)*$E568</f>
        <v>0</v>
      </c>
      <c r="L563" s="5">
        <f>VLOOKUP(CONCATENATE($F563," ",$G563),AllocFactorMatrix,(L$4+1),FALSE)*$E568</f>
        <v>0</v>
      </c>
      <c r="M563" s="5">
        <f>VLOOKUP(CONCATENATE($F563," ",$G563),AllocFactorMatrix,(M$4+1),FALSE)*$E568</f>
        <v>0</v>
      </c>
      <c r="N563" s="5">
        <f t="shared" si="304"/>
        <v>0</v>
      </c>
      <c r="O563" s="5">
        <f>VLOOKUP(CONCATENATE($F563," ",$G563),AllocFactorMatrix,(O$4+1),FALSE)*$E568</f>
        <v>0</v>
      </c>
      <c r="P563" s="5">
        <f>VLOOKUP(CONCATENATE($F563," ",$G563),AllocFactorMatrix,(P$4+1),FALSE)*$E568</f>
        <v>0</v>
      </c>
      <c r="Q563" s="5">
        <f>VLOOKUP(CONCATENATE($F563," ",$G563),AllocFactorMatrix,(Q$4+1),FALSE)*$E568</f>
        <v>0</v>
      </c>
      <c r="R563" s="5">
        <f>VLOOKUP(CONCATENATE($F563," ",$G563),AllocFactorMatrix,(R$4+1),FALSE)*$E568</f>
        <v>0</v>
      </c>
      <c r="S563" s="5">
        <f t="shared" si="306"/>
        <v>0</v>
      </c>
      <c r="T563" s="5">
        <f>VLOOKUP(CONCATENATE($F563," ",$G563),AllocFactorMatrix,(T$4+1),FALSE)*$E568</f>
        <v>0</v>
      </c>
      <c r="U563" s="5">
        <f>VLOOKUP(CONCATENATE($F563," ",$G563),AllocFactorMatrix,(U$4+1),FALSE)*$E568</f>
        <v>0</v>
      </c>
      <c r="V563" s="5">
        <f>VLOOKUP(CONCATENATE($F563," ",$G563),AllocFactorMatrix,(V$4+1),FALSE)*$E568</f>
        <v>0</v>
      </c>
      <c r="W563" s="5">
        <f>VLOOKUP(CONCATENATE($F563," ",$G563),AllocFactorMatrix,(W$4+1),FALSE)*$E568</f>
        <v>0</v>
      </c>
      <c r="X563" s="5">
        <f t="shared" si="307"/>
        <v>0</v>
      </c>
      <c r="Y563" s="5">
        <f>VLOOKUP(CONCATENATE($F563," ",$G563),AllocFactorMatrix,(Y$4+1),FALSE)*$E568</f>
        <v>0</v>
      </c>
      <c r="Z563" s="5">
        <f>VLOOKUP(CONCATENATE($F563," ",$G563),AllocFactorMatrix,(Z$4+1),FALSE)*$E568</f>
        <v>0</v>
      </c>
      <c r="AA563" s="5">
        <f t="shared" si="305"/>
        <v>0</v>
      </c>
      <c r="AB563" s="5">
        <f>VLOOKUP(CONCATENATE($F563," ",$G563),AllocFactorMatrix,(AB$4+1),FALSE)*$E568</f>
        <v>0</v>
      </c>
      <c r="AC563" s="5">
        <f>VLOOKUP(CONCATENATE($F563," ",$G563),AllocFactorMatrix,(AC$4+1),FALSE)*$E568</f>
        <v>0</v>
      </c>
      <c r="AD563" s="5">
        <f>VLOOKUP(CONCATENATE($F563," ",$G563),AllocFactorMatrix,(AD$4+1),FALSE)*$E568</f>
        <v>0</v>
      </c>
    </row>
    <row r="564" spans="4:30" hidden="1" outlineLevel="1">
      <c r="E564" s="55"/>
      <c r="F564" s="52" t="str">
        <f>F568</f>
        <v>TRAN_LSE</v>
      </c>
      <c r="G564" s="55" t="str">
        <f>$G$11</f>
        <v>DISTPRI</v>
      </c>
      <c r="H564" s="4">
        <f t="shared" si="303"/>
        <v>0</v>
      </c>
      <c r="I564" s="5">
        <f>VLOOKUP(CONCATENATE($F564," ",$G564),AllocFactorMatrix,(I$4+1),FALSE)*$E568</f>
        <v>0</v>
      </c>
      <c r="J564" s="5">
        <f>VLOOKUP(CONCATENATE($F564," ",$G564),AllocFactorMatrix,(J$4+1),FALSE)*$E568</f>
        <v>0</v>
      </c>
      <c r="K564" s="5">
        <f>VLOOKUP(CONCATENATE($F564," ",$G564),AllocFactorMatrix,(K$4+1),FALSE)*$E568</f>
        <v>0</v>
      </c>
      <c r="L564" s="5">
        <f>VLOOKUP(CONCATENATE($F564," ",$G564),AllocFactorMatrix,(L$4+1),FALSE)*$E568</f>
        <v>0</v>
      </c>
      <c r="M564" s="5">
        <f>VLOOKUP(CONCATENATE($F564," ",$G564),AllocFactorMatrix,(M$4+1),FALSE)*$E568</f>
        <v>0</v>
      </c>
      <c r="N564" s="5">
        <f t="shared" si="304"/>
        <v>0</v>
      </c>
      <c r="O564" s="5">
        <f>VLOOKUP(CONCATENATE($F564," ",$G564),AllocFactorMatrix,(O$4+1),FALSE)*$E568</f>
        <v>0</v>
      </c>
      <c r="P564" s="5">
        <f>VLOOKUP(CONCATENATE($F564," ",$G564),AllocFactorMatrix,(P$4+1),FALSE)*$E568</f>
        <v>0</v>
      </c>
      <c r="Q564" s="5">
        <f>VLOOKUP(CONCATENATE($F564," ",$G564),AllocFactorMatrix,(Q$4+1),FALSE)*$E568</f>
        <v>0</v>
      </c>
      <c r="R564" s="5">
        <f>VLOOKUP(CONCATENATE($F564," ",$G564),AllocFactorMatrix,(R$4+1),FALSE)*$E568</f>
        <v>0</v>
      </c>
      <c r="S564" s="5">
        <f t="shared" si="306"/>
        <v>0</v>
      </c>
      <c r="T564" s="5">
        <f>VLOOKUP(CONCATENATE($F564," ",$G564),AllocFactorMatrix,(T$4+1),FALSE)*$E568</f>
        <v>0</v>
      </c>
      <c r="U564" s="5">
        <f>VLOOKUP(CONCATENATE($F564," ",$G564),AllocFactorMatrix,(U$4+1),FALSE)*$E568</f>
        <v>0</v>
      </c>
      <c r="V564" s="5">
        <f>VLOOKUP(CONCATENATE($F564," ",$G564),AllocFactorMatrix,(V$4+1),FALSE)*$E568</f>
        <v>0</v>
      </c>
      <c r="W564" s="5">
        <f>VLOOKUP(CONCATENATE($F564," ",$G564),AllocFactorMatrix,(W$4+1),FALSE)*$E568</f>
        <v>0</v>
      </c>
      <c r="X564" s="5">
        <f t="shared" si="307"/>
        <v>0</v>
      </c>
      <c r="Y564" s="5">
        <f>VLOOKUP(CONCATENATE($F564," ",$G564),AllocFactorMatrix,(Y$4+1),FALSE)*$E568</f>
        <v>0</v>
      </c>
      <c r="Z564" s="5">
        <f>VLOOKUP(CONCATENATE($F564," ",$G564),AllocFactorMatrix,(Z$4+1),FALSE)*$E568</f>
        <v>0</v>
      </c>
      <c r="AA564" s="5">
        <f t="shared" si="305"/>
        <v>0</v>
      </c>
      <c r="AB564" s="5">
        <f>VLOOKUP(CONCATENATE($F564," ",$G564),AllocFactorMatrix,(AB$4+1),FALSE)*$E568</f>
        <v>0</v>
      </c>
      <c r="AC564" s="5">
        <f>VLOOKUP(CONCATENATE($F564," ",$G564),AllocFactorMatrix,(AC$4+1),FALSE)*$E568</f>
        <v>0</v>
      </c>
      <c r="AD564" s="5">
        <f>VLOOKUP(CONCATENATE($F564," ",$G564),AllocFactorMatrix,(AD$4+1),FALSE)*$E568</f>
        <v>0</v>
      </c>
    </row>
    <row r="565" spans="4:30" hidden="1" outlineLevel="1">
      <c r="E565" s="55"/>
      <c r="F565" s="52" t="str">
        <f>F568</f>
        <v>TRAN_LSE</v>
      </c>
      <c r="G565" s="55" t="str">
        <f>$G$12</f>
        <v>DISTSEC</v>
      </c>
      <c r="H565" s="4">
        <f t="shared" si="303"/>
        <v>0</v>
      </c>
      <c r="I565" s="5">
        <f>VLOOKUP(CONCATENATE($F565," ",$G565),AllocFactorMatrix,(I$4+1),FALSE)*$E568</f>
        <v>0</v>
      </c>
      <c r="J565" s="5">
        <f>VLOOKUP(CONCATENATE($F565," ",$G565),AllocFactorMatrix,(J$4+1),FALSE)*$E568</f>
        <v>0</v>
      </c>
      <c r="K565" s="5">
        <f>VLOOKUP(CONCATENATE($F565," ",$G565),AllocFactorMatrix,(K$4+1),FALSE)*$E568</f>
        <v>0</v>
      </c>
      <c r="L565" s="5">
        <f>VLOOKUP(CONCATENATE($F565," ",$G565),AllocFactorMatrix,(L$4+1),FALSE)*$E568</f>
        <v>0</v>
      </c>
      <c r="M565" s="5">
        <f>VLOOKUP(CONCATENATE($F565," ",$G565),AllocFactorMatrix,(M$4+1),FALSE)*$E568</f>
        <v>0</v>
      </c>
      <c r="N565" s="5">
        <f t="shared" si="304"/>
        <v>0</v>
      </c>
      <c r="O565" s="5">
        <f>VLOOKUP(CONCATENATE($F565," ",$G565),AllocFactorMatrix,(O$4+1),FALSE)*$E568</f>
        <v>0</v>
      </c>
      <c r="P565" s="5">
        <f>VLOOKUP(CONCATENATE($F565," ",$G565),AllocFactorMatrix,(P$4+1),FALSE)*$E568</f>
        <v>0</v>
      </c>
      <c r="Q565" s="5">
        <f>VLOOKUP(CONCATENATE($F565," ",$G565),AllocFactorMatrix,(Q$4+1),FALSE)*$E568</f>
        <v>0</v>
      </c>
      <c r="R565" s="5">
        <f>VLOOKUP(CONCATENATE($F565," ",$G565),AllocFactorMatrix,(R$4+1),FALSE)*$E568</f>
        <v>0</v>
      </c>
      <c r="S565" s="5">
        <f t="shared" si="306"/>
        <v>0</v>
      </c>
      <c r="T565" s="5">
        <f>VLOOKUP(CONCATENATE($F565," ",$G565),AllocFactorMatrix,(T$4+1),FALSE)*$E568</f>
        <v>0</v>
      </c>
      <c r="U565" s="5">
        <f>VLOOKUP(CONCATENATE($F565," ",$G565),AllocFactorMatrix,(U$4+1),FALSE)*$E568</f>
        <v>0</v>
      </c>
      <c r="V565" s="5">
        <f>VLOOKUP(CONCATENATE($F565," ",$G565),AllocFactorMatrix,(V$4+1),FALSE)*$E568</f>
        <v>0</v>
      </c>
      <c r="W565" s="5">
        <f>VLOOKUP(CONCATENATE($F565," ",$G565),AllocFactorMatrix,(W$4+1),FALSE)*$E568</f>
        <v>0</v>
      </c>
      <c r="X565" s="5">
        <f t="shared" si="307"/>
        <v>0</v>
      </c>
      <c r="Y565" s="5">
        <f>VLOOKUP(CONCATENATE($F565," ",$G565),AllocFactorMatrix,(Y$4+1),FALSE)*$E568</f>
        <v>0</v>
      </c>
      <c r="Z565" s="5">
        <f>VLOOKUP(CONCATENATE($F565," ",$G565),AllocFactorMatrix,(Z$4+1),FALSE)*$E568</f>
        <v>0</v>
      </c>
      <c r="AA565" s="5">
        <f t="shared" si="305"/>
        <v>0</v>
      </c>
      <c r="AB565" s="5">
        <f>VLOOKUP(CONCATENATE($F565," ",$G565),AllocFactorMatrix,(AB$4+1),FALSE)*$E568</f>
        <v>0</v>
      </c>
      <c r="AC565" s="5">
        <f>VLOOKUP(CONCATENATE($F565," ",$G565),AllocFactorMatrix,(AC$4+1),FALSE)*$E568</f>
        <v>0</v>
      </c>
      <c r="AD565" s="5">
        <f>VLOOKUP(CONCATENATE($F565," ",$G565),AllocFactorMatrix,(AD$4+1),FALSE)*$E568</f>
        <v>0</v>
      </c>
    </row>
    <row r="566" spans="4:30" hidden="1" outlineLevel="1">
      <c r="E566" s="55"/>
      <c r="F566" s="52" t="str">
        <f>F568</f>
        <v>TRAN_LSE</v>
      </c>
      <c r="G566" s="55" t="str">
        <f>$G$13</f>
        <v>ENERGY</v>
      </c>
      <c r="H566" s="4">
        <f t="shared" si="303"/>
        <v>0</v>
      </c>
      <c r="I566" s="5">
        <f>VLOOKUP(CONCATENATE($F566," ",$G566),AllocFactorMatrix,(I$4+1),FALSE)*$E568</f>
        <v>0</v>
      </c>
      <c r="J566" s="5">
        <f>VLOOKUP(CONCATENATE($F566," ",$G566),AllocFactorMatrix,(J$4+1),FALSE)*$E568</f>
        <v>0</v>
      </c>
      <c r="K566" s="5">
        <f>VLOOKUP(CONCATENATE($F566," ",$G566),AllocFactorMatrix,(K$4+1),FALSE)*$E568</f>
        <v>0</v>
      </c>
      <c r="L566" s="5">
        <f>VLOOKUP(CONCATENATE($F566," ",$G566),AllocFactorMatrix,(L$4+1),FALSE)*$E568</f>
        <v>0</v>
      </c>
      <c r="M566" s="5">
        <f>VLOOKUP(CONCATENATE($F566," ",$G566),AllocFactorMatrix,(M$4+1),FALSE)*$E568</f>
        <v>0</v>
      </c>
      <c r="N566" s="5">
        <f t="shared" si="304"/>
        <v>0</v>
      </c>
      <c r="O566" s="5">
        <f>VLOOKUP(CONCATENATE($F566," ",$G566),AllocFactorMatrix,(O$4+1),FALSE)*$E568</f>
        <v>0</v>
      </c>
      <c r="P566" s="5">
        <f>VLOOKUP(CONCATENATE($F566," ",$G566),AllocFactorMatrix,(P$4+1),FALSE)*$E568</f>
        <v>0</v>
      </c>
      <c r="Q566" s="5">
        <f>VLOOKUP(CONCATENATE($F566," ",$G566),AllocFactorMatrix,(Q$4+1),FALSE)*$E568</f>
        <v>0</v>
      </c>
      <c r="R566" s="5">
        <f>VLOOKUP(CONCATENATE($F566," ",$G566),AllocFactorMatrix,(R$4+1),FALSE)*$E568</f>
        <v>0</v>
      </c>
      <c r="S566" s="5">
        <f t="shared" si="306"/>
        <v>0</v>
      </c>
      <c r="T566" s="5">
        <f>VLOOKUP(CONCATENATE($F566," ",$G566),AllocFactorMatrix,(T$4+1),FALSE)*$E568</f>
        <v>0</v>
      </c>
      <c r="U566" s="5">
        <f>VLOOKUP(CONCATENATE($F566," ",$G566),AllocFactorMatrix,(U$4+1),FALSE)*$E568</f>
        <v>0</v>
      </c>
      <c r="V566" s="5">
        <f>VLOOKUP(CONCATENATE($F566," ",$G566),AllocFactorMatrix,(V$4+1),FALSE)*$E568</f>
        <v>0</v>
      </c>
      <c r="W566" s="5">
        <f>VLOOKUP(CONCATENATE($F566," ",$G566),AllocFactorMatrix,(W$4+1),FALSE)*$E568</f>
        <v>0</v>
      </c>
      <c r="X566" s="5">
        <f t="shared" si="307"/>
        <v>0</v>
      </c>
      <c r="Y566" s="5">
        <f>VLOOKUP(CONCATENATE($F566," ",$G566),AllocFactorMatrix,(Y$4+1),FALSE)*$E568</f>
        <v>0</v>
      </c>
      <c r="Z566" s="5">
        <f>VLOOKUP(CONCATENATE($F566," ",$G566),AllocFactorMatrix,(Z$4+1),FALSE)*$E568</f>
        <v>0</v>
      </c>
      <c r="AA566" s="5">
        <f t="shared" si="305"/>
        <v>0</v>
      </c>
      <c r="AB566" s="5">
        <f>VLOOKUP(CONCATENATE($F566," ",$G566),AllocFactorMatrix,(AB$4+1),FALSE)*$E568</f>
        <v>0</v>
      </c>
      <c r="AC566" s="5">
        <f>VLOOKUP(CONCATENATE($F566," ",$G566),AllocFactorMatrix,(AC$4+1),FALSE)*$E568</f>
        <v>0</v>
      </c>
      <c r="AD566" s="5">
        <f>VLOOKUP(CONCATENATE($F566," ",$G566),AllocFactorMatrix,(AD$4+1),FALSE)*$E568</f>
        <v>0</v>
      </c>
    </row>
    <row r="567" spans="4:30" hidden="1" outlineLevel="1">
      <c r="E567" s="55"/>
      <c r="F567" s="52" t="str">
        <f>F568</f>
        <v>TRAN_LSE</v>
      </c>
      <c r="G567" s="55" t="str">
        <f>$G$14</f>
        <v>CUSTOMER</v>
      </c>
      <c r="H567" s="4">
        <f t="shared" si="303"/>
        <v>0</v>
      </c>
      <c r="I567" s="5">
        <f>VLOOKUP(CONCATENATE($F567," ",$G567),AllocFactorMatrix,(I$4+1),FALSE)*$E568</f>
        <v>0</v>
      </c>
      <c r="J567" s="5">
        <f>VLOOKUP(CONCATENATE($F567," ",$G567),AllocFactorMatrix,(J$4+1),FALSE)*$E568</f>
        <v>0</v>
      </c>
      <c r="K567" s="5">
        <f>VLOOKUP(CONCATENATE($F567," ",$G567),AllocFactorMatrix,(K$4+1),FALSE)*$E568</f>
        <v>0</v>
      </c>
      <c r="L567" s="5">
        <f>VLOOKUP(CONCATENATE($F567," ",$G567),AllocFactorMatrix,(L$4+1),FALSE)*$E568</f>
        <v>0</v>
      </c>
      <c r="M567" s="5">
        <f>VLOOKUP(CONCATENATE($F567," ",$G567),AllocFactorMatrix,(M$4+1),FALSE)*$E568</f>
        <v>0</v>
      </c>
      <c r="N567" s="5">
        <f t="shared" si="304"/>
        <v>0</v>
      </c>
      <c r="O567" s="5">
        <f>VLOOKUP(CONCATENATE($F567," ",$G567),AllocFactorMatrix,(O$4+1),FALSE)*$E568</f>
        <v>0</v>
      </c>
      <c r="P567" s="5">
        <f>VLOOKUP(CONCATENATE($F567," ",$G567),AllocFactorMatrix,(P$4+1),FALSE)*$E568</f>
        <v>0</v>
      </c>
      <c r="Q567" s="5">
        <f>VLOOKUP(CONCATENATE($F567," ",$G567),AllocFactorMatrix,(Q$4+1),FALSE)*$E568</f>
        <v>0</v>
      </c>
      <c r="R567" s="5">
        <f>VLOOKUP(CONCATENATE($F567," ",$G567),AllocFactorMatrix,(R$4+1),FALSE)*$E568</f>
        <v>0</v>
      </c>
      <c r="S567" s="5">
        <f t="shared" si="306"/>
        <v>0</v>
      </c>
      <c r="T567" s="5">
        <f>VLOOKUP(CONCATENATE($F567," ",$G567),AllocFactorMatrix,(T$4+1),FALSE)*$E568</f>
        <v>0</v>
      </c>
      <c r="U567" s="5">
        <f>VLOOKUP(CONCATENATE($F567," ",$G567),AllocFactorMatrix,(U$4+1),FALSE)*$E568</f>
        <v>0</v>
      </c>
      <c r="V567" s="5">
        <f>VLOOKUP(CONCATENATE($F567," ",$G567),AllocFactorMatrix,(V$4+1),FALSE)*$E568</f>
        <v>0</v>
      </c>
      <c r="W567" s="5">
        <f>VLOOKUP(CONCATENATE($F567," ",$G567),AllocFactorMatrix,(W$4+1),FALSE)*$E568</f>
        <v>0</v>
      </c>
      <c r="X567" s="5">
        <f t="shared" si="307"/>
        <v>0</v>
      </c>
      <c r="Y567" s="5">
        <f>VLOOKUP(CONCATENATE($F567," ",$G567),AllocFactorMatrix,(Y$4+1),FALSE)*$E568</f>
        <v>0</v>
      </c>
      <c r="Z567" s="5">
        <f>VLOOKUP(CONCATENATE($F567," ",$G567),AllocFactorMatrix,(Z$4+1),FALSE)*$E568</f>
        <v>0</v>
      </c>
      <c r="AA567" s="5">
        <f t="shared" si="305"/>
        <v>0</v>
      </c>
      <c r="AB567" s="5">
        <f>VLOOKUP(CONCATENATE($F567," ",$G567),AllocFactorMatrix,(AB$4+1),FALSE)*$E568</f>
        <v>0</v>
      </c>
      <c r="AC567" s="5">
        <f>VLOOKUP(CONCATENATE($F567," ",$G567),AllocFactorMatrix,(AC$4+1),FALSE)*$E568</f>
        <v>0</v>
      </c>
      <c r="AD567" s="5">
        <f>VLOOKUP(CONCATENATE($F567," ",$G567),AllocFactorMatrix,(AD$4+1),FALSE)*$E568</f>
        <v>0</v>
      </c>
    </row>
    <row r="568" spans="4:30" collapsed="1">
      <c r="D568" s="1" t="str">
        <f>+D2040</f>
        <v>Adj 28 - PJM LSE OATT Expense</v>
      </c>
      <c r="E568" s="61">
        <f>+ROUND(E2040/8,0)</f>
        <v>66094</v>
      </c>
      <c r="F568" s="97" t="s">
        <v>548</v>
      </c>
      <c r="G568" s="55" t="str">
        <f>$G$15</f>
        <v>TOTAL</v>
      </c>
      <c r="H568" s="4">
        <f t="shared" si="303"/>
        <v>66093.999999999971</v>
      </c>
      <c r="I568" s="5">
        <f>VLOOKUP(CONCATENATE($F568," ",$G568),AllocFactorMatrix,(I$4+1),FALSE)*$E568</f>
        <v>32556.78017125836</v>
      </c>
      <c r="J568" s="5">
        <f>VLOOKUP(CONCATENATE($F568," ",$G568),AllocFactorMatrix,(J$4+1),FALSE)*$E568</f>
        <v>1609.3979765329093</v>
      </c>
      <c r="K568" s="5">
        <f>VLOOKUP(CONCATENATE($F568," ",$G568),AllocFactorMatrix,(K$4+1),FALSE)*$E568</f>
        <v>5895.1325521781937</v>
      </c>
      <c r="L568" s="5">
        <f>VLOOKUP(CONCATENATE($F568," ",$G568),AllocFactorMatrix,(L$4+1),FALSE)*$E568</f>
        <v>185.55784267728669</v>
      </c>
      <c r="M568" s="5">
        <f>VLOOKUP(CONCATENATE($F568," ",$G568),AllocFactorMatrix,(M$4+1),FALSE)*$E568</f>
        <v>17.401020732279658</v>
      </c>
      <c r="N568" s="5">
        <f t="shared" si="304"/>
        <v>6098.0914155877599</v>
      </c>
      <c r="O568" s="5">
        <f>VLOOKUP(CONCATENATE($F568," ",$G568),AllocFactorMatrix,(O$4+1),FALSE)*$E568</f>
        <v>4481.2177909731899</v>
      </c>
      <c r="P568" s="5">
        <f>VLOOKUP(CONCATENATE($F568," ",$G568),AllocFactorMatrix,(P$4+1),FALSE)*$E568</f>
        <v>834.98143002511779</v>
      </c>
      <c r="Q568" s="5">
        <f>VLOOKUP(CONCATENATE($F568," ",$G568),AllocFactorMatrix,(Q$4+1),FALSE)*$E568</f>
        <v>377.31256087372282</v>
      </c>
      <c r="R568" s="5">
        <f>VLOOKUP(CONCATENATE($F568," ",$G568),AllocFactorMatrix,(R$4+1),FALSE)*$E568</f>
        <v>16.967324099124372</v>
      </c>
      <c r="S568" s="5">
        <f t="shared" si="306"/>
        <v>5710.4791059711542</v>
      </c>
      <c r="T568" s="5">
        <f>VLOOKUP(CONCATENATE($F568," ",$G568),AllocFactorMatrix,(T$4+1),FALSE)*$E568</f>
        <v>156.54041535555163</v>
      </c>
      <c r="U568" s="5">
        <f>VLOOKUP(CONCATENATE($F568," ",$G568),AllocFactorMatrix,(U$4+1),FALSE)*$E568</f>
        <v>2561.7572256491394</v>
      </c>
      <c r="V568" s="5">
        <f>VLOOKUP(CONCATENATE($F568," ",$G568),AllocFactorMatrix,(V$4+1),FALSE)*$E568</f>
        <v>13538.958918947994</v>
      </c>
      <c r="W568" s="5">
        <f>VLOOKUP(CONCATENATE($F568," ",$G568),AllocFactorMatrix,(W$4+1),FALSE)*$E568</f>
        <v>2444.9115824835753</v>
      </c>
      <c r="X568" s="5">
        <f t="shared" si="307"/>
        <v>18702.168142436261</v>
      </c>
      <c r="Y568" s="5">
        <f>VLOOKUP(CONCATENATE($F568," ",$G568),AllocFactorMatrix,(Y$4+1),FALSE)*$E568</f>
        <v>1376.1748728091468</v>
      </c>
      <c r="Z568" s="5">
        <f>VLOOKUP(CONCATENATE($F568," ",$G568),AllocFactorMatrix,(Z$4+1),FALSE)*$E568</f>
        <v>23.05040308271386</v>
      </c>
      <c r="AA568" s="5">
        <f t="shared" si="305"/>
        <v>1399.2252758918607</v>
      </c>
      <c r="AB568" s="5">
        <f>VLOOKUP(CONCATENATE($F568," ",$G568),AllocFactorMatrix,(AB$4+1),FALSE)*$E568</f>
        <v>17.857912321677809</v>
      </c>
      <c r="AC568" s="5">
        <f>VLOOKUP(CONCATENATE($F568," ",$G568),AllocFactorMatrix,(AC$4+1),FALSE)*$E568</f>
        <v>0</v>
      </c>
      <c r="AD568" s="5">
        <f>VLOOKUP(CONCATENATE($F568," ",$G568),AllocFactorMatrix,(AD$4+1),FALSE)*$E568</f>
        <v>0</v>
      </c>
    </row>
    <row r="569" spans="4:30" hidden="1" outlineLevel="1">
      <c r="E569" s="55"/>
      <c r="F569" s="52" t="str">
        <f>F576</f>
        <v>TRAN_LSE</v>
      </c>
      <c r="G569" s="55" t="str">
        <f>$G$8</f>
        <v>PRODUCTION</v>
      </c>
      <c r="H569" s="4">
        <f t="shared" ref="H569:H576" si="308">SUBTOTAL(9,I569:AD569)</f>
        <v>14825.999999999998</v>
      </c>
      <c r="I569" s="5">
        <f>VLOOKUP(CONCATENATE($F569," ",$G569),AllocFactorMatrix,(I$4+1),FALSE)*$E576</f>
        <v>7303.0354165140025</v>
      </c>
      <c r="J569" s="5">
        <f>VLOOKUP(CONCATENATE($F569," ",$G569),AllocFactorMatrix,(J$4+1),FALSE)*$E576</f>
        <v>361.01513601956174</v>
      </c>
      <c r="K569" s="5">
        <f>VLOOKUP(CONCATENATE($F569," ",$G569),AllocFactorMatrix,(K$4+1),FALSE)*$E576</f>
        <v>1322.3777531787136</v>
      </c>
      <c r="L569" s="5">
        <f>VLOOKUP(CONCATENATE($F569," ",$G569),AllocFactorMatrix,(L$4+1),FALSE)*$E576</f>
        <v>41.623756703081256</v>
      </c>
      <c r="M569" s="5">
        <f>VLOOKUP(CONCATENATE($F569," ",$G569),AllocFactorMatrix,(M$4+1),FALSE)*$E576</f>
        <v>3.9033427145698285</v>
      </c>
      <c r="N569" s="5">
        <f t="shared" ref="N569:N576" si="309">SUBTOTAL(9,K569:M569)</f>
        <v>1367.9048525963647</v>
      </c>
      <c r="O569" s="5">
        <f>VLOOKUP(CONCATENATE($F569," ",$G569),AllocFactorMatrix,(O$4+1),FALSE)*$E576</f>
        <v>1005.2128025080721</v>
      </c>
      <c r="P569" s="5">
        <f>VLOOKUP(CONCATENATE($F569," ",$G569),AllocFactorMatrix,(P$4+1),FALSE)*$E576</f>
        <v>187.30043092493111</v>
      </c>
      <c r="Q569" s="5">
        <f>VLOOKUP(CONCATENATE($F569," ",$G569),AllocFactorMatrix,(Q$4+1),FALSE)*$E576</f>
        <v>84.637577200862623</v>
      </c>
      <c r="R569" s="5">
        <f>VLOOKUP(CONCATENATE($F569," ",$G569),AllocFactorMatrix,(R$4+1),FALSE)*$E576</f>
        <v>3.8060572380793714</v>
      </c>
      <c r="S569" s="5">
        <f>SUBTOTAL(9,O569:R569)</f>
        <v>1280.9568678719452</v>
      </c>
      <c r="T569" s="5">
        <f>VLOOKUP(CONCATENATE($F569," ",$G569),AllocFactorMatrix,(T$4+1),FALSE)*$E576</f>
        <v>35.114657882128611</v>
      </c>
      <c r="U569" s="5">
        <f>VLOOKUP(CONCATENATE($F569," ",$G569),AllocFactorMatrix,(U$4+1),FALSE)*$E576</f>
        <v>574.64539334091057</v>
      </c>
      <c r="V569" s="5">
        <f>VLOOKUP(CONCATENATE($F569," ",$G569),AllocFactorMatrix,(V$4+1),FALSE)*$E576</f>
        <v>3037.0170504481944</v>
      </c>
      <c r="W569" s="5">
        <f>VLOOKUP(CONCATENATE($F569," ",$G569),AllocFactorMatrix,(W$4+1),FALSE)*$E576</f>
        <v>548.43494298879602</v>
      </c>
      <c r="X569" s="5">
        <f>SUBTOTAL(9,T569:W569)</f>
        <v>4195.2120446600293</v>
      </c>
      <c r="Y569" s="5">
        <f>VLOOKUP(CONCATENATE($F569," ",$G569),AllocFactorMatrix,(Y$4+1),FALSE)*$E576</f>
        <v>308.69925657803145</v>
      </c>
      <c r="Z569" s="5">
        <f>VLOOKUP(CONCATENATE($F569," ",$G569),AllocFactorMatrix,(Z$4+1),FALSE)*$E576</f>
        <v>5.1705945487383982</v>
      </c>
      <c r="AA569" s="5">
        <f t="shared" si="305"/>
        <v>313.86985112676984</v>
      </c>
      <c r="AB569" s="5">
        <f>VLOOKUP(CONCATENATE($F569," ",$G569),AllocFactorMatrix,(AB$4+1),FALSE)*$E576</f>
        <v>4.0058312113231942</v>
      </c>
      <c r="AC569" s="5">
        <f>VLOOKUP(CONCATENATE($F569," ",$G569),AllocFactorMatrix,(AC$4+1),FALSE)*$E576</f>
        <v>0</v>
      </c>
      <c r="AD569" s="5">
        <f>VLOOKUP(CONCATENATE($F569," ",$G569),AllocFactorMatrix,(AD$4+1),FALSE)*$E576</f>
        <v>0</v>
      </c>
    </row>
    <row r="570" spans="4:30" hidden="1" outlineLevel="1">
      <c r="E570" s="55"/>
      <c r="F570" s="52" t="str">
        <f>F576</f>
        <v>TRAN_LSE</v>
      </c>
      <c r="G570" s="55" t="str">
        <f>$G$9</f>
        <v>BULKTRAN</v>
      </c>
      <c r="H570" s="4">
        <f t="shared" si="308"/>
        <v>0</v>
      </c>
      <c r="I570" s="5">
        <f>VLOOKUP(CONCATENATE($F570," ",$G570),AllocFactorMatrix,(I$4+1),FALSE)*$E576</f>
        <v>0</v>
      </c>
      <c r="J570" s="5">
        <f>VLOOKUP(CONCATENATE($F570," ",$G570),AllocFactorMatrix,(J$4+1),FALSE)*$E576</f>
        <v>0</v>
      </c>
      <c r="K570" s="5">
        <f>VLOOKUP(CONCATENATE($F570," ",$G570),AllocFactorMatrix,(K$4+1),FALSE)*$E576</f>
        <v>0</v>
      </c>
      <c r="L570" s="5">
        <f>VLOOKUP(CONCATENATE($F570," ",$G570),AllocFactorMatrix,(L$4+1),FALSE)*$E576</f>
        <v>0</v>
      </c>
      <c r="M570" s="5">
        <f>VLOOKUP(CONCATENATE($F570," ",$G570),AllocFactorMatrix,(M$4+1),FALSE)*$E576</f>
        <v>0</v>
      </c>
      <c r="N570" s="5">
        <f t="shared" si="309"/>
        <v>0</v>
      </c>
      <c r="O570" s="5">
        <f>VLOOKUP(CONCATENATE($F570," ",$G570),AllocFactorMatrix,(O$4+1),FALSE)*$E576</f>
        <v>0</v>
      </c>
      <c r="P570" s="5">
        <f>VLOOKUP(CONCATENATE($F570," ",$G570),AllocFactorMatrix,(P$4+1),FALSE)*$E576</f>
        <v>0</v>
      </c>
      <c r="Q570" s="5">
        <f>VLOOKUP(CONCATENATE($F570," ",$G570),AllocFactorMatrix,(Q$4+1),FALSE)*$E576</f>
        <v>0</v>
      </c>
      <c r="R570" s="5">
        <f>VLOOKUP(CONCATENATE($F570," ",$G570),AllocFactorMatrix,(R$4+1),FALSE)*$E576</f>
        <v>0</v>
      </c>
      <c r="S570" s="5">
        <f t="shared" ref="S570:S576" si="310">SUBTOTAL(9,O570:R570)</f>
        <v>0</v>
      </c>
      <c r="T570" s="5">
        <f>VLOOKUP(CONCATENATE($F570," ",$G570),AllocFactorMatrix,(T$4+1),FALSE)*$E576</f>
        <v>0</v>
      </c>
      <c r="U570" s="5">
        <f>VLOOKUP(CONCATENATE($F570," ",$G570),AllocFactorMatrix,(U$4+1),FALSE)*$E576</f>
        <v>0</v>
      </c>
      <c r="V570" s="5">
        <f>VLOOKUP(CONCATENATE($F570," ",$G570),AllocFactorMatrix,(V$4+1),FALSE)*$E576</f>
        <v>0</v>
      </c>
      <c r="W570" s="5">
        <f>VLOOKUP(CONCATENATE($F570," ",$G570),AllocFactorMatrix,(W$4+1),FALSE)*$E576</f>
        <v>0</v>
      </c>
      <c r="X570" s="5">
        <f t="shared" ref="X570:X576" si="311">SUBTOTAL(9,T570:W570)</f>
        <v>0</v>
      </c>
      <c r="Y570" s="5">
        <f>VLOOKUP(CONCATENATE($F570," ",$G570),AllocFactorMatrix,(Y$4+1),FALSE)*$E576</f>
        <v>0</v>
      </c>
      <c r="Z570" s="5">
        <f>VLOOKUP(CONCATENATE($F570," ",$G570),AllocFactorMatrix,(Z$4+1),FALSE)*$E576</f>
        <v>0</v>
      </c>
      <c r="AA570" s="5">
        <f t="shared" si="305"/>
        <v>0</v>
      </c>
      <c r="AB570" s="5">
        <f>VLOOKUP(CONCATENATE($F570," ",$G570),AllocFactorMatrix,(AB$4+1),FALSE)*$E576</f>
        <v>0</v>
      </c>
      <c r="AC570" s="5">
        <f>VLOOKUP(CONCATENATE($F570," ",$G570),AllocFactorMatrix,(AC$4+1),FALSE)*$E576</f>
        <v>0</v>
      </c>
      <c r="AD570" s="5">
        <f>VLOOKUP(CONCATENATE($F570," ",$G570),AllocFactorMatrix,(AD$4+1),FALSE)*$E576</f>
        <v>0</v>
      </c>
    </row>
    <row r="571" spans="4:30" hidden="1" outlineLevel="1">
      <c r="E571" s="55"/>
      <c r="F571" s="52" t="str">
        <f>F576</f>
        <v>TRAN_LSE</v>
      </c>
      <c r="G571" s="55" t="str">
        <f>$G$10</f>
        <v>SUBTRAN</v>
      </c>
      <c r="H571" s="4">
        <f t="shared" si="308"/>
        <v>0</v>
      </c>
      <c r="I571" s="5">
        <f>VLOOKUP(CONCATENATE($F571," ",$G571),AllocFactorMatrix,(I$4+1),FALSE)*$E576</f>
        <v>0</v>
      </c>
      <c r="J571" s="5">
        <f>VLOOKUP(CONCATENATE($F571," ",$G571),AllocFactorMatrix,(J$4+1),FALSE)*$E576</f>
        <v>0</v>
      </c>
      <c r="K571" s="5">
        <f>VLOOKUP(CONCATENATE($F571," ",$G571),AllocFactorMatrix,(K$4+1),FALSE)*$E576</f>
        <v>0</v>
      </c>
      <c r="L571" s="5">
        <f>VLOOKUP(CONCATENATE($F571," ",$G571),AllocFactorMatrix,(L$4+1),FALSE)*$E576</f>
        <v>0</v>
      </c>
      <c r="M571" s="5">
        <f>VLOOKUP(CONCATENATE($F571," ",$G571),AllocFactorMatrix,(M$4+1),FALSE)*$E576</f>
        <v>0</v>
      </c>
      <c r="N571" s="5">
        <f t="shared" si="309"/>
        <v>0</v>
      </c>
      <c r="O571" s="5">
        <f>VLOOKUP(CONCATENATE($F571," ",$G571),AllocFactorMatrix,(O$4+1),FALSE)*$E576</f>
        <v>0</v>
      </c>
      <c r="P571" s="5">
        <f>VLOOKUP(CONCATENATE($F571," ",$G571),AllocFactorMatrix,(P$4+1),FALSE)*$E576</f>
        <v>0</v>
      </c>
      <c r="Q571" s="5">
        <f>VLOOKUP(CONCATENATE($F571," ",$G571),AllocFactorMatrix,(Q$4+1),FALSE)*$E576</f>
        <v>0</v>
      </c>
      <c r="R571" s="5">
        <f>VLOOKUP(CONCATENATE($F571," ",$G571),AllocFactorMatrix,(R$4+1),FALSE)*$E576</f>
        <v>0</v>
      </c>
      <c r="S571" s="5">
        <f t="shared" si="310"/>
        <v>0</v>
      </c>
      <c r="T571" s="5">
        <f>VLOOKUP(CONCATENATE($F571," ",$G571),AllocFactorMatrix,(T$4+1),FALSE)*$E576</f>
        <v>0</v>
      </c>
      <c r="U571" s="5">
        <f>VLOOKUP(CONCATENATE($F571," ",$G571),AllocFactorMatrix,(U$4+1),FALSE)*$E576</f>
        <v>0</v>
      </c>
      <c r="V571" s="5">
        <f>VLOOKUP(CONCATENATE($F571," ",$G571),AllocFactorMatrix,(V$4+1),FALSE)*$E576</f>
        <v>0</v>
      </c>
      <c r="W571" s="5">
        <f>VLOOKUP(CONCATENATE($F571," ",$G571),AllocFactorMatrix,(W$4+1),FALSE)*$E576</f>
        <v>0</v>
      </c>
      <c r="X571" s="5">
        <f t="shared" si="311"/>
        <v>0</v>
      </c>
      <c r="Y571" s="5">
        <f>VLOOKUP(CONCATENATE($F571," ",$G571),AllocFactorMatrix,(Y$4+1),FALSE)*$E576</f>
        <v>0</v>
      </c>
      <c r="Z571" s="5">
        <f>VLOOKUP(CONCATENATE($F571," ",$G571),AllocFactorMatrix,(Z$4+1),FALSE)*$E576</f>
        <v>0</v>
      </c>
      <c r="AA571" s="5">
        <f t="shared" si="305"/>
        <v>0</v>
      </c>
      <c r="AB571" s="5">
        <f>VLOOKUP(CONCATENATE($F571," ",$G571),AllocFactorMatrix,(AB$4+1),FALSE)*$E576</f>
        <v>0</v>
      </c>
      <c r="AC571" s="5">
        <f>VLOOKUP(CONCATENATE($F571," ",$G571),AllocFactorMatrix,(AC$4+1),FALSE)*$E576</f>
        <v>0</v>
      </c>
      <c r="AD571" s="5">
        <f>VLOOKUP(CONCATENATE($F571," ",$G571),AllocFactorMatrix,(AD$4+1),FALSE)*$E576</f>
        <v>0</v>
      </c>
    </row>
    <row r="572" spans="4:30" hidden="1" outlineLevel="1">
      <c r="E572" s="55"/>
      <c r="F572" s="52" t="str">
        <f>F576</f>
        <v>TRAN_LSE</v>
      </c>
      <c r="G572" s="55" t="str">
        <f>$G$11</f>
        <v>DISTPRI</v>
      </c>
      <c r="H572" s="4">
        <f t="shared" si="308"/>
        <v>0</v>
      </c>
      <c r="I572" s="5">
        <f>VLOOKUP(CONCATENATE($F572," ",$G572),AllocFactorMatrix,(I$4+1),FALSE)*$E576</f>
        <v>0</v>
      </c>
      <c r="J572" s="5">
        <f>VLOOKUP(CONCATENATE($F572," ",$G572),AllocFactorMatrix,(J$4+1),FALSE)*$E576</f>
        <v>0</v>
      </c>
      <c r="K572" s="5">
        <f>VLOOKUP(CONCATENATE($F572," ",$G572),AllocFactorMatrix,(K$4+1),FALSE)*$E576</f>
        <v>0</v>
      </c>
      <c r="L572" s="5">
        <f>VLOOKUP(CONCATENATE($F572," ",$G572),AllocFactorMatrix,(L$4+1),FALSE)*$E576</f>
        <v>0</v>
      </c>
      <c r="M572" s="5">
        <f>VLOOKUP(CONCATENATE($F572," ",$G572),AllocFactorMatrix,(M$4+1),FALSE)*$E576</f>
        <v>0</v>
      </c>
      <c r="N572" s="5">
        <f t="shared" si="309"/>
        <v>0</v>
      </c>
      <c r="O572" s="5">
        <f>VLOOKUP(CONCATENATE($F572," ",$G572),AllocFactorMatrix,(O$4+1),FALSE)*$E576</f>
        <v>0</v>
      </c>
      <c r="P572" s="5">
        <f>VLOOKUP(CONCATENATE($F572," ",$G572),AllocFactorMatrix,(P$4+1),FALSE)*$E576</f>
        <v>0</v>
      </c>
      <c r="Q572" s="5">
        <f>VLOOKUP(CONCATENATE($F572," ",$G572),AllocFactorMatrix,(Q$4+1),FALSE)*$E576</f>
        <v>0</v>
      </c>
      <c r="R572" s="5">
        <f>VLOOKUP(CONCATENATE($F572," ",$G572),AllocFactorMatrix,(R$4+1),FALSE)*$E576</f>
        <v>0</v>
      </c>
      <c r="S572" s="5">
        <f t="shared" si="310"/>
        <v>0</v>
      </c>
      <c r="T572" s="5">
        <f>VLOOKUP(CONCATENATE($F572," ",$G572),AllocFactorMatrix,(T$4+1),FALSE)*$E576</f>
        <v>0</v>
      </c>
      <c r="U572" s="5">
        <f>VLOOKUP(CONCATENATE($F572," ",$G572),AllocFactorMatrix,(U$4+1),FALSE)*$E576</f>
        <v>0</v>
      </c>
      <c r="V572" s="5">
        <f>VLOOKUP(CONCATENATE($F572," ",$G572),AllocFactorMatrix,(V$4+1),FALSE)*$E576</f>
        <v>0</v>
      </c>
      <c r="W572" s="5">
        <f>VLOOKUP(CONCATENATE($F572," ",$G572),AllocFactorMatrix,(W$4+1),FALSE)*$E576</f>
        <v>0</v>
      </c>
      <c r="X572" s="5">
        <f t="shared" si="311"/>
        <v>0</v>
      </c>
      <c r="Y572" s="5">
        <f>VLOOKUP(CONCATENATE($F572," ",$G572),AllocFactorMatrix,(Y$4+1),FALSE)*$E576</f>
        <v>0</v>
      </c>
      <c r="Z572" s="5">
        <f>VLOOKUP(CONCATENATE($F572," ",$G572),AllocFactorMatrix,(Z$4+1),FALSE)*$E576</f>
        <v>0</v>
      </c>
      <c r="AA572" s="5">
        <f t="shared" si="305"/>
        <v>0</v>
      </c>
      <c r="AB572" s="5">
        <f>VLOOKUP(CONCATENATE($F572," ",$G572),AllocFactorMatrix,(AB$4+1),FALSE)*$E576</f>
        <v>0</v>
      </c>
      <c r="AC572" s="5">
        <f>VLOOKUP(CONCATENATE($F572," ",$G572),AllocFactorMatrix,(AC$4+1),FALSE)*$E576</f>
        <v>0</v>
      </c>
      <c r="AD572" s="5">
        <f>VLOOKUP(CONCATENATE($F572," ",$G572),AllocFactorMatrix,(AD$4+1),FALSE)*$E576</f>
        <v>0</v>
      </c>
    </row>
    <row r="573" spans="4:30" hidden="1" outlineLevel="1">
      <c r="E573" s="55"/>
      <c r="F573" s="52" t="str">
        <f>F576</f>
        <v>TRAN_LSE</v>
      </c>
      <c r="G573" s="55" t="str">
        <f>$G$12</f>
        <v>DISTSEC</v>
      </c>
      <c r="H573" s="4">
        <f t="shared" si="308"/>
        <v>0</v>
      </c>
      <c r="I573" s="5">
        <f>VLOOKUP(CONCATENATE($F573," ",$G573),AllocFactorMatrix,(I$4+1),FALSE)*$E576</f>
        <v>0</v>
      </c>
      <c r="J573" s="5">
        <f>VLOOKUP(CONCATENATE($F573," ",$G573),AllocFactorMatrix,(J$4+1),FALSE)*$E576</f>
        <v>0</v>
      </c>
      <c r="K573" s="5">
        <f>VLOOKUP(CONCATENATE($F573," ",$G573),AllocFactorMatrix,(K$4+1),FALSE)*$E576</f>
        <v>0</v>
      </c>
      <c r="L573" s="5">
        <f>VLOOKUP(CONCATENATE($F573," ",$G573),AllocFactorMatrix,(L$4+1),FALSE)*$E576</f>
        <v>0</v>
      </c>
      <c r="M573" s="5">
        <f>VLOOKUP(CONCATENATE($F573," ",$G573),AllocFactorMatrix,(M$4+1),FALSE)*$E576</f>
        <v>0</v>
      </c>
      <c r="N573" s="5">
        <f t="shared" si="309"/>
        <v>0</v>
      </c>
      <c r="O573" s="5">
        <f>VLOOKUP(CONCATENATE($F573," ",$G573),AllocFactorMatrix,(O$4+1),FALSE)*$E576</f>
        <v>0</v>
      </c>
      <c r="P573" s="5">
        <f>VLOOKUP(CONCATENATE($F573," ",$G573),AllocFactorMatrix,(P$4+1),FALSE)*$E576</f>
        <v>0</v>
      </c>
      <c r="Q573" s="5">
        <f>VLOOKUP(CONCATENATE($F573," ",$G573),AllocFactorMatrix,(Q$4+1),FALSE)*$E576</f>
        <v>0</v>
      </c>
      <c r="R573" s="5">
        <f>VLOOKUP(CONCATENATE($F573," ",$G573),AllocFactorMatrix,(R$4+1),FALSE)*$E576</f>
        <v>0</v>
      </c>
      <c r="S573" s="5">
        <f t="shared" si="310"/>
        <v>0</v>
      </c>
      <c r="T573" s="5">
        <f>VLOOKUP(CONCATENATE($F573," ",$G573),AllocFactorMatrix,(T$4+1),FALSE)*$E576</f>
        <v>0</v>
      </c>
      <c r="U573" s="5">
        <f>VLOOKUP(CONCATENATE($F573," ",$G573),AllocFactorMatrix,(U$4+1),FALSE)*$E576</f>
        <v>0</v>
      </c>
      <c r="V573" s="5">
        <f>VLOOKUP(CONCATENATE($F573," ",$G573),AllocFactorMatrix,(V$4+1),FALSE)*$E576</f>
        <v>0</v>
      </c>
      <c r="W573" s="5">
        <f>VLOOKUP(CONCATENATE($F573," ",$G573),AllocFactorMatrix,(W$4+1),FALSE)*$E576</f>
        <v>0</v>
      </c>
      <c r="X573" s="5">
        <f t="shared" si="311"/>
        <v>0</v>
      </c>
      <c r="Y573" s="5">
        <f>VLOOKUP(CONCATENATE($F573," ",$G573),AllocFactorMatrix,(Y$4+1),FALSE)*$E576</f>
        <v>0</v>
      </c>
      <c r="Z573" s="5">
        <f>VLOOKUP(CONCATENATE($F573," ",$G573),AllocFactorMatrix,(Z$4+1),FALSE)*$E576</f>
        <v>0</v>
      </c>
      <c r="AA573" s="5">
        <f t="shared" si="305"/>
        <v>0</v>
      </c>
      <c r="AB573" s="5">
        <f>VLOOKUP(CONCATENATE($F573," ",$G573),AllocFactorMatrix,(AB$4+1),FALSE)*$E576</f>
        <v>0</v>
      </c>
      <c r="AC573" s="5">
        <f>VLOOKUP(CONCATENATE($F573," ",$G573),AllocFactorMatrix,(AC$4+1),FALSE)*$E576</f>
        <v>0</v>
      </c>
      <c r="AD573" s="5">
        <f>VLOOKUP(CONCATENATE($F573," ",$G573),AllocFactorMatrix,(AD$4+1),FALSE)*$E576</f>
        <v>0</v>
      </c>
    </row>
    <row r="574" spans="4:30" hidden="1" outlineLevel="1">
      <c r="E574" s="55"/>
      <c r="F574" s="52" t="str">
        <f>F576</f>
        <v>TRAN_LSE</v>
      </c>
      <c r="G574" s="55" t="str">
        <f>$G$13</f>
        <v>ENERGY</v>
      </c>
      <c r="H574" s="4">
        <f t="shared" si="308"/>
        <v>0</v>
      </c>
      <c r="I574" s="5">
        <f>VLOOKUP(CONCATENATE($F574," ",$G574),AllocFactorMatrix,(I$4+1),FALSE)*$E576</f>
        <v>0</v>
      </c>
      <c r="J574" s="5">
        <f>VLOOKUP(CONCATENATE($F574," ",$G574),AllocFactorMatrix,(J$4+1),FALSE)*$E576</f>
        <v>0</v>
      </c>
      <c r="K574" s="5">
        <f>VLOOKUP(CONCATENATE($F574," ",$G574),AllocFactorMatrix,(K$4+1),FALSE)*$E576</f>
        <v>0</v>
      </c>
      <c r="L574" s="5">
        <f>VLOOKUP(CONCATENATE($F574," ",$G574),AllocFactorMatrix,(L$4+1),FALSE)*$E576</f>
        <v>0</v>
      </c>
      <c r="M574" s="5">
        <f>VLOOKUP(CONCATENATE($F574," ",$G574),AllocFactorMatrix,(M$4+1),FALSE)*$E576</f>
        <v>0</v>
      </c>
      <c r="N574" s="5">
        <f t="shared" si="309"/>
        <v>0</v>
      </c>
      <c r="O574" s="5">
        <f>VLOOKUP(CONCATENATE($F574," ",$G574),AllocFactorMatrix,(O$4+1),FALSE)*$E576</f>
        <v>0</v>
      </c>
      <c r="P574" s="5">
        <f>VLOOKUP(CONCATENATE($F574," ",$G574),AllocFactorMatrix,(P$4+1),FALSE)*$E576</f>
        <v>0</v>
      </c>
      <c r="Q574" s="5">
        <f>VLOOKUP(CONCATENATE($F574," ",$G574),AllocFactorMatrix,(Q$4+1),FALSE)*$E576</f>
        <v>0</v>
      </c>
      <c r="R574" s="5">
        <f>VLOOKUP(CONCATENATE($F574," ",$G574),AllocFactorMatrix,(R$4+1),FALSE)*$E576</f>
        <v>0</v>
      </c>
      <c r="S574" s="5">
        <f t="shared" si="310"/>
        <v>0</v>
      </c>
      <c r="T574" s="5">
        <f>VLOOKUP(CONCATENATE($F574," ",$G574),AllocFactorMatrix,(T$4+1),FALSE)*$E576</f>
        <v>0</v>
      </c>
      <c r="U574" s="5">
        <f>VLOOKUP(CONCATENATE($F574," ",$G574),AllocFactorMatrix,(U$4+1),FALSE)*$E576</f>
        <v>0</v>
      </c>
      <c r="V574" s="5">
        <f>VLOOKUP(CONCATENATE($F574," ",$G574),AllocFactorMatrix,(V$4+1),FALSE)*$E576</f>
        <v>0</v>
      </c>
      <c r="W574" s="5">
        <f>VLOOKUP(CONCATENATE($F574," ",$G574),AllocFactorMatrix,(W$4+1),FALSE)*$E576</f>
        <v>0</v>
      </c>
      <c r="X574" s="5">
        <f t="shared" si="311"/>
        <v>0</v>
      </c>
      <c r="Y574" s="5">
        <f>VLOOKUP(CONCATENATE($F574," ",$G574),AllocFactorMatrix,(Y$4+1),FALSE)*$E576</f>
        <v>0</v>
      </c>
      <c r="Z574" s="5">
        <f>VLOOKUP(CONCATENATE($F574," ",$G574),AllocFactorMatrix,(Z$4+1),FALSE)*$E576</f>
        <v>0</v>
      </c>
      <c r="AA574" s="5">
        <f t="shared" si="305"/>
        <v>0</v>
      </c>
      <c r="AB574" s="5">
        <f>VLOOKUP(CONCATENATE($F574," ",$G574),AllocFactorMatrix,(AB$4+1),FALSE)*$E576</f>
        <v>0</v>
      </c>
      <c r="AC574" s="5">
        <f>VLOOKUP(CONCATENATE($F574," ",$G574),AllocFactorMatrix,(AC$4+1),FALSE)*$E576</f>
        <v>0</v>
      </c>
      <c r="AD574" s="5">
        <f>VLOOKUP(CONCATENATE($F574," ",$G574),AllocFactorMatrix,(AD$4+1),FALSE)*$E576</f>
        <v>0</v>
      </c>
    </row>
    <row r="575" spans="4:30" hidden="1" outlineLevel="1">
      <c r="E575" s="55"/>
      <c r="F575" s="52" t="str">
        <f>F576</f>
        <v>TRAN_LSE</v>
      </c>
      <c r="G575" s="55" t="str">
        <f>$G$14</f>
        <v>CUSTOMER</v>
      </c>
      <c r="H575" s="4">
        <f t="shared" si="308"/>
        <v>0</v>
      </c>
      <c r="I575" s="5">
        <f>VLOOKUP(CONCATENATE($F575," ",$G575),AllocFactorMatrix,(I$4+1),FALSE)*$E576</f>
        <v>0</v>
      </c>
      <c r="J575" s="5">
        <f>VLOOKUP(CONCATENATE($F575," ",$G575),AllocFactorMatrix,(J$4+1),FALSE)*$E576</f>
        <v>0</v>
      </c>
      <c r="K575" s="5">
        <f>VLOOKUP(CONCATENATE($F575," ",$G575),AllocFactorMatrix,(K$4+1),FALSE)*$E576</f>
        <v>0</v>
      </c>
      <c r="L575" s="5">
        <f>VLOOKUP(CONCATENATE($F575," ",$G575),AllocFactorMatrix,(L$4+1),FALSE)*$E576</f>
        <v>0</v>
      </c>
      <c r="M575" s="5">
        <f>VLOOKUP(CONCATENATE($F575," ",$G575),AllocFactorMatrix,(M$4+1),FALSE)*$E576</f>
        <v>0</v>
      </c>
      <c r="N575" s="5">
        <f t="shared" si="309"/>
        <v>0</v>
      </c>
      <c r="O575" s="5">
        <f>VLOOKUP(CONCATENATE($F575," ",$G575),AllocFactorMatrix,(O$4+1),FALSE)*$E576</f>
        <v>0</v>
      </c>
      <c r="P575" s="5">
        <f>VLOOKUP(CONCATENATE($F575," ",$G575),AllocFactorMatrix,(P$4+1),FALSE)*$E576</f>
        <v>0</v>
      </c>
      <c r="Q575" s="5">
        <f>VLOOKUP(CONCATENATE($F575," ",$G575),AllocFactorMatrix,(Q$4+1),FALSE)*$E576</f>
        <v>0</v>
      </c>
      <c r="R575" s="5">
        <f>VLOOKUP(CONCATENATE($F575," ",$G575),AllocFactorMatrix,(R$4+1),FALSE)*$E576</f>
        <v>0</v>
      </c>
      <c r="S575" s="5">
        <f t="shared" si="310"/>
        <v>0</v>
      </c>
      <c r="T575" s="5">
        <f>VLOOKUP(CONCATENATE($F575," ",$G575),AllocFactorMatrix,(T$4+1),FALSE)*$E576</f>
        <v>0</v>
      </c>
      <c r="U575" s="5">
        <f>VLOOKUP(CONCATENATE($F575," ",$G575),AllocFactorMatrix,(U$4+1),FALSE)*$E576</f>
        <v>0</v>
      </c>
      <c r="V575" s="5">
        <f>VLOOKUP(CONCATENATE($F575," ",$G575),AllocFactorMatrix,(V$4+1),FALSE)*$E576</f>
        <v>0</v>
      </c>
      <c r="W575" s="5">
        <f>VLOOKUP(CONCATENATE($F575," ",$G575),AllocFactorMatrix,(W$4+1),FALSE)*$E576</f>
        <v>0</v>
      </c>
      <c r="X575" s="5">
        <f t="shared" si="311"/>
        <v>0</v>
      </c>
      <c r="Y575" s="5">
        <f>VLOOKUP(CONCATENATE($F575," ",$G575),AllocFactorMatrix,(Y$4+1),FALSE)*$E576</f>
        <v>0</v>
      </c>
      <c r="Z575" s="5">
        <f>VLOOKUP(CONCATENATE($F575," ",$G575),AllocFactorMatrix,(Z$4+1),FALSE)*$E576</f>
        <v>0</v>
      </c>
      <c r="AA575" s="5">
        <f t="shared" si="305"/>
        <v>0</v>
      </c>
      <c r="AB575" s="5">
        <f>VLOOKUP(CONCATENATE($F575," ",$G575),AllocFactorMatrix,(AB$4+1),FALSE)*$E576</f>
        <v>0</v>
      </c>
      <c r="AC575" s="5">
        <f>VLOOKUP(CONCATENATE($F575," ",$G575),AllocFactorMatrix,(AC$4+1),FALSE)*$E576</f>
        <v>0</v>
      </c>
      <c r="AD575" s="5">
        <f>VLOOKUP(CONCATENATE($F575," ",$G575),AllocFactorMatrix,(AD$4+1),FALSE)*$E576</f>
        <v>0</v>
      </c>
    </row>
    <row r="576" spans="4:30" collapsed="1">
      <c r="D576" s="1" t="str">
        <f>+D2048</f>
        <v>Adj 29 - Annualize PJM Admin Fees</v>
      </c>
      <c r="E576" s="61">
        <f>+ROUND(E2048/8,0)</f>
        <v>14826</v>
      </c>
      <c r="F576" s="97" t="s">
        <v>548</v>
      </c>
      <c r="G576" s="55" t="str">
        <f>$G$15</f>
        <v>TOTAL</v>
      </c>
      <c r="H576" s="4">
        <f t="shared" si="308"/>
        <v>14825.999999999998</v>
      </c>
      <c r="I576" s="5">
        <f>VLOOKUP(CONCATENATE($F576," ",$G576),AllocFactorMatrix,(I$4+1),FALSE)*$E576</f>
        <v>7303.0354165140025</v>
      </c>
      <c r="J576" s="5">
        <f>VLOOKUP(CONCATENATE($F576," ",$G576),AllocFactorMatrix,(J$4+1),FALSE)*$E576</f>
        <v>361.01513601956174</v>
      </c>
      <c r="K576" s="5">
        <f>VLOOKUP(CONCATENATE($F576," ",$G576),AllocFactorMatrix,(K$4+1),FALSE)*$E576</f>
        <v>1322.3777531787136</v>
      </c>
      <c r="L576" s="5">
        <f>VLOOKUP(CONCATENATE($F576," ",$G576),AllocFactorMatrix,(L$4+1),FALSE)*$E576</f>
        <v>41.623756703081256</v>
      </c>
      <c r="M576" s="5">
        <f>VLOOKUP(CONCATENATE($F576," ",$G576),AllocFactorMatrix,(M$4+1),FALSE)*$E576</f>
        <v>3.9033427145698285</v>
      </c>
      <c r="N576" s="5">
        <f t="shared" si="309"/>
        <v>1367.9048525963647</v>
      </c>
      <c r="O576" s="5">
        <f>VLOOKUP(CONCATENATE($F576," ",$G576),AllocFactorMatrix,(O$4+1),FALSE)*$E576</f>
        <v>1005.2128025080721</v>
      </c>
      <c r="P576" s="5">
        <f>VLOOKUP(CONCATENATE($F576," ",$G576),AllocFactorMatrix,(P$4+1),FALSE)*$E576</f>
        <v>187.30043092493111</v>
      </c>
      <c r="Q576" s="5">
        <f>VLOOKUP(CONCATENATE($F576," ",$G576),AllocFactorMatrix,(Q$4+1),FALSE)*$E576</f>
        <v>84.637577200862623</v>
      </c>
      <c r="R576" s="5">
        <f>VLOOKUP(CONCATENATE($F576," ",$G576),AllocFactorMatrix,(R$4+1),FALSE)*$E576</f>
        <v>3.8060572380793714</v>
      </c>
      <c r="S576" s="5">
        <f t="shared" si="310"/>
        <v>1280.9568678719452</v>
      </c>
      <c r="T576" s="5">
        <f>VLOOKUP(CONCATENATE($F576," ",$G576),AllocFactorMatrix,(T$4+1),FALSE)*$E576</f>
        <v>35.114657882128611</v>
      </c>
      <c r="U576" s="5">
        <f>VLOOKUP(CONCATENATE($F576," ",$G576),AllocFactorMatrix,(U$4+1),FALSE)*$E576</f>
        <v>574.64539334091057</v>
      </c>
      <c r="V576" s="5">
        <f>VLOOKUP(CONCATENATE($F576," ",$G576),AllocFactorMatrix,(V$4+1),FALSE)*$E576</f>
        <v>3037.0170504481944</v>
      </c>
      <c r="W576" s="5">
        <f>VLOOKUP(CONCATENATE($F576," ",$G576),AllocFactorMatrix,(W$4+1),FALSE)*$E576</f>
        <v>548.43494298879602</v>
      </c>
      <c r="X576" s="5">
        <f t="shared" si="311"/>
        <v>4195.2120446600293</v>
      </c>
      <c r="Y576" s="5">
        <f>VLOOKUP(CONCATENATE($F576," ",$G576),AllocFactorMatrix,(Y$4+1),FALSE)*$E576</f>
        <v>308.69925657803145</v>
      </c>
      <c r="Z576" s="5">
        <f>VLOOKUP(CONCATENATE($F576," ",$G576),AllocFactorMatrix,(Z$4+1),FALSE)*$E576</f>
        <v>5.1705945487383982</v>
      </c>
      <c r="AA576" s="5">
        <f t="shared" si="305"/>
        <v>313.86985112676984</v>
      </c>
      <c r="AB576" s="5">
        <f>VLOOKUP(CONCATENATE($F576," ",$G576),AllocFactorMatrix,(AB$4+1),FALSE)*$E576</f>
        <v>4.0058312113231942</v>
      </c>
      <c r="AC576" s="5">
        <f>VLOOKUP(CONCATENATE($F576," ",$G576),AllocFactorMatrix,(AC$4+1),FALSE)*$E576</f>
        <v>0</v>
      </c>
      <c r="AD576" s="5">
        <f>VLOOKUP(CONCATENATE($F576," ",$G576),AllocFactorMatrix,(AD$4+1),FALSE)*$E576</f>
        <v>0</v>
      </c>
    </row>
    <row r="577" spans="1:30" hidden="1" outlineLevel="1">
      <c r="E577" s="55"/>
      <c r="F577" s="52" t="str">
        <f>F584</f>
        <v>LABOR_PROD</v>
      </c>
      <c r="G577" s="55" t="str">
        <f>$G$8</f>
        <v>PRODUCTION</v>
      </c>
      <c r="H577" s="4">
        <f t="shared" ref="H577:H584" si="312">SUBTOTAL(9,I577:AD577)</f>
        <v>-3506.0233893113555</v>
      </c>
      <c r="I577" s="5">
        <f>VLOOKUP(CONCATENATE($F577," ",$G577),AllocFactorMatrix,(I$4+1),FALSE)*$E584</f>
        <v>-1946.5669292391281</v>
      </c>
      <c r="J577" s="5">
        <f>VLOOKUP(CONCATENATE($F577," ",$G577),AllocFactorMatrix,(J$4+1),FALSE)*$E584</f>
        <v>-89.571035738923115</v>
      </c>
      <c r="K577" s="5">
        <f>VLOOKUP(CONCATENATE($F577," ",$G577),AllocFactorMatrix,(K$4+1),FALSE)*$E584</f>
        <v>-295.07271008759363</v>
      </c>
      <c r="L577" s="5">
        <f>VLOOKUP(CONCATENATE($F577," ",$G577),AllocFactorMatrix,(L$4+1),FALSE)*$E584</f>
        <v>-7.3729250323374727</v>
      </c>
      <c r="M577" s="5">
        <f>VLOOKUP(CONCATENATE($F577," ",$G577),AllocFactorMatrix,(M$4+1),FALSE)*$E584</f>
        <v>-0.94911473493587262</v>
      </c>
      <c r="N577" s="5">
        <f t="shared" ref="N577:N584" si="313">SUBTOTAL(9,K577:M577)</f>
        <v>-303.39474985486697</v>
      </c>
      <c r="O577" s="5">
        <f>VLOOKUP(CONCATENATE($F577," ",$G577),AllocFactorMatrix,(O$4+1),FALSE)*$E584</f>
        <v>-224.46579894726369</v>
      </c>
      <c r="P577" s="5">
        <f>VLOOKUP(CONCATENATE($F577," ",$G577),AllocFactorMatrix,(P$4+1),FALSE)*$E584</f>
        <v>-40.628736120485904</v>
      </c>
      <c r="Q577" s="5">
        <f>VLOOKUP(CONCATENATE($F577," ",$G577),AllocFactorMatrix,(Q$4+1),FALSE)*$E584</f>
        <v>-15.714908286136696</v>
      </c>
      <c r="R577" s="5">
        <f>VLOOKUP(CONCATENATE($F577," ",$G577),AllocFactorMatrix,(R$4+1),FALSE)*$E584</f>
        <v>-0.33860479456551507</v>
      </c>
      <c r="S577" s="5">
        <f>SUBTOTAL(9,O577:R577)</f>
        <v>-281.14804814845178</v>
      </c>
      <c r="T577" s="5">
        <f>VLOOKUP(CONCATENATE($F577," ",$G577),AllocFactorMatrix,(T$4+1),FALSE)*$E584</f>
        <v>-7.1276086187645555</v>
      </c>
      <c r="U577" s="5">
        <f>VLOOKUP(CONCATENATE($F577," ",$G577),AllocFactorMatrix,(U$4+1),FALSE)*$E584</f>
        <v>-113.48391975159629</v>
      </c>
      <c r="V577" s="5">
        <f>VLOOKUP(CONCATENATE($F577," ",$G577),AllocFactorMatrix,(V$4+1),FALSE)*$E584</f>
        <v>-615.44642385857969</v>
      </c>
      <c r="W577" s="5">
        <f>VLOOKUP(CONCATENATE($F577," ",$G577),AllocFactorMatrix,(W$4+1),FALSE)*$E584</f>
        <v>-80.975921216991196</v>
      </c>
      <c r="X577" s="5">
        <f>SUBTOTAL(9,T577:W577)</f>
        <v>-817.0338734459317</v>
      </c>
      <c r="Y577" s="5">
        <f>VLOOKUP(CONCATENATE($F577," ",$G577),AllocFactorMatrix,(Y$4+1),FALSE)*$E584</f>
        <v>-66.156595806001889</v>
      </c>
      <c r="Z577" s="5">
        <f>VLOOKUP(CONCATENATE($F577," ",$G577),AllocFactorMatrix,(Z$4+1),FALSE)*$E584</f>
        <v>-1.3751761699838811</v>
      </c>
      <c r="AA577" s="5">
        <f t="shared" ref="AA577:AA584" si="314">SUBTOTAL(9,Y577:Z577)</f>
        <v>-67.531771975985777</v>
      </c>
      <c r="AB577" s="5">
        <f>VLOOKUP(CONCATENATE($F577," ",$G577),AllocFactorMatrix,(AB$4+1),FALSE)*$E584</f>
        <v>-0.77698090806810316</v>
      </c>
      <c r="AC577" s="5">
        <f>VLOOKUP(CONCATENATE($F577," ",$G577),AllocFactorMatrix,(AC$4+1),FALSE)*$E584</f>
        <v>0</v>
      </c>
      <c r="AD577" s="5">
        <f>VLOOKUP(CONCATENATE($F577," ",$G577),AllocFactorMatrix,(AD$4+1),FALSE)*$E584</f>
        <v>0</v>
      </c>
    </row>
    <row r="578" spans="1:30" hidden="1" outlineLevel="1">
      <c r="E578" s="55"/>
      <c r="F578" s="52" t="str">
        <f>F584</f>
        <v>LABOR_PROD</v>
      </c>
      <c r="G578" s="55" t="str">
        <f>$G$9</f>
        <v>BULKTRAN</v>
      </c>
      <c r="H578" s="4">
        <f t="shared" si="312"/>
        <v>0</v>
      </c>
      <c r="I578" s="5">
        <f>VLOOKUP(CONCATENATE($F578," ",$G578),AllocFactorMatrix,(I$4+1),FALSE)*$E584</f>
        <v>0</v>
      </c>
      <c r="J578" s="5">
        <f>VLOOKUP(CONCATENATE($F578," ",$G578),AllocFactorMatrix,(J$4+1),FALSE)*$E584</f>
        <v>0</v>
      </c>
      <c r="K578" s="5">
        <f>VLOOKUP(CONCATENATE($F578," ",$G578),AllocFactorMatrix,(K$4+1),FALSE)*$E584</f>
        <v>0</v>
      </c>
      <c r="L578" s="5">
        <f>VLOOKUP(CONCATENATE($F578," ",$G578),AllocFactorMatrix,(L$4+1),FALSE)*$E584</f>
        <v>0</v>
      </c>
      <c r="M578" s="5">
        <f>VLOOKUP(CONCATENATE($F578," ",$G578),AllocFactorMatrix,(M$4+1),FALSE)*$E584</f>
        <v>0</v>
      </c>
      <c r="N578" s="5">
        <f t="shared" si="313"/>
        <v>0</v>
      </c>
      <c r="O578" s="5">
        <f>VLOOKUP(CONCATENATE($F578," ",$G578),AllocFactorMatrix,(O$4+1),FALSE)*$E584</f>
        <v>0</v>
      </c>
      <c r="P578" s="5">
        <f>VLOOKUP(CONCATENATE($F578," ",$G578),AllocFactorMatrix,(P$4+1),FALSE)*$E584</f>
        <v>0</v>
      </c>
      <c r="Q578" s="5">
        <f>VLOOKUP(CONCATENATE($F578," ",$G578),AllocFactorMatrix,(Q$4+1),FALSE)*$E584</f>
        <v>0</v>
      </c>
      <c r="R578" s="5">
        <f>VLOOKUP(CONCATENATE($F578," ",$G578),AllocFactorMatrix,(R$4+1),FALSE)*$E584</f>
        <v>0</v>
      </c>
      <c r="S578" s="5">
        <f t="shared" ref="S578:S584" si="315">SUBTOTAL(9,O578:R578)</f>
        <v>0</v>
      </c>
      <c r="T578" s="5">
        <f>VLOOKUP(CONCATENATE($F578," ",$G578),AllocFactorMatrix,(T$4+1),FALSE)*$E584</f>
        <v>0</v>
      </c>
      <c r="U578" s="5">
        <f>VLOOKUP(CONCATENATE($F578," ",$G578),AllocFactorMatrix,(U$4+1),FALSE)*$E584</f>
        <v>0</v>
      </c>
      <c r="V578" s="5">
        <f>VLOOKUP(CONCATENATE($F578," ",$G578),AllocFactorMatrix,(V$4+1),FALSE)*$E584</f>
        <v>0</v>
      </c>
      <c r="W578" s="5">
        <f>VLOOKUP(CONCATENATE($F578," ",$G578),AllocFactorMatrix,(W$4+1),FALSE)*$E584</f>
        <v>0</v>
      </c>
      <c r="X578" s="5">
        <f t="shared" ref="X578:X584" si="316">SUBTOTAL(9,T578:W578)</f>
        <v>0</v>
      </c>
      <c r="Y578" s="5">
        <f>VLOOKUP(CONCATENATE($F578," ",$G578),AllocFactorMatrix,(Y$4+1),FALSE)*$E584</f>
        <v>0</v>
      </c>
      <c r="Z578" s="5">
        <f>VLOOKUP(CONCATENATE($F578," ",$G578),AllocFactorMatrix,(Z$4+1),FALSE)*$E584</f>
        <v>0</v>
      </c>
      <c r="AA578" s="5">
        <f t="shared" si="314"/>
        <v>0</v>
      </c>
      <c r="AB578" s="5">
        <f>VLOOKUP(CONCATENATE($F578," ",$G578),AllocFactorMatrix,(AB$4+1),FALSE)*$E584</f>
        <v>0</v>
      </c>
      <c r="AC578" s="5">
        <f>VLOOKUP(CONCATENATE($F578," ",$G578),AllocFactorMatrix,(AC$4+1),FALSE)*$E584</f>
        <v>0</v>
      </c>
      <c r="AD578" s="5">
        <f>VLOOKUP(CONCATENATE($F578," ",$G578),AllocFactorMatrix,(AD$4+1),FALSE)*$E584</f>
        <v>0</v>
      </c>
    </row>
    <row r="579" spans="1:30" hidden="1" outlineLevel="1">
      <c r="E579" s="55"/>
      <c r="F579" s="52" t="str">
        <f>F584</f>
        <v>LABOR_PROD</v>
      </c>
      <c r="G579" s="55" t="str">
        <f>$G$10</f>
        <v>SUBTRAN</v>
      </c>
      <c r="H579" s="4">
        <f t="shared" si="312"/>
        <v>0</v>
      </c>
      <c r="I579" s="5">
        <f>VLOOKUP(CONCATENATE($F579," ",$G579),AllocFactorMatrix,(I$4+1),FALSE)*$E584</f>
        <v>0</v>
      </c>
      <c r="J579" s="5">
        <f>VLOOKUP(CONCATENATE($F579," ",$G579),AllocFactorMatrix,(J$4+1),FALSE)*$E584</f>
        <v>0</v>
      </c>
      <c r="K579" s="5">
        <f>VLOOKUP(CONCATENATE($F579," ",$G579),AllocFactorMatrix,(K$4+1),FALSE)*$E584</f>
        <v>0</v>
      </c>
      <c r="L579" s="5">
        <f>VLOOKUP(CONCATENATE($F579," ",$G579),AllocFactorMatrix,(L$4+1),FALSE)*$E584</f>
        <v>0</v>
      </c>
      <c r="M579" s="5">
        <f>VLOOKUP(CONCATENATE($F579," ",$G579),AllocFactorMatrix,(M$4+1),FALSE)*$E584</f>
        <v>0</v>
      </c>
      <c r="N579" s="5">
        <f t="shared" si="313"/>
        <v>0</v>
      </c>
      <c r="O579" s="5">
        <f>VLOOKUP(CONCATENATE($F579," ",$G579),AllocFactorMatrix,(O$4+1),FALSE)*$E584</f>
        <v>0</v>
      </c>
      <c r="P579" s="5">
        <f>VLOOKUP(CONCATENATE($F579," ",$G579),AllocFactorMatrix,(P$4+1),FALSE)*$E584</f>
        <v>0</v>
      </c>
      <c r="Q579" s="5">
        <f>VLOOKUP(CONCATENATE($F579," ",$G579),AllocFactorMatrix,(Q$4+1),FALSE)*$E584</f>
        <v>0</v>
      </c>
      <c r="R579" s="5">
        <f>VLOOKUP(CONCATENATE($F579," ",$G579),AllocFactorMatrix,(R$4+1),FALSE)*$E584</f>
        <v>0</v>
      </c>
      <c r="S579" s="5">
        <f t="shared" si="315"/>
        <v>0</v>
      </c>
      <c r="T579" s="5">
        <f>VLOOKUP(CONCATENATE($F579," ",$G579),AllocFactorMatrix,(T$4+1),FALSE)*$E584</f>
        <v>0</v>
      </c>
      <c r="U579" s="5">
        <f>VLOOKUP(CONCATENATE($F579," ",$G579),AllocFactorMatrix,(U$4+1),FALSE)*$E584</f>
        <v>0</v>
      </c>
      <c r="V579" s="5">
        <f>VLOOKUP(CONCATENATE($F579," ",$G579),AllocFactorMatrix,(V$4+1),FALSE)*$E584</f>
        <v>0</v>
      </c>
      <c r="W579" s="5">
        <f>VLOOKUP(CONCATENATE($F579," ",$G579),AllocFactorMatrix,(W$4+1),FALSE)*$E584</f>
        <v>0</v>
      </c>
      <c r="X579" s="5">
        <f t="shared" si="316"/>
        <v>0</v>
      </c>
      <c r="Y579" s="5">
        <f>VLOOKUP(CONCATENATE($F579," ",$G579),AllocFactorMatrix,(Y$4+1),FALSE)*$E584</f>
        <v>0</v>
      </c>
      <c r="Z579" s="5">
        <f>VLOOKUP(CONCATENATE($F579," ",$G579),AllocFactorMatrix,(Z$4+1),FALSE)*$E584</f>
        <v>0</v>
      </c>
      <c r="AA579" s="5">
        <f t="shared" si="314"/>
        <v>0</v>
      </c>
      <c r="AB579" s="5">
        <f>VLOOKUP(CONCATENATE($F579," ",$G579),AllocFactorMatrix,(AB$4+1),FALSE)*$E584</f>
        <v>0</v>
      </c>
      <c r="AC579" s="5">
        <f>VLOOKUP(CONCATENATE($F579," ",$G579),AllocFactorMatrix,(AC$4+1),FALSE)*$E584</f>
        <v>0</v>
      </c>
      <c r="AD579" s="5">
        <f>VLOOKUP(CONCATENATE($F579," ",$G579),AllocFactorMatrix,(AD$4+1),FALSE)*$E584</f>
        <v>0</v>
      </c>
    </row>
    <row r="580" spans="1:30" hidden="1" outlineLevel="1">
      <c r="E580" s="55"/>
      <c r="F580" s="52" t="str">
        <f>F584</f>
        <v>LABOR_PROD</v>
      </c>
      <c r="G580" s="55" t="str">
        <f>$G$11</f>
        <v>DISTPRI</v>
      </c>
      <c r="H580" s="4">
        <f t="shared" si="312"/>
        <v>0</v>
      </c>
      <c r="I580" s="5">
        <f>VLOOKUP(CONCATENATE($F580," ",$G580),AllocFactorMatrix,(I$4+1),FALSE)*$E584</f>
        <v>0</v>
      </c>
      <c r="J580" s="5">
        <f>VLOOKUP(CONCATENATE($F580," ",$G580),AllocFactorMatrix,(J$4+1),FALSE)*$E584</f>
        <v>0</v>
      </c>
      <c r="K580" s="5">
        <f>VLOOKUP(CONCATENATE($F580," ",$G580),AllocFactorMatrix,(K$4+1),FALSE)*$E584</f>
        <v>0</v>
      </c>
      <c r="L580" s="5">
        <f>VLOOKUP(CONCATENATE($F580," ",$G580),AllocFactorMatrix,(L$4+1),FALSE)*$E584</f>
        <v>0</v>
      </c>
      <c r="M580" s="5">
        <f>VLOOKUP(CONCATENATE($F580," ",$G580),AllocFactorMatrix,(M$4+1),FALSE)*$E584</f>
        <v>0</v>
      </c>
      <c r="N580" s="5">
        <f t="shared" si="313"/>
        <v>0</v>
      </c>
      <c r="O580" s="5">
        <f>VLOOKUP(CONCATENATE($F580," ",$G580),AllocFactorMatrix,(O$4+1),FALSE)*$E584</f>
        <v>0</v>
      </c>
      <c r="P580" s="5">
        <f>VLOOKUP(CONCATENATE($F580," ",$G580),AllocFactorMatrix,(P$4+1),FALSE)*$E584</f>
        <v>0</v>
      </c>
      <c r="Q580" s="5">
        <f>VLOOKUP(CONCATENATE($F580," ",$G580),AllocFactorMatrix,(Q$4+1),FALSE)*$E584</f>
        <v>0</v>
      </c>
      <c r="R580" s="5">
        <f>VLOOKUP(CONCATENATE($F580," ",$G580),AllocFactorMatrix,(R$4+1),FALSE)*$E584</f>
        <v>0</v>
      </c>
      <c r="S580" s="5">
        <f t="shared" si="315"/>
        <v>0</v>
      </c>
      <c r="T580" s="5">
        <f>VLOOKUP(CONCATENATE($F580," ",$G580),AllocFactorMatrix,(T$4+1),FALSE)*$E584</f>
        <v>0</v>
      </c>
      <c r="U580" s="5">
        <f>VLOOKUP(CONCATENATE($F580," ",$G580),AllocFactorMatrix,(U$4+1),FALSE)*$E584</f>
        <v>0</v>
      </c>
      <c r="V580" s="5">
        <f>VLOOKUP(CONCATENATE($F580," ",$G580),AllocFactorMatrix,(V$4+1),FALSE)*$E584</f>
        <v>0</v>
      </c>
      <c r="W580" s="5">
        <f>VLOOKUP(CONCATENATE($F580," ",$G580),AllocFactorMatrix,(W$4+1),FALSE)*$E584</f>
        <v>0</v>
      </c>
      <c r="X580" s="5">
        <f t="shared" si="316"/>
        <v>0</v>
      </c>
      <c r="Y580" s="5">
        <f>VLOOKUP(CONCATENATE($F580," ",$G580),AllocFactorMatrix,(Y$4+1),FALSE)*$E584</f>
        <v>0</v>
      </c>
      <c r="Z580" s="5">
        <f>VLOOKUP(CONCATENATE($F580," ",$G580),AllocFactorMatrix,(Z$4+1),FALSE)*$E584</f>
        <v>0</v>
      </c>
      <c r="AA580" s="5">
        <f t="shared" si="314"/>
        <v>0</v>
      </c>
      <c r="AB580" s="5">
        <f>VLOOKUP(CONCATENATE($F580," ",$G580),AllocFactorMatrix,(AB$4+1),FALSE)*$E584</f>
        <v>0</v>
      </c>
      <c r="AC580" s="5">
        <f>VLOOKUP(CONCATENATE($F580," ",$G580),AllocFactorMatrix,(AC$4+1),FALSE)*$E584</f>
        <v>0</v>
      </c>
      <c r="AD580" s="5">
        <f>VLOOKUP(CONCATENATE($F580," ",$G580),AllocFactorMatrix,(AD$4+1),FALSE)*$E584</f>
        <v>0</v>
      </c>
    </row>
    <row r="581" spans="1:30" hidden="1" outlineLevel="1">
      <c r="E581" s="55"/>
      <c r="F581" s="52" t="str">
        <f>F584</f>
        <v>LABOR_PROD</v>
      </c>
      <c r="G581" s="55" t="str">
        <f>$G$12</f>
        <v>DISTSEC</v>
      </c>
      <c r="H581" s="4">
        <f t="shared" si="312"/>
        <v>0</v>
      </c>
      <c r="I581" s="5">
        <f>VLOOKUP(CONCATENATE($F581," ",$G581),AllocFactorMatrix,(I$4+1),FALSE)*$E584</f>
        <v>0</v>
      </c>
      <c r="J581" s="5">
        <f>VLOOKUP(CONCATENATE($F581," ",$G581),AllocFactorMatrix,(J$4+1),FALSE)*$E584</f>
        <v>0</v>
      </c>
      <c r="K581" s="5">
        <f>VLOOKUP(CONCATENATE($F581," ",$G581),AllocFactorMatrix,(K$4+1),FALSE)*$E584</f>
        <v>0</v>
      </c>
      <c r="L581" s="5">
        <f>VLOOKUP(CONCATENATE($F581," ",$G581),AllocFactorMatrix,(L$4+1),FALSE)*$E584</f>
        <v>0</v>
      </c>
      <c r="M581" s="5">
        <f>VLOOKUP(CONCATENATE($F581," ",$G581),AllocFactorMatrix,(M$4+1),FALSE)*$E584</f>
        <v>0</v>
      </c>
      <c r="N581" s="5">
        <f t="shared" si="313"/>
        <v>0</v>
      </c>
      <c r="O581" s="5">
        <f>VLOOKUP(CONCATENATE($F581," ",$G581),AllocFactorMatrix,(O$4+1),FALSE)*$E584</f>
        <v>0</v>
      </c>
      <c r="P581" s="5">
        <f>VLOOKUP(CONCATENATE($F581," ",$G581),AllocFactorMatrix,(P$4+1),FALSE)*$E584</f>
        <v>0</v>
      </c>
      <c r="Q581" s="5">
        <f>VLOOKUP(CONCATENATE($F581," ",$G581),AllocFactorMatrix,(Q$4+1),FALSE)*$E584</f>
        <v>0</v>
      </c>
      <c r="R581" s="5">
        <f>VLOOKUP(CONCATENATE($F581," ",$G581),AllocFactorMatrix,(R$4+1),FALSE)*$E584</f>
        <v>0</v>
      </c>
      <c r="S581" s="5">
        <f t="shared" si="315"/>
        <v>0</v>
      </c>
      <c r="T581" s="5">
        <f>VLOOKUP(CONCATENATE($F581," ",$G581),AllocFactorMatrix,(T$4+1),FALSE)*$E584</f>
        <v>0</v>
      </c>
      <c r="U581" s="5">
        <f>VLOOKUP(CONCATENATE($F581," ",$G581),AllocFactorMatrix,(U$4+1),FALSE)*$E584</f>
        <v>0</v>
      </c>
      <c r="V581" s="5">
        <f>VLOOKUP(CONCATENATE($F581," ",$G581),AllocFactorMatrix,(V$4+1),FALSE)*$E584</f>
        <v>0</v>
      </c>
      <c r="W581" s="5">
        <f>VLOOKUP(CONCATENATE($F581," ",$G581),AllocFactorMatrix,(W$4+1),FALSE)*$E584</f>
        <v>0</v>
      </c>
      <c r="X581" s="5">
        <f t="shared" si="316"/>
        <v>0</v>
      </c>
      <c r="Y581" s="5">
        <f>VLOOKUP(CONCATENATE($F581," ",$G581),AllocFactorMatrix,(Y$4+1),FALSE)*$E584</f>
        <v>0</v>
      </c>
      <c r="Z581" s="5">
        <f>VLOOKUP(CONCATENATE($F581," ",$G581),AllocFactorMatrix,(Z$4+1),FALSE)*$E584</f>
        <v>0</v>
      </c>
      <c r="AA581" s="5">
        <f t="shared" si="314"/>
        <v>0</v>
      </c>
      <c r="AB581" s="5">
        <f>VLOOKUP(CONCATENATE($F581," ",$G581),AllocFactorMatrix,(AB$4+1),FALSE)*$E584</f>
        <v>0</v>
      </c>
      <c r="AC581" s="5">
        <f>VLOOKUP(CONCATENATE($F581," ",$G581),AllocFactorMatrix,(AC$4+1),FALSE)*$E584</f>
        <v>0</v>
      </c>
      <c r="AD581" s="5">
        <f>VLOOKUP(CONCATENATE($F581," ",$G581),AllocFactorMatrix,(AD$4+1),FALSE)*$E584</f>
        <v>0</v>
      </c>
    </row>
    <row r="582" spans="1:30" hidden="1" outlineLevel="1">
      <c r="E582" s="55"/>
      <c r="F582" s="52" t="str">
        <f>F584</f>
        <v>LABOR_PROD</v>
      </c>
      <c r="G582" s="55" t="str">
        <f>$G$13</f>
        <v>ENERGY</v>
      </c>
      <c r="H582" s="4">
        <f t="shared" si="312"/>
        <v>-922.97661068864443</v>
      </c>
      <c r="I582" s="5">
        <f>VLOOKUP(CONCATENATE($F582," ",$G582),AllocFactorMatrix,(I$4+1),FALSE)*$E584</f>
        <v>-346.32582660597268</v>
      </c>
      <c r="J582" s="5">
        <f>VLOOKUP(CONCATENATE($F582," ",$G582),AllocFactorMatrix,(J$4+1),FALSE)*$E584</f>
        <v>-22.444151450468333</v>
      </c>
      <c r="K582" s="5">
        <f>VLOOKUP(CONCATENATE($F582," ",$G582),AllocFactorMatrix,(K$4+1),FALSE)*$E584</f>
        <v>-75.302561146076698</v>
      </c>
      <c r="L582" s="5">
        <f>VLOOKUP(CONCATENATE($F582," ",$G582),AllocFactorMatrix,(L$4+1),FALSE)*$E584</f>
        <v>-2.3932863476123543</v>
      </c>
      <c r="M582" s="5">
        <f>VLOOKUP(CONCATENATE($F582," ",$G582),AllocFactorMatrix,(M$4+1),FALSE)*$E584</f>
        <v>-0.22063302322994235</v>
      </c>
      <c r="N582" s="5">
        <f t="shared" si="313"/>
        <v>-77.916480516918995</v>
      </c>
      <c r="O582" s="5">
        <f>VLOOKUP(CONCATENATE($F582," ",$G582),AllocFactorMatrix,(O$4+1),FALSE)*$E584</f>
        <v>-68.654395713003396</v>
      </c>
      <c r="P582" s="5">
        <f>VLOOKUP(CONCATENATE($F582," ",$G582),AllocFactorMatrix,(P$4+1),FALSE)*$E584</f>
        <v>-12.727203940251366</v>
      </c>
      <c r="Q582" s="5">
        <f>VLOOKUP(CONCATENATE($F582," ",$G582),AllocFactorMatrix,(Q$4+1),FALSE)*$E584</f>
        <v>-5.7829157058687954</v>
      </c>
      <c r="R582" s="5">
        <f>VLOOKUP(CONCATENATE($F582," ",$G582),AllocFactorMatrix,(R$4+1),FALSE)*$E584</f>
        <v>-0.26794641546150982</v>
      </c>
      <c r="S582" s="5">
        <f t="shared" si="315"/>
        <v>-87.432461774585065</v>
      </c>
      <c r="T582" s="5">
        <f>VLOOKUP(CONCATENATE($F582," ",$G582),AllocFactorMatrix,(T$4+1),FALSE)*$E584</f>
        <v>-2.6309665435417982</v>
      </c>
      <c r="U582" s="5">
        <f>VLOOKUP(CONCATENATE($F582," ",$G582),AllocFactorMatrix,(U$4+1),FALSE)*$E584</f>
        <v>-46.195831107252829</v>
      </c>
      <c r="V582" s="5">
        <f>VLOOKUP(CONCATENATE($F582," ",$G582),AllocFactorMatrix,(V$4+1),FALSE)*$E584</f>
        <v>-262.28074949427429</v>
      </c>
      <c r="W582" s="5">
        <f>VLOOKUP(CONCATENATE($F582," ",$G582),AllocFactorMatrix,(W$4+1),FALSE)*$E584</f>
        <v>-49.760796771544442</v>
      </c>
      <c r="X582" s="5">
        <f t="shared" si="316"/>
        <v>-360.86834391661336</v>
      </c>
      <c r="Y582" s="5">
        <f>VLOOKUP(CONCATENATE($F582," ",$G582),AllocFactorMatrix,(Y$4+1),FALSE)*$E584</f>
        <v>-18.600545280341525</v>
      </c>
      <c r="Z582" s="5">
        <f>VLOOKUP(CONCATENATE($F582," ",$G582),AllocFactorMatrix,(Z$4+1),FALSE)*$E584</f>
        <v>-0.30278722502138639</v>
      </c>
      <c r="AA582" s="5">
        <f t="shared" si="314"/>
        <v>-18.903332505362911</v>
      </c>
      <c r="AB582" s="5">
        <f>VLOOKUP(CONCATENATE($F582," ",$G582),AllocFactorMatrix,(AB$4+1),FALSE)*$E584</f>
        <v>-0.33773479319030958</v>
      </c>
      <c r="AC582" s="5">
        <f>VLOOKUP(CONCATENATE($F582," ",$G582),AllocFactorMatrix,(AC$4+1),FALSE)*$E584</f>
        <v>-7.3030626484086314</v>
      </c>
      <c r="AD582" s="5">
        <f>VLOOKUP(CONCATENATE($F582," ",$G582),AllocFactorMatrix,(AD$4+1),FALSE)*$E584</f>
        <v>-1.4452164771241729</v>
      </c>
    </row>
    <row r="583" spans="1:30" hidden="1" outlineLevel="1">
      <c r="E583" s="55"/>
      <c r="F583" s="52" t="str">
        <f>F584</f>
        <v>LABOR_PROD</v>
      </c>
      <c r="G583" s="55" t="str">
        <f>$G$14</f>
        <v>CUSTOMER</v>
      </c>
      <c r="H583" s="4">
        <f t="shared" si="312"/>
        <v>0</v>
      </c>
      <c r="I583" s="5">
        <f>VLOOKUP(CONCATENATE($F583," ",$G583),AllocFactorMatrix,(I$4+1),FALSE)*$E584</f>
        <v>0</v>
      </c>
      <c r="J583" s="5">
        <f>VLOOKUP(CONCATENATE($F583," ",$G583),AllocFactorMatrix,(J$4+1),FALSE)*$E584</f>
        <v>0</v>
      </c>
      <c r="K583" s="5">
        <f>VLOOKUP(CONCATENATE($F583," ",$G583),AllocFactorMatrix,(K$4+1),FALSE)*$E584</f>
        <v>0</v>
      </c>
      <c r="L583" s="5">
        <f>VLOOKUP(CONCATENATE($F583," ",$G583),AllocFactorMatrix,(L$4+1),FALSE)*$E584</f>
        <v>0</v>
      </c>
      <c r="M583" s="5">
        <f>VLOOKUP(CONCATENATE($F583," ",$G583),AllocFactorMatrix,(M$4+1),FALSE)*$E584</f>
        <v>0</v>
      </c>
      <c r="N583" s="5">
        <f t="shared" si="313"/>
        <v>0</v>
      </c>
      <c r="O583" s="5">
        <f>VLOOKUP(CONCATENATE($F583," ",$G583),AllocFactorMatrix,(O$4+1),FALSE)*$E584</f>
        <v>0</v>
      </c>
      <c r="P583" s="5">
        <f>VLOOKUP(CONCATENATE($F583," ",$G583),AllocFactorMatrix,(P$4+1),FALSE)*$E584</f>
        <v>0</v>
      </c>
      <c r="Q583" s="5">
        <f>VLOOKUP(CONCATENATE($F583," ",$G583),AllocFactorMatrix,(Q$4+1),FALSE)*$E584</f>
        <v>0</v>
      </c>
      <c r="R583" s="5">
        <f>VLOOKUP(CONCATENATE($F583," ",$G583),AllocFactorMatrix,(R$4+1),FALSE)*$E584</f>
        <v>0</v>
      </c>
      <c r="S583" s="5">
        <f t="shared" si="315"/>
        <v>0</v>
      </c>
      <c r="T583" s="5">
        <f>VLOOKUP(CONCATENATE($F583," ",$G583),AllocFactorMatrix,(T$4+1),FALSE)*$E584</f>
        <v>0</v>
      </c>
      <c r="U583" s="5">
        <f>VLOOKUP(CONCATENATE($F583," ",$G583),AllocFactorMatrix,(U$4+1),FALSE)*$E584</f>
        <v>0</v>
      </c>
      <c r="V583" s="5">
        <f>VLOOKUP(CONCATENATE($F583," ",$G583),AllocFactorMatrix,(V$4+1),FALSE)*$E584</f>
        <v>0</v>
      </c>
      <c r="W583" s="5">
        <f>VLOOKUP(CONCATENATE($F583," ",$G583),AllocFactorMatrix,(W$4+1),FALSE)*$E584</f>
        <v>0</v>
      </c>
      <c r="X583" s="5">
        <f t="shared" si="316"/>
        <v>0</v>
      </c>
      <c r="Y583" s="5">
        <f>VLOOKUP(CONCATENATE($F583," ",$G583),AllocFactorMatrix,(Y$4+1),FALSE)*$E584</f>
        <v>0</v>
      </c>
      <c r="Z583" s="5">
        <f>VLOOKUP(CONCATENATE($F583," ",$G583),AllocFactorMatrix,(Z$4+1),FALSE)*$E584</f>
        <v>0</v>
      </c>
      <c r="AA583" s="5">
        <f t="shared" si="314"/>
        <v>0</v>
      </c>
      <c r="AB583" s="5">
        <f>VLOOKUP(CONCATENATE($F583," ",$G583),AllocFactorMatrix,(AB$4+1),FALSE)*$E584</f>
        <v>0</v>
      </c>
      <c r="AC583" s="5">
        <f>VLOOKUP(CONCATENATE($F583," ",$G583),AllocFactorMatrix,(AC$4+1),FALSE)*$E584</f>
        <v>0</v>
      </c>
      <c r="AD583" s="5">
        <f>VLOOKUP(CONCATENATE($F583," ",$G583),AllocFactorMatrix,(AD$4+1),FALSE)*$E584</f>
        <v>0</v>
      </c>
    </row>
    <row r="584" spans="1:30" collapsed="1">
      <c r="D584" s="1" t="str">
        <f>+D2056</f>
        <v>Adj 31 - Severance Related Payroll Expenses - Big Sandy Plant</v>
      </c>
      <c r="E584" s="61">
        <f t="shared" ref="E584:E600" si="317">+ROUND(E2056/8,0)</f>
        <v>-4429</v>
      </c>
      <c r="F584" s="10" t="str">
        <f>+F2056</f>
        <v>LABOR_PROD</v>
      </c>
      <c r="G584" s="55" t="str">
        <f>$G$15</f>
        <v>TOTAL</v>
      </c>
      <c r="H584" s="4">
        <f t="shared" si="312"/>
        <v>-4429.0000000000009</v>
      </c>
      <c r="I584" s="5">
        <f>VLOOKUP(CONCATENATE($F584," ",$G584),AllocFactorMatrix,(I$4+1),FALSE)*$E584</f>
        <v>-2292.8927558451005</v>
      </c>
      <c r="J584" s="5">
        <f>VLOOKUP(CONCATENATE($F584," ",$G584),AllocFactorMatrix,(J$4+1),FALSE)*$E584</f>
        <v>-112.01518718939144</v>
      </c>
      <c r="K584" s="5">
        <f>VLOOKUP(CONCATENATE($F584," ",$G584),AllocFactorMatrix,(K$4+1),FALSE)*$E584</f>
        <v>-370.37527123367028</v>
      </c>
      <c r="L584" s="5">
        <f>VLOOKUP(CONCATENATE($F584," ",$G584),AllocFactorMatrix,(L$4+1),FALSE)*$E584</f>
        <v>-9.7662113799498265</v>
      </c>
      <c r="M584" s="5">
        <f>VLOOKUP(CONCATENATE($F584," ",$G584),AllocFactorMatrix,(M$4+1),FALSE)*$E584</f>
        <v>-1.1697477581658149</v>
      </c>
      <c r="N584" s="5">
        <f t="shared" si="313"/>
        <v>-381.31123037178594</v>
      </c>
      <c r="O584" s="5">
        <f>VLOOKUP(CONCATENATE($F584," ",$G584),AllocFactorMatrix,(O$4+1),FALSE)*$E584</f>
        <v>-293.12019466026709</v>
      </c>
      <c r="P584" s="5">
        <f>VLOOKUP(CONCATENATE($F584," ",$G584),AllocFactorMatrix,(P$4+1),FALSE)*$E584</f>
        <v>-53.355940060737275</v>
      </c>
      <c r="Q584" s="5">
        <f>VLOOKUP(CONCATENATE($F584," ",$G584),AllocFactorMatrix,(Q$4+1),FALSE)*$E584</f>
        <v>-21.49782399200549</v>
      </c>
      <c r="R584" s="5">
        <f>VLOOKUP(CONCATENATE($F584," ",$G584),AllocFactorMatrix,(R$4+1),FALSE)*$E584</f>
        <v>-0.60655121002702483</v>
      </c>
      <c r="S584" s="5">
        <f t="shared" si="315"/>
        <v>-368.58050992303686</v>
      </c>
      <c r="T584" s="5">
        <f>VLOOKUP(CONCATENATE($F584," ",$G584),AllocFactorMatrix,(T$4+1),FALSE)*$E584</f>
        <v>-9.7585751623063537</v>
      </c>
      <c r="U584" s="5">
        <f>VLOOKUP(CONCATENATE($F584," ",$G584),AllocFactorMatrix,(U$4+1),FALSE)*$E584</f>
        <v>-159.6797508588491</v>
      </c>
      <c r="V584" s="5">
        <f>VLOOKUP(CONCATENATE($F584," ",$G584),AllocFactorMatrix,(V$4+1),FALSE)*$E584</f>
        <v>-877.72717335285404</v>
      </c>
      <c r="W584" s="5">
        <f>VLOOKUP(CONCATENATE($F584," ",$G584),AllocFactorMatrix,(W$4+1),FALSE)*$E584</f>
        <v>-130.73671798853564</v>
      </c>
      <c r="X584" s="5">
        <f t="shared" si="316"/>
        <v>-1177.9022173625451</v>
      </c>
      <c r="Y584" s="5">
        <f>VLOOKUP(CONCATENATE($F584," ",$G584),AllocFactorMatrix,(Y$4+1),FALSE)*$E584</f>
        <v>-84.757141086343395</v>
      </c>
      <c r="Z584" s="5">
        <f>VLOOKUP(CONCATENATE($F584," ",$G584),AllocFactorMatrix,(Z$4+1),FALSE)*$E584</f>
        <v>-1.6779633950052677</v>
      </c>
      <c r="AA584" s="5">
        <f t="shared" si="314"/>
        <v>-86.43510448134866</v>
      </c>
      <c r="AB584" s="5">
        <f>VLOOKUP(CONCATENATE($F584," ",$G584),AllocFactorMatrix,(AB$4+1),FALSE)*$E584</f>
        <v>-1.1147157012584128</v>
      </c>
      <c r="AC584" s="5">
        <f>VLOOKUP(CONCATENATE($F584," ",$G584),AllocFactorMatrix,(AC$4+1),FALSE)*$E584</f>
        <v>-7.3030626484086314</v>
      </c>
      <c r="AD584" s="5">
        <f>VLOOKUP(CONCATENATE($F584," ",$G584),AllocFactorMatrix,(AD$4+1),FALSE)*$E584</f>
        <v>-1.4452164771241729</v>
      </c>
    </row>
    <row r="585" spans="1:30" s="51" customFormat="1" hidden="1" outlineLevel="1">
      <c r="A585" s="56"/>
      <c r="B585" s="112"/>
      <c r="C585" s="55"/>
      <c r="D585" s="55"/>
      <c r="E585" s="58">
        <f t="shared" si="317"/>
        <v>0</v>
      </c>
      <c r="F585" s="52" t="str">
        <f>F592</f>
        <v>LABOR_M</v>
      </c>
      <c r="G585" s="55" t="str">
        <f>$G$8</f>
        <v>PRODUCTION</v>
      </c>
      <c r="H585" s="53">
        <f t="shared" ref="H585:H592" ca="1" si="318">SUBTOTAL(9,I585:AD585)</f>
        <v>-47084.370820869161</v>
      </c>
      <c r="I585" s="54">
        <f ca="1">VLOOKUP(CONCATENATE($F585," ",$G585),AllocFactorMatrix,(I$4+1),FALSE)*$E592</f>
        <v>-26141.548114982179</v>
      </c>
      <c r="J585" s="54">
        <f ca="1">VLOOKUP(CONCATENATE($F585," ",$G585),AllocFactorMatrix,(J$4+1),FALSE)*$E592</f>
        <v>-1202.90009313633</v>
      </c>
      <c r="K585" s="54">
        <f ca="1">VLOOKUP(CONCATENATE($F585," ",$G585),AllocFactorMatrix,(K$4+1),FALSE)*$E592</f>
        <v>-3962.6982932398437</v>
      </c>
      <c r="L585" s="54">
        <f ca="1">VLOOKUP(CONCATENATE($F585," ",$G585),AllocFactorMatrix,(L$4+1),FALSE)*$E592</f>
        <v>-99.015179794688308</v>
      </c>
      <c r="M585" s="54">
        <f ca="1">VLOOKUP(CONCATENATE($F585," ",$G585),AllocFactorMatrix,(M$4+1),FALSE)*$E592</f>
        <v>-12.746198518672509</v>
      </c>
      <c r="N585" s="54">
        <f t="shared" ref="N585:N592" ca="1" si="319">SUBTOTAL(9,K585:M585)</f>
        <v>-4074.4596715532043</v>
      </c>
      <c r="O585" s="54">
        <f ca="1">VLOOKUP(CONCATENATE($F585," ",$G585),AllocFactorMatrix,(O$4+1),FALSE)*$E592</f>
        <v>-3014.4781539268424</v>
      </c>
      <c r="P585" s="54">
        <f ca="1">VLOOKUP(CONCATENATE($F585," ",$G585),AllocFactorMatrix,(P$4+1),FALSE)*$E592</f>
        <v>-545.62627371859662</v>
      </c>
      <c r="Q585" s="54">
        <f ca="1">VLOOKUP(CONCATENATE($F585," ",$G585),AllocFactorMatrix,(Q$4+1),FALSE)*$E592</f>
        <v>-211.04439046704255</v>
      </c>
      <c r="R585" s="54">
        <f ca="1">VLOOKUP(CONCATENATE($F585," ",$G585),AllocFactorMatrix,(R$4+1),FALSE)*$E592</f>
        <v>-4.5473152739515577</v>
      </c>
      <c r="S585" s="54">
        <f ca="1">SUBTOTAL(9,O585:R585)</f>
        <v>-3775.6961333864328</v>
      </c>
      <c r="T585" s="54">
        <f ca="1">VLOOKUP(CONCATENATE($F585," ",$G585),AllocFactorMatrix,(T$4+1),FALSE)*$E592</f>
        <v>-95.720686945517201</v>
      </c>
      <c r="U585" s="54">
        <f ca="1">VLOOKUP(CONCATENATE($F585," ",$G585),AllocFactorMatrix,(U$4+1),FALSE)*$E592</f>
        <v>-1524.0397357530007</v>
      </c>
      <c r="V585" s="54">
        <f ca="1">VLOOKUP(CONCATENATE($F585," ",$G585),AllocFactorMatrix,(V$4+1),FALSE)*$E592</f>
        <v>-8265.17807316367</v>
      </c>
      <c r="W585" s="54">
        <f ca="1">VLOOKUP(CONCATENATE($F585," ",$G585),AllocFactorMatrix,(W$4+1),FALSE)*$E592</f>
        <v>-1087.4714395134661</v>
      </c>
      <c r="X585" s="54">
        <f ca="1">SUBTOTAL(9,T585:W585)</f>
        <v>-10972.409935375654</v>
      </c>
      <c r="Y585" s="54">
        <f ca="1">VLOOKUP(CONCATENATE($F585," ",$G585),AllocFactorMatrix,(Y$4+1),FALSE)*$E592</f>
        <v>-888.45433794666724</v>
      </c>
      <c r="Z585" s="54">
        <f ca="1">VLOOKUP(CONCATENATE($F585," ",$G585),AllocFactorMatrix,(Z$4+1),FALSE)*$E592</f>
        <v>-18.468018476129327</v>
      </c>
      <c r="AA585" s="54">
        <f t="shared" ref="AA585:AA592" ca="1" si="320">SUBTOTAL(9,Y585:Z585)</f>
        <v>-906.92235642279661</v>
      </c>
      <c r="AB585" s="54">
        <f ca="1">VLOOKUP(CONCATENATE($F585," ",$G585),AllocFactorMatrix,(AB$4+1),FALSE)*$E592</f>
        <v>-10.434516012569985</v>
      </c>
      <c r="AC585" s="54">
        <f ca="1">VLOOKUP(CONCATENATE($F585," ",$G585),AllocFactorMatrix,(AC$4+1),FALSE)*$E592</f>
        <v>0</v>
      </c>
      <c r="AD585" s="54">
        <f ca="1">VLOOKUP(CONCATENATE($F585," ",$G585),AllocFactorMatrix,(AD$4+1),FALSE)*$E592</f>
        <v>0</v>
      </c>
    </row>
    <row r="586" spans="1:30" s="51" customFormat="1" hidden="1" outlineLevel="1">
      <c r="A586" s="56"/>
      <c r="B586" s="112"/>
      <c r="C586" s="55"/>
      <c r="D586" s="55"/>
      <c r="E586" s="58">
        <f t="shared" si="317"/>
        <v>0</v>
      </c>
      <c r="F586" s="52" t="str">
        <f>F592</f>
        <v>LABOR_M</v>
      </c>
      <c r="G586" s="55" t="str">
        <f>$G$9</f>
        <v>BULKTRAN</v>
      </c>
      <c r="H586" s="53">
        <f t="shared" ca="1" si="318"/>
        <v>-172.03772878690785</v>
      </c>
      <c r="I586" s="54">
        <f ca="1">VLOOKUP(CONCATENATE($F586," ",$G586),AllocFactorMatrix,(I$4+1),FALSE)*$E592</f>
        <v>-84.742858917268236</v>
      </c>
      <c r="J586" s="54">
        <f ca="1">VLOOKUP(CONCATENATE($F586," ",$G586),AllocFactorMatrix,(J$4+1),FALSE)*$E592</f>
        <v>-4.1891423214961581</v>
      </c>
      <c r="K586" s="54">
        <f ca="1">VLOOKUP(CONCATENATE($F586," ",$G586),AllocFactorMatrix,(K$4+1),FALSE)*$E592</f>
        <v>-15.344588240604356</v>
      </c>
      <c r="L586" s="54">
        <f ca="1">VLOOKUP(CONCATENATE($F586," ",$G586),AllocFactorMatrix,(L$4+1),FALSE)*$E592</f>
        <v>-0.4829931584228338</v>
      </c>
      <c r="M586" s="54">
        <f ca="1">VLOOKUP(CONCATENATE($F586," ",$G586),AllocFactorMatrix,(M$4+1),FALSE)*$E592</f>
        <v>-4.5293552899738111E-2</v>
      </c>
      <c r="N586" s="54">
        <f t="shared" ca="1" si="319"/>
        <v>-15.872874951926928</v>
      </c>
      <c r="O586" s="54">
        <f ca="1">VLOOKUP(CONCATENATE($F586," ",$G586),AllocFactorMatrix,(O$4+1),FALSE)*$E592</f>
        <v>-11.664274078713836</v>
      </c>
      <c r="P586" s="54">
        <f ca="1">VLOOKUP(CONCATENATE($F586," ",$G586),AllocFactorMatrix,(P$4+1),FALSE)*$E592</f>
        <v>-2.1733940872207125</v>
      </c>
      <c r="Q586" s="54">
        <f ca="1">VLOOKUP(CONCATENATE($F586," ",$G586),AllocFactorMatrix,(Q$4+1),FALSE)*$E592</f>
        <v>-0.98211631941609234</v>
      </c>
      <c r="R586" s="54">
        <f ca="1">VLOOKUP(CONCATENATE($F586," ",$G586),AllocFactorMatrix,(R$4+1),FALSE)*$E592</f>
        <v>-4.4164673065705297E-2</v>
      </c>
      <c r="S586" s="54">
        <f t="shared" ref="S586:S592" ca="1" si="321">SUBTOTAL(9,O586:R586)</f>
        <v>-14.863949158416347</v>
      </c>
      <c r="T586" s="54">
        <f ca="1">VLOOKUP(CONCATENATE($F586," ",$G586),AllocFactorMatrix,(T$4+1),FALSE)*$E592</f>
        <v>-0.40746296972687851</v>
      </c>
      <c r="U586" s="54">
        <f ca="1">VLOOKUP(CONCATENATE($F586," ",$G586),AllocFactorMatrix,(U$4+1),FALSE)*$E592</f>
        <v>-6.6680620752886535</v>
      </c>
      <c r="V586" s="54">
        <f ca="1">VLOOKUP(CONCATENATE($F586," ",$G586),AllocFactorMatrix,(V$4+1),FALSE)*$E592</f>
        <v>-35.240895430070253</v>
      </c>
      <c r="W586" s="54">
        <f ca="1">VLOOKUP(CONCATENATE($F586," ",$G586),AllocFactorMatrix,(W$4+1),FALSE)*$E592</f>
        <v>-6.363921622768772</v>
      </c>
      <c r="X586" s="54">
        <f t="shared" ref="X586:X592" ca="1" si="322">SUBTOTAL(9,T586:W586)</f>
        <v>-48.680342097854556</v>
      </c>
      <c r="Y586" s="54">
        <f ca="1">VLOOKUP(CONCATENATE($F586," ",$G586),AllocFactorMatrix,(Y$4+1),FALSE)*$E592</f>
        <v>-3.5820800606968493</v>
      </c>
      <c r="Z586" s="54">
        <f ca="1">VLOOKUP(CONCATENATE($F586," ",$G586),AllocFactorMatrix,(Z$4+1),FALSE)*$E592</f>
        <v>-5.9998471782201614E-2</v>
      </c>
      <c r="AA586" s="54">
        <f t="shared" ca="1" si="320"/>
        <v>-3.6420785324790508</v>
      </c>
      <c r="AB586" s="54">
        <f ca="1">VLOOKUP(CONCATENATE($F586," ",$G586),AllocFactorMatrix,(AB$4+1),FALSE)*$E592</f>
        <v>-4.6482807466595874E-2</v>
      </c>
      <c r="AC586" s="54">
        <f ca="1">VLOOKUP(CONCATENATE($F586," ",$G586),AllocFactorMatrix,(AC$4+1),FALSE)*$E592</f>
        <v>0</v>
      </c>
      <c r="AD586" s="54">
        <f ca="1">VLOOKUP(CONCATENATE($F586," ",$G586),AllocFactorMatrix,(AD$4+1),FALSE)*$E592</f>
        <v>0</v>
      </c>
    </row>
    <row r="587" spans="1:30" s="51" customFormat="1" hidden="1" outlineLevel="1">
      <c r="A587" s="56"/>
      <c r="B587" s="112"/>
      <c r="C587" s="55"/>
      <c r="D587" s="55"/>
      <c r="E587" s="58">
        <f t="shared" si="317"/>
        <v>0</v>
      </c>
      <c r="F587" s="52" t="str">
        <f>F592</f>
        <v>LABOR_M</v>
      </c>
      <c r="G587" s="55" t="str">
        <f>$G$10</f>
        <v>SUBTRAN</v>
      </c>
      <c r="H587" s="53">
        <f t="shared" ca="1" si="318"/>
        <v>-37.841164450749666</v>
      </c>
      <c r="I587" s="54">
        <f ca="1">VLOOKUP(CONCATENATE($F587," ",$G587),AllocFactorMatrix,(I$4+1),FALSE)*$E592</f>
        <v>-18.423630572147605</v>
      </c>
      <c r="J587" s="54">
        <f ca="1">VLOOKUP(CONCATENATE($F587," ",$G587),AllocFactorMatrix,(J$4+1),FALSE)*$E592</f>
        <v>-0.88914851238200832</v>
      </c>
      <c r="K587" s="54">
        <f ca="1">VLOOKUP(CONCATENATE($F587," ",$G587),AllocFactorMatrix,(K$4+1),FALSE)*$E592</f>
        <v>-3.2346788127885024</v>
      </c>
      <c r="L587" s="54">
        <f ca="1">VLOOKUP(CONCATENATE($F587," ",$G587),AllocFactorMatrix,(L$4+1),FALSE)*$E592</f>
        <v>-9.9916185088872109E-2</v>
      </c>
      <c r="M587" s="54">
        <f ca="1">VLOOKUP(CONCATENATE($F587," ",$G587),AllocFactorMatrix,(M$4+1),FALSE)*$E592</f>
        <v>-1.2444032429056978E-2</v>
      </c>
      <c r="N587" s="54">
        <f t="shared" ca="1" si="319"/>
        <v>-3.3470390303064317</v>
      </c>
      <c r="O587" s="54">
        <f ca="1">VLOOKUP(CONCATENATE($F587," ",$G587),AllocFactorMatrix,(O$4+1),FALSE)*$E592</f>
        <v>-2.4438504004933286</v>
      </c>
      <c r="P587" s="54">
        <f ca="1">VLOOKUP(CONCATENATE($F587," ",$G587),AllocFactorMatrix,(P$4+1),FALSE)*$E592</f>
        <v>-0.45430893905238645</v>
      </c>
      <c r="Q587" s="54">
        <f ca="1">VLOOKUP(CONCATENATE($F587," ",$G587),AllocFactorMatrix,(Q$4+1),FALSE)*$E592</f>
        <v>-0.27031923200242636</v>
      </c>
      <c r="R587" s="54">
        <f ca="1">VLOOKUP(CONCATENATE($F587," ",$G587),AllocFactorMatrix,(R$4+1),FALSE)*$E592</f>
        <v>0</v>
      </c>
      <c r="S587" s="54">
        <f t="shared" ca="1" si="321"/>
        <v>-3.1684785715481412</v>
      </c>
      <c r="T587" s="54">
        <f ca="1">VLOOKUP(CONCATENATE($F587," ",$G587),AllocFactorMatrix,(T$4+1),FALSE)*$E592</f>
        <v>-8.5335059764494084E-2</v>
      </c>
      <c r="U587" s="54">
        <f ca="1">VLOOKUP(CONCATENATE($F587," ",$G587),AllocFactorMatrix,(U$4+1),FALSE)*$E592</f>
        <v>-1.3969836499415038</v>
      </c>
      <c r="V587" s="54">
        <f ca="1">VLOOKUP(CONCATENATE($F587," ",$G587),AllocFactorMatrix,(V$4+1),FALSE)*$E592</f>
        <v>-9.7323423943037142</v>
      </c>
      <c r="W587" s="54">
        <f ca="1">VLOOKUP(CONCATENATE($F587," ",$G587),AllocFactorMatrix,(W$4+1),FALSE)*$E592</f>
        <v>0</v>
      </c>
      <c r="X587" s="54">
        <f t="shared" ca="1" si="322"/>
        <v>-11.214661104009712</v>
      </c>
      <c r="Y587" s="54">
        <f ca="1">VLOOKUP(CONCATENATE($F587," ",$G587),AllocFactorMatrix,(Y$4+1),FALSE)*$E592</f>
        <v>-0.7355273717136418</v>
      </c>
      <c r="Z587" s="54">
        <f ca="1">VLOOKUP(CONCATENATE($F587," ",$G587),AllocFactorMatrix,(Z$4+1),FALSE)*$E592</f>
        <v>-1.2261261269306612E-2</v>
      </c>
      <c r="AA587" s="54">
        <f t="shared" ca="1" si="320"/>
        <v>-0.7477886329829484</v>
      </c>
      <c r="AB587" s="54">
        <f ca="1">VLOOKUP(CONCATENATE($F587," ",$G587),AllocFactorMatrix,(AB$4+1),FALSE)*$E592</f>
        <v>-9.8219662613858952E-3</v>
      </c>
      <c r="AC587" s="54">
        <f ca="1">VLOOKUP(CONCATENATE($F587," ",$G587),AllocFactorMatrix,(AC$4+1),FALSE)*$E592</f>
        <v>-3.3396785015592623E-2</v>
      </c>
      <c r="AD587" s="54">
        <f ca="1">VLOOKUP(CONCATENATE($F587," ",$G587),AllocFactorMatrix,(AD$4+1),FALSE)*$E592</f>
        <v>-7.1992760958431712E-3</v>
      </c>
    </row>
    <row r="588" spans="1:30" s="51" customFormat="1" hidden="1" outlineLevel="1">
      <c r="A588" s="56"/>
      <c r="B588" s="112"/>
      <c r="C588" s="55"/>
      <c r="D588" s="55"/>
      <c r="E588" s="58">
        <f t="shared" si="317"/>
        <v>0</v>
      </c>
      <c r="F588" s="52" t="str">
        <f>F592</f>
        <v>LABOR_M</v>
      </c>
      <c r="G588" s="55" t="str">
        <f>$G$11</f>
        <v>DISTPRI</v>
      </c>
      <c r="H588" s="53">
        <f t="shared" ca="1" si="318"/>
        <v>-24244.776479469358</v>
      </c>
      <c r="I588" s="54">
        <f ca="1">VLOOKUP(CONCATENATE($F588," ",$G588),AllocFactorMatrix,(I$4+1),FALSE)*$E592</f>
        <v>-16203.818173732228</v>
      </c>
      <c r="J588" s="54">
        <f ca="1">VLOOKUP(CONCATENATE($F588," ",$G588),AllocFactorMatrix,(J$4+1),FALSE)*$E592</f>
        <v>-763.80568804384893</v>
      </c>
      <c r="K588" s="54">
        <f ca="1">VLOOKUP(CONCATENATE($F588," ",$G588),AllocFactorMatrix,(K$4+1),FALSE)*$E592</f>
        <v>-2773.4253306097376</v>
      </c>
      <c r="L588" s="54">
        <f ca="1">VLOOKUP(CONCATENATE($F588," ",$G588),AllocFactorMatrix,(L$4+1),FALSE)*$E592</f>
        <v>-85.713274050254967</v>
      </c>
      <c r="M588" s="54">
        <f ca="1">VLOOKUP(CONCATENATE($F588," ",$G588),AllocFactorMatrix,(M$4+1),FALSE)*$E592</f>
        <v>0</v>
      </c>
      <c r="N588" s="54">
        <f t="shared" ca="1" si="319"/>
        <v>-2859.1386046599923</v>
      </c>
      <c r="O588" s="54">
        <f ca="1">VLOOKUP(CONCATENATE($F588," ",$G588),AllocFactorMatrix,(O$4+1),FALSE)*$E592</f>
        <v>-2079.5842446581651</v>
      </c>
      <c r="P588" s="54">
        <f ca="1">VLOOKUP(CONCATENATE($F588," ",$G588),AllocFactorMatrix,(P$4+1),FALSE)*$E592</f>
        <v>-387.32270551116147</v>
      </c>
      <c r="Q588" s="54">
        <f ca="1">VLOOKUP(CONCATENATE($F588," ",$G588),AllocFactorMatrix,(Q$4+1),FALSE)*$E592</f>
        <v>0</v>
      </c>
      <c r="R588" s="54">
        <f ca="1">VLOOKUP(CONCATENATE($F588," ",$G588),AllocFactorMatrix,(R$4+1),FALSE)*$E592</f>
        <v>0</v>
      </c>
      <c r="S588" s="54">
        <f t="shared" ca="1" si="321"/>
        <v>-2466.9069501693266</v>
      </c>
      <c r="T588" s="54">
        <f ca="1">VLOOKUP(CONCATENATE($F588," ",$G588),AllocFactorMatrix,(T$4+1),FALSE)*$E592</f>
        <v>-74.135896771711856</v>
      </c>
      <c r="U588" s="54">
        <f ca="1">VLOOKUP(CONCATENATE($F588," ",$G588),AllocFactorMatrix,(U$4+1),FALSE)*$E592</f>
        <v>-1195.6442568026948</v>
      </c>
      <c r="V588" s="54">
        <f ca="1">VLOOKUP(CONCATENATE($F588," ",$G588),AllocFactorMatrix,(V$4+1),FALSE)*$E592</f>
        <v>0</v>
      </c>
      <c r="W588" s="54">
        <f ca="1">VLOOKUP(CONCATENATE($F588," ",$G588),AllocFactorMatrix,(W$4+1),FALSE)*$E592</f>
        <v>0</v>
      </c>
      <c r="X588" s="54">
        <f t="shared" ca="1" si="322"/>
        <v>-1269.7801535744068</v>
      </c>
      <c r="Y588" s="54">
        <f ca="1">VLOOKUP(CONCATENATE($F588," ",$G588),AllocFactorMatrix,(Y$4+1),FALSE)*$E592</f>
        <v>-627.0902183374136</v>
      </c>
      <c r="Z588" s="54">
        <f ca="1">VLOOKUP(CONCATENATE($F588," ",$G588),AllocFactorMatrix,(Z$4+1),FALSE)*$E592</f>
        <v>-10.462319594498465</v>
      </c>
      <c r="AA588" s="54">
        <f t="shared" ca="1" si="320"/>
        <v>-637.55253793191207</v>
      </c>
      <c r="AB588" s="54">
        <f ca="1">VLOOKUP(CONCATENATE($F588," ",$G588),AllocFactorMatrix,(AB$4+1),FALSE)*$E592</f>
        <v>-8.4762319149136953</v>
      </c>
      <c r="AC588" s="54">
        <f ca="1">VLOOKUP(CONCATENATE($F588," ",$G588),AllocFactorMatrix,(AC$4+1),FALSE)*$E592</f>
        <v>-29.038392941208112</v>
      </c>
      <c r="AD588" s="54">
        <f ca="1">VLOOKUP(CONCATENATE($F588," ",$G588),AllocFactorMatrix,(AD$4+1),FALSE)*$E592</f>
        <v>-6.2597465015190759</v>
      </c>
    </row>
    <row r="589" spans="1:30" s="51" customFormat="1" hidden="1" outlineLevel="1">
      <c r="A589" s="56"/>
      <c r="B589" s="112"/>
      <c r="C589" s="55"/>
      <c r="D589" s="55"/>
      <c r="E589" s="58">
        <f t="shared" si="317"/>
        <v>0</v>
      </c>
      <c r="F589" s="52" t="str">
        <f>F592</f>
        <v>LABOR_M</v>
      </c>
      <c r="G589" s="55" t="str">
        <f>$G$12</f>
        <v>DISTSEC</v>
      </c>
      <c r="H589" s="53">
        <f t="shared" ca="1" si="318"/>
        <v>-10006.117454179626</v>
      </c>
      <c r="I589" s="54">
        <f ca="1">VLOOKUP(CONCATENATE($F589," ",$G589),AllocFactorMatrix,(I$4+1),FALSE)*$E592</f>
        <v>-7481.5885454081999</v>
      </c>
      <c r="J589" s="54">
        <f ca="1">VLOOKUP(CONCATENATE($F589," ",$G589),AllocFactorMatrix,(J$4+1),FALSE)*$E592</f>
        <v>-360.68976822650041</v>
      </c>
      <c r="K589" s="54">
        <f ca="1">VLOOKUP(CONCATENATE($F589," ",$G589),AllocFactorMatrix,(K$4+1),FALSE)*$E592</f>
        <v>-1088.3513436656895</v>
      </c>
      <c r="L589" s="54">
        <f ca="1">VLOOKUP(CONCATENATE($F589," ",$G589),AllocFactorMatrix,(L$4+1),FALSE)*$E592</f>
        <v>0</v>
      </c>
      <c r="M589" s="54">
        <f ca="1">VLOOKUP(CONCATENATE($F589," ",$G589),AllocFactorMatrix,(M$4+1),FALSE)*$E592</f>
        <v>0</v>
      </c>
      <c r="N589" s="54">
        <f t="shared" ca="1" si="319"/>
        <v>-1088.3513436656895</v>
      </c>
      <c r="O589" s="54">
        <f ca="1">VLOOKUP(CONCATENATE($F589," ",$G589),AllocFactorMatrix,(O$4+1),FALSE)*$E592</f>
        <v>-693.50171230627484</v>
      </c>
      <c r="P589" s="54">
        <f ca="1">VLOOKUP(CONCATENATE($F589," ",$G589),AllocFactorMatrix,(P$4+1),FALSE)*$E592</f>
        <v>0</v>
      </c>
      <c r="Q589" s="54">
        <f ca="1">VLOOKUP(CONCATENATE($F589," ",$G589),AllocFactorMatrix,(Q$4+1),FALSE)*$E592</f>
        <v>0</v>
      </c>
      <c r="R589" s="54">
        <f ca="1">VLOOKUP(CONCATENATE($F589," ",$G589),AllocFactorMatrix,(R$4+1),FALSE)*$E592</f>
        <v>0</v>
      </c>
      <c r="S589" s="54">
        <f t="shared" ca="1" si="321"/>
        <v>-693.50171230627484</v>
      </c>
      <c r="T589" s="54">
        <f ca="1">VLOOKUP(CONCATENATE($F589," ",$G589),AllocFactorMatrix,(T$4+1),FALSE)*$E592</f>
        <v>-18.75083142681401</v>
      </c>
      <c r="U589" s="54">
        <f ca="1">VLOOKUP(CONCATENATE($F589," ",$G589),AllocFactorMatrix,(U$4+1),FALSE)*$E592</f>
        <v>0</v>
      </c>
      <c r="V589" s="54">
        <f ca="1">VLOOKUP(CONCATENATE($F589," ",$G589),AllocFactorMatrix,(V$4+1),FALSE)*$E592</f>
        <v>0</v>
      </c>
      <c r="W589" s="54">
        <f ca="1">VLOOKUP(CONCATENATE($F589," ",$G589),AllocFactorMatrix,(W$4+1),FALSE)*$E592</f>
        <v>0</v>
      </c>
      <c r="X589" s="54">
        <f t="shared" ca="1" si="322"/>
        <v>-18.75083142681401</v>
      </c>
      <c r="Y589" s="54">
        <f ca="1">VLOOKUP(CONCATENATE($F589," ",$G589),AllocFactorMatrix,(Y$4+1),FALSE)*$E592</f>
        <v>-255.79400998691509</v>
      </c>
      <c r="Z589" s="54">
        <f ca="1">VLOOKUP(CONCATENATE($F589," ",$G589),AllocFactorMatrix,(Z$4+1),FALSE)*$E592</f>
        <v>0</v>
      </c>
      <c r="AA589" s="54">
        <f t="shared" ca="1" si="320"/>
        <v>-255.79400998691509</v>
      </c>
      <c r="AB589" s="54">
        <f ca="1">VLOOKUP(CONCATENATE($F589," ",$G589),AllocFactorMatrix,(AB$4+1),FALSE)*$E592</f>
        <v>-2.6543826702204942</v>
      </c>
      <c r="AC589" s="54">
        <f ca="1">VLOOKUP(CONCATENATE($F589," ",$G589),AllocFactorMatrix,(AC$4+1),FALSE)*$E592</f>
        <v>-90.126500818102045</v>
      </c>
      <c r="AD589" s="54">
        <f ca="1">VLOOKUP(CONCATENATE($F589," ",$G589),AllocFactorMatrix,(AD$4+1),FALSE)*$E592</f>
        <v>-14.66035967091012</v>
      </c>
    </row>
    <row r="590" spans="1:30" s="51" customFormat="1" hidden="1" outlineLevel="1">
      <c r="A590" s="56"/>
      <c r="B590" s="112"/>
      <c r="C590" s="55"/>
      <c r="D590" s="55"/>
      <c r="E590" s="58">
        <f t="shared" si="317"/>
        <v>0</v>
      </c>
      <c r="F590" s="52" t="str">
        <f>F592</f>
        <v>LABOR_M</v>
      </c>
      <c r="G590" s="55" t="str">
        <f>$G$13</f>
        <v>ENERGY</v>
      </c>
      <c r="H590" s="53">
        <f t="shared" ca="1" si="318"/>
        <v>-12395.174866528487</v>
      </c>
      <c r="I590" s="54">
        <f ca="1">VLOOKUP(CONCATENATE($F590," ",$G590),AllocFactorMatrix,(I$4+1),FALSE)*$E592</f>
        <v>-4651.0053796197135</v>
      </c>
      <c r="J590" s="54">
        <f ca="1">VLOOKUP(CONCATENATE($F590," ",$G590),AllocFactorMatrix,(J$4+1),FALSE)*$E592</f>
        <v>-301.41520244140975</v>
      </c>
      <c r="K590" s="54">
        <f ca="1">VLOOKUP(CONCATENATE($F590," ",$G590),AllocFactorMatrix,(K$4+1),FALSE)*$E592</f>
        <v>-1011.280678723442</v>
      </c>
      <c r="L590" s="54">
        <f ca="1">VLOOKUP(CONCATENATE($F590," ",$G590),AllocFactorMatrix,(L$4+1),FALSE)*$E592</f>
        <v>-32.140795813012893</v>
      </c>
      <c r="M590" s="54">
        <f ca="1">VLOOKUP(CONCATENATE($F590," ",$G590),AllocFactorMatrix,(M$4+1),FALSE)*$E592</f>
        <v>-2.963005641308202</v>
      </c>
      <c r="N590" s="54">
        <f t="shared" ca="1" si="319"/>
        <v>-1046.384480177763</v>
      </c>
      <c r="O590" s="54">
        <f ca="1">VLOOKUP(CONCATENATE($F590," ",$G590),AllocFactorMatrix,(O$4+1),FALSE)*$E592</f>
        <v>-921.99870545320914</v>
      </c>
      <c r="P590" s="54">
        <f ca="1">VLOOKUP(CONCATENATE($F590," ",$G590),AllocFactorMatrix,(P$4+1),FALSE)*$E592</f>
        <v>-170.92081920004708</v>
      </c>
      <c r="Q590" s="54">
        <f ca="1">VLOOKUP(CONCATENATE($F590," ",$G590),AllocFactorMatrix,(Q$4+1),FALSE)*$E592</f>
        <v>-77.662045367711102</v>
      </c>
      <c r="R590" s="54">
        <f ca="1">VLOOKUP(CONCATENATE($F590," ",$G590),AllocFactorMatrix,(R$4+1),FALSE)*$E592</f>
        <v>-3.5984039422482073</v>
      </c>
      <c r="S590" s="54">
        <f t="shared" ca="1" si="321"/>
        <v>-1174.1799739632156</v>
      </c>
      <c r="T590" s="54">
        <f ca="1">VLOOKUP(CONCATENATE($F590," ",$G590),AllocFactorMatrix,(T$4+1),FALSE)*$E592</f>
        <v>-35.332737577017177</v>
      </c>
      <c r="U590" s="54">
        <f ca="1">VLOOKUP(CONCATENATE($F590," ",$G590),AllocFactorMatrix,(U$4+1),FALSE)*$E592</f>
        <v>-620.38994059858896</v>
      </c>
      <c r="V590" s="54">
        <f ca="1">VLOOKUP(CONCATENATE($F590," ",$G590),AllocFactorMatrix,(V$4+1),FALSE)*$E592</f>
        <v>-3522.3165099276562</v>
      </c>
      <c r="W590" s="54">
        <f ca="1">VLOOKUP(CONCATENATE($F590," ",$G590),AllocFactorMatrix,(W$4+1),FALSE)*$E592</f>
        <v>-668.26588056319429</v>
      </c>
      <c r="X590" s="54">
        <f t="shared" ca="1" si="322"/>
        <v>-4846.3050686664565</v>
      </c>
      <c r="Y590" s="54">
        <f ca="1">VLOOKUP(CONCATENATE($F590," ",$G590),AllocFactorMatrix,(Y$4+1),FALSE)*$E592</f>
        <v>-249.79724154720762</v>
      </c>
      <c r="Z590" s="54">
        <f ca="1">VLOOKUP(CONCATENATE($F590," ",$G590),AllocFactorMatrix,(Z$4+1),FALSE)*$E592</f>
        <v>-4.0663008769970439</v>
      </c>
      <c r="AA590" s="54">
        <f t="shared" ca="1" si="320"/>
        <v>-253.86354242420467</v>
      </c>
      <c r="AB590" s="54">
        <f ca="1">VLOOKUP(CONCATENATE($F590," ",$G590),AllocFactorMatrix,(AB$4+1),FALSE)*$E592</f>
        <v>-4.5356315334808803</v>
      </c>
      <c r="AC590" s="54">
        <f ca="1">VLOOKUP(CONCATENATE($F590," ",$G590),AllocFactorMatrix,(AC$4+1),FALSE)*$E592</f>
        <v>-98.07695833234331</v>
      </c>
      <c r="AD590" s="54">
        <f ca="1">VLOOKUP(CONCATENATE($F590," ",$G590),AllocFactorMatrix,(AD$4+1),FALSE)*$E592</f>
        <v>-19.408629369900005</v>
      </c>
    </row>
    <row r="591" spans="1:30" s="51" customFormat="1" hidden="1" outlineLevel="1">
      <c r="A591" s="56"/>
      <c r="B591" s="112"/>
      <c r="C591" s="55"/>
      <c r="D591" s="55"/>
      <c r="E591" s="58">
        <f t="shared" si="317"/>
        <v>0</v>
      </c>
      <c r="F591" s="52" t="s">
        <v>70</v>
      </c>
      <c r="G591" s="55" t="str">
        <f>$G$14</f>
        <v>CUSTOMER</v>
      </c>
      <c r="H591" s="53">
        <f t="shared" ca="1" si="318"/>
        <v>-9342.6814857156951</v>
      </c>
      <c r="I591" s="54">
        <f ca="1">VLOOKUP(CONCATENATE($F591," ",$G591),AllocFactorMatrix,(I$4+1),FALSE)*$E592</f>
        <v>-6675.3551925642869</v>
      </c>
      <c r="J591" s="54">
        <f ca="1">VLOOKUP(CONCATENATE($F591," ",$G591),AllocFactorMatrix,(J$4+1),FALSE)*$E592</f>
        <v>-1142.373080624054</v>
      </c>
      <c r="K591" s="54">
        <f ca="1">VLOOKUP(CONCATENATE($F591," ",$G591),AllocFactorMatrix,(K$4+1),FALSE)*$E592</f>
        <v>-328.94187713901061</v>
      </c>
      <c r="L591" s="54">
        <f ca="1">VLOOKUP(CONCATENATE($F591," ",$G591),AllocFactorMatrix,(L$4+1),FALSE)*$E592</f>
        <v>-54.986883763218394</v>
      </c>
      <c r="M591" s="54">
        <f ca="1">VLOOKUP(CONCATENATE($F591," ",$G591),AllocFactorMatrix,(M$4+1),FALSE)*$E592</f>
        <v>-8.6876639460982741</v>
      </c>
      <c r="N591" s="54">
        <f t="shared" ca="1" si="319"/>
        <v>-392.61642484832726</v>
      </c>
      <c r="O591" s="54">
        <f ca="1">VLOOKUP(CONCATENATE($F591," ",$G591),AllocFactorMatrix,(O$4+1),FALSE)*$E592</f>
        <v>-61.381322935333436</v>
      </c>
      <c r="P591" s="54">
        <f ca="1">VLOOKUP(CONCATENATE($F591," ",$G591),AllocFactorMatrix,(P$4+1),FALSE)*$E592</f>
        <v>-15.764424110368271</v>
      </c>
      <c r="Q591" s="54">
        <f ca="1">VLOOKUP(CONCATENATE($F591," ",$G591),AllocFactorMatrix,(Q$4+1),FALSE)*$E592</f>
        <v>-30.152423226950003</v>
      </c>
      <c r="R591" s="54">
        <f ca="1">VLOOKUP(CONCATENATE($F591," ",$G591),AllocFactorMatrix,(R$4+1),FALSE)*$E592</f>
        <v>-5.262643217955131</v>
      </c>
      <c r="S591" s="54">
        <f t="shared" ca="1" si="321"/>
        <v>-112.56081349060685</v>
      </c>
      <c r="T591" s="54">
        <f ca="1">VLOOKUP(CONCATENATE($F591," ",$G591),AllocFactorMatrix,(T$4+1),FALSE)*$E592</f>
        <v>-0.42689187301750725</v>
      </c>
      <c r="U591" s="54">
        <f ca="1">VLOOKUP(CONCATENATE($F591," ",$G591),AllocFactorMatrix,(U$4+1),FALSE)*$E592</f>
        <v>-9.3850497971629014</v>
      </c>
      <c r="V591" s="54">
        <f ca="1">VLOOKUP(CONCATENATE($F591," ",$G591),AllocFactorMatrix,(V$4+1),FALSE)*$E592</f>
        <v>-44.365627668843914</v>
      </c>
      <c r="W591" s="54">
        <f ca="1">VLOOKUP(CONCATENATE($F591," ",$G591),AllocFactorMatrix,(W$4+1),FALSE)*$E592</f>
        <v>-7.896904898958951</v>
      </c>
      <c r="X591" s="54">
        <f t="shared" ca="1" si="322"/>
        <v>-62.074474237983274</v>
      </c>
      <c r="Y591" s="54">
        <f ca="1">VLOOKUP(CONCATENATE($F591," ",$G591),AllocFactorMatrix,(Y$4+1),FALSE)*$E592</f>
        <v>-16.800193654158999</v>
      </c>
      <c r="Z591" s="54">
        <f ca="1">VLOOKUP(CONCATENATE($F591," ",$G591),AllocFactorMatrix,(Z$4+1),FALSE)*$E592</f>
        <v>-0.26616123700253436</v>
      </c>
      <c r="AA591" s="54">
        <f t="shared" ca="1" si="320"/>
        <v>-17.066354891161534</v>
      </c>
      <c r="AB591" s="54">
        <f ca="1">VLOOKUP(CONCATENATE($F591," ",$G591),AllocFactorMatrix,(AB$4+1),FALSE)*$E592</f>
        <v>-0.47872047081736863</v>
      </c>
      <c r="AC591" s="54">
        <f ca="1">VLOOKUP(CONCATENATE($F591," ",$G591),AllocFactorMatrix,(AC$4+1),FALSE)*$E592</f>
        <v>-736.76619223456566</v>
      </c>
      <c r="AD591" s="54">
        <f ca="1">VLOOKUP(CONCATENATE($F591," ",$G591),AllocFactorMatrix,(AD$4+1),FALSE)*$E592</f>
        <v>-203.39023235389524</v>
      </c>
    </row>
    <row r="592" spans="1:30" s="51" customFormat="1" collapsed="1">
      <c r="A592" s="56"/>
      <c r="B592" s="112"/>
      <c r="C592" s="55"/>
      <c r="D592" s="55" t="str">
        <f>+D2064</f>
        <v>Adjs 32-39 - Total Incentive Compensation &amp; Payroll Adjustment</v>
      </c>
      <c r="E592" s="61">
        <f t="shared" si="317"/>
        <v>-103283</v>
      </c>
      <c r="F592" s="57" t="str">
        <f>+F2064</f>
        <v>LABOR_M</v>
      </c>
      <c r="G592" s="55" t="str">
        <f>$G$15</f>
        <v>TOTAL</v>
      </c>
      <c r="H592" s="53">
        <f t="shared" ca="1" si="318"/>
        <v>-103283</v>
      </c>
      <c r="I592" s="54">
        <f ca="1">VLOOKUP(CONCATENATE($F592," ",$G592),AllocFactorMatrix,(I$4+1),FALSE)*$E592</f>
        <v>-61256.481895796023</v>
      </c>
      <c r="J592" s="54">
        <f ca="1">VLOOKUP(CONCATENATE($F592," ",$G592),AllocFactorMatrix,(J$4+1),FALSE)*$E592</f>
        <v>-3776.2621233060208</v>
      </c>
      <c r="K592" s="54">
        <f ca="1">VLOOKUP(CONCATENATE($F592," ",$G592),AllocFactorMatrix,(K$4+1),FALSE)*$E592</f>
        <v>-9183.2767904311168</v>
      </c>
      <c r="L592" s="54">
        <f ca="1">VLOOKUP(CONCATENATE($F592," ",$G592),AllocFactorMatrix,(L$4+1),FALSE)*$E592</f>
        <v>-272.43904276468629</v>
      </c>
      <c r="M592" s="54">
        <f ca="1">VLOOKUP(CONCATENATE($F592," ",$G592),AllocFactorMatrix,(M$4+1),FALSE)*$E592</f>
        <v>-24.454605691407778</v>
      </c>
      <c r="N592" s="54">
        <f t="shared" ca="1" si="319"/>
        <v>-9480.1704388872113</v>
      </c>
      <c r="O592" s="54">
        <f ca="1">VLOOKUP(CONCATENATE($F592," ",$G592),AllocFactorMatrix,(O$4+1),FALSE)*$E592</f>
        <v>-6785.052263759032</v>
      </c>
      <c r="P592" s="54">
        <f ca="1">VLOOKUP(CONCATENATE($F592," ",$G592),AllocFactorMatrix,(P$4+1),FALSE)*$E592</f>
        <v>-1122.2619255664465</v>
      </c>
      <c r="Q592" s="54">
        <f ca="1">VLOOKUP(CONCATENATE($F592," ",$G592),AllocFactorMatrix,(Q$4+1),FALSE)*$E592</f>
        <v>-320.1112946131222</v>
      </c>
      <c r="R592" s="54">
        <f ca="1">VLOOKUP(CONCATENATE($F592," ",$G592),AllocFactorMatrix,(R$4+1),FALSE)*$E592</f>
        <v>-13.4525271072206</v>
      </c>
      <c r="S592" s="54">
        <f t="shared" ca="1" si="321"/>
        <v>-8240.878011045821</v>
      </c>
      <c r="T592" s="54">
        <f ca="1">VLOOKUP(CONCATENATE($F592," ",$G592),AllocFactorMatrix,(T$4+1),FALSE)*$E592</f>
        <v>-224.85984262356908</v>
      </c>
      <c r="U592" s="54">
        <f ca="1">VLOOKUP(CONCATENATE($F592," ",$G592),AllocFactorMatrix,(U$4+1),FALSE)*$E592</f>
        <v>-3357.5240286766775</v>
      </c>
      <c r="V592" s="54">
        <f ca="1">VLOOKUP(CONCATENATE($F592," ",$G592),AllocFactorMatrix,(V$4+1),FALSE)*$E592</f>
        <v>-11876.833448584544</v>
      </c>
      <c r="W592" s="54">
        <f ca="1">VLOOKUP(CONCATENATE($F592," ",$G592),AllocFactorMatrix,(W$4+1),FALSE)*$E592</f>
        <v>-1769.9981465983881</v>
      </c>
      <c r="X592" s="54">
        <f t="shared" ca="1" si="322"/>
        <v>-17229.21546648318</v>
      </c>
      <c r="Y592" s="54">
        <f ca="1">VLOOKUP(CONCATENATE($F592," ",$G592),AllocFactorMatrix,(Y$4+1),FALSE)*$E592</f>
        <v>-2042.253608904773</v>
      </c>
      <c r="Z592" s="54">
        <f ca="1">VLOOKUP(CONCATENATE($F592," ",$G592),AllocFactorMatrix,(Z$4+1),FALSE)*$E592</f>
        <v>-33.335059917678883</v>
      </c>
      <c r="AA592" s="54">
        <f t="shared" ca="1" si="320"/>
        <v>-2075.5886688224518</v>
      </c>
      <c r="AB592" s="54">
        <f ca="1">VLOOKUP(CONCATENATE($F592," ",$G592),AllocFactorMatrix,(AB$4+1),FALSE)*$E592</f>
        <v>-26.635787375730406</v>
      </c>
      <c r="AC592" s="54">
        <f ca="1">VLOOKUP(CONCATENATE($F592," ",$G592),AllocFactorMatrix,(AC$4+1),FALSE)*$E592</f>
        <v>-954.0414411112348</v>
      </c>
      <c r="AD592" s="54">
        <f ca="1">VLOOKUP(CONCATENATE($F592," ",$G592),AllocFactorMatrix,(AD$4+1),FALSE)*$E592</f>
        <v>-243.72616717232026</v>
      </c>
    </row>
    <row r="593" spans="1:30" s="51" customFormat="1" hidden="1" outlineLevel="1">
      <c r="A593" s="56"/>
      <c r="B593" s="112"/>
      <c r="C593" s="55"/>
      <c r="E593" s="58">
        <f t="shared" si="317"/>
        <v>0</v>
      </c>
      <c r="F593" s="52" t="str">
        <f>F600</f>
        <v>RB_GUP</v>
      </c>
      <c r="G593" s="55" t="str">
        <f>$G$8</f>
        <v>PRODUCTION</v>
      </c>
      <c r="H593" s="53">
        <f t="shared" ref="H593:H600" ca="1" si="323">SUBTOTAL(9,I593:AD593)</f>
        <v>-717.93021502839918</v>
      </c>
      <c r="I593" s="54">
        <f ca="1">VLOOKUP(CONCATENATE($F593," ",$G593),AllocFactorMatrix,(I$4+1),FALSE)*$E600</f>
        <v>-398.59951258063671</v>
      </c>
      <c r="J593" s="54">
        <f ca="1">VLOOKUP(CONCATENATE($F593," ",$G593),AllocFactorMatrix,(J$4+1),FALSE)*$E600</f>
        <v>-18.341507117267771</v>
      </c>
      <c r="K593" s="54">
        <f ca="1">VLOOKUP(CONCATENATE($F593," ",$G593),AllocFactorMatrix,(K$4+1),FALSE)*$E600</f>
        <v>-60.422190806835424</v>
      </c>
      <c r="L593" s="54">
        <f ca="1">VLOOKUP(CONCATENATE($F593," ",$G593),AllocFactorMatrix,(L$4+1),FALSE)*$E600</f>
        <v>-1.5097576559219688</v>
      </c>
      <c r="M593" s="54">
        <f ca="1">VLOOKUP(CONCATENATE($F593," ",$G593),AllocFactorMatrix,(M$4+1),FALSE)*$E600</f>
        <v>-0.19435071306611326</v>
      </c>
      <c r="N593" s="54">
        <f t="shared" ref="N593:N600" ca="1" si="324">SUBTOTAL(9,K593:M593)</f>
        <v>-62.126299175823505</v>
      </c>
      <c r="O593" s="54">
        <f ca="1">VLOOKUP(CONCATENATE($F593," ",$G593),AllocFactorMatrix,(O$4+1),FALSE)*$E600</f>
        <v>-45.963977250129894</v>
      </c>
      <c r="P593" s="54">
        <f ca="1">VLOOKUP(CONCATENATE($F593," ",$G593),AllocFactorMatrix,(P$4+1),FALSE)*$E600</f>
        <v>-8.3195672191570189</v>
      </c>
      <c r="Q593" s="54">
        <f ca="1">VLOOKUP(CONCATENATE($F593," ",$G593),AllocFactorMatrix,(Q$4+1),FALSE)*$E600</f>
        <v>-3.2179498629168344</v>
      </c>
      <c r="R593" s="54">
        <f ca="1">VLOOKUP(CONCATENATE($F593," ",$G593),AllocFactorMatrix,(R$4+1),FALSE)*$E600</f>
        <v>-6.9336278164366494E-2</v>
      </c>
      <c r="S593" s="54">
        <f ca="1">SUBTOTAL(9,O593:R593)</f>
        <v>-57.570830610368105</v>
      </c>
      <c r="T593" s="54">
        <f ca="1">VLOOKUP(CONCATENATE($F593," ",$G593),AllocFactorMatrix,(T$4+1),FALSE)*$E600</f>
        <v>-1.4595240875768949</v>
      </c>
      <c r="U593" s="54">
        <f ca="1">VLOOKUP(CONCATENATE($F593," ",$G593),AllocFactorMatrix,(U$4+1),FALSE)*$E600</f>
        <v>-23.238160691658113</v>
      </c>
      <c r="V593" s="54">
        <f ca="1">VLOOKUP(CONCATENATE($F593," ",$G593),AllocFactorMatrix,(V$4+1),FALSE)*$E600</f>
        <v>-126.02528116791487</v>
      </c>
      <c r="W593" s="54">
        <f ca="1">VLOOKUP(CONCATENATE($F593," ",$G593),AllocFactorMatrix,(W$4+1),FALSE)*$E600</f>
        <v>-16.581481090134986</v>
      </c>
      <c r="X593" s="54">
        <f ca="1">SUBTOTAL(9,T593:W593)</f>
        <v>-167.30444703728486</v>
      </c>
      <c r="Y593" s="54">
        <f ca="1">VLOOKUP(CONCATENATE($F593," ",$G593),AllocFactorMatrix,(Y$4+1),FALSE)*$E600</f>
        <v>-13.546920193786512</v>
      </c>
      <c r="Z593" s="54">
        <f ca="1">VLOOKUP(CONCATENATE($F593," ",$G593),AllocFactorMatrix,(Z$4+1),FALSE)*$E600</f>
        <v>-0.28159553254217667</v>
      </c>
      <c r="AA593" s="54">
        <f t="shared" ref="AA593:AA600" ca="1" si="325">SUBTOTAL(9,Y593:Z593)</f>
        <v>-13.828515726328689</v>
      </c>
      <c r="AB593" s="54">
        <f ca="1">VLOOKUP(CONCATENATE($F593," ",$G593),AllocFactorMatrix,(AB$4+1),FALSE)*$E600</f>
        <v>-0.15910278068962327</v>
      </c>
      <c r="AC593" s="54">
        <f ca="1">VLOOKUP(CONCATENATE($F593," ",$G593),AllocFactorMatrix,(AC$4+1),FALSE)*$E600</f>
        <v>0</v>
      </c>
      <c r="AD593" s="54">
        <f ca="1">VLOOKUP(CONCATENATE($F593," ",$G593),AllocFactorMatrix,(AD$4+1),FALSE)*$E600</f>
        <v>0</v>
      </c>
    </row>
    <row r="594" spans="1:30" s="51" customFormat="1" hidden="1" outlineLevel="1">
      <c r="A594" s="56"/>
      <c r="B594" s="112"/>
      <c r="C594" s="55"/>
      <c r="D594" s="53"/>
      <c r="E594" s="58">
        <f t="shared" si="317"/>
        <v>0</v>
      </c>
      <c r="F594" s="52" t="str">
        <f>F600</f>
        <v>RB_GUP</v>
      </c>
      <c r="G594" s="55" t="str">
        <f>$G$9</f>
        <v>BULKTRAN</v>
      </c>
      <c r="H594" s="53">
        <f t="shared" ca="1" si="323"/>
        <v>-380.51882080068407</v>
      </c>
      <c r="I594" s="54">
        <f ca="1">VLOOKUP(CONCATENATE($F594," ",$G594),AllocFactorMatrix,(I$4+1),FALSE)*$E600</f>
        <v>-187.43709867513431</v>
      </c>
      <c r="J594" s="54">
        <f ca="1">VLOOKUP(CONCATENATE($F594," ",$G594),AllocFactorMatrix,(J$4+1),FALSE)*$E600</f>
        <v>-9.2656855422475548</v>
      </c>
      <c r="K594" s="54">
        <f ca="1">VLOOKUP(CONCATENATE($F594," ",$G594),AllocFactorMatrix,(K$4+1),FALSE)*$E600</f>
        <v>-33.939675117538265</v>
      </c>
      <c r="L594" s="54">
        <f ca="1">VLOOKUP(CONCATENATE($F594," ",$G594),AllocFactorMatrix,(L$4+1),FALSE)*$E600</f>
        <v>-1.0683004733543136</v>
      </c>
      <c r="M594" s="54">
        <f ca="1">VLOOKUP(CONCATENATE($F594," ",$G594),AllocFactorMatrix,(M$4+1),FALSE)*$E600</f>
        <v>-0.1001818000087045</v>
      </c>
      <c r="N594" s="54">
        <f t="shared" ca="1" si="324"/>
        <v>-35.108157390901283</v>
      </c>
      <c r="O594" s="54">
        <f ca="1">VLOOKUP(CONCATENATE($F594," ",$G594),AllocFactorMatrix,(O$4+1),FALSE)*$E600</f>
        <v>-25.799432771086106</v>
      </c>
      <c r="P594" s="54">
        <f ca="1">VLOOKUP(CONCATENATE($F594," ",$G594),AllocFactorMatrix,(P$4+1),FALSE)*$E600</f>
        <v>-4.8071859645902313</v>
      </c>
      <c r="Q594" s="54">
        <f ca="1">VLOOKUP(CONCATENATE($F594," ",$G594),AllocFactorMatrix,(Q$4+1),FALSE)*$E600</f>
        <v>-2.1722778275933581</v>
      </c>
      <c r="R594" s="54">
        <f ca="1">VLOOKUP(CONCATENATE($F594," ",$G594),AllocFactorMatrix,(R$4+1),FALSE)*$E600</f>
        <v>-9.7684905715221315E-2</v>
      </c>
      <c r="S594" s="54">
        <f t="shared" ref="S594:S600" ca="1" si="326">SUBTOTAL(9,O594:R594)</f>
        <v>-32.876581468984917</v>
      </c>
      <c r="T594" s="54">
        <f ca="1">VLOOKUP(CONCATENATE($F594," ",$G594),AllocFactorMatrix,(T$4+1),FALSE)*$E600</f>
        <v>-0.90124026778139954</v>
      </c>
      <c r="U594" s="54">
        <f ca="1">VLOOKUP(CONCATENATE($F594," ",$G594),AllocFactorMatrix,(U$4+1),FALSE)*$E600</f>
        <v>-14.748643427264845</v>
      </c>
      <c r="V594" s="54">
        <f ca="1">VLOOKUP(CONCATENATE($F594," ",$G594),AllocFactorMatrix,(V$4+1),FALSE)*$E600</f>
        <v>-77.946994927028115</v>
      </c>
      <c r="W594" s="54">
        <f ca="1">VLOOKUP(CONCATENATE($F594," ",$G594),AllocFactorMatrix,(W$4+1),FALSE)*$E600</f>
        <v>-14.075935369754966</v>
      </c>
      <c r="X594" s="54">
        <f t="shared" ref="X594:X600" ca="1" si="327">SUBTOTAL(9,T594:W594)</f>
        <v>-107.67281399182932</v>
      </c>
      <c r="Y594" s="54">
        <f ca="1">VLOOKUP(CONCATENATE($F594," ",$G594),AllocFactorMatrix,(Y$4+1),FALSE)*$E600</f>
        <v>-7.9229648654472138</v>
      </c>
      <c r="Z594" s="54">
        <f ca="1">VLOOKUP(CONCATENATE($F594," ",$G594),AllocFactorMatrix,(Z$4+1),FALSE)*$E600</f>
        <v>-0.13270663297749771</v>
      </c>
      <c r="AA594" s="54">
        <f t="shared" ca="1" si="325"/>
        <v>-8.0556714984247115</v>
      </c>
      <c r="AB594" s="54">
        <f ca="1">VLOOKUP(CONCATENATE($F594," ",$G594),AllocFactorMatrix,(AB$4+1),FALSE)*$E600</f>
        <v>-0.10281223316196397</v>
      </c>
      <c r="AC594" s="54">
        <f ca="1">VLOOKUP(CONCATENATE($F594," ",$G594),AllocFactorMatrix,(AC$4+1),FALSE)*$E600</f>
        <v>0</v>
      </c>
      <c r="AD594" s="54">
        <f ca="1">VLOOKUP(CONCATENATE($F594," ",$G594),AllocFactorMatrix,(AD$4+1),FALSE)*$E600</f>
        <v>0</v>
      </c>
    </row>
    <row r="595" spans="1:30" s="51" customFormat="1" hidden="1" outlineLevel="1">
      <c r="A595" s="56"/>
      <c r="B595" s="112"/>
      <c r="C595" s="55"/>
      <c r="E595" s="58">
        <f t="shared" si="317"/>
        <v>0</v>
      </c>
      <c r="F595" s="52" t="str">
        <f>F600</f>
        <v>RB_GUP</v>
      </c>
      <c r="G595" s="55" t="str">
        <f>$G$10</f>
        <v>SUBTRAN</v>
      </c>
      <c r="H595" s="53">
        <f t="shared" ca="1" si="323"/>
        <v>-83.58856122335132</v>
      </c>
      <c r="I595" s="54">
        <f ca="1">VLOOKUP(CONCATENATE($F595," ",$G595),AllocFactorMatrix,(I$4+1),FALSE)*$E600</f>
        <v>-40.696548174163247</v>
      </c>
      <c r="J595" s="54">
        <f ca="1">VLOOKUP(CONCATENATE($F595," ",$G595),AllocFactorMatrix,(J$4+1),FALSE)*$E600</f>
        <v>-1.9640686522907167</v>
      </c>
      <c r="K595" s="54">
        <f ca="1">VLOOKUP(CONCATENATE($F595," ",$G595),AllocFactorMatrix,(K$4+1),FALSE)*$E600</f>
        <v>-7.1451857231442224</v>
      </c>
      <c r="L595" s="54">
        <f ca="1">VLOOKUP(CONCATENATE($F595," ",$G595),AllocFactorMatrix,(L$4+1),FALSE)*$E600</f>
        <v>-0.22070806423979999</v>
      </c>
      <c r="M595" s="54">
        <f ca="1">VLOOKUP(CONCATENATE($F595," ",$G595),AllocFactorMatrix,(M$4+1),FALSE)*$E600</f>
        <v>-2.7488022148879503E-2</v>
      </c>
      <c r="N595" s="54">
        <f t="shared" ca="1" si="324"/>
        <v>-7.3933818095329018</v>
      </c>
      <c r="O595" s="54">
        <f ca="1">VLOOKUP(CONCATENATE($F595," ",$G595),AllocFactorMatrix,(O$4+1),FALSE)*$E600</f>
        <v>-5.3982994917668643</v>
      </c>
      <c r="P595" s="54">
        <f ca="1">VLOOKUP(CONCATENATE($F595," ",$G595),AllocFactorMatrix,(P$4+1),FALSE)*$E600</f>
        <v>-1.0035375791810202</v>
      </c>
      <c r="Q595" s="54">
        <f ca="1">VLOOKUP(CONCATENATE($F595," ",$G595),AllocFactorMatrix,(Q$4+1),FALSE)*$E600</f>
        <v>-0.59711681715007292</v>
      </c>
      <c r="R595" s="54">
        <f ca="1">VLOOKUP(CONCATENATE($F595," ",$G595),AllocFactorMatrix,(R$4+1),FALSE)*$E600</f>
        <v>0</v>
      </c>
      <c r="S595" s="54">
        <f t="shared" ca="1" si="326"/>
        <v>-6.9989538880979572</v>
      </c>
      <c r="T595" s="54">
        <f ca="1">VLOOKUP(CONCATENATE($F595," ",$G595),AllocFactorMatrix,(T$4+1),FALSE)*$E600</f>
        <v>-0.1884993490860043</v>
      </c>
      <c r="U595" s="54">
        <f ca="1">VLOOKUP(CONCATENATE($F595," ",$G595),AllocFactorMatrix,(U$4+1),FALSE)*$E600</f>
        <v>-3.085841967234781</v>
      </c>
      <c r="V595" s="54">
        <f ca="1">VLOOKUP(CONCATENATE($F595," ",$G595),AllocFactorMatrix,(V$4+1),FALSE)*$E600</f>
        <v>-21.498083102904022</v>
      </c>
      <c r="W595" s="54">
        <f ca="1">VLOOKUP(CONCATENATE($F595," ",$G595),AllocFactorMatrix,(W$4+1),FALSE)*$E600</f>
        <v>0</v>
      </c>
      <c r="X595" s="54">
        <f t="shared" ca="1" si="327"/>
        <v>-24.772424419224809</v>
      </c>
      <c r="Y595" s="54">
        <f ca="1">VLOOKUP(CONCATENATE($F595," ",$G595),AllocFactorMatrix,(Y$4+1),FALSE)*$E600</f>
        <v>-1.6247299900602938</v>
      </c>
      <c r="Z595" s="54">
        <f ca="1">VLOOKUP(CONCATENATE($F595," ",$G595),AllocFactorMatrix,(Z$4+1),FALSE)*$E600</f>
        <v>-2.7084293075041413E-2</v>
      </c>
      <c r="AA595" s="54">
        <f t="shared" ca="1" si="325"/>
        <v>-1.6518142831353353</v>
      </c>
      <c r="AB595" s="54">
        <f ca="1">VLOOKUP(CONCATENATE($F595," ",$G595),AllocFactorMatrix,(AB$4+1),FALSE)*$E600</f>
        <v>-2.1696056135959672E-2</v>
      </c>
      <c r="AC595" s="54">
        <f ca="1">VLOOKUP(CONCATENATE($F595," ",$G595),AllocFactorMatrix,(AC$4+1),FALSE)*$E600</f>
        <v>-7.3771229016279999E-2</v>
      </c>
      <c r="AD595" s="54">
        <f ca="1">VLOOKUP(CONCATENATE($F595," ",$G595),AllocFactorMatrix,(AD$4+1),FALSE)*$E600</f>
        <v>-1.5902711754137763E-2</v>
      </c>
    </row>
    <row r="596" spans="1:30" s="51" customFormat="1" hidden="1" outlineLevel="1">
      <c r="A596" s="56"/>
      <c r="B596" s="112"/>
      <c r="C596" s="55"/>
      <c r="E596" s="58">
        <f t="shared" si="317"/>
        <v>0</v>
      </c>
      <c r="F596" s="52" t="str">
        <f>F600</f>
        <v>RB_GUP</v>
      </c>
      <c r="G596" s="55" t="str">
        <f>$G$11</f>
        <v>DISTPRI</v>
      </c>
      <c r="H596" s="53">
        <f t="shared" ca="1" si="323"/>
        <v>-383.53084654491477</v>
      </c>
      <c r="I596" s="54">
        <f ca="1">VLOOKUP(CONCATENATE($F596," ",$G596),AllocFactorMatrix,(I$4+1),FALSE)*$E600</f>
        <v>-256.33002253883501</v>
      </c>
      <c r="J596" s="54">
        <f ca="1">VLOOKUP(CONCATENATE($F596," ",$G596),AllocFactorMatrix,(J$4+1),FALSE)*$E600</f>
        <v>-12.082728103488378</v>
      </c>
      <c r="K596" s="54">
        <f ca="1">VLOOKUP(CONCATENATE($F596," ",$G596),AllocFactorMatrix,(K$4+1),FALSE)*$E600</f>
        <v>-43.873127301404757</v>
      </c>
      <c r="L596" s="54">
        <f ca="1">VLOOKUP(CONCATENATE($F596," ",$G596),AllocFactorMatrix,(L$4+1),FALSE)*$E600</f>
        <v>-1.355907924515956</v>
      </c>
      <c r="M596" s="54">
        <f ca="1">VLOOKUP(CONCATENATE($F596," ",$G596),AllocFactorMatrix,(M$4+1),FALSE)*$E600</f>
        <v>0</v>
      </c>
      <c r="N596" s="54">
        <f t="shared" ca="1" si="324"/>
        <v>-45.229035225920711</v>
      </c>
      <c r="O596" s="54">
        <f ca="1">VLOOKUP(CONCATENATE($F596," ",$G596),AllocFactorMatrix,(O$4+1),FALSE)*$E600</f>
        <v>-32.897177109082172</v>
      </c>
      <c r="P596" s="54">
        <f ca="1">VLOOKUP(CONCATENATE($F596," ",$G596),AllocFactorMatrix,(P$4+1),FALSE)*$E600</f>
        <v>-6.1271014503497625</v>
      </c>
      <c r="Q596" s="54">
        <f ca="1">VLOOKUP(CONCATENATE($F596," ",$G596),AllocFactorMatrix,(Q$4+1),FALSE)*$E600</f>
        <v>0</v>
      </c>
      <c r="R596" s="54">
        <f ca="1">VLOOKUP(CONCATENATE($F596," ",$G596),AllocFactorMatrix,(R$4+1),FALSE)*$E600</f>
        <v>0</v>
      </c>
      <c r="S596" s="54">
        <f t="shared" ca="1" si="326"/>
        <v>-39.024278559431934</v>
      </c>
      <c r="T596" s="54">
        <f ca="1">VLOOKUP(CONCATENATE($F596," ",$G596),AllocFactorMatrix,(T$4+1),FALSE)*$E600</f>
        <v>-1.1727640909495975</v>
      </c>
      <c r="U596" s="54">
        <f ca="1">VLOOKUP(CONCATENATE($F596," ",$G596),AllocFactorMatrix,(U$4+1),FALSE)*$E600</f>
        <v>-18.914031002365409</v>
      </c>
      <c r="V596" s="54">
        <f ca="1">VLOOKUP(CONCATENATE($F596," ",$G596),AllocFactorMatrix,(V$4+1),FALSE)*$E600</f>
        <v>0</v>
      </c>
      <c r="W596" s="54">
        <f ca="1">VLOOKUP(CONCATENATE($F596," ",$G596),AllocFactorMatrix,(W$4+1),FALSE)*$E600</f>
        <v>0</v>
      </c>
      <c r="X596" s="54">
        <f t="shared" ca="1" si="327"/>
        <v>-20.086795093315008</v>
      </c>
      <c r="Y596" s="54">
        <f ca="1">VLOOKUP(CONCATENATE($F596," ",$G596),AllocFactorMatrix,(Y$4+1),FALSE)*$E600</f>
        <v>-9.9200107083951838</v>
      </c>
      <c r="Z596" s="54">
        <f ca="1">VLOOKUP(CONCATENATE($F596," ",$G596),AllocFactorMatrix,(Z$4+1),FALSE)*$E600</f>
        <v>-0.16550461062403943</v>
      </c>
      <c r="AA596" s="54">
        <f t="shared" ca="1" si="325"/>
        <v>-10.085515319019223</v>
      </c>
      <c r="AB596" s="54">
        <f ca="1">VLOOKUP(CONCATENATE($F596," ",$G596),AllocFactorMatrix,(AB$4+1),FALSE)*$E600</f>
        <v>-0.13408646619574963</v>
      </c>
      <c r="AC596" s="54">
        <f ca="1">VLOOKUP(CONCATENATE($F596," ",$G596),AllocFactorMatrix,(AC$4+1),FALSE)*$E600</f>
        <v>-0.45936160461105568</v>
      </c>
      <c r="AD596" s="54">
        <f ca="1">VLOOKUP(CONCATENATE($F596," ",$G596),AllocFactorMatrix,(AD$4+1),FALSE)*$E600</f>
        <v>-9.9023634097728186E-2</v>
      </c>
    </row>
    <row r="597" spans="1:30" s="51" customFormat="1" hidden="1" outlineLevel="1">
      <c r="A597" s="56"/>
      <c r="B597" s="112"/>
      <c r="C597" s="55"/>
      <c r="E597" s="58">
        <f t="shared" si="317"/>
        <v>0</v>
      </c>
      <c r="F597" s="52" t="str">
        <f>F600</f>
        <v>RB_GUP</v>
      </c>
      <c r="G597" s="55" t="str">
        <f>$G$12</f>
        <v>DISTSEC</v>
      </c>
      <c r="H597" s="53">
        <f t="shared" ca="1" si="323"/>
        <v>-197.35933091169059</v>
      </c>
      <c r="I597" s="54">
        <f ca="1">VLOOKUP(CONCATENATE($F597," ",$G597),AllocFactorMatrix,(I$4+1),FALSE)*$E600</f>
        <v>-147.56585821022526</v>
      </c>
      <c r="J597" s="54">
        <f ca="1">VLOOKUP(CONCATENATE($F597," ",$G597),AllocFactorMatrix,(J$4+1),FALSE)*$E600</f>
        <v>-7.1141970549366444</v>
      </c>
      <c r="K597" s="54">
        <f ca="1">VLOOKUP(CONCATENATE($F597," ",$G597),AllocFactorMatrix,(K$4+1),FALSE)*$E600</f>
        <v>-21.466497266927242</v>
      </c>
      <c r="L597" s="54">
        <f ca="1">VLOOKUP(CONCATENATE($F597," ",$G597),AllocFactorMatrix,(L$4+1),FALSE)*$E600</f>
        <v>0</v>
      </c>
      <c r="M597" s="54">
        <f ca="1">VLOOKUP(CONCATENATE($F597," ",$G597),AllocFactorMatrix,(M$4+1),FALSE)*$E600</f>
        <v>0</v>
      </c>
      <c r="N597" s="54">
        <f t="shared" ca="1" si="324"/>
        <v>-21.466497266927242</v>
      </c>
      <c r="O597" s="54">
        <f ca="1">VLOOKUP(CONCATENATE($F597," ",$G597),AllocFactorMatrix,(O$4+1),FALSE)*$E600</f>
        <v>-13.67853561120322</v>
      </c>
      <c r="P597" s="54">
        <f ca="1">VLOOKUP(CONCATENATE($F597," ",$G597),AllocFactorMatrix,(P$4+1),FALSE)*$E600</f>
        <v>0</v>
      </c>
      <c r="Q597" s="54">
        <f ca="1">VLOOKUP(CONCATENATE($F597," ",$G597),AllocFactorMatrix,(Q$4+1),FALSE)*$E600</f>
        <v>0</v>
      </c>
      <c r="R597" s="54">
        <f ca="1">VLOOKUP(CONCATENATE($F597," ",$G597),AllocFactorMatrix,(R$4+1),FALSE)*$E600</f>
        <v>0</v>
      </c>
      <c r="S597" s="54">
        <f t="shared" ca="1" si="326"/>
        <v>-13.67853561120322</v>
      </c>
      <c r="T597" s="54">
        <f ca="1">VLOOKUP(CONCATENATE($F597," ",$G597),AllocFactorMatrix,(T$4+1),FALSE)*$E600</f>
        <v>-0.36983890718653573</v>
      </c>
      <c r="U597" s="54">
        <f ca="1">VLOOKUP(CONCATENATE($F597," ",$G597),AllocFactorMatrix,(U$4+1),FALSE)*$E600</f>
        <v>0</v>
      </c>
      <c r="V597" s="54">
        <f ca="1">VLOOKUP(CONCATENATE($F597," ",$G597),AllocFactorMatrix,(V$4+1),FALSE)*$E600</f>
        <v>0</v>
      </c>
      <c r="W597" s="54">
        <f ca="1">VLOOKUP(CONCATENATE($F597," ",$G597),AllocFactorMatrix,(W$4+1),FALSE)*$E600</f>
        <v>0</v>
      </c>
      <c r="X597" s="54">
        <f t="shared" ca="1" si="327"/>
        <v>-0.36983890718653573</v>
      </c>
      <c r="Y597" s="54">
        <f ca="1">VLOOKUP(CONCATENATE($F597," ",$G597),AllocFactorMatrix,(Y$4+1),FALSE)*$E600</f>
        <v>-5.0452470594524756</v>
      </c>
      <c r="Z597" s="54">
        <f ca="1">VLOOKUP(CONCATENATE($F597," ",$G597),AllocFactorMatrix,(Z$4+1),FALSE)*$E600</f>
        <v>0</v>
      </c>
      <c r="AA597" s="54">
        <f t="shared" ca="1" si="325"/>
        <v>-5.0452470594524756</v>
      </c>
      <c r="AB597" s="54">
        <f ca="1">VLOOKUP(CONCATENATE($F597," ",$G597),AllocFactorMatrix,(AB$4+1),FALSE)*$E600</f>
        <v>-5.2354691035480537E-2</v>
      </c>
      <c r="AC597" s="54">
        <f ca="1">VLOOKUP(CONCATENATE($F597," ",$G597),AllocFactorMatrix,(AC$4+1),FALSE)*$E600</f>
        <v>-1.7776431248508553</v>
      </c>
      <c r="AD597" s="54">
        <f ca="1">VLOOKUP(CONCATENATE($F597," ",$G597),AllocFactorMatrix,(AD$4+1),FALSE)*$E600</f>
        <v>-0.28915898587288485</v>
      </c>
    </row>
    <row r="598" spans="1:30" s="51" customFormat="1" hidden="1" outlineLevel="1">
      <c r="A598" s="56"/>
      <c r="B598" s="112"/>
      <c r="C598" s="55"/>
      <c r="E598" s="58">
        <f t="shared" si="317"/>
        <v>0</v>
      </c>
      <c r="F598" s="52" t="str">
        <f>F600</f>
        <v>RB_GUP</v>
      </c>
      <c r="G598" s="55" t="str">
        <f>$G$13</f>
        <v>ENERGY</v>
      </c>
      <c r="H598" s="53">
        <f t="shared" ca="1" si="323"/>
        <v>-6.0662102603547554</v>
      </c>
      <c r="I598" s="54">
        <f ca="1">VLOOKUP(CONCATENATE($F598," ",$G598),AllocFactorMatrix,(I$4+1),FALSE)*$E600</f>
        <v>-2.2762064156918305</v>
      </c>
      <c r="J598" s="54">
        <f ca="1">VLOOKUP(CONCATENATE($F598," ",$G598),AllocFactorMatrix,(J$4+1),FALSE)*$E600</f>
        <v>-0.14751288411545246</v>
      </c>
      <c r="K598" s="54">
        <f ca="1">VLOOKUP(CONCATENATE($F598," ",$G598),AllocFactorMatrix,(K$4+1),FALSE)*$E600</f>
        <v>-0.49492171715434552</v>
      </c>
      <c r="L598" s="54">
        <f ca="1">VLOOKUP(CONCATENATE($F598," ",$G598),AllocFactorMatrix,(L$4+1),FALSE)*$E600</f>
        <v>-1.5729735758981834E-2</v>
      </c>
      <c r="M598" s="54">
        <f ca="1">VLOOKUP(CONCATENATE($F598," ",$G598),AllocFactorMatrix,(M$4+1),FALSE)*$E600</f>
        <v>-1.4500977530643641E-3</v>
      </c>
      <c r="N598" s="54">
        <f t="shared" ca="1" si="324"/>
        <v>-0.51210155066639174</v>
      </c>
      <c r="O598" s="54">
        <f ca="1">VLOOKUP(CONCATENATE($F598," ",$G598),AllocFactorMatrix,(O$4+1),FALSE)*$E600</f>
        <v>-0.45122703530043057</v>
      </c>
      <c r="P598" s="54">
        <f ca="1">VLOOKUP(CONCATENATE($F598," ",$G598),AllocFactorMatrix,(P$4+1),FALSE)*$E600</f>
        <v>-8.3648809984877101E-2</v>
      </c>
      <c r="Q598" s="54">
        <f ca="1">VLOOKUP(CONCATENATE($F598," ",$G598),AllocFactorMatrix,(Q$4+1),FALSE)*$E600</f>
        <v>-3.8007878188304291E-2</v>
      </c>
      <c r="R598" s="54">
        <f ca="1">VLOOKUP(CONCATENATE($F598," ",$G598),AllocFactorMatrix,(R$4+1),FALSE)*$E600</f>
        <v>-1.76106228031623E-3</v>
      </c>
      <c r="S598" s="54">
        <f t="shared" ca="1" si="326"/>
        <v>-0.57464478575392819</v>
      </c>
      <c r="T598" s="54">
        <f ca="1">VLOOKUP(CONCATENATE($F598," ",$G598),AllocFactorMatrix,(T$4+1),FALSE)*$E600</f>
        <v>-1.7291875066233139E-2</v>
      </c>
      <c r="U598" s="54">
        <f ca="1">VLOOKUP(CONCATENATE($F598," ",$G598),AllocFactorMatrix,(U$4+1),FALSE)*$E600</f>
        <v>-0.30361942155754817</v>
      </c>
      <c r="V598" s="54">
        <f ca="1">VLOOKUP(CONCATENATE($F598," ",$G598),AllocFactorMatrix,(V$4+1),FALSE)*$E600</f>
        <v>-1.7238250192370528</v>
      </c>
      <c r="W598" s="54">
        <f ca="1">VLOOKUP(CONCATENATE($F598," ",$G598),AllocFactorMatrix,(W$4+1),FALSE)*$E600</f>
        <v>-0.32704995169243734</v>
      </c>
      <c r="X598" s="54">
        <f t="shared" ca="1" si="327"/>
        <v>-2.3717862675532717</v>
      </c>
      <c r="Y598" s="54">
        <f ca="1">VLOOKUP(CONCATENATE($F598," ",$G598),AllocFactorMatrix,(Y$4+1),FALSE)*$E600</f>
        <v>-0.12225100541130021</v>
      </c>
      <c r="Z598" s="54">
        <f ca="1">VLOOKUP(CONCATENATE($F598," ",$G598),AllocFactorMatrix,(Z$4+1),FALSE)*$E600</f>
        <v>-1.9900514811081078E-3</v>
      </c>
      <c r="AA598" s="54">
        <f t="shared" ca="1" si="325"/>
        <v>-0.12424105689240832</v>
      </c>
      <c r="AB598" s="54">
        <f ca="1">VLOOKUP(CONCATENATE($F598," ",$G598),AllocFactorMatrix,(AB$4+1),FALSE)*$E600</f>
        <v>-2.2197423466681723E-3</v>
      </c>
      <c r="AC598" s="54">
        <f ca="1">VLOOKUP(CONCATENATE($F598," ",$G598),AllocFactorMatrix,(AC$4+1),FALSE)*$E600</f>
        <v>-4.7998955831324699E-2</v>
      </c>
      <c r="AD598" s="54">
        <f ca="1">VLOOKUP(CONCATENATE($F598," ",$G598),AllocFactorMatrix,(AD$4+1),FALSE)*$E600</f>
        <v>-9.4986015034804108E-3</v>
      </c>
    </row>
    <row r="599" spans="1:30" s="51" customFormat="1" hidden="1" outlineLevel="1">
      <c r="A599" s="56"/>
      <c r="B599" s="112"/>
      <c r="C599" s="55"/>
      <c r="E599" s="58">
        <f t="shared" si="317"/>
        <v>0</v>
      </c>
      <c r="F599" s="52" t="str">
        <f>F600</f>
        <v>RB_GUP</v>
      </c>
      <c r="G599" s="55" t="str">
        <f>$G$14</f>
        <v>CUSTOMER</v>
      </c>
      <c r="H599" s="53">
        <f t="shared" ca="1" si="323"/>
        <v>-95.006015230604874</v>
      </c>
      <c r="I599" s="54">
        <f ca="1">VLOOKUP(CONCATENATE($F599," ",$G599),AllocFactorMatrix,(I$4+1),FALSE)*$E600</f>
        <v>-44.428485147045265</v>
      </c>
      <c r="J599" s="54">
        <f ca="1">VLOOKUP(CONCATENATE($F599," ",$G599),AllocFactorMatrix,(J$4+1),FALSE)*$E600</f>
        <v>-11.63952750462547</v>
      </c>
      <c r="K599" s="54">
        <f ca="1">VLOOKUP(CONCATENATE($F599," ",$G599),AllocFactorMatrix,(K$4+1),FALSE)*$E600</f>
        <v>-3.3041282322962089</v>
      </c>
      <c r="L599" s="54">
        <f ca="1">VLOOKUP(CONCATENATE($F599," ",$G599),AllocFactorMatrix,(L$4+1),FALSE)*$E600</f>
        <v>-1.0665543238622339</v>
      </c>
      <c r="M599" s="54">
        <f ca="1">VLOOKUP(CONCATENATE($F599," ",$G599),AllocFactorMatrix,(M$4+1),FALSE)*$E600</f>
        <v>-0.17312324574122645</v>
      </c>
      <c r="N599" s="54">
        <f t="shared" ca="1" si="324"/>
        <v>-4.5438058018996692</v>
      </c>
      <c r="O599" s="54">
        <f ca="1">VLOOKUP(CONCATENATE($F599," ",$G599),AllocFactorMatrix,(O$4+1),FALSE)*$E600</f>
        <v>-0.93766346358474151</v>
      </c>
      <c r="P599" s="54">
        <f ca="1">VLOOKUP(CONCATENATE($F599," ",$G599),AllocFactorMatrix,(P$4+1),FALSE)*$E600</f>
        <v>-0.27765379914008509</v>
      </c>
      <c r="Q599" s="54">
        <f ca="1">VLOOKUP(CONCATENATE($F599," ",$G599),AllocFactorMatrix,(Q$4+1),FALSE)*$E600</f>
        <v>-0.60312984306908135</v>
      </c>
      <c r="R599" s="54">
        <f ca="1">VLOOKUP(CONCATENATE($F599," ",$G599),AllocFactorMatrix,(R$4+1),FALSE)*$E600</f>
        <v>-0.1059843543467448</v>
      </c>
      <c r="S599" s="54">
        <f t="shared" ca="1" si="326"/>
        <v>-1.9244314601406525</v>
      </c>
      <c r="T599" s="54">
        <f ca="1">VLOOKUP(CONCATENATE($F599," ",$G599),AllocFactorMatrix,(T$4+1),FALSE)*$E600</f>
        <v>-6.4536182038327991E-3</v>
      </c>
      <c r="U599" s="54">
        <f ca="1">VLOOKUP(CONCATENATE($F599," ",$G599),AllocFactorMatrix,(U$4+1),FALSE)*$E600</f>
        <v>-0.16472618612930107</v>
      </c>
      <c r="V599" s="54">
        <f ca="1">VLOOKUP(CONCATENATE($F599," ",$G599),AllocFactorMatrix,(V$4+1),FALSE)*$E600</f>
        <v>-0.88696671501722213</v>
      </c>
      <c r="W599" s="54">
        <f ca="1">VLOOKUP(CONCATENATE($F599," ",$G599),AllocFactorMatrix,(W$4+1),FALSE)*$E600</f>
        <v>-0.15897828829143462</v>
      </c>
      <c r="X599" s="54">
        <f t="shared" ca="1" si="327"/>
        <v>-1.2171248076417907</v>
      </c>
      <c r="Y599" s="54">
        <f ca="1">VLOOKUP(CONCATENATE($F599," ",$G599),AllocFactorMatrix,(Y$4+1),FALSE)*$E600</f>
        <v>-0.25956901525915688</v>
      </c>
      <c r="Z599" s="54">
        <f ca="1">VLOOKUP(CONCATENATE($F599," ",$G599),AllocFactorMatrix,(Z$4+1),FALSE)*$E600</f>
        <v>-4.7054374610856365E-3</v>
      </c>
      <c r="AA599" s="54">
        <f t="shared" ca="1" si="325"/>
        <v>-0.26427445272024253</v>
      </c>
      <c r="AB599" s="54">
        <f ca="1">VLOOKUP(CONCATENATE($F599," ",$G599),AllocFactorMatrix,(AB$4+1),FALSE)*$E600</f>
        <v>-4.8725317457491675E-3</v>
      </c>
      <c r="AC599" s="54">
        <f ca="1">VLOOKUP(CONCATENATE($F599," ",$G599),AllocFactorMatrix,(AC$4+1),FALSE)*$E600</f>
        <v>-27.603479097107854</v>
      </c>
      <c r="AD599" s="54">
        <f ca="1">VLOOKUP(CONCATENATE($F599," ",$G599),AllocFactorMatrix,(AD$4+1),FALSE)*$E600</f>
        <v>-3.3800144276781974</v>
      </c>
    </row>
    <row r="600" spans="1:30" s="51" customFormat="1" collapsed="1">
      <c r="A600" s="56"/>
      <c r="B600" s="112"/>
      <c r="C600" s="55"/>
      <c r="D600" s="51" t="str">
        <f>+D2072</f>
        <v>Adj 40 - Remove Non-Recoverable Business Expenses</v>
      </c>
      <c r="E600" s="61">
        <f t="shared" si="317"/>
        <v>-1864</v>
      </c>
      <c r="F600" s="61" t="s">
        <v>74</v>
      </c>
      <c r="G600" s="55" t="str">
        <f>$G$15</f>
        <v>TOTAL</v>
      </c>
      <c r="H600" s="53">
        <f t="shared" ca="1" si="323"/>
        <v>-1863.9999999999991</v>
      </c>
      <c r="I600" s="54">
        <f ca="1">VLOOKUP(CONCATENATE($F600," ",$G600),AllocFactorMatrix,(I$4+1),FALSE)*$E600</f>
        <v>-1077.3337317417318</v>
      </c>
      <c r="J600" s="54">
        <f ca="1">VLOOKUP(CONCATENATE($F600," ",$G600),AllocFactorMatrix,(J$4+1),FALSE)*$E600</f>
        <v>-60.555226858971984</v>
      </c>
      <c r="K600" s="54">
        <f ca="1">VLOOKUP(CONCATENATE($F600," ",$G600),AllocFactorMatrix,(K$4+1),FALSE)*$E600</f>
        <v>-170.64572616530049</v>
      </c>
      <c r="L600" s="54">
        <f ca="1">VLOOKUP(CONCATENATE($F600," ",$G600),AllocFactorMatrix,(L$4+1),FALSE)*$E600</f>
        <v>-5.2369581776532543</v>
      </c>
      <c r="M600" s="54">
        <f ca="1">VLOOKUP(CONCATENATE($F600," ",$G600),AllocFactorMatrix,(M$4+1),FALSE)*$E600</f>
        <v>-0.4965938787179881</v>
      </c>
      <c r="N600" s="54">
        <f t="shared" ca="1" si="324"/>
        <v>-176.37927822167174</v>
      </c>
      <c r="O600" s="54">
        <f ca="1">VLOOKUP(CONCATENATE($F600," ",$G600),AllocFactorMatrix,(O$4+1),FALSE)*$E600</f>
        <v>-125.12631273215342</v>
      </c>
      <c r="P600" s="54">
        <f ca="1">VLOOKUP(CONCATENATE($F600," ",$G600),AllocFactorMatrix,(P$4+1),FALSE)*$E600</f>
        <v>-20.618694822402993</v>
      </c>
      <c r="Q600" s="54">
        <f ca="1">VLOOKUP(CONCATENATE($F600," ",$G600),AllocFactorMatrix,(Q$4+1),FALSE)*$E600</f>
        <v>-6.628482228917651</v>
      </c>
      <c r="R600" s="54">
        <f ca="1">VLOOKUP(CONCATENATE($F600," ",$G600),AllocFactorMatrix,(R$4+1),FALSE)*$E600</f>
        <v>-0.27476660050664886</v>
      </c>
      <c r="S600" s="54">
        <f t="shared" ca="1" si="326"/>
        <v>-152.64825638398071</v>
      </c>
      <c r="T600" s="54">
        <f ca="1">VLOOKUP(CONCATENATE($F600," ",$G600),AllocFactorMatrix,(T$4+1),FALSE)*$E600</f>
        <v>-4.1156121958504981</v>
      </c>
      <c r="U600" s="54">
        <f ca="1">VLOOKUP(CONCATENATE($F600," ",$G600),AllocFactorMatrix,(U$4+1),FALSE)*$E600</f>
        <v>-60.455022696209994</v>
      </c>
      <c r="V600" s="54">
        <f ca="1">VLOOKUP(CONCATENATE($F600," ",$G600),AllocFactorMatrix,(V$4+1),FALSE)*$E600</f>
        <v>-228.08115093210128</v>
      </c>
      <c r="W600" s="54">
        <f ca="1">VLOOKUP(CONCATENATE($F600," ",$G600),AllocFactorMatrix,(W$4+1),FALSE)*$E600</f>
        <v>-31.143444699873825</v>
      </c>
      <c r="X600" s="54">
        <f t="shared" ca="1" si="327"/>
        <v>-323.79523052403562</v>
      </c>
      <c r="Y600" s="54">
        <f ca="1">VLOOKUP(CONCATENATE($F600," ",$G600),AllocFactorMatrix,(Y$4+1),FALSE)*$E600</f>
        <v>-38.441692837812141</v>
      </c>
      <c r="Z600" s="54">
        <f ca="1">VLOOKUP(CONCATENATE($F600," ",$G600),AllocFactorMatrix,(Z$4+1),FALSE)*$E600</f>
        <v>-0.61358655816094898</v>
      </c>
      <c r="AA600" s="54">
        <f t="shared" ca="1" si="325"/>
        <v>-39.055279395973088</v>
      </c>
      <c r="AB600" s="54">
        <f ca="1">VLOOKUP(CONCATENATE($F600," ",$G600),AllocFactorMatrix,(AB$4+1),FALSE)*$E600</f>
        <v>-0.47714450131119429</v>
      </c>
      <c r="AC600" s="54">
        <f ca="1">VLOOKUP(CONCATENATE($F600," ",$G600),AllocFactorMatrix,(AC$4+1),FALSE)*$E600</f>
        <v>-29.962254011417368</v>
      </c>
      <c r="AD600" s="54">
        <f ca="1">VLOOKUP(CONCATENATE($F600," ",$G600),AllocFactorMatrix,(AD$4+1),FALSE)*$E600</f>
        <v>-3.7935983609064281</v>
      </c>
    </row>
    <row r="601" spans="1:30" hidden="1" outlineLevel="1">
      <c r="E601" s="55"/>
      <c r="F601" s="52" t="str">
        <f>F608</f>
        <v>PROD_DEMAND</v>
      </c>
      <c r="G601" s="55" t="str">
        <f>$G$8</f>
        <v>PRODUCTION</v>
      </c>
      <c r="H601" s="4">
        <f t="shared" ref="H601:H608" si="328">SUBTOTAL(9,I601:AD601)</f>
        <v>-34291.999999999985</v>
      </c>
      <c r="I601" s="5">
        <f>VLOOKUP(CONCATENATE($F601," ",$G601),AllocFactorMatrix,(I$4+1),FALSE)*$E608</f>
        <v>-19039.140851418957</v>
      </c>
      <c r="J601" s="5">
        <f>VLOOKUP(CONCATENATE($F601," ",$G601),AllocFactorMatrix,(J$4+1),FALSE)*$E608</f>
        <v>-876.08370409715405</v>
      </c>
      <c r="K601" s="5">
        <f>VLOOKUP(CONCATENATE($F601," ",$G601),AllocFactorMatrix,(K$4+1),FALSE)*$E608</f>
        <v>-2886.0712695676671</v>
      </c>
      <c r="L601" s="5">
        <f>VLOOKUP(CONCATENATE($F601," ",$G601),AllocFactorMatrix,(L$4+1),FALSE)*$E608</f>
        <v>-72.11370750683362</v>
      </c>
      <c r="M601" s="5">
        <f>VLOOKUP(CONCATENATE($F601," ",$G601),AllocFactorMatrix,(M$4+1),FALSE)*$E608</f>
        <v>-9.2831789398911422</v>
      </c>
      <c r="N601" s="5">
        <f t="shared" ref="N601:N608" si="329">SUBTOTAL(9,K601:M601)</f>
        <v>-2967.4681560143918</v>
      </c>
      <c r="O601" s="5">
        <f>VLOOKUP(CONCATENATE($F601," ",$G601),AllocFactorMatrix,(O$4+1),FALSE)*$E608</f>
        <v>-2195.4734246685857</v>
      </c>
      <c r="P601" s="5">
        <f>VLOOKUP(CONCATENATE($F601," ",$G601),AllocFactorMatrix,(P$4+1),FALSE)*$E608</f>
        <v>-397.38486151895279</v>
      </c>
      <c r="Q601" s="5">
        <f>VLOOKUP(CONCATENATE($F601," ",$G601),AllocFactorMatrix,(Q$4+1),FALSE)*$E608</f>
        <v>-153.70565883590641</v>
      </c>
      <c r="R601" s="5">
        <f>VLOOKUP(CONCATENATE($F601," ",$G601),AllocFactorMatrix,(R$4+1),FALSE)*$E608</f>
        <v>-3.3118534378977231</v>
      </c>
      <c r="S601" s="5">
        <f>SUBTOTAL(9,O601:R601)</f>
        <v>-2749.8757984613426</v>
      </c>
      <c r="T601" s="5">
        <f>VLOOKUP(CONCATENATE($F601," ",$G601),AllocFactorMatrix,(T$4+1),FALSE)*$E608</f>
        <v>-69.714296687188522</v>
      </c>
      <c r="U601" s="5">
        <f>VLOOKUP(CONCATENATE($F601," ",$G601),AllocFactorMatrix,(U$4+1),FALSE)*$E608</f>
        <v>-1109.9727936744073</v>
      </c>
      <c r="V601" s="5">
        <f>VLOOKUP(CONCATENATE($F601," ",$G601),AllocFactorMatrix,(V$4+1),FALSE)*$E608</f>
        <v>-6019.6086629940546</v>
      </c>
      <c r="W601" s="5">
        <f>VLOOKUP(CONCATENATE($F601," ",$G601),AllocFactorMatrix,(W$4+1),FALSE)*$E608</f>
        <v>-792.01590578050286</v>
      </c>
      <c r="X601" s="5">
        <f>SUBTOTAL(9,T601:W601)</f>
        <v>-7991.311659136154</v>
      </c>
      <c r="Y601" s="5">
        <f>VLOOKUP(CONCATENATE($F601," ",$G601),AllocFactorMatrix,(Y$4+1),FALSE)*$E608</f>
        <v>-647.06983709684198</v>
      </c>
      <c r="Z601" s="5">
        <f>VLOOKUP(CONCATENATE($F601," ",$G601),AllocFactorMatrix,(Z$4+1),FALSE)*$E608</f>
        <v>-13.450435432020839</v>
      </c>
      <c r="AA601" s="5">
        <f t="shared" ref="AA601:AA608" si="330">SUBTOTAL(9,Y601:Z601)</f>
        <v>-660.52027252886285</v>
      </c>
      <c r="AB601" s="5">
        <f>VLOOKUP(CONCATENATE($F601," ",$G601),AllocFactorMatrix,(AB$4+1),FALSE)*$E608</f>
        <v>-7.5995583431360929</v>
      </c>
      <c r="AC601" s="5">
        <f>VLOOKUP(CONCATENATE($F601," ",$G601),AllocFactorMatrix,(AC$4+1),FALSE)*$E608</f>
        <v>0</v>
      </c>
      <c r="AD601" s="5">
        <f>VLOOKUP(CONCATENATE($F601," ",$G601),AllocFactorMatrix,(AD$4+1),FALSE)*$E608</f>
        <v>0</v>
      </c>
    </row>
    <row r="602" spans="1:30" hidden="1" outlineLevel="1">
      <c r="E602" s="55"/>
      <c r="F602" s="52" t="str">
        <f>F608</f>
        <v>PROD_DEMAND</v>
      </c>
      <c r="G602" s="55" t="str">
        <f>$G$9</f>
        <v>BULKTRAN</v>
      </c>
      <c r="H602" s="4">
        <f t="shared" si="328"/>
        <v>0</v>
      </c>
      <c r="I602" s="5">
        <f>VLOOKUP(CONCATENATE($F602," ",$G602),AllocFactorMatrix,(I$4+1),FALSE)*$E608</f>
        <v>0</v>
      </c>
      <c r="J602" s="5">
        <f>VLOOKUP(CONCATENATE($F602," ",$G602),AllocFactorMatrix,(J$4+1),FALSE)*$E608</f>
        <v>0</v>
      </c>
      <c r="K602" s="5">
        <f>VLOOKUP(CONCATENATE($F602," ",$G602),AllocFactorMatrix,(K$4+1),FALSE)*$E608</f>
        <v>0</v>
      </c>
      <c r="L602" s="5">
        <f>VLOOKUP(CONCATENATE($F602," ",$G602),AllocFactorMatrix,(L$4+1),FALSE)*$E608</f>
        <v>0</v>
      </c>
      <c r="M602" s="5">
        <f>VLOOKUP(CONCATENATE($F602," ",$G602),AllocFactorMatrix,(M$4+1),FALSE)*$E608</f>
        <v>0</v>
      </c>
      <c r="N602" s="5">
        <f t="shared" si="329"/>
        <v>0</v>
      </c>
      <c r="O602" s="5">
        <f>VLOOKUP(CONCATENATE($F602," ",$G602),AllocFactorMatrix,(O$4+1),FALSE)*$E608</f>
        <v>0</v>
      </c>
      <c r="P602" s="5">
        <f>VLOOKUP(CONCATENATE($F602," ",$G602),AllocFactorMatrix,(P$4+1),FALSE)*$E608</f>
        <v>0</v>
      </c>
      <c r="Q602" s="5">
        <f>VLOOKUP(CONCATENATE($F602," ",$G602),AllocFactorMatrix,(Q$4+1),FALSE)*$E608</f>
        <v>0</v>
      </c>
      <c r="R602" s="5">
        <f>VLOOKUP(CONCATENATE($F602," ",$G602),AllocFactorMatrix,(R$4+1),FALSE)*$E608</f>
        <v>0</v>
      </c>
      <c r="S602" s="5">
        <f t="shared" ref="S602:S608" si="331">SUBTOTAL(9,O602:R602)</f>
        <v>0</v>
      </c>
      <c r="T602" s="5">
        <f>VLOOKUP(CONCATENATE($F602," ",$G602),AllocFactorMatrix,(T$4+1),FALSE)*$E608</f>
        <v>0</v>
      </c>
      <c r="U602" s="5">
        <f>VLOOKUP(CONCATENATE($F602," ",$G602),AllocFactorMatrix,(U$4+1),FALSE)*$E608</f>
        <v>0</v>
      </c>
      <c r="V602" s="5">
        <f>VLOOKUP(CONCATENATE($F602," ",$G602),AllocFactorMatrix,(V$4+1),FALSE)*$E608</f>
        <v>0</v>
      </c>
      <c r="W602" s="5">
        <f>VLOOKUP(CONCATENATE($F602," ",$G602),AllocFactorMatrix,(W$4+1),FALSE)*$E608</f>
        <v>0</v>
      </c>
      <c r="X602" s="5">
        <f t="shared" ref="X602:X608" si="332">SUBTOTAL(9,T602:W602)</f>
        <v>0</v>
      </c>
      <c r="Y602" s="5">
        <f>VLOOKUP(CONCATENATE($F602," ",$G602),AllocFactorMatrix,(Y$4+1),FALSE)*$E608</f>
        <v>0</v>
      </c>
      <c r="Z602" s="5">
        <f>VLOOKUP(CONCATENATE($F602," ",$G602),AllocFactorMatrix,(Z$4+1),FALSE)*$E608</f>
        <v>0</v>
      </c>
      <c r="AA602" s="5">
        <f t="shared" si="330"/>
        <v>0</v>
      </c>
      <c r="AB602" s="5">
        <f>VLOOKUP(CONCATENATE($F602," ",$G602),AllocFactorMatrix,(AB$4+1),FALSE)*$E608</f>
        <v>0</v>
      </c>
      <c r="AC602" s="5">
        <f>VLOOKUP(CONCATENATE($F602," ",$G602),AllocFactorMatrix,(AC$4+1),FALSE)*$E608</f>
        <v>0</v>
      </c>
      <c r="AD602" s="5">
        <f>VLOOKUP(CONCATENATE($F602," ",$G602),AllocFactorMatrix,(AD$4+1),FALSE)*$E608</f>
        <v>0</v>
      </c>
    </row>
    <row r="603" spans="1:30" hidden="1" outlineLevel="1">
      <c r="E603" s="55"/>
      <c r="F603" s="52" t="str">
        <f>F608</f>
        <v>PROD_DEMAND</v>
      </c>
      <c r="G603" s="55" t="str">
        <f>$G$10</f>
        <v>SUBTRAN</v>
      </c>
      <c r="H603" s="4">
        <f t="shared" si="328"/>
        <v>0</v>
      </c>
      <c r="I603" s="5">
        <f>VLOOKUP(CONCATENATE($F603," ",$G603),AllocFactorMatrix,(I$4+1),FALSE)*$E608</f>
        <v>0</v>
      </c>
      <c r="J603" s="5">
        <f>VLOOKUP(CONCATENATE($F603," ",$G603),AllocFactorMatrix,(J$4+1),FALSE)*$E608</f>
        <v>0</v>
      </c>
      <c r="K603" s="5">
        <f>VLOOKUP(CONCATENATE($F603," ",$G603),AllocFactorMatrix,(K$4+1),FALSE)*$E608</f>
        <v>0</v>
      </c>
      <c r="L603" s="5">
        <f>VLOOKUP(CONCATENATE($F603," ",$G603),AllocFactorMatrix,(L$4+1),FALSE)*$E608</f>
        <v>0</v>
      </c>
      <c r="M603" s="5">
        <f>VLOOKUP(CONCATENATE($F603," ",$G603),AllocFactorMatrix,(M$4+1),FALSE)*$E608</f>
        <v>0</v>
      </c>
      <c r="N603" s="5">
        <f t="shared" si="329"/>
        <v>0</v>
      </c>
      <c r="O603" s="5">
        <f>VLOOKUP(CONCATENATE($F603," ",$G603),AllocFactorMatrix,(O$4+1),FALSE)*$E608</f>
        <v>0</v>
      </c>
      <c r="P603" s="5">
        <f>VLOOKUP(CONCATENATE($F603," ",$G603),AllocFactorMatrix,(P$4+1),FALSE)*$E608</f>
        <v>0</v>
      </c>
      <c r="Q603" s="5">
        <f>VLOOKUP(CONCATENATE($F603," ",$G603),AllocFactorMatrix,(Q$4+1),FALSE)*$E608</f>
        <v>0</v>
      </c>
      <c r="R603" s="5">
        <f>VLOOKUP(CONCATENATE($F603," ",$G603),AllocFactorMatrix,(R$4+1),FALSE)*$E608</f>
        <v>0</v>
      </c>
      <c r="S603" s="5">
        <f t="shared" si="331"/>
        <v>0</v>
      </c>
      <c r="T603" s="5">
        <f>VLOOKUP(CONCATENATE($F603," ",$G603),AllocFactorMatrix,(T$4+1),FALSE)*$E608</f>
        <v>0</v>
      </c>
      <c r="U603" s="5">
        <f>VLOOKUP(CONCATENATE($F603," ",$G603),AllocFactorMatrix,(U$4+1),FALSE)*$E608</f>
        <v>0</v>
      </c>
      <c r="V603" s="5">
        <f>VLOOKUP(CONCATENATE($F603," ",$G603),AllocFactorMatrix,(V$4+1),FALSE)*$E608</f>
        <v>0</v>
      </c>
      <c r="W603" s="5">
        <f>VLOOKUP(CONCATENATE($F603," ",$G603),AllocFactorMatrix,(W$4+1),FALSE)*$E608</f>
        <v>0</v>
      </c>
      <c r="X603" s="5">
        <f t="shared" si="332"/>
        <v>0</v>
      </c>
      <c r="Y603" s="5">
        <f>VLOOKUP(CONCATENATE($F603," ",$G603),AllocFactorMatrix,(Y$4+1),FALSE)*$E608</f>
        <v>0</v>
      </c>
      <c r="Z603" s="5">
        <f>VLOOKUP(CONCATENATE($F603," ",$G603),AllocFactorMatrix,(Z$4+1),FALSE)*$E608</f>
        <v>0</v>
      </c>
      <c r="AA603" s="5">
        <f t="shared" si="330"/>
        <v>0</v>
      </c>
      <c r="AB603" s="5">
        <f>VLOOKUP(CONCATENATE($F603," ",$G603),AllocFactorMatrix,(AB$4+1),FALSE)*$E608</f>
        <v>0</v>
      </c>
      <c r="AC603" s="5">
        <f>VLOOKUP(CONCATENATE($F603," ",$G603),AllocFactorMatrix,(AC$4+1),FALSE)*$E608</f>
        <v>0</v>
      </c>
      <c r="AD603" s="5">
        <f>VLOOKUP(CONCATENATE($F603," ",$G603),AllocFactorMatrix,(AD$4+1),FALSE)*$E608</f>
        <v>0</v>
      </c>
    </row>
    <row r="604" spans="1:30" hidden="1" outlineLevel="1">
      <c r="E604" s="55"/>
      <c r="F604" s="52" t="str">
        <f>F608</f>
        <v>PROD_DEMAND</v>
      </c>
      <c r="G604" s="55" t="str">
        <f>$G$11</f>
        <v>DISTPRI</v>
      </c>
      <c r="H604" s="4">
        <f t="shared" si="328"/>
        <v>0</v>
      </c>
      <c r="I604" s="5">
        <f>VLOOKUP(CONCATENATE($F604," ",$G604),AllocFactorMatrix,(I$4+1),FALSE)*$E608</f>
        <v>0</v>
      </c>
      <c r="J604" s="5">
        <f>VLOOKUP(CONCATENATE($F604," ",$G604),AllocFactorMatrix,(J$4+1),FALSE)*$E608</f>
        <v>0</v>
      </c>
      <c r="K604" s="5">
        <f>VLOOKUP(CONCATENATE($F604," ",$G604),AllocFactorMatrix,(K$4+1),FALSE)*$E608</f>
        <v>0</v>
      </c>
      <c r="L604" s="5">
        <f>VLOOKUP(CONCATENATE($F604," ",$G604),AllocFactorMatrix,(L$4+1),FALSE)*$E608</f>
        <v>0</v>
      </c>
      <c r="M604" s="5">
        <f>VLOOKUP(CONCATENATE($F604," ",$G604),AllocFactorMatrix,(M$4+1),FALSE)*$E608</f>
        <v>0</v>
      </c>
      <c r="N604" s="5">
        <f t="shared" si="329"/>
        <v>0</v>
      </c>
      <c r="O604" s="5">
        <f>VLOOKUP(CONCATENATE($F604," ",$G604),AllocFactorMatrix,(O$4+1),FALSE)*$E608</f>
        <v>0</v>
      </c>
      <c r="P604" s="5">
        <f>VLOOKUP(CONCATENATE($F604," ",$G604),AllocFactorMatrix,(P$4+1),FALSE)*$E608</f>
        <v>0</v>
      </c>
      <c r="Q604" s="5">
        <f>VLOOKUP(CONCATENATE($F604," ",$G604),AllocFactorMatrix,(Q$4+1),FALSE)*$E608</f>
        <v>0</v>
      </c>
      <c r="R604" s="5">
        <f>VLOOKUP(CONCATENATE($F604," ",$G604),AllocFactorMatrix,(R$4+1),FALSE)*$E608</f>
        <v>0</v>
      </c>
      <c r="S604" s="5">
        <f t="shared" si="331"/>
        <v>0</v>
      </c>
      <c r="T604" s="5">
        <f>VLOOKUP(CONCATENATE($F604," ",$G604),AllocFactorMatrix,(T$4+1),FALSE)*$E608</f>
        <v>0</v>
      </c>
      <c r="U604" s="5">
        <f>VLOOKUP(CONCATENATE($F604," ",$G604),AllocFactorMatrix,(U$4+1),FALSE)*$E608</f>
        <v>0</v>
      </c>
      <c r="V604" s="5">
        <f>VLOOKUP(CONCATENATE($F604," ",$G604),AllocFactorMatrix,(V$4+1),FALSE)*$E608</f>
        <v>0</v>
      </c>
      <c r="W604" s="5">
        <f>VLOOKUP(CONCATENATE($F604," ",$G604),AllocFactorMatrix,(W$4+1),FALSE)*$E608</f>
        <v>0</v>
      </c>
      <c r="X604" s="5">
        <f t="shared" si="332"/>
        <v>0</v>
      </c>
      <c r="Y604" s="5">
        <f>VLOOKUP(CONCATENATE($F604," ",$G604),AllocFactorMatrix,(Y$4+1),FALSE)*$E608</f>
        <v>0</v>
      </c>
      <c r="Z604" s="5">
        <f>VLOOKUP(CONCATENATE($F604," ",$G604),AllocFactorMatrix,(Z$4+1),FALSE)*$E608</f>
        <v>0</v>
      </c>
      <c r="AA604" s="5">
        <f t="shared" si="330"/>
        <v>0</v>
      </c>
      <c r="AB604" s="5">
        <f>VLOOKUP(CONCATENATE($F604," ",$G604),AllocFactorMatrix,(AB$4+1),FALSE)*$E608</f>
        <v>0</v>
      </c>
      <c r="AC604" s="5">
        <f>VLOOKUP(CONCATENATE($F604," ",$G604),AllocFactorMatrix,(AC$4+1),FALSE)*$E608</f>
        <v>0</v>
      </c>
      <c r="AD604" s="5">
        <f>VLOOKUP(CONCATENATE($F604," ",$G604),AllocFactorMatrix,(AD$4+1),FALSE)*$E608</f>
        <v>0</v>
      </c>
    </row>
    <row r="605" spans="1:30" hidden="1" outlineLevel="1">
      <c r="E605" s="55"/>
      <c r="F605" s="52" t="str">
        <f>F608</f>
        <v>PROD_DEMAND</v>
      </c>
      <c r="G605" s="55" t="str">
        <f>$G$12</f>
        <v>DISTSEC</v>
      </c>
      <c r="H605" s="4">
        <f t="shared" si="328"/>
        <v>0</v>
      </c>
      <c r="I605" s="5">
        <f>VLOOKUP(CONCATENATE($F605," ",$G605),AllocFactorMatrix,(I$4+1),FALSE)*$E608</f>
        <v>0</v>
      </c>
      <c r="J605" s="5">
        <f>VLOOKUP(CONCATENATE($F605," ",$G605),AllocFactorMatrix,(J$4+1),FALSE)*$E608</f>
        <v>0</v>
      </c>
      <c r="K605" s="5">
        <f>VLOOKUP(CONCATENATE($F605," ",$G605),AllocFactorMatrix,(K$4+1),FALSE)*$E608</f>
        <v>0</v>
      </c>
      <c r="L605" s="5">
        <f>VLOOKUP(CONCATENATE($F605," ",$G605),AllocFactorMatrix,(L$4+1),FALSE)*$E608</f>
        <v>0</v>
      </c>
      <c r="M605" s="5">
        <f>VLOOKUP(CONCATENATE($F605," ",$G605),AllocFactorMatrix,(M$4+1),FALSE)*$E608</f>
        <v>0</v>
      </c>
      <c r="N605" s="5">
        <f t="shared" si="329"/>
        <v>0</v>
      </c>
      <c r="O605" s="5">
        <f>VLOOKUP(CONCATENATE($F605," ",$G605),AllocFactorMatrix,(O$4+1),FALSE)*$E608</f>
        <v>0</v>
      </c>
      <c r="P605" s="5">
        <f>VLOOKUP(CONCATENATE($F605," ",$G605),AllocFactorMatrix,(P$4+1),FALSE)*$E608</f>
        <v>0</v>
      </c>
      <c r="Q605" s="5">
        <f>VLOOKUP(CONCATENATE($F605," ",$G605),AllocFactorMatrix,(Q$4+1),FALSE)*$E608</f>
        <v>0</v>
      </c>
      <c r="R605" s="5">
        <f>VLOOKUP(CONCATENATE($F605," ",$G605),AllocFactorMatrix,(R$4+1),FALSE)*$E608</f>
        <v>0</v>
      </c>
      <c r="S605" s="5">
        <f t="shared" si="331"/>
        <v>0</v>
      </c>
      <c r="T605" s="5">
        <f>VLOOKUP(CONCATENATE($F605," ",$G605),AllocFactorMatrix,(T$4+1),FALSE)*$E608</f>
        <v>0</v>
      </c>
      <c r="U605" s="5">
        <f>VLOOKUP(CONCATENATE($F605," ",$G605),AllocFactorMatrix,(U$4+1),FALSE)*$E608</f>
        <v>0</v>
      </c>
      <c r="V605" s="5">
        <f>VLOOKUP(CONCATENATE($F605," ",$G605),AllocFactorMatrix,(V$4+1),FALSE)*$E608</f>
        <v>0</v>
      </c>
      <c r="W605" s="5">
        <f>VLOOKUP(CONCATENATE($F605," ",$G605),AllocFactorMatrix,(W$4+1),FALSE)*$E608</f>
        <v>0</v>
      </c>
      <c r="X605" s="5">
        <f t="shared" si="332"/>
        <v>0</v>
      </c>
      <c r="Y605" s="5">
        <f>VLOOKUP(CONCATENATE($F605," ",$G605),AllocFactorMatrix,(Y$4+1),FALSE)*$E608</f>
        <v>0</v>
      </c>
      <c r="Z605" s="5">
        <f>VLOOKUP(CONCATENATE($F605," ",$G605),AllocFactorMatrix,(Z$4+1),FALSE)*$E608</f>
        <v>0</v>
      </c>
      <c r="AA605" s="5">
        <f t="shared" si="330"/>
        <v>0</v>
      </c>
      <c r="AB605" s="5">
        <f>VLOOKUP(CONCATENATE($F605," ",$G605),AllocFactorMatrix,(AB$4+1),FALSE)*$E608</f>
        <v>0</v>
      </c>
      <c r="AC605" s="5">
        <f>VLOOKUP(CONCATENATE($F605," ",$G605),AllocFactorMatrix,(AC$4+1),FALSE)*$E608</f>
        <v>0</v>
      </c>
      <c r="AD605" s="5">
        <f>VLOOKUP(CONCATENATE($F605," ",$G605),AllocFactorMatrix,(AD$4+1),FALSE)*$E608</f>
        <v>0</v>
      </c>
    </row>
    <row r="606" spans="1:30" hidden="1" outlineLevel="1">
      <c r="E606" s="55"/>
      <c r="F606" s="52" t="str">
        <f>F608</f>
        <v>PROD_DEMAND</v>
      </c>
      <c r="G606" s="55" t="str">
        <f>$G$13</f>
        <v>ENERGY</v>
      </c>
      <c r="H606" s="4">
        <f t="shared" si="328"/>
        <v>0</v>
      </c>
      <c r="I606" s="5">
        <f>VLOOKUP(CONCATENATE($F606," ",$G606),AllocFactorMatrix,(I$4+1),FALSE)*$E608</f>
        <v>0</v>
      </c>
      <c r="J606" s="5">
        <f>VLOOKUP(CONCATENATE($F606," ",$G606),AllocFactorMatrix,(J$4+1),FALSE)*$E608</f>
        <v>0</v>
      </c>
      <c r="K606" s="5">
        <f>VLOOKUP(CONCATENATE($F606," ",$G606),AllocFactorMatrix,(K$4+1),FALSE)*$E608</f>
        <v>0</v>
      </c>
      <c r="L606" s="5">
        <f>VLOOKUP(CONCATENATE($F606," ",$G606),AllocFactorMatrix,(L$4+1),FALSE)*$E608</f>
        <v>0</v>
      </c>
      <c r="M606" s="5">
        <f>VLOOKUP(CONCATENATE($F606," ",$G606),AllocFactorMatrix,(M$4+1),FALSE)*$E608</f>
        <v>0</v>
      </c>
      <c r="N606" s="5">
        <f t="shared" si="329"/>
        <v>0</v>
      </c>
      <c r="O606" s="5">
        <f>VLOOKUP(CONCATENATE($F606," ",$G606),AllocFactorMatrix,(O$4+1),FALSE)*$E608</f>
        <v>0</v>
      </c>
      <c r="P606" s="5">
        <f>VLOOKUP(CONCATENATE($F606," ",$G606),AllocFactorMatrix,(P$4+1),FALSE)*$E608</f>
        <v>0</v>
      </c>
      <c r="Q606" s="5">
        <f>VLOOKUP(CONCATENATE($F606," ",$G606),AllocFactorMatrix,(Q$4+1),FALSE)*$E608</f>
        <v>0</v>
      </c>
      <c r="R606" s="5">
        <f>VLOOKUP(CONCATENATE($F606," ",$G606),AllocFactorMatrix,(R$4+1),FALSE)*$E608</f>
        <v>0</v>
      </c>
      <c r="S606" s="5">
        <f t="shared" si="331"/>
        <v>0</v>
      </c>
      <c r="T606" s="5">
        <f>VLOOKUP(CONCATENATE($F606," ",$G606),AllocFactorMatrix,(T$4+1),FALSE)*$E608</f>
        <v>0</v>
      </c>
      <c r="U606" s="5">
        <f>VLOOKUP(CONCATENATE($F606," ",$G606),AllocFactorMatrix,(U$4+1),FALSE)*$E608</f>
        <v>0</v>
      </c>
      <c r="V606" s="5">
        <f>VLOOKUP(CONCATENATE($F606," ",$G606),AllocFactorMatrix,(V$4+1),FALSE)*$E608</f>
        <v>0</v>
      </c>
      <c r="W606" s="5">
        <f>VLOOKUP(CONCATENATE($F606," ",$G606),AllocFactorMatrix,(W$4+1),FALSE)*$E608</f>
        <v>0</v>
      </c>
      <c r="X606" s="5">
        <f t="shared" si="332"/>
        <v>0</v>
      </c>
      <c r="Y606" s="5">
        <f>VLOOKUP(CONCATENATE($F606," ",$G606),AllocFactorMatrix,(Y$4+1),FALSE)*$E608</f>
        <v>0</v>
      </c>
      <c r="Z606" s="5">
        <f>VLOOKUP(CONCATENATE($F606," ",$G606),AllocFactorMatrix,(Z$4+1),FALSE)*$E608</f>
        <v>0</v>
      </c>
      <c r="AA606" s="5">
        <f t="shared" si="330"/>
        <v>0</v>
      </c>
      <c r="AB606" s="5">
        <f>VLOOKUP(CONCATENATE($F606," ",$G606),AllocFactorMatrix,(AB$4+1),FALSE)*$E608</f>
        <v>0</v>
      </c>
      <c r="AC606" s="5">
        <f>VLOOKUP(CONCATENATE($F606," ",$G606),AllocFactorMatrix,(AC$4+1),FALSE)*$E608</f>
        <v>0</v>
      </c>
      <c r="AD606" s="5">
        <f>VLOOKUP(CONCATENATE($F606," ",$G606),AllocFactorMatrix,(AD$4+1),FALSE)*$E608</f>
        <v>0</v>
      </c>
    </row>
    <row r="607" spans="1:30" hidden="1" outlineLevel="1">
      <c r="E607" s="55"/>
      <c r="F607" s="52" t="str">
        <f>F608</f>
        <v>PROD_DEMAND</v>
      </c>
      <c r="G607" s="55" t="str">
        <f>$G$14</f>
        <v>CUSTOMER</v>
      </c>
      <c r="H607" s="4">
        <f t="shared" si="328"/>
        <v>0</v>
      </c>
      <c r="I607" s="5">
        <f>VLOOKUP(CONCATENATE($F607," ",$G607),AllocFactorMatrix,(I$4+1),FALSE)*$E608</f>
        <v>0</v>
      </c>
      <c r="J607" s="5">
        <f>VLOOKUP(CONCATENATE($F607," ",$G607),AllocFactorMatrix,(J$4+1),FALSE)*$E608</f>
        <v>0</v>
      </c>
      <c r="K607" s="5">
        <f>VLOOKUP(CONCATENATE($F607," ",$G607),AllocFactorMatrix,(K$4+1),FALSE)*$E608</f>
        <v>0</v>
      </c>
      <c r="L607" s="5">
        <f>VLOOKUP(CONCATENATE($F607," ",$G607),AllocFactorMatrix,(L$4+1),FALSE)*$E608</f>
        <v>0</v>
      </c>
      <c r="M607" s="5">
        <f>VLOOKUP(CONCATENATE($F607," ",$G607),AllocFactorMatrix,(M$4+1),FALSE)*$E608</f>
        <v>0</v>
      </c>
      <c r="N607" s="5">
        <f t="shared" si="329"/>
        <v>0</v>
      </c>
      <c r="O607" s="5">
        <f>VLOOKUP(CONCATENATE($F607," ",$G607),AllocFactorMatrix,(O$4+1),FALSE)*$E608</f>
        <v>0</v>
      </c>
      <c r="P607" s="5">
        <f>VLOOKUP(CONCATENATE($F607," ",$G607),AllocFactorMatrix,(P$4+1),FALSE)*$E608</f>
        <v>0</v>
      </c>
      <c r="Q607" s="5">
        <f>VLOOKUP(CONCATENATE($F607," ",$G607),AllocFactorMatrix,(Q$4+1),FALSE)*$E608</f>
        <v>0</v>
      </c>
      <c r="R607" s="5">
        <f>VLOOKUP(CONCATENATE($F607," ",$G607),AllocFactorMatrix,(R$4+1),FALSE)*$E608</f>
        <v>0</v>
      </c>
      <c r="S607" s="5">
        <f t="shared" si="331"/>
        <v>0</v>
      </c>
      <c r="T607" s="5">
        <f>VLOOKUP(CONCATENATE($F607," ",$G607),AllocFactorMatrix,(T$4+1),FALSE)*$E608</f>
        <v>0</v>
      </c>
      <c r="U607" s="5">
        <f>VLOOKUP(CONCATENATE($F607," ",$G607),AllocFactorMatrix,(U$4+1),FALSE)*$E608</f>
        <v>0</v>
      </c>
      <c r="V607" s="5">
        <f>VLOOKUP(CONCATENATE($F607," ",$G607),AllocFactorMatrix,(V$4+1),FALSE)*$E608</f>
        <v>0</v>
      </c>
      <c r="W607" s="5">
        <f>VLOOKUP(CONCATENATE($F607," ",$G607),AllocFactorMatrix,(W$4+1),FALSE)*$E608</f>
        <v>0</v>
      </c>
      <c r="X607" s="5">
        <f t="shared" si="332"/>
        <v>0</v>
      </c>
      <c r="Y607" s="5">
        <f>VLOOKUP(CONCATENATE($F607," ",$G607),AllocFactorMatrix,(Y$4+1),FALSE)*$E608</f>
        <v>0</v>
      </c>
      <c r="Z607" s="5">
        <f>VLOOKUP(CONCATENATE($F607," ",$G607),AllocFactorMatrix,(Z$4+1),FALSE)*$E608</f>
        <v>0</v>
      </c>
      <c r="AA607" s="5">
        <f t="shared" si="330"/>
        <v>0</v>
      </c>
      <c r="AB607" s="5">
        <f>VLOOKUP(CONCATENATE($F607," ",$G607),AllocFactorMatrix,(AB$4+1),FALSE)*$E608</f>
        <v>0</v>
      </c>
      <c r="AC607" s="5">
        <f>VLOOKUP(CONCATENATE($F607," ",$G607),AllocFactorMatrix,(AC$4+1),FALSE)*$E608</f>
        <v>0</v>
      </c>
      <c r="AD607" s="5">
        <f>VLOOKUP(CONCATENATE($F607," ",$G607),AllocFactorMatrix,(AD$4+1),FALSE)*$E608</f>
        <v>0</v>
      </c>
    </row>
    <row r="608" spans="1:30" collapsed="1">
      <c r="D608" s="1" t="str">
        <f>+D2080</f>
        <v>Adj 41 - Plant Maintenance Normalization</v>
      </c>
      <c r="E608" s="61">
        <f>+ROUND(E2080/8,0)</f>
        <v>-34292</v>
      </c>
      <c r="F608" s="10" t="str">
        <f>+F2080</f>
        <v>PROD_DEMAND</v>
      </c>
      <c r="G608" s="55" t="str">
        <f>$G$15</f>
        <v>TOTAL</v>
      </c>
      <c r="H608" s="4">
        <f t="shared" si="328"/>
        <v>-34291.999999999985</v>
      </c>
      <c r="I608" s="5">
        <f>VLOOKUP(CONCATENATE($F608," ",$G608),AllocFactorMatrix,(I$4+1),FALSE)*$E608</f>
        <v>-19039.140851418957</v>
      </c>
      <c r="J608" s="5">
        <f>VLOOKUP(CONCATENATE($F608," ",$G608),AllocFactorMatrix,(J$4+1),FALSE)*$E608</f>
        <v>-876.08370409715405</v>
      </c>
      <c r="K608" s="5">
        <f>VLOOKUP(CONCATENATE($F608," ",$G608),AllocFactorMatrix,(K$4+1),FALSE)*$E608</f>
        <v>-2886.0712695676671</v>
      </c>
      <c r="L608" s="5">
        <f>VLOOKUP(CONCATENATE($F608," ",$G608),AllocFactorMatrix,(L$4+1),FALSE)*$E608</f>
        <v>-72.11370750683362</v>
      </c>
      <c r="M608" s="5">
        <f>VLOOKUP(CONCATENATE($F608," ",$G608),AllocFactorMatrix,(M$4+1),FALSE)*$E608</f>
        <v>-9.2831789398911422</v>
      </c>
      <c r="N608" s="5">
        <f t="shared" si="329"/>
        <v>-2967.4681560143918</v>
      </c>
      <c r="O608" s="5">
        <f>VLOOKUP(CONCATENATE($F608," ",$G608),AllocFactorMatrix,(O$4+1),FALSE)*$E608</f>
        <v>-2195.4734246685857</v>
      </c>
      <c r="P608" s="5">
        <f>VLOOKUP(CONCATENATE($F608," ",$G608),AllocFactorMatrix,(P$4+1),FALSE)*$E608</f>
        <v>-397.38486151895279</v>
      </c>
      <c r="Q608" s="5">
        <f>VLOOKUP(CONCATENATE($F608," ",$G608),AllocFactorMatrix,(Q$4+1),FALSE)*$E608</f>
        <v>-153.70565883590641</v>
      </c>
      <c r="R608" s="5">
        <f>VLOOKUP(CONCATENATE($F608," ",$G608),AllocFactorMatrix,(R$4+1),FALSE)*$E608</f>
        <v>-3.3118534378977231</v>
      </c>
      <c r="S608" s="5">
        <f t="shared" si="331"/>
        <v>-2749.8757984613426</v>
      </c>
      <c r="T608" s="5">
        <f>VLOOKUP(CONCATENATE($F608," ",$G608),AllocFactorMatrix,(T$4+1),FALSE)*$E608</f>
        <v>-69.714296687188522</v>
      </c>
      <c r="U608" s="5">
        <f>VLOOKUP(CONCATENATE($F608," ",$G608),AllocFactorMatrix,(U$4+1),FALSE)*$E608</f>
        <v>-1109.9727936744073</v>
      </c>
      <c r="V608" s="5">
        <f>VLOOKUP(CONCATENATE($F608," ",$G608),AllocFactorMatrix,(V$4+1),FALSE)*$E608</f>
        <v>-6019.6086629940546</v>
      </c>
      <c r="W608" s="5">
        <f>VLOOKUP(CONCATENATE($F608," ",$G608),AllocFactorMatrix,(W$4+1),FALSE)*$E608</f>
        <v>-792.01590578050286</v>
      </c>
      <c r="X608" s="5">
        <f t="shared" si="332"/>
        <v>-7991.311659136154</v>
      </c>
      <c r="Y608" s="5">
        <f>VLOOKUP(CONCATENATE($F608," ",$G608),AllocFactorMatrix,(Y$4+1),FALSE)*$E608</f>
        <v>-647.06983709684198</v>
      </c>
      <c r="Z608" s="5">
        <f>VLOOKUP(CONCATENATE($F608," ",$G608),AllocFactorMatrix,(Z$4+1),FALSE)*$E608</f>
        <v>-13.450435432020839</v>
      </c>
      <c r="AA608" s="5">
        <f t="shared" si="330"/>
        <v>-660.52027252886285</v>
      </c>
      <c r="AB608" s="5">
        <f>VLOOKUP(CONCATENATE($F608," ",$G608),AllocFactorMatrix,(AB$4+1),FALSE)*$E608</f>
        <v>-7.5995583431360929</v>
      </c>
      <c r="AC608" s="5">
        <f>VLOOKUP(CONCATENATE($F608," ",$G608),AllocFactorMatrix,(AC$4+1),FALSE)*$E608</f>
        <v>0</v>
      </c>
      <c r="AD608" s="5">
        <f>VLOOKUP(CONCATENATE($F608," ",$G608),AllocFactorMatrix,(AD$4+1),FALSE)*$E608</f>
        <v>0</v>
      </c>
    </row>
    <row r="609" spans="1:30" hidden="1" outlineLevel="1">
      <c r="E609" s="55"/>
      <c r="F609" s="52" t="str">
        <f>F616</f>
        <v>TDOMX</v>
      </c>
      <c r="G609" s="55" t="str">
        <f>$G$8</f>
        <v>PRODUCTION</v>
      </c>
      <c r="H609" s="4">
        <f t="shared" ref="H609:H616" ca="1" si="333">SUBTOTAL(9,I609:AD609)</f>
        <v>4.3057753582502208E-13</v>
      </c>
      <c r="I609" s="5">
        <f ca="1">VLOOKUP(CONCATENATE($F609," ",$G609),AllocFactorMatrix,(I$4+1),FALSE)*$E616</f>
        <v>3.5386147406486567E-13</v>
      </c>
      <c r="J609" s="5">
        <f ca="1">VLOOKUP(CONCATENATE($F609," ",$G609),AllocFactorMatrix,(J$4+1),FALSE)*$E616</f>
        <v>1.2440442447592936E-14</v>
      </c>
      <c r="K609" s="5">
        <f ca="1">VLOOKUP(CONCATENATE($F609," ",$G609),AllocFactorMatrix,(K$4+1),FALSE)*$E616</f>
        <v>4.4232684258108208E-14</v>
      </c>
      <c r="L609" s="5">
        <f ca="1">VLOOKUP(CONCATENATE($F609," ",$G609),AllocFactorMatrix,(L$4+1),FALSE)*$E616</f>
        <v>0</v>
      </c>
      <c r="M609" s="5">
        <f ca="1">VLOOKUP(CONCATENATE($F609," ",$G609),AllocFactorMatrix,(M$4+1),FALSE)*$E616</f>
        <v>0</v>
      </c>
      <c r="N609" s="5">
        <f t="shared" ref="N609:N616" ca="1" si="334">SUBTOTAL(9,K609:M609)</f>
        <v>4.4232684258108208E-14</v>
      </c>
      <c r="O609" s="5">
        <f ca="1">VLOOKUP(CONCATENATE($F609," ",$G609),AllocFactorMatrix,(O$4+1),FALSE)*$E616</f>
        <v>0</v>
      </c>
      <c r="P609" s="5">
        <f ca="1">VLOOKUP(CONCATENATE($F609," ",$G609),AllocFactorMatrix,(P$4+1),FALSE)*$E616</f>
        <v>1.0367035372994112E-14</v>
      </c>
      <c r="Q609" s="5">
        <f ca="1">VLOOKUP(CONCATENATE($F609," ",$G609),AllocFactorMatrix,(Q$4+1),FALSE)*$E616</f>
        <v>0</v>
      </c>
      <c r="R609" s="5">
        <f ca="1">VLOOKUP(CONCATENATE($F609," ",$G609),AllocFactorMatrix,(R$4+1),FALSE)*$E616</f>
        <v>0</v>
      </c>
      <c r="S609" s="5">
        <f ca="1">SUBTOTAL(9,O609:R609)</f>
        <v>1.0367035372994112E-14</v>
      </c>
      <c r="T609" s="5">
        <f ca="1">VLOOKUP(CONCATENATE($F609," ",$G609),AllocFactorMatrix,(T$4+1),FALSE)*$E616</f>
        <v>-4.3195980720808807E-15</v>
      </c>
      <c r="U609" s="5">
        <f ca="1">VLOOKUP(CONCATENATE($F609," ",$G609),AllocFactorMatrix,(U$4+1),FALSE)*$E616</f>
        <v>2.4880884895185871E-14</v>
      </c>
      <c r="V609" s="5">
        <f ca="1">VLOOKUP(CONCATENATE($F609," ",$G609),AllocFactorMatrix,(V$4+1),FALSE)*$E616</f>
        <v>0</v>
      </c>
      <c r="W609" s="5">
        <f ca="1">VLOOKUP(CONCATENATE($F609," ",$G609),AllocFactorMatrix,(W$4+1),FALSE)*$E616</f>
        <v>0</v>
      </c>
      <c r="X609" s="5">
        <f ca="1">SUBTOTAL(9,T609:W609)</f>
        <v>2.056128682310499E-14</v>
      </c>
      <c r="Y609" s="5">
        <f ca="1">VLOOKUP(CONCATENATE($F609," ",$G609),AllocFactorMatrix,(Y$4+1),FALSE)*$E616</f>
        <v>-1.1058171064527052E-14</v>
      </c>
      <c r="Z609" s="5">
        <f ca="1">VLOOKUP(CONCATENATE($F609," ",$G609),AllocFactorMatrix,(Z$4+1),FALSE)*$E616</f>
        <v>0</v>
      </c>
      <c r="AA609" s="5">
        <f t="shared" ref="AA609:AA616" ca="1" si="335">SUBTOTAL(9,Y609:Z609)</f>
        <v>-1.1058171064527052E-14</v>
      </c>
      <c r="AB609" s="5">
        <f ca="1">VLOOKUP(CONCATENATE($F609," ",$G609),AllocFactorMatrix,(AB$4+1),FALSE)*$E616</f>
        <v>1.7278392288323519E-16</v>
      </c>
      <c r="AC609" s="5">
        <f ca="1">VLOOKUP(CONCATENATE($F609," ",$G609),AllocFactorMatrix,(AC$4+1),FALSE)*$E616</f>
        <v>0</v>
      </c>
      <c r="AD609" s="5">
        <f ca="1">VLOOKUP(CONCATENATE($F609," ",$G609),AllocFactorMatrix,(AD$4+1),FALSE)*$E616</f>
        <v>0</v>
      </c>
    </row>
    <row r="610" spans="1:30" hidden="1" outlineLevel="1">
      <c r="E610" s="55"/>
      <c r="F610" s="52" t="str">
        <f>F616</f>
        <v>TDOMX</v>
      </c>
      <c r="G610" s="55" t="str">
        <f>$G$9</f>
        <v>BULKTRAN</v>
      </c>
      <c r="H610" s="4">
        <f t="shared" ca="1" si="333"/>
        <v>2304.2540348791308</v>
      </c>
      <c r="I610" s="5">
        <f ca="1">VLOOKUP(CONCATENATE($F610," ",$G610),AllocFactorMatrix,(I$4+1),FALSE)*$E616</f>
        <v>1135.036343273141</v>
      </c>
      <c r="J610" s="5">
        <f ca="1">VLOOKUP(CONCATENATE($F610," ",$G610),AllocFactorMatrix,(J$4+1),FALSE)*$E616</f>
        <v>56.108902187070939</v>
      </c>
      <c r="K610" s="5">
        <f ca="1">VLOOKUP(CONCATENATE($F610," ",$G610),AllocFactorMatrix,(K$4+1),FALSE)*$E616</f>
        <v>205.52369306599567</v>
      </c>
      <c r="L610" s="5">
        <f ca="1">VLOOKUP(CONCATENATE($F610," ",$G610),AllocFactorMatrix,(L$4+1),FALSE)*$E616</f>
        <v>6.4691561668624225</v>
      </c>
      <c r="M610" s="5">
        <f ca="1">VLOOKUP(CONCATENATE($F610," ",$G610),AllocFactorMatrix,(M$4+1),FALSE)*$E616</f>
        <v>0.60665676511288225</v>
      </c>
      <c r="N610" s="5">
        <f t="shared" ca="1" si="334"/>
        <v>212.59950599797099</v>
      </c>
      <c r="O610" s="5">
        <f ca="1">VLOOKUP(CONCATENATE($F610," ",$G610),AllocFactorMatrix,(O$4+1),FALSE)*$E616</f>
        <v>156.22997815266319</v>
      </c>
      <c r="P610" s="5">
        <f ca="1">VLOOKUP(CONCATENATE($F610," ",$G610),AllocFactorMatrix,(P$4+1),FALSE)*$E616</f>
        <v>29.110196525925581</v>
      </c>
      <c r="Q610" s="5">
        <f ca="1">VLOOKUP(CONCATENATE($F610," ",$G610),AllocFactorMatrix,(Q$4+1),FALSE)*$E616</f>
        <v>13.15435577819248</v>
      </c>
      <c r="R610" s="5">
        <f ca="1">VLOOKUP(CONCATENATE($F610," ",$G610),AllocFactorMatrix,(R$4+1),FALSE)*$E616</f>
        <v>0.59153667528836607</v>
      </c>
      <c r="S610" s="5">
        <f t="shared" ref="S610:S616" ca="1" si="336">SUBTOTAL(9,O610:R610)</f>
        <v>199.08606713206959</v>
      </c>
      <c r="T610" s="5">
        <f ca="1">VLOOKUP(CONCATENATE($F610," ",$G610),AllocFactorMatrix,(T$4+1),FALSE)*$E616</f>
        <v>5.4575132947723715</v>
      </c>
      <c r="U610" s="5">
        <f ca="1">VLOOKUP(CONCATENATE($F610," ",$G610),AllocFactorMatrix,(U$4+1),FALSE)*$E616</f>
        <v>89.311275207776802</v>
      </c>
      <c r="V610" s="5">
        <f ca="1">VLOOKUP(CONCATENATE($F610," ",$G610),AllocFactorMatrix,(V$4+1),FALSE)*$E616</f>
        <v>472.01259898097749</v>
      </c>
      <c r="W610" s="5">
        <f ca="1">VLOOKUP(CONCATENATE($F610," ",$G610),AllocFactorMatrix,(W$4+1),FALSE)*$E616</f>
        <v>85.237652114571702</v>
      </c>
      <c r="X610" s="5">
        <f t="shared" ref="X610:X616" ca="1" si="337">SUBTOTAL(9,T610:W610)</f>
        <v>652.0190395980984</v>
      </c>
      <c r="Y610" s="5">
        <f ca="1">VLOOKUP(CONCATENATE($F610," ",$G610),AllocFactorMatrix,(Y$4+1),FALSE)*$E616</f>
        <v>47.977978384872351</v>
      </c>
      <c r="Z610" s="5">
        <f ca="1">VLOOKUP(CONCATENATE($F610," ",$G610),AllocFactorMatrix,(Z$4+1),FALSE)*$E616</f>
        <v>0.80361279857375534</v>
      </c>
      <c r="AA610" s="5">
        <f t="shared" ca="1" si="335"/>
        <v>48.781591183446103</v>
      </c>
      <c r="AB610" s="5">
        <f ca="1">VLOOKUP(CONCATENATE($F610," ",$G610),AllocFactorMatrix,(AB$4+1),FALSE)*$E616</f>
        <v>0.62258550733415818</v>
      </c>
      <c r="AC610" s="5">
        <f ca="1">VLOOKUP(CONCATENATE($F610," ",$G610),AllocFactorMatrix,(AC$4+1),FALSE)*$E616</f>
        <v>0</v>
      </c>
      <c r="AD610" s="5">
        <f ca="1">VLOOKUP(CONCATENATE($F610," ",$G610),AllocFactorMatrix,(AD$4+1),FALSE)*$E616</f>
        <v>0</v>
      </c>
    </row>
    <row r="611" spans="1:30" hidden="1" outlineLevel="1">
      <c r="E611" s="55"/>
      <c r="F611" s="52" t="str">
        <f>F616</f>
        <v>TDOMX</v>
      </c>
      <c r="G611" s="55" t="str">
        <f>$G$10</f>
        <v>SUBTRAN</v>
      </c>
      <c r="H611" s="4">
        <f t="shared" ca="1" si="333"/>
        <v>506.84031046566736</v>
      </c>
      <c r="I611" s="5">
        <f ca="1">VLOOKUP(CONCATENATE($F611," ",$G611),AllocFactorMatrix,(I$4+1),FALSE)*$E616</f>
        <v>246.76404055285522</v>
      </c>
      <c r="J611" s="5">
        <f ca="1">VLOOKUP(CONCATENATE($F611," ",$G611),AllocFactorMatrix,(J$4+1),FALSE)*$E616</f>
        <v>11.909155402770793</v>
      </c>
      <c r="K611" s="5">
        <f ca="1">VLOOKUP(CONCATENATE($F611," ",$G611),AllocFactorMatrix,(K$4+1),FALSE)*$E616</f>
        <v>43.324925052563003</v>
      </c>
      <c r="L611" s="5">
        <f ca="1">VLOOKUP(CONCATENATE($F611," ",$G611),AllocFactorMatrix,(L$4+1),FALSE)*$E616</f>
        <v>1.3382661714043993</v>
      </c>
      <c r="M611" s="5">
        <f ca="1">VLOOKUP(CONCATENATE($F611," ",$G611),AllocFactorMatrix,(M$4+1),FALSE)*$E616</f>
        <v>0.16667397399984399</v>
      </c>
      <c r="N611" s="5">
        <f t="shared" ca="1" si="334"/>
        <v>44.829865197967244</v>
      </c>
      <c r="O611" s="5">
        <f ca="1">VLOOKUP(CONCATENATE($F611," ",$G611),AllocFactorMatrix,(O$4+1),FALSE)*$E616</f>
        <v>32.732658037777313</v>
      </c>
      <c r="P611" s="5">
        <f ca="1">VLOOKUP(CONCATENATE($F611," ",$G611),AllocFactorMatrix,(P$4+1),FALSE)*$E616</f>
        <v>6.0849629512941101</v>
      </c>
      <c r="Q611" s="5">
        <f ca="1">VLOOKUP(CONCATENATE($F611," ",$G611),AllocFactorMatrix,(Q$4+1),FALSE)*$E616</f>
        <v>3.6206254607008068</v>
      </c>
      <c r="R611" s="5">
        <f ca="1">VLOOKUP(CONCATENATE($F611," ",$G611),AllocFactorMatrix,(R$4+1),FALSE)*$E616</f>
        <v>0</v>
      </c>
      <c r="S611" s="5">
        <f t="shared" ca="1" si="336"/>
        <v>42.43824644977223</v>
      </c>
      <c r="T611" s="5">
        <f ca="1">VLOOKUP(CONCATENATE($F611," ",$G611),AllocFactorMatrix,(T$4+1),FALSE)*$E616</f>
        <v>1.1429682149695477</v>
      </c>
      <c r="U611" s="5">
        <f ca="1">VLOOKUP(CONCATENATE($F611," ",$G611),AllocFactorMatrix,(U$4+1),FALSE)*$E616</f>
        <v>18.711042250651087</v>
      </c>
      <c r="V611" s="5">
        <f ca="1">VLOOKUP(CONCATENATE($F611," ",$G611),AllocFactorMatrix,(V$4+1),FALSE)*$E616</f>
        <v>130.35390195529115</v>
      </c>
      <c r="W611" s="5">
        <f ca="1">VLOOKUP(CONCATENATE($F611," ",$G611),AllocFactorMatrix,(W$4+1),FALSE)*$E616</f>
        <v>0</v>
      </c>
      <c r="X611" s="5">
        <f t="shared" ca="1" si="337"/>
        <v>150.20791242091178</v>
      </c>
      <c r="Y611" s="5">
        <f ca="1">VLOOKUP(CONCATENATE($F611," ",$G611),AllocFactorMatrix,(Y$4+1),FALSE)*$E616</f>
        <v>9.8515710826111516</v>
      </c>
      <c r="Z611" s="5">
        <f ca="1">VLOOKUP(CONCATENATE($F611," ",$G611),AllocFactorMatrix,(Z$4+1),FALSE)*$E616</f>
        <v>0.16422595759504729</v>
      </c>
      <c r="AA611" s="5">
        <f t="shared" ca="1" si="335"/>
        <v>10.015797040206198</v>
      </c>
      <c r="AB611" s="5">
        <f ca="1">VLOOKUP(CONCATENATE($F611," ",$G611),AllocFactorMatrix,(AB$4+1),FALSE)*$E616</f>
        <v>0.13155431397422324</v>
      </c>
      <c r="AC611" s="5">
        <f ca="1">VLOOKUP(CONCATENATE($F611," ",$G611),AllocFactorMatrix,(AC$4+1),FALSE)*$E616</f>
        <v>0.44731279101858545</v>
      </c>
      <c r="AD611" s="5">
        <f ca="1">VLOOKUP(CONCATENATE($F611," ",$G611),AllocFactorMatrix,(AD$4+1),FALSE)*$E616</f>
        <v>9.6426296191129052E-2</v>
      </c>
    </row>
    <row r="612" spans="1:30" hidden="1" outlineLevel="1">
      <c r="E612" s="55"/>
      <c r="F612" s="52" t="str">
        <f>F616</f>
        <v>TDOMX</v>
      </c>
      <c r="G612" s="55" t="str">
        <f>$G$11</f>
        <v>DISTPRI</v>
      </c>
      <c r="H612" s="4">
        <f t="shared" ca="1" si="333"/>
        <v>12601.836841128677</v>
      </c>
      <c r="I612" s="5">
        <f ca="1">VLOOKUP(CONCATENATE($F612," ",$G612),AllocFactorMatrix,(I$4+1),FALSE)*$E616</f>
        <v>8422.3450359134204</v>
      </c>
      <c r="J612" s="5">
        <f ca="1">VLOOKUP(CONCATENATE($F612," ",$G612),AllocFactorMatrix,(J$4+1),FALSE)*$E616</f>
        <v>397.00735815013297</v>
      </c>
      <c r="K612" s="5">
        <f ca="1">VLOOKUP(CONCATENATE($F612," ",$G612),AllocFactorMatrix,(K$4+1),FALSE)*$E616</f>
        <v>1441.558083119198</v>
      </c>
      <c r="L612" s="5">
        <f ca="1">VLOOKUP(CONCATENATE($F612," ",$G612),AllocFactorMatrix,(L$4+1),FALSE)*$E616</f>
        <v>44.551645820077383</v>
      </c>
      <c r="M612" s="5">
        <f ca="1">VLOOKUP(CONCATENATE($F612," ",$G612),AllocFactorMatrix,(M$4+1),FALSE)*$E616</f>
        <v>0</v>
      </c>
      <c r="N612" s="5">
        <f t="shared" ca="1" si="334"/>
        <v>1486.1097289392753</v>
      </c>
      <c r="O612" s="5">
        <f ca="1">VLOOKUP(CONCATENATE($F612," ",$G612),AllocFactorMatrix,(O$4+1),FALSE)*$E616</f>
        <v>1080.9165995304568</v>
      </c>
      <c r="P612" s="5">
        <f ca="1">VLOOKUP(CONCATENATE($F612," ",$G612),AllocFactorMatrix,(P$4+1),FALSE)*$E616</f>
        <v>201.32078940176797</v>
      </c>
      <c r="Q612" s="5">
        <f ca="1">VLOOKUP(CONCATENATE($F612," ",$G612),AllocFactorMatrix,(Q$4+1),FALSE)*$E616</f>
        <v>0</v>
      </c>
      <c r="R612" s="5">
        <f ca="1">VLOOKUP(CONCATENATE($F612," ",$G612),AllocFactorMatrix,(R$4+1),FALSE)*$E616</f>
        <v>0</v>
      </c>
      <c r="S612" s="5">
        <f t="shared" ca="1" si="336"/>
        <v>1282.2373889322248</v>
      </c>
      <c r="T612" s="5">
        <f ca="1">VLOOKUP(CONCATENATE($F612," ",$G612),AllocFactorMatrix,(T$4+1),FALSE)*$E616</f>
        <v>38.534010654996102</v>
      </c>
      <c r="U612" s="5">
        <f ca="1">VLOOKUP(CONCATENATE($F612," ",$G612),AllocFactorMatrix,(U$4+1),FALSE)*$E616</f>
        <v>621.46639532928748</v>
      </c>
      <c r="V612" s="5">
        <f ca="1">VLOOKUP(CONCATENATE($F612," ",$G612),AllocFactorMatrix,(V$4+1),FALSE)*$E616</f>
        <v>0</v>
      </c>
      <c r="W612" s="5">
        <f ca="1">VLOOKUP(CONCATENATE($F612," ",$G612),AllocFactorMatrix,(W$4+1),FALSE)*$E616</f>
        <v>0</v>
      </c>
      <c r="X612" s="5">
        <f t="shared" ca="1" si="337"/>
        <v>660.00040598428359</v>
      </c>
      <c r="Y612" s="5">
        <f ca="1">VLOOKUP(CONCATENATE($F612," ",$G612),AllocFactorMatrix,(Y$4+1),FALSE)*$E616</f>
        <v>325.94602894556385</v>
      </c>
      <c r="Z612" s="5">
        <f ca="1">VLOOKUP(CONCATENATE($F612," ",$G612),AllocFactorMatrix,(Z$4+1),FALSE)*$E616</f>
        <v>5.438055682685297</v>
      </c>
      <c r="AA612" s="5">
        <f t="shared" ca="1" si="335"/>
        <v>331.38408462824913</v>
      </c>
      <c r="AB612" s="5">
        <f ca="1">VLOOKUP(CONCATENATE($F612," ",$G612),AllocFactorMatrix,(AB$4+1),FALSE)*$E616</f>
        <v>4.4057362916817429</v>
      </c>
      <c r="AC612" s="5">
        <f ca="1">VLOOKUP(CONCATENATE($F612," ",$G612),AllocFactorMatrix,(AC$4+1),FALSE)*$E616</f>
        <v>15.093440448236976</v>
      </c>
      <c r="AD612" s="5">
        <f ca="1">VLOOKUP(CONCATENATE($F612," ",$G612),AllocFactorMatrix,(AD$4+1),FALSE)*$E616</f>
        <v>3.2536618411709912</v>
      </c>
    </row>
    <row r="613" spans="1:30" hidden="1" outlineLevel="1">
      <c r="E613" s="55"/>
      <c r="F613" s="52" t="str">
        <f>F616</f>
        <v>TDOMX</v>
      </c>
      <c r="G613" s="55" t="str">
        <f>$G$12</f>
        <v>DISTSEC</v>
      </c>
      <c r="H613" s="4">
        <f t="shared" ca="1" si="333"/>
        <v>5200.9330619121192</v>
      </c>
      <c r="I613" s="5">
        <f ca="1">VLOOKUP(CONCATENATE($F613," ",$G613),AllocFactorMatrix,(I$4+1),FALSE)*$E616</f>
        <v>3888.7452000858739</v>
      </c>
      <c r="J613" s="5">
        <f ca="1">VLOOKUP(CONCATENATE($F613," ",$G613),AllocFactorMatrix,(J$4+1),FALSE)*$E616</f>
        <v>187.47764547567235</v>
      </c>
      <c r="K613" s="5">
        <f ca="1">VLOOKUP(CONCATENATE($F613," ",$G613),AllocFactorMatrix,(K$4+1),FALSE)*$E616</f>
        <v>565.69818535189756</v>
      </c>
      <c r="L613" s="5">
        <f ca="1">VLOOKUP(CONCATENATE($F613," ",$G613),AllocFactorMatrix,(L$4+1),FALSE)*$E616</f>
        <v>0</v>
      </c>
      <c r="M613" s="5">
        <f ca="1">VLOOKUP(CONCATENATE($F613," ",$G613),AllocFactorMatrix,(M$4+1),FALSE)*$E616</f>
        <v>0</v>
      </c>
      <c r="N613" s="5">
        <f t="shared" ca="1" si="334"/>
        <v>565.69818535189756</v>
      </c>
      <c r="O613" s="5">
        <f ca="1">VLOOKUP(CONCATENATE($F613," ",$G613),AllocFactorMatrix,(O$4+1),FALSE)*$E616</f>
        <v>360.4650855382236</v>
      </c>
      <c r="P613" s="5">
        <f ca="1">VLOOKUP(CONCATENATE($F613," ",$G613),AllocFactorMatrix,(P$4+1),FALSE)*$E616</f>
        <v>0</v>
      </c>
      <c r="Q613" s="5">
        <f ca="1">VLOOKUP(CONCATENATE($F613," ",$G613),AllocFactorMatrix,(Q$4+1),FALSE)*$E616</f>
        <v>0</v>
      </c>
      <c r="R613" s="5">
        <f ca="1">VLOOKUP(CONCATENATE($F613," ",$G613),AllocFactorMatrix,(R$4+1),FALSE)*$E616</f>
        <v>0</v>
      </c>
      <c r="S613" s="5">
        <f t="shared" ca="1" si="336"/>
        <v>360.4650855382236</v>
      </c>
      <c r="T613" s="5">
        <f ca="1">VLOOKUP(CONCATENATE($F613," ",$G613),AllocFactorMatrix,(T$4+1),FALSE)*$E616</f>
        <v>9.7462197053585662</v>
      </c>
      <c r="U613" s="5">
        <f ca="1">VLOOKUP(CONCATENATE($F613," ",$G613),AllocFactorMatrix,(U$4+1),FALSE)*$E616</f>
        <v>0</v>
      </c>
      <c r="V613" s="5">
        <f ca="1">VLOOKUP(CONCATENATE($F613," ",$G613),AllocFactorMatrix,(V$4+1),FALSE)*$E616</f>
        <v>0</v>
      </c>
      <c r="W613" s="5">
        <f ca="1">VLOOKUP(CONCATENATE($F613," ",$G613),AllocFactorMatrix,(W$4+1),FALSE)*$E616</f>
        <v>0</v>
      </c>
      <c r="X613" s="5">
        <f t="shared" ca="1" si="337"/>
        <v>9.7462197053585662</v>
      </c>
      <c r="Y613" s="5">
        <f ca="1">VLOOKUP(CONCATENATE($F613," ",$G613),AllocFactorMatrix,(Y$4+1),FALSE)*$E616</f>
        <v>132.95541749055937</v>
      </c>
      <c r="Z613" s="5">
        <f ca="1">VLOOKUP(CONCATENATE($F613," ",$G613),AllocFactorMatrix,(Z$4+1),FALSE)*$E616</f>
        <v>0</v>
      </c>
      <c r="AA613" s="5">
        <f t="shared" ca="1" si="335"/>
        <v>132.95541749055937</v>
      </c>
      <c r="AB613" s="5">
        <f ca="1">VLOOKUP(CONCATENATE($F613," ",$G613),AllocFactorMatrix,(AB$4+1),FALSE)*$E616</f>
        <v>1.3796826443157315</v>
      </c>
      <c r="AC613" s="5">
        <f ca="1">VLOOKUP(CONCATENATE($F613," ",$G613),AllocFactorMatrix,(AC$4+1),FALSE)*$E616</f>
        <v>46.845532246228004</v>
      </c>
      <c r="AD613" s="5">
        <f ca="1">VLOOKUP(CONCATENATE($F613," ",$G613),AllocFactorMatrix,(AD$4+1),FALSE)*$E616</f>
        <v>7.6200933739899659</v>
      </c>
    </row>
    <row r="614" spans="1:30" hidden="1" outlineLevel="1">
      <c r="E614" s="55"/>
      <c r="F614" s="52" t="str">
        <f>F616</f>
        <v>TDOMX</v>
      </c>
      <c r="G614" s="55" t="str">
        <f>$G$13</f>
        <v>ENERGY</v>
      </c>
      <c r="H614" s="4">
        <f t="shared" ca="1" si="333"/>
        <v>0</v>
      </c>
      <c r="I614" s="5">
        <f ca="1">VLOOKUP(CONCATENATE($F614," ",$G614),AllocFactorMatrix,(I$4+1),FALSE)*$E616</f>
        <v>0</v>
      </c>
      <c r="J614" s="5">
        <f ca="1">VLOOKUP(CONCATENATE($F614," ",$G614),AllocFactorMatrix,(J$4+1),FALSE)*$E616</f>
        <v>0</v>
      </c>
      <c r="K614" s="5">
        <f ca="1">VLOOKUP(CONCATENATE($F614," ",$G614),AllocFactorMatrix,(K$4+1),FALSE)*$E616</f>
        <v>0</v>
      </c>
      <c r="L614" s="5">
        <f ca="1">VLOOKUP(CONCATENATE($F614," ",$G614),AllocFactorMatrix,(L$4+1),FALSE)*$E616</f>
        <v>0</v>
      </c>
      <c r="M614" s="5">
        <f ca="1">VLOOKUP(CONCATENATE($F614," ",$G614),AllocFactorMatrix,(M$4+1),FALSE)*$E616</f>
        <v>0</v>
      </c>
      <c r="N614" s="5">
        <f t="shared" ca="1" si="334"/>
        <v>0</v>
      </c>
      <c r="O614" s="5">
        <f ca="1">VLOOKUP(CONCATENATE($F614," ",$G614),AllocFactorMatrix,(O$4+1),FALSE)*$E616</f>
        <v>0</v>
      </c>
      <c r="P614" s="5">
        <f ca="1">VLOOKUP(CONCATENATE($F614," ",$G614),AllocFactorMatrix,(P$4+1),FALSE)*$E616</f>
        <v>0</v>
      </c>
      <c r="Q614" s="5">
        <f ca="1">VLOOKUP(CONCATENATE($F614," ",$G614),AllocFactorMatrix,(Q$4+1),FALSE)*$E616</f>
        <v>0</v>
      </c>
      <c r="R614" s="5">
        <f ca="1">VLOOKUP(CONCATENATE($F614," ",$G614),AllocFactorMatrix,(R$4+1),FALSE)*$E616</f>
        <v>0</v>
      </c>
      <c r="S614" s="5">
        <f t="shared" ca="1" si="336"/>
        <v>0</v>
      </c>
      <c r="T614" s="5">
        <f ca="1">VLOOKUP(CONCATENATE($F614," ",$G614),AllocFactorMatrix,(T$4+1),FALSE)*$E616</f>
        <v>0</v>
      </c>
      <c r="U614" s="5">
        <f ca="1">VLOOKUP(CONCATENATE($F614," ",$G614),AllocFactorMatrix,(U$4+1),FALSE)*$E616</f>
        <v>0</v>
      </c>
      <c r="V614" s="5">
        <f ca="1">VLOOKUP(CONCATENATE($F614," ",$G614),AllocFactorMatrix,(V$4+1),FALSE)*$E616</f>
        <v>0</v>
      </c>
      <c r="W614" s="5">
        <f ca="1">VLOOKUP(CONCATENATE($F614," ",$G614),AllocFactorMatrix,(W$4+1),FALSE)*$E616</f>
        <v>0</v>
      </c>
      <c r="X614" s="5">
        <f t="shared" ca="1" si="337"/>
        <v>0</v>
      </c>
      <c r="Y614" s="5">
        <f ca="1">VLOOKUP(CONCATENATE($F614," ",$G614),AllocFactorMatrix,(Y$4+1),FALSE)*$E616</f>
        <v>0</v>
      </c>
      <c r="Z614" s="5">
        <f ca="1">VLOOKUP(CONCATENATE($F614," ",$G614),AllocFactorMatrix,(Z$4+1),FALSE)*$E616</f>
        <v>0</v>
      </c>
      <c r="AA614" s="5">
        <f t="shared" ca="1" si="335"/>
        <v>0</v>
      </c>
      <c r="AB614" s="5">
        <f ca="1">VLOOKUP(CONCATENATE($F614," ",$G614),AllocFactorMatrix,(AB$4+1),FALSE)*$E616</f>
        <v>0</v>
      </c>
      <c r="AC614" s="5">
        <f ca="1">VLOOKUP(CONCATENATE($F614," ",$G614),AllocFactorMatrix,(AC$4+1),FALSE)*$E616</f>
        <v>0</v>
      </c>
      <c r="AD614" s="5">
        <f ca="1">VLOOKUP(CONCATENATE($F614," ",$G614),AllocFactorMatrix,(AD$4+1),FALSE)*$E616</f>
        <v>0</v>
      </c>
    </row>
    <row r="615" spans="1:30" hidden="1" outlineLevel="1">
      <c r="E615" s="55"/>
      <c r="F615" s="52" t="str">
        <f>F616</f>
        <v>TDOMX</v>
      </c>
      <c r="G615" s="55" t="str">
        <f>$G$14</f>
        <v>CUSTOMER</v>
      </c>
      <c r="H615" s="4">
        <f t="shared" ca="1" si="333"/>
        <v>960.13575161440872</v>
      </c>
      <c r="I615" s="5">
        <f ca="1">VLOOKUP(CONCATENATE($F615," ",$G615),AllocFactorMatrix,(I$4+1),FALSE)*$E616</f>
        <v>391.96148585340541</v>
      </c>
      <c r="J615" s="5">
        <f ca="1">VLOOKUP(CONCATENATE($F615," ",$G615),AllocFactorMatrix,(J$4+1),FALSE)*$E616</f>
        <v>169.72434780763629</v>
      </c>
      <c r="K615" s="5">
        <f ca="1">VLOOKUP(CONCATENATE($F615," ",$G615),AllocFactorMatrix,(K$4+1),FALSE)*$E616</f>
        <v>48.480496369048964</v>
      </c>
      <c r="L615" s="5">
        <f ca="1">VLOOKUP(CONCATENATE($F615," ",$G615),AllocFactorMatrix,(L$4+1),FALSE)*$E616</f>
        <v>27.136411346765179</v>
      </c>
      <c r="M615" s="5">
        <f ca="1">VLOOKUP(CONCATENATE($F615," ",$G615),AllocFactorMatrix,(M$4+1),FALSE)*$E616</f>
        <v>4.4041787618768247</v>
      </c>
      <c r="N615" s="5">
        <f t="shared" ca="1" si="334"/>
        <v>80.021086477690957</v>
      </c>
      <c r="O615" s="5">
        <f ca="1">VLOOKUP(CONCATENATE($F615," ",$G615),AllocFactorMatrix,(O$4+1),FALSE)*$E616</f>
        <v>20.740432601207825</v>
      </c>
      <c r="P615" s="5">
        <f ca="1">VLOOKUP(CONCATENATE($F615," ",$G615),AllocFactorMatrix,(P$4+1),FALSE)*$E616</f>
        <v>7.0569916902271483</v>
      </c>
      <c r="Q615" s="5">
        <f ca="1">VLOOKUP(CONCATENATE($F615," ",$G615),AllocFactorMatrix,(Q$4+1),FALSE)*$E616</f>
        <v>15.344809002561977</v>
      </c>
      <c r="R615" s="5">
        <f ca="1">VLOOKUP(CONCATENATE($F615," ",$G615),AllocFactorMatrix,(R$4+1),FALSE)*$E616</f>
        <v>2.6969080435585506</v>
      </c>
      <c r="S615" s="5">
        <f t="shared" ca="1" si="336"/>
        <v>45.839141337555503</v>
      </c>
      <c r="T615" s="5">
        <f ca="1">VLOOKUP(CONCATENATE($F615," ",$G615),AllocFactorMatrix,(T$4+1),FALSE)*$E616</f>
        <v>0.14289314515792292</v>
      </c>
      <c r="U615" s="5">
        <f ca="1">VLOOKUP(CONCATENATE($F615," ",$G615),AllocFactorMatrix,(U$4+1),FALSE)*$E616</f>
        <v>4.1863515647639487</v>
      </c>
      <c r="V615" s="5">
        <f ca="1">VLOOKUP(CONCATENATE($F615," ",$G615),AllocFactorMatrix,(V$4+1),FALSE)*$E616</f>
        <v>22.565879985827536</v>
      </c>
      <c r="W615" s="5">
        <f ca="1">VLOOKUP(CONCATENATE($F615," ",$G615),AllocFactorMatrix,(W$4+1),FALSE)*$E616</f>
        <v>4.0453703561184948</v>
      </c>
      <c r="X615" s="5">
        <f t="shared" ca="1" si="337"/>
        <v>30.940495051867906</v>
      </c>
      <c r="Y615" s="5">
        <f ca="1">VLOOKUP(CONCATENATE($F615," ",$G615),AllocFactorMatrix,(Y$4+1),FALSE)*$E616</f>
        <v>5.7513952025320529</v>
      </c>
      <c r="Z615" s="5">
        <f ca="1">VLOOKUP(CONCATENATE($F615," ",$G615),AllocFactorMatrix,(Z$4+1),FALSE)*$E616</f>
        <v>0.11960862343085538</v>
      </c>
      <c r="AA615" s="5">
        <f t="shared" ca="1" si="335"/>
        <v>5.8710038259629087</v>
      </c>
      <c r="AB615" s="5">
        <f ca="1">VLOOKUP(CONCATENATE($F615," ",$G615),AllocFactorMatrix,(AB$4+1),FALSE)*$E616</f>
        <v>7.1043405009235533E-2</v>
      </c>
      <c r="AC615" s="5">
        <f ca="1">VLOOKUP(CONCATENATE($F615," ",$G615),AllocFactorMatrix,(AC$4+1),FALSE)*$E616</f>
        <v>130.91059753761596</v>
      </c>
      <c r="AD615" s="5">
        <f ca="1">VLOOKUP(CONCATENATE($F615," ",$G615),AllocFactorMatrix,(AD$4+1),FALSE)*$E616</f>
        <v>104.79655031766451</v>
      </c>
    </row>
    <row r="616" spans="1:30" collapsed="1">
      <c r="D616" s="1" t="str">
        <f>+D2088</f>
        <v>Adj 52 - Employee Complement Increase</v>
      </c>
      <c r="E616" s="61">
        <f t="shared" ref="E616:E623" si="338">+ROUND(E2088/8,0)</f>
        <v>21574</v>
      </c>
      <c r="F616" s="97" t="s">
        <v>218</v>
      </c>
      <c r="G616" s="55" t="str">
        <f>$G$15</f>
        <v>TOTAL</v>
      </c>
      <c r="H616" s="4">
        <f t="shared" ca="1" si="333"/>
        <v>21574.000000000011</v>
      </c>
      <c r="I616" s="5">
        <f ca="1">VLOOKUP(CONCATENATE($F616," ",$G616),AllocFactorMatrix,(I$4+1),FALSE)*$E616</f>
        <v>14084.852105678696</v>
      </c>
      <c r="J616" s="5">
        <f ca="1">VLOOKUP(CONCATENATE($F616," ",$G616),AllocFactorMatrix,(J$4+1),FALSE)*$E616</f>
        <v>822.22740902328326</v>
      </c>
      <c r="K616" s="5">
        <f ca="1">VLOOKUP(CONCATENATE($F616," ",$G616),AllocFactorMatrix,(K$4+1),FALSE)*$E616</f>
        <v>2304.585382958704</v>
      </c>
      <c r="L616" s="5">
        <f ca="1">VLOOKUP(CONCATENATE($F616," ",$G616),AllocFactorMatrix,(L$4+1),FALSE)*$E616</f>
        <v>79.495479505109387</v>
      </c>
      <c r="M616" s="5">
        <f ca="1">VLOOKUP(CONCATENATE($F616," ",$G616),AllocFactorMatrix,(M$4+1),FALSE)*$E616</f>
        <v>5.1775095009895518</v>
      </c>
      <c r="N616" s="5">
        <f t="shared" ca="1" si="334"/>
        <v>2389.2583719648028</v>
      </c>
      <c r="O616" s="5">
        <f ca="1">VLOOKUP(CONCATENATE($F616," ",$G616),AllocFactorMatrix,(O$4+1),FALSE)*$E616</f>
        <v>1651.0847538603291</v>
      </c>
      <c r="P616" s="5">
        <f ca="1">VLOOKUP(CONCATENATE($F616," ",$G616),AllocFactorMatrix,(P$4+1),FALSE)*$E616</f>
        <v>243.57294056921475</v>
      </c>
      <c r="Q616" s="5">
        <f ca="1">VLOOKUP(CONCATENATE($F616," ",$G616),AllocFactorMatrix,(Q$4+1),FALSE)*$E616</f>
        <v>32.119790241455256</v>
      </c>
      <c r="R616" s="5">
        <f ca="1">VLOOKUP(CONCATENATE($F616," ",$G616),AllocFactorMatrix,(R$4+1),FALSE)*$E616</f>
        <v>3.2884447188469168</v>
      </c>
      <c r="S616" s="5">
        <f t="shared" ca="1" si="336"/>
        <v>1930.0659293898461</v>
      </c>
      <c r="T616" s="5">
        <f ca="1">VLOOKUP(CONCATENATE($F616," ",$G616),AllocFactorMatrix,(T$4+1),FALSE)*$E616</f>
        <v>55.023605015254503</v>
      </c>
      <c r="U616" s="5">
        <f ca="1">VLOOKUP(CONCATENATE($F616," ",$G616),AllocFactorMatrix,(U$4+1),FALSE)*$E616</f>
        <v>733.67506435247935</v>
      </c>
      <c r="V616" s="5">
        <f ca="1">VLOOKUP(CONCATENATE($F616," ",$G616),AllocFactorMatrix,(V$4+1),FALSE)*$E616</f>
        <v>624.93238092209663</v>
      </c>
      <c r="W616" s="5">
        <f ca="1">VLOOKUP(CONCATENATE($F616," ",$G616),AllocFactorMatrix,(W$4+1),FALSE)*$E616</f>
        <v>89.283022470690184</v>
      </c>
      <c r="X616" s="5">
        <f t="shared" ca="1" si="337"/>
        <v>1502.9140727605206</v>
      </c>
      <c r="Y616" s="5">
        <f ca="1">VLOOKUP(CONCATENATE($F616," ",$G616),AllocFactorMatrix,(Y$4+1),FALSE)*$E616</f>
        <v>522.48239110613872</v>
      </c>
      <c r="Z616" s="5">
        <f ca="1">VLOOKUP(CONCATENATE($F616," ",$G616),AllocFactorMatrix,(Z$4+1),FALSE)*$E616</f>
        <v>6.5255030622849564</v>
      </c>
      <c r="AA616" s="5">
        <f t="shared" ca="1" si="335"/>
        <v>529.00789416842372</v>
      </c>
      <c r="AB616" s="5">
        <f ca="1">VLOOKUP(CONCATENATE($F616," ",$G616),AllocFactorMatrix,(AB$4+1),FALSE)*$E616</f>
        <v>6.6106021623150912</v>
      </c>
      <c r="AC616" s="5">
        <f ca="1">VLOOKUP(CONCATENATE($F616," ",$G616),AllocFactorMatrix,(AC$4+1),FALSE)*$E616</f>
        <v>193.2968830230995</v>
      </c>
      <c r="AD616" s="5">
        <f ca="1">VLOOKUP(CONCATENATE($F616," ",$G616),AllocFactorMatrix,(AD$4+1),FALSE)*$E616</f>
        <v>115.76673182901662</v>
      </c>
    </row>
    <row r="617" spans="1:30" s="51" customFormat="1" hidden="1" outlineLevel="1">
      <c r="A617" s="56"/>
      <c r="B617" s="112"/>
      <c r="C617" s="55"/>
      <c r="E617" s="58">
        <f t="shared" si="338"/>
        <v>0</v>
      </c>
      <c r="F617" s="52" t="str">
        <f>F624</f>
        <v>TOTOHLINES</v>
      </c>
      <c r="G617" s="55" t="str">
        <f>$G$8</f>
        <v>PRODUCTION</v>
      </c>
      <c r="H617" s="53">
        <f t="shared" ref="H617:H624" si="339">SUBTOTAL(9,I617:AD617)</f>
        <v>0</v>
      </c>
      <c r="I617" s="54">
        <f>VLOOKUP(CONCATENATE($F617," ",$G617),AllocFactorMatrix,(I$4+1),FALSE)*$E624</f>
        <v>0</v>
      </c>
      <c r="J617" s="54">
        <f>VLOOKUP(CONCATENATE($F617," ",$G617),AllocFactorMatrix,(J$4+1),FALSE)*$E624</f>
        <v>0</v>
      </c>
      <c r="K617" s="54">
        <f>VLOOKUP(CONCATENATE($F617," ",$G617),AllocFactorMatrix,(K$4+1),FALSE)*$E624</f>
        <v>0</v>
      </c>
      <c r="L617" s="54">
        <f>VLOOKUP(CONCATENATE($F617," ",$G617),AllocFactorMatrix,(L$4+1),FALSE)*$E624</f>
        <v>0</v>
      </c>
      <c r="M617" s="54">
        <f>VLOOKUP(CONCATENATE($F617," ",$G617),AllocFactorMatrix,(M$4+1),FALSE)*$E624</f>
        <v>0</v>
      </c>
      <c r="N617" s="54">
        <f t="shared" ref="N617:N624" si="340">SUBTOTAL(9,K617:M617)</f>
        <v>0</v>
      </c>
      <c r="O617" s="54">
        <f>VLOOKUP(CONCATENATE($F617," ",$G617),AllocFactorMatrix,(O$4+1),FALSE)*$E624</f>
        <v>0</v>
      </c>
      <c r="P617" s="54">
        <f>VLOOKUP(CONCATENATE($F617," ",$G617),AllocFactorMatrix,(P$4+1),FALSE)*$E624</f>
        <v>0</v>
      </c>
      <c r="Q617" s="54">
        <f>VLOOKUP(CONCATENATE($F617," ",$G617),AllocFactorMatrix,(Q$4+1),FALSE)*$E624</f>
        <v>0</v>
      </c>
      <c r="R617" s="54">
        <f>VLOOKUP(CONCATENATE($F617," ",$G617),AllocFactorMatrix,(R$4+1),FALSE)*$E624</f>
        <v>0</v>
      </c>
      <c r="S617" s="54">
        <f>SUBTOTAL(9,O617:R617)</f>
        <v>0</v>
      </c>
      <c r="T617" s="54">
        <f>VLOOKUP(CONCATENATE($F617," ",$G617),AllocFactorMatrix,(T$4+1),FALSE)*$E624</f>
        <v>0</v>
      </c>
      <c r="U617" s="54">
        <f>VLOOKUP(CONCATENATE($F617," ",$G617),AllocFactorMatrix,(U$4+1),FALSE)*$E624</f>
        <v>0</v>
      </c>
      <c r="V617" s="54">
        <f>VLOOKUP(CONCATENATE($F617," ",$G617),AllocFactorMatrix,(V$4+1),FALSE)*$E624</f>
        <v>0</v>
      </c>
      <c r="W617" s="54">
        <f>VLOOKUP(CONCATENATE($F617," ",$G617),AllocFactorMatrix,(W$4+1),FALSE)*$E624</f>
        <v>0</v>
      </c>
      <c r="X617" s="54">
        <f>SUBTOTAL(9,T617:W617)</f>
        <v>0</v>
      </c>
      <c r="Y617" s="54">
        <f>VLOOKUP(CONCATENATE($F617," ",$G617),AllocFactorMatrix,(Y$4+1),FALSE)*$E624</f>
        <v>0</v>
      </c>
      <c r="Z617" s="54">
        <f>VLOOKUP(CONCATENATE($F617," ",$G617),AllocFactorMatrix,(Z$4+1),FALSE)*$E624</f>
        <v>0</v>
      </c>
      <c r="AA617" s="54">
        <f t="shared" ref="AA617:AA624" si="341">SUBTOTAL(9,Y617:Z617)</f>
        <v>0</v>
      </c>
      <c r="AB617" s="54">
        <f>VLOOKUP(CONCATENATE($F617," ",$G617),AllocFactorMatrix,(AB$4+1),FALSE)*$E624</f>
        <v>0</v>
      </c>
      <c r="AC617" s="54">
        <f>VLOOKUP(CONCATENATE($F617," ",$G617),AllocFactorMatrix,(AC$4+1),FALSE)*$E624</f>
        <v>0</v>
      </c>
      <c r="AD617" s="54">
        <f>VLOOKUP(CONCATENATE($F617," ",$G617),AllocFactorMatrix,(AD$4+1),FALSE)*$E624</f>
        <v>0</v>
      </c>
    </row>
    <row r="618" spans="1:30" s="51" customFormat="1" hidden="1" outlineLevel="1">
      <c r="A618" s="56"/>
      <c r="B618" s="112"/>
      <c r="C618" s="55"/>
      <c r="E618" s="58">
        <f t="shared" si="338"/>
        <v>0</v>
      </c>
      <c r="F618" s="52" t="str">
        <f>F624</f>
        <v>TOTOHLINES</v>
      </c>
      <c r="G618" s="55" t="str">
        <f>$G$9</f>
        <v>BULKTRAN</v>
      </c>
      <c r="H618" s="53">
        <f t="shared" si="339"/>
        <v>0</v>
      </c>
      <c r="I618" s="54">
        <f>VLOOKUP(CONCATENATE($F618," ",$G618),AllocFactorMatrix,(I$4+1),FALSE)*$E624</f>
        <v>0</v>
      </c>
      <c r="J618" s="54">
        <f>VLOOKUP(CONCATENATE($F618," ",$G618),AllocFactorMatrix,(J$4+1),FALSE)*$E624</f>
        <v>0</v>
      </c>
      <c r="K618" s="54">
        <f>VLOOKUP(CONCATENATE($F618," ",$G618),AllocFactorMatrix,(K$4+1),FALSE)*$E624</f>
        <v>0</v>
      </c>
      <c r="L618" s="54">
        <f>VLOOKUP(CONCATENATE($F618," ",$G618),AllocFactorMatrix,(L$4+1),FALSE)*$E624</f>
        <v>0</v>
      </c>
      <c r="M618" s="54">
        <f>VLOOKUP(CONCATENATE($F618," ",$G618),AllocFactorMatrix,(M$4+1),FALSE)*$E624</f>
        <v>0</v>
      </c>
      <c r="N618" s="54">
        <f t="shared" si="340"/>
        <v>0</v>
      </c>
      <c r="O618" s="54">
        <f>VLOOKUP(CONCATENATE($F618," ",$G618),AllocFactorMatrix,(O$4+1),FALSE)*$E624</f>
        <v>0</v>
      </c>
      <c r="P618" s="54">
        <f>VLOOKUP(CONCATENATE($F618," ",$G618),AllocFactorMatrix,(P$4+1),FALSE)*$E624</f>
        <v>0</v>
      </c>
      <c r="Q618" s="54">
        <f>VLOOKUP(CONCATENATE($F618," ",$G618),AllocFactorMatrix,(Q$4+1),FALSE)*$E624</f>
        <v>0</v>
      </c>
      <c r="R618" s="54">
        <f>VLOOKUP(CONCATENATE($F618," ",$G618),AllocFactorMatrix,(R$4+1),FALSE)*$E624</f>
        <v>0</v>
      </c>
      <c r="S618" s="54">
        <f t="shared" ref="S618:S624" si="342">SUBTOTAL(9,O618:R618)</f>
        <v>0</v>
      </c>
      <c r="T618" s="54">
        <f>VLOOKUP(CONCATENATE($F618," ",$G618),AllocFactorMatrix,(T$4+1),FALSE)*$E624</f>
        <v>0</v>
      </c>
      <c r="U618" s="54">
        <f>VLOOKUP(CONCATENATE($F618," ",$G618),AllocFactorMatrix,(U$4+1),FALSE)*$E624</f>
        <v>0</v>
      </c>
      <c r="V618" s="54">
        <f>VLOOKUP(CONCATENATE($F618," ",$G618),AllocFactorMatrix,(V$4+1),FALSE)*$E624</f>
        <v>0</v>
      </c>
      <c r="W618" s="54">
        <f>VLOOKUP(CONCATENATE($F618," ",$G618),AllocFactorMatrix,(W$4+1),FALSE)*$E624</f>
        <v>0</v>
      </c>
      <c r="X618" s="54">
        <f t="shared" ref="X618:X624" si="343">SUBTOTAL(9,T618:W618)</f>
        <v>0</v>
      </c>
      <c r="Y618" s="54">
        <f>VLOOKUP(CONCATENATE($F618," ",$G618),AllocFactorMatrix,(Y$4+1),FALSE)*$E624</f>
        <v>0</v>
      </c>
      <c r="Z618" s="54">
        <f>VLOOKUP(CONCATENATE($F618," ",$G618),AllocFactorMatrix,(Z$4+1),FALSE)*$E624</f>
        <v>0</v>
      </c>
      <c r="AA618" s="54">
        <f t="shared" si="341"/>
        <v>0</v>
      </c>
      <c r="AB618" s="54">
        <f>VLOOKUP(CONCATENATE($F618," ",$G618),AllocFactorMatrix,(AB$4+1),FALSE)*$E624</f>
        <v>0</v>
      </c>
      <c r="AC618" s="54">
        <f>VLOOKUP(CONCATENATE($F618," ",$G618),AllocFactorMatrix,(AC$4+1),FALSE)*$E624</f>
        <v>0</v>
      </c>
      <c r="AD618" s="54">
        <f>VLOOKUP(CONCATENATE($F618," ",$G618),AllocFactorMatrix,(AD$4+1),FALSE)*$E624</f>
        <v>0</v>
      </c>
    </row>
    <row r="619" spans="1:30" s="51" customFormat="1" hidden="1" outlineLevel="1">
      <c r="A619" s="56"/>
      <c r="B619" s="112"/>
      <c r="C619" s="55"/>
      <c r="E619" s="58">
        <f t="shared" si="338"/>
        <v>0</v>
      </c>
      <c r="F619" s="52" t="str">
        <f>F624</f>
        <v>TOTOHLINES</v>
      </c>
      <c r="G619" s="55" t="str">
        <f>$G$10</f>
        <v>SUBTRAN</v>
      </c>
      <c r="H619" s="53">
        <f t="shared" si="339"/>
        <v>0</v>
      </c>
      <c r="I619" s="54">
        <f>VLOOKUP(CONCATENATE($F619," ",$G619),AllocFactorMatrix,(I$4+1),FALSE)*$E624</f>
        <v>0</v>
      </c>
      <c r="J619" s="54">
        <f>VLOOKUP(CONCATENATE($F619," ",$G619),AllocFactorMatrix,(J$4+1),FALSE)*$E624</f>
        <v>0</v>
      </c>
      <c r="K619" s="54">
        <f>VLOOKUP(CONCATENATE($F619," ",$G619),AllocFactorMatrix,(K$4+1),FALSE)*$E624</f>
        <v>0</v>
      </c>
      <c r="L619" s="54">
        <f>VLOOKUP(CONCATENATE($F619," ",$G619),AllocFactorMatrix,(L$4+1),FALSE)*$E624</f>
        <v>0</v>
      </c>
      <c r="M619" s="54">
        <f>VLOOKUP(CONCATENATE($F619," ",$G619),AllocFactorMatrix,(M$4+1),FALSE)*$E624</f>
        <v>0</v>
      </c>
      <c r="N619" s="54">
        <f t="shared" si="340"/>
        <v>0</v>
      </c>
      <c r="O619" s="54">
        <f>VLOOKUP(CONCATENATE($F619," ",$G619),AllocFactorMatrix,(O$4+1),FALSE)*$E624</f>
        <v>0</v>
      </c>
      <c r="P619" s="54">
        <f>VLOOKUP(CONCATENATE($F619," ",$G619),AllocFactorMatrix,(P$4+1),FALSE)*$E624</f>
        <v>0</v>
      </c>
      <c r="Q619" s="54">
        <f>VLOOKUP(CONCATENATE($F619," ",$G619),AllocFactorMatrix,(Q$4+1),FALSE)*$E624</f>
        <v>0</v>
      </c>
      <c r="R619" s="54">
        <f>VLOOKUP(CONCATENATE($F619," ",$G619),AllocFactorMatrix,(R$4+1),FALSE)*$E624</f>
        <v>0</v>
      </c>
      <c r="S619" s="54">
        <f t="shared" si="342"/>
        <v>0</v>
      </c>
      <c r="T619" s="54">
        <f>VLOOKUP(CONCATENATE($F619," ",$G619),AllocFactorMatrix,(T$4+1),FALSE)*$E624</f>
        <v>0</v>
      </c>
      <c r="U619" s="54">
        <f>VLOOKUP(CONCATENATE($F619," ",$G619),AllocFactorMatrix,(U$4+1),FALSE)*$E624</f>
        <v>0</v>
      </c>
      <c r="V619" s="54">
        <f>VLOOKUP(CONCATENATE($F619," ",$G619),AllocFactorMatrix,(V$4+1),FALSE)*$E624</f>
        <v>0</v>
      </c>
      <c r="W619" s="54">
        <f>VLOOKUP(CONCATENATE($F619," ",$G619),AllocFactorMatrix,(W$4+1),FALSE)*$E624</f>
        <v>0</v>
      </c>
      <c r="X619" s="54">
        <f t="shared" si="343"/>
        <v>0</v>
      </c>
      <c r="Y619" s="54">
        <f>VLOOKUP(CONCATENATE($F619," ",$G619),AllocFactorMatrix,(Y$4+1),FALSE)*$E624</f>
        <v>0</v>
      </c>
      <c r="Z619" s="54">
        <f>VLOOKUP(CONCATENATE($F619," ",$G619),AllocFactorMatrix,(Z$4+1),FALSE)*$E624</f>
        <v>0</v>
      </c>
      <c r="AA619" s="54">
        <f t="shared" si="341"/>
        <v>0</v>
      </c>
      <c r="AB619" s="54">
        <f>VLOOKUP(CONCATENATE($F619," ",$G619),AllocFactorMatrix,(AB$4+1),FALSE)*$E624</f>
        <v>0</v>
      </c>
      <c r="AC619" s="54">
        <f>VLOOKUP(CONCATENATE($F619," ",$G619),AllocFactorMatrix,(AC$4+1),FALSE)*$E624</f>
        <v>0</v>
      </c>
      <c r="AD619" s="54">
        <f>VLOOKUP(CONCATENATE($F619," ",$G619),AllocFactorMatrix,(AD$4+1),FALSE)*$E624</f>
        <v>0</v>
      </c>
    </row>
    <row r="620" spans="1:30" s="51" customFormat="1" hidden="1" outlineLevel="1">
      <c r="A620" s="56"/>
      <c r="B620" s="112"/>
      <c r="C620" s="55"/>
      <c r="E620" s="58">
        <f t="shared" si="338"/>
        <v>0</v>
      </c>
      <c r="F620" s="52" t="str">
        <f>F624</f>
        <v>TOTOHLINES</v>
      </c>
      <c r="G620" s="55" t="str">
        <f>$G$11</f>
        <v>DISTPRI</v>
      </c>
      <c r="H620" s="53">
        <f t="shared" si="339"/>
        <v>-599273.39815078478</v>
      </c>
      <c r="I620" s="54">
        <f>VLOOKUP(CONCATENATE($F620," ",$G620),AllocFactorMatrix,(I$4+1),FALSE)*$E624</f>
        <v>-400519.97131064039</v>
      </c>
      <c r="J620" s="54">
        <f>VLOOKUP(CONCATENATE($F620," ",$G620),AllocFactorMatrix,(J$4+1),FALSE)*$E624</f>
        <v>-18879.465875403843</v>
      </c>
      <c r="K620" s="54">
        <f>VLOOKUP(CONCATENATE($F620," ",$G620),AllocFactorMatrix,(K$4+1),FALSE)*$E624</f>
        <v>-68552.499289873347</v>
      </c>
      <c r="L620" s="54">
        <f>VLOOKUP(CONCATENATE($F620," ",$G620),AllocFactorMatrix,(L$4+1),FALSE)*$E624</f>
        <v>-2118.6289364318363</v>
      </c>
      <c r="M620" s="54">
        <f>VLOOKUP(CONCATENATE($F620," ",$G620),AllocFactorMatrix,(M$4+1),FALSE)*$E624</f>
        <v>0</v>
      </c>
      <c r="N620" s="54">
        <f t="shared" si="340"/>
        <v>-70671.128226305183</v>
      </c>
      <c r="O620" s="54">
        <f>VLOOKUP(CONCATENATE($F620," ",$G620),AllocFactorMatrix,(O$4+1),FALSE)*$E624</f>
        <v>-51402.392515041582</v>
      </c>
      <c r="P620" s="54">
        <f>VLOOKUP(CONCATENATE($F620," ",$G620),AllocFactorMatrix,(P$4+1),FALSE)*$E624</f>
        <v>-9573.6990649999843</v>
      </c>
      <c r="Q620" s="54">
        <f>VLOOKUP(CONCATENATE($F620," ",$G620),AllocFactorMatrix,(Q$4+1),FALSE)*$E624</f>
        <v>0</v>
      </c>
      <c r="R620" s="54">
        <f>VLOOKUP(CONCATENATE($F620," ",$G620),AllocFactorMatrix,(R$4+1),FALSE)*$E624</f>
        <v>0</v>
      </c>
      <c r="S620" s="54">
        <f t="shared" si="342"/>
        <v>-60976.091580041568</v>
      </c>
      <c r="T620" s="54">
        <f>VLOOKUP(CONCATENATE($F620," ",$G620),AllocFactorMatrix,(T$4+1),FALSE)*$E624</f>
        <v>-1832.4636162746731</v>
      </c>
      <c r="U620" s="54">
        <f>VLOOKUP(CONCATENATE($F620," ",$G620),AllocFactorMatrix,(U$4+1),FALSE)*$E624</f>
        <v>-29553.491547359597</v>
      </c>
      <c r="V620" s="54">
        <f>VLOOKUP(CONCATENATE($F620," ",$G620),AllocFactorMatrix,(V$4+1),FALSE)*$E624</f>
        <v>0</v>
      </c>
      <c r="W620" s="54">
        <f>VLOOKUP(CONCATENATE($F620," ",$G620),AllocFactorMatrix,(W$4+1),FALSE)*$E624</f>
        <v>0</v>
      </c>
      <c r="X620" s="54">
        <f t="shared" si="343"/>
        <v>-31385.955163634269</v>
      </c>
      <c r="Y620" s="54">
        <f>VLOOKUP(CONCATENATE($F620," ",$G620),AllocFactorMatrix,(Y$4+1),FALSE)*$E624</f>
        <v>-15500.183571847247</v>
      </c>
      <c r="Z620" s="54">
        <f>VLOOKUP(CONCATENATE($F620," ",$G620),AllocFactorMatrix,(Z$4+1),FALSE)*$E624</f>
        <v>-258.60373764402141</v>
      </c>
      <c r="AA620" s="54">
        <f t="shared" si="341"/>
        <v>-15758.787309491268</v>
      </c>
      <c r="AB620" s="54">
        <f>VLOOKUP(CONCATENATE($F620," ",$G620),AllocFactorMatrix,(AB$4+1),FALSE)*$E624</f>
        <v>-209.51235856787076</v>
      </c>
      <c r="AC620" s="54">
        <f>VLOOKUP(CONCATENATE($F620," ",$G620),AllocFactorMatrix,(AC$4+1),FALSE)*$E624</f>
        <v>-717.76023299087228</v>
      </c>
      <c r="AD620" s="54">
        <f>VLOOKUP(CONCATENATE($F620," ",$G620),AllocFactorMatrix,(AD$4+1),FALSE)*$E624</f>
        <v>-154.72609370948209</v>
      </c>
    </row>
    <row r="621" spans="1:30" s="51" customFormat="1" hidden="1" outlineLevel="1">
      <c r="A621" s="56"/>
      <c r="B621" s="112"/>
      <c r="C621" s="55"/>
      <c r="E621" s="58">
        <f t="shared" si="338"/>
        <v>0</v>
      </c>
      <c r="F621" s="52" t="str">
        <f>F624</f>
        <v>TOTOHLINES</v>
      </c>
      <c r="G621" s="55" t="str">
        <f>$G$12</f>
        <v>DISTSEC</v>
      </c>
      <c r="H621" s="53">
        <f t="shared" si="339"/>
        <v>-250012.60184921516</v>
      </c>
      <c r="I621" s="54">
        <f>VLOOKUP(CONCATENATE($F621," ",$G621),AllocFactorMatrix,(I$4+1),FALSE)*$E624</f>
        <v>-186934.78532190042</v>
      </c>
      <c r="J621" s="54">
        <f>VLOOKUP(CONCATENATE($F621," ",$G621),AllocFactorMatrix,(J$4+1),FALSE)*$E624</f>
        <v>-9012.1855782364564</v>
      </c>
      <c r="K621" s="54">
        <f>VLOOKUP(CONCATENATE($F621," ",$G621),AllocFactorMatrix,(K$4+1),FALSE)*$E624</f>
        <v>-27193.519604578458</v>
      </c>
      <c r="L621" s="54">
        <f>VLOOKUP(CONCATENATE($F621," ",$G621),AllocFactorMatrix,(L$4+1),FALSE)*$E624</f>
        <v>0</v>
      </c>
      <c r="M621" s="54">
        <f>VLOOKUP(CONCATENATE($F621," ",$G621),AllocFactorMatrix,(M$4+1),FALSE)*$E624</f>
        <v>0</v>
      </c>
      <c r="N621" s="54">
        <f t="shared" si="340"/>
        <v>-27193.519604578458</v>
      </c>
      <c r="O621" s="54">
        <f>VLOOKUP(CONCATENATE($F621," ",$G621),AllocFactorMatrix,(O$4+1),FALSE)*$E624</f>
        <v>-17327.816535688755</v>
      </c>
      <c r="P621" s="54">
        <f>VLOOKUP(CONCATENATE($F621," ",$G621),AllocFactorMatrix,(P$4+1),FALSE)*$E624</f>
        <v>0</v>
      </c>
      <c r="Q621" s="54">
        <f>VLOOKUP(CONCATENATE($F621," ",$G621),AllocFactorMatrix,(Q$4+1),FALSE)*$E624</f>
        <v>0</v>
      </c>
      <c r="R621" s="54">
        <f>VLOOKUP(CONCATENATE($F621," ",$G621),AllocFactorMatrix,(R$4+1),FALSE)*$E624</f>
        <v>0</v>
      </c>
      <c r="S621" s="54">
        <f t="shared" si="342"/>
        <v>-17327.816535688755</v>
      </c>
      <c r="T621" s="54">
        <f>VLOOKUP(CONCATENATE($F621," ",$G621),AllocFactorMatrix,(T$4+1),FALSE)*$E624</f>
        <v>-468.50780768075174</v>
      </c>
      <c r="U621" s="54">
        <f>VLOOKUP(CONCATENATE($F621," ",$G621),AllocFactorMatrix,(U$4+1),FALSE)*$E624</f>
        <v>0</v>
      </c>
      <c r="V621" s="54">
        <f>VLOOKUP(CONCATENATE($F621," ",$G621),AllocFactorMatrix,(V$4+1),FALSE)*$E624</f>
        <v>0</v>
      </c>
      <c r="W621" s="54">
        <f>VLOOKUP(CONCATENATE($F621," ",$G621),AllocFactorMatrix,(W$4+1),FALSE)*$E624</f>
        <v>0</v>
      </c>
      <c r="X621" s="54">
        <f t="shared" si="343"/>
        <v>-468.50780768075174</v>
      </c>
      <c r="Y621" s="54">
        <f>VLOOKUP(CONCATENATE($F621," ",$G621),AllocFactorMatrix,(Y$4+1),FALSE)*$E624</f>
        <v>-6391.2627717116857</v>
      </c>
      <c r="Z621" s="54">
        <f>VLOOKUP(CONCATENATE($F621," ",$G621),AllocFactorMatrix,(Z$4+1),FALSE)*$E624</f>
        <v>0</v>
      </c>
      <c r="AA621" s="54">
        <f t="shared" si="341"/>
        <v>-6391.2627717116857</v>
      </c>
      <c r="AB621" s="54">
        <f>VLOOKUP(CONCATENATE($F621," ",$G621),AllocFactorMatrix,(AB$4+1),FALSE)*$E624</f>
        <v>-66.322339381304232</v>
      </c>
      <c r="AC621" s="54">
        <f>VLOOKUP(CONCATENATE($F621," ",$G621),AllocFactorMatrix,(AC$4+1),FALSE)*$E624</f>
        <v>-2251.8985079159761</v>
      </c>
      <c r="AD621" s="54">
        <f>VLOOKUP(CONCATENATE($F621," ",$G621),AllocFactorMatrix,(AD$4+1),FALSE)*$E624</f>
        <v>-366.30338212135723</v>
      </c>
    </row>
    <row r="622" spans="1:30" s="51" customFormat="1" hidden="1" outlineLevel="1">
      <c r="A622" s="56"/>
      <c r="B622" s="112"/>
      <c r="C622" s="55"/>
      <c r="E622" s="58">
        <f t="shared" si="338"/>
        <v>0</v>
      </c>
      <c r="F622" s="52" t="str">
        <f>F624</f>
        <v>TOTOHLINES</v>
      </c>
      <c r="G622" s="55" t="str">
        <f>$G$13</f>
        <v>ENERGY</v>
      </c>
      <c r="H622" s="53">
        <f t="shared" si="339"/>
        <v>0</v>
      </c>
      <c r="I622" s="54">
        <f>VLOOKUP(CONCATENATE($F622," ",$G622),AllocFactorMatrix,(I$4+1),FALSE)*$E624</f>
        <v>0</v>
      </c>
      <c r="J622" s="54">
        <f>VLOOKUP(CONCATENATE($F622," ",$G622),AllocFactorMatrix,(J$4+1),FALSE)*$E624</f>
        <v>0</v>
      </c>
      <c r="K622" s="54">
        <f>VLOOKUP(CONCATENATE($F622," ",$G622),AllocFactorMatrix,(K$4+1),FALSE)*$E624</f>
        <v>0</v>
      </c>
      <c r="L622" s="54">
        <f>VLOOKUP(CONCATENATE($F622," ",$G622),AllocFactorMatrix,(L$4+1),FALSE)*$E624</f>
        <v>0</v>
      </c>
      <c r="M622" s="54">
        <f>VLOOKUP(CONCATENATE($F622," ",$G622),AllocFactorMatrix,(M$4+1),FALSE)*$E624</f>
        <v>0</v>
      </c>
      <c r="N622" s="54">
        <f t="shared" si="340"/>
        <v>0</v>
      </c>
      <c r="O622" s="54">
        <f>VLOOKUP(CONCATENATE($F622," ",$G622),AllocFactorMatrix,(O$4+1),FALSE)*$E624</f>
        <v>0</v>
      </c>
      <c r="P622" s="54">
        <f>VLOOKUP(CONCATENATE($F622," ",$G622),AllocFactorMatrix,(P$4+1),FALSE)*$E624</f>
        <v>0</v>
      </c>
      <c r="Q622" s="54">
        <f>VLOOKUP(CONCATENATE($F622," ",$G622),AllocFactorMatrix,(Q$4+1),FALSE)*$E624</f>
        <v>0</v>
      </c>
      <c r="R622" s="54">
        <f>VLOOKUP(CONCATENATE($F622," ",$G622),AllocFactorMatrix,(R$4+1),FALSE)*$E624</f>
        <v>0</v>
      </c>
      <c r="S622" s="54">
        <f t="shared" si="342"/>
        <v>0</v>
      </c>
      <c r="T622" s="54">
        <f>VLOOKUP(CONCATENATE($F622," ",$G622),AllocFactorMatrix,(T$4+1),FALSE)*$E624</f>
        <v>0</v>
      </c>
      <c r="U622" s="54">
        <f>VLOOKUP(CONCATENATE($F622," ",$G622),AllocFactorMatrix,(U$4+1),FALSE)*$E624</f>
        <v>0</v>
      </c>
      <c r="V622" s="54">
        <f>VLOOKUP(CONCATENATE($F622," ",$G622),AllocFactorMatrix,(V$4+1),FALSE)*$E624</f>
        <v>0</v>
      </c>
      <c r="W622" s="54">
        <f>VLOOKUP(CONCATENATE($F622," ",$G622),AllocFactorMatrix,(W$4+1),FALSE)*$E624</f>
        <v>0</v>
      </c>
      <c r="X622" s="54">
        <f t="shared" si="343"/>
        <v>0</v>
      </c>
      <c r="Y622" s="54">
        <f>VLOOKUP(CONCATENATE($F622," ",$G622),AllocFactorMatrix,(Y$4+1),FALSE)*$E624</f>
        <v>0</v>
      </c>
      <c r="Z622" s="54">
        <f>VLOOKUP(CONCATENATE($F622," ",$G622),AllocFactorMatrix,(Z$4+1),FALSE)*$E624</f>
        <v>0</v>
      </c>
      <c r="AA622" s="54">
        <f t="shared" si="341"/>
        <v>0</v>
      </c>
      <c r="AB622" s="54">
        <f>VLOOKUP(CONCATENATE($F622," ",$G622),AllocFactorMatrix,(AB$4+1),FALSE)*$E624</f>
        <v>0</v>
      </c>
      <c r="AC622" s="54">
        <f>VLOOKUP(CONCATENATE($F622," ",$G622),AllocFactorMatrix,(AC$4+1),FALSE)*$E624</f>
        <v>0</v>
      </c>
      <c r="AD622" s="54">
        <f>VLOOKUP(CONCATENATE($F622," ",$G622),AllocFactorMatrix,(AD$4+1),FALSE)*$E624</f>
        <v>0</v>
      </c>
    </row>
    <row r="623" spans="1:30" s="51" customFormat="1" hidden="1" outlineLevel="1">
      <c r="A623" s="56"/>
      <c r="B623" s="112"/>
      <c r="C623" s="55"/>
      <c r="E623" s="58">
        <f t="shared" si="338"/>
        <v>0</v>
      </c>
      <c r="F623" s="52" t="str">
        <f>F624</f>
        <v>TOTOHLINES</v>
      </c>
      <c r="G623" s="55" t="str">
        <f>$G$14</f>
        <v>CUSTOMER</v>
      </c>
      <c r="H623" s="53">
        <f t="shared" si="339"/>
        <v>0</v>
      </c>
      <c r="I623" s="54">
        <f>VLOOKUP(CONCATENATE($F623," ",$G623),AllocFactorMatrix,(I$4+1),FALSE)*$E624</f>
        <v>0</v>
      </c>
      <c r="J623" s="54">
        <f>VLOOKUP(CONCATENATE($F623," ",$G623),AllocFactorMatrix,(J$4+1),FALSE)*$E624</f>
        <v>0</v>
      </c>
      <c r="K623" s="54">
        <f>VLOOKUP(CONCATENATE($F623," ",$G623),AllocFactorMatrix,(K$4+1),FALSE)*$E624</f>
        <v>0</v>
      </c>
      <c r="L623" s="54">
        <f>VLOOKUP(CONCATENATE($F623," ",$G623),AllocFactorMatrix,(L$4+1),FALSE)*$E624</f>
        <v>0</v>
      </c>
      <c r="M623" s="54">
        <f>VLOOKUP(CONCATENATE($F623," ",$G623),AllocFactorMatrix,(M$4+1),FALSE)*$E624</f>
        <v>0</v>
      </c>
      <c r="N623" s="54">
        <f t="shared" si="340"/>
        <v>0</v>
      </c>
      <c r="O623" s="54">
        <f>VLOOKUP(CONCATENATE($F623," ",$G623),AllocFactorMatrix,(O$4+1),FALSE)*$E624</f>
        <v>0</v>
      </c>
      <c r="P623" s="54">
        <f>VLOOKUP(CONCATENATE($F623," ",$G623),AllocFactorMatrix,(P$4+1),FALSE)*$E624</f>
        <v>0</v>
      </c>
      <c r="Q623" s="54">
        <f>VLOOKUP(CONCATENATE($F623," ",$G623),AllocFactorMatrix,(Q$4+1),FALSE)*$E624</f>
        <v>0</v>
      </c>
      <c r="R623" s="54">
        <f>VLOOKUP(CONCATENATE($F623," ",$G623),AllocFactorMatrix,(R$4+1),FALSE)*$E624</f>
        <v>0</v>
      </c>
      <c r="S623" s="54">
        <f t="shared" si="342"/>
        <v>0</v>
      </c>
      <c r="T623" s="54">
        <f>VLOOKUP(CONCATENATE($F623," ",$G623),AllocFactorMatrix,(T$4+1),FALSE)*$E624</f>
        <v>0</v>
      </c>
      <c r="U623" s="54">
        <f>VLOOKUP(CONCATENATE($F623," ",$G623),AllocFactorMatrix,(U$4+1),FALSE)*$E624</f>
        <v>0</v>
      </c>
      <c r="V623" s="54">
        <f>VLOOKUP(CONCATENATE($F623," ",$G623),AllocFactorMatrix,(V$4+1),FALSE)*$E624</f>
        <v>0</v>
      </c>
      <c r="W623" s="54">
        <f>VLOOKUP(CONCATENATE($F623," ",$G623),AllocFactorMatrix,(W$4+1),FALSE)*$E624</f>
        <v>0</v>
      </c>
      <c r="X623" s="54">
        <f t="shared" si="343"/>
        <v>0</v>
      </c>
      <c r="Y623" s="54">
        <f>VLOOKUP(CONCATENATE($F623," ",$G623),AllocFactorMatrix,(Y$4+1),FALSE)*$E624</f>
        <v>0</v>
      </c>
      <c r="Z623" s="54">
        <f>VLOOKUP(CONCATENATE($F623," ",$G623),AllocFactorMatrix,(Z$4+1),FALSE)*$E624</f>
        <v>0</v>
      </c>
      <c r="AA623" s="54">
        <f t="shared" si="341"/>
        <v>0</v>
      </c>
      <c r="AB623" s="54">
        <f>VLOOKUP(CONCATENATE($F623," ",$G623),AllocFactorMatrix,(AB$4+1),FALSE)*$E624</f>
        <v>0</v>
      </c>
      <c r="AC623" s="54">
        <f>VLOOKUP(CONCATENATE($F623," ",$G623),AllocFactorMatrix,(AC$4+1),FALSE)*$E624</f>
        <v>0</v>
      </c>
      <c r="AD623" s="54">
        <f>VLOOKUP(CONCATENATE($F623," ",$G623),AllocFactorMatrix,(AD$4+1),FALSE)*$E624</f>
        <v>0</v>
      </c>
    </row>
    <row r="624" spans="1:30" s="51" customFormat="1" collapsed="1">
      <c r="A624" s="56"/>
      <c r="B624" s="112"/>
      <c r="C624" s="55"/>
      <c r="D624" s="51" t="str">
        <f>+D2096</f>
        <v>Adj 56 - Reduce base forestry expense</v>
      </c>
      <c r="E624" s="61">
        <f>+ROUND(E2096/8,0)-1</f>
        <v>-849286</v>
      </c>
      <c r="F624" s="57" t="str">
        <f>+F2096</f>
        <v>TOTOHLINES</v>
      </c>
      <c r="G624" s="55" t="str">
        <f>$G$15</f>
        <v>TOTAL</v>
      </c>
      <c r="H624" s="53">
        <f t="shared" si="339"/>
        <v>-849285.99999999977</v>
      </c>
      <c r="I624" s="54">
        <f>VLOOKUP(CONCATENATE($F624," ",$G624),AllocFactorMatrix,(I$4+1),FALSE)*$E624</f>
        <v>-587454.75663254072</v>
      </c>
      <c r="J624" s="54">
        <f>VLOOKUP(CONCATENATE($F624," ",$G624),AllocFactorMatrix,(J$4+1),FALSE)*$E624</f>
        <v>-27891.651453640301</v>
      </c>
      <c r="K624" s="54">
        <f>VLOOKUP(CONCATENATE($F624," ",$G624),AllocFactorMatrix,(K$4+1),FALSE)*$E624</f>
        <v>-95746.018894451801</v>
      </c>
      <c r="L624" s="54">
        <f>VLOOKUP(CONCATENATE($F624," ",$G624),AllocFactorMatrix,(L$4+1),FALSE)*$E624</f>
        <v>-2118.6289364318363</v>
      </c>
      <c r="M624" s="54">
        <f>VLOOKUP(CONCATENATE($F624," ",$G624),AllocFactorMatrix,(M$4+1),FALSE)*$E624</f>
        <v>0</v>
      </c>
      <c r="N624" s="54">
        <f t="shared" si="340"/>
        <v>-97864.647830883638</v>
      </c>
      <c r="O624" s="54">
        <f>VLOOKUP(CONCATENATE($F624," ",$G624),AllocFactorMatrix,(O$4+1),FALSE)*$E624</f>
        <v>-68730.209050730336</v>
      </c>
      <c r="P624" s="54">
        <f>VLOOKUP(CONCATENATE($F624," ",$G624),AllocFactorMatrix,(P$4+1),FALSE)*$E624</f>
        <v>-9573.6990649999843</v>
      </c>
      <c r="Q624" s="54">
        <f>VLOOKUP(CONCATENATE($F624," ",$G624),AllocFactorMatrix,(Q$4+1),FALSE)*$E624</f>
        <v>0</v>
      </c>
      <c r="R624" s="54">
        <f>VLOOKUP(CONCATENATE($F624," ",$G624),AllocFactorMatrix,(R$4+1),FALSE)*$E624</f>
        <v>0</v>
      </c>
      <c r="S624" s="54">
        <f t="shared" si="342"/>
        <v>-78303.908115730315</v>
      </c>
      <c r="T624" s="54">
        <f>VLOOKUP(CONCATENATE($F624," ",$G624),AllocFactorMatrix,(T$4+1),FALSE)*$E624</f>
        <v>-2300.9714239554246</v>
      </c>
      <c r="U624" s="54">
        <f>VLOOKUP(CONCATENATE($F624," ",$G624),AllocFactorMatrix,(U$4+1),FALSE)*$E624</f>
        <v>-29553.491547359597</v>
      </c>
      <c r="V624" s="54">
        <f>VLOOKUP(CONCATENATE($F624," ",$G624),AllocFactorMatrix,(V$4+1),FALSE)*$E624</f>
        <v>0</v>
      </c>
      <c r="W624" s="54">
        <f>VLOOKUP(CONCATENATE($F624," ",$G624),AllocFactorMatrix,(W$4+1),FALSE)*$E624</f>
        <v>0</v>
      </c>
      <c r="X624" s="54">
        <f t="shared" si="343"/>
        <v>-31854.462971315021</v>
      </c>
      <c r="Y624" s="54">
        <f>VLOOKUP(CONCATENATE($F624," ",$G624),AllocFactorMatrix,(Y$4+1),FALSE)*$E624</f>
        <v>-21891.446343558931</v>
      </c>
      <c r="Z624" s="54">
        <f>VLOOKUP(CONCATENATE($F624," ",$G624),AllocFactorMatrix,(Z$4+1),FALSE)*$E624</f>
        <v>-258.60373764402141</v>
      </c>
      <c r="AA624" s="54">
        <f t="shared" si="341"/>
        <v>-22150.050081202953</v>
      </c>
      <c r="AB624" s="54">
        <f>VLOOKUP(CONCATENATE($F624," ",$G624),AllocFactorMatrix,(AB$4+1),FALSE)*$E624</f>
        <v>-275.83469794917499</v>
      </c>
      <c r="AC624" s="54">
        <f>VLOOKUP(CONCATENATE($F624," ",$G624),AllocFactorMatrix,(AC$4+1),FALSE)*$E624</f>
        <v>-2969.6587409068488</v>
      </c>
      <c r="AD624" s="54">
        <f>VLOOKUP(CONCATENATE($F624," ",$G624),AllocFactorMatrix,(AD$4+1),FALSE)*$E624</f>
        <v>-521.02947583083926</v>
      </c>
    </row>
    <row r="625" spans="1:30">
      <c r="F625" s="53"/>
      <c r="G625" s="7"/>
      <c r="H625" s="4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s="55" customFormat="1" hidden="1" outlineLevel="1">
      <c r="A626" s="56"/>
      <c r="B626" s="112"/>
      <c r="G626" s="55" t="str">
        <f>$G$8</f>
        <v>PRODUCTION</v>
      </c>
      <c r="H626" s="60">
        <f t="shared" ref="H626:AD626" ca="1" si="344">SUM(H385,H569,H561,H609,H545,H601,H441,H433,H425,H417,H521,H401,H505,H497,H489,H481,H473,H465,H537,H409,H361,H449,H457,H369)+H377+H513+H529+H577+H393+H553+H585+H593+H617</f>
        <v>-111427.88201461777</v>
      </c>
      <c r="I626" s="60">
        <f t="shared" ca="1" si="344"/>
        <v>58722.542192427958</v>
      </c>
      <c r="J626" s="60">
        <f t="shared" ca="1" si="344"/>
        <v>-8512.145469967998</v>
      </c>
      <c r="K626" s="60">
        <f t="shared" ca="1" si="344"/>
        <v>-25793.881957955356</v>
      </c>
      <c r="L626" s="60">
        <f t="shared" ca="1" si="344"/>
        <v>-3404.7230557129437</v>
      </c>
      <c r="M626" s="60">
        <f t="shared" ca="1" si="344"/>
        <v>-1427.819749576048</v>
      </c>
      <c r="N626" s="60">
        <f t="shared" ca="1" si="344"/>
        <v>-30626.42476324434</v>
      </c>
      <c r="O626" s="60">
        <f t="shared" ca="1" si="344"/>
        <v>-8079.3762726367486</v>
      </c>
      <c r="P626" s="60">
        <f t="shared" ca="1" si="344"/>
        <v>1540.3043727275274</v>
      </c>
      <c r="Q626" s="60">
        <f t="shared" ca="1" si="344"/>
        <v>-1157.5765683576808</v>
      </c>
      <c r="R626" s="60">
        <f t="shared" ca="1" si="344"/>
        <v>-12.752185695371159</v>
      </c>
      <c r="S626" s="60">
        <f t="shared" ca="1" si="344"/>
        <v>-7709.4006539622751</v>
      </c>
      <c r="T626" s="60">
        <f t="shared" ca="1" si="344"/>
        <v>-553.66084467992562</v>
      </c>
      <c r="U626" s="60">
        <f t="shared" ca="1" si="344"/>
        <v>-18978.477734966928</v>
      </c>
      <c r="V626" s="60">
        <f t="shared" ca="1" si="344"/>
        <v>-76348.45767741141</v>
      </c>
      <c r="W626" s="60">
        <f t="shared" ca="1" si="344"/>
        <v>-21217.416487712424</v>
      </c>
      <c r="X626" s="60">
        <f t="shared" ca="1" si="344"/>
        <v>-117098.01274477071</v>
      </c>
      <c r="Y626" s="60">
        <f t="shared" ca="1" si="344"/>
        <v>-6029.9708472060174</v>
      </c>
      <c r="Z626" s="60">
        <f t="shared" ca="1" si="344"/>
        <v>-116.63328029006621</v>
      </c>
      <c r="AA626" s="60">
        <f t="shared" ca="1" si="344"/>
        <v>-6146.6041274960835</v>
      </c>
      <c r="AB626" s="60">
        <f t="shared" ca="1" si="344"/>
        <v>-57.836447604390685</v>
      </c>
      <c r="AC626" s="60">
        <f t="shared" ca="1" si="344"/>
        <v>0</v>
      </c>
      <c r="AD626" s="60">
        <f t="shared" ca="1" si="344"/>
        <v>0</v>
      </c>
    </row>
    <row r="627" spans="1:30" s="55" customFormat="1" hidden="1" outlineLevel="1">
      <c r="A627" s="56"/>
      <c r="B627" s="112"/>
      <c r="G627" s="55" t="str">
        <f>$G$9</f>
        <v>BULKTRAN</v>
      </c>
      <c r="H627" s="60">
        <f t="shared" ref="H627:AD627" ca="1" si="345">SUM(H386,H570,H562,H610,H546,H602,H442,H434,H426,H418,H522,H402,H506,H498,H490,H482,H474,H466,H538,H410,H362,H450,H458,H370)+H378+H514+H530+H578+H394+H554+H586+H594+H618</f>
        <v>16103.578379984552</v>
      </c>
      <c r="I627" s="60">
        <f t="shared" ca="1" si="345"/>
        <v>14508.729271695887</v>
      </c>
      <c r="J627" s="60">
        <f t="shared" ca="1" si="345"/>
        <v>186.14925878448139</v>
      </c>
      <c r="K627" s="60">
        <f t="shared" ca="1" si="345"/>
        <v>736.19564793771747</v>
      </c>
      <c r="L627" s="60">
        <f t="shared" ca="1" si="345"/>
        <v>-163.98143039700355</v>
      </c>
      <c r="M627" s="60">
        <f t="shared" ca="1" si="345"/>
        <v>-69.773521764384597</v>
      </c>
      <c r="N627" s="60">
        <f t="shared" ca="1" si="345"/>
        <v>502.44069577632899</v>
      </c>
      <c r="O627" s="60">
        <f t="shared" ca="1" si="345"/>
        <v>1213.9264279112301</v>
      </c>
      <c r="P627" s="60">
        <f t="shared" ca="1" si="345"/>
        <v>402.84339144861718</v>
      </c>
      <c r="Q627" s="60">
        <f t="shared" ca="1" si="345"/>
        <v>59.435770945705762</v>
      </c>
      <c r="R627" s="60">
        <f t="shared" ca="1" si="345"/>
        <v>3.1597418132360917</v>
      </c>
      <c r="S627" s="60">
        <f t="shared" ca="1" si="345"/>
        <v>1679.365332118789</v>
      </c>
      <c r="T627" s="60">
        <f t="shared" ca="1" si="345"/>
        <v>19.800235327931819</v>
      </c>
      <c r="U627" s="60">
        <f t="shared" ca="1" si="345"/>
        <v>-280.40766891713434</v>
      </c>
      <c r="V627" s="60">
        <f t="shared" ca="1" si="345"/>
        <v>170.86557004229201</v>
      </c>
      <c r="W627" s="60">
        <f t="shared" ca="1" si="345"/>
        <v>-832.3287991963989</v>
      </c>
      <c r="X627" s="60">
        <f t="shared" ca="1" si="345"/>
        <v>-922.07066274330998</v>
      </c>
      <c r="Y627" s="60">
        <f t="shared" ca="1" si="345"/>
        <v>143.12049901834558</v>
      </c>
      <c r="Z627" s="60">
        <f t="shared" ca="1" si="345"/>
        <v>2.7848730733978471</v>
      </c>
      <c r="AA627" s="60">
        <f t="shared" ca="1" si="345"/>
        <v>145.90537209174346</v>
      </c>
      <c r="AB627" s="60">
        <f t="shared" ca="1" si="345"/>
        <v>3.0591122606312204</v>
      </c>
      <c r="AC627" s="60">
        <f t="shared" ca="1" si="345"/>
        <v>0</v>
      </c>
      <c r="AD627" s="60">
        <f t="shared" ca="1" si="345"/>
        <v>0</v>
      </c>
    </row>
    <row r="628" spans="1:30" s="55" customFormat="1" hidden="1" outlineLevel="1">
      <c r="A628" s="56"/>
      <c r="B628" s="112"/>
      <c r="G628" s="55" t="str">
        <f>$G$10</f>
        <v>SUBTRAN</v>
      </c>
      <c r="H628" s="60">
        <f t="shared" ref="H628:AD628" ca="1" si="346">SUM(H387,H571,H563,H611,H547,H603,H443,H435,H427,H419,H523,H403,H507,H499,H491,H483,H475,H467,H539,H411,H363,H451,H459,H371)+H379+H515+H531+H579+H395+H555+H587+H595+H619</f>
        <v>3693.4110205013367</v>
      </c>
      <c r="I628" s="60">
        <f t="shared" ca="1" si="346"/>
        <v>3165.4289855484617</v>
      </c>
      <c r="J628" s="60">
        <f t="shared" ca="1" si="346"/>
        <v>39.217656220127608</v>
      </c>
      <c r="K628" s="60">
        <f t="shared" ca="1" si="346"/>
        <v>154.53048664476356</v>
      </c>
      <c r="L628" s="60">
        <f t="shared" ca="1" si="346"/>
        <v>-33.944247326482774</v>
      </c>
      <c r="M628" s="60">
        <f t="shared" ca="1" si="346"/>
        <v>-19.191724110412803</v>
      </c>
      <c r="N628" s="60">
        <f t="shared" ca="1" si="346"/>
        <v>101.39451520786801</v>
      </c>
      <c r="O628" s="60">
        <f t="shared" ca="1" si="346"/>
        <v>253.83030295246755</v>
      </c>
      <c r="P628" s="60">
        <f t="shared" ca="1" si="346"/>
        <v>84.039547772295407</v>
      </c>
      <c r="Q628" s="60">
        <f t="shared" ca="1" si="346"/>
        <v>16.237452959621464</v>
      </c>
      <c r="R628" s="60">
        <f t="shared" ca="1" si="346"/>
        <v>0</v>
      </c>
      <c r="S628" s="60">
        <f t="shared" ca="1" si="346"/>
        <v>354.10730368438442</v>
      </c>
      <c r="T628" s="60">
        <f t="shared" ca="1" si="346"/>
        <v>4.1614982513695598</v>
      </c>
      <c r="U628" s="60">
        <f t="shared" ca="1" si="346"/>
        <v>-58.822110269662218</v>
      </c>
      <c r="V628" s="60">
        <f t="shared" ca="1" si="346"/>
        <v>46.136824976642416</v>
      </c>
      <c r="W628" s="60">
        <f t="shared" ca="1" si="346"/>
        <v>0</v>
      </c>
      <c r="X628" s="60">
        <f t="shared" ca="1" si="346"/>
        <v>-8.5237870416501273</v>
      </c>
      <c r="Y628" s="60">
        <f t="shared" ca="1" si="346"/>
        <v>29.353937974179114</v>
      </c>
      <c r="Z628" s="60">
        <f t="shared" ca="1" si="346"/>
        <v>0.57243301385286549</v>
      </c>
      <c r="AA628" s="60">
        <f t="shared" ca="1" si="346"/>
        <v>29.926370988031984</v>
      </c>
      <c r="AB628" s="60">
        <f t="shared" ca="1" si="346"/>
        <v>0.64040569151536531</v>
      </c>
      <c r="AC628" s="60">
        <f t="shared" ca="1" si="346"/>
        <v>11.54696105477238</v>
      </c>
      <c r="AD628" s="60">
        <f t="shared" ca="1" si="346"/>
        <v>-0.32739085217374692</v>
      </c>
    </row>
    <row r="629" spans="1:30" s="55" customFormat="1" hidden="1" outlineLevel="1">
      <c r="A629" s="56"/>
      <c r="B629" s="112"/>
      <c r="G629" s="55" t="str">
        <f>$G$11</f>
        <v>DISTPRI</v>
      </c>
      <c r="H629" s="60">
        <f t="shared" ref="H629:AD629" ca="1" si="347">SUM(H388,H572,H564,H612,H548,H604,H444,H436,H428,H420,H524,H404,H508,H500,H492,H484,H476,H468,H540,H412,H364,H452,H460,H372)+H380+H516+H532+H580+H396+H556+H588+H596+H620</f>
        <v>-392067.47495234199</v>
      </c>
      <c r="I629" s="60">
        <f t="shared" ca="1" si="347"/>
        <v>-234456.32871151165</v>
      </c>
      <c r="J629" s="60">
        <f t="shared" ca="1" si="347"/>
        <v>-15252.547265378611</v>
      </c>
      <c r="K629" s="60">
        <f t="shared" ca="1" si="347"/>
        <v>-54782.113220599233</v>
      </c>
      <c r="L629" s="60">
        <f t="shared" ca="1" si="347"/>
        <v>-2972.0570952918438</v>
      </c>
      <c r="M629" s="60">
        <f t="shared" ca="1" si="347"/>
        <v>0</v>
      </c>
      <c r="N629" s="60">
        <f t="shared" ca="1" si="347"/>
        <v>-57754.170315891082</v>
      </c>
      <c r="O629" s="60">
        <f t="shared" ca="1" si="347"/>
        <v>-36585.578507205253</v>
      </c>
      <c r="P629" s="60">
        <f t="shared" ca="1" si="347"/>
        <v>-5636.7542960017036</v>
      </c>
      <c r="Q629" s="60">
        <f t="shared" ca="1" si="347"/>
        <v>0</v>
      </c>
      <c r="R629" s="60">
        <f t="shared" ca="1" si="347"/>
        <v>0</v>
      </c>
      <c r="S629" s="60">
        <f t="shared" ca="1" si="347"/>
        <v>-42222.332803206962</v>
      </c>
      <c r="T629" s="60">
        <f t="shared" ca="1" si="347"/>
        <v>-1444.1914566383939</v>
      </c>
      <c r="U629" s="60">
        <f t="shared" ca="1" si="347"/>
        <v>-27651.012230598855</v>
      </c>
      <c r="V629" s="60">
        <f t="shared" ca="1" si="347"/>
        <v>0</v>
      </c>
      <c r="W629" s="60">
        <f t="shared" ca="1" si="347"/>
        <v>0</v>
      </c>
      <c r="X629" s="60">
        <f t="shared" ca="1" si="347"/>
        <v>-29095.203687237248</v>
      </c>
      <c r="Y629" s="60">
        <f t="shared" ca="1" si="347"/>
        <v>-12516.314616313466</v>
      </c>
      <c r="Z629" s="60">
        <f t="shared" ca="1" si="347"/>
        <v>-203.97031273533514</v>
      </c>
      <c r="AA629" s="60">
        <f t="shared" ca="1" si="347"/>
        <v>-12720.284929048801</v>
      </c>
      <c r="AB629" s="60">
        <f t="shared" ca="1" si="347"/>
        <v>-163.98229555485295</v>
      </c>
      <c r="AC629" s="60">
        <f t="shared" ca="1" si="347"/>
        <v>-254.16709247883267</v>
      </c>
      <c r="AD629" s="60">
        <f t="shared" ca="1" si="347"/>
        <v>-148.45785203399518</v>
      </c>
    </row>
    <row r="630" spans="1:30" s="55" customFormat="1" hidden="1" outlineLevel="1">
      <c r="A630" s="56"/>
      <c r="B630" s="112"/>
      <c r="G630" s="55" t="str">
        <f>$G$12</f>
        <v>DISTSEC</v>
      </c>
      <c r="H630" s="60">
        <f t="shared" ref="H630:AD630" ca="1" si="348">SUM(H389,H573,H565,H613,H549,H605,H445,H437,H429,H421,H525,H405,H509,H501,H493,H485,H477,H469,H541,H413,H365,H453,H461,H373)+H381+H517+H533+H581+H397+H557+H589+H597+H621</f>
        <v>-158445.25440689194</v>
      </c>
      <c r="I630" s="60">
        <f t="shared" ca="1" si="348"/>
        <v>-110284.3963391712</v>
      </c>
      <c r="J630" s="60">
        <f t="shared" ca="1" si="348"/>
        <v>-7287.636486725165</v>
      </c>
      <c r="K630" s="60">
        <f t="shared" ca="1" si="348"/>
        <v>-21758.205119471604</v>
      </c>
      <c r="L630" s="60">
        <f t="shared" ca="1" si="348"/>
        <v>0</v>
      </c>
      <c r="M630" s="60">
        <f t="shared" ca="1" si="348"/>
        <v>0</v>
      </c>
      <c r="N630" s="60">
        <f t="shared" ca="1" si="348"/>
        <v>-21758.205119471604</v>
      </c>
      <c r="O630" s="60">
        <f t="shared" ca="1" si="348"/>
        <v>-12366.340681621237</v>
      </c>
      <c r="P630" s="60">
        <f t="shared" ca="1" si="348"/>
        <v>0</v>
      </c>
      <c r="Q630" s="60">
        <f t="shared" ca="1" si="348"/>
        <v>0</v>
      </c>
      <c r="R630" s="60">
        <f t="shared" ca="1" si="348"/>
        <v>0</v>
      </c>
      <c r="S630" s="60">
        <f t="shared" ca="1" si="348"/>
        <v>-12366.340681621237</v>
      </c>
      <c r="T630" s="60">
        <f t="shared" ca="1" si="348"/>
        <v>-370.02667231521229</v>
      </c>
      <c r="U630" s="60">
        <f t="shared" ca="1" si="348"/>
        <v>0</v>
      </c>
      <c r="V630" s="60">
        <f t="shared" ca="1" si="348"/>
        <v>0</v>
      </c>
      <c r="W630" s="60">
        <f t="shared" ca="1" si="348"/>
        <v>0</v>
      </c>
      <c r="X630" s="60">
        <f t="shared" ca="1" si="348"/>
        <v>-370.02667231521229</v>
      </c>
      <c r="Y630" s="60">
        <f t="shared" ca="1" si="348"/>
        <v>-5168.1089543530607</v>
      </c>
      <c r="Z630" s="60">
        <f t="shared" ca="1" si="348"/>
        <v>0</v>
      </c>
      <c r="AA630" s="60">
        <f t="shared" ca="1" si="348"/>
        <v>-5168.1089543530607</v>
      </c>
      <c r="AB630" s="60">
        <f t="shared" ca="1" si="348"/>
        <v>-51.942880595373957</v>
      </c>
      <c r="AC630" s="60">
        <f t="shared" ca="1" si="348"/>
        <v>-807.74048323818351</v>
      </c>
      <c r="AD630" s="60">
        <f t="shared" ca="1" si="348"/>
        <v>-350.85678940090594</v>
      </c>
    </row>
    <row r="631" spans="1:30" s="55" customFormat="1" hidden="1" outlineLevel="1">
      <c r="A631" s="56"/>
      <c r="B631" s="112"/>
      <c r="G631" s="55" t="str">
        <f>$G$13</f>
        <v>ENERGY</v>
      </c>
      <c r="H631" s="60">
        <f t="shared" ref="H631:AD631" ca="1" si="349">SUM(H390,H574,H566,H614,H550,H606,H446,H438,H430,H422,H526,H406,H510,H502,H494,H486,H478,H470,H542,H414,H366,H454,H462,H374)+H382+H518+H534+H582+H398+H558+H590+H598+H622</f>
        <v>39433.076127817534</v>
      </c>
      <c r="I631" s="60">
        <f t="shared" ca="1" si="349"/>
        <v>265977.79931158421</v>
      </c>
      <c r="J631" s="60">
        <f t="shared" ca="1" si="349"/>
        <v>-5067.6770683248296</v>
      </c>
      <c r="K631" s="60">
        <f t="shared" ca="1" si="349"/>
        <v>-13922.214604947592</v>
      </c>
      <c r="L631" s="60">
        <f t="shared" ca="1" si="349"/>
        <v>-6721.2938020535003</v>
      </c>
      <c r="M631" s="60">
        <f t="shared" ca="1" si="349"/>
        <v>-2395.8099441474274</v>
      </c>
      <c r="N631" s="60">
        <f t="shared" ca="1" si="349"/>
        <v>-23039.318351148526</v>
      </c>
      <c r="O631" s="60">
        <f t="shared" ca="1" si="349"/>
        <v>13353.905664687485</v>
      </c>
      <c r="P631" s="60">
        <f t="shared" ca="1" si="349"/>
        <v>9231.4861487856033</v>
      </c>
      <c r="Q631" s="60">
        <f t="shared" ca="1" si="349"/>
        <v>-729.90846744330099</v>
      </c>
      <c r="R631" s="60">
        <f t="shared" ca="1" si="349"/>
        <v>-33.742999497294953</v>
      </c>
      <c r="S631" s="60">
        <f t="shared" ca="1" si="349"/>
        <v>21821.740346532471</v>
      </c>
      <c r="T631" s="60">
        <f t="shared" ca="1" si="349"/>
        <v>-332.80542670245677</v>
      </c>
      <c r="U631" s="60">
        <f t="shared" ca="1" si="349"/>
        <v>-35760.357831249297</v>
      </c>
      <c r="V631" s="60">
        <f t="shared" ca="1" si="349"/>
        <v>-121838.261400455</v>
      </c>
      <c r="W631" s="60">
        <f t="shared" ca="1" si="349"/>
        <v>-69516.875720364158</v>
      </c>
      <c r="X631" s="60">
        <f t="shared" ca="1" si="349"/>
        <v>-227448.30037877097</v>
      </c>
      <c r="Y631" s="60">
        <f t="shared" ca="1" si="349"/>
        <v>-4041.06596071079</v>
      </c>
      <c r="Z631" s="60">
        <f t="shared" ca="1" si="349"/>
        <v>-38.290501701722313</v>
      </c>
      <c r="AA631" s="60">
        <f t="shared" ca="1" si="349"/>
        <v>-4079.3564624125083</v>
      </c>
      <c r="AB631" s="60">
        <f t="shared" ca="1" si="349"/>
        <v>-42.55307168575316</v>
      </c>
      <c r="AC631" s="60">
        <f t="shared" ca="1" si="349"/>
        <v>12610.23213518679</v>
      </c>
      <c r="AD631" s="60">
        <f t="shared" ca="1" si="349"/>
        <v>-1299.4903331436792</v>
      </c>
    </row>
    <row r="632" spans="1:30" s="55" customFormat="1" hidden="1" outlineLevel="1">
      <c r="A632" s="56"/>
      <c r="B632" s="112"/>
      <c r="G632" s="55" t="str">
        <f>$G$14</f>
        <v>CUSTOMER</v>
      </c>
      <c r="H632" s="60">
        <f t="shared" ref="H632:AD632" ca="1" si="350">SUM(H391,H575,H567,H615,H551,H607,H447,H439,H431,H423,H527,H407,H511,H503,H495,H487,H479,H471,H543,H415,H367,H455,H463,H375)+H383+H519+H535+H583+H399+H559+H591+H599+H623</f>
        <v>-921446.45415445091</v>
      </c>
      <c r="I632" s="60">
        <f t="shared" ca="1" si="350"/>
        <v>-580819.31872895593</v>
      </c>
      <c r="J632" s="60">
        <f t="shared" ca="1" si="350"/>
        <v>-106040.08540226972</v>
      </c>
      <c r="K632" s="60">
        <f t="shared" ca="1" si="350"/>
        <v>-29714.971491094901</v>
      </c>
      <c r="L632" s="60">
        <f t="shared" ca="1" si="350"/>
        <v>-1012.6567402192774</v>
      </c>
      <c r="M632" s="60">
        <f t="shared" ca="1" si="350"/>
        <v>-583.54050480662329</v>
      </c>
      <c r="N632" s="60">
        <f t="shared" ca="1" si="350"/>
        <v>-31311.168736120799</v>
      </c>
      <c r="O632" s="60">
        <f t="shared" ca="1" si="350"/>
        <v>-2306.9473342609813</v>
      </c>
      <c r="P632" s="60">
        <f t="shared" ca="1" si="350"/>
        <v>-108.16874569667959</v>
      </c>
      <c r="Q632" s="60">
        <f t="shared" ca="1" si="350"/>
        <v>83.628881145445902</v>
      </c>
      <c r="R632" s="60">
        <f t="shared" ca="1" si="350"/>
        <v>19.699776082965002</v>
      </c>
      <c r="S632" s="60">
        <f t="shared" ca="1" si="350"/>
        <v>-2311.7874227292496</v>
      </c>
      <c r="T632" s="60">
        <f t="shared" ca="1" si="350"/>
        <v>-16.506255400415789</v>
      </c>
      <c r="U632" s="60">
        <f t="shared" ca="1" si="350"/>
        <v>-151.89985105922707</v>
      </c>
      <c r="V632" s="60">
        <f t="shared" ca="1" si="350"/>
        <v>23.656842035556153</v>
      </c>
      <c r="W632" s="60">
        <f t="shared" ca="1" si="350"/>
        <v>-36.51820085976933</v>
      </c>
      <c r="X632" s="60">
        <f t="shared" ca="1" si="350"/>
        <v>-181.26746528385604</v>
      </c>
      <c r="Y632" s="60">
        <f t="shared" ca="1" si="350"/>
        <v>-672.52153689196973</v>
      </c>
      <c r="Z632" s="60">
        <f t="shared" ca="1" si="350"/>
        <v>-3.27641899364286</v>
      </c>
      <c r="AA632" s="60">
        <f t="shared" ca="1" si="350"/>
        <v>-675.79795588561262</v>
      </c>
      <c r="AB632" s="60">
        <f t="shared" ca="1" si="350"/>
        <v>-44.135855356085834</v>
      </c>
      <c r="AC632" s="60">
        <f t="shared" ca="1" si="350"/>
        <v>-199896.24330783298</v>
      </c>
      <c r="AD632" s="60">
        <f t="shared" ca="1" si="350"/>
        <v>-166.64928001680642</v>
      </c>
    </row>
    <row r="633" spans="1:30" s="55" customFormat="1" collapsed="1">
      <c r="A633" s="56"/>
      <c r="B633" s="112"/>
      <c r="D633" s="55" t="s">
        <v>220</v>
      </c>
      <c r="E633" s="126">
        <f>SUM(E392,E576,E568,E616,E552,E608,E448,E440,E432,E424,E528,E408,E512,E504,E496,E488,E480,E472,E544,E416,E368,E456,E464,E376)+E384+E520+E536+E584+E400+E560+E592++E600+E624</f>
        <v>-1524157</v>
      </c>
      <c r="F633" s="114"/>
      <c r="G633" s="55" t="str">
        <f>$G$15</f>
        <v>TOTAL</v>
      </c>
      <c r="H633" s="60">
        <f t="shared" ref="H633:AD633" ca="1" si="351">SUM(H392,H576,H568,H616,H552,H608,H448,H440,H432,H424,H528,H408,H512,H504,H496,H488,H480,H472,H544,H416,H368,H456,H464,H376)+H384+H520+H536+H584+H400+H560+H592+H600+H624</f>
        <v>-1524156.9999999991</v>
      </c>
      <c r="I633" s="60">
        <f t="shared" ca="1" si="351"/>
        <v>-583185.54401838221</v>
      </c>
      <c r="J633" s="60">
        <f t="shared" ca="1" si="351"/>
        <v>-141934.72477766173</v>
      </c>
      <c r="K633" s="60">
        <f t="shared" ca="1" si="351"/>
        <v>-145080.66025948621</v>
      </c>
      <c r="L633" s="60">
        <f t="shared" ca="1" si="351"/>
        <v>-14308.656371001051</v>
      </c>
      <c r="M633" s="60">
        <f t="shared" ca="1" si="351"/>
        <v>-4496.1354444048939</v>
      </c>
      <c r="N633" s="60">
        <f t="shared" ca="1" si="351"/>
        <v>-163885.45207489215</v>
      </c>
      <c r="O633" s="60">
        <f t="shared" ca="1" si="351"/>
        <v>-44516.580400173058</v>
      </c>
      <c r="P633" s="60">
        <f t="shared" ca="1" si="351"/>
        <v>5513.7504190356576</v>
      </c>
      <c r="Q633" s="60">
        <f t="shared" ca="1" si="351"/>
        <v>-1728.1829307502092</v>
      </c>
      <c r="R633" s="60">
        <f t="shared" ca="1" si="351"/>
        <v>-23.635667296464987</v>
      </c>
      <c r="S633" s="60">
        <f t="shared" ca="1" si="351"/>
        <v>-40754.648579184053</v>
      </c>
      <c r="T633" s="60">
        <f t="shared" ca="1" si="351"/>
        <v>-2693.2289221571032</v>
      </c>
      <c r="U633" s="60">
        <f t="shared" ca="1" si="351"/>
        <v>-82880.977427061123</v>
      </c>
      <c r="V633" s="60">
        <f t="shared" ca="1" si="351"/>
        <v>-197946.05984081191</v>
      </c>
      <c r="W633" s="60">
        <f t="shared" ca="1" si="351"/>
        <v>-91603.139208132721</v>
      </c>
      <c r="X633" s="60">
        <f t="shared" ca="1" si="351"/>
        <v>-375123.40539816295</v>
      </c>
      <c r="Y633" s="60">
        <f t="shared" ca="1" si="351"/>
        <v>-28255.507478482774</v>
      </c>
      <c r="Z633" s="60">
        <f t="shared" ca="1" si="351"/>
        <v>-358.81320763351584</v>
      </c>
      <c r="AA633" s="60">
        <f t="shared" ca="1" si="351"/>
        <v>-28614.320686116283</v>
      </c>
      <c r="AB633" s="60">
        <f t="shared" ca="1" si="351"/>
        <v>-356.75103284430998</v>
      </c>
      <c r="AC633" s="60">
        <f t="shared" ca="1" si="351"/>
        <v>-188336.37178730848</v>
      </c>
      <c r="AD633" s="60">
        <f t="shared" ca="1" si="351"/>
        <v>-1965.7816454475605</v>
      </c>
    </row>
    <row r="634" spans="1:30"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>
      <c r="C635" s="55" t="s">
        <v>201</v>
      </c>
      <c r="E635" s="3"/>
      <c r="F635" s="3"/>
      <c r="G635" s="3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</row>
    <row r="636" spans="1:30" hidden="1" outlineLevel="1">
      <c r="F636" s="52" t="str">
        <f>F643</f>
        <v>PROD_ENERGY</v>
      </c>
      <c r="G636" s="55" t="str">
        <f>$G$8</f>
        <v>PRODUCTION</v>
      </c>
      <c r="H636" s="4">
        <f t="shared" ref="H636:H659" si="352">SUBTOTAL(9,I636:AD636)</f>
        <v>0</v>
      </c>
      <c r="I636" s="5">
        <f>VLOOKUP(CONCATENATE($F636," ",$G636),AllocFactorMatrix,(I$4+1),FALSE)*$E643</f>
        <v>0</v>
      </c>
      <c r="J636" s="5">
        <f>VLOOKUP(CONCATENATE($F636," ",$G636),AllocFactorMatrix,(J$4+1),FALSE)*$E643</f>
        <v>0</v>
      </c>
      <c r="K636" s="5">
        <f>VLOOKUP(CONCATENATE($F636," ",$G636),AllocFactorMatrix,(K$4+1),FALSE)*$E643</f>
        <v>0</v>
      </c>
      <c r="L636" s="5">
        <f>VLOOKUP(CONCATENATE($F636," ",$G636),AllocFactorMatrix,(L$4+1),FALSE)*$E643</f>
        <v>0</v>
      </c>
      <c r="M636" s="5">
        <f>VLOOKUP(CONCATENATE($F636," ",$G636),AllocFactorMatrix,(M$4+1),FALSE)*$E643</f>
        <v>0</v>
      </c>
      <c r="N636" s="5">
        <f t="shared" ref="N636:N667" si="353">SUBTOTAL(9,K636:M636)</f>
        <v>0</v>
      </c>
      <c r="O636" s="5">
        <f>VLOOKUP(CONCATENATE($F636," ",$G636),AllocFactorMatrix,(O$4+1),FALSE)*$E643</f>
        <v>0</v>
      </c>
      <c r="P636" s="5">
        <f>VLOOKUP(CONCATENATE($F636," ",$G636),AllocFactorMatrix,(P$4+1),FALSE)*$E643</f>
        <v>0</v>
      </c>
      <c r="Q636" s="5">
        <f>VLOOKUP(CONCATENATE($F636," ",$G636),AllocFactorMatrix,(Q$4+1),FALSE)*$E643</f>
        <v>0</v>
      </c>
      <c r="R636" s="5">
        <f>VLOOKUP(CONCATENATE($F636," ",$G636),AllocFactorMatrix,(R$4+1),FALSE)*$E643</f>
        <v>0</v>
      </c>
      <c r="S636" s="5">
        <f>SUBTOTAL(9,O636:R636)</f>
        <v>0</v>
      </c>
      <c r="T636" s="5">
        <f>VLOOKUP(CONCATENATE($F636," ",$G636),AllocFactorMatrix,(T$4+1),FALSE)*$E643</f>
        <v>0</v>
      </c>
      <c r="U636" s="5">
        <f>VLOOKUP(CONCATENATE($F636," ",$G636),AllocFactorMatrix,(U$4+1),FALSE)*$E643</f>
        <v>0</v>
      </c>
      <c r="V636" s="5">
        <f>VLOOKUP(CONCATENATE($F636," ",$G636),AllocFactorMatrix,(V$4+1),FALSE)*$E643</f>
        <v>0</v>
      </c>
      <c r="W636" s="5">
        <f>VLOOKUP(CONCATENATE($F636," ",$G636),AllocFactorMatrix,(W$4+1),FALSE)*$E643</f>
        <v>0</v>
      </c>
      <c r="X636" s="5">
        <f>SUBTOTAL(9,T636:W636)</f>
        <v>0</v>
      </c>
      <c r="Y636" s="5">
        <f>VLOOKUP(CONCATENATE($F636," ",$G636),AllocFactorMatrix,(Y$4+1),FALSE)*$E643</f>
        <v>0</v>
      </c>
      <c r="Z636" s="5">
        <f>VLOOKUP(CONCATENATE($F636," ",$G636),AllocFactorMatrix,(Z$4+1),FALSE)*$E643</f>
        <v>0</v>
      </c>
      <c r="AA636" s="5">
        <f t="shared" ref="AA636:AA667" si="354">SUBTOTAL(9,Y636:Z636)</f>
        <v>0</v>
      </c>
      <c r="AB636" s="5">
        <f>VLOOKUP(CONCATENATE($F636," ",$G636),AllocFactorMatrix,(AB$4+1),FALSE)*$E643</f>
        <v>0</v>
      </c>
      <c r="AC636" s="5">
        <f>VLOOKUP(CONCATENATE($F636," ",$G636),AllocFactorMatrix,(AC$4+1),FALSE)*$E643</f>
        <v>0</v>
      </c>
      <c r="AD636" s="5">
        <f>VLOOKUP(CONCATENATE($F636," ",$G636),AllocFactorMatrix,(AD$4+1),FALSE)*$E643</f>
        <v>0</v>
      </c>
    </row>
    <row r="637" spans="1:30" hidden="1" outlineLevel="1">
      <c r="F637" s="52" t="str">
        <f>F643</f>
        <v>PROD_ENERGY</v>
      </c>
      <c r="G637" s="55" t="str">
        <f>$G$9</f>
        <v>BULKTRAN</v>
      </c>
      <c r="H637" s="4">
        <f t="shared" si="352"/>
        <v>0</v>
      </c>
      <c r="I637" s="5">
        <f>VLOOKUP(CONCATENATE($F637," ",$G637),AllocFactorMatrix,(I$4+1),FALSE)*$E643</f>
        <v>0</v>
      </c>
      <c r="J637" s="5">
        <f>VLOOKUP(CONCATENATE($F637," ",$G637),AllocFactorMatrix,(J$4+1),FALSE)*$E643</f>
        <v>0</v>
      </c>
      <c r="K637" s="5">
        <f>VLOOKUP(CONCATENATE($F637," ",$G637),AllocFactorMatrix,(K$4+1),FALSE)*$E643</f>
        <v>0</v>
      </c>
      <c r="L637" s="5">
        <f>VLOOKUP(CONCATENATE($F637," ",$G637),AllocFactorMatrix,(L$4+1),FALSE)*$E643</f>
        <v>0</v>
      </c>
      <c r="M637" s="5">
        <f>VLOOKUP(CONCATENATE($F637," ",$G637),AllocFactorMatrix,(M$4+1),FALSE)*$E643</f>
        <v>0</v>
      </c>
      <c r="N637" s="5">
        <f t="shared" si="353"/>
        <v>0</v>
      </c>
      <c r="O637" s="5">
        <f>VLOOKUP(CONCATENATE($F637," ",$G637),AllocFactorMatrix,(O$4+1),FALSE)*$E643</f>
        <v>0</v>
      </c>
      <c r="P637" s="5">
        <f>VLOOKUP(CONCATENATE($F637," ",$G637),AllocFactorMatrix,(P$4+1),FALSE)*$E643</f>
        <v>0</v>
      </c>
      <c r="Q637" s="5">
        <f>VLOOKUP(CONCATENATE($F637," ",$G637),AllocFactorMatrix,(Q$4+1),FALSE)*$E643</f>
        <v>0</v>
      </c>
      <c r="R637" s="5">
        <f>VLOOKUP(CONCATENATE($F637," ",$G637),AllocFactorMatrix,(R$4+1),FALSE)*$E643</f>
        <v>0</v>
      </c>
      <c r="S637" s="5">
        <f t="shared" ref="S637:S667" si="355">SUBTOTAL(9,O637:R637)</f>
        <v>0</v>
      </c>
      <c r="T637" s="5">
        <f>VLOOKUP(CONCATENATE($F637," ",$G637),AllocFactorMatrix,(T$4+1),FALSE)*$E643</f>
        <v>0</v>
      </c>
      <c r="U637" s="5">
        <f>VLOOKUP(CONCATENATE($F637," ",$G637),AllocFactorMatrix,(U$4+1),FALSE)*$E643</f>
        <v>0</v>
      </c>
      <c r="V637" s="5">
        <f>VLOOKUP(CONCATENATE($F637," ",$G637),AllocFactorMatrix,(V$4+1),FALSE)*$E643</f>
        <v>0</v>
      </c>
      <c r="W637" s="5">
        <f>VLOOKUP(CONCATENATE($F637," ",$G637),AllocFactorMatrix,(W$4+1),FALSE)*$E643</f>
        <v>0</v>
      </c>
      <c r="X637" s="5">
        <f t="shared" ref="X637:X643" si="356">SUBTOTAL(9,T637:W637)</f>
        <v>0</v>
      </c>
      <c r="Y637" s="5">
        <f>VLOOKUP(CONCATENATE($F637," ",$G637),AllocFactorMatrix,(Y$4+1),FALSE)*$E643</f>
        <v>0</v>
      </c>
      <c r="Z637" s="5">
        <f>VLOOKUP(CONCATENATE($F637," ",$G637),AllocFactorMatrix,(Z$4+1),FALSE)*$E643</f>
        <v>0</v>
      </c>
      <c r="AA637" s="5">
        <f t="shared" si="354"/>
        <v>0</v>
      </c>
      <c r="AB637" s="5">
        <f>VLOOKUP(CONCATENATE($F637," ",$G637),AllocFactorMatrix,(AB$4+1),FALSE)*$E643</f>
        <v>0</v>
      </c>
      <c r="AC637" s="5">
        <f>VLOOKUP(CONCATENATE($F637," ",$G637),AllocFactorMatrix,(AC$4+1),FALSE)*$E643</f>
        <v>0</v>
      </c>
      <c r="AD637" s="5">
        <f>VLOOKUP(CONCATENATE($F637," ",$G637),AllocFactorMatrix,(AD$4+1),FALSE)*$E643</f>
        <v>0</v>
      </c>
    </row>
    <row r="638" spans="1:30" hidden="1" outlineLevel="1">
      <c r="F638" s="52" t="str">
        <f>F643</f>
        <v>PROD_ENERGY</v>
      </c>
      <c r="G638" s="55" t="str">
        <f>$G$10</f>
        <v>SUBTRAN</v>
      </c>
      <c r="H638" s="4">
        <f t="shared" si="352"/>
        <v>0</v>
      </c>
      <c r="I638" s="5">
        <f>VLOOKUP(CONCATENATE($F638," ",$G638),AllocFactorMatrix,(I$4+1),FALSE)*$E643</f>
        <v>0</v>
      </c>
      <c r="J638" s="5">
        <f>VLOOKUP(CONCATENATE($F638," ",$G638),AllocFactorMatrix,(J$4+1),FALSE)*$E643</f>
        <v>0</v>
      </c>
      <c r="K638" s="5">
        <f>VLOOKUP(CONCATENATE($F638," ",$G638),AllocFactorMatrix,(K$4+1),FALSE)*$E643</f>
        <v>0</v>
      </c>
      <c r="L638" s="5">
        <f>VLOOKUP(CONCATENATE($F638," ",$G638),AllocFactorMatrix,(L$4+1),FALSE)*$E643</f>
        <v>0</v>
      </c>
      <c r="M638" s="5">
        <f>VLOOKUP(CONCATENATE($F638," ",$G638),AllocFactorMatrix,(M$4+1),FALSE)*$E643</f>
        <v>0</v>
      </c>
      <c r="N638" s="5">
        <f t="shared" si="353"/>
        <v>0</v>
      </c>
      <c r="O638" s="5">
        <f>VLOOKUP(CONCATENATE($F638," ",$G638),AllocFactorMatrix,(O$4+1),FALSE)*$E643</f>
        <v>0</v>
      </c>
      <c r="P638" s="5">
        <f>VLOOKUP(CONCATENATE($F638," ",$G638),AllocFactorMatrix,(P$4+1),FALSE)*$E643</f>
        <v>0</v>
      </c>
      <c r="Q638" s="5">
        <f>VLOOKUP(CONCATENATE($F638," ",$G638),AllocFactorMatrix,(Q$4+1),FALSE)*$E643</f>
        <v>0</v>
      </c>
      <c r="R638" s="5">
        <f>VLOOKUP(CONCATENATE($F638," ",$G638),AllocFactorMatrix,(R$4+1),FALSE)*$E643</f>
        <v>0</v>
      </c>
      <c r="S638" s="5">
        <f t="shared" si="355"/>
        <v>0</v>
      </c>
      <c r="T638" s="5">
        <f>VLOOKUP(CONCATENATE($F638," ",$G638),AllocFactorMatrix,(T$4+1),FALSE)*$E643</f>
        <v>0</v>
      </c>
      <c r="U638" s="5">
        <f>VLOOKUP(CONCATENATE($F638," ",$G638),AllocFactorMatrix,(U$4+1),FALSE)*$E643</f>
        <v>0</v>
      </c>
      <c r="V638" s="5">
        <f>VLOOKUP(CONCATENATE($F638," ",$G638),AllocFactorMatrix,(V$4+1),FALSE)*$E643</f>
        <v>0</v>
      </c>
      <c r="W638" s="5">
        <f>VLOOKUP(CONCATENATE($F638," ",$G638),AllocFactorMatrix,(W$4+1),FALSE)*$E643</f>
        <v>0</v>
      </c>
      <c r="X638" s="5">
        <f t="shared" si="356"/>
        <v>0</v>
      </c>
      <c r="Y638" s="5">
        <f>VLOOKUP(CONCATENATE($F638," ",$G638),AllocFactorMatrix,(Y$4+1),FALSE)*$E643</f>
        <v>0</v>
      </c>
      <c r="Z638" s="5">
        <f>VLOOKUP(CONCATENATE($F638," ",$G638),AllocFactorMatrix,(Z$4+1),FALSE)*$E643</f>
        <v>0</v>
      </c>
      <c r="AA638" s="5">
        <f t="shared" si="354"/>
        <v>0</v>
      </c>
      <c r="AB638" s="5">
        <f>VLOOKUP(CONCATENATE($F638," ",$G638),AllocFactorMatrix,(AB$4+1),FALSE)*$E643</f>
        <v>0</v>
      </c>
      <c r="AC638" s="5">
        <f>VLOOKUP(CONCATENATE($F638," ",$G638),AllocFactorMatrix,(AC$4+1),FALSE)*$E643</f>
        <v>0</v>
      </c>
      <c r="AD638" s="5">
        <f>VLOOKUP(CONCATENATE($F638," ",$G638),AllocFactorMatrix,(AD$4+1),FALSE)*$E643</f>
        <v>0</v>
      </c>
    </row>
    <row r="639" spans="1:30" hidden="1" outlineLevel="1">
      <c r="F639" s="52" t="str">
        <f>F643</f>
        <v>PROD_ENERGY</v>
      </c>
      <c r="G639" s="55" t="str">
        <f>$G$11</f>
        <v>DISTPRI</v>
      </c>
      <c r="H639" s="4">
        <f t="shared" si="352"/>
        <v>0</v>
      </c>
      <c r="I639" s="5">
        <f>VLOOKUP(CONCATENATE($F639," ",$G639),AllocFactorMatrix,(I$4+1),FALSE)*$E643</f>
        <v>0</v>
      </c>
      <c r="J639" s="5">
        <f>VLOOKUP(CONCATENATE($F639," ",$G639),AllocFactorMatrix,(J$4+1),FALSE)*$E643</f>
        <v>0</v>
      </c>
      <c r="K639" s="5">
        <f>VLOOKUP(CONCATENATE($F639," ",$G639),AllocFactorMatrix,(K$4+1),FALSE)*$E643</f>
        <v>0</v>
      </c>
      <c r="L639" s="5">
        <f>VLOOKUP(CONCATENATE($F639," ",$G639),AllocFactorMatrix,(L$4+1),FALSE)*$E643</f>
        <v>0</v>
      </c>
      <c r="M639" s="5">
        <f>VLOOKUP(CONCATENATE($F639," ",$G639),AllocFactorMatrix,(M$4+1),FALSE)*$E643</f>
        <v>0</v>
      </c>
      <c r="N639" s="5">
        <f t="shared" si="353"/>
        <v>0</v>
      </c>
      <c r="O639" s="5">
        <f>VLOOKUP(CONCATENATE($F639," ",$G639),AllocFactorMatrix,(O$4+1),FALSE)*$E643</f>
        <v>0</v>
      </c>
      <c r="P639" s="5">
        <f>VLOOKUP(CONCATENATE($F639," ",$G639),AllocFactorMatrix,(P$4+1),FALSE)*$E643</f>
        <v>0</v>
      </c>
      <c r="Q639" s="5">
        <f>VLOOKUP(CONCATENATE($F639," ",$G639),AllocFactorMatrix,(Q$4+1),FALSE)*$E643</f>
        <v>0</v>
      </c>
      <c r="R639" s="5">
        <f>VLOOKUP(CONCATENATE($F639," ",$G639),AllocFactorMatrix,(R$4+1),FALSE)*$E643</f>
        <v>0</v>
      </c>
      <c r="S639" s="5">
        <f t="shared" si="355"/>
        <v>0</v>
      </c>
      <c r="T639" s="5">
        <f>VLOOKUP(CONCATENATE($F639," ",$G639),AllocFactorMatrix,(T$4+1),FALSE)*$E643</f>
        <v>0</v>
      </c>
      <c r="U639" s="5">
        <f>VLOOKUP(CONCATENATE($F639," ",$G639),AllocFactorMatrix,(U$4+1),FALSE)*$E643</f>
        <v>0</v>
      </c>
      <c r="V639" s="5">
        <f>VLOOKUP(CONCATENATE($F639," ",$G639),AllocFactorMatrix,(V$4+1),FALSE)*$E643</f>
        <v>0</v>
      </c>
      <c r="W639" s="5">
        <f>VLOOKUP(CONCATENATE($F639," ",$G639),AllocFactorMatrix,(W$4+1),FALSE)*$E643</f>
        <v>0</v>
      </c>
      <c r="X639" s="5">
        <f t="shared" si="356"/>
        <v>0</v>
      </c>
      <c r="Y639" s="5">
        <f>VLOOKUP(CONCATENATE($F639," ",$G639),AllocFactorMatrix,(Y$4+1),FALSE)*$E643</f>
        <v>0</v>
      </c>
      <c r="Z639" s="5">
        <f>VLOOKUP(CONCATENATE($F639," ",$G639),AllocFactorMatrix,(Z$4+1),FALSE)*$E643</f>
        <v>0</v>
      </c>
      <c r="AA639" s="5">
        <f t="shared" si="354"/>
        <v>0</v>
      </c>
      <c r="AB639" s="5">
        <f>VLOOKUP(CONCATENATE($F639," ",$G639),AllocFactorMatrix,(AB$4+1),FALSE)*$E643</f>
        <v>0</v>
      </c>
      <c r="AC639" s="5">
        <f>VLOOKUP(CONCATENATE($F639," ",$G639),AllocFactorMatrix,(AC$4+1),FALSE)*$E643</f>
        <v>0</v>
      </c>
      <c r="AD639" s="5">
        <f>VLOOKUP(CONCATENATE($F639," ",$G639),AllocFactorMatrix,(AD$4+1),FALSE)*$E643</f>
        <v>0</v>
      </c>
    </row>
    <row r="640" spans="1:30" hidden="1" outlineLevel="1">
      <c r="F640" s="52" t="str">
        <f>F643</f>
        <v>PROD_ENERGY</v>
      </c>
      <c r="G640" s="55" t="str">
        <f>$G$12</f>
        <v>DISTSEC</v>
      </c>
      <c r="H640" s="4">
        <f t="shared" si="352"/>
        <v>0</v>
      </c>
      <c r="I640" s="5">
        <f>VLOOKUP(CONCATENATE($F640," ",$G640),AllocFactorMatrix,(I$4+1),FALSE)*$E643</f>
        <v>0</v>
      </c>
      <c r="J640" s="5">
        <f>VLOOKUP(CONCATENATE($F640," ",$G640),AllocFactorMatrix,(J$4+1),FALSE)*$E643</f>
        <v>0</v>
      </c>
      <c r="K640" s="5">
        <f>VLOOKUP(CONCATENATE($F640," ",$G640),AllocFactorMatrix,(K$4+1),FALSE)*$E643</f>
        <v>0</v>
      </c>
      <c r="L640" s="5">
        <f>VLOOKUP(CONCATENATE($F640," ",$G640),AllocFactorMatrix,(L$4+1),FALSE)*$E643</f>
        <v>0</v>
      </c>
      <c r="M640" s="5">
        <f>VLOOKUP(CONCATENATE($F640," ",$G640),AllocFactorMatrix,(M$4+1),FALSE)*$E643</f>
        <v>0</v>
      </c>
      <c r="N640" s="5">
        <f t="shared" si="353"/>
        <v>0</v>
      </c>
      <c r="O640" s="5">
        <f>VLOOKUP(CONCATENATE($F640," ",$G640),AllocFactorMatrix,(O$4+1),FALSE)*$E643</f>
        <v>0</v>
      </c>
      <c r="P640" s="5">
        <f>VLOOKUP(CONCATENATE($F640," ",$G640),AllocFactorMatrix,(P$4+1),FALSE)*$E643</f>
        <v>0</v>
      </c>
      <c r="Q640" s="5">
        <f>VLOOKUP(CONCATENATE($F640," ",$G640),AllocFactorMatrix,(Q$4+1),FALSE)*$E643</f>
        <v>0</v>
      </c>
      <c r="R640" s="5">
        <f>VLOOKUP(CONCATENATE($F640," ",$G640),AllocFactorMatrix,(R$4+1),FALSE)*$E643</f>
        <v>0</v>
      </c>
      <c r="S640" s="5">
        <f t="shared" si="355"/>
        <v>0</v>
      </c>
      <c r="T640" s="5">
        <f>VLOOKUP(CONCATENATE($F640," ",$G640),AllocFactorMatrix,(T$4+1),FALSE)*$E643</f>
        <v>0</v>
      </c>
      <c r="U640" s="5">
        <f>VLOOKUP(CONCATENATE($F640," ",$G640),AllocFactorMatrix,(U$4+1),FALSE)*$E643</f>
        <v>0</v>
      </c>
      <c r="V640" s="5">
        <f>VLOOKUP(CONCATENATE($F640," ",$G640),AllocFactorMatrix,(V$4+1),FALSE)*$E643</f>
        <v>0</v>
      </c>
      <c r="W640" s="5">
        <f>VLOOKUP(CONCATENATE($F640," ",$G640),AllocFactorMatrix,(W$4+1),FALSE)*$E643</f>
        <v>0</v>
      </c>
      <c r="X640" s="5">
        <f t="shared" si="356"/>
        <v>0</v>
      </c>
      <c r="Y640" s="5">
        <f>VLOOKUP(CONCATENATE($F640," ",$G640),AllocFactorMatrix,(Y$4+1),FALSE)*$E643</f>
        <v>0</v>
      </c>
      <c r="Z640" s="5">
        <f>VLOOKUP(CONCATENATE($F640," ",$G640),AllocFactorMatrix,(Z$4+1),FALSE)*$E643</f>
        <v>0</v>
      </c>
      <c r="AA640" s="5">
        <f t="shared" si="354"/>
        <v>0</v>
      </c>
      <c r="AB640" s="5">
        <f>VLOOKUP(CONCATENATE($F640," ",$G640),AllocFactorMatrix,(AB$4+1),FALSE)*$E643</f>
        <v>0</v>
      </c>
      <c r="AC640" s="5">
        <f>VLOOKUP(CONCATENATE($F640," ",$G640),AllocFactorMatrix,(AC$4+1),FALSE)*$E643</f>
        <v>0</v>
      </c>
      <c r="AD640" s="5">
        <f>VLOOKUP(CONCATENATE($F640," ",$G640),AllocFactorMatrix,(AD$4+1),FALSE)*$E643</f>
        <v>0</v>
      </c>
    </row>
    <row r="641" spans="1:30" hidden="1" outlineLevel="1">
      <c r="F641" s="52" t="str">
        <f>F643</f>
        <v>PROD_ENERGY</v>
      </c>
      <c r="G641" s="55" t="str">
        <f>$G$13</f>
        <v>ENERGY</v>
      </c>
      <c r="H641" s="4">
        <f t="shared" si="352"/>
        <v>28853244.999999996</v>
      </c>
      <c r="I641" s="5">
        <f>VLOOKUP(CONCATENATE($F641," ",$G641),AllocFactorMatrix,(I$4+1),FALSE)*$E643</f>
        <v>10826519.12211949</v>
      </c>
      <c r="J641" s="5">
        <f>VLOOKUP(CONCATENATE($F641," ",$G641),AllocFactorMatrix,(J$4+1),FALSE)*$E643</f>
        <v>701628.39785755298</v>
      </c>
      <c r="K641" s="5">
        <f>VLOOKUP(CONCATENATE($F641," ",$G641),AllocFactorMatrix,(K$4+1),FALSE)*$E643</f>
        <v>2354039.3339481647</v>
      </c>
      <c r="L641" s="5">
        <f>VLOOKUP(CONCATENATE($F641," ",$G641),AllocFactorMatrix,(L$4+1),FALSE)*$E643</f>
        <v>74816.714251612837</v>
      </c>
      <c r="M641" s="5">
        <f>VLOOKUP(CONCATENATE($F641," ",$G641),AllocFactorMatrix,(M$4+1),FALSE)*$E643</f>
        <v>6897.2264309000002</v>
      </c>
      <c r="N641" s="5">
        <f t="shared" si="353"/>
        <v>2435753.2746306774</v>
      </c>
      <c r="O641" s="5">
        <f>VLOOKUP(CONCATENATE($F641," ",$G641),AllocFactorMatrix,(O$4+1),FALSE)*$E643</f>
        <v>2146210.5072806347</v>
      </c>
      <c r="P641" s="5">
        <f>VLOOKUP(CONCATENATE($F641," ",$G641),AllocFactorMatrix,(P$4+1),FALSE)*$E643</f>
        <v>397866.1313844666</v>
      </c>
      <c r="Q641" s="5">
        <f>VLOOKUP(CONCATENATE($F641," ",$G641),AllocFactorMatrix,(Q$4+1),FALSE)*$E643</f>
        <v>180780.18634869522</v>
      </c>
      <c r="R641" s="5">
        <f>VLOOKUP(CONCATENATE($F641," ",$G641),AllocFactorMatrix,(R$4+1),FALSE)*$E643</f>
        <v>8376.2941364401868</v>
      </c>
      <c r="S641" s="5">
        <f t="shared" si="355"/>
        <v>2733233.1191502372</v>
      </c>
      <c r="T641" s="5">
        <f>VLOOKUP(CONCATENATE($F641," ",$G641),AllocFactorMatrix,(T$4+1),FALSE)*$E643</f>
        <v>82246.853699765808</v>
      </c>
      <c r="U641" s="5">
        <f>VLOOKUP(CONCATENATE($F641," ",$G641),AllocFactorMatrix,(U$4+1),FALSE)*$E643</f>
        <v>1444131.5386331338</v>
      </c>
      <c r="V641" s="5">
        <f>VLOOKUP(CONCATENATE($F641," ",$G641),AllocFactorMatrix,(V$4+1),FALSE)*$E643</f>
        <v>8199179.3034664253</v>
      </c>
      <c r="W641" s="5">
        <f>VLOOKUP(CONCATENATE($F641," ",$G641),AllocFactorMatrix,(W$4+1),FALSE)*$E643</f>
        <v>1555576.2128937824</v>
      </c>
      <c r="X641" s="5">
        <f t="shared" si="356"/>
        <v>11281133.908693107</v>
      </c>
      <c r="Y641" s="5">
        <f>VLOOKUP(CONCATENATE($F641," ",$G641),AllocFactorMatrix,(Y$4+1),FALSE)*$E643</f>
        <v>581473.12065346853</v>
      </c>
      <c r="Z641" s="5">
        <f>VLOOKUP(CONCATENATE($F641," ",$G641),AllocFactorMatrix,(Z$4+1),FALSE)*$E643</f>
        <v>9465.4554462586621</v>
      </c>
      <c r="AA641" s="5">
        <f t="shared" si="354"/>
        <v>590938.57609972719</v>
      </c>
      <c r="AB641" s="5">
        <f>VLOOKUP(CONCATENATE($F641," ",$G641),AllocFactorMatrix,(AB$4+1),FALSE)*$E643</f>
        <v>10557.954145418329</v>
      </c>
      <c r="AC641" s="5">
        <f>VLOOKUP(CONCATENATE($F641," ",$G641),AllocFactorMatrix,(AC$4+1),FALSE)*$E643</f>
        <v>228301.62043614997</v>
      </c>
      <c r="AD641" s="5">
        <f>VLOOKUP(CONCATENATE($F641," ",$G641),AllocFactorMatrix,(AD$4+1),FALSE)*$E643</f>
        <v>45179.02686763466</v>
      </c>
    </row>
    <row r="642" spans="1:30" hidden="1" outlineLevel="1">
      <c r="F642" s="52" t="str">
        <f>F643</f>
        <v>PROD_ENERGY</v>
      </c>
      <c r="G642" s="55" t="str">
        <f>$G$14</f>
        <v>CUSTOMER</v>
      </c>
      <c r="H642" s="4">
        <f t="shared" si="352"/>
        <v>0</v>
      </c>
      <c r="I642" s="5">
        <f>VLOOKUP(CONCATENATE($F642," ",$G642),AllocFactorMatrix,(I$4+1),FALSE)*$E643</f>
        <v>0</v>
      </c>
      <c r="J642" s="5">
        <f>VLOOKUP(CONCATENATE($F642," ",$G642),AllocFactorMatrix,(J$4+1),FALSE)*$E643</f>
        <v>0</v>
      </c>
      <c r="K642" s="5">
        <f>VLOOKUP(CONCATENATE($F642," ",$G642),AllocFactorMatrix,(K$4+1),FALSE)*$E643</f>
        <v>0</v>
      </c>
      <c r="L642" s="5">
        <f>VLOOKUP(CONCATENATE($F642," ",$G642),AllocFactorMatrix,(L$4+1),FALSE)*$E643</f>
        <v>0</v>
      </c>
      <c r="M642" s="5">
        <f>VLOOKUP(CONCATENATE($F642," ",$G642),AllocFactorMatrix,(M$4+1),FALSE)*$E643</f>
        <v>0</v>
      </c>
      <c r="N642" s="5">
        <f t="shared" si="353"/>
        <v>0</v>
      </c>
      <c r="O642" s="5">
        <f>VLOOKUP(CONCATENATE($F642," ",$G642),AllocFactorMatrix,(O$4+1),FALSE)*$E643</f>
        <v>0</v>
      </c>
      <c r="P642" s="5">
        <f>VLOOKUP(CONCATENATE($F642," ",$G642),AllocFactorMatrix,(P$4+1),FALSE)*$E643</f>
        <v>0</v>
      </c>
      <c r="Q642" s="5">
        <f>VLOOKUP(CONCATENATE($F642," ",$G642),AllocFactorMatrix,(Q$4+1),FALSE)*$E643</f>
        <v>0</v>
      </c>
      <c r="R642" s="5">
        <f>VLOOKUP(CONCATENATE($F642," ",$G642),AllocFactorMatrix,(R$4+1),FALSE)*$E643</f>
        <v>0</v>
      </c>
      <c r="S642" s="5">
        <f t="shared" si="355"/>
        <v>0</v>
      </c>
      <c r="T642" s="5">
        <f>VLOOKUP(CONCATENATE($F642," ",$G642),AllocFactorMatrix,(T$4+1),FALSE)*$E643</f>
        <v>0</v>
      </c>
      <c r="U642" s="5">
        <f>VLOOKUP(CONCATENATE($F642," ",$G642),AllocFactorMatrix,(U$4+1),FALSE)*$E643</f>
        <v>0</v>
      </c>
      <c r="V642" s="5">
        <f>VLOOKUP(CONCATENATE($F642," ",$G642),AllocFactorMatrix,(V$4+1),FALSE)*$E643</f>
        <v>0</v>
      </c>
      <c r="W642" s="5">
        <f>VLOOKUP(CONCATENATE($F642," ",$G642),AllocFactorMatrix,(W$4+1),FALSE)*$E643</f>
        <v>0</v>
      </c>
      <c r="X642" s="5">
        <f t="shared" si="356"/>
        <v>0</v>
      </c>
      <c r="Y642" s="5">
        <f>VLOOKUP(CONCATENATE($F642," ",$G642),AllocFactorMatrix,(Y$4+1),FALSE)*$E643</f>
        <v>0</v>
      </c>
      <c r="Z642" s="5">
        <f>VLOOKUP(CONCATENATE($F642," ",$G642),AllocFactorMatrix,(Z$4+1),FALSE)*$E643</f>
        <v>0</v>
      </c>
      <c r="AA642" s="5">
        <f t="shared" si="354"/>
        <v>0</v>
      </c>
      <c r="AB642" s="5">
        <f>VLOOKUP(CONCATENATE($F642," ",$G642),AllocFactorMatrix,(AB$4+1),FALSE)*$E643</f>
        <v>0</v>
      </c>
      <c r="AC642" s="5">
        <f>VLOOKUP(CONCATENATE($F642," ",$G642),AllocFactorMatrix,(AC$4+1),FALSE)*$E643</f>
        <v>0</v>
      </c>
      <c r="AD642" s="5">
        <f>VLOOKUP(CONCATENATE($F642," ",$G642),AllocFactorMatrix,(AD$4+1),FALSE)*$E643</f>
        <v>0</v>
      </c>
    </row>
    <row r="643" spans="1:30" s="55" customFormat="1" collapsed="1">
      <c r="A643" s="56"/>
      <c r="B643" s="112"/>
      <c r="D643" s="55" t="s">
        <v>614</v>
      </c>
      <c r="E643" s="61">
        <v>28853245</v>
      </c>
      <c r="F643" s="57" t="s">
        <v>32</v>
      </c>
      <c r="G643" s="55" t="str">
        <f>$G$15</f>
        <v>TOTAL</v>
      </c>
      <c r="H643" s="60">
        <f t="shared" si="352"/>
        <v>28853244.999999996</v>
      </c>
      <c r="I643" s="62">
        <f>VLOOKUP(CONCATENATE($F643," ",$G643),AllocFactorMatrix,(I$4+1),FALSE)*$E643</f>
        <v>10826519.12211949</v>
      </c>
      <c r="J643" s="62">
        <f>VLOOKUP(CONCATENATE($F643," ",$G643),AllocFactorMatrix,(J$4+1),FALSE)*$E643</f>
        <v>701628.39785755298</v>
      </c>
      <c r="K643" s="62">
        <f>VLOOKUP(CONCATENATE($F643," ",$G643),AllocFactorMatrix,(K$4+1),FALSE)*$E643</f>
        <v>2354039.3339481647</v>
      </c>
      <c r="L643" s="62">
        <f>VLOOKUP(CONCATENATE($F643," ",$G643),AllocFactorMatrix,(L$4+1),FALSE)*$E643</f>
        <v>74816.714251612837</v>
      </c>
      <c r="M643" s="62">
        <f>VLOOKUP(CONCATENATE($F643," ",$G643),AllocFactorMatrix,(M$4+1),FALSE)*$E643</f>
        <v>6897.2264309000002</v>
      </c>
      <c r="N643" s="62">
        <f t="shared" si="353"/>
        <v>2435753.2746306774</v>
      </c>
      <c r="O643" s="62">
        <f>VLOOKUP(CONCATENATE($F643," ",$G643),AllocFactorMatrix,(O$4+1),FALSE)*$E643</f>
        <v>2146210.5072806347</v>
      </c>
      <c r="P643" s="62">
        <f>VLOOKUP(CONCATENATE($F643," ",$G643),AllocFactorMatrix,(P$4+1),FALSE)*$E643</f>
        <v>397866.1313844666</v>
      </c>
      <c r="Q643" s="62">
        <f>VLOOKUP(CONCATENATE($F643," ",$G643),AllocFactorMatrix,(Q$4+1),FALSE)*$E643</f>
        <v>180780.18634869522</v>
      </c>
      <c r="R643" s="62">
        <f>VLOOKUP(CONCATENATE($F643," ",$G643),AllocFactorMatrix,(R$4+1),FALSE)*$E643</f>
        <v>8376.2941364401868</v>
      </c>
      <c r="S643" s="62">
        <f t="shared" si="355"/>
        <v>2733233.1191502372</v>
      </c>
      <c r="T643" s="62">
        <f>VLOOKUP(CONCATENATE($F643," ",$G643),AllocFactorMatrix,(T$4+1),FALSE)*$E643</f>
        <v>82246.853699765808</v>
      </c>
      <c r="U643" s="62">
        <f>VLOOKUP(CONCATENATE($F643," ",$G643),AllocFactorMatrix,(U$4+1),FALSE)*$E643</f>
        <v>1444131.5386331338</v>
      </c>
      <c r="V643" s="62">
        <f>VLOOKUP(CONCATENATE($F643," ",$G643),AllocFactorMatrix,(V$4+1),FALSE)*$E643</f>
        <v>8199179.3034664253</v>
      </c>
      <c r="W643" s="62">
        <f>VLOOKUP(CONCATENATE($F643," ",$G643),AllocFactorMatrix,(W$4+1),FALSE)*$E643</f>
        <v>1555576.2128937824</v>
      </c>
      <c r="X643" s="62">
        <f t="shared" si="356"/>
        <v>11281133.908693107</v>
      </c>
      <c r="Y643" s="62">
        <f>VLOOKUP(CONCATENATE($F643," ",$G643),AllocFactorMatrix,(Y$4+1),FALSE)*$E643</f>
        <v>581473.12065346853</v>
      </c>
      <c r="Z643" s="62">
        <f>VLOOKUP(CONCATENATE($F643," ",$G643),AllocFactorMatrix,(Z$4+1),FALSE)*$E643</f>
        <v>9465.4554462586621</v>
      </c>
      <c r="AA643" s="62">
        <f t="shared" si="354"/>
        <v>590938.57609972719</v>
      </c>
      <c r="AB643" s="62">
        <f>VLOOKUP(CONCATENATE($F643," ",$G643),AllocFactorMatrix,(AB$4+1),FALSE)*$E643</f>
        <v>10557.954145418329</v>
      </c>
      <c r="AC643" s="62">
        <f>VLOOKUP(CONCATENATE($F643," ",$G643),AllocFactorMatrix,(AC$4+1),FALSE)*$E643</f>
        <v>228301.62043614997</v>
      </c>
      <c r="AD643" s="62">
        <f>VLOOKUP(CONCATENATE($F643," ",$G643),AllocFactorMatrix,(AD$4+1),FALSE)*$E643</f>
        <v>45179.02686763466</v>
      </c>
    </row>
    <row r="644" spans="1:30" hidden="1" outlineLevel="1">
      <c r="E644" s="127"/>
      <c r="F644" s="52" t="str">
        <f>F651</f>
        <v>PROD_DEMAND</v>
      </c>
      <c r="G644" s="55" t="str">
        <f>$G$8</f>
        <v>PRODUCTION</v>
      </c>
      <c r="H644" s="4">
        <f t="shared" si="352"/>
        <v>11446678</v>
      </c>
      <c r="I644" s="5">
        <f>VLOOKUP(CONCATENATE($F644," ",$G644),AllocFactorMatrix,(I$4+1),FALSE)*$E651</f>
        <v>6355269.8799381377</v>
      </c>
      <c r="J644" s="5">
        <f>VLOOKUP(CONCATENATE($F644," ",$G644),AllocFactorMatrix,(J$4+1),FALSE)*$E651</f>
        <v>292436.95502879401</v>
      </c>
      <c r="K644" s="5">
        <f>VLOOKUP(CONCATENATE($F644," ",$G644),AllocFactorMatrix,(K$4+1),FALSE)*$E651</f>
        <v>963371.29673953936</v>
      </c>
      <c r="L644" s="5">
        <f>VLOOKUP(CONCATENATE($F644," ",$G644),AllocFactorMatrix,(L$4+1),FALSE)*$E651</f>
        <v>24071.573230400889</v>
      </c>
      <c r="M644" s="5">
        <f>VLOOKUP(CONCATENATE($F644," ",$G644),AllocFactorMatrix,(M$4+1),FALSE)*$E651</f>
        <v>3098.7274040976104</v>
      </c>
      <c r="N644" s="5">
        <f t="shared" si="353"/>
        <v>990541.59737403784</v>
      </c>
      <c r="O644" s="5">
        <f>VLOOKUP(CONCATENATE($F644," ",$G644),AllocFactorMatrix,(O$4+1),FALSE)*$E651</f>
        <v>732849.56694676774</v>
      </c>
      <c r="P644" s="5">
        <f>VLOOKUP(CONCATENATE($F644," ",$G644),AllocFactorMatrix,(P$4+1),FALSE)*$E651</f>
        <v>132647.16411647157</v>
      </c>
      <c r="Q644" s="5">
        <f>VLOOKUP(CONCATENATE($F644," ",$G644),AllocFactorMatrix,(Q$4+1),FALSE)*$E651</f>
        <v>51306.986570409295</v>
      </c>
      <c r="R644" s="5">
        <f>VLOOKUP(CONCATENATE($F644," ",$G644),AllocFactorMatrix,(R$4+1),FALSE)*$E651</f>
        <v>1105.4974888256222</v>
      </c>
      <c r="S644" s="5">
        <f t="shared" si="355"/>
        <v>917909.21512247412</v>
      </c>
      <c r="T644" s="5">
        <f>VLOOKUP(CONCATENATE($F644," ",$G644),AllocFactorMatrix,(T$4+1),FALSE)*$E651</f>
        <v>23270.649311055455</v>
      </c>
      <c r="U644" s="5">
        <f>VLOOKUP(CONCATENATE($F644," ",$G644),AllocFactorMatrix,(U$4+1),FALSE)*$E651</f>
        <v>370509.19042200444</v>
      </c>
      <c r="V644" s="5">
        <f>VLOOKUP(CONCATENATE($F644," ",$G644),AllocFactorMatrix,(V$4+1),FALSE)*$E651</f>
        <v>2009346.8462412066</v>
      </c>
      <c r="W644" s="5">
        <f>VLOOKUP(CONCATENATE($F644," ",$G644),AllocFactorMatrix,(W$4+1),FALSE)*$E651</f>
        <v>264375.10335786059</v>
      </c>
      <c r="X644" s="5">
        <f>SUBTOTAL(9,T644:W644)</f>
        <v>2667501.7893321272</v>
      </c>
      <c r="Y644" s="5">
        <f>VLOOKUP(CONCATENATE($F644," ",$G644),AllocFactorMatrix,(Y$4+1),FALSE)*$E651</f>
        <v>215992.07012597704</v>
      </c>
      <c r="Z644" s="5">
        <f>VLOOKUP(CONCATENATE($F644," ",$G644),AllocFactorMatrix,(Z$4+1),FALSE)*$E651</f>
        <v>4489.7586419611989</v>
      </c>
      <c r="AA644" s="5">
        <f t="shared" si="354"/>
        <v>220481.82876793825</v>
      </c>
      <c r="AB644" s="5">
        <f>VLOOKUP(CONCATENATE($F644," ",$G644),AllocFactorMatrix,(AB$4+1),FALSE)*$E651</f>
        <v>2536.7344364893374</v>
      </c>
      <c r="AC644" s="5">
        <f>VLOOKUP(CONCATENATE($F644," ",$G644),AllocFactorMatrix,(AC$4+1),FALSE)*$E651</f>
        <v>0</v>
      </c>
      <c r="AD644" s="5">
        <f>VLOOKUP(CONCATENATE($F644," ",$G644),AllocFactorMatrix,(AD$4+1),FALSE)*$E651</f>
        <v>0</v>
      </c>
    </row>
    <row r="645" spans="1:30" hidden="1" outlineLevel="1">
      <c r="E645" s="127"/>
      <c r="F645" s="52" t="str">
        <f>F651</f>
        <v>PROD_DEMAND</v>
      </c>
      <c r="G645" s="55" t="str">
        <f>$G$9</f>
        <v>BULKTRAN</v>
      </c>
      <c r="H645" s="4">
        <f t="shared" si="352"/>
        <v>0</v>
      </c>
      <c r="I645" s="5">
        <f>VLOOKUP(CONCATENATE($F645," ",$G645),AllocFactorMatrix,(I$4+1),FALSE)*$E651</f>
        <v>0</v>
      </c>
      <c r="J645" s="5">
        <f>VLOOKUP(CONCATENATE($F645," ",$G645),AllocFactorMatrix,(J$4+1),FALSE)*$E651</f>
        <v>0</v>
      </c>
      <c r="K645" s="5">
        <f>VLOOKUP(CONCATENATE($F645," ",$G645),AllocFactorMatrix,(K$4+1),FALSE)*$E651</f>
        <v>0</v>
      </c>
      <c r="L645" s="5">
        <f>VLOOKUP(CONCATENATE($F645," ",$G645),AllocFactorMatrix,(L$4+1),FALSE)*$E651</f>
        <v>0</v>
      </c>
      <c r="M645" s="5">
        <f>VLOOKUP(CONCATENATE($F645," ",$G645),AllocFactorMatrix,(M$4+1),FALSE)*$E651</f>
        <v>0</v>
      </c>
      <c r="N645" s="5">
        <f t="shared" si="353"/>
        <v>0</v>
      </c>
      <c r="O645" s="5">
        <f>VLOOKUP(CONCATENATE($F645," ",$G645),AllocFactorMatrix,(O$4+1),FALSE)*$E651</f>
        <v>0</v>
      </c>
      <c r="P645" s="5">
        <f>VLOOKUP(CONCATENATE($F645," ",$G645),AllocFactorMatrix,(P$4+1),FALSE)*$E651</f>
        <v>0</v>
      </c>
      <c r="Q645" s="5">
        <f>VLOOKUP(CONCATENATE($F645," ",$G645),AllocFactorMatrix,(Q$4+1),FALSE)*$E651</f>
        <v>0</v>
      </c>
      <c r="R645" s="5">
        <f>VLOOKUP(CONCATENATE($F645," ",$G645),AllocFactorMatrix,(R$4+1),FALSE)*$E651</f>
        <v>0</v>
      </c>
      <c r="S645" s="5">
        <f t="shared" si="355"/>
        <v>0</v>
      </c>
      <c r="T645" s="5">
        <f>VLOOKUP(CONCATENATE($F645," ",$G645),AllocFactorMatrix,(T$4+1),FALSE)*$E651</f>
        <v>0</v>
      </c>
      <c r="U645" s="5">
        <f>VLOOKUP(CONCATENATE($F645," ",$G645),AllocFactorMatrix,(U$4+1),FALSE)*$E651</f>
        <v>0</v>
      </c>
      <c r="V645" s="5">
        <f>VLOOKUP(CONCATENATE($F645," ",$G645),AllocFactorMatrix,(V$4+1),FALSE)*$E651</f>
        <v>0</v>
      </c>
      <c r="W645" s="5">
        <f>VLOOKUP(CONCATENATE($F645," ",$G645),AllocFactorMatrix,(W$4+1),FALSE)*$E651</f>
        <v>0</v>
      </c>
      <c r="X645" s="5">
        <f t="shared" ref="X645:X651" si="357">SUBTOTAL(9,T645:W645)</f>
        <v>0</v>
      </c>
      <c r="Y645" s="5">
        <f>VLOOKUP(CONCATENATE($F645," ",$G645),AllocFactorMatrix,(Y$4+1),FALSE)*$E651</f>
        <v>0</v>
      </c>
      <c r="Z645" s="5">
        <f>VLOOKUP(CONCATENATE($F645," ",$G645),AllocFactorMatrix,(Z$4+1),FALSE)*$E651</f>
        <v>0</v>
      </c>
      <c r="AA645" s="5">
        <f t="shared" si="354"/>
        <v>0</v>
      </c>
      <c r="AB645" s="5">
        <f>VLOOKUP(CONCATENATE($F645," ",$G645),AllocFactorMatrix,(AB$4+1),FALSE)*$E651</f>
        <v>0</v>
      </c>
      <c r="AC645" s="5">
        <f>VLOOKUP(CONCATENATE($F645," ",$G645),AllocFactorMatrix,(AC$4+1),FALSE)*$E651</f>
        <v>0</v>
      </c>
      <c r="AD645" s="5">
        <f>VLOOKUP(CONCATENATE($F645," ",$G645),AllocFactorMatrix,(AD$4+1),FALSE)*$E651</f>
        <v>0</v>
      </c>
    </row>
    <row r="646" spans="1:30" hidden="1" outlineLevel="1">
      <c r="E646" s="127"/>
      <c r="F646" s="52" t="str">
        <f>F651</f>
        <v>PROD_DEMAND</v>
      </c>
      <c r="G646" s="55" t="str">
        <f>$G$10</f>
        <v>SUBTRAN</v>
      </c>
      <c r="H646" s="4">
        <f t="shared" si="352"/>
        <v>0</v>
      </c>
      <c r="I646" s="5">
        <f>VLOOKUP(CONCATENATE($F646," ",$G646),AllocFactorMatrix,(I$4+1),FALSE)*$E651</f>
        <v>0</v>
      </c>
      <c r="J646" s="5">
        <f>VLOOKUP(CONCATENATE($F646," ",$G646),AllocFactorMatrix,(J$4+1),FALSE)*$E651</f>
        <v>0</v>
      </c>
      <c r="K646" s="5">
        <f>VLOOKUP(CONCATENATE($F646," ",$G646),AllocFactorMatrix,(K$4+1),FALSE)*$E651</f>
        <v>0</v>
      </c>
      <c r="L646" s="5">
        <f>VLOOKUP(CONCATENATE($F646," ",$G646),AllocFactorMatrix,(L$4+1),FALSE)*$E651</f>
        <v>0</v>
      </c>
      <c r="M646" s="5">
        <f>VLOOKUP(CONCATENATE($F646," ",$G646),AllocFactorMatrix,(M$4+1),FALSE)*$E651</f>
        <v>0</v>
      </c>
      <c r="N646" s="5">
        <f t="shared" si="353"/>
        <v>0</v>
      </c>
      <c r="O646" s="5">
        <f>VLOOKUP(CONCATENATE($F646," ",$G646),AllocFactorMatrix,(O$4+1),FALSE)*$E651</f>
        <v>0</v>
      </c>
      <c r="P646" s="5">
        <f>VLOOKUP(CONCATENATE($F646," ",$G646),AllocFactorMatrix,(P$4+1),FALSE)*$E651</f>
        <v>0</v>
      </c>
      <c r="Q646" s="5">
        <f>VLOOKUP(CONCATENATE($F646," ",$G646),AllocFactorMatrix,(Q$4+1),FALSE)*$E651</f>
        <v>0</v>
      </c>
      <c r="R646" s="5">
        <f>VLOOKUP(CONCATENATE($F646," ",$G646),AllocFactorMatrix,(R$4+1),FALSE)*$E651</f>
        <v>0</v>
      </c>
      <c r="S646" s="5">
        <f t="shared" si="355"/>
        <v>0</v>
      </c>
      <c r="T646" s="5">
        <f>VLOOKUP(CONCATENATE($F646," ",$G646),AllocFactorMatrix,(T$4+1),FALSE)*$E651</f>
        <v>0</v>
      </c>
      <c r="U646" s="5">
        <f>VLOOKUP(CONCATENATE($F646," ",$G646),AllocFactorMatrix,(U$4+1),FALSE)*$E651</f>
        <v>0</v>
      </c>
      <c r="V646" s="5">
        <f>VLOOKUP(CONCATENATE($F646," ",$G646),AllocFactorMatrix,(V$4+1),FALSE)*$E651</f>
        <v>0</v>
      </c>
      <c r="W646" s="5">
        <f>VLOOKUP(CONCATENATE($F646," ",$G646),AllocFactorMatrix,(W$4+1),FALSE)*$E651</f>
        <v>0</v>
      </c>
      <c r="X646" s="5">
        <f t="shared" si="357"/>
        <v>0</v>
      </c>
      <c r="Y646" s="5">
        <f>VLOOKUP(CONCATENATE($F646," ",$G646),AllocFactorMatrix,(Y$4+1),FALSE)*$E651</f>
        <v>0</v>
      </c>
      <c r="Z646" s="5">
        <f>VLOOKUP(CONCATENATE($F646," ",$G646),AllocFactorMatrix,(Z$4+1),FALSE)*$E651</f>
        <v>0</v>
      </c>
      <c r="AA646" s="5">
        <f t="shared" si="354"/>
        <v>0</v>
      </c>
      <c r="AB646" s="5">
        <f>VLOOKUP(CONCATENATE($F646," ",$G646),AllocFactorMatrix,(AB$4+1),FALSE)*$E651</f>
        <v>0</v>
      </c>
      <c r="AC646" s="5">
        <f>VLOOKUP(CONCATENATE($F646," ",$G646),AllocFactorMatrix,(AC$4+1),FALSE)*$E651</f>
        <v>0</v>
      </c>
      <c r="AD646" s="5">
        <f>VLOOKUP(CONCATENATE($F646," ",$G646),AllocFactorMatrix,(AD$4+1),FALSE)*$E651</f>
        <v>0</v>
      </c>
    </row>
    <row r="647" spans="1:30" hidden="1" outlineLevel="1">
      <c r="E647" s="127"/>
      <c r="F647" s="52" t="str">
        <f>F651</f>
        <v>PROD_DEMAND</v>
      </c>
      <c r="G647" s="55" t="str">
        <f>$G$11</f>
        <v>DISTPRI</v>
      </c>
      <c r="H647" s="4">
        <f t="shared" si="352"/>
        <v>0</v>
      </c>
      <c r="I647" s="5">
        <f>VLOOKUP(CONCATENATE($F647," ",$G647),AllocFactorMatrix,(I$4+1),FALSE)*$E651</f>
        <v>0</v>
      </c>
      <c r="J647" s="5">
        <f>VLOOKUP(CONCATENATE($F647," ",$G647),AllocFactorMatrix,(J$4+1),FALSE)*$E651</f>
        <v>0</v>
      </c>
      <c r="K647" s="5">
        <f>VLOOKUP(CONCATENATE($F647," ",$G647),AllocFactorMatrix,(K$4+1),FALSE)*$E651</f>
        <v>0</v>
      </c>
      <c r="L647" s="5">
        <f>VLOOKUP(CONCATENATE($F647," ",$G647),AllocFactorMatrix,(L$4+1),FALSE)*$E651</f>
        <v>0</v>
      </c>
      <c r="M647" s="5">
        <f>VLOOKUP(CONCATENATE($F647," ",$G647),AllocFactorMatrix,(M$4+1),FALSE)*$E651</f>
        <v>0</v>
      </c>
      <c r="N647" s="5">
        <f t="shared" si="353"/>
        <v>0</v>
      </c>
      <c r="O647" s="5">
        <f>VLOOKUP(CONCATENATE($F647," ",$G647),AllocFactorMatrix,(O$4+1),FALSE)*$E651</f>
        <v>0</v>
      </c>
      <c r="P647" s="5">
        <f>VLOOKUP(CONCATENATE($F647," ",$G647),AllocFactorMatrix,(P$4+1),FALSE)*$E651</f>
        <v>0</v>
      </c>
      <c r="Q647" s="5">
        <f>VLOOKUP(CONCATENATE($F647," ",$G647),AllocFactorMatrix,(Q$4+1),FALSE)*$E651</f>
        <v>0</v>
      </c>
      <c r="R647" s="5">
        <f>VLOOKUP(CONCATENATE($F647," ",$G647),AllocFactorMatrix,(R$4+1),FALSE)*$E651</f>
        <v>0</v>
      </c>
      <c r="S647" s="5">
        <f t="shared" si="355"/>
        <v>0</v>
      </c>
      <c r="T647" s="5">
        <f>VLOOKUP(CONCATENATE($F647," ",$G647),AllocFactorMatrix,(T$4+1),FALSE)*$E651</f>
        <v>0</v>
      </c>
      <c r="U647" s="5">
        <f>VLOOKUP(CONCATENATE($F647," ",$G647),AllocFactorMatrix,(U$4+1),FALSE)*$E651</f>
        <v>0</v>
      </c>
      <c r="V647" s="5">
        <f>VLOOKUP(CONCATENATE($F647," ",$G647),AllocFactorMatrix,(V$4+1),FALSE)*$E651</f>
        <v>0</v>
      </c>
      <c r="W647" s="5">
        <f>VLOOKUP(CONCATENATE($F647," ",$G647),AllocFactorMatrix,(W$4+1),FALSE)*$E651</f>
        <v>0</v>
      </c>
      <c r="X647" s="5">
        <f t="shared" si="357"/>
        <v>0</v>
      </c>
      <c r="Y647" s="5">
        <f>VLOOKUP(CONCATENATE($F647," ",$G647),AllocFactorMatrix,(Y$4+1),FALSE)*$E651</f>
        <v>0</v>
      </c>
      <c r="Z647" s="5">
        <f>VLOOKUP(CONCATENATE($F647," ",$G647),AllocFactorMatrix,(Z$4+1),FALSE)*$E651</f>
        <v>0</v>
      </c>
      <c r="AA647" s="5">
        <f t="shared" si="354"/>
        <v>0</v>
      </c>
      <c r="AB647" s="5">
        <f>VLOOKUP(CONCATENATE($F647," ",$G647),AllocFactorMatrix,(AB$4+1),FALSE)*$E651</f>
        <v>0</v>
      </c>
      <c r="AC647" s="5">
        <f>VLOOKUP(CONCATENATE($F647," ",$G647),AllocFactorMatrix,(AC$4+1),FALSE)*$E651</f>
        <v>0</v>
      </c>
      <c r="AD647" s="5">
        <f>VLOOKUP(CONCATENATE($F647," ",$G647),AllocFactorMatrix,(AD$4+1),FALSE)*$E651</f>
        <v>0</v>
      </c>
    </row>
    <row r="648" spans="1:30" hidden="1" outlineLevel="1">
      <c r="E648" s="127"/>
      <c r="F648" s="52" t="str">
        <f>F651</f>
        <v>PROD_DEMAND</v>
      </c>
      <c r="G648" s="55" t="str">
        <f>$G$12</f>
        <v>DISTSEC</v>
      </c>
      <c r="H648" s="4">
        <f t="shared" si="352"/>
        <v>0</v>
      </c>
      <c r="I648" s="5">
        <f>VLOOKUP(CONCATENATE($F648," ",$G648),AllocFactorMatrix,(I$4+1),FALSE)*$E651</f>
        <v>0</v>
      </c>
      <c r="J648" s="5">
        <f>VLOOKUP(CONCATENATE($F648," ",$G648),AllocFactorMatrix,(J$4+1),FALSE)*$E651</f>
        <v>0</v>
      </c>
      <c r="K648" s="5">
        <f>VLOOKUP(CONCATENATE($F648," ",$G648),AllocFactorMatrix,(K$4+1),FALSE)*$E651</f>
        <v>0</v>
      </c>
      <c r="L648" s="5">
        <f>VLOOKUP(CONCATENATE($F648," ",$G648),AllocFactorMatrix,(L$4+1),FALSE)*$E651</f>
        <v>0</v>
      </c>
      <c r="M648" s="5">
        <f>VLOOKUP(CONCATENATE($F648," ",$G648),AllocFactorMatrix,(M$4+1),FALSE)*$E651</f>
        <v>0</v>
      </c>
      <c r="N648" s="5">
        <f t="shared" si="353"/>
        <v>0</v>
      </c>
      <c r="O648" s="5">
        <f>VLOOKUP(CONCATENATE($F648," ",$G648),AllocFactorMatrix,(O$4+1),FALSE)*$E651</f>
        <v>0</v>
      </c>
      <c r="P648" s="5">
        <f>VLOOKUP(CONCATENATE($F648," ",$G648),AllocFactorMatrix,(P$4+1),FALSE)*$E651</f>
        <v>0</v>
      </c>
      <c r="Q648" s="5">
        <f>VLOOKUP(CONCATENATE($F648," ",$G648),AllocFactorMatrix,(Q$4+1),FALSE)*$E651</f>
        <v>0</v>
      </c>
      <c r="R648" s="5">
        <f>VLOOKUP(CONCATENATE($F648," ",$G648),AllocFactorMatrix,(R$4+1),FALSE)*$E651</f>
        <v>0</v>
      </c>
      <c r="S648" s="5">
        <f t="shared" si="355"/>
        <v>0</v>
      </c>
      <c r="T648" s="5">
        <f>VLOOKUP(CONCATENATE($F648," ",$G648),AllocFactorMatrix,(T$4+1),FALSE)*$E651</f>
        <v>0</v>
      </c>
      <c r="U648" s="5">
        <f>VLOOKUP(CONCATENATE($F648," ",$G648),AllocFactorMatrix,(U$4+1),FALSE)*$E651</f>
        <v>0</v>
      </c>
      <c r="V648" s="5">
        <f>VLOOKUP(CONCATENATE($F648," ",$G648),AllocFactorMatrix,(V$4+1),FALSE)*$E651</f>
        <v>0</v>
      </c>
      <c r="W648" s="5">
        <f>VLOOKUP(CONCATENATE($F648," ",$G648),AllocFactorMatrix,(W$4+1),FALSE)*$E651</f>
        <v>0</v>
      </c>
      <c r="X648" s="5">
        <f t="shared" si="357"/>
        <v>0</v>
      </c>
      <c r="Y648" s="5">
        <f>VLOOKUP(CONCATENATE($F648," ",$G648),AllocFactorMatrix,(Y$4+1),FALSE)*$E651</f>
        <v>0</v>
      </c>
      <c r="Z648" s="5">
        <f>VLOOKUP(CONCATENATE($F648," ",$G648),AllocFactorMatrix,(Z$4+1),FALSE)*$E651</f>
        <v>0</v>
      </c>
      <c r="AA648" s="5">
        <f t="shared" si="354"/>
        <v>0</v>
      </c>
      <c r="AB648" s="5">
        <f>VLOOKUP(CONCATENATE($F648," ",$G648),AllocFactorMatrix,(AB$4+1),FALSE)*$E651</f>
        <v>0</v>
      </c>
      <c r="AC648" s="5">
        <f>VLOOKUP(CONCATENATE($F648," ",$G648),AllocFactorMatrix,(AC$4+1),FALSE)*$E651</f>
        <v>0</v>
      </c>
      <c r="AD648" s="5">
        <f>VLOOKUP(CONCATENATE($F648," ",$G648),AllocFactorMatrix,(AD$4+1),FALSE)*$E651</f>
        <v>0</v>
      </c>
    </row>
    <row r="649" spans="1:30" hidden="1" outlineLevel="1">
      <c r="E649" s="127"/>
      <c r="F649" s="52" t="str">
        <f>F651</f>
        <v>PROD_DEMAND</v>
      </c>
      <c r="G649" s="55" t="str">
        <f>$G$13</f>
        <v>ENERGY</v>
      </c>
      <c r="H649" s="4">
        <f t="shared" si="352"/>
        <v>0</v>
      </c>
      <c r="I649" s="5">
        <f>VLOOKUP(CONCATENATE($F649," ",$G649),AllocFactorMatrix,(I$4+1),FALSE)*$E651</f>
        <v>0</v>
      </c>
      <c r="J649" s="5">
        <f>VLOOKUP(CONCATENATE($F649," ",$G649),AllocFactorMatrix,(J$4+1),FALSE)*$E651</f>
        <v>0</v>
      </c>
      <c r="K649" s="5">
        <f>VLOOKUP(CONCATENATE($F649," ",$G649),AllocFactorMatrix,(K$4+1),FALSE)*$E651</f>
        <v>0</v>
      </c>
      <c r="L649" s="5">
        <f>VLOOKUP(CONCATENATE($F649," ",$G649),AllocFactorMatrix,(L$4+1),FALSE)*$E651</f>
        <v>0</v>
      </c>
      <c r="M649" s="5">
        <f>VLOOKUP(CONCATENATE($F649," ",$G649),AllocFactorMatrix,(M$4+1),FALSE)*$E651</f>
        <v>0</v>
      </c>
      <c r="N649" s="5">
        <f t="shared" si="353"/>
        <v>0</v>
      </c>
      <c r="O649" s="5">
        <f>VLOOKUP(CONCATENATE($F649," ",$G649),AllocFactorMatrix,(O$4+1),FALSE)*$E651</f>
        <v>0</v>
      </c>
      <c r="P649" s="5">
        <f>VLOOKUP(CONCATENATE($F649," ",$G649),AllocFactorMatrix,(P$4+1),FALSE)*$E651</f>
        <v>0</v>
      </c>
      <c r="Q649" s="5">
        <f>VLOOKUP(CONCATENATE($F649," ",$G649),AllocFactorMatrix,(Q$4+1),FALSE)*$E651</f>
        <v>0</v>
      </c>
      <c r="R649" s="5">
        <f>VLOOKUP(CONCATENATE($F649," ",$G649),AllocFactorMatrix,(R$4+1),FALSE)*$E651</f>
        <v>0</v>
      </c>
      <c r="S649" s="5">
        <f t="shared" si="355"/>
        <v>0</v>
      </c>
      <c r="T649" s="5">
        <f>VLOOKUP(CONCATENATE($F649," ",$G649),AllocFactorMatrix,(T$4+1),FALSE)*$E651</f>
        <v>0</v>
      </c>
      <c r="U649" s="5">
        <f>VLOOKUP(CONCATENATE($F649," ",$G649),AllocFactorMatrix,(U$4+1),FALSE)*$E651</f>
        <v>0</v>
      </c>
      <c r="V649" s="5">
        <f>VLOOKUP(CONCATENATE($F649," ",$G649),AllocFactorMatrix,(V$4+1),FALSE)*$E651</f>
        <v>0</v>
      </c>
      <c r="W649" s="5">
        <f>VLOOKUP(CONCATENATE($F649," ",$G649),AllocFactorMatrix,(W$4+1),FALSE)*$E651</f>
        <v>0</v>
      </c>
      <c r="X649" s="5">
        <f t="shared" si="357"/>
        <v>0</v>
      </c>
      <c r="Y649" s="5">
        <f>VLOOKUP(CONCATENATE($F649," ",$G649),AllocFactorMatrix,(Y$4+1),FALSE)*$E651</f>
        <v>0</v>
      </c>
      <c r="Z649" s="5">
        <f>VLOOKUP(CONCATENATE($F649," ",$G649),AllocFactorMatrix,(Z$4+1),FALSE)*$E651</f>
        <v>0</v>
      </c>
      <c r="AA649" s="5">
        <f t="shared" si="354"/>
        <v>0</v>
      </c>
      <c r="AB649" s="5">
        <f>VLOOKUP(CONCATENATE($F649," ",$G649),AllocFactorMatrix,(AB$4+1),FALSE)*$E651</f>
        <v>0</v>
      </c>
      <c r="AC649" s="5">
        <f>VLOOKUP(CONCATENATE($F649," ",$G649),AllocFactorMatrix,(AC$4+1),FALSE)*$E651</f>
        <v>0</v>
      </c>
      <c r="AD649" s="5">
        <f>VLOOKUP(CONCATENATE($F649," ",$G649),AllocFactorMatrix,(AD$4+1),FALSE)*$E651</f>
        <v>0</v>
      </c>
    </row>
    <row r="650" spans="1:30" hidden="1" outlineLevel="1">
      <c r="E650" s="127"/>
      <c r="F650" s="52" t="str">
        <f>F651</f>
        <v>PROD_DEMAND</v>
      </c>
      <c r="G650" s="55" t="str">
        <f>$G$14</f>
        <v>CUSTOMER</v>
      </c>
      <c r="H650" s="4">
        <f t="shared" si="352"/>
        <v>0</v>
      </c>
      <c r="I650" s="5">
        <f>VLOOKUP(CONCATENATE($F650," ",$G650),AllocFactorMatrix,(I$4+1),FALSE)*$E651</f>
        <v>0</v>
      </c>
      <c r="J650" s="5">
        <f>VLOOKUP(CONCATENATE($F650," ",$G650),AllocFactorMatrix,(J$4+1),FALSE)*$E651</f>
        <v>0</v>
      </c>
      <c r="K650" s="5">
        <f>VLOOKUP(CONCATENATE($F650," ",$G650),AllocFactorMatrix,(K$4+1),FALSE)*$E651</f>
        <v>0</v>
      </c>
      <c r="L650" s="5">
        <f>VLOOKUP(CONCATENATE($F650," ",$G650),AllocFactorMatrix,(L$4+1),FALSE)*$E651</f>
        <v>0</v>
      </c>
      <c r="M650" s="5">
        <f>VLOOKUP(CONCATENATE($F650," ",$G650),AllocFactorMatrix,(M$4+1),FALSE)*$E651</f>
        <v>0</v>
      </c>
      <c r="N650" s="5">
        <f t="shared" si="353"/>
        <v>0</v>
      </c>
      <c r="O650" s="5">
        <f>VLOOKUP(CONCATENATE($F650," ",$G650),AllocFactorMatrix,(O$4+1),FALSE)*$E651</f>
        <v>0</v>
      </c>
      <c r="P650" s="5">
        <f>VLOOKUP(CONCATENATE($F650," ",$G650),AllocFactorMatrix,(P$4+1),FALSE)*$E651</f>
        <v>0</v>
      </c>
      <c r="Q650" s="5">
        <f>VLOOKUP(CONCATENATE($F650," ",$G650),AllocFactorMatrix,(Q$4+1),FALSE)*$E651</f>
        <v>0</v>
      </c>
      <c r="R650" s="5">
        <f>VLOOKUP(CONCATENATE($F650," ",$G650),AllocFactorMatrix,(R$4+1),FALSE)*$E651</f>
        <v>0</v>
      </c>
      <c r="S650" s="5">
        <f t="shared" si="355"/>
        <v>0</v>
      </c>
      <c r="T650" s="5">
        <f>VLOOKUP(CONCATENATE($F650," ",$G650),AllocFactorMatrix,(T$4+1),FALSE)*$E651</f>
        <v>0</v>
      </c>
      <c r="U650" s="5">
        <f>VLOOKUP(CONCATENATE($F650," ",$G650),AllocFactorMatrix,(U$4+1),FALSE)*$E651</f>
        <v>0</v>
      </c>
      <c r="V650" s="5">
        <f>VLOOKUP(CONCATENATE($F650," ",$G650),AllocFactorMatrix,(V$4+1),FALSE)*$E651</f>
        <v>0</v>
      </c>
      <c r="W650" s="5">
        <f>VLOOKUP(CONCATENATE($F650," ",$G650),AllocFactorMatrix,(W$4+1),FALSE)*$E651</f>
        <v>0</v>
      </c>
      <c r="X650" s="5">
        <f t="shared" si="357"/>
        <v>0</v>
      </c>
      <c r="Y650" s="5">
        <f>VLOOKUP(CONCATENATE($F650," ",$G650),AllocFactorMatrix,(Y$4+1),FALSE)*$E651</f>
        <v>0</v>
      </c>
      <c r="Z650" s="5">
        <f>VLOOKUP(CONCATENATE($F650," ",$G650),AllocFactorMatrix,(Z$4+1),FALSE)*$E651</f>
        <v>0</v>
      </c>
      <c r="AA650" s="5">
        <f t="shared" si="354"/>
        <v>0</v>
      </c>
      <c r="AB650" s="5">
        <f>VLOOKUP(CONCATENATE($F650," ",$G650),AllocFactorMatrix,(AB$4+1),FALSE)*$E651</f>
        <v>0</v>
      </c>
      <c r="AC650" s="5">
        <f>VLOOKUP(CONCATENATE($F650," ",$G650),AllocFactorMatrix,(AC$4+1),FALSE)*$E651</f>
        <v>0</v>
      </c>
      <c r="AD650" s="5">
        <f>VLOOKUP(CONCATENATE($F650," ",$G650),AllocFactorMatrix,(AD$4+1),FALSE)*$E651</f>
        <v>0</v>
      </c>
    </row>
    <row r="651" spans="1:30" collapsed="1">
      <c r="D651" s="1" t="s">
        <v>615</v>
      </c>
      <c r="E651" s="108">
        <v>11446678</v>
      </c>
      <c r="F651" s="10" t="s">
        <v>30</v>
      </c>
      <c r="G651" s="55" t="str">
        <f>$G$15</f>
        <v>TOTAL</v>
      </c>
      <c r="H651" s="4">
        <f t="shared" si="352"/>
        <v>11446678</v>
      </c>
      <c r="I651" s="5">
        <f>VLOOKUP(CONCATENATE($F651," ",$G651),AllocFactorMatrix,(I$4+1),FALSE)*$E651</f>
        <v>6355269.8799381377</v>
      </c>
      <c r="J651" s="5">
        <f>VLOOKUP(CONCATENATE($F651," ",$G651),AllocFactorMatrix,(J$4+1),FALSE)*$E651</f>
        <v>292436.95502879401</v>
      </c>
      <c r="K651" s="5">
        <f>VLOOKUP(CONCATENATE($F651," ",$G651),AllocFactorMatrix,(K$4+1),FALSE)*$E651</f>
        <v>963371.29673953936</v>
      </c>
      <c r="L651" s="5">
        <f>VLOOKUP(CONCATENATE($F651," ",$G651),AllocFactorMatrix,(L$4+1),FALSE)*$E651</f>
        <v>24071.573230400889</v>
      </c>
      <c r="M651" s="5">
        <f>VLOOKUP(CONCATENATE($F651," ",$G651),AllocFactorMatrix,(M$4+1),FALSE)*$E651</f>
        <v>3098.7274040976104</v>
      </c>
      <c r="N651" s="5">
        <f t="shared" si="353"/>
        <v>990541.59737403784</v>
      </c>
      <c r="O651" s="5">
        <f>VLOOKUP(CONCATENATE($F651," ",$G651),AllocFactorMatrix,(O$4+1),FALSE)*$E651</f>
        <v>732849.56694676774</v>
      </c>
      <c r="P651" s="5">
        <f>VLOOKUP(CONCATENATE($F651," ",$G651),AllocFactorMatrix,(P$4+1),FALSE)*$E651</f>
        <v>132647.16411647157</v>
      </c>
      <c r="Q651" s="5">
        <f>VLOOKUP(CONCATENATE($F651," ",$G651),AllocFactorMatrix,(Q$4+1),FALSE)*$E651</f>
        <v>51306.986570409295</v>
      </c>
      <c r="R651" s="5">
        <f>VLOOKUP(CONCATENATE($F651," ",$G651),AllocFactorMatrix,(R$4+1),FALSE)*$E651</f>
        <v>1105.4974888256222</v>
      </c>
      <c r="S651" s="5">
        <f t="shared" si="355"/>
        <v>917909.21512247412</v>
      </c>
      <c r="T651" s="5">
        <f>VLOOKUP(CONCATENATE($F651," ",$G651),AllocFactorMatrix,(T$4+1),FALSE)*$E651</f>
        <v>23270.649311055455</v>
      </c>
      <c r="U651" s="5">
        <f>VLOOKUP(CONCATENATE($F651," ",$G651),AllocFactorMatrix,(U$4+1),FALSE)*$E651</f>
        <v>370509.19042200444</v>
      </c>
      <c r="V651" s="5">
        <f>VLOOKUP(CONCATENATE($F651," ",$G651),AllocFactorMatrix,(V$4+1),FALSE)*$E651</f>
        <v>2009346.8462412066</v>
      </c>
      <c r="W651" s="5">
        <f>VLOOKUP(CONCATENATE($F651," ",$G651),AllocFactorMatrix,(W$4+1),FALSE)*$E651</f>
        <v>264375.10335786059</v>
      </c>
      <c r="X651" s="5">
        <f t="shared" si="357"/>
        <v>2667501.7893321272</v>
      </c>
      <c r="Y651" s="5">
        <f>VLOOKUP(CONCATENATE($F651," ",$G651),AllocFactorMatrix,(Y$4+1),FALSE)*$E651</f>
        <v>215992.07012597704</v>
      </c>
      <c r="Z651" s="5">
        <f>VLOOKUP(CONCATENATE($F651," ",$G651),AllocFactorMatrix,(Z$4+1),FALSE)*$E651</f>
        <v>4489.7586419611989</v>
      </c>
      <c r="AA651" s="5">
        <f t="shared" si="354"/>
        <v>220481.82876793825</v>
      </c>
      <c r="AB651" s="5">
        <f>VLOOKUP(CONCATENATE($F651," ",$G651),AllocFactorMatrix,(AB$4+1),FALSE)*$E651</f>
        <v>2536.7344364893374</v>
      </c>
      <c r="AC651" s="5">
        <f>VLOOKUP(CONCATENATE($F651," ",$G651),AllocFactorMatrix,(AC$4+1),FALSE)*$E651</f>
        <v>0</v>
      </c>
      <c r="AD651" s="5">
        <f>VLOOKUP(CONCATENATE($F651," ",$G651),AllocFactorMatrix,(AD$4+1),FALSE)*$E651</f>
        <v>0</v>
      </c>
    </row>
    <row r="652" spans="1:30" hidden="1" outlineLevel="1">
      <c r="E652" s="127"/>
      <c r="F652" s="52" t="str">
        <f>F659</f>
        <v>PROD_ENERGY</v>
      </c>
      <c r="G652" s="55" t="str">
        <f>$G$8</f>
        <v>PRODUCTION</v>
      </c>
      <c r="H652" s="4">
        <f t="shared" si="352"/>
        <v>0</v>
      </c>
      <c r="I652" s="5">
        <f>VLOOKUP(CONCATENATE($F652," ",$G652),AllocFactorMatrix,(I$4+1),FALSE)*$E659</f>
        <v>0</v>
      </c>
      <c r="J652" s="5">
        <f>VLOOKUP(CONCATENATE($F652," ",$G652),AllocFactorMatrix,(J$4+1),FALSE)*$E659</f>
        <v>0</v>
      </c>
      <c r="K652" s="5">
        <f>VLOOKUP(CONCATENATE($F652," ",$G652),AllocFactorMatrix,(K$4+1),FALSE)*$E659</f>
        <v>0</v>
      </c>
      <c r="L652" s="5">
        <f>VLOOKUP(CONCATENATE($F652," ",$G652),AllocFactorMatrix,(L$4+1),FALSE)*$E659</f>
        <v>0</v>
      </c>
      <c r="M652" s="5">
        <f>VLOOKUP(CONCATENATE($F652," ",$G652),AllocFactorMatrix,(M$4+1),FALSE)*$E659</f>
        <v>0</v>
      </c>
      <c r="N652" s="5">
        <f t="shared" si="353"/>
        <v>0</v>
      </c>
      <c r="O652" s="5">
        <f>VLOOKUP(CONCATENATE($F652," ",$G652),AllocFactorMatrix,(O$4+1),FALSE)*$E659</f>
        <v>0</v>
      </c>
      <c r="P652" s="5">
        <f>VLOOKUP(CONCATENATE($F652," ",$G652),AllocFactorMatrix,(P$4+1),FALSE)*$E659</f>
        <v>0</v>
      </c>
      <c r="Q652" s="5">
        <f>VLOOKUP(CONCATENATE($F652," ",$G652),AllocFactorMatrix,(Q$4+1),FALSE)*$E659</f>
        <v>0</v>
      </c>
      <c r="R652" s="5">
        <f>VLOOKUP(CONCATENATE($F652," ",$G652),AllocFactorMatrix,(R$4+1),FALSE)*$E659</f>
        <v>0</v>
      </c>
      <c r="S652" s="5">
        <f t="shared" si="355"/>
        <v>0</v>
      </c>
      <c r="T652" s="5">
        <f>VLOOKUP(CONCATENATE($F652," ",$G652),AllocFactorMatrix,(T$4+1),FALSE)*$E659</f>
        <v>0</v>
      </c>
      <c r="U652" s="5">
        <f>VLOOKUP(CONCATENATE($F652," ",$G652),AllocFactorMatrix,(U$4+1),FALSE)*$E659</f>
        <v>0</v>
      </c>
      <c r="V652" s="5">
        <f>VLOOKUP(CONCATENATE($F652," ",$G652),AllocFactorMatrix,(V$4+1),FALSE)*$E659</f>
        <v>0</v>
      </c>
      <c r="W652" s="5">
        <f>VLOOKUP(CONCATENATE($F652," ",$G652),AllocFactorMatrix,(W$4+1),FALSE)*$E659</f>
        <v>0</v>
      </c>
      <c r="X652" s="5">
        <f>SUBTOTAL(9,T652:W652)</f>
        <v>0</v>
      </c>
      <c r="Y652" s="5">
        <f>VLOOKUP(CONCATENATE($F652," ",$G652),AllocFactorMatrix,(Y$4+1),FALSE)*$E659</f>
        <v>0</v>
      </c>
      <c r="Z652" s="5">
        <f>VLOOKUP(CONCATENATE($F652," ",$G652),AllocFactorMatrix,(Z$4+1),FALSE)*$E659</f>
        <v>0</v>
      </c>
      <c r="AA652" s="5">
        <f t="shared" si="354"/>
        <v>0</v>
      </c>
      <c r="AB652" s="5">
        <f>VLOOKUP(CONCATENATE($F652," ",$G652),AllocFactorMatrix,(AB$4+1),FALSE)*$E659</f>
        <v>0</v>
      </c>
      <c r="AC652" s="5">
        <f>VLOOKUP(CONCATENATE($F652," ",$G652),AllocFactorMatrix,(AC$4+1),FALSE)*$E659</f>
        <v>0</v>
      </c>
      <c r="AD652" s="5">
        <f>VLOOKUP(CONCATENATE($F652," ",$G652),AllocFactorMatrix,(AD$4+1),FALSE)*$E659</f>
        <v>0</v>
      </c>
    </row>
    <row r="653" spans="1:30" hidden="1" outlineLevel="1">
      <c r="E653" s="127"/>
      <c r="F653" s="52" t="str">
        <f>F659</f>
        <v>PROD_ENERGY</v>
      </c>
      <c r="G653" s="55" t="str">
        <f>$G$9</f>
        <v>BULKTRAN</v>
      </c>
      <c r="H653" s="4">
        <f t="shared" si="352"/>
        <v>0</v>
      </c>
      <c r="I653" s="5">
        <f>VLOOKUP(CONCATENATE($F653," ",$G653),AllocFactorMatrix,(I$4+1),FALSE)*$E659</f>
        <v>0</v>
      </c>
      <c r="J653" s="5">
        <f>VLOOKUP(CONCATENATE($F653," ",$G653),AllocFactorMatrix,(J$4+1),FALSE)*$E659</f>
        <v>0</v>
      </c>
      <c r="K653" s="5">
        <f>VLOOKUP(CONCATENATE($F653," ",$G653),AllocFactorMatrix,(K$4+1),FALSE)*$E659</f>
        <v>0</v>
      </c>
      <c r="L653" s="5">
        <f>VLOOKUP(CONCATENATE($F653," ",$G653),AllocFactorMatrix,(L$4+1),FALSE)*$E659</f>
        <v>0</v>
      </c>
      <c r="M653" s="5">
        <f>VLOOKUP(CONCATENATE($F653," ",$G653),AllocFactorMatrix,(M$4+1),FALSE)*$E659</f>
        <v>0</v>
      </c>
      <c r="N653" s="5">
        <f t="shared" si="353"/>
        <v>0</v>
      </c>
      <c r="O653" s="5">
        <f>VLOOKUP(CONCATENATE($F653," ",$G653),AllocFactorMatrix,(O$4+1),FALSE)*$E659</f>
        <v>0</v>
      </c>
      <c r="P653" s="5">
        <f>VLOOKUP(CONCATENATE($F653," ",$G653),AllocFactorMatrix,(P$4+1),FALSE)*$E659</f>
        <v>0</v>
      </c>
      <c r="Q653" s="5">
        <f>VLOOKUP(CONCATENATE($F653," ",$G653),AllocFactorMatrix,(Q$4+1),FALSE)*$E659</f>
        <v>0</v>
      </c>
      <c r="R653" s="5">
        <f>VLOOKUP(CONCATENATE($F653," ",$G653),AllocFactorMatrix,(R$4+1),FALSE)*$E659</f>
        <v>0</v>
      </c>
      <c r="S653" s="5">
        <f t="shared" si="355"/>
        <v>0</v>
      </c>
      <c r="T653" s="5">
        <f>VLOOKUP(CONCATENATE($F653," ",$G653),AllocFactorMatrix,(T$4+1),FALSE)*$E659</f>
        <v>0</v>
      </c>
      <c r="U653" s="5">
        <f>VLOOKUP(CONCATENATE($F653," ",$G653),AllocFactorMatrix,(U$4+1),FALSE)*$E659</f>
        <v>0</v>
      </c>
      <c r="V653" s="5">
        <f>VLOOKUP(CONCATENATE($F653," ",$G653),AllocFactorMatrix,(V$4+1),FALSE)*$E659</f>
        <v>0</v>
      </c>
      <c r="W653" s="5">
        <f>VLOOKUP(CONCATENATE($F653," ",$G653),AllocFactorMatrix,(W$4+1),FALSE)*$E659</f>
        <v>0</v>
      </c>
      <c r="X653" s="5">
        <f t="shared" ref="X653:X659" si="358">SUBTOTAL(9,T653:W653)</f>
        <v>0</v>
      </c>
      <c r="Y653" s="5">
        <f>VLOOKUP(CONCATENATE($F653," ",$G653),AllocFactorMatrix,(Y$4+1),FALSE)*$E659</f>
        <v>0</v>
      </c>
      <c r="Z653" s="5">
        <f>VLOOKUP(CONCATENATE($F653," ",$G653),AllocFactorMatrix,(Z$4+1),FALSE)*$E659</f>
        <v>0</v>
      </c>
      <c r="AA653" s="5">
        <f t="shared" si="354"/>
        <v>0</v>
      </c>
      <c r="AB653" s="5">
        <f>VLOOKUP(CONCATENATE($F653," ",$G653),AllocFactorMatrix,(AB$4+1),FALSE)*$E659</f>
        <v>0</v>
      </c>
      <c r="AC653" s="5">
        <f>VLOOKUP(CONCATENATE($F653," ",$G653),AllocFactorMatrix,(AC$4+1),FALSE)*$E659</f>
        <v>0</v>
      </c>
      <c r="AD653" s="5">
        <f>VLOOKUP(CONCATENATE($F653," ",$G653),AllocFactorMatrix,(AD$4+1),FALSE)*$E659</f>
        <v>0</v>
      </c>
    </row>
    <row r="654" spans="1:30" hidden="1" outlineLevel="1">
      <c r="E654" s="127"/>
      <c r="F654" s="52" t="str">
        <f>F659</f>
        <v>PROD_ENERGY</v>
      </c>
      <c r="G654" s="55" t="str">
        <f>$G$10</f>
        <v>SUBTRAN</v>
      </c>
      <c r="H654" s="4">
        <f t="shared" si="352"/>
        <v>0</v>
      </c>
      <c r="I654" s="5">
        <f>VLOOKUP(CONCATENATE($F654," ",$G654),AllocFactorMatrix,(I$4+1),FALSE)*$E659</f>
        <v>0</v>
      </c>
      <c r="J654" s="5">
        <f>VLOOKUP(CONCATENATE($F654," ",$G654),AllocFactorMatrix,(J$4+1),FALSE)*$E659</f>
        <v>0</v>
      </c>
      <c r="K654" s="5">
        <f>VLOOKUP(CONCATENATE($F654," ",$G654),AllocFactorMatrix,(K$4+1),FALSE)*$E659</f>
        <v>0</v>
      </c>
      <c r="L654" s="5">
        <f>VLOOKUP(CONCATENATE($F654," ",$G654),AllocFactorMatrix,(L$4+1),FALSE)*$E659</f>
        <v>0</v>
      </c>
      <c r="M654" s="5">
        <f>VLOOKUP(CONCATENATE($F654," ",$G654),AllocFactorMatrix,(M$4+1),FALSE)*$E659</f>
        <v>0</v>
      </c>
      <c r="N654" s="5">
        <f t="shared" si="353"/>
        <v>0</v>
      </c>
      <c r="O654" s="5">
        <f>VLOOKUP(CONCATENATE($F654," ",$G654),AllocFactorMatrix,(O$4+1),FALSE)*$E659</f>
        <v>0</v>
      </c>
      <c r="P654" s="5">
        <f>VLOOKUP(CONCATENATE($F654," ",$G654),AllocFactorMatrix,(P$4+1),FALSE)*$E659</f>
        <v>0</v>
      </c>
      <c r="Q654" s="5">
        <f>VLOOKUP(CONCATENATE($F654," ",$G654),AllocFactorMatrix,(Q$4+1),FALSE)*$E659</f>
        <v>0</v>
      </c>
      <c r="R654" s="5">
        <f>VLOOKUP(CONCATENATE($F654," ",$G654),AllocFactorMatrix,(R$4+1),FALSE)*$E659</f>
        <v>0</v>
      </c>
      <c r="S654" s="5">
        <f t="shared" si="355"/>
        <v>0</v>
      </c>
      <c r="T654" s="5">
        <f>VLOOKUP(CONCATENATE($F654," ",$G654),AllocFactorMatrix,(T$4+1),FALSE)*$E659</f>
        <v>0</v>
      </c>
      <c r="U654" s="5">
        <f>VLOOKUP(CONCATENATE($F654," ",$G654),AllocFactorMatrix,(U$4+1),FALSE)*$E659</f>
        <v>0</v>
      </c>
      <c r="V654" s="5">
        <f>VLOOKUP(CONCATENATE($F654," ",$G654),AllocFactorMatrix,(V$4+1),FALSE)*$E659</f>
        <v>0</v>
      </c>
      <c r="W654" s="5">
        <f>VLOOKUP(CONCATENATE($F654," ",$G654),AllocFactorMatrix,(W$4+1),FALSE)*$E659</f>
        <v>0</v>
      </c>
      <c r="X654" s="5">
        <f t="shared" si="358"/>
        <v>0</v>
      </c>
      <c r="Y654" s="5">
        <f>VLOOKUP(CONCATENATE($F654," ",$G654),AllocFactorMatrix,(Y$4+1),FALSE)*$E659</f>
        <v>0</v>
      </c>
      <c r="Z654" s="5">
        <f>VLOOKUP(CONCATENATE($F654," ",$G654),AllocFactorMatrix,(Z$4+1),FALSE)*$E659</f>
        <v>0</v>
      </c>
      <c r="AA654" s="5">
        <f t="shared" si="354"/>
        <v>0</v>
      </c>
      <c r="AB654" s="5">
        <f>VLOOKUP(CONCATENATE($F654," ",$G654),AllocFactorMatrix,(AB$4+1),FALSE)*$E659</f>
        <v>0</v>
      </c>
      <c r="AC654" s="5">
        <f>VLOOKUP(CONCATENATE($F654," ",$G654),AllocFactorMatrix,(AC$4+1),FALSE)*$E659</f>
        <v>0</v>
      </c>
      <c r="AD654" s="5">
        <f>VLOOKUP(CONCATENATE($F654," ",$G654),AllocFactorMatrix,(AD$4+1),FALSE)*$E659</f>
        <v>0</v>
      </c>
    </row>
    <row r="655" spans="1:30" hidden="1" outlineLevel="1">
      <c r="E655" s="127"/>
      <c r="F655" s="52" t="str">
        <f>F659</f>
        <v>PROD_ENERGY</v>
      </c>
      <c r="G655" s="55" t="str">
        <f>$G$11</f>
        <v>DISTPRI</v>
      </c>
      <c r="H655" s="4">
        <f t="shared" si="352"/>
        <v>0</v>
      </c>
      <c r="I655" s="5">
        <f>VLOOKUP(CONCATENATE($F655," ",$G655),AllocFactorMatrix,(I$4+1),FALSE)*$E659</f>
        <v>0</v>
      </c>
      <c r="J655" s="5">
        <f>VLOOKUP(CONCATENATE($F655," ",$G655),AllocFactorMatrix,(J$4+1),FALSE)*$E659</f>
        <v>0</v>
      </c>
      <c r="K655" s="5">
        <f>VLOOKUP(CONCATENATE($F655," ",$G655),AllocFactorMatrix,(K$4+1),FALSE)*$E659</f>
        <v>0</v>
      </c>
      <c r="L655" s="5">
        <f>VLOOKUP(CONCATENATE($F655," ",$G655),AllocFactorMatrix,(L$4+1),FALSE)*$E659</f>
        <v>0</v>
      </c>
      <c r="M655" s="5">
        <f>VLOOKUP(CONCATENATE($F655," ",$G655),AllocFactorMatrix,(M$4+1),FALSE)*$E659</f>
        <v>0</v>
      </c>
      <c r="N655" s="5">
        <f t="shared" si="353"/>
        <v>0</v>
      </c>
      <c r="O655" s="5">
        <f>VLOOKUP(CONCATENATE($F655," ",$G655),AllocFactorMatrix,(O$4+1),FALSE)*$E659</f>
        <v>0</v>
      </c>
      <c r="P655" s="5">
        <f>VLOOKUP(CONCATENATE($F655," ",$G655),AllocFactorMatrix,(P$4+1),FALSE)*$E659</f>
        <v>0</v>
      </c>
      <c r="Q655" s="5">
        <f>VLOOKUP(CONCATENATE($F655," ",$G655),AllocFactorMatrix,(Q$4+1),FALSE)*$E659</f>
        <v>0</v>
      </c>
      <c r="R655" s="5">
        <f>VLOOKUP(CONCATENATE($F655," ",$G655),AllocFactorMatrix,(R$4+1),FALSE)*$E659</f>
        <v>0</v>
      </c>
      <c r="S655" s="5">
        <f t="shared" si="355"/>
        <v>0</v>
      </c>
      <c r="T655" s="5">
        <f>VLOOKUP(CONCATENATE($F655," ",$G655),AllocFactorMatrix,(T$4+1),FALSE)*$E659</f>
        <v>0</v>
      </c>
      <c r="U655" s="5">
        <f>VLOOKUP(CONCATENATE($F655," ",$G655),AllocFactorMatrix,(U$4+1),FALSE)*$E659</f>
        <v>0</v>
      </c>
      <c r="V655" s="5">
        <f>VLOOKUP(CONCATENATE($F655," ",$G655),AllocFactorMatrix,(V$4+1),FALSE)*$E659</f>
        <v>0</v>
      </c>
      <c r="W655" s="5">
        <f>VLOOKUP(CONCATENATE($F655," ",$G655),AllocFactorMatrix,(W$4+1),FALSE)*$E659</f>
        <v>0</v>
      </c>
      <c r="X655" s="5">
        <f t="shared" si="358"/>
        <v>0</v>
      </c>
      <c r="Y655" s="5">
        <f>VLOOKUP(CONCATENATE($F655," ",$G655),AllocFactorMatrix,(Y$4+1),FALSE)*$E659</f>
        <v>0</v>
      </c>
      <c r="Z655" s="5">
        <f>VLOOKUP(CONCATENATE($F655," ",$G655),AllocFactorMatrix,(Z$4+1),FALSE)*$E659</f>
        <v>0</v>
      </c>
      <c r="AA655" s="5">
        <f t="shared" si="354"/>
        <v>0</v>
      </c>
      <c r="AB655" s="5">
        <f>VLOOKUP(CONCATENATE($F655," ",$G655),AllocFactorMatrix,(AB$4+1),FALSE)*$E659</f>
        <v>0</v>
      </c>
      <c r="AC655" s="5">
        <f>VLOOKUP(CONCATENATE($F655," ",$G655),AllocFactorMatrix,(AC$4+1),FALSE)*$E659</f>
        <v>0</v>
      </c>
      <c r="AD655" s="5">
        <f>VLOOKUP(CONCATENATE($F655," ",$G655),AllocFactorMatrix,(AD$4+1),FALSE)*$E659</f>
        <v>0</v>
      </c>
    </row>
    <row r="656" spans="1:30" hidden="1" outlineLevel="1">
      <c r="E656" s="127"/>
      <c r="F656" s="52" t="str">
        <f>F659</f>
        <v>PROD_ENERGY</v>
      </c>
      <c r="G656" s="55" t="str">
        <f>$G$12</f>
        <v>DISTSEC</v>
      </c>
      <c r="H656" s="4">
        <f t="shared" si="352"/>
        <v>0</v>
      </c>
      <c r="I656" s="5">
        <f>VLOOKUP(CONCATENATE($F656," ",$G656),AllocFactorMatrix,(I$4+1),FALSE)*$E659</f>
        <v>0</v>
      </c>
      <c r="J656" s="5">
        <f>VLOOKUP(CONCATENATE($F656," ",$G656),AllocFactorMatrix,(J$4+1),FALSE)*$E659</f>
        <v>0</v>
      </c>
      <c r="K656" s="5">
        <f>VLOOKUP(CONCATENATE($F656," ",$G656),AllocFactorMatrix,(K$4+1),FALSE)*$E659</f>
        <v>0</v>
      </c>
      <c r="L656" s="5">
        <f>VLOOKUP(CONCATENATE($F656," ",$G656),AllocFactorMatrix,(L$4+1),FALSE)*$E659</f>
        <v>0</v>
      </c>
      <c r="M656" s="5">
        <f>VLOOKUP(CONCATENATE($F656," ",$G656),AllocFactorMatrix,(M$4+1),FALSE)*$E659</f>
        <v>0</v>
      </c>
      <c r="N656" s="5">
        <f t="shared" si="353"/>
        <v>0</v>
      </c>
      <c r="O656" s="5">
        <f>VLOOKUP(CONCATENATE($F656," ",$G656),AllocFactorMatrix,(O$4+1),FALSE)*$E659</f>
        <v>0</v>
      </c>
      <c r="P656" s="5">
        <f>VLOOKUP(CONCATENATE($F656," ",$G656),AllocFactorMatrix,(P$4+1),FALSE)*$E659</f>
        <v>0</v>
      </c>
      <c r="Q656" s="5">
        <f>VLOOKUP(CONCATENATE($F656," ",$G656),AllocFactorMatrix,(Q$4+1),FALSE)*$E659</f>
        <v>0</v>
      </c>
      <c r="R656" s="5">
        <f>VLOOKUP(CONCATENATE($F656," ",$G656),AllocFactorMatrix,(R$4+1),FALSE)*$E659</f>
        <v>0</v>
      </c>
      <c r="S656" s="5">
        <f t="shared" si="355"/>
        <v>0</v>
      </c>
      <c r="T656" s="5">
        <f>VLOOKUP(CONCATENATE($F656," ",$G656),AllocFactorMatrix,(T$4+1),FALSE)*$E659</f>
        <v>0</v>
      </c>
      <c r="U656" s="5">
        <f>VLOOKUP(CONCATENATE($F656," ",$G656),AllocFactorMatrix,(U$4+1),FALSE)*$E659</f>
        <v>0</v>
      </c>
      <c r="V656" s="5">
        <f>VLOOKUP(CONCATENATE($F656," ",$G656),AllocFactorMatrix,(V$4+1),FALSE)*$E659</f>
        <v>0</v>
      </c>
      <c r="W656" s="5">
        <f>VLOOKUP(CONCATENATE($F656," ",$G656),AllocFactorMatrix,(W$4+1),FALSE)*$E659</f>
        <v>0</v>
      </c>
      <c r="X656" s="5">
        <f t="shared" si="358"/>
        <v>0</v>
      </c>
      <c r="Y656" s="5">
        <f>VLOOKUP(CONCATENATE($F656," ",$G656),AllocFactorMatrix,(Y$4+1),FALSE)*$E659</f>
        <v>0</v>
      </c>
      <c r="Z656" s="5">
        <f>VLOOKUP(CONCATENATE($F656," ",$G656),AllocFactorMatrix,(Z$4+1),FALSE)*$E659</f>
        <v>0</v>
      </c>
      <c r="AA656" s="5">
        <f t="shared" si="354"/>
        <v>0</v>
      </c>
      <c r="AB656" s="5">
        <f>VLOOKUP(CONCATENATE($F656," ",$G656),AllocFactorMatrix,(AB$4+1),FALSE)*$E659</f>
        <v>0</v>
      </c>
      <c r="AC656" s="5">
        <f>VLOOKUP(CONCATENATE($F656," ",$G656),AllocFactorMatrix,(AC$4+1),FALSE)*$E659</f>
        <v>0</v>
      </c>
      <c r="AD656" s="5">
        <f>VLOOKUP(CONCATENATE($F656," ",$G656),AllocFactorMatrix,(AD$4+1),FALSE)*$E659</f>
        <v>0</v>
      </c>
    </row>
    <row r="657" spans="4:30" hidden="1" outlineLevel="1">
      <c r="E657" s="127"/>
      <c r="F657" s="52" t="str">
        <f>F659</f>
        <v>PROD_ENERGY</v>
      </c>
      <c r="G657" s="55" t="str">
        <f>$G$13</f>
        <v>ENERGY</v>
      </c>
      <c r="H657" s="4">
        <f t="shared" si="352"/>
        <v>1941575</v>
      </c>
      <c r="I657" s="5">
        <f>VLOOKUP(CONCATENATE($F657," ",$G657),AllocFactorMatrix,(I$4+1),FALSE)*$E659</f>
        <v>728531.53482490964</v>
      </c>
      <c r="J657" s="5">
        <f>VLOOKUP(CONCATENATE($F657," ",$G657),AllocFactorMatrix,(J$4+1),FALSE)*$E659</f>
        <v>47213.551077886681</v>
      </c>
      <c r="K657" s="5">
        <f>VLOOKUP(CONCATENATE($F657," ",$G657),AllocFactorMatrix,(K$4+1),FALSE)*$E659</f>
        <v>158406.58199139847</v>
      </c>
      <c r="L657" s="5">
        <f>VLOOKUP(CONCATENATE($F657," ",$G657),AllocFactorMatrix,(L$4+1),FALSE)*$E659</f>
        <v>5034.52079560116</v>
      </c>
      <c r="M657" s="5">
        <f>VLOOKUP(CONCATENATE($F657," ",$G657),AllocFactorMatrix,(M$4+1),FALSE)*$E659</f>
        <v>464.12396274923901</v>
      </c>
      <c r="N657" s="5">
        <f t="shared" si="353"/>
        <v>163905.22674974886</v>
      </c>
      <c r="O657" s="5">
        <f>VLOOKUP(CONCATENATE($F657," ",$G657),AllocFactorMatrix,(O$4+1),FALSE)*$E659</f>
        <v>144421.49108959487</v>
      </c>
      <c r="P657" s="5">
        <f>VLOOKUP(CONCATENATE($F657," ",$G657),AllocFactorMatrix,(P$4+1),FALSE)*$E659</f>
        <v>26772.965537941946</v>
      </c>
      <c r="Q657" s="5">
        <f>VLOOKUP(CONCATENATE($F657," ",$G657),AllocFactorMatrix,(Q$4+1),FALSE)*$E659</f>
        <v>12164.950261572587</v>
      </c>
      <c r="R657" s="5">
        <f>VLOOKUP(CONCATENATE($F657," ",$G657),AllocFactorMatrix,(R$4+1),FALSE)*$E659</f>
        <v>563.65248650399133</v>
      </c>
      <c r="S657" s="5">
        <f t="shared" si="355"/>
        <v>183923.0593756134</v>
      </c>
      <c r="T657" s="5">
        <f>VLOOKUP(CONCATENATE($F657," ",$G657),AllocFactorMatrix,(T$4+1),FALSE)*$E659</f>
        <v>5534.5052167311787</v>
      </c>
      <c r="U657" s="5">
        <f>VLOOKUP(CONCATENATE($F657," ",$G657),AllocFactorMatrix,(U$4+1),FALSE)*$E659</f>
        <v>97177.620476366763</v>
      </c>
      <c r="V657" s="5">
        <f>VLOOKUP(CONCATENATE($F657," ",$G657),AllocFactorMatrix,(V$4+1),FALSE)*$E659</f>
        <v>551734.18297067878</v>
      </c>
      <c r="W657" s="5">
        <f>VLOOKUP(CONCATENATE($F657," ",$G657),AllocFactorMatrix,(W$4+1),FALSE)*$E659</f>
        <v>104676.88766200286</v>
      </c>
      <c r="X657" s="5">
        <f t="shared" si="358"/>
        <v>759123.19632577954</v>
      </c>
      <c r="Y657" s="5">
        <f>VLOOKUP(CONCATENATE($F657," ",$G657),AllocFactorMatrix,(Y$4+1),FALSE)*$E659</f>
        <v>39128.135300995025</v>
      </c>
      <c r="Z657" s="5">
        <f>VLOOKUP(CONCATENATE($F657," ",$G657),AllocFactorMatrix,(Z$4+1),FALSE)*$E659</f>
        <v>636.94366640804742</v>
      </c>
      <c r="AA657" s="5">
        <f t="shared" si="354"/>
        <v>39765.078967403075</v>
      </c>
      <c r="AB657" s="5">
        <f>VLOOKUP(CONCATENATE($F657," ",$G657),AllocFactorMatrix,(AB$4+1),FALSE)*$E659</f>
        <v>710.4594238842318</v>
      </c>
      <c r="AC657" s="5">
        <f>VLOOKUP(CONCATENATE($F657," ",$G657),AllocFactorMatrix,(AC$4+1),FALSE)*$E659</f>
        <v>15362.733678597257</v>
      </c>
      <c r="AD657" s="5">
        <f>VLOOKUP(CONCATENATE($F657," ",$G657),AllocFactorMatrix,(AD$4+1),FALSE)*$E659</f>
        <v>3040.1595761768831</v>
      </c>
    </row>
    <row r="658" spans="4:30" hidden="1" outlineLevel="1">
      <c r="E658" s="127"/>
      <c r="F658" s="52" t="str">
        <f>F659</f>
        <v>PROD_ENERGY</v>
      </c>
      <c r="G658" s="55" t="str">
        <f>$G$14</f>
        <v>CUSTOMER</v>
      </c>
      <c r="H658" s="4">
        <f t="shared" si="352"/>
        <v>0</v>
      </c>
      <c r="I658" s="5">
        <f>VLOOKUP(CONCATENATE($F658," ",$G658),AllocFactorMatrix,(I$4+1),FALSE)*$E659</f>
        <v>0</v>
      </c>
      <c r="J658" s="5">
        <f>VLOOKUP(CONCATENATE($F658," ",$G658),AllocFactorMatrix,(J$4+1),FALSE)*$E659</f>
        <v>0</v>
      </c>
      <c r="K658" s="5">
        <f>VLOOKUP(CONCATENATE($F658," ",$G658),AllocFactorMatrix,(K$4+1),FALSE)*$E659</f>
        <v>0</v>
      </c>
      <c r="L658" s="5">
        <f>VLOOKUP(CONCATENATE($F658," ",$G658),AllocFactorMatrix,(L$4+1),FALSE)*$E659</f>
        <v>0</v>
      </c>
      <c r="M658" s="5">
        <f>VLOOKUP(CONCATENATE($F658," ",$G658),AllocFactorMatrix,(M$4+1),FALSE)*$E659</f>
        <v>0</v>
      </c>
      <c r="N658" s="5">
        <f t="shared" si="353"/>
        <v>0</v>
      </c>
      <c r="O658" s="5">
        <f>VLOOKUP(CONCATENATE($F658," ",$G658),AllocFactorMatrix,(O$4+1),FALSE)*$E659</f>
        <v>0</v>
      </c>
      <c r="P658" s="5">
        <f>VLOOKUP(CONCATENATE($F658," ",$G658),AllocFactorMatrix,(P$4+1),FALSE)*$E659</f>
        <v>0</v>
      </c>
      <c r="Q658" s="5">
        <f>VLOOKUP(CONCATENATE($F658," ",$G658),AllocFactorMatrix,(Q$4+1),FALSE)*$E659</f>
        <v>0</v>
      </c>
      <c r="R658" s="5">
        <f>VLOOKUP(CONCATENATE($F658," ",$G658),AllocFactorMatrix,(R$4+1),FALSE)*$E659</f>
        <v>0</v>
      </c>
      <c r="S658" s="5">
        <f t="shared" si="355"/>
        <v>0</v>
      </c>
      <c r="T658" s="5">
        <f>VLOOKUP(CONCATENATE($F658," ",$G658),AllocFactorMatrix,(T$4+1),FALSE)*$E659</f>
        <v>0</v>
      </c>
      <c r="U658" s="5">
        <f>VLOOKUP(CONCATENATE($F658," ",$G658),AllocFactorMatrix,(U$4+1),FALSE)*$E659</f>
        <v>0</v>
      </c>
      <c r="V658" s="5">
        <f>VLOOKUP(CONCATENATE($F658," ",$G658),AllocFactorMatrix,(V$4+1),FALSE)*$E659</f>
        <v>0</v>
      </c>
      <c r="W658" s="5">
        <f>VLOOKUP(CONCATENATE($F658," ",$G658),AllocFactorMatrix,(W$4+1),FALSE)*$E659</f>
        <v>0</v>
      </c>
      <c r="X658" s="5">
        <f t="shared" si="358"/>
        <v>0</v>
      </c>
      <c r="Y658" s="5">
        <f>VLOOKUP(CONCATENATE($F658," ",$G658),AllocFactorMatrix,(Y$4+1),FALSE)*$E659</f>
        <v>0</v>
      </c>
      <c r="Z658" s="5">
        <f>VLOOKUP(CONCATENATE($F658," ",$G658),AllocFactorMatrix,(Z$4+1),FALSE)*$E659</f>
        <v>0</v>
      </c>
      <c r="AA658" s="5">
        <f t="shared" si="354"/>
        <v>0</v>
      </c>
      <c r="AB658" s="5">
        <f>VLOOKUP(CONCATENATE($F658," ",$G658),AllocFactorMatrix,(AB$4+1),FALSE)*$E659</f>
        <v>0</v>
      </c>
      <c r="AC658" s="5">
        <f>VLOOKUP(CONCATENATE($F658," ",$G658),AllocFactorMatrix,(AC$4+1),FALSE)*$E659</f>
        <v>0</v>
      </c>
      <c r="AD658" s="5">
        <f>VLOOKUP(CONCATENATE($F658," ",$G658),AllocFactorMatrix,(AD$4+1),FALSE)*$E659</f>
        <v>0</v>
      </c>
    </row>
    <row r="659" spans="4:30" collapsed="1">
      <c r="D659" s="55" t="s">
        <v>616</v>
      </c>
      <c r="E659" s="108">
        <v>1941575</v>
      </c>
      <c r="F659" s="10" t="s">
        <v>32</v>
      </c>
      <c r="G659" s="55" t="str">
        <f>$G$15</f>
        <v>TOTAL</v>
      </c>
      <c r="H659" s="4">
        <f t="shared" si="352"/>
        <v>1941575</v>
      </c>
      <c r="I659" s="5">
        <f>VLOOKUP(CONCATENATE($F659," ",$G659),AllocFactorMatrix,(I$4+1),FALSE)*$E659</f>
        <v>728531.53482490964</v>
      </c>
      <c r="J659" s="5">
        <f>VLOOKUP(CONCATENATE($F659," ",$G659),AllocFactorMatrix,(J$4+1),FALSE)*$E659</f>
        <v>47213.551077886681</v>
      </c>
      <c r="K659" s="5">
        <f>VLOOKUP(CONCATENATE($F659," ",$G659),AllocFactorMatrix,(K$4+1),FALSE)*$E659</f>
        <v>158406.58199139847</v>
      </c>
      <c r="L659" s="5">
        <f>VLOOKUP(CONCATENATE($F659," ",$G659),AllocFactorMatrix,(L$4+1),FALSE)*$E659</f>
        <v>5034.52079560116</v>
      </c>
      <c r="M659" s="5">
        <f>VLOOKUP(CONCATENATE($F659," ",$G659),AllocFactorMatrix,(M$4+1),FALSE)*$E659</f>
        <v>464.12396274923901</v>
      </c>
      <c r="N659" s="5">
        <f t="shared" si="353"/>
        <v>163905.22674974886</v>
      </c>
      <c r="O659" s="5">
        <f>VLOOKUP(CONCATENATE($F659," ",$G659),AllocFactorMatrix,(O$4+1),FALSE)*$E659</f>
        <v>144421.49108959487</v>
      </c>
      <c r="P659" s="5">
        <f>VLOOKUP(CONCATENATE($F659," ",$G659),AllocFactorMatrix,(P$4+1),FALSE)*$E659</f>
        <v>26772.965537941946</v>
      </c>
      <c r="Q659" s="5">
        <f>VLOOKUP(CONCATENATE($F659," ",$G659),AllocFactorMatrix,(Q$4+1),FALSE)*$E659</f>
        <v>12164.950261572587</v>
      </c>
      <c r="R659" s="5">
        <f>VLOOKUP(CONCATENATE($F659," ",$G659),AllocFactorMatrix,(R$4+1),FALSE)*$E659</f>
        <v>563.65248650399133</v>
      </c>
      <c r="S659" s="5">
        <f t="shared" si="355"/>
        <v>183923.0593756134</v>
      </c>
      <c r="T659" s="5">
        <f>VLOOKUP(CONCATENATE($F659," ",$G659),AllocFactorMatrix,(T$4+1),FALSE)*$E659</f>
        <v>5534.5052167311787</v>
      </c>
      <c r="U659" s="5">
        <f>VLOOKUP(CONCATENATE($F659," ",$G659),AllocFactorMatrix,(U$4+1),FALSE)*$E659</f>
        <v>97177.620476366763</v>
      </c>
      <c r="V659" s="5">
        <f>VLOOKUP(CONCATENATE($F659," ",$G659),AllocFactorMatrix,(V$4+1),FALSE)*$E659</f>
        <v>551734.18297067878</v>
      </c>
      <c r="W659" s="5">
        <f>VLOOKUP(CONCATENATE($F659," ",$G659),AllocFactorMatrix,(W$4+1),FALSE)*$E659</f>
        <v>104676.88766200286</v>
      </c>
      <c r="X659" s="5">
        <f t="shared" si="358"/>
        <v>759123.19632577954</v>
      </c>
      <c r="Y659" s="5">
        <f>VLOOKUP(CONCATENATE($F659," ",$G659),AllocFactorMatrix,(Y$4+1),FALSE)*$E659</f>
        <v>39128.135300995025</v>
      </c>
      <c r="Z659" s="5">
        <f>VLOOKUP(CONCATENATE($F659," ",$G659),AllocFactorMatrix,(Z$4+1),FALSE)*$E659</f>
        <v>636.94366640804742</v>
      </c>
      <c r="AA659" s="5">
        <f t="shared" si="354"/>
        <v>39765.078967403075</v>
      </c>
      <c r="AB659" s="5">
        <f>VLOOKUP(CONCATENATE($F659," ",$G659),AllocFactorMatrix,(AB$4+1),FALSE)*$E659</f>
        <v>710.4594238842318</v>
      </c>
      <c r="AC659" s="5">
        <f>VLOOKUP(CONCATENATE($F659," ",$G659),AllocFactorMatrix,(AC$4+1),FALSE)*$E659</f>
        <v>15362.733678597257</v>
      </c>
      <c r="AD659" s="5">
        <f>VLOOKUP(CONCATENATE($F659," ",$G659),AllocFactorMatrix,(AD$4+1),FALSE)*$E659</f>
        <v>3040.1595761768831</v>
      </c>
    </row>
    <row r="660" spans="4:30" hidden="1" outlineLevel="1">
      <c r="E660" s="127"/>
      <c r="F660" s="52" t="str">
        <f>F667</f>
        <v>TDPLANT</v>
      </c>
      <c r="G660" s="55" t="str">
        <f>$G$8</f>
        <v>PRODUCTION</v>
      </c>
      <c r="H660" s="4">
        <f t="shared" ref="H660:H667" si="359">SUBTOTAL(9,I660:AD660)</f>
        <v>17983.634512291592</v>
      </c>
      <c r="I660" s="5">
        <f>VLOOKUP(CONCATENATE($F660," ",$G660),AllocFactorMatrix,(I$4+1),FALSE)*$E667</f>
        <v>9984.6305406496776</v>
      </c>
      <c r="J660" s="5">
        <f>VLOOKUP(CONCATENATE($F660," ",$G660),AllocFactorMatrix,(J$4+1),FALSE)*$E667</f>
        <v>459.44153553767177</v>
      </c>
      <c r="K660" s="5">
        <f>VLOOKUP(CONCATENATE($F660," ",$G660),AllocFactorMatrix,(K$4+1),FALSE)*$E667</f>
        <v>1513.5323366479156</v>
      </c>
      <c r="L660" s="5">
        <f>VLOOKUP(CONCATENATE($F660," ",$G660),AllocFactorMatrix,(L$4+1),FALSE)*$E667</f>
        <v>37.818341278700416</v>
      </c>
      <c r="M660" s="5">
        <f>VLOOKUP(CONCATENATE($F660," ",$G660),AllocFactorMatrix,(M$4+1),FALSE)*$E667</f>
        <v>4.8683453040710623</v>
      </c>
      <c r="N660" s="5">
        <f t="shared" si="353"/>
        <v>1556.2190232306871</v>
      </c>
      <c r="O660" s="5">
        <f>VLOOKUP(CONCATENATE($F660," ",$G660),AllocFactorMatrix,(O$4+1),FALSE)*$E667</f>
        <v>1151.3645063189376</v>
      </c>
      <c r="P660" s="5">
        <f>VLOOKUP(CONCATENATE($F660," ",$G660),AllocFactorMatrix,(P$4+1),FALSE)*$E667</f>
        <v>208.39916336972053</v>
      </c>
      <c r="Q660" s="5">
        <f>VLOOKUP(CONCATENATE($F660," ",$G660),AllocFactorMatrix,(Q$4+1),FALSE)*$E667</f>
        <v>80.607325060536709</v>
      </c>
      <c r="R660" s="5">
        <f>VLOOKUP(CONCATENATE($F660," ",$G660),AllocFactorMatrix,(R$4+1),FALSE)*$E667</f>
        <v>1.7368238010448231</v>
      </c>
      <c r="S660" s="5">
        <f t="shared" si="355"/>
        <v>1442.1078185502397</v>
      </c>
      <c r="T660" s="5">
        <f>VLOOKUP(CONCATENATE($F660," ",$G660),AllocFactorMatrix,(T$4+1),FALSE)*$E667</f>
        <v>36.560026592320632</v>
      </c>
      <c r="U660" s="5">
        <f>VLOOKUP(CONCATENATE($F660," ",$G660),AllocFactorMatrix,(U$4+1),FALSE)*$E667</f>
        <v>582.09917881802721</v>
      </c>
      <c r="V660" s="5">
        <f>VLOOKUP(CONCATENATE($F660," ",$G660),AllocFactorMatrix,(V$4+1),FALSE)*$E667</f>
        <v>3156.8424735305421</v>
      </c>
      <c r="W660" s="5">
        <f>VLOOKUP(CONCATENATE($F660," ",$G660),AllocFactorMatrix,(W$4+1),FALSE)*$E667</f>
        <v>415.35415191526135</v>
      </c>
      <c r="X660" s="5">
        <f>SUBTOTAL(9,T660:W660)</f>
        <v>4190.8558308561514</v>
      </c>
      <c r="Y660" s="5">
        <f>VLOOKUP(CONCATENATE($F660," ",$G660),AllocFactorMatrix,(Y$4+1),FALSE)*$E667</f>
        <v>339.34058830857543</v>
      </c>
      <c r="Z660" s="5">
        <f>VLOOKUP(CONCATENATE($F660," ",$G660),AllocFactorMatrix,(Z$4+1),FALSE)*$E667</f>
        <v>7.0537651592394637</v>
      </c>
      <c r="AA660" s="5">
        <f t="shared" si="354"/>
        <v>346.39435346781488</v>
      </c>
      <c r="AB660" s="5">
        <f>VLOOKUP(CONCATENATE($F660," ",$G660),AllocFactorMatrix,(AB$4+1),FALSE)*$E667</f>
        <v>3.9854099993524956</v>
      </c>
      <c r="AC660" s="5">
        <f>VLOOKUP(CONCATENATE($F660," ",$G660),AllocFactorMatrix,(AC$4+1),FALSE)*$E667</f>
        <v>0</v>
      </c>
      <c r="AD660" s="5">
        <f>VLOOKUP(CONCATENATE($F660," ",$G660),AllocFactorMatrix,(AD$4+1),FALSE)*$E667</f>
        <v>0</v>
      </c>
    </row>
    <row r="661" spans="4:30" hidden="1" outlineLevel="1">
      <c r="E661" s="127"/>
      <c r="F661" s="52" t="str">
        <f>F667</f>
        <v>TDPLANT</v>
      </c>
      <c r="G661" s="55" t="str">
        <f>$G$9</f>
        <v>BULKTRAN</v>
      </c>
      <c r="H661" s="4">
        <f t="shared" si="359"/>
        <v>817757.31611650239</v>
      </c>
      <c r="I661" s="5">
        <f>VLOOKUP(CONCATENATE($F661," ",$G661),AllocFactorMatrix,(I$4+1),FALSE)*$E667</f>
        <v>402813.34424067551</v>
      </c>
      <c r="J661" s="5">
        <f>VLOOKUP(CONCATENATE($F661," ",$G661),AllocFactorMatrix,(J$4+1),FALSE)*$E667</f>
        <v>19912.502948117559</v>
      </c>
      <c r="K661" s="5">
        <f>VLOOKUP(CONCATENATE($F661," ",$G661),AllocFactorMatrix,(K$4+1),FALSE)*$E667</f>
        <v>72938.357097773885</v>
      </c>
      <c r="L661" s="5">
        <f>VLOOKUP(CONCATENATE($F661," ",$G661),AllocFactorMatrix,(L$4+1),FALSE)*$E667</f>
        <v>2295.8405212598145</v>
      </c>
      <c r="M661" s="5">
        <f>VLOOKUP(CONCATENATE($F661," ",$G661),AllocFactorMatrix,(M$4+1),FALSE)*$E667</f>
        <v>215.29657777886999</v>
      </c>
      <c r="N661" s="5">
        <f t="shared" si="353"/>
        <v>75449.494196812564</v>
      </c>
      <c r="O661" s="5">
        <f>VLOOKUP(CONCATENATE($F661," ",$G661),AllocFactorMatrix,(O$4+1),FALSE)*$E667</f>
        <v>55444.497740789753</v>
      </c>
      <c r="P661" s="5">
        <f>VLOOKUP(CONCATENATE($F661," ",$G661),AllocFactorMatrix,(P$4+1),FALSE)*$E667</f>
        <v>10330.925246232026</v>
      </c>
      <c r="Q661" s="5">
        <f>VLOOKUP(CONCATENATE($F661," ",$G661),AllocFactorMatrix,(Q$4+1),FALSE)*$E667</f>
        <v>4668.352756939209</v>
      </c>
      <c r="R661" s="5">
        <f>VLOOKUP(CONCATENATE($F661," ",$G661),AllocFactorMatrix,(R$4+1),FALSE)*$E667</f>
        <v>209.93060515294584</v>
      </c>
      <c r="S661" s="5">
        <f t="shared" si="355"/>
        <v>70653.706349113927</v>
      </c>
      <c r="T661" s="5">
        <f>VLOOKUP(CONCATENATE($F661," ",$G661),AllocFactorMatrix,(T$4+1),FALSE)*$E667</f>
        <v>1936.8183182273497</v>
      </c>
      <c r="U661" s="5">
        <f>VLOOKUP(CONCATENATE($F661," ",$G661),AllocFactorMatrix,(U$4+1),FALSE)*$E667</f>
        <v>31695.701779116072</v>
      </c>
      <c r="V661" s="5">
        <f>VLOOKUP(CONCATENATE($F661," ",$G661),AllocFactorMatrix,(V$4+1),FALSE)*$E667</f>
        <v>167512.67450253418</v>
      </c>
      <c r="W661" s="5">
        <f>VLOOKUP(CONCATENATE($F661," ",$G661),AllocFactorMatrix,(W$4+1),FALSE)*$E667</f>
        <v>30250.012615879194</v>
      </c>
      <c r="X661" s="5">
        <f t="shared" ref="X661:X667" si="360">SUBTOTAL(9,T661:W661)</f>
        <v>231395.20721575679</v>
      </c>
      <c r="Y661" s="5">
        <f>VLOOKUP(CONCATENATE($F661," ",$G661),AllocFactorMatrix,(Y$4+1),FALSE)*$E667</f>
        <v>17026.917276838703</v>
      </c>
      <c r="Z661" s="5">
        <f>VLOOKUP(CONCATENATE($F661," ",$G661),AllocFactorMatrix,(Z$4+1),FALSE)*$E667</f>
        <v>285.19435592222652</v>
      </c>
      <c r="AA661" s="5">
        <f t="shared" si="354"/>
        <v>17312.111632760931</v>
      </c>
      <c r="AB661" s="5">
        <f>VLOOKUP(CONCATENATE($F661," ",$G661),AllocFactorMatrix,(AB$4+1),FALSE)*$E667</f>
        <v>220.94953326503258</v>
      </c>
      <c r="AC661" s="5">
        <f>VLOOKUP(CONCATENATE($F661," ",$G661),AllocFactorMatrix,(AC$4+1),FALSE)*$E667</f>
        <v>0</v>
      </c>
      <c r="AD661" s="5">
        <f>VLOOKUP(CONCATENATE($F661," ",$G661),AllocFactorMatrix,(AD$4+1),FALSE)*$E667</f>
        <v>0</v>
      </c>
    </row>
    <row r="662" spans="4:30" hidden="1" outlineLevel="1">
      <c r="E662" s="127"/>
      <c r="F662" s="52" t="str">
        <f>F667</f>
        <v>TDPLANT</v>
      </c>
      <c r="G662" s="55" t="str">
        <f>$G$10</f>
        <v>SUBTRAN</v>
      </c>
      <c r="H662" s="4">
        <f t="shared" si="359"/>
        <v>179636.67991305923</v>
      </c>
      <c r="I662" s="5">
        <f>VLOOKUP(CONCATENATE($F662," ",$G662),AllocFactorMatrix,(I$4+1),FALSE)*$E667</f>
        <v>87459.249099819019</v>
      </c>
      <c r="J662" s="5">
        <f>VLOOKUP(CONCATENATE($F662," ",$G662),AllocFactorMatrix,(J$4+1),FALSE)*$E667</f>
        <v>4220.8977718383967</v>
      </c>
      <c r="K662" s="5">
        <f>VLOOKUP(CONCATENATE($F662," ",$G662),AllocFactorMatrix,(K$4+1),FALSE)*$E667</f>
        <v>15355.419711534041</v>
      </c>
      <c r="L662" s="5">
        <f>VLOOKUP(CONCATENATE($F662," ",$G662),AllocFactorMatrix,(L$4+1),FALSE)*$E667</f>
        <v>474.31446731254397</v>
      </c>
      <c r="M662" s="5">
        <f>VLOOKUP(CONCATENATE($F662," ",$G662),AllocFactorMatrix,(M$4+1),FALSE)*$E667</f>
        <v>59.07335841093419</v>
      </c>
      <c r="N662" s="5">
        <f t="shared" si="353"/>
        <v>15888.80753725752</v>
      </c>
      <c r="O662" s="5">
        <f>VLOOKUP(CONCATENATE($F662," ",$G662),AllocFactorMatrix,(O$4+1),FALSE)*$E667</f>
        <v>11601.259594434188</v>
      </c>
      <c r="P662" s="5">
        <f>VLOOKUP(CONCATENATE($F662," ",$G662),AllocFactorMatrix,(P$4+1),FALSE)*$E667</f>
        <v>2156.6606274077885</v>
      </c>
      <c r="Q662" s="5">
        <f>VLOOKUP(CONCATENATE($F662," ",$G662),AllocFactorMatrix,(Q$4+1),FALSE)*$E667</f>
        <v>1283.2387707509315</v>
      </c>
      <c r="R662" s="5">
        <f>VLOOKUP(CONCATENATE($F662," ",$G662),AllocFactorMatrix,(R$4+1),FALSE)*$E667</f>
        <v>0</v>
      </c>
      <c r="S662" s="5">
        <f t="shared" si="355"/>
        <v>15041.158992592909</v>
      </c>
      <c r="T662" s="5">
        <f>VLOOKUP(CONCATENATE($F662," ",$G662),AllocFactorMatrix,(T$4+1),FALSE)*$E667</f>
        <v>405.09606505971334</v>
      </c>
      <c r="U662" s="5">
        <f>VLOOKUP(CONCATENATE($F662," ",$G662),AllocFactorMatrix,(U$4+1),FALSE)*$E667</f>
        <v>6631.653872462889</v>
      </c>
      <c r="V662" s="5">
        <f>VLOOKUP(CONCATENATE($F662," ",$G662),AllocFactorMatrix,(V$4+1),FALSE)*$E667</f>
        <v>46200.631002389709</v>
      </c>
      <c r="W662" s="5">
        <f>VLOOKUP(CONCATENATE($F662," ",$G662),AllocFactorMatrix,(W$4+1),FALSE)*$E667</f>
        <v>0</v>
      </c>
      <c r="X662" s="5">
        <f t="shared" si="360"/>
        <v>53237.380939912313</v>
      </c>
      <c r="Y662" s="5">
        <f>VLOOKUP(CONCATENATE($F662," ",$G662),AllocFactorMatrix,(Y$4+1),FALSE)*$E667</f>
        <v>3491.6392494153188</v>
      </c>
      <c r="Z662" s="5">
        <f>VLOOKUP(CONCATENATE($F662," ",$G662),AllocFactorMatrix,(Z$4+1),FALSE)*$E667</f>
        <v>58.205721148763104</v>
      </c>
      <c r="AA662" s="5">
        <f t="shared" si="354"/>
        <v>3549.8449705640819</v>
      </c>
      <c r="AB662" s="5">
        <f>VLOOKUP(CONCATENATE($F662," ",$G662),AllocFactorMatrix,(AB$4+1),FALSE)*$E667</f>
        <v>46.626086565327434</v>
      </c>
      <c r="AC662" s="5">
        <f>VLOOKUP(CONCATENATE($F662," ",$G662),AllocFactorMatrix,(AC$4+1),FALSE)*$E667</f>
        <v>158.53866198486961</v>
      </c>
      <c r="AD662" s="5">
        <f>VLOOKUP(CONCATENATE($F662," ",$G662),AllocFactorMatrix,(AD$4+1),FALSE)*$E667</f>
        <v>34.175852524778684</v>
      </c>
    </row>
    <row r="663" spans="4:30" hidden="1" outlineLevel="1">
      <c r="E663" s="127"/>
      <c r="F663" s="52" t="str">
        <f>F667</f>
        <v>TDPLANT</v>
      </c>
      <c r="G663" s="55" t="str">
        <f>$G$11</f>
        <v>DISTPRI</v>
      </c>
      <c r="H663" s="4">
        <f t="shared" si="359"/>
        <v>798907.62914574624</v>
      </c>
      <c r="I663" s="5">
        <f>VLOOKUP(CONCATENATE($F663," ",$G663),AllocFactorMatrix,(I$4+1),FALSE)*$E667</f>
        <v>533944.04238980648</v>
      </c>
      <c r="J663" s="5">
        <f>VLOOKUP(CONCATENATE($F663," ",$G663),AllocFactorMatrix,(J$4+1),FALSE)*$E667</f>
        <v>25168.72827760968</v>
      </c>
      <c r="K663" s="5">
        <f>VLOOKUP(CONCATENATE($F663," ",$G663),AllocFactorMatrix,(K$4+1),FALSE)*$E667</f>
        <v>91389.197065457032</v>
      </c>
      <c r="L663" s="5">
        <f>VLOOKUP(CONCATENATE($F663," ",$G663),AllocFactorMatrix,(L$4+1),FALSE)*$E667</f>
        <v>2824.4017269367523</v>
      </c>
      <c r="M663" s="5">
        <f>VLOOKUP(CONCATENATE($F663," ",$G663),AllocFactorMatrix,(M$4+1),FALSE)*$E667</f>
        <v>0</v>
      </c>
      <c r="N663" s="5">
        <f t="shared" si="353"/>
        <v>94213.598792393779</v>
      </c>
      <c r="O663" s="5">
        <f>VLOOKUP(CONCATENATE($F663," ",$G663),AllocFactorMatrix,(O$4+1),FALSE)*$E667</f>
        <v>68525.924333251052</v>
      </c>
      <c r="P663" s="5">
        <f>VLOOKUP(CONCATENATE($F663," ",$G663),AllocFactorMatrix,(P$4+1),FALSE)*$E667</f>
        <v>12762.958018452748</v>
      </c>
      <c r="Q663" s="5">
        <f>VLOOKUP(CONCATENATE($F663," ",$G663),AllocFactorMatrix,(Q$4+1),FALSE)*$E667</f>
        <v>0</v>
      </c>
      <c r="R663" s="5">
        <f>VLOOKUP(CONCATENATE($F663," ",$G663),AllocFactorMatrix,(R$4+1),FALSE)*$E667</f>
        <v>0</v>
      </c>
      <c r="S663" s="5">
        <f t="shared" si="355"/>
        <v>81288.882351703796</v>
      </c>
      <c r="T663" s="5">
        <f>VLOOKUP(CONCATENATE($F663," ",$G663),AllocFactorMatrix,(T$4+1),FALSE)*$E667</f>
        <v>2442.9069731633349</v>
      </c>
      <c r="U663" s="5">
        <f>VLOOKUP(CONCATENATE($F663," ",$G663),AllocFactorMatrix,(U$4+1),FALSE)*$E667</f>
        <v>39398.561554603162</v>
      </c>
      <c r="V663" s="5">
        <f>VLOOKUP(CONCATENATE($F663," ",$G663),AllocFactorMatrix,(V$4+1),FALSE)*$E667</f>
        <v>0</v>
      </c>
      <c r="W663" s="5">
        <f>VLOOKUP(CONCATENATE($F663," ",$G663),AllocFactorMatrix,(W$4+1),FALSE)*$E667</f>
        <v>0</v>
      </c>
      <c r="X663" s="5">
        <f t="shared" si="360"/>
        <v>41841.468527766498</v>
      </c>
      <c r="Y663" s="5">
        <f>VLOOKUP(CONCATENATE($F663," ",$G663),AllocFactorMatrix,(Y$4+1),FALSE)*$E667</f>
        <v>20663.715337473652</v>
      </c>
      <c r="Z663" s="5">
        <f>VLOOKUP(CONCATENATE($F663," ",$G663),AllocFactorMatrix,(Z$4+1),FALSE)*$E667</f>
        <v>344.7516602053982</v>
      </c>
      <c r="AA663" s="5">
        <f t="shared" si="354"/>
        <v>21008.46699767905</v>
      </c>
      <c r="AB663" s="5">
        <f>VLOOKUP(CONCATENATE($F663," ",$G663),AllocFactorMatrix,(AB$4+1),FALSE)*$E667</f>
        <v>279.30661059991832</v>
      </c>
      <c r="AC663" s="5">
        <f>VLOOKUP(CONCATENATE($F663," ",$G663),AllocFactorMatrix,(AC$4+1),FALSE)*$E667</f>
        <v>956.8656439669885</v>
      </c>
      <c r="AD663" s="5">
        <f>VLOOKUP(CONCATENATE($F663," ",$G663),AllocFactorMatrix,(AD$4+1),FALSE)*$E667</f>
        <v>206.26955421992983</v>
      </c>
    </row>
    <row r="664" spans="4:30" hidden="1" outlineLevel="1">
      <c r="E664" s="127"/>
      <c r="F664" s="52" t="str">
        <f>F667</f>
        <v>TDPLANT</v>
      </c>
      <c r="G664" s="55" t="str">
        <f>$G$12</f>
        <v>DISTSEC</v>
      </c>
      <c r="H664" s="4">
        <f t="shared" si="359"/>
        <v>413704.39485411788</v>
      </c>
      <c r="I664" s="5">
        <f>VLOOKUP(CONCATENATE($F664," ",$G664),AllocFactorMatrix,(I$4+1),FALSE)*$E667</f>
        <v>309327.37656729447</v>
      </c>
      <c r="J664" s="5">
        <f>VLOOKUP(CONCATENATE($F664," ",$G664),AllocFactorMatrix,(J$4+1),FALSE)*$E667</f>
        <v>14912.771409842535</v>
      </c>
      <c r="K664" s="5">
        <f>VLOOKUP(CONCATENATE($F664," ",$G664),AllocFactorMatrix,(K$4+1),FALSE)*$E667</f>
        <v>44998.046053497506</v>
      </c>
      <c r="L664" s="5">
        <f>VLOOKUP(CONCATENATE($F664," ",$G664),AllocFactorMatrix,(L$4+1),FALSE)*$E667</f>
        <v>0</v>
      </c>
      <c r="M664" s="5">
        <f>VLOOKUP(CONCATENATE($F664," ",$G664),AllocFactorMatrix,(M$4+1),FALSE)*$E667</f>
        <v>0</v>
      </c>
      <c r="N664" s="5">
        <f t="shared" si="353"/>
        <v>44998.046053497506</v>
      </c>
      <c r="O664" s="5">
        <f>VLOOKUP(CONCATENATE($F664," ",$G664),AllocFactorMatrix,(O$4+1),FALSE)*$E667</f>
        <v>28672.930088395049</v>
      </c>
      <c r="P664" s="5">
        <f>VLOOKUP(CONCATENATE($F664," ",$G664),AllocFactorMatrix,(P$4+1),FALSE)*$E667</f>
        <v>0</v>
      </c>
      <c r="Q664" s="5">
        <f>VLOOKUP(CONCATENATE($F664," ",$G664),AllocFactorMatrix,(Q$4+1),FALSE)*$E667</f>
        <v>0</v>
      </c>
      <c r="R664" s="5">
        <f>VLOOKUP(CONCATENATE($F664," ",$G664),AllocFactorMatrix,(R$4+1),FALSE)*$E667</f>
        <v>0</v>
      </c>
      <c r="S664" s="5">
        <f t="shared" si="355"/>
        <v>28672.930088395049</v>
      </c>
      <c r="T664" s="5">
        <f>VLOOKUP(CONCATENATE($F664," ",$G664),AllocFactorMatrix,(T$4+1),FALSE)*$E667</f>
        <v>775.25587761328791</v>
      </c>
      <c r="U664" s="5">
        <f>VLOOKUP(CONCATENATE($F664," ",$G664),AllocFactorMatrix,(U$4+1),FALSE)*$E667</f>
        <v>0</v>
      </c>
      <c r="V664" s="5">
        <f>VLOOKUP(CONCATENATE($F664," ",$G664),AllocFactorMatrix,(V$4+1),FALSE)*$E667</f>
        <v>0</v>
      </c>
      <c r="W664" s="5">
        <f>VLOOKUP(CONCATENATE($F664," ",$G664),AllocFactorMatrix,(W$4+1),FALSE)*$E667</f>
        <v>0</v>
      </c>
      <c r="X664" s="5">
        <f t="shared" si="360"/>
        <v>775.25587761328791</v>
      </c>
      <c r="Y664" s="5">
        <f>VLOOKUP(CONCATENATE($F664," ",$G664),AllocFactorMatrix,(Y$4+1),FALSE)*$E667</f>
        <v>10575.840888689725</v>
      </c>
      <c r="Z664" s="5">
        <f>VLOOKUP(CONCATENATE($F664," ",$G664),AllocFactorMatrix,(Z$4+1),FALSE)*$E667</f>
        <v>0</v>
      </c>
      <c r="AA664" s="5">
        <f t="shared" si="354"/>
        <v>10575.840888689725</v>
      </c>
      <c r="AB664" s="5">
        <f>VLOOKUP(CONCATENATE($F664," ",$G664),AllocFactorMatrix,(AB$4+1),FALSE)*$E667</f>
        <v>109.74584111404072</v>
      </c>
      <c r="AC664" s="5">
        <f>VLOOKUP(CONCATENATE($F664," ",$G664),AllocFactorMatrix,(AC$4+1),FALSE)*$E667</f>
        <v>3726.2934052105838</v>
      </c>
      <c r="AD664" s="5">
        <f>VLOOKUP(CONCATENATE($F664," ",$G664),AllocFactorMatrix,(AD$4+1),FALSE)*$E667</f>
        <v>606.13472246062486</v>
      </c>
    </row>
    <row r="665" spans="4:30" hidden="1" outlineLevel="1">
      <c r="E665" s="127"/>
      <c r="F665" s="52" t="str">
        <f>F667</f>
        <v>TDPLANT</v>
      </c>
      <c r="G665" s="55" t="str">
        <f>$G$13</f>
        <v>ENERGY</v>
      </c>
      <c r="H665" s="4">
        <f t="shared" si="359"/>
        <v>0</v>
      </c>
      <c r="I665" s="5">
        <f>VLOOKUP(CONCATENATE($F665," ",$G665),AllocFactorMatrix,(I$4+1),FALSE)*$E667</f>
        <v>0</v>
      </c>
      <c r="J665" s="5">
        <f>VLOOKUP(CONCATENATE($F665," ",$G665),AllocFactorMatrix,(J$4+1),FALSE)*$E667</f>
        <v>0</v>
      </c>
      <c r="K665" s="5">
        <f>VLOOKUP(CONCATENATE($F665," ",$G665),AllocFactorMatrix,(K$4+1),FALSE)*$E667</f>
        <v>0</v>
      </c>
      <c r="L665" s="5">
        <f>VLOOKUP(CONCATENATE($F665," ",$G665),AllocFactorMatrix,(L$4+1),FALSE)*$E667</f>
        <v>0</v>
      </c>
      <c r="M665" s="5">
        <f>VLOOKUP(CONCATENATE($F665," ",$G665),AllocFactorMatrix,(M$4+1),FALSE)*$E667</f>
        <v>0</v>
      </c>
      <c r="N665" s="5">
        <f t="shared" si="353"/>
        <v>0</v>
      </c>
      <c r="O665" s="5">
        <f>VLOOKUP(CONCATENATE($F665," ",$G665),AllocFactorMatrix,(O$4+1),FALSE)*$E667</f>
        <v>0</v>
      </c>
      <c r="P665" s="5">
        <f>VLOOKUP(CONCATENATE($F665," ",$G665),AllocFactorMatrix,(P$4+1),FALSE)*$E667</f>
        <v>0</v>
      </c>
      <c r="Q665" s="5">
        <f>VLOOKUP(CONCATENATE($F665," ",$G665),AllocFactorMatrix,(Q$4+1),FALSE)*$E667</f>
        <v>0</v>
      </c>
      <c r="R665" s="5">
        <f>VLOOKUP(CONCATENATE($F665," ",$G665),AllocFactorMatrix,(R$4+1),FALSE)*$E667</f>
        <v>0</v>
      </c>
      <c r="S665" s="5">
        <f t="shared" si="355"/>
        <v>0</v>
      </c>
      <c r="T665" s="5">
        <f>VLOOKUP(CONCATENATE($F665," ",$G665),AllocFactorMatrix,(T$4+1),FALSE)*$E667</f>
        <v>0</v>
      </c>
      <c r="U665" s="5">
        <f>VLOOKUP(CONCATENATE($F665," ",$G665),AllocFactorMatrix,(U$4+1),FALSE)*$E667</f>
        <v>0</v>
      </c>
      <c r="V665" s="5">
        <f>VLOOKUP(CONCATENATE($F665," ",$G665),AllocFactorMatrix,(V$4+1),FALSE)*$E667</f>
        <v>0</v>
      </c>
      <c r="W665" s="5">
        <f>VLOOKUP(CONCATENATE($F665," ",$G665),AllocFactorMatrix,(W$4+1),FALSE)*$E667</f>
        <v>0</v>
      </c>
      <c r="X665" s="5">
        <f t="shared" si="360"/>
        <v>0</v>
      </c>
      <c r="Y665" s="5">
        <f>VLOOKUP(CONCATENATE($F665," ",$G665),AllocFactorMatrix,(Y$4+1),FALSE)*$E667</f>
        <v>0</v>
      </c>
      <c r="Z665" s="5">
        <f>VLOOKUP(CONCATENATE($F665," ",$G665),AllocFactorMatrix,(Z$4+1),FALSE)*$E667</f>
        <v>0</v>
      </c>
      <c r="AA665" s="5">
        <f t="shared" si="354"/>
        <v>0</v>
      </c>
      <c r="AB665" s="5">
        <f>VLOOKUP(CONCATENATE($F665," ",$G665),AllocFactorMatrix,(AB$4+1),FALSE)*$E667</f>
        <v>0</v>
      </c>
      <c r="AC665" s="5">
        <f>VLOOKUP(CONCATENATE($F665," ",$G665),AllocFactorMatrix,(AC$4+1),FALSE)*$E667</f>
        <v>0</v>
      </c>
      <c r="AD665" s="5">
        <f>VLOOKUP(CONCATENATE($F665," ",$G665),AllocFactorMatrix,(AD$4+1),FALSE)*$E667</f>
        <v>0</v>
      </c>
    </row>
    <row r="666" spans="4:30" hidden="1" outlineLevel="1">
      <c r="E666" s="127"/>
      <c r="F666" s="52" t="str">
        <f>F667</f>
        <v>TDPLANT</v>
      </c>
      <c r="G666" s="55" t="str">
        <f>$G$14</f>
        <v>CUSTOMER</v>
      </c>
      <c r="H666" s="4">
        <f t="shared" si="359"/>
        <v>194390.34545828259</v>
      </c>
      <c r="I666" s="5">
        <f>VLOOKUP(CONCATENATE($F666," ",$G666),AllocFactorMatrix,(I$4+1),FALSE)*$E667</f>
        <v>88478.18944006048</v>
      </c>
      <c r="J666" s="5">
        <f>VLOOKUP(CONCATENATE($F666," ",$G666),AllocFactorMatrix,(J$4+1),FALSE)*$E667</f>
        <v>23817.806440214285</v>
      </c>
      <c r="K666" s="5">
        <f>VLOOKUP(CONCATENATE($F666," ",$G666),AllocFactorMatrix,(K$4+1),FALSE)*$E667</f>
        <v>6756.2956685901381</v>
      </c>
      <c r="L666" s="5">
        <f>VLOOKUP(CONCATENATE($F666," ",$G666),AllocFactorMatrix,(L$4+1),FALSE)*$E667</f>
        <v>2234.749883086859</v>
      </c>
      <c r="M666" s="5">
        <f>VLOOKUP(CONCATENATE($F666," ",$G666),AllocFactorMatrix,(M$4+1),FALSE)*$E667</f>
        <v>362.99508814708236</v>
      </c>
      <c r="N666" s="5">
        <f t="shared" si="353"/>
        <v>9354.0406398240812</v>
      </c>
      <c r="O666" s="5">
        <f>VLOOKUP(CONCATENATE($F666," ",$G666),AllocFactorMatrix,(O$4+1),FALSE)*$E667</f>
        <v>1950.9676956797318</v>
      </c>
      <c r="P666" s="5">
        <f>VLOOKUP(CONCATENATE($F666," ",$G666),AllocFactorMatrix,(P$4+1),FALSE)*$E667</f>
        <v>580.24246943611649</v>
      </c>
      <c r="Q666" s="5">
        <f>VLOOKUP(CONCATENATE($F666," ",$G666),AllocFactorMatrix,(Q$4+1),FALSE)*$E667</f>
        <v>1264.7284766687026</v>
      </c>
      <c r="R666" s="5">
        <f>VLOOKUP(CONCATENATE($F666," ",$G666),AllocFactorMatrix,(R$4+1),FALSE)*$E667</f>
        <v>222.28079874281252</v>
      </c>
      <c r="S666" s="5">
        <f t="shared" si="355"/>
        <v>4018.2194405273631</v>
      </c>
      <c r="T666" s="5">
        <f>VLOOKUP(CONCATENATE($F666," ",$G666),AllocFactorMatrix,(T$4+1),FALSE)*$E667</f>
        <v>13.423190876313891</v>
      </c>
      <c r="U666" s="5">
        <f>VLOOKUP(CONCATENATE($F666," ",$G666),AllocFactorMatrix,(U$4+1),FALSE)*$E667</f>
        <v>344.21168073879306</v>
      </c>
      <c r="V666" s="5">
        <f>VLOOKUP(CONCATENATE($F666," ",$G666),AllocFactorMatrix,(V$4+1),FALSE)*$E667</f>
        <v>1859.8935323599933</v>
      </c>
      <c r="W666" s="5">
        <f>VLOOKUP(CONCATENATE($F666," ",$G666),AllocFactorMatrix,(W$4+1),FALSE)*$E667</f>
        <v>333.42188144539637</v>
      </c>
      <c r="X666" s="5">
        <f t="shared" si="360"/>
        <v>2550.9502854204966</v>
      </c>
      <c r="Y666" s="5">
        <f>VLOOKUP(CONCATENATE($F666," ",$G666),AllocFactorMatrix,(Y$4+1),FALSE)*$E667</f>
        <v>540.27899111898023</v>
      </c>
      <c r="Z666" s="5">
        <f>VLOOKUP(CONCATENATE($F666," ",$G666),AllocFactorMatrix,(Z$4+1),FALSE)*$E667</f>
        <v>9.8345023071922242</v>
      </c>
      <c r="AA666" s="5">
        <f t="shared" si="354"/>
        <v>550.11349342617245</v>
      </c>
      <c r="AB666" s="5">
        <f>VLOOKUP(CONCATENATE($F666," ",$G666),AllocFactorMatrix,(AB$4+1),FALSE)*$E667</f>
        <v>9.9700682731938279</v>
      </c>
      <c r="AC666" s="5">
        <f>VLOOKUP(CONCATENATE($F666," ",$G666),AllocFactorMatrix,(AC$4+1),FALSE)*$E667</f>
        <v>58559.561652093274</v>
      </c>
      <c r="AD666" s="5">
        <f>VLOOKUP(CONCATENATE($F666," ",$G666),AllocFactorMatrix,(AD$4+1),FALSE)*$E667</f>
        <v>7051.4939984432394</v>
      </c>
    </row>
    <row r="667" spans="4:30" collapsed="1">
      <c r="D667" s="1" t="s">
        <v>221</v>
      </c>
      <c r="E667" s="108">
        <f>351591+2070789</f>
        <v>2422380</v>
      </c>
      <c r="F667" s="10" t="s">
        <v>207</v>
      </c>
      <c r="G667" s="55" t="str">
        <f>$G$15</f>
        <v>TOTAL</v>
      </c>
      <c r="H667" s="4">
        <f t="shared" si="359"/>
        <v>2422380.0000000005</v>
      </c>
      <c r="I667" s="5">
        <f>VLOOKUP(CONCATENATE($F667," ",$G667),AllocFactorMatrix,(I$4+1),FALSE)*$E667</f>
        <v>1432006.8322783059</v>
      </c>
      <c r="J667" s="5">
        <f>VLOOKUP(CONCATENATE($F667," ",$G667),AllocFactorMatrix,(J$4+1),FALSE)*$E667</f>
        <v>88492.148383160122</v>
      </c>
      <c r="K667" s="5">
        <f>VLOOKUP(CONCATENATE($F667," ",$G667),AllocFactorMatrix,(K$4+1),FALSE)*$E667</f>
        <v>232950.84793350051</v>
      </c>
      <c r="L667" s="5">
        <f>VLOOKUP(CONCATENATE($F667," ",$G667),AllocFactorMatrix,(L$4+1),FALSE)*$E667</f>
        <v>7867.1249398746695</v>
      </c>
      <c r="M667" s="5">
        <f>VLOOKUP(CONCATENATE($F667," ",$G667),AllocFactorMatrix,(M$4+1),FALSE)*$E667</f>
        <v>642.23336964095756</v>
      </c>
      <c r="N667" s="5">
        <f t="shared" si="353"/>
        <v>241460.20624301612</v>
      </c>
      <c r="O667" s="5">
        <f>VLOOKUP(CONCATENATE($F667," ",$G667),AllocFactorMatrix,(O$4+1),FALSE)*$E667</f>
        <v>167346.94395886874</v>
      </c>
      <c r="P667" s="5">
        <f>VLOOKUP(CONCATENATE($F667," ",$G667),AllocFactorMatrix,(P$4+1),FALSE)*$E667</f>
        <v>26039.185524898403</v>
      </c>
      <c r="Q667" s="5">
        <f>VLOOKUP(CONCATENATE($F667," ",$G667),AllocFactorMatrix,(Q$4+1),FALSE)*$E667</f>
        <v>7296.9273294193799</v>
      </c>
      <c r="R667" s="5">
        <f>VLOOKUP(CONCATENATE($F667," ",$G667),AllocFactorMatrix,(R$4+1),FALSE)*$E667</f>
        <v>433.94822769680314</v>
      </c>
      <c r="S667" s="5">
        <f t="shared" si="355"/>
        <v>201117.00504088332</v>
      </c>
      <c r="T667" s="5">
        <f>VLOOKUP(CONCATENATE($F667," ",$G667),AllocFactorMatrix,(T$4+1),FALSE)*$E667</f>
        <v>5610.0604515323193</v>
      </c>
      <c r="U667" s="5">
        <f>VLOOKUP(CONCATENATE($F667," ",$G667),AllocFactorMatrix,(U$4+1),FALSE)*$E667</f>
        <v>78652.228065738935</v>
      </c>
      <c r="V667" s="5">
        <f>VLOOKUP(CONCATENATE($F667," ",$G667),AllocFactorMatrix,(V$4+1),FALSE)*$E667</f>
        <v>218730.04151081442</v>
      </c>
      <c r="W667" s="5">
        <f>VLOOKUP(CONCATENATE($F667," ",$G667),AllocFactorMatrix,(W$4+1),FALSE)*$E667</f>
        <v>30998.78864923985</v>
      </c>
      <c r="X667" s="5">
        <f t="shared" si="360"/>
        <v>333991.11867732555</v>
      </c>
      <c r="Y667" s="5">
        <f>VLOOKUP(CONCATENATE($F667," ",$G667),AllocFactorMatrix,(Y$4+1),FALSE)*$E667</f>
        <v>52637.732331844956</v>
      </c>
      <c r="Z667" s="5">
        <f>VLOOKUP(CONCATENATE($F667," ",$G667),AllocFactorMatrix,(Z$4+1),FALSE)*$E667</f>
        <v>705.04000474281941</v>
      </c>
      <c r="AA667" s="5">
        <f t="shared" si="354"/>
        <v>53342.772336587775</v>
      </c>
      <c r="AB667" s="5">
        <f>VLOOKUP(CONCATENATE($F667," ",$G667),AllocFactorMatrix,(AB$4+1),FALSE)*$E667</f>
        <v>670.58354981686534</v>
      </c>
      <c r="AC667" s="5">
        <f>VLOOKUP(CONCATENATE($F667," ",$G667),AllocFactorMatrix,(AC$4+1),FALSE)*$E667</f>
        <v>63401.259363255718</v>
      </c>
      <c r="AD667" s="5">
        <f>VLOOKUP(CONCATENATE($F667," ",$G667),AllocFactorMatrix,(AD$4+1),FALSE)*$E667</f>
        <v>7898.0741276485733</v>
      </c>
    </row>
    <row r="668" spans="4:30">
      <c r="E668" s="11"/>
      <c r="F668" s="11"/>
      <c r="G668" s="7"/>
      <c r="H668" s="4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</row>
    <row r="669" spans="4:30" hidden="1" outlineLevel="1">
      <c r="E669" s="11"/>
      <c r="F669" s="11"/>
      <c r="G669" s="55" t="str">
        <f>$G$8</f>
        <v>PRODUCTION</v>
      </c>
      <c r="H669" s="4">
        <f t="shared" ref="H669:AD669" si="361">H636+H644+H652+H660</f>
        <v>11464661.634512292</v>
      </c>
      <c r="I669" s="4">
        <f t="shared" si="361"/>
        <v>6365254.5104787871</v>
      </c>
      <c r="J669" s="4">
        <f t="shared" si="361"/>
        <v>292896.39656433166</v>
      </c>
      <c r="K669" s="4">
        <f t="shared" si="361"/>
        <v>964884.82907618734</v>
      </c>
      <c r="L669" s="4">
        <f t="shared" si="361"/>
        <v>24109.391571679589</v>
      </c>
      <c r="M669" s="4">
        <f t="shared" si="361"/>
        <v>3103.5957494016816</v>
      </c>
      <c r="N669" s="4">
        <f t="shared" si="361"/>
        <v>992097.81639726856</v>
      </c>
      <c r="O669" s="4">
        <f t="shared" si="361"/>
        <v>734000.93145308667</v>
      </c>
      <c r="P669" s="4">
        <f t="shared" si="361"/>
        <v>132855.5632798413</v>
      </c>
      <c r="Q669" s="4">
        <f t="shared" si="361"/>
        <v>51387.593895469829</v>
      </c>
      <c r="R669" s="4">
        <f t="shared" si="361"/>
        <v>1107.2343126266671</v>
      </c>
      <c r="S669" s="4">
        <f t="shared" si="361"/>
        <v>919351.32294102432</v>
      </c>
      <c r="T669" s="4">
        <f t="shared" si="361"/>
        <v>23307.209337647775</v>
      </c>
      <c r="U669" s="4">
        <f t="shared" si="361"/>
        <v>371091.28960082249</v>
      </c>
      <c r="V669" s="4">
        <f t="shared" si="361"/>
        <v>2012503.6887147371</v>
      </c>
      <c r="W669" s="4">
        <f t="shared" si="361"/>
        <v>264790.45750977582</v>
      </c>
      <c r="X669" s="4">
        <f t="shared" si="361"/>
        <v>2671692.6451629833</v>
      </c>
      <c r="Y669" s="4">
        <f t="shared" si="361"/>
        <v>216331.41071428562</v>
      </c>
      <c r="Z669" s="4">
        <f t="shared" si="361"/>
        <v>4496.8124071204384</v>
      </c>
      <c r="AA669" s="4">
        <f t="shared" si="361"/>
        <v>220828.22312140607</v>
      </c>
      <c r="AB669" s="4">
        <f t="shared" si="361"/>
        <v>2540.7198464886901</v>
      </c>
      <c r="AC669" s="4">
        <f t="shared" si="361"/>
        <v>0</v>
      </c>
      <c r="AD669" s="4">
        <f t="shared" si="361"/>
        <v>0</v>
      </c>
    </row>
    <row r="670" spans="4:30" hidden="1" outlineLevel="1">
      <c r="E670" s="11"/>
      <c r="F670" s="11"/>
      <c r="G670" s="55" t="str">
        <f>$G$9</f>
        <v>BULKTRAN</v>
      </c>
      <c r="H670" s="4">
        <f t="shared" ref="H670:AD670" si="362">H637+H645+H653+H661</f>
        <v>817757.31611650239</v>
      </c>
      <c r="I670" s="4">
        <f t="shared" si="362"/>
        <v>402813.34424067551</v>
      </c>
      <c r="J670" s="4">
        <f t="shared" si="362"/>
        <v>19912.502948117559</v>
      </c>
      <c r="K670" s="4">
        <f t="shared" si="362"/>
        <v>72938.357097773885</v>
      </c>
      <c r="L670" s="4">
        <f t="shared" si="362"/>
        <v>2295.8405212598145</v>
      </c>
      <c r="M670" s="4">
        <f t="shared" si="362"/>
        <v>215.29657777886999</v>
      </c>
      <c r="N670" s="4">
        <f t="shared" si="362"/>
        <v>75449.494196812564</v>
      </c>
      <c r="O670" s="4">
        <f t="shared" si="362"/>
        <v>55444.497740789753</v>
      </c>
      <c r="P670" s="4">
        <f t="shared" si="362"/>
        <v>10330.925246232026</v>
      </c>
      <c r="Q670" s="4">
        <f t="shared" si="362"/>
        <v>4668.352756939209</v>
      </c>
      <c r="R670" s="4">
        <f t="shared" si="362"/>
        <v>209.93060515294584</v>
      </c>
      <c r="S670" s="4">
        <f t="shared" si="362"/>
        <v>70653.706349113927</v>
      </c>
      <c r="T670" s="4">
        <f t="shared" si="362"/>
        <v>1936.8183182273497</v>
      </c>
      <c r="U670" s="4">
        <f t="shared" si="362"/>
        <v>31695.701779116072</v>
      </c>
      <c r="V670" s="4">
        <f t="shared" si="362"/>
        <v>167512.67450253418</v>
      </c>
      <c r="W670" s="4">
        <f t="shared" si="362"/>
        <v>30250.012615879194</v>
      </c>
      <c r="X670" s="4">
        <f t="shared" si="362"/>
        <v>231395.20721575679</v>
      </c>
      <c r="Y670" s="4">
        <f t="shared" si="362"/>
        <v>17026.917276838703</v>
      </c>
      <c r="Z670" s="4">
        <f t="shared" si="362"/>
        <v>285.19435592222652</v>
      </c>
      <c r="AA670" s="4">
        <f t="shared" si="362"/>
        <v>17312.111632760931</v>
      </c>
      <c r="AB670" s="4">
        <f t="shared" si="362"/>
        <v>220.94953326503258</v>
      </c>
      <c r="AC670" s="4">
        <f t="shared" si="362"/>
        <v>0</v>
      </c>
      <c r="AD670" s="4">
        <f t="shared" si="362"/>
        <v>0</v>
      </c>
    </row>
    <row r="671" spans="4:30" hidden="1" outlineLevel="1">
      <c r="E671" s="11"/>
      <c r="F671" s="11"/>
      <c r="G671" s="55" t="str">
        <f>$G$10</f>
        <v>SUBTRAN</v>
      </c>
      <c r="H671" s="4">
        <f t="shared" ref="H671:AD671" si="363">H638+H646+H654+H662</f>
        <v>179636.67991305923</v>
      </c>
      <c r="I671" s="4">
        <f t="shared" si="363"/>
        <v>87459.249099819019</v>
      </c>
      <c r="J671" s="4">
        <f t="shared" si="363"/>
        <v>4220.8977718383967</v>
      </c>
      <c r="K671" s="4">
        <f t="shared" si="363"/>
        <v>15355.419711534041</v>
      </c>
      <c r="L671" s="4">
        <f t="shared" si="363"/>
        <v>474.31446731254397</v>
      </c>
      <c r="M671" s="4">
        <f t="shared" si="363"/>
        <v>59.07335841093419</v>
      </c>
      <c r="N671" s="4">
        <f t="shared" si="363"/>
        <v>15888.80753725752</v>
      </c>
      <c r="O671" s="4">
        <f t="shared" si="363"/>
        <v>11601.259594434188</v>
      </c>
      <c r="P671" s="4">
        <f t="shared" si="363"/>
        <v>2156.6606274077885</v>
      </c>
      <c r="Q671" s="4">
        <f t="shared" si="363"/>
        <v>1283.2387707509315</v>
      </c>
      <c r="R671" s="4">
        <f t="shared" si="363"/>
        <v>0</v>
      </c>
      <c r="S671" s="4">
        <f t="shared" si="363"/>
        <v>15041.158992592909</v>
      </c>
      <c r="T671" s="4">
        <f t="shared" si="363"/>
        <v>405.09606505971334</v>
      </c>
      <c r="U671" s="4">
        <f t="shared" si="363"/>
        <v>6631.653872462889</v>
      </c>
      <c r="V671" s="4">
        <f t="shared" si="363"/>
        <v>46200.631002389709</v>
      </c>
      <c r="W671" s="4">
        <f t="shared" si="363"/>
        <v>0</v>
      </c>
      <c r="X671" s="4">
        <f t="shared" si="363"/>
        <v>53237.380939912313</v>
      </c>
      <c r="Y671" s="4">
        <f t="shared" si="363"/>
        <v>3491.6392494153188</v>
      </c>
      <c r="Z671" s="4">
        <f t="shared" si="363"/>
        <v>58.205721148763104</v>
      </c>
      <c r="AA671" s="4">
        <f t="shared" si="363"/>
        <v>3549.8449705640819</v>
      </c>
      <c r="AB671" s="4">
        <f t="shared" si="363"/>
        <v>46.626086565327434</v>
      </c>
      <c r="AC671" s="4">
        <f t="shared" si="363"/>
        <v>158.53866198486961</v>
      </c>
      <c r="AD671" s="4">
        <f t="shared" si="363"/>
        <v>34.175852524778684</v>
      </c>
    </row>
    <row r="672" spans="4:30" hidden="1" outlineLevel="1">
      <c r="E672" s="11"/>
      <c r="F672" s="11"/>
      <c r="G672" s="55" t="str">
        <f>$G$11</f>
        <v>DISTPRI</v>
      </c>
      <c r="H672" s="4">
        <f t="shared" ref="H672:AD672" si="364">H639+H647+H655+H663</f>
        <v>798907.62914574624</v>
      </c>
      <c r="I672" s="4">
        <f t="shared" si="364"/>
        <v>533944.04238980648</v>
      </c>
      <c r="J672" s="4">
        <f t="shared" si="364"/>
        <v>25168.72827760968</v>
      </c>
      <c r="K672" s="4">
        <f t="shared" si="364"/>
        <v>91389.197065457032</v>
      </c>
      <c r="L672" s="4">
        <f t="shared" si="364"/>
        <v>2824.4017269367523</v>
      </c>
      <c r="M672" s="4">
        <f t="shared" si="364"/>
        <v>0</v>
      </c>
      <c r="N672" s="4">
        <f t="shared" si="364"/>
        <v>94213.598792393779</v>
      </c>
      <c r="O672" s="4">
        <f t="shared" si="364"/>
        <v>68525.924333251052</v>
      </c>
      <c r="P672" s="4">
        <f t="shared" si="364"/>
        <v>12762.958018452748</v>
      </c>
      <c r="Q672" s="4">
        <f t="shared" si="364"/>
        <v>0</v>
      </c>
      <c r="R672" s="4">
        <f t="shared" si="364"/>
        <v>0</v>
      </c>
      <c r="S672" s="4">
        <f t="shared" si="364"/>
        <v>81288.882351703796</v>
      </c>
      <c r="T672" s="4">
        <f t="shared" si="364"/>
        <v>2442.9069731633349</v>
      </c>
      <c r="U672" s="4">
        <f t="shared" si="364"/>
        <v>39398.561554603162</v>
      </c>
      <c r="V672" s="4">
        <f t="shared" si="364"/>
        <v>0</v>
      </c>
      <c r="W672" s="4">
        <f t="shared" si="364"/>
        <v>0</v>
      </c>
      <c r="X672" s="4">
        <f t="shared" si="364"/>
        <v>41841.468527766498</v>
      </c>
      <c r="Y672" s="4">
        <f t="shared" si="364"/>
        <v>20663.715337473652</v>
      </c>
      <c r="Z672" s="4">
        <f t="shared" si="364"/>
        <v>344.7516602053982</v>
      </c>
      <c r="AA672" s="4">
        <f t="shared" si="364"/>
        <v>21008.46699767905</v>
      </c>
      <c r="AB672" s="4">
        <f t="shared" si="364"/>
        <v>279.30661059991832</v>
      </c>
      <c r="AC672" s="4">
        <f t="shared" si="364"/>
        <v>956.8656439669885</v>
      </c>
      <c r="AD672" s="4">
        <f t="shared" si="364"/>
        <v>206.26955421992983</v>
      </c>
    </row>
    <row r="673" spans="1:30" hidden="1" outlineLevel="1">
      <c r="E673" s="11"/>
      <c r="F673" s="11"/>
      <c r="G673" s="55" t="str">
        <f>$G$12</f>
        <v>DISTSEC</v>
      </c>
      <c r="H673" s="4">
        <f t="shared" ref="H673:AD673" si="365">H640+H648+H656+H664</f>
        <v>413704.39485411788</v>
      </c>
      <c r="I673" s="4">
        <f t="shared" si="365"/>
        <v>309327.37656729447</v>
      </c>
      <c r="J673" s="4">
        <f t="shared" si="365"/>
        <v>14912.771409842535</v>
      </c>
      <c r="K673" s="4">
        <f t="shared" si="365"/>
        <v>44998.046053497506</v>
      </c>
      <c r="L673" s="4">
        <f t="shared" si="365"/>
        <v>0</v>
      </c>
      <c r="M673" s="4">
        <f t="shared" si="365"/>
        <v>0</v>
      </c>
      <c r="N673" s="4">
        <f t="shared" si="365"/>
        <v>44998.046053497506</v>
      </c>
      <c r="O673" s="4">
        <f t="shared" si="365"/>
        <v>28672.930088395049</v>
      </c>
      <c r="P673" s="4">
        <f t="shared" si="365"/>
        <v>0</v>
      </c>
      <c r="Q673" s="4">
        <f t="shared" si="365"/>
        <v>0</v>
      </c>
      <c r="R673" s="4">
        <f t="shared" si="365"/>
        <v>0</v>
      </c>
      <c r="S673" s="4">
        <f t="shared" si="365"/>
        <v>28672.930088395049</v>
      </c>
      <c r="T673" s="4">
        <f t="shared" si="365"/>
        <v>775.25587761328791</v>
      </c>
      <c r="U673" s="4">
        <f t="shared" si="365"/>
        <v>0</v>
      </c>
      <c r="V673" s="4">
        <f t="shared" si="365"/>
        <v>0</v>
      </c>
      <c r="W673" s="4">
        <f t="shared" si="365"/>
        <v>0</v>
      </c>
      <c r="X673" s="4">
        <f t="shared" si="365"/>
        <v>775.25587761328791</v>
      </c>
      <c r="Y673" s="4">
        <f t="shared" si="365"/>
        <v>10575.840888689725</v>
      </c>
      <c r="Z673" s="4">
        <f t="shared" si="365"/>
        <v>0</v>
      </c>
      <c r="AA673" s="4">
        <f t="shared" si="365"/>
        <v>10575.840888689725</v>
      </c>
      <c r="AB673" s="4">
        <f t="shared" si="365"/>
        <v>109.74584111404072</v>
      </c>
      <c r="AC673" s="4">
        <f t="shared" si="365"/>
        <v>3726.2934052105838</v>
      </c>
      <c r="AD673" s="4">
        <f t="shared" si="365"/>
        <v>606.13472246062486</v>
      </c>
    </row>
    <row r="674" spans="1:30" hidden="1" outlineLevel="1">
      <c r="E674" s="11"/>
      <c r="F674" s="11"/>
      <c r="G674" s="55" t="str">
        <f>$G$13</f>
        <v>ENERGY</v>
      </c>
      <c r="H674" s="4">
        <f t="shared" ref="H674:AD674" si="366">H641+H649+H657+H665</f>
        <v>30794819.999999996</v>
      </c>
      <c r="I674" s="4">
        <f t="shared" si="366"/>
        <v>11555050.6569444</v>
      </c>
      <c r="J674" s="4">
        <f t="shared" si="366"/>
        <v>748841.94893543969</v>
      </c>
      <c r="K674" s="4">
        <f t="shared" si="366"/>
        <v>2512445.915939563</v>
      </c>
      <c r="L674" s="4">
        <f t="shared" si="366"/>
        <v>79851.235047213995</v>
      </c>
      <c r="M674" s="4">
        <f t="shared" si="366"/>
        <v>7361.3503936492389</v>
      </c>
      <c r="N674" s="4">
        <f t="shared" si="366"/>
        <v>2599658.5013804263</v>
      </c>
      <c r="O674" s="4">
        <f t="shared" si="366"/>
        <v>2290631.9983702297</v>
      </c>
      <c r="P674" s="4">
        <f t="shared" si="366"/>
        <v>424639.09692240856</v>
      </c>
      <c r="Q674" s="4">
        <f t="shared" si="366"/>
        <v>192945.1366102678</v>
      </c>
      <c r="R674" s="4">
        <f t="shared" si="366"/>
        <v>8939.9466229441787</v>
      </c>
      <c r="S674" s="4">
        <f t="shared" si="366"/>
        <v>2917156.1785258506</v>
      </c>
      <c r="T674" s="4">
        <f t="shared" si="366"/>
        <v>87781.358916496989</v>
      </c>
      <c r="U674" s="4">
        <f t="shared" si="366"/>
        <v>1541309.1591095005</v>
      </c>
      <c r="V674" s="4">
        <f t="shared" si="366"/>
        <v>8750913.4864371046</v>
      </c>
      <c r="W674" s="4">
        <f t="shared" si="366"/>
        <v>1660253.1005557852</v>
      </c>
      <c r="X674" s="4">
        <f t="shared" si="366"/>
        <v>12040257.105018886</v>
      </c>
      <c r="Y674" s="4">
        <f t="shared" si="366"/>
        <v>620601.2559544635</v>
      </c>
      <c r="Z674" s="4">
        <f t="shared" si="366"/>
        <v>10102.39911266671</v>
      </c>
      <c r="AA674" s="4">
        <f t="shared" si="366"/>
        <v>630703.65506713022</v>
      </c>
      <c r="AB674" s="4">
        <f t="shared" si="366"/>
        <v>11268.41356930256</v>
      </c>
      <c r="AC674" s="4">
        <f t="shared" si="366"/>
        <v>243664.35411474723</v>
      </c>
      <c r="AD674" s="4">
        <f t="shared" si="366"/>
        <v>48219.186443811544</v>
      </c>
    </row>
    <row r="675" spans="1:30" hidden="1" outlineLevel="1">
      <c r="E675" s="11"/>
      <c r="F675" s="11"/>
      <c r="G675" s="55" t="str">
        <f>$G$14</f>
        <v>CUSTOMER</v>
      </c>
      <c r="H675" s="4">
        <f t="shared" ref="H675:AD675" si="367">H642+H650+H658+H666</f>
        <v>194390.34545828259</v>
      </c>
      <c r="I675" s="4">
        <f t="shared" si="367"/>
        <v>88478.18944006048</v>
      </c>
      <c r="J675" s="4">
        <f t="shared" si="367"/>
        <v>23817.806440214285</v>
      </c>
      <c r="K675" s="4">
        <f t="shared" si="367"/>
        <v>6756.2956685901381</v>
      </c>
      <c r="L675" s="4">
        <f t="shared" si="367"/>
        <v>2234.749883086859</v>
      </c>
      <c r="M675" s="4">
        <f t="shared" si="367"/>
        <v>362.99508814708236</v>
      </c>
      <c r="N675" s="4">
        <f t="shared" si="367"/>
        <v>9354.0406398240812</v>
      </c>
      <c r="O675" s="4">
        <f t="shared" si="367"/>
        <v>1950.9676956797318</v>
      </c>
      <c r="P675" s="4">
        <f t="shared" si="367"/>
        <v>580.24246943611649</v>
      </c>
      <c r="Q675" s="4">
        <f t="shared" si="367"/>
        <v>1264.7284766687026</v>
      </c>
      <c r="R675" s="4">
        <f t="shared" si="367"/>
        <v>222.28079874281252</v>
      </c>
      <c r="S675" s="4">
        <f t="shared" si="367"/>
        <v>4018.2194405273631</v>
      </c>
      <c r="T675" s="4">
        <f t="shared" si="367"/>
        <v>13.423190876313891</v>
      </c>
      <c r="U675" s="4">
        <f t="shared" si="367"/>
        <v>344.21168073879306</v>
      </c>
      <c r="V675" s="4">
        <f t="shared" si="367"/>
        <v>1859.8935323599933</v>
      </c>
      <c r="W675" s="4">
        <f t="shared" si="367"/>
        <v>333.42188144539637</v>
      </c>
      <c r="X675" s="4">
        <f t="shared" si="367"/>
        <v>2550.9502854204966</v>
      </c>
      <c r="Y675" s="4">
        <f t="shared" si="367"/>
        <v>540.27899111898023</v>
      </c>
      <c r="Z675" s="4">
        <f t="shared" si="367"/>
        <v>9.8345023071922242</v>
      </c>
      <c r="AA675" s="4">
        <f t="shared" si="367"/>
        <v>550.11349342617245</v>
      </c>
      <c r="AB675" s="4">
        <f t="shared" si="367"/>
        <v>9.9700682731938279</v>
      </c>
      <c r="AC675" s="4">
        <f t="shared" si="367"/>
        <v>58559.561652093274</v>
      </c>
      <c r="AD675" s="4">
        <f t="shared" si="367"/>
        <v>7051.4939984432394</v>
      </c>
    </row>
    <row r="676" spans="1:30" s="55" customFormat="1" collapsed="1">
      <c r="A676" s="56"/>
      <c r="B676" s="112"/>
      <c r="D676" s="55" t="s">
        <v>202</v>
      </c>
      <c r="E676" s="126">
        <f>E643+E651+E659+E667</f>
        <v>44663878</v>
      </c>
      <c r="F676" s="58"/>
      <c r="G676" s="55" t="str">
        <f>$G$15</f>
        <v>TOTAL</v>
      </c>
      <c r="H676" s="60">
        <f t="shared" ref="H676:AD676" si="368">H643+H651+H659+H667</f>
        <v>44663878</v>
      </c>
      <c r="I676" s="60">
        <f t="shared" si="368"/>
        <v>19342327.369160842</v>
      </c>
      <c r="J676" s="60">
        <f t="shared" si="368"/>
        <v>1129771.0523473937</v>
      </c>
      <c r="K676" s="60">
        <f t="shared" si="368"/>
        <v>3708768.0606126036</v>
      </c>
      <c r="L676" s="60">
        <f t="shared" si="368"/>
        <v>111789.93321748955</v>
      </c>
      <c r="M676" s="60">
        <f t="shared" si="368"/>
        <v>11102.311167387807</v>
      </c>
      <c r="N676" s="60">
        <f t="shared" si="368"/>
        <v>3831660.3049974805</v>
      </c>
      <c r="O676" s="60">
        <f t="shared" si="368"/>
        <v>3190828.5092758662</v>
      </c>
      <c r="P676" s="60">
        <f t="shared" si="368"/>
        <v>583325.44656377845</v>
      </c>
      <c r="Q676" s="60">
        <f t="shared" si="368"/>
        <v>251549.05051009648</v>
      </c>
      <c r="R676" s="60">
        <f t="shared" si="368"/>
        <v>10479.392339466604</v>
      </c>
      <c r="S676" s="60">
        <f t="shared" si="368"/>
        <v>4036182.3986892086</v>
      </c>
      <c r="T676" s="60">
        <f t="shared" si="368"/>
        <v>116662.06867908477</v>
      </c>
      <c r="U676" s="60">
        <f t="shared" si="368"/>
        <v>1990470.5775972439</v>
      </c>
      <c r="V676" s="60">
        <f t="shared" si="368"/>
        <v>10978990.374189125</v>
      </c>
      <c r="W676" s="60">
        <f t="shared" si="368"/>
        <v>1955626.9925628856</v>
      </c>
      <c r="X676" s="60">
        <f t="shared" si="368"/>
        <v>15041750.013028339</v>
      </c>
      <c r="Y676" s="60">
        <f t="shared" si="368"/>
        <v>889231.05841228552</v>
      </c>
      <c r="Z676" s="60">
        <f t="shared" si="368"/>
        <v>15297.197759370729</v>
      </c>
      <c r="AA676" s="60">
        <f t="shared" si="368"/>
        <v>904528.25617165619</v>
      </c>
      <c r="AB676" s="60">
        <f t="shared" si="368"/>
        <v>14475.731555608763</v>
      </c>
      <c r="AC676" s="60">
        <f t="shared" si="368"/>
        <v>307065.61347800295</v>
      </c>
      <c r="AD676" s="60">
        <f t="shared" si="368"/>
        <v>56117.260571460116</v>
      </c>
    </row>
    <row r="677" spans="1:30">
      <c r="E677" s="4"/>
      <c r="F677" s="3"/>
      <c r="G677" s="7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</row>
    <row r="678" spans="1:30">
      <c r="C678" s="55" t="s">
        <v>617</v>
      </c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</row>
    <row r="679" spans="1:30" hidden="1" outlineLevel="1">
      <c r="F679" s="52" t="str">
        <f>F686</f>
        <v>PROD_ENERGY</v>
      </c>
      <c r="G679" s="55" t="str">
        <f>$G$8</f>
        <v>PRODUCTION</v>
      </c>
      <c r="H679" s="4">
        <f t="shared" ref="H679:H686" si="369">SUBTOTAL(9,I679:AD679)</f>
        <v>0</v>
      </c>
      <c r="I679" s="5">
        <f>VLOOKUP(CONCATENATE($F679," ",$G679),AllocFactorMatrix,(I$4+1),FALSE)*$E686</f>
        <v>0</v>
      </c>
      <c r="J679" s="5">
        <f>VLOOKUP(CONCATENATE($F679," ",$G679),AllocFactorMatrix,(J$4+1),FALSE)*$E686</f>
        <v>0</v>
      </c>
      <c r="K679" s="5">
        <f>VLOOKUP(CONCATENATE($F679," ",$G679),AllocFactorMatrix,(K$4+1),FALSE)*$E686</f>
        <v>0</v>
      </c>
      <c r="L679" s="5">
        <f>VLOOKUP(CONCATENATE($F679," ",$G679),AllocFactorMatrix,(L$4+1),FALSE)*$E686</f>
        <v>0</v>
      </c>
      <c r="M679" s="5">
        <f>VLOOKUP(CONCATENATE($F679," ",$G679),AllocFactorMatrix,(M$4+1),FALSE)*$E686</f>
        <v>0</v>
      </c>
      <c r="N679" s="5">
        <f t="shared" ref="N679:N686" si="370">SUBTOTAL(9,K679:M679)</f>
        <v>0</v>
      </c>
      <c r="O679" s="5">
        <f>VLOOKUP(CONCATENATE($F679," ",$G679),AllocFactorMatrix,(O$4+1),FALSE)*$E686</f>
        <v>0</v>
      </c>
      <c r="P679" s="5">
        <f>VLOOKUP(CONCATENATE($F679," ",$G679),AllocFactorMatrix,(P$4+1),FALSE)*$E686</f>
        <v>0</v>
      </c>
      <c r="Q679" s="5">
        <f>VLOOKUP(CONCATENATE($F679," ",$G679),AllocFactorMatrix,(Q$4+1),FALSE)*$E686</f>
        <v>0</v>
      </c>
      <c r="R679" s="5">
        <f>VLOOKUP(CONCATENATE($F679," ",$G679),AllocFactorMatrix,(R$4+1),FALSE)*$E686</f>
        <v>0</v>
      </c>
      <c r="S679" s="5">
        <f t="shared" ref="S679:S686" si="371">SUBTOTAL(9,O679:R679)</f>
        <v>0</v>
      </c>
      <c r="T679" s="5">
        <f>VLOOKUP(CONCATENATE($F679," ",$G679),AllocFactorMatrix,(T$4+1),FALSE)*$E686</f>
        <v>0</v>
      </c>
      <c r="U679" s="5">
        <f>VLOOKUP(CONCATENATE($F679," ",$G679),AllocFactorMatrix,(U$4+1),FALSE)*$E686</f>
        <v>0</v>
      </c>
      <c r="V679" s="5">
        <f>VLOOKUP(CONCATENATE($F679," ",$G679),AllocFactorMatrix,(V$4+1),FALSE)*$E686</f>
        <v>0</v>
      </c>
      <c r="W679" s="5">
        <f>VLOOKUP(CONCATENATE($F679," ",$G679),AllocFactorMatrix,(W$4+1),FALSE)*$E686</f>
        <v>0</v>
      </c>
      <c r="X679" s="5">
        <f>SUBTOTAL(9,T679:W679)</f>
        <v>0</v>
      </c>
      <c r="Y679" s="5">
        <f>VLOOKUP(CONCATENATE($F679," ",$G679),AllocFactorMatrix,(Y$4+1),FALSE)*$E686</f>
        <v>0</v>
      </c>
      <c r="Z679" s="5">
        <f>VLOOKUP(CONCATENATE($F679," ",$G679),AllocFactorMatrix,(Z$4+1),FALSE)*$E686</f>
        <v>0</v>
      </c>
      <c r="AA679" s="5">
        <f t="shared" ref="AA679:AA686" si="372">SUBTOTAL(9,Y679:Z679)</f>
        <v>0</v>
      </c>
      <c r="AB679" s="5">
        <f>VLOOKUP(CONCATENATE($F679," ",$G679),AllocFactorMatrix,(AB$4+1),FALSE)*$E686</f>
        <v>0</v>
      </c>
      <c r="AC679" s="5">
        <f>VLOOKUP(CONCATENATE($F679," ",$G679),AllocFactorMatrix,(AC$4+1),FALSE)*$E686</f>
        <v>0</v>
      </c>
      <c r="AD679" s="5">
        <f>VLOOKUP(CONCATENATE($F679," ",$G679),AllocFactorMatrix,(AD$4+1),FALSE)*$E686</f>
        <v>0</v>
      </c>
    </row>
    <row r="680" spans="1:30" hidden="1" outlineLevel="1">
      <c r="F680" s="52" t="str">
        <f>F686</f>
        <v>PROD_ENERGY</v>
      </c>
      <c r="G680" s="55" t="str">
        <f>$G$9</f>
        <v>BULKTRAN</v>
      </c>
      <c r="H680" s="4">
        <f t="shared" si="369"/>
        <v>0</v>
      </c>
      <c r="I680" s="5">
        <f>VLOOKUP(CONCATENATE($F680," ",$G680),AllocFactorMatrix,(I$4+1),FALSE)*$E686</f>
        <v>0</v>
      </c>
      <c r="J680" s="5">
        <f>VLOOKUP(CONCATENATE($F680," ",$G680),AllocFactorMatrix,(J$4+1),FALSE)*$E686</f>
        <v>0</v>
      </c>
      <c r="K680" s="5">
        <f>VLOOKUP(CONCATENATE($F680," ",$G680),AllocFactorMatrix,(K$4+1),FALSE)*$E686</f>
        <v>0</v>
      </c>
      <c r="L680" s="5">
        <f>VLOOKUP(CONCATENATE($F680," ",$G680),AllocFactorMatrix,(L$4+1),FALSE)*$E686</f>
        <v>0</v>
      </c>
      <c r="M680" s="5">
        <f>VLOOKUP(CONCATENATE($F680," ",$G680),AllocFactorMatrix,(M$4+1),FALSE)*$E686</f>
        <v>0</v>
      </c>
      <c r="N680" s="5">
        <f t="shared" si="370"/>
        <v>0</v>
      </c>
      <c r="O680" s="5">
        <f>VLOOKUP(CONCATENATE($F680," ",$G680),AllocFactorMatrix,(O$4+1),FALSE)*$E686</f>
        <v>0</v>
      </c>
      <c r="P680" s="5">
        <f>VLOOKUP(CONCATENATE($F680," ",$G680),AllocFactorMatrix,(P$4+1),FALSE)*$E686</f>
        <v>0</v>
      </c>
      <c r="Q680" s="5">
        <f>VLOOKUP(CONCATENATE($F680," ",$G680),AllocFactorMatrix,(Q$4+1),FALSE)*$E686</f>
        <v>0</v>
      </c>
      <c r="R680" s="5">
        <f>VLOOKUP(CONCATENATE($F680," ",$G680),AllocFactorMatrix,(R$4+1),FALSE)*$E686</f>
        <v>0</v>
      </c>
      <c r="S680" s="5">
        <f t="shared" si="371"/>
        <v>0</v>
      </c>
      <c r="T680" s="5">
        <f>VLOOKUP(CONCATENATE($F680," ",$G680),AllocFactorMatrix,(T$4+1),FALSE)*$E686</f>
        <v>0</v>
      </c>
      <c r="U680" s="5">
        <f>VLOOKUP(CONCATENATE($F680," ",$G680),AllocFactorMatrix,(U$4+1),FALSE)*$E686</f>
        <v>0</v>
      </c>
      <c r="V680" s="5">
        <f>VLOOKUP(CONCATENATE($F680," ",$G680),AllocFactorMatrix,(V$4+1),FALSE)*$E686</f>
        <v>0</v>
      </c>
      <c r="W680" s="5">
        <f>VLOOKUP(CONCATENATE($F680," ",$G680),AllocFactorMatrix,(W$4+1),FALSE)*$E686</f>
        <v>0</v>
      </c>
      <c r="X680" s="5">
        <f t="shared" ref="X680:X686" si="373">SUBTOTAL(9,T680:W680)</f>
        <v>0</v>
      </c>
      <c r="Y680" s="5">
        <f>VLOOKUP(CONCATENATE($F680," ",$G680),AllocFactorMatrix,(Y$4+1),FALSE)*$E686</f>
        <v>0</v>
      </c>
      <c r="Z680" s="5">
        <f>VLOOKUP(CONCATENATE($F680," ",$G680),AllocFactorMatrix,(Z$4+1),FALSE)*$E686</f>
        <v>0</v>
      </c>
      <c r="AA680" s="5">
        <f t="shared" si="372"/>
        <v>0</v>
      </c>
      <c r="AB680" s="5">
        <f>VLOOKUP(CONCATENATE($F680," ",$G680),AllocFactorMatrix,(AB$4+1),FALSE)*$E686</f>
        <v>0</v>
      </c>
      <c r="AC680" s="5">
        <f>VLOOKUP(CONCATENATE($F680," ",$G680),AllocFactorMatrix,(AC$4+1),FALSE)*$E686</f>
        <v>0</v>
      </c>
      <c r="AD680" s="5">
        <f>VLOOKUP(CONCATENATE($F680," ",$G680),AllocFactorMatrix,(AD$4+1),FALSE)*$E686</f>
        <v>0</v>
      </c>
    </row>
    <row r="681" spans="1:30" hidden="1" outlineLevel="1">
      <c r="F681" s="52" t="str">
        <f>F686</f>
        <v>PROD_ENERGY</v>
      </c>
      <c r="G681" s="55" t="str">
        <f>$G$10</f>
        <v>SUBTRAN</v>
      </c>
      <c r="H681" s="4">
        <f t="shared" si="369"/>
        <v>0</v>
      </c>
      <c r="I681" s="5">
        <f>VLOOKUP(CONCATENATE($F681," ",$G681),AllocFactorMatrix,(I$4+1),FALSE)*$E686</f>
        <v>0</v>
      </c>
      <c r="J681" s="5">
        <f>VLOOKUP(CONCATENATE($F681," ",$G681),AllocFactorMatrix,(J$4+1),FALSE)*$E686</f>
        <v>0</v>
      </c>
      <c r="K681" s="5">
        <f>VLOOKUP(CONCATENATE($F681," ",$G681),AllocFactorMatrix,(K$4+1),FALSE)*$E686</f>
        <v>0</v>
      </c>
      <c r="L681" s="5">
        <f>VLOOKUP(CONCATENATE($F681," ",$G681),AllocFactorMatrix,(L$4+1),FALSE)*$E686</f>
        <v>0</v>
      </c>
      <c r="M681" s="5">
        <f>VLOOKUP(CONCATENATE($F681," ",$G681),AllocFactorMatrix,(M$4+1),FALSE)*$E686</f>
        <v>0</v>
      </c>
      <c r="N681" s="5">
        <f t="shared" si="370"/>
        <v>0</v>
      </c>
      <c r="O681" s="5">
        <f>VLOOKUP(CONCATENATE($F681," ",$G681),AllocFactorMatrix,(O$4+1),FALSE)*$E686</f>
        <v>0</v>
      </c>
      <c r="P681" s="5">
        <f>VLOOKUP(CONCATENATE($F681," ",$G681),AllocFactorMatrix,(P$4+1),FALSE)*$E686</f>
        <v>0</v>
      </c>
      <c r="Q681" s="5">
        <f>VLOOKUP(CONCATENATE($F681," ",$G681),AllocFactorMatrix,(Q$4+1),FALSE)*$E686</f>
        <v>0</v>
      </c>
      <c r="R681" s="5">
        <f>VLOOKUP(CONCATENATE($F681," ",$G681),AllocFactorMatrix,(R$4+1),FALSE)*$E686</f>
        <v>0</v>
      </c>
      <c r="S681" s="5">
        <f t="shared" si="371"/>
        <v>0</v>
      </c>
      <c r="T681" s="5">
        <f>VLOOKUP(CONCATENATE($F681," ",$G681),AllocFactorMatrix,(T$4+1),FALSE)*$E686</f>
        <v>0</v>
      </c>
      <c r="U681" s="5">
        <f>VLOOKUP(CONCATENATE($F681," ",$G681),AllocFactorMatrix,(U$4+1),FALSE)*$E686</f>
        <v>0</v>
      </c>
      <c r="V681" s="5">
        <f>VLOOKUP(CONCATENATE($F681," ",$G681),AllocFactorMatrix,(V$4+1),FALSE)*$E686</f>
        <v>0</v>
      </c>
      <c r="W681" s="5">
        <f>VLOOKUP(CONCATENATE($F681," ",$G681),AllocFactorMatrix,(W$4+1),FALSE)*$E686</f>
        <v>0</v>
      </c>
      <c r="X681" s="5">
        <f t="shared" si="373"/>
        <v>0</v>
      </c>
      <c r="Y681" s="5">
        <f>VLOOKUP(CONCATENATE($F681," ",$G681),AllocFactorMatrix,(Y$4+1),FALSE)*$E686</f>
        <v>0</v>
      </c>
      <c r="Z681" s="5">
        <f>VLOOKUP(CONCATENATE($F681," ",$G681),AllocFactorMatrix,(Z$4+1),FALSE)*$E686</f>
        <v>0</v>
      </c>
      <c r="AA681" s="5">
        <f t="shared" si="372"/>
        <v>0</v>
      </c>
      <c r="AB681" s="5">
        <f>VLOOKUP(CONCATENATE($F681," ",$G681),AllocFactorMatrix,(AB$4+1),FALSE)*$E686</f>
        <v>0</v>
      </c>
      <c r="AC681" s="5">
        <f>VLOOKUP(CONCATENATE($F681," ",$G681),AllocFactorMatrix,(AC$4+1),FALSE)*$E686</f>
        <v>0</v>
      </c>
      <c r="AD681" s="5">
        <f>VLOOKUP(CONCATENATE($F681," ",$G681),AllocFactorMatrix,(AD$4+1),FALSE)*$E686</f>
        <v>0</v>
      </c>
    </row>
    <row r="682" spans="1:30" hidden="1" outlineLevel="1">
      <c r="F682" s="52" t="str">
        <f>F686</f>
        <v>PROD_ENERGY</v>
      </c>
      <c r="G682" s="55" t="str">
        <f>$G$11</f>
        <v>DISTPRI</v>
      </c>
      <c r="H682" s="4">
        <f t="shared" si="369"/>
        <v>0</v>
      </c>
      <c r="I682" s="5">
        <f>VLOOKUP(CONCATENATE($F682," ",$G682),AllocFactorMatrix,(I$4+1),FALSE)*$E686</f>
        <v>0</v>
      </c>
      <c r="J682" s="5">
        <f>VLOOKUP(CONCATENATE($F682," ",$G682),AllocFactorMatrix,(J$4+1),FALSE)*$E686</f>
        <v>0</v>
      </c>
      <c r="K682" s="5">
        <f>VLOOKUP(CONCATENATE($F682," ",$G682),AllocFactorMatrix,(K$4+1),FALSE)*$E686</f>
        <v>0</v>
      </c>
      <c r="L682" s="5">
        <f>VLOOKUP(CONCATENATE($F682," ",$G682),AllocFactorMatrix,(L$4+1),FALSE)*$E686</f>
        <v>0</v>
      </c>
      <c r="M682" s="5">
        <f>VLOOKUP(CONCATENATE($F682," ",$G682),AllocFactorMatrix,(M$4+1),FALSE)*$E686</f>
        <v>0</v>
      </c>
      <c r="N682" s="5">
        <f t="shared" si="370"/>
        <v>0</v>
      </c>
      <c r="O682" s="5">
        <f>VLOOKUP(CONCATENATE($F682," ",$G682),AllocFactorMatrix,(O$4+1),FALSE)*$E686</f>
        <v>0</v>
      </c>
      <c r="P682" s="5">
        <f>VLOOKUP(CONCATENATE($F682," ",$G682),AllocFactorMatrix,(P$4+1),FALSE)*$E686</f>
        <v>0</v>
      </c>
      <c r="Q682" s="5">
        <f>VLOOKUP(CONCATENATE($F682," ",$G682),AllocFactorMatrix,(Q$4+1),FALSE)*$E686</f>
        <v>0</v>
      </c>
      <c r="R682" s="5">
        <f>VLOOKUP(CONCATENATE($F682," ",$G682),AllocFactorMatrix,(R$4+1),FALSE)*$E686</f>
        <v>0</v>
      </c>
      <c r="S682" s="5">
        <f t="shared" si="371"/>
        <v>0</v>
      </c>
      <c r="T682" s="5">
        <f>VLOOKUP(CONCATENATE($F682," ",$G682),AllocFactorMatrix,(T$4+1),FALSE)*$E686</f>
        <v>0</v>
      </c>
      <c r="U682" s="5">
        <f>VLOOKUP(CONCATENATE($F682," ",$G682),AllocFactorMatrix,(U$4+1),FALSE)*$E686</f>
        <v>0</v>
      </c>
      <c r="V682" s="5">
        <f>VLOOKUP(CONCATENATE($F682," ",$G682),AllocFactorMatrix,(V$4+1),FALSE)*$E686</f>
        <v>0</v>
      </c>
      <c r="W682" s="5">
        <f>VLOOKUP(CONCATENATE($F682," ",$G682),AllocFactorMatrix,(W$4+1),FALSE)*$E686</f>
        <v>0</v>
      </c>
      <c r="X682" s="5">
        <f t="shared" si="373"/>
        <v>0</v>
      </c>
      <c r="Y682" s="5">
        <f>VLOOKUP(CONCATENATE($F682," ",$G682),AllocFactorMatrix,(Y$4+1),FALSE)*$E686</f>
        <v>0</v>
      </c>
      <c r="Z682" s="5">
        <f>VLOOKUP(CONCATENATE($F682," ",$G682),AllocFactorMatrix,(Z$4+1),FALSE)*$E686</f>
        <v>0</v>
      </c>
      <c r="AA682" s="5">
        <f t="shared" si="372"/>
        <v>0</v>
      </c>
      <c r="AB682" s="5">
        <f>VLOOKUP(CONCATENATE($F682," ",$G682),AllocFactorMatrix,(AB$4+1),FALSE)*$E686</f>
        <v>0</v>
      </c>
      <c r="AC682" s="5">
        <f>VLOOKUP(CONCATENATE($F682," ",$G682),AllocFactorMatrix,(AC$4+1),FALSE)*$E686</f>
        <v>0</v>
      </c>
      <c r="AD682" s="5">
        <f>VLOOKUP(CONCATENATE($F682," ",$G682),AllocFactorMatrix,(AD$4+1),FALSE)*$E686</f>
        <v>0</v>
      </c>
    </row>
    <row r="683" spans="1:30" hidden="1" outlineLevel="1">
      <c r="F683" s="52" t="str">
        <f>F686</f>
        <v>PROD_ENERGY</v>
      </c>
      <c r="G683" s="55" t="str">
        <f>$G$12</f>
        <v>DISTSEC</v>
      </c>
      <c r="H683" s="4">
        <f t="shared" si="369"/>
        <v>0</v>
      </c>
      <c r="I683" s="5">
        <f>VLOOKUP(CONCATENATE($F683," ",$G683),AllocFactorMatrix,(I$4+1),FALSE)*$E686</f>
        <v>0</v>
      </c>
      <c r="J683" s="5">
        <f>VLOOKUP(CONCATENATE($F683," ",$G683),AllocFactorMatrix,(J$4+1),FALSE)*$E686</f>
        <v>0</v>
      </c>
      <c r="K683" s="5">
        <f>VLOOKUP(CONCATENATE($F683," ",$G683),AllocFactorMatrix,(K$4+1),FALSE)*$E686</f>
        <v>0</v>
      </c>
      <c r="L683" s="5">
        <f>VLOOKUP(CONCATENATE($F683," ",$G683),AllocFactorMatrix,(L$4+1),FALSE)*$E686</f>
        <v>0</v>
      </c>
      <c r="M683" s="5">
        <f>VLOOKUP(CONCATENATE($F683," ",$G683),AllocFactorMatrix,(M$4+1),FALSE)*$E686</f>
        <v>0</v>
      </c>
      <c r="N683" s="5">
        <f t="shared" si="370"/>
        <v>0</v>
      </c>
      <c r="O683" s="5">
        <f>VLOOKUP(CONCATENATE($F683," ",$G683),AllocFactorMatrix,(O$4+1),FALSE)*$E686</f>
        <v>0</v>
      </c>
      <c r="P683" s="5">
        <f>VLOOKUP(CONCATENATE($F683," ",$G683),AllocFactorMatrix,(P$4+1),FALSE)*$E686</f>
        <v>0</v>
      </c>
      <c r="Q683" s="5">
        <f>VLOOKUP(CONCATENATE($F683," ",$G683),AllocFactorMatrix,(Q$4+1),FALSE)*$E686</f>
        <v>0</v>
      </c>
      <c r="R683" s="5">
        <f>VLOOKUP(CONCATENATE($F683," ",$G683),AllocFactorMatrix,(R$4+1),FALSE)*$E686</f>
        <v>0</v>
      </c>
      <c r="S683" s="5">
        <f t="shared" si="371"/>
        <v>0</v>
      </c>
      <c r="T683" s="5">
        <f>VLOOKUP(CONCATENATE($F683," ",$G683),AllocFactorMatrix,(T$4+1),FALSE)*$E686</f>
        <v>0</v>
      </c>
      <c r="U683" s="5">
        <f>VLOOKUP(CONCATENATE($F683," ",$G683),AllocFactorMatrix,(U$4+1),FALSE)*$E686</f>
        <v>0</v>
      </c>
      <c r="V683" s="5">
        <f>VLOOKUP(CONCATENATE($F683," ",$G683),AllocFactorMatrix,(V$4+1),FALSE)*$E686</f>
        <v>0</v>
      </c>
      <c r="W683" s="5">
        <f>VLOOKUP(CONCATENATE($F683," ",$G683),AllocFactorMatrix,(W$4+1),FALSE)*$E686</f>
        <v>0</v>
      </c>
      <c r="X683" s="5">
        <f t="shared" si="373"/>
        <v>0</v>
      </c>
      <c r="Y683" s="5">
        <f>VLOOKUP(CONCATENATE($F683," ",$G683),AllocFactorMatrix,(Y$4+1),FALSE)*$E686</f>
        <v>0</v>
      </c>
      <c r="Z683" s="5">
        <f>VLOOKUP(CONCATENATE($F683," ",$G683),AllocFactorMatrix,(Z$4+1),FALSE)*$E686</f>
        <v>0</v>
      </c>
      <c r="AA683" s="5">
        <f t="shared" si="372"/>
        <v>0</v>
      </c>
      <c r="AB683" s="5">
        <f>VLOOKUP(CONCATENATE($F683," ",$G683),AllocFactorMatrix,(AB$4+1),FALSE)*$E686</f>
        <v>0</v>
      </c>
      <c r="AC683" s="5">
        <f>VLOOKUP(CONCATENATE($F683," ",$G683),AllocFactorMatrix,(AC$4+1),FALSE)*$E686</f>
        <v>0</v>
      </c>
      <c r="AD683" s="5">
        <f>VLOOKUP(CONCATENATE($F683," ",$G683),AllocFactorMatrix,(AD$4+1),FALSE)*$E686</f>
        <v>0</v>
      </c>
    </row>
    <row r="684" spans="1:30" hidden="1" outlineLevel="1">
      <c r="F684" s="52" t="str">
        <f>F686</f>
        <v>PROD_ENERGY</v>
      </c>
      <c r="G684" s="55" t="str">
        <f>$G$13</f>
        <v>ENERGY</v>
      </c>
      <c r="H684" s="4">
        <f t="shared" si="369"/>
        <v>-1610191.9999999995</v>
      </c>
      <c r="I684" s="5">
        <f>VLOOKUP(CONCATENATE($F684," ",$G684),AllocFactorMatrix,(I$4+1),FALSE)*$E686</f>
        <v>-604187.65647620661</v>
      </c>
      <c r="J684" s="5">
        <f>VLOOKUP(CONCATENATE($F684," ",$G684),AllocFactorMatrix,(J$4+1),FALSE)*$E686</f>
        <v>-39155.264276272879</v>
      </c>
      <c r="K684" s="5">
        <f>VLOOKUP(CONCATENATE($F684," ",$G684),AllocFactorMatrix,(K$4+1),FALSE)*$E686</f>
        <v>-131370.15622362972</v>
      </c>
      <c r="L684" s="5">
        <f>VLOOKUP(CONCATENATE($F684," ",$G684),AllocFactorMatrix,(L$4+1),FALSE)*$E686</f>
        <v>-4175.2418057044524</v>
      </c>
      <c r="M684" s="5">
        <f>VLOOKUP(CONCATENATE($F684," ",$G684),AllocFactorMatrix,(M$4+1),FALSE)*$E686</f>
        <v>-384.90848503257547</v>
      </c>
      <c r="N684" s="5">
        <f t="shared" si="370"/>
        <v>-135930.30651436676</v>
      </c>
      <c r="O684" s="5">
        <f>VLOOKUP(CONCATENATE($F684," ",$G684),AllocFactorMatrix,(O$4+1),FALSE)*$E686</f>
        <v>-119772.00447087389</v>
      </c>
      <c r="P684" s="5">
        <f>VLOOKUP(CONCATENATE($F684," ",$G684),AllocFactorMatrix,(P$4+1),FALSE)*$E686</f>
        <v>-22203.425016015255</v>
      </c>
      <c r="Q684" s="5">
        <f>VLOOKUP(CONCATENATE($F684," ",$G684),AllocFactorMatrix,(Q$4+1),FALSE)*$E686</f>
        <v>-10088.668010034167</v>
      </c>
      <c r="R684" s="5">
        <f>VLOOKUP(CONCATENATE($F684," ",$G684),AllocFactorMatrix,(R$4+1),FALSE)*$E686</f>
        <v>-467.44973773809141</v>
      </c>
      <c r="S684" s="5">
        <f t="shared" si="371"/>
        <v>-152531.54723466138</v>
      </c>
      <c r="T684" s="5">
        <f>VLOOKUP(CONCATENATE($F684," ",$G684),AllocFactorMatrix,(T$4+1),FALSE)*$E686</f>
        <v>-4589.8901788181302</v>
      </c>
      <c r="U684" s="5">
        <f>VLOOKUP(CONCATENATE($F684," ",$G684),AllocFactorMatrix,(U$4+1),FALSE)*$E686</f>
        <v>-80591.595519143972</v>
      </c>
      <c r="V684" s="5">
        <f>VLOOKUP(CONCATENATE($F684," ",$G684),AllocFactorMatrix,(V$4+1),FALSE)*$E686</f>
        <v>-457565.61943057738</v>
      </c>
      <c r="W684" s="5">
        <f>VLOOKUP(CONCATENATE($F684," ",$G684),AllocFactorMatrix,(W$4+1),FALSE)*$E686</f>
        <v>-86810.907174976863</v>
      </c>
      <c r="X684" s="5">
        <f t="shared" si="373"/>
        <v>-629558.01230351639</v>
      </c>
      <c r="Y684" s="5">
        <f>VLOOKUP(CONCATENATE($F684," ",$G684),AllocFactorMatrix,(Y$4+1),FALSE)*$E686</f>
        <v>-32449.846354933379</v>
      </c>
      <c r="Z684" s="5">
        <f>VLOOKUP(CONCATENATE($F684," ",$G684),AllocFactorMatrix,(Z$4+1),FALSE)*$E686</f>
        <v>-528.23176859040041</v>
      </c>
      <c r="AA684" s="5">
        <f t="shared" si="372"/>
        <v>-32978.078123523781</v>
      </c>
      <c r="AB684" s="5">
        <f>VLOOKUP(CONCATENATE($F684," ",$G684),AllocFactorMatrix,(AB$4+1),FALSE)*$E686</f>
        <v>-589.20004669559455</v>
      </c>
      <c r="AC684" s="5">
        <f>VLOOKUP(CONCATENATE($F684," ",$G684),AllocFactorMatrix,(AC$4+1),FALSE)*$E686</f>
        <v>-12740.662023052353</v>
      </c>
      <c r="AD684" s="5">
        <f>VLOOKUP(CONCATENATE($F684," ",$G684),AllocFactorMatrix,(AD$4+1),FALSE)*$E686</f>
        <v>-2521.2730017039812</v>
      </c>
    </row>
    <row r="685" spans="1:30" hidden="1" outlineLevel="1">
      <c r="F685" s="52" t="str">
        <f>F686</f>
        <v>PROD_ENERGY</v>
      </c>
      <c r="G685" s="55" t="str">
        <f>$G$14</f>
        <v>CUSTOMER</v>
      </c>
      <c r="H685" s="4">
        <f t="shared" si="369"/>
        <v>0</v>
      </c>
      <c r="I685" s="5">
        <f>VLOOKUP(CONCATENATE($F685," ",$G685),AllocFactorMatrix,(I$4+1),FALSE)*$E686</f>
        <v>0</v>
      </c>
      <c r="J685" s="5">
        <f>VLOOKUP(CONCATENATE($F685," ",$G685),AllocFactorMatrix,(J$4+1),FALSE)*$E686</f>
        <v>0</v>
      </c>
      <c r="K685" s="5">
        <f>VLOOKUP(CONCATENATE($F685," ",$G685),AllocFactorMatrix,(K$4+1),FALSE)*$E686</f>
        <v>0</v>
      </c>
      <c r="L685" s="5">
        <f>VLOOKUP(CONCATENATE($F685," ",$G685),AllocFactorMatrix,(L$4+1),FALSE)*$E686</f>
        <v>0</v>
      </c>
      <c r="M685" s="5">
        <f>VLOOKUP(CONCATENATE($F685," ",$G685),AllocFactorMatrix,(M$4+1),FALSE)*$E686</f>
        <v>0</v>
      </c>
      <c r="N685" s="5">
        <f t="shared" si="370"/>
        <v>0</v>
      </c>
      <c r="O685" s="5">
        <f>VLOOKUP(CONCATENATE($F685," ",$G685),AllocFactorMatrix,(O$4+1),FALSE)*$E686</f>
        <v>0</v>
      </c>
      <c r="P685" s="5">
        <f>VLOOKUP(CONCATENATE($F685," ",$G685),AllocFactorMatrix,(P$4+1),FALSE)*$E686</f>
        <v>0</v>
      </c>
      <c r="Q685" s="5">
        <f>VLOOKUP(CONCATENATE($F685," ",$G685),AllocFactorMatrix,(Q$4+1),FALSE)*$E686</f>
        <v>0</v>
      </c>
      <c r="R685" s="5">
        <f>VLOOKUP(CONCATENATE($F685," ",$G685),AllocFactorMatrix,(R$4+1),FALSE)*$E686</f>
        <v>0</v>
      </c>
      <c r="S685" s="5">
        <f t="shared" si="371"/>
        <v>0</v>
      </c>
      <c r="T685" s="5">
        <f>VLOOKUP(CONCATENATE($F685," ",$G685),AllocFactorMatrix,(T$4+1),FALSE)*$E686</f>
        <v>0</v>
      </c>
      <c r="U685" s="5">
        <f>VLOOKUP(CONCATENATE($F685," ",$G685),AllocFactorMatrix,(U$4+1),FALSE)*$E686</f>
        <v>0</v>
      </c>
      <c r="V685" s="5">
        <f>VLOOKUP(CONCATENATE($F685," ",$G685),AllocFactorMatrix,(V$4+1),FALSE)*$E686</f>
        <v>0</v>
      </c>
      <c r="W685" s="5">
        <f>VLOOKUP(CONCATENATE($F685," ",$G685),AllocFactorMatrix,(W$4+1),FALSE)*$E686</f>
        <v>0</v>
      </c>
      <c r="X685" s="5">
        <f t="shared" si="373"/>
        <v>0</v>
      </c>
      <c r="Y685" s="5">
        <f>VLOOKUP(CONCATENATE($F685," ",$G685),AllocFactorMatrix,(Y$4+1),FALSE)*$E686</f>
        <v>0</v>
      </c>
      <c r="Z685" s="5">
        <f>VLOOKUP(CONCATENATE($F685," ",$G685),AllocFactorMatrix,(Z$4+1),FALSE)*$E686</f>
        <v>0</v>
      </c>
      <c r="AA685" s="5">
        <f t="shared" si="372"/>
        <v>0</v>
      </c>
      <c r="AB685" s="5">
        <f>VLOOKUP(CONCATENATE($F685," ",$G685),AllocFactorMatrix,(AB$4+1),FALSE)*$E686</f>
        <v>0</v>
      </c>
      <c r="AC685" s="5">
        <f>VLOOKUP(CONCATENATE($F685," ",$G685),AllocFactorMatrix,(AC$4+1),FALSE)*$E686</f>
        <v>0</v>
      </c>
      <c r="AD685" s="5">
        <f>VLOOKUP(CONCATENATE($F685," ",$G685),AllocFactorMatrix,(AD$4+1),FALSE)*$E686</f>
        <v>0</v>
      </c>
    </row>
    <row r="686" spans="1:30" collapsed="1">
      <c r="D686" s="96" t="str">
        <f>D200</f>
        <v>Adj 4 - Move FGD from Base Rates to Environmental (Mitchell)</v>
      </c>
      <c r="E686" s="40">
        <v>-1610192</v>
      </c>
      <c r="F686" s="57" t="s">
        <v>32</v>
      </c>
      <c r="G686" s="55" t="str">
        <f>$G$15</f>
        <v>TOTAL</v>
      </c>
      <c r="H686" s="4">
        <f t="shared" si="369"/>
        <v>-1610191.9999999995</v>
      </c>
      <c r="I686" s="5">
        <f>VLOOKUP(CONCATENATE($F686," ",$G686),AllocFactorMatrix,(I$4+1),FALSE)*$E686</f>
        <v>-604187.65647620661</v>
      </c>
      <c r="J686" s="5">
        <f>VLOOKUP(CONCATENATE($F686," ",$G686),AllocFactorMatrix,(J$4+1),FALSE)*$E686</f>
        <v>-39155.264276272879</v>
      </c>
      <c r="K686" s="5">
        <f>VLOOKUP(CONCATENATE($F686," ",$G686),AllocFactorMatrix,(K$4+1),FALSE)*$E686</f>
        <v>-131370.15622362972</v>
      </c>
      <c r="L686" s="5">
        <f>VLOOKUP(CONCATENATE($F686," ",$G686),AllocFactorMatrix,(L$4+1),FALSE)*$E686</f>
        <v>-4175.2418057044524</v>
      </c>
      <c r="M686" s="5">
        <f>VLOOKUP(CONCATENATE($F686," ",$G686),AllocFactorMatrix,(M$4+1),FALSE)*$E686</f>
        <v>-384.90848503257547</v>
      </c>
      <c r="N686" s="5">
        <f t="shared" si="370"/>
        <v>-135930.30651436676</v>
      </c>
      <c r="O686" s="5">
        <f>VLOOKUP(CONCATENATE($F686," ",$G686),AllocFactorMatrix,(O$4+1),FALSE)*$E686</f>
        <v>-119772.00447087389</v>
      </c>
      <c r="P686" s="5">
        <f>VLOOKUP(CONCATENATE($F686," ",$G686),AllocFactorMatrix,(P$4+1),FALSE)*$E686</f>
        <v>-22203.425016015255</v>
      </c>
      <c r="Q686" s="5">
        <f>VLOOKUP(CONCATENATE($F686," ",$G686),AllocFactorMatrix,(Q$4+1),FALSE)*$E686</f>
        <v>-10088.668010034167</v>
      </c>
      <c r="R686" s="5">
        <f>VLOOKUP(CONCATENATE($F686," ",$G686),AllocFactorMatrix,(R$4+1),FALSE)*$E686</f>
        <v>-467.44973773809141</v>
      </c>
      <c r="S686" s="5">
        <f t="shared" si="371"/>
        <v>-152531.54723466138</v>
      </c>
      <c r="T686" s="5">
        <f>VLOOKUP(CONCATENATE($F686," ",$G686),AllocFactorMatrix,(T$4+1),FALSE)*$E686</f>
        <v>-4589.8901788181302</v>
      </c>
      <c r="U686" s="5">
        <f>VLOOKUP(CONCATENATE($F686," ",$G686),AllocFactorMatrix,(U$4+1),FALSE)*$E686</f>
        <v>-80591.595519143972</v>
      </c>
      <c r="V686" s="5">
        <f>VLOOKUP(CONCATENATE($F686," ",$G686),AllocFactorMatrix,(V$4+1),FALSE)*$E686</f>
        <v>-457565.61943057738</v>
      </c>
      <c r="W686" s="5">
        <f>VLOOKUP(CONCATENATE($F686," ",$G686),AllocFactorMatrix,(W$4+1),FALSE)*$E686</f>
        <v>-86810.907174976863</v>
      </c>
      <c r="X686" s="5">
        <f t="shared" si="373"/>
        <v>-629558.01230351639</v>
      </c>
      <c r="Y686" s="5">
        <f>VLOOKUP(CONCATENATE($F686," ",$G686),AllocFactorMatrix,(Y$4+1),FALSE)*$E686</f>
        <v>-32449.846354933379</v>
      </c>
      <c r="Z686" s="5">
        <f>VLOOKUP(CONCATENATE($F686," ",$G686),AllocFactorMatrix,(Z$4+1),FALSE)*$E686</f>
        <v>-528.23176859040041</v>
      </c>
      <c r="AA686" s="5">
        <f t="shared" si="372"/>
        <v>-32978.078123523781</v>
      </c>
      <c r="AB686" s="5">
        <f>VLOOKUP(CONCATENATE($F686," ",$G686),AllocFactorMatrix,(AB$4+1),FALSE)*$E686</f>
        <v>-589.20004669559455</v>
      </c>
      <c r="AC686" s="5">
        <f>VLOOKUP(CONCATENATE($F686," ",$G686),AllocFactorMatrix,(AC$4+1),FALSE)*$E686</f>
        <v>-12740.662023052353</v>
      </c>
      <c r="AD686" s="5">
        <f>VLOOKUP(CONCATENATE($F686," ",$G686),AllocFactorMatrix,(AD$4+1),FALSE)*$E686</f>
        <v>-2521.2730017039812</v>
      </c>
    </row>
    <row r="687" spans="1:30" hidden="1" outlineLevel="1">
      <c r="F687" s="52" t="str">
        <f>F694</f>
        <v>PROD_ENERGY</v>
      </c>
      <c r="G687" s="55" t="str">
        <f>$G$8</f>
        <v>PRODUCTION</v>
      </c>
      <c r="H687" s="4">
        <f t="shared" ref="H687:H694" si="374">SUBTOTAL(9,I687:AD687)</f>
        <v>0</v>
      </c>
      <c r="I687" s="5">
        <f>VLOOKUP(CONCATENATE($F687," ",$G687),AllocFactorMatrix,(I$4+1),FALSE)*$E694</f>
        <v>0</v>
      </c>
      <c r="J687" s="5">
        <f>VLOOKUP(CONCATENATE($F687," ",$G687),AllocFactorMatrix,(J$4+1),FALSE)*$E694</f>
        <v>0</v>
      </c>
      <c r="K687" s="5">
        <f>VLOOKUP(CONCATENATE($F687," ",$G687),AllocFactorMatrix,(K$4+1),FALSE)*$E694</f>
        <v>0</v>
      </c>
      <c r="L687" s="5">
        <f>VLOOKUP(CONCATENATE($F687," ",$G687),AllocFactorMatrix,(L$4+1),FALSE)*$E694</f>
        <v>0</v>
      </c>
      <c r="M687" s="5">
        <f>VLOOKUP(CONCATENATE($F687," ",$G687),AllocFactorMatrix,(M$4+1),FALSE)*$E694</f>
        <v>0</v>
      </c>
      <c r="N687" s="5">
        <f t="shared" ref="N687:N694" si="375">SUBTOTAL(9,K687:M687)</f>
        <v>0</v>
      </c>
      <c r="O687" s="5">
        <f>VLOOKUP(CONCATENATE($F687," ",$G687),AllocFactorMatrix,(O$4+1),FALSE)*$E694</f>
        <v>0</v>
      </c>
      <c r="P687" s="5">
        <f>VLOOKUP(CONCATENATE($F687," ",$G687),AllocFactorMatrix,(P$4+1),FALSE)*$E694</f>
        <v>0</v>
      </c>
      <c r="Q687" s="5">
        <f>VLOOKUP(CONCATENATE($F687," ",$G687),AllocFactorMatrix,(Q$4+1),FALSE)*$E694</f>
        <v>0</v>
      </c>
      <c r="R687" s="5">
        <f>VLOOKUP(CONCATENATE($F687," ",$G687),AllocFactorMatrix,(R$4+1),FALSE)*$E694</f>
        <v>0</v>
      </c>
      <c r="S687" s="5">
        <f t="shared" ref="S687:S694" si="376">SUBTOTAL(9,O687:R687)</f>
        <v>0</v>
      </c>
      <c r="T687" s="5">
        <f>VLOOKUP(CONCATENATE($F687," ",$G687),AllocFactorMatrix,(T$4+1),FALSE)*$E694</f>
        <v>0</v>
      </c>
      <c r="U687" s="5">
        <f>VLOOKUP(CONCATENATE($F687," ",$G687),AllocFactorMatrix,(U$4+1),FALSE)*$E694</f>
        <v>0</v>
      </c>
      <c r="V687" s="5">
        <f>VLOOKUP(CONCATENATE($F687," ",$G687),AllocFactorMatrix,(V$4+1),FALSE)*$E694</f>
        <v>0</v>
      </c>
      <c r="W687" s="5">
        <f>VLOOKUP(CONCATENATE($F687," ",$G687),AllocFactorMatrix,(W$4+1),FALSE)*$E694</f>
        <v>0</v>
      </c>
      <c r="X687" s="5">
        <f>SUBTOTAL(9,T687:W687)</f>
        <v>0</v>
      </c>
      <c r="Y687" s="5">
        <f>VLOOKUP(CONCATENATE($F687," ",$G687),AllocFactorMatrix,(Y$4+1),FALSE)*$E694</f>
        <v>0</v>
      </c>
      <c r="Z687" s="5">
        <f>VLOOKUP(CONCATENATE($F687," ",$G687),AllocFactorMatrix,(Z$4+1),FALSE)*$E694</f>
        <v>0</v>
      </c>
      <c r="AA687" s="5">
        <f t="shared" ref="AA687:AA694" si="377">SUBTOTAL(9,Y687:Z687)</f>
        <v>0</v>
      </c>
      <c r="AB687" s="5">
        <f>VLOOKUP(CONCATENATE($F687," ",$G687),AllocFactorMatrix,(AB$4+1),FALSE)*$E694</f>
        <v>0</v>
      </c>
      <c r="AC687" s="5">
        <f>VLOOKUP(CONCATENATE($F687," ",$G687),AllocFactorMatrix,(AC$4+1),FALSE)*$E694</f>
        <v>0</v>
      </c>
      <c r="AD687" s="5">
        <f>VLOOKUP(CONCATENATE($F687," ",$G687),AllocFactorMatrix,(AD$4+1),FALSE)*$E694</f>
        <v>0</v>
      </c>
    </row>
    <row r="688" spans="1:30" hidden="1" outlineLevel="1">
      <c r="F688" s="52" t="str">
        <f>F694</f>
        <v>PROD_ENERGY</v>
      </c>
      <c r="G688" s="55" t="str">
        <f>$G$9</f>
        <v>BULKTRAN</v>
      </c>
      <c r="H688" s="4">
        <f t="shared" si="374"/>
        <v>0</v>
      </c>
      <c r="I688" s="5">
        <f>VLOOKUP(CONCATENATE($F688," ",$G688),AllocFactorMatrix,(I$4+1),FALSE)*$E694</f>
        <v>0</v>
      </c>
      <c r="J688" s="5">
        <f>VLOOKUP(CONCATENATE($F688," ",$G688),AllocFactorMatrix,(J$4+1),FALSE)*$E694</f>
        <v>0</v>
      </c>
      <c r="K688" s="5">
        <f>VLOOKUP(CONCATENATE($F688," ",$G688),AllocFactorMatrix,(K$4+1),FALSE)*$E694</f>
        <v>0</v>
      </c>
      <c r="L688" s="5">
        <f>VLOOKUP(CONCATENATE($F688," ",$G688),AllocFactorMatrix,(L$4+1),FALSE)*$E694</f>
        <v>0</v>
      </c>
      <c r="M688" s="5">
        <f>VLOOKUP(CONCATENATE($F688," ",$G688),AllocFactorMatrix,(M$4+1),FALSE)*$E694</f>
        <v>0</v>
      </c>
      <c r="N688" s="5">
        <f t="shared" si="375"/>
        <v>0</v>
      </c>
      <c r="O688" s="5">
        <f>VLOOKUP(CONCATENATE($F688," ",$G688),AllocFactorMatrix,(O$4+1),FALSE)*$E694</f>
        <v>0</v>
      </c>
      <c r="P688" s="5">
        <f>VLOOKUP(CONCATENATE($F688," ",$G688),AllocFactorMatrix,(P$4+1),FALSE)*$E694</f>
        <v>0</v>
      </c>
      <c r="Q688" s="5">
        <f>VLOOKUP(CONCATENATE($F688," ",$G688),AllocFactorMatrix,(Q$4+1),FALSE)*$E694</f>
        <v>0</v>
      </c>
      <c r="R688" s="5">
        <f>VLOOKUP(CONCATENATE($F688," ",$G688),AllocFactorMatrix,(R$4+1),FALSE)*$E694</f>
        <v>0</v>
      </c>
      <c r="S688" s="5">
        <f t="shared" si="376"/>
        <v>0</v>
      </c>
      <c r="T688" s="5">
        <f>VLOOKUP(CONCATENATE($F688," ",$G688),AllocFactorMatrix,(T$4+1),FALSE)*$E694</f>
        <v>0</v>
      </c>
      <c r="U688" s="5">
        <f>VLOOKUP(CONCATENATE($F688," ",$G688),AllocFactorMatrix,(U$4+1),FALSE)*$E694</f>
        <v>0</v>
      </c>
      <c r="V688" s="5">
        <f>VLOOKUP(CONCATENATE($F688," ",$G688),AllocFactorMatrix,(V$4+1),FALSE)*$E694</f>
        <v>0</v>
      </c>
      <c r="W688" s="5">
        <f>VLOOKUP(CONCATENATE($F688," ",$G688),AllocFactorMatrix,(W$4+1),FALSE)*$E694</f>
        <v>0</v>
      </c>
      <c r="X688" s="5">
        <f t="shared" ref="X688:X694" si="378">SUBTOTAL(9,T688:W688)</f>
        <v>0</v>
      </c>
      <c r="Y688" s="5">
        <f>VLOOKUP(CONCATENATE($F688," ",$G688),AllocFactorMatrix,(Y$4+1),FALSE)*$E694</f>
        <v>0</v>
      </c>
      <c r="Z688" s="5">
        <f>VLOOKUP(CONCATENATE($F688," ",$G688),AllocFactorMatrix,(Z$4+1),FALSE)*$E694</f>
        <v>0</v>
      </c>
      <c r="AA688" s="5">
        <f t="shared" si="377"/>
        <v>0</v>
      </c>
      <c r="AB688" s="5">
        <f>VLOOKUP(CONCATENATE($F688," ",$G688),AllocFactorMatrix,(AB$4+1),FALSE)*$E694</f>
        <v>0</v>
      </c>
      <c r="AC688" s="5">
        <f>VLOOKUP(CONCATENATE($F688," ",$G688),AllocFactorMatrix,(AC$4+1),FALSE)*$E694</f>
        <v>0</v>
      </c>
      <c r="AD688" s="5">
        <f>VLOOKUP(CONCATENATE($F688," ",$G688),AllocFactorMatrix,(AD$4+1),FALSE)*$E694</f>
        <v>0</v>
      </c>
    </row>
    <row r="689" spans="1:30" hidden="1" outlineLevel="1">
      <c r="F689" s="52" t="str">
        <f>F694</f>
        <v>PROD_ENERGY</v>
      </c>
      <c r="G689" s="55" t="str">
        <f>$G$10</f>
        <v>SUBTRAN</v>
      </c>
      <c r="H689" s="4">
        <f t="shared" si="374"/>
        <v>0</v>
      </c>
      <c r="I689" s="5">
        <f>VLOOKUP(CONCATENATE($F689," ",$G689),AllocFactorMatrix,(I$4+1),FALSE)*$E694</f>
        <v>0</v>
      </c>
      <c r="J689" s="5">
        <f>VLOOKUP(CONCATENATE($F689," ",$G689),AllocFactorMatrix,(J$4+1),FALSE)*$E694</f>
        <v>0</v>
      </c>
      <c r="K689" s="5">
        <f>VLOOKUP(CONCATENATE($F689," ",$G689),AllocFactorMatrix,(K$4+1),FALSE)*$E694</f>
        <v>0</v>
      </c>
      <c r="L689" s="5">
        <f>VLOOKUP(CONCATENATE($F689," ",$G689),AllocFactorMatrix,(L$4+1),FALSE)*$E694</f>
        <v>0</v>
      </c>
      <c r="M689" s="5">
        <f>VLOOKUP(CONCATENATE($F689," ",$G689),AllocFactorMatrix,(M$4+1),FALSE)*$E694</f>
        <v>0</v>
      </c>
      <c r="N689" s="5">
        <f t="shared" si="375"/>
        <v>0</v>
      </c>
      <c r="O689" s="5">
        <f>VLOOKUP(CONCATENATE($F689," ",$G689),AllocFactorMatrix,(O$4+1),FALSE)*$E694</f>
        <v>0</v>
      </c>
      <c r="P689" s="5">
        <f>VLOOKUP(CONCATENATE($F689," ",$G689),AllocFactorMatrix,(P$4+1),FALSE)*$E694</f>
        <v>0</v>
      </c>
      <c r="Q689" s="5">
        <f>VLOOKUP(CONCATENATE($F689," ",$G689),AllocFactorMatrix,(Q$4+1),FALSE)*$E694</f>
        <v>0</v>
      </c>
      <c r="R689" s="5">
        <f>VLOOKUP(CONCATENATE($F689," ",$G689),AllocFactorMatrix,(R$4+1),FALSE)*$E694</f>
        <v>0</v>
      </c>
      <c r="S689" s="5">
        <f t="shared" si="376"/>
        <v>0</v>
      </c>
      <c r="T689" s="5">
        <f>VLOOKUP(CONCATENATE($F689," ",$G689),AllocFactorMatrix,(T$4+1),FALSE)*$E694</f>
        <v>0</v>
      </c>
      <c r="U689" s="5">
        <f>VLOOKUP(CONCATENATE($F689," ",$G689),AllocFactorMatrix,(U$4+1),FALSE)*$E694</f>
        <v>0</v>
      </c>
      <c r="V689" s="5">
        <f>VLOOKUP(CONCATENATE($F689," ",$G689),AllocFactorMatrix,(V$4+1),FALSE)*$E694</f>
        <v>0</v>
      </c>
      <c r="W689" s="5">
        <f>VLOOKUP(CONCATENATE($F689," ",$G689),AllocFactorMatrix,(W$4+1),FALSE)*$E694</f>
        <v>0</v>
      </c>
      <c r="X689" s="5">
        <f t="shared" si="378"/>
        <v>0</v>
      </c>
      <c r="Y689" s="5">
        <f>VLOOKUP(CONCATENATE($F689," ",$G689),AllocFactorMatrix,(Y$4+1),FALSE)*$E694</f>
        <v>0</v>
      </c>
      <c r="Z689" s="5">
        <f>VLOOKUP(CONCATENATE($F689," ",$G689),AllocFactorMatrix,(Z$4+1),FALSE)*$E694</f>
        <v>0</v>
      </c>
      <c r="AA689" s="5">
        <f t="shared" si="377"/>
        <v>0</v>
      </c>
      <c r="AB689" s="5">
        <f>VLOOKUP(CONCATENATE($F689," ",$G689),AllocFactorMatrix,(AB$4+1),FALSE)*$E694</f>
        <v>0</v>
      </c>
      <c r="AC689" s="5">
        <f>VLOOKUP(CONCATENATE($F689," ",$G689),AllocFactorMatrix,(AC$4+1),FALSE)*$E694</f>
        <v>0</v>
      </c>
      <c r="AD689" s="5">
        <f>VLOOKUP(CONCATENATE($F689," ",$G689),AllocFactorMatrix,(AD$4+1),FALSE)*$E694</f>
        <v>0</v>
      </c>
    </row>
    <row r="690" spans="1:30" hidden="1" outlineLevel="1">
      <c r="F690" s="52" t="str">
        <f>F694</f>
        <v>PROD_ENERGY</v>
      </c>
      <c r="G690" s="55" t="str">
        <f>$G$11</f>
        <v>DISTPRI</v>
      </c>
      <c r="H690" s="4">
        <f t="shared" si="374"/>
        <v>0</v>
      </c>
      <c r="I690" s="5">
        <f>VLOOKUP(CONCATENATE($F690," ",$G690),AllocFactorMatrix,(I$4+1),FALSE)*$E694</f>
        <v>0</v>
      </c>
      <c r="J690" s="5">
        <f>VLOOKUP(CONCATENATE($F690," ",$G690),AllocFactorMatrix,(J$4+1),FALSE)*$E694</f>
        <v>0</v>
      </c>
      <c r="K690" s="5">
        <f>VLOOKUP(CONCATENATE($F690," ",$G690),AllocFactorMatrix,(K$4+1),FALSE)*$E694</f>
        <v>0</v>
      </c>
      <c r="L690" s="5">
        <f>VLOOKUP(CONCATENATE($F690," ",$G690),AllocFactorMatrix,(L$4+1),FALSE)*$E694</f>
        <v>0</v>
      </c>
      <c r="M690" s="5">
        <f>VLOOKUP(CONCATENATE($F690," ",$G690),AllocFactorMatrix,(M$4+1),FALSE)*$E694</f>
        <v>0</v>
      </c>
      <c r="N690" s="5">
        <f t="shared" si="375"/>
        <v>0</v>
      </c>
      <c r="O690" s="5">
        <f>VLOOKUP(CONCATENATE($F690," ",$G690),AllocFactorMatrix,(O$4+1),FALSE)*$E694</f>
        <v>0</v>
      </c>
      <c r="P690" s="5">
        <f>VLOOKUP(CONCATENATE($F690," ",$G690),AllocFactorMatrix,(P$4+1),FALSE)*$E694</f>
        <v>0</v>
      </c>
      <c r="Q690" s="5">
        <f>VLOOKUP(CONCATENATE($F690," ",$G690),AllocFactorMatrix,(Q$4+1),FALSE)*$E694</f>
        <v>0</v>
      </c>
      <c r="R690" s="5">
        <f>VLOOKUP(CONCATENATE($F690," ",$G690),AllocFactorMatrix,(R$4+1),FALSE)*$E694</f>
        <v>0</v>
      </c>
      <c r="S690" s="5">
        <f t="shared" si="376"/>
        <v>0</v>
      </c>
      <c r="T690" s="5">
        <f>VLOOKUP(CONCATENATE($F690," ",$G690),AllocFactorMatrix,(T$4+1),FALSE)*$E694</f>
        <v>0</v>
      </c>
      <c r="U690" s="5">
        <f>VLOOKUP(CONCATENATE($F690," ",$G690),AllocFactorMatrix,(U$4+1),FALSE)*$E694</f>
        <v>0</v>
      </c>
      <c r="V690" s="5">
        <f>VLOOKUP(CONCATENATE($F690," ",$G690),AllocFactorMatrix,(V$4+1),FALSE)*$E694</f>
        <v>0</v>
      </c>
      <c r="W690" s="5">
        <f>VLOOKUP(CONCATENATE($F690," ",$G690),AllocFactorMatrix,(W$4+1),FALSE)*$E694</f>
        <v>0</v>
      </c>
      <c r="X690" s="5">
        <f t="shared" si="378"/>
        <v>0</v>
      </c>
      <c r="Y690" s="5">
        <f>VLOOKUP(CONCATENATE($F690," ",$G690),AllocFactorMatrix,(Y$4+1),FALSE)*$E694</f>
        <v>0</v>
      </c>
      <c r="Z690" s="5">
        <f>VLOOKUP(CONCATENATE($F690," ",$G690),AllocFactorMatrix,(Z$4+1),FALSE)*$E694</f>
        <v>0</v>
      </c>
      <c r="AA690" s="5">
        <f t="shared" si="377"/>
        <v>0</v>
      </c>
      <c r="AB690" s="5">
        <f>VLOOKUP(CONCATENATE($F690," ",$G690),AllocFactorMatrix,(AB$4+1),FALSE)*$E694</f>
        <v>0</v>
      </c>
      <c r="AC690" s="5">
        <f>VLOOKUP(CONCATENATE($F690," ",$G690),AllocFactorMatrix,(AC$4+1),FALSE)*$E694</f>
        <v>0</v>
      </c>
      <c r="AD690" s="5">
        <f>VLOOKUP(CONCATENATE($F690," ",$G690),AllocFactorMatrix,(AD$4+1),FALSE)*$E694</f>
        <v>0</v>
      </c>
    </row>
    <row r="691" spans="1:30" hidden="1" outlineLevel="1">
      <c r="F691" s="52" t="str">
        <f>F694</f>
        <v>PROD_ENERGY</v>
      </c>
      <c r="G691" s="55" t="str">
        <f>$G$12</f>
        <v>DISTSEC</v>
      </c>
      <c r="H691" s="4">
        <f t="shared" si="374"/>
        <v>0</v>
      </c>
      <c r="I691" s="5">
        <f>VLOOKUP(CONCATENATE($F691," ",$G691),AllocFactorMatrix,(I$4+1),FALSE)*$E694</f>
        <v>0</v>
      </c>
      <c r="J691" s="5">
        <f>VLOOKUP(CONCATENATE($F691," ",$G691),AllocFactorMatrix,(J$4+1),FALSE)*$E694</f>
        <v>0</v>
      </c>
      <c r="K691" s="5">
        <f>VLOOKUP(CONCATENATE($F691," ",$G691),AllocFactorMatrix,(K$4+1),FALSE)*$E694</f>
        <v>0</v>
      </c>
      <c r="L691" s="5">
        <f>VLOOKUP(CONCATENATE($F691," ",$G691),AllocFactorMatrix,(L$4+1),FALSE)*$E694</f>
        <v>0</v>
      </c>
      <c r="M691" s="5">
        <f>VLOOKUP(CONCATENATE($F691," ",$G691),AllocFactorMatrix,(M$4+1),FALSE)*$E694</f>
        <v>0</v>
      </c>
      <c r="N691" s="5">
        <f t="shared" si="375"/>
        <v>0</v>
      </c>
      <c r="O691" s="5">
        <f>VLOOKUP(CONCATENATE($F691," ",$G691),AllocFactorMatrix,(O$4+1),FALSE)*$E694</f>
        <v>0</v>
      </c>
      <c r="P691" s="5">
        <f>VLOOKUP(CONCATENATE($F691," ",$G691),AllocFactorMatrix,(P$4+1),FALSE)*$E694</f>
        <v>0</v>
      </c>
      <c r="Q691" s="5">
        <f>VLOOKUP(CONCATENATE($F691," ",$G691),AllocFactorMatrix,(Q$4+1),FALSE)*$E694</f>
        <v>0</v>
      </c>
      <c r="R691" s="5">
        <f>VLOOKUP(CONCATENATE($F691," ",$G691),AllocFactorMatrix,(R$4+1),FALSE)*$E694</f>
        <v>0</v>
      </c>
      <c r="S691" s="5">
        <f t="shared" si="376"/>
        <v>0</v>
      </c>
      <c r="T691" s="5">
        <f>VLOOKUP(CONCATENATE($F691," ",$G691),AllocFactorMatrix,(T$4+1),FALSE)*$E694</f>
        <v>0</v>
      </c>
      <c r="U691" s="5">
        <f>VLOOKUP(CONCATENATE($F691," ",$G691),AllocFactorMatrix,(U$4+1),FALSE)*$E694</f>
        <v>0</v>
      </c>
      <c r="V691" s="5">
        <f>VLOOKUP(CONCATENATE($F691," ",$G691),AllocFactorMatrix,(V$4+1),FALSE)*$E694</f>
        <v>0</v>
      </c>
      <c r="W691" s="5">
        <f>VLOOKUP(CONCATENATE($F691," ",$G691),AllocFactorMatrix,(W$4+1),FALSE)*$E694</f>
        <v>0</v>
      </c>
      <c r="X691" s="5">
        <f t="shared" si="378"/>
        <v>0</v>
      </c>
      <c r="Y691" s="5">
        <f>VLOOKUP(CONCATENATE($F691," ",$G691),AllocFactorMatrix,(Y$4+1),FALSE)*$E694</f>
        <v>0</v>
      </c>
      <c r="Z691" s="5">
        <f>VLOOKUP(CONCATENATE($F691," ",$G691),AllocFactorMatrix,(Z$4+1),FALSE)*$E694</f>
        <v>0</v>
      </c>
      <c r="AA691" s="5">
        <f t="shared" si="377"/>
        <v>0</v>
      </c>
      <c r="AB691" s="5">
        <f>VLOOKUP(CONCATENATE($F691," ",$G691),AllocFactorMatrix,(AB$4+1),FALSE)*$E694</f>
        <v>0</v>
      </c>
      <c r="AC691" s="5">
        <f>VLOOKUP(CONCATENATE($F691," ",$G691),AllocFactorMatrix,(AC$4+1),FALSE)*$E694</f>
        <v>0</v>
      </c>
      <c r="AD691" s="5">
        <f>VLOOKUP(CONCATENATE($F691," ",$G691),AllocFactorMatrix,(AD$4+1),FALSE)*$E694</f>
        <v>0</v>
      </c>
    </row>
    <row r="692" spans="1:30" hidden="1" outlineLevel="1">
      <c r="F692" s="52" t="str">
        <f>F694</f>
        <v>PROD_ENERGY</v>
      </c>
      <c r="G692" s="55" t="str">
        <f>$G$13</f>
        <v>ENERGY</v>
      </c>
      <c r="H692" s="4">
        <f t="shared" si="374"/>
        <v>-6709111</v>
      </c>
      <c r="I692" s="5">
        <f>VLOOKUP(CONCATENATE($F692," ",$G692),AllocFactorMatrix,(I$4+1),FALSE)*$E694</f>
        <v>-2517440.1885792124</v>
      </c>
      <c r="J692" s="5">
        <f>VLOOKUP(CONCATENATE($F692," ",$G692),AllocFactorMatrix,(J$4+1),FALSE)*$E694</f>
        <v>-163146.39140167719</v>
      </c>
      <c r="K692" s="5">
        <f>VLOOKUP(CONCATENATE($F692," ",$G692),AllocFactorMatrix,(K$4+1),FALSE)*$E694</f>
        <v>-547373.82883014739</v>
      </c>
      <c r="L692" s="5">
        <f>VLOOKUP(CONCATENATE($F692," ",$G692),AllocFactorMatrix,(L$4+1),FALSE)*$E694</f>
        <v>-17396.782946575073</v>
      </c>
      <c r="M692" s="5">
        <f>VLOOKUP(CONCATENATE($F692," ",$G692),AllocFactorMatrix,(M$4+1),FALSE)*$E694</f>
        <v>-1603.7800156288115</v>
      </c>
      <c r="N692" s="5">
        <f t="shared" si="375"/>
        <v>-566374.39179235126</v>
      </c>
      <c r="O692" s="5">
        <f>VLOOKUP(CONCATENATE($F692," ",$G692),AllocFactorMatrix,(O$4+1),FALSE)*$E694</f>
        <v>-499048.35739314888</v>
      </c>
      <c r="P692" s="5">
        <f>VLOOKUP(CONCATENATE($F692," ",$G692),AllocFactorMatrix,(P$4+1),FALSE)*$E694</f>
        <v>-92513.962938968223</v>
      </c>
      <c r="Q692" s="5">
        <f>VLOOKUP(CONCATENATE($F692," ",$G692),AllocFactorMatrix,(Q$4+1),FALSE)*$E694</f>
        <v>-42035.976778836521</v>
      </c>
      <c r="R692" s="5">
        <f>VLOOKUP(CONCATENATE($F692," ",$G692),AllocFactorMatrix,(R$4+1),FALSE)*$E694</f>
        <v>-1947.7007570561425</v>
      </c>
      <c r="S692" s="5">
        <f t="shared" si="376"/>
        <v>-635545.99786800984</v>
      </c>
      <c r="T692" s="5">
        <f>VLOOKUP(CONCATENATE($F692," ",$G692),AllocFactorMatrix,(T$4+1),FALSE)*$E694</f>
        <v>-19124.478750050108</v>
      </c>
      <c r="U692" s="5">
        <f>VLOOKUP(CONCATENATE($F692," ",$G692),AllocFactorMatrix,(U$4+1),FALSE)*$E694</f>
        <v>-335797.19685915683</v>
      </c>
      <c r="V692" s="5">
        <f>VLOOKUP(CONCATENATE($F692," ",$G692),AllocFactorMatrix,(V$4+1),FALSE)*$E694</f>
        <v>-1906517.0678673727</v>
      </c>
      <c r="W692" s="5">
        <f>VLOOKUP(CONCATENATE($F692," ",$G692),AllocFactorMatrix,(W$4+1),FALSE)*$E694</f>
        <v>-361710.9091633893</v>
      </c>
      <c r="X692" s="5">
        <f t="shared" si="378"/>
        <v>-2623149.6526399688</v>
      </c>
      <c r="Y692" s="5">
        <f>VLOOKUP(CONCATENATE($F692," ",$G692),AllocFactorMatrix,(Y$4+1),FALSE)*$E694</f>
        <v>-135207.24306678548</v>
      </c>
      <c r="Z692" s="5">
        <f>VLOOKUP(CONCATENATE($F692," ",$G692),AllocFactorMatrix,(Z$4+1),FALSE)*$E694</f>
        <v>-2200.9583758951167</v>
      </c>
      <c r="AA692" s="5">
        <f t="shared" si="377"/>
        <v>-137408.20144268058</v>
      </c>
      <c r="AB692" s="5">
        <f>VLOOKUP(CONCATENATE($F692," ",$G692),AllocFactorMatrix,(AB$4+1),FALSE)*$E694</f>
        <v>-2454.9920223712002</v>
      </c>
      <c r="AC692" s="5">
        <f>VLOOKUP(CONCATENATE($F692," ",$G692),AllocFactorMatrix,(AC$4+1),FALSE)*$E694</f>
        <v>-53085.915049970936</v>
      </c>
      <c r="AD692" s="5">
        <f>VLOOKUP(CONCATENATE($F692," ",$G692),AllocFactorMatrix,(AD$4+1),FALSE)*$E694</f>
        <v>-10505.26920375657</v>
      </c>
    </row>
    <row r="693" spans="1:30" hidden="1" outlineLevel="1">
      <c r="F693" s="52" t="str">
        <f>F694</f>
        <v>PROD_ENERGY</v>
      </c>
      <c r="G693" s="55" t="str">
        <f>$G$14</f>
        <v>CUSTOMER</v>
      </c>
      <c r="H693" s="4">
        <f t="shared" si="374"/>
        <v>0</v>
      </c>
      <c r="I693" s="5">
        <f>VLOOKUP(CONCATENATE($F693," ",$G693),AllocFactorMatrix,(I$4+1),FALSE)*$E694</f>
        <v>0</v>
      </c>
      <c r="J693" s="5">
        <f>VLOOKUP(CONCATENATE($F693," ",$G693),AllocFactorMatrix,(J$4+1),FALSE)*$E694</f>
        <v>0</v>
      </c>
      <c r="K693" s="5">
        <f>VLOOKUP(CONCATENATE($F693," ",$G693),AllocFactorMatrix,(K$4+1),FALSE)*$E694</f>
        <v>0</v>
      </c>
      <c r="L693" s="5">
        <f>VLOOKUP(CONCATENATE($F693," ",$G693),AllocFactorMatrix,(L$4+1),FALSE)*$E694</f>
        <v>0</v>
      </c>
      <c r="M693" s="5">
        <f>VLOOKUP(CONCATENATE($F693," ",$G693),AllocFactorMatrix,(M$4+1),FALSE)*$E694</f>
        <v>0</v>
      </c>
      <c r="N693" s="5">
        <f t="shared" si="375"/>
        <v>0</v>
      </c>
      <c r="O693" s="5">
        <f>VLOOKUP(CONCATENATE($F693," ",$G693),AllocFactorMatrix,(O$4+1),FALSE)*$E694</f>
        <v>0</v>
      </c>
      <c r="P693" s="5">
        <f>VLOOKUP(CONCATENATE($F693," ",$G693),AllocFactorMatrix,(P$4+1),FALSE)*$E694</f>
        <v>0</v>
      </c>
      <c r="Q693" s="5">
        <f>VLOOKUP(CONCATENATE($F693," ",$G693),AllocFactorMatrix,(Q$4+1),FALSE)*$E694</f>
        <v>0</v>
      </c>
      <c r="R693" s="5">
        <f>VLOOKUP(CONCATENATE($F693," ",$G693),AllocFactorMatrix,(R$4+1),FALSE)*$E694</f>
        <v>0</v>
      </c>
      <c r="S693" s="5">
        <f t="shared" si="376"/>
        <v>0</v>
      </c>
      <c r="T693" s="5">
        <f>VLOOKUP(CONCATENATE($F693," ",$G693),AllocFactorMatrix,(T$4+1),FALSE)*$E694</f>
        <v>0</v>
      </c>
      <c r="U693" s="5">
        <f>VLOOKUP(CONCATENATE($F693," ",$G693),AllocFactorMatrix,(U$4+1),FALSE)*$E694</f>
        <v>0</v>
      </c>
      <c r="V693" s="5">
        <f>VLOOKUP(CONCATENATE($F693," ",$G693),AllocFactorMatrix,(V$4+1),FALSE)*$E694</f>
        <v>0</v>
      </c>
      <c r="W693" s="5">
        <f>VLOOKUP(CONCATENATE($F693," ",$G693),AllocFactorMatrix,(W$4+1),FALSE)*$E694</f>
        <v>0</v>
      </c>
      <c r="X693" s="5">
        <f t="shared" si="378"/>
        <v>0</v>
      </c>
      <c r="Y693" s="5">
        <f>VLOOKUP(CONCATENATE($F693," ",$G693),AllocFactorMatrix,(Y$4+1),FALSE)*$E694</f>
        <v>0</v>
      </c>
      <c r="Z693" s="5">
        <f>VLOOKUP(CONCATENATE($F693," ",$G693),AllocFactorMatrix,(Z$4+1),FALSE)*$E694</f>
        <v>0</v>
      </c>
      <c r="AA693" s="5">
        <f t="shared" si="377"/>
        <v>0</v>
      </c>
      <c r="AB693" s="5">
        <f>VLOOKUP(CONCATENATE($F693," ",$G693),AllocFactorMatrix,(AB$4+1),FALSE)*$E694</f>
        <v>0</v>
      </c>
      <c r="AC693" s="5">
        <f>VLOOKUP(CONCATENATE($F693," ",$G693),AllocFactorMatrix,(AC$4+1),FALSE)*$E694</f>
        <v>0</v>
      </c>
      <c r="AD693" s="5">
        <f>VLOOKUP(CONCATENATE($F693," ",$G693),AllocFactorMatrix,(AD$4+1),FALSE)*$E694</f>
        <v>0</v>
      </c>
    </row>
    <row r="694" spans="1:30" collapsed="1">
      <c r="D694" s="96" t="s">
        <v>672</v>
      </c>
      <c r="E694" s="61">
        <v>-6709111</v>
      </c>
      <c r="F694" s="10" t="s">
        <v>32</v>
      </c>
      <c r="G694" s="55" t="str">
        <f>$G$15</f>
        <v>TOTAL</v>
      </c>
      <c r="H694" s="4">
        <f t="shared" si="374"/>
        <v>-6709111</v>
      </c>
      <c r="I694" s="5">
        <f>VLOOKUP(CONCATENATE($F694," ",$G694),AllocFactorMatrix,(I$4+1),FALSE)*$E694</f>
        <v>-2517440.1885792124</v>
      </c>
      <c r="J694" s="5">
        <f>VLOOKUP(CONCATENATE($F694," ",$G694),AllocFactorMatrix,(J$4+1),FALSE)*$E694</f>
        <v>-163146.39140167719</v>
      </c>
      <c r="K694" s="5">
        <f>VLOOKUP(CONCATENATE($F694," ",$G694),AllocFactorMatrix,(K$4+1),FALSE)*$E694</f>
        <v>-547373.82883014739</v>
      </c>
      <c r="L694" s="5">
        <f>VLOOKUP(CONCATENATE($F694," ",$G694),AllocFactorMatrix,(L$4+1),FALSE)*$E694</f>
        <v>-17396.782946575073</v>
      </c>
      <c r="M694" s="5">
        <f>VLOOKUP(CONCATENATE($F694," ",$G694),AllocFactorMatrix,(M$4+1),FALSE)*$E694</f>
        <v>-1603.7800156288115</v>
      </c>
      <c r="N694" s="5">
        <f t="shared" si="375"/>
        <v>-566374.39179235126</v>
      </c>
      <c r="O694" s="5">
        <f>VLOOKUP(CONCATENATE($F694," ",$G694),AllocFactorMatrix,(O$4+1),FALSE)*$E694</f>
        <v>-499048.35739314888</v>
      </c>
      <c r="P694" s="5">
        <f>VLOOKUP(CONCATENATE($F694," ",$G694),AllocFactorMatrix,(P$4+1),FALSE)*$E694</f>
        <v>-92513.962938968223</v>
      </c>
      <c r="Q694" s="5">
        <f>VLOOKUP(CONCATENATE($F694," ",$G694),AllocFactorMatrix,(Q$4+1),FALSE)*$E694</f>
        <v>-42035.976778836521</v>
      </c>
      <c r="R694" s="5">
        <f>VLOOKUP(CONCATENATE($F694," ",$G694),AllocFactorMatrix,(R$4+1),FALSE)*$E694</f>
        <v>-1947.7007570561425</v>
      </c>
      <c r="S694" s="5">
        <f t="shared" si="376"/>
        <v>-635545.99786800984</v>
      </c>
      <c r="T694" s="5">
        <f>VLOOKUP(CONCATENATE($F694," ",$G694),AllocFactorMatrix,(T$4+1),FALSE)*$E694</f>
        <v>-19124.478750050108</v>
      </c>
      <c r="U694" s="5">
        <f>VLOOKUP(CONCATENATE($F694," ",$G694),AllocFactorMatrix,(U$4+1),FALSE)*$E694</f>
        <v>-335797.19685915683</v>
      </c>
      <c r="V694" s="5">
        <f>VLOOKUP(CONCATENATE($F694," ",$G694),AllocFactorMatrix,(V$4+1),FALSE)*$E694</f>
        <v>-1906517.0678673727</v>
      </c>
      <c r="W694" s="5">
        <f>VLOOKUP(CONCATENATE($F694," ",$G694),AllocFactorMatrix,(W$4+1),FALSE)*$E694</f>
        <v>-361710.9091633893</v>
      </c>
      <c r="X694" s="5">
        <f t="shared" si="378"/>
        <v>-2623149.6526399688</v>
      </c>
      <c r="Y694" s="5">
        <f>VLOOKUP(CONCATENATE($F694," ",$G694),AllocFactorMatrix,(Y$4+1),FALSE)*$E694</f>
        <v>-135207.24306678548</v>
      </c>
      <c r="Z694" s="5">
        <f>VLOOKUP(CONCATENATE($F694," ",$G694),AllocFactorMatrix,(Z$4+1),FALSE)*$E694</f>
        <v>-2200.9583758951167</v>
      </c>
      <c r="AA694" s="5">
        <f t="shared" si="377"/>
        <v>-137408.20144268058</v>
      </c>
      <c r="AB694" s="5">
        <f>VLOOKUP(CONCATENATE($F694," ",$G694),AllocFactorMatrix,(AB$4+1),FALSE)*$E694</f>
        <v>-2454.9920223712002</v>
      </c>
      <c r="AC694" s="5">
        <f>VLOOKUP(CONCATENATE($F694," ",$G694),AllocFactorMatrix,(AC$4+1),FALSE)*$E694</f>
        <v>-53085.915049970936</v>
      </c>
      <c r="AD694" s="5">
        <f>VLOOKUP(CONCATENATE($F694," ",$G694),AllocFactorMatrix,(AD$4+1),FALSE)*$E694</f>
        <v>-10505.26920375657</v>
      </c>
    </row>
    <row r="695" spans="1:30" hidden="1" outlineLevel="1">
      <c r="F695" s="3"/>
      <c r="G695" s="55" t="str">
        <f>$G$8</f>
        <v>PRODUCTION</v>
      </c>
      <c r="H695" s="11">
        <f t="shared" ref="H695:AD695" si="379">H687+H679</f>
        <v>0</v>
      </c>
      <c r="I695" s="11">
        <f t="shared" si="379"/>
        <v>0</v>
      </c>
      <c r="J695" s="11">
        <f t="shared" si="379"/>
        <v>0</v>
      </c>
      <c r="K695" s="11">
        <f t="shared" si="379"/>
        <v>0</v>
      </c>
      <c r="L695" s="11">
        <f t="shared" si="379"/>
        <v>0</v>
      </c>
      <c r="M695" s="11">
        <f t="shared" si="379"/>
        <v>0</v>
      </c>
      <c r="N695" s="11">
        <f t="shared" si="379"/>
        <v>0</v>
      </c>
      <c r="O695" s="11">
        <f t="shared" si="379"/>
        <v>0</v>
      </c>
      <c r="P695" s="11">
        <f t="shared" si="379"/>
        <v>0</v>
      </c>
      <c r="Q695" s="11">
        <f t="shared" si="379"/>
        <v>0</v>
      </c>
      <c r="R695" s="11">
        <f t="shared" si="379"/>
        <v>0</v>
      </c>
      <c r="S695" s="11">
        <f t="shared" si="379"/>
        <v>0</v>
      </c>
      <c r="T695" s="11">
        <f t="shared" si="379"/>
        <v>0</v>
      </c>
      <c r="U695" s="11">
        <f t="shared" si="379"/>
        <v>0</v>
      </c>
      <c r="V695" s="11">
        <f t="shared" si="379"/>
        <v>0</v>
      </c>
      <c r="W695" s="11">
        <f t="shared" si="379"/>
        <v>0</v>
      </c>
      <c r="X695" s="11">
        <f t="shared" si="379"/>
        <v>0</v>
      </c>
      <c r="Y695" s="11">
        <f t="shared" si="379"/>
        <v>0</v>
      </c>
      <c r="Z695" s="11">
        <f t="shared" si="379"/>
        <v>0</v>
      </c>
      <c r="AA695" s="11">
        <f t="shared" si="379"/>
        <v>0</v>
      </c>
      <c r="AB695" s="11">
        <f t="shared" si="379"/>
        <v>0</v>
      </c>
      <c r="AC695" s="11">
        <f t="shared" si="379"/>
        <v>0</v>
      </c>
      <c r="AD695" s="11">
        <f t="shared" si="379"/>
        <v>0</v>
      </c>
    </row>
    <row r="696" spans="1:30" hidden="1" outlineLevel="1">
      <c r="F696" s="3"/>
      <c r="G696" s="55" t="str">
        <f>$G$9</f>
        <v>BULKTRAN</v>
      </c>
      <c r="H696" s="11">
        <f t="shared" ref="H696:AD696" si="380">H688+H680</f>
        <v>0</v>
      </c>
      <c r="I696" s="11">
        <f t="shared" si="380"/>
        <v>0</v>
      </c>
      <c r="J696" s="11">
        <f t="shared" si="380"/>
        <v>0</v>
      </c>
      <c r="K696" s="11">
        <f t="shared" si="380"/>
        <v>0</v>
      </c>
      <c r="L696" s="11">
        <f t="shared" si="380"/>
        <v>0</v>
      </c>
      <c r="M696" s="11">
        <f t="shared" si="380"/>
        <v>0</v>
      </c>
      <c r="N696" s="11">
        <f t="shared" si="380"/>
        <v>0</v>
      </c>
      <c r="O696" s="11">
        <f t="shared" si="380"/>
        <v>0</v>
      </c>
      <c r="P696" s="11">
        <f t="shared" si="380"/>
        <v>0</v>
      </c>
      <c r="Q696" s="11">
        <f t="shared" si="380"/>
        <v>0</v>
      </c>
      <c r="R696" s="11">
        <f t="shared" si="380"/>
        <v>0</v>
      </c>
      <c r="S696" s="11">
        <f t="shared" si="380"/>
        <v>0</v>
      </c>
      <c r="T696" s="11">
        <f t="shared" si="380"/>
        <v>0</v>
      </c>
      <c r="U696" s="11">
        <f t="shared" si="380"/>
        <v>0</v>
      </c>
      <c r="V696" s="11">
        <f t="shared" si="380"/>
        <v>0</v>
      </c>
      <c r="W696" s="11">
        <f t="shared" si="380"/>
        <v>0</v>
      </c>
      <c r="X696" s="11">
        <f t="shared" si="380"/>
        <v>0</v>
      </c>
      <c r="Y696" s="11">
        <f t="shared" si="380"/>
        <v>0</v>
      </c>
      <c r="Z696" s="11">
        <f t="shared" si="380"/>
        <v>0</v>
      </c>
      <c r="AA696" s="11">
        <f t="shared" si="380"/>
        <v>0</v>
      </c>
      <c r="AB696" s="11">
        <f t="shared" si="380"/>
        <v>0</v>
      </c>
      <c r="AC696" s="11">
        <f t="shared" si="380"/>
        <v>0</v>
      </c>
      <c r="AD696" s="11">
        <f t="shared" si="380"/>
        <v>0</v>
      </c>
    </row>
    <row r="697" spans="1:30" hidden="1" outlineLevel="1">
      <c r="F697" s="3"/>
      <c r="G697" s="55" t="str">
        <f>$G$10</f>
        <v>SUBTRAN</v>
      </c>
      <c r="H697" s="11">
        <f t="shared" ref="H697:AD697" si="381">H689+H681</f>
        <v>0</v>
      </c>
      <c r="I697" s="11">
        <f t="shared" si="381"/>
        <v>0</v>
      </c>
      <c r="J697" s="11">
        <f t="shared" si="381"/>
        <v>0</v>
      </c>
      <c r="K697" s="11">
        <f t="shared" si="381"/>
        <v>0</v>
      </c>
      <c r="L697" s="11">
        <f t="shared" si="381"/>
        <v>0</v>
      </c>
      <c r="M697" s="11">
        <f t="shared" si="381"/>
        <v>0</v>
      </c>
      <c r="N697" s="11">
        <f t="shared" si="381"/>
        <v>0</v>
      </c>
      <c r="O697" s="11">
        <f t="shared" si="381"/>
        <v>0</v>
      </c>
      <c r="P697" s="11">
        <f t="shared" si="381"/>
        <v>0</v>
      </c>
      <c r="Q697" s="11">
        <f t="shared" si="381"/>
        <v>0</v>
      </c>
      <c r="R697" s="11">
        <f t="shared" si="381"/>
        <v>0</v>
      </c>
      <c r="S697" s="11">
        <f t="shared" si="381"/>
        <v>0</v>
      </c>
      <c r="T697" s="11">
        <f t="shared" si="381"/>
        <v>0</v>
      </c>
      <c r="U697" s="11">
        <f t="shared" si="381"/>
        <v>0</v>
      </c>
      <c r="V697" s="11">
        <f t="shared" si="381"/>
        <v>0</v>
      </c>
      <c r="W697" s="11">
        <f t="shared" si="381"/>
        <v>0</v>
      </c>
      <c r="X697" s="11">
        <f t="shared" si="381"/>
        <v>0</v>
      </c>
      <c r="Y697" s="11">
        <f t="shared" si="381"/>
        <v>0</v>
      </c>
      <c r="Z697" s="11">
        <f t="shared" si="381"/>
        <v>0</v>
      </c>
      <c r="AA697" s="11">
        <f t="shared" si="381"/>
        <v>0</v>
      </c>
      <c r="AB697" s="11">
        <f t="shared" si="381"/>
        <v>0</v>
      </c>
      <c r="AC697" s="11">
        <f t="shared" si="381"/>
        <v>0</v>
      </c>
      <c r="AD697" s="11">
        <f t="shared" si="381"/>
        <v>0</v>
      </c>
    </row>
    <row r="698" spans="1:30" hidden="1" outlineLevel="1">
      <c r="F698" s="3"/>
      <c r="G698" s="55" t="str">
        <f>$G$11</f>
        <v>DISTPRI</v>
      </c>
      <c r="H698" s="11">
        <f t="shared" ref="H698:AD698" si="382">H690+H682</f>
        <v>0</v>
      </c>
      <c r="I698" s="11">
        <f t="shared" si="382"/>
        <v>0</v>
      </c>
      <c r="J698" s="11">
        <f t="shared" si="382"/>
        <v>0</v>
      </c>
      <c r="K698" s="11">
        <f t="shared" si="382"/>
        <v>0</v>
      </c>
      <c r="L698" s="11">
        <f t="shared" si="382"/>
        <v>0</v>
      </c>
      <c r="M698" s="11">
        <f t="shared" si="382"/>
        <v>0</v>
      </c>
      <c r="N698" s="11">
        <f t="shared" si="382"/>
        <v>0</v>
      </c>
      <c r="O698" s="11">
        <f t="shared" si="382"/>
        <v>0</v>
      </c>
      <c r="P698" s="11">
        <f t="shared" si="382"/>
        <v>0</v>
      </c>
      <c r="Q698" s="11">
        <f t="shared" si="382"/>
        <v>0</v>
      </c>
      <c r="R698" s="11">
        <f t="shared" si="382"/>
        <v>0</v>
      </c>
      <c r="S698" s="11">
        <f t="shared" si="382"/>
        <v>0</v>
      </c>
      <c r="T698" s="11">
        <f t="shared" si="382"/>
        <v>0</v>
      </c>
      <c r="U698" s="11">
        <f t="shared" si="382"/>
        <v>0</v>
      </c>
      <c r="V698" s="11">
        <f t="shared" si="382"/>
        <v>0</v>
      </c>
      <c r="W698" s="11">
        <f t="shared" si="382"/>
        <v>0</v>
      </c>
      <c r="X698" s="11">
        <f t="shared" si="382"/>
        <v>0</v>
      </c>
      <c r="Y698" s="11">
        <f t="shared" si="382"/>
        <v>0</v>
      </c>
      <c r="Z698" s="11">
        <f t="shared" si="382"/>
        <v>0</v>
      </c>
      <c r="AA698" s="11">
        <f t="shared" si="382"/>
        <v>0</v>
      </c>
      <c r="AB698" s="11">
        <f t="shared" si="382"/>
        <v>0</v>
      </c>
      <c r="AC698" s="11">
        <f t="shared" si="382"/>
        <v>0</v>
      </c>
      <c r="AD698" s="11">
        <f t="shared" si="382"/>
        <v>0</v>
      </c>
    </row>
    <row r="699" spans="1:30" hidden="1" outlineLevel="1">
      <c r="F699" s="3"/>
      <c r="G699" s="55" t="str">
        <f>$G$12</f>
        <v>DISTSEC</v>
      </c>
      <c r="H699" s="11">
        <f t="shared" ref="H699:AD699" si="383">H691+H683</f>
        <v>0</v>
      </c>
      <c r="I699" s="11">
        <f t="shared" si="383"/>
        <v>0</v>
      </c>
      <c r="J699" s="11">
        <f t="shared" si="383"/>
        <v>0</v>
      </c>
      <c r="K699" s="11">
        <f t="shared" si="383"/>
        <v>0</v>
      </c>
      <c r="L699" s="11">
        <f t="shared" si="383"/>
        <v>0</v>
      </c>
      <c r="M699" s="11">
        <f t="shared" si="383"/>
        <v>0</v>
      </c>
      <c r="N699" s="11">
        <f t="shared" si="383"/>
        <v>0</v>
      </c>
      <c r="O699" s="11">
        <f t="shared" si="383"/>
        <v>0</v>
      </c>
      <c r="P699" s="11">
        <f t="shared" si="383"/>
        <v>0</v>
      </c>
      <c r="Q699" s="11">
        <f t="shared" si="383"/>
        <v>0</v>
      </c>
      <c r="R699" s="11">
        <f t="shared" si="383"/>
        <v>0</v>
      </c>
      <c r="S699" s="11">
        <f t="shared" si="383"/>
        <v>0</v>
      </c>
      <c r="T699" s="11">
        <f t="shared" si="383"/>
        <v>0</v>
      </c>
      <c r="U699" s="11">
        <f t="shared" si="383"/>
        <v>0</v>
      </c>
      <c r="V699" s="11">
        <f t="shared" si="383"/>
        <v>0</v>
      </c>
      <c r="W699" s="11">
        <f t="shared" si="383"/>
        <v>0</v>
      </c>
      <c r="X699" s="11">
        <f t="shared" si="383"/>
        <v>0</v>
      </c>
      <c r="Y699" s="11">
        <f t="shared" si="383"/>
        <v>0</v>
      </c>
      <c r="Z699" s="11">
        <f t="shared" si="383"/>
        <v>0</v>
      </c>
      <c r="AA699" s="11">
        <f t="shared" si="383"/>
        <v>0</v>
      </c>
      <c r="AB699" s="11">
        <f t="shared" si="383"/>
        <v>0</v>
      </c>
      <c r="AC699" s="11">
        <f t="shared" si="383"/>
        <v>0</v>
      </c>
      <c r="AD699" s="11">
        <f t="shared" si="383"/>
        <v>0</v>
      </c>
    </row>
    <row r="700" spans="1:30" hidden="1" outlineLevel="1">
      <c r="F700" s="3"/>
      <c r="G700" s="55" t="str">
        <f>$G$13</f>
        <v>ENERGY</v>
      </c>
      <c r="H700" s="11">
        <f t="shared" ref="H700:AD700" si="384">H692+H684</f>
        <v>-8319303</v>
      </c>
      <c r="I700" s="11">
        <f t="shared" si="384"/>
        <v>-3121627.845055419</v>
      </c>
      <c r="J700" s="11">
        <f t="shared" si="384"/>
        <v>-202301.65567795007</v>
      </c>
      <c r="K700" s="11">
        <f t="shared" si="384"/>
        <v>-678743.98505377711</v>
      </c>
      <c r="L700" s="11">
        <f t="shared" si="384"/>
        <v>-21572.024752279525</v>
      </c>
      <c r="M700" s="11">
        <f t="shared" si="384"/>
        <v>-1988.688500661387</v>
      </c>
      <c r="N700" s="11">
        <f t="shared" si="384"/>
        <v>-702304.69830671803</v>
      </c>
      <c r="O700" s="11">
        <f t="shared" si="384"/>
        <v>-618820.36186402279</v>
      </c>
      <c r="P700" s="11">
        <f t="shared" si="384"/>
        <v>-114717.38795498348</v>
      </c>
      <c r="Q700" s="11">
        <f t="shared" si="384"/>
        <v>-52124.64478887069</v>
      </c>
      <c r="R700" s="11">
        <f t="shared" si="384"/>
        <v>-2415.150494794234</v>
      </c>
      <c r="S700" s="11">
        <f t="shared" si="384"/>
        <v>-788077.54510267125</v>
      </c>
      <c r="T700" s="11">
        <f t="shared" si="384"/>
        <v>-23714.368928868236</v>
      </c>
      <c r="U700" s="11">
        <f t="shared" si="384"/>
        <v>-416388.7923783008</v>
      </c>
      <c r="V700" s="11">
        <f t="shared" si="384"/>
        <v>-2364082.68729795</v>
      </c>
      <c r="W700" s="11">
        <f t="shared" si="384"/>
        <v>-448521.81633836613</v>
      </c>
      <c r="X700" s="11">
        <f t="shared" si="384"/>
        <v>-3252707.6649434851</v>
      </c>
      <c r="Y700" s="11">
        <f t="shared" si="384"/>
        <v>-167657.08942171885</v>
      </c>
      <c r="Z700" s="11">
        <f t="shared" si="384"/>
        <v>-2729.1901444855171</v>
      </c>
      <c r="AA700" s="11">
        <f t="shared" si="384"/>
        <v>-170386.27956620435</v>
      </c>
      <c r="AB700" s="11">
        <f t="shared" si="384"/>
        <v>-3044.1920690667948</v>
      </c>
      <c r="AC700" s="11">
        <f t="shared" si="384"/>
        <v>-65826.577073023291</v>
      </c>
      <c r="AD700" s="11">
        <f t="shared" si="384"/>
        <v>-13026.542205460551</v>
      </c>
    </row>
    <row r="701" spans="1:30" hidden="1" outlineLevel="1">
      <c r="F701" s="3"/>
      <c r="G701" s="55" t="str">
        <f>$G$14</f>
        <v>CUSTOMER</v>
      </c>
      <c r="H701" s="11">
        <f t="shared" ref="H701:AD701" si="385">H693+H685</f>
        <v>0</v>
      </c>
      <c r="I701" s="11">
        <f t="shared" si="385"/>
        <v>0</v>
      </c>
      <c r="J701" s="11">
        <f t="shared" si="385"/>
        <v>0</v>
      </c>
      <c r="K701" s="11">
        <f t="shared" si="385"/>
        <v>0</v>
      </c>
      <c r="L701" s="11">
        <f t="shared" si="385"/>
        <v>0</v>
      </c>
      <c r="M701" s="11">
        <f t="shared" si="385"/>
        <v>0</v>
      </c>
      <c r="N701" s="11">
        <f t="shared" si="385"/>
        <v>0</v>
      </c>
      <c r="O701" s="11">
        <f t="shared" si="385"/>
        <v>0</v>
      </c>
      <c r="P701" s="11">
        <f t="shared" si="385"/>
        <v>0</v>
      </c>
      <c r="Q701" s="11">
        <f t="shared" si="385"/>
        <v>0</v>
      </c>
      <c r="R701" s="11">
        <f t="shared" si="385"/>
        <v>0</v>
      </c>
      <c r="S701" s="11">
        <f t="shared" si="385"/>
        <v>0</v>
      </c>
      <c r="T701" s="11">
        <f t="shared" si="385"/>
        <v>0</v>
      </c>
      <c r="U701" s="11">
        <f t="shared" si="385"/>
        <v>0</v>
      </c>
      <c r="V701" s="11">
        <f t="shared" si="385"/>
        <v>0</v>
      </c>
      <c r="W701" s="11">
        <f t="shared" si="385"/>
        <v>0</v>
      </c>
      <c r="X701" s="11">
        <f t="shared" si="385"/>
        <v>0</v>
      </c>
      <c r="Y701" s="11">
        <f t="shared" si="385"/>
        <v>0</v>
      </c>
      <c r="Z701" s="11">
        <f t="shared" si="385"/>
        <v>0</v>
      </c>
      <c r="AA701" s="11">
        <f t="shared" si="385"/>
        <v>0</v>
      </c>
      <c r="AB701" s="11">
        <f t="shared" si="385"/>
        <v>0</v>
      </c>
      <c r="AC701" s="11">
        <f t="shared" si="385"/>
        <v>0</v>
      </c>
      <c r="AD701" s="11">
        <f t="shared" si="385"/>
        <v>0</v>
      </c>
    </row>
    <row r="702" spans="1:30" s="55" customFormat="1" collapsed="1">
      <c r="A702" s="56"/>
      <c r="B702" s="112"/>
      <c r="D702" s="55" t="s">
        <v>336</v>
      </c>
      <c r="E702" s="117">
        <f>E694+E686</f>
        <v>-8319303</v>
      </c>
      <c r="F702" s="58"/>
      <c r="G702" s="55" t="str">
        <f>$G$15</f>
        <v>TOTAL</v>
      </c>
      <c r="H702" s="58">
        <f t="shared" ref="H702:AD702" si="386">H694+H686</f>
        <v>-8319303</v>
      </c>
      <c r="I702" s="58">
        <f t="shared" si="386"/>
        <v>-3121627.845055419</v>
      </c>
      <c r="J702" s="58">
        <f t="shared" si="386"/>
        <v>-202301.65567795007</v>
      </c>
      <c r="K702" s="58">
        <f t="shared" si="386"/>
        <v>-678743.98505377711</v>
      </c>
      <c r="L702" s="58">
        <f t="shared" si="386"/>
        <v>-21572.024752279525</v>
      </c>
      <c r="M702" s="58">
        <f t="shared" si="386"/>
        <v>-1988.688500661387</v>
      </c>
      <c r="N702" s="58">
        <f t="shared" si="386"/>
        <v>-702304.69830671803</v>
      </c>
      <c r="O702" s="58">
        <f t="shared" si="386"/>
        <v>-618820.36186402279</v>
      </c>
      <c r="P702" s="58">
        <f t="shared" si="386"/>
        <v>-114717.38795498348</v>
      </c>
      <c r="Q702" s="58">
        <f t="shared" si="386"/>
        <v>-52124.64478887069</v>
      </c>
      <c r="R702" s="58">
        <f t="shared" si="386"/>
        <v>-2415.150494794234</v>
      </c>
      <c r="S702" s="58">
        <f t="shared" si="386"/>
        <v>-788077.54510267125</v>
      </c>
      <c r="T702" s="58">
        <f t="shared" si="386"/>
        <v>-23714.368928868236</v>
      </c>
      <c r="U702" s="58">
        <f t="shared" si="386"/>
        <v>-416388.7923783008</v>
      </c>
      <c r="V702" s="58">
        <f t="shared" si="386"/>
        <v>-2364082.68729795</v>
      </c>
      <c r="W702" s="58">
        <f t="shared" si="386"/>
        <v>-448521.81633836613</v>
      </c>
      <c r="X702" s="58">
        <f t="shared" si="386"/>
        <v>-3252707.6649434851</v>
      </c>
      <c r="Y702" s="58">
        <f t="shared" si="386"/>
        <v>-167657.08942171885</v>
      </c>
      <c r="Z702" s="58">
        <f t="shared" si="386"/>
        <v>-2729.1901444855171</v>
      </c>
      <c r="AA702" s="58">
        <f t="shared" si="386"/>
        <v>-170386.27956620435</v>
      </c>
      <c r="AB702" s="58">
        <f t="shared" si="386"/>
        <v>-3044.1920690667948</v>
      </c>
      <c r="AC702" s="58">
        <f t="shared" si="386"/>
        <v>-65826.577073023291</v>
      </c>
      <c r="AD702" s="58">
        <f t="shared" si="386"/>
        <v>-13026.542205460551</v>
      </c>
    </row>
    <row r="703" spans="1:30">
      <c r="E703" s="11"/>
      <c r="F703" s="11"/>
      <c r="G703" s="7"/>
      <c r="H703" s="15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</row>
    <row r="704" spans="1:30" s="51" customFormat="1">
      <c r="A704" s="56"/>
      <c r="B704" s="112"/>
      <c r="C704" s="55" t="s">
        <v>200</v>
      </c>
      <c r="E704" s="58"/>
      <c r="F704" s="58"/>
      <c r="G704" s="55"/>
      <c r="H704" s="60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</row>
    <row r="705" spans="1:30" hidden="1" outlineLevel="1">
      <c r="F705" s="52" t="str">
        <f>F712</f>
        <v>RB_GUP_EPIS</v>
      </c>
      <c r="G705" s="55" t="str">
        <f>$G$8</f>
        <v>PRODUCTION</v>
      </c>
      <c r="H705" s="15">
        <f t="shared" ref="H705:H712" ca="1" si="387">SUBTOTAL(9,I705:AD705)</f>
        <v>19221471.873828791</v>
      </c>
      <c r="I705" s="41">
        <f ca="1">VLOOKUP(CONCATENATE($F705," ",$G705),AllocFactorMatrix,(I$4+1),FALSE)*$E712</f>
        <v>10671885.873597758</v>
      </c>
      <c r="J705" s="41">
        <f ca="1">VLOOKUP(CONCATENATE($F705," ",$G705),AllocFactorMatrix,(J$4+1),FALSE)*$E712</f>
        <v>491065.50441570033</v>
      </c>
      <c r="K705" s="41">
        <f ca="1">VLOOKUP(CONCATENATE($F705," ",$G705),AllocFactorMatrix,(K$4+1),FALSE)*$E712</f>
        <v>1617710.7702630428</v>
      </c>
      <c r="L705" s="41">
        <f ca="1">VLOOKUP(CONCATENATE($F705," ",$G705),AllocFactorMatrix,(L$4+1),FALSE)*$E712</f>
        <v>40421.427754581797</v>
      </c>
      <c r="M705" s="41">
        <f ca="1">VLOOKUP(CONCATENATE($F705," ",$G705),AllocFactorMatrix,(M$4+1),FALSE)*$E712</f>
        <v>5203.4399537162426</v>
      </c>
      <c r="N705" s="41">
        <f t="shared" ref="N705:N712" ca="1" si="388">SUBTOTAL(9,K705:M705)</f>
        <v>1663335.6379713409</v>
      </c>
      <c r="O705" s="41">
        <f ca="1">VLOOKUP(CONCATENATE($F705," ",$G705),AllocFactorMatrix,(O$4+1),FALSE)*$E712</f>
        <v>1230614.448909536</v>
      </c>
      <c r="P705" s="41">
        <f ca="1">VLOOKUP(CONCATENATE($F705," ",$G705),AllocFactorMatrix,(P$4+1),FALSE)*$E712</f>
        <v>222743.553562694</v>
      </c>
      <c r="Q705" s="41">
        <f ca="1">VLOOKUP(CONCATENATE($F705," ",$G705),AllocFactorMatrix,(Q$4+1),FALSE)*$E712</f>
        <v>86155.633913527927</v>
      </c>
      <c r="R705" s="41">
        <f ca="1">VLOOKUP(CONCATENATE($F705," ",$G705),AllocFactorMatrix,(R$4+1),FALSE)*$E712</f>
        <v>1856.371681639866</v>
      </c>
      <c r="S705" s="41">
        <f t="shared" ref="S705:S712" ca="1" si="389">SUBTOTAL(9,O705:R705)</f>
        <v>1541370.0080673979</v>
      </c>
      <c r="T705" s="41">
        <f ca="1">VLOOKUP(CONCATENATE($F705," ",$G705),AllocFactorMatrix,(T$4+1),FALSE)*$E712</f>
        <v>39076.501603188794</v>
      </c>
      <c r="U705" s="41">
        <f ca="1">VLOOKUP(CONCATENATE($F705," ",$G705),AllocFactorMatrix,(U$4+1),FALSE)*$E712</f>
        <v>622165.83559803409</v>
      </c>
      <c r="V705" s="41">
        <f ca="1">VLOOKUP(CONCATENATE($F705," ",$G705),AllocFactorMatrix,(V$4+1),FALSE)*$E712</f>
        <v>3374132.1184881711</v>
      </c>
      <c r="W705" s="41">
        <f ca="1">VLOOKUP(CONCATENATE($F705," ",$G705),AllocFactorMatrix,(W$4+1),FALSE)*$E712</f>
        <v>443943.52783695835</v>
      </c>
      <c r="X705" s="41">
        <f ca="1">SUBTOTAL(9,T705:W705)</f>
        <v>4479317.9835263519</v>
      </c>
      <c r="Y705" s="41">
        <f ca="1">VLOOKUP(CONCATENATE($F705," ",$G705),AllocFactorMatrix,(Y$4+1),FALSE)*$E712</f>
        <v>362697.85005715408</v>
      </c>
      <c r="Z705" s="41">
        <f ca="1">VLOOKUP(CONCATENATE($F705," ",$G705),AllocFactorMatrix,(Z$4+1),FALSE)*$E712</f>
        <v>7539.2851495199702</v>
      </c>
      <c r="AA705" s="41">
        <f t="shared" ref="AA705:AA712" ca="1" si="390">SUBTOTAL(9,Y705:Z705)</f>
        <v>370237.13520667405</v>
      </c>
      <c r="AB705" s="41">
        <f ca="1">VLOOKUP(CONCATENATE($F705," ",$G705),AllocFactorMatrix,(AB$4+1),FALSE)*$E712</f>
        <v>4259.7310435702602</v>
      </c>
      <c r="AC705" s="41">
        <f ca="1">VLOOKUP(CONCATENATE($F705," ",$G705),AllocFactorMatrix,(AC$4+1),FALSE)*$E712</f>
        <v>0</v>
      </c>
      <c r="AD705" s="41">
        <f ca="1">VLOOKUP(CONCATENATE($F705," ",$G705),AllocFactorMatrix,(AD$4+1),FALSE)*$E712</f>
        <v>0</v>
      </c>
    </row>
    <row r="706" spans="1:30" hidden="1" outlineLevel="1">
      <c r="F706" s="52" t="str">
        <f>F712</f>
        <v>RB_GUP_EPIS</v>
      </c>
      <c r="G706" s="55" t="str">
        <f>$G$9</f>
        <v>BULKTRAN</v>
      </c>
      <c r="H706" s="15">
        <f t="shared" ca="1" si="387"/>
        <v>10187803.296722261</v>
      </c>
      <c r="I706" s="41">
        <f ca="1">VLOOKUP(CONCATENATE($F706," ",$G706),AllocFactorMatrix,(I$4+1),FALSE)*$E712</f>
        <v>5018338.6140861185</v>
      </c>
      <c r="J706" s="41">
        <f ca="1">VLOOKUP(CONCATENATE($F706," ",$G706),AllocFactorMatrix,(J$4+1),FALSE)*$E712</f>
        <v>248074.40934215079</v>
      </c>
      <c r="K706" s="41">
        <f ca="1">VLOOKUP(CONCATENATE($F706," ",$G706),AllocFactorMatrix,(K$4+1),FALSE)*$E712</f>
        <v>908682.34408109251</v>
      </c>
      <c r="L706" s="41">
        <f ca="1">VLOOKUP(CONCATENATE($F706," ",$G706),AllocFactorMatrix,(L$4+1),FALSE)*$E712</f>
        <v>28602.094007933134</v>
      </c>
      <c r="M706" s="41">
        <f ca="1">VLOOKUP(CONCATENATE($F706," ",$G706),AllocFactorMatrix,(M$4+1),FALSE)*$E712</f>
        <v>2682.2128541569764</v>
      </c>
      <c r="N706" s="41">
        <f t="shared" ca="1" si="388"/>
        <v>939966.65094318264</v>
      </c>
      <c r="O706" s="41">
        <f ca="1">VLOOKUP(CONCATENATE($F706," ",$G706),AllocFactorMatrix,(O$4+1),FALSE)*$E712</f>
        <v>690739.93682039401</v>
      </c>
      <c r="P706" s="41">
        <f ca="1">VLOOKUP(CONCATENATE($F706," ",$G706),AllocFactorMatrix,(P$4+1),FALSE)*$E712</f>
        <v>128704.97421115023</v>
      </c>
      <c r="Q706" s="41">
        <f ca="1">VLOOKUP(CONCATENATE($F706," ",$G706),AllocFactorMatrix,(Q$4+1),FALSE)*$E712</f>
        <v>58159.381359337218</v>
      </c>
      <c r="R706" s="41">
        <f ca="1">VLOOKUP(CONCATENATE($F706," ",$G706),AllocFactorMatrix,(R$4+1),FALSE)*$E712</f>
        <v>2615.3623686509272</v>
      </c>
      <c r="S706" s="41">
        <f t="shared" ca="1" si="389"/>
        <v>880219.65475953242</v>
      </c>
      <c r="T706" s="41">
        <f ca="1">VLOOKUP(CONCATENATE($F706," ",$G706),AllocFactorMatrix,(T$4+1),FALSE)*$E712</f>
        <v>24129.315212115493</v>
      </c>
      <c r="U706" s="41">
        <f ca="1">VLOOKUP(CONCATENATE($F706," ",$G706),AllocFactorMatrix,(U$4+1),FALSE)*$E712</f>
        <v>394872.13224907528</v>
      </c>
      <c r="V706" s="41">
        <f ca="1">VLOOKUP(CONCATENATE($F706," ",$G706),AllocFactorMatrix,(V$4+1),FALSE)*$E712</f>
        <v>2086910.3142289112</v>
      </c>
      <c r="W706" s="41">
        <f ca="1">VLOOKUP(CONCATENATE($F706," ",$G706),AllocFactorMatrix,(W$4+1),FALSE)*$E712</f>
        <v>376861.41374739935</v>
      </c>
      <c r="X706" s="41">
        <f t="shared" ref="X706:X712" ca="1" si="391">SUBTOTAL(9,T706:W706)</f>
        <v>2882773.1754375016</v>
      </c>
      <c r="Y706" s="41">
        <f ca="1">VLOOKUP(CONCATENATE($F706," ",$G706),AllocFactorMatrix,(Y$4+1),FALSE)*$E712</f>
        <v>212125.13853105227</v>
      </c>
      <c r="Z706" s="41">
        <f ca="1">VLOOKUP(CONCATENATE($F706," ",$G706),AllocFactorMatrix,(Z$4+1),FALSE)*$E712</f>
        <v>3553.0149864866603</v>
      </c>
      <c r="AA706" s="41">
        <f t="shared" ca="1" si="390"/>
        <v>215678.15351753894</v>
      </c>
      <c r="AB706" s="41">
        <f ca="1">VLOOKUP(CONCATENATE($F706," ",$G706),AllocFactorMatrix,(AB$4+1),FALSE)*$E712</f>
        <v>2752.6386362357593</v>
      </c>
      <c r="AC706" s="41">
        <f ca="1">VLOOKUP(CONCATENATE($F706," ",$G706),AllocFactorMatrix,(AC$4+1),FALSE)*$E712</f>
        <v>0</v>
      </c>
      <c r="AD706" s="41">
        <f ca="1">VLOOKUP(CONCATENATE($F706," ",$G706),AllocFactorMatrix,(AD$4+1),FALSE)*$E712</f>
        <v>0</v>
      </c>
    </row>
    <row r="707" spans="1:30" hidden="1" outlineLevel="1">
      <c r="F707" s="52" t="str">
        <f>F712</f>
        <v>RB_GUP_EPIS</v>
      </c>
      <c r="G707" s="55" t="str">
        <f>$G$10</f>
        <v>SUBTRAN</v>
      </c>
      <c r="H707" s="15">
        <f t="shared" ca="1" si="387"/>
        <v>2237954.5322032548</v>
      </c>
      <c r="I707" s="41">
        <f ca="1">VLOOKUP(CONCATENATE($F707," ",$G707),AllocFactorMatrix,(I$4+1),FALSE)*$E712</f>
        <v>1089587.1767434303</v>
      </c>
      <c r="J707" s="41">
        <f ca="1">VLOOKUP(CONCATENATE($F707," ",$G707),AllocFactorMatrix,(J$4+1),FALSE)*$E712</f>
        <v>52584.90249888906</v>
      </c>
      <c r="K707" s="41">
        <f ca="1">VLOOKUP(CONCATENATE($F707," ",$G707),AllocFactorMatrix,(K$4+1),FALSE)*$E712</f>
        <v>191301.30413199967</v>
      </c>
      <c r="L707" s="41">
        <f ca="1">VLOOKUP(CONCATENATE($F707," ",$G707),AllocFactorMatrix,(L$4+1),FALSE)*$E712</f>
        <v>5909.1172934471069</v>
      </c>
      <c r="M707" s="41">
        <f ca="1">VLOOKUP(CONCATENATE($F707," ",$G707),AllocFactorMatrix,(M$4+1),FALSE)*$E712</f>
        <v>735.9493075256205</v>
      </c>
      <c r="N707" s="41">
        <f t="shared" ca="1" si="388"/>
        <v>197946.3707329724</v>
      </c>
      <c r="O707" s="41">
        <f ca="1">VLOOKUP(CONCATENATE($F707," ",$G707),AllocFactorMatrix,(O$4+1),FALSE)*$E712</f>
        <v>144531.12527572957</v>
      </c>
      <c r="P707" s="41">
        <f ca="1">VLOOKUP(CONCATENATE($F707," ",$G707),AllocFactorMatrix,(P$4+1),FALSE)*$E712</f>
        <v>26868.167614028029</v>
      </c>
      <c r="Q707" s="41">
        <f ca="1">VLOOKUP(CONCATENATE($F707," ",$G707),AllocFactorMatrix,(Q$4+1),FALSE)*$E712</f>
        <v>15986.879874928067</v>
      </c>
      <c r="R707" s="41">
        <f ca="1">VLOOKUP(CONCATENATE($F707," ",$G707),AllocFactorMatrix,(R$4+1),FALSE)*$E712</f>
        <v>0</v>
      </c>
      <c r="S707" s="41">
        <f t="shared" ca="1" si="389"/>
        <v>187386.17276468567</v>
      </c>
      <c r="T707" s="41">
        <f ca="1">VLOOKUP(CONCATENATE($F707," ",$G707),AllocFactorMatrix,(T$4+1),FALSE)*$E712</f>
        <v>5046.778727022016</v>
      </c>
      <c r="U707" s="41">
        <f ca="1">VLOOKUP(CONCATENATE($F707," ",$G707),AllocFactorMatrix,(U$4+1),FALSE)*$E712</f>
        <v>82618.649192717916</v>
      </c>
      <c r="V707" s="41">
        <f ca="1">VLOOKUP(CONCATENATE($F707," ",$G707),AllocFactorMatrix,(V$4+1),FALSE)*$E712</f>
        <v>575577.947624558</v>
      </c>
      <c r="W707" s="41">
        <f ca="1">VLOOKUP(CONCATENATE($F707," ",$G707),AllocFactorMatrix,(W$4+1),FALSE)*$E712</f>
        <v>0</v>
      </c>
      <c r="X707" s="41">
        <f t="shared" ca="1" si="391"/>
        <v>663243.37554429797</v>
      </c>
      <c r="Y707" s="41">
        <f ca="1">VLOOKUP(CONCATENATE($F707," ",$G707),AllocFactorMatrix,(Y$4+1),FALSE)*$E712</f>
        <v>43499.634299797108</v>
      </c>
      <c r="Z707" s="41">
        <f ca="1">VLOOKUP(CONCATENATE($F707," ",$G707),AllocFactorMatrix,(Z$4+1),FALSE)*$E712</f>
        <v>725.14008557760872</v>
      </c>
      <c r="AA707" s="41">
        <f t="shared" ca="1" si="390"/>
        <v>44224.774385374716</v>
      </c>
      <c r="AB707" s="41">
        <f ca="1">VLOOKUP(CONCATENATE($F707," ",$G707),AllocFactorMatrix,(AB$4+1),FALSE)*$E712</f>
        <v>580.87836959733329</v>
      </c>
      <c r="AC707" s="41">
        <f ca="1">VLOOKUP(CONCATENATE($F707," ",$G707),AllocFactorMatrix,(AC$4+1),FALSE)*$E712</f>
        <v>1975.1106360360066</v>
      </c>
      <c r="AD707" s="41">
        <f ca="1">VLOOKUP(CONCATENATE($F707," ",$G707),AllocFactorMatrix,(AD$4+1),FALSE)*$E712</f>
        <v>425.77052797210098</v>
      </c>
    </row>
    <row r="708" spans="1:30" hidden="1" outlineLevel="1">
      <c r="F708" s="52" t="str">
        <f>F712</f>
        <v>RB_GUP_EPIS</v>
      </c>
      <c r="G708" s="55" t="str">
        <f>$G$11</f>
        <v>DISTPRI</v>
      </c>
      <c r="H708" s="15">
        <f t="shared" ca="1" si="387"/>
        <v>10268445.630634464</v>
      </c>
      <c r="I708" s="41">
        <f ca="1">VLOOKUP(CONCATENATE($F708," ",$G708),AllocFactorMatrix,(I$4+1),FALSE)*$E712</f>
        <v>6862840.169574446</v>
      </c>
      <c r="J708" s="41">
        <f ca="1">VLOOKUP(CONCATENATE($F708," ",$G708),AllocFactorMatrix,(J$4+1),FALSE)*$E712</f>
        <v>323496.36989597313</v>
      </c>
      <c r="K708" s="41">
        <f ca="1">VLOOKUP(CONCATENATE($F708," ",$G708),AllocFactorMatrix,(K$4+1),FALSE)*$E712</f>
        <v>1174635.1731518961</v>
      </c>
      <c r="L708" s="41">
        <f ca="1">VLOOKUP(CONCATENATE($F708," ",$G708),AllocFactorMatrix,(L$4+1),FALSE)*$E712</f>
        <v>36302.338986462724</v>
      </c>
      <c r="M708" s="41">
        <f ca="1">VLOOKUP(CONCATENATE($F708," ",$G708),AllocFactorMatrix,(M$4+1),FALSE)*$E712</f>
        <v>0</v>
      </c>
      <c r="N708" s="41">
        <f t="shared" ca="1" si="388"/>
        <v>1210937.5121383588</v>
      </c>
      <c r="O708" s="41">
        <f ca="1">VLOOKUP(CONCATENATE($F708," ",$G708),AllocFactorMatrix,(O$4+1),FALSE)*$E712</f>
        <v>880771.07119049749</v>
      </c>
      <c r="P708" s="41">
        <f ca="1">VLOOKUP(CONCATENATE($F708," ",$G708),AllocFactorMatrix,(P$4+1),FALSE)*$E712</f>
        <v>164043.67127985391</v>
      </c>
      <c r="Q708" s="41">
        <f ca="1">VLOOKUP(CONCATENATE($F708," ",$G708),AllocFactorMatrix,(Q$4+1),FALSE)*$E712</f>
        <v>0</v>
      </c>
      <c r="R708" s="41">
        <f ca="1">VLOOKUP(CONCATENATE($F708," ",$G708),AllocFactorMatrix,(R$4+1),FALSE)*$E712</f>
        <v>0</v>
      </c>
      <c r="S708" s="41">
        <f t="shared" ca="1" si="389"/>
        <v>1044814.7424703514</v>
      </c>
      <c r="T708" s="41">
        <f ca="1">VLOOKUP(CONCATENATE($F708," ",$G708),AllocFactorMatrix,(T$4+1),FALSE)*$E712</f>
        <v>31398.945909989841</v>
      </c>
      <c r="U708" s="41">
        <f ca="1">VLOOKUP(CONCATENATE($F708," ",$G708),AllocFactorMatrix,(U$4+1),FALSE)*$E712</f>
        <v>506393.94654578133</v>
      </c>
      <c r="V708" s="41">
        <f ca="1">VLOOKUP(CONCATENATE($F708," ",$G708),AllocFactorMatrix,(V$4+1),FALSE)*$E712</f>
        <v>0</v>
      </c>
      <c r="W708" s="41">
        <f ca="1">VLOOKUP(CONCATENATE($F708," ",$G708),AllocFactorMatrix,(W$4+1),FALSE)*$E712</f>
        <v>0</v>
      </c>
      <c r="X708" s="41">
        <f t="shared" ca="1" si="391"/>
        <v>537792.89245577122</v>
      </c>
      <c r="Y708" s="41">
        <f ca="1">VLOOKUP(CONCATENATE($F708," ",$G708),AllocFactorMatrix,(Y$4+1),FALSE)*$E712</f>
        <v>265592.95434021513</v>
      </c>
      <c r="Z708" s="41">
        <f ca="1">VLOOKUP(CONCATENATE($F708," ",$G708),AllocFactorMatrix,(Z$4+1),FALSE)*$E712</f>
        <v>4431.1301453904107</v>
      </c>
      <c r="AA708" s="41">
        <f t="shared" ca="1" si="390"/>
        <v>270024.08448560553</v>
      </c>
      <c r="AB708" s="41">
        <f ca="1">VLOOKUP(CONCATENATE($F708," ",$G708),AllocFactorMatrix,(AB$4+1),FALSE)*$E712</f>
        <v>3589.9578882339483</v>
      </c>
      <c r="AC708" s="41">
        <f ca="1">VLOOKUP(CONCATENATE($F708," ",$G708),AllocFactorMatrix,(AC$4+1),FALSE)*$E712</f>
        <v>12298.696973770628</v>
      </c>
      <c r="AD708" s="41">
        <f ca="1">VLOOKUP(CONCATENATE($F708," ",$G708),AllocFactorMatrix,(AD$4+1),FALSE)*$E712</f>
        <v>2651.2047519528119</v>
      </c>
    </row>
    <row r="709" spans="1:30" hidden="1" outlineLevel="1">
      <c r="F709" s="52" t="str">
        <f>F712</f>
        <v>RB_GUP_EPIS</v>
      </c>
      <c r="G709" s="55" t="str">
        <f>$G$12</f>
        <v>DISTSEC</v>
      </c>
      <c r="H709" s="15">
        <f t="shared" ca="1" si="387"/>
        <v>5283991.0464092512</v>
      </c>
      <c r="I709" s="41">
        <f ca="1">VLOOKUP(CONCATENATE($F709," ",$G709),AllocFactorMatrix,(I$4+1),FALSE)*$E712</f>
        <v>3950847.7756616655</v>
      </c>
      <c r="J709" s="41">
        <f ca="1">VLOOKUP(CONCATENATE($F709," ",$G709),AllocFactorMatrix,(J$4+1),FALSE)*$E712</f>
        <v>190471.63043685394</v>
      </c>
      <c r="K709" s="41">
        <f ca="1">VLOOKUP(CONCATENATE($F709," ",$G709),AllocFactorMatrix,(K$4+1),FALSE)*$E712</f>
        <v>574732.28568537498</v>
      </c>
      <c r="L709" s="41">
        <f ca="1">VLOOKUP(CONCATENATE($F709," ",$G709),AllocFactorMatrix,(L$4+1),FALSE)*$E712</f>
        <v>0</v>
      </c>
      <c r="M709" s="41">
        <f ca="1">VLOOKUP(CONCATENATE($F709," ",$G709),AllocFactorMatrix,(M$4+1),FALSE)*$E712</f>
        <v>0</v>
      </c>
      <c r="N709" s="41">
        <f t="shared" ca="1" si="388"/>
        <v>574732.28568537498</v>
      </c>
      <c r="O709" s="41">
        <f ca="1">VLOOKUP(CONCATENATE($F709," ",$G709),AllocFactorMatrix,(O$4+1),FALSE)*$E712</f>
        <v>366221.6494335843</v>
      </c>
      <c r="P709" s="41">
        <f ca="1">VLOOKUP(CONCATENATE($F709," ",$G709),AllocFactorMatrix,(P$4+1),FALSE)*$E712</f>
        <v>0</v>
      </c>
      <c r="Q709" s="41">
        <f ca="1">VLOOKUP(CONCATENATE($F709," ",$G709),AllocFactorMatrix,(Q$4+1),FALSE)*$E712</f>
        <v>0</v>
      </c>
      <c r="R709" s="41">
        <f ca="1">VLOOKUP(CONCATENATE($F709," ",$G709),AllocFactorMatrix,(R$4+1),FALSE)*$E712</f>
        <v>0</v>
      </c>
      <c r="S709" s="41">
        <f t="shared" ca="1" si="389"/>
        <v>366221.6494335843</v>
      </c>
      <c r="T709" s="41">
        <f ca="1">VLOOKUP(CONCATENATE($F709," ",$G709),AllocFactorMatrix,(T$4+1),FALSE)*$E712</f>
        <v>9901.8651165870888</v>
      </c>
      <c r="U709" s="41">
        <f ca="1">VLOOKUP(CONCATENATE($F709," ",$G709),AllocFactorMatrix,(U$4+1),FALSE)*$E712</f>
        <v>0</v>
      </c>
      <c r="V709" s="41">
        <f ca="1">VLOOKUP(CONCATENATE($F709," ",$G709),AllocFactorMatrix,(V$4+1),FALSE)*$E712</f>
        <v>0</v>
      </c>
      <c r="W709" s="41">
        <f ca="1">VLOOKUP(CONCATENATE($F709," ",$G709),AllocFactorMatrix,(W$4+1),FALSE)*$E712</f>
        <v>0</v>
      </c>
      <c r="X709" s="41">
        <f t="shared" ca="1" si="391"/>
        <v>9901.8651165870888</v>
      </c>
      <c r="Y709" s="41">
        <f ca="1">VLOOKUP(CONCATENATE($F709," ",$G709),AllocFactorMatrix,(Y$4+1),FALSE)*$E712</f>
        <v>135078.69207865428</v>
      </c>
      <c r="Z709" s="41">
        <f ca="1">VLOOKUP(CONCATENATE($F709," ",$G709),AllocFactorMatrix,(Z$4+1),FALSE)*$E712</f>
        <v>0</v>
      </c>
      <c r="AA709" s="41">
        <f t="shared" ca="1" si="390"/>
        <v>135078.69207865428</v>
      </c>
      <c r="AB709" s="41">
        <f ca="1">VLOOKUP(CONCATENATE($F709," ",$G709),AllocFactorMatrix,(AB$4+1),FALSE)*$E712</f>
        <v>1401.7159330195873</v>
      </c>
      <c r="AC709" s="41">
        <f ca="1">VLOOKUP(CONCATENATE($F709," ",$G709),AllocFactorMatrix,(AC$4+1),FALSE)*$E712</f>
        <v>47593.647141142006</v>
      </c>
      <c r="AD709" s="41">
        <f ca="1">VLOOKUP(CONCATENATE($F709," ",$G709),AllocFactorMatrix,(AD$4+1),FALSE)*$E712</f>
        <v>7741.7849223697212</v>
      </c>
    </row>
    <row r="710" spans="1:30" hidden="1" outlineLevel="1">
      <c r="F710" s="52" t="str">
        <f>F712</f>
        <v>RB_GUP_EPIS</v>
      </c>
      <c r="G710" s="55" t="str">
        <f>$G$13</f>
        <v>ENERGY</v>
      </c>
      <c r="H710" s="15">
        <f t="shared" ca="1" si="387"/>
        <v>162413.40378121313</v>
      </c>
      <c r="I710" s="41">
        <f ca="1">VLOOKUP(CONCATENATE($F710," ",$G710),AllocFactorMatrix,(I$4+1),FALSE)*$E712</f>
        <v>60941.908673558843</v>
      </c>
      <c r="J710" s="41">
        <f ca="1">VLOOKUP(CONCATENATE($F710," ",$G710),AllocFactorMatrix,(J$4+1),FALSE)*$E712</f>
        <v>3949.42947615093</v>
      </c>
      <c r="K710" s="41">
        <f ca="1">VLOOKUP(CONCATENATE($F710," ",$G710),AllocFactorMatrix,(K$4+1),FALSE)*$E712</f>
        <v>13250.764025376742</v>
      </c>
      <c r="L710" s="41">
        <f ca="1">VLOOKUP(CONCATENATE($F710," ",$G710),AllocFactorMatrix,(L$4+1),FALSE)*$E712</f>
        <v>421.13936305364757</v>
      </c>
      <c r="M710" s="41">
        <f ca="1">VLOOKUP(CONCATENATE($F710," ",$G710),AllocFactorMatrix,(M$4+1),FALSE)*$E712</f>
        <v>38.824126065966496</v>
      </c>
      <c r="N710" s="41">
        <f t="shared" ca="1" si="388"/>
        <v>13710.727514496357</v>
      </c>
      <c r="O710" s="41">
        <f ca="1">VLOOKUP(CONCATENATE($F710," ",$G710),AllocFactorMatrix,(O$4+1),FALSE)*$E712</f>
        <v>12080.906453275949</v>
      </c>
      <c r="P710" s="41">
        <f ca="1">VLOOKUP(CONCATENATE($F710," ",$G710),AllocFactorMatrix,(P$4+1),FALSE)*$E712</f>
        <v>2239.5675996725699</v>
      </c>
      <c r="Q710" s="41">
        <f ca="1">VLOOKUP(CONCATENATE($F710," ",$G710),AllocFactorMatrix,(Q$4+1),FALSE)*$E712</f>
        <v>1017.6021934826947</v>
      </c>
      <c r="R710" s="41">
        <f ca="1">VLOOKUP(CONCATENATE($F710," ",$G710),AllocFactorMatrix,(R$4+1),FALSE)*$E712</f>
        <v>47.149720656094956</v>
      </c>
      <c r="S710" s="41">
        <f t="shared" ca="1" si="389"/>
        <v>15385.225967087308</v>
      </c>
      <c r="T710" s="41">
        <f ca="1">VLOOKUP(CONCATENATE($F710," ",$G710),AllocFactorMatrix,(T$4+1),FALSE)*$E712</f>
        <v>462.96322856144712</v>
      </c>
      <c r="U710" s="41">
        <f ca="1">VLOOKUP(CONCATENATE($F710," ",$G710),AllocFactorMatrix,(U$4+1),FALSE)*$E712</f>
        <v>8128.9407377647749</v>
      </c>
      <c r="V710" s="41">
        <f ca="1">VLOOKUP(CONCATENATE($F710," ",$G710),AllocFactorMatrix,(V$4+1),FALSE)*$E712</f>
        <v>46152.750544642673</v>
      </c>
      <c r="W710" s="41">
        <f ca="1">VLOOKUP(CONCATENATE($F710," ",$G710),AllocFactorMatrix,(W$4+1),FALSE)*$E712</f>
        <v>8756.2569678789441</v>
      </c>
      <c r="X710" s="41">
        <f t="shared" ca="1" si="391"/>
        <v>63500.91147884784</v>
      </c>
      <c r="Y710" s="41">
        <f ca="1">VLOOKUP(CONCATENATE($F710," ",$G710),AllocFactorMatrix,(Y$4+1),FALSE)*$E712</f>
        <v>3273.0817186286627</v>
      </c>
      <c r="Z710" s="41">
        <f ca="1">VLOOKUP(CONCATENATE($F710," ",$G710),AllocFactorMatrix,(Z$4+1),FALSE)*$E712</f>
        <v>53.280552581392193</v>
      </c>
      <c r="AA710" s="41">
        <f t="shared" ca="1" si="390"/>
        <v>3326.362271210055</v>
      </c>
      <c r="AB710" s="41">
        <f ca="1">VLOOKUP(CONCATENATE($F710," ",$G710),AllocFactorMatrix,(AB$4+1),FALSE)*$E712</f>
        <v>59.430170496363942</v>
      </c>
      <c r="AC710" s="41">
        <f ca="1">VLOOKUP(CONCATENATE($F710," ",$G710),AllocFactorMatrix,(AC$4+1),FALSE)*$E712</f>
        <v>1285.0978551563851</v>
      </c>
      <c r="AD710" s="41">
        <f ca="1">VLOOKUP(CONCATENATE($F710," ",$G710),AllocFactorMatrix,(AD$4+1),FALSE)*$E712</f>
        <v>254.31037420905091</v>
      </c>
    </row>
    <row r="711" spans="1:30" hidden="1" outlineLevel="1">
      <c r="F711" s="52" t="str">
        <f>F712</f>
        <v>RB_GUP_EPIS</v>
      </c>
      <c r="G711" s="55" t="str">
        <f>$G$14</f>
        <v>CUSTOMER</v>
      </c>
      <c r="H711" s="15">
        <f t="shared" ca="1" si="387"/>
        <v>2543639.2164207553</v>
      </c>
      <c r="I711" s="41">
        <f ca="1">VLOOKUP(CONCATENATE($F711," ",$G711),AllocFactorMatrix,(I$4+1),FALSE)*$E712</f>
        <v>1189504.0211073577</v>
      </c>
      <c r="J711" s="41">
        <f ca="1">VLOOKUP(CONCATENATE($F711," ",$G711),AllocFactorMatrix,(J$4+1),FALSE)*$E712</f>
        <v>311630.35887264478</v>
      </c>
      <c r="K711" s="41">
        <f ca="1">VLOOKUP(CONCATENATE($F711," ",$G711),AllocFactorMatrix,(K$4+1),FALSE)*$E712</f>
        <v>88462.926556298989</v>
      </c>
      <c r="L711" s="41">
        <f ca="1">VLOOKUP(CONCATENATE($F711," ",$G711),AllocFactorMatrix,(L$4+1),FALSE)*$E712</f>
        <v>28555.343554132854</v>
      </c>
      <c r="M711" s="41">
        <f ca="1">VLOOKUP(CONCATENATE($F711," ",$G711),AllocFactorMatrix,(M$4+1),FALSE)*$E712</f>
        <v>4635.107325284117</v>
      </c>
      <c r="N711" s="41">
        <f t="shared" ca="1" si="388"/>
        <v>121653.37743571596</v>
      </c>
      <c r="O711" s="41">
        <f ca="1">VLOOKUP(CONCATENATE($F711," ",$G711),AllocFactorMatrix,(O$4+1),FALSE)*$E712</f>
        <v>25104.489984027274</v>
      </c>
      <c r="P711" s="41">
        <f ca="1">VLOOKUP(CONCATENATE($F711," ",$G711),AllocFactorMatrix,(P$4+1),FALSE)*$E712</f>
        <v>7433.7513300254977</v>
      </c>
      <c r="Q711" s="41">
        <f ca="1">VLOOKUP(CONCATENATE($F711," ",$G711),AllocFactorMatrix,(Q$4+1),FALSE)*$E712</f>
        <v>16147.869350171497</v>
      </c>
      <c r="R711" s="41">
        <f ca="1">VLOOKUP(CONCATENATE($F711," ",$G711),AllocFactorMatrix,(R$4+1),FALSE)*$E712</f>
        <v>2837.56727812504</v>
      </c>
      <c r="S711" s="41">
        <f t="shared" ca="1" si="389"/>
        <v>51523.677942349306</v>
      </c>
      <c r="T711" s="41">
        <f ca="1">VLOOKUP(CONCATENATE($F711," ",$G711),AllocFactorMatrix,(T$4+1),FALSE)*$E712</f>
        <v>172.78565268978775</v>
      </c>
      <c r="U711" s="41">
        <f ca="1">VLOOKUP(CONCATENATE($F711," ",$G711),AllocFactorMatrix,(U$4+1),FALSE)*$E712</f>
        <v>4410.2890326773586</v>
      </c>
      <c r="V711" s="41">
        <f ca="1">VLOOKUP(CONCATENATE($F711," ",$G711),AllocFactorMatrix,(V$4+1),FALSE)*$E712</f>
        <v>23747.162898070048</v>
      </c>
      <c r="W711" s="41">
        <f ca="1">VLOOKUP(CONCATENATE($F711," ",$G711),AllocFactorMatrix,(W$4+1),FALSE)*$E712</f>
        <v>4256.3979520243165</v>
      </c>
      <c r="X711" s="41">
        <f t="shared" ca="1" si="391"/>
        <v>32586.635535461508</v>
      </c>
      <c r="Y711" s="41">
        <f ca="1">VLOOKUP(CONCATENATE($F711," ",$G711),AllocFactorMatrix,(Y$4+1),FALSE)*$E712</f>
        <v>6949.5591934711347</v>
      </c>
      <c r="Z711" s="41">
        <f ca="1">VLOOKUP(CONCATENATE($F711," ",$G711),AllocFactorMatrix,(Z$4+1),FALSE)*$E712</f>
        <v>125.98081529238905</v>
      </c>
      <c r="AA711" s="41">
        <f t="shared" ca="1" si="390"/>
        <v>7075.5400087635235</v>
      </c>
      <c r="AB711" s="41">
        <f ca="1">VLOOKUP(CONCATENATE($F711," ",$G711),AllocFactorMatrix,(AB$4+1),FALSE)*$E712</f>
        <v>130.45450650318531</v>
      </c>
      <c r="AC711" s="41">
        <f ca="1">VLOOKUP(CONCATENATE($F711," ",$G711),AllocFactorMatrix,(AC$4+1),FALSE)*$E712</f>
        <v>739040.48886407632</v>
      </c>
      <c r="AD711" s="41">
        <f ca="1">VLOOKUP(CONCATENATE($F711," ",$G711),AllocFactorMatrix,(AD$4+1),FALSE)*$E712</f>
        <v>90494.662147883006</v>
      </c>
    </row>
    <row r="712" spans="1:30" s="55" customFormat="1" collapsed="1">
      <c r="A712" s="56"/>
      <c r="B712" s="112"/>
      <c r="D712" s="55" t="s">
        <v>200</v>
      </c>
      <c r="E712" s="108">
        <v>49905719</v>
      </c>
      <c r="F712" s="61" t="s">
        <v>319</v>
      </c>
      <c r="G712" s="55" t="str">
        <f>$G$15</f>
        <v>TOTAL</v>
      </c>
      <c r="H712" s="60">
        <f t="shared" ca="1" si="387"/>
        <v>49905719.000000007</v>
      </c>
      <c r="I712" s="62">
        <f ca="1">VLOOKUP(CONCATENATE($F712," ",$G712),AllocFactorMatrix,(I$4+1),FALSE)*$E712</f>
        <v>28843945.539444331</v>
      </c>
      <c r="J712" s="62">
        <f ca="1">VLOOKUP(CONCATENATE($F712," ",$G712),AllocFactorMatrix,(J$4+1),FALSE)*$E712</f>
        <v>1621272.6049383625</v>
      </c>
      <c r="K712" s="62">
        <f ca="1">VLOOKUP(CONCATENATE($F712," ",$G712),AllocFactorMatrix,(K$4+1),FALSE)*$E712</f>
        <v>4568775.5678950818</v>
      </c>
      <c r="L712" s="62">
        <f ca="1">VLOOKUP(CONCATENATE($F712," ",$G712),AllocFactorMatrix,(L$4+1),FALSE)*$E712</f>
        <v>140211.46095961129</v>
      </c>
      <c r="M712" s="62">
        <f ca="1">VLOOKUP(CONCATENATE($F712," ",$G712),AllocFactorMatrix,(M$4+1),FALSE)*$E712</f>
        <v>13295.533566748922</v>
      </c>
      <c r="N712" s="62">
        <f t="shared" ca="1" si="388"/>
        <v>4722282.562421442</v>
      </c>
      <c r="O712" s="62">
        <f ca="1">VLOOKUP(CONCATENATE($F712," ",$G712),AllocFactorMatrix,(O$4+1),FALSE)*$E712</f>
        <v>3350063.628067045</v>
      </c>
      <c r="P712" s="62">
        <f ca="1">VLOOKUP(CONCATENATE($F712," ",$G712),AllocFactorMatrix,(P$4+1),FALSE)*$E712</f>
        <v>552033.68559742428</v>
      </c>
      <c r="Q712" s="62">
        <f ca="1">VLOOKUP(CONCATENATE($F712," ",$G712),AllocFactorMatrix,(Q$4+1),FALSE)*$E712</f>
        <v>177467.36669144739</v>
      </c>
      <c r="R712" s="62">
        <f ca="1">VLOOKUP(CONCATENATE($F712," ",$G712),AllocFactorMatrix,(R$4+1),FALSE)*$E712</f>
        <v>7356.4510490719285</v>
      </c>
      <c r="S712" s="62">
        <f t="shared" ca="1" si="389"/>
        <v>4086921.1314049885</v>
      </c>
      <c r="T712" s="62">
        <f ca="1">VLOOKUP(CONCATENATE($F712," ",$G712),AllocFactorMatrix,(T$4+1),FALSE)*$E712</f>
        <v>110189.15545015446</v>
      </c>
      <c r="U712" s="62">
        <f ca="1">VLOOKUP(CONCATENATE($F712," ",$G712),AllocFactorMatrix,(U$4+1),FALSE)*$E712</f>
        <v>1618589.7933560505</v>
      </c>
      <c r="V712" s="62">
        <f ca="1">VLOOKUP(CONCATENATE($F712," ",$G712),AllocFactorMatrix,(V$4+1),FALSE)*$E712</f>
        <v>6106520.2937843539</v>
      </c>
      <c r="W712" s="62">
        <f ca="1">VLOOKUP(CONCATENATE($F712," ",$G712),AllocFactorMatrix,(W$4+1),FALSE)*$E712</f>
        <v>833817.5965042609</v>
      </c>
      <c r="X712" s="62">
        <f t="shared" ca="1" si="391"/>
        <v>8669116.8390948195</v>
      </c>
      <c r="Y712" s="62">
        <f ca="1">VLOOKUP(CONCATENATE($F712," ",$G712),AllocFactorMatrix,(Y$4+1),FALSE)*$E712</f>
        <v>1029216.9102189726</v>
      </c>
      <c r="Z712" s="62">
        <f ca="1">VLOOKUP(CONCATENATE($F712," ",$G712),AllocFactorMatrix,(Z$4+1),FALSE)*$E712</f>
        <v>16427.831734848434</v>
      </c>
      <c r="AA712" s="62">
        <f t="shared" ca="1" si="390"/>
        <v>1045644.741953821</v>
      </c>
      <c r="AB712" s="62">
        <f ca="1">VLOOKUP(CONCATENATE($F712," ",$G712),AllocFactorMatrix,(AB$4+1),FALSE)*$E712</f>
        <v>12774.806547656437</v>
      </c>
      <c r="AC712" s="62">
        <f ca="1">VLOOKUP(CONCATENATE($F712," ",$G712),AllocFactorMatrix,(AC$4+1),FALSE)*$E712</f>
        <v>802193.04147018131</v>
      </c>
      <c r="AD712" s="62">
        <f ca="1">VLOOKUP(CONCATENATE($F712," ",$G712),AllocFactorMatrix,(AD$4+1),FALSE)*$E712</f>
        <v>101567.73272438669</v>
      </c>
    </row>
    <row r="713" spans="1:30">
      <c r="E713" s="11"/>
      <c r="F713" s="11"/>
      <c r="G713" s="7"/>
      <c r="H713" s="4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hidden="1" outlineLevel="1">
      <c r="E714" s="11"/>
      <c r="F714" s="11"/>
      <c r="G714" s="55" t="str">
        <f>$G$8</f>
        <v>PRODUCTION</v>
      </c>
      <c r="H714" s="53">
        <f t="shared" ref="H714:AD714" ca="1" si="392">H351+H669+H705+H626+H695</f>
        <v>38668515.644012243</v>
      </c>
      <c r="I714" s="53">
        <f t="shared" ca="1" si="392"/>
        <v>21354606.872134782</v>
      </c>
      <c r="J714" s="53">
        <f t="shared" ca="1" si="392"/>
        <v>978075.09345597227</v>
      </c>
      <c r="K714" s="53">
        <f t="shared" ca="1" si="392"/>
        <v>3257313.9641520344</v>
      </c>
      <c r="L714" s="53">
        <f t="shared" ca="1" si="392"/>
        <v>80767.548227965512</v>
      </c>
      <c r="M714" s="53">
        <f t="shared" ca="1" si="392"/>
        <v>9044.2637806462953</v>
      </c>
      <c r="N714" s="53">
        <f t="shared" ca="1" si="392"/>
        <v>3347125.7761606467</v>
      </c>
      <c r="O714" s="53">
        <f t="shared" ca="1" si="392"/>
        <v>2489276.3918661168</v>
      </c>
      <c r="P714" s="53">
        <f t="shared" ca="1" si="392"/>
        <v>454928.44822148117</v>
      </c>
      <c r="Q714" s="53">
        <f t="shared" ca="1" si="392"/>
        <v>177254.12713265346</v>
      </c>
      <c r="R714" s="53">
        <f t="shared" ca="1" si="392"/>
        <v>4326.6916864362656</v>
      </c>
      <c r="S714" s="53">
        <f t="shared" ca="1" si="392"/>
        <v>3125785.658906688</v>
      </c>
      <c r="T714" s="53">
        <f t="shared" ca="1" si="392"/>
        <v>79526.984699604553</v>
      </c>
      <c r="U714" s="53">
        <f t="shared" ca="1" si="392"/>
        <v>1260054.5658288507</v>
      </c>
      <c r="V714" s="53">
        <f t="shared" ca="1" si="392"/>
        <v>6840621.1177972872</v>
      </c>
      <c r="W714" s="53">
        <f t="shared" ca="1" si="392"/>
        <v>926013.68370717834</v>
      </c>
      <c r="X714" s="53">
        <f t="shared" ca="1" si="392"/>
        <v>9106216.3520329203</v>
      </c>
      <c r="Y714" s="53">
        <f t="shared" ca="1" si="392"/>
        <v>733052.88747454691</v>
      </c>
      <c r="Z714" s="53">
        <f t="shared" ca="1" si="392"/>
        <v>14933.184394078971</v>
      </c>
      <c r="AA714" s="53">
        <f t="shared" ca="1" si="392"/>
        <v>747986.07186862594</v>
      </c>
      <c r="AB714" s="53">
        <f t="shared" ca="1" si="392"/>
        <v>8719.8194526082461</v>
      </c>
      <c r="AC714" s="53">
        <f t="shared" ca="1" si="392"/>
        <v>0</v>
      </c>
      <c r="AD714" s="53">
        <f t="shared" ca="1" si="392"/>
        <v>0</v>
      </c>
    </row>
    <row r="715" spans="1:30" hidden="1" outlineLevel="1">
      <c r="E715" s="11"/>
      <c r="F715" s="11"/>
      <c r="G715" s="55" t="str">
        <f>$G$9</f>
        <v>BULKTRAN</v>
      </c>
      <c r="H715" s="53">
        <f t="shared" ref="H715:AD715" ca="1" si="393">H352+H670+H706+H627+H696</f>
        <v>11798388.112139365</v>
      </c>
      <c r="I715" s="53">
        <f t="shared" ca="1" si="393"/>
        <v>5816593.5530769629</v>
      </c>
      <c r="J715" s="53">
        <f t="shared" ca="1" si="393"/>
        <v>287202.06061316398</v>
      </c>
      <c r="K715" s="53">
        <f t="shared" ca="1" si="393"/>
        <v>1051960.792786066</v>
      </c>
      <c r="L715" s="53">
        <f t="shared" ca="1" si="393"/>
        <v>32926.242997500645</v>
      </c>
      <c r="M715" s="53">
        <f t="shared" ca="1" si="393"/>
        <v>3037.0772295012275</v>
      </c>
      <c r="N715" s="53">
        <f t="shared" ca="1" si="393"/>
        <v>1087924.113013068</v>
      </c>
      <c r="O715" s="53">
        <f t="shared" ca="1" si="393"/>
        <v>800307.36854885356</v>
      </c>
      <c r="P715" s="53">
        <f t="shared" ca="1" si="393"/>
        <v>149310.90711169998</v>
      </c>
      <c r="Q715" s="53">
        <f t="shared" ca="1" si="393"/>
        <v>67351.734548205801</v>
      </c>
      <c r="R715" s="53">
        <f t="shared" ca="1" si="393"/>
        <v>3030.4495247635045</v>
      </c>
      <c r="S715" s="53">
        <f t="shared" ca="1" si="393"/>
        <v>1020000.4597335228</v>
      </c>
      <c r="T715" s="53">
        <f t="shared" ca="1" si="393"/>
        <v>27925.928937732668</v>
      </c>
      <c r="U715" s="53">
        <f t="shared" ca="1" si="393"/>
        <v>456482.31639423134</v>
      </c>
      <c r="V715" s="53">
        <f t="shared" ca="1" si="393"/>
        <v>2414287.3288738523</v>
      </c>
      <c r="W715" s="53">
        <f t="shared" ca="1" si="393"/>
        <v>435157.95974202146</v>
      </c>
      <c r="X715" s="53">
        <f t="shared" ca="1" si="393"/>
        <v>3333853.5339478375</v>
      </c>
      <c r="Y715" s="53">
        <f t="shared" ca="1" si="393"/>
        <v>245514.21711963782</v>
      </c>
      <c r="Z715" s="53">
        <f t="shared" ca="1" si="393"/>
        <v>4111.601291337467</v>
      </c>
      <c r="AA715" s="53">
        <f t="shared" ca="1" si="393"/>
        <v>249625.81841097531</v>
      </c>
      <c r="AB715" s="53">
        <f t="shared" ca="1" si="393"/>
        <v>3188.5733438323286</v>
      </c>
      <c r="AC715" s="53">
        <f t="shared" ca="1" si="393"/>
        <v>0</v>
      </c>
      <c r="AD715" s="53">
        <f t="shared" ca="1" si="393"/>
        <v>0</v>
      </c>
    </row>
    <row r="716" spans="1:30" hidden="1" outlineLevel="1">
      <c r="E716" s="11"/>
      <c r="F716" s="11"/>
      <c r="G716" s="55" t="str">
        <f>$G$10</f>
        <v>SUBTRAN</v>
      </c>
      <c r="H716" s="53">
        <f t="shared" ref="H716:AD716" ca="1" si="394">H353+H671+H707+H628+H697</f>
        <v>2592144.099110154</v>
      </c>
      <c r="I716" s="53">
        <f t="shared" ca="1" si="394"/>
        <v>1263052.035723581</v>
      </c>
      <c r="J716" s="53">
        <f t="shared" ca="1" si="394"/>
        <v>60883.05595393206</v>
      </c>
      <c r="K716" s="53">
        <f t="shared" ca="1" si="394"/>
        <v>221481.77043348009</v>
      </c>
      <c r="L716" s="53">
        <f t="shared" ca="1" si="394"/>
        <v>6802.9058995614905</v>
      </c>
      <c r="M716" s="53">
        <f t="shared" ca="1" si="394"/>
        <v>833.60128877576938</v>
      </c>
      <c r="N716" s="53">
        <f t="shared" ca="1" si="394"/>
        <v>229118.27762181737</v>
      </c>
      <c r="O716" s="53">
        <f t="shared" ca="1" si="394"/>
        <v>167469.90242707773</v>
      </c>
      <c r="P716" s="53">
        <f t="shared" ca="1" si="394"/>
        <v>31172.01666062322</v>
      </c>
      <c r="Q716" s="53">
        <f t="shared" ca="1" si="394"/>
        <v>18514.842146207338</v>
      </c>
      <c r="R716" s="53">
        <f t="shared" ca="1" si="394"/>
        <v>0</v>
      </c>
      <c r="S716" s="53">
        <f t="shared" ca="1" si="394"/>
        <v>217156.76123390827</v>
      </c>
      <c r="T716" s="53">
        <f t="shared" ca="1" si="394"/>
        <v>5841.4114297011529</v>
      </c>
      <c r="U716" s="53">
        <f t="shared" ca="1" si="394"/>
        <v>95516.996996589995</v>
      </c>
      <c r="V716" s="53">
        <f t="shared" ca="1" si="394"/>
        <v>665922.40282879444</v>
      </c>
      <c r="W716" s="53">
        <f t="shared" ca="1" si="394"/>
        <v>0</v>
      </c>
      <c r="X716" s="53">
        <f t="shared" ca="1" si="394"/>
        <v>767280.81125508563</v>
      </c>
      <c r="Y716" s="53">
        <f t="shared" ca="1" si="394"/>
        <v>50350.772438722437</v>
      </c>
      <c r="Z716" s="53">
        <f t="shared" ca="1" si="394"/>
        <v>839.22594348589473</v>
      </c>
      <c r="AA716" s="53">
        <f t="shared" ca="1" si="394"/>
        <v>51189.998382208338</v>
      </c>
      <c r="AB716" s="53">
        <f t="shared" ca="1" si="394"/>
        <v>672.90891497438008</v>
      </c>
      <c r="AC716" s="53">
        <f t="shared" ca="1" si="394"/>
        <v>2297.7304243642311</v>
      </c>
      <c r="AD716" s="53">
        <f t="shared" ca="1" si="394"/>
        <v>492.51960028336691</v>
      </c>
    </row>
    <row r="717" spans="1:30" hidden="1" outlineLevel="1">
      <c r="E717" s="11"/>
      <c r="F717" s="11"/>
      <c r="G717" s="55" t="str">
        <f>$G$11</f>
        <v>DISTPRI</v>
      </c>
      <c r="H717" s="53">
        <f t="shared" ref="H717:AD717" ca="1" si="395">H354+H672+H708+H629+H698</f>
        <v>15415894.144081952</v>
      </c>
      <c r="I717" s="53">
        <f t="shared" ca="1" si="395"/>
        <v>10329006.321281685</v>
      </c>
      <c r="J717" s="53">
        <f t="shared" ca="1" si="395"/>
        <v>482954.43572030956</v>
      </c>
      <c r="K717" s="53">
        <f t="shared" ca="1" si="395"/>
        <v>1754126.3127224725</v>
      </c>
      <c r="L717" s="53">
        <f t="shared" ca="1" si="395"/>
        <v>52933.023205460522</v>
      </c>
      <c r="M717" s="53">
        <f t="shared" ca="1" si="395"/>
        <v>0</v>
      </c>
      <c r="N717" s="53">
        <f t="shared" ca="1" si="395"/>
        <v>1807059.335927933</v>
      </c>
      <c r="O717" s="53">
        <f t="shared" ca="1" si="395"/>
        <v>1319793.8905568195</v>
      </c>
      <c r="P717" s="53">
        <f t="shared" ca="1" si="395"/>
        <v>247007.32865088398</v>
      </c>
      <c r="Q717" s="53">
        <f t="shared" ca="1" si="395"/>
        <v>0</v>
      </c>
      <c r="R717" s="53">
        <f t="shared" ca="1" si="395"/>
        <v>0</v>
      </c>
      <c r="S717" s="53">
        <f t="shared" ca="1" si="395"/>
        <v>1566801.2192077034</v>
      </c>
      <c r="T717" s="53">
        <f t="shared" ca="1" si="395"/>
        <v>46898.038436397052</v>
      </c>
      <c r="U717" s="53">
        <f t="shared" ca="1" si="395"/>
        <v>752106.88453886076</v>
      </c>
      <c r="V717" s="53">
        <f t="shared" ca="1" si="395"/>
        <v>0</v>
      </c>
      <c r="W717" s="53">
        <f t="shared" ca="1" si="395"/>
        <v>0</v>
      </c>
      <c r="X717" s="53">
        <f t="shared" ca="1" si="395"/>
        <v>799004.92297525785</v>
      </c>
      <c r="Y717" s="53">
        <f t="shared" ca="1" si="395"/>
        <v>396454.31853592244</v>
      </c>
      <c r="Z717" s="53">
        <f t="shared" ca="1" si="395"/>
        <v>6617.8493730923365</v>
      </c>
      <c r="AA717" s="53">
        <f t="shared" ca="1" si="395"/>
        <v>403072.1679090148</v>
      </c>
      <c r="AB717" s="53">
        <f t="shared" ca="1" si="395"/>
        <v>5366.0377993225484</v>
      </c>
      <c r="AC717" s="53">
        <f t="shared" ca="1" si="395"/>
        <v>18693.62274758465</v>
      </c>
      <c r="AD717" s="53">
        <f t="shared" ca="1" si="395"/>
        <v>3936.0805131392854</v>
      </c>
    </row>
    <row r="718" spans="1:30" hidden="1" outlineLevel="1">
      <c r="E718" s="11"/>
      <c r="F718" s="11"/>
      <c r="G718" s="55" t="str">
        <f>$G$12</f>
        <v>DISTSEC</v>
      </c>
      <c r="H718" s="53">
        <f t="shared" ref="H718:AD718" ca="1" si="396">H355+H673+H709+H630+H699</f>
        <v>7497731.2504025046</v>
      </c>
      <c r="I718" s="53">
        <f t="shared" ca="1" si="396"/>
        <v>5613480.9705541069</v>
      </c>
      <c r="J718" s="53">
        <f t="shared" ca="1" si="396"/>
        <v>268816.55089224735</v>
      </c>
      <c r="K718" s="53">
        <f t="shared" ca="1" si="396"/>
        <v>811308.68028127973</v>
      </c>
      <c r="L718" s="53">
        <f t="shared" ca="1" si="396"/>
        <v>0</v>
      </c>
      <c r="M718" s="53">
        <f t="shared" ca="1" si="396"/>
        <v>0</v>
      </c>
      <c r="N718" s="53">
        <f t="shared" ca="1" si="396"/>
        <v>811308.68028127973</v>
      </c>
      <c r="O718" s="53">
        <f t="shared" ca="1" si="396"/>
        <v>518472.06256572052</v>
      </c>
      <c r="P718" s="53">
        <f t="shared" ca="1" si="396"/>
        <v>0</v>
      </c>
      <c r="Q718" s="53">
        <f t="shared" ca="1" si="396"/>
        <v>0</v>
      </c>
      <c r="R718" s="53">
        <f t="shared" ca="1" si="396"/>
        <v>0</v>
      </c>
      <c r="S718" s="53">
        <f t="shared" ca="1" si="396"/>
        <v>518472.06256572052</v>
      </c>
      <c r="T718" s="53">
        <f t="shared" ca="1" si="396"/>
        <v>13979.051971523826</v>
      </c>
      <c r="U718" s="53">
        <f t="shared" ca="1" si="396"/>
        <v>0</v>
      </c>
      <c r="V718" s="53">
        <f t="shared" ca="1" si="396"/>
        <v>0</v>
      </c>
      <c r="W718" s="53">
        <f t="shared" ca="1" si="396"/>
        <v>0</v>
      </c>
      <c r="X718" s="53">
        <f t="shared" ca="1" si="396"/>
        <v>13979.051971523826</v>
      </c>
      <c r="Y718" s="53">
        <f t="shared" ca="1" si="396"/>
        <v>190608.5371633656</v>
      </c>
      <c r="Z718" s="53">
        <f t="shared" ca="1" si="396"/>
        <v>0</v>
      </c>
      <c r="AA718" s="53">
        <f t="shared" ca="1" si="396"/>
        <v>190608.5371633656</v>
      </c>
      <c r="AB718" s="53">
        <f t="shared" ca="1" si="396"/>
        <v>1980.4317155564745</v>
      </c>
      <c r="AC718" s="53">
        <f t="shared" ca="1" si="396"/>
        <v>68209.139298118724</v>
      </c>
      <c r="AD718" s="53">
        <f t="shared" ca="1" si="396"/>
        <v>10875.825960586259</v>
      </c>
    </row>
    <row r="719" spans="1:30" hidden="1" outlineLevel="1">
      <c r="E719" s="11"/>
      <c r="F719" s="11"/>
      <c r="G719" s="55" t="str">
        <f>$G$13</f>
        <v>ENERGY</v>
      </c>
      <c r="H719" s="53">
        <f t="shared" ref="H719:AD719" ca="1" si="397">H356+H674+H710+H631+H700</f>
        <v>25808910.898489952</v>
      </c>
      <c r="I719" s="53">
        <f t="shared" ca="1" si="397"/>
        <v>9935556.9001066275</v>
      </c>
      <c r="J719" s="53">
        <f t="shared" ca="1" si="397"/>
        <v>621567.30243428773</v>
      </c>
      <c r="K719" s="53">
        <f t="shared" ca="1" si="397"/>
        <v>2088519.8080650959</v>
      </c>
      <c r="L719" s="53">
        <f t="shared" ca="1" si="397"/>
        <v>60087.757289195186</v>
      </c>
      <c r="M719" s="53">
        <f t="shared" ca="1" si="397"/>
        <v>3758.4298163949929</v>
      </c>
      <c r="N719" s="53">
        <f t="shared" ca="1" si="397"/>
        <v>2152365.9951706869</v>
      </c>
      <c r="O719" s="53">
        <f t="shared" ca="1" si="397"/>
        <v>1930244.3684771811</v>
      </c>
      <c r="P719" s="53">
        <f t="shared" ca="1" si="397"/>
        <v>364595.96944499633</v>
      </c>
      <c r="Q719" s="53">
        <f t="shared" ca="1" si="397"/>
        <v>160731.44376639597</v>
      </c>
      <c r="R719" s="53">
        <f t="shared" ca="1" si="397"/>
        <v>7447.6233350841267</v>
      </c>
      <c r="S719" s="53">
        <f t="shared" ca="1" si="397"/>
        <v>2463019.4050236577</v>
      </c>
      <c r="T719" s="53">
        <f t="shared" ca="1" si="397"/>
        <v>73123.003615476424</v>
      </c>
      <c r="U719" s="53">
        <f t="shared" ca="1" si="397"/>
        <v>1253965.4331152618</v>
      </c>
      <c r="V719" s="53">
        <f t="shared" ca="1" si="397"/>
        <v>7200922.3341462258</v>
      </c>
      <c r="W719" s="53">
        <f t="shared" ca="1" si="397"/>
        <v>1319703.9877619252</v>
      </c>
      <c r="X719" s="53">
        <f t="shared" ca="1" si="397"/>
        <v>9847714.7586388867</v>
      </c>
      <c r="Y719" s="53">
        <f t="shared" ca="1" si="397"/>
        <v>515286.93228423968</v>
      </c>
      <c r="Z719" s="53">
        <f t="shared" ca="1" si="397"/>
        <v>8415.466498158552</v>
      </c>
      <c r="AA719" s="53">
        <f t="shared" ca="1" si="397"/>
        <v>523702.39878239826</v>
      </c>
      <c r="AB719" s="53">
        <f t="shared" ca="1" si="397"/>
        <v>9387.3292428822242</v>
      </c>
      <c r="AC719" s="53">
        <f t="shared" ca="1" si="397"/>
        <v>216546.19949917617</v>
      </c>
      <c r="AD719" s="53">
        <f t="shared" ca="1" si="397"/>
        <v>39050.609591343054</v>
      </c>
    </row>
    <row r="720" spans="1:30" hidden="1" outlineLevel="1">
      <c r="E720" s="11"/>
      <c r="F720" s="11"/>
      <c r="G720" s="55" t="str">
        <f>$G$14</f>
        <v>CUSTOMER</v>
      </c>
      <c r="H720" s="53">
        <f t="shared" ref="H720:AD720" ca="1" si="398">H357+H675+H711+H632+H701</f>
        <v>4163238.8517638273</v>
      </c>
      <c r="I720" s="53">
        <f t="shared" ca="1" si="398"/>
        <v>2297662.5990941301</v>
      </c>
      <c r="J720" s="53">
        <f t="shared" ca="1" si="398"/>
        <v>511372.92827160528</v>
      </c>
      <c r="K720" s="53">
        <f t="shared" ca="1" si="398"/>
        <v>146075.59908295231</v>
      </c>
      <c r="L720" s="53">
        <f t="shared" ca="1" si="398"/>
        <v>40749.544571705832</v>
      </c>
      <c r="M720" s="53">
        <f t="shared" ca="1" si="398"/>
        <v>6136.5594091394041</v>
      </c>
      <c r="N720" s="53">
        <f t="shared" ca="1" si="398"/>
        <v>192961.70306379753</v>
      </c>
      <c r="O720" s="53">
        <f t="shared" ca="1" si="398"/>
        <v>38167.903012286632</v>
      </c>
      <c r="P720" s="53">
        <f t="shared" ca="1" si="398"/>
        <v>11136.094471121824</v>
      </c>
      <c r="Q720" s="53">
        <f t="shared" ca="1" si="398"/>
        <v>23454.067252647823</v>
      </c>
      <c r="R720" s="53">
        <f t="shared" ca="1" si="398"/>
        <v>4118.5918424763768</v>
      </c>
      <c r="S720" s="53">
        <f t="shared" ca="1" si="398"/>
        <v>76876.656578532653</v>
      </c>
      <c r="T720" s="53">
        <f t="shared" ca="1" si="398"/>
        <v>262.60034791885897</v>
      </c>
      <c r="U720" s="53">
        <f t="shared" ca="1" si="398"/>
        <v>6523.1577161840969</v>
      </c>
      <c r="V720" s="53">
        <f t="shared" ca="1" si="398"/>
        <v>34389.976926758529</v>
      </c>
      <c r="W720" s="53">
        <f t="shared" ca="1" si="398"/>
        <v>6109.5370045318105</v>
      </c>
      <c r="X720" s="53">
        <f t="shared" ca="1" si="398"/>
        <v>47285.271995393305</v>
      </c>
      <c r="Y720" s="53">
        <f t="shared" ca="1" si="398"/>
        <v>10494.775310984749</v>
      </c>
      <c r="Z720" s="53">
        <f t="shared" ca="1" si="398"/>
        <v>187.04594536323353</v>
      </c>
      <c r="AA720" s="53">
        <f t="shared" ca="1" si="398"/>
        <v>10681.821256347979</v>
      </c>
      <c r="AB720" s="53">
        <f t="shared" ca="1" si="398"/>
        <v>214.4527324392524</v>
      </c>
      <c r="AC720" s="53">
        <f t="shared" ca="1" si="398"/>
        <v>888764.18889675557</v>
      </c>
      <c r="AD720" s="53">
        <f t="shared" ca="1" si="398"/>
        <v>137419.22987482493</v>
      </c>
    </row>
    <row r="721" spans="1:30" s="55" customFormat="1" collapsed="1">
      <c r="A721" s="56"/>
      <c r="C721" s="55" t="s">
        <v>144</v>
      </c>
      <c r="E721" s="60">
        <f>E358+E676+E712+E633+E702</f>
        <v>105944823</v>
      </c>
      <c r="F721" s="115"/>
      <c r="G721" s="55" t="str">
        <f>$G$15</f>
        <v>TOTAL</v>
      </c>
      <c r="H721" s="60">
        <f t="shared" ref="H721:AD721" ca="1" si="399">H358+H676+H712+H633+H702</f>
        <v>105944823.00000003</v>
      </c>
      <c r="I721" s="60">
        <f t="shared" ca="1" si="399"/>
        <v>56609959.251971878</v>
      </c>
      <c r="J721" s="60">
        <f t="shared" ca="1" si="399"/>
        <v>3210871.4273415175</v>
      </c>
      <c r="K721" s="60">
        <f t="shared" ca="1" si="399"/>
        <v>9330786.9275233801</v>
      </c>
      <c r="L721" s="60">
        <f t="shared" ca="1" si="399"/>
        <v>274267.02219138923</v>
      </c>
      <c r="M721" s="60">
        <f t="shared" ca="1" si="399"/>
        <v>22809.931524457694</v>
      </c>
      <c r="N721" s="60">
        <f t="shared" ca="1" si="399"/>
        <v>9627863.8812392261</v>
      </c>
      <c r="O721" s="60">
        <f t="shared" ca="1" si="399"/>
        <v>7263731.8874540552</v>
      </c>
      <c r="P721" s="60">
        <f t="shared" ca="1" si="399"/>
        <v>1258150.7645608066</v>
      </c>
      <c r="Q721" s="60">
        <f t="shared" ca="1" si="399"/>
        <v>447306.21484611032</v>
      </c>
      <c r="R721" s="60">
        <f t="shared" ca="1" si="399"/>
        <v>18923.356388760276</v>
      </c>
      <c r="S721" s="60">
        <f t="shared" ca="1" si="399"/>
        <v>8988112.2232497334</v>
      </c>
      <c r="T721" s="60">
        <f t="shared" ca="1" si="399"/>
        <v>247557.01943835456</v>
      </c>
      <c r="U721" s="60">
        <f t="shared" ca="1" si="399"/>
        <v>3824649.3545899792</v>
      </c>
      <c r="V721" s="60">
        <f t="shared" ca="1" si="399"/>
        <v>17156143.160572916</v>
      </c>
      <c r="W721" s="60">
        <f t="shared" ca="1" si="399"/>
        <v>2686985.1682156567</v>
      </c>
      <c r="X721" s="60">
        <f t="shared" ca="1" si="399"/>
        <v>23915334.702816907</v>
      </c>
      <c r="Y721" s="60">
        <f t="shared" ca="1" si="399"/>
        <v>2141762.4403274199</v>
      </c>
      <c r="Z721" s="60">
        <f t="shared" ca="1" si="399"/>
        <v>35104.373445516452</v>
      </c>
      <c r="AA721" s="60">
        <f t="shared" ca="1" si="399"/>
        <v>2176866.8137729359</v>
      </c>
      <c r="AB721" s="60">
        <f t="shared" ca="1" si="399"/>
        <v>29529.553201615458</v>
      </c>
      <c r="AC721" s="60">
        <f t="shared" ca="1" si="399"/>
        <v>1194510.8808659995</v>
      </c>
      <c r="AD721" s="60">
        <f t="shared" ca="1" si="399"/>
        <v>191774.26554017692</v>
      </c>
    </row>
    <row r="722" spans="1:30"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</row>
    <row r="723" spans="1:30">
      <c r="B723" s="112" t="s">
        <v>618</v>
      </c>
      <c r="E723" s="3"/>
      <c r="F723" s="3"/>
      <c r="G723" s="3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</row>
    <row r="724" spans="1:30" hidden="1" outlineLevel="1">
      <c r="F724" s="52" t="str">
        <f>F731</f>
        <v>RB_GUP_EPIS_P</v>
      </c>
      <c r="G724" s="55" t="str">
        <f>$G$8</f>
        <v>PRODUCTION</v>
      </c>
      <c r="H724" s="4">
        <f t="shared" ref="H724:H755" si="400">SUBTOTAL(9,I724:AD724)</f>
        <v>6214592.0000000009</v>
      </c>
      <c r="I724" s="5">
        <f>VLOOKUP(CONCATENATE($F724," ",$G724),AllocFactorMatrix,(I$4+1),FALSE)*$E731</f>
        <v>3450381.7923160349</v>
      </c>
      <c r="J724" s="5">
        <f>VLOOKUP(CONCATENATE($F724," ",$G724),AllocFactorMatrix,(J$4+1),FALSE)*$E731</f>
        <v>158768.89008551682</v>
      </c>
      <c r="K724" s="5">
        <f>VLOOKUP(CONCATENATE($F724," ",$G724),AllocFactorMatrix,(K$4+1),FALSE)*$E731</f>
        <v>523030.31095547281</v>
      </c>
      <c r="L724" s="5">
        <f>VLOOKUP(CONCATENATE($F724," ",$G724),AllocFactorMatrix,(L$4+1),FALSE)*$E731</f>
        <v>13068.857744147566</v>
      </c>
      <c r="M724" s="5">
        <f>VLOOKUP(CONCATENATE($F724," ",$G724),AllocFactorMatrix,(M$4+1),FALSE)*$E731</f>
        <v>1682.3506816288341</v>
      </c>
      <c r="N724" s="5">
        <f t="shared" ref="N724:N755" si="401">SUBTOTAL(9,K724:M724)</f>
        <v>537781.51938124921</v>
      </c>
      <c r="O724" s="5">
        <f>VLOOKUP(CONCATENATE($F724," ",$G724),AllocFactorMatrix,(O$4+1),FALSE)*$E731</f>
        <v>397876.22714213235</v>
      </c>
      <c r="P724" s="5">
        <f>VLOOKUP(CONCATENATE($F724," ",$G724),AllocFactorMatrix,(P$4+1),FALSE)*$E731</f>
        <v>72016.353123667112</v>
      </c>
      <c r="Q724" s="5">
        <f>VLOOKUP(CONCATENATE($F724," ",$G724),AllocFactorMatrix,(Q$4+1),FALSE)*$E731</f>
        <v>27855.416941454383</v>
      </c>
      <c r="R724" s="5">
        <f>VLOOKUP(CONCATENATE($F724," ",$G724),AllocFactorMatrix,(R$4+1),FALSE)*$E731</f>
        <v>600.19298612888406</v>
      </c>
      <c r="S724" s="5">
        <f>SUBTOTAL(9,O724:R724)</f>
        <v>498348.19019338279</v>
      </c>
      <c r="T724" s="5">
        <f>VLOOKUP(CONCATENATE($F724," ",$G724),AllocFactorMatrix,(T$4+1),FALSE)*$E731</f>
        <v>12634.022818086678</v>
      </c>
      <c r="U724" s="5">
        <f>VLOOKUP(CONCATENATE($F724," ",$G724),AllocFactorMatrix,(U$4+1),FALSE)*$E731</f>
        <v>201155.60608266137</v>
      </c>
      <c r="V724" s="5">
        <f>VLOOKUP(CONCATENATE($F724," ",$G724),AllocFactorMatrix,(V$4+1),FALSE)*$E731</f>
        <v>1090907.8455667084</v>
      </c>
      <c r="W724" s="5">
        <f>VLOOKUP(CONCATENATE($F724," ",$G724),AllocFactorMatrix,(W$4+1),FALSE)*$E731</f>
        <v>143533.6437634512</v>
      </c>
      <c r="X724" s="5">
        <f>SUBTOTAL(9,T724:W724)</f>
        <v>1448231.1182309075</v>
      </c>
      <c r="Y724" s="5">
        <f>VLOOKUP(CONCATENATE($F724," ",$G724),AllocFactorMatrix,(Y$4+1),FALSE)*$E731</f>
        <v>117265.68975455903</v>
      </c>
      <c r="Z724" s="5">
        <f>VLOOKUP(CONCATENATE($F724," ",$G724),AllocFactorMatrix,(Z$4+1),FALSE)*$E731</f>
        <v>2437.5646924166945</v>
      </c>
      <c r="AA724" s="5">
        <f t="shared" ref="AA724:AA755" si="402">SUBTOTAL(9,Y724:Z724)</f>
        <v>119703.25444697573</v>
      </c>
      <c r="AB724" s="5">
        <f>VLOOKUP(CONCATENATE($F724," ",$G724),AllocFactorMatrix,(AB$4+1),FALSE)*$E731</f>
        <v>1377.2353459345279</v>
      </c>
      <c r="AC724" s="5">
        <f>VLOOKUP(CONCATENATE($F724," ",$G724),AllocFactorMatrix,(AC$4+1),FALSE)*$E731</f>
        <v>0</v>
      </c>
      <c r="AD724" s="5">
        <f>VLOOKUP(CONCATENATE($F724," ",$G724),AllocFactorMatrix,(AD$4+1),FALSE)*$E731</f>
        <v>0</v>
      </c>
    </row>
    <row r="725" spans="1:30" hidden="1" outlineLevel="1">
      <c r="F725" s="52" t="str">
        <f>F731</f>
        <v>RB_GUP_EPIS_P</v>
      </c>
      <c r="G725" s="55" t="str">
        <f>$G$9</f>
        <v>BULKTRAN</v>
      </c>
      <c r="H725" s="4">
        <f t="shared" si="400"/>
        <v>0</v>
      </c>
      <c r="I725" s="5">
        <f>VLOOKUP(CONCATENATE($F725," ",$G725),AllocFactorMatrix,(I$4+1),FALSE)*$E731</f>
        <v>0</v>
      </c>
      <c r="J725" s="5">
        <f>VLOOKUP(CONCATENATE($F725," ",$G725),AllocFactorMatrix,(J$4+1),FALSE)*$E731</f>
        <v>0</v>
      </c>
      <c r="K725" s="5">
        <f>VLOOKUP(CONCATENATE($F725," ",$G725),AllocFactorMatrix,(K$4+1),FALSE)*$E731</f>
        <v>0</v>
      </c>
      <c r="L725" s="5">
        <f>VLOOKUP(CONCATENATE($F725," ",$G725),AllocFactorMatrix,(L$4+1),FALSE)*$E731</f>
        <v>0</v>
      </c>
      <c r="M725" s="5">
        <f>VLOOKUP(CONCATENATE($F725," ",$G725),AllocFactorMatrix,(M$4+1),FALSE)*$E731</f>
        <v>0</v>
      </c>
      <c r="N725" s="5">
        <f t="shared" si="401"/>
        <v>0</v>
      </c>
      <c r="O725" s="5">
        <f>VLOOKUP(CONCATENATE($F725," ",$G725),AllocFactorMatrix,(O$4+1),FALSE)*$E731</f>
        <v>0</v>
      </c>
      <c r="P725" s="5">
        <f>VLOOKUP(CONCATENATE($F725," ",$G725),AllocFactorMatrix,(P$4+1),FALSE)*$E731</f>
        <v>0</v>
      </c>
      <c r="Q725" s="5">
        <f>VLOOKUP(CONCATENATE($F725," ",$G725),AllocFactorMatrix,(Q$4+1),FALSE)*$E731</f>
        <v>0</v>
      </c>
      <c r="R725" s="5">
        <f>VLOOKUP(CONCATENATE($F725," ",$G725),AllocFactorMatrix,(R$4+1),FALSE)*$E731</f>
        <v>0</v>
      </c>
      <c r="S725" s="5">
        <f t="shared" ref="S725:S755" si="403">SUBTOTAL(9,O725:R725)</f>
        <v>0</v>
      </c>
      <c r="T725" s="5">
        <f>VLOOKUP(CONCATENATE($F725," ",$G725),AllocFactorMatrix,(T$4+1),FALSE)*$E731</f>
        <v>0</v>
      </c>
      <c r="U725" s="5">
        <f>VLOOKUP(CONCATENATE($F725," ",$G725),AllocFactorMatrix,(U$4+1),FALSE)*$E731</f>
        <v>0</v>
      </c>
      <c r="V725" s="5">
        <f>VLOOKUP(CONCATENATE($F725," ",$G725),AllocFactorMatrix,(V$4+1),FALSE)*$E731</f>
        <v>0</v>
      </c>
      <c r="W725" s="5">
        <f>VLOOKUP(CONCATENATE($F725," ",$G725),AllocFactorMatrix,(W$4+1),FALSE)*$E731</f>
        <v>0</v>
      </c>
      <c r="X725" s="5">
        <f t="shared" ref="X725:X731" si="404">SUBTOTAL(9,T725:W725)</f>
        <v>0</v>
      </c>
      <c r="Y725" s="5">
        <f>VLOOKUP(CONCATENATE($F725," ",$G725),AllocFactorMatrix,(Y$4+1),FALSE)*$E731</f>
        <v>0</v>
      </c>
      <c r="Z725" s="5">
        <f>VLOOKUP(CONCATENATE($F725," ",$G725),AllocFactorMatrix,(Z$4+1),FALSE)*$E731</f>
        <v>0</v>
      </c>
      <c r="AA725" s="5">
        <f t="shared" si="402"/>
        <v>0</v>
      </c>
      <c r="AB725" s="5">
        <f>VLOOKUP(CONCATENATE($F725," ",$G725),AllocFactorMatrix,(AB$4+1),FALSE)*$E731</f>
        <v>0</v>
      </c>
      <c r="AC725" s="5">
        <f>VLOOKUP(CONCATENATE($F725," ",$G725),AllocFactorMatrix,(AC$4+1),FALSE)*$E731</f>
        <v>0</v>
      </c>
      <c r="AD725" s="5">
        <f>VLOOKUP(CONCATENATE($F725," ",$G725),AllocFactorMatrix,(AD$4+1),FALSE)*$E731</f>
        <v>0</v>
      </c>
    </row>
    <row r="726" spans="1:30" hidden="1" outlineLevel="1">
      <c r="F726" s="52" t="str">
        <f>F731</f>
        <v>RB_GUP_EPIS_P</v>
      </c>
      <c r="G726" s="55" t="str">
        <f>$G$10</f>
        <v>SUBTRAN</v>
      </c>
      <c r="H726" s="4">
        <f t="shared" si="400"/>
        <v>0</v>
      </c>
      <c r="I726" s="5">
        <f>VLOOKUP(CONCATENATE($F726," ",$G726),AllocFactorMatrix,(I$4+1),FALSE)*$E731</f>
        <v>0</v>
      </c>
      <c r="J726" s="5">
        <f>VLOOKUP(CONCATENATE($F726," ",$G726),AllocFactorMatrix,(J$4+1),FALSE)*$E731</f>
        <v>0</v>
      </c>
      <c r="K726" s="5">
        <f>VLOOKUP(CONCATENATE($F726," ",$G726),AllocFactorMatrix,(K$4+1),FALSE)*$E731</f>
        <v>0</v>
      </c>
      <c r="L726" s="5">
        <f>VLOOKUP(CONCATENATE($F726," ",$G726),AllocFactorMatrix,(L$4+1),FALSE)*$E731</f>
        <v>0</v>
      </c>
      <c r="M726" s="5">
        <f>VLOOKUP(CONCATENATE($F726," ",$G726),AllocFactorMatrix,(M$4+1),FALSE)*$E731</f>
        <v>0</v>
      </c>
      <c r="N726" s="5">
        <f t="shared" si="401"/>
        <v>0</v>
      </c>
      <c r="O726" s="5">
        <f>VLOOKUP(CONCATENATE($F726," ",$G726),AllocFactorMatrix,(O$4+1),FALSE)*$E731</f>
        <v>0</v>
      </c>
      <c r="P726" s="5">
        <f>VLOOKUP(CONCATENATE($F726," ",$G726),AllocFactorMatrix,(P$4+1),FALSE)*$E731</f>
        <v>0</v>
      </c>
      <c r="Q726" s="5">
        <f>VLOOKUP(CONCATENATE($F726," ",$G726),AllocFactorMatrix,(Q$4+1),FALSE)*$E731</f>
        <v>0</v>
      </c>
      <c r="R726" s="5">
        <f>VLOOKUP(CONCATENATE($F726," ",$G726),AllocFactorMatrix,(R$4+1),FALSE)*$E731</f>
        <v>0</v>
      </c>
      <c r="S726" s="5">
        <f t="shared" si="403"/>
        <v>0</v>
      </c>
      <c r="T726" s="5">
        <f>VLOOKUP(CONCATENATE($F726," ",$G726),AllocFactorMatrix,(T$4+1),FALSE)*$E731</f>
        <v>0</v>
      </c>
      <c r="U726" s="5">
        <f>VLOOKUP(CONCATENATE($F726," ",$G726),AllocFactorMatrix,(U$4+1),FALSE)*$E731</f>
        <v>0</v>
      </c>
      <c r="V726" s="5">
        <f>VLOOKUP(CONCATENATE($F726," ",$G726),AllocFactorMatrix,(V$4+1),FALSE)*$E731</f>
        <v>0</v>
      </c>
      <c r="W726" s="5">
        <f>VLOOKUP(CONCATENATE($F726," ",$G726),AllocFactorMatrix,(W$4+1),FALSE)*$E731</f>
        <v>0</v>
      </c>
      <c r="X726" s="5">
        <f t="shared" si="404"/>
        <v>0</v>
      </c>
      <c r="Y726" s="5">
        <f>VLOOKUP(CONCATENATE($F726," ",$G726),AllocFactorMatrix,(Y$4+1),FALSE)*$E731</f>
        <v>0</v>
      </c>
      <c r="Z726" s="5">
        <f>VLOOKUP(CONCATENATE($F726," ",$G726),AllocFactorMatrix,(Z$4+1),FALSE)*$E731</f>
        <v>0</v>
      </c>
      <c r="AA726" s="5">
        <f t="shared" si="402"/>
        <v>0</v>
      </c>
      <c r="AB726" s="5">
        <f>VLOOKUP(CONCATENATE($F726," ",$G726),AllocFactorMatrix,(AB$4+1),FALSE)*$E731</f>
        <v>0</v>
      </c>
      <c r="AC726" s="5">
        <f>VLOOKUP(CONCATENATE($F726," ",$G726),AllocFactorMatrix,(AC$4+1),FALSE)*$E731</f>
        <v>0</v>
      </c>
      <c r="AD726" s="5">
        <f>VLOOKUP(CONCATENATE($F726," ",$G726),AllocFactorMatrix,(AD$4+1),FALSE)*$E731</f>
        <v>0</v>
      </c>
    </row>
    <row r="727" spans="1:30" hidden="1" outlineLevel="1">
      <c r="F727" s="52" t="str">
        <f>F731</f>
        <v>RB_GUP_EPIS_P</v>
      </c>
      <c r="G727" s="55" t="str">
        <f>$G$11</f>
        <v>DISTPRI</v>
      </c>
      <c r="H727" s="4">
        <f t="shared" si="400"/>
        <v>0</v>
      </c>
      <c r="I727" s="5">
        <f>VLOOKUP(CONCATENATE($F727," ",$G727),AllocFactorMatrix,(I$4+1),FALSE)*$E731</f>
        <v>0</v>
      </c>
      <c r="J727" s="5">
        <f>VLOOKUP(CONCATENATE($F727," ",$G727),AllocFactorMatrix,(J$4+1),FALSE)*$E731</f>
        <v>0</v>
      </c>
      <c r="K727" s="5">
        <f>VLOOKUP(CONCATENATE($F727," ",$G727),AllocFactorMatrix,(K$4+1),FALSE)*$E731</f>
        <v>0</v>
      </c>
      <c r="L727" s="5">
        <f>VLOOKUP(CONCATENATE($F727," ",$G727),AllocFactorMatrix,(L$4+1),FALSE)*$E731</f>
        <v>0</v>
      </c>
      <c r="M727" s="5">
        <f>VLOOKUP(CONCATENATE($F727," ",$G727),AllocFactorMatrix,(M$4+1),FALSE)*$E731</f>
        <v>0</v>
      </c>
      <c r="N727" s="5">
        <f t="shared" si="401"/>
        <v>0</v>
      </c>
      <c r="O727" s="5">
        <f>VLOOKUP(CONCATENATE($F727," ",$G727),AllocFactorMatrix,(O$4+1),FALSE)*$E731</f>
        <v>0</v>
      </c>
      <c r="P727" s="5">
        <f>VLOOKUP(CONCATENATE($F727," ",$G727),AllocFactorMatrix,(P$4+1),FALSE)*$E731</f>
        <v>0</v>
      </c>
      <c r="Q727" s="5">
        <f>VLOOKUP(CONCATENATE($F727," ",$G727),AllocFactorMatrix,(Q$4+1),FALSE)*$E731</f>
        <v>0</v>
      </c>
      <c r="R727" s="5">
        <f>VLOOKUP(CONCATENATE($F727," ",$G727),AllocFactorMatrix,(R$4+1),FALSE)*$E731</f>
        <v>0</v>
      </c>
      <c r="S727" s="5">
        <f t="shared" si="403"/>
        <v>0</v>
      </c>
      <c r="T727" s="5">
        <f>VLOOKUP(CONCATENATE($F727," ",$G727),AllocFactorMatrix,(T$4+1),FALSE)*$E731</f>
        <v>0</v>
      </c>
      <c r="U727" s="5">
        <f>VLOOKUP(CONCATENATE($F727," ",$G727),AllocFactorMatrix,(U$4+1),FALSE)*$E731</f>
        <v>0</v>
      </c>
      <c r="V727" s="5">
        <f>VLOOKUP(CONCATENATE($F727," ",$G727),AllocFactorMatrix,(V$4+1),FALSE)*$E731</f>
        <v>0</v>
      </c>
      <c r="W727" s="5">
        <f>VLOOKUP(CONCATENATE($F727," ",$G727),AllocFactorMatrix,(W$4+1),FALSE)*$E731</f>
        <v>0</v>
      </c>
      <c r="X727" s="5">
        <f t="shared" si="404"/>
        <v>0</v>
      </c>
      <c r="Y727" s="5">
        <f>VLOOKUP(CONCATENATE($F727," ",$G727),AllocFactorMatrix,(Y$4+1),FALSE)*$E731</f>
        <v>0</v>
      </c>
      <c r="Z727" s="5">
        <f>VLOOKUP(CONCATENATE($F727," ",$G727),AllocFactorMatrix,(Z$4+1),FALSE)*$E731</f>
        <v>0</v>
      </c>
      <c r="AA727" s="5">
        <f t="shared" si="402"/>
        <v>0</v>
      </c>
      <c r="AB727" s="5">
        <f>VLOOKUP(CONCATENATE($F727," ",$G727),AllocFactorMatrix,(AB$4+1),FALSE)*$E731</f>
        <v>0</v>
      </c>
      <c r="AC727" s="5">
        <f>VLOOKUP(CONCATENATE($F727," ",$G727),AllocFactorMatrix,(AC$4+1),FALSE)*$E731</f>
        <v>0</v>
      </c>
      <c r="AD727" s="5">
        <f>VLOOKUP(CONCATENATE($F727," ",$G727),AllocFactorMatrix,(AD$4+1),FALSE)*$E731</f>
        <v>0</v>
      </c>
    </row>
    <row r="728" spans="1:30" hidden="1" outlineLevel="1">
      <c r="F728" s="52" t="str">
        <f>F731</f>
        <v>RB_GUP_EPIS_P</v>
      </c>
      <c r="G728" s="55" t="str">
        <f>$G$12</f>
        <v>DISTSEC</v>
      </c>
      <c r="H728" s="4">
        <f t="shared" si="400"/>
        <v>0</v>
      </c>
      <c r="I728" s="5">
        <f>VLOOKUP(CONCATENATE($F728," ",$G728),AllocFactorMatrix,(I$4+1),FALSE)*$E731</f>
        <v>0</v>
      </c>
      <c r="J728" s="5">
        <f>VLOOKUP(CONCATENATE($F728," ",$G728),AllocFactorMatrix,(J$4+1),FALSE)*$E731</f>
        <v>0</v>
      </c>
      <c r="K728" s="5">
        <f>VLOOKUP(CONCATENATE($F728," ",$G728),AllocFactorMatrix,(K$4+1),FALSE)*$E731</f>
        <v>0</v>
      </c>
      <c r="L728" s="5">
        <f>VLOOKUP(CONCATENATE($F728," ",$G728),AllocFactorMatrix,(L$4+1),FALSE)*$E731</f>
        <v>0</v>
      </c>
      <c r="M728" s="5">
        <f>VLOOKUP(CONCATENATE($F728," ",$G728),AllocFactorMatrix,(M$4+1),FALSE)*$E731</f>
        <v>0</v>
      </c>
      <c r="N728" s="5">
        <f t="shared" si="401"/>
        <v>0</v>
      </c>
      <c r="O728" s="5">
        <f>VLOOKUP(CONCATENATE($F728," ",$G728),AllocFactorMatrix,(O$4+1),FALSE)*$E731</f>
        <v>0</v>
      </c>
      <c r="P728" s="5">
        <f>VLOOKUP(CONCATENATE($F728," ",$G728),AllocFactorMatrix,(P$4+1),FALSE)*$E731</f>
        <v>0</v>
      </c>
      <c r="Q728" s="5">
        <f>VLOOKUP(CONCATENATE($F728," ",$G728),AllocFactorMatrix,(Q$4+1),FALSE)*$E731</f>
        <v>0</v>
      </c>
      <c r="R728" s="5">
        <f>VLOOKUP(CONCATENATE($F728," ",$G728),AllocFactorMatrix,(R$4+1),FALSE)*$E731</f>
        <v>0</v>
      </c>
      <c r="S728" s="5">
        <f t="shared" si="403"/>
        <v>0</v>
      </c>
      <c r="T728" s="5">
        <f>VLOOKUP(CONCATENATE($F728," ",$G728),AllocFactorMatrix,(T$4+1),FALSE)*$E731</f>
        <v>0</v>
      </c>
      <c r="U728" s="5">
        <f>VLOOKUP(CONCATENATE($F728," ",$G728),AllocFactorMatrix,(U$4+1),FALSE)*$E731</f>
        <v>0</v>
      </c>
      <c r="V728" s="5">
        <f>VLOOKUP(CONCATENATE($F728," ",$G728),AllocFactorMatrix,(V$4+1),FALSE)*$E731</f>
        <v>0</v>
      </c>
      <c r="W728" s="5">
        <f>VLOOKUP(CONCATENATE($F728," ",$G728),AllocFactorMatrix,(W$4+1),FALSE)*$E731</f>
        <v>0</v>
      </c>
      <c r="X728" s="5">
        <f t="shared" si="404"/>
        <v>0</v>
      </c>
      <c r="Y728" s="5">
        <f>VLOOKUP(CONCATENATE($F728," ",$G728),AllocFactorMatrix,(Y$4+1),FALSE)*$E731</f>
        <v>0</v>
      </c>
      <c r="Z728" s="5">
        <f>VLOOKUP(CONCATENATE($F728," ",$G728),AllocFactorMatrix,(Z$4+1),FALSE)*$E731</f>
        <v>0</v>
      </c>
      <c r="AA728" s="5">
        <f t="shared" si="402"/>
        <v>0</v>
      </c>
      <c r="AB728" s="5">
        <f>VLOOKUP(CONCATENATE($F728," ",$G728),AllocFactorMatrix,(AB$4+1),FALSE)*$E731</f>
        <v>0</v>
      </c>
      <c r="AC728" s="5">
        <f>VLOOKUP(CONCATENATE($F728," ",$G728),AllocFactorMatrix,(AC$4+1),FALSE)*$E731</f>
        <v>0</v>
      </c>
      <c r="AD728" s="5">
        <f>VLOOKUP(CONCATENATE($F728," ",$G728),AllocFactorMatrix,(AD$4+1),FALSE)*$E731</f>
        <v>0</v>
      </c>
    </row>
    <row r="729" spans="1:30" hidden="1" outlineLevel="1">
      <c r="F729" s="52" t="str">
        <f>F731</f>
        <v>RB_GUP_EPIS_P</v>
      </c>
      <c r="G729" s="55" t="str">
        <f>$G$13</f>
        <v>ENERGY</v>
      </c>
      <c r="H729" s="4">
        <f t="shared" si="400"/>
        <v>0</v>
      </c>
      <c r="I729" s="5">
        <f>VLOOKUP(CONCATENATE($F729," ",$G729),AllocFactorMatrix,(I$4+1),FALSE)*$E731</f>
        <v>0</v>
      </c>
      <c r="J729" s="5">
        <f>VLOOKUP(CONCATENATE($F729," ",$G729),AllocFactorMatrix,(J$4+1),FALSE)*$E731</f>
        <v>0</v>
      </c>
      <c r="K729" s="5">
        <f>VLOOKUP(CONCATENATE($F729," ",$G729),AllocFactorMatrix,(K$4+1),FALSE)*$E731</f>
        <v>0</v>
      </c>
      <c r="L729" s="5">
        <f>VLOOKUP(CONCATENATE($F729," ",$G729),AllocFactorMatrix,(L$4+1),FALSE)*$E731</f>
        <v>0</v>
      </c>
      <c r="M729" s="5">
        <f>VLOOKUP(CONCATENATE($F729," ",$G729),AllocFactorMatrix,(M$4+1),FALSE)*$E731</f>
        <v>0</v>
      </c>
      <c r="N729" s="5">
        <f t="shared" si="401"/>
        <v>0</v>
      </c>
      <c r="O729" s="5">
        <f>VLOOKUP(CONCATENATE($F729," ",$G729),AllocFactorMatrix,(O$4+1),FALSE)*$E731</f>
        <v>0</v>
      </c>
      <c r="P729" s="5">
        <f>VLOOKUP(CONCATENATE($F729," ",$G729),AllocFactorMatrix,(P$4+1),FALSE)*$E731</f>
        <v>0</v>
      </c>
      <c r="Q729" s="5">
        <f>VLOOKUP(CONCATENATE($F729," ",$G729),AllocFactorMatrix,(Q$4+1),FALSE)*$E731</f>
        <v>0</v>
      </c>
      <c r="R729" s="5">
        <f>VLOOKUP(CONCATENATE($F729," ",$G729),AllocFactorMatrix,(R$4+1),FALSE)*$E731</f>
        <v>0</v>
      </c>
      <c r="S729" s="5">
        <f t="shared" si="403"/>
        <v>0</v>
      </c>
      <c r="T729" s="5">
        <f>VLOOKUP(CONCATENATE($F729," ",$G729),AllocFactorMatrix,(T$4+1),FALSE)*$E731</f>
        <v>0</v>
      </c>
      <c r="U729" s="5">
        <f>VLOOKUP(CONCATENATE($F729," ",$G729),AllocFactorMatrix,(U$4+1),FALSE)*$E731</f>
        <v>0</v>
      </c>
      <c r="V729" s="5">
        <f>VLOOKUP(CONCATENATE($F729," ",$G729),AllocFactorMatrix,(V$4+1),FALSE)*$E731</f>
        <v>0</v>
      </c>
      <c r="W729" s="5">
        <f>VLOOKUP(CONCATENATE($F729," ",$G729),AllocFactorMatrix,(W$4+1),FALSE)*$E731</f>
        <v>0</v>
      </c>
      <c r="X729" s="5">
        <f t="shared" si="404"/>
        <v>0</v>
      </c>
      <c r="Y729" s="5">
        <f>VLOOKUP(CONCATENATE($F729," ",$G729),AllocFactorMatrix,(Y$4+1),FALSE)*$E731</f>
        <v>0</v>
      </c>
      <c r="Z729" s="5">
        <f>VLOOKUP(CONCATENATE($F729," ",$G729),AllocFactorMatrix,(Z$4+1),FALSE)*$E731</f>
        <v>0</v>
      </c>
      <c r="AA729" s="5">
        <f t="shared" si="402"/>
        <v>0</v>
      </c>
      <c r="AB729" s="5">
        <f>VLOOKUP(CONCATENATE($F729," ",$G729),AllocFactorMatrix,(AB$4+1),FALSE)*$E731</f>
        <v>0</v>
      </c>
      <c r="AC729" s="5">
        <f>VLOOKUP(CONCATENATE($F729," ",$G729),AllocFactorMatrix,(AC$4+1),FALSE)*$E731</f>
        <v>0</v>
      </c>
      <c r="AD729" s="5">
        <f>VLOOKUP(CONCATENATE($F729," ",$G729),AllocFactorMatrix,(AD$4+1),FALSE)*$E731</f>
        <v>0</v>
      </c>
    </row>
    <row r="730" spans="1:30" hidden="1" outlineLevel="1">
      <c r="F730" s="52" t="str">
        <f>F731</f>
        <v>RB_GUP_EPIS_P</v>
      </c>
      <c r="G730" s="55" t="str">
        <f>$G$14</f>
        <v>CUSTOMER</v>
      </c>
      <c r="H730" s="4">
        <f t="shared" si="400"/>
        <v>0</v>
      </c>
      <c r="I730" s="5">
        <f>VLOOKUP(CONCATENATE($F730," ",$G730),AllocFactorMatrix,(I$4+1),FALSE)*$E731</f>
        <v>0</v>
      </c>
      <c r="J730" s="5">
        <f>VLOOKUP(CONCATENATE($F730," ",$G730),AllocFactorMatrix,(J$4+1),FALSE)*$E731</f>
        <v>0</v>
      </c>
      <c r="K730" s="5">
        <f>VLOOKUP(CONCATENATE($F730," ",$G730),AllocFactorMatrix,(K$4+1),FALSE)*$E731</f>
        <v>0</v>
      </c>
      <c r="L730" s="5">
        <f>VLOOKUP(CONCATENATE($F730," ",$G730),AllocFactorMatrix,(L$4+1),FALSE)*$E731</f>
        <v>0</v>
      </c>
      <c r="M730" s="5">
        <f>VLOOKUP(CONCATENATE($F730," ",$G730),AllocFactorMatrix,(M$4+1),FALSE)*$E731</f>
        <v>0</v>
      </c>
      <c r="N730" s="5">
        <f t="shared" si="401"/>
        <v>0</v>
      </c>
      <c r="O730" s="5">
        <f>VLOOKUP(CONCATENATE($F730," ",$G730),AllocFactorMatrix,(O$4+1),FALSE)*$E731</f>
        <v>0</v>
      </c>
      <c r="P730" s="5">
        <f>VLOOKUP(CONCATENATE($F730," ",$G730),AllocFactorMatrix,(P$4+1),FALSE)*$E731</f>
        <v>0</v>
      </c>
      <c r="Q730" s="5">
        <f>VLOOKUP(CONCATENATE($F730," ",$G730),AllocFactorMatrix,(Q$4+1),FALSE)*$E731</f>
        <v>0</v>
      </c>
      <c r="R730" s="5">
        <f>VLOOKUP(CONCATENATE($F730," ",$G730),AllocFactorMatrix,(R$4+1),FALSE)*$E731</f>
        <v>0</v>
      </c>
      <c r="S730" s="5">
        <f t="shared" si="403"/>
        <v>0</v>
      </c>
      <c r="T730" s="5">
        <f>VLOOKUP(CONCATENATE($F730," ",$G730),AllocFactorMatrix,(T$4+1),FALSE)*$E731</f>
        <v>0</v>
      </c>
      <c r="U730" s="5">
        <f>VLOOKUP(CONCATENATE($F730," ",$G730),AllocFactorMatrix,(U$4+1),FALSE)*$E731</f>
        <v>0</v>
      </c>
      <c r="V730" s="5">
        <f>VLOOKUP(CONCATENATE($F730," ",$G730),AllocFactorMatrix,(V$4+1),FALSE)*$E731</f>
        <v>0</v>
      </c>
      <c r="W730" s="5">
        <f>VLOOKUP(CONCATENATE($F730," ",$G730),AllocFactorMatrix,(W$4+1),FALSE)*$E731</f>
        <v>0</v>
      </c>
      <c r="X730" s="5">
        <f t="shared" si="404"/>
        <v>0</v>
      </c>
      <c r="Y730" s="5">
        <f>VLOOKUP(CONCATENATE($F730," ",$G730),AllocFactorMatrix,(Y$4+1),FALSE)*$E731</f>
        <v>0</v>
      </c>
      <c r="Z730" s="5">
        <f>VLOOKUP(CONCATENATE($F730," ",$G730),AllocFactorMatrix,(Z$4+1),FALSE)*$E731</f>
        <v>0</v>
      </c>
      <c r="AA730" s="5">
        <f t="shared" si="402"/>
        <v>0</v>
      </c>
      <c r="AB730" s="5">
        <f>VLOOKUP(CONCATENATE($F730," ",$G730),AllocFactorMatrix,(AB$4+1),FALSE)*$E731</f>
        <v>0</v>
      </c>
      <c r="AC730" s="5">
        <f>VLOOKUP(CONCATENATE($F730," ",$G730),AllocFactorMatrix,(AC$4+1),FALSE)*$E731</f>
        <v>0</v>
      </c>
      <c r="AD730" s="5">
        <f>VLOOKUP(CONCATENATE($F730," ",$G730),AllocFactorMatrix,(AD$4+1),FALSE)*$E731</f>
        <v>0</v>
      </c>
    </row>
    <row r="731" spans="1:30" collapsed="1">
      <c r="D731" s="1" t="s">
        <v>8</v>
      </c>
      <c r="E731" s="61">
        <v>6214592</v>
      </c>
      <c r="F731" s="10" t="s">
        <v>64</v>
      </c>
      <c r="G731" s="55" t="str">
        <f>$G$15</f>
        <v>TOTAL</v>
      </c>
      <c r="H731" s="4">
        <f t="shared" si="400"/>
        <v>6214592.0000000009</v>
      </c>
      <c r="I731" s="5">
        <f>VLOOKUP(CONCATENATE($F731," ",$G731),AllocFactorMatrix,(I$4+1),FALSE)*$E731</f>
        <v>3450381.7923160349</v>
      </c>
      <c r="J731" s="5">
        <f>VLOOKUP(CONCATENATE($F731," ",$G731),AllocFactorMatrix,(J$4+1),FALSE)*$E731</f>
        <v>158768.89008551682</v>
      </c>
      <c r="K731" s="5">
        <f>VLOOKUP(CONCATENATE($F731," ",$G731),AllocFactorMatrix,(K$4+1),FALSE)*$E731</f>
        <v>523030.31095547281</v>
      </c>
      <c r="L731" s="5">
        <f>VLOOKUP(CONCATENATE($F731," ",$G731),AllocFactorMatrix,(L$4+1),FALSE)*$E731</f>
        <v>13068.857744147566</v>
      </c>
      <c r="M731" s="5">
        <f>VLOOKUP(CONCATENATE($F731," ",$G731),AllocFactorMatrix,(M$4+1),FALSE)*$E731</f>
        <v>1682.3506816288341</v>
      </c>
      <c r="N731" s="5">
        <f t="shared" si="401"/>
        <v>537781.51938124921</v>
      </c>
      <c r="O731" s="5">
        <f>VLOOKUP(CONCATENATE($F731," ",$G731),AllocFactorMatrix,(O$4+1),FALSE)*$E731</f>
        <v>397876.22714213235</v>
      </c>
      <c r="P731" s="5">
        <f>VLOOKUP(CONCATENATE($F731," ",$G731),AllocFactorMatrix,(P$4+1),FALSE)*$E731</f>
        <v>72016.353123667112</v>
      </c>
      <c r="Q731" s="5">
        <f>VLOOKUP(CONCATENATE($F731," ",$G731),AllocFactorMatrix,(Q$4+1),FALSE)*$E731</f>
        <v>27855.416941454383</v>
      </c>
      <c r="R731" s="5">
        <f>VLOOKUP(CONCATENATE($F731," ",$G731),AllocFactorMatrix,(R$4+1),FALSE)*$E731</f>
        <v>600.19298612888406</v>
      </c>
      <c r="S731" s="5">
        <f t="shared" si="403"/>
        <v>498348.19019338279</v>
      </c>
      <c r="T731" s="5">
        <f>VLOOKUP(CONCATENATE($F731," ",$G731),AllocFactorMatrix,(T$4+1),FALSE)*$E731</f>
        <v>12634.022818086678</v>
      </c>
      <c r="U731" s="5">
        <f>VLOOKUP(CONCATENATE($F731," ",$G731),AllocFactorMatrix,(U$4+1),FALSE)*$E731</f>
        <v>201155.60608266137</v>
      </c>
      <c r="V731" s="5">
        <f>VLOOKUP(CONCATENATE($F731," ",$G731),AllocFactorMatrix,(V$4+1),FALSE)*$E731</f>
        <v>1090907.8455667084</v>
      </c>
      <c r="W731" s="5">
        <f>VLOOKUP(CONCATENATE($F731," ",$G731),AllocFactorMatrix,(W$4+1),FALSE)*$E731</f>
        <v>143533.6437634512</v>
      </c>
      <c r="X731" s="5">
        <f t="shared" si="404"/>
        <v>1448231.1182309075</v>
      </c>
      <c r="Y731" s="5">
        <f>VLOOKUP(CONCATENATE($F731," ",$G731),AllocFactorMatrix,(Y$4+1),FALSE)*$E731</f>
        <v>117265.68975455903</v>
      </c>
      <c r="Z731" s="5">
        <f>VLOOKUP(CONCATENATE($F731," ",$G731),AllocFactorMatrix,(Z$4+1),FALSE)*$E731</f>
        <v>2437.5646924166945</v>
      </c>
      <c r="AA731" s="5">
        <f t="shared" si="402"/>
        <v>119703.25444697573</v>
      </c>
      <c r="AB731" s="5">
        <f>VLOOKUP(CONCATENATE($F731," ",$G731),AllocFactorMatrix,(AB$4+1),FALSE)*$E731</f>
        <v>1377.2353459345279</v>
      </c>
      <c r="AC731" s="5">
        <f>VLOOKUP(CONCATENATE($F731," ",$G731),AllocFactorMatrix,(AC$4+1),FALSE)*$E731</f>
        <v>0</v>
      </c>
      <c r="AD731" s="5">
        <f>VLOOKUP(CONCATENATE($F731," ",$G731),AllocFactorMatrix,(AD$4+1),FALSE)*$E731</f>
        <v>0</v>
      </c>
    </row>
    <row r="732" spans="1:30" hidden="1" outlineLevel="1">
      <c r="F732" s="52" t="str">
        <f>F739</f>
        <v>RB_GUP_EPIS_T</v>
      </c>
      <c r="G732" s="55" t="str">
        <f>$G$8</f>
        <v>PRODUCTION</v>
      </c>
      <c r="H732" s="4">
        <f t="shared" si="400"/>
        <v>163061.33391401821</v>
      </c>
      <c r="I732" s="5">
        <f>VLOOKUP(CONCATENATE($F732," ",$G732),AllocFactorMatrix,(I$4+1),FALSE)*$E739</f>
        <v>90532.710364203071</v>
      </c>
      <c r="J732" s="5">
        <f>VLOOKUP(CONCATENATE($F732," ",$G732),AllocFactorMatrix,(J$4+1),FALSE)*$E739</f>
        <v>4165.8514350407086</v>
      </c>
      <c r="K732" s="5">
        <f>VLOOKUP(CONCATENATE($F732," ",$G732),AllocFactorMatrix,(K$4+1),FALSE)*$E739</f>
        <v>13723.510760137287</v>
      </c>
      <c r="L732" s="5">
        <f>VLOOKUP(CONCATENATE($F732," ",$G732),AllocFactorMatrix,(L$4+1),FALSE)*$E739</f>
        <v>342.90672283767759</v>
      </c>
      <c r="M732" s="5">
        <f>VLOOKUP(CONCATENATE($F732," ",$G732),AllocFactorMatrix,(M$4+1),FALSE)*$E739</f>
        <v>44.142293855743944</v>
      </c>
      <c r="N732" s="5">
        <f t="shared" si="401"/>
        <v>14110.559776830709</v>
      </c>
      <c r="O732" s="5">
        <f>VLOOKUP(CONCATENATE($F732," ",$G732),AllocFactorMatrix,(O$4+1),FALSE)*$E739</f>
        <v>10439.660130620479</v>
      </c>
      <c r="P732" s="5">
        <f>VLOOKUP(CONCATENATE($F732," ",$G732),AllocFactorMatrix,(P$4+1),FALSE)*$E739</f>
        <v>1889.5983202063996</v>
      </c>
      <c r="Q732" s="5">
        <f>VLOOKUP(CONCATENATE($F732," ",$G732),AllocFactorMatrix,(Q$4+1),FALSE)*$E739</f>
        <v>730.8832893944915</v>
      </c>
      <c r="R732" s="5">
        <f>VLOOKUP(CONCATENATE($F732," ",$G732),AllocFactorMatrix,(R$4+1),FALSE)*$E739</f>
        <v>15.748140654127198</v>
      </c>
      <c r="S732" s="5">
        <f t="shared" si="403"/>
        <v>13075.889880875497</v>
      </c>
      <c r="T732" s="5">
        <f>VLOOKUP(CONCATENATE($F732," ",$G732),AllocFactorMatrix,(T$4+1),FALSE)*$E739</f>
        <v>331.49732330253653</v>
      </c>
      <c r="U732" s="5">
        <f>VLOOKUP(CONCATENATE($F732," ",$G732),AllocFactorMatrix,(U$4+1),FALSE)*$E739</f>
        <v>5278.0136575533124</v>
      </c>
      <c r="V732" s="5">
        <f>VLOOKUP(CONCATENATE($F732," ",$G732),AllocFactorMatrix,(V$4+1),FALSE)*$E739</f>
        <v>28623.743678647799</v>
      </c>
      <c r="W732" s="5">
        <f>VLOOKUP(CONCATENATE($F732," ",$G732),AllocFactorMatrix,(W$4+1),FALSE)*$E739</f>
        <v>3766.1020085643354</v>
      </c>
      <c r="X732" s="5">
        <f>SUBTOTAL(9,T732:W732)</f>
        <v>37999.35666806798</v>
      </c>
      <c r="Y732" s="5">
        <f>VLOOKUP(CONCATENATE($F732," ",$G732),AllocFactorMatrix,(Y$4+1),FALSE)*$E739</f>
        <v>3076.8713044598599</v>
      </c>
      <c r="Z732" s="5">
        <f>VLOOKUP(CONCATENATE($F732," ",$G732),AllocFactorMatrix,(Z$4+1),FALSE)*$E739</f>
        <v>63.95794772161706</v>
      </c>
      <c r="AA732" s="5">
        <f t="shared" si="402"/>
        <v>3140.8292521814769</v>
      </c>
      <c r="AB732" s="5">
        <f>VLOOKUP(CONCATENATE($F732," ",$G732),AllocFactorMatrix,(AB$4+1),FALSE)*$E739</f>
        <v>36.136536818767574</v>
      </c>
      <c r="AC732" s="5">
        <f>VLOOKUP(CONCATENATE($F732," ",$G732),AllocFactorMatrix,(AC$4+1),FALSE)*$E739</f>
        <v>0</v>
      </c>
      <c r="AD732" s="5">
        <f>VLOOKUP(CONCATENATE($F732," ",$G732),AllocFactorMatrix,(AD$4+1),FALSE)*$E739</f>
        <v>0</v>
      </c>
    </row>
    <row r="733" spans="1:30" hidden="1" outlineLevel="1">
      <c r="F733" s="52" t="str">
        <f>F739</f>
        <v>RB_GUP_EPIS_T</v>
      </c>
      <c r="G733" s="55" t="str">
        <f>$G$9</f>
        <v>BULKTRAN</v>
      </c>
      <c r="H733" s="4">
        <f t="shared" si="400"/>
        <v>7414774.7327029435</v>
      </c>
      <c r="I733" s="5">
        <f>VLOOKUP(CONCATENATE($F733," ",$G733),AllocFactorMatrix,(I$4+1),FALSE)*$E739</f>
        <v>3652391.9113990795</v>
      </c>
      <c r="J733" s="5">
        <f>VLOOKUP(CONCATENATE($F733," ",$G733),AllocFactorMatrix,(J$4+1),FALSE)*$E739</f>
        <v>180550.78299481745</v>
      </c>
      <c r="K733" s="5">
        <f>VLOOKUP(CONCATENATE($F733," ",$G733),AllocFactorMatrix,(K$4+1),FALSE)*$E739</f>
        <v>661347.17060286109</v>
      </c>
      <c r="L733" s="5">
        <f>VLOOKUP(CONCATENATE($F733," ",$G733),AllocFactorMatrix,(L$4+1),FALSE)*$E739</f>
        <v>20816.860885079033</v>
      </c>
      <c r="M733" s="5">
        <f>VLOOKUP(CONCATENATE($F733," ",$G733),AllocFactorMatrix,(M$4+1),FALSE)*$E739</f>
        <v>1952.1386033368738</v>
      </c>
      <c r="N733" s="5">
        <f t="shared" si="401"/>
        <v>684116.17009127699</v>
      </c>
      <c r="O733" s="5">
        <f>VLOOKUP(CONCATENATE($F733," ",$G733),AllocFactorMatrix,(O$4+1),FALSE)*$E739</f>
        <v>502726.72932863672</v>
      </c>
      <c r="P733" s="5">
        <f>VLOOKUP(CONCATENATE($F733," ",$G733),AllocFactorMatrix,(P$4+1),FALSE)*$E739</f>
        <v>93672.636088395549</v>
      </c>
      <c r="Q733" s="5">
        <f>VLOOKUP(CONCATENATE($F733," ",$G733),AllocFactorMatrix,(Q$4+1),FALSE)*$E739</f>
        <v>42328.920063817022</v>
      </c>
      <c r="R733" s="5">
        <f>VLOOKUP(CONCATENATE($F733," ",$G733),AllocFactorMatrix,(R$4+1),FALSE)*$E739</f>
        <v>1903.4842196231</v>
      </c>
      <c r="S733" s="5">
        <f t="shared" si="403"/>
        <v>640631.76970047248</v>
      </c>
      <c r="T733" s="5">
        <f>VLOOKUP(CONCATENATE($F733," ",$G733),AllocFactorMatrix,(T$4+1),FALSE)*$E739</f>
        <v>17561.532308911072</v>
      </c>
      <c r="U733" s="5">
        <f>VLOOKUP(CONCATENATE($F733," ",$G733),AllocFactorMatrix,(U$4+1),FALSE)*$E739</f>
        <v>287391.48406908999</v>
      </c>
      <c r="V733" s="5">
        <f>VLOOKUP(CONCATENATE($F733," ",$G733),AllocFactorMatrix,(V$4+1),FALSE)*$E739</f>
        <v>1518872.0685587006</v>
      </c>
      <c r="W733" s="5">
        <f>VLOOKUP(CONCATENATE($F733," ",$G733),AllocFactorMatrix,(W$4+1),FALSE)*$E739</f>
        <v>274283.12139516423</v>
      </c>
      <c r="X733" s="5">
        <f t="shared" ref="X733:X739" si="405">SUBTOTAL(9,T733:W733)</f>
        <v>2098108.2063318659</v>
      </c>
      <c r="Y733" s="5">
        <f>VLOOKUP(CONCATENATE($F733," ",$G733),AllocFactorMatrix,(Y$4+1),FALSE)*$E739</f>
        <v>154386.58084978897</v>
      </c>
      <c r="Z733" s="5">
        <f>VLOOKUP(CONCATENATE($F733," ",$G733),AllocFactorMatrix,(Z$4+1),FALSE)*$E739</f>
        <v>2585.9162156371958</v>
      </c>
      <c r="AA733" s="5">
        <f t="shared" si="402"/>
        <v>156972.49706542617</v>
      </c>
      <c r="AB733" s="5">
        <f>VLOOKUP(CONCATENATE($F733," ",$G733),AllocFactorMatrix,(AB$4+1),FALSE)*$E739</f>
        <v>2003.3951200048598</v>
      </c>
      <c r="AC733" s="5">
        <f>VLOOKUP(CONCATENATE($F733," ",$G733),AllocFactorMatrix,(AC$4+1),FALSE)*$E739</f>
        <v>0</v>
      </c>
      <c r="AD733" s="5">
        <f>VLOOKUP(CONCATENATE($F733," ",$G733),AllocFactorMatrix,(AD$4+1),FALSE)*$E739</f>
        <v>0</v>
      </c>
    </row>
    <row r="734" spans="1:30" hidden="1" outlineLevel="1">
      <c r="F734" s="52" t="str">
        <f>F739</f>
        <v>RB_GUP_EPIS_T</v>
      </c>
      <c r="G734" s="55" t="str">
        <f>$G$10</f>
        <v>SUBTRAN</v>
      </c>
      <c r="H734" s="4">
        <f t="shared" si="400"/>
        <v>1628802.9333830359</v>
      </c>
      <c r="I734" s="5">
        <f>VLOOKUP(CONCATENATE($F734," ",$G734),AllocFactorMatrix,(I$4+1),FALSE)*$E739</f>
        <v>793011.10193201015</v>
      </c>
      <c r="J734" s="5">
        <f>VLOOKUP(CONCATENATE($F734," ",$G734),AllocFactorMatrix,(J$4+1),FALSE)*$E739</f>
        <v>38271.753160922803</v>
      </c>
      <c r="K734" s="5">
        <f>VLOOKUP(CONCATENATE($F734," ",$G734),AllocFactorMatrix,(K$4+1),FALSE)*$E739</f>
        <v>139230.76668740023</v>
      </c>
      <c r="L734" s="5">
        <f>VLOOKUP(CONCATENATE($F734," ",$G734),AllocFactorMatrix,(L$4+1),FALSE)*$E739</f>
        <v>4300.7073838070864</v>
      </c>
      <c r="M734" s="5">
        <f>VLOOKUP(CONCATENATE($F734," ",$G734),AllocFactorMatrix,(M$4+1),FALSE)*$E739</f>
        <v>535.63035962969911</v>
      </c>
      <c r="N734" s="5">
        <f t="shared" si="401"/>
        <v>144067.104430837</v>
      </c>
      <c r="O734" s="5">
        <f>VLOOKUP(CONCATENATE($F734," ",$G734),AllocFactorMatrix,(O$4+1),FALSE)*$E739</f>
        <v>105191.02038346451</v>
      </c>
      <c r="P734" s="5">
        <f>VLOOKUP(CONCATENATE($F734," ",$G734),AllocFactorMatrix,(P$4+1),FALSE)*$E739</f>
        <v>19554.887999119237</v>
      </c>
      <c r="Q734" s="5">
        <f>VLOOKUP(CONCATENATE($F734," ",$G734),AllocFactorMatrix,(Q$4+1),FALSE)*$E739</f>
        <v>11635.391363509663</v>
      </c>
      <c r="R734" s="5">
        <f>VLOOKUP(CONCATENATE($F734," ",$G734),AllocFactorMatrix,(R$4+1),FALSE)*$E739</f>
        <v>0</v>
      </c>
      <c r="S734" s="5">
        <f t="shared" si="403"/>
        <v>136381.2997460934</v>
      </c>
      <c r="T734" s="5">
        <f>VLOOKUP(CONCATENATE($F734," ",$G734),AllocFactorMatrix,(T$4+1),FALSE)*$E739</f>
        <v>3673.0898132303919</v>
      </c>
      <c r="U734" s="5">
        <f>VLOOKUP(CONCATENATE($F734," ",$G734),AllocFactorMatrix,(U$4+1),FALSE)*$E739</f>
        <v>60130.577373598338</v>
      </c>
      <c r="V734" s="5">
        <f>VLOOKUP(CONCATENATE($F734," ",$G734),AllocFactorMatrix,(V$4+1),FALSE)*$E739</f>
        <v>418910.67758132715</v>
      </c>
      <c r="W734" s="5">
        <f>VLOOKUP(CONCATENATE($F734," ",$G734),AllocFactorMatrix,(W$4+1),FALSE)*$E739</f>
        <v>0</v>
      </c>
      <c r="X734" s="5">
        <f t="shared" si="405"/>
        <v>482714.34476815589</v>
      </c>
      <c r="Y734" s="5">
        <f>VLOOKUP(CONCATENATE($F734," ",$G734),AllocFactorMatrix,(Y$4+1),FALSE)*$E739</f>
        <v>31659.415296004736</v>
      </c>
      <c r="Z734" s="5">
        <f>VLOOKUP(CONCATENATE($F734," ",$G734),AllocFactorMatrix,(Z$4+1),FALSE)*$E739</f>
        <v>527.76331310879561</v>
      </c>
      <c r="AA734" s="5">
        <f t="shared" si="402"/>
        <v>32187.178609113533</v>
      </c>
      <c r="AB734" s="5">
        <f>VLOOKUP(CONCATENATE($F734," ",$G734),AllocFactorMatrix,(AB$4+1),FALSE)*$E739</f>
        <v>422.76837117303944</v>
      </c>
      <c r="AC734" s="5">
        <f>VLOOKUP(CONCATENATE($F734," ",$G734),AllocFactorMatrix,(AC$4+1),FALSE)*$E739</f>
        <v>1437.5028408482883</v>
      </c>
      <c r="AD734" s="5">
        <f>VLOOKUP(CONCATENATE($F734," ",$G734),AllocFactorMatrix,(AD$4+1),FALSE)*$E739</f>
        <v>309.87952388213108</v>
      </c>
    </row>
    <row r="735" spans="1:30" hidden="1" outlineLevel="1">
      <c r="F735" s="52" t="str">
        <f>F739</f>
        <v>RB_GUP_EPIS_T</v>
      </c>
      <c r="G735" s="55" t="str">
        <f>$G$11</f>
        <v>DISTPRI</v>
      </c>
      <c r="H735" s="4">
        <f t="shared" si="400"/>
        <v>0</v>
      </c>
      <c r="I735" s="5">
        <f>VLOOKUP(CONCATENATE($F735," ",$G735),AllocFactorMatrix,(I$4+1),FALSE)*$E739</f>
        <v>0</v>
      </c>
      <c r="J735" s="5">
        <f>VLOOKUP(CONCATENATE($F735," ",$G735),AllocFactorMatrix,(J$4+1),FALSE)*$E739</f>
        <v>0</v>
      </c>
      <c r="K735" s="5">
        <f>VLOOKUP(CONCATENATE($F735," ",$G735),AllocFactorMatrix,(K$4+1),FALSE)*$E739</f>
        <v>0</v>
      </c>
      <c r="L735" s="5">
        <f>VLOOKUP(CONCATENATE($F735," ",$G735),AllocFactorMatrix,(L$4+1),FALSE)*$E739</f>
        <v>0</v>
      </c>
      <c r="M735" s="5">
        <f>VLOOKUP(CONCATENATE($F735," ",$G735),AllocFactorMatrix,(M$4+1),FALSE)*$E739</f>
        <v>0</v>
      </c>
      <c r="N735" s="5">
        <f t="shared" si="401"/>
        <v>0</v>
      </c>
      <c r="O735" s="5">
        <f>VLOOKUP(CONCATENATE($F735," ",$G735),AllocFactorMatrix,(O$4+1),FALSE)*$E739</f>
        <v>0</v>
      </c>
      <c r="P735" s="5">
        <f>VLOOKUP(CONCATENATE($F735," ",$G735),AllocFactorMatrix,(P$4+1),FALSE)*$E739</f>
        <v>0</v>
      </c>
      <c r="Q735" s="5">
        <f>VLOOKUP(CONCATENATE($F735," ",$G735),AllocFactorMatrix,(Q$4+1),FALSE)*$E739</f>
        <v>0</v>
      </c>
      <c r="R735" s="5">
        <f>VLOOKUP(CONCATENATE($F735," ",$G735),AllocFactorMatrix,(R$4+1),FALSE)*$E739</f>
        <v>0</v>
      </c>
      <c r="S735" s="5">
        <f t="shared" si="403"/>
        <v>0</v>
      </c>
      <c r="T735" s="5">
        <f>VLOOKUP(CONCATENATE($F735," ",$G735),AllocFactorMatrix,(T$4+1),FALSE)*$E739</f>
        <v>0</v>
      </c>
      <c r="U735" s="5">
        <f>VLOOKUP(CONCATENATE($F735," ",$G735),AllocFactorMatrix,(U$4+1),FALSE)*$E739</f>
        <v>0</v>
      </c>
      <c r="V735" s="5">
        <f>VLOOKUP(CONCATENATE($F735," ",$G735),AllocFactorMatrix,(V$4+1),FALSE)*$E739</f>
        <v>0</v>
      </c>
      <c r="W735" s="5">
        <f>VLOOKUP(CONCATENATE($F735," ",$G735),AllocFactorMatrix,(W$4+1),FALSE)*$E739</f>
        <v>0</v>
      </c>
      <c r="X735" s="5">
        <f t="shared" si="405"/>
        <v>0</v>
      </c>
      <c r="Y735" s="5">
        <f>VLOOKUP(CONCATENATE($F735," ",$G735),AllocFactorMatrix,(Y$4+1),FALSE)*$E739</f>
        <v>0</v>
      </c>
      <c r="Z735" s="5">
        <f>VLOOKUP(CONCATENATE($F735," ",$G735),AllocFactorMatrix,(Z$4+1),FALSE)*$E739</f>
        <v>0</v>
      </c>
      <c r="AA735" s="5">
        <f t="shared" si="402"/>
        <v>0</v>
      </c>
      <c r="AB735" s="5">
        <f>VLOOKUP(CONCATENATE($F735," ",$G735),AllocFactorMatrix,(AB$4+1),FALSE)*$E739</f>
        <v>0</v>
      </c>
      <c r="AC735" s="5">
        <f>VLOOKUP(CONCATENATE($F735," ",$G735),AllocFactorMatrix,(AC$4+1),FALSE)*$E739</f>
        <v>0</v>
      </c>
      <c r="AD735" s="5">
        <f>VLOOKUP(CONCATENATE($F735," ",$G735),AllocFactorMatrix,(AD$4+1),FALSE)*$E739</f>
        <v>0</v>
      </c>
    </row>
    <row r="736" spans="1:30" hidden="1" outlineLevel="1">
      <c r="F736" s="52" t="str">
        <f>F739</f>
        <v>RB_GUP_EPIS_T</v>
      </c>
      <c r="G736" s="55" t="str">
        <f>$G$12</f>
        <v>DISTSEC</v>
      </c>
      <c r="H736" s="4">
        <f t="shared" si="400"/>
        <v>0</v>
      </c>
      <c r="I736" s="5">
        <f>VLOOKUP(CONCATENATE($F736," ",$G736),AllocFactorMatrix,(I$4+1),FALSE)*$E739</f>
        <v>0</v>
      </c>
      <c r="J736" s="5">
        <f>VLOOKUP(CONCATENATE($F736," ",$G736),AllocFactorMatrix,(J$4+1),FALSE)*$E739</f>
        <v>0</v>
      </c>
      <c r="K736" s="5">
        <f>VLOOKUP(CONCATENATE($F736," ",$G736),AllocFactorMatrix,(K$4+1),FALSE)*$E739</f>
        <v>0</v>
      </c>
      <c r="L736" s="5">
        <f>VLOOKUP(CONCATENATE($F736," ",$G736),AllocFactorMatrix,(L$4+1),FALSE)*$E739</f>
        <v>0</v>
      </c>
      <c r="M736" s="5">
        <f>VLOOKUP(CONCATENATE($F736," ",$G736),AllocFactorMatrix,(M$4+1),FALSE)*$E739</f>
        <v>0</v>
      </c>
      <c r="N736" s="5">
        <f t="shared" si="401"/>
        <v>0</v>
      </c>
      <c r="O736" s="5">
        <f>VLOOKUP(CONCATENATE($F736," ",$G736),AllocFactorMatrix,(O$4+1),FALSE)*$E739</f>
        <v>0</v>
      </c>
      <c r="P736" s="5">
        <f>VLOOKUP(CONCATENATE($F736," ",$G736),AllocFactorMatrix,(P$4+1),FALSE)*$E739</f>
        <v>0</v>
      </c>
      <c r="Q736" s="5">
        <f>VLOOKUP(CONCATENATE($F736," ",$G736),AllocFactorMatrix,(Q$4+1),FALSE)*$E739</f>
        <v>0</v>
      </c>
      <c r="R736" s="5">
        <f>VLOOKUP(CONCATENATE($F736," ",$G736),AllocFactorMatrix,(R$4+1),FALSE)*$E739</f>
        <v>0</v>
      </c>
      <c r="S736" s="5">
        <f t="shared" si="403"/>
        <v>0</v>
      </c>
      <c r="T736" s="5">
        <f>VLOOKUP(CONCATENATE($F736," ",$G736),AllocFactorMatrix,(T$4+1),FALSE)*$E739</f>
        <v>0</v>
      </c>
      <c r="U736" s="5">
        <f>VLOOKUP(CONCATENATE($F736," ",$G736),AllocFactorMatrix,(U$4+1),FALSE)*$E739</f>
        <v>0</v>
      </c>
      <c r="V736" s="5">
        <f>VLOOKUP(CONCATENATE($F736," ",$G736),AllocFactorMatrix,(V$4+1),FALSE)*$E739</f>
        <v>0</v>
      </c>
      <c r="W736" s="5">
        <f>VLOOKUP(CONCATENATE($F736," ",$G736),AllocFactorMatrix,(W$4+1),FALSE)*$E739</f>
        <v>0</v>
      </c>
      <c r="X736" s="5">
        <f t="shared" si="405"/>
        <v>0</v>
      </c>
      <c r="Y736" s="5">
        <f>VLOOKUP(CONCATENATE($F736," ",$G736),AllocFactorMatrix,(Y$4+1),FALSE)*$E739</f>
        <v>0</v>
      </c>
      <c r="Z736" s="5">
        <f>VLOOKUP(CONCATENATE($F736," ",$G736),AllocFactorMatrix,(Z$4+1),FALSE)*$E739</f>
        <v>0</v>
      </c>
      <c r="AA736" s="5">
        <f t="shared" si="402"/>
        <v>0</v>
      </c>
      <c r="AB736" s="5">
        <f>VLOOKUP(CONCATENATE($F736," ",$G736),AllocFactorMatrix,(AB$4+1),FALSE)*$E739</f>
        <v>0</v>
      </c>
      <c r="AC736" s="5">
        <f>VLOOKUP(CONCATENATE($F736," ",$G736),AllocFactorMatrix,(AC$4+1),FALSE)*$E739</f>
        <v>0</v>
      </c>
      <c r="AD736" s="5">
        <f>VLOOKUP(CONCATENATE($F736," ",$G736),AllocFactorMatrix,(AD$4+1),FALSE)*$E739</f>
        <v>0</v>
      </c>
    </row>
    <row r="737" spans="4:30" hidden="1" outlineLevel="1">
      <c r="F737" s="52" t="str">
        <f>F739</f>
        <v>RB_GUP_EPIS_T</v>
      </c>
      <c r="G737" s="55" t="str">
        <f>$G$13</f>
        <v>ENERGY</v>
      </c>
      <c r="H737" s="4">
        <f t="shared" si="400"/>
        <v>0</v>
      </c>
      <c r="I737" s="5">
        <f>VLOOKUP(CONCATENATE($F737," ",$G737),AllocFactorMatrix,(I$4+1),FALSE)*$E739</f>
        <v>0</v>
      </c>
      <c r="J737" s="5">
        <f>VLOOKUP(CONCATENATE($F737," ",$G737),AllocFactorMatrix,(J$4+1),FALSE)*$E739</f>
        <v>0</v>
      </c>
      <c r="K737" s="5">
        <f>VLOOKUP(CONCATENATE($F737," ",$G737),AllocFactorMatrix,(K$4+1),FALSE)*$E739</f>
        <v>0</v>
      </c>
      <c r="L737" s="5">
        <f>VLOOKUP(CONCATENATE($F737," ",$G737),AllocFactorMatrix,(L$4+1),FALSE)*$E739</f>
        <v>0</v>
      </c>
      <c r="M737" s="5">
        <f>VLOOKUP(CONCATENATE($F737," ",$G737),AllocFactorMatrix,(M$4+1),FALSE)*$E739</f>
        <v>0</v>
      </c>
      <c r="N737" s="5">
        <f t="shared" si="401"/>
        <v>0</v>
      </c>
      <c r="O737" s="5">
        <f>VLOOKUP(CONCATENATE($F737," ",$G737),AllocFactorMatrix,(O$4+1),FALSE)*$E739</f>
        <v>0</v>
      </c>
      <c r="P737" s="5">
        <f>VLOOKUP(CONCATENATE($F737," ",$G737),AllocFactorMatrix,(P$4+1),FALSE)*$E739</f>
        <v>0</v>
      </c>
      <c r="Q737" s="5">
        <f>VLOOKUP(CONCATENATE($F737," ",$G737),AllocFactorMatrix,(Q$4+1),FALSE)*$E739</f>
        <v>0</v>
      </c>
      <c r="R737" s="5">
        <f>VLOOKUP(CONCATENATE($F737," ",$G737),AllocFactorMatrix,(R$4+1),FALSE)*$E739</f>
        <v>0</v>
      </c>
      <c r="S737" s="5">
        <f t="shared" si="403"/>
        <v>0</v>
      </c>
      <c r="T737" s="5">
        <f>VLOOKUP(CONCATENATE($F737," ",$G737),AllocFactorMatrix,(T$4+1),FALSE)*$E739</f>
        <v>0</v>
      </c>
      <c r="U737" s="5">
        <f>VLOOKUP(CONCATENATE($F737," ",$G737),AllocFactorMatrix,(U$4+1),FALSE)*$E739</f>
        <v>0</v>
      </c>
      <c r="V737" s="5">
        <f>VLOOKUP(CONCATENATE($F737," ",$G737),AllocFactorMatrix,(V$4+1),FALSE)*$E739</f>
        <v>0</v>
      </c>
      <c r="W737" s="5">
        <f>VLOOKUP(CONCATENATE($F737," ",$G737),AllocFactorMatrix,(W$4+1),FALSE)*$E739</f>
        <v>0</v>
      </c>
      <c r="X737" s="5">
        <f t="shared" si="405"/>
        <v>0</v>
      </c>
      <c r="Y737" s="5">
        <f>VLOOKUP(CONCATENATE($F737," ",$G737),AllocFactorMatrix,(Y$4+1),FALSE)*$E739</f>
        <v>0</v>
      </c>
      <c r="Z737" s="5">
        <f>VLOOKUP(CONCATENATE($F737," ",$G737),AllocFactorMatrix,(Z$4+1),FALSE)*$E739</f>
        <v>0</v>
      </c>
      <c r="AA737" s="5">
        <f t="shared" si="402"/>
        <v>0</v>
      </c>
      <c r="AB737" s="5">
        <f>VLOOKUP(CONCATENATE($F737," ",$G737),AllocFactorMatrix,(AB$4+1),FALSE)*$E739</f>
        <v>0</v>
      </c>
      <c r="AC737" s="5">
        <f>VLOOKUP(CONCATENATE($F737," ",$G737),AllocFactorMatrix,(AC$4+1),FALSE)*$E739</f>
        <v>0</v>
      </c>
      <c r="AD737" s="5">
        <f>VLOOKUP(CONCATENATE($F737," ",$G737),AllocFactorMatrix,(AD$4+1),FALSE)*$E739</f>
        <v>0</v>
      </c>
    </row>
    <row r="738" spans="4:30" hidden="1" outlineLevel="1">
      <c r="F738" s="52" t="str">
        <f>F739</f>
        <v>RB_GUP_EPIS_T</v>
      </c>
      <c r="G738" s="55" t="str">
        <f>$G$14</f>
        <v>CUSTOMER</v>
      </c>
      <c r="H738" s="4">
        <f t="shared" si="400"/>
        <v>0</v>
      </c>
      <c r="I738" s="5">
        <f>VLOOKUP(CONCATENATE($F738," ",$G738),AllocFactorMatrix,(I$4+1),FALSE)*$E739</f>
        <v>0</v>
      </c>
      <c r="J738" s="5">
        <f>VLOOKUP(CONCATENATE($F738," ",$G738),AllocFactorMatrix,(J$4+1),FALSE)*$E739</f>
        <v>0</v>
      </c>
      <c r="K738" s="5">
        <f>VLOOKUP(CONCATENATE($F738," ",$G738),AllocFactorMatrix,(K$4+1),FALSE)*$E739</f>
        <v>0</v>
      </c>
      <c r="L738" s="5">
        <f>VLOOKUP(CONCATENATE($F738," ",$G738),AllocFactorMatrix,(L$4+1),FALSE)*$E739</f>
        <v>0</v>
      </c>
      <c r="M738" s="5">
        <f>VLOOKUP(CONCATENATE($F738," ",$G738),AllocFactorMatrix,(M$4+1),FALSE)*$E739</f>
        <v>0</v>
      </c>
      <c r="N738" s="5">
        <f t="shared" si="401"/>
        <v>0</v>
      </c>
      <c r="O738" s="5">
        <f>VLOOKUP(CONCATENATE($F738," ",$G738),AllocFactorMatrix,(O$4+1),FALSE)*$E739</f>
        <v>0</v>
      </c>
      <c r="P738" s="5">
        <f>VLOOKUP(CONCATENATE($F738," ",$G738),AllocFactorMatrix,(P$4+1),FALSE)*$E739</f>
        <v>0</v>
      </c>
      <c r="Q738" s="5">
        <f>VLOOKUP(CONCATENATE($F738," ",$G738),AllocFactorMatrix,(Q$4+1),FALSE)*$E739</f>
        <v>0</v>
      </c>
      <c r="R738" s="5">
        <f>VLOOKUP(CONCATENATE($F738," ",$G738),AllocFactorMatrix,(R$4+1),FALSE)*$E739</f>
        <v>0</v>
      </c>
      <c r="S738" s="5">
        <f t="shared" si="403"/>
        <v>0</v>
      </c>
      <c r="T738" s="5">
        <f>VLOOKUP(CONCATENATE($F738," ",$G738),AllocFactorMatrix,(T$4+1),FALSE)*$E739</f>
        <v>0</v>
      </c>
      <c r="U738" s="5">
        <f>VLOOKUP(CONCATENATE($F738," ",$G738),AllocFactorMatrix,(U$4+1),FALSE)*$E739</f>
        <v>0</v>
      </c>
      <c r="V738" s="5">
        <f>VLOOKUP(CONCATENATE($F738," ",$G738),AllocFactorMatrix,(V$4+1),FALSE)*$E739</f>
        <v>0</v>
      </c>
      <c r="W738" s="5">
        <f>VLOOKUP(CONCATENATE($F738," ",$G738),AllocFactorMatrix,(W$4+1),FALSE)*$E739</f>
        <v>0</v>
      </c>
      <c r="X738" s="5">
        <f t="shared" si="405"/>
        <v>0</v>
      </c>
      <c r="Y738" s="5">
        <f>VLOOKUP(CONCATENATE($F738," ",$G738),AllocFactorMatrix,(Y$4+1),FALSE)*$E739</f>
        <v>0</v>
      </c>
      <c r="Z738" s="5">
        <f>VLOOKUP(CONCATENATE($F738," ",$G738),AllocFactorMatrix,(Z$4+1),FALSE)*$E739</f>
        <v>0</v>
      </c>
      <c r="AA738" s="5">
        <f t="shared" si="402"/>
        <v>0</v>
      </c>
      <c r="AB738" s="5">
        <f>VLOOKUP(CONCATENATE($F738," ",$G738),AllocFactorMatrix,(AB$4+1),FALSE)*$E739</f>
        <v>0</v>
      </c>
      <c r="AC738" s="5">
        <f>VLOOKUP(CONCATENATE($F738," ",$G738),AllocFactorMatrix,(AC$4+1),FALSE)*$E739</f>
        <v>0</v>
      </c>
      <c r="AD738" s="5">
        <f>VLOOKUP(CONCATENATE($F738," ",$G738),AllocFactorMatrix,(AD$4+1),FALSE)*$E739</f>
        <v>0</v>
      </c>
    </row>
    <row r="739" spans="4:30" collapsed="1">
      <c r="D739" s="1" t="s">
        <v>11</v>
      </c>
      <c r="E739" s="61">
        <v>9206639</v>
      </c>
      <c r="F739" s="10" t="s">
        <v>65</v>
      </c>
      <c r="G739" s="55" t="str">
        <f>$G$15</f>
        <v>TOTAL</v>
      </c>
      <c r="H739" s="4">
        <f t="shared" si="400"/>
        <v>9206639</v>
      </c>
      <c r="I739" s="5">
        <f>VLOOKUP(CONCATENATE($F739," ",$G739),AllocFactorMatrix,(I$4+1),FALSE)*$E739</f>
        <v>4535935.7236952931</v>
      </c>
      <c r="J739" s="5">
        <f>VLOOKUP(CONCATENATE($F739," ",$G739),AllocFactorMatrix,(J$4+1),FALSE)*$E739</f>
        <v>222988.38759078097</v>
      </c>
      <c r="K739" s="5">
        <f>VLOOKUP(CONCATENATE($F739," ",$G739),AllocFactorMatrix,(K$4+1),FALSE)*$E739</f>
        <v>814301.4480503985</v>
      </c>
      <c r="L739" s="5">
        <f>VLOOKUP(CONCATENATE($F739," ",$G739),AllocFactorMatrix,(L$4+1),FALSE)*$E739</f>
        <v>25460.474991723797</v>
      </c>
      <c r="M739" s="5">
        <f>VLOOKUP(CONCATENATE($F739," ",$G739),AllocFactorMatrix,(M$4+1),FALSE)*$E739</f>
        <v>2531.9112568223168</v>
      </c>
      <c r="N739" s="5">
        <f t="shared" si="401"/>
        <v>842293.83429894457</v>
      </c>
      <c r="O739" s="5">
        <f>VLOOKUP(CONCATENATE($F739," ",$G739),AllocFactorMatrix,(O$4+1),FALSE)*$E739</f>
        <v>618357.40984272165</v>
      </c>
      <c r="P739" s="5">
        <f>VLOOKUP(CONCATENATE($F739," ",$G739),AllocFactorMatrix,(P$4+1),FALSE)*$E739</f>
        <v>115117.12240772117</v>
      </c>
      <c r="Q739" s="5">
        <f>VLOOKUP(CONCATENATE($F739," ",$G739),AllocFactorMatrix,(Q$4+1),FALSE)*$E739</f>
        <v>54695.194716721177</v>
      </c>
      <c r="R739" s="5">
        <f>VLOOKUP(CONCATENATE($F739," ",$G739),AllocFactorMatrix,(R$4+1),FALSE)*$E739</f>
        <v>1919.2323602772271</v>
      </c>
      <c r="S739" s="5">
        <f t="shared" si="403"/>
        <v>790088.95932744117</v>
      </c>
      <c r="T739" s="5">
        <f>VLOOKUP(CONCATENATE($F739," ",$G739),AllocFactorMatrix,(T$4+1),FALSE)*$E739</f>
        <v>21566.119445444001</v>
      </c>
      <c r="U739" s="5">
        <f>VLOOKUP(CONCATENATE($F739," ",$G739),AllocFactorMatrix,(U$4+1),FALSE)*$E739</f>
        <v>352800.07510024164</v>
      </c>
      <c r="V739" s="5">
        <f>VLOOKUP(CONCATENATE($F739," ",$G739),AllocFactorMatrix,(V$4+1),FALSE)*$E739</f>
        <v>1966406.4898186757</v>
      </c>
      <c r="W739" s="5">
        <f>VLOOKUP(CONCATENATE($F739," ",$G739),AllocFactorMatrix,(W$4+1),FALSE)*$E739</f>
        <v>278049.22340372857</v>
      </c>
      <c r="X739" s="5">
        <f t="shared" si="405"/>
        <v>2618821.9077680898</v>
      </c>
      <c r="Y739" s="5">
        <f>VLOOKUP(CONCATENATE($F739," ",$G739),AllocFactorMatrix,(Y$4+1),FALSE)*$E739</f>
        <v>189122.8674502536</v>
      </c>
      <c r="Z739" s="5">
        <f>VLOOKUP(CONCATENATE($F739," ",$G739),AllocFactorMatrix,(Z$4+1),FALSE)*$E739</f>
        <v>3177.6374764676088</v>
      </c>
      <c r="AA739" s="5">
        <f t="shared" si="402"/>
        <v>192300.50492672122</v>
      </c>
      <c r="AB739" s="5">
        <f>VLOOKUP(CONCATENATE($F739," ",$G739),AllocFactorMatrix,(AB$4+1),FALSE)*$E739</f>
        <v>2462.3000279966664</v>
      </c>
      <c r="AC739" s="5">
        <f>VLOOKUP(CONCATENATE($F739," ",$G739),AllocFactorMatrix,(AC$4+1),FALSE)*$E739</f>
        <v>1437.5028408482883</v>
      </c>
      <c r="AD739" s="5">
        <f>VLOOKUP(CONCATENATE($F739," ",$G739),AllocFactorMatrix,(AD$4+1),FALSE)*$E739</f>
        <v>309.87952388213108</v>
      </c>
    </row>
    <row r="740" spans="4:30" hidden="1" outlineLevel="1">
      <c r="E740" s="55"/>
      <c r="F740" s="52" t="str">
        <f>F747</f>
        <v>RB_GUP_EPIS_D</v>
      </c>
      <c r="G740" s="55" t="str">
        <f>$G$8</f>
        <v>PRODUCTION</v>
      </c>
      <c r="H740" s="4">
        <f t="shared" si="400"/>
        <v>0</v>
      </c>
      <c r="I740" s="5">
        <f>VLOOKUP(CONCATENATE($F740," ",$G740),AllocFactorMatrix,(I$4+1),FALSE)*$E747</f>
        <v>0</v>
      </c>
      <c r="J740" s="5">
        <f>VLOOKUP(CONCATENATE($F740," ",$G740),AllocFactorMatrix,(J$4+1),FALSE)*$E747</f>
        <v>0</v>
      </c>
      <c r="K740" s="5">
        <f>VLOOKUP(CONCATENATE($F740," ",$G740),AllocFactorMatrix,(K$4+1),FALSE)*$E747</f>
        <v>0</v>
      </c>
      <c r="L740" s="5">
        <f>VLOOKUP(CONCATENATE($F740," ",$G740),AllocFactorMatrix,(L$4+1),FALSE)*$E747</f>
        <v>0</v>
      </c>
      <c r="M740" s="5">
        <f>VLOOKUP(CONCATENATE($F740," ",$G740),AllocFactorMatrix,(M$4+1),FALSE)*$E747</f>
        <v>0</v>
      </c>
      <c r="N740" s="5">
        <f t="shared" si="401"/>
        <v>0</v>
      </c>
      <c r="O740" s="5">
        <f>VLOOKUP(CONCATENATE($F740," ",$G740),AllocFactorMatrix,(O$4+1),FALSE)*$E747</f>
        <v>0</v>
      </c>
      <c r="P740" s="5">
        <f>VLOOKUP(CONCATENATE($F740," ",$G740),AllocFactorMatrix,(P$4+1),FALSE)*$E747</f>
        <v>0</v>
      </c>
      <c r="Q740" s="5">
        <f>VLOOKUP(CONCATENATE($F740," ",$G740),AllocFactorMatrix,(Q$4+1),FALSE)*$E747</f>
        <v>0</v>
      </c>
      <c r="R740" s="5">
        <f>VLOOKUP(CONCATENATE($F740," ",$G740),AllocFactorMatrix,(R$4+1),FALSE)*$E747</f>
        <v>0</v>
      </c>
      <c r="S740" s="5">
        <f t="shared" si="403"/>
        <v>0</v>
      </c>
      <c r="T740" s="5">
        <f>VLOOKUP(CONCATENATE($F740," ",$G740),AllocFactorMatrix,(T$4+1),FALSE)*$E747</f>
        <v>0</v>
      </c>
      <c r="U740" s="5">
        <f>VLOOKUP(CONCATENATE($F740," ",$G740),AllocFactorMatrix,(U$4+1),FALSE)*$E747</f>
        <v>0</v>
      </c>
      <c r="V740" s="5">
        <f>VLOOKUP(CONCATENATE($F740," ",$G740),AllocFactorMatrix,(V$4+1),FALSE)*$E747</f>
        <v>0</v>
      </c>
      <c r="W740" s="5">
        <f>VLOOKUP(CONCATENATE($F740," ",$G740),AllocFactorMatrix,(W$4+1),FALSE)*$E747</f>
        <v>0</v>
      </c>
      <c r="X740" s="5">
        <f>SUBTOTAL(9,T740:W740)</f>
        <v>0</v>
      </c>
      <c r="Y740" s="5">
        <f>VLOOKUP(CONCATENATE($F740," ",$G740),AllocFactorMatrix,(Y$4+1),FALSE)*$E747</f>
        <v>0</v>
      </c>
      <c r="Z740" s="5">
        <f>VLOOKUP(CONCATENATE($F740," ",$G740),AllocFactorMatrix,(Z$4+1),FALSE)*$E747</f>
        <v>0</v>
      </c>
      <c r="AA740" s="5">
        <f t="shared" si="402"/>
        <v>0</v>
      </c>
      <c r="AB740" s="5">
        <f>VLOOKUP(CONCATENATE($F740," ",$G740),AllocFactorMatrix,(AB$4+1),FALSE)*$E747</f>
        <v>0</v>
      </c>
      <c r="AC740" s="5">
        <f>VLOOKUP(CONCATENATE($F740," ",$G740),AllocFactorMatrix,(AC$4+1),FALSE)*$E747</f>
        <v>0</v>
      </c>
      <c r="AD740" s="5">
        <f>VLOOKUP(CONCATENATE($F740," ",$G740),AllocFactorMatrix,(AD$4+1),FALSE)*$E747</f>
        <v>0</v>
      </c>
    </row>
    <row r="741" spans="4:30" hidden="1" outlineLevel="1">
      <c r="E741" s="55"/>
      <c r="F741" s="52" t="str">
        <f>F747</f>
        <v>RB_GUP_EPIS_D</v>
      </c>
      <c r="G741" s="55" t="str">
        <f>$G$9</f>
        <v>BULKTRAN</v>
      </c>
      <c r="H741" s="4">
        <f t="shared" si="400"/>
        <v>0</v>
      </c>
      <c r="I741" s="5">
        <f>VLOOKUP(CONCATENATE($F741," ",$G741),AllocFactorMatrix,(I$4+1),FALSE)*$E747</f>
        <v>0</v>
      </c>
      <c r="J741" s="5">
        <f>VLOOKUP(CONCATENATE($F741," ",$G741),AllocFactorMatrix,(J$4+1),FALSE)*$E747</f>
        <v>0</v>
      </c>
      <c r="K741" s="5">
        <f>VLOOKUP(CONCATENATE($F741," ",$G741),AllocFactorMatrix,(K$4+1),FALSE)*$E747</f>
        <v>0</v>
      </c>
      <c r="L741" s="5">
        <f>VLOOKUP(CONCATENATE($F741," ",$G741),AllocFactorMatrix,(L$4+1),FALSE)*$E747</f>
        <v>0</v>
      </c>
      <c r="M741" s="5">
        <f>VLOOKUP(CONCATENATE($F741," ",$G741),AllocFactorMatrix,(M$4+1),FALSE)*$E747</f>
        <v>0</v>
      </c>
      <c r="N741" s="5">
        <f t="shared" si="401"/>
        <v>0</v>
      </c>
      <c r="O741" s="5">
        <f>VLOOKUP(CONCATENATE($F741," ",$G741),AllocFactorMatrix,(O$4+1),FALSE)*$E747</f>
        <v>0</v>
      </c>
      <c r="P741" s="5">
        <f>VLOOKUP(CONCATENATE($F741," ",$G741),AllocFactorMatrix,(P$4+1),FALSE)*$E747</f>
        <v>0</v>
      </c>
      <c r="Q741" s="5">
        <f>VLOOKUP(CONCATENATE($F741," ",$G741),AllocFactorMatrix,(Q$4+1),FALSE)*$E747</f>
        <v>0</v>
      </c>
      <c r="R741" s="5">
        <f>VLOOKUP(CONCATENATE($F741," ",$G741),AllocFactorMatrix,(R$4+1),FALSE)*$E747</f>
        <v>0</v>
      </c>
      <c r="S741" s="5">
        <f t="shared" si="403"/>
        <v>0</v>
      </c>
      <c r="T741" s="5">
        <f>VLOOKUP(CONCATENATE($F741," ",$G741),AllocFactorMatrix,(T$4+1),FALSE)*$E747</f>
        <v>0</v>
      </c>
      <c r="U741" s="5">
        <f>VLOOKUP(CONCATENATE($F741," ",$G741),AllocFactorMatrix,(U$4+1),FALSE)*$E747</f>
        <v>0</v>
      </c>
      <c r="V741" s="5">
        <f>VLOOKUP(CONCATENATE($F741," ",$G741),AllocFactorMatrix,(V$4+1),FALSE)*$E747</f>
        <v>0</v>
      </c>
      <c r="W741" s="5">
        <f>VLOOKUP(CONCATENATE($F741," ",$G741),AllocFactorMatrix,(W$4+1),FALSE)*$E747</f>
        <v>0</v>
      </c>
      <c r="X741" s="5">
        <f t="shared" ref="X741:X747" si="406">SUBTOTAL(9,T741:W741)</f>
        <v>0</v>
      </c>
      <c r="Y741" s="5">
        <f>VLOOKUP(CONCATENATE($F741," ",$G741),AllocFactorMatrix,(Y$4+1),FALSE)*$E747</f>
        <v>0</v>
      </c>
      <c r="Z741" s="5">
        <f>VLOOKUP(CONCATENATE($F741," ",$G741),AllocFactorMatrix,(Z$4+1),FALSE)*$E747</f>
        <v>0</v>
      </c>
      <c r="AA741" s="5">
        <f t="shared" si="402"/>
        <v>0</v>
      </c>
      <c r="AB741" s="5">
        <f>VLOOKUP(CONCATENATE($F741," ",$G741),AllocFactorMatrix,(AB$4+1),FALSE)*$E747</f>
        <v>0</v>
      </c>
      <c r="AC741" s="5">
        <f>VLOOKUP(CONCATENATE($F741," ",$G741),AllocFactorMatrix,(AC$4+1),FALSE)*$E747</f>
        <v>0</v>
      </c>
      <c r="AD741" s="5">
        <f>VLOOKUP(CONCATENATE($F741," ",$G741),AllocFactorMatrix,(AD$4+1),FALSE)*$E747</f>
        <v>0</v>
      </c>
    </row>
    <row r="742" spans="4:30" hidden="1" outlineLevel="1">
      <c r="E742" s="55"/>
      <c r="F742" s="52" t="str">
        <f>F747</f>
        <v>RB_GUP_EPIS_D</v>
      </c>
      <c r="G742" s="55" t="str">
        <f>$G$10</f>
        <v>SUBTRAN</v>
      </c>
      <c r="H742" s="4">
        <f t="shared" si="400"/>
        <v>0</v>
      </c>
      <c r="I742" s="5">
        <f>VLOOKUP(CONCATENATE($F742," ",$G742),AllocFactorMatrix,(I$4+1),FALSE)*$E747</f>
        <v>0</v>
      </c>
      <c r="J742" s="5">
        <f>VLOOKUP(CONCATENATE($F742," ",$G742),AllocFactorMatrix,(J$4+1),FALSE)*$E747</f>
        <v>0</v>
      </c>
      <c r="K742" s="5">
        <f>VLOOKUP(CONCATENATE($F742," ",$G742),AllocFactorMatrix,(K$4+1),FALSE)*$E747</f>
        <v>0</v>
      </c>
      <c r="L742" s="5">
        <f>VLOOKUP(CONCATENATE($F742," ",$G742),AllocFactorMatrix,(L$4+1),FALSE)*$E747</f>
        <v>0</v>
      </c>
      <c r="M742" s="5">
        <f>VLOOKUP(CONCATENATE($F742," ",$G742),AllocFactorMatrix,(M$4+1),FALSE)*$E747</f>
        <v>0</v>
      </c>
      <c r="N742" s="5">
        <f t="shared" si="401"/>
        <v>0</v>
      </c>
      <c r="O742" s="5">
        <f>VLOOKUP(CONCATENATE($F742," ",$G742),AllocFactorMatrix,(O$4+1),FALSE)*$E747</f>
        <v>0</v>
      </c>
      <c r="P742" s="5">
        <f>VLOOKUP(CONCATENATE($F742," ",$G742),AllocFactorMatrix,(P$4+1),FALSE)*$E747</f>
        <v>0</v>
      </c>
      <c r="Q742" s="5">
        <f>VLOOKUP(CONCATENATE($F742," ",$G742),AllocFactorMatrix,(Q$4+1),FALSE)*$E747</f>
        <v>0</v>
      </c>
      <c r="R742" s="5">
        <f>VLOOKUP(CONCATENATE($F742," ",$G742),AllocFactorMatrix,(R$4+1),FALSE)*$E747</f>
        <v>0</v>
      </c>
      <c r="S742" s="5">
        <f t="shared" si="403"/>
        <v>0</v>
      </c>
      <c r="T742" s="5">
        <f>VLOOKUP(CONCATENATE($F742," ",$G742),AllocFactorMatrix,(T$4+1),FALSE)*$E747</f>
        <v>0</v>
      </c>
      <c r="U742" s="5">
        <f>VLOOKUP(CONCATENATE($F742," ",$G742),AllocFactorMatrix,(U$4+1),FALSE)*$E747</f>
        <v>0</v>
      </c>
      <c r="V742" s="5">
        <f>VLOOKUP(CONCATENATE($F742," ",$G742),AllocFactorMatrix,(V$4+1),FALSE)*$E747</f>
        <v>0</v>
      </c>
      <c r="W742" s="5">
        <f>VLOOKUP(CONCATENATE($F742," ",$G742),AllocFactorMatrix,(W$4+1),FALSE)*$E747</f>
        <v>0</v>
      </c>
      <c r="X742" s="5">
        <f t="shared" si="406"/>
        <v>0</v>
      </c>
      <c r="Y742" s="5">
        <f>VLOOKUP(CONCATENATE($F742," ",$G742),AllocFactorMatrix,(Y$4+1),FALSE)*$E747</f>
        <v>0</v>
      </c>
      <c r="Z742" s="5">
        <f>VLOOKUP(CONCATENATE($F742," ",$G742),AllocFactorMatrix,(Z$4+1),FALSE)*$E747</f>
        <v>0</v>
      </c>
      <c r="AA742" s="5">
        <f t="shared" si="402"/>
        <v>0</v>
      </c>
      <c r="AB742" s="5">
        <f>VLOOKUP(CONCATENATE($F742," ",$G742),AllocFactorMatrix,(AB$4+1),FALSE)*$E747</f>
        <v>0</v>
      </c>
      <c r="AC742" s="5">
        <f>VLOOKUP(CONCATENATE($F742," ",$G742),AllocFactorMatrix,(AC$4+1),FALSE)*$E747</f>
        <v>0</v>
      </c>
      <c r="AD742" s="5">
        <f>VLOOKUP(CONCATENATE($F742," ",$G742),AllocFactorMatrix,(AD$4+1),FALSE)*$E747</f>
        <v>0</v>
      </c>
    </row>
    <row r="743" spans="4:30" hidden="1" outlineLevel="1">
      <c r="E743" s="55"/>
      <c r="F743" s="52" t="str">
        <f>F747</f>
        <v>RB_GUP_EPIS_D</v>
      </c>
      <c r="G743" s="55" t="str">
        <f>$G$11</f>
        <v>DISTPRI</v>
      </c>
      <c r="H743" s="4">
        <f t="shared" si="400"/>
        <v>4247044.8564665727</v>
      </c>
      <c r="I743" s="5">
        <f>VLOOKUP(CONCATENATE($F743," ",$G743),AllocFactorMatrix,(I$4+1),FALSE)*$E747</f>
        <v>2838481.2162795104</v>
      </c>
      <c r="J743" s="5">
        <f>VLOOKUP(CONCATENATE($F743," ",$G743),AllocFactorMatrix,(J$4+1),FALSE)*$E747</f>
        <v>133798.59457535154</v>
      </c>
      <c r="K743" s="5">
        <f>VLOOKUP(CONCATENATE($F743," ",$G743),AllocFactorMatrix,(K$4+1),FALSE)*$E747</f>
        <v>485830.9085725997</v>
      </c>
      <c r="L743" s="5">
        <f>VLOOKUP(CONCATENATE($F743," ",$G743),AllocFactorMatrix,(L$4+1),FALSE)*$E747</f>
        <v>15014.703063742685</v>
      </c>
      <c r="M743" s="5">
        <f>VLOOKUP(CONCATENATE($F743," ",$G743),AllocFactorMatrix,(M$4+1),FALSE)*$E747</f>
        <v>0</v>
      </c>
      <c r="N743" s="5">
        <f t="shared" si="401"/>
        <v>500845.61163634236</v>
      </c>
      <c r="O743" s="5">
        <f>VLOOKUP(CONCATENATE($F743," ",$G743),AllocFactorMatrix,(O$4+1),FALSE)*$E747</f>
        <v>364288.26544734108</v>
      </c>
      <c r="P743" s="5">
        <f>VLOOKUP(CONCATENATE($F743," ",$G743),AllocFactorMatrix,(P$4+1),FALSE)*$E747</f>
        <v>67848.713953988117</v>
      </c>
      <c r="Q743" s="5">
        <f>VLOOKUP(CONCATENATE($F743," ",$G743),AllocFactorMatrix,(Q$4+1),FALSE)*$E747</f>
        <v>0</v>
      </c>
      <c r="R743" s="5">
        <f>VLOOKUP(CONCATENATE($F743," ",$G743),AllocFactorMatrix,(R$4+1),FALSE)*$E747</f>
        <v>0</v>
      </c>
      <c r="S743" s="5">
        <f t="shared" si="403"/>
        <v>432136.97940132918</v>
      </c>
      <c r="T743" s="5">
        <f>VLOOKUP(CONCATENATE($F743," ",$G743),AllocFactorMatrix,(T$4+1),FALSE)*$E747</f>
        <v>12986.652169404819</v>
      </c>
      <c r="U743" s="5">
        <f>VLOOKUP(CONCATENATE($F743," ",$G743),AllocFactorMatrix,(U$4+1),FALSE)*$E747</f>
        <v>209445.31269726204</v>
      </c>
      <c r="V743" s="5">
        <f>VLOOKUP(CONCATENATE($F743," ",$G743),AllocFactorMatrix,(V$4+1),FALSE)*$E747</f>
        <v>0</v>
      </c>
      <c r="W743" s="5">
        <f>VLOOKUP(CONCATENATE($F743," ",$G743),AllocFactorMatrix,(W$4+1),FALSE)*$E747</f>
        <v>0</v>
      </c>
      <c r="X743" s="5">
        <f t="shared" si="406"/>
        <v>222431.96486666685</v>
      </c>
      <c r="Y743" s="5">
        <f>VLOOKUP(CONCATENATE($F743," ",$G743),AllocFactorMatrix,(Y$4+1),FALSE)*$E747</f>
        <v>109849.65312366138</v>
      </c>
      <c r="Z743" s="5">
        <f>VLOOKUP(CONCATENATE($F743," ",$G743),AllocFactorMatrix,(Z$4+1),FALSE)*$E747</f>
        <v>1832.7222219660844</v>
      </c>
      <c r="AA743" s="5">
        <f t="shared" si="402"/>
        <v>111682.37534562747</v>
      </c>
      <c r="AB743" s="5">
        <f>VLOOKUP(CONCATENATE($F743," ",$G743),AllocFactorMatrix,(AB$4+1),FALSE)*$E747</f>
        <v>1484.812086716335</v>
      </c>
      <c r="AC743" s="5">
        <f>VLOOKUP(CONCATENATE($F743," ",$G743),AllocFactorMatrix,(AC$4+1),FALSE)*$E747</f>
        <v>5086.7599247799881</v>
      </c>
      <c r="AD743" s="5">
        <f>VLOOKUP(CONCATENATE($F743," ",$G743),AllocFactorMatrix,(AD$4+1),FALSE)*$E747</f>
        <v>1096.5423502490912</v>
      </c>
    </row>
    <row r="744" spans="4:30" hidden="1" outlineLevel="1">
      <c r="E744" s="55"/>
      <c r="F744" s="52" t="str">
        <f>F747</f>
        <v>RB_GUP_EPIS_D</v>
      </c>
      <c r="G744" s="55" t="str">
        <f>$G$12</f>
        <v>DISTSEC</v>
      </c>
      <c r="H744" s="4">
        <f t="shared" si="400"/>
        <v>2199279.4387775972</v>
      </c>
      <c r="I744" s="5">
        <f>VLOOKUP(CONCATENATE($F744," ",$G744),AllocFactorMatrix,(I$4+1),FALSE)*$E747</f>
        <v>1644404.4288563943</v>
      </c>
      <c r="J744" s="5">
        <f>VLOOKUP(CONCATENATE($F744," ",$G744),AllocFactorMatrix,(J$4+1),FALSE)*$E747</f>
        <v>79277.261602266095</v>
      </c>
      <c r="K744" s="5">
        <f>VLOOKUP(CONCATENATE($F744," ",$G744),AllocFactorMatrix,(K$4+1),FALSE)*$E747</f>
        <v>239212.53605614061</v>
      </c>
      <c r="L744" s="5">
        <f>VLOOKUP(CONCATENATE($F744," ",$G744),AllocFactorMatrix,(L$4+1),FALSE)*$E747</f>
        <v>0</v>
      </c>
      <c r="M744" s="5">
        <f>VLOOKUP(CONCATENATE($F744," ",$G744),AllocFactorMatrix,(M$4+1),FALSE)*$E747</f>
        <v>0</v>
      </c>
      <c r="N744" s="5">
        <f t="shared" si="401"/>
        <v>239212.53605614061</v>
      </c>
      <c r="O744" s="5">
        <f>VLOOKUP(CONCATENATE($F744," ",$G744),AllocFactorMatrix,(O$4+1),FALSE)*$E747</f>
        <v>152427.15904710453</v>
      </c>
      <c r="P744" s="5">
        <f>VLOOKUP(CONCATENATE($F744," ",$G744),AllocFactorMatrix,(P$4+1),FALSE)*$E747</f>
        <v>0</v>
      </c>
      <c r="Q744" s="5">
        <f>VLOOKUP(CONCATENATE($F744," ",$G744),AllocFactorMatrix,(Q$4+1),FALSE)*$E747</f>
        <v>0</v>
      </c>
      <c r="R744" s="5">
        <f>VLOOKUP(CONCATENATE($F744," ",$G744),AllocFactorMatrix,(R$4+1),FALSE)*$E747</f>
        <v>0</v>
      </c>
      <c r="S744" s="5">
        <f t="shared" si="403"/>
        <v>152427.15904710453</v>
      </c>
      <c r="T744" s="5">
        <f>VLOOKUP(CONCATENATE($F744," ",$G744),AllocFactorMatrix,(T$4+1),FALSE)*$E747</f>
        <v>4121.3106088167397</v>
      </c>
      <c r="U744" s="5">
        <f>VLOOKUP(CONCATENATE($F744," ",$G744),AllocFactorMatrix,(U$4+1),FALSE)*$E747</f>
        <v>0</v>
      </c>
      <c r="V744" s="5">
        <f>VLOOKUP(CONCATENATE($F744," ",$G744),AllocFactorMatrix,(V$4+1),FALSE)*$E747</f>
        <v>0</v>
      </c>
      <c r="W744" s="5">
        <f>VLOOKUP(CONCATENATE($F744," ",$G744),AllocFactorMatrix,(W$4+1),FALSE)*$E747</f>
        <v>0</v>
      </c>
      <c r="X744" s="5">
        <f t="shared" si="406"/>
        <v>4121.3106088167397</v>
      </c>
      <c r="Y744" s="5">
        <f>VLOOKUP(CONCATENATE($F744," ",$G744),AllocFactorMatrix,(Y$4+1),FALSE)*$E747</f>
        <v>56221.857209132322</v>
      </c>
      <c r="Z744" s="5">
        <f>VLOOKUP(CONCATENATE($F744," ",$G744),AllocFactorMatrix,(Z$4+1),FALSE)*$E747</f>
        <v>0</v>
      </c>
      <c r="AA744" s="5">
        <f t="shared" si="402"/>
        <v>56221.857209132322</v>
      </c>
      <c r="AB744" s="5">
        <f>VLOOKUP(CONCATENATE($F744," ",$G744),AllocFactorMatrix,(AB$4+1),FALSE)*$E747</f>
        <v>583.4160208488305</v>
      </c>
      <c r="AC744" s="5">
        <f>VLOOKUP(CONCATENATE($F744," ",$G744),AllocFactorMatrix,(AC$4+1),FALSE)*$E747</f>
        <v>19809.217815590298</v>
      </c>
      <c r="AD744" s="5">
        <f>VLOOKUP(CONCATENATE($F744," ",$G744),AllocFactorMatrix,(AD$4+1),FALSE)*$E747</f>
        <v>3222.2515613035412</v>
      </c>
    </row>
    <row r="745" spans="4:30" hidden="1" outlineLevel="1">
      <c r="E745" s="55"/>
      <c r="F745" s="52" t="str">
        <f>F747</f>
        <v>RB_GUP_EPIS_D</v>
      </c>
      <c r="G745" s="55" t="str">
        <f>$G$13</f>
        <v>ENERGY</v>
      </c>
      <c r="H745" s="4">
        <f t="shared" si="400"/>
        <v>0</v>
      </c>
      <c r="I745" s="5">
        <f>VLOOKUP(CONCATENATE($F745," ",$G745),AllocFactorMatrix,(I$4+1),FALSE)*$E747</f>
        <v>0</v>
      </c>
      <c r="J745" s="5">
        <f>VLOOKUP(CONCATENATE($F745," ",$G745),AllocFactorMatrix,(J$4+1),FALSE)*$E747</f>
        <v>0</v>
      </c>
      <c r="K745" s="5">
        <f>VLOOKUP(CONCATENATE($F745," ",$G745),AllocFactorMatrix,(K$4+1),FALSE)*$E747</f>
        <v>0</v>
      </c>
      <c r="L745" s="5">
        <f>VLOOKUP(CONCATENATE($F745," ",$G745),AllocFactorMatrix,(L$4+1),FALSE)*$E747</f>
        <v>0</v>
      </c>
      <c r="M745" s="5">
        <f>VLOOKUP(CONCATENATE($F745," ",$G745),AllocFactorMatrix,(M$4+1),FALSE)*$E747</f>
        <v>0</v>
      </c>
      <c r="N745" s="5">
        <f t="shared" si="401"/>
        <v>0</v>
      </c>
      <c r="O745" s="5">
        <f>VLOOKUP(CONCATENATE($F745," ",$G745),AllocFactorMatrix,(O$4+1),FALSE)*$E747</f>
        <v>0</v>
      </c>
      <c r="P745" s="5">
        <f>VLOOKUP(CONCATENATE($F745," ",$G745),AllocFactorMatrix,(P$4+1),FALSE)*$E747</f>
        <v>0</v>
      </c>
      <c r="Q745" s="5">
        <f>VLOOKUP(CONCATENATE($F745," ",$G745),AllocFactorMatrix,(Q$4+1),FALSE)*$E747</f>
        <v>0</v>
      </c>
      <c r="R745" s="5">
        <f>VLOOKUP(CONCATENATE($F745," ",$G745),AllocFactorMatrix,(R$4+1),FALSE)*$E747</f>
        <v>0</v>
      </c>
      <c r="S745" s="5">
        <f t="shared" si="403"/>
        <v>0</v>
      </c>
      <c r="T745" s="5">
        <f>VLOOKUP(CONCATENATE($F745," ",$G745),AllocFactorMatrix,(T$4+1),FALSE)*$E747</f>
        <v>0</v>
      </c>
      <c r="U745" s="5">
        <f>VLOOKUP(CONCATENATE($F745," ",$G745),AllocFactorMatrix,(U$4+1),FALSE)*$E747</f>
        <v>0</v>
      </c>
      <c r="V745" s="5">
        <f>VLOOKUP(CONCATENATE($F745," ",$G745),AllocFactorMatrix,(V$4+1),FALSE)*$E747</f>
        <v>0</v>
      </c>
      <c r="W745" s="5">
        <f>VLOOKUP(CONCATENATE($F745," ",$G745),AllocFactorMatrix,(W$4+1),FALSE)*$E747</f>
        <v>0</v>
      </c>
      <c r="X745" s="5">
        <f t="shared" si="406"/>
        <v>0</v>
      </c>
      <c r="Y745" s="5">
        <f>VLOOKUP(CONCATENATE($F745," ",$G745),AllocFactorMatrix,(Y$4+1),FALSE)*$E747</f>
        <v>0</v>
      </c>
      <c r="Z745" s="5">
        <f>VLOOKUP(CONCATENATE($F745," ",$G745),AllocFactorMatrix,(Z$4+1),FALSE)*$E747</f>
        <v>0</v>
      </c>
      <c r="AA745" s="5">
        <f t="shared" si="402"/>
        <v>0</v>
      </c>
      <c r="AB745" s="5">
        <f>VLOOKUP(CONCATENATE($F745," ",$G745),AllocFactorMatrix,(AB$4+1),FALSE)*$E747</f>
        <v>0</v>
      </c>
      <c r="AC745" s="5">
        <f>VLOOKUP(CONCATENATE($F745," ",$G745),AllocFactorMatrix,(AC$4+1),FALSE)*$E747</f>
        <v>0</v>
      </c>
      <c r="AD745" s="5">
        <f>VLOOKUP(CONCATENATE($F745," ",$G745),AllocFactorMatrix,(AD$4+1),FALSE)*$E747</f>
        <v>0</v>
      </c>
    </row>
    <row r="746" spans="4:30" hidden="1" outlineLevel="1">
      <c r="E746" s="55"/>
      <c r="F746" s="52" t="str">
        <f>F747</f>
        <v>RB_GUP_EPIS_D</v>
      </c>
      <c r="G746" s="55" t="str">
        <f>$G$14</f>
        <v>CUSTOMER</v>
      </c>
      <c r="H746" s="4">
        <f t="shared" si="400"/>
        <v>1033391.704755828</v>
      </c>
      <c r="I746" s="5">
        <f>VLOOKUP(CONCATENATE($F746," ",$G746),AllocFactorMatrix,(I$4+1),FALSE)*$E747</f>
        <v>470355.80292641238</v>
      </c>
      <c r="J746" s="5">
        <f>VLOOKUP(CONCATENATE($F746," ",$G746),AllocFactorMatrix,(J$4+1),FALSE)*$E747</f>
        <v>126617.00632699124</v>
      </c>
      <c r="K746" s="5">
        <f>VLOOKUP(CONCATENATE($F746," ",$G746),AllocFactorMatrix,(K$4+1),FALSE)*$E747</f>
        <v>35916.906687617055</v>
      </c>
      <c r="L746" s="5">
        <f>VLOOKUP(CONCATENATE($F746," ",$G746),AllocFactorMatrix,(L$4+1),FALSE)*$E747</f>
        <v>11880.075555921179</v>
      </c>
      <c r="M746" s="5">
        <f>VLOOKUP(CONCATENATE($F746," ",$G746),AllocFactorMatrix,(M$4+1),FALSE)*$E747</f>
        <v>1929.7054700631097</v>
      </c>
      <c r="N746" s="5">
        <f t="shared" si="401"/>
        <v>49726.68771360135</v>
      </c>
      <c r="O746" s="5">
        <f>VLOOKUP(CONCATENATE($F746," ",$G746),AllocFactorMatrix,(O$4+1),FALSE)*$E747</f>
        <v>10371.471012148071</v>
      </c>
      <c r="P746" s="5">
        <f>VLOOKUP(CONCATENATE($F746," ",$G746),AllocFactorMatrix,(P$4+1),FALSE)*$E747</f>
        <v>3084.6066621708928</v>
      </c>
      <c r="Q746" s="5">
        <f>VLOOKUP(CONCATENATE($F746," ",$G746),AllocFactorMatrix,(Q$4+1),FALSE)*$E747</f>
        <v>6723.3787433048929</v>
      </c>
      <c r="R746" s="5">
        <f>VLOOKUP(CONCATENATE($F746," ",$G746),AllocFactorMatrix,(R$4+1),FALSE)*$E747</f>
        <v>1181.6591662810636</v>
      </c>
      <c r="S746" s="5">
        <f t="shared" si="403"/>
        <v>21361.115583904921</v>
      </c>
      <c r="T746" s="5">
        <f>VLOOKUP(CONCATENATE($F746," ",$G746),AllocFactorMatrix,(T$4+1),FALSE)*$E747</f>
        <v>71.358554717491273</v>
      </c>
      <c r="U746" s="5">
        <f>VLOOKUP(CONCATENATE($F746," ",$G746),AllocFactorMatrix,(U$4+1),FALSE)*$E747</f>
        <v>1829.851656042593</v>
      </c>
      <c r="V746" s="5">
        <f>VLOOKUP(CONCATENATE($F746," ",$G746),AllocFactorMatrix,(V$4+1),FALSE)*$E747</f>
        <v>9887.3148434334416</v>
      </c>
      <c r="W746" s="5">
        <f>VLOOKUP(CONCATENATE($F746," ",$G746),AllocFactorMatrix,(W$4+1),FALSE)*$E747</f>
        <v>1772.4923820545268</v>
      </c>
      <c r="X746" s="5">
        <f t="shared" si="406"/>
        <v>13561.017436248052</v>
      </c>
      <c r="Y746" s="5">
        <f>VLOOKUP(CONCATENATE($F746," ",$G746),AllocFactorMatrix,(Y$4+1),FALSE)*$E747</f>
        <v>2872.1582152649694</v>
      </c>
      <c r="Z746" s="5">
        <f>VLOOKUP(CONCATENATE($F746," ",$G746),AllocFactorMatrix,(Z$4+1),FALSE)*$E747</f>
        <v>52.280853149857258</v>
      </c>
      <c r="AA746" s="5">
        <f t="shared" si="402"/>
        <v>2924.4390684148266</v>
      </c>
      <c r="AB746" s="5">
        <f>VLOOKUP(CONCATENATE($F746," ",$G746),AllocFactorMatrix,(AB$4+1),FALSE)*$E747</f>
        <v>53.00153063197704</v>
      </c>
      <c r="AC746" s="5">
        <f>VLOOKUP(CONCATENATE($F746," ",$G746),AllocFactorMatrix,(AC$4+1),FALSE)*$E747</f>
        <v>311306.43398335628</v>
      </c>
      <c r="AD746" s="5">
        <f>VLOOKUP(CONCATENATE($F746," ",$G746),AllocFactorMatrix,(AD$4+1),FALSE)*$E747</f>
        <v>37486.200186266848</v>
      </c>
    </row>
    <row r="747" spans="4:30" collapsed="1">
      <c r="D747" s="1" t="s">
        <v>9</v>
      </c>
      <c r="E747" s="61">
        <v>7479716</v>
      </c>
      <c r="F747" s="10" t="s">
        <v>66</v>
      </c>
      <c r="G747" s="55" t="str">
        <f>$G$15</f>
        <v>TOTAL</v>
      </c>
      <c r="H747" s="4">
        <f t="shared" si="400"/>
        <v>7479715.9999999972</v>
      </c>
      <c r="I747" s="5">
        <f>VLOOKUP(CONCATENATE($F747," ",$G747),AllocFactorMatrix,(I$4+1),FALSE)*$E747</f>
        <v>4953241.4480623174</v>
      </c>
      <c r="J747" s="5">
        <f>VLOOKUP(CONCATENATE($F747," ",$G747),AllocFactorMatrix,(J$4+1),FALSE)*$E747</f>
        <v>339692.86250460887</v>
      </c>
      <c r="K747" s="5">
        <f>VLOOKUP(CONCATENATE($F747," ",$G747),AllocFactorMatrix,(K$4+1),FALSE)*$E747</f>
        <v>760960.35131635738</v>
      </c>
      <c r="L747" s="5">
        <f>VLOOKUP(CONCATENATE($F747," ",$G747),AllocFactorMatrix,(L$4+1),FALSE)*$E747</f>
        <v>26894.778619663863</v>
      </c>
      <c r="M747" s="5">
        <f>VLOOKUP(CONCATENATE($F747," ",$G747),AllocFactorMatrix,(M$4+1),FALSE)*$E747</f>
        <v>1929.7054700631097</v>
      </c>
      <c r="N747" s="5">
        <f t="shared" si="401"/>
        <v>789784.83540608443</v>
      </c>
      <c r="O747" s="5">
        <f>VLOOKUP(CONCATENATE($F747," ",$G747),AllocFactorMatrix,(O$4+1),FALSE)*$E747</f>
        <v>527086.89550659375</v>
      </c>
      <c r="P747" s="5">
        <f>VLOOKUP(CONCATENATE($F747," ",$G747),AllocFactorMatrix,(P$4+1),FALSE)*$E747</f>
        <v>70933.320616159006</v>
      </c>
      <c r="Q747" s="5">
        <f>VLOOKUP(CONCATENATE($F747," ",$G747),AllocFactorMatrix,(Q$4+1),FALSE)*$E747</f>
        <v>6723.3787433048929</v>
      </c>
      <c r="R747" s="5">
        <f>VLOOKUP(CONCATENATE($F747," ",$G747),AllocFactorMatrix,(R$4+1),FALSE)*$E747</f>
        <v>1181.6591662810636</v>
      </c>
      <c r="S747" s="5">
        <f t="shared" si="403"/>
        <v>605925.25403233874</v>
      </c>
      <c r="T747" s="5">
        <f>VLOOKUP(CONCATENATE($F747," ",$G747),AllocFactorMatrix,(T$4+1),FALSE)*$E747</f>
        <v>17179.321332939053</v>
      </c>
      <c r="U747" s="5">
        <f>VLOOKUP(CONCATENATE($F747," ",$G747),AllocFactorMatrix,(U$4+1),FALSE)*$E747</f>
        <v>211275.16435330463</v>
      </c>
      <c r="V747" s="5">
        <f>VLOOKUP(CONCATENATE($F747," ",$G747),AllocFactorMatrix,(V$4+1),FALSE)*$E747</f>
        <v>9887.3148434334416</v>
      </c>
      <c r="W747" s="5">
        <f>VLOOKUP(CONCATENATE($F747," ",$G747),AllocFactorMatrix,(W$4+1),FALSE)*$E747</f>
        <v>1772.4923820545268</v>
      </c>
      <c r="X747" s="5">
        <f t="shared" si="406"/>
        <v>240114.29291173167</v>
      </c>
      <c r="Y747" s="5">
        <f>VLOOKUP(CONCATENATE($F747," ",$G747),AllocFactorMatrix,(Y$4+1),FALSE)*$E747</f>
        <v>168943.66854805869</v>
      </c>
      <c r="Z747" s="5">
        <f>VLOOKUP(CONCATENATE($F747," ",$G747),AllocFactorMatrix,(Z$4+1),FALSE)*$E747</f>
        <v>1885.0030751159416</v>
      </c>
      <c r="AA747" s="5">
        <f t="shared" si="402"/>
        <v>170828.67162317462</v>
      </c>
      <c r="AB747" s="5">
        <f>VLOOKUP(CONCATENATE($F747," ",$G747),AllocFactorMatrix,(AB$4+1),FALSE)*$E747</f>
        <v>2121.2296381971428</v>
      </c>
      <c r="AC747" s="5">
        <f>VLOOKUP(CONCATENATE($F747," ",$G747),AllocFactorMatrix,(AC$4+1),FALSE)*$E747</f>
        <v>336202.41172372655</v>
      </c>
      <c r="AD747" s="5">
        <f>VLOOKUP(CONCATENATE($F747," ",$G747),AllocFactorMatrix,(AD$4+1),FALSE)*$E747</f>
        <v>41804.994097819479</v>
      </c>
    </row>
    <row r="748" spans="4:30" hidden="1" outlineLevel="1">
      <c r="E748" s="55"/>
      <c r="F748" s="52" t="str">
        <f>F755</f>
        <v>RB_GUP_EPIS_G</v>
      </c>
      <c r="G748" s="55" t="str">
        <f>$G$8</f>
        <v>PRODUCTION</v>
      </c>
      <c r="H748" s="4">
        <f t="shared" ca="1" si="400"/>
        <v>1387670.3142473556</v>
      </c>
      <c r="I748" s="5">
        <f ca="1">VLOOKUP(CONCATENATE($F748," ",$G748),AllocFactorMatrix,(I$4+1),FALSE)*$E755</f>
        <v>770443.56025569269</v>
      </c>
      <c r="J748" s="5">
        <f ca="1">VLOOKUP(CONCATENATE($F748," ",$G748),AllocFactorMatrix,(J$4+1),FALSE)*$E755</f>
        <v>35451.864836448316</v>
      </c>
      <c r="K748" s="5">
        <f ca="1">VLOOKUP(CONCATENATE($F748," ",$G748),AllocFactorMatrix,(K$4+1),FALSE)*$E755</f>
        <v>116788.6219987528</v>
      </c>
      <c r="L748" s="5">
        <f ca="1">VLOOKUP(CONCATENATE($F748," ",$G748),AllocFactorMatrix,(L$4+1),FALSE)*$E755</f>
        <v>2918.1748267103039</v>
      </c>
      <c r="M748" s="5">
        <f ca="1">VLOOKUP(CONCATENATE($F748," ",$G748),AllocFactorMatrix,(M$4+1),FALSE)*$E755</f>
        <v>375.65589165791374</v>
      </c>
      <c r="N748" s="5">
        <f t="shared" ca="1" si="401"/>
        <v>120082.45271712102</v>
      </c>
      <c r="O748" s="5">
        <f ca="1">VLOOKUP(CONCATENATE($F748," ",$G748),AllocFactorMatrix,(O$4+1),FALSE)*$E755</f>
        <v>88842.683341058437</v>
      </c>
      <c r="P748" s="5">
        <f ca="1">VLOOKUP(CONCATENATE($F748," ",$G748),AllocFactorMatrix,(P$4+1),FALSE)*$E755</f>
        <v>16080.694496125841</v>
      </c>
      <c r="Q748" s="5">
        <f ca="1">VLOOKUP(CONCATENATE($F748," ",$G748),AllocFactorMatrix,(Q$4+1),FALSE)*$E755</f>
        <v>6219.8990988690985</v>
      </c>
      <c r="R748" s="5">
        <f ca="1">VLOOKUP(CONCATENATE($F748," ",$G748),AllocFactorMatrix,(R$4+1),FALSE)*$E755</f>
        <v>134.01845039393211</v>
      </c>
      <c r="S748" s="5">
        <f t="shared" ca="1" si="403"/>
        <v>111277.29538644731</v>
      </c>
      <c r="T748" s="5">
        <f ca="1">VLOOKUP(CONCATENATE($F748," ",$G748),AllocFactorMatrix,(T$4+1),FALSE)*$E755</f>
        <v>2821.0795518326231</v>
      </c>
      <c r="U748" s="5">
        <f ca="1">VLOOKUP(CONCATENATE($F748," ",$G748),AllocFactorMatrix,(U$4+1),FALSE)*$E755</f>
        <v>44916.49059267994</v>
      </c>
      <c r="V748" s="5">
        <f ca="1">VLOOKUP(CONCATENATE($F748," ",$G748),AllocFactorMatrix,(V$4+1),FALSE)*$E755</f>
        <v>243591.28207812516</v>
      </c>
      <c r="W748" s="5">
        <f ca="1">VLOOKUP(CONCATENATE($F748," ",$G748),AllocFactorMatrix,(W$4+1),FALSE)*$E755</f>
        <v>32049.952200610493</v>
      </c>
      <c r="X748" s="5">
        <f ca="1">SUBTOTAL(9,T748:W748)</f>
        <v>323378.80442324822</v>
      </c>
      <c r="Y748" s="5">
        <f ca="1">VLOOKUP(CONCATENATE($F748," ",$G748),AllocFactorMatrix,(Y$4+1),FALSE)*$E755</f>
        <v>26184.521293134261</v>
      </c>
      <c r="Z748" s="5">
        <f ca="1">VLOOKUP(CONCATENATE($F748," ",$G748),AllocFactorMatrix,(Z$4+1),FALSE)*$E755</f>
        <v>544.28933753400588</v>
      </c>
      <c r="AA748" s="5">
        <f t="shared" ca="1" si="402"/>
        <v>26728.810630668268</v>
      </c>
      <c r="AB748" s="5">
        <f ca="1">VLOOKUP(CONCATENATE($F748," ",$G748),AllocFactorMatrix,(AB$4+1),FALSE)*$E755</f>
        <v>307.52599773010547</v>
      </c>
      <c r="AC748" s="5">
        <f ca="1">VLOOKUP(CONCATENATE($F748," ",$G748),AllocFactorMatrix,(AC$4+1),FALSE)*$E755</f>
        <v>0</v>
      </c>
      <c r="AD748" s="5">
        <f ca="1">VLOOKUP(CONCATENATE($F748," ",$G748),AllocFactorMatrix,(AD$4+1),FALSE)*$E755</f>
        <v>0</v>
      </c>
    </row>
    <row r="749" spans="4:30" hidden="1" outlineLevel="1">
      <c r="E749" s="55"/>
      <c r="F749" s="52" t="str">
        <f>F755</f>
        <v>RB_GUP_EPIS_G</v>
      </c>
      <c r="G749" s="55" t="str">
        <f>$G$9</f>
        <v>BULKTRAN</v>
      </c>
      <c r="H749" s="4">
        <f t="shared" ca="1" si="400"/>
        <v>5070.2949833688135</v>
      </c>
      <c r="I749" s="5">
        <f ca="1">VLOOKUP(CONCATENATE($F749," ",$G749),AllocFactorMatrix,(I$4+1),FALSE)*$E755</f>
        <v>2497.5410654064294</v>
      </c>
      <c r="J749" s="5">
        <f ca="1">VLOOKUP(CONCATENATE($F749," ",$G749),AllocFactorMatrix,(J$4+1),FALSE)*$E755</f>
        <v>123.46237913666492</v>
      </c>
      <c r="K749" s="5">
        <f ca="1">VLOOKUP(CONCATENATE($F749," ",$G749),AllocFactorMatrix,(K$4+1),FALSE)*$E755</f>
        <v>452.23561905170351</v>
      </c>
      <c r="L749" s="5">
        <f ca="1">VLOOKUP(CONCATENATE($F749," ",$G749),AllocFactorMatrix,(L$4+1),FALSE)*$E755</f>
        <v>14.234771671428364</v>
      </c>
      <c r="M749" s="5">
        <f ca="1">VLOOKUP(CONCATENATE($F749," ",$G749),AllocFactorMatrix,(M$4+1),FALSE)*$E755</f>
        <v>1.3348913384630119</v>
      </c>
      <c r="N749" s="5">
        <f t="shared" ca="1" si="401"/>
        <v>467.80528206159488</v>
      </c>
      <c r="O749" s="5">
        <f ca="1">VLOOKUP(CONCATENATE($F749," ",$G749),AllocFactorMatrix,(O$4+1),FALSE)*$E755</f>
        <v>343.76942059724701</v>
      </c>
      <c r="P749" s="5">
        <f ca="1">VLOOKUP(CONCATENATE($F749," ",$G749),AllocFactorMatrix,(P$4+1),FALSE)*$E755</f>
        <v>64.054258417745544</v>
      </c>
      <c r="Q749" s="5">
        <f ca="1">VLOOKUP(CONCATENATE($F749," ",$G749),AllocFactorMatrix,(Q$4+1),FALSE)*$E755</f>
        <v>28.944926688656722</v>
      </c>
      <c r="R749" s="5">
        <f ca="1">VLOOKUP(CONCATENATE($F749," ",$G749),AllocFactorMatrix,(R$4+1),FALSE)*$E755</f>
        <v>1.301620998290058</v>
      </c>
      <c r="S749" s="5">
        <f t="shared" ca="1" si="403"/>
        <v>438.0702267019393</v>
      </c>
      <c r="T749" s="5">
        <f ca="1">VLOOKUP(CONCATENATE($F749," ",$G749),AllocFactorMatrix,(T$4+1),FALSE)*$E755</f>
        <v>12.008746371406238</v>
      </c>
      <c r="U749" s="5">
        <f ca="1">VLOOKUP(CONCATENATE($F749," ",$G749),AllocFactorMatrix,(U$4+1),FALSE)*$E755</f>
        <v>196.52108829572489</v>
      </c>
      <c r="V749" s="5">
        <f ca="1">VLOOKUP(CONCATENATE($F749," ",$G749),AllocFactorMatrix,(V$4+1),FALSE)*$E755</f>
        <v>1038.6194735797271</v>
      </c>
      <c r="W749" s="5">
        <f ca="1">VLOOKUP(CONCATENATE($F749," ",$G749),AllocFactorMatrix,(W$4+1),FALSE)*$E755</f>
        <v>187.5574625752229</v>
      </c>
      <c r="X749" s="5">
        <f t="shared" ref="X749:X755" ca="1" si="407">SUBTOTAL(9,T749:W749)</f>
        <v>1434.7067708220811</v>
      </c>
      <c r="Y749" s="5">
        <f ca="1">VLOOKUP(CONCATENATE($F749," ",$G749),AllocFactorMatrix,(Y$4+1),FALSE)*$E755</f>
        <v>105.57104357191929</v>
      </c>
      <c r="Z749" s="5">
        <f ca="1">VLOOKUP(CONCATENATE($F749," ",$G749),AllocFactorMatrix,(Z$4+1),FALSE)*$E755</f>
        <v>1.7682746257589668</v>
      </c>
      <c r="AA749" s="5">
        <f t="shared" ca="1" si="402"/>
        <v>107.33931819767825</v>
      </c>
      <c r="AB749" s="5">
        <f ca="1">VLOOKUP(CONCATENATE($F749," ",$G749),AllocFactorMatrix,(AB$4+1),FALSE)*$E755</f>
        <v>1.3699410424250782</v>
      </c>
      <c r="AC749" s="5">
        <f ca="1">VLOOKUP(CONCATENATE($F749," ",$G749),AllocFactorMatrix,(AC$4+1),FALSE)*$E755</f>
        <v>0</v>
      </c>
      <c r="AD749" s="5">
        <f ca="1">VLOOKUP(CONCATENATE($F749," ",$G749),AllocFactorMatrix,(AD$4+1),FALSE)*$E755</f>
        <v>0</v>
      </c>
    </row>
    <row r="750" spans="4:30" hidden="1" outlineLevel="1">
      <c r="E750" s="55"/>
      <c r="F750" s="52" t="str">
        <f>F755</f>
        <v>RB_GUP_EPIS_G</v>
      </c>
      <c r="G750" s="55" t="str">
        <f>$G$10</f>
        <v>SUBTRAN</v>
      </c>
      <c r="H750" s="4">
        <f t="shared" ca="1" si="400"/>
        <v>1115.2545876557244</v>
      </c>
      <c r="I750" s="5">
        <f ca="1">VLOOKUP(CONCATENATE($F750," ",$G750),AllocFactorMatrix,(I$4+1),FALSE)*$E755</f>
        <v>542.98113747540401</v>
      </c>
      <c r="J750" s="5">
        <f ca="1">VLOOKUP(CONCATENATE($F750," ",$G750),AllocFactorMatrix,(J$4+1),FALSE)*$E755</f>
        <v>26.204979998221287</v>
      </c>
      <c r="K750" s="5">
        <f ca="1">VLOOKUP(CONCATENATE($F750," ",$G750),AllocFactorMatrix,(K$4+1),FALSE)*$E755</f>
        <v>95.332435930990002</v>
      </c>
      <c r="L750" s="5">
        <f ca="1">VLOOKUP(CONCATENATE($F750," ",$G750),AllocFactorMatrix,(L$4+1),FALSE)*$E755</f>
        <v>2.9447292497156634</v>
      </c>
      <c r="M750" s="5">
        <f ca="1">VLOOKUP(CONCATENATE($F750," ",$G750),AllocFactorMatrix,(M$4+1),FALSE)*$E755</f>
        <v>0.36675045434991793</v>
      </c>
      <c r="N750" s="5">
        <f t="shared" ca="1" si="401"/>
        <v>98.643915635055578</v>
      </c>
      <c r="O750" s="5">
        <f ca="1">VLOOKUP(CONCATENATE($F750," ",$G750),AllocFactorMatrix,(O$4+1),FALSE)*$E755</f>
        <v>72.02514537420555</v>
      </c>
      <c r="P750" s="5">
        <f ca="1">VLOOKUP(CONCATENATE($F750," ",$G750),AllocFactorMatrix,(P$4+1),FALSE)*$E755</f>
        <v>13.389390518111851</v>
      </c>
      <c r="Q750" s="5">
        <f ca="1">VLOOKUP(CONCATENATE($F750," ",$G750),AllocFactorMatrix,(Q$4+1),FALSE)*$E755</f>
        <v>7.9668468980294707</v>
      </c>
      <c r="R750" s="5">
        <f ca="1">VLOOKUP(CONCATENATE($F750," ",$G750),AllocFactorMatrix,(R$4+1),FALSE)*$E755</f>
        <v>0</v>
      </c>
      <c r="S750" s="5">
        <f t="shared" ca="1" si="403"/>
        <v>93.381382790346876</v>
      </c>
      <c r="T750" s="5">
        <f ca="1">VLOOKUP(CONCATENATE($F750," ",$G750),AllocFactorMatrix,(T$4+1),FALSE)*$E755</f>
        <v>2.5149944054732183</v>
      </c>
      <c r="U750" s="5">
        <f ca="1">VLOOKUP(CONCATENATE($F750," ",$G750),AllocFactorMatrix,(U$4+1),FALSE)*$E755</f>
        <v>41.171894340223865</v>
      </c>
      <c r="V750" s="5">
        <f ca="1">VLOOKUP(CONCATENATE($F750," ",$G750),AllocFactorMatrix,(V$4+1),FALSE)*$E755</f>
        <v>286.83154076852111</v>
      </c>
      <c r="W750" s="5">
        <f ca="1">VLOOKUP(CONCATENATE($F750," ",$G750),AllocFactorMatrix,(W$4+1),FALSE)*$E755</f>
        <v>0</v>
      </c>
      <c r="X750" s="5">
        <f t="shared" ca="1" si="407"/>
        <v>330.51842951421821</v>
      </c>
      <c r="Y750" s="5">
        <f ca="1">VLOOKUP(CONCATENATE($F750," ",$G750),AllocFactorMatrix,(Y$4+1),FALSE)*$E755</f>
        <v>21.677458597174471</v>
      </c>
      <c r="Z750" s="5">
        <f ca="1">VLOOKUP(CONCATENATE($F750," ",$G750),AllocFactorMatrix,(Z$4+1),FALSE)*$E755</f>
        <v>0.36136382374905346</v>
      </c>
      <c r="AA750" s="5">
        <f t="shared" ca="1" si="402"/>
        <v>22.038822420923523</v>
      </c>
      <c r="AB750" s="5">
        <f ca="1">VLOOKUP(CONCATENATE($F750," ",$G750),AllocFactorMatrix,(AB$4+1),FALSE)*$E755</f>
        <v>0.28947293487934289</v>
      </c>
      <c r="AC750" s="5">
        <f ca="1">VLOOKUP(CONCATENATE($F750," ",$G750),AllocFactorMatrix,(AC$4+1),FALSE)*$E755</f>
        <v>0.98426986172868047</v>
      </c>
      <c r="AD750" s="5">
        <f ca="1">VLOOKUP(CONCATENATE($F750," ",$G750),AllocFactorMatrix,(AD$4+1),FALSE)*$E755</f>
        <v>0.21217702494697482</v>
      </c>
    </row>
    <row r="751" spans="4:30" hidden="1" outlineLevel="1">
      <c r="E751" s="55"/>
      <c r="F751" s="52" t="str">
        <f>F755</f>
        <v>RB_GUP_EPIS_G</v>
      </c>
      <c r="G751" s="55" t="str">
        <f>$G$11</f>
        <v>DISTPRI</v>
      </c>
      <c r="H751" s="4">
        <f t="shared" ca="1" si="400"/>
        <v>714541.91719198367</v>
      </c>
      <c r="I751" s="5">
        <f ca="1">VLOOKUP(CONCATENATE($F751," ",$G751),AllocFactorMatrix,(I$4+1),FALSE)*$E755</f>
        <v>477558.83884900011</v>
      </c>
      <c r="J751" s="5">
        <f ca="1">VLOOKUP(CONCATENATE($F751," ",$G751),AllocFactorMatrix,(J$4+1),FALSE)*$E755</f>
        <v>22510.87697835271</v>
      </c>
      <c r="K751" s="5">
        <f ca="1">VLOOKUP(CONCATENATE($F751," ",$G751),AllocFactorMatrix,(K$4+1),FALSE)*$E755</f>
        <v>81738.375876586622</v>
      </c>
      <c r="L751" s="5">
        <f ca="1">VLOOKUP(CONCATENATE($F751," ",$G751),AllocFactorMatrix,(L$4+1),FALSE)*$E755</f>
        <v>2526.1411347938961</v>
      </c>
      <c r="M751" s="5">
        <f ca="1">VLOOKUP(CONCATENATE($F751," ",$G751),AllocFactorMatrix,(M$4+1),FALSE)*$E755</f>
        <v>0</v>
      </c>
      <c r="N751" s="5">
        <f t="shared" ca="1" si="401"/>
        <v>84264.517011380522</v>
      </c>
      <c r="O751" s="5">
        <f ca="1">VLOOKUP(CONCATENATE($F751," ",$G751),AllocFactorMatrix,(O$4+1),FALSE)*$E755</f>
        <v>61289.495260911201</v>
      </c>
      <c r="P751" s="5">
        <f ca="1">VLOOKUP(CONCATENATE($F751," ",$G751),AllocFactorMatrix,(P$4+1),FALSE)*$E755</f>
        <v>11415.172616761069</v>
      </c>
      <c r="Q751" s="5">
        <f ca="1">VLOOKUP(CONCATENATE($F751," ",$G751),AllocFactorMatrix,(Q$4+1),FALSE)*$E755</f>
        <v>0</v>
      </c>
      <c r="R751" s="5">
        <f ca="1">VLOOKUP(CONCATENATE($F751," ",$G751),AllocFactorMatrix,(R$4+1),FALSE)*$E755</f>
        <v>0</v>
      </c>
      <c r="S751" s="5">
        <f t="shared" ca="1" si="403"/>
        <v>72704.667877672269</v>
      </c>
      <c r="T751" s="5">
        <f ca="1">VLOOKUP(CONCATENATE($F751," ",$G751),AllocFactorMatrix,(T$4+1),FALSE)*$E755</f>
        <v>2184.9327362066651</v>
      </c>
      <c r="U751" s="5">
        <f ca="1">VLOOKUP(CONCATENATE($F751," ",$G751),AllocFactorMatrix,(U$4+1),FALSE)*$E755</f>
        <v>35238.020868488566</v>
      </c>
      <c r="V751" s="5">
        <f ca="1">VLOOKUP(CONCATENATE($F751," ",$G751),AllocFactorMatrix,(V$4+1),FALSE)*$E755</f>
        <v>0</v>
      </c>
      <c r="W751" s="5">
        <f ca="1">VLOOKUP(CONCATENATE($F751," ",$G751),AllocFactorMatrix,(W$4+1),FALSE)*$E755</f>
        <v>0</v>
      </c>
      <c r="X751" s="5">
        <f t="shared" ca="1" si="407"/>
        <v>37422.953604695227</v>
      </c>
      <c r="Y751" s="5">
        <f ca="1">VLOOKUP(CONCATENATE($F751," ",$G751),AllocFactorMatrix,(Y$4+1),FALSE)*$E755</f>
        <v>18481.599417614525</v>
      </c>
      <c r="Z751" s="5">
        <f ca="1">VLOOKUP(CONCATENATE($F751," ",$G751),AllocFactorMatrix,(Z$4+1),FALSE)*$E755</f>
        <v>308.34542474164363</v>
      </c>
      <c r="AA751" s="5">
        <f t="shared" ca="1" si="402"/>
        <v>18789.94484235617</v>
      </c>
      <c r="AB751" s="5">
        <f ca="1">VLOOKUP(CONCATENATE($F751," ",$G751),AllocFactorMatrix,(AB$4+1),FALSE)*$E755</f>
        <v>249.81145972515355</v>
      </c>
      <c r="AC751" s="5">
        <f ca="1">VLOOKUP(CONCATENATE($F751," ",$G751),AllocFactorMatrix,(AC$4+1),FALSE)*$E755</f>
        <v>855.81935481878054</v>
      </c>
      <c r="AD751" s="5">
        <f ca="1">VLOOKUP(CONCATENATE($F751," ",$G751),AllocFactorMatrix,(AD$4+1),FALSE)*$E755</f>
        <v>184.4872139827271</v>
      </c>
    </row>
    <row r="752" spans="4:30" hidden="1" outlineLevel="1">
      <c r="E752" s="55"/>
      <c r="F752" s="52" t="str">
        <f>F755</f>
        <v>RB_GUP_EPIS_G</v>
      </c>
      <c r="G752" s="55" t="str">
        <f>$G$12</f>
        <v>DISTSEC</v>
      </c>
      <c r="H752" s="4">
        <f t="shared" ca="1" si="400"/>
        <v>294900.23780636513</v>
      </c>
      <c r="I752" s="5">
        <f ca="1">VLOOKUP(CONCATENATE($F752," ",$G752),AllocFactorMatrix,(I$4+1),FALSE)*$E755</f>
        <v>220497.3358861242</v>
      </c>
      <c r="J752" s="5">
        <f ca="1">VLOOKUP(CONCATENATE($F752," ",$G752),AllocFactorMatrix,(J$4+1),FALSE)*$E755</f>
        <v>10630.246837637033</v>
      </c>
      <c r="K752" s="5">
        <f ca="1">VLOOKUP(CONCATENATE($F752," ",$G752),AllocFactorMatrix,(K$4+1),FALSE)*$E755</f>
        <v>32075.884730877675</v>
      </c>
      <c r="L752" s="5">
        <f ca="1">VLOOKUP(CONCATENATE($F752," ",$G752),AllocFactorMatrix,(L$4+1),FALSE)*$E755</f>
        <v>0</v>
      </c>
      <c r="M752" s="5">
        <f ca="1">VLOOKUP(CONCATENATE($F752," ",$G752),AllocFactorMatrix,(M$4+1),FALSE)*$E755</f>
        <v>0</v>
      </c>
      <c r="N752" s="5">
        <f t="shared" ca="1" si="401"/>
        <v>32075.884730877675</v>
      </c>
      <c r="O752" s="5">
        <f ca="1">VLOOKUP(CONCATENATE($F752," ",$G752),AllocFactorMatrix,(O$4+1),FALSE)*$E755</f>
        <v>20438.878597493873</v>
      </c>
      <c r="P752" s="5">
        <f ca="1">VLOOKUP(CONCATENATE($F752," ",$G752),AllocFactorMatrix,(P$4+1),FALSE)*$E755</f>
        <v>0</v>
      </c>
      <c r="Q752" s="5">
        <f ca="1">VLOOKUP(CONCATENATE($F752," ",$G752),AllocFactorMatrix,(Q$4+1),FALSE)*$E755</f>
        <v>0</v>
      </c>
      <c r="R752" s="5">
        <f ca="1">VLOOKUP(CONCATENATE($F752," ",$G752),AllocFactorMatrix,(R$4+1),FALSE)*$E755</f>
        <v>0</v>
      </c>
      <c r="S752" s="5">
        <f t="shared" ca="1" si="403"/>
        <v>20438.878597493873</v>
      </c>
      <c r="T752" s="5">
        <f ca="1">VLOOKUP(CONCATENATE($F752," ",$G752),AllocFactorMatrix,(T$4+1),FALSE)*$E755</f>
        <v>552.62439923936256</v>
      </c>
      <c r="U752" s="5">
        <f ca="1">VLOOKUP(CONCATENATE($F752," ",$G752),AllocFactorMatrix,(U$4+1),FALSE)*$E755</f>
        <v>0</v>
      </c>
      <c r="V752" s="5">
        <f ca="1">VLOOKUP(CONCATENATE($F752," ",$G752),AllocFactorMatrix,(V$4+1),FALSE)*$E755</f>
        <v>0</v>
      </c>
      <c r="W752" s="5">
        <f ca="1">VLOOKUP(CONCATENATE($F752," ",$G752),AllocFactorMatrix,(W$4+1),FALSE)*$E755</f>
        <v>0</v>
      </c>
      <c r="X752" s="5">
        <f t="shared" ca="1" si="407"/>
        <v>552.62439923936256</v>
      </c>
      <c r="Y752" s="5">
        <f ca="1">VLOOKUP(CONCATENATE($F752," ",$G752),AllocFactorMatrix,(Y$4+1),FALSE)*$E755</f>
        <v>7538.7596357941811</v>
      </c>
      <c r="Z752" s="5">
        <f ca="1">VLOOKUP(CONCATENATE($F752," ",$G752),AllocFactorMatrix,(Z$4+1),FALSE)*$E755</f>
        <v>0</v>
      </c>
      <c r="AA752" s="5">
        <f t="shared" ca="1" si="402"/>
        <v>7538.7596357941811</v>
      </c>
      <c r="AB752" s="5">
        <f ca="1">VLOOKUP(CONCATENATE($F752," ",$G752),AllocFactorMatrix,(AB$4+1),FALSE)*$E755</f>
        <v>78.229951253485055</v>
      </c>
      <c r="AC752" s="5">
        <f ca="1">VLOOKUP(CONCATENATE($F752," ",$G752),AllocFactorMatrix,(AC$4+1),FALSE)*$E755</f>
        <v>2656.2077294837163</v>
      </c>
      <c r="AD752" s="5">
        <f ca="1">VLOOKUP(CONCATENATE($F752," ",$G752),AllocFactorMatrix,(AD$4+1),FALSE)*$E755</f>
        <v>432.07003846155607</v>
      </c>
    </row>
    <row r="753" spans="4:30" hidden="1" outlineLevel="1">
      <c r="E753" s="55"/>
      <c r="F753" s="52" t="str">
        <f>F755</f>
        <v>RB_GUP_EPIS_G</v>
      </c>
      <c r="G753" s="55" t="str">
        <f>$G$13</f>
        <v>ENERGY</v>
      </c>
      <c r="H753" s="4">
        <f t="shared" ca="1" si="400"/>
        <v>365310.52453955245</v>
      </c>
      <c r="I753" s="5">
        <f ca="1">VLOOKUP(CONCATENATE($F753," ",$G753),AllocFactorMatrix,(I$4+1),FALSE)*$E755</f>
        <v>137074.40460991362</v>
      </c>
      <c r="J753" s="5">
        <f ca="1">VLOOKUP(CONCATENATE($F753," ",$G753),AllocFactorMatrix,(J$4+1),FALSE)*$E755</f>
        <v>8883.3071653877596</v>
      </c>
      <c r="K753" s="5">
        <f ca="1">VLOOKUP(CONCATENATE($F753," ",$G753),AllocFactorMatrix,(K$4+1),FALSE)*$E755</f>
        <v>29804.458523515914</v>
      </c>
      <c r="L753" s="5">
        <f ca="1">VLOOKUP(CONCATENATE($F753," ",$G753),AllocFactorMatrix,(L$4+1),FALSE)*$E755</f>
        <v>947.2533549547893</v>
      </c>
      <c r="M753" s="5">
        <f ca="1">VLOOKUP(CONCATENATE($F753," ",$G753),AllocFactorMatrix,(M$4+1),FALSE)*$E755</f>
        <v>87.325685736219427</v>
      </c>
      <c r="N753" s="5">
        <f t="shared" ca="1" si="401"/>
        <v>30839.037564206923</v>
      </c>
      <c r="O753" s="5">
        <f ca="1">VLOOKUP(CONCATENATE($F753," ",$G753),AllocFactorMatrix,(O$4+1),FALSE)*$E755</f>
        <v>27173.140705213144</v>
      </c>
      <c r="P753" s="5">
        <f ca="1">VLOOKUP(CONCATENATE($F753," ",$G753),AllocFactorMatrix,(P$4+1),FALSE)*$E755</f>
        <v>5037.3774302537558</v>
      </c>
      <c r="Q753" s="5">
        <f ca="1">VLOOKUP(CONCATENATE($F753," ",$G753),AllocFactorMatrix,(Q$4+1),FALSE)*$E755</f>
        <v>2288.8553679629413</v>
      </c>
      <c r="R753" s="5">
        <f ca="1">VLOOKUP(CONCATENATE($F753," ",$G753),AllocFactorMatrix,(R$4+1),FALSE)*$E755</f>
        <v>106.0521409179641</v>
      </c>
      <c r="S753" s="5">
        <f t="shared" ca="1" si="403"/>
        <v>34605.425644347808</v>
      </c>
      <c r="T753" s="5">
        <f ca="1">VLOOKUP(CONCATENATE($F753," ",$G753),AllocFactorMatrix,(T$4+1),FALSE)*$E755</f>
        <v>1041.3262448223516</v>
      </c>
      <c r="U753" s="5">
        <f ca="1">VLOOKUP(CONCATENATE($F753," ",$G753),AllocFactorMatrix,(U$4+1),FALSE)*$E755</f>
        <v>18284.128869462729</v>
      </c>
      <c r="V753" s="5">
        <f ca="1">VLOOKUP(CONCATENATE($F753," ",$G753),AllocFactorMatrix,(V$4+1),FALSE)*$E755</f>
        <v>103809.69253694559</v>
      </c>
      <c r="W753" s="5">
        <f ca="1">VLOOKUP(CONCATENATE($F753," ",$G753),AllocFactorMatrix,(W$4+1),FALSE)*$E755</f>
        <v>19695.128305099763</v>
      </c>
      <c r="X753" s="5">
        <f t="shared" ca="1" si="407"/>
        <v>142830.27595633044</v>
      </c>
      <c r="Y753" s="5">
        <f ca="1">VLOOKUP(CONCATENATE($F753," ",$G753),AllocFactorMatrix,(Y$4+1),FALSE)*$E755</f>
        <v>7362.0229097825604</v>
      </c>
      <c r="Z753" s="5">
        <f ca="1">VLOOKUP(CONCATENATE($F753," ",$G753),AllocFactorMatrix,(Z$4+1),FALSE)*$E755</f>
        <v>119.8419967694627</v>
      </c>
      <c r="AA753" s="5">
        <f t="shared" ca="1" si="402"/>
        <v>7481.8649065520231</v>
      </c>
      <c r="AB753" s="5">
        <f ca="1">VLOOKUP(CONCATENATE($F753," ",$G753),AllocFactorMatrix,(AB$4+1),FALSE)*$E755</f>
        <v>133.67410725993949</v>
      </c>
      <c r="AC753" s="5">
        <f ca="1">VLOOKUP(CONCATENATE($F753," ",$G753),AllocFactorMatrix,(AC$4+1),FALSE)*$E755</f>
        <v>2890.5235690044487</v>
      </c>
      <c r="AD753" s="5">
        <f ca="1">VLOOKUP(CONCATENATE($F753," ",$G753),AllocFactorMatrix,(AD$4+1),FALSE)*$E755</f>
        <v>572.0110165495131</v>
      </c>
    </row>
    <row r="754" spans="4:30" hidden="1" outlineLevel="1">
      <c r="E754" s="55"/>
      <c r="F754" s="52" t="str">
        <f>F755</f>
        <v>RB_GUP_EPIS_G</v>
      </c>
      <c r="G754" s="55" t="str">
        <f>$G$14</f>
        <v>CUSTOMER</v>
      </c>
      <c r="H754" s="4">
        <f t="shared" ca="1" si="400"/>
        <v>275347.45664371899</v>
      </c>
      <c r="I754" s="5">
        <f ca="1">VLOOKUP(CONCATENATE($F754," ",$G754),AllocFactorMatrix,(I$4+1),FALSE)*$E755</f>
        <v>196736.03100739929</v>
      </c>
      <c r="J754" s="5">
        <f ca="1">VLOOKUP(CONCATENATE($F754," ",$G754),AllocFactorMatrix,(J$4+1),FALSE)*$E755</f>
        <v>33668.013061240221</v>
      </c>
      <c r="K754" s="5">
        <f ca="1">VLOOKUP(CONCATENATE($F754," ",$G754),AllocFactorMatrix,(K$4+1),FALSE)*$E755</f>
        <v>9694.5731685616665</v>
      </c>
      <c r="L754" s="5">
        <f ca="1">VLOOKUP(CONCATENATE($F754," ",$G754),AllocFactorMatrix,(L$4+1),FALSE)*$E755</f>
        <v>1620.5731316126685</v>
      </c>
      <c r="M754" s="5">
        <f ca="1">VLOOKUP(CONCATENATE($F754," ",$G754),AllocFactorMatrix,(M$4+1),FALSE)*$E755</f>
        <v>256.04278336908811</v>
      </c>
      <c r="N754" s="5">
        <f t="shared" ca="1" si="401"/>
        <v>11571.189083543424</v>
      </c>
      <c r="O754" s="5">
        <f ca="1">VLOOKUP(CONCATENATE($F754," ",$G754),AllocFactorMatrix,(O$4+1),FALSE)*$E755</f>
        <v>1809.030007232031</v>
      </c>
      <c r="P754" s="5">
        <f ca="1">VLOOKUP(CONCATENATE($F754," ",$G754),AllocFactorMatrix,(P$4+1),FALSE)*$E755</f>
        <v>464.60901946399872</v>
      </c>
      <c r="Q754" s="5">
        <f ca="1">VLOOKUP(CONCATENATE($F754," ",$G754),AllocFactorMatrix,(Q$4+1),FALSE)*$E755</f>
        <v>888.65204918731877</v>
      </c>
      <c r="R754" s="5">
        <f ca="1">VLOOKUP(CONCATENATE($F754," ",$G754),AllocFactorMatrix,(R$4+1),FALSE)*$E755</f>
        <v>155.10059157028584</v>
      </c>
      <c r="S754" s="5">
        <f t="shared" ca="1" si="403"/>
        <v>3317.3916674536345</v>
      </c>
      <c r="T754" s="5">
        <f ca="1">VLOOKUP(CONCATENATE($F754," ",$G754),AllocFactorMatrix,(T$4+1),FALSE)*$E755</f>
        <v>12.581354900834402</v>
      </c>
      <c r="U754" s="5">
        <f ca="1">VLOOKUP(CONCATENATE($F754," ",$G754),AllocFactorMatrix,(U$4+1),FALSE)*$E755</f>
        <v>276.59613528240664</v>
      </c>
      <c r="V754" s="5">
        <f ca="1">VLOOKUP(CONCATENATE($F754," ",$G754),AllocFactorMatrix,(V$4+1),FALSE)*$E755</f>
        <v>1307.5435312330535</v>
      </c>
      <c r="W754" s="5">
        <f ca="1">VLOOKUP(CONCATENATE($F754," ",$G754),AllocFactorMatrix,(W$4+1),FALSE)*$E755</f>
        <v>232.73753714179</v>
      </c>
      <c r="X754" s="5">
        <f t="shared" ca="1" si="407"/>
        <v>1829.4585585580846</v>
      </c>
      <c r="Y754" s="5">
        <f ca="1">VLOOKUP(CONCATENATE($F754," ",$G754),AllocFactorMatrix,(Y$4+1),FALSE)*$E755</f>
        <v>495.1352136822054</v>
      </c>
      <c r="Z754" s="5">
        <f ca="1">VLOOKUP(CONCATENATE($F754," ",$G754),AllocFactorMatrix,(Z$4+1),FALSE)*$E755</f>
        <v>7.8443024925814182</v>
      </c>
      <c r="AA754" s="5">
        <f t="shared" ca="1" si="402"/>
        <v>502.9795161747868</v>
      </c>
      <c r="AB754" s="5">
        <f ca="1">VLOOKUP(CONCATENATE($F754," ",$G754),AllocFactorMatrix,(AB$4+1),FALSE)*$E755</f>
        <v>14.108847046148492</v>
      </c>
      <c r="AC754" s="5">
        <f ca="1">VLOOKUP(CONCATENATE($F754," ",$G754),AllocFactorMatrix,(AC$4+1),FALSE)*$E755</f>
        <v>21713.969108658348</v>
      </c>
      <c r="AD754" s="5">
        <f ca="1">VLOOKUP(CONCATENATE($F754," ",$G754),AllocFactorMatrix,(AD$4+1),FALSE)*$E755</f>
        <v>5994.3157936449725</v>
      </c>
    </row>
    <row r="755" spans="4:30" collapsed="1">
      <c r="D755" s="1" t="s">
        <v>209</v>
      </c>
      <c r="E755" s="61">
        <v>3043956</v>
      </c>
      <c r="F755" s="10" t="s">
        <v>69</v>
      </c>
      <c r="G755" s="55" t="str">
        <f>$G$15</f>
        <v>TOTAL</v>
      </c>
      <c r="H755" s="4">
        <f t="shared" ca="1" si="400"/>
        <v>3043956.0000000005</v>
      </c>
      <c r="I755" s="5">
        <f ca="1">VLOOKUP(CONCATENATE($F755," ",$G755),AllocFactorMatrix,(I$4+1),FALSE)*$E755</f>
        <v>1805350.6928110116</v>
      </c>
      <c r="J755" s="5">
        <f ca="1">VLOOKUP(CONCATENATE($F755," ",$G755),AllocFactorMatrix,(J$4+1),FALSE)*$E755</f>
        <v>111293.97623820092</v>
      </c>
      <c r="K755" s="5">
        <f ca="1">VLOOKUP(CONCATENATE($F755," ",$G755),AllocFactorMatrix,(K$4+1),FALSE)*$E755</f>
        <v>270649.48235327739</v>
      </c>
      <c r="L755" s="5">
        <f ca="1">VLOOKUP(CONCATENATE($F755," ",$G755),AllocFactorMatrix,(L$4+1),FALSE)*$E755</f>
        <v>8029.3219489928015</v>
      </c>
      <c r="M755" s="5">
        <f ca="1">VLOOKUP(CONCATENATE($F755," ",$G755),AllocFactorMatrix,(M$4+1),FALSE)*$E755</f>
        <v>720.72600255603436</v>
      </c>
      <c r="N755" s="5">
        <f t="shared" ca="1" si="401"/>
        <v>279399.53030482621</v>
      </c>
      <c r="O755" s="5">
        <f ca="1">VLOOKUP(CONCATENATE($F755," ",$G755),AllocFactorMatrix,(O$4+1),FALSE)*$E755</f>
        <v>199969.02247788012</v>
      </c>
      <c r="P755" s="5">
        <f ca="1">VLOOKUP(CONCATENATE($F755," ",$G755),AllocFactorMatrix,(P$4+1),FALSE)*$E755</f>
        <v>33075.297211540514</v>
      </c>
      <c r="Q755" s="5">
        <f ca="1">VLOOKUP(CONCATENATE($F755," ",$G755),AllocFactorMatrix,(Q$4+1),FALSE)*$E755</f>
        <v>9434.3182896060443</v>
      </c>
      <c r="R755" s="5">
        <f ca="1">VLOOKUP(CONCATENATE($F755," ",$G755),AllocFactorMatrix,(R$4+1),FALSE)*$E755</f>
        <v>396.4728038804721</v>
      </c>
      <c r="S755" s="5">
        <f t="shared" ca="1" si="403"/>
        <v>242875.11078290714</v>
      </c>
      <c r="T755" s="5">
        <f ca="1">VLOOKUP(CONCATENATE($F755," ",$G755),AllocFactorMatrix,(T$4+1),FALSE)*$E755</f>
        <v>6627.0680277787151</v>
      </c>
      <c r="U755" s="5">
        <f ca="1">VLOOKUP(CONCATENATE($F755," ",$G755),AllocFactorMatrix,(U$4+1),FALSE)*$E755</f>
        <v>98952.929448549592</v>
      </c>
      <c r="V755" s="5">
        <f ca="1">VLOOKUP(CONCATENATE($F755," ",$G755),AllocFactorMatrix,(V$4+1),FALSE)*$E755</f>
        <v>350033.96916065208</v>
      </c>
      <c r="W755" s="5">
        <f ca="1">VLOOKUP(CONCATENATE($F755," ",$G755),AllocFactorMatrix,(W$4+1),FALSE)*$E755</f>
        <v>52165.375505427262</v>
      </c>
      <c r="X755" s="5">
        <f t="shared" ca="1" si="407"/>
        <v>507779.34214240767</v>
      </c>
      <c r="Y755" s="5">
        <f ca="1">VLOOKUP(CONCATENATE($F755," ",$G755),AllocFactorMatrix,(Y$4+1),FALSE)*$E755</f>
        <v>60189.286972176829</v>
      </c>
      <c r="Z755" s="5">
        <f ca="1">VLOOKUP(CONCATENATE($F755," ",$G755),AllocFactorMatrix,(Z$4+1),FALSE)*$E755</f>
        <v>982.45069998720157</v>
      </c>
      <c r="AA755" s="5">
        <f t="shared" ca="1" si="402"/>
        <v>61171.737672164032</v>
      </c>
      <c r="AB755" s="5">
        <f ca="1">VLOOKUP(CONCATENATE($F755," ",$G755),AllocFactorMatrix,(AB$4+1),FALSE)*$E755</f>
        <v>785.00977699213649</v>
      </c>
      <c r="AC755" s="5">
        <f ca="1">VLOOKUP(CONCATENATE($F755," ",$G755),AllocFactorMatrix,(AC$4+1),FALSE)*$E755</f>
        <v>28117.504031827022</v>
      </c>
      <c r="AD755" s="5">
        <f ca="1">VLOOKUP(CONCATENATE($F755," ",$G755),AllocFactorMatrix,(AD$4+1),FALSE)*$E755</f>
        <v>7183.096239663716</v>
      </c>
    </row>
    <row r="756" spans="4:30">
      <c r="E756" s="11"/>
      <c r="F756" s="11"/>
      <c r="G756" s="7"/>
      <c r="H756" s="4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4:30" hidden="1" outlineLevel="1">
      <c r="E757" s="11"/>
      <c r="F757" s="11"/>
      <c r="G757" s="55" t="str">
        <f>$G$8</f>
        <v>PRODUCTION</v>
      </c>
      <c r="H757" s="4">
        <f t="shared" ref="H757:AD757" ca="1" si="408">+H724+H732+H740+H748</f>
        <v>7765323.648161375</v>
      </c>
      <c r="I757" s="4">
        <f t="shared" ca="1" si="408"/>
        <v>4311358.0629359307</v>
      </c>
      <c r="J757" s="4">
        <f t="shared" ca="1" si="408"/>
        <v>198386.60635700583</v>
      </c>
      <c r="K757" s="4">
        <f t="shared" ca="1" si="408"/>
        <v>653542.44371436292</v>
      </c>
      <c r="L757" s="4">
        <f t="shared" ca="1" si="408"/>
        <v>16329.939293695548</v>
      </c>
      <c r="M757" s="4">
        <f t="shared" ca="1" si="408"/>
        <v>2102.1488671424918</v>
      </c>
      <c r="N757" s="4">
        <f t="shared" ca="1" si="408"/>
        <v>671974.53187520092</v>
      </c>
      <c r="O757" s="4">
        <f t="shared" ca="1" si="408"/>
        <v>497158.57061381126</v>
      </c>
      <c r="P757" s="4">
        <f t="shared" ca="1" si="408"/>
        <v>89986.645939999347</v>
      </c>
      <c r="Q757" s="4">
        <f t="shared" ca="1" si="408"/>
        <v>34806.199329717972</v>
      </c>
      <c r="R757" s="4">
        <f t="shared" ca="1" si="408"/>
        <v>749.9595771769433</v>
      </c>
      <c r="S757" s="4">
        <f t="shared" ca="1" si="408"/>
        <v>622701.3754607056</v>
      </c>
      <c r="T757" s="4">
        <f t="shared" ca="1" si="408"/>
        <v>15786.599693221837</v>
      </c>
      <c r="U757" s="4">
        <f t="shared" ca="1" si="408"/>
        <v>251350.11033289463</v>
      </c>
      <c r="V757" s="4">
        <f t="shared" ca="1" si="408"/>
        <v>1363122.8713234812</v>
      </c>
      <c r="W757" s="4">
        <f t="shared" ca="1" si="408"/>
        <v>179349.69797262602</v>
      </c>
      <c r="X757" s="4">
        <f t="shared" ca="1" si="408"/>
        <v>1809609.2793222235</v>
      </c>
      <c r="Y757" s="4">
        <f t="shared" ca="1" si="408"/>
        <v>146527.08235215314</v>
      </c>
      <c r="Z757" s="4">
        <f t="shared" ca="1" si="408"/>
        <v>3045.8119776723174</v>
      </c>
      <c r="AA757" s="4">
        <f t="shared" ca="1" si="408"/>
        <v>149572.89432982547</v>
      </c>
      <c r="AB757" s="4">
        <f t="shared" ca="1" si="408"/>
        <v>1720.897880483401</v>
      </c>
      <c r="AC757" s="4">
        <f t="shared" ca="1" si="408"/>
        <v>0</v>
      </c>
      <c r="AD757" s="4">
        <f t="shared" ca="1" si="408"/>
        <v>0</v>
      </c>
    </row>
    <row r="758" spans="4:30" hidden="1" outlineLevel="1">
      <c r="E758" s="11"/>
      <c r="F758" s="11"/>
      <c r="G758" s="55" t="str">
        <f>$G$9</f>
        <v>BULKTRAN</v>
      </c>
      <c r="H758" s="4">
        <f t="shared" ref="H758:AD758" ca="1" si="409">+H725+H733+H741+H749</f>
        <v>7419845.0276863119</v>
      </c>
      <c r="I758" s="4">
        <f t="shared" ca="1" si="409"/>
        <v>3654889.452464486</v>
      </c>
      <c r="J758" s="4">
        <f t="shared" ca="1" si="409"/>
        <v>180674.24537395412</v>
      </c>
      <c r="K758" s="4">
        <f t="shared" ca="1" si="409"/>
        <v>661799.40622191282</v>
      </c>
      <c r="L758" s="4">
        <f t="shared" ca="1" si="409"/>
        <v>20831.095656750462</v>
      </c>
      <c r="M758" s="4">
        <f t="shared" ca="1" si="409"/>
        <v>1953.4734946753367</v>
      </c>
      <c r="N758" s="4">
        <f t="shared" ca="1" si="409"/>
        <v>684583.97537333856</v>
      </c>
      <c r="O758" s="4">
        <f t="shared" ca="1" si="409"/>
        <v>503070.49874923396</v>
      </c>
      <c r="P758" s="4">
        <f t="shared" ca="1" si="409"/>
        <v>93736.690346813295</v>
      </c>
      <c r="Q758" s="4">
        <f t="shared" ca="1" si="409"/>
        <v>42357.864990505681</v>
      </c>
      <c r="R758" s="4">
        <f t="shared" ca="1" si="409"/>
        <v>1904.78584062139</v>
      </c>
      <c r="S758" s="4">
        <f t="shared" ca="1" si="409"/>
        <v>641069.83992717438</v>
      </c>
      <c r="T758" s="4">
        <f t="shared" ca="1" si="409"/>
        <v>17573.54105528248</v>
      </c>
      <c r="U758" s="4">
        <f t="shared" ca="1" si="409"/>
        <v>287588.00515738572</v>
      </c>
      <c r="V758" s="4">
        <f t="shared" ca="1" si="409"/>
        <v>1519910.6880322804</v>
      </c>
      <c r="W758" s="4">
        <f t="shared" ca="1" si="409"/>
        <v>274470.67885773943</v>
      </c>
      <c r="X758" s="4">
        <f t="shared" ca="1" si="409"/>
        <v>2099542.9131026878</v>
      </c>
      <c r="Y758" s="4">
        <f t="shared" ca="1" si="409"/>
        <v>154492.15189336089</v>
      </c>
      <c r="Z758" s="4">
        <f t="shared" ca="1" si="409"/>
        <v>2587.6844902629546</v>
      </c>
      <c r="AA758" s="4">
        <f t="shared" ca="1" si="409"/>
        <v>157079.83638362386</v>
      </c>
      <c r="AB758" s="4">
        <f t="shared" ca="1" si="409"/>
        <v>2004.7650610472849</v>
      </c>
      <c r="AC758" s="4">
        <f t="shared" ca="1" si="409"/>
        <v>0</v>
      </c>
      <c r="AD758" s="4">
        <f t="shared" ca="1" si="409"/>
        <v>0</v>
      </c>
    </row>
    <row r="759" spans="4:30" hidden="1" outlineLevel="1">
      <c r="E759" s="11"/>
      <c r="F759" s="11"/>
      <c r="G759" s="55" t="str">
        <f>$G$10</f>
        <v>SUBTRAN</v>
      </c>
      <c r="H759" s="4">
        <f t="shared" ref="H759:AD759" ca="1" si="410">+H726+H734+H742+H750</f>
        <v>1629918.1879706916</v>
      </c>
      <c r="I759" s="4">
        <f t="shared" ca="1" si="410"/>
        <v>793554.0830694855</v>
      </c>
      <c r="J759" s="4">
        <f t="shared" ca="1" si="410"/>
        <v>38297.958140921022</v>
      </c>
      <c r="K759" s="4">
        <f t="shared" ca="1" si="410"/>
        <v>139326.09912333122</v>
      </c>
      <c r="L759" s="4">
        <f t="shared" ca="1" si="410"/>
        <v>4303.6521130568017</v>
      </c>
      <c r="M759" s="4">
        <f t="shared" ca="1" si="410"/>
        <v>535.99711008404904</v>
      </c>
      <c r="N759" s="4">
        <f t="shared" ca="1" si="410"/>
        <v>144165.74834647207</v>
      </c>
      <c r="O759" s="4">
        <f t="shared" ca="1" si="410"/>
        <v>105263.04552883872</v>
      </c>
      <c r="P759" s="4">
        <f t="shared" ca="1" si="410"/>
        <v>19568.277389637347</v>
      </c>
      <c r="Q759" s="4">
        <f t="shared" ca="1" si="410"/>
        <v>11643.358210407692</v>
      </c>
      <c r="R759" s="4">
        <f t="shared" ca="1" si="410"/>
        <v>0</v>
      </c>
      <c r="S759" s="4">
        <f t="shared" ca="1" si="410"/>
        <v>136474.68112888373</v>
      </c>
      <c r="T759" s="4">
        <f t="shared" ca="1" si="410"/>
        <v>3675.6048076358652</v>
      </c>
      <c r="U759" s="4">
        <f t="shared" ca="1" si="410"/>
        <v>60171.749267938561</v>
      </c>
      <c r="V759" s="4">
        <f t="shared" ca="1" si="410"/>
        <v>419197.50912209565</v>
      </c>
      <c r="W759" s="4">
        <f t="shared" ca="1" si="410"/>
        <v>0</v>
      </c>
      <c r="X759" s="4">
        <f t="shared" ca="1" si="410"/>
        <v>483044.86319767009</v>
      </c>
      <c r="Y759" s="4">
        <f t="shared" ca="1" si="410"/>
        <v>31681.092754601912</v>
      </c>
      <c r="Z759" s="4">
        <f t="shared" ca="1" si="410"/>
        <v>528.12467693254462</v>
      </c>
      <c r="AA759" s="4">
        <f t="shared" ca="1" si="410"/>
        <v>32209.217431534456</v>
      </c>
      <c r="AB759" s="4">
        <f t="shared" ca="1" si="410"/>
        <v>423.05784410791881</v>
      </c>
      <c r="AC759" s="4">
        <f t="shared" ca="1" si="410"/>
        <v>1438.4871107100171</v>
      </c>
      <c r="AD759" s="4">
        <f t="shared" ca="1" si="410"/>
        <v>310.09170090707806</v>
      </c>
    </row>
    <row r="760" spans="4:30" hidden="1" outlineLevel="1">
      <c r="E760" s="11"/>
      <c r="F760" s="11"/>
      <c r="G760" s="55" t="str">
        <f>$G$11</f>
        <v>DISTPRI</v>
      </c>
      <c r="H760" s="4">
        <f t="shared" ref="H760:AD760" ca="1" si="411">+H727+H735+H743+H751</f>
        <v>4961586.7736585569</v>
      </c>
      <c r="I760" s="4">
        <f t="shared" ca="1" si="411"/>
        <v>3316040.0551285106</v>
      </c>
      <c r="J760" s="4">
        <f t="shared" ca="1" si="411"/>
        <v>156309.47155370424</v>
      </c>
      <c r="K760" s="4">
        <f t="shared" ca="1" si="411"/>
        <v>567569.28444918629</v>
      </c>
      <c r="L760" s="4">
        <f t="shared" ca="1" si="411"/>
        <v>17540.844198536583</v>
      </c>
      <c r="M760" s="4">
        <f t="shared" ca="1" si="411"/>
        <v>0</v>
      </c>
      <c r="N760" s="4">
        <f t="shared" ca="1" si="411"/>
        <v>585110.12864772289</v>
      </c>
      <c r="O760" s="4">
        <f t="shared" ca="1" si="411"/>
        <v>425577.76070825226</v>
      </c>
      <c r="P760" s="4">
        <f t="shared" ca="1" si="411"/>
        <v>79263.886570749193</v>
      </c>
      <c r="Q760" s="4">
        <f t="shared" ca="1" si="411"/>
        <v>0</v>
      </c>
      <c r="R760" s="4">
        <f t="shared" ca="1" si="411"/>
        <v>0</v>
      </c>
      <c r="S760" s="4">
        <f t="shared" ca="1" si="411"/>
        <v>504841.64727900142</v>
      </c>
      <c r="T760" s="4">
        <f t="shared" ca="1" si="411"/>
        <v>15171.584905611484</v>
      </c>
      <c r="U760" s="4">
        <f t="shared" ca="1" si="411"/>
        <v>244683.3335657506</v>
      </c>
      <c r="V760" s="4">
        <f t="shared" ca="1" si="411"/>
        <v>0</v>
      </c>
      <c r="W760" s="4">
        <f t="shared" ca="1" si="411"/>
        <v>0</v>
      </c>
      <c r="X760" s="4">
        <f t="shared" ca="1" si="411"/>
        <v>259854.91847136209</v>
      </c>
      <c r="Y760" s="4">
        <f t="shared" ca="1" si="411"/>
        <v>128331.2525412759</v>
      </c>
      <c r="Z760" s="4">
        <f t="shared" ca="1" si="411"/>
        <v>2141.0676467077278</v>
      </c>
      <c r="AA760" s="4">
        <f t="shared" ca="1" si="411"/>
        <v>130472.32018798364</v>
      </c>
      <c r="AB760" s="4">
        <f t="shared" ca="1" si="411"/>
        <v>1734.6235464414885</v>
      </c>
      <c r="AC760" s="4">
        <f t="shared" ca="1" si="411"/>
        <v>5942.5792795987691</v>
      </c>
      <c r="AD760" s="4">
        <f t="shared" ca="1" si="411"/>
        <v>1281.0295642318183</v>
      </c>
    </row>
    <row r="761" spans="4:30" hidden="1" outlineLevel="1">
      <c r="E761" s="11"/>
      <c r="F761" s="11"/>
      <c r="G761" s="55" t="str">
        <f>$G$12</f>
        <v>DISTSEC</v>
      </c>
      <c r="H761" s="4">
        <f t="shared" ref="H761:AD761" ca="1" si="412">+H728+H736+H744+H752</f>
        <v>2494179.6765839625</v>
      </c>
      <c r="I761" s="4">
        <f t="shared" ca="1" si="412"/>
        <v>1864901.7647425185</v>
      </c>
      <c r="J761" s="4">
        <f t="shared" ca="1" si="412"/>
        <v>89907.508439903133</v>
      </c>
      <c r="K761" s="4">
        <f t="shared" ca="1" si="412"/>
        <v>271288.42078701826</v>
      </c>
      <c r="L761" s="4">
        <f t="shared" ca="1" si="412"/>
        <v>0</v>
      </c>
      <c r="M761" s="4">
        <f t="shared" ca="1" si="412"/>
        <v>0</v>
      </c>
      <c r="N761" s="4">
        <f t="shared" ca="1" si="412"/>
        <v>271288.42078701826</v>
      </c>
      <c r="O761" s="4">
        <f t="shared" ca="1" si="412"/>
        <v>172866.0376445984</v>
      </c>
      <c r="P761" s="4">
        <f t="shared" ca="1" si="412"/>
        <v>0</v>
      </c>
      <c r="Q761" s="4">
        <f t="shared" ca="1" si="412"/>
        <v>0</v>
      </c>
      <c r="R761" s="4">
        <f t="shared" ca="1" si="412"/>
        <v>0</v>
      </c>
      <c r="S761" s="4">
        <f t="shared" ca="1" si="412"/>
        <v>172866.0376445984</v>
      </c>
      <c r="T761" s="4">
        <f t="shared" ca="1" si="412"/>
        <v>4673.9350080561026</v>
      </c>
      <c r="U761" s="4">
        <f t="shared" ca="1" si="412"/>
        <v>0</v>
      </c>
      <c r="V761" s="4">
        <f t="shared" ca="1" si="412"/>
        <v>0</v>
      </c>
      <c r="W761" s="4">
        <f t="shared" ca="1" si="412"/>
        <v>0</v>
      </c>
      <c r="X761" s="4">
        <f t="shared" ca="1" si="412"/>
        <v>4673.9350080561026</v>
      </c>
      <c r="Y761" s="4">
        <f t="shared" ca="1" si="412"/>
        <v>63760.616844926502</v>
      </c>
      <c r="Z761" s="4">
        <f t="shared" ca="1" si="412"/>
        <v>0</v>
      </c>
      <c r="AA761" s="4">
        <f t="shared" ca="1" si="412"/>
        <v>63760.616844926502</v>
      </c>
      <c r="AB761" s="4">
        <f t="shared" ca="1" si="412"/>
        <v>661.64597210231557</v>
      </c>
      <c r="AC761" s="4">
        <f t="shared" ca="1" si="412"/>
        <v>22465.425545074017</v>
      </c>
      <c r="AD761" s="4">
        <f t="shared" ca="1" si="412"/>
        <v>3654.3215997650973</v>
      </c>
    </row>
    <row r="762" spans="4:30" hidden="1" outlineLevel="1">
      <c r="E762" s="11"/>
      <c r="F762" s="11"/>
      <c r="G762" s="55" t="str">
        <f>$G$13</f>
        <v>ENERGY</v>
      </c>
      <c r="H762" s="4">
        <f t="shared" ref="H762:AD762" ca="1" si="413">+H729+H737+H745+H753</f>
        <v>365310.52453955245</v>
      </c>
      <c r="I762" s="4">
        <f t="shared" ca="1" si="413"/>
        <v>137074.40460991362</v>
      </c>
      <c r="J762" s="4">
        <f t="shared" ca="1" si="413"/>
        <v>8883.3071653877596</v>
      </c>
      <c r="K762" s="4">
        <f t="shared" ca="1" si="413"/>
        <v>29804.458523515914</v>
      </c>
      <c r="L762" s="4">
        <f t="shared" ca="1" si="413"/>
        <v>947.2533549547893</v>
      </c>
      <c r="M762" s="4">
        <f t="shared" ca="1" si="413"/>
        <v>87.325685736219427</v>
      </c>
      <c r="N762" s="4">
        <f t="shared" ca="1" si="413"/>
        <v>30839.037564206923</v>
      </c>
      <c r="O762" s="4">
        <f t="shared" ca="1" si="413"/>
        <v>27173.140705213144</v>
      </c>
      <c r="P762" s="4">
        <f t="shared" ca="1" si="413"/>
        <v>5037.3774302537558</v>
      </c>
      <c r="Q762" s="4">
        <f t="shared" ca="1" si="413"/>
        <v>2288.8553679629413</v>
      </c>
      <c r="R762" s="4">
        <f t="shared" ca="1" si="413"/>
        <v>106.0521409179641</v>
      </c>
      <c r="S762" s="4">
        <f t="shared" ca="1" si="413"/>
        <v>34605.425644347808</v>
      </c>
      <c r="T762" s="4">
        <f t="shared" ca="1" si="413"/>
        <v>1041.3262448223516</v>
      </c>
      <c r="U762" s="4">
        <f t="shared" ca="1" si="413"/>
        <v>18284.128869462729</v>
      </c>
      <c r="V762" s="4">
        <f t="shared" ca="1" si="413"/>
        <v>103809.69253694559</v>
      </c>
      <c r="W762" s="4">
        <f t="shared" ca="1" si="413"/>
        <v>19695.128305099763</v>
      </c>
      <c r="X762" s="4">
        <f t="shared" ca="1" si="413"/>
        <v>142830.27595633044</v>
      </c>
      <c r="Y762" s="4">
        <f t="shared" ca="1" si="413"/>
        <v>7362.0229097825604</v>
      </c>
      <c r="Z762" s="4">
        <f t="shared" ca="1" si="413"/>
        <v>119.8419967694627</v>
      </c>
      <c r="AA762" s="4">
        <f t="shared" ca="1" si="413"/>
        <v>7481.8649065520231</v>
      </c>
      <c r="AB762" s="4">
        <f t="shared" ca="1" si="413"/>
        <v>133.67410725993949</v>
      </c>
      <c r="AC762" s="4">
        <f t="shared" ca="1" si="413"/>
        <v>2890.5235690044487</v>
      </c>
      <c r="AD762" s="4">
        <f t="shared" ca="1" si="413"/>
        <v>572.0110165495131</v>
      </c>
    </row>
    <row r="763" spans="4:30" hidden="1" outlineLevel="1">
      <c r="E763" s="11"/>
      <c r="F763" s="11"/>
      <c r="G763" s="55" t="str">
        <f>$G$14</f>
        <v>CUSTOMER</v>
      </c>
      <c r="H763" s="4">
        <f t="shared" ref="H763:AD763" ca="1" si="414">+H730+H738+H746+H754</f>
        <v>1308739.161399547</v>
      </c>
      <c r="I763" s="4">
        <f t="shared" ca="1" si="414"/>
        <v>667091.83393381163</v>
      </c>
      <c r="J763" s="4">
        <f t="shared" ca="1" si="414"/>
        <v>160285.01938823145</v>
      </c>
      <c r="K763" s="4">
        <f t="shared" ca="1" si="414"/>
        <v>45611.479856178717</v>
      </c>
      <c r="L763" s="4">
        <f t="shared" ca="1" si="414"/>
        <v>13500.648687533849</v>
      </c>
      <c r="M763" s="4">
        <f t="shared" ca="1" si="414"/>
        <v>2185.748253432198</v>
      </c>
      <c r="N763" s="4">
        <f t="shared" ca="1" si="414"/>
        <v>61297.876797144774</v>
      </c>
      <c r="O763" s="4">
        <f t="shared" ca="1" si="414"/>
        <v>12180.501019380103</v>
      </c>
      <c r="P763" s="4">
        <f t="shared" ca="1" si="414"/>
        <v>3549.2156816348916</v>
      </c>
      <c r="Q763" s="4">
        <f t="shared" ca="1" si="414"/>
        <v>7612.0307924922117</v>
      </c>
      <c r="R763" s="4">
        <f t="shared" ca="1" si="414"/>
        <v>1336.7597578513494</v>
      </c>
      <c r="S763" s="4">
        <f t="shared" ca="1" si="414"/>
        <v>24678.507251358555</v>
      </c>
      <c r="T763" s="4">
        <f t="shared" ca="1" si="414"/>
        <v>83.939909618325672</v>
      </c>
      <c r="U763" s="4">
        <f t="shared" ca="1" si="414"/>
        <v>2106.4477913249998</v>
      </c>
      <c r="V763" s="4">
        <f t="shared" ca="1" si="414"/>
        <v>11194.858374666495</v>
      </c>
      <c r="W763" s="4">
        <f t="shared" ca="1" si="414"/>
        <v>2005.2299191963168</v>
      </c>
      <c r="X763" s="4">
        <f t="shared" ca="1" si="414"/>
        <v>15390.475994806136</v>
      </c>
      <c r="Y763" s="4">
        <f t="shared" ca="1" si="414"/>
        <v>3367.293428947175</v>
      </c>
      <c r="Z763" s="4">
        <f t="shared" ca="1" si="414"/>
        <v>60.125155642438678</v>
      </c>
      <c r="AA763" s="4">
        <f t="shared" ca="1" si="414"/>
        <v>3427.4185845896136</v>
      </c>
      <c r="AB763" s="4">
        <f t="shared" ca="1" si="414"/>
        <v>67.110377678125531</v>
      </c>
      <c r="AC763" s="4">
        <f t="shared" ca="1" si="414"/>
        <v>333020.4030920146</v>
      </c>
      <c r="AD763" s="4">
        <f t="shared" ca="1" si="414"/>
        <v>43480.515979911819</v>
      </c>
    </row>
    <row r="764" spans="4:30" collapsed="1">
      <c r="D764" s="55" t="s">
        <v>222</v>
      </c>
      <c r="E764" s="60">
        <f>+E731+E739+E747+E755</f>
        <v>25944903</v>
      </c>
      <c r="F764" s="3"/>
      <c r="G764" s="55" t="str">
        <f>$G$15</f>
        <v>TOTAL</v>
      </c>
      <c r="H764" s="4">
        <f t="shared" ref="H764:AD764" ca="1" si="415">+H731+H739+H747+H755</f>
        <v>25944902.999999996</v>
      </c>
      <c r="I764" s="4">
        <f t="shared" ca="1" si="415"/>
        <v>14744909.656884657</v>
      </c>
      <c r="J764" s="4">
        <f t="shared" ca="1" si="415"/>
        <v>832744.11641910765</v>
      </c>
      <c r="K764" s="4">
        <f t="shared" ca="1" si="415"/>
        <v>2368941.5926755061</v>
      </c>
      <c r="L764" s="4">
        <f t="shared" ca="1" si="415"/>
        <v>73453.433304528036</v>
      </c>
      <c r="M764" s="4">
        <f t="shared" ca="1" si="415"/>
        <v>6864.693411070295</v>
      </c>
      <c r="N764" s="4">
        <f t="shared" ca="1" si="415"/>
        <v>2449259.7193911048</v>
      </c>
      <c r="O764" s="4">
        <f t="shared" ca="1" si="415"/>
        <v>1743289.554969328</v>
      </c>
      <c r="P764" s="4">
        <f t="shared" ca="1" si="415"/>
        <v>291142.09335908783</v>
      </c>
      <c r="Q764" s="4">
        <f t="shared" ca="1" si="415"/>
        <v>98708.308691086509</v>
      </c>
      <c r="R764" s="4">
        <f t="shared" ca="1" si="415"/>
        <v>4097.5573165676469</v>
      </c>
      <c r="S764" s="4">
        <f t="shared" ca="1" si="415"/>
        <v>2137237.51433607</v>
      </c>
      <c r="T764" s="4">
        <f t="shared" ca="1" si="415"/>
        <v>58006.531624248455</v>
      </c>
      <c r="U764" s="4">
        <f t="shared" ca="1" si="415"/>
        <v>864183.7749847573</v>
      </c>
      <c r="V764" s="4">
        <f t="shared" ca="1" si="415"/>
        <v>3417235.6193894697</v>
      </c>
      <c r="W764" s="4">
        <f t="shared" ca="1" si="415"/>
        <v>475520.73505466152</v>
      </c>
      <c r="X764" s="4">
        <f t="shared" ca="1" si="415"/>
        <v>4814946.6610531369</v>
      </c>
      <c r="Y764" s="4">
        <f t="shared" ca="1" si="415"/>
        <v>535521.51272504823</v>
      </c>
      <c r="Z764" s="4">
        <f t="shared" ca="1" si="415"/>
        <v>8482.6559439874454</v>
      </c>
      <c r="AA764" s="4">
        <f t="shared" ca="1" si="415"/>
        <v>544004.16866903554</v>
      </c>
      <c r="AB764" s="4">
        <f t="shared" ca="1" si="415"/>
        <v>6745.7747891204735</v>
      </c>
      <c r="AC764" s="4">
        <f t="shared" ca="1" si="415"/>
        <v>365757.41859640187</v>
      </c>
      <c r="AD764" s="4">
        <f t="shared" ca="1" si="415"/>
        <v>49297.969861365331</v>
      </c>
    </row>
    <row r="765" spans="4:30">
      <c r="E765" s="11"/>
      <c r="F765" s="11"/>
      <c r="G765" s="7"/>
      <c r="H765" s="4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4:30" hidden="1" outlineLevel="1">
      <c r="F766" s="52" t="str">
        <f>F773</f>
        <v>RB_GUP</v>
      </c>
      <c r="G766" s="55" t="str">
        <f>$G$8</f>
        <v>PRODUCTION</v>
      </c>
      <c r="H766" s="4">
        <f t="shared" ref="H766:H773" ca="1" si="416">SUBTOTAL(9,I766:AD766)</f>
        <v>0</v>
      </c>
      <c r="I766" s="5">
        <f ca="1">VLOOKUP(CONCATENATE($F766," ",$G766),AllocFactorMatrix,(I$4+1),FALSE)*$E773</f>
        <v>0</v>
      </c>
      <c r="J766" s="5">
        <f ca="1">VLOOKUP(CONCATENATE($F766," ",$G766),AllocFactorMatrix,(J$4+1),FALSE)*$E773</f>
        <v>0</v>
      </c>
      <c r="K766" s="5">
        <f ca="1">VLOOKUP(CONCATENATE($F766," ",$G766),AllocFactorMatrix,(K$4+1),FALSE)*$E773</f>
        <v>0</v>
      </c>
      <c r="L766" s="5">
        <f ca="1">VLOOKUP(CONCATENATE($F766," ",$G766),AllocFactorMatrix,(L$4+1),FALSE)*$E773</f>
        <v>0</v>
      </c>
      <c r="M766" s="5">
        <f ca="1">VLOOKUP(CONCATENATE($F766," ",$G766),AllocFactorMatrix,(M$4+1),FALSE)*$E773</f>
        <v>0</v>
      </c>
      <c r="N766" s="5">
        <f t="shared" ref="N766:N773" ca="1" si="417">SUBTOTAL(9,K766:M766)</f>
        <v>0</v>
      </c>
      <c r="O766" s="5">
        <f ca="1">VLOOKUP(CONCATENATE($F766," ",$G766),AllocFactorMatrix,(O$4+1),FALSE)*$E773</f>
        <v>0</v>
      </c>
      <c r="P766" s="5">
        <f ca="1">VLOOKUP(CONCATENATE($F766," ",$G766),AllocFactorMatrix,(P$4+1),FALSE)*$E773</f>
        <v>0</v>
      </c>
      <c r="Q766" s="5">
        <f ca="1">VLOOKUP(CONCATENATE($F766," ",$G766),AllocFactorMatrix,(Q$4+1),FALSE)*$E773</f>
        <v>0</v>
      </c>
      <c r="R766" s="5">
        <f ca="1">VLOOKUP(CONCATENATE($F766," ",$G766),AllocFactorMatrix,(R$4+1),FALSE)*$E773</f>
        <v>0</v>
      </c>
      <c r="S766" s="5">
        <f t="shared" ref="S766:S773" ca="1" si="418">SUBTOTAL(9,O766:R766)</f>
        <v>0</v>
      </c>
      <c r="T766" s="5">
        <f ca="1">VLOOKUP(CONCATENATE($F766," ",$G766),AllocFactorMatrix,(T$4+1),FALSE)*$E773</f>
        <v>0</v>
      </c>
      <c r="U766" s="5">
        <f ca="1">VLOOKUP(CONCATENATE($F766," ",$G766),AllocFactorMatrix,(U$4+1),FALSE)*$E773</f>
        <v>0</v>
      </c>
      <c r="V766" s="5">
        <f ca="1">VLOOKUP(CONCATENATE($F766," ",$G766),AllocFactorMatrix,(V$4+1),FALSE)*$E773</f>
        <v>0</v>
      </c>
      <c r="W766" s="5">
        <f ca="1">VLOOKUP(CONCATENATE($F766," ",$G766),AllocFactorMatrix,(W$4+1),FALSE)*$E773</f>
        <v>0</v>
      </c>
      <c r="X766" s="5">
        <f ca="1">SUBTOTAL(9,T766:W766)</f>
        <v>0</v>
      </c>
      <c r="Y766" s="5">
        <f ca="1">VLOOKUP(CONCATENATE($F766," ",$G766),AllocFactorMatrix,(Y$4+1),FALSE)*$E773</f>
        <v>0</v>
      </c>
      <c r="Z766" s="5">
        <f ca="1">VLOOKUP(CONCATENATE($F766," ",$G766),AllocFactorMatrix,(Z$4+1),FALSE)*$E773</f>
        <v>0</v>
      </c>
      <c r="AA766" s="5">
        <f t="shared" ref="AA766:AA773" ca="1" si="419">SUBTOTAL(9,Y766:Z766)</f>
        <v>0</v>
      </c>
      <c r="AB766" s="5">
        <f ca="1">VLOOKUP(CONCATENATE($F766," ",$G766),AllocFactorMatrix,(AB$4+1),FALSE)*$E773</f>
        <v>0</v>
      </c>
      <c r="AC766" s="5">
        <f ca="1">VLOOKUP(CONCATENATE($F766," ",$G766),AllocFactorMatrix,(AC$4+1),FALSE)*$E773</f>
        <v>0</v>
      </c>
      <c r="AD766" s="5">
        <f ca="1">VLOOKUP(CONCATENATE($F766," ",$G766),AllocFactorMatrix,(AD$4+1),FALSE)*$E773</f>
        <v>0</v>
      </c>
    </row>
    <row r="767" spans="4:30" hidden="1" outlineLevel="1">
      <c r="F767" s="52" t="str">
        <f>F773</f>
        <v>RB_GUP</v>
      </c>
      <c r="G767" s="55" t="str">
        <f>$G$9</f>
        <v>BULKTRAN</v>
      </c>
      <c r="H767" s="4">
        <f t="shared" ca="1" si="416"/>
        <v>0</v>
      </c>
      <c r="I767" s="5">
        <f ca="1">VLOOKUP(CONCATENATE($F767," ",$G767),AllocFactorMatrix,(I$4+1),FALSE)*$E773</f>
        <v>0</v>
      </c>
      <c r="J767" s="5">
        <f ca="1">VLOOKUP(CONCATENATE($F767," ",$G767),AllocFactorMatrix,(J$4+1),FALSE)*$E773</f>
        <v>0</v>
      </c>
      <c r="K767" s="5">
        <f ca="1">VLOOKUP(CONCATENATE($F767," ",$G767),AllocFactorMatrix,(K$4+1),FALSE)*$E773</f>
        <v>0</v>
      </c>
      <c r="L767" s="5">
        <f ca="1">VLOOKUP(CONCATENATE($F767," ",$G767),AllocFactorMatrix,(L$4+1),FALSE)*$E773</f>
        <v>0</v>
      </c>
      <c r="M767" s="5">
        <f ca="1">VLOOKUP(CONCATENATE($F767," ",$G767),AllocFactorMatrix,(M$4+1),FALSE)*$E773</f>
        <v>0</v>
      </c>
      <c r="N767" s="5">
        <f t="shared" ca="1" si="417"/>
        <v>0</v>
      </c>
      <c r="O767" s="5">
        <f ca="1">VLOOKUP(CONCATENATE($F767," ",$G767),AllocFactorMatrix,(O$4+1),FALSE)*$E773</f>
        <v>0</v>
      </c>
      <c r="P767" s="5">
        <f ca="1">VLOOKUP(CONCATENATE($F767," ",$G767),AllocFactorMatrix,(P$4+1),FALSE)*$E773</f>
        <v>0</v>
      </c>
      <c r="Q767" s="5">
        <f ca="1">VLOOKUP(CONCATENATE($F767," ",$G767),AllocFactorMatrix,(Q$4+1),FALSE)*$E773</f>
        <v>0</v>
      </c>
      <c r="R767" s="5">
        <f ca="1">VLOOKUP(CONCATENATE($F767," ",$G767),AllocFactorMatrix,(R$4+1),FALSE)*$E773</f>
        <v>0</v>
      </c>
      <c r="S767" s="5">
        <f t="shared" ca="1" si="418"/>
        <v>0</v>
      </c>
      <c r="T767" s="5">
        <f ca="1">VLOOKUP(CONCATENATE($F767," ",$G767),AllocFactorMatrix,(T$4+1),FALSE)*$E773</f>
        <v>0</v>
      </c>
      <c r="U767" s="5">
        <f ca="1">VLOOKUP(CONCATENATE($F767," ",$G767),AllocFactorMatrix,(U$4+1),FALSE)*$E773</f>
        <v>0</v>
      </c>
      <c r="V767" s="5">
        <f ca="1">VLOOKUP(CONCATENATE($F767," ",$G767),AllocFactorMatrix,(V$4+1),FALSE)*$E773</f>
        <v>0</v>
      </c>
      <c r="W767" s="5">
        <f ca="1">VLOOKUP(CONCATENATE($F767," ",$G767),AllocFactorMatrix,(W$4+1),FALSE)*$E773</f>
        <v>0</v>
      </c>
      <c r="X767" s="5">
        <f t="shared" ref="X767:X773" ca="1" si="420">SUBTOTAL(9,T767:W767)</f>
        <v>0</v>
      </c>
      <c r="Y767" s="5">
        <f ca="1">VLOOKUP(CONCATENATE($F767," ",$G767),AllocFactorMatrix,(Y$4+1),FALSE)*$E773</f>
        <v>0</v>
      </c>
      <c r="Z767" s="5">
        <f ca="1">VLOOKUP(CONCATENATE($F767," ",$G767),AllocFactorMatrix,(Z$4+1),FALSE)*$E773</f>
        <v>0</v>
      </c>
      <c r="AA767" s="5">
        <f t="shared" ca="1" si="419"/>
        <v>0</v>
      </c>
      <c r="AB767" s="5">
        <f ca="1">VLOOKUP(CONCATENATE($F767," ",$G767),AllocFactorMatrix,(AB$4+1),FALSE)*$E773</f>
        <v>0</v>
      </c>
      <c r="AC767" s="5">
        <f ca="1">VLOOKUP(CONCATENATE($F767," ",$G767),AllocFactorMatrix,(AC$4+1),FALSE)*$E773</f>
        <v>0</v>
      </c>
      <c r="AD767" s="5">
        <f ca="1">VLOOKUP(CONCATENATE($F767," ",$G767),AllocFactorMatrix,(AD$4+1),FALSE)*$E773</f>
        <v>0</v>
      </c>
    </row>
    <row r="768" spans="4:30" hidden="1" outlineLevel="1">
      <c r="F768" s="52" t="str">
        <f>F773</f>
        <v>RB_GUP</v>
      </c>
      <c r="G768" s="55" t="str">
        <f>$G$10</f>
        <v>SUBTRAN</v>
      </c>
      <c r="H768" s="4">
        <f t="shared" ca="1" si="416"/>
        <v>0</v>
      </c>
      <c r="I768" s="5">
        <f ca="1">VLOOKUP(CONCATENATE($F768," ",$G768),AllocFactorMatrix,(I$4+1),FALSE)*$E773</f>
        <v>0</v>
      </c>
      <c r="J768" s="5">
        <f ca="1">VLOOKUP(CONCATENATE($F768," ",$G768),AllocFactorMatrix,(J$4+1),FALSE)*$E773</f>
        <v>0</v>
      </c>
      <c r="K768" s="5">
        <f ca="1">VLOOKUP(CONCATENATE($F768," ",$G768),AllocFactorMatrix,(K$4+1),FALSE)*$E773</f>
        <v>0</v>
      </c>
      <c r="L768" s="5">
        <f ca="1">VLOOKUP(CONCATENATE($F768," ",$G768),AllocFactorMatrix,(L$4+1),FALSE)*$E773</f>
        <v>0</v>
      </c>
      <c r="M768" s="5">
        <f ca="1">VLOOKUP(CONCATENATE($F768," ",$G768),AllocFactorMatrix,(M$4+1),FALSE)*$E773</f>
        <v>0</v>
      </c>
      <c r="N768" s="5">
        <f t="shared" ca="1" si="417"/>
        <v>0</v>
      </c>
      <c r="O768" s="5">
        <f ca="1">VLOOKUP(CONCATENATE($F768," ",$G768),AllocFactorMatrix,(O$4+1),FALSE)*$E773</f>
        <v>0</v>
      </c>
      <c r="P768" s="5">
        <f ca="1">VLOOKUP(CONCATENATE($F768," ",$G768),AllocFactorMatrix,(P$4+1),FALSE)*$E773</f>
        <v>0</v>
      </c>
      <c r="Q768" s="5">
        <f ca="1">VLOOKUP(CONCATENATE($F768," ",$G768),AllocFactorMatrix,(Q$4+1),FALSE)*$E773</f>
        <v>0</v>
      </c>
      <c r="R768" s="5">
        <f ca="1">VLOOKUP(CONCATENATE($F768," ",$G768),AllocFactorMatrix,(R$4+1),FALSE)*$E773</f>
        <v>0</v>
      </c>
      <c r="S768" s="5">
        <f t="shared" ca="1" si="418"/>
        <v>0</v>
      </c>
      <c r="T768" s="5">
        <f ca="1">VLOOKUP(CONCATENATE($F768," ",$G768),AllocFactorMatrix,(T$4+1),FALSE)*$E773</f>
        <v>0</v>
      </c>
      <c r="U768" s="5">
        <f ca="1">VLOOKUP(CONCATENATE($F768," ",$G768),AllocFactorMatrix,(U$4+1),FALSE)*$E773</f>
        <v>0</v>
      </c>
      <c r="V768" s="5">
        <f ca="1">VLOOKUP(CONCATENATE($F768," ",$G768),AllocFactorMatrix,(V$4+1),FALSE)*$E773</f>
        <v>0</v>
      </c>
      <c r="W768" s="5">
        <f ca="1">VLOOKUP(CONCATENATE($F768," ",$G768),AllocFactorMatrix,(W$4+1),FALSE)*$E773</f>
        <v>0</v>
      </c>
      <c r="X768" s="5">
        <f t="shared" ca="1" si="420"/>
        <v>0</v>
      </c>
      <c r="Y768" s="5">
        <f ca="1">VLOOKUP(CONCATENATE($F768," ",$G768),AllocFactorMatrix,(Y$4+1),FALSE)*$E773</f>
        <v>0</v>
      </c>
      <c r="Z768" s="5">
        <f ca="1">VLOOKUP(CONCATENATE($F768," ",$G768),AllocFactorMatrix,(Z$4+1),FALSE)*$E773</f>
        <v>0</v>
      </c>
      <c r="AA768" s="5">
        <f t="shared" ca="1" si="419"/>
        <v>0</v>
      </c>
      <c r="AB768" s="5">
        <f ca="1">VLOOKUP(CONCATENATE($F768," ",$G768),AllocFactorMatrix,(AB$4+1),FALSE)*$E773</f>
        <v>0</v>
      </c>
      <c r="AC768" s="5">
        <f ca="1">VLOOKUP(CONCATENATE($F768," ",$G768),AllocFactorMatrix,(AC$4+1),FALSE)*$E773</f>
        <v>0</v>
      </c>
      <c r="AD768" s="5">
        <f ca="1">VLOOKUP(CONCATENATE($F768," ",$G768),AllocFactorMatrix,(AD$4+1),FALSE)*$E773</f>
        <v>0</v>
      </c>
    </row>
    <row r="769" spans="1:30" hidden="1" outlineLevel="1">
      <c r="F769" s="52" t="str">
        <f>F773</f>
        <v>RB_GUP</v>
      </c>
      <c r="G769" s="55" t="str">
        <f>$G$11</f>
        <v>DISTPRI</v>
      </c>
      <c r="H769" s="4">
        <f t="shared" ca="1" si="416"/>
        <v>0</v>
      </c>
      <c r="I769" s="5">
        <f ca="1">VLOOKUP(CONCATENATE($F769," ",$G769),AllocFactorMatrix,(I$4+1),FALSE)*$E773</f>
        <v>0</v>
      </c>
      <c r="J769" s="5">
        <f ca="1">VLOOKUP(CONCATENATE($F769," ",$G769),AllocFactorMatrix,(J$4+1),FALSE)*$E773</f>
        <v>0</v>
      </c>
      <c r="K769" s="5">
        <f ca="1">VLOOKUP(CONCATENATE($F769," ",$G769),AllocFactorMatrix,(K$4+1),FALSE)*$E773</f>
        <v>0</v>
      </c>
      <c r="L769" s="5">
        <f ca="1">VLOOKUP(CONCATENATE($F769," ",$G769),AllocFactorMatrix,(L$4+1),FALSE)*$E773</f>
        <v>0</v>
      </c>
      <c r="M769" s="5">
        <f ca="1">VLOOKUP(CONCATENATE($F769," ",$G769),AllocFactorMatrix,(M$4+1),FALSE)*$E773</f>
        <v>0</v>
      </c>
      <c r="N769" s="5">
        <f t="shared" ca="1" si="417"/>
        <v>0</v>
      </c>
      <c r="O769" s="5">
        <f ca="1">VLOOKUP(CONCATENATE($F769," ",$G769),AllocFactorMatrix,(O$4+1),FALSE)*$E773</f>
        <v>0</v>
      </c>
      <c r="P769" s="5">
        <f ca="1">VLOOKUP(CONCATENATE($F769," ",$G769),AllocFactorMatrix,(P$4+1),FALSE)*$E773</f>
        <v>0</v>
      </c>
      <c r="Q769" s="5">
        <f ca="1">VLOOKUP(CONCATENATE($F769," ",$G769),AllocFactorMatrix,(Q$4+1),FALSE)*$E773</f>
        <v>0</v>
      </c>
      <c r="R769" s="5">
        <f ca="1">VLOOKUP(CONCATENATE($F769," ",$G769),AllocFactorMatrix,(R$4+1),FALSE)*$E773</f>
        <v>0</v>
      </c>
      <c r="S769" s="5">
        <f t="shared" ca="1" si="418"/>
        <v>0</v>
      </c>
      <c r="T769" s="5">
        <f ca="1">VLOOKUP(CONCATENATE($F769," ",$G769),AllocFactorMatrix,(T$4+1),FALSE)*$E773</f>
        <v>0</v>
      </c>
      <c r="U769" s="5">
        <f ca="1">VLOOKUP(CONCATENATE($F769," ",$G769),AllocFactorMatrix,(U$4+1),FALSE)*$E773</f>
        <v>0</v>
      </c>
      <c r="V769" s="5">
        <f ca="1">VLOOKUP(CONCATENATE($F769," ",$G769),AllocFactorMatrix,(V$4+1),FALSE)*$E773</f>
        <v>0</v>
      </c>
      <c r="W769" s="5">
        <f ca="1">VLOOKUP(CONCATENATE($F769," ",$G769),AllocFactorMatrix,(W$4+1),FALSE)*$E773</f>
        <v>0</v>
      </c>
      <c r="X769" s="5">
        <f t="shared" ca="1" si="420"/>
        <v>0</v>
      </c>
      <c r="Y769" s="5">
        <f ca="1">VLOOKUP(CONCATENATE($F769," ",$G769),AllocFactorMatrix,(Y$4+1),FALSE)*$E773</f>
        <v>0</v>
      </c>
      <c r="Z769" s="5">
        <f ca="1">VLOOKUP(CONCATENATE($F769," ",$G769),AllocFactorMatrix,(Z$4+1),FALSE)*$E773</f>
        <v>0</v>
      </c>
      <c r="AA769" s="5">
        <f t="shared" ca="1" si="419"/>
        <v>0</v>
      </c>
      <c r="AB769" s="5">
        <f ca="1">VLOOKUP(CONCATENATE($F769," ",$G769),AllocFactorMatrix,(AB$4+1),FALSE)*$E773</f>
        <v>0</v>
      </c>
      <c r="AC769" s="5">
        <f ca="1">VLOOKUP(CONCATENATE($F769," ",$G769),AllocFactorMatrix,(AC$4+1),FALSE)*$E773</f>
        <v>0</v>
      </c>
      <c r="AD769" s="5">
        <f ca="1">VLOOKUP(CONCATENATE($F769," ",$G769),AllocFactorMatrix,(AD$4+1),FALSE)*$E773</f>
        <v>0</v>
      </c>
    </row>
    <row r="770" spans="1:30" hidden="1" outlineLevel="1">
      <c r="F770" s="52" t="str">
        <f>F773</f>
        <v>RB_GUP</v>
      </c>
      <c r="G770" s="55" t="str">
        <f>$G$12</f>
        <v>DISTSEC</v>
      </c>
      <c r="H770" s="4">
        <f t="shared" ca="1" si="416"/>
        <v>0</v>
      </c>
      <c r="I770" s="5">
        <f ca="1">VLOOKUP(CONCATENATE($F770," ",$G770),AllocFactorMatrix,(I$4+1),FALSE)*$E773</f>
        <v>0</v>
      </c>
      <c r="J770" s="5">
        <f ca="1">VLOOKUP(CONCATENATE($F770," ",$G770),AllocFactorMatrix,(J$4+1),FALSE)*$E773</f>
        <v>0</v>
      </c>
      <c r="K770" s="5">
        <f ca="1">VLOOKUP(CONCATENATE($F770," ",$G770),AllocFactorMatrix,(K$4+1),FALSE)*$E773</f>
        <v>0</v>
      </c>
      <c r="L770" s="5">
        <f ca="1">VLOOKUP(CONCATENATE($F770," ",$G770),AllocFactorMatrix,(L$4+1),FALSE)*$E773</f>
        <v>0</v>
      </c>
      <c r="M770" s="5">
        <f ca="1">VLOOKUP(CONCATENATE($F770," ",$G770),AllocFactorMatrix,(M$4+1),FALSE)*$E773</f>
        <v>0</v>
      </c>
      <c r="N770" s="5">
        <f t="shared" ca="1" si="417"/>
        <v>0</v>
      </c>
      <c r="O770" s="5">
        <f ca="1">VLOOKUP(CONCATENATE($F770," ",$G770),AllocFactorMatrix,(O$4+1),FALSE)*$E773</f>
        <v>0</v>
      </c>
      <c r="P770" s="5">
        <f ca="1">VLOOKUP(CONCATENATE($F770," ",$G770),AllocFactorMatrix,(P$4+1),FALSE)*$E773</f>
        <v>0</v>
      </c>
      <c r="Q770" s="5">
        <f ca="1">VLOOKUP(CONCATENATE($F770," ",$G770),AllocFactorMatrix,(Q$4+1),FALSE)*$E773</f>
        <v>0</v>
      </c>
      <c r="R770" s="5">
        <f ca="1">VLOOKUP(CONCATENATE($F770," ",$G770),AllocFactorMatrix,(R$4+1),FALSE)*$E773</f>
        <v>0</v>
      </c>
      <c r="S770" s="5">
        <f t="shared" ca="1" si="418"/>
        <v>0</v>
      </c>
      <c r="T770" s="5">
        <f ca="1">VLOOKUP(CONCATENATE($F770," ",$G770),AllocFactorMatrix,(T$4+1),FALSE)*$E773</f>
        <v>0</v>
      </c>
      <c r="U770" s="5">
        <f ca="1">VLOOKUP(CONCATENATE($F770," ",$G770),AllocFactorMatrix,(U$4+1),FALSE)*$E773</f>
        <v>0</v>
      </c>
      <c r="V770" s="5">
        <f ca="1">VLOOKUP(CONCATENATE($F770," ",$G770),AllocFactorMatrix,(V$4+1),FALSE)*$E773</f>
        <v>0</v>
      </c>
      <c r="W770" s="5">
        <f ca="1">VLOOKUP(CONCATENATE($F770," ",$G770),AllocFactorMatrix,(W$4+1),FALSE)*$E773</f>
        <v>0</v>
      </c>
      <c r="X770" s="5">
        <f t="shared" ca="1" si="420"/>
        <v>0</v>
      </c>
      <c r="Y770" s="5">
        <f ca="1">VLOOKUP(CONCATENATE($F770," ",$G770),AllocFactorMatrix,(Y$4+1),FALSE)*$E773</f>
        <v>0</v>
      </c>
      <c r="Z770" s="5">
        <f ca="1">VLOOKUP(CONCATENATE($F770," ",$G770),AllocFactorMatrix,(Z$4+1),FALSE)*$E773</f>
        <v>0</v>
      </c>
      <c r="AA770" s="5">
        <f t="shared" ca="1" si="419"/>
        <v>0</v>
      </c>
      <c r="AB770" s="5">
        <f ca="1">VLOOKUP(CONCATENATE($F770," ",$G770),AllocFactorMatrix,(AB$4+1),FALSE)*$E773</f>
        <v>0</v>
      </c>
      <c r="AC770" s="5">
        <f ca="1">VLOOKUP(CONCATENATE($F770," ",$G770),AllocFactorMatrix,(AC$4+1),FALSE)*$E773</f>
        <v>0</v>
      </c>
      <c r="AD770" s="5">
        <f ca="1">VLOOKUP(CONCATENATE($F770," ",$G770),AllocFactorMatrix,(AD$4+1),FALSE)*$E773</f>
        <v>0</v>
      </c>
    </row>
    <row r="771" spans="1:30" hidden="1" outlineLevel="1">
      <c r="F771" s="52" t="str">
        <f>F773</f>
        <v>RB_GUP</v>
      </c>
      <c r="G771" s="55" t="str">
        <f>$G$13</f>
        <v>ENERGY</v>
      </c>
      <c r="H771" s="4">
        <f t="shared" ca="1" si="416"/>
        <v>0</v>
      </c>
      <c r="I771" s="5">
        <f ca="1">VLOOKUP(CONCATENATE($F771," ",$G771),AllocFactorMatrix,(I$4+1),FALSE)*$E773</f>
        <v>0</v>
      </c>
      <c r="J771" s="5">
        <f ca="1">VLOOKUP(CONCATENATE($F771," ",$G771),AllocFactorMatrix,(J$4+1),FALSE)*$E773</f>
        <v>0</v>
      </c>
      <c r="K771" s="5">
        <f ca="1">VLOOKUP(CONCATENATE($F771," ",$G771),AllocFactorMatrix,(K$4+1),FALSE)*$E773</f>
        <v>0</v>
      </c>
      <c r="L771" s="5">
        <f ca="1">VLOOKUP(CONCATENATE($F771," ",$G771),AllocFactorMatrix,(L$4+1),FALSE)*$E773</f>
        <v>0</v>
      </c>
      <c r="M771" s="5">
        <f ca="1">VLOOKUP(CONCATENATE($F771," ",$G771),AllocFactorMatrix,(M$4+1),FALSE)*$E773</f>
        <v>0</v>
      </c>
      <c r="N771" s="5">
        <f t="shared" ca="1" si="417"/>
        <v>0</v>
      </c>
      <c r="O771" s="5">
        <f ca="1">VLOOKUP(CONCATENATE($F771," ",$G771),AllocFactorMatrix,(O$4+1),FALSE)*$E773</f>
        <v>0</v>
      </c>
      <c r="P771" s="5">
        <f ca="1">VLOOKUP(CONCATENATE($F771," ",$G771),AllocFactorMatrix,(P$4+1),FALSE)*$E773</f>
        <v>0</v>
      </c>
      <c r="Q771" s="5">
        <f ca="1">VLOOKUP(CONCATENATE($F771," ",$G771),AllocFactorMatrix,(Q$4+1),FALSE)*$E773</f>
        <v>0</v>
      </c>
      <c r="R771" s="5">
        <f ca="1">VLOOKUP(CONCATENATE($F771," ",$G771),AllocFactorMatrix,(R$4+1),FALSE)*$E773</f>
        <v>0</v>
      </c>
      <c r="S771" s="5">
        <f t="shared" ca="1" si="418"/>
        <v>0</v>
      </c>
      <c r="T771" s="5">
        <f ca="1">VLOOKUP(CONCATENATE($F771," ",$G771),AllocFactorMatrix,(T$4+1),FALSE)*$E773</f>
        <v>0</v>
      </c>
      <c r="U771" s="5">
        <f ca="1">VLOOKUP(CONCATENATE($F771," ",$G771),AllocFactorMatrix,(U$4+1),FALSE)*$E773</f>
        <v>0</v>
      </c>
      <c r="V771" s="5">
        <f ca="1">VLOOKUP(CONCATENATE($F771," ",$G771),AllocFactorMatrix,(V$4+1),FALSE)*$E773</f>
        <v>0</v>
      </c>
      <c r="W771" s="5">
        <f ca="1">VLOOKUP(CONCATENATE($F771," ",$G771),AllocFactorMatrix,(W$4+1),FALSE)*$E773</f>
        <v>0</v>
      </c>
      <c r="X771" s="5">
        <f t="shared" ca="1" si="420"/>
        <v>0</v>
      </c>
      <c r="Y771" s="5">
        <f ca="1">VLOOKUP(CONCATENATE($F771," ",$G771),AllocFactorMatrix,(Y$4+1),FALSE)*$E773</f>
        <v>0</v>
      </c>
      <c r="Z771" s="5">
        <f ca="1">VLOOKUP(CONCATENATE($F771," ",$G771),AllocFactorMatrix,(Z$4+1),FALSE)*$E773</f>
        <v>0</v>
      </c>
      <c r="AA771" s="5">
        <f t="shared" ca="1" si="419"/>
        <v>0</v>
      </c>
      <c r="AB771" s="5">
        <f ca="1">VLOOKUP(CONCATENATE($F771," ",$G771),AllocFactorMatrix,(AB$4+1),FALSE)*$E773</f>
        <v>0</v>
      </c>
      <c r="AC771" s="5">
        <f ca="1">VLOOKUP(CONCATENATE($F771," ",$G771),AllocFactorMatrix,(AC$4+1),FALSE)*$E773</f>
        <v>0</v>
      </c>
      <c r="AD771" s="5">
        <f ca="1">VLOOKUP(CONCATENATE($F771," ",$G771),AllocFactorMatrix,(AD$4+1),FALSE)*$E773</f>
        <v>0</v>
      </c>
    </row>
    <row r="772" spans="1:30" hidden="1" outlineLevel="1">
      <c r="F772" s="52" t="str">
        <f>F773</f>
        <v>RB_GUP</v>
      </c>
      <c r="G772" s="55" t="str">
        <f>$G$14</f>
        <v>CUSTOMER</v>
      </c>
      <c r="H772" s="4">
        <f t="shared" ca="1" si="416"/>
        <v>0</v>
      </c>
      <c r="I772" s="5">
        <f ca="1">VLOOKUP(CONCATENATE($F772," ",$G772),AllocFactorMatrix,(I$4+1),FALSE)*$E773</f>
        <v>0</v>
      </c>
      <c r="J772" s="5">
        <f ca="1">VLOOKUP(CONCATENATE($F772," ",$G772),AllocFactorMatrix,(J$4+1),FALSE)*$E773</f>
        <v>0</v>
      </c>
      <c r="K772" s="5">
        <f ca="1">VLOOKUP(CONCATENATE($F772," ",$G772),AllocFactorMatrix,(K$4+1),FALSE)*$E773</f>
        <v>0</v>
      </c>
      <c r="L772" s="5">
        <f ca="1">VLOOKUP(CONCATENATE($F772," ",$G772),AllocFactorMatrix,(L$4+1),FALSE)*$E773</f>
        <v>0</v>
      </c>
      <c r="M772" s="5">
        <f ca="1">VLOOKUP(CONCATENATE($F772," ",$G772),AllocFactorMatrix,(M$4+1),FALSE)*$E773</f>
        <v>0</v>
      </c>
      <c r="N772" s="5">
        <f t="shared" ca="1" si="417"/>
        <v>0</v>
      </c>
      <c r="O772" s="5">
        <f ca="1">VLOOKUP(CONCATENATE($F772," ",$G772),AllocFactorMatrix,(O$4+1),FALSE)*$E773</f>
        <v>0</v>
      </c>
      <c r="P772" s="5">
        <f ca="1">VLOOKUP(CONCATENATE($F772," ",$G772),AllocFactorMatrix,(P$4+1),FALSE)*$E773</f>
        <v>0</v>
      </c>
      <c r="Q772" s="5">
        <f ca="1">VLOOKUP(CONCATENATE($F772," ",$G772),AllocFactorMatrix,(Q$4+1),FALSE)*$E773</f>
        <v>0</v>
      </c>
      <c r="R772" s="5">
        <f ca="1">VLOOKUP(CONCATENATE($F772," ",$G772),AllocFactorMatrix,(R$4+1),FALSE)*$E773</f>
        <v>0</v>
      </c>
      <c r="S772" s="5">
        <f t="shared" ca="1" si="418"/>
        <v>0</v>
      </c>
      <c r="T772" s="5">
        <f ca="1">VLOOKUP(CONCATENATE($F772," ",$G772),AllocFactorMatrix,(T$4+1),FALSE)*$E773</f>
        <v>0</v>
      </c>
      <c r="U772" s="5">
        <f ca="1">VLOOKUP(CONCATENATE($F772," ",$G772),AllocFactorMatrix,(U$4+1),FALSE)*$E773</f>
        <v>0</v>
      </c>
      <c r="V772" s="5">
        <f ca="1">VLOOKUP(CONCATENATE($F772," ",$G772),AllocFactorMatrix,(V$4+1),FALSE)*$E773</f>
        <v>0</v>
      </c>
      <c r="W772" s="5">
        <f ca="1">VLOOKUP(CONCATENATE($F772," ",$G772),AllocFactorMatrix,(W$4+1),FALSE)*$E773</f>
        <v>0</v>
      </c>
      <c r="X772" s="5">
        <f t="shared" ca="1" si="420"/>
        <v>0</v>
      </c>
      <c r="Y772" s="5">
        <f ca="1">VLOOKUP(CONCATENATE($F772," ",$G772),AllocFactorMatrix,(Y$4+1),FALSE)*$E773</f>
        <v>0</v>
      </c>
      <c r="Z772" s="5">
        <f ca="1">VLOOKUP(CONCATENATE($F772," ",$G772),AllocFactorMatrix,(Z$4+1),FALSE)*$E773</f>
        <v>0</v>
      </c>
      <c r="AA772" s="5">
        <f t="shared" ca="1" si="419"/>
        <v>0</v>
      </c>
      <c r="AB772" s="5">
        <f ca="1">VLOOKUP(CONCATENATE($F772," ",$G772),AllocFactorMatrix,(AB$4+1),FALSE)*$E773</f>
        <v>0</v>
      </c>
      <c r="AC772" s="5">
        <f ca="1">VLOOKUP(CONCATENATE($F772," ",$G772),AllocFactorMatrix,(AC$4+1),FALSE)*$E773</f>
        <v>0</v>
      </c>
      <c r="AD772" s="5">
        <f ca="1">VLOOKUP(CONCATENATE($F772," ",$G772),AllocFactorMatrix,(AD$4+1),FALSE)*$E773</f>
        <v>0</v>
      </c>
    </row>
    <row r="773" spans="1:30" collapsed="1">
      <c r="D773" s="96" t="s">
        <v>543</v>
      </c>
      <c r="E773" s="40">
        <v>0</v>
      </c>
      <c r="F773" s="61" t="s">
        <v>74</v>
      </c>
      <c r="G773" s="55" t="str">
        <f>$G$15</f>
        <v>TOTAL</v>
      </c>
      <c r="H773" s="4">
        <f t="shared" ca="1" si="416"/>
        <v>0</v>
      </c>
      <c r="I773" s="5">
        <f ca="1">VLOOKUP(CONCATENATE($F773," ",$G773),AllocFactorMatrix,(I$4+1),FALSE)*$E773</f>
        <v>0</v>
      </c>
      <c r="J773" s="5">
        <f ca="1">VLOOKUP(CONCATENATE($F773," ",$G773),AllocFactorMatrix,(J$4+1),FALSE)*$E773</f>
        <v>0</v>
      </c>
      <c r="K773" s="5">
        <f ca="1">VLOOKUP(CONCATENATE($F773," ",$G773),AllocFactorMatrix,(K$4+1),FALSE)*$E773</f>
        <v>0</v>
      </c>
      <c r="L773" s="5">
        <f ca="1">VLOOKUP(CONCATENATE($F773," ",$G773),AllocFactorMatrix,(L$4+1),FALSE)*$E773</f>
        <v>0</v>
      </c>
      <c r="M773" s="5">
        <f ca="1">VLOOKUP(CONCATENATE($F773," ",$G773),AllocFactorMatrix,(M$4+1),FALSE)*$E773</f>
        <v>0</v>
      </c>
      <c r="N773" s="5">
        <f t="shared" ca="1" si="417"/>
        <v>0</v>
      </c>
      <c r="O773" s="5">
        <f ca="1">VLOOKUP(CONCATENATE($F773," ",$G773),AllocFactorMatrix,(O$4+1),FALSE)*$E773</f>
        <v>0</v>
      </c>
      <c r="P773" s="5">
        <f ca="1">VLOOKUP(CONCATENATE($F773," ",$G773),AllocFactorMatrix,(P$4+1),FALSE)*$E773</f>
        <v>0</v>
      </c>
      <c r="Q773" s="5">
        <f ca="1">VLOOKUP(CONCATENATE($F773," ",$G773),AllocFactorMatrix,(Q$4+1),FALSE)*$E773</f>
        <v>0</v>
      </c>
      <c r="R773" s="5">
        <f ca="1">VLOOKUP(CONCATENATE($F773," ",$G773),AllocFactorMatrix,(R$4+1),FALSE)*$E773</f>
        <v>0</v>
      </c>
      <c r="S773" s="5">
        <f t="shared" ca="1" si="418"/>
        <v>0</v>
      </c>
      <c r="T773" s="5">
        <f ca="1">VLOOKUP(CONCATENATE($F773," ",$G773),AllocFactorMatrix,(T$4+1),FALSE)*$E773</f>
        <v>0</v>
      </c>
      <c r="U773" s="5">
        <f ca="1">VLOOKUP(CONCATENATE($F773," ",$G773),AllocFactorMatrix,(U$4+1),FALSE)*$E773</f>
        <v>0</v>
      </c>
      <c r="V773" s="5">
        <f ca="1">VLOOKUP(CONCATENATE($F773," ",$G773),AllocFactorMatrix,(V$4+1),FALSE)*$E773</f>
        <v>0</v>
      </c>
      <c r="W773" s="5">
        <f ca="1">VLOOKUP(CONCATENATE($F773," ",$G773),AllocFactorMatrix,(W$4+1),FALSE)*$E773</f>
        <v>0</v>
      </c>
      <c r="X773" s="5">
        <f t="shared" ca="1" si="420"/>
        <v>0</v>
      </c>
      <c r="Y773" s="5">
        <f ca="1">VLOOKUP(CONCATENATE($F773," ",$G773),AllocFactorMatrix,(Y$4+1),FALSE)*$E773</f>
        <v>0</v>
      </c>
      <c r="Z773" s="5">
        <f ca="1">VLOOKUP(CONCATENATE($F773," ",$G773),AllocFactorMatrix,(Z$4+1),FALSE)*$E773</f>
        <v>0</v>
      </c>
      <c r="AA773" s="5">
        <f t="shared" ca="1" si="419"/>
        <v>0</v>
      </c>
      <c r="AB773" s="5">
        <f ca="1">VLOOKUP(CONCATENATE($F773," ",$G773),AllocFactorMatrix,(AB$4+1),FALSE)*$E773</f>
        <v>0</v>
      </c>
      <c r="AC773" s="5">
        <f ca="1">VLOOKUP(CONCATENATE($F773," ",$G773),AllocFactorMatrix,(AC$4+1),FALSE)*$E773</f>
        <v>0</v>
      </c>
      <c r="AD773" s="5">
        <f ca="1">VLOOKUP(CONCATENATE($F773," ",$G773),AllocFactorMatrix,(AD$4+1),FALSE)*$E773</f>
        <v>0</v>
      </c>
    </row>
    <row r="774" spans="1:30">
      <c r="E774" s="11"/>
      <c r="F774" s="11"/>
      <c r="G774" s="7"/>
      <c r="H774" s="4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</row>
    <row r="775" spans="1:30" hidden="1" outlineLevel="1">
      <c r="E775" s="11"/>
      <c r="F775" s="11"/>
      <c r="G775" s="55" t="str">
        <f>$G$8</f>
        <v>PRODUCTION</v>
      </c>
      <c r="H775" s="4">
        <f ca="1">+H757+H766</f>
        <v>7765323.648161375</v>
      </c>
      <c r="I775" s="4">
        <f t="shared" ref="I775:AD775" ca="1" si="421">+I757+I766</f>
        <v>4311358.0629359307</v>
      </c>
      <c r="J775" s="4">
        <f t="shared" ca="1" si="421"/>
        <v>198386.60635700583</v>
      </c>
      <c r="K775" s="4">
        <f t="shared" ca="1" si="421"/>
        <v>653542.44371436292</v>
      </c>
      <c r="L775" s="4">
        <f t="shared" ca="1" si="421"/>
        <v>16329.939293695548</v>
      </c>
      <c r="M775" s="4">
        <f t="shared" ca="1" si="421"/>
        <v>2102.1488671424918</v>
      </c>
      <c r="N775" s="4">
        <f t="shared" ca="1" si="421"/>
        <v>671974.53187520092</v>
      </c>
      <c r="O775" s="4">
        <f t="shared" ca="1" si="421"/>
        <v>497158.57061381126</v>
      </c>
      <c r="P775" s="4">
        <f t="shared" ca="1" si="421"/>
        <v>89986.645939999347</v>
      </c>
      <c r="Q775" s="4">
        <f t="shared" ca="1" si="421"/>
        <v>34806.199329717972</v>
      </c>
      <c r="R775" s="4">
        <f t="shared" ca="1" si="421"/>
        <v>749.9595771769433</v>
      </c>
      <c r="S775" s="4">
        <f t="shared" ca="1" si="421"/>
        <v>622701.3754607056</v>
      </c>
      <c r="T775" s="4">
        <f t="shared" ca="1" si="421"/>
        <v>15786.599693221837</v>
      </c>
      <c r="U775" s="4">
        <f t="shared" ca="1" si="421"/>
        <v>251350.11033289463</v>
      </c>
      <c r="V775" s="4">
        <f t="shared" ca="1" si="421"/>
        <v>1363122.8713234812</v>
      </c>
      <c r="W775" s="4">
        <f t="shared" ca="1" si="421"/>
        <v>179349.69797262602</v>
      </c>
      <c r="X775" s="4">
        <f t="shared" ca="1" si="421"/>
        <v>1809609.2793222235</v>
      </c>
      <c r="Y775" s="4">
        <f t="shared" ca="1" si="421"/>
        <v>146527.08235215314</v>
      </c>
      <c r="Z775" s="4">
        <f t="shared" ca="1" si="421"/>
        <v>3045.8119776723174</v>
      </c>
      <c r="AA775" s="4">
        <f t="shared" ca="1" si="421"/>
        <v>149572.89432982547</v>
      </c>
      <c r="AB775" s="4">
        <f t="shared" ca="1" si="421"/>
        <v>1720.897880483401</v>
      </c>
      <c r="AC775" s="4">
        <f t="shared" ca="1" si="421"/>
        <v>0</v>
      </c>
      <c r="AD775" s="4">
        <f t="shared" ca="1" si="421"/>
        <v>0</v>
      </c>
    </row>
    <row r="776" spans="1:30" hidden="1" outlineLevel="1">
      <c r="E776" s="11"/>
      <c r="F776" s="11"/>
      <c r="G776" s="55" t="str">
        <f>$G$9</f>
        <v>BULKTRAN</v>
      </c>
      <c r="H776" s="4">
        <f t="shared" ref="H776:AD776" ca="1" si="422">+H758+H767</f>
        <v>7419845.0276863119</v>
      </c>
      <c r="I776" s="4">
        <f t="shared" ca="1" si="422"/>
        <v>3654889.452464486</v>
      </c>
      <c r="J776" s="4">
        <f t="shared" ca="1" si="422"/>
        <v>180674.24537395412</v>
      </c>
      <c r="K776" s="4">
        <f t="shared" ca="1" si="422"/>
        <v>661799.40622191282</v>
      </c>
      <c r="L776" s="4">
        <f t="shared" ca="1" si="422"/>
        <v>20831.095656750462</v>
      </c>
      <c r="M776" s="4">
        <f t="shared" ca="1" si="422"/>
        <v>1953.4734946753367</v>
      </c>
      <c r="N776" s="4">
        <f t="shared" ca="1" si="422"/>
        <v>684583.97537333856</v>
      </c>
      <c r="O776" s="4">
        <f t="shared" ca="1" si="422"/>
        <v>503070.49874923396</v>
      </c>
      <c r="P776" s="4">
        <f t="shared" ca="1" si="422"/>
        <v>93736.690346813295</v>
      </c>
      <c r="Q776" s="4">
        <f t="shared" ca="1" si="422"/>
        <v>42357.864990505681</v>
      </c>
      <c r="R776" s="4">
        <f t="shared" ca="1" si="422"/>
        <v>1904.78584062139</v>
      </c>
      <c r="S776" s="4">
        <f t="shared" ca="1" si="422"/>
        <v>641069.83992717438</v>
      </c>
      <c r="T776" s="4">
        <f t="shared" ca="1" si="422"/>
        <v>17573.54105528248</v>
      </c>
      <c r="U776" s="4">
        <f t="shared" ca="1" si="422"/>
        <v>287588.00515738572</v>
      </c>
      <c r="V776" s="4">
        <f t="shared" ca="1" si="422"/>
        <v>1519910.6880322804</v>
      </c>
      <c r="W776" s="4">
        <f t="shared" ca="1" si="422"/>
        <v>274470.67885773943</v>
      </c>
      <c r="X776" s="4">
        <f t="shared" ca="1" si="422"/>
        <v>2099542.9131026878</v>
      </c>
      <c r="Y776" s="4">
        <f t="shared" ca="1" si="422"/>
        <v>154492.15189336089</v>
      </c>
      <c r="Z776" s="4">
        <f t="shared" ca="1" si="422"/>
        <v>2587.6844902629546</v>
      </c>
      <c r="AA776" s="4">
        <f t="shared" ca="1" si="422"/>
        <v>157079.83638362386</v>
      </c>
      <c r="AB776" s="4">
        <f t="shared" ca="1" si="422"/>
        <v>2004.7650610472849</v>
      </c>
      <c r="AC776" s="4">
        <f t="shared" ca="1" si="422"/>
        <v>0</v>
      </c>
      <c r="AD776" s="4">
        <f t="shared" ca="1" si="422"/>
        <v>0</v>
      </c>
    </row>
    <row r="777" spans="1:30" hidden="1" outlineLevel="1">
      <c r="E777" s="11"/>
      <c r="F777" s="11"/>
      <c r="G777" s="55" t="str">
        <f>$G$10</f>
        <v>SUBTRAN</v>
      </c>
      <c r="H777" s="4">
        <f t="shared" ref="H777:AD777" ca="1" si="423">+H759+H768</f>
        <v>1629918.1879706916</v>
      </c>
      <c r="I777" s="4">
        <f t="shared" ca="1" si="423"/>
        <v>793554.0830694855</v>
      </c>
      <c r="J777" s="4">
        <f t="shared" ca="1" si="423"/>
        <v>38297.958140921022</v>
      </c>
      <c r="K777" s="4">
        <f t="shared" ca="1" si="423"/>
        <v>139326.09912333122</v>
      </c>
      <c r="L777" s="4">
        <f t="shared" ca="1" si="423"/>
        <v>4303.6521130568017</v>
      </c>
      <c r="M777" s="4">
        <f t="shared" ca="1" si="423"/>
        <v>535.99711008404904</v>
      </c>
      <c r="N777" s="4">
        <f t="shared" ca="1" si="423"/>
        <v>144165.74834647207</v>
      </c>
      <c r="O777" s="4">
        <f t="shared" ca="1" si="423"/>
        <v>105263.04552883872</v>
      </c>
      <c r="P777" s="4">
        <f t="shared" ca="1" si="423"/>
        <v>19568.277389637347</v>
      </c>
      <c r="Q777" s="4">
        <f t="shared" ca="1" si="423"/>
        <v>11643.358210407692</v>
      </c>
      <c r="R777" s="4">
        <f t="shared" ca="1" si="423"/>
        <v>0</v>
      </c>
      <c r="S777" s="4">
        <f t="shared" ca="1" si="423"/>
        <v>136474.68112888373</v>
      </c>
      <c r="T777" s="4">
        <f t="shared" ca="1" si="423"/>
        <v>3675.6048076358652</v>
      </c>
      <c r="U777" s="4">
        <f t="shared" ca="1" si="423"/>
        <v>60171.749267938561</v>
      </c>
      <c r="V777" s="4">
        <f t="shared" ca="1" si="423"/>
        <v>419197.50912209565</v>
      </c>
      <c r="W777" s="4">
        <f t="shared" ca="1" si="423"/>
        <v>0</v>
      </c>
      <c r="X777" s="4">
        <f t="shared" ca="1" si="423"/>
        <v>483044.86319767009</v>
      </c>
      <c r="Y777" s="4">
        <f t="shared" ca="1" si="423"/>
        <v>31681.092754601912</v>
      </c>
      <c r="Z777" s="4">
        <f t="shared" ca="1" si="423"/>
        <v>528.12467693254462</v>
      </c>
      <c r="AA777" s="4">
        <f t="shared" ca="1" si="423"/>
        <v>32209.217431534456</v>
      </c>
      <c r="AB777" s="4">
        <f t="shared" ca="1" si="423"/>
        <v>423.05784410791881</v>
      </c>
      <c r="AC777" s="4">
        <f t="shared" ca="1" si="423"/>
        <v>1438.4871107100171</v>
      </c>
      <c r="AD777" s="4">
        <f t="shared" ca="1" si="423"/>
        <v>310.09170090707806</v>
      </c>
    </row>
    <row r="778" spans="1:30" hidden="1" outlineLevel="1">
      <c r="E778" s="11"/>
      <c r="F778" s="11"/>
      <c r="G778" s="55" t="str">
        <f>$G$11</f>
        <v>DISTPRI</v>
      </c>
      <c r="H778" s="4">
        <f t="shared" ref="H778:AD778" ca="1" si="424">+H760+H769</f>
        <v>4961586.7736585569</v>
      </c>
      <c r="I778" s="4">
        <f t="shared" ca="1" si="424"/>
        <v>3316040.0551285106</v>
      </c>
      <c r="J778" s="4">
        <f t="shared" ca="1" si="424"/>
        <v>156309.47155370424</v>
      </c>
      <c r="K778" s="4">
        <f t="shared" ca="1" si="424"/>
        <v>567569.28444918629</v>
      </c>
      <c r="L778" s="4">
        <f t="shared" ca="1" si="424"/>
        <v>17540.844198536583</v>
      </c>
      <c r="M778" s="4">
        <f t="shared" ca="1" si="424"/>
        <v>0</v>
      </c>
      <c r="N778" s="4">
        <f t="shared" ca="1" si="424"/>
        <v>585110.12864772289</v>
      </c>
      <c r="O778" s="4">
        <f t="shared" ca="1" si="424"/>
        <v>425577.76070825226</v>
      </c>
      <c r="P778" s="4">
        <f t="shared" ca="1" si="424"/>
        <v>79263.886570749193</v>
      </c>
      <c r="Q778" s="4">
        <f t="shared" ca="1" si="424"/>
        <v>0</v>
      </c>
      <c r="R778" s="4">
        <f t="shared" ca="1" si="424"/>
        <v>0</v>
      </c>
      <c r="S778" s="4">
        <f t="shared" ca="1" si="424"/>
        <v>504841.64727900142</v>
      </c>
      <c r="T778" s="4">
        <f t="shared" ca="1" si="424"/>
        <v>15171.584905611484</v>
      </c>
      <c r="U778" s="4">
        <f t="shared" ca="1" si="424"/>
        <v>244683.3335657506</v>
      </c>
      <c r="V778" s="4">
        <f t="shared" ca="1" si="424"/>
        <v>0</v>
      </c>
      <c r="W778" s="4">
        <f t="shared" ca="1" si="424"/>
        <v>0</v>
      </c>
      <c r="X778" s="4">
        <f t="shared" ca="1" si="424"/>
        <v>259854.91847136209</v>
      </c>
      <c r="Y778" s="4">
        <f t="shared" ca="1" si="424"/>
        <v>128331.2525412759</v>
      </c>
      <c r="Z778" s="4">
        <f t="shared" ca="1" si="424"/>
        <v>2141.0676467077278</v>
      </c>
      <c r="AA778" s="4">
        <f t="shared" ca="1" si="424"/>
        <v>130472.32018798364</v>
      </c>
      <c r="AB778" s="4">
        <f t="shared" ca="1" si="424"/>
        <v>1734.6235464414885</v>
      </c>
      <c r="AC778" s="4">
        <f t="shared" ca="1" si="424"/>
        <v>5942.5792795987691</v>
      </c>
      <c r="AD778" s="4">
        <f t="shared" ca="1" si="424"/>
        <v>1281.0295642318183</v>
      </c>
    </row>
    <row r="779" spans="1:30" hidden="1" outlineLevel="1">
      <c r="E779" s="11"/>
      <c r="F779" s="11"/>
      <c r="G779" s="55" t="str">
        <f>$G$12</f>
        <v>DISTSEC</v>
      </c>
      <c r="H779" s="4">
        <f t="shared" ref="H779:AD779" ca="1" si="425">+H761+H770</f>
        <v>2494179.6765839625</v>
      </c>
      <c r="I779" s="4">
        <f t="shared" ca="1" si="425"/>
        <v>1864901.7647425185</v>
      </c>
      <c r="J779" s="4">
        <f t="shared" ca="1" si="425"/>
        <v>89907.508439903133</v>
      </c>
      <c r="K779" s="4">
        <f t="shared" ca="1" si="425"/>
        <v>271288.42078701826</v>
      </c>
      <c r="L779" s="4">
        <f t="shared" ca="1" si="425"/>
        <v>0</v>
      </c>
      <c r="M779" s="4">
        <f t="shared" ca="1" si="425"/>
        <v>0</v>
      </c>
      <c r="N779" s="4">
        <f t="shared" ca="1" si="425"/>
        <v>271288.42078701826</v>
      </c>
      <c r="O779" s="4">
        <f t="shared" ca="1" si="425"/>
        <v>172866.0376445984</v>
      </c>
      <c r="P779" s="4">
        <f t="shared" ca="1" si="425"/>
        <v>0</v>
      </c>
      <c r="Q779" s="4">
        <f t="shared" ca="1" si="425"/>
        <v>0</v>
      </c>
      <c r="R779" s="4">
        <f t="shared" ca="1" si="425"/>
        <v>0</v>
      </c>
      <c r="S779" s="4">
        <f t="shared" ca="1" si="425"/>
        <v>172866.0376445984</v>
      </c>
      <c r="T779" s="4">
        <f t="shared" ca="1" si="425"/>
        <v>4673.9350080561026</v>
      </c>
      <c r="U779" s="4">
        <f t="shared" ca="1" si="425"/>
        <v>0</v>
      </c>
      <c r="V779" s="4">
        <f t="shared" ca="1" si="425"/>
        <v>0</v>
      </c>
      <c r="W779" s="4">
        <f t="shared" ca="1" si="425"/>
        <v>0</v>
      </c>
      <c r="X779" s="4">
        <f t="shared" ca="1" si="425"/>
        <v>4673.9350080561026</v>
      </c>
      <c r="Y779" s="4">
        <f t="shared" ca="1" si="425"/>
        <v>63760.616844926502</v>
      </c>
      <c r="Z779" s="4">
        <f t="shared" ca="1" si="425"/>
        <v>0</v>
      </c>
      <c r="AA779" s="4">
        <f t="shared" ca="1" si="425"/>
        <v>63760.616844926502</v>
      </c>
      <c r="AB779" s="4">
        <f t="shared" ca="1" si="425"/>
        <v>661.64597210231557</v>
      </c>
      <c r="AC779" s="4">
        <f t="shared" ca="1" si="425"/>
        <v>22465.425545074017</v>
      </c>
      <c r="AD779" s="4">
        <f t="shared" ca="1" si="425"/>
        <v>3654.3215997650973</v>
      </c>
    </row>
    <row r="780" spans="1:30" hidden="1" outlineLevel="1">
      <c r="E780" s="11"/>
      <c r="F780" s="11"/>
      <c r="G780" s="55" t="str">
        <f>$G$13</f>
        <v>ENERGY</v>
      </c>
      <c r="H780" s="4">
        <f t="shared" ref="H780:AD780" ca="1" si="426">+H762+H771</f>
        <v>365310.52453955245</v>
      </c>
      <c r="I780" s="4">
        <f t="shared" ca="1" si="426"/>
        <v>137074.40460991362</v>
      </c>
      <c r="J780" s="4">
        <f t="shared" ca="1" si="426"/>
        <v>8883.3071653877596</v>
      </c>
      <c r="K780" s="4">
        <f t="shared" ca="1" si="426"/>
        <v>29804.458523515914</v>
      </c>
      <c r="L780" s="4">
        <f t="shared" ca="1" si="426"/>
        <v>947.2533549547893</v>
      </c>
      <c r="M780" s="4">
        <f t="shared" ca="1" si="426"/>
        <v>87.325685736219427</v>
      </c>
      <c r="N780" s="4">
        <f t="shared" ca="1" si="426"/>
        <v>30839.037564206923</v>
      </c>
      <c r="O780" s="4">
        <f t="shared" ca="1" si="426"/>
        <v>27173.140705213144</v>
      </c>
      <c r="P780" s="4">
        <f t="shared" ca="1" si="426"/>
        <v>5037.3774302537558</v>
      </c>
      <c r="Q780" s="4">
        <f t="shared" ca="1" si="426"/>
        <v>2288.8553679629413</v>
      </c>
      <c r="R780" s="4">
        <f t="shared" ca="1" si="426"/>
        <v>106.0521409179641</v>
      </c>
      <c r="S780" s="4">
        <f t="shared" ca="1" si="426"/>
        <v>34605.425644347808</v>
      </c>
      <c r="T780" s="4">
        <f t="shared" ca="1" si="426"/>
        <v>1041.3262448223516</v>
      </c>
      <c r="U780" s="4">
        <f t="shared" ca="1" si="426"/>
        <v>18284.128869462729</v>
      </c>
      <c r="V780" s="4">
        <f t="shared" ca="1" si="426"/>
        <v>103809.69253694559</v>
      </c>
      <c r="W780" s="4">
        <f t="shared" ca="1" si="426"/>
        <v>19695.128305099763</v>
      </c>
      <c r="X780" s="4">
        <f t="shared" ca="1" si="426"/>
        <v>142830.27595633044</v>
      </c>
      <c r="Y780" s="4">
        <f t="shared" ca="1" si="426"/>
        <v>7362.0229097825604</v>
      </c>
      <c r="Z780" s="4">
        <f t="shared" ca="1" si="426"/>
        <v>119.8419967694627</v>
      </c>
      <c r="AA780" s="4">
        <f t="shared" ca="1" si="426"/>
        <v>7481.8649065520231</v>
      </c>
      <c r="AB780" s="4">
        <f t="shared" ca="1" si="426"/>
        <v>133.67410725993949</v>
      </c>
      <c r="AC780" s="4">
        <f t="shared" ca="1" si="426"/>
        <v>2890.5235690044487</v>
      </c>
      <c r="AD780" s="4">
        <f t="shared" ca="1" si="426"/>
        <v>572.0110165495131</v>
      </c>
    </row>
    <row r="781" spans="1:30" hidden="1" outlineLevel="1">
      <c r="E781" s="11"/>
      <c r="F781" s="11"/>
      <c r="G781" s="55" t="str">
        <f>$G$14</f>
        <v>CUSTOMER</v>
      </c>
      <c r="H781" s="4">
        <f t="shared" ref="H781:AD781" ca="1" si="427">+H763+H772</f>
        <v>1308739.161399547</v>
      </c>
      <c r="I781" s="4">
        <f t="shared" ca="1" si="427"/>
        <v>667091.83393381163</v>
      </c>
      <c r="J781" s="4">
        <f t="shared" ca="1" si="427"/>
        <v>160285.01938823145</v>
      </c>
      <c r="K781" s="4">
        <f t="shared" ca="1" si="427"/>
        <v>45611.479856178717</v>
      </c>
      <c r="L781" s="4">
        <f t="shared" ca="1" si="427"/>
        <v>13500.648687533849</v>
      </c>
      <c r="M781" s="4">
        <f t="shared" ca="1" si="427"/>
        <v>2185.748253432198</v>
      </c>
      <c r="N781" s="4">
        <f t="shared" ca="1" si="427"/>
        <v>61297.876797144774</v>
      </c>
      <c r="O781" s="4">
        <f t="shared" ca="1" si="427"/>
        <v>12180.501019380103</v>
      </c>
      <c r="P781" s="4">
        <f t="shared" ca="1" si="427"/>
        <v>3549.2156816348916</v>
      </c>
      <c r="Q781" s="4">
        <f t="shared" ca="1" si="427"/>
        <v>7612.0307924922117</v>
      </c>
      <c r="R781" s="4">
        <f t="shared" ca="1" si="427"/>
        <v>1336.7597578513494</v>
      </c>
      <c r="S781" s="4">
        <f t="shared" ca="1" si="427"/>
        <v>24678.507251358555</v>
      </c>
      <c r="T781" s="4">
        <f t="shared" ca="1" si="427"/>
        <v>83.939909618325672</v>
      </c>
      <c r="U781" s="4">
        <f t="shared" ca="1" si="427"/>
        <v>2106.4477913249998</v>
      </c>
      <c r="V781" s="4">
        <f t="shared" ca="1" si="427"/>
        <v>11194.858374666495</v>
      </c>
      <c r="W781" s="4">
        <f t="shared" ca="1" si="427"/>
        <v>2005.2299191963168</v>
      </c>
      <c r="X781" s="4">
        <f t="shared" ca="1" si="427"/>
        <v>15390.475994806136</v>
      </c>
      <c r="Y781" s="4">
        <f t="shared" ca="1" si="427"/>
        <v>3367.293428947175</v>
      </c>
      <c r="Z781" s="4">
        <f t="shared" ca="1" si="427"/>
        <v>60.125155642438678</v>
      </c>
      <c r="AA781" s="4">
        <f t="shared" ca="1" si="427"/>
        <v>3427.4185845896136</v>
      </c>
      <c r="AB781" s="4">
        <f t="shared" ca="1" si="427"/>
        <v>67.110377678125531</v>
      </c>
      <c r="AC781" s="4">
        <f t="shared" ca="1" si="427"/>
        <v>333020.4030920146</v>
      </c>
      <c r="AD781" s="4">
        <f t="shared" ca="1" si="427"/>
        <v>43480.515979911819</v>
      </c>
    </row>
    <row r="782" spans="1:30" s="55" customFormat="1" collapsed="1">
      <c r="A782" s="56"/>
      <c r="B782" s="112"/>
      <c r="C782" s="55" t="s">
        <v>337</v>
      </c>
      <c r="E782" s="60">
        <f>+E764+E773</f>
        <v>25944903</v>
      </c>
      <c r="F782" s="58"/>
      <c r="G782" s="55" t="str">
        <f>$G$15</f>
        <v>TOTAL</v>
      </c>
      <c r="H782" s="60">
        <f t="shared" ref="H782:AD782" ca="1" si="428">+H764+H773</f>
        <v>25944902.999999996</v>
      </c>
      <c r="I782" s="60">
        <f t="shared" ca="1" si="428"/>
        <v>14744909.656884657</v>
      </c>
      <c r="J782" s="60">
        <f t="shared" ca="1" si="428"/>
        <v>832744.11641910765</v>
      </c>
      <c r="K782" s="60">
        <f t="shared" ca="1" si="428"/>
        <v>2368941.5926755061</v>
      </c>
      <c r="L782" s="60">
        <f t="shared" ca="1" si="428"/>
        <v>73453.433304528036</v>
      </c>
      <c r="M782" s="60">
        <f t="shared" ca="1" si="428"/>
        <v>6864.693411070295</v>
      </c>
      <c r="N782" s="60">
        <f t="shared" ca="1" si="428"/>
        <v>2449259.7193911048</v>
      </c>
      <c r="O782" s="60">
        <f t="shared" ca="1" si="428"/>
        <v>1743289.554969328</v>
      </c>
      <c r="P782" s="60">
        <f t="shared" ca="1" si="428"/>
        <v>291142.09335908783</v>
      </c>
      <c r="Q782" s="60">
        <f t="shared" ca="1" si="428"/>
        <v>98708.308691086509</v>
      </c>
      <c r="R782" s="60">
        <f t="shared" ca="1" si="428"/>
        <v>4097.5573165676469</v>
      </c>
      <c r="S782" s="60">
        <f t="shared" ca="1" si="428"/>
        <v>2137237.51433607</v>
      </c>
      <c r="T782" s="60">
        <f t="shared" ca="1" si="428"/>
        <v>58006.531624248455</v>
      </c>
      <c r="U782" s="60">
        <f t="shared" ca="1" si="428"/>
        <v>864183.7749847573</v>
      </c>
      <c r="V782" s="60">
        <f t="shared" ca="1" si="428"/>
        <v>3417235.6193894697</v>
      </c>
      <c r="W782" s="60">
        <f t="shared" ca="1" si="428"/>
        <v>475520.73505466152</v>
      </c>
      <c r="X782" s="60">
        <f t="shared" ca="1" si="428"/>
        <v>4814946.6610531369</v>
      </c>
      <c r="Y782" s="60">
        <f t="shared" ca="1" si="428"/>
        <v>535521.51272504823</v>
      </c>
      <c r="Z782" s="60">
        <f t="shared" ca="1" si="428"/>
        <v>8482.6559439874454</v>
      </c>
      <c r="AA782" s="60">
        <f t="shared" ca="1" si="428"/>
        <v>544004.16866903554</v>
      </c>
      <c r="AB782" s="60">
        <f t="shared" ca="1" si="428"/>
        <v>6745.7747891204735</v>
      </c>
      <c r="AC782" s="60">
        <f t="shared" ca="1" si="428"/>
        <v>365757.41859640187</v>
      </c>
      <c r="AD782" s="60">
        <f t="shared" ca="1" si="428"/>
        <v>49297.969861365331</v>
      </c>
    </row>
    <row r="783" spans="1:30">
      <c r="E783" s="4"/>
      <c r="F783" s="3"/>
      <c r="G783" s="7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</row>
    <row r="784" spans="1:30" s="55" customFormat="1">
      <c r="A784" s="56"/>
      <c r="B784" s="112" t="s">
        <v>143</v>
      </c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  <c r="AD784" s="62"/>
    </row>
    <row r="785" spans="4:30" hidden="1" outlineLevel="1">
      <c r="F785" s="52" t="str">
        <f>F792</f>
        <v>RB_GUP</v>
      </c>
      <c r="G785" s="55" t="str">
        <f>$G$8</f>
        <v>PRODUCTION</v>
      </c>
      <c r="H785" s="4">
        <f t="shared" ref="H785:H808" ca="1" si="429">SUBTOTAL(9,I785:AD785)</f>
        <v>-190735044.92217395</v>
      </c>
      <c r="I785" s="5">
        <f ca="1">VLOOKUP(CONCATENATE($F785," ",$G785),AllocFactorMatrix,(I$4+1),FALSE)*$E792</f>
        <v>-105897334.23466094</v>
      </c>
      <c r="J785" s="5">
        <f ca="1">VLOOKUP(CONCATENATE($F785," ",$G785),AllocFactorMatrix,(J$4+1),FALSE)*$E792</f>
        <v>-4872852.6961552333</v>
      </c>
      <c r="K785" s="5">
        <f ca="1">VLOOKUP(CONCATENATE($F785," ",$G785),AllocFactorMatrix,(K$4+1),FALSE)*$E792</f>
        <v>-16052575.914195281</v>
      </c>
      <c r="L785" s="5">
        <f ca="1">VLOOKUP(CONCATENATE($F785," ",$G785),AllocFactorMatrix,(L$4+1),FALSE)*$E792</f>
        <v>-401102.62570921576</v>
      </c>
      <c r="M785" s="5">
        <f ca="1">VLOOKUP(CONCATENATE($F785," ",$G785),AllocFactorMatrix,(M$4+1),FALSE)*$E792</f>
        <v>-51633.837399997567</v>
      </c>
      <c r="N785" s="5">
        <f t="shared" ref="N785:N808" ca="1" si="430">SUBTOTAL(9,K785:M785)</f>
        <v>-16505312.377304493</v>
      </c>
      <c r="O785" s="5">
        <f ca="1">VLOOKUP(CONCATENATE($F785," ",$G785),AllocFactorMatrix,(O$4+1),FALSE)*$E792</f>
        <v>-12211411.474384753</v>
      </c>
      <c r="P785" s="5">
        <f ca="1">VLOOKUP(CONCATENATE($F785," ",$G785),AllocFactorMatrix,(P$4+1),FALSE)*$E792</f>
        <v>-2210288.6799606136</v>
      </c>
      <c r="Q785" s="5">
        <f ca="1">VLOOKUP(CONCATENATE($F785," ",$G785),AllocFactorMatrix,(Q$4+1),FALSE)*$E792</f>
        <v>-854924.05642304209</v>
      </c>
      <c r="R785" s="5">
        <f ca="1">VLOOKUP(CONCATENATE($F785," ",$G785),AllocFactorMatrix,(R$4+1),FALSE)*$E792</f>
        <v>-18420.812850025621</v>
      </c>
      <c r="S785" s="5">
        <f ca="1">SUBTOTAL(9,O785:R785)</f>
        <v>-15295045.023618435</v>
      </c>
      <c r="T785" s="5">
        <f ca="1">VLOOKUP(CONCATENATE($F785," ",$G785),AllocFactorMatrix,(T$4+1),FALSE)*$E792</f>
        <v>-387756.89695406123</v>
      </c>
      <c r="U785" s="5">
        <f ca="1">VLOOKUP(CONCATENATE($F785," ",$G785),AllocFactorMatrix,(U$4+1),FALSE)*$E792</f>
        <v>-6173763.8709867885</v>
      </c>
      <c r="V785" s="5">
        <f ca="1">VLOOKUP(CONCATENATE($F785," ",$G785),AllocFactorMatrix,(V$4+1),FALSE)*$E792</f>
        <v>-33481579.63227804</v>
      </c>
      <c r="W785" s="5">
        <f ca="1">VLOOKUP(CONCATENATE($F785," ",$G785),AllocFactorMatrix,(W$4+1),FALSE)*$E792</f>
        <v>-4405260.3921649531</v>
      </c>
      <c r="X785" s="5">
        <f ca="1">SUBTOTAL(9,T785:W785)</f>
        <v>-44448360.792383842</v>
      </c>
      <c r="Y785" s="5">
        <f ca="1">VLOOKUP(CONCATENATE($F785," ",$G785),AllocFactorMatrix,(Y$4+1),FALSE)*$E792</f>
        <v>-3599057.9274014332</v>
      </c>
      <c r="Z785" s="5">
        <f ca="1">VLOOKUP(CONCATENATE($F785," ",$G785),AllocFactorMatrix,(Z$4+1),FALSE)*$E792</f>
        <v>-74812.475398031471</v>
      </c>
      <c r="AA785" s="5">
        <f t="shared" ref="AA785:AA808" ca="1" si="431">SUBTOTAL(9,Y785:Z785)</f>
        <v>-3673870.4027994648</v>
      </c>
      <c r="AB785" s="5">
        <f ca="1">VLOOKUP(CONCATENATE($F785," ",$G785),AllocFactorMatrix,(AB$4+1),FALSE)*$E792</f>
        <v>-42269.395251567264</v>
      </c>
      <c r="AC785" s="5">
        <f ca="1">VLOOKUP(CONCATENATE($F785," ",$G785),AllocFactorMatrix,(AC$4+1),FALSE)*$E792</f>
        <v>0</v>
      </c>
      <c r="AD785" s="5">
        <f ca="1">VLOOKUP(CONCATENATE($F785," ",$G785),AllocFactorMatrix,(AD$4+1),FALSE)*$E792</f>
        <v>0</v>
      </c>
    </row>
    <row r="786" spans="4:30" hidden="1" outlineLevel="1">
      <c r="F786" s="52" t="str">
        <f>F792</f>
        <v>RB_GUP</v>
      </c>
      <c r="G786" s="55" t="str">
        <f>$G$9</f>
        <v>BULKTRAN</v>
      </c>
      <c r="H786" s="4">
        <f t="shared" ca="1" si="429"/>
        <v>-101093773.2663615</v>
      </c>
      <c r="I786" s="5">
        <f ca="1">VLOOKUP(CONCATENATE($F786," ",$G786),AllocFactorMatrix,(I$4+1),FALSE)*$E792</f>
        <v>-49797073.152116179</v>
      </c>
      <c r="J786" s="5">
        <f ca="1">VLOOKUP(CONCATENATE($F786," ",$G786),AllocFactorMatrix,(J$4+1),FALSE)*$E792</f>
        <v>-2461647.2620050074</v>
      </c>
      <c r="K786" s="5">
        <f ca="1">VLOOKUP(CONCATENATE($F786," ",$G786),AllocFactorMatrix,(K$4+1),FALSE)*$E792</f>
        <v>-9016872.8417866882</v>
      </c>
      <c r="L786" s="5">
        <f ca="1">VLOOKUP(CONCATENATE($F786," ",$G786),AllocFactorMatrix,(L$4+1),FALSE)*$E792</f>
        <v>-283819.14357449696</v>
      </c>
      <c r="M786" s="5">
        <f ca="1">VLOOKUP(CONCATENATE($F786," ",$G786),AllocFactorMatrix,(M$4+1),FALSE)*$E792</f>
        <v>-26615.651110726179</v>
      </c>
      <c r="N786" s="5">
        <f t="shared" ca="1" si="430"/>
        <v>-9327307.6364719104</v>
      </c>
      <c r="O786" s="5">
        <f ca="1">VLOOKUP(CONCATENATE($F786," ",$G786),AllocFactorMatrix,(O$4+1),FALSE)*$E792</f>
        <v>-6854226.0313769644</v>
      </c>
      <c r="P786" s="5">
        <f ca="1">VLOOKUP(CONCATENATE($F786," ",$G786),AllocFactorMatrix,(P$4+1),FALSE)*$E792</f>
        <v>-1277142.0003113979</v>
      </c>
      <c r="Q786" s="5">
        <f ca="1">VLOOKUP(CONCATENATE($F786," ",$G786),AllocFactorMatrix,(Q$4+1),FALSE)*$E792</f>
        <v>-577116.68955606211</v>
      </c>
      <c r="R786" s="5">
        <f ca="1">VLOOKUP(CONCATENATE($F786," ",$G786),AllocFactorMatrix,(R$4+1),FALSE)*$E792</f>
        <v>-25952.292423120874</v>
      </c>
      <c r="S786" s="5">
        <f t="shared" ref="S786:S808" ca="1" si="432">SUBTOTAL(9,O786:R786)</f>
        <v>-8734437.0136675462</v>
      </c>
      <c r="T786" s="5">
        <f ca="1">VLOOKUP(CONCATENATE($F786," ",$G786),AllocFactorMatrix,(T$4+1),FALSE)*$E792</f>
        <v>-239435.67127085957</v>
      </c>
      <c r="U786" s="5">
        <f ca="1">VLOOKUP(CONCATENATE($F786," ",$G786),AllocFactorMatrix,(U$4+1),FALSE)*$E792</f>
        <v>-3918323.9648566796</v>
      </c>
      <c r="V786" s="5">
        <f ca="1">VLOOKUP(CONCATENATE($F786," ",$G786),AllocFactorMatrix,(V$4+1),FALSE)*$E792</f>
        <v>-20708452.253074583</v>
      </c>
      <c r="W786" s="5">
        <f ca="1">VLOOKUP(CONCATENATE($F786," ",$G786),AllocFactorMatrix,(W$4+1),FALSE)*$E792</f>
        <v>-3739603.2495520874</v>
      </c>
      <c r="X786" s="5">
        <f t="shared" ref="X786:X792" ca="1" si="433">SUBTOTAL(9,T786:W786)</f>
        <v>-28605815.138754208</v>
      </c>
      <c r="Y786" s="5">
        <f ca="1">VLOOKUP(CONCATENATE($F786," ",$G786),AllocFactorMatrix,(Y$4+1),FALSE)*$E792</f>
        <v>-2104921.9379464369</v>
      </c>
      <c r="Z786" s="5">
        <f ca="1">VLOOKUP(CONCATENATE($F786," ",$G786),AllocFactorMatrix,(Z$4+1),FALSE)*$E792</f>
        <v>-35256.637863378157</v>
      </c>
      <c r="AA786" s="5">
        <f t="shared" ca="1" si="431"/>
        <v>-2140178.575809815</v>
      </c>
      <c r="AB786" s="5">
        <f ca="1">VLOOKUP(CONCATENATE($F786," ",$G786),AllocFactorMatrix,(AB$4+1),FALSE)*$E792</f>
        <v>-27314.487536815137</v>
      </c>
      <c r="AC786" s="5">
        <f ca="1">VLOOKUP(CONCATENATE($F786," ",$G786),AllocFactorMatrix,(AC$4+1),FALSE)*$E792</f>
        <v>0</v>
      </c>
      <c r="AD786" s="5">
        <f ca="1">VLOOKUP(CONCATENATE($F786," ",$G786),AllocFactorMatrix,(AD$4+1),FALSE)*$E792</f>
        <v>0</v>
      </c>
    </row>
    <row r="787" spans="4:30" hidden="1" outlineLevel="1">
      <c r="F787" s="52" t="str">
        <f>F792</f>
        <v>RB_GUP</v>
      </c>
      <c r="G787" s="55" t="str">
        <f>$G$10</f>
        <v>SUBTRAN</v>
      </c>
      <c r="H787" s="4">
        <f t="shared" ca="1" si="429"/>
        <v>-22207267.010325141</v>
      </c>
      <c r="I787" s="5">
        <f ca="1">VLOOKUP(CONCATENATE($F787," ",$G787),AllocFactorMatrix,(I$4+1),FALSE)*$E792</f>
        <v>-10811995.068168834</v>
      </c>
      <c r="J787" s="5">
        <f ca="1">VLOOKUP(CONCATENATE($F787," ",$G787),AllocFactorMatrix,(J$4+1),FALSE)*$E792</f>
        <v>-521801.02575858956</v>
      </c>
      <c r="K787" s="5">
        <f ca="1">VLOOKUP(CONCATENATE($F787," ",$G787),AllocFactorMatrix,(K$4+1),FALSE)*$E792</f>
        <v>-1898286.6180486351</v>
      </c>
      <c r="L787" s="5">
        <f ca="1">VLOOKUP(CONCATENATE($F787," ",$G787),AllocFactorMatrix,(L$4+1),FALSE)*$E792</f>
        <v>-58636.287575386537</v>
      </c>
      <c r="M787" s="5">
        <f ca="1">VLOOKUP(CONCATENATE($F787," ",$G787),AllocFactorMatrix,(M$4+1),FALSE)*$E792</f>
        <v>-7302.8395095209216</v>
      </c>
      <c r="N787" s="5">
        <f t="shared" ca="1" si="430"/>
        <v>-1964225.7451335425</v>
      </c>
      <c r="O787" s="5">
        <f ca="1">VLOOKUP(CONCATENATE($F787," ",$G787),AllocFactorMatrix,(O$4+1),FALSE)*$E792</f>
        <v>-1434185.20980451</v>
      </c>
      <c r="P787" s="5">
        <f ca="1">VLOOKUP(CONCATENATE($F787," ",$G787),AllocFactorMatrix,(P$4+1),FALSE)*$E792</f>
        <v>-266613.35773228318</v>
      </c>
      <c r="Q787" s="5">
        <f ca="1">VLOOKUP(CONCATENATE($F787," ",$G787),AllocFactorMatrix,(Q$4+1),FALSE)*$E792</f>
        <v>-158638.12465171074</v>
      </c>
      <c r="R787" s="5">
        <f ca="1">VLOOKUP(CONCATENATE($F787," ",$G787),AllocFactorMatrix,(R$4+1),FALSE)*$E792</f>
        <v>0</v>
      </c>
      <c r="S787" s="5">
        <f t="shared" ca="1" si="432"/>
        <v>-1859436.6921885039</v>
      </c>
      <c r="T787" s="5">
        <f ca="1">VLOOKUP(CONCATENATE($F787," ",$G787),AllocFactorMatrix,(T$4+1),FALSE)*$E792</f>
        <v>-50079.284954314637</v>
      </c>
      <c r="U787" s="5">
        <f ca="1">VLOOKUP(CONCATENATE($F787," ",$G787),AllocFactorMatrix,(U$4+1),FALSE)*$E792</f>
        <v>-819826.48720248276</v>
      </c>
      <c r="V787" s="5">
        <f ca="1">VLOOKUP(CONCATENATE($F787," ",$G787),AllocFactorMatrix,(V$4+1),FALSE)*$E792</f>
        <v>-5711471.3387718694</v>
      </c>
      <c r="W787" s="5">
        <f ca="1">VLOOKUP(CONCATENATE($F787," ",$G787),AllocFactorMatrix,(W$4+1),FALSE)*$E792</f>
        <v>0</v>
      </c>
      <c r="X787" s="5">
        <f t="shared" ca="1" si="433"/>
        <v>-6581377.1109286668</v>
      </c>
      <c r="Y787" s="5">
        <f ca="1">VLOOKUP(CONCATENATE($F787," ",$G787),AllocFactorMatrix,(Y$4+1),FALSE)*$E792</f>
        <v>-431647.73003500752</v>
      </c>
      <c r="Z787" s="5">
        <f ca="1">VLOOKUP(CONCATENATE($F787," ",$G787),AllocFactorMatrix,(Z$4+1),FALSE)*$E792</f>
        <v>-7195.5793867082193</v>
      </c>
      <c r="AA787" s="5">
        <f t="shared" ca="1" si="431"/>
        <v>-438843.30942171573</v>
      </c>
      <c r="AB787" s="5">
        <f ca="1">VLOOKUP(CONCATENATE($F787," ",$G787),AllocFactorMatrix,(AB$4+1),FALSE)*$E792</f>
        <v>-5764.0675306618505</v>
      </c>
      <c r="AC787" s="5">
        <f ca="1">VLOOKUP(CONCATENATE($F787," ",$G787),AllocFactorMatrix,(AC$4+1),FALSE)*$E792</f>
        <v>-19599.061838938695</v>
      </c>
      <c r="AD787" s="5">
        <f ca="1">VLOOKUP(CONCATENATE($F787," ",$G787),AllocFactorMatrix,(AD$4+1),FALSE)*$E792</f>
        <v>-4224.9293556893481</v>
      </c>
    </row>
    <row r="788" spans="4:30" hidden="1" outlineLevel="1">
      <c r="F788" s="52" t="str">
        <f>F792</f>
        <v>RB_GUP</v>
      </c>
      <c r="G788" s="55" t="str">
        <f>$G$11</f>
        <v>DISTPRI</v>
      </c>
      <c r="H788" s="4">
        <f t="shared" ca="1" si="429"/>
        <v>-101893988.73801407</v>
      </c>
      <c r="I788" s="5">
        <f ca="1">VLOOKUP(CONCATENATE($F788," ",$G788),AllocFactorMatrix,(I$4+1),FALSE)*$E792</f>
        <v>-68100098.505970493</v>
      </c>
      <c r="J788" s="5">
        <f ca="1">VLOOKUP(CONCATENATE($F788," ",$G788),AllocFactorMatrix,(J$4+1),FALSE)*$E792</f>
        <v>-3210060.865748778</v>
      </c>
      <c r="K788" s="5">
        <f ca="1">VLOOKUP(CONCATENATE($F788," ",$G788),AllocFactorMatrix,(K$4+1),FALSE)*$E792</f>
        <v>-11655928.015759407</v>
      </c>
      <c r="L788" s="5">
        <f ca="1">VLOOKUP(CONCATENATE($F788," ",$G788),AllocFactorMatrix,(L$4+1),FALSE)*$E792</f>
        <v>-360228.8265338607</v>
      </c>
      <c r="M788" s="5">
        <f ca="1">VLOOKUP(CONCATENATE($F788," ",$G788),AllocFactorMatrix,(M$4+1),FALSE)*$E792</f>
        <v>0</v>
      </c>
      <c r="N788" s="5">
        <f t="shared" ca="1" si="430"/>
        <v>-12016156.842293268</v>
      </c>
      <c r="O788" s="5">
        <f ca="1">VLOOKUP(CONCATENATE($F788," ",$G788),AllocFactorMatrix,(O$4+1),FALSE)*$E792</f>
        <v>-8739908.7297994476</v>
      </c>
      <c r="P788" s="5">
        <f ca="1">VLOOKUP(CONCATENATE($F788," ",$G788),AllocFactorMatrix,(P$4+1),FALSE)*$E792</f>
        <v>-1627808.5890687171</v>
      </c>
      <c r="Q788" s="5">
        <f ca="1">VLOOKUP(CONCATENATE($F788," ",$G788),AllocFactorMatrix,(Q$4+1),FALSE)*$E792</f>
        <v>0</v>
      </c>
      <c r="R788" s="5">
        <f ca="1">VLOOKUP(CONCATENATE($F788," ",$G788),AllocFactorMatrix,(R$4+1),FALSE)*$E792</f>
        <v>0</v>
      </c>
      <c r="S788" s="5">
        <f t="shared" ca="1" si="432"/>
        <v>-10367717.318868164</v>
      </c>
      <c r="T788" s="5">
        <f ca="1">VLOOKUP(CONCATENATE($F788," ",$G788),AllocFactorMatrix,(T$4+1),FALSE)*$E792</f>
        <v>-311572.36022102175</v>
      </c>
      <c r="U788" s="5">
        <f ca="1">VLOOKUP(CONCATENATE($F788," ",$G788),AllocFactorMatrix,(U$4+1),FALSE)*$E792</f>
        <v>-5024957.1300643086</v>
      </c>
      <c r="V788" s="5">
        <f ca="1">VLOOKUP(CONCATENATE($F788," ",$G788),AllocFactorMatrix,(V$4+1),FALSE)*$E792</f>
        <v>0</v>
      </c>
      <c r="W788" s="5">
        <f ca="1">VLOOKUP(CONCATENATE($F788," ",$G788),AllocFactorMatrix,(W$4+1),FALSE)*$E792</f>
        <v>0</v>
      </c>
      <c r="X788" s="5">
        <f t="shared" ca="1" si="433"/>
        <v>-5336529.4902853305</v>
      </c>
      <c r="Y788" s="5">
        <f ca="1">VLOOKUP(CONCATENATE($F788," ",$G788),AllocFactorMatrix,(Y$4+1),FALSE)*$E792</f>
        <v>-2635484.1299155471</v>
      </c>
      <c r="Z788" s="5">
        <f ca="1">VLOOKUP(CONCATENATE($F788," ",$G788),AllocFactorMatrix,(Z$4+1),FALSE)*$E792</f>
        <v>-43970.191923116581</v>
      </c>
      <c r="AA788" s="5">
        <f t="shared" ca="1" si="431"/>
        <v>-2679454.3218386639</v>
      </c>
      <c r="AB788" s="5">
        <f ca="1">VLOOKUP(CONCATENATE($F788," ",$G788),AllocFactorMatrix,(AB$4+1),FALSE)*$E792</f>
        <v>-35623.223006835266</v>
      </c>
      <c r="AC788" s="5">
        <f ca="1">VLOOKUP(CONCATENATE($F788," ",$G788),AllocFactorMatrix,(AC$4+1),FALSE)*$E792</f>
        <v>-122040.21290223282</v>
      </c>
      <c r="AD788" s="5">
        <f ca="1">VLOOKUP(CONCATENATE($F788," ",$G788),AllocFactorMatrix,(AD$4+1),FALSE)*$E792</f>
        <v>-26307.95710031507</v>
      </c>
    </row>
    <row r="789" spans="4:30" hidden="1" outlineLevel="1">
      <c r="F789" s="52" t="str">
        <f>F792</f>
        <v>RB_GUP</v>
      </c>
      <c r="G789" s="55" t="str">
        <f>$G$12</f>
        <v>DISTSEC</v>
      </c>
      <c r="H789" s="4">
        <f t="shared" ca="1" si="429"/>
        <v>-52433147.483230568</v>
      </c>
      <c r="I789" s="5">
        <f ca="1">VLOOKUP(CONCATENATE($F789," ",$G789),AllocFactorMatrix,(I$4+1),FALSE)*$E792</f>
        <v>-39204340.485367499</v>
      </c>
      <c r="J789" s="5">
        <f ca="1">VLOOKUP(CONCATENATE($F789," ",$G789),AllocFactorMatrix,(J$4+1),FALSE)*$E792</f>
        <v>-1890053.7495902197</v>
      </c>
      <c r="K789" s="5">
        <f ca="1">VLOOKUP(CONCATENATE($F789," ",$G789),AllocFactorMatrix,(K$4+1),FALSE)*$E792</f>
        <v>-5703079.8186521912</v>
      </c>
      <c r="L789" s="5">
        <f ca="1">VLOOKUP(CONCATENATE($F789," ",$G789),AllocFactorMatrix,(L$4+1),FALSE)*$E792</f>
        <v>0</v>
      </c>
      <c r="M789" s="5">
        <f ca="1">VLOOKUP(CONCATENATE($F789," ",$G789),AllocFactorMatrix,(M$4+1),FALSE)*$E792</f>
        <v>0</v>
      </c>
      <c r="N789" s="5">
        <f t="shared" ca="1" si="430"/>
        <v>-5703079.8186521912</v>
      </c>
      <c r="O789" s="5">
        <f ca="1">VLOOKUP(CONCATENATE($F789," ",$G789),AllocFactorMatrix,(O$4+1),FALSE)*$E792</f>
        <v>-3634024.658189374</v>
      </c>
      <c r="P789" s="5">
        <f ca="1">VLOOKUP(CONCATENATE($F789," ",$G789),AllocFactorMatrix,(P$4+1),FALSE)*$E792</f>
        <v>0</v>
      </c>
      <c r="Q789" s="5">
        <f ca="1">VLOOKUP(CONCATENATE($F789," ",$G789),AllocFactorMatrix,(Q$4+1),FALSE)*$E792</f>
        <v>0</v>
      </c>
      <c r="R789" s="5">
        <f ca="1">VLOOKUP(CONCATENATE($F789," ",$G789),AllocFactorMatrix,(R$4+1),FALSE)*$E792</f>
        <v>0</v>
      </c>
      <c r="S789" s="5">
        <f t="shared" ca="1" si="432"/>
        <v>-3634024.658189374</v>
      </c>
      <c r="T789" s="5">
        <f ca="1">VLOOKUP(CONCATENATE($F789," ",$G789),AllocFactorMatrix,(T$4+1),FALSE)*$E792</f>
        <v>-98256.40305917646</v>
      </c>
      <c r="U789" s="5">
        <f ca="1">VLOOKUP(CONCATENATE($F789," ",$G789),AllocFactorMatrix,(U$4+1),FALSE)*$E792</f>
        <v>0</v>
      </c>
      <c r="V789" s="5">
        <f ca="1">VLOOKUP(CONCATENATE($F789," ",$G789),AllocFactorMatrix,(V$4+1),FALSE)*$E792</f>
        <v>0</v>
      </c>
      <c r="W789" s="5">
        <f ca="1">VLOOKUP(CONCATENATE($F789," ",$G789),AllocFactorMatrix,(W$4+1),FALSE)*$E792</f>
        <v>0</v>
      </c>
      <c r="X789" s="5">
        <f t="shared" ca="1" si="433"/>
        <v>-98256.40305917646</v>
      </c>
      <c r="Y789" s="5">
        <f ca="1">VLOOKUP(CONCATENATE($F789," ",$G789),AllocFactorMatrix,(Y$4+1),FALSE)*$E792</f>
        <v>-1340388.5285564531</v>
      </c>
      <c r="Z789" s="5">
        <f ca="1">VLOOKUP(CONCATENATE($F789," ",$G789),AllocFactorMatrix,(Z$4+1),FALSE)*$E792</f>
        <v>0</v>
      </c>
      <c r="AA789" s="5">
        <f t="shared" ca="1" si="431"/>
        <v>-1340388.5285564531</v>
      </c>
      <c r="AB789" s="5">
        <f ca="1">VLOOKUP(CONCATENATE($F789," ",$G789),AllocFactorMatrix,(AB$4+1),FALSE)*$E792</f>
        <v>-13909.254879520437</v>
      </c>
      <c r="AC789" s="5">
        <f ca="1">VLOOKUP(CONCATENATE($F789," ",$G789),AllocFactorMatrix,(AC$4+1),FALSE)*$E792</f>
        <v>-472272.70029387105</v>
      </c>
      <c r="AD789" s="5">
        <f ca="1">VLOOKUP(CONCATENATE($F789," ",$G789),AllocFactorMatrix,(AD$4+1),FALSE)*$E792</f>
        <v>-76821.884642274425</v>
      </c>
    </row>
    <row r="790" spans="4:30" hidden="1" outlineLevel="1">
      <c r="F790" s="52" t="str">
        <f>F792</f>
        <v>RB_GUP</v>
      </c>
      <c r="G790" s="55" t="str">
        <f>$G$13</f>
        <v>ENERGY</v>
      </c>
      <c r="H790" s="4">
        <f t="shared" ca="1" si="429"/>
        <v>-1611631.4124909032</v>
      </c>
      <c r="I790" s="5">
        <f ca="1">VLOOKUP(CONCATENATE($F790," ",$G790),AllocFactorMatrix,(I$4+1),FALSE)*$E792</f>
        <v>-604727.7630346677</v>
      </c>
      <c r="J790" s="5">
        <f ca="1">VLOOKUP(CONCATENATE($F790," ",$G790),AllocFactorMatrix,(J$4+1),FALSE)*$E792</f>
        <v>-39190.266671318874</v>
      </c>
      <c r="K790" s="5">
        <f ca="1">VLOOKUP(CONCATENATE($F790," ",$G790),AllocFactorMatrix,(K$4+1),FALSE)*$E792</f>
        <v>-131487.59305339924</v>
      </c>
      <c r="L790" s="5">
        <f ca="1">VLOOKUP(CONCATENATE($F790," ",$G790),AllocFactorMatrix,(L$4+1),FALSE)*$E792</f>
        <v>-4178.9742147635425</v>
      </c>
      <c r="M790" s="5">
        <f ca="1">VLOOKUP(CONCATENATE($F790," ",$G790),AllocFactorMatrix,(M$4+1),FALSE)*$E792</f>
        <v>-385.25256951517792</v>
      </c>
      <c r="N790" s="5">
        <f t="shared" ca="1" si="430"/>
        <v>-136051.81983767796</v>
      </c>
      <c r="O790" s="5">
        <f ca="1">VLOOKUP(CONCATENATE($F790," ",$G790),AllocFactorMatrix,(O$4+1),FALSE)*$E792</f>
        <v>-119879.07326720122</v>
      </c>
      <c r="P790" s="5">
        <f ca="1">VLOOKUP(CONCATENATE($F790," ",$G790),AllocFactorMatrix,(P$4+1),FALSE)*$E792</f>
        <v>-22223.273510672348</v>
      </c>
      <c r="Q790" s="5">
        <f ca="1">VLOOKUP(CONCATENATE($F790," ",$G790),AllocFactorMatrix,(Q$4+1),FALSE)*$E792</f>
        <v>-10097.686657965731</v>
      </c>
      <c r="R790" s="5">
        <f ca="1">VLOOKUP(CONCATENATE($F790," ",$G790),AllocFactorMatrix,(R$4+1),FALSE)*$E792</f>
        <v>-467.86760901764683</v>
      </c>
      <c r="S790" s="5">
        <f t="shared" ca="1" si="432"/>
        <v>-152667.90104485696</v>
      </c>
      <c r="T790" s="5">
        <f ca="1">VLOOKUP(CONCATENATE($F790," ",$G790),AllocFactorMatrix,(T$4+1),FALSE)*$E792</f>
        <v>-4593.9932579883571</v>
      </c>
      <c r="U790" s="5">
        <f ca="1">VLOOKUP(CONCATENATE($F790," ",$G790),AllocFactorMatrix,(U$4+1),FALSE)*$E792</f>
        <v>-80663.639442633896</v>
      </c>
      <c r="V790" s="5">
        <f ca="1">VLOOKUP(CONCATENATE($F790," ",$G790),AllocFactorMatrix,(V$4+1),FALSE)*$E792</f>
        <v>-457974.65491703886</v>
      </c>
      <c r="W790" s="5">
        <f ca="1">VLOOKUP(CONCATENATE($F790," ",$G790),AllocFactorMatrix,(W$4+1),FALSE)*$E792</f>
        <v>-86888.5107800962</v>
      </c>
      <c r="X790" s="5">
        <f t="shared" ca="1" si="433"/>
        <v>-630120.79839775723</v>
      </c>
      <c r="Y790" s="5">
        <f ca="1">VLOOKUP(CONCATENATE($F790," ",$G790),AllocFactorMatrix,(Y$4+1),FALSE)*$E792</f>
        <v>-32478.854519283468</v>
      </c>
      <c r="Z790" s="5">
        <f ca="1">VLOOKUP(CONCATENATE($F790," ",$G790),AllocFactorMatrix,(Z$4+1),FALSE)*$E792</f>
        <v>-528.70397526252464</v>
      </c>
      <c r="AA790" s="5">
        <f t="shared" ca="1" si="431"/>
        <v>-33007.558494545992</v>
      </c>
      <c r="AB790" s="5">
        <f ca="1">VLOOKUP(CONCATENATE($F790," ",$G790),AllocFactorMatrix,(AB$4+1),FALSE)*$E792</f>
        <v>-589.72675525386251</v>
      </c>
      <c r="AC790" s="5">
        <f ca="1">VLOOKUP(CONCATENATE($F790," ",$G790),AllocFactorMatrix,(AC$4+1),FALSE)*$E792</f>
        <v>-12752.051390319339</v>
      </c>
      <c r="AD790" s="5">
        <f ca="1">VLOOKUP(CONCATENATE($F790," ",$G790),AllocFactorMatrix,(AD$4+1),FALSE)*$E792</f>
        <v>-2523.526864505207</v>
      </c>
    </row>
    <row r="791" spans="4:30" hidden="1" outlineLevel="1">
      <c r="F791" s="52" t="str">
        <f>F792</f>
        <v>RB_GUP</v>
      </c>
      <c r="G791" s="55" t="str">
        <f>$G$14</f>
        <v>CUSTOMER</v>
      </c>
      <c r="H791" s="4">
        <f t="shared" ca="1" si="429"/>
        <v>-25240582.167403772</v>
      </c>
      <c r="I791" s="5">
        <f ca="1">VLOOKUP(CONCATENATE($F791," ",$G791),AllocFactorMatrix,(I$4+1),FALSE)*$E792</f>
        <v>-11803471.887599282</v>
      </c>
      <c r="J791" s="5">
        <f ca="1">VLOOKUP(CONCATENATE($F791," ",$G791),AllocFactorMatrix,(J$4+1),FALSE)*$E792</f>
        <v>-3092314.2040759474</v>
      </c>
      <c r="K791" s="5">
        <f ca="1">VLOOKUP(CONCATENATE($F791," ",$G791),AllocFactorMatrix,(K$4+1),FALSE)*$E792</f>
        <v>-877819.36687357724</v>
      </c>
      <c r="L791" s="5">
        <f ca="1">VLOOKUP(CONCATENATE($F791," ",$G791),AllocFactorMatrix,(L$4+1),FALSE)*$E792</f>
        <v>-283355.23789837287</v>
      </c>
      <c r="M791" s="5">
        <f ca="1">VLOOKUP(CONCATENATE($F791," ",$G791),AllocFactorMatrix,(M$4+1),FALSE)*$E792</f>
        <v>-45994.261506627336</v>
      </c>
      <c r="N791" s="5">
        <f t="shared" ca="1" si="430"/>
        <v>-1207168.8662785774</v>
      </c>
      <c r="O791" s="5">
        <f ca="1">VLOOKUP(CONCATENATE($F791," ",$G791),AllocFactorMatrix,(O$4+1),FALSE)*$E792</f>
        <v>-249112.34978686931</v>
      </c>
      <c r="P791" s="5">
        <f ca="1">VLOOKUP(CONCATENATE($F791," ",$G791),AllocFactorMatrix,(P$4+1),FALSE)*$E792</f>
        <v>-73765.261223476322</v>
      </c>
      <c r="Q791" s="5">
        <f ca="1">VLOOKUP(CONCATENATE($F791," ",$G791),AllocFactorMatrix,(Q$4+1),FALSE)*$E792</f>
        <v>-160235.62639320648</v>
      </c>
      <c r="R791" s="5">
        <f ca="1">VLOOKUP(CONCATENATE($F791," ",$G791),AllocFactorMatrix,(R$4+1),FALSE)*$E792</f>
        <v>-28157.236127155244</v>
      </c>
      <c r="S791" s="5">
        <f t="shared" ca="1" si="432"/>
        <v>-511270.47353070736</v>
      </c>
      <c r="T791" s="5">
        <f ca="1">VLOOKUP(CONCATENATE($F791," ",$G791),AllocFactorMatrix,(T$4+1),FALSE)*$E792</f>
        <v>-1714.5554432054605</v>
      </c>
      <c r="U791" s="5">
        <f ca="1">VLOOKUP(CONCATENATE($F791," ",$G791),AllocFactorMatrix,(U$4+1),FALSE)*$E792</f>
        <v>-43763.385150167807</v>
      </c>
      <c r="V791" s="5">
        <f ca="1">VLOOKUP(CONCATENATE($F791," ",$G791),AllocFactorMatrix,(V$4+1),FALSE)*$E792</f>
        <v>-235643.56631318384</v>
      </c>
      <c r="W791" s="5">
        <f ca="1">VLOOKUP(CONCATENATE($F791," ",$G791),AllocFactorMatrix,(W$4+1),FALSE)*$E792</f>
        <v>-42236.320918346675</v>
      </c>
      <c r="X791" s="5">
        <f t="shared" ca="1" si="433"/>
        <v>-323357.82782490383</v>
      </c>
      <c r="Y791" s="5">
        <f ca="1">VLOOKUP(CONCATENATE($F791," ",$G791),AllocFactorMatrix,(Y$4+1),FALSE)*$E792</f>
        <v>-68960.613092320287</v>
      </c>
      <c r="Z791" s="5">
        <f ca="1">VLOOKUP(CONCATENATE($F791," ",$G791),AllocFactorMatrix,(Z$4+1),FALSE)*$E792</f>
        <v>-1250.1101175734007</v>
      </c>
      <c r="AA791" s="5">
        <f t="shared" ca="1" si="431"/>
        <v>-70210.723209893695</v>
      </c>
      <c r="AB791" s="5">
        <f ca="1">VLOOKUP(CONCATENATE($F791," ",$G791),AllocFactorMatrix,(AB$4+1),FALSE)*$E792</f>
        <v>-1294.502643788886</v>
      </c>
      <c r="AC791" s="5">
        <f ca="1">VLOOKUP(CONCATENATE($F791," ",$G791),AllocFactorMatrix,(AC$4+1),FALSE)*$E792</f>
        <v>-7333513.3629762195</v>
      </c>
      <c r="AD791" s="5">
        <f ca="1">VLOOKUP(CONCATENATE($F791," ",$G791),AllocFactorMatrix,(AD$4+1),FALSE)*$E792</f>
        <v>-897980.31926444976</v>
      </c>
    </row>
    <row r="792" spans="4:30" collapsed="1">
      <c r="D792" s="1" t="s">
        <v>203</v>
      </c>
      <c r="E792" s="61">
        <v>-495215435</v>
      </c>
      <c r="F792" s="10" t="s">
        <v>74</v>
      </c>
      <c r="G792" s="55" t="str">
        <f>$G$15</f>
        <v>TOTAL</v>
      </c>
      <c r="H792" s="4">
        <f t="shared" ca="1" si="429"/>
        <v>-495215434.99999994</v>
      </c>
      <c r="I792" s="5">
        <f ca="1">VLOOKUP(CONCATENATE($F792," ",$G792),AllocFactorMatrix,(I$4+1),FALSE)*$E792</f>
        <v>-286219041.09691793</v>
      </c>
      <c r="J792" s="5">
        <f ca="1">VLOOKUP(CONCATENATE($F792," ",$G792),AllocFactorMatrix,(J$4+1),FALSE)*$E792</f>
        <v>-16087920.070005095</v>
      </c>
      <c r="K792" s="5">
        <f ca="1">VLOOKUP(CONCATENATE($F792," ",$G792),AllocFactorMatrix,(K$4+1),FALSE)*$E792</f>
        <v>-45336050.168369181</v>
      </c>
      <c r="L792" s="5">
        <f ca="1">VLOOKUP(CONCATENATE($F792," ",$G792),AllocFactorMatrix,(L$4+1),FALSE)*$E792</f>
        <v>-1391321.0955060963</v>
      </c>
      <c r="M792" s="5">
        <f ca="1">VLOOKUP(CONCATENATE($F792," ",$G792),AllocFactorMatrix,(M$4+1),FALSE)*$E792</f>
        <v>-131931.8420963872</v>
      </c>
      <c r="N792" s="5">
        <f t="shared" ca="1" si="430"/>
        <v>-46859303.105971664</v>
      </c>
      <c r="O792" s="5">
        <f ca="1">VLOOKUP(CONCATENATE($F792," ",$G792),AllocFactorMatrix,(O$4+1),FALSE)*$E792</f>
        <v>-33242747.526609115</v>
      </c>
      <c r="P792" s="5">
        <f ca="1">VLOOKUP(CONCATENATE($F792," ",$G792),AllocFactorMatrix,(P$4+1),FALSE)*$E792</f>
        <v>-5477841.1618071599</v>
      </c>
      <c r="Q792" s="5">
        <f ca="1">VLOOKUP(CONCATENATE($F792," ",$G792),AllocFactorMatrix,(Q$4+1),FALSE)*$E792</f>
        <v>-1761012.1836819872</v>
      </c>
      <c r="R792" s="5">
        <f ca="1">VLOOKUP(CONCATENATE($F792," ",$G792),AllocFactorMatrix,(R$4+1),FALSE)*$E792</f>
        <v>-72998.209009319384</v>
      </c>
      <c r="S792" s="5">
        <f t="shared" ca="1" si="432"/>
        <v>-40554599.081107579</v>
      </c>
      <c r="T792" s="5">
        <f ca="1">VLOOKUP(CONCATENATE($F792," ",$G792),AllocFactorMatrix,(T$4+1),FALSE)*$E792</f>
        <v>-1093409.1651606273</v>
      </c>
      <c r="U792" s="5">
        <f ca="1">VLOOKUP(CONCATENATE($F792," ",$G792),AllocFactorMatrix,(U$4+1),FALSE)*$E792</f>
        <v>-16061298.477703061</v>
      </c>
      <c r="V792" s="5">
        <f ca="1">VLOOKUP(CONCATENATE($F792," ",$G792),AllocFactorMatrix,(V$4+1),FALSE)*$E792</f>
        <v>-60595121.445354715</v>
      </c>
      <c r="W792" s="5">
        <f ca="1">VLOOKUP(CONCATENATE($F792," ",$G792),AllocFactorMatrix,(W$4+1),FALSE)*$E792</f>
        <v>-8273988.4734154828</v>
      </c>
      <c r="X792" s="5">
        <f t="shared" ca="1" si="433"/>
        <v>-86023817.561633885</v>
      </c>
      <c r="Y792" s="5">
        <f ca="1">VLOOKUP(CONCATENATE($F792," ",$G792),AllocFactorMatrix,(Y$4+1),FALSE)*$E792</f>
        <v>-10212939.721466482</v>
      </c>
      <c r="Z792" s="5">
        <f ca="1">VLOOKUP(CONCATENATE($F792," ",$G792),AllocFactorMatrix,(Z$4+1),FALSE)*$E792</f>
        <v>-163013.69866407037</v>
      </c>
      <c r="AA792" s="5">
        <f t="shared" ca="1" si="431"/>
        <v>-10375953.420130553</v>
      </c>
      <c r="AB792" s="5">
        <f ca="1">VLOOKUP(CONCATENATE($F792," ",$G792),AllocFactorMatrix,(AB$4+1),FALSE)*$E792</f>
        <v>-126764.65760444268</v>
      </c>
      <c r="AC792" s="5">
        <f ca="1">VLOOKUP(CONCATENATE($F792," ",$G792),AllocFactorMatrix,(AC$4+1),FALSE)*$E792</f>
        <v>-7960177.3894015811</v>
      </c>
      <c r="AD792" s="5">
        <f ca="1">VLOOKUP(CONCATENATE($F792," ",$G792),AllocFactorMatrix,(AD$4+1),FALSE)*$E792</f>
        <v>-1007858.6172272338</v>
      </c>
    </row>
    <row r="793" spans="4:30" hidden="1" outlineLevel="1">
      <c r="E793" s="55"/>
      <c r="F793" s="52" t="str">
        <f>F800</f>
        <v>TDPLANT</v>
      </c>
      <c r="G793" s="55" t="str">
        <f>$G$8</f>
        <v>PRODUCTION</v>
      </c>
      <c r="H793" s="4">
        <f t="shared" si="429"/>
        <v>-1184.313476501552</v>
      </c>
      <c r="I793" s="5">
        <f>VLOOKUP(CONCATENATE($F793," ",$G793),AllocFactorMatrix,(I$4+1),FALSE)*$E800</f>
        <v>-657.53852476807128</v>
      </c>
      <c r="J793" s="5">
        <f>VLOOKUP(CONCATENATE($F793," ",$G793),AllocFactorMatrix,(J$4+1),FALSE)*$E800</f>
        <v>-30.256553636581636</v>
      </c>
      <c r="K793" s="5">
        <f>VLOOKUP(CONCATENATE($F793," ",$G793),AllocFactorMatrix,(K$4+1),FALSE)*$E800</f>
        <v>-99.673775186426326</v>
      </c>
      <c r="L793" s="5">
        <f>VLOOKUP(CONCATENATE($F793," ",$G793),AllocFactorMatrix,(L$4+1),FALSE)*$E800</f>
        <v>-2.4905294424598794</v>
      </c>
      <c r="M793" s="5">
        <f>VLOOKUP(CONCATENATE($F793," ",$G793),AllocFactorMatrix,(M$4+1),FALSE)*$E800</f>
        <v>-0.3206052118070824</v>
      </c>
      <c r="N793" s="5">
        <f t="shared" si="430"/>
        <v>-102.48490984069328</v>
      </c>
      <c r="O793" s="5">
        <f>VLOOKUP(CONCATENATE($F793," ",$G793),AllocFactorMatrix,(O$4+1),FALSE)*$E800</f>
        <v>-75.823188036160658</v>
      </c>
      <c r="P793" s="5">
        <f>VLOOKUP(CONCATENATE($F793," ",$G793),AllocFactorMatrix,(P$4+1),FALSE)*$E800</f>
        <v>-13.724141107389443</v>
      </c>
      <c r="Q793" s="5">
        <f>VLOOKUP(CONCATENATE($F793," ",$G793),AllocFactorMatrix,(Q$4+1),FALSE)*$E800</f>
        <v>-5.3084008857434339</v>
      </c>
      <c r="R793" s="5">
        <f>VLOOKUP(CONCATENATE($F793," ",$G793),AllocFactorMatrix,(R$4+1),FALSE)*$E800</f>
        <v>-0.11437864979296247</v>
      </c>
      <c r="S793" s="5">
        <f t="shared" si="432"/>
        <v>-94.970108679086508</v>
      </c>
      <c r="T793" s="5">
        <f>VLOOKUP(CONCATENATE($F793," ",$G793),AllocFactorMatrix,(T$4+1),FALSE)*$E800</f>
        <v>-2.4076630430265036</v>
      </c>
      <c r="U793" s="5">
        <f>VLOOKUP(CONCATENATE($F793," ",$G793),AllocFactorMatrix,(U$4+1),FALSE)*$E800</f>
        <v>-38.33418109467739</v>
      </c>
      <c r="V793" s="5">
        <f>VLOOKUP(CONCATENATE($F793," ",$G793),AllocFactorMatrix,(V$4+1),FALSE)*$E800</f>
        <v>-207.89407625245968</v>
      </c>
      <c r="W793" s="5">
        <f>VLOOKUP(CONCATENATE($F793," ",$G793),AllocFactorMatrix,(W$4+1),FALSE)*$E800</f>
        <v>-27.353175983303188</v>
      </c>
      <c r="X793" s="5">
        <f>SUBTOTAL(9,T793:W793)</f>
        <v>-275.98909637346674</v>
      </c>
      <c r="Y793" s="5">
        <f>VLOOKUP(CONCATENATE($F793," ",$G793),AllocFactorMatrix,(Y$4+1),FALSE)*$E800</f>
        <v>-22.347297571196016</v>
      </c>
      <c r="Z793" s="5">
        <f>VLOOKUP(CONCATENATE($F793," ",$G793),AllocFactorMatrix,(Z$4+1),FALSE)*$E800</f>
        <v>-0.46452618531891554</v>
      </c>
      <c r="AA793" s="5">
        <f t="shared" si="431"/>
        <v>-22.811823756514933</v>
      </c>
      <c r="AB793" s="5">
        <f>VLOOKUP(CONCATENATE($F793," ",$G793),AllocFactorMatrix,(AB$4+1),FALSE)*$E800</f>
        <v>-0.2624594471374046</v>
      </c>
      <c r="AC793" s="5">
        <f>VLOOKUP(CONCATENATE($F793," ",$G793),AllocFactorMatrix,(AC$4+1),FALSE)*$E800</f>
        <v>0</v>
      </c>
      <c r="AD793" s="5">
        <f>VLOOKUP(CONCATENATE($F793," ",$G793),AllocFactorMatrix,(AD$4+1),FALSE)*$E800</f>
        <v>0</v>
      </c>
    </row>
    <row r="794" spans="4:30" hidden="1" outlineLevel="1">
      <c r="E794" s="55"/>
      <c r="F794" s="52" t="str">
        <f>F800</f>
        <v>TDPLANT</v>
      </c>
      <c r="G794" s="55" t="str">
        <f>$G$9</f>
        <v>BULKTRAN</v>
      </c>
      <c r="H794" s="4">
        <f t="shared" si="429"/>
        <v>-53853.463788010624</v>
      </c>
      <c r="I794" s="5">
        <f>VLOOKUP(CONCATENATE($F794," ",$G794),AllocFactorMatrix,(I$4+1),FALSE)*$E800</f>
        <v>-26527.300239160661</v>
      </c>
      <c r="J794" s="5">
        <f>VLOOKUP(CONCATENATE($F794," ",$G794),AllocFactorMatrix,(J$4+1),FALSE)*$E800</f>
        <v>-1311.3392388070417</v>
      </c>
      <c r="K794" s="5">
        <f>VLOOKUP(CONCATENATE($F794," ",$G794),AllocFactorMatrix,(K$4+1),FALSE)*$E800</f>
        <v>-4803.3604778686577</v>
      </c>
      <c r="L794" s="5">
        <f>VLOOKUP(CONCATENATE($F794," ",$G794),AllocFactorMatrix,(L$4+1),FALSE)*$E800</f>
        <v>-151.19273400312633</v>
      </c>
      <c r="M794" s="5">
        <f>VLOOKUP(CONCATENATE($F794," ",$G794),AllocFactorMatrix,(M$4+1),FALSE)*$E800</f>
        <v>-14.178370803404921</v>
      </c>
      <c r="N794" s="5">
        <f t="shared" si="430"/>
        <v>-4968.7315826751883</v>
      </c>
      <c r="O794" s="5">
        <f>VLOOKUP(CONCATENATE($F794," ",$G794),AllocFactorMatrix,(O$4+1),FALSE)*$E800</f>
        <v>-3651.301177601048</v>
      </c>
      <c r="P794" s="5">
        <f>VLOOKUP(CONCATENATE($F794," ",$G794),AllocFactorMatrix,(P$4+1),FALSE)*$E800</f>
        <v>-680.34378620629718</v>
      </c>
      <c r="Q794" s="5">
        <f>VLOOKUP(CONCATENATE($F794," ",$G794),AllocFactorMatrix,(Q$4+1),FALSE)*$E800</f>
        <v>-307.43468898499998</v>
      </c>
      <c r="R794" s="5">
        <f>VLOOKUP(CONCATENATE($F794," ",$G794),AllocFactorMatrix,(R$4+1),FALSE)*$E800</f>
        <v>-13.824994310400861</v>
      </c>
      <c r="S794" s="5">
        <f t="shared" si="432"/>
        <v>-4652.9046471027468</v>
      </c>
      <c r="T794" s="5">
        <f>VLOOKUP(CONCATENATE($F794," ",$G794),AllocFactorMatrix,(T$4+1),FALSE)*$E800</f>
        <v>-127.54930235286626</v>
      </c>
      <c r="U794" s="5">
        <f>VLOOKUP(CONCATENATE($F794," ",$G794),AllocFactorMatrix,(U$4+1),FALSE)*$E800</f>
        <v>-2087.3226009194555</v>
      </c>
      <c r="V794" s="5">
        <f>VLOOKUP(CONCATENATE($F794," ",$G794),AllocFactorMatrix,(V$4+1),FALSE)*$E800</f>
        <v>-11031.558596376815</v>
      </c>
      <c r="W794" s="5">
        <f>VLOOKUP(CONCATENATE($F794," ",$G794),AllocFactorMatrix,(W$4+1),FALSE)*$E800</f>
        <v>-1992.1166425419397</v>
      </c>
      <c r="X794" s="5">
        <f t="shared" ref="X794:X800" si="434">SUBTOTAL(9,T794:W794)</f>
        <v>-15238.547142191077</v>
      </c>
      <c r="Y794" s="5">
        <f>VLOOKUP(CONCATENATE($F794," ",$G794),AllocFactorMatrix,(Y$4+1),FALSE)*$E800</f>
        <v>-1121.3087977546757</v>
      </c>
      <c r="Z794" s="5">
        <f>VLOOKUP(CONCATENATE($F794," ",$G794),AllocFactorMatrix,(Z$4+1),FALSE)*$E800</f>
        <v>-18.781493746996389</v>
      </c>
      <c r="AA794" s="5">
        <f t="shared" si="431"/>
        <v>-1140.090291501672</v>
      </c>
      <c r="AB794" s="5">
        <f>VLOOKUP(CONCATENATE($F794," ",$G794),AllocFactorMatrix,(AB$4+1),FALSE)*$E800</f>
        <v>-14.550646572229621</v>
      </c>
      <c r="AC794" s="5">
        <f>VLOOKUP(CONCATENATE($F794," ",$G794),AllocFactorMatrix,(AC$4+1),FALSE)*$E800</f>
        <v>0</v>
      </c>
      <c r="AD794" s="5">
        <f>VLOOKUP(CONCATENATE($F794," ",$G794),AllocFactorMatrix,(AD$4+1),FALSE)*$E800</f>
        <v>0</v>
      </c>
    </row>
    <row r="795" spans="4:30" hidden="1" outlineLevel="1">
      <c r="E795" s="55"/>
      <c r="F795" s="52" t="str">
        <f>F800</f>
        <v>TDPLANT</v>
      </c>
      <c r="G795" s="55" t="str">
        <f>$G$10</f>
        <v>SUBTRAN</v>
      </c>
      <c r="H795" s="4">
        <f t="shared" si="429"/>
        <v>-11829.985799011996</v>
      </c>
      <c r="I795" s="5">
        <f>VLOOKUP(CONCATENATE($F795," ",$G795),AllocFactorMatrix,(I$4+1),FALSE)*$E800</f>
        <v>-5759.6348103508653</v>
      </c>
      <c r="J795" s="5">
        <f>VLOOKUP(CONCATENATE($F795," ",$G795),AllocFactorMatrix,(J$4+1),FALSE)*$E800</f>
        <v>-277.96751044439435</v>
      </c>
      <c r="K795" s="5">
        <f>VLOOKUP(CONCATENATE($F795," ",$G795),AllocFactorMatrix,(K$4+1),FALSE)*$E800</f>
        <v>-1011.2322116687636</v>
      </c>
      <c r="L795" s="5">
        <f>VLOOKUP(CONCATENATE($F795," ",$G795),AllocFactorMatrix,(L$4+1),FALSE)*$E800</f>
        <v>-31.236011572297034</v>
      </c>
      <c r="M795" s="5">
        <f>VLOOKUP(CONCATENATE($F795," ",$G795),AllocFactorMatrix,(M$4+1),FALSE)*$E800</f>
        <v>-3.8902800443624401</v>
      </c>
      <c r="N795" s="5">
        <f t="shared" si="430"/>
        <v>-1046.3585032854232</v>
      </c>
      <c r="O795" s="5">
        <f>VLOOKUP(CONCATENATE($F795," ",$G795),AllocFactorMatrix,(O$4+1),FALSE)*$E800</f>
        <v>-764.00174128819936</v>
      </c>
      <c r="P795" s="5">
        <f>VLOOKUP(CONCATENATE($F795," ",$G795),AllocFactorMatrix,(P$4+1),FALSE)*$E800</f>
        <v>-142.02703260754089</v>
      </c>
      <c r="Q795" s="5">
        <f>VLOOKUP(CONCATENATE($F795," ",$G795),AllocFactorMatrix,(Q$4+1),FALSE)*$E800</f>
        <v>-84.507776708366606</v>
      </c>
      <c r="R795" s="5">
        <f>VLOOKUP(CONCATENATE($F795," ",$G795),AllocFactorMatrix,(R$4+1),FALSE)*$E800</f>
        <v>0</v>
      </c>
      <c r="S795" s="5">
        <f t="shared" si="432"/>
        <v>-990.53655060410676</v>
      </c>
      <c r="T795" s="5">
        <f>VLOOKUP(CONCATENATE($F795," ",$G795),AllocFactorMatrix,(T$4+1),FALSE)*$E800</f>
        <v>-26.677628974279774</v>
      </c>
      <c r="U795" s="5">
        <f>VLOOKUP(CONCATENATE($F795," ",$G795),AllocFactorMatrix,(U$4+1),FALSE)*$E800</f>
        <v>-436.7280177587806</v>
      </c>
      <c r="V795" s="5">
        <f>VLOOKUP(CONCATENATE($F795," ",$G795),AllocFactorMatrix,(V$4+1),FALSE)*$E800</f>
        <v>-3042.545703517706</v>
      </c>
      <c r="W795" s="5">
        <f>VLOOKUP(CONCATENATE($F795," ",$G795),AllocFactorMatrix,(W$4+1),FALSE)*$E800</f>
        <v>0</v>
      </c>
      <c r="X795" s="5">
        <f t="shared" si="434"/>
        <v>-3505.9513502507662</v>
      </c>
      <c r="Y795" s="5">
        <f>VLOOKUP(CONCATENATE($F795," ",$G795),AllocFactorMatrix,(Y$4+1),FALSE)*$E800</f>
        <v>-229.94214074679783</v>
      </c>
      <c r="Z795" s="5">
        <f>VLOOKUP(CONCATENATE($F795," ",$G795),AllocFactorMatrix,(Z$4+1),FALSE)*$E800</f>
        <v>-3.8331417333273814</v>
      </c>
      <c r="AA795" s="5">
        <f t="shared" si="431"/>
        <v>-233.77528248012521</v>
      </c>
      <c r="AB795" s="5">
        <f>VLOOKUP(CONCATENATE($F795," ",$G795),AllocFactorMatrix,(AB$4+1),FALSE)*$E800</f>
        <v>-3.0705641086123667</v>
      </c>
      <c r="AC795" s="5">
        <f>VLOOKUP(CONCATENATE($F795," ",$G795),AllocFactorMatrix,(AC$4+1),FALSE)*$E800</f>
        <v>-10.440574390392221</v>
      </c>
      <c r="AD795" s="5">
        <f>VLOOKUP(CONCATENATE($F795," ",$G795),AllocFactorMatrix,(AD$4+1),FALSE)*$E800</f>
        <v>-2.2506530973124961</v>
      </c>
    </row>
    <row r="796" spans="4:30" hidden="1" outlineLevel="1">
      <c r="E796" s="55"/>
      <c r="F796" s="52" t="str">
        <f>F800</f>
        <v>TDPLANT</v>
      </c>
      <c r="G796" s="55" t="str">
        <f>$G$11</f>
        <v>DISTPRI</v>
      </c>
      <c r="H796" s="4">
        <f t="shared" si="429"/>
        <v>-52612.116367830102</v>
      </c>
      <c r="I796" s="5">
        <f>VLOOKUP(CONCATENATE($F796," ",$G796),AllocFactorMatrix,(I$4+1),FALSE)*$E800</f>
        <v>-35162.92130313009</v>
      </c>
      <c r="J796" s="5">
        <f>VLOOKUP(CONCATENATE($F796," ",$G796),AllocFactorMatrix,(J$4+1),FALSE)*$E800</f>
        <v>-1657.4883161246221</v>
      </c>
      <c r="K796" s="5">
        <f>VLOOKUP(CONCATENATE($F796," ",$G796),AllocFactorMatrix,(K$4+1),FALSE)*$E800</f>
        <v>-6018.4418014779258</v>
      </c>
      <c r="L796" s="5">
        <f>VLOOKUP(CONCATENATE($F796," ",$G796),AllocFactorMatrix,(L$4+1),FALSE)*$E800</f>
        <v>-186.00116822765722</v>
      </c>
      <c r="M796" s="5">
        <f>VLOOKUP(CONCATENATE($F796," ",$G796),AllocFactorMatrix,(M$4+1),FALSE)*$E800</f>
        <v>0</v>
      </c>
      <c r="N796" s="5">
        <f t="shared" si="430"/>
        <v>-6204.442969705583</v>
      </c>
      <c r="O796" s="5">
        <f>VLOOKUP(CONCATENATE($F796," ",$G796),AllocFactorMatrix,(O$4+1),FALSE)*$E800</f>
        <v>-4512.7794174267492</v>
      </c>
      <c r="P796" s="5">
        <f>VLOOKUP(CONCATENATE($F796," ",$G796),AllocFactorMatrix,(P$4+1),FALSE)*$E800</f>
        <v>-840.5054701787883</v>
      </c>
      <c r="Q796" s="5">
        <f>VLOOKUP(CONCATENATE($F796," ",$G796),AllocFactorMatrix,(Q$4+1),FALSE)*$E800</f>
        <v>0</v>
      </c>
      <c r="R796" s="5">
        <f>VLOOKUP(CONCATENATE($F796," ",$G796),AllocFactorMatrix,(R$4+1),FALSE)*$E800</f>
        <v>0</v>
      </c>
      <c r="S796" s="5">
        <f t="shared" si="432"/>
        <v>-5353.2848876055377</v>
      </c>
      <c r="T796" s="5">
        <f>VLOOKUP(CONCATENATE($F796," ",$G796),AllocFactorMatrix,(T$4+1),FALSE)*$E800</f>
        <v>-160.87780521671007</v>
      </c>
      <c r="U796" s="5">
        <f>VLOOKUP(CONCATENATE($F796," ",$G796),AllocFactorMatrix,(U$4+1),FALSE)*$E800</f>
        <v>-2594.5949564311231</v>
      </c>
      <c r="V796" s="5">
        <f>VLOOKUP(CONCATENATE($F796," ",$G796),AllocFactorMatrix,(V$4+1),FALSE)*$E800</f>
        <v>0</v>
      </c>
      <c r="W796" s="5">
        <f>VLOOKUP(CONCATENATE($F796," ",$G796),AllocFactorMatrix,(W$4+1),FALSE)*$E800</f>
        <v>0</v>
      </c>
      <c r="X796" s="5">
        <f t="shared" si="434"/>
        <v>-2755.4727616478331</v>
      </c>
      <c r="Y796" s="5">
        <f>VLOOKUP(CONCATENATE($F796," ",$G796),AllocFactorMatrix,(Y$4+1),FALSE)*$E800</f>
        <v>-1360.8103819078021</v>
      </c>
      <c r="Z796" s="5">
        <f>VLOOKUP(CONCATENATE($F796," ",$G796),AllocFactorMatrix,(Z$4+1),FALSE)*$E800</f>
        <v>-22.703644079758899</v>
      </c>
      <c r="AA796" s="5">
        <f t="shared" si="431"/>
        <v>-1383.5140259875611</v>
      </c>
      <c r="AB796" s="5">
        <f>VLOOKUP(CONCATENATE($F796," ",$G796),AllocFactorMatrix,(AB$4+1),FALSE)*$E800</f>
        <v>-18.393755877509957</v>
      </c>
      <c r="AC796" s="5">
        <f>VLOOKUP(CONCATENATE($F796," ",$G796),AllocFactorMatrix,(AC$4+1),FALSE)*$E800</f>
        <v>-63.014452199687007</v>
      </c>
      <c r="AD796" s="5">
        <f>VLOOKUP(CONCATENATE($F796," ",$G796),AllocFactorMatrix,(AD$4+1),FALSE)*$E800</f>
        <v>-13.583895551684098</v>
      </c>
    </row>
    <row r="797" spans="4:30" hidden="1" outlineLevel="1">
      <c r="E797" s="55"/>
      <c r="F797" s="52" t="str">
        <f>F800</f>
        <v>TDPLANT</v>
      </c>
      <c r="G797" s="55" t="str">
        <f>$G$12</f>
        <v>DISTSEC</v>
      </c>
      <c r="H797" s="4">
        <f t="shared" si="429"/>
        <v>-27244.531119600557</v>
      </c>
      <c r="I797" s="5">
        <f>VLOOKUP(CONCATENATE($F797," ",$G797),AllocFactorMatrix,(I$4+1),FALSE)*$E800</f>
        <v>-20370.775466390169</v>
      </c>
      <c r="J797" s="5">
        <f>VLOOKUP(CONCATENATE($F797," ",$G797),AllocFactorMatrix,(J$4+1),FALSE)*$E800</f>
        <v>-982.08157759168273</v>
      </c>
      <c r="K797" s="5">
        <f>VLOOKUP(CONCATENATE($F797," ",$G797),AllocFactorMatrix,(K$4+1),FALSE)*$E800</f>
        <v>-2963.3493897448966</v>
      </c>
      <c r="L797" s="5">
        <f>VLOOKUP(CONCATENATE($F797," ",$G797),AllocFactorMatrix,(L$4+1),FALSE)*$E800</f>
        <v>0</v>
      </c>
      <c r="M797" s="5">
        <f>VLOOKUP(CONCATENATE($F797," ",$G797),AllocFactorMatrix,(M$4+1),FALSE)*$E800</f>
        <v>0</v>
      </c>
      <c r="N797" s="5">
        <f t="shared" si="430"/>
        <v>-2963.3493897448966</v>
      </c>
      <c r="O797" s="5">
        <f>VLOOKUP(CONCATENATE($F797," ",$G797),AllocFactorMatrix,(O$4+1),FALSE)*$E800</f>
        <v>-1888.2577652066598</v>
      </c>
      <c r="P797" s="5">
        <f>VLOOKUP(CONCATENATE($F797," ",$G797),AllocFactorMatrix,(P$4+1),FALSE)*$E800</f>
        <v>0</v>
      </c>
      <c r="Q797" s="5">
        <f>VLOOKUP(CONCATENATE($F797," ",$G797),AllocFactorMatrix,(Q$4+1),FALSE)*$E800</f>
        <v>0</v>
      </c>
      <c r="R797" s="5">
        <f>VLOOKUP(CONCATENATE($F797," ",$G797),AllocFactorMatrix,(R$4+1),FALSE)*$E800</f>
        <v>0</v>
      </c>
      <c r="S797" s="5">
        <f t="shared" si="432"/>
        <v>-1888.2577652066598</v>
      </c>
      <c r="T797" s="5">
        <f>VLOOKUP(CONCATENATE($F797," ",$G797),AllocFactorMatrix,(T$4+1),FALSE)*$E800</f>
        <v>-51.054528658648664</v>
      </c>
      <c r="U797" s="5">
        <f>VLOOKUP(CONCATENATE($F797," ",$G797),AllocFactorMatrix,(U$4+1),FALSE)*$E800</f>
        <v>0</v>
      </c>
      <c r="V797" s="5">
        <f>VLOOKUP(CONCATENATE($F797," ",$G797),AllocFactorMatrix,(V$4+1),FALSE)*$E800</f>
        <v>0</v>
      </c>
      <c r="W797" s="5">
        <f>VLOOKUP(CONCATENATE($F797," ",$G797),AllocFactorMatrix,(W$4+1),FALSE)*$E800</f>
        <v>0</v>
      </c>
      <c r="X797" s="5">
        <f t="shared" si="434"/>
        <v>-51.054528658648664</v>
      </c>
      <c r="Y797" s="5">
        <f>VLOOKUP(CONCATENATE($F797," ",$G797),AllocFactorMatrix,(Y$4+1),FALSE)*$E800</f>
        <v>-696.47272253284666</v>
      </c>
      <c r="Z797" s="5">
        <f>VLOOKUP(CONCATENATE($F797," ",$G797),AllocFactorMatrix,(Z$4+1),FALSE)*$E800</f>
        <v>0</v>
      </c>
      <c r="AA797" s="5">
        <f t="shared" si="431"/>
        <v>-696.47272253284666</v>
      </c>
      <c r="AB797" s="5">
        <f>VLOOKUP(CONCATENATE($F797," ",$G797),AllocFactorMatrix,(AB$4+1),FALSE)*$E800</f>
        <v>-7.2273198464148729</v>
      </c>
      <c r="AC797" s="5">
        <f>VLOOKUP(CONCATENATE($F797," ",$G797),AllocFactorMatrix,(AC$4+1),FALSE)*$E800</f>
        <v>-245.39530616980969</v>
      </c>
      <c r="AD797" s="5">
        <f>VLOOKUP(CONCATENATE($F797," ",$G797),AllocFactorMatrix,(AD$4+1),FALSE)*$E800</f>
        <v>-39.917043459429834</v>
      </c>
    </row>
    <row r="798" spans="4:30" hidden="1" outlineLevel="1">
      <c r="E798" s="55"/>
      <c r="F798" s="52" t="str">
        <f>F800</f>
        <v>TDPLANT</v>
      </c>
      <c r="G798" s="55" t="str">
        <f>$G$13</f>
        <v>ENERGY</v>
      </c>
      <c r="H798" s="4">
        <f t="shared" si="429"/>
        <v>0</v>
      </c>
      <c r="I798" s="5">
        <f>VLOOKUP(CONCATENATE($F798," ",$G798),AllocFactorMatrix,(I$4+1),FALSE)*$E800</f>
        <v>0</v>
      </c>
      <c r="J798" s="5">
        <f>VLOOKUP(CONCATENATE($F798," ",$G798),AllocFactorMatrix,(J$4+1),FALSE)*$E800</f>
        <v>0</v>
      </c>
      <c r="K798" s="5">
        <f>VLOOKUP(CONCATENATE($F798," ",$G798),AllocFactorMatrix,(K$4+1),FALSE)*$E800</f>
        <v>0</v>
      </c>
      <c r="L798" s="5">
        <f>VLOOKUP(CONCATENATE($F798," ",$G798),AllocFactorMatrix,(L$4+1),FALSE)*$E800</f>
        <v>0</v>
      </c>
      <c r="M798" s="5">
        <f>VLOOKUP(CONCATENATE($F798," ",$G798),AllocFactorMatrix,(M$4+1),FALSE)*$E800</f>
        <v>0</v>
      </c>
      <c r="N798" s="5">
        <f t="shared" si="430"/>
        <v>0</v>
      </c>
      <c r="O798" s="5">
        <f>VLOOKUP(CONCATENATE($F798," ",$G798),AllocFactorMatrix,(O$4+1),FALSE)*$E800</f>
        <v>0</v>
      </c>
      <c r="P798" s="5">
        <f>VLOOKUP(CONCATENATE($F798," ",$G798),AllocFactorMatrix,(P$4+1),FALSE)*$E800</f>
        <v>0</v>
      </c>
      <c r="Q798" s="5">
        <f>VLOOKUP(CONCATENATE($F798," ",$G798),AllocFactorMatrix,(Q$4+1),FALSE)*$E800</f>
        <v>0</v>
      </c>
      <c r="R798" s="5">
        <f>VLOOKUP(CONCATENATE($F798," ",$G798),AllocFactorMatrix,(R$4+1),FALSE)*$E800</f>
        <v>0</v>
      </c>
      <c r="S798" s="5">
        <f t="shared" si="432"/>
        <v>0</v>
      </c>
      <c r="T798" s="5">
        <f>VLOOKUP(CONCATENATE($F798," ",$G798),AllocFactorMatrix,(T$4+1),FALSE)*$E800</f>
        <v>0</v>
      </c>
      <c r="U798" s="5">
        <f>VLOOKUP(CONCATENATE($F798," ",$G798),AllocFactorMatrix,(U$4+1),FALSE)*$E800</f>
        <v>0</v>
      </c>
      <c r="V798" s="5">
        <f>VLOOKUP(CONCATENATE($F798," ",$G798),AllocFactorMatrix,(V$4+1),FALSE)*$E800</f>
        <v>0</v>
      </c>
      <c r="W798" s="5">
        <f>VLOOKUP(CONCATENATE($F798," ",$G798),AllocFactorMatrix,(W$4+1),FALSE)*$E800</f>
        <v>0</v>
      </c>
      <c r="X798" s="5">
        <f t="shared" si="434"/>
        <v>0</v>
      </c>
      <c r="Y798" s="5">
        <f>VLOOKUP(CONCATENATE($F798," ",$G798),AllocFactorMatrix,(Y$4+1),FALSE)*$E800</f>
        <v>0</v>
      </c>
      <c r="Z798" s="5">
        <f>VLOOKUP(CONCATENATE($F798," ",$G798),AllocFactorMatrix,(Z$4+1),FALSE)*$E800</f>
        <v>0</v>
      </c>
      <c r="AA798" s="5">
        <f t="shared" si="431"/>
        <v>0</v>
      </c>
      <c r="AB798" s="5">
        <f>VLOOKUP(CONCATENATE($F798," ",$G798),AllocFactorMatrix,(AB$4+1),FALSE)*$E800</f>
        <v>0</v>
      </c>
      <c r="AC798" s="5">
        <f>VLOOKUP(CONCATENATE($F798," ",$G798),AllocFactorMatrix,(AC$4+1),FALSE)*$E800</f>
        <v>0</v>
      </c>
      <c r="AD798" s="5">
        <f>VLOOKUP(CONCATENATE($F798," ",$G798),AllocFactorMatrix,(AD$4+1),FALSE)*$E800</f>
        <v>0</v>
      </c>
    </row>
    <row r="799" spans="4:30" hidden="1" outlineLevel="1">
      <c r="E799" s="55"/>
      <c r="F799" s="52" t="str">
        <f>F800</f>
        <v>TDPLANT</v>
      </c>
      <c r="G799" s="55" t="str">
        <f>$G$14</f>
        <v>CUSTOMER</v>
      </c>
      <c r="H799" s="4">
        <f t="shared" si="429"/>
        <v>-12801.589449045146</v>
      </c>
      <c r="I799" s="5">
        <f>VLOOKUP(CONCATENATE($F799," ",$G799),AllocFactorMatrix,(I$4+1),FALSE)*$E800</f>
        <v>-5826.7371959044776</v>
      </c>
      <c r="J799" s="5">
        <f>VLOOKUP(CONCATENATE($F799," ",$G799),AllocFactorMatrix,(J$4+1),FALSE)*$E800</f>
        <v>-1568.5232664493697</v>
      </c>
      <c r="K799" s="5">
        <f>VLOOKUP(CONCATENATE($F799," ",$G799),AllocFactorMatrix,(K$4+1),FALSE)*$E800</f>
        <v>-444.93631173784064</v>
      </c>
      <c r="L799" s="5">
        <f>VLOOKUP(CONCATENATE($F799," ",$G799),AllocFactorMatrix,(L$4+1),FALSE)*$E800</f>
        <v>-147.16960586254604</v>
      </c>
      <c r="M799" s="5">
        <f>VLOOKUP(CONCATENATE($F799," ",$G799),AllocFactorMatrix,(M$4+1),FALSE)*$E800</f>
        <v>-23.905066270259603</v>
      </c>
      <c r="N799" s="5">
        <f t="shared" si="430"/>
        <v>-616.01098387064621</v>
      </c>
      <c r="O799" s="5">
        <f>VLOOKUP(CONCATENATE($F799," ",$G799),AllocFactorMatrix,(O$4+1),FALSE)*$E800</f>
        <v>-128.48111056935943</v>
      </c>
      <c r="P799" s="5">
        <f>VLOOKUP(CONCATENATE($F799," ",$G799),AllocFactorMatrix,(P$4+1),FALSE)*$E800</f>
        <v>-38.211907371785571</v>
      </c>
      <c r="Q799" s="5">
        <f>VLOOKUP(CONCATENATE($F799," ",$G799),AllocFactorMatrix,(Q$4+1),FALSE)*$E800</f>
        <v>-83.28878002999177</v>
      </c>
      <c r="R799" s="5">
        <f>VLOOKUP(CONCATENATE($F799," ",$G799),AllocFactorMatrix,(R$4+1),FALSE)*$E800</f>
        <v>-14.638317151002695</v>
      </c>
      <c r="S799" s="5">
        <f t="shared" si="432"/>
        <v>-264.62011512213945</v>
      </c>
      <c r="T799" s="5">
        <f>VLOOKUP(CONCATENATE($F799," ",$G799),AllocFactorMatrix,(T$4+1),FALSE)*$E800</f>
        <v>-0.88398515003213773</v>
      </c>
      <c r="U799" s="5">
        <f>VLOOKUP(CONCATENATE($F799," ",$G799),AllocFactorMatrix,(U$4+1),FALSE)*$E800</f>
        <v>-22.668083695182712</v>
      </c>
      <c r="V799" s="5">
        <f>VLOOKUP(CONCATENATE($F799," ",$G799),AllocFactorMatrix,(V$4+1),FALSE)*$E800</f>
        <v>-122.48341533667727</v>
      </c>
      <c r="W799" s="5">
        <f>VLOOKUP(CONCATENATE($F799," ",$G799),AllocFactorMatrix,(W$4+1),FALSE)*$E800</f>
        <v>-21.957520727325317</v>
      </c>
      <c r="X799" s="5">
        <f t="shared" si="434"/>
        <v>-167.99300490921743</v>
      </c>
      <c r="Y799" s="5">
        <f>VLOOKUP(CONCATENATE($F799," ",$G799),AllocFactorMatrix,(Y$4+1),FALSE)*$E800</f>
        <v>-35.580109783455292</v>
      </c>
      <c r="Z799" s="5">
        <f>VLOOKUP(CONCATENATE($F799," ",$G799),AllocFactorMatrix,(Z$4+1),FALSE)*$E800</f>
        <v>-0.64765181972157415</v>
      </c>
      <c r="AA799" s="5">
        <f t="shared" si="431"/>
        <v>-36.227761603176866</v>
      </c>
      <c r="AB799" s="5">
        <f>VLOOKUP(CONCATENATE($F799," ",$G799),AllocFactorMatrix,(AB$4+1),FALSE)*$E800</f>
        <v>-0.65657952565225874</v>
      </c>
      <c r="AC799" s="5">
        <f>VLOOKUP(CONCATENATE($F799," ",$G799),AllocFactorMatrix,(AC$4+1),FALSE)*$E800</f>
        <v>-3856.4439237905826</v>
      </c>
      <c r="AD799" s="5">
        <f>VLOOKUP(CONCATENATE($F799," ",$G799),AllocFactorMatrix,(AD$4+1),FALSE)*$E800</f>
        <v>-464.37661786988673</v>
      </c>
    </row>
    <row r="800" spans="4:30" collapsed="1">
      <c r="D800" s="1" t="s">
        <v>204</v>
      </c>
      <c r="E800" s="61">
        <v>-159526</v>
      </c>
      <c r="F800" s="10" t="s">
        <v>207</v>
      </c>
      <c r="G800" s="55" t="str">
        <f>$G$15</f>
        <v>TOTAL</v>
      </c>
      <c r="H800" s="4">
        <f t="shared" si="429"/>
        <v>-159525.99999999997</v>
      </c>
      <c r="I800" s="5">
        <f>VLOOKUP(CONCATENATE($F800," ",$G800),AllocFactorMatrix,(I$4+1),FALSE)*$E800</f>
        <v>-94304.907539704349</v>
      </c>
      <c r="J800" s="5">
        <f>VLOOKUP(CONCATENATE($F800," ",$G800),AllocFactorMatrix,(J$4+1),FALSE)*$E800</f>
        <v>-5827.6564630536923</v>
      </c>
      <c r="K800" s="5">
        <f>VLOOKUP(CONCATENATE($F800," ",$G800),AllocFactorMatrix,(K$4+1),FALSE)*$E800</f>
        <v>-15340.99396768451</v>
      </c>
      <c r="L800" s="5">
        <f>VLOOKUP(CONCATENATE($F800," ",$G800),AllocFactorMatrix,(L$4+1),FALSE)*$E800</f>
        <v>-518.09004910808642</v>
      </c>
      <c r="M800" s="5">
        <f>VLOOKUP(CONCATENATE($F800," ",$G800),AllocFactorMatrix,(M$4+1),FALSE)*$E800</f>
        <v>-42.294322329834053</v>
      </c>
      <c r="N800" s="5">
        <f t="shared" si="430"/>
        <v>-15901.37833912243</v>
      </c>
      <c r="O800" s="5">
        <f>VLOOKUP(CONCATENATE($F800," ",$G800),AllocFactorMatrix,(O$4+1),FALSE)*$E800</f>
        <v>-11020.644400128178</v>
      </c>
      <c r="P800" s="5">
        <f>VLOOKUP(CONCATENATE($F800," ",$G800),AllocFactorMatrix,(P$4+1),FALSE)*$E800</f>
        <v>-1714.8123374718016</v>
      </c>
      <c r="Q800" s="5">
        <f>VLOOKUP(CONCATENATE($F800," ",$G800),AllocFactorMatrix,(Q$4+1),FALSE)*$E800</f>
        <v>-480.53964660910179</v>
      </c>
      <c r="R800" s="5">
        <f>VLOOKUP(CONCATENATE($F800," ",$G800),AllocFactorMatrix,(R$4+1),FALSE)*$E800</f>
        <v>-28.577690111196517</v>
      </c>
      <c r="S800" s="5">
        <f t="shared" si="432"/>
        <v>-13244.574074320279</v>
      </c>
      <c r="T800" s="5">
        <f>VLOOKUP(CONCATENATE($F800," ",$G800),AllocFactorMatrix,(T$4+1),FALSE)*$E800</f>
        <v>-369.45091339556336</v>
      </c>
      <c r="U800" s="5">
        <f>VLOOKUP(CONCATENATE($F800," ",$G800),AllocFactorMatrix,(U$4+1),FALSE)*$E800</f>
        <v>-5179.6478398992185</v>
      </c>
      <c r="V800" s="5">
        <f>VLOOKUP(CONCATENATE($F800," ",$G800),AllocFactorMatrix,(V$4+1),FALSE)*$E800</f>
        <v>-14404.481791483657</v>
      </c>
      <c r="W800" s="5">
        <f>VLOOKUP(CONCATENATE($F800," ",$G800),AllocFactorMatrix,(W$4+1),FALSE)*$E800</f>
        <v>-2041.4273392525683</v>
      </c>
      <c r="X800" s="5">
        <f t="shared" si="434"/>
        <v>-21995.007884031005</v>
      </c>
      <c r="Y800" s="5">
        <f>VLOOKUP(CONCATENATE($F800," ",$G800),AllocFactorMatrix,(Y$4+1),FALSE)*$E800</f>
        <v>-3466.4614502967738</v>
      </c>
      <c r="Z800" s="5">
        <f>VLOOKUP(CONCATENATE($F800," ",$G800),AllocFactorMatrix,(Z$4+1),FALSE)*$E800</f>
        <v>-46.430457565123149</v>
      </c>
      <c r="AA800" s="5">
        <f t="shared" si="431"/>
        <v>-3512.8919078618969</v>
      </c>
      <c r="AB800" s="5">
        <f>VLOOKUP(CONCATENATE($F800," ",$G800),AllocFactorMatrix,(AB$4+1),FALSE)*$E800</f>
        <v>-44.16132537755648</v>
      </c>
      <c r="AC800" s="5">
        <f>VLOOKUP(CONCATENATE($F800," ",$G800),AllocFactorMatrix,(AC$4+1),FALSE)*$E800</f>
        <v>-4175.2942565504718</v>
      </c>
      <c r="AD800" s="5">
        <f>VLOOKUP(CONCATENATE($F800," ",$G800),AllocFactorMatrix,(AD$4+1),FALSE)*$E800</f>
        <v>-520.12820997831318</v>
      </c>
    </row>
    <row r="801" spans="3:30" hidden="1" outlineLevel="1">
      <c r="E801" s="55"/>
      <c r="F801" s="52" t="str">
        <f>F808</f>
        <v>CUST_DEP_FXNL</v>
      </c>
      <c r="G801" s="55" t="str">
        <f>$G$8</f>
        <v>PRODUCTION</v>
      </c>
      <c r="H801" s="4">
        <f t="shared" ca="1" si="429"/>
        <v>-9928028.4992491007</v>
      </c>
      <c r="I801" s="5">
        <f ca="1">VLOOKUP(CONCATENATE($F801," ",$G801),AllocFactorMatrix,(I$4+1),FALSE)*$E808</f>
        <v>-7260636.6311559482</v>
      </c>
      <c r="J801" s="5">
        <f ca="1">VLOOKUP(CONCATENATE($F801," ",$G801),AllocFactorMatrix,(J$4+1),FALSE)*$E808</f>
        <v>-395902.7798886252</v>
      </c>
      <c r="K801" s="5">
        <f ca="1">VLOOKUP(CONCATENATE($F801," ",$G801),AllocFactorMatrix,(K$4+1),FALSE)*$E808</f>
        <v>-802482.67732200096</v>
      </c>
      <c r="L801" s="5">
        <f ca="1">VLOOKUP(CONCATENATE($F801," ",$G801),AllocFactorMatrix,(L$4+1),FALSE)*$E808</f>
        <v>-84091.320810445672</v>
      </c>
      <c r="M801" s="5">
        <f ca="1">VLOOKUP(CONCATENATE($F801," ",$G801),AllocFactorMatrix,(M$4+1),FALSE)*$E808</f>
        <v>-146554.41927795595</v>
      </c>
      <c r="N801" s="5">
        <f t="shared" ca="1" si="430"/>
        <v>-1033128.4174104026</v>
      </c>
      <c r="O801" s="5">
        <f ca="1">VLOOKUP(CONCATENATE($F801," ",$G801),AllocFactorMatrix,(O$4+1),FALSE)*$E808</f>
        <v>-378427.63109430432</v>
      </c>
      <c r="P801" s="5">
        <f ca="1">VLOOKUP(CONCATENATE($F801," ",$G801),AllocFactorMatrix,(P$4+1),FALSE)*$E808</f>
        <v>-227217.64795102421</v>
      </c>
      <c r="Q801" s="5">
        <f ca="1">VLOOKUP(CONCATENATE($F801," ",$G801),AllocFactorMatrix,(Q$4+1),FALSE)*$E808</f>
        <v>-181475.98706691383</v>
      </c>
      <c r="R801" s="5">
        <f ca="1">VLOOKUP(CONCATENATE($F801," ",$G801),AllocFactorMatrix,(R$4+1),FALSE)*$E808</f>
        <v>0</v>
      </c>
      <c r="S801" s="5">
        <f t="shared" ca="1" si="432"/>
        <v>-787121.26611224236</v>
      </c>
      <c r="T801" s="5">
        <f ca="1">VLOOKUP(CONCATENATE($F801," ",$G801),AllocFactorMatrix,(T$4+1),FALSE)*$E808</f>
        <v>0</v>
      </c>
      <c r="U801" s="5">
        <f ca="1">VLOOKUP(CONCATENATE($F801," ",$G801),AllocFactorMatrix,(U$4+1),FALSE)*$E808</f>
        <v>-166903.27309305454</v>
      </c>
      <c r="V801" s="5">
        <f ca="1">VLOOKUP(CONCATENATE($F801," ",$G801),AllocFactorMatrix,(V$4+1),FALSE)*$E808</f>
        <v>-158624.55329719133</v>
      </c>
      <c r="W801" s="5">
        <f ca="1">VLOOKUP(CONCATENATE($F801," ",$G801),AllocFactorMatrix,(W$4+1),FALSE)*$E808</f>
        <v>-115515.13489728898</v>
      </c>
      <c r="X801" s="5">
        <f ca="1">SUBTOTAL(9,T801:W801)</f>
        <v>-441042.96128753485</v>
      </c>
      <c r="Y801" s="5">
        <f ca="1">VLOOKUP(CONCATENATE($F801," ",$G801),AllocFactorMatrix,(Y$4+1),FALSE)*$E808</f>
        <v>-10196.443394347076</v>
      </c>
      <c r="Z801" s="5">
        <f ca="1">VLOOKUP(CONCATENATE($F801," ",$G801),AllocFactorMatrix,(Z$4+1),FALSE)*$E808</f>
        <v>0</v>
      </c>
      <c r="AA801" s="5">
        <f t="shared" ca="1" si="431"/>
        <v>-10196.443394347076</v>
      </c>
      <c r="AB801" s="5">
        <f ca="1">VLOOKUP(CONCATENATE($F801," ",$G801),AllocFactorMatrix,(AB$4+1),FALSE)*$E808</f>
        <v>0</v>
      </c>
      <c r="AC801" s="5">
        <f ca="1">VLOOKUP(CONCATENATE($F801," ",$G801),AllocFactorMatrix,(AC$4+1),FALSE)*$E808</f>
        <v>0</v>
      </c>
      <c r="AD801" s="5">
        <f ca="1">VLOOKUP(CONCATENATE($F801," ",$G801),AllocFactorMatrix,(AD$4+1),FALSE)*$E808</f>
        <v>0</v>
      </c>
    </row>
    <row r="802" spans="3:30" hidden="1" outlineLevel="1">
      <c r="E802" s="55"/>
      <c r="F802" s="52" t="str">
        <f>F808</f>
        <v>CUST_DEP_FXNL</v>
      </c>
      <c r="G802" s="55" t="str">
        <f>$G$9</f>
        <v>BULKTRAN</v>
      </c>
      <c r="H802" s="4">
        <f t="shared" ca="1" si="429"/>
        <v>-4974313.0500468789</v>
      </c>
      <c r="I802" s="5">
        <f ca="1">VLOOKUP(CONCATENATE($F802," ",$G802),AllocFactorMatrix,(I$4+1),FALSE)*$E808</f>
        <v>-3414235.6468711421</v>
      </c>
      <c r="J802" s="5">
        <f ca="1">VLOOKUP(CONCATENATE($F802," ",$G802),AllocFactorMatrix,(J$4+1),FALSE)*$E808</f>
        <v>-200000.50379153885</v>
      </c>
      <c r="K802" s="5">
        <f ca="1">VLOOKUP(CONCATENATE($F802," ",$G802),AllocFactorMatrix,(K$4+1),FALSE)*$E808</f>
        <v>-450761.56610792503</v>
      </c>
      <c r="L802" s="5">
        <f ca="1">VLOOKUP(CONCATENATE($F802," ",$G802),AllocFactorMatrix,(L$4+1),FALSE)*$E808</f>
        <v>-59502.793361845106</v>
      </c>
      <c r="M802" s="5">
        <f ca="1">VLOOKUP(CONCATENATE($F802," ",$G802),AllocFactorMatrix,(M$4+1),FALSE)*$E808</f>
        <v>-75544.284303714026</v>
      </c>
      <c r="N802" s="5">
        <f t="shared" ca="1" si="430"/>
        <v>-585808.64377348416</v>
      </c>
      <c r="O802" s="5">
        <f ca="1">VLOOKUP(CONCATENATE($F802," ",$G802),AllocFactorMatrix,(O$4+1),FALSE)*$E808</f>
        <v>-212410.21363335758</v>
      </c>
      <c r="P802" s="5">
        <f ca="1">VLOOKUP(CONCATENATE($F802," ",$G802),AllocFactorMatrix,(P$4+1),FALSE)*$E808</f>
        <v>-131290.18125152466</v>
      </c>
      <c r="Q802" s="5">
        <f ca="1">VLOOKUP(CONCATENATE($F802," ",$G802),AllocFactorMatrix,(Q$4+1),FALSE)*$E808</f>
        <v>-122505.40864199416</v>
      </c>
      <c r="R802" s="5">
        <f ca="1">VLOOKUP(CONCATENATE($F802," ",$G802),AllocFactorMatrix,(R$4+1),FALSE)*$E808</f>
        <v>0</v>
      </c>
      <c r="S802" s="5">
        <f t="shared" ca="1" si="432"/>
        <v>-466205.80352687644</v>
      </c>
      <c r="T802" s="5">
        <f ca="1">VLOOKUP(CONCATENATE($F802," ",$G802),AllocFactorMatrix,(T$4+1),FALSE)*$E808</f>
        <v>0</v>
      </c>
      <c r="U802" s="5">
        <f ca="1">VLOOKUP(CONCATENATE($F802," ",$G802),AllocFactorMatrix,(U$4+1),FALSE)*$E808</f>
        <v>-105929.07478157326</v>
      </c>
      <c r="V802" s="5">
        <f ca="1">VLOOKUP(CONCATENATE($F802," ",$G802),AllocFactorMatrix,(V$4+1),FALSE)*$E808</f>
        <v>-98109.737479452146</v>
      </c>
      <c r="W802" s="5">
        <f ca="1">VLOOKUP(CONCATENATE($F802," ",$G802),AllocFactorMatrix,(W$4+1),FALSE)*$E808</f>
        <v>-98060.213331011255</v>
      </c>
      <c r="X802" s="5">
        <f t="shared" ref="X802:X808" ca="1" si="435">SUBTOTAL(9,T802:W802)</f>
        <v>-302099.02559203666</v>
      </c>
      <c r="Y802" s="5">
        <f ca="1">VLOOKUP(CONCATENATE($F802," ",$G802),AllocFactorMatrix,(Y$4+1),FALSE)*$E808</f>
        <v>-5963.4264918004683</v>
      </c>
      <c r="Z802" s="5">
        <f ca="1">VLOOKUP(CONCATENATE($F802," ",$G802),AllocFactorMatrix,(Z$4+1),FALSE)*$E808</f>
        <v>0</v>
      </c>
      <c r="AA802" s="5">
        <f t="shared" ca="1" si="431"/>
        <v>-5963.4264918004683</v>
      </c>
      <c r="AB802" s="5">
        <f ca="1">VLOOKUP(CONCATENATE($F802," ",$G802),AllocFactorMatrix,(AB$4+1),FALSE)*$E808</f>
        <v>0</v>
      </c>
      <c r="AC802" s="5">
        <f ca="1">VLOOKUP(CONCATENATE($F802," ",$G802),AllocFactorMatrix,(AC$4+1),FALSE)*$E808</f>
        <v>0</v>
      </c>
      <c r="AD802" s="5">
        <f ca="1">VLOOKUP(CONCATENATE($F802," ",$G802),AllocFactorMatrix,(AD$4+1),FALSE)*$E808</f>
        <v>0</v>
      </c>
    </row>
    <row r="803" spans="3:30" hidden="1" outlineLevel="1">
      <c r="E803" s="55"/>
      <c r="F803" s="52" t="str">
        <f>F808</f>
        <v>CUST_DEP_FXNL</v>
      </c>
      <c r="G803" s="55" t="str">
        <f>$G$10</f>
        <v>SUBTRAN</v>
      </c>
      <c r="H803" s="4">
        <f t="shared" ca="1" si="429"/>
        <v>-1067881.700142934</v>
      </c>
      <c r="I803" s="5">
        <f ca="1">VLOOKUP(CONCATENATE($F803," ",$G803),AllocFactorMatrix,(I$4+1),FALSE)*$E808</f>
        <v>-741302.58344246272</v>
      </c>
      <c r="J803" s="5">
        <f ca="1">VLOOKUP(CONCATENATE($F803," ",$G803),AllocFactorMatrix,(J$4+1),FALSE)*$E808</f>
        <v>-42394.566289590271</v>
      </c>
      <c r="K803" s="5">
        <f ca="1">VLOOKUP(CONCATENATE($F803," ",$G803),AllocFactorMatrix,(K$4+1),FALSE)*$E808</f>
        <v>-94897.051770308404</v>
      </c>
      <c r="L803" s="5">
        <f ca="1">VLOOKUP(CONCATENATE($F803," ",$G803),AllocFactorMatrix,(L$4+1),FALSE)*$E808</f>
        <v>-12293.120397596262</v>
      </c>
      <c r="M803" s="5">
        <f ca="1">VLOOKUP(CONCATENATE($F803," ",$G803),AllocFactorMatrix,(M$4+1),FALSE)*$E808</f>
        <v>-20727.946193633128</v>
      </c>
      <c r="N803" s="5">
        <f t="shared" ca="1" si="430"/>
        <v>-127918.11836153778</v>
      </c>
      <c r="O803" s="5">
        <f ca="1">VLOOKUP(CONCATENATE($F803," ",$G803),AllocFactorMatrix,(O$4+1),FALSE)*$E808</f>
        <v>-44444.928633784584</v>
      </c>
      <c r="P803" s="5">
        <f ca="1">VLOOKUP(CONCATENATE($F803," ",$G803),AllocFactorMatrix,(P$4+1),FALSE)*$E808</f>
        <v>-27407.849755324223</v>
      </c>
      <c r="Q803" s="5">
        <f ca="1">VLOOKUP(CONCATENATE($F803," ",$G803),AllocFactorMatrix,(Q$4+1),FALSE)*$E808</f>
        <v>-33674.348079600248</v>
      </c>
      <c r="R803" s="5">
        <f ca="1">VLOOKUP(CONCATENATE($F803," ",$G803),AllocFactorMatrix,(R$4+1),FALSE)*$E808</f>
        <v>0</v>
      </c>
      <c r="S803" s="5">
        <f t="shared" ca="1" si="432"/>
        <v>-105527.12646870906</v>
      </c>
      <c r="T803" s="5">
        <f ca="1">VLOOKUP(CONCATENATE($F803," ",$G803),AllocFactorMatrix,(T$4+1),FALSE)*$E808</f>
        <v>0</v>
      </c>
      <c r="U803" s="5">
        <f ca="1">VLOOKUP(CONCATENATE($F803," ",$G803),AllocFactorMatrix,(U$4+1),FALSE)*$E808</f>
        <v>-22163.420393434153</v>
      </c>
      <c r="V803" s="5">
        <f ca="1">VLOOKUP(CONCATENATE($F803," ",$G803),AllocFactorMatrix,(V$4+1),FALSE)*$E808</f>
        <v>-27059.045592609556</v>
      </c>
      <c r="W803" s="5">
        <f ca="1">VLOOKUP(CONCATENATE($F803," ",$G803),AllocFactorMatrix,(W$4+1),FALSE)*$E808</f>
        <v>0</v>
      </c>
      <c r="X803" s="5">
        <f t="shared" ca="1" si="435"/>
        <v>-49222.46598604371</v>
      </c>
      <c r="Y803" s="5">
        <f ca="1">VLOOKUP(CONCATENATE($F803," ",$G803),AllocFactorMatrix,(Y$4+1),FALSE)*$E808</f>
        <v>-1222.8954727544881</v>
      </c>
      <c r="Z803" s="5">
        <f ca="1">VLOOKUP(CONCATENATE($F803," ",$G803),AllocFactorMatrix,(Z$4+1),FALSE)*$E808</f>
        <v>0</v>
      </c>
      <c r="AA803" s="5">
        <f t="shared" ca="1" si="431"/>
        <v>-1222.8954727544881</v>
      </c>
      <c r="AB803" s="5">
        <f ca="1">VLOOKUP(CONCATENATE($F803," ",$G803),AllocFactorMatrix,(AB$4+1),FALSE)*$E808</f>
        <v>0</v>
      </c>
      <c r="AC803" s="5">
        <f ca="1">VLOOKUP(CONCATENATE($F803," ",$G803),AllocFactorMatrix,(AC$4+1),FALSE)*$E808</f>
        <v>-293.94412183606369</v>
      </c>
      <c r="AD803" s="5">
        <f ca="1">VLOOKUP(CONCATENATE($F803," ",$G803),AllocFactorMatrix,(AD$4+1),FALSE)*$E808</f>
        <v>0</v>
      </c>
    </row>
    <row r="804" spans="3:30" hidden="1" outlineLevel="1">
      <c r="E804" s="55"/>
      <c r="F804" s="52" t="str">
        <f>F808</f>
        <v>CUST_DEP_FXNL</v>
      </c>
      <c r="G804" s="55" t="str">
        <f>$G$11</f>
        <v>DISTPRI</v>
      </c>
      <c r="H804" s="4">
        <f t="shared" ca="1" si="429"/>
        <v>-6171493.1769277602</v>
      </c>
      <c r="I804" s="5">
        <f ca="1">VLOOKUP(CONCATENATE($F804," ",$G804),AllocFactorMatrix,(I$4+1),FALSE)*$E808</f>
        <v>-4669145.5773769692</v>
      </c>
      <c r="J804" s="5">
        <f ca="1">VLOOKUP(CONCATENATE($F804," ",$G804),AllocFactorMatrix,(J$4+1),FALSE)*$E808</f>
        <v>-260806.57463016853</v>
      </c>
      <c r="K804" s="5">
        <f ca="1">VLOOKUP(CONCATENATE($F804," ",$G804),AllocFactorMatrix,(K$4+1),FALSE)*$E808</f>
        <v>-582690.30283717113</v>
      </c>
      <c r="L804" s="5">
        <f ca="1">VLOOKUP(CONCATENATE($F804," ",$G804),AllocFactorMatrix,(L$4+1),FALSE)*$E808</f>
        <v>-75522.112984595398</v>
      </c>
      <c r="M804" s="5">
        <f ca="1">VLOOKUP(CONCATENATE($F804," ",$G804),AllocFactorMatrix,(M$4+1),FALSE)*$E808</f>
        <v>0</v>
      </c>
      <c r="N804" s="5">
        <f t="shared" ca="1" si="430"/>
        <v>-658212.41582176648</v>
      </c>
      <c r="O804" s="5">
        <f ca="1">VLOOKUP(CONCATENATE($F804," ",$G804),AllocFactorMatrix,(O$4+1),FALSE)*$E808</f>
        <v>-270846.90115767904</v>
      </c>
      <c r="P804" s="5">
        <f ca="1">VLOOKUP(CONCATENATE($F804," ",$G804),AllocFactorMatrix,(P$4+1),FALSE)*$E808</f>
        <v>-167338.70207816476</v>
      </c>
      <c r="Q804" s="5">
        <f ca="1">VLOOKUP(CONCATENATE($F804," ",$G804),AllocFactorMatrix,(Q$4+1),FALSE)*$E808</f>
        <v>0</v>
      </c>
      <c r="R804" s="5">
        <f ca="1">VLOOKUP(CONCATENATE($F804," ",$G804),AllocFactorMatrix,(R$4+1),FALSE)*$E808</f>
        <v>0</v>
      </c>
      <c r="S804" s="5">
        <f t="shared" ca="1" si="432"/>
        <v>-438185.60323584382</v>
      </c>
      <c r="T804" s="5">
        <f ca="1">VLOOKUP(CONCATENATE($F804," ",$G804),AllocFactorMatrix,(T$4+1),FALSE)*$E808</f>
        <v>0</v>
      </c>
      <c r="U804" s="5">
        <f ca="1">VLOOKUP(CONCATENATE($F804," ",$G804),AllocFactorMatrix,(U$4+1),FALSE)*$E808</f>
        <v>-135846.10776925672</v>
      </c>
      <c r="V804" s="5">
        <f ca="1">VLOOKUP(CONCATENATE($F804," ",$G804),AllocFactorMatrix,(V$4+1),FALSE)*$E808</f>
        <v>0</v>
      </c>
      <c r="W804" s="5">
        <f ca="1">VLOOKUP(CONCATENATE($F804," ",$G804),AllocFactorMatrix,(W$4+1),FALSE)*$E808</f>
        <v>0</v>
      </c>
      <c r="X804" s="5">
        <f t="shared" ca="1" si="435"/>
        <v>-135846.10776925672</v>
      </c>
      <c r="Y804" s="5">
        <f ca="1">VLOOKUP(CONCATENATE($F804," ",$G804),AllocFactorMatrix,(Y$4+1),FALSE)*$E808</f>
        <v>-7466.5552179056676</v>
      </c>
      <c r="Z804" s="5">
        <f ca="1">VLOOKUP(CONCATENATE($F804," ",$G804),AllocFactorMatrix,(Z$4+1),FALSE)*$E808</f>
        <v>0</v>
      </c>
      <c r="AA804" s="5">
        <f t="shared" ca="1" si="431"/>
        <v>-7466.5552179056676</v>
      </c>
      <c r="AB804" s="5">
        <f ca="1">VLOOKUP(CONCATENATE($F804," ",$G804),AllocFactorMatrix,(AB$4+1),FALSE)*$E808</f>
        <v>0</v>
      </c>
      <c r="AC804" s="5">
        <f ca="1">VLOOKUP(CONCATENATE($F804," ",$G804),AllocFactorMatrix,(AC$4+1),FALSE)*$E808</f>
        <v>-1830.3428758493897</v>
      </c>
      <c r="AD804" s="5">
        <f ca="1">VLOOKUP(CONCATENATE($F804," ",$G804),AllocFactorMatrix,(AD$4+1),FALSE)*$E808</f>
        <v>0</v>
      </c>
    </row>
    <row r="805" spans="3:30" hidden="1" outlineLevel="1">
      <c r="E805" s="55"/>
      <c r="F805" s="52" t="str">
        <f>F808</f>
        <v>CUST_DEP_FXNL</v>
      </c>
      <c r="G805" s="55" t="str">
        <f>$G$12</f>
        <v>DISTSEC</v>
      </c>
      <c r="H805" s="4">
        <f t="shared" ca="1" si="429"/>
        <v>-3250126.6427910537</v>
      </c>
      <c r="I805" s="5">
        <f ca="1">VLOOKUP(CONCATENATE($F805," ",$G805),AllocFactorMatrix,(I$4+1),FALSE)*$E808</f>
        <v>-2687966.3467033906</v>
      </c>
      <c r="J805" s="5">
        <f ca="1">VLOOKUP(CONCATENATE($F805," ",$G805),AllocFactorMatrix,(J$4+1),FALSE)*$E808</f>
        <v>-153560.46658091914</v>
      </c>
      <c r="K805" s="5">
        <f ca="1">VLOOKUP(CONCATENATE($F805," ",$G805),AllocFactorMatrix,(K$4+1),FALSE)*$E808</f>
        <v>-285102.07871410705</v>
      </c>
      <c r="L805" s="5">
        <f ca="1">VLOOKUP(CONCATENATE($F805," ",$G805),AllocFactorMatrix,(L$4+1),FALSE)*$E808</f>
        <v>0</v>
      </c>
      <c r="M805" s="5">
        <f ca="1">VLOOKUP(CONCATENATE($F805," ",$G805),AllocFactorMatrix,(M$4+1),FALSE)*$E808</f>
        <v>0</v>
      </c>
      <c r="N805" s="5">
        <f t="shared" ca="1" si="430"/>
        <v>-285102.07871410705</v>
      </c>
      <c r="O805" s="5">
        <f ca="1">VLOOKUP(CONCATENATE($F805," ",$G805),AllocFactorMatrix,(O$4+1),FALSE)*$E808</f>
        <v>-112617.23066343411</v>
      </c>
      <c r="P805" s="5">
        <f ca="1">VLOOKUP(CONCATENATE($F805," ",$G805),AllocFactorMatrix,(P$4+1),FALSE)*$E808</f>
        <v>0</v>
      </c>
      <c r="Q805" s="5">
        <f ca="1">VLOOKUP(CONCATENATE($F805," ",$G805),AllocFactorMatrix,(Q$4+1),FALSE)*$E808</f>
        <v>0</v>
      </c>
      <c r="R805" s="5">
        <f ca="1">VLOOKUP(CONCATENATE($F805," ",$G805),AllocFactorMatrix,(R$4+1),FALSE)*$E808</f>
        <v>0</v>
      </c>
      <c r="S805" s="5">
        <f t="shared" ca="1" si="432"/>
        <v>-112617.23066343411</v>
      </c>
      <c r="T805" s="5">
        <f ca="1">VLOOKUP(CONCATENATE($F805," ",$G805),AllocFactorMatrix,(T$4+1),FALSE)*$E808</f>
        <v>0</v>
      </c>
      <c r="U805" s="5">
        <f ca="1">VLOOKUP(CONCATENATE($F805," ",$G805),AllocFactorMatrix,(U$4+1),FALSE)*$E808</f>
        <v>0</v>
      </c>
      <c r="V805" s="5">
        <f ca="1">VLOOKUP(CONCATENATE($F805," ",$G805),AllocFactorMatrix,(V$4+1),FALSE)*$E808</f>
        <v>0</v>
      </c>
      <c r="W805" s="5">
        <f ca="1">VLOOKUP(CONCATENATE($F805," ",$G805),AllocFactorMatrix,(W$4+1),FALSE)*$E808</f>
        <v>0</v>
      </c>
      <c r="X805" s="5">
        <f t="shared" ca="1" si="435"/>
        <v>0</v>
      </c>
      <c r="Y805" s="5">
        <f ca="1">VLOOKUP(CONCATENATE($F805," ",$G805),AllocFactorMatrix,(Y$4+1),FALSE)*$E808</f>
        <v>-3797.4370053348766</v>
      </c>
      <c r="Z805" s="5">
        <f ca="1">VLOOKUP(CONCATENATE($F805," ",$G805),AllocFactorMatrix,(Z$4+1),FALSE)*$E808</f>
        <v>0</v>
      </c>
      <c r="AA805" s="5">
        <f t="shared" ca="1" si="431"/>
        <v>-3797.4370053348766</v>
      </c>
      <c r="AB805" s="5">
        <f ca="1">VLOOKUP(CONCATENATE($F805," ",$G805),AllocFactorMatrix,(AB$4+1),FALSE)*$E808</f>
        <v>0</v>
      </c>
      <c r="AC805" s="5">
        <f ca="1">VLOOKUP(CONCATENATE($F805," ",$G805),AllocFactorMatrix,(AC$4+1),FALSE)*$E808</f>
        <v>-7083.0831238678174</v>
      </c>
      <c r="AD805" s="5">
        <f ca="1">VLOOKUP(CONCATENATE($F805," ",$G805),AllocFactorMatrix,(AD$4+1),FALSE)*$E808</f>
        <v>0</v>
      </c>
    </row>
    <row r="806" spans="3:30" hidden="1" outlineLevel="1">
      <c r="E806" s="55"/>
      <c r="F806" s="52" t="str">
        <f>F808</f>
        <v>CUST_DEP_FXNL</v>
      </c>
      <c r="G806" s="55" t="str">
        <f>$G$13</f>
        <v>ENERGY</v>
      </c>
      <c r="H806" s="4">
        <f t="shared" ca="1" si="429"/>
        <v>-68243.895501335996</v>
      </c>
      <c r="I806" s="5">
        <f ca="1">VLOOKUP(CONCATENATE($F806," ",$G806),AllocFactorMatrix,(I$4+1),FALSE)*$E808</f>
        <v>-41461.9365057576</v>
      </c>
      <c r="J806" s="5">
        <f ca="1">VLOOKUP(CONCATENATE($F806," ",$G806),AllocFactorMatrix,(J$4+1),FALSE)*$E808</f>
        <v>-3184.076451150208</v>
      </c>
      <c r="K806" s="5">
        <f ca="1">VLOOKUP(CONCATENATE($F806," ",$G806),AllocFactorMatrix,(K$4+1),FALSE)*$E808</f>
        <v>-6573.1827883654087</v>
      </c>
      <c r="L806" s="5">
        <f ca="1">VLOOKUP(CONCATENATE($F806," ",$G806),AllocFactorMatrix,(L$4+1),FALSE)*$E808</f>
        <v>-876.12356246958188</v>
      </c>
      <c r="M806" s="5">
        <f ca="1">VLOOKUP(CONCATENATE($F806," ",$G806),AllocFactorMatrix,(M$4+1),FALSE)*$E808</f>
        <v>-1093.4780261100625</v>
      </c>
      <c r="N806" s="5">
        <f t="shared" ca="1" si="430"/>
        <v>-8542.7843769450537</v>
      </c>
      <c r="O806" s="5">
        <f ca="1">VLOOKUP(CONCATENATE($F806," ",$G806),AllocFactorMatrix,(O$4+1),FALSE)*$E808</f>
        <v>-3715.0131096186942</v>
      </c>
      <c r="P806" s="5">
        <f ca="1">VLOOKUP(CONCATENATE($F806," ",$G806),AllocFactorMatrix,(P$4+1),FALSE)*$E808</f>
        <v>-2284.5522318637818</v>
      </c>
      <c r="Q806" s="5">
        <f ca="1">VLOOKUP(CONCATENATE($F806," ",$G806),AllocFactorMatrix,(Q$4+1),FALSE)*$E808</f>
        <v>-2143.4508007807976</v>
      </c>
      <c r="R806" s="5">
        <f ca="1">VLOOKUP(CONCATENATE($F806," ",$G806),AllocFactorMatrix,(R$4+1),FALSE)*$E808</f>
        <v>0</v>
      </c>
      <c r="S806" s="5">
        <f t="shared" ca="1" si="432"/>
        <v>-8143.0161422632737</v>
      </c>
      <c r="T806" s="5">
        <f ca="1">VLOOKUP(CONCATENATE($F806," ",$G806),AllocFactorMatrix,(T$4+1),FALSE)*$E808</f>
        <v>0</v>
      </c>
      <c r="U806" s="5">
        <f ca="1">VLOOKUP(CONCATENATE($F806," ",$G806),AllocFactorMatrix,(U$4+1),FALSE)*$E808</f>
        <v>-2180.6835706565071</v>
      </c>
      <c r="V806" s="5">
        <f ca="1">VLOOKUP(CONCATENATE($F806," ",$G806),AllocFactorMatrix,(V$4+1),FALSE)*$E808</f>
        <v>-2169.7311135110235</v>
      </c>
      <c r="W806" s="5">
        <f ca="1">VLOOKUP(CONCATENATE($F806," ",$G806),AllocFactorMatrix,(W$4+1),FALSE)*$E808</f>
        <v>-2278.3983579355991</v>
      </c>
      <c r="X806" s="5">
        <f t="shared" ca="1" si="435"/>
        <v>-6628.8130421031292</v>
      </c>
      <c r="Y806" s="5">
        <f ca="1">VLOOKUP(CONCATENATE($F806," ",$G806),AllocFactorMatrix,(Y$4+1),FALSE)*$E808</f>
        <v>-92.015413005095979</v>
      </c>
      <c r="Z806" s="5">
        <f ca="1">VLOOKUP(CONCATENATE($F806," ",$G806),AllocFactorMatrix,(Z$4+1),FALSE)*$E808</f>
        <v>0</v>
      </c>
      <c r="AA806" s="5">
        <f t="shared" ca="1" si="431"/>
        <v>-92.015413005095979</v>
      </c>
      <c r="AB806" s="5">
        <f ca="1">VLOOKUP(CONCATENATE($F806," ",$G806),AllocFactorMatrix,(AB$4+1),FALSE)*$E808</f>
        <v>0</v>
      </c>
      <c r="AC806" s="5">
        <f ca="1">VLOOKUP(CONCATENATE($F806," ",$G806),AllocFactorMatrix,(AC$4+1),FALSE)*$E808</f>
        <v>-191.25357011163717</v>
      </c>
      <c r="AD806" s="5">
        <f ca="1">VLOOKUP(CONCATENATE($F806," ",$G806),AllocFactorMatrix,(AD$4+1),FALSE)*$E808</f>
        <v>0</v>
      </c>
    </row>
    <row r="807" spans="3:30" hidden="1" outlineLevel="1">
      <c r="E807" s="55"/>
      <c r="F807" s="52" t="str">
        <f>F808</f>
        <v>CUST_DEP_FXNL</v>
      </c>
      <c r="G807" s="55" t="str">
        <f>$G$14</f>
        <v>CUSTOMER</v>
      </c>
      <c r="H807" s="4">
        <f t="shared" ca="1" si="429"/>
        <v>-1457263.0353409362</v>
      </c>
      <c r="I807" s="5">
        <f ca="1">VLOOKUP(CONCATENATE($F807," ",$G807),AllocFactorMatrix,(I$4+1),FALSE)*$E808</f>
        <v>-809281.18711672281</v>
      </c>
      <c r="J807" s="5">
        <f ca="1">VLOOKUP(CONCATENATE($F807," ",$G807),AllocFactorMatrix,(J$4+1),FALSE)*$E808</f>
        <v>-251240.05711248121</v>
      </c>
      <c r="K807" s="5">
        <f ca="1">VLOOKUP(CONCATENATE($F807," ",$G807),AllocFactorMatrix,(K$4+1),FALSE)*$E808</f>
        <v>-43882.978002980868</v>
      </c>
      <c r="L807" s="5">
        <f ca="1">VLOOKUP(CONCATENATE($F807," ",$G807),AllocFactorMatrix,(L$4+1),FALSE)*$E808</f>
        <v>-59405.53535719416</v>
      </c>
      <c r="M807" s="5">
        <f ca="1">VLOOKUP(CONCATENATE($F807," ",$G807),AllocFactorMatrix,(M$4+1),FALSE)*$E808</f>
        <v>-130547.38180708082</v>
      </c>
      <c r="N807" s="5">
        <f t="shared" ca="1" si="430"/>
        <v>-233835.89516725583</v>
      </c>
      <c r="O807" s="5">
        <f ca="1">VLOOKUP(CONCATENATE($F807," ",$G807),AllocFactorMatrix,(O$4+1),FALSE)*$E808</f>
        <v>-7719.9099059046603</v>
      </c>
      <c r="P807" s="5">
        <f ca="1">VLOOKUP(CONCATENATE($F807," ",$G807),AllocFactorMatrix,(P$4+1),FALSE)*$E808</f>
        <v>-7583.0679076679935</v>
      </c>
      <c r="Q807" s="5">
        <f ca="1">VLOOKUP(CONCATENATE($F807," ",$G807),AllocFactorMatrix,(Q$4+1),FALSE)*$E808</f>
        <v>-34013.452124223833</v>
      </c>
      <c r="R807" s="5">
        <f ca="1">VLOOKUP(CONCATENATE($F807," ",$G807),AllocFactorMatrix,(R$4+1),FALSE)*$E808</f>
        <v>0</v>
      </c>
      <c r="S807" s="5">
        <f t="shared" ca="1" si="432"/>
        <v>-49316.429937796485</v>
      </c>
      <c r="T807" s="5">
        <f ca="1">VLOOKUP(CONCATENATE($F807," ",$G807),AllocFactorMatrix,(T$4+1),FALSE)*$E808</f>
        <v>0</v>
      </c>
      <c r="U807" s="5">
        <f ca="1">VLOOKUP(CONCATENATE($F807," ",$G807),AllocFactorMatrix,(U$4+1),FALSE)*$E808</f>
        <v>-1183.1116926128088</v>
      </c>
      <c r="V807" s="5">
        <f ca="1">VLOOKUP(CONCATENATE($F807," ",$G807),AllocFactorMatrix,(V$4+1),FALSE)*$E808</f>
        <v>-1116.4005956203646</v>
      </c>
      <c r="W807" s="5">
        <f ca="1">VLOOKUP(CONCATENATE($F807," ",$G807),AllocFactorMatrix,(W$4+1),FALSE)*$E808</f>
        <v>-1107.5246124214389</v>
      </c>
      <c r="X807" s="5">
        <f t="shared" ca="1" si="435"/>
        <v>-3407.0369006546125</v>
      </c>
      <c r="Y807" s="5">
        <f ca="1">VLOOKUP(CONCATENATE($F807," ",$G807),AllocFactorMatrix,(Y$4+1),FALSE)*$E808</f>
        <v>-195.37140052174692</v>
      </c>
      <c r="Z807" s="5">
        <f ca="1">VLOOKUP(CONCATENATE($F807," ",$G807),AllocFactorMatrix,(Z$4+1),FALSE)*$E808</f>
        <v>0</v>
      </c>
      <c r="AA807" s="5">
        <f t="shared" ca="1" si="431"/>
        <v>-195.37140052174692</v>
      </c>
      <c r="AB807" s="5">
        <f ca="1">VLOOKUP(CONCATENATE($F807," ",$G807),AllocFactorMatrix,(AB$4+1),FALSE)*$E808</f>
        <v>0</v>
      </c>
      <c r="AC807" s="5">
        <f ca="1">VLOOKUP(CONCATENATE($F807," ",$G807),AllocFactorMatrix,(AC$4+1),FALSE)*$E808</f>
        <v>-109987.05770550357</v>
      </c>
      <c r="AD807" s="5">
        <f ca="1">VLOOKUP(CONCATENATE($F807," ",$G807),AllocFactorMatrix,(AD$4+1),FALSE)*$E808</f>
        <v>0</v>
      </c>
    </row>
    <row r="808" spans="3:30" collapsed="1">
      <c r="D808" s="1" t="s">
        <v>205</v>
      </c>
      <c r="E808" s="61">
        <v>-26917350</v>
      </c>
      <c r="F808" s="61" t="s">
        <v>372</v>
      </c>
      <c r="G808" s="55" t="str">
        <f>$G$15</f>
        <v>TOTAL</v>
      </c>
      <c r="H808" s="4">
        <f t="shared" ca="1" si="429"/>
        <v>-26917349.999999996</v>
      </c>
      <c r="I808" s="5">
        <f ca="1">VLOOKUP(CONCATENATE($F808," ",$G808),AllocFactorMatrix,(I$4+1),FALSE)*$E808</f>
        <v>-19624029.909172393</v>
      </c>
      <c r="J808" s="5">
        <f ca="1">VLOOKUP(CONCATENATE($F808," ",$G808),AllocFactorMatrix,(J$4+1),FALSE)*$E808</f>
        <v>-1307089.0247444734</v>
      </c>
      <c r="K808" s="5">
        <f ca="1">VLOOKUP(CONCATENATE($F808," ",$G808),AllocFactorMatrix,(K$4+1),FALSE)*$E808</f>
        <v>-2266389.8375428589</v>
      </c>
      <c r="L808" s="5">
        <f ca="1">VLOOKUP(CONCATENATE($F808," ",$G808),AllocFactorMatrix,(L$4+1),FALSE)*$E808</f>
        <v>-291691.00647414615</v>
      </c>
      <c r="M808" s="5">
        <f ca="1">VLOOKUP(CONCATENATE($F808," ",$G808),AllocFactorMatrix,(M$4+1),FALSE)*$E808</f>
        <v>-374467.50960849406</v>
      </c>
      <c r="N808" s="5">
        <f t="shared" ca="1" si="430"/>
        <v>-2932548.3536254992</v>
      </c>
      <c r="O808" s="5">
        <f ca="1">VLOOKUP(CONCATENATE($F808," ",$G808),AllocFactorMatrix,(O$4+1),FALSE)*$E808</f>
        <v>-1030181.8281980829</v>
      </c>
      <c r="P808" s="5">
        <f ca="1">VLOOKUP(CONCATENATE($F808," ",$G808),AllocFactorMatrix,(P$4+1),FALSE)*$E808</f>
        <v>-563122.0011755696</v>
      </c>
      <c r="Q808" s="5">
        <f ca="1">VLOOKUP(CONCATENATE($F808," ",$G808),AllocFactorMatrix,(Q$4+1),FALSE)*$E808</f>
        <v>-373812.64671351289</v>
      </c>
      <c r="R808" s="5">
        <f ca="1">VLOOKUP(CONCATENATE($F808," ",$G808),AllocFactorMatrix,(R$4+1),FALSE)*$E808</f>
        <v>0</v>
      </c>
      <c r="S808" s="5">
        <f t="shared" ca="1" si="432"/>
        <v>-1967116.4760871655</v>
      </c>
      <c r="T808" s="5">
        <f ca="1">VLOOKUP(CONCATENATE($F808," ",$G808),AllocFactorMatrix,(T$4+1),FALSE)*$E808</f>
        <v>0</v>
      </c>
      <c r="U808" s="5">
        <f ca="1">VLOOKUP(CONCATENATE($F808," ",$G808),AllocFactorMatrix,(U$4+1),FALSE)*$E808</f>
        <v>-434205.67130058794</v>
      </c>
      <c r="V808" s="5">
        <f ca="1">VLOOKUP(CONCATENATE($F808," ",$G808),AllocFactorMatrix,(V$4+1),FALSE)*$E808</f>
        <v>-287079.46807838441</v>
      </c>
      <c r="W808" s="5">
        <f ca="1">VLOOKUP(CONCATENATE($F808," ",$G808),AllocFactorMatrix,(W$4+1),FALSE)*$E808</f>
        <v>-216961.27119865728</v>
      </c>
      <c r="X808" s="5">
        <f t="shared" ca="1" si="435"/>
        <v>-938246.41057762969</v>
      </c>
      <c r="Y808" s="5">
        <f ca="1">VLOOKUP(CONCATENATE($F808," ",$G808),AllocFactorMatrix,(Y$4+1),FALSE)*$E808</f>
        <v>-28934.144395669424</v>
      </c>
      <c r="Z808" s="5">
        <f ca="1">VLOOKUP(CONCATENATE($F808," ",$G808),AllocFactorMatrix,(Z$4+1),FALSE)*$E808</f>
        <v>0</v>
      </c>
      <c r="AA808" s="5">
        <f t="shared" ca="1" si="431"/>
        <v>-28934.144395669424</v>
      </c>
      <c r="AB808" s="5">
        <f ca="1">VLOOKUP(CONCATENATE($F808," ",$G808),AllocFactorMatrix,(AB$4+1),FALSE)*$E808</f>
        <v>0</v>
      </c>
      <c r="AC808" s="5">
        <f ca="1">VLOOKUP(CONCATENATE($F808," ",$G808),AllocFactorMatrix,(AC$4+1),FALSE)*$E808</f>
        <v>-119385.68139716849</v>
      </c>
      <c r="AD808" s="5">
        <f ca="1">VLOOKUP(CONCATENATE($F808," ",$G808),AllocFactorMatrix,(AD$4+1),FALSE)*$E808</f>
        <v>0</v>
      </c>
    </row>
    <row r="809" spans="3:30">
      <c r="H809" s="4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</row>
    <row r="810" spans="3:30">
      <c r="C810" s="55" t="s">
        <v>349</v>
      </c>
      <c r="G810" s="7"/>
      <c r="H810" s="4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</row>
    <row r="811" spans="3:30" hidden="1" outlineLevel="1">
      <c r="F811" s="52" t="str">
        <f>F818</f>
        <v>PROD_DEMAND</v>
      </c>
      <c r="G811" s="55" t="str">
        <f>$G$8</f>
        <v>PRODUCTION</v>
      </c>
      <c r="H811" s="4">
        <f t="shared" ref="H811:H818" si="436">SUBTOTAL(9,I811:AD811)</f>
        <v>29690335.999999993</v>
      </c>
      <c r="I811" s="5">
        <f>VLOOKUP(CONCATENATE($F811," ",$G811),AllocFactorMatrix,(I$4+1),FALSE)*$E818</f>
        <v>16484267.147729933</v>
      </c>
      <c r="J811" s="5">
        <f>VLOOKUP(CONCATENATE($F811," ",$G811),AllocFactorMatrix,(J$4+1),FALSE)*$E818</f>
        <v>758521.50760437071</v>
      </c>
      <c r="K811" s="5">
        <f>VLOOKUP(CONCATENATE($F811," ",$G811),AllocFactorMatrix,(K$4+1),FALSE)*$E818</f>
        <v>2498787.6389073431</v>
      </c>
      <c r="L811" s="5">
        <f>VLOOKUP(CONCATENATE($F811," ",$G811),AllocFactorMatrix,(L$4+1),FALSE)*$E818</f>
        <v>62436.725944348902</v>
      </c>
      <c r="M811" s="5">
        <f>VLOOKUP(CONCATENATE($F811," ",$G811),AllocFactorMatrix,(M$4+1),FALSE)*$E818</f>
        <v>8037.4636029829635</v>
      </c>
      <c r="N811" s="5">
        <f t="shared" ref="N811:N818" si="437">SUBTOTAL(9,K811:M811)</f>
        <v>2569261.8284546752</v>
      </c>
      <c r="O811" s="5">
        <f>VLOOKUP(CONCATENATE($F811," ",$G811),AllocFactorMatrix,(O$4+1),FALSE)*$E818</f>
        <v>1900861.5320623179</v>
      </c>
      <c r="P811" s="5">
        <f>VLOOKUP(CONCATENATE($F811," ",$G811),AllocFactorMatrix,(P$4+1),FALSE)*$E818</f>
        <v>344059.54916047998</v>
      </c>
      <c r="Q811" s="5">
        <f>VLOOKUP(CONCATENATE($F811," ",$G811),AllocFactorMatrix,(Q$4+1),FALSE)*$E818</f>
        <v>133079.80450074156</v>
      </c>
      <c r="R811" s="5">
        <f>VLOOKUP(CONCATENATE($F811," ",$G811),AllocFactorMatrix,(R$4+1),FALSE)*$E818</f>
        <v>2867.4338432852719</v>
      </c>
      <c r="S811" s="5">
        <f>SUBTOTAL(9,O811:R811)</f>
        <v>2380868.3195668245</v>
      </c>
      <c r="T811" s="5">
        <f>VLOOKUP(CONCATENATE($F811," ",$G811),AllocFactorMatrix,(T$4+1),FALSE)*$E818</f>
        <v>60359.293498376122</v>
      </c>
      <c r="U811" s="5">
        <f>VLOOKUP(CONCATENATE($F811," ",$G811),AllocFactorMatrix,(U$4+1),FALSE)*$E818</f>
        <v>961024.88029429095</v>
      </c>
      <c r="V811" s="5">
        <f>VLOOKUP(CONCATENATE($F811," ",$G811),AllocFactorMatrix,(V$4+1),FALSE)*$E818</f>
        <v>5211833.7744314782</v>
      </c>
      <c r="W811" s="5">
        <f>VLOOKUP(CONCATENATE($F811," ",$G811),AllocFactorMatrix,(W$4+1),FALSE)*$E818</f>
        <v>685734.81744918565</v>
      </c>
      <c r="X811" s="5">
        <f>SUBTOTAL(9,T811:W811)</f>
        <v>6918952.765673331</v>
      </c>
      <c r="Y811" s="5">
        <f>VLOOKUP(CONCATENATE($F811," ",$G811),AllocFactorMatrix,(Y$4+1),FALSE)*$E818</f>
        <v>560239.14845650597</v>
      </c>
      <c r="Z811" s="5">
        <f>VLOOKUP(CONCATENATE($F811," ",$G811),AllocFactorMatrix,(Z$4+1),FALSE)*$E818</f>
        <v>11645.513452787935</v>
      </c>
      <c r="AA811" s="5">
        <f t="shared" ref="AA811:AA818" si="438">SUBTOTAL(9,Y811:Z811)</f>
        <v>571884.66190929385</v>
      </c>
      <c r="AB811" s="5">
        <f>VLOOKUP(CONCATENATE($F811," ",$G811),AllocFactorMatrix,(AB$4+1),FALSE)*$E818</f>
        <v>6579.7690615687006</v>
      </c>
      <c r="AC811" s="5">
        <f>VLOOKUP(CONCATENATE($F811," ",$G811),AllocFactorMatrix,(AC$4+1),FALSE)*$E818</f>
        <v>0</v>
      </c>
      <c r="AD811" s="5">
        <f>VLOOKUP(CONCATENATE($F811," ",$G811),AllocFactorMatrix,(AD$4+1),FALSE)*$E818</f>
        <v>0</v>
      </c>
    </row>
    <row r="812" spans="3:30" hidden="1" outlineLevel="1">
      <c r="F812" s="52" t="str">
        <f>F818</f>
        <v>PROD_DEMAND</v>
      </c>
      <c r="G812" s="55" t="str">
        <f>$G$9</f>
        <v>BULKTRAN</v>
      </c>
      <c r="H812" s="4">
        <f t="shared" si="436"/>
        <v>0</v>
      </c>
      <c r="I812" s="5">
        <f>VLOOKUP(CONCATENATE($F812," ",$G812),AllocFactorMatrix,(I$4+1),FALSE)*$E818</f>
        <v>0</v>
      </c>
      <c r="J812" s="5">
        <f>VLOOKUP(CONCATENATE($F812," ",$G812),AllocFactorMatrix,(J$4+1),FALSE)*$E818</f>
        <v>0</v>
      </c>
      <c r="K812" s="5">
        <f>VLOOKUP(CONCATENATE($F812," ",$G812),AllocFactorMatrix,(K$4+1),FALSE)*$E818</f>
        <v>0</v>
      </c>
      <c r="L812" s="5">
        <f>VLOOKUP(CONCATENATE($F812," ",$G812),AllocFactorMatrix,(L$4+1),FALSE)*$E818</f>
        <v>0</v>
      </c>
      <c r="M812" s="5">
        <f>VLOOKUP(CONCATENATE($F812," ",$G812),AllocFactorMatrix,(M$4+1),FALSE)*$E818</f>
        <v>0</v>
      </c>
      <c r="N812" s="5">
        <f t="shared" si="437"/>
        <v>0</v>
      </c>
      <c r="O812" s="5">
        <f>VLOOKUP(CONCATENATE($F812," ",$G812),AllocFactorMatrix,(O$4+1),FALSE)*$E818</f>
        <v>0</v>
      </c>
      <c r="P812" s="5">
        <f>VLOOKUP(CONCATENATE($F812," ",$G812),AllocFactorMatrix,(P$4+1),FALSE)*$E818</f>
        <v>0</v>
      </c>
      <c r="Q812" s="5">
        <f>VLOOKUP(CONCATENATE($F812," ",$G812),AllocFactorMatrix,(Q$4+1),FALSE)*$E818</f>
        <v>0</v>
      </c>
      <c r="R812" s="5">
        <f>VLOOKUP(CONCATENATE($F812," ",$G812),AllocFactorMatrix,(R$4+1),FALSE)*$E818</f>
        <v>0</v>
      </c>
      <c r="S812" s="5">
        <f t="shared" ref="S812:S818" si="439">SUBTOTAL(9,O812:R812)</f>
        <v>0</v>
      </c>
      <c r="T812" s="5">
        <f>VLOOKUP(CONCATENATE($F812," ",$G812),AllocFactorMatrix,(T$4+1),FALSE)*$E818</f>
        <v>0</v>
      </c>
      <c r="U812" s="5">
        <f>VLOOKUP(CONCATENATE($F812," ",$G812),AllocFactorMatrix,(U$4+1),FALSE)*$E818</f>
        <v>0</v>
      </c>
      <c r="V812" s="5">
        <f>VLOOKUP(CONCATENATE($F812," ",$G812),AllocFactorMatrix,(V$4+1),FALSE)*$E818</f>
        <v>0</v>
      </c>
      <c r="W812" s="5">
        <f>VLOOKUP(CONCATENATE($F812," ",$G812),AllocFactorMatrix,(W$4+1),FALSE)*$E818</f>
        <v>0</v>
      </c>
      <c r="X812" s="5">
        <f t="shared" ref="X812:X818" si="440">SUBTOTAL(9,T812:W812)</f>
        <v>0</v>
      </c>
      <c r="Y812" s="5">
        <f>VLOOKUP(CONCATENATE($F812," ",$G812),AllocFactorMatrix,(Y$4+1),FALSE)*$E818</f>
        <v>0</v>
      </c>
      <c r="Z812" s="5">
        <f>VLOOKUP(CONCATENATE($F812," ",$G812),AllocFactorMatrix,(Z$4+1),FALSE)*$E818</f>
        <v>0</v>
      </c>
      <c r="AA812" s="5">
        <f t="shared" si="438"/>
        <v>0</v>
      </c>
      <c r="AB812" s="5">
        <f>VLOOKUP(CONCATENATE($F812," ",$G812),AllocFactorMatrix,(AB$4+1),FALSE)*$E818</f>
        <v>0</v>
      </c>
      <c r="AC812" s="5">
        <f>VLOOKUP(CONCATENATE($F812," ",$G812),AllocFactorMatrix,(AC$4+1),FALSE)*$E818</f>
        <v>0</v>
      </c>
      <c r="AD812" s="5">
        <f>VLOOKUP(CONCATENATE($F812," ",$G812),AllocFactorMatrix,(AD$4+1),FALSE)*$E818</f>
        <v>0</v>
      </c>
    </row>
    <row r="813" spans="3:30" hidden="1" outlineLevel="1">
      <c r="F813" s="52" t="str">
        <f>F818</f>
        <v>PROD_DEMAND</v>
      </c>
      <c r="G813" s="55" t="str">
        <f>$G$10</f>
        <v>SUBTRAN</v>
      </c>
      <c r="H813" s="4">
        <f t="shared" si="436"/>
        <v>0</v>
      </c>
      <c r="I813" s="5">
        <f>VLOOKUP(CONCATENATE($F813," ",$G813),AllocFactorMatrix,(I$4+1),FALSE)*$E818</f>
        <v>0</v>
      </c>
      <c r="J813" s="5">
        <f>VLOOKUP(CONCATENATE($F813," ",$G813),AllocFactorMatrix,(J$4+1),FALSE)*$E818</f>
        <v>0</v>
      </c>
      <c r="K813" s="5">
        <f>VLOOKUP(CONCATENATE($F813," ",$G813),AllocFactorMatrix,(K$4+1),FALSE)*$E818</f>
        <v>0</v>
      </c>
      <c r="L813" s="5">
        <f>VLOOKUP(CONCATENATE($F813," ",$G813),AllocFactorMatrix,(L$4+1),FALSE)*$E818</f>
        <v>0</v>
      </c>
      <c r="M813" s="5">
        <f>VLOOKUP(CONCATENATE($F813," ",$G813),AllocFactorMatrix,(M$4+1),FALSE)*$E818</f>
        <v>0</v>
      </c>
      <c r="N813" s="5">
        <f t="shared" si="437"/>
        <v>0</v>
      </c>
      <c r="O813" s="5">
        <f>VLOOKUP(CONCATENATE($F813," ",$G813),AllocFactorMatrix,(O$4+1),FALSE)*$E818</f>
        <v>0</v>
      </c>
      <c r="P813" s="5">
        <f>VLOOKUP(CONCATENATE($F813," ",$G813),AllocFactorMatrix,(P$4+1),FALSE)*$E818</f>
        <v>0</v>
      </c>
      <c r="Q813" s="5">
        <f>VLOOKUP(CONCATENATE($F813," ",$G813),AllocFactorMatrix,(Q$4+1),FALSE)*$E818</f>
        <v>0</v>
      </c>
      <c r="R813" s="5">
        <f>VLOOKUP(CONCATENATE($F813," ",$G813),AllocFactorMatrix,(R$4+1),FALSE)*$E818</f>
        <v>0</v>
      </c>
      <c r="S813" s="5">
        <f t="shared" si="439"/>
        <v>0</v>
      </c>
      <c r="T813" s="5">
        <f>VLOOKUP(CONCATENATE($F813," ",$G813),AllocFactorMatrix,(T$4+1),FALSE)*$E818</f>
        <v>0</v>
      </c>
      <c r="U813" s="5">
        <f>VLOOKUP(CONCATENATE($F813," ",$G813),AllocFactorMatrix,(U$4+1),FALSE)*$E818</f>
        <v>0</v>
      </c>
      <c r="V813" s="5">
        <f>VLOOKUP(CONCATENATE($F813," ",$G813),AllocFactorMatrix,(V$4+1),FALSE)*$E818</f>
        <v>0</v>
      </c>
      <c r="W813" s="5">
        <f>VLOOKUP(CONCATENATE($F813," ",$G813),AllocFactorMatrix,(W$4+1),FALSE)*$E818</f>
        <v>0</v>
      </c>
      <c r="X813" s="5">
        <f t="shared" si="440"/>
        <v>0</v>
      </c>
      <c r="Y813" s="5">
        <f>VLOOKUP(CONCATENATE($F813," ",$G813),AllocFactorMatrix,(Y$4+1),FALSE)*$E818</f>
        <v>0</v>
      </c>
      <c r="Z813" s="5">
        <f>VLOOKUP(CONCATENATE($F813," ",$G813),AllocFactorMatrix,(Z$4+1),FALSE)*$E818</f>
        <v>0</v>
      </c>
      <c r="AA813" s="5">
        <f t="shared" si="438"/>
        <v>0</v>
      </c>
      <c r="AB813" s="5">
        <f>VLOOKUP(CONCATENATE($F813," ",$G813),AllocFactorMatrix,(AB$4+1),FALSE)*$E818</f>
        <v>0</v>
      </c>
      <c r="AC813" s="5">
        <f>VLOOKUP(CONCATENATE($F813," ",$G813),AllocFactorMatrix,(AC$4+1),FALSE)*$E818</f>
        <v>0</v>
      </c>
      <c r="AD813" s="5">
        <f>VLOOKUP(CONCATENATE($F813," ",$G813),AllocFactorMatrix,(AD$4+1),FALSE)*$E818</f>
        <v>0</v>
      </c>
    </row>
    <row r="814" spans="3:30" hidden="1" outlineLevel="1">
      <c r="F814" s="52" t="str">
        <f>F818</f>
        <v>PROD_DEMAND</v>
      </c>
      <c r="G814" s="55" t="str">
        <f>$G$11</f>
        <v>DISTPRI</v>
      </c>
      <c r="H814" s="4">
        <f t="shared" si="436"/>
        <v>0</v>
      </c>
      <c r="I814" s="5">
        <f>VLOOKUP(CONCATENATE($F814," ",$G814),AllocFactorMatrix,(I$4+1),FALSE)*$E818</f>
        <v>0</v>
      </c>
      <c r="J814" s="5">
        <f>VLOOKUP(CONCATENATE($F814," ",$G814),AllocFactorMatrix,(J$4+1),FALSE)*$E818</f>
        <v>0</v>
      </c>
      <c r="K814" s="5">
        <f>VLOOKUP(CONCATENATE($F814," ",$G814),AllocFactorMatrix,(K$4+1),FALSE)*$E818</f>
        <v>0</v>
      </c>
      <c r="L814" s="5">
        <f>VLOOKUP(CONCATENATE($F814," ",$G814),AllocFactorMatrix,(L$4+1),FALSE)*$E818</f>
        <v>0</v>
      </c>
      <c r="M814" s="5">
        <f>VLOOKUP(CONCATENATE($F814," ",$G814),AllocFactorMatrix,(M$4+1),FALSE)*$E818</f>
        <v>0</v>
      </c>
      <c r="N814" s="5">
        <f t="shared" si="437"/>
        <v>0</v>
      </c>
      <c r="O814" s="5">
        <f>VLOOKUP(CONCATENATE($F814," ",$G814),AllocFactorMatrix,(O$4+1),FALSE)*$E818</f>
        <v>0</v>
      </c>
      <c r="P814" s="5">
        <f>VLOOKUP(CONCATENATE($F814," ",$G814),AllocFactorMatrix,(P$4+1),FALSE)*$E818</f>
        <v>0</v>
      </c>
      <c r="Q814" s="5">
        <f>VLOOKUP(CONCATENATE($F814," ",$G814),AllocFactorMatrix,(Q$4+1),FALSE)*$E818</f>
        <v>0</v>
      </c>
      <c r="R814" s="5">
        <f>VLOOKUP(CONCATENATE($F814," ",$G814),AllocFactorMatrix,(R$4+1),FALSE)*$E818</f>
        <v>0</v>
      </c>
      <c r="S814" s="5">
        <f t="shared" si="439"/>
        <v>0</v>
      </c>
      <c r="T814" s="5">
        <f>VLOOKUP(CONCATENATE($F814," ",$G814),AllocFactorMatrix,(T$4+1),FALSE)*$E818</f>
        <v>0</v>
      </c>
      <c r="U814" s="5">
        <f>VLOOKUP(CONCATENATE($F814," ",$G814),AllocFactorMatrix,(U$4+1),FALSE)*$E818</f>
        <v>0</v>
      </c>
      <c r="V814" s="5">
        <f>VLOOKUP(CONCATENATE($F814," ",$G814),AllocFactorMatrix,(V$4+1),FALSE)*$E818</f>
        <v>0</v>
      </c>
      <c r="W814" s="5">
        <f>VLOOKUP(CONCATENATE($F814," ",$G814),AllocFactorMatrix,(W$4+1),FALSE)*$E818</f>
        <v>0</v>
      </c>
      <c r="X814" s="5">
        <f t="shared" si="440"/>
        <v>0</v>
      </c>
      <c r="Y814" s="5">
        <f>VLOOKUP(CONCATENATE($F814," ",$G814),AllocFactorMatrix,(Y$4+1),FALSE)*$E818</f>
        <v>0</v>
      </c>
      <c r="Z814" s="5">
        <f>VLOOKUP(CONCATENATE($F814," ",$G814),AllocFactorMatrix,(Z$4+1),FALSE)*$E818</f>
        <v>0</v>
      </c>
      <c r="AA814" s="5">
        <f t="shared" si="438"/>
        <v>0</v>
      </c>
      <c r="AB814" s="5">
        <f>VLOOKUP(CONCATENATE($F814," ",$G814),AllocFactorMatrix,(AB$4+1),FALSE)*$E818</f>
        <v>0</v>
      </c>
      <c r="AC814" s="5">
        <f>VLOOKUP(CONCATENATE($F814," ",$G814),AllocFactorMatrix,(AC$4+1),FALSE)*$E818</f>
        <v>0</v>
      </c>
      <c r="AD814" s="5">
        <f>VLOOKUP(CONCATENATE($F814," ",$G814),AllocFactorMatrix,(AD$4+1),FALSE)*$E818</f>
        <v>0</v>
      </c>
    </row>
    <row r="815" spans="3:30" hidden="1" outlineLevel="1">
      <c r="F815" s="52" t="str">
        <f>F818</f>
        <v>PROD_DEMAND</v>
      </c>
      <c r="G815" s="55" t="str">
        <f>$G$12</f>
        <v>DISTSEC</v>
      </c>
      <c r="H815" s="4">
        <f t="shared" si="436"/>
        <v>0</v>
      </c>
      <c r="I815" s="5">
        <f>VLOOKUP(CONCATENATE($F815," ",$G815),AllocFactorMatrix,(I$4+1),FALSE)*$E818</f>
        <v>0</v>
      </c>
      <c r="J815" s="5">
        <f>VLOOKUP(CONCATENATE($F815," ",$G815),AllocFactorMatrix,(J$4+1),FALSE)*$E818</f>
        <v>0</v>
      </c>
      <c r="K815" s="5">
        <f>VLOOKUP(CONCATENATE($F815," ",$G815),AllocFactorMatrix,(K$4+1),FALSE)*$E818</f>
        <v>0</v>
      </c>
      <c r="L815" s="5">
        <f>VLOOKUP(CONCATENATE($F815," ",$G815),AllocFactorMatrix,(L$4+1),FALSE)*$E818</f>
        <v>0</v>
      </c>
      <c r="M815" s="5">
        <f>VLOOKUP(CONCATENATE($F815," ",$G815),AllocFactorMatrix,(M$4+1),FALSE)*$E818</f>
        <v>0</v>
      </c>
      <c r="N815" s="5">
        <f t="shared" si="437"/>
        <v>0</v>
      </c>
      <c r="O815" s="5">
        <f>VLOOKUP(CONCATENATE($F815," ",$G815),AllocFactorMatrix,(O$4+1),FALSE)*$E818</f>
        <v>0</v>
      </c>
      <c r="P815" s="5">
        <f>VLOOKUP(CONCATENATE($F815," ",$G815),AllocFactorMatrix,(P$4+1),FALSE)*$E818</f>
        <v>0</v>
      </c>
      <c r="Q815" s="5">
        <f>VLOOKUP(CONCATENATE($F815," ",$G815),AllocFactorMatrix,(Q$4+1),FALSE)*$E818</f>
        <v>0</v>
      </c>
      <c r="R815" s="5">
        <f>VLOOKUP(CONCATENATE($F815," ",$G815),AllocFactorMatrix,(R$4+1),FALSE)*$E818</f>
        <v>0</v>
      </c>
      <c r="S815" s="5">
        <f t="shared" si="439"/>
        <v>0</v>
      </c>
      <c r="T815" s="5">
        <f>VLOOKUP(CONCATENATE($F815," ",$G815),AllocFactorMatrix,(T$4+1),FALSE)*$E818</f>
        <v>0</v>
      </c>
      <c r="U815" s="5">
        <f>VLOOKUP(CONCATENATE($F815," ",$G815),AllocFactorMatrix,(U$4+1),FALSE)*$E818</f>
        <v>0</v>
      </c>
      <c r="V815" s="5">
        <f>VLOOKUP(CONCATENATE($F815," ",$G815),AllocFactorMatrix,(V$4+1),FALSE)*$E818</f>
        <v>0</v>
      </c>
      <c r="W815" s="5">
        <f>VLOOKUP(CONCATENATE($F815," ",$G815),AllocFactorMatrix,(W$4+1),FALSE)*$E818</f>
        <v>0</v>
      </c>
      <c r="X815" s="5">
        <f t="shared" si="440"/>
        <v>0</v>
      </c>
      <c r="Y815" s="5">
        <f>VLOOKUP(CONCATENATE($F815," ",$G815),AllocFactorMatrix,(Y$4+1),FALSE)*$E818</f>
        <v>0</v>
      </c>
      <c r="Z815" s="5">
        <f>VLOOKUP(CONCATENATE($F815," ",$G815),AllocFactorMatrix,(Z$4+1),FALSE)*$E818</f>
        <v>0</v>
      </c>
      <c r="AA815" s="5">
        <f t="shared" si="438"/>
        <v>0</v>
      </c>
      <c r="AB815" s="5">
        <f>VLOOKUP(CONCATENATE($F815," ",$G815),AllocFactorMatrix,(AB$4+1),FALSE)*$E818</f>
        <v>0</v>
      </c>
      <c r="AC815" s="5">
        <f>VLOOKUP(CONCATENATE($F815," ",$G815),AllocFactorMatrix,(AC$4+1),FALSE)*$E818</f>
        <v>0</v>
      </c>
      <c r="AD815" s="5">
        <f>VLOOKUP(CONCATENATE($F815," ",$G815),AllocFactorMatrix,(AD$4+1),FALSE)*$E818</f>
        <v>0</v>
      </c>
    </row>
    <row r="816" spans="3:30" hidden="1" outlineLevel="1">
      <c r="F816" s="52" t="str">
        <f>F818</f>
        <v>PROD_DEMAND</v>
      </c>
      <c r="G816" s="55" t="str">
        <f>$G$13</f>
        <v>ENERGY</v>
      </c>
      <c r="H816" s="4">
        <f t="shared" si="436"/>
        <v>0</v>
      </c>
      <c r="I816" s="5">
        <f>VLOOKUP(CONCATENATE($F816," ",$G816),AllocFactorMatrix,(I$4+1),FALSE)*$E818</f>
        <v>0</v>
      </c>
      <c r="J816" s="5">
        <f>VLOOKUP(CONCATENATE($F816," ",$G816),AllocFactorMatrix,(J$4+1),FALSE)*$E818</f>
        <v>0</v>
      </c>
      <c r="K816" s="5">
        <f>VLOOKUP(CONCATENATE($F816," ",$G816),AllocFactorMatrix,(K$4+1),FALSE)*$E818</f>
        <v>0</v>
      </c>
      <c r="L816" s="5">
        <f>VLOOKUP(CONCATENATE($F816," ",$G816),AllocFactorMatrix,(L$4+1),FALSE)*$E818</f>
        <v>0</v>
      </c>
      <c r="M816" s="5">
        <f>VLOOKUP(CONCATENATE($F816," ",$G816),AllocFactorMatrix,(M$4+1),FALSE)*$E818</f>
        <v>0</v>
      </c>
      <c r="N816" s="5">
        <f t="shared" si="437"/>
        <v>0</v>
      </c>
      <c r="O816" s="5">
        <f>VLOOKUP(CONCATENATE($F816," ",$G816),AllocFactorMatrix,(O$4+1),FALSE)*$E818</f>
        <v>0</v>
      </c>
      <c r="P816" s="5">
        <f>VLOOKUP(CONCATENATE($F816," ",$G816),AllocFactorMatrix,(P$4+1),FALSE)*$E818</f>
        <v>0</v>
      </c>
      <c r="Q816" s="5">
        <f>VLOOKUP(CONCATENATE($F816," ",$G816),AllocFactorMatrix,(Q$4+1),FALSE)*$E818</f>
        <v>0</v>
      </c>
      <c r="R816" s="5">
        <f>VLOOKUP(CONCATENATE($F816," ",$G816),AllocFactorMatrix,(R$4+1),FALSE)*$E818</f>
        <v>0</v>
      </c>
      <c r="S816" s="5">
        <f t="shared" si="439"/>
        <v>0</v>
      </c>
      <c r="T816" s="5">
        <f>VLOOKUP(CONCATENATE($F816," ",$G816),AllocFactorMatrix,(T$4+1),FALSE)*$E818</f>
        <v>0</v>
      </c>
      <c r="U816" s="5">
        <f>VLOOKUP(CONCATENATE($F816," ",$G816),AllocFactorMatrix,(U$4+1),FALSE)*$E818</f>
        <v>0</v>
      </c>
      <c r="V816" s="5">
        <f>VLOOKUP(CONCATENATE($F816," ",$G816),AllocFactorMatrix,(V$4+1),FALSE)*$E818</f>
        <v>0</v>
      </c>
      <c r="W816" s="5">
        <f>VLOOKUP(CONCATENATE($F816," ",$G816),AllocFactorMatrix,(W$4+1),FALSE)*$E818</f>
        <v>0</v>
      </c>
      <c r="X816" s="5">
        <f t="shared" si="440"/>
        <v>0</v>
      </c>
      <c r="Y816" s="5">
        <f>VLOOKUP(CONCATENATE($F816," ",$G816),AllocFactorMatrix,(Y$4+1),FALSE)*$E818</f>
        <v>0</v>
      </c>
      <c r="Z816" s="5">
        <f>VLOOKUP(CONCATENATE($F816," ",$G816),AllocFactorMatrix,(Z$4+1),FALSE)*$E818</f>
        <v>0</v>
      </c>
      <c r="AA816" s="5">
        <f t="shared" si="438"/>
        <v>0</v>
      </c>
      <c r="AB816" s="5">
        <f>VLOOKUP(CONCATENATE($F816," ",$G816),AllocFactorMatrix,(AB$4+1),FALSE)*$E818</f>
        <v>0</v>
      </c>
      <c r="AC816" s="5">
        <f>VLOOKUP(CONCATENATE($F816," ",$G816),AllocFactorMatrix,(AC$4+1),FALSE)*$E818</f>
        <v>0</v>
      </c>
      <c r="AD816" s="5">
        <f>VLOOKUP(CONCATENATE($F816," ",$G816),AllocFactorMatrix,(AD$4+1),FALSE)*$E818</f>
        <v>0</v>
      </c>
    </row>
    <row r="817" spans="4:30" hidden="1" outlineLevel="1">
      <c r="F817" s="52" t="str">
        <f>F818</f>
        <v>PROD_DEMAND</v>
      </c>
      <c r="G817" s="55" t="str">
        <f>$G$14</f>
        <v>CUSTOMER</v>
      </c>
      <c r="H817" s="4">
        <f t="shared" si="436"/>
        <v>0</v>
      </c>
      <c r="I817" s="5">
        <f>VLOOKUP(CONCATENATE($F817," ",$G817),AllocFactorMatrix,(I$4+1),FALSE)*$E818</f>
        <v>0</v>
      </c>
      <c r="J817" s="5">
        <f>VLOOKUP(CONCATENATE($F817," ",$G817),AllocFactorMatrix,(J$4+1),FALSE)*$E818</f>
        <v>0</v>
      </c>
      <c r="K817" s="5">
        <f>VLOOKUP(CONCATENATE($F817," ",$G817),AllocFactorMatrix,(K$4+1),FALSE)*$E818</f>
        <v>0</v>
      </c>
      <c r="L817" s="5">
        <f>VLOOKUP(CONCATENATE($F817," ",$G817),AllocFactorMatrix,(L$4+1),FALSE)*$E818</f>
        <v>0</v>
      </c>
      <c r="M817" s="5">
        <f>VLOOKUP(CONCATENATE($F817," ",$G817),AllocFactorMatrix,(M$4+1),FALSE)*$E818</f>
        <v>0</v>
      </c>
      <c r="N817" s="5">
        <f t="shared" si="437"/>
        <v>0</v>
      </c>
      <c r="O817" s="5">
        <f>VLOOKUP(CONCATENATE($F817," ",$G817),AllocFactorMatrix,(O$4+1),FALSE)*$E818</f>
        <v>0</v>
      </c>
      <c r="P817" s="5">
        <f>VLOOKUP(CONCATENATE($F817," ",$G817),AllocFactorMatrix,(P$4+1),FALSE)*$E818</f>
        <v>0</v>
      </c>
      <c r="Q817" s="5">
        <f>VLOOKUP(CONCATENATE($F817," ",$G817),AllocFactorMatrix,(Q$4+1),FALSE)*$E818</f>
        <v>0</v>
      </c>
      <c r="R817" s="5">
        <f>VLOOKUP(CONCATENATE($F817," ",$G817),AllocFactorMatrix,(R$4+1),FALSE)*$E818</f>
        <v>0</v>
      </c>
      <c r="S817" s="5">
        <f t="shared" si="439"/>
        <v>0</v>
      </c>
      <c r="T817" s="5">
        <f>VLOOKUP(CONCATENATE($F817," ",$G817),AllocFactorMatrix,(T$4+1),FALSE)*$E818</f>
        <v>0</v>
      </c>
      <c r="U817" s="5">
        <f>VLOOKUP(CONCATENATE($F817," ",$G817),AllocFactorMatrix,(U$4+1),FALSE)*$E818</f>
        <v>0</v>
      </c>
      <c r="V817" s="5">
        <f>VLOOKUP(CONCATENATE($F817," ",$G817),AllocFactorMatrix,(V$4+1),FALSE)*$E818</f>
        <v>0</v>
      </c>
      <c r="W817" s="5">
        <f>VLOOKUP(CONCATENATE($F817," ",$G817),AllocFactorMatrix,(W$4+1),FALSE)*$E818</f>
        <v>0</v>
      </c>
      <c r="X817" s="5">
        <f t="shared" si="440"/>
        <v>0</v>
      </c>
      <c r="Y817" s="5">
        <f>VLOOKUP(CONCATENATE($F817," ",$G817),AllocFactorMatrix,(Y$4+1),FALSE)*$E818</f>
        <v>0</v>
      </c>
      <c r="Z817" s="5">
        <f>VLOOKUP(CONCATENATE($F817," ",$G817),AllocFactorMatrix,(Z$4+1),FALSE)*$E818</f>
        <v>0</v>
      </c>
      <c r="AA817" s="5">
        <f t="shared" si="438"/>
        <v>0</v>
      </c>
      <c r="AB817" s="5">
        <f>VLOOKUP(CONCATENATE($F817," ",$G817),AllocFactorMatrix,(AB$4+1),FALSE)*$E818</f>
        <v>0</v>
      </c>
      <c r="AC817" s="5">
        <f>VLOOKUP(CONCATENATE($F817," ",$G817),AllocFactorMatrix,(AC$4+1),FALSE)*$E818</f>
        <v>0</v>
      </c>
      <c r="AD817" s="5">
        <f>VLOOKUP(CONCATENATE($F817," ",$G817),AllocFactorMatrix,(AD$4+1),FALSE)*$E818</f>
        <v>0</v>
      </c>
    </row>
    <row r="818" spans="4:30" collapsed="1">
      <c r="D818" s="96" t="str">
        <f>D200</f>
        <v>Adj 4 - Move FGD from Base Rates to Environmental (Mitchell)</v>
      </c>
      <c r="E818" s="61">
        <v>29690336</v>
      </c>
      <c r="F818" s="98" t="s">
        <v>30</v>
      </c>
      <c r="G818" s="55" t="str">
        <f>$G$15</f>
        <v>TOTAL</v>
      </c>
      <c r="H818" s="4">
        <f t="shared" si="436"/>
        <v>29690335.999999993</v>
      </c>
      <c r="I818" s="5">
        <f>VLOOKUP(CONCATENATE($F818," ",$G818),AllocFactorMatrix,(I$4+1),FALSE)*$E818</f>
        <v>16484267.147729933</v>
      </c>
      <c r="J818" s="5">
        <f>VLOOKUP(CONCATENATE($F818," ",$G818),AllocFactorMatrix,(J$4+1),FALSE)*$E818</f>
        <v>758521.50760437071</v>
      </c>
      <c r="K818" s="5">
        <f>VLOOKUP(CONCATENATE($F818," ",$G818),AllocFactorMatrix,(K$4+1),FALSE)*$E818</f>
        <v>2498787.6389073431</v>
      </c>
      <c r="L818" s="5">
        <f>VLOOKUP(CONCATENATE($F818," ",$G818),AllocFactorMatrix,(L$4+1),FALSE)*$E818</f>
        <v>62436.725944348902</v>
      </c>
      <c r="M818" s="5">
        <f>VLOOKUP(CONCATENATE($F818," ",$G818),AllocFactorMatrix,(M$4+1),FALSE)*$E818</f>
        <v>8037.4636029829635</v>
      </c>
      <c r="N818" s="5">
        <f t="shared" si="437"/>
        <v>2569261.8284546752</v>
      </c>
      <c r="O818" s="5">
        <f>VLOOKUP(CONCATENATE($F818," ",$G818),AllocFactorMatrix,(O$4+1),FALSE)*$E818</f>
        <v>1900861.5320623179</v>
      </c>
      <c r="P818" s="5">
        <f>VLOOKUP(CONCATENATE($F818," ",$G818),AllocFactorMatrix,(P$4+1),FALSE)*$E818</f>
        <v>344059.54916047998</v>
      </c>
      <c r="Q818" s="5">
        <f>VLOOKUP(CONCATENATE($F818," ",$G818),AllocFactorMatrix,(Q$4+1),FALSE)*$E818</f>
        <v>133079.80450074156</v>
      </c>
      <c r="R818" s="5">
        <f>VLOOKUP(CONCATENATE($F818," ",$G818),AllocFactorMatrix,(R$4+1),FALSE)*$E818</f>
        <v>2867.4338432852719</v>
      </c>
      <c r="S818" s="5">
        <f t="shared" si="439"/>
        <v>2380868.3195668245</v>
      </c>
      <c r="T818" s="5">
        <f>VLOOKUP(CONCATENATE($F818," ",$G818),AllocFactorMatrix,(T$4+1),FALSE)*$E818</f>
        <v>60359.293498376122</v>
      </c>
      <c r="U818" s="5">
        <f>VLOOKUP(CONCATENATE($F818," ",$G818),AllocFactorMatrix,(U$4+1),FALSE)*$E818</f>
        <v>961024.88029429095</v>
      </c>
      <c r="V818" s="5">
        <f>VLOOKUP(CONCATENATE($F818," ",$G818),AllocFactorMatrix,(V$4+1),FALSE)*$E818</f>
        <v>5211833.7744314782</v>
      </c>
      <c r="W818" s="5">
        <f>VLOOKUP(CONCATENATE($F818," ",$G818),AllocFactorMatrix,(W$4+1),FALSE)*$E818</f>
        <v>685734.81744918565</v>
      </c>
      <c r="X818" s="5">
        <f t="shared" si="440"/>
        <v>6918952.765673331</v>
      </c>
      <c r="Y818" s="5">
        <f>VLOOKUP(CONCATENATE($F818," ",$G818),AllocFactorMatrix,(Y$4+1),FALSE)*$E818</f>
        <v>560239.14845650597</v>
      </c>
      <c r="Z818" s="5">
        <f>VLOOKUP(CONCATENATE($F818," ",$G818),AllocFactorMatrix,(Z$4+1),FALSE)*$E818</f>
        <v>11645.513452787935</v>
      </c>
      <c r="AA818" s="5">
        <f t="shared" si="438"/>
        <v>571884.66190929385</v>
      </c>
      <c r="AB818" s="5">
        <f>VLOOKUP(CONCATENATE($F818," ",$G818),AllocFactorMatrix,(AB$4+1),FALSE)*$E818</f>
        <v>6579.7690615687006</v>
      </c>
      <c r="AC818" s="5">
        <f>VLOOKUP(CONCATENATE($F818," ",$G818),AllocFactorMatrix,(AC$4+1),FALSE)*$E818</f>
        <v>0</v>
      </c>
      <c r="AD818" s="5">
        <f>VLOOKUP(CONCATENATE($F818," ",$G818),AllocFactorMatrix,(AD$4+1),FALSE)*$E818</f>
        <v>0</v>
      </c>
    </row>
    <row r="819" spans="4:30" hidden="1" outlineLevel="1">
      <c r="E819" s="55"/>
      <c r="F819" s="52" t="str">
        <f>F826</f>
        <v>PROD_DEMAND</v>
      </c>
      <c r="G819" s="55" t="str">
        <f>$G$8</f>
        <v>PRODUCTION</v>
      </c>
      <c r="H819" s="4">
        <f t="shared" ref="H819:H826" si="441">SUBTOTAL(9,I819:AD819)</f>
        <v>81440991</v>
      </c>
      <c r="I819" s="5">
        <f>VLOOKUP(CONCATENATE($F819," ",$G819),AllocFactorMatrix,(I$4+1),FALSE)*$E826</f>
        <v>45216566.509044193</v>
      </c>
      <c r="J819" s="5">
        <f>VLOOKUP(CONCATENATE($F819," ",$G819),AllocFactorMatrix,(J$4+1),FALSE)*$E826</f>
        <v>2080634.6979068876</v>
      </c>
      <c r="K819" s="5">
        <f>VLOOKUP(CONCATENATE($F819," ",$G819),AllocFactorMatrix,(K$4+1),FALSE)*$E826</f>
        <v>6854208.1036457177</v>
      </c>
      <c r="L819" s="5">
        <f>VLOOKUP(CONCATENATE($F819," ",$G819),AllocFactorMatrix,(L$4+1),FALSE)*$E826</f>
        <v>171264.77907502244</v>
      </c>
      <c r="M819" s="5">
        <f>VLOOKUP(CONCATENATE($F819," ",$G819),AllocFactorMatrix,(M$4+1),FALSE)*$E826</f>
        <v>22046.870771464597</v>
      </c>
      <c r="N819" s="5">
        <f t="shared" ref="N819:N826" si="442">SUBTOTAL(9,K819:M819)</f>
        <v>7047519.7534922054</v>
      </c>
      <c r="O819" s="5">
        <f>VLOOKUP(CONCATENATE($F819," ",$G819),AllocFactorMatrix,(O$4+1),FALSE)*$E826</f>
        <v>5214088.7501217043</v>
      </c>
      <c r="P819" s="5">
        <f>VLOOKUP(CONCATENATE($F819," ",$G819),AllocFactorMatrix,(P$4+1),FALSE)*$E826</f>
        <v>943759.97114491079</v>
      </c>
      <c r="Q819" s="5">
        <f>VLOOKUP(CONCATENATE($F819," ",$G819),AllocFactorMatrix,(Q$4+1),FALSE)*$E826</f>
        <v>365039.69374501705</v>
      </c>
      <c r="R819" s="5">
        <f>VLOOKUP(CONCATENATE($F819," ",$G819),AllocFactorMatrix,(R$4+1),FALSE)*$E826</f>
        <v>7865.4096007566641</v>
      </c>
      <c r="S819" s="5">
        <f>SUBTOTAL(9,O819:R819)</f>
        <v>6530753.8246123893</v>
      </c>
      <c r="T819" s="5">
        <f>VLOOKUP(CONCATENATE($F819," ",$G819),AllocFactorMatrix,(T$4+1),FALSE)*$E826</f>
        <v>165566.35393306456</v>
      </c>
      <c r="U819" s="5">
        <f>VLOOKUP(CONCATENATE($F819," ",$G819),AllocFactorMatrix,(U$4+1),FALSE)*$E826</f>
        <v>2636104.1729815193</v>
      </c>
      <c r="V819" s="5">
        <f>VLOOKUP(CONCATENATE($F819," ",$G819),AllocFactorMatrix,(V$4+1),FALSE)*$E826</f>
        <v>14296130.145410616</v>
      </c>
      <c r="W819" s="5">
        <f>VLOOKUP(CONCATENATE($F819," ",$G819),AllocFactorMatrix,(W$4+1),FALSE)*$E826</f>
        <v>1880979.8277886033</v>
      </c>
      <c r="X819" s="5">
        <f>SUBTOTAL(9,T819:W819)</f>
        <v>18978780.500113804</v>
      </c>
      <c r="Y819" s="5">
        <f>VLOOKUP(CONCATENATE($F819," ",$G819),AllocFactorMatrix,(Y$4+1),FALSE)*$E826</f>
        <v>1536743.5197531602</v>
      </c>
      <c r="Z819" s="5">
        <f>VLOOKUP(CONCATENATE($F819," ",$G819),AllocFactorMatrix,(Z$4+1),FALSE)*$E826</f>
        <v>31943.800039813668</v>
      </c>
      <c r="AA819" s="5">
        <f t="shared" ref="AA819:AA825" si="443">SUBTOTAL(9,Y819:Z819)</f>
        <v>1568687.3197929738</v>
      </c>
      <c r="AB819" s="5">
        <f>VLOOKUP(CONCATENATE($F819," ",$G819),AllocFactorMatrix,(AB$4+1),FALSE)*$E826</f>
        <v>18048.395037539995</v>
      </c>
      <c r="AC819" s="5">
        <f>VLOOKUP(CONCATENATE($F819," ",$G819),AllocFactorMatrix,(AC$4+1),FALSE)*$E826</f>
        <v>0</v>
      </c>
      <c r="AD819" s="5">
        <f>VLOOKUP(CONCATENATE($F819," ",$G819),AllocFactorMatrix,(AD$4+1),FALSE)*$E826</f>
        <v>0</v>
      </c>
    </row>
    <row r="820" spans="4:30" hidden="1" outlineLevel="1">
      <c r="E820" s="55"/>
      <c r="F820" s="52" t="str">
        <f>F826</f>
        <v>PROD_DEMAND</v>
      </c>
      <c r="G820" s="55" t="str">
        <f>$G$9</f>
        <v>BULKTRAN</v>
      </c>
      <c r="H820" s="4">
        <f t="shared" si="441"/>
        <v>0</v>
      </c>
      <c r="I820" s="5">
        <f>VLOOKUP(CONCATENATE($F820," ",$G820),AllocFactorMatrix,(I$4+1),FALSE)*$E826</f>
        <v>0</v>
      </c>
      <c r="J820" s="5">
        <f>VLOOKUP(CONCATENATE($F820," ",$G820),AllocFactorMatrix,(J$4+1),FALSE)*$E826</f>
        <v>0</v>
      </c>
      <c r="K820" s="5">
        <f>VLOOKUP(CONCATENATE($F820," ",$G820),AllocFactorMatrix,(K$4+1),FALSE)*$E826</f>
        <v>0</v>
      </c>
      <c r="L820" s="5">
        <f>VLOOKUP(CONCATENATE($F820," ",$G820),AllocFactorMatrix,(L$4+1),FALSE)*$E826</f>
        <v>0</v>
      </c>
      <c r="M820" s="5">
        <f>VLOOKUP(CONCATENATE($F820," ",$G820),AllocFactorMatrix,(M$4+1),FALSE)*$E826</f>
        <v>0</v>
      </c>
      <c r="N820" s="5">
        <f t="shared" si="442"/>
        <v>0</v>
      </c>
      <c r="O820" s="5">
        <f>VLOOKUP(CONCATENATE($F820," ",$G820),AllocFactorMatrix,(O$4+1),FALSE)*$E826</f>
        <v>0</v>
      </c>
      <c r="P820" s="5">
        <f>VLOOKUP(CONCATENATE($F820," ",$G820),AllocFactorMatrix,(P$4+1),FALSE)*$E826</f>
        <v>0</v>
      </c>
      <c r="Q820" s="5">
        <f>VLOOKUP(CONCATENATE($F820," ",$G820),AllocFactorMatrix,(Q$4+1),FALSE)*$E826</f>
        <v>0</v>
      </c>
      <c r="R820" s="5">
        <f>VLOOKUP(CONCATENATE($F820," ",$G820),AllocFactorMatrix,(R$4+1),FALSE)*$E826</f>
        <v>0</v>
      </c>
      <c r="S820" s="5">
        <f t="shared" ref="S820:S826" si="444">SUBTOTAL(9,O820:R820)</f>
        <v>0</v>
      </c>
      <c r="T820" s="5">
        <f>VLOOKUP(CONCATENATE($F820," ",$G820),AllocFactorMatrix,(T$4+1),FALSE)*$E826</f>
        <v>0</v>
      </c>
      <c r="U820" s="5">
        <f>VLOOKUP(CONCATENATE($F820," ",$G820),AllocFactorMatrix,(U$4+1),FALSE)*$E826</f>
        <v>0</v>
      </c>
      <c r="V820" s="5">
        <f>VLOOKUP(CONCATENATE($F820," ",$G820),AllocFactorMatrix,(V$4+1),FALSE)*$E826</f>
        <v>0</v>
      </c>
      <c r="W820" s="5">
        <f>VLOOKUP(CONCATENATE($F820," ",$G820),AllocFactorMatrix,(W$4+1),FALSE)*$E826</f>
        <v>0</v>
      </c>
      <c r="X820" s="5">
        <f t="shared" ref="X820:X826" si="445">SUBTOTAL(9,T820:W820)</f>
        <v>0</v>
      </c>
      <c r="Y820" s="5">
        <f>VLOOKUP(CONCATENATE($F820," ",$G820),AllocFactorMatrix,(Y$4+1),FALSE)*$E826</f>
        <v>0</v>
      </c>
      <c r="Z820" s="5">
        <f>VLOOKUP(CONCATENATE($F820," ",$G820),AllocFactorMatrix,(Z$4+1),FALSE)*$E826</f>
        <v>0</v>
      </c>
      <c r="AA820" s="5">
        <f t="shared" si="443"/>
        <v>0</v>
      </c>
      <c r="AB820" s="5">
        <f>VLOOKUP(CONCATENATE($F820," ",$G820),AllocFactorMatrix,(AB$4+1),FALSE)*$E826</f>
        <v>0</v>
      </c>
      <c r="AC820" s="5">
        <f>VLOOKUP(CONCATENATE($F820," ",$G820),AllocFactorMatrix,(AC$4+1),FALSE)*$E826</f>
        <v>0</v>
      </c>
      <c r="AD820" s="5">
        <f>VLOOKUP(CONCATENATE($F820," ",$G820),AllocFactorMatrix,(AD$4+1),FALSE)*$E826</f>
        <v>0</v>
      </c>
    </row>
    <row r="821" spans="4:30" hidden="1" outlineLevel="1">
      <c r="E821" s="55"/>
      <c r="F821" s="52" t="str">
        <f>F826</f>
        <v>PROD_DEMAND</v>
      </c>
      <c r="G821" s="55" t="str">
        <f>$G$10</f>
        <v>SUBTRAN</v>
      </c>
      <c r="H821" s="4">
        <f t="shared" si="441"/>
        <v>0</v>
      </c>
      <c r="I821" s="5">
        <f>VLOOKUP(CONCATENATE($F821," ",$G821),AllocFactorMatrix,(I$4+1),FALSE)*$E826</f>
        <v>0</v>
      </c>
      <c r="J821" s="5">
        <f>VLOOKUP(CONCATENATE($F821," ",$G821),AllocFactorMatrix,(J$4+1),FALSE)*$E826</f>
        <v>0</v>
      </c>
      <c r="K821" s="5">
        <f>VLOOKUP(CONCATENATE($F821," ",$G821),AllocFactorMatrix,(K$4+1),FALSE)*$E826</f>
        <v>0</v>
      </c>
      <c r="L821" s="5">
        <f>VLOOKUP(CONCATENATE($F821," ",$G821),AllocFactorMatrix,(L$4+1),FALSE)*$E826</f>
        <v>0</v>
      </c>
      <c r="M821" s="5">
        <f>VLOOKUP(CONCATENATE($F821," ",$G821),AllocFactorMatrix,(M$4+1),FALSE)*$E826</f>
        <v>0</v>
      </c>
      <c r="N821" s="5">
        <f t="shared" si="442"/>
        <v>0</v>
      </c>
      <c r="O821" s="5">
        <f>VLOOKUP(CONCATENATE($F821," ",$G821),AllocFactorMatrix,(O$4+1),FALSE)*$E826</f>
        <v>0</v>
      </c>
      <c r="P821" s="5">
        <f>VLOOKUP(CONCATENATE($F821," ",$G821),AllocFactorMatrix,(P$4+1),FALSE)*$E826</f>
        <v>0</v>
      </c>
      <c r="Q821" s="5">
        <f>VLOOKUP(CONCATENATE($F821," ",$G821),AllocFactorMatrix,(Q$4+1),FALSE)*$E826</f>
        <v>0</v>
      </c>
      <c r="R821" s="5">
        <f>VLOOKUP(CONCATENATE($F821," ",$G821),AllocFactorMatrix,(R$4+1),FALSE)*$E826</f>
        <v>0</v>
      </c>
      <c r="S821" s="5">
        <f t="shared" si="444"/>
        <v>0</v>
      </c>
      <c r="T821" s="5">
        <f>VLOOKUP(CONCATENATE($F821," ",$G821),AllocFactorMatrix,(T$4+1),FALSE)*$E826</f>
        <v>0</v>
      </c>
      <c r="U821" s="5">
        <f>VLOOKUP(CONCATENATE($F821," ",$G821),AllocFactorMatrix,(U$4+1),FALSE)*$E826</f>
        <v>0</v>
      </c>
      <c r="V821" s="5">
        <f>VLOOKUP(CONCATENATE($F821," ",$G821),AllocFactorMatrix,(V$4+1),FALSE)*$E826</f>
        <v>0</v>
      </c>
      <c r="W821" s="5">
        <f>VLOOKUP(CONCATENATE($F821," ",$G821),AllocFactorMatrix,(W$4+1),FALSE)*$E826</f>
        <v>0</v>
      </c>
      <c r="X821" s="5">
        <f t="shared" si="445"/>
        <v>0</v>
      </c>
      <c r="Y821" s="5">
        <f>VLOOKUP(CONCATENATE($F821," ",$G821),AllocFactorMatrix,(Y$4+1),FALSE)*$E826</f>
        <v>0</v>
      </c>
      <c r="Z821" s="5">
        <f>VLOOKUP(CONCATENATE($F821," ",$G821),AllocFactorMatrix,(Z$4+1),FALSE)*$E826</f>
        <v>0</v>
      </c>
      <c r="AA821" s="5">
        <f t="shared" si="443"/>
        <v>0</v>
      </c>
      <c r="AB821" s="5">
        <f>VLOOKUP(CONCATENATE($F821," ",$G821),AllocFactorMatrix,(AB$4+1),FALSE)*$E826</f>
        <v>0</v>
      </c>
      <c r="AC821" s="5">
        <f>VLOOKUP(CONCATENATE($F821," ",$G821),AllocFactorMatrix,(AC$4+1),FALSE)*$E826</f>
        <v>0</v>
      </c>
      <c r="AD821" s="5">
        <f>VLOOKUP(CONCATENATE($F821," ",$G821),AllocFactorMatrix,(AD$4+1),FALSE)*$E826</f>
        <v>0</v>
      </c>
    </row>
    <row r="822" spans="4:30" hidden="1" outlineLevel="1">
      <c r="E822" s="55"/>
      <c r="F822" s="52" t="str">
        <f>F826</f>
        <v>PROD_DEMAND</v>
      </c>
      <c r="G822" s="55" t="str">
        <f>$G$11</f>
        <v>DISTPRI</v>
      </c>
      <c r="H822" s="4">
        <f t="shared" si="441"/>
        <v>0</v>
      </c>
      <c r="I822" s="5">
        <f>VLOOKUP(CONCATENATE($F822," ",$G822),AllocFactorMatrix,(I$4+1),FALSE)*$E826</f>
        <v>0</v>
      </c>
      <c r="J822" s="5">
        <f>VLOOKUP(CONCATENATE($F822," ",$G822),AllocFactorMatrix,(J$4+1),FALSE)*$E826</f>
        <v>0</v>
      </c>
      <c r="K822" s="5">
        <f>VLOOKUP(CONCATENATE($F822," ",$G822),AllocFactorMatrix,(K$4+1),FALSE)*$E826</f>
        <v>0</v>
      </c>
      <c r="L822" s="5">
        <f>VLOOKUP(CONCATENATE($F822," ",$G822),AllocFactorMatrix,(L$4+1),FALSE)*$E826</f>
        <v>0</v>
      </c>
      <c r="M822" s="5">
        <f>VLOOKUP(CONCATENATE($F822," ",$G822),AllocFactorMatrix,(M$4+1),FALSE)*$E826</f>
        <v>0</v>
      </c>
      <c r="N822" s="5">
        <f t="shared" si="442"/>
        <v>0</v>
      </c>
      <c r="O822" s="5">
        <f>VLOOKUP(CONCATENATE($F822," ",$G822),AllocFactorMatrix,(O$4+1),FALSE)*$E826</f>
        <v>0</v>
      </c>
      <c r="P822" s="5">
        <f>VLOOKUP(CONCATENATE($F822," ",$G822),AllocFactorMatrix,(P$4+1),FALSE)*$E826</f>
        <v>0</v>
      </c>
      <c r="Q822" s="5">
        <f>VLOOKUP(CONCATENATE($F822," ",$G822),AllocFactorMatrix,(Q$4+1),FALSE)*$E826</f>
        <v>0</v>
      </c>
      <c r="R822" s="5">
        <f>VLOOKUP(CONCATENATE($F822," ",$G822),AllocFactorMatrix,(R$4+1),FALSE)*$E826</f>
        <v>0</v>
      </c>
      <c r="S822" s="5">
        <f t="shared" si="444"/>
        <v>0</v>
      </c>
      <c r="T822" s="5">
        <f>VLOOKUP(CONCATENATE($F822," ",$G822),AllocFactorMatrix,(T$4+1),FALSE)*$E826</f>
        <v>0</v>
      </c>
      <c r="U822" s="5">
        <f>VLOOKUP(CONCATENATE($F822," ",$G822),AllocFactorMatrix,(U$4+1),FALSE)*$E826</f>
        <v>0</v>
      </c>
      <c r="V822" s="5">
        <f>VLOOKUP(CONCATENATE($F822," ",$G822),AllocFactorMatrix,(V$4+1),FALSE)*$E826</f>
        <v>0</v>
      </c>
      <c r="W822" s="5">
        <f>VLOOKUP(CONCATENATE($F822," ",$G822),AllocFactorMatrix,(W$4+1),FALSE)*$E826</f>
        <v>0</v>
      </c>
      <c r="X822" s="5">
        <f t="shared" si="445"/>
        <v>0</v>
      </c>
      <c r="Y822" s="5">
        <f>VLOOKUP(CONCATENATE($F822," ",$G822),AllocFactorMatrix,(Y$4+1),FALSE)*$E826</f>
        <v>0</v>
      </c>
      <c r="Z822" s="5">
        <f>VLOOKUP(CONCATENATE($F822," ",$G822),AllocFactorMatrix,(Z$4+1),FALSE)*$E826</f>
        <v>0</v>
      </c>
      <c r="AA822" s="5">
        <f t="shared" si="443"/>
        <v>0</v>
      </c>
      <c r="AB822" s="5">
        <f>VLOOKUP(CONCATENATE($F822," ",$G822),AllocFactorMatrix,(AB$4+1),FALSE)*$E826</f>
        <v>0</v>
      </c>
      <c r="AC822" s="5">
        <f>VLOOKUP(CONCATENATE($F822," ",$G822),AllocFactorMatrix,(AC$4+1),FALSE)*$E826</f>
        <v>0</v>
      </c>
      <c r="AD822" s="5">
        <f>VLOOKUP(CONCATENATE($F822," ",$G822),AllocFactorMatrix,(AD$4+1),FALSE)*$E826</f>
        <v>0</v>
      </c>
    </row>
    <row r="823" spans="4:30" hidden="1" outlineLevel="1">
      <c r="E823" s="55"/>
      <c r="F823" s="52" t="str">
        <f>F826</f>
        <v>PROD_DEMAND</v>
      </c>
      <c r="G823" s="55" t="str">
        <f>$G$12</f>
        <v>DISTSEC</v>
      </c>
      <c r="H823" s="4">
        <f t="shared" si="441"/>
        <v>0</v>
      </c>
      <c r="I823" s="5">
        <f>VLOOKUP(CONCATENATE($F823," ",$G823),AllocFactorMatrix,(I$4+1),FALSE)*$E826</f>
        <v>0</v>
      </c>
      <c r="J823" s="5">
        <f>VLOOKUP(CONCATENATE($F823," ",$G823),AllocFactorMatrix,(J$4+1),FALSE)*$E826</f>
        <v>0</v>
      </c>
      <c r="K823" s="5">
        <f>VLOOKUP(CONCATENATE($F823," ",$G823),AllocFactorMatrix,(K$4+1),FALSE)*$E826</f>
        <v>0</v>
      </c>
      <c r="L823" s="5">
        <f>VLOOKUP(CONCATENATE($F823," ",$G823),AllocFactorMatrix,(L$4+1),FALSE)*$E826</f>
        <v>0</v>
      </c>
      <c r="M823" s="5">
        <f>VLOOKUP(CONCATENATE($F823," ",$G823),AllocFactorMatrix,(M$4+1),FALSE)*$E826</f>
        <v>0</v>
      </c>
      <c r="N823" s="5">
        <f t="shared" si="442"/>
        <v>0</v>
      </c>
      <c r="O823" s="5">
        <f>VLOOKUP(CONCATENATE($F823," ",$G823),AllocFactorMatrix,(O$4+1),FALSE)*$E826</f>
        <v>0</v>
      </c>
      <c r="P823" s="5">
        <f>VLOOKUP(CONCATENATE($F823," ",$G823),AllocFactorMatrix,(P$4+1),FALSE)*$E826</f>
        <v>0</v>
      </c>
      <c r="Q823" s="5">
        <f>VLOOKUP(CONCATENATE($F823," ",$G823),AllocFactorMatrix,(Q$4+1),FALSE)*$E826</f>
        <v>0</v>
      </c>
      <c r="R823" s="5">
        <f>VLOOKUP(CONCATENATE($F823," ",$G823),AllocFactorMatrix,(R$4+1),FALSE)*$E826</f>
        <v>0</v>
      </c>
      <c r="S823" s="5">
        <f t="shared" si="444"/>
        <v>0</v>
      </c>
      <c r="T823" s="5">
        <f>VLOOKUP(CONCATENATE($F823," ",$G823),AllocFactorMatrix,(T$4+1),FALSE)*$E826</f>
        <v>0</v>
      </c>
      <c r="U823" s="5">
        <f>VLOOKUP(CONCATENATE($F823," ",$G823),AllocFactorMatrix,(U$4+1),FALSE)*$E826</f>
        <v>0</v>
      </c>
      <c r="V823" s="5">
        <f>VLOOKUP(CONCATENATE($F823," ",$G823),AllocFactorMatrix,(V$4+1),FALSE)*$E826</f>
        <v>0</v>
      </c>
      <c r="W823" s="5">
        <f>VLOOKUP(CONCATENATE($F823," ",$G823),AllocFactorMatrix,(W$4+1),FALSE)*$E826</f>
        <v>0</v>
      </c>
      <c r="X823" s="5">
        <f t="shared" si="445"/>
        <v>0</v>
      </c>
      <c r="Y823" s="5">
        <f>VLOOKUP(CONCATENATE($F823," ",$G823),AllocFactorMatrix,(Y$4+1),FALSE)*$E826</f>
        <v>0</v>
      </c>
      <c r="Z823" s="5">
        <f>VLOOKUP(CONCATENATE($F823," ",$G823),AllocFactorMatrix,(Z$4+1),FALSE)*$E826</f>
        <v>0</v>
      </c>
      <c r="AA823" s="5">
        <f t="shared" si="443"/>
        <v>0</v>
      </c>
      <c r="AB823" s="5">
        <f>VLOOKUP(CONCATENATE($F823," ",$G823),AllocFactorMatrix,(AB$4+1),FALSE)*$E826</f>
        <v>0</v>
      </c>
      <c r="AC823" s="5">
        <f>VLOOKUP(CONCATENATE($F823," ",$G823),AllocFactorMatrix,(AC$4+1),FALSE)*$E826</f>
        <v>0</v>
      </c>
      <c r="AD823" s="5">
        <f>VLOOKUP(CONCATENATE($F823," ",$G823),AllocFactorMatrix,(AD$4+1),FALSE)*$E826</f>
        <v>0</v>
      </c>
    </row>
    <row r="824" spans="4:30" hidden="1" outlineLevel="1">
      <c r="E824" s="55"/>
      <c r="F824" s="52" t="str">
        <f>F826</f>
        <v>PROD_DEMAND</v>
      </c>
      <c r="G824" s="55" t="str">
        <f>$G$13</f>
        <v>ENERGY</v>
      </c>
      <c r="H824" s="4">
        <f t="shared" si="441"/>
        <v>0</v>
      </c>
      <c r="I824" s="5">
        <f>VLOOKUP(CONCATENATE($F824," ",$G824),AllocFactorMatrix,(I$4+1),FALSE)*$E826</f>
        <v>0</v>
      </c>
      <c r="J824" s="5">
        <f>VLOOKUP(CONCATENATE($F824," ",$G824),AllocFactorMatrix,(J$4+1),FALSE)*$E826</f>
        <v>0</v>
      </c>
      <c r="K824" s="5">
        <f>VLOOKUP(CONCATENATE($F824," ",$G824),AllocFactorMatrix,(K$4+1),FALSE)*$E826</f>
        <v>0</v>
      </c>
      <c r="L824" s="5">
        <f>VLOOKUP(CONCATENATE($F824," ",$G824),AllocFactorMatrix,(L$4+1),FALSE)*$E826</f>
        <v>0</v>
      </c>
      <c r="M824" s="5">
        <f>VLOOKUP(CONCATENATE($F824," ",$G824),AllocFactorMatrix,(M$4+1),FALSE)*$E826</f>
        <v>0</v>
      </c>
      <c r="N824" s="5">
        <f t="shared" si="442"/>
        <v>0</v>
      </c>
      <c r="O824" s="5">
        <f>VLOOKUP(CONCATENATE($F824," ",$G824),AllocFactorMatrix,(O$4+1),FALSE)*$E826</f>
        <v>0</v>
      </c>
      <c r="P824" s="5">
        <f>VLOOKUP(CONCATENATE($F824," ",$G824),AllocFactorMatrix,(P$4+1),FALSE)*$E826</f>
        <v>0</v>
      </c>
      <c r="Q824" s="5">
        <f>VLOOKUP(CONCATENATE($F824," ",$G824),AllocFactorMatrix,(Q$4+1),FALSE)*$E826</f>
        <v>0</v>
      </c>
      <c r="R824" s="5">
        <f>VLOOKUP(CONCATENATE($F824," ",$G824),AllocFactorMatrix,(R$4+1),FALSE)*$E826</f>
        <v>0</v>
      </c>
      <c r="S824" s="5">
        <f t="shared" si="444"/>
        <v>0</v>
      </c>
      <c r="T824" s="5">
        <f>VLOOKUP(CONCATENATE($F824," ",$G824),AllocFactorMatrix,(T$4+1),FALSE)*$E826</f>
        <v>0</v>
      </c>
      <c r="U824" s="5">
        <f>VLOOKUP(CONCATENATE($F824," ",$G824),AllocFactorMatrix,(U$4+1),FALSE)*$E826</f>
        <v>0</v>
      </c>
      <c r="V824" s="5">
        <f>VLOOKUP(CONCATENATE($F824," ",$G824),AllocFactorMatrix,(V$4+1),FALSE)*$E826</f>
        <v>0</v>
      </c>
      <c r="W824" s="5">
        <f>VLOOKUP(CONCATENATE($F824," ",$G824),AllocFactorMatrix,(W$4+1),FALSE)*$E826</f>
        <v>0</v>
      </c>
      <c r="X824" s="5">
        <f t="shared" si="445"/>
        <v>0</v>
      </c>
      <c r="Y824" s="5">
        <f>VLOOKUP(CONCATENATE($F824," ",$G824),AllocFactorMatrix,(Y$4+1),FALSE)*$E826</f>
        <v>0</v>
      </c>
      <c r="Z824" s="5">
        <f>VLOOKUP(CONCATENATE($F824," ",$G824),AllocFactorMatrix,(Z$4+1),FALSE)*$E826</f>
        <v>0</v>
      </c>
      <c r="AA824" s="5">
        <f t="shared" si="443"/>
        <v>0</v>
      </c>
      <c r="AB824" s="5">
        <f>VLOOKUP(CONCATENATE($F824," ",$G824),AllocFactorMatrix,(AB$4+1),FALSE)*$E826</f>
        <v>0</v>
      </c>
      <c r="AC824" s="5">
        <f>VLOOKUP(CONCATENATE($F824," ",$G824),AllocFactorMatrix,(AC$4+1),FALSE)*$E826</f>
        <v>0</v>
      </c>
      <c r="AD824" s="5">
        <f>VLOOKUP(CONCATENATE($F824," ",$G824),AllocFactorMatrix,(AD$4+1),FALSE)*$E826</f>
        <v>0</v>
      </c>
    </row>
    <row r="825" spans="4:30" hidden="1" outlineLevel="1">
      <c r="E825" s="55"/>
      <c r="F825" s="52" t="str">
        <f>F826</f>
        <v>PROD_DEMAND</v>
      </c>
      <c r="G825" s="55" t="str">
        <f>$G$14</f>
        <v>CUSTOMER</v>
      </c>
      <c r="H825" s="4">
        <f t="shared" si="441"/>
        <v>0</v>
      </c>
      <c r="I825" s="5">
        <f>VLOOKUP(CONCATENATE($F825," ",$G825),AllocFactorMatrix,(I$4+1),FALSE)*$E826</f>
        <v>0</v>
      </c>
      <c r="J825" s="5">
        <f>VLOOKUP(CONCATENATE($F825," ",$G825),AllocFactorMatrix,(J$4+1),FALSE)*$E826</f>
        <v>0</v>
      </c>
      <c r="K825" s="5">
        <f>VLOOKUP(CONCATENATE($F825," ",$G825),AllocFactorMatrix,(K$4+1),FALSE)*$E826</f>
        <v>0</v>
      </c>
      <c r="L825" s="5">
        <f>VLOOKUP(CONCATENATE($F825," ",$G825),AllocFactorMatrix,(L$4+1),FALSE)*$E826</f>
        <v>0</v>
      </c>
      <c r="M825" s="5">
        <f>VLOOKUP(CONCATENATE($F825," ",$G825),AllocFactorMatrix,(M$4+1),FALSE)*$E826</f>
        <v>0</v>
      </c>
      <c r="N825" s="5">
        <f t="shared" si="442"/>
        <v>0</v>
      </c>
      <c r="O825" s="5">
        <f>VLOOKUP(CONCATENATE($F825," ",$G825),AllocFactorMatrix,(O$4+1),FALSE)*$E826</f>
        <v>0</v>
      </c>
      <c r="P825" s="5">
        <f>VLOOKUP(CONCATENATE($F825," ",$G825),AllocFactorMatrix,(P$4+1),FALSE)*$E826</f>
        <v>0</v>
      </c>
      <c r="Q825" s="5">
        <f>VLOOKUP(CONCATENATE($F825," ",$G825),AllocFactorMatrix,(Q$4+1),FALSE)*$E826</f>
        <v>0</v>
      </c>
      <c r="R825" s="5">
        <f>VLOOKUP(CONCATENATE($F825," ",$G825),AllocFactorMatrix,(R$4+1),FALSE)*$E826</f>
        <v>0</v>
      </c>
      <c r="S825" s="5">
        <f t="shared" si="444"/>
        <v>0</v>
      </c>
      <c r="T825" s="5">
        <f>VLOOKUP(CONCATENATE($F825," ",$G825),AllocFactorMatrix,(T$4+1),FALSE)*$E826</f>
        <v>0</v>
      </c>
      <c r="U825" s="5">
        <f>VLOOKUP(CONCATENATE($F825," ",$G825),AllocFactorMatrix,(U$4+1),FALSE)*$E826</f>
        <v>0</v>
      </c>
      <c r="V825" s="5">
        <f>VLOOKUP(CONCATENATE($F825," ",$G825),AllocFactorMatrix,(V$4+1),FALSE)*$E826</f>
        <v>0</v>
      </c>
      <c r="W825" s="5">
        <f>VLOOKUP(CONCATENATE($F825," ",$G825),AllocFactorMatrix,(W$4+1),FALSE)*$E826</f>
        <v>0</v>
      </c>
      <c r="X825" s="5">
        <f t="shared" si="445"/>
        <v>0</v>
      </c>
      <c r="Y825" s="5">
        <f>VLOOKUP(CONCATENATE($F825," ",$G825),AllocFactorMatrix,(Y$4+1),FALSE)*$E826</f>
        <v>0</v>
      </c>
      <c r="Z825" s="5">
        <f>VLOOKUP(CONCATENATE($F825," ",$G825),AllocFactorMatrix,(Z$4+1),FALSE)*$E826</f>
        <v>0</v>
      </c>
      <c r="AA825" s="5">
        <f t="shared" si="443"/>
        <v>0</v>
      </c>
      <c r="AB825" s="5">
        <f>VLOOKUP(CONCATENATE($F825," ",$G825),AllocFactorMatrix,(AB$4+1),FALSE)*$E826</f>
        <v>0</v>
      </c>
      <c r="AC825" s="5">
        <f>VLOOKUP(CONCATENATE($F825," ",$G825),AllocFactorMatrix,(AC$4+1),FALSE)*$E826</f>
        <v>0</v>
      </c>
      <c r="AD825" s="5">
        <f>VLOOKUP(CONCATENATE($F825," ",$G825),AllocFactorMatrix,(AD$4+1),FALSE)*$E826</f>
        <v>0</v>
      </c>
    </row>
    <row r="826" spans="4:30" collapsed="1">
      <c r="D826" s="96" t="s">
        <v>673</v>
      </c>
      <c r="E826" s="61">
        <v>81440991</v>
      </c>
      <c r="F826" s="98" t="s">
        <v>30</v>
      </c>
      <c r="G826" s="55" t="str">
        <f>$G$15</f>
        <v>TOTAL</v>
      </c>
      <c r="H826" s="4">
        <f t="shared" si="441"/>
        <v>81440991</v>
      </c>
      <c r="I826" s="5">
        <f>VLOOKUP(CONCATENATE($F826," ",$G826),AllocFactorMatrix,(I$4+1),FALSE)*$E826</f>
        <v>45216566.509044193</v>
      </c>
      <c r="J826" s="5">
        <f>VLOOKUP(CONCATENATE($F826," ",$G826),AllocFactorMatrix,(J$4+1),FALSE)*$E826</f>
        <v>2080634.6979068876</v>
      </c>
      <c r="K826" s="5">
        <f>VLOOKUP(CONCATENATE($F826," ",$G826),AllocFactorMatrix,(K$4+1),FALSE)*$E826</f>
        <v>6854208.1036457177</v>
      </c>
      <c r="L826" s="5">
        <f>VLOOKUP(CONCATENATE($F826," ",$G826),AllocFactorMatrix,(L$4+1),FALSE)*$E826</f>
        <v>171264.77907502244</v>
      </c>
      <c r="M826" s="5">
        <f>VLOOKUP(CONCATENATE($F826," ",$G826),AllocFactorMatrix,(M$4+1),FALSE)*$E826</f>
        <v>22046.870771464597</v>
      </c>
      <c r="N826" s="5">
        <f t="shared" si="442"/>
        <v>7047519.7534922054</v>
      </c>
      <c r="O826" s="5">
        <f>VLOOKUP(CONCATENATE($F826," ",$G826),AllocFactorMatrix,(O$4+1),FALSE)*$E826</f>
        <v>5214088.7501217043</v>
      </c>
      <c r="P826" s="5">
        <f>VLOOKUP(CONCATENATE($F826," ",$G826),AllocFactorMatrix,(P$4+1),FALSE)*$E826</f>
        <v>943759.97114491079</v>
      </c>
      <c r="Q826" s="5">
        <f>VLOOKUP(CONCATENATE($F826," ",$G826),AllocFactorMatrix,(Q$4+1),FALSE)*$E826</f>
        <v>365039.69374501705</v>
      </c>
      <c r="R826" s="5">
        <f>VLOOKUP(CONCATENATE($F826," ",$G826),AllocFactorMatrix,(R$4+1),FALSE)*$E826</f>
        <v>7865.4096007566641</v>
      </c>
      <c r="S826" s="5">
        <f t="shared" si="444"/>
        <v>6530753.8246123893</v>
      </c>
      <c r="T826" s="5">
        <f>VLOOKUP(CONCATENATE($F826," ",$G826),AllocFactorMatrix,(T$4+1),FALSE)*$E826</f>
        <v>165566.35393306456</v>
      </c>
      <c r="U826" s="5">
        <f>VLOOKUP(CONCATENATE($F826," ",$G826),AllocFactorMatrix,(U$4+1),FALSE)*$E826</f>
        <v>2636104.1729815193</v>
      </c>
      <c r="V826" s="5">
        <f>VLOOKUP(CONCATENATE($F826," ",$G826),AllocFactorMatrix,(V$4+1),FALSE)*$E826</f>
        <v>14296130.145410616</v>
      </c>
      <c r="W826" s="5">
        <f>VLOOKUP(CONCATENATE($F826," ",$G826),AllocFactorMatrix,(W$4+1),FALSE)*$E826</f>
        <v>1880979.8277886033</v>
      </c>
      <c r="X826" s="5">
        <f t="shared" si="445"/>
        <v>18978780.500113804</v>
      </c>
      <c r="Y826" s="5">
        <f>VLOOKUP(CONCATENATE($F826," ",$G826),AllocFactorMatrix,(Y$4+1),FALSE)*$E826</f>
        <v>1536743.5197531602</v>
      </c>
      <c r="Z826" s="5">
        <f>VLOOKUP(CONCATENATE($F826," ",$G826),AllocFactorMatrix,(Z$4+1),FALSE)*$E826</f>
        <v>31943.800039813668</v>
      </c>
      <c r="AA826" s="5">
        <f>SUBTOTAL(9,Y826:Z826)</f>
        <v>1568687.3197929738</v>
      </c>
      <c r="AB826" s="5">
        <f>VLOOKUP(CONCATENATE($F826," ",$G826),AllocFactorMatrix,(AB$4+1),FALSE)*$E826</f>
        <v>18048.395037539995</v>
      </c>
      <c r="AC826" s="5">
        <f>VLOOKUP(CONCATENATE($F826," ",$G826),AllocFactorMatrix,(AC$4+1),FALSE)*$E826</f>
        <v>0</v>
      </c>
      <c r="AD826" s="5">
        <f>VLOOKUP(CONCATENATE($F826," ",$G826),AllocFactorMatrix,(AD$4+1),FALSE)*$E826</f>
        <v>0</v>
      </c>
    </row>
    <row r="827" spans="4:30">
      <c r="G827" s="7"/>
      <c r="H827" s="4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</row>
    <row r="828" spans="4:30" hidden="1" outlineLevel="1">
      <c r="E828" s="11"/>
      <c r="F828" s="11"/>
      <c r="G828" s="55" t="str">
        <f>$G$8</f>
        <v>PRODUCTION</v>
      </c>
      <c r="H828" s="11">
        <f t="shared" ref="H828:AD828" si="446">+H811+H819</f>
        <v>111131327</v>
      </c>
      <c r="I828" s="11">
        <f t="shared" si="446"/>
        <v>61700833.656774126</v>
      </c>
      <c r="J828" s="11">
        <f t="shared" si="446"/>
        <v>2839156.2055112584</v>
      </c>
      <c r="K828" s="11">
        <f t="shared" si="446"/>
        <v>9352995.7425530609</v>
      </c>
      <c r="L828" s="11">
        <f t="shared" si="446"/>
        <v>233701.50501937134</v>
      </c>
      <c r="M828" s="11">
        <f t="shared" si="446"/>
        <v>30084.334374447561</v>
      </c>
      <c r="N828" s="11">
        <f t="shared" si="446"/>
        <v>9616781.5819468796</v>
      </c>
      <c r="O828" s="11">
        <f t="shared" si="446"/>
        <v>7114950.2821840225</v>
      </c>
      <c r="P828" s="11">
        <f t="shared" si="446"/>
        <v>1287819.5203053907</v>
      </c>
      <c r="Q828" s="11">
        <f t="shared" si="446"/>
        <v>498119.49824575859</v>
      </c>
      <c r="R828" s="11">
        <f t="shared" si="446"/>
        <v>10732.843444041937</v>
      </c>
      <c r="S828" s="11">
        <f t="shared" si="446"/>
        <v>8911622.1441792138</v>
      </c>
      <c r="T828" s="11">
        <f t="shared" si="446"/>
        <v>225925.64743144068</v>
      </c>
      <c r="U828" s="11">
        <f t="shared" si="446"/>
        <v>3597129.0532758101</v>
      </c>
      <c r="V828" s="11">
        <f t="shared" si="446"/>
        <v>19507963.919842094</v>
      </c>
      <c r="W828" s="11">
        <f t="shared" si="446"/>
        <v>2566714.645237789</v>
      </c>
      <c r="X828" s="11">
        <f t="shared" si="446"/>
        <v>25897733.265787136</v>
      </c>
      <c r="Y828" s="11">
        <f t="shared" si="446"/>
        <v>2096982.6682096662</v>
      </c>
      <c r="Z828" s="11">
        <f t="shared" si="446"/>
        <v>43589.313492601606</v>
      </c>
      <c r="AA828" s="11">
        <f t="shared" si="446"/>
        <v>2140571.9817022677</v>
      </c>
      <c r="AB828" s="11">
        <f t="shared" si="446"/>
        <v>24628.164099108697</v>
      </c>
      <c r="AC828" s="11">
        <f t="shared" si="446"/>
        <v>0</v>
      </c>
      <c r="AD828" s="11">
        <f t="shared" si="446"/>
        <v>0</v>
      </c>
    </row>
    <row r="829" spans="4:30" hidden="1" outlineLevel="1">
      <c r="E829" s="11"/>
      <c r="F829" s="11"/>
      <c r="G829" s="55" t="str">
        <f>$G$9</f>
        <v>BULKTRAN</v>
      </c>
      <c r="H829" s="11">
        <f t="shared" ref="H829:AD829" si="447">+H812+H820</f>
        <v>0</v>
      </c>
      <c r="I829" s="11">
        <f t="shared" si="447"/>
        <v>0</v>
      </c>
      <c r="J829" s="11">
        <f t="shared" si="447"/>
        <v>0</v>
      </c>
      <c r="K829" s="11">
        <f t="shared" si="447"/>
        <v>0</v>
      </c>
      <c r="L829" s="11">
        <f t="shared" si="447"/>
        <v>0</v>
      </c>
      <c r="M829" s="11">
        <f t="shared" si="447"/>
        <v>0</v>
      </c>
      <c r="N829" s="11">
        <f t="shared" si="447"/>
        <v>0</v>
      </c>
      <c r="O829" s="11">
        <f t="shared" si="447"/>
        <v>0</v>
      </c>
      <c r="P829" s="11">
        <f t="shared" si="447"/>
        <v>0</v>
      </c>
      <c r="Q829" s="11">
        <f t="shared" si="447"/>
        <v>0</v>
      </c>
      <c r="R829" s="11">
        <f t="shared" si="447"/>
        <v>0</v>
      </c>
      <c r="S829" s="11">
        <f t="shared" si="447"/>
        <v>0</v>
      </c>
      <c r="T829" s="11">
        <f t="shared" si="447"/>
        <v>0</v>
      </c>
      <c r="U829" s="11">
        <f t="shared" si="447"/>
        <v>0</v>
      </c>
      <c r="V829" s="11">
        <f t="shared" si="447"/>
        <v>0</v>
      </c>
      <c r="W829" s="11">
        <f t="shared" si="447"/>
        <v>0</v>
      </c>
      <c r="X829" s="11">
        <f t="shared" si="447"/>
        <v>0</v>
      </c>
      <c r="Y829" s="11">
        <f t="shared" si="447"/>
        <v>0</v>
      </c>
      <c r="Z829" s="11">
        <f t="shared" si="447"/>
        <v>0</v>
      </c>
      <c r="AA829" s="11">
        <f t="shared" si="447"/>
        <v>0</v>
      </c>
      <c r="AB829" s="11">
        <f t="shared" si="447"/>
        <v>0</v>
      </c>
      <c r="AC829" s="11">
        <f t="shared" si="447"/>
        <v>0</v>
      </c>
      <c r="AD829" s="11">
        <f t="shared" si="447"/>
        <v>0</v>
      </c>
    </row>
    <row r="830" spans="4:30" hidden="1" outlineLevel="1">
      <c r="E830" s="11"/>
      <c r="F830" s="11"/>
      <c r="G830" s="55" t="str">
        <f>$G$10</f>
        <v>SUBTRAN</v>
      </c>
      <c r="H830" s="11">
        <f t="shared" ref="H830:AD830" si="448">+H813+H821</f>
        <v>0</v>
      </c>
      <c r="I830" s="11">
        <f t="shared" si="448"/>
        <v>0</v>
      </c>
      <c r="J830" s="11">
        <f t="shared" si="448"/>
        <v>0</v>
      </c>
      <c r="K830" s="11">
        <f t="shared" si="448"/>
        <v>0</v>
      </c>
      <c r="L830" s="11">
        <f t="shared" si="448"/>
        <v>0</v>
      </c>
      <c r="M830" s="11">
        <f t="shared" si="448"/>
        <v>0</v>
      </c>
      <c r="N830" s="11">
        <f t="shared" si="448"/>
        <v>0</v>
      </c>
      <c r="O830" s="11">
        <f t="shared" si="448"/>
        <v>0</v>
      </c>
      <c r="P830" s="11">
        <f t="shared" si="448"/>
        <v>0</v>
      </c>
      <c r="Q830" s="11">
        <f t="shared" si="448"/>
        <v>0</v>
      </c>
      <c r="R830" s="11">
        <f t="shared" si="448"/>
        <v>0</v>
      </c>
      <c r="S830" s="11">
        <f t="shared" si="448"/>
        <v>0</v>
      </c>
      <c r="T830" s="11">
        <f t="shared" si="448"/>
        <v>0</v>
      </c>
      <c r="U830" s="11">
        <f t="shared" si="448"/>
        <v>0</v>
      </c>
      <c r="V830" s="11">
        <f t="shared" si="448"/>
        <v>0</v>
      </c>
      <c r="W830" s="11">
        <f t="shared" si="448"/>
        <v>0</v>
      </c>
      <c r="X830" s="11">
        <f t="shared" si="448"/>
        <v>0</v>
      </c>
      <c r="Y830" s="11">
        <f t="shared" si="448"/>
        <v>0</v>
      </c>
      <c r="Z830" s="11">
        <f t="shared" si="448"/>
        <v>0</v>
      </c>
      <c r="AA830" s="11">
        <f t="shared" si="448"/>
        <v>0</v>
      </c>
      <c r="AB830" s="11">
        <f t="shared" si="448"/>
        <v>0</v>
      </c>
      <c r="AC830" s="11">
        <f t="shared" si="448"/>
        <v>0</v>
      </c>
      <c r="AD830" s="11">
        <f t="shared" si="448"/>
        <v>0</v>
      </c>
    </row>
    <row r="831" spans="4:30" hidden="1" outlineLevel="1">
      <c r="E831" s="11"/>
      <c r="F831" s="11"/>
      <c r="G831" s="55" t="str">
        <f>$G$11</f>
        <v>DISTPRI</v>
      </c>
      <c r="H831" s="11">
        <f t="shared" ref="H831:AD831" si="449">+H814+H822</f>
        <v>0</v>
      </c>
      <c r="I831" s="11">
        <f t="shared" si="449"/>
        <v>0</v>
      </c>
      <c r="J831" s="11">
        <f t="shared" si="449"/>
        <v>0</v>
      </c>
      <c r="K831" s="11">
        <f t="shared" si="449"/>
        <v>0</v>
      </c>
      <c r="L831" s="11">
        <f t="shared" si="449"/>
        <v>0</v>
      </c>
      <c r="M831" s="11">
        <f t="shared" si="449"/>
        <v>0</v>
      </c>
      <c r="N831" s="11">
        <f t="shared" si="449"/>
        <v>0</v>
      </c>
      <c r="O831" s="11">
        <f t="shared" si="449"/>
        <v>0</v>
      </c>
      <c r="P831" s="11">
        <f t="shared" si="449"/>
        <v>0</v>
      </c>
      <c r="Q831" s="11">
        <f t="shared" si="449"/>
        <v>0</v>
      </c>
      <c r="R831" s="11">
        <f t="shared" si="449"/>
        <v>0</v>
      </c>
      <c r="S831" s="11">
        <f t="shared" si="449"/>
        <v>0</v>
      </c>
      <c r="T831" s="11">
        <f t="shared" si="449"/>
        <v>0</v>
      </c>
      <c r="U831" s="11">
        <f t="shared" si="449"/>
        <v>0</v>
      </c>
      <c r="V831" s="11">
        <f t="shared" si="449"/>
        <v>0</v>
      </c>
      <c r="W831" s="11">
        <f t="shared" si="449"/>
        <v>0</v>
      </c>
      <c r="X831" s="11">
        <f t="shared" si="449"/>
        <v>0</v>
      </c>
      <c r="Y831" s="11">
        <f t="shared" si="449"/>
        <v>0</v>
      </c>
      <c r="Z831" s="11">
        <f t="shared" si="449"/>
        <v>0</v>
      </c>
      <c r="AA831" s="11">
        <f t="shared" si="449"/>
        <v>0</v>
      </c>
      <c r="AB831" s="11">
        <f t="shared" si="449"/>
        <v>0</v>
      </c>
      <c r="AC831" s="11">
        <f t="shared" si="449"/>
        <v>0</v>
      </c>
      <c r="AD831" s="11">
        <f t="shared" si="449"/>
        <v>0</v>
      </c>
    </row>
    <row r="832" spans="4:30" hidden="1" outlineLevel="1">
      <c r="E832" s="11"/>
      <c r="F832" s="11"/>
      <c r="G832" s="55" t="str">
        <f>$G$12</f>
        <v>DISTSEC</v>
      </c>
      <c r="H832" s="11">
        <f t="shared" ref="H832:AD832" si="450">+H815+H823</f>
        <v>0</v>
      </c>
      <c r="I832" s="11">
        <f t="shared" si="450"/>
        <v>0</v>
      </c>
      <c r="J832" s="11">
        <f t="shared" si="450"/>
        <v>0</v>
      </c>
      <c r="K832" s="11">
        <f t="shared" si="450"/>
        <v>0</v>
      </c>
      <c r="L832" s="11">
        <f t="shared" si="450"/>
        <v>0</v>
      </c>
      <c r="M832" s="11">
        <f t="shared" si="450"/>
        <v>0</v>
      </c>
      <c r="N832" s="11">
        <f t="shared" si="450"/>
        <v>0</v>
      </c>
      <c r="O832" s="11">
        <f t="shared" si="450"/>
        <v>0</v>
      </c>
      <c r="P832" s="11">
        <f t="shared" si="450"/>
        <v>0</v>
      </c>
      <c r="Q832" s="11">
        <f t="shared" si="450"/>
        <v>0</v>
      </c>
      <c r="R832" s="11">
        <f t="shared" si="450"/>
        <v>0</v>
      </c>
      <c r="S832" s="11">
        <f t="shared" si="450"/>
        <v>0</v>
      </c>
      <c r="T832" s="11">
        <f t="shared" si="450"/>
        <v>0</v>
      </c>
      <c r="U832" s="11">
        <f t="shared" si="450"/>
        <v>0</v>
      </c>
      <c r="V832" s="11">
        <f t="shared" si="450"/>
        <v>0</v>
      </c>
      <c r="W832" s="11">
        <f t="shared" si="450"/>
        <v>0</v>
      </c>
      <c r="X832" s="11">
        <f t="shared" si="450"/>
        <v>0</v>
      </c>
      <c r="Y832" s="11">
        <f t="shared" si="450"/>
        <v>0</v>
      </c>
      <c r="Z832" s="11">
        <f t="shared" si="450"/>
        <v>0</v>
      </c>
      <c r="AA832" s="11">
        <f t="shared" si="450"/>
        <v>0</v>
      </c>
      <c r="AB832" s="11">
        <f t="shared" si="450"/>
        <v>0</v>
      </c>
      <c r="AC832" s="11">
        <f t="shared" si="450"/>
        <v>0</v>
      </c>
      <c r="AD832" s="11">
        <f t="shared" si="450"/>
        <v>0</v>
      </c>
    </row>
    <row r="833" spans="1:30" hidden="1" outlineLevel="1">
      <c r="E833" s="11"/>
      <c r="F833" s="11"/>
      <c r="G833" s="55" t="str">
        <f>$G$13</f>
        <v>ENERGY</v>
      </c>
      <c r="H833" s="11">
        <f t="shared" ref="H833:AD833" si="451">+H816+H824</f>
        <v>0</v>
      </c>
      <c r="I833" s="11">
        <f t="shared" si="451"/>
        <v>0</v>
      </c>
      <c r="J833" s="11">
        <f t="shared" si="451"/>
        <v>0</v>
      </c>
      <c r="K833" s="11">
        <f t="shared" si="451"/>
        <v>0</v>
      </c>
      <c r="L833" s="11">
        <f t="shared" si="451"/>
        <v>0</v>
      </c>
      <c r="M833" s="11">
        <f t="shared" si="451"/>
        <v>0</v>
      </c>
      <c r="N833" s="11">
        <f t="shared" si="451"/>
        <v>0</v>
      </c>
      <c r="O833" s="11">
        <f t="shared" si="451"/>
        <v>0</v>
      </c>
      <c r="P833" s="11">
        <f t="shared" si="451"/>
        <v>0</v>
      </c>
      <c r="Q833" s="11">
        <f t="shared" si="451"/>
        <v>0</v>
      </c>
      <c r="R833" s="11">
        <f t="shared" si="451"/>
        <v>0</v>
      </c>
      <c r="S833" s="11">
        <f t="shared" si="451"/>
        <v>0</v>
      </c>
      <c r="T833" s="11">
        <f t="shared" si="451"/>
        <v>0</v>
      </c>
      <c r="U833" s="11">
        <f t="shared" si="451"/>
        <v>0</v>
      </c>
      <c r="V833" s="11">
        <f t="shared" si="451"/>
        <v>0</v>
      </c>
      <c r="W833" s="11">
        <f t="shared" si="451"/>
        <v>0</v>
      </c>
      <c r="X833" s="11">
        <f t="shared" si="451"/>
        <v>0</v>
      </c>
      <c r="Y833" s="11">
        <f t="shared" si="451"/>
        <v>0</v>
      </c>
      <c r="Z833" s="11">
        <f t="shared" si="451"/>
        <v>0</v>
      </c>
      <c r="AA833" s="11">
        <f t="shared" si="451"/>
        <v>0</v>
      </c>
      <c r="AB833" s="11">
        <f t="shared" si="451"/>
        <v>0</v>
      </c>
      <c r="AC833" s="11">
        <f t="shared" si="451"/>
        <v>0</v>
      </c>
      <c r="AD833" s="11">
        <f t="shared" si="451"/>
        <v>0</v>
      </c>
    </row>
    <row r="834" spans="1:30" hidden="1" outlineLevel="1">
      <c r="F834" s="11"/>
      <c r="G834" s="55" t="str">
        <f>$G$14</f>
        <v>CUSTOMER</v>
      </c>
      <c r="H834" s="11">
        <f t="shared" ref="H834:AD834" si="452">+H817+H825</f>
        <v>0</v>
      </c>
      <c r="I834" s="11">
        <f t="shared" si="452"/>
        <v>0</v>
      </c>
      <c r="J834" s="11">
        <f t="shared" si="452"/>
        <v>0</v>
      </c>
      <c r="K834" s="11">
        <f t="shared" si="452"/>
        <v>0</v>
      </c>
      <c r="L834" s="11">
        <f t="shared" si="452"/>
        <v>0</v>
      </c>
      <c r="M834" s="11">
        <f t="shared" si="452"/>
        <v>0</v>
      </c>
      <c r="N834" s="11">
        <f t="shared" si="452"/>
        <v>0</v>
      </c>
      <c r="O834" s="11">
        <f t="shared" si="452"/>
        <v>0</v>
      </c>
      <c r="P834" s="11">
        <f t="shared" si="452"/>
        <v>0</v>
      </c>
      <c r="Q834" s="11">
        <f t="shared" si="452"/>
        <v>0</v>
      </c>
      <c r="R834" s="11">
        <f t="shared" si="452"/>
        <v>0</v>
      </c>
      <c r="S834" s="11">
        <f t="shared" si="452"/>
        <v>0</v>
      </c>
      <c r="T834" s="11">
        <f t="shared" si="452"/>
        <v>0</v>
      </c>
      <c r="U834" s="11">
        <f t="shared" si="452"/>
        <v>0</v>
      </c>
      <c r="V834" s="11">
        <f t="shared" si="452"/>
        <v>0</v>
      </c>
      <c r="W834" s="11">
        <f t="shared" si="452"/>
        <v>0</v>
      </c>
      <c r="X834" s="11">
        <f t="shared" si="452"/>
        <v>0</v>
      </c>
      <c r="Y834" s="11">
        <f t="shared" si="452"/>
        <v>0</v>
      </c>
      <c r="Z834" s="11">
        <f t="shared" si="452"/>
        <v>0</v>
      </c>
      <c r="AA834" s="11">
        <f t="shared" si="452"/>
        <v>0</v>
      </c>
      <c r="AB834" s="11">
        <f t="shared" si="452"/>
        <v>0</v>
      </c>
      <c r="AC834" s="11">
        <f t="shared" si="452"/>
        <v>0</v>
      </c>
      <c r="AD834" s="11">
        <f t="shared" si="452"/>
        <v>0</v>
      </c>
    </row>
    <row r="835" spans="1:30" collapsed="1">
      <c r="D835" s="1" t="s">
        <v>350</v>
      </c>
      <c r="E835" s="58">
        <f>+E818+E826</f>
        <v>111131327</v>
      </c>
      <c r="G835" s="55" t="str">
        <f>$G$15</f>
        <v>TOTAL</v>
      </c>
      <c r="H835" s="11">
        <f t="shared" ref="H835:AD835" si="453">+H818+H826</f>
        <v>111131327</v>
      </c>
      <c r="I835" s="11">
        <f t="shared" si="453"/>
        <v>61700833.656774126</v>
      </c>
      <c r="J835" s="11">
        <f t="shared" si="453"/>
        <v>2839156.2055112584</v>
      </c>
      <c r="K835" s="11">
        <f t="shared" si="453"/>
        <v>9352995.7425530609</v>
      </c>
      <c r="L835" s="11">
        <f t="shared" si="453"/>
        <v>233701.50501937134</v>
      </c>
      <c r="M835" s="11">
        <f t="shared" si="453"/>
        <v>30084.334374447561</v>
      </c>
      <c r="N835" s="11">
        <f t="shared" si="453"/>
        <v>9616781.5819468796</v>
      </c>
      <c r="O835" s="11">
        <f t="shared" si="453"/>
        <v>7114950.2821840225</v>
      </c>
      <c r="P835" s="11">
        <f t="shared" si="453"/>
        <v>1287819.5203053907</v>
      </c>
      <c r="Q835" s="11">
        <f t="shared" si="453"/>
        <v>498119.49824575859</v>
      </c>
      <c r="R835" s="11">
        <f t="shared" si="453"/>
        <v>10732.843444041937</v>
      </c>
      <c r="S835" s="11">
        <f t="shared" si="453"/>
        <v>8911622.1441792138</v>
      </c>
      <c r="T835" s="11">
        <f t="shared" si="453"/>
        <v>225925.64743144068</v>
      </c>
      <c r="U835" s="11">
        <f t="shared" si="453"/>
        <v>3597129.0532758101</v>
      </c>
      <c r="V835" s="11">
        <f t="shared" si="453"/>
        <v>19507963.919842094</v>
      </c>
      <c r="W835" s="11">
        <f t="shared" si="453"/>
        <v>2566714.645237789</v>
      </c>
      <c r="X835" s="11">
        <f t="shared" si="453"/>
        <v>25897733.265787136</v>
      </c>
      <c r="Y835" s="11">
        <f t="shared" si="453"/>
        <v>2096982.6682096662</v>
      </c>
      <c r="Z835" s="11">
        <f t="shared" si="453"/>
        <v>43589.313492601606</v>
      </c>
      <c r="AA835" s="11">
        <f>+AA818+AA826</f>
        <v>2140571.9817022677</v>
      </c>
      <c r="AB835" s="11">
        <f t="shared" si="453"/>
        <v>24628.164099108697</v>
      </c>
      <c r="AC835" s="11">
        <f t="shared" si="453"/>
        <v>0</v>
      </c>
      <c r="AD835" s="11">
        <f t="shared" si="453"/>
        <v>0</v>
      </c>
    </row>
    <row r="836" spans="1:30">
      <c r="E836" s="11"/>
      <c r="G836" s="7"/>
      <c r="H836" s="4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</row>
    <row r="837" spans="1:30" hidden="1" outlineLevel="1">
      <c r="E837" s="11"/>
      <c r="F837" s="11"/>
      <c r="G837" s="55" t="str">
        <f>$G$8</f>
        <v>PRODUCTION</v>
      </c>
      <c r="H837" s="53">
        <f t="shared" ref="H837:AD837" ca="1" si="454">H785+H793+H801+H828</f>
        <v>-89532930.734899551</v>
      </c>
      <c r="I837" s="53">
        <f t="shared" ca="1" si="454"/>
        <v>-51457794.747567527</v>
      </c>
      <c r="J837" s="53">
        <f t="shared" ca="1" si="454"/>
        <v>-2429629.527086237</v>
      </c>
      <c r="K837" s="53">
        <f t="shared" ca="1" si="454"/>
        <v>-7502162.5227394085</v>
      </c>
      <c r="L837" s="53">
        <f t="shared" ca="1" si="454"/>
        <v>-251494.93202973256</v>
      </c>
      <c r="M837" s="53">
        <f t="shared" ca="1" si="454"/>
        <v>-168104.24290871777</v>
      </c>
      <c r="N837" s="53">
        <f t="shared" ca="1" si="454"/>
        <v>-7921761.6976778544</v>
      </c>
      <c r="O837" s="53">
        <f t="shared" ca="1" si="454"/>
        <v>-5474964.6464830721</v>
      </c>
      <c r="P837" s="53">
        <f t="shared" ca="1" si="454"/>
        <v>-1149700.5317473544</v>
      </c>
      <c r="Q837" s="53">
        <f t="shared" ca="1" si="454"/>
        <v>-538285.85364508315</v>
      </c>
      <c r="R837" s="53">
        <f t="shared" ca="1" si="454"/>
        <v>-7688.0837846334762</v>
      </c>
      <c r="S837" s="53">
        <f t="shared" ca="1" si="454"/>
        <v>-7170639.1156601422</v>
      </c>
      <c r="T837" s="53">
        <f t="shared" ca="1" si="454"/>
        <v>-161833.65718566356</v>
      </c>
      <c r="U837" s="53">
        <f t="shared" ca="1" si="454"/>
        <v>-2743576.424985128</v>
      </c>
      <c r="V837" s="53">
        <f t="shared" ca="1" si="454"/>
        <v>-14132448.159809388</v>
      </c>
      <c r="W837" s="53">
        <f t="shared" ca="1" si="454"/>
        <v>-1954088.2350004367</v>
      </c>
      <c r="X837" s="53">
        <f t="shared" ca="1" si="454"/>
        <v>-18991946.476980615</v>
      </c>
      <c r="Y837" s="53">
        <f t="shared" ca="1" si="454"/>
        <v>-1512294.0498836853</v>
      </c>
      <c r="Z837" s="53">
        <f t="shared" ca="1" si="454"/>
        <v>-31223.626431615179</v>
      </c>
      <c r="AA837" s="53">
        <f t="shared" ca="1" si="454"/>
        <v>-1543517.6763153006</v>
      </c>
      <c r="AB837" s="53">
        <f t="shared" ca="1" si="454"/>
        <v>-17641.493611905702</v>
      </c>
      <c r="AC837" s="53">
        <f t="shared" ca="1" si="454"/>
        <v>0</v>
      </c>
      <c r="AD837" s="53">
        <f t="shared" ca="1" si="454"/>
        <v>0</v>
      </c>
    </row>
    <row r="838" spans="1:30" hidden="1" outlineLevel="1">
      <c r="E838" s="11"/>
      <c r="F838" s="11"/>
      <c r="G838" s="55" t="str">
        <f>$G$9</f>
        <v>BULKTRAN</v>
      </c>
      <c r="H838" s="53">
        <f t="shared" ref="H838:AD838" ca="1" si="455">H786+H794+H802+H829</f>
        <v>-106121939.7801964</v>
      </c>
      <c r="I838" s="53">
        <f t="shared" ca="1" si="455"/>
        <v>-53237836.099226482</v>
      </c>
      <c r="J838" s="53">
        <f t="shared" ca="1" si="455"/>
        <v>-2662959.1050353535</v>
      </c>
      <c r="K838" s="53">
        <f t="shared" ca="1" si="455"/>
        <v>-9472437.7683724817</v>
      </c>
      <c r="L838" s="53">
        <f t="shared" ca="1" si="455"/>
        <v>-343473.12967034522</v>
      </c>
      <c r="M838" s="53">
        <f t="shared" ca="1" si="455"/>
        <v>-102174.11378524361</v>
      </c>
      <c r="N838" s="53">
        <f t="shared" ca="1" si="455"/>
        <v>-9918085.0118280705</v>
      </c>
      <c r="O838" s="53">
        <f t="shared" ca="1" si="455"/>
        <v>-7070287.5461879233</v>
      </c>
      <c r="P838" s="53">
        <f t="shared" ca="1" si="455"/>
        <v>-1409112.525349129</v>
      </c>
      <c r="Q838" s="53">
        <f t="shared" ca="1" si="455"/>
        <v>-699929.53288704122</v>
      </c>
      <c r="R838" s="53">
        <f t="shared" ca="1" si="455"/>
        <v>-25966.117417431276</v>
      </c>
      <c r="S838" s="53">
        <f t="shared" ca="1" si="455"/>
        <v>-9205295.7218415253</v>
      </c>
      <c r="T838" s="53">
        <f t="shared" ca="1" si="455"/>
        <v>-239563.22057321243</v>
      </c>
      <c r="U838" s="53">
        <f t="shared" ca="1" si="455"/>
        <v>-4026340.3622391722</v>
      </c>
      <c r="V838" s="53">
        <f t="shared" ca="1" si="455"/>
        <v>-20817593.549150411</v>
      </c>
      <c r="W838" s="53">
        <f t="shared" ca="1" si="455"/>
        <v>-3839655.5795256402</v>
      </c>
      <c r="X838" s="53">
        <f t="shared" ca="1" si="455"/>
        <v>-28923152.711488437</v>
      </c>
      <c r="Y838" s="53">
        <f t="shared" ca="1" si="455"/>
        <v>-2112006.6732359924</v>
      </c>
      <c r="Z838" s="53">
        <f t="shared" ca="1" si="455"/>
        <v>-35275.419357125153</v>
      </c>
      <c r="AA838" s="53">
        <f t="shared" ca="1" si="455"/>
        <v>-2147282.0925931172</v>
      </c>
      <c r="AB838" s="53">
        <f t="shared" ca="1" si="455"/>
        <v>-27329.038183387365</v>
      </c>
      <c r="AC838" s="53">
        <f t="shared" ca="1" si="455"/>
        <v>0</v>
      </c>
      <c r="AD838" s="53">
        <f t="shared" ca="1" si="455"/>
        <v>0</v>
      </c>
    </row>
    <row r="839" spans="1:30" hidden="1" outlineLevel="1">
      <c r="E839" s="11"/>
      <c r="F839" s="11"/>
      <c r="G839" s="55" t="str">
        <f>$G$10</f>
        <v>SUBTRAN</v>
      </c>
      <c r="H839" s="53">
        <f t="shared" ref="H839:AD839" ca="1" si="456">H787+H795+H803+H830</f>
        <v>-23286978.696267087</v>
      </c>
      <c r="I839" s="53">
        <f t="shared" ca="1" si="456"/>
        <v>-11559057.286421647</v>
      </c>
      <c r="J839" s="53">
        <f t="shared" ca="1" si="456"/>
        <v>-564473.55955862429</v>
      </c>
      <c r="K839" s="53">
        <f t="shared" ca="1" si="456"/>
        <v>-1994194.9020306123</v>
      </c>
      <c r="L839" s="53">
        <f t="shared" ca="1" si="456"/>
        <v>-70960.643984555092</v>
      </c>
      <c r="M839" s="53">
        <f t="shared" ca="1" si="456"/>
        <v>-28034.675983198413</v>
      </c>
      <c r="N839" s="53">
        <f t="shared" ca="1" si="456"/>
        <v>-2093190.2219983656</v>
      </c>
      <c r="O839" s="53">
        <f t="shared" ca="1" si="456"/>
        <v>-1479394.1401795829</v>
      </c>
      <c r="P839" s="53">
        <f t="shared" ca="1" si="456"/>
        <v>-294163.23452021496</v>
      </c>
      <c r="Q839" s="53">
        <f t="shared" ca="1" si="456"/>
        <v>-192396.98050801936</v>
      </c>
      <c r="R839" s="53">
        <f t="shared" ca="1" si="456"/>
        <v>0</v>
      </c>
      <c r="S839" s="53">
        <f t="shared" ca="1" si="456"/>
        <v>-1965954.3552078169</v>
      </c>
      <c r="T839" s="53">
        <f t="shared" ca="1" si="456"/>
        <v>-50105.962583288914</v>
      </c>
      <c r="U839" s="53">
        <f t="shared" ca="1" si="456"/>
        <v>-842426.63561367569</v>
      </c>
      <c r="V839" s="53">
        <f t="shared" ca="1" si="456"/>
        <v>-5741572.9300679965</v>
      </c>
      <c r="W839" s="53">
        <f t="shared" ca="1" si="456"/>
        <v>0</v>
      </c>
      <c r="X839" s="53">
        <f t="shared" ca="1" si="456"/>
        <v>-6634105.5282649621</v>
      </c>
      <c r="Y839" s="53">
        <f t="shared" ca="1" si="456"/>
        <v>-433100.56764850882</v>
      </c>
      <c r="Z839" s="53">
        <f t="shared" ca="1" si="456"/>
        <v>-7199.4125284415468</v>
      </c>
      <c r="AA839" s="53">
        <f t="shared" ca="1" si="456"/>
        <v>-440299.98017695034</v>
      </c>
      <c r="AB839" s="53">
        <f t="shared" ca="1" si="456"/>
        <v>-5767.1380947704629</v>
      </c>
      <c r="AC839" s="53">
        <f t="shared" ca="1" si="456"/>
        <v>-19903.446535165149</v>
      </c>
      <c r="AD839" s="53">
        <f t="shared" ca="1" si="456"/>
        <v>-4227.1800087866604</v>
      </c>
    </row>
    <row r="840" spans="1:30" hidden="1" outlineLevel="1">
      <c r="E840" s="11"/>
      <c r="F840" s="11"/>
      <c r="G840" s="55" t="str">
        <f>$G$11</f>
        <v>DISTPRI</v>
      </c>
      <c r="H840" s="53">
        <f t="shared" ref="H840:AD840" ca="1" si="457">H788+H796+H804+H831</f>
        <v>-108118094.03130966</v>
      </c>
      <c r="I840" s="53">
        <f t="shared" ca="1" si="457"/>
        <v>-72804407.004650593</v>
      </c>
      <c r="J840" s="53">
        <f t="shared" ca="1" si="457"/>
        <v>-3472524.9286950715</v>
      </c>
      <c r="K840" s="53">
        <f t="shared" ca="1" si="457"/>
        <v>-12244636.760398054</v>
      </c>
      <c r="L840" s="53">
        <f t="shared" ca="1" si="457"/>
        <v>-435936.94068668375</v>
      </c>
      <c r="M840" s="53">
        <f t="shared" ca="1" si="457"/>
        <v>0</v>
      </c>
      <c r="N840" s="53">
        <f t="shared" ca="1" si="457"/>
        <v>-12680573.70108474</v>
      </c>
      <c r="O840" s="53">
        <f t="shared" ca="1" si="457"/>
        <v>-9015268.4103745539</v>
      </c>
      <c r="P840" s="53">
        <f t="shared" ca="1" si="457"/>
        <v>-1795987.7966170607</v>
      </c>
      <c r="Q840" s="53">
        <f t="shared" ca="1" si="457"/>
        <v>0</v>
      </c>
      <c r="R840" s="53">
        <f t="shared" ca="1" si="457"/>
        <v>0</v>
      </c>
      <c r="S840" s="53">
        <f t="shared" ca="1" si="457"/>
        <v>-10811256.206991615</v>
      </c>
      <c r="T840" s="53">
        <f t="shared" ca="1" si="457"/>
        <v>-311733.23802623845</v>
      </c>
      <c r="U840" s="53">
        <f t="shared" ca="1" si="457"/>
        <v>-5163397.8327899966</v>
      </c>
      <c r="V840" s="53">
        <f t="shared" ca="1" si="457"/>
        <v>0</v>
      </c>
      <c r="W840" s="53">
        <f t="shared" ca="1" si="457"/>
        <v>0</v>
      </c>
      <c r="X840" s="53">
        <f t="shared" ca="1" si="457"/>
        <v>-5475131.0708162347</v>
      </c>
      <c r="Y840" s="53">
        <f t="shared" ca="1" si="457"/>
        <v>-2644311.4955153605</v>
      </c>
      <c r="Z840" s="53">
        <f t="shared" ca="1" si="457"/>
        <v>-43992.895567196341</v>
      </c>
      <c r="AA840" s="53">
        <f t="shared" ca="1" si="457"/>
        <v>-2688304.3910825569</v>
      </c>
      <c r="AB840" s="53">
        <f t="shared" ca="1" si="457"/>
        <v>-35641.616762712772</v>
      </c>
      <c r="AC840" s="53">
        <f t="shared" ca="1" si="457"/>
        <v>-123933.57023028188</v>
      </c>
      <c r="AD840" s="53">
        <f t="shared" ca="1" si="457"/>
        <v>-26321.540995866755</v>
      </c>
    </row>
    <row r="841" spans="1:30" hidden="1" outlineLevel="1">
      <c r="E841" s="11"/>
      <c r="F841" s="11"/>
      <c r="G841" s="55" t="str">
        <f>$G$12</f>
        <v>DISTSEC</v>
      </c>
      <c r="H841" s="53">
        <f t="shared" ref="H841:AD841" ca="1" si="458">H789+H797+H805+H832</f>
        <v>-55710518.657141224</v>
      </c>
      <c r="I841" s="53">
        <f t="shared" ca="1" si="458"/>
        <v>-41912677.607537277</v>
      </c>
      <c r="J841" s="53">
        <f t="shared" ca="1" si="458"/>
        <v>-2044596.2977487305</v>
      </c>
      <c r="K841" s="53">
        <f t="shared" ca="1" si="458"/>
        <v>-5991145.2467560433</v>
      </c>
      <c r="L841" s="53">
        <f t="shared" ca="1" si="458"/>
        <v>0</v>
      </c>
      <c r="M841" s="53">
        <f t="shared" ca="1" si="458"/>
        <v>0</v>
      </c>
      <c r="N841" s="53">
        <f t="shared" ca="1" si="458"/>
        <v>-5991145.2467560433</v>
      </c>
      <c r="O841" s="53">
        <f t="shared" ca="1" si="458"/>
        <v>-3748530.1466180147</v>
      </c>
      <c r="P841" s="53">
        <f t="shared" ca="1" si="458"/>
        <v>0</v>
      </c>
      <c r="Q841" s="53">
        <f t="shared" ca="1" si="458"/>
        <v>0</v>
      </c>
      <c r="R841" s="53">
        <f t="shared" ca="1" si="458"/>
        <v>0</v>
      </c>
      <c r="S841" s="53">
        <f t="shared" ca="1" si="458"/>
        <v>-3748530.1466180147</v>
      </c>
      <c r="T841" s="53">
        <f t="shared" ca="1" si="458"/>
        <v>-98307.457587835102</v>
      </c>
      <c r="U841" s="53">
        <f t="shared" ca="1" si="458"/>
        <v>0</v>
      </c>
      <c r="V841" s="53">
        <f t="shared" ca="1" si="458"/>
        <v>0</v>
      </c>
      <c r="W841" s="53">
        <f t="shared" ca="1" si="458"/>
        <v>0</v>
      </c>
      <c r="X841" s="53">
        <f t="shared" ca="1" si="458"/>
        <v>-98307.457587835102</v>
      </c>
      <c r="Y841" s="53">
        <f t="shared" ca="1" si="458"/>
        <v>-1344882.4382843208</v>
      </c>
      <c r="Z841" s="53">
        <f t="shared" ca="1" si="458"/>
        <v>0</v>
      </c>
      <c r="AA841" s="53">
        <f t="shared" ca="1" si="458"/>
        <v>-1344882.4382843208</v>
      </c>
      <c r="AB841" s="53">
        <f t="shared" ca="1" si="458"/>
        <v>-13916.482199366852</v>
      </c>
      <c r="AC841" s="53">
        <f t="shared" ca="1" si="458"/>
        <v>-479601.17872390867</v>
      </c>
      <c r="AD841" s="53">
        <f t="shared" ca="1" si="458"/>
        <v>-76861.801685733852</v>
      </c>
    </row>
    <row r="842" spans="1:30" hidden="1" outlineLevel="1">
      <c r="E842" s="11"/>
      <c r="F842" s="11"/>
      <c r="G842" s="55" t="str">
        <f>$G$13</f>
        <v>ENERGY</v>
      </c>
      <c r="H842" s="53">
        <f t="shared" ref="H842:AD842" ca="1" si="459">H790+H798+H806+H833</f>
        <v>-1679875.3079922392</v>
      </c>
      <c r="I842" s="53">
        <f t="shared" ca="1" si="459"/>
        <v>-646189.69954042532</v>
      </c>
      <c r="J842" s="53">
        <f t="shared" ca="1" si="459"/>
        <v>-42374.343122469079</v>
      </c>
      <c r="K842" s="53">
        <f t="shared" ca="1" si="459"/>
        <v>-138060.77584176464</v>
      </c>
      <c r="L842" s="53">
        <f t="shared" ca="1" si="459"/>
        <v>-5055.0977772331244</v>
      </c>
      <c r="M842" s="53">
        <f t="shared" ca="1" si="459"/>
        <v>-1478.7305956252403</v>
      </c>
      <c r="N842" s="53">
        <f t="shared" ca="1" si="459"/>
        <v>-144594.60421462302</v>
      </c>
      <c r="O842" s="53">
        <f t="shared" ca="1" si="459"/>
        <v>-123594.08637681992</v>
      </c>
      <c r="P842" s="53">
        <f t="shared" ca="1" si="459"/>
        <v>-24507.82574253613</v>
      </c>
      <c r="Q842" s="53">
        <f t="shared" ca="1" si="459"/>
        <v>-12241.137458746529</v>
      </c>
      <c r="R842" s="53">
        <f t="shared" ca="1" si="459"/>
        <v>-467.86760901764683</v>
      </c>
      <c r="S842" s="53">
        <f t="shared" ca="1" si="459"/>
        <v>-160810.91718712024</v>
      </c>
      <c r="T842" s="53">
        <f t="shared" ca="1" si="459"/>
        <v>-4593.9932579883571</v>
      </c>
      <c r="U842" s="53">
        <f t="shared" ca="1" si="459"/>
        <v>-82844.323013290399</v>
      </c>
      <c r="V842" s="53">
        <f t="shared" ca="1" si="459"/>
        <v>-460144.38603054988</v>
      </c>
      <c r="W842" s="53">
        <f t="shared" ca="1" si="459"/>
        <v>-89166.909138031799</v>
      </c>
      <c r="X842" s="53">
        <f t="shared" ca="1" si="459"/>
        <v>-636749.61143986031</v>
      </c>
      <c r="Y842" s="53">
        <f t="shared" ca="1" si="459"/>
        <v>-32570.869932288566</v>
      </c>
      <c r="Z842" s="53">
        <f t="shared" ca="1" si="459"/>
        <v>-528.70397526252464</v>
      </c>
      <c r="AA842" s="53">
        <f t="shared" ca="1" si="459"/>
        <v>-33099.573907551086</v>
      </c>
      <c r="AB842" s="53">
        <f t="shared" ca="1" si="459"/>
        <v>-589.72675525386251</v>
      </c>
      <c r="AC842" s="53">
        <f t="shared" ca="1" si="459"/>
        <v>-12943.304960430976</v>
      </c>
      <c r="AD842" s="53">
        <f t="shared" ca="1" si="459"/>
        <v>-2523.526864505207</v>
      </c>
    </row>
    <row r="843" spans="1:30" hidden="1" outlineLevel="1">
      <c r="E843" s="11"/>
      <c r="F843" s="11"/>
      <c r="G843" s="55" t="str">
        <f>$G$14</f>
        <v>CUSTOMER</v>
      </c>
      <c r="H843" s="53">
        <f t="shared" ref="H843:AD843" ca="1" si="460">H791+H799+H807+H834</f>
        <v>-26710646.792193752</v>
      </c>
      <c r="I843" s="53">
        <f t="shared" ca="1" si="460"/>
        <v>-12618579.811911911</v>
      </c>
      <c r="J843" s="53">
        <f t="shared" ca="1" si="460"/>
        <v>-3345122.7844548784</v>
      </c>
      <c r="K843" s="53">
        <f t="shared" ca="1" si="460"/>
        <v>-922147.28118829592</v>
      </c>
      <c r="L843" s="53">
        <f t="shared" ca="1" si="460"/>
        <v>-342907.94286142953</v>
      </c>
      <c r="M843" s="53">
        <f t="shared" ca="1" si="460"/>
        <v>-176565.5483799784</v>
      </c>
      <c r="N843" s="53">
        <f t="shared" ca="1" si="460"/>
        <v>-1441620.7724297037</v>
      </c>
      <c r="O843" s="53">
        <f t="shared" ca="1" si="460"/>
        <v>-256960.74080334333</v>
      </c>
      <c r="P843" s="53">
        <f t="shared" ca="1" si="460"/>
        <v>-81386.541038516109</v>
      </c>
      <c r="Q843" s="53">
        <f t="shared" ca="1" si="460"/>
        <v>-194332.3672974603</v>
      </c>
      <c r="R843" s="53">
        <f t="shared" ca="1" si="460"/>
        <v>-28171.874444306246</v>
      </c>
      <c r="S843" s="53">
        <f t="shared" ca="1" si="460"/>
        <v>-560851.52358362591</v>
      </c>
      <c r="T843" s="53">
        <f t="shared" ca="1" si="460"/>
        <v>-1715.4394283554927</v>
      </c>
      <c r="U843" s="53">
        <f t="shared" ca="1" si="460"/>
        <v>-44969.164926475802</v>
      </c>
      <c r="V843" s="53">
        <f t="shared" ca="1" si="460"/>
        <v>-236882.45032414087</v>
      </c>
      <c r="W843" s="53">
        <f t="shared" ca="1" si="460"/>
        <v>-43365.803051495437</v>
      </c>
      <c r="X843" s="53">
        <f t="shared" ca="1" si="460"/>
        <v>-326932.85773046763</v>
      </c>
      <c r="Y843" s="53">
        <f t="shared" ca="1" si="460"/>
        <v>-69191.564602625484</v>
      </c>
      <c r="Z843" s="53">
        <f t="shared" ca="1" si="460"/>
        <v>-1250.7577693931223</v>
      </c>
      <c r="AA843" s="53">
        <f t="shared" ca="1" si="460"/>
        <v>-70442.322372018622</v>
      </c>
      <c r="AB843" s="53">
        <f t="shared" ca="1" si="460"/>
        <v>-1295.1592233145382</v>
      </c>
      <c r="AC843" s="53">
        <f t="shared" ca="1" si="460"/>
        <v>-7447356.8646055143</v>
      </c>
      <c r="AD843" s="53">
        <f t="shared" ca="1" si="460"/>
        <v>-898444.69588231971</v>
      </c>
    </row>
    <row r="844" spans="1:30" s="55" customFormat="1" collapsed="1">
      <c r="A844" s="56"/>
      <c r="B844" s="112"/>
      <c r="C844" s="55" t="s">
        <v>223</v>
      </c>
      <c r="E844" s="60">
        <f>E792+E800+E808+E835</f>
        <v>-411160984</v>
      </c>
      <c r="F844" s="58"/>
      <c r="G844" s="55" t="str">
        <f>$G$15</f>
        <v>TOTAL</v>
      </c>
      <c r="H844" s="60">
        <f t="shared" ref="H844:AD844" ca="1" si="461">H792+H800+H808+H835</f>
        <v>-411160983.99999994</v>
      </c>
      <c r="I844" s="60">
        <f t="shared" ca="1" si="461"/>
        <v>-244236542.25685593</v>
      </c>
      <c r="J844" s="60">
        <f t="shared" ca="1" si="461"/>
        <v>-14561680.54570136</v>
      </c>
      <c r="K844" s="60">
        <f t="shared" ca="1" si="461"/>
        <v>-38264785.257326663</v>
      </c>
      <c r="L844" s="60">
        <f t="shared" ca="1" si="461"/>
        <v>-1449828.687009979</v>
      </c>
      <c r="M844" s="60">
        <f t="shared" ca="1" si="461"/>
        <v>-476357.31165276351</v>
      </c>
      <c r="N844" s="60">
        <f t="shared" ca="1" si="461"/>
        <v>-40190971.255989403</v>
      </c>
      <c r="O844" s="60">
        <f t="shared" ca="1" si="461"/>
        <v>-27168999.717023302</v>
      </c>
      <c r="P844" s="60">
        <f t="shared" ca="1" si="461"/>
        <v>-4754858.4550148109</v>
      </c>
      <c r="Q844" s="60">
        <f t="shared" ca="1" si="461"/>
        <v>-1637185.8717963505</v>
      </c>
      <c r="R844" s="60">
        <f t="shared" ca="1" si="461"/>
        <v>-62293.943255388644</v>
      </c>
      <c r="S844" s="60">
        <f t="shared" ca="1" si="461"/>
        <v>-33623337.987089857</v>
      </c>
      <c r="T844" s="60">
        <f t="shared" ca="1" si="461"/>
        <v>-867852.96864258219</v>
      </c>
      <c r="U844" s="60">
        <f t="shared" ca="1" si="461"/>
        <v>-12903554.743567739</v>
      </c>
      <c r="V844" s="60">
        <f t="shared" ca="1" si="461"/>
        <v>-41388641.475382484</v>
      </c>
      <c r="W844" s="60">
        <f t="shared" ca="1" si="461"/>
        <v>-5926276.5267156046</v>
      </c>
      <c r="X844" s="60">
        <f t="shared" ca="1" si="461"/>
        <v>-61086325.714308396</v>
      </c>
      <c r="Y844" s="60">
        <f t="shared" ca="1" si="461"/>
        <v>-8148357.6591027826</v>
      </c>
      <c r="Z844" s="60">
        <f t="shared" ca="1" si="461"/>
        <v>-119470.81562903388</v>
      </c>
      <c r="AA844" s="60">
        <f t="shared" ca="1" si="461"/>
        <v>-8267828.474731816</v>
      </c>
      <c r="AB844" s="60">
        <f t="shared" ca="1" si="461"/>
        <v>-102180.65483071154</v>
      </c>
      <c r="AC844" s="60">
        <f t="shared" ca="1" si="461"/>
        <v>-8083738.3650553003</v>
      </c>
      <c r="AD844" s="60">
        <f t="shared" ca="1" si="461"/>
        <v>-1008378.7454372122</v>
      </c>
    </row>
    <row r="845" spans="1:30">
      <c r="F845" s="53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</row>
    <row r="846" spans="1:30" hidden="1" outlineLevel="1">
      <c r="E846" s="11"/>
      <c r="F846" s="11"/>
      <c r="G846" s="55" t="str">
        <f>$G$8</f>
        <v>PRODUCTION</v>
      </c>
      <c r="H846" s="60">
        <f t="shared" ref="H846:AD846" ca="1" si="462">H305+H331+H714+H775+H837</f>
        <v>481115230.27800488</v>
      </c>
      <c r="I846" s="60">
        <f t="shared" ca="1" si="462"/>
        <v>265255362.17315733</v>
      </c>
      <c r="J846" s="60">
        <f t="shared" ca="1" si="462"/>
        <v>12139332.601802774</v>
      </c>
      <c r="K846" s="60">
        <f t="shared" ca="1" si="462"/>
        <v>40527435.662045911</v>
      </c>
      <c r="L846" s="60">
        <f t="shared" ca="1" si="462"/>
        <v>947989.06743238075</v>
      </c>
      <c r="M846" s="60">
        <f t="shared" ca="1" si="462"/>
        <v>-15047.899332805478</v>
      </c>
      <c r="N846" s="60">
        <f t="shared" ca="1" si="462"/>
        <v>41460376.830145508</v>
      </c>
      <c r="O846" s="60">
        <f t="shared" ca="1" si="462"/>
        <v>31073193.521658033</v>
      </c>
      <c r="P846" s="60">
        <f t="shared" ca="1" si="462"/>
        <v>5469950.2338023372</v>
      </c>
      <c r="Q846" s="60">
        <f t="shared" ca="1" si="462"/>
        <v>2023439.34192095</v>
      </c>
      <c r="R846" s="60">
        <f t="shared" ca="1" si="462"/>
        <v>48016.148360410567</v>
      </c>
      <c r="S846" s="60">
        <f t="shared" ca="1" si="462"/>
        <v>38614599.245741725</v>
      </c>
      <c r="T846" s="60">
        <f t="shared" ca="1" si="462"/>
        <v>999187.16948268877</v>
      </c>
      <c r="U846" s="60">
        <f t="shared" ca="1" si="462"/>
        <v>15735740.159624482</v>
      </c>
      <c r="V846" s="60">
        <f t="shared" ca="1" si="462"/>
        <v>86091740.02316606</v>
      </c>
      <c r="W846" s="60">
        <f t="shared" ca="1" si="462"/>
        <v>11258649.485905914</v>
      </c>
      <c r="X846" s="60">
        <f t="shared" ca="1" si="462"/>
        <v>114085316.83817916</v>
      </c>
      <c r="Y846" s="60">
        <f t="shared" ca="1" si="462"/>
        <v>9258901.3334407676</v>
      </c>
      <c r="Z846" s="60">
        <f t="shared" ca="1" si="462"/>
        <v>192369.24159665342</v>
      </c>
      <c r="AA846" s="60">
        <f t="shared" ca="1" si="462"/>
        <v>9451270.5750374198</v>
      </c>
      <c r="AB846" s="60">
        <f t="shared" ca="1" si="462"/>
        <v>108972.01394118505</v>
      </c>
      <c r="AC846" s="60">
        <f t="shared" ca="1" si="462"/>
        <v>0</v>
      </c>
      <c r="AD846" s="60">
        <f t="shared" ca="1" si="462"/>
        <v>0</v>
      </c>
    </row>
    <row r="847" spans="1:30" hidden="1" outlineLevel="1">
      <c r="E847" s="11"/>
      <c r="F847" s="11"/>
      <c r="G847" s="55" t="str">
        <f>$G$9</f>
        <v>BULKTRAN</v>
      </c>
      <c r="H847" s="60">
        <f t="shared" ref="H847:AD847" ca="1" si="463">H306+H332+H715+H776+H838</f>
        <v>220097057.21584478</v>
      </c>
      <c r="I847" s="60">
        <f t="shared" ca="1" si="463"/>
        <v>107457001.23916221</v>
      </c>
      <c r="J847" s="60">
        <f t="shared" ca="1" si="463"/>
        <v>5280427.9605403915</v>
      </c>
      <c r="K847" s="60">
        <f t="shared" ca="1" si="463"/>
        <v>19623689.915616684</v>
      </c>
      <c r="L847" s="60">
        <f t="shared" ca="1" si="463"/>
        <v>572183.91911551345</v>
      </c>
      <c r="M847" s="60">
        <f t="shared" ca="1" si="463"/>
        <v>-16357.36617953924</v>
      </c>
      <c r="N847" s="60">
        <f t="shared" ca="1" si="463"/>
        <v>20179516.468552656</v>
      </c>
      <c r="O847" s="60">
        <f t="shared" ca="1" si="463"/>
        <v>15047949.231674388</v>
      </c>
      <c r="P847" s="60">
        <f t="shared" ca="1" si="463"/>
        <v>2712349.706167941</v>
      </c>
      <c r="Q847" s="60">
        <f t="shared" ca="1" si="463"/>
        <v>1162363.4237003843</v>
      </c>
      <c r="R847" s="60">
        <f t="shared" ca="1" si="463"/>
        <v>57780.832461028258</v>
      </c>
      <c r="S847" s="60">
        <f t="shared" ca="1" si="463"/>
        <v>18980443.194003742</v>
      </c>
      <c r="T847" s="60">
        <f t="shared" ca="1" si="463"/>
        <v>533052.58507089945</v>
      </c>
      <c r="U847" s="60">
        <f t="shared" ca="1" si="463"/>
        <v>8616864.9048213419</v>
      </c>
      <c r="V847" s="60">
        <f t="shared" ca="1" si="463"/>
        <v>46003867.001948759</v>
      </c>
      <c r="W847" s="60">
        <f t="shared" ca="1" si="463"/>
        <v>8226370.3626624346</v>
      </c>
      <c r="X847" s="60">
        <f t="shared" ca="1" si="463"/>
        <v>63380154.854503468</v>
      </c>
      <c r="Y847" s="60">
        <f t="shared" ca="1" si="463"/>
        <v>4680209.8381823432</v>
      </c>
      <c r="Z847" s="60">
        <f t="shared" ca="1" si="463"/>
        <v>78490.942915334032</v>
      </c>
      <c r="AA847" s="60">
        <f t="shared" ca="1" si="463"/>
        <v>4758700.7810976766</v>
      </c>
      <c r="AB847" s="60">
        <f t="shared" ca="1" si="463"/>
        <v>60812.717984563162</v>
      </c>
      <c r="AC847" s="60">
        <f t="shared" ca="1" si="463"/>
        <v>0</v>
      </c>
      <c r="AD847" s="60">
        <f t="shared" ca="1" si="463"/>
        <v>0</v>
      </c>
    </row>
    <row r="848" spans="1:30" hidden="1" outlineLevel="1">
      <c r="E848" s="11"/>
      <c r="F848" s="11"/>
      <c r="G848" s="55" t="str">
        <f>$G$10</f>
        <v>SUBTRAN</v>
      </c>
      <c r="H848" s="60">
        <f t="shared" ref="H848:AD848" ca="1" si="464">H307+H333+H716+H777+H839</f>
        <v>46190308.205654427</v>
      </c>
      <c r="I848" s="60">
        <f t="shared" ca="1" si="464"/>
        <v>22268192.486084878</v>
      </c>
      <c r="J848" s="60">
        <f t="shared" ca="1" si="464"/>
        <v>1068000.2782006422</v>
      </c>
      <c r="K848" s="60">
        <f t="shared" ca="1" si="464"/>
        <v>3944657.2890771488</v>
      </c>
      <c r="L848" s="60">
        <f t="shared" ca="1" si="464"/>
        <v>112446.45486153051</v>
      </c>
      <c r="M848" s="60">
        <f t="shared" ca="1" si="464"/>
        <v>-5205.9564642857767</v>
      </c>
      <c r="N848" s="60">
        <f t="shared" ca="1" si="464"/>
        <v>4051897.7874743948</v>
      </c>
      <c r="O848" s="60">
        <f t="shared" ca="1" si="464"/>
        <v>3007638.4765092051</v>
      </c>
      <c r="P848" s="60">
        <f t="shared" ca="1" si="464"/>
        <v>540010.45257422095</v>
      </c>
      <c r="Q848" s="60">
        <f t="shared" ca="1" si="464"/>
        <v>303913.42362096382</v>
      </c>
      <c r="R848" s="60">
        <f t="shared" ca="1" si="464"/>
        <v>0</v>
      </c>
      <c r="S848" s="60">
        <f t="shared" ca="1" si="464"/>
        <v>3851562.35270439</v>
      </c>
      <c r="T848" s="60">
        <f t="shared" ca="1" si="464"/>
        <v>106567.16191018802</v>
      </c>
      <c r="U848" s="60">
        <f t="shared" ca="1" si="464"/>
        <v>1722291.6207981496</v>
      </c>
      <c r="V848" s="60">
        <f t="shared" ca="1" si="464"/>
        <v>12126492.173630115</v>
      </c>
      <c r="W848" s="60">
        <f t="shared" ca="1" si="464"/>
        <v>0</v>
      </c>
      <c r="X848" s="60">
        <f t="shared" ca="1" si="464"/>
        <v>13955350.95633845</v>
      </c>
      <c r="Y848" s="60">
        <f t="shared" ca="1" si="464"/>
        <v>917312.02916858112</v>
      </c>
      <c r="Z848" s="60">
        <f t="shared" ca="1" si="464"/>
        <v>15311.879347568949</v>
      </c>
      <c r="AA848" s="60">
        <f t="shared" ca="1" si="464"/>
        <v>932623.90851615043</v>
      </c>
      <c r="AB848" s="60">
        <f t="shared" ca="1" si="464"/>
        <v>12266.325801333103</v>
      </c>
      <c r="AC848" s="60">
        <f t="shared" ca="1" si="464"/>
        <v>41423.882141386333</v>
      </c>
      <c r="AD848" s="60">
        <f t="shared" ca="1" si="464"/>
        <v>8990.2283927924946</v>
      </c>
    </row>
    <row r="849" spans="1:30" hidden="1" outlineLevel="1">
      <c r="E849" s="11"/>
      <c r="F849" s="11"/>
      <c r="G849" s="55" t="str">
        <f>$G$11</f>
        <v>DISTPRI</v>
      </c>
      <c r="H849" s="60">
        <f t="shared" ref="H849:AD849" ca="1" si="465">H308+H334+H717+H778+H840</f>
        <v>238502709.06266314</v>
      </c>
      <c r="I849" s="60">
        <f t="shared" ca="1" si="465"/>
        <v>158882966.03187796</v>
      </c>
      <c r="J849" s="60">
        <f t="shared" ca="1" si="465"/>
        <v>7444685.0497890022</v>
      </c>
      <c r="K849" s="60">
        <f t="shared" ca="1" si="465"/>
        <v>27396911.813435905</v>
      </c>
      <c r="L849" s="60">
        <f t="shared" ca="1" si="465"/>
        <v>787914.57507124275</v>
      </c>
      <c r="M849" s="60">
        <f t="shared" ca="1" si="465"/>
        <v>0</v>
      </c>
      <c r="N849" s="60">
        <f t="shared" ca="1" si="465"/>
        <v>28184826.388507135</v>
      </c>
      <c r="O849" s="60">
        <f t="shared" ca="1" si="465"/>
        <v>20713470.020829573</v>
      </c>
      <c r="P849" s="60">
        <f t="shared" ca="1" si="465"/>
        <v>3742187.3644813895</v>
      </c>
      <c r="Q849" s="60">
        <f t="shared" ca="1" si="465"/>
        <v>0</v>
      </c>
      <c r="R849" s="60">
        <f t="shared" ca="1" si="465"/>
        <v>0</v>
      </c>
      <c r="S849" s="60">
        <f t="shared" ca="1" si="465"/>
        <v>24455657.38531097</v>
      </c>
      <c r="T849" s="60">
        <f t="shared" ca="1" si="465"/>
        <v>747926.16618253361</v>
      </c>
      <c r="U849" s="60">
        <f t="shared" ca="1" si="465"/>
        <v>11922258.158548621</v>
      </c>
      <c r="V849" s="60">
        <f t="shared" ca="1" si="465"/>
        <v>0</v>
      </c>
      <c r="W849" s="60">
        <f t="shared" ca="1" si="465"/>
        <v>0</v>
      </c>
      <c r="X849" s="60">
        <f t="shared" ca="1" si="465"/>
        <v>12670184.324731153</v>
      </c>
      <c r="Y849" s="60">
        <f t="shared" ca="1" si="465"/>
        <v>6318745.1525445366</v>
      </c>
      <c r="Z849" s="60">
        <f t="shared" ca="1" si="465"/>
        <v>105549.41473606188</v>
      </c>
      <c r="AA849" s="60">
        <f t="shared" ca="1" si="465"/>
        <v>6424294.5672805998</v>
      </c>
      <c r="AB849" s="60">
        <f t="shared" ca="1" si="465"/>
        <v>85517.182499865565</v>
      </c>
      <c r="AC849" s="60">
        <f t="shared" ca="1" si="465"/>
        <v>291449.96625143371</v>
      </c>
      <c r="AD849" s="60">
        <f t="shared" ca="1" si="465"/>
        <v>63128.166415036394</v>
      </c>
    </row>
    <row r="850" spans="1:30" hidden="1" outlineLevel="1">
      <c r="E850" s="11"/>
      <c r="F850" s="11"/>
      <c r="G850" s="55" t="str">
        <f>$G$12</f>
        <v>DISTSEC</v>
      </c>
      <c r="H850" s="60">
        <f t="shared" ref="H850:AD850" ca="1" si="466">H309+H335+H718+H779+H841</f>
        <v>121159286.01804535</v>
      </c>
      <c r="I850" s="60">
        <f t="shared" ca="1" si="466"/>
        <v>90340548.523872852</v>
      </c>
      <c r="J850" s="60">
        <f t="shared" ca="1" si="466"/>
        <v>4329562.728621766</v>
      </c>
      <c r="K850" s="60">
        <f t="shared" ca="1" si="466"/>
        <v>13242526.006763771</v>
      </c>
      <c r="L850" s="60">
        <f t="shared" ca="1" si="466"/>
        <v>0</v>
      </c>
      <c r="M850" s="60">
        <f t="shared" ca="1" si="466"/>
        <v>0</v>
      </c>
      <c r="N850" s="60">
        <f t="shared" ca="1" si="466"/>
        <v>13242526.006763771</v>
      </c>
      <c r="O850" s="60">
        <f t="shared" ca="1" si="466"/>
        <v>8508743.0518356357</v>
      </c>
      <c r="P850" s="60">
        <f t="shared" ca="1" si="466"/>
        <v>0</v>
      </c>
      <c r="Q850" s="60">
        <f t="shared" ca="1" si="466"/>
        <v>0</v>
      </c>
      <c r="R850" s="60">
        <f t="shared" ca="1" si="466"/>
        <v>0</v>
      </c>
      <c r="S850" s="60">
        <f t="shared" ca="1" si="466"/>
        <v>8508743.0518356357</v>
      </c>
      <c r="T850" s="60">
        <f t="shared" ca="1" si="466"/>
        <v>233064.15066149953</v>
      </c>
      <c r="U850" s="60">
        <f t="shared" ca="1" si="466"/>
        <v>0</v>
      </c>
      <c r="V850" s="60">
        <f t="shared" ca="1" si="466"/>
        <v>0</v>
      </c>
      <c r="W850" s="60">
        <f t="shared" ca="1" si="466"/>
        <v>0</v>
      </c>
      <c r="X850" s="60">
        <f t="shared" ca="1" si="466"/>
        <v>233064.15066149953</v>
      </c>
      <c r="Y850" s="60">
        <f t="shared" ca="1" si="466"/>
        <v>3175513.5553541677</v>
      </c>
      <c r="Z850" s="60">
        <f t="shared" ca="1" si="466"/>
        <v>0</v>
      </c>
      <c r="AA850" s="60">
        <f t="shared" ca="1" si="466"/>
        <v>3175513.5553541677</v>
      </c>
      <c r="AB850" s="60">
        <f t="shared" ca="1" si="466"/>
        <v>32994.293236097474</v>
      </c>
      <c r="AC850" s="60">
        <f t="shared" ca="1" si="466"/>
        <v>1114165.9388793895</v>
      </c>
      <c r="AD850" s="60">
        <f t="shared" ca="1" si="466"/>
        <v>182167.7688201897</v>
      </c>
    </row>
    <row r="851" spans="1:30" hidden="1" outlineLevel="1">
      <c r="E851" s="11"/>
      <c r="F851" s="11"/>
      <c r="G851" s="55" t="str">
        <f>$G$13</f>
        <v>ENERGY</v>
      </c>
      <c r="H851" s="60">
        <f t="shared" ref="H851:AD851" ca="1" si="467">H310+H336+H719+H780+H842</f>
        <v>28973225.415576544</v>
      </c>
      <c r="I851" s="60">
        <f t="shared" ca="1" si="467"/>
        <v>11107038.445945799</v>
      </c>
      <c r="J851" s="60">
        <f t="shared" ca="1" si="467"/>
        <v>696989.80143089127</v>
      </c>
      <c r="K851" s="60">
        <f t="shared" ca="1" si="467"/>
        <v>2345680.2071500006</v>
      </c>
      <c r="L851" s="60">
        <f t="shared" ca="1" si="467"/>
        <v>67593.685695446577</v>
      </c>
      <c r="M851" s="60">
        <f t="shared" ca="1" si="467"/>
        <v>3437.6789938535276</v>
      </c>
      <c r="N851" s="60">
        <f t="shared" ca="1" si="467"/>
        <v>2416711.5718393014</v>
      </c>
      <c r="O851" s="60">
        <f t="shared" ca="1" si="467"/>
        <v>2166978.9419043493</v>
      </c>
      <c r="P851" s="60">
        <f t="shared" ca="1" si="467"/>
        <v>406886.14390646195</v>
      </c>
      <c r="Q851" s="60">
        <f t="shared" ca="1" si="467"/>
        <v>178841.60784361896</v>
      </c>
      <c r="R851" s="60">
        <f t="shared" ca="1" si="467"/>
        <v>8386.0571257049269</v>
      </c>
      <c r="S851" s="60">
        <f t="shared" ca="1" si="467"/>
        <v>2761092.7507801354</v>
      </c>
      <c r="T851" s="60">
        <f t="shared" ca="1" si="467"/>
        <v>82337.487422620703</v>
      </c>
      <c r="U851" s="60">
        <f t="shared" ca="1" si="467"/>
        <v>1413577.2811677239</v>
      </c>
      <c r="V851" s="60">
        <f t="shared" ca="1" si="467"/>
        <v>8117343.4247492058</v>
      </c>
      <c r="W851" s="60">
        <f t="shared" ca="1" si="467"/>
        <v>1491703.7675919703</v>
      </c>
      <c r="X851" s="60">
        <f t="shared" ca="1" si="467"/>
        <v>11104961.960931519</v>
      </c>
      <c r="Y851" s="60">
        <f t="shared" ca="1" si="467"/>
        <v>580339.95784884819</v>
      </c>
      <c r="Z851" s="60">
        <f t="shared" ca="1" si="467"/>
        <v>9475.9239140152313</v>
      </c>
      <c r="AA851" s="60">
        <f t="shared" ca="1" si="467"/>
        <v>589815.88176286337</v>
      </c>
      <c r="AB851" s="60">
        <f t="shared" ca="1" si="467"/>
        <v>10570.184186667215</v>
      </c>
      <c r="AC851" s="60">
        <f t="shared" ca="1" si="467"/>
        <v>241932.60014952856</v>
      </c>
      <c r="AD851" s="60">
        <f t="shared" ca="1" si="467"/>
        <v>44112.218549833109</v>
      </c>
    </row>
    <row r="852" spans="1:30" hidden="1" outlineLevel="1">
      <c r="E852" s="11"/>
      <c r="F852" s="11"/>
      <c r="G852" s="55" t="str">
        <f>$G$14</f>
        <v>CUSTOMER</v>
      </c>
      <c r="H852" s="60">
        <f t="shared" ref="H852:AD852" ca="1" si="468">H311+H337+H720+H781+H843</f>
        <v>58850475.494210586</v>
      </c>
      <c r="I852" s="60">
        <f t="shared" ca="1" si="468"/>
        <v>27674850.815352857</v>
      </c>
      <c r="J852" s="60">
        <f t="shared" ca="1" si="468"/>
        <v>7138663.4523083605</v>
      </c>
      <c r="K852" s="60">
        <f t="shared" ca="1" si="468"/>
        <v>2054671.29463883</v>
      </c>
      <c r="L852" s="60">
        <f t="shared" ca="1" si="468"/>
        <v>613121.99847423867</v>
      </c>
      <c r="M852" s="60">
        <f t="shared" ca="1" si="468"/>
        <v>-21853.430318346975</v>
      </c>
      <c r="N852" s="60">
        <f t="shared" ca="1" si="468"/>
        <v>2645939.862794722</v>
      </c>
      <c r="O852" s="60">
        <f t="shared" ca="1" si="468"/>
        <v>585487.56782758876</v>
      </c>
      <c r="P852" s="60">
        <f t="shared" ca="1" si="468"/>
        <v>167979.14329126111</v>
      </c>
      <c r="Q852" s="60">
        <f t="shared" ca="1" si="468"/>
        <v>346735.2805386252</v>
      </c>
      <c r="R852" s="60">
        <f t="shared" ca="1" si="468"/>
        <v>66904.890150315579</v>
      </c>
      <c r="S852" s="60">
        <f t="shared" ca="1" si="468"/>
        <v>1167106.8818077911</v>
      </c>
      <c r="T852" s="60">
        <f t="shared" ca="1" si="468"/>
        <v>4082.6165292334717</v>
      </c>
      <c r="U852" s="60">
        <f t="shared" ca="1" si="468"/>
        <v>102889.65279100121</v>
      </c>
      <c r="V852" s="60">
        <f t="shared" ca="1" si="468"/>
        <v>558712.76678788476</v>
      </c>
      <c r="W852" s="60">
        <f t="shared" ca="1" si="468"/>
        <v>99182.415397387842</v>
      </c>
      <c r="X852" s="60">
        <f t="shared" ca="1" si="468"/>
        <v>764867.45150550711</v>
      </c>
      <c r="Y852" s="60">
        <f t="shared" ca="1" si="468"/>
        <v>163954.15234400559</v>
      </c>
      <c r="Z852" s="60">
        <f t="shared" ca="1" si="468"/>
        <v>2973.6280409703058</v>
      </c>
      <c r="AA852" s="60">
        <f t="shared" ca="1" si="468"/>
        <v>166927.78038497589</v>
      </c>
      <c r="AB852" s="60">
        <f t="shared" ca="1" si="468"/>
        <v>3093.9239559416246</v>
      </c>
      <c r="AC852" s="60">
        <f t="shared" ca="1" si="468"/>
        <v>17150310.055360265</v>
      </c>
      <c r="AD852" s="60">
        <f t="shared" ca="1" si="468"/>
        <v>2138715.2707401756</v>
      </c>
    </row>
    <row r="853" spans="1:30" ht="15" collapsed="1">
      <c r="A853" s="167" t="s">
        <v>145</v>
      </c>
      <c r="E853" s="60">
        <f>E312+E338+E721+E782+E844</f>
        <v>1194888291.6900001</v>
      </c>
      <c r="F853" s="3"/>
      <c r="G853" s="55" t="str">
        <f>$G$15</f>
        <v>TOTAL</v>
      </c>
      <c r="H853" s="60">
        <f t="shared" ref="H853:AD853" ca="1" si="469">H312+H338+H721+H782+H844</f>
        <v>1194888291.6900001</v>
      </c>
      <c r="I853" s="60">
        <f t="shared" ca="1" si="469"/>
        <v>682985959.71545374</v>
      </c>
      <c r="J853" s="60">
        <f t="shared" ca="1" si="469"/>
        <v>38097661.872693822</v>
      </c>
      <c r="K853" s="60">
        <f t="shared" ca="1" si="469"/>
        <v>109135572.18872821</v>
      </c>
      <c r="L853" s="60">
        <f t="shared" ca="1" si="469"/>
        <v>3101249.7006503539</v>
      </c>
      <c r="M853" s="60">
        <f t="shared" ca="1" si="469"/>
        <v>-55026.973301124061</v>
      </c>
      <c r="N853" s="60">
        <f t="shared" ca="1" si="469"/>
        <v>112181794.91607746</v>
      </c>
      <c r="O853" s="60">
        <f t="shared" ca="1" si="469"/>
        <v>81103460.812238812</v>
      </c>
      <c r="P853" s="60">
        <f t="shared" ca="1" si="469"/>
        <v>13039363.04422361</v>
      </c>
      <c r="Q853" s="60">
        <f t="shared" ca="1" si="469"/>
        <v>4015293.0776245422</v>
      </c>
      <c r="R853" s="60">
        <f t="shared" ca="1" si="469"/>
        <v>181087.92809745937</v>
      </c>
      <c r="S853" s="60">
        <f t="shared" ca="1" si="469"/>
        <v>98339204.86218439</v>
      </c>
      <c r="T853" s="60">
        <f t="shared" ca="1" si="469"/>
        <v>2706217.3372596637</v>
      </c>
      <c r="U853" s="60">
        <f t="shared" ca="1" si="469"/>
        <v>39513621.777751312</v>
      </c>
      <c r="V853" s="60">
        <f t="shared" ca="1" si="469"/>
        <v>152898155.39028206</v>
      </c>
      <c r="W853" s="60">
        <f t="shared" ca="1" si="469"/>
        <v>21075906.031557709</v>
      </c>
      <c r="X853" s="60">
        <f t="shared" ca="1" si="469"/>
        <v>216193900.53685075</v>
      </c>
      <c r="Y853" s="60">
        <f t="shared" ca="1" si="469"/>
        <v>25094976.018883251</v>
      </c>
      <c r="Z853" s="60">
        <f t="shared" ca="1" si="469"/>
        <v>404171.03055060381</v>
      </c>
      <c r="AA853" s="60">
        <f t="shared" ca="1" si="469"/>
        <v>25499147.04943385</v>
      </c>
      <c r="AB853" s="60">
        <f t="shared" ca="1" si="469"/>
        <v>314226.64160565322</v>
      </c>
      <c r="AC853" s="60">
        <f t="shared" ca="1" si="469"/>
        <v>18839282.442782</v>
      </c>
      <c r="AD853" s="60">
        <f t="shared" ca="1" si="469"/>
        <v>2437113.6529180263</v>
      </c>
    </row>
    <row r="854" spans="1:30" s="169" customFormat="1" ht="13.5" thickBot="1">
      <c r="I854" s="170"/>
      <c r="J854" s="170"/>
      <c r="K854" s="170"/>
      <c r="L854" s="170"/>
      <c r="M854" s="170"/>
      <c r="N854" s="170"/>
      <c r="O854" s="170"/>
      <c r="P854" s="170"/>
      <c r="Q854" s="170"/>
      <c r="R854" s="170"/>
      <c r="S854" s="170"/>
      <c r="T854" s="170"/>
      <c r="U854" s="170"/>
      <c r="V854" s="170"/>
      <c r="W854" s="170"/>
      <c r="X854" s="170"/>
      <c r="Y854" s="170"/>
      <c r="Z854" s="170"/>
      <c r="AA854" s="170"/>
      <c r="AB854" s="170"/>
      <c r="AC854" s="170"/>
      <c r="AD854" s="170"/>
    </row>
    <row r="855" spans="1:30" ht="19.5" thickTop="1">
      <c r="A855" s="166" t="s">
        <v>146</v>
      </c>
      <c r="H855" s="27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</row>
    <row r="856" spans="1:30" hidden="1" outlineLevel="1">
      <c r="E856" s="51"/>
      <c r="F856" s="52">
        <f>F863</f>
        <v>0</v>
      </c>
      <c r="G856" s="55" t="str">
        <f>$G$8</f>
        <v>PRODUCTION</v>
      </c>
      <c r="H856" s="60">
        <f t="shared" ref="H856:AD856" ca="1" si="470">H880-H864-H872</f>
        <v>220702288.53015295</v>
      </c>
      <c r="I856" s="60">
        <f t="shared" ca="1" si="470"/>
        <v>100211488.8406743</v>
      </c>
      <c r="J856" s="60">
        <f t="shared" ca="1" si="470"/>
        <v>6800556.9655989353</v>
      </c>
      <c r="K856" s="60">
        <f t="shared" ca="1" si="470"/>
        <v>22329154.488863524</v>
      </c>
      <c r="L856" s="60">
        <f t="shared" ca="1" si="470"/>
        <v>655069.15816153085</v>
      </c>
      <c r="M856" s="60">
        <f t="shared" ca="1" si="470"/>
        <v>90944.461971790559</v>
      </c>
      <c r="N856" s="60">
        <f t="shared" ca="1" si="470"/>
        <v>23075168.10899685</v>
      </c>
      <c r="O856" s="60">
        <f t="shared" ca="1" si="470"/>
        <v>16881654.451996312</v>
      </c>
      <c r="P856" s="60">
        <f t="shared" ca="1" si="470"/>
        <v>3129514.0185073768</v>
      </c>
      <c r="Q856" s="60">
        <f t="shared" ca="1" si="470"/>
        <v>1335014.9024945896</v>
      </c>
      <c r="R856" s="60">
        <f t="shared" ca="1" si="470"/>
        <v>43290.496917160883</v>
      </c>
      <c r="S856" s="60">
        <f t="shared" ca="1" si="470"/>
        <v>21389473.869915441</v>
      </c>
      <c r="T856" s="60">
        <f t="shared" ca="1" si="470"/>
        <v>491332.37110271887</v>
      </c>
      <c r="U856" s="60">
        <f t="shared" ca="1" si="470"/>
        <v>8699021.7424191143</v>
      </c>
      <c r="V856" s="60">
        <f t="shared" ca="1" si="470"/>
        <v>47487492.739721164</v>
      </c>
      <c r="W856" s="60">
        <f t="shared" ca="1" si="470"/>
        <v>7527942.5509762559</v>
      </c>
      <c r="X856" s="60">
        <f t="shared" ca="1" si="470"/>
        <v>64205789.404219255</v>
      </c>
      <c r="Y856" s="60">
        <f t="shared" ca="1" si="470"/>
        <v>4866247.8107111817</v>
      </c>
      <c r="Z856" s="60">
        <f t="shared" ca="1" si="470"/>
        <v>83603.47118301841</v>
      </c>
      <c r="AA856" s="60">
        <f t="shared" ca="1" si="470"/>
        <v>4949851.2818942005</v>
      </c>
      <c r="AB856" s="60">
        <f t="shared" ca="1" si="470"/>
        <v>69960.058853956638</v>
      </c>
      <c r="AC856" s="60">
        <f t="shared" ca="1" si="470"/>
        <v>0</v>
      </c>
      <c r="AD856" s="60">
        <f t="shared" ca="1" si="470"/>
        <v>0</v>
      </c>
    </row>
    <row r="857" spans="1:30" hidden="1" outlineLevel="1">
      <c r="E857" s="51"/>
      <c r="F857" s="52">
        <f>F863</f>
        <v>0</v>
      </c>
      <c r="G857" s="55" t="str">
        <f>$G$9</f>
        <v>BULKTRAN</v>
      </c>
      <c r="H857" s="60">
        <f t="shared" ref="H857:AD857" ca="1" si="471">H881-H865-H873</f>
        <v>-15501331.485560231</v>
      </c>
      <c r="I857" s="60">
        <f t="shared" ca="1" si="471"/>
        <v>-14297744.775475066</v>
      </c>
      <c r="J857" s="60">
        <f t="shared" ca="1" si="471"/>
        <v>92722.735971819522</v>
      </c>
      <c r="K857" s="60">
        <f t="shared" ca="1" si="471"/>
        <v>-73957.352264026515</v>
      </c>
      <c r="L857" s="60">
        <f t="shared" ca="1" si="471"/>
        <v>3946.5293728955667</v>
      </c>
      <c r="M857" s="60">
        <f t="shared" ca="1" si="471"/>
        <v>22133.002797014145</v>
      </c>
      <c r="N857" s="60">
        <f t="shared" ca="1" si="471"/>
        <v>-47877.820094116811</v>
      </c>
      <c r="O857" s="60">
        <f t="shared" ca="1" si="471"/>
        <v>-58640.136446054399</v>
      </c>
      <c r="P857" s="60">
        <f t="shared" ca="1" si="471"/>
        <v>44821.529061153531</v>
      </c>
      <c r="Q857" s="60">
        <f t="shared" ca="1" si="471"/>
        <v>35696.310842889012</v>
      </c>
      <c r="R857" s="60">
        <f t="shared" ca="1" si="471"/>
        <v>6768.6716442273464</v>
      </c>
      <c r="S857" s="60">
        <f t="shared" ca="1" si="471"/>
        <v>28646.37510221549</v>
      </c>
      <c r="T857" s="60">
        <f t="shared" ca="1" si="471"/>
        <v>-36706.116346389463</v>
      </c>
      <c r="U857" s="60">
        <f t="shared" ca="1" si="471"/>
        <v>-256761.97195003787</v>
      </c>
      <c r="V857" s="60">
        <f t="shared" ca="1" si="471"/>
        <v>-859659.10918294243</v>
      </c>
      <c r="W857" s="60">
        <f t="shared" ca="1" si="471"/>
        <v>19964.798852035663</v>
      </c>
      <c r="X857" s="60">
        <f t="shared" ca="1" si="471"/>
        <v>-1133162.3986273343</v>
      </c>
      <c r="Y857" s="60">
        <f t="shared" ca="1" si="471"/>
        <v>-141423.44621820978</v>
      </c>
      <c r="Z857" s="60">
        <f t="shared" ca="1" si="471"/>
        <v>-6790.6330197043371</v>
      </c>
      <c r="AA857" s="60">
        <f t="shared" ca="1" si="471"/>
        <v>-148214.07923791412</v>
      </c>
      <c r="AB857" s="60">
        <f t="shared" ca="1" si="471"/>
        <v>4298.4768001617576</v>
      </c>
      <c r="AC857" s="60">
        <f t="shared" ca="1" si="471"/>
        <v>0</v>
      </c>
      <c r="AD857" s="60">
        <f t="shared" ca="1" si="471"/>
        <v>0</v>
      </c>
    </row>
    <row r="858" spans="1:30" hidden="1" outlineLevel="1">
      <c r="E858" s="51"/>
      <c r="F858" s="52">
        <f>F863</f>
        <v>0</v>
      </c>
      <c r="G858" s="55" t="str">
        <f>$G$10</f>
        <v>SUBTRAN</v>
      </c>
      <c r="H858" s="60">
        <f t="shared" ref="H858:AD858" ca="1" si="472">H882-H866-H874</f>
        <v>-3341927.3353608884</v>
      </c>
      <c r="I858" s="60">
        <f t="shared" ca="1" si="472"/>
        <v>-3005754.8126023388</v>
      </c>
      <c r="J858" s="60">
        <f t="shared" ca="1" si="472"/>
        <v>16499.469190189491</v>
      </c>
      <c r="K858" s="60">
        <f t="shared" ca="1" si="472"/>
        <v>-22775.047709390576</v>
      </c>
      <c r="L858" s="60">
        <f t="shared" ca="1" si="472"/>
        <v>428.86527202214438</v>
      </c>
      <c r="M858" s="60">
        <f t="shared" ca="1" si="472"/>
        <v>7565.6315824333269</v>
      </c>
      <c r="N858" s="60">
        <f t="shared" ca="1" si="472"/>
        <v>-14780.550854935103</v>
      </c>
      <c r="O858" s="60">
        <f t="shared" ca="1" si="472"/>
        <v>-17441.899062645</v>
      </c>
      <c r="P858" s="60">
        <f t="shared" ca="1" si="472"/>
        <v>7804.4216135475654</v>
      </c>
      <c r="Q858" s="60">
        <f t="shared" ca="1" si="472"/>
        <v>8525.9704090208688</v>
      </c>
      <c r="R858" s="60">
        <f t="shared" ca="1" si="472"/>
        <v>0</v>
      </c>
      <c r="S858" s="60">
        <f t="shared" ca="1" si="472"/>
        <v>-1111.5070400765662</v>
      </c>
      <c r="T858" s="60">
        <f t="shared" ca="1" si="472"/>
        <v>-7533.8074077966776</v>
      </c>
      <c r="U858" s="60">
        <f t="shared" ca="1" si="472"/>
        <v>-54776.551358866178</v>
      </c>
      <c r="V858" s="60">
        <f t="shared" ca="1" si="472"/>
        <v>-249653.1282497714</v>
      </c>
      <c r="W858" s="60">
        <f t="shared" ca="1" si="472"/>
        <v>0</v>
      </c>
      <c r="X858" s="60">
        <f t="shared" ca="1" si="472"/>
        <v>-311963.48701643426</v>
      </c>
      <c r="Y858" s="60">
        <f t="shared" ca="1" si="472"/>
        <v>-29428.078325018341</v>
      </c>
      <c r="Z858" s="60">
        <f t="shared" ca="1" si="472"/>
        <v>-1352.9318145577076</v>
      </c>
      <c r="AA858" s="60">
        <f t="shared" ca="1" si="472"/>
        <v>-30781.01013957605</v>
      </c>
      <c r="AB858" s="60">
        <f t="shared" ca="1" si="472"/>
        <v>844.4198961125212</v>
      </c>
      <c r="AC858" s="60">
        <f t="shared" ca="1" si="472"/>
        <v>4103.9053575530224</v>
      </c>
      <c r="AD858" s="60">
        <f t="shared" ca="1" si="472"/>
        <v>1016.2378486181129</v>
      </c>
    </row>
    <row r="859" spans="1:30" hidden="1" outlineLevel="1">
      <c r="E859" s="51"/>
      <c r="F859" s="52">
        <f>F863</f>
        <v>0</v>
      </c>
      <c r="G859" s="55" t="str">
        <f>$G$11</f>
        <v>DISTPRI</v>
      </c>
      <c r="H859" s="60">
        <f ca="1">H883-H867-H875</f>
        <v>56551541.974678025</v>
      </c>
      <c r="I859" s="60">
        <f t="shared" ref="I859:AD859" ca="1" si="473">I883-I867-I875</f>
        <v>30293633.576543324</v>
      </c>
      <c r="J859" s="60">
        <f t="shared" ca="1" si="473"/>
        <v>2647648.0157347741</v>
      </c>
      <c r="K859" s="60">
        <f t="shared" ca="1" si="473"/>
        <v>9132108.4420088083</v>
      </c>
      <c r="L859" s="60">
        <f t="shared" ca="1" si="473"/>
        <v>312340.46574033744</v>
      </c>
      <c r="M859" s="60">
        <f t="shared" ca="1" si="473"/>
        <v>0</v>
      </c>
      <c r="N859" s="60">
        <f t="shared" ca="1" si="473"/>
        <v>9444448.9077491444</v>
      </c>
      <c r="O859" s="60">
        <f t="shared" ca="1" si="473"/>
        <v>6807436.0056880852</v>
      </c>
      <c r="P859" s="60">
        <f t="shared" ca="1" si="473"/>
        <v>1316430.2361894588</v>
      </c>
      <c r="Q859" s="60">
        <f t="shared" ca="1" si="473"/>
        <v>0</v>
      </c>
      <c r="R859" s="60">
        <f t="shared" ca="1" si="473"/>
        <v>0</v>
      </c>
      <c r="S859" s="60">
        <f t="shared" ca="1" si="473"/>
        <v>8123866.2418775447</v>
      </c>
      <c r="T859" s="60">
        <f t="shared" ca="1" si="473"/>
        <v>195938.45674217239</v>
      </c>
      <c r="U859" s="60">
        <f t="shared" ca="1" si="473"/>
        <v>3714821.429129451</v>
      </c>
      <c r="V859" s="60">
        <f t="shared" ca="1" si="473"/>
        <v>0</v>
      </c>
      <c r="W859" s="60">
        <f t="shared" ca="1" si="473"/>
        <v>0</v>
      </c>
      <c r="X859" s="60">
        <f t="shared" ca="1" si="473"/>
        <v>3910759.8858716236</v>
      </c>
      <c r="Y859" s="60">
        <f t="shared" ca="1" si="473"/>
        <v>1917068.3332376704</v>
      </c>
      <c r="Z859" s="60">
        <f t="shared" ca="1" si="473"/>
        <v>25945.365974864919</v>
      </c>
      <c r="AA859" s="60">
        <f t="shared" ca="1" si="473"/>
        <v>1943013.6992125353</v>
      </c>
      <c r="AB859" s="60">
        <f t="shared" ca="1" si="473"/>
        <v>34462.897515547411</v>
      </c>
      <c r="AC859" s="60">
        <f t="shared" ca="1" si="473"/>
        <v>125198.47975514065</v>
      </c>
      <c r="AD859" s="60">
        <f t="shared" ca="1" si="473"/>
        <v>28510.270418385451</v>
      </c>
    </row>
    <row r="860" spans="1:30" hidden="1" outlineLevel="1">
      <c r="E860" s="51"/>
      <c r="F860" s="52">
        <f>F863</f>
        <v>0</v>
      </c>
      <c r="G860" s="55" t="str">
        <f>$G$12</f>
        <v>DISTSEC</v>
      </c>
      <c r="H860" s="60">
        <f t="shared" ref="H860:AD860" ca="1" si="474">H884-H868-H876</f>
        <v>23522919.073156234</v>
      </c>
      <c r="I860" s="60">
        <f t="shared" ca="1" si="474"/>
        <v>14218374.148032848</v>
      </c>
      <c r="J860" s="60">
        <f t="shared" ca="1" si="474"/>
        <v>1391481.0971621722</v>
      </c>
      <c r="K860" s="60">
        <f t="shared" ca="1" si="474"/>
        <v>3964239.9735731026</v>
      </c>
      <c r="L860" s="60">
        <f t="shared" ca="1" si="474"/>
        <v>0</v>
      </c>
      <c r="M860" s="60">
        <f t="shared" ca="1" si="474"/>
        <v>0</v>
      </c>
      <c r="N860" s="60">
        <f t="shared" ca="1" si="474"/>
        <v>3964239.9735731026</v>
      </c>
      <c r="O860" s="60">
        <f t="shared" ca="1" si="474"/>
        <v>2509840.9499682225</v>
      </c>
      <c r="P860" s="60">
        <f t="shared" ca="1" si="474"/>
        <v>0</v>
      </c>
      <c r="Q860" s="60">
        <f t="shared" ca="1" si="474"/>
        <v>0</v>
      </c>
      <c r="R860" s="60">
        <f t="shared" ca="1" si="474"/>
        <v>0</v>
      </c>
      <c r="S860" s="60">
        <f t="shared" ca="1" si="474"/>
        <v>2509840.9499682225</v>
      </c>
      <c r="T860" s="60">
        <f t="shared" ca="1" si="474"/>
        <v>53274.796224058402</v>
      </c>
      <c r="U860" s="60">
        <f t="shared" ca="1" si="474"/>
        <v>0</v>
      </c>
      <c r="V860" s="60">
        <f t="shared" ca="1" si="474"/>
        <v>0</v>
      </c>
      <c r="W860" s="60">
        <f t="shared" ca="1" si="474"/>
        <v>0</v>
      </c>
      <c r="X860" s="60">
        <f t="shared" ca="1" si="474"/>
        <v>53274.796224058402</v>
      </c>
      <c r="Y860" s="60">
        <f t="shared" ca="1" si="474"/>
        <v>856653.03893182753</v>
      </c>
      <c r="Z860" s="60">
        <f t="shared" ca="1" si="474"/>
        <v>0</v>
      </c>
      <c r="AA860" s="60">
        <f t="shared" ca="1" si="474"/>
        <v>856653.03893182753</v>
      </c>
      <c r="AB860" s="60">
        <f t="shared" ca="1" si="474"/>
        <v>12189.862439770837</v>
      </c>
      <c r="AC860" s="60">
        <f t="shared" ca="1" si="474"/>
        <v>440717.06593542901</v>
      </c>
      <c r="AD860" s="60">
        <f t="shared" ca="1" si="474"/>
        <v>76148.140888801223</v>
      </c>
    </row>
    <row r="861" spans="1:30" hidden="1" outlineLevel="1">
      <c r="E861" s="51"/>
      <c r="F861" s="52">
        <f>F863</f>
        <v>0</v>
      </c>
      <c r="G861" s="55" t="str">
        <f>$G$13</f>
        <v>ENERGY</v>
      </c>
      <c r="H861" s="60">
        <f t="shared" ref="H861:AD861" ca="1" si="475">H885-H869-H877</f>
        <v>188904239.9382267</v>
      </c>
      <c r="I861" s="60">
        <f t="shared" ca="1" si="475"/>
        <v>69044001.510828495</v>
      </c>
      <c r="J861" s="60">
        <f t="shared" ca="1" si="475"/>
        <v>4626590.0311171934</v>
      </c>
      <c r="K861" s="60">
        <f t="shared" ca="1" si="475"/>
        <v>15561373.588840147</v>
      </c>
      <c r="L861" s="60">
        <f t="shared" ca="1" si="475"/>
        <v>491695.14342750551</v>
      </c>
      <c r="M861" s="60">
        <f t="shared" ca="1" si="475"/>
        <v>28982.381150238332</v>
      </c>
      <c r="N861" s="60">
        <f t="shared" ca="1" si="475"/>
        <v>16082051.113417892</v>
      </c>
      <c r="O861" s="60">
        <f t="shared" ca="1" si="475"/>
        <v>14249883.006459553</v>
      </c>
      <c r="P861" s="60">
        <f t="shared" ca="1" si="475"/>
        <v>2627948.143697958</v>
      </c>
      <c r="Q861" s="60">
        <f t="shared" ca="1" si="475"/>
        <v>1204070.8211626417</v>
      </c>
      <c r="R861" s="60">
        <f t="shared" ca="1" si="475"/>
        <v>56602.622237010321</v>
      </c>
      <c r="S861" s="60">
        <f t="shared" ca="1" si="475"/>
        <v>18138504.593557164</v>
      </c>
      <c r="T861" s="60">
        <f t="shared" ca="1" si="475"/>
        <v>540058.92529172217</v>
      </c>
      <c r="U861" s="60">
        <f t="shared" ca="1" si="475"/>
        <v>9550968.9069709014</v>
      </c>
      <c r="V861" s="60">
        <f t="shared" ca="1" si="475"/>
        <v>54543840.315798551</v>
      </c>
      <c r="W861" s="60">
        <f t="shared" ca="1" si="475"/>
        <v>10484439.272880772</v>
      </c>
      <c r="X861" s="60">
        <f t="shared" ca="1" si="475"/>
        <v>75119307.420941949</v>
      </c>
      <c r="Y861" s="60">
        <f t="shared" ca="1" si="475"/>
        <v>3858365.6578999944</v>
      </c>
      <c r="Z861" s="60">
        <f t="shared" ca="1" si="475"/>
        <v>62266.841077716286</v>
      </c>
      <c r="AA861" s="60">
        <f t="shared" ca="1" si="475"/>
        <v>3920632.4989777105</v>
      </c>
      <c r="AB861" s="60">
        <f t="shared" ca="1" si="475"/>
        <v>71117.2877432159</v>
      </c>
      <c r="AC861" s="60">
        <f t="shared" ca="1" si="475"/>
        <v>1598663.732735784</v>
      </c>
      <c r="AD861" s="60">
        <f t="shared" ca="1" si="475"/>
        <v>303371.74890731327</v>
      </c>
    </row>
    <row r="862" spans="1:30" hidden="1" outlineLevel="1">
      <c r="E862" s="51"/>
      <c r="F862" s="52">
        <f>F863</f>
        <v>0</v>
      </c>
      <c r="G862" s="55" t="str">
        <f>$G$14</f>
        <v>CUSTOMER</v>
      </c>
      <c r="H862" s="60">
        <f t="shared" ref="H862:AD862" ca="1" si="476">H886-H870-H878</f>
        <v>21636828.30470727</v>
      </c>
      <c r="I862" s="60">
        <f t="shared" ca="1" si="476"/>
        <v>9851599.5119984746</v>
      </c>
      <c r="J862" s="60">
        <f t="shared" ca="1" si="476"/>
        <v>3064239.6852249168</v>
      </c>
      <c r="K862" s="60">
        <f t="shared" ca="1" si="476"/>
        <v>841867.90668783034</v>
      </c>
      <c r="L862" s="60">
        <f t="shared" ca="1" si="476"/>
        <v>247236.83802570807</v>
      </c>
      <c r="M862" s="60">
        <f t="shared" ca="1" si="476"/>
        <v>69226.522498523409</v>
      </c>
      <c r="N862" s="60">
        <f t="shared" ca="1" si="476"/>
        <v>1158331.2672120617</v>
      </c>
      <c r="O862" s="60">
        <f t="shared" ca="1" si="476"/>
        <v>207181.62139653292</v>
      </c>
      <c r="P862" s="60">
        <f t="shared" ca="1" si="476"/>
        <v>61487.650930506912</v>
      </c>
      <c r="Q862" s="60">
        <f t="shared" ca="1" si="476"/>
        <v>137263.99509085907</v>
      </c>
      <c r="R862" s="60">
        <f t="shared" ca="1" si="476"/>
        <v>30063.209201601483</v>
      </c>
      <c r="S862" s="60">
        <f t="shared" ca="1" si="476"/>
        <v>435996.47661950038</v>
      </c>
      <c r="T862" s="60">
        <f t="shared" ca="1" si="476"/>
        <v>1178.3743935141754</v>
      </c>
      <c r="U862" s="60">
        <f t="shared" ca="1" si="476"/>
        <v>33623.444789436733</v>
      </c>
      <c r="V862" s="60">
        <f t="shared" ca="1" si="476"/>
        <v>178706.18191300111</v>
      </c>
      <c r="W862" s="60">
        <f t="shared" ca="1" si="476"/>
        <v>35403.377290934557</v>
      </c>
      <c r="X862" s="60">
        <f t="shared" ca="1" si="476"/>
        <v>248911.37838688662</v>
      </c>
      <c r="Y862" s="60">
        <f t="shared" ca="1" si="476"/>
        <v>53639.683762556298</v>
      </c>
      <c r="Z862" s="60">
        <f t="shared" ca="1" si="476"/>
        <v>771.88659866246542</v>
      </c>
      <c r="AA862" s="60">
        <f t="shared" ca="1" si="476"/>
        <v>54411.570361218764</v>
      </c>
      <c r="AB862" s="60">
        <f t="shared" ca="1" si="476"/>
        <v>1469.9967512349299</v>
      </c>
      <c r="AC862" s="60">
        <f t="shared" ca="1" si="476"/>
        <v>5793650.8162160926</v>
      </c>
      <c r="AD862" s="60">
        <f t="shared" ca="1" si="476"/>
        <v>1028217.6019368817</v>
      </c>
    </row>
    <row r="863" spans="1:30" s="55" customFormat="1" collapsed="1">
      <c r="A863" s="56"/>
      <c r="D863" s="109" t="s">
        <v>445</v>
      </c>
      <c r="E863" s="61">
        <f>492474559</f>
        <v>492474559</v>
      </c>
      <c r="F863" s="58"/>
      <c r="G863" s="55" t="str">
        <f>$G$15</f>
        <v>TOTAL</v>
      </c>
      <c r="H863" s="60">
        <f t="shared" ref="H863:AD863" ca="1" si="477">H887-H871-H879</f>
        <v>492474559</v>
      </c>
      <c r="I863" s="60">
        <f t="shared" ca="1" si="477"/>
        <v>206315598</v>
      </c>
      <c r="J863" s="60">
        <f t="shared" ca="1" si="477"/>
        <v>18639738</v>
      </c>
      <c r="K863" s="60">
        <f t="shared" ca="1" si="477"/>
        <v>51732012</v>
      </c>
      <c r="L863" s="60">
        <f t="shared" ca="1" si="477"/>
        <v>1710717</v>
      </c>
      <c r="M863" s="60">
        <f t="shared" ca="1" si="477"/>
        <v>218852</v>
      </c>
      <c r="N863" s="60">
        <f t="shared" ca="1" si="477"/>
        <v>53661581</v>
      </c>
      <c r="O863" s="60">
        <f t="shared" ca="1" si="477"/>
        <v>40579914</v>
      </c>
      <c r="P863" s="60">
        <f t="shared" ca="1" si="477"/>
        <v>7188006</v>
      </c>
      <c r="Q863" s="60">
        <f t="shared" ca="1" si="477"/>
        <v>2720572</v>
      </c>
      <c r="R863" s="60">
        <f t="shared" ca="1" si="477"/>
        <v>136725</v>
      </c>
      <c r="S863" s="60">
        <f t="shared" ca="1" si="477"/>
        <v>50625217</v>
      </c>
      <c r="T863" s="60">
        <f t="shared" ca="1" si="477"/>
        <v>1237543</v>
      </c>
      <c r="U863" s="60">
        <f t="shared" ca="1" si="477"/>
        <v>21686897</v>
      </c>
      <c r="V863" s="60">
        <f t="shared" ca="1" si="477"/>
        <v>101100727</v>
      </c>
      <c r="W863" s="60">
        <f t="shared" ca="1" si="477"/>
        <v>18067750</v>
      </c>
      <c r="X863" s="60">
        <f t="shared" ca="1" si="477"/>
        <v>142092917</v>
      </c>
      <c r="Y863" s="60">
        <f t="shared" ca="1" si="477"/>
        <v>11381123</v>
      </c>
      <c r="Z863" s="60">
        <f t="shared" ca="1" si="477"/>
        <v>164444</v>
      </c>
      <c r="AA863" s="60">
        <f t="shared" ca="1" si="477"/>
        <v>11545567</v>
      </c>
      <c r="AB863" s="60">
        <f t="shared" ca="1" si="477"/>
        <v>194343</v>
      </c>
      <c r="AC863" s="60">
        <f t="shared" ca="1" si="477"/>
        <v>7962333.9999999991</v>
      </c>
      <c r="AD863" s="60">
        <f t="shared" ca="1" si="477"/>
        <v>1437264</v>
      </c>
    </row>
    <row r="864" spans="1:30" s="55" customFormat="1" hidden="1" outlineLevel="1">
      <c r="A864" s="56"/>
      <c r="B864" s="112"/>
      <c r="E864" s="51"/>
      <c r="F864" s="52" t="str">
        <f>F871</f>
        <v>REVYEC_FXNL</v>
      </c>
      <c r="G864" s="55" t="str">
        <f>$G$8</f>
        <v>PRODUCTION</v>
      </c>
      <c r="H864" s="60">
        <f t="shared" ref="H864:H871" ca="1" si="478">SUBTOTAL(9,I864:AD864)</f>
        <v>-1560395.852723626</v>
      </c>
      <c r="I864" s="62">
        <f ca="1">VLOOKUP(CONCATENATE($F864," ",$G864),AllocFactorMatrix,(I$4+1),FALSE)*$E871</f>
        <v>-241121.79687580004</v>
      </c>
      <c r="J864" s="62">
        <f ca="1">VLOOKUP(CONCATENATE($F864," ",$G864),AllocFactorMatrix,(J$4+1),FALSE)*$E871</f>
        <v>-23086.09933853168</v>
      </c>
      <c r="K864" s="62">
        <f ca="1">VLOOKUP(CONCATENATE($F864," ",$G864),AllocFactorMatrix,(K$4+1),FALSE)*$E871</f>
        <v>-48366.442933818274</v>
      </c>
      <c r="L864" s="62">
        <f ca="1">VLOOKUP(CONCATENATE($F864," ",$G864),AllocFactorMatrix,(L$4+1),FALSE)*$E871</f>
        <v>-60935.339010320771</v>
      </c>
      <c r="M864" s="62">
        <f ca="1">VLOOKUP(CONCATENATE($F864," ",$G864),AllocFactorMatrix,(M$4+1),FALSE)*$E871</f>
        <v>-24804.735070084578</v>
      </c>
      <c r="N864" s="62">
        <f t="shared" ref="N864:N871" ca="1" si="479">SUBTOTAL(9,K864:M864)</f>
        <v>-134106.51701422362</v>
      </c>
      <c r="O864" s="62">
        <f ca="1">VLOOKUP(CONCATENATE($F864," ",$G864),AllocFactorMatrix,(O$4+1),FALSE)*$E871</f>
        <v>211569.84519477573</v>
      </c>
      <c r="P864" s="62">
        <f ca="1">VLOOKUP(CONCATENATE($F864," ",$G864),AllocFactorMatrix,(P$4+1),FALSE)*$E871</f>
        <v>105103.7785257567</v>
      </c>
      <c r="Q864" s="62">
        <f ca="1">VLOOKUP(CONCATENATE($F864," ",$G864),AllocFactorMatrix,(Q$4+1),FALSE)*$E871</f>
        <v>0</v>
      </c>
      <c r="R864" s="62">
        <f ca="1">VLOOKUP(CONCATENATE($F864," ",$G864),AllocFactorMatrix,(R$4+1),FALSE)*$E871</f>
        <v>0</v>
      </c>
      <c r="S864" s="62">
        <f ca="1">SUBTOTAL(9,O864:R864)</f>
        <v>316673.6237205324</v>
      </c>
      <c r="T864" s="62">
        <f ca="1">VLOOKUP(CONCATENATE($F864," ",$G864),AllocFactorMatrix,(T$4+1),FALSE)*$E871</f>
        <v>0</v>
      </c>
      <c r="U864" s="62">
        <f ca="1">VLOOKUP(CONCATENATE($F864," ",$G864),AllocFactorMatrix,(U$4+1),FALSE)*$E871</f>
        <v>-246386.81164295648</v>
      </c>
      <c r="V864" s="62">
        <f ca="1">VLOOKUP(CONCATENATE($F864," ",$G864),AllocFactorMatrix,(V$4+1),FALSE)*$E871</f>
        <v>-762097.38266942254</v>
      </c>
      <c r="W864" s="62">
        <f ca="1">VLOOKUP(CONCATENATE($F864," ",$G864),AllocFactorMatrix,(W$4+1),FALSE)*$E871</f>
        <v>-452701.51403464604</v>
      </c>
      <c r="X864" s="62">
        <f ca="1">SUBTOTAL(9,T864:W864)</f>
        <v>-1461185.7083470251</v>
      </c>
      <c r="Y864" s="62">
        <f ca="1">VLOOKUP(CONCATENATE($F864," ",$G864),AllocFactorMatrix,(Y$4+1),FALSE)*$E871</f>
        <v>-17569.35486857783</v>
      </c>
      <c r="Z864" s="62">
        <f ca="1">VLOOKUP(CONCATENATE($F864," ",$G864),AllocFactorMatrix,(Z$4+1),FALSE)*$E871</f>
        <v>0</v>
      </c>
      <c r="AA864" s="62">
        <f t="shared" ref="AA864:AA871" ca="1" si="480">SUBTOTAL(9,Y864:Z864)</f>
        <v>-17569.35486857783</v>
      </c>
      <c r="AB864" s="62">
        <f ca="1">VLOOKUP(CONCATENATE($F864," ",$G864),AllocFactorMatrix,(AB$4+1),FALSE)*$E871</f>
        <v>0</v>
      </c>
      <c r="AC864" s="62">
        <f ca="1">VLOOKUP(CONCATENATE($F864," ",$G864),AllocFactorMatrix,(AC$4+1),FALSE)*$E871</f>
        <v>0</v>
      </c>
      <c r="AD864" s="62">
        <f ca="1">VLOOKUP(CONCATENATE($F864," ",$G864),AllocFactorMatrix,(AD$4+1),FALSE)*$E871</f>
        <v>0</v>
      </c>
    </row>
    <row r="865" spans="1:30" s="55" customFormat="1" hidden="1" outlineLevel="1">
      <c r="A865" s="56"/>
      <c r="B865" s="112"/>
      <c r="E865" s="51"/>
      <c r="F865" s="52" t="str">
        <f>F871</f>
        <v>REVYEC_FXNL</v>
      </c>
      <c r="G865" s="55" t="str">
        <f>$G$9</f>
        <v>BULKTRAN</v>
      </c>
      <c r="H865" s="60">
        <f t="shared" ca="1" si="478"/>
        <v>48992.792655578647</v>
      </c>
      <c r="I865" s="62">
        <f ca="1">VLOOKUP(CONCATENATE($F865," ",$G865),AllocFactorMatrix,(I$4+1),FALSE)*$E871</f>
        <v>34402.222254329427</v>
      </c>
      <c r="J865" s="62">
        <f ca="1">VLOOKUP(CONCATENATE($F865," ",$G865),AllocFactorMatrix,(J$4+1),FALSE)*$E871</f>
        <v>-314.76926146112271</v>
      </c>
      <c r="K865" s="62">
        <f ca="1">VLOOKUP(CONCATENATE($F865," ",$G865),AllocFactorMatrix,(K$4+1),FALSE)*$E871</f>
        <v>160.19657437536915</v>
      </c>
      <c r="L865" s="62">
        <f ca="1">VLOOKUP(CONCATENATE($F865," ",$G865),AllocFactorMatrix,(L$4+1),FALSE)*$E871</f>
        <v>-367.11101760080146</v>
      </c>
      <c r="M865" s="62">
        <f ca="1">VLOOKUP(CONCATENATE($F865," ",$G865),AllocFactorMatrix,(M$4+1),FALSE)*$E871</f>
        <v>-6036.6872130781139</v>
      </c>
      <c r="N865" s="62">
        <f t="shared" ca="1" si="479"/>
        <v>-6243.6016563035464</v>
      </c>
      <c r="O865" s="62">
        <f ca="1">VLOOKUP(CONCATENATE($F865," ",$G865),AllocFactorMatrix,(O$4+1),FALSE)*$E871</f>
        <v>-734.90928423932678</v>
      </c>
      <c r="P865" s="62">
        <f ca="1">VLOOKUP(CONCATENATE($F865," ",$G865),AllocFactorMatrix,(P$4+1),FALSE)*$E871</f>
        <v>1505.317450495435</v>
      </c>
      <c r="Q865" s="62">
        <f ca="1">VLOOKUP(CONCATENATE($F865," ",$G865),AllocFactorMatrix,(Q$4+1),FALSE)*$E871</f>
        <v>0</v>
      </c>
      <c r="R865" s="62">
        <f ca="1">VLOOKUP(CONCATENATE($F865," ",$G865),AllocFactorMatrix,(R$4+1),FALSE)*$E871</f>
        <v>0</v>
      </c>
      <c r="S865" s="62">
        <f t="shared" ref="S865:S871" ca="1" si="481">SUBTOTAL(9,O865:R865)</f>
        <v>770.40816625610819</v>
      </c>
      <c r="T865" s="62">
        <f ca="1">VLOOKUP(CONCATENATE($F865," ",$G865),AllocFactorMatrix,(T$4+1),FALSE)*$E871</f>
        <v>0</v>
      </c>
      <c r="U865" s="62">
        <f ca="1">VLOOKUP(CONCATENATE($F865," ",$G865),AllocFactorMatrix,(U$4+1),FALSE)*$E871</f>
        <v>7272.3997586348478</v>
      </c>
      <c r="V865" s="62">
        <f ca="1">VLOOKUP(CONCATENATE($F865," ",$G865),AllocFactorMatrix,(V$4+1),FALSE)*$E871</f>
        <v>13796.137031009201</v>
      </c>
      <c r="W865" s="62">
        <f ca="1">VLOOKUP(CONCATENATE($F865," ",$G865),AllocFactorMatrix,(W$4+1),FALSE)*$E871</f>
        <v>-1200.6062222860094</v>
      </c>
      <c r="X865" s="62">
        <f t="shared" ref="X865:X871" ca="1" si="482">SUBTOTAL(9,T865:W865)</f>
        <v>19867.930567358038</v>
      </c>
      <c r="Y865" s="62">
        <f ca="1">VLOOKUP(CONCATENATE($F865," ",$G865),AllocFactorMatrix,(Y$4+1),FALSE)*$E871</f>
        <v>510.60258539974114</v>
      </c>
      <c r="Z865" s="62">
        <f ca="1">VLOOKUP(CONCATENATE($F865," ",$G865),AllocFactorMatrix,(Z$4+1),FALSE)*$E871</f>
        <v>0</v>
      </c>
      <c r="AA865" s="62">
        <f t="shared" ca="1" si="480"/>
        <v>510.60258539974114</v>
      </c>
      <c r="AB865" s="62">
        <f ca="1">VLOOKUP(CONCATENATE($F865," ",$G865),AllocFactorMatrix,(AB$4+1),FALSE)*$E871</f>
        <v>0</v>
      </c>
      <c r="AC865" s="62">
        <f ca="1">VLOOKUP(CONCATENATE($F865," ",$G865),AllocFactorMatrix,(AC$4+1),FALSE)*$E871</f>
        <v>0</v>
      </c>
      <c r="AD865" s="62">
        <f ca="1">VLOOKUP(CONCATENATE($F865," ",$G865),AllocFactorMatrix,(AD$4+1),FALSE)*$E871</f>
        <v>0</v>
      </c>
    </row>
    <row r="866" spans="1:30" s="55" customFormat="1" hidden="1" outlineLevel="1">
      <c r="A866" s="56"/>
      <c r="B866" s="112"/>
      <c r="E866" s="51"/>
      <c r="F866" s="52" t="str">
        <f>F871</f>
        <v>REVYEC_FXNL</v>
      </c>
      <c r="G866" s="55" t="str">
        <f>$G$10</f>
        <v>SUBTRAN</v>
      </c>
      <c r="H866" s="60">
        <f t="shared" ca="1" si="478"/>
        <v>10947.487286393931</v>
      </c>
      <c r="I866" s="62">
        <f ca="1">VLOOKUP(CONCATENATE($F866," ",$G866),AllocFactorMatrix,(I$4+1),FALSE)*$E871</f>
        <v>7232.2346446228375</v>
      </c>
      <c r="J866" s="62">
        <f ca="1">VLOOKUP(CONCATENATE($F866," ",$G866),AllocFactorMatrix,(J$4+1),FALSE)*$E871</f>
        <v>-56.011351229701859</v>
      </c>
      <c r="K866" s="62">
        <f ca="1">VLOOKUP(CONCATENATE($F866," ",$G866),AllocFactorMatrix,(K$4+1),FALSE)*$E871</f>
        <v>49.332277489531258</v>
      </c>
      <c r="L866" s="62">
        <f ca="1">VLOOKUP(CONCATENATE($F866," ",$G866),AllocFactorMatrix,(L$4+1),FALSE)*$E871</f>
        <v>-39.893575227638415</v>
      </c>
      <c r="M866" s="62">
        <f ca="1">VLOOKUP(CONCATENATE($F866," ",$G866),AllocFactorMatrix,(M$4+1),FALSE)*$E871</f>
        <v>-2063.4954891297671</v>
      </c>
      <c r="N866" s="62">
        <f t="shared" ca="1" si="479"/>
        <v>-2054.0567868678741</v>
      </c>
      <c r="O866" s="62">
        <f ca="1">VLOOKUP(CONCATENATE($F866," ",$G866),AllocFactorMatrix,(O$4+1),FALSE)*$E871</f>
        <v>-218.59112772861724</v>
      </c>
      <c r="P866" s="62">
        <f ca="1">VLOOKUP(CONCATENATE($F866," ",$G866),AllocFactorMatrix,(P$4+1),FALSE)*$E871</f>
        <v>262.10913130312872</v>
      </c>
      <c r="Q866" s="62">
        <f ca="1">VLOOKUP(CONCATENATE($F866," ",$G866),AllocFactorMatrix,(Q$4+1),FALSE)*$E871</f>
        <v>0</v>
      </c>
      <c r="R866" s="62">
        <f ca="1">VLOOKUP(CONCATENATE($F866," ",$G866),AllocFactorMatrix,(R$4+1),FALSE)*$E871</f>
        <v>0</v>
      </c>
      <c r="S866" s="62">
        <f t="shared" ca="1" si="481"/>
        <v>43.518003574511482</v>
      </c>
      <c r="T866" s="62">
        <f ca="1">VLOOKUP(CONCATENATE($F866," ",$G866),AllocFactorMatrix,(T$4+1),FALSE)*$E871</f>
        <v>0</v>
      </c>
      <c r="U866" s="62">
        <f ca="1">VLOOKUP(CONCATENATE($F866," ",$G866),AllocFactorMatrix,(U$4+1),FALSE)*$E871</f>
        <v>1551.4640889211669</v>
      </c>
      <c r="V866" s="62">
        <f ca="1">VLOOKUP(CONCATENATE($F866," ",$G866),AllocFactorMatrix,(V$4+1),FALSE)*$E871</f>
        <v>4006.5285538910011</v>
      </c>
      <c r="W866" s="62">
        <f ca="1">VLOOKUP(CONCATENATE($F866," ",$G866),AllocFactorMatrix,(W$4+1),FALSE)*$E871</f>
        <v>0</v>
      </c>
      <c r="X866" s="62">
        <f t="shared" ca="1" si="482"/>
        <v>5557.992642812168</v>
      </c>
      <c r="Y866" s="62">
        <f ca="1">VLOOKUP(CONCATENATE($F866," ",$G866),AllocFactorMatrix,(Y$4+1),FALSE)*$E871</f>
        <v>106.24866864661146</v>
      </c>
      <c r="Z866" s="62">
        <f ca="1">VLOOKUP(CONCATENATE($F866," ",$G866),AllocFactorMatrix,(Z$4+1),FALSE)*$E871</f>
        <v>0</v>
      </c>
      <c r="AA866" s="62">
        <f t="shared" ca="1" si="480"/>
        <v>106.24866864661146</v>
      </c>
      <c r="AB866" s="62">
        <f ca="1">VLOOKUP(CONCATENATE($F866," ",$G866),AllocFactorMatrix,(AB$4+1),FALSE)*$E871</f>
        <v>0</v>
      </c>
      <c r="AC866" s="62">
        <f ca="1">VLOOKUP(CONCATENATE($F866," ",$G866),AllocFactorMatrix,(AC$4+1),FALSE)*$E871</f>
        <v>138.88369134555739</v>
      </c>
      <c r="AD866" s="62">
        <f ca="1">VLOOKUP(CONCATENATE($F866," ",$G866),AllocFactorMatrix,(AD$4+1),FALSE)*$E871</f>
        <v>-21.322226510180322</v>
      </c>
    </row>
    <row r="867" spans="1:30" s="55" customFormat="1" hidden="1" outlineLevel="1">
      <c r="A867" s="56"/>
      <c r="B867" s="112"/>
      <c r="E867" s="51"/>
      <c r="F867" s="52" t="str">
        <f>F871</f>
        <v>REVYEC_FXNL</v>
      </c>
      <c r="G867" s="55" t="str">
        <f>$G$11</f>
        <v>DISTPRI</v>
      </c>
      <c r="H867" s="60">
        <f t="shared" ca="1" si="478"/>
        <v>-109686.71139583274</v>
      </c>
      <c r="I867" s="62">
        <f ca="1">VLOOKUP(CONCATENATE($F867," ",$G867),AllocFactorMatrix,(I$4+1),FALSE)*$E871</f>
        <v>-72890.398559854832</v>
      </c>
      <c r="J867" s="62">
        <f ca="1">VLOOKUP(CONCATENATE($F867," ",$G867),AllocFactorMatrix,(J$4+1),FALSE)*$E871</f>
        <v>-8988.0675088699918</v>
      </c>
      <c r="K867" s="62">
        <f ca="1">VLOOKUP(CONCATENATE($F867," ",$G867),AllocFactorMatrix,(K$4+1),FALSE)*$E871</f>
        <v>-19780.758024050891</v>
      </c>
      <c r="L867" s="62">
        <f ca="1">VLOOKUP(CONCATENATE($F867," ",$G867),AllocFactorMatrix,(L$4+1),FALSE)*$E871</f>
        <v>-29054.294389228096</v>
      </c>
      <c r="M867" s="62">
        <f ca="1">VLOOKUP(CONCATENATE($F867," ",$G867),AllocFactorMatrix,(M$4+1),FALSE)*$E871</f>
        <v>0</v>
      </c>
      <c r="N867" s="62">
        <f t="shared" ca="1" si="479"/>
        <v>-48835.052413278987</v>
      </c>
      <c r="O867" s="62">
        <f ca="1">VLOOKUP(CONCATENATE($F867," ",$G867),AllocFactorMatrix,(O$4+1),FALSE)*$E871</f>
        <v>85314.397708599965</v>
      </c>
      <c r="P867" s="62">
        <f ca="1">VLOOKUP(CONCATENATE($F867," ",$G867),AllocFactorMatrix,(P$4+1),FALSE)*$E871</f>
        <v>44211.909954970637</v>
      </c>
      <c r="Q867" s="62">
        <f ca="1">VLOOKUP(CONCATENATE($F867," ",$G867),AllocFactorMatrix,(Q$4+1),FALSE)*$E871</f>
        <v>0</v>
      </c>
      <c r="R867" s="62">
        <f ca="1">VLOOKUP(CONCATENATE($F867," ",$G867),AllocFactorMatrix,(R$4+1),FALSE)*$E871</f>
        <v>0</v>
      </c>
      <c r="S867" s="62">
        <f t="shared" ca="1" si="481"/>
        <v>129526.30766357059</v>
      </c>
      <c r="T867" s="62">
        <f ca="1">VLOOKUP(CONCATENATE($F867," ",$G867),AllocFactorMatrix,(T$4+1),FALSE)*$E871</f>
        <v>0</v>
      </c>
      <c r="U867" s="62">
        <f ca="1">VLOOKUP(CONCATENATE($F867," ",$G867),AllocFactorMatrix,(U$4+1),FALSE)*$E871</f>
        <v>-105216.77435095192</v>
      </c>
      <c r="V867" s="62">
        <f ca="1">VLOOKUP(CONCATENATE($F867," ",$G867),AllocFactorMatrix,(V$4+1),FALSE)*$E871</f>
        <v>0</v>
      </c>
      <c r="W867" s="62">
        <f ca="1">VLOOKUP(CONCATENATE($F867," ",$G867),AllocFactorMatrix,(W$4+1),FALSE)*$E871</f>
        <v>0</v>
      </c>
      <c r="X867" s="62">
        <f t="shared" ca="1" si="482"/>
        <v>-105216.77435095192</v>
      </c>
      <c r="Y867" s="62">
        <f ca="1">VLOOKUP(CONCATENATE($F867," ",$G867),AllocFactorMatrix,(Y$4+1),FALSE)*$E871</f>
        <v>-6921.4834846323256</v>
      </c>
      <c r="Z867" s="62">
        <f ca="1">VLOOKUP(CONCATENATE($F867," ",$G867),AllocFactorMatrix,(Z$4+1),FALSE)*$E871</f>
        <v>0</v>
      </c>
      <c r="AA867" s="62">
        <f t="shared" ca="1" si="480"/>
        <v>-6921.4834846323256</v>
      </c>
      <c r="AB867" s="62">
        <f ca="1">VLOOKUP(CONCATENATE($F867," ",$G867),AllocFactorMatrix,(AB$4+1),FALSE)*$E871</f>
        <v>0</v>
      </c>
      <c r="AC867" s="62">
        <f ca="1">VLOOKUP(CONCATENATE($F867," ",$G867),AllocFactorMatrix,(AC$4+1),FALSE)*$E871</f>
        <v>4236.9463972272697</v>
      </c>
      <c r="AD867" s="62">
        <f ca="1">VLOOKUP(CONCATENATE($F867," ",$G867),AllocFactorMatrix,(AD$4+1),FALSE)*$E871</f>
        <v>-598.189139042536</v>
      </c>
    </row>
    <row r="868" spans="1:30" s="55" customFormat="1" hidden="1" outlineLevel="1">
      <c r="A868" s="56"/>
      <c r="B868" s="112"/>
      <c r="E868" s="51"/>
      <c r="F868" s="52" t="str">
        <f>F871</f>
        <v>REVYEC_FXNL</v>
      </c>
      <c r="G868" s="55" t="str">
        <f>$G$12</f>
        <v>DISTSEC</v>
      </c>
      <c r="H868" s="60">
        <f t="shared" ca="1" si="478"/>
        <v>-5843.044285073669</v>
      </c>
      <c r="I868" s="62">
        <f ca="1">VLOOKUP(CONCATENATE($F868," ",$G868),AllocFactorMatrix,(I$4+1),FALSE)*$E871</f>
        <v>-34211.246264156733</v>
      </c>
      <c r="J868" s="62">
        <f ca="1">VLOOKUP(CONCATENATE($F868," ",$G868),AllocFactorMatrix,(J$4+1),FALSE)*$E871</f>
        <v>-4723.7117487987634</v>
      </c>
      <c r="K868" s="62">
        <f ca="1">VLOOKUP(CONCATENATE($F868," ",$G868),AllocFactorMatrix,(K$4+1),FALSE)*$E871</f>
        <v>-8586.8090774960383</v>
      </c>
      <c r="L868" s="62">
        <f ca="1">VLOOKUP(CONCATENATE($F868," ",$G868),AllocFactorMatrix,(L$4+1),FALSE)*$E871</f>
        <v>0</v>
      </c>
      <c r="M868" s="62">
        <f ca="1">VLOOKUP(CONCATENATE($F868," ",$G868),AllocFactorMatrix,(M$4+1),FALSE)*$E871</f>
        <v>0</v>
      </c>
      <c r="N868" s="62">
        <f t="shared" ca="1" si="479"/>
        <v>-8586.8090774960383</v>
      </c>
      <c r="O868" s="62">
        <f ca="1">VLOOKUP(CONCATENATE($F868," ",$G868),AllocFactorMatrix,(O$4+1),FALSE)*$E871</f>
        <v>31454.657643788716</v>
      </c>
      <c r="P868" s="62">
        <f ca="1">VLOOKUP(CONCATENATE($F868," ",$G868),AllocFactorMatrix,(P$4+1),FALSE)*$E871</f>
        <v>0</v>
      </c>
      <c r="Q868" s="62">
        <f ca="1">VLOOKUP(CONCATENATE($F868," ",$G868),AllocFactorMatrix,(Q$4+1),FALSE)*$E871</f>
        <v>0</v>
      </c>
      <c r="R868" s="62">
        <f ca="1">VLOOKUP(CONCATENATE($F868," ",$G868),AllocFactorMatrix,(R$4+1),FALSE)*$E871</f>
        <v>0</v>
      </c>
      <c r="S868" s="62">
        <f t="shared" ca="1" si="481"/>
        <v>31454.657643788716</v>
      </c>
      <c r="T868" s="62">
        <f ca="1">VLOOKUP(CONCATENATE($F868," ",$G868),AllocFactorMatrix,(T$4+1),FALSE)*$E871</f>
        <v>0</v>
      </c>
      <c r="U868" s="62">
        <f ca="1">VLOOKUP(CONCATENATE($F868," ",$G868),AllocFactorMatrix,(U$4+1),FALSE)*$E871</f>
        <v>0</v>
      </c>
      <c r="V868" s="62">
        <f ca="1">VLOOKUP(CONCATENATE($F868," ",$G868),AllocFactorMatrix,(V$4+1),FALSE)*$E871</f>
        <v>0</v>
      </c>
      <c r="W868" s="62">
        <f ca="1">VLOOKUP(CONCATENATE($F868," ",$G868),AllocFactorMatrix,(W$4+1),FALSE)*$E871</f>
        <v>0</v>
      </c>
      <c r="X868" s="62">
        <f t="shared" ca="1" si="482"/>
        <v>0</v>
      </c>
      <c r="Y868" s="62">
        <f ca="1">VLOOKUP(CONCATENATE($F868," ",$G868),AllocFactorMatrix,(Y$4+1),FALSE)*$E871</f>
        <v>-3092.9048058568319</v>
      </c>
      <c r="Z868" s="62">
        <f ca="1">VLOOKUP(CONCATENATE($F868," ",$G868),AllocFactorMatrix,(Z$4+1),FALSE)*$E871</f>
        <v>0</v>
      </c>
      <c r="AA868" s="62">
        <f t="shared" ca="1" si="480"/>
        <v>-3092.9048058568319</v>
      </c>
      <c r="AB868" s="62">
        <f ca="1">VLOOKUP(CONCATENATE($F868," ",$G868),AllocFactorMatrix,(AB$4+1),FALSE)*$E871</f>
        <v>0</v>
      </c>
      <c r="AC868" s="62">
        <f ca="1">VLOOKUP(CONCATENATE($F868," ",$G868),AllocFactorMatrix,(AC$4+1),FALSE)*$E871</f>
        <v>14914.674590008495</v>
      </c>
      <c r="AD868" s="62">
        <f ca="1">VLOOKUP(CONCATENATE($F868," ",$G868),AllocFactorMatrix,(AD$4+1),FALSE)*$E871</f>
        <v>-1597.7046225625143</v>
      </c>
    </row>
    <row r="869" spans="1:30" s="55" customFormat="1" hidden="1" outlineLevel="1">
      <c r="A869" s="56"/>
      <c r="B869" s="112"/>
      <c r="E869" s="51"/>
      <c r="F869" s="52" t="str">
        <f>F871</f>
        <v>REVYEC_FXNL</v>
      </c>
      <c r="G869" s="55" t="str">
        <f>$G$13</f>
        <v>ENERGY</v>
      </c>
      <c r="H869" s="60">
        <f t="shared" ca="1" si="478"/>
        <v>-1744883.879706</v>
      </c>
      <c r="I869" s="62">
        <f ca="1">VLOOKUP(CONCATENATE($F869," ",$G869),AllocFactorMatrix,(I$4+1),FALSE)*$E871</f>
        <v>-166128.79321905898</v>
      </c>
      <c r="J869" s="62">
        <f ca="1">VLOOKUP(CONCATENATE($F869," ",$G869),AllocFactorMatrix,(J$4+1),FALSE)*$E871</f>
        <v>-15706.054312512477</v>
      </c>
      <c r="K869" s="62">
        <f ca="1">VLOOKUP(CONCATENATE($F869," ",$G869),AllocFactorMatrix,(K$4+1),FALSE)*$E871</f>
        <v>-33706.976591157574</v>
      </c>
      <c r="L869" s="62">
        <f ca="1">VLOOKUP(CONCATENATE($F869," ",$G869),AllocFactorMatrix,(L$4+1),FALSE)*$E871</f>
        <v>-45738.087164065852</v>
      </c>
      <c r="M869" s="62">
        <f ca="1">VLOOKUP(CONCATENATE($F869," ",$G869),AllocFactorMatrix,(M$4+1),FALSE)*$E871</f>
        <v>-7904.8275238009091</v>
      </c>
      <c r="N869" s="62">
        <f t="shared" ca="1" si="479"/>
        <v>-87349.891279024334</v>
      </c>
      <c r="O869" s="62">
        <f ca="1">VLOOKUP(CONCATENATE($F869," ",$G869),AllocFactorMatrix,(O$4+1),FALSE)*$E871</f>
        <v>178587.08992611786</v>
      </c>
      <c r="P869" s="62">
        <f ca="1">VLOOKUP(CONCATENATE($F869," ",$G869),AllocFactorMatrix,(P$4+1),FALSE)*$E871</f>
        <v>88258.840842048943</v>
      </c>
      <c r="Q869" s="62">
        <f ca="1">VLOOKUP(CONCATENATE($F869," ",$G869),AllocFactorMatrix,(Q$4+1),FALSE)*$E871</f>
        <v>0</v>
      </c>
      <c r="R869" s="62">
        <f ca="1">VLOOKUP(CONCATENATE($F869," ",$G869),AllocFactorMatrix,(R$4+1),FALSE)*$E871</f>
        <v>0</v>
      </c>
      <c r="S869" s="62">
        <f t="shared" ca="1" si="481"/>
        <v>266845.93076816679</v>
      </c>
      <c r="T869" s="62">
        <f ca="1">VLOOKUP(CONCATENATE($F869," ",$G869),AllocFactorMatrix,(T$4+1),FALSE)*$E871</f>
        <v>0</v>
      </c>
      <c r="U869" s="62">
        <f ca="1">VLOOKUP(CONCATENATE($F869," ",$G869),AllocFactorMatrix,(U$4+1),FALSE)*$E871</f>
        <v>-270516.94394721242</v>
      </c>
      <c r="V869" s="62">
        <f ca="1">VLOOKUP(CONCATENATE($F869," ",$G869),AllocFactorMatrix,(V$4+1),FALSE)*$E871</f>
        <v>-875340.33799681871</v>
      </c>
      <c r="W869" s="62">
        <f ca="1">VLOOKUP(CONCATENATE($F869," ",$G869),AllocFactorMatrix,(W$4+1),FALSE)*$E871</f>
        <v>-630493.85678719147</v>
      </c>
      <c r="X869" s="62">
        <f t="shared" ca="1" si="482"/>
        <v>-1776351.1387312226</v>
      </c>
      <c r="Y869" s="62">
        <f ca="1">VLOOKUP(CONCATENATE($F869," ",$G869),AllocFactorMatrix,(Y$4+1),FALSE)*$E871</f>
        <v>-13930.444583435981</v>
      </c>
      <c r="Z869" s="62">
        <f ca="1">VLOOKUP(CONCATENATE($F869," ",$G869),AllocFactorMatrix,(Z$4+1),FALSE)*$E871</f>
        <v>0</v>
      </c>
      <c r="AA869" s="62">
        <f t="shared" ca="1" si="480"/>
        <v>-13930.444583435981</v>
      </c>
      <c r="AB869" s="62">
        <f ca="1">VLOOKUP(CONCATENATE($F869," ",$G869),AllocFactorMatrix,(AB$4+1),FALSE)*$E871</f>
        <v>0</v>
      </c>
      <c r="AC869" s="62">
        <f ca="1">VLOOKUP(CONCATENATE($F869," ",$G869),AllocFactorMatrix,(AC$4+1),FALSE)*$E871</f>
        <v>54101.715580253775</v>
      </c>
      <c r="AD869" s="62">
        <f ca="1">VLOOKUP(CONCATENATE($F869," ",$G869),AllocFactorMatrix,(AD$4+1),FALSE)*$E871</f>
        <v>-6365.2039291660667</v>
      </c>
    </row>
    <row r="870" spans="1:30" s="55" customFormat="1" hidden="1" outlineLevel="1">
      <c r="A870" s="56"/>
      <c r="B870" s="112"/>
      <c r="E870" s="51"/>
      <c r="F870" s="52" t="str">
        <f>F871</f>
        <v>REVYEC_FXNL</v>
      </c>
      <c r="G870" s="55" t="str">
        <f>$G$14</f>
        <v>CUSTOMER</v>
      </c>
      <c r="H870" s="60">
        <f t="shared" ca="1" si="478"/>
        <v>95203.208168559824</v>
      </c>
      <c r="I870" s="62">
        <f ca="1">VLOOKUP(CONCATENATE($F870," ",$G870),AllocFactorMatrix,(I$4+1),FALSE)*$E871</f>
        <v>-23704.221980081729</v>
      </c>
      <c r="J870" s="62">
        <f ca="1">VLOOKUP(CONCATENATE($F870," ",$G870),AllocFactorMatrix,(J$4+1),FALSE)*$E871</f>
        <v>-10402.28647859627</v>
      </c>
      <c r="K870" s="62">
        <f ca="1">VLOOKUP(CONCATENATE($F870," ",$G870),AllocFactorMatrix,(K$4+1),FALSE)*$E871</f>
        <v>-1823.5422253421116</v>
      </c>
      <c r="L870" s="62">
        <f ca="1">VLOOKUP(CONCATENATE($F870," ",$G870),AllocFactorMatrix,(L$4+1),FALSE)*$E871</f>
        <v>-22998.274843556828</v>
      </c>
      <c r="M870" s="62">
        <f ca="1">VLOOKUP(CONCATENATE($F870," ",$G870),AllocFactorMatrix,(M$4+1),FALSE)*$E871</f>
        <v>-18881.254703906568</v>
      </c>
      <c r="N870" s="62">
        <f t="shared" ca="1" si="479"/>
        <v>-43703.07177280551</v>
      </c>
      <c r="O870" s="62">
        <f ca="1">VLOOKUP(CONCATENATE($F870," ",$G870),AllocFactorMatrix,(O$4+1),FALSE)*$E871</f>
        <v>2596.5099386857578</v>
      </c>
      <c r="P870" s="62">
        <f ca="1">VLOOKUP(CONCATENATE($F870," ",$G870),AllocFactorMatrix,(P$4+1),FALSE)*$E871</f>
        <v>2065.0440954251962</v>
      </c>
      <c r="Q870" s="62">
        <f ca="1">VLOOKUP(CONCATENATE($F870," ",$G870),AllocFactorMatrix,(Q$4+1),FALSE)*$E871</f>
        <v>0</v>
      </c>
      <c r="R870" s="62">
        <f ca="1">VLOOKUP(CONCATENATE($F870," ",$G870),AllocFactorMatrix,(R$4+1),FALSE)*$E871</f>
        <v>0</v>
      </c>
      <c r="S870" s="62">
        <f t="shared" ca="1" si="481"/>
        <v>4661.5540341109536</v>
      </c>
      <c r="T870" s="62">
        <f ca="1">VLOOKUP(CONCATENATE($F870," ",$G870),AllocFactorMatrix,(T$4+1),FALSE)*$E871</f>
        <v>0</v>
      </c>
      <c r="U870" s="62">
        <f ca="1">VLOOKUP(CONCATENATE($F870," ",$G870),AllocFactorMatrix,(U$4+1),FALSE)*$E871</f>
        <v>-952.3339064351494</v>
      </c>
      <c r="V870" s="62">
        <f ca="1">VLOOKUP(CONCATENATE($F870," ",$G870),AllocFactorMatrix,(V$4+1),FALSE)*$E871</f>
        <v>-2867.9449186590928</v>
      </c>
      <c r="W870" s="62">
        <f ca="1">VLOOKUP(CONCATENATE($F870," ",$G870),AllocFactorMatrix,(W$4+1),FALSE)*$E871</f>
        <v>-2129.0229558762253</v>
      </c>
      <c r="X870" s="62">
        <f t="shared" ca="1" si="482"/>
        <v>-5949.301780970467</v>
      </c>
      <c r="Y870" s="62">
        <f ca="1">VLOOKUP(CONCATENATE($F870," ",$G870),AllocFactorMatrix,(Y$4+1),FALSE)*$E871</f>
        <v>-193.66351154338639</v>
      </c>
      <c r="Z870" s="62">
        <f ca="1">VLOOKUP(CONCATENATE($F870," ",$G870),AllocFactorMatrix,(Z$4+1),FALSE)*$E871</f>
        <v>0</v>
      </c>
      <c r="AA870" s="62">
        <f t="shared" ca="1" si="480"/>
        <v>-193.66351154338639</v>
      </c>
      <c r="AB870" s="62">
        <f ca="1">VLOOKUP(CONCATENATE($F870," ",$G870),AllocFactorMatrix,(AB$4+1),FALSE)*$E871</f>
        <v>0</v>
      </c>
      <c r="AC870" s="62">
        <f ca="1">VLOOKUP(CONCATENATE($F870," ",$G870),AllocFactorMatrix,(AC$4+1),FALSE)*$E871</f>
        <v>196067.77974116491</v>
      </c>
      <c r="AD870" s="62">
        <f ca="1">VLOOKUP(CONCATENATE($F870," ",$G870),AllocFactorMatrix,(AD$4+1),FALSE)*$E871</f>
        <v>-21573.580082718694</v>
      </c>
    </row>
    <row r="871" spans="1:30" s="55" customFormat="1" collapsed="1">
      <c r="A871" s="56"/>
      <c r="D871" s="109" t="s">
        <v>674</v>
      </c>
      <c r="E871" s="61">
        <v>-3265666</v>
      </c>
      <c r="F871" s="97" t="s">
        <v>376</v>
      </c>
      <c r="G871" s="55" t="str">
        <f>$G$15</f>
        <v>TOTAL</v>
      </c>
      <c r="H871" s="60">
        <f t="shared" ca="1" si="478"/>
        <v>-3265666</v>
      </c>
      <c r="I871" s="62">
        <f ca="1">VLOOKUP(CONCATENATE($F871," ",$G871),AllocFactorMatrix,(I$4+1),FALSE)*$E871</f>
        <v>-496421.99999999994</v>
      </c>
      <c r="J871" s="62">
        <f ca="1">VLOOKUP(CONCATENATE($F871," ",$G871),AllocFactorMatrix,(J$4+1),FALSE)*$E871</f>
        <v>-63277</v>
      </c>
      <c r="K871" s="62">
        <f ca="1">VLOOKUP(CONCATENATE($F871," ",$G871),AllocFactorMatrix,(K$4+1),FALSE)*$E871</f>
        <v>-112054.99999999999</v>
      </c>
      <c r="L871" s="62">
        <f ca="1">VLOOKUP(CONCATENATE($F871," ",$G871),AllocFactorMatrix,(L$4+1),FALSE)*$E871</f>
        <v>-159133</v>
      </c>
      <c r="M871" s="62">
        <f ca="1">VLOOKUP(CONCATENATE($F871," ",$G871),AllocFactorMatrix,(M$4+1),FALSE)*$E871</f>
        <v>-59691.000000000007</v>
      </c>
      <c r="N871" s="62">
        <f t="shared" ca="1" si="479"/>
        <v>-330879</v>
      </c>
      <c r="O871" s="62">
        <f ca="1">VLOOKUP(CONCATENATE($F871," ",$G871),AllocFactorMatrix,(O$4+1),FALSE)*$E871</f>
        <v>508569</v>
      </c>
      <c r="P871" s="62">
        <f ca="1">VLOOKUP(CONCATENATE($F871," ",$G871),AllocFactorMatrix,(P$4+1),FALSE)*$E871</f>
        <v>241407</v>
      </c>
      <c r="Q871" s="62">
        <f ca="1">VLOOKUP(CONCATENATE($F871," ",$G871),AllocFactorMatrix,(Q$4+1),FALSE)*$E871</f>
        <v>0</v>
      </c>
      <c r="R871" s="62">
        <f ca="1">VLOOKUP(CONCATENATE($F871," ",$G871),AllocFactorMatrix,(R$4+1),FALSE)*$E871</f>
        <v>0</v>
      </c>
      <c r="S871" s="62">
        <f t="shared" ca="1" si="481"/>
        <v>749976</v>
      </c>
      <c r="T871" s="62">
        <f ca="1">VLOOKUP(CONCATENATE($F871," ",$G871),AllocFactorMatrix,(T$4+1),FALSE)*$E871</f>
        <v>0</v>
      </c>
      <c r="U871" s="62">
        <f ca="1">VLOOKUP(CONCATENATE($F871," ",$G871),AllocFactorMatrix,(U$4+1),FALSE)*$E871</f>
        <v>-614249</v>
      </c>
      <c r="V871" s="62">
        <f ca="1">VLOOKUP(CONCATENATE($F871," ",$G871),AllocFactorMatrix,(V$4+1),FALSE)*$E871</f>
        <v>-1622503.0000000002</v>
      </c>
      <c r="W871" s="62">
        <f ca="1">VLOOKUP(CONCATENATE($F871," ",$G871),AllocFactorMatrix,(W$4+1),FALSE)*$E871</f>
        <v>-1086525</v>
      </c>
      <c r="X871" s="62">
        <f t="shared" ca="1" si="482"/>
        <v>-3323277</v>
      </c>
      <c r="Y871" s="62">
        <f ca="1">VLOOKUP(CONCATENATE($F871," ",$G871),AllocFactorMatrix,(Y$4+1),FALSE)*$E871</f>
        <v>-41091.000000000007</v>
      </c>
      <c r="Z871" s="62">
        <f ca="1">VLOOKUP(CONCATENATE($F871," ",$G871),AllocFactorMatrix,(Z$4+1),FALSE)*$E871</f>
        <v>0</v>
      </c>
      <c r="AA871" s="62">
        <f t="shared" ca="1" si="480"/>
        <v>-41091.000000000007</v>
      </c>
      <c r="AB871" s="62">
        <f ca="1">VLOOKUP(CONCATENATE($F871," ",$G871),AllocFactorMatrix,(AB$4+1),FALSE)*$E871</f>
        <v>0</v>
      </c>
      <c r="AC871" s="62">
        <f ca="1">VLOOKUP(CONCATENATE($F871," ",$G871),AllocFactorMatrix,(AC$4+1),FALSE)*$E871</f>
        <v>269460</v>
      </c>
      <c r="AD871" s="62">
        <f ca="1">VLOOKUP(CONCATENATE($F871," ",$G871),AllocFactorMatrix,(AD$4+1),FALSE)*$E871</f>
        <v>-30155.999999999996</v>
      </c>
    </row>
    <row r="872" spans="1:30" s="55" customFormat="1" hidden="1" outlineLevel="1">
      <c r="A872" s="56"/>
      <c r="B872" s="112"/>
      <c r="E872" s="51"/>
      <c r="F872" s="52" t="str">
        <f>F879</f>
        <v>WEATHER_FXNL</v>
      </c>
      <c r="G872" s="55" t="str">
        <f>$G$8</f>
        <v>PRODUCTION</v>
      </c>
      <c r="H872" s="60">
        <f t="shared" ref="H872:H879" ca="1" si="483">SUBTOTAL(9,I872:AD872)</f>
        <v>4821062.3230477357</v>
      </c>
      <c r="I872" s="62">
        <f ca="1">VLOOKUP(CONCATENATE($F872," ",$G872),AllocFactorMatrix,(I$4+1),FALSE)*$E879</f>
        <v>4821062.3230477357</v>
      </c>
      <c r="J872" s="62">
        <f ca="1">VLOOKUP(CONCATENATE($F872," ",$G872),AllocFactorMatrix,(J$4+1),FALSE)*$E879</f>
        <v>0</v>
      </c>
      <c r="K872" s="62">
        <f ca="1">VLOOKUP(CONCATENATE($F872," ",$G872),AllocFactorMatrix,(K$4+1),FALSE)*$E879</f>
        <v>0</v>
      </c>
      <c r="L872" s="62">
        <f ca="1">VLOOKUP(CONCATENATE($F872," ",$G872),AllocFactorMatrix,(L$4+1),FALSE)*$E879</f>
        <v>0</v>
      </c>
      <c r="M872" s="62">
        <f ca="1">VLOOKUP(CONCATENATE($F872," ",$G872),AllocFactorMatrix,(M$4+1),FALSE)*$E879</f>
        <v>0</v>
      </c>
      <c r="N872" s="62">
        <f t="shared" ref="N872:N879" ca="1" si="484">SUBTOTAL(9,K872:M872)</f>
        <v>0</v>
      </c>
      <c r="O872" s="62">
        <f ca="1">VLOOKUP(CONCATENATE($F872," ",$G872),AllocFactorMatrix,(O$4+1),FALSE)*$E879</f>
        <v>0</v>
      </c>
      <c r="P872" s="62">
        <f ca="1">VLOOKUP(CONCATENATE($F872," ",$G872),AllocFactorMatrix,(P$4+1),FALSE)*$E879</f>
        <v>0</v>
      </c>
      <c r="Q872" s="62">
        <f ca="1">VLOOKUP(CONCATENATE($F872," ",$G872),AllocFactorMatrix,(Q$4+1),FALSE)*$E879</f>
        <v>0</v>
      </c>
      <c r="R872" s="62">
        <f t="shared" ref="R872" ca="1" si="485">VLOOKUP(CONCATENATE($F872," ",$G872),AllocFactorMatrix,(R$4+1),FALSE)*$E879</f>
        <v>0</v>
      </c>
      <c r="S872" s="62">
        <f ca="1">SUBTOTAL(9,O872:R872)</f>
        <v>0</v>
      </c>
      <c r="T872" s="62">
        <f ca="1">VLOOKUP(CONCATENATE($F872," ",$G872),AllocFactorMatrix,(T$4+1),FALSE)*$E879</f>
        <v>0</v>
      </c>
      <c r="U872" s="62">
        <f ca="1">VLOOKUP(CONCATENATE($F872," ",$G872),AllocFactorMatrix,(U$4+1),FALSE)*$E879</f>
        <v>0</v>
      </c>
      <c r="V872" s="62">
        <f ca="1">VLOOKUP(CONCATENATE($F872," ",$G872),AllocFactorMatrix,(V$4+1),FALSE)*$E879</f>
        <v>0</v>
      </c>
      <c r="W872" s="62">
        <f ca="1">VLOOKUP(CONCATENATE($F872," ",$G872),AllocFactorMatrix,(W$4+1),FALSE)*$E879</f>
        <v>0</v>
      </c>
      <c r="X872" s="62">
        <f ca="1">SUBTOTAL(9,T872:W872)</f>
        <v>0</v>
      </c>
      <c r="Y872" s="62">
        <f ca="1">VLOOKUP(CONCATENATE($F872," ",$G872),AllocFactorMatrix,(Y$4+1),FALSE)*$E879</f>
        <v>0</v>
      </c>
      <c r="Z872" s="62">
        <f ca="1">VLOOKUP(CONCATENATE($F872," ",$G872),AllocFactorMatrix,(Z$4+1),FALSE)*$E879</f>
        <v>0</v>
      </c>
      <c r="AA872" s="62">
        <f t="shared" ref="AA872:AA879" ca="1" si="486">SUBTOTAL(9,Y872:Z872)</f>
        <v>0</v>
      </c>
      <c r="AB872" s="62">
        <f ca="1">VLOOKUP(CONCATENATE($F872," ",$G872),AllocFactorMatrix,(AB$4+1),FALSE)*$E879</f>
        <v>0</v>
      </c>
      <c r="AC872" s="62">
        <f ca="1">VLOOKUP(CONCATENATE($F872," ",$G872),AllocFactorMatrix,(AC$4+1),FALSE)*$E879</f>
        <v>0</v>
      </c>
      <c r="AD872" s="62">
        <f ca="1">VLOOKUP(CONCATENATE($F872," ",$G872),AllocFactorMatrix,(AD$4+1),FALSE)*$E879</f>
        <v>0</v>
      </c>
    </row>
    <row r="873" spans="1:30" s="55" customFormat="1" hidden="1" outlineLevel="1">
      <c r="A873" s="56"/>
      <c r="B873" s="112"/>
      <c r="E873" s="51"/>
      <c r="F873" s="52" t="str">
        <f>F879</f>
        <v>WEATHER_FXNL</v>
      </c>
      <c r="G873" s="55" t="str">
        <f>$G$9</f>
        <v>BULKTRAN</v>
      </c>
      <c r="H873" s="60">
        <f t="shared" ca="1" si="483"/>
        <v>-687848.4636745333</v>
      </c>
      <c r="I873" s="62">
        <f ca="1">VLOOKUP(CONCATENATE($F873," ",$G873),AllocFactorMatrix,(I$4+1),FALSE)*$E879</f>
        <v>-687848.4636745333</v>
      </c>
      <c r="J873" s="62">
        <f ca="1">VLOOKUP(CONCATENATE($F873," ",$G873),AllocFactorMatrix,(J$4+1),FALSE)*$E879</f>
        <v>0</v>
      </c>
      <c r="K873" s="62">
        <f ca="1">VLOOKUP(CONCATENATE($F873," ",$G873),AllocFactorMatrix,(K$4+1),FALSE)*$E879</f>
        <v>0</v>
      </c>
      <c r="L873" s="62">
        <f ca="1">VLOOKUP(CONCATENATE($F873," ",$G873),AllocFactorMatrix,(L$4+1),FALSE)*$E879</f>
        <v>0</v>
      </c>
      <c r="M873" s="62">
        <f ca="1">VLOOKUP(CONCATENATE($F873," ",$G873),AllocFactorMatrix,(M$4+1),FALSE)*$E879</f>
        <v>0</v>
      </c>
      <c r="N873" s="62">
        <f t="shared" ca="1" si="484"/>
        <v>0</v>
      </c>
      <c r="O873" s="62">
        <f ca="1">VLOOKUP(CONCATENATE($F873," ",$G873),AllocFactorMatrix,(O$4+1),FALSE)*$E879</f>
        <v>0</v>
      </c>
      <c r="P873" s="62">
        <f ca="1">VLOOKUP(CONCATENATE($F873," ",$G873),AllocFactorMatrix,(P$4+1),FALSE)*$E879</f>
        <v>0</v>
      </c>
      <c r="Q873" s="62">
        <f ca="1">VLOOKUP(CONCATENATE($F873," ",$G873),AllocFactorMatrix,(Q$4+1),FALSE)*$E879</f>
        <v>0</v>
      </c>
      <c r="R873" s="62">
        <f ca="1">VLOOKUP(CONCATENATE($F873," ",$G873),AllocFactorMatrix,(R$4+1),FALSE)*$E879</f>
        <v>0</v>
      </c>
      <c r="S873" s="62">
        <f t="shared" ref="S873:S879" ca="1" si="487">SUBTOTAL(9,O873:R873)</f>
        <v>0</v>
      </c>
      <c r="T873" s="62">
        <f ca="1">VLOOKUP(CONCATENATE($F873," ",$G873),AllocFactorMatrix,(T$4+1),FALSE)*$E879</f>
        <v>0</v>
      </c>
      <c r="U873" s="62">
        <f ca="1">VLOOKUP(CONCATENATE($F873," ",$G873),AllocFactorMatrix,(U$4+1),FALSE)*$E879</f>
        <v>0</v>
      </c>
      <c r="V873" s="62">
        <f ca="1">VLOOKUP(CONCATENATE($F873," ",$G873),AllocFactorMatrix,(V$4+1),FALSE)*$E879</f>
        <v>0</v>
      </c>
      <c r="W873" s="62">
        <f ca="1">VLOOKUP(CONCATENATE($F873," ",$G873),AllocFactorMatrix,(W$4+1),FALSE)*$E879</f>
        <v>0</v>
      </c>
      <c r="X873" s="62">
        <f t="shared" ref="X873:X879" ca="1" si="488">SUBTOTAL(9,T873:W873)</f>
        <v>0</v>
      </c>
      <c r="Y873" s="62">
        <f ca="1">VLOOKUP(CONCATENATE($F873," ",$G873),AllocFactorMatrix,(Y$4+1),FALSE)*$E879</f>
        <v>0</v>
      </c>
      <c r="Z873" s="62">
        <f ca="1">VLOOKUP(CONCATENATE($F873," ",$G873),AllocFactorMatrix,(Z$4+1),FALSE)*$E879</f>
        <v>0</v>
      </c>
      <c r="AA873" s="62">
        <f t="shared" ca="1" si="486"/>
        <v>0</v>
      </c>
      <c r="AB873" s="62">
        <f ca="1">VLOOKUP(CONCATENATE($F873," ",$G873),AllocFactorMatrix,(AB$4+1),FALSE)*$E879</f>
        <v>0</v>
      </c>
      <c r="AC873" s="62">
        <f ca="1">VLOOKUP(CONCATENATE($F873," ",$G873),AllocFactorMatrix,(AC$4+1),FALSE)*$E879</f>
        <v>0</v>
      </c>
      <c r="AD873" s="62">
        <f ca="1">VLOOKUP(CONCATENATE($F873," ",$G873),AllocFactorMatrix,(AD$4+1),FALSE)*$E879</f>
        <v>0</v>
      </c>
    </row>
    <row r="874" spans="1:30" s="55" customFormat="1" hidden="1" outlineLevel="1">
      <c r="A874" s="56"/>
      <c r="B874" s="112"/>
      <c r="E874" s="51"/>
      <c r="F874" s="52" t="str">
        <f>F879</f>
        <v>WEATHER_FXNL</v>
      </c>
      <c r="G874" s="55" t="str">
        <f>$G$10</f>
        <v>SUBTRAN</v>
      </c>
      <c r="H874" s="60">
        <f t="shared" ca="1" si="483"/>
        <v>-144603.49254361042</v>
      </c>
      <c r="I874" s="62">
        <f ca="1">VLOOKUP(CONCATENATE($F874," ",$G874),AllocFactorMatrix,(I$4+1),FALSE)*$E879</f>
        <v>-144603.49254361042</v>
      </c>
      <c r="J874" s="62">
        <f ca="1">VLOOKUP(CONCATENATE($F874," ",$G874),AllocFactorMatrix,(J$4+1),FALSE)*$E879</f>
        <v>0</v>
      </c>
      <c r="K874" s="62">
        <f ca="1">VLOOKUP(CONCATENATE($F874," ",$G874),AllocFactorMatrix,(K$4+1),FALSE)*$E879</f>
        <v>0</v>
      </c>
      <c r="L874" s="62">
        <f ca="1">VLOOKUP(CONCATENATE($F874," ",$G874),AllocFactorMatrix,(L$4+1),FALSE)*$E879</f>
        <v>0</v>
      </c>
      <c r="M874" s="62">
        <f ca="1">VLOOKUP(CONCATENATE($F874," ",$G874),AllocFactorMatrix,(M$4+1),FALSE)*$E879</f>
        <v>0</v>
      </c>
      <c r="N874" s="62">
        <f t="shared" ca="1" si="484"/>
        <v>0</v>
      </c>
      <c r="O874" s="62">
        <f ca="1">VLOOKUP(CONCATENATE($F874," ",$G874),AllocFactorMatrix,(O$4+1),FALSE)*$E879</f>
        <v>0</v>
      </c>
      <c r="P874" s="62">
        <f ca="1">VLOOKUP(CONCATENATE($F874," ",$G874),AllocFactorMatrix,(P$4+1),FALSE)*$E879</f>
        <v>0</v>
      </c>
      <c r="Q874" s="62">
        <f ca="1">VLOOKUP(CONCATENATE($F874," ",$G874),AllocFactorMatrix,(Q$4+1),FALSE)*$E879</f>
        <v>0</v>
      </c>
      <c r="R874" s="62">
        <f ca="1">VLOOKUP(CONCATENATE($F874," ",$G874),AllocFactorMatrix,(R$4+1),FALSE)*$E879</f>
        <v>0</v>
      </c>
      <c r="S874" s="62">
        <f t="shared" ca="1" si="487"/>
        <v>0</v>
      </c>
      <c r="T874" s="62">
        <f ca="1">VLOOKUP(CONCATENATE($F874," ",$G874),AllocFactorMatrix,(T$4+1),FALSE)*$E879</f>
        <v>0</v>
      </c>
      <c r="U874" s="62">
        <f ca="1">VLOOKUP(CONCATENATE($F874," ",$G874),AllocFactorMatrix,(U$4+1),FALSE)*$E879</f>
        <v>0</v>
      </c>
      <c r="V874" s="62">
        <f ca="1">VLOOKUP(CONCATENATE($F874," ",$G874),AllocFactorMatrix,(V$4+1),FALSE)*$E879</f>
        <v>0</v>
      </c>
      <c r="W874" s="62">
        <f ca="1">VLOOKUP(CONCATENATE($F874," ",$G874),AllocFactorMatrix,(W$4+1),FALSE)*$E879</f>
        <v>0</v>
      </c>
      <c r="X874" s="62">
        <f t="shared" ca="1" si="488"/>
        <v>0</v>
      </c>
      <c r="Y874" s="62">
        <f ca="1">VLOOKUP(CONCATENATE($F874," ",$G874),AllocFactorMatrix,(Y$4+1),FALSE)*$E879</f>
        <v>0</v>
      </c>
      <c r="Z874" s="62">
        <f ca="1">VLOOKUP(CONCATENATE($F874," ",$G874),AllocFactorMatrix,(Z$4+1),FALSE)*$E879</f>
        <v>0</v>
      </c>
      <c r="AA874" s="62">
        <f t="shared" ca="1" si="486"/>
        <v>0</v>
      </c>
      <c r="AB874" s="62">
        <f ca="1">VLOOKUP(CONCATENATE($F874," ",$G874),AllocFactorMatrix,(AB$4+1),FALSE)*$E879</f>
        <v>0</v>
      </c>
      <c r="AC874" s="62">
        <f ca="1">VLOOKUP(CONCATENATE($F874," ",$G874),AllocFactorMatrix,(AC$4+1),FALSE)*$E879</f>
        <v>0</v>
      </c>
      <c r="AD874" s="62">
        <f ca="1">VLOOKUP(CONCATENATE($F874," ",$G874),AllocFactorMatrix,(AD$4+1),FALSE)*$E879</f>
        <v>0</v>
      </c>
    </row>
    <row r="875" spans="1:30" s="55" customFormat="1" hidden="1" outlineLevel="1">
      <c r="A875" s="56"/>
      <c r="B875" s="112"/>
      <c r="E875" s="51"/>
      <c r="F875" s="52" t="str">
        <f>F879</f>
        <v>WEATHER_FXNL</v>
      </c>
      <c r="G875" s="55" t="str">
        <f>$G$11</f>
        <v>DISTPRI</v>
      </c>
      <c r="H875" s="60">
        <f t="shared" ca="1" si="483"/>
        <v>1457392.7316486333</v>
      </c>
      <c r="I875" s="62">
        <f ca="1">VLOOKUP(CONCATENATE($F875," ",$G875),AllocFactorMatrix,(I$4+1),FALSE)*$E879</f>
        <v>1457392.7316486333</v>
      </c>
      <c r="J875" s="62">
        <f ca="1">VLOOKUP(CONCATENATE($F875," ",$G875),AllocFactorMatrix,(J$4+1),FALSE)*$E879</f>
        <v>0</v>
      </c>
      <c r="K875" s="62">
        <f ca="1">VLOOKUP(CONCATENATE($F875," ",$G875),AllocFactorMatrix,(K$4+1),FALSE)*$E879</f>
        <v>0</v>
      </c>
      <c r="L875" s="62">
        <f ca="1">VLOOKUP(CONCATENATE($F875," ",$G875),AllocFactorMatrix,(L$4+1),FALSE)*$E879</f>
        <v>0</v>
      </c>
      <c r="M875" s="62">
        <f ca="1">VLOOKUP(CONCATENATE($F875," ",$G875),AllocFactorMatrix,(M$4+1),FALSE)*$E879</f>
        <v>0</v>
      </c>
      <c r="N875" s="62">
        <f t="shared" ca="1" si="484"/>
        <v>0</v>
      </c>
      <c r="O875" s="62">
        <f ca="1">VLOOKUP(CONCATENATE($F875," ",$G875),AllocFactorMatrix,(O$4+1),FALSE)*$E879</f>
        <v>0</v>
      </c>
      <c r="P875" s="62">
        <f ca="1">VLOOKUP(CONCATENATE($F875," ",$G875),AllocFactorMatrix,(P$4+1),FALSE)*$E879</f>
        <v>0</v>
      </c>
      <c r="Q875" s="62">
        <f ca="1">VLOOKUP(CONCATENATE($F875," ",$G875),AllocFactorMatrix,(Q$4+1),FALSE)*$E879</f>
        <v>0</v>
      </c>
      <c r="R875" s="62">
        <f ca="1">VLOOKUP(CONCATENATE($F875," ",$G875),AllocFactorMatrix,(R$4+1),FALSE)*$E879</f>
        <v>0</v>
      </c>
      <c r="S875" s="62">
        <f t="shared" ca="1" si="487"/>
        <v>0</v>
      </c>
      <c r="T875" s="62">
        <f ca="1">VLOOKUP(CONCATENATE($F875," ",$G875),AllocFactorMatrix,(T$4+1),FALSE)*$E879</f>
        <v>0</v>
      </c>
      <c r="U875" s="62">
        <f ca="1">VLOOKUP(CONCATENATE($F875," ",$G875),AllocFactorMatrix,(U$4+1),FALSE)*$E879</f>
        <v>0</v>
      </c>
      <c r="V875" s="62">
        <f ca="1">VLOOKUP(CONCATENATE($F875," ",$G875),AllocFactorMatrix,(V$4+1),FALSE)*$E879</f>
        <v>0</v>
      </c>
      <c r="W875" s="62">
        <f ca="1">VLOOKUP(CONCATENATE($F875," ",$G875),AllocFactorMatrix,(W$4+1),FALSE)*$E879</f>
        <v>0</v>
      </c>
      <c r="X875" s="62">
        <f t="shared" ca="1" si="488"/>
        <v>0</v>
      </c>
      <c r="Y875" s="62">
        <f ca="1">VLOOKUP(CONCATENATE($F875," ",$G875),AllocFactorMatrix,(Y$4+1),FALSE)*$E879</f>
        <v>0</v>
      </c>
      <c r="Z875" s="62">
        <f ca="1">VLOOKUP(CONCATENATE($F875," ",$G875),AllocFactorMatrix,(Z$4+1),FALSE)*$E879</f>
        <v>0</v>
      </c>
      <c r="AA875" s="62">
        <f t="shared" ca="1" si="486"/>
        <v>0</v>
      </c>
      <c r="AB875" s="62">
        <f ca="1">VLOOKUP(CONCATENATE($F875," ",$G875),AllocFactorMatrix,(AB$4+1),FALSE)*$E879</f>
        <v>0</v>
      </c>
      <c r="AC875" s="62">
        <f ca="1">VLOOKUP(CONCATENATE($F875," ",$G875),AllocFactorMatrix,(AC$4+1),FALSE)*$E879</f>
        <v>0</v>
      </c>
      <c r="AD875" s="62">
        <f ca="1">VLOOKUP(CONCATENATE($F875," ",$G875),AllocFactorMatrix,(AD$4+1),FALSE)*$E879</f>
        <v>0</v>
      </c>
    </row>
    <row r="876" spans="1:30" s="55" customFormat="1" hidden="1" outlineLevel="1">
      <c r="A876" s="56"/>
      <c r="B876" s="112"/>
      <c r="E876" s="51"/>
      <c r="F876" s="52" t="str">
        <f>F879</f>
        <v>WEATHER_FXNL</v>
      </c>
      <c r="G876" s="55" t="str">
        <f>$G$12</f>
        <v>DISTSEC</v>
      </c>
      <c r="H876" s="60">
        <f t="shared" ca="1" si="483"/>
        <v>684030.03181661828</v>
      </c>
      <c r="I876" s="62">
        <f ca="1">VLOOKUP(CONCATENATE($F876," ",$G876),AllocFactorMatrix,(I$4+1),FALSE)*$E879</f>
        <v>684030.03181661828</v>
      </c>
      <c r="J876" s="62">
        <f ca="1">VLOOKUP(CONCATENATE($F876," ",$G876),AllocFactorMatrix,(J$4+1),FALSE)*$E879</f>
        <v>0</v>
      </c>
      <c r="K876" s="62">
        <f ca="1">VLOOKUP(CONCATENATE($F876," ",$G876),AllocFactorMatrix,(K$4+1),FALSE)*$E879</f>
        <v>0</v>
      </c>
      <c r="L876" s="62">
        <f ca="1">VLOOKUP(CONCATENATE($F876," ",$G876),AllocFactorMatrix,(L$4+1),FALSE)*$E879</f>
        <v>0</v>
      </c>
      <c r="M876" s="62">
        <f ca="1">VLOOKUP(CONCATENATE($F876," ",$G876),AllocFactorMatrix,(M$4+1),FALSE)*$E879</f>
        <v>0</v>
      </c>
      <c r="N876" s="62">
        <f t="shared" ca="1" si="484"/>
        <v>0</v>
      </c>
      <c r="O876" s="62">
        <f ca="1">VLOOKUP(CONCATENATE($F876," ",$G876),AllocFactorMatrix,(O$4+1),FALSE)*$E879</f>
        <v>0</v>
      </c>
      <c r="P876" s="62">
        <f ca="1">VLOOKUP(CONCATENATE($F876," ",$G876),AllocFactorMatrix,(P$4+1),FALSE)*$E879</f>
        <v>0</v>
      </c>
      <c r="Q876" s="62">
        <f ca="1">VLOOKUP(CONCATENATE($F876," ",$G876),AllocFactorMatrix,(Q$4+1),FALSE)*$E879</f>
        <v>0</v>
      </c>
      <c r="R876" s="62">
        <f ca="1">VLOOKUP(CONCATENATE($F876," ",$G876),AllocFactorMatrix,(R$4+1),FALSE)*$E879</f>
        <v>0</v>
      </c>
      <c r="S876" s="62">
        <f t="shared" ca="1" si="487"/>
        <v>0</v>
      </c>
      <c r="T876" s="62">
        <f ca="1">VLOOKUP(CONCATENATE($F876," ",$G876),AllocFactorMatrix,(T$4+1),FALSE)*$E879</f>
        <v>0</v>
      </c>
      <c r="U876" s="62">
        <f ca="1">VLOOKUP(CONCATENATE($F876," ",$G876),AllocFactorMatrix,(U$4+1),FALSE)*$E879</f>
        <v>0</v>
      </c>
      <c r="V876" s="62">
        <f ca="1">VLOOKUP(CONCATENATE($F876," ",$G876),AllocFactorMatrix,(V$4+1),FALSE)*$E879</f>
        <v>0</v>
      </c>
      <c r="W876" s="62">
        <f ca="1">VLOOKUP(CONCATENATE($F876," ",$G876),AllocFactorMatrix,(W$4+1),FALSE)*$E879</f>
        <v>0</v>
      </c>
      <c r="X876" s="62">
        <f t="shared" ca="1" si="488"/>
        <v>0</v>
      </c>
      <c r="Y876" s="62">
        <f ca="1">VLOOKUP(CONCATENATE($F876," ",$G876),AllocFactorMatrix,(Y$4+1),FALSE)*$E879</f>
        <v>0</v>
      </c>
      <c r="Z876" s="62">
        <f ca="1">VLOOKUP(CONCATENATE($F876," ",$G876),AllocFactorMatrix,(Z$4+1),FALSE)*$E879</f>
        <v>0</v>
      </c>
      <c r="AA876" s="62">
        <f t="shared" ca="1" si="486"/>
        <v>0</v>
      </c>
      <c r="AB876" s="62">
        <f ca="1">VLOOKUP(CONCATENATE($F876," ",$G876),AllocFactorMatrix,(AB$4+1),FALSE)*$E879</f>
        <v>0</v>
      </c>
      <c r="AC876" s="62">
        <f ca="1">VLOOKUP(CONCATENATE($F876," ",$G876),AllocFactorMatrix,(AC$4+1),FALSE)*$E879</f>
        <v>0</v>
      </c>
      <c r="AD876" s="62">
        <f ca="1">VLOOKUP(CONCATENATE($F876," ",$G876),AllocFactorMatrix,(AD$4+1),FALSE)*$E879</f>
        <v>0</v>
      </c>
    </row>
    <row r="877" spans="1:30" s="55" customFormat="1" hidden="1" outlineLevel="1">
      <c r="A877" s="56"/>
      <c r="B877" s="112"/>
      <c r="E877" s="51"/>
      <c r="F877" s="52" t="str">
        <f>F879</f>
        <v>WEATHER_FXNL</v>
      </c>
      <c r="G877" s="55" t="str">
        <f>$G$13</f>
        <v>ENERGY</v>
      </c>
      <c r="H877" s="60">
        <f t="shared" ca="1" si="483"/>
        <v>3321629.4675107277</v>
      </c>
      <c r="I877" s="62">
        <f ca="1">VLOOKUP(CONCATENATE($F877," ",$G877),AllocFactorMatrix,(I$4+1),FALSE)*$E879</f>
        <v>3321629.4675107277</v>
      </c>
      <c r="J877" s="62">
        <f ca="1">VLOOKUP(CONCATENATE($F877," ",$G877),AllocFactorMatrix,(J$4+1),FALSE)*$E879</f>
        <v>0</v>
      </c>
      <c r="K877" s="62">
        <f ca="1">VLOOKUP(CONCATENATE($F877," ",$G877),AllocFactorMatrix,(K$4+1),FALSE)*$E879</f>
        <v>0</v>
      </c>
      <c r="L877" s="62">
        <f ca="1">VLOOKUP(CONCATENATE($F877," ",$G877),AllocFactorMatrix,(L$4+1),FALSE)*$E879</f>
        <v>0</v>
      </c>
      <c r="M877" s="62">
        <f ca="1">VLOOKUP(CONCATENATE($F877," ",$G877),AllocFactorMatrix,(M$4+1),FALSE)*$E879</f>
        <v>0</v>
      </c>
      <c r="N877" s="62">
        <f t="shared" ca="1" si="484"/>
        <v>0</v>
      </c>
      <c r="O877" s="62">
        <f ca="1">VLOOKUP(CONCATENATE($F877," ",$G877),AllocFactorMatrix,(O$4+1),FALSE)*$E879</f>
        <v>0</v>
      </c>
      <c r="P877" s="62">
        <f ca="1">VLOOKUP(CONCATENATE($F877," ",$G877),AllocFactorMatrix,(P$4+1),FALSE)*$E879</f>
        <v>0</v>
      </c>
      <c r="Q877" s="62">
        <f ca="1">VLOOKUP(CONCATENATE($F877," ",$G877),AllocFactorMatrix,(Q$4+1),FALSE)*$E879</f>
        <v>0</v>
      </c>
      <c r="R877" s="62">
        <f ca="1">VLOOKUP(CONCATENATE($F877," ",$G877),AllocFactorMatrix,(R$4+1),FALSE)*$E879</f>
        <v>0</v>
      </c>
      <c r="S877" s="62">
        <f t="shared" ca="1" si="487"/>
        <v>0</v>
      </c>
      <c r="T877" s="62">
        <f ca="1">VLOOKUP(CONCATENATE($F877," ",$G877),AllocFactorMatrix,(T$4+1),FALSE)*$E879</f>
        <v>0</v>
      </c>
      <c r="U877" s="62">
        <f ca="1">VLOOKUP(CONCATENATE($F877," ",$G877),AllocFactorMatrix,(U$4+1),FALSE)*$E879</f>
        <v>0</v>
      </c>
      <c r="V877" s="62">
        <f ca="1">VLOOKUP(CONCATENATE($F877," ",$G877),AllocFactorMatrix,(V$4+1),FALSE)*$E879</f>
        <v>0</v>
      </c>
      <c r="W877" s="62">
        <f ca="1">VLOOKUP(CONCATENATE($F877," ",$G877),AllocFactorMatrix,(W$4+1),FALSE)*$E879</f>
        <v>0</v>
      </c>
      <c r="X877" s="62">
        <f t="shared" ca="1" si="488"/>
        <v>0</v>
      </c>
      <c r="Y877" s="62">
        <f ca="1">VLOOKUP(CONCATENATE($F877," ",$G877),AllocFactorMatrix,(Y$4+1),FALSE)*$E879</f>
        <v>0</v>
      </c>
      <c r="Z877" s="62">
        <f ca="1">VLOOKUP(CONCATENATE($F877," ",$G877),AllocFactorMatrix,(Z$4+1),FALSE)*$E879</f>
        <v>0</v>
      </c>
      <c r="AA877" s="62">
        <f t="shared" ca="1" si="486"/>
        <v>0</v>
      </c>
      <c r="AB877" s="62">
        <f ca="1">VLOOKUP(CONCATENATE($F877," ",$G877),AllocFactorMatrix,(AB$4+1),FALSE)*$E879</f>
        <v>0</v>
      </c>
      <c r="AC877" s="62">
        <f ca="1">VLOOKUP(CONCATENATE($F877," ",$G877),AllocFactorMatrix,(AC$4+1),FALSE)*$E879</f>
        <v>0</v>
      </c>
      <c r="AD877" s="62">
        <f ca="1">VLOOKUP(CONCATENATE($F877," ",$G877),AllocFactorMatrix,(AD$4+1),FALSE)*$E879</f>
        <v>0</v>
      </c>
    </row>
    <row r="878" spans="1:30" s="55" customFormat="1" hidden="1" outlineLevel="1">
      <c r="A878" s="56"/>
      <c r="B878" s="112"/>
      <c r="E878" s="51"/>
      <c r="F878" s="52" t="str">
        <f>F879</f>
        <v>WEATHER_FXNL</v>
      </c>
      <c r="G878" s="55" t="str">
        <f>$G$14</f>
        <v>CUSTOMER</v>
      </c>
      <c r="H878" s="60">
        <f t="shared" ca="1" si="483"/>
        <v>473949.40219442931</v>
      </c>
      <c r="I878" s="62">
        <f ca="1">VLOOKUP(CONCATENATE($F878," ",$G878),AllocFactorMatrix,(I$4+1),FALSE)*$E879</f>
        <v>473949.40219442931</v>
      </c>
      <c r="J878" s="62">
        <f ca="1">VLOOKUP(CONCATENATE($F878," ",$G878),AllocFactorMatrix,(J$4+1),FALSE)*$E879</f>
        <v>0</v>
      </c>
      <c r="K878" s="62">
        <f ca="1">VLOOKUP(CONCATENATE($F878," ",$G878),AllocFactorMatrix,(K$4+1),FALSE)*$E879</f>
        <v>0</v>
      </c>
      <c r="L878" s="62">
        <f ca="1">VLOOKUP(CONCATENATE($F878," ",$G878),AllocFactorMatrix,(L$4+1),FALSE)*$E879</f>
        <v>0</v>
      </c>
      <c r="M878" s="62">
        <f ca="1">VLOOKUP(CONCATENATE($F878," ",$G878),AllocFactorMatrix,(M$4+1),FALSE)*$E879</f>
        <v>0</v>
      </c>
      <c r="N878" s="62">
        <f t="shared" ca="1" si="484"/>
        <v>0</v>
      </c>
      <c r="O878" s="62">
        <f ca="1">VLOOKUP(CONCATENATE($F878," ",$G878),AllocFactorMatrix,(O$4+1),FALSE)*$E879</f>
        <v>0</v>
      </c>
      <c r="P878" s="62">
        <f ca="1">VLOOKUP(CONCATENATE($F878," ",$G878),AllocFactorMatrix,(P$4+1),FALSE)*$E879</f>
        <v>0</v>
      </c>
      <c r="Q878" s="62">
        <f ca="1">VLOOKUP(CONCATENATE($F878," ",$G878),AllocFactorMatrix,(Q$4+1),FALSE)*$E879</f>
        <v>0</v>
      </c>
      <c r="R878" s="62">
        <f ca="1">VLOOKUP(CONCATENATE($F878," ",$G878),AllocFactorMatrix,(R$4+1),FALSE)*$E879</f>
        <v>0</v>
      </c>
      <c r="S878" s="62">
        <f t="shared" ca="1" si="487"/>
        <v>0</v>
      </c>
      <c r="T878" s="62">
        <f ca="1">VLOOKUP(CONCATENATE($F878," ",$G878),AllocFactorMatrix,(T$4+1),FALSE)*$E879</f>
        <v>0</v>
      </c>
      <c r="U878" s="62">
        <f ca="1">VLOOKUP(CONCATENATE($F878," ",$G878),AllocFactorMatrix,(U$4+1),FALSE)*$E879</f>
        <v>0</v>
      </c>
      <c r="V878" s="62">
        <f ca="1">VLOOKUP(CONCATENATE($F878," ",$G878),AllocFactorMatrix,(V$4+1),FALSE)*$E879</f>
        <v>0</v>
      </c>
      <c r="W878" s="62">
        <f ca="1">VLOOKUP(CONCATENATE($F878," ",$G878),AllocFactorMatrix,(W$4+1),FALSE)*$E879</f>
        <v>0</v>
      </c>
      <c r="X878" s="62">
        <f t="shared" ca="1" si="488"/>
        <v>0</v>
      </c>
      <c r="Y878" s="62">
        <f ca="1">VLOOKUP(CONCATENATE($F878," ",$G878),AllocFactorMatrix,(Y$4+1),FALSE)*$E879</f>
        <v>0</v>
      </c>
      <c r="Z878" s="62">
        <f ca="1">VLOOKUP(CONCATENATE($F878," ",$G878),AllocFactorMatrix,(Z$4+1),FALSE)*$E879</f>
        <v>0</v>
      </c>
      <c r="AA878" s="62">
        <f t="shared" ca="1" si="486"/>
        <v>0</v>
      </c>
      <c r="AB878" s="62">
        <f ca="1">VLOOKUP(CONCATENATE($F878," ",$G878),AllocFactorMatrix,(AB$4+1),FALSE)*$E879</f>
        <v>0</v>
      </c>
      <c r="AC878" s="62">
        <f ca="1">VLOOKUP(CONCATENATE($F878," ",$G878),AllocFactorMatrix,(AC$4+1),FALSE)*$E879</f>
        <v>0</v>
      </c>
      <c r="AD878" s="62">
        <f ca="1">VLOOKUP(CONCATENATE($F878," ",$G878),AllocFactorMatrix,(AD$4+1),FALSE)*$E879</f>
        <v>0</v>
      </c>
    </row>
    <row r="879" spans="1:30" s="55" customFormat="1" collapsed="1">
      <c r="A879" s="56"/>
      <c r="D879" s="109" t="s">
        <v>622</v>
      </c>
      <c r="E879" s="61">
        <v>9925612</v>
      </c>
      <c r="F879" s="97" t="s">
        <v>425</v>
      </c>
      <c r="G879" s="55" t="str">
        <f>$G$15</f>
        <v>TOTAL</v>
      </c>
      <c r="H879" s="60">
        <f t="shared" ca="1" si="483"/>
        <v>9925612</v>
      </c>
      <c r="I879" s="62">
        <f ca="1">VLOOKUP(CONCATENATE($F879," ",$G879),AllocFactorMatrix,(I$4+1),FALSE)*$E879</f>
        <v>9925612</v>
      </c>
      <c r="J879" s="62">
        <f ca="1">VLOOKUP(CONCATENATE($F879," ",$G879),AllocFactorMatrix,(J$4+1),FALSE)*$E879</f>
        <v>0</v>
      </c>
      <c r="K879" s="62">
        <f ca="1">VLOOKUP(CONCATENATE($F879," ",$G879),AllocFactorMatrix,(K$4+1),FALSE)*$E879</f>
        <v>0</v>
      </c>
      <c r="L879" s="62">
        <f ca="1">VLOOKUP(CONCATENATE($F879," ",$G879),AllocFactorMatrix,(L$4+1),FALSE)*$E879</f>
        <v>0</v>
      </c>
      <c r="M879" s="62">
        <f ca="1">VLOOKUP(CONCATENATE($F879," ",$G879),AllocFactorMatrix,(M$4+1),FALSE)*$E879</f>
        <v>0</v>
      </c>
      <c r="N879" s="62">
        <f t="shared" ca="1" si="484"/>
        <v>0</v>
      </c>
      <c r="O879" s="62">
        <f ca="1">VLOOKUP(CONCATENATE($F879," ",$G879),AllocFactorMatrix,(O$4+1),FALSE)*$E879</f>
        <v>0</v>
      </c>
      <c r="P879" s="62">
        <f ca="1">VLOOKUP(CONCATENATE($F879," ",$G879),AllocFactorMatrix,(P$4+1),FALSE)*$E879</f>
        <v>0</v>
      </c>
      <c r="Q879" s="62">
        <f ca="1">VLOOKUP(CONCATENATE($F879," ",$G879),AllocFactorMatrix,(Q$4+1),FALSE)*$E879</f>
        <v>0</v>
      </c>
      <c r="R879" s="62">
        <f ca="1">VLOOKUP(CONCATENATE($F879," ",$G879),AllocFactorMatrix,(R$4+1),FALSE)*$E879</f>
        <v>0</v>
      </c>
      <c r="S879" s="62">
        <f t="shared" ca="1" si="487"/>
        <v>0</v>
      </c>
      <c r="T879" s="62">
        <f ca="1">VLOOKUP(CONCATENATE($F879," ",$G879),AllocFactorMatrix,(T$4+1),FALSE)*$E879</f>
        <v>0</v>
      </c>
      <c r="U879" s="62">
        <f ca="1">VLOOKUP(CONCATENATE($F879," ",$G879),AllocFactorMatrix,(U$4+1),FALSE)*$E879</f>
        <v>0</v>
      </c>
      <c r="V879" s="62">
        <f ca="1">VLOOKUP(CONCATENATE($F879," ",$G879),AllocFactorMatrix,(V$4+1),FALSE)*$E879</f>
        <v>0</v>
      </c>
      <c r="W879" s="62">
        <f ca="1">VLOOKUP(CONCATENATE($F879," ",$G879),AllocFactorMatrix,(W$4+1),FALSE)*$E879</f>
        <v>0</v>
      </c>
      <c r="X879" s="62">
        <f t="shared" ca="1" si="488"/>
        <v>0</v>
      </c>
      <c r="Y879" s="62">
        <f ca="1">VLOOKUP(CONCATENATE($F879," ",$G879),AllocFactorMatrix,(Y$4+1),FALSE)*$E879</f>
        <v>0</v>
      </c>
      <c r="Z879" s="62">
        <f ca="1">VLOOKUP(CONCATENATE($F879," ",$G879),AllocFactorMatrix,(Z$4+1),FALSE)*$E879</f>
        <v>0</v>
      </c>
      <c r="AA879" s="62">
        <f t="shared" ca="1" si="486"/>
        <v>0</v>
      </c>
      <c r="AB879" s="62">
        <f ca="1">VLOOKUP(CONCATENATE($F879," ",$G879),AllocFactorMatrix,(AB$4+1),FALSE)*$E879</f>
        <v>0</v>
      </c>
      <c r="AC879" s="62">
        <f ca="1">VLOOKUP(CONCATENATE($F879," ",$G879),AllocFactorMatrix,(AC$4+1),FALSE)*$E879</f>
        <v>0</v>
      </c>
      <c r="AD879" s="62">
        <f ca="1">VLOOKUP(CONCATENATE($F879," ",$G879),AllocFactorMatrix,(AD$4+1),FALSE)*$E879</f>
        <v>0</v>
      </c>
    </row>
    <row r="880" spans="1:30" s="51" customFormat="1" hidden="1" outlineLevel="1">
      <c r="A880" s="56"/>
      <c r="B880" s="112"/>
      <c r="C880" s="55"/>
      <c r="F880" s="52" t="str">
        <f>F887</f>
        <v>RSALE</v>
      </c>
      <c r="G880" s="55" t="str">
        <f>$G$8</f>
        <v>PRODUCTION</v>
      </c>
      <c r="H880" s="53">
        <f t="shared" ref="H880:H887" ca="1" si="489">SUBTOTAL(9,I880:AD880)</f>
        <v>223962955.00047705</v>
      </c>
      <c r="I880" s="54">
        <f ca="1">VLOOKUP(CONCATENATE($F880," ",$G880),AllocFactorMatrix,(I$4+1),FALSE)*$E887</f>
        <v>104791429.36684623</v>
      </c>
      <c r="J880" s="54">
        <f ca="1">VLOOKUP(CONCATENATE($F880," ",$G880),AllocFactorMatrix,(J$4+1),FALSE)*$E887</f>
        <v>6777470.8662604038</v>
      </c>
      <c r="K880" s="54">
        <f ca="1">VLOOKUP(CONCATENATE($F880," ",$G880),AllocFactorMatrix,(K$4+1),FALSE)*$E887</f>
        <v>22280788.045929708</v>
      </c>
      <c r="L880" s="54">
        <f ca="1">VLOOKUP(CONCATENATE($F880," ",$G880),AllocFactorMatrix,(L$4+1),FALSE)*$E887</f>
        <v>594133.81915121013</v>
      </c>
      <c r="M880" s="54">
        <f ca="1">VLOOKUP(CONCATENATE($F880," ",$G880),AllocFactorMatrix,(M$4+1),FALSE)*$E887</f>
        <v>66139.726901705973</v>
      </c>
      <c r="N880" s="54">
        <f t="shared" ref="N880:N887" ca="1" si="490">SUBTOTAL(9,K880:M880)</f>
        <v>22941061.591982625</v>
      </c>
      <c r="O880" s="54">
        <f ca="1">VLOOKUP(CONCATENATE($F880," ",$G880),AllocFactorMatrix,(O$4+1),FALSE)*$E887</f>
        <v>17093224.297191087</v>
      </c>
      <c r="P880" s="54">
        <f ca="1">VLOOKUP(CONCATENATE($F880," ",$G880),AllocFactorMatrix,(P$4+1),FALSE)*$E887</f>
        <v>3234617.7970331335</v>
      </c>
      <c r="Q880" s="54">
        <f ca="1">VLOOKUP(CONCATENATE($F880," ",$G880),AllocFactorMatrix,(Q$4+1),FALSE)*$E887</f>
        <v>1335014.9024945896</v>
      </c>
      <c r="R880" s="54">
        <f t="shared" ref="R880" ca="1" si="491">VLOOKUP(CONCATENATE($F880," ",$G880),AllocFactorMatrix,(R$4+1),FALSE)*$E887</f>
        <v>43290.496917160883</v>
      </c>
      <c r="S880" s="54">
        <f ca="1">SUBTOTAL(9,O880:R880)</f>
        <v>21706147.493635975</v>
      </c>
      <c r="T880" s="54">
        <f ca="1">VLOOKUP(CONCATENATE($F880," ",$G880),AllocFactorMatrix,(T$4+1),FALSE)*$E887</f>
        <v>491332.37110271887</v>
      </c>
      <c r="U880" s="54">
        <f ca="1">VLOOKUP(CONCATENATE($F880," ",$G880),AllocFactorMatrix,(U$4+1),FALSE)*$E887</f>
        <v>8452634.9307761583</v>
      </c>
      <c r="V880" s="54">
        <f ca="1">VLOOKUP(CONCATENATE($F880," ",$G880),AllocFactorMatrix,(V$4+1),FALSE)*$E887</f>
        <v>46725395.357051745</v>
      </c>
      <c r="W880" s="54">
        <f ca="1">VLOOKUP(CONCATENATE($F880," ",$G880),AllocFactorMatrix,(W$4+1),FALSE)*$E887</f>
        <v>7075241.0369416103</v>
      </c>
      <c r="X880" s="54">
        <f ca="1">SUBTOTAL(9,T880:W880)</f>
        <v>62744603.695872232</v>
      </c>
      <c r="Y880" s="54">
        <f ca="1">VLOOKUP(CONCATENATE($F880," ",$G880),AllocFactorMatrix,(Y$4+1),FALSE)*$E887</f>
        <v>4848678.4558426039</v>
      </c>
      <c r="Z880" s="54">
        <f ca="1">VLOOKUP(CONCATENATE($F880," ",$G880),AllocFactorMatrix,(Z$4+1),FALSE)*$E887</f>
        <v>83603.47118301841</v>
      </c>
      <c r="AA880" s="54">
        <f t="shared" ref="AA880:AA887" ca="1" si="492">SUBTOTAL(9,Y880:Z880)</f>
        <v>4932281.9270256227</v>
      </c>
      <c r="AB880" s="54">
        <f ca="1">VLOOKUP(CONCATENATE($F880," ",$G880),AllocFactorMatrix,(AB$4+1),FALSE)*$E887</f>
        <v>69960.058853956638</v>
      </c>
      <c r="AC880" s="54">
        <f ca="1">VLOOKUP(CONCATENATE($F880," ",$G880),AllocFactorMatrix,(AC$4+1),FALSE)*$E887</f>
        <v>0</v>
      </c>
      <c r="AD880" s="54">
        <f ca="1">VLOOKUP(CONCATENATE($F880," ",$G880),AllocFactorMatrix,(AD$4+1),FALSE)*$E887</f>
        <v>0</v>
      </c>
    </row>
    <row r="881" spans="1:30" s="51" customFormat="1" hidden="1" outlineLevel="1">
      <c r="A881" s="56"/>
      <c r="B881" s="112"/>
      <c r="C881" s="55"/>
      <c r="F881" s="52" t="str">
        <f>F887</f>
        <v>RSALE</v>
      </c>
      <c r="G881" s="55" t="str">
        <f>$G$9</f>
        <v>BULKTRAN</v>
      </c>
      <c r="H881" s="53">
        <f t="shared" ca="1" si="489"/>
        <v>-16140187.156579187</v>
      </c>
      <c r="I881" s="54">
        <f ca="1">VLOOKUP(CONCATENATE($F881," ",$G881),AllocFactorMatrix,(I$4+1),FALSE)*$E887</f>
        <v>-14951191.01689527</v>
      </c>
      <c r="J881" s="54">
        <f ca="1">VLOOKUP(CONCATENATE($F881," ",$G881),AllocFactorMatrix,(J$4+1),FALSE)*$E887</f>
        <v>92407.966710358392</v>
      </c>
      <c r="K881" s="54">
        <f ca="1">VLOOKUP(CONCATENATE($F881," ",$G881),AllocFactorMatrix,(K$4+1),FALSE)*$E887</f>
        <v>-73797.155689651147</v>
      </c>
      <c r="L881" s="54">
        <f ca="1">VLOOKUP(CONCATENATE($F881," ",$G881),AllocFactorMatrix,(L$4+1),FALSE)*$E887</f>
        <v>3579.4183552947652</v>
      </c>
      <c r="M881" s="54">
        <f ca="1">VLOOKUP(CONCATENATE($F881," ",$G881),AllocFactorMatrix,(M$4+1),FALSE)*$E887</f>
        <v>16096.31558393603</v>
      </c>
      <c r="N881" s="54">
        <f t="shared" ca="1" si="490"/>
        <v>-54121.421750420355</v>
      </c>
      <c r="O881" s="54">
        <f ca="1">VLOOKUP(CONCATENATE($F881," ",$G881),AllocFactorMatrix,(O$4+1),FALSE)*$E887</f>
        <v>-59375.045730293728</v>
      </c>
      <c r="P881" s="54">
        <f ca="1">VLOOKUP(CONCATENATE($F881," ",$G881),AllocFactorMatrix,(P$4+1),FALSE)*$E887</f>
        <v>46326.846511648968</v>
      </c>
      <c r="Q881" s="54">
        <f ca="1">VLOOKUP(CONCATENATE($F881," ",$G881),AllocFactorMatrix,(Q$4+1),FALSE)*$E887</f>
        <v>35696.310842889012</v>
      </c>
      <c r="R881" s="54">
        <f ca="1">VLOOKUP(CONCATENATE($F881," ",$G881),AllocFactorMatrix,(R$4+1),FALSE)*$E887</f>
        <v>6768.6716442273464</v>
      </c>
      <c r="S881" s="54">
        <f t="shared" ref="S881:S887" ca="1" si="493">SUBTOTAL(9,O881:R881)</f>
        <v>29416.783268471598</v>
      </c>
      <c r="T881" s="54">
        <f ca="1">VLOOKUP(CONCATENATE($F881," ",$G881),AllocFactorMatrix,(T$4+1),FALSE)*$E887</f>
        <v>-36706.116346389463</v>
      </c>
      <c r="U881" s="54">
        <f ca="1">VLOOKUP(CONCATENATE($F881," ",$G881),AllocFactorMatrix,(U$4+1),FALSE)*$E887</f>
        <v>-249489.57219140301</v>
      </c>
      <c r="V881" s="54">
        <f ca="1">VLOOKUP(CONCATENATE($F881," ",$G881),AllocFactorMatrix,(V$4+1),FALSE)*$E887</f>
        <v>-845862.97215193324</v>
      </c>
      <c r="W881" s="54">
        <f ca="1">VLOOKUP(CONCATENATE($F881," ",$G881),AllocFactorMatrix,(W$4+1),FALSE)*$E887</f>
        <v>18764.192629749654</v>
      </c>
      <c r="X881" s="54">
        <f t="shared" ref="X881:X887" ca="1" si="494">SUBTOTAL(9,T881:W881)</f>
        <v>-1113294.4680599761</v>
      </c>
      <c r="Y881" s="54">
        <f ca="1">VLOOKUP(CONCATENATE($F881," ",$G881),AllocFactorMatrix,(Y$4+1),FALSE)*$E887</f>
        <v>-140912.84363281005</v>
      </c>
      <c r="Z881" s="54">
        <f ca="1">VLOOKUP(CONCATENATE($F881," ",$G881),AllocFactorMatrix,(Z$4+1),FALSE)*$E887</f>
        <v>-6790.6330197043371</v>
      </c>
      <c r="AA881" s="54">
        <f t="shared" ca="1" si="492"/>
        <v>-147703.47665251439</v>
      </c>
      <c r="AB881" s="54">
        <f ca="1">VLOOKUP(CONCATENATE($F881," ",$G881),AllocFactorMatrix,(AB$4+1),FALSE)*$E887</f>
        <v>4298.4768001617576</v>
      </c>
      <c r="AC881" s="54">
        <f ca="1">VLOOKUP(CONCATENATE($F881," ",$G881),AllocFactorMatrix,(AC$4+1),FALSE)*$E887</f>
        <v>0</v>
      </c>
      <c r="AD881" s="54">
        <f ca="1">VLOOKUP(CONCATENATE($F881," ",$G881),AllocFactorMatrix,(AD$4+1),FALSE)*$E887</f>
        <v>0</v>
      </c>
    </row>
    <row r="882" spans="1:30" s="51" customFormat="1" hidden="1" outlineLevel="1">
      <c r="A882" s="56"/>
      <c r="B882" s="112"/>
      <c r="C882" s="55"/>
      <c r="F882" s="52" t="str">
        <f>F887</f>
        <v>RSALE</v>
      </c>
      <c r="G882" s="55" t="str">
        <f>$G$10</f>
        <v>SUBTRAN</v>
      </c>
      <c r="H882" s="53">
        <f t="shared" ca="1" si="489"/>
        <v>-3475583.3406181047</v>
      </c>
      <c r="I882" s="54">
        <f ca="1">VLOOKUP(CONCATENATE($F882," ",$G882),AllocFactorMatrix,(I$4+1),FALSE)*$E887</f>
        <v>-3143126.0705013261</v>
      </c>
      <c r="J882" s="54">
        <f ca="1">VLOOKUP(CONCATENATE($F882," ",$G882),AllocFactorMatrix,(J$4+1),FALSE)*$E887</f>
        <v>16443.457838959788</v>
      </c>
      <c r="K882" s="54">
        <f ca="1">VLOOKUP(CONCATENATE($F882," ",$G882),AllocFactorMatrix,(K$4+1),FALSE)*$E887</f>
        <v>-22725.715431901044</v>
      </c>
      <c r="L882" s="54">
        <f ca="1">VLOOKUP(CONCATENATE($F882," ",$G882),AllocFactorMatrix,(L$4+1),FALSE)*$E887</f>
        <v>388.97169679450599</v>
      </c>
      <c r="M882" s="54">
        <f ca="1">VLOOKUP(CONCATENATE($F882," ",$G882),AllocFactorMatrix,(M$4+1),FALSE)*$E887</f>
        <v>5502.1360933035594</v>
      </c>
      <c r="N882" s="54">
        <f t="shared" ca="1" si="490"/>
        <v>-16834.607641802977</v>
      </c>
      <c r="O882" s="54">
        <f ca="1">VLOOKUP(CONCATENATE($F882," ",$G882),AllocFactorMatrix,(O$4+1),FALSE)*$E887</f>
        <v>-17660.490190373617</v>
      </c>
      <c r="P882" s="54">
        <f ca="1">VLOOKUP(CONCATENATE($F882," ",$G882),AllocFactorMatrix,(P$4+1),FALSE)*$E887</f>
        <v>8066.5307448506937</v>
      </c>
      <c r="Q882" s="54">
        <f ca="1">VLOOKUP(CONCATENATE($F882," ",$G882),AllocFactorMatrix,(Q$4+1),FALSE)*$E887</f>
        <v>8525.9704090208688</v>
      </c>
      <c r="R882" s="54">
        <f ca="1">VLOOKUP(CONCATENATE($F882," ",$G882),AllocFactorMatrix,(R$4+1),FALSE)*$E887</f>
        <v>0</v>
      </c>
      <c r="S882" s="54">
        <f t="shared" ca="1" si="493"/>
        <v>-1067.9890365020547</v>
      </c>
      <c r="T882" s="54">
        <f ca="1">VLOOKUP(CONCATENATE($F882," ",$G882),AllocFactorMatrix,(T$4+1),FALSE)*$E887</f>
        <v>-7533.8074077966776</v>
      </c>
      <c r="U882" s="54">
        <f ca="1">VLOOKUP(CONCATENATE($F882," ",$G882),AllocFactorMatrix,(U$4+1),FALSE)*$E887</f>
        <v>-53225.087269945012</v>
      </c>
      <c r="V882" s="54">
        <f ca="1">VLOOKUP(CONCATENATE($F882," ",$G882),AllocFactorMatrix,(V$4+1),FALSE)*$E887</f>
        <v>-245646.5996958804</v>
      </c>
      <c r="W882" s="54">
        <f ca="1">VLOOKUP(CONCATENATE($F882," ",$G882),AllocFactorMatrix,(W$4+1),FALSE)*$E887</f>
        <v>0</v>
      </c>
      <c r="X882" s="54">
        <f t="shared" ca="1" si="494"/>
        <v>-306405.49437362212</v>
      </c>
      <c r="Y882" s="54">
        <f ca="1">VLOOKUP(CONCATENATE($F882," ",$G882),AllocFactorMatrix,(Y$4+1),FALSE)*$E887</f>
        <v>-29321.82965637173</v>
      </c>
      <c r="Z882" s="54">
        <f ca="1">VLOOKUP(CONCATENATE($F882," ",$G882),AllocFactorMatrix,(Z$4+1),FALSE)*$E887</f>
        <v>-1352.9318145577076</v>
      </c>
      <c r="AA882" s="54">
        <f t="shared" ca="1" si="492"/>
        <v>-30674.761470929439</v>
      </c>
      <c r="AB882" s="54">
        <f ca="1">VLOOKUP(CONCATENATE($F882," ",$G882),AllocFactorMatrix,(AB$4+1),FALSE)*$E887</f>
        <v>844.4198961125212</v>
      </c>
      <c r="AC882" s="54">
        <f ca="1">VLOOKUP(CONCATENATE($F882," ",$G882),AllocFactorMatrix,(AC$4+1),FALSE)*$E887</f>
        <v>4242.7890488985795</v>
      </c>
      <c r="AD882" s="54">
        <f ca="1">VLOOKUP(CONCATENATE($F882," ",$G882),AllocFactorMatrix,(AD$4+1),FALSE)*$E887</f>
        <v>994.91562210793256</v>
      </c>
    </row>
    <row r="883" spans="1:30" s="51" customFormat="1" hidden="1" outlineLevel="1">
      <c r="A883" s="56"/>
      <c r="B883" s="112"/>
      <c r="C883" s="55"/>
      <c r="F883" s="52" t="str">
        <f>F887</f>
        <v>RSALE</v>
      </c>
      <c r="G883" s="55" t="str">
        <f>$G$11</f>
        <v>DISTPRI</v>
      </c>
      <c r="H883" s="53">
        <f t="shared" ca="1" si="489"/>
        <v>57899247.994930826</v>
      </c>
      <c r="I883" s="54">
        <f ca="1">VLOOKUP(CONCATENATE($F883," ",$G883),AllocFactorMatrix,(I$4+1),FALSE)*$E887</f>
        <v>31678135.909632102</v>
      </c>
      <c r="J883" s="54">
        <f ca="1">VLOOKUP(CONCATENATE($F883," ",$G883),AllocFactorMatrix,(J$4+1),FALSE)*$E887</f>
        <v>2638659.9482259043</v>
      </c>
      <c r="K883" s="54">
        <f ca="1">VLOOKUP(CONCATENATE($F883," ",$G883),AllocFactorMatrix,(K$4+1),FALSE)*$E887</f>
        <v>9112327.6839847565</v>
      </c>
      <c r="L883" s="54">
        <f ca="1">VLOOKUP(CONCATENATE($F883," ",$G883),AllocFactorMatrix,(L$4+1),FALSE)*$E887</f>
        <v>283286.17135110934</v>
      </c>
      <c r="M883" s="54">
        <f ca="1">VLOOKUP(CONCATENATE($F883," ",$G883),AllocFactorMatrix,(M$4+1),FALSE)*$E887</f>
        <v>0</v>
      </c>
      <c r="N883" s="54">
        <f t="shared" ca="1" si="490"/>
        <v>9395613.8553358652</v>
      </c>
      <c r="O883" s="54">
        <f ca="1">VLOOKUP(CONCATENATE($F883," ",$G883),AllocFactorMatrix,(O$4+1),FALSE)*$E887</f>
        <v>6892750.4033966856</v>
      </c>
      <c r="P883" s="54">
        <f ca="1">VLOOKUP(CONCATENATE($F883," ",$G883),AllocFactorMatrix,(P$4+1),FALSE)*$E887</f>
        <v>1360642.1461444295</v>
      </c>
      <c r="Q883" s="54">
        <f ca="1">VLOOKUP(CONCATENATE($F883," ",$G883),AllocFactorMatrix,(Q$4+1),FALSE)*$E887</f>
        <v>0</v>
      </c>
      <c r="R883" s="54">
        <f ca="1">VLOOKUP(CONCATENATE($F883," ",$G883),AllocFactorMatrix,(R$4+1),FALSE)*$E887</f>
        <v>0</v>
      </c>
      <c r="S883" s="54">
        <f t="shared" ca="1" si="493"/>
        <v>8253392.5495411148</v>
      </c>
      <c r="T883" s="54">
        <f ca="1">VLOOKUP(CONCATENATE($F883," ",$G883),AllocFactorMatrix,(T$4+1),FALSE)*$E887</f>
        <v>195938.45674217239</v>
      </c>
      <c r="U883" s="54">
        <f ca="1">VLOOKUP(CONCATENATE($F883," ",$G883),AllocFactorMatrix,(U$4+1),FALSE)*$E887</f>
        <v>3609604.6547784992</v>
      </c>
      <c r="V883" s="54">
        <f ca="1">VLOOKUP(CONCATENATE($F883," ",$G883),AllocFactorMatrix,(V$4+1),FALSE)*$E887</f>
        <v>0</v>
      </c>
      <c r="W883" s="54">
        <f ca="1">VLOOKUP(CONCATENATE($F883," ",$G883),AllocFactorMatrix,(W$4+1),FALSE)*$E887</f>
        <v>0</v>
      </c>
      <c r="X883" s="54">
        <f t="shared" ca="1" si="494"/>
        <v>3805543.1115206718</v>
      </c>
      <c r="Y883" s="54">
        <f ca="1">VLOOKUP(CONCATENATE($F883," ",$G883),AllocFactorMatrix,(Y$4+1),FALSE)*$E887</f>
        <v>1910146.849753038</v>
      </c>
      <c r="Z883" s="54">
        <f ca="1">VLOOKUP(CONCATENATE($F883," ",$G883),AllocFactorMatrix,(Z$4+1),FALSE)*$E887</f>
        <v>25945.365974864919</v>
      </c>
      <c r="AA883" s="54">
        <f t="shared" ca="1" si="492"/>
        <v>1936092.2157279029</v>
      </c>
      <c r="AB883" s="54">
        <f ca="1">VLOOKUP(CONCATENATE($F883," ",$G883),AllocFactorMatrix,(AB$4+1),FALSE)*$E887</f>
        <v>34462.897515547411</v>
      </c>
      <c r="AC883" s="54">
        <f ca="1">VLOOKUP(CONCATENATE($F883," ",$G883),AllocFactorMatrix,(AC$4+1),FALSE)*$E887</f>
        <v>129435.42615236792</v>
      </c>
      <c r="AD883" s="54">
        <f ca="1">VLOOKUP(CONCATENATE($F883," ",$G883),AllocFactorMatrix,(AD$4+1),FALSE)*$E887</f>
        <v>27912.081279342914</v>
      </c>
    </row>
    <row r="884" spans="1:30" s="51" customFormat="1" hidden="1" outlineLevel="1">
      <c r="A884" s="56"/>
      <c r="B884" s="112"/>
      <c r="C884" s="55"/>
      <c r="F884" s="52" t="str">
        <f>F887</f>
        <v>RSALE</v>
      </c>
      <c r="G884" s="55" t="str">
        <f>$G$12</f>
        <v>DISTSEC</v>
      </c>
      <c r="H884" s="53">
        <f t="shared" ca="1" si="489"/>
        <v>24201106.060687777</v>
      </c>
      <c r="I884" s="54">
        <f ca="1">VLOOKUP(CONCATENATE($F884," ",$G884),AllocFactorMatrix,(I$4+1),FALSE)*$E887</f>
        <v>14868192.93358531</v>
      </c>
      <c r="J884" s="54">
        <f ca="1">VLOOKUP(CONCATENATE($F884," ",$G884),AllocFactorMatrix,(J$4+1),FALSE)*$E887</f>
        <v>1386757.3854133734</v>
      </c>
      <c r="K884" s="54">
        <f ca="1">VLOOKUP(CONCATENATE($F884," ",$G884),AllocFactorMatrix,(K$4+1),FALSE)*$E887</f>
        <v>3955653.1644956064</v>
      </c>
      <c r="L884" s="54">
        <f ca="1">VLOOKUP(CONCATENATE($F884," ",$G884),AllocFactorMatrix,(L$4+1),FALSE)*$E887</f>
        <v>0</v>
      </c>
      <c r="M884" s="54">
        <f ca="1">VLOOKUP(CONCATENATE($F884," ",$G884),AllocFactorMatrix,(M$4+1),FALSE)*$E887</f>
        <v>0</v>
      </c>
      <c r="N884" s="54">
        <f t="shared" ca="1" si="490"/>
        <v>3955653.1644956064</v>
      </c>
      <c r="O884" s="54">
        <f ca="1">VLOOKUP(CONCATENATE($F884," ",$G884),AllocFactorMatrix,(O$4+1),FALSE)*$E887</f>
        <v>2541295.607612011</v>
      </c>
      <c r="P884" s="54">
        <f ca="1">VLOOKUP(CONCATENATE($F884," ",$G884),AllocFactorMatrix,(P$4+1),FALSE)*$E887</f>
        <v>0</v>
      </c>
      <c r="Q884" s="54">
        <f ca="1">VLOOKUP(CONCATENATE($F884," ",$G884),AllocFactorMatrix,(Q$4+1),FALSE)*$E887</f>
        <v>0</v>
      </c>
      <c r="R884" s="54">
        <f ca="1">VLOOKUP(CONCATENATE($F884," ",$G884),AllocFactorMatrix,(R$4+1),FALSE)*$E887</f>
        <v>0</v>
      </c>
      <c r="S884" s="54">
        <f t="shared" ca="1" si="493"/>
        <v>2541295.607612011</v>
      </c>
      <c r="T884" s="54">
        <f ca="1">VLOOKUP(CONCATENATE($F884," ",$G884),AllocFactorMatrix,(T$4+1),FALSE)*$E887</f>
        <v>53274.796224058402</v>
      </c>
      <c r="U884" s="54">
        <f ca="1">VLOOKUP(CONCATENATE($F884," ",$G884),AllocFactorMatrix,(U$4+1),FALSE)*$E887</f>
        <v>0</v>
      </c>
      <c r="V884" s="54">
        <f ca="1">VLOOKUP(CONCATENATE($F884," ",$G884),AllocFactorMatrix,(V$4+1),FALSE)*$E887</f>
        <v>0</v>
      </c>
      <c r="W884" s="54">
        <f ca="1">VLOOKUP(CONCATENATE($F884," ",$G884),AllocFactorMatrix,(W$4+1),FALSE)*$E887</f>
        <v>0</v>
      </c>
      <c r="X884" s="54">
        <f t="shared" ca="1" si="494"/>
        <v>53274.796224058402</v>
      </c>
      <c r="Y884" s="54">
        <f ca="1">VLOOKUP(CONCATENATE($F884," ",$G884),AllocFactorMatrix,(Y$4+1),FALSE)*$E887</f>
        <v>853560.13412597065</v>
      </c>
      <c r="Z884" s="54">
        <f ca="1">VLOOKUP(CONCATENATE($F884," ",$G884),AllocFactorMatrix,(Z$4+1),FALSE)*$E887</f>
        <v>0</v>
      </c>
      <c r="AA884" s="54">
        <f t="shared" ca="1" si="492"/>
        <v>853560.13412597065</v>
      </c>
      <c r="AB884" s="54">
        <f ca="1">VLOOKUP(CONCATENATE($F884," ",$G884),AllocFactorMatrix,(AB$4+1),FALSE)*$E887</f>
        <v>12189.862439770837</v>
      </c>
      <c r="AC884" s="54">
        <f ca="1">VLOOKUP(CONCATENATE($F884," ",$G884),AllocFactorMatrix,(AC$4+1),FALSE)*$E887</f>
        <v>455631.74052543752</v>
      </c>
      <c r="AD884" s="54">
        <f ca="1">VLOOKUP(CONCATENATE($F884," ",$G884),AllocFactorMatrix,(AD$4+1),FALSE)*$E887</f>
        <v>74550.436266238714</v>
      </c>
    </row>
    <row r="885" spans="1:30" s="51" customFormat="1" hidden="1" outlineLevel="1">
      <c r="A885" s="56"/>
      <c r="B885" s="112"/>
      <c r="C885" s="55"/>
      <c r="F885" s="52" t="str">
        <f>F887</f>
        <v>RSALE</v>
      </c>
      <c r="G885" s="55" t="str">
        <f>$G$13</f>
        <v>ENERGY</v>
      </c>
      <c r="H885" s="53">
        <f t="shared" ca="1" si="489"/>
        <v>190480985.52603143</v>
      </c>
      <c r="I885" s="54">
        <f ca="1">VLOOKUP(CONCATENATE($F885," ",$G885),AllocFactorMatrix,(I$4+1),FALSE)*$E887</f>
        <v>72199502.185120165</v>
      </c>
      <c r="J885" s="54">
        <f ca="1">VLOOKUP(CONCATENATE($F885," ",$G885),AllocFactorMatrix,(J$4+1),FALSE)*$E887</f>
        <v>4610883.9768046811</v>
      </c>
      <c r="K885" s="54">
        <f ca="1">VLOOKUP(CONCATENATE($F885," ",$G885),AllocFactorMatrix,(K$4+1),FALSE)*$E887</f>
        <v>15527666.612248991</v>
      </c>
      <c r="L885" s="54">
        <f ca="1">VLOOKUP(CONCATENATE($F885," ",$G885),AllocFactorMatrix,(L$4+1),FALSE)*$E887</f>
        <v>445957.05626343965</v>
      </c>
      <c r="M885" s="54">
        <f ca="1">VLOOKUP(CONCATENATE($F885," ",$G885),AllocFactorMatrix,(M$4+1),FALSE)*$E887</f>
        <v>21077.553626437424</v>
      </c>
      <c r="N885" s="54">
        <f t="shared" ca="1" si="490"/>
        <v>15994701.222138867</v>
      </c>
      <c r="O885" s="54">
        <f ca="1">VLOOKUP(CONCATENATE($F885," ",$G885),AllocFactorMatrix,(O$4+1),FALSE)*$E887</f>
        <v>14428470.096385671</v>
      </c>
      <c r="P885" s="54">
        <f ca="1">VLOOKUP(CONCATENATE($F885," ",$G885),AllocFactorMatrix,(P$4+1),FALSE)*$E887</f>
        <v>2716206.9845400071</v>
      </c>
      <c r="Q885" s="54">
        <f ca="1">VLOOKUP(CONCATENATE($F885," ",$G885),AllocFactorMatrix,(Q$4+1),FALSE)*$E887</f>
        <v>1204070.8211626417</v>
      </c>
      <c r="R885" s="54">
        <f ca="1">VLOOKUP(CONCATENATE($F885," ",$G885),AllocFactorMatrix,(R$4+1),FALSE)*$E887</f>
        <v>56602.622237010321</v>
      </c>
      <c r="S885" s="54">
        <f t="shared" ca="1" si="493"/>
        <v>18405350.52432533</v>
      </c>
      <c r="T885" s="54">
        <f ca="1">VLOOKUP(CONCATENATE($F885," ",$G885),AllocFactorMatrix,(T$4+1),FALSE)*$E887</f>
        <v>540058.92529172217</v>
      </c>
      <c r="U885" s="54">
        <f ca="1">VLOOKUP(CONCATENATE($F885," ",$G885),AllocFactorMatrix,(U$4+1),FALSE)*$E887</f>
        <v>9280451.9630236886</v>
      </c>
      <c r="V885" s="54">
        <f ca="1">VLOOKUP(CONCATENATE($F885," ",$G885),AllocFactorMatrix,(V$4+1),FALSE)*$E887</f>
        <v>53668499.977801733</v>
      </c>
      <c r="W885" s="54">
        <f ca="1">VLOOKUP(CONCATENATE($F885," ",$G885),AllocFactorMatrix,(W$4+1),FALSE)*$E887</f>
        <v>9853945.4160935804</v>
      </c>
      <c r="X885" s="54">
        <f t="shared" ca="1" si="494"/>
        <v>73342956.282210723</v>
      </c>
      <c r="Y885" s="54">
        <f ca="1">VLOOKUP(CONCATENATE($F885," ",$G885),AllocFactorMatrix,(Y$4+1),FALSE)*$E887</f>
        <v>3844435.2133165584</v>
      </c>
      <c r="Z885" s="54">
        <f ca="1">VLOOKUP(CONCATENATE($F885," ",$G885),AllocFactorMatrix,(Z$4+1),FALSE)*$E887</f>
        <v>62266.841077716286</v>
      </c>
      <c r="AA885" s="54">
        <f t="shared" ca="1" si="492"/>
        <v>3906702.0543942745</v>
      </c>
      <c r="AB885" s="54">
        <f ca="1">VLOOKUP(CONCATENATE($F885," ",$G885),AllocFactorMatrix,(AB$4+1),FALSE)*$E887</f>
        <v>71117.2877432159</v>
      </c>
      <c r="AC885" s="54">
        <f ca="1">VLOOKUP(CONCATENATE($F885," ",$G885),AllocFactorMatrix,(AC$4+1),FALSE)*$E887</f>
        <v>1652765.4483160379</v>
      </c>
      <c r="AD885" s="54">
        <f ca="1">VLOOKUP(CONCATENATE($F885," ",$G885),AllocFactorMatrix,(AD$4+1),FALSE)*$E887</f>
        <v>297006.5449781472</v>
      </c>
    </row>
    <row r="886" spans="1:30" s="51" customFormat="1" hidden="1" outlineLevel="1">
      <c r="A886" s="56"/>
      <c r="B886" s="112"/>
      <c r="C886" s="55"/>
      <c r="F886" s="52" t="str">
        <f>F887</f>
        <v>RSALE</v>
      </c>
      <c r="G886" s="55" t="str">
        <f>$G$14</f>
        <v>CUSTOMER</v>
      </c>
      <c r="H886" s="53">
        <f t="shared" ca="1" si="489"/>
        <v>22205980.915070258</v>
      </c>
      <c r="I886" s="54">
        <f ca="1">VLOOKUP(CONCATENATE($F886," ",$G886),AllocFactorMatrix,(I$4+1),FALSE)*$E887</f>
        <v>10301844.692212822</v>
      </c>
      <c r="J886" s="54">
        <f ca="1">VLOOKUP(CONCATENATE($F886," ",$G886),AllocFactorMatrix,(J$4+1),FALSE)*$E887</f>
        <v>3053837.3987463205</v>
      </c>
      <c r="K886" s="54">
        <f ca="1">VLOOKUP(CONCATENATE($F886," ",$G886),AllocFactorMatrix,(K$4+1),FALSE)*$E887</f>
        <v>840044.36446248821</v>
      </c>
      <c r="L886" s="54">
        <f ca="1">VLOOKUP(CONCATENATE($F886," ",$G886),AllocFactorMatrix,(L$4+1),FALSE)*$E887</f>
        <v>224238.56318215124</v>
      </c>
      <c r="M886" s="54">
        <f ca="1">VLOOKUP(CONCATENATE($F886," ",$G886),AllocFactorMatrix,(M$4+1),FALSE)*$E887</f>
        <v>50345.267794616833</v>
      </c>
      <c r="N886" s="54">
        <f t="shared" ca="1" si="490"/>
        <v>1114628.1954392563</v>
      </c>
      <c r="O886" s="54">
        <f ca="1">VLOOKUP(CONCATENATE($F886," ",$G886),AllocFactorMatrix,(O$4+1),FALSE)*$E887</f>
        <v>209778.13133521867</v>
      </c>
      <c r="P886" s="54">
        <f ca="1">VLOOKUP(CONCATENATE($F886," ",$G886),AllocFactorMatrix,(P$4+1),FALSE)*$E887</f>
        <v>63552.695025932109</v>
      </c>
      <c r="Q886" s="54">
        <f ca="1">VLOOKUP(CONCATENATE($F886," ",$G886),AllocFactorMatrix,(Q$4+1),FALSE)*$E887</f>
        <v>137263.99509085907</v>
      </c>
      <c r="R886" s="54">
        <f ca="1">VLOOKUP(CONCATENATE($F886," ",$G886),AllocFactorMatrix,(R$4+1),FALSE)*$E887</f>
        <v>30063.209201601483</v>
      </c>
      <c r="S886" s="54">
        <f t="shared" ca="1" si="493"/>
        <v>440658.03065361135</v>
      </c>
      <c r="T886" s="54">
        <f ca="1">VLOOKUP(CONCATENATE($F886," ",$G886),AllocFactorMatrix,(T$4+1),FALSE)*$E887</f>
        <v>1178.3743935141754</v>
      </c>
      <c r="U886" s="54">
        <f ca="1">VLOOKUP(CONCATENATE($F886," ",$G886),AllocFactorMatrix,(U$4+1),FALSE)*$E887</f>
        <v>32671.110883001587</v>
      </c>
      <c r="V886" s="54">
        <f ca="1">VLOOKUP(CONCATENATE($F886," ",$G886),AllocFactorMatrix,(V$4+1),FALSE)*$E887</f>
        <v>175838.23699434203</v>
      </c>
      <c r="W886" s="54">
        <f ca="1">VLOOKUP(CONCATENATE($F886," ",$G886),AllocFactorMatrix,(W$4+1),FALSE)*$E887</f>
        <v>33274.354335058335</v>
      </c>
      <c r="X886" s="54">
        <f t="shared" ca="1" si="494"/>
        <v>242962.07660591614</v>
      </c>
      <c r="Y886" s="54">
        <f ca="1">VLOOKUP(CONCATENATE($F886," ",$G886),AllocFactorMatrix,(Y$4+1),FALSE)*$E887</f>
        <v>53446.020251012909</v>
      </c>
      <c r="Z886" s="54">
        <f ca="1">VLOOKUP(CONCATENATE($F886," ",$G886),AllocFactorMatrix,(Z$4+1),FALSE)*$E887</f>
        <v>771.88659866246542</v>
      </c>
      <c r="AA886" s="54">
        <f t="shared" ca="1" si="492"/>
        <v>54217.906849675375</v>
      </c>
      <c r="AB886" s="54">
        <f ca="1">VLOOKUP(CONCATENATE($F886," ",$G886),AllocFactorMatrix,(AB$4+1),FALSE)*$E887</f>
        <v>1469.9967512349299</v>
      </c>
      <c r="AC886" s="54">
        <f ca="1">VLOOKUP(CONCATENATE($F886," ",$G886),AllocFactorMatrix,(AC$4+1),FALSE)*$E887</f>
        <v>5989718.5959572578</v>
      </c>
      <c r="AD886" s="54">
        <f ca="1">VLOOKUP(CONCATENATE($F886," ",$G886),AllocFactorMatrix,(AD$4+1),FALSE)*$E887</f>
        <v>1006644.0218541629</v>
      </c>
    </row>
    <row r="887" spans="1:30" s="51" customFormat="1" collapsed="1">
      <c r="A887" s="56"/>
      <c r="B887" s="55"/>
      <c r="C887" s="55"/>
      <c r="D887" s="96" t="s">
        <v>554</v>
      </c>
      <c r="E887" s="61">
        <f>E863+E879+E871</f>
        <v>499134505</v>
      </c>
      <c r="F887" s="97" t="s">
        <v>73</v>
      </c>
      <c r="G887" s="55" t="str">
        <f>$G$15</f>
        <v>TOTAL</v>
      </c>
      <c r="H887" s="53">
        <f t="shared" ca="1" si="489"/>
        <v>499134505</v>
      </c>
      <c r="I887" s="54">
        <f ca="1">VLOOKUP(CONCATENATE($F887," ",$G887),AllocFactorMatrix,(I$4+1),FALSE)*$E887</f>
        <v>215744788</v>
      </c>
      <c r="J887" s="54">
        <f ca="1">VLOOKUP(CONCATENATE($F887," ",$G887),AllocFactorMatrix,(J$4+1),FALSE)*$E887</f>
        <v>18576461</v>
      </c>
      <c r="K887" s="54">
        <f ca="1">VLOOKUP(CONCATENATE($F887," ",$G887),AllocFactorMatrix,(K$4+1),FALSE)*$E887</f>
        <v>51619957</v>
      </c>
      <c r="L887" s="54">
        <f ca="1">VLOOKUP(CONCATENATE($F887," ",$G887),AllocFactorMatrix,(L$4+1),FALSE)*$E887</f>
        <v>1551584</v>
      </c>
      <c r="M887" s="54">
        <f ca="1">VLOOKUP(CONCATENATE($F887," ",$G887),AllocFactorMatrix,(M$4+1),FALSE)*$E887</f>
        <v>159161</v>
      </c>
      <c r="N887" s="54">
        <f t="shared" ca="1" si="490"/>
        <v>53330702</v>
      </c>
      <c r="O887" s="54">
        <f ca="1">VLOOKUP(CONCATENATE($F887," ",$G887),AllocFactorMatrix,(O$4+1),FALSE)*$E887</f>
        <v>41088483</v>
      </c>
      <c r="P887" s="54">
        <f ca="1">VLOOKUP(CONCATENATE($F887," ",$G887),AllocFactorMatrix,(P$4+1),FALSE)*$E887</f>
        <v>7429413</v>
      </c>
      <c r="Q887" s="54">
        <f ca="1">VLOOKUP(CONCATENATE($F887," ",$G887),AllocFactorMatrix,(Q$4+1),FALSE)*$E887</f>
        <v>2720572</v>
      </c>
      <c r="R887" s="54">
        <f ca="1">VLOOKUP(CONCATENATE($F887," ",$G887),AllocFactorMatrix,(R$4+1),FALSE)*$E887</f>
        <v>136725</v>
      </c>
      <c r="S887" s="54">
        <f t="shared" ca="1" si="493"/>
        <v>51375193</v>
      </c>
      <c r="T887" s="54">
        <f ca="1">VLOOKUP(CONCATENATE($F887," ",$G887),AllocFactorMatrix,(T$4+1),FALSE)*$E887</f>
        <v>1237543</v>
      </c>
      <c r="U887" s="54">
        <f ca="1">VLOOKUP(CONCATENATE($F887," ",$G887),AllocFactorMatrix,(U$4+1),FALSE)*$E887</f>
        <v>21072648</v>
      </c>
      <c r="V887" s="54">
        <f ca="1">VLOOKUP(CONCATENATE($F887," ",$G887),AllocFactorMatrix,(V$4+1),FALSE)*$E887</f>
        <v>99478224</v>
      </c>
      <c r="W887" s="54">
        <f ca="1">VLOOKUP(CONCATENATE($F887," ",$G887),AllocFactorMatrix,(W$4+1),FALSE)*$E887</f>
        <v>16981225</v>
      </c>
      <c r="X887" s="54">
        <f t="shared" ca="1" si="494"/>
        <v>138769640</v>
      </c>
      <c r="Y887" s="54">
        <f ca="1">VLOOKUP(CONCATENATE($F887," ",$G887),AllocFactorMatrix,(Y$4+1),FALSE)*$E887</f>
        <v>11340032</v>
      </c>
      <c r="Z887" s="54">
        <f ca="1">VLOOKUP(CONCATENATE($F887," ",$G887),AllocFactorMatrix,(Z$4+1),FALSE)*$E887</f>
        <v>164444</v>
      </c>
      <c r="AA887" s="54">
        <f t="shared" ca="1" si="492"/>
        <v>11504476</v>
      </c>
      <c r="AB887" s="54">
        <f ca="1">VLOOKUP(CONCATENATE($F887," ",$G887),AllocFactorMatrix,(AB$4+1),FALSE)*$E887</f>
        <v>194343</v>
      </c>
      <c r="AC887" s="54">
        <f ca="1">VLOOKUP(CONCATENATE($F887," ",$G887),AllocFactorMatrix,(AC$4+1),FALSE)*$E887</f>
        <v>8231793.9999999991</v>
      </c>
      <c r="AD887" s="54">
        <f ca="1">VLOOKUP(CONCATENATE($F887," ",$G887),AllocFactorMatrix,(AD$4+1),FALSE)*$E887</f>
        <v>1407108</v>
      </c>
    </row>
    <row r="888" spans="1:30" s="55" customFormat="1">
      <c r="A888" s="56"/>
      <c r="E888" s="58"/>
      <c r="F888" s="58"/>
      <c r="H888" s="60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</row>
    <row r="889" spans="1:30" s="51" customFormat="1" hidden="1" outlineLevel="1">
      <c r="A889" s="56"/>
      <c r="B889" s="112"/>
      <c r="C889" s="55"/>
      <c r="F889" s="52" t="str">
        <f>F896</f>
        <v>PROD_ENERGY</v>
      </c>
      <c r="G889" s="55" t="str">
        <f>$G$8</f>
        <v>PRODUCTION</v>
      </c>
      <c r="H889" s="53">
        <f t="shared" ref="H889:H896" si="495">SUBTOTAL(9,I889:AD889)</f>
        <v>0</v>
      </c>
      <c r="I889" s="54">
        <f>VLOOKUP(CONCATENATE($F889," ",$G889),AllocFactorMatrix,(I$4+1),FALSE)*$E896</f>
        <v>0</v>
      </c>
      <c r="J889" s="54">
        <f>VLOOKUP(CONCATENATE($F889," ",$G889),AllocFactorMatrix,(J$4+1),FALSE)*$E896</f>
        <v>0</v>
      </c>
      <c r="K889" s="54">
        <f>VLOOKUP(CONCATENATE($F889," ",$G889),AllocFactorMatrix,(K$4+1),FALSE)*$E896</f>
        <v>0</v>
      </c>
      <c r="L889" s="54">
        <f>VLOOKUP(CONCATENATE($F889," ",$G889),AllocFactorMatrix,(L$4+1),FALSE)*$E896</f>
        <v>0</v>
      </c>
      <c r="M889" s="54">
        <f>VLOOKUP(CONCATENATE($F889," ",$G889),AllocFactorMatrix,(M$4+1),FALSE)*$E896</f>
        <v>0</v>
      </c>
      <c r="N889" s="54">
        <f t="shared" ref="N889:N896" si="496">SUBTOTAL(9,K889:M889)</f>
        <v>0</v>
      </c>
      <c r="O889" s="54">
        <f>VLOOKUP(CONCATENATE($F889," ",$G889),AllocFactorMatrix,(O$4+1),FALSE)*$E896</f>
        <v>0</v>
      </c>
      <c r="P889" s="54">
        <f>VLOOKUP(CONCATENATE($F889," ",$G889),AllocFactorMatrix,(P$4+1),FALSE)*$E896</f>
        <v>0</v>
      </c>
      <c r="Q889" s="54">
        <f>VLOOKUP(CONCATENATE($F889," ",$G889),AllocFactorMatrix,(Q$4+1),FALSE)*$E896</f>
        <v>0</v>
      </c>
      <c r="R889" s="54">
        <f t="shared" ref="R889" si="497">VLOOKUP(CONCATENATE($F889," ",$G889),AllocFactorMatrix,(R$4+1),FALSE)*$E896</f>
        <v>0</v>
      </c>
      <c r="S889" s="54">
        <f>SUBTOTAL(9,O889:R889)</f>
        <v>0</v>
      </c>
      <c r="T889" s="54">
        <f>VLOOKUP(CONCATENATE($F889," ",$G889),AllocFactorMatrix,(T$4+1),FALSE)*$E896</f>
        <v>0</v>
      </c>
      <c r="U889" s="54">
        <f>VLOOKUP(CONCATENATE($F889," ",$G889),AllocFactorMatrix,(U$4+1),FALSE)*$E896</f>
        <v>0</v>
      </c>
      <c r="V889" s="54">
        <f>VLOOKUP(CONCATENATE($F889," ",$G889),AllocFactorMatrix,(V$4+1),FALSE)*$E896</f>
        <v>0</v>
      </c>
      <c r="W889" s="54">
        <f>VLOOKUP(CONCATENATE($F889," ",$G889),AllocFactorMatrix,(W$4+1),FALSE)*$E896</f>
        <v>0</v>
      </c>
      <c r="X889" s="54">
        <f>SUBTOTAL(9,T889:W889)</f>
        <v>0</v>
      </c>
      <c r="Y889" s="54">
        <f>VLOOKUP(CONCATENATE($F889," ",$G889),AllocFactorMatrix,(Y$4+1),FALSE)*$E896</f>
        <v>0</v>
      </c>
      <c r="Z889" s="54">
        <f>VLOOKUP(CONCATENATE($F889," ",$G889),AllocFactorMatrix,(Z$4+1),FALSE)*$E896</f>
        <v>0</v>
      </c>
      <c r="AA889" s="54">
        <f t="shared" ref="AA889:AA896" si="498">SUBTOTAL(9,Y889:Z889)</f>
        <v>0</v>
      </c>
      <c r="AB889" s="54">
        <f>VLOOKUP(CONCATENATE($F889," ",$G889),AllocFactorMatrix,(AB$4+1),FALSE)*$E896</f>
        <v>0</v>
      </c>
      <c r="AC889" s="54">
        <f>VLOOKUP(CONCATENATE($F889," ",$G889),AllocFactorMatrix,(AC$4+1),FALSE)*$E896</f>
        <v>0</v>
      </c>
      <c r="AD889" s="54">
        <f>VLOOKUP(CONCATENATE($F889," ",$G889),AllocFactorMatrix,(AD$4+1),FALSE)*$E896</f>
        <v>0</v>
      </c>
    </row>
    <row r="890" spans="1:30" s="51" customFormat="1" hidden="1" outlineLevel="1">
      <c r="A890" s="56"/>
      <c r="B890" s="112"/>
      <c r="C890" s="55"/>
      <c r="F890" s="52" t="str">
        <f>F896</f>
        <v>PROD_ENERGY</v>
      </c>
      <c r="G890" s="55" t="str">
        <f>$G$9</f>
        <v>BULKTRAN</v>
      </c>
      <c r="H890" s="53">
        <f t="shared" si="495"/>
        <v>0</v>
      </c>
      <c r="I890" s="54">
        <f>VLOOKUP(CONCATENATE($F890," ",$G890),AllocFactorMatrix,(I$4+1),FALSE)*$E896</f>
        <v>0</v>
      </c>
      <c r="J890" s="54">
        <f>VLOOKUP(CONCATENATE($F890," ",$G890),AllocFactorMatrix,(J$4+1),FALSE)*$E896</f>
        <v>0</v>
      </c>
      <c r="K890" s="54">
        <f>VLOOKUP(CONCATENATE($F890," ",$G890),AllocFactorMatrix,(K$4+1),FALSE)*$E896</f>
        <v>0</v>
      </c>
      <c r="L890" s="54">
        <f>VLOOKUP(CONCATENATE($F890," ",$G890),AllocFactorMatrix,(L$4+1),FALSE)*$E896</f>
        <v>0</v>
      </c>
      <c r="M890" s="54">
        <f>VLOOKUP(CONCATENATE($F890," ",$G890),AllocFactorMatrix,(M$4+1),FALSE)*$E896</f>
        <v>0</v>
      </c>
      <c r="N890" s="54">
        <f t="shared" si="496"/>
        <v>0</v>
      </c>
      <c r="O890" s="54">
        <f>VLOOKUP(CONCATENATE($F890," ",$G890),AllocFactorMatrix,(O$4+1),FALSE)*$E896</f>
        <v>0</v>
      </c>
      <c r="P890" s="54">
        <f>VLOOKUP(CONCATENATE($F890," ",$G890),AllocFactorMatrix,(P$4+1),FALSE)*$E896</f>
        <v>0</v>
      </c>
      <c r="Q890" s="54">
        <f>VLOOKUP(CONCATENATE($F890," ",$G890),AllocFactorMatrix,(Q$4+1),FALSE)*$E896</f>
        <v>0</v>
      </c>
      <c r="R890" s="54">
        <f>VLOOKUP(CONCATENATE($F890," ",$G890),AllocFactorMatrix,(R$4+1),FALSE)*$E896</f>
        <v>0</v>
      </c>
      <c r="S890" s="54">
        <f t="shared" ref="S890:S896" si="499">SUBTOTAL(9,O890:R890)</f>
        <v>0</v>
      </c>
      <c r="T890" s="54">
        <f>VLOOKUP(CONCATENATE($F890," ",$G890),AllocFactorMatrix,(T$4+1),FALSE)*$E896</f>
        <v>0</v>
      </c>
      <c r="U890" s="54">
        <f>VLOOKUP(CONCATENATE($F890," ",$G890),AllocFactorMatrix,(U$4+1),FALSE)*$E896</f>
        <v>0</v>
      </c>
      <c r="V890" s="54">
        <f>VLOOKUP(CONCATENATE($F890," ",$G890),AllocFactorMatrix,(V$4+1),FALSE)*$E896</f>
        <v>0</v>
      </c>
      <c r="W890" s="54">
        <f>VLOOKUP(CONCATENATE($F890," ",$G890),AllocFactorMatrix,(W$4+1),FALSE)*$E896</f>
        <v>0</v>
      </c>
      <c r="X890" s="54">
        <f t="shared" ref="X890:X896" si="500">SUBTOTAL(9,T890:W890)</f>
        <v>0</v>
      </c>
      <c r="Y890" s="54">
        <f>VLOOKUP(CONCATENATE($F890," ",$G890),AllocFactorMatrix,(Y$4+1),FALSE)*$E896</f>
        <v>0</v>
      </c>
      <c r="Z890" s="54">
        <f>VLOOKUP(CONCATENATE($F890," ",$G890),AllocFactorMatrix,(Z$4+1),FALSE)*$E896</f>
        <v>0</v>
      </c>
      <c r="AA890" s="54">
        <f t="shared" si="498"/>
        <v>0</v>
      </c>
      <c r="AB890" s="54">
        <f>VLOOKUP(CONCATENATE($F890," ",$G890),AllocFactorMatrix,(AB$4+1),FALSE)*$E896</f>
        <v>0</v>
      </c>
      <c r="AC890" s="54">
        <f>VLOOKUP(CONCATENATE($F890," ",$G890),AllocFactorMatrix,(AC$4+1),FALSE)*$E896</f>
        <v>0</v>
      </c>
      <c r="AD890" s="54">
        <f>VLOOKUP(CONCATENATE($F890," ",$G890),AllocFactorMatrix,(AD$4+1),FALSE)*$E896</f>
        <v>0</v>
      </c>
    </row>
    <row r="891" spans="1:30" s="51" customFormat="1" hidden="1" outlineLevel="1">
      <c r="A891" s="56"/>
      <c r="B891" s="112"/>
      <c r="C891" s="55"/>
      <c r="F891" s="52" t="str">
        <f>F896</f>
        <v>PROD_ENERGY</v>
      </c>
      <c r="G891" s="55" t="str">
        <f>$G$10</f>
        <v>SUBTRAN</v>
      </c>
      <c r="H891" s="53">
        <f t="shared" si="495"/>
        <v>0</v>
      </c>
      <c r="I891" s="54">
        <f>VLOOKUP(CONCATENATE($F891," ",$G891),AllocFactorMatrix,(I$4+1),FALSE)*$E896</f>
        <v>0</v>
      </c>
      <c r="J891" s="54">
        <f>VLOOKUP(CONCATENATE($F891," ",$G891),AllocFactorMatrix,(J$4+1),FALSE)*$E896</f>
        <v>0</v>
      </c>
      <c r="K891" s="54">
        <f>VLOOKUP(CONCATENATE($F891," ",$G891),AllocFactorMatrix,(K$4+1),FALSE)*$E896</f>
        <v>0</v>
      </c>
      <c r="L891" s="54">
        <f>VLOOKUP(CONCATENATE($F891," ",$G891),AllocFactorMatrix,(L$4+1),FALSE)*$E896</f>
        <v>0</v>
      </c>
      <c r="M891" s="54">
        <f>VLOOKUP(CONCATENATE($F891," ",$G891),AllocFactorMatrix,(M$4+1),FALSE)*$E896</f>
        <v>0</v>
      </c>
      <c r="N891" s="54">
        <f t="shared" si="496"/>
        <v>0</v>
      </c>
      <c r="O891" s="54">
        <f>VLOOKUP(CONCATENATE($F891," ",$G891),AllocFactorMatrix,(O$4+1),FALSE)*$E896</f>
        <v>0</v>
      </c>
      <c r="P891" s="54">
        <f>VLOOKUP(CONCATENATE($F891," ",$G891),AllocFactorMatrix,(P$4+1),FALSE)*$E896</f>
        <v>0</v>
      </c>
      <c r="Q891" s="54">
        <f>VLOOKUP(CONCATENATE($F891," ",$G891),AllocFactorMatrix,(Q$4+1),FALSE)*$E896</f>
        <v>0</v>
      </c>
      <c r="R891" s="54">
        <f>VLOOKUP(CONCATENATE($F891," ",$G891),AllocFactorMatrix,(R$4+1),FALSE)*$E896</f>
        <v>0</v>
      </c>
      <c r="S891" s="54">
        <f t="shared" si="499"/>
        <v>0</v>
      </c>
      <c r="T891" s="54">
        <f>VLOOKUP(CONCATENATE($F891," ",$G891),AllocFactorMatrix,(T$4+1),FALSE)*$E896</f>
        <v>0</v>
      </c>
      <c r="U891" s="54">
        <f>VLOOKUP(CONCATENATE($F891," ",$G891),AllocFactorMatrix,(U$4+1),FALSE)*$E896</f>
        <v>0</v>
      </c>
      <c r="V891" s="54">
        <f>VLOOKUP(CONCATENATE($F891," ",$G891),AllocFactorMatrix,(V$4+1),FALSE)*$E896</f>
        <v>0</v>
      </c>
      <c r="W891" s="54">
        <f>VLOOKUP(CONCATENATE($F891," ",$G891),AllocFactorMatrix,(W$4+1),FALSE)*$E896</f>
        <v>0</v>
      </c>
      <c r="X891" s="54">
        <f t="shared" si="500"/>
        <v>0</v>
      </c>
      <c r="Y891" s="54">
        <f>VLOOKUP(CONCATENATE($F891," ",$G891),AllocFactorMatrix,(Y$4+1),FALSE)*$E896</f>
        <v>0</v>
      </c>
      <c r="Z891" s="54">
        <f>VLOOKUP(CONCATENATE($F891," ",$G891),AllocFactorMatrix,(Z$4+1),FALSE)*$E896</f>
        <v>0</v>
      </c>
      <c r="AA891" s="54">
        <f t="shared" si="498"/>
        <v>0</v>
      </c>
      <c r="AB891" s="54">
        <f>VLOOKUP(CONCATENATE($F891," ",$G891),AllocFactorMatrix,(AB$4+1),FALSE)*$E896</f>
        <v>0</v>
      </c>
      <c r="AC891" s="54">
        <f>VLOOKUP(CONCATENATE($F891," ",$G891),AllocFactorMatrix,(AC$4+1),FALSE)*$E896</f>
        <v>0</v>
      </c>
      <c r="AD891" s="54">
        <f>VLOOKUP(CONCATENATE($F891," ",$G891),AllocFactorMatrix,(AD$4+1),FALSE)*$E896</f>
        <v>0</v>
      </c>
    </row>
    <row r="892" spans="1:30" s="51" customFormat="1" hidden="1" outlineLevel="1">
      <c r="A892" s="56"/>
      <c r="B892" s="112"/>
      <c r="C892" s="55"/>
      <c r="F892" s="52" t="str">
        <f>F896</f>
        <v>PROD_ENERGY</v>
      </c>
      <c r="G892" s="55" t="str">
        <f>$G$11</f>
        <v>DISTPRI</v>
      </c>
      <c r="H892" s="53">
        <f t="shared" si="495"/>
        <v>0</v>
      </c>
      <c r="I892" s="54">
        <f>VLOOKUP(CONCATENATE($F892," ",$G892),AllocFactorMatrix,(I$4+1),FALSE)*$E896</f>
        <v>0</v>
      </c>
      <c r="J892" s="54">
        <f>VLOOKUP(CONCATENATE($F892," ",$G892),AllocFactorMatrix,(J$4+1),FALSE)*$E896</f>
        <v>0</v>
      </c>
      <c r="K892" s="54">
        <f>VLOOKUP(CONCATENATE($F892," ",$G892),AllocFactorMatrix,(K$4+1),FALSE)*$E896</f>
        <v>0</v>
      </c>
      <c r="L892" s="54">
        <f>VLOOKUP(CONCATENATE($F892," ",$G892),AllocFactorMatrix,(L$4+1),FALSE)*$E896</f>
        <v>0</v>
      </c>
      <c r="M892" s="54">
        <f>VLOOKUP(CONCATENATE($F892," ",$G892),AllocFactorMatrix,(M$4+1),FALSE)*$E896</f>
        <v>0</v>
      </c>
      <c r="N892" s="54">
        <f t="shared" si="496"/>
        <v>0</v>
      </c>
      <c r="O892" s="54">
        <f>VLOOKUP(CONCATENATE($F892," ",$G892),AllocFactorMatrix,(O$4+1),FALSE)*$E896</f>
        <v>0</v>
      </c>
      <c r="P892" s="54">
        <f>VLOOKUP(CONCATENATE($F892," ",$G892),AllocFactorMatrix,(P$4+1),FALSE)*$E896</f>
        <v>0</v>
      </c>
      <c r="Q892" s="54">
        <f>VLOOKUP(CONCATENATE($F892," ",$G892),AllocFactorMatrix,(Q$4+1),FALSE)*$E896</f>
        <v>0</v>
      </c>
      <c r="R892" s="54">
        <f>VLOOKUP(CONCATENATE($F892," ",$G892),AllocFactorMatrix,(R$4+1),FALSE)*$E896</f>
        <v>0</v>
      </c>
      <c r="S892" s="54">
        <f t="shared" si="499"/>
        <v>0</v>
      </c>
      <c r="T892" s="54">
        <f>VLOOKUP(CONCATENATE($F892," ",$G892),AllocFactorMatrix,(T$4+1),FALSE)*$E896</f>
        <v>0</v>
      </c>
      <c r="U892" s="54">
        <f>VLOOKUP(CONCATENATE($F892," ",$G892),AllocFactorMatrix,(U$4+1),FALSE)*$E896</f>
        <v>0</v>
      </c>
      <c r="V892" s="54">
        <f>VLOOKUP(CONCATENATE($F892," ",$G892),AllocFactorMatrix,(V$4+1),FALSE)*$E896</f>
        <v>0</v>
      </c>
      <c r="W892" s="54">
        <f>VLOOKUP(CONCATENATE($F892," ",$G892),AllocFactorMatrix,(W$4+1),FALSE)*$E896</f>
        <v>0</v>
      </c>
      <c r="X892" s="54">
        <f t="shared" si="500"/>
        <v>0</v>
      </c>
      <c r="Y892" s="54">
        <f>VLOOKUP(CONCATENATE($F892," ",$G892),AllocFactorMatrix,(Y$4+1),FALSE)*$E896</f>
        <v>0</v>
      </c>
      <c r="Z892" s="54">
        <f>VLOOKUP(CONCATENATE($F892," ",$G892),AllocFactorMatrix,(Z$4+1),FALSE)*$E896</f>
        <v>0</v>
      </c>
      <c r="AA892" s="54">
        <f t="shared" si="498"/>
        <v>0</v>
      </c>
      <c r="AB892" s="54">
        <f>VLOOKUP(CONCATENATE($F892," ",$G892),AllocFactorMatrix,(AB$4+1),FALSE)*$E896</f>
        <v>0</v>
      </c>
      <c r="AC892" s="54">
        <f>VLOOKUP(CONCATENATE($F892," ",$G892),AllocFactorMatrix,(AC$4+1),FALSE)*$E896</f>
        <v>0</v>
      </c>
      <c r="AD892" s="54">
        <f>VLOOKUP(CONCATENATE($F892," ",$G892),AllocFactorMatrix,(AD$4+1),FALSE)*$E896</f>
        <v>0</v>
      </c>
    </row>
    <row r="893" spans="1:30" s="51" customFormat="1" hidden="1" outlineLevel="1">
      <c r="A893" s="56"/>
      <c r="B893" s="112"/>
      <c r="C893" s="55"/>
      <c r="F893" s="52" t="str">
        <f>F896</f>
        <v>PROD_ENERGY</v>
      </c>
      <c r="G893" s="55" t="str">
        <f>$G$12</f>
        <v>DISTSEC</v>
      </c>
      <c r="H893" s="53">
        <f t="shared" si="495"/>
        <v>0</v>
      </c>
      <c r="I893" s="54">
        <f>VLOOKUP(CONCATENATE($F893," ",$G893),AllocFactorMatrix,(I$4+1),FALSE)*$E896</f>
        <v>0</v>
      </c>
      <c r="J893" s="54">
        <f>VLOOKUP(CONCATENATE($F893," ",$G893),AllocFactorMatrix,(J$4+1),FALSE)*$E896</f>
        <v>0</v>
      </c>
      <c r="K893" s="54">
        <f>VLOOKUP(CONCATENATE($F893," ",$G893),AllocFactorMatrix,(K$4+1),FALSE)*$E896</f>
        <v>0</v>
      </c>
      <c r="L893" s="54">
        <f>VLOOKUP(CONCATENATE($F893," ",$G893),AllocFactorMatrix,(L$4+1),FALSE)*$E896</f>
        <v>0</v>
      </c>
      <c r="M893" s="54">
        <f>VLOOKUP(CONCATENATE($F893," ",$G893),AllocFactorMatrix,(M$4+1),FALSE)*$E896</f>
        <v>0</v>
      </c>
      <c r="N893" s="54">
        <f t="shared" si="496"/>
        <v>0</v>
      </c>
      <c r="O893" s="54">
        <f>VLOOKUP(CONCATENATE($F893," ",$G893),AllocFactorMatrix,(O$4+1),FALSE)*$E896</f>
        <v>0</v>
      </c>
      <c r="P893" s="54">
        <f>VLOOKUP(CONCATENATE($F893," ",$G893),AllocFactorMatrix,(P$4+1),FALSE)*$E896</f>
        <v>0</v>
      </c>
      <c r="Q893" s="54">
        <f>VLOOKUP(CONCATENATE($F893," ",$G893),AllocFactorMatrix,(Q$4+1),FALSE)*$E896</f>
        <v>0</v>
      </c>
      <c r="R893" s="54">
        <f>VLOOKUP(CONCATENATE($F893," ",$G893),AllocFactorMatrix,(R$4+1),FALSE)*$E896</f>
        <v>0</v>
      </c>
      <c r="S893" s="54">
        <f t="shared" si="499"/>
        <v>0</v>
      </c>
      <c r="T893" s="54">
        <f>VLOOKUP(CONCATENATE($F893," ",$G893),AllocFactorMatrix,(T$4+1),FALSE)*$E896</f>
        <v>0</v>
      </c>
      <c r="U893" s="54">
        <f>VLOOKUP(CONCATENATE($F893," ",$G893),AllocFactorMatrix,(U$4+1),FALSE)*$E896</f>
        <v>0</v>
      </c>
      <c r="V893" s="54">
        <f>VLOOKUP(CONCATENATE($F893," ",$G893),AllocFactorMatrix,(V$4+1),FALSE)*$E896</f>
        <v>0</v>
      </c>
      <c r="W893" s="54">
        <f>VLOOKUP(CONCATENATE($F893," ",$G893),AllocFactorMatrix,(W$4+1),FALSE)*$E896</f>
        <v>0</v>
      </c>
      <c r="X893" s="54">
        <f t="shared" si="500"/>
        <v>0</v>
      </c>
      <c r="Y893" s="54">
        <f>VLOOKUP(CONCATENATE($F893," ",$G893),AllocFactorMatrix,(Y$4+1),FALSE)*$E896</f>
        <v>0</v>
      </c>
      <c r="Z893" s="54">
        <f>VLOOKUP(CONCATENATE($F893," ",$G893),AllocFactorMatrix,(Z$4+1),FALSE)*$E896</f>
        <v>0</v>
      </c>
      <c r="AA893" s="54">
        <f t="shared" si="498"/>
        <v>0</v>
      </c>
      <c r="AB893" s="54">
        <f>VLOOKUP(CONCATENATE($F893," ",$G893),AllocFactorMatrix,(AB$4+1),FALSE)*$E896</f>
        <v>0</v>
      </c>
      <c r="AC893" s="54">
        <f>VLOOKUP(CONCATENATE($F893," ",$G893),AllocFactorMatrix,(AC$4+1),FALSE)*$E896</f>
        <v>0</v>
      </c>
      <c r="AD893" s="54">
        <f>VLOOKUP(CONCATENATE($F893," ",$G893),AllocFactorMatrix,(AD$4+1),FALSE)*$E896</f>
        <v>0</v>
      </c>
    </row>
    <row r="894" spans="1:30" s="51" customFormat="1" hidden="1" outlineLevel="1">
      <c r="A894" s="56"/>
      <c r="B894" s="112"/>
      <c r="C894" s="55"/>
      <c r="F894" s="52" t="str">
        <f>F896</f>
        <v>PROD_ENERGY</v>
      </c>
      <c r="G894" s="55" t="str">
        <f>$G$13</f>
        <v>ENERGY</v>
      </c>
      <c r="H894" s="53">
        <f t="shared" si="495"/>
        <v>46350788.999999993</v>
      </c>
      <c r="I894" s="54">
        <f>VLOOKUP(CONCATENATE($F894," ",$G894),AllocFactorMatrix,(I$4+1),FALSE)*$E896</f>
        <v>17392071.617380496</v>
      </c>
      <c r="J894" s="54">
        <f>VLOOKUP(CONCATENATE($F894," ",$G894),AllocFactorMatrix,(J$4+1),FALSE)*$E896</f>
        <v>1127118.624802981</v>
      </c>
      <c r="K894" s="54">
        <f>VLOOKUP(CONCATENATE($F894," ",$G894),AllocFactorMatrix,(K$4+1),FALSE)*$E896</f>
        <v>3781605.1700781635</v>
      </c>
      <c r="L894" s="54">
        <f>VLOOKUP(CONCATENATE($F894," ",$G894),AllocFactorMatrix,(L$4+1),FALSE)*$E896</f>
        <v>120187.99743147779</v>
      </c>
      <c r="M894" s="54">
        <f>VLOOKUP(CONCATENATE($F894," ",$G894),AllocFactorMatrix,(M$4+1),FALSE)*$E896</f>
        <v>11079.928340256667</v>
      </c>
      <c r="N894" s="54">
        <f t="shared" si="496"/>
        <v>3912873.0958498982</v>
      </c>
      <c r="O894" s="54">
        <f>VLOOKUP(CONCATENATE($F894," ",$G894),AllocFactorMatrix,(O$4+1),FALSE)*$E896</f>
        <v>3447742.1992759448</v>
      </c>
      <c r="P894" s="54">
        <f>VLOOKUP(CONCATENATE($F894," ",$G894),AllocFactorMatrix,(P$4+1),FALSE)*$E896</f>
        <v>639145.06344252406</v>
      </c>
      <c r="Q894" s="54">
        <f>VLOOKUP(CONCATENATE($F894," ",$G894),AllocFactorMatrix,(Q$4+1),FALSE)*$E896</f>
        <v>290411.1573179742</v>
      </c>
      <c r="R894" s="54">
        <f>VLOOKUP(CONCATENATE($F894," ",$G894),AllocFactorMatrix,(R$4+1),FALSE)*$E896</f>
        <v>13455.95069532305</v>
      </c>
      <c r="S894" s="54">
        <f t="shared" si="499"/>
        <v>4390754.3707317663</v>
      </c>
      <c r="T894" s="54">
        <f>VLOOKUP(CONCATENATE($F894," ",$G894),AllocFactorMatrix,(T$4+1),FALSE)*$E896</f>
        <v>132124.01453464644</v>
      </c>
      <c r="U894" s="54">
        <f>VLOOKUP(CONCATENATE($F894," ",$G894),AllocFactorMatrix,(U$4+1),FALSE)*$E896</f>
        <v>2319899.762935841</v>
      </c>
      <c r="V894" s="54">
        <f>VLOOKUP(CONCATENATE($F894," ",$G894),AllocFactorMatrix,(V$4+1),FALSE)*$E896</f>
        <v>13171427.680600196</v>
      </c>
      <c r="W894" s="54">
        <f>VLOOKUP(CONCATENATE($F894," ",$G894),AllocFactorMatrix,(W$4+1),FALSE)*$E896</f>
        <v>2498928.1038322998</v>
      </c>
      <c r="X894" s="54">
        <f t="shared" si="500"/>
        <v>18122379.561902985</v>
      </c>
      <c r="Y894" s="54">
        <f>VLOOKUP(CONCATENATE($F894," ",$G894),AllocFactorMatrix,(Y$4+1),FALSE)*$E896</f>
        <v>934097.28869596682</v>
      </c>
      <c r="Z894" s="54">
        <f>VLOOKUP(CONCATENATE($F894," ",$G894),AllocFactorMatrix,(Z$4+1),FALSE)*$E896</f>
        <v>15205.614764593587</v>
      </c>
      <c r="AA894" s="54">
        <f t="shared" si="498"/>
        <v>949302.90346056037</v>
      </c>
      <c r="AB894" s="54">
        <f>VLOOKUP(CONCATENATE($F894," ",$G894),AllocFactorMatrix,(AB$4+1),FALSE)*$E896</f>
        <v>16960.640124393645</v>
      </c>
      <c r="AC894" s="54">
        <f>VLOOKUP(CONCATENATE($F894," ",$G894),AllocFactorMatrix,(AC$4+1),FALSE)*$E896</f>
        <v>366751.13101469434</v>
      </c>
      <c r="AD894" s="54">
        <f>VLOOKUP(CONCATENATE($F894," ",$G894),AllocFactorMatrix,(AD$4+1),FALSE)*$E896</f>
        <v>72577.054732216944</v>
      </c>
    </row>
    <row r="895" spans="1:30" s="51" customFormat="1" hidden="1" outlineLevel="1">
      <c r="A895" s="56"/>
      <c r="B895" s="112"/>
      <c r="C895" s="55"/>
      <c r="F895" s="52" t="str">
        <f>F896</f>
        <v>PROD_ENERGY</v>
      </c>
      <c r="G895" s="55" t="str">
        <f>$G$14</f>
        <v>CUSTOMER</v>
      </c>
      <c r="H895" s="53">
        <f t="shared" si="495"/>
        <v>0</v>
      </c>
      <c r="I895" s="54">
        <f>VLOOKUP(CONCATENATE($F895," ",$G895),AllocFactorMatrix,(I$4+1),FALSE)*$E896</f>
        <v>0</v>
      </c>
      <c r="J895" s="54">
        <f>VLOOKUP(CONCATENATE($F895," ",$G895),AllocFactorMatrix,(J$4+1),FALSE)*$E896</f>
        <v>0</v>
      </c>
      <c r="K895" s="54">
        <f>VLOOKUP(CONCATENATE($F895," ",$G895),AllocFactorMatrix,(K$4+1),FALSE)*$E896</f>
        <v>0</v>
      </c>
      <c r="L895" s="54">
        <f>VLOOKUP(CONCATENATE($F895," ",$G895),AllocFactorMatrix,(L$4+1),FALSE)*$E896</f>
        <v>0</v>
      </c>
      <c r="M895" s="54">
        <f>VLOOKUP(CONCATENATE($F895," ",$G895),AllocFactorMatrix,(M$4+1),FALSE)*$E896</f>
        <v>0</v>
      </c>
      <c r="N895" s="54">
        <f t="shared" si="496"/>
        <v>0</v>
      </c>
      <c r="O895" s="54">
        <f>VLOOKUP(CONCATENATE($F895," ",$G895),AllocFactorMatrix,(O$4+1),FALSE)*$E896</f>
        <v>0</v>
      </c>
      <c r="P895" s="54">
        <f>VLOOKUP(CONCATENATE($F895," ",$G895),AllocFactorMatrix,(P$4+1),FALSE)*$E896</f>
        <v>0</v>
      </c>
      <c r="Q895" s="54">
        <f>VLOOKUP(CONCATENATE($F895," ",$G895),AllocFactorMatrix,(Q$4+1),FALSE)*$E896</f>
        <v>0</v>
      </c>
      <c r="R895" s="54">
        <f>VLOOKUP(CONCATENATE($F895," ",$G895),AllocFactorMatrix,(R$4+1),FALSE)*$E896</f>
        <v>0</v>
      </c>
      <c r="S895" s="54">
        <f t="shared" si="499"/>
        <v>0</v>
      </c>
      <c r="T895" s="54">
        <f>VLOOKUP(CONCATENATE($F895," ",$G895),AllocFactorMatrix,(T$4+1),FALSE)*$E896</f>
        <v>0</v>
      </c>
      <c r="U895" s="54">
        <f>VLOOKUP(CONCATENATE($F895," ",$G895),AllocFactorMatrix,(U$4+1),FALSE)*$E896</f>
        <v>0</v>
      </c>
      <c r="V895" s="54">
        <f>VLOOKUP(CONCATENATE($F895," ",$G895),AllocFactorMatrix,(V$4+1),FALSE)*$E896</f>
        <v>0</v>
      </c>
      <c r="W895" s="54">
        <f>VLOOKUP(CONCATENATE($F895," ",$G895),AllocFactorMatrix,(W$4+1),FALSE)*$E896</f>
        <v>0</v>
      </c>
      <c r="X895" s="54">
        <f t="shared" si="500"/>
        <v>0</v>
      </c>
      <c r="Y895" s="54">
        <f>VLOOKUP(CONCATENATE($F895," ",$G895),AllocFactorMatrix,(Y$4+1),FALSE)*$E896</f>
        <v>0</v>
      </c>
      <c r="Z895" s="54">
        <f>VLOOKUP(CONCATENATE($F895," ",$G895),AllocFactorMatrix,(Z$4+1),FALSE)*$E896</f>
        <v>0</v>
      </c>
      <c r="AA895" s="54">
        <f t="shared" si="498"/>
        <v>0</v>
      </c>
      <c r="AB895" s="54">
        <f>VLOOKUP(CONCATENATE($F895," ",$G895),AllocFactorMatrix,(AB$4+1),FALSE)*$E896</f>
        <v>0</v>
      </c>
      <c r="AC895" s="54">
        <f>VLOOKUP(CONCATENATE($F895," ",$G895),AllocFactorMatrix,(AC$4+1),FALSE)*$E896</f>
        <v>0</v>
      </c>
      <c r="AD895" s="54">
        <f>VLOOKUP(CONCATENATE($F895," ",$G895),AllocFactorMatrix,(AD$4+1),FALSE)*$E896</f>
        <v>0</v>
      </c>
    </row>
    <row r="896" spans="1:30" s="51" customFormat="1" collapsed="1">
      <c r="A896" s="56"/>
      <c r="B896" s="55"/>
      <c r="C896" s="55"/>
      <c r="D896" s="96" t="s">
        <v>454</v>
      </c>
      <c r="E896" s="61">
        <v>46350789</v>
      </c>
      <c r="F896" s="61" t="s">
        <v>32</v>
      </c>
      <c r="G896" s="55" t="str">
        <f>$G$15</f>
        <v>TOTAL</v>
      </c>
      <c r="H896" s="53">
        <f t="shared" si="495"/>
        <v>46350788.999999993</v>
      </c>
      <c r="I896" s="54">
        <f>VLOOKUP(CONCATENATE($F896," ",$G896),AllocFactorMatrix,(I$4+1),FALSE)*$E896</f>
        <v>17392071.617380496</v>
      </c>
      <c r="J896" s="54">
        <f>VLOOKUP(CONCATENATE($F896," ",$G896),AllocFactorMatrix,(J$4+1),FALSE)*$E896</f>
        <v>1127118.624802981</v>
      </c>
      <c r="K896" s="54">
        <f>VLOOKUP(CONCATENATE($F896," ",$G896),AllocFactorMatrix,(K$4+1),FALSE)*$E896</f>
        <v>3781605.1700781635</v>
      </c>
      <c r="L896" s="54">
        <f>VLOOKUP(CONCATENATE($F896," ",$G896),AllocFactorMatrix,(L$4+1),FALSE)*$E896</f>
        <v>120187.99743147779</v>
      </c>
      <c r="M896" s="54">
        <f>VLOOKUP(CONCATENATE($F896," ",$G896),AllocFactorMatrix,(M$4+1),FALSE)*$E896</f>
        <v>11079.928340256667</v>
      </c>
      <c r="N896" s="54">
        <f t="shared" si="496"/>
        <v>3912873.0958498982</v>
      </c>
      <c r="O896" s="54">
        <f>VLOOKUP(CONCATENATE($F896," ",$G896),AllocFactorMatrix,(O$4+1),FALSE)*$E896</f>
        <v>3447742.1992759448</v>
      </c>
      <c r="P896" s="54">
        <f>VLOOKUP(CONCATENATE($F896," ",$G896),AllocFactorMatrix,(P$4+1),FALSE)*$E896</f>
        <v>639145.06344252406</v>
      </c>
      <c r="Q896" s="54">
        <f>VLOOKUP(CONCATENATE($F896," ",$G896),AllocFactorMatrix,(Q$4+1),FALSE)*$E896</f>
        <v>290411.1573179742</v>
      </c>
      <c r="R896" s="54">
        <f>VLOOKUP(CONCATENATE($F896," ",$G896),AllocFactorMatrix,(R$4+1),FALSE)*$E896</f>
        <v>13455.95069532305</v>
      </c>
      <c r="S896" s="54">
        <f t="shared" si="499"/>
        <v>4390754.3707317663</v>
      </c>
      <c r="T896" s="54">
        <f>VLOOKUP(CONCATENATE($F896," ",$G896),AllocFactorMatrix,(T$4+1),FALSE)*$E896</f>
        <v>132124.01453464644</v>
      </c>
      <c r="U896" s="54">
        <f>VLOOKUP(CONCATENATE($F896," ",$G896),AllocFactorMatrix,(U$4+1),FALSE)*$E896</f>
        <v>2319899.762935841</v>
      </c>
      <c r="V896" s="54">
        <f>VLOOKUP(CONCATENATE($F896," ",$G896),AllocFactorMatrix,(V$4+1),FALSE)*$E896</f>
        <v>13171427.680600196</v>
      </c>
      <c r="W896" s="54">
        <f>VLOOKUP(CONCATENATE($F896," ",$G896),AllocFactorMatrix,(W$4+1),FALSE)*$E896</f>
        <v>2498928.1038322998</v>
      </c>
      <c r="X896" s="54">
        <f t="shared" si="500"/>
        <v>18122379.561902985</v>
      </c>
      <c r="Y896" s="54">
        <f>VLOOKUP(CONCATENATE($F896," ",$G896),AllocFactorMatrix,(Y$4+1),FALSE)*$E896</f>
        <v>934097.28869596682</v>
      </c>
      <c r="Z896" s="54">
        <f>VLOOKUP(CONCATENATE($F896," ",$G896),AllocFactorMatrix,(Z$4+1),FALSE)*$E896</f>
        <v>15205.614764593587</v>
      </c>
      <c r="AA896" s="54">
        <f t="shared" si="498"/>
        <v>949302.90346056037</v>
      </c>
      <c r="AB896" s="54">
        <f>VLOOKUP(CONCATENATE($F896," ",$G896),AllocFactorMatrix,(AB$4+1),FALSE)*$E896</f>
        <v>16960.640124393645</v>
      </c>
      <c r="AC896" s="54">
        <f>VLOOKUP(CONCATENATE($F896," ",$G896),AllocFactorMatrix,(AC$4+1),FALSE)*$E896</f>
        <v>366751.13101469434</v>
      </c>
      <c r="AD896" s="54">
        <f>VLOOKUP(CONCATENATE($F896," ",$G896),AllocFactorMatrix,(AD$4+1),FALSE)*$E896</f>
        <v>72577.054732216944</v>
      </c>
    </row>
    <row r="897" spans="1:30" hidden="1" outlineLevel="1">
      <c r="E897" s="51"/>
      <c r="F897" s="52" t="str">
        <f>F904</f>
        <v>PROD_DEMAND</v>
      </c>
      <c r="G897" s="55" t="str">
        <f>$G$8</f>
        <v>PRODUCTION</v>
      </c>
      <c r="H897" s="4">
        <f t="shared" ref="H897:H904" si="501">SUBTOTAL(9,I897:AD897)</f>
        <v>0</v>
      </c>
      <c r="I897" s="5">
        <f>VLOOKUP(CONCATENATE($F897," ",$G897),AllocFactorMatrix,(I$4+1),FALSE)*$E904</f>
        <v>0</v>
      </c>
      <c r="J897" s="5">
        <f>VLOOKUP(CONCATENATE($F897," ",$G897),AllocFactorMatrix,(J$4+1),FALSE)*$E904</f>
        <v>0</v>
      </c>
      <c r="K897" s="5">
        <f>VLOOKUP(CONCATENATE($F897," ",$G897),AllocFactorMatrix,(K$4+1),FALSE)*$E904</f>
        <v>0</v>
      </c>
      <c r="L897" s="5">
        <f>VLOOKUP(CONCATENATE($F897," ",$G897),AllocFactorMatrix,(L$4+1),FALSE)*$E904</f>
        <v>0</v>
      </c>
      <c r="M897" s="5">
        <f>VLOOKUP(CONCATENATE($F897," ",$G897),AllocFactorMatrix,(M$4+1),FALSE)*$E904</f>
        <v>0</v>
      </c>
      <c r="N897" s="5">
        <f t="shared" ref="N897:N904" si="502">SUBTOTAL(9,K897:M897)</f>
        <v>0</v>
      </c>
      <c r="O897" s="5">
        <f>VLOOKUP(CONCATENATE($F897," ",$G897),AllocFactorMatrix,(O$4+1),FALSE)*$E904</f>
        <v>0</v>
      </c>
      <c r="P897" s="5">
        <f>VLOOKUP(CONCATENATE($F897," ",$G897),AllocFactorMatrix,(P$4+1),FALSE)*$E904</f>
        <v>0</v>
      </c>
      <c r="Q897" s="5">
        <f>VLOOKUP(CONCATENATE($F897," ",$G897),AllocFactorMatrix,(Q$4+1),FALSE)*$E904</f>
        <v>0</v>
      </c>
      <c r="R897" s="5">
        <f t="shared" ref="R897" si="503">VLOOKUP(CONCATENATE($F897," ",$G897),AllocFactorMatrix,(R$4+1),FALSE)*$E904</f>
        <v>0</v>
      </c>
      <c r="S897" s="5">
        <f>SUBTOTAL(9,O897:R897)</f>
        <v>0</v>
      </c>
      <c r="T897" s="5">
        <f>VLOOKUP(CONCATENATE($F897," ",$G897),AllocFactorMatrix,(T$4+1),FALSE)*$E904</f>
        <v>0</v>
      </c>
      <c r="U897" s="5">
        <f>VLOOKUP(CONCATENATE($F897," ",$G897),AllocFactorMatrix,(U$4+1),FALSE)*$E904</f>
        <v>0</v>
      </c>
      <c r="V897" s="5">
        <f>VLOOKUP(CONCATENATE($F897," ",$G897),AllocFactorMatrix,(V$4+1),FALSE)*$E904</f>
        <v>0</v>
      </c>
      <c r="W897" s="5">
        <f>VLOOKUP(CONCATENATE($F897," ",$G897),AllocFactorMatrix,(W$4+1),FALSE)*$E904</f>
        <v>0</v>
      </c>
      <c r="X897" s="5">
        <f>SUBTOTAL(9,T897:W897)</f>
        <v>0</v>
      </c>
      <c r="Y897" s="5">
        <f>VLOOKUP(CONCATENATE($F897," ",$G897),AllocFactorMatrix,(Y$4+1),FALSE)*$E904</f>
        <v>0</v>
      </c>
      <c r="Z897" s="5">
        <f>VLOOKUP(CONCATENATE($F897," ",$G897),AllocFactorMatrix,(Z$4+1),FALSE)*$E904</f>
        <v>0</v>
      </c>
      <c r="AA897" s="5">
        <f t="shared" ref="AA897:AA904" si="504">SUBTOTAL(9,Y897:Z897)</f>
        <v>0</v>
      </c>
      <c r="AB897" s="5">
        <f>VLOOKUP(CONCATENATE($F897," ",$G897),AllocFactorMatrix,(AB$4+1),FALSE)*$E904</f>
        <v>0</v>
      </c>
      <c r="AC897" s="5">
        <f>VLOOKUP(CONCATENATE($F897," ",$G897),AllocFactorMatrix,(AC$4+1),FALSE)*$E904</f>
        <v>0</v>
      </c>
      <c r="AD897" s="5">
        <f>VLOOKUP(CONCATENATE($F897," ",$G897),AllocFactorMatrix,(AD$4+1),FALSE)*$E904</f>
        <v>0</v>
      </c>
    </row>
    <row r="898" spans="1:30" hidden="1" outlineLevel="1">
      <c r="E898" s="51"/>
      <c r="F898" s="52" t="str">
        <f>F904</f>
        <v>PROD_DEMAND</v>
      </c>
      <c r="G898" s="55" t="str">
        <f>$G$9</f>
        <v>BULKTRAN</v>
      </c>
      <c r="H898" s="4">
        <f t="shared" si="501"/>
        <v>0</v>
      </c>
      <c r="I898" s="5">
        <f>VLOOKUP(CONCATENATE($F898," ",$G898),AllocFactorMatrix,(I$4+1),FALSE)*$E904</f>
        <v>0</v>
      </c>
      <c r="J898" s="5">
        <f>VLOOKUP(CONCATENATE($F898," ",$G898),AllocFactorMatrix,(J$4+1),FALSE)*$E904</f>
        <v>0</v>
      </c>
      <c r="K898" s="5">
        <f>VLOOKUP(CONCATENATE($F898," ",$G898),AllocFactorMatrix,(K$4+1),FALSE)*$E904</f>
        <v>0</v>
      </c>
      <c r="L898" s="5">
        <f>VLOOKUP(CONCATENATE($F898," ",$G898),AllocFactorMatrix,(L$4+1),FALSE)*$E904</f>
        <v>0</v>
      </c>
      <c r="M898" s="5">
        <f>VLOOKUP(CONCATENATE($F898," ",$G898),AllocFactorMatrix,(M$4+1),FALSE)*$E904</f>
        <v>0</v>
      </c>
      <c r="N898" s="5">
        <f t="shared" si="502"/>
        <v>0</v>
      </c>
      <c r="O898" s="5">
        <f>VLOOKUP(CONCATENATE($F898," ",$G898),AllocFactorMatrix,(O$4+1),FALSE)*$E904</f>
        <v>0</v>
      </c>
      <c r="P898" s="5">
        <f>VLOOKUP(CONCATENATE($F898," ",$G898),AllocFactorMatrix,(P$4+1),FALSE)*$E904</f>
        <v>0</v>
      </c>
      <c r="Q898" s="5">
        <f>VLOOKUP(CONCATENATE($F898," ",$G898),AllocFactorMatrix,(Q$4+1),FALSE)*$E904</f>
        <v>0</v>
      </c>
      <c r="R898" s="5">
        <f>VLOOKUP(CONCATENATE($F898," ",$G898),AllocFactorMatrix,(R$4+1),FALSE)*$E904</f>
        <v>0</v>
      </c>
      <c r="S898" s="5">
        <f t="shared" ref="S898:S904" si="505">SUBTOTAL(9,O898:R898)</f>
        <v>0</v>
      </c>
      <c r="T898" s="5">
        <f>VLOOKUP(CONCATENATE($F898," ",$G898),AllocFactorMatrix,(T$4+1),FALSE)*$E904</f>
        <v>0</v>
      </c>
      <c r="U898" s="5">
        <f>VLOOKUP(CONCATENATE($F898," ",$G898),AllocFactorMatrix,(U$4+1),FALSE)*$E904</f>
        <v>0</v>
      </c>
      <c r="V898" s="5">
        <f>VLOOKUP(CONCATENATE($F898," ",$G898),AllocFactorMatrix,(V$4+1),FALSE)*$E904</f>
        <v>0</v>
      </c>
      <c r="W898" s="5">
        <f>VLOOKUP(CONCATENATE($F898," ",$G898),AllocFactorMatrix,(W$4+1),FALSE)*$E904</f>
        <v>0</v>
      </c>
      <c r="X898" s="5">
        <f t="shared" ref="X898:X904" si="506">SUBTOTAL(9,T898:W898)</f>
        <v>0</v>
      </c>
      <c r="Y898" s="5">
        <f>VLOOKUP(CONCATENATE($F898," ",$G898),AllocFactorMatrix,(Y$4+1),FALSE)*$E904</f>
        <v>0</v>
      </c>
      <c r="Z898" s="5">
        <f>VLOOKUP(CONCATENATE($F898," ",$G898),AllocFactorMatrix,(Z$4+1),FALSE)*$E904</f>
        <v>0</v>
      </c>
      <c r="AA898" s="5">
        <f t="shared" si="504"/>
        <v>0</v>
      </c>
      <c r="AB898" s="5">
        <f>VLOOKUP(CONCATENATE($F898," ",$G898),AllocFactorMatrix,(AB$4+1),FALSE)*$E904</f>
        <v>0</v>
      </c>
      <c r="AC898" s="5">
        <f>VLOOKUP(CONCATENATE($F898," ",$G898),AllocFactorMatrix,(AC$4+1),FALSE)*$E904</f>
        <v>0</v>
      </c>
      <c r="AD898" s="5">
        <f>VLOOKUP(CONCATENATE($F898," ",$G898),AllocFactorMatrix,(AD$4+1),FALSE)*$E904</f>
        <v>0</v>
      </c>
    </row>
    <row r="899" spans="1:30" hidden="1" outlineLevel="1">
      <c r="E899" s="51"/>
      <c r="F899" s="52" t="str">
        <f>F904</f>
        <v>PROD_DEMAND</v>
      </c>
      <c r="G899" s="55" t="str">
        <f>$G$10</f>
        <v>SUBTRAN</v>
      </c>
      <c r="H899" s="4">
        <f t="shared" si="501"/>
        <v>0</v>
      </c>
      <c r="I899" s="5">
        <f>VLOOKUP(CONCATENATE($F899," ",$G899),AllocFactorMatrix,(I$4+1),FALSE)*$E904</f>
        <v>0</v>
      </c>
      <c r="J899" s="5">
        <f>VLOOKUP(CONCATENATE($F899," ",$G899),AllocFactorMatrix,(J$4+1),FALSE)*$E904</f>
        <v>0</v>
      </c>
      <c r="K899" s="5">
        <f>VLOOKUP(CONCATENATE($F899," ",$G899),AllocFactorMatrix,(K$4+1),FALSE)*$E904</f>
        <v>0</v>
      </c>
      <c r="L899" s="5">
        <f>VLOOKUP(CONCATENATE($F899," ",$G899),AllocFactorMatrix,(L$4+1),FALSE)*$E904</f>
        <v>0</v>
      </c>
      <c r="M899" s="5">
        <f>VLOOKUP(CONCATENATE($F899," ",$G899),AllocFactorMatrix,(M$4+1),FALSE)*$E904</f>
        <v>0</v>
      </c>
      <c r="N899" s="5">
        <f t="shared" si="502"/>
        <v>0</v>
      </c>
      <c r="O899" s="5">
        <f>VLOOKUP(CONCATENATE($F899," ",$G899),AllocFactorMatrix,(O$4+1),FALSE)*$E904</f>
        <v>0</v>
      </c>
      <c r="P899" s="5">
        <f>VLOOKUP(CONCATENATE($F899," ",$G899),AllocFactorMatrix,(P$4+1),FALSE)*$E904</f>
        <v>0</v>
      </c>
      <c r="Q899" s="5">
        <f>VLOOKUP(CONCATENATE($F899," ",$G899),AllocFactorMatrix,(Q$4+1),FALSE)*$E904</f>
        <v>0</v>
      </c>
      <c r="R899" s="5">
        <f>VLOOKUP(CONCATENATE($F899," ",$G899),AllocFactorMatrix,(R$4+1),FALSE)*$E904</f>
        <v>0</v>
      </c>
      <c r="S899" s="5">
        <f t="shared" si="505"/>
        <v>0</v>
      </c>
      <c r="T899" s="5">
        <f>VLOOKUP(CONCATENATE($F899," ",$G899),AllocFactorMatrix,(T$4+1),FALSE)*$E904</f>
        <v>0</v>
      </c>
      <c r="U899" s="5">
        <f>VLOOKUP(CONCATENATE($F899," ",$G899),AllocFactorMatrix,(U$4+1),FALSE)*$E904</f>
        <v>0</v>
      </c>
      <c r="V899" s="5">
        <f>VLOOKUP(CONCATENATE($F899," ",$G899),AllocFactorMatrix,(V$4+1),FALSE)*$E904</f>
        <v>0</v>
      </c>
      <c r="W899" s="5">
        <f>VLOOKUP(CONCATENATE($F899," ",$G899),AllocFactorMatrix,(W$4+1),FALSE)*$E904</f>
        <v>0</v>
      </c>
      <c r="X899" s="5">
        <f t="shared" si="506"/>
        <v>0</v>
      </c>
      <c r="Y899" s="5">
        <f>VLOOKUP(CONCATENATE($F899," ",$G899),AllocFactorMatrix,(Y$4+1),FALSE)*$E904</f>
        <v>0</v>
      </c>
      <c r="Z899" s="5">
        <f>VLOOKUP(CONCATENATE($F899," ",$G899),AllocFactorMatrix,(Z$4+1),FALSE)*$E904</f>
        <v>0</v>
      </c>
      <c r="AA899" s="5">
        <f t="shared" si="504"/>
        <v>0</v>
      </c>
      <c r="AB899" s="5">
        <f>VLOOKUP(CONCATENATE($F899," ",$G899),AllocFactorMatrix,(AB$4+1),FALSE)*$E904</f>
        <v>0</v>
      </c>
      <c r="AC899" s="5">
        <f>VLOOKUP(CONCATENATE($F899," ",$G899),AllocFactorMatrix,(AC$4+1),FALSE)*$E904</f>
        <v>0</v>
      </c>
      <c r="AD899" s="5">
        <f>VLOOKUP(CONCATENATE($F899," ",$G899),AllocFactorMatrix,(AD$4+1),FALSE)*$E904</f>
        <v>0</v>
      </c>
    </row>
    <row r="900" spans="1:30" hidden="1" outlineLevel="1">
      <c r="E900" s="51"/>
      <c r="F900" s="52" t="str">
        <f>F904</f>
        <v>PROD_DEMAND</v>
      </c>
      <c r="G900" s="55" t="str">
        <f>$G$11</f>
        <v>DISTPRI</v>
      </c>
      <c r="H900" s="4">
        <f t="shared" si="501"/>
        <v>0</v>
      </c>
      <c r="I900" s="5">
        <f>VLOOKUP(CONCATENATE($F900," ",$G900),AllocFactorMatrix,(I$4+1),FALSE)*$E904</f>
        <v>0</v>
      </c>
      <c r="J900" s="5">
        <f>VLOOKUP(CONCATENATE($F900," ",$G900),AllocFactorMatrix,(J$4+1),FALSE)*$E904</f>
        <v>0</v>
      </c>
      <c r="K900" s="5">
        <f>VLOOKUP(CONCATENATE($F900," ",$G900),AllocFactorMatrix,(K$4+1),FALSE)*$E904</f>
        <v>0</v>
      </c>
      <c r="L900" s="5">
        <f>VLOOKUP(CONCATENATE($F900," ",$G900),AllocFactorMatrix,(L$4+1),FALSE)*$E904</f>
        <v>0</v>
      </c>
      <c r="M900" s="5">
        <f>VLOOKUP(CONCATENATE($F900," ",$G900),AllocFactorMatrix,(M$4+1),FALSE)*$E904</f>
        <v>0</v>
      </c>
      <c r="N900" s="5">
        <f t="shared" si="502"/>
        <v>0</v>
      </c>
      <c r="O900" s="5">
        <f>VLOOKUP(CONCATENATE($F900," ",$G900),AllocFactorMatrix,(O$4+1),FALSE)*$E904</f>
        <v>0</v>
      </c>
      <c r="P900" s="5">
        <f>VLOOKUP(CONCATENATE($F900," ",$G900),AllocFactorMatrix,(P$4+1),FALSE)*$E904</f>
        <v>0</v>
      </c>
      <c r="Q900" s="5">
        <f>VLOOKUP(CONCATENATE($F900," ",$G900),AllocFactorMatrix,(Q$4+1),FALSE)*$E904</f>
        <v>0</v>
      </c>
      <c r="R900" s="5">
        <f>VLOOKUP(CONCATENATE($F900," ",$G900),AllocFactorMatrix,(R$4+1),FALSE)*$E904</f>
        <v>0</v>
      </c>
      <c r="S900" s="5">
        <f t="shared" si="505"/>
        <v>0</v>
      </c>
      <c r="T900" s="5">
        <f>VLOOKUP(CONCATENATE($F900," ",$G900),AllocFactorMatrix,(T$4+1),FALSE)*$E904</f>
        <v>0</v>
      </c>
      <c r="U900" s="5">
        <f>VLOOKUP(CONCATENATE($F900," ",$G900),AllocFactorMatrix,(U$4+1),FALSE)*$E904</f>
        <v>0</v>
      </c>
      <c r="V900" s="5">
        <f>VLOOKUP(CONCATENATE($F900," ",$G900),AllocFactorMatrix,(V$4+1),FALSE)*$E904</f>
        <v>0</v>
      </c>
      <c r="W900" s="5">
        <f>VLOOKUP(CONCATENATE($F900," ",$G900),AllocFactorMatrix,(W$4+1),FALSE)*$E904</f>
        <v>0</v>
      </c>
      <c r="X900" s="5">
        <f t="shared" si="506"/>
        <v>0</v>
      </c>
      <c r="Y900" s="5">
        <f>VLOOKUP(CONCATENATE($F900," ",$G900),AllocFactorMatrix,(Y$4+1),FALSE)*$E904</f>
        <v>0</v>
      </c>
      <c r="Z900" s="5">
        <f>VLOOKUP(CONCATENATE($F900," ",$G900),AllocFactorMatrix,(Z$4+1),FALSE)*$E904</f>
        <v>0</v>
      </c>
      <c r="AA900" s="5">
        <f t="shared" si="504"/>
        <v>0</v>
      </c>
      <c r="AB900" s="5">
        <f>VLOOKUP(CONCATENATE($F900," ",$G900),AllocFactorMatrix,(AB$4+1),FALSE)*$E904</f>
        <v>0</v>
      </c>
      <c r="AC900" s="5">
        <f>VLOOKUP(CONCATENATE($F900," ",$G900),AllocFactorMatrix,(AC$4+1),FALSE)*$E904</f>
        <v>0</v>
      </c>
      <c r="AD900" s="5">
        <f>VLOOKUP(CONCATENATE($F900," ",$G900),AllocFactorMatrix,(AD$4+1),FALSE)*$E904</f>
        <v>0</v>
      </c>
    </row>
    <row r="901" spans="1:30" hidden="1" outlineLevel="1">
      <c r="E901" s="51"/>
      <c r="F901" s="52" t="str">
        <f>F904</f>
        <v>PROD_DEMAND</v>
      </c>
      <c r="G901" s="55" t="str">
        <f>$G$12</f>
        <v>DISTSEC</v>
      </c>
      <c r="H901" s="4">
        <f t="shared" si="501"/>
        <v>0</v>
      </c>
      <c r="I901" s="5">
        <f>VLOOKUP(CONCATENATE($F901," ",$G901),AllocFactorMatrix,(I$4+1),FALSE)*$E904</f>
        <v>0</v>
      </c>
      <c r="J901" s="5">
        <f>VLOOKUP(CONCATENATE($F901," ",$G901),AllocFactorMatrix,(J$4+1),FALSE)*$E904</f>
        <v>0</v>
      </c>
      <c r="K901" s="5">
        <f>VLOOKUP(CONCATENATE($F901," ",$G901),AllocFactorMatrix,(K$4+1),FALSE)*$E904</f>
        <v>0</v>
      </c>
      <c r="L901" s="5">
        <f>VLOOKUP(CONCATENATE($F901," ",$G901),AllocFactorMatrix,(L$4+1),FALSE)*$E904</f>
        <v>0</v>
      </c>
      <c r="M901" s="5">
        <f>VLOOKUP(CONCATENATE($F901," ",$G901),AllocFactorMatrix,(M$4+1),FALSE)*$E904</f>
        <v>0</v>
      </c>
      <c r="N901" s="5">
        <f t="shared" si="502"/>
        <v>0</v>
      </c>
      <c r="O901" s="5">
        <f>VLOOKUP(CONCATENATE($F901," ",$G901),AllocFactorMatrix,(O$4+1),FALSE)*$E904</f>
        <v>0</v>
      </c>
      <c r="P901" s="5">
        <f>VLOOKUP(CONCATENATE($F901," ",$G901),AllocFactorMatrix,(P$4+1),FALSE)*$E904</f>
        <v>0</v>
      </c>
      <c r="Q901" s="5">
        <f>VLOOKUP(CONCATENATE($F901," ",$G901),AllocFactorMatrix,(Q$4+1),FALSE)*$E904</f>
        <v>0</v>
      </c>
      <c r="R901" s="5">
        <f>VLOOKUP(CONCATENATE($F901," ",$G901),AllocFactorMatrix,(R$4+1),FALSE)*$E904</f>
        <v>0</v>
      </c>
      <c r="S901" s="5">
        <f t="shared" si="505"/>
        <v>0</v>
      </c>
      <c r="T901" s="5">
        <f>VLOOKUP(CONCATENATE($F901," ",$G901),AllocFactorMatrix,(T$4+1),FALSE)*$E904</f>
        <v>0</v>
      </c>
      <c r="U901" s="5">
        <f>VLOOKUP(CONCATENATE($F901," ",$G901),AllocFactorMatrix,(U$4+1),FALSE)*$E904</f>
        <v>0</v>
      </c>
      <c r="V901" s="5">
        <f>VLOOKUP(CONCATENATE($F901," ",$G901),AllocFactorMatrix,(V$4+1),FALSE)*$E904</f>
        <v>0</v>
      </c>
      <c r="W901" s="5">
        <f>VLOOKUP(CONCATENATE($F901," ",$G901),AllocFactorMatrix,(W$4+1),FALSE)*$E904</f>
        <v>0</v>
      </c>
      <c r="X901" s="5">
        <f t="shared" si="506"/>
        <v>0</v>
      </c>
      <c r="Y901" s="5">
        <f>VLOOKUP(CONCATENATE($F901," ",$G901),AllocFactorMatrix,(Y$4+1),FALSE)*$E904</f>
        <v>0</v>
      </c>
      <c r="Z901" s="5">
        <f>VLOOKUP(CONCATENATE($F901," ",$G901),AllocFactorMatrix,(Z$4+1),FALSE)*$E904</f>
        <v>0</v>
      </c>
      <c r="AA901" s="5">
        <f t="shared" si="504"/>
        <v>0</v>
      </c>
      <c r="AB901" s="5">
        <f>VLOOKUP(CONCATENATE($F901," ",$G901),AllocFactorMatrix,(AB$4+1),FALSE)*$E904</f>
        <v>0</v>
      </c>
      <c r="AC901" s="5">
        <f>VLOOKUP(CONCATENATE($F901," ",$G901),AllocFactorMatrix,(AC$4+1),FALSE)*$E904</f>
        <v>0</v>
      </c>
      <c r="AD901" s="5">
        <f>VLOOKUP(CONCATENATE($F901," ",$G901),AllocFactorMatrix,(AD$4+1),FALSE)*$E904</f>
        <v>0</v>
      </c>
    </row>
    <row r="902" spans="1:30" hidden="1" outlineLevel="1">
      <c r="E902" s="51"/>
      <c r="F902" s="52" t="str">
        <f>F904</f>
        <v>PROD_DEMAND</v>
      </c>
      <c r="G902" s="55" t="str">
        <f>$G$13</f>
        <v>ENERGY</v>
      </c>
      <c r="H902" s="4">
        <f t="shared" si="501"/>
        <v>0</v>
      </c>
      <c r="I902" s="5">
        <f>VLOOKUP(CONCATENATE($F902," ",$G902),AllocFactorMatrix,(I$4+1),FALSE)*$E904</f>
        <v>0</v>
      </c>
      <c r="J902" s="5">
        <f>VLOOKUP(CONCATENATE($F902," ",$G902),AllocFactorMatrix,(J$4+1),FALSE)*$E904</f>
        <v>0</v>
      </c>
      <c r="K902" s="5">
        <f>VLOOKUP(CONCATENATE($F902," ",$G902),AllocFactorMatrix,(K$4+1),FALSE)*$E904</f>
        <v>0</v>
      </c>
      <c r="L902" s="5">
        <f>VLOOKUP(CONCATENATE($F902," ",$G902),AllocFactorMatrix,(L$4+1),FALSE)*$E904</f>
        <v>0</v>
      </c>
      <c r="M902" s="5">
        <f>VLOOKUP(CONCATENATE($F902," ",$G902),AllocFactorMatrix,(M$4+1),FALSE)*$E904</f>
        <v>0</v>
      </c>
      <c r="N902" s="5">
        <f t="shared" si="502"/>
        <v>0</v>
      </c>
      <c r="O902" s="5">
        <f>VLOOKUP(CONCATENATE($F902," ",$G902),AllocFactorMatrix,(O$4+1),FALSE)*$E904</f>
        <v>0</v>
      </c>
      <c r="P902" s="5">
        <f>VLOOKUP(CONCATENATE($F902," ",$G902),AllocFactorMatrix,(P$4+1),FALSE)*$E904</f>
        <v>0</v>
      </c>
      <c r="Q902" s="5">
        <f>VLOOKUP(CONCATENATE($F902," ",$G902),AllocFactorMatrix,(Q$4+1),FALSE)*$E904</f>
        <v>0</v>
      </c>
      <c r="R902" s="5">
        <f>VLOOKUP(CONCATENATE($F902," ",$G902),AllocFactorMatrix,(R$4+1),FALSE)*$E904</f>
        <v>0</v>
      </c>
      <c r="S902" s="5">
        <f t="shared" si="505"/>
        <v>0</v>
      </c>
      <c r="T902" s="5">
        <f>VLOOKUP(CONCATENATE($F902," ",$G902),AllocFactorMatrix,(T$4+1),FALSE)*$E904</f>
        <v>0</v>
      </c>
      <c r="U902" s="5">
        <f>VLOOKUP(CONCATENATE($F902," ",$G902),AllocFactorMatrix,(U$4+1),FALSE)*$E904</f>
        <v>0</v>
      </c>
      <c r="V902" s="5">
        <f>VLOOKUP(CONCATENATE($F902," ",$G902),AllocFactorMatrix,(V$4+1),FALSE)*$E904</f>
        <v>0</v>
      </c>
      <c r="W902" s="5">
        <f>VLOOKUP(CONCATENATE($F902," ",$G902),AllocFactorMatrix,(W$4+1),FALSE)*$E904</f>
        <v>0</v>
      </c>
      <c r="X902" s="5">
        <f t="shared" si="506"/>
        <v>0</v>
      </c>
      <c r="Y902" s="5">
        <f>VLOOKUP(CONCATENATE($F902," ",$G902),AllocFactorMatrix,(Y$4+1),FALSE)*$E904</f>
        <v>0</v>
      </c>
      <c r="Z902" s="5">
        <f>VLOOKUP(CONCATENATE($F902," ",$G902),AllocFactorMatrix,(Z$4+1),FALSE)*$E904</f>
        <v>0</v>
      </c>
      <c r="AA902" s="5">
        <f t="shared" si="504"/>
        <v>0</v>
      </c>
      <c r="AB902" s="5">
        <f>VLOOKUP(CONCATENATE($F902," ",$G902),AllocFactorMatrix,(AB$4+1),FALSE)*$E904</f>
        <v>0</v>
      </c>
      <c r="AC902" s="5">
        <f>VLOOKUP(CONCATENATE($F902," ",$G902),AllocFactorMatrix,(AC$4+1),FALSE)*$E904</f>
        <v>0</v>
      </c>
      <c r="AD902" s="5">
        <f>VLOOKUP(CONCATENATE($F902," ",$G902),AllocFactorMatrix,(AD$4+1),FALSE)*$E904</f>
        <v>0</v>
      </c>
    </row>
    <row r="903" spans="1:30" hidden="1" outlineLevel="1">
      <c r="E903" s="51"/>
      <c r="F903" s="52" t="str">
        <f>F904</f>
        <v>PROD_DEMAND</v>
      </c>
      <c r="G903" s="55" t="str">
        <f>$G$14</f>
        <v>CUSTOMER</v>
      </c>
      <c r="H903" s="4">
        <f t="shared" si="501"/>
        <v>0</v>
      </c>
      <c r="I903" s="5">
        <f>VLOOKUP(CONCATENATE($F903," ",$G903),AllocFactorMatrix,(I$4+1),FALSE)*$E904</f>
        <v>0</v>
      </c>
      <c r="J903" s="5">
        <f>VLOOKUP(CONCATENATE($F903," ",$G903),AllocFactorMatrix,(J$4+1),FALSE)*$E904</f>
        <v>0</v>
      </c>
      <c r="K903" s="5">
        <f>VLOOKUP(CONCATENATE($F903," ",$G903),AllocFactorMatrix,(K$4+1),FALSE)*$E904</f>
        <v>0</v>
      </c>
      <c r="L903" s="5">
        <f>VLOOKUP(CONCATENATE($F903," ",$G903),AllocFactorMatrix,(L$4+1),FALSE)*$E904</f>
        <v>0</v>
      </c>
      <c r="M903" s="5">
        <f>VLOOKUP(CONCATENATE($F903," ",$G903),AllocFactorMatrix,(M$4+1),FALSE)*$E904</f>
        <v>0</v>
      </c>
      <c r="N903" s="5">
        <f t="shared" si="502"/>
        <v>0</v>
      </c>
      <c r="O903" s="5">
        <f>VLOOKUP(CONCATENATE($F903," ",$G903),AllocFactorMatrix,(O$4+1),FALSE)*$E904</f>
        <v>0</v>
      </c>
      <c r="P903" s="5">
        <f>VLOOKUP(CONCATENATE($F903," ",$G903),AllocFactorMatrix,(P$4+1),FALSE)*$E904</f>
        <v>0</v>
      </c>
      <c r="Q903" s="5">
        <f>VLOOKUP(CONCATENATE($F903," ",$G903),AllocFactorMatrix,(Q$4+1),FALSE)*$E904</f>
        <v>0</v>
      </c>
      <c r="R903" s="5">
        <f>VLOOKUP(CONCATENATE($F903," ",$G903),AllocFactorMatrix,(R$4+1),FALSE)*$E904</f>
        <v>0</v>
      </c>
      <c r="S903" s="5">
        <f t="shared" si="505"/>
        <v>0</v>
      </c>
      <c r="T903" s="5">
        <f>VLOOKUP(CONCATENATE($F903," ",$G903),AllocFactorMatrix,(T$4+1),FALSE)*$E904</f>
        <v>0</v>
      </c>
      <c r="U903" s="5">
        <f>VLOOKUP(CONCATENATE($F903," ",$G903),AllocFactorMatrix,(U$4+1),FALSE)*$E904</f>
        <v>0</v>
      </c>
      <c r="V903" s="5">
        <f>VLOOKUP(CONCATENATE($F903," ",$G903),AllocFactorMatrix,(V$4+1),FALSE)*$E904</f>
        <v>0</v>
      </c>
      <c r="W903" s="5">
        <f>VLOOKUP(CONCATENATE($F903," ",$G903),AllocFactorMatrix,(W$4+1),FALSE)*$E904</f>
        <v>0</v>
      </c>
      <c r="X903" s="5">
        <f t="shared" si="506"/>
        <v>0</v>
      </c>
      <c r="Y903" s="5">
        <f>VLOOKUP(CONCATENATE($F903," ",$G903),AllocFactorMatrix,(Y$4+1),FALSE)*$E904</f>
        <v>0</v>
      </c>
      <c r="Z903" s="5">
        <f>VLOOKUP(CONCATENATE($F903," ",$G903),AllocFactorMatrix,(Z$4+1),FALSE)*$E904</f>
        <v>0</v>
      </c>
      <c r="AA903" s="5">
        <f t="shared" si="504"/>
        <v>0</v>
      </c>
      <c r="AB903" s="5">
        <f>VLOOKUP(CONCATENATE($F903," ",$G903),AllocFactorMatrix,(AB$4+1),FALSE)*$E904</f>
        <v>0</v>
      </c>
      <c r="AC903" s="5">
        <f>VLOOKUP(CONCATENATE($F903," ",$G903),AllocFactorMatrix,(AC$4+1),FALSE)*$E904</f>
        <v>0</v>
      </c>
      <c r="AD903" s="5">
        <f>VLOOKUP(CONCATENATE($F903," ",$G903),AllocFactorMatrix,(AD$4+1),FALSE)*$E904</f>
        <v>0</v>
      </c>
    </row>
    <row r="904" spans="1:30" collapsed="1">
      <c r="B904" s="55"/>
      <c r="D904" s="96" t="s">
        <v>455</v>
      </c>
      <c r="E904" s="40">
        <v>0</v>
      </c>
      <c r="F904" s="61" t="s">
        <v>30</v>
      </c>
      <c r="G904" s="55" t="str">
        <f>$G$15</f>
        <v>TOTAL</v>
      </c>
      <c r="H904" s="4">
        <f t="shared" si="501"/>
        <v>0</v>
      </c>
      <c r="I904" s="5">
        <f>VLOOKUP(CONCATENATE($F904," ",$G904),AllocFactorMatrix,(I$4+1),FALSE)*$E904</f>
        <v>0</v>
      </c>
      <c r="J904" s="5">
        <f>VLOOKUP(CONCATENATE($F904," ",$G904),AllocFactorMatrix,(J$4+1),FALSE)*$E904</f>
        <v>0</v>
      </c>
      <c r="K904" s="5">
        <f>VLOOKUP(CONCATENATE($F904," ",$G904),AllocFactorMatrix,(K$4+1),FALSE)*$E904</f>
        <v>0</v>
      </c>
      <c r="L904" s="5">
        <f>VLOOKUP(CONCATENATE($F904," ",$G904),AllocFactorMatrix,(L$4+1),FALSE)*$E904</f>
        <v>0</v>
      </c>
      <c r="M904" s="5">
        <f>VLOOKUP(CONCATENATE($F904," ",$G904),AllocFactorMatrix,(M$4+1),FALSE)*$E904</f>
        <v>0</v>
      </c>
      <c r="N904" s="5">
        <f t="shared" si="502"/>
        <v>0</v>
      </c>
      <c r="O904" s="5">
        <f>VLOOKUP(CONCATENATE($F904," ",$G904),AllocFactorMatrix,(O$4+1),FALSE)*$E904</f>
        <v>0</v>
      </c>
      <c r="P904" s="5">
        <f>VLOOKUP(CONCATENATE($F904," ",$G904),AllocFactorMatrix,(P$4+1),FALSE)*$E904</f>
        <v>0</v>
      </c>
      <c r="Q904" s="5">
        <f>VLOOKUP(CONCATENATE($F904," ",$G904),AllocFactorMatrix,(Q$4+1),FALSE)*$E904</f>
        <v>0</v>
      </c>
      <c r="R904" s="5">
        <f>VLOOKUP(CONCATENATE($F904," ",$G904),AllocFactorMatrix,(R$4+1),FALSE)*$E904</f>
        <v>0</v>
      </c>
      <c r="S904" s="5">
        <f t="shared" si="505"/>
        <v>0</v>
      </c>
      <c r="T904" s="5">
        <f>VLOOKUP(CONCATENATE($F904," ",$G904),AllocFactorMatrix,(T$4+1),FALSE)*$E904</f>
        <v>0</v>
      </c>
      <c r="U904" s="5">
        <f>VLOOKUP(CONCATENATE($F904," ",$G904),AllocFactorMatrix,(U$4+1),FALSE)*$E904</f>
        <v>0</v>
      </c>
      <c r="V904" s="5">
        <f>VLOOKUP(CONCATENATE($F904," ",$G904),AllocFactorMatrix,(V$4+1),FALSE)*$E904</f>
        <v>0</v>
      </c>
      <c r="W904" s="5">
        <f>VLOOKUP(CONCATENATE($F904," ",$G904),AllocFactorMatrix,(W$4+1),FALSE)*$E904</f>
        <v>0</v>
      </c>
      <c r="X904" s="5">
        <f t="shared" si="506"/>
        <v>0</v>
      </c>
      <c r="Y904" s="5">
        <f>VLOOKUP(CONCATENATE($F904," ",$G904),AllocFactorMatrix,(Y$4+1),FALSE)*$E904</f>
        <v>0</v>
      </c>
      <c r="Z904" s="5">
        <f>VLOOKUP(CONCATENATE($F904," ",$G904),AllocFactorMatrix,(Z$4+1),FALSE)*$E904</f>
        <v>0</v>
      </c>
      <c r="AA904" s="5">
        <f t="shared" si="504"/>
        <v>0</v>
      </c>
      <c r="AB904" s="5">
        <f>VLOOKUP(CONCATENATE($F904," ",$G904),AllocFactorMatrix,(AB$4+1),FALSE)*$E904</f>
        <v>0</v>
      </c>
      <c r="AC904" s="5">
        <f>VLOOKUP(CONCATENATE($F904," ",$G904),AllocFactorMatrix,(AC$4+1),FALSE)*$E904</f>
        <v>0</v>
      </c>
      <c r="AD904" s="5">
        <f>VLOOKUP(CONCATENATE($F904," ",$G904),AllocFactorMatrix,(AD$4+1),FALSE)*$E904</f>
        <v>0</v>
      </c>
    </row>
    <row r="905" spans="1:30" s="55" customFormat="1">
      <c r="A905" s="56"/>
      <c r="D905" s="99"/>
      <c r="E905" s="58"/>
      <c r="F905" s="58"/>
      <c r="H905" s="60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</row>
    <row r="906" spans="1:30" s="51" customFormat="1" hidden="1" outlineLevel="1">
      <c r="A906" s="56"/>
      <c r="B906" s="112"/>
      <c r="C906" s="55"/>
      <c r="F906" s="52" t="str">
        <f>F913</f>
        <v>PROD_ENERGY</v>
      </c>
      <c r="G906" s="55" t="str">
        <f>$G$8</f>
        <v>PRODUCTION</v>
      </c>
      <c r="H906" s="53">
        <f t="shared" ref="H906:H912" si="507">SUBTOTAL(9,I906:AD906)</f>
        <v>0</v>
      </c>
      <c r="I906" s="54">
        <f>VLOOKUP(CONCATENATE($F906," ",$G906),AllocFactorMatrix,(I$4+1),FALSE)*$E913</f>
        <v>0</v>
      </c>
      <c r="J906" s="54">
        <f>VLOOKUP(CONCATENATE($F906," ",$G906),AllocFactorMatrix,(J$4+1),FALSE)*$E913</f>
        <v>0</v>
      </c>
      <c r="K906" s="54">
        <f>VLOOKUP(CONCATENATE($F906," ",$G906),AllocFactorMatrix,(K$4+1),FALSE)*$E913</f>
        <v>0</v>
      </c>
      <c r="L906" s="54">
        <f>VLOOKUP(CONCATENATE($F906," ",$G906),AllocFactorMatrix,(L$4+1),FALSE)*$E913</f>
        <v>0</v>
      </c>
      <c r="M906" s="54">
        <f>VLOOKUP(CONCATENATE($F906," ",$G906),AllocFactorMatrix,(M$4+1),FALSE)*$E913</f>
        <v>0</v>
      </c>
      <c r="N906" s="54">
        <f t="shared" ref="N906:N913" si="508">SUBTOTAL(9,K906:M906)</f>
        <v>0</v>
      </c>
      <c r="O906" s="54">
        <f>VLOOKUP(CONCATENATE($F906," ",$G906),AllocFactorMatrix,(O$4+1),FALSE)*$E913</f>
        <v>0</v>
      </c>
      <c r="P906" s="54">
        <f>VLOOKUP(CONCATENATE($F906," ",$G906),AllocFactorMatrix,(P$4+1),FALSE)*$E913</f>
        <v>0</v>
      </c>
      <c r="Q906" s="54">
        <f>VLOOKUP(CONCATENATE($F906," ",$G906),AllocFactorMatrix,(Q$4+1),FALSE)*$E913</f>
        <v>0</v>
      </c>
      <c r="R906" s="54">
        <f t="shared" ref="R906" si="509">VLOOKUP(CONCATENATE($F906," ",$G906),AllocFactorMatrix,(R$4+1),FALSE)*$E913</f>
        <v>0</v>
      </c>
      <c r="S906" s="54">
        <f>SUBTOTAL(9,O906:R906)</f>
        <v>0</v>
      </c>
      <c r="T906" s="54">
        <f>VLOOKUP(CONCATENATE($F906," ",$G906),AllocFactorMatrix,(T$4+1),FALSE)*$E913</f>
        <v>0</v>
      </c>
      <c r="U906" s="54">
        <f>VLOOKUP(CONCATENATE($F906," ",$G906),AllocFactorMatrix,(U$4+1),FALSE)*$E913</f>
        <v>0</v>
      </c>
      <c r="V906" s="54">
        <f>VLOOKUP(CONCATENATE($F906," ",$G906),AllocFactorMatrix,(V$4+1),FALSE)*$E913</f>
        <v>0</v>
      </c>
      <c r="W906" s="54">
        <f>VLOOKUP(CONCATENATE($F906," ",$G906),AllocFactorMatrix,(W$4+1),FALSE)*$E913</f>
        <v>0</v>
      </c>
      <c r="X906" s="54">
        <f>SUBTOTAL(9,T906:W906)</f>
        <v>0</v>
      </c>
      <c r="Y906" s="54">
        <f>VLOOKUP(CONCATENATE($F906," ",$G906),AllocFactorMatrix,(Y$4+1),FALSE)*$E913</f>
        <v>0</v>
      </c>
      <c r="Z906" s="54">
        <f>VLOOKUP(CONCATENATE($F906," ",$G906),AllocFactorMatrix,(Z$4+1),FALSE)*$E913</f>
        <v>0</v>
      </c>
      <c r="AA906" s="54">
        <f t="shared" ref="AA906:AA913" si="510">SUBTOTAL(9,Y906:Z906)</f>
        <v>0</v>
      </c>
      <c r="AB906" s="54">
        <f>VLOOKUP(CONCATENATE($F906," ",$G906),AllocFactorMatrix,(AB$4+1),FALSE)*$E913</f>
        <v>0</v>
      </c>
      <c r="AC906" s="54">
        <f>VLOOKUP(CONCATENATE($F906," ",$G906),AllocFactorMatrix,(AC$4+1),FALSE)*$E913</f>
        <v>0</v>
      </c>
      <c r="AD906" s="54">
        <f>VLOOKUP(CONCATENATE($F906," ",$G906),AllocFactorMatrix,(AD$4+1),FALSE)*$E913</f>
        <v>0</v>
      </c>
    </row>
    <row r="907" spans="1:30" s="51" customFormat="1" hidden="1" outlineLevel="1">
      <c r="A907" s="56"/>
      <c r="B907" s="112"/>
      <c r="C907" s="55"/>
      <c r="F907" s="52" t="str">
        <f>F913</f>
        <v>PROD_ENERGY</v>
      </c>
      <c r="G907" s="55" t="str">
        <f>$G$9</f>
        <v>BULKTRAN</v>
      </c>
      <c r="H907" s="53">
        <f t="shared" si="507"/>
        <v>0</v>
      </c>
      <c r="I907" s="54">
        <f>VLOOKUP(CONCATENATE($F907," ",$G907),AllocFactorMatrix,(I$4+1),FALSE)*$E913</f>
        <v>0</v>
      </c>
      <c r="J907" s="54">
        <f>VLOOKUP(CONCATENATE($F907," ",$G907),AllocFactorMatrix,(J$4+1),FALSE)*$E913</f>
        <v>0</v>
      </c>
      <c r="K907" s="54">
        <f>VLOOKUP(CONCATENATE($F907," ",$G907),AllocFactorMatrix,(K$4+1),FALSE)*$E913</f>
        <v>0</v>
      </c>
      <c r="L907" s="54">
        <f>VLOOKUP(CONCATENATE($F907," ",$G907),AllocFactorMatrix,(L$4+1),FALSE)*$E913</f>
        <v>0</v>
      </c>
      <c r="M907" s="54">
        <f>VLOOKUP(CONCATENATE($F907," ",$G907),AllocFactorMatrix,(M$4+1),FALSE)*$E913</f>
        <v>0</v>
      </c>
      <c r="N907" s="54">
        <f t="shared" si="508"/>
        <v>0</v>
      </c>
      <c r="O907" s="54">
        <f>VLOOKUP(CONCATENATE($F907," ",$G907),AllocFactorMatrix,(O$4+1),FALSE)*$E913</f>
        <v>0</v>
      </c>
      <c r="P907" s="54">
        <f>VLOOKUP(CONCATENATE($F907," ",$G907),AllocFactorMatrix,(P$4+1),FALSE)*$E913</f>
        <v>0</v>
      </c>
      <c r="Q907" s="54">
        <f>VLOOKUP(CONCATENATE($F907," ",$G907),AllocFactorMatrix,(Q$4+1),FALSE)*$E913</f>
        <v>0</v>
      </c>
      <c r="R907" s="54">
        <f>VLOOKUP(CONCATENATE($F907," ",$G907),AllocFactorMatrix,(R$4+1),FALSE)*$E913</f>
        <v>0</v>
      </c>
      <c r="S907" s="54">
        <f t="shared" ref="S907:S913" si="511">SUBTOTAL(9,O907:R907)</f>
        <v>0</v>
      </c>
      <c r="T907" s="54">
        <f>VLOOKUP(CONCATENATE($F907," ",$G907),AllocFactorMatrix,(T$4+1),FALSE)*$E913</f>
        <v>0</v>
      </c>
      <c r="U907" s="54">
        <f>VLOOKUP(CONCATENATE($F907," ",$G907),AllocFactorMatrix,(U$4+1),FALSE)*$E913</f>
        <v>0</v>
      </c>
      <c r="V907" s="54">
        <f>VLOOKUP(CONCATENATE($F907," ",$G907),AllocFactorMatrix,(V$4+1),FALSE)*$E913</f>
        <v>0</v>
      </c>
      <c r="W907" s="54">
        <f>VLOOKUP(CONCATENATE($F907," ",$G907),AllocFactorMatrix,(W$4+1),FALSE)*$E913</f>
        <v>0</v>
      </c>
      <c r="X907" s="54">
        <f t="shared" ref="X907:X913" si="512">SUBTOTAL(9,T907:W907)</f>
        <v>0</v>
      </c>
      <c r="Y907" s="54">
        <f>VLOOKUP(CONCATENATE($F907," ",$G907),AllocFactorMatrix,(Y$4+1),FALSE)*$E913</f>
        <v>0</v>
      </c>
      <c r="Z907" s="54">
        <f>VLOOKUP(CONCATENATE($F907," ",$G907),AllocFactorMatrix,(Z$4+1),FALSE)*$E913</f>
        <v>0</v>
      </c>
      <c r="AA907" s="54">
        <f t="shared" si="510"/>
        <v>0</v>
      </c>
      <c r="AB907" s="54">
        <f>VLOOKUP(CONCATENATE($F907," ",$G907),AllocFactorMatrix,(AB$4+1),FALSE)*$E913</f>
        <v>0</v>
      </c>
      <c r="AC907" s="54">
        <f>VLOOKUP(CONCATENATE($F907," ",$G907),AllocFactorMatrix,(AC$4+1),FALSE)*$E913</f>
        <v>0</v>
      </c>
      <c r="AD907" s="54">
        <f>VLOOKUP(CONCATENATE($F907," ",$G907),AllocFactorMatrix,(AD$4+1),FALSE)*$E913</f>
        <v>0</v>
      </c>
    </row>
    <row r="908" spans="1:30" s="51" customFormat="1" hidden="1" outlineLevel="1">
      <c r="A908" s="56"/>
      <c r="B908" s="112"/>
      <c r="C908" s="55"/>
      <c r="F908" s="52" t="str">
        <f>F913</f>
        <v>PROD_ENERGY</v>
      </c>
      <c r="G908" s="55" t="str">
        <f>$G$10</f>
        <v>SUBTRAN</v>
      </c>
      <c r="H908" s="53">
        <f t="shared" si="507"/>
        <v>0</v>
      </c>
      <c r="I908" s="54">
        <f>VLOOKUP(CONCATENATE($F908," ",$G908),AllocFactorMatrix,(I$4+1),FALSE)*$E913</f>
        <v>0</v>
      </c>
      <c r="J908" s="54">
        <f>VLOOKUP(CONCATENATE($F908," ",$G908),AllocFactorMatrix,(J$4+1),FALSE)*$E913</f>
        <v>0</v>
      </c>
      <c r="K908" s="54">
        <f>VLOOKUP(CONCATENATE($F908," ",$G908),AllocFactorMatrix,(K$4+1),FALSE)*$E913</f>
        <v>0</v>
      </c>
      <c r="L908" s="54">
        <f>VLOOKUP(CONCATENATE($F908," ",$G908),AllocFactorMatrix,(L$4+1),FALSE)*$E913</f>
        <v>0</v>
      </c>
      <c r="M908" s="54">
        <f>VLOOKUP(CONCATENATE($F908," ",$G908),AllocFactorMatrix,(M$4+1),FALSE)*$E913</f>
        <v>0</v>
      </c>
      <c r="N908" s="54">
        <f t="shared" si="508"/>
        <v>0</v>
      </c>
      <c r="O908" s="54">
        <f>VLOOKUP(CONCATENATE($F908," ",$G908),AllocFactorMatrix,(O$4+1),FALSE)*$E913</f>
        <v>0</v>
      </c>
      <c r="P908" s="54">
        <f>VLOOKUP(CONCATENATE($F908," ",$G908),AllocFactorMatrix,(P$4+1),FALSE)*$E913</f>
        <v>0</v>
      </c>
      <c r="Q908" s="54">
        <f>VLOOKUP(CONCATENATE($F908," ",$G908),AllocFactorMatrix,(Q$4+1),FALSE)*$E913</f>
        <v>0</v>
      </c>
      <c r="R908" s="54">
        <f>VLOOKUP(CONCATENATE($F908," ",$G908),AllocFactorMatrix,(R$4+1),FALSE)*$E913</f>
        <v>0</v>
      </c>
      <c r="S908" s="54">
        <f t="shared" si="511"/>
        <v>0</v>
      </c>
      <c r="T908" s="54">
        <f>VLOOKUP(CONCATENATE($F908," ",$G908),AllocFactorMatrix,(T$4+1),FALSE)*$E913</f>
        <v>0</v>
      </c>
      <c r="U908" s="54">
        <f>VLOOKUP(CONCATENATE($F908," ",$G908),AllocFactorMatrix,(U$4+1),FALSE)*$E913</f>
        <v>0</v>
      </c>
      <c r="V908" s="54">
        <f>VLOOKUP(CONCATENATE($F908," ",$G908),AllocFactorMatrix,(V$4+1),FALSE)*$E913</f>
        <v>0</v>
      </c>
      <c r="W908" s="54">
        <f>VLOOKUP(CONCATENATE($F908," ",$G908),AllocFactorMatrix,(W$4+1),FALSE)*$E913</f>
        <v>0</v>
      </c>
      <c r="X908" s="54">
        <f t="shared" si="512"/>
        <v>0</v>
      </c>
      <c r="Y908" s="54">
        <f>VLOOKUP(CONCATENATE($F908," ",$G908),AllocFactorMatrix,(Y$4+1),FALSE)*$E913</f>
        <v>0</v>
      </c>
      <c r="Z908" s="54">
        <f>VLOOKUP(CONCATENATE($F908," ",$G908),AllocFactorMatrix,(Z$4+1),FALSE)*$E913</f>
        <v>0</v>
      </c>
      <c r="AA908" s="54">
        <f t="shared" si="510"/>
        <v>0</v>
      </c>
      <c r="AB908" s="54">
        <f>VLOOKUP(CONCATENATE($F908," ",$G908),AllocFactorMatrix,(AB$4+1),FALSE)*$E913</f>
        <v>0</v>
      </c>
      <c r="AC908" s="54">
        <f>VLOOKUP(CONCATENATE($F908," ",$G908),AllocFactorMatrix,(AC$4+1),FALSE)*$E913</f>
        <v>0</v>
      </c>
      <c r="AD908" s="54">
        <f>VLOOKUP(CONCATENATE($F908," ",$G908),AllocFactorMatrix,(AD$4+1),FALSE)*$E913</f>
        <v>0</v>
      </c>
    </row>
    <row r="909" spans="1:30" s="51" customFormat="1" hidden="1" outlineLevel="1">
      <c r="A909" s="56"/>
      <c r="B909" s="112"/>
      <c r="C909" s="55"/>
      <c r="F909" s="52" t="str">
        <f>F913</f>
        <v>PROD_ENERGY</v>
      </c>
      <c r="G909" s="55" t="str">
        <f>$G$11</f>
        <v>DISTPRI</v>
      </c>
      <c r="H909" s="53">
        <f t="shared" si="507"/>
        <v>0</v>
      </c>
      <c r="I909" s="54">
        <f>VLOOKUP(CONCATENATE($F909," ",$G909),AllocFactorMatrix,(I$4+1),FALSE)*$E913</f>
        <v>0</v>
      </c>
      <c r="J909" s="54">
        <f>VLOOKUP(CONCATENATE($F909," ",$G909),AllocFactorMatrix,(J$4+1),FALSE)*$E913</f>
        <v>0</v>
      </c>
      <c r="K909" s="54">
        <f>VLOOKUP(CONCATENATE($F909," ",$G909),AllocFactorMatrix,(K$4+1),FALSE)*$E913</f>
        <v>0</v>
      </c>
      <c r="L909" s="54">
        <f>VLOOKUP(CONCATENATE($F909," ",$G909),AllocFactorMatrix,(L$4+1),FALSE)*$E913</f>
        <v>0</v>
      </c>
      <c r="M909" s="54">
        <f>VLOOKUP(CONCATENATE($F909," ",$G909),AllocFactorMatrix,(M$4+1),FALSE)*$E913</f>
        <v>0</v>
      </c>
      <c r="N909" s="54">
        <f t="shared" si="508"/>
        <v>0</v>
      </c>
      <c r="O909" s="54">
        <f>VLOOKUP(CONCATENATE($F909," ",$G909),AllocFactorMatrix,(O$4+1),FALSE)*$E913</f>
        <v>0</v>
      </c>
      <c r="P909" s="54">
        <f>VLOOKUP(CONCATENATE($F909," ",$G909),AllocFactorMatrix,(P$4+1),FALSE)*$E913</f>
        <v>0</v>
      </c>
      <c r="Q909" s="54">
        <f>VLOOKUP(CONCATENATE($F909," ",$G909),AllocFactorMatrix,(Q$4+1),FALSE)*$E913</f>
        <v>0</v>
      </c>
      <c r="R909" s="54">
        <f>VLOOKUP(CONCATENATE($F909," ",$G909),AllocFactorMatrix,(R$4+1),FALSE)*$E913</f>
        <v>0</v>
      </c>
      <c r="S909" s="54">
        <f t="shared" si="511"/>
        <v>0</v>
      </c>
      <c r="T909" s="54">
        <f>VLOOKUP(CONCATENATE($F909," ",$G909),AllocFactorMatrix,(T$4+1),FALSE)*$E913</f>
        <v>0</v>
      </c>
      <c r="U909" s="54">
        <f>VLOOKUP(CONCATENATE($F909," ",$G909),AllocFactorMatrix,(U$4+1),FALSE)*$E913</f>
        <v>0</v>
      </c>
      <c r="V909" s="54">
        <f>VLOOKUP(CONCATENATE($F909," ",$G909),AllocFactorMatrix,(V$4+1),FALSE)*$E913</f>
        <v>0</v>
      </c>
      <c r="W909" s="54">
        <f>VLOOKUP(CONCATENATE($F909," ",$G909),AllocFactorMatrix,(W$4+1),FALSE)*$E913</f>
        <v>0</v>
      </c>
      <c r="X909" s="54">
        <f t="shared" si="512"/>
        <v>0</v>
      </c>
      <c r="Y909" s="54">
        <f>VLOOKUP(CONCATENATE($F909," ",$G909),AllocFactorMatrix,(Y$4+1),FALSE)*$E913</f>
        <v>0</v>
      </c>
      <c r="Z909" s="54">
        <f>VLOOKUP(CONCATENATE($F909," ",$G909),AllocFactorMatrix,(Z$4+1),FALSE)*$E913</f>
        <v>0</v>
      </c>
      <c r="AA909" s="54">
        <f t="shared" si="510"/>
        <v>0</v>
      </c>
      <c r="AB909" s="54">
        <f>VLOOKUP(CONCATENATE($F909," ",$G909),AllocFactorMatrix,(AB$4+1),FALSE)*$E913</f>
        <v>0</v>
      </c>
      <c r="AC909" s="54">
        <f>VLOOKUP(CONCATENATE($F909," ",$G909),AllocFactorMatrix,(AC$4+1),FALSE)*$E913</f>
        <v>0</v>
      </c>
      <c r="AD909" s="54">
        <f>VLOOKUP(CONCATENATE($F909," ",$G909),AllocFactorMatrix,(AD$4+1),FALSE)*$E913</f>
        <v>0</v>
      </c>
    </row>
    <row r="910" spans="1:30" s="51" customFormat="1" hidden="1" outlineLevel="1">
      <c r="A910" s="56"/>
      <c r="B910" s="112"/>
      <c r="C910" s="55"/>
      <c r="F910" s="52" t="str">
        <f>F913</f>
        <v>PROD_ENERGY</v>
      </c>
      <c r="G910" s="55" t="str">
        <f>$G$12</f>
        <v>DISTSEC</v>
      </c>
      <c r="H910" s="53">
        <f t="shared" si="507"/>
        <v>0</v>
      </c>
      <c r="I910" s="54">
        <f>VLOOKUP(CONCATENATE($F910," ",$G910),AllocFactorMatrix,(I$4+1),FALSE)*$E913</f>
        <v>0</v>
      </c>
      <c r="J910" s="54">
        <f>VLOOKUP(CONCATENATE($F910," ",$G910),AllocFactorMatrix,(J$4+1),FALSE)*$E913</f>
        <v>0</v>
      </c>
      <c r="K910" s="54">
        <f>VLOOKUP(CONCATENATE($F910," ",$G910),AllocFactorMatrix,(K$4+1),FALSE)*$E913</f>
        <v>0</v>
      </c>
      <c r="L910" s="54">
        <f>VLOOKUP(CONCATENATE($F910," ",$G910),AllocFactorMatrix,(L$4+1),FALSE)*$E913</f>
        <v>0</v>
      </c>
      <c r="M910" s="54">
        <f>VLOOKUP(CONCATENATE($F910," ",$G910),AllocFactorMatrix,(M$4+1),FALSE)*$E913</f>
        <v>0</v>
      </c>
      <c r="N910" s="54">
        <f t="shared" si="508"/>
        <v>0</v>
      </c>
      <c r="O910" s="54">
        <f>VLOOKUP(CONCATENATE($F910," ",$G910),AllocFactorMatrix,(O$4+1),FALSE)*$E913</f>
        <v>0</v>
      </c>
      <c r="P910" s="54">
        <f>VLOOKUP(CONCATENATE($F910," ",$G910),AllocFactorMatrix,(P$4+1),FALSE)*$E913</f>
        <v>0</v>
      </c>
      <c r="Q910" s="54">
        <f>VLOOKUP(CONCATENATE($F910," ",$G910),AllocFactorMatrix,(Q$4+1),FALSE)*$E913</f>
        <v>0</v>
      </c>
      <c r="R910" s="54">
        <f>VLOOKUP(CONCATENATE($F910," ",$G910),AllocFactorMatrix,(R$4+1),FALSE)*$E913</f>
        <v>0</v>
      </c>
      <c r="S910" s="54">
        <f t="shared" si="511"/>
        <v>0</v>
      </c>
      <c r="T910" s="54">
        <f>VLOOKUP(CONCATENATE($F910," ",$G910),AllocFactorMatrix,(T$4+1),FALSE)*$E913</f>
        <v>0</v>
      </c>
      <c r="U910" s="54">
        <f>VLOOKUP(CONCATENATE($F910," ",$G910),AllocFactorMatrix,(U$4+1),FALSE)*$E913</f>
        <v>0</v>
      </c>
      <c r="V910" s="54">
        <f>VLOOKUP(CONCATENATE($F910," ",$G910),AllocFactorMatrix,(V$4+1),FALSE)*$E913</f>
        <v>0</v>
      </c>
      <c r="W910" s="54">
        <f>VLOOKUP(CONCATENATE($F910," ",$G910),AllocFactorMatrix,(W$4+1),FALSE)*$E913</f>
        <v>0</v>
      </c>
      <c r="X910" s="54">
        <f t="shared" si="512"/>
        <v>0</v>
      </c>
      <c r="Y910" s="54">
        <f>VLOOKUP(CONCATENATE($F910," ",$G910),AllocFactorMatrix,(Y$4+1),FALSE)*$E913</f>
        <v>0</v>
      </c>
      <c r="Z910" s="54">
        <f>VLOOKUP(CONCATENATE($F910," ",$G910),AllocFactorMatrix,(Z$4+1),FALSE)*$E913</f>
        <v>0</v>
      </c>
      <c r="AA910" s="54">
        <f t="shared" si="510"/>
        <v>0</v>
      </c>
      <c r="AB910" s="54">
        <f>VLOOKUP(CONCATENATE($F910," ",$G910),AllocFactorMatrix,(AB$4+1),FALSE)*$E913</f>
        <v>0</v>
      </c>
      <c r="AC910" s="54">
        <f>VLOOKUP(CONCATENATE($F910," ",$G910),AllocFactorMatrix,(AC$4+1),FALSE)*$E913</f>
        <v>0</v>
      </c>
      <c r="AD910" s="54">
        <f>VLOOKUP(CONCATENATE($F910," ",$G910),AllocFactorMatrix,(AD$4+1),FALSE)*$E913</f>
        <v>0</v>
      </c>
    </row>
    <row r="911" spans="1:30" s="51" customFormat="1" hidden="1" outlineLevel="1">
      <c r="A911" s="56"/>
      <c r="B911" s="112"/>
      <c r="C911" s="55"/>
      <c r="F911" s="52" t="str">
        <f>F913</f>
        <v>PROD_ENERGY</v>
      </c>
      <c r="G911" s="55" t="str">
        <f>$G$13</f>
        <v>ENERGY</v>
      </c>
      <c r="H911" s="53">
        <f t="shared" si="507"/>
        <v>-3993184.9999999986</v>
      </c>
      <c r="I911" s="54">
        <f>VLOOKUP(CONCATENATE($F911," ",$G911),AllocFactorMatrix,(I$4+1),FALSE)*$E913</f>
        <v>-1498351.1823595827</v>
      </c>
      <c r="J911" s="54">
        <f>VLOOKUP(CONCATENATE($F911," ",$G911),AllocFactorMatrix,(J$4+1),FALSE)*$E913</f>
        <v>-97102.838654675157</v>
      </c>
      <c r="K911" s="54">
        <f>VLOOKUP(CONCATENATE($F911," ",$G911),AllocFactorMatrix,(K$4+1),FALSE)*$E913</f>
        <v>-325790.54999643203</v>
      </c>
      <c r="L911" s="54">
        <f>VLOOKUP(CONCATENATE($F911," ",$G911),AllocFactorMatrix,(L$4+1),FALSE)*$E913</f>
        <v>-10354.363299477289</v>
      </c>
      <c r="M911" s="54">
        <f>VLOOKUP(CONCATENATE($F911," ",$G911),AllocFactorMatrix,(M$4+1),FALSE)*$E913</f>
        <v>-954.5512515307521</v>
      </c>
      <c r="N911" s="54">
        <f t="shared" si="508"/>
        <v>-337099.46454744006</v>
      </c>
      <c r="O911" s="54">
        <f>VLOOKUP(CONCATENATE($F911," ",$G911),AllocFactorMatrix,(O$4+1),FALSE)*$E913</f>
        <v>-297027.79027161142</v>
      </c>
      <c r="P911" s="54">
        <f>VLOOKUP(CONCATENATE($F911," ",$G911),AllocFactorMatrix,(P$4+1),FALSE)*$E913</f>
        <v>-55063.237006876741</v>
      </c>
      <c r="Q911" s="54">
        <f>VLOOKUP(CONCATENATE($F911," ",$G911),AllocFactorMatrix,(Q$4+1),FALSE)*$E913</f>
        <v>-25019.325501336662</v>
      </c>
      <c r="R911" s="54">
        <f>VLOOKUP(CONCATENATE($F911," ",$G911),AllocFactorMatrix,(R$4+1),FALSE)*$E913</f>
        <v>-1159.2488852197009</v>
      </c>
      <c r="S911" s="54">
        <f t="shared" si="511"/>
        <v>-378269.60166504449</v>
      </c>
      <c r="T911" s="54">
        <f>VLOOKUP(CONCATENATE($F911," ",$G911),AllocFactorMatrix,(T$4+1),FALSE)*$E913</f>
        <v>-11382.667789744251</v>
      </c>
      <c r="U911" s="54">
        <f>VLOOKUP(CONCATENATE($F911," ",$G911),AllocFactorMatrix,(U$4+1),FALSE)*$E913</f>
        <v>-199862.59424535267</v>
      </c>
      <c r="V911" s="54">
        <f>VLOOKUP(CONCATENATE($F911," ",$G911),AllocFactorMatrix,(V$4+1),FALSE)*$E913</f>
        <v>-1134736.8314001623</v>
      </c>
      <c r="W911" s="54">
        <f>VLOOKUP(CONCATENATE($F911," ",$G911),AllocFactorMatrix,(W$4+1),FALSE)*$E913</f>
        <v>-215286.13504942888</v>
      </c>
      <c r="X911" s="54">
        <f t="shared" si="512"/>
        <v>-1561268.2284846881</v>
      </c>
      <c r="Y911" s="54">
        <f>VLOOKUP(CONCATENATE($F911," ",$G911),AllocFactorMatrix,(Y$4+1),FALSE)*$E913</f>
        <v>-80473.781832740846</v>
      </c>
      <c r="Z911" s="54">
        <f>VLOOKUP(CONCATENATE($F911," ",$G911),AllocFactorMatrix,(Z$4+1),FALSE)*$E913</f>
        <v>-1309.9848805972567</v>
      </c>
      <c r="AA911" s="54">
        <f t="shared" si="510"/>
        <v>-81783.766713338104</v>
      </c>
      <c r="AB911" s="54">
        <f>VLOOKUP(CONCATENATE($F911," ",$G911),AllocFactorMatrix,(AB$4+1),FALSE)*$E913</f>
        <v>-1461.1827586176976</v>
      </c>
      <c r="AC911" s="54">
        <f>VLOOKUP(CONCATENATE($F911," ",$G911),AllocFactorMatrix,(AC$4+1),FALSE)*$E913</f>
        <v>-31596.120512660797</v>
      </c>
      <c r="AD911" s="54">
        <f>VLOOKUP(CONCATENATE($F911," ",$G911),AllocFactorMatrix,(AD$4+1),FALSE)*$E913</f>
        <v>-6252.6143039521448</v>
      </c>
    </row>
    <row r="912" spans="1:30" s="51" customFormat="1" hidden="1" outlineLevel="1">
      <c r="A912" s="56"/>
      <c r="B912" s="112"/>
      <c r="C912" s="55"/>
      <c r="F912" s="52" t="str">
        <f>F913</f>
        <v>PROD_ENERGY</v>
      </c>
      <c r="G912" s="55" t="str">
        <f>$G$14</f>
        <v>CUSTOMER</v>
      </c>
      <c r="H912" s="53">
        <f t="shared" si="507"/>
        <v>0</v>
      </c>
      <c r="I912" s="54">
        <f>VLOOKUP(CONCATENATE($F912," ",$G912),AllocFactorMatrix,(I$4+1),FALSE)*$E913</f>
        <v>0</v>
      </c>
      <c r="J912" s="54">
        <f>VLOOKUP(CONCATENATE($F912," ",$G912),AllocFactorMatrix,(J$4+1),FALSE)*$E913</f>
        <v>0</v>
      </c>
      <c r="K912" s="54">
        <f>VLOOKUP(CONCATENATE($F912," ",$G912),AllocFactorMatrix,(K$4+1),FALSE)*$E913</f>
        <v>0</v>
      </c>
      <c r="L912" s="54">
        <f>VLOOKUP(CONCATENATE($F912," ",$G912),AllocFactorMatrix,(L$4+1),FALSE)*$E913</f>
        <v>0</v>
      </c>
      <c r="M912" s="54">
        <f>VLOOKUP(CONCATENATE($F912," ",$G912),AllocFactorMatrix,(M$4+1),FALSE)*$E913</f>
        <v>0</v>
      </c>
      <c r="N912" s="54">
        <f t="shared" si="508"/>
        <v>0</v>
      </c>
      <c r="O912" s="54">
        <f>VLOOKUP(CONCATENATE($F912," ",$G912),AllocFactorMatrix,(O$4+1),FALSE)*$E913</f>
        <v>0</v>
      </c>
      <c r="P912" s="54">
        <f>VLOOKUP(CONCATENATE($F912," ",$G912),AllocFactorMatrix,(P$4+1),FALSE)*$E913</f>
        <v>0</v>
      </c>
      <c r="Q912" s="54">
        <f>VLOOKUP(CONCATENATE($F912," ",$G912),AllocFactorMatrix,(Q$4+1),FALSE)*$E913</f>
        <v>0</v>
      </c>
      <c r="R912" s="54">
        <f>VLOOKUP(CONCATENATE($F912," ",$G912),AllocFactorMatrix,(R$4+1),FALSE)*$E913</f>
        <v>0</v>
      </c>
      <c r="S912" s="54">
        <f t="shared" si="511"/>
        <v>0</v>
      </c>
      <c r="T912" s="54">
        <f>VLOOKUP(CONCATENATE($F912," ",$G912),AllocFactorMatrix,(T$4+1),FALSE)*$E913</f>
        <v>0</v>
      </c>
      <c r="U912" s="54">
        <f>VLOOKUP(CONCATENATE($F912," ",$G912),AllocFactorMatrix,(U$4+1),FALSE)*$E913</f>
        <v>0</v>
      </c>
      <c r="V912" s="54">
        <f>VLOOKUP(CONCATENATE($F912," ",$G912),AllocFactorMatrix,(V$4+1),FALSE)*$E913</f>
        <v>0</v>
      </c>
      <c r="W912" s="54">
        <f>VLOOKUP(CONCATENATE($F912," ",$G912),AllocFactorMatrix,(W$4+1),FALSE)*$E913</f>
        <v>0</v>
      </c>
      <c r="X912" s="54">
        <f t="shared" si="512"/>
        <v>0</v>
      </c>
      <c r="Y912" s="54">
        <f>VLOOKUP(CONCATENATE($F912," ",$G912),AllocFactorMatrix,(Y$4+1),FALSE)*$E913</f>
        <v>0</v>
      </c>
      <c r="Z912" s="54">
        <f>VLOOKUP(CONCATENATE($F912," ",$G912),AllocFactorMatrix,(Z$4+1),FALSE)*$E913</f>
        <v>0</v>
      </c>
      <c r="AA912" s="54">
        <f t="shared" si="510"/>
        <v>0</v>
      </c>
      <c r="AB912" s="54">
        <f>VLOOKUP(CONCATENATE($F912," ",$G912),AllocFactorMatrix,(AB$4+1),FALSE)*$E913</f>
        <v>0</v>
      </c>
      <c r="AC912" s="54">
        <f>VLOOKUP(CONCATENATE($F912," ",$G912),AllocFactorMatrix,(AC$4+1),FALSE)*$E913</f>
        <v>0</v>
      </c>
      <c r="AD912" s="54">
        <f>VLOOKUP(CONCATENATE($F912," ",$G912),AllocFactorMatrix,(AD$4+1),FALSE)*$E913</f>
        <v>0</v>
      </c>
    </row>
    <row r="913" spans="1:30" s="51" customFormat="1" collapsed="1">
      <c r="A913" s="56"/>
      <c r="B913" s="55"/>
      <c r="C913" s="55"/>
      <c r="D913" s="96" t="s">
        <v>666</v>
      </c>
      <c r="E913" s="61">
        <v>-3993185</v>
      </c>
      <c r="F913" s="61" t="s">
        <v>32</v>
      </c>
      <c r="G913" s="55" t="str">
        <f>$G$15</f>
        <v>TOTAL</v>
      </c>
      <c r="H913" s="53">
        <f>SUBTOTAL(9,I913:AD913)</f>
        <v>-3993184.9999999986</v>
      </c>
      <c r="I913" s="54">
        <f>VLOOKUP(CONCATENATE($F913," ",$G913),AllocFactorMatrix,(I$4+1),FALSE)*$E913</f>
        <v>-1498351.1823595827</v>
      </c>
      <c r="J913" s="54">
        <f>VLOOKUP(CONCATENATE($F913," ",$G913),AllocFactorMatrix,(J$4+1),FALSE)*$E913</f>
        <v>-97102.838654675157</v>
      </c>
      <c r="K913" s="54">
        <f>VLOOKUP(CONCATENATE($F913," ",$G913),AllocFactorMatrix,(K$4+1),FALSE)*$E913</f>
        <v>-325790.54999643203</v>
      </c>
      <c r="L913" s="54">
        <f>VLOOKUP(CONCATENATE($F913," ",$G913),AllocFactorMatrix,(L$4+1),FALSE)*$E913</f>
        <v>-10354.363299477289</v>
      </c>
      <c r="M913" s="54">
        <f>VLOOKUP(CONCATENATE($F913," ",$G913),AllocFactorMatrix,(M$4+1),FALSE)*$E913</f>
        <v>-954.5512515307521</v>
      </c>
      <c r="N913" s="54">
        <f t="shared" si="508"/>
        <v>-337099.46454744006</v>
      </c>
      <c r="O913" s="54">
        <f>VLOOKUP(CONCATENATE($F913," ",$G913),AllocFactorMatrix,(O$4+1),FALSE)*$E913</f>
        <v>-297027.79027161142</v>
      </c>
      <c r="P913" s="54">
        <f>VLOOKUP(CONCATENATE($F913," ",$G913),AllocFactorMatrix,(P$4+1),FALSE)*$E913</f>
        <v>-55063.237006876741</v>
      </c>
      <c r="Q913" s="54">
        <f>VLOOKUP(CONCATENATE($F913," ",$G913),AllocFactorMatrix,(Q$4+1),FALSE)*$E913</f>
        <v>-25019.325501336662</v>
      </c>
      <c r="R913" s="54">
        <f>VLOOKUP(CONCATENATE($F913," ",$G913),AllocFactorMatrix,(R$4+1),FALSE)*$E913</f>
        <v>-1159.2488852197009</v>
      </c>
      <c r="S913" s="54">
        <f t="shared" si="511"/>
        <v>-378269.60166504449</v>
      </c>
      <c r="T913" s="54">
        <f>VLOOKUP(CONCATENATE($F913," ",$G913),AllocFactorMatrix,(T$4+1),FALSE)*$E913</f>
        <v>-11382.667789744251</v>
      </c>
      <c r="U913" s="54">
        <f>VLOOKUP(CONCATENATE($F913," ",$G913),AllocFactorMatrix,(U$4+1),FALSE)*$E913</f>
        <v>-199862.59424535267</v>
      </c>
      <c r="V913" s="54">
        <f>VLOOKUP(CONCATENATE($F913," ",$G913),AllocFactorMatrix,(V$4+1),FALSE)*$E913</f>
        <v>-1134736.8314001623</v>
      </c>
      <c r="W913" s="54">
        <f>VLOOKUP(CONCATENATE($F913," ",$G913),AllocFactorMatrix,(W$4+1),FALSE)*$E913</f>
        <v>-215286.13504942888</v>
      </c>
      <c r="X913" s="54">
        <f t="shared" si="512"/>
        <v>-1561268.2284846881</v>
      </c>
      <c r="Y913" s="54">
        <f>VLOOKUP(CONCATENATE($F913," ",$G913),AllocFactorMatrix,(Y$4+1),FALSE)*$E913</f>
        <v>-80473.781832740846</v>
      </c>
      <c r="Z913" s="54">
        <f>VLOOKUP(CONCATENATE($F913," ",$G913),AllocFactorMatrix,(Z$4+1),FALSE)*$E913</f>
        <v>-1309.9848805972567</v>
      </c>
      <c r="AA913" s="54">
        <f t="shared" si="510"/>
        <v>-81783.766713338104</v>
      </c>
      <c r="AB913" s="54">
        <f>VLOOKUP(CONCATENATE($F913," ",$G913),AllocFactorMatrix,(AB$4+1),FALSE)*$E913</f>
        <v>-1461.1827586176976</v>
      </c>
      <c r="AC913" s="54">
        <f>VLOOKUP(CONCATENATE($F913," ",$G913),AllocFactorMatrix,(AC$4+1),FALSE)*$E913</f>
        <v>-31596.120512660797</v>
      </c>
      <c r="AD913" s="54">
        <f>VLOOKUP(CONCATENATE($F913," ",$G913),AllocFactorMatrix,(AD$4+1),FALSE)*$E913</f>
        <v>-6252.6143039521448</v>
      </c>
    </row>
    <row r="914" spans="1:30" s="51" customFormat="1" hidden="1" outlineLevel="1">
      <c r="A914" s="56"/>
      <c r="B914" s="112"/>
      <c r="C914" s="55"/>
      <c r="F914" s="58"/>
      <c r="G914" s="55" t="str">
        <f>$G$8</f>
        <v>PRODUCTION</v>
      </c>
      <c r="H914" s="58">
        <f t="shared" ref="H914:AD914" si="513">H906</f>
        <v>0</v>
      </c>
      <c r="I914" s="58">
        <f t="shared" si="513"/>
        <v>0</v>
      </c>
      <c r="J914" s="58">
        <f t="shared" si="513"/>
        <v>0</v>
      </c>
      <c r="K914" s="58">
        <f t="shared" si="513"/>
        <v>0</v>
      </c>
      <c r="L914" s="58">
        <f t="shared" si="513"/>
        <v>0</v>
      </c>
      <c r="M914" s="58">
        <f t="shared" si="513"/>
        <v>0</v>
      </c>
      <c r="N914" s="58">
        <f t="shared" si="513"/>
        <v>0</v>
      </c>
      <c r="O914" s="58">
        <f t="shared" si="513"/>
        <v>0</v>
      </c>
      <c r="P914" s="58">
        <f t="shared" si="513"/>
        <v>0</v>
      </c>
      <c r="Q914" s="58">
        <f t="shared" si="513"/>
        <v>0</v>
      </c>
      <c r="R914" s="58">
        <f t="shared" si="513"/>
        <v>0</v>
      </c>
      <c r="S914" s="58">
        <f t="shared" si="513"/>
        <v>0</v>
      </c>
      <c r="T914" s="58">
        <f t="shared" si="513"/>
        <v>0</v>
      </c>
      <c r="U914" s="58">
        <f t="shared" si="513"/>
        <v>0</v>
      </c>
      <c r="V914" s="58">
        <f t="shared" si="513"/>
        <v>0</v>
      </c>
      <c r="W914" s="58">
        <f t="shared" si="513"/>
        <v>0</v>
      </c>
      <c r="X914" s="58">
        <f t="shared" si="513"/>
        <v>0</v>
      </c>
      <c r="Y914" s="58">
        <f t="shared" si="513"/>
        <v>0</v>
      </c>
      <c r="Z914" s="58">
        <f t="shared" si="513"/>
        <v>0</v>
      </c>
      <c r="AA914" s="58">
        <f t="shared" si="513"/>
        <v>0</v>
      </c>
      <c r="AB914" s="58">
        <f t="shared" si="513"/>
        <v>0</v>
      </c>
      <c r="AC914" s="58">
        <f t="shared" si="513"/>
        <v>0</v>
      </c>
      <c r="AD914" s="58">
        <f t="shared" si="513"/>
        <v>0</v>
      </c>
    </row>
    <row r="915" spans="1:30" s="51" customFormat="1" hidden="1" outlineLevel="1">
      <c r="A915" s="56"/>
      <c r="B915" s="112"/>
      <c r="C915" s="55"/>
      <c r="F915" s="58"/>
      <c r="G915" s="55" t="str">
        <f>$G$9</f>
        <v>BULKTRAN</v>
      </c>
      <c r="H915" s="58">
        <f t="shared" ref="H915:AD915" si="514">H907</f>
        <v>0</v>
      </c>
      <c r="I915" s="58">
        <f t="shared" si="514"/>
        <v>0</v>
      </c>
      <c r="J915" s="58">
        <f t="shared" si="514"/>
        <v>0</v>
      </c>
      <c r="K915" s="58">
        <f t="shared" si="514"/>
        <v>0</v>
      </c>
      <c r="L915" s="58">
        <f t="shared" si="514"/>
        <v>0</v>
      </c>
      <c r="M915" s="58">
        <f t="shared" si="514"/>
        <v>0</v>
      </c>
      <c r="N915" s="58">
        <f t="shared" si="514"/>
        <v>0</v>
      </c>
      <c r="O915" s="58">
        <f t="shared" si="514"/>
        <v>0</v>
      </c>
      <c r="P915" s="58">
        <f t="shared" si="514"/>
        <v>0</v>
      </c>
      <c r="Q915" s="58">
        <f t="shared" si="514"/>
        <v>0</v>
      </c>
      <c r="R915" s="58">
        <f t="shared" si="514"/>
        <v>0</v>
      </c>
      <c r="S915" s="58">
        <f t="shared" si="514"/>
        <v>0</v>
      </c>
      <c r="T915" s="58">
        <f t="shared" si="514"/>
        <v>0</v>
      </c>
      <c r="U915" s="58">
        <f t="shared" si="514"/>
        <v>0</v>
      </c>
      <c r="V915" s="58">
        <f t="shared" si="514"/>
        <v>0</v>
      </c>
      <c r="W915" s="58">
        <f t="shared" si="514"/>
        <v>0</v>
      </c>
      <c r="X915" s="58">
        <f t="shared" si="514"/>
        <v>0</v>
      </c>
      <c r="Y915" s="58">
        <f t="shared" si="514"/>
        <v>0</v>
      </c>
      <c r="Z915" s="58">
        <f t="shared" si="514"/>
        <v>0</v>
      </c>
      <c r="AA915" s="58">
        <f t="shared" si="514"/>
        <v>0</v>
      </c>
      <c r="AB915" s="58">
        <f t="shared" si="514"/>
        <v>0</v>
      </c>
      <c r="AC915" s="58">
        <f t="shared" si="514"/>
        <v>0</v>
      </c>
      <c r="AD915" s="58">
        <f t="shared" si="514"/>
        <v>0</v>
      </c>
    </row>
    <row r="916" spans="1:30" s="51" customFormat="1" hidden="1" outlineLevel="1">
      <c r="A916" s="56"/>
      <c r="B916" s="112"/>
      <c r="C916" s="55"/>
      <c r="F916" s="58"/>
      <c r="G916" s="55" t="str">
        <f>$G$10</f>
        <v>SUBTRAN</v>
      </c>
      <c r="H916" s="58">
        <f t="shared" ref="H916:AD916" si="515">H908</f>
        <v>0</v>
      </c>
      <c r="I916" s="58">
        <f t="shared" si="515"/>
        <v>0</v>
      </c>
      <c r="J916" s="58">
        <f t="shared" si="515"/>
        <v>0</v>
      </c>
      <c r="K916" s="58">
        <f t="shared" si="515"/>
        <v>0</v>
      </c>
      <c r="L916" s="58">
        <f t="shared" si="515"/>
        <v>0</v>
      </c>
      <c r="M916" s="58">
        <f t="shared" si="515"/>
        <v>0</v>
      </c>
      <c r="N916" s="58">
        <f t="shared" si="515"/>
        <v>0</v>
      </c>
      <c r="O916" s="58">
        <f t="shared" si="515"/>
        <v>0</v>
      </c>
      <c r="P916" s="58">
        <f t="shared" si="515"/>
        <v>0</v>
      </c>
      <c r="Q916" s="58">
        <f t="shared" si="515"/>
        <v>0</v>
      </c>
      <c r="R916" s="58">
        <f t="shared" si="515"/>
        <v>0</v>
      </c>
      <c r="S916" s="58">
        <f t="shared" si="515"/>
        <v>0</v>
      </c>
      <c r="T916" s="58">
        <f t="shared" si="515"/>
        <v>0</v>
      </c>
      <c r="U916" s="58">
        <f t="shared" si="515"/>
        <v>0</v>
      </c>
      <c r="V916" s="58">
        <f t="shared" si="515"/>
        <v>0</v>
      </c>
      <c r="W916" s="58">
        <f t="shared" si="515"/>
        <v>0</v>
      </c>
      <c r="X916" s="58">
        <f t="shared" si="515"/>
        <v>0</v>
      </c>
      <c r="Y916" s="58">
        <f t="shared" si="515"/>
        <v>0</v>
      </c>
      <c r="Z916" s="58">
        <f t="shared" si="515"/>
        <v>0</v>
      </c>
      <c r="AA916" s="58">
        <f t="shared" si="515"/>
        <v>0</v>
      </c>
      <c r="AB916" s="58">
        <f t="shared" si="515"/>
        <v>0</v>
      </c>
      <c r="AC916" s="58">
        <f t="shared" si="515"/>
        <v>0</v>
      </c>
      <c r="AD916" s="58">
        <f t="shared" si="515"/>
        <v>0</v>
      </c>
    </row>
    <row r="917" spans="1:30" s="51" customFormat="1" hidden="1" outlineLevel="1">
      <c r="A917" s="56"/>
      <c r="B917" s="112"/>
      <c r="C917" s="55"/>
      <c r="F917" s="58"/>
      <c r="G917" s="55" t="str">
        <f>$G$11</f>
        <v>DISTPRI</v>
      </c>
      <c r="H917" s="58">
        <f t="shared" ref="H917:AD917" si="516">H909</f>
        <v>0</v>
      </c>
      <c r="I917" s="58">
        <f t="shared" si="516"/>
        <v>0</v>
      </c>
      <c r="J917" s="58">
        <f t="shared" si="516"/>
        <v>0</v>
      </c>
      <c r="K917" s="58">
        <f t="shared" si="516"/>
        <v>0</v>
      </c>
      <c r="L917" s="58">
        <f t="shared" si="516"/>
        <v>0</v>
      </c>
      <c r="M917" s="58">
        <f t="shared" si="516"/>
        <v>0</v>
      </c>
      <c r="N917" s="58">
        <f t="shared" si="516"/>
        <v>0</v>
      </c>
      <c r="O917" s="58">
        <f t="shared" si="516"/>
        <v>0</v>
      </c>
      <c r="P917" s="58">
        <f t="shared" si="516"/>
        <v>0</v>
      </c>
      <c r="Q917" s="58">
        <f t="shared" si="516"/>
        <v>0</v>
      </c>
      <c r="R917" s="58">
        <f t="shared" si="516"/>
        <v>0</v>
      </c>
      <c r="S917" s="58">
        <f t="shared" si="516"/>
        <v>0</v>
      </c>
      <c r="T917" s="58">
        <f t="shared" si="516"/>
        <v>0</v>
      </c>
      <c r="U917" s="58">
        <f t="shared" si="516"/>
        <v>0</v>
      </c>
      <c r="V917" s="58">
        <f t="shared" si="516"/>
        <v>0</v>
      </c>
      <c r="W917" s="58">
        <f t="shared" si="516"/>
        <v>0</v>
      </c>
      <c r="X917" s="58">
        <f t="shared" si="516"/>
        <v>0</v>
      </c>
      <c r="Y917" s="58">
        <f t="shared" si="516"/>
        <v>0</v>
      </c>
      <c r="Z917" s="58">
        <f t="shared" si="516"/>
        <v>0</v>
      </c>
      <c r="AA917" s="58">
        <f t="shared" si="516"/>
        <v>0</v>
      </c>
      <c r="AB917" s="58">
        <f t="shared" si="516"/>
        <v>0</v>
      </c>
      <c r="AC917" s="58">
        <f t="shared" si="516"/>
        <v>0</v>
      </c>
      <c r="AD917" s="58">
        <f t="shared" si="516"/>
        <v>0</v>
      </c>
    </row>
    <row r="918" spans="1:30" s="51" customFormat="1" hidden="1" outlineLevel="1">
      <c r="A918" s="56"/>
      <c r="B918" s="112"/>
      <c r="C918" s="55"/>
      <c r="F918" s="58"/>
      <c r="G918" s="55" t="str">
        <f>$G$12</f>
        <v>DISTSEC</v>
      </c>
      <c r="H918" s="58">
        <f t="shared" ref="H918:AD918" si="517">H910</f>
        <v>0</v>
      </c>
      <c r="I918" s="58">
        <f t="shared" si="517"/>
        <v>0</v>
      </c>
      <c r="J918" s="58">
        <f t="shared" si="517"/>
        <v>0</v>
      </c>
      <c r="K918" s="58">
        <f t="shared" si="517"/>
        <v>0</v>
      </c>
      <c r="L918" s="58">
        <f t="shared" si="517"/>
        <v>0</v>
      </c>
      <c r="M918" s="58">
        <f t="shared" si="517"/>
        <v>0</v>
      </c>
      <c r="N918" s="58">
        <f t="shared" si="517"/>
        <v>0</v>
      </c>
      <c r="O918" s="58">
        <f t="shared" si="517"/>
        <v>0</v>
      </c>
      <c r="P918" s="58">
        <f t="shared" si="517"/>
        <v>0</v>
      </c>
      <c r="Q918" s="58">
        <f t="shared" si="517"/>
        <v>0</v>
      </c>
      <c r="R918" s="58">
        <f t="shared" si="517"/>
        <v>0</v>
      </c>
      <c r="S918" s="58">
        <f t="shared" si="517"/>
        <v>0</v>
      </c>
      <c r="T918" s="58">
        <f t="shared" si="517"/>
        <v>0</v>
      </c>
      <c r="U918" s="58">
        <f t="shared" si="517"/>
        <v>0</v>
      </c>
      <c r="V918" s="58">
        <f t="shared" si="517"/>
        <v>0</v>
      </c>
      <c r="W918" s="58">
        <f t="shared" si="517"/>
        <v>0</v>
      </c>
      <c r="X918" s="58">
        <f t="shared" si="517"/>
        <v>0</v>
      </c>
      <c r="Y918" s="58">
        <f t="shared" si="517"/>
        <v>0</v>
      </c>
      <c r="Z918" s="58">
        <f t="shared" si="517"/>
        <v>0</v>
      </c>
      <c r="AA918" s="58">
        <f t="shared" si="517"/>
        <v>0</v>
      </c>
      <c r="AB918" s="58">
        <f t="shared" si="517"/>
        <v>0</v>
      </c>
      <c r="AC918" s="58">
        <f t="shared" si="517"/>
        <v>0</v>
      </c>
      <c r="AD918" s="58">
        <f t="shared" si="517"/>
        <v>0</v>
      </c>
    </row>
    <row r="919" spans="1:30" s="51" customFormat="1" hidden="1" outlineLevel="1">
      <c r="A919" s="56"/>
      <c r="B919" s="112"/>
      <c r="C919" s="55"/>
      <c r="F919" s="58"/>
      <c r="G919" s="55" t="str">
        <f>$G$13</f>
        <v>ENERGY</v>
      </c>
      <c r="H919" s="58">
        <f>H911</f>
        <v>-3993184.9999999986</v>
      </c>
      <c r="I919" s="58">
        <f t="shared" ref="I919:AD919" si="518">I911</f>
        <v>-1498351.1823595827</v>
      </c>
      <c r="J919" s="58">
        <f t="shared" si="518"/>
        <v>-97102.838654675157</v>
      </c>
      <c r="K919" s="58">
        <f t="shared" si="518"/>
        <v>-325790.54999643203</v>
      </c>
      <c r="L919" s="58">
        <f t="shared" si="518"/>
        <v>-10354.363299477289</v>
      </c>
      <c r="M919" s="58">
        <f t="shared" si="518"/>
        <v>-954.5512515307521</v>
      </c>
      <c r="N919" s="58">
        <f t="shared" si="518"/>
        <v>-337099.46454744006</v>
      </c>
      <c r="O919" s="58">
        <f t="shared" si="518"/>
        <v>-297027.79027161142</v>
      </c>
      <c r="P919" s="58">
        <f t="shared" si="518"/>
        <v>-55063.237006876741</v>
      </c>
      <c r="Q919" s="58">
        <f t="shared" si="518"/>
        <v>-25019.325501336662</v>
      </c>
      <c r="R919" s="58">
        <f t="shared" si="518"/>
        <v>-1159.2488852197009</v>
      </c>
      <c r="S919" s="58">
        <f t="shared" si="518"/>
        <v>-378269.60166504449</v>
      </c>
      <c r="T919" s="58">
        <f t="shared" si="518"/>
        <v>-11382.667789744251</v>
      </c>
      <c r="U919" s="58">
        <f t="shared" si="518"/>
        <v>-199862.59424535267</v>
      </c>
      <c r="V919" s="58">
        <f t="shared" si="518"/>
        <v>-1134736.8314001623</v>
      </c>
      <c r="W919" s="58">
        <f t="shared" si="518"/>
        <v>-215286.13504942888</v>
      </c>
      <c r="X919" s="58">
        <f t="shared" si="518"/>
        <v>-1561268.2284846881</v>
      </c>
      <c r="Y919" s="58">
        <f t="shared" si="518"/>
        <v>-80473.781832740846</v>
      </c>
      <c r="Z919" s="58">
        <f t="shared" si="518"/>
        <v>-1309.9848805972567</v>
      </c>
      <c r="AA919" s="58">
        <f t="shared" si="518"/>
        <v>-81783.766713338104</v>
      </c>
      <c r="AB919" s="58">
        <f t="shared" si="518"/>
        <v>-1461.1827586176976</v>
      </c>
      <c r="AC919" s="58">
        <f t="shared" si="518"/>
        <v>-31596.120512660797</v>
      </c>
      <c r="AD919" s="58">
        <f t="shared" si="518"/>
        <v>-6252.6143039521448</v>
      </c>
    </row>
    <row r="920" spans="1:30" s="51" customFormat="1" hidden="1" outlineLevel="1">
      <c r="A920" s="56"/>
      <c r="B920" s="112"/>
      <c r="C920" s="55"/>
      <c r="F920" s="58"/>
      <c r="G920" s="55" t="str">
        <f>$G$14</f>
        <v>CUSTOMER</v>
      </c>
      <c r="H920" s="58">
        <f t="shared" ref="H920:AD920" si="519">H912</f>
        <v>0</v>
      </c>
      <c r="I920" s="58">
        <f t="shared" si="519"/>
        <v>0</v>
      </c>
      <c r="J920" s="58">
        <f t="shared" si="519"/>
        <v>0</v>
      </c>
      <c r="K920" s="58">
        <f t="shared" si="519"/>
        <v>0</v>
      </c>
      <c r="L920" s="58">
        <f t="shared" si="519"/>
        <v>0</v>
      </c>
      <c r="M920" s="58">
        <f t="shared" si="519"/>
        <v>0</v>
      </c>
      <c r="N920" s="58">
        <f t="shared" si="519"/>
        <v>0</v>
      </c>
      <c r="O920" s="58">
        <f t="shared" si="519"/>
        <v>0</v>
      </c>
      <c r="P920" s="58">
        <f t="shared" si="519"/>
        <v>0</v>
      </c>
      <c r="Q920" s="58">
        <f t="shared" si="519"/>
        <v>0</v>
      </c>
      <c r="R920" s="58">
        <f t="shared" si="519"/>
        <v>0</v>
      </c>
      <c r="S920" s="58">
        <f t="shared" si="519"/>
        <v>0</v>
      </c>
      <c r="T920" s="58">
        <f t="shared" si="519"/>
        <v>0</v>
      </c>
      <c r="U920" s="58">
        <f t="shared" si="519"/>
        <v>0</v>
      </c>
      <c r="V920" s="58">
        <f t="shared" si="519"/>
        <v>0</v>
      </c>
      <c r="W920" s="58">
        <f t="shared" si="519"/>
        <v>0</v>
      </c>
      <c r="X920" s="58">
        <f t="shared" si="519"/>
        <v>0</v>
      </c>
      <c r="Y920" s="58">
        <f t="shared" si="519"/>
        <v>0</v>
      </c>
      <c r="Z920" s="58">
        <f t="shared" si="519"/>
        <v>0</v>
      </c>
      <c r="AA920" s="58">
        <f t="shared" si="519"/>
        <v>0</v>
      </c>
      <c r="AB920" s="58">
        <f t="shared" si="519"/>
        <v>0</v>
      </c>
      <c r="AC920" s="58">
        <f t="shared" si="519"/>
        <v>0</v>
      </c>
      <c r="AD920" s="58">
        <f t="shared" si="519"/>
        <v>0</v>
      </c>
    </row>
    <row r="921" spans="1:30" s="51" customFormat="1" collapsed="1">
      <c r="A921" s="56"/>
      <c r="B921" s="112"/>
      <c r="C921" s="55" t="s">
        <v>456</v>
      </c>
      <c r="E921" s="58">
        <f>E913</f>
        <v>-3993185</v>
      </c>
      <c r="F921" s="58"/>
      <c r="G921" s="55" t="str">
        <f>$G$15</f>
        <v>TOTAL</v>
      </c>
      <c r="H921" s="58">
        <f>H913</f>
        <v>-3993184.9999999986</v>
      </c>
      <c r="I921" s="58">
        <f>I913</f>
        <v>-1498351.1823595827</v>
      </c>
      <c r="J921" s="58">
        <f t="shared" ref="J921:AD921" si="520">J913</f>
        <v>-97102.838654675157</v>
      </c>
      <c r="K921" s="58">
        <f t="shared" si="520"/>
        <v>-325790.54999643203</v>
      </c>
      <c r="L921" s="58">
        <f t="shared" si="520"/>
        <v>-10354.363299477289</v>
      </c>
      <c r="M921" s="58">
        <f t="shared" si="520"/>
        <v>-954.5512515307521</v>
      </c>
      <c r="N921" s="58">
        <f t="shared" si="520"/>
        <v>-337099.46454744006</v>
      </c>
      <c r="O921" s="58">
        <f t="shared" si="520"/>
        <v>-297027.79027161142</v>
      </c>
      <c r="P921" s="58">
        <f t="shared" si="520"/>
        <v>-55063.237006876741</v>
      </c>
      <c r="Q921" s="58">
        <f t="shared" si="520"/>
        <v>-25019.325501336662</v>
      </c>
      <c r="R921" s="58">
        <f t="shared" si="520"/>
        <v>-1159.2488852197009</v>
      </c>
      <c r="S921" s="58">
        <f t="shared" si="520"/>
        <v>-378269.60166504449</v>
      </c>
      <c r="T921" s="58">
        <f t="shared" si="520"/>
        <v>-11382.667789744251</v>
      </c>
      <c r="U921" s="58">
        <f t="shared" si="520"/>
        <v>-199862.59424535267</v>
      </c>
      <c r="V921" s="58">
        <f t="shared" si="520"/>
        <v>-1134736.8314001623</v>
      </c>
      <c r="W921" s="58">
        <f t="shared" si="520"/>
        <v>-215286.13504942888</v>
      </c>
      <c r="X921" s="58">
        <f t="shared" si="520"/>
        <v>-1561268.2284846881</v>
      </c>
      <c r="Y921" s="58">
        <f t="shared" si="520"/>
        <v>-80473.781832740846</v>
      </c>
      <c r="Z921" s="58">
        <f t="shared" si="520"/>
        <v>-1309.9848805972567</v>
      </c>
      <c r="AA921" s="58">
        <f t="shared" si="520"/>
        <v>-81783.766713338104</v>
      </c>
      <c r="AB921" s="58">
        <f t="shared" si="520"/>
        <v>-1461.1827586176976</v>
      </c>
      <c r="AC921" s="58">
        <f t="shared" si="520"/>
        <v>-31596.120512660797</v>
      </c>
      <c r="AD921" s="58">
        <f t="shared" si="520"/>
        <v>-6252.6143039521448</v>
      </c>
    </row>
    <row r="922" spans="1:30" s="51" customFormat="1">
      <c r="A922" s="56"/>
      <c r="B922" s="112"/>
      <c r="C922" s="55"/>
      <c r="E922" s="58"/>
      <c r="F922" s="58"/>
      <c r="G922" s="55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</row>
    <row r="923" spans="1:30" hidden="1" outlineLevel="1">
      <c r="E923" s="11"/>
      <c r="F923" s="58"/>
      <c r="G923" s="55" t="str">
        <f>$G$8</f>
        <v>PRODUCTION</v>
      </c>
      <c r="H923" s="53">
        <f t="shared" ref="H923:AD923" ca="1" si="521">H856+H872+H864+H897+H889+H914</f>
        <v>223962955.00047705</v>
      </c>
      <c r="I923" s="53">
        <f t="shared" ca="1" si="521"/>
        <v>104791429.36684623</v>
      </c>
      <c r="J923" s="53">
        <f t="shared" ca="1" si="521"/>
        <v>6777470.8662604038</v>
      </c>
      <c r="K923" s="53">
        <f t="shared" ca="1" si="521"/>
        <v>22280788.045929708</v>
      </c>
      <c r="L923" s="53">
        <f t="shared" ca="1" si="521"/>
        <v>594133.81915121013</v>
      </c>
      <c r="M923" s="53">
        <f t="shared" ca="1" si="521"/>
        <v>66139.726901705988</v>
      </c>
      <c r="N923" s="53">
        <f t="shared" ca="1" si="521"/>
        <v>22941061.591982625</v>
      </c>
      <c r="O923" s="53">
        <f t="shared" ca="1" si="521"/>
        <v>17093224.297191087</v>
      </c>
      <c r="P923" s="53">
        <f t="shared" ca="1" si="521"/>
        <v>3234617.7970331335</v>
      </c>
      <c r="Q923" s="53">
        <f t="shared" ca="1" si="521"/>
        <v>1335014.9024945896</v>
      </c>
      <c r="R923" s="53">
        <f t="shared" ca="1" si="521"/>
        <v>43290.496917160883</v>
      </c>
      <c r="S923" s="53">
        <f t="shared" ca="1" si="521"/>
        <v>21706147.493635975</v>
      </c>
      <c r="T923" s="53">
        <f t="shared" ca="1" si="521"/>
        <v>491332.37110271887</v>
      </c>
      <c r="U923" s="53">
        <f t="shared" ca="1" si="521"/>
        <v>8452634.9307761583</v>
      </c>
      <c r="V923" s="53">
        <f t="shared" ca="1" si="521"/>
        <v>46725395.357051745</v>
      </c>
      <c r="W923" s="53">
        <f t="shared" ca="1" si="521"/>
        <v>7075241.0369416103</v>
      </c>
      <c r="X923" s="53">
        <f t="shared" ca="1" si="521"/>
        <v>62744603.695872232</v>
      </c>
      <c r="Y923" s="53">
        <f t="shared" ca="1" si="521"/>
        <v>4848678.4558426039</v>
      </c>
      <c r="Z923" s="53">
        <f t="shared" ca="1" si="521"/>
        <v>83603.47118301841</v>
      </c>
      <c r="AA923" s="53">
        <f t="shared" ca="1" si="521"/>
        <v>4932281.9270256227</v>
      </c>
      <c r="AB923" s="53">
        <f t="shared" ca="1" si="521"/>
        <v>69960.058853956638</v>
      </c>
      <c r="AC923" s="53">
        <f t="shared" ca="1" si="521"/>
        <v>0</v>
      </c>
      <c r="AD923" s="53">
        <f t="shared" ca="1" si="521"/>
        <v>0</v>
      </c>
    </row>
    <row r="924" spans="1:30" hidden="1" outlineLevel="1">
      <c r="E924" s="11"/>
      <c r="F924" s="58"/>
      <c r="G924" s="55" t="str">
        <f>$G$9</f>
        <v>BULKTRAN</v>
      </c>
      <c r="H924" s="53">
        <f t="shared" ref="H924:AD924" ca="1" si="522">H857+H873+H865+H898+H890+H915</f>
        <v>-16140187.156579187</v>
      </c>
      <c r="I924" s="53">
        <f t="shared" ca="1" si="522"/>
        <v>-14951191.01689527</v>
      </c>
      <c r="J924" s="53">
        <f t="shared" ca="1" si="522"/>
        <v>92407.966710358392</v>
      </c>
      <c r="K924" s="53">
        <f t="shared" ca="1" si="522"/>
        <v>-73797.155689651147</v>
      </c>
      <c r="L924" s="53">
        <f t="shared" ca="1" si="522"/>
        <v>3579.4183552947652</v>
      </c>
      <c r="M924" s="53">
        <f t="shared" ca="1" si="522"/>
        <v>16096.315583936032</v>
      </c>
      <c r="N924" s="53">
        <f t="shared" ca="1" si="522"/>
        <v>-54121.421750420355</v>
      </c>
      <c r="O924" s="53">
        <f t="shared" ca="1" si="522"/>
        <v>-59375.045730293728</v>
      </c>
      <c r="P924" s="53">
        <f t="shared" ca="1" si="522"/>
        <v>46326.846511648968</v>
      </c>
      <c r="Q924" s="53">
        <f t="shared" ca="1" si="522"/>
        <v>35696.310842889012</v>
      </c>
      <c r="R924" s="53">
        <f t="shared" ca="1" si="522"/>
        <v>6768.6716442273464</v>
      </c>
      <c r="S924" s="53">
        <f t="shared" ca="1" si="522"/>
        <v>29416.783268471598</v>
      </c>
      <c r="T924" s="53">
        <f t="shared" ca="1" si="522"/>
        <v>-36706.116346389463</v>
      </c>
      <c r="U924" s="53">
        <f t="shared" ca="1" si="522"/>
        <v>-249489.57219140301</v>
      </c>
      <c r="V924" s="53">
        <f t="shared" ca="1" si="522"/>
        <v>-845862.97215193324</v>
      </c>
      <c r="W924" s="53">
        <f t="shared" ca="1" si="522"/>
        <v>18764.192629749654</v>
      </c>
      <c r="X924" s="53">
        <f t="shared" ca="1" si="522"/>
        <v>-1113294.4680599761</v>
      </c>
      <c r="Y924" s="53">
        <f t="shared" ca="1" si="522"/>
        <v>-140912.84363281005</v>
      </c>
      <c r="Z924" s="53">
        <f t="shared" ca="1" si="522"/>
        <v>-6790.6330197043371</v>
      </c>
      <c r="AA924" s="53">
        <f t="shared" ca="1" si="522"/>
        <v>-147703.47665251439</v>
      </c>
      <c r="AB924" s="53">
        <f t="shared" ca="1" si="522"/>
        <v>4298.4768001617576</v>
      </c>
      <c r="AC924" s="53">
        <f t="shared" ca="1" si="522"/>
        <v>0</v>
      </c>
      <c r="AD924" s="53">
        <f t="shared" ca="1" si="522"/>
        <v>0</v>
      </c>
    </row>
    <row r="925" spans="1:30" hidden="1" outlineLevel="1">
      <c r="E925" s="11"/>
      <c r="F925" s="58"/>
      <c r="G925" s="55" t="str">
        <f>$G$10</f>
        <v>SUBTRAN</v>
      </c>
      <c r="H925" s="53">
        <f t="shared" ref="H925:AD925" ca="1" si="523">H858+H874+H866+H899+H891+H916</f>
        <v>-3475583.3406181047</v>
      </c>
      <c r="I925" s="53">
        <f t="shared" ca="1" si="523"/>
        <v>-3143126.0705013261</v>
      </c>
      <c r="J925" s="53">
        <f t="shared" ca="1" si="523"/>
        <v>16443.457838959788</v>
      </c>
      <c r="K925" s="53">
        <f t="shared" ca="1" si="523"/>
        <v>-22725.715431901044</v>
      </c>
      <c r="L925" s="53">
        <f t="shared" ca="1" si="523"/>
        <v>388.97169679450599</v>
      </c>
      <c r="M925" s="53">
        <f t="shared" ca="1" si="523"/>
        <v>5502.1360933035594</v>
      </c>
      <c r="N925" s="53">
        <f t="shared" ca="1" si="523"/>
        <v>-16834.607641802977</v>
      </c>
      <c r="O925" s="53">
        <f t="shared" ca="1" si="523"/>
        <v>-17660.490190373617</v>
      </c>
      <c r="P925" s="53">
        <f t="shared" ca="1" si="523"/>
        <v>8066.5307448506937</v>
      </c>
      <c r="Q925" s="53">
        <f t="shared" ca="1" si="523"/>
        <v>8525.9704090208688</v>
      </c>
      <c r="R925" s="53">
        <f t="shared" ca="1" si="523"/>
        <v>0</v>
      </c>
      <c r="S925" s="53">
        <f t="shared" ca="1" si="523"/>
        <v>-1067.9890365020547</v>
      </c>
      <c r="T925" s="53">
        <f t="shared" ca="1" si="523"/>
        <v>-7533.8074077966776</v>
      </c>
      <c r="U925" s="53">
        <f t="shared" ca="1" si="523"/>
        <v>-53225.087269945012</v>
      </c>
      <c r="V925" s="53">
        <f t="shared" ca="1" si="523"/>
        <v>-245646.5996958804</v>
      </c>
      <c r="W925" s="53">
        <f t="shared" ca="1" si="523"/>
        <v>0</v>
      </c>
      <c r="X925" s="53">
        <f t="shared" ca="1" si="523"/>
        <v>-306405.49437362212</v>
      </c>
      <c r="Y925" s="53">
        <f t="shared" ca="1" si="523"/>
        <v>-29321.82965637173</v>
      </c>
      <c r="Z925" s="53">
        <f t="shared" ca="1" si="523"/>
        <v>-1352.9318145577076</v>
      </c>
      <c r="AA925" s="53">
        <f t="shared" ca="1" si="523"/>
        <v>-30674.761470929439</v>
      </c>
      <c r="AB925" s="53">
        <f t="shared" ca="1" si="523"/>
        <v>844.4198961125212</v>
      </c>
      <c r="AC925" s="53">
        <f t="shared" ca="1" si="523"/>
        <v>4242.7890488985795</v>
      </c>
      <c r="AD925" s="53">
        <f t="shared" ca="1" si="523"/>
        <v>994.91562210793256</v>
      </c>
    </row>
    <row r="926" spans="1:30" hidden="1" outlineLevel="1">
      <c r="E926" s="11"/>
      <c r="F926" s="58"/>
      <c r="G926" s="55" t="str">
        <f>$G$11</f>
        <v>DISTPRI</v>
      </c>
      <c r="H926" s="53">
        <f t="shared" ref="H926:AD926" ca="1" si="524">H859+H875+H867+H900+H892+H917</f>
        <v>57899247.994930826</v>
      </c>
      <c r="I926" s="53">
        <f t="shared" ca="1" si="524"/>
        <v>31678135.909632102</v>
      </c>
      <c r="J926" s="53">
        <f t="shared" ca="1" si="524"/>
        <v>2638659.9482259043</v>
      </c>
      <c r="K926" s="53">
        <f t="shared" ca="1" si="524"/>
        <v>9112327.6839847565</v>
      </c>
      <c r="L926" s="53">
        <f t="shared" ca="1" si="524"/>
        <v>283286.17135110934</v>
      </c>
      <c r="M926" s="53">
        <f t="shared" ca="1" si="524"/>
        <v>0</v>
      </c>
      <c r="N926" s="53">
        <f t="shared" ca="1" si="524"/>
        <v>9395613.8553358652</v>
      </c>
      <c r="O926" s="53">
        <f t="shared" ca="1" si="524"/>
        <v>6892750.4033966856</v>
      </c>
      <c r="P926" s="53">
        <f t="shared" ca="1" si="524"/>
        <v>1360642.1461444295</v>
      </c>
      <c r="Q926" s="53">
        <f t="shared" ca="1" si="524"/>
        <v>0</v>
      </c>
      <c r="R926" s="53">
        <f t="shared" ca="1" si="524"/>
        <v>0</v>
      </c>
      <c r="S926" s="53">
        <f t="shared" ca="1" si="524"/>
        <v>8253392.5495411148</v>
      </c>
      <c r="T926" s="53">
        <f t="shared" ca="1" si="524"/>
        <v>195938.45674217239</v>
      </c>
      <c r="U926" s="53">
        <f t="shared" ca="1" si="524"/>
        <v>3609604.6547784992</v>
      </c>
      <c r="V926" s="53">
        <f t="shared" ca="1" si="524"/>
        <v>0</v>
      </c>
      <c r="W926" s="53">
        <f t="shared" ca="1" si="524"/>
        <v>0</v>
      </c>
      <c r="X926" s="53">
        <f t="shared" ca="1" si="524"/>
        <v>3805543.1115206718</v>
      </c>
      <c r="Y926" s="53">
        <f t="shared" ca="1" si="524"/>
        <v>1910146.849753038</v>
      </c>
      <c r="Z926" s="53">
        <f t="shared" ca="1" si="524"/>
        <v>25945.365974864919</v>
      </c>
      <c r="AA926" s="53">
        <f t="shared" ca="1" si="524"/>
        <v>1936092.2157279029</v>
      </c>
      <c r="AB926" s="53">
        <f t="shared" ca="1" si="524"/>
        <v>34462.897515547411</v>
      </c>
      <c r="AC926" s="53">
        <f t="shared" ca="1" si="524"/>
        <v>129435.42615236792</v>
      </c>
      <c r="AD926" s="53">
        <f t="shared" ca="1" si="524"/>
        <v>27912.081279342914</v>
      </c>
    </row>
    <row r="927" spans="1:30" hidden="1" outlineLevel="1">
      <c r="E927" s="11"/>
      <c r="F927" s="58"/>
      <c r="G927" s="55" t="str">
        <f>$G$12</f>
        <v>DISTSEC</v>
      </c>
      <c r="H927" s="53">
        <f t="shared" ref="H927:AD927" ca="1" si="525">H860+H876+H868+H901+H893+H918</f>
        <v>24201106.060687777</v>
      </c>
      <c r="I927" s="53">
        <f t="shared" ca="1" si="525"/>
        <v>14868192.93358531</v>
      </c>
      <c r="J927" s="53">
        <f t="shared" ca="1" si="525"/>
        <v>1386757.3854133734</v>
      </c>
      <c r="K927" s="53">
        <f t="shared" ca="1" si="525"/>
        <v>3955653.1644956064</v>
      </c>
      <c r="L927" s="53">
        <f t="shared" ca="1" si="525"/>
        <v>0</v>
      </c>
      <c r="M927" s="53">
        <f t="shared" ca="1" si="525"/>
        <v>0</v>
      </c>
      <c r="N927" s="53">
        <f t="shared" ca="1" si="525"/>
        <v>3955653.1644956064</v>
      </c>
      <c r="O927" s="53">
        <f t="shared" ca="1" si="525"/>
        <v>2541295.607612011</v>
      </c>
      <c r="P927" s="53">
        <f t="shared" ca="1" si="525"/>
        <v>0</v>
      </c>
      <c r="Q927" s="53">
        <f t="shared" ca="1" si="525"/>
        <v>0</v>
      </c>
      <c r="R927" s="53">
        <f t="shared" ca="1" si="525"/>
        <v>0</v>
      </c>
      <c r="S927" s="53">
        <f t="shared" ca="1" si="525"/>
        <v>2541295.607612011</v>
      </c>
      <c r="T927" s="53">
        <f t="shared" ca="1" si="525"/>
        <v>53274.796224058402</v>
      </c>
      <c r="U927" s="53">
        <f t="shared" ca="1" si="525"/>
        <v>0</v>
      </c>
      <c r="V927" s="53">
        <f t="shared" ca="1" si="525"/>
        <v>0</v>
      </c>
      <c r="W927" s="53">
        <f t="shared" ca="1" si="525"/>
        <v>0</v>
      </c>
      <c r="X927" s="53">
        <f t="shared" ca="1" si="525"/>
        <v>53274.796224058402</v>
      </c>
      <c r="Y927" s="53">
        <f t="shared" ca="1" si="525"/>
        <v>853560.13412597065</v>
      </c>
      <c r="Z927" s="53">
        <f t="shared" ca="1" si="525"/>
        <v>0</v>
      </c>
      <c r="AA927" s="53">
        <f t="shared" ca="1" si="525"/>
        <v>853560.13412597065</v>
      </c>
      <c r="AB927" s="53">
        <f t="shared" ca="1" si="525"/>
        <v>12189.862439770837</v>
      </c>
      <c r="AC927" s="53">
        <f t="shared" ca="1" si="525"/>
        <v>455631.74052543752</v>
      </c>
      <c r="AD927" s="53">
        <f t="shared" ca="1" si="525"/>
        <v>74550.436266238714</v>
      </c>
    </row>
    <row r="928" spans="1:30" hidden="1" outlineLevel="1">
      <c r="E928" s="11"/>
      <c r="F928" s="58"/>
      <c r="G928" s="55" t="str">
        <f>$G$13</f>
        <v>ENERGY</v>
      </c>
      <c r="H928" s="53">
        <f t="shared" ref="H928:AD928" ca="1" si="526">H861+H877+H869+H902+H894+H919</f>
        <v>232838589.52603143</v>
      </c>
      <c r="I928" s="53">
        <f t="shared" ca="1" si="526"/>
        <v>88093222.620141089</v>
      </c>
      <c r="J928" s="53">
        <f t="shared" ca="1" si="526"/>
        <v>5640899.7629529862</v>
      </c>
      <c r="K928" s="53">
        <f t="shared" ca="1" si="526"/>
        <v>18983481.232330721</v>
      </c>
      <c r="L928" s="53">
        <f t="shared" ca="1" si="526"/>
        <v>555790.69039544021</v>
      </c>
      <c r="M928" s="53">
        <f t="shared" ca="1" si="526"/>
        <v>31202.930715163337</v>
      </c>
      <c r="N928" s="53">
        <f t="shared" ca="1" si="526"/>
        <v>19570474.853441324</v>
      </c>
      <c r="O928" s="53">
        <f t="shared" ca="1" si="526"/>
        <v>17579184.505390007</v>
      </c>
      <c r="P928" s="53">
        <f t="shared" ca="1" si="526"/>
        <v>3300288.8109756545</v>
      </c>
      <c r="Q928" s="53">
        <f t="shared" ca="1" si="526"/>
        <v>1469462.6529792792</v>
      </c>
      <c r="R928" s="53">
        <f t="shared" ca="1" si="526"/>
        <v>68899.324047113667</v>
      </c>
      <c r="S928" s="53">
        <f t="shared" ca="1" si="526"/>
        <v>22417835.293392051</v>
      </c>
      <c r="T928" s="53">
        <f t="shared" ca="1" si="526"/>
        <v>660800.27203662437</v>
      </c>
      <c r="U928" s="53">
        <f t="shared" ca="1" si="526"/>
        <v>11400489.131714178</v>
      </c>
      <c r="V928" s="53">
        <f t="shared" ca="1" si="526"/>
        <v>65705190.827001765</v>
      </c>
      <c r="W928" s="53">
        <f t="shared" ca="1" si="526"/>
        <v>12137587.384876452</v>
      </c>
      <c r="X928" s="53">
        <f t="shared" ca="1" si="526"/>
        <v>89904067.615629017</v>
      </c>
      <c r="Y928" s="53">
        <f t="shared" ca="1" si="526"/>
        <v>4698058.7201797841</v>
      </c>
      <c r="Z928" s="53">
        <f t="shared" ca="1" si="526"/>
        <v>76162.470961712621</v>
      </c>
      <c r="AA928" s="53">
        <f t="shared" ca="1" si="526"/>
        <v>4774221.1911414973</v>
      </c>
      <c r="AB928" s="53">
        <f t="shared" ca="1" si="526"/>
        <v>86616.745108991847</v>
      </c>
      <c r="AC928" s="53">
        <f t="shared" ca="1" si="526"/>
        <v>1987920.4588180713</v>
      </c>
      <c r="AD928" s="53">
        <f t="shared" ca="1" si="526"/>
        <v>363330.98540641199</v>
      </c>
    </row>
    <row r="929" spans="2:30" hidden="1" outlineLevel="1">
      <c r="E929" s="11"/>
      <c r="F929" s="58"/>
      <c r="G929" s="55" t="str">
        <f>$G$14</f>
        <v>CUSTOMER</v>
      </c>
      <c r="H929" s="53">
        <f t="shared" ref="H929:AD929" ca="1" si="527">H862+H878+H870+H903+H895+H920</f>
        <v>22205980.915070258</v>
      </c>
      <c r="I929" s="53">
        <f t="shared" ca="1" si="527"/>
        <v>10301844.692212822</v>
      </c>
      <c r="J929" s="53">
        <f t="shared" ca="1" si="527"/>
        <v>3053837.3987463205</v>
      </c>
      <c r="K929" s="53">
        <f t="shared" ca="1" si="527"/>
        <v>840044.36446248821</v>
      </c>
      <c r="L929" s="53">
        <f t="shared" ca="1" si="527"/>
        <v>224238.56318215124</v>
      </c>
      <c r="M929" s="53">
        <f t="shared" ca="1" si="527"/>
        <v>50345.267794616841</v>
      </c>
      <c r="N929" s="53">
        <f t="shared" ca="1" si="527"/>
        <v>1114628.1954392563</v>
      </c>
      <c r="O929" s="53">
        <f t="shared" ca="1" si="527"/>
        <v>209778.13133521867</v>
      </c>
      <c r="P929" s="53">
        <f t="shared" ca="1" si="527"/>
        <v>63552.695025932109</v>
      </c>
      <c r="Q929" s="53">
        <f t="shared" ca="1" si="527"/>
        <v>137263.99509085907</v>
      </c>
      <c r="R929" s="53">
        <f t="shared" ca="1" si="527"/>
        <v>30063.209201601483</v>
      </c>
      <c r="S929" s="53">
        <f t="shared" ca="1" si="527"/>
        <v>440658.03065361135</v>
      </c>
      <c r="T929" s="53">
        <f t="shared" ca="1" si="527"/>
        <v>1178.3743935141754</v>
      </c>
      <c r="U929" s="53">
        <f t="shared" ca="1" si="527"/>
        <v>32671.110883001584</v>
      </c>
      <c r="V929" s="53">
        <f t="shared" ca="1" si="527"/>
        <v>175838.23699434203</v>
      </c>
      <c r="W929" s="53">
        <f t="shared" ca="1" si="527"/>
        <v>33274.354335058335</v>
      </c>
      <c r="X929" s="53">
        <f t="shared" ca="1" si="527"/>
        <v>242962.07660591614</v>
      </c>
      <c r="Y929" s="53">
        <f t="shared" ca="1" si="527"/>
        <v>53446.020251012909</v>
      </c>
      <c r="Z929" s="53">
        <f t="shared" ca="1" si="527"/>
        <v>771.88659866246542</v>
      </c>
      <c r="AA929" s="53">
        <f t="shared" ca="1" si="527"/>
        <v>54217.906849675375</v>
      </c>
      <c r="AB929" s="53">
        <f t="shared" ca="1" si="527"/>
        <v>1469.9967512349299</v>
      </c>
      <c r="AC929" s="53">
        <f t="shared" ca="1" si="527"/>
        <v>5989718.5959572578</v>
      </c>
      <c r="AD929" s="53">
        <f t="shared" ca="1" si="527"/>
        <v>1006644.0218541629</v>
      </c>
    </row>
    <row r="930" spans="2:30" collapsed="1">
      <c r="B930" s="112" t="s">
        <v>225</v>
      </c>
      <c r="E930" s="4">
        <f>E863+E879+E871+E904+E896+E921</f>
        <v>541492109</v>
      </c>
      <c r="F930" s="119"/>
      <c r="G930" s="55" t="str">
        <f>$G$15</f>
        <v>TOTAL</v>
      </c>
      <c r="H930" s="53">
        <f t="shared" ref="H930:AD930" ca="1" si="528">H863+H879+H871+H904+H896+H921</f>
        <v>541492109</v>
      </c>
      <c r="I930" s="53">
        <f t="shared" ca="1" si="528"/>
        <v>231638508.43502092</v>
      </c>
      <c r="J930" s="53">
        <f t="shared" ca="1" si="528"/>
        <v>19606476.786148306</v>
      </c>
      <c r="K930" s="53">
        <f t="shared" ca="1" si="528"/>
        <v>55075771.62008173</v>
      </c>
      <c r="L930" s="53">
        <f t="shared" ca="1" si="528"/>
        <v>1661417.6341320004</v>
      </c>
      <c r="M930" s="53">
        <f t="shared" ca="1" si="528"/>
        <v>169286.37708872592</v>
      </c>
      <c r="N930" s="53">
        <f t="shared" ca="1" si="528"/>
        <v>56906475.631302461</v>
      </c>
      <c r="O930" s="53">
        <f t="shared" ca="1" si="528"/>
        <v>44239197.409004338</v>
      </c>
      <c r="P930" s="53">
        <f t="shared" ca="1" si="528"/>
        <v>8013494.8264356479</v>
      </c>
      <c r="Q930" s="53">
        <f t="shared" ca="1" si="528"/>
        <v>2985963.8318166374</v>
      </c>
      <c r="R930" s="53">
        <f t="shared" ca="1" si="528"/>
        <v>149021.70181010335</v>
      </c>
      <c r="S930" s="53">
        <f t="shared" ca="1" si="528"/>
        <v>55387677.769066721</v>
      </c>
      <c r="T930" s="53">
        <f t="shared" ca="1" si="528"/>
        <v>1358284.3467449022</v>
      </c>
      <c r="U930" s="53">
        <f t="shared" ca="1" si="528"/>
        <v>23192685.168690488</v>
      </c>
      <c r="V930" s="53">
        <f t="shared" ca="1" si="528"/>
        <v>111514914.84920004</v>
      </c>
      <c r="W930" s="53">
        <f t="shared" ca="1" si="528"/>
        <v>19264866.968782872</v>
      </c>
      <c r="X930" s="53">
        <f t="shared" ca="1" si="528"/>
        <v>155330751.33341831</v>
      </c>
      <c r="Y930" s="53">
        <f t="shared" ca="1" si="528"/>
        <v>12193655.506863225</v>
      </c>
      <c r="Z930" s="53">
        <f t="shared" ca="1" si="528"/>
        <v>178339.62988399636</v>
      </c>
      <c r="AA930" s="53">
        <f t="shared" ca="1" si="528"/>
        <v>12371995.136747222</v>
      </c>
      <c r="AB930" s="53">
        <f t="shared" ca="1" si="528"/>
        <v>209842.45736577595</v>
      </c>
      <c r="AC930" s="53">
        <f t="shared" ca="1" si="528"/>
        <v>8566949.0105020329</v>
      </c>
      <c r="AD930" s="53">
        <f t="shared" ca="1" si="528"/>
        <v>1473432.4404282649</v>
      </c>
    </row>
    <row r="931" spans="2:30">
      <c r="E931" s="39"/>
      <c r="F931" s="106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</row>
    <row r="932" spans="2:30">
      <c r="B932" s="112" t="s">
        <v>147</v>
      </c>
      <c r="F932" s="58"/>
      <c r="H932" s="27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</row>
    <row r="933" spans="2:30" hidden="1" outlineLevel="1">
      <c r="E933" s="51"/>
      <c r="F933" s="52" t="str">
        <f>F940</f>
        <v>FORF_DISC_FXNL</v>
      </c>
      <c r="G933" s="55" t="str">
        <f>$G$8</f>
        <v>PRODUCTION</v>
      </c>
      <c r="H933" s="4">
        <f t="shared" ref="H933:H980" ca="1" si="529">SUBTOTAL(9,I933:AD933)</f>
        <v>1903666.4732072821</v>
      </c>
      <c r="I933" s="5">
        <f ca="1">VLOOKUP(CONCATENATE($F933," ",$G933),AllocFactorMatrix,(I$4+1),FALSE)*$E940</f>
        <v>1374837.6511775462</v>
      </c>
      <c r="J933" s="5">
        <f ca="1">VLOOKUP(CONCATENATE($F933," ",$G933),AllocFactorMatrix,(J$4+1),FALSE)*$E940</f>
        <v>91388.044641684697</v>
      </c>
      <c r="K933" s="5">
        <f ca="1">VLOOKUP(CONCATENATE($F933," ",$G933),AllocFactorMatrix,(K$4+1),FALSE)*$E940</f>
        <v>175732.33331496592</v>
      </c>
      <c r="L933" s="5">
        <f ca="1">VLOOKUP(CONCATENATE($F933," ",$G933),AllocFactorMatrix,(L$4+1),FALSE)*$E940</f>
        <v>2148.7909338788977</v>
      </c>
      <c r="M933" s="5">
        <f ca="1">VLOOKUP(CONCATENATE($F933," ",$G933),AllocFactorMatrix,(M$4+1),FALSE)*$E940</f>
        <v>252.73890127582126</v>
      </c>
      <c r="N933" s="5">
        <f t="shared" ref="N933:N1020" ca="1" si="530">SUBTOTAL(9,K933:M933)</f>
        <v>178133.86315012063</v>
      </c>
      <c r="O933" s="5">
        <f ca="1">VLOOKUP(CONCATENATE($F933," ",$G933),AllocFactorMatrix,(O$4+1),FALSE)*$E940</f>
        <v>58871.462141592208</v>
      </c>
      <c r="P933" s="5">
        <f ca="1">VLOOKUP(CONCATENATE($F933," ",$G933),AllocFactorMatrix,(P$4+1),FALSE)*$E940</f>
        <v>38792.658188979847</v>
      </c>
      <c r="Q933" s="5">
        <f ca="1">VLOOKUP(CONCATENATE($F933," ",$G933),AllocFactorMatrix,(Q$4+1),FALSE)*$E940</f>
        <v>9124.8818007781392</v>
      </c>
      <c r="R933" s="5">
        <f ca="1">VLOOKUP(CONCATENATE($F933," ",$G933),AllocFactorMatrix,(R$4+1),FALSE)*$E940</f>
        <v>159.54238970834965</v>
      </c>
      <c r="S933" s="5">
        <f ca="1">SUBTOTAL(9,O933:R933)</f>
        <v>106948.54452105855</v>
      </c>
      <c r="T933" s="5">
        <f ca="1">VLOOKUP(CONCATENATE($F933," ",$G933),AllocFactorMatrix,(T$4+1),FALSE)*$E940</f>
        <v>2201.6712119836775</v>
      </c>
      <c r="U933" s="5">
        <f ca="1">VLOOKUP(CONCATENATE($F933," ",$G933),AllocFactorMatrix,(U$4+1),FALSE)*$E940</f>
        <v>56010.752800795533</v>
      </c>
      <c r="V933" s="5">
        <f ca="1">VLOOKUP(CONCATENATE($F933," ",$G933),AllocFactorMatrix,(V$4+1),FALSE)*$E940</f>
        <v>91015.163566593852</v>
      </c>
      <c r="W933" s="5">
        <f ca="1">VLOOKUP(CONCATENATE($F933," ",$G933),AllocFactorMatrix,(W$4+1),FALSE)*$E940</f>
        <v>3130.7821374987934</v>
      </c>
      <c r="X933" s="5">
        <f ca="1">SUBTOTAL(9,T933:W933)</f>
        <v>152358.36971687185</v>
      </c>
      <c r="Y933" s="5">
        <f ca="1">VLOOKUP(CONCATENATE($F933," ",$G933),AllocFactorMatrix,(Y$4+1),FALSE)*$E940</f>
        <v>0</v>
      </c>
      <c r="Z933" s="5">
        <f ca="1">VLOOKUP(CONCATENATE($F933," ",$G933),AllocFactorMatrix,(Z$4+1),FALSE)*$E940</f>
        <v>0</v>
      </c>
      <c r="AA933" s="5">
        <f t="shared" ref="AA933:AA980" ca="1" si="531">SUBTOTAL(9,Y933:Z933)</f>
        <v>0</v>
      </c>
      <c r="AB933" s="5">
        <f ca="1">VLOOKUP(CONCATENATE($F933," ",$G933),AllocFactorMatrix,(AB$4+1),FALSE)*$E940</f>
        <v>0</v>
      </c>
      <c r="AC933" s="5">
        <f ca="1">VLOOKUP(CONCATENATE($F933," ",$G933),AllocFactorMatrix,(AC$4+1),FALSE)*$E940</f>
        <v>0</v>
      </c>
      <c r="AD933" s="5">
        <f ca="1">VLOOKUP(CONCATENATE($F933," ",$G933),AllocFactorMatrix,(AD$4+1),FALSE)*$E940</f>
        <v>0</v>
      </c>
    </row>
    <row r="934" spans="2:30" hidden="1" outlineLevel="1">
      <c r="E934" s="51"/>
      <c r="F934" s="52" t="str">
        <f>F940</f>
        <v>FORF_DISC_FXNL</v>
      </c>
      <c r="G934" s="55" t="str">
        <f>$G$9</f>
        <v>BULKTRAN</v>
      </c>
      <c r="H934" s="4">
        <f t="shared" ca="1" si="529"/>
        <v>-198254.49402289095</v>
      </c>
      <c r="I934" s="5">
        <f ca="1">VLOOKUP(CONCATENATE($F934," ",$G934),AllocFactorMatrix,(I$4+1),FALSE)*$E940</f>
        <v>-196155.93053909074</v>
      </c>
      <c r="J934" s="5">
        <f ca="1">VLOOKUP(CONCATENATE($F934," ",$G934),AllocFactorMatrix,(J$4+1),FALSE)*$E940</f>
        <v>1246.0375785625802</v>
      </c>
      <c r="K934" s="5">
        <f ca="1">VLOOKUP(CONCATENATE($F934," ",$G934),AllocFactorMatrix,(K$4+1),FALSE)*$E940</f>
        <v>-582.05061394672362</v>
      </c>
      <c r="L934" s="5">
        <f ca="1">VLOOKUP(CONCATENATE($F934," ",$G934),AllocFactorMatrix,(L$4+1),FALSE)*$E940</f>
        <v>12.945604950422119</v>
      </c>
      <c r="M934" s="5">
        <f ca="1">VLOOKUP(CONCATENATE($F934," ",$G934),AllocFactorMatrix,(M$4+1),FALSE)*$E940</f>
        <v>61.508647009063168</v>
      </c>
      <c r="N934" s="5">
        <f t="shared" ca="1" si="530"/>
        <v>-507.59636198723837</v>
      </c>
      <c r="O934" s="5">
        <f ca="1">VLOOKUP(CONCATENATE($F934," ",$G934),AllocFactorMatrix,(O$4+1),FALSE)*$E940</f>
        <v>-204.49598601714393</v>
      </c>
      <c r="P934" s="5">
        <f ca="1">VLOOKUP(CONCATENATE($F934," ",$G934),AllocFactorMatrix,(P$4+1),FALSE)*$E940</f>
        <v>555.59625107736429</v>
      </c>
      <c r="Q934" s="5">
        <f ca="1">VLOOKUP(CONCATENATE($F934," ",$G934),AllocFactorMatrix,(Q$4+1),FALSE)*$E940</f>
        <v>243.98575368451165</v>
      </c>
      <c r="R934" s="5">
        <f ca="1">VLOOKUP(CONCATENATE($F934," ",$G934),AllocFactorMatrix,(R$4+1),FALSE)*$E940</f>
        <v>24.945198742754403</v>
      </c>
      <c r="S934" s="5">
        <f t="shared" ref="S934:S1020" ca="1" si="532">SUBTOTAL(9,O934:R934)</f>
        <v>620.0312174874864</v>
      </c>
      <c r="T934" s="5">
        <f ca="1">VLOOKUP(CONCATENATE($F934," ",$G934),AllocFactorMatrix,(T$4+1),FALSE)*$E940</f>
        <v>-164.4809184507688</v>
      </c>
      <c r="U934" s="5">
        <f ca="1">VLOOKUP(CONCATENATE($F934," ",$G934),AllocFactorMatrix,(U$4+1),FALSE)*$E940</f>
        <v>-1653.2239791297529</v>
      </c>
      <c r="V934" s="5">
        <f ca="1">VLOOKUP(CONCATENATE($F934," ",$G934),AllocFactorMatrix,(V$4+1),FALSE)*$E940</f>
        <v>-1647.6341436395085</v>
      </c>
      <c r="W934" s="5">
        <f ca="1">VLOOKUP(CONCATENATE($F934," ",$G934),AllocFactorMatrix,(W$4+1),FALSE)*$E940</f>
        <v>8.3031233569394978</v>
      </c>
      <c r="X934" s="5">
        <f t="shared" ref="X934:X940" ca="1" si="533">SUBTOTAL(9,T934:W934)</f>
        <v>-3457.0359178630906</v>
      </c>
      <c r="Y934" s="5">
        <f ca="1">VLOOKUP(CONCATENATE($F934," ",$G934),AllocFactorMatrix,(Y$4+1),FALSE)*$E940</f>
        <v>0</v>
      </c>
      <c r="Z934" s="5">
        <f ca="1">VLOOKUP(CONCATENATE($F934," ",$G934),AllocFactorMatrix,(Z$4+1),FALSE)*$E940</f>
        <v>0</v>
      </c>
      <c r="AA934" s="5">
        <f t="shared" ca="1" si="531"/>
        <v>0</v>
      </c>
      <c r="AB934" s="5">
        <f ca="1">VLOOKUP(CONCATENATE($F934," ",$G934),AllocFactorMatrix,(AB$4+1),FALSE)*$E940</f>
        <v>0</v>
      </c>
      <c r="AC934" s="5">
        <f ca="1">VLOOKUP(CONCATENATE($F934," ",$G934),AllocFactorMatrix,(AC$4+1),FALSE)*$E940</f>
        <v>0</v>
      </c>
      <c r="AD934" s="5">
        <f ca="1">VLOOKUP(CONCATENATE($F934," ",$G934),AllocFactorMatrix,(AD$4+1),FALSE)*$E940</f>
        <v>0</v>
      </c>
    </row>
    <row r="935" spans="2:30" hidden="1" outlineLevel="1">
      <c r="E935" s="51"/>
      <c r="F935" s="52" t="str">
        <f>F940</f>
        <v>FORF_DISC_FXNL</v>
      </c>
      <c r="G935" s="55" t="str">
        <f>$G$10</f>
        <v>SUBTRAN</v>
      </c>
      <c r="H935" s="4">
        <f t="shared" ca="1" si="529"/>
        <v>-41931.864037083367</v>
      </c>
      <c r="I935" s="5">
        <f ca="1">VLOOKUP(CONCATENATE($F935," ",$G935),AllocFactorMatrix,(I$4+1),FALSE)*$E940</f>
        <v>-41237.037133974976</v>
      </c>
      <c r="J935" s="5">
        <f ca="1">VLOOKUP(CONCATENATE($F935," ",$G935),AllocFactorMatrix,(J$4+1),FALSE)*$E940</f>
        <v>221.72510789112101</v>
      </c>
      <c r="K935" s="5">
        <f ca="1">VLOOKUP(CONCATENATE($F935," ",$G935),AllocFactorMatrix,(K$4+1),FALSE)*$E940</f>
        <v>-179.2415506519512</v>
      </c>
      <c r="L935" s="5">
        <f ca="1">VLOOKUP(CONCATENATE($F935," ",$G935),AllocFactorMatrix,(L$4+1),FALSE)*$E940</f>
        <v>1.4067855231698323</v>
      </c>
      <c r="M935" s="5">
        <f ca="1">VLOOKUP(CONCATENATE($F935," ",$G935),AllocFactorMatrix,(M$4+1),FALSE)*$E940</f>
        <v>21.025243012542781</v>
      </c>
      <c r="N935" s="5">
        <f t="shared" ca="1" si="530"/>
        <v>-156.80952211623858</v>
      </c>
      <c r="O935" s="5">
        <f ca="1">VLOOKUP(CONCATENATE($F935," ",$G935),AllocFactorMatrix,(O$4+1),FALSE)*$E940</f>
        <v>-60.82520544795014</v>
      </c>
      <c r="P935" s="5">
        <f ca="1">VLOOKUP(CONCATENATE($F935," ",$G935),AllocFactorMatrix,(P$4+1),FALSE)*$E940</f>
        <v>96.741621295384405</v>
      </c>
      <c r="Q935" s="5">
        <f ca="1">VLOOKUP(CONCATENATE($F935," ",$G935),AllocFactorMatrix,(Q$4+1),FALSE)*$E940</f>
        <v>58.275358629985611</v>
      </c>
      <c r="R935" s="5">
        <f ca="1">VLOOKUP(CONCATENATE($F935," ",$G935),AllocFactorMatrix,(R$4+1),FALSE)*$E940</f>
        <v>0</v>
      </c>
      <c r="S935" s="5">
        <f t="shared" ca="1" si="532"/>
        <v>94.19177447741987</v>
      </c>
      <c r="T935" s="5">
        <f ca="1">VLOOKUP(CONCATENATE($F935," ",$G935),AllocFactorMatrix,(T$4+1),FALSE)*$E940</f>
        <v>-33.759157470427731</v>
      </c>
      <c r="U935" s="5">
        <f ca="1">VLOOKUP(CONCATENATE($F935," ",$G935),AllocFactorMatrix,(U$4+1),FALSE)*$E940</f>
        <v>-352.69205760006889</v>
      </c>
      <c r="V935" s="5">
        <f ca="1">VLOOKUP(CONCATENATE($F935," ",$G935),AllocFactorMatrix,(V$4+1),FALSE)*$E940</f>
        <v>-478.48852385416956</v>
      </c>
      <c r="W935" s="5">
        <f ca="1">VLOOKUP(CONCATENATE($F935," ",$G935),AllocFactorMatrix,(W$4+1),FALSE)*$E940</f>
        <v>0</v>
      </c>
      <c r="X935" s="5">
        <f t="shared" ca="1" si="533"/>
        <v>-864.93973892466624</v>
      </c>
      <c r="Y935" s="5">
        <f ca="1">VLOOKUP(CONCATENATE($F935," ",$G935),AllocFactorMatrix,(Y$4+1),FALSE)*$E940</f>
        <v>0</v>
      </c>
      <c r="Z935" s="5">
        <f ca="1">VLOOKUP(CONCATENATE($F935," ",$G935),AllocFactorMatrix,(Z$4+1),FALSE)*$E940</f>
        <v>0</v>
      </c>
      <c r="AA935" s="5">
        <f t="shared" ca="1" si="531"/>
        <v>0</v>
      </c>
      <c r="AB935" s="5">
        <f ca="1">VLOOKUP(CONCATENATE($F935," ",$G935),AllocFactorMatrix,(AB$4+1),FALSE)*$E940</f>
        <v>0</v>
      </c>
      <c r="AC935" s="5">
        <f ca="1">VLOOKUP(CONCATENATE($F935," ",$G935),AllocFactorMatrix,(AC$4+1),FALSE)*$E940</f>
        <v>11.005475563977003</v>
      </c>
      <c r="AD935" s="5">
        <f ca="1">VLOOKUP(CONCATENATE($F935," ",$G935),AllocFactorMatrix,(AD$4+1),FALSE)*$E940</f>
        <v>0</v>
      </c>
    </row>
    <row r="936" spans="2:30" hidden="1" outlineLevel="1">
      <c r="E936" s="51"/>
      <c r="F936" s="52" t="str">
        <f>F940</f>
        <v>FORF_DISC_FXNL</v>
      </c>
      <c r="G936" s="55" t="str">
        <f>$G$11</f>
        <v>DISTPRI</v>
      </c>
      <c r="H936" s="4">
        <f t="shared" ca="1" si="529"/>
        <v>589274.52674883103</v>
      </c>
      <c r="I936" s="5">
        <f ca="1">VLOOKUP(CONCATENATE($F936," ",$G936),AllocFactorMatrix,(I$4+1),FALSE)*$E940</f>
        <v>415609.31300227775</v>
      </c>
      <c r="J936" s="5">
        <f ca="1">VLOOKUP(CONCATENATE($F936," ",$G936),AllocFactorMatrix,(J$4+1),FALSE)*$E940</f>
        <v>35579.935037883668</v>
      </c>
      <c r="K936" s="5">
        <f ca="1">VLOOKUP(CONCATENATE($F936," ",$G936),AllocFactorMatrix,(K$4+1),FALSE)*$E940</f>
        <v>71870.465377445857</v>
      </c>
      <c r="L936" s="5">
        <f ca="1">VLOOKUP(CONCATENATE($F936," ",$G936),AllocFactorMatrix,(L$4+1),FALSE)*$E940</f>
        <v>1024.5549690508437</v>
      </c>
      <c r="M936" s="5">
        <f ca="1">VLOOKUP(CONCATENATE($F936," ",$G936),AllocFactorMatrix,(M$4+1),FALSE)*$E940</f>
        <v>0</v>
      </c>
      <c r="N936" s="5">
        <f t="shared" ca="1" si="530"/>
        <v>72895.020346496705</v>
      </c>
      <c r="O936" s="5">
        <f ca="1">VLOOKUP(CONCATENATE($F936," ",$G936),AllocFactorMatrix,(O$4+1),FALSE)*$E940</f>
        <v>23739.599233580226</v>
      </c>
      <c r="P936" s="5">
        <f ca="1">VLOOKUP(CONCATENATE($F936," ",$G936),AllocFactorMatrix,(P$4+1),FALSE)*$E940</f>
        <v>16318.13370386898</v>
      </c>
      <c r="Q936" s="5">
        <f ca="1">VLOOKUP(CONCATENATE($F936," ",$G936),AllocFactorMatrix,(Q$4+1),FALSE)*$E940</f>
        <v>0</v>
      </c>
      <c r="R936" s="5">
        <f ca="1">VLOOKUP(CONCATENATE($F936," ",$G936),AllocFactorMatrix,(R$4+1),FALSE)*$E940</f>
        <v>0</v>
      </c>
      <c r="S936" s="5">
        <f t="shared" ca="1" si="532"/>
        <v>40057.732937449204</v>
      </c>
      <c r="T936" s="5">
        <f ca="1">VLOOKUP(CONCATENATE($F936," ",$G936),AllocFactorMatrix,(T$4+1),FALSE)*$E940</f>
        <v>878.00455435402694</v>
      </c>
      <c r="U936" s="5">
        <f ca="1">VLOOKUP(CONCATENATE($F936," ",$G936),AllocFactorMatrix,(U$4+1),FALSE)*$E940</f>
        <v>23918.775113695185</v>
      </c>
      <c r="V936" s="5">
        <f ca="1">VLOOKUP(CONCATENATE($F936," ",$G936),AllocFactorMatrix,(V$4+1),FALSE)*$E940</f>
        <v>0</v>
      </c>
      <c r="W936" s="5">
        <f ca="1">VLOOKUP(CONCATENATE($F936," ",$G936),AllocFactorMatrix,(W$4+1),FALSE)*$E940</f>
        <v>0</v>
      </c>
      <c r="X936" s="5">
        <f t="shared" ca="1" si="533"/>
        <v>24796.77966804921</v>
      </c>
      <c r="Y936" s="5">
        <f ca="1">VLOOKUP(CONCATENATE($F936," ",$G936),AllocFactorMatrix,(Y$4+1),FALSE)*$E940</f>
        <v>0</v>
      </c>
      <c r="Z936" s="5">
        <f ca="1">VLOOKUP(CONCATENATE($F936," ",$G936),AllocFactorMatrix,(Z$4+1),FALSE)*$E940</f>
        <v>0</v>
      </c>
      <c r="AA936" s="5">
        <f t="shared" ca="1" si="531"/>
        <v>0</v>
      </c>
      <c r="AB936" s="5">
        <f ca="1">VLOOKUP(CONCATENATE($F936," ",$G936),AllocFactorMatrix,(AB$4+1),FALSE)*$E940</f>
        <v>0</v>
      </c>
      <c r="AC936" s="5">
        <f ca="1">VLOOKUP(CONCATENATE($F936," ",$G936),AllocFactorMatrix,(AC$4+1),FALSE)*$E940</f>
        <v>335.74575667452342</v>
      </c>
      <c r="AD936" s="5">
        <f ca="1">VLOOKUP(CONCATENATE($F936," ",$G936),AllocFactorMatrix,(AD$4+1),FALSE)*$E940</f>
        <v>0</v>
      </c>
    </row>
    <row r="937" spans="2:30" hidden="1" outlineLevel="1">
      <c r="E937" s="51"/>
      <c r="F937" s="52" t="str">
        <f>F940</f>
        <v>FORF_DISC_FXNL</v>
      </c>
      <c r="G937" s="55" t="str">
        <f>$G$12</f>
        <v>DISTSEC</v>
      </c>
      <c r="H937" s="4">
        <f t="shared" ca="1" si="529"/>
        <v>255138.26339851212</v>
      </c>
      <c r="I937" s="5">
        <f ca="1">VLOOKUP(CONCATENATE($F937," ",$G937),AllocFactorMatrix,(I$4+1),FALSE)*$E940</f>
        <v>195067.0162013481</v>
      </c>
      <c r="J937" s="5">
        <f ca="1">VLOOKUP(CONCATENATE($F937," ",$G937),AllocFactorMatrix,(J$4+1),FALSE)*$E940</f>
        <v>18699.164975573054</v>
      </c>
      <c r="K937" s="5">
        <f ca="1">VLOOKUP(CONCATENATE($F937," ",$G937),AllocFactorMatrix,(K$4+1),FALSE)*$E940</f>
        <v>31198.903689967563</v>
      </c>
      <c r="L937" s="5">
        <f ca="1">VLOOKUP(CONCATENATE($F937," ",$G937),AllocFactorMatrix,(L$4+1),FALSE)*$E940</f>
        <v>0</v>
      </c>
      <c r="M937" s="5">
        <f ca="1">VLOOKUP(CONCATENATE($F937," ",$G937),AllocFactorMatrix,(M$4+1),FALSE)*$E940</f>
        <v>0</v>
      </c>
      <c r="N937" s="5">
        <f t="shared" ca="1" si="530"/>
        <v>31198.903689967563</v>
      </c>
      <c r="O937" s="5">
        <f ca="1">VLOOKUP(CONCATENATE($F937," ",$G937),AllocFactorMatrix,(O$4+1),FALSE)*$E940</f>
        <v>8752.578539480719</v>
      </c>
      <c r="P937" s="5">
        <f ca="1">VLOOKUP(CONCATENATE($F937," ",$G937),AllocFactorMatrix,(P$4+1),FALSE)*$E940</f>
        <v>0</v>
      </c>
      <c r="Q937" s="5">
        <f ca="1">VLOOKUP(CONCATENATE($F937," ",$G937),AllocFactorMatrix,(Q$4+1),FALSE)*$E940</f>
        <v>0</v>
      </c>
      <c r="R937" s="5">
        <f ca="1">VLOOKUP(CONCATENATE($F937," ",$G937),AllocFactorMatrix,(R$4+1),FALSE)*$E940</f>
        <v>0</v>
      </c>
      <c r="S937" s="5">
        <f t="shared" ca="1" si="532"/>
        <v>8752.578539480719</v>
      </c>
      <c r="T937" s="5">
        <f ca="1">VLOOKUP(CONCATENATE($F937," ",$G937),AllocFactorMatrix,(T$4+1),FALSE)*$E940</f>
        <v>238.72553910412816</v>
      </c>
      <c r="U937" s="5">
        <f ca="1">VLOOKUP(CONCATENATE($F937," ",$G937),AllocFactorMatrix,(U$4+1),FALSE)*$E940</f>
        <v>0</v>
      </c>
      <c r="V937" s="5">
        <f ca="1">VLOOKUP(CONCATENATE($F937," ",$G937),AllocFactorMatrix,(V$4+1),FALSE)*$E940</f>
        <v>0</v>
      </c>
      <c r="W937" s="5">
        <f ca="1">VLOOKUP(CONCATENATE($F937," ",$G937),AllocFactorMatrix,(W$4+1),FALSE)*$E940</f>
        <v>0</v>
      </c>
      <c r="X937" s="5">
        <f t="shared" ca="1" si="533"/>
        <v>238.72553910412816</v>
      </c>
      <c r="Y937" s="5">
        <f ca="1">VLOOKUP(CONCATENATE($F937," ",$G937),AllocFactorMatrix,(Y$4+1),FALSE)*$E940</f>
        <v>0</v>
      </c>
      <c r="Z937" s="5">
        <f ca="1">VLOOKUP(CONCATENATE($F937," ",$G937),AllocFactorMatrix,(Z$4+1),FALSE)*$E940</f>
        <v>0</v>
      </c>
      <c r="AA937" s="5">
        <f t="shared" ca="1" si="531"/>
        <v>0</v>
      </c>
      <c r="AB937" s="5">
        <f ca="1">VLOOKUP(CONCATENATE($F937," ",$G937),AllocFactorMatrix,(AB$4+1),FALSE)*$E940</f>
        <v>0</v>
      </c>
      <c r="AC937" s="5">
        <f ca="1">VLOOKUP(CONCATENATE($F937," ",$G937),AllocFactorMatrix,(AC$4+1),FALSE)*$E940</f>
        <v>1181.8744530385629</v>
      </c>
      <c r="AD937" s="5">
        <f ca="1">VLOOKUP(CONCATENATE($F937," ",$G937),AllocFactorMatrix,(AD$4+1),FALSE)*$E940</f>
        <v>0</v>
      </c>
    </row>
    <row r="938" spans="2:30" hidden="1" outlineLevel="1">
      <c r="E938" s="51"/>
      <c r="F938" s="52" t="str">
        <f>F940</f>
        <v>FORF_DISC_FXNL</v>
      </c>
      <c r="G938" s="55" t="str">
        <f>$G$13</f>
        <v>ENERGY</v>
      </c>
      <c r="H938" s="4">
        <f t="shared" ca="1" si="529"/>
        <v>1401386.6812772388</v>
      </c>
      <c r="I938" s="5">
        <f ca="1">VLOOKUP(CONCATENATE($F938," ",$G938),AllocFactorMatrix,(I$4+1),FALSE)*$E940</f>
        <v>947239.62255431619</v>
      </c>
      <c r="J938" s="5">
        <f ca="1">VLOOKUP(CONCATENATE($F938," ",$G938),AllocFactorMatrix,(J$4+1),FALSE)*$E940</f>
        <v>62173.586434368401</v>
      </c>
      <c r="K938" s="5">
        <f ca="1">VLOOKUP(CONCATENATE($F938," ",$G938),AllocFactorMatrix,(K$4+1),FALSE)*$E940</f>
        <v>122469.32554999522</v>
      </c>
      <c r="L938" s="5">
        <f ca="1">VLOOKUP(CONCATENATE($F938," ",$G938),AllocFactorMatrix,(L$4+1),FALSE)*$E940</f>
        <v>1612.8832402895353</v>
      </c>
      <c r="M938" s="5">
        <f ca="1">VLOOKUP(CONCATENATE($F938," ",$G938),AllocFactorMatrix,(M$4+1),FALSE)*$E940</f>
        <v>80.543388893107021</v>
      </c>
      <c r="N938" s="5">
        <f t="shared" ca="1" si="530"/>
        <v>124162.75217917786</v>
      </c>
      <c r="O938" s="5">
        <f ca="1">VLOOKUP(CONCATENATE($F938," ",$G938),AllocFactorMatrix,(O$4+1),FALSE)*$E940</f>
        <v>49693.67488964909</v>
      </c>
      <c r="P938" s="5">
        <f ca="1">VLOOKUP(CONCATENATE($F938," ",$G938),AllocFactorMatrix,(P$4+1),FALSE)*$E940</f>
        <v>32575.375433359379</v>
      </c>
      <c r="Q938" s="5">
        <f ca="1">VLOOKUP(CONCATENATE($F938," ",$G938),AllocFactorMatrix,(Q$4+1),FALSE)*$E940</f>
        <v>8229.8736159010823</v>
      </c>
      <c r="R938" s="5">
        <f ca="1">VLOOKUP(CONCATENATE($F938," ",$G938),AllocFactorMatrix,(R$4+1),FALSE)*$E940</f>
        <v>208.60277101304862</v>
      </c>
      <c r="S938" s="5">
        <f t="shared" ca="1" si="532"/>
        <v>90707.526709922604</v>
      </c>
      <c r="T938" s="5">
        <f ca="1">VLOOKUP(CONCATENATE($F938," ",$G938),AllocFactorMatrix,(T$4+1),FALSE)*$E940</f>
        <v>2420.0159780252852</v>
      </c>
      <c r="U938" s="5">
        <f ca="1">VLOOKUP(CONCATENATE($F938," ",$G938),AllocFactorMatrix,(U$4+1),FALSE)*$E940</f>
        <v>61496.220413821495</v>
      </c>
      <c r="V938" s="5">
        <f ca="1">VLOOKUP(CONCATENATE($F938," ",$G938),AllocFactorMatrix,(V$4+1),FALSE)*$E940</f>
        <v>104539.45368524693</v>
      </c>
      <c r="W938" s="5">
        <f ca="1">VLOOKUP(CONCATENATE($F938," ",$G938),AllocFactorMatrix,(W$4+1),FALSE)*$E940</f>
        <v>4360.3541040531891</v>
      </c>
      <c r="X938" s="5">
        <f t="shared" ca="1" si="533"/>
        <v>172816.04418114692</v>
      </c>
      <c r="Y938" s="5">
        <f ca="1">VLOOKUP(CONCATENATE($F938," ",$G938),AllocFactorMatrix,(Y$4+1),FALSE)*$E940</f>
        <v>0</v>
      </c>
      <c r="Z938" s="5">
        <f ca="1">VLOOKUP(CONCATENATE($F938," ",$G938),AllocFactorMatrix,(Z$4+1),FALSE)*$E940</f>
        <v>0</v>
      </c>
      <c r="AA938" s="5">
        <f t="shared" ca="1" si="531"/>
        <v>0</v>
      </c>
      <c r="AB938" s="5">
        <f ca="1">VLOOKUP(CONCATENATE($F938," ",$G938),AllocFactorMatrix,(AB$4+1),FALSE)*$E940</f>
        <v>0</v>
      </c>
      <c r="AC938" s="5">
        <f ca="1">VLOOKUP(CONCATENATE($F938," ",$G938),AllocFactorMatrix,(AC$4+1),FALSE)*$E940</f>
        <v>4287.1492183071432</v>
      </c>
      <c r="AD938" s="5">
        <f ca="1">VLOOKUP(CONCATENATE($F938," ",$G938),AllocFactorMatrix,(AD$4+1),FALSE)*$E940</f>
        <v>0</v>
      </c>
    </row>
    <row r="939" spans="2:30" hidden="1" outlineLevel="1">
      <c r="E939" s="51"/>
      <c r="F939" s="52" t="str">
        <f>F940</f>
        <v>FORF_DISC_FXNL</v>
      </c>
      <c r="G939" s="55" t="str">
        <f>$G$14</f>
        <v>CUSTOMER</v>
      </c>
      <c r="H939" s="4">
        <f t="shared" ca="1" si="529"/>
        <v>202614.41342811147</v>
      </c>
      <c r="I939" s="5">
        <f ca="1">VLOOKUP(CONCATENATE($F939," ",$G939),AllocFactorMatrix,(I$4+1),FALSE)*$E940</f>
        <v>135157.65597447546</v>
      </c>
      <c r="J939" s="5">
        <f ca="1">VLOOKUP(CONCATENATE($F939," ",$G939),AllocFactorMatrix,(J$4+1),FALSE)*$E940</f>
        <v>41178.226219224598</v>
      </c>
      <c r="K939" s="5">
        <f ca="1">VLOOKUP(CONCATENATE($F939," ",$G939),AllocFactorMatrix,(K$4+1),FALSE)*$E940</f>
        <v>6625.5715888850118</v>
      </c>
      <c r="L939" s="5">
        <f ca="1">VLOOKUP(CONCATENATE($F939," ",$G939),AllocFactorMatrix,(L$4+1),FALSE)*$E940</f>
        <v>810.9987616597964</v>
      </c>
      <c r="M939" s="5">
        <f ca="1">VLOOKUP(CONCATENATE($F939," ",$G939),AllocFactorMatrix,(M$4+1),FALSE)*$E940</f>
        <v>192.38373460112132</v>
      </c>
      <c r="N939" s="5">
        <f t="shared" ca="1" si="530"/>
        <v>7628.9540851459296</v>
      </c>
      <c r="O939" s="5">
        <f ca="1">VLOOKUP(CONCATENATE($F939," ",$G939),AllocFactorMatrix,(O$4+1),FALSE)*$E940</f>
        <v>722.50530984167449</v>
      </c>
      <c r="P939" s="5">
        <f ca="1">VLOOKUP(CONCATENATE($F939," ",$G939),AllocFactorMatrix,(P$4+1),FALSE)*$E940</f>
        <v>762.18525026071575</v>
      </c>
      <c r="Q939" s="5">
        <f ca="1">VLOOKUP(CONCATENATE($F939," ",$G939),AllocFactorMatrix,(Q$4+1),FALSE)*$E940</f>
        <v>938.20505551379472</v>
      </c>
      <c r="R939" s="5">
        <f ca="1">VLOOKUP(CONCATENATE($F939," ",$G939),AllocFactorMatrix,(R$4+1),FALSE)*$E940</f>
        <v>110.7946681116569</v>
      </c>
      <c r="S939" s="5">
        <f t="shared" ca="1" si="532"/>
        <v>2533.6902837278417</v>
      </c>
      <c r="T939" s="5">
        <f ca="1">VLOOKUP(CONCATENATE($F939," ",$G939),AllocFactorMatrix,(T$4+1),FALSE)*$E940</f>
        <v>5.2803216961181993</v>
      </c>
      <c r="U939" s="5">
        <f ca="1">VLOOKUP(CONCATENATE($F939," ",$G939),AllocFactorMatrix,(U$4+1),FALSE)*$E940</f>
        <v>216.49267126542628</v>
      </c>
      <c r="V939" s="5">
        <f ca="1">VLOOKUP(CONCATENATE($F939," ",$G939),AllocFactorMatrix,(V$4+1),FALSE)*$E940</f>
        <v>342.51065783408586</v>
      </c>
      <c r="W939" s="5">
        <f ca="1">VLOOKUP(CONCATENATE($F939," ",$G939),AllocFactorMatrix,(W$4+1),FALSE)*$E940</f>
        <v>14.723845257721061</v>
      </c>
      <c r="X939" s="5">
        <f t="shared" ca="1" si="533"/>
        <v>579.00749605335147</v>
      </c>
      <c r="Y939" s="5">
        <f ca="1">VLOOKUP(CONCATENATE($F939," ",$G939),AllocFactorMatrix,(Y$4+1),FALSE)*$E940</f>
        <v>0</v>
      </c>
      <c r="Z939" s="5">
        <f ca="1">VLOOKUP(CONCATENATE($F939," ",$G939),AllocFactorMatrix,(Z$4+1),FALSE)*$E940</f>
        <v>0</v>
      </c>
      <c r="AA939" s="5">
        <f t="shared" ca="1" si="531"/>
        <v>0</v>
      </c>
      <c r="AB939" s="5">
        <f ca="1">VLOOKUP(CONCATENATE($F939," ",$G939),AllocFactorMatrix,(AB$4+1),FALSE)*$E940</f>
        <v>0</v>
      </c>
      <c r="AC939" s="5">
        <f ca="1">VLOOKUP(CONCATENATE($F939," ",$G939),AllocFactorMatrix,(AC$4+1),FALSE)*$E940</f>
        <v>15536.879369484297</v>
      </c>
      <c r="AD939" s="5">
        <f ca="1">VLOOKUP(CONCATENATE($F939," ",$G939),AllocFactorMatrix,(AD$4+1),FALSE)*$E940</f>
        <v>0</v>
      </c>
    </row>
    <row r="940" spans="2:30" collapsed="1">
      <c r="D940" s="1" t="s">
        <v>555</v>
      </c>
      <c r="E940" s="97">
        <v>4111894</v>
      </c>
      <c r="F940" s="97" t="s">
        <v>378</v>
      </c>
      <c r="G940" s="55" t="str">
        <f>$G$15</f>
        <v>TOTAL</v>
      </c>
      <c r="H940" s="4">
        <f t="shared" ca="1" si="529"/>
        <v>4111894.0000000005</v>
      </c>
      <c r="I940" s="5">
        <f ca="1">VLOOKUP(CONCATENATE($F940," ",$G940),AllocFactorMatrix,(I$4+1),FALSE)*$E940</f>
        <v>2830518.2912368975</v>
      </c>
      <c r="J940" s="5">
        <f ca="1">VLOOKUP(CONCATENATE($F940," ",$G940),AllocFactorMatrix,(J$4+1),FALSE)*$E940</f>
        <v>250486.71999518809</v>
      </c>
      <c r="K940" s="5">
        <f ca="1">VLOOKUP(CONCATENATE($F940," ",$G940),AllocFactorMatrix,(K$4+1),FALSE)*$E940</f>
        <v>407135.30735666089</v>
      </c>
      <c r="L940" s="5">
        <f ca="1">VLOOKUP(CONCATENATE($F940," ",$G940),AllocFactorMatrix,(L$4+1),FALSE)*$E940</f>
        <v>5611.5802953526654</v>
      </c>
      <c r="M940" s="5">
        <f ca="1">VLOOKUP(CONCATENATE($F940," ",$G940),AllocFactorMatrix,(M$4+1),FALSE)*$E940</f>
        <v>608.19991479165628</v>
      </c>
      <c r="N940" s="5">
        <f t="shared" ca="1" si="530"/>
        <v>413355.08756680525</v>
      </c>
      <c r="O940" s="5">
        <f ca="1">VLOOKUP(CONCATENATE($F940," ",$G940),AllocFactorMatrix,(O$4+1),FALSE)*$E940</f>
        <v>141514.49892267882</v>
      </c>
      <c r="P940" s="5">
        <f ca="1">VLOOKUP(CONCATENATE($F940," ",$G940),AllocFactorMatrix,(P$4+1),FALSE)*$E940</f>
        <v>89100.690448841648</v>
      </c>
      <c r="Q940" s="5">
        <f ca="1">VLOOKUP(CONCATENATE($F940," ",$G940),AllocFactorMatrix,(Q$4+1),FALSE)*$E940</f>
        <v>18595.221584507512</v>
      </c>
      <c r="R940" s="5">
        <f ca="1">VLOOKUP(CONCATENATE($F940," ",$G940),AllocFactorMatrix,(R$4+1),FALSE)*$E940</f>
        <v>503.88502757580937</v>
      </c>
      <c r="S940" s="5">
        <f t="shared" ca="1" si="532"/>
        <v>249714.29598360378</v>
      </c>
      <c r="T940" s="5">
        <f ca="1">VLOOKUP(CONCATENATE($F940," ",$G940),AllocFactorMatrix,(T$4+1),FALSE)*$E940</f>
        <v>5545.4575292420404</v>
      </c>
      <c r="U940" s="5">
        <f ca="1">VLOOKUP(CONCATENATE($F940," ",$G940),AllocFactorMatrix,(U$4+1),FALSE)*$E940</f>
        <v>139636.32496284781</v>
      </c>
      <c r="V940" s="5">
        <f ca="1">VLOOKUP(CONCATENATE($F940," ",$G940),AllocFactorMatrix,(V$4+1),FALSE)*$E940</f>
        <v>193771.00524218116</v>
      </c>
      <c r="W940" s="5">
        <f ca="1">VLOOKUP(CONCATENATE($F940," ",$G940),AllocFactorMatrix,(W$4+1),FALSE)*$E940</f>
        <v>7514.1632101666455</v>
      </c>
      <c r="X940" s="5">
        <f t="shared" ca="1" si="533"/>
        <v>346466.95094443765</v>
      </c>
      <c r="Y940" s="5">
        <f ca="1">VLOOKUP(CONCATENATE($F940," ",$G940),AllocFactorMatrix,(Y$4+1),FALSE)*$E940</f>
        <v>0</v>
      </c>
      <c r="Z940" s="5">
        <f ca="1">VLOOKUP(CONCATENATE($F940," ",$G940),AllocFactorMatrix,(Z$4+1),FALSE)*$E940</f>
        <v>0</v>
      </c>
      <c r="AA940" s="5">
        <f t="shared" ca="1" si="531"/>
        <v>0</v>
      </c>
      <c r="AB940" s="5">
        <f ca="1">VLOOKUP(CONCATENATE($F940," ",$G940),AllocFactorMatrix,(AB$4+1),FALSE)*$E940</f>
        <v>0</v>
      </c>
      <c r="AC940" s="5">
        <f ca="1">VLOOKUP(CONCATENATE($F940," ",$G940),AllocFactorMatrix,(AC$4+1),FALSE)*$E940</f>
        <v>21352.654273068507</v>
      </c>
      <c r="AD940" s="5">
        <f ca="1">VLOOKUP(CONCATENATE($F940," ",$G940),AllocFactorMatrix,(AD$4+1),FALSE)*$E940</f>
        <v>0</v>
      </c>
    </row>
    <row r="941" spans="2:30" hidden="1" outlineLevel="1">
      <c r="E941" s="51"/>
      <c r="F941" s="52" t="str">
        <f>F948</f>
        <v>MISC_SERV_REV</v>
      </c>
      <c r="G941" s="55" t="str">
        <f>$G$8</f>
        <v>PRODUCTION</v>
      </c>
      <c r="H941" s="4">
        <f t="shared" si="529"/>
        <v>0</v>
      </c>
      <c r="I941" s="5">
        <f>VLOOKUP(CONCATENATE($F941," ",$G941),AllocFactorMatrix,(I$4+1),FALSE)*$E948</f>
        <v>0</v>
      </c>
      <c r="J941" s="5">
        <f>VLOOKUP(CONCATENATE($F941," ",$G941),AllocFactorMatrix,(J$4+1),FALSE)*$E948</f>
        <v>0</v>
      </c>
      <c r="K941" s="5">
        <f>VLOOKUP(CONCATENATE($F941," ",$G941),AllocFactorMatrix,(K$4+1),FALSE)*$E948</f>
        <v>0</v>
      </c>
      <c r="L941" s="5">
        <f>VLOOKUP(CONCATENATE($F941," ",$G941),AllocFactorMatrix,(L$4+1),FALSE)*$E948</f>
        <v>0</v>
      </c>
      <c r="M941" s="5">
        <f>VLOOKUP(CONCATENATE($F941," ",$G941),AllocFactorMatrix,(M$4+1),FALSE)*$E948</f>
        <v>0</v>
      </c>
      <c r="N941" s="5">
        <f t="shared" si="530"/>
        <v>0</v>
      </c>
      <c r="O941" s="5">
        <f>VLOOKUP(CONCATENATE($F941," ",$G941),AllocFactorMatrix,(O$4+1),FALSE)*$E948</f>
        <v>0</v>
      </c>
      <c r="P941" s="5">
        <f>VLOOKUP(CONCATENATE($F941," ",$G941),AllocFactorMatrix,(P$4+1),FALSE)*$E948</f>
        <v>0</v>
      </c>
      <c r="Q941" s="5">
        <f>VLOOKUP(CONCATENATE($F941," ",$G941),AllocFactorMatrix,(Q$4+1),FALSE)*$E948</f>
        <v>0</v>
      </c>
      <c r="R941" s="5">
        <f>VLOOKUP(CONCATENATE($F941," ",$G941),AllocFactorMatrix,(R$4+1),FALSE)*$E948</f>
        <v>0</v>
      </c>
      <c r="S941" s="5">
        <f t="shared" si="532"/>
        <v>0</v>
      </c>
      <c r="T941" s="5">
        <f>VLOOKUP(CONCATENATE($F941," ",$G941),AllocFactorMatrix,(T$4+1),FALSE)*$E948</f>
        <v>0</v>
      </c>
      <c r="U941" s="5">
        <f>VLOOKUP(CONCATENATE($F941," ",$G941),AllocFactorMatrix,(U$4+1),FALSE)*$E948</f>
        <v>0</v>
      </c>
      <c r="V941" s="5">
        <f>VLOOKUP(CONCATENATE($F941," ",$G941),AllocFactorMatrix,(V$4+1),FALSE)*$E948</f>
        <v>0</v>
      </c>
      <c r="W941" s="5">
        <f>VLOOKUP(CONCATENATE($F941," ",$G941),AllocFactorMatrix,(W$4+1),FALSE)*$E948</f>
        <v>0</v>
      </c>
      <c r="X941" s="5">
        <f>SUBTOTAL(9,T941:W941)</f>
        <v>0</v>
      </c>
      <c r="Y941" s="5">
        <f>VLOOKUP(CONCATENATE($F941," ",$G941),AllocFactorMatrix,(Y$4+1),FALSE)*$E948</f>
        <v>0</v>
      </c>
      <c r="Z941" s="5">
        <f>VLOOKUP(CONCATENATE($F941," ",$G941),AllocFactorMatrix,(Z$4+1),FALSE)*$E948</f>
        <v>0</v>
      </c>
      <c r="AA941" s="5">
        <f t="shared" si="531"/>
        <v>0</v>
      </c>
      <c r="AB941" s="5">
        <f>VLOOKUP(CONCATENATE($F941," ",$G941),AllocFactorMatrix,(AB$4+1),FALSE)*$E948</f>
        <v>0</v>
      </c>
      <c r="AC941" s="5">
        <f>VLOOKUP(CONCATENATE($F941," ",$G941),AllocFactorMatrix,(AC$4+1),FALSE)*$E948</f>
        <v>0</v>
      </c>
      <c r="AD941" s="5">
        <f>VLOOKUP(CONCATENATE($F941," ",$G941),AllocFactorMatrix,(AD$4+1),FALSE)*$E948</f>
        <v>0</v>
      </c>
    </row>
    <row r="942" spans="2:30" hidden="1" outlineLevel="1">
      <c r="E942" s="51"/>
      <c r="F942" s="52" t="str">
        <f>F948</f>
        <v>MISC_SERV_REV</v>
      </c>
      <c r="G942" s="55" t="str">
        <f>$G$9</f>
        <v>BULKTRAN</v>
      </c>
      <c r="H942" s="4">
        <f t="shared" si="529"/>
        <v>0</v>
      </c>
      <c r="I942" s="5">
        <f>VLOOKUP(CONCATENATE($F942," ",$G942),AllocFactorMatrix,(I$4+1),FALSE)*$E948</f>
        <v>0</v>
      </c>
      <c r="J942" s="5">
        <f>VLOOKUP(CONCATENATE($F942," ",$G942),AllocFactorMatrix,(J$4+1),FALSE)*$E948</f>
        <v>0</v>
      </c>
      <c r="K942" s="5">
        <f>VLOOKUP(CONCATENATE($F942," ",$G942),AllocFactorMatrix,(K$4+1),FALSE)*$E948</f>
        <v>0</v>
      </c>
      <c r="L942" s="5">
        <f>VLOOKUP(CONCATENATE($F942," ",$G942),AllocFactorMatrix,(L$4+1),FALSE)*$E948</f>
        <v>0</v>
      </c>
      <c r="M942" s="5">
        <f>VLOOKUP(CONCATENATE($F942," ",$G942),AllocFactorMatrix,(M$4+1),FALSE)*$E948</f>
        <v>0</v>
      </c>
      <c r="N942" s="5">
        <f t="shared" si="530"/>
        <v>0</v>
      </c>
      <c r="O942" s="5">
        <f>VLOOKUP(CONCATENATE($F942," ",$G942),AllocFactorMatrix,(O$4+1),FALSE)*$E948</f>
        <v>0</v>
      </c>
      <c r="P942" s="5">
        <f>VLOOKUP(CONCATENATE($F942," ",$G942),AllocFactorMatrix,(P$4+1),FALSE)*$E948</f>
        <v>0</v>
      </c>
      <c r="Q942" s="5">
        <f>VLOOKUP(CONCATENATE($F942," ",$G942),AllocFactorMatrix,(Q$4+1),FALSE)*$E948</f>
        <v>0</v>
      </c>
      <c r="R942" s="5">
        <f>VLOOKUP(CONCATENATE($F942," ",$G942),AllocFactorMatrix,(R$4+1),FALSE)*$E948</f>
        <v>0</v>
      </c>
      <c r="S942" s="5">
        <f t="shared" si="532"/>
        <v>0</v>
      </c>
      <c r="T942" s="5">
        <f>VLOOKUP(CONCATENATE($F942," ",$G942),AllocFactorMatrix,(T$4+1),FALSE)*$E948</f>
        <v>0</v>
      </c>
      <c r="U942" s="5">
        <f>VLOOKUP(CONCATENATE($F942," ",$G942),AllocFactorMatrix,(U$4+1),FALSE)*$E948</f>
        <v>0</v>
      </c>
      <c r="V942" s="5">
        <f>VLOOKUP(CONCATENATE($F942," ",$G942),AllocFactorMatrix,(V$4+1),FALSE)*$E948</f>
        <v>0</v>
      </c>
      <c r="W942" s="5">
        <f>VLOOKUP(CONCATENATE($F942," ",$G942),AllocFactorMatrix,(W$4+1),FALSE)*$E948</f>
        <v>0</v>
      </c>
      <c r="X942" s="5">
        <f t="shared" ref="X942:X948" si="534">SUBTOTAL(9,T942:W942)</f>
        <v>0</v>
      </c>
      <c r="Y942" s="5">
        <f>VLOOKUP(CONCATENATE($F942," ",$G942),AllocFactorMatrix,(Y$4+1),FALSE)*$E948</f>
        <v>0</v>
      </c>
      <c r="Z942" s="5">
        <f>VLOOKUP(CONCATENATE($F942," ",$G942),AllocFactorMatrix,(Z$4+1),FALSE)*$E948</f>
        <v>0</v>
      </c>
      <c r="AA942" s="5">
        <f t="shared" si="531"/>
        <v>0</v>
      </c>
      <c r="AB942" s="5">
        <f>VLOOKUP(CONCATENATE($F942," ",$G942),AllocFactorMatrix,(AB$4+1),FALSE)*$E948</f>
        <v>0</v>
      </c>
      <c r="AC942" s="5">
        <f>VLOOKUP(CONCATENATE($F942," ",$G942),AllocFactorMatrix,(AC$4+1),FALSE)*$E948</f>
        <v>0</v>
      </c>
      <c r="AD942" s="5">
        <f>VLOOKUP(CONCATENATE($F942," ",$G942),AllocFactorMatrix,(AD$4+1),FALSE)*$E948</f>
        <v>0</v>
      </c>
    </row>
    <row r="943" spans="2:30" hidden="1" outlineLevel="1">
      <c r="E943" s="51"/>
      <c r="F943" s="52" t="str">
        <f>F948</f>
        <v>MISC_SERV_REV</v>
      </c>
      <c r="G943" s="55" t="str">
        <f>$G$10</f>
        <v>SUBTRAN</v>
      </c>
      <c r="H943" s="4">
        <f t="shared" si="529"/>
        <v>0</v>
      </c>
      <c r="I943" s="5">
        <f>VLOOKUP(CONCATENATE($F943," ",$G943),AllocFactorMatrix,(I$4+1),FALSE)*$E948</f>
        <v>0</v>
      </c>
      <c r="J943" s="5">
        <f>VLOOKUP(CONCATENATE($F943," ",$G943),AllocFactorMatrix,(J$4+1),FALSE)*$E948</f>
        <v>0</v>
      </c>
      <c r="K943" s="5">
        <f>VLOOKUP(CONCATENATE($F943," ",$G943),AllocFactorMatrix,(K$4+1),FALSE)*$E948</f>
        <v>0</v>
      </c>
      <c r="L943" s="5">
        <f>VLOOKUP(CONCATENATE($F943," ",$G943),AllocFactorMatrix,(L$4+1),FALSE)*$E948</f>
        <v>0</v>
      </c>
      <c r="M943" s="5">
        <f>VLOOKUP(CONCATENATE($F943," ",$G943),AllocFactorMatrix,(M$4+1),FALSE)*$E948</f>
        <v>0</v>
      </c>
      <c r="N943" s="5">
        <f t="shared" si="530"/>
        <v>0</v>
      </c>
      <c r="O943" s="5">
        <f>VLOOKUP(CONCATENATE($F943," ",$G943),AllocFactorMatrix,(O$4+1),FALSE)*$E948</f>
        <v>0</v>
      </c>
      <c r="P943" s="5">
        <f>VLOOKUP(CONCATENATE($F943," ",$G943),AllocFactorMatrix,(P$4+1),FALSE)*$E948</f>
        <v>0</v>
      </c>
      <c r="Q943" s="5">
        <f>VLOOKUP(CONCATENATE($F943," ",$G943),AllocFactorMatrix,(Q$4+1),FALSE)*$E948</f>
        <v>0</v>
      </c>
      <c r="R943" s="5">
        <f>VLOOKUP(CONCATENATE($F943," ",$G943),AllocFactorMatrix,(R$4+1),FALSE)*$E948</f>
        <v>0</v>
      </c>
      <c r="S943" s="5">
        <f t="shared" si="532"/>
        <v>0</v>
      </c>
      <c r="T943" s="5">
        <f>VLOOKUP(CONCATENATE($F943," ",$G943),AllocFactorMatrix,(T$4+1),FALSE)*$E948</f>
        <v>0</v>
      </c>
      <c r="U943" s="5">
        <f>VLOOKUP(CONCATENATE($F943," ",$G943),AllocFactorMatrix,(U$4+1),FALSE)*$E948</f>
        <v>0</v>
      </c>
      <c r="V943" s="5">
        <f>VLOOKUP(CONCATENATE($F943," ",$G943),AllocFactorMatrix,(V$4+1),FALSE)*$E948</f>
        <v>0</v>
      </c>
      <c r="W943" s="5">
        <f>VLOOKUP(CONCATENATE($F943," ",$G943),AllocFactorMatrix,(W$4+1),FALSE)*$E948</f>
        <v>0</v>
      </c>
      <c r="X943" s="5">
        <f t="shared" si="534"/>
        <v>0</v>
      </c>
      <c r="Y943" s="5">
        <f>VLOOKUP(CONCATENATE($F943," ",$G943),AllocFactorMatrix,(Y$4+1),FALSE)*$E948</f>
        <v>0</v>
      </c>
      <c r="Z943" s="5">
        <f>VLOOKUP(CONCATENATE($F943," ",$G943),AllocFactorMatrix,(Z$4+1),FALSE)*$E948</f>
        <v>0</v>
      </c>
      <c r="AA943" s="5">
        <f t="shared" si="531"/>
        <v>0</v>
      </c>
      <c r="AB943" s="5">
        <f>VLOOKUP(CONCATENATE($F943," ",$G943),AllocFactorMatrix,(AB$4+1),FALSE)*$E948</f>
        <v>0</v>
      </c>
      <c r="AC943" s="5">
        <f>VLOOKUP(CONCATENATE($F943," ",$G943),AllocFactorMatrix,(AC$4+1),FALSE)*$E948</f>
        <v>0</v>
      </c>
      <c r="AD943" s="5">
        <f>VLOOKUP(CONCATENATE($F943," ",$G943),AllocFactorMatrix,(AD$4+1),FALSE)*$E948</f>
        <v>0</v>
      </c>
    </row>
    <row r="944" spans="2:30" hidden="1" outlineLevel="1">
      <c r="E944" s="51"/>
      <c r="F944" s="52" t="str">
        <f>F948</f>
        <v>MISC_SERV_REV</v>
      </c>
      <c r="G944" s="55" t="str">
        <f>$G$11</f>
        <v>DISTPRI</v>
      </c>
      <c r="H944" s="4">
        <f t="shared" si="529"/>
        <v>440890.53957780945</v>
      </c>
      <c r="I944" s="5">
        <f>VLOOKUP(CONCATENATE($F944," ",$G944),AllocFactorMatrix,(I$4+1),FALSE)*$E948</f>
        <v>412338.52955285023</v>
      </c>
      <c r="J944" s="5">
        <f>VLOOKUP(CONCATENATE($F944," ",$G944),AllocFactorMatrix,(J$4+1),FALSE)*$E948</f>
        <v>17992.814428839014</v>
      </c>
      <c r="K944" s="5">
        <f>VLOOKUP(CONCATENATE($F944," ",$G944),AllocFactorMatrix,(K$4+1),FALSE)*$E948</f>
        <v>9391.3094408417655</v>
      </c>
      <c r="L944" s="5">
        <f>VLOOKUP(CONCATENATE($F944," ",$G944),AllocFactorMatrix,(L$4+1),FALSE)*$E948</f>
        <v>227.27042161715849</v>
      </c>
      <c r="M944" s="5">
        <f>VLOOKUP(CONCATENATE($F944," ",$G944),AllocFactorMatrix,(M$4+1),FALSE)*$E948</f>
        <v>0</v>
      </c>
      <c r="N944" s="5">
        <f t="shared" si="530"/>
        <v>9618.5798624589243</v>
      </c>
      <c r="O944" s="5">
        <f>VLOOKUP(CONCATENATE($F944," ",$G944),AllocFactorMatrix,(O$4+1),FALSE)*$E948</f>
        <v>827.77261158973579</v>
      </c>
      <c r="P944" s="5">
        <f>VLOOKUP(CONCATENATE($F944," ",$G944),AllocFactorMatrix,(P$4+1),FALSE)*$E948</f>
        <v>47.657663846502693</v>
      </c>
      <c r="Q944" s="5">
        <f>VLOOKUP(CONCATENATE($F944," ",$G944),AllocFactorMatrix,(Q$4+1),FALSE)*$E948</f>
        <v>0</v>
      </c>
      <c r="R944" s="5">
        <f>VLOOKUP(CONCATENATE($F944," ",$G944),AllocFactorMatrix,(R$4+1),FALSE)*$E948</f>
        <v>0</v>
      </c>
      <c r="S944" s="5">
        <f t="shared" si="532"/>
        <v>875.4302754362385</v>
      </c>
      <c r="T944" s="5">
        <f>VLOOKUP(CONCATENATE($F944," ",$G944),AllocFactorMatrix,(T$4+1),FALSE)*$E948</f>
        <v>0</v>
      </c>
      <c r="U944" s="5">
        <f>VLOOKUP(CONCATENATE($F944," ",$G944),AllocFactorMatrix,(U$4+1),FALSE)*$E948</f>
        <v>12.348199187280699</v>
      </c>
      <c r="V944" s="5">
        <f>VLOOKUP(CONCATENATE($F944," ",$G944),AllocFactorMatrix,(V$4+1),FALSE)*$E948</f>
        <v>0</v>
      </c>
      <c r="W944" s="5">
        <f>VLOOKUP(CONCATENATE($F944," ",$G944),AllocFactorMatrix,(W$4+1),FALSE)*$E948</f>
        <v>0</v>
      </c>
      <c r="X944" s="5">
        <f t="shared" si="534"/>
        <v>12.348199187280699</v>
      </c>
      <c r="Y944" s="5">
        <f>VLOOKUP(CONCATENATE($F944," ",$G944),AllocFactorMatrix,(Y$4+1),FALSE)*$E948</f>
        <v>0</v>
      </c>
      <c r="Z944" s="5">
        <f>VLOOKUP(CONCATENATE($F944," ",$G944),AllocFactorMatrix,(Z$4+1),FALSE)*$E948</f>
        <v>0</v>
      </c>
      <c r="AA944" s="5">
        <f t="shared" si="531"/>
        <v>0</v>
      </c>
      <c r="AB944" s="5">
        <f>VLOOKUP(CONCATENATE($F944," ",$G944),AllocFactorMatrix,(AB$4+1),FALSE)*$E948</f>
        <v>0</v>
      </c>
      <c r="AC944" s="5">
        <f>VLOOKUP(CONCATENATE($F944," ",$G944),AllocFactorMatrix,(AC$4+1),FALSE)*$E948</f>
        <v>52.837259037774679</v>
      </c>
      <c r="AD944" s="5">
        <f>VLOOKUP(CONCATENATE($F944," ",$G944),AllocFactorMatrix,(AD$4+1),FALSE)*$E948</f>
        <v>0</v>
      </c>
    </row>
    <row r="945" spans="1:30" hidden="1" outlineLevel="1">
      <c r="E945" s="51"/>
      <c r="F945" s="52" t="str">
        <f>F948</f>
        <v>MISC_SERV_REV</v>
      </c>
      <c r="G945" s="55" t="str">
        <f>$G$12</f>
        <v>DISTSEC</v>
      </c>
      <c r="H945" s="4">
        <f t="shared" si="529"/>
        <v>254715.36293485572</v>
      </c>
      <c r="I945" s="5">
        <f>VLOOKUP(CONCATENATE($F945," ",$G945),AllocFactorMatrix,(I$4+1),FALSE)*$E948</f>
        <v>238878.20722434935</v>
      </c>
      <c r="J945" s="5">
        <f>VLOOKUP(CONCATENATE($F945," ",$G945),AllocFactorMatrix,(J$4+1),FALSE)*$E948</f>
        <v>10660.956947741171</v>
      </c>
      <c r="K945" s="5">
        <f>VLOOKUP(CONCATENATE($F945," ",$G945),AllocFactorMatrix,(K$4+1),FALSE)*$E948</f>
        <v>4624.07580207719</v>
      </c>
      <c r="L945" s="5">
        <f>VLOOKUP(CONCATENATE($F945," ",$G945),AllocFactorMatrix,(L$4+1),FALSE)*$E948</f>
        <v>0</v>
      </c>
      <c r="M945" s="5">
        <f>VLOOKUP(CONCATENATE($F945," ",$G945),AllocFactorMatrix,(M$4+1),FALSE)*$E948</f>
        <v>0</v>
      </c>
      <c r="N945" s="5">
        <f t="shared" si="530"/>
        <v>4624.07580207719</v>
      </c>
      <c r="O945" s="5">
        <f>VLOOKUP(CONCATENATE($F945," ",$G945),AllocFactorMatrix,(O$4+1),FALSE)*$E948</f>
        <v>346.360395020368</v>
      </c>
      <c r="P945" s="5">
        <f>VLOOKUP(CONCATENATE($F945," ",$G945),AllocFactorMatrix,(P$4+1),FALSE)*$E948</f>
        <v>0</v>
      </c>
      <c r="Q945" s="5">
        <f>VLOOKUP(CONCATENATE($F945," ",$G945),AllocFactorMatrix,(Q$4+1),FALSE)*$E948</f>
        <v>0</v>
      </c>
      <c r="R945" s="5">
        <f>VLOOKUP(CONCATENATE($F945," ",$G945),AllocFactorMatrix,(R$4+1),FALSE)*$E948</f>
        <v>0</v>
      </c>
      <c r="S945" s="5">
        <f t="shared" si="532"/>
        <v>346.360395020368</v>
      </c>
      <c r="T945" s="5">
        <f>VLOOKUP(CONCATENATE($F945," ",$G945),AllocFactorMatrix,(T$4+1),FALSE)*$E948</f>
        <v>0</v>
      </c>
      <c r="U945" s="5">
        <f>VLOOKUP(CONCATENATE($F945," ",$G945),AllocFactorMatrix,(U$4+1),FALSE)*$E948</f>
        <v>0</v>
      </c>
      <c r="V945" s="5">
        <f>VLOOKUP(CONCATENATE($F945," ",$G945),AllocFactorMatrix,(V$4+1),FALSE)*$E948</f>
        <v>0</v>
      </c>
      <c r="W945" s="5">
        <f>VLOOKUP(CONCATENATE($F945," ",$G945),AllocFactorMatrix,(W$4+1),FALSE)*$E948</f>
        <v>0</v>
      </c>
      <c r="X945" s="5">
        <f t="shared" si="534"/>
        <v>0</v>
      </c>
      <c r="Y945" s="5">
        <f>VLOOKUP(CONCATENATE($F945," ",$G945),AllocFactorMatrix,(Y$4+1),FALSE)*$E948</f>
        <v>0</v>
      </c>
      <c r="Z945" s="5">
        <f>VLOOKUP(CONCATENATE($F945," ",$G945),AllocFactorMatrix,(Z$4+1),FALSE)*$E948</f>
        <v>0</v>
      </c>
      <c r="AA945" s="5">
        <f t="shared" si="531"/>
        <v>0</v>
      </c>
      <c r="AB945" s="5">
        <f>VLOOKUP(CONCATENATE($F945," ",$G945),AllocFactorMatrix,(AB$4+1),FALSE)*$E948</f>
        <v>0</v>
      </c>
      <c r="AC945" s="5">
        <f>VLOOKUP(CONCATENATE($F945," ",$G945),AllocFactorMatrix,(AC$4+1),FALSE)*$E948</f>
        <v>205.76256566763684</v>
      </c>
      <c r="AD945" s="5">
        <f>VLOOKUP(CONCATENATE($F945," ",$G945),AllocFactorMatrix,(AD$4+1),FALSE)*$E948</f>
        <v>0</v>
      </c>
    </row>
    <row r="946" spans="1:30" hidden="1" outlineLevel="1">
      <c r="E946" s="51"/>
      <c r="F946" s="52" t="str">
        <f>F948</f>
        <v>MISC_SERV_REV</v>
      </c>
      <c r="G946" s="55" t="str">
        <f>$G$13</f>
        <v>ENERGY</v>
      </c>
      <c r="H946" s="4">
        <f t="shared" si="529"/>
        <v>0</v>
      </c>
      <c r="I946" s="5">
        <f>VLOOKUP(CONCATENATE($F946," ",$G946),AllocFactorMatrix,(I$4+1),FALSE)*$E948</f>
        <v>0</v>
      </c>
      <c r="J946" s="5">
        <f>VLOOKUP(CONCATENATE($F946," ",$G946),AllocFactorMatrix,(J$4+1),FALSE)*$E948</f>
        <v>0</v>
      </c>
      <c r="K946" s="5">
        <f>VLOOKUP(CONCATENATE($F946," ",$G946),AllocFactorMatrix,(K$4+1),FALSE)*$E948</f>
        <v>0</v>
      </c>
      <c r="L946" s="5">
        <f>VLOOKUP(CONCATENATE($F946," ",$G946),AllocFactorMatrix,(L$4+1),FALSE)*$E948</f>
        <v>0</v>
      </c>
      <c r="M946" s="5">
        <f>VLOOKUP(CONCATENATE($F946," ",$G946),AllocFactorMatrix,(M$4+1),FALSE)*$E948</f>
        <v>0</v>
      </c>
      <c r="N946" s="5">
        <f t="shared" si="530"/>
        <v>0</v>
      </c>
      <c r="O946" s="5">
        <f>VLOOKUP(CONCATENATE($F946," ",$G946),AllocFactorMatrix,(O$4+1),FALSE)*$E948</f>
        <v>0</v>
      </c>
      <c r="P946" s="5">
        <f>VLOOKUP(CONCATENATE($F946," ",$G946),AllocFactorMatrix,(P$4+1),FALSE)*$E948</f>
        <v>0</v>
      </c>
      <c r="Q946" s="5">
        <f>VLOOKUP(CONCATENATE($F946," ",$G946),AllocFactorMatrix,(Q$4+1),FALSE)*$E948</f>
        <v>0</v>
      </c>
      <c r="R946" s="5">
        <f>VLOOKUP(CONCATENATE($F946," ",$G946),AllocFactorMatrix,(R$4+1),FALSE)*$E948</f>
        <v>0</v>
      </c>
      <c r="S946" s="5">
        <f t="shared" si="532"/>
        <v>0</v>
      </c>
      <c r="T946" s="5">
        <f>VLOOKUP(CONCATENATE($F946," ",$G946),AllocFactorMatrix,(T$4+1),FALSE)*$E948</f>
        <v>0</v>
      </c>
      <c r="U946" s="5">
        <f>VLOOKUP(CONCATENATE($F946," ",$G946),AllocFactorMatrix,(U$4+1),FALSE)*$E948</f>
        <v>0</v>
      </c>
      <c r="V946" s="5">
        <f>VLOOKUP(CONCATENATE($F946," ",$G946),AllocFactorMatrix,(V$4+1),FALSE)*$E948</f>
        <v>0</v>
      </c>
      <c r="W946" s="5">
        <f>VLOOKUP(CONCATENATE($F946," ",$G946),AllocFactorMatrix,(W$4+1),FALSE)*$E948</f>
        <v>0</v>
      </c>
      <c r="X946" s="5">
        <f t="shared" si="534"/>
        <v>0</v>
      </c>
      <c r="Y946" s="5">
        <f>VLOOKUP(CONCATENATE($F946," ",$G946),AllocFactorMatrix,(Y$4+1),FALSE)*$E948</f>
        <v>0</v>
      </c>
      <c r="Z946" s="5">
        <f>VLOOKUP(CONCATENATE($F946," ",$G946),AllocFactorMatrix,(Z$4+1),FALSE)*$E948</f>
        <v>0</v>
      </c>
      <c r="AA946" s="5">
        <f t="shared" si="531"/>
        <v>0</v>
      </c>
      <c r="AB946" s="5">
        <f>VLOOKUP(CONCATENATE($F946," ",$G946),AllocFactorMatrix,(AB$4+1),FALSE)*$E948</f>
        <v>0</v>
      </c>
      <c r="AC946" s="5">
        <f>VLOOKUP(CONCATENATE($F946," ",$G946),AllocFactorMatrix,(AC$4+1),FALSE)*$E948</f>
        <v>0</v>
      </c>
      <c r="AD946" s="5">
        <f>VLOOKUP(CONCATENATE($F946," ",$G946),AllocFactorMatrix,(AD$4+1),FALSE)*$E948</f>
        <v>0</v>
      </c>
    </row>
    <row r="947" spans="1:30" hidden="1" outlineLevel="1">
      <c r="E947" s="51"/>
      <c r="F947" s="52" t="str">
        <f>F948</f>
        <v>MISC_SERV_REV</v>
      </c>
      <c r="G947" s="55" t="str">
        <f>$G$14</f>
        <v>CUSTOMER</v>
      </c>
      <c r="H947" s="4">
        <f t="shared" si="529"/>
        <v>89530.097487335035</v>
      </c>
      <c r="I947" s="5">
        <f>VLOOKUP(CONCATENATE($F947," ",$G947),AllocFactorMatrix,(I$4+1),FALSE)*$E948</f>
        <v>68327.322031582138</v>
      </c>
      <c r="J947" s="5">
        <f>VLOOKUP(CONCATENATE($F947," ",$G947),AllocFactorMatrix,(J$4+1),FALSE)*$E948</f>
        <v>17027.057015114406</v>
      </c>
      <c r="K947" s="5">
        <f>VLOOKUP(CONCATENATE($F947," ",$G947),AllocFactorMatrix,(K$4+1),FALSE)*$E948</f>
        <v>694.28844256179218</v>
      </c>
      <c r="L947" s="5">
        <f>VLOOKUP(CONCATENATE($F947," ",$G947),AllocFactorMatrix,(L$4+1),FALSE)*$E948</f>
        <v>179.82305537282357</v>
      </c>
      <c r="M947" s="5">
        <f>VLOOKUP(CONCATENATE($F947," ",$G947),AllocFactorMatrix,(M$4+1),FALSE)*$E948</f>
        <v>42.159043913571708</v>
      </c>
      <c r="N947" s="5">
        <f t="shared" si="530"/>
        <v>916.27054184818746</v>
      </c>
      <c r="O947" s="5">
        <f>VLOOKUP(CONCATENATE($F947," ",$G947),AllocFactorMatrix,(O$4+1),FALSE)*$E948</f>
        <v>23.567104570910388</v>
      </c>
      <c r="P947" s="5">
        <f>VLOOKUP(CONCATENATE($F947," ",$G947),AllocFactorMatrix,(P$4+1),FALSE)*$E948</f>
        <v>2.1666607786275103</v>
      </c>
      <c r="Q947" s="5">
        <f>VLOOKUP(CONCATENATE($F947," ",$G947),AllocFactorMatrix,(Q$4+1),FALSE)*$E948</f>
        <v>0</v>
      </c>
      <c r="R947" s="5">
        <f>VLOOKUP(CONCATENATE($F947," ",$G947),AllocFactorMatrix,(R$4+1),FALSE)*$E948</f>
        <v>0</v>
      </c>
      <c r="S947" s="5">
        <f t="shared" si="532"/>
        <v>25.733765349537897</v>
      </c>
      <c r="T947" s="5">
        <f>VLOOKUP(CONCATENATE($F947," ",$G947),AllocFactorMatrix,(T$4+1),FALSE)*$E948</f>
        <v>0</v>
      </c>
      <c r="U947" s="5">
        <f>VLOOKUP(CONCATENATE($F947," ",$G947),AllocFactorMatrix,(U$4+1),FALSE)*$E948</f>
        <v>0.10788196900185279</v>
      </c>
      <c r="V947" s="5">
        <f>VLOOKUP(CONCATENATE($F947," ",$G947),AllocFactorMatrix,(V$4+1),FALSE)*$E948</f>
        <v>0</v>
      </c>
      <c r="W947" s="5">
        <f>VLOOKUP(CONCATENATE($F947," ",$G947),AllocFactorMatrix,(W$4+1),FALSE)*$E948</f>
        <v>0</v>
      </c>
      <c r="X947" s="5">
        <f t="shared" si="534"/>
        <v>0.10788196900185279</v>
      </c>
      <c r="Y947" s="5">
        <f>VLOOKUP(CONCATENATE($F947," ",$G947),AllocFactorMatrix,(Y$4+1),FALSE)*$E948</f>
        <v>0</v>
      </c>
      <c r="Z947" s="5">
        <f>VLOOKUP(CONCATENATE($F947," ",$G947),AllocFactorMatrix,(Z$4+1),FALSE)*$E948</f>
        <v>0</v>
      </c>
      <c r="AA947" s="5">
        <f t="shared" si="531"/>
        <v>0</v>
      </c>
      <c r="AB947" s="5">
        <f>VLOOKUP(CONCATENATE($F947," ",$G947),AllocFactorMatrix,(AB$4+1),FALSE)*$E948</f>
        <v>0</v>
      </c>
      <c r="AC947" s="5">
        <f>VLOOKUP(CONCATENATE($F947," ",$G947),AllocFactorMatrix,(AC$4+1),FALSE)*$E948</f>
        <v>3233.6062514717428</v>
      </c>
      <c r="AD947" s="5">
        <f>VLOOKUP(CONCATENATE($F947," ",$G947),AllocFactorMatrix,(AD$4+1),FALSE)*$E948</f>
        <v>0</v>
      </c>
    </row>
    <row r="948" spans="1:30" collapsed="1">
      <c r="D948" s="1" t="s">
        <v>556</v>
      </c>
      <c r="E948" s="97">
        <v>785136</v>
      </c>
      <c r="F948" s="61" t="s">
        <v>149</v>
      </c>
      <c r="G948" s="55" t="str">
        <f>$G$15</f>
        <v>TOTAL</v>
      </c>
      <c r="H948" s="4">
        <f t="shared" si="529"/>
        <v>785136.00000000012</v>
      </c>
      <c r="I948" s="5">
        <f>VLOOKUP(CONCATENATE($F948," ",$G948),AllocFactorMatrix,(I$4+1),FALSE)*$E948</f>
        <v>719544.05880878167</v>
      </c>
      <c r="J948" s="5">
        <f>VLOOKUP(CONCATENATE($F948," ",$G948),AllocFactorMatrix,(J$4+1),FALSE)*$E948</f>
        <v>45680.828391694587</v>
      </c>
      <c r="K948" s="5">
        <f>VLOOKUP(CONCATENATE($F948," ",$G948),AllocFactorMatrix,(K$4+1),FALSE)*$E948</f>
        <v>14709.673685480748</v>
      </c>
      <c r="L948" s="5">
        <f>VLOOKUP(CONCATENATE($F948," ",$G948),AllocFactorMatrix,(L$4+1),FALSE)*$E948</f>
        <v>407.09347698998204</v>
      </c>
      <c r="M948" s="5">
        <f>VLOOKUP(CONCATENATE($F948," ",$G948),AllocFactorMatrix,(M$4+1),FALSE)*$E948</f>
        <v>42.159043913571708</v>
      </c>
      <c r="N948" s="5">
        <f t="shared" si="530"/>
        <v>15158.926206384302</v>
      </c>
      <c r="O948" s="5">
        <f>VLOOKUP(CONCATENATE($F948," ",$G948),AllocFactorMatrix,(O$4+1),FALSE)*$E948</f>
        <v>1197.7001111810143</v>
      </c>
      <c r="P948" s="5">
        <f>VLOOKUP(CONCATENATE($F948," ",$G948),AllocFactorMatrix,(P$4+1),FALSE)*$E948</f>
        <v>49.824324625130203</v>
      </c>
      <c r="Q948" s="5">
        <f>VLOOKUP(CONCATENATE($F948," ",$G948),AllocFactorMatrix,(Q$4+1),FALSE)*$E948</f>
        <v>0</v>
      </c>
      <c r="R948" s="5">
        <f>VLOOKUP(CONCATENATE($F948," ",$G948),AllocFactorMatrix,(R$4+1),FALSE)*$E948</f>
        <v>0</v>
      </c>
      <c r="S948" s="5">
        <f t="shared" si="532"/>
        <v>1247.5244358061445</v>
      </c>
      <c r="T948" s="5">
        <f>VLOOKUP(CONCATENATE($F948," ",$G948),AllocFactorMatrix,(T$4+1),FALSE)*$E948</f>
        <v>0</v>
      </c>
      <c r="U948" s="5">
        <f>VLOOKUP(CONCATENATE($F948," ",$G948),AllocFactorMatrix,(U$4+1),FALSE)*$E948</f>
        <v>12.456081156282551</v>
      </c>
      <c r="V948" s="5">
        <f>VLOOKUP(CONCATENATE($F948," ",$G948),AllocFactorMatrix,(V$4+1),FALSE)*$E948</f>
        <v>0</v>
      </c>
      <c r="W948" s="5">
        <f>VLOOKUP(CONCATENATE($F948," ",$G948),AllocFactorMatrix,(W$4+1),FALSE)*$E948</f>
        <v>0</v>
      </c>
      <c r="X948" s="5">
        <f t="shared" si="534"/>
        <v>12.456081156282551</v>
      </c>
      <c r="Y948" s="5">
        <f>VLOOKUP(CONCATENATE($F948," ",$G948),AllocFactorMatrix,(Y$4+1),FALSE)*$E948</f>
        <v>0</v>
      </c>
      <c r="Z948" s="5">
        <f>VLOOKUP(CONCATENATE($F948," ",$G948),AllocFactorMatrix,(Z$4+1),FALSE)*$E948</f>
        <v>0</v>
      </c>
      <c r="AA948" s="5">
        <f t="shared" si="531"/>
        <v>0</v>
      </c>
      <c r="AB948" s="5">
        <f>VLOOKUP(CONCATENATE($F948," ",$G948),AllocFactorMatrix,(AB$4+1),FALSE)*$E948</f>
        <v>0</v>
      </c>
      <c r="AC948" s="5">
        <f>VLOOKUP(CONCATENATE($F948," ",$G948),AllocFactorMatrix,(AC$4+1),FALSE)*$E948</f>
        <v>3492.206076177154</v>
      </c>
      <c r="AD948" s="5">
        <f>VLOOKUP(CONCATENATE($F948," ",$G948),AllocFactorMatrix,(AD$4+1),FALSE)*$E948</f>
        <v>0</v>
      </c>
    </row>
    <row r="949" spans="1:30" hidden="1" outlineLevel="1">
      <c r="E949" s="51"/>
      <c r="F949" s="52" t="str">
        <f>F956</f>
        <v>DIST_POLES</v>
      </c>
      <c r="G949" s="55" t="str">
        <f>$G$8</f>
        <v>PRODUCTION</v>
      </c>
      <c r="H949" s="4">
        <f t="shared" si="529"/>
        <v>0</v>
      </c>
      <c r="I949" s="5">
        <f>VLOOKUP(CONCATENATE($F949," ",$G949),AllocFactorMatrix,(I$4+1),FALSE)*$E956</f>
        <v>0</v>
      </c>
      <c r="J949" s="5">
        <f>VLOOKUP(CONCATENATE($F949," ",$G949),AllocFactorMatrix,(J$4+1),FALSE)*$E956</f>
        <v>0</v>
      </c>
      <c r="K949" s="5">
        <f>VLOOKUP(CONCATENATE($F949," ",$G949),AllocFactorMatrix,(K$4+1),FALSE)*$E956</f>
        <v>0</v>
      </c>
      <c r="L949" s="5">
        <f>VLOOKUP(CONCATENATE($F949," ",$G949),AllocFactorMatrix,(L$4+1),FALSE)*$E956</f>
        <v>0</v>
      </c>
      <c r="M949" s="5">
        <f>VLOOKUP(CONCATENATE($F949," ",$G949),AllocFactorMatrix,(M$4+1),FALSE)*$E956</f>
        <v>0</v>
      </c>
      <c r="N949" s="5">
        <f t="shared" si="530"/>
        <v>0</v>
      </c>
      <c r="O949" s="5">
        <f>VLOOKUP(CONCATENATE($F949," ",$G949),AllocFactorMatrix,(O$4+1),FALSE)*$E956</f>
        <v>0</v>
      </c>
      <c r="P949" s="5">
        <f>VLOOKUP(CONCATENATE($F949," ",$G949),AllocFactorMatrix,(P$4+1),FALSE)*$E956</f>
        <v>0</v>
      </c>
      <c r="Q949" s="5">
        <f>VLOOKUP(CONCATENATE($F949," ",$G949),AllocFactorMatrix,(Q$4+1),FALSE)*$E956</f>
        <v>0</v>
      </c>
      <c r="R949" s="5">
        <f>VLOOKUP(CONCATENATE($F949," ",$G949),AllocFactorMatrix,(R$4+1),FALSE)*$E956</f>
        <v>0</v>
      </c>
      <c r="S949" s="5">
        <f t="shared" si="532"/>
        <v>0</v>
      </c>
      <c r="T949" s="5">
        <f>VLOOKUP(CONCATENATE($F949," ",$G949),AllocFactorMatrix,(T$4+1),FALSE)*$E956</f>
        <v>0</v>
      </c>
      <c r="U949" s="5">
        <f>VLOOKUP(CONCATENATE($F949," ",$G949),AllocFactorMatrix,(U$4+1),FALSE)*$E956</f>
        <v>0</v>
      </c>
      <c r="V949" s="5">
        <f>VLOOKUP(CONCATENATE($F949," ",$G949),AllocFactorMatrix,(V$4+1),FALSE)*$E956</f>
        <v>0</v>
      </c>
      <c r="W949" s="5">
        <f>VLOOKUP(CONCATENATE($F949," ",$G949),AllocFactorMatrix,(W$4+1),FALSE)*$E956</f>
        <v>0</v>
      </c>
      <c r="X949" s="5">
        <f>SUBTOTAL(9,T949:W949)</f>
        <v>0</v>
      </c>
      <c r="Y949" s="5">
        <f>VLOOKUP(CONCATENATE($F949," ",$G949),AllocFactorMatrix,(Y$4+1),FALSE)*$E956</f>
        <v>0</v>
      </c>
      <c r="Z949" s="5">
        <f>VLOOKUP(CONCATENATE($F949," ",$G949),AllocFactorMatrix,(Z$4+1),FALSE)*$E956</f>
        <v>0</v>
      </c>
      <c r="AA949" s="5">
        <f t="shared" si="531"/>
        <v>0</v>
      </c>
      <c r="AB949" s="5">
        <f>VLOOKUP(CONCATENATE($F949," ",$G949),AllocFactorMatrix,(AB$4+1),FALSE)*$E956</f>
        <v>0</v>
      </c>
      <c r="AC949" s="5">
        <f>VLOOKUP(CONCATENATE($F949," ",$G949),AllocFactorMatrix,(AC$4+1),FALSE)*$E956</f>
        <v>0</v>
      </c>
      <c r="AD949" s="5">
        <f>VLOOKUP(CONCATENATE($F949," ",$G949),AllocFactorMatrix,(AD$4+1),FALSE)*$E956</f>
        <v>0</v>
      </c>
    </row>
    <row r="950" spans="1:30" hidden="1" outlineLevel="1">
      <c r="E950" s="51"/>
      <c r="F950" s="52" t="str">
        <f>F956</f>
        <v>DIST_POLES</v>
      </c>
      <c r="G950" s="55" t="str">
        <f>$G$9</f>
        <v>BULKTRAN</v>
      </c>
      <c r="H950" s="4">
        <f t="shared" si="529"/>
        <v>0</v>
      </c>
      <c r="I950" s="5">
        <f>VLOOKUP(CONCATENATE($F950," ",$G950),AllocFactorMatrix,(I$4+1),FALSE)*$E956</f>
        <v>0</v>
      </c>
      <c r="J950" s="5">
        <f>VLOOKUP(CONCATENATE($F950," ",$G950),AllocFactorMatrix,(J$4+1),FALSE)*$E956</f>
        <v>0</v>
      </c>
      <c r="K950" s="5">
        <f>VLOOKUP(CONCATENATE($F950," ",$G950),AllocFactorMatrix,(K$4+1),FALSE)*$E956</f>
        <v>0</v>
      </c>
      <c r="L950" s="5">
        <f>VLOOKUP(CONCATENATE($F950," ",$G950),AllocFactorMatrix,(L$4+1),FALSE)*$E956</f>
        <v>0</v>
      </c>
      <c r="M950" s="5">
        <f>VLOOKUP(CONCATENATE($F950," ",$G950),AllocFactorMatrix,(M$4+1),FALSE)*$E956</f>
        <v>0</v>
      </c>
      <c r="N950" s="5">
        <f t="shared" si="530"/>
        <v>0</v>
      </c>
      <c r="O950" s="5">
        <f>VLOOKUP(CONCATENATE($F950," ",$G950),AllocFactorMatrix,(O$4+1),FALSE)*$E956</f>
        <v>0</v>
      </c>
      <c r="P950" s="5">
        <f>VLOOKUP(CONCATENATE($F950," ",$G950),AllocFactorMatrix,(P$4+1),FALSE)*$E956</f>
        <v>0</v>
      </c>
      <c r="Q950" s="5">
        <f>VLOOKUP(CONCATENATE($F950," ",$G950),AllocFactorMatrix,(Q$4+1),FALSE)*$E956</f>
        <v>0</v>
      </c>
      <c r="R950" s="5">
        <f>VLOOKUP(CONCATENATE($F950," ",$G950),AllocFactorMatrix,(R$4+1),FALSE)*$E956</f>
        <v>0</v>
      </c>
      <c r="S950" s="5">
        <f t="shared" si="532"/>
        <v>0</v>
      </c>
      <c r="T950" s="5">
        <f>VLOOKUP(CONCATENATE($F950," ",$G950),AllocFactorMatrix,(T$4+1),FALSE)*$E956</f>
        <v>0</v>
      </c>
      <c r="U950" s="5">
        <f>VLOOKUP(CONCATENATE($F950," ",$G950),AllocFactorMatrix,(U$4+1),FALSE)*$E956</f>
        <v>0</v>
      </c>
      <c r="V950" s="5">
        <f>VLOOKUP(CONCATENATE($F950," ",$G950),AllocFactorMatrix,(V$4+1),FALSE)*$E956</f>
        <v>0</v>
      </c>
      <c r="W950" s="5">
        <f>VLOOKUP(CONCATENATE($F950," ",$G950),AllocFactorMatrix,(W$4+1),FALSE)*$E956</f>
        <v>0</v>
      </c>
      <c r="X950" s="5">
        <f t="shared" ref="X950:X956" si="535">SUBTOTAL(9,T950:W950)</f>
        <v>0</v>
      </c>
      <c r="Y950" s="5">
        <f>VLOOKUP(CONCATENATE($F950," ",$G950),AllocFactorMatrix,(Y$4+1),FALSE)*$E956</f>
        <v>0</v>
      </c>
      <c r="Z950" s="5">
        <f>VLOOKUP(CONCATENATE($F950," ",$G950),AllocFactorMatrix,(Z$4+1),FALSE)*$E956</f>
        <v>0</v>
      </c>
      <c r="AA950" s="5">
        <f t="shared" si="531"/>
        <v>0</v>
      </c>
      <c r="AB950" s="5">
        <f>VLOOKUP(CONCATENATE($F950," ",$G950),AllocFactorMatrix,(AB$4+1),FALSE)*$E956</f>
        <v>0</v>
      </c>
      <c r="AC950" s="5">
        <f>VLOOKUP(CONCATENATE($F950," ",$G950),AllocFactorMatrix,(AC$4+1),FALSE)*$E956</f>
        <v>0</v>
      </c>
      <c r="AD950" s="5">
        <f>VLOOKUP(CONCATENATE($F950," ",$G950),AllocFactorMatrix,(AD$4+1),FALSE)*$E956</f>
        <v>0</v>
      </c>
    </row>
    <row r="951" spans="1:30" hidden="1" outlineLevel="1">
      <c r="E951" s="51"/>
      <c r="F951" s="52" t="str">
        <f>F956</f>
        <v>DIST_POLES</v>
      </c>
      <c r="G951" s="55" t="str">
        <f>$G$10</f>
        <v>SUBTRAN</v>
      </c>
      <c r="H951" s="4">
        <f t="shared" si="529"/>
        <v>0</v>
      </c>
      <c r="I951" s="5">
        <f>VLOOKUP(CONCATENATE($F951," ",$G951),AllocFactorMatrix,(I$4+1),FALSE)*$E956</f>
        <v>0</v>
      </c>
      <c r="J951" s="5">
        <f>VLOOKUP(CONCATENATE($F951," ",$G951),AllocFactorMatrix,(J$4+1),FALSE)*$E956</f>
        <v>0</v>
      </c>
      <c r="K951" s="5">
        <f>VLOOKUP(CONCATENATE($F951," ",$G951),AllocFactorMatrix,(K$4+1),FALSE)*$E956</f>
        <v>0</v>
      </c>
      <c r="L951" s="5">
        <f>VLOOKUP(CONCATENATE($F951," ",$G951),AllocFactorMatrix,(L$4+1),FALSE)*$E956</f>
        <v>0</v>
      </c>
      <c r="M951" s="5">
        <f>VLOOKUP(CONCATENATE($F951," ",$G951),AllocFactorMatrix,(M$4+1),FALSE)*$E956</f>
        <v>0</v>
      </c>
      <c r="N951" s="5">
        <f t="shared" si="530"/>
        <v>0</v>
      </c>
      <c r="O951" s="5">
        <f>VLOOKUP(CONCATENATE($F951," ",$G951),AllocFactorMatrix,(O$4+1),FALSE)*$E956</f>
        <v>0</v>
      </c>
      <c r="P951" s="5">
        <f>VLOOKUP(CONCATENATE($F951," ",$G951),AllocFactorMatrix,(P$4+1),FALSE)*$E956</f>
        <v>0</v>
      </c>
      <c r="Q951" s="5">
        <f>VLOOKUP(CONCATENATE($F951," ",$G951),AllocFactorMatrix,(Q$4+1),FALSE)*$E956</f>
        <v>0</v>
      </c>
      <c r="R951" s="5">
        <f>VLOOKUP(CONCATENATE($F951," ",$G951),AllocFactorMatrix,(R$4+1),FALSE)*$E956</f>
        <v>0</v>
      </c>
      <c r="S951" s="5">
        <f t="shared" si="532"/>
        <v>0</v>
      </c>
      <c r="T951" s="5">
        <f>VLOOKUP(CONCATENATE($F951," ",$G951),AllocFactorMatrix,(T$4+1),FALSE)*$E956</f>
        <v>0</v>
      </c>
      <c r="U951" s="5">
        <f>VLOOKUP(CONCATENATE($F951," ",$G951),AllocFactorMatrix,(U$4+1),FALSE)*$E956</f>
        <v>0</v>
      </c>
      <c r="V951" s="5">
        <f>VLOOKUP(CONCATENATE($F951," ",$G951),AllocFactorMatrix,(V$4+1),FALSE)*$E956</f>
        <v>0</v>
      </c>
      <c r="W951" s="5">
        <f>VLOOKUP(CONCATENATE($F951," ",$G951),AllocFactorMatrix,(W$4+1),FALSE)*$E956</f>
        <v>0</v>
      </c>
      <c r="X951" s="5">
        <f t="shared" si="535"/>
        <v>0</v>
      </c>
      <c r="Y951" s="5">
        <f>VLOOKUP(CONCATENATE($F951," ",$G951),AllocFactorMatrix,(Y$4+1),FALSE)*$E956</f>
        <v>0</v>
      </c>
      <c r="Z951" s="5">
        <f>VLOOKUP(CONCATENATE($F951," ",$G951),AllocFactorMatrix,(Z$4+1),FALSE)*$E956</f>
        <v>0</v>
      </c>
      <c r="AA951" s="5">
        <f t="shared" si="531"/>
        <v>0</v>
      </c>
      <c r="AB951" s="5">
        <f>VLOOKUP(CONCATENATE($F951," ",$G951),AllocFactorMatrix,(AB$4+1),FALSE)*$E956</f>
        <v>0</v>
      </c>
      <c r="AC951" s="5">
        <f>VLOOKUP(CONCATENATE($F951," ",$G951),AllocFactorMatrix,(AC$4+1),FALSE)*$E956</f>
        <v>0</v>
      </c>
      <c r="AD951" s="5">
        <f>VLOOKUP(CONCATENATE($F951," ",$G951),AllocFactorMatrix,(AD$4+1),FALSE)*$E956</f>
        <v>0</v>
      </c>
    </row>
    <row r="952" spans="1:30" hidden="1" outlineLevel="1">
      <c r="E952" s="51"/>
      <c r="F952" s="52" t="str">
        <f>F956</f>
        <v>DIST_POLES</v>
      </c>
      <c r="G952" s="55" t="str">
        <f>$G$11</f>
        <v>DISTPRI</v>
      </c>
      <c r="H952" s="4">
        <f t="shared" si="529"/>
        <v>3293002.4840999995</v>
      </c>
      <c r="I952" s="5">
        <f>VLOOKUP(CONCATENATE($F952," ",$G952),AllocFactorMatrix,(I$4+1),FALSE)*$E956</f>
        <v>2200854.0084166126</v>
      </c>
      <c r="J952" s="5">
        <f>VLOOKUP(CONCATENATE($F952," ",$G952),AllocFactorMatrix,(J$4+1),FALSE)*$E956</f>
        <v>103742.51254607375</v>
      </c>
      <c r="K952" s="5">
        <f>VLOOKUP(CONCATENATE($F952," ",$G952),AllocFactorMatrix,(K$4+1),FALSE)*$E956</f>
        <v>376695.4300815076</v>
      </c>
      <c r="L952" s="5">
        <f>VLOOKUP(CONCATENATE($F952," ",$G952),AllocFactorMatrix,(L$4+1),FALSE)*$E956</f>
        <v>11641.848899157652</v>
      </c>
      <c r="M952" s="5">
        <f>VLOOKUP(CONCATENATE($F952," ",$G952),AllocFactorMatrix,(M$4+1),FALSE)*$E956</f>
        <v>0</v>
      </c>
      <c r="N952" s="5">
        <f t="shared" si="530"/>
        <v>388337.27898066526</v>
      </c>
      <c r="O952" s="5">
        <f>VLOOKUP(CONCATENATE($F952," ",$G952),AllocFactorMatrix,(O$4+1),FALSE)*$E956</f>
        <v>282455.73182963999</v>
      </c>
      <c r="P952" s="5">
        <f>VLOOKUP(CONCATENATE($F952," ",$G952),AllocFactorMatrix,(P$4+1),FALSE)*$E956</f>
        <v>52607.399060851356</v>
      </c>
      <c r="Q952" s="5">
        <f>VLOOKUP(CONCATENATE($F952," ",$G952),AllocFactorMatrix,(Q$4+1),FALSE)*$E956</f>
        <v>0</v>
      </c>
      <c r="R952" s="5">
        <f>VLOOKUP(CONCATENATE($F952," ",$G952),AllocFactorMatrix,(R$4+1),FALSE)*$E956</f>
        <v>0</v>
      </c>
      <c r="S952" s="5">
        <f t="shared" si="532"/>
        <v>335063.13089049136</v>
      </c>
      <c r="T952" s="5">
        <f>VLOOKUP(CONCATENATE($F952," ",$G952),AllocFactorMatrix,(T$4+1),FALSE)*$E956</f>
        <v>10069.372775490796</v>
      </c>
      <c r="U952" s="5">
        <f>VLOOKUP(CONCATENATE($F952," ",$G952),AllocFactorMatrix,(U$4+1),FALSE)*$E956</f>
        <v>162396.19742773336</v>
      </c>
      <c r="V952" s="5">
        <f>VLOOKUP(CONCATENATE($F952," ",$G952),AllocFactorMatrix,(V$4+1),FALSE)*$E956</f>
        <v>0</v>
      </c>
      <c r="W952" s="5">
        <f>VLOOKUP(CONCATENATE($F952," ",$G952),AllocFactorMatrix,(W$4+1),FALSE)*$E956</f>
        <v>0</v>
      </c>
      <c r="X952" s="5">
        <f t="shared" si="535"/>
        <v>172465.57020322417</v>
      </c>
      <c r="Y952" s="5">
        <f>VLOOKUP(CONCATENATE($F952," ",$G952),AllocFactorMatrix,(Y$4+1),FALSE)*$E956</f>
        <v>85173.383573512387</v>
      </c>
      <c r="Z952" s="5">
        <f>VLOOKUP(CONCATENATE($F952," ",$G952),AllocFactorMatrix,(Z$4+1),FALSE)*$E956</f>
        <v>1421.0254502987937</v>
      </c>
      <c r="AA952" s="5">
        <f t="shared" si="531"/>
        <v>86594.409023811182</v>
      </c>
      <c r="AB952" s="5">
        <f>VLOOKUP(CONCATENATE($F952," ",$G952),AllocFactorMatrix,(AB$4+1),FALSE)*$E956</f>
        <v>1151.2687186559456</v>
      </c>
      <c r="AC952" s="5">
        <f>VLOOKUP(CONCATENATE($F952," ",$G952),AllocFactorMatrix,(AC$4+1),FALSE)*$E956</f>
        <v>3944.086684843016</v>
      </c>
      <c r="AD952" s="5">
        <f>VLOOKUP(CONCATENATE($F952," ",$G952),AllocFactorMatrix,(AD$4+1),FALSE)*$E956</f>
        <v>850.21863562215708</v>
      </c>
    </row>
    <row r="953" spans="1:30" hidden="1" outlineLevel="1">
      <c r="E953" s="51"/>
      <c r="F953" s="52" t="str">
        <f>F956</f>
        <v>DIST_POLES</v>
      </c>
      <c r="G953" s="55" t="str">
        <f>$G$12</f>
        <v>DISTSEC</v>
      </c>
      <c r="H953" s="4">
        <f t="shared" si="529"/>
        <v>2515786.5159</v>
      </c>
      <c r="I953" s="5">
        <f>VLOOKUP(CONCATENATE($F953," ",$G953),AllocFactorMatrix,(I$4+1),FALSE)*$E956</f>
        <v>1881057.22986369</v>
      </c>
      <c r="J953" s="5">
        <f>VLOOKUP(CONCATENATE($F953," ",$G953),AllocFactorMatrix,(J$4+1),FALSE)*$E956</f>
        <v>90686.368562292919</v>
      </c>
      <c r="K953" s="5">
        <f>VLOOKUP(CONCATENATE($F953," ",$G953),AllocFactorMatrix,(K$4+1),FALSE)*$E956</f>
        <v>273638.56635643245</v>
      </c>
      <c r="L953" s="5">
        <f>VLOOKUP(CONCATENATE($F953," ",$G953),AllocFactorMatrix,(L$4+1),FALSE)*$E956</f>
        <v>0</v>
      </c>
      <c r="M953" s="5">
        <f>VLOOKUP(CONCATENATE($F953," ",$G953),AllocFactorMatrix,(M$4+1),FALSE)*$E956</f>
        <v>0</v>
      </c>
      <c r="N953" s="5">
        <f t="shared" si="530"/>
        <v>273638.56635643245</v>
      </c>
      <c r="O953" s="5">
        <f>VLOOKUP(CONCATENATE($F953," ",$G953),AllocFactorMatrix,(O$4+1),FALSE)*$E956</f>
        <v>174363.55954875506</v>
      </c>
      <c r="P953" s="5">
        <f>VLOOKUP(CONCATENATE($F953," ",$G953),AllocFactorMatrix,(P$4+1),FALSE)*$E956</f>
        <v>0</v>
      </c>
      <c r="Q953" s="5">
        <f>VLOOKUP(CONCATENATE($F953," ",$G953),AllocFactorMatrix,(Q$4+1),FALSE)*$E956</f>
        <v>0</v>
      </c>
      <c r="R953" s="5">
        <f>VLOOKUP(CONCATENATE($F953," ",$G953),AllocFactorMatrix,(R$4+1),FALSE)*$E956</f>
        <v>0</v>
      </c>
      <c r="S953" s="5">
        <f t="shared" si="532"/>
        <v>174363.55954875506</v>
      </c>
      <c r="T953" s="5">
        <f>VLOOKUP(CONCATENATE($F953," ",$G953),AllocFactorMatrix,(T$4+1),FALSE)*$E956</f>
        <v>4714.4248587435986</v>
      </c>
      <c r="U953" s="5">
        <f>VLOOKUP(CONCATENATE($F953," ",$G953),AllocFactorMatrix,(U$4+1),FALSE)*$E956</f>
        <v>0</v>
      </c>
      <c r="V953" s="5">
        <f>VLOOKUP(CONCATENATE($F953," ",$G953),AllocFactorMatrix,(V$4+1),FALSE)*$E956</f>
        <v>0</v>
      </c>
      <c r="W953" s="5">
        <f>VLOOKUP(CONCATENATE($F953," ",$G953),AllocFactorMatrix,(W$4+1),FALSE)*$E956</f>
        <v>0</v>
      </c>
      <c r="X953" s="5">
        <f t="shared" si="535"/>
        <v>4714.4248587435986</v>
      </c>
      <c r="Y953" s="5">
        <f>VLOOKUP(CONCATENATE($F953," ",$G953),AllocFactorMatrix,(Y$4+1),FALSE)*$E956</f>
        <v>64312.968953234362</v>
      </c>
      <c r="Z953" s="5">
        <f>VLOOKUP(CONCATENATE($F953," ",$G953),AllocFactorMatrix,(Z$4+1),FALSE)*$E956</f>
        <v>0</v>
      </c>
      <c r="AA953" s="5">
        <f t="shared" si="531"/>
        <v>64312.968953234362</v>
      </c>
      <c r="AB953" s="5">
        <f>VLOOKUP(CONCATENATE($F953," ",$G953),AllocFactorMatrix,(AB$4+1),FALSE)*$E956</f>
        <v>667.37774769873079</v>
      </c>
      <c r="AC953" s="5">
        <f>VLOOKUP(CONCATENATE($F953," ",$G953),AllocFactorMatrix,(AC$4+1),FALSE)*$E956</f>
        <v>22660.041371863059</v>
      </c>
      <c r="AD953" s="5">
        <f>VLOOKUP(CONCATENATE($F953," ",$G953),AllocFactorMatrix,(AD$4+1),FALSE)*$E956</f>
        <v>3685.978637289913</v>
      </c>
    </row>
    <row r="954" spans="1:30" hidden="1" outlineLevel="1">
      <c r="E954" s="51"/>
      <c r="F954" s="52" t="str">
        <f>F956</f>
        <v>DIST_POLES</v>
      </c>
      <c r="G954" s="55" t="str">
        <f>$G$13</f>
        <v>ENERGY</v>
      </c>
      <c r="H954" s="4">
        <f t="shared" si="529"/>
        <v>0</v>
      </c>
      <c r="I954" s="5">
        <f>VLOOKUP(CONCATENATE($F954," ",$G954),AllocFactorMatrix,(I$4+1),FALSE)*$E956</f>
        <v>0</v>
      </c>
      <c r="J954" s="5">
        <f>VLOOKUP(CONCATENATE($F954," ",$G954),AllocFactorMatrix,(J$4+1),FALSE)*$E956</f>
        <v>0</v>
      </c>
      <c r="K954" s="5">
        <f>VLOOKUP(CONCATENATE($F954," ",$G954),AllocFactorMatrix,(K$4+1),FALSE)*$E956</f>
        <v>0</v>
      </c>
      <c r="L954" s="5">
        <f>VLOOKUP(CONCATENATE($F954," ",$G954),AllocFactorMatrix,(L$4+1),FALSE)*$E956</f>
        <v>0</v>
      </c>
      <c r="M954" s="5">
        <f>VLOOKUP(CONCATENATE($F954," ",$G954),AllocFactorMatrix,(M$4+1),FALSE)*$E956</f>
        <v>0</v>
      </c>
      <c r="N954" s="5">
        <f t="shared" si="530"/>
        <v>0</v>
      </c>
      <c r="O954" s="5">
        <f>VLOOKUP(CONCATENATE($F954," ",$G954),AllocFactorMatrix,(O$4+1),FALSE)*$E956</f>
        <v>0</v>
      </c>
      <c r="P954" s="5">
        <f>VLOOKUP(CONCATENATE($F954," ",$G954),AllocFactorMatrix,(P$4+1),FALSE)*$E956</f>
        <v>0</v>
      </c>
      <c r="Q954" s="5">
        <f>VLOOKUP(CONCATENATE($F954," ",$G954),AllocFactorMatrix,(Q$4+1),FALSE)*$E956</f>
        <v>0</v>
      </c>
      <c r="R954" s="5">
        <f>VLOOKUP(CONCATENATE($F954," ",$G954),AllocFactorMatrix,(R$4+1),FALSE)*$E956</f>
        <v>0</v>
      </c>
      <c r="S954" s="5">
        <f t="shared" si="532"/>
        <v>0</v>
      </c>
      <c r="T954" s="5">
        <f>VLOOKUP(CONCATENATE($F954," ",$G954),AllocFactorMatrix,(T$4+1),FALSE)*$E956</f>
        <v>0</v>
      </c>
      <c r="U954" s="5">
        <f>VLOOKUP(CONCATENATE($F954," ",$G954),AllocFactorMatrix,(U$4+1),FALSE)*$E956</f>
        <v>0</v>
      </c>
      <c r="V954" s="5">
        <f>VLOOKUP(CONCATENATE($F954," ",$G954),AllocFactorMatrix,(V$4+1),FALSE)*$E956</f>
        <v>0</v>
      </c>
      <c r="W954" s="5">
        <f>VLOOKUP(CONCATENATE($F954," ",$G954),AllocFactorMatrix,(W$4+1),FALSE)*$E956</f>
        <v>0</v>
      </c>
      <c r="X954" s="5">
        <f t="shared" si="535"/>
        <v>0</v>
      </c>
      <c r="Y954" s="5">
        <f>VLOOKUP(CONCATENATE($F954," ",$G954),AllocFactorMatrix,(Y$4+1),FALSE)*$E956</f>
        <v>0</v>
      </c>
      <c r="Z954" s="5">
        <f>VLOOKUP(CONCATENATE($F954," ",$G954),AllocFactorMatrix,(Z$4+1),FALSE)*$E956</f>
        <v>0</v>
      </c>
      <c r="AA954" s="5">
        <f t="shared" si="531"/>
        <v>0</v>
      </c>
      <c r="AB954" s="5">
        <f>VLOOKUP(CONCATENATE($F954," ",$G954),AllocFactorMatrix,(AB$4+1),FALSE)*$E956</f>
        <v>0</v>
      </c>
      <c r="AC954" s="5">
        <f>VLOOKUP(CONCATENATE($F954," ",$G954),AllocFactorMatrix,(AC$4+1),FALSE)*$E956</f>
        <v>0</v>
      </c>
      <c r="AD954" s="5">
        <f>VLOOKUP(CONCATENATE($F954," ",$G954),AllocFactorMatrix,(AD$4+1),FALSE)*$E956</f>
        <v>0</v>
      </c>
    </row>
    <row r="955" spans="1:30" hidden="1" outlineLevel="1">
      <c r="E955" s="51"/>
      <c r="F955" s="52" t="str">
        <f>F956</f>
        <v>DIST_POLES</v>
      </c>
      <c r="G955" s="55" t="str">
        <f>$G$14</f>
        <v>CUSTOMER</v>
      </c>
      <c r="H955" s="4">
        <f t="shared" si="529"/>
        <v>0</v>
      </c>
      <c r="I955" s="5">
        <f>VLOOKUP(CONCATENATE($F955," ",$G955),AllocFactorMatrix,(I$4+1),FALSE)*$E956</f>
        <v>0</v>
      </c>
      <c r="J955" s="5">
        <f>VLOOKUP(CONCATENATE($F955," ",$G955),AllocFactorMatrix,(J$4+1),FALSE)*$E956</f>
        <v>0</v>
      </c>
      <c r="K955" s="5">
        <f>VLOOKUP(CONCATENATE($F955," ",$G955),AllocFactorMatrix,(K$4+1),FALSE)*$E956</f>
        <v>0</v>
      </c>
      <c r="L955" s="5">
        <f>VLOOKUP(CONCATENATE($F955," ",$G955),AllocFactorMatrix,(L$4+1),FALSE)*$E956</f>
        <v>0</v>
      </c>
      <c r="M955" s="5">
        <f>VLOOKUP(CONCATENATE($F955," ",$G955),AllocFactorMatrix,(M$4+1),FALSE)*$E956</f>
        <v>0</v>
      </c>
      <c r="N955" s="5">
        <f t="shared" si="530"/>
        <v>0</v>
      </c>
      <c r="O955" s="5">
        <f>VLOOKUP(CONCATENATE($F955," ",$G955),AllocFactorMatrix,(O$4+1),FALSE)*$E956</f>
        <v>0</v>
      </c>
      <c r="P955" s="5">
        <f>VLOOKUP(CONCATENATE($F955," ",$G955),AllocFactorMatrix,(P$4+1),FALSE)*$E956</f>
        <v>0</v>
      </c>
      <c r="Q955" s="5">
        <f>VLOOKUP(CONCATENATE($F955," ",$G955),AllocFactorMatrix,(Q$4+1),FALSE)*$E956</f>
        <v>0</v>
      </c>
      <c r="R955" s="5">
        <f>VLOOKUP(CONCATENATE($F955," ",$G955),AllocFactorMatrix,(R$4+1),FALSE)*$E956</f>
        <v>0</v>
      </c>
      <c r="S955" s="5">
        <f t="shared" si="532"/>
        <v>0</v>
      </c>
      <c r="T955" s="5">
        <f>VLOOKUP(CONCATENATE($F955," ",$G955),AllocFactorMatrix,(T$4+1),FALSE)*$E956</f>
        <v>0</v>
      </c>
      <c r="U955" s="5">
        <f>VLOOKUP(CONCATENATE($F955," ",$G955),AllocFactorMatrix,(U$4+1),FALSE)*$E956</f>
        <v>0</v>
      </c>
      <c r="V955" s="5">
        <f>VLOOKUP(CONCATENATE($F955," ",$G955),AllocFactorMatrix,(V$4+1),FALSE)*$E956</f>
        <v>0</v>
      </c>
      <c r="W955" s="5">
        <f>VLOOKUP(CONCATENATE($F955," ",$G955),AllocFactorMatrix,(W$4+1),FALSE)*$E956</f>
        <v>0</v>
      </c>
      <c r="X955" s="5">
        <f t="shared" si="535"/>
        <v>0</v>
      </c>
      <c r="Y955" s="5">
        <f>VLOOKUP(CONCATENATE($F955," ",$G955),AllocFactorMatrix,(Y$4+1),FALSE)*$E956</f>
        <v>0</v>
      </c>
      <c r="Z955" s="5">
        <f>VLOOKUP(CONCATENATE($F955," ",$G955),AllocFactorMatrix,(Z$4+1),FALSE)*$E956</f>
        <v>0</v>
      </c>
      <c r="AA955" s="5">
        <f t="shared" si="531"/>
        <v>0</v>
      </c>
      <c r="AB955" s="5">
        <f>VLOOKUP(CONCATENATE($F955," ",$G955),AllocFactorMatrix,(AB$4+1),FALSE)*$E956</f>
        <v>0</v>
      </c>
      <c r="AC955" s="5">
        <f>VLOOKUP(CONCATENATE($F955," ",$G955),AllocFactorMatrix,(AC$4+1),FALSE)*$E956</f>
        <v>0</v>
      </c>
      <c r="AD955" s="5">
        <f>VLOOKUP(CONCATENATE($F955," ",$G955),AllocFactorMatrix,(AD$4+1),FALSE)*$E956</f>
        <v>0</v>
      </c>
    </row>
    <row r="956" spans="1:30" collapsed="1">
      <c r="D956" s="1" t="s">
        <v>557</v>
      </c>
      <c r="E956" s="97">
        <v>5808789</v>
      </c>
      <c r="F956" s="10" t="s">
        <v>60</v>
      </c>
      <c r="G956" s="55" t="str">
        <f>$G$15</f>
        <v>TOTAL</v>
      </c>
      <c r="H956" s="4">
        <f t="shared" si="529"/>
        <v>5808788.9999999991</v>
      </c>
      <c r="I956" s="5">
        <f>VLOOKUP(CONCATENATE($F956," ",$G956),AllocFactorMatrix,(I$4+1),FALSE)*$E956</f>
        <v>4081911.2382803028</v>
      </c>
      <c r="J956" s="5">
        <f>VLOOKUP(CONCATENATE($F956," ",$G956),AllocFactorMatrix,(J$4+1),FALSE)*$E956</f>
        <v>194428.88110836668</v>
      </c>
      <c r="K956" s="5">
        <f>VLOOKUP(CONCATENATE($F956," ",$G956),AllocFactorMatrix,(K$4+1),FALSE)*$E956</f>
        <v>650333.99643794005</v>
      </c>
      <c r="L956" s="5">
        <f>VLOOKUP(CONCATENATE($F956," ",$G956),AllocFactorMatrix,(L$4+1),FALSE)*$E956</f>
        <v>11641.848899157652</v>
      </c>
      <c r="M956" s="5">
        <f>VLOOKUP(CONCATENATE($F956," ",$G956),AllocFactorMatrix,(M$4+1),FALSE)*$E956</f>
        <v>0</v>
      </c>
      <c r="N956" s="5">
        <f t="shared" si="530"/>
        <v>661975.84533709765</v>
      </c>
      <c r="O956" s="5">
        <f>VLOOKUP(CONCATENATE($F956," ",$G956),AllocFactorMatrix,(O$4+1),FALSE)*$E956</f>
        <v>456819.29137839505</v>
      </c>
      <c r="P956" s="5">
        <f>VLOOKUP(CONCATENATE($F956," ",$G956),AllocFactorMatrix,(P$4+1),FALSE)*$E956</f>
        <v>52607.399060851356</v>
      </c>
      <c r="Q956" s="5">
        <f>VLOOKUP(CONCATENATE($F956," ",$G956),AllocFactorMatrix,(Q$4+1),FALSE)*$E956</f>
        <v>0</v>
      </c>
      <c r="R956" s="5">
        <f>VLOOKUP(CONCATENATE($F956," ",$G956),AllocFactorMatrix,(R$4+1),FALSE)*$E956</f>
        <v>0</v>
      </c>
      <c r="S956" s="5">
        <f t="shared" si="532"/>
        <v>509426.69043924642</v>
      </c>
      <c r="T956" s="5">
        <f>VLOOKUP(CONCATENATE($F956," ",$G956),AllocFactorMatrix,(T$4+1),FALSE)*$E956</f>
        <v>14783.797634234395</v>
      </c>
      <c r="U956" s="5">
        <f>VLOOKUP(CONCATENATE($F956," ",$G956),AllocFactorMatrix,(U$4+1),FALSE)*$E956</f>
        <v>162396.19742773336</v>
      </c>
      <c r="V956" s="5">
        <f>VLOOKUP(CONCATENATE($F956," ",$G956),AllocFactorMatrix,(V$4+1),FALSE)*$E956</f>
        <v>0</v>
      </c>
      <c r="W956" s="5">
        <f>VLOOKUP(CONCATENATE($F956," ",$G956),AllocFactorMatrix,(W$4+1),FALSE)*$E956</f>
        <v>0</v>
      </c>
      <c r="X956" s="5">
        <f t="shared" si="535"/>
        <v>177179.99506196775</v>
      </c>
      <c r="Y956" s="5">
        <f>VLOOKUP(CONCATENATE($F956," ",$G956),AllocFactorMatrix,(Y$4+1),FALSE)*$E956</f>
        <v>149486.35252674675</v>
      </c>
      <c r="Z956" s="5">
        <f>VLOOKUP(CONCATENATE($F956," ",$G956),AllocFactorMatrix,(Z$4+1),FALSE)*$E956</f>
        <v>1421.0254502987937</v>
      </c>
      <c r="AA956" s="5">
        <f t="shared" si="531"/>
        <v>150907.37797704554</v>
      </c>
      <c r="AB956" s="5">
        <f>VLOOKUP(CONCATENATE($F956," ",$G956),AllocFactorMatrix,(AB$4+1),FALSE)*$E956</f>
        <v>1818.6464663546765</v>
      </c>
      <c r="AC956" s="5">
        <f>VLOOKUP(CONCATENATE($F956," ",$G956),AllocFactorMatrix,(AC$4+1),FALSE)*$E956</f>
        <v>26604.128056706078</v>
      </c>
      <c r="AD956" s="5">
        <f>VLOOKUP(CONCATENATE($F956," ",$G956),AllocFactorMatrix,(AD$4+1),FALSE)*$E956</f>
        <v>4536.1972729120698</v>
      </c>
    </row>
    <row r="957" spans="1:30" s="51" customFormat="1" hidden="1" outlineLevel="1">
      <c r="A957" s="56"/>
      <c r="B957" s="112"/>
      <c r="C957" s="55"/>
      <c r="F957" s="52" t="str">
        <f>F964</f>
        <v>RB_GUP_EPIS_P</v>
      </c>
      <c r="G957" s="55" t="str">
        <f>$G$8</f>
        <v>PRODUCTION</v>
      </c>
      <c r="H957" s="53">
        <f t="shared" ref="H957:H964" si="536">SUBTOTAL(9,I957:AD957)</f>
        <v>61946.000000000007</v>
      </c>
      <c r="I957" s="54">
        <f>VLOOKUP(CONCATENATE($F957," ",$G957),AllocFactorMatrix,(I$4+1),FALSE)*$E964</f>
        <v>34392.821042283889</v>
      </c>
      <c r="J957" s="54">
        <f>VLOOKUP(CONCATENATE($F957," ",$G957),AllocFactorMatrix,(J$4+1),FALSE)*$E964</f>
        <v>1582.5813931529897</v>
      </c>
      <c r="K957" s="54">
        <f>VLOOKUP(CONCATENATE($F957," ",$G957),AllocFactorMatrix,(K$4+1),FALSE)*$E964</f>
        <v>5213.4775126746399</v>
      </c>
      <c r="L957" s="54">
        <f>VLOOKUP(CONCATENATE($F957," ",$G957),AllocFactorMatrix,(L$4+1),FALSE)*$E964</f>
        <v>130.26815948962783</v>
      </c>
      <c r="M957" s="54">
        <f>VLOOKUP(CONCATENATE($F957," ",$G957),AllocFactorMatrix,(M$4+1),FALSE)*$E964</f>
        <v>16.769386521943801</v>
      </c>
      <c r="N957" s="54">
        <f t="shared" ref="N957:N964" si="537">SUBTOTAL(9,K957:M957)</f>
        <v>5360.515058686211</v>
      </c>
      <c r="O957" s="54">
        <f>VLOOKUP(CONCATENATE($F957," ",$G957),AllocFactorMatrix,(O$4+1),FALSE)*$E964</f>
        <v>3965.9628124495594</v>
      </c>
      <c r="P957" s="54">
        <f>VLOOKUP(CONCATENATE($F957," ",$G957),AllocFactorMatrix,(P$4+1),FALSE)*$E964</f>
        <v>717.84680484232638</v>
      </c>
      <c r="Q957" s="54">
        <f>VLOOKUP(CONCATENATE($F957," ",$G957),AllocFactorMatrix,(Q$4+1),FALSE)*$E964</f>
        <v>277.65807600166403</v>
      </c>
      <c r="R957" s="54">
        <f>VLOOKUP(CONCATENATE($F957," ",$G957),AllocFactorMatrix,(R$4+1),FALSE)*$E964</f>
        <v>5.9826219836700227</v>
      </c>
      <c r="S957" s="54">
        <f t="shared" ref="S957:S964" si="538">SUBTOTAL(9,O957:R957)</f>
        <v>4967.4503152772204</v>
      </c>
      <c r="T957" s="54">
        <f>VLOOKUP(CONCATENATE($F957," ",$G957),AllocFactorMatrix,(T$4+1),FALSE)*$E964</f>
        <v>125.93379862896829</v>
      </c>
      <c r="U957" s="54">
        <f>VLOOKUP(CONCATENATE($F957," ",$G957),AllocFactorMatrix,(U$4+1),FALSE)*$E964</f>
        <v>2005.0849958286144</v>
      </c>
      <c r="V957" s="54">
        <f>VLOOKUP(CONCATENATE($F957," ",$G957),AllocFactorMatrix,(V$4+1),FALSE)*$E964</f>
        <v>10873.984551435608</v>
      </c>
      <c r="W957" s="54">
        <f>VLOOKUP(CONCATENATE($F957," ",$G957),AllocFactorMatrix,(W$4+1),FALSE)*$E964</f>
        <v>1430.7190394109136</v>
      </c>
      <c r="X957" s="54">
        <f>SUBTOTAL(9,T957:W957)</f>
        <v>14435.722385304103</v>
      </c>
      <c r="Y957" s="54">
        <f>VLOOKUP(CONCATENATE($F957," ",$G957),AllocFactorMatrix,(Y$4+1),FALSE)*$E964</f>
        <v>1168.8845249271253</v>
      </c>
      <c r="Z957" s="54">
        <f>VLOOKUP(CONCATENATE($F957," ",$G957),AllocFactorMatrix,(Z$4+1),FALSE)*$E964</f>
        <v>24.297231811266862</v>
      </c>
      <c r="AA957" s="54">
        <f t="shared" ref="AA957:AA964" si="539">SUBTOTAL(9,Y957:Z957)</f>
        <v>1193.1817567383921</v>
      </c>
      <c r="AB957" s="54">
        <f>VLOOKUP(CONCATENATE($F957," ",$G957),AllocFactorMatrix,(AB$4+1),FALSE)*$E964</f>
        <v>13.728048557211844</v>
      </c>
      <c r="AC957" s="54">
        <f>VLOOKUP(CONCATENATE($F957," ",$G957),AllocFactorMatrix,(AC$4+1),FALSE)*$E964</f>
        <v>0</v>
      </c>
      <c r="AD957" s="54">
        <f>VLOOKUP(CONCATENATE($F957," ",$G957),AllocFactorMatrix,(AD$4+1),FALSE)*$E964</f>
        <v>0</v>
      </c>
    </row>
    <row r="958" spans="1:30" s="51" customFormat="1" hidden="1" outlineLevel="1">
      <c r="A958" s="56"/>
      <c r="B958" s="112"/>
      <c r="C958" s="55"/>
      <c r="F958" s="52" t="str">
        <f>F964</f>
        <v>RB_GUP_EPIS_P</v>
      </c>
      <c r="G958" s="55" t="str">
        <f>$G$9</f>
        <v>BULKTRAN</v>
      </c>
      <c r="H958" s="53">
        <f t="shared" si="536"/>
        <v>0</v>
      </c>
      <c r="I958" s="54">
        <f>VLOOKUP(CONCATENATE($F958," ",$G958),AllocFactorMatrix,(I$4+1),FALSE)*$E964</f>
        <v>0</v>
      </c>
      <c r="J958" s="54">
        <f>VLOOKUP(CONCATENATE($F958," ",$G958),AllocFactorMatrix,(J$4+1),FALSE)*$E964</f>
        <v>0</v>
      </c>
      <c r="K958" s="54">
        <f>VLOOKUP(CONCATENATE($F958," ",$G958),AllocFactorMatrix,(K$4+1),FALSE)*$E964</f>
        <v>0</v>
      </c>
      <c r="L958" s="54">
        <f>VLOOKUP(CONCATENATE($F958," ",$G958),AllocFactorMatrix,(L$4+1),FALSE)*$E964</f>
        <v>0</v>
      </c>
      <c r="M958" s="54">
        <f>VLOOKUP(CONCATENATE($F958," ",$G958),AllocFactorMatrix,(M$4+1),FALSE)*$E964</f>
        <v>0</v>
      </c>
      <c r="N958" s="54">
        <f t="shared" si="537"/>
        <v>0</v>
      </c>
      <c r="O958" s="54">
        <f>VLOOKUP(CONCATENATE($F958," ",$G958),AllocFactorMatrix,(O$4+1),FALSE)*$E964</f>
        <v>0</v>
      </c>
      <c r="P958" s="54">
        <f>VLOOKUP(CONCATENATE($F958," ",$G958),AllocFactorMatrix,(P$4+1),FALSE)*$E964</f>
        <v>0</v>
      </c>
      <c r="Q958" s="54">
        <f>VLOOKUP(CONCATENATE($F958," ",$G958),AllocFactorMatrix,(Q$4+1),FALSE)*$E964</f>
        <v>0</v>
      </c>
      <c r="R958" s="54">
        <f>VLOOKUP(CONCATENATE($F958," ",$G958),AllocFactorMatrix,(R$4+1),FALSE)*$E964</f>
        <v>0</v>
      </c>
      <c r="S958" s="54">
        <f t="shared" si="538"/>
        <v>0</v>
      </c>
      <c r="T958" s="54">
        <f>VLOOKUP(CONCATENATE($F958," ",$G958),AllocFactorMatrix,(T$4+1),FALSE)*$E964</f>
        <v>0</v>
      </c>
      <c r="U958" s="54">
        <f>VLOOKUP(CONCATENATE($F958," ",$G958),AllocFactorMatrix,(U$4+1),FALSE)*$E964</f>
        <v>0</v>
      </c>
      <c r="V958" s="54">
        <f>VLOOKUP(CONCATENATE($F958," ",$G958),AllocFactorMatrix,(V$4+1),FALSE)*$E964</f>
        <v>0</v>
      </c>
      <c r="W958" s="54">
        <f>VLOOKUP(CONCATENATE($F958," ",$G958),AllocFactorMatrix,(W$4+1),FALSE)*$E964</f>
        <v>0</v>
      </c>
      <c r="X958" s="54">
        <f t="shared" ref="X958:X964" si="540">SUBTOTAL(9,T958:W958)</f>
        <v>0</v>
      </c>
      <c r="Y958" s="54">
        <f>VLOOKUP(CONCATENATE($F958," ",$G958),AllocFactorMatrix,(Y$4+1),FALSE)*$E964</f>
        <v>0</v>
      </c>
      <c r="Z958" s="54">
        <f>VLOOKUP(CONCATENATE($F958," ",$G958),AllocFactorMatrix,(Z$4+1),FALSE)*$E964</f>
        <v>0</v>
      </c>
      <c r="AA958" s="54">
        <f t="shared" si="539"/>
        <v>0</v>
      </c>
      <c r="AB958" s="54">
        <f>VLOOKUP(CONCATENATE($F958," ",$G958),AllocFactorMatrix,(AB$4+1),FALSE)*$E964</f>
        <v>0</v>
      </c>
      <c r="AC958" s="54">
        <f>VLOOKUP(CONCATENATE($F958," ",$G958),AllocFactorMatrix,(AC$4+1),FALSE)*$E964</f>
        <v>0</v>
      </c>
      <c r="AD958" s="54">
        <f>VLOOKUP(CONCATENATE($F958," ",$G958),AllocFactorMatrix,(AD$4+1),FALSE)*$E964</f>
        <v>0</v>
      </c>
    </row>
    <row r="959" spans="1:30" s="51" customFormat="1" hidden="1" outlineLevel="1">
      <c r="A959" s="56"/>
      <c r="B959" s="112"/>
      <c r="C959" s="55"/>
      <c r="F959" s="52" t="str">
        <f>F964</f>
        <v>RB_GUP_EPIS_P</v>
      </c>
      <c r="G959" s="55" t="str">
        <f>$G$10</f>
        <v>SUBTRAN</v>
      </c>
      <c r="H959" s="53">
        <f t="shared" si="536"/>
        <v>0</v>
      </c>
      <c r="I959" s="54">
        <f>VLOOKUP(CONCATENATE($F959," ",$G959),AllocFactorMatrix,(I$4+1),FALSE)*$E964</f>
        <v>0</v>
      </c>
      <c r="J959" s="54">
        <f>VLOOKUP(CONCATENATE($F959," ",$G959),AllocFactorMatrix,(J$4+1),FALSE)*$E964</f>
        <v>0</v>
      </c>
      <c r="K959" s="54">
        <f>VLOOKUP(CONCATENATE($F959," ",$G959),AllocFactorMatrix,(K$4+1),FALSE)*$E964</f>
        <v>0</v>
      </c>
      <c r="L959" s="54">
        <f>VLOOKUP(CONCATENATE($F959," ",$G959),AllocFactorMatrix,(L$4+1),FALSE)*$E964</f>
        <v>0</v>
      </c>
      <c r="M959" s="54">
        <f>VLOOKUP(CONCATENATE($F959," ",$G959),AllocFactorMatrix,(M$4+1),FALSE)*$E964</f>
        <v>0</v>
      </c>
      <c r="N959" s="54">
        <f t="shared" si="537"/>
        <v>0</v>
      </c>
      <c r="O959" s="54">
        <f>VLOOKUP(CONCATENATE($F959," ",$G959),AllocFactorMatrix,(O$4+1),FALSE)*$E964</f>
        <v>0</v>
      </c>
      <c r="P959" s="54">
        <f>VLOOKUP(CONCATENATE($F959," ",$G959),AllocFactorMatrix,(P$4+1),FALSE)*$E964</f>
        <v>0</v>
      </c>
      <c r="Q959" s="54">
        <f>VLOOKUP(CONCATENATE($F959," ",$G959),AllocFactorMatrix,(Q$4+1),FALSE)*$E964</f>
        <v>0</v>
      </c>
      <c r="R959" s="54">
        <f>VLOOKUP(CONCATENATE($F959," ",$G959),AllocFactorMatrix,(R$4+1),FALSE)*$E964</f>
        <v>0</v>
      </c>
      <c r="S959" s="54">
        <f t="shared" si="538"/>
        <v>0</v>
      </c>
      <c r="T959" s="54">
        <f>VLOOKUP(CONCATENATE($F959," ",$G959),AllocFactorMatrix,(T$4+1),FALSE)*$E964</f>
        <v>0</v>
      </c>
      <c r="U959" s="54">
        <f>VLOOKUP(CONCATENATE($F959," ",$G959),AllocFactorMatrix,(U$4+1),FALSE)*$E964</f>
        <v>0</v>
      </c>
      <c r="V959" s="54">
        <f>VLOOKUP(CONCATENATE($F959," ",$G959),AllocFactorMatrix,(V$4+1),FALSE)*$E964</f>
        <v>0</v>
      </c>
      <c r="W959" s="54">
        <f>VLOOKUP(CONCATENATE($F959," ",$G959),AllocFactorMatrix,(W$4+1),FALSE)*$E964</f>
        <v>0</v>
      </c>
      <c r="X959" s="54">
        <f t="shared" si="540"/>
        <v>0</v>
      </c>
      <c r="Y959" s="54">
        <f>VLOOKUP(CONCATENATE($F959," ",$G959),AllocFactorMatrix,(Y$4+1),FALSE)*$E964</f>
        <v>0</v>
      </c>
      <c r="Z959" s="54">
        <f>VLOOKUP(CONCATENATE($F959," ",$G959),AllocFactorMatrix,(Z$4+1),FALSE)*$E964</f>
        <v>0</v>
      </c>
      <c r="AA959" s="54">
        <f t="shared" si="539"/>
        <v>0</v>
      </c>
      <c r="AB959" s="54">
        <f>VLOOKUP(CONCATENATE($F959," ",$G959),AllocFactorMatrix,(AB$4+1),FALSE)*$E964</f>
        <v>0</v>
      </c>
      <c r="AC959" s="54">
        <f>VLOOKUP(CONCATENATE($F959," ",$G959),AllocFactorMatrix,(AC$4+1),FALSE)*$E964</f>
        <v>0</v>
      </c>
      <c r="AD959" s="54">
        <f>VLOOKUP(CONCATENATE($F959," ",$G959),AllocFactorMatrix,(AD$4+1),FALSE)*$E964</f>
        <v>0</v>
      </c>
    </row>
    <row r="960" spans="1:30" s="51" customFormat="1" hidden="1" outlineLevel="1">
      <c r="A960" s="56"/>
      <c r="B960" s="112"/>
      <c r="C960" s="55"/>
      <c r="F960" s="52" t="str">
        <f>F964</f>
        <v>RB_GUP_EPIS_P</v>
      </c>
      <c r="G960" s="55" t="str">
        <f>$G$11</f>
        <v>DISTPRI</v>
      </c>
      <c r="H960" s="53">
        <f t="shared" si="536"/>
        <v>0</v>
      </c>
      <c r="I960" s="54">
        <f>VLOOKUP(CONCATENATE($F960," ",$G960),AllocFactorMatrix,(I$4+1),FALSE)*$E964</f>
        <v>0</v>
      </c>
      <c r="J960" s="54">
        <f>VLOOKUP(CONCATENATE($F960," ",$G960),AllocFactorMatrix,(J$4+1),FALSE)*$E964</f>
        <v>0</v>
      </c>
      <c r="K960" s="54">
        <f>VLOOKUP(CONCATENATE($F960," ",$G960),AllocFactorMatrix,(K$4+1),FALSE)*$E964</f>
        <v>0</v>
      </c>
      <c r="L960" s="54">
        <f>VLOOKUP(CONCATENATE($F960," ",$G960),AllocFactorMatrix,(L$4+1),FALSE)*$E964</f>
        <v>0</v>
      </c>
      <c r="M960" s="54">
        <f>VLOOKUP(CONCATENATE($F960," ",$G960),AllocFactorMatrix,(M$4+1),FALSE)*$E964</f>
        <v>0</v>
      </c>
      <c r="N960" s="54">
        <f t="shared" si="537"/>
        <v>0</v>
      </c>
      <c r="O960" s="54">
        <f>VLOOKUP(CONCATENATE($F960," ",$G960),AllocFactorMatrix,(O$4+1),FALSE)*$E964</f>
        <v>0</v>
      </c>
      <c r="P960" s="54">
        <f>VLOOKUP(CONCATENATE($F960," ",$G960),AllocFactorMatrix,(P$4+1),FALSE)*$E964</f>
        <v>0</v>
      </c>
      <c r="Q960" s="54">
        <f>VLOOKUP(CONCATENATE($F960," ",$G960),AllocFactorMatrix,(Q$4+1),FALSE)*$E964</f>
        <v>0</v>
      </c>
      <c r="R960" s="54">
        <f>VLOOKUP(CONCATENATE($F960," ",$G960),AllocFactorMatrix,(R$4+1),FALSE)*$E964</f>
        <v>0</v>
      </c>
      <c r="S960" s="54">
        <f t="shared" si="538"/>
        <v>0</v>
      </c>
      <c r="T960" s="54">
        <f>VLOOKUP(CONCATENATE($F960," ",$G960),AllocFactorMatrix,(T$4+1),FALSE)*$E964</f>
        <v>0</v>
      </c>
      <c r="U960" s="54">
        <f>VLOOKUP(CONCATENATE($F960," ",$G960),AllocFactorMatrix,(U$4+1),FALSE)*$E964</f>
        <v>0</v>
      </c>
      <c r="V960" s="54">
        <f>VLOOKUP(CONCATENATE($F960," ",$G960),AllocFactorMatrix,(V$4+1),FALSE)*$E964</f>
        <v>0</v>
      </c>
      <c r="W960" s="54">
        <f>VLOOKUP(CONCATENATE($F960," ",$G960),AllocFactorMatrix,(W$4+1),FALSE)*$E964</f>
        <v>0</v>
      </c>
      <c r="X960" s="54">
        <f t="shared" si="540"/>
        <v>0</v>
      </c>
      <c r="Y960" s="54">
        <f>VLOOKUP(CONCATENATE($F960," ",$G960),AllocFactorMatrix,(Y$4+1),FALSE)*$E964</f>
        <v>0</v>
      </c>
      <c r="Z960" s="54">
        <f>VLOOKUP(CONCATENATE($F960," ",$G960),AllocFactorMatrix,(Z$4+1),FALSE)*$E964</f>
        <v>0</v>
      </c>
      <c r="AA960" s="54">
        <f t="shared" si="539"/>
        <v>0</v>
      </c>
      <c r="AB960" s="54">
        <f>VLOOKUP(CONCATENATE($F960," ",$G960),AllocFactorMatrix,(AB$4+1),FALSE)*$E964</f>
        <v>0</v>
      </c>
      <c r="AC960" s="54">
        <f>VLOOKUP(CONCATENATE($F960," ",$G960),AllocFactorMatrix,(AC$4+1),FALSE)*$E964</f>
        <v>0</v>
      </c>
      <c r="AD960" s="54">
        <f>VLOOKUP(CONCATENATE($F960," ",$G960),AllocFactorMatrix,(AD$4+1),FALSE)*$E964</f>
        <v>0</v>
      </c>
    </row>
    <row r="961" spans="1:30" s="51" customFormat="1" hidden="1" outlineLevel="1">
      <c r="A961" s="56"/>
      <c r="B961" s="112"/>
      <c r="C961" s="55"/>
      <c r="F961" s="52" t="str">
        <f>F964</f>
        <v>RB_GUP_EPIS_P</v>
      </c>
      <c r="G961" s="55" t="str">
        <f>$G$12</f>
        <v>DISTSEC</v>
      </c>
      <c r="H961" s="53">
        <f t="shared" si="536"/>
        <v>0</v>
      </c>
      <c r="I961" s="54">
        <f>VLOOKUP(CONCATENATE($F961," ",$G961),AllocFactorMatrix,(I$4+1),FALSE)*$E964</f>
        <v>0</v>
      </c>
      <c r="J961" s="54">
        <f>VLOOKUP(CONCATENATE($F961," ",$G961),AllocFactorMatrix,(J$4+1),FALSE)*$E964</f>
        <v>0</v>
      </c>
      <c r="K961" s="54">
        <f>VLOOKUP(CONCATENATE($F961," ",$G961),AllocFactorMatrix,(K$4+1),FALSE)*$E964</f>
        <v>0</v>
      </c>
      <c r="L961" s="54">
        <f>VLOOKUP(CONCATENATE($F961," ",$G961),AllocFactorMatrix,(L$4+1),FALSE)*$E964</f>
        <v>0</v>
      </c>
      <c r="M961" s="54">
        <f>VLOOKUP(CONCATENATE($F961," ",$G961),AllocFactorMatrix,(M$4+1),FALSE)*$E964</f>
        <v>0</v>
      </c>
      <c r="N961" s="54">
        <f t="shared" si="537"/>
        <v>0</v>
      </c>
      <c r="O961" s="54">
        <f>VLOOKUP(CONCATENATE($F961," ",$G961),AllocFactorMatrix,(O$4+1),FALSE)*$E964</f>
        <v>0</v>
      </c>
      <c r="P961" s="54">
        <f>VLOOKUP(CONCATENATE($F961," ",$G961),AllocFactorMatrix,(P$4+1),FALSE)*$E964</f>
        <v>0</v>
      </c>
      <c r="Q961" s="54">
        <f>VLOOKUP(CONCATENATE($F961," ",$G961),AllocFactorMatrix,(Q$4+1),FALSE)*$E964</f>
        <v>0</v>
      </c>
      <c r="R961" s="54">
        <f>VLOOKUP(CONCATENATE($F961," ",$G961),AllocFactorMatrix,(R$4+1),FALSE)*$E964</f>
        <v>0</v>
      </c>
      <c r="S961" s="54">
        <f t="shared" si="538"/>
        <v>0</v>
      </c>
      <c r="T961" s="54">
        <f>VLOOKUP(CONCATENATE($F961," ",$G961),AllocFactorMatrix,(T$4+1),FALSE)*$E964</f>
        <v>0</v>
      </c>
      <c r="U961" s="54">
        <f>VLOOKUP(CONCATENATE($F961," ",$G961),AllocFactorMatrix,(U$4+1),FALSE)*$E964</f>
        <v>0</v>
      </c>
      <c r="V961" s="54">
        <f>VLOOKUP(CONCATENATE($F961," ",$G961),AllocFactorMatrix,(V$4+1),FALSE)*$E964</f>
        <v>0</v>
      </c>
      <c r="W961" s="54">
        <f>VLOOKUP(CONCATENATE($F961," ",$G961),AllocFactorMatrix,(W$4+1),FALSE)*$E964</f>
        <v>0</v>
      </c>
      <c r="X961" s="54">
        <f t="shared" si="540"/>
        <v>0</v>
      </c>
      <c r="Y961" s="54">
        <f>VLOOKUP(CONCATENATE($F961," ",$G961),AllocFactorMatrix,(Y$4+1),FALSE)*$E964</f>
        <v>0</v>
      </c>
      <c r="Z961" s="54">
        <f>VLOOKUP(CONCATENATE($F961," ",$G961),AllocFactorMatrix,(Z$4+1),FALSE)*$E964</f>
        <v>0</v>
      </c>
      <c r="AA961" s="54">
        <f t="shared" si="539"/>
        <v>0</v>
      </c>
      <c r="AB961" s="54">
        <f>VLOOKUP(CONCATENATE($F961," ",$G961),AllocFactorMatrix,(AB$4+1),FALSE)*$E964</f>
        <v>0</v>
      </c>
      <c r="AC961" s="54">
        <f>VLOOKUP(CONCATENATE($F961," ",$G961),AllocFactorMatrix,(AC$4+1),FALSE)*$E964</f>
        <v>0</v>
      </c>
      <c r="AD961" s="54">
        <f>VLOOKUP(CONCATENATE($F961," ",$G961),AllocFactorMatrix,(AD$4+1),FALSE)*$E964</f>
        <v>0</v>
      </c>
    </row>
    <row r="962" spans="1:30" s="51" customFormat="1" hidden="1" outlineLevel="1">
      <c r="A962" s="56"/>
      <c r="B962" s="112"/>
      <c r="C962" s="55"/>
      <c r="F962" s="52" t="str">
        <f>F964</f>
        <v>RB_GUP_EPIS_P</v>
      </c>
      <c r="G962" s="55" t="str">
        <f>$G$13</f>
        <v>ENERGY</v>
      </c>
      <c r="H962" s="53">
        <f t="shared" si="536"/>
        <v>0</v>
      </c>
      <c r="I962" s="54">
        <f>VLOOKUP(CONCATENATE($F962," ",$G962),AllocFactorMatrix,(I$4+1),FALSE)*$E964</f>
        <v>0</v>
      </c>
      <c r="J962" s="54">
        <f>VLOOKUP(CONCATENATE($F962," ",$G962),AllocFactorMatrix,(J$4+1),FALSE)*$E964</f>
        <v>0</v>
      </c>
      <c r="K962" s="54">
        <f>VLOOKUP(CONCATENATE($F962," ",$G962),AllocFactorMatrix,(K$4+1),FALSE)*$E964</f>
        <v>0</v>
      </c>
      <c r="L962" s="54">
        <f>VLOOKUP(CONCATENATE($F962," ",$G962),AllocFactorMatrix,(L$4+1),FALSE)*$E964</f>
        <v>0</v>
      </c>
      <c r="M962" s="54">
        <f>VLOOKUP(CONCATENATE($F962," ",$G962),AllocFactorMatrix,(M$4+1),FALSE)*$E964</f>
        <v>0</v>
      </c>
      <c r="N962" s="54">
        <f t="shared" si="537"/>
        <v>0</v>
      </c>
      <c r="O962" s="54">
        <f>VLOOKUP(CONCATENATE($F962," ",$G962),AllocFactorMatrix,(O$4+1),FALSE)*$E964</f>
        <v>0</v>
      </c>
      <c r="P962" s="54">
        <f>VLOOKUP(CONCATENATE($F962," ",$G962),AllocFactorMatrix,(P$4+1),FALSE)*$E964</f>
        <v>0</v>
      </c>
      <c r="Q962" s="54">
        <f>VLOOKUP(CONCATENATE($F962," ",$G962),AllocFactorMatrix,(Q$4+1),FALSE)*$E964</f>
        <v>0</v>
      </c>
      <c r="R962" s="54">
        <f>VLOOKUP(CONCATENATE($F962," ",$G962),AllocFactorMatrix,(R$4+1),FALSE)*$E964</f>
        <v>0</v>
      </c>
      <c r="S962" s="54">
        <f t="shared" si="538"/>
        <v>0</v>
      </c>
      <c r="T962" s="54">
        <f>VLOOKUP(CONCATENATE($F962," ",$G962),AllocFactorMatrix,(T$4+1),FALSE)*$E964</f>
        <v>0</v>
      </c>
      <c r="U962" s="54">
        <f>VLOOKUP(CONCATENATE($F962," ",$G962),AllocFactorMatrix,(U$4+1),FALSE)*$E964</f>
        <v>0</v>
      </c>
      <c r="V962" s="54">
        <f>VLOOKUP(CONCATENATE($F962," ",$G962),AllocFactorMatrix,(V$4+1),FALSE)*$E964</f>
        <v>0</v>
      </c>
      <c r="W962" s="54">
        <f>VLOOKUP(CONCATENATE($F962," ",$G962),AllocFactorMatrix,(W$4+1),FALSE)*$E964</f>
        <v>0</v>
      </c>
      <c r="X962" s="54">
        <f t="shared" si="540"/>
        <v>0</v>
      </c>
      <c r="Y962" s="54">
        <f>VLOOKUP(CONCATENATE($F962," ",$G962),AllocFactorMatrix,(Y$4+1),FALSE)*$E964</f>
        <v>0</v>
      </c>
      <c r="Z962" s="54">
        <f>VLOOKUP(CONCATENATE($F962," ",$G962),AllocFactorMatrix,(Z$4+1),FALSE)*$E964</f>
        <v>0</v>
      </c>
      <c r="AA962" s="54">
        <f t="shared" si="539"/>
        <v>0</v>
      </c>
      <c r="AB962" s="54">
        <f>VLOOKUP(CONCATENATE($F962," ",$G962),AllocFactorMatrix,(AB$4+1),FALSE)*$E964</f>
        <v>0</v>
      </c>
      <c r="AC962" s="54">
        <f>VLOOKUP(CONCATENATE($F962," ",$G962),AllocFactorMatrix,(AC$4+1),FALSE)*$E964</f>
        <v>0</v>
      </c>
      <c r="AD962" s="54">
        <f>VLOOKUP(CONCATENATE($F962," ",$G962),AllocFactorMatrix,(AD$4+1),FALSE)*$E964</f>
        <v>0</v>
      </c>
    </row>
    <row r="963" spans="1:30" s="51" customFormat="1" hidden="1" outlineLevel="1">
      <c r="A963" s="56"/>
      <c r="B963" s="112"/>
      <c r="C963" s="55"/>
      <c r="F963" s="52" t="str">
        <f>F964</f>
        <v>RB_GUP_EPIS_P</v>
      </c>
      <c r="G963" s="55" t="str">
        <f>$G$14</f>
        <v>CUSTOMER</v>
      </c>
      <c r="H963" s="53">
        <f t="shared" si="536"/>
        <v>0</v>
      </c>
      <c r="I963" s="54">
        <f>VLOOKUP(CONCATENATE($F963," ",$G963),AllocFactorMatrix,(I$4+1),FALSE)*$E964</f>
        <v>0</v>
      </c>
      <c r="J963" s="54">
        <f>VLOOKUP(CONCATENATE($F963," ",$G963),AllocFactorMatrix,(J$4+1),FALSE)*$E964</f>
        <v>0</v>
      </c>
      <c r="K963" s="54">
        <f>VLOOKUP(CONCATENATE($F963," ",$G963),AllocFactorMatrix,(K$4+1),FALSE)*$E964</f>
        <v>0</v>
      </c>
      <c r="L963" s="54">
        <f>VLOOKUP(CONCATENATE($F963," ",$G963),AllocFactorMatrix,(L$4+1),FALSE)*$E964</f>
        <v>0</v>
      </c>
      <c r="M963" s="54">
        <f>VLOOKUP(CONCATENATE($F963," ",$G963),AllocFactorMatrix,(M$4+1),FALSE)*$E964</f>
        <v>0</v>
      </c>
      <c r="N963" s="54">
        <f t="shared" si="537"/>
        <v>0</v>
      </c>
      <c r="O963" s="54">
        <f>VLOOKUP(CONCATENATE($F963," ",$G963),AllocFactorMatrix,(O$4+1),FALSE)*$E964</f>
        <v>0</v>
      </c>
      <c r="P963" s="54">
        <f>VLOOKUP(CONCATENATE($F963," ",$G963),AllocFactorMatrix,(P$4+1),FALSE)*$E964</f>
        <v>0</v>
      </c>
      <c r="Q963" s="54">
        <f>VLOOKUP(CONCATENATE($F963," ",$G963),AllocFactorMatrix,(Q$4+1),FALSE)*$E964</f>
        <v>0</v>
      </c>
      <c r="R963" s="54">
        <f>VLOOKUP(CONCATENATE($F963," ",$G963),AllocFactorMatrix,(R$4+1),FALSE)*$E964</f>
        <v>0</v>
      </c>
      <c r="S963" s="54">
        <f t="shared" si="538"/>
        <v>0</v>
      </c>
      <c r="T963" s="54">
        <f>VLOOKUP(CONCATENATE($F963," ",$G963),AllocFactorMatrix,(T$4+1),FALSE)*$E964</f>
        <v>0</v>
      </c>
      <c r="U963" s="54">
        <f>VLOOKUP(CONCATENATE($F963," ",$G963),AllocFactorMatrix,(U$4+1),FALSE)*$E964</f>
        <v>0</v>
      </c>
      <c r="V963" s="54">
        <f>VLOOKUP(CONCATENATE($F963," ",$G963),AllocFactorMatrix,(V$4+1),FALSE)*$E964</f>
        <v>0</v>
      </c>
      <c r="W963" s="54">
        <f>VLOOKUP(CONCATENATE($F963," ",$G963),AllocFactorMatrix,(W$4+1),FALSE)*$E964</f>
        <v>0</v>
      </c>
      <c r="X963" s="54">
        <f t="shared" si="540"/>
        <v>0</v>
      </c>
      <c r="Y963" s="54">
        <f>VLOOKUP(CONCATENATE($F963," ",$G963),AllocFactorMatrix,(Y$4+1),FALSE)*$E964</f>
        <v>0</v>
      </c>
      <c r="Z963" s="54">
        <f>VLOOKUP(CONCATENATE($F963," ",$G963),AllocFactorMatrix,(Z$4+1),FALSE)*$E964</f>
        <v>0</v>
      </c>
      <c r="AA963" s="54">
        <f t="shared" si="539"/>
        <v>0</v>
      </c>
      <c r="AB963" s="54">
        <f>VLOOKUP(CONCATENATE($F963," ",$G963),AllocFactorMatrix,(AB$4+1),FALSE)*$E964</f>
        <v>0</v>
      </c>
      <c r="AC963" s="54">
        <f>VLOOKUP(CONCATENATE($F963," ",$G963),AllocFactorMatrix,(AC$4+1),FALSE)*$E964</f>
        <v>0</v>
      </c>
      <c r="AD963" s="54">
        <f>VLOOKUP(CONCATENATE($F963," ",$G963),AllocFactorMatrix,(AD$4+1),FALSE)*$E964</f>
        <v>0</v>
      </c>
    </row>
    <row r="964" spans="1:30" s="51" customFormat="1" collapsed="1">
      <c r="A964" s="56"/>
      <c r="B964" s="112"/>
      <c r="C964" s="55"/>
      <c r="D964" s="96" t="s">
        <v>558</v>
      </c>
      <c r="E964" s="97">
        <v>61946</v>
      </c>
      <c r="F964" s="61" t="s">
        <v>64</v>
      </c>
      <c r="G964" s="55" t="str">
        <f>$G$15</f>
        <v>TOTAL</v>
      </c>
      <c r="H964" s="53">
        <f t="shared" si="536"/>
        <v>61946.000000000007</v>
      </c>
      <c r="I964" s="54">
        <f>VLOOKUP(CONCATENATE($F964," ",$G964),AllocFactorMatrix,(I$4+1),FALSE)*$E964</f>
        <v>34392.821042283889</v>
      </c>
      <c r="J964" s="54">
        <f>VLOOKUP(CONCATENATE($F964," ",$G964),AllocFactorMatrix,(J$4+1),FALSE)*$E964</f>
        <v>1582.5813931529897</v>
      </c>
      <c r="K964" s="54">
        <f>VLOOKUP(CONCATENATE($F964," ",$G964),AllocFactorMatrix,(K$4+1),FALSE)*$E964</f>
        <v>5213.4775126746399</v>
      </c>
      <c r="L964" s="54">
        <f>VLOOKUP(CONCATENATE($F964," ",$G964),AllocFactorMatrix,(L$4+1),FALSE)*$E964</f>
        <v>130.26815948962783</v>
      </c>
      <c r="M964" s="54">
        <f>VLOOKUP(CONCATENATE($F964," ",$G964),AllocFactorMatrix,(M$4+1),FALSE)*$E964</f>
        <v>16.769386521943801</v>
      </c>
      <c r="N964" s="54">
        <f t="shared" si="537"/>
        <v>5360.515058686211</v>
      </c>
      <c r="O964" s="54">
        <f>VLOOKUP(CONCATENATE($F964," ",$G964),AllocFactorMatrix,(O$4+1),FALSE)*$E964</f>
        <v>3965.9628124495594</v>
      </c>
      <c r="P964" s="54">
        <f>VLOOKUP(CONCATENATE($F964," ",$G964),AllocFactorMatrix,(P$4+1),FALSE)*$E964</f>
        <v>717.84680484232638</v>
      </c>
      <c r="Q964" s="54">
        <f>VLOOKUP(CONCATENATE($F964," ",$G964),AllocFactorMatrix,(Q$4+1),FALSE)*$E964</f>
        <v>277.65807600166403</v>
      </c>
      <c r="R964" s="54">
        <f>VLOOKUP(CONCATENATE($F964," ",$G964),AllocFactorMatrix,(R$4+1),FALSE)*$E964</f>
        <v>5.9826219836700227</v>
      </c>
      <c r="S964" s="54">
        <f t="shared" si="538"/>
        <v>4967.4503152772204</v>
      </c>
      <c r="T964" s="54">
        <f>VLOOKUP(CONCATENATE($F964," ",$G964),AllocFactorMatrix,(T$4+1),FALSE)*$E964</f>
        <v>125.93379862896829</v>
      </c>
      <c r="U964" s="54">
        <f>VLOOKUP(CONCATENATE($F964," ",$G964),AllocFactorMatrix,(U$4+1),FALSE)*$E964</f>
        <v>2005.0849958286144</v>
      </c>
      <c r="V964" s="54">
        <f>VLOOKUP(CONCATENATE($F964," ",$G964),AllocFactorMatrix,(V$4+1),FALSE)*$E964</f>
        <v>10873.984551435608</v>
      </c>
      <c r="W964" s="54">
        <f>VLOOKUP(CONCATENATE($F964," ",$G964),AllocFactorMatrix,(W$4+1),FALSE)*$E964</f>
        <v>1430.7190394109136</v>
      </c>
      <c r="X964" s="54">
        <f t="shared" si="540"/>
        <v>14435.722385304103</v>
      </c>
      <c r="Y964" s="54">
        <f>VLOOKUP(CONCATENATE($F964," ",$G964),AllocFactorMatrix,(Y$4+1),FALSE)*$E964</f>
        <v>1168.8845249271253</v>
      </c>
      <c r="Z964" s="54">
        <f>VLOOKUP(CONCATENATE($F964," ",$G964),AllocFactorMatrix,(Z$4+1),FALSE)*$E964</f>
        <v>24.297231811266862</v>
      </c>
      <c r="AA964" s="54">
        <f t="shared" si="539"/>
        <v>1193.1817567383921</v>
      </c>
      <c r="AB964" s="54">
        <f>VLOOKUP(CONCATENATE($F964," ",$G964),AllocFactorMatrix,(AB$4+1),FALSE)*$E964</f>
        <v>13.728048557211844</v>
      </c>
      <c r="AC964" s="54">
        <f>VLOOKUP(CONCATENATE($F964," ",$G964),AllocFactorMatrix,(AC$4+1),FALSE)*$E964</f>
        <v>0</v>
      </c>
      <c r="AD964" s="54">
        <f>VLOOKUP(CONCATENATE($F964," ",$G964),AllocFactorMatrix,(AD$4+1),FALSE)*$E964</f>
        <v>0</v>
      </c>
    </row>
    <row r="965" spans="1:30" s="51" customFormat="1" hidden="1" outlineLevel="1">
      <c r="A965" s="56"/>
      <c r="B965" s="112"/>
      <c r="C965" s="55"/>
      <c r="F965" s="52" t="str">
        <f>F972</f>
        <v>TRANS_TOTAL</v>
      </c>
      <c r="G965" s="55" t="str">
        <f>$G$8</f>
        <v>PRODUCTION</v>
      </c>
      <c r="H965" s="53">
        <f t="shared" ref="H965:H972" si="541">SUBTOTAL(9,I965:AD965)</f>
        <v>0</v>
      </c>
      <c r="I965" s="54">
        <f>VLOOKUP(CONCATENATE($F965," ",$G965),AllocFactorMatrix,(I$4+1),FALSE)*$E972</f>
        <v>0</v>
      </c>
      <c r="J965" s="54">
        <f>VLOOKUP(CONCATENATE($F965," ",$G965),AllocFactorMatrix,(J$4+1),FALSE)*$E972</f>
        <v>0</v>
      </c>
      <c r="K965" s="54">
        <f>VLOOKUP(CONCATENATE($F965," ",$G965),AllocFactorMatrix,(K$4+1),FALSE)*$E972</f>
        <v>0</v>
      </c>
      <c r="L965" s="54">
        <f>VLOOKUP(CONCATENATE($F965," ",$G965),AllocFactorMatrix,(L$4+1),FALSE)*$E972</f>
        <v>0</v>
      </c>
      <c r="M965" s="54">
        <f>VLOOKUP(CONCATENATE($F965," ",$G965),AllocFactorMatrix,(M$4+1),FALSE)*$E972</f>
        <v>0</v>
      </c>
      <c r="N965" s="54">
        <f t="shared" ref="N965:N972" si="542">SUBTOTAL(9,K965:M965)</f>
        <v>0</v>
      </c>
      <c r="O965" s="54">
        <f>VLOOKUP(CONCATENATE($F965," ",$G965),AllocFactorMatrix,(O$4+1),FALSE)*$E972</f>
        <v>0</v>
      </c>
      <c r="P965" s="54">
        <f>VLOOKUP(CONCATENATE($F965," ",$G965),AllocFactorMatrix,(P$4+1),FALSE)*$E972</f>
        <v>0</v>
      </c>
      <c r="Q965" s="54">
        <f>VLOOKUP(CONCATENATE($F965," ",$G965),AllocFactorMatrix,(Q$4+1),FALSE)*$E972</f>
        <v>0</v>
      </c>
      <c r="R965" s="54">
        <f>VLOOKUP(CONCATENATE($F965," ",$G965),AllocFactorMatrix,(R$4+1),FALSE)*$E972</f>
        <v>0</v>
      </c>
      <c r="S965" s="54">
        <f t="shared" ref="S965:S972" si="543">SUBTOTAL(9,O965:R965)</f>
        <v>0</v>
      </c>
      <c r="T965" s="54">
        <f>VLOOKUP(CONCATENATE($F965," ",$G965),AllocFactorMatrix,(T$4+1),FALSE)*$E972</f>
        <v>0</v>
      </c>
      <c r="U965" s="54">
        <f>VLOOKUP(CONCATENATE($F965," ",$G965),AllocFactorMatrix,(U$4+1),FALSE)*$E972</f>
        <v>0</v>
      </c>
      <c r="V965" s="54">
        <f>VLOOKUP(CONCATENATE($F965," ",$G965),AllocFactorMatrix,(V$4+1),FALSE)*$E972</f>
        <v>0</v>
      </c>
      <c r="W965" s="54">
        <f>VLOOKUP(CONCATENATE($F965," ",$G965),AllocFactorMatrix,(W$4+1),FALSE)*$E972</f>
        <v>0</v>
      </c>
      <c r="X965" s="54">
        <f>SUBTOTAL(9,T965:W965)</f>
        <v>0</v>
      </c>
      <c r="Y965" s="54">
        <f>VLOOKUP(CONCATENATE($F965," ",$G965),AllocFactorMatrix,(Y$4+1),FALSE)*$E972</f>
        <v>0</v>
      </c>
      <c r="Z965" s="54">
        <f>VLOOKUP(CONCATENATE($F965," ",$G965),AllocFactorMatrix,(Z$4+1),FALSE)*$E972</f>
        <v>0</v>
      </c>
      <c r="AA965" s="54">
        <f t="shared" ref="AA965:AA972" si="544">SUBTOTAL(9,Y965:Z965)</f>
        <v>0</v>
      </c>
      <c r="AB965" s="54">
        <f>VLOOKUP(CONCATENATE($F965," ",$G965),AllocFactorMatrix,(AB$4+1),FALSE)*$E972</f>
        <v>0</v>
      </c>
      <c r="AC965" s="54">
        <f>VLOOKUP(CONCATENATE($F965," ",$G965),AllocFactorMatrix,(AC$4+1),FALSE)*$E972</f>
        <v>0</v>
      </c>
      <c r="AD965" s="54">
        <f>VLOOKUP(CONCATENATE($F965," ",$G965),AllocFactorMatrix,(AD$4+1),FALSE)*$E972</f>
        <v>0</v>
      </c>
    </row>
    <row r="966" spans="1:30" s="51" customFormat="1" hidden="1" outlineLevel="1">
      <c r="A966" s="56"/>
      <c r="B966" s="112"/>
      <c r="C966" s="55"/>
      <c r="F966" s="52" t="str">
        <f>F972</f>
        <v>TRANS_TOTAL</v>
      </c>
      <c r="G966" s="55" t="str">
        <f>$G$9</f>
        <v>BULKTRAN</v>
      </c>
      <c r="H966" s="53">
        <f t="shared" si="541"/>
        <v>-41457.966899999992</v>
      </c>
      <c r="I966" s="54">
        <f>VLOOKUP(CONCATENATE($F966," ",$G966),AllocFactorMatrix,(I$4+1),FALSE)*$E972</f>
        <v>-20421.489313865182</v>
      </c>
      <c r="J966" s="54">
        <f>VLOOKUP(CONCATENATE($F966," ",$G966),AllocFactorMatrix,(J$4+1),FALSE)*$E972</f>
        <v>-1009.5071873396727</v>
      </c>
      <c r="K966" s="54">
        <f>VLOOKUP(CONCATENATE($F966," ",$G966),AllocFactorMatrix,(K$4+1),FALSE)*$E972</f>
        <v>-3697.7669715755756</v>
      </c>
      <c r="L966" s="54">
        <f>VLOOKUP(CONCATENATE($F966," ",$G966),AllocFactorMatrix,(L$4+1),FALSE)*$E972</f>
        <v>-116.39257572170483</v>
      </c>
      <c r="M966" s="54">
        <f>VLOOKUP(CONCATENATE($F966," ",$G966),AllocFactorMatrix,(M$4+1),FALSE)*$E972</f>
        <v>-10.914923314447059</v>
      </c>
      <c r="N966" s="54">
        <f t="shared" si="542"/>
        <v>-3825.0744706117275</v>
      </c>
      <c r="O966" s="54">
        <f>VLOOKUP(CONCATENATE($F966," ",$G966),AllocFactorMatrix,(O$4+1),FALSE)*$E972</f>
        <v>-2810.8781258489066</v>
      </c>
      <c r="P966" s="54">
        <f>VLOOKUP(CONCATENATE($F966," ",$G966),AllocFactorMatrix,(P$4+1),FALSE)*$E972</f>
        <v>-523.74848682325171</v>
      </c>
      <c r="Q966" s="54">
        <f>VLOOKUP(CONCATENATE($F966," ",$G966),AllocFactorMatrix,(Q$4+1),FALSE)*$E972</f>
        <v>-236.67218899835137</v>
      </c>
      <c r="R966" s="54">
        <f>VLOOKUP(CONCATENATE($F966," ",$G966),AllocFactorMatrix,(R$4+1),FALSE)*$E972</f>
        <v>-10.642883784958856</v>
      </c>
      <c r="S966" s="54">
        <f t="shared" si="543"/>
        <v>-3581.9416854554688</v>
      </c>
      <c r="T966" s="54">
        <f>VLOOKUP(CONCATENATE($F966," ",$G966),AllocFactorMatrix,(T$4+1),FALSE)*$E972</f>
        <v>-98.191172547019562</v>
      </c>
      <c r="U966" s="54">
        <f>VLOOKUP(CONCATENATE($F966," ",$G966),AllocFactorMatrix,(U$4+1),FALSE)*$E972</f>
        <v>-1606.8818087390359</v>
      </c>
      <c r="V966" s="54">
        <f>VLOOKUP(CONCATENATE($F966," ",$G966),AllocFactorMatrix,(V$4+1),FALSE)*$E972</f>
        <v>-8492.4155100645403</v>
      </c>
      <c r="W966" s="54">
        <f>VLOOKUP(CONCATENATE($F966," ",$G966),AllocFactorMatrix,(W$4+1),FALSE)*$E972</f>
        <v>-1533.5894855816064</v>
      </c>
      <c r="X966" s="54">
        <f t="shared" ref="X966:X972" si="545">SUBTOTAL(9,T966:W966)</f>
        <v>-11731.077976932202</v>
      </c>
      <c r="Y966" s="54">
        <f>VLOOKUP(CONCATENATE($F966," ",$G966),AllocFactorMatrix,(Y$4+1),FALSE)*$E972</f>
        <v>-863.2162121453282</v>
      </c>
      <c r="Z966" s="54">
        <f>VLOOKUP(CONCATENATE($F966," ",$G966),AllocFactorMatrix,(Z$4+1),FALSE)*$E972</f>
        <v>-14.458541592804327</v>
      </c>
      <c r="AA966" s="54">
        <f t="shared" si="544"/>
        <v>-877.67475373813249</v>
      </c>
      <c r="AB966" s="54">
        <f>VLOOKUP(CONCATENATE($F966," ",$G966),AllocFactorMatrix,(AB$4+1),FALSE)*$E972</f>
        <v>-11.201512057603122</v>
      </c>
      <c r="AC966" s="54">
        <f>VLOOKUP(CONCATENATE($F966," ",$G966),AllocFactorMatrix,(AC$4+1),FALSE)*$E972</f>
        <v>0</v>
      </c>
      <c r="AD966" s="54">
        <f>VLOOKUP(CONCATENATE($F966," ",$G966),AllocFactorMatrix,(AD$4+1),FALSE)*$E972</f>
        <v>0</v>
      </c>
    </row>
    <row r="967" spans="1:30" s="51" customFormat="1" hidden="1" outlineLevel="1">
      <c r="A967" s="56"/>
      <c r="B967" s="112"/>
      <c r="C967" s="55"/>
      <c r="F967" s="52" t="str">
        <f>F972</f>
        <v>TRANS_TOTAL</v>
      </c>
      <c r="G967" s="55" t="str">
        <f>$G$10</f>
        <v>SUBTRAN</v>
      </c>
      <c r="H967" s="53">
        <f t="shared" si="541"/>
        <v>-9119.0330999999987</v>
      </c>
      <c r="I967" s="54">
        <f>VLOOKUP(CONCATENATE($F967," ",$G967),AllocFactorMatrix,(I$4+1),FALSE)*$E972</f>
        <v>-4439.7602306410427</v>
      </c>
      <c r="J967" s="54">
        <f>VLOOKUP(CONCATENATE($F967," ",$G967),AllocFactorMatrix,(J$4+1),FALSE)*$E972</f>
        <v>-214.26863662665815</v>
      </c>
      <c r="K967" s="54">
        <f>VLOOKUP(CONCATENATE($F967," ",$G967),AllocFactorMatrix,(K$4+1),FALSE)*$E972</f>
        <v>-779.49882330068465</v>
      </c>
      <c r="L967" s="54">
        <f>VLOOKUP(CONCATENATE($F967," ",$G967),AllocFactorMatrix,(L$4+1),FALSE)*$E972</f>
        <v>-24.077985238456396</v>
      </c>
      <c r="M967" s="54">
        <f>VLOOKUP(CONCATENATE($F967," ",$G967),AllocFactorMatrix,(M$4+1),FALSE)*$E972</f>
        <v>-2.9987857209239732</v>
      </c>
      <c r="N967" s="54">
        <f t="shared" si="542"/>
        <v>-806.57559426006503</v>
      </c>
      <c r="O967" s="54">
        <f>VLOOKUP(CONCATENATE($F967," ",$G967),AllocFactorMatrix,(O$4+1),FALSE)*$E972</f>
        <v>-588.92354442611293</v>
      </c>
      <c r="P967" s="54">
        <f>VLOOKUP(CONCATENATE($F967," ",$G967),AllocFactorMatrix,(P$4+1),FALSE)*$E972</f>
        <v>-109.48020001436613</v>
      </c>
      <c r="Q967" s="54">
        <f>VLOOKUP(CONCATENATE($F967," ",$G967),AllocFactorMatrix,(Q$4+1),FALSE)*$E972</f>
        <v>-65.142023507362495</v>
      </c>
      <c r="R967" s="54">
        <f>VLOOKUP(CONCATENATE($F967," ",$G967),AllocFactorMatrix,(R$4+1),FALSE)*$E972</f>
        <v>0</v>
      </c>
      <c r="S967" s="54">
        <f t="shared" si="543"/>
        <v>-763.54576794784157</v>
      </c>
      <c r="T967" s="54">
        <f>VLOOKUP(CONCATENATE($F967," ",$G967),AllocFactorMatrix,(T$4+1),FALSE)*$E972</f>
        <v>-20.564198958403971</v>
      </c>
      <c r="U967" s="54">
        <f>VLOOKUP(CONCATENATE($F967," ",$G967),AllocFactorMatrix,(U$4+1),FALSE)*$E972</f>
        <v>-336.64767796866812</v>
      </c>
      <c r="V967" s="54">
        <f>VLOOKUP(CONCATENATE($F967," ",$G967),AllocFactorMatrix,(V$4+1),FALSE)*$E972</f>
        <v>-2345.3176909948556</v>
      </c>
      <c r="W967" s="54">
        <f>VLOOKUP(CONCATENATE($F967," ",$G967),AllocFactorMatrix,(W$4+1),FALSE)*$E972</f>
        <v>0</v>
      </c>
      <c r="X967" s="54">
        <f t="shared" si="545"/>
        <v>-2702.5295679219275</v>
      </c>
      <c r="Y967" s="54">
        <f>VLOOKUP(CONCATENATE($F967," ",$G967),AllocFactorMatrix,(Y$4+1),FALSE)*$E972</f>
        <v>-177.24873285393377</v>
      </c>
      <c r="Z967" s="54">
        <f>VLOOKUP(CONCATENATE($F967," ",$G967),AllocFactorMatrix,(Z$4+1),FALSE)*$E972</f>
        <v>-2.954741192176499</v>
      </c>
      <c r="AA967" s="54">
        <f t="shared" si="544"/>
        <v>-180.20347404611027</v>
      </c>
      <c r="AB967" s="54">
        <f>VLOOKUP(CONCATENATE($F967," ",$G967),AllocFactorMatrix,(AB$4+1),FALSE)*$E972</f>
        <v>-2.3669154145938771</v>
      </c>
      <c r="AC967" s="54">
        <f>VLOOKUP(CONCATENATE($F967," ",$G967),AllocFactorMatrix,(AC$4+1),FALSE)*$E972</f>
        <v>-8.0480184056476585</v>
      </c>
      <c r="AD967" s="54">
        <f>VLOOKUP(CONCATENATE($F967," ",$G967),AllocFactorMatrix,(AD$4+1),FALSE)*$E972</f>
        <v>-1.734894736114075</v>
      </c>
    </row>
    <row r="968" spans="1:30" s="51" customFormat="1" hidden="1" outlineLevel="1">
      <c r="A968" s="56"/>
      <c r="B968" s="112"/>
      <c r="C968" s="55"/>
      <c r="F968" s="52" t="str">
        <f>F972</f>
        <v>TRANS_TOTAL</v>
      </c>
      <c r="G968" s="55" t="str">
        <f>$G$11</f>
        <v>DISTPRI</v>
      </c>
      <c r="H968" s="53">
        <f t="shared" si="541"/>
        <v>0</v>
      </c>
      <c r="I968" s="54">
        <f>VLOOKUP(CONCATENATE($F968," ",$G968),AllocFactorMatrix,(I$4+1),FALSE)*$E972</f>
        <v>0</v>
      </c>
      <c r="J968" s="54">
        <f>VLOOKUP(CONCATENATE($F968," ",$G968),AllocFactorMatrix,(J$4+1),FALSE)*$E972</f>
        <v>0</v>
      </c>
      <c r="K968" s="54">
        <f>VLOOKUP(CONCATENATE($F968," ",$G968),AllocFactorMatrix,(K$4+1),FALSE)*$E972</f>
        <v>0</v>
      </c>
      <c r="L968" s="54">
        <f>VLOOKUP(CONCATENATE($F968," ",$G968),AllocFactorMatrix,(L$4+1),FALSE)*$E972</f>
        <v>0</v>
      </c>
      <c r="M968" s="54">
        <f>VLOOKUP(CONCATENATE($F968," ",$G968),AllocFactorMatrix,(M$4+1),FALSE)*$E972</f>
        <v>0</v>
      </c>
      <c r="N968" s="54">
        <f t="shared" si="542"/>
        <v>0</v>
      </c>
      <c r="O968" s="54">
        <f>VLOOKUP(CONCATENATE($F968," ",$G968),AllocFactorMatrix,(O$4+1),FALSE)*$E972</f>
        <v>0</v>
      </c>
      <c r="P968" s="54">
        <f>VLOOKUP(CONCATENATE($F968," ",$G968),AllocFactorMatrix,(P$4+1),FALSE)*$E972</f>
        <v>0</v>
      </c>
      <c r="Q968" s="54">
        <f>VLOOKUP(CONCATENATE($F968," ",$G968),AllocFactorMatrix,(Q$4+1),FALSE)*$E972</f>
        <v>0</v>
      </c>
      <c r="R968" s="54">
        <f>VLOOKUP(CONCATENATE($F968," ",$G968),AllocFactorMatrix,(R$4+1),FALSE)*$E972</f>
        <v>0</v>
      </c>
      <c r="S968" s="54">
        <f t="shared" si="543"/>
        <v>0</v>
      </c>
      <c r="T968" s="54">
        <f>VLOOKUP(CONCATENATE($F968," ",$G968),AllocFactorMatrix,(T$4+1),FALSE)*$E972</f>
        <v>0</v>
      </c>
      <c r="U968" s="54">
        <f>VLOOKUP(CONCATENATE($F968," ",$G968),AllocFactorMatrix,(U$4+1),FALSE)*$E972</f>
        <v>0</v>
      </c>
      <c r="V968" s="54">
        <f>VLOOKUP(CONCATENATE($F968," ",$G968),AllocFactorMatrix,(V$4+1),FALSE)*$E972</f>
        <v>0</v>
      </c>
      <c r="W968" s="54">
        <f>VLOOKUP(CONCATENATE($F968," ",$G968),AllocFactorMatrix,(W$4+1),FALSE)*$E972</f>
        <v>0</v>
      </c>
      <c r="X968" s="54">
        <f t="shared" si="545"/>
        <v>0</v>
      </c>
      <c r="Y968" s="54">
        <f>VLOOKUP(CONCATENATE($F968," ",$G968),AllocFactorMatrix,(Y$4+1),FALSE)*$E972</f>
        <v>0</v>
      </c>
      <c r="Z968" s="54">
        <f>VLOOKUP(CONCATENATE($F968," ",$G968),AllocFactorMatrix,(Z$4+1),FALSE)*$E972</f>
        <v>0</v>
      </c>
      <c r="AA968" s="54">
        <f t="shared" si="544"/>
        <v>0</v>
      </c>
      <c r="AB968" s="54">
        <f>VLOOKUP(CONCATENATE($F968," ",$G968),AllocFactorMatrix,(AB$4+1),FALSE)*$E972</f>
        <v>0</v>
      </c>
      <c r="AC968" s="54">
        <f>VLOOKUP(CONCATENATE($F968," ",$G968),AllocFactorMatrix,(AC$4+1),FALSE)*$E972</f>
        <v>0</v>
      </c>
      <c r="AD968" s="54">
        <f>VLOOKUP(CONCATENATE($F968," ",$G968),AllocFactorMatrix,(AD$4+1),FALSE)*$E972</f>
        <v>0</v>
      </c>
    </row>
    <row r="969" spans="1:30" s="51" customFormat="1" hidden="1" outlineLevel="1">
      <c r="A969" s="56"/>
      <c r="B969" s="112"/>
      <c r="C969" s="55"/>
      <c r="F969" s="52" t="str">
        <f>F972</f>
        <v>TRANS_TOTAL</v>
      </c>
      <c r="G969" s="55" t="str">
        <f>$G$12</f>
        <v>DISTSEC</v>
      </c>
      <c r="H969" s="53">
        <f t="shared" si="541"/>
        <v>0</v>
      </c>
      <c r="I969" s="54">
        <f>VLOOKUP(CONCATENATE($F969," ",$G969),AllocFactorMatrix,(I$4+1),FALSE)*$E972</f>
        <v>0</v>
      </c>
      <c r="J969" s="54">
        <f>VLOOKUP(CONCATENATE($F969," ",$G969),AllocFactorMatrix,(J$4+1),FALSE)*$E972</f>
        <v>0</v>
      </c>
      <c r="K969" s="54">
        <f>VLOOKUP(CONCATENATE($F969," ",$G969),AllocFactorMatrix,(K$4+1),FALSE)*$E972</f>
        <v>0</v>
      </c>
      <c r="L969" s="54">
        <f>VLOOKUP(CONCATENATE($F969," ",$G969),AllocFactorMatrix,(L$4+1),FALSE)*$E972</f>
        <v>0</v>
      </c>
      <c r="M969" s="54">
        <f>VLOOKUP(CONCATENATE($F969," ",$G969),AllocFactorMatrix,(M$4+1),FALSE)*$E972</f>
        <v>0</v>
      </c>
      <c r="N969" s="54">
        <f t="shared" si="542"/>
        <v>0</v>
      </c>
      <c r="O969" s="54">
        <f>VLOOKUP(CONCATENATE($F969," ",$G969),AllocFactorMatrix,(O$4+1),FALSE)*$E972</f>
        <v>0</v>
      </c>
      <c r="P969" s="54">
        <f>VLOOKUP(CONCATENATE($F969," ",$G969),AllocFactorMatrix,(P$4+1),FALSE)*$E972</f>
        <v>0</v>
      </c>
      <c r="Q969" s="54">
        <f>VLOOKUP(CONCATENATE($F969," ",$G969),AllocFactorMatrix,(Q$4+1),FALSE)*$E972</f>
        <v>0</v>
      </c>
      <c r="R969" s="54">
        <f>VLOOKUP(CONCATENATE($F969," ",$G969),AllocFactorMatrix,(R$4+1),FALSE)*$E972</f>
        <v>0</v>
      </c>
      <c r="S969" s="54">
        <f t="shared" si="543"/>
        <v>0</v>
      </c>
      <c r="T969" s="54">
        <f>VLOOKUP(CONCATENATE($F969," ",$G969),AllocFactorMatrix,(T$4+1),FALSE)*$E972</f>
        <v>0</v>
      </c>
      <c r="U969" s="54">
        <f>VLOOKUP(CONCATENATE($F969," ",$G969),AllocFactorMatrix,(U$4+1),FALSE)*$E972</f>
        <v>0</v>
      </c>
      <c r="V969" s="54">
        <f>VLOOKUP(CONCATENATE($F969," ",$G969),AllocFactorMatrix,(V$4+1),FALSE)*$E972</f>
        <v>0</v>
      </c>
      <c r="W969" s="54">
        <f>VLOOKUP(CONCATENATE($F969," ",$G969),AllocFactorMatrix,(W$4+1),FALSE)*$E972</f>
        <v>0</v>
      </c>
      <c r="X969" s="54">
        <f t="shared" si="545"/>
        <v>0</v>
      </c>
      <c r="Y969" s="54">
        <f>VLOOKUP(CONCATENATE($F969," ",$G969),AllocFactorMatrix,(Y$4+1),FALSE)*$E972</f>
        <v>0</v>
      </c>
      <c r="Z969" s="54">
        <f>VLOOKUP(CONCATENATE($F969," ",$G969),AllocFactorMatrix,(Z$4+1),FALSE)*$E972</f>
        <v>0</v>
      </c>
      <c r="AA969" s="54">
        <f t="shared" si="544"/>
        <v>0</v>
      </c>
      <c r="AB969" s="54">
        <f>VLOOKUP(CONCATENATE($F969," ",$G969),AllocFactorMatrix,(AB$4+1),FALSE)*$E972</f>
        <v>0</v>
      </c>
      <c r="AC969" s="54">
        <f>VLOOKUP(CONCATENATE($F969," ",$G969),AllocFactorMatrix,(AC$4+1),FALSE)*$E972</f>
        <v>0</v>
      </c>
      <c r="AD969" s="54">
        <f>VLOOKUP(CONCATENATE($F969," ",$G969),AllocFactorMatrix,(AD$4+1),FALSE)*$E972</f>
        <v>0</v>
      </c>
    </row>
    <row r="970" spans="1:30" s="51" customFormat="1" hidden="1" outlineLevel="1">
      <c r="A970" s="56"/>
      <c r="B970" s="112"/>
      <c r="C970" s="55"/>
      <c r="F970" s="52" t="str">
        <f>F972</f>
        <v>TRANS_TOTAL</v>
      </c>
      <c r="G970" s="55" t="str">
        <f>$G$13</f>
        <v>ENERGY</v>
      </c>
      <c r="H970" s="53">
        <f t="shared" si="541"/>
        <v>0</v>
      </c>
      <c r="I970" s="54">
        <f>VLOOKUP(CONCATENATE($F970," ",$G970),AllocFactorMatrix,(I$4+1),FALSE)*$E972</f>
        <v>0</v>
      </c>
      <c r="J970" s="54">
        <f>VLOOKUP(CONCATENATE($F970," ",$G970),AllocFactorMatrix,(J$4+1),FALSE)*$E972</f>
        <v>0</v>
      </c>
      <c r="K970" s="54">
        <f>VLOOKUP(CONCATENATE($F970," ",$G970),AllocFactorMatrix,(K$4+1),FALSE)*$E972</f>
        <v>0</v>
      </c>
      <c r="L970" s="54">
        <f>VLOOKUP(CONCATENATE($F970," ",$G970),AllocFactorMatrix,(L$4+1),FALSE)*$E972</f>
        <v>0</v>
      </c>
      <c r="M970" s="54">
        <f>VLOOKUP(CONCATENATE($F970," ",$G970),AllocFactorMatrix,(M$4+1),FALSE)*$E972</f>
        <v>0</v>
      </c>
      <c r="N970" s="54">
        <f t="shared" si="542"/>
        <v>0</v>
      </c>
      <c r="O970" s="54">
        <f>VLOOKUP(CONCATENATE($F970," ",$G970),AllocFactorMatrix,(O$4+1),FALSE)*$E972</f>
        <v>0</v>
      </c>
      <c r="P970" s="54">
        <f>VLOOKUP(CONCATENATE($F970," ",$G970),AllocFactorMatrix,(P$4+1),FALSE)*$E972</f>
        <v>0</v>
      </c>
      <c r="Q970" s="54">
        <f>VLOOKUP(CONCATENATE($F970," ",$G970),AllocFactorMatrix,(Q$4+1),FALSE)*$E972</f>
        <v>0</v>
      </c>
      <c r="R970" s="54">
        <f>VLOOKUP(CONCATENATE($F970," ",$G970),AllocFactorMatrix,(R$4+1),FALSE)*$E972</f>
        <v>0</v>
      </c>
      <c r="S970" s="54">
        <f t="shared" si="543"/>
        <v>0</v>
      </c>
      <c r="T970" s="54">
        <f>VLOOKUP(CONCATENATE($F970," ",$G970),AllocFactorMatrix,(T$4+1),FALSE)*$E972</f>
        <v>0</v>
      </c>
      <c r="U970" s="54">
        <f>VLOOKUP(CONCATENATE($F970," ",$G970),AllocFactorMatrix,(U$4+1),FALSE)*$E972</f>
        <v>0</v>
      </c>
      <c r="V970" s="54">
        <f>VLOOKUP(CONCATENATE($F970," ",$G970),AllocFactorMatrix,(V$4+1),FALSE)*$E972</f>
        <v>0</v>
      </c>
      <c r="W970" s="54">
        <f>VLOOKUP(CONCATENATE($F970," ",$G970),AllocFactorMatrix,(W$4+1),FALSE)*$E972</f>
        <v>0</v>
      </c>
      <c r="X970" s="54">
        <f t="shared" si="545"/>
        <v>0</v>
      </c>
      <c r="Y970" s="54">
        <f>VLOOKUP(CONCATENATE($F970," ",$G970),AllocFactorMatrix,(Y$4+1),FALSE)*$E972</f>
        <v>0</v>
      </c>
      <c r="Z970" s="54">
        <f>VLOOKUP(CONCATENATE($F970," ",$G970),AllocFactorMatrix,(Z$4+1),FALSE)*$E972</f>
        <v>0</v>
      </c>
      <c r="AA970" s="54">
        <f t="shared" si="544"/>
        <v>0</v>
      </c>
      <c r="AB970" s="54">
        <f>VLOOKUP(CONCATENATE($F970," ",$G970),AllocFactorMatrix,(AB$4+1),FALSE)*$E972</f>
        <v>0</v>
      </c>
      <c r="AC970" s="54">
        <f>VLOOKUP(CONCATENATE($F970," ",$G970),AllocFactorMatrix,(AC$4+1),FALSE)*$E972</f>
        <v>0</v>
      </c>
      <c r="AD970" s="54">
        <f>VLOOKUP(CONCATENATE($F970," ",$G970),AllocFactorMatrix,(AD$4+1),FALSE)*$E972</f>
        <v>0</v>
      </c>
    </row>
    <row r="971" spans="1:30" s="51" customFormat="1" hidden="1" outlineLevel="1">
      <c r="A971" s="56"/>
      <c r="B971" s="112"/>
      <c r="C971" s="55"/>
      <c r="F971" s="52" t="str">
        <f>F972</f>
        <v>TRANS_TOTAL</v>
      </c>
      <c r="G971" s="55" t="str">
        <f>$G$14</f>
        <v>CUSTOMER</v>
      </c>
      <c r="H971" s="53">
        <f t="shared" si="541"/>
        <v>0</v>
      </c>
      <c r="I971" s="54">
        <f>VLOOKUP(CONCATENATE($F971," ",$G971),AllocFactorMatrix,(I$4+1),FALSE)*$E972</f>
        <v>0</v>
      </c>
      <c r="J971" s="54">
        <f>VLOOKUP(CONCATENATE($F971," ",$G971),AllocFactorMatrix,(J$4+1),FALSE)*$E972</f>
        <v>0</v>
      </c>
      <c r="K971" s="54">
        <f>VLOOKUP(CONCATENATE($F971," ",$G971),AllocFactorMatrix,(K$4+1),FALSE)*$E972</f>
        <v>0</v>
      </c>
      <c r="L971" s="54">
        <f>VLOOKUP(CONCATENATE($F971," ",$G971),AllocFactorMatrix,(L$4+1),FALSE)*$E972</f>
        <v>0</v>
      </c>
      <c r="M971" s="54">
        <f>VLOOKUP(CONCATENATE($F971," ",$G971),AllocFactorMatrix,(M$4+1),FALSE)*$E972</f>
        <v>0</v>
      </c>
      <c r="N971" s="54">
        <f t="shared" si="542"/>
        <v>0</v>
      </c>
      <c r="O971" s="54">
        <f>VLOOKUP(CONCATENATE($F971," ",$G971),AllocFactorMatrix,(O$4+1),FALSE)*$E972</f>
        <v>0</v>
      </c>
      <c r="P971" s="54">
        <f>VLOOKUP(CONCATENATE($F971," ",$G971),AllocFactorMatrix,(P$4+1),FALSE)*$E972</f>
        <v>0</v>
      </c>
      <c r="Q971" s="54">
        <f>VLOOKUP(CONCATENATE($F971," ",$G971),AllocFactorMatrix,(Q$4+1),FALSE)*$E972</f>
        <v>0</v>
      </c>
      <c r="R971" s="54">
        <f>VLOOKUP(CONCATENATE($F971," ",$G971),AllocFactorMatrix,(R$4+1),FALSE)*$E972</f>
        <v>0</v>
      </c>
      <c r="S971" s="54">
        <f t="shared" si="543"/>
        <v>0</v>
      </c>
      <c r="T971" s="54">
        <f>VLOOKUP(CONCATENATE($F971," ",$G971),AllocFactorMatrix,(T$4+1),FALSE)*$E972</f>
        <v>0</v>
      </c>
      <c r="U971" s="54">
        <f>VLOOKUP(CONCATENATE($F971," ",$G971),AllocFactorMatrix,(U$4+1),FALSE)*$E972</f>
        <v>0</v>
      </c>
      <c r="V971" s="54">
        <f>VLOOKUP(CONCATENATE($F971," ",$G971),AllocFactorMatrix,(V$4+1),FALSE)*$E972</f>
        <v>0</v>
      </c>
      <c r="W971" s="54">
        <f>VLOOKUP(CONCATENATE($F971," ",$G971),AllocFactorMatrix,(W$4+1),FALSE)*$E972</f>
        <v>0</v>
      </c>
      <c r="X971" s="54">
        <f t="shared" si="545"/>
        <v>0</v>
      </c>
      <c r="Y971" s="54">
        <f>VLOOKUP(CONCATENATE($F971," ",$G971),AllocFactorMatrix,(Y$4+1),FALSE)*$E972</f>
        <v>0</v>
      </c>
      <c r="Z971" s="54">
        <f>VLOOKUP(CONCATENATE($F971," ",$G971),AllocFactorMatrix,(Z$4+1),FALSE)*$E972</f>
        <v>0</v>
      </c>
      <c r="AA971" s="54">
        <f t="shared" si="544"/>
        <v>0</v>
      </c>
      <c r="AB971" s="54">
        <f>VLOOKUP(CONCATENATE($F971," ",$G971),AllocFactorMatrix,(AB$4+1),FALSE)*$E972</f>
        <v>0</v>
      </c>
      <c r="AC971" s="54">
        <f>VLOOKUP(CONCATENATE($F971," ",$G971),AllocFactorMatrix,(AC$4+1),FALSE)*$E972</f>
        <v>0</v>
      </c>
      <c r="AD971" s="54">
        <f>VLOOKUP(CONCATENATE($F971," ",$G971),AllocFactorMatrix,(AD$4+1),FALSE)*$E972</f>
        <v>0</v>
      </c>
    </row>
    <row r="972" spans="1:30" s="51" customFormat="1" collapsed="1">
      <c r="A972" s="56"/>
      <c r="B972" s="112"/>
      <c r="C972" s="55"/>
      <c r="D972" s="96" t="s">
        <v>559</v>
      </c>
      <c r="E972" s="97">
        <f>-72444+21867</f>
        <v>-50577</v>
      </c>
      <c r="F972" s="57" t="s">
        <v>194</v>
      </c>
      <c r="G972" s="55" t="str">
        <f>$G$15</f>
        <v>TOTAL</v>
      </c>
      <c r="H972" s="53">
        <f t="shared" si="541"/>
        <v>-50577</v>
      </c>
      <c r="I972" s="54">
        <f>VLOOKUP(CONCATENATE($F972," ",$G972),AllocFactorMatrix,(I$4+1),FALSE)*$E972</f>
        <v>-24861.249544506227</v>
      </c>
      <c r="J972" s="54">
        <f>VLOOKUP(CONCATENATE($F972," ",$G972),AllocFactorMatrix,(J$4+1),FALSE)*$E972</f>
        <v>-1223.7758239663308</v>
      </c>
      <c r="K972" s="54">
        <f>VLOOKUP(CONCATENATE($F972," ",$G972),AllocFactorMatrix,(K$4+1),FALSE)*$E972</f>
        <v>-4477.2657948762599</v>
      </c>
      <c r="L972" s="54">
        <f>VLOOKUP(CONCATENATE($F972," ",$G972),AllocFactorMatrix,(L$4+1),FALSE)*$E972</f>
        <v>-140.47056096016124</v>
      </c>
      <c r="M972" s="54">
        <f>VLOOKUP(CONCATENATE($F972," ",$G972),AllocFactorMatrix,(M$4+1),FALSE)*$E972</f>
        <v>-13.913709035371031</v>
      </c>
      <c r="N972" s="54">
        <f t="shared" si="542"/>
        <v>-4631.650064871792</v>
      </c>
      <c r="O972" s="54">
        <f>VLOOKUP(CONCATENATE($F972," ",$G972),AllocFactorMatrix,(O$4+1),FALSE)*$E972</f>
        <v>-3399.8016702750197</v>
      </c>
      <c r="P972" s="54">
        <f>VLOOKUP(CONCATENATE($F972," ",$G972),AllocFactorMatrix,(P$4+1),FALSE)*$E972</f>
        <v>-633.22868683761772</v>
      </c>
      <c r="Q972" s="54">
        <f>VLOOKUP(CONCATENATE($F972," ",$G972),AllocFactorMatrix,(Q$4+1),FALSE)*$E972</f>
        <v>-301.81421250571384</v>
      </c>
      <c r="R972" s="54">
        <f>VLOOKUP(CONCATENATE($F972," ",$G972),AllocFactorMatrix,(R$4+1),FALSE)*$E972</f>
        <v>-10.642883784958856</v>
      </c>
      <c r="S972" s="54">
        <f t="shared" si="543"/>
        <v>-4345.4874534033106</v>
      </c>
      <c r="T972" s="54">
        <f>VLOOKUP(CONCATENATE($F972," ",$G972),AllocFactorMatrix,(T$4+1),FALSE)*$E972</f>
        <v>-118.75537150542353</v>
      </c>
      <c r="U972" s="54">
        <f>VLOOKUP(CONCATENATE($F972," ",$G972),AllocFactorMatrix,(U$4+1),FALSE)*$E972</f>
        <v>-1943.5294867077043</v>
      </c>
      <c r="V972" s="54">
        <f>VLOOKUP(CONCATENATE($F972," ",$G972),AllocFactorMatrix,(V$4+1),FALSE)*$E972</f>
        <v>-10837.733201059396</v>
      </c>
      <c r="W972" s="54">
        <f>VLOOKUP(CONCATENATE($F972," ",$G972),AllocFactorMatrix,(W$4+1),FALSE)*$E972</f>
        <v>-1533.5894855816064</v>
      </c>
      <c r="X972" s="54">
        <f t="shared" si="545"/>
        <v>-14433.607544854131</v>
      </c>
      <c r="Y972" s="54">
        <f>VLOOKUP(CONCATENATE($F972," ",$G972),AllocFactorMatrix,(Y$4+1),FALSE)*$E972</f>
        <v>-1040.4649449992619</v>
      </c>
      <c r="Z972" s="54">
        <f>VLOOKUP(CONCATENATE($F972," ",$G972),AllocFactorMatrix,(Z$4+1),FALSE)*$E972</f>
        <v>-17.413282784980826</v>
      </c>
      <c r="AA972" s="54">
        <f t="shared" si="544"/>
        <v>-1057.8782277842427</v>
      </c>
      <c r="AB972" s="54">
        <f>VLOOKUP(CONCATENATE($F972," ",$G972),AllocFactorMatrix,(AB$4+1),FALSE)*$E972</f>
        <v>-13.568427472196998</v>
      </c>
      <c r="AC972" s="54">
        <f>VLOOKUP(CONCATENATE($F972," ",$G972),AllocFactorMatrix,(AC$4+1),FALSE)*$E972</f>
        <v>-8.0480184056476585</v>
      </c>
      <c r="AD972" s="54">
        <f>VLOOKUP(CONCATENATE($F972," ",$G972),AllocFactorMatrix,(AD$4+1),FALSE)*$E972</f>
        <v>-1.734894736114075</v>
      </c>
    </row>
    <row r="973" spans="1:30" hidden="1" outlineLevel="1">
      <c r="E973" s="51"/>
      <c r="F973" s="52" t="str">
        <f>F980</f>
        <v>RB_GUP_EPIS_D</v>
      </c>
      <c r="G973" s="55" t="str">
        <f>$G$8</f>
        <v>PRODUCTION</v>
      </c>
      <c r="H973" s="4">
        <f t="shared" si="529"/>
        <v>0</v>
      </c>
      <c r="I973" s="5">
        <f>VLOOKUP(CONCATENATE($F973," ",$G973),AllocFactorMatrix,(I$4+1),FALSE)*$E980</f>
        <v>0</v>
      </c>
      <c r="J973" s="5">
        <f>VLOOKUP(CONCATENATE($F973," ",$G973),AllocFactorMatrix,(J$4+1),FALSE)*$E980</f>
        <v>0</v>
      </c>
      <c r="K973" s="5">
        <f>VLOOKUP(CONCATENATE($F973," ",$G973),AllocFactorMatrix,(K$4+1),FALSE)*$E980</f>
        <v>0</v>
      </c>
      <c r="L973" s="5">
        <f>VLOOKUP(CONCATENATE($F973," ",$G973),AllocFactorMatrix,(L$4+1),FALSE)*$E980</f>
        <v>0</v>
      </c>
      <c r="M973" s="5">
        <f>VLOOKUP(CONCATENATE($F973," ",$G973),AllocFactorMatrix,(M$4+1),FALSE)*$E980</f>
        <v>0</v>
      </c>
      <c r="N973" s="5">
        <f t="shared" si="530"/>
        <v>0</v>
      </c>
      <c r="O973" s="5">
        <f>VLOOKUP(CONCATENATE($F973," ",$G973),AllocFactorMatrix,(O$4+1),FALSE)*$E980</f>
        <v>0</v>
      </c>
      <c r="P973" s="5">
        <f>VLOOKUP(CONCATENATE($F973," ",$G973),AllocFactorMatrix,(P$4+1),FALSE)*$E980</f>
        <v>0</v>
      </c>
      <c r="Q973" s="5">
        <f>VLOOKUP(CONCATENATE($F973," ",$G973),AllocFactorMatrix,(Q$4+1),FALSE)*$E980</f>
        <v>0</v>
      </c>
      <c r="R973" s="5">
        <f>VLOOKUP(CONCATENATE($F973," ",$G973),AllocFactorMatrix,(R$4+1),FALSE)*$E980</f>
        <v>0</v>
      </c>
      <c r="S973" s="5">
        <f t="shared" si="532"/>
        <v>0</v>
      </c>
      <c r="T973" s="5">
        <f>VLOOKUP(CONCATENATE($F973," ",$G973),AllocFactorMatrix,(T$4+1),FALSE)*$E980</f>
        <v>0</v>
      </c>
      <c r="U973" s="5">
        <f>VLOOKUP(CONCATENATE($F973," ",$G973),AllocFactorMatrix,(U$4+1),FALSE)*$E980</f>
        <v>0</v>
      </c>
      <c r="V973" s="5">
        <f>VLOOKUP(CONCATENATE($F973," ",$G973),AllocFactorMatrix,(V$4+1),FALSE)*$E980</f>
        <v>0</v>
      </c>
      <c r="W973" s="5">
        <f>VLOOKUP(CONCATENATE($F973," ",$G973),AllocFactorMatrix,(W$4+1),FALSE)*$E980</f>
        <v>0</v>
      </c>
      <c r="X973" s="5">
        <f>SUBTOTAL(9,T973:W973)</f>
        <v>0</v>
      </c>
      <c r="Y973" s="5">
        <f>VLOOKUP(CONCATENATE($F973," ",$G973),AllocFactorMatrix,(Y$4+1),FALSE)*$E980</f>
        <v>0</v>
      </c>
      <c r="Z973" s="5">
        <f>VLOOKUP(CONCATENATE($F973," ",$G973),AllocFactorMatrix,(Z$4+1),FALSE)*$E980</f>
        <v>0</v>
      </c>
      <c r="AA973" s="5">
        <f t="shared" si="531"/>
        <v>0</v>
      </c>
      <c r="AB973" s="5">
        <f>VLOOKUP(CONCATENATE($F973," ",$G973),AllocFactorMatrix,(AB$4+1),FALSE)*$E980</f>
        <v>0</v>
      </c>
      <c r="AC973" s="5">
        <f>VLOOKUP(CONCATENATE($F973," ",$G973),AllocFactorMatrix,(AC$4+1),FALSE)*$E980</f>
        <v>0</v>
      </c>
      <c r="AD973" s="5">
        <f>VLOOKUP(CONCATENATE($F973," ",$G973),AllocFactorMatrix,(AD$4+1),FALSE)*$E980</f>
        <v>0</v>
      </c>
    </row>
    <row r="974" spans="1:30" hidden="1" outlineLevel="1">
      <c r="E974" s="51"/>
      <c r="F974" s="52" t="str">
        <f>F980</f>
        <v>RB_GUP_EPIS_D</v>
      </c>
      <c r="G974" s="55" t="str">
        <f>$G$9</f>
        <v>BULKTRAN</v>
      </c>
      <c r="H974" s="4">
        <f t="shared" si="529"/>
        <v>0</v>
      </c>
      <c r="I974" s="5">
        <f>VLOOKUP(CONCATENATE($F974," ",$G974),AllocFactorMatrix,(I$4+1),FALSE)*$E980</f>
        <v>0</v>
      </c>
      <c r="J974" s="5">
        <f>VLOOKUP(CONCATENATE($F974," ",$G974),AllocFactorMatrix,(J$4+1),FALSE)*$E980</f>
        <v>0</v>
      </c>
      <c r="K974" s="5">
        <f>VLOOKUP(CONCATENATE($F974," ",$G974),AllocFactorMatrix,(K$4+1),FALSE)*$E980</f>
        <v>0</v>
      </c>
      <c r="L974" s="5">
        <f>VLOOKUP(CONCATENATE($F974," ",$G974),AllocFactorMatrix,(L$4+1),FALSE)*$E980</f>
        <v>0</v>
      </c>
      <c r="M974" s="5">
        <f>VLOOKUP(CONCATENATE($F974," ",$G974),AllocFactorMatrix,(M$4+1),FALSE)*$E980</f>
        <v>0</v>
      </c>
      <c r="N974" s="5">
        <f t="shared" si="530"/>
        <v>0</v>
      </c>
      <c r="O974" s="5">
        <f>VLOOKUP(CONCATENATE($F974," ",$G974),AllocFactorMatrix,(O$4+1),FALSE)*$E980</f>
        <v>0</v>
      </c>
      <c r="P974" s="5">
        <f>VLOOKUP(CONCATENATE($F974," ",$G974),AllocFactorMatrix,(P$4+1),FALSE)*$E980</f>
        <v>0</v>
      </c>
      <c r="Q974" s="5">
        <f>VLOOKUP(CONCATENATE($F974," ",$G974),AllocFactorMatrix,(Q$4+1),FALSE)*$E980</f>
        <v>0</v>
      </c>
      <c r="R974" s="5">
        <f>VLOOKUP(CONCATENATE($F974," ",$G974),AllocFactorMatrix,(R$4+1),FALSE)*$E980</f>
        <v>0</v>
      </c>
      <c r="S974" s="5">
        <f t="shared" si="532"/>
        <v>0</v>
      </c>
      <c r="T974" s="5">
        <f>VLOOKUP(CONCATENATE($F974," ",$G974),AllocFactorMatrix,(T$4+1),FALSE)*$E980</f>
        <v>0</v>
      </c>
      <c r="U974" s="5">
        <f>VLOOKUP(CONCATENATE($F974," ",$G974),AllocFactorMatrix,(U$4+1),FALSE)*$E980</f>
        <v>0</v>
      </c>
      <c r="V974" s="5">
        <f>VLOOKUP(CONCATENATE($F974," ",$G974),AllocFactorMatrix,(V$4+1),FALSE)*$E980</f>
        <v>0</v>
      </c>
      <c r="W974" s="5">
        <f>VLOOKUP(CONCATENATE($F974," ",$G974),AllocFactorMatrix,(W$4+1),FALSE)*$E980</f>
        <v>0</v>
      </c>
      <c r="X974" s="5">
        <f t="shared" ref="X974:X980" si="546">SUBTOTAL(9,T974:W974)</f>
        <v>0</v>
      </c>
      <c r="Y974" s="5">
        <f>VLOOKUP(CONCATENATE($F974," ",$G974),AllocFactorMatrix,(Y$4+1),FALSE)*$E980</f>
        <v>0</v>
      </c>
      <c r="Z974" s="5">
        <f>VLOOKUP(CONCATENATE($F974," ",$G974),AllocFactorMatrix,(Z$4+1),FALSE)*$E980</f>
        <v>0</v>
      </c>
      <c r="AA974" s="5">
        <f t="shared" si="531"/>
        <v>0</v>
      </c>
      <c r="AB974" s="5">
        <f>VLOOKUP(CONCATENATE($F974," ",$G974),AllocFactorMatrix,(AB$4+1),FALSE)*$E980</f>
        <v>0</v>
      </c>
      <c r="AC974" s="5">
        <f>VLOOKUP(CONCATENATE($F974," ",$G974),AllocFactorMatrix,(AC$4+1),FALSE)*$E980</f>
        <v>0</v>
      </c>
      <c r="AD974" s="5">
        <f>VLOOKUP(CONCATENATE($F974," ",$G974),AllocFactorMatrix,(AD$4+1),FALSE)*$E980</f>
        <v>0</v>
      </c>
    </row>
    <row r="975" spans="1:30" hidden="1" outlineLevel="1">
      <c r="E975" s="51"/>
      <c r="F975" s="52" t="str">
        <f>F980</f>
        <v>RB_GUP_EPIS_D</v>
      </c>
      <c r="G975" s="55" t="str">
        <f>$G$10</f>
        <v>SUBTRAN</v>
      </c>
      <c r="H975" s="4">
        <f t="shared" si="529"/>
        <v>0</v>
      </c>
      <c r="I975" s="5">
        <f>VLOOKUP(CONCATENATE($F975," ",$G975),AllocFactorMatrix,(I$4+1),FALSE)*$E980</f>
        <v>0</v>
      </c>
      <c r="J975" s="5">
        <f>VLOOKUP(CONCATENATE($F975," ",$G975),AllocFactorMatrix,(J$4+1),FALSE)*$E980</f>
        <v>0</v>
      </c>
      <c r="K975" s="5">
        <f>VLOOKUP(CONCATENATE($F975," ",$G975),AllocFactorMatrix,(K$4+1),FALSE)*$E980</f>
        <v>0</v>
      </c>
      <c r="L975" s="5">
        <f>VLOOKUP(CONCATENATE($F975," ",$G975),AllocFactorMatrix,(L$4+1),FALSE)*$E980</f>
        <v>0</v>
      </c>
      <c r="M975" s="5">
        <f>VLOOKUP(CONCATENATE($F975," ",$G975),AllocFactorMatrix,(M$4+1),FALSE)*$E980</f>
        <v>0</v>
      </c>
      <c r="N975" s="5">
        <f t="shared" si="530"/>
        <v>0</v>
      </c>
      <c r="O975" s="5">
        <f>VLOOKUP(CONCATENATE($F975," ",$G975),AllocFactorMatrix,(O$4+1),FALSE)*$E980</f>
        <v>0</v>
      </c>
      <c r="P975" s="5">
        <f>VLOOKUP(CONCATENATE($F975," ",$G975),AllocFactorMatrix,(P$4+1),FALSE)*$E980</f>
        <v>0</v>
      </c>
      <c r="Q975" s="5">
        <f>VLOOKUP(CONCATENATE($F975," ",$G975),AllocFactorMatrix,(Q$4+1),FALSE)*$E980</f>
        <v>0</v>
      </c>
      <c r="R975" s="5">
        <f>VLOOKUP(CONCATENATE($F975," ",$G975),AllocFactorMatrix,(R$4+1),FALSE)*$E980</f>
        <v>0</v>
      </c>
      <c r="S975" s="5">
        <f t="shared" si="532"/>
        <v>0</v>
      </c>
      <c r="T975" s="5">
        <f>VLOOKUP(CONCATENATE($F975," ",$G975),AllocFactorMatrix,(T$4+1),FALSE)*$E980</f>
        <v>0</v>
      </c>
      <c r="U975" s="5">
        <f>VLOOKUP(CONCATENATE($F975," ",$G975),AllocFactorMatrix,(U$4+1),FALSE)*$E980</f>
        <v>0</v>
      </c>
      <c r="V975" s="5">
        <f>VLOOKUP(CONCATENATE($F975," ",$G975),AllocFactorMatrix,(V$4+1),FALSE)*$E980</f>
        <v>0</v>
      </c>
      <c r="W975" s="5">
        <f>VLOOKUP(CONCATENATE($F975," ",$G975),AllocFactorMatrix,(W$4+1),FALSE)*$E980</f>
        <v>0</v>
      </c>
      <c r="X975" s="5">
        <f t="shared" si="546"/>
        <v>0</v>
      </c>
      <c r="Y975" s="5">
        <f>VLOOKUP(CONCATENATE($F975," ",$G975),AllocFactorMatrix,(Y$4+1),FALSE)*$E980</f>
        <v>0</v>
      </c>
      <c r="Z975" s="5">
        <f>VLOOKUP(CONCATENATE($F975," ",$G975),AllocFactorMatrix,(Z$4+1),FALSE)*$E980</f>
        <v>0</v>
      </c>
      <c r="AA975" s="5">
        <f t="shared" si="531"/>
        <v>0</v>
      </c>
      <c r="AB975" s="5">
        <f>VLOOKUP(CONCATENATE($F975," ",$G975),AllocFactorMatrix,(AB$4+1),FALSE)*$E980</f>
        <v>0</v>
      </c>
      <c r="AC975" s="5">
        <f>VLOOKUP(CONCATENATE($F975," ",$G975),AllocFactorMatrix,(AC$4+1),FALSE)*$E980</f>
        <v>0</v>
      </c>
      <c r="AD975" s="5">
        <f>VLOOKUP(CONCATENATE($F975," ",$G975),AllocFactorMatrix,(AD$4+1),FALSE)*$E980</f>
        <v>0</v>
      </c>
    </row>
    <row r="976" spans="1:30" hidden="1" outlineLevel="1">
      <c r="E976" s="51"/>
      <c r="F976" s="52" t="str">
        <f>F980</f>
        <v>RB_GUP_EPIS_D</v>
      </c>
      <c r="G976" s="55" t="str">
        <f>$G$11</f>
        <v>DISTPRI</v>
      </c>
      <c r="H976" s="4">
        <f t="shared" si="529"/>
        <v>540509.7841819434</v>
      </c>
      <c r="I976" s="5">
        <f>VLOOKUP(CONCATENATE($F976," ",$G976),AllocFactorMatrix,(I$4+1),FALSE)*$E980</f>
        <v>361245.74179613777</v>
      </c>
      <c r="J976" s="5">
        <f>VLOOKUP(CONCATENATE($F976," ",$G976),AllocFactorMatrix,(J$4+1),FALSE)*$E980</f>
        <v>17028.181222917068</v>
      </c>
      <c r="K976" s="5">
        <f>VLOOKUP(CONCATENATE($F976," ",$G976),AllocFactorMatrix,(K$4+1),FALSE)*$E980</f>
        <v>61830.371097131872</v>
      </c>
      <c r="L976" s="5">
        <f>VLOOKUP(CONCATENATE($F976," ",$G976),AllocFactorMatrix,(L$4+1),FALSE)*$E980</f>
        <v>1910.8801971287583</v>
      </c>
      <c r="M976" s="5">
        <f>VLOOKUP(CONCATENATE($F976," ",$G976),AllocFactorMatrix,(M$4+1),FALSE)*$E980</f>
        <v>0</v>
      </c>
      <c r="N976" s="5">
        <f t="shared" si="530"/>
        <v>63741.251294260634</v>
      </c>
      <c r="O976" s="5">
        <f>VLOOKUP(CONCATENATE($F976," ",$G976),AllocFactorMatrix,(O$4+1),FALSE)*$E980</f>
        <v>46361.971298031807</v>
      </c>
      <c r="P976" s="5">
        <f>VLOOKUP(CONCATENATE($F976," ",$G976),AllocFactorMatrix,(P$4+1),FALSE)*$E980</f>
        <v>8634.920274141723</v>
      </c>
      <c r="Q976" s="5">
        <f>VLOOKUP(CONCATENATE($F976," ",$G976),AllocFactorMatrix,(Q$4+1),FALSE)*$E980</f>
        <v>0</v>
      </c>
      <c r="R976" s="5">
        <f>VLOOKUP(CONCATENATE($F976," ",$G976),AllocFactorMatrix,(R$4+1),FALSE)*$E980</f>
        <v>0</v>
      </c>
      <c r="S976" s="5">
        <f t="shared" si="532"/>
        <v>54996.891572173532</v>
      </c>
      <c r="T976" s="5">
        <f>VLOOKUP(CONCATENATE($F976," ",$G976),AllocFactorMatrix,(T$4+1),FALSE)*$E980</f>
        <v>1652.7757060637521</v>
      </c>
      <c r="U976" s="5">
        <f>VLOOKUP(CONCATENATE($F976," ",$G976),AllocFactorMatrix,(U$4+1),FALSE)*$E980</f>
        <v>26655.532161744613</v>
      </c>
      <c r="V976" s="5">
        <f>VLOOKUP(CONCATENATE($F976," ",$G976),AllocFactorMatrix,(V$4+1),FALSE)*$E980</f>
        <v>0</v>
      </c>
      <c r="W976" s="5">
        <f>VLOOKUP(CONCATENATE($F976," ",$G976),AllocFactorMatrix,(W$4+1),FALSE)*$E980</f>
        <v>0</v>
      </c>
      <c r="X976" s="5">
        <f t="shared" si="546"/>
        <v>28308.307867808366</v>
      </c>
      <c r="Y976" s="5">
        <f>VLOOKUP(CONCATENATE($F976," ",$G976),AllocFactorMatrix,(Y$4+1),FALSE)*$E980</f>
        <v>13980.264939261746</v>
      </c>
      <c r="Z976" s="5">
        <f>VLOOKUP(CONCATENATE($F976," ",$G976),AllocFactorMatrix,(Z$4+1),FALSE)*$E980</f>
        <v>233.24554511168884</v>
      </c>
      <c r="AA976" s="5">
        <f t="shared" si="531"/>
        <v>14213.510484373435</v>
      </c>
      <c r="AB976" s="5">
        <f>VLOOKUP(CONCATENATE($F976," ",$G976),AllocFactorMatrix,(AB$4+1),FALSE)*$E980</f>
        <v>188.96797365344804</v>
      </c>
      <c r="AC976" s="5">
        <f>VLOOKUP(CONCATENATE($F976," ",$G976),AllocFactorMatrix,(AC$4+1),FALSE)*$E980</f>
        <v>647.37802449669755</v>
      </c>
      <c r="AD976" s="5">
        <f>VLOOKUP(CONCATENATE($F976," ",$G976),AllocFactorMatrix,(AD$4+1),FALSE)*$E980</f>
        <v>139.55394612257547</v>
      </c>
    </row>
    <row r="977" spans="1:30" hidden="1" outlineLevel="1">
      <c r="E977" s="51"/>
      <c r="F977" s="52" t="str">
        <f>F980</f>
        <v>RB_GUP_EPIS_D</v>
      </c>
      <c r="G977" s="55" t="str">
        <f>$G$12</f>
        <v>DISTSEC</v>
      </c>
      <c r="H977" s="4">
        <f t="shared" si="529"/>
        <v>279896.27964477352</v>
      </c>
      <c r="I977" s="5">
        <f>VLOOKUP(CONCATENATE($F977," ",$G977),AllocFactorMatrix,(I$4+1),FALSE)*$E980</f>
        <v>209278.85458889956</v>
      </c>
      <c r="J977" s="5">
        <f>VLOOKUP(CONCATENATE($F977," ",$G977),AllocFactorMatrix,(J$4+1),FALSE)*$E980</f>
        <v>10089.40027886272</v>
      </c>
      <c r="K977" s="5">
        <f>VLOOKUP(CONCATENATE($F977," ",$G977),AllocFactorMatrix,(K$4+1),FALSE)*$E980</f>
        <v>30443.925272051711</v>
      </c>
      <c r="L977" s="5">
        <f>VLOOKUP(CONCATENATE($F977," ",$G977),AllocFactorMatrix,(L$4+1),FALSE)*$E980</f>
        <v>0</v>
      </c>
      <c r="M977" s="5">
        <f>VLOOKUP(CONCATENATE($F977," ",$G977),AllocFactorMatrix,(M$4+1),FALSE)*$E980</f>
        <v>0</v>
      </c>
      <c r="N977" s="5">
        <f t="shared" si="530"/>
        <v>30443.925272051711</v>
      </c>
      <c r="O977" s="5">
        <f>VLOOKUP(CONCATENATE($F977," ",$G977),AllocFactorMatrix,(O$4+1),FALSE)*$E980</f>
        <v>19398.987678355286</v>
      </c>
      <c r="P977" s="5">
        <f>VLOOKUP(CONCATENATE($F977," ",$G977),AllocFactorMatrix,(P$4+1),FALSE)*$E980</f>
        <v>0</v>
      </c>
      <c r="Q977" s="5">
        <f>VLOOKUP(CONCATENATE($F977," ",$G977),AllocFactorMatrix,(Q$4+1),FALSE)*$E980</f>
        <v>0</v>
      </c>
      <c r="R977" s="5">
        <f>VLOOKUP(CONCATENATE($F977," ",$G977),AllocFactorMatrix,(R$4+1),FALSE)*$E980</f>
        <v>0</v>
      </c>
      <c r="S977" s="5">
        <f t="shared" si="532"/>
        <v>19398.987678355286</v>
      </c>
      <c r="T977" s="5">
        <f>VLOOKUP(CONCATENATE($F977," ",$G977),AllocFactorMatrix,(T$4+1),FALSE)*$E980</f>
        <v>524.50793033808463</v>
      </c>
      <c r="U977" s="5">
        <f>VLOOKUP(CONCATENATE($F977," ",$G977),AllocFactorMatrix,(U$4+1),FALSE)*$E980</f>
        <v>0</v>
      </c>
      <c r="V977" s="5">
        <f>VLOOKUP(CONCATENATE($F977," ",$G977),AllocFactorMatrix,(V$4+1),FALSE)*$E980</f>
        <v>0</v>
      </c>
      <c r="W977" s="5">
        <f>VLOOKUP(CONCATENATE($F977," ",$G977),AllocFactorMatrix,(W$4+1),FALSE)*$E980</f>
        <v>0</v>
      </c>
      <c r="X977" s="5">
        <f t="shared" si="546"/>
        <v>524.50793033808463</v>
      </c>
      <c r="Y977" s="5">
        <f>VLOOKUP(CONCATENATE($F977," ",$G977),AllocFactorMatrix,(Y$4+1),FALSE)*$E980</f>
        <v>7155.2020130294877</v>
      </c>
      <c r="Z977" s="5">
        <f>VLOOKUP(CONCATENATE($F977," ",$G977),AllocFactorMatrix,(Z$4+1),FALSE)*$E980</f>
        <v>0</v>
      </c>
      <c r="AA977" s="5">
        <f t="shared" si="531"/>
        <v>7155.2020130294877</v>
      </c>
      <c r="AB977" s="5">
        <f>VLOOKUP(CONCATENATE($F977," ",$G977),AllocFactorMatrix,(AB$4+1),FALSE)*$E980</f>
        <v>74.249761463467507</v>
      </c>
      <c r="AC977" s="5">
        <f>VLOOKUP(CONCATENATE($F977," ",$G977),AllocFactorMatrix,(AC$4+1),FALSE)*$E980</f>
        <v>2521.064977690351</v>
      </c>
      <c r="AD977" s="5">
        <f>VLOOKUP(CONCATENATE($F977," ",$G977),AllocFactorMatrix,(AD$4+1),FALSE)*$E980</f>
        <v>410.08714408284362</v>
      </c>
    </row>
    <row r="978" spans="1:30" hidden="1" outlineLevel="1">
      <c r="E978" s="51"/>
      <c r="F978" s="52" t="str">
        <f>F980</f>
        <v>RB_GUP_EPIS_D</v>
      </c>
      <c r="G978" s="55" t="str">
        <f>$G$13</f>
        <v>ENERGY</v>
      </c>
      <c r="H978" s="4">
        <f t="shared" si="529"/>
        <v>0</v>
      </c>
      <c r="I978" s="5">
        <f>VLOOKUP(CONCATENATE($F978," ",$G978),AllocFactorMatrix,(I$4+1),FALSE)*$E980</f>
        <v>0</v>
      </c>
      <c r="J978" s="5">
        <f>VLOOKUP(CONCATENATE($F978," ",$G978),AllocFactorMatrix,(J$4+1),FALSE)*$E980</f>
        <v>0</v>
      </c>
      <c r="K978" s="5">
        <f>VLOOKUP(CONCATENATE($F978," ",$G978),AllocFactorMatrix,(K$4+1),FALSE)*$E980</f>
        <v>0</v>
      </c>
      <c r="L978" s="5">
        <f>VLOOKUP(CONCATENATE($F978," ",$G978),AllocFactorMatrix,(L$4+1),FALSE)*$E980</f>
        <v>0</v>
      </c>
      <c r="M978" s="5">
        <f>VLOOKUP(CONCATENATE($F978," ",$G978),AllocFactorMatrix,(M$4+1),FALSE)*$E980</f>
        <v>0</v>
      </c>
      <c r="N978" s="5">
        <f t="shared" si="530"/>
        <v>0</v>
      </c>
      <c r="O978" s="5">
        <f>VLOOKUP(CONCATENATE($F978," ",$G978),AllocFactorMatrix,(O$4+1),FALSE)*$E980</f>
        <v>0</v>
      </c>
      <c r="P978" s="5">
        <f>VLOOKUP(CONCATENATE($F978," ",$G978),AllocFactorMatrix,(P$4+1),FALSE)*$E980</f>
        <v>0</v>
      </c>
      <c r="Q978" s="5">
        <f>VLOOKUP(CONCATENATE($F978," ",$G978),AllocFactorMatrix,(Q$4+1),FALSE)*$E980</f>
        <v>0</v>
      </c>
      <c r="R978" s="5">
        <f>VLOOKUP(CONCATENATE($F978," ",$G978),AllocFactorMatrix,(R$4+1),FALSE)*$E980</f>
        <v>0</v>
      </c>
      <c r="S978" s="5">
        <f t="shared" si="532"/>
        <v>0</v>
      </c>
      <c r="T978" s="5">
        <f>VLOOKUP(CONCATENATE($F978," ",$G978),AllocFactorMatrix,(T$4+1),FALSE)*$E980</f>
        <v>0</v>
      </c>
      <c r="U978" s="5">
        <f>VLOOKUP(CONCATENATE($F978," ",$G978),AllocFactorMatrix,(U$4+1),FALSE)*$E980</f>
        <v>0</v>
      </c>
      <c r="V978" s="5">
        <f>VLOOKUP(CONCATENATE($F978," ",$G978),AllocFactorMatrix,(V$4+1),FALSE)*$E980</f>
        <v>0</v>
      </c>
      <c r="W978" s="5">
        <f>VLOOKUP(CONCATENATE($F978," ",$G978),AllocFactorMatrix,(W$4+1),FALSE)*$E980</f>
        <v>0</v>
      </c>
      <c r="X978" s="5">
        <f t="shared" si="546"/>
        <v>0</v>
      </c>
      <c r="Y978" s="5">
        <f>VLOOKUP(CONCATENATE($F978," ",$G978),AllocFactorMatrix,(Y$4+1),FALSE)*$E980</f>
        <v>0</v>
      </c>
      <c r="Z978" s="5">
        <f>VLOOKUP(CONCATENATE($F978," ",$G978),AllocFactorMatrix,(Z$4+1),FALSE)*$E980</f>
        <v>0</v>
      </c>
      <c r="AA978" s="5">
        <f t="shared" si="531"/>
        <v>0</v>
      </c>
      <c r="AB978" s="5">
        <f>VLOOKUP(CONCATENATE($F978," ",$G978),AllocFactorMatrix,(AB$4+1),FALSE)*$E980</f>
        <v>0</v>
      </c>
      <c r="AC978" s="5">
        <f>VLOOKUP(CONCATENATE($F978," ",$G978),AllocFactorMatrix,(AC$4+1),FALSE)*$E980</f>
        <v>0</v>
      </c>
      <c r="AD978" s="5">
        <f>VLOOKUP(CONCATENATE($F978," ",$G978),AllocFactorMatrix,(AD$4+1),FALSE)*$E980</f>
        <v>0</v>
      </c>
    </row>
    <row r="979" spans="1:30" hidden="1" outlineLevel="1">
      <c r="E979" s="51"/>
      <c r="F979" s="52" t="str">
        <f>F980</f>
        <v>RB_GUP_EPIS_D</v>
      </c>
      <c r="G979" s="55" t="str">
        <f>$G$14</f>
        <v>CUSTOMER</v>
      </c>
      <c r="H979" s="4">
        <f t="shared" si="529"/>
        <v>131516.93617328277</v>
      </c>
      <c r="I979" s="5">
        <f>VLOOKUP(CONCATENATE($F979," ",$G979),AllocFactorMatrix,(I$4+1),FALSE)*$E980</f>
        <v>59860.896722431607</v>
      </c>
      <c r="J979" s="5">
        <f>VLOOKUP(CONCATENATE($F979," ",$G979),AllocFactorMatrix,(J$4+1),FALSE)*$E980</f>
        <v>16114.20012655674</v>
      </c>
      <c r="K979" s="5">
        <f>VLOOKUP(CONCATENATE($F979," ",$G979),AllocFactorMatrix,(K$4+1),FALSE)*$E980</f>
        <v>4571.0464895721288</v>
      </c>
      <c r="L979" s="5">
        <f>VLOOKUP(CONCATENATE($F979," ",$G979),AllocFactorMatrix,(L$4+1),FALSE)*$E980</f>
        <v>1511.9447267007406</v>
      </c>
      <c r="M979" s="5">
        <f>VLOOKUP(CONCATENATE($F979," ",$G979),AllocFactorMatrix,(M$4+1),FALSE)*$E980</f>
        <v>245.58833786989848</v>
      </c>
      <c r="N979" s="5">
        <f t="shared" si="530"/>
        <v>6328.5795541427678</v>
      </c>
      <c r="O979" s="5">
        <f>VLOOKUP(CONCATENATE($F979," ",$G979),AllocFactorMatrix,(O$4+1),FALSE)*$E980</f>
        <v>1319.9487521046292</v>
      </c>
      <c r="P979" s="5">
        <f>VLOOKUP(CONCATENATE($F979," ",$G979),AllocFactorMatrix,(P$4+1),FALSE)*$E980</f>
        <v>392.56945419768653</v>
      </c>
      <c r="Q979" s="5">
        <f>VLOOKUP(CONCATENATE($F979," ",$G979),AllocFactorMatrix,(Q$4+1),FALSE)*$E980</f>
        <v>855.66602575057971</v>
      </c>
      <c r="R979" s="5">
        <f>VLOOKUP(CONCATENATE($F979," ",$G979),AllocFactorMatrix,(R$4+1),FALSE)*$E980</f>
        <v>150.3865305238553</v>
      </c>
      <c r="S979" s="5">
        <f t="shared" si="532"/>
        <v>2718.5707625767509</v>
      </c>
      <c r="T979" s="5">
        <f>VLOOKUP(CONCATENATE($F979," ",$G979),AllocFactorMatrix,(T$4+1),FALSE)*$E980</f>
        <v>9.0816081094975321</v>
      </c>
      <c r="U979" s="5">
        <f>VLOOKUP(CONCATENATE($F979," ",$G979),AllocFactorMatrix,(U$4+1),FALSE)*$E980</f>
        <v>232.88021603695023</v>
      </c>
      <c r="V979" s="5">
        <f>VLOOKUP(CONCATENATE($F979," ",$G979),AllocFactorMatrix,(V$4+1),FALSE)*$E980</f>
        <v>1258.331520569189</v>
      </c>
      <c r="W979" s="5">
        <f>VLOOKUP(CONCATENATE($F979," ",$G979),AllocFactorMatrix,(W$4+1),FALSE)*$E980</f>
        <v>225.58025810104172</v>
      </c>
      <c r="X979" s="5">
        <f t="shared" si="546"/>
        <v>1725.8736028166784</v>
      </c>
      <c r="Y979" s="5">
        <f>VLOOKUP(CONCATENATE($F979," ",$G979),AllocFactorMatrix,(Y$4+1),FALSE)*$E980</f>
        <v>365.53172135809371</v>
      </c>
      <c r="Z979" s="5">
        <f>VLOOKUP(CONCATENATE($F979," ",$G979),AllocFactorMatrix,(Z$4+1),FALSE)*$E980</f>
        <v>6.6536412041542183</v>
      </c>
      <c r="AA979" s="5">
        <f t="shared" si="531"/>
        <v>372.18536256224792</v>
      </c>
      <c r="AB979" s="5">
        <f>VLOOKUP(CONCATENATE($F979," ",$G979),AllocFactorMatrix,(AB$4+1),FALSE)*$E980</f>
        <v>6.7453598564147992</v>
      </c>
      <c r="AC979" s="5">
        <f>VLOOKUP(CONCATENATE($F979," ",$G979),AllocFactorMatrix,(AC$4+1),FALSE)*$E980</f>
        <v>39619.118500854638</v>
      </c>
      <c r="AD979" s="5">
        <f>VLOOKUP(CONCATENATE($F979," ",$G979),AllocFactorMatrix,(AD$4+1),FALSE)*$E980</f>
        <v>4770.7661814849243</v>
      </c>
    </row>
    <row r="980" spans="1:30" collapsed="1">
      <c r="D980" s="1" t="s">
        <v>560</v>
      </c>
      <c r="E980" s="97">
        <f>832555+2281+117087</f>
        <v>951923</v>
      </c>
      <c r="F980" s="10" t="s">
        <v>66</v>
      </c>
      <c r="G980" s="55" t="str">
        <f>$G$15</f>
        <v>TOTAL</v>
      </c>
      <c r="H980" s="4">
        <f t="shared" si="529"/>
        <v>951922.99999999953</v>
      </c>
      <c r="I980" s="5">
        <f>VLOOKUP(CONCATENATE($F980," ",$G980),AllocFactorMatrix,(I$4+1),FALSE)*$E980</f>
        <v>630385.49310746894</v>
      </c>
      <c r="J980" s="5">
        <f>VLOOKUP(CONCATENATE($F980," ",$G980),AllocFactorMatrix,(J$4+1),FALSE)*$E980</f>
        <v>43231.781628336525</v>
      </c>
      <c r="K980" s="5">
        <f>VLOOKUP(CONCATENATE($F980," ",$G980),AllocFactorMatrix,(K$4+1),FALSE)*$E980</f>
        <v>96845.342858755714</v>
      </c>
      <c r="L980" s="5">
        <f>VLOOKUP(CONCATENATE($F980," ",$G980),AllocFactorMatrix,(L$4+1),FALSE)*$E980</f>
        <v>3422.8249238294989</v>
      </c>
      <c r="M980" s="5">
        <f>VLOOKUP(CONCATENATE($F980," ",$G980),AllocFactorMatrix,(M$4+1),FALSE)*$E980</f>
        <v>245.58833786989848</v>
      </c>
      <c r="N980" s="5">
        <f t="shared" si="530"/>
        <v>100513.7561204551</v>
      </c>
      <c r="O980" s="5">
        <f>VLOOKUP(CONCATENATE($F980," ",$G980),AllocFactorMatrix,(O$4+1),FALSE)*$E980</f>
        <v>67080.907728491729</v>
      </c>
      <c r="P980" s="5">
        <f>VLOOKUP(CONCATENATE($F980," ",$G980),AllocFactorMatrix,(P$4+1),FALSE)*$E980</f>
        <v>9027.4897283394093</v>
      </c>
      <c r="Q980" s="5">
        <f>VLOOKUP(CONCATENATE($F980," ",$G980),AllocFactorMatrix,(Q$4+1),FALSE)*$E980</f>
        <v>855.66602575057971</v>
      </c>
      <c r="R980" s="5">
        <f>VLOOKUP(CONCATENATE($F980," ",$G980),AllocFactorMatrix,(R$4+1),FALSE)*$E980</f>
        <v>150.3865305238553</v>
      </c>
      <c r="S980" s="5">
        <f t="shared" si="532"/>
        <v>77114.450013105583</v>
      </c>
      <c r="T980" s="5">
        <f>VLOOKUP(CONCATENATE($F980," ",$G980),AllocFactorMatrix,(T$4+1),FALSE)*$E980</f>
        <v>2186.3652445113344</v>
      </c>
      <c r="U980" s="5">
        <f>VLOOKUP(CONCATENATE($F980," ",$G980),AllocFactorMatrix,(U$4+1),FALSE)*$E980</f>
        <v>26888.412377781562</v>
      </c>
      <c r="V980" s="5">
        <f>VLOOKUP(CONCATENATE($F980," ",$G980),AllocFactorMatrix,(V$4+1),FALSE)*$E980</f>
        <v>1258.331520569189</v>
      </c>
      <c r="W980" s="5">
        <f>VLOOKUP(CONCATENATE($F980," ",$G980),AllocFactorMatrix,(W$4+1),FALSE)*$E980</f>
        <v>225.58025810104172</v>
      </c>
      <c r="X980" s="5">
        <f t="shared" si="546"/>
        <v>30558.689400963129</v>
      </c>
      <c r="Y980" s="5">
        <f>VLOOKUP(CONCATENATE($F980," ",$G980),AllocFactorMatrix,(Y$4+1),FALSE)*$E980</f>
        <v>21500.998673649327</v>
      </c>
      <c r="Z980" s="5">
        <f>VLOOKUP(CONCATENATE($F980," ",$G980),AllocFactorMatrix,(Z$4+1),FALSE)*$E980</f>
        <v>239.89918631584305</v>
      </c>
      <c r="AA980" s="5">
        <f t="shared" si="531"/>
        <v>21740.897859965171</v>
      </c>
      <c r="AB980" s="5">
        <f>VLOOKUP(CONCATENATE($F980," ",$G980),AllocFactorMatrix,(AB$4+1),FALSE)*$E980</f>
        <v>269.96309497333033</v>
      </c>
      <c r="AC980" s="5">
        <f>VLOOKUP(CONCATENATE($F980," ",$G980),AllocFactorMatrix,(AC$4+1),FALSE)*$E980</f>
        <v>42787.561503041688</v>
      </c>
      <c r="AD980" s="5">
        <f>VLOOKUP(CONCATENATE($F980," ",$G980),AllocFactorMatrix,(AD$4+1),FALSE)*$E980</f>
        <v>5320.4072716903438</v>
      </c>
    </row>
    <row r="981" spans="1:30" s="51" customFormat="1" hidden="1" outlineLevel="1">
      <c r="A981" s="56"/>
      <c r="B981" s="112"/>
      <c r="C981" s="55"/>
      <c r="F981" s="52" t="str">
        <f>F988</f>
        <v>PROD_ENERGY</v>
      </c>
      <c r="G981" s="55" t="str">
        <f>$G$8</f>
        <v>PRODUCTION</v>
      </c>
      <c r="H981" s="53">
        <f t="shared" ref="H981:H996" si="547">SUBTOTAL(9,I981:AD981)</f>
        <v>0</v>
      </c>
      <c r="I981" s="54">
        <f>VLOOKUP(CONCATENATE($F981," ",$G981),AllocFactorMatrix,(I$4+1),FALSE)*$E988</f>
        <v>0</v>
      </c>
      <c r="J981" s="54">
        <f>VLOOKUP(CONCATENATE($F981," ",$G981),AllocFactorMatrix,(J$4+1),FALSE)*$E988</f>
        <v>0</v>
      </c>
      <c r="K981" s="54">
        <f>VLOOKUP(CONCATENATE($F981," ",$G981),AllocFactorMatrix,(K$4+1),FALSE)*$E988</f>
        <v>0</v>
      </c>
      <c r="L981" s="54">
        <f>VLOOKUP(CONCATENATE($F981," ",$G981),AllocFactorMatrix,(L$4+1),FALSE)*$E988</f>
        <v>0</v>
      </c>
      <c r="M981" s="54">
        <f>VLOOKUP(CONCATENATE($F981," ",$G981),AllocFactorMatrix,(M$4+1),FALSE)*$E988</f>
        <v>0</v>
      </c>
      <c r="N981" s="54">
        <f t="shared" ref="N981:N996" si="548">SUBTOTAL(9,K981:M981)</f>
        <v>0</v>
      </c>
      <c r="O981" s="54">
        <f>VLOOKUP(CONCATENATE($F981," ",$G981),AllocFactorMatrix,(O$4+1),FALSE)*$E988</f>
        <v>0</v>
      </c>
      <c r="P981" s="54">
        <f>VLOOKUP(CONCATENATE($F981," ",$G981),AllocFactorMatrix,(P$4+1),FALSE)*$E988</f>
        <v>0</v>
      </c>
      <c r="Q981" s="54">
        <f>VLOOKUP(CONCATENATE($F981," ",$G981),AllocFactorMatrix,(Q$4+1),FALSE)*$E988</f>
        <v>0</v>
      </c>
      <c r="R981" s="54">
        <f>VLOOKUP(CONCATENATE($F981," ",$G981),AllocFactorMatrix,(R$4+1),FALSE)*$E988</f>
        <v>0</v>
      </c>
      <c r="S981" s="54">
        <f t="shared" ref="S981:S996" si="549">SUBTOTAL(9,O981:R981)</f>
        <v>0</v>
      </c>
      <c r="T981" s="54">
        <f>VLOOKUP(CONCATENATE($F981," ",$G981),AllocFactorMatrix,(T$4+1),FALSE)*$E988</f>
        <v>0</v>
      </c>
      <c r="U981" s="54">
        <f>VLOOKUP(CONCATENATE($F981," ",$G981),AllocFactorMatrix,(U$4+1),FALSE)*$E988</f>
        <v>0</v>
      </c>
      <c r="V981" s="54">
        <f>VLOOKUP(CONCATENATE($F981," ",$G981),AllocFactorMatrix,(V$4+1),FALSE)*$E988</f>
        <v>0</v>
      </c>
      <c r="W981" s="54">
        <f>VLOOKUP(CONCATENATE($F981," ",$G981),AllocFactorMatrix,(W$4+1),FALSE)*$E988</f>
        <v>0</v>
      </c>
      <c r="X981" s="54">
        <f>SUBTOTAL(9,T981:W981)</f>
        <v>0</v>
      </c>
      <c r="Y981" s="54">
        <f>VLOOKUP(CONCATENATE($F981," ",$G981),AllocFactorMatrix,(Y$4+1),FALSE)*$E988</f>
        <v>0</v>
      </c>
      <c r="Z981" s="54">
        <f>VLOOKUP(CONCATENATE($F981," ",$G981),AllocFactorMatrix,(Z$4+1),FALSE)*$E988</f>
        <v>0</v>
      </c>
      <c r="AA981" s="54">
        <f t="shared" ref="AA981:AA996" si="550">SUBTOTAL(9,Y981:Z981)</f>
        <v>0</v>
      </c>
      <c r="AB981" s="54">
        <f>VLOOKUP(CONCATENATE($F981," ",$G981),AllocFactorMatrix,(AB$4+1),FALSE)*$E988</f>
        <v>0</v>
      </c>
      <c r="AC981" s="54">
        <f>VLOOKUP(CONCATENATE($F981," ",$G981),AllocFactorMatrix,(AC$4+1),FALSE)*$E988</f>
        <v>0</v>
      </c>
      <c r="AD981" s="54">
        <f>VLOOKUP(CONCATENATE($F981," ",$G981),AllocFactorMatrix,(AD$4+1),FALSE)*$E988</f>
        <v>0</v>
      </c>
    </row>
    <row r="982" spans="1:30" s="51" customFormat="1" hidden="1" outlineLevel="1">
      <c r="A982" s="56"/>
      <c r="B982" s="112"/>
      <c r="C982" s="55"/>
      <c r="F982" s="52" t="str">
        <f>F988</f>
        <v>PROD_ENERGY</v>
      </c>
      <c r="G982" s="55" t="str">
        <f>$G$9</f>
        <v>BULKTRAN</v>
      </c>
      <c r="H982" s="53">
        <f t="shared" si="547"/>
        <v>0</v>
      </c>
      <c r="I982" s="54">
        <f>VLOOKUP(CONCATENATE($F982," ",$G982),AllocFactorMatrix,(I$4+1),FALSE)*$E988</f>
        <v>0</v>
      </c>
      <c r="J982" s="54">
        <f>VLOOKUP(CONCATENATE($F982," ",$G982),AllocFactorMatrix,(J$4+1),FALSE)*$E988</f>
        <v>0</v>
      </c>
      <c r="K982" s="54">
        <f>VLOOKUP(CONCATENATE($F982," ",$G982),AllocFactorMatrix,(K$4+1),FALSE)*$E988</f>
        <v>0</v>
      </c>
      <c r="L982" s="54">
        <f>VLOOKUP(CONCATENATE($F982," ",$G982),AllocFactorMatrix,(L$4+1),FALSE)*$E988</f>
        <v>0</v>
      </c>
      <c r="M982" s="54">
        <f>VLOOKUP(CONCATENATE($F982," ",$G982),AllocFactorMatrix,(M$4+1),FALSE)*$E988</f>
        <v>0</v>
      </c>
      <c r="N982" s="54">
        <f t="shared" si="548"/>
        <v>0</v>
      </c>
      <c r="O982" s="54">
        <f>VLOOKUP(CONCATENATE($F982," ",$G982),AllocFactorMatrix,(O$4+1),FALSE)*$E988</f>
        <v>0</v>
      </c>
      <c r="P982" s="54">
        <f>VLOOKUP(CONCATENATE($F982," ",$G982),AllocFactorMatrix,(P$4+1),FALSE)*$E988</f>
        <v>0</v>
      </c>
      <c r="Q982" s="54">
        <f>VLOOKUP(CONCATENATE($F982," ",$G982),AllocFactorMatrix,(Q$4+1),FALSE)*$E988</f>
        <v>0</v>
      </c>
      <c r="R982" s="54">
        <f>VLOOKUP(CONCATENATE($F982," ",$G982),AllocFactorMatrix,(R$4+1),FALSE)*$E988</f>
        <v>0</v>
      </c>
      <c r="S982" s="54">
        <f t="shared" si="549"/>
        <v>0</v>
      </c>
      <c r="T982" s="54">
        <f>VLOOKUP(CONCATENATE($F982," ",$G982),AllocFactorMatrix,(T$4+1),FALSE)*$E988</f>
        <v>0</v>
      </c>
      <c r="U982" s="54">
        <f>VLOOKUP(CONCATENATE($F982," ",$G982),AllocFactorMatrix,(U$4+1),FALSE)*$E988</f>
        <v>0</v>
      </c>
      <c r="V982" s="54">
        <f>VLOOKUP(CONCATENATE($F982," ",$G982),AllocFactorMatrix,(V$4+1),FALSE)*$E988</f>
        <v>0</v>
      </c>
      <c r="W982" s="54">
        <f>VLOOKUP(CONCATENATE($F982," ",$G982),AllocFactorMatrix,(W$4+1),FALSE)*$E988</f>
        <v>0</v>
      </c>
      <c r="X982" s="54">
        <f t="shared" ref="X982:X988" si="551">SUBTOTAL(9,T982:W982)</f>
        <v>0</v>
      </c>
      <c r="Y982" s="54">
        <f>VLOOKUP(CONCATENATE($F982," ",$G982),AllocFactorMatrix,(Y$4+1),FALSE)*$E988</f>
        <v>0</v>
      </c>
      <c r="Z982" s="54">
        <f>VLOOKUP(CONCATENATE($F982," ",$G982),AllocFactorMatrix,(Z$4+1),FALSE)*$E988</f>
        <v>0</v>
      </c>
      <c r="AA982" s="54">
        <f t="shared" si="550"/>
        <v>0</v>
      </c>
      <c r="AB982" s="54">
        <f>VLOOKUP(CONCATENATE($F982," ",$G982),AllocFactorMatrix,(AB$4+1),FALSE)*$E988</f>
        <v>0</v>
      </c>
      <c r="AC982" s="54">
        <f>VLOOKUP(CONCATENATE($F982," ",$G982),AllocFactorMatrix,(AC$4+1),FALSE)*$E988</f>
        <v>0</v>
      </c>
      <c r="AD982" s="54">
        <f>VLOOKUP(CONCATENATE($F982," ",$G982),AllocFactorMatrix,(AD$4+1),FALSE)*$E988</f>
        <v>0</v>
      </c>
    </row>
    <row r="983" spans="1:30" s="51" customFormat="1" hidden="1" outlineLevel="1">
      <c r="A983" s="56"/>
      <c r="B983" s="112"/>
      <c r="C983" s="55"/>
      <c r="F983" s="52" t="str">
        <f>F988</f>
        <v>PROD_ENERGY</v>
      </c>
      <c r="G983" s="55" t="str">
        <f>$G$10</f>
        <v>SUBTRAN</v>
      </c>
      <c r="H983" s="53">
        <f t="shared" si="547"/>
        <v>0</v>
      </c>
      <c r="I983" s="54">
        <f>VLOOKUP(CONCATENATE($F983," ",$G983),AllocFactorMatrix,(I$4+1),FALSE)*$E988</f>
        <v>0</v>
      </c>
      <c r="J983" s="54">
        <f>VLOOKUP(CONCATENATE($F983," ",$G983),AllocFactorMatrix,(J$4+1),FALSE)*$E988</f>
        <v>0</v>
      </c>
      <c r="K983" s="54">
        <f>VLOOKUP(CONCATENATE($F983," ",$G983),AllocFactorMatrix,(K$4+1),FALSE)*$E988</f>
        <v>0</v>
      </c>
      <c r="L983" s="54">
        <f>VLOOKUP(CONCATENATE($F983," ",$G983),AllocFactorMatrix,(L$4+1),FALSE)*$E988</f>
        <v>0</v>
      </c>
      <c r="M983" s="54">
        <f>VLOOKUP(CONCATENATE($F983," ",$G983),AllocFactorMatrix,(M$4+1),FALSE)*$E988</f>
        <v>0</v>
      </c>
      <c r="N983" s="54">
        <f t="shared" si="548"/>
        <v>0</v>
      </c>
      <c r="O983" s="54">
        <f>VLOOKUP(CONCATENATE($F983," ",$G983),AllocFactorMatrix,(O$4+1),FALSE)*$E988</f>
        <v>0</v>
      </c>
      <c r="P983" s="54">
        <f>VLOOKUP(CONCATENATE($F983," ",$G983),AllocFactorMatrix,(P$4+1),FALSE)*$E988</f>
        <v>0</v>
      </c>
      <c r="Q983" s="54">
        <f>VLOOKUP(CONCATENATE($F983," ",$G983),AllocFactorMatrix,(Q$4+1),FALSE)*$E988</f>
        <v>0</v>
      </c>
      <c r="R983" s="54">
        <f>VLOOKUP(CONCATENATE($F983," ",$G983),AllocFactorMatrix,(R$4+1),FALSE)*$E988</f>
        <v>0</v>
      </c>
      <c r="S983" s="54">
        <f t="shared" si="549"/>
        <v>0</v>
      </c>
      <c r="T983" s="54">
        <f>VLOOKUP(CONCATENATE($F983," ",$G983),AllocFactorMatrix,(T$4+1),FALSE)*$E988</f>
        <v>0</v>
      </c>
      <c r="U983" s="54">
        <f>VLOOKUP(CONCATENATE($F983," ",$G983),AllocFactorMatrix,(U$4+1),FALSE)*$E988</f>
        <v>0</v>
      </c>
      <c r="V983" s="54">
        <f>VLOOKUP(CONCATENATE($F983," ",$G983),AllocFactorMatrix,(V$4+1),FALSE)*$E988</f>
        <v>0</v>
      </c>
      <c r="W983" s="54">
        <f>VLOOKUP(CONCATENATE($F983," ",$G983),AllocFactorMatrix,(W$4+1),FALSE)*$E988</f>
        <v>0</v>
      </c>
      <c r="X983" s="54">
        <f t="shared" si="551"/>
        <v>0</v>
      </c>
      <c r="Y983" s="54">
        <f>VLOOKUP(CONCATENATE($F983," ",$G983),AllocFactorMatrix,(Y$4+1),FALSE)*$E988</f>
        <v>0</v>
      </c>
      <c r="Z983" s="54">
        <f>VLOOKUP(CONCATENATE($F983," ",$G983),AllocFactorMatrix,(Z$4+1),FALSE)*$E988</f>
        <v>0</v>
      </c>
      <c r="AA983" s="54">
        <f t="shared" si="550"/>
        <v>0</v>
      </c>
      <c r="AB983" s="54">
        <f>VLOOKUP(CONCATENATE($F983," ",$G983),AllocFactorMatrix,(AB$4+1),FALSE)*$E988</f>
        <v>0</v>
      </c>
      <c r="AC983" s="54">
        <f>VLOOKUP(CONCATENATE($F983," ",$G983),AllocFactorMatrix,(AC$4+1),FALSE)*$E988</f>
        <v>0</v>
      </c>
      <c r="AD983" s="54">
        <f>VLOOKUP(CONCATENATE($F983," ",$G983),AllocFactorMatrix,(AD$4+1),FALSE)*$E988</f>
        <v>0</v>
      </c>
    </row>
    <row r="984" spans="1:30" s="51" customFormat="1" hidden="1" outlineLevel="1">
      <c r="A984" s="56"/>
      <c r="B984" s="112"/>
      <c r="C984" s="55"/>
      <c r="F984" s="52" t="str">
        <f>F988</f>
        <v>PROD_ENERGY</v>
      </c>
      <c r="G984" s="55" t="str">
        <f>$G$11</f>
        <v>DISTPRI</v>
      </c>
      <c r="H984" s="53">
        <f t="shared" si="547"/>
        <v>0</v>
      </c>
      <c r="I984" s="54">
        <f>VLOOKUP(CONCATENATE($F984," ",$G984),AllocFactorMatrix,(I$4+1),FALSE)*$E988</f>
        <v>0</v>
      </c>
      <c r="J984" s="54">
        <f>VLOOKUP(CONCATENATE($F984," ",$G984),AllocFactorMatrix,(J$4+1),FALSE)*$E988</f>
        <v>0</v>
      </c>
      <c r="K984" s="54">
        <f>VLOOKUP(CONCATENATE($F984," ",$G984),AllocFactorMatrix,(K$4+1),FALSE)*$E988</f>
        <v>0</v>
      </c>
      <c r="L984" s="54">
        <f>VLOOKUP(CONCATENATE($F984," ",$G984),AllocFactorMatrix,(L$4+1),FALSE)*$E988</f>
        <v>0</v>
      </c>
      <c r="M984" s="54">
        <f>VLOOKUP(CONCATENATE($F984," ",$G984),AllocFactorMatrix,(M$4+1),FALSE)*$E988</f>
        <v>0</v>
      </c>
      <c r="N984" s="54">
        <f t="shared" si="548"/>
        <v>0</v>
      </c>
      <c r="O984" s="54">
        <f>VLOOKUP(CONCATENATE($F984," ",$G984),AllocFactorMatrix,(O$4+1),FALSE)*$E988</f>
        <v>0</v>
      </c>
      <c r="P984" s="54">
        <f>VLOOKUP(CONCATENATE($F984," ",$G984),AllocFactorMatrix,(P$4+1),FALSE)*$E988</f>
        <v>0</v>
      </c>
      <c r="Q984" s="54">
        <f>VLOOKUP(CONCATENATE($F984," ",$G984),AllocFactorMatrix,(Q$4+1),FALSE)*$E988</f>
        <v>0</v>
      </c>
      <c r="R984" s="54">
        <f>VLOOKUP(CONCATENATE($F984," ",$G984),AllocFactorMatrix,(R$4+1),FALSE)*$E988</f>
        <v>0</v>
      </c>
      <c r="S984" s="54">
        <f t="shared" si="549"/>
        <v>0</v>
      </c>
      <c r="T984" s="54">
        <f>VLOOKUP(CONCATENATE($F984," ",$G984),AllocFactorMatrix,(T$4+1),FALSE)*$E988</f>
        <v>0</v>
      </c>
      <c r="U984" s="54">
        <f>VLOOKUP(CONCATENATE($F984," ",$G984),AllocFactorMatrix,(U$4+1),FALSE)*$E988</f>
        <v>0</v>
      </c>
      <c r="V984" s="54">
        <f>VLOOKUP(CONCATENATE($F984," ",$G984),AllocFactorMatrix,(V$4+1),FALSE)*$E988</f>
        <v>0</v>
      </c>
      <c r="W984" s="54">
        <f>VLOOKUP(CONCATENATE($F984," ",$G984),AllocFactorMatrix,(W$4+1),FALSE)*$E988</f>
        <v>0</v>
      </c>
      <c r="X984" s="54">
        <f t="shared" si="551"/>
        <v>0</v>
      </c>
      <c r="Y984" s="54">
        <f>VLOOKUP(CONCATENATE($F984," ",$G984),AllocFactorMatrix,(Y$4+1),FALSE)*$E988</f>
        <v>0</v>
      </c>
      <c r="Z984" s="54">
        <f>VLOOKUP(CONCATENATE($F984," ",$G984),AllocFactorMatrix,(Z$4+1),FALSE)*$E988</f>
        <v>0</v>
      </c>
      <c r="AA984" s="54">
        <f t="shared" si="550"/>
        <v>0</v>
      </c>
      <c r="AB984" s="54">
        <f>VLOOKUP(CONCATENATE($F984," ",$G984),AllocFactorMatrix,(AB$4+1),FALSE)*$E988</f>
        <v>0</v>
      </c>
      <c r="AC984" s="54">
        <f>VLOOKUP(CONCATENATE($F984," ",$G984),AllocFactorMatrix,(AC$4+1),FALSE)*$E988</f>
        <v>0</v>
      </c>
      <c r="AD984" s="54">
        <f>VLOOKUP(CONCATENATE($F984," ",$G984),AllocFactorMatrix,(AD$4+1),FALSE)*$E988</f>
        <v>0</v>
      </c>
    </row>
    <row r="985" spans="1:30" s="51" customFormat="1" hidden="1" outlineLevel="1">
      <c r="A985" s="56"/>
      <c r="B985" s="112"/>
      <c r="C985" s="55"/>
      <c r="F985" s="52" t="str">
        <f>F988</f>
        <v>PROD_ENERGY</v>
      </c>
      <c r="G985" s="55" t="str">
        <f>$G$12</f>
        <v>DISTSEC</v>
      </c>
      <c r="H985" s="53">
        <f t="shared" si="547"/>
        <v>0</v>
      </c>
      <c r="I985" s="54">
        <f>VLOOKUP(CONCATENATE($F985," ",$G985),AllocFactorMatrix,(I$4+1),FALSE)*$E988</f>
        <v>0</v>
      </c>
      <c r="J985" s="54">
        <f>VLOOKUP(CONCATENATE($F985," ",$G985),AllocFactorMatrix,(J$4+1),FALSE)*$E988</f>
        <v>0</v>
      </c>
      <c r="K985" s="54">
        <f>VLOOKUP(CONCATENATE($F985," ",$G985),AllocFactorMatrix,(K$4+1),FALSE)*$E988</f>
        <v>0</v>
      </c>
      <c r="L985" s="54">
        <f>VLOOKUP(CONCATENATE($F985," ",$G985),AllocFactorMatrix,(L$4+1),FALSE)*$E988</f>
        <v>0</v>
      </c>
      <c r="M985" s="54">
        <f>VLOOKUP(CONCATENATE($F985," ",$G985),AllocFactorMatrix,(M$4+1),FALSE)*$E988</f>
        <v>0</v>
      </c>
      <c r="N985" s="54">
        <f t="shared" si="548"/>
        <v>0</v>
      </c>
      <c r="O985" s="54">
        <f>VLOOKUP(CONCATENATE($F985," ",$G985),AllocFactorMatrix,(O$4+1),FALSE)*$E988</f>
        <v>0</v>
      </c>
      <c r="P985" s="54">
        <f>VLOOKUP(CONCATENATE($F985," ",$G985),AllocFactorMatrix,(P$4+1),FALSE)*$E988</f>
        <v>0</v>
      </c>
      <c r="Q985" s="54">
        <f>VLOOKUP(CONCATENATE($F985," ",$G985),AllocFactorMatrix,(Q$4+1),FALSE)*$E988</f>
        <v>0</v>
      </c>
      <c r="R985" s="54">
        <f>VLOOKUP(CONCATENATE($F985," ",$G985),AllocFactorMatrix,(R$4+1),FALSE)*$E988</f>
        <v>0</v>
      </c>
      <c r="S985" s="54">
        <f t="shared" si="549"/>
        <v>0</v>
      </c>
      <c r="T985" s="54">
        <f>VLOOKUP(CONCATENATE($F985," ",$G985),AllocFactorMatrix,(T$4+1),FALSE)*$E988</f>
        <v>0</v>
      </c>
      <c r="U985" s="54">
        <f>VLOOKUP(CONCATENATE($F985," ",$G985),AllocFactorMatrix,(U$4+1),FALSE)*$E988</f>
        <v>0</v>
      </c>
      <c r="V985" s="54">
        <f>VLOOKUP(CONCATENATE($F985," ",$G985),AllocFactorMatrix,(V$4+1),FALSE)*$E988</f>
        <v>0</v>
      </c>
      <c r="W985" s="54">
        <f>VLOOKUP(CONCATENATE($F985," ",$G985),AllocFactorMatrix,(W$4+1),FALSE)*$E988</f>
        <v>0</v>
      </c>
      <c r="X985" s="54">
        <f t="shared" si="551"/>
        <v>0</v>
      </c>
      <c r="Y985" s="54">
        <f>VLOOKUP(CONCATENATE($F985," ",$G985),AllocFactorMatrix,(Y$4+1),FALSE)*$E988</f>
        <v>0</v>
      </c>
      <c r="Z985" s="54">
        <f>VLOOKUP(CONCATENATE($F985," ",$G985),AllocFactorMatrix,(Z$4+1),FALSE)*$E988</f>
        <v>0</v>
      </c>
      <c r="AA985" s="54">
        <f t="shared" si="550"/>
        <v>0</v>
      </c>
      <c r="AB985" s="54">
        <f>VLOOKUP(CONCATENATE($F985," ",$G985),AllocFactorMatrix,(AB$4+1),FALSE)*$E988</f>
        <v>0</v>
      </c>
      <c r="AC985" s="54">
        <f>VLOOKUP(CONCATENATE($F985," ",$G985),AllocFactorMatrix,(AC$4+1),FALSE)*$E988</f>
        <v>0</v>
      </c>
      <c r="AD985" s="54">
        <f>VLOOKUP(CONCATENATE($F985," ",$G985),AllocFactorMatrix,(AD$4+1),FALSE)*$E988</f>
        <v>0</v>
      </c>
    </row>
    <row r="986" spans="1:30" s="51" customFormat="1" hidden="1" outlineLevel="1">
      <c r="A986" s="56"/>
      <c r="B986" s="112"/>
      <c r="C986" s="55"/>
      <c r="F986" s="52" t="str">
        <f>F988</f>
        <v>PROD_ENERGY</v>
      </c>
      <c r="G986" s="55" t="str">
        <f>$G$13</f>
        <v>ENERGY</v>
      </c>
      <c r="H986" s="53">
        <f t="shared" si="547"/>
        <v>-513341.99999999994</v>
      </c>
      <c r="I986" s="54">
        <f>VLOOKUP(CONCATENATE($F986," ",$G986),AllocFactorMatrix,(I$4+1),FALSE)*$E988</f>
        <v>-192619.82418917053</v>
      </c>
      <c r="J986" s="54">
        <f>VLOOKUP(CONCATENATE($F986," ",$G986),AllocFactorMatrix,(J$4+1),FALSE)*$E988</f>
        <v>-12483.009277223133</v>
      </c>
      <c r="K986" s="54">
        <f>VLOOKUP(CONCATENATE($F986," ",$G986),AllocFactorMatrix,(K$4+1),FALSE)*$E988</f>
        <v>-41881.849329862853</v>
      </c>
      <c r="L986" s="54">
        <f>VLOOKUP(CONCATENATE($F986," ",$G986),AllocFactorMatrix,(L$4+1),FALSE)*$E988</f>
        <v>-1331.1002532765876</v>
      </c>
      <c r="M986" s="54">
        <f>VLOOKUP(CONCATENATE($F986," ",$G986),AllocFactorMatrix,(M$4+1),FALSE)*$E988</f>
        <v>-122.71188251065236</v>
      </c>
      <c r="N986" s="54">
        <f t="shared" si="548"/>
        <v>-43335.66146565009</v>
      </c>
      <c r="O986" s="54">
        <f>VLOOKUP(CONCATENATE($F986," ",$G986),AllocFactorMatrix,(O$4+1),FALSE)*$E988</f>
        <v>-38184.266422319415</v>
      </c>
      <c r="P986" s="54">
        <f>VLOOKUP(CONCATENATE($F986," ",$G986),AllocFactorMatrix,(P$4+1),FALSE)*$E988</f>
        <v>-7078.6282658038936</v>
      </c>
      <c r="Q986" s="54">
        <f>VLOOKUP(CONCATENATE($F986," ",$G986),AllocFactorMatrix,(Q$4+1),FALSE)*$E988</f>
        <v>-3216.3474999297969</v>
      </c>
      <c r="R986" s="54">
        <f>VLOOKUP(CONCATENATE($F986," ",$G986),AllocFactorMatrix,(R$4+1),FALSE)*$E988</f>
        <v>-149.02668953140204</v>
      </c>
      <c r="S986" s="54">
        <f t="shared" si="549"/>
        <v>-48628.268877584509</v>
      </c>
      <c r="T986" s="54">
        <f>VLOOKUP(CONCATENATE($F986," ",$G986),AllocFactorMatrix,(T$4+1),FALSE)*$E988</f>
        <v>-1463.2934483433382</v>
      </c>
      <c r="U986" s="54">
        <f>VLOOKUP(CONCATENATE($F986," ",$G986),AllocFactorMatrix,(U$4+1),FALSE)*$E988</f>
        <v>-25693.240822826348</v>
      </c>
      <c r="V986" s="54">
        <f>VLOOKUP(CONCATENATE($F986," ",$G986),AllocFactorMatrix,(V$4+1),FALSE)*$E988</f>
        <v>-145875.5541014559</v>
      </c>
      <c r="W986" s="54">
        <f>VLOOKUP(CONCATENATE($F986," ",$G986),AllocFactorMatrix,(W$4+1),FALSE)*$E988</f>
        <v>-27676.00678118943</v>
      </c>
      <c r="X986" s="54">
        <f t="shared" si="551"/>
        <v>-200708.09515381503</v>
      </c>
      <c r="Y986" s="54">
        <f>VLOOKUP(CONCATENATE($F986," ",$G986),AllocFactorMatrix,(Y$4+1),FALSE)*$E988</f>
        <v>-10345.268780079774</v>
      </c>
      <c r="Z986" s="54">
        <f>VLOOKUP(CONCATENATE($F986," ",$G986),AllocFactorMatrix,(Z$4+1),FALSE)*$E988</f>
        <v>-168.40448378313476</v>
      </c>
      <c r="AA986" s="54">
        <f t="shared" si="550"/>
        <v>-10513.673263862909</v>
      </c>
      <c r="AB986" s="54">
        <f>VLOOKUP(CONCATENATE($F986," ",$G986),AllocFactorMatrix,(AB$4+1),FALSE)*$E988</f>
        <v>-187.84165513852381</v>
      </c>
      <c r="AC986" s="54">
        <f>VLOOKUP(CONCATENATE($F986," ",$G986),AllocFactorMatrix,(AC$4+1),FALSE)*$E988</f>
        <v>-4061.824257130666</v>
      </c>
      <c r="AD986" s="54">
        <f>VLOOKUP(CONCATENATE($F986," ",$G986),AllocFactorMatrix,(AD$4+1),FALSE)*$E988</f>
        <v>-803.80186042454886</v>
      </c>
    </row>
    <row r="987" spans="1:30" s="51" customFormat="1" hidden="1" outlineLevel="1">
      <c r="A987" s="56"/>
      <c r="B987" s="112"/>
      <c r="C987" s="55"/>
      <c r="F987" s="52" t="str">
        <f>F988</f>
        <v>PROD_ENERGY</v>
      </c>
      <c r="G987" s="55" t="str">
        <f>$G$14</f>
        <v>CUSTOMER</v>
      </c>
      <c r="H987" s="53">
        <f t="shared" si="547"/>
        <v>0</v>
      </c>
      <c r="I987" s="54">
        <f>VLOOKUP(CONCATENATE($F987," ",$G987),AllocFactorMatrix,(I$4+1),FALSE)*$E988</f>
        <v>0</v>
      </c>
      <c r="J987" s="54">
        <f>VLOOKUP(CONCATENATE($F987," ",$G987),AllocFactorMatrix,(J$4+1),FALSE)*$E988</f>
        <v>0</v>
      </c>
      <c r="K987" s="54">
        <f>VLOOKUP(CONCATENATE($F987," ",$G987),AllocFactorMatrix,(K$4+1),FALSE)*$E988</f>
        <v>0</v>
      </c>
      <c r="L987" s="54">
        <f>VLOOKUP(CONCATENATE($F987," ",$G987),AllocFactorMatrix,(L$4+1),FALSE)*$E988</f>
        <v>0</v>
      </c>
      <c r="M987" s="54">
        <f>VLOOKUP(CONCATENATE($F987," ",$G987),AllocFactorMatrix,(M$4+1),FALSE)*$E988</f>
        <v>0</v>
      </c>
      <c r="N987" s="54">
        <f t="shared" si="548"/>
        <v>0</v>
      </c>
      <c r="O987" s="54">
        <f>VLOOKUP(CONCATENATE($F987," ",$G987),AllocFactorMatrix,(O$4+1),FALSE)*$E988</f>
        <v>0</v>
      </c>
      <c r="P987" s="54">
        <f>VLOOKUP(CONCATENATE($F987," ",$G987),AllocFactorMatrix,(P$4+1),FALSE)*$E988</f>
        <v>0</v>
      </c>
      <c r="Q987" s="54">
        <f>VLOOKUP(CONCATENATE($F987," ",$G987),AllocFactorMatrix,(Q$4+1),FALSE)*$E988</f>
        <v>0</v>
      </c>
      <c r="R987" s="54">
        <f>VLOOKUP(CONCATENATE($F987," ",$G987),AllocFactorMatrix,(R$4+1),FALSE)*$E988</f>
        <v>0</v>
      </c>
      <c r="S987" s="54">
        <f t="shared" si="549"/>
        <v>0</v>
      </c>
      <c r="T987" s="54">
        <f>VLOOKUP(CONCATENATE($F987," ",$G987),AllocFactorMatrix,(T$4+1),FALSE)*$E988</f>
        <v>0</v>
      </c>
      <c r="U987" s="54">
        <f>VLOOKUP(CONCATENATE($F987," ",$G987),AllocFactorMatrix,(U$4+1),FALSE)*$E988</f>
        <v>0</v>
      </c>
      <c r="V987" s="54">
        <f>VLOOKUP(CONCATENATE($F987," ",$G987),AllocFactorMatrix,(V$4+1),FALSE)*$E988</f>
        <v>0</v>
      </c>
      <c r="W987" s="54">
        <f>VLOOKUP(CONCATENATE($F987," ",$G987),AllocFactorMatrix,(W$4+1),FALSE)*$E988</f>
        <v>0</v>
      </c>
      <c r="X987" s="54">
        <f t="shared" si="551"/>
        <v>0</v>
      </c>
      <c r="Y987" s="54">
        <f>VLOOKUP(CONCATENATE($F987," ",$G987),AllocFactorMatrix,(Y$4+1),FALSE)*$E988</f>
        <v>0</v>
      </c>
      <c r="Z987" s="54">
        <f>VLOOKUP(CONCATENATE($F987," ",$G987),AllocFactorMatrix,(Z$4+1),FALSE)*$E988</f>
        <v>0</v>
      </c>
      <c r="AA987" s="54">
        <f t="shared" si="550"/>
        <v>0</v>
      </c>
      <c r="AB987" s="54">
        <f>VLOOKUP(CONCATENATE($F987," ",$G987),AllocFactorMatrix,(AB$4+1),FALSE)*$E988</f>
        <v>0</v>
      </c>
      <c r="AC987" s="54">
        <f>VLOOKUP(CONCATENATE($F987," ",$G987),AllocFactorMatrix,(AC$4+1),FALSE)*$E988</f>
        <v>0</v>
      </c>
      <c r="AD987" s="54">
        <f>VLOOKUP(CONCATENATE($F987," ",$G987),AllocFactorMatrix,(AD$4+1),FALSE)*$E988</f>
        <v>0</v>
      </c>
    </row>
    <row r="988" spans="1:30" s="51" customFormat="1" collapsed="1">
      <c r="A988" s="56"/>
      <c r="B988" s="112"/>
      <c r="C988" s="55"/>
      <c r="D988" s="96" t="s">
        <v>561</v>
      </c>
      <c r="E988" s="97">
        <f>53014-566356</f>
        <v>-513342</v>
      </c>
      <c r="F988" s="61" t="s">
        <v>32</v>
      </c>
      <c r="G988" s="55" t="str">
        <f>$G$15</f>
        <v>TOTAL</v>
      </c>
      <c r="H988" s="53">
        <f t="shared" si="547"/>
        <v>-513341.99999999994</v>
      </c>
      <c r="I988" s="54">
        <f>VLOOKUP(CONCATENATE($F988," ",$G988),AllocFactorMatrix,(I$4+1),FALSE)*$E988</f>
        <v>-192619.82418917053</v>
      </c>
      <c r="J988" s="54">
        <f>VLOOKUP(CONCATENATE($F988," ",$G988),AllocFactorMatrix,(J$4+1),FALSE)*$E988</f>
        <v>-12483.009277223133</v>
      </c>
      <c r="K988" s="54">
        <f>VLOOKUP(CONCATENATE($F988," ",$G988),AllocFactorMatrix,(K$4+1),FALSE)*$E988</f>
        <v>-41881.849329862853</v>
      </c>
      <c r="L988" s="54">
        <f>VLOOKUP(CONCATENATE($F988," ",$G988),AllocFactorMatrix,(L$4+1),FALSE)*$E988</f>
        <v>-1331.1002532765876</v>
      </c>
      <c r="M988" s="54">
        <f>VLOOKUP(CONCATENATE($F988," ",$G988),AllocFactorMatrix,(M$4+1),FALSE)*$E988</f>
        <v>-122.71188251065236</v>
      </c>
      <c r="N988" s="54">
        <f t="shared" si="548"/>
        <v>-43335.66146565009</v>
      </c>
      <c r="O988" s="54">
        <f>VLOOKUP(CONCATENATE($F988," ",$G988),AllocFactorMatrix,(O$4+1),FALSE)*$E988</f>
        <v>-38184.266422319415</v>
      </c>
      <c r="P988" s="54">
        <f>VLOOKUP(CONCATENATE($F988," ",$G988),AllocFactorMatrix,(P$4+1),FALSE)*$E988</f>
        <v>-7078.6282658038936</v>
      </c>
      <c r="Q988" s="54">
        <f>VLOOKUP(CONCATENATE($F988," ",$G988),AllocFactorMatrix,(Q$4+1),FALSE)*$E988</f>
        <v>-3216.3474999297969</v>
      </c>
      <c r="R988" s="54">
        <f>VLOOKUP(CONCATENATE($F988," ",$G988),AllocFactorMatrix,(R$4+1),FALSE)*$E988</f>
        <v>-149.02668953140204</v>
      </c>
      <c r="S988" s="54">
        <f t="shared" si="549"/>
        <v>-48628.268877584509</v>
      </c>
      <c r="T988" s="54">
        <f>VLOOKUP(CONCATENATE($F988," ",$G988),AllocFactorMatrix,(T$4+1),FALSE)*$E988</f>
        <v>-1463.2934483433382</v>
      </c>
      <c r="U988" s="54">
        <f>VLOOKUP(CONCATENATE($F988," ",$G988),AllocFactorMatrix,(U$4+1),FALSE)*$E988</f>
        <v>-25693.240822826348</v>
      </c>
      <c r="V988" s="54">
        <f>VLOOKUP(CONCATENATE($F988," ",$G988),AllocFactorMatrix,(V$4+1),FALSE)*$E988</f>
        <v>-145875.5541014559</v>
      </c>
      <c r="W988" s="54">
        <f>VLOOKUP(CONCATENATE($F988," ",$G988),AllocFactorMatrix,(W$4+1),FALSE)*$E988</f>
        <v>-27676.00678118943</v>
      </c>
      <c r="X988" s="54">
        <f t="shared" si="551"/>
        <v>-200708.09515381503</v>
      </c>
      <c r="Y988" s="54">
        <f>VLOOKUP(CONCATENATE($F988," ",$G988),AllocFactorMatrix,(Y$4+1),FALSE)*$E988</f>
        <v>-10345.268780079774</v>
      </c>
      <c r="Z988" s="54">
        <f>VLOOKUP(CONCATENATE($F988," ",$G988),AllocFactorMatrix,(Z$4+1),FALSE)*$E988</f>
        <v>-168.40448378313476</v>
      </c>
      <c r="AA988" s="54">
        <f t="shared" si="550"/>
        <v>-10513.673263862909</v>
      </c>
      <c r="AB988" s="54">
        <f>VLOOKUP(CONCATENATE($F988," ",$G988),AllocFactorMatrix,(AB$4+1),FALSE)*$E988</f>
        <v>-187.84165513852381</v>
      </c>
      <c r="AC988" s="54">
        <f>VLOOKUP(CONCATENATE($F988," ",$G988),AllocFactorMatrix,(AC$4+1),FALSE)*$E988</f>
        <v>-4061.824257130666</v>
      </c>
      <c r="AD988" s="54">
        <f>VLOOKUP(CONCATENATE($F988," ",$G988),AllocFactorMatrix,(AD$4+1),FALSE)*$E988</f>
        <v>-803.80186042454886</v>
      </c>
    </row>
    <row r="989" spans="1:30" hidden="1" outlineLevel="1">
      <c r="E989" s="51"/>
      <c r="F989" s="52" t="str">
        <f>F996</f>
        <v>TRANS_TOTAL</v>
      </c>
      <c r="G989" s="55" t="str">
        <f>$G$8</f>
        <v>PRODUCTION</v>
      </c>
      <c r="H989" s="4">
        <f t="shared" si="547"/>
        <v>0</v>
      </c>
      <c r="I989" s="5">
        <f>VLOOKUP(CONCATENATE($F989," ",$G989),AllocFactorMatrix,(I$4+1),FALSE)*$E996</f>
        <v>0</v>
      </c>
      <c r="J989" s="5">
        <f>VLOOKUP(CONCATENATE($F989," ",$G989),AllocFactorMatrix,(J$4+1),FALSE)*$E996</f>
        <v>0</v>
      </c>
      <c r="K989" s="5">
        <f>VLOOKUP(CONCATENATE($F989," ",$G989),AllocFactorMatrix,(K$4+1),FALSE)*$E996</f>
        <v>0</v>
      </c>
      <c r="L989" s="5">
        <f>VLOOKUP(CONCATENATE($F989," ",$G989),AllocFactorMatrix,(L$4+1),FALSE)*$E996</f>
        <v>0</v>
      </c>
      <c r="M989" s="5">
        <f>VLOOKUP(CONCATENATE($F989," ",$G989),AllocFactorMatrix,(M$4+1),FALSE)*$E996</f>
        <v>0</v>
      </c>
      <c r="N989" s="5">
        <f t="shared" si="548"/>
        <v>0</v>
      </c>
      <c r="O989" s="5">
        <f>VLOOKUP(CONCATENATE($F989," ",$G989),AllocFactorMatrix,(O$4+1),FALSE)*$E996</f>
        <v>0</v>
      </c>
      <c r="P989" s="5">
        <f>VLOOKUP(CONCATENATE($F989," ",$G989),AllocFactorMatrix,(P$4+1),FALSE)*$E996</f>
        <v>0</v>
      </c>
      <c r="Q989" s="5">
        <f>VLOOKUP(CONCATENATE($F989," ",$G989),AllocFactorMatrix,(Q$4+1),FALSE)*$E996</f>
        <v>0</v>
      </c>
      <c r="R989" s="5">
        <f>VLOOKUP(CONCATENATE($F989," ",$G989),AllocFactorMatrix,(R$4+1),FALSE)*$E996</f>
        <v>0</v>
      </c>
      <c r="S989" s="5">
        <f t="shared" si="549"/>
        <v>0</v>
      </c>
      <c r="T989" s="5">
        <f>VLOOKUP(CONCATENATE($F989," ",$G989),AllocFactorMatrix,(T$4+1),FALSE)*$E996</f>
        <v>0</v>
      </c>
      <c r="U989" s="5">
        <f>VLOOKUP(CONCATENATE($F989," ",$G989),AllocFactorMatrix,(U$4+1),FALSE)*$E996</f>
        <v>0</v>
      </c>
      <c r="V989" s="5">
        <f>VLOOKUP(CONCATENATE($F989," ",$G989),AllocFactorMatrix,(V$4+1),FALSE)*$E996</f>
        <v>0</v>
      </c>
      <c r="W989" s="5">
        <f>VLOOKUP(CONCATENATE($F989," ",$G989),AllocFactorMatrix,(W$4+1),FALSE)*$E996</f>
        <v>0</v>
      </c>
      <c r="X989" s="5">
        <f>SUBTOTAL(9,T989:W989)</f>
        <v>0</v>
      </c>
      <c r="Y989" s="5">
        <f>VLOOKUP(CONCATENATE($F989," ",$G989),AllocFactorMatrix,(Y$4+1),FALSE)*$E996</f>
        <v>0</v>
      </c>
      <c r="Z989" s="5">
        <f>VLOOKUP(CONCATENATE($F989," ",$G989),AllocFactorMatrix,(Z$4+1),FALSE)*$E996</f>
        <v>0</v>
      </c>
      <c r="AA989" s="5">
        <f t="shared" si="550"/>
        <v>0</v>
      </c>
      <c r="AB989" s="5">
        <f>VLOOKUP(CONCATENATE($F989," ",$G989),AllocFactorMatrix,(AB$4+1),FALSE)*$E996</f>
        <v>0</v>
      </c>
      <c r="AC989" s="5">
        <f>VLOOKUP(CONCATENATE($F989," ",$G989),AllocFactorMatrix,(AC$4+1),FALSE)*$E996</f>
        <v>0</v>
      </c>
      <c r="AD989" s="5">
        <f>VLOOKUP(CONCATENATE($F989," ",$G989),AllocFactorMatrix,(AD$4+1),FALSE)*$E996</f>
        <v>0</v>
      </c>
    </row>
    <row r="990" spans="1:30" hidden="1" outlineLevel="1">
      <c r="E990" s="51"/>
      <c r="F990" s="52" t="str">
        <f>F996</f>
        <v>TRANS_TOTAL</v>
      </c>
      <c r="G990" s="55" t="str">
        <f>$G$9</f>
        <v>BULKTRAN</v>
      </c>
      <c r="H990" s="4">
        <f t="shared" si="547"/>
        <v>48862460.447499983</v>
      </c>
      <c r="I990" s="5">
        <f>VLOOKUP(CONCATENATE($F990," ",$G990),AllocFactorMatrix,(I$4+1),FALSE)*$E996</f>
        <v>24068816.888311554</v>
      </c>
      <c r="J990" s="5">
        <f>VLOOKUP(CONCATENATE($F990," ",$G990),AllocFactorMatrix,(J$4+1),FALSE)*$E996</f>
        <v>1189807.6220629076</v>
      </c>
      <c r="K990" s="5">
        <f>VLOOKUP(CONCATENATE($F990," ",$G990),AllocFactorMatrix,(K$4+1),FALSE)*$E996</f>
        <v>4358197.1308072852</v>
      </c>
      <c r="L990" s="5">
        <f>VLOOKUP(CONCATENATE($F990," ",$G990),AllocFactorMatrix,(L$4+1),FALSE)*$E996</f>
        <v>137180.57234457511</v>
      </c>
      <c r="M990" s="5">
        <f>VLOOKUP(CONCATENATE($F990," ",$G990),AllocFactorMatrix,(M$4+1),FALSE)*$E996</f>
        <v>12864.355119634798</v>
      </c>
      <c r="N990" s="5">
        <f t="shared" si="548"/>
        <v>4508242.0582714947</v>
      </c>
      <c r="O990" s="5">
        <f>VLOOKUP(CONCATENATE($F990," ",$G990),AllocFactorMatrix,(O$4+1),FALSE)*$E996</f>
        <v>3312907.7838844797</v>
      </c>
      <c r="P990" s="5">
        <f>VLOOKUP(CONCATENATE($F990," ",$G990),AllocFactorMatrix,(P$4+1),FALSE)*$E996</f>
        <v>617291.23822131054</v>
      </c>
      <c r="Q990" s="5">
        <f>VLOOKUP(CONCATENATE($F990," ",$G990),AllocFactorMatrix,(Q$4+1),FALSE)*$E996</f>
        <v>278942.41658905824</v>
      </c>
      <c r="R990" s="5">
        <f>VLOOKUP(CONCATENATE($F990," ",$G990),AllocFactorMatrix,(R$4+1),FALSE)*$E996</f>
        <v>12543.728669673166</v>
      </c>
      <c r="S990" s="5">
        <f t="shared" si="549"/>
        <v>4221685.1673645219</v>
      </c>
      <c r="T990" s="5">
        <f>VLOOKUP(CONCATENATE($F990," ",$G990),AllocFactorMatrix,(T$4+1),FALSE)*$E996</f>
        <v>115728.3543702282</v>
      </c>
      <c r="U990" s="5">
        <f>VLOOKUP(CONCATENATE($F990," ",$G990),AllocFactorMatrix,(U$4+1),FALSE)*$E996</f>
        <v>1893874.8012584862</v>
      </c>
      <c r="V990" s="5">
        <f>VLOOKUP(CONCATENATE($F990," ",$G990),AllocFactorMatrix,(V$4+1),FALSE)*$E996</f>
        <v>10009181.539586402</v>
      </c>
      <c r="W990" s="5">
        <f>VLOOKUP(CONCATENATE($F990," ",$G990),AllocFactorMatrix,(W$4+1),FALSE)*$E996</f>
        <v>1807492.2912327645</v>
      </c>
      <c r="X990" s="5">
        <f t="shared" ref="X990:X996" si="552">SUBTOTAL(9,T990:W990)</f>
        <v>13826276.986447882</v>
      </c>
      <c r="Y990" s="5">
        <f>VLOOKUP(CONCATENATE($F990," ",$G990),AllocFactorMatrix,(Y$4+1),FALSE)*$E996</f>
        <v>1017388.7235071305</v>
      </c>
      <c r="Z990" s="5">
        <f>VLOOKUP(CONCATENATE($F990," ",$G990),AllocFactorMatrix,(Z$4+1),FALSE)*$E996</f>
        <v>17040.872226344873</v>
      </c>
      <c r="AA990" s="5">
        <f t="shared" si="550"/>
        <v>1034429.5957334754</v>
      </c>
      <c r="AB990" s="5">
        <f>VLOOKUP(CONCATENATE($F990," ",$G990),AllocFactorMatrix,(AB$4+1),FALSE)*$E996</f>
        <v>13202.129308150585</v>
      </c>
      <c r="AC990" s="5">
        <f>VLOOKUP(CONCATENATE($F990," ",$G990),AllocFactorMatrix,(AC$4+1),FALSE)*$E996</f>
        <v>0</v>
      </c>
      <c r="AD990" s="5">
        <f>VLOOKUP(CONCATENATE($F990," ",$G990),AllocFactorMatrix,(AD$4+1),FALSE)*$E996</f>
        <v>0</v>
      </c>
    </row>
    <row r="991" spans="1:30" hidden="1" outlineLevel="1">
      <c r="E991" s="51"/>
      <c r="F991" s="52" t="str">
        <f>F996</f>
        <v>TRANS_TOTAL</v>
      </c>
      <c r="G991" s="55" t="str">
        <f>$G$10</f>
        <v>SUBTRAN</v>
      </c>
      <c r="H991" s="4">
        <f t="shared" si="547"/>
        <v>10747714.552500002</v>
      </c>
      <c r="I991" s="5">
        <f>VLOOKUP(CONCATENATE($F991," ",$G991),AllocFactorMatrix,(I$4+1),FALSE)*$E996</f>
        <v>5232712.1874874523</v>
      </c>
      <c r="J991" s="5">
        <f>VLOOKUP(CONCATENATE($F991," ",$G991),AllocFactorMatrix,(J$4+1),FALSE)*$E996</f>
        <v>252537.53536837897</v>
      </c>
      <c r="K991" s="5">
        <f>VLOOKUP(CONCATENATE($F991," ",$G991),AllocFactorMatrix,(K$4+1),FALSE)*$E996</f>
        <v>918719.20575059589</v>
      </c>
      <c r="L991" s="5">
        <f>VLOOKUP(CONCATENATE($F991," ",$G991),AllocFactorMatrix,(L$4+1),FALSE)*$E996</f>
        <v>28378.371862937751</v>
      </c>
      <c r="M991" s="5">
        <f>VLOOKUP(CONCATENATE($F991," ",$G991),AllocFactorMatrix,(M$4+1),FALSE)*$E996</f>
        <v>3534.3761316760429</v>
      </c>
      <c r="N991" s="5">
        <f t="shared" si="548"/>
        <v>950631.95374520961</v>
      </c>
      <c r="O991" s="5">
        <f>VLOOKUP(CONCATENATE($F991," ",$G991),AllocFactorMatrix,(O$4+1),FALSE)*$E996</f>
        <v>694106.71935585083</v>
      </c>
      <c r="P991" s="5">
        <f>VLOOKUP(CONCATENATE($F991," ",$G991),AllocFactorMatrix,(P$4+1),FALSE)*$E996</f>
        <v>129033.62955278817</v>
      </c>
      <c r="Q991" s="5">
        <f>VLOOKUP(CONCATENATE($F991," ",$G991),AllocFactorMatrix,(Q$4+1),FALSE)*$E996</f>
        <v>76776.547069379201</v>
      </c>
      <c r="R991" s="5">
        <f>VLOOKUP(CONCATENATE($F991," ",$G991),AllocFactorMatrix,(R$4+1),FALSE)*$E996</f>
        <v>0</v>
      </c>
      <c r="S991" s="5">
        <f t="shared" si="549"/>
        <v>899916.89597801829</v>
      </c>
      <c r="T991" s="5">
        <f>VLOOKUP(CONCATENATE($F991," ",$G991),AllocFactorMatrix,(T$4+1),FALSE)*$E996</f>
        <v>24237.014821861289</v>
      </c>
      <c r="U991" s="5">
        <f>VLOOKUP(CONCATENATE($F991," ",$G991),AllocFactorMatrix,(U$4+1),FALSE)*$E996</f>
        <v>396773.7706280711</v>
      </c>
      <c r="V991" s="5">
        <f>VLOOKUP(CONCATENATE($F991," ",$G991),AllocFactorMatrix,(V$4+1),FALSE)*$E996</f>
        <v>2764197.1249935599</v>
      </c>
      <c r="W991" s="5">
        <f>VLOOKUP(CONCATENATE($F991," ",$G991),AllocFactorMatrix,(W$4+1),FALSE)*$E996</f>
        <v>0</v>
      </c>
      <c r="X991" s="5">
        <f t="shared" si="552"/>
        <v>3185207.9104434922</v>
      </c>
      <c r="Y991" s="5">
        <f>VLOOKUP(CONCATENATE($F991," ",$G991),AllocFactorMatrix,(Y$4+1),FALSE)*$E996</f>
        <v>208905.7868982194</v>
      </c>
      <c r="Z991" s="5">
        <f>VLOOKUP(CONCATENATE($F991," ",$G991),AllocFactorMatrix,(Z$4+1),FALSE)*$E996</f>
        <v>3482.4651431549864</v>
      </c>
      <c r="AA991" s="5">
        <f t="shared" si="550"/>
        <v>212388.25204137439</v>
      </c>
      <c r="AB991" s="5">
        <f>VLOOKUP(CONCATENATE($F991," ",$G991),AllocFactorMatrix,(AB$4+1),FALSE)*$E996</f>
        <v>2789.6522544662312</v>
      </c>
      <c r="AC991" s="5">
        <f>VLOOKUP(CONCATENATE($F991," ",$G991),AllocFactorMatrix,(AC$4+1),FALSE)*$E996</f>
        <v>9485.4140333328978</v>
      </c>
      <c r="AD991" s="5">
        <f>VLOOKUP(CONCATENATE($F991," ",$G991),AllocFactorMatrix,(AD$4+1),FALSE)*$E996</f>
        <v>2044.7511482756754</v>
      </c>
    </row>
    <row r="992" spans="1:30" hidden="1" outlineLevel="1">
      <c r="E992" s="51"/>
      <c r="F992" s="52" t="str">
        <f>F996</f>
        <v>TRANS_TOTAL</v>
      </c>
      <c r="G992" s="55" t="str">
        <f>$G$11</f>
        <v>DISTPRI</v>
      </c>
      <c r="H992" s="4">
        <f t="shared" si="547"/>
        <v>0</v>
      </c>
      <c r="I992" s="5">
        <f>VLOOKUP(CONCATENATE($F992," ",$G992),AllocFactorMatrix,(I$4+1),FALSE)*$E996</f>
        <v>0</v>
      </c>
      <c r="J992" s="5">
        <f>VLOOKUP(CONCATENATE($F992," ",$G992),AllocFactorMatrix,(J$4+1),FALSE)*$E996</f>
        <v>0</v>
      </c>
      <c r="K992" s="5">
        <f>VLOOKUP(CONCATENATE($F992," ",$G992),AllocFactorMatrix,(K$4+1),FALSE)*$E996</f>
        <v>0</v>
      </c>
      <c r="L992" s="5">
        <f>VLOOKUP(CONCATENATE($F992," ",$G992),AllocFactorMatrix,(L$4+1),FALSE)*$E996</f>
        <v>0</v>
      </c>
      <c r="M992" s="5">
        <f>VLOOKUP(CONCATENATE($F992," ",$G992),AllocFactorMatrix,(M$4+1),FALSE)*$E996</f>
        <v>0</v>
      </c>
      <c r="N992" s="5">
        <f t="shared" si="548"/>
        <v>0</v>
      </c>
      <c r="O992" s="5">
        <f>VLOOKUP(CONCATENATE($F992," ",$G992),AllocFactorMatrix,(O$4+1),FALSE)*$E996</f>
        <v>0</v>
      </c>
      <c r="P992" s="5">
        <f>VLOOKUP(CONCATENATE($F992," ",$G992),AllocFactorMatrix,(P$4+1),FALSE)*$E996</f>
        <v>0</v>
      </c>
      <c r="Q992" s="5">
        <f>VLOOKUP(CONCATENATE($F992," ",$G992),AllocFactorMatrix,(Q$4+1),FALSE)*$E996</f>
        <v>0</v>
      </c>
      <c r="R992" s="5">
        <f>VLOOKUP(CONCATENATE($F992," ",$G992),AllocFactorMatrix,(R$4+1),FALSE)*$E996</f>
        <v>0</v>
      </c>
      <c r="S992" s="5">
        <f t="shared" si="549"/>
        <v>0</v>
      </c>
      <c r="T992" s="5">
        <f>VLOOKUP(CONCATENATE($F992," ",$G992),AllocFactorMatrix,(T$4+1),FALSE)*$E996</f>
        <v>0</v>
      </c>
      <c r="U992" s="5">
        <f>VLOOKUP(CONCATENATE($F992," ",$G992),AllocFactorMatrix,(U$4+1),FALSE)*$E996</f>
        <v>0</v>
      </c>
      <c r="V992" s="5">
        <f>VLOOKUP(CONCATENATE($F992," ",$G992),AllocFactorMatrix,(V$4+1),FALSE)*$E996</f>
        <v>0</v>
      </c>
      <c r="W992" s="5">
        <f>VLOOKUP(CONCATENATE($F992," ",$G992),AllocFactorMatrix,(W$4+1),FALSE)*$E996</f>
        <v>0</v>
      </c>
      <c r="X992" s="5">
        <f t="shared" si="552"/>
        <v>0</v>
      </c>
      <c r="Y992" s="5">
        <f>VLOOKUP(CONCATENATE($F992," ",$G992),AllocFactorMatrix,(Y$4+1),FALSE)*$E996</f>
        <v>0</v>
      </c>
      <c r="Z992" s="5">
        <f>VLOOKUP(CONCATENATE($F992," ",$G992),AllocFactorMatrix,(Z$4+1),FALSE)*$E996</f>
        <v>0</v>
      </c>
      <c r="AA992" s="5">
        <f t="shared" si="550"/>
        <v>0</v>
      </c>
      <c r="AB992" s="5">
        <f>VLOOKUP(CONCATENATE($F992," ",$G992),AllocFactorMatrix,(AB$4+1),FALSE)*$E996</f>
        <v>0</v>
      </c>
      <c r="AC992" s="5">
        <f>VLOOKUP(CONCATENATE($F992," ",$G992),AllocFactorMatrix,(AC$4+1),FALSE)*$E996</f>
        <v>0</v>
      </c>
      <c r="AD992" s="5">
        <f>VLOOKUP(CONCATENATE($F992," ",$G992),AllocFactorMatrix,(AD$4+1),FALSE)*$E996</f>
        <v>0</v>
      </c>
    </row>
    <row r="993" spans="1:30" hidden="1" outlineLevel="1">
      <c r="E993" s="51"/>
      <c r="F993" s="52" t="str">
        <f>F996</f>
        <v>TRANS_TOTAL</v>
      </c>
      <c r="G993" s="55" t="str">
        <f>$G$12</f>
        <v>DISTSEC</v>
      </c>
      <c r="H993" s="4">
        <f t="shared" si="547"/>
        <v>0</v>
      </c>
      <c r="I993" s="5">
        <f>VLOOKUP(CONCATENATE($F993," ",$G993),AllocFactorMatrix,(I$4+1),FALSE)*$E996</f>
        <v>0</v>
      </c>
      <c r="J993" s="5">
        <f>VLOOKUP(CONCATENATE($F993," ",$G993),AllocFactorMatrix,(J$4+1),FALSE)*$E996</f>
        <v>0</v>
      </c>
      <c r="K993" s="5">
        <f>VLOOKUP(CONCATENATE($F993," ",$G993),AllocFactorMatrix,(K$4+1),FALSE)*$E996</f>
        <v>0</v>
      </c>
      <c r="L993" s="5">
        <f>VLOOKUP(CONCATENATE($F993," ",$G993),AllocFactorMatrix,(L$4+1),FALSE)*$E996</f>
        <v>0</v>
      </c>
      <c r="M993" s="5">
        <f>VLOOKUP(CONCATENATE($F993," ",$G993),AllocFactorMatrix,(M$4+1),FALSE)*$E996</f>
        <v>0</v>
      </c>
      <c r="N993" s="5">
        <f t="shared" si="548"/>
        <v>0</v>
      </c>
      <c r="O993" s="5">
        <f>VLOOKUP(CONCATENATE($F993," ",$G993),AllocFactorMatrix,(O$4+1),FALSE)*$E996</f>
        <v>0</v>
      </c>
      <c r="P993" s="5">
        <f>VLOOKUP(CONCATENATE($F993," ",$G993),AllocFactorMatrix,(P$4+1),FALSE)*$E996</f>
        <v>0</v>
      </c>
      <c r="Q993" s="5">
        <f>VLOOKUP(CONCATENATE($F993," ",$G993),AllocFactorMatrix,(Q$4+1),FALSE)*$E996</f>
        <v>0</v>
      </c>
      <c r="R993" s="5">
        <f>VLOOKUP(CONCATENATE($F993," ",$G993),AllocFactorMatrix,(R$4+1),FALSE)*$E996</f>
        <v>0</v>
      </c>
      <c r="S993" s="5">
        <f t="shared" si="549"/>
        <v>0</v>
      </c>
      <c r="T993" s="5">
        <f>VLOOKUP(CONCATENATE($F993," ",$G993),AllocFactorMatrix,(T$4+1),FALSE)*$E996</f>
        <v>0</v>
      </c>
      <c r="U993" s="5">
        <f>VLOOKUP(CONCATENATE($F993," ",$G993),AllocFactorMatrix,(U$4+1),FALSE)*$E996</f>
        <v>0</v>
      </c>
      <c r="V993" s="5">
        <f>VLOOKUP(CONCATENATE($F993," ",$G993),AllocFactorMatrix,(V$4+1),FALSE)*$E996</f>
        <v>0</v>
      </c>
      <c r="W993" s="5">
        <f>VLOOKUP(CONCATENATE($F993," ",$G993),AllocFactorMatrix,(W$4+1),FALSE)*$E996</f>
        <v>0</v>
      </c>
      <c r="X993" s="5">
        <f t="shared" si="552"/>
        <v>0</v>
      </c>
      <c r="Y993" s="5">
        <f>VLOOKUP(CONCATENATE($F993," ",$G993),AllocFactorMatrix,(Y$4+1),FALSE)*$E996</f>
        <v>0</v>
      </c>
      <c r="Z993" s="5">
        <f>VLOOKUP(CONCATENATE($F993," ",$G993),AllocFactorMatrix,(Z$4+1),FALSE)*$E996</f>
        <v>0</v>
      </c>
      <c r="AA993" s="5">
        <f t="shared" si="550"/>
        <v>0</v>
      </c>
      <c r="AB993" s="5">
        <f>VLOOKUP(CONCATENATE($F993," ",$G993),AllocFactorMatrix,(AB$4+1),FALSE)*$E996</f>
        <v>0</v>
      </c>
      <c r="AC993" s="5">
        <f>VLOOKUP(CONCATENATE($F993," ",$G993),AllocFactorMatrix,(AC$4+1),FALSE)*$E996</f>
        <v>0</v>
      </c>
      <c r="AD993" s="5">
        <f>VLOOKUP(CONCATENATE($F993," ",$G993),AllocFactorMatrix,(AD$4+1),FALSE)*$E996</f>
        <v>0</v>
      </c>
    </row>
    <row r="994" spans="1:30" hidden="1" outlineLevel="1">
      <c r="E994" s="51"/>
      <c r="F994" s="52" t="str">
        <f>F996</f>
        <v>TRANS_TOTAL</v>
      </c>
      <c r="G994" s="55" t="str">
        <f>$G$13</f>
        <v>ENERGY</v>
      </c>
      <c r="H994" s="4">
        <f t="shared" si="547"/>
        <v>0</v>
      </c>
      <c r="I994" s="5">
        <f>VLOOKUP(CONCATENATE($F994," ",$G994),AllocFactorMatrix,(I$4+1),FALSE)*$E996</f>
        <v>0</v>
      </c>
      <c r="J994" s="5">
        <f>VLOOKUP(CONCATENATE($F994," ",$G994),AllocFactorMatrix,(J$4+1),FALSE)*$E996</f>
        <v>0</v>
      </c>
      <c r="K994" s="5">
        <f>VLOOKUP(CONCATENATE($F994," ",$G994),AllocFactorMatrix,(K$4+1),FALSE)*$E996</f>
        <v>0</v>
      </c>
      <c r="L994" s="5">
        <f>VLOOKUP(CONCATENATE($F994," ",$G994),AllocFactorMatrix,(L$4+1),FALSE)*$E996</f>
        <v>0</v>
      </c>
      <c r="M994" s="5">
        <f>VLOOKUP(CONCATENATE($F994," ",$G994),AllocFactorMatrix,(M$4+1),FALSE)*$E996</f>
        <v>0</v>
      </c>
      <c r="N994" s="5">
        <f t="shared" si="548"/>
        <v>0</v>
      </c>
      <c r="O994" s="5">
        <f>VLOOKUP(CONCATENATE($F994," ",$G994),AllocFactorMatrix,(O$4+1),FALSE)*$E996</f>
        <v>0</v>
      </c>
      <c r="P994" s="5">
        <f>VLOOKUP(CONCATENATE($F994," ",$G994),AllocFactorMatrix,(P$4+1),FALSE)*$E996</f>
        <v>0</v>
      </c>
      <c r="Q994" s="5">
        <f>VLOOKUP(CONCATENATE($F994," ",$G994),AllocFactorMatrix,(Q$4+1),FALSE)*$E996</f>
        <v>0</v>
      </c>
      <c r="R994" s="5">
        <f>VLOOKUP(CONCATENATE($F994," ",$G994),AllocFactorMatrix,(R$4+1),FALSE)*$E996</f>
        <v>0</v>
      </c>
      <c r="S994" s="5">
        <f t="shared" si="549"/>
        <v>0</v>
      </c>
      <c r="T994" s="5">
        <f>VLOOKUP(CONCATENATE($F994," ",$G994),AllocFactorMatrix,(T$4+1),FALSE)*$E996</f>
        <v>0</v>
      </c>
      <c r="U994" s="5">
        <f>VLOOKUP(CONCATENATE($F994," ",$G994),AllocFactorMatrix,(U$4+1),FALSE)*$E996</f>
        <v>0</v>
      </c>
      <c r="V994" s="5">
        <f>VLOOKUP(CONCATENATE($F994," ",$G994),AllocFactorMatrix,(V$4+1),FALSE)*$E996</f>
        <v>0</v>
      </c>
      <c r="W994" s="5">
        <f>VLOOKUP(CONCATENATE($F994," ",$G994),AllocFactorMatrix,(W$4+1),FALSE)*$E996</f>
        <v>0</v>
      </c>
      <c r="X994" s="5">
        <f t="shared" si="552"/>
        <v>0</v>
      </c>
      <c r="Y994" s="5">
        <f>VLOOKUP(CONCATENATE($F994," ",$G994),AllocFactorMatrix,(Y$4+1),FALSE)*$E996</f>
        <v>0</v>
      </c>
      <c r="Z994" s="5">
        <f>VLOOKUP(CONCATENATE($F994," ",$G994),AllocFactorMatrix,(Z$4+1),FALSE)*$E996</f>
        <v>0</v>
      </c>
      <c r="AA994" s="5">
        <f t="shared" si="550"/>
        <v>0</v>
      </c>
      <c r="AB994" s="5">
        <f>VLOOKUP(CONCATENATE($F994," ",$G994),AllocFactorMatrix,(AB$4+1),FALSE)*$E996</f>
        <v>0</v>
      </c>
      <c r="AC994" s="5">
        <f>VLOOKUP(CONCATENATE($F994," ",$G994),AllocFactorMatrix,(AC$4+1),FALSE)*$E996</f>
        <v>0</v>
      </c>
      <c r="AD994" s="5">
        <f>VLOOKUP(CONCATENATE($F994," ",$G994),AllocFactorMatrix,(AD$4+1),FALSE)*$E996</f>
        <v>0</v>
      </c>
    </row>
    <row r="995" spans="1:30" hidden="1" outlineLevel="1">
      <c r="E995" s="51"/>
      <c r="F995" s="52" t="str">
        <f>F996</f>
        <v>TRANS_TOTAL</v>
      </c>
      <c r="G995" s="55" t="str">
        <f>$G$14</f>
        <v>CUSTOMER</v>
      </c>
      <c r="H995" s="4">
        <f t="shared" si="547"/>
        <v>0</v>
      </c>
      <c r="I995" s="5">
        <f>VLOOKUP(CONCATENATE($F995," ",$G995),AllocFactorMatrix,(I$4+1),FALSE)*$E996</f>
        <v>0</v>
      </c>
      <c r="J995" s="5">
        <f>VLOOKUP(CONCATENATE($F995," ",$G995),AllocFactorMatrix,(J$4+1),FALSE)*$E996</f>
        <v>0</v>
      </c>
      <c r="K995" s="5">
        <f>VLOOKUP(CONCATENATE($F995," ",$G995),AllocFactorMatrix,(K$4+1),FALSE)*$E996</f>
        <v>0</v>
      </c>
      <c r="L995" s="5">
        <f>VLOOKUP(CONCATENATE($F995," ",$G995),AllocFactorMatrix,(L$4+1),FALSE)*$E996</f>
        <v>0</v>
      </c>
      <c r="M995" s="5">
        <f>VLOOKUP(CONCATENATE($F995," ",$G995),AllocFactorMatrix,(M$4+1),FALSE)*$E996</f>
        <v>0</v>
      </c>
      <c r="N995" s="5">
        <f t="shared" si="548"/>
        <v>0</v>
      </c>
      <c r="O995" s="5">
        <f>VLOOKUP(CONCATENATE($F995," ",$G995),AllocFactorMatrix,(O$4+1),FALSE)*$E996</f>
        <v>0</v>
      </c>
      <c r="P995" s="5">
        <f>VLOOKUP(CONCATENATE($F995," ",$G995),AllocFactorMatrix,(P$4+1),FALSE)*$E996</f>
        <v>0</v>
      </c>
      <c r="Q995" s="5">
        <f>VLOOKUP(CONCATENATE($F995," ",$G995),AllocFactorMatrix,(Q$4+1),FALSE)*$E996</f>
        <v>0</v>
      </c>
      <c r="R995" s="5">
        <f>VLOOKUP(CONCATENATE($F995," ",$G995),AllocFactorMatrix,(R$4+1),FALSE)*$E996</f>
        <v>0</v>
      </c>
      <c r="S995" s="5">
        <f t="shared" si="549"/>
        <v>0</v>
      </c>
      <c r="T995" s="5">
        <f>VLOOKUP(CONCATENATE($F995," ",$G995),AllocFactorMatrix,(T$4+1),FALSE)*$E996</f>
        <v>0</v>
      </c>
      <c r="U995" s="5">
        <f>VLOOKUP(CONCATENATE($F995," ",$G995),AllocFactorMatrix,(U$4+1),FALSE)*$E996</f>
        <v>0</v>
      </c>
      <c r="V995" s="5">
        <f>VLOOKUP(CONCATENATE($F995," ",$G995),AllocFactorMatrix,(V$4+1),FALSE)*$E996</f>
        <v>0</v>
      </c>
      <c r="W995" s="5">
        <f>VLOOKUP(CONCATENATE($F995," ",$G995),AllocFactorMatrix,(W$4+1),FALSE)*$E996</f>
        <v>0</v>
      </c>
      <c r="X995" s="5">
        <f t="shared" si="552"/>
        <v>0</v>
      </c>
      <c r="Y995" s="5">
        <f>VLOOKUP(CONCATENATE($F995," ",$G995),AllocFactorMatrix,(Y$4+1),FALSE)*$E996</f>
        <v>0</v>
      </c>
      <c r="Z995" s="5">
        <f>VLOOKUP(CONCATENATE($F995," ",$G995),AllocFactorMatrix,(Z$4+1),FALSE)*$E996</f>
        <v>0</v>
      </c>
      <c r="AA995" s="5">
        <f t="shared" si="550"/>
        <v>0</v>
      </c>
      <c r="AB995" s="5">
        <f>VLOOKUP(CONCATENATE($F995," ",$G995),AllocFactorMatrix,(AB$4+1),FALSE)*$E996</f>
        <v>0</v>
      </c>
      <c r="AC995" s="5">
        <f>VLOOKUP(CONCATENATE($F995," ",$G995),AllocFactorMatrix,(AC$4+1),FALSE)*$E996</f>
        <v>0</v>
      </c>
      <c r="AD995" s="5">
        <f>VLOOKUP(CONCATENATE($F995," ",$G995),AllocFactorMatrix,(AD$4+1),FALSE)*$E996</f>
        <v>0</v>
      </c>
    </row>
    <row r="996" spans="1:30" collapsed="1">
      <c r="D996" s="96" t="s">
        <v>562</v>
      </c>
      <c r="E996" s="97">
        <f>59518865+91310</f>
        <v>59610175</v>
      </c>
      <c r="F996" s="10" t="s">
        <v>194</v>
      </c>
      <c r="G996" s="55" t="str">
        <f>$G$15</f>
        <v>TOTAL</v>
      </c>
      <c r="H996" s="4">
        <f t="shared" si="547"/>
        <v>59610174.999999985</v>
      </c>
      <c r="I996" s="5">
        <f>VLOOKUP(CONCATENATE($F996," ",$G996),AllocFactorMatrix,(I$4+1),FALSE)*$E996</f>
        <v>29301529.075799007</v>
      </c>
      <c r="J996" s="5">
        <f>VLOOKUP(CONCATENATE($F996," ",$G996),AllocFactorMatrix,(J$4+1),FALSE)*$E996</f>
        <v>1442345.1574312865</v>
      </c>
      <c r="K996" s="5">
        <f>VLOOKUP(CONCATENATE($F996," ",$G996),AllocFactorMatrix,(K$4+1),FALSE)*$E996</f>
        <v>5276916.336557881</v>
      </c>
      <c r="L996" s="5">
        <f>VLOOKUP(CONCATENATE($F996," ",$G996),AllocFactorMatrix,(L$4+1),FALSE)*$E996</f>
        <v>165558.94420751286</v>
      </c>
      <c r="M996" s="5">
        <f>VLOOKUP(CONCATENATE($F996," ",$G996),AllocFactorMatrix,(M$4+1),FALSE)*$E996</f>
        <v>16398.731251310841</v>
      </c>
      <c r="N996" s="5">
        <f t="shared" si="548"/>
        <v>5458874.0120167043</v>
      </c>
      <c r="O996" s="5">
        <f>VLOOKUP(CONCATENATE($F996," ",$G996),AllocFactorMatrix,(O$4+1),FALSE)*$E996</f>
        <v>4007014.5032403311</v>
      </c>
      <c r="P996" s="5">
        <f>VLOOKUP(CONCATENATE($F996," ",$G996),AllocFactorMatrix,(P$4+1),FALSE)*$E996</f>
        <v>746324.86777409876</v>
      </c>
      <c r="Q996" s="5">
        <f>VLOOKUP(CONCATENATE($F996," ",$G996),AllocFactorMatrix,(Q$4+1),FALSE)*$E996</f>
        <v>355718.96365843742</v>
      </c>
      <c r="R996" s="5">
        <f>VLOOKUP(CONCATENATE($F996," ",$G996),AllocFactorMatrix,(R$4+1),FALSE)*$E996</f>
        <v>12543.728669673166</v>
      </c>
      <c r="S996" s="5">
        <f t="shared" si="549"/>
        <v>5121602.0633425405</v>
      </c>
      <c r="T996" s="5">
        <f>VLOOKUP(CONCATENATE($F996," ",$G996),AllocFactorMatrix,(T$4+1),FALSE)*$E996</f>
        <v>139965.36919208948</v>
      </c>
      <c r="U996" s="5">
        <f>VLOOKUP(CONCATENATE($F996," ",$G996),AllocFactorMatrix,(U$4+1),FALSE)*$E996</f>
        <v>2290648.5718865576</v>
      </c>
      <c r="V996" s="5">
        <f>VLOOKUP(CONCATENATE($F996," ",$G996),AllocFactorMatrix,(V$4+1),FALSE)*$E996</f>
        <v>12773378.664579963</v>
      </c>
      <c r="W996" s="5">
        <f>VLOOKUP(CONCATENATE($F996," ",$G996),AllocFactorMatrix,(W$4+1),FALSE)*$E996</f>
        <v>1807492.2912327645</v>
      </c>
      <c r="X996" s="5">
        <f t="shared" si="552"/>
        <v>17011484.896891374</v>
      </c>
      <c r="Y996" s="5">
        <f>VLOOKUP(CONCATENATE($F996," ",$G996),AllocFactorMatrix,(Y$4+1),FALSE)*$E996</f>
        <v>1226294.5104053498</v>
      </c>
      <c r="Z996" s="5">
        <f>VLOOKUP(CONCATENATE($F996," ",$G996),AllocFactorMatrix,(Z$4+1),FALSE)*$E996</f>
        <v>20523.337369499859</v>
      </c>
      <c r="AA996" s="5">
        <f t="shared" si="550"/>
        <v>1246817.8477748497</v>
      </c>
      <c r="AB996" s="5">
        <f>VLOOKUP(CONCATENATE($F996," ",$G996),AllocFactorMatrix,(AB$4+1),FALSE)*$E996</f>
        <v>15991.781562616814</v>
      </c>
      <c r="AC996" s="5">
        <f>VLOOKUP(CONCATENATE($F996," ",$G996),AllocFactorMatrix,(AC$4+1),FALSE)*$E996</f>
        <v>9485.4140333328978</v>
      </c>
      <c r="AD996" s="5">
        <f>VLOOKUP(CONCATENATE($F996," ",$G996),AllocFactorMatrix,(AD$4+1),FALSE)*$E996</f>
        <v>2044.7511482756754</v>
      </c>
    </row>
    <row r="997" spans="1:30" hidden="1" outlineLevel="1">
      <c r="E997" s="51"/>
      <c r="F997" s="52" t="str">
        <f>F1004</f>
        <v>RB_GUP_EPIS_D</v>
      </c>
      <c r="G997" s="55" t="str">
        <f>$G$8</f>
        <v>PRODUCTION</v>
      </c>
      <c r="H997" s="4">
        <f t="shared" ref="H997:H1020" si="553">SUBTOTAL(9,I997:AD997)</f>
        <v>0</v>
      </c>
      <c r="I997" s="5">
        <f>VLOOKUP(CONCATENATE($F997," ",$G997),AllocFactorMatrix,(I$4+1),FALSE)*$E1004</f>
        <v>0</v>
      </c>
      <c r="J997" s="5">
        <f>VLOOKUP(CONCATENATE($F997," ",$G997),AllocFactorMatrix,(J$4+1),FALSE)*$E1004</f>
        <v>0</v>
      </c>
      <c r="K997" s="5">
        <f>VLOOKUP(CONCATENATE($F997," ",$G997),AllocFactorMatrix,(K$4+1),FALSE)*$E1004</f>
        <v>0</v>
      </c>
      <c r="L997" s="5">
        <f>VLOOKUP(CONCATENATE($F997," ",$G997),AllocFactorMatrix,(L$4+1),FALSE)*$E1004</f>
        <v>0</v>
      </c>
      <c r="M997" s="5">
        <f>VLOOKUP(CONCATENATE($F997," ",$G997),AllocFactorMatrix,(M$4+1),FALSE)*$E1004</f>
        <v>0</v>
      </c>
      <c r="N997" s="5">
        <f t="shared" si="530"/>
        <v>0</v>
      </c>
      <c r="O997" s="5">
        <f>VLOOKUP(CONCATENATE($F997," ",$G997),AllocFactorMatrix,(O$4+1),FALSE)*$E1004</f>
        <v>0</v>
      </c>
      <c r="P997" s="5">
        <f>VLOOKUP(CONCATENATE($F997," ",$G997),AllocFactorMatrix,(P$4+1),FALSE)*$E1004</f>
        <v>0</v>
      </c>
      <c r="Q997" s="5">
        <f>VLOOKUP(CONCATENATE($F997," ",$G997),AllocFactorMatrix,(Q$4+1),FALSE)*$E1004</f>
        <v>0</v>
      </c>
      <c r="R997" s="5">
        <f>VLOOKUP(CONCATENATE($F997," ",$G997),AllocFactorMatrix,(R$4+1),FALSE)*$E1004</f>
        <v>0</v>
      </c>
      <c r="S997" s="5">
        <f t="shared" si="532"/>
        <v>0</v>
      </c>
      <c r="T997" s="5">
        <f>VLOOKUP(CONCATENATE($F997," ",$G997),AllocFactorMatrix,(T$4+1),FALSE)*$E1004</f>
        <v>0</v>
      </c>
      <c r="U997" s="5">
        <f>VLOOKUP(CONCATENATE($F997," ",$G997),AllocFactorMatrix,(U$4+1),FALSE)*$E1004</f>
        <v>0</v>
      </c>
      <c r="V997" s="5">
        <f>VLOOKUP(CONCATENATE($F997," ",$G997),AllocFactorMatrix,(V$4+1),FALSE)*$E1004</f>
        <v>0</v>
      </c>
      <c r="W997" s="5">
        <f>VLOOKUP(CONCATENATE($F997," ",$G997),AllocFactorMatrix,(W$4+1),FALSE)*$E1004</f>
        <v>0</v>
      </c>
      <c r="X997" s="5">
        <f>SUBTOTAL(9,T997:W997)</f>
        <v>0</v>
      </c>
      <c r="Y997" s="5">
        <f>VLOOKUP(CONCATENATE($F997," ",$G997),AllocFactorMatrix,(Y$4+1),FALSE)*$E1004</f>
        <v>0</v>
      </c>
      <c r="Z997" s="5">
        <f>VLOOKUP(CONCATENATE($F997," ",$G997),AllocFactorMatrix,(Z$4+1),FALSE)*$E1004</f>
        <v>0</v>
      </c>
      <c r="AA997" s="5">
        <f t="shared" ref="AA997:AA1020" si="554">SUBTOTAL(9,Y997:Z997)</f>
        <v>0</v>
      </c>
      <c r="AB997" s="5">
        <f>VLOOKUP(CONCATENATE($F997," ",$G997),AllocFactorMatrix,(AB$4+1),FALSE)*$E1004</f>
        <v>0</v>
      </c>
      <c r="AC997" s="5">
        <f>VLOOKUP(CONCATENATE($F997," ",$G997),AllocFactorMatrix,(AC$4+1),FALSE)*$E1004</f>
        <v>0</v>
      </c>
      <c r="AD997" s="5">
        <f>VLOOKUP(CONCATENATE($F997," ",$G997),AllocFactorMatrix,(AD$4+1),FALSE)*$E1004</f>
        <v>0</v>
      </c>
    </row>
    <row r="998" spans="1:30" hidden="1" outlineLevel="1">
      <c r="E998" s="51"/>
      <c r="F998" s="52" t="str">
        <f>F1004</f>
        <v>RB_GUP_EPIS_D</v>
      </c>
      <c r="G998" s="55" t="str">
        <f>$G$9</f>
        <v>BULKTRAN</v>
      </c>
      <c r="H998" s="4">
        <f t="shared" si="553"/>
        <v>0</v>
      </c>
      <c r="I998" s="5">
        <f>VLOOKUP(CONCATENATE($F998," ",$G998),AllocFactorMatrix,(I$4+1),FALSE)*$E1004</f>
        <v>0</v>
      </c>
      <c r="J998" s="5">
        <f>VLOOKUP(CONCATENATE($F998," ",$G998),AllocFactorMatrix,(J$4+1),FALSE)*$E1004</f>
        <v>0</v>
      </c>
      <c r="K998" s="5">
        <f>VLOOKUP(CONCATENATE($F998," ",$G998),AllocFactorMatrix,(K$4+1),FALSE)*$E1004</f>
        <v>0</v>
      </c>
      <c r="L998" s="5">
        <f>VLOOKUP(CONCATENATE($F998," ",$G998),AllocFactorMatrix,(L$4+1),FALSE)*$E1004</f>
        <v>0</v>
      </c>
      <c r="M998" s="5">
        <f>VLOOKUP(CONCATENATE($F998," ",$G998),AllocFactorMatrix,(M$4+1),FALSE)*$E1004</f>
        <v>0</v>
      </c>
      <c r="N998" s="5">
        <f t="shared" si="530"/>
        <v>0</v>
      </c>
      <c r="O998" s="5">
        <f>VLOOKUP(CONCATENATE($F998," ",$G998),AllocFactorMatrix,(O$4+1),FALSE)*$E1004</f>
        <v>0</v>
      </c>
      <c r="P998" s="5">
        <f>VLOOKUP(CONCATENATE($F998," ",$G998),AllocFactorMatrix,(P$4+1),FALSE)*$E1004</f>
        <v>0</v>
      </c>
      <c r="Q998" s="5">
        <f>VLOOKUP(CONCATENATE($F998," ",$G998),AllocFactorMatrix,(Q$4+1),FALSE)*$E1004</f>
        <v>0</v>
      </c>
      <c r="R998" s="5">
        <f>VLOOKUP(CONCATENATE($F998," ",$G998),AllocFactorMatrix,(R$4+1),FALSE)*$E1004</f>
        <v>0</v>
      </c>
      <c r="S998" s="5">
        <f t="shared" si="532"/>
        <v>0</v>
      </c>
      <c r="T998" s="5">
        <f>VLOOKUP(CONCATENATE($F998," ",$G998),AllocFactorMatrix,(T$4+1),FALSE)*$E1004</f>
        <v>0</v>
      </c>
      <c r="U998" s="5">
        <f>VLOOKUP(CONCATENATE($F998," ",$G998),AllocFactorMatrix,(U$4+1),FALSE)*$E1004</f>
        <v>0</v>
      </c>
      <c r="V998" s="5">
        <f>VLOOKUP(CONCATENATE($F998," ",$G998),AllocFactorMatrix,(V$4+1),FALSE)*$E1004</f>
        <v>0</v>
      </c>
      <c r="W998" s="5">
        <f>VLOOKUP(CONCATENATE($F998," ",$G998),AllocFactorMatrix,(W$4+1),FALSE)*$E1004</f>
        <v>0</v>
      </c>
      <c r="X998" s="5">
        <f t="shared" ref="X998:X1004" si="555">SUBTOTAL(9,T998:W998)</f>
        <v>0</v>
      </c>
      <c r="Y998" s="5">
        <f>VLOOKUP(CONCATENATE($F998," ",$G998),AllocFactorMatrix,(Y$4+1),FALSE)*$E1004</f>
        <v>0</v>
      </c>
      <c r="Z998" s="5">
        <f>VLOOKUP(CONCATENATE($F998," ",$G998),AllocFactorMatrix,(Z$4+1),FALSE)*$E1004</f>
        <v>0</v>
      </c>
      <c r="AA998" s="5">
        <f t="shared" si="554"/>
        <v>0</v>
      </c>
      <c r="AB998" s="5">
        <f>VLOOKUP(CONCATENATE($F998," ",$G998),AllocFactorMatrix,(AB$4+1),FALSE)*$E1004</f>
        <v>0</v>
      </c>
      <c r="AC998" s="5">
        <f>VLOOKUP(CONCATENATE($F998," ",$G998),AllocFactorMatrix,(AC$4+1),FALSE)*$E1004</f>
        <v>0</v>
      </c>
      <c r="AD998" s="5">
        <f>VLOOKUP(CONCATENATE($F998," ",$G998),AllocFactorMatrix,(AD$4+1),FALSE)*$E1004</f>
        <v>0</v>
      </c>
    </row>
    <row r="999" spans="1:30" hidden="1" outlineLevel="1">
      <c r="E999" s="51"/>
      <c r="F999" s="52" t="str">
        <f>F1004</f>
        <v>RB_GUP_EPIS_D</v>
      </c>
      <c r="G999" s="55" t="str">
        <f>$G$10</f>
        <v>SUBTRAN</v>
      </c>
      <c r="H999" s="4">
        <f t="shared" si="553"/>
        <v>0</v>
      </c>
      <c r="I999" s="5">
        <f>VLOOKUP(CONCATENATE($F999," ",$G999),AllocFactorMatrix,(I$4+1),FALSE)*$E1004</f>
        <v>0</v>
      </c>
      <c r="J999" s="5">
        <f>VLOOKUP(CONCATENATE($F999," ",$G999),AllocFactorMatrix,(J$4+1),FALSE)*$E1004</f>
        <v>0</v>
      </c>
      <c r="K999" s="5">
        <f>VLOOKUP(CONCATENATE($F999," ",$G999),AllocFactorMatrix,(K$4+1),FALSE)*$E1004</f>
        <v>0</v>
      </c>
      <c r="L999" s="5">
        <f>VLOOKUP(CONCATENATE($F999," ",$G999),AllocFactorMatrix,(L$4+1),FALSE)*$E1004</f>
        <v>0</v>
      </c>
      <c r="M999" s="5">
        <f>VLOOKUP(CONCATENATE($F999," ",$G999),AllocFactorMatrix,(M$4+1),FALSE)*$E1004</f>
        <v>0</v>
      </c>
      <c r="N999" s="5">
        <f t="shared" si="530"/>
        <v>0</v>
      </c>
      <c r="O999" s="5">
        <f>VLOOKUP(CONCATENATE($F999," ",$G999),AllocFactorMatrix,(O$4+1),FALSE)*$E1004</f>
        <v>0</v>
      </c>
      <c r="P999" s="5">
        <f>VLOOKUP(CONCATENATE($F999," ",$G999),AllocFactorMatrix,(P$4+1),FALSE)*$E1004</f>
        <v>0</v>
      </c>
      <c r="Q999" s="5">
        <f>VLOOKUP(CONCATENATE($F999," ",$G999),AllocFactorMatrix,(Q$4+1),FALSE)*$E1004</f>
        <v>0</v>
      </c>
      <c r="R999" s="5">
        <f>VLOOKUP(CONCATENATE($F999," ",$G999),AllocFactorMatrix,(R$4+1),FALSE)*$E1004</f>
        <v>0</v>
      </c>
      <c r="S999" s="5">
        <f t="shared" si="532"/>
        <v>0</v>
      </c>
      <c r="T999" s="5">
        <f>VLOOKUP(CONCATENATE($F999," ",$G999),AllocFactorMatrix,(T$4+1),FALSE)*$E1004</f>
        <v>0</v>
      </c>
      <c r="U999" s="5">
        <f>VLOOKUP(CONCATENATE($F999," ",$G999),AllocFactorMatrix,(U$4+1),FALSE)*$E1004</f>
        <v>0</v>
      </c>
      <c r="V999" s="5">
        <f>VLOOKUP(CONCATENATE($F999," ",$G999),AllocFactorMatrix,(V$4+1),FALSE)*$E1004</f>
        <v>0</v>
      </c>
      <c r="W999" s="5">
        <f>VLOOKUP(CONCATENATE($F999," ",$G999),AllocFactorMatrix,(W$4+1),FALSE)*$E1004</f>
        <v>0</v>
      </c>
      <c r="X999" s="5">
        <f t="shared" si="555"/>
        <v>0</v>
      </c>
      <c r="Y999" s="5">
        <f>VLOOKUP(CONCATENATE($F999," ",$G999),AllocFactorMatrix,(Y$4+1),FALSE)*$E1004</f>
        <v>0</v>
      </c>
      <c r="Z999" s="5">
        <f>VLOOKUP(CONCATENATE($F999," ",$G999),AllocFactorMatrix,(Z$4+1),FALSE)*$E1004</f>
        <v>0</v>
      </c>
      <c r="AA999" s="5">
        <f t="shared" si="554"/>
        <v>0</v>
      </c>
      <c r="AB999" s="5">
        <f>VLOOKUP(CONCATENATE($F999," ",$G999),AllocFactorMatrix,(AB$4+1),FALSE)*$E1004</f>
        <v>0</v>
      </c>
      <c r="AC999" s="5">
        <f>VLOOKUP(CONCATENATE($F999," ",$G999),AllocFactorMatrix,(AC$4+1),FALSE)*$E1004</f>
        <v>0</v>
      </c>
      <c r="AD999" s="5">
        <f>VLOOKUP(CONCATENATE($F999," ",$G999),AllocFactorMatrix,(AD$4+1),FALSE)*$E1004</f>
        <v>0</v>
      </c>
    </row>
    <row r="1000" spans="1:30" hidden="1" outlineLevel="1">
      <c r="E1000" s="51"/>
      <c r="F1000" s="52" t="str">
        <f>F1004</f>
        <v>RB_GUP_EPIS_D</v>
      </c>
      <c r="G1000" s="55" t="str">
        <f>$G$11</f>
        <v>DISTPRI</v>
      </c>
      <c r="H1000" s="4">
        <f t="shared" si="553"/>
        <v>126801.81483580422</v>
      </c>
      <c r="I1000" s="5">
        <f>VLOOKUP(CONCATENATE($F1000," ",$G1000),AllocFactorMatrix,(I$4+1),FALSE)*$E1004</f>
        <v>84747.06101904239</v>
      </c>
      <c r="J1000" s="5">
        <f>VLOOKUP(CONCATENATE($F1000," ",$G1000),AllocFactorMatrix,(J$4+1),FALSE)*$E1004</f>
        <v>3994.7552211044317</v>
      </c>
      <c r="K1000" s="5">
        <f>VLOOKUP(CONCATENATE($F1000," ",$G1000),AllocFactorMatrix,(K$4+1),FALSE)*$E1004</f>
        <v>14505.201379386039</v>
      </c>
      <c r="L1000" s="5">
        <f>VLOOKUP(CONCATENATE($F1000," ",$G1000),AllocFactorMatrix,(L$4+1),FALSE)*$E1004</f>
        <v>448.28619947453734</v>
      </c>
      <c r="M1000" s="5">
        <f>VLOOKUP(CONCATENATE($F1000," ",$G1000),AllocFactorMatrix,(M$4+1),FALSE)*$E1004</f>
        <v>0</v>
      </c>
      <c r="N1000" s="5">
        <f t="shared" si="530"/>
        <v>14953.487578860577</v>
      </c>
      <c r="O1000" s="5">
        <f>VLOOKUP(CONCATENATE($F1000," ",$G1000),AllocFactorMatrix,(O$4+1),FALSE)*$E1004</f>
        <v>10876.365742117658</v>
      </c>
      <c r="P1000" s="5">
        <f>VLOOKUP(CONCATENATE($F1000," ",$G1000),AllocFactorMatrix,(P$4+1),FALSE)*$E1004</f>
        <v>2025.7238513837583</v>
      </c>
      <c r="Q1000" s="5">
        <f>VLOOKUP(CONCATENATE($F1000," ",$G1000),AllocFactorMatrix,(Q$4+1),FALSE)*$E1004</f>
        <v>0</v>
      </c>
      <c r="R1000" s="5">
        <f>VLOOKUP(CONCATENATE($F1000," ",$G1000),AllocFactorMatrix,(R$4+1),FALSE)*$E1004</f>
        <v>0</v>
      </c>
      <c r="S1000" s="5">
        <f t="shared" si="532"/>
        <v>12902.089593501416</v>
      </c>
      <c r="T1000" s="5">
        <f>VLOOKUP(CONCATENATE($F1000," ",$G1000),AllocFactorMatrix,(T$4+1),FALSE)*$E1004</f>
        <v>387.7357361117916</v>
      </c>
      <c r="U1000" s="5">
        <f>VLOOKUP(CONCATENATE($F1000," ",$G1000),AllocFactorMatrix,(U$4+1),FALSE)*$E1004</f>
        <v>6253.3000371841872</v>
      </c>
      <c r="V1000" s="5">
        <f>VLOOKUP(CONCATENATE($F1000," ",$G1000),AllocFactorMatrix,(V$4+1),FALSE)*$E1004</f>
        <v>0</v>
      </c>
      <c r="W1000" s="5">
        <f>VLOOKUP(CONCATENATE($F1000," ",$G1000),AllocFactorMatrix,(W$4+1),FALSE)*$E1004</f>
        <v>0</v>
      </c>
      <c r="X1000" s="5">
        <f t="shared" si="555"/>
        <v>6641.0357732959792</v>
      </c>
      <c r="Y1000" s="5">
        <f>VLOOKUP(CONCATENATE($F1000," ",$G1000),AllocFactorMatrix,(Y$4+1),FALSE)*$E1004</f>
        <v>3279.7241013254798</v>
      </c>
      <c r="Z1000" s="5">
        <f>VLOOKUP(CONCATENATE($F1000," ",$G1000),AllocFactorMatrix,(Z$4+1),FALSE)*$E1004</f>
        <v>54.718636531791049</v>
      </c>
      <c r="AA1000" s="5">
        <f t="shared" si="554"/>
        <v>3334.4427378572709</v>
      </c>
      <c r="AB1000" s="5">
        <f>VLOOKUP(CONCATENATE($F1000," ",$G1000),AllocFactorMatrix,(AB$4+1),FALSE)*$E1004</f>
        <v>44.331264125712593</v>
      </c>
      <c r="AC1000" s="5">
        <f>VLOOKUP(CONCATENATE($F1000," ",$G1000),AllocFactorMatrix,(AC$4+1),FALSE)*$E1004</f>
        <v>151.87275197106646</v>
      </c>
      <c r="AD1000" s="5">
        <f>VLOOKUP(CONCATENATE($F1000," ",$G1000),AllocFactorMatrix,(AD$4+1),FALSE)*$E1004</f>
        <v>32.738896045374794</v>
      </c>
    </row>
    <row r="1001" spans="1:30" hidden="1" outlineLevel="1">
      <c r="E1001" s="51"/>
      <c r="F1001" s="52" t="str">
        <f>F1004</f>
        <v>RB_GUP_EPIS_D</v>
      </c>
      <c r="G1001" s="55" t="str">
        <f>$G$12</f>
        <v>DISTSEC</v>
      </c>
      <c r="H1001" s="4">
        <f t="shared" si="553"/>
        <v>65662.745177615769</v>
      </c>
      <c r="I1001" s="5">
        <f>VLOOKUP(CONCATENATE($F1001," ",$G1001),AllocFactorMatrix,(I$4+1),FALSE)*$E1004</f>
        <v>49096.129885593553</v>
      </c>
      <c r="J1001" s="5">
        <f>VLOOKUP(CONCATENATE($F1001," ",$G1001),AllocFactorMatrix,(J$4+1),FALSE)*$E1004</f>
        <v>2366.9400691810838</v>
      </c>
      <c r="K1001" s="5">
        <f>VLOOKUP(CONCATENATE($F1001," ",$G1001),AllocFactorMatrix,(K$4+1),FALSE)*$E1004</f>
        <v>7142.0445812361331</v>
      </c>
      <c r="L1001" s="5">
        <f>VLOOKUP(CONCATENATE($F1001," ",$G1001),AllocFactorMatrix,(L$4+1),FALSE)*$E1004</f>
        <v>0</v>
      </c>
      <c r="M1001" s="5">
        <f>VLOOKUP(CONCATENATE($F1001," ",$G1001),AllocFactorMatrix,(M$4+1),FALSE)*$E1004</f>
        <v>0</v>
      </c>
      <c r="N1001" s="5">
        <f t="shared" si="530"/>
        <v>7142.0445812361331</v>
      </c>
      <c r="O1001" s="5">
        <f>VLOOKUP(CONCATENATE($F1001," ",$G1001),AllocFactorMatrix,(O$4+1),FALSE)*$E1004</f>
        <v>4550.9386057012443</v>
      </c>
      <c r="P1001" s="5">
        <f>VLOOKUP(CONCATENATE($F1001," ",$G1001),AllocFactorMatrix,(P$4+1),FALSE)*$E1004</f>
        <v>0</v>
      </c>
      <c r="Q1001" s="5">
        <f>VLOOKUP(CONCATENATE($F1001," ",$G1001),AllocFactorMatrix,(Q$4+1),FALSE)*$E1004</f>
        <v>0</v>
      </c>
      <c r="R1001" s="5">
        <f>VLOOKUP(CONCATENATE($F1001," ",$G1001),AllocFactorMatrix,(R$4+1),FALSE)*$E1004</f>
        <v>0</v>
      </c>
      <c r="S1001" s="5">
        <f t="shared" si="532"/>
        <v>4550.9386057012443</v>
      </c>
      <c r="T1001" s="5">
        <f>VLOOKUP(CONCATENATE($F1001," ",$G1001),AllocFactorMatrix,(T$4+1),FALSE)*$E1004</f>
        <v>123.04783263692588</v>
      </c>
      <c r="U1001" s="5">
        <f>VLOOKUP(CONCATENATE($F1001," ",$G1001),AllocFactorMatrix,(U$4+1),FALSE)*$E1004</f>
        <v>0</v>
      </c>
      <c r="V1001" s="5">
        <f>VLOOKUP(CONCATENATE($F1001," ",$G1001),AllocFactorMatrix,(V$4+1),FALSE)*$E1004</f>
        <v>0</v>
      </c>
      <c r="W1001" s="5">
        <f>VLOOKUP(CONCATENATE($F1001," ",$G1001),AllocFactorMatrix,(W$4+1),FALSE)*$E1004</f>
        <v>0</v>
      </c>
      <c r="X1001" s="5">
        <f t="shared" si="555"/>
        <v>123.04783263692588</v>
      </c>
      <c r="Y1001" s="5">
        <f>VLOOKUP(CONCATENATE($F1001," ",$G1001),AllocFactorMatrix,(Y$4+1),FALSE)*$E1004</f>
        <v>1678.5868217762561</v>
      </c>
      <c r="Z1001" s="5">
        <f>VLOOKUP(CONCATENATE($F1001," ",$G1001),AllocFactorMatrix,(Z$4+1),FALSE)*$E1004</f>
        <v>0</v>
      </c>
      <c r="AA1001" s="5">
        <f t="shared" si="554"/>
        <v>1678.5868217762561</v>
      </c>
      <c r="AB1001" s="5">
        <f>VLOOKUP(CONCATENATE($F1001," ",$G1001),AllocFactorMatrix,(AB$4+1),FALSE)*$E1004</f>
        <v>17.418749447695493</v>
      </c>
      <c r="AC1001" s="5">
        <f>VLOOKUP(CONCATENATE($F1001," ",$G1001),AllocFactorMatrix,(AC$4+1),FALSE)*$E1004</f>
        <v>591.43353893944561</v>
      </c>
      <c r="AD1001" s="5">
        <f>VLOOKUP(CONCATENATE($F1001," ",$G1001),AllocFactorMatrix,(AD$4+1),FALSE)*$E1004</f>
        <v>96.205093103425881</v>
      </c>
    </row>
    <row r="1002" spans="1:30" hidden="1" outlineLevel="1">
      <c r="E1002" s="51"/>
      <c r="F1002" s="52" t="str">
        <f>F1004</f>
        <v>RB_GUP_EPIS_D</v>
      </c>
      <c r="G1002" s="55" t="str">
        <f>$G$13</f>
        <v>ENERGY</v>
      </c>
      <c r="H1002" s="4">
        <f t="shared" si="553"/>
        <v>0</v>
      </c>
      <c r="I1002" s="5">
        <f>VLOOKUP(CONCATENATE($F1002," ",$G1002),AllocFactorMatrix,(I$4+1),FALSE)*$E1004</f>
        <v>0</v>
      </c>
      <c r="J1002" s="5">
        <f>VLOOKUP(CONCATENATE($F1002," ",$G1002),AllocFactorMatrix,(J$4+1),FALSE)*$E1004</f>
        <v>0</v>
      </c>
      <c r="K1002" s="5">
        <f>VLOOKUP(CONCATENATE($F1002," ",$G1002),AllocFactorMatrix,(K$4+1),FALSE)*$E1004</f>
        <v>0</v>
      </c>
      <c r="L1002" s="5">
        <f>VLOOKUP(CONCATENATE($F1002," ",$G1002),AllocFactorMatrix,(L$4+1),FALSE)*$E1004</f>
        <v>0</v>
      </c>
      <c r="M1002" s="5">
        <f>VLOOKUP(CONCATENATE($F1002," ",$G1002),AllocFactorMatrix,(M$4+1),FALSE)*$E1004</f>
        <v>0</v>
      </c>
      <c r="N1002" s="5">
        <f t="shared" si="530"/>
        <v>0</v>
      </c>
      <c r="O1002" s="5">
        <f>VLOOKUP(CONCATENATE($F1002," ",$G1002),AllocFactorMatrix,(O$4+1),FALSE)*$E1004</f>
        <v>0</v>
      </c>
      <c r="P1002" s="5">
        <f>VLOOKUP(CONCATENATE($F1002," ",$G1002),AllocFactorMatrix,(P$4+1),FALSE)*$E1004</f>
        <v>0</v>
      </c>
      <c r="Q1002" s="5">
        <f>VLOOKUP(CONCATENATE($F1002," ",$G1002),AllocFactorMatrix,(Q$4+1),FALSE)*$E1004</f>
        <v>0</v>
      </c>
      <c r="R1002" s="5">
        <f>VLOOKUP(CONCATENATE($F1002," ",$G1002),AllocFactorMatrix,(R$4+1),FALSE)*$E1004</f>
        <v>0</v>
      </c>
      <c r="S1002" s="5">
        <f t="shared" si="532"/>
        <v>0</v>
      </c>
      <c r="T1002" s="5">
        <f>VLOOKUP(CONCATENATE($F1002," ",$G1002),AllocFactorMatrix,(T$4+1),FALSE)*$E1004</f>
        <v>0</v>
      </c>
      <c r="U1002" s="5">
        <f>VLOOKUP(CONCATENATE($F1002," ",$G1002),AllocFactorMatrix,(U$4+1),FALSE)*$E1004</f>
        <v>0</v>
      </c>
      <c r="V1002" s="5">
        <f>VLOOKUP(CONCATENATE($F1002," ",$G1002),AllocFactorMatrix,(V$4+1),FALSE)*$E1004</f>
        <v>0</v>
      </c>
      <c r="W1002" s="5">
        <f>VLOOKUP(CONCATENATE($F1002," ",$G1002),AllocFactorMatrix,(W$4+1),FALSE)*$E1004</f>
        <v>0</v>
      </c>
      <c r="X1002" s="5">
        <f t="shared" si="555"/>
        <v>0</v>
      </c>
      <c r="Y1002" s="5">
        <f>VLOOKUP(CONCATENATE($F1002," ",$G1002),AllocFactorMatrix,(Y$4+1),FALSE)*$E1004</f>
        <v>0</v>
      </c>
      <c r="Z1002" s="5">
        <f>VLOOKUP(CONCATENATE($F1002," ",$G1002),AllocFactorMatrix,(Z$4+1),FALSE)*$E1004</f>
        <v>0</v>
      </c>
      <c r="AA1002" s="5">
        <f t="shared" si="554"/>
        <v>0</v>
      </c>
      <c r="AB1002" s="5">
        <f>VLOOKUP(CONCATENATE($F1002," ",$G1002),AllocFactorMatrix,(AB$4+1),FALSE)*$E1004</f>
        <v>0</v>
      </c>
      <c r="AC1002" s="5">
        <f>VLOOKUP(CONCATENATE($F1002," ",$G1002),AllocFactorMatrix,(AC$4+1),FALSE)*$E1004</f>
        <v>0</v>
      </c>
      <c r="AD1002" s="5">
        <f>VLOOKUP(CONCATENATE($F1002," ",$G1002),AllocFactorMatrix,(AD$4+1),FALSE)*$E1004</f>
        <v>0</v>
      </c>
    </row>
    <row r="1003" spans="1:30" hidden="1" outlineLevel="1">
      <c r="E1003" s="51"/>
      <c r="F1003" s="52" t="str">
        <f>F1004</f>
        <v>RB_GUP_EPIS_D</v>
      </c>
      <c r="G1003" s="55" t="str">
        <f>$G$14</f>
        <v>CUSTOMER</v>
      </c>
      <c r="H1003" s="4">
        <f t="shared" si="553"/>
        <v>30853.439986579964</v>
      </c>
      <c r="I1003" s="5">
        <f>VLOOKUP(CONCATENATE($F1003," ",$G1003),AllocFactorMatrix,(I$4+1),FALSE)*$E1004</f>
        <v>14043.169178872642</v>
      </c>
      <c r="J1003" s="5">
        <f>VLOOKUP(CONCATENATE($F1003," ",$G1003),AllocFactorMatrix,(J$4+1),FALSE)*$E1004</f>
        <v>3780.3382667110659</v>
      </c>
      <c r="K1003" s="5">
        <f>VLOOKUP(CONCATENATE($F1003," ",$G1003),AllocFactorMatrix,(K$4+1),FALSE)*$E1004</f>
        <v>1072.3524486311064</v>
      </c>
      <c r="L1003" s="5">
        <f>VLOOKUP(CONCATENATE($F1003," ",$G1003),AllocFactorMatrix,(L$4+1),FALSE)*$E1004</f>
        <v>354.6972522749802</v>
      </c>
      <c r="M1003" s="5">
        <f>VLOOKUP(CONCATENATE($F1003," ",$G1003),AllocFactorMatrix,(M$4+1),FALSE)*$E1004</f>
        <v>57.614215053559995</v>
      </c>
      <c r="N1003" s="5">
        <f t="shared" si="530"/>
        <v>1484.6639159596466</v>
      </c>
      <c r="O1003" s="5">
        <f>VLOOKUP(CONCATENATE($F1003," ",$G1003),AllocFactorMatrix,(O$4+1),FALSE)*$E1004</f>
        <v>309.65562910288077</v>
      </c>
      <c r="P1003" s="5">
        <f>VLOOKUP(CONCATENATE($F1003," ",$G1003),AllocFactorMatrix,(P$4+1),FALSE)*$E1004</f>
        <v>92.09550076268664</v>
      </c>
      <c r="Q1003" s="5">
        <f>VLOOKUP(CONCATENATE($F1003," ",$G1003),AllocFactorMatrix,(Q$4+1),FALSE)*$E1004</f>
        <v>200.73643092830824</v>
      </c>
      <c r="R1003" s="5">
        <f>VLOOKUP(CONCATENATE($F1003," ",$G1003),AllocFactorMatrix,(R$4+1),FALSE)*$E1004</f>
        <v>35.280184661497117</v>
      </c>
      <c r="S1003" s="5">
        <f t="shared" si="532"/>
        <v>637.76774545537273</v>
      </c>
      <c r="T1003" s="5">
        <f>VLOOKUP(CONCATENATE($F1003," ",$G1003),AllocFactorMatrix,(T$4+1),FALSE)*$E1004</f>
        <v>2.1305153460907764</v>
      </c>
      <c r="U1003" s="5">
        <f>VLOOKUP(CONCATENATE($F1003," ",$G1003),AllocFactorMatrix,(U$4+1),FALSE)*$E1004</f>
        <v>54.632931534314913</v>
      </c>
      <c r="V1003" s="5">
        <f>VLOOKUP(CONCATENATE($F1003," ",$G1003),AllocFactorMatrix,(V$4+1),FALSE)*$E1004</f>
        <v>295.20042956254883</v>
      </c>
      <c r="W1003" s="5">
        <f>VLOOKUP(CONCATENATE($F1003," ",$G1003),AllocFactorMatrix,(W$4+1),FALSE)*$E1004</f>
        <v>52.920385449882431</v>
      </c>
      <c r="X1003" s="5">
        <f t="shared" si="555"/>
        <v>404.88426189283695</v>
      </c>
      <c r="Y1003" s="5">
        <f>VLOOKUP(CONCATENATE($F1003," ",$G1003),AllocFactorMatrix,(Y$4+1),FALSE)*$E1004</f>
        <v>85.752537705514811</v>
      </c>
      <c r="Z1003" s="5">
        <f>VLOOKUP(CONCATENATE($F1003," ",$G1003),AllocFactorMatrix,(Z$4+1),FALSE)*$E1004</f>
        <v>1.5609223082426957</v>
      </c>
      <c r="AA1003" s="5">
        <f t="shared" si="554"/>
        <v>87.313460013757506</v>
      </c>
      <c r="AB1003" s="5">
        <f>VLOOKUP(CONCATENATE($F1003," ",$G1003),AllocFactorMatrix,(AB$4+1),FALSE)*$E1004</f>
        <v>1.5824392019258282</v>
      </c>
      <c r="AC1003" s="5">
        <f>VLOOKUP(CONCATENATE($F1003," ",$G1003),AllocFactorMatrix,(AC$4+1),FALSE)*$E1004</f>
        <v>9294.5146880302891</v>
      </c>
      <c r="AD1003" s="5">
        <f>VLOOKUP(CONCATENATE($F1003," ",$G1003),AllocFactorMatrix,(AD$4+1),FALSE)*$E1004</f>
        <v>1119.2060304424313</v>
      </c>
    </row>
    <row r="1004" spans="1:30" collapsed="1">
      <c r="D1004" s="1" t="s">
        <v>563</v>
      </c>
      <c r="E1004" s="97">
        <v>223318</v>
      </c>
      <c r="F1004" s="10" t="s">
        <v>66</v>
      </c>
      <c r="G1004" s="55" t="str">
        <f>$G$15</f>
        <v>TOTAL</v>
      </c>
      <c r="H1004" s="4">
        <f t="shared" si="553"/>
        <v>223318</v>
      </c>
      <c r="I1004" s="5">
        <f>VLOOKUP(CONCATENATE($F1004," ",$G1004),AllocFactorMatrix,(I$4+1),FALSE)*$E1004</f>
        <v>147886.3600835086</v>
      </c>
      <c r="J1004" s="5">
        <f>VLOOKUP(CONCATENATE($F1004," ",$G1004),AllocFactorMatrix,(J$4+1),FALSE)*$E1004</f>
        <v>10142.033556996581</v>
      </c>
      <c r="K1004" s="5">
        <f>VLOOKUP(CONCATENATE($F1004," ",$G1004),AllocFactorMatrix,(K$4+1),FALSE)*$E1004</f>
        <v>22719.598409253278</v>
      </c>
      <c r="L1004" s="5">
        <f>VLOOKUP(CONCATENATE($F1004," ",$G1004),AllocFactorMatrix,(L$4+1),FALSE)*$E1004</f>
        <v>802.9834517495176</v>
      </c>
      <c r="M1004" s="5">
        <f>VLOOKUP(CONCATENATE($F1004," ",$G1004),AllocFactorMatrix,(M$4+1),FALSE)*$E1004</f>
        <v>57.614215053559995</v>
      </c>
      <c r="N1004" s="5">
        <f t="shared" si="530"/>
        <v>23580.196076056356</v>
      </c>
      <c r="O1004" s="5">
        <f>VLOOKUP(CONCATENATE($F1004," ",$G1004),AllocFactorMatrix,(O$4+1),FALSE)*$E1004</f>
        <v>15736.959976921786</v>
      </c>
      <c r="P1004" s="5">
        <f>VLOOKUP(CONCATENATE($F1004," ",$G1004),AllocFactorMatrix,(P$4+1),FALSE)*$E1004</f>
        <v>2117.819352146445</v>
      </c>
      <c r="Q1004" s="5">
        <f>VLOOKUP(CONCATENATE($F1004," ",$G1004),AllocFactorMatrix,(Q$4+1),FALSE)*$E1004</f>
        <v>200.73643092830824</v>
      </c>
      <c r="R1004" s="5">
        <f>VLOOKUP(CONCATENATE($F1004," ",$G1004),AllocFactorMatrix,(R$4+1),FALSE)*$E1004</f>
        <v>35.280184661497117</v>
      </c>
      <c r="S1004" s="5">
        <f t="shared" si="532"/>
        <v>18090.795944658035</v>
      </c>
      <c r="T1004" s="5">
        <f>VLOOKUP(CONCATENATE($F1004," ",$G1004),AllocFactorMatrix,(T$4+1),FALSE)*$E1004</f>
        <v>512.91408409480823</v>
      </c>
      <c r="U1004" s="5">
        <f>VLOOKUP(CONCATENATE($F1004," ",$G1004),AllocFactorMatrix,(U$4+1),FALSE)*$E1004</f>
        <v>6307.9329687185027</v>
      </c>
      <c r="V1004" s="5">
        <f>VLOOKUP(CONCATENATE($F1004," ",$G1004),AllocFactorMatrix,(V$4+1),FALSE)*$E1004</f>
        <v>295.20042956254883</v>
      </c>
      <c r="W1004" s="5">
        <f>VLOOKUP(CONCATENATE($F1004," ",$G1004),AllocFactorMatrix,(W$4+1),FALSE)*$E1004</f>
        <v>52.920385449882431</v>
      </c>
      <c r="X1004" s="5">
        <f t="shared" si="555"/>
        <v>7168.9678678257424</v>
      </c>
      <c r="Y1004" s="5">
        <f>VLOOKUP(CONCATENATE($F1004," ",$G1004),AllocFactorMatrix,(Y$4+1),FALSE)*$E1004</f>
        <v>5044.0634608072505</v>
      </c>
      <c r="Z1004" s="5">
        <f>VLOOKUP(CONCATENATE($F1004," ",$G1004),AllocFactorMatrix,(Z$4+1),FALSE)*$E1004</f>
        <v>56.279558840033744</v>
      </c>
      <c r="AA1004" s="5">
        <f t="shared" si="554"/>
        <v>5100.3430196472846</v>
      </c>
      <c r="AB1004" s="5">
        <f>VLOOKUP(CONCATENATE($F1004," ",$G1004),AllocFactorMatrix,(AB$4+1),FALSE)*$E1004</f>
        <v>63.332452775333913</v>
      </c>
      <c r="AC1004" s="5">
        <f>VLOOKUP(CONCATENATE($F1004," ",$G1004),AllocFactorMatrix,(AC$4+1),FALSE)*$E1004</f>
        <v>10037.820978940801</v>
      </c>
      <c r="AD1004" s="5">
        <f>VLOOKUP(CONCATENATE($F1004," ",$G1004),AllocFactorMatrix,(AD$4+1),FALSE)*$E1004</f>
        <v>1248.150019591232</v>
      </c>
    </row>
    <row r="1005" spans="1:30" s="51" customFormat="1" hidden="1" outlineLevel="1">
      <c r="A1005" s="56"/>
      <c r="B1005" s="112"/>
      <c r="C1005" s="55"/>
      <c r="F1005" s="52" t="str">
        <f>F1012</f>
        <v>TRAN_LSE</v>
      </c>
      <c r="G1005" s="55" t="str">
        <f>$G$8</f>
        <v>PRODUCTION</v>
      </c>
      <c r="H1005" s="53">
        <f t="shared" si="553"/>
        <v>-42605779.999999993</v>
      </c>
      <c r="I1005" s="54">
        <f>VLOOKUP(CONCATENATE($F1005," ",$G1005),AllocFactorMatrix,(I$4+1),FALSE)*$E1012</f>
        <v>-20986882.52314879</v>
      </c>
      <c r="J1005" s="54">
        <f>VLOOKUP(CONCATENATE($F1005," ",$G1005),AllocFactorMatrix,(J$4+1),FALSE)*$E1012</f>
        <v>-1037456.5939511347</v>
      </c>
      <c r="K1005" s="54">
        <f>VLOOKUP(CONCATENATE($F1005," ",$G1005),AllocFactorMatrix,(K$4+1),FALSE)*$E1012</f>
        <v>-3800144.0461909198</v>
      </c>
      <c r="L1005" s="54">
        <f>VLOOKUP(CONCATENATE($F1005," ",$G1005),AllocFactorMatrix,(L$4+1),FALSE)*$E1012</f>
        <v>-119615.04255126165</v>
      </c>
      <c r="M1005" s="54">
        <f>VLOOKUP(CONCATENATE($F1005," ",$G1005),AllocFactorMatrix,(M$4+1),FALSE)*$E1012</f>
        <v>-11217.115942369142</v>
      </c>
      <c r="N1005" s="54">
        <f t="shared" si="530"/>
        <v>-3930976.2046845509</v>
      </c>
      <c r="O1005" s="54">
        <f>VLOOKUP(CONCATENATE($F1005," ",$G1005),AllocFactorMatrix,(O$4+1),FALSE)*$E1012</f>
        <v>-2888700.6284124083</v>
      </c>
      <c r="P1005" s="54">
        <f>VLOOKUP(CONCATENATE($F1005," ",$G1005),AllocFactorMatrix,(P$4+1),FALSE)*$E1012</f>
        <v>-538249.08632758737</v>
      </c>
      <c r="Q1005" s="54">
        <f>VLOOKUP(CONCATENATE($F1005," ",$G1005),AllocFactorMatrix,(Q$4+1),FALSE)*$E1012</f>
        <v>-243224.73991319092</v>
      </c>
      <c r="R1005" s="54">
        <f>VLOOKUP(CONCATENATE($F1005," ",$G1005),AllocFactorMatrix,(R$4+1),FALSE)*$E1012</f>
        <v>-10937.544675098969</v>
      </c>
      <c r="S1005" s="54">
        <f t="shared" si="532"/>
        <v>-3681111.9993282855</v>
      </c>
      <c r="T1005" s="54">
        <f>VLOOKUP(CONCATENATE($F1005," ",$G1005),AllocFactorMatrix,(T$4+1),FALSE)*$E1012</f>
        <v>-100909.71189135556</v>
      </c>
      <c r="U1005" s="54">
        <f>VLOOKUP(CONCATENATE($F1005," ",$G1005),AllocFactorMatrix,(U$4+1),FALSE)*$E1012</f>
        <v>-1651370.241919351</v>
      </c>
      <c r="V1005" s="54">
        <f>VLOOKUP(CONCATENATE($F1005," ",$G1005),AllocFactorMatrix,(V$4+1),FALSE)*$E1012</f>
        <v>-8727538.129478259</v>
      </c>
      <c r="W1005" s="54">
        <f>VLOOKUP(CONCATENATE($F1005," ",$G1005),AllocFactorMatrix,(W$4+1),FALSE)*$E1012</f>
        <v>-1576048.7336633743</v>
      </c>
      <c r="X1005" s="54">
        <f>SUBTOTAL(9,T1005:W1005)</f>
        <v>-12055866.81695234</v>
      </c>
      <c r="Y1005" s="54">
        <f>VLOOKUP(CONCATENATE($F1005," ",$G1005),AllocFactorMatrix,(Y$4+1),FALSE)*$E1012</f>
        <v>-887115.37919379212</v>
      </c>
      <c r="Z1005" s="54">
        <f>VLOOKUP(CONCATENATE($F1005," ",$G1005),AllocFactorMatrix,(Z$4+1),FALSE)*$E1012</f>
        <v>-14858.843505513792</v>
      </c>
      <c r="AA1005" s="54">
        <f t="shared" si="554"/>
        <v>-901974.22269930586</v>
      </c>
      <c r="AB1005" s="54">
        <f>VLOOKUP(CONCATENATE($F1005," ",$G1005),AllocFactorMatrix,(AB$4+1),FALSE)*$E1012</f>
        <v>-11511.639235584076</v>
      </c>
      <c r="AC1005" s="54">
        <f>VLOOKUP(CONCATENATE($F1005," ",$G1005),AllocFactorMatrix,(AC$4+1),FALSE)*$E1012</f>
        <v>0</v>
      </c>
      <c r="AD1005" s="54">
        <f>VLOOKUP(CONCATENATE($F1005," ",$G1005),AllocFactorMatrix,(AD$4+1),FALSE)*$E1012</f>
        <v>0</v>
      </c>
    </row>
    <row r="1006" spans="1:30" s="51" customFormat="1" hidden="1" outlineLevel="1">
      <c r="A1006" s="56"/>
      <c r="B1006" s="112"/>
      <c r="C1006" s="55"/>
      <c r="F1006" s="52" t="str">
        <f>F1012</f>
        <v>TRAN_LSE</v>
      </c>
      <c r="G1006" s="55" t="str">
        <f>$G$9</f>
        <v>BULKTRAN</v>
      </c>
      <c r="H1006" s="53">
        <f t="shared" si="553"/>
        <v>0</v>
      </c>
      <c r="I1006" s="54">
        <f>VLOOKUP(CONCATENATE($F1006," ",$G1006),AllocFactorMatrix,(I$4+1),FALSE)*$E1012</f>
        <v>0</v>
      </c>
      <c r="J1006" s="54">
        <f>VLOOKUP(CONCATENATE($F1006," ",$G1006),AllocFactorMatrix,(J$4+1),FALSE)*$E1012</f>
        <v>0</v>
      </c>
      <c r="K1006" s="54">
        <f>VLOOKUP(CONCATENATE($F1006," ",$G1006),AllocFactorMatrix,(K$4+1),FALSE)*$E1012</f>
        <v>0</v>
      </c>
      <c r="L1006" s="54">
        <f>VLOOKUP(CONCATENATE($F1006," ",$G1006),AllocFactorMatrix,(L$4+1),FALSE)*$E1012</f>
        <v>0</v>
      </c>
      <c r="M1006" s="54">
        <f>VLOOKUP(CONCATENATE($F1006," ",$G1006),AllocFactorMatrix,(M$4+1),FALSE)*$E1012</f>
        <v>0</v>
      </c>
      <c r="N1006" s="54">
        <f t="shared" si="530"/>
        <v>0</v>
      </c>
      <c r="O1006" s="54">
        <f>VLOOKUP(CONCATENATE($F1006," ",$G1006),AllocFactorMatrix,(O$4+1),FALSE)*$E1012</f>
        <v>0</v>
      </c>
      <c r="P1006" s="54">
        <f>VLOOKUP(CONCATENATE($F1006," ",$G1006),AllocFactorMatrix,(P$4+1),FALSE)*$E1012</f>
        <v>0</v>
      </c>
      <c r="Q1006" s="54">
        <f>VLOOKUP(CONCATENATE($F1006," ",$G1006),AllocFactorMatrix,(Q$4+1),FALSE)*$E1012</f>
        <v>0</v>
      </c>
      <c r="R1006" s="54">
        <f>VLOOKUP(CONCATENATE($F1006," ",$G1006),AllocFactorMatrix,(R$4+1),FALSE)*$E1012</f>
        <v>0</v>
      </c>
      <c r="S1006" s="54">
        <f t="shared" si="532"/>
        <v>0</v>
      </c>
      <c r="T1006" s="54">
        <f>VLOOKUP(CONCATENATE($F1006," ",$G1006),AllocFactorMatrix,(T$4+1),FALSE)*$E1012</f>
        <v>0</v>
      </c>
      <c r="U1006" s="54">
        <f>VLOOKUP(CONCATENATE($F1006," ",$G1006),AllocFactorMatrix,(U$4+1),FALSE)*$E1012</f>
        <v>0</v>
      </c>
      <c r="V1006" s="54">
        <f>VLOOKUP(CONCATENATE($F1006," ",$G1006),AllocFactorMatrix,(V$4+1),FALSE)*$E1012</f>
        <v>0</v>
      </c>
      <c r="W1006" s="54">
        <f>VLOOKUP(CONCATENATE($F1006," ",$G1006),AllocFactorMatrix,(W$4+1),FALSE)*$E1012</f>
        <v>0</v>
      </c>
      <c r="X1006" s="54">
        <f t="shared" ref="X1006:X1012" si="556">SUBTOTAL(9,T1006:W1006)</f>
        <v>0</v>
      </c>
      <c r="Y1006" s="54">
        <f>VLOOKUP(CONCATENATE($F1006," ",$G1006),AllocFactorMatrix,(Y$4+1),FALSE)*$E1012</f>
        <v>0</v>
      </c>
      <c r="Z1006" s="54">
        <f>VLOOKUP(CONCATENATE($F1006," ",$G1006),AllocFactorMatrix,(Z$4+1),FALSE)*$E1012</f>
        <v>0</v>
      </c>
      <c r="AA1006" s="54">
        <f t="shared" si="554"/>
        <v>0</v>
      </c>
      <c r="AB1006" s="54">
        <f>VLOOKUP(CONCATENATE($F1006," ",$G1006),AllocFactorMatrix,(AB$4+1),FALSE)*$E1012</f>
        <v>0</v>
      </c>
      <c r="AC1006" s="54">
        <f>VLOOKUP(CONCATENATE($F1006," ",$G1006),AllocFactorMatrix,(AC$4+1),FALSE)*$E1012</f>
        <v>0</v>
      </c>
      <c r="AD1006" s="54">
        <f>VLOOKUP(CONCATENATE($F1006," ",$G1006),AllocFactorMatrix,(AD$4+1),FALSE)*$E1012</f>
        <v>0</v>
      </c>
    </row>
    <row r="1007" spans="1:30" s="51" customFormat="1" hidden="1" outlineLevel="1">
      <c r="A1007" s="56"/>
      <c r="B1007" s="112"/>
      <c r="C1007" s="55"/>
      <c r="F1007" s="52" t="str">
        <f>F1012</f>
        <v>TRAN_LSE</v>
      </c>
      <c r="G1007" s="55" t="str">
        <f>$G$10</f>
        <v>SUBTRAN</v>
      </c>
      <c r="H1007" s="53">
        <f t="shared" si="553"/>
        <v>0</v>
      </c>
      <c r="I1007" s="54">
        <f>VLOOKUP(CONCATENATE($F1007," ",$G1007),AllocFactorMatrix,(I$4+1),FALSE)*$E1012</f>
        <v>0</v>
      </c>
      <c r="J1007" s="54">
        <f>VLOOKUP(CONCATENATE($F1007," ",$G1007),AllocFactorMatrix,(J$4+1),FALSE)*$E1012</f>
        <v>0</v>
      </c>
      <c r="K1007" s="54">
        <f>VLOOKUP(CONCATENATE($F1007," ",$G1007),AllocFactorMatrix,(K$4+1),FALSE)*$E1012</f>
        <v>0</v>
      </c>
      <c r="L1007" s="54">
        <f>VLOOKUP(CONCATENATE($F1007," ",$G1007),AllocFactorMatrix,(L$4+1),FALSE)*$E1012</f>
        <v>0</v>
      </c>
      <c r="M1007" s="54">
        <f>VLOOKUP(CONCATENATE($F1007," ",$G1007),AllocFactorMatrix,(M$4+1),FALSE)*$E1012</f>
        <v>0</v>
      </c>
      <c r="N1007" s="54">
        <f t="shared" si="530"/>
        <v>0</v>
      </c>
      <c r="O1007" s="54">
        <f>VLOOKUP(CONCATENATE($F1007," ",$G1007),AllocFactorMatrix,(O$4+1),FALSE)*$E1012</f>
        <v>0</v>
      </c>
      <c r="P1007" s="54">
        <f>VLOOKUP(CONCATENATE($F1007," ",$G1007),AllocFactorMatrix,(P$4+1),FALSE)*$E1012</f>
        <v>0</v>
      </c>
      <c r="Q1007" s="54">
        <f>VLOOKUP(CONCATENATE($F1007," ",$G1007),AllocFactorMatrix,(Q$4+1),FALSE)*$E1012</f>
        <v>0</v>
      </c>
      <c r="R1007" s="54">
        <f>VLOOKUP(CONCATENATE($F1007," ",$G1007),AllocFactorMatrix,(R$4+1),FALSE)*$E1012</f>
        <v>0</v>
      </c>
      <c r="S1007" s="54">
        <f t="shared" si="532"/>
        <v>0</v>
      </c>
      <c r="T1007" s="54">
        <f>VLOOKUP(CONCATENATE($F1007," ",$G1007),AllocFactorMatrix,(T$4+1),FALSE)*$E1012</f>
        <v>0</v>
      </c>
      <c r="U1007" s="54">
        <f>VLOOKUP(CONCATENATE($F1007," ",$G1007),AllocFactorMatrix,(U$4+1),FALSE)*$E1012</f>
        <v>0</v>
      </c>
      <c r="V1007" s="54">
        <f>VLOOKUP(CONCATENATE($F1007," ",$G1007),AllocFactorMatrix,(V$4+1),FALSE)*$E1012</f>
        <v>0</v>
      </c>
      <c r="W1007" s="54">
        <f>VLOOKUP(CONCATENATE($F1007," ",$G1007),AllocFactorMatrix,(W$4+1),FALSE)*$E1012</f>
        <v>0</v>
      </c>
      <c r="X1007" s="54">
        <f t="shared" si="556"/>
        <v>0</v>
      </c>
      <c r="Y1007" s="54">
        <f>VLOOKUP(CONCATENATE($F1007," ",$G1007),AllocFactorMatrix,(Y$4+1),FALSE)*$E1012</f>
        <v>0</v>
      </c>
      <c r="Z1007" s="54">
        <f>VLOOKUP(CONCATENATE($F1007," ",$G1007),AllocFactorMatrix,(Z$4+1),FALSE)*$E1012</f>
        <v>0</v>
      </c>
      <c r="AA1007" s="54">
        <f t="shared" si="554"/>
        <v>0</v>
      </c>
      <c r="AB1007" s="54">
        <f>VLOOKUP(CONCATENATE($F1007," ",$G1007),AllocFactorMatrix,(AB$4+1),FALSE)*$E1012</f>
        <v>0</v>
      </c>
      <c r="AC1007" s="54">
        <f>VLOOKUP(CONCATENATE($F1007," ",$G1007),AllocFactorMatrix,(AC$4+1),FALSE)*$E1012</f>
        <v>0</v>
      </c>
      <c r="AD1007" s="54">
        <f>VLOOKUP(CONCATENATE($F1007," ",$G1007),AllocFactorMatrix,(AD$4+1),FALSE)*$E1012</f>
        <v>0</v>
      </c>
    </row>
    <row r="1008" spans="1:30" s="51" customFormat="1" hidden="1" outlineLevel="1">
      <c r="A1008" s="56"/>
      <c r="B1008" s="112"/>
      <c r="C1008" s="55"/>
      <c r="F1008" s="52" t="str">
        <f>F1012</f>
        <v>TRAN_LSE</v>
      </c>
      <c r="G1008" s="55" t="str">
        <f>$G$11</f>
        <v>DISTPRI</v>
      </c>
      <c r="H1008" s="53">
        <f t="shared" si="553"/>
        <v>0</v>
      </c>
      <c r="I1008" s="54">
        <f>VLOOKUP(CONCATENATE($F1008," ",$G1008),AllocFactorMatrix,(I$4+1),FALSE)*$E1012</f>
        <v>0</v>
      </c>
      <c r="J1008" s="54">
        <f>VLOOKUP(CONCATENATE($F1008," ",$G1008),AllocFactorMatrix,(J$4+1),FALSE)*$E1012</f>
        <v>0</v>
      </c>
      <c r="K1008" s="54">
        <f>VLOOKUP(CONCATENATE($F1008," ",$G1008),AllocFactorMatrix,(K$4+1),FALSE)*$E1012</f>
        <v>0</v>
      </c>
      <c r="L1008" s="54">
        <f>VLOOKUP(CONCATENATE($F1008," ",$G1008),AllocFactorMatrix,(L$4+1),FALSE)*$E1012</f>
        <v>0</v>
      </c>
      <c r="M1008" s="54">
        <f>VLOOKUP(CONCATENATE($F1008," ",$G1008),AllocFactorMatrix,(M$4+1),FALSE)*$E1012</f>
        <v>0</v>
      </c>
      <c r="N1008" s="54">
        <f t="shared" si="530"/>
        <v>0</v>
      </c>
      <c r="O1008" s="54">
        <f>VLOOKUP(CONCATENATE($F1008," ",$G1008),AllocFactorMatrix,(O$4+1),FALSE)*$E1012</f>
        <v>0</v>
      </c>
      <c r="P1008" s="54">
        <f>VLOOKUP(CONCATENATE($F1008," ",$G1008),AllocFactorMatrix,(P$4+1),FALSE)*$E1012</f>
        <v>0</v>
      </c>
      <c r="Q1008" s="54">
        <f>VLOOKUP(CONCATENATE($F1008," ",$G1008),AllocFactorMatrix,(Q$4+1),FALSE)*$E1012</f>
        <v>0</v>
      </c>
      <c r="R1008" s="54">
        <f>VLOOKUP(CONCATENATE($F1008," ",$G1008),AllocFactorMatrix,(R$4+1),FALSE)*$E1012</f>
        <v>0</v>
      </c>
      <c r="S1008" s="54">
        <f t="shared" si="532"/>
        <v>0</v>
      </c>
      <c r="T1008" s="54">
        <f>VLOOKUP(CONCATENATE($F1008," ",$G1008),AllocFactorMatrix,(T$4+1),FALSE)*$E1012</f>
        <v>0</v>
      </c>
      <c r="U1008" s="54">
        <f>VLOOKUP(CONCATENATE($F1008," ",$G1008),AllocFactorMatrix,(U$4+1),FALSE)*$E1012</f>
        <v>0</v>
      </c>
      <c r="V1008" s="54">
        <f>VLOOKUP(CONCATENATE($F1008," ",$G1008),AllocFactorMatrix,(V$4+1),FALSE)*$E1012</f>
        <v>0</v>
      </c>
      <c r="W1008" s="54">
        <f>VLOOKUP(CONCATENATE($F1008," ",$G1008),AllocFactorMatrix,(W$4+1),FALSE)*$E1012</f>
        <v>0</v>
      </c>
      <c r="X1008" s="54">
        <f t="shared" si="556"/>
        <v>0</v>
      </c>
      <c r="Y1008" s="54">
        <f>VLOOKUP(CONCATENATE($F1008," ",$G1008),AllocFactorMatrix,(Y$4+1),FALSE)*$E1012</f>
        <v>0</v>
      </c>
      <c r="Z1008" s="54">
        <f>VLOOKUP(CONCATENATE($F1008," ",$G1008),AllocFactorMatrix,(Z$4+1),FALSE)*$E1012</f>
        <v>0</v>
      </c>
      <c r="AA1008" s="54">
        <f t="shared" si="554"/>
        <v>0</v>
      </c>
      <c r="AB1008" s="54">
        <f>VLOOKUP(CONCATENATE($F1008," ",$G1008),AllocFactorMatrix,(AB$4+1),FALSE)*$E1012</f>
        <v>0</v>
      </c>
      <c r="AC1008" s="54">
        <f>VLOOKUP(CONCATENATE($F1008," ",$G1008),AllocFactorMatrix,(AC$4+1),FALSE)*$E1012</f>
        <v>0</v>
      </c>
      <c r="AD1008" s="54">
        <f>VLOOKUP(CONCATENATE($F1008," ",$G1008),AllocFactorMatrix,(AD$4+1),FALSE)*$E1012</f>
        <v>0</v>
      </c>
    </row>
    <row r="1009" spans="1:30" s="51" customFormat="1" hidden="1" outlineLevel="1">
      <c r="A1009" s="56"/>
      <c r="B1009" s="112"/>
      <c r="C1009" s="55"/>
      <c r="F1009" s="52" t="str">
        <f>F1012</f>
        <v>TRAN_LSE</v>
      </c>
      <c r="G1009" s="55" t="str">
        <f>$G$12</f>
        <v>DISTSEC</v>
      </c>
      <c r="H1009" s="53">
        <f t="shared" si="553"/>
        <v>0</v>
      </c>
      <c r="I1009" s="54">
        <f>VLOOKUP(CONCATENATE($F1009," ",$G1009),AllocFactorMatrix,(I$4+1),FALSE)*$E1012</f>
        <v>0</v>
      </c>
      <c r="J1009" s="54">
        <f>VLOOKUP(CONCATENATE($F1009," ",$G1009),AllocFactorMatrix,(J$4+1),FALSE)*$E1012</f>
        <v>0</v>
      </c>
      <c r="K1009" s="54">
        <f>VLOOKUP(CONCATENATE($F1009," ",$G1009),AllocFactorMatrix,(K$4+1),FALSE)*$E1012</f>
        <v>0</v>
      </c>
      <c r="L1009" s="54">
        <f>VLOOKUP(CONCATENATE($F1009," ",$G1009),AllocFactorMatrix,(L$4+1),FALSE)*$E1012</f>
        <v>0</v>
      </c>
      <c r="M1009" s="54">
        <f>VLOOKUP(CONCATENATE($F1009," ",$G1009),AllocFactorMatrix,(M$4+1),FALSE)*$E1012</f>
        <v>0</v>
      </c>
      <c r="N1009" s="54">
        <f t="shared" si="530"/>
        <v>0</v>
      </c>
      <c r="O1009" s="54">
        <f>VLOOKUP(CONCATENATE($F1009," ",$G1009),AllocFactorMatrix,(O$4+1),FALSE)*$E1012</f>
        <v>0</v>
      </c>
      <c r="P1009" s="54">
        <f>VLOOKUP(CONCATENATE($F1009," ",$G1009),AllocFactorMatrix,(P$4+1),FALSE)*$E1012</f>
        <v>0</v>
      </c>
      <c r="Q1009" s="54">
        <f>VLOOKUP(CONCATENATE($F1009," ",$G1009),AllocFactorMatrix,(Q$4+1),FALSE)*$E1012</f>
        <v>0</v>
      </c>
      <c r="R1009" s="54">
        <f>VLOOKUP(CONCATENATE($F1009," ",$G1009),AllocFactorMatrix,(R$4+1),FALSE)*$E1012</f>
        <v>0</v>
      </c>
      <c r="S1009" s="54">
        <f t="shared" si="532"/>
        <v>0</v>
      </c>
      <c r="T1009" s="54">
        <f>VLOOKUP(CONCATENATE($F1009," ",$G1009),AllocFactorMatrix,(T$4+1),FALSE)*$E1012</f>
        <v>0</v>
      </c>
      <c r="U1009" s="54">
        <f>VLOOKUP(CONCATENATE($F1009," ",$G1009),AllocFactorMatrix,(U$4+1),FALSE)*$E1012</f>
        <v>0</v>
      </c>
      <c r="V1009" s="54">
        <f>VLOOKUP(CONCATENATE($F1009," ",$G1009),AllocFactorMatrix,(V$4+1),FALSE)*$E1012</f>
        <v>0</v>
      </c>
      <c r="W1009" s="54">
        <f>VLOOKUP(CONCATENATE($F1009," ",$G1009),AllocFactorMatrix,(W$4+1),FALSE)*$E1012</f>
        <v>0</v>
      </c>
      <c r="X1009" s="54">
        <f t="shared" si="556"/>
        <v>0</v>
      </c>
      <c r="Y1009" s="54">
        <f>VLOOKUP(CONCATENATE($F1009," ",$G1009),AllocFactorMatrix,(Y$4+1),FALSE)*$E1012</f>
        <v>0</v>
      </c>
      <c r="Z1009" s="54">
        <f>VLOOKUP(CONCATENATE($F1009," ",$G1009),AllocFactorMatrix,(Z$4+1),FALSE)*$E1012</f>
        <v>0</v>
      </c>
      <c r="AA1009" s="54">
        <f t="shared" si="554"/>
        <v>0</v>
      </c>
      <c r="AB1009" s="54">
        <f>VLOOKUP(CONCATENATE($F1009," ",$G1009),AllocFactorMatrix,(AB$4+1),FALSE)*$E1012</f>
        <v>0</v>
      </c>
      <c r="AC1009" s="54">
        <f>VLOOKUP(CONCATENATE($F1009," ",$G1009),AllocFactorMatrix,(AC$4+1),FALSE)*$E1012</f>
        <v>0</v>
      </c>
      <c r="AD1009" s="54">
        <f>VLOOKUP(CONCATENATE($F1009," ",$G1009),AllocFactorMatrix,(AD$4+1),FALSE)*$E1012</f>
        <v>0</v>
      </c>
    </row>
    <row r="1010" spans="1:30" s="51" customFormat="1" hidden="1" outlineLevel="1">
      <c r="A1010" s="56"/>
      <c r="B1010" s="112"/>
      <c r="C1010" s="55"/>
      <c r="F1010" s="52" t="str">
        <f>F1012</f>
        <v>TRAN_LSE</v>
      </c>
      <c r="G1010" s="55" t="str">
        <f>$G$13</f>
        <v>ENERGY</v>
      </c>
      <c r="H1010" s="53">
        <f t="shared" si="553"/>
        <v>0</v>
      </c>
      <c r="I1010" s="54">
        <f>VLOOKUP(CONCATENATE($F1010," ",$G1010),AllocFactorMatrix,(I$4+1),FALSE)*$E1012</f>
        <v>0</v>
      </c>
      <c r="J1010" s="54">
        <f>VLOOKUP(CONCATENATE($F1010," ",$G1010),AllocFactorMatrix,(J$4+1),FALSE)*$E1012</f>
        <v>0</v>
      </c>
      <c r="K1010" s="54">
        <f>VLOOKUP(CONCATENATE($F1010," ",$G1010),AllocFactorMatrix,(K$4+1),FALSE)*$E1012</f>
        <v>0</v>
      </c>
      <c r="L1010" s="54">
        <f>VLOOKUP(CONCATENATE($F1010," ",$G1010),AllocFactorMatrix,(L$4+1),FALSE)*$E1012</f>
        <v>0</v>
      </c>
      <c r="M1010" s="54">
        <f>VLOOKUP(CONCATENATE($F1010," ",$G1010),AllocFactorMatrix,(M$4+1),FALSE)*$E1012</f>
        <v>0</v>
      </c>
      <c r="N1010" s="54">
        <f t="shared" si="530"/>
        <v>0</v>
      </c>
      <c r="O1010" s="54">
        <f>VLOOKUP(CONCATENATE($F1010," ",$G1010),AllocFactorMatrix,(O$4+1),FALSE)*$E1012</f>
        <v>0</v>
      </c>
      <c r="P1010" s="54">
        <f>VLOOKUP(CONCATENATE($F1010," ",$G1010),AllocFactorMatrix,(P$4+1),FALSE)*$E1012</f>
        <v>0</v>
      </c>
      <c r="Q1010" s="54">
        <f>VLOOKUP(CONCATENATE($F1010," ",$G1010),AllocFactorMatrix,(Q$4+1),FALSE)*$E1012</f>
        <v>0</v>
      </c>
      <c r="R1010" s="54">
        <f>VLOOKUP(CONCATENATE($F1010," ",$G1010),AllocFactorMatrix,(R$4+1),FALSE)*$E1012</f>
        <v>0</v>
      </c>
      <c r="S1010" s="54">
        <f t="shared" si="532"/>
        <v>0</v>
      </c>
      <c r="T1010" s="54">
        <f>VLOOKUP(CONCATENATE($F1010," ",$G1010),AllocFactorMatrix,(T$4+1),FALSE)*$E1012</f>
        <v>0</v>
      </c>
      <c r="U1010" s="54">
        <f>VLOOKUP(CONCATENATE($F1010," ",$G1010),AllocFactorMatrix,(U$4+1),FALSE)*$E1012</f>
        <v>0</v>
      </c>
      <c r="V1010" s="54">
        <f>VLOOKUP(CONCATENATE($F1010," ",$G1010),AllocFactorMatrix,(V$4+1),FALSE)*$E1012</f>
        <v>0</v>
      </c>
      <c r="W1010" s="54">
        <f>VLOOKUP(CONCATENATE($F1010," ",$G1010),AllocFactorMatrix,(W$4+1),FALSE)*$E1012</f>
        <v>0</v>
      </c>
      <c r="X1010" s="54">
        <f t="shared" si="556"/>
        <v>0</v>
      </c>
      <c r="Y1010" s="54">
        <f>VLOOKUP(CONCATENATE($F1010," ",$G1010),AllocFactorMatrix,(Y$4+1),FALSE)*$E1012</f>
        <v>0</v>
      </c>
      <c r="Z1010" s="54">
        <f>VLOOKUP(CONCATENATE($F1010," ",$G1010),AllocFactorMatrix,(Z$4+1),FALSE)*$E1012</f>
        <v>0</v>
      </c>
      <c r="AA1010" s="54">
        <f t="shared" si="554"/>
        <v>0</v>
      </c>
      <c r="AB1010" s="54">
        <f>VLOOKUP(CONCATENATE($F1010," ",$G1010),AllocFactorMatrix,(AB$4+1),FALSE)*$E1012</f>
        <v>0</v>
      </c>
      <c r="AC1010" s="54">
        <f>VLOOKUP(CONCATENATE($F1010," ",$G1010),AllocFactorMatrix,(AC$4+1),FALSE)*$E1012</f>
        <v>0</v>
      </c>
      <c r="AD1010" s="54">
        <f>VLOOKUP(CONCATENATE($F1010," ",$G1010),AllocFactorMatrix,(AD$4+1),FALSE)*$E1012</f>
        <v>0</v>
      </c>
    </row>
    <row r="1011" spans="1:30" s="51" customFormat="1" hidden="1" outlineLevel="1">
      <c r="A1011" s="56"/>
      <c r="B1011" s="112"/>
      <c r="C1011" s="55"/>
      <c r="F1011" s="52" t="str">
        <f>F1012</f>
        <v>TRAN_LSE</v>
      </c>
      <c r="G1011" s="55" t="str">
        <f>$G$14</f>
        <v>CUSTOMER</v>
      </c>
      <c r="H1011" s="53">
        <f t="shared" si="553"/>
        <v>0</v>
      </c>
      <c r="I1011" s="54">
        <f>VLOOKUP(CONCATENATE($F1011," ",$G1011),AllocFactorMatrix,(I$4+1),FALSE)*$E1012</f>
        <v>0</v>
      </c>
      <c r="J1011" s="54">
        <f>VLOOKUP(CONCATENATE($F1011," ",$G1011),AllocFactorMatrix,(J$4+1),FALSE)*$E1012</f>
        <v>0</v>
      </c>
      <c r="K1011" s="54">
        <f>VLOOKUP(CONCATENATE($F1011," ",$G1011),AllocFactorMatrix,(K$4+1),FALSE)*$E1012</f>
        <v>0</v>
      </c>
      <c r="L1011" s="54">
        <f>VLOOKUP(CONCATENATE($F1011," ",$G1011),AllocFactorMatrix,(L$4+1),FALSE)*$E1012</f>
        <v>0</v>
      </c>
      <c r="M1011" s="54">
        <f>VLOOKUP(CONCATENATE($F1011," ",$G1011),AllocFactorMatrix,(M$4+1),FALSE)*$E1012</f>
        <v>0</v>
      </c>
      <c r="N1011" s="54">
        <f t="shared" si="530"/>
        <v>0</v>
      </c>
      <c r="O1011" s="54">
        <f>VLOOKUP(CONCATENATE($F1011," ",$G1011),AllocFactorMatrix,(O$4+1),FALSE)*$E1012</f>
        <v>0</v>
      </c>
      <c r="P1011" s="54">
        <f>VLOOKUP(CONCATENATE($F1011," ",$G1011),AllocFactorMatrix,(P$4+1),FALSE)*$E1012</f>
        <v>0</v>
      </c>
      <c r="Q1011" s="54">
        <f>VLOOKUP(CONCATENATE($F1011," ",$G1011),AllocFactorMatrix,(Q$4+1),FALSE)*$E1012</f>
        <v>0</v>
      </c>
      <c r="R1011" s="54">
        <f>VLOOKUP(CONCATENATE($F1011," ",$G1011),AllocFactorMatrix,(R$4+1),FALSE)*$E1012</f>
        <v>0</v>
      </c>
      <c r="S1011" s="54">
        <f t="shared" si="532"/>
        <v>0</v>
      </c>
      <c r="T1011" s="54">
        <f>VLOOKUP(CONCATENATE($F1011," ",$G1011),AllocFactorMatrix,(T$4+1),FALSE)*$E1012</f>
        <v>0</v>
      </c>
      <c r="U1011" s="54">
        <f>VLOOKUP(CONCATENATE($F1011," ",$G1011),AllocFactorMatrix,(U$4+1),FALSE)*$E1012</f>
        <v>0</v>
      </c>
      <c r="V1011" s="54">
        <f>VLOOKUP(CONCATENATE($F1011," ",$G1011),AllocFactorMatrix,(V$4+1),FALSE)*$E1012</f>
        <v>0</v>
      </c>
      <c r="W1011" s="54">
        <f>VLOOKUP(CONCATENATE($F1011," ",$G1011),AllocFactorMatrix,(W$4+1),FALSE)*$E1012</f>
        <v>0</v>
      </c>
      <c r="X1011" s="54">
        <f t="shared" si="556"/>
        <v>0</v>
      </c>
      <c r="Y1011" s="54">
        <f>VLOOKUP(CONCATENATE($F1011," ",$G1011),AllocFactorMatrix,(Y$4+1),FALSE)*$E1012</f>
        <v>0</v>
      </c>
      <c r="Z1011" s="54">
        <f>VLOOKUP(CONCATENATE($F1011," ",$G1011),AllocFactorMatrix,(Z$4+1),FALSE)*$E1012</f>
        <v>0</v>
      </c>
      <c r="AA1011" s="54">
        <f t="shared" si="554"/>
        <v>0</v>
      </c>
      <c r="AB1011" s="54">
        <f>VLOOKUP(CONCATENATE($F1011," ",$G1011),AllocFactorMatrix,(AB$4+1),FALSE)*$E1012</f>
        <v>0</v>
      </c>
      <c r="AC1011" s="54">
        <f>VLOOKUP(CONCATENATE($F1011," ",$G1011),AllocFactorMatrix,(AC$4+1),FALSE)*$E1012</f>
        <v>0</v>
      </c>
      <c r="AD1011" s="54">
        <f>VLOOKUP(CONCATENATE($F1011," ",$G1011),AllocFactorMatrix,(AD$4+1),FALSE)*$E1012</f>
        <v>0</v>
      </c>
    </row>
    <row r="1012" spans="1:30" s="51" customFormat="1" collapsed="1">
      <c r="A1012" s="56"/>
      <c r="B1012" s="112"/>
      <c r="C1012" s="55"/>
      <c r="D1012" s="51" t="s">
        <v>564</v>
      </c>
      <c r="E1012" s="97">
        <v>-42605780</v>
      </c>
      <c r="F1012" s="98" t="s">
        <v>548</v>
      </c>
      <c r="G1012" s="55" t="str">
        <f>$G$15</f>
        <v>TOTAL</v>
      </c>
      <c r="H1012" s="53">
        <f t="shared" si="553"/>
        <v>-42605779.999999993</v>
      </c>
      <c r="I1012" s="54">
        <f>VLOOKUP(CONCATENATE($F1012," ",$G1012),AllocFactorMatrix,(I$4+1),FALSE)*$E1012</f>
        <v>-20986882.52314879</v>
      </c>
      <c r="J1012" s="54">
        <f>VLOOKUP(CONCATENATE($F1012," ",$G1012),AllocFactorMatrix,(J$4+1),FALSE)*$E1012</f>
        <v>-1037456.5939511347</v>
      </c>
      <c r="K1012" s="54">
        <f>VLOOKUP(CONCATENATE($F1012," ",$G1012),AllocFactorMatrix,(K$4+1),FALSE)*$E1012</f>
        <v>-3800144.0461909198</v>
      </c>
      <c r="L1012" s="54">
        <f>VLOOKUP(CONCATENATE($F1012," ",$G1012),AllocFactorMatrix,(L$4+1),FALSE)*$E1012</f>
        <v>-119615.04255126165</v>
      </c>
      <c r="M1012" s="54">
        <f>VLOOKUP(CONCATENATE($F1012," ",$G1012),AllocFactorMatrix,(M$4+1),FALSE)*$E1012</f>
        <v>-11217.115942369142</v>
      </c>
      <c r="N1012" s="54">
        <f t="shared" si="530"/>
        <v>-3930976.2046845509</v>
      </c>
      <c r="O1012" s="54">
        <f>VLOOKUP(CONCATENATE($F1012," ",$G1012),AllocFactorMatrix,(O$4+1),FALSE)*$E1012</f>
        <v>-2888700.6284124083</v>
      </c>
      <c r="P1012" s="54">
        <f>VLOOKUP(CONCATENATE($F1012," ",$G1012),AllocFactorMatrix,(P$4+1),FALSE)*$E1012</f>
        <v>-538249.08632758737</v>
      </c>
      <c r="Q1012" s="54">
        <f>VLOOKUP(CONCATENATE($F1012," ",$G1012),AllocFactorMatrix,(Q$4+1),FALSE)*$E1012</f>
        <v>-243224.73991319092</v>
      </c>
      <c r="R1012" s="54">
        <f>VLOOKUP(CONCATENATE($F1012," ",$G1012),AllocFactorMatrix,(R$4+1),FALSE)*$E1012</f>
        <v>-10937.544675098969</v>
      </c>
      <c r="S1012" s="54">
        <f t="shared" si="532"/>
        <v>-3681111.9993282855</v>
      </c>
      <c r="T1012" s="54">
        <f>VLOOKUP(CONCATENATE($F1012," ",$G1012),AllocFactorMatrix,(T$4+1),FALSE)*$E1012</f>
        <v>-100909.71189135556</v>
      </c>
      <c r="U1012" s="54">
        <f>VLOOKUP(CONCATENATE($F1012," ",$G1012),AllocFactorMatrix,(U$4+1),FALSE)*$E1012</f>
        <v>-1651370.241919351</v>
      </c>
      <c r="V1012" s="54">
        <f>VLOOKUP(CONCATENATE($F1012," ",$G1012),AllocFactorMatrix,(V$4+1),FALSE)*$E1012</f>
        <v>-8727538.129478259</v>
      </c>
      <c r="W1012" s="54">
        <f>VLOOKUP(CONCATENATE($F1012," ",$G1012),AllocFactorMatrix,(W$4+1),FALSE)*$E1012</f>
        <v>-1576048.7336633743</v>
      </c>
      <c r="X1012" s="54">
        <f t="shared" si="556"/>
        <v>-12055866.81695234</v>
      </c>
      <c r="Y1012" s="54">
        <f>VLOOKUP(CONCATENATE($F1012," ",$G1012),AllocFactorMatrix,(Y$4+1),FALSE)*$E1012</f>
        <v>-887115.37919379212</v>
      </c>
      <c r="Z1012" s="54">
        <f>VLOOKUP(CONCATENATE($F1012," ",$G1012),AllocFactorMatrix,(Z$4+1),FALSE)*$E1012</f>
        <v>-14858.843505513792</v>
      </c>
      <c r="AA1012" s="54">
        <f t="shared" si="554"/>
        <v>-901974.22269930586</v>
      </c>
      <c r="AB1012" s="54">
        <f>VLOOKUP(CONCATENATE($F1012," ",$G1012),AllocFactorMatrix,(AB$4+1),FALSE)*$E1012</f>
        <v>-11511.639235584076</v>
      </c>
      <c r="AC1012" s="54">
        <f>VLOOKUP(CONCATENATE($F1012," ",$G1012),AllocFactorMatrix,(AC$4+1),FALSE)*$E1012</f>
        <v>0</v>
      </c>
      <c r="AD1012" s="54">
        <f>VLOOKUP(CONCATENATE($F1012," ",$G1012),AllocFactorMatrix,(AD$4+1),FALSE)*$E1012</f>
        <v>0</v>
      </c>
    </row>
    <row r="1013" spans="1:30" hidden="1" outlineLevel="1">
      <c r="E1013" s="51"/>
      <c r="F1013" s="52" t="str">
        <f>F1020</f>
        <v>PROD_DEMAND</v>
      </c>
      <c r="G1013" s="55" t="str">
        <f>$G$8</f>
        <v>PRODUCTION</v>
      </c>
      <c r="H1013" s="4">
        <f t="shared" si="553"/>
        <v>12563567.999999996</v>
      </c>
      <c r="I1013" s="5">
        <f>VLOOKUP(CONCATENATE($F1013," ",$G1013),AllocFactorMatrix,(I$4+1),FALSE)*$E1020</f>
        <v>6975374.4531779988</v>
      </c>
      <c r="J1013" s="5">
        <f>VLOOKUP(CONCATENATE($F1013," ",$G1013),AllocFactorMatrix,(J$4+1),FALSE)*$E1020</f>
        <v>320970.99003022496</v>
      </c>
      <c r="K1013" s="5">
        <f>VLOOKUP(CONCATENATE($F1013," ",$G1013),AllocFactorMatrix,(K$4+1),FALSE)*$E1020</f>
        <v>1057370.6009582328</v>
      </c>
      <c r="L1013" s="5">
        <f>VLOOKUP(CONCATENATE($F1013," ",$G1013),AllocFactorMatrix,(L$4+1),FALSE)*$E1020</f>
        <v>26420.315758608849</v>
      </c>
      <c r="M1013" s="5">
        <f>VLOOKUP(CONCATENATE($F1013," ",$G1013),AllocFactorMatrix,(M$4+1),FALSE)*$E1020</f>
        <v>3401.0804230575723</v>
      </c>
      <c r="N1013" s="5">
        <f t="shared" si="530"/>
        <v>1087191.9971398991</v>
      </c>
      <c r="O1013" s="5">
        <f>VLOOKUP(CONCATENATE($F1013," ",$G1013),AllocFactorMatrix,(O$4+1),FALSE)*$E1020</f>
        <v>804356.10821814579</v>
      </c>
      <c r="P1013" s="5">
        <f>VLOOKUP(CONCATENATE($F1013," ",$G1013),AllocFactorMatrix,(P$4+1),FALSE)*$E1020</f>
        <v>145589.98395730628</v>
      </c>
      <c r="Q1013" s="5">
        <f>VLOOKUP(CONCATENATE($F1013," ",$G1013),AllocFactorMatrix,(Q$4+1),FALSE)*$E1020</f>
        <v>56313.177906500379</v>
      </c>
      <c r="R1013" s="5">
        <f>VLOOKUP(CONCATENATE($F1013," ",$G1013),AllocFactorMatrix,(R$4+1),FALSE)*$E1020</f>
        <v>1213.3645128036226</v>
      </c>
      <c r="S1013" s="5">
        <f t="shared" si="532"/>
        <v>1007472.6345947561</v>
      </c>
      <c r="T1013" s="5">
        <f>VLOOKUP(CONCATENATE($F1013," ",$G1013),AllocFactorMatrix,(T$4+1),FALSE)*$E1020</f>
        <v>25541.243059654371</v>
      </c>
      <c r="U1013" s="5">
        <f>VLOOKUP(CONCATENATE($F1013," ",$G1013),AllocFactorMatrix,(U$4+1),FALSE)*$E1020</f>
        <v>406660.9900699401</v>
      </c>
      <c r="V1013" s="5">
        <f>VLOOKUP(CONCATENATE($F1013," ",$G1013),AllocFactorMatrix,(V$4+1),FALSE)*$E1020</f>
        <v>2205405.4231574386</v>
      </c>
      <c r="W1013" s="5">
        <f>VLOOKUP(CONCATENATE($F1013," ",$G1013),AllocFactorMatrix,(W$4+1),FALSE)*$E1020</f>
        <v>290171.05124679056</v>
      </c>
      <c r="X1013" s="5">
        <f>SUBTOTAL(9,T1013:W1013)</f>
        <v>2927778.7075338238</v>
      </c>
      <c r="Y1013" s="5">
        <f>VLOOKUP(CONCATENATE($F1013," ",$G1013),AllocFactorMatrix,(Y$4+1),FALSE)*$E1020</f>
        <v>237067.12641768038</v>
      </c>
      <c r="Z1013" s="5">
        <f>VLOOKUP(CONCATENATE($F1013," ",$G1013),AllocFactorMatrix,(Z$4+1),FALSE)*$E1020</f>
        <v>4927.8391513998367</v>
      </c>
      <c r="AA1013" s="5">
        <f t="shared" si="554"/>
        <v>241994.96556908023</v>
      </c>
      <c r="AB1013" s="5">
        <f>VLOOKUP(CONCATENATE($F1013," ",$G1013),AllocFactorMatrix,(AB$4+1),FALSE)*$E1020</f>
        <v>2784.2519542154914</v>
      </c>
      <c r="AC1013" s="5">
        <f>VLOOKUP(CONCATENATE($F1013," ",$G1013),AllocFactorMatrix,(AC$4+1),FALSE)*$E1020</f>
        <v>0</v>
      </c>
      <c r="AD1013" s="5">
        <f>VLOOKUP(CONCATENATE($F1013," ",$G1013),AllocFactorMatrix,(AD$4+1),FALSE)*$E1020</f>
        <v>0</v>
      </c>
    </row>
    <row r="1014" spans="1:30" hidden="1" outlineLevel="1">
      <c r="E1014" s="51"/>
      <c r="F1014" s="52" t="str">
        <f>F1020</f>
        <v>PROD_DEMAND</v>
      </c>
      <c r="G1014" s="55" t="str">
        <f>$G$9</f>
        <v>BULKTRAN</v>
      </c>
      <c r="H1014" s="4">
        <f t="shared" si="553"/>
        <v>0</v>
      </c>
      <c r="I1014" s="5">
        <f>VLOOKUP(CONCATENATE($F1014," ",$G1014),AllocFactorMatrix,(I$4+1),FALSE)*$E1020</f>
        <v>0</v>
      </c>
      <c r="J1014" s="5">
        <f>VLOOKUP(CONCATENATE($F1014," ",$G1014),AllocFactorMatrix,(J$4+1),FALSE)*$E1020</f>
        <v>0</v>
      </c>
      <c r="K1014" s="5">
        <f>VLOOKUP(CONCATENATE($F1014," ",$G1014),AllocFactorMatrix,(K$4+1),FALSE)*$E1020</f>
        <v>0</v>
      </c>
      <c r="L1014" s="5">
        <f>VLOOKUP(CONCATENATE($F1014," ",$G1014),AllocFactorMatrix,(L$4+1),FALSE)*$E1020</f>
        <v>0</v>
      </c>
      <c r="M1014" s="5">
        <f>VLOOKUP(CONCATENATE($F1014," ",$G1014),AllocFactorMatrix,(M$4+1),FALSE)*$E1020</f>
        <v>0</v>
      </c>
      <c r="N1014" s="5">
        <f t="shared" si="530"/>
        <v>0</v>
      </c>
      <c r="O1014" s="5">
        <f>VLOOKUP(CONCATENATE($F1014," ",$G1014),AllocFactorMatrix,(O$4+1),FALSE)*$E1020</f>
        <v>0</v>
      </c>
      <c r="P1014" s="5">
        <f>VLOOKUP(CONCATENATE($F1014," ",$G1014),AllocFactorMatrix,(P$4+1),FALSE)*$E1020</f>
        <v>0</v>
      </c>
      <c r="Q1014" s="5">
        <f>VLOOKUP(CONCATENATE($F1014," ",$G1014),AllocFactorMatrix,(Q$4+1),FALSE)*$E1020</f>
        <v>0</v>
      </c>
      <c r="R1014" s="5">
        <f>VLOOKUP(CONCATENATE($F1014," ",$G1014),AllocFactorMatrix,(R$4+1),FALSE)*$E1020</f>
        <v>0</v>
      </c>
      <c r="S1014" s="5">
        <f t="shared" si="532"/>
        <v>0</v>
      </c>
      <c r="T1014" s="5">
        <f>VLOOKUP(CONCATENATE($F1014," ",$G1014),AllocFactorMatrix,(T$4+1),FALSE)*$E1020</f>
        <v>0</v>
      </c>
      <c r="U1014" s="5">
        <f>VLOOKUP(CONCATENATE($F1014," ",$G1014),AllocFactorMatrix,(U$4+1),FALSE)*$E1020</f>
        <v>0</v>
      </c>
      <c r="V1014" s="5">
        <f>VLOOKUP(CONCATENATE($F1014," ",$G1014),AllocFactorMatrix,(V$4+1),FALSE)*$E1020</f>
        <v>0</v>
      </c>
      <c r="W1014" s="5">
        <f>VLOOKUP(CONCATENATE($F1014," ",$G1014),AllocFactorMatrix,(W$4+1),FALSE)*$E1020</f>
        <v>0</v>
      </c>
      <c r="X1014" s="5">
        <f t="shared" ref="X1014:X1020" si="557">SUBTOTAL(9,T1014:W1014)</f>
        <v>0</v>
      </c>
      <c r="Y1014" s="5">
        <f>VLOOKUP(CONCATENATE($F1014," ",$G1014),AllocFactorMatrix,(Y$4+1),FALSE)*$E1020</f>
        <v>0</v>
      </c>
      <c r="Z1014" s="5">
        <f>VLOOKUP(CONCATENATE($F1014," ",$G1014),AllocFactorMatrix,(Z$4+1),FALSE)*$E1020</f>
        <v>0</v>
      </c>
      <c r="AA1014" s="5">
        <f t="shared" si="554"/>
        <v>0</v>
      </c>
      <c r="AB1014" s="5">
        <f>VLOOKUP(CONCATENATE($F1014," ",$G1014),AllocFactorMatrix,(AB$4+1),FALSE)*$E1020</f>
        <v>0</v>
      </c>
      <c r="AC1014" s="5">
        <f>VLOOKUP(CONCATENATE($F1014," ",$G1014),AllocFactorMatrix,(AC$4+1),FALSE)*$E1020</f>
        <v>0</v>
      </c>
      <c r="AD1014" s="5">
        <f>VLOOKUP(CONCATENATE($F1014," ",$G1014),AllocFactorMatrix,(AD$4+1),FALSE)*$E1020</f>
        <v>0</v>
      </c>
    </row>
    <row r="1015" spans="1:30" hidden="1" outlineLevel="1">
      <c r="E1015" s="51"/>
      <c r="F1015" s="52" t="str">
        <f>F1020</f>
        <v>PROD_DEMAND</v>
      </c>
      <c r="G1015" s="55" t="str">
        <f>$G$10</f>
        <v>SUBTRAN</v>
      </c>
      <c r="H1015" s="4">
        <f t="shared" si="553"/>
        <v>0</v>
      </c>
      <c r="I1015" s="5">
        <f>VLOOKUP(CONCATENATE($F1015," ",$G1015),AllocFactorMatrix,(I$4+1),FALSE)*$E1020</f>
        <v>0</v>
      </c>
      <c r="J1015" s="5">
        <f>VLOOKUP(CONCATENATE($F1015," ",$G1015),AllocFactorMatrix,(J$4+1),FALSE)*$E1020</f>
        <v>0</v>
      </c>
      <c r="K1015" s="5">
        <f>VLOOKUP(CONCATENATE($F1015," ",$G1015),AllocFactorMatrix,(K$4+1),FALSE)*$E1020</f>
        <v>0</v>
      </c>
      <c r="L1015" s="5">
        <f>VLOOKUP(CONCATENATE($F1015," ",$G1015),AllocFactorMatrix,(L$4+1),FALSE)*$E1020</f>
        <v>0</v>
      </c>
      <c r="M1015" s="5">
        <f>VLOOKUP(CONCATENATE($F1015," ",$G1015),AllocFactorMatrix,(M$4+1),FALSE)*$E1020</f>
        <v>0</v>
      </c>
      <c r="N1015" s="5">
        <f t="shared" si="530"/>
        <v>0</v>
      </c>
      <c r="O1015" s="5">
        <f>VLOOKUP(CONCATENATE($F1015," ",$G1015),AllocFactorMatrix,(O$4+1),FALSE)*$E1020</f>
        <v>0</v>
      </c>
      <c r="P1015" s="5">
        <f>VLOOKUP(CONCATENATE($F1015," ",$G1015),AllocFactorMatrix,(P$4+1),FALSE)*$E1020</f>
        <v>0</v>
      </c>
      <c r="Q1015" s="5">
        <f>VLOOKUP(CONCATENATE($F1015," ",$G1015),AllocFactorMatrix,(Q$4+1),FALSE)*$E1020</f>
        <v>0</v>
      </c>
      <c r="R1015" s="5">
        <f>VLOOKUP(CONCATENATE($F1015," ",$G1015),AllocFactorMatrix,(R$4+1),FALSE)*$E1020</f>
        <v>0</v>
      </c>
      <c r="S1015" s="5">
        <f t="shared" si="532"/>
        <v>0</v>
      </c>
      <c r="T1015" s="5">
        <f>VLOOKUP(CONCATENATE($F1015," ",$G1015),AllocFactorMatrix,(T$4+1),FALSE)*$E1020</f>
        <v>0</v>
      </c>
      <c r="U1015" s="5">
        <f>VLOOKUP(CONCATENATE($F1015," ",$G1015),AllocFactorMatrix,(U$4+1),FALSE)*$E1020</f>
        <v>0</v>
      </c>
      <c r="V1015" s="5">
        <f>VLOOKUP(CONCATENATE($F1015," ",$G1015),AllocFactorMatrix,(V$4+1),FALSE)*$E1020</f>
        <v>0</v>
      </c>
      <c r="W1015" s="5">
        <f>VLOOKUP(CONCATENATE($F1015," ",$G1015),AllocFactorMatrix,(W$4+1),FALSE)*$E1020</f>
        <v>0</v>
      </c>
      <c r="X1015" s="5">
        <f t="shared" si="557"/>
        <v>0</v>
      </c>
      <c r="Y1015" s="5">
        <f>VLOOKUP(CONCATENATE($F1015," ",$G1015),AllocFactorMatrix,(Y$4+1),FALSE)*$E1020</f>
        <v>0</v>
      </c>
      <c r="Z1015" s="5">
        <f>VLOOKUP(CONCATENATE($F1015," ",$G1015),AllocFactorMatrix,(Z$4+1),FALSE)*$E1020</f>
        <v>0</v>
      </c>
      <c r="AA1015" s="5">
        <f t="shared" si="554"/>
        <v>0</v>
      </c>
      <c r="AB1015" s="5">
        <f>VLOOKUP(CONCATENATE($F1015," ",$G1015),AllocFactorMatrix,(AB$4+1),FALSE)*$E1020</f>
        <v>0</v>
      </c>
      <c r="AC1015" s="5">
        <f>VLOOKUP(CONCATENATE($F1015," ",$G1015),AllocFactorMatrix,(AC$4+1),FALSE)*$E1020</f>
        <v>0</v>
      </c>
      <c r="AD1015" s="5">
        <f>VLOOKUP(CONCATENATE($F1015," ",$G1015),AllocFactorMatrix,(AD$4+1),FALSE)*$E1020</f>
        <v>0</v>
      </c>
    </row>
    <row r="1016" spans="1:30" hidden="1" outlineLevel="1">
      <c r="E1016" s="51"/>
      <c r="F1016" s="52" t="str">
        <f>F1020</f>
        <v>PROD_DEMAND</v>
      </c>
      <c r="G1016" s="55" t="str">
        <f>$G$11</f>
        <v>DISTPRI</v>
      </c>
      <c r="H1016" s="4">
        <f t="shared" si="553"/>
        <v>0</v>
      </c>
      <c r="I1016" s="5">
        <f>VLOOKUP(CONCATENATE($F1016," ",$G1016),AllocFactorMatrix,(I$4+1),FALSE)*$E1020</f>
        <v>0</v>
      </c>
      <c r="J1016" s="5">
        <f>VLOOKUP(CONCATENATE($F1016," ",$G1016),AllocFactorMatrix,(J$4+1),FALSE)*$E1020</f>
        <v>0</v>
      </c>
      <c r="K1016" s="5">
        <f>VLOOKUP(CONCATENATE($F1016," ",$G1016),AllocFactorMatrix,(K$4+1),FALSE)*$E1020</f>
        <v>0</v>
      </c>
      <c r="L1016" s="5">
        <f>VLOOKUP(CONCATENATE($F1016," ",$G1016),AllocFactorMatrix,(L$4+1),FALSE)*$E1020</f>
        <v>0</v>
      </c>
      <c r="M1016" s="5">
        <f>VLOOKUP(CONCATENATE($F1016," ",$G1016),AllocFactorMatrix,(M$4+1),FALSE)*$E1020</f>
        <v>0</v>
      </c>
      <c r="N1016" s="5">
        <f t="shared" si="530"/>
        <v>0</v>
      </c>
      <c r="O1016" s="5">
        <f>VLOOKUP(CONCATENATE($F1016," ",$G1016),AllocFactorMatrix,(O$4+1),FALSE)*$E1020</f>
        <v>0</v>
      </c>
      <c r="P1016" s="5">
        <f>VLOOKUP(CONCATENATE($F1016," ",$G1016),AllocFactorMatrix,(P$4+1),FALSE)*$E1020</f>
        <v>0</v>
      </c>
      <c r="Q1016" s="5">
        <f>VLOOKUP(CONCATENATE($F1016," ",$G1016),AllocFactorMatrix,(Q$4+1),FALSE)*$E1020</f>
        <v>0</v>
      </c>
      <c r="R1016" s="5">
        <f>VLOOKUP(CONCATENATE($F1016," ",$G1016),AllocFactorMatrix,(R$4+1),FALSE)*$E1020</f>
        <v>0</v>
      </c>
      <c r="S1016" s="5">
        <f t="shared" si="532"/>
        <v>0</v>
      </c>
      <c r="T1016" s="5">
        <f>VLOOKUP(CONCATENATE($F1016," ",$G1016),AllocFactorMatrix,(T$4+1),FALSE)*$E1020</f>
        <v>0</v>
      </c>
      <c r="U1016" s="5">
        <f>VLOOKUP(CONCATENATE($F1016," ",$G1016),AllocFactorMatrix,(U$4+1),FALSE)*$E1020</f>
        <v>0</v>
      </c>
      <c r="V1016" s="5">
        <f>VLOOKUP(CONCATENATE($F1016," ",$G1016),AllocFactorMatrix,(V$4+1),FALSE)*$E1020</f>
        <v>0</v>
      </c>
      <c r="W1016" s="5">
        <f>VLOOKUP(CONCATENATE($F1016," ",$G1016),AllocFactorMatrix,(W$4+1),FALSE)*$E1020</f>
        <v>0</v>
      </c>
      <c r="X1016" s="5">
        <f t="shared" si="557"/>
        <v>0</v>
      </c>
      <c r="Y1016" s="5">
        <f>VLOOKUP(CONCATENATE($F1016," ",$G1016),AllocFactorMatrix,(Y$4+1),FALSE)*$E1020</f>
        <v>0</v>
      </c>
      <c r="Z1016" s="5">
        <f>VLOOKUP(CONCATENATE($F1016," ",$G1016),AllocFactorMatrix,(Z$4+1),FALSE)*$E1020</f>
        <v>0</v>
      </c>
      <c r="AA1016" s="5">
        <f t="shared" si="554"/>
        <v>0</v>
      </c>
      <c r="AB1016" s="5">
        <f>VLOOKUP(CONCATENATE($F1016," ",$G1016),AllocFactorMatrix,(AB$4+1),FALSE)*$E1020</f>
        <v>0</v>
      </c>
      <c r="AC1016" s="5">
        <f>VLOOKUP(CONCATENATE($F1016," ",$G1016),AllocFactorMatrix,(AC$4+1),FALSE)*$E1020</f>
        <v>0</v>
      </c>
      <c r="AD1016" s="5">
        <f>VLOOKUP(CONCATENATE($F1016," ",$G1016),AllocFactorMatrix,(AD$4+1),FALSE)*$E1020</f>
        <v>0</v>
      </c>
    </row>
    <row r="1017" spans="1:30" hidden="1" outlineLevel="1">
      <c r="E1017" s="51"/>
      <c r="F1017" s="52" t="str">
        <f>F1020</f>
        <v>PROD_DEMAND</v>
      </c>
      <c r="G1017" s="55" t="str">
        <f>$G$12</f>
        <v>DISTSEC</v>
      </c>
      <c r="H1017" s="4">
        <f t="shared" si="553"/>
        <v>0</v>
      </c>
      <c r="I1017" s="5">
        <f>VLOOKUP(CONCATENATE($F1017," ",$G1017),AllocFactorMatrix,(I$4+1),FALSE)*$E1020</f>
        <v>0</v>
      </c>
      <c r="J1017" s="5">
        <f>VLOOKUP(CONCATENATE($F1017," ",$G1017),AllocFactorMatrix,(J$4+1),FALSE)*$E1020</f>
        <v>0</v>
      </c>
      <c r="K1017" s="5">
        <f>VLOOKUP(CONCATENATE($F1017," ",$G1017),AllocFactorMatrix,(K$4+1),FALSE)*$E1020</f>
        <v>0</v>
      </c>
      <c r="L1017" s="5">
        <f>VLOOKUP(CONCATENATE($F1017," ",$G1017),AllocFactorMatrix,(L$4+1),FALSE)*$E1020</f>
        <v>0</v>
      </c>
      <c r="M1017" s="5">
        <f>VLOOKUP(CONCATENATE($F1017," ",$G1017),AllocFactorMatrix,(M$4+1),FALSE)*$E1020</f>
        <v>0</v>
      </c>
      <c r="N1017" s="5">
        <f t="shared" si="530"/>
        <v>0</v>
      </c>
      <c r="O1017" s="5">
        <f>VLOOKUP(CONCATENATE($F1017," ",$G1017),AllocFactorMatrix,(O$4+1),FALSE)*$E1020</f>
        <v>0</v>
      </c>
      <c r="P1017" s="5">
        <f>VLOOKUP(CONCATENATE($F1017," ",$G1017),AllocFactorMatrix,(P$4+1),FALSE)*$E1020</f>
        <v>0</v>
      </c>
      <c r="Q1017" s="5">
        <f>VLOOKUP(CONCATENATE($F1017," ",$G1017),AllocFactorMatrix,(Q$4+1),FALSE)*$E1020</f>
        <v>0</v>
      </c>
      <c r="R1017" s="5">
        <f>VLOOKUP(CONCATENATE($F1017," ",$G1017),AllocFactorMatrix,(R$4+1),FALSE)*$E1020</f>
        <v>0</v>
      </c>
      <c r="S1017" s="5">
        <f t="shared" si="532"/>
        <v>0</v>
      </c>
      <c r="T1017" s="5">
        <f>VLOOKUP(CONCATENATE($F1017," ",$G1017),AllocFactorMatrix,(T$4+1),FALSE)*$E1020</f>
        <v>0</v>
      </c>
      <c r="U1017" s="5">
        <f>VLOOKUP(CONCATENATE($F1017," ",$G1017),AllocFactorMatrix,(U$4+1),FALSE)*$E1020</f>
        <v>0</v>
      </c>
      <c r="V1017" s="5">
        <f>VLOOKUP(CONCATENATE($F1017," ",$G1017),AllocFactorMatrix,(V$4+1),FALSE)*$E1020</f>
        <v>0</v>
      </c>
      <c r="W1017" s="5">
        <f>VLOOKUP(CONCATENATE($F1017," ",$G1017),AllocFactorMatrix,(W$4+1),FALSE)*$E1020</f>
        <v>0</v>
      </c>
      <c r="X1017" s="5">
        <f t="shared" si="557"/>
        <v>0</v>
      </c>
      <c r="Y1017" s="5">
        <f>VLOOKUP(CONCATENATE($F1017," ",$G1017),AllocFactorMatrix,(Y$4+1),FALSE)*$E1020</f>
        <v>0</v>
      </c>
      <c r="Z1017" s="5">
        <f>VLOOKUP(CONCATENATE($F1017," ",$G1017),AllocFactorMatrix,(Z$4+1),FALSE)*$E1020</f>
        <v>0</v>
      </c>
      <c r="AA1017" s="5">
        <f t="shared" si="554"/>
        <v>0</v>
      </c>
      <c r="AB1017" s="5">
        <f>VLOOKUP(CONCATENATE($F1017," ",$G1017),AllocFactorMatrix,(AB$4+1),FALSE)*$E1020</f>
        <v>0</v>
      </c>
      <c r="AC1017" s="5">
        <f>VLOOKUP(CONCATENATE($F1017," ",$G1017),AllocFactorMatrix,(AC$4+1),FALSE)*$E1020</f>
        <v>0</v>
      </c>
      <c r="AD1017" s="5">
        <f>VLOOKUP(CONCATENATE($F1017," ",$G1017),AllocFactorMatrix,(AD$4+1),FALSE)*$E1020</f>
        <v>0</v>
      </c>
    </row>
    <row r="1018" spans="1:30" hidden="1" outlineLevel="1">
      <c r="E1018" s="51"/>
      <c r="F1018" s="52" t="str">
        <f>F1020</f>
        <v>PROD_DEMAND</v>
      </c>
      <c r="G1018" s="55" t="str">
        <f>$G$13</f>
        <v>ENERGY</v>
      </c>
      <c r="H1018" s="4">
        <f t="shared" si="553"/>
        <v>0</v>
      </c>
      <c r="I1018" s="5">
        <f>VLOOKUP(CONCATENATE($F1018," ",$G1018),AllocFactorMatrix,(I$4+1),FALSE)*$E1020</f>
        <v>0</v>
      </c>
      <c r="J1018" s="5">
        <f>VLOOKUP(CONCATENATE($F1018," ",$G1018),AllocFactorMatrix,(J$4+1),FALSE)*$E1020</f>
        <v>0</v>
      </c>
      <c r="K1018" s="5">
        <f>VLOOKUP(CONCATENATE($F1018," ",$G1018),AllocFactorMatrix,(K$4+1),FALSE)*$E1020</f>
        <v>0</v>
      </c>
      <c r="L1018" s="5">
        <f>VLOOKUP(CONCATENATE($F1018," ",$G1018),AllocFactorMatrix,(L$4+1),FALSE)*$E1020</f>
        <v>0</v>
      </c>
      <c r="M1018" s="5">
        <f>VLOOKUP(CONCATENATE($F1018," ",$G1018),AllocFactorMatrix,(M$4+1),FALSE)*$E1020</f>
        <v>0</v>
      </c>
      <c r="N1018" s="5">
        <f t="shared" si="530"/>
        <v>0</v>
      </c>
      <c r="O1018" s="5">
        <f>VLOOKUP(CONCATENATE($F1018," ",$G1018),AllocFactorMatrix,(O$4+1),FALSE)*$E1020</f>
        <v>0</v>
      </c>
      <c r="P1018" s="5">
        <f>VLOOKUP(CONCATENATE($F1018," ",$G1018),AllocFactorMatrix,(P$4+1),FALSE)*$E1020</f>
        <v>0</v>
      </c>
      <c r="Q1018" s="5">
        <f>VLOOKUP(CONCATENATE($F1018," ",$G1018),AllocFactorMatrix,(Q$4+1),FALSE)*$E1020</f>
        <v>0</v>
      </c>
      <c r="R1018" s="5">
        <f>VLOOKUP(CONCATENATE($F1018," ",$G1018),AllocFactorMatrix,(R$4+1),FALSE)*$E1020</f>
        <v>0</v>
      </c>
      <c r="S1018" s="5">
        <f t="shared" si="532"/>
        <v>0</v>
      </c>
      <c r="T1018" s="5">
        <f>VLOOKUP(CONCATENATE($F1018," ",$G1018),AllocFactorMatrix,(T$4+1),FALSE)*$E1020</f>
        <v>0</v>
      </c>
      <c r="U1018" s="5">
        <f>VLOOKUP(CONCATENATE($F1018," ",$G1018),AllocFactorMatrix,(U$4+1),FALSE)*$E1020</f>
        <v>0</v>
      </c>
      <c r="V1018" s="5">
        <f>VLOOKUP(CONCATENATE($F1018," ",$G1018),AllocFactorMatrix,(V$4+1),FALSE)*$E1020</f>
        <v>0</v>
      </c>
      <c r="W1018" s="5">
        <f>VLOOKUP(CONCATENATE($F1018," ",$G1018),AllocFactorMatrix,(W$4+1),FALSE)*$E1020</f>
        <v>0</v>
      </c>
      <c r="X1018" s="5">
        <f t="shared" si="557"/>
        <v>0</v>
      </c>
      <c r="Y1018" s="5">
        <f>VLOOKUP(CONCATENATE($F1018," ",$G1018),AllocFactorMatrix,(Y$4+1),FALSE)*$E1020</f>
        <v>0</v>
      </c>
      <c r="Z1018" s="5">
        <f>VLOOKUP(CONCATENATE($F1018," ",$G1018),AllocFactorMatrix,(Z$4+1),FALSE)*$E1020</f>
        <v>0</v>
      </c>
      <c r="AA1018" s="5">
        <f t="shared" si="554"/>
        <v>0</v>
      </c>
      <c r="AB1018" s="5">
        <f>VLOOKUP(CONCATENATE($F1018," ",$G1018),AllocFactorMatrix,(AB$4+1),FALSE)*$E1020</f>
        <v>0</v>
      </c>
      <c r="AC1018" s="5">
        <f>VLOOKUP(CONCATENATE($F1018," ",$G1018),AllocFactorMatrix,(AC$4+1),FALSE)*$E1020</f>
        <v>0</v>
      </c>
      <c r="AD1018" s="5">
        <f>VLOOKUP(CONCATENATE($F1018," ",$G1018),AllocFactorMatrix,(AD$4+1),FALSE)*$E1020</f>
        <v>0</v>
      </c>
    </row>
    <row r="1019" spans="1:30" hidden="1" outlineLevel="1">
      <c r="E1019" s="51"/>
      <c r="F1019" s="52" t="str">
        <f>F1020</f>
        <v>PROD_DEMAND</v>
      </c>
      <c r="G1019" s="55" t="str">
        <f>$G$14</f>
        <v>CUSTOMER</v>
      </c>
      <c r="H1019" s="4">
        <f t="shared" si="553"/>
        <v>0</v>
      </c>
      <c r="I1019" s="5">
        <f>VLOOKUP(CONCATENATE($F1019," ",$G1019),AllocFactorMatrix,(I$4+1),FALSE)*$E1020</f>
        <v>0</v>
      </c>
      <c r="J1019" s="5">
        <f>VLOOKUP(CONCATENATE($F1019," ",$G1019),AllocFactorMatrix,(J$4+1),FALSE)*$E1020</f>
        <v>0</v>
      </c>
      <c r="K1019" s="5">
        <f>VLOOKUP(CONCATENATE($F1019," ",$G1019),AllocFactorMatrix,(K$4+1),FALSE)*$E1020</f>
        <v>0</v>
      </c>
      <c r="L1019" s="5">
        <f>VLOOKUP(CONCATENATE($F1019," ",$G1019),AllocFactorMatrix,(L$4+1),FALSE)*$E1020</f>
        <v>0</v>
      </c>
      <c r="M1019" s="5">
        <f>VLOOKUP(CONCATENATE($F1019," ",$G1019),AllocFactorMatrix,(M$4+1),FALSE)*$E1020</f>
        <v>0</v>
      </c>
      <c r="N1019" s="5">
        <f t="shared" si="530"/>
        <v>0</v>
      </c>
      <c r="O1019" s="5">
        <f>VLOOKUP(CONCATENATE($F1019," ",$G1019),AllocFactorMatrix,(O$4+1),FALSE)*$E1020</f>
        <v>0</v>
      </c>
      <c r="P1019" s="5">
        <f>VLOOKUP(CONCATENATE($F1019," ",$G1019),AllocFactorMatrix,(P$4+1),FALSE)*$E1020</f>
        <v>0</v>
      </c>
      <c r="Q1019" s="5">
        <f>VLOOKUP(CONCATENATE($F1019," ",$G1019),AllocFactorMatrix,(Q$4+1),FALSE)*$E1020</f>
        <v>0</v>
      </c>
      <c r="R1019" s="5">
        <f>VLOOKUP(CONCATENATE($F1019," ",$G1019),AllocFactorMatrix,(R$4+1),FALSE)*$E1020</f>
        <v>0</v>
      </c>
      <c r="S1019" s="5">
        <f t="shared" si="532"/>
        <v>0</v>
      </c>
      <c r="T1019" s="5">
        <f>VLOOKUP(CONCATENATE($F1019," ",$G1019),AllocFactorMatrix,(T$4+1),FALSE)*$E1020</f>
        <v>0</v>
      </c>
      <c r="U1019" s="5">
        <f>VLOOKUP(CONCATENATE($F1019," ",$G1019),AllocFactorMatrix,(U$4+1),FALSE)*$E1020</f>
        <v>0</v>
      </c>
      <c r="V1019" s="5">
        <f>VLOOKUP(CONCATENATE($F1019," ",$G1019),AllocFactorMatrix,(V$4+1),FALSE)*$E1020</f>
        <v>0</v>
      </c>
      <c r="W1019" s="5">
        <f>VLOOKUP(CONCATENATE($F1019," ",$G1019),AllocFactorMatrix,(W$4+1),FALSE)*$E1020</f>
        <v>0</v>
      </c>
      <c r="X1019" s="5">
        <f t="shared" si="557"/>
        <v>0</v>
      </c>
      <c r="Y1019" s="5">
        <f>VLOOKUP(CONCATENATE($F1019," ",$G1019),AllocFactorMatrix,(Y$4+1),FALSE)*$E1020</f>
        <v>0</v>
      </c>
      <c r="Z1019" s="5">
        <f>VLOOKUP(CONCATENATE($F1019," ",$G1019),AllocFactorMatrix,(Z$4+1),FALSE)*$E1020</f>
        <v>0</v>
      </c>
      <c r="AA1019" s="5">
        <f t="shared" si="554"/>
        <v>0</v>
      </c>
      <c r="AB1019" s="5">
        <f>VLOOKUP(CONCATENATE($F1019," ",$G1019),AllocFactorMatrix,(AB$4+1),FALSE)*$E1020</f>
        <v>0</v>
      </c>
      <c r="AC1019" s="5">
        <f>VLOOKUP(CONCATENATE($F1019," ",$G1019),AllocFactorMatrix,(AC$4+1),FALSE)*$E1020</f>
        <v>0</v>
      </c>
      <c r="AD1019" s="5">
        <f>VLOOKUP(CONCATENATE($F1019," ",$G1019),AllocFactorMatrix,(AD$4+1),FALSE)*$E1020</f>
        <v>0</v>
      </c>
    </row>
    <row r="1020" spans="1:30" collapsed="1">
      <c r="D1020" s="96" t="s">
        <v>565</v>
      </c>
      <c r="E1020" s="97">
        <f>12563568</f>
        <v>12563568</v>
      </c>
      <c r="F1020" s="98" t="s">
        <v>30</v>
      </c>
      <c r="G1020" s="55" t="str">
        <f>$G$15</f>
        <v>TOTAL</v>
      </c>
      <c r="H1020" s="4">
        <f t="shared" si="553"/>
        <v>12563567.999999996</v>
      </c>
      <c r="I1020" s="5">
        <f>VLOOKUP(CONCATENATE($F1020," ",$G1020),AllocFactorMatrix,(I$4+1),FALSE)*$E1020</f>
        <v>6975374.4531779988</v>
      </c>
      <c r="J1020" s="5">
        <f>VLOOKUP(CONCATENATE($F1020," ",$G1020),AllocFactorMatrix,(J$4+1),FALSE)*$E1020</f>
        <v>320970.99003022496</v>
      </c>
      <c r="K1020" s="5">
        <f>VLOOKUP(CONCATENATE($F1020," ",$G1020),AllocFactorMatrix,(K$4+1),FALSE)*$E1020</f>
        <v>1057370.6009582328</v>
      </c>
      <c r="L1020" s="5">
        <f>VLOOKUP(CONCATENATE($F1020," ",$G1020),AllocFactorMatrix,(L$4+1),FALSE)*$E1020</f>
        <v>26420.315758608849</v>
      </c>
      <c r="M1020" s="5">
        <f>VLOOKUP(CONCATENATE($F1020," ",$G1020),AllocFactorMatrix,(M$4+1),FALSE)*$E1020</f>
        <v>3401.0804230575723</v>
      </c>
      <c r="N1020" s="5">
        <f t="shared" si="530"/>
        <v>1087191.9971398991</v>
      </c>
      <c r="O1020" s="5">
        <f>VLOOKUP(CONCATENATE($F1020," ",$G1020),AllocFactorMatrix,(O$4+1),FALSE)*$E1020</f>
        <v>804356.10821814579</v>
      </c>
      <c r="P1020" s="5">
        <f>VLOOKUP(CONCATENATE($F1020," ",$G1020),AllocFactorMatrix,(P$4+1),FALSE)*$E1020</f>
        <v>145589.98395730628</v>
      </c>
      <c r="Q1020" s="5">
        <f>VLOOKUP(CONCATENATE($F1020," ",$G1020),AllocFactorMatrix,(Q$4+1),FALSE)*$E1020</f>
        <v>56313.177906500379</v>
      </c>
      <c r="R1020" s="5">
        <f>VLOOKUP(CONCATENATE($F1020," ",$G1020),AllocFactorMatrix,(R$4+1),FALSE)*$E1020</f>
        <v>1213.3645128036226</v>
      </c>
      <c r="S1020" s="5">
        <f t="shared" si="532"/>
        <v>1007472.6345947561</v>
      </c>
      <c r="T1020" s="5">
        <f>VLOOKUP(CONCATENATE($F1020," ",$G1020),AllocFactorMatrix,(T$4+1),FALSE)*$E1020</f>
        <v>25541.243059654371</v>
      </c>
      <c r="U1020" s="5">
        <f>VLOOKUP(CONCATENATE($F1020," ",$G1020),AllocFactorMatrix,(U$4+1),FALSE)*$E1020</f>
        <v>406660.9900699401</v>
      </c>
      <c r="V1020" s="5">
        <f>VLOOKUP(CONCATENATE($F1020," ",$G1020),AllocFactorMatrix,(V$4+1),FALSE)*$E1020</f>
        <v>2205405.4231574386</v>
      </c>
      <c r="W1020" s="5">
        <f>VLOOKUP(CONCATENATE($F1020," ",$G1020),AllocFactorMatrix,(W$4+1),FALSE)*$E1020</f>
        <v>290171.05124679056</v>
      </c>
      <c r="X1020" s="5">
        <f t="shared" si="557"/>
        <v>2927778.7075338238</v>
      </c>
      <c r="Y1020" s="5">
        <f>VLOOKUP(CONCATENATE($F1020," ",$G1020),AllocFactorMatrix,(Y$4+1),FALSE)*$E1020</f>
        <v>237067.12641768038</v>
      </c>
      <c r="Z1020" s="5">
        <f>VLOOKUP(CONCATENATE($F1020," ",$G1020),AllocFactorMatrix,(Z$4+1),FALSE)*$E1020</f>
        <v>4927.8391513998367</v>
      </c>
      <c r="AA1020" s="5">
        <f t="shared" si="554"/>
        <v>241994.96556908023</v>
      </c>
      <c r="AB1020" s="5">
        <f>VLOOKUP(CONCATENATE($F1020," ",$G1020),AllocFactorMatrix,(AB$4+1),FALSE)*$E1020</f>
        <v>2784.2519542154914</v>
      </c>
      <c r="AC1020" s="5">
        <f>VLOOKUP(CONCATENATE($F1020," ",$G1020),AllocFactorMatrix,(AC$4+1),FALSE)*$E1020</f>
        <v>0</v>
      </c>
      <c r="AD1020" s="5">
        <f>VLOOKUP(CONCATENATE($F1020," ",$G1020),AllocFactorMatrix,(AD$4+1),FALSE)*$E1020</f>
        <v>0</v>
      </c>
    </row>
    <row r="1021" spans="1:30" hidden="1" outlineLevel="1">
      <c r="E1021" s="118"/>
      <c r="F1021" s="11"/>
      <c r="G1021" s="55" t="str">
        <f>$G$8</f>
        <v>PRODUCTION</v>
      </c>
      <c r="H1021" s="120">
        <f t="shared" ref="H1021:AD1021" ca="1" si="558">H933+H941+H949+H957+H965+H973+H981+H989+H997+H1005+H1013</f>
        <v>-28076599.526792716</v>
      </c>
      <c r="I1021" s="120">
        <f t="shared" ca="1" si="558"/>
        <v>-12602277.597750962</v>
      </c>
      <c r="J1021" s="120">
        <f t="shared" ca="1" si="558"/>
        <v>-623514.97788607213</v>
      </c>
      <c r="K1021" s="120">
        <f t="shared" ca="1" si="558"/>
        <v>-2561827.6344050467</v>
      </c>
      <c r="L1021" s="120">
        <f t="shared" ca="1" si="558"/>
        <v>-90915.667699284269</v>
      </c>
      <c r="M1021" s="120">
        <f t="shared" ca="1" si="558"/>
        <v>-7546.5272315138045</v>
      </c>
      <c r="N1021" s="120">
        <f t="shared" ca="1" si="558"/>
        <v>-2660289.8293358451</v>
      </c>
      <c r="O1021" s="120">
        <f t="shared" ca="1" si="558"/>
        <v>-2021507.0952402207</v>
      </c>
      <c r="P1021" s="120">
        <f t="shared" ca="1" si="558"/>
        <v>-353148.59737645893</v>
      </c>
      <c r="Q1021" s="120">
        <f t="shared" ca="1" si="558"/>
        <v>-177509.02212991074</v>
      </c>
      <c r="R1021" s="120">
        <f t="shared" ca="1" si="558"/>
        <v>-9558.6551506033265</v>
      </c>
      <c r="S1021" s="120">
        <f t="shared" ca="1" si="558"/>
        <v>-2561723.3698971933</v>
      </c>
      <c r="T1021" s="120">
        <f t="shared" ca="1" si="558"/>
        <v>-73040.86382108854</v>
      </c>
      <c r="U1021" s="120">
        <f t="shared" ca="1" si="558"/>
        <v>-1186693.4140527868</v>
      </c>
      <c r="V1021" s="120">
        <f t="shared" ca="1" si="558"/>
        <v>-6420243.5582027901</v>
      </c>
      <c r="W1021" s="120">
        <f t="shared" ca="1" si="558"/>
        <v>-1281316.1812396739</v>
      </c>
      <c r="X1021" s="120">
        <f t="shared" ca="1" si="558"/>
        <v>-8961294.0173163414</v>
      </c>
      <c r="Y1021" s="120">
        <f t="shared" ca="1" si="558"/>
        <v>-648879.36825118458</v>
      </c>
      <c r="Z1021" s="120">
        <f t="shared" ca="1" si="558"/>
        <v>-9906.7071223026905</v>
      </c>
      <c r="AA1021" s="120">
        <f t="shared" ca="1" si="558"/>
        <v>-658786.07537348731</v>
      </c>
      <c r="AB1021" s="120">
        <f t="shared" ca="1" si="558"/>
        <v>-8713.6592328113729</v>
      </c>
      <c r="AC1021" s="120">
        <f t="shared" ca="1" si="558"/>
        <v>0</v>
      </c>
      <c r="AD1021" s="120">
        <f t="shared" ca="1" si="558"/>
        <v>0</v>
      </c>
    </row>
    <row r="1022" spans="1:30" hidden="1" outlineLevel="1">
      <c r="E1022" s="118"/>
      <c r="F1022" s="11"/>
      <c r="G1022" s="55" t="str">
        <f>$G$9</f>
        <v>BULKTRAN</v>
      </c>
      <c r="H1022" s="120">
        <f t="shared" ref="H1022:AD1022" ca="1" si="559">H934+H942+H950+H958+H966+H974+H982+H990+H998+H1006+H1014</f>
        <v>48622747.986577094</v>
      </c>
      <c r="I1022" s="120">
        <f t="shared" ca="1" si="559"/>
        <v>23852239.468458597</v>
      </c>
      <c r="J1022" s="120">
        <f t="shared" ca="1" si="559"/>
        <v>1190044.1524541304</v>
      </c>
      <c r="K1022" s="120">
        <f t="shared" ca="1" si="559"/>
        <v>4353917.3132217629</v>
      </c>
      <c r="L1022" s="120">
        <f t="shared" ca="1" si="559"/>
        <v>137077.12537380384</v>
      </c>
      <c r="M1022" s="120">
        <f t="shared" ca="1" si="559"/>
        <v>12914.948843329414</v>
      </c>
      <c r="N1022" s="120">
        <f t="shared" ca="1" si="559"/>
        <v>4503909.3874388961</v>
      </c>
      <c r="O1022" s="120">
        <f t="shared" ca="1" si="559"/>
        <v>3309892.4097726136</v>
      </c>
      <c r="P1022" s="120">
        <f t="shared" ca="1" si="559"/>
        <v>617323.08598556463</v>
      </c>
      <c r="Q1022" s="120">
        <f t="shared" ca="1" si="559"/>
        <v>278949.7301537444</v>
      </c>
      <c r="R1022" s="120">
        <f t="shared" ca="1" si="559"/>
        <v>12558.030984630961</v>
      </c>
      <c r="S1022" s="120">
        <f t="shared" ca="1" si="559"/>
        <v>4218723.2568965536</v>
      </c>
      <c r="T1022" s="120">
        <f t="shared" ca="1" si="559"/>
        <v>115465.68227923042</v>
      </c>
      <c r="U1022" s="120">
        <f t="shared" ca="1" si="559"/>
        <v>1890614.6954706174</v>
      </c>
      <c r="V1022" s="120">
        <f t="shared" ca="1" si="559"/>
        <v>9999041.4899326991</v>
      </c>
      <c r="W1022" s="120">
        <f t="shared" ca="1" si="559"/>
        <v>1805967.0048705398</v>
      </c>
      <c r="X1022" s="120">
        <f t="shared" ca="1" si="559"/>
        <v>13811088.872553086</v>
      </c>
      <c r="Y1022" s="120">
        <f t="shared" ca="1" si="559"/>
        <v>1016525.5072949852</v>
      </c>
      <c r="Z1022" s="120">
        <f t="shared" ca="1" si="559"/>
        <v>17026.413684752068</v>
      </c>
      <c r="AA1022" s="120">
        <f t="shared" ca="1" si="559"/>
        <v>1033551.9209797373</v>
      </c>
      <c r="AB1022" s="120">
        <f t="shared" ca="1" si="559"/>
        <v>13190.927796092981</v>
      </c>
      <c r="AC1022" s="120">
        <f t="shared" ca="1" si="559"/>
        <v>0</v>
      </c>
      <c r="AD1022" s="120">
        <f t="shared" ca="1" si="559"/>
        <v>0</v>
      </c>
    </row>
    <row r="1023" spans="1:30" hidden="1" outlineLevel="1">
      <c r="E1023" s="118"/>
      <c r="F1023" s="11"/>
      <c r="G1023" s="55" t="str">
        <f>$G$10</f>
        <v>SUBTRAN</v>
      </c>
      <c r="H1023" s="120">
        <f t="shared" ref="H1023:AD1023" ca="1" si="560">H935+H943+H951+H959+H967+H975+H983+H991+H999+H1007+H1015</f>
        <v>10696663.655362919</v>
      </c>
      <c r="I1023" s="120">
        <f t="shared" ca="1" si="560"/>
        <v>5187035.3901228365</v>
      </c>
      <c r="J1023" s="120">
        <f t="shared" ca="1" si="560"/>
        <v>252544.99183964342</v>
      </c>
      <c r="K1023" s="120">
        <f t="shared" ca="1" si="560"/>
        <v>917760.46537664323</v>
      </c>
      <c r="L1023" s="120">
        <f t="shared" ca="1" si="560"/>
        <v>28355.700663222466</v>
      </c>
      <c r="M1023" s="120">
        <f t="shared" ca="1" si="560"/>
        <v>3552.4025889676618</v>
      </c>
      <c r="N1023" s="120">
        <f t="shared" ca="1" si="560"/>
        <v>949668.56862883328</v>
      </c>
      <c r="O1023" s="120">
        <f t="shared" ca="1" si="560"/>
        <v>693456.97060597676</v>
      </c>
      <c r="P1023" s="120">
        <f t="shared" ca="1" si="560"/>
        <v>129020.89097406919</v>
      </c>
      <c r="Q1023" s="120">
        <f t="shared" ca="1" si="560"/>
        <v>76769.680404501822</v>
      </c>
      <c r="R1023" s="120">
        <f t="shared" ca="1" si="560"/>
        <v>0</v>
      </c>
      <c r="S1023" s="120">
        <f t="shared" ca="1" si="560"/>
        <v>899247.54198454786</v>
      </c>
      <c r="T1023" s="120">
        <f t="shared" ca="1" si="560"/>
        <v>24182.691465432457</v>
      </c>
      <c r="U1023" s="120">
        <f t="shared" ca="1" si="560"/>
        <v>396084.43089250237</v>
      </c>
      <c r="V1023" s="120">
        <f t="shared" ca="1" si="560"/>
        <v>2761373.3187787109</v>
      </c>
      <c r="W1023" s="120">
        <f t="shared" ca="1" si="560"/>
        <v>0</v>
      </c>
      <c r="X1023" s="120">
        <f t="shared" ca="1" si="560"/>
        <v>3181640.4411366456</v>
      </c>
      <c r="Y1023" s="120">
        <f t="shared" ca="1" si="560"/>
        <v>208728.53816536546</v>
      </c>
      <c r="Z1023" s="120">
        <f t="shared" ca="1" si="560"/>
        <v>3479.5104019628097</v>
      </c>
      <c r="AA1023" s="120">
        <f t="shared" ca="1" si="560"/>
        <v>212208.04856732828</v>
      </c>
      <c r="AB1023" s="120">
        <f t="shared" ca="1" si="560"/>
        <v>2787.2853390516375</v>
      </c>
      <c r="AC1023" s="120">
        <f t="shared" ca="1" si="560"/>
        <v>9488.3714904912267</v>
      </c>
      <c r="AD1023" s="120">
        <f t="shared" ca="1" si="560"/>
        <v>2043.0162535395614</v>
      </c>
    </row>
    <row r="1024" spans="1:30" hidden="1" outlineLevel="1">
      <c r="E1024" s="118"/>
      <c r="F1024" s="11"/>
      <c r="G1024" s="55" t="str">
        <f>$G$11</f>
        <v>DISTPRI</v>
      </c>
      <c r="H1024" s="120">
        <f t="shared" ref="H1024:AD1024" ca="1" si="561">H936+H944+H952+H960+H968+H976+H984+H992+H1000+H1008+H1016</f>
        <v>4990479.1494443873</v>
      </c>
      <c r="I1024" s="120">
        <f t="shared" ca="1" si="561"/>
        <v>3474794.6537869209</v>
      </c>
      <c r="J1024" s="120">
        <f t="shared" ca="1" si="561"/>
        <v>178338.19845681792</v>
      </c>
      <c r="K1024" s="120">
        <f t="shared" ca="1" si="561"/>
        <v>534292.77737631311</v>
      </c>
      <c r="L1024" s="120">
        <f t="shared" ca="1" si="561"/>
        <v>15252.84068642895</v>
      </c>
      <c r="M1024" s="120">
        <f t="shared" ca="1" si="561"/>
        <v>0</v>
      </c>
      <c r="N1024" s="120">
        <f t="shared" ca="1" si="561"/>
        <v>549545.61806274217</v>
      </c>
      <c r="O1024" s="120">
        <f t="shared" ca="1" si="561"/>
        <v>364261.4407149594</v>
      </c>
      <c r="P1024" s="120">
        <f t="shared" ca="1" si="561"/>
        <v>79633.834554092318</v>
      </c>
      <c r="Q1024" s="120">
        <f t="shared" ca="1" si="561"/>
        <v>0</v>
      </c>
      <c r="R1024" s="120">
        <f t="shared" ca="1" si="561"/>
        <v>0</v>
      </c>
      <c r="S1024" s="120">
        <f t="shared" ca="1" si="561"/>
        <v>443895.27526905172</v>
      </c>
      <c r="T1024" s="120">
        <f t="shared" ca="1" si="561"/>
        <v>12987.888772020367</v>
      </c>
      <c r="U1024" s="120">
        <f t="shared" ca="1" si="561"/>
        <v>219236.15293954461</v>
      </c>
      <c r="V1024" s="120">
        <f t="shared" ca="1" si="561"/>
        <v>0</v>
      </c>
      <c r="W1024" s="120">
        <f t="shared" ca="1" si="561"/>
        <v>0</v>
      </c>
      <c r="X1024" s="120">
        <f t="shared" ca="1" si="561"/>
        <v>232224.04171156499</v>
      </c>
      <c r="Y1024" s="120">
        <f t="shared" ca="1" si="561"/>
        <v>102433.37261409962</v>
      </c>
      <c r="Z1024" s="120">
        <f t="shared" ca="1" si="561"/>
        <v>1708.9896319422737</v>
      </c>
      <c r="AA1024" s="120">
        <f t="shared" ca="1" si="561"/>
        <v>104142.36224604188</v>
      </c>
      <c r="AB1024" s="120">
        <f t="shared" ca="1" si="561"/>
        <v>1384.5679564351062</v>
      </c>
      <c r="AC1024" s="120">
        <f t="shared" ca="1" si="561"/>
        <v>5131.9204770230781</v>
      </c>
      <c r="AD1024" s="120">
        <f t="shared" ca="1" si="561"/>
        <v>1022.5114777901073</v>
      </c>
    </row>
    <row r="1025" spans="2:30" hidden="1" outlineLevel="1">
      <c r="E1025" s="118"/>
      <c r="F1025" s="11"/>
      <c r="G1025" s="55" t="str">
        <f>$G$12</f>
        <v>DISTSEC</v>
      </c>
      <c r="H1025" s="120">
        <f t="shared" ref="H1025:AD1025" ca="1" si="562">H937+H945+H953+H961+H969+H977+H985+H993+H1001+H1009+H1017</f>
        <v>3371199.1670557573</v>
      </c>
      <c r="I1025" s="120">
        <f t="shared" ca="1" si="562"/>
        <v>2573377.4377638805</v>
      </c>
      <c r="J1025" s="120">
        <f t="shared" ca="1" si="562"/>
        <v>132502.83083365095</v>
      </c>
      <c r="K1025" s="120">
        <f t="shared" ca="1" si="562"/>
        <v>347047.51570176508</v>
      </c>
      <c r="L1025" s="120">
        <f t="shared" ca="1" si="562"/>
        <v>0</v>
      </c>
      <c r="M1025" s="120">
        <f t="shared" ca="1" si="562"/>
        <v>0</v>
      </c>
      <c r="N1025" s="120">
        <f t="shared" ca="1" si="562"/>
        <v>347047.51570176508</v>
      </c>
      <c r="O1025" s="120">
        <f t="shared" ca="1" si="562"/>
        <v>207412.42476731265</v>
      </c>
      <c r="P1025" s="120">
        <f t="shared" ca="1" si="562"/>
        <v>0</v>
      </c>
      <c r="Q1025" s="120">
        <f t="shared" ca="1" si="562"/>
        <v>0</v>
      </c>
      <c r="R1025" s="120">
        <f t="shared" ca="1" si="562"/>
        <v>0</v>
      </c>
      <c r="S1025" s="120">
        <f t="shared" ca="1" si="562"/>
        <v>207412.42476731265</v>
      </c>
      <c r="T1025" s="120">
        <f t="shared" ca="1" si="562"/>
        <v>5600.7061608227368</v>
      </c>
      <c r="U1025" s="120">
        <f t="shared" ca="1" si="562"/>
        <v>0</v>
      </c>
      <c r="V1025" s="120">
        <f t="shared" ca="1" si="562"/>
        <v>0</v>
      </c>
      <c r="W1025" s="120">
        <f t="shared" ca="1" si="562"/>
        <v>0</v>
      </c>
      <c r="X1025" s="120">
        <f t="shared" ca="1" si="562"/>
        <v>5600.7061608227368</v>
      </c>
      <c r="Y1025" s="120">
        <f t="shared" ca="1" si="562"/>
        <v>73146.757788040108</v>
      </c>
      <c r="Z1025" s="120">
        <f t="shared" ca="1" si="562"/>
        <v>0</v>
      </c>
      <c r="AA1025" s="120">
        <f t="shared" ca="1" si="562"/>
        <v>73146.757788040108</v>
      </c>
      <c r="AB1025" s="120">
        <f t="shared" ca="1" si="562"/>
        <v>759.04625860989381</v>
      </c>
      <c r="AC1025" s="120">
        <f t="shared" ca="1" si="562"/>
        <v>27160.176907199057</v>
      </c>
      <c r="AD1025" s="120">
        <f t="shared" ca="1" si="562"/>
        <v>4192.2708744761821</v>
      </c>
    </row>
    <row r="1026" spans="2:30" hidden="1" outlineLevel="1">
      <c r="E1026" s="118"/>
      <c r="F1026" s="11"/>
      <c r="G1026" s="55" t="str">
        <f>$G$13</f>
        <v>ENERGY</v>
      </c>
      <c r="H1026" s="120">
        <f t="shared" ref="H1026:AD1026" ca="1" si="563">H938+H946+H954+H962+H970+H978+H986+H994+H1002+H1010+H1018</f>
        <v>888044.68127723876</v>
      </c>
      <c r="I1026" s="120">
        <f t="shared" ca="1" si="563"/>
        <v>754619.79836514569</v>
      </c>
      <c r="J1026" s="120">
        <f t="shared" ca="1" si="563"/>
        <v>49690.577157145264</v>
      </c>
      <c r="K1026" s="120">
        <f t="shared" ca="1" si="563"/>
        <v>80587.476220132376</v>
      </c>
      <c r="L1026" s="120">
        <f t="shared" ca="1" si="563"/>
        <v>281.78298701294761</v>
      </c>
      <c r="M1026" s="120">
        <f t="shared" ca="1" si="563"/>
        <v>-42.168493617545337</v>
      </c>
      <c r="N1026" s="120">
        <f t="shared" ca="1" si="563"/>
        <v>80827.090713527767</v>
      </c>
      <c r="O1026" s="120">
        <f t="shared" ca="1" si="563"/>
        <v>11509.408467329675</v>
      </c>
      <c r="P1026" s="120">
        <f t="shared" ca="1" si="563"/>
        <v>25496.747167555484</v>
      </c>
      <c r="Q1026" s="120">
        <f t="shared" ca="1" si="563"/>
        <v>5013.5261159712854</v>
      </c>
      <c r="R1026" s="120">
        <f t="shared" ca="1" si="563"/>
        <v>59.576081481646582</v>
      </c>
      <c r="S1026" s="120">
        <f t="shared" ca="1" si="563"/>
        <v>42079.257832338095</v>
      </c>
      <c r="T1026" s="120">
        <f t="shared" ca="1" si="563"/>
        <v>956.72252968194698</v>
      </c>
      <c r="U1026" s="120">
        <f t="shared" ca="1" si="563"/>
        <v>35802.97959099515</v>
      </c>
      <c r="V1026" s="120">
        <f t="shared" ca="1" si="563"/>
        <v>-41336.100416208967</v>
      </c>
      <c r="W1026" s="120">
        <f t="shared" ca="1" si="563"/>
        <v>-23315.652677136241</v>
      </c>
      <c r="X1026" s="120">
        <f t="shared" ca="1" si="563"/>
        <v>-27892.050972668105</v>
      </c>
      <c r="Y1026" s="120">
        <f t="shared" ca="1" si="563"/>
        <v>-10345.268780079774</v>
      </c>
      <c r="Z1026" s="120">
        <f t="shared" ca="1" si="563"/>
        <v>-168.40448378313476</v>
      </c>
      <c r="AA1026" s="120">
        <f t="shared" ca="1" si="563"/>
        <v>-10513.673263862909</v>
      </c>
      <c r="AB1026" s="120">
        <f t="shared" ca="1" si="563"/>
        <v>-187.84165513852381</v>
      </c>
      <c r="AC1026" s="120">
        <f t="shared" ca="1" si="563"/>
        <v>225.32496117647725</v>
      </c>
      <c r="AD1026" s="120">
        <f t="shared" ca="1" si="563"/>
        <v>-803.80186042454886</v>
      </c>
    </row>
    <row r="1027" spans="2:30" hidden="1" outlineLevel="1">
      <c r="E1027" s="118"/>
      <c r="F1027" s="11"/>
      <c r="G1027" s="55" t="str">
        <f>$G$14</f>
        <v>CUSTOMER</v>
      </c>
      <c r="H1027" s="120">
        <f t="shared" ref="H1027:AD1027" ca="1" si="564">H939+H947+H955+H963+H971+H979+H987+H995+H1003+H1011+H1019</f>
        <v>454514.88707530918</v>
      </c>
      <c r="I1027" s="120">
        <f t="shared" ca="1" si="564"/>
        <v>277389.04390736186</v>
      </c>
      <c r="J1027" s="120">
        <f t="shared" ca="1" si="564"/>
        <v>78099.821627606812</v>
      </c>
      <c r="K1027" s="120">
        <f t="shared" ca="1" si="564"/>
        <v>12963.25896965004</v>
      </c>
      <c r="L1027" s="120">
        <f t="shared" ca="1" si="564"/>
        <v>2857.463796008341</v>
      </c>
      <c r="M1027" s="120">
        <f t="shared" ca="1" si="564"/>
        <v>537.74533143815154</v>
      </c>
      <c r="N1027" s="120">
        <f t="shared" ca="1" si="564"/>
        <v>16358.468097096533</v>
      </c>
      <c r="O1027" s="120">
        <f t="shared" ca="1" si="564"/>
        <v>2375.6767956200947</v>
      </c>
      <c r="P1027" s="120">
        <f t="shared" ca="1" si="564"/>
        <v>1249.0168659997164</v>
      </c>
      <c r="Q1027" s="120">
        <f t="shared" ca="1" si="564"/>
        <v>1994.6075121926826</v>
      </c>
      <c r="R1027" s="120">
        <f t="shared" ca="1" si="564"/>
        <v>296.46138329700932</v>
      </c>
      <c r="S1027" s="120">
        <f t="shared" ca="1" si="564"/>
        <v>5915.7625571095032</v>
      </c>
      <c r="T1027" s="120">
        <f t="shared" ca="1" si="564"/>
        <v>16.492445151706505</v>
      </c>
      <c r="U1027" s="120">
        <f t="shared" ca="1" si="564"/>
        <v>504.11370080569327</v>
      </c>
      <c r="V1027" s="120">
        <f t="shared" ca="1" si="564"/>
        <v>1896.0426079658237</v>
      </c>
      <c r="W1027" s="120">
        <f t="shared" ca="1" si="564"/>
        <v>293.22448880864522</v>
      </c>
      <c r="X1027" s="120">
        <f t="shared" ca="1" si="564"/>
        <v>2709.8732427318687</v>
      </c>
      <c r="Y1027" s="120">
        <f t="shared" ca="1" si="564"/>
        <v>451.28425906360849</v>
      </c>
      <c r="Z1027" s="120">
        <f t="shared" ca="1" si="564"/>
        <v>8.2145635123969143</v>
      </c>
      <c r="AA1027" s="120">
        <f t="shared" ca="1" si="564"/>
        <v>459.49882257600541</v>
      </c>
      <c r="AB1027" s="120">
        <f t="shared" ca="1" si="564"/>
        <v>8.3277990583406272</v>
      </c>
      <c r="AC1027" s="120">
        <f t="shared" ca="1" si="564"/>
        <v>67684.118809840962</v>
      </c>
      <c r="AD1027" s="120">
        <f t="shared" ca="1" si="564"/>
        <v>5889.9722119273556</v>
      </c>
    </row>
    <row r="1028" spans="2:30" collapsed="1">
      <c r="B1028" s="55"/>
      <c r="C1028" s="55" t="s">
        <v>224</v>
      </c>
      <c r="E1028" s="120">
        <f>E940+E948+E956+E964+E972+E980+E988+E996+E1004+E1012+E1020</f>
        <v>40947050</v>
      </c>
      <c r="F1028" s="3"/>
      <c r="G1028" s="55" t="str">
        <f>$G$15</f>
        <v>TOTAL</v>
      </c>
      <c r="H1028" s="120">
        <f t="shared" ref="H1028:AD1028" ca="1" si="565">H940+H948+H956+H964+H972+H980+H988+H996+H1004+H1012+H1020</f>
        <v>40947049.999999985</v>
      </c>
      <c r="I1028" s="120">
        <f ca="1">I940+I948+I956+I964+I972+I980+I988+I996+I1004+I1012+I1020</f>
        <v>23517178.194653783</v>
      </c>
      <c r="J1028" s="120">
        <f t="shared" ca="1" si="565"/>
        <v>1257705.5944829229</v>
      </c>
      <c r="K1028" s="120">
        <f t="shared" ca="1" si="565"/>
        <v>3684741.1724612205</v>
      </c>
      <c r="L1028" s="120">
        <f t="shared" ca="1" si="565"/>
        <v>92909.245807192259</v>
      </c>
      <c r="M1028" s="120">
        <f t="shared" ca="1" si="565"/>
        <v>9416.4010386038772</v>
      </c>
      <c r="N1028" s="120">
        <f t="shared" ca="1" si="565"/>
        <v>3787066.8193070153</v>
      </c>
      <c r="O1028" s="120">
        <f t="shared" ca="1" si="565"/>
        <v>2567401.2358835926</v>
      </c>
      <c r="P1028" s="120">
        <f t="shared" ca="1" si="565"/>
        <v>499574.97817082249</v>
      </c>
      <c r="Q1028" s="120">
        <f t="shared" ca="1" si="565"/>
        <v>185218.52205649944</v>
      </c>
      <c r="R1028" s="120">
        <f t="shared" ca="1" si="565"/>
        <v>3355.4132988062902</v>
      </c>
      <c r="S1028" s="120">
        <f t="shared" ca="1" si="565"/>
        <v>3255550.1494097207</v>
      </c>
      <c r="T1028" s="120">
        <f t="shared" ca="1" si="565"/>
        <v>86169.319831251065</v>
      </c>
      <c r="U1028" s="120">
        <f t="shared" ca="1" si="565"/>
        <v>1355548.9585416787</v>
      </c>
      <c r="V1028" s="120">
        <f t="shared" ca="1" si="565"/>
        <v>6300731.1927003767</v>
      </c>
      <c r="W1028" s="120">
        <f t="shared" ca="1" si="565"/>
        <v>501628.39544253808</v>
      </c>
      <c r="X1028" s="120">
        <f t="shared" ca="1" si="565"/>
        <v>8244077.8665158432</v>
      </c>
      <c r="Y1028" s="120">
        <f t="shared" ca="1" si="565"/>
        <v>742060.82309028949</v>
      </c>
      <c r="Z1028" s="120">
        <f t="shared" ca="1" si="565"/>
        <v>12148.016676083724</v>
      </c>
      <c r="AA1028" s="120">
        <f t="shared" ca="1" si="565"/>
        <v>754208.83976637339</v>
      </c>
      <c r="AB1028" s="120">
        <f t="shared" ca="1" si="565"/>
        <v>9228.6542612980629</v>
      </c>
      <c r="AC1028" s="120">
        <f t="shared" ca="1" si="565"/>
        <v>109689.9126457308</v>
      </c>
      <c r="AD1028" s="120">
        <f t="shared" ca="1" si="565"/>
        <v>12343.96895730866</v>
      </c>
    </row>
    <row r="1029" spans="2:30">
      <c r="E1029" s="4"/>
      <c r="F1029" s="3"/>
      <c r="G1029" s="7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</row>
    <row r="1030" spans="2:30">
      <c r="C1030" s="109" t="s">
        <v>679</v>
      </c>
    </row>
    <row r="1031" spans="2:30" hidden="1" outlineLevel="1">
      <c r="E1031" s="51"/>
      <c r="F1031" s="52" t="str">
        <f>F1038</f>
        <v>PROD_DEMAND</v>
      </c>
      <c r="G1031" s="55" t="str">
        <f>$G$8</f>
        <v>PRODUCTION</v>
      </c>
      <c r="H1031" s="4">
        <f t="shared" ref="H1031:H1038" si="566">SUBTOTAL(9,I1031:AD1031)</f>
        <v>-12563569</v>
      </c>
      <c r="I1031" s="5">
        <f>VLOOKUP(CONCATENATE($F1031," ",$G1031),AllocFactorMatrix,(I$4+1),FALSE)*$E1038</f>
        <v>-6975375.0083844857</v>
      </c>
      <c r="J1031" s="5">
        <f>VLOOKUP(CONCATENATE($F1031," ",$G1031),AllocFactorMatrix,(J$4+1),FALSE)*$E1038</f>
        <v>-320971.01557798259</v>
      </c>
      <c r="K1031" s="5">
        <f>VLOOKUP(CONCATENATE($F1031," ",$G1031),AllocFactorMatrix,(K$4+1),FALSE)*$E1038</f>
        <v>-1057370.6851198818</v>
      </c>
      <c r="L1031" s="5">
        <f>VLOOKUP(CONCATENATE($F1031," ",$G1031),AllocFactorMatrix,(L$4+1),FALSE)*$E1038</f>
        <v>-26420.317861539781</v>
      </c>
      <c r="M1031" s="5">
        <f>VLOOKUP(CONCATENATE($F1031," ",$G1031),AllocFactorMatrix,(M$4+1),FALSE)*$E1038</f>
        <v>-3401.0806937673278</v>
      </c>
      <c r="N1031" s="5">
        <f t="shared" ref="N1031:N1038" si="567">SUBTOTAL(9,K1031:M1031)</f>
        <v>-1087192.0836751889</v>
      </c>
      <c r="O1031" s="5">
        <f>VLOOKUP(CONCATENATE($F1031," ",$G1031),AllocFactorMatrix,(O$4+1),FALSE)*$E1038</f>
        <v>-804356.17224104982</v>
      </c>
      <c r="P1031" s="5">
        <f>VLOOKUP(CONCATENATE($F1031," ",$G1031),AllocFactorMatrix,(P$4+1),FALSE)*$E1038</f>
        <v>-145589.99554557356</v>
      </c>
      <c r="Q1031" s="5">
        <f>VLOOKUP(CONCATENATE($F1031," ",$G1031),AllocFactorMatrix,(Q$4+1),FALSE)*$E1038</f>
        <v>-56313.182388760346</v>
      </c>
      <c r="R1031" s="54">
        <f>VLOOKUP(CONCATENATE($F1031," ",$G1031),AllocFactorMatrix,(R$4+1),FALSE)*$E1038</f>
        <v>-1213.3646093816419</v>
      </c>
      <c r="S1031" s="5">
        <f>SUBTOTAL(9,O1031:R1031)</f>
        <v>-1007472.7147847654</v>
      </c>
      <c r="T1031" s="5">
        <f>VLOOKUP(CONCATENATE($F1031," ",$G1031),AllocFactorMatrix,(T$4+1),FALSE)*$E1038</f>
        <v>-25541.245092615314</v>
      </c>
      <c r="U1031" s="5">
        <f>VLOOKUP(CONCATENATE($F1031," ",$G1031),AllocFactorMatrix,(U$4+1),FALSE)*$E1038</f>
        <v>-406661.02243821236</v>
      </c>
      <c r="V1031" s="5">
        <f>VLOOKUP(CONCATENATE($F1031," ",$G1031),AllocFactorMatrix,(V$4+1),FALSE)*$E1038</f>
        <v>-2205405.5986971757</v>
      </c>
      <c r="W1031" s="5">
        <f>VLOOKUP(CONCATENATE($F1031," ",$G1031),AllocFactorMatrix,(W$4+1),FALSE)*$E1038</f>
        <v>-290171.07434302015</v>
      </c>
      <c r="X1031" s="5">
        <f>SUBTOTAL(9,T1031:W1031)</f>
        <v>-2927778.9405710236</v>
      </c>
      <c r="Y1031" s="5">
        <f>VLOOKUP(CONCATENATE($F1031," ",$G1031),AllocFactorMatrix,(Y$4+1),FALSE)*$E1038</f>
        <v>-237067.14528709126</v>
      </c>
      <c r="Z1031" s="5">
        <f>VLOOKUP(CONCATENATE($F1031," ",$G1031),AllocFactorMatrix,(Z$4+1),FALSE)*$E1038</f>
        <v>-4927.8395436322935</v>
      </c>
      <c r="AA1031" s="5">
        <f t="shared" ref="AA1031:AA1038" si="568">SUBTOTAL(9,Y1031:Z1031)</f>
        <v>-241994.98483072355</v>
      </c>
      <c r="AB1031" s="5">
        <f>VLOOKUP(CONCATENATE($F1031," ",$G1031),AllocFactorMatrix,(AB$4+1),FALSE)*$E1038</f>
        <v>-2784.2521758286475</v>
      </c>
      <c r="AC1031" s="5">
        <f>VLOOKUP(CONCATENATE($F1031," ",$G1031),AllocFactorMatrix,(AC$4+1),FALSE)*$E1038</f>
        <v>0</v>
      </c>
      <c r="AD1031" s="5">
        <f>VLOOKUP(CONCATENATE($F1031," ",$G1031),AllocFactorMatrix,(AD$4+1),FALSE)*$E1038</f>
        <v>0</v>
      </c>
    </row>
    <row r="1032" spans="2:30" hidden="1" outlineLevel="1">
      <c r="E1032" s="51"/>
      <c r="F1032" s="52" t="str">
        <f>F1038</f>
        <v>PROD_DEMAND</v>
      </c>
      <c r="G1032" s="55" t="str">
        <f>$G$9</f>
        <v>BULKTRAN</v>
      </c>
      <c r="H1032" s="4">
        <f t="shared" si="566"/>
        <v>0</v>
      </c>
      <c r="I1032" s="5">
        <f>VLOOKUP(CONCATENATE($F1032," ",$G1032),AllocFactorMatrix,(I$4+1),FALSE)*$E1038</f>
        <v>0</v>
      </c>
      <c r="J1032" s="5">
        <f>VLOOKUP(CONCATENATE($F1032," ",$G1032),AllocFactorMatrix,(J$4+1),FALSE)*$E1038</f>
        <v>0</v>
      </c>
      <c r="K1032" s="5">
        <f>VLOOKUP(CONCATENATE($F1032," ",$G1032),AllocFactorMatrix,(K$4+1),FALSE)*$E1038</f>
        <v>0</v>
      </c>
      <c r="L1032" s="5">
        <f>VLOOKUP(CONCATENATE($F1032," ",$G1032),AllocFactorMatrix,(L$4+1),FALSE)*$E1038</f>
        <v>0</v>
      </c>
      <c r="M1032" s="5">
        <f>VLOOKUP(CONCATENATE($F1032," ",$G1032),AllocFactorMatrix,(M$4+1),FALSE)*$E1038</f>
        <v>0</v>
      </c>
      <c r="N1032" s="5">
        <f t="shared" si="567"/>
        <v>0</v>
      </c>
      <c r="O1032" s="5">
        <f>VLOOKUP(CONCATENATE($F1032," ",$G1032),AllocFactorMatrix,(O$4+1),FALSE)*$E1038</f>
        <v>0</v>
      </c>
      <c r="P1032" s="5">
        <f>VLOOKUP(CONCATENATE($F1032," ",$G1032),AllocFactorMatrix,(P$4+1),FALSE)*$E1038</f>
        <v>0</v>
      </c>
      <c r="Q1032" s="5">
        <f>VLOOKUP(CONCATENATE($F1032," ",$G1032),AllocFactorMatrix,(Q$4+1),FALSE)*$E1038</f>
        <v>0</v>
      </c>
      <c r="R1032" s="54">
        <f>VLOOKUP(CONCATENATE($F1032," ",$G1032),AllocFactorMatrix,(R$4+1),FALSE)*$E1038</f>
        <v>0</v>
      </c>
      <c r="S1032" s="5">
        <f t="shared" ref="S1032:S1038" si="569">SUBTOTAL(9,O1032:R1032)</f>
        <v>0</v>
      </c>
      <c r="T1032" s="5">
        <f>VLOOKUP(CONCATENATE($F1032," ",$G1032),AllocFactorMatrix,(T$4+1),FALSE)*$E1038</f>
        <v>0</v>
      </c>
      <c r="U1032" s="5">
        <f>VLOOKUP(CONCATENATE($F1032," ",$G1032),AllocFactorMatrix,(U$4+1),FALSE)*$E1038</f>
        <v>0</v>
      </c>
      <c r="V1032" s="5">
        <f>VLOOKUP(CONCATENATE($F1032," ",$G1032),AllocFactorMatrix,(V$4+1),FALSE)*$E1038</f>
        <v>0</v>
      </c>
      <c r="W1032" s="5">
        <f>VLOOKUP(CONCATENATE($F1032," ",$G1032),AllocFactorMatrix,(W$4+1),FALSE)*$E1038</f>
        <v>0</v>
      </c>
      <c r="X1032" s="5">
        <f t="shared" ref="X1032:X1038" si="570">SUBTOTAL(9,T1032:W1032)</f>
        <v>0</v>
      </c>
      <c r="Y1032" s="5">
        <f>VLOOKUP(CONCATENATE($F1032," ",$G1032),AllocFactorMatrix,(Y$4+1),FALSE)*$E1038</f>
        <v>0</v>
      </c>
      <c r="Z1032" s="5">
        <f>VLOOKUP(CONCATENATE($F1032," ",$G1032),AllocFactorMatrix,(Z$4+1),FALSE)*$E1038</f>
        <v>0</v>
      </c>
      <c r="AA1032" s="5">
        <f t="shared" si="568"/>
        <v>0</v>
      </c>
      <c r="AB1032" s="5">
        <f>VLOOKUP(CONCATENATE($F1032," ",$G1032),AllocFactorMatrix,(AB$4+1),FALSE)*$E1038</f>
        <v>0</v>
      </c>
      <c r="AC1032" s="5">
        <f>VLOOKUP(CONCATENATE($F1032," ",$G1032),AllocFactorMatrix,(AC$4+1),FALSE)*$E1038</f>
        <v>0</v>
      </c>
      <c r="AD1032" s="5">
        <f>VLOOKUP(CONCATENATE($F1032," ",$G1032),AllocFactorMatrix,(AD$4+1),FALSE)*$E1038</f>
        <v>0</v>
      </c>
    </row>
    <row r="1033" spans="2:30" hidden="1" outlineLevel="1">
      <c r="E1033" s="51"/>
      <c r="F1033" s="52" t="str">
        <f>F1038</f>
        <v>PROD_DEMAND</v>
      </c>
      <c r="G1033" s="55" t="str">
        <f>$G$10</f>
        <v>SUBTRAN</v>
      </c>
      <c r="H1033" s="4">
        <f t="shared" si="566"/>
        <v>0</v>
      </c>
      <c r="I1033" s="5">
        <f>VLOOKUP(CONCATENATE($F1033," ",$G1033),AllocFactorMatrix,(I$4+1),FALSE)*$E1038</f>
        <v>0</v>
      </c>
      <c r="J1033" s="5">
        <f>VLOOKUP(CONCATENATE($F1033," ",$G1033),AllocFactorMatrix,(J$4+1),FALSE)*$E1038</f>
        <v>0</v>
      </c>
      <c r="K1033" s="5">
        <f>VLOOKUP(CONCATENATE($F1033," ",$G1033),AllocFactorMatrix,(K$4+1),FALSE)*$E1038</f>
        <v>0</v>
      </c>
      <c r="L1033" s="5">
        <f>VLOOKUP(CONCATENATE($F1033," ",$G1033),AllocFactorMatrix,(L$4+1),FALSE)*$E1038</f>
        <v>0</v>
      </c>
      <c r="M1033" s="5">
        <f>VLOOKUP(CONCATENATE($F1033," ",$G1033),AllocFactorMatrix,(M$4+1),FALSE)*$E1038</f>
        <v>0</v>
      </c>
      <c r="N1033" s="5">
        <f t="shared" si="567"/>
        <v>0</v>
      </c>
      <c r="O1033" s="5">
        <f>VLOOKUP(CONCATENATE($F1033," ",$G1033),AllocFactorMatrix,(O$4+1),FALSE)*$E1038</f>
        <v>0</v>
      </c>
      <c r="P1033" s="5">
        <f>VLOOKUP(CONCATENATE($F1033," ",$G1033),AllocFactorMatrix,(P$4+1),FALSE)*$E1038</f>
        <v>0</v>
      </c>
      <c r="Q1033" s="5">
        <f>VLOOKUP(CONCATENATE($F1033," ",$G1033),AllocFactorMatrix,(Q$4+1),FALSE)*$E1038</f>
        <v>0</v>
      </c>
      <c r="R1033" s="54">
        <f>VLOOKUP(CONCATENATE($F1033," ",$G1033),AllocFactorMatrix,(R$4+1),FALSE)*$E1038</f>
        <v>0</v>
      </c>
      <c r="S1033" s="5">
        <f t="shared" si="569"/>
        <v>0</v>
      </c>
      <c r="T1033" s="5">
        <f>VLOOKUP(CONCATENATE($F1033," ",$G1033),AllocFactorMatrix,(T$4+1),FALSE)*$E1038</f>
        <v>0</v>
      </c>
      <c r="U1033" s="5">
        <f>VLOOKUP(CONCATENATE($F1033," ",$G1033),AllocFactorMatrix,(U$4+1),FALSE)*$E1038</f>
        <v>0</v>
      </c>
      <c r="V1033" s="5">
        <f>VLOOKUP(CONCATENATE($F1033," ",$G1033),AllocFactorMatrix,(V$4+1),FALSE)*$E1038</f>
        <v>0</v>
      </c>
      <c r="W1033" s="5">
        <f>VLOOKUP(CONCATENATE($F1033," ",$G1033),AllocFactorMatrix,(W$4+1),FALSE)*$E1038</f>
        <v>0</v>
      </c>
      <c r="X1033" s="5">
        <f t="shared" si="570"/>
        <v>0</v>
      </c>
      <c r="Y1033" s="5">
        <f>VLOOKUP(CONCATENATE($F1033," ",$G1033),AllocFactorMatrix,(Y$4+1),FALSE)*$E1038</f>
        <v>0</v>
      </c>
      <c r="Z1033" s="5">
        <f>VLOOKUP(CONCATENATE($F1033," ",$G1033),AllocFactorMatrix,(Z$4+1),FALSE)*$E1038</f>
        <v>0</v>
      </c>
      <c r="AA1033" s="5">
        <f t="shared" si="568"/>
        <v>0</v>
      </c>
      <c r="AB1033" s="5">
        <f>VLOOKUP(CONCATENATE($F1033," ",$G1033),AllocFactorMatrix,(AB$4+1),FALSE)*$E1038</f>
        <v>0</v>
      </c>
      <c r="AC1033" s="5">
        <f>VLOOKUP(CONCATENATE($F1033," ",$G1033),AllocFactorMatrix,(AC$4+1),FALSE)*$E1038</f>
        <v>0</v>
      </c>
      <c r="AD1033" s="5">
        <f>VLOOKUP(CONCATENATE($F1033," ",$G1033),AllocFactorMatrix,(AD$4+1),FALSE)*$E1038</f>
        <v>0</v>
      </c>
    </row>
    <row r="1034" spans="2:30" hidden="1" outlineLevel="1">
      <c r="E1034" s="51"/>
      <c r="F1034" s="52" t="str">
        <f>F1038</f>
        <v>PROD_DEMAND</v>
      </c>
      <c r="G1034" s="55" t="str">
        <f>$G$11</f>
        <v>DISTPRI</v>
      </c>
      <c r="H1034" s="4">
        <f t="shared" si="566"/>
        <v>0</v>
      </c>
      <c r="I1034" s="5">
        <f>VLOOKUP(CONCATENATE($F1034," ",$G1034),AllocFactorMatrix,(I$4+1),FALSE)*$E1038</f>
        <v>0</v>
      </c>
      <c r="J1034" s="5">
        <f>VLOOKUP(CONCATENATE($F1034," ",$G1034),AllocFactorMatrix,(J$4+1),FALSE)*$E1038</f>
        <v>0</v>
      </c>
      <c r="K1034" s="5">
        <f>VLOOKUP(CONCATENATE($F1034," ",$G1034),AllocFactorMatrix,(K$4+1),FALSE)*$E1038</f>
        <v>0</v>
      </c>
      <c r="L1034" s="5">
        <f>VLOOKUP(CONCATENATE($F1034," ",$G1034),AllocFactorMatrix,(L$4+1),FALSE)*$E1038</f>
        <v>0</v>
      </c>
      <c r="M1034" s="5">
        <f>VLOOKUP(CONCATENATE($F1034," ",$G1034),AllocFactorMatrix,(M$4+1),FALSE)*$E1038</f>
        <v>0</v>
      </c>
      <c r="N1034" s="5">
        <f t="shared" si="567"/>
        <v>0</v>
      </c>
      <c r="O1034" s="5">
        <f>VLOOKUP(CONCATENATE($F1034," ",$G1034),AllocFactorMatrix,(O$4+1),FALSE)*$E1038</f>
        <v>0</v>
      </c>
      <c r="P1034" s="5">
        <f>VLOOKUP(CONCATENATE($F1034," ",$G1034),AllocFactorMatrix,(P$4+1),FALSE)*$E1038</f>
        <v>0</v>
      </c>
      <c r="Q1034" s="5">
        <f>VLOOKUP(CONCATENATE($F1034," ",$G1034),AllocFactorMatrix,(Q$4+1),FALSE)*$E1038</f>
        <v>0</v>
      </c>
      <c r="R1034" s="54">
        <f>VLOOKUP(CONCATENATE($F1034," ",$G1034),AllocFactorMatrix,(R$4+1),FALSE)*$E1038</f>
        <v>0</v>
      </c>
      <c r="S1034" s="5">
        <f t="shared" si="569"/>
        <v>0</v>
      </c>
      <c r="T1034" s="5">
        <f>VLOOKUP(CONCATENATE($F1034," ",$G1034),AllocFactorMatrix,(T$4+1),FALSE)*$E1038</f>
        <v>0</v>
      </c>
      <c r="U1034" s="5">
        <f>VLOOKUP(CONCATENATE($F1034," ",$G1034),AllocFactorMatrix,(U$4+1),FALSE)*$E1038</f>
        <v>0</v>
      </c>
      <c r="V1034" s="5">
        <f>VLOOKUP(CONCATENATE($F1034," ",$G1034),AllocFactorMatrix,(V$4+1),FALSE)*$E1038</f>
        <v>0</v>
      </c>
      <c r="W1034" s="5">
        <f>VLOOKUP(CONCATENATE($F1034," ",$G1034),AllocFactorMatrix,(W$4+1),FALSE)*$E1038</f>
        <v>0</v>
      </c>
      <c r="X1034" s="5">
        <f t="shared" si="570"/>
        <v>0</v>
      </c>
      <c r="Y1034" s="5">
        <f>VLOOKUP(CONCATENATE($F1034," ",$G1034),AllocFactorMatrix,(Y$4+1),FALSE)*$E1038</f>
        <v>0</v>
      </c>
      <c r="Z1034" s="5">
        <f>VLOOKUP(CONCATENATE($F1034," ",$G1034),AllocFactorMatrix,(Z$4+1),FALSE)*$E1038</f>
        <v>0</v>
      </c>
      <c r="AA1034" s="5">
        <f t="shared" si="568"/>
        <v>0</v>
      </c>
      <c r="AB1034" s="5">
        <f>VLOOKUP(CONCATENATE($F1034," ",$G1034),AllocFactorMatrix,(AB$4+1),FALSE)*$E1038</f>
        <v>0</v>
      </c>
      <c r="AC1034" s="5">
        <f>VLOOKUP(CONCATENATE($F1034," ",$G1034),AllocFactorMatrix,(AC$4+1),FALSE)*$E1038</f>
        <v>0</v>
      </c>
      <c r="AD1034" s="5">
        <f>VLOOKUP(CONCATENATE($F1034," ",$G1034),AllocFactorMatrix,(AD$4+1),FALSE)*$E1038</f>
        <v>0</v>
      </c>
    </row>
    <row r="1035" spans="2:30" hidden="1" outlineLevel="1">
      <c r="E1035" s="51"/>
      <c r="F1035" s="52" t="str">
        <f>F1038</f>
        <v>PROD_DEMAND</v>
      </c>
      <c r="G1035" s="55" t="str">
        <f>$G$12</f>
        <v>DISTSEC</v>
      </c>
      <c r="H1035" s="4">
        <f t="shared" si="566"/>
        <v>0</v>
      </c>
      <c r="I1035" s="5">
        <f>VLOOKUP(CONCATENATE($F1035," ",$G1035),AllocFactorMatrix,(I$4+1),FALSE)*$E1038</f>
        <v>0</v>
      </c>
      <c r="J1035" s="5">
        <f>VLOOKUP(CONCATENATE($F1035," ",$G1035),AllocFactorMatrix,(J$4+1),FALSE)*$E1038</f>
        <v>0</v>
      </c>
      <c r="K1035" s="5">
        <f>VLOOKUP(CONCATENATE($F1035," ",$G1035),AllocFactorMatrix,(K$4+1),FALSE)*$E1038</f>
        <v>0</v>
      </c>
      <c r="L1035" s="5">
        <f>VLOOKUP(CONCATENATE($F1035," ",$G1035),AllocFactorMatrix,(L$4+1),FALSE)*$E1038</f>
        <v>0</v>
      </c>
      <c r="M1035" s="5">
        <f>VLOOKUP(CONCATENATE($F1035," ",$G1035),AllocFactorMatrix,(M$4+1),FALSE)*$E1038</f>
        <v>0</v>
      </c>
      <c r="N1035" s="5">
        <f t="shared" si="567"/>
        <v>0</v>
      </c>
      <c r="O1035" s="5">
        <f>VLOOKUP(CONCATENATE($F1035," ",$G1035),AllocFactorMatrix,(O$4+1),FALSE)*$E1038</f>
        <v>0</v>
      </c>
      <c r="P1035" s="5">
        <f>VLOOKUP(CONCATENATE($F1035," ",$G1035),AllocFactorMatrix,(P$4+1),FALSE)*$E1038</f>
        <v>0</v>
      </c>
      <c r="Q1035" s="5">
        <f>VLOOKUP(CONCATENATE($F1035," ",$G1035),AllocFactorMatrix,(Q$4+1),FALSE)*$E1038</f>
        <v>0</v>
      </c>
      <c r="R1035" s="54">
        <f>VLOOKUP(CONCATENATE($F1035," ",$G1035),AllocFactorMatrix,(R$4+1),FALSE)*$E1038</f>
        <v>0</v>
      </c>
      <c r="S1035" s="5">
        <f t="shared" si="569"/>
        <v>0</v>
      </c>
      <c r="T1035" s="5">
        <f>VLOOKUP(CONCATENATE($F1035," ",$G1035),AllocFactorMatrix,(T$4+1),FALSE)*$E1038</f>
        <v>0</v>
      </c>
      <c r="U1035" s="5">
        <f>VLOOKUP(CONCATENATE($F1035," ",$G1035),AllocFactorMatrix,(U$4+1),FALSE)*$E1038</f>
        <v>0</v>
      </c>
      <c r="V1035" s="5">
        <f>VLOOKUP(CONCATENATE($F1035," ",$G1035),AllocFactorMatrix,(V$4+1),FALSE)*$E1038</f>
        <v>0</v>
      </c>
      <c r="W1035" s="5">
        <f>VLOOKUP(CONCATENATE($F1035," ",$G1035),AllocFactorMatrix,(W$4+1),FALSE)*$E1038</f>
        <v>0</v>
      </c>
      <c r="X1035" s="5">
        <f t="shared" si="570"/>
        <v>0</v>
      </c>
      <c r="Y1035" s="5">
        <f>VLOOKUP(CONCATENATE($F1035," ",$G1035),AllocFactorMatrix,(Y$4+1),FALSE)*$E1038</f>
        <v>0</v>
      </c>
      <c r="Z1035" s="5">
        <f>VLOOKUP(CONCATENATE($F1035," ",$G1035),AllocFactorMatrix,(Z$4+1),FALSE)*$E1038</f>
        <v>0</v>
      </c>
      <c r="AA1035" s="5">
        <f t="shared" si="568"/>
        <v>0</v>
      </c>
      <c r="AB1035" s="5">
        <f>VLOOKUP(CONCATENATE($F1035," ",$G1035),AllocFactorMatrix,(AB$4+1),FALSE)*$E1038</f>
        <v>0</v>
      </c>
      <c r="AC1035" s="5">
        <f>VLOOKUP(CONCATENATE($F1035," ",$G1035),AllocFactorMatrix,(AC$4+1),FALSE)*$E1038</f>
        <v>0</v>
      </c>
      <c r="AD1035" s="5">
        <f>VLOOKUP(CONCATENATE($F1035," ",$G1035),AllocFactorMatrix,(AD$4+1),FALSE)*$E1038</f>
        <v>0</v>
      </c>
    </row>
    <row r="1036" spans="2:30" hidden="1" outlineLevel="1">
      <c r="E1036" s="51"/>
      <c r="F1036" s="52" t="str">
        <f>F1038</f>
        <v>PROD_DEMAND</v>
      </c>
      <c r="G1036" s="55" t="str">
        <f>$G$13</f>
        <v>ENERGY</v>
      </c>
      <c r="H1036" s="4">
        <f t="shared" si="566"/>
        <v>0</v>
      </c>
      <c r="I1036" s="5">
        <f>VLOOKUP(CONCATENATE($F1036," ",$G1036),AllocFactorMatrix,(I$4+1),FALSE)*$E1038</f>
        <v>0</v>
      </c>
      <c r="J1036" s="5">
        <f>VLOOKUP(CONCATENATE($F1036," ",$G1036),AllocFactorMatrix,(J$4+1),FALSE)*$E1038</f>
        <v>0</v>
      </c>
      <c r="K1036" s="5">
        <f>VLOOKUP(CONCATENATE($F1036," ",$G1036),AllocFactorMatrix,(K$4+1),FALSE)*$E1038</f>
        <v>0</v>
      </c>
      <c r="L1036" s="5">
        <f>VLOOKUP(CONCATENATE($F1036," ",$G1036),AllocFactorMatrix,(L$4+1),FALSE)*$E1038</f>
        <v>0</v>
      </c>
      <c r="M1036" s="5">
        <f>VLOOKUP(CONCATENATE($F1036," ",$G1036),AllocFactorMatrix,(M$4+1),FALSE)*$E1038</f>
        <v>0</v>
      </c>
      <c r="N1036" s="5">
        <f t="shared" si="567"/>
        <v>0</v>
      </c>
      <c r="O1036" s="5">
        <f>VLOOKUP(CONCATENATE($F1036," ",$G1036),AllocFactorMatrix,(O$4+1),FALSE)*$E1038</f>
        <v>0</v>
      </c>
      <c r="P1036" s="5">
        <f>VLOOKUP(CONCATENATE($F1036," ",$G1036),AllocFactorMatrix,(P$4+1),FALSE)*$E1038</f>
        <v>0</v>
      </c>
      <c r="Q1036" s="5">
        <f>VLOOKUP(CONCATENATE($F1036," ",$G1036),AllocFactorMatrix,(Q$4+1),FALSE)*$E1038</f>
        <v>0</v>
      </c>
      <c r="R1036" s="54">
        <f>VLOOKUP(CONCATENATE($F1036," ",$G1036),AllocFactorMatrix,(R$4+1),FALSE)*$E1038</f>
        <v>0</v>
      </c>
      <c r="S1036" s="5">
        <f t="shared" si="569"/>
        <v>0</v>
      </c>
      <c r="T1036" s="5">
        <f>VLOOKUP(CONCATENATE($F1036," ",$G1036),AllocFactorMatrix,(T$4+1),FALSE)*$E1038</f>
        <v>0</v>
      </c>
      <c r="U1036" s="5">
        <f>VLOOKUP(CONCATENATE($F1036," ",$G1036),AllocFactorMatrix,(U$4+1),FALSE)*$E1038</f>
        <v>0</v>
      </c>
      <c r="V1036" s="5">
        <f>VLOOKUP(CONCATENATE($F1036," ",$G1036),AllocFactorMatrix,(V$4+1),FALSE)*$E1038</f>
        <v>0</v>
      </c>
      <c r="W1036" s="5">
        <f>VLOOKUP(CONCATENATE($F1036," ",$G1036),AllocFactorMatrix,(W$4+1),FALSE)*$E1038</f>
        <v>0</v>
      </c>
      <c r="X1036" s="5">
        <f t="shared" si="570"/>
        <v>0</v>
      </c>
      <c r="Y1036" s="5">
        <f>VLOOKUP(CONCATENATE($F1036," ",$G1036),AllocFactorMatrix,(Y$4+1),FALSE)*$E1038</f>
        <v>0</v>
      </c>
      <c r="Z1036" s="5">
        <f>VLOOKUP(CONCATENATE($F1036," ",$G1036),AllocFactorMatrix,(Z$4+1),FALSE)*$E1038</f>
        <v>0</v>
      </c>
      <c r="AA1036" s="5">
        <f t="shared" si="568"/>
        <v>0</v>
      </c>
      <c r="AB1036" s="5">
        <f>VLOOKUP(CONCATENATE($F1036," ",$G1036),AllocFactorMatrix,(AB$4+1),FALSE)*$E1038</f>
        <v>0</v>
      </c>
      <c r="AC1036" s="5">
        <f>VLOOKUP(CONCATENATE($F1036," ",$G1036),AllocFactorMatrix,(AC$4+1),FALSE)*$E1038</f>
        <v>0</v>
      </c>
      <c r="AD1036" s="5">
        <f>VLOOKUP(CONCATENATE($F1036," ",$G1036),AllocFactorMatrix,(AD$4+1),FALSE)*$E1038</f>
        <v>0</v>
      </c>
    </row>
    <row r="1037" spans="2:30" hidden="1" outlineLevel="1">
      <c r="E1037" s="51"/>
      <c r="F1037" s="52" t="str">
        <f>F1038</f>
        <v>PROD_DEMAND</v>
      </c>
      <c r="G1037" s="55" t="str">
        <f>$G$14</f>
        <v>CUSTOMER</v>
      </c>
      <c r="H1037" s="4">
        <f t="shared" si="566"/>
        <v>0</v>
      </c>
      <c r="I1037" s="5">
        <f>VLOOKUP(CONCATENATE($F1037," ",$G1037),AllocFactorMatrix,(I$4+1),FALSE)*$E1038</f>
        <v>0</v>
      </c>
      <c r="J1037" s="5">
        <f>VLOOKUP(CONCATENATE($F1037," ",$G1037),AllocFactorMatrix,(J$4+1),FALSE)*$E1038</f>
        <v>0</v>
      </c>
      <c r="K1037" s="5">
        <f>VLOOKUP(CONCATENATE($F1037," ",$G1037),AllocFactorMatrix,(K$4+1),FALSE)*$E1038</f>
        <v>0</v>
      </c>
      <c r="L1037" s="5">
        <f>VLOOKUP(CONCATENATE($F1037," ",$G1037),AllocFactorMatrix,(L$4+1),FALSE)*$E1038</f>
        <v>0</v>
      </c>
      <c r="M1037" s="5">
        <f>VLOOKUP(CONCATENATE($F1037," ",$G1037),AllocFactorMatrix,(M$4+1),FALSE)*$E1038</f>
        <v>0</v>
      </c>
      <c r="N1037" s="5">
        <f t="shared" si="567"/>
        <v>0</v>
      </c>
      <c r="O1037" s="5">
        <f>VLOOKUP(CONCATENATE($F1037," ",$G1037),AllocFactorMatrix,(O$4+1),FALSE)*$E1038</f>
        <v>0</v>
      </c>
      <c r="P1037" s="5">
        <f>VLOOKUP(CONCATENATE($F1037," ",$G1037),AllocFactorMatrix,(P$4+1),FALSE)*$E1038</f>
        <v>0</v>
      </c>
      <c r="Q1037" s="5">
        <f>VLOOKUP(CONCATENATE($F1037," ",$G1037),AllocFactorMatrix,(Q$4+1),FALSE)*$E1038</f>
        <v>0</v>
      </c>
      <c r="R1037" s="54">
        <f>VLOOKUP(CONCATENATE($F1037," ",$G1037),AllocFactorMatrix,(R$4+1),FALSE)*$E1038</f>
        <v>0</v>
      </c>
      <c r="S1037" s="5">
        <f t="shared" si="569"/>
        <v>0</v>
      </c>
      <c r="T1037" s="5">
        <f>VLOOKUP(CONCATENATE($F1037," ",$G1037),AllocFactorMatrix,(T$4+1),FALSE)*$E1038</f>
        <v>0</v>
      </c>
      <c r="U1037" s="5">
        <f>VLOOKUP(CONCATENATE($F1037," ",$G1037),AllocFactorMatrix,(U$4+1),FALSE)*$E1038</f>
        <v>0</v>
      </c>
      <c r="V1037" s="5">
        <f>VLOOKUP(CONCATENATE($F1037," ",$G1037),AllocFactorMatrix,(V$4+1),FALSE)*$E1038</f>
        <v>0</v>
      </c>
      <c r="W1037" s="5">
        <f>VLOOKUP(CONCATENATE($F1037," ",$G1037),AllocFactorMatrix,(W$4+1),FALSE)*$E1038</f>
        <v>0</v>
      </c>
      <c r="X1037" s="5">
        <f t="shared" si="570"/>
        <v>0</v>
      </c>
      <c r="Y1037" s="5">
        <f>VLOOKUP(CONCATENATE($F1037," ",$G1037),AllocFactorMatrix,(Y$4+1),FALSE)*$E1038</f>
        <v>0</v>
      </c>
      <c r="Z1037" s="5">
        <f>VLOOKUP(CONCATENATE($F1037," ",$G1037),AllocFactorMatrix,(Z$4+1),FALSE)*$E1038</f>
        <v>0</v>
      </c>
      <c r="AA1037" s="5">
        <f t="shared" si="568"/>
        <v>0</v>
      </c>
      <c r="AB1037" s="5">
        <f>VLOOKUP(CONCATENATE($F1037," ",$G1037),AllocFactorMatrix,(AB$4+1),FALSE)*$E1038</f>
        <v>0</v>
      </c>
      <c r="AC1037" s="5">
        <f>VLOOKUP(CONCATENATE($F1037," ",$G1037),AllocFactorMatrix,(AC$4+1),FALSE)*$E1038</f>
        <v>0</v>
      </c>
      <c r="AD1037" s="5">
        <f>VLOOKUP(CONCATENATE($F1037," ",$G1037),AllocFactorMatrix,(AD$4+1),FALSE)*$E1038</f>
        <v>0</v>
      </c>
    </row>
    <row r="1038" spans="2:30" collapsed="1">
      <c r="D1038" s="1" t="str">
        <f>D1904</f>
        <v>Adj 10 - Remove DSM Rider</v>
      </c>
      <c r="E1038" s="61">
        <v>-12563569</v>
      </c>
      <c r="F1038" s="10" t="s">
        <v>30</v>
      </c>
      <c r="G1038" s="55" t="str">
        <f>$G$15</f>
        <v>TOTAL</v>
      </c>
      <c r="H1038" s="4">
        <f t="shared" si="566"/>
        <v>-12563569</v>
      </c>
      <c r="I1038" s="5">
        <f>VLOOKUP(CONCATENATE($F1038," ",$G1038),AllocFactorMatrix,(I$4+1),FALSE)*$E1038</f>
        <v>-6975375.0083844857</v>
      </c>
      <c r="J1038" s="5">
        <f>VLOOKUP(CONCATENATE($F1038," ",$G1038),AllocFactorMatrix,(J$4+1),FALSE)*$E1038</f>
        <v>-320971.01557798259</v>
      </c>
      <c r="K1038" s="5">
        <f>VLOOKUP(CONCATENATE($F1038," ",$G1038),AllocFactorMatrix,(K$4+1),FALSE)*$E1038</f>
        <v>-1057370.6851198818</v>
      </c>
      <c r="L1038" s="5">
        <f>VLOOKUP(CONCATENATE($F1038," ",$G1038),AllocFactorMatrix,(L$4+1),FALSE)*$E1038</f>
        <v>-26420.317861539781</v>
      </c>
      <c r="M1038" s="5">
        <f>VLOOKUP(CONCATENATE($F1038," ",$G1038),AllocFactorMatrix,(M$4+1),FALSE)*$E1038</f>
        <v>-3401.0806937673278</v>
      </c>
      <c r="N1038" s="5">
        <f t="shared" si="567"/>
        <v>-1087192.0836751889</v>
      </c>
      <c r="O1038" s="5">
        <f>VLOOKUP(CONCATENATE($F1038," ",$G1038),AllocFactorMatrix,(O$4+1),FALSE)*$E1038</f>
        <v>-804356.17224104982</v>
      </c>
      <c r="P1038" s="5">
        <f>VLOOKUP(CONCATENATE($F1038," ",$G1038),AllocFactorMatrix,(P$4+1),FALSE)*$E1038</f>
        <v>-145589.99554557356</v>
      </c>
      <c r="Q1038" s="5">
        <f>VLOOKUP(CONCATENATE($F1038," ",$G1038),AllocFactorMatrix,(Q$4+1),FALSE)*$E1038</f>
        <v>-56313.182388760346</v>
      </c>
      <c r="R1038" s="54">
        <f>VLOOKUP(CONCATENATE($F1038," ",$G1038),AllocFactorMatrix,(R$4+1),FALSE)*$E1038</f>
        <v>-1213.3646093816419</v>
      </c>
      <c r="S1038" s="5">
        <f t="shared" si="569"/>
        <v>-1007472.7147847654</v>
      </c>
      <c r="T1038" s="5">
        <f>VLOOKUP(CONCATENATE($F1038," ",$G1038),AllocFactorMatrix,(T$4+1),FALSE)*$E1038</f>
        <v>-25541.245092615314</v>
      </c>
      <c r="U1038" s="5">
        <f>VLOOKUP(CONCATENATE($F1038," ",$G1038),AllocFactorMatrix,(U$4+1),FALSE)*$E1038</f>
        <v>-406661.02243821236</v>
      </c>
      <c r="V1038" s="5">
        <f>VLOOKUP(CONCATENATE($F1038," ",$G1038),AllocFactorMatrix,(V$4+1),FALSE)*$E1038</f>
        <v>-2205405.5986971757</v>
      </c>
      <c r="W1038" s="5">
        <f>VLOOKUP(CONCATENATE($F1038," ",$G1038),AllocFactorMatrix,(W$4+1),FALSE)*$E1038</f>
        <v>-290171.07434302015</v>
      </c>
      <c r="X1038" s="5">
        <f t="shared" si="570"/>
        <v>-2927778.9405710236</v>
      </c>
      <c r="Y1038" s="5">
        <f>VLOOKUP(CONCATENATE($F1038," ",$G1038),AllocFactorMatrix,(Y$4+1),FALSE)*$E1038</f>
        <v>-237067.14528709126</v>
      </c>
      <c r="Z1038" s="5">
        <f>VLOOKUP(CONCATENATE($F1038," ",$G1038),AllocFactorMatrix,(Z$4+1),FALSE)*$E1038</f>
        <v>-4927.8395436322935</v>
      </c>
      <c r="AA1038" s="5">
        <f t="shared" si="568"/>
        <v>-241994.98483072355</v>
      </c>
      <c r="AB1038" s="5">
        <f>VLOOKUP(CONCATENATE($F1038," ",$G1038),AllocFactorMatrix,(AB$4+1),FALSE)*$E1038</f>
        <v>-2784.2521758286475</v>
      </c>
      <c r="AC1038" s="5">
        <f>VLOOKUP(CONCATENATE($F1038," ",$G1038),AllocFactorMatrix,(AC$4+1),FALSE)*$E1038</f>
        <v>0</v>
      </c>
      <c r="AD1038" s="5">
        <f>VLOOKUP(CONCATENATE($F1038," ",$G1038),AllocFactorMatrix,(AD$4+1),FALSE)*$E1038</f>
        <v>0</v>
      </c>
    </row>
    <row r="1039" spans="2:30" hidden="1" outlineLevel="1">
      <c r="E1039" s="51"/>
      <c r="F1039" s="52" t="str">
        <f>F1046</f>
        <v>TRAN_LSE</v>
      </c>
      <c r="G1039" s="55" t="str">
        <f>$G$8</f>
        <v>PRODUCTION</v>
      </c>
      <c r="H1039" s="4">
        <f t="shared" ref="H1039:H1046" si="571">SUBTOTAL(9,I1039:AD1039)</f>
        <v>-3297103.9999999986</v>
      </c>
      <c r="I1039" s="5">
        <f>VLOOKUP(CONCATENATE($F1039," ",$G1039),AllocFactorMatrix,(I$4+1),FALSE)*$E1046</f>
        <v>-1624097.3481674073</v>
      </c>
      <c r="J1039" s="5">
        <f>VLOOKUP(CONCATENATE($F1039," ",$G1039),AllocFactorMatrix,(J$4+1),FALSE)*$E1046</f>
        <v>-80284.935183504727</v>
      </c>
      <c r="K1039" s="5">
        <f>VLOOKUP(CONCATENATE($F1039," ",$G1039),AllocFactorMatrix,(K$4+1),FALSE)*$E1046</f>
        <v>-294079.1163844968</v>
      </c>
      <c r="L1039" s="5">
        <f>VLOOKUP(CONCATENATE($F1039," ",$G1039),AllocFactorMatrix,(L$4+1),FALSE)*$E1046</f>
        <v>-9256.5664859541357</v>
      </c>
      <c r="M1039" s="5">
        <f>VLOOKUP(CONCATENATE($F1039," ",$G1039),AllocFactorMatrix,(M$4+1),FALSE)*$E1046</f>
        <v>-868.05118559146365</v>
      </c>
      <c r="N1039" s="5">
        <f t="shared" ref="N1039:N1046" si="572">SUBTOTAL(9,K1039:M1039)</f>
        <v>-304203.73405604239</v>
      </c>
      <c r="O1039" s="5">
        <f>VLOOKUP(CONCATENATE($F1039," ",$G1039),AllocFactorMatrix,(O$4+1),FALSE)*$E1046</f>
        <v>-223545.8756239427</v>
      </c>
      <c r="P1039" s="5">
        <f>VLOOKUP(CONCATENATE($F1039," ",$G1039),AllocFactorMatrix,(P$4+1),FALSE)*$E1046</f>
        <v>-41653.109402692164</v>
      </c>
      <c r="Q1039" s="5">
        <f>VLOOKUP(CONCATENATE($F1039," ",$G1039),AllocFactorMatrix,(Q$4+1),FALSE)*$E1046</f>
        <v>-18822.264558159513</v>
      </c>
      <c r="R1039" s="54">
        <f>VLOOKUP(CONCATENATE($F1039," ",$G1039),AllocFactorMatrix,(R$4+1),FALSE)*$E1046</f>
        <v>-846.41619748417963</v>
      </c>
      <c r="S1039" s="5">
        <f>SUBTOTAL(9,O1039:R1039)</f>
        <v>-284867.66578227858</v>
      </c>
      <c r="T1039" s="5">
        <f>VLOOKUP(CONCATENATE($F1039," ",$G1039),AllocFactorMatrix,(T$4+1),FALSE)*$E1046</f>
        <v>-7809.030012262092</v>
      </c>
      <c r="U1039" s="5">
        <f>VLOOKUP(CONCATENATE($F1039," ",$G1039),AllocFactorMatrix,(U$4+1),FALSE)*$E1046</f>
        <v>-127793.44563374406</v>
      </c>
      <c r="V1039" s="5">
        <f>VLOOKUP(CONCATENATE($F1039," ",$G1039),AllocFactorMatrix,(V$4+1),FALSE)*$E1046</f>
        <v>-675391.95097133028</v>
      </c>
      <c r="W1039" s="5">
        <f>VLOOKUP(CONCATENATE($F1039," ",$G1039),AllocFactorMatrix,(W$4+1),FALSE)*$E1046</f>
        <v>-121964.59222097204</v>
      </c>
      <c r="X1039" s="5">
        <f>SUBTOTAL(9,T1039:W1039)</f>
        <v>-932959.01883830852</v>
      </c>
      <c r="Y1039" s="5">
        <f>VLOOKUP(CONCATENATE($F1039," ",$G1039),AllocFactorMatrix,(Y$4+1),FALSE)*$E1046</f>
        <v>-68650.583681401171</v>
      </c>
      <c r="Z1039" s="5">
        <f>VLOOKUP(CONCATENATE($F1039," ",$G1039),AllocFactorMatrix,(Z$4+1),FALSE)*$E1046</f>
        <v>-1149.8710352774565</v>
      </c>
      <c r="AA1039" s="5">
        <f t="shared" ref="AA1039:AA1046" si="573">SUBTOTAL(9,Y1039:Z1039)</f>
        <v>-69800.454716678621</v>
      </c>
      <c r="AB1039" s="5">
        <f>VLOOKUP(CONCATENATE($F1039," ",$G1039),AllocFactorMatrix,(AB$4+1),FALSE)*$E1046</f>
        <v>-890.8432557789389</v>
      </c>
      <c r="AC1039" s="5">
        <f>VLOOKUP(CONCATENATE($F1039," ",$G1039),AllocFactorMatrix,(AC$4+1),FALSE)*$E1046</f>
        <v>0</v>
      </c>
      <c r="AD1039" s="5">
        <f>VLOOKUP(CONCATENATE($F1039," ",$G1039),AllocFactorMatrix,(AD$4+1),FALSE)*$E1046</f>
        <v>0</v>
      </c>
    </row>
    <row r="1040" spans="2:30" hidden="1" outlineLevel="1">
      <c r="E1040" s="51"/>
      <c r="F1040" s="52" t="str">
        <f>F1046</f>
        <v>TRAN_LSE</v>
      </c>
      <c r="G1040" s="55" t="str">
        <f>$G$9</f>
        <v>BULKTRAN</v>
      </c>
      <c r="H1040" s="4">
        <f t="shared" si="571"/>
        <v>0</v>
      </c>
      <c r="I1040" s="5">
        <f>VLOOKUP(CONCATENATE($F1040," ",$G1040),AllocFactorMatrix,(I$4+1),FALSE)*$E1046</f>
        <v>0</v>
      </c>
      <c r="J1040" s="5">
        <f>VLOOKUP(CONCATENATE($F1040," ",$G1040),AllocFactorMatrix,(J$4+1),FALSE)*$E1046</f>
        <v>0</v>
      </c>
      <c r="K1040" s="5">
        <f>VLOOKUP(CONCATENATE($F1040," ",$G1040),AllocFactorMatrix,(K$4+1),FALSE)*$E1046</f>
        <v>0</v>
      </c>
      <c r="L1040" s="5">
        <f>VLOOKUP(CONCATENATE($F1040," ",$G1040),AllocFactorMatrix,(L$4+1),FALSE)*$E1046</f>
        <v>0</v>
      </c>
      <c r="M1040" s="5">
        <f>VLOOKUP(CONCATENATE($F1040," ",$G1040),AllocFactorMatrix,(M$4+1),FALSE)*$E1046</f>
        <v>0</v>
      </c>
      <c r="N1040" s="5">
        <f t="shared" si="572"/>
        <v>0</v>
      </c>
      <c r="O1040" s="5">
        <f>VLOOKUP(CONCATENATE($F1040," ",$G1040),AllocFactorMatrix,(O$4+1),FALSE)*$E1046</f>
        <v>0</v>
      </c>
      <c r="P1040" s="5">
        <f>VLOOKUP(CONCATENATE($F1040," ",$G1040),AllocFactorMatrix,(P$4+1),FALSE)*$E1046</f>
        <v>0</v>
      </c>
      <c r="Q1040" s="5">
        <f>VLOOKUP(CONCATENATE($F1040," ",$G1040),AllocFactorMatrix,(Q$4+1),FALSE)*$E1046</f>
        <v>0</v>
      </c>
      <c r="R1040" s="54">
        <f>VLOOKUP(CONCATENATE($F1040," ",$G1040),AllocFactorMatrix,(R$4+1),FALSE)*$E1046</f>
        <v>0</v>
      </c>
      <c r="S1040" s="5">
        <f t="shared" ref="S1040:S1046" si="574">SUBTOTAL(9,O1040:R1040)</f>
        <v>0</v>
      </c>
      <c r="T1040" s="5">
        <f>VLOOKUP(CONCATENATE($F1040," ",$G1040),AllocFactorMatrix,(T$4+1),FALSE)*$E1046</f>
        <v>0</v>
      </c>
      <c r="U1040" s="5">
        <f>VLOOKUP(CONCATENATE($F1040," ",$G1040),AllocFactorMatrix,(U$4+1),FALSE)*$E1046</f>
        <v>0</v>
      </c>
      <c r="V1040" s="5">
        <f>VLOOKUP(CONCATENATE($F1040," ",$G1040),AllocFactorMatrix,(V$4+1),FALSE)*$E1046</f>
        <v>0</v>
      </c>
      <c r="W1040" s="5">
        <f>VLOOKUP(CONCATENATE($F1040," ",$G1040),AllocFactorMatrix,(W$4+1),FALSE)*$E1046</f>
        <v>0</v>
      </c>
      <c r="X1040" s="5">
        <f t="shared" ref="X1040:X1046" si="575">SUBTOTAL(9,T1040:W1040)</f>
        <v>0</v>
      </c>
      <c r="Y1040" s="5">
        <f>VLOOKUP(CONCATENATE($F1040," ",$G1040),AllocFactorMatrix,(Y$4+1),FALSE)*$E1046</f>
        <v>0</v>
      </c>
      <c r="Z1040" s="5">
        <f>VLOOKUP(CONCATENATE($F1040," ",$G1040),AllocFactorMatrix,(Z$4+1),FALSE)*$E1046</f>
        <v>0</v>
      </c>
      <c r="AA1040" s="5">
        <f t="shared" si="573"/>
        <v>0</v>
      </c>
      <c r="AB1040" s="5">
        <f>VLOOKUP(CONCATENATE($F1040," ",$G1040),AllocFactorMatrix,(AB$4+1),FALSE)*$E1046</f>
        <v>0</v>
      </c>
      <c r="AC1040" s="5">
        <f>VLOOKUP(CONCATENATE($F1040," ",$G1040),AllocFactorMatrix,(AC$4+1),FALSE)*$E1046</f>
        <v>0</v>
      </c>
      <c r="AD1040" s="5">
        <f>VLOOKUP(CONCATENATE($F1040," ",$G1040),AllocFactorMatrix,(AD$4+1),FALSE)*$E1046</f>
        <v>0</v>
      </c>
    </row>
    <row r="1041" spans="4:30" hidden="1" outlineLevel="1">
      <c r="E1041" s="51"/>
      <c r="F1041" s="52" t="str">
        <f>F1046</f>
        <v>TRAN_LSE</v>
      </c>
      <c r="G1041" s="55" t="str">
        <f>$G$10</f>
        <v>SUBTRAN</v>
      </c>
      <c r="H1041" s="4">
        <f t="shared" si="571"/>
        <v>0</v>
      </c>
      <c r="I1041" s="5">
        <f>VLOOKUP(CONCATENATE($F1041," ",$G1041),AllocFactorMatrix,(I$4+1),FALSE)*$E1046</f>
        <v>0</v>
      </c>
      <c r="J1041" s="5">
        <f>VLOOKUP(CONCATENATE($F1041," ",$G1041),AllocFactorMatrix,(J$4+1),FALSE)*$E1046</f>
        <v>0</v>
      </c>
      <c r="K1041" s="5">
        <f>VLOOKUP(CONCATENATE($F1041," ",$G1041),AllocFactorMatrix,(K$4+1),FALSE)*$E1046</f>
        <v>0</v>
      </c>
      <c r="L1041" s="5">
        <f>VLOOKUP(CONCATENATE($F1041," ",$G1041),AllocFactorMatrix,(L$4+1),FALSE)*$E1046</f>
        <v>0</v>
      </c>
      <c r="M1041" s="5">
        <f>VLOOKUP(CONCATENATE($F1041," ",$G1041),AllocFactorMatrix,(M$4+1),FALSE)*$E1046</f>
        <v>0</v>
      </c>
      <c r="N1041" s="5">
        <f t="shared" si="572"/>
        <v>0</v>
      </c>
      <c r="O1041" s="5">
        <f>VLOOKUP(CONCATENATE($F1041," ",$G1041),AllocFactorMatrix,(O$4+1),FALSE)*$E1046</f>
        <v>0</v>
      </c>
      <c r="P1041" s="5">
        <f>VLOOKUP(CONCATENATE($F1041," ",$G1041),AllocFactorMatrix,(P$4+1),FALSE)*$E1046</f>
        <v>0</v>
      </c>
      <c r="Q1041" s="5">
        <f>VLOOKUP(CONCATENATE($F1041," ",$G1041),AllocFactorMatrix,(Q$4+1),FALSE)*$E1046</f>
        <v>0</v>
      </c>
      <c r="R1041" s="54">
        <f>VLOOKUP(CONCATENATE($F1041," ",$G1041),AllocFactorMatrix,(R$4+1),FALSE)*$E1046</f>
        <v>0</v>
      </c>
      <c r="S1041" s="5">
        <f t="shared" si="574"/>
        <v>0</v>
      </c>
      <c r="T1041" s="5">
        <f>VLOOKUP(CONCATENATE($F1041," ",$G1041),AllocFactorMatrix,(T$4+1),FALSE)*$E1046</f>
        <v>0</v>
      </c>
      <c r="U1041" s="5">
        <f>VLOOKUP(CONCATENATE($F1041," ",$G1041),AllocFactorMatrix,(U$4+1),FALSE)*$E1046</f>
        <v>0</v>
      </c>
      <c r="V1041" s="5">
        <f>VLOOKUP(CONCATENATE($F1041," ",$G1041),AllocFactorMatrix,(V$4+1),FALSE)*$E1046</f>
        <v>0</v>
      </c>
      <c r="W1041" s="5">
        <f>VLOOKUP(CONCATENATE($F1041," ",$G1041),AllocFactorMatrix,(W$4+1),FALSE)*$E1046</f>
        <v>0</v>
      </c>
      <c r="X1041" s="5">
        <f t="shared" si="575"/>
        <v>0</v>
      </c>
      <c r="Y1041" s="5">
        <f>VLOOKUP(CONCATENATE($F1041," ",$G1041),AllocFactorMatrix,(Y$4+1),FALSE)*$E1046</f>
        <v>0</v>
      </c>
      <c r="Z1041" s="5">
        <f>VLOOKUP(CONCATENATE($F1041," ",$G1041),AllocFactorMatrix,(Z$4+1),FALSE)*$E1046</f>
        <v>0</v>
      </c>
      <c r="AA1041" s="5">
        <f t="shared" si="573"/>
        <v>0</v>
      </c>
      <c r="AB1041" s="5">
        <f>VLOOKUP(CONCATENATE($F1041," ",$G1041),AllocFactorMatrix,(AB$4+1),FALSE)*$E1046</f>
        <v>0</v>
      </c>
      <c r="AC1041" s="5">
        <f>VLOOKUP(CONCATENATE($F1041," ",$G1041),AllocFactorMatrix,(AC$4+1),FALSE)*$E1046</f>
        <v>0</v>
      </c>
      <c r="AD1041" s="5">
        <f>VLOOKUP(CONCATENATE($F1041," ",$G1041),AllocFactorMatrix,(AD$4+1),FALSE)*$E1046</f>
        <v>0</v>
      </c>
    </row>
    <row r="1042" spans="4:30" hidden="1" outlineLevel="1">
      <c r="E1042" s="51"/>
      <c r="F1042" s="52" t="str">
        <f>F1046</f>
        <v>TRAN_LSE</v>
      </c>
      <c r="G1042" s="55" t="str">
        <f>$G$11</f>
        <v>DISTPRI</v>
      </c>
      <c r="H1042" s="4">
        <f t="shared" si="571"/>
        <v>0</v>
      </c>
      <c r="I1042" s="5">
        <f>VLOOKUP(CONCATENATE($F1042," ",$G1042),AllocFactorMatrix,(I$4+1),FALSE)*$E1046</f>
        <v>0</v>
      </c>
      <c r="J1042" s="5">
        <f>VLOOKUP(CONCATENATE($F1042," ",$G1042),AllocFactorMatrix,(J$4+1),FALSE)*$E1046</f>
        <v>0</v>
      </c>
      <c r="K1042" s="5">
        <f>VLOOKUP(CONCATENATE($F1042," ",$G1042),AllocFactorMatrix,(K$4+1),FALSE)*$E1046</f>
        <v>0</v>
      </c>
      <c r="L1042" s="5">
        <f>VLOOKUP(CONCATENATE($F1042," ",$G1042),AllocFactorMatrix,(L$4+1),FALSE)*$E1046</f>
        <v>0</v>
      </c>
      <c r="M1042" s="5">
        <f>VLOOKUP(CONCATENATE($F1042," ",$G1042),AllocFactorMatrix,(M$4+1),FALSE)*$E1046</f>
        <v>0</v>
      </c>
      <c r="N1042" s="5">
        <f t="shared" si="572"/>
        <v>0</v>
      </c>
      <c r="O1042" s="5">
        <f>VLOOKUP(CONCATENATE($F1042," ",$G1042),AllocFactorMatrix,(O$4+1),FALSE)*$E1046</f>
        <v>0</v>
      </c>
      <c r="P1042" s="5">
        <f>VLOOKUP(CONCATENATE($F1042," ",$G1042),AllocFactorMatrix,(P$4+1),FALSE)*$E1046</f>
        <v>0</v>
      </c>
      <c r="Q1042" s="5">
        <f>VLOOKUP(CONCATENATE($F1042," ",$G1042),AllocFactorMatrix,(Q$4+1),FALSE)*$E1046</f>
        <v>0</v>
      </c>
      <c r="R1042" s="54">
        <f>VLOOKUP(CONCATENATE($F1042," ",$G1042),AllocFactorMatrix,(R$4+1),FALSE)*$E1046</f>
        <v>0</v>
      </c>
      <c r="S1042" s="5">
        <f t="shared" si="574"/>
        <v>0</v>
      </c>
      <c r="T1042" s="5">
        <f>VLOOKUP(CONCATENATE($F1042," ",$G1042),AllocFactorMatrix,(T$4+1),FALSE)*$E1046</f>
        <v>0</v>
      </c>
      <c r="U1042" s="5">
        <f>VLOOKUP(CONCATENATE($F1042," ",$G1042),AllocFactorMatrix,(U$4+1),FALSE)*$E1046</f>
        <v>0</v>
      </c>
      <c r="V1042" s="5">
        <f>VLOOKUP(CONCATENATE($F1042," ",$G1042),AllocFactorMatrix,(V$4+1),FALSE)*$E1046</f>
        <v>0</v>
      </c>
      <c r="W1042" s="5">
        <f>VLOOKUP(CONCATENATE($F1042," ",$G1042),AllocFactorMatrix,(W$4+1),FALSE)*$E1046</f>
        <v>0</v>
      </c>
      <c r="X1042" s="5">
        <f t="shared" si="575"/>
        <v>0</v>
      </c>
      <c r="Y1042" s="5">
        <f>VLOOKUP(CONCATENATE($F1042," ",$G1042),AllocFactorMatrix,(Y$4+1),FALSE)*$E1046</f>
        <v>0</v>
      </c>
      <c r="Z1042" s="5">
        <f>VLOOKUP(CONCATENATE($F1042," ",$G1042),AllocFactorMatrix,(Z$4+1),FALSE)*$E1046</f>
        <v>0</v>
      </c>
      <c r="AA1042" s="5">
        <f t="shared" si="573"/>
        <v>0</v>
      </c>
      <c r="AB1042" s="5">
        <f>VLOOKUP(CONCATENATE($F1042," ",$G1042),AllocFactorMatrix,(AB$4+1),FALSE)*$E1046</f>
        <v>0</v>
      </c>
      <c r="AC1042" s="5">
        <f>VLOOKUP(CONCATENATE($F1042," ",$G1042),AllocFactorMatrix,(AC$4+1),FALSE)*$E1046</f>
        <v>0</v>
      </c>
      <c r="AD1042" s="5">
        <f>VLOOKUP(CONCATENATE($F1042," ",$G1042),AllocFactorMatrix,(AD$4+1),FALSE)*$E1046</f>
        <v>0</v>
      </c>
    </row>
    <row r="1043" spans="4:30" hidden="1" outlineLevel="1">
      <c r="E1043" s="51"/>
      <c r="F1043" s="52" t="str">
        <f>F1046</f>
        <v>TRAN_LSE</v>
      </c>
      <c r="G1043" s="55" t="str">
        <f>$G$12</f>
        <v>DISTSEC</v>
      </c>
      <c r="H1043" s="4">
        <f t="shared" si="571"/>
        <v>0</v>
      </c>
      <c r="I1043" s="5">
        <f>VLOOKUP(CONCATENATE($F1043," ",$G1043),AllocFactorMatrix,(I$4+1),FALSE)*$E1046</f>
        <v>0</v>
      </c>
      <c r="J1043" s="5">
        <f>VLOOKUP(CONCATENATE($F1043," ",$G1043),AllocFactorMatrix,(J$4+1),FALSE)*$E1046</f>
        <v>0</v>
      </c>
      <c r="K1043" s="5">
        <f>VLOOKUP(CONCATENATE($F1043," ",$G1043),AllocFactorMatrix,(K$4+1),FALSE)*$E1046</f>
        <v>0</v>
      </c>
      <c r="L1043" s="5">
        <f>VLOOKUP(CONCATENATE($F1043," ",$G1043),AllocFactorMatrix,(L$4+1),FALSE)*$E1046</f>
        <v>0</v>
      </c>
      <c r="M1043" s="5">
        <f>VLOOKUP(CONCATENATE($F1043," ",$G1043),AllocFactorMatrix,(M$4+1),FALSE)*$E1046</f>
        <v>0</v>
      </c>
      <c r="N1043" s="5">
        <f t="shared" si="572"/>
        <v>0</v>
      </c>
      <c r="O1043" s="5">
        <f>VLOOKUP(CONCATENATE($F1043," ",$G1043),AllocFactorMatrix,(O$4+1),FALSE)*$E1046</f>
        <v>0</v>
      </c>
      <c r="P1043" s="5">
        <f>VLOOKUP(CONCATENATE($F1043," ",$G1043),AllocFactorMatrix,(P$4+1),FALSE)*$E1046</f>
        <v>0</v>
      </c>
      <c r="Q1043" s="5">
        <f>VLOOKUP(CONCATENATE($F1043," ",$G1043),AllocFactorMatrix,(Q$4+1),FALSE)*$E1046</f>
        <v>0</v>
      </c>
      <c r="R1043" s="54">
        <f>VLOOKUP(CONCATENATE($F1043," ",$G1043),AllocFactorMatrix,(R$4+1),FALSE)*$E1046</f>
        <v>0</v>
      </c>
      <c r="S1043" s="5">
        <f t="shared" si="574"/>
        <v>0</v>
      </c>
      <c r="T1043" s="5">
        <f>VLOOKUP(CONCATENATE($F1043," ",$G1043),AllocFactorMatrix,(T$4+1),FALSE)*$E1046</f>
        <v>0</v>
      </c>
      <c r="U1043" s="5">
        <f>VLOOKUP(CONCATENATE($F1043," ",$G1043),AllocFactorMatrix,(U$4+1),FALSE)*$E1046</f>
        <v>0</v>
      </c>
      <c r="V1043" s="5">
        <f>VLOOKUP(CONCATENATE($F1043," ",$G1043),AllocFactorMatrix,(V$4+1),FALSE)*$E1046</f>
        <v>0</v>
      </c>
      <c r="W1043" s="5">
        <f>VLOOKUP(CONCATENATE($F1043," ",$G1043),AllocFactorMatrix,(W$4+1),FALSE)*$E1046</f>
        <v>0</v>
      </c>
      <c r="X1043" s="5">
        <f t="shared" si="575"/>
        <v>0</v>
      </c>
      <c r="Y1043" s="5">
        <f>VLOOKUP(CONCATENATE($F1043," ",$G1043),AllocFactorMatrix,(Y$4+1),FALSE)*$E1046</f>
        <v>0</v>
      </c>
      <c r="Z1043" s="5">
        <f>VLOOKUP(CONCATENATE($F1043," ",$G1043),AllocFactorMatrix,(Z$4+1),FALSE)*$E1046</f>
        <v>0</v>
      </c>
      <c r="AA1043" s="5">
        <f t="shared" si="573"/>
        <v>0</v>
      </c>
      <c r="AB1043" s="5">
        <f>VLOOKUP(CONCATENATE($F1043," ",$G1043),AllocFactorMatrix,(AB$4+1),FALSE)*$E1046</f>
        <v>0</v>
      </c>
      <c r="AC1043" s="5">
        <f>VLOOKUP(CONCATENATE($F1043," ",$G1043),AllocFactorMatrix,(AC$4+1),FALSE)*$E1046</f>
        <v>0</v>
      </c>
      <c r="AD1043" s="5">
        <f>VLOOKUP(CONCATENATE($F1043," ",$G1043),AllocFactorMatrix,(AD$4+1),FALSE)*$E1046</f>
        <v>0</v>
      </c>
    </row>
    <row r="1044" spans="4:30" hidden="1" outlineLevel="1">
      <c r="E1044" s="51"/>
      <c r="F1044" s="52" t="str">
        <f>F1046</f>
        <v>TRAN_LSE</v>
      </c>
      <c r="G1044" s="55" t="str">
        <f>$G$13</f>
        <v>ENERGY</v>
      </c>
      <c r="H1044" s="4">
        <f t="shared" si="571"/>
        <v>0</v>
      </c>
      <c r="I1044" s="5">
        <f>VLOOKUP(CONCATENATE($F1044," ",$G1044),AllocFactorMatrix,(I$4+1),FALSE)*$E1046</f>
        <v>0</v>
      </c>
      <c r="J1044" s="5">
        <f>VLOOKUP(CONCATENATE($F1044," ",$G1044),AllocFactorMatrix,(J$4+1),FALSE)*$E1046</f>
        <v>0</v>
      </c>
      <c r="K1044" s="5">
        <f>VLOOKUP(CONCATENATE($F1044," ",$G1044),AllocFactorMatrix,(K$4+1),FALSE)*$E1046</f>
        <v>0</v>
      </c>
      <c r="L1044" s="5">
        <f>VLOOKUP(CONCATENATE($F1044," ",$G1044),AllocFactorMatrix,(L$4+1),FALSE)*$E1046</f>
        <v>0</v>
      </c>
      <c r="M1044" s="5">
        <f>VLOOKUP(CONCATENATE($F1044," ",$G1044),AllocFactorMatrix,(M$4+1),FALSE)*$E1046</f>
        <v>0</v>
      </c>
      <c r="N1044" s="5">
        <f t="shared" si="572"/>
        <v>0</v>
      </c>
      <c r="O1044" s="5">
        <f>VLOOKUP(CONCATENATE($F1044," ",$G1044),AllocFactorMatrix,(O$4+1),FALSE)*$E1046</f>
        <v>0</v>
      </c>
      <c r="P1044" s="5">
        <f>VLOOKUP(CONCATENATE($F1044," ",$G1044),AllocFactorMatrix,(P$4+1),FALSE)*$E1046</f>
        <v>0</v>
      </c>
      <c r="Q1044" s="5">
        <f>VLOOKUP(CONCATENATE($F1044," ",$G1044),AllocFactorMatrix,(Q$4+1),FALSE)*$E1046</f>
        <v>0</v>
      </c>
      <c r="R1044" s="54">
        <f>VLOOKUP(CONCATENATE($F1044," ",$G1044),AllocFactorMatrix,(R$4+1),FALSE)*$E1046</f>
        <v>0</v>
      </c>
      <c r="S1044" s="5">
        <f t="shared" si="574"/>
        <v>0</v>
      </c>
      <c r="T1044" s="5">
        <f>VLOOKUP(CONCATENATE($F1044," ",$G1044),AllocFactorMatrix,(T$4+1),FALSE)*$E1046</f>
        <v>0</v>
      </c>
      <c r="U1044" s="5">
        <f>VLOOKUP(CONCATENATE($F1044," ",$G1044),AllocFactorMatrix,(U$4+1),FALSE)*$E1046</f>
        <v>0</v>
      </c>
      <c r="V1044" s="5">
        <f>VLOOKUP(CONCATENATE($F1044," ",$G1044),AllocFactorMatrix,(V$4+1),FALSE)*$E1046</f>
        <v>0</v>
      </c>
      <c r="W1044" s="5">
        <f>VLOOKUP(CONCATENATE($F1044," ",$G1044),AllocFactorMatrix,(W$4+1),FALSE)*$E1046</f>
        <v>0</v>
      </c>
      <c r="X1044" s="5">
        <f t="shared" si="575"/>
        <v>0</v>
      </c>
      <c r="Y1044" s="5">
        <f>VLOOKUP(CONCATENATE($F1044," ",$G1044),AllocFactorMatrix,(Y$4+1),FALSE)*$E1046</f>
        <v>0</v>
      </c>
      <c r="Z1044" s="5">
        <f>VLOOKUP(CONCATENATE($F1044," ",$G1044),AllocFactorMatrix,(Z$4+1),FALSE)*$E1046</f>
        <v>0</v>
      </c>
      <c r="AA1044" s="5">
        <f t="shared" si="573"/>
        <v>0</v>
      </c>
      <c r="AB1044" s="5">
        <f>VLOOKUP(CONCATENATE($F1044," ",$G1044),AllocFactorMatrix,(AB$4+1),FALSE)*$E1046</f>
        <v>0</v>
      </c>
      <c r="AC1044" s="5">
        <f>VLOOKUP(CONCATENATE($F1044," ",$G1044),AllocFactorMatrix,(AC$4+1),FALSE)*$E1046</f>
        <v>0</v>
      </c>
      <c r="AD1044" s="5">
        <f>VLOOKUP(CONCATENATE($F1044," ",$G1044),AllocFactorMatrix,(AD$4+1),FALSE)*$E1046</f>
        <v>0</v>
      </c>
    </row>
    <row r="1045" spans="4:30" hidden="1" outlineLevel="1">
      <c r="E1045" s="51"/>
      <c r="F1045" s="52" t="str">
        <f>F1046</f>
        <v>TRAN_LSE</v>
      </c>
      <c r="G1045" s="55" t="str">
        <f>$G$14</f>
        <v>CUSTOMER</v>
      </c>
      <c r="H1045" s="4">
        <f t="shared" si="571"/>
        <v>0</v>
      </c>
      <c r="I1045" s="5">
        <f>VLOOKUP(CONCATENATE($F1045," ",$G1045),AllocFactorMatrix,(I$4+1),FALSE)*$E1046</f>
        <v>0</v>
      </c>
      <c r="J1045" s="5">
        <f>VLOOKUP(CONCATENATE($F1045," ",$G1045),AllocFactorMatrix,(J$4+1),FALSE)*$E1046</f>
        <v>0</v>
      </c>
      <c r="K1045" s="5">
        <f>VLOOKUP(CONCATENATE($F1045," ",$G1045),AllocFactorMatrix,(K$4+1),FALSE)*$E1046</f>
        <v>0</v>
      </c>
      <c r="L1045" s="5">
        <f>VLOOKUP(CONCATENATE($F1045," ",$G1045),AllocFactorMatrix,(L$4+1),FALSE)*$E1046</f>
        <v>0</v>
      </c>
      <c r="M1045" s="5">
        <f>VLOOKUP(CONCATENATE($F1045," ",$G1045),AllocFactorMatrix,(M$4+1),FALSE)*$E1046</f>
        <v>0</v>
      </c>
      <c r="N1045" s="5">
        <f t="shared" si="572"/>
        <v>0</v>
      </c>
      <c r="O1045" s="5">
        <f>VLOOKUP(CONCATENATE($F1045," ",$G1045),AllocFactorMatrix,(O$4+1),FALSE)*$E1046</f>
        <v>0</v>
      </c>
      <c r="P1045" s="5">
        <f>VLOOKUP(CONCATENATE($F1045," ",$G1045),AllocFactorMatrix,(P$4+1),FALSE)*$E1046</f>
        <v>0</v>
      </c>
      <c r="Q1045" s="5">
        <f>VLOOKUP(CONCATENATE($F1045," ",$G1045),AllocFactorMatrix,(Q$4+1),FALSE)*$E1046</f>
        <v>0</v>
      </c>
      <c r="R1045" s="54">
        <f>VLOOKUP(CONCATENATE($F1045," ",$G1045),AllocFactorMatrix,(R$4+1),FALSE)*$E1046</f>
        <v>0</v>
      </c>
      <c r="S1045" s="5">
        <f t="shared" si="574"/>
        <v>0</v>
      </c>
      <c r="T1045" s="5">
        <f>VLOOKUP(CONCATENATE($F1045," ",$G1045),AllocFactorMatrix,(T$4+1),FALSE)*$E1046</f>
        <v>0</v>
      </c>
      <c r="U1045" s="5">
        <f>VLOOKUP(CONCATENATE($F1045," ",$G1045),AllocFactorMatrix,(U$4+1),FALSE)*$E1046</f>
        <v>0</v>
      </c>
      <c r="V1045" s="5">
        <f>VLOOKUP(CONCATENATE($F1045," ",$G1045),AllocFactorMatrix,(V$4+1),FALSE)*$E1046</f>
        <v>0</v>
      </c>
      <c r="W1045" s="5">
        <f>VLOOKUP(CONCATENATE($F1045," ",$G1045),AllocFactorMatrix,(W$4+1),FALSE)*$E1046</f>
        <v>0</v>
      </c>
      <c r="X1045" s="5">
        <f t="shared" si="575"/>
        <v>0</v>
      </c>
      <c r="Y1045" s="5">
        <f>VLOOKUP(CONCATENATE($F1045," ",$G1045),AllocFactorMatrix,(Y$4+1),FALSE)*$E1046</f>
        <v>0</v>
      </c>
      <c r="Z1045" s="5">
        <f>VLOOKUP(CONCATENATE($F1045," ",$G1045),AllocFactorMatrix,(Z$4+1),FALSE)*$E1046</f>
        <v>0</v>
      </c>
      <c r="AA1045" s="5">
        <f t="shared" si="573"/>
        <v>0</v>
      </c>
      <c r="AB1045" s="5">
        <f>VLOOKUP(CONCATENATE($F1045," ",$G1045),AllocFactorMatrix,(AB$4+1),FALSE)*$E1046</f>
        <v>0</v>
      </c>
      <c r="AC1045" s="5">
        <f>VLOOKUP(CONCATENATE($F1045," ",$G1045),AllocFactorMatrix,(AC$4+1),FALSE)*$E1046</f>
        <v>0</v>
      </c>
      <c r="AD1045" s="5">
        <f>VLOOKUP(CONCATENATE($F1045," ",$G1045),AllocFactorMatrix,(AD$4+1),FALSE)*$E1046</f>
        <v>0</v>
      </c>
    </row>
    <row r="1046" spans="4:30" collapsed="1">
      <c r="D1046" s="1" t="str">
        <f>D2040</f>
        <v>Adj 28 - PJM LSE OATT Expense</v>
      </c>
      <c r="E1046" s="61">
        <v>-3297104</v>
      </c>
      <c r="F1046" s="98" t="s">
        <v>548</v>
      </c>
      <c r="G1046" s="55" t="str">
        <f>$G$15</f>
        <v>TOTAL</v>
      </c>
      <c r="H1046" s="4">
        <f t="shared" si="571"/>
        <v>-3297103.9999999986</v>
      </c>
      <c r="I1046" s="5">
        <f>VLOOKUP(CONCATENATE($F1046," ",$G1046),AllocFactorMatrix,(I$4+1),FALSE)*$E1046</f>
        <v>-1624097.3481674073</v>
      </c>
      <c r="J1046" s="5">
        <f>VLOOKUP(CONCATENATE($F1046," ",$G1046),AllocFactorMatrix,(J$4+1),FALSE)*$E1046</f>
        <v>-80284.935183504727</v>
      </c>
      <c r="K1046" s="5">
        <f>VLOOKUP(CONCATENATE($F1046," ",$G1046),AllocFactorMatrix,(K$4+1),FALSE)*$E1046</f>
        <v>-294079.1163844968</v>
      </c>
      <c r="L1046" s="5">
        <f>VLOOKUP(CONCATENATE($F1046," ",$G1046),AllocFactorMatrix,(L$4+1),FALSE)*$E1046</f>
        <v>-9256.5664859541357</v>
      </c>
      <c r="M1046" s="5">
        <f>VLOOKUP(CONCATENATE($F1046," ",$G1046),AllocFactorMatrix,(M$4+1),FALSE)*$E1046</f>
        <v>-868.05118559146365</v>
      </c>
      <c r="N1046" s="5">
        <f t="shared" si="572"/>
        <v>-304203.73405604239</v>
      </c>
      <c r="O1046" s="5">
        <f>VLOOKUP(CONCATENATE($F1046," ",$G1046),AllocFactorMatrix,(O$4+1),FALSE)*$E1046</f>
        <v>-223545.8756239427</v>
      </c>
      <c r="P1046" s="5">
        <f>VLOOKUP(CONCATENATE($F1046," ",$G1046),AllocFactorMatrix,(P$4+1),FALSE)*$E1046</f>
        <v>-41653.109402692164</v>
      </c>
      <c r="Q1046" s="5">
        <f>VLOOKUP(CONCATENATE($F1046," ",$G1046),AllocFactorMatrix,(Q$4+1),FALSE)*$E1046</f>
        <v>-18822.264558159513</v>
      </c>
      <c r="R1046" s="54">
        <f>VLOOKUP(CONCATENATE($F1046," ",$G1046),AllocFactorMatrix,(R$4+1),FALSE)*$E1046</f>
        <v>-846.41619748417963</v>
      </c>
      <c r="S1046" s="5">
        <f t="shared" si="574"/>
        <v>-284867.66578227858</v>
      </c>
      <c r="T1046" s="5">
        <f>VLOOKUP(CONCATENATE($F1046," ",$G1046),AllocFactorMatrix,(T$4+1),FALSE)*$E1046</f>
        <v>-7809.030012262092</v>
      </c>
      <c r="U1046" s="5">
        <f>VLOOKUP(CONCATENATE($F1046," ",$G1046),AllocFactorMatrix,(U$4+1),FALSE)*$E1046</f>
        <v>-127793.44563374406</v>
      </c>
      <c r="V1046" s="5">
        <f>VLOOKUP(CONCATENATE($F1046," ",$G1046),AllocFactorMatrix,(V$4+1),FALSE)*$E1046</f>
        <v>-675391.95097133028</v>
      </c>
      <c r="W1046" s="5">
        <f>VLOOKUP(CONCATENATE($F1046," ",$G1046),AllocFactorMatrix,(W$4+1),FALSE)*$E1046</f>
        <v>-121964.59222097204</v>
      </c>
      <c r="X1046" s="5">
        <f t="shared" si="575"/>
        <v>-932959.01883830852</v>
      </c>
      <c r="Y1046" s="5">
        <f>VLOOKUP(CONCATENATE($F1046," ",$G1046),AllocFactorMatrix,(Y$4+1),FALSE)*$E1046</f>
        <v>-68650.583681401171</v>
      </c>
      <c r="Z1046" s="5">
        <f>VLOOKUP(CONCATENATE($F1046," ",$G1046),AllocFactorMatrix,(Z$4+1),FALSE)*$E1046</f>
        <v>-1149.8710352774565</v>
      </c>
      <c r="AA1046" s="5">
        <f t="shared" si="573"/>
        <v>-69800.454716678621</v>
      </c>
      <c r="AB1046" s="5">
        <f>VLOOKUP(CONCATENATE($F1046," ",$G1046),AllocFactorMatrix,(AB$4+1),FALSE)*$E1046</f>
        <v>-890.8432557789389</v>
      </c>
      <c r="AC1046" s="5">
        <f>VLOOKUP(CONCATENATE($F1046," ",$G1046),AllocFactorMatrix,(AC$4+1),FALSE)*$E1046</f>
        <v>0</v>
      </c>
      <c r="AD1046" s="5">
        <f>VLOOKUP(CONCATENATE($F1046," ",$G1046),AllocFactorMatrix,(AD$4+1),FALSE)*$E1046</f>
        <v>0</v>
      </c>
    </row>
    <row r="1047" spans="4:30" hidden="1" outlineLevel="1">
      <c r="E1047" s="51"/>
      <c r="F1047" s="52" t="str">
        <f>F1054</f>
        <v>DIST_POLES</v>
      </c>
      <c r="G1047" s="55" t="str">
        <f>$G$8</f>
        <v>PRODUCTION</v>
      </c>
      <c r="H1047" s="4">
        <f t="shared" ref="H1047:H1054" si="576">SUBTOTAL(9,I1047:AD1047)</f>
        <v>0</v>
      </c>
      <c r="I1047" s="5">
        <f>VLOOKUP(CONCATENATE($F1047," ",$G1047),AllocFactorMatrix,(I$4+1),FALSE)*$E1054</f>
        <v>0</v>
      </c>
      <c r="J1047" s="5">
        <f>VLOOKUP(CONCATENATE($F1047," ",$G1047),AllocFactorMatrix,(J$4+1),FALSE)*$E1054</f>
        <v>0</v>
      </c>
      <c r="K1047" s="5">
        <f>VLOOKUP(CONCATENATE($F1047," ",$G1047),AllocFactorMatrix,(K$4+1),FALSE)*$E1054</f>
        <v>0</v>
      </c>
      <c r="L1047" s="5">
        <f>VLOOKUP(CONCATENATE($F1047," ",$G1047),AllocFactorMatrix,(L$4+1),FALSE)*$E1054</f>
        <v>0</v>
      </c>
      <c r="M1047" s="5">
        <f>VLOOKUP(CONCATENATE($F1047," ",$G1047),AllocFactorMatrix,(M$4+1),FALSE)*$E1054</f>
        <v>0</v>
      </c>
      <c r="N1047" s="5">
        <f t="shared" ref="N1047:N1054" si="577">SUBTOTAL(9,K1047:M1047)</f>
        <v>0</v>
      </c>
      <c r="O1047" s="5">
        <f>VLOOKUP(CONCATENATE($F1047," ",$G1047),AllocFactorMatrix,(O$4+1),FALSE)*$E1054</f>
        <v>0</v>
      </c>
      <c r="P1047" s="5">
        <f>VLOOKUP(CONCATENATE($F1047," ",$G1047),AllocFactorMatrix,(P$4+1),FALSE)*$E1054</f>
        <v>0</v>
      </c>
      <c r="Q1047" s="5">
        <f>VLOOKUP(CONCATENATE($F1047," ",$G1047),AllocFactorMatrix,(Q$4+1),FALSE)*$E1054</f>
        <v>0</v>
      </c>
      <c r="R1047" s="54">
        <f>VLOOKUP(CONCATENATE($F1047," ",$G1047),AllocFactorMatrix,(R$4+1),FALSE)*$E1054</f>
        <v>0</v>
      </c>
      <c r="S1047" s="5">
        <f>SUBTOTAL(9,O1047:R1047)</f>
        <v>0</v>
      </c>
      <c r="T1047" s="5">
        <f>VLOOKUP(CONCATENATE($F1047," ",$G1047),AllocFactorMatrix,(T$4+1),FALSE)*$E1054</f>
        <v>0</v>
      </c>
      <c r="U1047" s="5">
        <f>VLOOKUP(CONCATENATE($F1047," ",$G1047),AllocFactorMatrix,(U$4+1),FALSE)*$E1054</f>
        <v>0</v>
      </c>
      <c r="V1047" s="5">
        <f>VLOOKUP(CONCATENATE($F1047," ",$G1047),AllocFactorMatrix,(V$4+1),FALSE)*$E1054</f>
        <v>0</v>
      </c>
      <c r="W1047" s="5">
        <f>VLOOKUP(CONCATENATE($F1047," ",$G1047),AllocFactorMatrix,(W$4+1),FALSE)*$E1054</f>
        <v>0</v>
      </c>
      <c r="X1047" s="5">
        <f>SUBTOTAL(9,T1047:W1047)</f>
        <v>0</v>
      </c>
      <c r="Y1047" s="5">
        <f>VLOOKUP(CONCATENATE($F1047," ",$G1047),AllocFactorMatrix,(Y$4+1),FALSE)*$E1054</f>
        <v>0</v>
      </c>
      <c r="Z1047" s="5">
        <f>VLOOKUP(CONCATENATE($F1047," ",$G1047),AllocFactorMatrix,(Z$4+1),FALSE)*$E1054</f>
        <v>0</v>
      </c>
      <c r="AA1047" s="5">
        <f t="shared" ref="AA1047:AA1054" si="578">SUBTOTAL(9,Y1047:Z1047)</f>
        <v>0</v>
      </c>
      <c r="AB1047" s="5">
        <f>VLOOKUP(CONCATENATE($F1047," ",$G1047),AllocFactorMatrix,(AB$4+1),FALSE)*$E1054</f>
        <v>0</v>
      </c>
      <c r="AC1047" s="5">
        <f>VLOOKUP(CONCATENATE($F1047," ",$G1047),AllocFactorMatrix,(AC$4+1),FALSE)*$E1054</f>
        <v>0</v>
      </c>
      <c r="AD1047" s="5">
        <f>VLOOKUP(CONCATENATE($F1047," ",$G1047),AllocFactorMatrix,(AD$4+1),FALSE)*$E1054</f>
        <v>0</v>
      </c>
    </row>
    <row r="1048" spans="4:30" hidden="1" outlineLevel="1">
      <c r="E1048" s="51"/>
      <c r="F1048" s="52" t="str">
        <f>F1054</f>
        <v>DIST_POLES</v>
      </c>
      <c r="G1048" s="55" t="str">
        <f>$G$9</f>
        <v>BULKTRAN</v>
      </c>
      <c r="H1048" s="4">
        <f t="shared" si="576"/>
        <v>0</v>
      </c>
      <c r="I1048" s="5">
        <f>VLOOKUP(CONCATENATE($F1048," ",$G1048),AllocFactorMatrix,(I$4+1),FALSE)*$E1054</f>
        <v>0</v>
      </c>
      <c r="J1048" s="5">
        <f>VLOOKUP(CONCATENATE($F1048," ",$G1048),AllocFactorMatrix,(J$4+1),FALSE)*$E1054</f>
        <v>0</v>
      </c>
      <c r="K1048" s="5">
        <f>VLOOKUP(CONCATENATE($F1048," ",$G1048),AllocFactorMatrix,(K$4+1),FALSE)*$E1054</f>
        <v>0</v>
      </c>
      <c r="L1048" s="5">
        <f>VLOOKUP(CONCATENATE($F1048," ",$G1048),AllocFactorMatrix,(L$4+1),FALSE)*$E1054</f>
        <v>0</v>
      </c>
      <c r="M1048" s="5">
        <f>VLOOKUP(CONCATENATE($F1048," ",$G1048),AllocFactorMatrix,(M$4+1),FALSE)*$E1054</f>
        <v>0</v>
      </c>
      <c r="N1048" s="5">
        <f t="shared" si="577"/>
        <v>0</v>
      </c>
      <c r="O1048" s="5">
        <f>VLOOKUP(CONCATENATE($F1048," ",$G1048),AllocFactorMatrix,(O$4+1),FALSE)*$E1054</f>
        <v>0</v>
      </c>
      <c r="P1048" s="5">
        <f>VLOOKUP(CONCATENATE($F1048," ",$G1048),AllocFactorMatrix,(P$4+1),FALSE)*$E1054</f>
        <v>0</v>
      </c>
      <c r="Q1048" s="5">
        <f>VLOOKUP(CONCATENATE($F1048," ",$G1048),AllocFactorMatrix,(Q$4+1),FALSE)*$E1054</f>
        <v>0</v>
      </c>
      <c r="R1048" s="54">
        <f>VLOOKUP(CONCATENATE($F1048," ",$G1048),AllocFactorMatrix,(R$4+1),FALSE)*$E1054</f>
        <v>0</v>
      </c>
      <c r="S1048" s="5">
        <f t="shared" ref="S1048:S1054" si="579">SUBTOTAL(9,O1048:R1048)</f>
        <v>0</v>
      </c>
      <c r="T1048" s="5">
        <f>VLOOKUP(CONCATENATE($F1048," ",$G1048),AllocFactorMatrix,(T$4+1),FALSE)*$E1054</f>
        <v>0</v>
      </c>
      <c r="U1048" s="5">
        <f>VLOOKUP(CONCATENATE($F1048," ",$G1048),AllocFactorMatrix,(U$4+1),FALSE)*$E1054</f>
        <v>0</v>
      </c>
      <c r="V1048" s="5">
        <f>VLOOKUP(CONCATENATE($F1048," ",$G1048),AllocFactorMatrix,(V$4+1),FALSE)*$E1054</f>
        <v>0</v>
      </c>
      <c r="W1048" s="5">
        <f>VLOOKUP(CONCATENATE($F1048," ",$G1048),AllocFactorMatrix,(W$4+1),FALSE)*$E1054</f>
        <v>0</v>
      </c>
      <c r="X1048" s="5">
        <f t="shared" ref="X1048:X1054" si="580">SUBTOTAL(9,T1048:W1048)</f>
        <v>0</v>
      </c>
      <c r="Y1048" s="5">
        <f>VLOOKUP(CONCATENATE($F1048," ",$G1048),AllocFactorMatrix,(Y$4+1),FALSE)*$E1054</f>
        <v>0</v>
      </c>
      <c r="Z1048" s="5">
        <f>VLOOKUP(CONCATENATE($F1048," ",$G1048),AllocFactorMatrix,(Z$4+1),FALSE)*$E1054</f>
        <v>0</v>
      </c>
      <c r="AA1048" s="5">
        <f t="shared" si="578"/>
        <v>0</v>
      </c>
      <c r="AB1048" s="5">
        <f>VLOOKUP(CONCATENATE($F1048," ",$G1048),AllocFactorMatrix,(AB$4+1),FALSE)*$E1054</f>
        <v>0</v>
      </c>
      <c r="AC1048" s="5">
        <f>VLOOKUP(CONCATENATE($F1048," ",$G1048),AllocFactorMatrix,(AC$4+1),FALSE)*$E1054</f>
        <v>0</v>
      </c>
      <c r="AD1048" s="5">
        <f>VLOOKUP(CONCATENATE($F1048," ",$G1048),AllocFactorMatrix,(AD$4+1),FALSE)*$E1054</f>
        <v>0</v>
      </c>
    </row>
    <row r="1049" spans="4:30" hidden="1" outlineLevel="1">
      <c r="E1049" s="51"/>
      <c r="F1049" s="52" t="str">
        <f>F1054</f>
        <v>DIST_POLES</v>
      </c>
      <c r="G1049" s="55" t="str">
        <f>$G$10</f>
        <v>SUBTRAN</v>
      </c>
      <c r="H1049" s="4">
        <f t="shared" si="576"/>
        <v>0</v>
      </c>
      <c r="I1049" s="5">
        <f>VLOOKUP(CONCATENATE($F1049," ",$G1049),AllocFactorMatrix,(I$4+1),FALSE)*$E1054</f>
        <v>0</v>
      </c>
      <c r="J1049" s="5">
        <f>VLOOKUP(CONCATENATE($F1049," ",$G1049),AllocFactorMatrix,(J$4+1),FALSE)*$E1054</f>
        <v>0</v>
      </c>
      <c r="K1049" s="5">
        <f>VLOOKUP(CONCATENATE($F1049," ",$G1049),AllocFactorMatrix,(K$4+1),FALSE)*$E1054</f>
        <v>0</v>
      </c>
      <c r="L1049" s="5">
        <f>VLOOKUP(CONCATENATE($F1049," ",$G1049),AllocFactorMatrix,(L$4+1),FALSE)*$E1054</f>
        <v>0</v>
      </c>
      <c r="M1049" s="5">
        <f>VLOOKUP(CONCATENATE($F1049," ",$G1049),AllocFactorMatrix,(M$4+1),FALSE)*$E1054</f>
        <v>0</v>
      </c>
      <c r="N1049" s="5">
        <f t="shared" si="577"/>
        <v>0</v>
      </c>
      <c r="O1049" s="5">
        <f>VLOOKUP(CONCATENATE($F1049," ",$G1049),AllocFactorMatrix,(O$4+1),FALSE)*$E1054</f>
        <v>0</v>
      </c>
      <c r="P1049" s="5">
        <f>VLOOKUP(CONCATENATE($F1049," ",$G1049),AllocFactorMatrix,(P$4+1),FALSE)*$E1054</f>
        <v>0</v>
      </c>
      <c r="Q1049" s="5">
        <f>VLOOKUP(CONCATENATE($F1049," ",$G1049),AllocFactorMatrix,(Q$4+1),FALSE)*$E1054</f>
        <v>0</v>
      </c>
      <c r="R1049" s="54">
        <f>VLOOKUP(CONCATENATE($F1049," ",$G1049),AllocFactorMatrix,(R$4+1),FALSE)*$E1054</f>
        <v>0</v>
      </c>
      <c r="S1049" s="5">
        <f t="shared" si="579"/>
        <v>0</v>
      </c>
      <c r="T1049" s="5">
        <f>VLOOKUP(CONCATENATE($F1049," ",$G1049),AllocFactorMatrix,(T$4+1),FALSE)*$E1054</f>
        <v>0</v>
      </c>
      <c r="U1049" s="5">
        <f>VLOOKUP(CONCATENATE($F1049," ",$G1049),AllocFactorMatrix,(U$4+1),FALSE)*$E1054</f>
        <v>0</v>
      </c>
      <c r="V1049" s="5">
        <f>VLOOKUP(CONCATENATE($F1049," ",$G1049),AllocFactorMatrix,(V$4+1),FALSE)*$E1054</f>
        <v>0</v>
      </c>
      <c r="W1049" s="5">
        <f>VLOOKUP(CONCATENATE($F1049," ",$G1049),AllocFactorMatrix,(W$4+1),FALSE)*$E1054</f>
        <v>0</v>
      </c>
      <c r="X1049" s="5">
        <f t="shared" si="580"/>
        <v>0</v>
      </c>
      <c r="Y1049" s="5">
        <f>VLOOKUP(CONCATENATE($F1049," ",$G1049),AllocFactorMatrix,(Y$4+1),FALSE)*$E1054</f>
        <v>0</v>
      </c>
      <c r="Z1049" s="5">
        <f>VLOOKUP(CONCATENATE($F1049," ",$G1049),AllocFactorMatrix,(Z$4+1),FALSE)*$E1054</f>
        <v>0</v>
      </c>
      <c r="AA1049" s="5">
        <f t="shared" si="578"/>
        <v>0</v>
      </c>
      <c r="AB1049" s="5">
        <f>VLOOKUP(CONCATENATE($F1049," ",$G1049),AllocFactorMatrix,(AB$4+1),FALSE)*$E1054</f>
        <v>0</v>
      </c>
      <c r="AC1049" s="5">
        <f>VLOOKUP(CONCATENATE($F1049," ",$G1049),AllocFactorMatrix,(AC$4+1),FALSE)*$E1054</f>
        <v>0</v>
      </c>
      <c r="AD1049" s="5">
        <f>VLOOKUP(CONCATENATE($F1049," ",$G1049),AllocFactorMatrix,(AD$4+1),FALSE)*$E1054</f>
        <v>0</v>
      </c>
    </row>
    <row r="1050" spans="4:30" hidden="1" outlineLevel="1">
      <c r="E1050" s="51"/>
      <c r="F1050" s="52" t="str">
        <f>F1054</f>
        <v>DIST_POLES</v>
      </c>
      <c r="G1050" s="55" t="str">
        <f>$G$11</f>
        <v>DISTPRI</v>
      </c>
      <c r="H1050" s="4">
        <f t="shared" si="576"/>
        <v>301799.98609999998</v>
      </c>
      <c r="I1050" s="5">
        <f>VLOOKUP(CONCATENATE($F1050," ",$G1050),AllocFactorMatrix,(I$4+1),FALSE)*$E1054</f>
        <v>201705.80263919791</v>
      </c>
      <c r="J1050" s="5">
        <f>VLOOKUP(CONCATENATE($F1050," ",$G1050),AllocFactorMatrix,(J$4+1),FALSE)*$E1054</f>
        <v>9507.884975963274</v>
      </c>
      <c r="K1050" s="5">
        <f>VLOOKUP(CONCATENATE($F1050," ",$G1050),AllocFactorMatrix,(K$4+1),FALSE)*$E1054</f>
        <v>34523.713878583316</v>
      </c>
      <c r="L1050" s="5">
        <f>VLOOKUP(CONCATENATE($F1050," ",$G1050),AllocFactorMatrix,(L$4+1),FALSE)*$E1054</f>
        <v>1066.9624006992956</v>
      </c>
      <c r="M1050" s="5">
        <f>VLOOKUP(CONCATENATE($F1050," ",$G1050),AllocFactorMatrix,(M$4+1),FALSE)*$E1054</f>
        <v>0</v>
      </c>
      <c r="N1050" s="5">
        <f t="shared" si="577"/>
        <v>35590.676279282612</v>
      </c>
      <c r="O1050" s="5">
        <f>VLOOKUP(CONCATENATE($F1050," ",$G1050),AllocFactorMatrix,(O$4+1),FALSE)*$E1054</f>
        <v>25886.751179706065</v>
      </c>
      <c r="P1050" s="5">
        <f>VLOOKUP(CONCATENATE($F1050," ",$G1050),AllocFactorMatrix,(P$4+1),FALSE)*$E1054</f>
        <v>4821.4091492437365</v>
      </c>
      <c r="Q1050" s="5">
        <f>VLOOKUP(CONCATENATE($F1050," ",$G1050),AllocFactorMatrix,(Q$4+1),FALSE)*$E1054</f>
        <v>0</v>
      </c>
      <c r="R1050" s="54">
        <f>VLOOKUP(CONCATENATE($F1050," ",$G1050),AllocFactorMatrix,(R$4+1),FALSE)*$E1054</f>
        <v>0</v>
      </c>
      <c r="S1050" s="5">
        <f t="shared" si="579"/>
        <v>30708.160328949802</v>
      </c>
      <c r="T1050" s="5">
        <f>VLOOKUP(CONCATENATE($F1050," ",$G1050),AllocFactorMatrix,(T$4+1),FALSE)*$E1054</f>
        <v>922.84672676443563</v>
      </c>
      <c r="U1050" s="5">
        <f>VLOOKUP(CONCATENATE($F1050," ",$G1050),AllocFactorMatrix,(U$4+1),FALSE)*$E1054</f>
        <v>14883.429442592076</v>
      </c>
      <c r="V1050" s="5">
        <f>VLOOKUP(CONCATENATE($F1050," ",$G1050),AllocFactorMatrix,(V$4+1),FALSE)*$E1054</f>
        <v>0</v>
      </c>
      <c r="W1050" s="5">
        <f>VLOOKUP(CONCATENATE($F1050," ",$G1050),AllocFactorMatrix,(W$4+1),FALSE)*$E1054</f>
        <v>0</v>
      </c>
      <c r="X1050" s="5">
        <f t="shared" si="580"/>
        <v>15806.276169356512</v>
      </c>
      <c r="Y1050" s="5">
        <f>VLOOKUP(CONCATENATE($F1050," ",$G1050),AllocFactorMatrix,(Y$4+1),FALSE)*$E1054</f>
        <v>7806.0451222530573</v>
      </c>
      <c r="Z1050" s="5">
        <f>VLOOKUP(CONCATENATE($F1050," ",$G1050),AllocFactorMatrix,(Z$4+1),FALSE)*$E1054</f>
        <v>130.23538950203192</v>
      </c>
      <c r="AA1050" s="5">
        <f t="shared" si="578"/>
        <v>7936.2805117550888</v>
      </c>
      <c r="AB1050" s="5">
        <f>VLOOKUP(CONCATENATE($F1050," ",$G1050),AllocFactorMatrix,(AB$4+1),FALSE)*$E1054</f>
        <v>105.51248745343428</v>
      </c>
      <c r="AC1050" s="5">
        <f>VLOOKUP(CONCATENATE($F1050," ",$G1050),AllocFactorMatrix,(AC$4+1),FALSE)*$E1054</f>
        <v>361.4711232105679</v>
      </c>
      <c r="AD1050" s="5">
        <f>VLOOKUP(CONCATENATE($F1050," ",$G1050),AllocFactorMatrix,(AD$4+1),FALSE)*$E1054</f>
        <v>77.921584830768026</v>
      </c>
    </row>
    <row r="1051" spans="4:30" hidden="1" outlineLevel="1">
      <c r="E1051" s="51"/>
      <c r="F1051" s="52" t="str">
        <f>F1054</f>
        <v>DIST_POLES</v>
      </c>
      <c r="G1051" s="55" t="str">
        <f>$G$12</f>
        <v>DISTSEC</v>
      </c>
      <c r="H1051" s="4">
        <f t="shared" si="576"/>
        <v>230569.01389999999</v>
      </c>
      <c r="I1051" s="5">
        <f>VLOOKUP(CONCATENATE($F1051," ",$G1051),AllocFactorMatrix,(I$4+1),FALSE)*$E1054</f>
        <v>172396.78638788612</v>
      </c>
      <c r="J1051" s="5">
        <f>VLOOKUP(CONCATENATE($F1051," ",$G1051),AllocFactorMatrix,(J$4+1),FALSE)*$E1054</f>
        <v>8311.3040162311499</v>
      </c>
      <c r="K1051" s="5">
        <f>VLOOKUP(CONCATENATE($F1051," ",$G1051),AllocFactorMatrix,(K$4+1),FALSE)*$E1054</f>
        <v>25078.667848428922</v>
      </c>
      <c r="L1051" s="5">
        <f>VLOOKUP(CONCATENATE($F1051," ",$G1051),AllocFactorMatrix,(L$4+1),FALSE)*$E1054</f>
        <v>0</v>
      </c>
      <c r="M1051" s="5">
        <f>VLOOKUP(CONCATENATE($F1051," ",$G1051),AllocFactorMatrix,(M$4+1),FALSE)*$E1054</f>
        <v>0</v>
      </c>
      <c r="N1051" s="5">
        <f t="shared" si="577"/>
        <v>25078.667848428922</v>
      </c>
      <c r="O1051" s="5">
        <f>VLOOKUP(CONCATENATE($F1051," ",$G1051),AllocFactorMatrix,(O$4+1),FALSE)*$E1054</f>
        <v>15980.224765163821</v>
      </c>
      <c r="P1051" s="5">
        <f>VLOOKUP(CONCATENATE($F1051," ",$G1051),AllocFactorMatrix,(P$4+1),FALSE)*$E1054</f>
        <v>0</v>
      </c>
      <c r="Q1051" s="5">
        <f>VLOOKUP(CONCATENATE($F1051," ",$G1051),AllocFactorMatrix,(Q$4+1),FALSE)*$E1054</f>
        <v>0</v>
      </c>
      <c r="R1051" s="54">
        <f>VLOOKUP(CONCATENATE($F1051," ",$G1051),AllocFactorMatrix,(R$4+1),FALSE)*$E1054</f>
        <v>0</v>
      </c>
      <c r="S1051" s="5">
        <f t="shared" si="579"/>
        <v>15980.224765163821</v>
      </c>
      <c r="T1051" s="5">
        <f>VLOOKUP(CONCATENATE($F1051," ",$G1051),AllocFactorMatrix,(T$4+1),FALSE)*$E1054</f>
        <v>432.07175327326763</v>
      </c>
      <c r="U1051" s="5">
        <f>VLOOKUP(CONCATENATE($F1051," ",$G1051),AllocFactorMatrix,(U$4+1),FALSE)*$E1054</f>
        <v>0</v>
      </c>
      <c r="V1051" s="5">
        <f>VLOOKUP(CONCATENATE($F1051," ",$G1051),AllocFactorMatrix,(V$4+1),FALSE)*$E1054</f>
        <v>0</v>
      </c>
      <c r="W1051" s="5">
        <f>VLOOKUP(CONCATENATE($F1051," ",$G1051),AllocFactorMatrix,(W$4+1),FALSE)*$E1054</f>
        <v>0</v>
      </c>
      <c r="X1051" s="5">
        <f t="shared" si="580"/>
        <v>432.07175327326763</v>
      </c>
      <c r="Y1051" s="5">
        <f>VLOOKUP(CONCATENATE($F1051," ",$G1051),AllocFactorMatrix,(Y$4+1),FALSE)*$E1054</f>
        <v>5894.2115075387355</v>
      </c>
      <c r="Z1051" s="5">
        <f>VLOOKUP(CONCATENATE($F1051," ",$G1051),AllocFactorMatrix,(Z$4+1),FALSE)*$E1054</f>
        <v>0</v>
      </c>
      <c r="AA1051" s="5">
        <f t="shared" si="578"/>
        <v>5894.2115075387355</v>
      </c>
      <c r="AB1051" s="5">
        <f>VLOOKUP(CONCATENATE($F1051," ",$G1051),AllocFactorMatrix,(AB$4+1),FALSE)*$E1054</f>
        <v>61.164422423438971</v>
      </c>
      <c r="AC1051" s="5">
        <f>VLOOKUP(CONCATENATE($F1051," ",$G1051),AllocFactorMatrix,(AC$4+1),FALSE)*$E1054</f>
        <v>2076.7673890543047</v>
      </c>
      <c r="AD1051" s="5">
        <f>VLOOKUP(CONCATENATE($F1051," ",$G1051),AllocFactorMatrix,(AD$4+1),FALSE)*$E1054</f>
        <v>337.81581000022442</v>
      </c>
    </row>
    <row r="1052" spans="4:30" hidden="1" outlineLevel="1">
      <c r="E1052" s="51"/>
      <c r="F1052" s="52" t="str">
        <f>F1054</f>
        <v>DIST_POLES</v>
      </c>
      <c r="G1052" s="55" t="str">
        <f>$G$13</f>
        <v>ENERGY</v>
      </c>
      <c r="H1052" s="4">
        <f t="shared" si="576"/>
        <v>0</v>
      </c>
      <c r="I1052" s="5">
        <f>VLOOKUP(CONCATENATE($F1052," ",$G1052),AllocFactorMatrix,(I$4+1),FALSE)*$E1054</f>
        <v>0</v>
      </c>
      <c r="J1052" s="5">
        <f>VLOOKUP(CONCATENATE($F1052," ",$G1052),AllocFactorMatrix,(J$4+1),FALSE)*$E1054</f>
        <v>0</v>
      </c>
      <c r="K1052" s="5">
        <f>VLOOKUP(CONCATENATE($F1052," ",$G1052),AllocFactorMatrix,(K$4+1),FALSE)*$E1054</f>
        <v>0</v>
      </c>
      <c r="L1052" s="5">
        <f>VLOOKUP(CONCATENATE($F1052," ",$G1052),AllocFactorMatrix,(L$4+1),FALSE)*$E1054</f>
        <v>0</v>
      </c>
      <c r="M1052" s="5">
        <f>VLOOKUP(CONCATENATE($F1052," ",$G1052),AllocFactorMatrix,(M$4+1),FALSE)*$E1054</f>
        <v>0</v>
      </c>
      <c r="N1052" s="5">
        <f t="shared" si="577"/>
        <v>0</v>
      </c>
      <c r="O1052" s="5">
        <f>VLOOKUP(CONCATENATE($F1052," ",$G1052),AllocFactorMatrix,(O$4+1),FALSE)*$E1054</f>
        <v>0</v>
      </c>
      <c r="P1052" s="5">
        <f>VLOOKUP(CONCATENATE($F1052," ",$G1052),AllocFactorMatrix,(P$4+1),FALSE)*$E1054</f>
        <v>0</v>
      </c>
      <c r="Q1052" s="5">
        <f>VLOOKUP(CONCATENATE($F1052," ",$G1052),AllocFactorMatrix,(Q$4+1),FALSE)*$E1054</f>
        <v>0</v>
      </c>
      <c r="R1052" s="54">
        <f>VLOOKUP(CONCATENATE($F1052," ",$G1052),AllocFactorMatrix,(R$4+1),FALSE)*$E1054</f>
        <v>0</v>
      </c>
      <c r="S1052" s="5">
        <f t="shared" si="579"/>
        <v>0</v>
      </c>
      <c r="T1052" s="5">
        <f>VLOOKUP(CONCATENATE($F1052," ",$G1052),AllocFactorMatrix,(T$4+1),FALSE)*$E1054</f>
        <v>0</v>
      </c>
      <c r="U1052" s="5">
        <f>VLOOKUP(CONCATENATE($F1052," ",$G1052),AllocFactorMatrix,(U$4+1),FALSE)*$E1054</f>
        <v>0</v>
      </c>
      <c r="V1052" s="5">
        <f>VLOOKUP(CONCATENATE($F1052," ",$G1052),AllocFactorMatrix,(V$4+1),FALSE)*$E1054</f>
        <v>0</v>
      </c>
      <c r="W1052" s="5">
        <f>VLOOKUP(CONCATENATE($F1052," ",$G1052),AllocFactorMatrix,(W$4+1),FALSE)*$E1054</f>
        <v>0</v>
      </c>
      <c r="X1052" s="5">
        <f t="shared" si="580"/>
        <v>0</v>
      </c>
      <c r="Y1052" s="5">
        <f>VLOOKUP(CONCATENATE($F1052," ",$G1052),AllocFactorMatrix,(Y$4+1),FALSE)*$E1054</f>
        <v>0</v>
      </c>
      <c r="Z1052" s="5">
        <f>VLOOKUP(CONCATENATE($F1052," ",$G1052),AllocFactorMatrix,(Z$4+1),FALSE)*$E1054</f>
        <v>0</v>
      </c>
      <c r="AA1052" s="5">
        <f t="shared" si="578"/>
        <v>0</v>
      </c>
      <c r="AB1052" s="5">
        <f>VLOOKUP(CONCATENATE($F1052," ",$G1052),AllocFactorMatrix,(AB$4+1),FALSE)*$E1054</f>
        <v>0</v>
      </c>
      <c r="AC1052" s="5">
        <f>VLOOKUP(CONCATENATE($F1052," ",$G1052),AllocFactorMatrix,(AC$4+1),FALSE)*$E1054</f>
        <v>0</v>
      </c>
      <c r="AD1052" s="5">
        <f>VLOOKUP(CONCATENATE($F1052," ",$G1052),AllocFactorMatrix,(AD$4+1),FALSE)*$E1054</f>
        <v>0</v>
      </c>
    </row>
    <row r="1053" spans="4:30" hidden="1" outlineLevel="1">
      <c r="E1053" s="51"/>
      <c r="F1053" s="52" t="str">
        <f>F1054</f>
        <v>DIST_POLES</v>
      </c>
      <c r="G1053" s="55" t="str">
        <f>$G$14</f>
        <v>CUSTOMER</v>
      </c>
      <c r="H1053" s="4">
        <f t="shared" si="576"/>
        <v>0</v>
      </c>
      <c r="I1053" s="5">
        <f>VLOOKUP(CONCATENATE($F1053," ",$G1053),AllocFactorMatrix,(I$4+1),FALSE)*$E1054</f>
        <v>0</v>
      </c>
      <c r="J1053" s="5">
        <f>VLOOKUP(CONCATENATE($F1053," ",$G1053),AllocFactorMatrix,(J$4+1),FALSE)*$E1054</f>
        <v>0</v>
      </c>
      <c r="K1053" s="5">
        <f>VLOOKUP(CONCATENATE($F1053," ",$G1053),AllocFactorMatrix,(K$4+1),FALSE)*$E1054</f>
        <v>0</v>
      </c>
      <c r="L1053" s="5">
        <f>VLOOKUP(CONCATENATE($F1053," ",$G1053),AllocFactorMatrix,(L$4+1),FALSE)*$E1054</f>
        <v>0</v>
      </c>
      <c r="M1053" s="5">
        <f>VLOOKUP(CONCATENATE($F1053," ",$G1053),AllocFactorMatrix,(M$4+1),FALSE)*$E1054</f>
        <v>0</v>
      </c>
      <c r="N1053" s="5">
        <f t="shared" si="577"/>
        <v>0</v>
      </c>
      <c r="O1053" s="5">
        <f>VLOOKUP(CONCATENATE($F1053," ",$G1053),AllocFactorMatrix,(O$4+1),FALSE)*$E1054</f>
        <v>0</v>
      </c>
      <c r="P1053" s="5">
        <f>VLOOKUP(CONCATENATE($F1053," ",$G1053),AllocFactorMatrix,(P$4+1),FALSE)*$E1054</f>
        <v>0</v>
      </c>
      <c r="Q1053" s="5">
        <f>VLOOKUP(CONCATENATE($F1053," ",$G1053),AllocFactorMatrix,(Q$4+1),FALSE)*$E1054</f>
        <v>0</v>
      </c>
      <c r="R1053" s="54">
        <f>VLOOKUP(CONCATENATE($F1053," ",$G1053),AllocFactorMatrix,(R$4+1),FALSE)*$E1054</f>
        <v>0</v>
      </c>
      <c r="S1053" s="5">
        <f t="shared" si="579"/>
        <v>0</v>
      </c>
      <c r="T1053" s="5">
        <f>VLOOKUP(CONCATENATE($F1053," ",$G1053),AllocFactorMatrix,(T$4+1),FALSE)*$E1054</f>
        <v>0</v>
      </c>
      <c r="U1053" s="5">
        <f>VLOOKUP(CONCATENATE($F1053," ",$G1053),AllocFactorMatrix,(U$4+1),FALSE)*$E1054</f>
        <v>0</v>
      </c>
      <c r="V1053" s="5">
        <f>VLOOKUP(CONCATENATE($F1053," ",$G1053),AllocFactorMatrix,(V$4+1),FALSE)*$E1054</f>
        <v>0</v>
      </c>
      <c r="W1053" s="5">
        <f>VLOOKUP(CONCATENATE($F1053," ",$G1053),AllocFactorMatrix,(W$4+1),FALSE)*$E1054</f>
        <v>0</v>
      </c>
      <c r="X1053" s="5">
        <f t="shared" si="580"/>
        <v>0</v>
      </c>
      <c r="Y1053" s="5">
        <f>VLOOKUP(CONCATENATE($F1053," ",$G1053),AllocFactorMatrix,(Y$4+1),FALSE)*$E1054</f>
        <v>0</v>
      </c>
      <c r="Z1053" s="5">
        <f>VLOOKUP(CONCATENATE($F1053," ",$G1053),AllocFactorMatrix,(Z$4+1),FALSE)*$E1054</f>
        <v>0</v>
      </c>
      <c r="AA1053" s="5">
        <f t="shared" si="578"/>
        <v>0</v>
      </c>
      <c r="AB1053" s="5">
        <f>VLOOKUP(CONCATENATE($F1053," ",$G1053),AllocFactorMatrix,(AB$4+1),FALSE)*$E1054</f>
        <v>0</v>
      </c>
      <c r="AC1053" s="5">
        <f>VLOOKUP(CONCATENATE($F1053," ",$G1053),AllocFactorMatrix,(AC$4+1),FALSE)*$E1054</f>
        <v>0</v>
      </c>
      <c r="AD1053" s="5">
        <f>VLOOKUP(CONCATENATE($F1053," ",$G1053),AllocFactorMatrix,(AD$4+1),FALSE)*$E1054</f>
        <v>0</v>
      </c>
    </row>
    <row r="1054" spans="4:30" collapsed="1">
      <c r="D1054" s="96" t="s">
        <v>668</v>
      </c>
      <c r="E1054" s="61">
        <v>532369</v>
      </c>
      <c r="F1054" s="10" t="s">
        <v>60</v>
      </c>
      <c r="G1054" s="55" t="str">
        <f>$G$15</f>
        <v>TOTAL</v>
      </c>
      <c r="H1054" s="4">
        <f t="shared" si="576"/>
        <v>532369</v>
      </c>
      <c r="I1054" s="5">
        <f>VLOOKUP(CONCATENATE($F1054," ",$G1054),AllocFactorMatrix,(I$4+1),FALSE)*$E1054</f>
        <v>374102.58902708406</v>
      </c>
      <c r="J1054" s="5">
        <f>VLOOKUP(CONCATENATE($F1054," ",$G1054),AllocFactorMatrix,(J$4+1),FALSE)*$E1054</f>
        <v>17819.188992194424</v>
      </c>
      <c r="K1054" s="5">
        <f>VLOOKUP(CONCATENATE($F1054," ",$G1054),AllocFactorMatrix,(K$4+1),FALSE)*$E1054</f>
        <v>59602.381727012238</v>
      </c>
      <c r="L1054" s="5">
        <f>VLOOKUP(CONCATENATE($F1054," ",$G1054),AllocFactorMatrix,(L$4+1),FALSE)*$E1054</f>
        <v>1066.9624006992956</v>
      </c>
      <c r="M1054" s="5">
        <f>VLOOKUP(CONCATENATE($F1054," ",$G1054),AllocFactorMatrix,(M$4+1),FALSE)*$E1054</f>
        <v>0</v>
      </c>
      <c r="N1054" s="5">
        <f t="shared" si="577"/>
        <v>60669.344127711534</v>
      </c>
      <c r="O1054" s="5">
        <f>VLOOKUP(CONCATENATE($F1054," ",$G1054),AllocFactorMatrix,(O$4+1),FALSE)*$E1054</f>
        <v>41866.975944869882</v>
      </c>
      <c r="P1054" s="5">
        <f>VLOOKUP(CONCATENATE($F1054," ",$G1054),AllocFactorMatrix,(P$4+1),FALSE)*$E1054</f>
        <v>4821.4091492437365</v>
      </c>
      <c r="Q1054" s="5">
        <f>VLOOKUP(CONCATENATE($F1054," ",$G1054),AllocFactorMatrix,(Q$4+1),FALSE)*$E1054</f>
        <v>0</v>
      </c>
      <c r="R1054" s="54">
        <f>VLOOKUP(CONCATENATE($F1054," ",$G1054),AllocFactorMatrix,(R$4+1),FALSE)*$E1054</f>
        <v>0</v>
      </c>
      <c r="S1054" s="5">
        <f t="shared" si="579"/>
        <v>46688.385094113619</v>
      </c>
      <c r="T1054" s="5">
        <f>VLOOKUP(CONCATENATE($F1054," ",$G1054),AllocFactorMatrix,(T$4+1),FALSE)*$E1054</f>
        <v>1354.9184800377034</v>
      </c>
      <c r="U1054" s="5">
        <f>VLOOKUP(CONCATENATE($F1054," ",$G1054),AllocFactorMatrix,(U$4+1),FALSE)*$E1054</f>
        <v>14883.429442592076</v>
      </c>
      <c r="V1054" s="5">
        <f>VLOOKUP(CONCATENATE($F1054," ",$G1054),AllocFactorMatrix,(V$4+1),FALSE)*$E1054</f>
        <v>0</v>
      </c>
      <c r="W1054" s="5">
        <f>VLOOKUP(CONCATENATE($F1054," ",$G1054),AllocFactorMatrix,(W$4+1),FALSE)*$E1054</f>
        <v>0</v>
      </c>
      <c r="X1054" s="5">
        <f t="shared" si="580"/>
        <v>16238.347922629779</v>
      </c>
      <c r="Y1054" s="5">
        <f>VLOOKUP(CONCATENATE($F1054," ",$G1054),AllocFactorMatrix,(Y$4+1),FALSE)*$E1054</f>
        <v>13700.256629791793</v>
      </c>
      <c r="Z1054" s="5">
        <f>VLOOKUP(CONCATENATE($F1054," ",$G1054),AllocFactorMatrix,(Z$4+1),FALSE)*$E1054</f>
        <v>130.23538950203192</v>
      </c>
      <c r="AA1054" s="5">
        <f t="shared" si="578"/>
        <v>13830.492019293824</v>
      </c>
      <c r="AB1054" s="5">
        <f>VLOOKUP(CONCATENATE($F1054," ",$G1054),AllocFactorMatrix,(AB$4+1),FALSE)*$E1054</f>
        <v>166.67690987687325</v>
      </c>
      <c r="AC1054" s="5">
        <f>VLOOKUP(CONCATENATE($F1054," ",$G1054),AllocFactorMatrix,(AC$4+1),FALSE)*$E1054</f>
        <v>2438.2385122648725</v>
      </c>
      <c r="AD1054" s="5">
        <f>VLOOKUP(CONCATENATE($F1054," ",$G1054),AllocFactorMatrix,(AD$4+1),FALSE)*$E1054</f>
        <v>415.73739483099246</v>
      </c>
    </row>
    <row r="1055" spans="4:30" hidden="1" outlineLevel="1">
      <c r="F1055" s="11"/>
      <c r="G1055" s="55" t="str">
        <f>$G$8</f>
        <v>PRODUCTION</v>
      </c>
      <c r="H1055" s="58">
        <f t="shared" ref="H1055:AD1055" si="581">+H1047+H1031+H1039</f>
        <v>-15860672.999999998</v>
      </c>
      <c r="I1055" s="58">
        <f t="shared" si="581"/>
        <v>-8599472.3565518931</v>
      </c>
      <c r="J1055" s="58">
        <f t="shared" si="581"/>
        <v>-401255.9507614873</v>
      </c>
      <c r="K1055" s="58">
        <f t="shared" si="581"/>
        <v>-1351449.8015043787</v>
      </c>
      <c r="L1055" s="58">
        <f t="shared" si="581"/>
        <v>-35676.88434749392</v>
      </c>
      <c r="M1055" s="58">
        <f t="shared" si="581"/>
        <v>-4269.1318793587916</v>
      </c>
      <c r="N1055" s="58">
        <f t="shared" si="581"/>
        <v>-1391395.8177312315</v>
      </c>
      <c r="O1055" s="58">
        <f t="shared" si="581"/>
        <v>-1027902.0478649925</v>
      </c>
      <c r="P1055" s="58">
        <f t="shared" si="581"/>
        <v>-187243.10494826571</v>
      </c>
      <c r="Q1055" s="58">
        <f t="shared" si="581"/>
        <v>-75135.446946919867</v>
      </c>
      <c r="R1055" s="58">
        <f t="shared" si="581"/>
        <v>-2059.7808068658214</v>
      </c>
      <c r="S1055" s="58">
        <f t="shared" si="581"/>
        <v>-1292340.380567044</v>
      </c>
      <c r="T1055" s="58">
        <f t="shared" si="581"/>
        <v>-33350.275104877408</v>
      </c>
      <c r="U1055" s="58">
        <f t="shared" si="581"/>
        <v>-534454.46807195642</v>
      </c>
      <c r="V1055" s="58">
        <f t="shared" si="581"/>
        <v>-2880797.5496685058</v>
      </c>
      <c r="W1055" s="58">
        <f t="shared" si="581"/>
        <v>-412135.66656399221</v>
      </c>
      <c r="X1055" s="58">
        <f t="shared" si="581"/>
        <v>-3860737.9594093319</v>
      </c>
      <c r="Y1055" s="58">
        <f t="shared" si="581"/>
        <v>-305717.72896849242</v>
      </c>
      <c r="Z1055" s="58">
        <f t="shared" si="581"/>
        <v>-6077.7105789097495</v>
      </c>
      <c r="AA1055" s="58">
        <f t="shared" si="581"/>
        <v>-311795.4395474022</v>
      </c>
      <c r="AB1055" s="58">
        <f t="shared" si="581"/>
        <v>-3675.0954316075863</v>
      </c>
      <c r="AC1055" s="58">
        <f t="shared" si="581"/>
        <v>0</v>
      </c>
      <c r="AD1055" s="58">
        <f t="shared" si="581"/>
        <v>0</v>
      </c>
    </row>
    <row r="1056" spans="4:30" hidden="1" outlineLevel="1">
      <c r="F1056" s="11"/>
      <c r="G1056" s="55" t="str">
        <f>$G$9</f>
        <v>BULKTRAN</v>
      </c>
      <c r="H1056" s="58">
        <f t="shared" ref="H1056:AD1056" si="582">+H1048+H1032+H1040</f>
        <v>0</v>
      </c>
      <c r="I1056" s="58">
        <f t="shared" si="582"/>
        <v>0</v>
      </c>
      <c r="J1056" s="58">
        <f t="shared" si="582"/>
        <v>0</v>
      </c>
      <c r="K1056" s="58">
        <f t="shared" si="582"/>
        <v>0</v>
      </c>
      <c r="L1056" s="58">
        <f t="shared" si="582"/>
        <v>0</v>
      </c>
      <c r="M1056" s="58">
        <f t="shared" si="582"/>
        <v>0</v>
      </c>
      <c r="N1056" s="58">
        <f t="shared" si="582"/>
        <v>0</v>
      </c>
      <c r="O1056" s="58">
        <f t="shared" si="582"/>
        <v>0</v>
      </c>
      <c r="P1056" s="58">
        <f t="shared" si="582"/>
        <v>0</v>
      </c>
      <c r="Q1056" s="58">
        <f t="shared" si="582"/>
        <v>0</v>
      </c>
      <c r="R1056" s="58">
        <f t="shared" si="582"/>
        <v>0</v>
      </c>
      <c r="S1056" s="58">
        <f t="shared" si="582"/>
        <v>0</v>
      </c>
      <c r="T1056" s="58">
        <f t="shared" si="582"/>
        <v>0</v>
      </c>
      <c r="U1056" s="58">
        <f t="shared" si="582"/>
        <v>0</v>
      </c>
      <c r="V1056" s="58">
        <f t="shared" si="582"/>
        <v>0</v>
      </c>
      <c r="W1056" s="58">
        <f t="shared" si="582"/>
        <v>0</v>
      </c>
      <c r="X1056" s="58">
        <f t="shared" si="582"/>
        <v>0</v>
      </c>
      <c r="Y1056" s="58">
        <f t="shared" si="582"/>
        <v>0</v>
      </c>
      <c r="Z1056" s="58">
        <f t="shared" si="582"/>
        <v>0</v>
      </c>
      <c r="AA1056" s="58">
        <f t="shared" si="582"/>
        <v>0</v>
      </c>
      <c r="AB1056" s="58">
        <f t="shared" si="582"/>
        <v>0</v>
      </c>
      <c r="AC1056" s="58">
        <f t="shared" si="582"/>
        <v>0</v>
      </c>
      <c r="AD1056" s="58">
        <f t="shared" si="582"/>
        <v>0</v>
      </c>
    </row>
    <row r="1057" spans="2:30" hidden="1" outlineLevel="1">
      <c r="F1057" s="11"/>
      <c r="G1057" s="55" t="str">
        <f>$G$10</f>
        <v>SUBTRAN</v>
      </c>
      <c r="H1057" s="58">
        <f t="shared" ref="H1057:AD1057" si="583">+H1049+H1033+H1041</f>
        <v>0</v>
      </c>
      <c r="I1057" s="58">
        <f t="shared" si="583"/>
        <v>0</v>
      </c>
      <c r="J1057" s="58">
        <f t="shared" si="583"/>
        <v>0</v>
      </c>
      <c r="K1057" s="58">
        <f t="shared" si="583"/>
        <v>0</v>
      </c>
      <c r="L1057" s="58">
        <f t="shared" si="583"/>
        <v>0</v>
      </c>
      <c r="M1057" s="58">
        <f t="shared" si="583"/>
        <v>0</v>
      </c>
      <c r="N1057" s="58">
        <f t="shared" si="583"/>
        <v>0</v>
      </c>
      <c r="O1057" s="58">
        <f t="shared" si="583"/>
        <v>0</v>
      </c>
      <c r="P1057" s="58">
        <f t="shared" si="583"/>
        <v>0</v>
      </c>
      <c r="Q1057" s="58">
        <f t="shared" si="583"/>
        <v>0</v>
      </c>
      <c r="R1057" s="58">
        <f t="shared" si="583"/>
        <v>0</v>
      </c>
      <c r="S1057" s="58">
        <f t="shared" si="583"/>
        <v>0</v>
      </c>
      <c r="T1057" s="58">
        <f t="shared" si="583"/>
        <v>0</v>
      </c>
      <c r="U1057" s="58">
        <f t="shared" si="583"/>
        <v>0</v>
      </c>
      <c r="V1057" s="58">
        <f t="shared" si="583"/>
        <v>0</v>
      </c>
      <c r="W1057" s="58">
        <f t="shared" si="583"/>
        <v>0</v>
      </c>
      <c r="X1057" s="58">
        <f t="shared" si="583"/>
        <v>0</v>
      </c>
      <c r="Y1057" s="58">
        <f t="shared" si="583"/>
        <v>0</v>
      </c>
      <c r="Z1057" s="58">
        <f t="shared" si="583"/>
        <v>0</v>
      </c>
      <c r="AA1057" s="58">
        <f t="shared" si="583"/>
        <v>0</v>
      </c>
      <c r="AB1057" s="58">
        <f t="shared" si="583"/>
        <v>0</v>
      </c>
      <c r="AC1057" s="58">
        <f t="shared" si="583"/>
        <v>0</v>
      </c>
      <c r="AD1057" s="58">
        <f t="shared" si="583"/>
        <v>0</v>
      </c>
    </row>
    <row r="1058" spans="2:30" hidden="1" outlineLevel="1">
      <c r="F1058" s="11"/>
      <c r="G1058" s="55" t="str">
        <f>$G$11</f>
        <v>DISTPRI</v>
      </c>
      <c r="H1058" s="58">
        <f t="shared" ref="H1058:AD1058" si="584">+H1050+H1034+H1042</f>
        <v>301799.98609999998</v>
      </c>
      <c r="I1058" s="58">
        <f t="shared" si="584"/>
        <v>201705.80263919791</v>
      </c>
      <c r="J1058" s="58">
        <f t="shared" si="584"/>
        <v>9507.884975963274</v>
      </c>
      <c r="K1058" s="58">
        <f t="shared" si="584"/>
        <v>34523.713878583316</v>
      </c>
      <c r="L1058" s="58">
        <f t="shared" si="584"/>
        <v>1066.9624006992956</v>
      </c>
      <c r="M1058" s="58">
        <f t="shared" si="584"/>
        <v>0</v>
      </c>
      <c r="N1058" s="58">
        <f t="shared" si="584"/>
        <v>35590.676279282612</v>
      </c>
      <c r="O1058" s="58">
        <f t="shared" si="584"/>
        <v>25886.751179706065</v>
      </c>
      <c r="P1058" s="58">
        <f t="shared" si="584"/>
        <v>4821.4091492437365</v>
      </c>
      <c r="Q1058" s="58">
        <f t="shared" si="584"/>
        <v>0</v>
      </c>
      <c r="R1058" s="58">
        <f t="shared" si="584"/>
        <v>0</v>
      </c>
      <c r="S1058" s="58">
        <f t="shared" si="584"/>
        <v>30708.160328949802</v>
      </c>
      <c r="T1058" s="58">
        <f t="shared" si="584"/>
        <v>922.84672676443563</v>
      </c>
      <c r="U1058" s="58">
        <f t="shared" si="584"/>
        <v>14883.429442592076</v>
      </c>
      <c r="V1058" s="58">
        <f t="shared" si="584"/>
        <v>0</v>
      </c>
      <c r="W1058" s="58">
        <f t="shared" si="584"/>
        <v>0</v>
      </c>
      <c r="X1058" s="58">
        <f t="shared" si="584"/>
        <v>15806.276169356512</v>
      </c>
      <c r="Y1058" s="58">
        <f t="shared" si="584"/>
        <v>7806.0451222530573</v>
      </c>
      <c r="Z1058" s="58">
        <f t="shared" si="584"/>
        <v>130.23538950203192</v>
      </c>
      <c r="AA1058" s="58">
        <f t="shared" si="584"/>
        <v>7936.2805117550888</v>
      </c>
      <c r="AB1058" s="58">
        <f t="shared" si="584"/>
        <v>105.51248745343428</v>
      </c>
      <c r="AC1058" s="58">
        <f t="shared" si="584"/>
        <v>361.4711232105679</v>
      </c>
      <c r="AD1058" s="58">
        <f t="shared" si="584"/>
        <v>77.921584830768026</v>
      </c>
    </row>
    <row r="1059" spans="2:30" hidden="1" outlineLevel="1">
      <c r="F1059" s="11"/>
      <c r="G1059" s="55" t="str">
        <f>$G$12</f>
        <v>DISTSEC</v>
      </c>
      <c r="H1059" s="58">
        <f t="shared" ref="H1059:AD1059" si="585">+H1051+H1035+H1043</f>
        <v>230569.01389999999</v>
      </c>
      <c r="I1059" s="58">
        <f t="shared" si="585"/>
        <v>172396.78638788612</v>
      </c>
      <c r="J1059" s="58">
        <f t="shared" si="585"/>
        <v>8311.3040162311499</v>
      </c>
      <c r="K1059" s="58">
        <f t="shared" si="585"/>
        <v>25078.667848428922</v>
      </c>
      <c r="L1059" s="58">
        <f t="shared" si="585"/>
        <v>0</v>
      </c>
      <c r="M1059" s="58">
        <f t="shared" si="585"/>
        <v>0</v>
      </c>
      <c r="N1059" s="58">
        <f t="shared" si="585"/>
        <v>25078.667848428922</v>
      </c>
      <c r="O1059" s="58">
        <f t="shared" si="585"/>
        <v>15980.224765163821</v>
      </c>
      <c r="P1059" s="58">
        <f t="shared" si="585"/>
        <v>0</v>
      </c>
      <c r="Q1059" s="58">
        <f t="shared" si="585"/>
        <v>0</v>
      </c>
      <c r="R1059" s="58">
        <f t="shared" si="585"/>
        <v>0</v>
      </c>
      <c r="S1059" s="58">
        <f t="shared" si="585"/>
        <v>15980.224765163821</v>
      </c>
      <c r="T1059" s="58">
        <f t="shared" si="585"/>
        <v>432.07175327326763</v>
      </c>
      <c r="U1059" s="58">
        <f t="shared" si="585"/>
        <v>0</v>
      </c>
      <c r="V1059" s="58">
        <f t="shared" si="585"/>
        <v>0</v>
      </c>
      <c r="W1059" s="58">
        <f t="shared" si="585"/>
        <v>0</v>
      </c>
      <c r="X1059" s="58">
        <f t="shared" si="585"/>
        <v>432.07175327326763</v>
      </c>
      <c r="Y1059" s="58">
        <f t="shared" si="585"/>
        <v>5894.2115075387355</v>
      </c>
      <c r="Z1059" s="58">
        <f t="shared" si="585"/>
        <v>0</v>
      </c>
      <c r="AA1059" s="58">
        <f t="shared" si="585"/>
        <v>5894.2115075387355</v>
      </c>
      <c r="AB1059" s="58">
        <f t="shared" si="585"/>
        <v>61.164422423438971</v>
      </c>
      <c r="AC1059" s="58">
        <f t="shared" si="585"/>
        <v>2076.7673890543047</v>
      </c>
      <c r="AD1059" s="58">
        <f t="shared" si="585"/>
        <v>337.81581000022442</v>
      </c>
    </row>
    <row r="1060" spans="2:30" hidden="1" outlineLevel="1">
      <c r="F1060" s="11"/>
      <c r="G1060" s="55" t="str">
        <f>$G$13</f>
        <v>ENERGY</v>
      </c>
      <c r="H1060" s="58">
        <f t="shared" ref="H1060:AD1060" si="586">+H1052+H1036+H1044</f>
        <v>0</v>
      </c>
      <c r="I1060" s="58">
        <f t="shared" si="586"/>
        <v>0</v>
      </c>
      <c r="J1060" s="58">
        <f t="shared" si="586"/>
        <v>0</v>
      </c>
      <c r="K1060" s="58">
        <f t="shared" si="586"/>
        <v>0</v>
      </c>
      <c r="L1060" s="58">
        <f t="shared" si="586"/>
        <v>0</v>
      </c>
      <c r="M1060" s="58">
        <f t="shared" si="586"/>
        <v>0</v>
      </c>
      <c r="N1060" s="58">
        <f t="shared" si="586"/>
        <v>0</v>
      </c>
      <c r="O1060" s="58">
        <f t="shared" si="586"/>
        <v>0</v>
      </c>
      <c r="P1060" s="58">
        <f t="shared" si="586"/>
        <v>0</v>
      </c>
      <c r="Q1060" s="58">
        <f t="shared" si="586"/>
        <v>0</v>
      </c>
      <c r="R1060" s="58">
        <f t="shared" si="586"/>
        <v>0</v>
      </c>
      <c r="S1060" s="58">
        <f t="shared" si="586"/>
        <v>0</v>
      </c>
      <c r="T1060" s="58">
        <f t="shared" si="586"/>
        <v>0</v>
      </c>
      <c r="U1060" s="58">
        <f t="shared" si="586"/>
        <v>0</v>
      </c>
      <c r="V1060" s="58">
        <f t="shared" si="586"/>
        <v>0</v>
      </c>
      <c r="W1060" s="58">
        <f t="shared" si="586"/>
        <v>0</v>
      </c>
      <c r="X1060" s="58">
        <f t="shared" si="586"/>
        <v>0</v>
      </c>
      <c r="Y1060" s="58">
        <f t="shared" si="586"/>
        <v>0</v>
      </c>
      <c r="Z1060" s="58">
        <f t="shared" si="586"/>
        <v>0</v>
      </c>
      <c r="AA1060" s="58">
        <f t="shared" si="586"/>
        <v>0</v>
      </c>
      <c r="AB1060" s="58">
        <f t="shared" si="586"/>
        <v>0</v>
      </c>
      <c r="AC1060" s="58">
        <f t="shared" si="586"/>
        <v>0</v>
      </c>
      <c r="AD1060" s="58">
        <f t="shared" si="586"/>
        <v>0</v>
      </c>
    </row>
    <row r="1061" spans="2:30" hidden="1" outlineLevel="1">
      <c r="F1061" s="11"/>
      <c r="G1061" s="55" t="str">
        <f>$G$14</f>
        <v>CUSTOMER</v>
      </c>
      <c r="H1061" s="58">
        <f t="shared" ref="H1061:AD1061" si="587">+H1053+H1037+H1045</f>
        <v>0</v>
      </c>
      <c r="I1061" s="58">
        <f t="shared" si="587"/>
        <v>0</v>
      </c>
      <c r="J1061" s="58">
        <f t="shared" si="587"/>
        <v>0</v>
      </c>
      <c r="K1061" s="58">
        <f t="shared" si="587"/>
        <v>0</v>
      </c>
      <c r="L1061" s="58">
        <f t="shared" si="587"/>
        <v>0</v>
      </c>
      <c r="M1061" s="58">
        <f t="shared" si="587"/>
        <v>0</v>
      </c>
      <c r="N1061" s="58">
        <f t="shared" si="587"/>
        <v>0</v>
      </c>
      <c r="O1061" s="58">
        <f t="shared" si="587"/>
        <v>0</v>
      </c>
      <c r="P1061" s="58">
        <f t="shared" si="587"/>
        <v>0</v>
      </c>
      <c r="Q1061" s="58">
        <f t="shared" si="587"/>
        <v>0</v>
      </c>
      <c r="R1061" s="58">
        <f t="shared" si="587"/>
        <v>0</v>
      </c>
      <c r="S1061" s="58">
        <f t="shared" si="587"/>
        <v>0</v>
      </c>
      <c r="T1061" s="58">
        <f t="shared" si="587"/>
        <v>0</v>
      </c>
      <c r="U1061" s="58">
        <f t="shared" si="587"/>
        <v>0</v>
      </c>
      <c r="V1061" s="58">
        <f t="shared" si="587"/>
        <v>0</v>
      </c>
      <c r="W1061" s="58">
        <f t="shared" si="587"/>
        <v>0</v>
      </c>
      <c r="X1061" s="58">
        <f t="shared" si="587"/>
        <v>0</v>
      </c>
      <c r="Y1061" s="58">
        <f t="shared" si="587"/>
        <v>0</v>
      </c>
      <c r="Z1061" s="58">
        <f t="shared" si="587"/>
        <v>0</v>
      </c>
      <c r="AA1061" s="58">
        <f t="shared" si="587"/>
        <v>0</v>
      </c>
      <c r="AB1061" s="58">
        <f t="shared" si="587"/>
        <v>0</v>
      </c>
      <c r="AC1061" s="58">
        <f t="shared" si="587"/>
        <v>0</v>
      </c>
      <c r="AD1061" s="58">
        <f t="shared" si="587"/>
        <v>0</v>
      </c>
    </row>
    <row r="1062" spans="2:30" collapsed="1">
      <c r="C1062" s="55" t="s">
        <v>330</v>
      </c>
      <c r="E1062" s="11">
        <f>+E1054+E1038+E1046</f>
        <v>-15328304</v>
      </c>
      <c r="F1062" s="11"/>
      <c r="G1062" s="55" t="str">
        <f>$G$15</f>
        <v>TOTAL</v>
      </c>
      <c r="H1062" s="11">
        <f t="shared" ref="H1062:AD1062" si="588">+H1054+H1038+H1046</f>
        <v>-15328303.999999998</v>
      </c>
      <c r="I1062" s="58">
        <f t="shared" si="588"/>
        <v>-8225369.7675248086</v>
      </c>
      <c r="J1062" s="58">
        <f t="shared" si="588"/>
        <v>-383436.76176929288</v>
      </c>
      <c r="K1062" s="58">
        <f t="shared" si="588"/>
        <v>-1291847.4197773663</v>
      </c>
      <c r="L1062" s="58">
        <f t="shared" si="588"/>
        <v>-34609.921946794624</v>
      </c>
      <c r="M1062" s="58">
        <f t="shared" si="588"/>
        <v>-4269.1318793587916</v>
      </c>
      <c r="N1062" s="58">
        <f t="shared" si="588"/>
        <v>-1330726.4736035198</v>
      </c>
      <c r="O1062" s="58">
        <f t="shared" si="588"/>
        <v>-986035.0719201226</v>
      </c>
      <c r="P1062" s="58">
        <f t="shared" si="588"/>
        <v>-182421.69579902198</v>
      </c>
      <c r="Q1062" s="58">
        <f t="shared" si="588"/>
        <v>-75135.446946919867</v>
      </c>
      <c r="R1062" s="58">
        <f t="shared" si="588"/>
        <v>-2059.7808068658214</v>
      </c>
      <c r="S1062" s="58">
        <f t="shared" si="588"/>
        <v>-1245651.9954729304</v>
      </c>
      <c r="T1062" s="58">
        <f t="shared" si="588"/>
        <v>-31995.356624839704</v>
      </c>
      <c r="U1062" s="58">
        <f t="shared" si="588"/>
        <v>-519571.03862936434</v>
      </c>
      <c r="V1062" s="58">
        <f t="shared" si="588"/>
        <v>-2880797.5496685058</v>
      </c>
      <c r="W1062" s="58">
        <f t="shared" si="588"/>
        <v>-412135.66656399221</v>
      </c>
      <c r="X1062" s="58">
        <f t="shared" si="588"/>
        <v>-3844499.6114867022</v>
      </c>
      <c r="Y1062" s="58">
        <f t="shared" si="588"/>
        <v>-292017.47233870067</v>
      </c>
      <c r="Z1062" s="58">
        <f t="shared" si="588"/>
        <v>-5947.4751894077181</v>
      </c>
      <c r="AA1062" s="58">
        <f t="shared" si="588"/>
        <v>-297964.94752810837</v>
      </c>
      <c r="AB1062" s="58">
        <f t="shared" si="588"/>
        <v>-3508.4185217307131</v>
      </c>
      <c r="AC1062" s="58">
        <f t="shared" si="588"/>
        <v>2438.2385122648725</v>
      </c>
      <c r="AD1062" s="58">
        <f t="shared" si="588"/>
        <v>415.73739483099246</v>
      </c>
    </row>
    <row r="1063" spans="2:30">
      <c r="G1063" s="7"/>
      <c r="H1063" s="4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</row>
    <row r="1064" spans="2:30" hidden="1" outlineLevel="1">
      <c r="E1064" s="11"/>
      <c r="F1064" s="11"/>
      <c r="G1064" s="55" t="str">
        <f>$G$8</f>
        <v>PRODUCTION</v>
      </c>
      <c r="H1064" s="4">
        <f t="shared" ref="H1064:AD1064" ca="1" si="589">+H1055+H1021</f>
        <v>-43937272.526792713</v>
      </c>
      <c r="I1064" s="4">
        <f t="shared" ca="1" si="589"/>
        <v>-21201749.954302855</v>
      </c>
      <c r="J1064" s="4">
        <f t="shared" ca="1" si="589"/>
        <v>-1024770.9286475594</v>
      </c>
      <c r="K1064" s="4">
        <f t="shared" ca="1" si="589"/>
        <v>-3913277.4359094254</v>
      </c>
      <c r="L1064" s="4">
        <f t="shared" ca="1" si="589"/>
        <v>-126592.55204677819</v>
      </c>
      <c r="M1064" s="4">
        <f t="shared" ca="1" si="589"/>
        <v>-11815.659110872595</v>
      </c>
      <c r="N1064" s="4">
        <f t="shared" ca="1" si="589"/>
        <v>-4051685.6470670765</v>
      </c>
      <c r="O1064" s="4">
        <f t="shared" ca="1" si="589"/>
        <v>-3049409.1431052131</v>
      </c>
      <c r="P1064" s="4">
        <f t="shared" ca="1" si="589"/>
        <v>-540391.70232472464</v>
      </c>
      <c r="Q1064" s="4">
        <f t="shared" ca="1" si="589"/>
        <v>-252644.4690768306</v>
      </c>
      <c r="R1064" s="4">
        <f t="shared" ca="1" si="589"/>
        <v>-11618.435957469148</v>
      </c>
      <c r="S1064" s="4">
        <f t="shared" ca="1" si="589"/>
        <v>-3854063.7504642373</v>
      </c>
      <c r="T1064" s="4">
        <f t="shared" ca="1" si="589"/>
        <v>-106391.13892596595</v>
      </c>
      <c r="U1064" s="4">
        <f t="shared" ca="1" si="589"/>
        <v>-1721147.8821247432</v>
      </c>
      <c r="V1064" s="4">
        <f t="shared" ca="1" si="589"/>
        <v>-9301041.1078712959</v>
      </c>
      <c r="W1064" s="4">
        <f t="shared" ca="1" si="589"/>
        <v>-1693451.847803666</v>
      </c>
      <c r="X1064" s="4">
        <f t="shared" ca="1" si="589"/>
        <v>-12822031.976725673</v>
      </c>
      <c r="Y1064" s="4">
        <f t="shared" ca="1" si="589"/>
        <v>-954597.09721967694</v>
      </c>
      <c r="Z1064" s="4">
        <f t="shared" ca="1" si="589"/>
        <v>-15984.41770121244</v>
      </c>
      <c r="AA1064" s="4">
        <f t="shared" ca="1" si="589"/>
        <v>-970581.51492088952</v>
      </c>
      <c r="AB1064" s="4">
        <f t="shared" ca="1" si="589"/>
        <v>-12388.754664418959</v>
      </c>
      <c r="AC1064" s="4">
        <f t="shared" ca="1" si="589"/>
        <v>0</v>
      </c>
      <c r="AD1064" s="4">
        <f t="shared" ca="1" si="589"/>
        <v>0</v>
      </c>
    </row>
    <row r="1065" spans="2:30" hidden="1" outlineLevel="1">
      <c r="E1065" s="11"/>
      <c r="F1065" s="11"/>
      <c r="G1065" s="55" t="str">
        <f>$G$9</f>
        <v>BULKTRAN</v>
      </c>
      <c r="H1065" s="4">
        <f t="shared" ref="H1065:AD1065" ca="1" si="590">+H1056+H1022</f>
        <v>48622747.986577094</v>
      </c>
      <c r="I1065" s="4">
        <f t="shared" ca="1" si="590"/>
        <v>23852239.468458597</v>
      </c>
      <c r="J1065" s="4">
        <f t="shared" ca="1" si="590"/>
        <v>1190044.1524541304</v>
      </c>
      <c r="K1065" s="4">
        <f t="shared" ca="1" si="590"/>
        <v>4353917.3132217629</v>
      </c>
      <c r="L1065" s="4">
        <f t="shared" ca="1" si="590"/>
        <v>137077.12537380384</v>
      </c>
      <c r="M1065" s="4">
        <f t="shared" ca="1" si="590"/>
        <v>12914.948843329414</v>
      </c>
      <c r="N1065" s="4">
        <f t="shared" ca="1" si="590"/>
        <v>4503909.3874388961</v>
      </c>
      <c r="O1065" s="4">
        <f t="shared" ca="1" si="590"/>
        <v>3309892.4097726136</v>
      </c>
      <c r="P1065" s="4">
        <f t="shared" ca="1" si="590"/>
        <v>617323.08598556463</v>
      </c>
      <c r="Q1065" s="4">
        <f t="shared" ca="1" si="590"/>
        <v>278949.7301537444</v>
      </c>
      <c r="R1065" s="4">
        <f t="shared" ca="1" si="590"/>
        <v>12558.030984630961</v>
      </c>
      <c r="S1065" s="4">
        <f t="shared" ca="1" si="590"/>
        <v>4218723.2568965536</v>
      </c>
      <c r="T1065" s="4">
        <f t="shared" ca="1" si="590"/>
        <v>115465.68227923042</v>
      </c>
      <c r="U1065" s="4">
        <f t="shared" ca="1" si="590"/>
        <v>1890614.6954706174</v>
      </c>
      <c r="V1065" s="4">
        <f t="shared" ca="1" si="590"/>
        <v>9999041.4899326991</v>
      </c>
      <c r="W1065" s="4">
        <f t="shared" ca="1" si="590"/>
        <v>1805967.0048705398</v>
      </c>
      <c r="X1065" s="4">
        <f t="shared" ca="1" si="590"/>
        <v>13811088.872553086</v>
      </c>
      <c r="Y1065" s="4">
        <f t="shared" ca="1" si="590"/>
        <v>1016525.5072949852</v>
      </c>
      <c r="Z1065" s="4">
        <f t="shared" ca="1" si="590"/>
        <v>17026.413684752068</v>
      </c>
      <c r="AA1065" s="4">
        <f t="shared" ca="1" si="590"/>
        <v>1033551.9209797373</v>
      </c>
      <c r="AB1065" s="4">
        <f t="shared" ca="1" si="590"/>
        <v>13190.927796092981</v>
      </c>
      <c r="AC1065" s="4">
        <f t="shared" ca="1" si="590"/>
        <v>0</v>
      </c>
      <c r="AD1065" s="4">
        <f t="shared" ca="1" si="590"/>
        <v>0</v>
      </c>
    </row>
    <row r="1066" spans="2:30" hidden="1" outlineLevel="1">
      <c r="E1066" s="11"/>
      <c r="F1066" s="11"/>
      <c r="G1066" s="55" t="str">
        <f>$G$10</f>
        <v>SUBTRAN</v>
      </c>
      <c r="H1066" s="4">
        <f t="shared" ref="H1066:AD1066" ca="1" si="591">+H1057+H1023</f>
        <v>10696663.655362919</v>
      </c>
      <c r="I1066" s="4">
        <f t="shared" ca="1" si="591"/>
        <v>5187035.3901228365</v>
      </c>
      <c r="J1066" s="4">
        <f t="shared" ca="1" si="591"/>
        <v>252544.99183964342</v>
      </c>
      <c r="K1066" s="4">
        <f t="shared" ca="1" si="591"/>
        <v>917760.46537664323</v>
      </c>
      <c r="L1066" s="4">
        <f t="shared" ca="1" si="591"/>
        <v>28355.700663222466</v>
      </c>
      <c r="M1066" s="4">
        <f t="shared" ca="1" si="591"/>
        <v>3552.4025889676618</v>
      </c>
      <c r="N1066" s="4">
        <f t="shared" ca="1" si="591"/>
        <v>949668.56862883328</v>
      </c>
      <c r="O1066" s="4">
        <f t="shared" ca="1" si="591"/>
        <v>693456.97060597676</v>
      </c>
      <c r="P1066" s="4">
        <f t="shared" ca="1" si="591"/>
        <v>129020.89097406919</v>
      </c>
      <c r="Q1066" s="4">
        <f t="shared" ca="1" si="591"/>
        <v>76769.680404501822</v>
      </c>
      <c r="R1066" s="4">
        <f t="shared" ca="1" si="591"/>
        <v>0</v>
      </c>
      <c r="S1066" s="4">
        <f t="shared" ca="1" si="591"/>
        <v>899247.54198454786</v>
      </c>
      <c r="T1066" s="4">
        <f t="shared" ca="1" si="591"/>
        <v>24182.691465432457</v>
      </c>
      <c r="U1066" s="4">
        <f t="shared" ca="1" si="591"/>
        <v>396084.43089250237</v>
      </c>
      <c r="V1066" s="4">
        <f t="shared" ca="1" si="591"/>
        <v>2761373.3187787109</v>
      </c>
      <c r="W1066" s="4">
        <f t="shared" ca="1" si="591"/>
        <v>0</v>
      </c>
      <c r="X1066" s="4">
        <f t="shared" ca="1" si="591"/>
        <v>3181640.4411366456</v>
      </c>
      <c r="Y1066" s="4">
        <f t="shared" ca="1" si="591"/>
        <v>208728.53816536546</v>
      </c>
      <c r="Z1066" s="4">
        <f t="shared" ca="1" si="591"/>
        <v>3479.5104019628097</v>
      </c>
      <c r="AA1066" s="4">
        <f t="shared" ca="1" si="591"/>
        <v>212208.04856732828</v>
      </c>
      <c r="AB1066" s="4">
        <f t="shared" ca="1" si="591"/>
        <v>2787.2853390516375</v>
      </c>
      <c r="AC1066" s="4">
        <f t="shared" ca="1" si="591"/>
        <v>9488.3714904912267</v>
      </c>
      <c r="AD1066" s="4">
        <f t="shared" ca="1" si="591"/>
        <v>2043.0162535395614</v>
      </c>
    </row>
    <row r="1067" spans="2:30" hidden="1" outlineLevel="1">
      <c r="E1067" s="11"/>
      <c r="F1067" s="11"/>
      <c r="G1067" s="55" t="str">
        <f>$G$11</f>
        <v>DISTPRI</v>
      </c>
      <c r="H1067" s="4">
        <f t="shared" ref="H1067:AD1067" ca="1" si="592">+H1058+H1024</f>
        <v>5292279.1355443876</v>
      </c>
      <c r="I1067" s="4">
        <f t="shared" ca="1" si="592"/>
        <v>3676500.456426119</v>
      </c>
      <c r="J1067" s="4">
        <f t="shared" ca="1" si="592"/>
        <v>187846.08343278119</v>
      </c>
      <c r="K1067" s="4">
        <f t="shared" ca="1" si="592"/>
        <v>568816.49125489639</v>
      </c>
      <c r="L1067" s="4">
        <f t="shared" ca="1" si="592"/>
        <v>16319.803087128246</v>
      </c>
      <c r="M1067" s="4">
        <f t="shared" ca="1" si="592"/>
        <v>0</v>
      </c>
      <c r="N1067" s="4">
        <f t="shared" ca="1" si="592"/>
        <v>585136.29434202483</v>
      </c>
      <c r="O1067" s="4">
        <f t="shared" ca="1" si="592"/>
        <v>390148.19189466548</v>
      </c>
      <c r="P1067" s="4">
        <f t="shared" ca="1" si="592"/>
        <v>84455.243703336047</v>
      </c>
      <c r="Q1067" s="4">
        <f t="shared" ca="1" si="592"/>
        <v>0</v>
      </c>
      <c r="R1067" s="4">
        <f t="shared" ca="1" si="592"/>
        <v>0</v>
      </c>
      <c r="S1067" s="4">
        <f t="shared" ca="1" si="592"/>
        <v>474603.43559800152</v>
      </c>
      <c r="T1067" s="4">
        <f t="shared" ca="1" si="592"/>
        <v>13910.735498784803</v>
      </c>
      <c r="U1067" s="4">
        <f t="shared" ca="1" si="592"/>
        <v>234119.58238213669</v>
      </c>
      <c r="V1067" s="4">
        <f t="shared" ca="1" si="592"/>
        <v>0</v>
      </c>
      <c r="W1067" s="4">
        <f t="shared" ca="1" si="592"/>
        <v>0</v>
      </c>
      <c r="X1067" s="4">
        <f t="shared" ca="1" si="592"/>
        <v>248030.3178809215</v>
      </c>
      <c r="Y1067" s="4">
        <f t="shared" ca="1" si="592"/>
        <v>110239.41773635267</v>
      </c>
      <c r="Z1067" s="4">
        <f t="shared" ca="1" si="592"/>
        <v>1839.2250214443056</v>
      </c>
      <c r="AA1067" s="4">
        <f t="shared" ca="1" si="592"/>
        <v>112078.64275779697</v>
      </c>
      <c r="AB1067" s="4">
        <f t="shared" ca="1" si="592"/>
        <v>1490.0804438885405</v>
      </c>
      <c r="AC1067" s="4">
        <f t="shared" ca="1" si="592"/>
        <v>5493.3916002336464</v>
      </c>
      <c r="AD1067" s="4">
        <f t="shared" ca="1" si="592"/>
        <v>1100.4330626208753</v>
      </c>
    </row>
    <row r="1068" spans="2:30" hidden="1" outlineLevel="1">
      <c r="E1068" s="11"/>
      <c r="F1068" s="11"/>
      <c r="G1068" s="55" t="str">
        <f>$G$12</f>
        <v>DISTSEC</v>
      </c>
      <c r="H1068" s="4">
        <f t="shared" ref="H1068:AD1068" ca="1" si="593">+H1059+H1025</f>
        <v>3601768.1809557574</v>
      </c>
      <c r="I1068" s="4">
        <f t="shared" ca="1" si="593"/>
        <v>2745774.2241517664</v>
      </c>
      <c r="J1068" s="4">
        <f t="shared" ca="1" si="593"/>
        <v>140814.1348498821</v>
      </c>
      <c r="K1068" s="4">
        <f t="shared" ca="1" si="593"/>
        <v>372126.18355019402</v>
      </c>
      <c r="L1068" s="4">
        <f t="shared" ca="1" si="593"/>
        <v>0</v>
      </c>
      <c r="M1068" s="4">
        <f t="shared" ca="1" si="593"/>
        <v>0</v>
      </c>
      <c r="N1068" s="4">
        <f t="shared" ca="1" si="593"/>
        <v>372126.18355019402</v>
      </c>
      <c r="O1068" s="4">
        <f t="shared" ca="1" si="593"/>
        <v>223392.64953247647</v>
      </c>
      <c r="P1068" s="4">
        <f t="shared" ca="1" si="593"/>
        <v>0</v>
      </c>
      <c r="Q1068" s="4">
        <f t="shared" ca="1" si="593"/>
        <v>0</v>
      </c>
      <c r="R1068" s="4">
        <f t="shared" ca="1" si="593"/>
        <v>0</v>
      </c>
      <c r="S1068" s="4">
        <f t="shared" ca="1" si="593"/>
        <v>223392.64953247647</v>
      </c>
      <c r="T1068" s="4">
        <f t="shared" ca="1" si="593"/>
        <v>6032.7779140960047</v>
      </c>
      <c r="U1068" s="4">
        <f t="shared" ca="1" si="593"/>
        <v>0</v>
      </c>
      <c r="V1068" s="4">
        <f t="shared" ca="1" si="593"/>
        <v>0</v>
      </c>
      <c r="W1068" s="4">
        <f t="shared" ca="1" si="593"/>
        <v>0</v>
      </c>
      <c r="X1068" s="4">
        <f t="shared" ca="1" si="593"/>
        <v>6032.7779140960047</v>
      </c>
      <c r="Y1068" s="4">
        <f t="shared" ca="1" si="593"/>
        <v>79040.969295578849</v>
      </c>
      <c r="Z1068" s="4">
        <f t="shared" ca="1" si="593"/>
        <v>0</v>
      </c>
      <c r="AA1068" s="4">
        <f t="shared" ca="1" si="593"/>
        <v>79040.969295578849</v>
      </c>
      <c r="AB1068" s="4">
        <f t="shared" ca="1" si="593"/>
        <v>820.21068103333278</v>
      </c>
      <c r="AC1068" s="4">
        <f t="shared" ca="1" si="593"/>
        <v>29236.944296253361</v>
      </c>
      <c r="AD1068" s="4">
        <f t="shared" ca="1" si="593"/>
        <v>4530.0866844764068</v>
      </c>
    </row>
    <row r="1069" spans="2:30" hidden="1" outlineLevel="1">
      <c r="E1069" s="11"/>
      <c r="F1069" s="11"/>
      <c r="G1069" s="55" t="str">
        <f>$G$13</f>
        <v>ENERGY</v>
      </c>
      <c r="H1069" s="4">
        <f t="shared" ref="H1069:AD1069" ca="1" si="594">+H1060+H1026</f>
        <v>888044.68127723876</v>
      </c>
      <c r="I1069" s="4">
        <f t="shared" ca="1" si="594"/>
        <v>754619.79836514569</v>
      </c>
      <c r="J1069" s="4">
        <f t="shared" ca="1" si="594"/>
        <v>49690.577157145264</v>
      </c>
      <c r="K1069" s="4">
        <f t="shared" ca="1" si="594"/>
        <v>80587.476220132376</v>
      </c>
      <c r="L1069" s="4">
        <f t="shared" ca="1" si="594"/>
        <v>281.78298701294761</v>
      </c>
      <c r="M1069" s="4">
        <f t="shared" ca="1" si="594"/>
        <v>-42.168493617545337</v>
      </c>
      <c r="N1069" s="4">
        <f t="shared" ca="1" si="594"/>
        <v>80827.090713527767</v>
      </c>
      <c r="O1069" s="4">
        <f t="shared" ca="1" si="594"/>
        <v>11509.408467329675</v>
      </c>
      <c r="P1069" s="4">
        <f t="shared" ca="1" si="594"/>
        <v>25496.747167555484</v>
      </c>
      <c r="Q1069" s="4">
        <f t="shared" ca="1" si="594"/>
        <v>5013.5261159712854</v>
      </c>
      <c r="R1069" s="4">
        <f t="shared" ca="1" si="594"/>
        <v>59.576081481646582</v>
      </c>
      <c r="S1069" s="4">
        <f t="shared" ca="1" si="594"/>
        <v>42079.257832338095</v>
      </c>
      <c r="T1069" s="4">
        <f t="shared" ca="1" si="594"/>
        <v>956.72252968194698</v>
      </c>
      <c r="U1069" s="4">
        <f t="shared" ca="1" si="594"/>
        <v>35802.97959099515</v>
      </c>
      <c r="V1069" s="4">
        <f t="shared" ca="1" si="594"/>
        <v>-41336.100416208967</v>
      </c>
      <c r="W1069" s="4">
        <f t="shared" ca="1" si="594"/>
        <v>-23315.652677136241</v>
      </c>
      <c r="X1069" s="4">
        <f t="shared" ca="1" si="594"/>
        <v>-27892.050972668105</v>
      </c>
      <c r="Y1069" s="4">
        <f t="shared" ca="1" si="594"/>
        <v>-10345.268780079774</v>
      </c>
      <c r="Z1069" s="4">
        <f t="shared" ca="1" si="594"/>
        <v>-168.40448378313476</v>
      </c>
      <c r="AA1069" s="4">
        <f t="shared" ca="1" si="594"/>
        <v>-10513.673263862909</v>
      </c>
      <c r="AB1069" s="4">
        <f t="shared" ca="1" si="594"/>
        <v>-187.84165513852381</v>
      </c>
      <c r="AC1069" s="4">
        <f t="shared" ca="1" si="594"/>
        <v>225.32496117647725</v>
      </c>
      <c r="AD1069" s="4">
        <f t="shared" ca="1" si="594"/>
        <v>-803.80186042454886</v>
      </c>
    </row>
    <row r="1070" spans="2:30" hidden="1" outlineLevel="1">
      <c r="E1070" s="11"/>
      <c r="F1070" s="11"/>
      <c r="G1070" s="55" t="str">
        <f>$G$14</f>
        <v>CUSTOMER</v>
      </c>
      <c r="H1070" s="4">
        <f t="shared" ref="H1070:AD1070" ca="1" si="595">+H1061+H1027</f>
        <v>454514.88707530918</v>
      </c>
      <c r="I1070" s="4">
        <f t="shared" ca="1" si="595"/>
        <v>277389.04390736186</v>
      </c>
      <c r="J1070" s="4">
        <f t="shared" ca="1" si="595"/>
        <v>78099.821627606812</v>
      </c>
      <c r="K1070" s="4">
        <f t="shared" ca="1" si="595"/>
        <v>12963.25896965004</v>
      </c>
      <c r="L1070" s="4">
        <f t="shared" ca="1" si="595"/>
        <v>2857.463796008341</v>
      </c>
      <c r="M1070" s="4">
        <f t="shared" ca="1" si="595"/>
        <v>537.74533143815154</v>
      </c>
      <c r="N1070" s="4">
        <f t="shared" ca="1" si="595"/>
        <v>16358.468097096533</v>
      </c>
      <c r="O1070" s="4">
        <f t="shared" ca="1" si="595"/>
        <v>2375.6767956200947</v>
      </c>
      <c r="P1070" s="4">
        <f t="shared" ca="1" si="595"/>
        <v>1249.0168659997164</v>
      </c>
      <c r="Q1070" s="4">
        <f t="shared" ca="1" si="595"/>
        <v>1994.6075121926826</v>
      </c>
      <c r="R1070" s="4">
        <f t="shared" ca="1" si="595"/>
        <v>296.46138329700932</v>
      </c>
      <c r="S1070" s="4">
        <f t="shared" ca="1" si="595"/>
        <v>5915.7625571095032</v>
      </c>
      <c r="T1070" s="4">
        <f t="shared" ca="1" si="595"/>
        <v>16.492445151706505</v>
      </c>
      <c r="U1070" s="4">
        <f t="shared" ca="1" si="595"/>
        <v>504.11370080569327</v>
      </c>
      <c r="V1070" s="4">
        <f t="shared" ca="1" si="595"/>
        <v>1896.0426079658237</v>
      </c>
      <c r="W1070" s="4">
        <f t="shared" ca="1" si="595"/>
        <v>293.22448880864522</v>
      </c>
      <c r="X1070" s="4">
        <f t="shared" ca="1" si="595"/>
        <v>2709.8732427318687</v>
      </c>
      <c r="Y1070" s="4">
        <f t="shared" ca="1" si="595"/>
        <v>451.28425906360849</v>
      </c>
      <c r="Z1070" s="4">
        <f t="shared" ca="1" si="595"/>
        <v>8.2145635123969143</v>
      </c>
      <c r="AA1070" s="4">
        <f t="shared" ca="1" si="595"/>
        <v>459.49882257600541</v>
      </c>
      <c r="AB1070" s="4">
        <f t="shared" ca="1" si="595"/>
        <v>8.3277990583406272</v>
      </c>
      <c r="AC1070" s="4">
        <f t="shared" ca="1" si="595"/>
        <v>67684.118809840962</v>
      </c>
      <c r="AD1070" s="4">
        <f t="shared" ca="1" si="595"/>
        <v>5889.9722119273556</v>
      </c>
    </row>
    <row r="1071" spans="2:30" collapsed="1">
      <c r="B1071" s="112" t="s">
        <v>224</v>
      </c>
      <c r="E1071" s="4">
        <f>+E1062+E1028</f>
        <v>25618746</v>
      </c>
      <c r="F1071" s="3"/>
      <c r="G1071" s="55" t="str">
        <f>$G$15</f>
        <v>TOTAL</v>
      </c>
      <c r="H1071" s="4">
        <f t="shared" ref="H1071:AD1071" ca="1" si="596">+H1062+H1028</f>
        <v>25618745.999999985</v>
      </c>
      <c r="I1071" s="4">
        <f t="shared" ca="1" si="596"/>
        <v>15291808.427128974</v>
      </c>
      <c r="J1071" s="4">
        <f t="shared" ca="1" si="596"/>
        <v>874268.83271363005</v>
      </c>
      <c r="K1071" s="4">
        <f t="shared" ca="1" si="596"/>
        <v>2392893.7526838542</v>
      </c>
      <c r="L1071" s="4">
        <f t="shared" ca="1" si="596"/>
        <v>58299.323860397635</v>
      </c>
      <c r="M1071" s="4">
        <f t="shared" ca="1" si="596"/>
        <v>5147.2691592450856</v>
      </c>
      <c r="N1071" s="4">
        <f t="shared" ca="1" si="596"/>
        <v>2456340.3457034957</v>
      </c>
      <c r="O1071" s="4">
        <f t="shared" ca="1" si="596"/>
        <v>1581366.1639634701</v>
      </c>
      <c r="P1071" s="4">
        <f t="shared" ca="1" si="596"/>
        <v>317153.28237180051</v>
      </c>
      <c r="Q1071" s="4">
        <f t="shared" ca="1" si="596"/>
        <v>110083.07510957957</v>
      </c>
      <c r="R1071" s="4">
        <f t="shared" ca="1" si="596"/>
        <v>1295.6324919404688</v>
      </c>
      <c r="S1071" s="4">
        <f t="shared" ca="1" si="596"/>
        <v>2009898.1539367903</v>
      </c>
      <c r="T1071" s="4">
        <f t="shared" ca="1" si="596"/>
        <v>54173.963206411361</v>
      </c>
      <c r="U1071" s="4">
        <f t="shared" ca="1" si="596"/>
        <v>835977.91991231439</v>
      </c>
      <c r="V1071" s="4">
        <f t="shared" ca="1" si="596"/>
        <v>3419933.6430318709</v>
      </c>
      <c r="W1071" s="4">
        <f t="shared" ca="1" si="596"/>
        <v>89492.728878545866</v>
      </c>
      <c r="X1071" s="4">
        <f t="shared" ca="1" si="596"/>
        <v>4399578.255029141</v>
      </c>
      <c r="Y1071" s="4">
        <f t="shared" ca="1" si="596"/>
        <v>450043.35075158882</v>
      </c>
      <c r="Z1071" s="4">
        <f t="shared" ca="1" si="596"/>
        <v>6200.5414866760057</v>
      </c>
      <c r="AA1071" s="4">
        <f t="shared" ca="1" si="596"/>
        <v>456243.89223826502</v>
      </c>
      <c r="AB1071" s="4">
        <f t="shared" ca="1" si="596"/>
        <v>5720.2357395673498</v>
      </c>
      <c r="AC1071" s="4">
        <f t="shared" ca="1" si="596"/>
        <v>112128.15115799567</v>
      </c>
      <c r="AD1071" s="4">
        <f t="shared" ca="1" si="596"/>
        <v>12759.706352139652</v>
      </c>
    </row>
    <row r="1072" spans="2:30">
      <c r="F1072" s="53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</row>
    <row r="1073" spans="1:30" hidden="1" outlineLevel="1">
      <c r="E1073" s="11"/>
      <c r="F1073" s="11"/>
      <c r="G1073" s="55" t="str">
        <f>$G$8</f>
        <v>PRODUCTION</v>
      </c>
      <c r="H1073" s="4">
        <f t="shared" ref="H1073:AD1073" ca="1" si="597">+H923+H1064</f>
        <v>180025682.47368434</v>
      </c>
      <c r="I1073" s="4">
        <f t="shared" ca="1" si="597"/>
        <v>83589679.412543386</v>
      </c>
      <c r="J1073" s="4">
        <f t="shared" ca="1" si="597"/>
        <v>5752699.9376128446</v>
      </c>
      <c r="K1073" s="4">
        <f t="shared" ca="1" si="597"/>
        <v>18367510.610020284</v>
      </c>
      <c r="L1073" s="4">
        <f t="shared" ca="1" si="597"/>
        <v>467541.26710443193</v>
      </c>
      <c r="M1073" s="4">
        <f t="shared" ca="1" si="597"/>
        <v>54324.067790833389</v>
      </c>
      <c r="N1073" s="4">
        <f t="shared" ca="1" si="597"/>
        <v>18889375.944915548</v>
      </c>
      <c r="O1073" s="4">
        <f t="shared" ca="1" si="597"/>
        <v>14043815.154085875</v>
      </c>
      <c r="P1073" s="4">
        <f t="shared" ca="1" si="597"/>
        <v>2694226.0947084087</v>
      </c>
      <c r="Q1073" s="4">
        <f t="shared" ca="1" si="597"/>
        <v>1082370.4334177589</v>
      </c>
      <c r="R1073" s="4">
        <f t="shared" ca="1" si="597"/>
        <v>31672.060959691735</v>
      </c>
      <c r="S1073" s="4">
        <f t="shared" ca="1" si="597"/>
        <v>17852083.743171737</v>
      </c>
      <c r="T1073" s="4">
        <f t="shared" ca="1" si="597"/>
        <v>384941.23217675294</v>
      </c>
      <c r="U1073" s="4">
        <f t="shared" ca="1" si="597"/>
        <v>6731487.0486514149</v>
      </c>
      <c r="V1073" s="4">
        <f t="shared" ca="1" si="597"/>
        <v>37424354.249180451</v>
      </c>
      <c r="W1073" s="4">
        <f t="shared" ca="1" si="597"/>
        <v>5381789.189137944</v>
      </c>
      <c r="X1073" s="4">
        <f t="shared" ca="1" si="597"/>
        <v>49922571.719146557</v>
      </c>
      <c r="Y1073" s="4">
        <f t="shared" ca="1" si="597"/>
        <v>3894081.3586229272</v>
      </c>
      <c r="Z1073" s="4">
        <f t="shared" ca="1" si="597"/>
        <v>67619.053481805968</v>
      </c>
      <c r="AA1073" s="4">
        <f t="shared" ca="1" si="597"/>
        <v>3961700.4121047333</v>
      </c>
      <c r="AB1073" s="4">
        <f t="shared" ca="1" si="597"/>
        <v>57571.304189537681</v>
      </c>
      <c r="AC1073" s="4">
        <f t="shared" ca="1" si="597"/>
        <v>0</v>
      </c>
      <c r="AD1073" s="4">
        <f t="shared" ca="1" si="597"/>
        <v>0</v>
      </c>
    </row>
    <row r="1074" spans="1:30" hidden="1" outlineLevel="1">
      <c r="E1074" s="11"/>
      <c r="F1074" s="11"/>
      <c r="G1074" s="55" t="str">
        <f>$G$9</f>
        <v>BULKTRAN</v>
      </c>
      <c r="H1074" s="4">
        <f t="shared" ref="H1074:AD1074" ca="1" si="598">+H924+H1065</f>
        <v>32482560.829997905</v>
      </c>
      <c r="I1074" s="4">
        <f t="shared" ca="1" si="598"/>
        <v>8901048.4515633266</v>
      </c>
      <c r="J1074" s="4">
        <f t="shared" ca="1" si="598"/>
        <v>1282452.1191644887</v>
      </c>
      <c r="K1074" s="4">
        <f t="shared" ca="1" si="598"/>
        <v>4280120.1575321117</v>
      </c>
      <c r="L1074" s="4">
        <f t="shared" ca="1" si="598"/>
        <v>140656.5437290986</v>
      </c>
      <c r="M1074" s="4">
        <f t="shared" ca="1" si="598"/>
        <v>29011.264427265443</v>
      </c>
      <c r="N1074" s="4">
        <f t="shared" ca="1" si="598"/>
        <v>4449787.9656884754</v>
      </c>
      <c r="O1074" s="4">
        <f t="shared" ca="1" si="598"/>
        <v>3250517.3640423198</v>
      </c>
      <c r="P1074" s="4">
        <f t="shared" ca="1" si="598"/>
        <v>663649.93249721359</v>
      </c>
      <c r="Q1074" s="4">
        <f t="shared" ca="1" si="598"/>
        <v>314646.04099663341</v>
      </c>
      <c r="R1074" s="4">
        <f t="shared" ca="1" si="598"/>
        <v>19326.702628858307</v>
      </c>
      <c r="S1074" s="4">
        <f t="shared" ca="1" si="598"/>
        <v>4248140.0401650248</v>
      </c>
      <c r="T1074" s="4">
        <f t="shared" ca="1" si="598"/>
        <v>78759.565932840953</v>
      </c>
      <c r="U1074" s="4">
        <f t="shared" ca="1" si="598"/>
        <v>1641125.1232792144</v>
      </c>
      <c r="V1074" s="4">
        <f t="shared" ca="1" si="598"/>
        <v>9153178.5177807659</v>
      </c>
      <c r="W1074" s="4">
        <f t="shared" ca="1" si="598"/>
        <v>1824731.1975002894</v>
      </c>
      <c r="X1074" s="4">
        <f t="shared" ca="1" si="598"/>
        <v>12697794.40449311</v>
      </c>
      <c r="Y1074" s="4">
        <f t="shared" ca="1" si="598"/>
        <v>875612.66366217518</v>
      </c>
      <c r="Z1074" s="4">
        <f t="shared" ca="1" si="598"/>
        <v>10235.780665047731</v>
      </c>
      <c r="AA1074" s="4">
        <f t="shared" ca="1" si="598"/>
        <v>885848.44432722288</v>
      </c>
      <c r="AB1074" s="4">
        <f t="shared" ca="1" si="598"/>
        <v>17489.404596254739</v>
      </c>
      <c r="AC1074" s="4">
        <f t="shared" ca="1" si="598"/>
        <v>0</v>
      </c>
      <c r="AD1074" s="4">
        <f t="shared" ca="1" si="598"/>
        <v>0</v>
      </c>
    </row>
    <row r="1075" spans="1:30" hidden="1" outlineLevel="1">
      <c r="E1075" s="11"/>
      <c r="F1075" s="11"/>
      <c r="G1075" s="55" t="str">
        <f>$G$10</f>
        <v>SUBTRAN</v>
      </c>
      <c r="H1075" s="4">
        <f t="shared" ref="H1075:AD1075" ca="1" si="599">+H925+H1066</f>
        <v>7221080.3147448143</v>
      </c>
      <c r="I1075" s="4">
        <f t="shared" ca="1" si="599"/>
        <v>2043909.3196215103</v>
      </c>
      <c r="J1075" s="4">
        <f t="shared" ca="1" si="599"/>
        <v>268988.44967860321</v>
      </c>
      <c r="K1075" s="4">
        <f t="shared" ca="1" si="599"/>
        <v>895034.74994474219</v>
      </c>
      <c r="L1075" s="4">
        <f t="shared" ca="1" si="599"/>
        <v>28744.672360016972</v>
      </c>
      <c r="M1075" s="4">
        <f t="shared" ca="1" si="599"/>
        <v>9054.5386822712208</v>
      </c>
      <c r="N1075" s="4">
        <f t="shared" ca="1" si="599"/>
        <v>932833.9609870303</v>
      </c>
      <c r="O1075" s="4">
        <f t="shared" ca="1" si="599"/>
        <v>675796.48041560315</v>
      </c>
      <c r="P1075" s="4">
        <f t="shared" ca="1" si="599"/>
        <v>137087.42171891988</v>
      </c>
      <c r="Q1075" s="4">
        <f t="shared" ca="1" si="599"/>
        <v>85295.65081352269</v>
      </c>
      <c r="R1075" s="4">
        <f t="shared" ca="1" si="599"/>
        <v>0</v>
      </c>
      <c r="S1075" s="4">
        <f t="shared" ca="1" si="599"/>
        <v>898179.55294804578</v>
      </c>
      <c r="T1075" s="4">
        <f t="shared" ca="1" si="599"/>
        <v>16648.88405763578</v>
      </c>
      <c r="U1075" s="4">
        <f t="shared" ca="1" si="599"/>
        <v>342859.34362255735</v>
      </c>
      <c r="V1075" s="4">
        <f t="shared" ca="1" si="599"/>
        <v>2515726.7190828305</v>
      </c>
      <c r="W1075" s="4">
        <f t="shared" ca="1" si="599"/>
        <v>0</v>
      </c>
      <c r="X1075" s="4">
        <f t="shared" ca="1" si="599"/>
        <v>2875234.9467630237</v>
      </c>
      <c r="Y1075" s="4">
        <f t="shared" ca="1" si="599"/>
        <v>179406.70850899373</v>
      </c>
      <c r="Z1075" s="4">
        <f t="shared" ca="1" si="599"/>
        <v>2126.5785874051021</v>
      </c>
      <c r="AA1075" s="4">
        <f t="shared" ca="1" si="599"/>
        <v>181533.28709639885</v>
      </c>
      <c r="AB1075" s="4">
        <f t="shared" ca="1" si="599"/>
        <v>3631.7052351641587</v>
      </c>
      <c r="AC1075" s="4">
        <f t="shared" ca="1" si="599"/>
        <v>13731.160539389806</v>
      </c>
      <c r="AD1075" s="4">
        <f t="shared" ca="1" si="599"/>
        <v>3037.9318756474941</v>
      </c>
    </row>
    <row r="1076" spans="1:30" hidden="1" outlineLevel="1">
      <c r="E1076" s="11"/>
      <c r="F1076" s="11"/>
      <c r="G1076" s="55" t="str">
        <f>$G$11</f>
        <v>DISTPRI</v>
      </c>
      <c r="H1076" s="4">
        <f t="shared" ref="H1076:AD1076" ca="1" si="600">+H926+H1067</f>
        <v>63191527.130475216</v>
      </c>
      <c r="I1076" s="4">
        <f t="shared" ca="1" si="600"/>
        <v>35354636.366058223</v>
      </c>
      <c r="J1076" s="4">
        <f t="shared" ca="1" si="600"/>
        <v>2826506.0316586853</v>
      </c>
      <c r="K1076" s="4">
        <f t="shared" ca="1" si="600"/>
        <v>9681144.1752396524</v>
      </c>
      <c r="L1076" s="4">
        <f t="shared" ca="1" si="600"/>
        <v>299605.97443823761</v>
      </c>
      <c r="M1076" s="4">
        <f t="shared" ca="1" si="600"/>
        <v>0</v>
      </c>
      <c r="N1076" s="4">
        <f t="shared" ca="1" si="600"/>
        <v>9980750.1496778894</v>
      </c>
      <c r="O1076" s="4">
        <f t="shared" ca="1" si="600"/>
        <v>7282898.595291351</v>
      </c>
      <c r="P1076" s="4">
        <f t="shared" ca="1" si="600"/>
        <v>1445097.3898477654</v>
      </c>
      <c r="Q1076" s="4">
        <f t="shared" ca="1" si="600"/>
        <v>0</v>
      </c>
      <c r="R1076" s="4">
        <f t="shared" ca="1" si="600"/>
        <v>0</v>
      </c>
      <c r="S1076" s="4">
        <f t="shared" ca="1" si="600"/>
        <v>8727995.9851391166</v>
      </c>
      <c r="T1076" s="4">
        <f t="shared" ca="1" si="600"/>
        <v>209849.1922409572</v>
      </c>
      <c r="U1076" s="4">
        <f t="shared" ca="1" si="600"/>
        <v>3843724.2371606356</v>
      </c>
      <c r="V1076" s="4">
        <f t="shared" ca="1" si="600"/>
        <v>0</v>
      </c>
      <c r="W1076" s="4">
        <f t="shared" ca="1" si="600"/>
        <v>0</v>
      </c>
      <c r="X1076" s="4">
        <f t="shared" ca="1" si="600"/>
        <v>4053573.4294015933</v>
      </c>
      <c r="Y1076" s="4">
        <f t="shared" ca="1" si="600"/>
        <v>2020386.2674893907</v>
      </c>
      <c r="Z1076" s="4">
        <f t="shared" ca="1" si="600"/>
        <v>27784.590996309224</v>
      </c>
      <c r="AA1076" s="4">
        <f t="shared" ca="1" si="600"/>
        <v>2048170.8584856999</v>
      </c>
      <c r="AB1076" s="4">
        <f t="shared" ca="1" si="600"/>
        <v>35952.97795943595</v>
      </c>
      <c r="AC1076" s="4">
        <f t="shared" ca="1" si="600"/>
        <v>134928.81775260155</v>
      </c>
      <c r="AD1076" s="4">
        <f t="shared" ca="1" si="600"/>
        <v>29012.51434196379</v>
      </c>
    </row>
    <row r="1077" spans="1:30" hidden="1" outlineLevel="1">
      <c r="E1077" s="11"/>
      <c r="F1077" s="11"/>
      <c r="G1077" s="55" t="str">
        <f>$G$12</f>
        <v>DISTSEC</v>
      </c>
      <c r="H1077" s="4">
        <f t="shared" ref="H1077:AD1077" ca="1" si="601">+H927+H1068</f>
        <v>27802874.241643533</v>
      </c>
      <c r="I1077" s="4">
        <f t="shared" ca="1" si="601"/>
        <v>17613967.157737076</v>
      </c>
      <c r="J1077" s="4">
        <f t="shared" ca="1" si="601"/>
        <v>1527571.5202632556</v>
      </c>
      <c r="K1077" s="4">
        <f t="shared" ca="1" si="601"/>
        <v>4327779.3480458008</v>
      </c>
      <c r="L1077" s="4">
        <f t="shared" ca="1" si="601"/>
        <v>0</v>
      </c>
      <c r="M1077" s="4">
        <f t="shared" ca="1" si="601"/>
        <v>0</v>
      </c>
      <c r="N1077" s="4">
        <f t="shared" ca="1" si="601"/>
        <v>4327779.3480458008</v>
      </c>
      <c r="O1077" s="4">
        <f t="shared" ca="1" si="601"/>
        <v>2764688.2571444875</v>
      </c>
      <c r="P1077" s="4">
        <f t="shared" ca="1" si="601"/>
        <v>0</v>
      </c>
      <c r="Q1077" s="4">
        <f t="shared" ca="1" si="601"/>
        <v>0</v>
      </c>
      <c r="R1077" s="4">
        <f t="shared" ca="1" si="601"/>
        <v>0</v>
      </c>
      <c r="S1077" s="4">
        <f t="shared" ca="1" si="601"/>
        <v>2764688.2571444875</v>
      </c>
      <c r="T1077" s="4">
        <f t="shared" ca="1" si="601"/>
        <v>59307.574138154407</v>
      </c>
      <c r="U1077" s="4">
        <f t="shared" ca="1" si="601"/>
        <v>0</v>
      </c>
      <c r="V1077" s="4">
        <f t="shared" ca="1" si="601"/>
        <v>0</v>
      </c>
      <c r="W1077" s="4">
        <f t="shared" ca="1" si="601"/>
        <v>0</v>
      </c>
      <c r="X1077" s="4">
        <f t="shared" ca="1" si="601"/>
        <v>59307.574138154407</v>
      </c>
      <c r="Y1077" s="4">
        <f t="shared" ca="1" si="601"/>
        <v>932601.10342154955</v>
      </c>
      <c r="Z1077" s="4">
        <f t="shared" ca="1" si="601"/>
        <v>0</v>
      </c>
      <c r="AA1077" s="4">
        <f t="shared" ca="1" si="601"/>
        <v>932601.10342154955</v>
      </c>
      <c r="AB1077" s="4">
        <f t="shared" ca="1" si="601"/>
        <v>13010.073120804171</v>
      </c>
      <c r="AC1077" s="4">
        <f t="shared" ca="1" si="601"/>
        <v>484868.6848216909</v>
      </c>
      <c r="AD1077" s="4">
        <f t="shared" ca="1" si="601"/>
        <v>79080.522950715123</v>
      </c>
    </row>
    <row r="1078" spans="1:30" hidden="1" outlineLevel="1">
      <c r="E1078" s="11"/>
      <c r="F1078" s="11"/>
      <c r="G1078" s="55" t="str">
        <f>$G$13</f>
        <v>ENERGY</v>
      </c>
      <c r="H1078" s="4">
        <f t="shared" ref="H1078:AD1078" ca="1" si="602">+H928+H1069</f>
        <v>233726634.20730868</v>
      </c>
      <c r="I1078" s="4">
        <f t="shared" ca="1" si="602"/>
        <v>88847842.418506235</v>
      </c>
      <c r="J1078" s="4">
        <f t="shared" ca="1" si="602"/>
        <v>5690590.3401101315</v>
      </c>
      <c r="K1078" s="4">
        <f t="shared" ca="1" si="602"/>
        <v>19064068.708550852</v>
      </c>
      <c r="L1078" s="4">
        <f t="shared" ca="1" si="602"/>
        <v>556072.4733824532</v>
      </c>
      <c r="M1078" s="4">
        <f t="shared" ca="1" si="602"/>
        <v>31160.762221545792</v>
      </c>
      <c r="N1078" s="4">
        <f t="shared" ca="1" si="602"/>
        <v>19651301.944154851</v>
      </c>
      <c r="O1078" s="4">
        <f t="shared" ca="1" si="602"/>
        <v>17590693.913857337</v>
      </c>
      <c r="P1078" s="4">
        <f t="shared" ca="1" si="602"/>
        <v>3325785.5581432101</v>
      </c>
      <c r="Q1078" s="4">
        <f t="shared" ca="1" si="602"/>
        <v>1474476.1790952506</v>
      </c>
      <c r="R1078" s="4">
        <f t="shared" ca="1" si="602"/>
        <v>68958.900128595313</v>
      </c>
      <c r="S1078" s="4">
        <f t="shared" ca="1" si="602"/>
        <v>22459914.551224388</v>
      </c>
      <c r="T1078" s="4">
        <f t="shared" ca="1" si="602"/>
        <v>661756.99456630636</v>
      </c>
      <c r="U1078" s="4">
        <f t="shared" ca="1" si="602"/>
        <v>11436292.111305173</v>
      </c>
      <c r="V1078" s="4">
        <f t="shared" ca="1" si="602"/>
        <v>65663854.72658556</v>
      </c>
      <c r="W1078" s="4">
        <f t="shared" ca="1" si="602"/>
        <v>12114271.732199317</v>
      </c>
      <c r="X1078" s="4">
        <f t="shared" ca="1" si="602"/>
        <v>89876175.564656347</v>
      </c>
      <c r="Y1078" s="4">
        <f t="shared" ca="1" si="602"/>
        <v>4687713.4513997044</v>
      </c>
      <c r="Z1078" s="4">
        <f t="shared" ca="1" si="602"/>
        <v>75994.066477929489</v>
      </c>
      <c r="AA1078" s="4">
        <f t="shared" ca="1" si="602"/>
        <v>4763707.5178776346</v>
      </c>
      <c r="AB1078" s="4">
        <f t="shared" ca="1" si="602"/>
        <v>86428.903453853316</v>
      </c>
      <c r="AC1078" s="4">
        <f t="shared" ca="1" si="602"/>
        <v>1988145.7837792477</v>
      </c>
      <c r="AD1078" s="4">
        <f t="shared" ca="1" si="602"/>
        <v>362527.18354598741</v>
      </c>
    </row>
    <row r="1079" spans="1:30" hidden="1" outlineLevel="1">
      <c r="E1079" s="11"/>
      <c r="F1079" s="11"/>
      <c r="G1079" s="55" t="str">
        <f>$G$14</f>
        <v>CUSTOMER</v>
      </c>
      <c r="H1079" s="4">
        <f t="shared" ref="H1079:AD1079" ca="1" si="603">+H929+H1070</f>
        <v>22660495.802145567</v>
      </c>
      <c r="I1079" s="4">
        <f t="shared" ca="1" si="603"/>
        <v>10579233.736120183</v>
      </c>
      <c r="J1079" s="4">
        <f t="shared" ca="1" si="603"/>
        <v>3131937.2203739271</v>
      </c>
      <c r="K1079" s="4">
        <f t="shared" ca="1" si="603"/>
        <v>853007.62343213824</v>
      </c>
      <c r="L1079" s="4">
        <f t="shared" ca="1" si="603"/>
        <v>227096.02697815959</v>
      </c>
      <c r="M1079" s="4">
        <f t="shared" ca="1" si="603"/>
        <v>50883.01312605499</v>
      </c>
      <c r="N1079" s="4">
        <f t="shared" ca="1" si="603"/>
        <v>1130986.6635363528</v>
      </c>
      <c r="O1079" s="4">
        <f t="shared" ca="1" si="603"/>
        <v>212153.80813083876</v>
      </c>
      <c r="P1079" s="4">
        <f t="shared" ca="1" si="603"/>
        <v>64801.711891931824</v>
      </c>
      <c r="Q1079" s="4">
        <f t="shared" ca="1" si="603"/>
        <v>139258.60260305175</v>
      </c>
      <c r="R1079" s="4">
        <f t="shared" ca="1" si="603"/>
        <v>30359.670584898493</v>
      </c>
      <c r="S1079" s="4">
        <f t="shared" ca="1" si="603"/>
        <v>446573.79321072088</v>
      </c>
      <c r="T1079" s="4">
        <f t="shared" ca="1" si="603"/>
        <v>1194.8668386658819</v>
      </c>
      <c r="U1079" s="4">
        <f t="shared" ca="1" si="603"/>
        <v>33175.224583807278</v>
      </c>
      <c r="V1079" s="4">
        <f t="shared" ca="1" si="603"/>
        <v>177734.27960230786</v>
      </c>
      <c r="W1079" s="4">
        <f t="shared" ca="1" si="603"/>
        <v>33567.578823866977</v>
      </c>
      <c r="X1079" s="4">
        <f t="shared" ca="1" si="603"/>
        <v>245671.94984864802</v>
      </c>
      <c r="Y1079" s="4">
        <f t="shared" ca="1" si="603"/>
        <v>53897.304510076516</v>
      </c>
      <c r="Z1079" s="4">
        <f t="shared" ca="1" si="603"/>
        <v>780.10116217486234</v>
      </c>
      <c r="AA1079" s="4">
        <f t="shared" ca="1" si="603"/>
        <v>54677.405672251378</v>
      </c>
      <c r="AB1079" s="4">
        <f t="shared" ca="1" si="603"/>
        <v>1478.3245502932705</v>
      </c>
      <c r="AC1079" s="4">
        <f t="shared" ca="1" si="603"/>
        <v>6057402.7147670984</v>
      </c>
      <c r="AD1079" s="4">
        <f t="shared" ca="1" si="603"/>
        <v>1012533.9940660903</v>
      </c>
    </row>
    <row r="1080" spans="1:30" ht="15" collapsed="1">
      <c r="A1080" s="167" t="s">
        <v>148</v>
      </c>
      <c r="E1080" s="60">
        <f>+E930+E1071</f>
        <v>567110855</v>
      </c>
      <c r="F1080" s="3"/>
      <c r="G1080" s="55" t="str">
        <f>$G$15</f>
        <v>TOTAL</v>
      </c>
      <c r="H1080" s="4">
        <f t="shared" ref="H1080:AD1080" ca="1" si="604">+H930+H1071</f>
        <v>567110855</v>
      </c>
      <c r="I1080" s="4">
        <f t="shared" ca="1" si="604"/>
        <v>246930316.86214989</v>
      </c>
      <c r="J1080" s="4">
        <f t="shared" ca="1" si="604"/>
        <v>20480745.618861936</v>
      </c>
      <c r="K1080" s="4">
        <f t="shared" ca="1" si="604"/>
        <v>57468665.372765586</v>
      </c>
      <c r="L1080" s="4">
        <f t="shared" ca="1" si="604"/>
        <v>1719716.9579923979</v>
      </c>
      <c r="M1080" s="4">
        <f t="shared" ca="1" si="604"/>
        <v>174433.64624797099</v>
      </c>
      <c r="N1080" s="4">
        <f t="shared" ca="1" si="604"/>
        <v>59362815.977005959</v>
      </c>
      <c r="O1080" s="4">
        <f t="shared" ca="1" si="604"/>
        <v>45820563.572967805</v>
      </c>
      <c r="P1080" s="4">
        <f t="shared" ca="1" si="604"/>
        <v>8330648.1088074483</v>
      </c>
      <c r="Q1080" s="4">
        <f t="shared" ca="1" si="604"/>
        <v>3096046.906926217</v>
      </c>
      <c r="R1080" s="4">
        <f t="shared" ca="1" si="604"/>
        <v>150317.3343020438</v>
      </c>
      <c r="S1080" s="4">
        <f t="shared" ca="1" si="604"/>
        <v>57397575.92300351</v>
      </c>
      <c r="T1080" s="4">
        <f t="shared" ca="1" si="604"/>
        <v>1412458.3099513135</v>
      </c>
      <c r="U1080" s="4">
        <f t="shared" ca="1" si="604"/>
        <v>24028663.088602804</v>
      </c>
      <c r="V1080" s="4">
        <f t="shared" ca="1" si="604"/>
        <v>114934848.49223191</v>
      </c>
      <c r="W1080" s="4">
        <f t="shared" ca="1" si="604"/>
        <v>19354359.697661418</v>
      </c>
      <c r="X1080" s="4">
        <f t="shared" ca="1" si="604"/>
        <v>159730329.58844745</v>
      </c>
      <c r="Y1080" s="4">
        <f t="shared" ca="1" si="604"/>
        <v>12643698.857614813</v>
      </c>
      <c r="Z1080" s="4">
        <f t="shared" ca="1" si="604"/>
        <v>184540.17137067235</v>
      </c>
      <c r="AA1080" s="4">
        <f t="shared" ca="1" si="604"/>
        <v>12828239.028985487</v>
      </c>
      <c r="AB1080" s="4">
        <f t="shared" ca="1" si="604"/>
        <v>215562.69310534329</v>
      </c>
      <c r="AC1080" s="4">
        <f t="shared" ca="1" si="604"/>
        <v>8679077.1616600286</v>
      </c>
      <c r="AD1080" s="4">
        <f t="shared" ca="1" si="604"/>
        <v>1486192.1467804045</v>
      </c>
    </row>
    <row r="1081" spans="1:30" s="169" customFormat="1" ht="13.5" thickBot="1">
      <c r="I1081" s="170"/>
      <c r="J1081" s="170"/>
      <c r="K1081" s="170"/>
      <c r="L1081" s="170"/>
      <c r="M1081" s="170"/>
      <c r="N1081" s="170"/>
      <c r="O1081" s="170"/>
      <c r="P1081" s="170"/>
      <c r="Q1081" s="170"/>
      <c r="R1081" s="170"/>
      <c r="S1081" s="170"/>
      <c r="T1081" s="170"/>
      <c r="U1081" s="170"/>
      <c r="V1081" s="170"/>
      <c r="W1081" s="170"/>
      <c r="X1081" s="170"/>
      <c r="Y1081" s="170"/>
      <c r="Z1081" s="170"/>
      <c r="AA1081" s="170"/>
      <c r="AB1081" s="170"/>
      <c r="AC1081" s="170"/>
      <c r="AD1081" s="170"/>
    </row>
    <row r="1082" spans="1:30" ht="19.5" thickTop="1">
      <c r="A1082" s="166" t="s">
        <v>18</v>
      </c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</row>
    <row r="1083" spans="1:30">
      <c r="B1083" s="112" t="s">
        <v>19</v>
      </c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</row>
    <row r="1084" spans="1:30">
      <c r="C1084" s="55" t="s">
        <v>8</v>
      </c>
      <c r="D1084" s="5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</row>
    <row r="1085" spans="1:30" s="51" customFormat="1" hidden="1" outlineLevel="1">
      <c r="A1085" s="56"/>
      <c r="B1085" s="112"/>
      <c r="C1085" s="55"/>
      <c r="F1085" s="52" t="str">
        <f>F1092</f>
        <v>LABOR_PROD</v>
      </c>
      <c r="G1085" s="55" t="str">
        <f>$G$8</f>
        <v>PRODUCTION</v>
      </c>
      <c r="H1085" s="53">
        <f t="shared" ref="H1085:H1116" si="605">SUBTOTAL(9,I1085:AD1085)</f>
        <v>2803070.0535879442</v>
      </c>
      <c r="I1085" s="54">
        <f>VLOOKUP(CONCATENATE($F1085," ",$G1085),AllocFactorMatrix,(I$4+1),FALSE)*$E1092</f>
        <v>1556282.6772032941</v>
      </c>
      <c r="J1085" s="54">
        <f>VLOOKUP(CONCATENATE($F1085," ",$G1085),AllocFactorMatrix,(J$4+1),FALSE)*$E1092</f>
        <v>71612.154303952382</v>
      </c>
      <c r="K1085" s="54">
        <f>VLOOKUP(CONCATENATE($F1085," ",$G1085),AllocFactorMatrix,(K$4+1),FALSE)*$E1092</f>
        <v>235910.99814083951</v>
      </c>
      <c r="L1085" s="54">
        <f>VLOOKUP(CONCATENATE($F1085," ",$G1085),AllocFactorMatrix,(L$4+1),FALSE)*$E1092</f>
        <v>5894.6627191649804</v>
      </c>
      <c r="M1085" s="54">
        <f>VLOOKUP(CONCATENATE($F1085," ",$G1085),AllocFactorMatrix,(M$4+1),FALSE)*$E1092</f>
        <v>758.8184092064372</v>
      </c>
      <c r="N1085" s="54">
        <f t="shared" ref="N1085:N1116" si="606">SUBTOTAL(9,K1085:M1085)</f>
        <v>242564.47926921092</v>
      </c>
      <c r="O1085" s="54">
        <f>VLOOKUP(CONCATENATE($F1085," ",$G1085),AllocFactorMatrix,(O$4+1),FALSE)*$E1092</f>
        <v>179460.68500340261</v>
      </c>
      <c r="P1085" s="54">
        <f>VLOOKUP(CONCATENATE($F1085," ",$G1085),AllocFactorMatrix,(P$4+1),FALSE)*$E1092</f>
        <v>32482.724981714946</v>
      </c>
      <c r="Q1085" s="54">
        <f>VLOOKUP(CONCATENATE($F1085," ",$G1085),AllocFactorMatrix,(Q$4+1),FALSE)*$E1092</f>
        <v>12564.088689779965</v>
      </c>
      <c r="R1085" s="54">
        <f>VLOOKUP(CONCATENATE($F1085," ",$G1085),AllocFactorMatrix,(R$4+1),FALSE)*$E1092</f>
        <v>270.71495373974659</v>
      </c>
      <c r="S1085" s="54">
        <f>SUBTOTAL(9,O1085:R1085)</f>
        <v>224778.21362863728</v>
      </c>
      <c r="T1085" s="54">
        <f>VLOOKUP(CONCATENATE($F1085," ",$G1085),AllocFactorMatrix,(T$4+1),FALSE)*$E1092</f>
        <v>5698.5319418757554</v>
      </c>
      <c r="U1085" s="54">
        <f>VLOOKUP(CONCATENATE($F1085," ",$G1085),AllocFactorMatrix,(U$4+1),FALSE)*$E1092</f>
        <v>90730.534767470017</v>
      </c>
      <c r="V1085" s="54">
        <f>VLOOKUP(CONCATENATE($F1085," ",$G1085),AllocFactorMatrix,(V$4+1),FALSE)*$E1092</f>
        <v>492050.18014572503</v>
      </c>
      <c r="W1085" s="54">
        <f>VLOOKUP(CONCATENATE($F1085," ",$G1085),AllocFactorMatrix,(W$4+1),FALSE)*$E1092</f>
        <v>64740.349570123028</v>
      </c>
      <c r="X1085" s="54">
        <f>SUBTOTAL(9,T1085:W1085)</f>
        <v>653219.59642519383</v>
      </c>
      <c r="Y1085" s="54">
        <f>VLOOKUP(CONCATENATE($F1085," ",$G1085),AllocFactorMatrix,(Y$4+1),FALSE)*$E1092</f>
        <v>52892.280501171917</v>
      </c>
      <c r="Z1085" s="54">
        <f>VLOOKUP(CONCATENATE($F1085," ",$G1085),AllocFactorMatrix,(Z$4+1),FALSE)*$E1092</f>
        <v>1099.4550556169324</v>
      </c>
      <c r="AA1085" s="54">
        <f t="shared" ref="AA1085:AA1116" si="607">SUBTOTAL(9,Y1085:Z1085)</f>
        <v>53991.735556788852</v>
      </c>
      <c r="AB1085" s="54">
        <f>VLOOKUP(CONCATENATE($F1085," ",$G1085),AllocFactorMatrix,(AB$4+1),FALSE)*$E1092</f>
        <v>621.1972008672343</v>
      </c>
      <c r="AC1085" s="54">
        <f>VLOOKUP(CONCATENATE($F1085," ",$G1085),AllocFactorMatrix,(AC$4+1),FALSE)*$E1092</f>
        <v>0</v>
      </c>
      <c r="AD1085" s="54">
        <f>VLOOKUP(CONCATENATE($F1085," ",$G1085),AllocFactorMatrix,(AD$4+1),FALSE)*$E1092</f>
        <v>0</v>
      </c>
    </row>
    <row r="1086" spans="1:30" s="51" customFormat="1" hidden="1" outlineLevel="1">
      <c r="A1086" s="56"/>
      <c r="B1086" s="112"/>
      <c r="C1086" s="55"/>
      <c r="F1086" s="52" t="str">
        <f>F1092</f>
        <v>LABOR_PROD</v>
      </c>
      <c r="G1086" s="55" t="str">
        <f>$G$9</f>
        <v>BULKTRAN</v>
      </c>
      <c r="H1086" s="53">
        <f t="shared" si="605"/>
        <v>0</v>
      </c>
      <c r="I1086" s="54">
        <f>VLOOKUP(CONCATENATE($F1086," ",$G1086),AllocFactorMatrix,(I$4+1),FALSE)*$E1092</f>
        <v>0</v>
      </c>
      <c r="J1086" s="54">
        <f>VLOOKUP(CONCATENATE($F1086," ",$G1086),AllocFactorMatrix,(J$4+1),FALSE)*$E1092</f>
        <v>0</v>
      </c>
      <c r="K1086" s="54">
        <f>VLOOKUP(CONCATENATE($F1086," ",$G1086),AllocFactorMatrix,(K$4+1),FALSE)*$E1092</f>
        <v>0</v>
      </c>
      <c r="L1086" s="54">
        <f>VLOOKUP(CONCATENATE($F1086," ",$G1086),AllocFactorMatrix,(L$4+1),FALSE)*$E1092</f>
        <v>0</v>
      </c>
      <c r="M1086" s="54">
        <f>VLOOKUP(CONCATENATE($F1086," ",$G1086),AllocFactorMatrix,(M$4+1),FALSE)*$E1092</f>
        <v>0</v>
      </c>
      <c r="N1086" s="54">
        <f t="shared" si="606"/>
        <v>0</v>
      </c>
      <c r="O1086" s="54">
        <f>VLOOKUP(CONCATENATE($F1086," ",$G1086),AllocFactorMatrix,(O$4+1),FALSE)*$E1092</f>
        <v>0</v>
      </c>
      <c r="P1086" s="54">
        <f>VLOOKUP(CONCATENATE($F1086," ",$G1086),AllocFactorMatrix,(P$4+1),FALSE)*$E1092</f>
        <v>0</v>
      </c>
      <c r="Q1086" s="54">
        <f>VLOOKUP(CONCATENATE($F1086," ",$G1086),AllocFactorMatrix,(Q$4+1),FALSE)*$E1092</f>
        <v>0</v>
      </c>
      <c r="R1086" s="54">
        <f>VLOOKUP(CONCATENATE($F1086," ",$G1086),AllocFactorMatrix,(R$4+1),FALSE)*$E1092</f>
        <v>0</v>
      </c>
      <c r="S1086" s="54">
        <f t="shared" ref="S1086:S1116" si="608">SUBTOTAL(9,O1086:R1086)</f>
        <v>0</v>
      </c>
      <c r="T1086" s="54">
        <f>VLOOKUP(CONCATENATE($F1086," ",$G1086),AllocFactorMatrix,(T$4+1),FALSE)*$E1092</f>
        <v>0</v>
      </c>
      <c r="U1086" s="54">
        <f>VLOOKUP(CONCATENATE($F1086," ",$G1086),AllocFactorMatrix,(U$4+1),FALSE)*$E1092</f>
        <v>0</v>
      </c>
      <c r="V1086" s="54">
        <f>VLOOKUP(CONCATENATE($F1086," ",$G1086),AllocFactorMatrix,(V$4+1),FALSE)*$E1092</f>
        <v>0</v>
      </c>
      <c r="W1086" s="54">
        <f>VLOOKUP(CONCATENATE($F1086," ",$G1086),AllocFactorMatrix,(W$4+1),FALSE)*$E1092</f>
        <v>0</v>
      </c>
      <c r="X1086" s="54">
        <f t="shared" ref="X1086:X1092" si="609">SUBTOTAL(9,T1086:W1086)</f>
        <v>0</v>
      </c>
      <c r="Y1086" s="54">
        <f>VLOOKUP(CONCATENATE($F1086," ",$G1086),AllocFactorMatrix,(Y$4+1),FALSE)*$E1092</f>
        <v>0</v>
      </c>
      <c r="Z1086" s="54">
        <f>VLOOKUP(CONCATENATE($F1086," ",$G1086),AllocFactorMatrix,(Z$4+1),FALSE)*$E1092</f>
        <v>0</v>
      </c>
      <c r="AA1086" s="54">
        <f t="shared" si="607"/>
        <v>0</v>
      </c>
      <c r="AB1086" s="54">
        <f>VLOOKUP(CONCATENATE($F1086," ",$G1086),AllocFactorMatrix,(AB$4+1),FALSE)*$E1092</f>
        <v>0</v>
      </c>
      <c r="AC1086" s="54">
        <f>VLOOKUP(CONCATENATE($F1086," ",$G1086),AllocFactorMatrix,(AC$4+1),FALSE)*$E1092</f>
        <v>0</v>
      </c>
      <c r="AD1086" s="54">
        <f>VLOOKUP(CONCATENATE($F1086," ",$G1086),AllocFactorMatrix,(AD$4+1),FALSE)*$E1092</f>
        <v>0</v>
      </c>
    </row>
    <row r="1087" spans="1:30" s="51" customFormat="1" hidden="1" outlineLevel="1">
      <c r="A1087" s="56"/>
      <c r="B1087" s="112"/>
      <c r="C1087" s="55"/>
      <c r="F1087" s="52" t="str">
        <f>F1092</f>
        <v>LABOR_PROD</v>
      </c>
      <c r="G1087" s="55" t="str">
        <f>$G$10</f>
        <v>SUBTRAN</v>
      </c>
      <c r="H1087" s="53">
        <f t="shared" si="605"/>
        <v>0</v>
      </c>
      <c r="I1087" s="54">
        <f>VLOOKUP(CONCATENATE($F1087," ",$G1087),AllocFactorMatrix,(I$4+1),FALSE)*$E1092</f>
        <v>0</v>
      </c>
      <c r="J1087" s="54">
        <f>VLOOKUP(CONCATENATE($F1087," ",$G1087),AllocFactorMatrix,(J$4+1),FALSE)*$E1092</f>
        <v>0</v>
      </c>
      <c r="K1087" s="54">
        <f>VLOOKUP(CONCATENATE($F1087," ",$G1087),AllocFactorMatrix,(K$4+1),FALSE)*$E1092</f>
        <v>0</v>
      </c>
      <c r="L1087" s="54">
        <f>VLOOKUP(CONCATENATE($F1087," ",$G1087),AllocFactorMatrix,(L$4+1),FALSE)*$E1092</f>
        <v>0</v>
      </c>
      <c r="M1087" s="54">
        <f>VLOOKUP(CONCATENATE($F1087," ",$G1087),AllocFactorMatrix,(M$4+1),FALSE)*$E1092</f>
        <v>0</v>
      </c>
      <c r="N1087" s="54">
        <f t="shared" si="606"/>
        <v>0</v>
      </c>
      <c r="O1087" s="54">
        <f>VLOOKUP(CONCATENATE($F1087," ",$G1087),AllocFactorMatrix,(O$4+1),FALSE)*$E1092</f>
        <v>0</v>
      </c>
      <c r="P1087" s="54">
        <f>VLOOKUP(CONCATENATE($F1087," ",$G1087),AllocFactorMatrix,(P$4+1),FALSE)*$E1092</f>
        <v>0</v>
      </c>
      <c r="Q1087" s="54">
        <f>VLOOKUP(CONCATENATE($F1087," ",$G1087),AllocFactorMatrix,(Q$4+1),FALSE)*$E1092</f>
        <v>0</v>
      </c>
      <c r="R1087" s="54">
        <f>VLOOKUP(CONCATENATE($F1087," ",$G1087),AllocFactorMatrix,(R$4+1),FALSE)*$E1092</f>
        <v>0</v>
      </c>
      <c r="S1087" s="54">
        <f t="shared" si="608"/>
        <v>0</v>
      </c>
      <c r="T1087" s="54">
        <f>VLOOKUP(CONCATENATE($F1087," ",$G1087),AllocFactorMatrix,(T$4+1),FALSE)*$E1092</f>
        <v>0</v>
      </c>
      <c r="U1087" s="54">
        <f>VLOOKUP(CONCATENATE($F1087," ",$G1087),AllocFactorMatrix,(U$4+1),FALSE)*$E1092</f>
        <v>0</v>
      </c>
      <c r="V1087" s="54">
        <f>VLOOKUP(CONCATENATE($F1087," ",$G1087),AllocFactorMatrix,(V$4+1),FALSE)*$E1092</f>
        <v>0</v>
      </c>
      <c r="W1087" s="54">
        <f>VLOOKUP(CONCATENATE($F1087," ",$G1087),AllocFactorMatrix,(W$4+1),FALSE)*$E1092</f>
        <v>0</v>
      </c>
      <c r="X1087" s="54">
        <f t="shared" si="609"/>
        <v>0</v>
      </c>
      <c r="Y1087" s="54">
        <f>VLOOKUP(CONCATENATE($F1087," ",$G1087),AllocFactorMatrix,(Y$4+1),FALSE)*$E1092</f>
        <v>0</v>
      </c>
      <c r="Z1087" s="54">
        <f>VLOOKUP(CONCATENATE($F1087," ",$G1087),AllocFactorMatrix,(Z$4+1),FALSE)*$E1092</f>
        <v>0</v>
      </c>
      <c r="AA1087" s="54">
        <f t="shared" si="607"/>
        <v>0</v>
      </c>
      <c r="AB1087" s="54">
        <f>VLOOKUP(CONCATENATE($F1087," ",$G1087),AllocFactorMatrix,(AB$4+1),FALSE)*$E1092</f>
        <v>0</v>
      </c>
      <c r="AC1087" s="54">
        <f>VLOOKUP(CONCATENATE($F1087," ",$G1087),AllocFactorMatrix,(AC$4+1),FALSE)*$E1092</f>
        <v>0</v>
      </c>
      <c r="AD1087" s="54">
        <f>VLOOKUP(CONCATENATE($F1087," ",$G1087),AllocFactorMatrix,(AD$4+1),FALSE)*$E1092</f>
        <v>0</v>
      </c>
    </row>
    <row r="1088" spans="1:30" s="51" customFormat="1" hidden="1" outlineLevel="1">
      <c r="A1088" s="56"/>
      <c r="B1088" s="112"/>
      <c r="C1088" s="55"/>
      <c r="F1088" s="52" t="str">
        <f>F1092</f>
        <v>LABOR_PROD</v>
      </c>
      <c r="G1088" s="55" t="str">
        <f>$G$11</f>
        <v>DISTPRI</v>
      </c>
      <c r="H1088" s="53">
        <f t="shared" si="605"/>
        <v>0</v>
      </c>
      <c r="I1088" s="54">
        <f>VLOOKUP(CONCATENATE($F1088," ",$G1088),AllocFactorMatrix,(I$4+1),FALSE)*$E1092</f>
        <v>0</v>
      </c>
      <c r="J1088" s="54">
        <f>VLOOKUP(CONCATENATE($F1088," ",$G1088),AllocFactorMatrix,(J$4+1),FALSE)*$E1092</f>
        <v>0</v>
      </c>
      <c r="K1088" s="54">
        <f>VLOOKUP(CONCATENATE($F1088," ",$G1088),AllocFactorMatrix,(K$4+1),FALSE)*$E1092</f>
        <v>0</v>
      </c>
      <c r="L1088" s="54">
        <f>VLOOKUP(CONCATENATE($F1088," ",$G1088),AllocFactorMatrix,(L$4+1),FALSE)*$E1092</f>
        <v>0</v>
      </c>
      <c r="M1088" s="54">
        <f>VLOOKUP(CONCATENATE($F1088," ",$G1088),AllocFactorMatrix,(M$4+1),FALSE)*$E1092</f>
        <v>0</v>
      </c>
      <c r="N1088" s="54">
        <f t="shared" si="606"/>
        <v>0</v>
      </c>
      <c r="O1088" s="54">
        <f>VLOOKUP(CONCATENATE($F1088," ",$G1088),AllocFactorMatrix,(O$4+1),FALSE)*$E1092</f>
        <v>0</v>
      </c>
      <c r="P1088" s="54">
        <f>VLOOKUP(CONCATENATE($F1088," ",$G1088),AllocFactorMatrix,(P$4+1),FALSE)*$E1092</f>
        <v>0</v>
      </c>
      <c r="Q1088" s="54">
        <f>VLOOKUP(CONCATENATE($F1088," ",$G1088),AllocFactorMatrix,(Q$4+1),FALSE)*$E1092</f>
        <v>0</v>
      </c>
      <c r="R1088" s="54">
        <f>VLOOKUP(CONCATENATE($F1088," ",$G1088),AllocFactorMatrix,(R$4+1),FALSE)*$E1092</f>
        <v>0</v>
      </c>
      <c r="S1088" s="54">
        <f t="shared" si="608"/>
        <v>0</v>
      </c>
      <c r="T1088" s="54">
        <f>VLOOKUP(CONCATENATE($F1088," ",$G1088),AllocFactorMatrix,(T$4+1),FALSE)*$E1092</f>
        <v>0</v>
      </c>
      <c r="U1088" s="54">
        <f>VLOOKUP(CONCATENATE($F1088," ",$G1088),AllocFactorMatrix,(U$4+1),FALSE)*$E1092</f>
        <v>0</v>
      </c>
      <c r="V1088" s="54">
        <f>VLOOKUP(CONCATENATE($F1088," ",$G1088),AllocFactorMatrix,(V$4+1),FALSE)*$E1092</f>
        <v>0</v>
      </c>
      <c r="W1088" s="54">
        <f>VLOOKUP(CONCATENATE($F1088," ",$G1088),AllocFactorMatrix,(W$4+1),FALSE)*$E1092</f>
        <v>0</v>
      </c>
      <c r="X1088" s="54">
        <f t="shared" si="609"/>
        <v>0</v>
      </c>
      <c r="Y1088" s="54">
        <f>VLOOKUP(CONCATENATE($F1088," ",$G1088),AllocFactorMatrix,(Y$4+1),FALSE)*$E1092</f>
        <v>0</v>
      </c>
      <c r="Z1088" s="54">
        <f>VLOOKUP(CONCATENATE($F1088," ",$G1088),AllocFactorMatrix,(Z$4+1),FALSE)*$E1092</f>
        <v>0</v>
      </c>
      <c r="AA1088" s="54">
        <f t="shared" si="607"/>
        <v>0</v>
      </c>
      <c r="AB1088" s="54">
        <f>VLOOKUP(CONCATENATE($F1088," ",$G1088),AllocFactorMatrix,(AB$4+1),FALSE)*$E1092</f>
        <v>0</v>
      </c>
      <c r="AC1088" s="54">
        <f>VLOOKUP(CONCATENATE($F1088," ",$G1088),AllocFactorMatrix,(AC$4+1),FALSE)*$E1092</f>
        <v>0</v>
      </c>
      <c r="AD1088" s="54">
        <f>VLOOKUP(CONCATENATE($F1088," ",$G1088),AllocFactorMatrix,(AD$4+1),FALSE)*$E1092</f>
        <v>0</v>
      </c>
    </row>
    <row r="1089" spans="1:30" s="51" customFormat="1" hidden="1" outlineLevel="1">
      <c r="A1089" s="56"/>
      <c r="B1089" s="112"/>
      <c r="C1089" s="55"/>
      <c r="F1089" s="52" t="str">
        <f>F1092</f>
        <v>LABOR_PROD</v>
      </c>
      <c r="G1089" s="55" t="str">
        <f>$G$12</f>
        <v>DISTSEC</v>
      </c>
      <c r="H1089" s="53">
        <f t="shared" si="605"/>
        <v>0</v>
      </c>
      <c r="I1089" s="54">
        <f>VLOOKUP(CONCATENATE($F1089," ",$G1089),AllocFactorMatrix,(I$4+1),FALSE)*$E1092</f>
        <v>0</v>
      </c>
      <c r="J1089" s="54">
        <f>VLOOKUP(CONCATENATE($F1089," ",$G1089),AllocFactorMatrix,(J$4+1),FALSE)*$E1092</f>
        <v>0</v>
      </c>
      <c r="K1089" s="54">
        <f>VLOOKUP(CONCATENATE($F1089," ",$G1089),AllocFactorMatrix,(K$4+1),FALSE)*$E1092</f>
        <v>0</v>
      </c>
      <c r="L1089" s="54">
        <f>VLOOKUP(CONCATENATE($F1089," ",$G1089),AllocFactorMatrix,(L$4+1),FALSE)*$E1092</f>
        <v>0</v>
      </c>
      <c r="M1089" s="54">
        <f>VLOOKUP(CONCATENATE($F1089," ",$G1089),AllocFactorMatrix,(M$4+1),FALSE)*$E1092</f>
        <v>0</v>
      </c>
      <c r="N1089" s="54">
        <f t="shared" si="606"/>
        <v>0</v>
      </c>
      <c r="O1089" s="54">
        <f>VLOOKUP(CONCATENATE($F1089," ",$G1089),AllocFactorMatrix,(O$4+1),FALSE)*$E1092</f>
        <v>0</v>
      </c>
      <c r="P1089" s="54">
        <f>VLOOKUP(CONCATENATE($F1089," ",$G1089),AllocFactorMatrix,(P$4+1),FALSE)*$E1092</f>
        <v>0</v>
      </c>
      <c r="Q1089" s="54">
        <f>VLOOKUP(CONCATENATE($F1089," ",$G1089),AllocFactorMatrix,(Q$4+1),FALSE)*$E1092</f>
        <v>0</v>
      </c>
      <c r="R1089" s="54">
        <f>VLOOKUP(CONCATENATE($F1089," ",$G1089),AllocFactorMatrix,(R$4+1),FALSE)*$E1092</f>
        <v>0</v>
      </c>
      <c r="S1089" s="54">
        <f t="shared" si="608"/>
        <v>0</v>
      </c>
      <c r="T1089" s="54">
        <f>VLOOKUP(CONCATENATE($F1089," ",$G1089),AllocFactorMatrix,(T$4+1),FALSE)*$E1092</f>
        <v>0</v>
      </c>
      <c r="U1089" s="54">
        <f>VLOOKUP(CONCATENATE($F1089," ",$G1089),AllocFactorMatrix,(U$4+1),FALSE)*$E1092</f>
        <v>0</v>
      </c>
      <c r="V1089" s="54">
        <f>VLOOKUP(CONCATENATE($F1089," ",$G1089),AllocFactorMatrix,(V$4+1),FALSE)*$E1092</f>
        <v>0</v>
      </c>
      <c r="W1089" s="54">
        <f>VLOOKUP(CONCATENATE($F1089," ",$G1089),AllocFactorMatrix,(W$4+1),FALSE)*$E1092</f>
        <v>0</v>
      </c>
      <c r="X1089" s="54">
        <f t="shared" si="609"/>
        <v>0</v>
      </c>
      <c r="Y1089" s="54">
        <f>VLOOKUP(CONCATENATE($F1089," ",$G1089),AllocFactorMatrix,(Y$4+1),FALSE)*$E1092</f>
        <v>0</v>
      </c>
      <c r="Z1089" s="54">
        <f>VLOOKUP(CONCATENATE($F1089," ",$G1089),AllocFactorMatrix,(Z$4+1),FALSE)*$E1092</f>
        <v>0</v>
      </c>
      <c r="AA1089" s="54">
        <f t="shared" si="607"/>
        <v>0</v>
      </c>
      <c r="AB1089" s="54">
        <f>VLOOKUP(CONCATENATE($F1089," ",$G1089),AllocFactorMatrix,(AB$4+1),FALSE)*$E1092</f>
        <v>0</v>
      </c>
      <c r="AC1089" s="54">
        <f>VLOOKUP(CONCATENATE($F1089," ",$G1089),AllocFactorMatrix,(AC$4+1),FALSE)*$E1092</f>
        <v>0</v>
      </c>
      <c r="AD1089" s="54">
        <f>VLOOKUP(CONCATENATE($F1089," ",$G1089),AllocFactorMatrix,(AD$4+1),FALSE)*$E1092</f>
        <v>0</v>
      </c>
    </row>
    <row r="1090" spans="1:30" s="51" customFormat="1" hidden="1" outlineLevel="1">
      <c r="A1090" s="56"/>
      <c r="B1090" s="112"/>
      <c r="C1090" s="55"/>
      <c r="F1090" s="52" t="str">
        <f>F1092</f>
        <v>LABOR_PROD</v>
      </c>
      <c r="G1090" s="55" t="str">
        <f>$G$13</f>
        <v>ENERGY</v>
      </c>
      <c r="H1090" s="53">
        <f t="shared" si="605"/>
        <v>737920.94641205529</v>
      </c>
      <c r="I1090" s="54">
        <f>VLOOKUP(CONCATENATE($F1090," ",$G1090),AllocFactorMatrix,(I$4+1),FALSE)*$E1092</f>
        <v>276887.92844418826</v>
      </c>
      <c r="J1090" s="54">
        <f>VLOOKUP(CONCATENATE($F1090," ",$G1090),AllocFactorMatrix,(J$4+1),FALSE)*$E1092</f>
        <v>17944.126956140281</v>
      </c>
      <c r="K1090" s="54">
        <f>VLOOKUP(CONCATENATE($F1090," ",$G1090),AllocFactorMatrix,(K$4+1),FALSE)*$E1092</f>
        <v>60204.491148161498</v>
      </c>
      <c r="L1090" s="54">
        <f>VLOOKUP(CONCATENATE($F1090," ",$G1090),AllocFactorMatrix,(L$4+1),FALSE)*$E1092</f>
        <v>1913.4354069357007</v>
      </c>
      <c r="M1090" s="54">
        <f>VLOOKUP(CONCATENATE($F1090," ",$G1090),AllocFactorMatrix,(M$4+1),FALSE)*$E1092</f>
        <v>176.39637605780464</v>
      </c>
      <c r="N1090" s="54">
        <f t="shared" si="606"/>
        <v>62294.322931155002</v>
      </c>
      <c r="O1090" s="54">
        <f>VLOOKUP(CONCATENATE($F1090," ",$G1090),AllocFactorMatrix,(O$4+1),FALSE)*$E1092</f>
        <v>54889.27462862579</v>
      </c>
      <c r="P1090" s="54">
        <f>VLOOKUP(CONCATENATE($F1090," ",$G1090),AllocFactorMatrix,(P$4+1),FALSE)*$E1092</f>
        <v>10175.415355067649</v>
      </c>
      <c r="Q1090" s="54">
        <f>VLOOKUP(CONCATENATE($F1090," ",$G1090),AllocFactorMatrix,(Q$4+1),FALSE)*$E1092</f>
        <v>4623.4482881553513</v>
      </c>
      <c r="R1090" s="54">
        <f>VLOOKUP(CONCATENATE($F1090," ",$G1090),AllocFactorMatrix,(R$4+1),FALSE)*$E1092</f>
        <v>214.22349190143763</v>
      </c>
      <c r="S1090" s="54">
        <f t="shared" si="608"/>
        <v>69902.361763750232</v>
      </c>
      <c r="T1090" s="54">
        <f>VLOOKUP(CONCATENATE($F1090," ",$G1090),AllocFactorMatrix,(T$4+1),FALSE)*$E1092</f>
        <v>2103.4610187361968</v>
      </c>
      <c r="U1090" s="54">
        <f>VLOOKUP(CONCATENATE($F1090," ",$G1090),AllocFactorMatrix,(U$4+1),FALSE)*$E1092</f>
        <v>36933.624336938883</v>
      </c>
      <c r="V1090" s="54">
        <f>VLOOKUP(CONCATENATE($F1090," ",$G1090),AllocFactorMatrix,(V$4+1),FALSE)*$E1092</f>
        <v>209693.78492492207</v>
      </c>
      <c r="W1090" s="54">
        <f>VLOOKUP(CONCATENATE($F1090," ",$G1090),AllocFactorMatrix,(W$4+1),FALSE)*$E1092</f>
        <v>39783.818812568956</v>
      </c>
      <c r="X1090" s="54">
        <f t="shared" si="609"/>
        <v>288514.68909316609</v>
      </c>
      <c r="Y1090" s="54">
        <f>VLOOKUP(CONCATENATE($F1090," ",$G1090),AllocFactorMatrix,(Y$4+1),FALSE)*$E1092</f>
        <v>14871.159050074917</v>
      </c>
      <c r="Z1090" s="54">
        <f>VLOOKUP(CONCATENATE($F1090," ",$G1090),AllocFactorMatrix,(Z$4+1),FALSE)*$E1092</f>
        <v>242.07876241040958</v>
      </c>
      <c r="AA1090" s="54">
        <f t="shared" si="607"/>
        <v>15113.237812485328</v>
      </c>
      <c r="AB1090" s="54">
        <f>VLOOKUP(CONCATENATE($F1090," ",$G1090),AllocFactorMatrix,(AB$4+1),FALSE)*$E1092</f>
        <v>270.0193865598888</v>
      </c>
      <c r="AC1090" s="54">
        <f>VLOOKUP(CONCATENATE($F1090," ",$G1090),AllocFactorMatrix,(AC$4+1),FALSE)*$E1092</f>
        <v>5838.8076564576941</v>
      </c>
      <c r="AD1090" s="54">
        <f>VLOOKUP(CONCATENATE($F1090," ",$G1090),AllocFactorMatrix,(AD$4+1),FALSE)*$E1092</f>
        <v>1155.4523681527212</v>
      </c>
    </row>
    <row r="1091" spans="1:30" s="51" customFormat="1" hidden="1" outlineLevel="1">
      <c r="A1091" s="56"/>
      <c r="B1091" s="112"/>
      <c r="C1091" s="55"/>
      <c r="F1091" s="52" t="str">
        <f>F1092</f>
        <v>LABOR_PROD</v>
      </c>
      <c r="G1091" s="55" t="str">
        <f>$G$14</f>
        <v>CUSTOMER</v>
      </c>
      <c r="H1091" s="53">
        <f t="shared" si="605"/>
        <v>0</v>
      </c>
      <c r="I1091" s="54">
        <f>VLOOKUP(CONCATENATE($F1091," ",$G1091),AllocFactorMatrix,(I$4+1),FALSE)*$E1092</f>
        <v>0</v>
      </c>
      <c r="J1091" s="54">
        <f>VLOOKUP(CONCATENATE($F1091," ",$G1091),AllocFactorMatrix,(J$4+1),FALSE)*$E1092</f>
        <v>0</v>
      </c>
      <c r="K1091" s="54">
        <f>VLOOKUP(CONCATENATE($F1091," ",$G1091),AllocFactorMatrix,(K$4+1),FALSE)*$E1092</f>
        <v>0</v>
      </c>
      <c r="L1091" s="54">
        <f>VLOOKUP(CONCATENATE($F1091," ",$G1091),AllocFactorMatrix,(L$4+1),FALSE)*$E1092</f>
        <v>0</v>
      </c>
      <c r="M1091" s="54">
        <f>VLOOKUP(CONCATENATE($F1091," ",$G1091),AllocFactorMatrix,(M$4+1),FALSE)*$E1092</f>
        <v>0</v>
      </c>
      <c r="N1091" s="54">
        <f t="shared" si="606"/>
        <v>0</v>
      </c>
      <c r="O1091" s="54">
        <f>VLOOKUP(CONCATENATE($F1091," ",$G1091),AllocFactorMatrix,(O$4+1),FALSE)*$E1092</f>
        <v>0</v>
      </c>
      <c r="P1091" s="54">
        <f>VLOOKUP(CONCATENATE($F1091," ",$G1091),AllocFactorMatrix,(P$4+1),FALSE)*$E1092</f>
        <v>0</v>
      </c>
      <c r="Q1091" s="54">
        <f>VLOOKUP(CONCATENATE($F1091," ",$G1091),AllocFactorMatrix,(Q$4+1),FALSE)*$E1092</f>
        <v>0</v>
      </c>
      <c r="R1091" s="54">
        <f>VLOOKUP(CONCATENATE($F1091," ",$G1091),AllocFactorMatrix,(R$4+1),FALSE)*$E1092</f>
        <v>0</v>
      </c>
      <c r="S1091" s="54">
        <f t="shared" si="608"/>
        <v>0</v>
      </c>
      <c r="T1091" s="54">
        <f>VLOOKUP(CONCATENATE($F1091," ",$G1091),AllocFactorMatrix,(T$4+1),FALSE)*$E1092</f>
        <v>0</v>
      </c>
      <c r="U1091" s="54">
        <f>VLOOKUP(CONCATENATE($F1091," ",$G1091),AllocFactorMatrix,(U$4+1),FALSE)*$E1092</f>
        <v>0</v>
      </c>
      <c r="V1091" s="54">
        <f>VLOOKUP(CONCATENATE($F1091," ",$G1091),AllocFactorMatrix,(V$4+1),FALSE)*$E1092</f>
        <v>0</v>
      </c>
      <c r="W1091" s="54">
        <f>VLOOKUP(CONCATENATE($F1091," ",$G1091),AllocFactorMatrix,(W$4+1),FALSE)*$E1092</f>
        <v>0</v>
      </c>
      <c r="X1091" s="54">
        <f t="shared" si="609"/>
        <v>0</v>
      </c>
      <c r="Y1091" s="54">
        <f>VLOOKUP(CONCATENATE($F1091," ",$G1091),AllocFactorMatrix,(Y$4+1),FALSE)*$E1092</f>
        <v>0</v>
      </c>
      <c r="Z1091" s="54">
        <f>VLOOKUP(CONCATENATE($F1091," ",$G1091),AllocFactorMatrix,(Z$4+1),FALSE)*$E1092</f>
        <v>0</v>
      </c>
      <c r="AA1091" s="54">
        <f t="shared" si="607"/>
        <v>0</v>
      </c>
      <c r="AB1091" s="54">
        <f>VLOOKUP(CONCATENATE($F1091," ",$G1091),AllocFactorMatrix,(AB$4+1),FALSE)*$E1092</f>
        <v>0</v>
      </c>
      <c r="AC1091" s="54">
        <f>VLOOKUP(CONCATENATE($F1091," ",$G1091),AllocFactorMatrix,(AC$4+1),FALSE)*$E1092</f>
        <v>0</v>
      </c>
      <c r="AD1091" s="54">
        <f>VLOOKUP(CONCATENATE($F1091," ",$G1091),AllocFactorMatrix,(AD$4+1),FALSE)*$E1092</f>
        <v>0</v>
      </c>
    </row>
    <row r="1092" spans="1:30" s="51" customFormat="1" collapsed="1">
      <c r="A1092" s="56"/>
      <c r="B1092" s="112"/>
      <c r="C1092" s="55"/>
      <c r="D1092" s="55" t="s">
        <v>478</v>
      </c>
      <c r="E1092" s="61">
        <v>3540991</v>
      </c>
      <c r="F1092" s="61" t="s">
        <v>333</v>
      </c>
      <c r="G1092" s="55" t="str">
        <f>$G$15</f>
        <v>TOTAL</v>
      </c>
      <c r="H1092" s="53">
        <f t="shared" si="605"/>
        <v>3540991</v>
      </c>
      <c r="I1092" s="54">
        <f>VLOOKUP(CONCATENATE($F1092," ",$G1092),AllocFactorMatrix,(I$4+1),FALSE)*$E1092</f>
        <v>1833170.6056474822</v>
      </c>
      <c r="J1092" s="54">
        <f>VLOOKUP(CONCATENATE($F1092," ",$G1092),AllocFactorMatrix,(J$4+1),FALSE)*$E1092</f>
        <v>89556.28126009267</v>
      </c>
      <c r="K1092" s="54">
        <f>VLOOKUP(CONCATENATE($F1092," ",$G1092),AllocFactorMatrix,(K$4+1),FALSE)*$E1092</f>
        <v>296115.48928900098</v>
      </c>
      <c r="L1092" s="54">
        <f>VLOOKUP(CONCATENATE($F1092," ",$G1092),AllocFactorMatrix,(L$4+1),FALSE)*$E1092</f>
        <v>7808.0981261006809</v>
      </c>
      <c r="M1092" s="54">
        <f>VLOOKUP(CONCATENATE($F1092," ",$G1092),AllocFactorMatrix,(M$4+1),FALSE)*$E1092</f>
        <v>935.21478526424175</v>
      </c>
      <c r="N1092" s="54">
        <f t="shared" si="606"/>
        <v>304858.80220036587</v>
      </c>
      <c r="O1092" s="54">
        <f>VLOOKUP(CONCATENATE($F1092," ",$G1092),AllocFactorMatrix,(O$4+1),FALSE)*$E1092</f>
        <v>234349.95963202842</v>
      </c>
      <c r="P1092" s="54">
        <f>VLOOKUP(CONCATENATE($F1092," ",$G1092),AllocFactorMatrix,(P$4+1),FALSE)*$E1092</f>
        <v>42658.140336782599</v>
      </c>
      <c r="Q1092" s="54">
        <f>VLOOKUP(CONCATENATE($F1092," ",$G1092),AllocFactorMatrix,(Q$4+1),FALSE)*$E1092</f>
        <v>17187.536977935317</v>
      </c>
      <c r="R1092" s="54">
        <f>VLOOKUP(CONCATENATE($F1092," ",$G1092),AllocFactorMatrix,(R$4+1),FALSE)*$E1092</f>
        <v>484.93844564118416</v>
      </c>
      <c r="S1092" s="54">
        <f t="shared" si="608"/>
        <v>294680.57539238752</v>
      </c>
      <c r="T1092" s="54">
        <f>VLOOKUP(CONCATENATE($F1092," ",$G1092),AllocFactorMatrix,(T$4+1),FALSE)*$E1092</f>
        <v>7801.9929606119531</v>
      </c>
      <c r="U1092" s="54">
        <f>VLOOKUP(CONCATENATE($F1092," ",$G1092),AllocFactorMatrix,(U$4+1),FALSE)*$E1092</f>
        <v>127664.15910440889</v>
      </c>
      <c r="V1092" s="54">
        <f>VLOOKUP(CONCATENATE($F1092," ",$G1092),AllocFactorMatrix,(V$4+1),FALSE)*$E1092</f>
        <v>701743.96507064707</v>
      </c>
      <c r="W1092" s="54">
        <f>VLOOKUP(CONCATENATE($F1092," ",$G1092),AllocFactorMatrix,(W$4+1),FALSE)*$E1092</f>
        <v>104524.16838269199</v>
      </c>
      <c r="X1092" s="54">
        <f t="shared" si="609"/>
        <v>941734.28551835997</v>
      </c>
      <c r="Y1092" s="54">
        <f>VLOOKUP(CONCATENATE($F1092," ",$G1092),AllocFactorMatrix,(Y$4+1),FALSE)*$E1092</f>
        <v>67763.439551246833</v>
      </c>
      <c r="Z1092" s="54">
        <f>VLOOKUP(CONCATENATE($F1092," ",$G1092),AllocFactorMatrix,(Z$4+1),FALSE)*$E1092</f>
        <v>1341.533818027342</v>
      </c>
      <c r="AA1092" s="54">
        <f t="shared" si="607"/>
        <v>69104.973369274172</v>
      </c>
      <c r="AB1092" s="54">
        <f>VLOOKUP(CONCATENATE($F1092," ",$G1092),AllocFactorMatrix,(AB$4+1),FALSE)*$E1092</f>
        <v>891.21658742712305</v>
      </c>
      <c r="AC1092" s="54">
        <f>VLOOKUP(CONCATENATE($F1092," ",$G1092),AllocFactorMatrix,(AC$4+1),FALSE)*$E1092</f>
        <v>5838.8076564576941</v>
      </c>
      <c r="AD1092" s="54">
        <f>VLOOKUP(CONCATENATE($F1092," ",$G1092),AllocFactorMatrix,(AD$4+1),FALSE)*$E1092</f>
        <v>1155.4523681527212</v>
      </c>
    </row>
    <row r="1093" spans="1:30" s="51" customFormat="1" hidden="1" outlineLevel="1">
      <c r="A1093" s="56"/>
      <c r="B1093" s="112"/>
      <c r="C1093" s="55"/>
      <c r="D1093" s="55"/>
      <c r="F1093" s="52" t="str">
        <f>F1100</f>
        <v>PROD_ENERGY</v>
      </c>
      <c r="G1093" s="55" t="str">
        <f>$G$8</f>
        <v>PRODUCTION</v>
      </c>
      <c r="H1093" s="53">
        <f t="shared" si="605"/>
        <v>0</v>
      </c>
      <c r="I1093" s="54">
        <f>VLOOKUP(CONCATENATE($F1093," ",$G1093),AllocFactorMatrix,(I$4+1),FALSE)*$E1100</f>
        <v>0</v>
      </c>
      <c r="J1093" s="54">
        <f>VLOOKUP(CONCATENATE($F1093," ",$G1093),AllocFactorMatrix,(J$4+1),FALSE)*$E1100</f>
        <v>0</v>
      </c>
      <c r="K1093" s="54">
        <f>VLOOKUP(CONCATENATE($F1093," ",$G1093),AllocFactorMatrix,(K$4+1),FALSE)*$E1100</f>
        <v>0</v>
      </c>
      <c r="L1093" s="54">
        <f>VLOOKUP(CONCATENATE($F1093," ",$G1093),AllocFactorMatrix,(L$4+1),FALSE)*$E1100</f>
        <v>0</v>
      </c>
      <c r="M1093" s="54">
        <f>VLOOKUP(CONCATENATE($F1093," ",$G1093),AllocFactorMatrix,(M$4+1),FALSE)*$E1100</f>
        <v>0</v>
      </c>
      <c r="N1093" s="54">
        <f t="shared" si="606"/>
        <v>0</v>
      </c>
      <c r="O1093" s="54">
        <f>VLOOKUP(CONCATENATE($F1093," ",$G1093),AllocFactorMatrix,(O$4+1),FALSE)*$E1100</f>
        <v>0</v>
      </c>
      <c r="P1093" s="54">
        <f>VLOOKUP(CONCATENATE($F1093," ",$G1093),AllocFactorMatrix,(P$4+1),FALSE)*$E1100</f>
        <v>0</v>
      </c>
      <c r="Q1093" s="54">
        <f>VLOOKUP(CONCATENATE($F1093," ",$G1093),AllocFactorMatrix,(Q$4+1),FALSE)*$E1100</f>
        <v>0</v>
      </c>
      <c r="R1093" s="54">
        <f>VLOOKUP(CONCATENATE($F1093," ",$G1093),AllocFactorMatrix,(R$4+1),FALSE)*$E1100</f>
        <v>0</v>
      </c>
      <c r="S1093" s="54">
        <f t="shared" si="608"/>
        <v>0</v>
      </c>
      <c r="T1093" s="54">
        <f>VLOOKUP(CONCATENATE($F1093," ",$G1093),AllocFactorMatrix,(T$4+1),FALSE)*$E1100</f>
        <v>0</v>
      </c>
      <c r="U1093" s="54">
        <f>VLOOKUP(CONCATENATE($F1093," ",$G1093),AllocFactorMatrix,(U$4+1),FALSE)*$E1100</f>
        <v>0</v>
      </c>
      <c r="V1093" s="54">
        <f>VLOOKUP(CONCATENATE($F1093," ",$G1093),AllocFactorMatrix,(V$4+1),FALSE)*$E1100</f>
        <v>0</v>
      </c>
      <c r="W1093" s="54">
        <f>VLOOKUP(CONCATENATE($F1093," ",$G1093),AllocFactorMatrix,(W$4+1),FALSE)*$E1100</f>
        <v>0</v>
      </c>
      <c r="X1093" s="54">
        <f>SUBTOTAL(9,T1093:W1093)</f>
        <v>0</v>
      </c>
      <c r="Y1093" s="54">
        <f>VLOOKUP(CONCATENATE($F1093," ",$G1093),AllocFactorMatrix,(Y$4+1),FALSE)*$E1100</f>
        <v>0</v>
      </c>
      <c r="Z1093" s="54">
        <f>VLOOKUP(CONCATENATE($F1093," ",$G1093),AllocFactorMatrix,(Z$4+1),FALSE)*$E1100</f>
        <v>0</v>
      </c>
      <c r="AA1093" s="54">
        <f t="shared" si="607"/>
        <v>0</v>
      </c>
      <c r="AB1093" s="54">
        <f>VLOOKUP(CONCATENATE($F1093," ",$G1093),AllocFactorMatrix,(AB$4+1),FALSE)*$E1100</f>
        <v>0</v>
      </c>
      <c r="AC1093" s="54">
        <f>VLOOKUP(CONCATENATE($F1093," ",$G1093),AllocFactorMatrix,(AC$4+1),FALSE)*$E1100</f>
        <v>0</v>
      </c>
      <c r="AD1093" s="54">
        <f>VLOOKUP(CONCATENATE($F1093," ",$G1093),AllocFactorMatrix,(AD$4+1),FALSE)*$E1100</f>
        <v>0</v>
      </c>
    </row>
    <row r="1094" spans="1:30" s="51" customFormat="1" hidden="1" outlineLevel="1">
      <c r="A1094" s="56"/>
      <c r="B1094" s="112"/>
      <c r="C1094" s="55"/>
      <c r="D1094" s="55"/>
      <c r="F1094" s="52" t="str">
        <f>F1100</f>
        <v>PROD_ENERGY</v>
      </c>
      <c r="G1094" s="55" t="str">
        <f>$G$9</f>
        <v>BULKTRAN</v>
      </c>
      <c r="H1094" s="53">
        <f t="shared" si="605"/>
        <v>0</v>
      </c>
      <c r="I1094" s="54">
        <f>VLOOKUP(CONCATENATE($F1094," ",$G1094),AllocFactorMatrix,(I$4+1),FALSE)*$E1100</f>
        <v>0</v>
      </c>
      <c r="J1094" s="54">
        <f>VLOOKUP(CONCATENATE($F1094," ",$G1094),AllocFactorMatrix,(J$4+1),FALSE)*$E1100</f>
        <v>0</v>
      </c>
      <c r="K1094" s="54">
        <f>VLOOKUP(CONCATENATE($F1094," ",$G1094),AllocFactorMatrix,(K$4+1),FALSE)*$E1100</f>
        <v>0</v>
      </c>
      <c r="L1094" s="54">
        <f>VLOOKUP(CONCATENATE($F1094," ",$G1094),AllocFactorMatrix,(L$4+1),FALSE)*$E1100</f>
        <v>0</v>
      </c>
      <c r="M1094" s="54">
        <f>VLOOKUP(CONCATENATE($F1094," ",$G1094),AllocFactorMatrix,(M$4+1),FALSE)*$E1100</f>
        <v>0</v>
      </c>
      <c r="N1094" s="54">
        <f t="shared" si="606"/>
        <v>0</v>
      </c>
      <c r="O1094" s="54">
        <f>VLOOKUP(CONCATENATE($F1094," ",$G1094),AllocFactorMatrix,(O$4+1),FALSE)*$E1100</f>
        <v>0</v>
      </c>
      <c r="P1094" s="54">
        <f>VLOOKUP(CONCATENATE($F1094," ",$G1094),AllocFactorMatrix,(P$4+1),FALSE)*$E1100</f>
        <v>0</v>
      </c>
      <c r="Q1094" s="54">
        <f>VLOOKUP(CONCATENATE($F1094," ",$G1094),AllocFactorMatrix,(Q$4+1),FALSE)*$E1100</f>
        <v>0</v>
      </c>
      <c r="R1094" s="54">
        <f>VLOOKUP(CONCATENATE($F1094," ",$G1094),AllocFactorMatrix,(R$4+1),FALSE)*$E1100</f>
        <v>0</v>
      </c>
      <c r="S1094" s="54">
        <f t="shared" si="608"/>
        <v>0</v>
      </c>
      <c r="T1094" s="54">
        <f>VLOOKUP(CONCATENATE($F1094," ",$G1094),AllocFactorMatrix,(T$4+1),FALSE)*$E1100</f>
        <v>0</v>
      </c>
      <c r="U1094" s="54">
        <f>VLOOKUP(CONCATENATE($F1094," ",$G1094),AllocFactorMatrix,(U$4+1),FALSE)*$E1100</f>
        <v>0</v>
      </c>
      <c r="V1094" s="54">
        <f>VLOOKUP(CONCATENATE($F1094," ",$G1094),AllocFactorMatrix,(V$4+1),FALSE)*$E1100</f>
        <v>0</v>
      </c>
      <c r="W1094" s="54">
        <f>VLOOKUP(CONCATENATE($F1094," ",$G1094),AllocFactorMatrix,(W$4+1),FALSE)*$E1100</f>
        <v>0</v>
      </c>
      <c r="X1094" s="54">
        <f t="shared" ref="X1094:X1100" si="610">SUBTOTAL(9,T1094:W1094)</f>
        <v>0</v>
      </c>
      <c r="Y1094" s="54">
        <f>VLOOKUP(CONCATENATE($F1094," ",$G1094),AllocFactorMatrix,(Y$4+1),FALSE)*$E1100</f>
        <v>0</v>
      </c>
      <c r="Z1094" s="54">
        <f>VLOOKUP(CONCATENATE($F1094," ",$G1094),AllocFactorMatrix,(Z$4+1),FALSE)*$E1100</f>
        <v>0</v>
      </c>
      <c r="AA1094" s="54">
        <f t="shared" si="607"/>
        <v>0</v>
      </c>
      <c r="AB1094" s="54">
        <f>VLOOKUP(CONCATENATE($F1094," ",$G1094),AllocFactorMatrix,(AB$4+1),FALSE)*$E1100</f>
        <v>0</v>
      </c>
      <c r="AC1094" s="54">
        <f>VLOOKUP(CONCATENATE($F1094," ",$G1094),AllocFactorMatrix,(AC$4+1),FALSE)*$E1100</f>
        <v>0</v>
      </c>
      <c r="AD1094" s="54">
        <f>VLOOKUP(CONCATENATE($F1094," ",$G1094),AllocFactorMatrix,(AD$4+1),FALSE)*$E1100</f>
        <v>0</v>
      </c>
    </row>
    <row r="1095" spans="1:30" s="51" customFormat="1" hidden="1" outlineLevel="1">
      <c r="A1095" s="56"/>
      <c r="B1095" s="112"/>
      <c r="C1095" s="55"/>
      <c r="D1095" s="55"/>
      <c r="F1095" s="52" t="str">
        <f>F1100</f>
        <v>PROD_ENERGY</v>
      </c>
      <c r="G1095" s="55" t="str">
        <f>$G$10</f>
        <v>SUBTRAN</v>
      </c>
      <c r="H1095" s="53">
        <f t="shared" si="605"/>
        <v>0</v>
      </c>
      <c r="I1095" s="54">
        <f>VLOOKUP(CONCATENATE($F1095," ",$G1095),AllocFactorMatrix,(I$4+1),FALSE)*$E1100</f>
        <v>0</v>
      </c>
      <c r="J1095" s="54">
        <f>VLOOKUP(CONCATENATE($F1095," ",$G1095),AllocFactorMatrix,(J$4+1),FALSE)*$E1100</f>
        <v>0</v>
      </c>
      <c r="K1095" s="54">
        <f>VLOOKUP(CONCATENATE($F1095," ",$G1095),AllocFactorMatrix,(K$4+1),FALSE)*$E1100</f>
        <v>0</v>
      </c>
      <c r="L1095" s="54">
        <f>VLOOKUP(CONCATENATE($F1095," ",$G1095),AllocFactorMatrix,(L$4+1),FALSE)*$E1100</f>
        <v>0</v>
      </c>
      <c r="M1095" s="54">
        <f>VLOOKUP(CONCATENATE($F1095," ",$G1095),AllocFactorMatrix,(M$4+1),FALSE)*$E1100</f>
        <v>0</v>
      </c>
      <c r="N1095" s="54">
        <f t="shared" si="606"/>
        <v>0</v>
      </c>
      <c r="O1095" s="54">
        <f>VLOOKUP(CONCATENATE($F1095," ",$G1095),AllocFactorMatrix,(O$4+1),FALSE)*$E1100</f>
        <v>0</v>
      </c>
      <c r="P1095" s="54">
        <f>VLOOKUP(CONCATENATE($F1095," ",$G1095),AllocFactorMatrix,(P$4+1),FALSE)*$E1100</f>
        <v>0</v>
      </c>
      <c r="Q1095" s="54">
        <f>VLOOKUP(CONCATENATE($F1095," ",$G1095),AllocFactorMatrix,(Q$4+1),FALSE)*$E1100</f>
        <v>0</v>
      </c>
      <c r="R1095" s="54">
        <f>VLOOKUP(CONCATENATE($F1095," ",$G1095),AllocFactorMatrix,(R$4+1),FALSE)*$E1100</f>
        <v>0</v>
      </c>
      <c r="S1095" s="54">
        <f t="shared" si="608"/>
        <v>0</v>
      </c>
      <c r="T1095" s="54">
        <f>VLOOKUP(CONCATENATE($F1095," ",$G1095),AllocFactorMatrix,(T$4+1),FALSE)*$E1100</f>
        <v>0</v>
      </c>
      <c r="U1095" s="54">
        <f>VLOOKUP(CONCATENATE($F1095," ",$G1095),AllocFactorMatrix,(U$4+1),FALSE)*$E1100</f>
        <v>0</v>
      </c>
      <c r="V1095" s="54">
        <f>VLOOKUP(CONCATENATE($F1095," ",$G1095),AllocFactorMatrix,(V$4+1),FALSE)*$E1100</f>
        <v>0</v>
      </c>
      <c r="W1095" s="54">
        <f>VLOOKUP(CONCATENATE($F1095," ",$G1095),AllocFactorMatrix,(W$4+1),FALSE)*$E1100</f>
        <v>0</v>
      </c>
      <c r="X1095" s="54">
        <f t="shared" si="610"/>
        <v>0</v>
      </c>
      <c r="Y1095" s="54">
        <f>VLOOKUP(CONCATENATE($F1095," ",$G1095),AllocFactorMatrix,(Y$4+1),FALSE)*$E1100</f>
        <v>0</v>
      </c>
      <c r="Z1095" s="54">
        <f>VLOOKUP(CONCATENATE($F1095," ",$G1095),AllocFactorMatrix,(Z$4+1),FALSE)*$E1100</f>
        <v>0</v>
      </c>
      <c r="AA1095" s="54">
        <f t="shared" si="607"/>
        <v>0</v>
      </c>
      <c r="AB1095" s="54">
        <f>VLOOKUP(CONCATENATE($F1095," ",$G1095),AllocFactorMatrix,(AB$4+1),FALSE)*$E1100</f>
        <v>0</v>
      </c>
      <c r="AC1095" s="54">
        <f>VLOOKUP(CONCATENATE($F1095," ",$G1095),AllocFactorMatrix,(AC$4+1),FALSE)*$E1100</f>
        <v>0</v>
      </c>
      <c r="AD1095" s="54">
        <f>VLOOKUP(CONCATENATE($F1095," ",$G1095),AllocFactorMatrix,(AD$4+1),FALSE)*$E1100</f>
        <v>0</v>
      </c>
    </row>
    <row r="1096" spans="1:30" s="51" customFormat="1" hidden="1" outlineLevel="1">
      <c r="A1096" s="56"/>
      <c r="B1096" s="112"/>
      <c r="C1096" s="55"/>
      <c r="D1096" s="55"/>
      <c r="F1096" s="52" t="str">
        <f>F1100</f>
        <v>PROD_ENERGY</v>
      </c>
      <c r="G1096" s="55" t="str">
        <f>$G$11</f>
        <v>DISTPRI</v>
      </c>
      <c r="H1096" s="53">
        <f t="shared" si="605"/>
        <v>0</v>
      </c>
      <c r="I1096" s="54">
        <f>VLOOKUP(CONCATENATE($F1096," ",$G1096),AllocFactorMatrix,(I$4+1),FALSE)*$E1100</f>
        <v>0</v>
      </c>
      <c r="J1096" s="54">
        <f>VLOOKUP(CONCATENATE($F1096," ",$G1096),AllocFactorMatrix,(J$4+1),FALSE)*$E1100</f>
        <v>0</v>
      </c>
      <c r="K1096" s="54">
        <f>VLOOKUP(CONCATENATE($F1096," ",$G1096),AllocFactorMatrix,(K$4+1),FALSE)*$E1100</f>
        <v>0</v>
      </c>
      <c r="L1096" s="54">
        <f>VLOOKUP(CONCATENATE($F1096," ",$G1096),AllocFactorMatrix,(L$4+1),FALSE)*$E1100</f>
        <v>0</v>
      </c>
      <c r="M1096" s="54">
        <f>VLOOKUP(CONCATENATE($F1096," ",$G1096),AllocFactorMatrix,(M$4+1),FALSE)*$E1100</f>
        <v>0</v>
      </c>
      <c r="N1096" s="54">
        <f t="shared" si="606"/>
        <v>0</v>
      </c>
      <c r="O1096" s="54">
        <f>VLOOKUP(CONCATENATE($F1096," ",$G1096),AllocFactorMatrix,(O$4+1),FALSE)*$E1100</f>
        <v>0</v>
      </c>
      <c r="P1096" s="54">
        <f>VLOOKUP(CONCATENATE($F1096," ",$G1096),AllocFactorMatrix,(P$4+1),FALSE)*$E1100</f>
        <v>0</v>
      </c>
      <c r="Q1096" s="54">
        <f>VLOOKUP(CONCATENATE($F1096," ",$G1096),AllocFactorMatrix,(Q$4+1),FALSE)*$E1100</f>
        <v>0</v>
      </c>
      <c r="R1096" s="54">
        <f>VLOOKUP(CONCATENATE($F1096," ",$G1096),AllocFactorMatrix,(R$4+1),FALSE)*$E1100</f>
        <v>0</v>
      </c>
      <c r="S1096" s="54">
        <f t="shared" si="608"/>
        <v>0</v>
      </c>
      <c r="T1096" s="54">
        <f>VLOOKUP(CONCATENATE($F1096," ",$G1096),AllocFactorMatrix,(T$4+1),FALSE)*$E1100</f>
        <v>0</v>
      </c>
      <c r="U1096" s="54">
        <f>VLOOKUP(CONCATENATE($F1096," ",$G1096),AllocFactorMatrix,(U$4+1),FALSE)*$E1100</f>
        <v>0</v>
      </c>
      <c r="V1096" s="54">
        <f>VLOOKUP(CONCATENATE($F1096," ",$G1096),AllocFactorMatrix,(V$4+1),FALSE)*$E1100</f>
        <v>0</v>
      </c>
      <c r="W1096" s="54">
        <f>VLOOKUP(CONCATENATE($F1096," ",$G1096),AllocFactorMatrix,(W$4+1),FALSE)*$E1100</f>
        <v>0</v>
      </c>
      <c r="X1096" s="54">
        <f t="shared" si="610"/>
        <v>0</v>
      </c>
      <c r="Y1096" s="54">
        <f>VLOOKUP(CONCATENATE($F1096," ",$G1096),AllocFactorMatrix,(Y$4+1),FALSE)*$E1100</f>
        <v>0</v>
      </c>
      <c r="Z1096" s="54">
        <f>VLOOKUP(CONCATENATE($F1096," ",$G1096),AllocFactorMatrix,(Z$4+1),FALSE)*$E1100</f>
        <v>0</v>
      </c>
      <c r="AA1096" s="54">
        <f t="shared" si="607"/>
        <v>0</v>
      </c>
      <c r="AB1096" s="54">
        <f>VLOOKUP(CONCATENATE($F1096," ",$G1096),AllocFactorMatrix,(AB$4+1),FALSE)*$E1100</f>
        <v>0</v>
      </c>
      <c r="AC1096" s="54">
        <f>VLOOKUP(CONCATENATE($F1096," ",$G1096),AllocFactorMatrix,(AC$4+1),FALSE)*$E1100</f>
        <v>0</v>
      </c>
      <c r="AD1096" s="54">
        <f>VLOOKUP(CONCATENATE($F1096," ",$G1096),AllocFactorMatrix,(AD$4+1),FALSE)*$E1100</f>
        <v>0</v>
      </c>
    </row>
    <row r="1097" spans="1:30" s="51" customFormat="1" hidden="1" outlineLevel="1">
      <c r="A1097" s="56"/>
      <c r="B1097" s="112"/>
      <c r="C1097" s="55"/>
      <c r="D1097" s="55"/>
      <c r="F1097" s="52" t="str">
        <f>F1100</f>
        <v>PROD_ENERGY</v>
      </c>
      <c r="G1097" s="55" t="str">
        <f>$G$12</f>
        <v>DISTSEC</v>
      </c>
      <c r="H1097" s="53">
        <f t="shared" si="605"/>
        <v>0</v>
      </c>
      <c r="I1097" s="54">
        <f>VLOOKUP(CONCATENATE($F1097," ",$G1097),AllocFactorMatrix,(I$4+1),FALSE)*$E1100</f>
        <v>0</v>
      </c>
      <c r="J1097" s="54">
        <f>VLOOKUP(CONCATENATE($F1097," ",$G1097),AllocFactorMatrix,(J$4+1),FALSE)*$E1100</f>
        <v>0</v>
      </c>
      <c r="K1097" s="54">
        <f>VLOOKUP(CONCATENATE($F1097," ",$G1097),AllocFactorMatrix,(K$4+1),FALSE)*$E1100</f>
        <v>0</v>
      </c>
      <c r="L1097" s="54">
        <f>VLOOKUP(CONCATENATE($F1097," ",$G1097),AllocFactorMatrix,(L$4+1),FALSE)*$E1100</f>
        <v>0</v>
      </c>
      <c r="M1097" s="54">
        <f>VLOOKUP(CONCATENATE($F1097," ",$G1097),AllocFactorMatrix,(M$4+1),FALSE)*$E1100</f>
        <v>0</v>
      </c>
      <c r="N1097" s="54">
        <f t="shared" si="606"/>
        <v>0</v>
      </c>
      <c r="O1097" s="54">
        <f>VLOOKUP(CONCATENATE($F1097," ",$G1097),AllocFactorMatrix,(O$4+1),FALSE)*$E1100</f>
        <v>0</v>
      </c>
      <c r="P1097" s="54">
        <f>VLOOKUP(CONCATENATE($F1097," ",$G1097),AllocFactorMatrix,(P$4+1),FALSE)*$E1100</f>
        <v>0</v>
      </c>
      <c r="Q1097" s="54">
        <f>VLOOKUP(CONCATENATE($F1097," ",$G1097),AllocFactorMatrix,(Q$4+1),FALSE)*$E1100</f>
        <v>0</v>
      </c>
      <c r="R1097" s="54">
        <f>VLOOKUP(CONCATENATE($F1097," ",$G1097),AllocFactorMatrix,(R$4+1),FALSE)*$E1100</f>
        <v>0</v>
      </c>
      <c r="S1097" s="54">
        <f t="shared" si="608"/>
        <v>0</v>
      </c>
      <c r="T1097" s="54">
        <f>VLOOKUP(CONCATENATE($F1097," ",$G1097),AllocFactorMatrix,(T$4+1),FALSE)*$E1100</f>
        <v>0</v>
      </c>
      <c r="U1097" s="54">
        <f>VLOOKUP(CONCATENATE($F1097," ",$G1097),AllocFactorMatrix,(U$4+1),FALSE)*$E1100</f>
        <v>0</v>
      </c>
      <c r="V1097" s="54">
        <f>VLOOKUP(CONCATENATE($F1097," ",$G1097),AllocFactorMatrix,(V$4+1),FALSE)*$E1100</f>
        <v>0</v>
      </c>
      <c r="W1097" s="54">
        <f>VLOOKUP(CONCATENATE($F1097," ",$G1097),AllocFactorMatrix,(W$4+1),FALSE)*$E1100</f>
        <v>0</v>
      </c>
      <c r="X1097" s="54">
        <f t="shared" si="610"/>
        <v>0</v>
      </c>
      <c r="Y1097" s="54">
        <f>VLOOKUP(CONCATENATE($F1097," ",$G1097),AllocFactorMatrix,(Y$4+1),FALSE)*$E1100</f>
        <v>0</v>
      </c>
      <c r="Z1097" s="54">
        <f>VLOOKUP(CONCATENATE($F1097," ",$G1097),AllocFactorMatrix,(Z$4+1),FALSE)*$E1100</f>
        <v>0</v>
      </c>
      <c r="AA1097" s="54">
        <f t="shared" si="607"/>
        <v>0</v>
      </c>
      <c r="AB1097" s="54">
        <f>VLOOKUP(CONCATENATE($F1097," ",$G1097),AllocFactorMatrix,(AB$4+1),FALSE)*$E1100</f>
        <v>0</v>
      </c>
      <c r="AC1097" s="54">
        <f>VLOOKUP(CONCATENATE($F1097," ",$G1097),AllocFactorMatrix,(AC$4+1),FALSE)*$E1100</f>
        <v>0</v>
      </c>
      <c r="AD1097" s="54">
        <f>VLOOKUP(CONCATENATE($F1097," ",$G1097),AllocFactorMatrix,(AD$4+1),FALSE)*$E1100</f>
        <v>0</v>
      </c>
    </row>
    <row r="1098" spans="1:30" s="51" customFormat="1" hidden="1" outlineLevel="1">
      <c r="A1098" s="56"/>
      <c r="B1098" s="112"/>
      <c r="C1098" s="55"/>
      <c r="D1098" s="55"/>
      <c r="F1098" s="52" t="str">
        <f>F1100</f>
        <v>PROD_ENERGY</v>
      </c>
      <c r="G1098" s="55" t="str">
        <f>$G$13</f>
        <v>ENERGY</v>
      </c>
      <c r="H1098" s="53">
        <f t="shared" si="605"/>
        <v>107534920.99999997</v>
      </c>
      <c r="I1098" s="54">
        <f>VLOOKUP(CONCATENATE($F1098," ",$G1098),AllocFactorMatrix,(I$4+1),FALSE)*$E1100</f>
        <v>40350015.344967566</v>
      </c>
      <c r="J1098" s="54">
        <f>VLOOKUP(CONCATENATE($F1098," ",$G1098),AllocFactorMatrix,(J$4+1),FALSE)*$E1100</f>
        <v>2614941.7278704192</v>
      </c>
      <c r="K1098" s="54">
        <f>VLOOKUP(CONCATENATE($F1098," ",$G1098),AllocFactorMatrix,(K$4+1),FALSE)*$E1100</f>
        <v>8773412.9664447978</v>
      </c>
      <c r="L1098" s="54">
        <f>VLOOKUP(CONCATENATE($F1098," ",$G1098),AllocFactorMatrix,(L$4+1),FALSE)*$E1100</f>
        <v>278838.98176883609</v>
      </c>
      <c r="M1098" s="54">
        <f>VLOOKUP(CONCATENATE($F1098," ",$G1098),AllocFactorMatrix,(M$4+1),FALSE)*$E1100</f>
        <v>25705.694432842596</v>
      </c>
      <c r="N1098" s="54">
        <f t="shared" si="606"/>
        <v>9077957.6426464766</v>
      </c>
      <c r="O1098" s="54">
        <f>VLOOKUP(CONCATENATE($F1098," ",$G1098),AllocFactorMatrix,(O$4+1),FALSE)*$E1100</f>
        <v>7998843.0192095535</v>
      </c>
      <c r="P1098" s="54">
        <f>VLOOKUP(CONCATENATE($F1098," ",$G1098),AllocFactorMatrix,(P$4+1),FALSE)*$E1100</f>
        <v>1482831.5846971194</v>
      </c>
      <c r="Q1098" s="54">
        <f>VLOOKUP(CONCATENATE($F1098," ",$G1098),AllocFactorMatrix,(Q$4+1),FALSE)*$E1100</f>
        <v>673760.71763755579</v>
      </c>
      <c r="R1098" s="54">
        <f>VLOOKUP(CONCATENATE($F1098," ",$G1098),AllocFactorMatrix,(R$4+1),FALSE)*$E1100</f>
        <v>31218.12219855544</v>
      </c>
      <c r="S1098" s="54">
        <f t="shared" si="608"/>
        <v>10186653.443742784</v>
      </c>
      <c r="T1098" s="54">
        <f>VLOOKUP(CONCATENATE($F1098," ",$G1098),AllocFactorMatrix,(T$4+1),FALSE)*$E1100</f>
        <v>306530.8222732963</v>
      </c>
      <c r="U1098" s="54">
        <f>VLOOKUP(CONCATENATE($F1098," ",$G1098),AllocFactorMatrix,(U$4+1),FALSE)*$E1100</f>
        <v>5382222.0315435054</v>
      </c>
      <c r="V1098" s="54">
        <f>VLOOKUP(CONCATENATE($F1098," ",$G1098),AllocFactorMatrix,(V$4+1),FALSE)*$E1100</f>
        <v>30558022.110272069</v>
      </c>
      <c r="W1098" s="54">
        <f>VLOOKUP(CONCATENATE($F1098," ",$G1098),AllocFactorMatrix,(W$4+1),FALSE)*$E1100</f>
        <v>5797571.9945195792</v>
      </c>
      <c r="X1098" s="54">
        <f t="shared" si="610"/>
        <v>42044346.958608449</v>
      </c>
      <c r="Y1098" s="54">
        <f>VLOOKUP(CONCATENATE($F1098," ",$G1098),AllocFactorMatrix,(Y$4+1),FALSE)*$E1100</f>
        <v>2167127.6867851159</v>
      </c>
      <c r="Z1098" s="54">
        <f>VLOOKUP(CONCATENATE($F1098," ",$G1098),AllocFactorMatrix,(Z$4+1),FALSE)*$E1100</f>
        <v>35277.384004552863</v>
      </c>
      <c r="AA1098" s="54">
        <f t="shared" si="607"/>
        <v>2202405.0707896687</v>
      </c>
      <c r="AB1098" s="54">
        <f>VLOOKUP(CONCATENATE($F1098," ",$G1098),AllocFactorMatrix,(AB$4+1),FALSE)*$E1100</f>
        <v>39349.084130716757</v>
      </c>
      <c r="AC1098" s="54">
        <f>VLOOKUP(CONCATENATE($F1098," ",$G1098),AllocFactorMatrix,(AC$4+1),FALSE)*$E1100</f>
        <v>850871.25270566181</v>
      </c>
      <c r="AD1098" s="54">
        <f>VLOOKUP(CONCATENATE($F1098," ",$G1098),AllocFactorMatrix,(AD$4+1),FALSE)*$E1100</f>
        <v>168380.47453823549</v>
      </c>
    </row>
    <row r="1099" spans="1:30" s="51" customFormat="1" hidden="1" outlineLevel="1">
      <c r="A1099" s="56"/>
      <c r="B1099" s="112"/>
      <c r="C1099" s="55"/>
      <c r="D1099" s="55"/>
      <c r="F1099" s="52" t="str">
        <f>F1100</f>
        <v>PROD_ENERGY</v>
      </c>
      <c r="G1099" s="55" t="str">
        <f>$G$14</f>
        <v>CUSTOMER</v>
      </c>
      <c r="H1099" s="53">
        <f t="shared" si="605"/>
        <v>0</v>
      </c>
      <c r="I1099" s="54">
        <f>VLOOKUP(CONCATENATE($F1099," ",$G1099),AllocFactorMatrix,(I$4+1),FALSE)*$E1100</f>
        <v>0</v>
      </c>
      <c r="J1099" s="54">
        <f>VLOOKUP(CONCATENATE($F1099," ",$G1099),AllocFactorMatrix,(J$4+1),FALSE)*$E1100</f>
        <v>0</v>
      </c>
      <c r="K1099" s="54">
        <f>VLOOKUP(CONCATENATE($F1099," ",$G1099),AllocFactorMatrix,(K$4+1),FALSE)*$E1100</f>
        <v>0</v>
      </c>
      <c r="L1099" s="54">
        <f>VLOOKUP(CONCATENATE($F1099," ",$G1099),AllocFactorMatrix,(L$4+1),FALSE)*$E1100</f>
        <v>0</v>
      </c>
      <c r="M1099" s="54">
        <f>VLOOKUP(CONCATENATE($F1099," ",$G1099),AllocFactorMatrix,(M$4+1),FALSE)*$E1100</f>
        <v>0</v>
      </c>
      <c r="N1099" s="54">
        <f t="shared" si="606"/>
        <v>0</v>
      </c>
      <c r="O1099" s="54">
        <f>VLOOKUP(CONCATENATE($F1099," ",$G1099),AllocFactorMatrix,(O$4+1),FALSE)*$E1100</f>
        <v>0</v>
      </c>
      <c r="P1099" s="54">
        <f>VLOOKUP(CONCATENATE($F1099," ",$G1099),AllocFactorMatrix,(P$4+1),FALSE)*$E1100</f>
        <v>0</v>
      </c>
      <c r="Q1099" s="54">
        <f>VLOOKUP(CONCATENATE($F1099," ",$G1099),AllocFactorMatrix,(Q$4+1),FALSE)*$E1100</f>
        <v>0</v>
      </c>
      <c r="R1099" s="54">
        <f>VLOOKUP(CONCATENATE($F1099," ",$G1099),AllocFactorMatrix,(R$4+1),FALSE)*$E1100</f>
        <v>0</v>
      </c>
      <c r="S1099" s="54">
        <f t="shared" si="608"/>
        <v>0</v>
      </c>
      <c r="T1099" s="54">
        <f>VLOOKUP(CONCATENATE($F1099," ",$G1099),AllocFactorMatrix,(T$4+1),FALSE)*$E1100</f>
        <v>0</v>
      </c>
      <c r="U1099" s="54">
        <f>VLOOKUP(CONCATENATE($F1099," ",$G1099),AllocFactorMatrix,(U$4+1),FALSE)*$E1100</f>
        <v>0</v>
      </c>
      <c r="V1099" s="54">
        <f>VLOOKUP(CONCATENATE($F1099," ",$G1099),AllocFactorMatrix,(V$4+1),FALSE)*$E1100</f>
        <v>0</v>
      </c>
      <c r="W1099" s="54">
        <f>VLOOKUP(CONCATENATE($F1099," ",$G1099),AllocFactorMatrix,(W$4+1),FALSE)*$E1100</f>
        <v>0</v>
      </c>
      <c r="X1099" s="54">
        <f t="shared" si="610"/>
        <v>0</v>
      </c>
      <c r="Y1099" s="54">
        <f>VLOOKUP(CONCATENATE($F1099," ",$G1099),AllocFactorMatrix,(Y$4+1),FALSE)*$E1100</f>
        <v>0</v>
      </c>
      <c r="Z1099" s="54">
        <f>VLOOKUP(CONCATENATE($F1099," ",$G1099),AllocFactorMatrix,(Z$4+1),FALSE)*$E1100</f>
        <v>0</v>
      </c>
      <c r="AA1099" s="54">
        <f t="shared" si="607"/>
        <v>0</v>
      </c>
      <c r="AB1099" s="54">
        <f>VLOOKUP(CONCATENATE($F1099," ",$G1099),AllocFactorMatrix,(AB$4+1),FALSE)*$E1100</f>
        <v>0</v>
      </c>
      <c r="AC1099" s="54">
        <f>VLOOKUP(CONCATENATE($F1099," ",$G1099),AllocFactorMatrix,(AC$4+1),FALSE)*$E1100</f>
        <v>0</v>
      </c>
      <c r="AD1099" s="54">
        <f>VLOOKUP(CONCATENATE($F1099," ",$G1099),AllocFactorMatrix,(AD$4+1),FALSE)*$E1100</f>
        <v>0</v>
      </c>
    </row>
    <row r="1100" spans="1:30" s="51" customFormat="1" collapsed="1">
      <c r="A1100" s="56"/>
      <c r="B1100" s="112"/>
      <c r="C1100" s="55"/>
      <c r="D1100" s="55" t="s">
        <v>479</v>
      </c>
      <c r="E1100" s="61">
        <f>102016900+4745243+3158594-2385816</f>
        <v>107534921</v>
      </c>
      <c r="F1100" s="61" t="s">
        <v>32</v>
      </c>
      <c r="G1100" s="55" t="str">
        <f>$G$15</f>
        <v>TOTAL</v>
      </c>
      <c r="H1100" s="53">
        <f t="shared" si="605"/>
        <v>107534920.99999997</v>
      </c>
      <c r="I1100" s="54">
        <f>VLOOKUP(CONCATENATE($F1100," ",$G1100),AllocFactorMatrix,(I$4+1),FALSE)*$E1100</f>
        <v>40350015.344967566</v>
      </c>
      <c r="J1100" s="54">
        <f>VLOOKUP(CONCATENATE($F1100," ",$G1100),AllocFactorMatrix,(J$4+1),FALSE)*$E1100</f>
        <v>2614941.7278704192</v>
      </c>
      <c r="K1100" s="54">
        <f>VLOOKUP(CONCATENATE($F1100," ",$G1100),AllocFactorMatrix,(K$4+1),FALSE)*$E1100</f>
        <v>8773412.9664447978</v>
      </c>
      <c r="L1100" s="54">
        <f>VLOOKUP(CONCATENATE($F1100," ",$G1100),AllocFactorMatrix,(L$4+1),FALSE)*$E1100</f>
        <v>278838.98176883609</v>
      </c>
      <c r="M1100" s="54">
        <f>VLOOKUP(CONCATENATE($F1100," ",$G1100),AllocFactorMatrix,(M$4+1),FALSE)*$E1100</f>
        <v>25705.694432842596</v>
      </c>
      <c r="N1100" s="54">
        <f t="shared" si="606"/>
        <v>9077957.6426464766</v>
      </c>
      <c r="O1100" s="54">
        <f>VLOOKUP(CONCATENATE($F1100," ",$G1100),AllocFactorMatrix,(O$4+1),FALSE)*$E1100</f>
        <v>7998843.0192095535</v>
      </c>
      <c r="P1100" s="54">
        <f>VLOOKUP(CONCATENATE($F1100," ",$G1100),AllocFactorMatrix,(P$4+1),FALSE)*$E1100</f>
        <v>1482831.5846971194</v>
      </c>
      <c r="Q1100" s="54">
        <f>VLOOKUP(CONCATENATE($F1100," ",$G1100),AllocFactorMatrix,(Q$4+1),FALSE)*$E1100</f>
        <v>673760.71763755579</v>
      </c>
      <c r="R1100" s="54">
        <f>VLOOKUP(CONCATENATE($F1100," ",$G1100),AllocFactorMatrix,(R$4+1),FALSE)*$E1100</f>
        <v>31218.12219855544</v>
      </c>
      <c r="S1100" s="54">
        <f t="shared" si="608"/>
        <v>10186653.443742784</v>
      </c>
      <c r="T1100" s="54">
        <f>VLOOKUP(CONCATENATE($F1100," ",$G1100),AllocFactorMatrix,(T$4+1),FALSE)*$E1100</f>
        <v>306530.8222732963</v>
      </c>
      <c r="U1100" s="54">
        <f>VLOOKUP(CONCATENATE($F1100," ",$G1100),AllocFactorMatrix,(U$4+1),FALSE)*$E1100</f>
        <v>5382222.0315435054</v>
      </c>
      <c r="V1100" s="54">
        <f>VLOOKUP(CONCATENATE($F1100," ",$G1100),AllocFactorMatrix,(V$4+1),FALSE)*$E1100</f>
        <v>30558022.110272069</v>
      </c>
      <c r="W1100" s="54">
        <f>VLOOKUP(CONCATENATE($F1100," ",$G1100),AllocFactorMatrix,(W$4+1),FALSE)*$E1100</f>
        <v>5797571.9945195792</v>
      </c>
      <c r="X1100" s="54">
        <f t="shared" si="610"/>
        <v>42044346.958608449</v>
      </c>
      <c r="Y1100" s="54">
        <f>VLOOKUP(CONCATENATE($F1100," ",$G1100),AllocFactorMatrix,(Y$4+1),FALSE)*$E1100</f>
        <v>2167127.6867851159</v>
      </c>
      <c r="Z1100" s="54">
        <f>VLOOKUP(CONCATENATE($F1100," ",$G1100),AllocFactorMatrix,(Z$4+1),FALSE)*$E1100</f>
        <v>35277.384004552863</v>
      </c>
      <c r="AA1100" s="54">
        <f t="shared" si="607"/>
        <v>2202405.0707896687</v>
      </c>
      <c r="AB1100" s="54">
        <f>VLOOKUP(CONCATENATE($F1100," ",$G1100),AllocFactorMatrix,(AB$4+1),FALSE)*$E1100</f>
        <v>39349.084130716757</v>
      </c>
      <c r="AC1100" s="54">
        <f>VLOOKUP(CONCATENATE($F1100," ",$G1100),AllocFactorMatrix,(AC$4+1),FALSE)*$E1100</f>
        <v>850871.25270566181</v>
      </c>
      <c r="AD1100" s="54">
        <f>VLOOKUP(CONCATENATE($F1100," ",$G1100),AllocFactorMatrix,(AD$4+1),FALSE)*$E1100</f>
        <v>168380.47453823549</v>
      </c>
    </row>
    <row r="1101" spans="1:30" s="51" customFormat="1" hidden="1" outlineLevel="1">
      <c r="A1101" s="56"/>
      <c r="B1101" s="112"/>
      <c r="C1101" s="55"/>
      <c r="D1101" s="55"/>
      <c r="F1101" s="52" t="str">
        <f>F1108</f>
        <v>PROD_ENERGY</v>
      </c>
      <c r="G1101" s="55" t="str">
        <f>$G$8</f>
        <v>PRODUCTION</v>
      </c>
      <c r="H1101" s="53">
        <f t="shared" si="605"/>
        <v>0</v>
      </c>
      <c r="I1101" s="54">
        <f>VLOOKUP(CONCATENATE($F1101," ",$G1101),AllocFactorMatrix,(I$4+1),FALSE)*$E1108</f>
        <v>0</v>
      </c>
      <c r="J1101" s="54">
        <f>VLOOKUP(CONCATENATE($F1101," ",$G1101),AllocFactorMatrix,(J$4+1),FALSE)*$E1108</f>
        <v>0</v>
      </c>
      <c r="K1101" s="54">
        <f>VLOOKUP(CONCATENATE($F1101," ",$G1101),AllocFactorMatrix,(K$4+1),FALSE)*$E1108</f>
        <v>0</v>
      </c>
      <c r="L1101" s="54">
        <f>VLOOKUP(CONCATENATE($F1101," ",$G1101),AllocFactorMatrix,(L$4+1),FALSE)*$E1108</f>
        <v>0</v>
      </c>
      <c r="M1101" s="54">
        <f>VLOOKUP(CONCATENATE($F1101," ",$G1101),AllocFactorMatrix,(M$4+1),FALSE)*$E1108</f>
        <v>0</v>
      </c>
      <c r="N1101" s="54">
        <f t="shared" si="606"/>
        <v>0</v>
      </c>
      <c r="O1101" s="54">
        <f>VLOOKUP(CONCATENATE($F1101," ",$G1101),AllocFactorMatrix,(O$4+1),FALSE)*$E1108</f>
        <v>0</v>
      </c>
      <c r="P1101" s="54">
        <f>VLOOKUP(CONCATENATE($F1101," ",$G1101),AllocFactorMatrix,(P$4+1),FALSE)*$E1108</f>
        <v>0</v>
      </c>
      <c r="Q1101" s="54">
        <f>VLOOKUP(CONCATENATE($F1101," ",$G1101),AllocFactorMatrix,(Q$4+1),FALSE)*$E1108</f>
        <v>0</v>
      </c>
      <c r="R1101" s="54">
        <f>VLOOKUP(CONCATENATE($F1101," ",$G1101),AllocFactorMatrix,(R$4+1),FALSE)*$E1108</f>
        <v>0</v>
      </c>
      <c r="S1101" s="54">
        <f t="shared" si="608"/>
        <v>0</v>
      </c>
      <c r="T1101" s="54">
        <f>VLOOKUP(CONCATENATE($F1101," ",$G1101),AllocFactorMatrix,(T$4+1),FALSE)*$E1108</f>
        <v>0</v>
      </c>
      <c r="U1101" s="54">
        <f>VLOOKUP(CONCATENATE($F1101," ",$G1101),AllocFactorMatrix,(U$4+1),FALSE)*$E1108</f>
        <v>0</v>
      </c>
      <c r="V1101" s="54">
        <f>VLOOKUP(CONCATENATE($F1101," ",$G1101),AllocFactorMatrix,(V$4+1),FALSE)*$E1108</f>
        <v>0</v>
      </c>
      <c r="W1101" s="54">
        <f>VLOOKUP(CONCATENATE($F1101," ",$G1101),AllocFactorMatrix,(W$4+1),FALSE)*$E1108</f>
        <v>0</v>
      </c>
      <c r="X1101" s="54">
        <f>SUBTOTAL(9,T1101:W1101)</f>
        <v>0</v>
      </c>
      <c r="Y1101" s="54">
        <f>VLOOKUP(CONCATENATE($F1101," ",$G1101),AllocFactorMatrix,(Y$4+1),FALSE)*$E1108</f>
        <v>0</v>
      </c>
      <c r="Z1101" s="54">
        <f>VLOOKUP(CONCATENATE($F1101," ",$G1101),AllocFactorMatrix,(Z$4+1),FALSE)*$E1108</f>
        <v>0</v>
      </c>
      <c r="AA1101" s="54">
        <f t="shared" si="607"/>
        <v>0</v>
      </c>
      <c r="AB1101" s="54">
        <f>VLOOKUP(CONCATENATE($F1101," ",$G1101),AllocFactorMatrix,(AB$4+1),FALSE)*$E1108</f>
        <v>0</v>
      </c>
      <c r="AC1101" s="54">
        <f>VLOOKUP(CONCATENATE($F1101," ",$G1101),AllocFactorMatrix,(AC$4+1),FALSE)*$E1108</f>
        <v>0</v>
      </c>
      <c r="AD1101" s="54">
        <f>VLOOKUP(CONCATENATE($F1101," ",$G1101),AllocFactorMatrix,(AD$4+1),FALSE)*$E1108</f>
        <v>0</v>
      </c>
    </row>
    <row r="1102" spans="1:30" s="51" customFormat="1" hidden="1" outlineLevel="1">
      <c r="A1102" s="56"/>
      <c r="B1102" s="112"/>
      <c r="C1102" s="55"/>
      <c r="D1102" s="55"/>
      <c r="F1102" s="52" t="str">
        <f>F1108</f>
        <v>PROD_ENERGY</v>
      </c>
      <c r="G1102" s="55" t="str">
        <f>$G$9</f>
        <v>BULKTRAN</v>
      </c>
      <c r="H1102" s="53">
        <f t="shared" si="605"/>
        <v>0</v>
      </c>
      <c r="I1102" s="54">
        <f>VLOOKUP(CONCATENATE($F1102," ",$G1102),AllocFactorMatrix,(I$4+1),FALSE)*$E1108</f>
        <v>0</v>
      </c>
      <c r="J1102" s="54">
        <f>VLOOKUP(CONCATENATE($F1102," ",$G1102),AllocFactorMatrix,(J$4+1),FALSE)*$E1108</f>
        <v>0</v>
      </c>
      <c r="K1102" s="54">
        <f>VLOOKUP(CONCATENATE($F1102," ",$G1102),AllocFactorMatrix,(K$4+1),FALSE)*$E1108</f>
        <v>0</v>
      </c>
      <c r="L1102" s="54">
        <f>VLOOKUP(CONCATENATE($F1102," ",$G1102),AllocFactorMatrix,(L$4+1),FALSE)*$E1108</f>
        <v>0</v>
      </c>
      <c r="M1102" s="54">
        <f>VLOOKUP(CONCATENATE($F1102," ",$G1102),AllocFactorMatrix,(M$4+1),FALSE)*$E1108</f>
        <v>0</v>
      </c>
      <c r="N1102" s="54">
        <f t="shared" si="606"/>
        <v>0</v>
      </c>
      <c r="O1102" s="54">
        <f>VLOOKUP(CONCATENATE($F1102," ",$G1102),AllocFactorMatrix,(O$4+1),FALSE)*$E1108</f>
        <v>0</v>
      </c>
      <c r="P1102" s="54">
        <f>VLOOKUP(CONCATENATE($F1102," ",$G1102),AllocFactorMatrix,(P$4+1),FALSE)*$E1108</f>
        <v>0</v>
      </c>
      <c r="Q1102" s="54">
        <f>VLOOKUP(CONCATENATE($F1102," ",$G1102),AllocFactorMatrix,(Q$4+1),FALSE)*$E1108</f>
        <v>0</v>
      </c>
      <c r="R1102" s="54">
        <f>VLOOKUP(CONCATENATE($F1102," ",$G1102),AllocFactorMatrix,(R$4+1),FALSE)*$E1108</f>
        <v>0</v>
      </c>
      <c r="S1102" s="54">
        <f t="shared" si="608"/>
        <v>0</v>
      </c>
      <c r="T1102" s="54">
        <f>VLOOKUP(CONCATENATE($F1102," ",$G1102),AllocFactorMatrix,(T$4+1),FALSE)*$E1108</f>
        <v>0</v>
      </c>
      <c r="U1102" s="54">
        <f>VLOOKUP(CONCATENATE($F1102," ",$G1102),AllocFactorMatrix,(U$4+1),FALSE)*$E1108</f>
        <v>0</v>
      </c>
      <c r="V1102" s="54">
        <f>VLOOKUP(CONCATENATE($F1102," ",$G1102),AllocFactorMatrix,(V$4+1),FALSE)*$E1108</f>
        <v>0</v>
      </c>
      <c r="W1102" s="54">
        <f>VLOOKUP(CONCATENATE($F1102," ",$G1102),AllocFactorMatrix,(W$4+1),FALSE)*$E1108</f>
        <v>0</v>
      </c>
      <c r="X1102" s="54">
        <f t="shared" ref="X1102:X1108" si="611">SUBTOTAL(9,T1102:W1102)</f>
        <v>0</v>
      </c>
      <c r="Y1102" s="54">
        <f>VLOOKUP(CONCATENATE($F1102," ",$G1102),AllocFactorMatrix,(Y$4+1),FALSE)*$E1108</f>
        <v>0</v>
      </c>
      <c r="Z1102" s="54">
        <f>VLOOKUP(CONCATENATE($F1102," ",$G1102),AllocFactorMatrix,(Z$4+1),FALSE)*$E1108</f>
        <v>0</v>
      </c>
      <c r="AA1102" s="54">
        <f t="shared" si="607"/>
        <v>0</v>
      </c>
      <c r="AB1102" s="54">
        <f>VLOOKUP(CONCATENATE($F1102," ",$G1102),AllocFactorMatrix,(AB$4+1),FALSE)*$E1108</f>
        <v>0</v>
      </c>
      <c r="AC1102" s="54">
        <f>VLOOKUP(CONCATENATE($F1102," ",$G1102),AllocFactorMatrix,(AC$4+1),FALSE)*$E1108</f>
        <v>0</v>
      </c>
      <c r="AD1102" s="54">
        <f>VLOOKUP(CONCATENATE($F1102," ",$G1102),AllocFactorMatrix,(AD$4+1),FALSE)*$E1108</f>
        <v>0</v>
      </c>
    </row>
    <row r="1103" spans="1:30" s="51" customFormat="1" hidden="1" outlineLevel="1">
      <c r="A1103" s="56"/>
      <c r="B1103" s="112"/>
      <c r="C1103" s="55"/>
      <c r="D1103" s="55"/>
      <c r="F1103" s="52" t="str">
        <f>F1108</f>
        <v>PROD_ENERGY</v>
      </c>
      <c r="G1103" s="55" t="str">
        <f>$G$10</f>
        <v>SUBTRAN</v>
      </c>
      <c r="H1103" s="53">
        <f t="shared" si="605"/>
        <v>0</v>
      </c>
      <c r="I1103" s="54">
        <f>VLOOKUP(CONCATENATE($F1103," ",$G1103),AllocFactorMatrix,(I$4+1),FALSE)*$E1108</f>
        <v>0</v>
      </c>
      <c r="J1103" s="54">
        <f>VLOOKUP(CONCATENATE($F1103," ",$G1103),AllocFactorMatrix,(J$4+1),FALSE)*$E1108</f>
        <v>0</v>
      </c>
      <c r="K1103" s="54">
        <f>VLOOKUP(CONCATENATE($F1103," ",$G1103),AllocFactorMatrix,(K$4+1),FALSE)*$E1108</f>
        <v>0</v>
      </c>
      <c r="L1103" s="54">
        <f>VLOOKUP(CONCATENATE($F1103," ",$G1103),AllocFactorMatrix,(L$4+1),FALSE)*$E1108</f>
        <v>0</v>
      </c>
      <c r="M1103" s="54">
        <f>VLOOKUP(CONCATENATE($F1103," ",$G1103),AllocFactorMatrix,(M$4+1),FALSE)*$E1108</f>
        <v>0</v>
      </c>
      <c r="N1103" s="54">
        <f t="shared" si="606"/>
        <v>0</v>
      </c>
      <c r="O1103" s="54">
        <f>VLOOKUP(CONCATENATE($F1103," ",$G1103),AllocFactorMatrix,(O$4+1),FALSE)*$E1108</f>
        <v>0</v>
      </c>
      <c r="P1103" s="54">
        <f>VLOOKUP(CONCATENATE($F1103," ",$G1103),AllocFactorMatrix,(P$4+1),FALSE)*$E1108</f>
        <v>0</v>
      </c>
      <c r="Q1103" s="54">
        <f>VLOOKUP(CONCATENATE($F1103," ",$G1103),AllocFactorMatrix,(Q$4+1),FALSE)*$E1108</f>
        <v>0</v>
      </c>
      <c r="R1103" s="54">
        <f>VLOOKUP(CONCATENATE($F1103," ",$G1103),AllocFactorMatrix,(R$4+1),FALSE)*$E1108</f>
        <v>0</v>
      </c>
      <c r="S1103" s="54">
        <f t="shared" si="608"/>
        <v>0</v>
      </c>
      <c r="T1103" s="54">
        <f>VLOOKUP(CONCATENATE($F1103," ",$G1103),AllocFactorMatrix,(T$4+1),FALSE)*$E1108</f>
        <v>0</v>
      </c>
      <c r="U1103" s="54">
        <f>VLOOKUP(CONCATENATE($F1103," ",$G1103),AllocFactorMatrix,(U$4+1),FALSE)*$E1108</f>
        <v>0</v>
      </c>
      <c r="V1103" s="54">
        <f>VLOOKUP(CONCATENATE($F1103," ",$G1103),AllocFactorMatrix,(V$4+1),FALSE)*$E1108</f>
        <v>0</v>
      </c>
      <c r="W1103" s="54">
        <f>VLOOKUP(CONCATENATE($F1103," ",$G1103),AllocFactorMatrix,(W$4+1),FALSE)*$E1108</f>
        <v>0</v>
      </c>
      <c r="X1103" s="54">
        <f t="shared" si="611"/>
        <v>0</v>
      </c>
      <c r="Y1103" s="54">
        <f>VLOOKUP(CONCATENATE($F1103," ",$G1103),AllocFactorMatrix,(Y$4+1),FALSE)*$E1108</f>
        <v>0</v>
      </c>
      <c r="Z1103" s="54">
        <f>VLOOKUP(CONCATENATE($F1103," ",$G1103),AllocFactorMatrix,(Z$4+1),FALSE)*$E1108</f>
        <v>0</v>
      </c>
      <c r="AA1103" s="54">
        <f t="shared" si="607"/>
        <v>0</v>
      </c>
      <c r="AB1103" s="54">
        <f>VLOOKUP(CONCATENATE($F1103," ",$G1103),AllocFactorMatrix,(AB$4+1),FALSE)*$E1108</f>
        <v>0</v>
      </c>
      <c r="AC1103" s="54">
        <f>VLOOKUP(CONCATENATE($F1103," ",$G1103),AllocFactorMatrix,(AC$4+1),FALSE)*$E1108</f>
        <v>0</v>
      </c>
      <c r="AD1103" s="54">
        <f>VLOOKUP(CONCATENATE($F1103," ",$G1103),AllocFactorMatrix,(AD$4+1),FALSE)*$E1108</f>
        <v>0</v>
      </c>
    </row>
    <row r="1104" spans="1:30" s="51" customFormat="1" hidden="1" outlineLevel="1">
      <c r="A1104" s="56"/>
      <c r="B1104" s="112"/>
      <c r="C1104" s="55"/>
      <c r="D1104" s="55"/>
      <c r="F1104" s="52" t="str">
        <f>F1108</f>
        <v>PROD_ENERGY</v>
      </c>
      <c r="G1104" s="55" t="str">
        <f>$G$11</f>
        <v>DISTPRI</v>
      </c>
      <c r="H1104" s="53">
        <f t="shared" si="605"/>
        <v>0</v>
      </c>
      <c r="I1104" s="54">
        <f>VLOOKUP(CONCATENATE($F1104," ",$G1104),AllocFactorMatrix,(I$4+1),FALSE)*$E1108</f>
        <v>0</v>
      </c>
      <c r="J1104" s="54">
        <f>VLOOKUP(CONCATENATE($F1104," ",$G1104),AllocFactorMatrix,(J$4+1),FALSE)*$E1108</f>
        <v>0</v>
      </c>
      <c r="K1104" s="54">
        <f>VLOOKUP(CONCATENATE($F1104," ",$G1104),AllocFactorMatrix,(K$4+1),FALSE)*$E1108</f>
        <v>0</v>
      </c>
      <c r="L1104" s="54">
        <f>VLOOKUP(CONCATENATE($F1104," ",$G1104),AllocFactorMatrix,(L$4+1),FALSE)*$E1108</f>
        <v>0</v>
      </c>
      <c r="M1104" s="54">
        <f>VLOOKUP(CONCATENATE($F1104," ",$G1104),AllocFactorMatrix,(M$4+1),FALSE)*$E1108</f>
        <v>0</v>
      </c>
      <c r="N1104" s="54">
        <f t="shared" si="606"/>
        <v>0</v>
      </c>
      <c r="O1104" s="54">
        <f>VLOOKUP(CONCATENATE($F1104," ",$G1104),AllocFactorMatrix,(O$4+1),FALSE)*$E1108</f>
        <v>0</v>
      </c>
      <c r="P1104" s="54">
        <f>VLOOKUP(CONCATENATE($F1104," ",$G1104),AllocFactorMatrix,(P$4+1),FALSE)*$E1108</f>
        <v>0</v>
      </c>
      <c r="Q1104" s="54">
        <f>VLOOKUP(CONCATENATE($F1104," ",$G1104),AllocFactorMatrix,(Q$4+1),FALSE)*$E1108</f>
        <v>0</v>
      </c>
      <c r="R1104" s="54">
        <f>VLOOKUP(CONCATENATE($F1104," ",$G1104),AllocFactorMatrix,(R$4+1),FALSE)*$E1108</f>
        <v>0</v>
      </c>
      <c r="S1104" s="54">
        <f t="shared" si="608"/>
        <v>0</v>
      </c>
      <c r="T1104" s="54">
        <f>VLOOKUP(CONCATENATE($F1104," ",$G1104),AllocFactorMatrix,(T$4+1),FALSE)*$E1108</f>
        <v>0</v>
      </c>
      <c r="U1104" s="54">
        <f>VLOOKUP(CONCATENATE($F1104," ",$G1104),AllocFactorMatrix,(U$4+1),FALSE)*$E1108</f>
        <v>0</v>
      </c>
      <c r="V1104" s="54">
        <f>VLOOKUP(CONCATENATE($F1104," ",$G1104),AllocFactorMatrix,(V$4+1),FALSE)*$E1108</f>
        <v>0</v>
      </c>
      <c r="W1104" s="54">
        <f>VLOOKUP(CONCATENATE($F1104," ",$G1104),AllocFactorMatrix,(W$4+1),FALSE)*$E1108</f>
        <v>0</v>
      </c>
      <c r="X1104" s="54">
        <f t="shared" si="611"/>
        <v>0</v>
      </c>
      <c r="Y1104" s="54">
        <f>VLOOKUP(CONCATENATE($F1104," ",$G1104),AllocFactorMatrix,(Y$4+1),FALSE)*$E1108</f>
        <v>0</v>
      </c>
      <c r="Z1104" s="54">
        <f>VLOOKUP(CONCATENATE($F1104," ",$G1104),AllocFactorMatrix,(Z$4+1),FALSE)*$E1108</f>
        <v>0</v>
      </c>
      <c r="AA1104" s="54">
        <f t="shared" si="607"/>
        <v>0</v>
      </c>
      <c r="AB1104" s="54">
        <f>VLOOKUP(CONCATENATE($F1104," ",$G1104),AllocFactorMatrix,(AB$4+1),FALSE)*$E1108</f>
        <v>0</v>
      </c>
      <c r="AC1104" s="54">
        <f>VLOOKUP(CONCATENATE($F1104," ",$G1104),AllocFactorMatrix,(AC$4+1),FALSE)*$E1108</f>
        <v>0</v>
      </c>
      <c r="AD1104" s="54">
        <f>VLOOKUP(CONCATENATE($F1104," ",$G1104),AllocFactorMatrix,(AD$4+1),FALSE)*$E1108</f>
        <v>0</v>
      </c>
    </row>
    <row r="1105" spans="1:30" s="51" customFormat="1" hidden="1" outlineLevel="1">
      <c r="A1105" s="56"/>
      <c r="B1105" s="112"/>
      <c r="C1105" s="55"/>
      <c r="D1105" s="55"/>
      <c r="F1105" s="52" t="str">
        <f>F1108</f>
        <v>PROD_ENERGY</v>
      </c>
      <c r="G1105" s="55" t="str">
        <f>$G$12</f>
        <v>DISTSEC</v>
      </c>
      <c r="H1105" s="53">
        <f t="shared" si="605"/>
        <v>0</v>
      </c>
      <c r="I1105" s="54">
        <f>VLOOKUP(CONCATENATE($F1105," ",$G1105),AllocFactorMatrix,(I$4+1),FALSE)*$E1108</f>
        <v>0</v>
      </c>
      <c r="J1105" s="54">
        <f>VLOOKUP(CONCATENATE($F1105," ",$G1105),AllocFactorMatrix,(J$4+1),FALSE)*$E1108</f>
        <v>0</v>
      </c>
      <c r="K1105" s="54">
        <f>VLOOKUP(CONCATENATE($F1105," ",$G1105),AllocFactorMatrix,(K$4+1),FALSE)*$E1108</f>
        <v>0</v>
      </c>
      <c r="L1105" s="54">
        <f>VLOOKUP(CONCATENATE($F1105," ",$G1105),AllocFactorMatrix,(L$4+1),FALSE)*$E1108</f>
        <v>0</v>
      </c>
      <c r="M1105" s="54">
        <f>VLOOKUP(CONCATENATE($F1105," ",$G1105),AllocFactorMatrix,(M$4+1),FALSE)*$E1108</f>
        <v>0</v>
      </c>
      <c r="N1105" s="54">
        <f t="shared" si="606"/>
        <v>0</v>
      </c>
      <c r="O1105" s="54">
        <f>VLOOKUP(CONCATENATE($F1105," ",$G1105),AllocFactorMatrix,(O$4+1),FALSE)*$E1108</f>
        <v>0</v>
      </c>
      <c r="P1105" s="54">
        <f>VLOOKUP(CONCATENATE($F1105," ",$G1105),AllocFactorMatrix,(P$4+1),FALSE)*$E1108</f>
        <v>0</v>
      </c>
      <c r="Q1105" s="54">
        <f>VLOOKUP(CONCATENATE($F1105," ",$G1105),AllocFactorMatrix,(Q$4+1),FALSE)*$E1108</f>
        <v>0</v>
      </c>
      <c r="R1105" s="54">
        <f>VLOOKUP(CONCATENATE($F1105," ",$G1105),AllocFactorMatrix,(R$4+1),FALSE)*$E1108</f>
        <v>0</v>
      </c>
      <c r="S1105" s="54">
        <f t="shared" si="608"/>
        <v>0</v>
      </c>
      <c r="T1105" s="54">
        <f>VLOOKUP(CONCATENATE($F1105," ",$G1105),AllocFactorMatrix,(T$4+1),FALSE)*$E1108</f>
        <v>0</v>
      </c>
      <c r="U1105" s="54">
        <f>VLOOKUP(CONCATENATE($F1105," ",$G1105),AllocFactorMatrix,(U$4+1),FALSE)*$E1108</f>
        <v>0</v>
      </c>
      <c r="V1105" s="54">
        <f>VLOOKUP(CONCATENATE($F1105," ",$G1105),AllocFactorMatrix,(V$4+1),FALSE)*$E1108</f>
        <v>0</v>
      </c>
      <c r="W1105" s="54">
        <f>VLOOKUP(CONCATENATE($F1105," ",$G1105),AllocFactorMatrix,(W$4+1),FALSE)*$E1108</f>
        <v>0</v>
      </c>
      <c r="X1105" s="54">
        <f t="shared" si="611"/>
        <v>0</v>
      </c>
      <c r="Y1105" s="54">
        <f>VLOOKUP(CONCATENATE($F1105," ",$G1105),AllocFactorMatrix,(Y$4+1),FALSE)*$E1108</f>
        <v>0</v>
      </c>
      <c r="Z1105" s="54">
        <f>VLOOKUP(CONCATENATE($F1105," ",$G1105),AllocFactorMatrix,(Z$4+1),FALSE)*$E1108</f>
        <v>0</v>
      </c>
      <c r="AA1105" s="54">
        <f t="shared" si="607"/>
        <v>0</v>
      </c>
      <c r="AB1105" s="54">
        <f>VLOOKUP(CONCATENATE($F1105," ",$G1105),AllocFactorMatrix,(AB$4+1),FALSE)*$E1108</f>
        <v>0</v>
      </c>
      <c r="AC1105" s="54">
        <f>VLOOKUP(CONCATENATE($F1105," ",$G1105),AllocFactorMatrix,(AC$4+1),FALSE)*$E1108</f>
        <v>0</v>
      </c>
      <c r="AD1105" s="54">
        <f>VLOOKUP(CONCATENATE($F1105," ",$G1105),AllocFactorMatrix,(AD$4+1),FALSE)*$E1108</f>
        <v>0</v>
      </c>
    </row>
    <row r="1106" spans="1:30" s="51" customFormat="1" hidden="1" outlineLevel="1">
      <c r="A1106" s="56"/>
      <c r="B1106" s="112"/>
      <c r="C1106" s="55"/>
      <c r="D1106" s="55"/>
      <c r="F1106" s="52" t="str">
        <f>F1108</f>
        <v>PROD_ENERGY</v>
      </c>
      <c r="G1106" s="55" t="str">
        <f>$G$13</f>
        <v>ENERGY</v>
      </c>
      <c r="H1106" s="53">
        <f t="shared" si="605"/>
        <v>6255756.9999999981</v>
      </c>
      <c r="I1106" s="54">
        <f>VLOOKUP(CONCATENATE($F1106," ",$G1106),AllocFactorMatrix,(I$4+1),FALSE)*$E1108</f>
        <v>2347329.4869895177</v>
      </c>
      <c r="J1106" s="54">
        <f>VLOOKUP(CONCATENATE($F1106," ",$G1106),AllocFactorMatrix,(J$4+1),FALSE)*$E1108</f>
        <v>152122.11871822987</v>
      </c>
      <c r="K1106" s="54">
        <f>VLOOKUP(CONCATENATE($F1106," ",$G1106),AllocFactorMatrix,(K$4+1),FALSE)*$E1108</f>
        <v>510386.19890489161</v>
      </c>
      <c r="L1106" s="54">
        <f>VLOOKUP(CONCATENATE($F1106," ",$G1106),AllocFactorMatrix,(L$4+1),FALSE)*$E1108</f>
        <v>16221.232096997297</v>
      </c>
      <c r="M1106" s="54">
        <f>VLOOKUP(CONCATENATE($F1106," ",$G1106),AllocFactorMatrix,(M$4+1),FALSE)*$E1108</f>
        <v>1495.4079697340001</v>
      </c>
      <c r="N1106" s="54">
        <f t="shared" si="606"/>
        <v>528102.83897162299</v>
      </c>
      <c r="O1106" s="54">
        <f>VLOOKUP(CONCATENATE($F1106," ",$G1106),AllocFactorMatrix,(O$4+1),FALSE)*$E1108</f>
        <v>465326.21909231978</v>
      </c>
      <c r="P1106" s="54">
        <f>VLOOKUP(CONCATENATE($F1106," ",$G1106),AllocFactorMatrix,(P$4+1),FALSE)*$E1108</f>
        <v>86262.527368110474</v>
      </c>
      <c r="Q1106" s="54">
        <f>VLOOKUP(CONCATENATE($F1106," ",$G1106),AllocFactorMatrix,(Q$4+1),FALSE)*$E1108</f>
        <v>39195.484466726521</v>
      </c>
      <c r="R1106" s="54">
        <f>VLOOKUP(CONCATENATE($F1106," ",$G1106),AllocFactorMatrix,(R$4+1),FALSE)*$E1108</f>
        <v>1816.0889937369143</v>
      </c>
      <c r="S1106" s="54">
        <f t="shared" si="608"/>
        <v>592600.31992089364</v>
      </c>
      <c r="T1106" s="54">
        <f>VLOOKUP(CONCATENATE($F1106," ",$G1106),AllocFactorMatrix,(T$4+1),FALSE)*$E1108</f>
        <v>17832.182507038146</v>
      </c>
      <c r="U1106" s="54">
        <f>VLOOKUP(CONCATENATE($F1106," ",$G1106),AllocFactorMatrix,(U$4+1),FALSE)*$E1108</f>
        <v>313106.41079452232</v>
      </c>
      <c r="V1106" s="54">
        <f>VLOOKUP(CONCATENATE($F1106," ",$G1106),AllocFactorMatrix,(V$4+1),FALSE)*$E1108</f>
        <v>1777688.2053271725</v>
      </c>
      <c r="W1106" s="54">
        <f>VLOOKUP(CONCATENATE($F1106," ",$G1106),AllocFactorMatrix,(W$4+1),FALSE)*$E1108</f>
        <v>337269.05874343665</v>
      </c>
      <c r="X1106" s="54">
        <f t="shared" si="611"/>
        <v>2445895.8573721698</v>
      </c>
      <c r="Y1106" s="54">
        <f>VLOOKUP(CONCATENATE($F1106," ",$G1106),AllocFactorMatrix,(Y$4+1),FALSE)*$E1108</f>
        <v>126070.89929884074</v>
      </c>
      <c r="Z1106" s="54">
        <f>VLOOKUP(CONCATENATE($F1106," ",$G1106),AllocFactorMatrix,(Z$4+1),FALSE)*$E1108</f>
        <v>2052.2332640963173</v>
      </c>
      <c r="AA1106" s="54">
        <f t="shared" si="607"/>
        <v>128123.13256293705</v>
      </c>
      <c r="AB1106" s="54">
        <f>VLOOKUP(CONCATENATE($F1106," ",$G1106),AllocFactorMatrix,(AB$4+1),FALSE)*$E1108</f>
        <v>2289.1011236649374</v>
      </c>
      <c r="AC1106" s="54">
        <f>VLOOKUP(CONCATENATE($F1106," ",$G1106),AllocFactorMatrix,(AC$4+1),FALSE)*$E1108</f>
        <v>49498.746506841373</v>
      </c>
      <c r="AD1106" s="54">
        <f>VLOOKUP(CONCATENATE($F1106," ",$G1106),AllocFactorMatrix,(AD$4+1),FALSE)*$E1108</f>
        <v>9795.3978341220754</v>
      </c>
    </row>
    <row r="1107" spans="1:30" s="51" customFormat="1" hidden="1" outlineLevel="1">
      <c r="A1107" s="56"/>
      <c r="B1107" s="112"/>
      <c r="C1107" s="55"/>
      <c r="D1107" s="55"/>
      <c r="F1107" s="52" t="str">
        <f>F1108</f>
        <v>PROD_ENERGY</v>
      </c>
      <c r="G1107" s="55" t="str">
        <f>$G$14</f>
        <v>CUSTOMER</v>
      </c>
      <c r="H1107" s="53">
        <f t="shared" si="605"/>
        <v>0</v>
      </c>
      <c r="I1107" s="54">
        <f>VLOOKUP(CONCATENATE($F1107," ",$G1107),AllocFactorMatrix,(I$4+1),FALSE)*$E1108</f>
        <v>0</v>
      </c>
      <c r="J1107" s="54">
        <f>VLOOKUP(CONCATENATE($F1107," ",$G1107),AllocFactorMatrix,(J$4+1),FALSE)*$E1108</f>
        <v>0</v>
      </c>
      <c r="K1107" s="54">
        <f>VLOOKUP(CONCATENATE($F1107," ",$G1107),AllocFactorMatrix,(K$4+1),FALSE)*$E1108</f>
        <v>0</v>
      </c>
      <c r="L1107" s="54">
        <f>VLOOKUP(CONCATENATE($F1107," ",$G1107),AllocFactorMatrix,(L$4+1),FALSE)*$E1108</f>
        <v>0</v>
      </c>
      <c r="M1107" s="54">
        <f>VLOOKUP(CONCATENATE($F1107," ",$G1107),AllocFactorMatrix,(M$4+1),FALSE)*$E1108</f>
        <v>0</v>
      </c>
      <c r="N1107" s="54">
        <f t="shared" si="606"/>
        <v>0</v>
      </c>
      <c r="O1107" s="54">
        <f>VLOOKUP(CONCATENATE($F1107," ",$G1107),AllocFactorMatrix,(O$4+1),FALSE)*$E1108</f>
        <v>0</v>
      </c>
      <c r="P1107" s="54">
        <f>VLOOKUP(CONCATENATE($F1107," ",$G1107),AllocFactorMatrix,(P$4+1),FALSE)*$E1108</f>
        <v>0</v>
      </c>
      <c r="Q1107" s="54">
        <f>VLOOKUP(CONCATENATE($F1107," ",$G1107),AllocFactorMatrix,(Q$4+1),FALSE)*$E1108</f>
        <v>0</v>
      </c>
      <c r="R1107" s="54">
        <f>VLOOKUP(CONCATENATE($F1107," ",$G1107),AllocFactorMatrix,(R$4+1),FALSE)*$E1108</f>
        <v>0</v>
      </c>
      <c r="S1107" s="54">
        <f t="shared" si="608"/>
        <v>0</v>
      </c>
      <c r="T1107" s="54">
        <f>VLOOKUP(CONCATENATE($F1107," ",$G1107),AllocFactorMatrix,(T$4+1),FALSE)*$E1108</f>
        <v>0</v>
      </c>
      <c r="U1107" s="54">
        <f>VLOOKUP(CONCATENATE($F1107," ",$G1107),AllocFactorMatrix,(U$4+1),FALSE)*$E1108</f>
        <v>0</v>
      </c>
      <c r="V1107" s="54">
        <f>VLOOKUP(CONCATENATE($F1107," ",$G1107),AllocFactorMatrix,(V$4+1),FALSE)*$E1108</f>
        <v>0</v>
      </c>
      <c r="W1107" s="54">
        <f>VLOOKUP(CONCATENATE($F1107," ",$G1107),AllocFactorMatrix,(W$4+1),FALSE)*$E1108</f>
        <v>0</v>
      </c>
      <c r="X1107" s="54">
        <f t="shared" si="611"/>
        <v>0</v>
      </c>
      <c r="Y1107" s="54">
        <f>VLOOKUP(CONCATENATE($F1107," ",$G1107),AllocFactorMatrix,(Y$4+1),FALSE)*$E1108</f>
        <v>0</v>
      </c>
      <c r="Z1107" s="54">
        <f>VLOOKUP(CONCATENATE($F1107," ",$G1107),AllocFactorMatrix,(Z$4+1),FALSE)*$E1108</f>
        <v>0</v>
      </c>
      <c r="AA1107" s="54">
        <f t="shared" si="607"/>
        <v>0</v>
      </c>
      <c r="AB1107" s="54">
        <f>VLOOKUP(CONCATENATE($F1107," ",$G1107),AllocFactorMatrix,(AB$4+1),FALSE)*$E1108</f>
        <v>0</v>
      </c>
      <c r="AC1107" s="54">
        <f>VLOOKUP(CONCATENATE($F1107," ",$G1107),AllocFactorMatrix,(AC$4+1),FALSE)*$E1108</f>
        <v>0</v>
      </c>
      <c r="AD1107" s="54">
        <f>VLOOKUP(CONCATENATE($F1107," ",$G1107),AllocFactorMatrix,(AD$4+1),FALSE)*$E1108</f>
        <v>0</v>
      </c>
    </row>
    <row r="1108" spans="1:30" s="51" customFormat="1" collapsed="1">
      <c r="A1108" s="56"/>
      <c r="B1108" s="112"/>
      <c r="C1108" s="55"/>
      <c r="D1108" s="55" t="s">
        <v>480</v>
      </c>
      <c r="E1108" s="61">
        <v>6255757</v>
      </c>
      <c r="F1108" s="61" t="s">
        <v>32</v>
      </c>
      <c r="G1108" s="55" t="str">
        <f>$G$15</f>
        <v>TOTAL</v>
      </c>
      <c r="H1108" s="53">
        <f t="shared" si="605"/>
        <v>6255756.9999999981</v>
      </c>
      <c r="I1108" s="54">
        <f>VLOOKUP(CONCATENATE($F1108," ",$G1108),AllocFactorMatrix,(I$4+1),FALSE)*$E1108</f>
        <v>2347329.4869895177</v>
      </c>
      <c r="J1108" s="54">
        <f>VLOOKUP(CONCATENATE($F1108," ",$G1108),AllocFactorMatrix,(J$4+1),FALSE)*$E1108</f>
        <v>152122.11871822987</v>
      </c>
      <c r="K1108" s="54">
        <f>VLOOKUP(CONCATENATE($F1108," ",$G1108),AllocFactorMatrix,(K$4+1),FALSE)*$E1108</f>
        <v>510386.19890489161</v>
      </c>
      <c r="L1108" s="54">
        <f>VLOOKUP(CONCATENATE($F1108," ",$G1108),AllocFactorMatrix,(L$4+1),FALSE)*$E1108</f>
        <v>16221.232096997297</v>
      </c>
      <c r="M1108" s="54">
        <f>VLOOKUP(CONCATENATE($F1108," ",$G1108),AllocFactorMatrix,(M$4+1),FALSE)*$E1108</f>
        <v>1495.4079697340001</v>
      </c>
      <c r="N1108" s="54">
        <f t="shared" si="606"/>
        <v>528102.83897162299</v>
      </c>
      <c r="O1108" s="54">
        <f>VLOOKUP(CONCATENATE($F1108," ",$G1108),AllocFactorMatrix,(O$4+1),FALSE)*$E1108</f>
        <v>465326.21909231978</v>
      </c>
      <c r="P1108" s="54">
        <f>VLOOKUP(CONCATENATE($F1108," ",$G1108),AllocFactorMatrix,(P$4+1),FALSE)*$E1108</f>
        <v>86262.527368110474</v>
      </c>
      <c r="Q1108" s="54">
        <f>VLOOKUP(CONCATENATE($F1108," ",$G1108),AllocFactorMatrix,(Q$4+1),FALSE)*$E1108</f>
        <v>39195.484466726521</v>
      </c>
      <c r="R1108" s="54">
        <f>VLOOKUP(CONCATENATE($F1108," ",$G1108),AllocFactorMatrix,(R$4+1),FALSE)*$E1108</f>
        <v>1816.0889937369143</v>
      </c>
      <c r="S1108" s="54">
        <f t="shared" si="608"/>
        <v>592600.31992089364</v>
      </c>
      <c r="T1108" s="54">
        <f>VLOOKUP(CONCATENATE($F1108," ",$G1108),AllocFactorMatrix,(T$4+1),FALSE)*$E1108</f>
        <v>17832.182507038146</v>
      </c>
      <c r="U1108" s="54">
        <f>VLOOKUP(CONCATENATE($F1108," ",$G1108),AllocFactorMatrix,(U$4+1),FALSE)*$E1108</f>
        <v>313106.41079452232</v>
      </c>
      <c r="V1108" s="54">
        <f>VLOOKUP(CONCATENATE($F1108," ",$G1108),AllocFactorMatrix,(V$4+1),FALSE)*$E1108</f>
        <v>1777688.2053271725</v>
      </c>
      <c r="W1108" s="54">
        <f>VLOOKUP(CONCATENATE($F1108," ",$G1108),AllocFactorMatrix,(W$4+1),FALSE)*$E1108</f>
        <v>337269.05874343665</v>
      </c>
      <c r="X1108" s="54">
        <f t="shared" si="611"/>
        <v>2445895.8573721698</v>
      </c>
      <c r="Y1108" s="54">
        <f>VLOOKUP(CONCATENATE($F1108," ",$G1108),AllocFactorMatrix,(Y$4+1),FALSE)*$E1108</f>
        <v>126070.89929884074</v>
      </c>
      <c r="Z1108" s="54">
        <f>VLOOKUP(CONCATENATE($F1108," ",$G1108),AllocFactorMatrix,(Z$4+1),FALSE)*$E1108</f>
        <v>2052.2332640963173</v>
      </c>
      <c r="AA1108" s="54">
        <f t="shared" si="607"/>
        <v>128123.13256293705</v>
      </c>
      <c r="AB1108" s="54">
        <f>VLOOKUP(CONCATENATE($F1108," ",$G1108),AllocFactorMatrix,(AB$4+1),FALSE)*$E1108</f>
        <v>2289.1011236649374</v>
      </c>
      <c r="AC1108" s="54">
        <f>VLOOKUP(CONCATENATE($F1108," ",$G1108),AllocFactorMatrix,(AC$4+1),FALSE)*$E1108</f>
        <v>49498.746506841373</v>
      </c>
      <c r="AD1108" s="54">
        <f>VLOOKUP(CONCATENATE($F1108," ",$G1108),AllocFactorMatrix,(AD$4+1),FALSE)*$E1108</f>
        <v>9795.3978341220754</v>
      </c>
    </row>
    <row r="1109" spans="1:30" s="51" customFormat="1" hidden="1" outlineLevel="1">
      <c r="A1109" s="56"/>
      <c r="B1109" s="112"/>
      <c r="C1109" s="55"/>
      <c r="D1109" s="55"/>
      <c r="F1109" s="52" t="str">
        <f>F1116</f>
        <v>PROD_DEMAND</v>
      </c>
      <c r="G1109" s="55" t="str">
        <f>$G$8</f>
        <v>PRODUCTION</v>
      </c>
      <c r="H1109" s="53">
        <f t="shared" si="605"/>
        <v>0</v>
      </c>
      <c r="I1109" s="54">
        <f>VLOOKUP(CONCATENATE($F1109," ",$G1109),AllocFactorMatrix,(I$4+1),FALSE)*$E1116</f>
        <v>0</v>
      </c>
      <c r="J1109" s="54">
        <f>VLOOKUP(CONCATENATE($F1109," ",$G1109),AllocFactorMatrix,(J$4+1),FALSE)*$E1116</f>
        <v>0</v>
      </c>
      <c r="K1109" s="54">
        <f>VLOOKUP(CONCATENATE($F1109," ",$G1109),AllocFactorMatrix,(K$4+1),FALSE)*$E1116</f>
        <v>0</v>
      </c>
      <c r="L1109" s="54">
        <f>VLOOKUP(CONCATENATE($F1109," ",$G1109),AllocFactorMatrix,(L$4+1),FALSE)*$E1116</f>
        <v>0</v>
      </c>
      <c r="M1109" s="54">
        <f>VLOOKUP(CONCATENATE($F1109," ",$G1109),AllocFactorMatrix,(M$4+1),FALSE)*$E1116</f>
        <v>0</v>
      </c>
      <c r="N1109" s="54">
        <f t="shared" si="606"/>
        <v>0</v>
      </c>
      <c r="O1109" s="54">
        <f>VLOOKUP(CONCATENATE($F1109," ",$G1109),AllocFactorMatrix,(O$4+1),FALSE)*$E1116</f>
        <v>0</v>
      </c>
      <c r="P1109" s="54">
        <f>VLOOKUP(CONCATENATE($F1109," ",$G1109),AllocFactorMatrix,(P$4+1),FALSE)*$E1116</f>
        <v>0</v>
      </c>
      <c r="Q1109" s="54">
        <f>VLOOKUP(CONCATENATE($F1109," ",$G1109),AllocFactorMatrix,(Q$4+1),FALSE)*$E1116</f>
        <v>0</v>
      </c>
      <c r="R1109" s="54">
        <f>VLOOKUP(CONCATENATE($F1109," ",$G1109),AllocFactorMatrix,(R$4+1),FALSE)*$E1116</f>
        <v>0</v>
      </c>
      <c r="S1109" s="54">
        <f t="shared" si="608"/>
        <v>0</v>
      </c>
      <c r="T1109" s="54">
        <f>VLOOKUP(CONCATENATE($F1109," ",$G1109),AllocFactorMatrix,(T$4+1),FALSE)*$E1116</f>
        <v>0</v>
      </c>
      <c r="U1109" s="54">
        <f>VLOOKUP(CONCATENATE($F1109," ",$G1109),AllocFactorMatrix,(U$4+1),FALSE)*$E1116</f>
        <v>0</v>
      </c>
      <c r="V1109" s="54">
        <f>VLOOKUP(CONCATENATE($F1109," ",$G1109),AllocFactorMatrix,(V$4+1),FALSE)*$E1116</f>
        <v>0</v>
      </c>
      <c r="W1109" s="54">
        <f>VLOOKUP(CONCATENATE($F1109," ",$G1109),AllocFactorMatrix,(W$4+1),FALSE)*$E1116</f>
        <v>0</v>
      </c>
      <c r="X1109" s="54">
        <f>SUBTOTAL(9,T1109:W1109)</f>
        <v>0</v>
      </c>
      <c r="Y1109" s="54">
        <f>VLOOKUP(CONCATENATE($F1109," ",$G1109),AllocFactorMatrix,(Y$4+1),FALSE)*$E1116</f>
        <v>0</v>
      </c>
      <c r="Z1109" s="54">
        <f>VLOOKUP(CONCATENATE($F1109," ",$G1109),AllocFactorMatrix,(Z$4+1),FALSE)*$E1116</f>
        <v>0</v>
      </c>
      <c r="AA1109" s="54">
        <f t="shared" si="607"/>
        <v>0</v>
      </c>
      <c r="AB1109" s="54">
        <f>VLOOKUP(CONCATENATE($F1109," ",$G1109),AllocFactorMatrix,(AB$4+1),FALSE)*$E1116</f>
        <v>0</v>
      </c>
      <c r="AC1109" s="54">
        <f>VLOOKUP(CONCATENATE($F1109," ",$G1109),AllocFactorMatrix,(AC$4+1),FALSE)*$E1116</f>
        <v>0</v>
      </c>
      <c r="AD1109" s="54">
        <f>VLOOKUP(CONCATENATE($F1109," ",$G1109),AllocFactorMatrix,(AD$4+1),FALSE)*$E1116</f>
        <v>0</v>
      </c>
    </row>
    <row r="1110" spans="1:30" s="51" customFormat="1" hidden="1" outlineLevel="1">
      <c r="A1110" s="56"/>
      <c r="B1110" s="112"/>
      <c r="C1110" s="55"/>
      <c r="D1110" s="55"/>
      <c r="F1110" s="52" t="str">
        <f>F1116</f>
        <v>PROD_DEMAND</v>
      </c>
      <c r="G1110" s="55" t="str">
        <f>$G$9</f>
        <v>BULKTRAN</v>
      </c>
      <c r="H1110" s="53">
        <f t="shared" si="605"/>
        <v>0</v>
      </c>
      <c r="I1110" s="54">
        <f>VLOOKUP(CONCATENATE($F1110," ",$G1110),AllocFactorMatrix,(I$4+1),FALSE)*$E1116</f>
        <v>0</v>
      </c>
      <c r="J1110" s="54">
        <f>VLOOKUP(CONCATENATE($F1110," ",$G1110),AllocFactorMatrix,(J$4+1),FALSE)*$E1116</f>
        <v>0</v>
      </c>
      <c r="K1110" s="54">
        <f>VLOOKUP(CONCATENATE($F1110," ",$G1110),AllocFactorMatrix,(K$4+1),FALSE)*$E1116</f>
        <v>0</v>
      </c>
      <c r="L1110" s="54">
        <f>VLOOKUP(CONCATENATE($F1110," ",$G1110),AllocFactorMatrix,(L$4+1),FALSE)*$E1116</f>
        <v>0</v>
      </c>
      <c r="M1110" s="54">
        <f>VLOOKUP(CONCATENATE($F1110," ",$G1110),AllocFactorMatrix,(M$4+1),FALSE)*$E1116</f>
        <v>0</v>
      </c>
      <c r="N1110" s="54">
        <f t="shared" si="606"/>
        <v>0</v>
      </c>
      <c r="O1110" s="54">
        <f>VLOOKUP(CONCATENATE($F1110," ",$G1110),AllocFactorMatrix,(O$4+1),FALSE)*$E1116</f>
        <v>0</v>
      </c>
      <c r="P1110" s="54">
        <f>VLOOKUP(CONCATENATE($F1110," ",$G1110),AllocFactorMatrix,(P$4+1),FALSE)*$E1116</f>
        <v>0</v>
      </c>
      <c r="Q1110" s="54">
        <f>VLOOKUP(CONCATENATE($F1110," ",$G1110),AllocFactorMatrix,(Q$4+1),FALSE)*$E1116</f>
        <v>0</v>
      </c>
      <c r="R1110" s="54">
        <f>VLOOKUP(CONCATENATE($F1110," ",$G1110),AllocFactorMatrix,(R$4+1),FALSE)*$E1116</f>
        <v>0</v>
      </c>
      <c r="S1110" s="54">
        <f t="shared" si="608"/>
        <v>0</v>
      </c>
      <c r="T1110" s="54">
        <f>VLOOKUP(CONCATENATE($F1110," ",$G1110),AllocFactorMatrix,(T$4+1),FALSE)*$E1116</f>
        <v>0</v>
      </c>
      <c r="U1110" s="54">
        <f>VLOOKUP(CONCATENATE($F1110," ",$G1110),AllocFactorMatrix,(U$4+1),FALSE)*$E1116</f>
        <v>0</v>
      </c>
      <c r="V1110" s="54">
        <f>VLOOKUP(CONCATENATE($F1110," ",$G1110),AllocFactorMatrix,(V$4+1),FALSE)*$E1116</f>
        <v>0</v>
      </c>
      <c r="W1110" s="54">
        <f>VLOOKUP(CONCATENATE($F1110," ",$G1110),AllocFactorMatrix,(W$4+1),FALSE)*$E1116</f>
        <v>0</v>
      </c>
      <c r="X1110" s="54">
        <f t="shared" ref="X1110:X1116" si="612">SUBTOTAL(9,T1110:W1110)</f>
        <v>0</v>
      </c>
      <c r="Y1110" s="54">
        <f>VLOOKUP(CONCATENATE($F1110," ",$G1110),AllocFactorMatrix,(Y$4+1),FALSE)*$E1116</f>
        <v>0</v>
      </c>
      <c r="Z1110" s="54">
        <f>VLOOKUP(CONCATENATE($F1110," ",$G1110),AllocFactorMatrix,(Z$4+1),FALSE)*$E1116</f>
        <v>0</v>
      </c>
      <c r="AA1110" s="54">
        <f t="shared" si="607"/>
        <v>0</v>
      </c>
      <c r="AB1110" s="54">
        <f>VLOOKUP(CONCATENATE($F1110," ",$G1110),AllocFactorMatrix,(AB$4+1),FALSE)*$E1116</f>
        <v>0</v>
      </c>
      <c r="AC1110" s="54">
        <f>VLOOKUP(CONCATENATE($F1110," ",$G1110),AllocFactorMatrix,(AC$4+1),FALSE)*$E1116</f>
        <v>0</v>
      </c>
      <c r="AD1110" s="54">
        <f>VLOOKUP(CONCATENATE($F1110," ",$G1110),AllocFactorMatrix,(AD$4+1),FALSE)*$E1116</f>
        <v>0</v>
      </c>
    </row>
    <row r="1111" spans="1:30" s="51" customFormat="1" hidden="1" outlineLevel="1">
      <c r="A1111" s="56"/>
      <c r="B1111" s="112"/>
      <c r="C1111" s="55"/>
      <c r="D1111" s="55"/>
      <c r="F1111" s="52" t="str">
        <f>F1116</f>
        <v>PROD_DEMAND</v>
      </c>
      <c r="G1111" s="55" t="str">
        <f>$G$10</f>
        <v>SUBTRAN</v>
      </c>
      <c r="H1111" s="53">
        <f t="shared" si="605"/>
        <v>0</v>
      </c>
      <c r="I1111" s="54">
        <f>VLOOKUP(CONCATENATE($F1111," ",$G1111),AllocFactorMatrix,(I$4+1),FALSE)*$E1116</f>
        <v>0</v>
      </c>
      <c r="J1111" s="54">
        <f>VLOOKUP(CONCATENATE($F1111," ",$G1111),AllocFactorMatrix,(J$4+1),FALSE)*$E1116</f>
        <v>0</v>
      </c>
      <c r="K1111" s="54">
        <f>VLOOKUP(CONCATENATE($F1111," ",$G1111),AllocFactorMatrix,(K$4+1),FALSE)*$E1116</f>
        <v>0</v>
      </c>
      <c r="L1111" s="54">
        <f>VLOOKUP(CONCATENATE($F1111," ",$G1111),AllocFactorMatrix,(L$4+1),FALSE)*$E1116</f>
        <v>0</v>
      </c>
      <c r="M1111" s="54">
        <f>VLOOKUP(CONCATENATE($F1111," ",$G1111),AllocFactorMatrix,(M$4+1),FALSE)*$E1116</f>
        <v>0</v>
      </c>
      <c r="N1111" s="54">
        <f t="shared" si="606"/>
        <v>0</v>
      </c>
      <c r="O1111" s="54">
        <f>VLOOKUP(CONCATENATE($F1111," ",$G1111),AllocFactorMatrix,(O$4+1),FALSE)*$E1116</f>
        <v>0</v>
      </c>
      <c r="P1111" s="54">
        <f>VLOOKUP(CONCATENATE($F1111," ",$G1111),AllocFactorMatrix,(P$4+1),FALSE)*$E1116</f>
        <v>0</v>
      </c>
      <c r="Q1111" s="54">
        <f>VLOOKUP(CONCATENATE($F1111," ",$G1111),AllocFactorMatrix,(Q$4+1),FALSE)*$E1116</f>
        <v>0</v>
      </c>
      <c r="R1111" s="54">
        <f>VLOOKUP(CONCATENATE($F1111," ",$G1111),AllocFactorMatrix,(R$4+1),FALSE)*$E1116</f>
        <v>0</v>
      </c>
      <c r="S1111" s="54">
        <f t="shared" si="608"/>
        <v>0</v>
      </c>
      <c r="T1111" s="54">
        <f>VLOOKUP(CONCATENATE($F1111," ",$G1111),AllocFactorMatrix,(T$4+1),FALSE)*$E1116</f>
        <v>0</v>
      </c>
      <c r="U1111" s="54">
        <f>VLOOKUP(CONCATENATE($F1111," ",$G1111),AllocFactorMatrix,(U$4+1),FALSE)*$E1116</f>
        <v>0</v>
      </c>
      <c r="V1111" s="54">
        <f>VLOOKUP(CONCATENATE($F1111," ",$G1111),AllocFactorMatrix,(V$4+1),FALSE)*$E1116</f>
        <v>0</v>
      </c>
      <c r="W1111" s="54">
        <f>VLOOKUP(CONCATENATE($F1111," ",$G1111),AllocFactorMatrix,(W$4+1),FALSE)*$E1116</f>
        <v>0</v>
      </c>
      <c r="X1111" s="54">
        <f t="shared" si="612"/>
        <v>0</v>
      </c>
      <c r="Y1111" s="54">
        <f>VLOOKUP(CONCATENATE($F1111," ",$G1111),AllocFactorMatrix,(Y$4+1),FALSE)*$E1116</f>
        <v>0</v>
      </c>
      <c r="Z1111" s="54">
        <f>VLOOKUP(CONCATENATE($F1111," ",$G1111),AllocFactorMatrix,(Z$4+1),FALSE)*$E1116</f>
        <v>0</v>
      </c>
      <c r="AA1111" s="54">
        <f t="shared" si="607"/>
        <v>0</v>
      </c>
      <c r="AB1111" s="54">
        <f>VLOOKUP(CONCATENATE($F1111," ",$G1111),AllocFactorMatrix,(AB$4+1),FALSE)*$E1116</f>
        <v>0</v>
      </c>
      <c r="AC1111" s="54">
        <f>VLOOKUP(CONCATENATE($F1111," ",$G1111),AllocFactorMatrix,(AC$4+1),FALSE)*$E1116</f>
        <v>0</v>
      </c>
      <c r="AD1111" s="54">
        <f>VLOOKUP(CONCATENATE($F1111," ",$G1111),AllocFactorMatrix,(AD$4+1),FALSE)*$E1116</f>
        <v>0</v>
      </c>
    </row>
    <row r="1112" spans="1:30" s="51" customFormat="1" hidden="1" outlineLevel="1">
      <c r="A1112" s="56"/>
      <c r="B1112" s="112"/>
      <c r="C1112" s="55"/>
      <c r="D1112" s="55"/>
      <c r="F1112" s="52" t="str">
        <f>F1116</f>
        <v>PROD_DEMAND</v>
      </c>
      <c r="G1112" s="55" t="str">
        <f>$G$11</f>
        <v>DISTPRI</v>
      </c>
      <c r="H1112" s="53">
        <f t="shared" si="605"/>
        <v>0</v>
      </c>
      <c r="I1112" s="54">
        <f>VLOOKUP(CONCATENATE($F1112," ",$G1112),AllocFactorMatrix,(I$4+1),FALSE)*$E1116</f>
        <v>0</v>
      </c>
      <c r="J1112" s="54">
        <f>VLOOKUP(CONCATENATE($F1112," ",$G1112),AllocFactorMatrix,(J$4+1),FALSE)*$E1116</f>
        <v>0</v>
      </c>
      <c r="K1112" s="54">
        <f>VLOOKUP(CONCATENATE($F1112," ",$G1112),AllocFactorMatrix,(K$4+1),FALSE)*$E1116</f>
        <v>0</v>
      </c>
      <c r="L1112" s="54">
        <f>VLOOKUP(CONCATENATE($F1112," ",$G1112),AllocFactorMatrix,(L$4+1),FALSE)*$E1116</f>
        <v>0</v>
      </c>
      <c r="M1112" s="54">
        <f>VLOOKUP(CONCATENATE($F1112," ",$G1112),AllocFactorMatrix,(M$4+1),FALSE)*$E1116</f>
        <v>0</v>
      </c>
      <c r="N1112" s="54">
        <f t="shared" si="606"/>
        <v>0</v>
      </c>
      <c r="O1112" s="54">
        <f>VLOOKUP(CONCATENATE($F1112," ",$G1112),AllocFactorMatrix,(O$4+1),FALSE)*$E1116</f>
        <v>0</v>
      </c>
      <c r="P1112" s="54">
        <f>VLOOKUP(CONCATENATE($F1112," ",$G1112),AllocFactorMatrix,(P$4+1),FALSE)*$E1116</f>
        <v>0</v>
      </c>
      <c r="Q1112" s="54">
        <f>VLOOKUP(CONCATENATE($F1112," ",$G1112),AllocFactorMatrix,(Q$4+1),FALSE)*$E1116</f>
        <v>0</v>
      </c>
      <c r="R1112" s="54">
        <f>VLOOKUP(CONCATENATE($F1112," ",$G1112),AllocFactorMatrix,(R$4+1),FALSE)*$E1116</f>
        <v>0</v>
      </c>
      <c r="S1112" s="54">
        <f t="shared" si="608"/>
        <v>0</v>
      </c>
      <c r="T1112" s="54">
        <f>VLOOKUP(CONCATENATE($F1112," ",$G1112),AllocFactorMatrix,(T$4+1),FALSE)*$E1116</f>
        <v>0</v>
      </c>
      <c r="U1112" s="54">
        <f>VLOOKUP(CONCATENATE($F1112," ",$G1112),AllocFactorMatrix,(U$4+1),FALSE)*$E1116</f>
        <v>0</v>
      </c>
      <c r="V1112" s="54">
        <f>VLOOKUP(CONCATENATE($F1112," ",$G1112),AllocFactorMatrix,(V$4+1),FALSE)*$E1116</f>
        <v>0</v>
      </c>
      <c r="W1112" s="54">
        <f>VLOOKUP(CONCATENATE($F1112," ",$G1112),AllocFactorMatrix,(W$4+1),FALSE)*$E1116</f>
        <v>0</v>
      </c>
      <c r="X1112" s="54">
        <f t="shared" si="612"/>
        <v>0</v>
      </c>
      <c r="Y1112" s="54">
        <f>VLOOKUP(CONCATENATE($F1112," ",$G1112),AllocFactorMatrix,(Y$4+1),FALSE)*$E1116</f>
        <v>0</v>
      </c>
      <c r="Z1112" s="54">
        <f>VLOOKUP(CONCATENATE($F1112," ",$G1112),AllocFactorMatrix,(Z$4+1),FALSE)*$E1116</f>
        <v>0</v>
      </c>
      <c r="AA1112" s="54">
        <f t="shared" si="607"/>
        <v>0</v>
      </c>
      <c r="AB1112" s="54">
        <f>VLOOKUP(CONCATENATE($F1112," ",$G1112),AllocFactorMatrix,(AB$4+1),FALSE)*$E1116</f>
        <v>0</v>
      </c>
      <c r="AC1112" s="54">
        <f>VLOOKUP(CONCATENATE($F1112," ",$G1112),AllocFactorMatrix,(AC$4+1),FALSE)*$E1116</f>
        <v>0</v>
      </c>
      <c r="AD1112" s="54">
        <f>VLOOKUP(CONCATENATE($F1112," ",$G1112),AllocFactorMatrix,(AD$4+1),FALSE)*$E1116</f>
        <v>0</v>
      </c>
    </row>
    <row r="1113" spans="1:30" s="51" customFormat="1" hidden="1" outlineLevel="1">
      <c r="A1113" s="56"/>
      <c r="B1113" s="112"/>
      <c r="C1113" s="55"/>
      <c r="D1113" s="55"/>
      <c r="F1113" s="52" t="str">
        <f>F1116</f>
        <v>PROD_DEMAND</v>
      </c>
      <c r="G1113" s="55" t="str">
        <f>$G$12</f>
        <v>DISTSEC</v>
      </c>
      <c r="H1113" s="53">
        <f t="shared" si="605"/>
        <v>0</v>
      </c>
      <c r="I1113" s="54">
        <f>VLOOKUP(CONCATENATE($F1113," ",$G1113),AllocFactorMatrix,(I$4+1),FALSE)*$E1116</f>
        <v>0</v>
      </c>
      <c r="J1113" s="54">
        <f>VLOOKUP(CONCATENATE($F1113," ",$G1113),AllocFactorMatrix,(J$4+1),FALSE)*$E1116</f>
        <v>0</v>
      </c>
      <c r="K1113" s="54">
        <f>VLOOKUP(CONCATENATE($F1113," ",$G1113),AllocFactorMatrix,(K$4+1),FALSE)*$E1116</f>
        <v>0</v>
      </c>
      <c r="L1113" s="54">
        <f>VLOOKUP(CONCATENATE($F1113," ",$G1113),AllocFactorMatrix,(L$4+1),FALSE)*$E1116</f>
        <v>0</v>
      </c>
      <c r="M1113" s="54">
        <f>VLOOKUP(CONCATENATE($F1113," ",$G1113),AllocFactorMatrix,(M$4+1),FALSE)*$E1116</f>
        <v>0</v>
      </c>
      <c r="N1113" s="54">
        <f t="shared" si="606"/>
        <v>0</v>
      </c>
      <c r="O1113" s="54">
        <f>VLOOKUP(CONCATENATE($F1113," ",$G1113),AllocFactorMatrix,(O$4+1),FALSE)*$E1116</f>
        <v>0</v>
      </c>
      <c r="P1113" s="54">
        <f>VLOOKUP(CONCATENATE($F1113," ",$G1113),AllocFactorMatrix,(P$4+1),FALSE)*$E1116</f>
        <v>0</v>
      </c>
      <c r="Q1113" s="54">
        <f>VLOOKUP(CONCATENATE($F1113," ",$G1113),AllocFactorMatrix,(Q$4+1),FALSE)*$E1116</f>
        <v>0</v>
      </c>
      <c r="R1113" s="54">
        <f>VLOOKUP(CONCATENATE($F1113," ",$G1113),AllocFactorMatrix,(R$4+1),FALSE)*$E1116</f>
        <v>0</v>
      </c>
      <c r="S1113" s="54">
        <f t="shared" si="608"/>
        <v>0</v>
      </c>
      <c r="T1113" s="54">
        <f>VLOOKUP(CONCATENATE($F1113," ",$G1113),AllocFactorMatrix,(T$4+1),FALSE)*$E1116</f>
        <v>0</v>
      </c>
      <c r="U1113" s="54">
        <f>VLOOKUP(CONCATENATE($F1113," ",$G1113),AllocFactorMatrix,(U$4+1),FALSE)*$E1116</f>
        <v>0</v>
      </c>
      <c r="V1113" s="54">
        <f>VLOOKUP(CONCATENATE($F1113," ",$G1113),AllocFactorMatrix,(V$4+1),FALSE)*$E1116</f>
        <v>0</v>
      </c>
      <c r="W1113" s="54">
        <f>VLOOKUP(CONCATENATE($F1113," ",$G1113),AllocFactorMatrix,(W$4+1),FALSE)*$E1116</f>
        <v>0</v>
      </c>
      <c r="X1113" s="54">
        <f t="shared" si="612"/>
        <v>0</v>
      </c>
      <c r="Y1113" s="54">
        <f>VLOOKUP(CONCATENATE($F1113," ",$G1113),AllocFactorMatrix,(Y$4+1),FALSE)*$E1116</f>
        <v>0</v>
      </c>
      <c r="Z1113" s="54">
        <f>VLOOKUP(CONCATENATE($F1113," ",$G1113),AllocFactorMatrix,(Z$4+1),FALSE)*$E1116</f>
        <v>0</v>
      </c>
      <c r="AA1113" s="54">
        <f t="shared" si="607"/>
        <v>0</v>
      </c>
      <c r="AB1113" s="54">
        <f>VLOOKUP(CONCATENATE($F1113," ",$G1113),AllocFactorMatrix,(AB$4+1),FALSE)*$E1116</f>
        <v>0</v>
      </c>
      <c r="AC1113" s="54">
        <f>VLOOKUP(CONCATENATE($F1113," ",$G1113),AllocFactorMatrix,(AC$4+1),FALSE)*$E1116</f>
        <v>0</v>
      </c>
      <c r="AD1113" s="54">
        <f>VLOOKUP(CONCATENATE($F1113," ",$G1113),AllocFactorMatrix,(AD$4+1),FALSE)*$E1116</f>
        <v>0</v>
      </c>
    </row>
    <row r="1114" spans="1:30" s="51" customFormat="1" hidden="1" outlineLevel="1">
      <c r="A1114" s="56"/>
      <c r="B1114" s="112"/>
      <c r="C1114" s="55"/>
      <c r="D1114" s="55"/>
      <c r="F1114" s="52" t="str">
        <f>F1116</f>
        <v>PROD_DEMAND</v>
      </c>
      <c r="G1114" s="55" t="str">
        <f>$G$13</f>
        <v>ENERGY</v>
      </c>
      <c r="H1114" s="53">
        <f t="shared" si="605"/>
        <v>0</v>
      </c>
      <c r="I1114" s="54">
        <f>VLOOKUP(CONCATENATE($F1114," ",$G1114),AllocFactorMatrix,(I$4+1),FALSE)*$E1116</f>
        <v>0</v>
      </c>
      <c r="J1114" s="54">
        <f>VLOOKUP(CONCATENATE($F1114," ",$G1114),AllocFactorMatrix,(J$4+1),FALSE)*$E1116</f>
        <v>0</v>
      </c>
      <c r="K1114" s="54">
        <f>VLOOKUP(CONCATENATE($F1114," ",$G1114),AllocFactorMatrix,(K$4+1),FALSE)*$E1116</f>
        <v>0</v>
      </c>
      <c r="L1114" s="54">
        <f>VLOOKUP(CONCATENATE($F1114," ",$G1114),AllocFactorMatrix,(L$4+1),FALSE)*$E1116</f>
        <v>0</v>
      </c>
      <c r="M1114" s="54">
        <f>VLOOKUP(CONCATENATE($F1114," ",$G1114),AllocFactorMatrix,(M$4+1),FALSE)*$E1116</f>
        <v>0</v>
      </c>
      <c r="N1114" s="54">
        <f t="shared" si="606"/>
        <v>0</v>
      </c>
      <c r="O1114" s="54">
        <f>VLOOKUP(CONCATENATE($F1114," ",$G1114),AllocFactorMatrix,(O$4+1),FALSE)*$E1116</f>
        <v>0</v>
      </c>
      <c r="P1114" s="54">
        <f>VLOOKUP(CONCATENATE($F1114," ",$G1114),AllocFactorMatrix,(P$4+1),FALSE)*$E1116</f>
        <v>0</v>
      </c>
      <c r="Q1114" s="54">
        <f>VLOOKUP(CONCATENATE($F1114," ",$G1114),AllocFactorMatrix,(Q$4+1),FALSE)*$E1116</f>
        <v>0</v>
      </c>
      <c r="R1114" s="54">
        <f>VLOOKUP(CONCATENATE($F1114," ",$G1114),AllocFactorMatrix,(R$4+1),FALSE)*$E1116</f>
        <v>0</v>
      </c>
      <c r="S1114" s="54">
        <f t="shared" si="608"/>
        <v>0</v>
      </c>
      <c r="T1114" s="54">
        <f>VLOOKUP(CONCATENATE($F1114," ",$G1114),AllocFactorMatrix,(T$4+1),FALSE)*$E1116</f>
        <v>0</v>
      </c>
      <c r="U1114" s="54">
        <f>VLOOKUP(CONCATENATE($F1114," ",$G1114),AllocFactorMatrix,(U$4+1),FALSE)*$E1116</f>
        <v>0</v>
      </c>
      <c r="V1114" s="54">
        <f>VLOOKUP(CONCATENATE($F1114," ",$G1114),AllocFactorMatrix,(V$4+1),FALSE)*$E1116</f>
        <v>0</v>
      </c>
      <c r="W1114" s="54">
        <f>VLOOKUP(CONCATENATE($F1114," ",$G1114),AllocFactorMatrix,(W$4+1),FALSE)*$E1116</f>
        <v>0</v>
      </c>
      <c r="X1114" s="54">
        <f t="shared" si="612"/>
        <v>0</v>
      </c>
      <c r="Y1114" s="54">
        <f>VLOOKUP(CONCATENATE($F1114," ",$G1114),AllocFactorMatrix,(Y$4+1),FALSE)*$E1116</f>
        <v>0</v>
      </c>
      <c r="Z1114" s="54">
        <f>VLOOKUP(CONCATENATE($F1114," ",$G1114),AllocFactorMatrix,(Z$4+1),FALSE)*$E1116</f>
        <v>0</v>
      </c>
      <c r="AA1114" s="54">
        <f t="shared" si="607"/>
        <v>0</v>
      </c>
      <c r="AB1114" s="54">
        <f>VLOOKUP(CONCATENATE($F1114," ",$G1114),AllocFactorMatrix,(AB$4+1),FALSE)*$E1116</f>
        <v>0</v>
      </c>
      <c r="AC1114" s="54">
        <f>VLOOKUP(CONCATENATE($F1114," ",$G1114),AllocFactorMatrix,(AC$4+1),FALSE)*$E1116</f>
        <v>0</v>
      </c>
      <c r="AD1114" s="54">
        <f>VLOOKUP(CONCATENATE($F1114," ",$G1114),AllocFactorMatrix,(AD$4+1),FALSE)*$E1116</f>
        <v>0</v>
      </c>
    </row>
    <row r="1115" spans="1:30" s="51" customFormat="1" hidden="1" outlineLevel="1">
      <c r="A1115" s="56"/>
      <c r="B1115" s="112"/>
      <c r="C1115" s="55"/>
      <c r="D1115" s="55"/>
      <c r="F1115" s="52" t="str">
        <f>F1116</f>
        <v>PROD_DEMAND</v>
      </c>
      <c r="G1115" s="55" t="str">
        <f>$G$14</f>
        <v>CUSTOMER</v>
      </c>
      <c r="H1115" s="53">
        <f t="shared" si="605"/>
        <v>0</v>
      </c>
      <c r="I1115" s="54">
        <f>VLOOKUP(CONCATENATE($F1115," ",$G1115),AllocFactorMatrix,(I$4+1),FALSE)*$E1116</f>
        <v>0</v>
      </c>
      <c r="J1115" s="54">
        <f>VLOOKUP(CONCATENATE($F1115," ",$G1115),AllocFactorMatrix,(J$4+1),FALSE)*$E1116</f>
        <v>0</v>
      </c>
      <c r="K1115" s="54">
        <f>VLOOKUP(CONCATENATE($F1115," ",$G1115),AllocFactorMatrix,(K$4+1),FALSE)*$E1116</f>
        <v>0</v>
      </c>
      <c r="L1115" s="54">
        <f>VLOOKUP(CONCATENATE($F1115," ",$G1115),AllocFactorMatrix,(L$4+1),FALSE)*$E1116</f>
        <v>0</v>
      </c>
      <c r="M1115" s="54">
        <f>VLOOKUP(CONCATENATE($F1115," ",$G1115),AllocFactorMatrix,(M$4+1),FALSE)*$E1116</f>
        <v>0</v>
      </c>
      <c r="N1115" s="54">
        <f t="shared" si="606"/>
        <v>0</v>
      </c>
      <c r="O1115" s="54">
        <f>VLOOKUP(CONCATENATE($F1115," ",$G1115),AllocFactorMatrix,(O$4+1),FALSE)*$E1116</f>
        <v>0</v>
      </c>
      <c r="P1115" s="54">
        <f>VLOOKUP(CONCATENATE($F1115," ",$G1115),AllocFactorMatrix,(P$4+1),FALSE)*$E1116</f>
        <v>0</v>
      </c>
      <c r="Q1115" s="54">
        <f>VLOOKUP(CONCATENATE($F1115," ",$G1115),AllocFactorMatrix,(Q$4+1),FALSE)*$E1116</f>
        <v>0</v>
      </c>
      <c r="R1115" s="54">
        <f>VLOOKUP(CONCATENATE($F1115," ",$G1115),AllocFactorMatrix,(R$4+1),FALSE)*$E1116</f>
        <v>0</v>
      </c>
      <c r="S1115" s="54">
        <f t="shared" si="608"/>
        <v>0</v>
      </c>
      <c r="T1115" s="54">
        <f>VLOOKUP(CONCATENATE($F1115," ",$G1115),AllocFactorMatrix,(T$4+1),FALSE)*$E1116</f>
        <v>0</v>
      </c>
      <c r="U1115" s="54">
        <f>VLOOKUP(CONCATENATE($F1115," ",$G1115),AllocFactorMatrix,(U$4+1),FALSE)*$E1116</f>
        <v>0</v>
      </c>
      <c r="V1115" s="54">
        <f>VLOOKUP(CONCATENATE($F1115," ",$G1115),AllocFactorMatrix,(V$4+1),FALSE)*$E1116</f>
        <v>0</v>
      </c>
      <c r="W1115" s="54">
        <f>VLOOKUP(CONCATENATE($F1115," ",$G1115),AllocFactorMatrix,(W$4+1),FALSE)*$E1116</f>
        <v>0</v>
      </c>
      <c r="X1115" s="54">
        <f t="shared" si="612"/>
        <v>0</v>
      </c>
      <c r="Y1115" s="54">
        <f>VLOOKUP(CONCATENATE($F1115," ",$G1115),AllocFactorMatrix,(Y$4+1),FALSE)*$E1116</f>
        <v>0</v>
      </c>
      <c r="Z1115" s="54">
        <f>VLOOKUP(CONCATENATE($F1115," ",$G1115),AllocFactorMatrix,(Z$4+1),FALSE)*$E1116</f>
        <v>0</v>
      </c>
      <c r="AA1115" s="54">
        <f t="shared" si="607"/>
        <v>0</v>
      </c>
      <c r="AB1115" s="54">
        <f>VLOOKUP(CONCATENATE($F1115," ",$G1115),AllocFactorMatrix,(AB$4+1),FALSE)*$E1116</f>
        <v>0</v>
      </c>
      <c r="AC1115" s="54">
        <f>VLOOKUP(CONCATENATE($F1115," ",$G1115),AllocFactorMatrix,(AC$4+1),FALSE)*$E1116</f>
        <v>0</v>
      </c>
      <c r="AD1115" s="54">
        <f>VLOOKUP(CONCATENATE($F1115," ",$G1115),AllocFactorMatrix,(AD$4+1),FALSE)*$E1116</f>
        <v>0</v>
      </c>
    </row>
    <row r="1116" spans="1:30" s="51" customFormat="1" collapsed="1">
      <c r="A1116" s="56"/>
      <c r="B1116" s="112"/>
      <c r="C1116" s="55"/>
      <c r="D1116" s="55" t="s">
        <v>481</v>
      </c>
      <c r="E1116" s="61">
        <v>0</v>
      </c>
      <c r="F1116" s="61" t="s">
        <v>30</v>
      </c>
      <c r="G1116" s="55" t="str">
        <f>$G$15</f>
        <v>TOTAL</v>
      </c>
      <c r="H1116" s="53">
        <f t="shared" si="605"/>
        <v>0</v>
      </c>
      <c r="I1116" s="54">
        <f>VLOOKUP(CONCATENATE($F1116," ",$G1116),AllocFactorMatrix,(I$4+1),FALSE)*$E1116</f>
        <v>0</v>
      </c>
      <c r="J1116" s="54">
        <f>VLOOKUP(CONCATENATE($F1116," ",$G1116),AllocFactorMatrix,(J$4+1),FALSE)*$E1116</f>
        <v>0</v>
      </c>
      <c r="K1116" s="54">
        <f>VLOOKUP(CONCATENATE($F1116," ",$G1116),AllocFactorMatrix,(K$4+1),FALSE)*$E1116</f>
        <v>0</v>
      </c>
      <c r="L1116" s="54">
        <f>VLOOKUP(CONCATENATE($F1116," ",$G1116),AllocFactorMatrix,(L$4+1),FALSE)*$E1116</f>
        <v>0</v>
      </c>
      <c r="M1116" s="54">
        <f>VLOOKUP(CONCATENATE($F1116," ",$G1116),AllocFactorMatrix,(M$4+1),FALSE)*$E1116</f>
        <v>0</v>
      </c>
      <c r="N1116" s="54">
        <f t="shared" si="606"/>
        <v>0</v>
      </c>
      <c r="O1116" s="54">
        <f>VLOOKUP(CONCATENATE($F1116," ",$G1116),AllocFactorMatrix,(O$4+1),FALSE)*$E1116</f>
        <v>0</v>
      </c>
      <c r="P1116" s="54">
        <f>VLOOKUP(CONCATENATE($F1116," ",$G1116),AllocFactorMatrix,(P$4+1),FALSE)*$E1116</f>
        <v>0</v>
      </c>
      <c r="Q1116" s="54">
        <f>VLOOKUP(CONCATENATE($F1116," ",$G1116),AllocFactorMatrix,(Q$4+1),FALSE)*$E1116</f>
        <v>0</v>
      </c>
      <c r="R1116" s="54">
        <f>VLOOKUP(CONCATENATE($F1116," ",$G1116),AllocFactorMatrix,(R$4+1),FALSE)*$E1116</f>
        <v>0</v>
      </c>
      <c r="S1116" s="54">
        <f t="shared" si="608"/>
        <v>0</v>
      </c>
      <c r="T1116" s="54">
        <f>VLOOKUP(CONCATENATE($F1116," ",$G1116),AllocFactorMatrix,(T$4+1),FALSE)*$E1116</f>
        <v>0</v>
      </c>
      <c r="U1116" s="54">
        <f>VLOOKUP(CONCATENATE($F1116," ",$G1116),AllocFactorMatrix,(U$4+1),FALSE)*$E1116</f>
        <v>0</v>
      </c>
      <c r="V1116" s="54">
        <f>VLOOKUP(CONCATENATE($F1116," ",$G1116),AllocFactorMatrix,(V$4+1),FALSE)*$E1116</f>
        <v>0</v>
      </c>
      <c r="W1116" s="54">
        <f>VLOOKUP(CONCATENATE($F1116," ",$G1116),AllocFactorMatrix,(W$4+1),FALSE)*$E1116</f>
        <v>0</v>
      </c>
      <c r="X1116" s="54">
        <f t="shared" si="612"/>
        <v>0</v>
      </c>
      <c r="Y1116" s="54">
        <f>VLOOKUP(CONCATENATE($F1116," ",$G1116),AllocFactorMatrix,(Y$4+1),FALSE)*$E1116</f>
        <v>0</v>
      </c>
      <c r="Z1116" s="54">
        <f>VLOOKUP(CONCATENATE($F1116," ",$G1116),AllocFactorMatrix,(Z$4+1),FALSE)*$E1116</f>
        <v>0</v>
      </c>
      <c r="AA1116" s="54">
        <f t="shared" si="607"/>
        <v>0</v>
      </c>
      <c r="AB1116" s="54">
        <f>VLOOKUP(CONCATENATE($F1116," ",$G1116),AllocFactorMatrix,(AB$4+1),FALSE)*$E1116</f>
        <v>0</v>
      </c>
      <c r="AC1116" s="54">
        <f>VLOOKUP(CONCATENATE($F1116," ",$G1116),AllocFactorMatrix,(AC$4+1),FALSE)*$E1116</f>
        <v>0</v>
      </c>
      <c r="AD1116" s="54">
        <f>VLOOKUP(CONCATENATE($F1116," ",$G1116),AllocFactorMatrix,(AD$4+1),FALSE)*$E1116</f>
        <v>0</v>
      </c>
    </row>
    <row r="1117" spans="1:30" hidden="1" outlineLevel="1">
      <c r="E1117" s="51"/>
      <c r="F1117" s="52" t="str">
        <f>F1124</f>
        <v>PROD_DEMAND</v>
      </c>
      <c r="G1117" s="55" t="str">
        <f>$G$8</f>
        <v>PRODUCTION</v>
      </c>
      <c r="H1117" s="4">
        <f t="shared" ref="H1117:H1148" si="613">SUBTOTAL(9,I1117:AD1117)</f>
        <v>0</v>
      </c>
      <c r="I1117" s="5">
        <f>VLOOKUP(CONCATENATE($F1117," ",$G1117),AllocFactorMatrix,(I$4+1),FALSE)*$E1124</f>
        <v>0</v>
      </c>
      <c r="J1117" s="5">
        <f>VLOOKUP(CONCATENATE($F1117," ",$G1117),AllocFactorMatrix,(J$4+1),FALSE)*$E1124</f>
        <v>0</v>
      </c>
      <c r="K1117" s="5">
        <f>VLOOKUP(CONCATENATE($F1117," ",$G1117),AllocFactorMatrix,(K$4+1),FALSE)*$E1124</f>
        <v>0</v>
      </c>
      <c r="L1117" s="5">
        <f>VLOOKUP(CONCATENATE($F1117," ",$G1117),AllocFactorMatrix,(L$4+1),FALSE)*$E1124</f>
        <v>0</v>
      </c>
      <c r="M1117" s="5">
        <f>VLOOKUP(CONCATENATE($F1117," ",$G1117),AllocFactorMatrix,(M$4+1),FALSE)*$E1124</f>
        <v>0</v>
      </c>
      <c r="N1117" s="5">
        <f t="shared" ref="N1117:N1148" si="614">SUBTOTAL(9,K1117:M1117)</f>
        <v>0</v>
      </c>
      <c r="O1117" s="5">
        <f>VLOOKUP(CONCATENATE($F1117," ",$G1117),AllocFactorMatrix,(O$4+1),FALSE)*$E1124</f>
        <v>0</v>
      </c>
      <c r="P1117" s="5">
        <f>VLOOKUP(CONCATENATE($F1117," ",$G1117),AllocFactorMatrix,(P$4+1),FALSE)*$E1124</f>
        <v>0</v>
      </c>
      <c r="Q1117" s="5">
        <f>VLOOKUP(CONCATENATE($F1117," ",$G1117),AllocFactorMatrix,(Q$4+1),FALSE)*$E1124</f>
        <v>0</v>
      </c>
      <c r="R1117" s="5">
        <f>VLOOKUP(CONCATENATE($F1117," ",$G1117),AllocFactorMatrix,(R$4+1),FALSE)*$E1124</f>
        <v>0</v>
      </c>
      <c r="S1117" s="5">
        <f>SUBTOTAL(9,O1117:R1117)</f>
        <v>0</v>
      </c>
      <c r="T1117" s="5">
        <f>VLOOKUP(CONCATENATE($F1117," ",$G1117),AllocFactorMatrix,(T$4+1),FALSE)*$E1124</f>
        <v>0</v>
      </c>
      <c r="U1117" s="5">
        <f>VLOOKUP(CONCATENATE($F1117," ",$G1117),AllocFactorMatrix,(U$4+1),FALSE)*$E1124</f>
        <v>0</v>
      </c>
      <c r="V1117" s="5">
        <f>VLOOKUP(CONCATENATE($F1117," ",$G1117),AllocFactorMatrix,(V$4+1),FALSE)*$E1124</f>
        <v>0</v>
      </c>
      <c r="W1117" s="5">
        <f>VLOOKUP(CONCATENATE($F1117," ",$G1117),AllocFactorMatrix,(W$4+1),FALSE)*$E1124</f>
        <v>0</v>
      </c>
      <c r="X1117" s="5">
        <f>SUBTOTAL(9,T1117:W1117)</f>
        <v>0</v>
      </c>
      <c r="Y1117" s="5">
        <f>VLOOKUP(CONCATENATE($F1117," ",$G1117),AllocFactorMatrix,(Y$4+1),FALSE)*$E1124</f>
        <v>0</v>
      </c>
      <c r="Z1117" s="5">
        <f>VLOOKUP(CONCATENATE($F1117," ",$G1117),AllocFactorMatrix,(Z$4+1),FALSE)*$E1124</f>
        <v>0</v>
      </c>
      <c r="AA1117" s="5">
        <f t="shared" ref="AA1117:AA1148" si="615">SUBTOTAL(9,Y1117:Z1117)</f>
        <v>0</v>
      </c>
      <c r="AB1117" s="5">
        <f>VLOOKUP(CONCATENATE($F1117," ",$G1117),AllocFactorMatrix,(AB$4+1),FALSE)*$E1124</f>
        <v>0</v>
      </c>
      <c r="AC1117" s="5">
        <f>VLOOKUP(CONCATENATE($F1117," ",$G1117),AllocFactorMatrix,(AC$4+1),FALSE)*$E1124</f>
        <v>0</v>
      </c>
      <c r="AD1117" s="5">
        <f>VLOOKUP(CONCATENATE($F1117," ",$G1117),AllocFactorMatrix,(AD$4+1),FALSE)*$E1124</f>
        <v>0</v>
      </c>
    </row>
    <row r="1118" spans="1:30" hidden="1" outlineLevel="1">
      <c r="E1118" s="51"/>
      <c r="F1118" s="52" t="str">
        <f>F1124</f>
        <v>PROD_DEMAND</v>
      </c>
      <c r="G1118" s="55" t="str">
        <f>$G$9</f>
        <v>BULKTRAN</v>
      </c>
      <c r="H1118" s="4">
        <f t="shared" si="613"/>
        <v>0</v>
      </c>
      <c r="I1118" s="5">
        <f>VLOOKUP(CONCATENATE($F1118," ",$G1118),AllocFactorMatrix,(I$4+1),FALSE)*$E1124</f>
        <v>0</v>
      </c>
      <c r="J1118" s="5">
        <f>VLOOKUP(CONCATENATE($F1118," ",$G1118),AllocFactorMatrix,(J$4+1),FALSE)*$E1124</f>
        <v>0</v>
      </c>
      <c r="K1118" s="5">
        <f>VLOOKUP(CONCATENATE($F1118," ",$G1118),AllocFactorMatrix,(K$4+1),FALSE)*$E1124</f>
        <v>0</v>
      </c>
      <c r="L1118" s="5">
        <f>VLOOKUP(CONCATENATE($F1118," ",$G1118),AllocFactorMatrix,(L$4+1),FALSE)*$E1124</f>
        <v>0</v>
      </c>
      <c r="M1118" s="5">
        <f>VLOOKUP(CONCATENATE($F1118," ",$G1118),AllocFactorMatrix,(M$4+1),FALSE)*$E1124</f>
        <v>0</v>
      </c>
      <c r="N1118" s="5">
        <f t="shared" si="614"/>
        <v>0</v>
      </c>
      <c r="O1118" s="5">
        <f>VLOOKUP(CONCATENATE($F1118," ",$G1118),AllocFactorMatrix,(O$4+1),FALSE)*$E1124</f>
        <v>0</v>
      </c>
      <c r="P1118" s="5">
        <f>VLOOKUP(CONCATENATE($F1118," ",$G1118),AllocFactorMatrix,(P$4+1),FALSE)*$E1124</f>
        <v>0</v>
      </c>
      <c r="Q1118" s="5">
        <f>VLOOKUP(CONCATENATE($F1118," ",$G1118),AllocFactorMatrix,(Q$4+1),FALSE)*$E1124</f>
        <v>0</v>
      </c>
      <c r="R1118" s="5">
        <f>VLOOKUP(CONCATENATE($F1118," ",$G1118),AllocFactorMatrix,(R$4+1),FALSE)*$E1124</f>
        <v>0</v>
      </c>
      <c r="S1118" s="5">
        <f t="shared" ref="S1118:S1148" si="616">SUBTOTAL(9,O1118:R1118)</f>
        <v>0</v>
      </c>
      <c r="T1118" s="5">
        <f>VLOOKUP(CONCATENATE($F1118," ",$G1118),AllocFactorMatrix,(T$4+1),FALSE)*$E1124</f>
        <v>0</v>
      </c>
      <c r="U1118" s="5">
        <f>VLOOKUP(CONCATENATE($F1118," ",$G1118),AllocFactorMatrix,(U$4+1),FALSE)*$E1124</f>
        <v>0</v>
      </c>
      <c r="V1118" s="5">
        <f>VLOOKUP(CONCATENATE($F1118," ",$G1118),AllocFactorMatrix,(V$4+1),FALSE)*$E1124</f>
        <v>0</v>
      </c>
      <c r="W1118" s="5">
        <f>VLOOKUP(CONCATENATE($F1118," ",$G1118),AllocFactorMatrix,(W$4+1),FALSE)*$E1124</f>
        <v>0</v>
      </c>
      <c r="X1118" s="5">
        <f t="shared" ref="X1118:X1124" si="617">SUBTOTAL(9,T1118:W1118)</f>
        <v>0</v>
      </c>
      <c r="Y1118" s="5">
        <f>VLOOKUP(CONCATENATE($F1118," ",$G1118),AllocFactorMatrix,(Y$4+1),FALSE)*$E1124</f>
        <v>0</v>
      </c>
      <c r="Z1118" s="5">
        <f>VLOOKUP(CONCATENATE($F1118," ",$G1118),AllocFactorMatrix,(Z$4+1),FALSE)*$E1124</f>
        <v>0</v>
      </c>
      <c r="AA1118" s="5">
        <f t="shared" si="615"/>
        <v>0</v>
      </c>
      <c r="AB1118" s="5">
        <f>VLOOKUP(CONCATENATE($F1118," ",$G1118),AllocFactorMatrix,(AB$4+1),FALSE)*$E1124</f>
        <v>0</v>
      </c>
      <c r="AC1118" s="5">
        <f>VLOOKUP(CONCATENATE($F1118," ",$G1118),AllocFactorMatrix,(AC$4+1),FALSE)*$E1124</f>
        <v>0</v>
      </c>
      <c r="AD1118" s="5">
        <f>VLOOKUP(CONCATENATE($F1118," ",$G1118),AllocFactorMatrix,(AD$4+1),FALSE)*$E1124</f>
        <v>0</v>
      </c>
    </row>
    <row r="1119" spans="1:30" hidden="1" outlineLevel="1">
      <c r="E1119" s="51"/>
      <c r="F1119" s="52" t="str">
        <f>F1124</f>
        <v>PROD_DEMAND</v>
      </c>
      <c r="G1119" s="55" t="str">
        <f>$G$10</f>
        <v>SUBTRAN</v>
      </c>
      <c r="H1119" s="4">
        <f t="shared" si="613"/>
        <v>0</v>
      </c>
      <c r="I1119" s="5">
        <f>VLOOKUP(CONCATENATE($F1119," ",$G1119),AllocFactorMatrix,(I$4+1),FALSE)*$E1124</f>
        <v>0</v>
      </c>
      <c r="J1119" s="5">
        <f>VLOOKUP(CONCATENATE($F1119," ",$G1119),AllocFactorMatrix,(J$4+1),FALSE)*$E1124</f>
        <v>0</v>
      </c>
      <c r="K1119" s="5">
        <f>VLOOKUP(CONCATENATE($F1119," ",$G1119),AllocFactorMatrix,(K$4+1),FALSE)*$E1124</f>
        <v>0</v>
      </c>
      <c r="L1119" s="5">
        <f>VLOOKUP(CONCATENATE($F1119," ",$G1119),AllocFactorMatrix,(L$4+1),FALSE)*$E1124</f>
        <v>0</v>
      </c>
      <c r="M1119" s="5">
        <f>VLOOKUP(CONCATENATE($F1119," ",$G1119),AllocFactorMatrix,(M$4+1),FALSE)*$E1124</f>
        <v>0</v>
      </c>
      <c r="N1119" s="5">
        <f t="shared" si="614"/>
        <v>0</v>
      </c>
      <c r="O1119" s="5">
        <f>VLOOKUP(CONCATENATE($F1119," ",$G1119),AllocFactorMatrix,(O$4+1),FALSE)*$E1124</f>
        <v>0</v>
      </c>
      <c r="P1119" s="5">
        <f>VLOOKUP(CONCATENATE($F1119," ",$G1119),AllocFactorMatrix,(P$4+1),FALSE)*$E1124</f>
        <v>0</v>
      </c>
      <c r="Q1119" s="5">
        <f>VLOOKUP(CONCATENATE($F1119," ",$G1119),AllocFactorMatrix,(Q$4+1),FALSE)*$E1124</f>
        <v>0</v>
      </c>
      <c r="R1119" s="5">
        <f>VLOOKUP(CONCATENATE($F1119," ",$G1119),AllocFactorMatrix,(R$4+1),FALSE)*$E1124</f>
        <v>0</v>
      </c>
      <c r="S1119" s="5">
        <f t="shared" si="616"/>
        <v>0</v>
      </c>
      <c r="T1119" s="5">
        <f>VLOOKUP(CONCATENATE($F1119," ",$G1119),AllocFactorMatrix,(T$4+1),FALSE)*$E1124</f>
        <v>0</v>
      </c>
      <c r="U1119" s="5">
        <f>VLOOKUP(CONCATENATE($F1119," ",$G1119),AllocFactorMatrix,(U$4+1),FALSE)*$E1124</f>
        <v>0</v>
      </c>
      <c r="V1119" s="5">
        <f>VLOOKUP(CONCATENATE($F1119," ",$G1119),AllocFactorMatrix,(V$4+1),FALSE)*$E1124</f>
        <v>0</v>
      </c>
      <c r="W1119" s="5">
        <f>VLOOKUP(CONCATENATE($F1119," ",$G1119),AllocFactorMatrix,(W$4+1),FALSE)*$E1124</f>
        <v>0</v>
      </c>
      <c r="X1119" s="5">
        <f t="shared" si="617"/>
        <v>0</v>
      </c>
      <c r="Y1119" s="5">
        <f>VLOOKUP(CONCATENATE($F1119," ",$G1119),AllocFactorMatrix,(Y$4+1),FALSE)*$E1124</f>
        <v>0</v>
      </c>
      <c r="Z1119" s="5">
        <f>VLOOKUP(CONCATENATE($F1119," ",$G1119),AllocFactorMatrix,(Z$4+1),FALSE)*$E1124</f>
        <v>0</v>
      </c>
      <c r="AA1119" s="5">
        <f t="shared" si="615"/>
        <v>0</v>
      </c>
      <c r="AB1119" s="5">
        <f>VLOOKUP(CONCATENATE($F1119," ",$G1119),AllocFactorMatrix,(AB$4+1),FALSE)*$E1124</f>
        <v>0</v>
      </c>
      <c r="AC1119" s="5">
        <f>VLOOKUP(CONCATENATE($F1119," ",$G1119),AllocFactorMatrix,(AC$4+1),FALSE)*$E1124</f>
        <v>0</v>
      </c>
      <c r="AD1119" s="5">
        <f>VLOOKUP(CONCATENATE($F1119," ",$G1119),AllocFactorMatrix,(AD$4+1),FALSE)*$E1124</f>
        <v>0</v>
      </c>
    </row>
    <row r="1120" spans="1:30" hidden="1" outlineLevel="1">
      <c r="E1120" s="51"/>
      <c r="F1120" s="52" t="str">
        <f>F1124</f>
        <v>PROD_DEMAND</v>
      </c>
      <c r="G1120" s="55" t="str">
        <f>$G$11</f>
        <v>DISTPRI</v>
      </c>
      <c r="H1120" s="4">
        <f t="shared" si="613"/>
        <v>0</v>
      </c>
      <c r="I1120" s="5">
        <f>VLOOKUP(CONCATENATE($F1120," ",$G1120),AllocFactorMatrix,(I$4+1),FALSE)*$E1124</f>
        <v>0</v>
      </c>
      <c r="J1120" s="5">
        <f>VLOOKUP(CONCATENATE($F1120," ",$G1120),AllocFactorMatrix,(J$4+1),FALSE)*$E1124</f>
        <v>0</v>
      </c>
      <c r="K1120" s="5">
        <f>VLOOKUP(CONCATENATE($F1120," ",$G1120),AllocFactorMatrix,(K$4+1),FALSE)*$E1124</f>
        <v>0</v>
      </c>
      <c r="L1120" s="5">
        <f>VLOOKUP(CONCATENATE($F1120," ",$G1120),AllocFactorMatrix,(L$4+1),FALSE)*$E1124</f>
        <v>0</v>
      </c>
      <c r="M1120" s="5">
        <f>VLOOKUP(CONCATENATE($F1120," ",$G1120),AllocFactorMatrix,(M$4+1),FALSE)*$E1124</f>
        <v>0</v>
      </c>
      <c r="N1120" s="5">
        <f t="shared" si="614"/>
        <v>0</v>
      </c>
      <c r="O1120" s="5">
        <f>VLOOKUP(CONCATENATE($F1120," ",$G1120),AllocFactorMatrix,(O$4+1),FALSE)*$E1124</f>
        <v>0</v>
      </c>
      <c r="P1120" s="5">
        <f>VLOOKUP(CONCATENATE($F1120," ",$G1120),AllocFactorMatrix,(P$4+1),FALSE)*$E1124</f>
        <v>0</v>
      </c>
      <c r="Q1120" s="5">
        <f>VLOOKUP(CONCATENATE($F1120," ",$G1120),AllocFactorMatrix,(Q$4+1),FALSE)*$E1124</f>
        <v>0</v>
      </c>
      <c r="R1120" s="5">
        <f>VLOOKUP(CONCATENATE($F1120," ",$G1120),AllocFactorMatrix,(R$4+1),FALSE)*$E1124</f>
        <v>0</v>
      </c>
      <c r="S1120" s="5">
        <f t="shared" si="616"/>
        <v>0</v>
      </c>
      <c r="T1120" s="5">
        <f>VLOOKUP(CONCATENATE($F1120," ",$G1120),AllocFactorMatrix,(T$4+1),FALSE)*$E1124</f>
        <v>0</v>
      </c>
      <c r="U1120" s="5">
        <f>VLOOKUP(CONCATENATE($F1120," ",$G1120),AllocFactorMatrix,(U$4+1),FALSE)*$E1124</f>
        <v>0</v>
      </c>
      <c r="V1120" s="5">
        <f>VLOOKUP(CONCATENATE($F1120," ",$G1120),AllocFactorMatrix,(V$4+1),FALSE)*$E1124</f>
        <v>0</v>
      </c>
      <c r="W1120" s="5">
        <f>VLOOKUP(CONCATENATE($F1120," ",$G1120),AllocFactorMatrix,(W$4+1),FALSE)*$E1124</f>
        <v>0</v>
      </c>
      <c r="X1120" s="5">
        <f t="shared" si="617"/>
        <v>0</v>
      </c>
      <c r="Y1120" s="5">
        <f>VLOOKUP(CONCATENATE($F1120," ",$G1120),AllocFactorMatrix,(Y$4+1),FALSE)*$E1124</f>
        <v>0</v>
      </c>
      <c r="Z1120" s="5">
        <f>VLOOKUP(CONCATENATE($F1120," ",$G1120),AllocFactorMatrix,(Z$4+1),FALSE)*$E1124</f>
        <v>0</v>
      </c>
      <c r="AA1120" s="5">
        <f t="shared" si="615"/>
        <v>0</v>
      </c>
      <c r="AB1120" s="5">
        <f>VLOOKUP(CONCATENATE($F1120," ",$G1120),AllocFactorMatrix,(AB$4+1),FALSE)*$E1124</f>
        <v>0</v>
      </c>
      <c r="AC1120" s="5">
        <f>VLOOKUP(CONCATENATE($F1120," ",$G1120),AllocFactorMatrix,(AC$4+1),FALSE)*$E1124</f>
        <v>0</v>
      </c>
      <c r="AD1120" s="5">
        <f>VLOOKUP(CONCATENATE($F1120," ",$G1120),AllocFactorMatrix,(AD$4+1),FALSE)*$E1124</f>
        <v>0</v>
      </c>
    </row>
    <row r="1121" spans="4:30" hidden="1" outlineLevel="1">
      <c r="E1121" s="51"/>
      <c r="F1121" s="52" t="str">
        <f>F1124</f>
        <v>PROD_DEMAND</v>
      </c>
      <c r="G1121" s="55" t="str">
        <f>$G$12</f>
        <v>DISTSEC</v>
      </c>
      <c r="H1121" s="4">
        <f t="shared" si="613"/>
        <v>0</v>
      </c>
      <c r="I1121" s="5">
        <f>VLOOKUP(CONCATENATE($F1121," ",$G1121),AllocFactorMatrix,(I$4+1),FALSE)*$E1124</f>
        <v>0</v>
      </c>
      <c r="J1121" s="5">
        <f>VLOOKUP(CONCATENATE($F1121," ",$G1121),AllocFactorMatrix,(J$4+1),FALSE)*$E1124</f>
        <v>0</v>
      </c>
      <c r="K1121" s="5">
        <f>VLOOKUP(CONCATENATE($F1121," ",$G1121),AllocFactorMatrix,(K$4+1),FALSE)*$E1124</f>
        <v>0</v>
      </c>
      <c r="L1121" s="5">
        <f>VLOOKUP(CONCATENATE($F1121," ",$G1121),AllocFactorMatrix,(L$4+1),FALSE)*$E1124</f>
        <v>0</v>
      </c>
      <c r="M1121" s="5">
        <f>VLOOKUP(CONCATENATE($F1121," ",$G1121),AllocFactorMatrix,(M$4+1),FALSE)*$E1124</f>
        <v>0</v>
      </c>
      <c r="N1121" s="5">
        <f t="shared" si="614"/>
        <v>0</v>
      </c>
      <c r="O1121" s="5">
        <f>VLOOKUP(CONCATENATE($F1121," ",$G1121),AllocFactorMatrix,(O$4+1),FALSE)*$E1124</f>
        <v>0</v>
      </c>
      <c r="P1121" s="5">
        <f>VLOOKUP(CONCATENATE($F1121," ",$G1121),AllocFactorMatrix,(P$4+1),FALSE)*$E1124</f>
        <v>0</v>
      </c>
      <c r="Q1121" s="5">
        <f>VLOOKUP(CONCATENATE($F1121," ",$G1121),AllocFactorMatrix,(Q$4+1),FALSE)*$E1124</f>
        <v>0</v>
      </c>
      <c r="R1121" s="5">
        <f>VLOOKUP(CONCATENATE($F1121," ",$G1121),AllocFactorMatrix,(R$4+1),FALSE)*$E1124</f>
        <v>0</v>
      </c>
      <c r="S1121" s="5">
        <f t="shared" si="616"/>
        <v>0</v>
      </c>
      <c r="T1121" s="5">
        <f>VLOOKUP(CONCATENATE($F1121," ",$G1121),AllocFactorMatrix,(T$4+1),FALSE)*$E1124</f>
        <v>0</v>
      </c>
      <c r="U1121" s="5">
        <f>VLOOKUP(CONCATENATE($F1121," ",$G1121),AllocFactorMatrix,(U$4+1),FALSE)*$E1124</f>
        <v>0</v>
      </c>
      <c r="V1121" s="5">
        <f>VLOOKUP(CONCATENATE($F1121," ",$G1121),AllocFactorMatrix,(V$4+1),FALSE)*$E1124</f>
        <v>0</v>
      </c>
      <c r="W1121" s="5">
        <f>VLOOKUP(CONCATENATE($F1121," ",$G1121),AllocFactorMatrix,(W$4+1),FALSE)*$E1124</f>
        <v>0</v>
      </c>
      <c r="X1121" s="5">
        <f t="shared" si="617"/>
        <v>0</v>
      </c>
      <c r="Y1121" s="5">
        <f>VLOOKUP(CONCATENATE($F1121," ",$G1121),AllocFactorMatrix,(Y$4+1),FALSE)*$E1124</f>
        <v>0</v>
      </c>
      <c r="Z1121" s="5">
        <f>VLOOKUP(CONCATENATE($F1121," ",$G1121),AllocFactorMatrix,(Z$4+1),FALSE)*$E1124</f>
        <v>0</v>
      </c>
      <c r="AA1121" s="5">
        <f t="shared" si="615"/>
        <v>0</v>
      </c>
      <c r="AB1121" s="5">
        <f>VLOOKUP(CONCATENATE($F1121," ",$G1121),AllocFactorMatrix,(AB$4+1),FALSE)*$E1124</f>
        <v>0</v>
      </c>
      <c r="AC1121" s="5">
        <f>VLOOKUP(CONCATENATE($F1121," ",$G1121),AllocFactorMatrix,(AC$4+1),FALSE)*$E1124</f>
        <v>0</v>
      </c>
      <c r="AD1121" s="5">
        <f>VLOOKUP(CONCATENATE($F1121," ",$G1121),AllocFactorMatrix,(AD$4+1),FALSE)*$E1124</f>
        <v>0</v>
      </c>
    </row>
    <row r="1122" spans="4:30" hidden="1" outlineLevel="1">
      <c r="E1122" s="51"/>
      <c r="F1122" s="52" t="str">
        <f>F1124</f>
        <v>PROD_DEMAND</v>
      </c>
      <c r="G1122" s="55" t="str">
        <f>$G$13</f>
        <v>ENERGY</v>
      </c>
      <c r="H1122" s="4">
        <f t="shared" si="613"/>
        <v>0</v>
      </c>
      <c r="I1122" s="5">
        <f>VLOOKUP(CONCATENATE($F1122," ",$G1122),AllocFactorMatrix,(I$4+1),FALSE)*$E1124</f>
        <v>0</v>
      </c>
      <c r="J1122" s="5">
        <f>VLOOKUP(CONCATENATE($F1122," ",$G1122),AllocFactorMatrix,(J$4+1),FALSE)*$E1124</f>
        <v>0</v>
      </c>
      <c r="K1122" s="5">
        <f>VLOOKUP(CONCATENATE($F1122," ",$G1122),AllocFactorMatrix,(K$4+1),FALSE)*$E1124</f>
        <v>0</v>
      </c>
      <c r="L1122" s="5">
        <f>VLOOKUP(CONCATENATE($F1122," ",$G1122),AllocFactorMatrix,(L$4+1),FALSE)*$E1124</f>
        <v>0</v>
      </c>
      <c r="M1122" s="5">
        <f>VLOOKUP(CONCATENATE($F1122," ",$G1122),AllocFactorMatrix,(M$4+1),FALSE)*$E1124</f>
        <v>0</v>
      </c>
      <c r="N1122" s="5">
        <f t="shared" si="614"/>
        <v>0</v>
      </c>
      <c r="O1122" s="5">
        <f>VLOOKUP(CONCATENATE($F1122," ",$G1122),AllocFactorMatrix,(O$4+1),FALSE)*$E1124</f>
        <v>0</v>
      </c>
      <c r="P1122" s="5">
        <f>VLOOKUP(CONCATENATE($F1122," ",$G1122),AllocFactorMatrix,(P$4+1),FALSE)*$E1124</f>
        <v>0</v>
      </c>
      <c r="Q1122" s="5">
        <f>VLOOKUP(CONCATENATE($F1122," ",$G1122),AllocFactorMatrix,(Q$4+1),FALSE)*$E1124</f>
        <v>0</v>
      </c>
      <c r="R1122" s="5">
        <f>VLOOKUP(CONCATENATE($F1122," ",$G1122),AllocFactorMatrix,(R$4+1),FALSE)*$E1124</f>
        <v>0</v>
      </c>
      <c r="S1122" s="5">
        <f t="shared" si="616"/>
        <v>0</v>
      </c>
      <c r="T1122" s="5">
        <f>VLOOKUP(CONCATENATE($F1122," ",$G1122),AllocFactorMatrix,(T$4+1),FALSE)*$E1124</f>
        <v>0</v>
      </c>
      <c r="U1122" s="5">
        <f>VLOOKUP(CONCATENATE($F1122," ",$G1122),AllocFactorMatrix,(U$4+1),FALSE)*$E1124</f>
        <v>0</v>
      </c>
      <c r="V1122" s="5">
        <f>VLOOKUP(CONCATENATE($F1122," ",$G1122),AllocFactorMatrix,(V$4+1),FALSE)*$E1124</f>
        <v>0</v>
      </c>
      <c r="W1122" s="5">
        <f>VLOOKUP(CONCATENATE($F1122," ",$G1122),AllocFactorMatrix,(W$4+1),FALSE)*$E1124</f>
        <v>0</v>
      </c>
      <c r="X1122" s="5">
        <f t="shared" si="617"/>
        <v>0</v>
      </c>
      <c r="Y1122" s="5">
        <f>VLOOKUP(CONCATENATE($F1122," ",$G1122),AllocFactorMatrix,(Y$4+1),FALSE)*$E1124</f>
        <v>0</v>
      </c>
      <c r="Z1122" s="5">
        <f>VLOOKUP(CONCATENATE($F1122," ",$G1122),AllocFactorMatrix,(Z$4+1),FALSE)*$E1124</f>
        <v>0</v>
      </c>
      <c r="AA1122" s="5">
        <f t="shared" si="615"/>
        <v>0</v>
      </c>
      <c r="AB1122" s="5">
        <f>VLOOKUP(CONCATENATE($F1122," ",$G1122),AllocFactorMatrix,(AB$4+1),FALSE)*$E1124</f>
        <v>0</v>
      </c>
      <c r="AC1122" s="5">
        <f>VLOOKUP(CONCATENATE($F1122," ",$G1122),AllocFactorMatrix,(AC$4+1),FALSE)*$E1124</f>
        <v>0</v>
      </c>
      <c r="AD1122" s="5">
        <f>VLOOKUP(CONCATENATE($F1122," ",$G1122),AllocFactorMatrix,(AD$4+1),FALSE)*$E1124</f>
        <v>0</v>
      </c>
    </row>
    <row r="1123" spans="4:30" hidden="1" outlineLevel="1">
      <c r="E1123" s="51"/>
      <c r="F1123" s="52" t="str">
        <f>F1124</f>
        <v>PROD_DEMAND</v>
      </c>
      <c r="G1123" s="55" t="str">
        <f>$G$14</f>
        <v>CUSTOMER</v>
      </c>
      <c r="H1123" s="4">
        <f t="shared" si="613"/>
        <v>0</v>
      </c>
      <c r="I1123" s="5">
        <f>VLOOKUP(CONCATENATE($F1123," ",$G1123),AllocFactorMatrix,(I$4+1),FALSE)*$E1124</f>
        <v>0</v>
      </c>
      <c r="J1123" s="5">
        <f>VLOOKUP(CONCATENATE($F1123," ",$G1123),AllocFactorMatrix,(J$4+1),FALSE)*$E1124</f>
        <v>0</v>
      </c>
      <c r="K1123" s="5">
        <f>VLOOKUP(CONCATENATE($F1123," ",$G1123),AllocFactorMatrix,(K$4+1),FALSE)*$E1124</f>
        <v>0</v>
      </c>
      <c r="L1123" s="5">
        <f>VLOOKUP(CONCATENATE($F1123," ",$G1123),AllocFactorMatrix,(L$4+1),FALSE)*$E1124</f>
        <v>0</v>
      </c>
      <c r="M1123" s="5">
        <f>VLOOKUP(CONCATENATE($F1123," ",$G1123),AllocFactorMatrix,(M$4+1),FALSE)*$E1124</f>
        <v>0</v>
      </c>
      <c r="N1123" s="5">
        <f t="shared" si="614"/>
        <v>0</v>
      </c>
      <c r="O1123" s="5">
        <f>VLOOKUP(CONCATENATE($F1123," ",$G1123),AllocFactorMatrix,(O$4+1),FALSE)*$E1124</f>
        <v>0</v>
      </c>
      <c r="P1123" s="5">
        <f>VLOOKUP(CONCATENATE($F1123," ",$G1123),AllocFactorMatrix,(P$4+1),FALSE)*$E1124</f>
        <v>0</v>
      </c>
      <c r="Q1123" s="5">
        <f>VLOOKUP(CONCATENATE($F1123," ",$G1123),AllocFactorMatrix,(Q$4+1),FALSE)*$E1124</f>
        <v>0</v>
      </c>
      <c r="R1123" s="5">
        <f>VLOOKUP(CONCATENATE($F1123," ",$G1123),AllocFactorMatrix,(R$4+1),FALSE)*$E1124</f>
        <v>0</v>
      </c>
      <c r="S1123" s="5">
        <f t="shared" si="616"/>
        <v>0</v>
      </c>
      <c r="T1123" s="5">
        <f>VLOOKUP(CONCATENATE($F1123," ",$G1123),AllocFactorMatrix,(T$4+1),FALSE)*$E1124</f>
        <v>0</v>
      </c>
      <c r="U1123" s="5">
        <f>VLOOKUP(CONCATENATE($F1123," ",$G1123),AllocFactorMatrix,(U$4+1),FALSE)*$E1124</f>
        <v>0</v>
      </c>
      <c r="V1123" s="5">
        <f>VLOOKUP(CONCATENATE($F1123," ",$G1123),AllocFactorMatrix,(V$4+1),FALSE)*$E1124</f>
        <v>0</v>
      </c>
      <c r="W1123" s="5">
        <f>VLOOKUP(CONCATENATE($F1123," ",$G1123),AllocFactorMatrix,(W$4+1),FALSE)*$E1124</f>
        <v>0</v>
      </c>
      <c r="X1123" s="5">
        <f t="shared" si="617"/>
        <v>0</v>
      </c>
      <c r="Y1123" s="5">
        <f>VLOOKUP(CONCATENATE($F1123," ",$G1123),AllocFactorMatrix,(Y$4+1),FALSE)*$E1124</f>
        <v>0</v>
      </c>
      <c r="Z1123" s="5">
        <f>VLOOKUP(CONCATENATE($F1123," ",$G1123),AllocFactorMatrix,(Z$4+1),FALSE)*$E1124</f>
        <v>0</v>
      </c>
      <c r="AA1123" s="5">
        <f t="shared" si="615"/>
        <v>0</v>
      </c>
      <c r="AB1123" s="5">
        <f>VLOOKUP(CONCATENATE($F1123," ",$G1123),AllocFactorMatrix,(AB$4+1),FALSE)*$E1124</f>
        <v>0</v>
      </c>
      <c r="AC1123" s="5">
        <f>VLOOKUP(CONCATENATE($F1123," ",$G1123),AllocFactorMatrix,(AC$4+1),FALSE)*$E1124</f>
        <v>0</v>
      </c>
      <c r="AD1123" s="5">
        <f>VLOOKUP(CONCATENATE($F1123," ",$G1123),AllocFactorMatrix,(AD$4+1),FALSE)*$E1124</f>
        <v>0</v>
      </c>
    </row>
    <row r="1124" spans="4:30" collapsed="1">
      <c r="D1124" s="7" t="s">
        <v>482</v>
      </c>
      <c r="E1124" s="61">
        <v>0</v>
      </c>
      <c r="F1124" s="61" t="s">
        <v>30</v>
      </c>
      <c r="G1124" s="55" t="str">
        <f>$G$15</f>
        <v>TOTAL</v>
      </c>
      <c r="H1124" s="4">
        <f t="shared" si="613"/>
        <v>0</v>
      </c>
      <c r="I1124" s="5">
        <f>VLOOKUP(CONCATENATE($F1124," ",$G1124),AllocFactorMatrix,(I$4+1),FALSE)*$E1124</f>
        <v>0</v>
      </c>
      <c r="J1124" s="5">
        <f>VLOOKUP(CONCATENATE($F1124," ",$G1124),AllocFactorMatrix,(J$4+1),FALSE)*$E1124</f>
        <v>0</v>
      </c>
      <c r="K1124" s="5">
        <f>VLOOKUP(CONCATENATE($F1124," ",$G1124),AllocFactorMatrix,(K$4+1),FALSE)*$E1124</f>
        <v>0</v>
      </c>
      <c r="L1124" s="5">
        <f>VLOOKUP(CONCATENATE($F1124," ",$G1124),AllocFactorMatrix,(L$4+1),FALSE)*$E1124</f>
        <v>0</v>
      </c>
      <c r="M1124" s="5">
        <f>VLOOKUP(CONCATENATE($F1124," ",$G1124),AllocFactorMatrix,(M$4+1),FALSE)*$E1124</f>
        <v>0</v>
      </c>
      <c r="N1124" s="5">
        <f t="shared" si="614"/>
        <v>0</v>
      </c>
      <c r="O1124" s="5">
        <f>VLOOKUP(CONCATENATE($F1124," ",$G1124),AllocFactorMatrix,(O$4+1),FALSE)*$E1124</f>
        <v>0</v>
      </c>
      <c r="P1124" s="5">
        <f>VLOOKUP(CONCATENATE($F1124," ",$G1124),AllocFactorMatrix,(P$4+1),FALSE)*$E1124</f>
        <v>0</v>
      </c>
      <c r="Q1124" s="5">
        <f>VLOOKUP(CONCATENATE($F1124," ",$G1124),AllocFactorMatrix,(Q$4+1),FALSE)*$E1124</f>
        <v>0</v>
      </c>
      <c r="R1124" s="5">
        <f>VLOOKUP(CONCATENATE($F1124," ",$G1124),AllocFactorMatrix,(R$4+1),FALSE)*$E1124</f>
        <v>0</v>
      </c>
      <c r="S1124" s="5">
        <f t="shared" si="616"/>
        <v>0</v>
      </c>
      <c r="T1124" s="5">
        <f>VLOOKUP(CONCATENATE($F1124," ",$G1124),AllocFactorMatrix,(T$4+1),FALSE)*$E1124</f>
        <v>0</v>
      </c>
      <c r="U1124" s="5">
        <f>VLOOKUP(CONCATENATE($F1124," ",$G1124),AllocFactorMatrix,(U$4+1),FALSE)*$E1124</f>
        <v>0</v>
      </c>
      <c r="V1124" s="5">
        <f>VLOOKUP(CONCATENATE($F1124," ",$G1124),AllocFactorMatrix,(V$4+1),FALSE)*$E1124</f>
        <v>0</v>
      </c>
      <c r="W1124" s="5">
        <f>VLOOKUP(CONCATENATE($F1124," ",$G1124),AllocFactorMatrix,(W$4+1),FALSE)*$E1124</f>
        <v>0</v>
      </c>
      <c r="X1124" s="5">
        <f t="shared" si="617"/>
        <v>0</v>
      </c>
      <c r="Y1124" s="5">
        <f>VLOOKUP(CONCATENATE($F1124," ",$G1124),AllocFactorMatrix,(Y$4+1),FALSE)*$E1124</f>
        <v>0</v>
      </c>
      <c r="Z1124" s="5">
        <f>VLOOKUP(CONCATENATE($F1124," ",$G1124),AllocFactorMatrix,(Z$4+1),FALSE)*$E1124</f>
        <v>0</v>
      </c>
      <c r="AA1124" s="5">
        <f t="shared" si="615"/>
        <v>0</v>
      </c>
      <c r="AB1124" s="5">
        <f>VLOOKUP(CONCATENATE($F1124," ",$G1124),AllocFactorMatrix,(AB$4+1),FALSE)*$E1124</f>
        <v>0</v>
      </c>
      <c r="AC1124" s="5">
        <f>VLOOKUP(CONCATENATE($F1124," ",$G1124),AllocFactorMatrix,(AC$4+1),FALSE)*$E1124</f>
        <v>0</v>
      </c>
      <c r="AD1124" s="5">
        <f>VLOOKUP(CONCATENATE($F1124," ",$G1124),AllocFactorMatrix,(AD$4+1),FALSE)*$E1124</f>
        <v>0</v>
      </c>
    </row>
    <row r="1125" spans="4:30" hidden="1" outlineLevel="1">
      <c r="D1125" s="7"/>
      <c r="E1125" s="51"/>
      <c r="F1125" s="52" t="str">
        <f>F1132</f>
        <v>PROD_DEMAND</v>
      </c>
      <c r="G1125" s="55" t="str">
        <f>$G$8</f>
        <v>PRODUCTION</v>
      </c>
      <c r="H1125" s="4">
        <f t="shared" si="613"/>
        <v>110662</v>
      </c>
      <c r="I1125" s="5">
        <f>VLOOKUP(CONCATENATE($F1125," ",$G1125),AllocFactorMatrix,(I$4+1),FALSE)*$E1132</f>
        <v>61440.260261860625</v>
      </c>
      <c r="J1125" s="5">
        <f>VLOOKUP(CONCATENATE($F1125," ",$G1125),AllocFactorMatrix,(J$4+1),FALSE)*$E1132</f>
        <v>2827.1659530735819</v>
      </c>
      <c r="K1125" s="5">
        <f>VLOOKUP(CONCATENATE($F1125," ",$G1125),AllocFactorMatrix,(K$4+1),FALSE)*$E1132</f>
        <v>9313.4964082846491</v>
      </c>
      <c r="L1125" s="5">
        <f>VLOOKUP(CONCATENATE($F1125," ",$G1125),AllocFactorMatrix,(L$4+1),FALSE)*$E1132</f>
        <v>232.71454275403073</v>
      </c>
      <c r="M1125" s="5">
        <f>VLOOKUP(CONCATENATE($F1125," ",$G1125),AllocFactorMatrix,(M$4+1),FALSE)*$E1132</f>
        <v>29.957282976969367</v>
      </c>
      <c r="N1125" s="5">
        <f t="shared" si="614"/>
        <v>9576.1682340156494</v>
      </c>
      <c r="O1125" s="5">
        <f>VLOOKUP(CONCATENATE($F1125," ",$G1125),AllocFactorMatrix,(O$4+1),FALSE)*$E1132</f>
        <v>7084.9026047088255</v>
      </c>
      <c r="P1125" s="5">
        <f>VLOOKUP(CONCATENATE($F1125," ",$G1125),AllocFactorMatrix,(P$4+1),FALSE)*$E1132</f>
        <v>1282.3808335883107</v>
      </c>
      <c r="Q1125" s="5">
        <f>VLOOKUP(CONCATENATE($F1125," ",$G1125),AllocFactorMatrix,(Q$4+1),FALSE)*$E1132</f>
        <v>496.01585262157573</v>
      </c>
      <c r="R1125" s="5">
        <f>VLOOKUP(CONCATENATE($F1125," ",$G1125),AllocFactorMatrix,(R$4+1),FALSE)*$E1132</f>
        <v>10.687516771977075</v>
      </c>
      <c r="S1125" s="5">
        <f t="shared" si="616"/>
        <v>8873.9868076906896</v>
      </c>
      <c r="T1125" s="5">
        <f>VLOOKUP(CONCATENATE($F1125," ",$G1125),AllocFactorMatrix,(T$4+1),FALSE)*$E1132</f>
        <v>224.97152397053702</v>
      </c>
      <c r="U1125" s="5">
        <f>VLOOKUP(CONCATENATE($F1125," ",$G1125),AllocFactorMatrix,(U$4+1),FALSE)*$E1132</f>
        <v>3581.9377491425771</v>
      </c>
      <c r="V1125" s="5">
        <f>VLOOKUP(CONCATENATE($F1125," ",$G1125),AllocFactorMatrix,(V$4+1),FALSE)*$E1132</f>
        <v>19425.578381670595</v>
      </c>
      <c r="W1125" s="5">
        <f>VLOOKUP(CONCATENATE($F1125," ",$G1125),AllocFactorMatrix,(W$4+1),FALSE)*$E1132</f>
        <v>2555.8749610836935</v>
      </c>
      <c r="X1125" s="5">
        <f>SUBTOTAL(9,T1125:W1125)</f>
        <v>25788.362615867401</v>
      </c>
      <c r="Y1125" s="5">
        <f>VLOOKUP(CONCATENATE($F1125," ",$G1125),AllocFactorMatrix,(Y$4+1),FALSE)*$E1132</f>
        <v>2088.126744220539</v>
      </c>
      <c r="Z1125" s="5">
        <f>VLOOKUP(CONCATENATE($F1125," ",$G1125),AllocFactorMatrix,(Z$4+1),FALSE)*$E1132</f>
        <v>43.405228210028291</v>
      </c>
      <c r="AA1125" s="5">
        <f t="shared" si="615"/>
        <v>2131.5319724305673</v>
      </c>
      <c r="AB1125" s="5">
        <f>VLOOKUP(CONCATENATE($F1125," ",$G1125),AllocFactorMatrix,(AB$4+1),FALSE)*$E1132</f>
        <v>24.524155061475746</v>
      </c>
      <c r="AC1125" s="5">
        <f>VLOOKUP(CONCATENATE($F1125," ",$G1125),AllocFactorMatrix,(AC$4+1),FALSE)*$E1132</f>
        <v>0</v>
      </c>
      <c r="AD1125" s="5">
        <f>VLOOKUP(CONCATENATE($F1125," ",$G1125),AllocFactorMatrix,(AD$4+1),FALSE)*$E1132</f>
        <v>0</v>
      </c>
    </row>
    <row r="1126" spans="4:30" hidden="1" outlineLevel="1">
      <c r="D1126" s="7"/>
      <c r="E1126" s="51"/>
      <c r="F1126" s="52" t="str">
        <f>F1132</f>
        <v>PROD_DEMAND</v>
      </c>
      <c r="G1126" s="55" t="str">
        <f>$G$9</f>
        <v>BULKTRAN</v>
      </c>
      <c r="H1126" s="4">
        <f t="shared" si="613"/>
        <v>0</v>
      </c>
      <c r="I1126" s="5">
        <f>VLOOKUP(CONCATENATE($F1126," ",$G1126),AllocFactorMatrix,(I$4+1),FALSE)*$E1132</f>
        <v>0</v>
      </c>
      <c r="J1126" s="5">
        <f>VLOOKUP(CONCATENATE($F1126," ",$G1126),AllocFactorMatrix,(J$4+1),FALSE)*$E1132</f>
        <v>0</v>
      </c>
      <c r="K1126" s="5">
        <f>VLOOKUP(CONCATENATE($F1126," ",$G1126),AllocFactorMatrix,(K$4+1),FALSE)*$E1132</f>
        <v>0</v>
      </c>
      <c r="L1126" s="5">
        <f>VLOOKUP(CONCATENATE($F1126," ",$G1126),AllocFactorMatrix,(L$4+1),FALSE)*$E1132</f>
        <v>0</v>
      </c>
      <c r="M1126" s="5">
        <f>VLOOKUP(CONCATENATE($F1126," ",$G1126),AllocFactorMatrix,(M$4+1),FALSE)*$E1132</f>
        <v>0</v>
      </c>
      <c r="N1126" s="5">
        <f t="shared" si="614"/>
        <v>0</v>
      </c>
      <c r="O1126" s="5">
        <f>VLOOKUP(CONCATENATE($F1126," ",$G1126),AllocFactorMatrix,(O$4+1),FALSE)*$E1132</f>
        <v>0</v>
      </c>
      <c r="P1126" s="5">
        <f>VLOOKUP(CONCATENATE($F1126," ",$G1126),AllocFactorMatrix,(P$4+1),FALSE)*$E1132</f>
        <v>0</v>
      </c>
      <c r="Q1126" s="5">
        <f>VLOOKUP(CONCATENATE($F1126," ",$G1126),AllocFactorMatrix,(Q$4+1),FALSE)*$E1132</f>
        <v>0</v>
      </c>
      <c r="R1126" s="5">
        <f>VLOOKUP(CONCATENATE($F1126," ",$G1126),AllocFactorMatrix,(R$4+1),FALSE)*$E1132</f>
        <v>0</v>
      </c>
      <c r="S1126" s="5">
        <f t="shared" si="616"/>
        <v>0</v>
      </c>
      <c r="T1126" s="5">
        <f>VLOOKUP(CONCATENATE($F1126," ",$G1126),AllocFactorMatrix,(T$4+1),FALSE)*$E1132</f>
        <v>0</v>
      </c>
      <c r="U1126" s="5">
        <f>VLOOKUP(CONCATENATE($F1126," ",$G1126),AllocFactorMatrix,(U$4+1),FALSE)*$E1132</f>
        <v>0</v>
      </c>
      <c r="V1126" s="5">
        <f>VLOOKUP(CONCATENATE($F1126," ",$G1126),AllocFactorMatrix,(V$4+1),FALSE)*$E1132</f>
        <v>0</v>
      </c>
      <c r="W1126" s="5">
        <f>VLOOKUP(CONCATENATE($F1126," ",$G1126),AllocFactorMatrix,(W$4+1),FALSE)*$E1132</f>
        <v>0</v>
      </c>
      <c r="X1126" s="5">
        <f t="shared" ref="X1126:X1132" si="618">SUBTOTAL(9,T1126:W1126)</f>
        <v>0</v>
      </c>
      <c r="Y1126" s="5">
        <f>VLOOKUP(CONCATENATE($F1126," ",$G1126),AllocFactorMatrix,(Y$4+1),FALSE)*$E1132</f>
        <v>0</v>
      </c>
      <c r="Z1126" s="5">
        <f>VLOOKUP(CONCATENATE($F1126," ",$G1126),AllocFactorMatrix,(Z$4+1),FALSE)*$E1132</f>
        <v>0</v>
      </c>
      <c r="AA1126" s="5">
        <f t="shared" si="615"/>
        <v>0</v>
      </c>
      <c r="AB1126" s="5">
        <f>VLOOKUP(CONCATENATE($F1126," ",$G1126),AllocFactorMatrix,(AB$4+1),FALSE)*$E1132</f>
        <v>0</v>
      </c>
      <c r="AC1126" s="5">
        <f>VLOOKUP(CONCATENATE($F1126," ",$G1126),AllocFactorMatrix,(AC$4+1),FALSE)*$E1132</f>
        <v>0</v>
      </c>
      <c r="AD1126" s="5">
        <f>VLOOKUP(CONCATENATE($F1126," ",$G1126),AllocFactorMatrix,(AD$4+1),FALSE)*$E1132</f>
        <v>0</v>
      </c>
    </row>
    <row r="1127" spans="4:30" hidden="1" outlineLevel="1">
      <c r="D1127" s="7"/>
      <c r="E1127" s="51"/>
      <c r="F1127" s="52" t="str">
        <f>F1132</f>
        <v>PROD_DEMAND</v>
      </c>
      <c r="G1127" s="55" t="str">
        <f>$G$10</f>
        <v>SUBTRAN</v>
      </c>
      <c r="H1127" s="4">
        <f t="shared" si="613"/>
        <v>0</v>
      </c>
      <c r="I1127" s="5">
        <f>VLOOKUP(CONCATENATE($F1127," ",$G1127),AllocFactorMatrix,(I$4+1),FALSE)*$E1132</f>
        <v>0</v>
      </c>
      <c r="J1127" s="5">
        <f>VLOOKUP(CONCATENATE($F1127," ",$G1127),AllocFactorMatrix,(J$4+1),FALSE)*$E1132</f>
        <v>0</v>
      </c>
      <c r="K1127" s="5">
        <f>VLOOKUP(CONCATENATE($F1127," ",$G1127),AllocFactorMatrix,(K$4+1),FALSE)*$E1132</f>
        <v>0</v>
      </c>
      <c r="L1127" s="5">
        <f>VLOOKUP(CONCATENATE($F1127," ",$G1127),AllocFactorMatrix,(L$4+1),FALSE)*$E1132</f>
        <v>0</v>
      </c>
      <c r="M1127" s="5">
        <f>VLOOKUP(CONCATENATE($F1127," ",$G1127),AllocFactorMatrix,(M$4+1),FALSE)*$E1132</f>
        <v>0</v>
      </c>
      <c r="N1127" s="5">
        <f t="shared" si="614"/>
        <v>0</v>
      </c>
      <c r="O1127" s="5">
        <f>VLOOKUP(CONCATENATE($F1127," ",$G1127),AllocFactorMatrix,(O$4+1),FALSE)*$E1132</f>
        <v>0</v>
      </c>
      <c r="P1127" s="5">
        <f>VLOOKUP(CONCATENATE($F1127," ",$G1127),AllocFactorMatrix,(P$4+1),FALSE)*$E1132</f>
        <v>0</v>
      </c>
      <c r="Q1127" s="5">
        <f>VLOOKUP(CONCATENATE($F1127," ",$G1127),AllocFactorMatrix,(Q$4+1),FALSE)*$E1132</f>
        <v>0</v>
      </c>
      <c r="R1127" s="5">
        <f>VLOOKUP(CONCATENATE($F1127," ",$G1127),AllocFactorMatrix,(R$4+1),FALSE)*$E1132</f>
        <v>0</v>
      </c>
      <c r="S1127" s="5">
        <f t="shared" si="616"/>
        <v>0</v>
      </c>
      <c r="T1127" s="5">
        <f>VLOOKUP(CONCATENATE($F1127," ",$G1127),AllocFactorMatrix,(T$4+1),FALSE)*$E1132</f>
        <v>0</v>
      </c>
      <c r="U1127" s="5">
        <f>VLOOKUP(CONCATENATE($F1127," ",$G1127),AllocFactorMatrix,(U$4+1),FALSE)*$E1132</f>
        <v>0</v>
      </c>
      <c r="V1127" s="5">
        <f>VLOOKUP(CONCATENATE($F1127," ",$G1127),AllocFactorMatrix,(V$4+1),FALSE)*$E1132</f>
        <v>0</v>
      </c>
      <c r="W1127" s="5">
        <f>VLOOKUP(CONCATENATE($F1127," ",$G1127),AllocFactorMatrix,(W$4+1),FALSE)*$E1132</f>
        <v>0</v>
      </c>
      <c r="X1127" s="5">
        <f t="shared" si="618"/>
        <v>0</v>
      </c>
      <c r="Y1127" s="5">
        <f>VLOOKUP(CONCATENATE($F1127," ",$G1127),AllocFactorMatrix,(Y$4+1),FALSE)*$E1132</f>
        <v>0</v>
      </c>
      <c r="Z1127" s="5">
        <f>VLOOKUP(CONCATENATE($F1127," ",$G1127),AllocFactorMatrix,(Z$4+1),FALSE)*$E1132</f>
        <v>0</v>
      </c>
      <c r="AA1127" s="5">
        <f t="shared" si="615"/>
        <v>0</v>
      </c>
      <c r="AB1127" s="5">
        <f>VLOOKUP(CONCATENATE($F1127," ",$G1127),AllocFactorMatrix,(AB$4+1),FALSE)*$E1132</f>
        <v>0</v>
      </c>
      <c r="AC1127" s="5">
        <f>VLOOKUP(CONCATENATE($F1127," ",$G1127),AllocFactorMatrix,(AC$4+1),FALSE)*$E1132</f>
        <v>0</v>
      </c>
      <c r="AD1127" s="5">
        <f>VLOOKUP(CONCATENATE($F1127," ",$G1127),AllocFactorMatrix,(AD$4+1),FALSE)*$E1132</f>
        <v>0</v>
      </c>
    </row>
    <row r="1128" spans="4:30" hidden="1" outlineLevel="1">
      <c r="D1128" s="7"/>
      <c r="E1128" s="51"/>
      <c r="F1128" s="52" t="str">
        <f>F1132</f>
        <v>PROD_DEMAND</v>
      </c>
      <c r="G1128" s="55" t="str">
        <f>$G$11</f>
        <v>DISTPRI</v>
      </c>
      <c r="H1128" s="4">
        <f t="shared" si="613"/>
        <v>0</v>
      </c>
      <c r="I1128" s="5">
        <f>VLOOKUP(CONCATENATE($F1128," ",$G1128),AllocFactorMatrix,(I$4+1),FALSE)*$E1132</f>
        <v>0</v>
      </c>
      <c r="J1128" s="5">
        <f>VLOOKUP(CONCATENATE($F1128," ",$G1128),AllocFactorMatrix,(J$4+1),FALSE)*$E1132</f>
        <v>0</v>
      </c>
      <c r="K1128" s="5">
        <f>VLOOKUP(CONCATENATE($F1128," ",$G1128),AllocFactorMatrix,(K$4+1),FALSE)*$E1132</f>
        <v>0</v>
      </c>
      <c r="L1128" s="5">
        <f>VLOOKUP(CONCATENATE($F1128," ",$G1128),AllocFactorMatrix,(L$4+1),FALSE)*$E1132</f>
        <v>0</v>
      </c>
      <c r="M1128" s="5">
        <f>VLOOKUP(CONCATENATE($F1128," ",$G1128),AllocFactorMatrix,(M$4+1),FALSE)*$E1132</f>
        <v>0</v>
      </c>
      <c r="N1128" s="5">
        <f t="shared" si="614"/>
        <v>0</v>
      </c>
      <c r="O1128" s="5">
        <f>VLOOKUP(CONCATENATE($F1128," ",$G1128),AllocFactorMatrix,(O$4+1),FALSE)*$E1132</f>
        <v>0</v>
      </c>
      <c r="P1128" s="5">
        <f>VLOOKUP(CONCATENATE($F1128," ",$G1128),AllocFactorMatrix,(P$4+1),FALSE)*$E1132</f>
        <v>0</v>
      </c>
      <c r="Q1128" s="5">
        <f>VLOOKUP(CONCATENATE($F1128," ",$G1128),AllocFactorMatrix,(Q$4+1),FALSE)*$E1132</f>
        <v>0</v>
      </c>
      <c r="R1128" s="5">
        <f>VLOOKUP(CONCATENATE($F1128," ",$G1128),AllocFactorMatrix,(R$4+1),FALSE)*$E1132</f>
        <v>0</v>
      </c>
      <c r="S1128" s="5">
        <f t="shared" si="616"/>
        <v>0</v>
      </c>
      <c r="T1128" s="5">
        <f>VLOOKUP(CONCATENATE($F1128," ",$G1128),AllocFactorMatrix,(T$4+1),FALSE)*$E1132</f>
        <v>0</v>
      </c>
      <c r="U1128" s="5">
        <f>VLOOKUP(CONCATENATE($F1128," ",$G1128),AllocFactorMatrix,(U$4+1),FALSE)*$E1132</f>
        <v>0</v>
      </c>
      <c r="V1128" s="5">
        <f>VLOOKUP(CONCATENATE($F1128," ",$G1128),AllocFactorMatrix,(V$4+1),FALSE)*$E1132</f>
        <v>0</v>
      </c>
      <c r="W1128" s="5">
        <f>VLOOKUP(CONCATENATE($F1128," ",$G1128),AllocFactorMatrix,(W$4+1),FALSE)*$E1132</f>
        <v>0</v>
      </c>
      <c r="X1128" s="5">
        <f t="shared" si="618"/>
        <v>0</v>
      </c>
      <c r="Y1128" s="5">
        <f>VLOOKUP(CONCATENATE($F1128," ",$G1128),AllocFactorMatrix,(Y$4+1),FALSE)*$E1132</f>
        <v>0</v>
      </c>
      <c r="Z1128" s="5">
        <f>VLOOKUP(CONCATENATE($F1128," ",$G1128),AllocFactorMatrix,(Z$4+1),FALSE)*$E1132</f>
        <v>0</v>
      </c>
      <c r="AA1128" s="5">
        <f t="shared" si="615"/>
        <v>0</v>
      </c>
      <c r="AB1128" s="5">
        <f>VLOOKUP(CONCATENATE($F1128," ",$G1128),AllocFactorMatrix,(AB$4+1),FALSE)*$E1132</f>
        <v>0</v>
      </c>
      <c r="AC1128" s="5">
        <f>VLOOKUP(CONCATENATE($F1128," ",$G1128),AllocFactorMatrix,(AC$4+1),FALSE)*$E1132</f>
        <v>0</v>
      </c>
      <c r="AD1128" s="5">
        <f>VLOOKUP(CONCATENATE($F1128," ",$G1128),AllocFactorMatrix,(AD$4+1),FALSE)*$E1132</f>
        <v>0</v>
      </c>
    </row>
    <row r="1129" spans="4:30" hidden="1" outlineLevel="1">
      <c r="D1129" s="7"/>
      <c r="E1129" s="51"/>
      <c r="F1129" s="52" t="str">
        <f>F1132</f>
        <v>PROD_DEMAND</v>
      </c>
      <c r="G1129" s="55" t="str">
        <f>$G$12</f>
        <v>DISTSEC</v>
      </c>
      <c r="H1129" s="4">
        <f t="shared" si="613"/>
        <v>0</v>
      </c>
      <c r="I1129" s="5">
        <f>VLOOKUP(CONCATENATE($F1129," ",$G1129),AllocFactorMatrix,(I$4+1),FALSE)*$E1132</f>
        <v>0</v>
      </c>
      <c r="J1129" s="5">
        <f>VLOOKUP(CONCATENATE($F1129," ",$G1129),AllocFactorMatrix,(J$4+1),FALSE)*$E1132</f>
        <v>0</v>
      </c>
      <c r="K1129" s="5">
        <f>VLOOKUP(CONCATENATE($F1129," ",$G1129),AllocFactorMatrix,(K$4+1),FALSE)*$E1132</f>
        <v>0</v>
      </c>
      <c r="L1129" s="5">
        <f>VLOOKUP(CONCATENATE($F1129," ",$G1129),AllocFactorMatrix,(L$4+1),FALSE)*$E1132</f>
        <v>0</v>
      </c>
      <c r="M1129" s="5">
        <f>VLOOKUP(CONCATENATE($F1129," ",$G1129),AllocFactorMatrix,(M$4+1),FALSE)*$E1132</f>
        <v>0</v>
      </c>
      <c r="N1129" s="5">
        <f t="shared" si="614"/>
        <v>0</v>
      </c>
      <c r="O1129" s="5">
        <f>VLOOKUP(CONCATENATE($F1129," ",$G1129),AllocFactorMatrix,(O$4+1),FALSE)*$E1132</f>
        <v>0</v>
      </c>
      <c r="P1129" s="5">
        <f>VLOOKUP(CONCATENATE($F1129," ",$G1129),AllocFactorMatrix,(P$4+1),FALSE)*$E1132</f>
        <v>0</v>
      </c>
      <c r="Q1129" s="5">
        <f>VLOOKUP(CONCATENATE($F1129," ",$G1129),AllocFactorMatrix,(Q$4+1),FALSE)*$E1132</f>
        <v>0</v>
      </c>
      <c r="R1129" s="5">
        <f>VLOOKUP(CONCATENATE($F1129," ",$G1129),AllocFactorMatrix,(R$4+1),FALSE)*$E1132</f>
        <v>0</v>
      </c>
      <c r="S1129" s="5">
        <f t="shared" si="616"/>
        <v>0</v>
      </c>
      <c r="T1129" s="5">
        <f>VLOOKUP(CONCATENATE($F1129," ",$G1129),AllocFactorMatrix,(T$4+1),FALSE)*$E1132</f>
        <v>0</v>
      </c>
      <c r="U1129" s="5">
        <f>VLOOKUP(CONCATENATE($F1129," ",$G1129),AllocFactorMatrix,(U$4+1),FALSE)*$E1132</f>
        <v>0</v>
      </c>
      <c r="V1129" s="5">
        <f>VLOOKUP(CONCATENATE($F1129," ",$G1129),AllocFactorMatrix,(V$4+1),FALSE)*$E1132</f>
        <v>0</v>
      </c>
      <c r="W1129" s="5">
        <f>VLOOKUP(CONCATENATE($F1129," ",$G1129),AllocFactorMatrix,(W$4+1),FALSE)*$E1132</f>
        <v>0</v>
      </c>
      <c r="X1129" s="5">
        <f t="shared" si="618"/>
        <v>0</v>
      </c>
      <c r="Y1129" s="5">
        <f>VLOOKUP(CONCATENATE($F1129," ",$G1129),AllocFactorMatrix,(Y$4+1),FALSE)*$E1132</f>
        <v>0</v>
      </c>
      <c r="Z1129" s="5">
        <f>VLOOKUP(CONCATENATE($F1129," ",$G1129),AllocFactorMatrix,(Z$4+1),FALSE)*$E1132</f>
        <v>0</v>
      </c>
      <c r="AA1129" s="5">
        <f t="shared" si="615"/>
        <v>0</v>
      </c>
      <c r="AB1129" s="5">
        <f>VLOOKUP(CONCATENATE($F1129," ",$G1129),AllocFactorMatrix,(AB$4+1),FALSE)*$E1132</f>
        <v>0</v>
      </c>
      <c r="AC1129" s="5">
        <f>VLOOKUP(CONCATENATE($F1129," ",$G1129),AllocFactorMatrix,(AC$4+1),FALSE)*$E1132</f>
        <v>0</v>
      </c>
      <c r="AD1129" s="5">
        <f>VLOOKUP(CONCATENATE($F1129," ",$G1129),AllocFactorMatrix,(AD$4+1),FALSE)*$E1132</f>
        <v>0</v>
      </c>
    </row>
    <row r="1130" spans="4:30" hidden="1" outlineLevel="1">
      <c r="D1130" s="7"/>
      <c r="E1130" s="51"/>
      <c r="F1130" s="52" t="str">
        <f>F1132</f>
        <v>PROD_DEMAND</v>
      </c>
      <c r="G1130" s="55" t="str">
        <f>$G$13</f>
        <v>ENERGY</v>
      </c>
      <c r="H1130" s="4">
        <f t="shared" si="613"/>
        <v>0</v>
      </c>
      <c r="I1130" s="5">
        <f>VLOOKUP(CONCATENATE($F1130," ",$G1130),AllocFactorMatrix,(I$4+1),FALSE)*$E1132</f>
        <v>0</v>
      </c>
      <c r="J1130" s="5">
        <f>VLOOKUP(CONCATENATE($F1130," ",$G1130),AllocFactorMatrix,(J$4+1),FALSE)*$E1132</f>
        <v>0</v>
      </c>
      <c r="K1130" s="5">
        <f>VLOOKUP(CONCATENATE($F1130," ",$G1130),AllocFactorMatrix,(K$4+1),FALSE)*$E1132</f>
        <v>0</v>
      </c>
      <c r="L1130" s="5">
        <f>VLOOKUP(CONCATENATE($F1130," ",$G1130),AllocFactorMatrix,(L$4+1),FALSE)*$E1132</f>
        <v>0</v>
      </c>
      <c r="M1130" s="5">
        <f>VLOOKUP(CONCATENATE($F1130," ",$G1130),AllocFactorMatrix,(M$4+1),FALSE)*$E1132</f>
        <v>0</v>
      </c>
      <c r="N1130" s="5">
        <f t="shared" si="614"/>
        <v>0</v>
      </c>
      <c r="O1130" s="5">
        <f>VLOOKUP(CONCATENATE($F1130," ",$G1130),AllocFactorMatrix,(O$4+1),FALSE)*$E1132</f>
        <v>0</v>
      </c>
      <c r="P1130" s="5">
        <f>VLOOKUP(CONCATENATE($F1130," ",$G1130),AllocFactorMatrix,(P$4+1),FALSE)*$E1132</f>
        <v>0</v>
      </c>
      <c r="Q1130" s="5">
        <f>VLOOKUP(CONCATENATE($F1130," ",$G1130),AllocFactorMatrix,(Q$4+1),FALSE)*$E1132</f>
        <v>0</v>
      </c>
      <c r="R1130" s="5">
        <f>VLOOKUP(CONCATENATE($F1130," ",$G1130),AllocFactorMatrix,(R$4+1),FALSE)*$E1132</f>
        <v>0</v>
      </c>
      <c r="S1130" s="5">
        <f t="shared" si="616"/>
        <v>0</v>
      </c>
      <c r="T1130" s="5">
        <f>VLOOKUP(CONCATENATE($F1130," ",$G1130),AllocFactorMatrix,(T$4+1),FALSE)*$E1132</f>
        <v>0</v>
      </c>
      <c r="U1130" s="5">
        <f>VLOOKUP(CONCATENATE($F1130," ",$G1130),AllocFactorMatrix,(U$4+1),FALSE)*$E1132</f>
        <v>0</v>
      </c>
      <c r="V1130" s="5">
        <f>VLOOKUP(CONCATENATE($F1130," ",$G1130),AllocFactorMatrix,(V$4+1),FALSE)*$E1132</f>
        <v>0</v>
      </c>
      <c r="W1130" s="5">
        <f>VLOOKUP(CONCATENATE($F1130," ",$G1130),AllocFactorMatrix,(W$4+1),FALSE)*$E1132</f>
        <v>0</v>
      </c>
      <c r="X1130" s="5">
        <f t="shared" si="618"/>
        <v>0</v>
      </c>
      <c r="Y1130" s="5">
        <f>VLOOKUP(CONCATENATE($F1130," ",$G1130),AllocFactorMatrix,(Y$4+1),FALSE)*$E1132</f>
        <v>0</v>
      </c>
      <c r="Z1130" s="5">
        <f>VLOOKUP(CONCATENATE($F1130," ",$G1130),AllocFactorMatrix,(Z$4+1),FALSE)*$E1132</f>
        <v>0</v>
      </c>
      <c r="AA1130" s="5">
        <f t="shared" si="615"/>
        <v>0</v>
      </c>
      <c r="AB1130" s="5">
        <f>VLOOKUP(CONCATENATE($F1130," ",$G1130),AllocFactorMatrix,(AB$4+1),FALSE)*$E1132</f>
        <v>0</v>
      </c>
      <c r="AC1130" s="5">
        <f>VLOOKUP(CONCATENATE($F1130," ",$G1130),AllocFactorMatrix,(AC$4+1),FALSE)*$E1132</f>
        <v>0</v>
      </c>
      <c r="AD1130" s="5">
        <f>VLOOKUP(CONCATENATE($F1130," ",$G1130),AllocFactorMatrix,(AD$4+1),FALSE)*$E1132</f>
        <v>0</v>
      </c>
    </row>
    <row r="1131" spans="4:30" hidden="1" outlineLevel="1">
      <c r="D1131" s="7"/>
      <c r="E1131" s="51"/>
      <c r="F1131" s="52" t="str">
        <f>F1132</f>
        <v>PROD_DEMAND</v>
      </c>
      <c r="G1131" s="55" t="str">
        <f>$G$14</f>
        <v>CUSTOMER</v>
      </c>
      <c r="H1131" s="4">
        <f t="shared" si="613"/>
        <v>0</v>
      </c>
      <c r="I1131" s="5">
        <f>VLOOKUP(CONCATENATE($F1131," ",$G1131),AllocFactorMatrix,(I$4+1),FALSE)*$E1132</f>
        <v>0</v>
      </c>
      <c r="J1131" s="5">
        <f>VLOOKUP(CONCATENATE($F1131," ",$G1131),AllocFactorMatrix,(J$4+1),FALSE)*$E1132</f>
        <v>0</v>
      </c>
      <c r="K1131" s="5">
        <f>VLOOKUP(CONCATENATE($F1131," ",$G1131),AllocFactorMatrix,(K$4+1),FALSE)*$E1132</f>
        <v>0</v>
      </c>
      <c r="L1131" s="5">
        <f>VLOOKUP(CONCATENATE($F1131," ",$G1131),AllocFactorMatrix,(L$4+1),FALSE)*$E1132</f>
        <v>0</v>
      </c>
      <c r="M1131" s="5">
        <f>VLOOKUP(CONCATENATE($F1131," ",$G1131),AllocFactorMatrix,(M$4+1),FALSE)*$E1132</f>
        <v>0</v>
      </c>
      <c r="N1131" s="5">
        <f t="shared" si="614"/>
        <v>0</v>
      </c>
      <c r="O1131" s="5">
        <f>VLOOKUP(CONCATENATE($F1131," ",$G1131),AllocFactorMatrix,(O$4+1),FALSE)*$E1132</f>
        <v>0</v>
      </c>
      <c r="P1131" s="5">
        <f>VLOOKUP(CONCATENATE($F1131," ",$G1131),AllocFactorMatrix,(P$4+1),FALSE)*$E1132</f>
        <v>0</v>
      </c>
      <c r="Q1131" s="5">
        <f>VLOOKUP(CONCATENATE($F1131," ",$G1131),AllocFactorMatrix,(Q$4+1),FALSE)*$E1132</f>
        <v>0</v>
      </c>
      <c r="R1131" s="5">
        <f>VLOOKUP(CONCATENATE($F1131," ",$G1131),AllocFactorMatrix,(R$4+1),FALSE)*$E1132</f>
        <v>0</v>
      </c>
      <c r="S1131" s="5">
        <f t="shared" si="616"/>
        <v>0</v>
      </c>
      <c r="T1131" s="5">
        <f>VLOOKUP(CONCATENATE($F1131," ",$G1131),AllocFactorMatrix,(T$4+1),FALSE)*$E1132</f>
        <v>0</v>
      </c>
      <c r="U1131" s="5">
        <f>VLOOKUP(CONCATENATE($F1131," ",$G1131),AllocFactorMatrix,(U$4+1),FALSE)*$E1132</f>
        <v>0</v>
      </c>
      <c r="V1131" s="5">
        <f>VLOOKUP(CONCATENATE($F1131," ",$G1131),AllocFactorMatrix,(V$4+1),FALSE)*$E1132</f>
        <v>0</v>
      </c>
      <c r="W1131" s="5">
        <f>VLOOKUP(CONCATENATE($F1131," ",$G1131),AllocFactorMatrix,(W$4+1),FALSE)*$E1132</f>
        <v>0</v>
      </c>
      <c r="X1131" s="5">
        <f t="shared" si="618"/>
        <v>0</v>
      </c>
      <c r="Y1131" s="5">
        <f>VLOOKUP(CONCATENATE($F1131," ",$G1131),AllocFactorMatrix,(Y$4+1),FALSE)*$E1132</f>
        <v>0</v>
      </c>
      <c r="Z1131" s="5">
        <f>VLOOKUP(CONCATENATE($F1131," ",$G1131),AllocFactorMatrix,(Z$4+1),FALSE)*$E1132</f>
        <v>0</v>
      </c>
      <c r="AA1131" s="5">
        <f t="shared" si="615"/>
        <v>0</v>
      </c>
      <c r="AB1131" s="5">
        <f>VLOOKUP(CONCATENATE($F1131," ",$G1131),AllocFactorMatrix,(AB$4+1),FALSE)*$E1132</f>
        <v>0</v>
      </c>
      <c r="AC1131" s="5">
        <f>VLOOKUP(CONCATENATE($F1131," ",$G1131),AllocFactorMatrix,(AC$4+1),FALSE)*$E1132</f>
        <v>0</v>
      </c>
      <c r="AD1131" s="5">
        <f>VLOOKUP(CONCATENATE($F1131," ",$G1131),AllocFactorMatrix,(AD$4+1),FALSE)*$E1132</f>
        <v>0</v>
      </c>
    </row>
    <row r="1132" spans="4:30" collapsed="1">
      <c r="D1132" s="7" t="s">
        <v>483</v>
      </c>
      <c r="E1132" s="61">
        <v>110662</v>
      </c>
      <c r="F1132" s="61" t="s">
        <v>30</v>
      </c>
      <c r="G1132" s="55" t="str">
        <f>$G$15</f>
        <v>TOTAL</v>
      </c>
      <c r="H1132" s="4">
        <f t="shared" si="613"/>
        <v>110662</v>
      </c>
      <c r="I1132" s="5">
        <f>VLOOKUP(CONCATENATE($F1132," ",$G1132),AllocFactorMatrix,(I$4+1),FALSE)*$E1132</f>
        <v>61440.260261860625</v>
      </c>
      <c r="J1132" s="5">
        <f>VLOOKUP(CONCATENATE($F1132," ",$G1132),AllocFactorMatrix,(J$4+1),FALSE)*$E1132</f>
        <v>2827.1659530735819</v>
      </c>
      <c r="K1132" s="5">
        <f>VLOOKUP(CONCATENATE($F1132," ",$G1132),AllocFactorMatrix,(K$4+1),FALSE)*$E1132</f>
        <v>9313.4964082846491</v>
      </c>
      <c r="L1132" s="5">
        <f>VLOOKUP(CONCATENATE($F1132," ",$G1132),AllocFactorMatrix,(L$4+1),FALSE)*$E1132</f>
        <v>232.71454275403073</v>
      </c>
      <c r="M1132" s="5">
        <f>VLOOKUP(CONCATENATE($F1132," ",$G1132),AllocFactorMatrix,(M$4+1),FALSE)*$E1132</f>
        <v>29.957282976969367</v>
      </c>
      <c r="N1132" s="5">
        <f t="shared" si="614"/>
        <v>9576.1682340156494</v>
      </c>
      <c r="O1132" s="5">
        <f>VLOOKUP(CONCATENATE($F1132," ",$G1132),AllocFactorMatrix,(O$4+1),FALSE)*$E1132</f>
        <v>7084.9026047088255</v>
      </c>
      <c r="P1132" s="5">
        <f>VLOOKUP(CONCATENATE($F1132," ",$G1132),AllocFactorMatrix,(P$4+1),FALSE)*$E1132</f>
        <v>1282.3808335883107</v>
      </c>
      <c r="Q1132" s="5">
        <f>VLOOKUP(CONCATENATE($F1132," ",$G1132),AllocFactorMatrix,(Q$4+1),FALSE)*$E1132</f>
        <v>496.01585262157573</v>
      </c>
      <c r="R1132" s="5">
        <f>VLOOKUP(CONCATENATE($F1132," ",$G1132),AllocFactorMatrix,(R$4+1),FALSE)*$E1132</f>
        <v>10.687516771977075</v>
      </c>
      <c r="S1132" s="5">
        <f t="shared" si="616"/>
        <v>8873.9868076906896</v>
      </c>
      <c r="T1132" s="5">
        <f>VLOOKUP(CONCATENATE($F1132," ",$G1132),AllocFactorMatrix,(T$4+1),FALSE)*$E1132</f>
        <v>224.97152397053702</v>
      </c>
      <c r="U1132" s="5">
        <f>VLOOKUP(CONCATENATE($F1132," ",$G1132),AllocFactorMatrix,(U$4+1),FALSE)*$E1132</f>
        <v>3581.9377491425771</v>
      </c>
      <c r="V1132" s="5">
        <f>VLOOKUP(CONCATENATE($F1132," ",$G1132),AllocFactorMatrix,(V$4+1),FALSE)*$E1132</f>
        <v>19425.578381670595</v>
      </c>
      <c r="W1132" s="5">
        <f>VLOOKUP(CONCATENATE($F1132," ",$G1132),AllocFactorMatrix,(W$4+1),FALSE)*$E1132</f>
        <v>2555.8749610836935</v>
      </c>
      <c r="X1132" s="5">
        <f t="shared" si="618"/>
        <v>25788.362615867401</v>
      </c>
      <c r="Y1132" s="5">
        <f>VLOOKUP(CONCATENATE($F1132," ",$G1132),AllocFactorMatrix,(Y$4+1),FALSE)*$E1132</f>
        <v>2088.126744220539</v>
      </c>
      <c r="Z1132" s="5">
        <f>VLOOKUP(CONCATENATE($F1132," ",$G1132),AllocFactorMatrix,(Z$4+1),FALSE)*$E1132</f>
        <v>43.405228210028291</v>
      </c>
      <c r="AA1132" s="5">
        <f t="shared" si="615"/>
        <v>2131.5319724305673</v>
      </c>
      <c r="AB1132" s="5">
        <f>VLOOKUP(CONCATENATE($F1132," ",$G1132),AllocFactorMatrix,(AB$4+1),FALSE)*$E1132</f>
        <v>24.524155061475746</v>
      </c>
      <c r="AC1132" s="5">
        <f>VLOOKUP(CONCATENATE($F1132," ",$G1132),AllocFactorMatrix,(AC$4+1),FALSE)*$E1132</f>
        <v>0</v>
      </c>
      <c r="AD1132" s="5">
        <f>VLOOKUP(CONCATENATE($F1132," ",$G1132),AllocFactorMatrix,(AD$4+1),FALSE)*$E1132</f>
        <v>0</v>
      </c>
    </row>
    <row r="1133" spans="4:30" hidden="1" outlineLevel="1">
      <c r="D1133" s="7"/>
      <c r="E1133" s="51"/>
      <c r="F1133" s="52" t="str">
        <f>F1140</f>
        <v>PROD_DEMAND</v>
      </c>
      <c r="G1133" s="55" t="str">
        <f>$G$8</f>
        <v>PRODUCTION</v>
      </c>
      <c r="H1133" s="4">
        <f t="shared" ref="H1133:H1140" si="619">SUBTOTAL(9,I1133:AD1133)</f>
        <v>10846903</v>
      </c>
      <c r="I1133" s="5">
        <f>VLOOKUP(CONCATENATE($F1133," ",$G1133),AllocFactorMatrix,(I$4+1),FALSE)*$E1140</f>
        <v>6022270.9092114437</v>
      </c>
      <c r="J1133" s="5">
        <f>VLOOKUP(CONCATENATE($F1133," ",$G1133),AllocFactorMatrix,(J$4+1),FALSE)*$E1140</f>
        <v>277114.0487058945</v>
      </c>
      <c r="K1133" s="5">
        <f>VLOOKUP(CONCATENATE($F1133," ",$G1133),AllocFactorMatrix,(K$4+1),FALSE)*$E1140</f>
        <v>912893.24367454031</v>
      </c>
      <c r="L1133" s="5">
        <f>VLOOKUP(CONCATENATE($F1133," ",$G1133),AllocFactorMatrix,(L$4+1),FALSE)*$E1140</f>
        <v>22810.28783089339</v>
      </c>
      <c r="M1133" s="5">
        <f>VLOOKUP(CONCATENATE($F1133," ",$G1133),AllocFactorMatrix,(M$4+1),FALSE)*$E1140</f>
        <v>2936.3624604176498</v>
      </c>
      <c r="N1133" s="5">
        <f t="shared" ref="N1133:N1140" si="620">SUBTOTAL(9,K1133:M1133)</f>
        <v>938639.8939658514</v>
      </c>
      <c r="O1133" s="5">
        <f>VLOOKUP(CONCATENATE($F1133," ",$G1133),AllocFactorMatrix,(O$4+1),FALSE)*$E1140</f>
        <v>694450.22968791437</v>
      </c>
      <c r="P1133" s="5">
        <f>VLOOKUP(CONCATENATE($F1133," ",$G1133),AllocFactorMatrix,(P$4+1),FALSE)*$E1140</f>
        <v>125696.81110942825</v>
      </c>
      <c r="Q1133" s="5">
        <f>VLOOKUP(CONCATENATE($F1133," ",$G1133),AllocFactorMatrix,(Q$4+1),FALSE)*$E1140</f>
        <v>48618.639097870342</v>
      </c>
      <c r="R1133" s="5">
        <f>VLOOKUP(CONCATENATE($F1133," ",$G1133),AllocFactorMatrix,(R$4+1),FALSE)*$E1140</f>
        <v>1047.572407298878</v>
      </c>
      <c r="S1133" s="5">
        <f t="shared" si="616"/>
        <v>869813.25230251183</v>
      </c>
      <c r="T1133" s="5">
        <f>VLOOKUP(CONCATENATE($F1133," ",$G1133),AllocFactorMatrix,(T$4+1),FALSE)*$E1140</f>
        <v>22051.330160945854</v>
      </c>
      <c r="U1133" s="5">
        <f>VLOOKUP(CONCATENATE($F1133," ",$G1133),AllocFactorMatrix,(U$4+1),FALSE)*$E1140</f>
        <v>351095.50990392244</v>
      </c>
      <c r="V1133" s="5">
        <f>VLOOKUP(CONCATENATE($F1133," ",$G1133),AllocFactorMatrix,(V$4+1),FALSE)*$E1140</f>
        <v>1904062.5004507231</v>
      </c>
      <c r="W1133" s="5">
        <f>VLOOKUP(CONCATENATE($F1133," ",$G1133),AllocFactorMatrix,(W$4+1),FALSE)*$E1140</f>
        <v>250522.5622436211</v>
      </c>
      <c r="X1133" s="5">
        <f>SUBTOTAL(9,T1133:W1133)</f>
        <v>2527731.9027592121</v>
      </c>
      <c r="Y1133" s="5">
        <f>VLOOKUP(CONCATENATE($F1133," ",$G1133),AllocFactorMatrix,(Y$4+1),FALSE)*$E1140</f>
        <v>204674.66922941929</v>
      </c>
      <c r="Z1133" s="5">
        <f>VLOOKUP(CONCATENATE($F1133," ",$G1133),AllocFactorMatrix,(Z$4+1),FALSE)*$E1140</f>
        <v>4254.5074197740914</v>
      </c>
      <c r="AA1133" s="5">
        <f t="shared" si="615"/>
        <v>208929.1766491934</v>
      </c>
      <c r="AB1133" s="5">
        <f>VLOOKUP(CONCATENATE($F1133," ",$G1133),AllocFactorMatrix,(AB$4+1),FALSE)*$E1140</f>
        <v>2403.8164058916923</v>
      </c>
      <c r="AC1133" s="5">
        <f>VLOOKUP(CONCATENATE($F1133," ",$G1133),AllocFactorMatrix,(AC$4+1),FALSE)*$E1140</f>
        <v>0</v>
      </c>
      <c r="AD1133" s="5">
        <f>VLOOKUP(CONCATENATE($F1133," ",$G1133),AllocFactorMatrix,(AD$4+1),FALSE)*$E1140</f>
        <v>0</v>
      </c>
    </row>
    <row r="1134" spans="4:30" hidden="1" outlineLevel="1">
      <c r="D1134" s="7"/>
      <c r="E1134" s="51"/>
      <c r="F1134" s="52" t="str">
        <f>F1140</f>
        <v>PROD_DEMAND</v>
      </c>
      <c r="G1134" s="55" t="str">
        <f>$G$9</f>
        <v>BULKTRAN</v>
      </c>
      <c r="H1134" s="4">
        <f t="shared" si="619"/>
        <v>0</v>
      </c>
      <c r="I1134" s="5">
        <f>VLOOKUP(CONCATENATE($F1134," ",$G1134),AllocFactorMatrix,(I$4+1),FALSE)*$E1140</f>
        <v>0</v>
      </c>
      <c r="J1134" s="5">
        <f>VLOOKUP(CONCATENATE($F1134," ",$G1134),AllocFactorMatrix,(J$4+1),FALSE)*$E1140</f>
        <v>0</v>
      </c>
      <c r="K1134" s="5">
        <f>VLOOKUP(CONCATENATE($F1134," ",$G1134),AllocFactorMatrix,(K$4+1),FALSE)*$E1140</f>
        <v>0</v>
      </c>
      <c r="L1134" s="5">
        <f>VLOOKUP(CONCATENATE($F1134," ",$G1134),AllocFactorMatrix,(L$4+1),FALSE)*$E1140</f>
        <v>0</v>
      </c>
      <c r="M1134" s="5">
        <f>VLOOKUP(CONCATENATE($F1134," ",$G1134),AllocFactorMatrix,(M$4+1),FALSE)*$E1140</f>
        <v>0</v>
      </c>
      <c r="N1134" s="5">
        <f t="shared" si="620"/>
        <v>0</v>
      </c>
      <c r="O1134" s="5">
        <f>VLOOKUP(CONCATENATE($F1134," ",$G1134),AllocFactorMatrix,(O$4+1),FALSE)*$E1140</f>
        <v>0</v>
      </c>
      <c r="P1134" s="5">
        <f>VLOOKUP(CONCATENATE($F1134," ",$G1134),AllocFactorMatrix,(P$4+1),FALSE)*$E1140</f>
        <v>0</v>
      </c>
      <c r="Q1134" s="5">
        <f>VLOOKUP(CONCATENATE($F1134," ",$G1134),AllocFactorMatrix,(Q$4+1),FALSE)*$E1140</f>
        <v>0</v>
      </c>
      <c r="R1134" s="5">
        <f>VLOOKUP(CONCATENATE($F1134," ",$G1134),AllocFactorMatrix,(R$4+1),FALSE)*$E1140</f>
        <v>0</v>
      </c>
      <c r="S1134" s="5">
        <f t="shared" si="616"/>
        <v>0</v>
      </c>
      <c r="T1134" s="5">
        <f>VLOOKUP(CONCATENATE($F1134," ",$G1134),AllocFactorMatrix,(T$4+1),FALSE)*$E1140</f>
        <v>0</v>
      </c>
      <c r="U1134" s="5">
        <f>VLOOKUP(CONCATENATE($F1134," ",$G1134),AllocFactorMatrix,(U$4+1),FALSE)*$E1140</f>
        <v>0</v>
      </c>
      <c r="V1134" s="5">
        <f>VLOOKUP(CONCATENATE($F1134," ",$G1134),AllocFactorMatrix,(V$4+1),FALSE)*$E1140</f>
        <v>0</v>
      </c>
      <c r="W1134" s="5">
        <f>VLOOKUP(CONCATENATE($F1134," ",$G1134),AllocFactorMatrix,(W$4+1),FALSE)*$E1140</f>
        <v>0</v>
      </c>
      <c r="X1134" s="5">
        <f t="shared" ref="X1134:X1140" si="621">SUBTOTAL(9,T1134:W1134)</f>
        <v>0</v>
      </c>
      <c r="Y1134" s="5">
        <f>VLOOKUP(CONCATENATE($F1134," ",$G1134),AllocFactorMatrix,(Y$4+1),FALSE)*$E1140</f>
        <v>0</v>
      </c>
      <c r="Z1134" s="5">
        <f>VLOOKUP(CONCATENATE($F1134," ",$G1134),AllocFactorMatrix,(Z$4+1),FALSE)*$E1140</f>
        <v>0</v>
      </c>
      <c r="AA1134" s="5">
        <f t="shared" si="615"/>
        <v>0</v>
      </c>
      <c r="AB1134" s="5">
        <f>VLOOKUP(CONCATENATE($F1134," ",$G1134),AllocFactorMatrix,(AB$4+1),FALSE)*$E1140</f>
        <v>0</v>
      </c>
      <c r="AC1134" s="5">
        <f>VLOOKUP(CONCATENATE($F1134," ",$G1134),AllocFactorMatrix,(AC$4+1),FALSE)*$E1140</f>
        <v>0</v>
      </c>
      <c r="AD1134" s="5">
        <f>VLOOKUP(CONCATENATE($F1134," ",$G1134),AllocFactorMatrix,(AD$4+1),FALSE)*$E1140</f>
        <v>0</v>
      </c>
    </row>
    <row r="1135" spans="4:30" hidden="1" outlineLevel="1">
      <c r="D1135" s="7"/>
      <c r="E1135" s="51"/>
      <c r="F1135" s="52" t="str">
        <f>F1140</f>
        <v>PROD_DEMAND</v>
      </c>
      <c r="G1135" s="55" t="str">
        <f>$G$10</f>
        <v>SUBTRAN</v>
      </c>
      <c r="H1135" s="4">
        <f t="shared" si="619"/>
        <v>0</v>
      </c>
      <c r="I1135" s="5">
        <f>VLOOKUP(CONCATENATE($F1135," ",$G1135),AllocFactorMatrix,(I$4+1),FALSE)*$E1140</f>
        <v>0</v>
      </c>
      <c r="J1135" s="5">
        <f>VLOOKUP(CONCATENATE($F1135," ",$G1135),AllocFactorMatrix,(J$4+1),FALSE)*$E1140</f>
        <v>0</v>
      </c>
      <c r="K1135" s="5">
        <f>VLOOKUP(CONCATENATE($F1135," ",$G1135),AllocFactorMatrix,(K$4+1),FALSE)*$E1140</f>
        <v>0</v>
      </c>
      <c r="L1135" s="5">
        <f>VLOOKUP(CONCATENATE($F1135," ",$G1135),AllocFactorMatrix,(L$4+1),FALSE)*$E1140</f>
        <v>0</v>
      </c>
      <c r="M1135" s="5">
        <f>VLOOKUP(CONCATENATE($F1135," ",$G1135),AllocFactorMatrix,(M$4+1),FALSE)*$E1140</f>
        <v>0</v>
      </c>
      <c r="N1135" s="5">
        <f t="shared" si="620"/>
        <v>0</v>
      </c>
      <c r="O1135" s="5">
        <f>VLOOKUP(CONCATENATE($F1135," ",$G1135),AllocFactorMatrix,(O$4+1),FALSE)*$E1140</f>
        <v>0</v>
      </c>
      <c r="P1135" s="5">
        <f>VLOOKUP(CONCATENATE($F1135," ",$G1135),AllocFactorMatrix,(P$4+1),FALSE)*$E1140</f>
        <v>0</v>
      </c>
      <c r="Q1135" s="5">
        <f>VLOOKUP(CONCATENATE($F1135," ",$G1135),AllocFactorMatrix,(Q$4+1),FALSE)*$E1140</f>
        <v>0</v>
      </c>
      <c r="R1135" s="5">
        <f>VLOOKUP(CONCATENATE($F1135," ",$G1135),AllocFactorMatrix,(R$4+1),FALSE)*$E1140</f>
        <v>0</v>
      </c>
      <c r="S1135" s="5">
        <f t="shared" si="616"/>
        <v>0</v>
      </c>
      <c r="T1135" s="5">
        <f>VLOOKUP(CONCATENATE($F1135," ",$G1135),AllocFactorMatrix,(T$4+1),FALSE)*$E1140</f>
        <v>0</v>
      </c>
      <c r="U1135" s="5">
        <f>VLOOKUP(CONCATENATE($F1135," ",$G1135),AllocFactorMatrix,(U$4+1),FALSE)*$E1140</f>
        <v>0</v>
      </c>
      <c r="V1135" s="5">
        <f>VLOOKUP(CONCATENATE($F1135," ",$G1135),AllocFactorMatrix,(V$4+1),FALSE)*$E1140</f>
        <v>0</v>
      </c>
      <c r="W1135" s="5">
        <f>VLOOKUP(CONCATENATE($F1135," ",$G1135),AllocFactorMatrix,(W$4+1),FALSE)*$E1140</f>
        <v>0</v>
      </c>
      <c r="X1135" s="5">
        <f t="shared" si="621"/>
        <v>0</v>
      </c>
      <c r="Y1135" s="5">
        <f>VLOOKUP(CONCATENATE($F1135," ",$G1135),AllocFactorMatrix,(Y$4+1),FALSE)*$E1140</f>
        <v>0</v>
      </c>
      <c r="Z1135" s="5">
        <f>VLOOKUP(CONCATENATE($F1135," ",$G1135),AllocFactorMatrix,(Z$4+1),FALSE)*$E1140</f>
        <v>0</v>
      </c>
      <c r="AA1135" s="5">
        <f t="shared" si="615"/>
        <v>0</v>
      </c>
      <c r="AB1135" s="5">
        <f>VLOOKUP(CONCATENATE($F1135," ",$G1135),AllocFactorMatrix,(AB$4+1),FALSE)*$E1140</f>
        <v>0</v>
      </c>
      <c r="AC1135" s="5">
        <f>VLOOKUP(CONCATENATE($F1135," ",$G1135),AllocFactorMatrix,(AC$4+1),FALSE)*$E1140</f>
        <v>0</v>
      </c>
      <c r="AD1135" s="5">
        <f>VLOOKUP(CONCATENATE($F1135," ",$G1135),AllocFactorMatrix,(AD$4+1),FALSE)*$E1140</f>
        <v>0</v>
      </c>
    </row>
    <row r="1136" spans="4:30" hidden="1" outlineLevel="1">
      <c r="D1136" s="7"/>
      <c r="E1136" s="51"/>
      <c r="F1136" s="52" t="str">
        <f>F1140</f>
        <v>PROD_DEMAND</v>
      </c>
      <c r="G1136" s="55" t="str">
        <f>$G$11</f>
        <v>DISTPRI</v>
      </c>
      <c r="H1136" s="4">
        <f t="shared" si="619"/>
        <v>0</v>
      </c>
      <c r="I1136" s="5">
        <f>VLOOKUP(CONCATENATE($F1136," ",$G1136),AllocFactorMatrix,(I$4+1),FALSE)*$E1140</f>
        <v>0</v>
      </c>
      <c r="J1136" s="5">
        <f>VLOOKUP(CONCATENATE($F1136," ",$G1136),AllocFactorMatrix,(J$4+1),FALSE)*$E1140</f>
        <v>0</v>
      </c>
      <c r="K1136" s="5">
        <f>VLOOKUP(CONCATENATE($F1136," ",$G1136),AllocFactorMatrix,(K$4+1),FALSE)*$E1140</f>
        <v>0</v>
      </c>
      <c r="L1136" s="5">
        <f>VLOOKUP(CONCATENATE($F1136," ",$G1136),AllocFactorMatrix,(L$4+1),FALSE)*$E1140</f>
        <v>0</v>
      </c>
      <c r="M1136" s="5">
        <f>VLOOKUP(CONCATENATE($F1136," ",$G1136),AllocFactorMatrix,(M$4+1),FALSE)*$E1140</f>
        <v>0</v>
      </c>
      <c r="N1136" s="5">
        <f t="shared" si="620"/>
        <v>0</v>
      </c>
      <c r="O1136" s="5">
        <f>VLOOKUP(CONCATENATE($F1136," ",$G1136),AllocFactorMatrix,(O$4+1),FALSE)*$E1140</f>
        <v>0</v>
      </c>
      <c r="P1136" s="5">
        <f>VLOOKUP(CONCATENATE($F1136," ",$G1136),AllocFactorMatrix,(P$4+1),FALSE)*$E1140</f>
        <v>0</v>
      </c>
      <c r="Q1136" s="5">
        <f>VLOOKUP(CONCATENATE($F1136," ",$G1136),AllocFactorMatrix,(Q$4+1),FALSE)*$E1140</f>
        <v>0</v>
      </c>
      <c r="R1136" s="5">
        <f>VLOOKUP(CONCATENATE($F1136," ",$G1136),AllocFactorMatrix,(R$4+1),FALSE)*$E1140</f>
        <v>0</v>
      </c>
      <c r="S1136" s="5">
        <f t="shared" si="616"/>
        <v>0</v>
      </c>
      <c r="T1136" s="5">
        <f>VLOOKUP(CONCATENATE($F1136," ",$G1136),AllocFactorMatrix,(T$4+1),FALSE)*$E1140</f>
        <v>0</v>
      </c>
      <c r="U1136" s="5">
        <f>VLOOKUP(CONCATENATE($F1136," ",$G1136),AllocFactorMatrix,(U$4+1),FALSE)*$E1140</f>
        <v>0</v>
      </c>
      <c r="V1136" s="5">
        <f>VLOOKUP(CONCATENATE($F1136," ",$G1136),AllocFactorMatrix,(V$4+1),FALSE)*$E1140</f>
        <v>0</v>
      </c>
      <c r="W1136" s="5">
        <f>VLOOKUP(CONCATENATE($F1136," ",$G1136),AllocFactorMatrix,(W$4+1),FALSE)*$E1140</f>
        <v>0</v>
      </c>
      <c r="X1136" s="5">
        <f t="shared" si="621"/>
        <v>0</v>
      </c>
      <c r="Y1136" s="5">
        <f>VLOOKUP(CONCATENATE($F1136," ",$G1136),AllocFactorMatrix,(Y$4+1),FALSE)*$E1140</f>
        <v>0</v>
      </c>
      <c r="Z1136" s="5">
        <f>VLOOKUP(CONCATENATE($F1136," ",$G1136),AllocFactorMatrix,(Z$4+1),FALSE)*$E1140</f>
        <v>0</v>
      </c>
      <c r="AA1136" s="5">
        <f t="shared" si="615"/>
        <v>0</v>
      </c>
      <c r="AB1136" s="5">
        <f>VLOOKUP(CONCATENATE($F1136," ",$G1136),AllocFactorMatrix,(AB$4+1),FALSE)*$E1140</f>
        <v>0</v>
      </c>
      <c r="AC1136" s="5">
        <f>VLOOKUP(CONCATENATE($F1136," ",$G1136),AllocFactorMatrix,(AC$4+1),FALSE)*$E1140</f>
        <v>0</v>
      </c>
      <c r="AD1136" s="5">
        <f>VLOOKUP(CONCATENATE($F1136," ",$G1136),AllocFactorMatrix,(AD$4+1),FALSE)*$E1140</f>
        <v>0</v>
      </c>
    </row>
    <row r="1137" spans="4:30" hidden="1" outlineLevel="1">
      <c r="D1137" s="7"/>
      <c r="E1137" s="51"/>
      <c r="F1137" s="52" t="str">
        <f>F1140</f>
        <v>PROD_DEMAND</v>
      </c>
      <c r="G1137" s="55" t="str">
        <f>$G$12</f>
        <v>DISTSEC</v>
      </c>
      <c r="H1137" s="4">
        <f t="shared" si="619"/>
        <v>0</v>
      </c>
      <c r="I1137" s="5">
        <f>VLOOKUP(CONCATENATE($F1137," ",$G1137),AllocFactorMatrix,(I$4+1),FALSE)*$E1140</f>
        <v>0</v>
      </c>
      <c r="J1137" s="5">
        <f>VLOOKUP(CONCATENATE($F1137," ",$G1137),AllocFactorMatrix,(J$4+1),FALSE)*$E1140</f>
        <v>0</v>
      </c>
      <c r="K1137" s="5">
        <f>VLOOKUP(CONCATENATE($F1137," ",$G1137),AllocFactorMatrix,(K$4+1),FALSE)*$E1140</f>
        <v>0</v>
      </c>
      <c r="L1137" s="5">
        <f>VLOOKUP(CONCATENATE($F1137," ",$G1137),AllocFactorMatrix,(L$4+1),FALSE)*$E1140</f>
        <v>0</v>
      </c>
      <c r="M1137" s="5">
        <f>VLOOKUP(CONCATENATE($F1137," ",$G1137),AllocFactorMatrix,(M$4+1),FALSE)*$E1140</f>
        <v>0</v>
      </c>
      <c r="N1137" s="5">
        <f t="shared" si="620"/>
        <v>0</v>
      </c>
      <c r="O1137" s="5">
        <f>VLOOKUP(CONCATENATE($F1137," ",$G1137),AllocFactorMatrix,(O$4+1),FALSE)*$E1140</f>
        <v>0</v>
      </c>
      <c r="P1137" s="5">
        <f>VLOOKUP(CONCATENATE($F1137," ",$G1137),AllocFactorMatrix,(P$4+1),FALSE)*$E1140</f>
        <v>0</v>
      </c>
      <c r="Q1137" s="5">
        <f>VLOOKUP(CONCATENATE($F1137," ",$G1137),AllocFactorMatrix,(Q$4+1),FALSE)*$E1140</f>
        <v>0</v>
      </c>
      <c r="R1137" s="5">
        <f>VLOOKUP(CONCATENATE($F1137," ",$G1137),AllocFactorMatrix,(R$4+1),FALSE)*$E1140</f>
        <v>0</v>
      </c>
      <c r="S1137" s="5">
        <f t="shared" si="616"/>
        <v>0</v>
      </c>
      <c r="T1137" s="5">
        <f>VLOOKUP(CONCATENATE($F1137," ",$G1137),AllocFactorMatrix,(T$4+1),FALSE)*$E1140</f>
        <v>0</v>
      </c>
      <c r="U1137" s="5">
        <f>VLOOKUP(CONCATENATE($F1137," ",$G1137),AllocFactorMatrix,(U$4+1),FALSE)*$E1140</f>
        <v>0</v>
      </c>
      <c r="V1137" s="5">
        <f>VLOOKUP(CONCATENATE($F1137," ",$G1137),AllocFactorMatrix,(V$4+1),FALSE)*$E1140</f>
        <v>0</v>
      </c>
      <c r="W1137" s="5">
        <f>VLOOKUP(CONCATENATE($F1137," ",$G1137),AllocFactorMatrix,(W$4+1),FALSE)*$E1140</f>
        <v>0</v>
      </c>
      <c r="X1137" s="5">
        <f t="shared" si="621"/>
        <v>0</v>
      </c>
      <c r="Y1137" s="5">
        <f>VLOOKUP(CONCATENATE($F1137," ",$G1137),AllocFactorMatrix,(Y$4+1),FALSE)*$E1140</f>
        <v>0</v>
      </c>
      <c r="Z1137" s="5">
        <f>VLOOKUP(CONCATENATE($F1137," ",$G1137),AllocFactorMatrix,(Z$4+1),FALSE)*$E1140</f>
        <v>0</v>
      </c>
      <c r="AA1137" s="5">
        <f t="shared" si="615"/>
        <v>0</v>
      </c>
      <c r="AB1137" s="5">
        <f>VLOOKUP(CONCATENATE($F1137," ",$G1137),AllocFactorMatrix,(AB$4+1),FALSE)*$E1140</f>
        <v>0</v>
      </c>
      <c r="AC1137" s="5">
        <f>VLOOKUP(CONCATENATE($F1137," ",$G1137),AllocFactorMatrix,(AC$4+1),FALSE)*$E1140</f>
        <v>0</v>
      </c>
      <c r="AD1137" s="5">
        <f>VLOOKUP(CONCATENATE($F1137," ",$G1137),AllocFactorMatrix,(AD$4+1),FALSE)*$E1140</f>
        <v>0</v>
      </c>
    </row>
    <row r="1138" spans="4:30" hidden="1" outlineLevel="1">
      <c r="D1138" s="7"/>
      <c r="E1138" s="51"/>
      <c r="F1138" s="52" t="str">
        <f>F1140</f>
        <v>PROD_DEMAND</v>
      </c>
      <c r="G1138" s="55" t="str">
        <f>$G$13</f>
        <v>ENERGY</v>
      </c>
      <c r="H1138" s="4">
        <f t="shared" si="619"/>
        <v>0</v>
      </c>
      <c r="I1138" s="5">
        <f>VLOOKUP(CONCATENATE($F1138," ",$G1138),AllocFactorMatrix,(I$4+1),FALSE)*$E1140</f>
        <v>0</v>
      </c>
      <c r="J1138" s="5">
        <f>VLOOKUP(CONCATENATE($F1138," ",$G1138),AllocFactorMatrix,(J$4+1),FALSE)*$E1140</f>
        <v>0</v>
      </c>
      <c r="K1138" s="5">
        <f>VLOOKUP(CONCATENATE($F1138," ",$G1138),AllocFactorMatrix,(K$4+1),FALSE)*$E1140</f>
        <v>0</v>
      </c>
      <c r="L1138" s="5">
        <f>VLOOKUP(CONCATENATE($F1138," ",$G1138),AllocFactorMatrix,(L$4+1),FALSE)*$E1140</f>
        <v>0</v>
      </c>
      <c r="M1138" s="5">
        <f>VLOOKUP(CONCATENATE($F1138," ",$G1138),AllocFactorMatrix,(M$4+1),FALSE)*$E1140</f>
        <v>0</v>
      </c>
      <c r="N1138" s="5">
        <f t="shared" si="620"/>
        <v>0</v>
      </c>
      <c r="O1138" s="5">
        <f>VLOOKUP(CONCATENATE($F1138," ",$G1138),AllocFactorMatrix,(O$4+1),FALSE)*$E1140</f>
        <v>0</v>
      </c>
      <c r="P1138" s="5">
        <f>VLOOKUP(CONCATENATE($F1138," ",$G1138),AllocFactorMatrix,(P$4+1),FALSE)*$E1140</f>
        <v>0</v>
      </c>
      <c r="Q1138" s="5">
        <f>VLOOKUP(CONCATENATE($F1138," ",$G1138),AllocFactorMatrix,(Q$4+1),FALSE)*$E1140</f>
        <v>0</v>
      </c>
      <c r="R1138" s="5">
        <f>VLOOKUP(CONCATENATE($F1138," ",$G1138),AllocFactorMatrix,(R$4+1),FALSE)*$E1140</f>
        <v>0</v>
      </c>
      <c r="S1138" s="5">
        <f t="shared" si="616"/>
        <v>0</v>
      </c>
      <c r="T1138" s="5">
        <f>VLOOKUP(CONCATENATE($F1138," ",$G1138),AllocFactorMatrix,(T$4+1),FALSE)*$E1140</f>
        <v>0</v>
      </c>
      <c r="U1138" s="5">
        <f>VLOOKUP(CONCATENATE($F1138," ",$G1138),AllocFactorMatrix,(U$4+1),FALSE)*$E1140</f>
        <v>0</v>
      </c>
      <c r="V1138" s="5">
        <f>VLOOKUP(CONCATENATE($F1138," ",$G1138),AllocFactorMatrix,(V$4+1),FALSE)*$E1140</f>
        <v>0</v>
      </c>
      <c r="W1138" s="5">
        <f>VLOOKUP(CONCATENATE($F1138," ",$G1138),AllocFactorMatrix,(W$4+1),FALSE)*$E1140</f>
        <v>0</v>
      </c>
      <c r="X1138" s="5">
        <f t="shared" si="621"/>
        <v>0</v>
      </c>
      <c r="Y1138" s="5">
        <f>VLOOKUP(CONCATENATE($F1138," ",$G1138),AllocFactorMatrix,(Y$4+1),FALSE)*$E1140</f>
        <v>0</v>
      </c>
      <c r="Z1138" s="5">
        <f>VLOOKUP(CONCATENATE($F1138," ",$G1138),AllocFactorMatrix,(Z$4+1),FALSE)*$E1140</f>
        <v>0</v>
      </c>
      <c r="AA1138" s="5">
        <f t="shared" si="615"/>
        <v>0</v>
      </c>
      <c r="AB1138" s="5">
        <f>VLOOKUP(CONCATENATE($F1138," ",$G1138),AllocFactorMatrix,(AB$4+1),FALSE)*$E1140</f>
        <v>0</v>
      </c>
      <c r="AC1138" s="5">
        <f>VLOOKUP(CONCATENATE($F1138," ",$G1138),AllocFactorMatrix,(AC$4+1),FALSE)*$E1140</f>
        <v>0</v>
      </c>
      <c r="AD1138" s="5">
        <f>VLOOKUP(CONCATENATE($F1138," ",$G1138),AllocFactorMatrix,(AD$4+1),FALSE)*$E1140</f>
        <v>0</v>
      </c>
    </row>
    <row r="1139" spans="4:30" hidden="1" outlineLevel="1">
      <c r="D1139" s="7"/>
      <c r="E1139" s="51"/>
      <c r="F1139" s="52" t="str">
        <f>F1140</f>
        <v>PROD_DEMAND</v>
      </c>
      <c r="G1139" s="55" t="str">
        <f>$G$14</f>
        <v>CUSTOMER</v>
      </c>
      <c r="H1139" s="4">
        <f t="shared" si="619"/>
        <v>0</v>
      </c>
      <c r="I1139" s="5">
        <f>VLOOKUP(CONCATENATE($F1139," ",$G1139),AllocFactorMatrix,(I$4+1),FALSE)*$E1140</f>
        <v>0</v>
      </c>
      <c r="J1139" s="5">
        <f>VLOOKUP(CONCATENATE($F1139," ",$G1139),AllocFactorMatrix,(J$4+1),FALSE)*$E1140</f>
        <v>0</v>
      </c>
      <c r="K1139" s="5">
        <f>VLOOKUP(CONCATENATE($F1139," ",$G1139),AllocFactorMatrix,(K$4+1),FALSE)*$E1140</f>
        <v>0</v>
      </c>
      <c r="L1139" s="5">
        <f>VLOOKUP(CONCATENATE($F1139," ",$G1139),AllocFactorMatrix,(L$4+1),FALSE)*$E1140</f>
        <v>0</v>
      </c>
      <c r="M1139" s="5">
        <f>VLOOKUP(CONCATENATE($F1139," ",$G1139),AllocFactorMatrix,(M$4+1),FALSE)*$E1140</f>
        <v>0</v>
      </c>
      <c r="N1139" s="5">
        <f t="shared" si="620"/>
        <v>0</v>
      </c>
      <c r="O1139" s="5">
        <f>VLOOKUP(CONCATENATE($F1139," ",$G1139),AllocFactorMatrix,(O$4+1),FALSE)*$E1140</f>
        <v>0</v>
      </c>
      <c r="P1139" s="5">
        <f>VLOOKUP(CONCATENATE($F1139," ",$G1139),AllocFactorMatrix,(P$4+1),FALSE)*$E1140</f>
        <v>0</v>
      </c>
      <c r="Q1139" s="5">
        <f>VLOOKUP(CONCATENATE($F1139," ",$G1139),AllocFactorMatrix,(Q$4+1),FALSE)*$E1140</f>
        <v>0</v>
      </c>
      <c r="R1139" s="5">
        <f>VLOOKUP(CONCATENATE($F1139," ",$G1139),AllocFactorMatrix,(R$4+1),FALSE)*$E1140</f>
        <v>0</v>
      </c>
      <c r="S1139" s="5">
        <f t="shared" si="616"/>
        <v>0</v>
      </c>
      <c r="T1139" s="5">
        <f>VLOOKUP(CONCATENATE($F1139," ",$G1139),AllocFactorMatrix,(T$4+1),FALSE)*$E1140</f>
        <v>0</v>
      </c>
      <c r="U1139" s="5">
        <f>VLOOKUP(CONCATENATE($F1139," ",$G1139),AllocFactorMatrix,(U$4+1),FALSE)*$E1140</f>
        <v>0</v>
      </c>
      <c r="V1139" s="5">
        <f>VLOOKUP(CONCATENATE($F1139," ",$G1139),AllocFactorMatrix,(V$4+1),FALSE)*$E1140</f>
        <v>0</v>
      </c>
      <c r="W1139" s="5">
        <f>VLOOKUP(CONCATENATE($F1139," ",$G1139),AllocFactorMatrix,(W$4+1),FALSE)*$E1140</f>
        <v>0</v>
      </c>
      <c r="X1139" s="5">
        <f t="shared" si="621"/>
        <v>0</v>
      </c>
      <c r="Y1139" s="5">
        <f>VLOOKUP(CONCATENATE($F1139," ",$G1139),AllocFactorMatrix,(Y$4+1),FALSE)*$E1140</f>
        <v>0</v>
      </c>
      <c r="Z1139" s="5">
        <f>VLOOKUP(CONCATENATE($F1139," ",$G1139),AllocFactorMatrix,(Z$4+1),FALSE)*$E1140</f>
        <v>0</v>
      </c>
      <c r="AA1139" s="5">
        <f t="shared" si="615"/>
        <v>0</v>
      </c>
      <c r="AB1139" s="5">
        <f>VLOOKUP(CONCATENATE($F1139," ",$G1139),AllocFactorMatrix,(AB$4+1),FALSE)*$E1140</f>
        <v>0</v>
      </c>
      <c r="AC1139" s="5">
        <f>VLOOKUP(CONCATENATE($F1139," ",$G1139),AllocFactorMatrix,(AC$4+1),FALSE)*$E1140</f>
        <v>0</v>
      </c>
      <c r="AD1139" s="5">
        <f>VLOOKUP(CONCATENATE($F1139," ",$G1139),AllocFactorMatrix,(AD$4+1),FALSE)*$E1140</f>
        <v>0</v>
      </c>
    </row>
    <row r="1140" spans="4:30" collapsed="1">
      <c r="D1140" s="7" t="s">
        <v>484</v>
      </c>
      <c r="E1140" s="61">
        <v>10846903</v>
      </c>
      <c r="F1140" s="61" t="s">
        <v>30</v>
      </c>
      <c r="G1140" s="55" t="str">
        <f>$G$15</f>
        <v>TOTAL</v>
      </c>
      <c r="H1140" s="4">
        <f t="shared" si="619"/>
        <v>10846903</v>
      </c>
      <c r="I1140" s="5">
        <f>VLOOKUP(CONCATENATE($F1140," ",$G1140),AllocFactorMatrix,(I$4+1),FALSE)*$E1140</f>
        <v>6022270.9092114437</v>
      </c>
      <c r="J1140" s="5">
        <f>VLOOKUP(CONCATENATE($F1140," ",$G1140),AllocFactorMatrix,(J$4+1),FALSE)*$E1140</f>
        <v>277114.0487058945</v>
      </c>
      <c r="K1140" s="5">
        <f>VLOOKUP(CONCATENATE($F1140," ",$G1140),AllocFactorMatrix,(K$4+1),FALSE)*$E1140</f>
        <v>912893.24367454031</v>
      </c>
      <c r="L1140" s="5">
        <f>VLOOKUP(CONCATENATE($F1140," ",$G1140),AllocFactorMatrix,(L$4+1),FALSE)*$E1140</f>
        <v>22810.28783089339</v>
      </c>
      <c r="M1140" s="5">
        <f>VLOOKUP(CONCATENATE($F1140," ",$G1140),AllocFactorMatrix,(M$4+1),FALSE)*$E1140</f>
        <v>2936.3624604176498</v>
      </c>
      <c r="N1140" s="5">
        <f t="shared" si="620"/>
        <v>938639.8939658514</v>
      </c>
      <c r="O1140" s="5">
        <f>VLOOKUP(CONCATENATE($F1140," ",$G1140),AllocFactorMatrix,(O$4+1),FALSE)*$E1140</f>
        <v>694450.22968791437</v>
      </c>
      <c r="P1140" s="5">
        <f>VLOOKUP(CONCATENATE($F1140," ",$G1140),AllocFactorMatrix,(P$4+1),FALSE)*$E1140</f>
        <v>125696.81110942825</v>
      </c>
      <c r="Q1140" s="5">
        <f>VLOOKUP(CONCATENATE($F1140," ",$G1140),AllocFactorMatrix,(Q$4+1),FALSE)*$E1140</f>
        <v>48618.639097870342</v>
      </c>
      <c r="R1140" s="5">
        <f>VLOOKUP(CONCATENATE($F1140," ",$G1140),AllocFactorMatrix,(R$4+1),FALSE)*$E1140</f>
        <v>1047.572407298878</v>
      </c>
      <c r="S1140" s="5">
        <f t="shared" si="616"/>
        <v>869813.25230251183</v>
      </c>
      <c r="T1140" s="5">
        <f>VLOOKUP(CONCATENATE($F1140," ",$G1140),AllocFactorMatrix,(T$4+1),FALSE)*$E1140</f>
        <v>22051.330160945854</v>
      </c>
      <c r="U1140" s="5">
        <f>VLOOKUP(CONCATENATE($F1140," ",$G1140),AllocFactorMatrix,(U$4+1),FALSE)*$E1140</f>
        <v>351095.50990392244</v>
      </c>
      <c r="V1140" s="5">
        <f>VLOOKUP(CONCATENATE($F1140," ",$G1140),AllocFactorMatrix,(V$4+1),FALSE)*$E1140</f>
        <v>1904062.5004507231</v>
      </c>
      <c r="W1140" s="5">
        <f>VLOOKUP(CONCATENATE($F1140," ",$G1140),AllocFactorMatrix,(W$4+1),FALSE)*$E1140</f>
        <v>250522.5622436211</v>
      </c>
      <c r="X1140" s="5">
        <f t="shared" si="621"/>
        <v>2527731.9027592121</v>
      </c>
      <c r="Y1140" s="5">
        <f>VLOOKUP(CONCATENATE($F1140," ",$G1140),AllocFactorMatrix,(Y$4+1),FALSE)*$E1140</f>
        <v>204674.66922941929</v>
      </c>
      <c r="Z1140" s="5">
        <f>VLOOKUP(CONCATENATE($F1140," ",$G1140),AllocFactorMatrix,(Z$4+1),FALSE)*$E1140</f>
        <v>4254.5074197740914</v>
      </c>
      <c r="AA1140" s="5">
        <f t="shared" si="615"/>
        <v>208929.1766491934</v>
      </c>
      <c r="AB1140" s="5">
        <f>VLOOKUP(CONCATENATE($F1140," ",$G1140),AllocFactorMatrix,(AB$4+1),FALSE)*$E1140</f>
        <v>2403.8164058916923</v>
      </c>
      <c r="AC1140" s="5">
        <f>VLOOKUP(CONCATENATE($F1140," ",$G1140),AllocFactorMatrix,(AC$4+1),FALSE)*$E1140</f>
        <v>0</v>
      </c>
      <c r="AD1140" s="5">
        <f>VLOOKUP(CONCATENATE($F1140," ",$G1140),AllocFactorMatrix,(AD$4+1),FALSE)*$E1140</f>
        <v>0</v>
      </c>
    </row>
    <row r="1141" spans="4:30" hidden="1" outlineLevel="1">
      <c r="D1141" s="7"/>
      <c r="E1141" s="51"/>
      <c r="F1141" s="52" t="str">
        <f>F1148</f>
        <v>PROD_DEMAND</v>
      </c>
      <c r="G1141" s="55" t="str">
        <f>$G$8</f>
        <v>PRODUCTION</v>
      </c>
      <c r="H1141" s="4">
        <f t="shared" si="613"/>
        <v>0</v>
      </c>
      <c r="I1141" s="5">
        <f>VLOOKUP(CONCATENATE($F1141," ",$G1141),AllocFactorMatrix,(I$4+1),FALSE)*$E1148</f>
        <v>0</v>
      </c>
      <c r="J1141" s="5">
        <f>VLOOKUP(CONCATENATE($F1141," ",$G1141),AllocFactorMatrix,(J$4+1),FALSE)*$E1148</f>
        <v>0</v>
      </c>
      <c r="K1141" s="5">
        <f>VLOOKUP(CONCATENATE($F1141," ",$G1141),AllocFactorMatrix,(K$4+1),FALSE)*$E1148</f>
        <v>0</v>
      </c>
      <c r="L1141" s="5">
        <f>VLOOKUP(CONCATENATE($F1141," ",$G1141),AllocFactorMatrix,(L$4+1),FALSE)*$E1148</f>
        <v>0</v>
      </c>
      <c r="M1141" s="5">
        <f>VLOOKUP(CONCATENATE($F1141," ",$G1141),AllocFactorMatrix,(M$4+1),FALSE)*$E1148</f>
        <v>0</v>
      </c>
      <c r="N1141" s="5">
        <f t="shared" si="614"/>
        <v>0</v>
      </c>
      <c r="O1141" s="5">
        <f>VLOOKUP(CONCATENATE($F1141," ",$G1141),AllocFactorMatrix,(O$4+1),FALSE)*$E1148</f>
        <v>0</v>
      </c>
      <c r="P1141" s="5">
        <f>VLOOKUP(CONCATENATE($F1141," ",$G1141),AllocFactorMatrix,(P$4+1),FALSE)*$E1148</f>
        <v>0</v>
      </c>
      <c r="Q1141" s="5">
        <f>VLOOKUP(CONCATENATE($F1141," ",$G1141),AllocFactorMatrix,(Q$4+1),FALSE)*$E1148</f>
        <v>0</v>
      </c>
      <c r="R1141" s="5">
        <f>VLOOKUP(CONCATENATE($F1141," ",$G1141),AllocFactorMatrix,(R$4+1),FALSE)*$E1148</f>
        <v>0</v>
      </c>
      <c r="S1141" s="5">
        <f t="shared" si="616"/>
        <v>0</v>
      </c>
      <c r="T1141" s="5">
        <f>VLOOKUP(CONCATENATE($F1141," ",$G1141),AllocFactorMatrix,(T$4+1),FALSE)*$E1148</f>
        <v>0</v>
      </c>
      <c r="U1141" s="5">
        <f>VLOOKUP(CONCATENATE($F1141," ",$G1141),AllocFactorMatrix,(U$4+1),FALSE)*$E1148</f>
        <v>0</v>
      </c>
      <c r="V1141" s="5">
        <f>VLOOKUP(CONCATENATE($F1141," ",$G1141),AllocFactorMatrix,(V$4+1),FALSE)*$E1148</f>
        <v>0</v>
      </c>
      <c r="W1141" s="5">
        <f>VLOOKUP(CONCATENATE($F1141," ",$G1141),AllocFactorMatrix,(W$4+1),FALSE)*$E1148</f>
        <v>0</v>
      </c>
      <c r="X1141" s="5">
        <f>SUBTOTAL(9,T1141:W1141)</f>
        <v>0</v>
      </c>
      <c r="Y1141" s="5">
        <f>VLOOKUP(CONCATENATE($F1141," ",$G1141),AllocFactorMatrix,(Y$4+1),FALSE)*$E1148</f>
        <v>0</v>
      </c>
      <c r="Z1141" s="5">
        <f>VLOOKUP(CONCATENATE($F1141," ",$G1141),AllocFactorMatrix,(Z$4+1),FALSE)*$E1148</f>
        <v>0</v>
      </c>
      <c r="AA1141" s="5">
        <f t="shared" si="615"/>
        <v>0</v>
      </c>
      <c r="AB1141" s="5">
        <f>VLOOKUP(CONCATENATE($F1141," ",$G1141),AllocFactorMatrix,(AB$4+1),FALSE)*$E1148</f>
        <v>0</v>
      </c>
      <c r="AC1141" s="5">
        <f>VLOOKUP(CONCATENATE($F1141," ",$G1141),AllocFactorMatrix,(AC$4+1),FALSE)*$E1148</f>
        <v>0</v>
      </c>
      <c r="AD1141" s="5">
        <f>VLOOKUP(CONCATENATE($F1141," ",$G1141),AllocFactorMatrix,(AD$4+1),FALSE)*$E1148</f>
        <v>0</v>
      </c>
    </row>
    <row r="1142" spans="4:30" hidden="1" outlineLevel="1">
      <c r="D1142" s="7"/>
      <c r="E1142" s="51"/>
      <c r="F1142" s="52" t="str">
        <f>F1148</f>
        <v>PROD_DEMAND</v>
      </c>
      <c r="G1142" s="55" t="str">
        <f>$G$9</f>
        <v>BULKTRAN</v>
      </c>
      <c r="H1142" s="4">
        <f t="shared" si="613"/>
        <v>0</v>
      </c>
      <c r="I1142" s="5">
        <f>VLOOKUP(CONCATENATE($F1142," ",$G1142),AllocFactorMatrix,(I$4+1),FALSE)*$E1148</f>
        <v>0</v>
      </c>
      <c r="J1142" s="5">
        <f>VLOOKUP(CONCATENATE($F1142," ",$G1142),AllocFactorMatrix,(J$4+1),FALSE)*$E1148</f>
        <v>0</v>
      </c>
      <c r="K1142" s="5">
        <f>VLOOKUP(CONCATENATE($F1142," ",$G1142),AllocFactorMatrix,(K$4+1),FALSE)*$E1148</f>
        <v>0</v>
      </c>
      <c r="L1142" s="5">
        <f>VLOOKUP(CONCATENATE($F1142," ",$G1142),AllocFactorMatrix,(L$4+1),FALSE)*$E1148</f>
        <v>0</v>
      </c>
      <c r="M1142" s="5">
        <f>VLOOKUP(CONCATENATE($F1142," ",$G1142),AllocFactorMatrix,(M$4+1),FALSE)*$E1148</f>
        <v>0</v>
      </c>
      <c r="N1142" s="5">
        <f t="shared" si="614"/>
        <v>0</v>
      </c>
      <c r="O1142" s="5">
        <f>VLOOKUP(CONCATENATE($F1142," ",$G1142),AllocFactorMatrix,(O$4+1),FALSE)*$E1148</f>
        <v>0</v>
      </c>
      <c r="P1142" s="5">
        <f>VLOOKUP(CONCATENATE($F1142," ",$G1142),AllocFactorMatrix,(P$4+1),FALSE)*$E1148</f>
        <v>0</v>
      </c>
      <c r="Q1142" s="5">
        <f>VLOOKUP(CONCATENATE($F1142," ",$G1142),AllocFactorMatrix,(Q$4+1),FALSE)*$E1148</f>
        <v>0</v>
      </c>
      <c r="R1142" s="5">
        <f>VLOOKUP(CONCATENATE($F1142," ",$G1142),AllocFactorMatrix,(R$4+1),FALSE)*$E1148</f>
        <v>0</v>
      </c>
      <c r="S1142" s="5">
        <f t="shared" si="616"/>
        <v>0</v>
      </c>
      <c r="T1142" s="5">
        <f>VLOOKUP(CONCATENATE($F1142," ",$G1142),AllocFactorMatrix,(T$4+1),FALSE)*$E1148</f>
        <v>0</v>
      </c>
      <c r="U1142" s="5">
        <f>VLOOKUP(CONCATENATE($F1142," ",$G1142),AllocFactorMatrix,(U$4+1),FALSE)*$E1148</f>
        <v>0</v>
      </c>
      <c r="V1142" s="5">
        <f>VLOOKUP(CONCATENATE($F1142," ",$G1142),AllocFactorMatrix,(V$4+1),FALSE)*$E1148</f>
        <v>0</v>
      </c>
      <c r="W1142" s="5">
        <f>VLOOKUP(CONCATENATE($F1142," ",$G1142),AllocFactorMatrix,(W$4+1),FALSE)*$E1148</f>
        <v>0</v>
      </c>
      <c r="X1142" s="5">
        <f t="shared" ref="X1142:X1148" si="622">SUBTOTAL(9,T1142:W1142)</f>
        <v>0</v>
      </c>
      <c r="Y1142" s="5">
        <f>VLOOKUP(CONCATENATE($F1142," ",$G1142),AllocFactorMatrix,(Y$4+1),FALSE)*$E1148</f>
        <v>0</v>
      </c>
      <c r="Z1142" s="5">
        <f>VLOOKUP(CONCATENATE($F1142," ",$G1142),AllocFactorMatrix,(Z$4+1),FALSE)*$E1148</f>
        <v>0</v>
      </c>
      <c r="AA1142" s="5">
        <f t="shared" si="615"/>
        <v>0</v>
      </c>
      <c r="AB1142" s="5">
        <f>VLOOKUP(CONCATENATE($F1142," ",$G1142),AllocFactorMatrix,(AB$4+1),FALSE)*$E1148</f>
        <v>0</v>
      </c>
      <c r="AC1142" s="5">
        <f>VLOOKUP(CONCATENATE($F1142," ",$G1142),AllocFactorMatrix,(AC$4+1),FALSE)*$E1148</f>
        <v>0</v>
      </c>
      <c r="AD1142" s="5">
        <f>VLOOKUP(CONCATENATE($F1142," ",$G1142),AllocFactorMatrix,(AD$4+1),FALSE)*$E1148</f>
        <v>0</v>
      </c>
    </row>
    <row r="1143" spans="4:30" hidden="1" outlineLevel="1">
      <c r="D1143" s="7"/>
      <c r="E1143" s="51"/>
      <c r="F1143" s="52" t="str">
        <f>F1148</f>
        <v>PROD_DEMAND</v>
      </c>
      <c r="G1143" s="55" t="str">
        <f>$G$10</f>
        <v>SUBTRAN</v>
      </c>
      <c r="H1143" s="4">
        <f t="shared" si="613"/>
        <v>0</v>
      </c>
      <c r="I1143" s="5">
        <f>VLOOKUP(CONCATENATE($F1143," ",$G1143),AllocFactorMatrix,(I$4+1),FALSE)*$E1148</f>
        <v>0</v>
      </c>
      <c r="J1143" s="5">
        <f>VLOOKUP(CONCATENATE($F1143," ",$G1143),AllocFactorMatrix,(J$4+1),FALSE)*$E1148</f>
        <v>0</v>
      </c>
      <c r="K1143" s="5">
        <f>VLOOKUP(CONCATENATE($F1143," ",$G1143),AllocFactorMatrix,(K$4+1),FALSE)*$E1148</f>
        <v>0</v>
      </c>
      <c r="L1143" s="5">
        <f>VLOOKUP(CONCATENATE($F1143," ",$G1143),AllocFactorMatrix,(L$4+1),FALSE)*$E1148</f>
        <v>0</v>
      </c>
      <c r="M1143" s="5">
        <f>VLOOKUP(CONCATENATE($F1143," ",$G1143),AllocFactorMatrix,(M$4+1),FALSE)*$E1148</f>
        <v>0</v>
      </c>
      <c r="N1143" s="5">
        <f t="shared" si="614"/>
        <v>0</v>
      </c>
      <c r="O1143" s="5">
        <f>VLOOKUP(CONCATENATE($F1143," ",$G1143),AllocFactorMatrix,(O$4+1),FALSE)*$E1148</f>
        <v>0</v>
      </c>
      <c r="P1143" s="5">
        <f>VLOOKUP(CONCATENATE($F1143," ",$G1143),AllocFactorMatrix,(P$4+1),FALSE)*$E1148</f>
        <v>0</v>
      </c>
      <c r="Q1143" s="5">
        <f>VLOOKUP(CONCATENATE($F1143," ",$G1143),AllocFactorMatrix,(Q$4+1),FALSE)*$E1148</f>
        <v>0</v>
      </c>
      <c r="R1143" s="5">
        <f>VLOOKUP(CONCATENATE($F1143," ",$G1143),AllocFactorMatrix,(R$4+1),FALSE)*$E1148</f>
        <v>0</v>
      </c>
      <c r="S1143" s="5">
        <f t="shared" si="616"/>
        <v>0</v>
      </c>
      <c r="T1143" s="5">
        <f>VLOOKUP(CONCATENATE($F1143," ",$G1143),AllocFactorMatrix,(T$4+1),FALSE)*$E1148</f>
        <v>0</v>
      </c>
      <c r="U1143" s="5">
        <f>VLOOKUP(CONCATENATE($F1143," ",$G1143),AllocFactorMatrix,(U$4+1),FALSE)*$E1148</f>
        <v>0</v>
      </c>
      <c r="V1143" s="5">
        <f>VLOOKUP(CONCATENATE($F1143," ",$G1143),AllocFactorMatrix,(V$4+1),FALSE)*$E1148</f>
        <v>0</v>
      </c>
      <c r="W1143" s="5">
        <f>VLOOKUP(CONCATENATE($F1143," ",$G1143),AllocFactorMatrix,(W$4+1),FALSE)*$E1148</f>
        <v>0</v>
      </c>
      <c r="X1143" s="5">
        <f t="shared" si="622"/>
        <v>0</v>
      </c>
      <c r="Y1143" s="5">
        <f>VLOOKUP(CONCATENATE($F1143," ",$G1143),AllocFactorMatrix,(Y$4+1),FALSE)*$E1148</f>
        <v>0</v>
      </c>
      <c r="Z1143" s="5">
        <f>VLOOKUP(CONCATENATE($F1143," ",$G1143),AllocFactorMatrix,(Z$4+1),FALSE)*$E1148</f>
        <v>0</v>
      </c>
      <c r="AA1143" s="5">
        <f t="shared" si="615"/>
        <v>0</v>
      </c>
      <c r="AB1143" s="5">
        <f>VLOOKUP(CONCATENATE($F1143," ",$G1143),AllocFactorMatrix,(AB$4+1),FALSE)*$E1148</f>
        <v>0</v>
      </c>
      <c r="AC1143" s="5">
        <f>VLOOKUP(CONCATENATE($F1143," ",$G1143),AllocFactorMatrix,(AC$4+1),FALSE)*$E1148</f>
        <v>0</v>
      </c>
      <c r="AD1143" s="5">
        <f>VLOOKUP(CONCATENATE($F1143," ",$G1143),AllocFactorMatrix,(AD$4+1),FALSE)*$E1148</f>
        <v>0</v>
      </c>
    </row>
    <row r="1144" spans="4:30" hidden="1" outlineLevel="1">
      <c r="D1144" s="7"/>
      <c r="E1144" s="51"/>
      <c r="F1144" s="52" t="str">
        <f>F1148</f>
        <v>PROD_DEMAND</v>
      </c>
      <c r="G1144" s="55" t="str">
        <f>$G$11</f>
        <v>DISTPRI</v>
      </c>
      <c r="H1144" s="4">
        <f t="shared" si="613"/>
        <v>0</v>
      </c>
      <c r="I1144" s="5">
        <f>VLOOKUP(CONCATENATE($F1144," ",$G1144),AllocFactorMatrix,(I$4+1),FALSE)*$E1148</f>
        <v>0</v>
      </c>
      <c r="J1144" s="5">
        <f>VLOOKUP(CONCATENATE($F1144," ",$G1144),AllocFactorMatrix,(J$4+1),FALSE)*$E1148</f>
        <v>0</v>
      </c>
      <c r="K1144" s="5">
        <f>VLOOKUP(CONCATENATE($F1144," ",$G1144),AllocFactorMatrix,(K$4+1),FALSE)*$E1148</f>
        <v>0</v>
      </c>
      <c r="L1144" s="5">
        <f>VLOOKUP(CONCATENATE($F1144," ",$G1144),AllocFactorMatrix,(L$4+1),FALSE)*$E1148</f>
        <v>0</v>
      </c>
      <c r="M1144" s="5">
        <f>VLOOKUP(CONCATENATE($F1144," ",$G1144),AllocFactorMatrix,(M$4+1),FALSE)*$E1148</f>
        <v>0</v>
      </c>
      <c r="N1144" s="5">
        <f t="shared" si="614"/>
        <v>0</v>
      </c>
      <c r="O1144" s="5">
        <f>VLOOKUP(CONCATENATE($F1144," ",$G1144),AllocFactorMatrix,(O$4+1),FALSE)*$E1148</f>
        <v>0</v>
      </c>
      <c r="P1144" s="5">
        <f>VLOOKUP(CONCATENATE($F1144," ",$G1144),AllocFactorMatrix,(P$4+1),FALSE)*$E1148</f>
        <v>0</v>
      </c>
      <c r="Q1144" s="5">
        <f>VLOOKUP(CONCATENATE($F1144," ",$G1144),AllocFactorMatrix,(Q$4+1),FALSE)*$E1148</f>
        <v>0</v>
      </c>
      <c r="R1144" s="5">
        <f>VLOOKUP(CONCATENATE($F1144," ",$G1144),AllocFactorMatrix,(R$4+1),FALSE)*$E1148</f>
        <v>0</v>
      </c>
      <c r="S1144" s="5">
        <f t="shared" si="616"/>
        <v>0</v>
      </c>
      <c r="T1144" s="5">
        <f>VLOOKUP(CONCATENATE($F1144," ",$G1144),AllocFactorMatrix,(T$4+1),FALSE)*$E1148</f>
        <v>0</v>
      </c>
      <c r="U1144" s="5">
        <f>VLOOKUP(CONCATENATE($F1144," ",$G1144),AllocFactorMatrix,(U$4+1),FALSE)*$E1148</f>
        <v>0</v>
      </c>
      <c r="V1144" s="5">
        <f>VLOOKUP(CONCATENATE($F1144," ",$G1144),AllocFactorMatrix,(V$4+1),FALSE)*$E1148</f>
        <v>0</v>
      </c>
      <c r="W1144" s="5">
        <f>VLOOKUP(CONCATENATE($F1144," ",$G1144),AllocFactorMatrix,(W$4+1),FALSE)*$E1148</f>
        <v>0</v>
      </c>
      <c r="X1144" s="5">
        <f t="shared" si="622"/>
        <v>0</v>
      </c>
      <c r="Y1144" s="5">
        <f>VLOOKUP(CONCATENATE($F1144," ",$G1144),AllocFactorMatrix,(Y$4+1),FALSE)*$E1148</f>
        <v>0</v>
      </c>
      <c r="Z1144" s="5">
        <f>VLOOKUP(CONCATENATE($F1144," ",$G1144),AllocFactorMatrix,(Z$4+1),FALSE)*$E1148</f>
        <v>0</v>
      </c>
      <c r="AA1144" s="5">
        <f t="shared" si="615"/>
        <v>0</v>
      </c>
      <c r="AB1144" s="5">
        <f>VLOOKUP(CONCATENATE($F1144," ",$G1144),AllocFactorMatrix,(AB$4+1),FALSE)*$E1148</f>
        <v>0</v>
      </c>
      <c r="AC1144" s="5">
        <f>VLOOKUP(CONCATENATE($F1144," ",$G1144),AllocFactorMatrix,(AC$4+1),FALSE)*$E1148</f>
        <v>0</v>
      </c>
      <c r="AD1144" s="5">
        <f>VLOOKUP(CONCATENATE($F1144," ",$G1144),AllocFactorMatrix,(AD$4+1),FALSE)*$E1148</f>
        <v>0</v>
      </c>
    </row>
    <row r="1145" spans="4:30" hidden="1" outlineLevel="1">
      <c r="D1145" s="7"/>
      <c r="E1145" s="51"/>
      <c r="F1145" s="52" t="str">
        <f>F1148</f>
        <v>PROD_DEMAND</v>
      </c>
      <c r="G1145" s="55" t="str">
        <f>$G$12</f>
        <v>DISTSEC</v>
      </c>
      <c r="H1145" s="4">
        <f t="shared" si="613"/>
        <v>0</v>
      </c>
      <c r="I1145" s="5">
        <f>VLOOKUP(CONCATENATE($F1145," ",$G1145),AllocFactorMatrix,(I$4+1),FALSE)*$E1148</f>
        <v>0</v>
      </c>
      <c r="J1145" s="5">
        <f>VLOOKUP(CONCATENATE($F1145," ",$G1145),AllocFactorMatrix,(J$4+1),FALSE)*$E1148</f>
        <v>0</v>
      </c>
      <c r="K1145" s="5">
        <f>VLOOKUP(CONCATENATE($F1145," ",$G1145),AllocFactorMatrix,(K$4+1),FALSE)*$E1148</f>
        <v>0</v>
      </c>
      <c r="L1145" s="5">
        <f>VLOOKUP(CONCATENATE($F1145," ",$G1145),AllocFactorMatrix,(L$4+1),FALSE)*$E1148</f>
        <v>0</v>
      </c>
      <c r="M1145" s="5">
        <f>VLOOKUP(CONCATENATE($F1145," ",$G1145),AllocFactorMatrix,(M$4+1),FALSE)*$E1148</f>
        <v>0</v>
      </c>
      <c r="N1145" s="5">
        <f t="shared" si="614"/>
        <v>0</v>
      </c>
      <c r="O1145" s="5">
        <f>VLOOKUP(CONCATENATE($F1145," ",$G1145),AllocFactorMatrix,(O$4+1),FALSE)*$E1148</f>
        <v>0</v>
      </c>
      <c r="P1145" s="5">
        <f>VLOOKUP(CONCATENATE($F1145," ",$G1145),AllocFactorMatrix,(P$4+1),FALSE)*$E1148</f>
        <v>0</v>
      </c>
      <c r="Q1145" s="5">
        <f>VLOOKUP(CONCATENATE($F1145," ",$G1145),AllocFactorMatrix,(Q$4+1),FALSE)*$E1148</f>
        <v>0</v>
      </c>
      <c r="R1145" s="5">
        <f>VLOOKUP(CONCATENATE($F1145," ",$G1145),AllocFactorMatrix,(R$4+1),FALSE)*$E1148</f>
        <v>0</v>
      </c>
      <c r="S1145" s="5">
        <f t="shared" si="616"/>
        <v>0</v>
      </c>
      <c r="T1145" s="5">
        <f>VLOOKUP(CONCATENATE($F1145," ",$G1145),AllocFactorMatrix,(T$4+1),FALSE)*$E1148</f>
        <v>0</v>
      </c>
      <c r="U1145" s="5">
        <f>VLOOKUP(CONCATENATE($F1145," ",$G1145),AllocFactorMatrix,(U$4+1),FALSE)*$E1148</f>
        <v>0</v>
      </c>
      <c r="V1145" s="5">
        <f>VLOOKUP(CONCATENATE($F1145," ",$G1145),AllocFactorMatrix,(V$4+1),FALSE)*$E1148</f>
        <v>0</v>
      </c>
      <c r="W1145" s="5">
        <f>VLOOKUP(CONCATENATE($F1145," ",$G1145),AllocFactorMatrix,(W$4+1),FALSE)*$E1148</f>
        <v>0</v>
      </c>
      <c r="X1145" s="5">
        <f t="shared" si="622"/>
        <v>0</v>
      </c>
      <c r="Y1145" s="5">
        <f>VLOOKUP(CONCATENATE($F1145," ",$G1145),AllocFactorMatrix,(Y$4+1),FALSE)*$E1148</f>
        <v>0</v>
      </c>
      <c r="Z1145" s="5">
        <f>VLOOKUP(CONCATENATE($F1145," ",$G1145),AllocFactorMatrix,(Z$4+1),FALSE)*$E1148</f>
        <v>0</v>
      </c>
      <c r="AA1145" s="5">
        <f t="shared" si="615"/>
        <v>0</v>
      </c>
      <c r="AB1145" s="5">
        <f>VLOOKUP(CONCATENATE($F1145," ",$G1145),AllocFactorMatrix,(AB$4+1),FALSE)*$E1148</f>
        <v>0</v>
      </c>
      <c r="AC1145" s="5">
        <f>VLOOKUP(CONCATENATE($F1145," ",$G1145),AllocFactorMatrix,(AC$4+1),FALSE)*$E1148</f>
        <v>0</v>
      </c>
      <c r="AD1145" s="5">
        <f>VLOOKUP(CONCATENATE($F1145," ",$G1145),AllocFactorMatrix,(AD$4+1),FALSE)*$E1148</f>
        <v>0</v>
      </c>
    </row>
    <row r="1146" spans="4:30" hidden="1" outlineLevel="1">
      <c r="D1146" s="7"/>
      <c r="E1146" s="51"/>
      <c r="F1146" s="52" t="str">
        <f>F1148</f>
        <v>PROD_DEMAND</v>
      </c>
      <c r="G1146" s="55" t="str">
        <f>$G$13</f>
        <v>ENERGY</v>
      </c>
      <c r="H1146" s="4">
        <f t="shared" si="613"/>
        <v>0</v>
      </c>
      <c r="I1146" s="5">
        <f>VLOOKUP(CONCATENATE($F1146," ",$G1146),AllocFactorMatrix,(I$4+1),FALSE)*$E1148</f>
        <v>0</v>
      </c>
      <c r="J1146" s="5">
        <f>VLOOKUP(CONCATENATE($F1146," ",$G1146),AllocFactorMatrix,(J$4+1),FALSE)*$E1148</f>
        <v>0</v>
      </c>
      <c r="K1146" s="5">
        <f>VLOOKUP(CONCATENATE($F1146," ",$G1146),AllocFactorMatrix,(K$4+1),FALSE)*$E1148</f>
        <v>0</v>
      </c>
      <c r="L1146" s="5">
        <f>VLOOKUP(CONCATENATE($F1146," ",$G1146),AllocFactorMatrix,(L$4+1),FALSE)*$E1148</f>
        <v>0</v>
      </c>
      <c r="M1146" s="5">
        <f>VLOOKUP(CONCATENATE($F1146," ",$G1146),AllocFactorMatrix,(M$4+1),FALSE)*$E1148</f>
        <v>0</v>
      </c>
      <c r="N1146" s="5">
        <f t="shared" si="614"/>
        <v>0</v>
      </c>
      <c r="O1146" s="5">
        <f>VLOOKUP(CONCATENATE($F1146," ",$G1146),AllocFactorMatrix,(O$4+1),FALSE)*$E1148</f>
        <v>0</v>
      </c>
      <c r="P1146" s="5">
        <f>VLOOKUP(CONCATENATE($F1146," ",$G1146),AllocFactorMatrix,(P$4+1),FALSE)*$E1148</f>
        <v>0</v>
      </c>
      <c r="Q1146" s="5">
        <f>VLOOKUP(CONCATENATE($F1146," ",$G1146),AllocFactorMatrix,(Q$4+1),FALSE)*$E1148</f>
        <v>0</v>
      </c>
      <c r="R1146" s="5">
        <f>VLOOKUP(CONCATENATE($F1146," ",$G1146),AllocFactorMatrix,(R$4+1),FALSE)*$E1148</f>
        <v>0</v>
      </c>
      <c r="S1146" s="5">
        <f t="shared" si="616"/>
        <v>0</v>
      </c>
      <c r="T1146" s="5">
        <f>VLOOKUP(CONCATENATE($F1146," ",$G1146),AllocFactorMatrix,(T$4+1),FALSE)*$E1148</f>
        <v>0</v>
      </c>
      <c r="U1146" s="5">
        <f>VLOOKUP(CONCATENATE($F1146," ",$G1146),AllocFactorMatrix,(U$4+1),FALSE)*$E1148</f>
        <v>0</v>
      </c>
      <c r="V1146" s="5">
        <f>VLOOKUP(CONCATENATE($F1146," ",$G1146),AllocFactorMatrix,(V$4+1),FALSE)*$E1148</f>
        <v>0</v>
      </c>
      <c r="W1146" s="5">
        <f>VLOOKUP(CONCATENATE($F1146," ",$G1146),AllocFactorMatrix,(W$4+1),FALSE)*$E1148</f>
        <v>0</v>
      </c>
      <c r="X1146" s="5">
        <f t="shared" si="622"/>
        <v>0</v>
      </c>
      <c r="Y1146" s="5">
        <f>VLOOKUP(CONCATENATE($F1146," ",$G1146),AllocFactorMatrix,(Y$4+1),FALSE)*$E1148</f>
        <v>0</v>
      </c>
      <c r="Z1146" s="5">
        <f>VLOOKUP(CONCATENATE($F1146," ",$G1146),AllocFactorMatrix,(Z$4+1),FALSE)*$E1148</f>
        <v>0</v>
      </c>
      <c r="AA1146" s="5">
        <f t="shared" si="615"/>
        <v>0</v>
      </c>
      <c r="AB1146" s="5">
        <f>VLOOKUP(CONCATENATE($F1146," ",$G1146),AllocFactorMatrix,(AB$4+1),FALSE)*$E1148</f>
        <v>0</v>
      </c>
      <c r="AC1146" s="5">
        <f>VLOOKUP(CONCATENATE($F1146," ",$G1146),AllocFactorMatrix,(AC$4+1),FALSE)*$E1148</f>
        <v>0</v>
      </c>
      <c r="AD1146" s="5">
        <f>VLOOKUP(CONCATENATE($F1146," ",$G1146),AllocFactorMatrix,(AD$4+1),FALSE)*$E1148</f>
        <v>0</v>
      </c>
    </row>
    <row r="1147" spans="4:30" hidden="1" outlineLevel="1">
      <c r="D1147" s="7"/>
      <c r="E1147" s="51"/>
      <c r="F1147" s="52" t="str">
        <f>F1148</f>
        <v>PROD_DEMAND</v>
      </c>
      <c r="G1147" s="55" t="str">
        <f>$G$14</f>
        <v>CUSTOMER</v>
      </c>
      <c r="H1147" s="4">
        <f t="shared" si="613"/>
        <v>0</v>
      </c>
      <c r="I1147" s="5">
        <f>VLOOKUP(CONCATENATE($F1147," ",$G1147),AllocFactorMatrix,(I$4+1),FALSE)*$E1148</f>
        <v>0</v>
      </c>
      <c r="J1147" s="5">
        <f>VLOOKUP(CONCATENATE($F1147," ",$G1147),AllocFactorMatrix,(J$4+1),FALSE)*$E1148</f>
        <v>0</v>
      </c>
      <c r="K1147" s="5">
        <f>VLOOKUP(CONCATENATE($F1147," ",$G1147),AllocFactorMatrix,(K$4+1),FALSE)*$E1148</f>
        <v>0</v>
      </c>
      <c r="L1147" s="5">
        <f>VLOOKUP(CONCATENATE($F1147," ",$G1147),AllocFactorMatrix,(L$4+1),FALSE)*$E1148</f>
        <v>0</v>
      </c>
      <c r="M1147" s="5">
        <f>VLOOKUP(CONCATENATE($F1147," ",$G1147),AllocFactorMatrix,(M$4+1),FALSE)*$E1148</f>
        <v>0</v>
      </c>
      <c r="N1147" s="5">
        <f t="shared" si="614"/>
        <v>0</v>
      </c>
      <c r="O1147" s="5">
        <f>VLOOKUP(CONCATENATE($F1147," ",$G1147),AllocFactorMatrix,(O$4+1),FALSE)*$E1148</f>
        <v>0</v>
      </c>
      <c r="P1147" s="5">
        <f>VLOOKUP(CONCATENATE($F1147," ",$G1147),AllocFactorMatrix,(P$4+1),FALSE)*$E1148</f>
        <v>0</v>
      </c>
      <c r="Q1147" s="5">
        <f>VLOOKUP(CONCATENATE($F1147," ",$G1147),AllocFactorMatrix,(Q$4+1),FALSE)*$E1148</f>
        <v>0</v>
      </c>
      <c r="R1147" s="5">
        <f>VLOOKUP(CONCATENATE($F1147," ",$G1147),AllocFactorMatrix,(R$4+1),FALSE)*$E1148</f>
        <v>0</v>
      </c>
      <c r="S1147" s="5">
        <f t="shared" si="616"/>
        <v>0</v>
      </c>
      <c r="T1147" s="5">
        <f>VLOOKUP(CONCATENATE($F1147," ",$G1147),AllocFactorMatrix,(T$4+1),FALSE)*$E1148</f>
        <v>0</v>
      </c>
      <c r="U1147" s="5">
        <f>VLOOKUP(CONCATENATE($F1147," ",$G1147),AllocFactorMatrix,(U$4+1),FALSE)*$E1148</f>
        <v>0</v>
      </c>
      <c r="V1147" s="5">
        <f>VLOOKUP(CONCATENATE($F1147," ",$G1147),AllocFactorMatrix,(V$4+1),FALSE)*$E1148</f>
        <v>0</v>
      </c>
      <c r="W1147" s="5">
        <f>VLOOKUP(CONCATENATE($F1147," ",$G1147),AllocFactorMatrix,(W$4+1),FALSE)*$E1148</f>
        <v>0</v>
      </c>
      <c r="X1147" s="5">
        <f t="shared" si="622"/>
        <v>0</v>
      </c>
      <c r="Y1147" s="5">
        <f>VLOOKUP(CONCATENATE($F1147," ",$G1147),AllocFactorMatrix,(Y$4+1),FALSE)*$E1148</f>
        <v>0</v>
      </c>
      <c r="Z1147" s="5">
        <f>VLOOKUP(CONCATENATE($F1147," ",$G1147),AllocFactorMatrix,(Z$4+1),FALSE)*$E1148</f>
        <v>0</v>
      </c>
      <c r="AA1147" s="5">
        <f t="shared" si="615"/>
        <v>0</v>
      </c>
      <c r="AB1147" s="5">
        <f>VLOOKUP(CONCATENATE($F1147," ",$G1147),AllocFactorMatrix,(AB$4+1),FALSE)*$E1148</f>
        <v>0</v>
      </c>
      <c r="AC1147" s="5">
        <f>VLOOKUP(CONCATENATE($F1147," ",$G1147),AllocFactorMatrix,(AC$4+1),FALSE)*$E1148</f>
        <v>0</v>
      </c>
      <c r="AD1147" s="5">
        <f>VLOOKUP(CONCATENATE($F1147," ",$G1147),AllocFactorMatrix,(AD$4+1),FALSE)*$E1148</f>
        <v>0</v>
      </c>
    </row>
    <row r="1148" spans="4:30" collapsed="1">
      <c r="D1148" s="7" t="s">
        <v>485</v>
      </c>
      <c r="E1148" s="61">
        <v>0</v>
      </c>
      <c r="F1148" s="61" t="s">
        <v>30</v>
      </c>
      <c r="G1148" s="55" t="str">
        <f>$G$15</f>
        <v>TOTAL</v>
      </c>
      <c r="H1148" s="4">
        <f t="shared" si="613"/>
        <v>0</v>
      </c>
      <c r="I1148" s="5">
        <f>VLOOKUP(CONCATENATE($F1148," ",$G1148),AllocFactorMatrix,(I$4+1),FALSE)*$E1148</f>
        <v>0</v>
      </c>
      <c r="J1148" s="5">
        <f>VLOOKUP(CONCATENATE($F1148," ",$G1148),AllocFactorMatrix,(J$4+1),FALSE)*$E1148</f>
        <v>0</v>
      </c>
      <c r="K1148" s="5">
        <f>VLOOKUP(CONCATENATE($F1148," ",$G1148),AllocFactorMatrix,(K$4+1),FALSE)*$E1148</f>
        <v>0</v>
      </c>
      <c r="L1148" s="5">
        <f>VLOOKUP(CONCATENATE($F1148," ",$G1148),AllocFactorMatrix,(L$4+1),FALSE)*$E1148</f>
        <v>0</v>
      </c>
      <c r="M1148" s="5">
        <f>VLOOKUP(CONCATENATE($F1148," ",$G1148),AllocFactorMatrix,(M$4+1),FALSE)*$E1148</f>
        <v>0</v>
      </c>
      <c r="N1148" s="5">
        <f t="shared" si="614"/>
        <v>0</v>
      </c>
      <c r="O1148" s="5">
        <f>VLOOKUP(CONCATENATE($F1148," ",$G1148),AllocFactorMatrix,(O$4+1),FALSE)*$E1148</f>
        <v>0</v>
      </c>
      <c r="P1148" s="5">
        <f>VLOOKUP(CONCATENATE($F1148," ",$G1148),AllocFactorMatrix,(P$4+1),FALSE)*$E1148</f>
        <v>0</v>
      </c>
      <c r="Q1148" s="5">
        <f>VLOOKUP(CONCATENATE($F1148," ",$G1148),AllocFactorMatrix,(Q$4+1),FALSE)*$E1148</f>
        <v>0</v>
      </c>
      <c r="R1148" s="5">
        <f>VLOOKUP(CONCATENATE($F1148," ",$G1148),AllocFactorMatrix,(R$4+1),FALSE)*$E1148</f>
        <v>0</v>
      </c>
      <c r="S1148" s="5">
        <f t="shared" si="616"/>
        <v>0</v>
      </c>
      <c r="T1148" s="5">
        <f>VLOOKUP(CONCATENATE($F1148," ",$G1148),AllocFactorMatrix,(T$4+1),FALSE)*$E1148</f>
        <v>0</v>
      </c>
      <c r="U1148" s="5">
        <f>VLOOKUP(CONCATENATE($F1148," ",$G1148),AllocFactorMatrix,(U$4+1),FALSE)*$E1148</f>
        <v>0</v>
      </c>
      <c r="V1148" s="5">
        <f>VLOOKUP(CONCATENATE($F1148," ",$G1148),AllocFactorMatrix,(V$4+1),FALSE)*$E1148</f>
        <v>0</v>
      </c>
      <c r="W1148" s="5">
        <f>VLOOKUP(CONCATENATE($F1148," ",$G1148),AllocFactorMatrix,(W$4+1),FALSE)*$E1148</f>
        <v>0</v>
      </c>
      <c r="X1148" s="5">
        <f t="shared" si="622"/>
        <v>0</v>
      </c>
      <c r="Y1148" s="5">
        <f>VLOOKUP(CONCATENATE($F1148," ",$G1148),AllocFactorMatrix,(Y$4+1),FALSE)*$E1148</f>
        <v>0</v>
      </c>
      <c r="Z1148" s="5">
        <f>VLOOKUP(CONCATENATE($F1148," ",$G1148),AllocFactorMatrix,(Z$4+1),FALSE)*$E1148</f>
        <v>0</v>
      </c>
      <c r="AA1148" s="5">
        <f t="shared" si="615"/>
        <v>0</v>
      </c>
      <c r="AB1148" s="5">
        <f>VLOOKUP(CONCATENATE($F1148," ",$G1148),AllocFactorMatrix,(AB$4+1),FALSE)*$E1148</f>
        <v>0</v>
      </c>
      <c r="AC1148" s="5">
        <f>VLOOKUP(CONCATENATE($F1148," ",$G1148),AllocFactorMatrix,(AC$4+1),FALSE)*$E1148</f>
        <v>0</v>
      </c>
      <c r="AD1148" s="5">
        <f>VLOOKUP(CONCATENATE($F1148," ",$G1148),AllocFactorMatrix,(AD$4+1),FALSE)*$E1148</f>
        <v>0</v>
      </c>
    </row>
    <row r="1149" spans="4:30" hidden="1" outlineLevel="1">
      <c r="D1149" s="7"/>
      <c r="E1149" s="51"/>
      <c r="F1149" s="52" t="str">
        <f>F1156</f>
        <v>PROD_DEMAND</v>
      </c>
      <c r="G1149" s="55" t="str">
        <f>$G$8</f>
        <v>PRODUCTION</v>
      </c>
      <c r="H1149" s="4">
        <f t="shared" ref="H1149:H1180" si="623">SUBTOTAL(9,I1149:AD1149)</f>
        <v>19</v>
      </c>
      <c r="I1149" s="5">
        <f>VLOOKUP(CONCATENATE($F1149," ",$G1149),AllocFactorMatrix,(I$4+1),FALSE)*$E1156</f>
        <v>10.548923252565034</v>
      </c>
      <c r="J1149" s="5">
        <f>VLOOKUP(CONCATENATE($F1149," ",$G1149),AllocFactorMatrix,(J$4+1),FALSE)*$E1156</f>
        <v>0.48540739466481769</v>
      </c>
      <c r="K1149" s="5">
        <f>VLOOKUP(CONCATENATE($F1149," ",$G1149),AllocFactorMatrix,(K$4+1),FALSE)*$E1156</f>
        <v>1.5990713321411896</v>
      </c>
      <c r="L1149" s="5">
        <f>VLOOKUP(CONCATENATE($F1149," ",$G1149),AllocFactorMatrix,(L$4+1),FALSE)*$E1156</f>
        <v>3.995568770062518E-2</v>
      </c>
      <c r="M1149" s="5">
        <f>VLOOKUP(CONCATENATE($F1149," ",$G1149),AllocFactorMatrix,(M$4+1),FALSE)*$E1156</f>
        <v>5.1434853568742478E-3</v>
      </c>
      <c r="N1149" s="5">
        <f t="shared" ref="N1149:N1180" si="624">SUBTOTAL(9,K1149:M1149)</f>
        <v>1.6441705051986888</v>
      </c>
      <c r="O1149" s="5">
        <f>VLOOKUP(CONCATENATE($F1149," ",$G1149),AllocFactorMatrix,(O$4+1),FALSE)*$E1156</f>
        <v>1.2164351763881702</v>
      </c>
      <c r="P1149" s="5">
        <f>VLOOKUP(CONCATENATE($F1149," ",$G1149),AllocFactorMatrix,(P$4+1),FALSE)*$E1156</f>
        <v>0.22017707829406574</v>
      </c>
      <c r="Q1149" s="5">
        <f>VLOOKUP(CONCATENATE($F1149," ",$G1149),AllocFactorMatrix,(Q$4+1),FALSE)*$E1156</f>
        <v>8.5162939399341595E-2</v>
      </c>
      <c r="R1149" s="5">
        <f>VLOOKUP(CONCATENATE($F1149," ",$G1149),AllocFactorMatrix,(R$4+1),FALSE)*$E1156</f>
        <v>1.8349823667344204E-3</v>
      </c>
      <c r="S1149" s="5">
        <f t="shared" ref="S1149:S1180" si="625">SUBTOTAL(9,O1149:R1149)</f>
        <v>1.5236101764483121</v>
      </c>
      <c r="T1149" s="5">
        <f>VLOOKUP(CONCATENATE($F1149," ",$G1149),AllocFactorMatrix,(T$4+1),FALSE)*$E1156</f>
        <v>3.8626257933529154E-2</v>
      </c>
      <c r="U1149" s="5">
        <f>VLOOKUP(CONCATENATE($F1149," ",$G1149),AllocFactorMatrix,(U$4+1),FALSE)*$E1156</f>
        <v>0.61499717367939277</v>
      </c>
      <c r="V1149" s="5">
        <f>VLOOKUP(CONCATENATE($F1149," ",$G1149),AllocFactorMatrix,(V$4+1),FALSE)*$E1156</f>
        <v>3.335255003991807</v>
      </c>
      <c r="W1149" s="5">
        <f>VLOOKUP(CONCATENATE($F1149," ",$G1149),AllocFactorMatrix,(W$4+1),FALSE)*$E1156</f>
        <v>0.43882836258688779</v>
      </c>
      <c r="X1149" s="5">
        <f>SUBTOTAL(9,T1149:W1149)</f>
        <v>4.4277067981916165</v>
      </c>
      <c r="Y1149" s="5">
        <f>VLOOKUP(CONCATENATE($F1149," ",$G1149),AllocFactorMatrix,(Y$4+1),FALSE)*$E1156</f>
        <v>0.35851880627668253</v>
      </c>
      <c r="Z1149" s="5">
        <f>VLOOKUP(CONCATENATE($F1149," ",$G1149),AllocFactorMatrix,(Z$4+1),FALSE)*$E1156</f>
        <v>7.452416692184648E-3</v>
      </c>
      <c r="AA1149" s="5">
        <f t="shared" ref="AA1149:AA1204" si="626">SUBTOTAL(9,Y1149:Z1149)</f>
        <v>0.36597122296886719</v>
      </c>
      <c r="AB1149" s="5">
        <f>VLOOKUP(CONCATENATE($F1149," ",$G1149),AllocFactorMatrix,(AB$4+1),FALSE)*$E1156</f>
        <v>4.2106499626614301E-3</v>
      </c>
      <c r="AC1149" s="5">
        <f>VLOOKUP(CONCATENATE($F1149," ",$G1149),AllocFactorMatrix,(AC$4+1),FALSE)*$E1156</f>
        <v>0</v>
      </c>
      <c r="AD1149" s="5">
        <f>VLOOKUP(CONCATENATE($F1149," ",$G1149),AllocFactorMatrix,(AD$4+1),FALSE)*$E1156</f>
        <v>0</v>
      </c>
    </row>
    <row r="1150" spans="4:30" hidden="1" outlineLevel="1">
      <c r="D1150" s="7"/>
      <c r="E1150" s="51"/>
      <c r="F1150" s="52" t="str">
        <f>F1156</f>
        <v>PROD_DEMAND</v>
      </c>
      <c r="G1150" s="55" t="str">
        <f>$G$9</f>
        <v>BULKTRAN</v>
      </c>
      <c r="H1150" s="4">
        <f t="shared" si="623"/>
        <v>0</v>
      </c>
      <c r="I1150" s="5">
        <f>VLOOKUP(CONCATENATE($F1150," ",$G1150),AllocFactorMatrix,(I$4+1),FALSE)*$E1156</f>
        <v>0</v>
      </c>
      <c r="J1150" s="5">
        <f>VLOOKUP(CONCATENATE($F1150," ",$G1150),AllocFactorMatrix,(J$4+1),FALSE)*$E1156</f>
        <v>0</v>
      </c>
      <c r="K1150" s="5">
        <f>VLOOKUP(CONCATENATE($F1150," ",$G1150),AllocFactorMatrix,(K$4+1),FALSE)*$E1156</f>
        <v>0</v>
      </c>
      <c r="L1150" s="5">
        <f>VLOOKUP(CONCATENATE($F1150," ",$G1150),AllocFactorMatrix,(L$4+1),FALSE)*$E1156</f>
        <v>0</v>
      </c>
      <c r="M1150" s="5">
        <f>VLOOKUP(CONCATENATE($F1150," ",$G1150),AllocFactorMatrix,(M$4+1),FALSE)*$E1156</f>
        <v>0</v>
      </c>
      <c r="N1150" s="5">
        <f t="shared" si="624"/>
        <v>0</v>
      </c>
      <c r="O1150" s="5">
        <f>VLOOKUP(CONCATENATE($F1150," ",$G1150),AllocFactorMatrix,(O$4+1),FALSE)*$E1156</f>
        <v>0</v>
      </c>
      <c r="P1150" s="5">
        <f>VLOOKUP(CONCATENATE($F1150," ",$G1150),AllocFactorMatrix,(P$4+1),FALSE)*$E1156</f>
        <v>0</v>
      </c>
      <c r="Q1150" s="5">
        <f>VLOOKUP(CONCATENATE($F1150," ",$G1150),AllocFactorMatrix,(Q$4+1),FALSE)*$E1156</f>
        <v>0</v>
      </c>
      <c r="R1150" s="5">
        <f>VLOOKUP(CONCATENATE($F1150," ",$G1150),AllocFactorMatrix,(R$4+1),FALSE)*$E1156</f>
        <v>0</v>
      </c>
      <c r="S1150" s="5">
        <f t="shared" si="625"/>
        <v>0</v>
      </c>
      <c r="T1150" s="5">
        <f>VLOOKUP(CONCATENATE($F1150," ",$G1150),AllocFactorMatrix,(T$4+1),FALSE)*$E1156</f>
        <v>0</v>
      </c>
      <c r="U1150" s="5">
        <f>VLOOKUP(CONCATENATE($F1150," ",$G1150),AllocFactorMatrix,(U$4+1),FALSE)*$E1156</f>
        <v>0</v>
      </c>
      <c r="V1150" s="5">
        <f>VLOOKUP(CONCATENATE($F1150," ",$G1150),AllocFactorMatrix,(V$4+1),FALSE)*$E1156</f>
        <v>0</v>
      </c>
      <c r="W1150" s="5">
        <f>VLOOKUP(CONCATENATE($F1150," ",$G1150),AllocFactorMatrix,(W$4+1),FALSE)*$E1156</f>
        <v>0</v>
      </c>
      <c r="X1150" s="5">
        <f t="shared" ref="X1150:X1156" si="627">SUBTOTAL(9,T1150:W1150)</f>
        <v>0</v>
      </c>
      <c r="Y1150" s="5">
        <f>VLOOKUP(CONCATENATE($F1150," ",$G1150),AllocFactorMatrix,(Y$4+1),FALSE)*$E1156</f>
        <v>0</v>
      </c>
      <c r="Z1150" s="5">
        <f>VLOOKUP(CONCATENATE($F1150," ",$G1150),AllocFactorMatrix,(Z$4+1),FALSE)*$E1156</f>
        <v>0</v>
      </c>
      <c r="AA1150" s="5">
        <f t="shared" si="626"/>
        <v>0</v>
      </c>
      <c r="AB1150" s="5">
        <f>VLOOKUP(CONCATENATE($F1150," ",$G1150),AllocFactorMatrix,(AB$4+1),FALSE)*$E1156</f>
        <v>0</v>
      </c>
      <c r="AC1150" s="5">
        <f>VLOOKUP(CONCATENATE($F1150," ",$G1150),AllocFactorMatrix,(AC$4+1),FALSE)*$E1156</f>
        <v>0</v>
      </c>
      <c r="AD1150" s="5">
        <f>VLOOKUP(CONCATENATE($F1150," ",$G1150),AllocFactorMatrix,(AD$4+1),FALSE)*$E1156</f>
        <v>0</v>
      </c>
    </row>
    <row r="1151" spans="4:30" hidden="1" outlineLevel="1">
      <c r="D1151" s="7"/>
      <c r="E1151" s="51"/>
      <c r="F1151" s="52" t="str">
        <f>F1156</f>
        <v>PROD_DEMAND</v>
      </c>
      <c r="G1151" s="55" t="str">
        <f>$G$10</f>
        <v>SUBTRAN</v>
      </c>
      <c r="H1151" s="4">
        <f t="shared" si="623"/>
        <v>0</v>
      </c>
      <c r="I1151" s="5">
        <f>VLOOKUP(CONCATENATE($F1151," ",$G1151),AllocFactorMatrix,(I$4+1),FALSE)*$E1156</f>
        <v>0</v>
      </c>
      <c r="J1151" s="5">
        <f>VLOOKUP(CONCATENATE($F1151," ",$G1151),AllocFactorMatrix,(J$4+1),FALSE)*$E1156</f>
        <v>0</v>
      </c>
      <c r="K1151" s="5">
        <f>VLOOKUP(CONCATENATE($F1151," ",$G1151),AllocFactorMatrix,(K$4+1),FALSE)*$E1156</f>
        <v>0</v>
      </c>
      <c r="L1151" s="5">
        <f>VLOOKUP(CONCATENATE($F1151," ",$G1151),AllocFactorMatrix,(L$4+1),FALSE)*$E1156</f>
        <v>0</v>
      </c>
      <c r="M1151" s="5">
        <f>VLOOKUP(CONCATENATE($F1151," ",$G1151),AllocFactorMatrix,(M$4+1),FALSE)*$E1156</f>
        <v>0</v>
      </c>
      <c r="N1151" s="5">
        <f t="shared" si="624"/>
        <v>0</v>
      </c>
      <c r="O1151" s="5">
        <f>VLOOKUP(CONCATENATE($F1151," ",$G1151),AllocFactorMatrix,(O$4+1),FALSE)*$E1156</f>
        <v>0</v>
      </c>
      <c r="P1151" s="5">
        <f>VLOOKUP(CONCATENATE($F1151," ",$G1151),AllocFactorMatrix,(P$4+1),FALSE)*$E1156</f>
        <v>0</v>
      </c>
      <c r="Q1151" s="5">
        <f>VLOOKUP(CONCATENATE($F1151," ",$G1151),AllocFactorMatrix,(Q$4+1),FALSE)*$E1156</f>
        <v>0</v>
      </c>
      <c r="R1151" s="5">
        <f>VLOOKUP(CONCATENATE($F1151," ",$G1151),AllocFactorMatrix,(R$4+1),FALSE)*$E1156</f>
        <v>0</v>
      </c>
      <c r="S1151" s="5">
        <f t="shared" si="625"/>
        <v>0</v>
      </c>
      <c r="T1151" s="5">
        <f>VLOOKUP(CONCATENATE($F1151," ",$G1151),AllocFactorMatrix,(T$4+1),FALSE)*$E1156</f>
        <v>0</v>
      </c>
      <c r="U1151" s="5">
        <f>VLOOKUP(CONCATENATE($F1151," ",$G1151),AllocFactorMatrix,(U$4+1),FALSE)*$E1156</f>
        <v>0</v>
      </c>
      <c r="V1151" s="5">
        <f>VLOOKUP(CONCATENATE($F1151," ",$G1151),AllocFactorMatrix,(V$4+1),FALSE)*$E1156</f>
        <v>0</v>
      </c>
      <c r="W1151" s="5">
        <f>VLOOKUP(CONCATENATE($F1151," ",$G1151),AllocFactorMatrix,(W$4+1),FALSE)*$E1156</f>
        <v>0</v>
      </c>
      <c r="X1151" s="5">
        <f t="shared" si="627"/>
        <v>0</v>
      </c>
      <c r="Y1151" s="5">
        <f>VLOOKUP(CONCATENATE($F1151," ",$G1151),AllocFactorMatrix,(Y$4+1),FALSE)*$E1156</f>
        <v>0</v>
      </c>
      <c r="Z1151" s="5">
        <f>VLOOKUP(CONCATENATE($F1151," ",$G1151),AllocFactorMatrix,(Z$4+1),FALSE)*$E1156</f>
        <v>0</v>
      </c>
      <c r="AA1151" s="5">
        <f t="shared" si="626"/>
        <v>0</v>
      </c>
      <c r="AB1151" s="5">
        <f>VLOOKUP(CONCATENATE($F1151," ",$G1151),AllocFactorMatrix,(AB$4+1),FALSE)*$E1156</f>
        <v>0</v>
      </c>
      <c r="AC1151" s="5">
        <f>VLOOKUP(CONCATENATE($F1151," ",$G1151),AllocFactorMatrix,(AC$4+1),FALSE)*$E1156</f>
        <v>0</v>
      </c>
      <c r="AD1151" s="5">
        <f>VLOOKUP(CONCATENATE($F1151," ",$G1151),AllocFactorMatrix,(AD$4+1),FALSE)*$E1156</f>
        <v>0</v>
      </c>
    </row>
    <row r="1152" spans="4:30" hidden="1" outlineLevel="1">
      <c r="D1152" s="7"/>
      <c r="E1152" s="51"/>
      <c r="F1152" s="52" t="str">
        <f>F1156</f>
        <v>PROD_DEMAND</v>
      </c>
      <c r="G1152" s="55" t="str">
        <f>$G$11</f>
        <v>DISTPRI</v>
      </c>
      <c r="H1152" s="4">
        <f t="shared" si="623"/>
        <v>0</v>
      </c>
      <c r="I1152" s="5">
        <f>VLOOKUP(CONCATENATE($F1152," ",$G1152),AllocFactorMatrix,(I$4+1),FALSE)*$E1156</f>
        <v>0</v>
      </c>
      <c r="J1152" s="5">
        <f>VLOOKUP(CONCATENATE($F1152," ",$G1152),AllocFactorMatrix,(J$4+1),FALSE)*$E1156</f>
        <v>0</v>
      </c>
      <c r="K1152" s="5">
        <f>VLOOKUP(CONCATENATE($F1152," ",$G1152),AllocFactorMatrix,(K$4+1),FALSE)*$E1156</f>
        <v>0</v>
      </c>
      <c r="L1152" s="5">
        <f>VLOOKUP(CONCATENATE($F1152," ",$G1152),AllocFactorMatrix,(L$4+1),FALSE)*$E1156</f>
        <v>0</v>
      </c>
      <c r="M1152" s="5">
        <f>VLOOKUP(CONCATENATE($F1152," ",$G1152),AllocFactorMatrix,(M$4+1),FALSE)*$E1156</f>
        <v>0</v>
      </c>
      <c r="N1152" s="5">
        <f t="shared" si="624"/>
        <v>0</v>
      </c>
      <c r="O1152" s="5">
        <f>VLOOKUP(CONCATENATE($F1152," ",$G1152),AllocFactorMatrix,(O$4+1),FALSE)*$E1156</f>
        <v>0</v>
      </c>
      <c r="P1152" s="5">
        <f>VLOOKUP(CONCATENATE($F1152," ",$G1152),AllocFactorMatrix,(P$4+1),FALSE)*$E1156</f>
        <v>0</v>
      </c>
      <c r="Q1152" s="5">
        <f>VLOOKUP(CONCATENATE($F1152," ",$G1152),AllocFactorMatrix,(Q$4+1),FALSE)*$E1156</f>
        <v>0</v>
      </c>
      <c r="R1152" s="5">
        <f>VLOOKUP(CONCATENATE($F1152," ",$G1152),AllocFactorMatrix,(R$4+1),FALSE)*$E1156</f>
        <v>0</v>
      </c>
      <c r="S1152" s="5">
        <f t="shared" si="625"/>
        <v>0</v>
      </c>
      <c r="T1152" s="5">
        <f>VLOOKUP(CONCATENATE($F1152," ",$G1152),AllocFactorMatrix,(T$4+1),FALSE)*$E1156</f>
        <v>0</v>
      </c>
      <c r="U1152" s="5">
        <f>VLOOKUP(CONCATENATE($F1152," ",$G1152),AllocFactorMatrix,(U$4+1),FALSE)*$E1156</f>
        <v>0</v>
      </c>
      <c r="V1152" s="5">
        <f>VLOOKUP(CONCATENATE($F1152," ",$G1152),AllocFactorMatrix,(V$4+1),FALSE)*$E1156</f>
        <v>0</v>
      </c>
      <c r="W1152" s="5">
        <f>VLOOKUP(CONCATENATE($F1152," ",$G1152),AllocFactorMatrix,(W$4+1),FALSE)*$E1156</f>
        <v>0</v>
      </c>
      <c r="X1152" s="5">
        <f t="shared" si="627"/>
        <v>0</v>
      </c>
      <c r="Y1152" s="5">
        <f>VLOOKUP(CONCATENATE($F1152," ",$G1152),AllocFactorMatrix,(Y$4+1),FALSE)*$E1156</f>
        <v>0</v>
      </c>
      <c r="Z1152" s="5">
        <f>VLOOKUP(CONCATENATE($F1152," ",$G1152),AllocFactorMatrix,(Z$4+1),FALSE)*$E1156</f>
        <v>0</v>
      </c>
      <c r="AA1152" s="5">
        <f t="shared" si="626"/>
        <v>0</v>
      </c>
      <c r="AB1152" s="5">
        <f>VLOOKUP(CONCATENATE($F1152," ",$G1152),AllocFactorMatrix,(AB$4+1),FALSE)*$E1156</f>
        <v>0</v>
      </c>
      <c r="AC1152" s="5">
        <f>VLOOKUP(CONCATENATE($F1152," ",$G1152),AllocFactorMatrix,(AC$4+1),FALSE)*$E1156</f>
        <v>0</v>
      </c>
      <c r="AD1152" s="5">
        <f>VLOOKUP(CONCATENATE($F1152," ",$G1152),AllocFactorMatrix,(AD$4+1),FALSE)*$E1156</f>
        <v>0</v>
      </c>
    </row>
    <row r="1153" spans="1:30" hidden="1" outlineLevel="1">
      <c r="D1153" s="7"/>
      <c r="E1153" s="51"/>
      <c r="F1153" s="52" t="str">
        <f>F1156</f>
        <v>PROD_DEMAND</v>
      </c>
      <c r="G1153" s="55" t="str">
        <f>$G$12</f>
        <v>DISTSEC</v>
      </c>
      <c r="H1153" s="4">
        <f t="shared" si="623"/>
        <v>0</v>
      </c>
      <c r="I1153" s="5">
        <f>VLOOKUP(CONCATENATE($F1153," ",$G1153),AllocFactorMatrix,(I$4+1),FALSE)*$E1156</f>
        <v>0</v>
      </c>
      <c r="J1153" s="5">
        <f>VLOOKUP(CONCATENATE($F1153," ",$G1153),AllocFactorMatrix,(J$4+1),FALSE)*$E1156</f>
        <v>0</v>
      </c>
      <c r="K1153" s="5">
        <f>VLOOKUP(CONCATENATE($F1153," ",$G1153),AllocFactorMatrix,(K$4+1),FALSE)*$E1156</f>
        <v>0</v>
      </c>
      <c r="L1153" s="5">
        <f>VLOOKUP(CONCATENATE($F1153," ",$G1153),AllocFactorMatrix,(L$4+1),FALSE)*$E1156</f>
        <v>0</v>
      </c>
      <c r="M1153" s="5">
        <f>VLOOKUP(CONCATENATE($F1153," ",$G1153),AllocFactorMatrix,(M$4+1),FALSE)*$E1156</f>
        <v>0</v>
      </c>
      <c r="N1153" s="5">
        <f t="shared" si="624"/>
        <v>0</v>
      </c>
      <c r="O1153" s="5">
        <f>VLOOKUP(CONCATENATE($F1153," ",$G1153),AllocFactorMatrix,(O$4+1),FALSE)*$E1156</f>
        <v>0</v>
      </c>
      <c r="P1153" s="5">
        <f>VLOOKUP(CONCATENATE($F1153," ",$G1153),AllocFactorMatrix,(P$4+1),FALSE)*$E1156</f>
        <v>0</v>
      </c>
      <c r="Q1153" s="5">
        <f>VLOOKUP(CONCATENATE($F1153," ",$G1153),AllocFactorMatrix,(Q$4+1),FALSE)*$E1156</f>
        <v>0</v>
      </c>
      <c r="R1153" s="5">
        <f>VLOOKUP(CONCATENATE($F1153," ",$G1153),AllocFactorMatrix,(R$4+1),FALSE)*$E1156</f>
        <v>0</v>
      </c>
      <c r="S1153" s="5">
        <f t="shared" si="625"/>
        <v>0</v>
      </c>
      <c r="T1153" s="5">
        <f>VLOOKUP(CONCATENATE($F1153," ",$G1153),AllocFactorMatrix,(T$4+1),FALSE)*$E1156</f>
        <v>0</v>
      </c>
      <c r="U1153" s="5">
        <f>VLOOKUP(CONCATENATE($F1153," ",$G1153),AllocFactorMatrix,(U$4+1),FALSE)*$E1156</f>
        <v>0</v>
      </c>
      <c r="V1153" s="5">
        <f>VLOOKUP(CONCATENATE($F1153," ",$G1153),AllocFactorMatrix,(V$4+1),FALSE)*$E1156</f>
        <v>0</v>
      </c>
      <c r="W1153" s="5">
        <f>VLOOKUP(CONCATENATE($F1153," ",$G1153),AllocFactorMatrix,(W$4+1),FALSE)*$E1156</f>
        <v>0</v>
      </c>
      <c r="X1153" s="5">
        <f t="shared" si="627"/>
        <v>0</v>
      </c>
      <c r="Y1153" s="5">
        <f>VLOOKUP(CONCATENATE($F1153," ",$G1153),AllocFactorMatrix,(Y$4+1),FALSE)*$E1156</f>
        <v>0</v>
      </c>
      <c r="Z1153" s="5">
        <f>VLOOKUP(CONCATENATE($F1153," ",$G1153),AllocFactorMatrix,(Z$4+1),FALSE)*$E1156</f>
        <v>0</v>
      </c>
      <c r="AA1153" s="5">
        <f t="shared" si="626"/>
        <v>0</v>
      </c>
      <c r="AB1153" s="5">
        <f>VLOOKUP(CONCATENATE($F1153," ",$G1153),AllocFactorMatrix,(AB$4+1),FALSE)*$E1156</f>
        <v>0</v>
      </c>
      <c r="AC1153" s="5">
        <f>VLOOKUP(CONCATENATE($F1153," ",$G1153),AllocFactorMatrix,(AC$4+1),FALSE)*$E1156</f>
        <v>0</v>
      </c>
      <c r="AD1153" s="5">
        <f>VLOOKUP(CONCATENATE($F1153," ",$G1153),AllocFactorMatrix,(AD$4+1),FALSE)*$E1156</f>
        <v>0</v>
      </c>
    </row>
    <row r="1154" spans="1:30" hidden="1" outlineLevel="1">
      <c r="D1154" s="7"/>
      <c r="E1154" s="51"/>
      <c r="F1154" s="52" t="str">
        <f>F1156</f>
        <v>PROD_DEMAND</v>
      </c>
      <c r="G1154" s="55" t="str">
        <f>$G$13</f>
        <v>ENERGY</v>
      </c>
      <c r="H1154" s="4">
        <f t="shared" si="623"/>
        <v>0</v>
      </c>
      <c r="I1154" s="5">
        <f>VLOOKUP(CONCATENATE($F1154," ",$G1154),AllocFactorMatrix,(I$4+1),FALSE)*$E1156</f>
        <v>0</v>
      </c>
      <c r="J1154" s="5">
        <f>VLOOKUP(CONCATENATE($F1154," ",$G1154),AllocFactorMatrix,(J$4+1),FALSE)*$E1156</f>
        <v>0</v>
      </c>
      <c r="K1154" s="5">
        <f>VLOOKUP(CONCATENATE($F1154," ",$G1154),AllocFactorMatrix,(K$4+1),FALSE)*$E1156</f>
        <v>0</v>
      </c>
      <c r="L1154" s="5">
        <f>VLOOKUP(CONCATENATE($F1154," ",$G1154),AllocFactorMatrix,(L$4+1),FALSE)*$E1156</f>
        <v>0</v>
      </c>
      <c r="M1154" s="5">
        <f>VLOOKUP(CONCATENATE($F1154," ",$G1154),AllocFactorMatrix,(M$4+1),FALSE)*$E1156</f>
        <v>0</v>
      </c>
      <c r="N1154" s="5">
        <f t="shared" si="624"/>
        <v>0</v>
      </c>
      <c r="O1154" s="5">
        <f>VLOOKUP(CONCATENATE($F1154," ",$G1154),AllocFactorMatrix,(O$4+1),FALSE)*$E1156</f>
        <v>0</v>
      </c>
      <c r="P1154" s="5">
        <f>VLOOKUP(CONCATENATE($F1154," ",$G1154),AllocFactorMatrix,(P$4+1),FALSE)*$E1156</f>
        <v>0</v>
      </c>
      <c r="Q1154" s="5">
        <f>VLOOKUP(CONCATENATE($F1154," ",$G1154),AllocFactorMatrix,(Q$4+1),FALSE)*$E1156</f>
        <v>0</v>
      </c>
      <c r="R1154" s="5">
        <f>VLOOKUP(CONCATENATE($F1154," ",$G1154),AllocFactorMatrix,(R$4+1),FALSE)*$E1156</f>
        <v>0</v>
      </c>
      <c r="S1154" s="5">
        <f t="shared" si="625"/>
        <v>0</v>
      </c>
      <c r="T1154" s="5">
        <f>VLOOKUP(CONCATENATE($F1154," ",$G1154),AllocFactorMatrix,(T$4+1),FALSE)*$E1156</f>
        <v>0</v>
      </c>
      <c r="U1154" s="5">
        <f>VLOOKUP(CONCATENATE($F1154," ",$G1154),AllocFactorMatrix,(U$4+1),FALSE)*$E1156</f>
        <v>0</v>
      </c>
      <c r="V1154" s="5">
        <f>VLOOKUP(CONCATENATE($F1154," ",$G1154),AllocFactorMatrix,(V$4+1),FALSE)*$E1156</f>
        <v>0</v>
      </c>
      <c r="W1154" s="5">
        <f>VLOOKUP(CONCATENATE($F1154," ",$G1154),AllocFactorMatrix,(W$4+1),FALSE)*$E1156</f>
        <v>0</v>
      </c>
      <c r="X1154" s="5">
        <f t="shared" si="627"/>
        <v>0</v>
      </c>
      <c r="Y1154" s="5">
        <f>VLOOKUP(CONCATENATE($F1154," ",$G1154),AllocFactorMatrix,(Y$4+1),FALSE)*$E1156</f>
        <v>0</v>
      </c>
      <c r="Z1154" s="5">
        <f>VLOOKUP(CONCATENATE($F1154," ",$G1154),AllocFactorMatrix,(Z$4+1),FALSE)*$E1156</f>
        <v>0</v>
      </c>
      <c r="AA1154" s="5">
        <f t="shared" si="626"/>
        <v>0</v>
      </c>
      <c r="AB1154" s="5">
        <f>VLOOKUP(CONCATENATE($F1154," ",$G1154),AllocFactorMatrix,(AB$4+1),FALSE)*$E1156</f>
        <v>0</v>
      </c>
      <c r="AC1154" s="5">
        <f>VLOOKUP(CONCATENATE($F1154," ",$G1154),AllocFactorMatrix,(AC$4+1),FALSE)*$E1156</f>
        <v>0</v>
      </c>
      <c r="AD1154" s="5">
        <f>VLOOKUP(CONCATENATE($F1154," ",$G1154),AllocFactorMatrix,(AD$4+1),FALSE)*$E1156</f>
        <v>0</v>
      </c>
    </row>
    <row r="1155" spans="1:30" hidden="1" outlineLevel="1">
      <c r="D1155" s="7"/>
      <c r="E1155" s="51"/>
      <c r="F1155" s="52" t="str">
        <f>F1156</f>
        <v>PROD_DEMAND</v>
      </c>
      <c r="G1155" s="55" t="str">
        <f>$G$14</f>
        <v>CUSTOMER</v>
      </c>
      <c r="H1155" s="4">
        <f t="shared" si="623"/>
        <v>0</v>
      </c>
      <c r="I1155" s="5">
        <f>VLOOKUP(CONCATENATE($F1155," ",$G1155),AllocFactorMatrix,(I$4+1),FALSE)*$E1156</f>
        <v>0</v>
      </c>
      <c r="J1155" s="5">
        <f>VLOOKUP(CONCATENATE($F1155," ",$G1155),AllocFactorMatrix,(J$4+1),FALSE)*$E1156</f>
        <v>0</v>
      </c>
      <c r="K1155" s="5">
        <f>VLOOKUP(CONCATENATE($F1155," ",$G1155),AllocFactorMatrix,(K$4+1),FALSE)*$E1156</f>
        <v>0</v>
      </c>
      <c r="L1155" s="5">
        <f>VLOOKUP(CONCATENATE($F1155," ",$G1155),AllocFactorMatrix,(L$4+1),FALSE)*$E1156</f>
        <v>0</v>
      </c>
      <c r="M1155" s="5">
        <f>VLOOKUP(CONCATENATE($F1155," ",$G1155),AllocFactorMatrix,(M$4+1),FALSE)*$E1156</f>
        <v>0</v>
      </c>
      <c r="N1155" s="5">
        <f t="shared" si="624"/>
        <v>0</v>
      </c>
      <c r="O1155" s="5">
        <f>VLOOKUP(CONCATENATE($F1155," ",$G1155),AllocFactorMatrix,(O$4+1),FALSE)*$E1156</f>
        <v>0</v>
      </c>
      <c r="P1155" s="5">
        <f>VLOOKUP(CONCATENATE($F1155," ",$G1155),AllocFactorMatrix,(P$4+1),FALSE)*$E1156</f>
        <v>0</v>
      </c>
      <c r="Q1155" s="5">
        <f>VLOOKUP(CONCATENATE($F1155," ",$G1155),AllocFactorMatrix,(Q$4+1),FALSE)*$E1156</f>
        <v>0</v>
      </c>
      <c r="R1155" s="5">
        <f>VLOOKUP(CONCATENATE($F1155," ",$G1155),AllocFactorMatrix,(R$4+1),FALSE)*$E1156</f>
        <v>0</v>
      </c>
      <c r="S1155" s="5">
        <f t="shared" si="625"/>
        <v>0</v>
      </c>
      <c r="T1155" s="5">
        <f>VLOOKUP(CONCATENATE($F1155," ",$G1155),AllocFactorMatrix,(T$4+1),FALSE)*$E1156</f>
        <v>0</v>
      </c>
      <c r="U1155" s="5">
        <f>VLOOKUP(CONCATENATE($F1155," ",$G1155),AllocFactorMatrix,(U$4+1),FALSE)*$E1156</f>
        <v>0</v>
      </c>
      <c r="V1155" s="5">
        <f>VLOOKUP(CONCATENATE($F1155," ",$G1155),AllocFactorMatrix,(V$4+1),FALSE)*$E1156</f>
        <v>0</v>
      </c>
      <c r="W1155" s="5">
        <f>VLOOKUP(CONCATENATE($F1155," ",$G1155),AllocFactorMatrix,(W$4+1),FALSE)*$E1156</f>
        <v>0</v>
      </c>
      <c r="X1155" s="5">
        <f t="shared" si="627"/>
        <v>0</v>
      </c>
      <c r="Y1155" s="5">
        <f>VLOOKUP(CONCATENATE($F1155," ",$G1155),AllocFactorMatrix,(Y$4+1),FALSE)*$E1156</f>
        <v>0</v>
      </c>
      <c r="Z1155" s="5">
        <f>VLOOKUP(CONCATENATE($F1155," ",$G1155),AllocFactorMatrix,(Z$4+1),FALSE)*$E1156</f>
        <v>0</v>
      </c>
      <c r="AA1155" s="5">
        <f t="shared" si="626"/>
        <v>0</v>
      </c>
      <c r="AB1155" s="5">
        <f>VLOOKUP(CONCATENATE($F1155," ",$G1155),AllocFactorMatrix,(AB$4+1),FALSE)*$E1156</f>
        <v>0</v>
      </c>
      <c r="AC1155" s="5">
        <f>VLOOKUP(CONCATENATE($F1155," ",$G1155),AllocFactorMatrix,(AC$4+1),FALSE)*$E1156</f>
        <v>0</v>
      </c>
      <c r="AD1155" s="5">
        <f>VLOOKUP(CONCATENATE($F1155," ",$G1155),AllocFactorMatrix,(AD$4+1),FALSE)*$E1156</f>
        <v>0</v>
      </c>
    </row>
    <row r="1156" spans="1:30" collapsed="1">
      <c r="D1156" s="7" t="s">
        <v>486</v>
      </c>
      <c r="E1156" s="61">
        <v>19</v>
      </c>
      <c r="F1156" s="61" t="s">
        <v>30</v>
      </c>
      <c r="G1156" s="55" t="str">
        <f>$G$15</f>
        <v>TOTAL</v>
      </c>
      <c r="H1156" s="4">
        <f t="shared" si="623"/>
        <v>19</v>
      </c>
      <c r="I1156" s="5">
        <f>VLOOKUP(CONCATENATE($F1156," ",$G1156),AllocFactorMatrix,(I$4+1),FALSE)*$E1156</f>
        <v>10.548923252565034</v>
      </c>
      <c r="J1156" s="5">
        <f>VLOOKUP(CONCATENATE($F1156," ",$G1156),AllocFactorMatrix,(J$4+1),FALSE)*$E1156</f>
        <v>0.48540739466481769</v>
      </c>
      <c r="K1156" s="5">
        <f>VLOOKUP(CONCATENATE($F1156," ",$G1156),AllocFactorMatrix,(K$4+1),FALSE)*$E1156</f>
        <v>1.5990713321411896</v>
      </c>
      <c r="L1156" s="5">
        <f>VLOOKUP(CONCATENATE($F1156," ",$G1156),AllocFactorMatrix,(L$4+1),FALSE)*$E1156</f>
        <v>3.995568770062518E-2</v>
      </c>
      <c r="M1156" s="5">
        <f>VLOOKUP(CONCATENATE($F1156," ",$G1156),AllocFactorMatrix,(M$4+1),FALSE)*$E1156</f>
        <v>5.1434853568742478E-3</v>
      </c>
      <c r="N1156" s="5">
        <f t="shared" si="624"/>
        <v>1.6441705051986888</v>
      </c>
      <c r="O1156" s="5">
        <f>VLOOKUP(CONCATENATE($F1156," ",$G1156),AllocFactorMatrix,(O$4+1),FALSE)*$E1156</f>
        <v>1.2164351763881702</v>
      </c>
      <c r="P1156" s="5">
        <f>VLOOKUP(CONCATENATE($F1156," ",$G1156),AllocFactorMatrix,(P$4+1),FALSE)*$E1156</f>
        <v>0.22017707829406574</v>
      </c>
      <c r="Q1156" s="5">
        <f>VLOOKUP(CONCATENATE($F1156," ",$G1156),AllocFactorMatrix,(Q$4+1),FALSE)*$E1156</f>
        <v>8.5162939399341595E-2</v>
      </c>
      <c r="R1156" s="5">
        <f>VLOOKUP(CONCATENATE($F1156," ",$G1156),AllocFactorMatrix,(R$4+1),FALSE)*$E1156</f>
        <v>1.8349823667344204E-3</v>
      </c>
      <c r="S1156" s="5">
        <f t="shared" si="625"/>
        <v>1.5236101764483121</v>
      </c>
      <c r="T1156" s="5">
        <f>VLOOKUP(CONCATENATE($F1156," ",$G1156),AllocFactorMatrix,(T$4+1),FALSE)*$E1156</f>
        <v>3.8626257933529154E-2</v>
      </c>
      <c r="U1156" s="5">
        <f>VLOOKUP(CONCATENATE($F1156," ",$G1156),AllocFactorMatrix,(U$4+1),FALSE)*$E1156</f>
        <v>0.61499717367939277</v>
      </c>
      <c r="V1156" s="5">
        <f>VLOOKUP(CONCATENATE($F1156," ",$G1156),AllocFactorMatrix,(V$4+1),FALSE)*$E1156</f>
        <v>3.335255003991807</v>
      </c>
      <c r="W1156" s="5">
        <f>VLOOKUP(CONCATENATE($F1156," ",$G1156),AllocFactorMatrix,(W$4+1),FALSE)*$E1156</f>
        <v>0.43882836258688779</v>
      </c>
      <c r="X1156" s="5">
        <f t="shared" si="627"/>
        <v>4.4277067981916165</v>
      </c>
      <c r="Y1156" s="5">
        <f>VLOOKUP(CONCATENATE($F1156," ",$G1156),AllocFactorMatrix,(Y$4+1),FALSE)*$E1156</f>
        <v>0.35851880627668253</v>
      </c>
      <c r="Z1156" s="5">
        <f>VLOOKUP(CONCATENATE($F1156," ",$G1156),AllocFactorMatrix,(Z$4+1),FALSE)*$E1156</f>
        <v>7.452416692184648E-3</v>
      </c>
      <c r="AA1156" s="5">
        <f t="shared" si="626"/>
        <v>0.36597122296886719</v>
      </c>
      <c r="AB1156" s="5">
        <f>VLOOKUP(CONCATENATE($F1156," ",$G1156),AllocFactorMatrix,(AB$4+1),FALSE)*$E1156</f>
        <v>4.2106499626614301E-3</v>
      </c>
      <c r="AC1156" s="5">
        <f>VLOOKUP(CONCATENATE($F1156," ",$G1156),AllocFactorMatrix,(AC$4+1),FALSE)*$E1156</f>
        <v>0</v>
      </c>
      <c r="AD1156" s="5">
        <f>VLOOKUP(CONCATENATE($F1156," ",$G1156),AllocFactorMatrix,(AD$4+1),FALSE)*$E1156</f>
        <v>0</v>
      </c>
    </row>
    <row r="1157" spans="1:30" hidden="1" outlineLevel="1">
      <c r="D1157" s="7"/>
      <c r="E1157" s="51"/>
      <c r="F1157" s="52" t="str">
        <f>F1164</f>
        <v>PROD_ENERGY</v>
      </c>
      <c r="G1157" s="55" t="str">
        <f>$G$8</f>
        <v>PRODUCTION</v>
      </c>
      <c r="H1157" s="4">
        <f t="shared" si="623"/>
        <v>0</v>
      </c>
      <c r="I1157" s="5">
        <f>VLOOKUP(CONCATENATE($F1157," ",$G1157),AllocFactorMatrix,(I$4+1),FALSE)*$E1164</f>
        <v>0</v>
      </c>
      <c r="J1157" s="5">
        <f>VLOOKUP(CONCATENATE($F1157," ",$G1157),AllocFactorMatrix,(J$4+1),FALSE)*$E1164</f>
        <v>0</v>
      </c>
      <c r="K1157" s="5">
        <f>VLOOKUP(CONCATENATE($F1157," ",$G1157),AllocFactorMatrix,(K$4+1),FALSE)*$E1164</f>
        <v>0</v>
      </c>
      <c r="L1157" s="5">
        <f>VLOOKUP(CONCATENATE($F1157," ",$G1157),AllocFactorMatrix,(L$4+1),FALSE)*$E1164</f>
        <v>0</v>
      </c>
      <c r="M1157" s="5">
        <f>VLOOKUP(CONCATENATE($F1157," ",$G1157),AllocFactorMatrix,(M$4+1),FALSE)*$E1164</f>
        <v>0</v>
      </c>
      <c r="N1157" s="5">
        <f t="shared" si="624"/>
        <v>0</v>
      </c>
      <c r="O1157" s="5">
        <f>VLOOKUP(CONCATENATE($F1157," ",$G1157),AllocFactorMatrix,(O$4+1),FALSE)*$E1164</f>
        <v>0</v>
      </c>
      <c r="P1157" s="5">
        <f>VLOOKUP(CONCATENATE($F1157," ",$G1157),AllocFactorMatrix,(P$4+1),FALSE)*$E1164</f>
        <v>0</v>
      </c>
      <c r="Q1157" s="5">
        <f>VLOOKUP(CONCATENATE($F1157," ",$G1157),AllocFactorMatrix,(Q$4+1),FALSE)*$E1164</f>
        <v>0</v>
      </c>
      <c r="R1157" s="5">
        <f>VLOOKUP(CONCATENATE($F1157," ",$G1157),AllocFactorMatrix,(R$4+1),FALSE)*$E1164</f>
        <v>0</v>
      </c>
      <c r="S1157" s="5">
        <f t="shared" si="625"/>
        <v>0</v>
      </c>
      <c r="T1157" s="5">
        <f>VLOOKUP(CONCATENATE($F1157," ",$G1157),AllocFactorMatrix,(T$4+1),FALSE)*$E1164</f>
        <v>0</v>
      </c>
      <c r="U1157" s="5">
        <f>VLOOKUP(CONCATENATE($F1157," ",$G1157),AllocFactorMatrix,(U$4+1),FALSE)*$E1164</f>
        <v>0</v>
      </c>
      <c r="V1157" s="5">
        <f>VLOOKUP(CONCATENATE($F1157," ",$G1157),AllocFactorMatrix,(V$4+1),FALSE)*$E1164</f>
        <v>0</v>
      </c>
      <c r="W1157" s="5">
        <f>VLOOKUP(CONCATENATE($F1157," ",$G1157),AllocFactorMatrix,(W$4+1),FALSE)*$E1164</f>
        <v>0</v>
      </c>
      <c r="X1157" s="5">
        <f>SUBTOTAL(9,T1157:W1157)</f>
        <v>0</v>
      </c>
      <c r="Y1157" s="5">
        <f>VLOOKUP(CONCATENATE($F1157," ",$G1157),AllocFactorMatrix,(Y$4+1),FALSE)*$E1164</f>
        <v>0</v>
      </c>
      <c r="Z1157" s="5">
        <f>VLOOKUP(CONCATENATE($F1157," ",$G1157),AllocFactorMatrix,(Z$4+1),FALSE)*$E1164</f>
        <v>0</v>
      </c>
      <c r="AA1157" s="5">
        <f t="shared" si="626"/>
        <v>0</v>
      </c>
      <c r="AB1157" s="5">
        <f>VLOOKUP(CONCATENATE($F1157," ",$G1157),AllocFactorMatrix,(AB$4+1),FALSE)*$E1164</f>
        <v>0</v>
      </c>
      <c r="AC1157" s="5">
        <f>VLOOKUP(CONCATENATE($F1157," ",$G1157),AllocFactorMatrix,(AC$4+1),FALSE)*$E1164</f>
        <v>0</v>
      </c>
      <c r="AD1157" s="5">
        <f>VLOOKUP(CONCATENATE($F1157," ",$G1157),AllocFactorMatrix,(AD$4+1),FALSE)*$E1164</f>
        <v>0</v>
      </c>
    </row>
    <row r="1158" spans="1:30" hidden="1" outlineLevel="1">
      <c r="D1158" s="7"/>
      <c r="E1158" s="51"/>
      <c r="F1158" s="52" t="str">
        <f>F1164</f>
        <v>PROD_ENERGY</v>
      </c>
      <c r="G1158" s="55" t="str">
        <f>$G$9</f>
        <v>BULKTRAN</v>
      </c>
      <c r="H1158" s="4">
        <f t="shared" si="623"/>
        <v>0</v>
      </c>
      <c r="I1158" s="5">
        <f>VLOOKUP(CONCATENATE($F1158," ",$G1158),AllocFactorMatrix,(I$4+1),FALSE)*$E1164</f>
        <v>0</v>
      </c>
      <c r="J1158" s="5">
        <f>VLOOKUP(CONCATENATE($F1158," ",$G1158),AllocFactorMatrix,(J$4+1),FALSE)*$E1164</f>
        <v>0</v>
      </c>
      <c r="K1158" s="5">
        <f>VLOOKUP(CONCATENATE($F1158," ",$G1158),AllocFactorMatrix,(K$4+1),FALSE)*$E1164</f>
        <v>0</v>
      </c>
      <c r="L1158" s="5">
        <f>VLOOKUP(CONCATENATE($F1158," ",$G1158),AllocFactorMatrix,(L$4+1),FALSE)*$E1164</f>
        <v>0</v>
      </c>
      <c r="M1158" s="5">
        <f>VLOOKUP(CONCATENATE($F1158," ",$G1158),AllocFactorMatrix,(M$4+1),FALSE)*$E1164</f>
        <v>0</v>
      </c>
      <c r="N1158" s="5">
        <f t="shared" si="624"/>
        <v>0</v>
      </c>
      <c r="O1158" s="5">
        <f>VLOOKUP(CONCATENATE($F1158," ",$G1158),AllocFactorMatrix,(O$4+1),FALSE)*$E1164</f>
        <v>0</v>
      </c>
      <c r="P1158" s="5">
        <f>VLOOKUP(CONCATENATE($F1158," ",$G1158),AllocFactorMatrix,(P$4+1),FALSE)*$E1164</f>
        <v>0</v>
      </c>
      <c r="Q1158" s="5">
        <f>VLOOKUP(CONCATENATE($F1158," ",$G1158),AllocFactorMatrix,(Q$4+1),FALSE)*$E1164</f>
        <v>0</v>
      </c>
      <c r="R1158" s="5">
        <f>VLOOKUP(CONCATENATE($F1158," ",$G1158),AllocFactorMatrix,(R$4+1),FALSE)*$E1164</f>
        <v>0</v>
      </c>
      <c r="S1158" s="5">
        <f t="shared" si="625"/>
        <v>0</v>
      </c>
      <c r="T1158" s="5">
        <f>VLOOKUP(CONCATENATE($F1158," ",$G1158),AllocFactorMatrix,(T$4+1),FALSE)*$E1164</f>
        <v>0</v>
      </c>
      <c r="U1158" s="5">
        <f>VLOOKUP(CONCATENATE($F1158," ",$G1158),AllocFactorMatrix,(U$4+1),FALSE)*$E1164</f>
        <v>0</v>
      </c>
      <c r="V1158" s="5">
        <f>VLOOKUP(CONCATENATE($F1158," ",$G1158),AllocFactorMatrix,(V$4+1),FALSE)*$E1164</f>
        <v>0</v>
      </c>
      <c r="W1158" s="5">
        <f>VLOOKUP(CONCATENATE($F1158," ",$G1158),AllocFactorMatrix,(W$4+1),FALSE)*$E1164</f>
        <v>0</v>
      </c>
      <c r="X1158" s="5">
        <f t="shared" ref="X1158:X1164" si="628">SUBTOTAL(9,T1158:W1158)</f>
        <v>0</v>
      </c>
      <c r="Y1158" s="5">
        <f>VLOOKUP(CONCATENATE($F1158," ",$G1158),AllocFactorMatrix,(Y$4+1),FALSE)*$E1164</f>
        <v>0</v>
      </c>
      <c r="Z1158" s="5">
        <f>VLOOKUP(CONCATENATE($F1158," ",$G1158),AllocFactorMatrix,(Z$4+1),FALSE)*$E1164</f>
        <v>0</v>
      </c>
      <c r="AA1158" s="5">
        <f t="shared" si="626"/>
        <v>0</v>
      </c>
      <c r="AB1158" s="5">
        <f>VLOOKUP(CONCATENATE($F1158," ",$G1158),AllocFactorMatrix,(AB$4+1),FALSE)*$E1164</f>
        <v>0</v>
      </c>
      <c r="AC1158" s="5">
        <f>VLOOKUP(CONCATENATE($F1158," ",$G1158),AllocFactorMatrix,(AC$4+1),FALSE)*$E1164</f>
        <v>0</v>
      </c>
      <c r="AD1158" s="5">
        <f>VLOOKUP(CONCATENATE($F1158," ",$G1158),AllocFactorMatrix,(AD$4+1),FALSE)*$E1164</f>
        <v>0</v>
      </c>
    </row>
    <row r="1159" spans="1:30" hidden="1" outlineLevel="1">
      <c r="D1159" s="7"/>
      <c r="E1159" s="51"/>
      <c r="F1159" s="52" t="str">
        <f>F1164</f>
        <v>PROD_ENERGY</v>
      </c>
      <c r="G1159" s="55" t="str">
        <f>$G$10</f>
        <v>SUBTRAN</v>
      </c>
      <c r="H1159" s="4">
        <f t="shared" si="623"/>
        <v>0</v>
      </c>
      <c r="I1159" s="5">
        <f>VLOOKUP(CONCATENATE($F1159," ",$G1159),AllocFactorMatrix,(I$4+1),FALSE)*$E1164</f>
        <v>0</v>
      </c>
      <c r="J1159" s="5">
        <f>VLOOKUP(CONCATENATE($F1159," ",$G1159),AllocFactorMatrix,(J$4+1),FALSE)*$E1164</f>
        <v>0</v>
      </c>
      <c r="K1159" s="5">
        <f>VLOOKUP(CONCATENATE($F1159," ",$G1159),AllocFactorMatrix,(K$4+1),FALSE)*$E1164</f>
        <v>0</v>
      </c>
      <c r="L1159" s="5">
        <f>VLOOKUP(CONCATENATE($F1159," ",$G1159),AllocFactorMatrix,(L$4+1),FALSE)*$E1164</f>
        <v>0</v>
      </c>
      <c r="M1159" s="5">
        <f>VLOOKUP(CONCATENATE($F1159," ",$G1159),AllocFactorMatrix,(M$4+1),FALSE)*$E1164</f>
        <v>0</v>
      </c>
      <c r="N1159" s="5">
        <f t="shared" si="624"/>
        <v>0</v>
      </c>
      <c r="O1159" s="5">
        <f>VLOOKUP(CONCATENATE($F1159," ",$G1159),AllocFactorMatrix,(O$4+1),FALSE)*$E1164</f>
        <v>0</v>
      </c>
      <c r="P1159" s="5">
        <f>VLOOKUP(CONCATENATE($F1159," ",$G1159),AllocFactorMatrix,(P$4+1),FALSE)*$E1164</f>
        <v>0</v>
      </c>
      <c r="Q1159" s="5">
        <f>VLOOKUP(CONCATENATE($F1159," ",$G1159),AllocFactorMatrix,(Q$4+1),FALSE)*$E1164</f>
        <v>0</v>
      </c>
      <c r="R1159" s="5">
        <f>VLOOKUP(CONCATENATE($F1159," ",$G1159),AllocFactorMatrix,(R$4+1),FALSE)*$E1164</f>
        <v>0</v>
      </c>
      <c r="S1159" s="5">
        <f t="shared" si="625"/>
        <v>0</v>
      </c>
      <c r="T1159" s="5">
        <f>VLOOKUP(CONCATENATE($F1159," ",$G1159),AllocFactorMatrix,(T$4+1),FALSE)*$E1164</f>
        <v>0</v>
      </c>
      <c r="U1159" s="5">
        <f>VLOOKUP(CONCATENATE($F1159," ",$G1159),AllocFactorMatrix,(U$4+1),FALSE)*$E1164</f>
        <v>0</v>
      </c>
      <c r="V1159" s="5">
        <f>VLOOKUP(CONCATENATE($F1159," ",$G1159),AllocFactorMatrix,(V$4+1),FALSE)*$E1164</f>
        <v>0</v>
      </c>
      <c r="W1159" s="5">
        <f>VLOOKUP(CONCATENATE($F1159," ",$G1159),AllocFactorMatrix,(W$4+1),FALSE)*$E1164</f>
        <v>0</v>
      </c>
      <c r="X1159" s="5">
        <f t="shared" si="628"/>
        <v>0</v>
      </c>
      <c r="Y1159" s="5">
        <f>VLOOKUP(CONCATENATE($F1159," ",$G1159),AllocFactorMatrix,(Y$4+1),FALSE)*$E1164</f>
        <v>0</v>
      </c>
      <c r="Z1159" s="5">
        <f>VLOOKUP(CONCATENATE($F1159," ",$G1159),AllocFactorMatrix,(Z$4+1),FALSE)*$E1164</f>
        <v>0</v>
      </c>
      <c r="AA1159" s="5">
        <f t="shared" si="626"/>
        <v>0</v>
      </c>
      <c r="AB1159" s="5">
        <f>VLOOKUP(CONCATENATE($F1159," ",$G1159),AllocFactorMatrix,(AB$4+1),FALSE)*$E1164</f>
        <v>0</v>
      </c>
      <c r="AC1159" s="5">
        <f>VLOOKUP(CONCATENATE($F1159," ",$G1159),AllocFactorMatrix,(AC$4+1),FALSE)*$E1164</f>
        <v>0</v>
      </c>
      <c r="AD1159" s="5">
        <f>VLOOKUP(CONCATENATE($F1159," ",$G1159),AllocFactorMatrix,(AD$4+1),FALSE)*$E1164</f>
        <v>0</v>
      </c>
    </row>
    <row r="1160" spans="1:30" hidden="1" outlineLevel="1">
      <c r="D1160" s="7"/>
      <c r="E1160" s="51"/>
      <c r="F1160" s="52" t="str">
        <f>F1164</f>
        <v>PROD_ENERGY</v>
      </c>
      <c r="G1160" s="55" t="str">
        <f>$G$11</f>
        <v>DISTPRI</v>
      </c>
      <c r="H1160" s="4">
        <f t="shared" si="623"/>
        <v>0</v>
      </c>
      <c r="I1160" s="5">
        <f>VLOOKUP(CONCATENATE($F1160," ",$G1160),AllocFactorMatrix,(I$4+1),FALSE)*$E1164</f>
        <v>0</v>
      </c>
      <c r="J1160" s="5">
        <f>VLOOKUP(CONCATENATE($F1160," ",$G1160),AllocFactorMatrix,(J$4+1),FALSE)*$E1164</f>
        <v>0</v>
      </c>
      <c r="K1160" s="5">
        <f>VLOOKUP(CONCATENATE($F1160," ",$G1160),AllocFactorMatrix,(K$4+1),FALSE)*$E1164</f>
        <v>0</v>
      </c>
      <c r="L1160" s="5">
        <f>VLOOKUP(CONCATENATE($F1160," ",$G1160),AllocFactorMatrix,(L$4+1),FALSE)*$E1164</f>
        <v>0</v>
      </c>
      <c r="M1160" s="5">
        <f>VLOOKUP(CONCATENATE($F1160," ",$G1160),AllocFactorMatrix,(M$4+1),FALSE)*$E1164</f>
        <v>0</v>
      </c>
      <c r="N1160" s="5">
        <f t="shared" si="624"/>
        <v>0</v>
      </c>
      <c r="O1160" s="5">
        <f>VLOOKUP(CONCATENATE($F1160," ",$G1160),AllocFactorMatrix,(O$4+1),FALSE)*$E1164</f>
        <v>0</v>
      </c>
      <c r="P1160" s="5">
        <f>VLOOKUP(CONCATENATE($F1160," ",$G1160),AllocFactorMatrix,(P$4+1),FALSE)*$E1164</f>
        <v>0</v>
      </c>
      <c r="Q1160" s="5">
        <f>VLOOKUP(CONCATENATE($F1160," ",$G1160),AllocFactorMatrix,(Q$4+1),FALSE)*$E1164</f>
        <v>0</v>
      </c>
      <c r="R1160" s="5">
        <f>VLOOKUP(CONCATENATE($F1160," ",$G1160),AllocFactorMatrix,(R$4+1),FALSE)*$E1164</f>
        <v>0</v>
      </c>
      <c r="S1160" s="5">
        <f t="shared" si="625"/>
        <v>0</v>
      </c>
      <c r="T1160" s="5">
        <f>VLOOKUP(CONCATENATE($F1160," ",$G1160),AllocFactorMatrix,(T$4+1),FALSE)*$E1164</f>
        <v>0</v>
      </c>
      <c r="U1160" s="5">
        <f>VLOOKUP(CONCATENATE($F1160," ",$G1160),AllocFactorMatrix,(U$4+1),FALSE)*$E1164</f>
        <v>0</v>
      </c>
      <c r="V1160" s="5">
        <f>VLOOKUP(CONCATENATE($F1160," ",$G1160),AllocFactorMatrix,(V$4+1),FALSE)*$E1164</f>
        <v>0</v>
      </c>
      <c r="W1160" s="5">
        <f>VLOOKUP(CONCATENATE($F1160," ",$G1160),AllocFactorMatrix,(W$4+1),FALSE)*$E1164</f>
        <v>0</v>
      </c>
      <c r="X1160" s="5">
        <f t="shared" si="628"/>
        <v>0</v>
      </c>
      <c r="Y1160" s="5">
        <f>VLOOKUP(CONCATENATE($F1160," ",$G1160),AllocFactorMatrix,(Y$4+1),FALSE)*$E1164</f>
        <v>0</v>
      </c>
      <c r="Z1160" s="5">
        <f>VLOOKUP(CONCATENATE($F1160," ",$G1160),AllocFactorMatrix,(Z$4+1),FALSE)*$E1164</f>
        <v>0</v>
      </c>
      <c r="AA1160" s="5">
        <f t="shared" si="626"/>
        <v>0</v>
      </c>
      <c r="AB1160" s="5">
        <f>VLOOKUP(CONCATENATE($F1160," ",$G1160),AllocFactorMatrix,(AB$4+1),FALSE)*$E1164</f>
        <v>0</v>
      </c>
      <c r="AC1160" s="5">
        <f>VLOOKUP(CONCATENATE($F1160," ",$G1160),AllocFactorMatrix,(AC$4+1),FALSE)*$E1164</f>
        <v>0</v>
      </c>
      <c r="AD1160" s="5">
        <f>VLOOKUP(CONCATENATE($F1160," ",$G1160),AllocFactorMatrix,(AD$4+1),FALSE)*$E1164</f>
        <v>0</v>
      </c>
    </row>
    <row r="1161" spans="1:30" hidden="1" outlineLevel="1">
      <c r="D1161" s="7"/>
      <c r="E1161" s="51"/>
      <c r="F1161" s="52" t="str">
        <f>F1164</f>
        <v>PROD_ENERGY</v>
      </c>
      <c r="G1161" s="55" t="str">
        <f>$G$12</f>
        <v>DISTSEC</v>
      </c>
      <c r="H1161" s="4">
        <f t="shared" si="623"/>
        <v>0</v>
      </c>
      <c r="I1161" s="5">
        <f>VLOOKUP(CONCATENATE($F1161," ",$G1161),AllocFactorMatrix,(I$4+1),FALSE)*$E1164</f>
        <v>0</v>
      </c>
      <c r="J1161" s="5">
        <f>VLOOKUP(CONCATENATE($F1161," ",$G1161),AllocFactorMatrix,(J$4+1),FALSE)*$E1164</f>
        <v>0</v>
      </c>
      <c r="K1161" s="5">
        <f>VLOOKUP(CONCATENATE($F1161," ",$G1161),AllocFactorMatrix,(K$4+1),FALSE)*$E1164</f>
        <v>0</v>
      </c>
      <c r="L1161" s="5">
        <f>VLOOKUP(CONCATENATE($F1161," ",$G1161),AllocFactorMatrix,(L$4+1),FALSE)*$E1164</f>
        <v>0</v>
      </c>
      <c r="M1161" s="5">
        <f>VLOOKUP(CONCATENATE($F1161," ",$G1161),AllocFactorMatrix,(M$4+1),FALSE)*$E1164</f>
        <v>0</v>
      </c>
      <c r="N1161" s="5">
        <f t="shared" si="624"/>
        <v>0</v>
      </c>
      <c r="O1161" s="5">
        <f>VLOOKUP(CONCATENATE($F1161," ",$G1161),AllocFactorMatrix,(O$4+1),FALSE)*$E1164</f>
        <v>0</v>
      </c>
      <c r="P1161" s="5">
        <f>VLOOKUP(CONCATENATE($F1161," ",$G1161),AllocFactorMatrix,(P$4+1),FALSE)*$E1164</f>
        <v>0</v>
      </c>
      <c r="Q1161" s="5">
        <f>VLOOKUP(CONCATENATE($F1161," ",$G1161),AllocFactorMatrix,(Q$4+1),FALSE)*$E1164</f>
        <v>0</v>
      </c>
      <c r="R1161" s="5">
        <f>VLOOKUP(CONCATENATE($F1161," ",$G1161),AllocFactorMatrix,(R$4+1),FALSE)*$E1164</f>
        <v>0</v>
      </c>
      <c r="S1161" s="5">
        <f t="shared" si="625"/>
        <v>0</v>
      </c>
      <c r="T1161" s="5">
        <f>VLOOKUP(CONCATENATE($F1161," ",$G1161),AllocFactorMatrix,(T$4+1),FALSE)*$E1164</f>
        <v>0</v>
      </c>
      <c r="U1161" s="5">
        <f>VLOOKUP(CONCATENATE($F1161," ",$G1161),AllocFactorMatrix,(U$4+1),FALSE)*$E1164</f>
        <v>0</v>
      </c>
      <c r="V1161" s="5">
        <f>VLOOKUP(CONCATENATE($F1161," ",$G1161),AllocFactorMatrix,(V$4+1),FALSE)*$E1164</f>
        <v>0</v>
      </c>
      <c r="W1161" s="5">
        <f>VLOOKUP(CONCATENATE($F1161," ",$G1161),AllocFactorMatrix,(W$4+1),FALSE)*$E1164</f>
        <v>0</v>
      </c>
      <c r="X1161" s="5">
        <f t="shared" si="628"/>
        <v>0</v>
      </c>
      <c r="Y1161" s="5">
        <f>VLOOKUP(CONCATENATE($F1161," ",$G1161),AllocFactorMatrix,(Y$4+1),FALSE)*$E1164</f>
        <v>0</v>
      </c>
      <c r="Z1161" s="5">
        <f>VLOOKUP(CONCATENATE($F1161," ",$G1161),AllocFactorMatrix,(Z$4+1),FALSE)*$E1164</f>
        <v>0</v>
      </c>
      <c r="AA1161" s="5">
        <f t="shared" si="626"/>
        <v>0</v>
      </c>
      <c r="AB1161" s="5">
        <f>VLOOKUP(CONCATENATE($F1161," ",$G1161),AllocFactorMatrix,(AB$4+1),FALSE)*$E1164</f>
        <v>0</v>
      </c>
      <c r="AC1161" s="5">
        <f>VLOOKUP(CONCATENATE($F1161," ",$G1161),AllocFactorMatrix,(AC$4+1),FALSE)*$E1164</f>
        <v>0</v>
      </c>
      <c r="AD1161" s="5">
        <f>VLOOKUP(CONCATENATE($F1161," ",$G1161),AllocFactorMatrix,(AD$4+1),FALSE)*$E1164</f>
        <v>0</v>
      </c>
    </row>
    <row r="1162" spans="1:30" hidden="1" outlineLevel="1">
      <c r="D1162" s="7"/>
      <c r="E1162" s="51"/>
      <c r="F1162" s="52" t="str">
        <f>F1164</f>
        <v>PROD_ENERGY</v>
      </c>
      <c r="G1162" s="55" t="str">
        <f>$G$13</f>
        <v>ENERGY</v>
      </c>
      <c r="H1162" s="4">
        <f t="shared" si="623"/>
        <v>385332.00000000006</v>
      </c>
      <c r="I1162" s="5">
        <f>VLOOKUP(CONCATENATE($F1162," ",$G1162),AllocFactorMatrix,(I$4+1),FALSE)*$E1164</f>
        <v>144587.00455926353</v>
      </c>
      <c r="J1162" s="5">
        <f>VLOOKUP(CONCATENATE($F1162," ",$G1162),AllocFactorMatrix,(J$4+1),FALSE)*$E1164</f>
        <v>9370.1721869843968</v>
      </c>
      <c r="K1162" s="5">
        <f>VLOOKUP(CONCATENATE($F1162," ",$G1162),AllocFactorMatrix,(K$4+1),FALSE)*$E1164</f>
        <v>31437.943448957449</v>
      </c>
      <c r="L1162" s="5">
        <f>VLOOKUP(CONCATENATE($F1162," ",$G1162),AllocFactorMatrix,(L$4+1),FALSE)*$E1164</f>
        <v>999.16921427737077</v>
      </c>
      <c r="M1162" s="5">
        <f>VLOOKUP(CONCATENATE($F1162," ",$G1162),AllocFactorMatrix,(M$4+1),FALSE)*$E1164</f>
        <v>92.111721058465307</v>
      </c>
      <c r="N1162" s="5">
        <f t="shared" si="624"/>
        <v>32529.224384293288</v>
      </c>
      <c r="O1162" s="5">
        <f>VLOOKUP(CONCATENATE($F1162," ",$G1162),AllocFactorMatrix,(O$4+1),FALSE)*$E1164</f>
        <v>28662.411704176131</v>
      </c>
      <c r="P1162" s="5">
        <f>VLOOKUP(CONCATENATE($F1162," ",$G1162),AllocFactorMatrix,(P$4+1),FALSE)*$E1164</f>
        <v>5313.4596174066137</v>
      </c>
      <c r="Q1162" s="5">
        <f>VLOOKUP(CONCATENATE($F1162," ",$G1162),AllocFactorMatrix,(Q$4+1),FALSE)*$E1164</f>
        <v>2414.3000472257254</v>
      </c>
      <c r="R1162" s="5">
        <f>VLOOKUP(CONCATENATE($F1162," ",$G1162),AllocFactorMatrix,(R$4+1),FALSE)*$E1164</f>
        <v>111.86451202222732</v>
      </c>
      <c r="S1162" s="5">
        <f t="shared" si="625"/>
        <v>36502.035880830699</v>
      </c>
      <c r="T1162" s="5">
        <f>VLOOKUP(CONCATENATE($F1162," ",$G1162),AllocFactorMatrix,(T$4+1),FALSE)*$E1164</f>
        <v>1098.3979316655079</v>
      </c>
      <c r="U1162" s="5">
        <f>VLOOKUP(CONCATENATE($F1162," ",$G1162),AllocFactorMatrix,(U$4+1),FALSE)*$E1164</f>
        <v>19286.222192498026</v>
      </c>
      <c r="V1162" s="5">
        <f>VLOOKUP(CONCATENATE($F1162," ",$G1162),AllocFactorMatrix,(V$4+1),FALSE)*$E1164</f>
        <v>109499.16237717195</v>
      </c>
      <c r="W1162" s="5">
        <f>VLOOKUP(CONCATENATE($F1162," ",$G1162),AllocFactorMatrix,(W$4+1),FALSE)*$E1164</f>
        <v>20774.553893913388</v>
      </c>
      <c r="X1162" s="5">
        <f t="shared" si="628"/>
        <v>150658.33639524889</v>
      </c>
      <c r="Y1162" s="5">
        <f>VLOOKUP(CONCATENATE($F1162," ",$G1162),AllocFactorMatrix,(Y$4+1),FALSE)*$E1164</f>
        <v>7765.5113151966907</v>
      </c>
      <c r="Z1162" s="5">
        <f>VLOOKUP(CONCATENATE($F1162," ",$G1162),AllocFactorMatrix,(Z$4+1),FALSE)*$E1164</f>
        <v>126.41014478675596</v>
      </c>
      <c r="AA1162" s="5">
        <f t="shared" si="626"/>
        <v>7891.9214599834468</v>
      </c>
      <c r="AB1162" s="5">
        <f>VLOOKUP(CONCATENATE($F1162," ",$G1162),AllocFactorMatrix,(AB$4+1),FALSE)*$E1164</f>
        <v>141.00034802887285</v>
      </c>
      <c r="AC1162" s="5">
        <f>VLOOKUP(CONCATENATE($F1162," ",$G1162),AllocFactorMatrix,(AC$4+1),FALSE)*$E1164</f>
        <v>3048.9437152009259</v>
      </c>
      <c r="AD1162" s="5">
        <f>VLOOKUP(CONCATENATE($F1162," ",$G1162),AllocFactorMatrix,(AD$4+1),FALSE)*$E1164</f>
        <v>603.36107016591723</v>
      </c>
    </row>
    <row r="1163" spans="1:30" hidden="1" outlineLevel="1">
      <c r="D1163" s="7"/>
      <c r="E1163" s="51"/>
      <c r="F1163" s="52" t="str">
        <f>F1164</f>
        <v>PROD_ENERGY</v>
      </c>
      <c r="G1163" s="55" t="str">
        <f>$G$14</f>
        <v>CUSTOMER</v>
      </c>
      <c r="H1163" s="4">
        <f t="shared" si="623"/>
        <v>0</v>
      </c>
      <c r="I1163" s="5">
        <f>VLOOKUP(CONCATENATE($F1163," ",$G1163),AllocFactorMatrix,(I$4+1),FALSE)*$E1164</f>
        <v>0</v>
      </c>
      <c r="J1163" s="5">
        <f>VLOOKUP(CONCATENATE($F1163," ",$G1163),AllocFactorMatrix,(J$4+1),FALSE)*$E1164</f>
        <v>0</v>
      </c>
      <c r="K1163" s="5">
        <f>VLOOKUP(CONCATENATE($F1163," ",$G1163),AllocFactorMatrix,(K$4+1),FALSE)*$E1164</f>
        <v>0</v>
      </c>
      <c r="L1163" s="5">
        <f>VLOOKUP(CONCATENATE($F1163," ",$G1163),AllocFactorMatrix,(L$4+1),FALSE)*$E1164</f>
        <v>0</v>
      </c>
      <c r="M1163" s="5">
        <f>VLOOKUP(CONCATENATE($F1163," ",$G1163),AllocFactorMatrix,(M$4+1),FALSE)*$E1164</f>
        <v>0</v>
      </c>
      <c r="N1163" s="5">
        <f t="shared" si="624"/>
        <v>0</v>
      </c>
      <c r="O1163" s="5">
        <f>VLOOKUP(CONCATENATE($F1163," ",$G1163),AllocFactorMatrix,(O$4+1),FALSE)*$E1164</f>
        <v>0</v>
      </c>
      <c r="P1163" s="5">
        <f>VLOOKUP(CONCATENATE($F1163," ",$G1163),AllocFactorMatrix,(P$4+1),FALSE)*$E1164</f>
        <v>0</v>
      </c>
      <c r="Q1163" s="5">
        <f>VLOOKUP(CONCATENATE($F1163," ",$G1163),AllocFactorMatrix,(Q$4+1),FALSE)*$E1164</f>
        <v>0</v>
      </c>
      <c r="R1163" s="5">
        <f>VLOOKUP(CONCATENATE($F1163," ",$G1163),AllocFactorMatrix,(R$4+1),FALSE)*$E1164</f>
        <v>0</v>
      </c>
      <c r="S1163" s="5">
        <f t="shared" si="625"/>
        <v>0</v>
      </c>
      <c r="T1163" s="5">
        <f>VLOOKUP(CONCATENATE($F1163," ",$G1163),AllocFactorMatrix,(T$4+1),FALSE)*$E1164</f>
        <v>0</v>
      </c>
      <c r="U1163" s="5">
        <f>VLOOKUP(CONCATENATE($F1163," ",$G1163),AllocFactorMatrix,(U$4+1),FALSE)*$E1164</f>
        <v>0</v>
      </c>
      <c r="V1163" s="5">
        <f>VLOOKUP(CONCATENATE($F1163," ",$G1163),AllocFactorMatrix,(V$4+1),FALSE)*$E1164</f>
        <v>0</v>
      </c>
      <c r="W1163" s="5">
        <f>VLOOKUP(CONCATENATE($F1163," ",$G1163),AllocFactorMatrix,(W$4+1),FALSE)*$E1164</f>
        <v>0</v>
      </c>
      <c r="X1163" s="5">
        <f t="shared" si="628"/>
        <v>0</v>
      </c>
      <c r="Y1163" s="5">
        <f>VLOOKUP(CONCATENATE($F1163," ",$G1163),AllocFactorMatrix,(Y$4+1),FALSE)*$E1164</f>
        <v>0</v>
      </c>
      <c r="Z1163" s="5">
        <f>VLOOKUP(CONCATENATE($F1163," ",$G1163),AllocFactorMatrix,(Z$4+1),FALSE)*$E1164</f>
        <v>0</v>
      </c>
      <c r="AA1163" s="5">
        <f t="shared" si="626"/>
        <v>0</v>
      </c>
      <c r="AB1163" s="5">
        <f>VLOOKUP(CONCATENATE($F1163," ",$G1163),AllocFactorMatrix,(AB$4+1),FALSE)*$E1164</f>
        <v>0</v>
      </c>
      <c r="AC1163" s="5">
        <f>VLOOKUP(CONCATENATE($F1163," ",$G1163),AllocFactorMatrix,(AC$4+1),FALSE)*$E1164</f>
        <v>0</v>
      </c>
      <c r="AD1163" s="5">
        <f>VLOOKUP(CONCATENATE($F1163," ",$G1163),AllocFactorMatrix,(AD$4+1),FALSE)*$E1164</f>
        <v>0</v>
      </c>
    </row>
    <row r="1164" spans="1:30" collapsed="1">
      <c r="D1164" s="7" t="s">
        <v>487</v>
      </c>
      <c r="E1164" s="61">
        <v>385332</v>
      </c>
      <c r="F1164" s="61" t="s">
        <v>32</v>
      </c>
      <c r="G1164" s="55" t="str">
        <f>$G$15</f>
        <v>TOTAL</v>
      </c>
      <c r="H1164" s="4">
        <f t="shared" si="623"/>
        <v>385332.00000000006</v>
      </c>
      <c r="I1164" s="5">
        <f>VLOOKUP(CONCATENATE($F1164," ",$G1164),AllocFactorMatrix,(I$4+1),FALSE)*$E1164</f>
        <v>144587.00455926353</v>
      </c>
      <c r="J1164" s="5">
        <f>VLOOKUP(CONCATENATE($F1164," ",$G1164),AllocFactorMatrix,(J$4+1),FALSE)*$E1164</f>
        <v>9370.1721869843968</v>
      </c>
      <c r="K1164" s="5">
        <f>VLOOKUP(CONCATENATE($F1164," ",$G1164),AllocFactorMatrix,(K$4+1),FALSE)*$E1164</f>
        <v>31437.943448957449</v>
      </c>
      <c r="L1164" s="5">
        <f>VLOOKUP(CONCATENATE($F1164," ",$G1164),AllocFactorMatrix,(L$4+1),FALSE)*$E1164</f>
        <v>999.16921427737077</v>
      </c>
      <c r="M1164" s="5">
        <f>VLOOKUP(CONCATENATE($F1164," ",$G1164),AllocFactorMatrix,(M$4+1),FALSE)*$E1164</f>
        <v>92.111721058465307</v>
      </c>
      <c r="N1164" s="5">
        <f t="shared" si="624"/>
        <v>32529.224384293288</v>
      </c>
      <c r="O1164" s="5">
        <f>VLOOKUP(CONCATENATE($F1164," ",$G1164),AllocFactorMatrix,(O$4+1),FALSE)*$E1164</f>
        <v>28662.411704176131</v>
      </c>
      <c r="P1164" s="5">
        <f>VLOOKUP(CONCATENATE($F1164," ",$G1164),AllocFactorMatrix,(P$4+1),FALSE)*$E1164</f>
        <v>5313.4596174066137</v>
      </c>
      <c r="Q1164" s="5">
        <f>VLOOKUP(CONCATENATE($F1164," ",$G1164),AllocFactorMatrix,(Q$4+1),FALSE)*$E1164</f>
        <v>2414.3000472257254</v>
      </c>
      <c r="R1164" s="5">
        <f>VLOOKUP(CONCATENATE($F1164," ",$G1164),AllocFactorMatrix,(R$4+1),FALSE)*$E1164</f>
        <v>111.86451202222732</v>
      </c>
      <c r="S1164" s="5">
        <f t="shared" si="625"/>
        <v>36502.035880830699</v>
      </c>
      <c r="T1164" s="5">
        <f>VLOOKUP(CONCATENATE($F1164," ",$G1164),AllocFactorMatrix,(T$4+1),FALSE)*$E1164</f>
        <v>1098.3979316655079</v>
      </c>
      <c r="U1164" s="5">
        <f>VLOOKUP(CONCATENATE($F1164," ",$G1164),AllocFactorMatrix,(U$4+1),FALSE)*$E1164</f>
        <v>19286.222192498026</v>
      </c>
      <c r="V1164" s="5">
        <f>VLOOKUP(CONCATENATE($F1164," ",$G1164),AllocFactorMatrix,(V$4+1),FALSE)*$E1164</f>
        <v>109499.16237717195</v>
      </c>
      <c r="W1164" s="5">
        <f>VLOOKUP(CONCATENATE($F1164," ",$G1164),AllocFactorMatrix,(W$4+1),FALSE)*$E1164</f>
        <v>20774.553893913388</v>
      </c>
      <c r="X1164" s="5">
        <f t="shared" si="628"/>
        <v>150658.33639524889</v>
      </c>
      <c r="Y1164" s="5">
        <f>VLOOKUP(CONCATENATE($F1164," ",$G1164),AllocFactorMatrix,(Y$4+1),FALSE)*$E1164</f>
        <v>7765.5113151966907</v>
      </c>
      <c r="Z1164" s="5">
        <f>VLOOKUP(CONCATENATE($F1164," ",$G1164),AllocFactorMatrix,(Z$4+1),FALSE)*$E1164</f>
        <v>126.41014478675596</v>
      </c>
      <c r="AA1164" s="5">
        <f t="shared" si="626"/>
        <v>7891.9214599834468</v>
      </c>
      <c r="AB1164" s="5">
        <f>VLOOKUP(CONCATENATE($F1164," ",$G1164),AllocFactorMatrix,(AB$4+1),FALSE)*$E1164</f>
        <v>141.00034802887285</v>
      </c>
      <c r="AC1164" s="5">
        <f>VLOOKUP(CONCATENATE($F1164," ",$G1164),AllocFactorMatrix,(AC$4+1),FALSE)*$E1164</f>
        <v>3048.9437152009259</v>
      </c>
      <c r="AD1164" s="5">
        <f>VLOOKUP(CONCATENATE($F1164," ",$G1164),AllocFactorMatrix,(AD$4+1),FALSE)*$E1164</f>
        <v>603.36107016591723</v>
      </c>
    </row>
    <row r="1165" spans="1:30" s="51" customFormat="1" hidden="1" outlineLevel="1">
      <c r="A1165" s="56"/>
      <c r="B1165" s="112"/>
      <c r="C1165" s="55"/>
      <c r="D1165" s="55"/>
      <c r="F1165" s="52" t="str">
        <f>F1172</f>
        <v>LABOR_PROD</v>
      </c>
      <c r="G1165" s="55" t="str">
        <f>$G$8</f>
        <v>PRODUCTION</v>
      </c>
      <c r="H1165" s="53">
        <f t="shared" ref="H1165:H1172" si="629">SUBTOTAL(9,I1165:AD1165)</f>
        <v>2025833.1936311652</v>
      </c>
      <c r="I1165" s="54">
        <f>VLOOKUP(CONCATENATE($F1165," ",$G1165),AllocFactorMatrix,(I$4+1),FALSE)*$E1172</f>
        <v>1124755.7306375727</v>
      </c>
      <c r="J1165" s="54">
        <f>VLOOKUP(CONCATENATE($F1165," ",$G1165),AllocFactorMatrix,(J$4+1),FALSE)*$E1172</f>
        <v>51755.495397158484</v>
      </c>
      <c r="K1165" s="54">
        <f>VLOOKUP(CONCATENATE($F1165," ",$G1165),AllocFactorMatrix,(K$4+1),FALSE)*$E1172</f>
        <v>170497.46229661201</v>
      </c>
      <c r="L1165" s="54">
        <f>VLOOKUP(CONCATENATE($F1165," ",$G1165),AllocFactorMatrix,(L$4+1),FALSE)*$E1172</f>
        <v>4260.1872851729995</v>
      </c>
      <c r="M1165" s="54">
        <f>VLOOKUP(CONCATENATE($F1165," ",$G1165),AllocFactorMatrix,(M$4+1),FALSE)*$E1172</f>
        <v>548.41280878482587</v>
      </c>
      <c r="N1165" s="54">
        <f t="shared" ref="N1165:N1172" si="630">SUBTOTAL(9,K1165:M1165)</f>
        <v>175306.06239056983</v>
      </c>
      <c r="O1165" s="54">
        <f>VLOOKUP(CONCATENATE($F1165," ",$G1165),AllocFactorMatrix,(O$4+1),FALSE)*$E1172</f>
        <v>129699.72411724932</v>
      </c>
      <c r="P1165" s="54">
        <f>VLOOKUP(CONCATENATE($F1165," ",$G1165),AllocFactorMatrix,(P$4+1),FALSE)*$E1172</f>
        <v>23475.896509728755</v>
      </c>
      <c r="Q1165" s="54">
        <f>VLOOKUP(CONCATENATE($F1165," ",$G1165),AllocFactorMatrix,(Q$4+1),FALSE)*$E1172</f>
        <v>9080.3110264413463</v>
      </c>
      <c r="R1165" s="54">
        <f>VLOOKUP(CONCATENATE($F1165," ",$G1165),AllocFactorMatrix,(R$4+1),FALSE)*$E1172</f>
        <v>195.65095727676132</v>
      </c>
      <c r="S1165" s="54">
        <f t="shared" ref="S1165:S1172" si="631">SUBTOTAL(9,O1165:R1165)</f>
        <v>162451.58261069618</v>
      </c>
      <c r="T1165" s="54">
        <f>VLOOKUP(CONCATENATE($F1165," ",$G1165),AllocFactorMatrix,(T$4+1),FALSE)*$E1172</f>
        <v>4118.439761447501</v>
      </c>
      <c r="U1165" s="54">
        <f>VLOOKUP(CONCATENATE($F1165," ",$G1165),AllocFactorMatrix,(U$4+1),FALSE)*$E1172</f>
        <v>65572.720443634986</v>
      </c>
      <c r="V1165" s="54">
        <f>VLOOKUP(CONCATENATE($F1165," ",$G1165),AllocFactorMatrix,(V$4+1),FALSE)*$E1172</f>
        <v>355614.22612163407</v>
      </c>
      <c r="W1165" s="54">
        <f>VLOOKUP(CONCATENATE($F1165," ",$G1165),AllocFactorMatrix,(W$4+1),FALSE)*$E1172</f>
        <v>46789.108591333148</v>
      </c>
      <c r="X1165" s="54">
        <f>SUBTOTAL(9,T1165:W1165)</f>
        <v>472094.49491804972</v>
      </c>
      <c r="Y1165" s="54">
        <f>VLOOKUP(CONCATENATE($F1165," ",$G1165),AllocFactorMatrix,(Y$4+1),FALSE)*$E1172</f>
        <v>38226.278857701305</v>
      </c>
      <c r="Z1165" s="54">
        <f>VLOOKUP(CONCATENATE($F1165," ",$G1165),AllocFactorMatrix,(Z$4+1),FALSE)*$E1172</f>
        <v>794.59753198940155</v>
      </c>
      <c r="AA1165" s="54">
        <f t="shared" si="626"/>
        <v>39020.876389690704</v>
      </c>
      <c r="AB1165" s="54">
        <f>VLOOKUP(CONCATENATE($F1165," ",$G1165),AllocFactorMatrix,(AB$4+1),FALSE)*$E1172</f>
        <v>448.95128742743958</v>
      </c>
      <c r="AC1165" s="54">
        <f>VLOOKUP(CONCATENATE($F1165," ",$G1165),AllocFactorMatrix,(AC$4+1),FALSE)*$E1172</f>
        <v>0</v>
      </c>
      <c r="AD1165" s="54">
        <f>VLOOKUP(CONCATENATE($F1165," ",$G1165),AllocFactorMatrix,(AD$4+1),FALSE)*$E1172</f>
        <v>0</v>
      </c>
    </row>
    <row r="1166" spans="1:30" s="51" customFormat="1" hidden="1" outlineLevel="1">
      <c r="A1166" s="56"/>
      <c r="B1166" s="112"/>
      <c r="C1166" s="55"/>
      <c r="D1166" s="55"/>
      <c r="F1166" s="52" t="str">
        <f>F1172</f>
        <v>LABOR_PROD</v>
      </c>
      <c r="G1166" s="55" t="str">
        <f>$G$9</f>
        <v>BULKTRAN</v>
      </c>
      <c r="H1166" s="53">
        <f t="shared" si="629"/>
        <v>0</v>
      </c>
      <c r="I1166" s="54">
        <f>VLOOKUP(CONCATENATE($F1166," ",$G1166),AllocFactorMatrix,(I$4+1),FALSE)*$E1172</f>
        <v>0</v>
      </c>
      <c r="J1166" s="54">
        <f>VLOOKUP(CONCATENATE($F1166," ",$G1166),AllocFactorMatrix,(J$4+1),FALSE)*$E1172</f>
        <v>0</v>
      </c>
      <c r="K1166" s="54">
        <f>VLOOKUP(CONCATENATE($F1166," ",$G1166),AllocFactorMatrix,(K$4+1),FALSE)*$E1172</f>
        <v>0</v>
      </c>
      <c r="L1166" s="54">
        <f>VLOOKUP(CONCATENATE($F1166," ",$G1166),AllocFactorMatrix,(L$4+1),FALSE)*$E1172</f>
        <v>0</v>
      </c>
      <c r="M1166" s="54">
        <f>VLOOKUP(CONCATENATE($F1166," ",$G1166),AllocFactorMatrix,(M$4+1),FALSE)*$E1172</f>
        <v>0</v>
      </c>
      <c r="N1166" s="54">
        <f t="shared" si="630"/>
        <v>0</v>
      </c>
      <c r="O1166" s="54">
        <f>VLOOKUP(CONCATENATE($F1166," ",$G1166),AllocFactorMatrix,(O$4+1),FALSE)*$E1172</f>
        <v>0</v>
      </c>
      <c r="P1166" s="54">
        <f>VLOOKUP(CONCATENATE($F1166," ",$G1166),AllocFactorMatrix,(P$4+1),FALSE)*$E1172</f>
        <v>0</v>
      </c>
      <c r="Q1166" s="54">
        <f>VLOOKUP(CONCATENATE($F1166," ",$G1166),AllocFactorMatrix,(Q$4+1),FALSE)*$E1172</f>
        <v>0</v>
      </c>
      <c r="R1166" s="54">
        <f>VLOOKUP(CONCATENATE($F1166," ",$G1166),AllocFactorMatrix,(R$4+1),FALSE)*$E1172</f>
        <v>0</v>
      </c>
      <c r="S1166" s="54">
        <f t="shared" si="631"/>
        <v>0</v>
      </c>
      <c r="T1166" s="54">
        <f>VLOOKUP(CONCATENATE($F1166," ",$G1166),AllocFactorMatrix,(T$4+1),FALSE)*$E1172</f>
        <v>0</v>
      </c>
      <c r="U1166" s="54">
        <f>VLOOKUP(CONCATENATE($F1166," ",$G1166),AllocFactorMatrix,(U$4+1),FALSE)*$E1172</f>
        <v>0</v>
      </c>
      <c r="V1166" s="54">
        <f>VLOOKUP(CONCATENATE($F1166," ",$G1166),AllocFactorMatrix,(V$4+1),FALSE)*$E1172</f>
        <v>0</v>
      </c>
      <c r="W1166" s="54">
        <f>VLOOKUP(CONCATENATE($F1166," ",$G1166),AllocFactorMatrix,(W$4+1),FALSE)*$E1172</f>
        <v>0</v>
      </c>
      <c r="X1166" s="54">
        <f t="shared" ref="X1166:X1172" si="632">SUBTOTAL(9,T1166:W1166)</f>
        <v>0</v>
      </c>
      <c r="Y1166" s="54">
        <f>VLOOKUP(CONCATENATE($F1166," ",$G1166),AllocFactorMatrix,(Y$4+1),FALSE)*$E1172</f>
        <v>0</v>
      </c>
      <c r="Z1166" s="54">
        <f>VLOOKUP(CONCATENATE($F1166," ",$G1166),AllocFactorMatrix,(Z$4+1),FALSE)*$E1172</f>
        <v>0</v>
      </c>
      <c r="AA1166" s="54">
        <f t="shared" si="626"/>
        <v>0</v>
      </c>
      <c r="AB1166" s="54">
        <f>VLOOKUP(CONCATENATE($F1166," ",$G1166),AllocFactorMatrix,(AB$4+1),FALSE)*$E1172</f>
        <v>0</v>
      </c>
      <c r="AC1166" s="54">
        <f>VLOOKUP(CONCATENATE($F1166," ",$G1166),AllocFactorMatrix,(AC$4+1),FALSE)*$E1172</f>
        <v>0</v>
      </c>
      <c r="AD1166" s="54">
        <f>VLOOKUP(CONCATENATE($F1166," ",$G1166),AllocFactorMatrix,(AD$4+1),FALSE)*$E1172</f>
        <v>0</v>
      </c>
    </row>
    <row r="1167" spans="1:30" s="51" customFormat="1" hidden="1" outlineLevel="1">
      <c r="A1167" s="56"/>
      <c r="B1167" s="112"/>
      <c r="C1167" s="55"/>
      <c r="D1167" s="55"/>
      <c r="F1167" s="52" t="str">
        <f>F1172</f>
        <v>LABOR_PROD</v>
      </c>
      <c r="G1167" s="55" t="str">
        <f>$G$10</f>
        <v>SUBTRAN</v>
      </c>
      <c r="H1167" s="53">
        <f t="shared" si="629"/>
        <v>0</v>
      </c>
      <c r="I1167" s="54">
        <f>VLOOKUP(CONCATENATE($F1167," ",$G1167),AllocFactorMatrix,(I$4+1),FALSE)*$E1172</f>
        <v>0</v>
      </c>
      <c r="J1167" s="54">
        <f>VLOOKUP(CONCATENATE($F1167," ",$G1167),AllocFactorMatrix,(J$4+1),FALSE)*$E1172</f>
        <v>0</v>
      </c>
      <c r="K1167" s="54">
        <f>VLOOKUP(CONCATENATE($F1167," ",$G1167),AllocFactorMatrix,(K$4+1),FALSE)*$E1172</f>
        <v>0</v>
      </c>
      <c r="L1167" s="54">
        <f>VLOOKUP(CONCATENATE($F1167," ",$G1167),AllocFactorMatrix,(L$4+1),FALSE)*$E1172</f>
        <v>0</v>
      </c>
      <c r="M1167" s="54">
        <f>VLOOKUP(CONCATENATE($F1167," ",$G1167),AllocFactorMatrix,(M$4+1),FALSE)*$E1172</f>
        <v>0</v>
      </c>
      <c r="N1167" s="54">
        <f t="shared" si="630"/>
        <v>0</v>
      </c>
      <c r="O1167" s="54">
        <f>VLOOKUP(CONCATENATE($F1167," ",$G1167),AllocFactorMatrix,(O$4+1),FALSE)*$E1172</f>
        <v>0</v>
      </c>
      <c r="P1167" s="54">
        <f>VLOOKUP(CONCATENATE($F1167," ",$G1167),AllocFactorMatrix,(P$4+1),FALSE)*$E1172</f>
        <v>0</v>
      </c>
      <c r="Q1167" s="54">
        <f>VLOOKUP(CONCATENATE($F1167," ",$G1167),AllocFactorMatrix,(Q$4+1),FALSE)*$E1172</f>
        <v>0</v>
      </c>
      <c r="R1167" s="54">
        <f>VLOOKUP(CONCATENATE($F1167," ",$G1167),AllocFactorMatrix,(R$4+1),FALSE)*$E1172</f>
        <v>0</v>
      </c>
      <c r="S1167" s="54">
        <f t="shared" si="631"/>
        <v>0</v>
      </c>
      <c r="T1167" s="54">
        <f>VLOOKUP(CONCATENATE($F1167," ",$G1167),AllocFactorMatrix,(T$4+1),FALSE)*$E1172</f>
        <v>0</v>
      </c>
      <c r="U1167" s="54">
        <f>VLOOKUP(CONCATENATE($F1167," ",$G1167),AllocFactorMatrix,(U$4+1),FALSE)*$E1172</f>
        <v>0</v>
      </c>
      <c r="V1167" s="54">
        <f>VLOOKUP(CONCATENATE($F1167," ",$G1167),AllocFactorMatrix,(V$4+1),FALSE)*$E1172</f>
        <v>0</v>
      </c>
      <c r="W1167" s="54">
        <f>VLOOKUP(CONCATENATE($F1167," ",$G1167),AllocFactorMatrix,(W$4+1),FALSE)*$E1172</f>
        <v>0</v>
      </c>
      <c r="X1167" s="54">
        <f t="shared" si="632"/>
        <v>0</v>
      </c>
      <c r="Y1167" s="54">
        <f>VLOOKUP(CONCATENATE($F1167," ",$G1167),AllocFactorMatrix,(Y$4+1),FALSE)*$E1172</f>
        <v>0</v>
      </c>
      <c r="Z1167" s="54">
        <f>VLOOKUP(CONCATENATE($F1167," ",$G1167),AllocFactorMatrix,(Z$4+1),FALSE)*$E1172</f>
        <v>0</v>
      </c>
      <c r="AA1167" s="54">
        <f t="shared" si="626"/>
        <v>0</v>
      </c>
      <c r="AB1167" s="54">
        <f>VLOOKUP(CONCATENATE($F1167," ",$G1167),AllocFactorMatrix,(AB$4+1),FALSE)*$E1172</f>
        <v>0</v>
      </c>
      <c r="AC1167" s="54">
        <f>VLOOKUP(CONCATENATE($F1167," ",$G1167),AllocFactorMatrix,(AC$4+1),FALSE)*$E1172</f>
        <v>0</v>
      </c>
      <c r="AD1167" s="54">
        <f>VLOOKUP(CONCATENATE($F1167," ",$G1167),AllocFactorMatrix,(AD$4+1),FALSE)*$E1172</f>
        <v>0</v>
      </c>
    </row>
    <row r="1168" spans="1:30" s="51" customFormat="1" hidden="1" outlineLevel="1">
      <c r="A1168" s="56"/>
      <c r="B1168" s="112"/>
      <c r="C1168" s="55"/>
      <c r="D1168" s="55"/>
      <c r="F1168" s="52" t="str">
        <f>F1172</f>
        <v>LABOR_PROD</v>
      </c>
      <c r="G1168" s="55" t="str">
        <f>$G$11</f>
        <v>DISTPRI</v>
      </c>
      <c r="H1168" s="53">
        <f t="shared" si="629"/>
        <v>0</v>
      </c>
      <c r="I1168" s="54">
        <f>VLOOKUP(CONCATENATE($F1168," ",$G1168),AllocFactorMatrix,(I$4+1),FALSE)*$E1172</f>
        <v>0</v>
      </c>
      <c r="J1168" s="54">
        <f>VLOOKUP(CONCATENATE($F1168," ",$G1168),AllocFactorMatrix,(J$4+1),FALSE)*$E1172</f>
        <v>0</v>
      </c>
      <c r="K1168" s="54">
        <f>VLOOKUP(CONCATENATE($F1168," ",$G1168),AllocFactorMatrix,(K$4+1),FALSE)*$E1172</f>
        <v>0</v>
      </c>
      <c r="L1168" s="54">
        <f>VLOOKUP(CONCATENATE($F1168," ",$G1168),AllocFactorMatrix,(L$4+1),FALSE)*$E1172</f>
        <v>0</v>
      </c>
      <c r="M1168" s="54">
        <f>VLOOKUP(CONCATENATE($F1168," ",$G1168),AllocFactorMatrix,(M$4+1),FALSE)*$E1172</f>
        <v>0</v>
      </c>
      <c r="N1168" s="54">
        <f t="shared" si="630"/>
        <v>0</v>
      </c>
      <c r="O1168" s="54">
        <f>VLOOKUP(CONCATENATE($F1168," ",$G1168),AllocFactorMatrix,(O$4+1),FALSE)*$E1172</f>
        <v>0</v>
      </c>
      <c r="P1168" s="54">
        <f>VLOOKUP(CONCATENATE($F1168," ",$G1168),AllocFactorMatrix,(P$4+1),FALSE)*$E1172</f>
        <v>0</v>
      </c>
      <c r="Q1168" s="54">
        <f>VLOOKUP(CONCATENATE($F1168," ",$G1168),AllocFactorMatrix,(Q$4+1),FALSE)*$E1172</f>
        <v>0</v>
      </c>
      <c r="R1168" s="54">
        <f>VLOOKUP(CONCATENATE($F1168," ",$G1168),AllocFactorMatrix,(R$4+1),FALSE)*$E1172</f>
        <v>0</v>
      </c>
      <c r="S1168" s="54">
        <f t="shared" si="631"/>
        <v>0</v>
      </c>
      <c r="T1168" s="54">
        <f>VLOOKUP(CONCATENATE($F1168," ",$G1168),AllocFactorMatrix,(T$4+1),FALSE)*$E1172</f>
        <v>0</v>
      </c>
      <c r="U1168" s="54">
        <f>VLOOKUP(CONCATENATE($F1168," ",$G1168),AllocFactorMatrix,(U$4+1),FALSE)*$E1172</f>
        <v>0</v>
      </c>
      <c r="V1168" s="54">
        <f>VLOOKUP(CONCATENATE($F1168," ",$G1168),AllocFactorMatrix,(V$4+1),FALSE)*$E1172</f>
        <v>0</v>
      </c>
      <c r="W1168" s="54">
        <f>VLOOKUP(CONCATENATE($F1168," ",$G1168),AllocFactorMatrix,(W$4+1),FALSE)*$E1172</f>
        <v>0</v>
      </c>
      <c r="X1168" s="54">
        <f t="shared" si="632"/>
        <v>0</v>
      </c>
      <c r="Y1168" s="54">
        <f>VLOOKUP(CONCATENATE($F1168," ",$G1168),AllocFactorMatrix,(Y$4+1),FALSE)*$E1172</f>
        <v>0</v>
      </c>
      <c r="Z1168" s="54">
        <f>VLOOKUP(CONCATENATE($F1168," ",$G1168),AllocFactorMatrix,(Z$4+1),FALSE)*$E1172</f>
        <v>0</v>
      </c>
      <c r="AA1168" s="54">
        <f t="shared" si="626"/>
        <v>0</v>
      </c>
      <c r="AB1168" s="54">
        <f>VLOOKUP(CONCATENATE($F1168," ",$G1168),AllocFactorMatrix,(AB$4+1),FALSE)*$E1172</f>
        <v>0</v>
      </c>
      <c r="AC1168" s="54">
        <f>VLOOKUP(CONCATENATE($F1168," ",$G1168),AllocFactorMatrix,(AC$4+1),FALSE)*$E1172</f>
        <v>0</v>
      </c>
      <c r="AD1168" s="54">
        <f>VLOOKUP(CONCATENATE($F1168," ",$G1168),AllocFactorMatrix,(AD$4+1),FALSE)*$E1172</f>
        <v>0</v>
      </c>
    </row>
    <row r="1169" spans="1:30" s="51" customFormat="1" hidden="1" outlineLevel="1">
      <c r="A1169" s="56"/>
      <c r="B1169" s="112"/>
      <c r="C1169" s="55"/>
      <c r="D1169" s="55"/>
      <c r="F1169" s="52" t="str">
        <f>F1172</f>
        <v>LABOR_PROD</v>
      </c>
      <c r="G1169" s="55" t="str">
        <f>$G$12</f>
        <v>DISTSEC</v>
      </c>
      <c r="H1169" s="53">
        <f t="shared" si="629"/>
        <v>0</v>
      </c>
      <c r="I1169" s="54">
        <f>VLOOKUP(CONCATENATE($F1169," ",$G1169),AllocFactorMatrix,(I$4+1),FALSE)*$E1172</f>
        <v>0</v>
      </c>
      <c r="J1169" s="54">
        <f>VLOOKUP(CONCATENATE($F1169," ",$G1169),AllocFactorMatrix,(J$4+1),FALSE)*$E1172</f>
        <v>0</v>
      </c>
      <c r="K1169" s="54">
        <f>VLOOKUP(CONCATENATE($F1169," ",$G1169),AllocFactorMatrix,(K$4+1),FALSE)*$E1172</f>
        <v>0</v>
      </c>
      <c r="L1169" s="54">
        <f>VLOOKUP(CONCATENATE($F1169," ",$G1169),AllocFactorMatrix,(L$4+1),FALSE)*$E1172</f>
        <v>0</v>
      </c>
      <c r="M1169" s="54">
        <f>VLOOKUP(CONCATENATE($F1169," ",$G1169),AllocFactorMatrix,(M$4+1),FALSE)*$E1172</f>
        <v>0</v>
      </c>
      <c r="N1169" s="54">
        <f t="shared" si="630"/>
        <v>0</v>
      </c>
      <c r="O1169" s="54">
        <f>VLOOKUP(CONCATENATE($F1169," ",$G1169),AllocFactorMatrix,(O$4+1),FALSE)*$E1172</f>
        <v>0</v>
      </c>
      <c r="P1169" s="54">
        <f>VLOOKUP(CONCATENATE($F1169," ",$G1169),AllocFactorMatrix,(P$4+1),FALSE)*$E1172</f>
        <v>0</v>
      </c>
      <c r="Q1169" s="54">
        <f>VLOOKUP(CONCATENATE($F1169," ",$G1169),AllocFactorMatrix,(Q$4+1),FALSE)*$E1172</f>
        <v>0</v>
      </c>
      <c r="R1169" s="54">
        <f>VLOOKUP(CONCATENATE($F1169," ",$G1169),AllocFactorMatrix,(R$4+1),FALSE)*$E1172</f>
        <v>0</v>
      </c>
      <c r="S1169" s="54">
        <f t="shared" si="631"/>
        <v>0</v>
      </c>
      <c r="T1169" s="54">
        <f>VLOOKUP(CONCATENATE($F1169," ",$G1169),AllocFactorMatrix,(T$4+1),FALSE)*$E1172</f>
        <v>0</v>
      </c>
      <c r="U1169" s="54">
        <f>VLOOKUP(CONCATENATE($F1169," ",$G1169),AllocFactorMatrix,(U$4+1),FALSE)*$E1172</f>
        <v>0</v>
      </c>
      <c r="V1169" s="54">
        <f>VLOOKUP(CONCATENATE($F1169," ",$G1169),AllocFactorMatrix,(V$4+1),FALSE)*$E1172</f>
        <v>0</v>
      </c>
      <c r="W1169" s="54">
        <f>VLOOKUP(CONCATENATE($F1169," ",$G1169),AllocFactorMatrix,(W$4+1),FALSE)*$E1172</f>
        <v>0</v>
      </c>
      <c r="X1169" s="54">
        <f t="shared" si="632"/>
        <v>0</v>
      </c>
      <c r="Y1169" s="54">
        <f>VLOOKUP(CONCATENATE($F1169," ",$G1169),AllocFactorMatrix,(Y$4+1),FALSE)*$E1172</f>
        <v>0</v>
      </c>
      <c r="Z1169" s="54">
        <f>VLOOKUP(CONCATENATE($F1169," ",$G1169),AllocFactorMatrix,(Z$4+1),FALSE)*$E1172</f>
        <v>0</v>
      </c>
      <c r="AA1169" s="54">
        <f t="shared" si="626"/>
        <v>0</v>
      </c>
      <c r="AB1169" s="54">
        <f>VLOOKUP(CONCATENATE($F1169," ",$G1169),AllocFactorMatrix,(AB$4+1),FALSE)*$E1172</f>
        <v>0</v>
      </c>
      <c r="AC1169" s="54">
        <f>VLOOKUP(CONCATENATE($F1169," ",$G1169),AllocFactorMatrix,(AC$4+1),FALSE)*$E1172</f>
        <v>0</v>
      </c>
      <c r="AD1169" s="54">
        <f>VLOOKUP(CONCATENATE($F1169," ",$G1169),AllocFactorMatrix,(AD$4+1),FALSE)*$E1172</f>
        <v>0</v>
      </c>
    </row>
    <row r="1170" spans="1:30" s="51" customFormat="1" hidden="1" outlineLevel="1">
      <c r="A1170" s="56"/>
      <c r="B1170" s="112"/>
      <c r="C1170" s="55"/>
      <c r="D1170" s="55"/>
      <c r="F1170" s="52" t="str">
        <f>F1172</f>
        <v>LABOR_PROD</v>
      </c>
      <c r="G1170" s="55" t="str">
        <f>$G$13</f>
        <v>ENERGY</v>
      </c>
      <c r="H1170" s="53">
        <f t="shared" si="629"/>
        <v>533309.80636883504</v>
      </c>
      <c r="I1170" s="54">
        <f>VLOOKUP(CONCATENATE($F1170," ",$G1170),AllocFactorMatrix,(I$4+1),FALSE)*$E1172</f>
        <v>200112.28604151926</v>
      </c>
      <c r="J1170" s="54">
        <f>VLOOKUP(CONCATENATE($F1170," ",$G1170),AllocFactorMatrix,(J$4+1),FALSE)*$E1172</f>
        <v>12968.569220005844</v>
      </c>
      <c r="K1170" s="54">
        <f>VLOOKUP(CONCATENATE($F1170," ",$G1170),AllocFactorMatrix,(K$4+1),FALSE)*$E1172</f>
        <v>43510.955574408254</v>
      </c>
      <c r="L1170" s="54">
        <f>VLOOKUP(CONCATENATE($F1170," ",$G1170),AllocFactorMatrix,(L$4+1),FALSE)*$E1172</f>
        <v>1382.8769481796621</v>
      </c>
      <c r="M1170" s="54">
        <f>VLOOKUP(CONCATENATE($F1170," ",$G1170),AllocFactorMatrix,(M$4+1),FALSE)*$E1172</f>
        <v>127.48508850028097</v>
      </c>
      <c r="N1170" s="54">
        <f t="shared" si="630"/>
        <v>45021.317611088198</v>
      </c>
      <c r="O1170" s="54">
        <f>VLOOKUP(CONCATENATE($F1170," ",$G1170),AllocFactorMatrix,(O$4+1),FALSE)*$E1172</f>
        <v>39669.545316812524</v>
      </c>
      <c r="P1170" s="54">
        <f>VLOOKUP(CONCATENATE($F1170," ",$G1170),AllocFactorMatrix,(P$4+1),FALSE)*$E1172</f>
        <v>7353.9703936027772</v>
      </c>
      <c r="Q1170" s="54">
        <f>VLOOKUP(CONCATENATE($F1170," ",$G1170),AllocFactorMatrix,(Q$4+1),FALSE)*$E1172</f>
        <v>3341.455915164639</v>
      </c>
      <c r="R1170" s="54">
        <f>VLOOKUP(CONCATENATE($F1170," ",$G1170),AllocFactorMatrix,(R$4+1),FALSE)*$E1172</f>
        <v>154.82348013172606</v>
      </c>
      <c r="S1170" s="54">
        <f t="shared" si="631"/>
        <v>50519.795105711666</v>
      </c>
      <c r="T1170" s="54">
        <f>VLOOKUP(CONCATENATE($F1170," ",$G1170),AllocFactorMatrix,(T$4+1),FALSE)*$E1172</f>
        <v>1520.2121501781864</v>
      </c>
      <c r="U1170" s="54">
        <f>VLOOKUP(CONCATENATE($F1170," ",$G1170),AllocFactorMatrix,(U$4+1),FALSE)*$E1172</f>
        <v>26692.647958299465</v>
      </c>
      <c r="V1170" s="54">
        <f>VLOOKUP(CONCATENATE($F1170," ",$G1170),AllocFactorMatrix,(V$4+1),FALSE)*$E1172</f>
        <v>151549.77288395251</v>
      </c>
      <c r="W1170" s="54">
        <f>VLOOKUP(CONCATENATE($F1170," ",$G1170),AllocFactorMatrix,(W$4+1),FALSE)*$E1172</f>
        <v>28752.538887405859</v>
      </c>
      <c r="X1170" s="54">
        <f t="shared" si="632"/>
        <v>208515.17187983601</v>
      </c>
      <c r="Y1170" s="54">
        <f>VLOOKUP(CONCATENATE($F1170," ",$G1170),AllocFactorMatrix,(Y$4+1),FALSE)*$E1172</f>
        <v>10747.675604057134</v>
      </c>
      <c r="Z1170" s="54">
        <f>VLOOKUP(CONCATENATE($F1170," ",$G1170),AllocFactorMatrix,(Z$4+1),FALSE)*$E1172</f>
        <v>174.95502537884531</v>
      </c>
      <c r="AA1170" s="54">
        <f t="shared" si="626"/>
        <v>10922.63062943598</v>
      </c>
      <c r="AB1170" s="54">
        <f>VLOOKUP(CONCATENATE($F1170," ",$G1170),AllocFactorMatrix,(AB$4+1),FALSE)*$E1172</f>
        <v>195.14825736044895</v>
      </c>
      <c r="AC1170" s="54">
        <f>VLOOKUP(CONCATENATE($F1170," ",$G1170),AllocFactorMatrix,(AC$4+1),FALSE)*$E1172</f>
        <v>4219.8197460457013</v>
      </c>
      <c r="AD1170" s="54">
        <f>VLOOKUP(CONCATENATE($F1170," ",$G1170),AllocFactorMatrix,(AD$4+1),FALSE)*$E1172</f>
        <v>835.06787783178754</v>
      </c>
    </row>
    <row r="1171" spans="1:30" s="51" customFormat="1" hidden="1" outlineLevel="1">
      <c r="A1171" s="56"/>
      <c r="B1171" s="112"/>
      <c r="C1171" s="55"/>
      <c r="D1171" s="55"/>
      <c r="F1171" s="52" t="str">
        <f>F1172</f>
        <v>LABOR_PROD</v>
      </c>
      <c r="G1171" s="55" t="str">
        <f>$G$14</f>
        <v>CUSTOMER</v>
      </c>
      <c r="H1171" s="53">
        <f t="shared" si="629"/>
        <v>0</v>
      </c>
      <c r="I1171" s="54">
        <f>VLOOKUP(CONCATENATE($F1171," ",$G1171),AllocFactorMatrix,(I$4+1),FALSE)*$E1172</f>
        <v>0</v>
      </c>
      <c r="J1171" s="54">
        <f>VLOOKUP(CONCATENATE($F1171," ",$G1171),AllocFactorMatrix,(J$4+1),FALSE)*$E1172</f>
        <v>0</v>
      </c>
      <c r="K1171" s="54">
        <f>VLOOKUP(CONCATENATE($F1171," ",$G1171),AllocFactorMatrix,(K$4+1),FALSE)*$E1172</f>
        <v>0</v>
      </c>
      <c r="L1171" s="54">
        <f>VLOOKUP(CONCATENATE($F1171," ",$G1171),AllocFactorMatrix,(L$4+1),FALSE)*$E1172</f>
        <v>0</v>
      </c>
      <c r="M1171" s="54">
        <f>VLOOKUP(CONCATENATE($F1171," ",$G1171),AllocFactorMatrix,(M$4+1),FALSE)*$E1172</f>
        <v>0</v>
      </c>
      <c r="N1171" s="54">
        <f t="shared" si="630"/>
        <v>0</v>
      </c>
      <c r="O1171" s="54">
        <f>VLOOKUP(CONCATENATE($F1171," ",$G1171),AllocFactorMatrix,(O$4+1),FALSE)*$E1172</f>
        <v>0</v>
      </c>
      <c r="P1171" s="54">
        <f>VLOOKUP(CONCATENATE($F1171," ",$G1171),AllocFactorMatrix,(P$4+1),FALSE)*$E1172</f>
        <v>0</v>
      </c>
      <c r="Q1171" s="54">
        <f>VLOOKUP(CONCATENATE($F1171," ",$G1171),AllocFactorMatrix,(Q$4+1),FALSE)*$E1172</f>
        <v>0</v>
      </c>
      <c r="R1171" s="54">
        <f>VLOOKUP(CONCATENATE($F1171," ",$G1171),AllocFactorMatrix,(R$4+1),FALSE)*$E1172</f>
        <v>0</v>
      </c>
      <c r="S1171" s="54">
        <f t="shared" si="631"/>
        <v>0</v>
      </c>
      <c r="T1171" s="54">
        <f>VLOOKUP(CONCATENATE($F1171," ",$G1171),AllocFactorMatrix,(T$4+1),FALSE)*$E1172</f>
        <v>0</v>
      </c>
      <c r="U1171" s="54">
        <f>VLOOKUP(CONCATENATE($F1171," ",$G1171),AllocFactorMatrix,(U$4+1),FALSE)*$E1172</f>
        <v>0</v>
      </c>
      <c r="V1171" s="54">
        <f>VLOOKUP(CONCATENATE($F1171," ",$G1171),AllocFactorMatrix,(V$4+1),FALSE)*$E1172</f>
        <v>0</v>
      </c>
      <c r="W1171" s="54">
        <f>VLOOKUP(CONCATENATE($F1171," ",$G1171),AllocFactorMatrix,(W$4+1),FALSE)*$E1172</f>
        <v>0</v>
      </c>
      <c r="X1171" s="54">
        <f t="shared" si="632"/>
        <v>0</v>
      </c>
      <c r="Y1171" s="54">
        <f>VLOOKUP(CONCATENATE($F1171," ",$G1171),AllocFactorMatrix,(Y$4+1),FALSE)*$E1172</f>
        <v>0</v>
      </c>
      <c r="Z1171" s="54">
        <f>VLOOKUP(CONCATENATE($F1171," ",$G1171),AllocFactorMatrix,(Z$4+1),FALSE)*$E1172</f>
        <v>0</v>
      </c>
      <c r="AA1171" s="54">
        <f t="shared" si="626"/>
        <v>0</v>
      </c>
      <c r="AB1171" s="54">
        <f>VLOOKUP(CONCATENATE($F1171," ",$G1171),AllocFactorMatrix,(AB$4+1),FALSE)*$E1172</f>
        <v>0</v>
      </c>
      <c r="AC1171" s="54">
        <f>VLOOKUP(CONCATENATE($F1171," ",$G1171),AllocFactorMatrix,(AC$4+1),FALSE)*$E1172</f>
        <v>0</v>
      </c>
      <c r="AD1171" s="54">
        <f>VLOOKUP(CONCATENATE($F1171," ",$G1171),AllocFactorMatrix,(AD$4+1),FALSE)*$E1172</f>
        <v>0</v>
      </c>
    </row>
    <row r="1172" spans="1:30" s="51" customFormat="1" collapsed="1">
      <c r="A1172" s="56"/>
      <c r="B1172" s="112"/>
      <c r="C1172" s="55"/>
      <c r="D1172" s="55" t="s">
        <v>488</v>
      </c>
      <c r="E1172" s="61">
        <v>2559143</v>
      </c>
      <c r="F1172" s="61" t="s">
        <v>333</v>
      </c>
      <c r="G1172" s="55" t="str">
        <f>$G$15</f>
        <v>TOTAL</v>
      </c>
      <c r="H1172" s="53">
        <f t="shared" si="629"/>
        <v>2559143</v>
      </c>
      <c r="I1172" s="54">
        <f>VLOOKUP(CONCATENATE($F1172," ",$G1172),AllocFactorMatrix,(I$4+1),FALSE)*$E1172</f>
        <v>1324868.0166790918</v>
      </c>
      <c r="J1172" s="54">
        <f>VLOOKUP(CONCATENATE($F1172," ",$G1172),AllocFactorMatrix,(J$4+1),FALSE)*$E1172</f>
        <v>64724.064617164324</v>
      </c>
      <c r="K1172" s="54">
        <f>VLOOKUP(CONCATENATE($F1172," ",$G1172),AllocFactorMatrix,(K$4+1),FALSE)*$E1172</f>
        <v>214008.41787102027</v>
      </c>
      <c r="L1172" s="54">
        <f>VLOOKUP(CONCATENATE($F1172," ",$G1172),AllocFactorMatrix,(L$4+1),FALSE)*$E1172</f>
        <v>5643.0642333526612</v>
      </c>
      <c r="M1172" s="54">
        <f>VLOOKUP(CONCATENATE($F1172," ",$G1172),AllocFactorMatrix,(M$4+1),FALSE)*$E1172</f>
        <v>675.89789728510675</v>
      </c>
      <c r="N1172" s="54">
        <f t="shared" si="630"/>
        <v>220327.38000165805</v>
      </c>
      <c r="O1172" s="54">
        <f>VLOOKUP(CONCATENATE($F1172," ",$G1172),AllocFactorMatrix,(O$4+1),FALSE)*$E1172</f>
        <v>169369.26943406186</v>
      </c>
      <c r="P1172" s="54">
        <f>VLOOKUP(CONCATENATE($F1172," ",$G1172),AllocFactorMatrix,(P$4+1),FALSE)*$E1172</f>
        <v>30829.866903331535</v>
      </c>
      <c r="Q1172" s="54">
        <f>VLOOKUP(CONCATENATE($F1172," ",$G1172),AllocFactorMatrix,(Q$4+1),FALSE)*$E1172</f>
        <v>12421.766941605985</v>
      </c>
      <c r="R1172" s="54">
        <f>VLOOKUP(CONCATENATE($F1172," ",$G1172),AllocFactorMatrix,(R$4+1),FALSE)*$E1172</f>
        <v>350.47443740848735</v>
      </c>
      <c r="S1172" s="54">
        <f t="shared" si="631"/>
        <v>212971.37771640788</v>
      </c>
      <c r="T1172" s="54">
        <f>VLOOKUP(CONCATENATE($F1172," ",$G1172),AllocFactorMatrix,(T$4+1),FALSE)*$E1172</f>
        <v>5638.6519116256877</v>
      </c>
      <c r="U1172" s="54">
        <f>VLOOKUP(CONCATENATE($F1172," ",$G1172),AllocFactorMatrix,(U$4+1),FALSE)*$E1172</f>
        <v>92265.368401934451</v>
      </c>
      <c r="V1172" s="54">
        <f>VLOOKUP(CONCATENATE($F1172," ",$G1172),AllocFactorMatrix,(V$4+1),FALSE)*$E1172</f>
        <v>507163.99900558655</v>
      </c>
      <c r="W1172" s="54">
        <f>VLOOKUP(CONCATENATE($F1172," ",$G1172),AllocFactorMatrix,(W$4+1),FALSE)*$E1172</f>
        <v>75541.647478739018</v>
      </c>
      <c r="X1172" s="54">
        <f t="shared" si="632"/>
        <v>680609.66679788567</v>
      </c>
      <c r="Y1172" s="54">
        <f>VLOOKUP(CONCATENATE($F1172," ",$G1172),AllocFactorMatrix,(Y$4+1),FALSE)*$E1172</f>
        <v>48973.954461758432</v>
      </c>
      <c r="Z1172" s="54">
        <f>VLOOKUP(CONCATENATE($F1172," ",$G1172),AllocFactorMatrix,(Z$4+1),FALSE)*$E1172</f>
        <v>969.55255736824688</v>
      </c>
      <c r="AA1172" s="54">
        <f t="shared" si="626"/>
        <v>49943.507019126679</v>
      </c>
      <c r="AB1172" s="54">
        <f>VLOOKUP(CONCATENATE($F1172," ",$G1172),AllocFactorMatrix,(AB$4+1),FALSE)*$E1172</f>
        <v>644.09954478788848</v>
      </c>
      <c r="AC1172" s="54">
        <f>VLOOKUP(CONCATENATE($F1172," ",$G1172),AllocFactorMatrix,(AC$4+1),FALSE)*$E1172</f>
        <v>4219.8197460457013</v>
      </c>
      <c r="AD1172" s="54">
        <f>VLOOKUP(CONCATENATE($F1172," ",$G1172),AllocFactorMatrix,(AD$4+1),FALSE)*$E1172</f>
        <v>835.06787783178754</v>
      </c>
    </row>
    <row r="1173" spans="1:30" s="51" customFormat="1" hidden="1" outlineLevel="1">
      <c r="A1173" s="56"/>
      <c r="B1173" s="112"/>
      <c r="C1173" s="55"/>
      <c r="D1173" s="55"/>
      <c r="F1173" s="52" t="str">
        <f>F1180</f>
        <v>PROD_DEMAND</v>
      </c>
      <c r="G1173" s="55" t="str">
        <f>$G$8</f>
        <v>PRODUCTION</v>
      </c>
      <c r="H1173" s="53">
        <f t="shared" si="623"/>
        <v>1612430.9999999995</v>
      </c>
      <c r="I1173" s="54">
        <f>VLOOKUP(CONCATENATE($F1173," ",$G1173),AllocFactorMatrix,(I$4+1),FALSE)*$E1180</f>
        <v>895232.15100298368</v>
      </c>
      <c r="J1173" s="54">
        <f>VLOOKUP(CONCATENATE($F1173," ",$G1173),AllocFactorMatrix,(J$4+1),FALSE)*$E1180</f>
        <v>41193.996357199299</v>
      </c>
      <c r="K1173" s="54">
        <f>VLOOKUP(CONCATENATE($F1173," ",$G1173),AllocFactorMatrix,(K$4+1),FALSE)*$E1180</f>
        <v>135704.85195556583</v>
      </c>
      <c r="L1173" s="54">
        <f>VLOOKUP(CONCATENATE($F1173," ",$G1173),AllocFactorMatrix,(L$4+1),FALSE)*$E1180</f>
        <v>3390.8310249898295</v>
      </c>
      <c r="M1173" s="54">
        <f>VLOOKUP(CONCATENATE($F1173," ",$G1173),AllocFactorMatrix,(M$4+1),FALSE)*$E1180</f>
        <v>436.50080197211048</v>
      </c>
      <c r="N1173" s="54">
        <f t="shared" si="624"/>
        <v>139532.18378252778</v>
      </c>
      <c r="O1173" s="54">
        <f>VLOOKUP(CONCATENATE($F1173," ",$G1173),AllocFactorMatrix,(O$4+1),FALSE)*$E1180</f>
        <v>103232.51515256597</v>
      </c>
      <c r="P1173" s="54">
        <f>VLOOKUP(CONCATENATE($F1173," ",$G1173),AllocFactorMatrix,(P$4+1),FALSE)*$E1180</f>
        <v>18685.281396356775</v>
      </c>
      <c r="Q1173" s="54">
        <f>VLOOKUP(CONCATENATE($F1173," ",$G1173),AllocFactorMatrix,(Q$4+1),FALSE)*$E1180</f>
        <v>7227.33492308525</v>
      </c>
      <c r="R1173" s="54">
        <f>VLOOKUP(CONCATENATE($F1173," ",$G1173),AllocFactorMatrix,(R$4+1),FALSE)*$E1180</f>
        <v>155.72539224083937</v>
      </c>
      <c r="S1173" s="54">
        <f t="shared" si="625"/>
        <v>129300.85686424884</v>
      </c>
      <c r="T1173" s="54">
        <f>VLOOKUP(CONCATENATE($F1173," ",$G1173),AllocFactorMatrix,(T$4+1),FALSE)*$E1180</f>
        <v>3278.0092476851764</v>
      </c>
      <c r="U1173" s="54">
        <f>VLOOKUP(CONCATENATE($F1173," ",$G1173),AllocFactorMatrix,(U$4+1),FALSE)*$E1180</f>
        <v>52191.60567121247</v>
      </c>
      <c r="V1173" s="54">
        <f>VLOOKUP(CONCATENATE($F1173," ",$G1173),AllocFactorMatrix,(V$4+1),FALSE)*$E1180</f>
        <v>283045.71375481645</v>
      </c>
      <c r="W1173" s="54">
        <f>VLOOKUP(CONCATENATE($F1173," ",$G1173),AllocFactorMatrix,(W$4+1),FALSE)*$E1180</f>
        <v>37241.076606017792</v>
      </c>
      <c r="X1173" s="54">
        <f>SUBTOTAL(9,T1173:W1173)</f>
        <v>375756.40527973184</v>
      </c>
      <c r="Y1173" s="54">
        <f>VLOOKUP(CONCATENATE($F1173," ",$G1173),AllocFactorMatrix,(Y$4+1),FALSE)*$E1180</f>
        <v>30425.623017027236</v>
      </c>
      <c r="Z1173" s="54">
        <f>VLOOKUP(CONCATENATE($F1173," ",$G1173),AllocFactorMatrix,(Z$4+1),FALSE)*$E1180</f>
        <v>632.44777365242021</v>
      </c>
      <c r="AA1173" s="54">
        <f t="shared" ref="AA1173:AA1180" si="633">SUBTOTAL(9,Y1173:Z1173)</f>
        <v>31058.070790679656</v>
      </c>
      <c r="AB1173" s="54">
        <f>VLOOKUP(CONCATENATE($F1173," ",$G1173),AllocFactorMatrix,(AB$4+1),FALSE)*$E1180</f>
        <v>357.33592262863857</v>
      </c>
      <c r="AC1173" s="54">
        <f>VLOOKUP(CONCATENATE($F1173," ",$G1173),AllocFactorMatrix,(AC$4+1),FALSE)*$E1180</f>
        <v>0</v>
      </c>
      <c r="AD1173" s="54">
        <f>VLOOKUP(CONCATENATE($F1173," ",$G1173),AllocFactorMatrix,(AD$4+1),FALSE)*$E1180</f>
        <v>0</v>
      </c>
    </row>
    <row r="1174" spans="1:30" s="51" customFormat="1" hidden="1" outlineLevel="1">
      <c r="A1174" s="56"/>
      <c r="B1174" s="112"/>
      <c r="C1174" s="55"/>
      <c r="D1174" s="55"/>
      <c r="F1174" s="52" t="str">
        <f>F1180</f>
        <v>PROD_DEMAND</v>
      </c>
      <c r="G1174" s="55" t="str">
        <f>$G$9</f>
        <v>BULKTRAN</v>
      </c>
      <c r="H1174" s="53">
        <f t="shared" si="623"/>
        <v>0</v>
      </c>
      <c r="I1174" s="54">
        <f>VLOOKUP(CONCATENATE($F1174," ",$G1174),AllocFactorMatrix,(I$4+1),FALSE)*$E1180</f>
        <v>0</v>
      </c>
      <c r="J1174" s="54">
        <f>VLOOKUP(CONCATENATE($F1174," ",$G1174),AllocFactorMatrix,(J$4+1),FALSE)*$E1180</f>
        <v>0</v>
      </c>
      <c r="K1174" s="54">
        <f>VLOOKUP(CONCATENATE($F1174," ",$G1174),AllocFactorMatrix,(K$4+1),FALSE)*$E1180</f>
        <v>0</v>
      </c>
      <c r="L1174" s="54">
        <f>VLOOKUP(CONCATENATE($F1174," ",$G1174),AllocFactorMatrix,(L$4+1),FALSE)*$E1180</f>
        <v>0</v>
      </c>
      <c r="M1174" s="54">
        <f>VLOOKUP(CONCATENATE($F1174," ",$G1174),AllocFactorMatrix,(M$4+1),FALSE)*$E1180</f>
        <v>0</v>
      </c>
      <c r="N1174" s="54">
        <f t="shared" si="624"/>
        <v>0</v>
      </c>
      <c r="O1174" s="54">
        <f>VLOOKUP(CONCATENATE($F1174," ",$G1174),AllocFactorMatrix,(O$4+1),FALSE)*$E1180</f>
        <v>0</v>
      </c>
      <c r="P1174" s="54">
        <f>VLOOKUP(CONCATENATE($F1174," ",$G1174),AllocFactorMatrix,(P$4+1),FALSE)*$E1180</f>
        <v>0</v>
      </c>
      <c r="Q1174" s="54">
        <f>VLOOKUP(CONCATENATE($F1174," ",$G1174),AllocFactorMatrix,(Q$4+1),FALSE)*$E1180</f>
        <v>0</v>
      </c>
      <c r="R1174" s="54">
        <f>VLOOKUP(CONCATENATE($F1174," ",$G1174),AllocFactorMatrix,(R$4+1),FALSE)*$E1180</f>
        <v>0</v>
      </c>
      <c r="S1174" s="54">
        <f t="shared" si="625"/>
        <v>0</v>
      </c>
      <c r="T1174" s="54">
        <f>VLOOKUP(CONCATENATE($F1174," ",$G1174),AllocFactorMatrix,(T$4+1),FALSE)*$E1180</f>
        <v>0</v>
      </c>
      <c r="U1174" s="54">
        <f>VLOOKUP(CONCATENATE($F1174," ",$G1174),AllocFactorMatrix,(U$4+1),FALSE)*$E1180</f>
        <v>0</v>
      </c>
      <c r="V1174" s="54">
        <f>VLOOKUP(CONCATENATE($F1174," ",$G1174),AllocFactorMatrix,(V$4+1),FALSE)*$E1180</f>
        <v>0</v>
      </c>
      <c r="W1174" s="54">
        <f>VLOOKUP(CONCATENATE($F1174," ",$G1174),AllocFactorMatrix,(W$4+1),FALSE)*$E1180</f>
        <v>0</v>
      </c>
      <c r="X1174" s="54">
        <f t="shared" ref="X1174:X1180" si="634">SUBTOTAL(9,T1174:W1174)</f>
        <v>0</v>
      </c>
      <c r="Y1174" s="54">
        <f>VLOOKUP(CONCATENATE($F1174," ",$G1174),AllocFactorMatrix,(Y$4+1),FALSE)*$E1180</f>
        <v>0</v>
      </c>
      <c r="Z1174" s="54">
        <f>VLOOKUP(CONCATENATE($F1174," ",$G1174),AllocFactorMatrix,(Z$4+1),FALSE)*$E1180</f>
        <v>0</v>
      </c>
      <c r="AA1174" s="54">
        <f t="shared" si="633"/>
        <v>0</v>
      </c>
      <c r="AB1174" s="54">
        <f>VLOOKUP(CONCATENATE($F1174," ",$G1174),AllocFactorMatrix,(AB$4+1),FALSE)*$E1180</f>
        <v>0</v>
      </c>
      <c r="AC1174" s="54">
        <f>VLOOKUP(CONCATENATE($F1174," ",$G1174),AllocFactorMatrix,(AC$4+1),FALSE)*$E1180</f>
        <v>0</v>
      </c>
      <c r="AD1174" s="54">
        <f>VLOOKUP(CONCATENATE($F1174," ",$G1174),AllocFactorMatrix,(AD$4+1),FALSE)*$E1180</f>
        <v>0</v>
      </c>
    </row>
    <row r="1175" spans="1:30" s="51" customFormat="1" hidden="1" outlineLevel="1">
      <c r="A1175" s="56"/>
      <c r="B1175" s="112"/>
      <c r="C1175" s="55"/>
      <c r="D1175" s="55"/>
      <c r="F1175" s="52" t="str">
        <f>F1180</f>
        <v>PROD_DEMAND</v>
      </c>
      <c r="G1175" s="55" t="str">
        <f>$G$10</f>
        <v>SUBTRAN</v>
      </c>
      <c r="H1175" s="53">
        <f t="shared" si="623"/>
        <v>0</v>
      </c>
      <c r="I1175" s="54">
        <f>VLOOKUP(CONCATENATE($F1175," ",$G1175),AllocFactorMatrix,(I$4+1),FALSE)*$E1180</f>
        <v>0</v>
      </c>
      <c r="J1175" s="54">
        <f>VLOOKUP(CONCATENATE($F1175," ",$G1175),AllocFactorMatrix,(J$4+1),FALSE)*$E1180</f>
        <v>0</v>
      </c>
      <c r="K1175" s="54">
        <f>VLOOKUP(CONCATENATE($F1175," ",$G1175),AllocFactorMatrix,(K$4+1),FALSE)*$E1180</f>
        <v>0</v>
      </c>
      <c r="L1175" s="54">
        <f>VLOOKUP(CONCATENATE($F1175," ",$G1175),AllocFactorMatrix,(L$4+1),FALSE)*$E1180</f>
        <v>0</v>
      </c>
      <c r="M1175" s="54">
        <f>VLOOKUP(CONCATENATE($F1175," ",$G1175),AllocFactorMatrix,(M$4+1),FALSE)*$E1180</f>
        <v>0</v>
      </c>
      <c r="N1175" s="54">
        <f t="shared" si="624"/>
        <v>0</v>
      </c>
      <c r="O1175" s="54">
        <f>VLOOKUP(CONCATENATE($F1175," ",$G1175),AllocFactorMatrix,(O$4+1),FALSE)*$E1180</f>
        <v>0</v>
      </c>
      <c r="P1175" s="54">
        <f>VLOOKUP(CONCATENATE($F1175," ",$G1175),AllocFactorMatrix,(P$4+1),FALSE)*$E1180</f>
        <v>0</v>
      </c>
      <c r="Q1175" s="54">
        <f>VLOOKUP(CONCATENATE($F1175," ",$G1175),AllocFactorMatrix,(Q$4+1),FALSE)*$E1180</f>
        <v>0</v>
      </c>
      <c r="R1175" s="54">
        <f>VLOOKUP(CONCATENATE($F1175," ",$G1175),AllocFactorMatrix,(R$4+1),FALSE)*$E1180</f>
        <v>0</v>
      </c>
      <c r="S1175" s="54">
        <f t="shared" si="625"/>
        <v>0</v>
      </c>
      <c r="T1175" s="54">
        <f>VLOOKUP(CONCATENATE($F1175," ",$G1175),AllocFactorMatrix,(T$4+1),FALSE)*$E1180</f>
        <v>0</v>
      </c>
      <c r="U1175" s="54">
        <f>VLOOKUP(CONCATENATE($F1175," ",$G1175),AllocFactorMatrix,(U$4+1),FALSE)*$E1180</f>
        <v>0</v>
      </c>
      <c r="V1175" s="54">
        <f>VLOOKUP(CONCATENATE($F1175," ",$G1175),AllocFactorMatrix,(V$4+1),FALSE)*$E1180</f>
        <v>0</v>
      </c>
      <c r="W1175" s="54">
        <f>VLOOKUP(CONCATENATE($F1175," ",$G1175),AllocFactorMatrix,(W$4+1),FALSE)*$E1180</f>
        <v>0</v>
      </c>
      <c r="X1175" s="54">
        <f t="shared" si="634"/>
        <v>0</v>
      </c>
      <c r="Y1175" s="54">
        <f>VLOOKUP(CONCATENATE($F1175," ",$G1175),AllocFactorMatrix,(Y$4+1),FALSE)*$E1180</f>
        <v>0</v>
      </c>
      <c r="Z1175" s="54">
        <f>VLOOKUP(CONCATENATE($F1175," ",$G1175),AllocFactorMatrix,(Z$4+1),FALSE)*$E1180</f>
        <v>0</v>
      </c>
      <c r="AA1175" s="54">
        <f t="shared" si="633"/>
        <v>0</v>
      </c>
      <c r="AB1175" s="54">
        <f>VLOOKUP(CONCATENATE($F1175," ",$G1175),AllocFactorMatrix,(AB$4+1),FALSE)*$E1180</f>
        <v>0</v>
      </c>
      <c r="AC1175" s="54">
        <f>VLOOKUP(CONCATENATE($F1175," ",$G1175),AllocFactorMatrix,(AC$4+1),FALSE)*$E1180</f>
        <v>0</v>
      </c>
      <c r="AD1175" s="54">
        <f>VLOOKUP(CONCATENATE($F1175," ",$G1175),AllocFactorMatrix,(AD$4+1),FALSE)*$E1180</f>
        <v>0</v>
      </c>
    </row>
    <row r="1176" spans="1:30" s="51" customFormat="1" hidden="1" outlineLevel="1">
      <c r="A1176" s="56"/>
      <c r="B1176" s="112"/>
      <c r="C1176" s="55"/>
      <c r="D1176" s="55"/>
      <c r="F1176" s="52" t="str">
        <f>F1180</f>
        <v>PROD_DEMAND</v>
      </c>
      <c r="G1176" s="55" t="str">
        <f>$G$11</f>
        <v>DISTPRI</v>
      </c>
      <c r="H1176" s="53">
        <f t="shared" si="623"/>
        <v>0</v>
      </c>
      <c r="I1176" s="54">
        <f>VLOOKUP(CONCATENATE($F1176," ",$G1176),AllocFactorMatrix,(I$4+1),FALSE)*$E1180</f>
        <v>0</v>
      </c>
      <c r="J1176" s="54">
        <f>VLOOKUP(CONCATENATE($F1176," ",$G1176),AllocFactorMatrix,(J$4+1),FALSE)*$E1180</f>
        <v>0</v>
      </c>
      <c r="K1176" s="54">
        <f>VLOOKUP(CONCATENATE($F1176," ",$G1176),AllocFactorMatrix,(K$4+1),FALSE)*$E1180</f>
        <v>0</v>
      </c>
      <c r="L1176" s="54">
        <f>VLOOKUP(CONCATENATE($F1176," ",$G1176),AllocFactorMatrix,(L$4+1),FALSE)*$E1180</f>
        <v>0</v>
      </c>
      <c r="M1176" s="54">
        <f>VLOOKUP(CONCATENATE($F1176," ",$G1176),AllocFactorMatrix,(M$4+1),FALSE)*$E1180</f>
        <v>0</v>
      </c>
      <c r="N1176" s="54">
        <f t="shared" si="624"/>
        <v>0</v>
      </c>
      <c r="O1176" s="54">
        <f>VLOOKUP(CONCATENATE($F1176," ",$G1176),AllocFactorMatrix,(O$4+1),FALSE)*$E1180</f>
        <v>0</v>
      </c>
      <c r="P1176" s="54">
        <f>VLOOKUP(CONCATENATE($F1176," ",$G1176),AllocFactorMatrix,(P$4+1),FALSE)*$E1180</f>
        <v>0</v>
      </c>
      <c r="Q1176" s="54">
        <f>VLOOKUP(CONCATENATE($F1176," ",$G1176),AllocFactorMatrix,(Q$4+1),FALSE)*$E1180</f>
        <v>0</v>
      </c>
      <c r="R1176" s="54">
        <f>VLOOKUP(CONCATENATE($F1176," ",$G1176),AllocFactorMatrix,(R$4+1),FALSE)*$E1180</f>
        <v>0</v>
      </c>
      <c r="S1176" s="54">
        <f t="shared" si="625"/>
        <v>0</v>
      </c>
      <c r="T1176" s="54">
        <f>VLOOKUP(CONCATENATE($F1176," ",$G1176),AllocFactorMatrix,(T$4+1),FALSE)*$E1180</f>
        <v>0</v>
      </c>
      <c r="U1176" s="54">
        <f>VLOOKUP(CONCATENATE($F1176," ",$G1176),AllocFactorMatrix,(U$4+1),FALSE)*$E1180</f>
        <v>0</v>
      </c>
      <c r="V1176" s="54">
        <f>VLOOKUP(CONCATENATE($F1176," ",$G1176),AllocFactorMatrix,(V$4+1),FALSE)*$E1180</f>
        <v>0</v>
      </c>
      <c r="W1176" s="54">
        <f>VLOOKUP(CONCATENATE($F1176," ",$G1176),AllocFactorMatrix,(W$4+1),FALSE)*$E1180</f>
        <v>0</v>
      </c>
      <c r="X1176" s="54">
        <f t="shared" si="634"/>
        <v>0</v>
      </c>
      <c r="Y1176" s="54">
        <f>VLOOKUP(CONCATENATE($F1176," ",$G1176),AllocFactorMatrix,(Y$4+1),FALSE)*$E1180</f>
        <v>0</v>
      </c>
      <c r="Z1176" s="54">
        <f>VLOOKUP(CONCATENATE($F1176," ",$G1176),AllocFactorMatrix,(Z$4+1),FALSE)*$E1180</f>
        <v>0</v>
      </c>
      <c r="AA1176" s="54">
        <f t="shared" si="633"/>
        <v>0</v>
      </c>
      <c r="AB1176" s="54">
        <f>VLOOKUP(CONCATENATE($F1176," ",$G1176),AllocFactorMatrix,(AB$4+1),FALSE)*$E1180</f>
        <v>0</v>
      </c>
      <c r="AC1176" s="54">
        <f>VLOOKUP(CONCATENATE($F1176," ",$G1176),AllocFactorMatrix,(AC$4+1),FALSE)*$E1180</f>
        <v>0</v>
      </c>
      <c r="AD1176" s="54">
        <f>VLOOKUP(CONCATENATE($F1176," ",$G1176),AllocFactorMatrix,(AD$4+1),FALSE)*$E1180</f>
        <v>0</v>
      </c>
    </row>
    <row r="1177" spans="1:30" s="51" customFormat="1" hidden="1" outlineLevel="1">
      <c r="A1177" s="56"/>
      <c r="B1177" s="112"/>
      <c r="C1177" s="55"/>
      <c r="D1177" s="55"/>
      <c r="F1177" s="52" t="str">
        <f>F1180</f>
        <v>PROD_DEMAND</v>
      </c>
      <c r="G1177" s="55" t="str">
        <f>$G$12</f>
        <v>DISTSEC</v>
      </c>
      <c r="H1177" s="53">
        <f t="shared" si="623"/>
        <v>0</v>
      </c>
      <c r="I1177" s="54">
        <f>VLOOKUP(CONCATENATE($F1177," ",$G1177),AllocFactorMatrix,(I$4+1),FALSE)*$E1180</f>
        <v>0</v>
      </c>
      <c r="J1177" s="54">
        <f>VLOOKUP(CONCATENATE($F1177," ",$G1177),AllocFactorMatrix,(J$4+1),FALSE)*$E1180</f>
        <v>0</v>
      </c>
      <c r="K1177" s="54">
        <f>VLOOKUP(CONCATENATE($F1177," ",$G1177),AllocFactorMatrix,(K$4+1),FALSE)*$E1180</f>
        <v>0</v>
      </c>
      <c r="L1177" s="54">
        <f>VLOOKUP(CONCATENATE($F1177," ",$G1177),AllocFactorMatrix,(L$4+1),FALSE)*$E1180</f>
        <v>0</v>
      </c>
      <c r="M1177" s="54">
        <f>VLOOKUP(CONCATENATE($F1177," ",$G1177),AllocFactorMatrix,(M$4+1),FALSE)*$E1180</f>
        <v>0</v>
      </c>
      <c r="N1177" s="54">
        <f t="shared" si="624"/>
        <v>0</v>
      </c>
      <c r="O1177" s="54">
        <f>VLOOKUP(CONCATENATE($F1177," ",$G1177),AllocFactorMatrix,(O$4+1),FALSE)*$E1180</f>
        <v>0</v>
      </c>
      <c r="P1177" s="54">
        <f>VLOOKUP(CONCATENATE($F1177," ",$G1177),AllocFactorMatrix,(P$4+1),FALSE)*$E1180</f>
        <v>0</v>
      </c>
      <c r="Q1177" s="54">
        <f>VLOOKUP(CONCATENATE($F1177," ",$G1177),AllocFactorMatrix,(Q$4+1),FALSE)*$E1180</f>
        <v>0</v>
      </c>
      <c r="R1177" s="54">
        <f>VLOOKUP(CONCATENATE($F1177," ",$G1177),AllocFactorMatrix,(R$4+1),FALSE)*$E1180</f>
        <v>0</v>
      </c>
      <c r="S1177" s="54">
        <f t="shared" si="625"/>
        <v>0</v>
      </c>
      <c r="T1177" s="54">
        <f>VLOOKUP(CONCATENATE($F1177," ",$G1177),AllocFactorMatrix,(T$4+1),FALSE)*$E1180</f>
        <v>0</v>
      </c>
      <c r="U1177" s="54">
        <f>VLOOKUP(CONCATENATE($F1177," ",$G1177),AllocFactorMatrix,(U$4+1),FALSE)*$E1180</f>
        <v>0</v>
      </c>
      <c r="V1177" s="54">
        <f>VLOOKUP(CONCATENATE($F1177," ",$G1177),AllocFactorMatrix,(V$4+1),FALSE)*$E1180</f>
        <v>0</v>
      </c>
      <c r="W1177" s="54">
        <f>VLOOKUP(CONCATENATE($F1177," ",$G1177),AllocFactorMatrix,(W$4+1),FALSE)*$E1180</f>
        <v>0</v>
      </c>
      <c r="X1177" s="54">
        <f t="shared" si="634"/>
        <v>0</v>
      </c>
      <c r="Y1177" s="54">
        <f>VLOOKUP(CONCATENATE($F1177," ",$G1177),AllocFactorMatrix,(Y$4+1),FALSE)*$E1180</f>
        <v>0</v>
      </c>
      <c r="Z1177" s="54">
        <f>VLOOKUP(CONCATENATE($F1177," ",$G1177),AllocFactorMatrix,(Z$4+1),FALSE)*$E1180</f>
        <v>0</v>
      </c>
      <c r="AA1177" s="54">
        <f t="shared" si="633"/>
        <v>0</v>
      </c>
      <c r="AB1177" s="54">
        <f>VLOOKUP(CONCATENATE($F1177," ",$G1177),AllocFactorMatrix,(AB$4+1),FALSE)*$E1180</f>
        <v>0</v>
      </c>
      <c r="AC1177" s="54">
        <f>VLOOKUP(CONCATENATE($F1177," ",$G1177),AllocFactorMatrix,(AC$4+1),FALSE)*$E1180</f>
        <v>0</v>
      </c>
      <c r="AD1177" s="54">
        <f>VLOOKUP(CONCATENATE($F1177," ",$G1177),AllocFactorMatrix,(AD$4+1),FALSE)*$E1180</f>
        <v>0</v>
      </c>
    </row>
    <row r="1178" spans="1:30" s="51" customFormat="1" hidden="1" outlineLevel="1">
      <c r="A1178" s="56"/>
      <c r="B1178" s="112"/>
      <c r="C1178" s="55"/>
      <c r="D1178" s="55"/>
      <c r="F1178" s="52" t="str">
        <f>F1180</f>
        <v>PROD_DEMAND</v>
      </c>
      <c r="G1178" s="55" t="str">
        <f>$G$13</f>
        <v>ENERGY</v>
      </c>
      <c r="H1178" s="53">
        <f t="shared" si="623"/>
        <v>0</v>
      </c>
      <c r="I1178" s="54">
        <f>VLOOKUP(CONCATENATE($F1178," ",$G1178),AllocFactorMatrix,(I$4+1),FALSE)*$E1180</f>
        <v>0</v>
      </c>
      <c r="J1178" s="54">
        <f>VLOOKUP(CONCATENATE($F1178," ",$G1178),AllocFactorMatrix,(J$4+1),FALSE)*$E1180</f>
        <v>0</v>
      </c>
      <c r="K1178" s="54">
        <f>VLOOKUP(CONCATENATE($F1178," ",$G1178),AllocFactorMatrix,(K$4+1),FALSE)*$E1180</f>
        <v>0</v>
      </c>
      <c r="L1178" s="54">
        <f>VLOOKUP(CONCATENATE($F1178," ",$G1178),AllocFactorMatrix,(L$4+1),FALSE)*$E1180</f>
        <v>0</v>
      </c>
      <c r="M1178" s="54">
        <f>VLOOKUP(CONCATENATE($F1178," ",$G1178),AllocFactorMatrix,(M$4+1),FALSE)*$E1180</f>
        <v>0</v>
      </c>
      <c r="N1178" s="54">
        <f t="shared" si="624"/>
        <v>0</v>
      </c>
      <c r="O1178" s="54">
        <f>VLOOKUP(CONCATENATE($F1178," ",$G1178),AllocFactorMatrix,(O$4+1),FALSE)*$E1180</f>
        <v>0</v>
      </c>
      <c r="P1178" s="54">
        <f>VLOOKUP(CONCATENATE($F1178," ",$G1178),AllocFactorMatrix,(P$4+1),FALSE)*$E1180</f>
        <v>0</v>
      </c>
      <c r="Q1178" s="54">
        <f>VLOOKUP(CONCATENATE($F1178," ",$G1178),AllocFactorMatrix,(Q$4+1),FALSE)*$E1180</f>
        <v>0</v>
      </c>
      <c r="R1178" s="54">
        <f>VLOOKUP(CONCATENATE($F1178," ",$G1178),AllocFactorMatrix,(R$4+1),FALSE)*$E1180</f>
        <v>0</v>
      </c>
      <c r="S1178" s="54">
        <f t="shared" si="625"/>
        <v>0</v>
      </c>
      <c r="T1178" s="54">
        <f>VLOOKUP(CONCATENATE($F1178," ",$G1178),AllocFactorMatrix,(T$4+1),FALSE)*$E1180</f>
        <v>0</v>
      </c>
      <c r="U1178" s="54">
        <f>VLOOKUP(CONCATENATE($F1178," ",$G1178),AllocFactorMatrix,(U$4+1),FALSE)*$E1180</f>
        <v>0</v>
      </c>
      <c r="V1178" s="54">
        <f>VLOOKUP(CONCATENATE($F1178," ",$G1178),AllocFactorMatrix,(V$4+1),FALSE)*$E1180</f>
        <v>0</v>
      </c>
      <c r="W1178" s="54">
        <f>VLOOKUP(CONCATENATE($F1178," ",$G1178),AllocFactorMatrix,(W$4+1),FALSE)*$E1180</f>
        <v>0</v>
      </c>
      <c r="X1178" s="54">
        <f t="shared" si="634"/>
        <v>0</v>
      </c>
      <c r="Y1178" s="54">
        <f>VLOOKUP(CONCATENATE($F1178," ",$G1178),AllocFactorMatrix,(Y$4+1),FALSE)*$E1180</f>
        <v>0</v>
      </c>
      <c r="Z1178" s="54">
        <f>VLOOKUP(CONCATENATE($F1178," ",$G1178),AllocFactorMatrix,(Z$4+1),FALSE)*$E1180</f>
        <v>0</v>
      </c>
      <c r="AA1178" s="54">
        <f t="shared" si="633"/>
        <v>0</v>
      </c>
      <c r="AB1178" s="54">
        <f>VLOOKUP(CONCATENATE($F1178," ",$G1178),AllocFactorMatrix,(AB$4+1),FALSE)*$E1180</f>
        <v>0</v>
      </c>
      <c r="AC1178" s="54">
        <f>VLOOKUP(CONCATENATE($F1178," ",$G1178),AllocFactorMatrix,(AC$4+1),FALSE)*$E1180</f>
        <v>0</v>
      </c>
      <c r="AD1178" s="54">
        <f>VLOOKUP(CONCATENATE($F1178," ",$G1178),AllocFactorMatrix,(AD$4+1),FALSE)*$E1180</f>
        <v>0</v>
      </c>
    </row>
    <row r="1179" spans="1:30" s="51" customFormat="1" hidden="1" outlineLevel="1">
      <c r="A1179" s="56"/>
      <c r="B1179" s="112"/>
      <c r="C1179" s="55"/>
      <c r="D1179" s="55"/>
      <c r="F1179" s="52" t="str">
        <f>F1180</f>
        <v>PROD_DEMAND</v>
      </c>
      <c r="G1179" s="55" t="str">
        <f>$G$14</f>
        <v>CUSTOMER</v>
      </c>
      <c r="H1179" s="53">
        <f t="shared" si="623"/>
        <v>0</v>
      </c>
      <c r="I1179" s="54">
        <f>VLOOKUP(CONCATENATE($F1179," ",$G1179),AllocFactorMatrix,(I$4+1),FALSE)*$E1180</f>
        <v>0</v>
      </c>
      <c r="J1179" s="54">
        <f>VLOOKUP(CONCATENATE($F1179," ",$G1179),AllocFactorMatrix,(J$4+1),FALSE)*$E1180</f>
        <v>0</v>
      </c>
      <c r="K1179" s="54">
        <f>VLOOKUP(CONCATENATE($F1179," ",$G1179),AllocFactorMatrix,(K$4+1),FALSE)*$E1180</f>
        <v>0</v>
      </c>
      <c r="L1179" s="54">
        <f>VLOOKUP(CONCATENATE($F1179," ",$G1179),AllocFactorMatrix,(L$4+1),FALSE)*$E1180</f>
        <v>0</v>
      </c>
      <c r="M1179" s="54">
        <f>VLOOKUP(CONCATENATE($F1179," ",$G1179),AllocFactorMatrix,(M$4+1),FALSE)*$E1180</f>
        <v>0</v>
      </c>
      <c r="N1179" s="54">
        <f t="shared" si="624"/>
        <v>0</v>
      </c>
      <c r="O1179" s="54">
        <f>VLOOKUP(CONCATENATE($F1179," ",$G1179),AllocFactorMatrix,(O$4+1),FALSE)*$E1180</f>
        <v>0</v>
      </c>
      <c r="P1179" s="54">
        <f>VLOOKUP(CONCATENATE($F1179," ",$G1179),AllocFactorMatrix,(P$4+1),FALSE)*$E1180</f>
        <v>0</v>
      </c>
      <c r="Q1179" s="54">
        <f>VLOOKUP(CONCATENATE($F1179," ",$G1179),AllocFactorMatrix,(Q$4+1),FALSE)*$E1180</f>
        <v>0</v>
      </c>
      <c r="R1179" s="54">
        <f>VLOOKUP(CONCATENATE($F1179," ",$G1179),AllocFactorMatrix,(R$4+1),FALSE)*$E1180</f>
        <v>0</v>
      </c>
      <c r="S1179" s="54">
        <f t="shared" si="625"/>
        <v>0</v>
      </c>
      <c r="T1179" s="54">
        <f>VLOOKUP(CONCATENATE($F1179," ",$G1179),AllocFactorMatrix,(T$4+1),FALSE)*$E1180</f>
        <v>0</v>
      </c>
      <c r="U1179" s="54">
        <f>VLOOKUP(CONCATENATE($F1179," ",$G1179),AllocFactorMatrix,(U$4+1),FALSE)*$E1180</f>
        <v>0</v>
      </c>
      <c r="V1179" s="54">
        <f>VLOOKUP(CONCATENATE($F1179," ",$G1179),AllocFactorMatrix,(V$4+1),FALSE)*$E1180</f>
        <v>0</v>
      </c>
      <c r="W1179" s="54">
        <f>VLOOKUP(CONCATENATE($F1179," ",$G1179),AllocFactorMatrix,(W$4+1),FALSE)*$E1180</f>
        <v>0</v>
      </c>
      <c r="X1179" s="54">
        <f t="shared" si="634"/>
        <v>0</v>
      </c>
      <c r="Y1179" s="54">
        <f>VLOOKUP(CONCATENATE($F1179," ",$G1179),AllocFactorMatrix,(Y$4+1),FALSE)*$E1180</f>
        <v>0</v>
      </c>
      <c r="Z1179" s="54">
        <f>VLOOKUP(CONCATENATE($F1179," ",$G1179),AllocFactorMatrix,(Z$4+1),FALSE)*$E1180</f>
        <v>0</v>
      </c>
      <c r="AA1179" s="54">
        <f t="shared" si="633"/>
        <v>0</v>
      </c>
      <c r="AB1179" s="54">
        <f>VLOOKUP(CONCATENATE($F1179," ",$G1179),AllocFactorMatrix,(AB$4+1),FALSE)*$E1180</f>
        <v>0</v>
      </c>
      <c r="AC1179" s="54">
        <f>VLOOKUP(CONCATENATE($F1179," ",$G1179),AllocFactorMatrix,(AC$4+1),FALSE)*$E1180</f>
        <v>0</v>
      </c>
      <c r="AD1179" s="54">
        <f>VLOOKUP(CONCATENATE($F1179," ",$G1179),AllocFactorMatrix,(AD$4+1),FALSE)*$E1180</f>
        <v>0</v>
      </c>
    </row>
    <row r="1180" spans="1:30" s="51" customFormat="1" collapsed="1">
      <c r="A1180" s="56"/>
      <c r="B1180" s="112"/>
      <c r="C1180" s="55"/>
      <c r="D1180" s="55" t="s">
        <v>489</v>
      </c>
      <c r="E1180" s="61">
        <v>1612431</v>
      </c>
      <c r="F1180" s="61" t="s">
        <v>30</v>
      </c>
      <c r="G1180" s="55" t="str">
        <f>$G$15</f>
        <v>TOTAL</v>
      </c>
      <c r="H1180" s="53">
        <f t="shared" si="623"/>
        <v>1612430.9999999995</v>
      </c>
      <c r="I1180" s="54">
        <f>VLOOKUP(CONCATENATE($F1180," ",$G1180),AllocFactorMatrix,(I$4+1),FALSE)*$E1180</f>
        <v>895232.15100298368</v>
      </c>
      <c r="J1180" s="54">
        <f>VLOOKUP(CONCATENATE($F1180," ",$G1180),AllocFactorMatrix,(J$4+1),FALSE)*$E1180</f>
        <v>41193.996357199299</v>
      </c>
      <c r="K1180" s="54">
        <f>VLOOKUP(CONCATENATE($F1180," ",$G1180),AllocFactorMatrix,(K$4+1),FALSE)*$E1180</f>
        <v>135704.85195556583</v>
      </c>
      <c r="L1180" s="54">
        <f>VLOOKUP(CONCATENATE($F1180," ",$G1180),AllocFactorMatrix,(L$4+1),FALSE)*$E1180</f>
        <v>3390.8310249898295</v>
      </c>
      <c r="M1180" s="54">
        <f>VLOOKUP(CONCATENATE($F1180," ",$G1180),AllocFactorMatrix,(M$4+1),FALSE)*$E1180</f>
        <v>436.50080197211048</v>
      </c>
      <c r="N1180" s="54">
        <f t="shared" si="624"/>
        <v>139532.18378252778</v>
      </c>
      <c r="O1180" s="54">
        <f>VLOOKUP(CONCATENATE($F1180," ",$G1180),AllocFactorMatrix,(O$4+1),FALSE)*$E1180</f>
        <v>103232.51515256597</v>
      </c>
      <c r="P1180" s="54">
        <f>VLOOKUP(CONCATENATE($F1180," ",$G1180),AllocFactorMatrix,(P$4+1),FALSE)*$E1180</f>
        <v>18685.281396356775</v>
      </c>
      <c r="Q1180" s="54">
        <f>VLOOKUP(CONCATENATE($F1180," ",$G1180),AllocFactorMatrix,(Q$4+1),FALSE)*$E1180</f>
        <v>7227.33492308525</v>
      </c>
      <c r="R1180" s="54">
        <f>VLOOKUP(CONCATENATE($F1180," ",$G1180),AllocFactorMatrix,(R$4+1),FALSE)*$E1180</f>
        <v>155.72539224083937</v>
      </c>
      <c r="S1180" s="54">
        <f t="shared" si="625"/>
        <v>129300.85686424884</v>
      </c>
      <c r="T1180" s="54">
        <f>VLOOKUP(CONCATENATE($F1180," ",$G1180),AllocFactorMatrix,(T$4+1),FALSE)*$E1180</f>
        <v>3278.0092476851764</v>
      </c>
      <c r="U1180" s="54">
        <f>VLOOKUP(CONCATENATE($F1180," ",$G1180),AllocFactorMatrix,(U$4+1),FALSE)*$E1180</f>
        <v>52191.60567121247</v>
      </c>
      <c r="V1180" s="54">
        <f>VLOOKUP(CONCATENATE($F1180," ",$G1180),AllocFactorMatrix,(V$4+1),FALSE)*$E1180</f>
        <v>283045.71375481645</v>
      </c>
      <c r="W1180" s="54">
        <f>VLOOKUP(CONCATENATE($F1180," ",$G1180),AllocFactorMatrix,(W$4+1),FALSE)*$E1180</f>
        <v>37241.076606017792</v>
      </c>
      <c r="X1180" s="54">
        <f t="shared" si="634"/>
        <v>375756.40527973184</v>
      </c>
      <c r="Y1180" s="54">
        <f>VLOOKUP(CONCATENATE($F1180," ",$G1180),AllocFactorMatrix,(Y$4+1),FALSE)*$E1180</f>
        <v>30425.623017027236</v>
      </c>
      <c r="Z1180" s="54">
        <f>VLOOKUP(CONCATENATE($F1180," ",$G1180),AllocFactorMatrix,(Z$4+1),FALSE)*$E1180</f>
        <v>632.44777365242021</v>
      </c>
      <c r="AA1180" s="54">
        <f t="shared" si="633"/>
        <v>31058.070790679656</v>
      </c>
      <c r="AB1180" s="54">
        <f>VLOOKUP(CONCATENATE($F1180," ",$G1180),AllocFactorMatrix,(AB$4+1),FALSE)*$E1180</f>
        <v>357.33592262863857</v>
      </c>
      <c r="AC1180" s="54">
        <f>VLOOKUP(CONCATENATE($F1180," ",$G1180),AllocFactorMatrix,(AC$4+1),FALSE)*$E1180</f>
        <v>0</v>
      </c>
      <c r="AD1180" s="54">
        <f>VLOOKUP(CONCATENATE($F1180," ",$G1180),AllocFactorMatrix,(AD$4+1),FALSE)*$E1180</f>
        <v>0</v>
      </c>
    </row>
    <row r="1181" spans="1:30" hidden="1" outlineLevel="1">
      <c r="D1181" s="7"/>
      <c r="E1181" s="51"/>
      <c r="F1181" s="52" t="str">
        <f>F1188</f>
        <v>PROD_ENERGY</v>
      </c>
      <c r="G1181" s="55" t="str">
        <f>$G$8</f>
        <v>PRODUCTION</v>
      </c>
      <c r="H1181" s="4">
        <f t="shared" ref="H1181:H1196" si="635">SUBTOTAL(9,I1181:AD1181)</f>
        <v>0</v>
      </c>
      <c r="I1181" s="5">
        <f>VLOOKUP(CONCATENATE($F1181," ",$G1181),AllocFactorMatrix,(I$4+1),FALSE)*$E1188</f>
        <v>0</v>
      </c>
      <c r="J1181" s="5">
        <f>VLOOKUP(CONCATENATE($F1181," ",$G1181),AllocFactorMatrix,(J$4+1),FALSE)*$E1188</f>
        <v>0</v>
      </c>
      <c r="K1181" s="5">
        <f>VLOOKUP(CONCATENATE($F1181," ",$G1181),AllocFactorMatrix,(K$4+1),FALSE)*$E1188</f>
        <v>0</v>
      </c>
      <c r="L1181" s="5">
        <f>VLOOKUP(CONCATENATE($F1181," ",$G1181),AllocFactorMatrix,(L$4+1),FALSE)*$E1188</f>
        <v>0</v>
      </c>
      <c r="M1181" s="5">
        <f>VLOOKUP(CONCATENATE($F1181," ",$G1181),AllocFactorMatrix,(M$4+1),FALSE)*$E1188</f>
        <v>0</v>
      </c>
      <c r="N1181" s="5">
        <f t="shared" ref="N1181:N1196" si="636">SUBTOTAL(9,K1181:M1181)</f>
        <v>0</v>
      </c>
      <c r="O1181" s="5">
        <f>VLOOKUP(CONCATENATE($F1181," ",$G1181),AllocFactorMatrix,(O$4+1),FALSE)*$E1188</f>
        <v>0</v>
      </c>
      <c r="P1181" s="5">
        <f>VLOOKUP(CONCATENATE($F1181," ",$G1181),AllocFactorMatrix,(P$4+1),FALSE)*$E1188</f>
        <v>0</v>
      </c>
      <c r="Q1181" s="5">
        <f>VLOOKUP(CONCATENATE($F1181," ",$G1181),AllocFactorMatrix,(Q$4+1),FALSE)*$E1188</f>
        <v>0</v>
      </c>
      <c r="R1181" s="5">
        <f>VLOOKUP(CONCATENATE($F1181," ",$G1181),AllocFactorMatrix,(R$4+1),FALSE)*$E1188</f>
        <v>0</v>
      </c>
      <c r="S1181" s="5">
        <f t="shared" ref="S1181:S1196" si="637">SUBTOTAL(9,O1181:R1181)</f>
        <v>0</v>
      </c>
      <c r="T1181" s="5">
        <f>VLOOKUP(CONCATENATE($F1181," ",$G1181),AllocFactorMatrix,(T$4+1),FALSE)*$E1188</f>
        <v>0</v>
      </c>
      <c r="U1181" s="5">
        <f>VLOOKUP(CONCATENATE($F1181," ",$G1181),AllocFactorMatrix,(U$4+1),FALSE)*$E1188</f>
        <v>0</v>
      </c>
      <c r="V1181" s="5">
        <f>VLOOKUP(CONCATENATE($F1181," ",$G1181),AllocFactorMatrix,(V$4+1),FALSE)*$E1188</f>
        <v>0</v>
      </c>
      <c r="W1181" s="5">
        <f>VLOOKUP(CONCATENATE($F1181," ",$G1181),AllocFactorMatrix,(W$4+1),FALSE)*$E1188</f>
        <v>0</v>
      </c>
      <c r="X1181" s="5">
        <f>SUBTOTAL(9,T1181:W1181)</f>
        <v>0</v>
      </c>
      <c r="Y1181" s="5">
        <f>VLOOKUP(CONCATENATE($F1181," ",$G1181),AllocFactorMatrix,(Y$4+1),FALSE)*$E1188</f>
        <v>0</v>
      </c>
      <c r="Z1181" s="5">
        <f>VLOOKUP(CONCATENATE($F1181," ",$G1181),AllocFactorMatrix,(Z$4+1),FALSE)*$E1188</f>
        <v>0</v>
      </c>
      <c r="AA1181" s="5">
        <f t="shared" si="626"/>
        <v>0</v>
      </c>
      <c r="AB1181" s="5">
        <f>VLOOKUP(CONCATENATE($F1181," ",$G1181),AllocFactorMatrix,(AB$4+1),FALSE)*$E1188</f>
        <v>0</v>
      </c>
      <c r="AC1181" s="5">
        <f>VLOOKUP(CONCATENATE($F1181," ",$G1181),AllocFactorMatrix,(AC$4+1),FALSE)*$E1188</f>
        <v>0</v>
      </c>
      <c r="AD1181" s="5">
        <f>VLOOKUP(CONCATENATE($F1181," ",$G1181),AllocFactorMatrix,(AD$4+1),FALSE)*$E1188</f>
        <v>0</v>
      </c>
    </row>
    <row r="1182" spans="1:30" hidden="1" outlineLevel="1">
      <c r="D1182" s="7"/>
      <c r="E1182" s="51"/>
      <c r="F1182" s="52" t="str">
        <f>F1188</f>
        <v>PROD_ENERGY</v>
      </c>
      <c r="G1182" s="55" t="str">
        <f>$G$9</f>
        <v>BULKTRAN</v>
      </c>
      <c r="H1182" s="4">
        <f t="shared" si="635"/>
        <v>0</v>
      </c>
      <c r="I1182" s="5">
        <f>VLOOKUP(CONCATENATE($F1182," ",$G1182),AllocFactorMatrix,(I$4+1),FALSE)*$E1188</f>
        <v>0</v>
      </c>
      <c r="J1182" s="5">
        <f>VLOOKUP(CONCATENATE($F1182," ",$G1182),AllocFactorMatrix,(J$4+1),FALSE)*$E1188</f>
        <v>0</v>
      </c>
      <c r="K1182" s="5">
        <f>VLOOKUP(CONCATENATE($F1182," ",$G1182),AllocFactorMatrix,(K$4+1),FALSE)*$E1188</f>
        <v>0</v>
      </c>
      <c r="L1182" s="5">
        <f>VLOOKUP(CONCATENATE($F1182," ",$G1182),AllocFactorMatrix,(L$4+1),FALSE)*$E1188</f>
        <v>0</v>
      </c>
      <c r="M1182" s="5">
        <f>VLOOKUP(CONCATENATE($F1182," ",$G1182),AllocFactorMatrix,(M$4+1),FALSE)*$E1188</f>
        <v>0</v>
      </c>
      <c r="N1182" s="5">
        <f t="shared" si="636"/>
        <v>0</v>
      </c>
      <c r="O1182" s="5">
        <f>VLOOKUP(CONCATENATE($F1182," ",$G1182),AllocFactorMatrix,(O$4+1),FALSE)*$E1188</f>
        <v>0</v>
      </c>
      <c r="P1182" s="5">
        <f>VLOOKUP(CONCATENATE($F1182," ",$G1182),AllocFactorMatrix,(P$4+1),FALSE)*$E1188</f>
        <v>0</v>
      </c>
      <c r="Q1182" s="5">
        <f>VLOOKUP(CONCATENATE($F1182," ",$G1182),AllocFactorMatrix,(Q$4+1),FALSE)*$E1188</f>
        <v>0</v>
      </c>
      <c r="R1182" s="5">
        <f>VLOOKUP(CONCATENATE($F1182," ",$G1182),AllocFactorMatrix,(R$4+1),FALSE)*$E1188</f>
        <v>0</v>
      </c>
      <c r="S1182" s="5">
        <f t="shared" si="637"/>
        <v>0</v>
      </c>
      <c r="T1182" s="5">
        <f>VLOOKUP(CONCATENATE($F1182," ",$G1182),AllocFactorMatrix,(T$4+1),FALSE)*$E1188</f>
        <v>0</v>
      </c>
      <c r="U1182" s="5">
        <f>VLOOKUP(CONCATENATE($F1182," ",$G1182),AllocFactorMatrix,(U$4+1),FALSE)*$E1188</f>
        <v>0</v>
      </c>
      <c r="V1182" s="5">
        <f>VLOOKUP(CONCATENATE($F1182," ",$G1182),AllocFactorMatrix,(V$4+1),FALSE)*$E1188</f>
        <v>0</v>
      </c>
      <c r="W1182" s="5">
        <f>VLOOKUP(CONCATENATE($F1182," ",$G1182),AllocFactorMatrix,(W$4+1),FALSE)*$E1188</f>
        <v>0</v>
      </c>
      <c r="X1182" s="5">
        <f t="shared" ref="X1182:X1188" si="638">SUBTOTAL(9,T1182:W1182)</f>
        <v>0</v>
      </c>
      <c r="Y1182" s="5">
        <f>VLOOKUP(CONCATENATE($F1182," ",$G1182),AllocFactorMatrix,(Y$4+1),FALSE)*$E1188</f>
        <v>0</v>
      </c>
      <c r="Z1182" s="5">
        <f>VLOOKUP(CONCATENATE($F1182," ",$G1182),AllocFactorMatrix,(Z$4+1),FALSE)*$E1188</f>
        <v>0</v>
      </c>
      <c r="AA1182" s="5">
        <f t="shared" si="626"/>
        <v>0</v>
      </c>
      <c r="AB1182" s="5">
        <f>VLOOKUP(CONCATENATE($F1182," ",$G1182),AllocFactorMatrix,(AB$4+1),FALSE)*$E1188</f>
        <v>0</v>
      </c>
      <c r="AC1182" s="5">
        <f>VLOOKUP(CONCATENATE($F1182," ",$G1182),AllocFactorMatrix,(AC$4+1),FALSE)*$E1188</f>
        <v>0</v>
      </c>
      <c r="AD1182" s="5">
        <f>VLOOKUP(CONCATENATE($F1182," ",$G1182),AllocFactorMatrix,(AD$4+1),FALSE)*$E1188</f>
        <v>0</v>
      </c>
    </row>
    <row r="1183" spans="1:30" hidden="1" outlineLevel="1">
      <c r="D1183" s="7"/>
      <c r="E1183" s="51"/>
      <c r="F1183" s="52" t="str">
        <f>F1188</f>
        <v>PROD_ENERGY</v>
      </c>
      <c r="G1183" s="55" t="str">
        <f>$G$10</f>
        <v>SUBTRAN</v>
      </c>
      <c r="H1183" s="4">
        <f t="shared" si="635"/>
        <v>0</v>
      </c>
      <c r="I1183" s="5">
        <f>VLOOKUP(CONCATENATE($F1183," ",$G1183),AllocFactorMatrix,(I$4+1),FALSE)*$E1188</f>
        <v>0</v>
      </c>
      <c r="J1183" s="5">
        <f>VLOOKUP(CONCATENATE($F1183," ",$G1183),AllocFactorMatrix,(J$4+1),FALSE)*$E1188</f>
        <v>0</v>
      </c>
      <c r="K1183" s="5">
        <f>VLOOKUP(CONCATENATE($F1183," ",$G1183),AllocFactorMatrix,(K$4+1),FALSE)*$E1188</f>
        <v>0</v>
      </c>
      <c r="L1183" s="5">
        <f>VLOOKUP(CONCATENATE($F1183," ",$G1183),AllocFactorMatrix,(L$4+1),FALSE)*$E1188</f>
        <v>0</v>
      </c>
      <c r="M1183" s="5">
        <f>VLOOKUP(CONCATENATE($F1183," ",$G1183),AllocFactorMatrix,(M$4+1),FALSE)*$E1188</f>
        <v>0</v>
      </c>
      <c r="N1183" s="5">
        <f t="shared" si="636"/>
        <v>0</v>
      </c>
      <c r="O1183" s="5">
        <f>VLOOKUP(CONCATENATE($F1183," ",$G1183),AllocFactorMatrix,(O$4+1),FALSE)*$E1188</f>
        <v>0</v>
      </c>
      <c r="P1183" s="5">
        <f>VLOOKUP(CONCATENATE($F1183," ",$G1183),AllocFactorMatrix,(P$4+1),FALSE)*$E1188</f>
        <v>0</v>
      </c>
      <c r="Q1183" s="5">
        <f>VLOOKUP(CONCATENATE($F1183," ",$G1183),AllocFactorMatrix,(Q$4+1),FALSE)*$E1188</f>
        <v>0</v>
      </c>
      <c r="R1183" s="5">
        <f>VLOOKUP(CONCATENATE($F1183," ",$G1183),AllocFactorMatrix,(R$4+1),FALSE)*$E1188</f>
        <v>0</v>
      </c>
      <c r="S1183" s="5">
        <f t="shared" si="637"/>
        <v>0</v>
      </c>
      <c r="T1183" s="5">
        <f>VLOOKUP(CONCATENATE($F1183," ",$G1183),AllocFactorMatrix,(T$4+1),FALSE)*$E1188</f>
        <v>0</v>
      </c>
      <c r="U1183" s="5">
        <f>VLOOKUP(CONCATENATE($F1183," ",$G1183),AllocFactorMatrix,(U$4+1),FALSE)*$E1188</f>
        <v>0</v>
      </c>
      <c r="V1183" s="5">
        <f>VLOOKUP(CONCATENATE($F1183," ",$G1183),AllocFactorMatrix,(V$4+1),FALSE)*$E1188</f>
        <v>0</v>
      </c>
      <c r="W1183" s="5">
        <f>VLOOKUP(CONCATENATE($F1183," ",$G1183),AllocFactorMatrix,(W$4+1),FALSE)*$E1188</f>
        <v>0</v>
      </c>
      <c r="X1183" s="5">
        <f t="shared" si="638"/>
        <v>0</v>
      </c>
      <c r="Y1183" s="5">
        <f>VLOOKUP(CONCATENATE($F1183," ",$G1183),AllocFactorMatrix,(Y$4+1),FALSE)*$E1188</f>
        <v>0</v>
      </c>
      <c r="Z1183" s="5">
        <f>VLOOKUP(CONCATENATE($F1183," ",$G1183),AllocFactorMatrix,(Z$4+1),FALSE)*$E1188</f>
        <v>0</v>
      </c>
      <c r="AA1183" s="5">
        <f t="shared" si="626"/>
        <v>0</v>
      </c>
      <c r="AB1183" s="5">
        <f>VLOOKUP(CONCATENATE($F1183," ",$G1183),AllocFactorMatrix,(AB$4+1),FALSE)*$E1188</f>
        <v>0</v>
      </c>
      <c r="AC1183" s="5">
        <f>VLOOKUP(CONCATENATE($F1183," ",$G1183),AllocFactorMatrix,(AC$4+1),FALSE)*$E1188</f>
        <v>0</v>
      </c>
      <c r="AD1183" s="5">
        <f>VLOOKUP(CONCATENATE($F1183," ",$G1183),AllocFactorMatrix,(AD$4+1),FALSE)*$E1188</f>
        <v>0</v>
      </c>
    </row>
    <row r="1184" spans="1:30" hidden="1" outlineLevel="1">
      <c r="D1184" s="7"/>
      <c r="E1184" s="51"/>
      <c r="F1184" s="52" t="str">
        <f>F1188</f>
        <v>PROD_ENERGY</v>
      </c>
      <c r="G1184" s="55" t="str">
        <f>$G$11</f>
        <v>DISTPRI</v>
      </c>
      <c r="H1184" s="4">
        <f t="shared" si="635"/>
        <v>0</v>
      </c>
      <c r="I1184" s="5">
        <f>VLOOKUP(CONCATENATE($F1184," ",$G1184),AllocFactorMatrix,(I$4+1),FALSE)*$E1188</f>
        <v>0</v>
      </c>
      <c r="J1184" s="5">
        <f>VLOOKUP(CONCATENATE($F1184," ",$G1184),AllocFactorMatrix,(J$4+1),FALSE)*$E1188</f>
        <v>0</v>
      </c>
      <c r="K1184" s="5">
        <f>VLOOKUP(CONCATENATE($F1184," ",$G1184),AllocFactorMatrix,(K$4+1),FALSE)*$E1188</f>
        <v>0</v>
      </c>
      <c r="L1184" s="5">
        <f>VLOOKUP(CONCATENATE($F1184," ",$G1184),AllocFactorMatrix,(L$4+1),FALSE)*$E1188</f>
        <v>0</v>
      </c>
      <c r="M1184" s="5">
        <f>VLOOKUP(CONCATENATE($F1184," ",$G1184),AllocFactorMatrix,(M$4+1),FALSE)*$E1188</f>
        <v>0</v>
      </c>
      <c r="N1184" s="5">
        <f t="shared" si="636"/>
        <v>0</v>
      </c>
      <c r="O1184" s="5">
        <f>VLOOKUP(CONCATENATE($F1184," ",$G1184),AllocFactorMatrix,(O$4+1),FALSE)*$E1188</f>
        <v>0</v>
      </c>
      <c r="P1184" s="5">
        <f>VLOOKUP(CONCATENATE($F1184," ",$G1184),AllocFactorMatrix,(P$4+1),FALSE)*$E1188</f>
        <v>0</v>
      </c>
      <c r="Q1184" s="5">
        <f>VLOOKUP(CONCATENATE($F1184," ",$G1184),AllocFactorMatrix,(Q$4+1),FALSE)*$E1188</f>
        <v>0</v>
      </c>
      <c r="R1184" s="5">
        <f>VLOOKUP(CONCATENATE($F1184," ",$G1184),AllocFactorMatrix,(R$4+1),FALSE)*$E1188</f>
        <v>0</v>
      </c>
      <c r="S1184" s="5">
        <f t="shared" si="637"/>
        <v>0</v>
      </c>
      <c r="T1184" s="5">
        <f>VLOOKUP(CONCATENATE($F1184," ",$G1184),AllocFactorMatrix,(T$4+1),FALSE)*$E1188</f>
        <v>0</v>
      </c>
      <c r="U1184" s="5">
        <f>VLOOKUP(CONCATENATE($F1184," ",$G1184),AllocFactorMatrix,(U$4+1),FALSE)*$E1188</f>
        <v>0</v>
      </c>
      <c r="V1184" s="5">
        <f>VLOOKUP(CONCATENATE($F1184," ",$G1184),AllocFactorMatrix,(V$4+1),FALSE)*$E1188</f>
        <v>0</v>
      </c>
      <c r="W1184" s="5">
        <f>VLOOKUP(CONCATENATE($F1184," ",$G1184),AllocFactorMatrix,(W$4+1),FALSE)*$E1188</f>
        <v>0</v>
      </c>
      <c r="X1184" s="5">
        <f t="shared" si="638"/>
        <v>0</v>
      </c>
      <c r="Y1184" s="5">
        <f>VLOOKUP(CONCATENATE($F1184," ",$G1184),AllocFactorMatrix,(Y$4+1),FALSE)*$E1188</f>
        <v>0</v>
      </c>
      <c r="Z1184" s="5">
        <f>VLOOKUP(CONCATENATE($F1184," ",$G1184),AllocFactorMatrix,(Z$4+1),FALSE)*$E1188</f>
        <v>0</v>
      </c>
      <c r="AA1184" s="5">
        <f t="shared" si="626"/>
        <v>0</v>
      </c>
      <c r="AB1184" s="5">
        <f>VLOOKUP(CONCATENATE($F1184," ",$G1184),AllocFactorMatrix,(AB$4+1),FALSE)*$E1188</f>
        <v>0</v>
      </c>
      <c r="AC1184" s="5">
        <f>VLOOKUP(CONCATENATE($F1184," ",$G1184),AllocFactorMatrix,(AC$4+1),FALSE)*$E1188</f>
        <v>0</v>
      </c>
      <c r="AD1184" s="5">
        <f>VLOOKUP(CONCATENATE($F1184," ",$G1184),AllocFactorMatrix,(AD$4+1),FALSE)*$E1188</f>
        <v>0</v>
      </c>
    </row>
    <row r="1185" spans="1:30" hidden="1" outlineLevel="1">
      <c r="D1185" s="7"/>
      <c r="E1185" s="51"/>
      <c r="F1185" s="52" t="str">
        <f>F1188</f>
        <v>PROD_ENERGY</v>
      </c>
      <c r="G1185" s="55" t="str">
        <f>$G$12</f>
        <v>DISTSEC</v>
      </c>
      <c r="H1185" s="4">
        <f t="shared" si="635"/>
        <v>0</v>
      </c>
      <c r="I1185" s="5">
        <f>VLOOKUP(CONCATENATE($F1185," ",$G1185),AllocFactorMatrix,(I$4+1),FALSE)*$E1188</f>
        <v>0</v>
      </c>
      <c r="J1185" s="5">
        <f>VLOOKUP(CONCATENATE($F1185," ",$G1185),AllocFactorMatrix,(J$4+1),FALSE)*$E1188</f>
        <v>0</v>
      </c>
      <c r="K1185" s="5">
        <f>VLOOKUP(CONCATENATE($F1185," ",$G1185),AllocFactorMatrix,(K$4+1),FALSE)*$E1188</f>
        <v>0</v>
      </c>
      <c r="L1185" s="5">
        <f>VLOOKUP(CONCATENATE($F1185," ",$G1185),AllocFactorMatrix,(L$4+1),FALSE)*$E1188</f>
        <v>0</v>
      </c>
      <c r="M1185" s="5">
        <f>VLOOKUP(CONCATENATE($F1185," ",$G1185),AllocFactorMatrix,(M$4+1),FALSE)*$E1188</f>
        <v>0</v>
      </c>
      <c r="N1185" s="5">
        <f t="shared" si="636"/>
        <v>0</v>
      </c>
      <c r="O1185" s="5">
        <f>VLOOKUP(CONCATENATE($F1185," ",$G1185),AllocFactorMatrix,(O$4+1),FALSE)*$E1188</f>
        <v>0</v>
      </c>
      <c r="P1185" s="5">
        <f>VLOOKUP(CONCATENATE($F1185," ",$G1185),AllocFactorMatrix,(P$4+1),FALSE)*$E1188</f>
        <v>0</v>
      </c>
      <c r="Q1185" s="5">
        <f>VLOOKUP(CONCATENATE($F1185," ",$G1185),AllocFactorMatrix,(Q$4+1),FALSE)*$E1188</f>
        <v>0</v>
      </c>
      <c r="R1185" s="5">
        <f>VLOOKUP(CONCATENATE($F1185," ",$G1185),AllocFactorMatrix,(R$4+1),FALSE)*$E1188</f>
        <v>0</v>
      </c>
      <c r="S1185" s="5">
        <f t="shared" si="637"/>
        <v>0</v>
      </c>
      <c r="T1185" s="5">
        <f>VLOOKUP(CONCATENATE($F1185," ",$G1185),AllocFactorMatrix,(T$4+1),FALSE)*$E1188</f>
        <v>0</v>
      </c>
      <c r="U1185" s="5">
        <f>VLOOKUP(CONCATENATE($F1185," ",$G1185),AllocFactorMatrix,(U$4+1),FALSE)*$E1188</f>
        <v>0</v>
      </c>
      <c r="V1185" s="5">
        <f>VLOOKUP(CONCATENATE($F1185," ",$G1185),AllocFactorMatrix,(V$4+1),FALSE)*$E1188</f>
        <v>0</v>
      </c>
      <c r="W1185" s="5">
        <f>VLOOKUP(CONCATENATE($F1185," ",$G1185),AllocFactorMatrix,(W$4+1),FALSE)*$E1188</f>
        <v>0</v>
      </c>
      <c r="X1185" s="5">
        <f t="shared" si="638"/>
        <v>0</v>
      </c>
      <c r="Y1185" s="5">
        <f>VLOOKUP(CONCATENATE($F1185," ",$G1185),AllocFactorMatrix,(Y$4+1),FALSE)*$E1188</f>
        <v>0</v>
      </c>
      <c r="Z1185" s="5">
        <f>VLOOKUP(CONCATENATE($F1185," ",$G1185),AllocFactorMatrix,(Z$4+1),FALSE)*$E1188</f>
        <v>0</v>
      </c>
      <c r="AA1185" s="5">
        <f t="shared" si="626"/>
        <v>0</v>
      </c>
      <c r="AB1185" s="5">
        <f>VLOOKUP(CONCATENATE($F1185," ",$G1185),AllocFactorMatrix,(AB$4+1),FALSE)*$E1188</f>
        <v>0</v>
      </c>
      <c r="AC1185" s="5">
        <f>VLOOKUP(CONCATENATE($F1185," ",$G1185),AllocFactorMatrix,(AC$4+1),FALSE)*$E1188</f>
        <v>0</v>
      </c>
      <c r="AD1185" s="5">
        <f>VLOOKUP(CONCATENATE($F1185," ",$G1185),AllocFactorMatrix,(AD$4+1),FALSE)*$E1188</f>
        <v>0</v>
      </c>
    </row>
    <row r="1186" spans="1:30" hidden="1" outlineLevel="1">
      <c r="D1186" s="7"/>
      <c r="E1186" s="51"/>
      <c r="F1186" s="52" t="str">
        <f>F1188</f>
        <v>PROD_ENERGY</v>
      </c>
      <c r="G1186" s="55" t="str">
        <f>$G$13</f>
        <v>ENERGY</v>
      </c>
      <c r="H1186" s="4">
        <f t="shared" si="635"/>
        <v>14474665.999999996</v>
      </c>
      <c r="I1186" s="5">
        <f>VLOOKUP(CONCATENATE($F1186," ",$G1186),AllocFactorMatrix,(I$4+1),FALSE)*$E1188</f>
        <v>5431286.7836977383</v>
      </c>
      <c r="J1186" s="5">
        <f>VLOOKUP(CONCATENATE($F1186," ",$G1186),AllocFactorMatrix,(J$4+1),FALSE)*$E1188</f>
        <v>351982.47944393067</v>
      </c>
      <c r="K1186" s="5">
        <f>VLOOKUP(CONCATENATE($F1186," ",$G1186),AllocFactorMatrix,(K$4+1),FALSE)*$E1188</f>
        <v>1180939.3747483913</v>
      </c>
      <c r="L1186" s="5">
        <f>VLOOKUP(CONCATENATE($F1186," ",$G1186),AllocFactorMatrix,(L$4+1),FALSE)*$E1188</f>
        <v>37532.93433752549</v>
      </c>
      <c r="M1186" s="5">
        <f>VLOOKUP(CONCATENATE($F1186," ",$G1186),AllocFactorMatrix,(M$4+1),FALSE)*$E1188</f>
        <v>3460.0977780367366</v>
      </c>
      <c r="N1186" s="5">
        <f t="shared" si="636"/>
        <v>1221932.4068639535</v>
      </c>
      <c r="O1186" s="5">
        <f>VLOOKUP(CONCATENATE($F1186," ",$G1186),AllocFactorMatrix,(O$4+1),FALSE)*$E1188</f>
        <v>1076678.9059108517</v>
      </c>
      <c r="P1186" s="5">
        <f>VLOOKUP(CONCATENATE($F1186," ",$G1186),AllocFactorMatrix,(P$4+1),FALSE)*$E1188</f>
        <v>199595.55206016765</v>
      </c>
      <c r="Q1186" s="5">
        <f>VLOOKUP(CONCATENATE($F1186," ",$G1186),AllocFactorMatrix,(Q$4+1),FALSE)*$E1188</f>
        <v>90691.110022984343</v>
      </c>
      <c r="R1186" s="5">
        <f>VLOOKUP(CONCATENATE($F1186," ",$G1186),AllocFactorMatrix,(R$4+1),FALSE)*$E1188</f>
        <v>4202.0944244825887</v>
      </c>
      <c r="S1186" s="5">
        <f t="shared" si="637"/>
        <v>1371167.6624184863</v>
      </c>
      <c r="T1186" s="5">
        <f>VLOOKUP(CONCATENATE($F1186," ",$G1186),AllocFactorMatrix,(T$4+1),FALSE)*$E1188</f>
        <v>41260.375976947289</v>
      </c>
      <c r="U1186" s="5">
        <f>VLOOKUP(CONCATENATE($F1186," ",$G1186),AllocFactorMatrix,(U$4+1),FALSE)*$E1188</f>
        <v>724470.39082712214</v>
      </c>
      <c r="V1186" s="5">
        <f>VLOOKUP(CONCATENATE($F1186," ",$G1186),AllocFactorMatrix,(V$4+1),FALSE)*$E1188</f>
        <v>4113242.0943221166</v>
      </c>
      <c r="W1186" s="5">
        <f>VLOOKUP(CONCATENATE($F1186," ",$G1186),AllocFactorMatrix,(W$4+1),FALSE)*$E1188</f>
        <v>780378.29433682049</v>
      </c>
      <c r="X1186" s="5">
        <f t="shared" si="638"/>
        <v>5659351.1554630063</v>
      </c>
      <c r="Y1186" s="5">
        <f>VLOOKUP(CONCATENATE($F1186," ",$G1186),AllocFactorMatrix,(Y$4+1),FALSE)*$E1188</f>
        <v>291704.77044910059</v>
      </c>
      <c r="Z1186" s="5">
        <f>VLOOKUP(CONCATENATE($F1186," ",$G1186),AllocFactorMatrix,(Z$4+1),FALSE)*$E1188</f>
        <v>4748.4886404449508</v>
      </c>
      <c r="AA1186" s="5">
        <f t="shared" si="626"/>
        <v>296453.25908954552</v>
      </c>
      <c r="AB1186" s="5">
        <f>VLOOKUP(CONCATENATE($F1186," ",$G1186),AllocFactorMatrix,(AB$4+1),FALSE)*$E1188</f>
        <v>5296.5571081604776</v>
      </c>
      <c r="AC1186" s="5">
        <f>VLOOKUP(CONCATENATE($F1186," ",$G1186),AllocFactorMatrix,(AC$4+1),FALSE)*$E1188</f>
        <v>114530.95494361363</v>
      </c>
      <c r="AD1186" s="5">
        <f>VLOOKUP(CONCATENATE($F1186," ",$G1186),AllocFactorMatrix,(AD$4+1),FALSE)*$E1188</f>
        <v>22664.740971562744</v>
      </c>
    </row>
    <row r="1187" spans="1:30" hidden="1" outlineLevel="1">
      <c r="D1187" s="7"/>
      <c r="E1187" s="51"/>
      <c r="F1187" s="52" t="str">
        <f>F1188</f>
        <v>PROD_ENERGY</v>
      </c>
      <c r="G1187" s="55" t="str">
        <f>$G$14</f>
        <v>CUSTOMER</v>
      </c>
      <c r="H1187" s="4">
        <f t="shared" si="635"/>
        <v>0</v>
      </c>
      <c r="I1187" s="5">
        <f>VLOOKUP(CONCATENATE($F1187," ",$G1187),AllocFactorMatrix,(I$4+1),FALSE)*$E1188</f>
        <v>0</v>
      </c>
      <c r="J1187" s="5">
        <f>VLOOKUP(CONCATENATE($F1187," ",$G1187),AllocFactorMatrix,(J$4+1),FALSE)*$E1188</f>
        <v>0</v>
      </c>
      <c r="K1187" s="5">
        <f>VLOOKUP(CONCATENATE($F1187," ",$G1187),AllocFactorMatrix,(K$4+1),FALSE)*$E1188</f>
        <v>0</v>
      </c>
      <c r="L1187" s="5">
        <f>VLOOKUP(CONCATENATE($F1187," ",$G1187),AllocFactorMatrix,(L$4+1),FALSE)*$E1188</f>
        <v>0</v>
      </c>
      <c r="M1187" s="5">
        <f>VLOOKUP(CONCATENATE($F1187," ",$G1187),AllocFactorMatrix,(M$4+1),FALSE)*$E1188</f>
        <v>0</v>
      </c>
      <c r="N1187" s="5">
        <f t="shared" si="636"/>
        <v>0</v>
      </c>
      <c r="O1187" s="5">
        <f>VLOOKUP(CONCATENATE($F1187," ",$G1187),AllocFactorMatrix,(O$4+1),FALSE)*$E1188</f>
        <v>0</v>
      </c>
      <c r="P1187" s="5">
        <f>VLOOKUP(CONCATENATE($F1187," ",$G1187),AllocFactorMatrix,(P$4+1),FALSE)*$E1188</f>
        <v>0</v>
      </c>
      <c r="Q1187" s="5">
        <f>VLOOKUP(CONCATENATE($F1187," ",$G1187),AllocFactorMatrix,(Q$4+1),FALSE)*$E1188</f>
        <v>0</v>
      </c>
      <c r="R1187" s="5">
        <f>VLOOKUP(CONCATENATE($F1187," ",$G1187),AllocFactorMatrix,(R$4+1),FALSE)*$E1188</f>
        <v>0</v>
      </c>
      <c r="S1187" s="5">
        <f t="shared" si="637"/>
        <v>0</v>
      </c>
      <c r="T1187" s="5">
        <f>VLOOKUP(CONCATENATE($F1187," ",$G1187),AllocFactorMatrix,(T$4+1),FALSE)*$E1188</f>
        <v>0</v>
      </c>
      <c r="U1187" s="5">
        <f>VLOOKUP(CONCATENATE($F1187," ",$G1187),AllocFactorMatrix,(U$4+1),FALSE)*$E1188</f>
        <v>0</v>
      </c>
      <c r="V1187" s="5">
        <f>VLOOKUP(CONCATENATE($F1187," ",$G1187),AllocFactorMatrix,(V$4+1),FALSE)*$E1188</f>
        <v>0</v>
      </c>
      <c r="W1187" s="5">
        <f>VLOOKUP(CONCATENATE($F1187," ",$G1187),AllocFactorMatrix,(W$4+1),FALSE)*$E1188</f>
        <v>0</v>
      </c>
      <c r="X1187" s="5">
        <f t="shared" si="638"/>
        <v>0</v>
      </c>
      <c r="Y1187" s="5">
        <f>VLOOKUP(CONCATENATE($F1187," ",$G1187),AllocFactorMatrix,(Y$4+1),FALSE)*$E1188</f>
        <v>0</v>
      </c>
      <c r="Z1187" s="5">
        <f>VLOOKUP(CONCATENATE($F1187," ",$G1187),AllocFactorMatrix,(Z$4+1),FALSE)*$E1188</f>
        <v>0</v>
      </c>
      <c r="AA1187" s="5">
        <f t="shared" si="626"/>
        <v>0</v>
      </c>
      <c r="AB1187" s="5">
        <f>VLOOKUP(CONCATENATE($F1187," ",$G1187),AllocFactorMatrix,(AB$4+1),FALSE)*$E1188</f>
        <v>0</v>
      </c>
      <c r="AC1187" s="5">
        <f>VLOOKUP(CONCATENATE($F1187," ",$G1187),AllocFactorMatrix,(AC$4+1),FALSE)*$E1188</f>
        <v>0</v>
      </c>
      <c r="AD1187" s="5">
        <f>VLOOKUP(CONCATENATE($F1187," ",$G1187),AllocFactorMatrix,(AD$4+1),FALSE)*$E1188</f>
        <v>0</v>
      </c>
    </row>
    <row r="1188" spans="1:30" collapsed="1">
      <c r="D1188" s="7" t="s">
        <v>490</v>
      </c>
      <c r="E1188" s="61">
        <v>14474666</v>
      </c>
      <c r="F1188" s="61" t="s">
        <v>32</v>
      </c>
      <c r="G1188" s="55" t="str">
        <f>$G$15</f>
        <v>TOTAL</v>
      </c>
      <c r="H1188" s="4">
        <f t="shared" si="635"/>
        <v>14474665.999999996</v>
      </c>
      <c r="I1188" s="5">
        <f>VLOOKUP(CONCATENATE($F1188," ",$G1188),AllocFactorMatrix,(I$4+1),FALSE)*$E1188</f>
        <v>5431286.7836977383</v>
      </c>
      <c r="J1188" s="5">
        <f>VLOOKUP(CONCATENATE($F1188," ",$G1188),AllocFactorMatrix,(J$4+1),FALSE)*$E1188</f>
        <v>351982.47944393067</v>
      </c>
      <c r="K1188" s="5">
        <f>VLOOKUP(CONCATENATE($F1188," ",$G1188),AllocFactorMatrix,(K$4+1),FALSE)*$E1188</f>
        <v>1180939.3747483913</v>
      </c>
      <c r="L1188" s="5">
        <f>VLOOKUP(CONCATENATE($F1188," ",$G1188),AllocFactorMatrix,(L$4+1),FALSE)*$E1188</f>
        <v>37532.93433752549</v>
      </c>
      <c r="M1188" s="5">
        <f>VLOOKUP(CONCATENATE($F1188," ",$G1188),AllocFactorMatrix,(M$4+1),FALSE)*$E1188</f>
        <v>3460.0977780367366</v>
      </c>
      <c r="N1188" s="5">
        <f t="shared" si="636"/>
        <v>1221932.4068639535</v>
      </c>
      <c r="O1188" s="5">
        <f>VLOOKUP(CONCATENATE($F1188," ",$G1188),AllocFactorMatrix,(O$4+1),FALSE)*$E1188</f>
        <v>1076678.9059108517</v>
      </c>
      <c r="P1188" s="5">
        <f>VLOOKUP(CONCATENATE($F1188," ",$G1188),AllocFactorMatrix,(P$4+1),FALSE)*$E1188</f>
        <v>199595.55206016765</v>
      </c>
      <c r="Q1188" s="5">
        <f>VLOOKUP(CONCATENATE($F1188," ",$G1188),AllocFactorMatrix,(Q$4+1),FALSE)*$E1188</f>
        <v>90691.110022984343</v>
      </c>
      <c r="R1188" s="5">
        <f>VLOOKUP(CONCATENATE($F1188," ",$G1188),AllocFactorMatrix,(R$4+1),FALSE)*$E1188</f>
        <v>4202.0944244825887</v>
      </c>
      <c r="S1188" s="5">
        <f t="shared" si="637"/>
        <v>1371167.6624184863</v>
      </c>
      <c r="T1188" s="5">
        <f>VLOOKUP(CONCATENATE($F1188," ",$G1188),AllocFactorMatrix,(T$4+1),FALSE)*$E1188</f>
        <v>41260.375976947289</v>
      </c>
      <c r="U1188" s="5">
        <f>VLOOKUP(CONCATENATE($F1188," ",$G1188),AllocFactorMatrix,(U$4+1),FALSE)*$E1188</f>
        <v>724470.39082712214</v>
      </c>
      <c r="V1188" s="5">
        <f>VLOOKUP(CONCATENATE($F1188," ",$G1188),AllocFactorMatrix,(V$4+1),FALSE)*$E1188</f>
        <v>4113242.0943221166</v>
      </c>
      <c r="W1188" s="5">
        <f>VLOOKUP(CONCATENATE($F1188," ",$G1188),AllocFactorMatrix,(W$4+1),FALSE)*$E1188</f>
        <v>780378.29433682049</v>
      </c>
      <c r="X1188" s="5">
        <f t="shared" si="638"/>
        <v>5659351.1554630063</v>
      </c>
      <c r="Y1188" s="5">
        <f>VLOOKUP(CONCATENATE($F1188," ",$G1188),AllocFactorMatrix,(Y$4+1),FALSE)*$E1188</f>
        <v>291704.77044910059</v>
      </c>
      <c r="Z1188" s="5">
        <f>VLOOKUP(CONCATENATE($F1188," ",$G1188),AllocFactorMatrix,(Z$4+1),FALSE)*$E1188</f>
        <v>4748.4886404449508</v>
      </c>
      <c r="AA1188" s="5">
        <f t="shared" si="626"/>
        <v>296453.25908954552</v>
      </c>
      <c r="AB1188" s="5">
        <f>VLOOKUP(CONCATENATE($F1188," ",$G1188),AllocFactorMatrix,(AB$4+1),FALSE)*$E1188</f>
        <v>5296.5571081604776</v>
      </c>
      <c r="AC1188" s="5">
        <f>VLOOKUP(CONCATENATE($F1188," ",$G1188),AllocFactorMatrix,(AC$4+1),FALSE)*$E1188</f>
        <v>114530.95494361363</v>
      </c>
      <c r="AD1188" s="5">
        <f>VLOOKUP(CONCATENATE($F1188," ",$G1188),AllocFactorMatrix,(AD$4+1),FALSE)*$E1188</f>
        <v>22664.740971562744</v>
      </c>
    </row>
    <row r="1189" spans="1:30" s="51" customFormat="1" hidden="1" outlineLevel="1">
      <c r="A1189" s="56"/>
      <c r="B1189" s="112"/>
      <c r="C1189" s="55"/>
      <c r="D1189" s="55"/>
      <c r="F1189" s="52" t="str">
        <f>F1196</f>
        <v>PROD_DEMAND</v>
      </c>
      <c r="G1189" s="55" t="str">
        <f>$G$8</f>
        <v>PRODUCTION</v>
      </c>
      <c r="H1189" s="53">
        <f t="shared" si="635"/>
        <v>4640308.9999999981</v>
      </c>
      <c r="I1189" s="54">
        <f>VLOOKUP(CONCATENATE($F1189," ",$G1189),AllocFactorMatrix,(I$4+1),FALSE)*$E1196</f>
        <v>2576329.6583782528</v>
      </c>
      <c r="J1189" s="54">
        <f>VLOOKUP(CONCATENATE($F1189," ",$G1189),AllocFactorMatrix,(J$4+1),FALSE)*$E1196</f>
        <v>118549.48958577398</v>
      </c>
      <c r="K1189" s="54">
        <f>VLOOKUP(CONCATENATE($F1189," ",$G1189),AllocFactorMatrix,(K$4+1),FALSE)*$E1196</f>
        <v>390536.05758825009</v>
      </c>
      <c r="L1189" s="54">
        <f>VLOOKUP(CONCATENATE($F1189," ",$G1189),AllocFactorMatrix,(L$4+1),FALSE)*$E1196</f>
        <v>9758.2493283368603</v>
      </c>
      <c r="M1189" s="54">
        <f>VLOOKUP(CONCATENATE($F1189," ",$G1189),AllocFactorMatrix,(M$4+1),FALSE)*$E1196</f>
        <v>1256.1769154143044</v>
      </c>
      <c r="N1189" s="54">
        <f t="shared" si="636"/>
        <v>401550.48383200122</v>
      </c>
      <c r="O1189" s="54">
        <f>VLOOKUP(CONCATENATE($F1189," ",$G1189),AllocFactorMatrix,(O$4+1),FALSE)*$E1196</f>
        <v>297086.05773213756</v>
      </c>
      <c r="P1189" s="54">
        <f>VLOOKUP(CONCATENATE($F1189," ",$G1189),AllocFactorMatrix,(P$4+1),FALSE)*$E1196</f>
        <v>53773.140947455686</v>
      </c>
      <c r="Q1189" s="54">
        <f>VLOOKUP(CONCATENATE($F1189," ",$G1189),AllocFactorMatrix,(Q$4+1),FALSE)*$E1196</f>
        <v>20799.071271643126</v>
      </c>
      <c r="R1189" s="54">
        <f>VLOOKUP(CONCATENATE($F1189," ",$G1189),AllocFactorMatrix,(R$4+1),FALSE)*$E1196</f>
        <v>448.15185216837006</v>
      </c>
      <c r="S1189" s="54">
        <f t="shared" si="637"/>
        <v>372106.42180340475</v>
      </c>
      <c r="T1189" s="54">
        <f>VLOOKUP(CONCATENATE($F1189," ",$G1189),AllocFactorMatrix,(T$4+1),FALSE)*$E1196</f>
        <v>9433.5669644882491</v>
      </c>
      <c r="U1189" s="54">
        <f>VLOOKUP(CONCATENATE($F1189," ",$G1189),AllocFactorMatrix,(U$4+1),FALSE)*$E1196</f>
        <v>150198.78526310786</v>
      </c>
      <c r="V1189" s="54">
        <f>VLOOKUP(CONCATENATE($F1189," ",$G1189),AllocFactorMatrix,(V$4+1),FALSE)*$E1196</f>
        <v>814558.62170095881</v>
      </c>
      <c r="W1189" s="54">
        <f>VLOOKUP(CONCATENATE($F1189," ",$G1189),AllocFactorMatrix,(W$4+1),FALSE)*$E1196</f>
        <v>107173.6421245894</v>
      </c>
      <c r="X1189" s="54">
        <f>SUBTOTAL(9,T1189:W1189)</f>
        <v>1081364.6160531442</v>
      </c>
      <c r="Y1189" s="54">
        <f>VLOOKUP(CONCATENATE($F1189," ",$G1189),AllocFactorMatrix,(Y$4+1),FALSE)*$E1196</f>
        <v>87559.897022891906</v>
      </c>
      <c r="Z1189" s="54">
        <f>VLOOKUP(CONCATENATE($F1189," ",$G1189),AllocFactorMatrix,(Z$4+1),FALSE)*$E1196</f>
        <v>1820.07980255235</v>
      </c>
      <c r="AA1189" s="54">
        <f t="shared" ref="AA1189:AA1196" si="639">SUBTOTAL(9,Y1189:Z1189)</f>
        <v>89379.976825444261</v>
      </c>
      <c r="AB1189" s="54">
        <f>VLOOKUP(CONCATENATE($F1189," ",$G1189),AllocFactorMatrix,(AB$4+1),FALSE)*$E1196</f>
        <v>1028.3535219782893</v>
      </c>
      <c r="AC1189" s="54">
        <f>VLOOKUP(CONCATENATE($F1189," ",$G1189),AllocFactorMatrix,(AC$4+1),FALSE)*$E1196</f>
        <v>0</v>
      </c>
      <c r="AD1189" s="54">
        <f>VLOOKUP(CONCATENATE($F1189," ",$G1189),AllocFactorMatrix,(AD$4+1),FALSE)*$E1196</f>
        <v>0</v>
      </c>
    </row>
    <row r="1190" spans="1:30" s="51" customFormat="1" hidden="1" outlineLevel="1">
      <c r="A1190" s="56"/>
      <c r="B1190" s="112"/>
      <c r="C1190" s="55"/>
      <c r="D1190" s="55"/>
      <c r="F1190" s="52" t="str">
        <f>F1196</f>
        <v>PROD_DEMAND</v>
      </c>
      <c r="G1190" s="55" t="str">
        <f>$G$9</f>
        <v>BULKTRAN</v>
      </c>
      <c r="H1190" s="53">
        <f t="shared" si="635"/>
        <v>0</v>
      </c>
      <c r="I1190" s="54">
        <f>VLOOKUP(CONCATENATE($F1190," ",$G1190),AllocFactorMatrix,(I$4+1),FALSE)*$E1196</f>
        <v>0</v>
      </c>
      <c r="J1190" s="54">
        <f>VLOOKUP(CONCATENATE($F1190," ",$G1190),AllocFactorMatrix,(J$4+1),FALSE)*$E1196</f>
        <v>0</v>
      </c>
      <c r="K1190" s="54">
        <f>VLOOKUP(CONCATENATE($F1190," ",$G1190),AllocFactorMatrix,(K$4+1),FALSE)*$E1196</f>
        <v>0</v>
      </c>
      <c r="L1190" s="54">
        <f>VLOOKUP(CONCATENATE($F1190," ",$G1190),AllocFactorMatrix,(L$4+1),FALSE)*$E1196</f>
        <v>0</v>
      </c>
      <c r="M1190" s="54">
        <f>VLOOKUP(CONCATENATE($F1190," ",$G1190),AllocFactorMatrix,(M$4+1),FALSE)*$E1196</f>
        <v>0</v>
      </c>
      <c r="N1190" s="54">
        <f t="shared" si="636"/>
        <v>0</v>
      </c>
      <c r="O1190" s="54">
        <f>VLOOKUP(CONCATENATE($F1190," ",$G1190),AllocFactorMatrix,(O$4+1),FALSE)*$E1196</f>
        <v>0</v>
      </c>
      <c r="P1190" s="54">
        <f>VLOOKUP(CONCATENATE($F1190," ",$G1190),AllocFactorMatrix,(P$4+1),FALSE)*$E1196</f>
        <v>0</v>
      </c>
      <c r="Q1190" s="54">
        <f>VLOOKUP(CONCATENATE($F1190," ",$G1190),AllocFactorMatrix,(Q$4+1),FALSE)*$E1196</f>
        <v>0</v>
      </c>
      <c r="R1190" s="54">
        <f>VLOOKUP(CONCATENATE($F1190," ",$G1190),AllocFactorMatrix,(R$4+1),FALSE)*$E1196</f>
        <v>0</v>
      </c>
      <c r="S1190" s="54">
        <f t="shared" si="637"/>
        <v>0</v>
      </c>
      <c r="T1190" s="54">
        <f>VLOOKUP(CONCATENATE($F1190," ",$G1190),AllocFactorMatrix,(T$4+1),FALSE)*$E1196</f>
        <v>0</v>
      </c>
      <c r="U1190" s="54">
        <f>VLOOKUP(CONCATENATE($F1190," ",$G1190),AllocFactorMatrix,(U$4+1),FALSE)*$E1196</f>
        <v>0</v>
      </c>
      <c r="V1190" s="54">
        <f>VLOOKUP(CONCATENATE($F1190," ",$G1190),AllocFactorMatrix,(V$4+1),FALSE)*$E1196</f>
        <v>0</v>
      </c>
      <c r="W1190" s="54">
        <f>VLOOKUP(CONCATENATE($F1190," ",$G1190),AllocFactorMatrix,(W$4+1),FALSE)*$E1196</f>
        <v>0</v>
      </c>
      <c r="X1190" s="54">
        <f t="shared" ref="X1190:X1196" si="640">SUBTOTAL(9,T1190:W1190)</f>
        <v>0</v>
      </c>
      <c r="Y1190" s="54">
        <f>VLOOKUP(CONCATENATE($F1190," ",$G1190),AllocFactorMatrix,(Y$4+1),FALSE)*$E1196</f>
        <v>0</v>
      </c>
      <c r="Z1190" s="54">
        <f>VLOOKUP(CONCATENATE($F1190," ",$G1190),AllocFactorMatrix,(Z$4+1),FALSE)*$E1196</f>
        <v>0</v>
      </c>
      <c r="AA1190" s="54">
        <f t="shared" si="639"/>
        <v>0</v>
      </c>
      <c r="AB1190" s="54">
        <f>VLOOKUP(CONCATENATE($F1190," ",$G1190),AllocFactorMatrix,(AB$4+1),FALSE)*$E1196</f>
        <v>0</v>
      </c>
      <c r="AC1190" s="54">
        <f>VLOOKUP(CONCATENATE($F1190," ",$G1190),AllocFactorMatrix,(AC$4+1),FALSE)*$E1196</f>
        <v>0</v>
      </c>
      <c r="AD1190" s="54">
        <f>VLOOKUP(CONCATENATE($F1190," ",$G1190),AllocFactorMatrix,(AD$4+1),FALSE)*$E1196</f>
        <v>0</v>
      </c>
    </row>
    <row r="1191" spans="1:30" s="51" customFormat="1" hidden="1" outlineLevel="1">
      <c r="A1191" s="56"/>
      <c r="B1191" s="112"/>
      <c r="C1191" s="55"/>
      <c r="D1191" s="55"/>
      <c r="F1191" s="52" t="str">
        <f>F1196</f>
        <v>PROD_DEMAND</v>
      </c>
      <c r="G1191" s="55" t="str">
        <f>$G$10</f>
        <v>SUBTRAN</v>
      </c>
      <c r="H1191" s="53">
        <f t="shared" si="635"/>
        <v>0</v>
      </c>
      <c r="I1191" s="54">
        <f>VLOOKUP(CONCATENATE($F1191," ",$G1191),AllocFactorMatrix,(I$4+1),FALSE)*$E1196</f>
        <v>0</v>
      </c>
      <c r="J1191" s="54">
        <f>VLOOKUP(CONCATENATE($F1191," ",$G1191),AllocFactorMatrix,(J$4+1),FALSE)*$E1196</f>
        <v>0</v>
      </c>
      <c r="K1191" s="54">
        <f>VLOOKUP(CONCATENATE($F1191," ",$G1191),AllocFactorMatrix,(K$4+1),FALSE)*$E1196</f>
        <v>0</v>
      </c>
      <c r="L1191" s="54">
        <f>VLOOKUP(CONCATENATE($F1191," ",$G1191),AllocFactorMatrix,(L$4+1),FALSE)*$E1196</f>
        <v>0</v>
      </c>
      <c r="M1191" s="54">
        <f>VLOOKUP(CONCATENATE($F1191," ",$G1191),AllocFactorMatrix,(M$4+1),FALSE)*$E1196</f>
        <v>0</v>
      </c>
      <c r="N1191" s="54">
        <f t="shared" si="636"/>
        <v>0</v>
      </c>
      <c r="O1191" s="54">
        <f>VLOOKUP(CONCATENATE($F1191," ",$G1191),AllocFactorMatrix,(O$4+1),FALSE)*$E1196</f>
        <v>0</v>
      </c>
      <c r="P1191" s="54">
        <f>VLOOKUP(CONCATENATE($F1191," ",$G1191),AllocFactorMatrix,(P$4+1),FALSE)*$E1196</f>
        <v>0</v>
      </c>
      <c r="Q1191" s="54">
        <f>VLOOKUP(CONCATENATE($F1191," ",$G1191),AllocFactorMatrix,(Q$4+1),FALSE)*$E1196</f>
        <v>0</v>
      </c>
      <c r="R1191" s="54">
        <f>VLOOKUP(CONCATENATE($F1191," ",$G1191),AllocFactorMatrix,(R$4+1),FALSE)*$E1196</f>
        <v>0</v>
      </c>
      <c r="S1191" s="54">
        <f t="shared" si="637"/>
        <v>0</v>
      </c>
      <c r="T1191" s="54">
        <f>VLOOKUP(CONCATENATE($F1191," ",$G1191),AllocFactorMatrix,(T$4+1),FALSE)*$E1196</f>
        <v>0</v>
      </c>
      <c r="U1191" s="54">
        <f>VLOOKUP(CONCATENATE($F1191," ",$G1191),AllocFactorMatrix,(U$4+1),FALSE)*$E1196</f>
        <v>0</v>
      </c>
      <c r="V1191" s="54">
        <f>VLOOKUP(CONCATENATE($F1191," ",$G1191),AllocFactorMatrix,(V$4+1),FALSE)*$E1196</f>
        <v>0</v>
      </c>
      <c r="W1191" s="54">
        <f>VLOOKUP(CONCATENATE($F1191," ",$G1191),AllocFactorMatrix,(W$4+1),FALSE)*$E1196</f>
        <v>0</v>
      </c>
      <c r="X1191" s="54">
        <f t="shared" si="640"/>
        <v>0</v>
      </c>
      <c r="Y1191" s="54">
        <f>VLOOKUP(CONCATENATE($F1191," ",$G1191),AllocFactorMatrix,(Y$4+1),FALSE)*$E1196</f>
        <v>0</v>
      </c>
      <c r="Z1191" s="54">
        <f>VLOOKUP(CONCATENATE($F1191," ",$G1191),AllocFactorMatrix,(Z$4+1),FALSE)*$E1196</f>
        <v>0</v>
      </c>
      <c r="AA1191" s="54">
        <f t="shared" si="639"/>
        <v>0</v>
      </c>
      <c r="AB1191" s="54">
        <f>VLOOKUP(CONCATENATE($F1191," ",$G1191),AllocFactorMatrix,(AB$4+1),FALSE)*$E1196</f>
        <v>0</v>
      </c>
      <c r="AC1191" s="54">
        <f>VLOOKUP(CONCATENATE($F1191," ",$G1191),AllocFactorMatrix,(AC$4+1),FALSE)*$E1196</f>
        <v>0</v>
      </c>
      <c r="AD1191" s="54">
        <f>VLOOKUP(CONCATENATE($F1191," ",$G1191),AllocFactorMatrix,(AD$4+1),FALSE)*$E1196</f>
        <v>0</v>
      </c>
    </row>
    <row r="1192" spans="1:30" s="51" customFormat="1" hidden="1" outlineLevel="1">
      <c r="A1192" s="56"/>
      <c r="B1192" s="112"/>
      <c r="C1192" s="55"/>
      <c r="D1192" s="55"/>
      <c r="F1192" s="52" t="str">
        <f>F1196</f>
        <v>PROD_DEMAND</v>
      </c>
      <c r="G1192" s="55" t="str">
        <f>$G$11</f>
        <v>DISTPRI</v>
      </c>
      <c r="H1192" s="53">
        <f t="shared" si="635"/>
        <v>0</v>
      </c>
      <c r="I1192" s="54">
        <f>VLOOKUP(CONCATENATE($F1192," ",$G1192),AllocFactorMatrix,(I$4+1),FALSE)*$E1196</f>
        <v>0</v>
      </c>
      <c r="J1192" s="54">
        <f>VLOOKUP(CONCATENATE($F1192," ",$G1192),AllocFactorMatrix,(J$4+1),FALSE)*$E1196</f>
        <v>0</v>
      </c>
      <c r="K1192" s="54">
        <f>VLOOKUP(CONCATENATE($F1192," ",$G1192),AllocFactorMatrix,(K$4+1),FALSE)*$E1196</f>
        <v>0</v>
      </c>
      <c r="L1192" s="54">
        <f>VLOOKUP(CONCATENATE($F1192," ",$G1192),AllocFactorMatrix,(L$4+1),FALSE)*$E1196</f>
        <v>0</v>
      </c>
      <c r="M1192" s="54">
        <f>VLOOKUP(CONCATENATE($F1192," ",$G1192),AllocFactorMatrix,(M$4+1),FALSE)*$E1196</f>
        <v>0</v>
      </c>
      <c r="N1192" s="54">
        <f t="shared" si="636"/>
        <v>0</v>
      </c>
      <c r="O1192" s="54">
        <f>VLOOKUP(CONCATENATE($F1192," ",$G1192),AllocFactorMatrix,(O$4+1),FALSE)*$E1196</f>
        <v>0</v>
      </c>
      <c r="P1192" s="54">
        <f>VLOOKUP(CONCATENATE($F1192," ",$G1192),AllocFactorMatrix,(P$4+1),FALSE)*$E1196</f>
        <v>0</v>
      </c>
      <c r="Q1192" s="54">
        <f>VLOOKUP(CONCATENATE($F1192," ",$G1192),AllocFactorMatrix,(Q$4+1),FALSE)*$E1196</f>
        <v>0</v>
      </c>
      <c r="R1192" s="54">
        <f>VLOOKUP(CONCATENATE($F1192," ",$G1192),AllocFactorMatrix,(R$4+1),FALSE)*$E1196</f>
        <v>0</v>
      </c>
      <c r="S1192" s="54">
        <f t="shared" si="637"/>
        <v>0</v>
      </c>
      <c r="T1192" s="54">
        <f>VLOOKUP(CONCATENATE($F1192," ",$G1192),AllocFactorMatrix,(T$4+1),FALSE)*$E1196</f>
        <v>0</v>
      </c>
      <c r="U1192" s="54">
        <f>VLOOKUP(CONCATENATE($F1192," ",$G1192),AllocFactorMatrix,(U$4+1),FALSE)*$E1196</f>
        <v>0</v>
      </c>
      <c r="V1192" s="54">
        <f>VLOOKUP(CONCATENATE($F1192," ",$G1192),AllocFactorMatrix,(V$4+1),FALSE)*$E1196</f>
        <v>0</v>
      </c>
      <c r="W1192" s="54">
        <f>VLOOKUP(CONCATENATE($F1192," ",$G1192),AllocFactorMatrix,(W$4+1),FALSE)*$E1196</f>
        <v>0</v>
      </c>
      <c r="X1192" s="54">
        <f t="shared" si="640"/>
        <v>0</v>
      </c>
      <c r="Y1192" s="54">
        <f>VLOOKUP(CONCATENATE($F1192," ",$G1192),AllocFactorMatrix,(Y$4+1),FALSE)*$E1196</f>
        <v>0</v>
      </c>
      <c r="Z1192" s="54">
        <f>VLOOKUP(CONCATENATE($F1192," ",$G1192),AllocFactorMatrix,(Z$4+1),FALSE)*$E1196</f>
        <v>0</v>
      </c>
      <c r="AA1192" s="54">
        <f t="shared" si="639"/>
        <v>0</v>
      </c>
      <c r="AB1192" s="54">
        <f>VLOOKUP(CONCATENATE($F1192," ",$G1192),AllocFactorMatrix,(AB$4+1),FALSE)*$E1196</f>
        <v>0</v>
      </c>
      <c r="AC1192" s="54">
        <f>VLOOKUP(CONCATENATE($F1192," ",$G1192),AllocFactorMatrix,(AC$4+1),FALSE)*$E1196</f>
        <v>0</v>
      </c>
      <c r="AD1192" s="54">
        <f>VLOOKUP(CONCATENATE($F1192," ",$G1192),AllocFactorMatrix,(AD$4+1),FALSE)*$E1196</f>
        <v>0</v>
      </c>
    </row>
    <row r="1193" spans="1:30" s="51" customFormat="1" hidden="1" outlineLevel="1">
      <c r="A1193" s="56"/>
      <c r="B1193" s="112"/>
      <c r="C1193" s="55"/>
      <c r="D1193" s="55"/>
      <c r="F1193" s="52" t="str">
        <f>F1196</f>
        <v>PROD_DEMAND</v>
      </c>
      <c r="G1193" s="55" t="str">
        <f>$G$12</f>
        <v>DISTSEC</v>
      </c>
      <c r="H1193" s="53">
        <f t="shared" si="635"/>
        <v>0</v>
      </c>
      <c r="I1193" s="54">
        <f>VLOOKUP(CONCATENATE($F1193," ",$G1193),AllocFactorMatrix,(I$4+1),FALSE)*$E1196</f>
        <v>0</v>
      </c>
      <c r="J1193" s="54">
        <f>VLOOKUP(CONCATENATE($F1193," ",$G1193),AllocFactorMatrix,(J$4+1),FALSE)*$E1196</f>
        <v>0</v>
      </c>
      <c r="K1193" s="54">
        <f>VLOOKUP(CONCATENATE($F1193," ",$G1193),AllocFactorMatrix,(K$4+1),FALSE)*$E1196</f>
        <v>0</v>
      </c>
      <c r="L1193" s="54">
        <f>VLOOKUP(CONCATENATE($F1193," ",$G1193),AllocFactorMatrix,(L$4+1),FALSE)*$E1196</f>
        <v>0</v>
      </c>
      <c r="M1193" s="54">
        <f>VLOOKUP(CONCATENATE($F1193," ",$G1193),AllocFactorMatrix,(M$4+1),FALSE)*$E1196</f>
        <v>0</v>
      </c>
      <c r="N1193" s="54">
        <f t="shared" si="636"/>
        <v>0</v>
      </c>
      <c r="O1193" s="54">
        <f>VLOOKUP(CONCATENATE($F1193," ",$G1193),AllocFactorMatrix,(O$4+1),FALSE)*$E1196</f>
        <v>0</v>
      </c>
      <c r="P1193" s="54">
        <f>VLOOKUP(CONCATENATE($F1193," ",$G1193),AllocFactorMatrix,(P$4+1),FALSE)*$E1196</f>
        <v>0</v>
      </c>
      <c r="Q1193" s="54">
        <f>VLOOKUP(CONCATENATE($F1193," ",$G1193),AllocFactorMatrix,(Q$4+1),FALSE)*$E1196</f>
        <v>0</v>
      </c>
      <c r="R1193" s="54">
        <f>VLOOKUP(CONCATENATE($F1193," ",$G1193),AllocFactorMatrix,(R$4+1),FALSE)*$E1196</f>
        <v>0</v>
      </c>
      <c r="S1193" s="54">
        <f t="shared" si="637"/>
        <v>0</v>
      </c>
      <c r="T1193" s="54">
        <f>VLOOKUP(CONCATENATE($F1193," ",$G1193),AllocFactorMatrix,(T$4+1),FALSE)*$E1196</f>
        <v>0</v>
      </c>
      <c r="U1193" s="54">
        <f>VLOOKUP(CONCATENATE($F1193," ",$G1193),AllocFactorMatrix,(U$4+1),FALSE)*$E1196</f>
        <v>0</v>
      </c>
      <c r="V1193" s="54">
        <f>VLOOKUP(CONCATENATE($F1193," ",$G1193),AllocFactorMatrix,(V$4+1),FALSE)*$E1196</f>
        <v>0</v>
      </c>
      <c r="W1193" s="54">
        <f>VLOOKUP(CONCATENATE($F1193," ",$G1193),AllocFactorMatrix,(W$4+1),FALSE)*$E1196</f>
        <v>0</v>
      </c>
      <c r="X1193" s="54">
        <f t="shared" si="640"/>
        <v>0</v>
      </c>
      <c r="Y1193" s="54">
        <f>VLOOKUP(CONCATENATE($F1193," ",$G1193),AllocFactorMatrix,(Y$4+1),FALSE)*$E1196</f>
        <v>0</v>
      </c>
      <c r="Z1193" s="54">
        <f>VLOOKUP(CONCATENATE($F1193," ",$G1193),AllocFactorMatrix,(Z$4+1),FALSE)*$E1196</f>
        <v>0</v>
      </c>
      <c r="AA1193" s="54">
        <f t="shared" si="639"/>
        <v>0</v>
      </c>
      <c r="AB1193" s="54">
        <f>VLOOKUP(CONCATENATE($F1193," ",$G1193),AllocFactorMatrix,(AB$4+1),FALSE)*$E1196</f>
        <v>0</v>
      </c>
      <c r="AC1193" s="54">
        <f>VLOOKUP(CONCATENATE($F1193," ",$G1193),AllocFactorMatrix,(AC$4+1),FALSE)*$E1196</f>
        <v>0</v>
      </c>
      <c r="AD1193" s="54">
        <f>VLOOKUP(CONCATENATE($F1193," ",$G1193),AllocFactorMatrix,(AD$4+1),FALSE)*$E1196</f>
        <v>0</v>
      </c>
    </row>
    <row r="1194" spans="1:30" s="51" customFormat="1" hidden="1" outlineLevel="1">
      <c r="A1194" s="56"/>
      <c r="B1194" s="112"/>
      <c r="C1194" s="55"/>
      <c r="D1194" s="55"/>
      <c r="F1194" s="52" t="str">
        <f>F1196</f>
        <v>PROD_DEMAND</v>
      </c>
      <c r="G1194" s="55" t="str">
        <f>$G$13</f>
        <v>ENERGY</v>
      </c>
      <c r="H1194" s="53">
        <f t="shared" si="635"/>
        <v>0</v>
      </c>
      <c r="I1194" s="54">
        <f>VLOOKUP(CONCATENATE($F1194," ",$G1194),AllocFactorMatrix,(I$4+1),FALSE)*$E1196</f>
        <v>0</v>
      </c>
      <c r="J1194" s="54">
        <f>VLOOKUP(CONCATENATE($F1194," ",$G1194),AllocFactorMatrix,(J$4+1),FALSE)*$E1196</f>
        <v>0</v>
      </c>
      <c r="K1194" s="54">
        <f>VLOOKUP(CONCATENATE($F1194," ",$G1194),AllocFactorMatrix,(K$4+1),FALSE)*$E1196</f>
        <v>0</v>
      </c>
      <c r="L1194" s="54">
        <f>VLOOKUP(CONCATENATE($F1194," ",$G1194),AllocFactorMatrix,(L$4+1),FALSE)*$E1196</f>
        <v>0</v>
      </c>
      <c r="M1194" s="54">
        <f>VLOOKUP(CONCATENATE($F1194," ",$G1194),AllocFactorMatrix,(M$4+1),FALSE)*$E1196</f>
        <v>0</v>
      </c>
      <c r="N1194" s="54">
        <f t="shared" si="636"/>
        <v>0</v>
      </c>
      <c r="O1194" s="54">
        <f>VLOOKUP(CONCATENATE($F1194," ",$G1194),AllocFactorMatrix,(O$4+1),FALSE)*$E1196</f>
        <v>0</v>
      </c>
      <c r="P1194" s="54">
        <f>VLOOKUP(CONCATENATE($F1194," ",$G1194),AllocFactorMatrix,(P$4+1),FALSE)*$E1196</f>
        <v>0</v>
      </c>
      <c r="Q1194" s="54">
        <f>VLOOKUP(CONCATENATE($F1194," ",$G1194),AllocFactorMatrix,(Q$4+1),FALSE)*$E1196</f>
        <v>0</v>
      </c>
      <c r="R1194" s="54">
        <f>VLOOKUP(CONCATENATE($F1194," ",$G1194),AllocFactorMatrix,(R$4+1),FALSE)*$E1196</f>
        <v>0</v>
      </c>
      <c r="S1194" s="54">
        <f t="shared" si="637"/>
        <v>0</v>
      </c>
      <c r="T1194" s="54">
        <f>VLOOKUP(CONCATENATE($F1194," ",$G1194),AllocFactorMatrix,(T$4+1),FALSE)*$E1196</f>
        <v>0</v>
      </c>
      <c r="U1194" s="54">
        <f>VLOOKUP(CONCATENATE($F1194," ",$G1194),AllocFactorMatrix,(U$4+1),FALSE)*$E1196</f>
        <v>0</v>
      </c>
      <c r="V1194" s="54">
        <f>VLOOKUP(CONCATENATE($F1194," ",$G1194),AllocFactorMatrix,(V$4+1),FALSE)*$E1196</f>
        <v>0</v>
      </c>
      <c r="W1194" s="54">
        <f>VLOOKUP(CONCATENATE($F1194," ",$G1194),AllocFactorMatrix,(W$4+1),FALSE)*$E1196</f>
        <v>0</v>
      </c>
      <c r="X1194" s="54">
        <f t="shared" si="640"/>
        <v>0</v>
      </c>
      <c r="Y1194" s="54">
        <f>VLOOKUP(CONCATENATE($F1194," ",$G1194),AllocFactorMatrix,(Y$4+1),FALSE)*$E1196</f>
        <v>0</v>
      </c>
      <c r="Z1194" s="54">
        <f>VLOOKUP(CONCATENATE($F1194," ",$G1194),AllocFactorMatrix,(Z$4+1),FALSE)*$E1196</f>
        <v>0</v>
      </c>
      <c r="AA1194" s="54">
        <f t="shared" si="639"/>
        <v>0</v>
      </c>
      <c r="AB1194" s="54">
        <f>VLOOKUP(CONCATENATE($F1194," ",$G1194),AllocFactorMatrix,(AB$4+1),FALSE)*$E1196</f>
        <v>0</v>
      </c>
      <c r="AC1194" s="54">
        <f>VLOOKUP(CONCATENATE($F1194," ",$G1194),AllocFactorMatrix,(AC$4+1),FALSE)*$E1196</f>
        <v>0</v>
      </c>
      <c r="AD1194" s="54">
        <f>VLOOKUP(CONCATENATE($F1194," ",$G1194),AllocFactorMatrix,(AD$4+1),FALSE)*$E1196</f>
        <v>0</v>
      </c>
    </row>
    <row r="1195" spans="1:30" s="51" customFormat="1" hidden="1" outlineLevel="1">
      <c r="A1195" s="56"/>
      <c r="B1195" s="112"/>
      <c r="C1195" s="55"/>
      <c r="D1195" s="55"/>
      <c r="F1195" s="52" t="str">
        <f>F1196</f>
        <v>PROD_DEMAND</v>
      </c>
      <c r="G1195" s="55" t="str">
        <f>$G$14</f>
        <v>CUSTOMER</v>
      </c>
      <c r="H1195" s="53">
        <f t="shared" si="635"/>
        <v>0</v>
      </c>
      <c r="I1195" s="54">
        <f>VLOOKUP(CONCATENATE($F1195," ",$G1195),AllocFactorMatrix,(I$4+1),FALSE)*$E1196</f>
        <v>0</v>
      </c>
      <c r="J1195" s="54">
        <f>VLOOKUP(CONCATENATE($F1195," ",$G1195),AllocFactorMatrix,(J$4+1),FALSE)*$E1196</f>
        <v>0</v>
      </c>
      <c r="K1195" s="54">
        <f>VLOOKUP(CONCATENATE($F1195," ",$G1195),AllocFactorMatrix,(K$4+1),FALSE)*$E1196</f>
        <v>0</v>
      </c>
      <c r="L1195" s="54">
        <f>VLOOKUP(CONCATENATE($F1195," ",$G1195),AllocFactorMatrix,(L$4+1),FALSE)*$E1196</f>
        <v>0</v>
      </c>
      <c r="M1195" s="54">
        <f>VLOOKUP(CONCATENATE($F1195," ",$G1195),AllocFactorMatrix,(M$4+1),FALSE)*$E1196</f>
        <v>0</v>
      </c>
      <c r="N1195" s="54">
        <f t="shared" si="636"/>
        <v>0</v>
      </c>
      <c r="O1195" s="54">
        <f>VLOOKUP(CONCATENATE($F1195," ",$G1195),AllocFactorMatrix,(O$4+1),FALSE)*$E1196</f>
        <v>0</v>
      </c>
      <c r="P1195" s="54">
        <f>VLOOKUP(CONCATENATE($F1195," ",$G1195),AllocFactorMatrix,(P$4+1),FALSE)*$E1196</f>
        <v>0</v>
      </c>
      <c r="Q1195" s="54">
        <f>VLOOKUP(CONCATENATE($F1195," ",$G1195),AllocFactorMatrix,(Q$4+1),FALSE)*$E1196</f>
        <v>0</v>
      </c>
      <c r="R1195" s="54">
        <f>VLOOKUP(CONCATENATE($F1195," ",$G1195),AllocFactorMatrix,(R$4+1),FALSE)*$E1196</f>
        <v>0</v>
      </c>
      <c r="S1195" s="54">
        <f t="shared" si="637"/>
        <v>0</v>
      </c>
      <c r="T1195" s="54">
        <f>VLOOKUP(CONCATENATE($F1195," ",$G1195),AllocFactorMatrix,(T$4+1),FALSE)*$E1196</f>
        <v>0</v>
      </c>
      <c r="U1195" s="54">
        <f>VLOOKUP(CONCATENATE($F1195," ",$G1195),AllocFactorMatrix,(U$4+1),FALSE)*$E1196</f>
        <v>0</v>
      </c>
      <c r="V1195" s="54">
        <f>VLOOKUP(CONCATENATE($F1195," ",$G1195),AllocFactorMatrix,(V$4+1),FALSE)*$E1196</f>
        <v>0</v>
      </c>
      <c r="W1195" s="54">
        <f>VLOOKUP(CONCATENATE($F1195," ",$G1195),AllocFactorMatrix,(W$4+1),FALSE)*$E1196</f>
        <v>0</v>
      </c>
      <c r="X1195" s="54">
        <f t="shared" si="640"/>
        <v>0</v>
      </c>
      <c r="Y1195" s="54">
        <f>VLOOKUP(CONCATENATE($F1195," ",$G1195),AllocFactorMatrix,(Y$4+1),FALSE)*$E1196</f>
        <v>0</v>
      </c>
      <c r="Z1195" s="54">
        <f>VLOOKUP(CONCATENATE($F1195," ",$G1195),AllocFactorMatrix,(Z$4+1),FALSE)*$E1196</f>
        <v>0</v>
      </c>
      <c r="AA1195" s="54">
        <f t="shared" si="639"/>
        <v>0</v>
      </c>
      <c r="AB1195" s="54">
        <f>VLOOKUP(CONCATENATE($F1195," ",$G1195),AllocFactorMatrix,(AB$4+1),FALSE)*$E1196</f>
        <v>0</v>
      </c>
      <c r="AC1195" s="54">
        <f>VLOOKUP(CONCATENATE($F1195," ",$G1195),AllocFactorMatrix,(AC$4+1),FALSE)*$E1196</f>
        <v>0</v>
      </c>
      <c r="AD1195" s="54">
        <f>VLOOKUP(CONCATENATE($F1195," ",$G1195),AllocFactorMatrix,(AD$4+1),FALSE)*$E1196</f>
        <v>0</v>
      </c>
    </row>
    <row r="1196" spans="1:30" s="51" customFormat="1" collapsed="1">
      <c r="A1196" s="56"/>
      <c r="B1196" s="112"/>
      <c r="C1196" s="55"/>
      <c r="D1196" s="55" t="s">
        <v>491</v>
      </c>
      <c r="E1196" s="61">
        <v>4640309</v>
      </c>
      <c r="F1196" s="61" t="s">
        <v>30</v>
      </c>
      <c r="G1196" s="55" t="str">
        <f>$G$15</f>
        <v>TOTAL</v>
      </c>
      <c r="H1196" s="53">
        <f t="shared" si="635"/>
        <v>4640308.9999999981</v>
      </c>
      <c r="I1196" s="54">
        <f>VLOOKUP(CONCATENATE($F1196," ",$G1196),AllocFactorMatrix,(I$4+1),FALSE)*$E1196</f>
        <v>2576329.6583782528</v>
      </c>
      <c r="J1196" s="54">
        <f>VLOOKUP(CONCATENATE($F1196," ",$G1196),AllocFactorMatrix,(J$4+1),FALSE)*$E1196</f>
        <v>118549.48958577398</v>
      </c>
      <c r="K1196" s="54">
        <f>VLOOKUP(CONCATENATE($F1196," ",$G1196),AllocFactorMatrix,(K$4+1),FALSE)*$E1196</f>
        <v>390536.05758825009</v>
      </c>
      <c r="L1196" s="54">
        <f>VLOOKUP(CONCATENATE($F1196," ",$G1196),AllocFactorMatrix,(L$4+1),FALSE)*$E1196</f>
        <v>9758.2493283368603</v>
      </c>
      <c r="M1196" s="54">
        <f>VLOOKUP(CONCATENATE($F1196," ",$G1196),AllocFactorMatrix,(M$4+1),FALSE)*$E1196</f>
        <v>1256.1769154143044</v>
      </c>
      <c r="N1196" s="54">
        <f t="shared" si="636"/>
        <v>401550.48383200122</v>
      </c>
      <c r="O1196" s="54">
        <f>VLOOKUP(CONCATENATE($F1196," ",$G1196),AllocFactorMatrix,(O$4+1),FALSE)*$E1196</f>
        <v>297086.05773213756</v>
      </c>
      <c r="P1196" s="54">
        <f>VLOOKUP(CONCATENATE($F1196," ",$G1196),AllocFactorMatrix,(P$4+1),FALSE)*$E1196</f>
        <v>53773.140947455686</v>
      </c>
      <c r="Q1196" s="54">
        <f>VLOOKUP(CONCATENATE($F1196," ",$G1196),AllocFactorMatrix,(Q$4+1),FALSE)*$E1196</f>
        <v>20799.071271643126</v>
      </c>
      <c r="R1196" s="54">
        <f>VLOOKUP(CONCATENATE($F1196," ",$G1196),AllocFactorMatrix,(R$4+1),FALSE)*$E1196</f>
        <v>448.15185216837006</v>
      </c>
      <c r="S1196" s="54">
        <f t="shared" si="637"/>
        <v>372106.42180340475</v>
      </c>
      <c r="T1196" s="54">
        <f>VLOOKUP(CONCATENATE($F1196," ",$G1196),AllocFactorMatrix,(T$4+1),FALSE)*$E1196</f>
        <v>9433.5669644882491</v>
      </c>
      <c r="U1196" s="54">
        <f>VLOOKUP(CONCATENATE($F1196," ",$G1196),AllocFactorMatrix,(U$4+1),FALSE)*$E1196</f>
        <v>150198.78526310786</v>
      </c>
      <c r="V1196" s="54">
        <f>VLOOKUP(CONCATENATE($F1196," ",$G1196),AllocFactorMatrix,(V$4+1),FALSE)*$E1196</f>
        <v>814558.62170095881</v>
      </c>
      <c r="W1196" s="54">
        <f>VLOOKUP(CONCATENATE($F1196," ",$G1196),AllocFactorMatrix,(W$4+1),FALSE)*$E1196</f>
        <v>107173.6421245894</v>
      </c>
      <c r="X1196" s="54">
        <f t="shared" si="640"/>
        <v>1081364.6160531442</v>
      </c>
      <c r="Y1196" s="54">
        <f>VLOOKUP(CONCATENATE($F1196," ",$G1196),AllocFactorMatrix,(Y$4+1),FALSE)*$E1196</f>
        <v>87559.897022891906</v>
      </c>
      <c r="Z1196" s="54">
        <f>VLOOKUP(CONCATENATE($F1196," ",$G1196),AllocFactorMatrix,(Z$4+1),FALSE)*$E1196</f>
        <v>1820.07980255235</v>
      </c>
      <c r="AA1196" s="54">
        <f t="shared" si="639"/>
        <v>89379.976825444261</v>
      </c>
      <c r="AB1196" s="54">
        <f>VLOOKUP(CONCATENATE($F1196," ",$G1196),AllocFactorMatrix,(AB$4+1),FALSE)*$E1196</f>
        <v>1028.3535219782893</v>
      </c>
      <c r="AC1196" s="54">
        <f>VLOOKUP(CONCATENATE($F1196," ",$G1196),AllocFactorMatrix,(AC$4+1),FALSE)*$E1196</f>
        <v>0</v>
      </c>
      <c r="AD1196" s="54">
        <f>VLOOKUP(CONCATENATE($F1196," ",$G1196),AllocFactorMatrix,(AD$4+1),FALSE)*$E1196</f>
        <v>0</v>
      </c>
    </row>
    <row r="1197" spans="1:30" hidden="1" outlineLevel="1">
      <c r="D1197" s="7"/>
      <c r="E1197" s="51"/>
      <c r="F1197" s="52" t="str">
        <f>F1204</f>
        <v>PROD_DEMAND</v>
      </c>
      <c r="G1197" s="55" t="str">
        <f>$G$8</f>
        <v>PRODUCTION</v>
      </c>
      <c r="H1197" s="4">
        <f t="shared" ref="H1197:H1204" si="641">SUBTOTAL(9,I1197:AD1197)</f>
        <v>1806778.9999999995</v>
      </c>
      <c r="I1197" s="5">
        <f>VLOOKUP(CONCATENATE($F1197," ",$G1197),AllocFactorMatrix,(I$4+1),FALSE)*$E1204</f>
        <v>1003135.4213340105</v>
      </c>
      <c r="J1197" s="5">
        <f>VLOOKUP(CONCATENATE($F1197," ",$G1197),AllocFactorMatrix,(J$4+1),FALSE)*$E1204</f>
        <v>46159.151953952874</v>
      </c>
      <c r="K1197" s="5">
        <f>VLOOKUP(CONCATENATE($F1197," ",$G1197),AllocFactorMatrix,(K$4+1),FALSE)*$E1204</f>
        <v>152061.50012709087</v>
      </c>
      <c r="L1197" s="5">
        <f>VLOOKUP(CONCATENATE($F1197," ",$G1197),AllocFactorMatrix,(L$4+1),FALSE)*$E1204</f>
        <v>3799.53144568673</v>
      </c>
      <c r="M1197" s="5">
        <f>VLOOKUP(CONCATENATE($F1197," ",$G1197),AllocFactorMatrix,(M$4+1),FALSE)*$E1204</f>
        <v>489.11270155831028</v>
      </c>
      <c r="N1197" s="5">
        <f t="shared" ref="N1197:N1204" si="642">SUBTOTAL(9,K1197:M1197)</f>
        <v>156350.14427433591</v>
      </c>
      <c r="O1197" s="5">
        <f>VLOOKUP(CONCATENATE($F1197," ",$G1197),AllocFactorMatrix,(O$4+1),FALSE)*$E1204</f>
        <v>115675.23850312851</v>
      </c>
      <c r="P1197" s="5">
        <f>VLOOKUP(CONCATENATE($F1197," ",$G1197),AllocFactorMatrix,(P$4+1),FALSE)*$E1204</f>
        <v>20937.437965424939</v>
      </c>
      <c r="Q1197" s="5">
        <f>VLOOKUP(CONCATENATE($F1197," ",$G1197),AllocFactorMatrix,(Q$4+1),FALSE)*$E1204</f>
        <v>8098.4531834212103</v>
      </c>
      <c r="R1197" s="5">
        <f>VLOOKUP(CONCATENATE($F1197," ",$G1197),AllocFactorMatrix,(R$4+1),FALSE)*$E1204</f>
        <v>174.49513713610784</v>
      </c>
      <c r="S1197" s="5">
        <f t="shared" ref="S1197:S1204" si="643">SUBTOTAL(9,O1197:R1197)</f>
        <v>144885.62478911076</v>
      </c>
      <c r="T1197" s="5">
        <f>VLOOKUP(CONCATENATE($F1197," ",$G1197),AllocFactorMatrix,(T$4+1),FALSE)*$E1204</f>
        <v>3673.1111412044147</v>
      </c>
      <c r="U1197" s="5">
        <f>VLOOKUP(CONCATENATE($F1197," ",$G1197),AllocFactorMatrix,(U$4+1),FALSE)*$E1204</f>
        <v>58482.314655962087</v>
      </c>
      <c r="V1197" s="5">
        <f>VLOOKUP(CONCATENATE($F1197," ",$G1197),AllocFactorMatrix,(V$4+1),FALSE)*$E1204</f>
        <v>317161.51057143748</v>
      </c>
      <c r="W1197" s="5">
        <f>VLOOKUP(CONCATENATE($F1197," ",$G1197),AllocFactorMatrix,(W$4+1),FALSE)*$E1204</f>
        <v>41729.782638230237</v>
      </c>
      <c r="X1197" s="5">
        <f>SUBTOTAL(9,T1197:W1197)</f>
        <v>421046.7190068342</v>
      </c>
      <c r="Y1197" s="5">
        <f>VLOOKUP(CONCATENATE($F1197," ",$G1197),AllocFactorMatrix,(Y$4+1),FALSE)*$E1204</f>
        <v>34092.855278198847</v>
      </c>
      <c r="Z1197" s="5">
        <f>VLOOKUP(CONCATENATE($F1197," ",$G1197),AllocFactorMatrix,(Z$4+1),FALSE)*$E1204</f>
        <v>708.67736729940452</v>
      </c>
      <c r="AA1197" s="5">
        <f t="shared" si="626"/>
        <v>34801.53264549825</v>
      </c>
      <c r="AB1197" s="5">
        <f>VLOOKUP(CONCATENATE($F1197," ",$G1197),AllocFactorMatrix,(AB$4+1),FALSE)*$E1204</f>
        <v>400.40599625723456</v>
      </c>
      <c r="AC1197" s="5">
        <f>VLOOKUP(CONCATENATE($F1197," ",$G1197),AllocFactorMatrix,(AC$4+1),FALSE)*$E1204</f>
        <v>0</v>
      </c>
      <c r="AD1197" s="5">
        <f>VLOOKUP(CONCATENATE($F1197," ",$G1197),AllocFactorMatrix,(AD$4+1),FALSE)*$E1204</f>
        <v>0</v>
      </c>
    </row>
    <row r="1198" spans="1:30" hidden="1" outlineLevel="1">
      <c r="D1198" s="7"/>
      <c r="E1198" s="51"/>
      <c r="F1198" s="52" t="str">
        <f>F1204</f>
        <v>PROD_DEMAND</v>
      </c>
      <c r="G1198" s="55" t="str">
        <f>$G$9</f>
        <v>BULKTRAN</v>
      </c>
      <c r="H1198" s="4">
        <f t="shared" si="641"/>
        <v>0</v>
      </c>
      <c r="I1198" s="5">
        <f>VLOOKUP(CONCATENATE($F1198," ",$G1198),AllocFactorMatrix,(I$4+1),FALSE)*$E1204</f>
        <v>0</v>
      </c>
      <c r="J1198" s="5">
        <f>VLOOKUP(CONCATENATE($F1198," ",$G1198),AllocFactorMatrix,(J$4+1),FALSE)*$E1204</f>
        <v>0</v>
      </c>
      <c r="K1198" s="5">
        <f>VLOOKUP(CONCATENATE($F1198," ",$G1198),AllocFactorMatrix,(K$4+1),FALSE)*$E1204</f>
        <v>0</v>
      </c>
      <c r="L1198" s="5">
        <f>VLOOKUP(CONCATENATE($F1198," ",$G1198),AllocFactorMatrix,(L$4+1),FALSE)*$E1204</f>
        <v>0</v>
      </c>
      <c r="M1198" s="5">
        <f>VLOOKUP(CONCATENATE($F1198," ",$G1198),AllocFactorMatrix,(M$4+1),FALSE)*$E1204</f>
        <v>0</v>
      </c>
      <c r="N1198" s="5">
        <f t="shared" si="642"/>
        <v>0</v>
      </c>
      <c r="O1198" s="5">
        <f>VLOOKUP(CONCATENATE($F1198," ",$G1198),AllocFactorMatrix,(O$4+1),FALSE)*$E1204</f>
        <v>0</v>
      </c>
      <c r="P1198" s="5">
        <f>VLOOKUP(CONCATENATE($F1198," ",$G1198),AllocFactorMatrix,(P$4+1),FALSE)*$E1204</f>
        <v>0</v>
      </c>
      <c r="Q1198" s="5">
        <f>VLOOKUP(CONCATENATE($F1198," ",$G1198),AllocFactorMatrix,(Q$4+1),FALSE)*$E1204</f>
        <v>0</v>
      </c>
      <c r="R1198" s="5">
        <f>VLOOKUP(CONCATENATE($F1198," ",$G1198),AllocFactorMatrix,(R$4+1),FALSE)*$E1204</f>
        <v>0</v>
      </c>
      <c r="S1198" s="5">
        <f t="shared" si="643"/>
        <v>0</v>
      </c>
      <c r="T1198" s="5">
        <f>VLOOKUP(CONCATENATE($F1198," ",$G1198),AllocFactorMatrix,(T$4+1),FALSE)*$E1204</f>
        <v>0</v>
      </c>
      <c r="U1198" s="5">
        <f>VLOOKUP(CONCATENATE($F1198," ",$G1198),AllocFactorMatrix,(U$4+1),FALSE)*$E1204</f>
        <v>0</v>
      </c>
      <c r="V1198" s="5">
        <f>VLOOKUP(CONCATENATE($F1198," ",$G1198),AllocFactorMatrix,(V$4+1),FALSE)*$E1204</f>
        <v>0</v>
      </c>
      <c r="W1198" s="5">
        <f>VLOOKUP(CONCATENATE($F1198," ",$G1198),AllocFactorMatrix,(W$4+1),FALSE)*$E1204</f>
        <v>0</v>
      </c>
      <c r="X1198" s="5">
        <f t="shared" ref="X1198:X1204" si="644">SUBTOTAL(9,T1198:W1198)</f>
        <v>0</v>
      </c>
      <c r="Y1198" s="5">
        <f>VLOOKUP(CONCATENATE($F1198," ",$G1198),AllocFactorMatrix,(Y$4+1),FALSE)*$E1204</f>
        <v>0</v>
      </c>
      <c r="Z1198" s="5">
        <f>VLOOKUP(CONCATENATE($F1198," ",$G1198),AllocFactorMatrix,(Z$4+1),FALSE)*$E1204</f>
        <v>0</v>
      </c>
      <c r="AA1198" s="5">
        <f t="shared" si="626"/>
        <v>0</v>
      </c>
      <c r="AB1198" s="5">
        <f>VLOOKUP(CONCATENATE($F1198," ",$G1198),AllocFactorMatrix,(AB$4+1),FALSE)*$E1204</f>
        <v>0</v>
      </c>
      <c r="AC1198" s="5">
        <f>VLOOKUP(CONCATENATE($F1198," ",$G1198),AllocFactorMatrix,(AC$4+1),FALSE)*$E1204</f>
        <v>0</v>
      </c>
      <c r="AD1198" s="5">
        <f>VLOOKUP(CONCATENATE($F1198," ",$G1198),AllocFactorMatrix,(AD$4+1),FALSE)*$E1204</f>
        <v>0</v>
      </c>
    </row>
    <row r="1199" spans="1:30" hidden="1" outlineLevel="1">
      <c r="D1199" s="7"/>
      <c r="E1199" s="51"/>
      <c r="F1199" s="52" t="str">
        <f>F1204</f>
        <v>PROD_DEMAND</v>
      </c>
      <c r="G1199" s="55" t="str">
        <f>$G$10</f>
        <v>SUBTRAN</v>
      </c>
      <c r="H1199" s="4">
        <f t="shared" si="641"/>
        <v>0</v>
      </c>
      <c r="I1199" s="5">
        <f>VLOOKUP(CONCATENATE($F1199," ",$G1199),AllocFactorMatrix,(I$4+1),FALSE)*$E1204</f>
        <v>0</v>
      </c>
      <c r="J1199" s="5">
        <f>VLOOKUP(CONCATENATE($F1199," ",$G1199),AllocFactorMatrix,(J$4+1),FALSE)*$E1204</f>
        <v>0</v>
      </c>
      <c r="K1199" s="5">
        <f>VLOOKUP(CONCATENATE($F1199," ",$G1199),AllocFactorMatrix,(K$4+1),FALSE)*$E1204</f>
        <v>0</v>
      </c>
      <c r="L1199" s="5">
        <f>VLOOKUP(CONCATENATE($F1199," ",$G1199),AllocFactorMatrix,(L$4+1),FALSE)*$E1204</f>
        <v>0</v>
      </c>
      <c r="M1199" s="5">
        <f>VLOOKUP(CONCATENATE($F1199," ",$G1199),AllocFactorMatrix,(M$4+1),FALSE)*$E1204</f>
        <v>0</v>
      </c>
      <c r="N1199" s="5">
        <f t="shared" si="642"/>
        <v>0</v>
      </c>
      <c r="O1199" s="5">
        <f>VLOOKUP(CONCATENATE($F1199," ",$G1199),AllocFactorMatrix,(O$4+1),FALSE)*$E1204</f>
        <v>0</v>
      </c>
      <c r="P1199" s="5">
        <f>VLOOKUP(CONCATENATE($F1199," ",$G1199),AllocFactorMatrix,(P$4+1),FALSE)*$E1204</f>
        <v>0</v>
      </c>
      <c r="Q1199" s="5">
        <f>VLOOKUP(CONCATENATE($F1199," ",$G1199),AllocFactorMatrix,(Q$4+1),FALSE)*$E1204</f>
        <v>0</v>
      </c>
      <c r="R1199" s="5">
        <f>VLOOKUP(CONCATENATE($F1199," ",$G1199),AllocFactorMatrix,(R$4+1),FALSE)*$E1204</f>
        <v>0</v>
      </c>
      <c r="S1199" s="5">
        <f t="shared" si="643"/>
        <v>0</v>
      </c>
      <c r="T1199" s="5">
        <f>VLOOKUP(CONCATENATE($F1199," ",$G1199),AllocFactorMatrix,(T$4+1),FALSE)*$E1204</f>
        <v>0</v>
      </c>
      <c r="U1199" s="5">
        <f>VLOOKUP(CONCATENATE($F1199," ",$G1199),AllocFactorMatrix,(U$4+1),FALSE)*$E1204</f>
        <v>0</v>
      </c>
      <c r="V1199" s="5">
        <f>VLOOKUP(CONCATENATE($F1199," ",$G1199),AllocFactorMatrix,(V$4+1),FALSE)*$E1204</f>
        <v>0</v>
      </c>
      <c r="W1199" s="5">
        <f>VLOOKUP(CONCATENATE($F1199," ",$G1199),AllocFactorMatrix,(W$4+1),FALSE)*$E1204</f>
        <v>0</v>
      </c>
      <c r="X1199" s="5">
        <f t="shared" si="644"/>
        <v>0</v>
      </c>
      <c r="Y1199" s="5">
        <f>VLOOKUP(CONCATENATE($F1199," ",$G1199),AllocFactorMatrix,(Y$4+1),FALSE)*$E1204</f>
        <v>0</v>
      </c>
      <c r="Z1199" s="5">
        <f>VLOOKUP(CONCATENATE($F1199," ",$G1199),AllocFactorMatrix,(Z$4+1),FALSE)*$E1204</f>
        <v>0</v>
      </c>
      <c r="AA1199" s="5">
        <f t="shared" si="626"/>
        <v>0</v>
      </c>
      <c r="AB1199" s="5">
        <f>VLOOKUP(CONCATENATE($F1199," ",$G1199),AllocFactorMatrix,(AB$4+1),FALSE)*$E1204</f>
        <v>0</v>
      </c>
      <c r="AC1199" s="5">
        <f>VLOOKUP(CONCATENATE($F1199," ",$G1199),AllocFactorMatrix,(AC$4+1),FALSE)*$E1204</f>
        <v>0</v>
      </c>
      <c r="AD1199" s="5">
        <f>VLOOKUP(CONCATENATE($F1199," ",$G1199),AllocFactorMatrix,(AD$4+1),FALSE)*$E1204</f>
        <v>0</v>
      </c>
    </row>
    <row r="1200" spans="1:30" hidden="1" outlineLevel="1">
      <c r="D1200" s="7"/>
      <c r="E1200" s="51"/>
      <c r="F1200" s="52" t="str">
        <f>F1204</f>
        <v>PROD_DEMAND</v>
      </c>
      <c r="G1200" s="55" t="str">
        <f>$G$11</f>
        <v>DISTPRI</v>
      </c>
      <c r="H1200" s="4">
        <f t="shared" si="641"/>
        <v>0</v>
      </c>
      <c r="I1200" s="5">
        <f>VLOOKUP(CONCATENATE($F1200," ",$G1200),AllocFactorMatrix,(I$4+1),FALSE)*$E1204</f>
        <v>0</v>
      </c>
      <c r="J1200" s="5">
        <f>VLOOKUP(CONCATENATE($F1200," ",$G1200),AllocFactorMatrix,(J$4+1),FALSE)*$E1204</f>
        <v>0</v>
      </c>
      <c r="K1200" s="5">
        <f>VLOOKUP(CONCATENATE($F1200," ",$G1200),AllocFactorMatrix,(K$4+1),FALSE)*$E1204</f>
        <v>0</v>
      </c>
      <c r="L1200" s="5">
        <f>VLOOKUP(CONCATENATE($F1200," ",$G1200),AllocFactorMatrix,(L$4+1),FALSE)*$E1204</f>
        <v>0</v>
      </c>
      <c r="M1200" s="5">
        <f>VLOOKUP(CONCATENATE($F1200," ",$G1200),AllocFactorMatrix,(M$4+1),FALSE)*$E1204</f>
        <v>0</v>
      </c>
      <c r="N1200" s="5">
        <f t="shared" si="642"/>
        <v>0</v>
      </c>
      <c r="O1200" s="5">
        <f>VLOOKUP(CONCATENATE($F1200," ",$G1200),AllocFactorMatrix,(O$4+1),FALSE)*$E1204</f>
        <v>0</v>
      </c>
      <c r="P1200" s="5">
        <f>VLOOKUP(CONCATENATE($F1200," ",$G1200),AllocFactorMatrix,(P$4+1),FALSE)*$E1204</f>
        <v>0</v>
      </c>
      <c r="Q1200" s="5">
        <f>VLOOKUP(CONCATENATE($F1200," ",$G1200),AllocFactorMatrix,(Q$4+1),FALSE)*$E1204</f>
        <v>0</v>
      </c>
      <c r="R1200" s="5">
        <f>VLOOKUP(CONCATENATE($F1200," ",$G1200),AllocFactorMatrix,(R$4+1),FALSE)*$E1204</f>
        <v>0</v>
      </c>
      <c r="S1200" s="5">
        <f t="shared" si="643"/>
        <v>0</v>
      </c>
      <c r="T1200" s="5">
        <f>VLOOKUP(CONCATENATE($F1200," ",$G1200),AllocFactorMatrix,(T$4+1),FALSE)*$E1204</f>
        <v>0</v>
      </c>
      <c r="U1200" s="5">
        <f>VLOOKUP(CONCATENATE($F1200," ",$G1200),AllocFactorMatrix,(U$4+1),FALSE)*$E1204</f>
        <v>0</v>
      </c>
      <c r="V1200" s="5">
        <f>VLOOKUP(CONCATENATE($F1200," ",$G1200),AllocFactorMatrix,(V$4+1),FALSE)*$E1204</f>
        <v>0</v>
      </c>
      <c r="W1200" s="5">
        <f>VLOOKUP(CONCATENATE($F1200," ",$G1200),AllocFactorMatrix,(W$4+1),FALSE)*$E1204</f>
        <v>0</v>
      </c>
      <c r="X1200" s="5">
        <f t="shared" si="644"/>
        <v>0</v>
      </c>
      <c r="Y1200" s="5">
        <f>VLOOKUP(CONCATENATE($F1200," ",$G1200),AllocFactorMatrix,(Y$4+1),FALSE)*$E1204</f>
        <v>0</v>
      </c>
      <c r="Z1200" s="5">
        <f>VLOOKUP(CONCATENATE($F1200," ",$G1200),AllocFactorMatrix,(Z$4+1),FALSE)*$E1204</f>
        <v>0</v>
      </c>
      <c r="AA1200" s="5">
        <f t="shared" si="626"/>
        <v>0</v>
      </c>
      <c r="AB1200" s="5">
        <f>VLOOKUP(CONCATENATE($F1200," ",$G1200),AllocFactorMatrix,(AB$4+1),FALSE)*$E1204</f>
        <v>0</v>
      </c>
      <c r="AC1200" s="5">
        <f>VLOOKUP(CONCATENATE($F1200," ",$G1200),AllocFactorMatrix,(AC$4+1),FALSE)*$E1204</f>
        <v>0</v>
      </c>
      <c r="AD1200" s="5">
        <f>VLOOKUP(CONCATENATE($F1200," ",$G1200),AllocFactorMatrix,(AD$4+1),FALSE)*$E1204</f>
        <v>0</v>
      </c>
    </row>
    <row r="1201" spans="1:30" hidden="1" outlineLevel="1">
      <c r="D1201" s="7"/>
      <c r="E1201" s="51"/>
      <c r="F1201" s="52" t="str">
        <f>F1204</f>
        <v>PROD_DEMAND</v>
      </c>
      <c r="G1201" s="55" t="str">
        <f>$G$12</f>
        <v>DISTSEC</v>
      </c>
      <c r="H1201" s="4">
        <f t="shared" si="641"/>
        <v>0</v>
      </c>
      <c r="I1201" s="5">
        <f>VLOOKUP(CONCATENATE($F1201," ",$G1201),AllocFactorMatrix,(I$4+1),FALSE)*$E1204</f>
        <v>0</v>
      </c>
      <c r="J1201" s="5">
        <f>VLOOKUP(CONCATENATE($F1201," ",$G1201),AllocFactorMatrix,(J$4+1),FALSE)*$E1204</f>
        <v>0</v>
      </c>
      <c r="K1201" s="5">
        <f>VLOOKUP(CONCATENATE($F1201," ",$G1201),AllocFactorMatrix,(K$4+1),FALSE)*$E1204</f>
        <v>0</v>
      </c>
      <c r="L1201" s="5">
        <f>VLOOKUP(CONCATENATE($F1201," ",$G1201),AllocFactorMatrix,(L$4+1),FALSE)*$E1204</f>
        <v>0</v>
      </c>
      <c r="M1201" s="5">
        <f>VLOOKUP(CONCATENATE($F1201," ",$G1201),AllocFactorMatrix,(M$4+1),FALSE)*$E1204</f>
        <v>0</v>
      </c>
      <c r="N1201" s="5">
        <f t="shared" si="642"/>
        <v>0</v>
      </c>
      <c r="O1201" s="5">
        <f>VLOOKUP(CONCATENATE($F1201," ",$G1201),AllocFactorMatrix,(O$4+1),FALSE)*$E1204</f>
        <v>0</v>
      </c>
      <c r="P1201" s="5">
        <f>VLOOKUP(CONCATENATE($F1201," ",$G1201),AllocFactorMatrix,(P$4+1),FALSE)*$E1204</f>
        <v>0</v>
      </c>
      <c r="Q1201" s="5">
        <f>VLOOKUP(CONCATENATE($F1201," ",$G1201),AllocFactorMatrix,(Q$4+1),FALSE)*$E1204</f>
        <v>0</v>
      </c>
      <c r="R1201" s="5">
        <f>VLOOKUP(CONCATENATE($F1201," ",$G1201),AllocFactorMatrix,(R$4+1),FALSE)*$E1204</f>
        <v>0</v>
      </c>
      <c r="S1201" s="5">
        <f t="shared" si="643"/>
        <v>0</v>
      </c>
      <c r="T1201" s="5">
        <f>VLOOKUP(CONCATENATE($F1201," ",$G1201),AllocFactorMatrix,(T$4+1),FALSE)*$E1204</f>
        <v>0</v>
      </c>
      <c r="U1201" s="5">
        <f>VLOOKUP(CONCATENATE($F1201," ",$G1201),AllocFactorMatrix,(U$4+1),FALSE)*$E1204</f>
        <v>0</v>
      </c>
      <c r="V1201" s="5">
        <f>VLOOKUP(CONCATENATE($F1201," ",$G1201),AllocFactorMatrix,(V$4+1),FALSE)*$E1204</f>
        <v>0</v>
      </c>
      <c r="W1201" s="5">
        <f>VLOOKUP(CONCATENATE($F1201," ",$G1201),AllocFactorMatrix,(W$4+1),FALSE)*$E1204</f>
        <v>0</v>
      </c>
      <c r="X1201" s="5">
        <f t="shared" si="644"/>
        <v>0</v>
      </c>
      <c r="Y1201" s="5">
        <f>VLOOKUP(CONCATENATE($F1201," ",$G1201),AllocFactorMatrix,(Y$4+1),FALSE)*$E1204</f>
        <v>0</v>
      </c>
      <c r="Z1201" s="5">
        <f>VLOOKUP(CONCATENATE($F1201," ",$G1201),AllocFactorMatrix,(Z$4+1),FALSE)*$E1204</f>
        <v>0</v>
      </c>
      <c r="AA1201" s="5">
        <f t="shared" si="626"/>
        <v>0</v>
      </c>
      <c r="AB1201" s="5">
        <f>VLOOKUP(CONCATENATE($F1201," ",$G1201),AllocFactorMatrix,(AB$4+1),FALSE)*$E1204</f>
        <v>0</v>
      </c>
      <c r="AC1201" s="5">
        <f>VLOOKUP(CONCATENATE($F1201," ",$G1201),AllocFactorMatrix,(AC$4+1),FALSE)*$E1204</f>
        <v>0</v>
      </c>
      <c r="AD1201" s="5">
        <f>VLOOKUP(CONCATENATE($F1201," ",$G1201),AllocFactorMatrix,(AD$4+1),FALSE)*$E1204</f>
        <v>0</v>
      </c>
    </row>
    <row r="1202" spans="1:30" hidden="1" outlineLevel="1">
      <c r="D1202" s="7"/>
      <c r="E1202" s="51"/>
      <c r="F1202" s="52" t="str">
        <f>F1204</f>
        <v>PROD_DEMAND</v>
      </c>
      <c r="G1202" s="55" t="str">
        <f>$G$13</f>
        <v>ENERGY</v>
      </c>
      <c r="H1202" s="4">
        <f t="shared" si="641"/>
        <v>0</v>
      </c>
      <c r="I1202" s="5">
        <f>VLOOKUP(CONCATENATE($F1202," ",$G1202),AllocFactorMatrix,(I$4+1),FALSE)*$E1204</f>
        <v>0</v>
      </c>
      <c r="J1202" s="5">
        <f>VLOOKUP(CONCATENATE($F1202," ",$G1202),AllocFactorMatrix,(J$4+1),FALSE)*$E1204</f>
        <v>0</v>
      </c>
      <c r="K1202" s="5">
        <f>VLOOKUP(CONCATENATE($F1202," ",$G1202),AllocFactorMatrix,(K$4+1),FALSE)*$E1204</f>
        <v>0</v>
      </c>
      <c r="L1202" s="5">
        <f>VLOOKUP(CONCATENATE($F1202," ",$G1202),AllocFactorMatrix,(L$4+1),FALSE)*$E1204</f>
        <v>0</v>
      </c>
      <c r="M1202" s="5">
        <f>VLOOKUP(CONCATENATE($F1202," ",$G1202),AllocFactorMatrix,(M$4+1),FALSE)*$E1204</f>
        <v>0</v>
      </c>
      <c r="N1202" s="5">
        <f t="shared" si="642"/>
        <v>0</v>
      </c>
      <c r="O1202" s="5">
        <f>VLOOKUP(CONCATENATE($F1202," ",$G1202),AllocFactorMatrix,(O$4+1),FALSE)*$E1204</f>
        <v>0</v>
      </c>
      <c r="P1202" s="5">
        <f>VLOOKUP(CONCATENATE($F1202," ",$G1202),AllocFactorMatrix,(P$4+1),FALSE)*$E1204</f>
        <v>0</v>
      </c>
      <c r="Q1202" s="5">
        <f>VLOOKUP(CONCATENATE($F1202," ",$G1202),AllocFactorMatrix,(Q$4+1),FALSE)*$E1204</f>
        <v>0</v>
      </c>
      <c r="R1202" s="5">
        <f>VLOOKUP(CONCATENATE($F1202," ",$G1202),AllocFactorMatrix,(R$4+1),FALSE)*$E1204</f>
        <v>0</v>
      </c>
      <c r="S1202" s="5">
        <f t="shared" si="643"/>
        <v>0</v>
      </c>
      <c r="T1202" s="5">
        <f>VLOOKUP(CONCATENATE($F1202," ",$G1202),AllocFactorMatrix,(T$4+1),FALSE)*$E1204</f>
        <v>0</v>
      </c>
      <c r="U1202" s="5">
        <f>VLOOKUP(CONCATENATE($F1202," ",$G1202),AllocFactorMatrix,(U$4+1),FALSE)*$E1204</f>
        <v>0</v>
      </c>
      <c r="V1202" s="5">
        <f>VLOOKUP(CONCATENATE($F1202," ",$G1202),AllocFactorMatrix,(V$4+1),FALSE)*$E1204</f>
        <v>0</v>
      </c>
      <c r="W1202" s="5">
        <f>VLOOKUP(CONCATENATE($F1202," ",$G1202),AllocFactorMatrix,(W$4+1),FALSE)*$E1204</f>
        <v>0</v>
      </c>
      <c r="X1202" s="5">
        <f t="shared" si="644"/>
        <v>0</v>
      </c>
      <c r="Y1202" s="5">
        <f>VLOOKUP(CONCATENATE($F1202," ",$G1202),AllocFactorMatrix,(Y$4+1),FALSE)*$E1204</f>
        <v>0</v>
      </c>
      <c r="Z1202" s="5">
        <f>VLOOKUP(CONCATENATE($F1202," ",$G1202),AllocFactorMatrix,(Z$4+1),FALSE)*$E1204</f>
        <v>0</v>
      </c>
      <c r="AA1202" s="5">
        <f t="shared" si="626"/>
        <v>0</v>
      </c>
      <c r="AB1202" s="5">
        <f>VLOOKUP(CONCATENATE($F1202," ",$G1202),AllocFactorMatrix,(AB$4+1),FALSE)*$E1204</f>
        <v>0</v>
      </c>
      <c r="AC1202" s="5">
        <f>VLOOKUP(CONCATENATE($F1202," ",$G1202),AllocFactorMatrix,(AC$4+1),FALSE)*$E1204</f>
        <v>0</v>
      </c>
      <c r="AD1202" s="5">
        <f>VLOOKUP(CONCATENATE($F1202," ",$G1202),AllocFactorMatrix,(AD$4+1),FALSE)*$E1204</f>
        <v>0</v>
      </c>
    </row>
    <row r="1203" spans="1:30" hidden="1" outlineLevel="1">
      <c r="D1203" s="7"/>
      <c r="E1203" s="51"/>
      <c r="F1203" s="52" t="str">
        <f>F1204</f>
        <v>PROD_DEMAND</v>
      </c>
      <c r="G1203" s="55" t="str">
        <f>$G$14</f>
        <v>CUSTOMER</v>
      </c>
      <c r="H1203" s="4">
        <f t="shared" si="641"/>
        <v>0</v>
      </c>
      <c r="I1203" s="5">
        <f>VLOOKUP(CONCATENATE($F1203," ",$G1203),AllocFactorMatrix,(I$4+1),FALSE)*$E1204</f>
        <v>0</v>
      </c>
      <c r="J1203" s="5">
        <f>VLOOKUP(CONCATENATE($F1203," ",$G1203),AllocFactorMatrix,(J$4+1),FALSE)*$E1204</f>
        <v>0</v>
      </c>
      <c r="K1203" s="5">
        <f>VLOOKUP(CONCATENATE($F1203," ",$G1203),AllocFactorMatrix,(K$4+1),FALSE)*$E1204</f>
        <v>0</v>
      </c>
      <c r="L1203" s="5">
        <f>VLOOKUP(CONCATENATE($F1203," ",$G1203),AllocFactorMatrix,(L$4+1),FALSE)*$E1204</f>
        <v>0</v>
      </c>
      <c r="M1203" s="5">
        <f>VLOOKUP(CONCATENATE($F1203," ",$G1203),AllocFactorMatrix,(M$4+1),FALSE)*$E1204</f>
        <v>0</v>
      </c>
      <c r="N1203" s="5">
        <f t="shared" si="642"/>
        <v>0</v>
      </c>
      <c r="O1203" s="5">
        <f>VLOOKUP(CONCATENATE($F1203," ",$G1203),AllocFactorMatrix,(O$4+1),FALSE)*$E1204</f>
        <v>0</v>
      </c>
      <c r="P1203" s="5">
        <f>VLOOKUP(CONCATENATE($F1203," ",$G1203),AllocFactorMatrix,(P$4+1),FALSE)*$E1204</f>
        <v>0</v>
      </c>
      <c r="Q1203" s="5">
        <f>VLOOKUP(CONCATENATE($F1203," ",$G1203),AllocFactorMatrix,(Q$4+1),FALSE)*$E1204</f>
        <v>0</v>
      </c>
      <c r="R1203" s="5">
        <f>VLOOKUP(CONCATENATE($F1203," ",$G1203),AllocFactorMatrix,(R$4+1),FALSE)*$E1204</f>
        <v>0</v>
      </c>
      <c r="S1203" s="5">
        <f t="shared" si="643"/>
        <v>0</v>
      </c>
      <c r="T1203" s="5">
        <f>VLOOKUP(CONCATENATE($F1203," ",$G1203),AllocFactorMatrix,(T$4+1),FALSE)*$E1204</f>
        <v>0</v>
      </c>
      <c r="U1203" s="5">
        <f>VLOOKUP(CONCATENATE($F1203," ",$G1203),AllocFactorMatrix,(U$4+1),FALSE)*$E1204</f>
        <v>0</v>
      </c>
      <c r="V1203" s="5">
        <f>VLOOKUP(CONCATENATE($F1203," ",$G1203),AllocFactorMatrix,(V$4+1),FALSE)*$E1204</f>
        <v>0</v>
      </c>
      <c r="W1203" s="5">
        <f>VLOOKUP(CONCATENATE($F1203," ",$G1203),AllocFactorMatrix,(W$4+1),FALSE)*$E1204</f>
        <v>0</v>
      </c>
      <c r="X1203" s="5">
        <f t="shared" si="644"/>
        <v>0</v>
      </c>
      <c r="Y1203" s="5">
        <f>VLOOKUP(CONCATENATE($F1203," ",$G1203),AllocFactorMatrix,(Y$4+1),FALSE)*$E1204</f>
        <v>0</v>
      </c>
      <c r="Z1203" s="5">
        <f>VLOOKUP(CONCATENATE($F1203," ",$G1203),AllocFactorMatrix,(Z$4+1),FALSE)*$E1204</f>
        <v>0</v>
      </c>
      <c r="AA1203" s="5">
        <f t="shared" si="626"/>
        <v>0</v>
      </c>
      <c r="AB1203" s="5">
        <f>VLOOKUP(CONCATENATE($F1203," ",$G1203),AllocFactorMatrix,(AB$4+1),FALSE)*$E1204</f>
        <v>0</v>
      </c>
      <c r="AC1203" s="5">
        <f>VLOOKUP(CONCATENATE($F1203," ",$G1203),AllocFactorMatrix,(AC$4+1),FALSE)*$E1204</f>
        <v>0</v>
      </c>
      <c r="AD1203" s="5">
        <f>VLOOKUP(CONCATENATE($F1203," ",$G1203),AllocFactorMatrix,(AD$4+1),FALSE)*$E1204</f>
        <v>0</v>
      </c>
    </row>
    <row r="1204" spans="1:30" collapsed="1">
      <c r="D1204" s="7" t="s">
        <v>492</v>
      </c>
      <c r="E1204" s="61">
        <v>1806779</v>
      </c>
      <c r="F1204" s="61" t="s">
        <v>30</v>
      </c>
      <c r="G1204" s="55" t="str">
        <f>$G$15</f>
        <v>TOTAL</v>
      </c>
      <c r="H1204" s="4">
        <f t="shared" si="641"/>
        <v>1806778.9999999995</v>
      </c>
      <c r="I1204" s="5">
        <f>VLOOKUP(CONCATENATE($F1204," ",$G1204),AllocFactorMatrix,(I$4+1),FALSE)*$E1204</f>
        <v>1003135.4213340105</v>
      </c>
      <c r="J1204" s="5">
        <f>VLOOKUP(CONCATENATE($F1204," ",$G1204),AllocFactorMatrix,(J$4+1),FALSE)*$E1204</f>
        <v>46159.151953952874</v>
      </c>
      <c r="K1204" s="5">
        <f>VLOOKUP(CONCATENATE($F1204," ",$G1204),AllocFactorMatrix,(K$4+1),FALSE)*$E1204</f>
        <v>152061.50012709087</v>
      </c>
      <c r="L1204" s="5">
        <f>VLOOKUP(CONCATENATE($F1204," ",$G1204),AllocFactorMatrix,(L$4+1),FALSE)*$E1204</f>
        <v>3799.53144568673</v>
      </c>
      <c r="M1204" s="5">
        <f>VLOOKUP(CONCATENATE($F1204," ",$G1204),AllocFactorMatrix,(M$4+1),FALSE)*$E1204</f>
        <v>489.11270155831028</v>
      </c>
      <c r="N1204" s="5">
        <f t="shared" si="642"/>
        <v>156350.14427433591</v>
      </c>
      <c r="O1204" s="5">
        <f>VLOOKUP(CONCATENATE($F1204," ",$G1204),AllocFactorMatrix,(O$4+1),FALSE)*$E1204</f>
        <v>115675.23850312851</v>
      </c>
      <c r="P1204" s="5">
        <f>VLOOKUP(CONCATENATE($F1204," ",$G1204),AllocFactorMatrix,(P$4+1),FALSE)*$E1204</f>
        <v>20937.437965424939</v>
      </c>
      <c r="Q1204" s="5">
        <f>VLOOKUP(CONCATENATE($F1204," ",$G1204),AllocFactorMatrix,(Q$4+1),FALSE)*$E1204</f>
        <v>8098.4531834212103</v>
      </c>
      <c r="R1204" s="5">
        <f>VLOOKUP(CONCATENATE($F1204," ",$G1204),AllocFactorMatrix,(R$4+1),FALSE)*$E1204</f>
        <v>174.49513713610784</v>
      </c>
      <c r="S1204" s="5">
        <f t="shared" si="643"/>
        <v>144885.62478911076</v>
      </c>
      <c r="T1204" s="5">
        <f>VLOOKUP(CONCATENATE($F1204," ",$G1204),AllocFactorMatrix,(T$4+1),FALSE)*$E1204</f>
        <v>3673.1111412044147</v>
      </c>
      <c r="U1204" s="5">
        <f>VLOOKUP(CONCATENATE($F1204," ",$G1204),AllocFactorMatrix,(U$4+1),FALSE)*$E1204</f>
        <v>58482.314655962087</v>
      </c>
      <c r="V1204" s="5">
        <f>VLOOKUP(CONCATENATE($F1204," ",$G1204),AllocFactorMatrix,(V$4+1),FALSE)*$E1204</f>
        <v>317161.51057143748</v>
      </c>
      <c r="W1204" s="5">
        <f>VLOOKUP(CONCATENATE($F1204," ",$G1204),AllocFactorMatrix,(W$4+1),FALSE)*$E1204</f>
        <v>41729.782638230237</v>
      </c>
      <c r="X1204" s="5">
        <f t="shared" si="644"/>
        <v>421046.7190068342</v>
      </c>
      <c r="Y1204" s="5">
        <f>VLOOKUP(CONCATENATE($F1204," ",$G1204),AllocFactorMatrix,(Y$4+1),FALSE)*$E1204</f>
        <v>34092.855278198847</v>
      </c>
      <c r="Z1204" s="5">
        <f>VLOOKUP(CONCATENATE($F1204," ",$G1204),AllocFactorMatrix,(Z$4+1),FALSE)*$E1204</f>
        <v>708.67736729940452</v>
      </c>
      <c r="AA1204" s="5">
        <f t="shared" si="626"/>
        <v>34801.53264549825</v>
      </c>
      <c r="AB1204" s="5">
        <f>VLOOKUP(CONCATENATE($F1204," ",$G1204),AllocFactorMatrix,(AB$4+1),FALSE)*$E1204</f>
        <v>400.40599625723456</v>
      </c>
      <c r="AC1204" s="5">
        <f>VLOOKUP(CONCATENATE($F1204," ",$G1204),AllocFactorMatrix,(AC$4+1),FALSE)*$E1204</f>
        <v>0</v>
      </c>
      <c r="AD1204" s="5">
        <f>VLOOKUP(CONCATENATE($F1204," ",$G1204),AllocFactorMatrix,(AD$4+1),FALSE)*$E1204</f>
        <v>0</v>
      </c>
    </row>
    <row r="1205" spans="1:30" s="51" customFormat="1" hidden="1" outlineLevel="1">
      <c r="A1205" s="56"/>
      <c r="B1205" s="112"/>
      <c r="C1205" s="55"/>
      <c r="D1205" s="55"/>
      <c r="F1205" s="52" t="str">
        <f>F1212</f>
        <v>PROD_DEMAND</v>
      </c>
      <c r="G1205" s="55" t="str">
        <f>$G$8</f>
        <v>PRODUCTION</v>
      </c>
      <c r="H1205" s="53">
        <f t="shared" ref="H1205:H1212" si="645">SUBTOTAL(9,I1205:AD1205)</f>
        <v>53409161</v>
      </c>
      <c r="I1205" s="54">
        <f>VLOOKUP(CONCATENATE($F1205," ",$G1205),AllocFactorMatrix,(I$4+1),FALSE)*$E1212</f>
        <v>29653112.651204713</v>
      </c>
      <c r="J1205" s="54">
        <f>VLOOKUP(CONCATENATE($F1205," ",$G1205),AllocFactorMatrix,(J$4+1),FALSE)*$E1212</f>
        <v>1364484.2995917783</v>
      </c>
      <c r="K1205" s="54">
        <f>VLOOKUP(CONCATENATE($F1205," ",$G1205),AllocFactorMatrix,(K$4+1),FALSE)*$E1212</f>
        <v>4495003.064674383</v>
      </c>
      <c r="L1205" s="54">
        <f>VLOOKUP(CONCATENATE($F1205," ",$G1205),AllocFactorMatrix,(L$4+1),FALSE)*$E1212</f>
        <v>112315.77669833737</v>
      </c>
      <c r="M1205" s="54">
        <f>VLOOKUP(CONCATENATE($F1205," ",$G1205),AllocFactorMatrix,(M$4+1),FALSE)*$E1212</f>
        <v>14458.380922444165</v>
      </c>
      <c r="N1205" s="54">
        <f t="shared" ref="N1205:N1212" si="646">SUBTOTAL(9,K1205:M1205)</f>
        <v>4621777.2222951641</v>
      </c>
      <c r="O1205" s="54">
        <f>VLOOKUP(CONCATENATE($F1205," ",$G1205),AllocFactorMatrix,(O$4+1),FALSE)*$E1212</f>
        <v>3419409.5885146935</v>
      </c>
      <c r="P1205" s="54">
        <f>VLOOKUP(CONCATENATE($F1205," ",$G1205),AllocFactorMatrix,(P$4+1),FALSE)*$E1212</f>
        <v>618919.63279565074</v>
      </c>
      <c r="Q1205" s="54">
        <f>VLOOKUP(CONCATENATE($F1205," ",$G1205),AllocFactorMatrix,(Q$4+1),FALSE)*$E1212</f>
        <v>239393.74429540412</v>
      </c>
      <c r="R1205" s="54">
        <f>VLOOKUP(CONCATENATE($F1205," ",$G1205),AllocFactorMatrix,(R$4+1),FALSE)*$E1212</f>
        <v>5158.1509819515632</v>
      </c>
      <c r="S1205" s="54">
        <f t="shared" ref="S1205:S1212" si="647">SUBTOTAL(9,O1205:R1205)</f>
        <v>4282881.1165877003</v>
      </c>
      <c r="T1205" s="54">
        <f>VLOOKUP(CONCATENATE($F1205," ",$G1205),AllocFactorMatrix,(T$4+1),FALSE)*$E1212</f>
        <v>108578.73835786243</v>
      </c>
      <c r="U1205" s="54">
        <f>VLOOKUP(CONCATENATE($F1205," ",$G1205),AllocFactorMatrix,(U$4+1),FALSE)*$E1212</f>
        <v>1728762.2665046132</v>
      </c>
      <c r="V1205" s="54">
        <f>VLOOKUP(CONCATENATE($F1205," ",$G1205),AllocFactorMatrix,(V$4+1),FALSE)*$E1212</f>
        <v>9375430.0781186335</v>
      </c>
      <c r="W1205" s="54">
        <f>VLOOKUP(CONCATENATE($F1205," ",$G1205),AllocFactorMatrix,(W$4+1),FALSE)*$E1212</f>
        <v>1233550.2457247088</v>
      </c>
      <c r="X1205" s="54">
        <f>SUBTOTAL(9,T1205:W1205)</f>
        <v>12446321.328705817</v>
      </c>
      <c r="Y1205" s="54">
        <f>VLOOKUP(CONCATENATE($F1205," ",$G1205),AllocFactorMatrix,(Y$4+1),FALSE)*$E1212</f>
        <v>1007799.4024189025</v>
      </c>
      <c r="Z1205" s="54">
        <f>VLOOKUP(CONCATENATE($F1205," ",$G1205),AllocFactorMatrix,(Z$4+1),FALSE)*$E1212</f>
        <v>20948.806471156699</v>
      </c>
      <c r="AA1205" s="54">
        <f t="shared" ref="AA1205:AA1212" si="648">SUBTOTAL(9,Y1205:Z1205)</f>
        <v>1028748.2088900591</v>
      </c>
      <c r="AB1205" s="54">
        <f>VLOOKUP(CONCATENATE($F1205," ",$G1205),AllocFactorMatrix,(AB$4+1),FALSE)*$E1212</f>
        <v>11836.172724759384</v>
      </c>
      <c r="AC1205" s="54">
        <f>VLOOKUP(CONCATENATE($F1205," ",$G1205),AllocFactorMatrix,(AC$4+1),FALSE)*$E1212</f>
        <v>0</v>
      </c>
      <c r="AD1205" s="54">
        <f>VLOOKUP(CONCATENATE($F1205," ",$G1205),AllocFactorMatrix,(AD$4+1),FALSE)*$E1212</f>
        <v>0</v>
      </c>
    </row>
    <row r="1206" spans="1:30" s="51" customFormat="1" hidden="1" outlineLevel="1">
      <c r="A1206" s="56"/>
      <c r="B1206" s="112"/>
      <c r="C1206" s="55"/>
      <c r="D1206" s="55"/>
      <c r="F1206" s="52" t="str">
        <f>F1212</f>
        <v>PROD_DEMAND</v>
      </c>
      <c r="G1206" s="55" t="str">
        <f>$G$9</f>
        <v>BULKTRAN</v>
      </c>
      <c r="H1206" s="53">
        <f t="shared" si="645"/>
        <v>0</v>
      </c>
      <c r="I1206" s="54">
        <f>VLOOKUP(CONCATENATE($F1206," ",$G1206),AllocFactorMatrix,(I$4+1),FALSE)*$E1212</f>
        <v>0</v>
      </c>
      <c r="J1206" s="54">
        <f>VLOOKUP(CONCATENATE($F1206," ",$G1206),AllocFactorMatrix,(J$4+1),FALSE)*$E1212</f>
        <v>0</v>
      </c>
      <c r="K1206" s="54">
        <f>VLOOKUP(CONCATENATE($F1206," ",$G1206),AllocFactorMatrix,(K$4+1),FALSE)*$E1212</f>
        <v>0</v>
      </c>
      <c r="L1206" s="54">
        <f>VLOOKUP(CONCATENATE($F1206," ",$G1206),AllocFactorMatrix,(L$4+1),FALSE)*$E1212</f>
        <v>0</v>
      </c>
      <c r="M1206" s="54">
        <f>VLOOKUP(CONCATENATE($F1206," ",$G1206),AllocFactorMatrix,(M$4+1),FALSE)*$E1212</f>
        <v>0</v>
      </c>
      <c r="N1206" s="54">
        <f t="shared" si="646"/>
        <v>0</v>
      </c>
      <c r="O1206" s="54">
        <f>VLOOKUP(CONCATENATE($F1206," ",$G1206),AllocFactorMatrix,(O$4+1),FALSE)*$E1212</f>
        <v>0</v>
      </c>
      <c r="P1206" s="54">
        <f>VLOOKUP(CONCATENATE($F1206," ",$G1206),AllocFactorMatrix,(P$4+1),FALSE)*$E1212</f>
        <v>0</v>
      </c>
      <c r="Q1206" s="54">
        <f>VLOOKUP(CONCATENATE($F1206," ",$G1206),AllocFactorMatrix,(Q$4+1),FALSE)*$E1212</f>
        <v>0</v>
      </c>
      <c r="R1206" s="54">
        <f>VLOOKUP(CONCATENATE($F1206," ",$G1206),AllocFactorMatrix,(R$4+1),FALSE)*$E1212</f>
        <v>0</v>
      </c>
      <c r="S1206" s="54">
        <f t="shared" si="647"/>
        <v>0</v>
      </c>
      <c r="T1206" s="54">
        <f>VLOOKUP(CONCATENATE($F1206," ",$G1206),AllocFactorMatrix,(T$4+1),FALSE)*$E1212</f>
        <v>0</v>
      </c>
      <c r="U1206" s="54">
        <f>VLOOKUP(CONCATENATE($F1206," ",$G1206),AllocFactorMatrix,(U$4+1),FALSE)*$E1212</f>
        <v>0</v>
      </c>
      <c r="V1206" s="54">
        <f>VLOOKUP(CONCATENATE($F1206," ",$G1206),AllocFactorMatrix,(V$4+1),FALSE)*$E1212</f>
        <v>0</v>
      </c>
      <c r="W1206" s="54">
        <f>VLOOKUP(CONCATENATE($F1206," ",$G1206),AllocFactorMatrix,(W$4+1),FALSE)*$E1212</f>
        <v>0</v>
      </c>
      <c r="X1206" s="54">
        <f t="shared" ref="X1206:X1212" si="649">SUBTOTAL(9,T1206:W1206)</f>
        <v>0</v>
      </c>
      <c r="Y1206" s="54">
        <f>VLOOKUP(CONCATENATE($F1206," ",$G1206),AllocFactorMatrix,(Y$4+1),FALSE)*$E1212</f>
        <v>0</v>
      </c>
      <c r="Z1206" s="54">
        <f>VLOOKUP(CONCATENATE($F1206," ",$G1206),AllocFactorMatrix,(Z$4+1),FALSE)*$E1212</f>
        <v>0</v>
      </c>
      <c r="AA1206" s="54">
        <f t="shared" si="648"/>
        <v>0</v>
      </c>
      <c r="AB1206" s="54">
        <f>VLOOKUP(CONCATENATE($F1206," ",$G1206),AllocFactorMatrix,(AB$4+1),FALSE)*$E1212</f>
        <v>0</v>
      </c>
      <c r="AC1206" s="54">
        <f>VLOOKUP(CONCATENATE($F1206," ",$G1206),AllocFactorMatrix,(AC$4+1),FALSE)*$E1212</f>
        <v>0</v>
      </c>
      <c r="AD1206" s="54">
        <f>VLOOKUP(CONCATENATE($F1206," ",$G1206),AllocFactorMatrix,(AD$4+1),FALSE)*$E1212</f>
        <v>0</v>
      </c>
    </row>
    <row r="1207" spans="1:30" s="51" customFormat="1" hidden="1" outlineLevel="1">
      <c r="A1207" s="56"/>
      <c r="B1207" s="112"/>
      <c r="C1207" s="55"/>
      <c r="D1207" s="55"/>
      <c r="F1207" s="52" t="str">
        <f>F1212</f>
        <v>PROD_DEMAND</v>
      </c>
      <c r="G1207" s="55" t="str">
        <f>$G$10</f>
        <v>SUBTRAN</v>
      </c>
      <c r="H1207" s="53">
        <f t="shared" si="645"/>
        <v>0</v>
      </c>
      <c r="I1207" s="54">
        <f>VLOOKUP(CONCATENATE($F1207," ",$G1207),AllocFactorMatrix,(I$4+1),FALSE)*$E1212</f>
        <v>0</v>
      </c>
      <c r="J1207" s="54">
        <f>VLOOKUP(CONCATENATE($F1207," ",$G1207),AllocFactorMatrix,(J$4+1),FALSE)*$E1212</f>
        <v>0</v>
      </c>
      <c r="K1207" s="54">
        <f>VLOOKUP(CONCATENATE($F1207," ",$G1207),AllocFactorMatrix,(K$4+1),FALSE)*$E1212</f>
        <v>0</v>
      </c>
      <c r="L1207" s="54">
        <f>VLOOKUP(CONCATENATE($F1207," ",$G1207),AllocFactorMatrix,(L$4+1),FALSE)*$E1212</f>
        <v>0</v>
      </c>
      <c r="M1207" s="54">
        <f>VLOOKUP(CONCATENATE($F1207," ",$G1207),AllocFactorMatrix,(M$4+1),FALSE)*$E1212</f>
        <v>0</v>
      </c>
      <c r="N1207" s="54">
        <f t="shared" si="646"/>
        <v>0</v>
      </c>
      <c r="O1207" s="54">
        <f>VLOOKUP(CONCATENATE($F1207," ",$G1207),AllocFactorMatrix,(O$4+1),FALSE)*$E1212</f>
        <v>0</v>
      </c>
      <c r="P1207" s="54">
        <f>VLOOKUP(CONCATENATE($F1207," ",$G1207),AllocFactorMatrix,(P$4+1),FALSE)*$E1212</f>
        <v>0</v>
      </c>
      <c r="Q1207" s="54">
        <f>VLOOKUP(CONCATENATE($F1207," ",$G1207),AllocFactorMatrix,(Q$4+1),FALSE)*$E1212</f>
        <v>0</v>
      </c>
      <c r="R1207" s="54">
        <f>VLOOKUP(CONCATENATE($F1207," ",$G1207),AllocFactorMatrix,(R$4+1),FALSE)*$E1212</f>
        <v>0</v>
      </c>
      <c r="S1207" s="54">
        <f t="shared" si="647"/>
        <v>0</v>
      </c>
      <c r="T1207" s="54">
        <f>VLOOKUP(CONCATENATE($F1207," ",$G1207),AllocFactorMatrix,(T$4+1),FALSE)*$E1212</f>
        <v>0</v>
      </c>
      <c r="U1207" s="54">
        <f>VLOOKUP(CONCATENATE($F1207," ",$G1207),AllocFactorMatrix,(U$4+1),FALSE)*$E1212</f>
        <v>0</v>
      </c>
      <c r="V1207" s="54">
        <f>VLOOKUP(CONCATENATE($F1207," ",$G1207),AllocFactorMatrix,(V$4+1),FALSE)*$E1212</f>
        <v>0</v>
      </c>
      <c r="W1207" s="54">
        <f>VLOOKUP(CONCATENATE($F1207," ",$G1207),AllocFactorMatrix,(W$4+1),FALSE)*$E1212</f>
        <v>0</v>
      </c>
      <c r="X1207" s="54">
        <f t="shared" si="649"/>
        <v>0</v>
      </c>
      <c r="Y1207" s="54">
        <f>VLOOKUP(CONCATENATE($F1207," ",$G1207),AllocFactorMatrix,(Y$4+1),FALSE)*$E1212</f>
        <v>0</v>
      </c>
      <c r="Z1207" s="54">
        <f>VLOOKUP(CONCATENATE($F1207," ",$G1207),AllocFactorMatrix,(Z$4+1),FALSE)*$E1212</f>
        <v>0</v>
      </c>
      <c r="AA1207" s="54">
        <f t="shared" si="648"/>
        <v>0</v>
      </c>
      <c r="AB1207" s="54">
        <f>VLOOKUP(CONCATENATE($F1207," ",$G1207),AllocFactorMatrix,(AB$4+1),FALSE)*$E1212</f>
        <v>0</v>
      </c>
      <c r="AC1207" s="54">
        <f>VLOOKUP(CONCATENATE($F1207," ",$G1207),AllocFactorMatrix,(AC$4+1),FALSE)*$E1212</f>
        <v>0</v>
      </c>
      <c r="AD1207" s="54">
        <f>VLOOKUP(CONCATENATE($F1207," ",$G1207),AllocFactorMatrix,(AD$4+1),FALSE)*$E1212</f>
        <v>0</v>
      </c>
    </row>
    <row r="1208" spans="1:30" s="51" customFormat="1" hidden="1" outlineLevel="1">
      <c r="A1208" s="56"/>
      <c r="B1208" s="112"/>
      <c r="C1208" s="55"/>
      <c r="D1208" s="55"/>
      <c r="F1208" s="52" t="str">
        <f>F1212</f>
        <v>PROD_DEMAND</v>
      </c>
      <c r="G1208" s="55" t="str">
        <f>$G$11</f>
        <v>DISTPRI</v>
      </c>
      <c r="H1208" s="53">
        <f t="shared" si="645"/>
        <v>0</v>
      </c>
      <c r="I1208" s="54">
        <f>VLOOKUP(CONCATENATE($F1208," ",$G1208),AllocFactorMatrix,(I$4+1),FALSE)*$E1212</f>
        <v>0</v>
      </c>
      <c r="J1208" s="54">
        <f>VLOOKUP(CONCATENATE($F1208," ",$G1208),AllocFactorMatrix,(J$4+1),FALSE)*$E1212</f>
        <v>0</v>
      </c>
      <c r="K1208" s="54">
        <f>VLOOKUP(CONCATENATE($F1208," ",$G1208),AllocFactorMatrix,(K$4+1),FALSE)*$E1212</f>
        <v>0</v>
      </c>
      <c r="L1208" s="54">
        <f>VLOOKUP(CONCATENATE($F1208," ",$G1208),AllocFactorMatrix,(L$4+1),FALSE)*$E1212</f>
        <v>0</v>
      </c>
      <c r="M1208" s="54">
        <f>VLOOKUP(CONCATENATE($F1208," ",$G1208),AllocFactorMatrix,(M$4+1),FALSE)*$E1212</f>
        <v>0</v>
      </c>
      <c r="N1208" s="54">
        <f t="shared" si="646"/>
        <v>0</v>
      </c>
      <c r="O1208" s="54">
        <f>VLOOKUP(CONCATENATE($F1208," ",$G1208),AllocFactorMatrix,(O$4+1),FALSE)*$E1212</f>
        <v>0</v>
      </c>
      <c r="P1208" s="54">
        <f>VLOOKUP(CONCATENATE($F1208," ",$G1208),AllocFactorMatrix,(P$4+1),FALSE)*$E1212</f>
        <v>0</v>
      </c>
      <c r="Q1208" s="54">
        <f>VLOOKUP(CONCATENATE($F1208," ",$G1208),AllocFactorMatrix,(Q$4+1),FALSE)*$E1212</f>
        <v>0</v>
      </c>
      <c r="R1208" s="54">
        <f>VLOOKUP(CONCATENATE($F1208," ",$G1208),AllocFactorMatrix,(R$4+1),FALSE)*$E1212</f>
        <v>0</v>
      </c>
      <c r="S1208" s="54">
        <f t="shared" si="647"/>
        <v>0</v>
      </c>
      <c r="T1208" s="54">
        <f>VLOOKUP(CONCATENATE($F1208," ",$G1208),AllocFactorMatrix,(T$4+1),FALSE)*$E1212</f>
        <v>0</v>
      </c>
      <c r="U1208" s="54">
        <f>VLOOKUP(CONCATENATE($F1208," ",$G1208),AllocFactorMatrix,(U$4+1),FALSE)*$E1212</f>
        <v>0</v>
      </c>
      <c r="V1208" s="54">
        <f>VLOOKUP(CONCATENATE($F1208," ",$G1208),AllocFactorMatrix,(V$4+1),FALSE)*$E1212</f>
        <v>0</v>
      </c>
      <c r="W1208" s="54">
        <f>VLOOKUP(CONCATENATE($F1208," ",$G1208),AllocFactorMatrix,(W$4+1),FALSE)*$E1212</f>
        <v>0</v>
      </c>
      <c r="X1208" s="54">
        <f t="shared" si="649"/>
        <v>0</v>
      </c>
      <c r="Y1208" s="54">
        <f>VLOOKUP(CONCATENATE($F1208," ",$G1208),AllocFactorMatrix,(Y$4+1),FALSE)*$E1212</f>
        <v>0</v>
      </c>
      <c r="Z1208" s="54">
        <f>VLOOKUP(CONCATENATE($F1208," ",$G1208),AllocFactorMatrix,(Z$4+1),FALSE)*$E1212</f>
        <v>0</v>
      </c>
      <c r="AA1208" s="54">
        <f t="shared" si="648"/>
        <v>0</v>
      </c>
      <c r="AB1208" s="54">
        <f>VLOOKUP(CONCATENATE($F1208," ",$G1208),AllocFactorMatrix,(AB$4+1),FALSE)*$E1212</f>
        <v>0</v>
      </c>
      <c r="AC1208" s="54">
        <f>VLOOKUP(CONCATENATE($F1208," ",$G1208),AllocFactorMatrix,(AC$4+1),FALSE)*$E1212</f>
        <v>0</v>
      </c>
      <c r="AD1208" s="54">
        <f>VLOOKUP(CONCATENATE($F1208," ",$G1208),AllocFactorMatrix,(AD$4+1),FALSE)*$E1212</f>
        <v>0</v>
      </c>
    </row>
    <row r="1209" spans="1:30" s="51" customFormat="1" hidden="1" outlineLevel="1">
      <c r="A1209" s="56"/>
      <c r="B1209" s="112"/>
      <c r="C1209" s="55"/>
      <c r="D1209" s="55"/>
      <c r="F1209" s="52" t="str">
        <f>F1212</f>
        <v>PROD_DEMAND</v>
      </c>
      <c r="G1209" s="55" t="str">
        <f>$G$12</f>
        <v>DISTSEC</v>
      </c>
      <c r="H1209" s="53">
        <f t="shared" si="645"/>
        <v>0</v>
      </c>
      <c r="I1209" s="54">
        <f>VLOOKUP(CONCATENATE($F1209," ",$G1209),AllocFactorMatrix,(I$4+1),FALSE)*$E1212</f>
        <v>0</v>
      </c>
      <c r="J1209" s="54">
        <f>VLOOKUP(CONCATENATE($F1209," ",$G1209),AllocFactorMatrix,(J$4+1),FALSE)*$E1212</f>
        <v>0</v>
      </c>
      <c r="K1209" s="54">
        <f>VLOOKUP(CONCATENATE($F1209," ",$G1209),AllocFactorMatrix,(K$4+1),FALSE)*$E1212</f>
        <v>0</v>
      </c>
      <c r="L1209" s="54">
        <f>VLOOKUP(CONCATENATE($F1209," ",$G1209),AllocFactorMatrix,(L$4+1),FALSE)*$E1212</f>
        <v>0</v>
      </c>
      <c r="M1209" s="54">
        <f>VLOOKUP(CONCATENATE($F1209," ",$G1209),AllocFactorMatrix,(M$4+1),FALSE)*$E1212</f>
        <v>0</v>
      </c>
      <c r="N1209" s="54">
        <f t="shared" si="646"/>
        <v>0</v>
      </c>
      <c r="O1209" s="54">
        <f>VLOOKUP(CONCATENATE($F1209," ",$G1209),AllocFactorMatrix,(O$4+1),FALSE)*$E1212</f>
        <v>0</v>
      </c>
      <c r="P1209" s="54">
        <f>VLOOKUP(CONCATENATE($F1209," ",$G1209),AllocFactorMatrix,(P$4+1),FALSE)*$E1212</f>
        <v>0</v>
      </c>
      <c r="Q1209" s="54">
        <f>VLOOKUP(CONCATENATE($F1209," ",$G1209),AllocFactorMatrix,(Q$4+1),FALSE)*$E1212</f>
        <v>0</v>
      </c>
      <c r="R1209" s="54">
        <f>VLOOKUP(CONCATENATE($F1209," ",$G1209),AllocFactorMatrix,(R$4+1),FALSE)*$E1212</f>
        <v>0</v>
      </c>
      <c r="S1209" s="54">
        <f t="shared" si="647"/>
        <v>0</v>
      </c>
      <c r="T1209" s="54">
        <f>VLOOKUP(CONCATENATE($F1209," ",$G1209),AllocFactorMatrix,(T$4+1),FALSE)*$E1212</f>
        <v>0</v>
      </c>
      <c r="U1209" s="54">
        <f>VLOOKUP(CONCATENATE($F1209," ",$G1209),AllocFactorMatrix,(U$4+1),FALSE)*$E1212</f>
        <v>0</v>
      </c>
      <c r="V1209" s="54">
        <f>VLOOKUP(CONCATENATE($F1209," ",$G1209),AllocFactorMatrix,(V$4+1),FALSE)*$E1212</f>
        <v>0</v>
      </c>
      <c r="W1209" s="54">
        <f>VLOOKUP(CONCATENATE($F1209," ",$G1209),AllocFactorMatrix,(W$4+1),FALSE)*$E1212</f>
        <v>0</v>
      </c>
      <c r="X1209" s="54">
        <f t="shared" si="649"/>
        <v>0</v>
      </c>
      <c r="Y1209" s="54">
        <f>VLOOKUP(CONCATENATE($F1209," ",$G1209),AllocFactorMatrix,(Y$4+1),FALSE)*$E1212</f>
        <v>0</v>
      </c>
      <c r="Z1209" s="54">
        <f>VLOOKUP(CONCATENATE($F1209," ",$G1209),AllocFactorMatrix,(Z$4+1),FALSE)*$E1212</f>
        <v>0</v>
      </c>
      <c r="AA1209" s="54">
        <f t="shared" si="648"/>
        <v>0</v>
      </c>
      <c r="AB1209" s="54">
        <f>VLOOKUP(CONCATENATE($F1209," ",$G1209),AllocFactorMatrix,(AB$4+1),FALSE)*$E1212</f>
        <v>0</v>
      </c>
      <c r="AC1209" s="54">
        <f>VLOOKUP(CONCATENATE($F1209," ",$G1209),AllocFactorMatrix,(AC$4+1),FALSE)*$E1212</f>
        <v>0</v>
      </c>
      <c r="AD1209" s="54">
        <f>VLOOKUP(CONCATENATE($F1209," ",$G1209),AllocFactorMatrix,(AD$4+1),FALSE)*$E1212</f>
        <v>0</v>
      </c>
    </row>
    <row r="1210" spans="1:30" s="51" customFormat="1" hidden="1" outlineLevel="1">
      <c r="A1210" s="56"/>
      <c r="B1210" s="112"/>
      <c r="C1210" s="55"/>
      <c r="D1210" s="55"/>
      <c r="F1210" s="52" t="str">
        <f>F1212</f>
        <v>PROD_DEMAND</v>
      </c>
      <c r="G1210" s="55" t="str">
        <f>$G$13</f>
        <v>ENERGY</v>
      </c>
      <c r="H1210" s="53">
        <f t="shared" si="645"/>
        <v>0</v>
      </c>
      <c r="I1210" s="54">
        <f>VLOOKUP(CONCATENATE($F1210," ",$G1210),AllocFactorMatrix,(I$4+1),FALSE)*$E1212</f>
        <v>0</v>
      </c>
      <c r="J1210" s="54">
        <f>VLOOKUP(CONCATENATE($F1210," ",$G1210),AllocFactorMatrix,(J$4+1),FALSE)*$E1212</f>
        <v>0</v>
      </c>
      <c r="K1210" s="54">
        <f>VLOOKUP(CONCATENATE($F1210," ",$G1210),AllocFactorMatrix,(K$4+1),FALSE)*$E1212</f>
        <v>0</v>
      </c>
      <c r="L1210" s="54">
        <f>VLOOKUP(CONCATENATE($F1210," ",$G1210),AllocFactorMatrix,(L$4+1),FALSE)*$E1212</f>
        <v>0</v>
      </c>
      <c r="M1210" s="54">
        <f>VLOOKUP(CONCATENATE($F1210," ",$G1210),AllocFactorMatrix,(M$4+1),FALSE)*$E1212</f>
        <v>0</v>
      </c>
      <c r="N1210" s="54">
        <f t="shared" si="646"/>
        <v>0</v>
      </c>
      <c r="O1210" s="54">
        <f>VLOOKUP(CONCATENATE($F1210," ",$G1210),AllocFactorMatrix,(O$4+1),FALSE)*$E1212</f>
        <v>0</v>
      </c>
      <c r="P1210" s="54">
        <f>VLOOKUP(CONCATENATE($F1210," ",$G1210),AllocFactorMatrix,(P$4+1),FALSE)*$E1212</f>
        <v>0</v>
      </c>
      <c r="Q1210" s="54">
        <f>VLOOKUP(CONCATENATE($F1210," ",$G1210),AllocFactorMatrix,(Q$4+1),FALSE)*$E1212</f>
        <v>0</v>
      </c>
      <c r="R1210" s="54">
        <f>VLOOKUP(CONCATENATE($F1210," ",$G1210),AllocFactorMatrix,(R$4+1),FALSE)*$E1212</f>
        <v>0</v>
      </c>
      <c r="S1210" s="54">
        <f t="shared" si="647"/>
        <v>0</v>
      </c>
      <c r="T1210" s="54">
        <f>VLOOKUP(CONCATENATE($F1210," ",$G1210),AllocFactorMatrix,(T$4+1),FALSE)*$E1212</f>
        <v>0</v>
      </c>
      <c r="U1210" s="54">
        <f>VLOOKUP(CONCATENATE($F1210," ",$G1210),AllocFactorMatrix,(U$4+1),FALSE)*$E1212</f>
        <v>0</v>
      </c>
      <c r="V1210" s="54">
        <f>VLOOKUP(CONCATENATE($F1210," ",$G1210),AllocFactorMatrix,(V$4+1),FALSE)*$E1212</f>
        <v>0</v>
      </c>
      <c r="W1210" s="54">
        <f>VLOOKUP(CONCATENATE($F1210," ",$G1210),AllocFactorMatrix,(W$4+1),FALSE)*$E1212</f>
        <v>0</v>
      </c>
      <c r="X1210" s="54">
        <f t="shared" si="649"/>
        <v>0</v>
      </c>
      <c r="Y1210" s="54">
        <f>VLOOKUP(CONCATENATE($F1210," ",$G1210),AllocFactorMatrix,(Y$4+1),FALSE)*$E1212</f>
        <v>0</v>
      </c>
      <c r="Z1210" s="54">
        <f>VLOOKUP(CONCATENATE($F1210," ",$G1210),AllocFactorMatrix,(Z$4+1),FALSE)*$E1212</f>
        <v>0</v>
      </c>
      <c r="AA1210" s="54">
        <f t="shared" si="648"/>
        <v>0</v>
      </c>
      <c r="AB1210" s="54">
        <f>VLOOKUP(CONCATENATE($F1210," ",$G1210),AllocFactorMatrix,(AB$4+1),FALSE)*$E1212</f>
        <v>0</v>
      </c>
      <c r="AC1210" s="54">
        <f>VLOOKUP(CONCATENATE($F1210," ",$G1210),AllocFactorMatrix,(AC$4+1),FALSE)*$E1212</f>
        <v>0</v>
      </c>
      <c r="AD1210" s="54">
        <f>VLOOKUP(CONCATENATE($F1210," ",$G1210),AllocFactorMatrix,(AD$4+1),FALSE)*$E1212</f>
        <v>0</v>
      </c>
    </row>
    <row r="1211" spans="1:30" s="51" customFormat="1" hidden="1" outlineLevel="1">
      <c r="A1211" s="56"/>
      <c r="B1211" s="112"/>
      <c r="C1211" s="55"/>
      <c r="D1211" s="55"/>
      <c r="F1211" s="52" t="str">
        <f>F1212</f>
        <v>PROD_DEMAND</v>
      </c>
      <c r="G1211" s="55" t="str">
        <f>$G$14</f>
        <v>CUSTOMER</v>
      </c>
      <c r="H1211" s="53">
        <f t="shared" si="645"/>
        <v>0</v>
      </c>
      <c r="I1211" s="54">
        <f>VLOOKUP(CONCATENATE($F1211," ",$G1211),AllocFactorMatrix,(I$4+1),FALSE)*$E1212</f>
        <v>0</v>
      </c>
      <c r="J1211" s="54">
        <f>VLOOKUP(CONCATENATE($F1211," ",$G1211),AllocFactorMatrix,(J$4+1),FALSE)*$E1212</f>
        <v>0</v>
      </c>
      <c r="K1211" s="54">
        <f>VLOOKUP(CONCATENATE($F1211," ",$G1211),AllocFactorMatrix,(K$4+1),FALSE)*$E1212</f>
        <v>0</v>
      </c>
      <c r="L1211" s="54">
        <f>VLOOKUP(CONCATENATE($F1211," ",$G1211),AllocFactorMatrix,(L$4+1),FALSE)*$E1212</f>
        <v>0</v>
      </c>
      <c r="M1211" s="54">
        <f>VLOOKUP(CONCATENATE($F1211," ",$G1211),AllocFactorMatrix,(M$4+1),FALSE)*$E1212</f>
        <v>0</v>
      </c>
      <c r="N1211" s="54">
        <f t="shared" si="646"/>
        <v>0</v>
      </c>
      <c r="O1211" s="54">
        <f>VLOOKUP(CONCATENATE($F1211," ",$G1211),AllocFactorMatrix,(O$4+1),FALSE)*$E1212</f>
        <v>0</v>
      </c>
      <c r="P1211" s="54">
        <f>VLOOKUP(CONCATENATE($F1211," ",$G1211),AllocFactorMatrix,(P$4+1),FALSE)*$E1212</f>
        <v>0</v>
      </c>
      <c r="Q1211" s="54">
        <f>VLOOKUP(CONCATENATE($F1211," ",$G1211),AllocFactorMatrix,(Q$4+1),FALSE)*$E1212</f>
        <v>0</v>
      </c>
      <c r="R1211" s="54">
        <f>VLOOKUP(CONCATENATE($F1211," ",$G1211),AllocFactorMatrix,(R$4+1),FALSE)*$E1212</f>
        <v>0</v>
      </c>
      <c r="S1211" s="54">
        <f t="shared" si="647"/>
        <v>0</v>
      </c>
      <c r="T1211" s="54">
        <f>VLOOKUP(CONCATENATE($F1211," ",$G1211),AllocFactorMatrix,(T$4+1),FALSE)*$E1212</f>
        <v>0</v>
      </c>
      <c r="U1211" s="54">
        <f>VLOOKUP(CONCATENATE($F1211," ",$G1211),AllocFactorMatrix,(U$4+1),FALSE)*$E1212</f>
        <v>0</v>
      </c>
      <c r="V1211" s="54">
        <f>VLOOKUP(CONCATENATE($F1211," ",$G1211),AllocFactorMatrix,(V$4+1),FALSE)*$E1212</f>
        <v>0</v>
      </c>
      <c r="W1211" s="54">
        <f>VLOOKUP(CONCATENATE($F1211," ",$G1211),AllocFactorMatrix,(W$4+1),FALSE)*$E1212</f>
        <v>0</v>
      </c>
      <c r="X1211" s="54">
        <f t="shared" si="649"/>
        <v>0</v>
      </c>
      <c r="Y1211" s="54">
        <f>VLOOKUP(CONCATENATE($F1211," ",$G1211),AllocFactorMatrix,(Y$4+1),FALSE)*$E1212</f>
        <v>0</v>
      </c>
      <c r="Z1211" s="54">
        <f>VLOOKUP(CONCATENATE($F1211," ",$G1211),AllocFactorMatrix,(Z$4+1),FALSE)*$E1212</f>
        <v>0</v>
      </c>
      <c r="AA1211" s="54">
        <f t="shared" si="648"/>
        <v>0</v>
      </c>
      <c r="AB1211" s="54">
        <f>VLOOKUP(CONCATENATE($F1211," ",$G1211),AllocFactorMatrix,(AB$4+1),FALSE)*$E1212</f>
        <v>0</v>
      </c>
      <c r="AC1211" s="54">
        <f>VLOOKUP(CONCATENATE($F1211," ",$G1211),AllocFactorMatrix,(AC$4+1),FALSE)*$E1212</f>
        <v>0</v>
      </c>
      <c r="AD1211" s="54">
        <f>VLOOKUP(CONCATENATE($F1211," ",$G1211),AllocFactorMatrix,(AD$4+1),FALSE)*$E1212</f>
        <v>0</v>
      </c>
    </row>
    <row r="1212" spans="1:30" s="51" customFormat="1" collapsed="1">
      <c r="A1212" s="56"/>
      <c r="B1212" s="112"/>
      <c r="C1212" s="55"/>
      <c r="D1212" s="55" t="s">
        <v>493</v>
      </c>
      <c r="E1212" s="61">
        <v>53409161</v>
      </c>
      <c r="F1212" s="61" t="s">
        <v>30</v>
      </c>
      <c r="G1212" s="55" t="str">
        <f>$G$15</f>
        <v>TOTAL</v>
      </c>
      <c r="H1212" s="53">
        <f t="shared" si="645"/>
        <v>53409161</v>
      </c>
      <c r="I1212" s="54">
        <f>VLOOKUP(CONCATENATE($F1212," ",$G1212),AllocFactorMatrix,(I$4+1),FALSE)*$E1212</f>
        <v>29653112.651204713</v>
      </c>
      <c r="J1212" s="54">
        <f>VLOOKUP(CONCATENATE($F1212," ",$G1212),AllocFactorMatrix,(J$4+1),FALSE)*$E1212</f>
        <v>1364484.2995917783</v>
      </c>
      <c r="K1212" s="54">
        <f>VLOOKUP(CONCATENATE($F1212," ",$G1212),AllocFactorMatrix,(K$4+1),FALSE)*$E1212</f>
        <v>4495003.064674383</v>
      </c>
      <c r="L1212" s="54">
        <f>VLOOKUP(CONCATENATE($F1212," ",$G1212),AllocFactorMatrix,(L$4+1),FALSE)*$E1212</f>
        <v>112315.77669833737</v>
      </c>
      <c r="M1212" s="54">
        <f>VLOOKUP(CONCATENATE($F1212," ",$G1212),AllocFactorMatrix,(M$4+1),FALSE)*$E1212</f>
        <v>14458.380922444165</v>
      </c>
      <c r="N1212" s="54">
        <f t="shared" si="646"/>
        <v>4621777.2222951641</v>
      </c>
      <c r="O1212" s="54">
        <f>VLOOKUP(CONCATENATE($F1212," ",$G1212),AllocFactorMatrix,(O$4+1),FALSE)*$E1212</f>
        <v>3419409.5885146935</v>
      </c>
      <c r="P1212" s="54">
        <f>VLOOKUP(CONCATENATE($F1212," ",$G1212),AllocFactorMatrix,(P$4+1),FALSE)*$E1212</f>
        <v>618919.63279565074</v>
      </c>
      <c r="Q1212" s="54">
        <f>VLOOKUP(CONCATENATE($F1212," ",$G1212),AllocFactorMatrix,(Q$4+1),FALSE)*$E1212</f>
        <v>239393.74429540412</v>
      </c>
      <c r="R1212" s="54">
        <f>VLOOKUP(CONCATENATE($F1212," ",$G1212),AllocFactorMatrix,(R$4+1),FALSE)*$E1212</f>
        <v>5158.1509819515632</v>
      </c>
      <c r="S1212" s="54">
        <f t="shared" si="647"/>
        <v>4282881.1165877003</v>
      </c>
      <c r="T1212" s="54">
        <f>VLOOKUP(CONCATENATE($F1212," ",$G1212),AllocFactorMatrix,(T$4+1),FALSE)*$E1212</f>
        <v>108578.73835786243</v>
      </c>
      <c r="U1212" s="54">
        <f>VLOOKUP(CONCATENATE($F1212," ",$G1212),AllocFactorMatrix,(U$4+1),FALSE)*$E1212</f>
        <v>1728762.2665046132</v>
      </c>
      <c r="V1212" s="54">
        <f>VLOOKUP(CONCATENATE($F1212," ",$G1212),AllocFactorMatrix,(V$4+1),FALSE)*$E1212</f>
        <v>9375430.0781186335</v>
      </c>
      <c r="W1212" s="54">
        <f>VLOOKUP(CONCATENATE($F1212," ",$G1212),AllocFactorMatrix,(W$4+1),FALSE)*$E1212</f>
        <v>1233550.2457247088</v>
      </c>
      <c r="X1212" s="54">
        <f t="shared" si="649"/>
        <v>12446321.328705817</v>
      </c>
      <c r="Y1212" s="54">
        <f>VLOOKUP(CONCATENATE($F1212," ",$G1212),AllocFactorMatrix,(Y$4+1),FALSE)*$E1212</f>
        <v>1007799.4024189025</v>
      </c>
      <c r="Z1212" s="54">
        <f>VLOOKUP(CONCATENATE($F1212," ",$G1212),AllocFactorMatrix,(Z$4+1),FALSE)*$E1212</f>
        <v>20948.806471156699</v>
      </c>
      <c r="AA1212" s="54">
        <f t="shared" si="648"/>
        <v>1028748.2088900591</v>
      </c>
      <c r="AB1212" s="54">
        <f>VLOOKUP(CONCATENATE($F1212," ",$G1212),AllocFactorMatrix,(AB$4+1),FALSE)*$E1212</f>
        <v>11836.172724759384</v>
      </c>
      <c r="AC1212" s="54">
        <f>VLOOKUP(CONCATENATE($F1212," ",$G1212),AllocFactorMatrix,(AC$4+1),FALSE)*$E1212</f>
        <v>0</v>
      </c>
      <c r="AD1212" s="54">
        <f>VLOOKUP(CONCATENATE($F1212," ",$G1212),AllocFactorMatrix,(AD$4+1),FALSE)*$E1212</f>
        <v>0</v>
      </c>
    </row>
    <row r="1213" spans="1:30" s="51" customFormat="1" hidden="1" outlineLevel="1">
      <c r="A1213" s="56"/>
      <c r="B1213" s="112"/>
      <c r="C1213" s="55"/>
      <c r="D1213" s="55"/>
      <c r="F1213" s="52" t="str">
        <f>F1220</f>
        <v>PROD_ENERGY</v>
      </c>
      <c r="G1213" s="55" t="str">
        <f>$G$8</f>
        <v>PRODUCTION</v>
      </c>
      <c r="H1213" s="53">
        <f t="shared" ref="H1213:H1220" si="650">SUBTOTAL(9,I1213:AD1213)</f>
        <v>0</v>
      </c>
      <c r="I1213" s="54">
        <f>VLOOKUP(CONCATENATE($F1213," ",$G1213),AllocFactorMatrix,(I$4+1),FALSE)*$E1220</f>
        <v>0</v>
      </c>
      <c r="J1213" s="54">
        <f>VLOOKUP(CONCATENATE($F1213," ",$G1213),AllocFactorMatrix,(J$4+1),FALSE)*$E1220</f>
        <v>0</v>
      </c>
      <c r="K1213" s="54">
        <f>VLOOKUP(CONCATENATE($F1213," ",$G1213),AllocFactorMatrix,(K$4+1),FALSE)*$E1220</f>
        <v>0</v>
      </c>
      <c r="L1213" s="54">
        <f>VLOOKUP(CONCATENATE($F1213," ",$G1213),AllocFactorMatrix,(L$4+1),FALSE)*$E1220</f>
        <v>0</v>
      </c>
      <c r="M1213" s="54">
        <f>VLOOKUP(CONCATENATE($F1213," ",$G1213),AllocFactorMatrix,(M$4+1),FALSE)*$E1220</f>
        <v>0</v>
      </c>
      <c r="N1213" s="54">
        <f t="shared" ref="N1213:N1220" si="651">SUBTOTAL(9,K1213:M1213)</f>
        <v>0</v>
      </c>
      <c r="O1213" s="54">
        <f>VLOOKUP(CONCATENATE($F1213," ",$G1213),AllocFactorMatrix,(O$4+1),FALSE)*$E1220</f>
        <v>0</v>
      </c>
      <c r="P1213" s="54">
        <f>VLOOKUP(CONCATENATE($F1213," ",$G1213),AllocFactorMatrix,(P$4+1),FALSE)*$E1220</f>
        <v>0</v>
      </c>
      <c r="Q1213" s="54">
        <f>VLOOKUP(CONCATENATE($F1213," ",$G1213),AllocFactorMatrix,(Q$4+1),FALSE)*$E1220</f>
        <v>0</v>
      </c>
      <c r="R1213" s="54">
        <f>VLOOKUP(CONCATENATE($F1213," ",$G1213),AllocFactorMatrix,(R$4+1),FALSE)*$E1220</f>
        <v>0</v>
      </c>
      <c r="S1213" s="54">
        <f t="shared" ref="S1213:S1220" si="652">SUBTOTAL(9,O1213:R1213)</f>
        <v>0</v>
      </c>
      <c r="T1213" s="54">
        <f>VLOOKUP(CONCATENATE($F1213," ",$G1213),AllocFactorMatrix,(T$4+1),FALSE)*$E1220</f>
        <v>0</v>
      </c>
      <c r="U1213" s="54">
        <f>VLOOKUP(CONCATENATE($F1213," ",$G1213),AllocFactorMatrix,(U$4+1),FALSE)*$E1220</f>
        <v>0</v>
      </c>
      <c r="V1213" s="54">
        <f>VLOOKUP(CONCATENATE($F1213," ",$G1213),AllocFactorMatrix,(V$4+1),FALSE)*$E1220</f>
        <v>0</v>
      </c>
      <c r="W1213" s="54">
        <f>VLOOKUP(CONCATENATE($F1213," ",$G1213),AllocFactorMatrix,(W$4+1),FALSE)*$E1220</f>
        <v>0</v>
      </c>
      <c r="X1213" s="54">
        <f>SUBTOTAL(9,T1213:W1213)</f>
        <v>0</v>
      </c>
      <c r="Y1213" s="54">
        <f>VLOOKUP(CONCATENATE($F1213," ",$G1213),AllocFactorMatrix,(Y$4+1),FALSE)*$E1220</f>
        <v>0</v>
      </c>
      <c r="Z1213" s="54">
        <f>VLOOKUP(CONCATENATE($F1213," ",$G1213),AllocFactorMatrix,(Z$4+1),FALSE)*$E1220</f>
        <v>0</v>
      </c>
      <c r="AA1213" s="54">
        <f t="shared" ref="AA1213:AA1220" si="653">SUBTOTAL(9,Y1213:Z1213)</f>
        <v>0</v>
      </c>
      <c r="AB1213" s="54">
        <f>VLOOKUP(CONCATENATE($F1213," ",$G1213),AllocFactorMatrix,(AB$4+1),FALSE)*$E1220</f>
        <v>0</v>
      </c>
      <c r="AC1213" s="54">
        <f>VLOOKUP(CONCATENATE($F1213," ",$G1213),AllocFactorMatrix,(AC$4+1),FALSE)*$E1220</f>
        <v>0</v>
      </c>
      <c r="AD1213" s="54">
        <f>VLOOKUP(CONCATENATE($F1213," ",$G1213),AllocFactorMatrix,(AD$4+1),FALSE)*$E1220</f>
        <v>0</v>
      </c>
    </row>
    <row r="1214" spans="1:30" s="51" customFormat="1" hidden="1" outlineLevel="1">
      <c r="A1214" s="56"/>
      <c r="B1214" s="112"/>
      <c r="C1214" s="55"/>
      <c r="D1214" s="55"/>
      <c r="F1214" s="52" t="str">
        <f>F1220</f>
        <v>PROD_ENERGY</v>
      </c>
      <c r="G1214" s="55" t="str">
        <f>$G$9</f>
        <v>BULKTRAN</v>
      </c>
      <c r="H1214" s="53">
        <f t="shared" si="650"/>
        <v>0</v>
      </c>
      <c r="I1214" s="54">
        <f>VLOOKUP(CONCATENATE($F1214," ",$G1214),AllocFactorMatrix,(I$4+1),FALSE)*$E1220</f>
        <v>0</v>
      </c>
      <c r="J1214" s="54">
        <f>VLOOKUP(CONCATENATE($F1214," ",$G1214),AllocFactorMatrix,(J$4+1),FALSE)*$E1220</f>
        <v>0</v>
      </c>
      <c r="K1214" s="54">
        <f>VLOOKUP(CONCATENATE($F1214," ",$G1214),AllocFactorMatrix,(K$4+1),FALSE)*$E1220</f>
        <v>0</v>
      </c>
      <c r="L1214" s="54">
        <f>VLOOKUP(CONCATENATE($F1214," ",$G1214),AllocFactorMatrix,(L$4+1),FALSE)*$E1220</f>
        <v>0</v>
      </c>
      <c r="M1214" s="54">
        <f>VLOOKUP(CONCATENATE($F1214," ",$G1214),AllocFactorMatrix,(M$4+1),FALSE)*$E1220</f>
        <v>0</v>
      </c>
      <c r="N1214" s="54">
        <f t="shared" si="651"/>
        <v>0</v>
      </c>
      <c r="O1214" s="54">
        <f>VLOOKUP(CONCATENATE($F1214," ",$G1214),AllocFactorMatrix,(O$4+1),FALSE)*$E1220</f>
        <v>0</v>
      </c>
      <c r="P1214" s="54">
        <f>VLOOKUP(CONCATENATE($F1214," ",$G1214),AllocFactorMatrix,(P$4+1),FALSE)*$E1220</f>
        <v>0</v>
      </c>
      <c r="Q1214" s="54">
        <f>VLOOKUP(CONCATENATE($F1214," ",$G1214),AllocFactorMatrix,(Q$4+1),FALSE)*$E1220</f>
        <v>0</v>
      </c>
      <c r="R1214" s="54">
        <f>VLOOKUP(CONCATENATE($F1214," ",$G1214),AllocFactorMatrix,(R$4+1),FALSE)*$E1220</f>
        <v>0</v>
      </c>
      <c r="S1214" s="54">
        <f t="shared" si="652"/>
        <v>0</v>
      </c>
      <c r="T1214" s="54">
        <f>VLOOKUP(CONCATENATE($F1214," ",$G1214),AllocFactorMatrix,(T$4+1),FALSE)*$E1220</f>
        <v>0</v>
      </c>
      <c r="U1214" s="54">
        <f>VLOOKUP(CONCATENATE($F1214," ",$G1214),AllocFactorMatrix,(U$4+1),FALSE)*$E1220</f>
        <v>0</v>
      </c>
      <c r="V1214" s="54">
        <f>VLOOKUP(CONCATENATE($F1214," ",$G1214),AllocFactorMatrix,(V$4+1),FALSE)*$E1220</f>
        <v>0</v>
      </c>
      <c r="W1214" s="54">
        <f>VLOOKUP(CONCATENATE($F1214," ",$G1214),AllocFactorMatrix,(W$4+1),FALSE)*$E1220</f>
        <v>0</v>
      </c>
      <c r="X1214" s="54">
        <f t="shared" ref="X1214:X1220" si="654">SUBTOTAL(9,T1214:W1214)</f>
        <v>0</v>
      </c>
      <c r="Y1214" s="54">
        <f>VLOOKUP(CONCATENATE($F1214," ",$G1214),AllocFactorMatrix,(Y$4+1),FALSE)*$E1220</f>
        <v>0</v>
      </c>
      <c r="Z1214" s="54">
        <f>VLOOKUP(CONCATENATE($F1214," ",$G1214),AllocFactorMatrix,(Z$4+1),FALSE)*$E1220</f>
        <v>0</v>
      </c>
      <c r="AA1214" s="54">
        <f t="shared" si="653"/>
        <v>0</v>
      </c>
      <c r="AB1214" s="54">
        <f>VLOOKUP(CONCATENATE($F1214," ",$G1214),AllocFactorMatrix,(AB$4+1),FALSE)*$E1220</f>
        <v>0</v>
      </c>
      <c r="AC1214" s="54">
        <f>VLOOKUP(CONCATENATE($F1214," ",$G1214),AllocFactorMatrix,(AC$4+1),FALSE)*$E1220</f>
        <v>0</v>
      </c>
      <c r="AD1214" s="54">
        <f>VLOOKUP(CONCATENATE($F1214," ",$G1214),AllocFactorMatrix,(AD$4+1),FALSE)*$E1220</f>
        <v>0</v>
      </c>
    </row>
    <row r="1215" spans="1:30" s="51" customFormat="1" hidden="1" outlineLevel="1">
      <c r="A1215" s="56"/>
      <c r="B1215" s="112"/>
      <c r="C1215" s="55"/>
      <c r="D1215" s="55"/>
      <c r="F1215" s="52" t="str">
        <f>F1220</f>
        <v>PROD_ENERGY</v>
      </c>
      <c r="G1215" s="55" t="str">
        <f>$G$10</f>
        <v>SUBTRAN</v>
      </c>
      <c r="H1215" s="53">
        <f t="shared" si="650"/>
        <v>0</v>
      </c>
      <c r="I1215" s="54">
        <f>VLOOKUP(CONCATENATE($F1215," ",$G1215),AllocFactorMatrix,(I$4+1),FALSE)*$E1220</f>
        <v>0</v>
      </c>
      <c r="J1215" s="54">
        <f>VLOOKUP(CONCATENATE($F1215," ",$G1215),AllocFactorMatrix,(J$4+1),FALSE)*$E1220</f>
        <v>0</v>
      </c>
      <c r="K1215" s="54">
        <f>VLOOKUP(CONCATENATE($F1215," ",$G1215),AllocFactorMatrix,(K$4+1),FALSE)*$E1220</f>
        <v>0</v>
      </c>
      <c r="L1215" s="54">
        <f>VLOOKUP(CONCATENATE($F1215," ",$G1215),AllocFactorMatrix,(L$4+1),FALSE)*$E1220</f>
        <v>0</v>
      </c>
      <c r="M1215" s="54">
        <f>VLOOKUP(CONCATENATE($F1215," ",$G1215),AllocFactorMatrix,(M$4+1),FALSE)*$E1220</f>
        <v>0</v>
      </c>
      <c r="N1215" s="54">
        <f t="shared" si="651"/>
        <v>0</v>
      </c>
      <c r="O1215" s="54">
        <f>VLOOKUP(CONCATENATE($F1215," ",$G1215),AllocFactorMatrix,(O$4+1),FALSE)*$E1220</f>
        <v>0</v>
      </c>
      <c r="P1215" s="54">
        <f>VLOOKUP(CONCATENATE($F1215," ",$G1215),AllocFactorMatrix,(P$4+1),FALSE)*$E1220</f>
        <v>0</v>
      </c>
      <c r="Q1215" s="54">
        <f>VLOOKUP(CONCATENATE($F1215," ",$G1215),AllocFactorMatrix,(Q$4+1),FALSE)*$E1220</f>
        <v>0</v>
      </c>
      <c r="R1215" s="54">
        <f>VLOOKUP(CONCATENATE($F1215," ",$G1215),AllocFactorMatrix,(R$4+1),FALSE)*$E1220</f>
        <v>0</v>
      </c>
      <c r="S1215" s="54">
        <f t="shared" si="652"/>
        <v>0</v>
      </c>
      <c r="T1215" s="54">
        <f>VLOOKUP(CONCATENATE($F1215," ",$G1215),AllocFactorMatrix,(T$4+1),FALSE)*$E1220</f>
        <v>0</v>
      </c>
      <c r="U1215" s="54">
        <f>VLOOKUP(CONCATENATE($F1215," ",$G1215),AllocFactorMatrix,(U$4+1),FALSE)*$E1220</f>
        <v>0</v>
      </c>
      <c r="V1215" s="54">
        <f>VLOOKUP(CONCATENATE($F1215," ",$G1215),AllocFactorMatrix,(V$4+1),FALSE)*$E1220</f>
        <v>0</v>
      </c>
      <c r="W1215" s="54">
        <f>VLOOKUP(CONCATENATE($F1215," ",$G1215),AllocFactorMatrix,(W$4+1),FALSE)*$E1220</f>
        <v>0</v>
      </c>
      <c r="X1215" s="54">
        <f t="shared" si="654"/>
        <v>0</v>
      </c>
      <c r="Y1215" s="54">
        <f>VLOOKUP(CONCATENATE($F1215," ",$G1215),AllocFactorMatrix,(Y$4+1),FALSE)*$E1220</f>
        <v>0</v>
      </c>
      <c r="Z1215" s="54">
        <f>VLOOKUP(CONCATENATE($F1215," ",$G1215),AllocFactorMatrix,(Z$4+1),FALSE)*$E1220</f>
        <v>0</v>
      </c>
      <c r="AA1215" s="54">
        <f t="shared" si="653"/>
        <v>0</v>
      </c>
      <c r="AB1215" s="54">
        <f>VLOOKUP(CONCATENATE($F1215," ",$G1215),AllocFactorMatrix,(AB$4+1),FALSE)*$E1220</f>
        <v>0</v>
      </c>
      <c r="AC1215" s="54">
        <f>VLOOKUP(CONCATENATE($F1215," ",$G1215),AllocFactorMatrix,(AC$4+1),FALSE)*$E1220</f>
        <v>0</v>
      </c>
      <c r="AD1215" s="54">
        <f>VLOOKUP(CONCATENATE($F1215," ",$G1215),AllocFactorMatrix,(AD$4+1),FALSE)*$E1220</f>
        <v>0</v>
      </c>
    </row>
    <row r="1216" spans="1:30" s="51" customFormat="1" hidden="1" outlineLevel="1">
      <c r="A1216" s="56"/>
      <c r="B1216" s="112"/>
      <c r="C1216" s="55"/>
      <c r="D1216" s="55"/>
      <c r="F1216" s="52" t="str">
        <f>F1220</f>
        <v>PROD_ENERGY</v>
      </c>
      <c r="G1216" s="55" t="str">
        <f>$G$11</f>
        <v>DISTPRI</v>
      </c>
      <c r="H1216" s="53">
        <f t="shared" si="650"/>
        <v>0</v>
      </c>
      <c r="I1216" s="54">
        <f>VLOOKUP(CONCATENATE($F1216," ",$G1216),AllocFactorMatrix,(I$4+1),FALSE)*$E1220</f>
        <v>0</v>
      </c>
      <c r="J1216" s="54">
        <f>VLOOKUP(CONCATENATE($F1216," ",$G1216),AllocFactorMatrix,(J$4+1),FALSE)*$E1220</f>
        <v>0</v>
      </c>
      <c r="K1216" s="54">
        <f>VLOOKUP(CONCATENATE($F1216," ",$G1216),AllocFactorMatrix,(K$4+1),FALSE)*$E1220</f>
        <v>0</v>
      </c>
      <c r="L1216" s="54">
        <f>VLOOKUP(CONCATENATE($F1216," ",$G1216),AllocFactorMatrix,(L$4+1),FALSE)*$E1220</f>
        <v>0</v>
      </c>
      <c r="M1216" s="54">
        <f>VLOOKUP(CONCATENATE($F1216," ",$G1216),AllocFactorMatrix,(M$4+1),FALSE)*$E1220</f>
        <v>0</v>
      </c>
      <c r="N1216" s="54">
        <f t="shared" si="651"/>
        <v>0</v>
      </c>
      <c r="O1216" s="54">
        <f>VLOOKUP(CONCATENATE($F1216," ",$G1216),AllocFactorMatrix,(O$4+1),FALSE)*$E1220</f>
        <v>0</v>
      </c>
      <c r="P1216" s="54">
        <f>VLOOKUP(CONCATENATE($F1216," ",$G1216),AllocFactorMatrix,(P$4+1),FALSE)*$E1220</f>
        <v>0</v>
      </c>
      <c r="Q1216" s="54">
        <f>VLOOKUP(CONCATENATE($F1216," ",$G1216),AllocFactorMatrix,(Q$4+1),FALSE)*$E1220</f>
        <v>0</v>
      </c>
      <c r="R1216" s="54">
        <f>VLOOKUP(CONCATENATE($F1216," ",$G1216),AllocFactorMatrix,(R$4+1),FALSE)*$E1220</f>
        <v>0</v>
      </c>
      <c r="S1216" s="54">
        <f t="shared" si="652"/>
        <v>0</v>
      </c>
      <c r="T1216" s="54">
        <f>VLOOKUP(CONCATENATE($F1216," ",$G1216),AllocFactorMatrix,(T$4+1),FALSE)*$E1220</f>
        <v>0</v>
      </c>
      <c r="U1216" s="54">
        <f>VLOOKUP(CONCATENATE($F1216," ",$G1216),AllocFactorMatrix,(U$4+1),FALSE)*$E1220</f>
        <v>0</v>
      </c>
      <c r="V1216" s="54">
        <f>VLOOKUP(CONCATENATE($F1216," ",$G1216),AllocFactorMatrix,(V$4+1),FALSE)*$E1220</f>
        <v>0</v>
      </c>
      <c r="W1216" s="54">
        <f>VLOOKUP(CONCATENATE($F1216," ",$G1216),AllocFactorMatrix,(W$4+1),FALSE)*$E1220</f>
        <v>0</v>
      </c>
      <c r="X1216" s="54">
        <f t="shared" si="654"/>
        <v>0</v>
      </c>
      <c r="Y1216" s="54">
        <f>VLOOKUP(CONCATENATE($F1216," ",$G1216),AllocFactorMatrix,(Y$4+1),FALSE)*$E1220</f>
        <v>0</v>
      </c>
      <c r="Z1216" s="54">
        <f>VLOOKUP(CONCATENATE($F1216," ",$G1216),AllocFactorMatrix,(Z$4+1),FALSE)*$E1220</f>
        <v>0</v>
      </c>
      <c r="AA1216" s="54">
        <f t="shared" si="653"/>
        <v>0</v>
      </c>
      <c r="AB1216" s="54">
        <f>VLOOKUP(CONCATENATE($F1216," ",$G1216),AllocFactorMatrix,(AB$4+1),FALSE)*$E1220</f>
        <v>0</v>
      </c>
      <c r="AC1216" s="54">
        <f>VLOOKUP(CONCATENATE($F1216," ",$G1216),AllocFactorMatrix,(AC$4+1),FALSE)*$E1220</f>
        <v>0</v>
      </c>
      <c r="AD1216" s="54">
        <f>VLOOKUP(CONCATENATE($F1216," ",$G1216),AllocFactorMatrix,(AD$4+1),FALSE)*$E1220</f>
        <v>0</v>
      </c>
    </row>
    <row r="1217" spans="1:30" s="51" customFormat="1" hidden="1" outlineLevel="1">
      <c r="A1217" s="56"/>
      <c r="B1217" s="112"/>
      <c r="C1217" s="55"/>
      <c r="D1217" s="55"/>
      <c r="F1217" s="52" t="str">
        <f>F1220</f>
        <v>PROD_ENERGY</v>
      </c>
      <c r="G1217" s="55" t="str">
        <f>$G$12</f>
        <v>DISTSEC</v>
      </c>
      <c r="H1217" s="53">
        <f t="shared" si="650"/>
        <v>0</v>
      </c>
      <c r="I1217" s="54">
        <f>VLOOKUP(CONCATENATE($F1217," ",$G1217),AllocFactorMatrix,(I$4+1),FALSE)*$E1220</f>
        <v>0</v>
      </c>
      <c r="J1217" s="54">
        <f>VLOOKUP(CONCATENATE($F1217," ",$G1217),AllocFactorMatrix,(J$4+1),FALSE)*$E1220</f>
        <v>0</v>
      </c>
      <c r="K1217" s="54">
        <f>VLOOKUP(CONCATENATE($F1217," ",$G1217),AllocFactorMatrix,(K$4+1),FALSE)*$E1220</f>
        <v>0</v>
      </c>
      <c r="L1217" s="54">
        <f>VLOOKUP(CONCATENATE($F1217," ",$G1217),AllocFactorMatrix,(L$4+1),FALSE)*$E1220</f>
        <v>0</v>
      </c>
      <c r="M1217" s="54">
        <f>VLOOKUP(CONCATENATE($F1217," ",$G1217),AllocFactorMatrix,(M$4+1),FALSE)*$E1220</f>
        <v>0</v>
      </c>
      <c r="N1217" s="54">
        <f t="shared" si="651"/>
        <v>0</v>
      </c>
      <c r="O1217" s="54">
        <f>VLOOKUP(CONCATENATE($F1217," ",$G1217),AllocFactorMatrix,(O$4+1),FALSE)*$E1220</f>
        <v>0</v>
      </c>
      <c r="P1217" s="54">
        <f>VLOOKUP(CONCATENATE($F1217," ",$G1217),AllocFactorMatrix,(P$4+1),FALSE)*$E1220</f>
        <v>0</v>
      </c>
      <c r="Q1217" s="54">
        <f>VLOOKUP(CONCATENATE($F1217," ",$G1217),AllocFactorMatrix,(Q$4+1),FALSE)*$E1220</f>
        <v>0</v>
      </c>
      <c r="R1217" s="54">
        <f>VLOOKUP(CONCATENATE($F1217," ",$G1217),AllocFactorMatrix,(R$4+1),FALSE)*$E1220</f>
        <v>0</v>
      </c>
      <c r="S1217" s="54">
        <f t="shared" si="652"/>
        <v>0</v>
      </c>
      <c r="T1217" s="54">
        <f>VLOOKUP(CONCATENATE($F1217," ",$G1217),AllocFactorMatrix,(T$4+1),FALSE)*$E1220</f>
        <v>0</v>
      </c>
      <c r="U1217" s="54">
        <f>VLOOKUP(CONCATENATE($F1217," ",$G1217),AllocFactorMatrix,(U$4+1),FALSE)*$E1220</f>
        <v>0</v>
      </c>
      <c r="V1217" s="54">
        <f>VLOOKUP(CONCATENATE($F1217," ",$G1217),AllocFactorMatrix,(V$4+1),FALSE)*$E1220</f>
        <v>0</v>
      </c>
      <c r="W1217" s="54">
        <f>VLOOKUP(CONCATENATE($F1217," ",$G1217),AllocFactorMatrix,(W$4+1),FALSE)*$E1220</f>
        <v>0</v>
      </c>
      <c r="X1217" s="54">
        <f t="shared" si="654"/>
        <v>0</v>
      </c>
      <c r="Y1217" s="54">
        <f>VLOOKUP(CONCATENATE($F1217," ",$G1217),AllocFactorMatrix,(Y$4+1),FALSE)*$E1220</f>
        <v>0</v>
      </c>
      <c r="Z1217" s="54">
        <f>VLOOKUP(CONCATENATE($F1217," ",$G1217),AllocFactorMatrix,(Z$4+1),FALSE)*$E1220</f>
        <v>0</v>
      </c>
      <c r="AA1217" s="54">
        <f t="shared" si="653"/>
        <v>0</v>
      </c>
      <c r="AB1217" s="54">
        <f>VLOOKUP(CONCATENATE($F1217," ",$G1217),AllocFactorMatrix,(AB$4+1),FALSE)*$E1220</f>
        <v>0</v>
      </c>
      <c r="AC1217" s="54">
        <f>VLOOKUP(CONCATENATE($F1217," ",$G1217),AllocFactorMatrix,(AC$4+1),FALSE)*$E1220</f>
        <v>0</v>
      </c>
      <c r="AD1217" s="54">
        <f>VLOOKUP(CONCATENATE($F1217," ",$G1217),AllocFactorMatrix,(AD$4+1),FALSE)*$E1220</f>
        <v>0</v>
      </c>
    </row>
    <row r="1218" spans="1:30" s="51" customFormat="1" hidden="1" outlineLevel="1">
      <c r="A1218" s="56"/>
      <c r="B1218" s="112"/>
      <c r="C1218" s="55"/>
      <c r="D1218" s="55"/>
      <c r="F1218" s="52" t="str">
        <f>F1220</f>
        <v>PROD_ENERGY</v>
      </c>
      <c r="G1218" s="55" t="str">
        <f>$G$13</f>
        <v>ENERGY</v>
      </c>
      <c r="H1218" s="53">
        <f t="shared" si="650"/>
        <v>97062506.999999985</v>
      </c>
      <c r="I1218" s="54">
        <f>VLOOKUP(CONCATENATE($F1218," ",$G1218),AllocFactorMatrix,(I$4+1),FALSE)*$E1220</f>
        <v>36420481.927643038</v>
      </c>
      <c r="J1218" s="54">
        <f>VLOOKUP(CONCATENATE($F1218," ",$G1218),AllocFactorMatrix,(J$4+1),FALSE)*$E1220</f>
        <v>2360282.5705894614</v>
      </c>
      <c r="K1218" s="54">
        <f>VLOOKUP(CONCATENATE($F1218," ",$G1218),AllocFactorMatrix,(K$4+1),FALSE)*$E1220</f>
        <v>7919003.887764412</v>
      </c>
      <c r="L1218" s="54">
        <f>VLOOKUP(CONCATENATE($F1218," ",$G1218),AllocFactorMatrix,(L$4+1),FALSE)*$E1220</f>
        <v>251683.92154033872</v>
      </c>
      <c r="M1218" s="54">
        <f>VLOOKUP(CONCATENATE($F1218," ",$G1218),AllocFactorMatrix,(M$4+1),FALSE)*$E1220</f>
        <v>23202.315328130899</v>
      </c>
      <c r="N1218" s="54">
        <f t="shared" si="651"/>
        <v>8193890.124632881</v>
      </c>
      <c r="O1218" s="54">
        <f>VLOOKUP(CONCATENATE($F1218," ",$G1218),AllocFactorMatrix,(O$4+1),FALSE)*$E1220</f>
        <v>7219866.3403856354</v>
      </c>
      <c r="P1218" s="54">
        <f>VLOOKUP(CONCATENATE($F1218," ",$G1218),AllocFactorMatrix,(P$4+1),FALSE)*$E1220</f>
        <v>1338424.2972521016</v>
      </c>
      <c r="Q1218" s="54">
        <f>VLOOKUP(CONCATENATE($F1218," ",$G1218),AllocFactorMatrix,(Q$4+1),FALSE)*$E1220</f>
        <v>608145.74246090988</v>
      </c>
      <c r="R1218" s="54">
        <f>VLOOKUP(CONCATENATE($F1218," ",$G1218),AllocFactorMatrix,(R$4+1),FALSE)*$E1220</f>
        <v>28177.908871334392</v>
      </c>
      <c r="S1218" s="54">
        <f t="shared" si="652"/>
        <v>9194614.2889699806</v>
      </c>
      <c r="T1218" s="54">
        <f>VLOOKUP(CONCATENATE($F1218," ",$G1218),AllocFactorMatrix,(T$4+1),FALSE)*$E1220</f>
        <v>276678.95978291158</v>
      </c>
      <c r="U1218" s="54">
        <f>VLOOKUP(CONCATENATE($F1218," ",$G1218),AllocFactorMatrix,(U$4+1),FALSE)*$E1220</f>
        <v>4858068.0466789547</v>
      </c>
      <c r="V1218" s="54">
        <f>VLOOKUP(CONCATENATE($F1218," ",$G1218),AllocFactorMatrix,(V$4+1),FALSE)*$E1220</f>
        <v>27582093.401867449</v>
      </c>
      <c r="W1218" s="54">
        <f>VLOOKUP(CONCATENATE($F1218," ",$G1218),AllocFactorMatrix,(W$4+1),FALSE)*$E1220</f>
        <v>5232968.6679275157</v>
      </c>
      <c r="X1218" s="54">
        <f t="shared" si="654"/>
        <v>37949809.076256834</v>
      </c>
      <c r="Y1218" s="54">
        <f>VLOOKUP(CONCATENATE($F1218," ",$G1218),AllocFactorMatrix,(Y$4+1),FALSE)*$E1220</f>
        <v>1956079.4234318924</v>
      </c>
      <c r="Z1218" s="54">
        <f>VLOOKUP(CONCATENATE($F1218," ",$G1218),AllocFactorMatrix,(Z$4+1),FALSE)*$E1220</f>
        <v>31841.854720696738</v>
      </c>
      <c r="AA1218" s="54">
        <f t="shared" si="653"/>
        <v>1987921.2781525892</v>
      </c>
      <c r="AB1218" s="54">
        <f>VLOOKUP(CONCATENATE($F1218," ",$G1218),AllocFactorMatrix,(AB$4+1),FALSE)*$E1220</f>
        <v>35517.027569874568</v>
      </c>
      <c r="AC1218" s="54">
        <f>VLOOKUP(CONCATENATE($F1218," ",$G1218),AllocFactorMatrix,(AC$4+1),FALSE)*$E1220</f>
        <v>768008.16101257061</v>
      </c>
      <c r="AD1218" s="54">
        <f>VLOOKUP(CONCATENATE($F1218," ",$G1218),AllocFactorMatrix,(AD$4+1),FALSE)*$E1220</f>
        <v>151982.54517275188</v>
      </c>
    </row>
    <row r="1219" spans="1:30" s="51" customFormat="1" hidden="1" outlineLevel="1">
      <c r="A1219" s="56"/>
      <c r="B1219" s="112"/>
      <c r="C1219" s="55"/>
      <c r="D1219" s="55"/>
      <c r="F1219" s="52" t="str">
        <f>F1220</f>
        <v>PROD_ENERGY</v>
      </c>
      <c r="G1219" s="55" t="str">
        <f>$G$14</f>
        <v>CUSTOMER</v>
      </c>
      <c r="H1219" s="53">
        <f t="shared" si="650"/>
        <v>0</v>
      </c>
      <c r="I1219" s="54">
        <f>VLOOKUP(CONCATENATE($F1219," ",$G1219),AllocFactorMatrix,(I$4+1),FALSE)*$E1220</f>
        <v>0</v>
      </c>
      <c r="J1219" s="54">
        <f>VLOOKUP(CONCATENATE($F1219," ",$G1219),AllocFactorMatrix,(J$4+1),FALSE)*$E1220</f>
        <v>0</v>
      </c>
      <c r="K1219" s="54">
        <f>VLOOKUP(CONCATENATE($F1219," ",$G1219),AllocFactorMatrix,(K$4+1),FALSE)*$E1220</f>
        <v>0</v>
      </c>
      <c r="L1219" s="54">
        <f>VLOOKUP(CONCATENATE($F1219," ",$G1219),AllocFactorMatrix,(L$4+1),FALSE)*$E1220</f>
        <v>0</v>
      </c>
      <c r="M1219" s="54">
        <f>VLOOKUP(CONCATENATE($F1219," ",$G1219),AllocFactorMatrix,(M$4+1),FALSE)*$E1220</f>
        <v>0</v>
      </c>
      <c r="N1219" s="54">
        <f t="shared" si="651"/>
        <v>0</v>
      </c>
      <c r="O1219" s="54">
        <f>VLOOKUP(CONCATENATE($F1219," ",$G1219),AllocFactorMatrix,(O$4+1),FALSE)*$E1220</f>
        <v>0</v>
      </c>
      <c r="P1219" s="54">
        <f>VLOOKUP(CONCATENATE($F1219," ",$G1219),AllocFactorMatrix,(P$4+1),FALSE)*$E1220</f>
        <v>0</v>
      </c>
      <c r="Q1219" s="54">
        <f>VLOOKUP(CONCATENATE($F1219," ",$G1219),AllocFactorMatrix,(Q$4+1),FALSE)*$E1220</f>
        <v>0</v>
      </c>
      <c r="R1219" s="54">
        <f>VLOOKUP(CONCATENATE($F1219," ",$G1219),AllocFactorMatrix,(R$4+1),FALSE)*$E1220</f>
        <v>0</v>
      </c>
      <c r="S1219" s="54">
        <f t="shared" si="652"/>
        <v>0</v>
      </c>
      <c r="T1219" s="54">
        <f>VLOOKUP(CONCATENATE($F1219," ",$G1219),AllocFactorMatrix,(T$4+1),FALSE)*$E1220</f>
        <v>0</v>
      </c>
      <c r="U1219" s="54">
        <f>VLOOKUP(CONCATENATE($F1219," ",$G1219),AllocFactorMatrix,(U$4+1),FALSE)*$E1220</f>
        <v>0</v>
      </c>
      <c r="V1219" s="54">
        <f>VLOOKUP(CONCATENATE($F1219," ",$G1219),AllocFactorMatrix,(V$4+1),FALSE)*$E1220</f>
        <v>0</v>
      </c>
      <c r="W1219" s="54">
        <f>VLOOKUP(CONCATENATE($F1219," ",$G1219),AllocFactorMatrix,(W$4+1),FALSE)*$E1220</f>
        <v>0</v>
      </c>
      <c r="X1219" s="54">
        <f t="shared" si="654"/>
        <v>0</v>
      </c>
      <c r="Y1219" s="54">
        <f>VLOOKUP(CONCATENATE($F1219," ",$G1219),AllocFactorMatrix,(Y$4+1),FALSE)*$E1220</f>
        <v>0</v>
      </c>
      <c r="Z1219" s="54">
        <f>VLOOKUP(CONCATENATE($F1219," ",$G1219),AllocFactorMatrix,(Z$4+1),FALSE)*$E1220</f>
        <v>0</v>
      </c>
      <c r="AA1219" s="54">
        <f t="shared" si="653"/>
        <v>0</v>
      </c>
      <c r="AB1219" s="54">
        <f>VLOOKUP(CONCATENATE($F1219," ",$G1219),AllocFactorMatrix,(AB$4+1),FALSE)*$E1220</f>
        <v>0</v>
      </c>
      <c r="AC1219" s="54">
        <f>VLOOKUP(CONCATENATE($F1219," ",$G1219),AllocFactorMatrix,(AC$4+1),FALSE)*$E1220</f>
        <v>0</v>
      </c>
      <c r="AD1219" s="54">
        <f>VLOOKUP(CONCATENATE($F1219," ",$G1219),AllocFactorMatrix,(AD$4+1),FALSE)*$E1220</f>
        <v>0</v>
      </c>
    </row>
    <row r="1220" spans="1:30" s="51" customFormat="1" collapsed="1">
      <c r="A1220" s="56"/>
      <c r="B1220" s="112"/>
      <c r="C1220" s="55"/>
      <c r="D1220" s="55" t="s">
        <v>494</v>
      </c>
      <c r="E1220" s="61">
        <v>97062507</v>
      </c>
      <c r="F1220" s="61" t="s">
        <v>32</v>
      </c>
      <c r="G1220" s="55" t="str">
        <f>$G$15</f>
        <v>TOTAL</v>
      </c>
      <c r="H1220" s="53">
        <f t="shared" si="650"/>
        <v>97062506.999999985</v>
      </c>
      <c r="I1220" s="54">
        <f>VLOOKUP(CONCATENATE($F1220," ",$G1220),AllocFactorMatrix,(I$4+1),FALSE)*$E1220</f>
        <v>36420481.927643038</v>
      </c>
      <c r="J1220" s="54">
        <f>VLOOKUP(CONCATENATE($F1220," ",$G1220),AllocFactorMatrix,(J$4+1),FALSE)*$E1220</f>
        <v>2360282.5705894614</v>
      </c>
      <c r="K1220" s="54">
        <f>VLOOKUP(CONCATENATE($F1220," ",$G1220),AllocFactorMatrix,(K$4+1),FALSE)*$E1220</f>
        <v>7919003.887764412</v>
      </c>
      <c r="L1220" s="54">
        <f>VLOOKUP(CONCATENATE($F1220," ",$G1220),AllocFactorMatrix,(L$4+1),FALSE)*$E1220</f>
        <v>251683.92154033872</v>
      </c>
      <c r="M1220" s="54">
        <f>VLOOKUP(CONCATENATE($F1220," ",$G1220),AllocFactorMatrix,(M$4+1),FALSE)*$E1220</f>
        <v>23202.315328130899</v>
      </c>
      <c r="N1220" s="54">
        <f t="shared" si="651"/>
        <v>8193890.124632881</v>
      </c>
      <c r="O1220" s="54">
        <f>VLOOKUP(CONCATENATE($F1220," ",$G1220),AllocFactorMatrix,(O$4+1),FALSE)*$E1220</f>
        <v>7219866.3403856354</v>
      </c>
      <c r="P1220" s="54">
        <f>VLOOKUP(CONCATENATE($F1220," ",$G1220),AllocFactorMatrix,(P$4+1),FALSE)*$E1220</f>
        <v>1338424.2972521016</v>
      </c>
      <c r="Q1220" s="54">
        <f>VLOOKUP(CONCATENATE($F1220," ",$G1220),AllocFactorMatrix,(Q$4+1),FALSE)*$E1220</f>
        <v>608145.74246090988</v>
      </c>
      <c r="R1220" s="54">
        <f>VLOOKUP(CONCATENATE($F1220," ",$G1220),AllocFactorMatrix,(R$4+1),FALSE)*$E1220</f>
        <v>28177.908871334392</v>
      </c>
      <c r="S1220" s="54">
        <f t="shared" si="652"/>
        <v>9194614.2889699806</v>
      </c>
      <c r="T1220" s="54">
        <f>VLOOKUP(CONCATENATE($F1220," ",$G1220),AllocFactorMatrix,(T$4+1),FALSE)*$E1220</f>
        <v>276678.95978291158</v>
      </c>
      <c r="U1220" s="54">
        <f>VLOOKUP(CONCATENATE($F1220," ",$G1220),AllocFactorMatrix,(U$4+1),FALSE)*$E1220</f>
        <v>4858068.0466789547</v>
      </c>
      <c r="V1220" s="54">
        <f>VLOOKUP(CONCATENATE($F1220," ",$G1220),AllocFactorMatrix,(V$4+1),FALSE)*$E1220</f>
        <v>27582093.401867449</v>
      </c>
      <c r="W1220" s="54">
        <f>VLOOKUP(CONCATENATE($F1220," ",$G1220),AllocFactorMatrix,(W$4+1),FALSE)*$E1220</f>
        <v>5232968.6679275157</v>
      </c>
      <c r="X1220" s="54">
        <f t="shared" si="654"/>
        <v>37949809.076256834</v>
      </c>
      <c r="Y1220" s="54">
        <f>VLOOKUP(CONCATENATE($F1220," ",$G1220),AllocFactorMatrix,(Y$4+1),FALSE)*$E1220</f>
        <v>1956079.4234318924</v>
      </c>
      <c r="Z1220" s="54">
        <f>VLOOKUP(CONCATENATE($F1220," ",$G1220),AllocFactorMatrix,(Z$4+1),FALSE)*$E1220</f>
        <v>31841.854720696738</v>
      </c>
      <c r="AA1220" s="54">
        <f t="shared" si="653"/>
        <v>1987921.2781525892</v>
      </c>
      <c r="AB1220" s="54">
        <f>VLOOKUP(CONCATENATE($F1220," ",$G1220),AllocFactorMatrix,(AB$4+1),FALSE)*$E1220</f>
        <v>35517.027569874568</v>
      </c>
      <c r="AC1220" s="54">
        <f>VLOOKUP(CONCATENATE($F1220," ",$G1220),AllocFactorMatrix,(AC$4+1),FALSE)*$E1220</f>
        <v>768008.16101257061</v>
      </c>
      <c r="AD1220" s="54">
        <f>VLOOKUP(CONCATENATE($F1220," ",$G1220),AllocFactorMatrix,(AD$4+1),FALSE)*$E1220</f>
        <v>151982.54517275188</v>
      </c>
    </row>
    <row r="1221" spans="1:30" s="51" customFormat="1" hidden="1" outlineLevel="1">
      <c r="A1221" s="56"/>
      <c r="B1221" s="112"/>
      <c r="C1221" s="55"/>
      <c r="D1221" s="55"/>
      <c r="F1221" s="52" t="str">
        <f>F1228</f>
        <v>PROD_DEMAND</v>
      </c>
      <c r="G1221" s="55" t="str">
        <f>$G$8</f>
        <v>PRODUCTION</v>
      </c>
      <c r="H1221" s="53">
        <f t="shared" ref="H1221:H1228" si="655">SUBTOTAL(9,I1221:AD1221)</f>
        <v>571584.99999999988</v>
      </c>
      <c r="I1221" s="54">
        <f>VLOOKUP(CONCATENATE($F1221," ",$G1221),AllocFactorMatrix,(I$4+1),FALSE)*$E1228</f>
        <v>317347.69985880976</v>
      </c>
      <c r="J1221" s="54">
        <f>VLOOKUP(CONCATENATE($F1221," ",$G1221),AllocFactorMatrix,(J$4+1),FALSE)*$E1228</f>
        <v>14602.715035762621</v>
      </c>
      <c r="K1221" s="54">
        <f>VLOOKUP(CONCATENATE($F1221," ",$G1221),AllocFactorMatrix,(K$4+1),FALSE)*$E1228</f>
        <v>48105.536177995891</v>
      </c>
      <c r="L1221" s="54">
        <f>VLOOKUP(CONCATENATE($F1221," ",$G1221),AllocFactorMatrix,(L$4+1),FALSE)*$E1228</f>
        <v>1202.0037765453603</v>
      </c>
      <c r="M1221" s="54">
        <f>VLOOKUP(CONCATENATE($F1221," ",$G1221),AllocFactorMatrix,(M$4+1),FALSE)*$E1228</f>
        <v>154.73363566889299</v>
      </c>
      <c r="N1221" s="54">
        <f t="shared" ref="N1221:N1228" si="656">SUBTOTAL(9,K1221:M1221)</f>
        <v>49462.273590210141</v>
      </c>
      <c r="O1221" s="54">
        <f>VLOOKUP(CONCATENATE($F1221," ",$G1221),AllocFactorMatrix,(O$4+1),FALSE)*$E1228</f>
        <v>36594.531594517488</v>
      </c>
      <c r="P1221" s="54">
        <f>VLOOKUP(CONCATENATE($F1221," ",$G1221),AllocFactorMatrix,(P$4+1),FALSE)*$E1228</f>
        <v>6623.6797524586091</v>
      </c>
      <c r="Q1221" s="54">
        <f>VLOOKUP(CONCATENATE($F1221," ",$G1221),AllocFactorMatrix,(Q$4+1),FALSE)*$E1228</f>
        <v>2561.9925640301403</v>
      </c>
      <c r="R1221" s="54">
        <f>VLOOKUP(CONCATENATE($F1221," ",$G1221),AllocFactorMatrix,(R$4+1),FALSE)*$E1228</f>
        <v>55.202547162625983</v>
      </c>
      <c r="S1221" s="54">
        <f t="shared" ref="S1221:S1228" si="657">SUBTOTAL(9,O1221:R1221)</f>
        <v>45835.406458168858</v>
      </c>
      <c r="T1221" s="54">
        <f>VLOOKUP(CONCATENATE($F1221," ",$G1221),AllocFactorMatrix,(T$4+1),FALSE)*$E1228</f>
        <v>1162.0099811019086</v>
      </c>
      <c r="U1221" s="54">
        <f>VLOOKUP(CONCATENATE($F1221," ",$G1221),AllocFactorMatrix,(U$4+1),FALSE)*$E1228</f>
        <v>18501.218921975564</v>
      </c>
      <c r="V1221" s="54">
        <f>VLOOKUP(CONCATENATE($F1221," ",$G1221),AllocFactorMatrix,(V$4+1),FALSE)*$E1228</f>
        <v>100335.88060298194</v>
      </c>
      <c r="W1221" s="54">
        <f>VLOOKUP(CONCATENATE($F1221," ",$G1221),AllocFactorMatrix,(W$4+1),FALSE)*$E1228</f>
        <v>13201.458401538224</v>
      </c>
      <c r="X1221" s="54">
        <f>SUBTOTAL(9,T1221:W1221)</f>
        <v>133200.56790759764</v>
      </c>
      <c r="Y1221" s="54">
        <f>VLOOKUP(CONCATENATE($F1221," ",$G1221),AllocFactorMatrix,(Y$4+1),FALSE)*$E1228</f>
        <v>10785.472204508293</v>
      </c>
      <c r="Z1221" s="54">
        <f>VLOOKUP(CONCATENATE($F1221," ",$G1221),AllocFactorMatrix,(Z$4+1),FALSE)*$E1228</f>
        <v>224.19418921065062</v>
      </c>
      <c r="AA1221" s="54">
        <f t="shared" ref="AA1221:AA1228" si="658">SUBTOTAL(9,Y1221:Z1221)</f>
        <v>11009.666393718944</v>
      </c>
      <c r="AB1221" s="54">
        <f>VLOOKUP(CONCATENATE($F1221," ",$G1221),AllocFactorMatrix,(AB$4+1),FALSE)*$E1228</f>
        <v>126.67075573199124</v>
      </c>
      <c r="AC1221" s="54">
        <f>VLOOKUP(CONCATENATE($F1221," ",$G1221),AllocFactorMatrix,(AC$4+1),FALSE)*$E1228</f>
        <v>0</v>
      </c>
      <c r="AD1221" s="54">
        <f>VLOOKUP(CONCATENATE($F1221," ",$G1221),AllocFactorMatrix,(AD$4+1),FALSE)*$E1228</f>
        <v>0</v>
      </c>
    </row>
    <row r="1222" spans="1:30" s="51" customFormat="1" hidden="1" outlineLevel="1">
      <c r="A1222" s="56"/>
      <c r="B1222" s="112"/>
      <c r="C1222" s="55"/>
      <c r="D1222" s="55"/>
      <c r="F1222" s="52" t="str">
        <f>F1228</f>
        <v>PROD_DEMAND</v>
      </c>
      <c r="G1222" s="55" t="str">
        <f>$G$9</f>
        <v>BULKTRAN</v>
      </c>
      <c r="H1222" s="53">
        <f t="shared" si="655"/>
        <v>0</v>
      </c>
      <c r="I1222" s="54">
        <f>VLOOKUP(CONCATENATE($F1222," ",$G1222),AllocFactorMatrix,(I$4+1),FALSE)*$E1228</f>
        <v>0</v>
      </c>
      <c r="J1222" s="54">
        <f>VLOOKUP(CONCATENATE($F1222," ",$G1222),AllocFactorMatrix,(J$4+1),FALSE)*$E1228</f>
        <v>0</v>
      </c>
      <c r="K1222" s="54">
        <f>VLOOKUP(CONCATENATE($F1222," ",$G1222),AllocFactorMatrix,(K$4+1),FALSE)*$E1228</f>
        <v>0</v>
      </c>
      <c r="L1222" s="54">
        <f>VLOOKUP(CONCATENATE($F1222," ",$G1222),AllocFactorMatrix,(L$4+1),FALSE)*$E1228</f>
        <v>0</v>
      </c>
      <c r="M1222" s="54">
        <f>VLOOKUP(CONCATENATE($F1222," ",$G1222),AllocFactorMatrix,(M$4+1),FALSE)*$E1228</f>
        <v>0</v>
      </c>
      <c r="N1222" s="54">
        <f t="shared" si="656"/>
        <v>0</v>
      </c>
      <c r="O1222" s="54">
        <f>VLOOKUP(CONCATENATE($F1222," ",$G1222),AllocFactorMatrix,(O$4+1),FALSE)*$E1228</f>
        <v>0</v>
      </c>
      <c r="P1222" s="54">
        <f>VLOOKUP(CONCATENATE($F1222," ",$G1222),AllocFactorMatrix,(P$4+1),FALSE)*$E1228</f>
        <v>0</v>
      </c>
      <c r="Q1222" s="54">
        <f>VLOOKUP(CONCATENATE($F1222," ",$G1222),AllocFactorMatrix,(Q$4+1),FALSE)*$E1228</f>
        <v>0</v>
      </c>
      <c r="R1222" s="54">
        <f>VLOOKUP(CONCATENATE($F1222," ",$G1222),AllocFactorMatrix,(R$4+1),FALSE)*$E1228</f>
        <v>0</v>
      </c>
      <c r="S1222" s="54">
        <f t="shared" si="657"/>
        <v>0</v>
      </c>
      <c r="T1222" s="54">
        <f>VLOOKUP(CONCATENATE($F1222," ",$G1222),AllocFactorMatrix,(T$4+1),FALSE)*$E1228</f>
        <v>0</v>
      </c>
      <c r="U1222" s="54">
        <f>VLOOKUP(CONCATENATE($F1222," ",$G1222),AllocFactorMatrix,(U$4+1),FALSE)*$E1228</f>
        <v>0</v>
      </c>
      <c r="V1222" s="54">
        <f>VLOOKUP(CONCATENATE($F1222," ",$G1222),AllocFactorMatrix,(V$4+1),FALSE)*$E1228</f>
        <v>0</v>
      </c>
      <c r="W1222" s="54">
        <f>VLOOKUP(CONCATENATE($F1222," ",$G1222),AllocFactorMatrix,(W$4+1),FALSE)*$E1228</f>
        <v>0</v>
      </c>
      <c r="X1222" s="54">
        <f t="shared" ref="X1222:X1228" si="659">SUBTOTAL(9,T1222:W1222)</f>
        <v>0</v>
      </c>
      <c r="Y1222" s="54">
        <f>VLOOKUP(CONCATENATE($F1222," ",$G1222),AllocFactorMatrix,(Y$4+1),FALSE)*$E1228</f>
        <v>0</v>
      </c>
      <c r="Z1222" s="54">
        <f>VLOOKUP(CONCATENATE($F1222," ",$G1222),AllocFactorMatrix,(Z$4+1),FALSE)*$E1228</f>
        <v>0</v>
      </c>
      <c r="AA1222" s="54">
        <f t="shared" si="658"/>
        <v>0</v>
      </c>
      <c r="AB1222" s="54">
        <f>VLOOKUP(CONCATENATE($F1222," ",$G1222),AllocFactorMatrix,(AB$4+1),FALSE)*$E1228</f>
        <v>0</v>
      </c>
      <c r="AC1222" s="54">
        <f>VLOOKUP(CONCATENATE($F1222," ",$G1222),AllocFactorMatrix,(AC$4+1),FALSE)*$E1228</f>
        <v>0</v>
      </c>
      <c r="AD1222" s="54">
        <f>VLOOKUP(CONCATENATE($F1222," ",$G1222),AllocFactorMatrix,(AD$4+1),FALSE)*$E1228</f>
        <v>0</v>
      </c>
    </row>
    <row r="1223" spans="1:30" s="51" customFormat="1" hidden="1" outlineLevel="1">
      <c r="A1223" s="56"/>
      <c r="B1223" s="112"/>
      <c r="C1223" s="55"/>
      <c r="D1223" s="55"/>
      <c r="F1223" s="52" t="str">
        <f>F1228</f>
        <v>PROD_DEMAND</v>
      </c>
      <c r="G1223" s="55" t="str">
        <f>$G$10</f>
        <v>SUBTRAN</v>
      </c>
      <c r="H1223" s="53">
        <f t="shared" si="655"/>
        <v>0</v>
      </c>
      <c r="I1223" s="54">
        <f>VLOOKUP(CONCATENATE($F1223," ",$G1223),AllocFactorMatrix,(I$4+1),FALSE)*$E1228</f>
        <v>0</v>
      </c>
      <c r="J1223" s="54">
        <f>VLOOKUP(CONCATENATE($F1223," ",$G1223),AllocFactorMatrix,(J$4+1),FALSE)*$E1228</f>
        <v>0</v>
      </c>
      <c r="K1223" s="54">
        <f>VLOOKUP(CONCATENATE($F1223," ",$G1223),AllocFactorMatrix,(K$4+1),FALSE)*$E1228</f>
        <v>0</v>
      </c>
      <c r="L1223" s="54">
        <f>VLOOKUP(CONCATENATE($F1223," ",$G1223),AllocFactorMatrix,(L$4+1),FALSE)*$E1228</f>
        <v>0</v>
      </c>
      <c r="M1223" s="54">
        <f>VLOOKUP(CONCATENATE($F1223," ",$G1223),AllocFactorMatrix,(M$4+1),FALSE)*$E1228</f>
        <v>0</v>
      </c>
      <c r="N1223" s="54">
        <f t="shared" si="656"/>
        <v>0</v>
      </c>
      <c r="O1223" s="54">
        <f>VLOOKUP(CONCATENATE($F1223," ",$G1223),AllocFactorMatrix,(O$4+1),FALSE)*$E1228</f>
        <v>0</v>
      </c>
      <c r="P1223" s="54">
        <f>VLOOKUP(CONCATENATE($F1223," ",$G1223),AllocFactorMatrix,(P$4+1),FALSE)*$E1228</f>
        <v>0</v>
      </c>
      <c r="Q1223" s="54">
        <f>VLOOKUP(CONCATENATE($F1223," ",$G1223),AllocFactorMatrix,(Q$4+1),FALSE)*$E1228</f>
        <v>0</v>
      </c>
      <c r="R1223" s="54">
        <f>VLOOKUP(CONCATENATE($F1223," ",$G1223),AllocFactorMatrix,(R$4+1),FALSE)*$E1228</f>
        <v>0</v>
      </c>
      <c r="S1223" s="54">
        <f t="shared" si="657"/>
        <v>0</v>
      </c>
      <c r="T1223" s="54">
        <f>VLOOKUP(CONCATENATE($F1223," ",$G1223),AllocFactorMatrix,(T$4+1),FALSE)*$E1228</f>
        <v>0</v>
      </c>
      <c r="U1223" s="54">
        <f>VLOOKUP(CONCATENATE($F1223," ",$G1223),AllocFactorMatrix,(U$4+1),FALSE)*$E1228</f>
        <v>0</v>
      </c>
      <c r="V1223" s="54">
        <f>VLOOKUP(CONCATENATE($F1223," ",$G1223),AllocFactorMatrix,(V$4+1),FALSE)*$E1228</f>
        <v>0</v>
      </c>
      <c r="W1223" s="54">
        <f>VLOOKUP(CONCATENATE($F1223," ",$G1223),AllocFactorMatrix,(W$4+1),FALSE)*$E1228</f>
        <v>0</v>
      </c>
      <c r="X1223" s="54">
        <f t="shared" si="659"/>
        <v>0</v>
      </c>
      <c r="Y1223" s="54">
        <f>VLOOKUP(CONCATENATE($F1223," ",$G1223),AllocFactorMatrix,(Y$4+1),FALSE)*$E1228</f>
        <v>0</v>
      </c>
      <c r="Z1223" s="54">
        <f>VLOOKUP(CONCATENATE($F1223," ",$G1223),AllocFactorMatrix,(Z$4+1),FALSE)*$E1228</f>
        <v>0</v>
      </c>
      <c r="AA1223" s="54">
        <f t="shared" si="658"/>
        <v>0</v>
      </c>
      <c r="AB1223" s="54">
        <f>VLOOKUP(CONCATENATE($F1223," ",$G1223),AllocFactorMatrix,(AB$4+1),FALSE)*$E1228</f>
        <v>0</v>
      </c>
      <c r="AC1223" s="54">
        <f>VLOOKUP(CONCATENATE($F1223," ",$G1223),AllocFactorMatrix,(AC$4+1),FALSE)*$E1228</f>
        <v>0</v>
      </c>
      <c r="AD1223" s="54">
        <f>VLOOKUP(CONCATENATE($F1223," ",$G1223),AllocFactorMatrix,(AD$4+1),FALSE)*$E1228</f>
        <v>0</v>
      </c>
    </row>
    <row r="1224" spans="1:30" s="51" customFormat="1" hidden="1" outlineLevel="1">
      <c r="A1224" s="56"/>
      <c r="B1224" s="112"/>
      <c r="C1224" s="55"/>
      <c r="D1224" s="55"/>
      <c r="F1224" s="52" t="str">
        <f>F1228</f>
        <v>PROD_DEMAND</v>
      </c>
      <c r="G1224" s="55" t="str">
        <f>$G$11</f>
        <v>DISTPRI</v>
      </c>
      <c r="H1224" s="53">
        <f t="shared" si="655"/>
        <v>0</v>
      </c>
      <c r="I1224" s="54">
        <f>VLOOKUP(CONCATENATE($F1224," ",$G1224),AllocFactorMatrix,(I$4+1),FALSE)*$E1228</f>
        <v>0</v>
      </c>
      <c r="J1224" s="54">
        <f>VLOOKUP(CONCATENATE($F1224," ",$G1224),AllocFactorMatrix,(J$4+1),FALSE)*$E1228</f>
        <v>0</v>
      </c>
      <c r="K1224" s="54">
        <f>VLOOKUP(CONCATENATE($F1224," ",$G1224),AllocFactorMatrix,(K$4+1),FALSE)*$E1228</f>
        <v>0</v>
      </c>
      <c r="L1224" s="54">
        <f>VLOOKUP(CONCATENATE($F1224," ",$G1224),AllocFactorMatrix,(L$4+1),FALSE)*$E1228</f>
        <v>0</v>
      </c>
      <c r="M1224" s="54">
        <f>VLOOKUP(CONCATENATE($F1224," ",$G1224),AllocFactorMatrix,(M$4+1),FALSE)*$E1228</f>
        <v>0</v>
      </c>
      <c r="N1224" s="54">
        <f t="shared" si="656"/>
        <v>0</v>
      </c>
      <c r="O1224" s="54">
        <f>VLOOKUP(CONCATENATE($F1224," ",$G1224),AllocFactorMatrix,(O$4+1),FALSE)*$E1228</f>
        <v>0</v>
      </c>
      <c r="P1224" s="54">
        <f>VLOOKUP(CONCATENATE($F1224," ",$G1224),AllocFactorMatrix,(P$4+1),FALSE)*$E1228</f>
        <v>0</v>
      </c>
      <c r="Q1224" s="54">
        <f>VLOOKUP(CONCATENATE($F1224," ",$G1224),AllocFactorMatrix,(Q$4+1),FALSE)*$E1228</f>
        <v>0</v>
      </c>
      <c r="R1224" s="54">
        <f>VLOOKUP(CONCATENATE($F1224," ",$G1224),AllocFactorMatrix,(R$4+1),FALSE)*$E1228</f>
        <v>0</v>
      </c>
      <c r="S1224" s="54">
        <f t="shared" si="657"/>
        <v>0</v>
      </c>
      <c r="T1224" s="54">
        <f>VLOOKUP(CONCATENATE($F1224," ",$G1224),AllocFactorMatrix,(T$4+1),FALSE)*$E1228</f>
        <v>0</v>
      </c>
      <c r="U1224" s="54">
        <f>VLOOKUP(CONCATENATE($F1224," ",$G1224),AllocFactorMatrix,(U$4+1),FALSE)*$E1228</f>
        <v>0</v>
      </c>
      <c r="V1224" s="54">
        <f>VLOOKUP(CONCATENATE($F1224," ",$G1224),AllocFactorMatrix,(V$4+1),FALSE)*$E1228</f>
        <v>0</v>
      </c>
      <c r="W1224" s="54">
        <f>VLOOKUP(CONCATENATE($F1224," ",$G1224),AllocFactorMatrix,(W$4+1),FALSE)*$E1228</f>
        <v>0</v>
      </c>
      <c r="X1224" s="54">
        <f t="shared" si="659"/>
        <v>0</v>
      </c>
      <c r="Y1224" s="54">
        <f>VLOOKUP(CONCATENATE($F1224," ",$G1224),AllocFactorMatrix,(Y$4+1),FALSE)*$E1228</f>
        <v>0</v>
      </c>
      <c r="Z1224" s="54">
        <f>VLOOKUP(CONCATENATE($F1224," ",$G1224),AllocFactorMatrix,(Z$4+1),FALSE)*$E1228</f>
        <v>0</v>
      </c>
      <c r="AA1224" s="54">
        <f t="shared" si="658"/>
        <v>0</v>
      </c>
      <c r="AB1224" s="54">
        <f>VLOOKUP(CONCATENATE($F1224," ",$G1224),AllocFactorMatrix,(AB$4+1),FALSE)*$E1228</f>
        <v>0</v>
      </c>
      <c r="AC1224" s="54">
        <f>VLOOKUP(CONCATENATE($F1224," ",$G1224),AllocFactorMatrix,(AC$4+1),FALSE)*$E1228</f>
        <v>0</v>
      </c>
      <c r="AD1224" s="54">
        <f>VLOOKUP(CONCATENATE($F1224," ",$G1224),AllocFactorMatrix,(AD$4+1),FALSE)*$E1228</f>
        <v>0</v>
      </c>
    </row>
    <row r="1225" spans="1:30" s="51" customFormat="1" hidden="1" outlineLevel="1">
      <c r="A1225" s="56"/>
      <c r="B1225" s="112"/>
      <c r="C1225" s="55"/>
      <c r="D1225" s="55"/>
      <c r="F1225" s="52" t="str">
        <f>F1228</f>
        <v>PROD_DEMAND</v>
      </c>
      <c r="G1225" s="55" t="str">
        <f>$G$12</f>
        <v>DISTSEC</v>
      </c>
      <c r="H1225" s="53">
        <f t="shared" si="655"/>
        <v>0</v>
      </c>
      <c r="I1225" s="54">
        <f>VLOOKUP(CONCATENATE($F1225," ",$G1225),AllocFactorMatrix,(I$4+1),FALSE)*$E1228</f>
        <v>0</v>
      </c>
      <c r="J1225" s="54">
        <f>VLOOKUP(CONCATENATE($F1225," ",$G1225),AllocFactorMatrix,(J$4+1),FALSE)*$E1228</f>
        <v>0</v>
      </c>
      <c r="K1225" s="54">
        <f>VLOOKUP(CONCATENATE($F1225," ",$G1225),AllocFactorMatrix,(K$4+1),FALSE)*$E1228</f>
        <v>0</v>
      </c>
      <c r="L1225" s="54">
        <f>VLOOKUP(CONCATENATE($F1225," ",$G1225),AllocFactorMatrix,(L$4+1),FALSE)*$E1228</f>
        <v>0</v>
      </c>
      <c r="M1225" s="54">
        <f>VLOOKUP(CONCATENATE($F1225," ",$G1225),AllocFactorMatrix,(M$4+1),FALSE)*$E1228</f>
        <v>0</v>
      </c>
      <c r="N1225" s="54">
        <f t="shared" si="656"/>
        <v>0</v>
      </c>
      <c r="O1225" s="54">
        <f>VLOOKUP(CONCATENATE($F1225," ",$G1225),AllocFactorMatrix,(O$4+1),FALSE)*$E1228</f>
        <v>0</v>
      </c>
      <c r="P1225" s="54">
        <f>VLOOKUP(CONCATENATE($F1225," ",$G1225),AllocFactorMatrix,(P$4+1),FALSE)*$E1228</f>
        <v>0</v>
      </c>
      <c r="Q1225" s="54">
        <f>VLOOKUP(CONCATENATE($F1225," ",$G1225),AllocFactorMatrix,(Q$4+1),FALSE)*$E1228</f>
        <v>0</v>
      </c>
      <c r="R1225" s="54">
        <f>VLOOKUP(CONCATENATE($F1225," ",$G1225),AllocFactorMatrix,(R$4+1),FALSE)*$E1228</f>
        <v>0</v>
      </c>
      <c r="S1225" s="54">
        <f t="shared" si="657"/>
        <v>0</v>
      </c>
      <c r="T1225" s="54">
        <f>VLOOKUP(CONCATENATE($F1225," ",$G1225),AllocFactorMatrix,(T$4+1),FALSE)*$E1228</f>
        <v>0</v>
      </c>
      <c r="U1225" s="54">
        <f>VLOOKUP(CONCATENATE($F1225," ",$G1225),AllocFactorMatrix,(U$4+1),FALSE)*$E1228</f>
        <v>0</v>
      </c>
      <c r="V1225" s="54">
        <f>VLOOKUP(CONCATENATE($F1225," ",$G1225),AllocFactorMatrix,(V$4+1),FALSE)*$E1228</f>
        <v>0</v>
      </c>
      <c r="W1225" s="54">
        <f>VLOOKUP(CONCATENATE($F1225," ",$G1225),AllocFactorMatrix,(W$4+1),FALSE)*$E1228</f>
        <v>0</v>
      </c>
      <c r="X1225" s="54">
        <f t="shared" si="659"/>
        <v>0</v>
      </c>
      <c r="Y1225" s="54">
        <f>VLOOKUP(CONCATENATE($F1225," ",$G1225),AllocFactorMatrix,(Y$4+1),FALSE)*$E1228</f>
        <v>0</v>
      </c>
      <c r="Z1225" s="54">
        <f>VLOOKUP(CONCATENATE($F1225," ",$G1225),AllocFactorMatrix,(Z$4+1),FALSE)*$E1228</f>
        <v>0</v>
      </c>
      <c r="AA1225" s="54">
        <f t="shared" si="658"/>
        <v>0</v>
      </c>
      <c r="AB1225" s="54">
        <f>VLOOKUP(CONCATENATE($F1225," ",$G1225),AllocFactorMatrix,(AB$4+1),FALSE)*$E1228</f>
        <v>0</v>
      </c>
      <c r="AC1225" s="54">
        <f>VLOOKUP(CONCATENATE($F1225," ",$G1225),AllocFactorMatrix,(AC$4+1),FALSE)*$E1228</f>
        <v>0</v>
      </c>
      <c r="AD1225" s="54">
        <f>VLOOKUP(CONCATENATE($F1225," ",$G1225),AllocFactorMatrix,(AD$4+1),FALSE)*$E1228</f>
        <v>0</v>
      </c>
    </row>
    <row r="1226" spans="1:30" s="51" customFormat="1" hidden="1" outlineLevel="1">
      <c r="A1226" s="56"/>
      <c r="B1226" s="112"/>
      <c r="C1226" s="55"/>
      <c r="D1226" s="55"/>
      <c r="F1226" s="52" t="str">
        <f>F1228</f>
        <v>PROD_DEMAND</v>
      </c>
      <c r="G1226" s="55" t="str">
        <f>$G$13</f>
        <v>ENERGY</v>
      </c>
      <c r="H1226" s="53">
        <f t="shared" si="655"/>
        <v>0</v>
      </c>
      <c r="I1226" s="54">
        <f>VLOOKUP(CONCATENATE($F1226," ",$G1226),AllocFactorMatrix,(I$4+1),FALSE)*$E1228</f>
        <v>0</v>
      </c>
      <c r="J1226" s="54">
        <f>VLOOKUP(CONCATENATE($F1226," ",$G1226),AllocFactorMatrix,(J$4+1),FALSE)*$E1228</f>
        <v>0</v>
      </c>
      <c r="K1226" s="54">
        <f>VLOOKUP(CONCATENATE($F1226," ",$G1226),AllocFactorMatrix,(K$4+1),FALSE)*$E1228</f>
        <v>0</v>
      </c>
      <c r="L1226" s="54">
        <f>VLOOKUP(CONCATENATE($F1226," ",$G1226),AllocFactorMatrix,(L$4+1),FALSE)*$E1228</f>
        <v>0</v>
      </c>
      <c r="M1226" s="54">
        <f>VLOOKUP(CONCATENATE($F1226," ",$G1226),AllocFactorMatrix,(M$4+1),FALSE)*$E1228</f>
        <v>0</v>
      </c>
      <c r="N1226" s="54">
        <f t="shared" si="656"/>
        <v>0</v>
      </c>
      <c r="O1226" s="54">
        <f>VLOOKUP(CONCATENATE($F1226," ",$G1226),AllocFactorMatrix,(O$4+1),FALSE)*$E1228</f>
        <v>0</v>
      </c>
      <c r="P1226" s="54">
        <f>VLOOKUP(CONCATENATE($F1226," ",$G1226),AllocFactorMatrix,(P$4+1),FALSE)*$E1228</f>
        <v>0</v>
      </c>
      <c r="Q1226" s="54">
        <f>VLOOKUP(CONCATENATE($F1226," ",$G1226),AllocFactorMatrix,(Q$4+1),FALSE)*$E1228</f>
        <v>0</v>
      </c>
      <c r="R1226" s="54">
        <f>VLOOKUP(CONCATENATE($F1226," ",$G1226),AllocFactorMatrix,(R$4+1),FALSE)*$E1228</f>
        <v>0</v>
      </c>
      <c r="S1226" s="54">
        <f t="shared" si="657"/>
        <v>0</v>
      </c>
      <c r="T1226" s="54">
        <f>VLOOKUP(CONCATENATE($F1226," ",$G1226),AllocFactorMatrix,(T$4+1),FALSE)*$E1228</f>
        <v>0</v>
      </c>
      <c r="U1226" s="54">
        <f>VLOOKUP(CONCATENATE($F1226," ",$G1226),AllocFactorMatrix,(U$4+1),FALSE)*$E1228</f>
        <v>0</v>
      </c>
      <c r="V1226" s="54">
        <f>VLOOKUP(CONCATENATE($F1226," ",$G1226),AllocFactorMatrix,(V$4+1),FALSE)*$E1228</f>
        <v>0</v>
      </c>
      <c r="W1226" s="54">
        <f>VLOOKUP(CONCATENATE($F1226," ",$G1226),AllocFactorMatrix,(W$4+1),FALSE)*$E1228</f>
        <v>0</v>
      </c>
      <c r="X1226" s="54">
        <f t="shared" si="659"/>
        <v>0</v>
      </c>
      <c r="Y1226" s="54">
        <f>VLOOKUP(CONCATENATE($F1226," ",$G1226),AllocFactorMatrix,(Y$4+1),FALSE)*$E1228</f>
        <v>0</v>
      </c>
      <c r="Z1226" s="54">
        <f>VLOOKUP(CONCATENATE($F1226," ",$G1226),AllocFactorMatrix,(Z$4+1),FALSE)*$E1228</f>
        <v>0</v>
      </c>
      <c r="AA1226" s="54">
        <f t="shared" si="658"/>
        <v>0</v>
      </c>
      <c r="AB1226" s="54">
        <f>VLOOKUP(CONCATENATE($F1226," ",$G1226),AllocFactorMatrix,(AB$4+1),FALSE)*$E1228</f>
        <v>0</v>
      </c>
      <c r="AC1226" s="54">
        <f>VLOOKUP(CONCATENATE($F1226," ",$G1226),AllocFactorMatrix,(AC$4+1),FALSE)*$E1228</f>
        <v>0</v>
      </c>
      <c r="AD1226" s="54">
        <f>VLOOKUP(CONCATENATE($F1226," ",$G1226),AllocFactorMatrix,(AD$4+1),FALSE)*$E1228</f>
        <v>0</v>
      </c>
    </row>
    <row r="1227" spans="1:30" s="51" customFormat="1" hidden="1" outlineLevel="1">
      <c r="A1227" s="56"/>
      <c r="B1227" s="112"/>
      <c r="C1227" s="55"/>
      <c r="D1227" s="55"/>
      <c r="F1227" s="52" t="str">
        <f>F1228</f>
        <v>PROD_DEMAND</v>
      </c>
      <c r="G1227" s="55" t="str">
        <f>$G$14</f>
        <v>CUSTOMER</v>
      </c>
      <c r="H1227" s="53">
        <f t="shared" si="655"/>
        <v>0</v>
      </c>
      <c r="I1227" s="54">
        <f>VLOOKUP(CONCATENATE($F1227," ",$G1227),AllocFactorMatrix,(I$4+1),FALSE)*$E1228</f>
        <v>0</v>
      </c>
      <c r="J1227" s="54">
        <f>VLOOKUP(CONCATENATE($F1227," ",$G1227),AllocFactorMatrix,(J$4+1),FALSE)*$E1228</f>
        <v>0</v>
      </c>
      <c r="K1227" s="54">
        <f>VLOOKUP(CONCATENATE($F1227," ",$G1227),AllocFactorMatrix,(K$4+1),FALSE)*$E1228</f>
        <v>0</v>
      </c>
      <c r="L1227" s="54">
        <f>VLOOKUP(CONCATENATE($F1227," ",$G1227),AllocFactorMatrix,(L$4+1),FALSE)*$E1228</f>
        <v>0</v>
      </c>
      <c r="M1227" s="54">
        <f>VLOOKUP(CONCATENATE($F1227," ",$G1227),AllocFactorMatrix,(M$4+1),FALSE)*$E1228</f>
        <v>0</v>
      </c>
      <c r="N1227" s="54">
        <f t="shared" si="656"/>
        <v>0</v>
      </c>
      <c r="O1227" s="54">
        <f>VLOOKUP(CONCATENATE($F1227," ",$G1227),AllocFactorMatrix,(O$4+1),FALSE)*$E1228</f>
        <v>0</v>
      </c>
      <c r="P1227" s="54">
        <f>VLOOKUP(CONCATENATE($F1227," ",$G1227),AllocFactorMatrix,(P$4+1),FALSE)*$E1228</f>
        <v>0</v>
      </c>
      <c r="Q1227" s="54">
        <f>VLOOKUP(CONCATENATE($F1227," ",$G1227),AllocFactorMatrix,(Q$4+1),FALSE)*$E1228</f>
        <v>0</v>
      </c>
      <c r="R1227" s="54">
        <f>VLOOKUP(CONCATENATE($F1227," ",$G1227),AllocFactorMatrix,(R$4+1),FALSE)*$E1228</f>
        <v>0</v>
      </c>
      <c r="S1227" s="54">
        <f t="shared" si="657"/>
        <v>0</v>
      </c>
      <c r="T1227" s="54">
        <f>VLOOKUP(CONCATENATE($F1227," ",$G1227),AllocFactorMatrix,(T$4+1),FALSE)*$E1228</f>
        <v>0</v>
      </c>
      <c r="U1227" s="54">
        <f>VLOOKUP(CONCATENATE($F1227," ",$G1227),AllocFactorMatrix,(U$4+1),FALSE)*$E1228</f>
        <v>0</v>
      </c>
      <c r="V1227" s="54">
        <f>VLOOKUP(CONCATENATE($F1227," ",$G1227),AllocFactorMatrix,(V$4+1),FALSE)*$E1228</f>
        <v>0</v>
      </c>
      <c r="W1227" s="54">
        <f>VLOOKUP(CONCATENATE($F1227," ",$G1227),AllocFactorMatrix,(W$4+1),FALSE)*$E1228</f>
        <v>0</v>
      </c>
      <c r="X1227" s="54">
        <f t="shared" si="659"/>
        <v>0</v>
      </c>
      <c r="Y1227" s="54">
        <f>VLOOKUP(CONCATENATE($F1227," ",$G1227),AllocFactorMatrix,(Y$4+1),FALSE)*$E1228</f>
        <v>0</v>
      </c>
      <c r="Z1227" s="54">
        <f>VLOOKUP(CONCATENATE($F1227," ",$G1227),AllocFactorMatrix,(Z$4+1),FALSE)*$E1228</f>
        <v>0</v>
      </c>
      <c r="AA1227" s="54">
        <f t="shared" si="658"/>
        <v>0</v>
      </c>
      <c r="AB1227" s="54">
        <f>VLOOKUP(CONCATENATE($F1227," ",$G1227),AllocFactorMatrix,(AB$4+1),FALSE)*$E1228</f>
        <v>0</v>
      </c>
      <c r="AC1227" s="54">
        <f>VLOOKUP(CONCATENATE($F1227," ",$G1227),AllocFactorMatrix,(AC$4+1),FALSE)*$E1228</f>
        <v>0</v>
      </c>
      <c r="AD1227" s="54">
        <f>VLOOKUP(CONCATENATE($F1227," ",$G1227),AllocFactorMatrix,(AD$4+1),FALSE)*$E1228</f>
        <v>0</v>
      </c>
    </row>
    <row r="1228" spans="1:30" s="51" customFormat="1" collapsed="1">
      <c r="A1228" s="56"/>
      <c r="B1228" s="112"/>
      <c r="C1228" s="55"/>
      <c r="D1228" s="55" t="s">
        <v>495</v>
      </c>
      <c r="E1228" s="61">
        <v>571585</v>
      </c>
      <c r="F1228" s="61" t="s">
        <v>30</v>
      </c>
      <c r="G1228" s="55" t="str">
        <f>$G$15</f>
        <v>TOTAL</v>
      </c>
      <c r="H1228" s="53">
        <f t="shared" si="655"/>
        <v>571584.99999999988</v>
      </c>
      <c r="I1228" s="54">
        <f>VLOOKUP(CONCATENATE($F1228," ",$G1228),AllocFactorMatrix,(I$4+1),FALSE)*$E1228</f>
        <v>317347.69985880976</v>
      </c>
      <c r="J1228" s="54">
        <f>VLOOKUP(CONCATENATE($F1228," ",$G1228),AllocFactorMatrix,(J$4+1),FALSE)*$E1228</f>
        <v>14602.715035762621</v>
      </c>
      <c r="K1228" s="54">
        <f>VLOOKUP(CONCATENATE($F1228," ",$G1228),AllocFactorMatrix,(K$4+1),FALSE)*$E1228</f>
        <v>48105.536177995891</v>
      </c>
      <c r="L1228" s="54">
        <f>VLOOKUP(CONCATENATE($F1228," ",$G1228),AllocFactorMatrix,(L$4+1),FALSE)*$E1228</f>
        <v>1202.0037765453603</v>
      </c>
      <c r="M1228" s="54">
        <f>VLOOKUP(CONCATENATE($F1228," ",$G1228),AllocFactorMatrix,(M$4+1),FALSE)*$E1228</f>
        <v>154.73363566889299</v>
      </c>
      <c r="N1228" s="54">
        <f t="shared" si="656"/>
        <v>49462.273590210141</v>
      </c>
      <c r="O1228" s="54">
        <f>VLOOKUP(CONCATENATE($F1228," ",$G1228),AllocFactorMatrix,(O$4+1),FALSE)*$E1228</f>
        <v>36594.531594517488</v>
      </c>
      <c r="P1228" s="54">
        <f>VLOOKUP(CONCATENATE($F1228," ",$G1228),AllocFactorMatrix,(P$4+1),FALSE)*$E1228</f>
        <v>6623.6797524586091</v>
      </c>
      <c r="Q1228" s="54">
        <f>VLOOKUP(CONCATENATE($F1228," ",$G1228),AllocFactorMatrix,(Q$4+1),FALSE)*$E1228</f>
        <v>2561.9925640301403</v>
      </c>
      <c r="R1228" s="54">
        <f>VLOOKUP(CONCATENATE($F1228," ",$G1228),AllocFactorMatrix,(R$4+1),FALSE)*$E1228</f>
        <v>55.202547162625983</v>
      </c>
      <c r="S1228" s="54">
        <f t="shared" si="657"/>
        <v>45835.406458168858</v>
      </c>
      <c r="T1228" s="54">
        <f>VLOOKUP(CONCATENATE($F1228," ",$G1228),AllocFactorMatrix,(T$4+1),FALSE)*$E1228</f>
        <v>1162.0099811019086</v>
      </c>
      <c r="U1228" s="54">
        <f>VLOOKUP(CONCATENATE($F1228," ",$G1228),AllocFactorMatrix,(U$4+1),FALSE)*$E1228</f>
        <v>18501.218921975564</v>
      </c>
      <c r="V1228" s="54">
        <f>VLOOKUP(CONCATENATE($F1228," ",$G1228),AllocFactorMatrix,(V$4+1),FALSE)*$E1228</f>
        <v>100335.88060298194</v>
      </c>
      <c r="W1228" s="54">
        <f>VLOOKUP(CONCATENATE($F1228," ",$G1228),AllocFactorMatrix,(W$4+1),FALSE)*$E1228</f>
        <v>13201.458401538224</v>
      </c>
      <c r="X1228" s="54">
        <f t="shared" si="659"/>
        <v>133200.56790759764</v>
      </c>
      <c r="Y1228" s="54">
        <f>VLOOKUP(CONCATENATE($F1228," ",$G1228),AllocFactorMatrix,(Y$4+1),FALSE)*$E1228</f>
        <v>10785.472204508293</v>
      </c>
      <c r="Z1228" s="54">
        <f>VLOOKUP(CONCATENATE($F1228," ",$G1228),AllocFactorMatrix,(Z$4+1),FALSE)*$E1228</f>
        <v>224.19418921065062</v>
      </c>
      <c r="AA1228" s="54">
        <f t="shared" si="658"/>
        <v>11009.666393718944</v>
      </c>
      <c r="AB1228" s="54">
        <f>VLOOKUP(CONCATENATE($F1228," ",$G1228),AllocFactorMatrix,(AB$4+1),FALSE)*$E1228</f>
        <v>126.67075573199124</v>
      </c>
      <c r="AC1228" s="54">
        <f>VLOOKUP(CONCATENATE($F1228," ",$G1228),AllocFactorMatrix,(AC$4+1),FALSE)*$E1228</f>
        <v>0</v>
      </c>
      <c r="AD1228" s="54">
        <f>VLOOKUP(CONCATENATE($F1228," ",$G1228),AllocFactorMatrix,(AD$4+1),FALSE)*$E1228</f>
        <v>0</v>
      </c>
    </row>
    <row r="1229" spans="1:30" s="51" customFormat="1" hidden="1" outlineLevel="1">
      <c r="A1229" s="56"/>
      <c r="B1229" s="112"/>
      <c r="C1229" s="55"/>
      <c r="D1229" s="55"/>
      <c r="F1229" s="52" t="str">
        <f>F1236</f>
        <v>PROD_DEMAND</v>
      </c>
      <c r="G1229" s="55" t="str">
        <f>$G$8</f>
        <v>PRODUCTION</v>
      </c>
      <c r="H1229" s="53">
        <f t="shared" ref="H1229:H1236" si="660">SUBTOTAL(9,I1229:AD1229)</f>
        <v>1465559.9999999995</v>
      </c>
      <c r="I1229" s="54">
        <f>VLOOKUP(CONCATENATE($F1229," ",$G1229),AllocFactorMatrix,(I$4+1),FALSE)*$E1236</f>
        <v>813688.41905416897</v>
      </c>
      <c r="J1229" s="54">
        <f>VLOOKUP(CONCATENATE($F1229," ",$G1229),AllocFactorMatrix,(J$4+1),FALSE)*$E1236</f>
        <v>37441.771648682639</v>
      </c>
      <c r="K1229" s="54">
        <f>VLOOKUP(CONCATENATE($F1229," ",$G1229),AllocFactorMatrix,(K$4+1),FALSE)*$E1236</f>
        <v>123343.94639646537</v>
      </c>
      <c r="L1229" s="54">
        <f>VLOOKUP(CONCATENATE($F1229," ",$G1229),AllocFactorMatrix,(L$4+1),FALSE)*$E1236</f>
        <v>3081.9714561330652</v>
      </c>
      <c r="M1229" s="54">
        <f>VLOOKUP(CONCATENATE($F1229," ",$G1229),AllocFactorMatrix,(M$4+1),FALSE)*$E1236</f>
        <v>396.74138945371692</v>
      </c>
      <c r="N1229" s="54">
        <f t="shared" ref="N1229:N1236" si="661">SUBTOTAL(9,K1229:M1229)</f>
        <v>126822.65924205215</v>
      </c>
      <c r="O1229" s="54">
        <f>VLOOKUP(CONCATENATE($F1229," ",$G1229),AllocFactorMatrix,(O$4+1),FALSE)*$E1236</f>
        <v>93829.407216181411</v>
      </c>
      <c r="P1229" s="54">
        <f>VLOOKUP(CONCATENATE($F1229," ",$G1229),AllocFactorMatrix,(P$4+1),FALSE)*$E1236</f>
        <v>16983.300992876368</v>
      </c>
      <c r="Q1229" s="54">
        <f>VLOOKUP(CONCATENATE($F1229," ",$G1229),AllocFactorMatrix,(Q$4+1),FALSE)*$E1236</f>
        <v>6569.0209192683715</v>
      </c>
      <c r="R1229" s="54">
        <f>VLOOKUP(CONCATENATE($F1229," ",$G1229),AllocFactorMatrix,(R$4+1),FALSE)*$E1236</f>
        <v>141.540881967963</v>
      </c>
      <c r="S1229" s="54">
        <f t="shared" ref="S1229:S1236" si="662">SUBTOTAL(9,O1229:R1229)</f>
        <v>117523.2700102941</v>
      </c>
      <c r="T1229" s="54">
        <f>VLOOKUP(CONCATENATE($F1229," ",$G1229),AllocFactorMatrix,(T$4+1),FALSE)*$E1236</f>
        <v>2979.4262408980521</v>
      </c>
      <c r="U1229" s="54">
        <f>VLOOKUP(CONCATENATE($F1229," ",$G1229),AllocFactorMatrix,(U$4+1),FALSE)*$E1236</f>
        <v>47437.645150398464</v>
      </c>
      <c r="V1229" s="54">
        <f>VLOOKUP(CONCATENATE($F1229," ",$G1229),AllocFactorMatrix,(V$4+1),FALSE)*$E1236</f>
        <v>257264.01703422275</v>
      </c>
      <c r="W1229" s="54">
        <f>VLOOKUP(CONCATENATE($F1229," ",$G1229),AllocFactorMatrix,(W$4+1),FALSE)*$E1236</f>
        <v>33848.910266991537</v>
      </c>
      <c r="X1229" s="54">
        <f>SUBTOTAL(9,T1229:W1229)</f>
        <v>341529.99869251082</v>
      </c>
      <c r="Y1229" s="54">
        <f>VLOOKUP(CONCATENATE($F1229," ",$G1229),AllocFactorMatrix,(Y$4+1),FALSE)*$E1236</f>
        <v>27654.253775097623</v>
      </c>
      <c r="Z1229" s="54">
        <f>VLOOKUP(CONCATENATE($F1229," ",$G1229),AllocFactorMatrix,(Z$4+1),FALSE)*$E1236</f>
        <v>574.84020038937535</v>
      </c>
      <c r="AA1229" s="54">
        <f t="shared" ref="AA1229:AA1236" si="663">SUBTOTAL(9,Y1229:Z1229)</f>
        <v>28229.093975486998</v>
      </c>
      <c r="AB1229" s="54">
        <f>VLOOKUP(CONCATENATE($F1229," ",$G1229),AllocFactorMatrix,(AB$4+1),FALSE)*$E1236</f>
        <v>324.78737680410978</v>
      </c>
      <c r="AC1229" s="54">
        <f>VLOOKUP(CONCATENATE($F1229," ",$G1229),AllocFactorMatrix,(AC$4+1),FALSE)*$E1236</f>
        <v>0</v>
      </c>
      <c r="AD1229" s="54">
        <f>VLOOKUP(CONCATENATE($F1229," ",$G1229),AllocFactorMatrix,(AD$4+1),FALSE)*$E1236</f>
        <v>0</v>
      </c>
    </row>
    <row r="1230" spans="1:30" s="51" customFormat="1" hidden="1" outlineLevel="1">
      <c r="A1230" s="56"/>
      <c r="B1230" s="112"/>
      <c r="C1230" s="55"/>
      <c r="D1230" s="55"/>
      <c r="F1230" s="52" t="str">
        <f>F1236</f>
        <v>PROD_DEMAND</v>
      </c>
      <c r="G1230" s="55" t="str">
        <f>$G$9</f>
        <v>BULKTRAN</v>
      </c>
      <c r="H1230" s="53">
        <f t="shared" si="660"/>
        <v>0</v>
      </c>
      <c r="I1230" s="54">
        <f>VLOOKUP(CONCATENATE($F1230," ",$G1230),AllocFactorMatrix,(I$4+1),FALSE)*$E1236</f>
        <v>0</v>
      </c>
      <c r="J1230" s="54">
        <f>VLOOKUP(CONCATENATE($F1230," ",$G1230),AllocFactorMatrix,(J$4+1),FALSE)*$E1236</f>
        <v>0</v>
      </c>
      <c r="K1230" s="54">
        <f>VLOOKUP(CONCATENATE($F1230," ",$G1230),AllocFactorMatrix,(K$4+1),FALSE)*$E1236</f>
        <v>0</v>
      </c>
      <c r="L1230" s="54">
        <f>VLOOKUP(CONCATENATE($F1230," ",$G1230),AllocFactorMatrix,(L$4+1),FALSE)*$E1236</f>
        <v>0</v>
      </c>
      <c r="M1230" s="54">
        <f>VLOOKUP(CONCATENATE($F1230," ",$G1230),AllocFactorMatrix,(M$4+1),FALSE)*$E1236</f>
        <v>0</v>
      </c>
      <c r="N1230" s="54">
        <f t="shared" si="661"/>
        <v>0</v>
      </c>
      <c r="O1230" s="54">
        <f>VLOOKUP(CONCATENATE($F1230," ",$G1230),AllocFactorMatrix,(O$4+1),FALSE)*$E1236</f>
        <v>0</v>
      </c>
      <c r="P1230" s="54">
        <f>VLOOKUP(CONCATENATE($F1230," ",$G1230),AllocFactorMatrix,(P$4+1),FALSE)*$E1236</f>
        <v>0</v>
      </c>
      <c r="Q1230" s="54">
        <f>VLOOKUP(CONCATENATE($F1230," ",$G1230),AllocFactorMatrix,(Q$4+1),FALSE)*$E1236</f>
        <v>0</v>
      </c>
      <c r="R1230" s="54">
        <f>VLOOKUP(CONCATENATE($F1230," ",$G1230),AllocFactorMatrix,(R$4+1),FALSE)*$E1236</f>
        <v>0</v>
      </c>
      <c r="S1230" s="54">
        <f t="shared" si="662"/>
        <v>0</v>
      </c>
      <c r="T1230" s="54">
        <f>VLOOKUP(CONCATENATE($F1230," ",$G1230),AllocFactorMatrix,(T$4+1),FALSE)*$E1236</f>
        <v>0</v>
      </c>
      <c r="U1230" s="54">
        <f>VLOOKUP(CONCATENATE($F1230," ",$G1230),AllocFactorMatrix,(U$4+1),FALSE)*$E1236</f>
        <v>0</v>
      </c>
      <c r="V1230" s="54">
        <f>VLOOKUP(CONCATENATE($F1230," ",$G1230),AllocFactorMatrix,(V$4+1),FALSE)*$E1236</f>
        <v>0</v>
      </c>
      <c r="W1230" s="54">
        <f>VLOOKUP(CONCATENATE($F1230," ",$G1230),AllocFactorMatrix,(W$4+1),FALSE)*$E1236</f>
        <v>0</v>
      </c>
      <c r="X1230" s="54">
        <f t="shared" ref="X1230:X1236" si="664">SUBTOTAL(9,T1230:W1230)</f>
        <v>0</v>
      </c>
      <c r="Y1230" s="54">
        <f>VLOOKUP(CONCATENATE($F1230," ",$G1230),AllocFactorMatrix,(Y$4+1),FALSE)*$E1236</f>
        <v>0</v>
      </c>
      <c r="Z1230" s="54">
        <f>VLOOKUP(CONCATENATE($F1230," ",$G1230),AllocFactorMatrix,(Z$4+1),FALSE)*$E1236</f>
        <v>0</v>
      </c>
      <c r="AA1230" s="54">
        <f t="shared" si="663"/>
        <v>0</v>
      </c>
      <c r="AB1230" s="54">
        <f>VLOOKUP(CONCATENATE($F1230," ",$G1230),AllocFactorMatrix,(AB$4+1),FALSE)*$E1236</f>
        <v>0</v>
      </c>
      <c r="AC1230" s="54">
        <f>VLOOKUP(CONCATENATE($F1230," ",$G1230),AllocFactorMatrix,(AC$4+1),FALSE)*$E1236</f>
        <v>0</v>
      </c>
      <c r="AD1230" s="54">
        <f>VLOOKUP(CONCATENATE($F1230," ",$G1230),AllocFactorMatrix,(AD$4+1),FALSE)*$E1236</f>
        <v>0</v>
      </c>
    </row>
    <row r="1231" spans="1:30" s="51" customFormat="1" hidden="1" outlineLevel="1">
      <c r="A1231" s="56"/>
      <c r="B1231" s="112"/>
      <c r="C1231" s="55"/>
      <c r="D1231" s="55"/>
      <c r="F1231" s="52" t="str">
        <f>F1236</f>
        <v>PROD_DEMAND</v>
      </c>
      <c r="G1231" s="55" t="str">
        <f>$G$10</f>
        <v>SUBTRAN</v>
      </c>
      <c r="H1231" s="53">
        <f t="shared" si="660"/>
        <v>0</v>
      </c>
      <c r="I1231" s="54">
        <f>VLOOKUP(CONCATENATE($F1231," ",$G1231),AllocFactorMatrix,(I$4+1),FALSE)*$E1236</f>
        <v>0</v>
      </c>
      <c r="J1231" s="54">
        <f>VLOOKUP(CONCATENATE($F1231," ",$G1231),AllocFactorMatrix,(J$4+1),FALSE)*$E1236</f>
        <v>0</v>
      </c>
      <c r="K1231" s="54">
        <f>VLOOKUP(CONCATENATE($F1231," ",$G1231),AllocFactorMatrix,(K$4+1),FALSE)*$E1236</f>
        <v>0</v>
      </c>
      <c r="L1231" s="54">
        <f>VLOOKUP(CONCATENATE($F1231," ",$G1231),AllocFactorMatrix,(L$4+1),FALSE)*$E1236</f>
        <v>0</v>
      </c>
      <c r="M1231" s="54">
        <f>VLOOKUP(CONCATENATE($F1231," ",$G1231),AllocFactorMatrix,(M$4+1),FALSE)*$E1236</f>
        <v>0</v>
      </c>
      <c r="N1231" s="54">
        <f t="shared" si="661"/>
        <v>0</v>
      </c>
      <c r="O1231" s="54">
        <f>VLOOKUP(CONCATENATE($F1231," ",$G1231),AllocFactorMatrix,(O$4+1),FALSE)*$E1236</f>
        <v>0</v>
      </c>
      <c r="P1231" s="54">
        <f>VLOOKUP(CONCATENATE($F1231," ",$G1231),AllocFactorMatrix,(P$4+1),FALSE)*$E1236</f>
        <v>0</v>
      </c>
      <c r="Q1231" s="54">
        <f>VLOOKUP(CONCATENATE($F1231," ",$G1231),AllocFactorMatrix,(Q$4+1),FALSE)*$E1236</f>
        <v>0</v>
      </c>
      <c r="R1231" s="54">
        <f>VLOOKUP(CONCATENATE($F1231," ",$G1231),AllocFactorMatrix,(R$4+1),FALSE)*$E1236</f>
        <v>0</v>
      </c>
      <c r="S1231" s="54">
        <f t="shared" si="662"/>
        <v>0</v>
      </c>
      <c r="T1231" s="54">
        <f>VLOOKUP(CONCATENATE($F1231," ",$G1231),AllocFactorMatrix,(T$4+1),FALSE)*$E1236</f>
        <v>0</v>
      </c>
      <c r="U1231" s="54">
        <f>VLOOKUP(CONCATENATE($F1231," ",$G1231),AllocFactorMatrix,(U$4+1),FALSE)*$E1236</f>
        <v>0</v>
      </c>
      <c r="V1231" s="54">
        <f>VLOOKUP(CONCATENATE($F1231," ",$G1231),AllocFactorMatrix,(V$4+1),FALSE)*$E1236</f>
        <v>0</v>
      </c>
      <c r="W1231" s="54">
        <f>VLOOKUP(CONCATENATE($F1231," ",$G1231),AllocFactorMatrix,(W$4+1),FALSE)*$E1236</f>
        <v>0</v>
      </c>
      <c r="X1231" s="54">
        <f t="shared" si="664"/>
        <v>0</v>
      </c>
      <c r="Y1231" s="54">
        <f>VLOOKUP(CONCATENATE($F1231," ",$G1231),AllocFactorMatrix,(Y$4+1),FALSE)*$E1236</f>
        <v>0</v>
      </c>
      <c r="Z1231" s="54">
        <f>VLOOKUP(CONCATENATE($F1231," ",$G1231),AllocFactorMatrix,(Z$4+1),FALSE)*$E1236</f>
        <v>0</v>
      </c>
      <c r="AA1231" s="54">
        <f t="shared" si="663"/>
        <v>0</v>
      </c>
      <c r="AB1231" s="54">
        <f>VLOOKUP(CONCATENATE($F1231," ",$G1231),AllocFactorMatrix,(AB$4+1),FALSE)*$E1236</f>
        <v>0</v>
      </c>
      <c r="AC1231" s="54">
        <f>VLOOKUP(CONCATENATE($F1231," ",$G1231),AllocFactorMatrix,(AC$4+1),FALSE)*$E1236</f>
        <v>0</v>
      </c>
      <c r="AD1231" s="54">
        <f>VLOOKUP(CONCATENATE($F1231," ",$G1231),AllocFactorMatrix,(AD$4+1),FALSE)*$E1236</f>
        <v>0</v>
      </c>
    </row>
    <row r="1232" spans="1:30" s="51" customFormat="1" hidden="1" outlineLevel="1">
      <c r="A1232" s="56"/>
      <c r="B1232" s="112"/>
      <c r="C1232" s="55"/>
      <c r="D1232" s="55"/>
      <c r="F1232" s="52" t="str">
        <f>F1236</f>
        <v>PROD_DEMAND</v>
      </c>
      <c r="G1232" s="55" t="str">
        <f>$G$11</f>
        <v>DISTPRI</v>
      </c>
      <c r="H1232" s="53">
        <f t="shared" si="660"/>
        <v>0</v>
      </c>
      <c r="I1232" s="54">
        <f>VLOOKUP(CONCATENATE($F1232," ",$G1232),AllocFactorMatrix,(I$4+1),FALSE)*$E1236</f>
        <v>0</v>
      </c>
      <c r="J1232" s="54">
        <f>VLOOKUP(CONCATENATE($F1232," ",$G1232),AllocFactorMatrix,(J$4+1),FALSE)*$E1236</f>
        <v>0</v>
      </c>
      <c r="K1232" s="54">
        <f>VLOOKUP(CONCATENATE($F1232," ",$G1232),AllocFactorMatrix,(K$4+1),FALSE)*$E1236</f>
        <v>0</v>
      </c>
      <c r="L1232" s="54">
        <f>VLOOKUP(CONCATENATE($F1232," ",$G1232),AllocFactorMatrix,(L$4+1),FALSE)*$E1236</f>
        <v>0</v>
      </c>
      <c r="M1232" s="54">
        <f>VLOOKUP(CONCATENATE($F1232," ",$G1232),AllocFactorMatrix,(M$4+1),FALSE)*$E1236</f>
        <v>0</v>
      </c>
      <c r="N1232" s="54">
        <f t="shared" si="661"/>
        <v>0</v>
      </c>
      <c r="O1232" s="54">
        <f>VLOOKUP(CONCATENATE($F1232," ",$G1232),AllocFactorMatrix,(O$4+1),FALSE)*$E1236</f>
        <v>0</v>
      </c>
      <c r="P1232" s="54">
        <f>VLOOKUP(CONCATENATE($F1232," ",$G1232),AllocFactorMatrix,(P$4+1),FALSE)*$E1236</f>
        <v>0</v>
      </c>
      <c r="Q1232" s="54">
        <f>VLOOKUP(CONCATENATE($F1232," ",$G1232),AllocFactorMatrix,(Q$4+1),FALSE)*$E1236</f>
        <v>0</v>
      </c>
      <c r="R1232" s="54">
        <f>VLOOKUP(CONCATENATE($F1232," ",$G1232),AllocFactorMatrix,(R$4+1),FALSE)*$E1236</f>
        <v>0</v>
      </c>
      <c r="S1232" s="54">
        <f t="shared" si="662"/>
        <v>0</v>
      </c>
      <c r="T1232" s="54">
        <f>VLOOKUP(CONCATENATE($F1232," ",$G1232),AllocFactorMatrix,(T$4+1),FALSE)*$E1236</f>
        <v>0</v>
      </c>
      <c r="U1232" s="54">
        <f>VLOOKUP(CONCATENATE($F1232," ",$G1232),AllocFactorMatrix,(U$4+1),FALSE)*$E1236</f>
        <v>0</v>
      </c>
      <c r="V1232" s="54">
        <f>VLOOKUP(CONCATENATE($F1232," ",$G1232),AllocFactorMatrix,(V$4+1),FALSE)*$E1236</f>
        <v>0</v>
      </c>
      <c r="W1232" s="54">
        <f>VLOOKUP(CONCATENATE($F1232," ",$G1232),AllocFactorMatrix,(W$4+1),FALSE)*$E1236</f>
        <v>0</v>
      </c>
      <c r="X1232" s="54">
        <f t="shared" si="664"/>
        <v>0</v>
      </c>
      <c r="Y1232" s="54">
        <f>VLOOKUP(CONCATENATE($F1232," ",$G1232),AllocFactorMatrix,(Y$4+1),FALSE)*$E1236</f>
        <v>0</v>
      </c>
      <c r="Z1232" s="54">
        <f>VLOOKUP(CONCATENATE($F1232," ",$G1232),AllocFactorMatrix,(Z$4+1),FALSE)*$E1236</f>
        <v>0</v>
      </c>
      <c r="AA1232" s="54">
        <f t="shared" si="663"/>
        <v>0</v>
      </c>
      <c r="AB1232" s="54">
        <f>VLOOKUP(CONCATENATE($F1232," ",$G1232),AllocFactorMatrix,(AB$4+1),FALSE)*$E1236</f>
        <v>0</v>
      </c>
      <c r="AC1232" s="54">
        <f>VLOOKUP(CONCATENATE($F1232," ",$G1232),AllocFactorMatrix,(AC$4+1),FALSE)*$E1236</f>
        <v>0</v>
      </c>
      <c r="AD1232" s="54">
        <f>VLOOKUP(CONCATENATE($F1232," ",$G1232),AllocFactorMatrix,(AD$4+1),FALSE)*$E1236</f>
        <v>0</v>
      </c>
    </row>
    <row r="1233" spans="1:30" s="51" customFormat="1" hidden="1" outlineLevel="1">
      <c r="A1233" s="56"/>
      <c r="B1233" s="112"/>
      <c r="C1233" s="55"/>
      <c r="D1233" s="55"/>
      <c r="F1233" s="52" t="str">
        <f>F1236</f>
        <v>PROD_DEMAND</v>
      </c>
      <c r="G1233" s="55" t="str">
        <f>$G$12</f>
        <v>DISTSEC</v>
      </c>
      <c r="H1233" s="53">
        <f t="shared" si="660"/>
        <v>0</v>
      </c>
      <c r="I1233" s="54">
        <f>VLOOKUP(CONCATENATE($F1233," ",$G1233),AllocFactorMatrix,(I$4+1),FALSE)*$E1236</f>
        <v>0</v>
      </c>
      <c r="J1233" s="54">
        <f>VLOOKUP(CONCATENATE($F1233," ",$G1233),AllocFactorMatrix,(J$4+1),FALSE)*$E1236</f>
        <v>0</v>
      </c>
      <c r="K1233" s="54">
        <f>VLOOKUP(CONCATENATE($F1233," ",$G1233),AllocFactorMatrix,(K$4+1),FALSE)*$E1236</f>
        <v>0</v>
      </c>
      <c r="L1233" s="54">
        <f>VLOOKUP(CONCATENATE($F1233," ",$G1233),AllocFactorMatrix,(L$4+1),FALSE)*$E1236</f>
        <v>0</v>
      </c>
      <c r="M1233" s="54">
        <f>VLOOKUP(CONCATENATE($F1233," ",$G1233),AllocFactorMatrix,(M$4+1),FALSE)*$E1236</f>
        <v>0</v>
      </c>
      <c r="N1233" s="54">
        <f t="shared" si="661"/>
        <v>0</v>
      </c>
      <c r="O1233" s="54">
        <f>VLOOKUP(CONCATENATE($F1233," ",$G1233),AllocFactorMatrix,(O$4+1),FALSE)*$E1236</f>
        <v>0</v>
      </c>
      <c r="P1233" s="54">
        <f>VLOOKUP(CONCATENATE($F1233," ",$G1233),AllocFactorMatrix,(P$4+1),FALSE)*$E1236</f>
        <v>0</v>
      </c>
      <c r="Q1233" s="54">
        <f>VLOOKUP(CONCATENATE($F1233," ",$G1233),AllocFactorMatrix,(Q$4+1),FALSE)*$E1236</f>
        <v>0</v>
      </c>
      <c r="R1233" s="54">
        <f>VLOOKUP(CONCATENATE($F1233," ",$G1233),AllocFactorMatrix,(R$4+1),FALSE)*$E1236</f>
        <v>0</v>
      </c>
      <c r="S1233" s="54">
        <f t="shared" si="662"/>
        <v>0</v>
      </c>
      <c r="T1233" s="54">
        <f>VLOOKUP(CONCATENATE($F1233," ",$G1233),AllocFactorMatrix,(T$4+1),FALSE)*$E1236</f>
        <v>0</v>
      </c>
      <c r="U1233" s="54">
        <f>VLOOKUP(CONCATENATE($F1233," ",$G1233),AllocFactorMatrix,(U$4+1),FALSE)*$E1236</f>
        <v>0</v>
      </c>
      <c r="V1233" s="54">
        <f>VLOOKUP(CONCATENATE($F1233," ",$G1233),AllocFactorMatrix,(V$4+1),FALSE)*$E1236</f>
        <v>0</v>
      </c>
      <c r="W1233" s="54">
        <f>VLOOKUP(CONCATENATE($F1233," ",$G1233),AllocFactorMatrix,(W$4+1),FALSE)*$E1236</f>
        <v>0</v>
      </c>
      <c r="X1233" s="54">
        <f t="shared" si="664"/>
        <v>0</v>
      </c>
      <c r="Y1233" s="54">
        <f>VLOOKUP(CONCATENATE($F1233," ",$G1233),AllocFactorMatrix,(Y$4+1),FALSE)*$E1236</f>
        <v>0</v>
      </c>
      <c r="Z1233" s="54">
        <f>VLOOKUP(CONCATENATE($F1233," ",$G1233),AllocFactorMatrix,(Z$4+1),FALSE)*$E1236</f>
        <v>0</v>
      </c>
      <c r="AA1233" s="54">
        <f t="shared" si="663"/>
        <v>0</v>
      </c>
      <c r="AB1233" s="54">
        <f>VLOOKUP(CONCATENATE($F1233," ",$G1233),AllocFactorMatrix,(AB$4+1),FALSE)*$E1236</f>
        <v>0</v>
      </c>
      <c r="AC1233" s="54">
        <f>VLOOKUP(CONCATENATE($F1233," ",$G1233),AllocFactorMatrix,(AC$4+1),FALSE)*$E1236</f>
        <v>0</v>
      </c>
      <c r="AD1233" s="54">
        <f>VLOOKUP(CONCATENATE($F1233," ",$G1233),AllocFactorMatrix,(AD$4+1),FALSE)*$E1236</f>
        <v>0</v>
      </c>
    </row>
    <row r="1234" spans="1:30" s="51" customFormat="1" hidden="1" outlineLevel="1">
      <c r="A1234" s="56"/>
      <c r="B1234" s="112"/>
      <c r="C1234" s="55"/>
      <c r="D1234" s="55"/>
      <c r="F1234" s="52" t="str">
        <f>F1236</f>
        <v>PROD_DEMAND</v>
      </c>
      <c r="G1234" s="55" t="str">
        <f>$G$13</f>
        <v>ENERGY</v>
      </c>
      <c r="H1234" s="53">
        <f t="shared" si="660"/>
        <v>0</v>
      </c>
      <c r="I1234" s="54">
        <f>VLOOKUP(CONCATENATE($F1234," ",$G1234),AllocFactorMatrix,(I$4+1),FALSE)*$E1236</f>
        <v>0</v>
      </c>
      <c r="J1234" s="54">
        <f>VLOOKUP(CONCATENATE($F1234," ",$G1234),AllocFactorMatrix,(J$4+1),FALSE)*$E1236</f>
        <v>0</v>
      </c>
      <c r="K1234" s="54">
        <f>VLOOKUP(CONCATENATE($F1234," ",$G1234),AllocFactorMatrix,(K$4+1),FALSE)*$E1236</f>
        <v>0</v>
      </c>
      <c r="L1234" s="54">
        <f>VLOOKUP(CONCATENATE($F1234," ",$G1234),AllocFactorMatrix,(L$4+1),FALSE)*$E1236</f>
        <v>0</v>
      </c>
      <c r="M1234" s="54">
        <f>VLOOKUP(CONCATENATE($F1234," ",$G1234),AllocFactorMatrix,(M$4+1),FALSE)*$E1236</f>
        <v>0</v>
      </c>
      <c r="N1234" s="54">
        <f t="shared" si="661"/>
        <v>0</v>
      </c>
      <c r="O1234" s="54">
        <f>VLOOKUP(CONCATENATE($F1234," ",$G1234),AllocFactorMatrix,(O$4+1),FALSE)*$E1236</f>
        <v>0</v>
      </c>
      <c r="P1234" s="54">
        <f>VLOOKUP(CONCATENATE($F1234," ",$G1234),AllocFactorMatrix,(P$4+1),FALSE)*$E1236</f>
        <v>0</v>
      </c>
      <c r="Q1234" s="54">
        <f>VLOOKUP(CONCATENATE($F1234," ",$G1234),AllocFactorMatrix,(Q$4+1),FALSE)*$E1236</f>
        <v>0</v>
      </c>
      <c r="R1234" s="54">
        <f>VLOOKUP(CONCATENATE($F1234," ",$G1234),AllocFactorMatrix,(R$4+1),FALSE)*$E1236</f>
        <v>0</v>
      </c>
      <c r="S1234" s="54">
        <f t="shared" si="662"/>
        <v>0</v>
      </c>
      <c r="T1234" s="54">
        <f>VLOOKUP(CONCATENATE($F1234," ",$G1234),AllocFactorMatrix,(T$4+1),FALSE)*$E1236</f>
        <v>0</v>
      </c>
      <c r="U1234" s="54">
        <f>VLOOKUP(CONCATENATE($F1234," ",$G1234),AllocFactorMatrix,(U$4+1),FALSE)*$E1236</f>
        <v>0</v>
      </c>
      <c r="V1234" s="54">
        <f>VLOOKUP(CONCATENATE($F1234," ",$G1234),AllocFactorMatrix,(V$4+1),FALSE)*$E1236</f>
        <v>0</v>
      </c>
      <c r="W1234" s="54">
        <f>VLOOKUP(CONCATENATE($F1234," ",$G1234),AllocFactorMatrix,(W$4+1),FALSE)*$E1236</f>
        <v>0</v>
      </c>
      <c r="X1234" s="54">
        <f t="shared" si="664"/>
        <v>0</v>
      </c>
      <c r="Y1234" s="54">
        <f>VLOOKUP(CONCATENATE($F1234," ",$G1234),AllocFactorMatrix,(Y$4+1),FALSE)*$E1236</f>
        <v>0</v>
      </c>
      <c r="Z1234" s="54">
        <f>VLOOKUP(CONCATENATE($F1234," ",$G1234),AllocFactorMatrix,(Z$4+1),FALSE)*$E1236</f>
        <v>0</v>
      </c>
      <c r="AA1234" s="54">
        <f t="shared" si="663"/>
        <v>0</v>
      </c>
      <c r="AB1234" s="54">
        <f>VLOOKUP(CONCATENATE($F1234," ",$G1234),AllocFactorMatrix,(AB$4+1),FALSE)*$E1236</f>
        <v>0</v>
      </c>
      <c r="AC1234" s="54">
        <f>VLOOKUP(CONCATENATE($F1234," ",$G1234),AllocFactorMatrix,(AC$4+1),FALSE)*$E1236</f>
        <v>0</v>
      </c>
      <c r="AD1234" s="54">
        <f>VLOOKUP(CONCATENATE($F1234," ",$G1234),AllocFactorMatrix,(AD$4+1),FALSE)*$E1236</f>
        <v>0</v>
      </c>
    </row>
    <row r="1235" spans="1:30" s="51" customFormat="1" hidden="1" outlineLevel="1">
      <c r="A1235" s="56"/>
      <c r="B1235" s="112"/>
      <c r="C1235" s="55"/>
      <c r="D1235" s="55"/>
      <c r="F1235" s="52" t="str">
        <f>F1236</f>
        <v>PROD_DEMAND</v>
      </c>
      <c r="G1235" s="55" t="str">
        <f>$G$14</f>
        <v>CUSTOMER</v>
      </c>
      <c r="H1235" s="53">
        <f t="shared" si="660"/>
        <v>0</v>
      </c>
      <c r="I1235" s="54">
        <f>VLOOKUP(CONCATENATE($F1235," ",$G1235),AllocFactorMatrix,(I$4+1),FALSE)*$E1236</f>
        <v>0</v>
      </c>
      <c r="J1235" s="54">
        <f>VLOOKUP(CONCATENATE($F1235," ",$G1235),AllocFactorMatrix,(J$4+1),FALSE)*$E1236</f>
        <v>0</v>
      </c>
      <c r="K1235" s="54">
        <f>VLOOKUP(CONCATENATE($F1235," ",$G1235),AllocFactorMatrix,(K$4+1),FALSE)*$E1236</f>
        <v>0</v>
      </c>
      <c r="L1235" s="54">
        <f>VLOOKUP(CONCATENATE($F1235," ",$G1235),AllocFactorMatrix,(L$4+1),FALSE)*$E1236</f>
        <v>0</v>
      </c>
      <c r="M1235" s="54">
        <f>VLOOKUP(CONCATENATE($F1235," ",$G1235),AllocFactorMatrix,(M$4+1),FALSE)*$E1236</f>
        <v>0</v>
      </c>
      <c r="N1235" s="54">
        <f t="shared" si="661"/>
        <v>0</v>
      </c>
      <c r="O1235" s="54">
        <f>VLOOKUP(CONCATENATE($F1235," ",$G1235),AllocFactorMatrix,(O$4+1),FALSE)*$E1236</f>
        <v>0</v>
      </c>
      <c r="P1235" s="54">
        <f>VLOOKUP(CONCATENATE($F1235," ",$G1235),AllocFactorMatrix,(P$4+1),FALSE)*$E1236</f>
        <v>0</v>
      </c>
      <c r="Q1235" s="54">
        <f>VLOOKUP(CONCATENATE($F1235," ",$G1235),AllocFactorMatrix,(Q$4+1),FALSE)*$E1236</f>
        <v>0</v>
      </c>
      <c r="R1235" s="54">
        <f>VLOOKUP(CONCATENATE($F1235," ",$G1235),AllocFactorMatrix,(R$4+1),FALSE)*$E1236</f>
        <v>0</v>
      </c>
      <c r="S1235" s="54">
        <f t="shared" si="662"/>
        <v>0</v>
      </c>
      <c r="T1235" s="54">
        <f>VLOOKUP(CONCATENATE($F1235," ",$G1235),AllocFactorMatrix,(T$4+1),FALSE)*$E1236</f>
        <v>0</v>
      </c>
      <c r="U1235" s="54">
        <f>VLOOKUP(CONCATENATE($F1235," ",$G1235),AllocFactorMatrix,(U$4+1),FALSE)*$E1236</f>
        <v>0</v>
      </c>
      <c r="V1235" s="54">
        <f>VLOOKUP(CONCATENATE($F1235," ",$G1235),AllocFactorMatrix,(V$4+1),FALSE)*$E1236</f>
        <v>0</v>
      </c>
      <c r="W1235" s="54">
        <f>VLOOKUP(CONCATENATE($F1235," ",$G1235),AllocFactorMatrix,(W$4+1),FALSE)*$E1236</f>
        <v>0</v>
      </c>
      <c r="X1235" s="54">
        <f t="shared" si="664"/>
        <v>0</v>
      </c>
      <c r="Y1235" s="54">
        <f>VLOOKUP(CONCATENATE($F1235," ",$G1235),AllocFactorMatrix,(Y$4+1),FALSE)*$E1236</f>
        <v>0</v>
      </c>
      <c r="Z1235" s="54">
        <f>VLOOKUP(CONCATENATE($F1235," ",$G1235),AllocFactorMatrix,(Z$4+1),FALSE)*$E1236</f>
        <v>0</v>
      </c>
      <c r="AA1235" s="54">
        <f t="shared" si="663"/>
        <v>0</v>
      </c>
      <c r="AB1235" s="54">
        <f>VLOOKUP(CONCATENATE($F1235," ",$G1235),AllocFactorMatrix,(AB$4+1),FALSE)*$E1236</f>
        <v>0</v>
      </c>
      <c r="AC1235" s="54">
        <f>VLOOKUP(CONCATENATE($F1235," ",$G1235),AllocFactorMatrix,(AC$4+1),FALSE)*$E1236</f>
        <v>0</v>
      </c>
      <c r="AD1235" s="54">
        <f>VLOOKUP(CONCATENATE($F1235," ",$G1235),AllocFactorMatrix,(AD$4+1),FALSE)*$E1236</f>
        <v>0</v>
      </c>
    </row>
    <row r="1236" spans="1:30" s="51" customFormat="1" collapsed="1">
      <c r="A1236" s="56"/>
      <c r="B1236" s="112"/>
      <c r="C1236" s="55"/>
      <c r="D1236" s="55" t="s">
        <v>496</v>
      </c>
      <c r="E1236" s="61">
        <v>1465560</v>
      </c>
      <c r="F1236" s="61" t="s">
        <v>30</v>
      </c>
      <c r="G1236" s="55" t="str">
        <f>$G$15</f>
        <v>TOTAL</v>
      </c>
      <c r="H1236" s="53">
        <f t="shared" si="660"/>
        <v>1465559.9999999995</v>
      </c>
      <c r="I1236" s="54">
        <f>VLOOKUP(CONCATENATE($F1236," ",$G1236),AllocFactorMatrix,(I$4+1),FALSE)*$E1236</f>
        <v>813688.41905416897</v>
      </c>
      <c r="J1236" s="54">
        <f>VLOOKUP(CONCATENATE($F1236," ",$G1236),AllocFactorMatrix,(J$4+1),FALSE)*$E1236</f>
        <v>37441.771648682639</v>
      </c>
      <c r="K1236" s="54">
        <f>VLOOKUP(CONCATENATE($F1236," ",$G1236),AllocFactorMatrix,(K$4+1),FALSE)*$E1236</f>
        <v>123343.94639646537</v>
      </c>
      <c r="L1236" s="54">
        <f>VLOOKUP(CONCATENATE($F1236," ",$G1236),AllocFactorMatrix,(L$4+1),FALSE)*$E1236</f>
        <v>3081.9714561330652</v>
      </c>
      <c r="M1236" s="54">
        <f>VLOOKUP(CONCATENATE($F1236," ",$G1236),AllocFactorMatrix,(M$4+1),FALSE)*$E1236</f>
        <v>396.74138945371692</v>
      </c>
      <c r="N1236" s="54">
        <f t="shared" si="661"/>
        <v>126822.65924205215</v>
      </c>
      <c r="O1236" s="54">
        <f>VLOOKUP(CONCATENATE($F1236," ",$G1236),AllocFactorMatrix,(O$4+1),FALSE)*$E1236</f>
        <v>93829.407216181411</v>
      </c>
      <c r="P1236" s="54">
        <f>VLOOKUP(CONCATENATE($F1236," ",$G1236),AllocFactorMatrix,(P$4+1),FALSE)*$E1236</f>
        <v>16983.300992876368</v>
      </c>
      <c r="Q1236" s="54">
        <f>VLOOKUP(CONCATENATE($F1236," ",$G1236),AllocFactorMatrix,(Q$4+1),FALSE)*$E1236</f>
        <v>6569.0209192683715</v>
      </c>
      <c r="R1236" s="54">
        <f>VLOOKUP(CONCATENATE($F1236," ",$G1236),AllocFactorMatrix,(R$4+1),FALSE)*$E1236</f>
        <v>141.540881967963</v>
      </c>
      <c r="S1236" s="54">
        <f t="shared" si="662"/>
        <v>117523.2700102941</v>
      </c>
      <c r="T1236" s="54">
        <f>VLOOKUP(CONCATENATE($F1236," ",$G1236),AllocFactorMatrix,(T$4+1),FALSE)*$E1236</f>
        <v>2979.4262408980521</v>
      </c>
      <c r="U1236" s="54">
        <f>VLOOKUP(CONCATENATE($F1236," ",$G1236),AllocFactorMatrix,(U$4+1),FALSE)*$E1236</f>
        <v>47437.645150398464</v>
      </c>
      <c r="V1236" s="54">
        <f>VLOOKUP(CONCATENATE($F1236," ",$G1236),AllocFactorMatrix,(V$4+1),FALSE)*$E1236</f>
        <v>257264.01703422275</v>
      </c>
      <c r="W1236" s="54">
        <f>VLOOKUP(CONCATENATE($F1236," ",$G1236),AllocFactorMatrix,(W$4+1),FALSE)*$E1236</f>
        <v>33848.910266991537</v>
      </c>
      <c r="X1236" s="54">
        <f t="shared" si="664"/>
        <v>341529.99869251082</v>
      </c>
      <c r="Y1236" s="54">
        <f>VLOOKUP(CONCATENATE($F1236," ",$G1236),AllocFactorMatrix,(Y$4+1),FALSE)*$E1236</f>
        <v>27654.253775097623</v>
      </c>
      <c r="Z1236" s="54">
        <f>VLOOKUP(CONCATENATE($F1236," ",$G1236),AllocFactorMatrix,(Z$4+1),FALSE)*$E1236</f>
        <v>574.84020038937535</v>
      </c>
      <c r="AA1236" s="54">
        <f t="shared" si="663"/>
        <v>28229.093975486998</v>
      </c>
      <c r="AB1236" s="54">
        <f>VLOOKUP(CONCATENATE($F1236," ",$G1236),AllocFactorMatrix,(AB$4+1),FALSE)*$E1236</f>
        <v>324.78737680410978</v>
      </c>
      <c r="AC1236" s="54">
        <f>VLOOKUP(CONCATENATE($F1236," ",$G1236),AllocFactorMatrix,(AC$4+1),FALSE)*$E1236</f>
        <v>0</v>
      </c>
      <c r="AD1236" s="54">
        <f>VLOOKUP(CONCATENATE($F1236," ",$G1236),AllocFactorMatrix,(AD$4+1),FALSE)*$E1236</f>
        <v>0</v>
      </c>
    </row>
    <row r="1237" spans="1:30" hidden="1" outlineLevel="1">
      <c r="D1237" s="7"/>
      <c r="E1237" s="11"/>
      <c r="F1237" s="11"/>
      <c r="G1237" s="55" t="str">
        <f>$G$8</f>
        <v>PRODUCTION</v>
      </c>
      <c r="H1237" s="4">
        <f t="shared" ref="H1237:AD1237" si="665">H1117+H1125+H1133+H1157+H1181+H1197+H1189+H1173+H1165+H1149+H1141+H1109+H1101+H1093+H1085+H1205+H1213+H1221+H1229</f>
        <v>79292312.247219115</v>
      </c>
      <c r="I1237" s="4">
        <f t="shared" si="665"/>
        <v>44023606.12707036</v>
      </c>
      <c r="J1237" s="4">
        <f t="shared" si="665"/>
        <v>2025740.7739406233</v>
      </c>
      <c r="K1237" s="4">
        <f t="shared" si="665"/>
        <v>6673371.7565113604</v>
      </c>
      <c r="L1237" s="4">
        <f t="shared" si="665"/>
        <v>166746.25606370234</v>
      </c>
      <c r="M1237" s="4">
        <f t="shared" si="665"/>
        <v>21465.202471382741</v>
      </c>
      <c r="N1237" s="4">
        <f t="shared" si="665"/>
        <v>6861583.215046444</v>
      </c>
      <c r="O1237" s="4">
        <f t="shared" si="665"/>
        <v>5076524.0965616759</v>
      </c>
      <c r="P1237" s="4">
        <f t="shared" si="665"/>
        <v>918860.50746176171</v>
      </c>
      <c r="Q1237" s="4">
        <f t="shared" si="665"/>
        <v>355408.75698650483</v>
      </c>
      <c r="R1237" s="4">
        <f t="shared" si="665"/>
        <v>7657.8944626971988</v>
      </c>
      <c r="S1237" s="4">
        <f t="shared" si="665"/>
        <v>6358451.2554726405</v>
      </c>
      <c r="T1237" s="4">
        <f t="shared" si="665"/>
        <v>161198.17394773781</v>
      </c>
      <c r="U1237" s="4">
        <f t="shared" si="665"/>
        <v>2566555.1540286131</v>
      </c>
      <c r="V1237" s="4">
        <f t="shared" si="665"/>
        <v>13918951.642137809</v>
      </c>
      <c r="W1237" s="4">
        <f t="shared" si="665"/>
        <v>1831353.4499565994</v>
      </c>
      <c r="X1237" s="4">
        <f t="shared" si="665"/>
        <v>18478058.420070756</v>
      </c>
      <c r="Y1237" s="4">
        <f t="shared" si="665"/>
        <v>1496199.2175679456</v>
      </c>
      <c r="Z1237" s="4">
        <f t="shared" si="665"/>
        <v>31101.018492268046</v>
      </c>
      <c r="AA1237" s="4">
        <f t="shared" si="665"/>
        <v>1527300.2360602138</v>
      </c>
      <c r="AB1237" s="4">
        <f t="shared" si="665"/>
        <v>17572.219558057452</v>
      </c>
      <c r="AC1237" s="4">
        <f t="shared" si="665"/>
        <v>0</v>
      </c>
      <c r="AD1237" s="4">
        <f t="shared" si="665"/>
        <v>0</v>
      </c>
    </row>
    <row r="1238" spans="1:30" hidden="1" outlineLevel="1">
      <c r="D1238" s="7"/>
      <c r="E1238" s="11"/>
      <c r="F1238" s="11"/>
      <c r="G1238" s="55" t="str">
        <f>$G$9</f>
        <v>BULKTRAN</v>
      </c>
      <c r="H1238" s="4">
        <f t="shared" ref="H1238:AD1238" si="666">H1118+H1126+H1134+H1158+H1182+H1198+H1190+H1174+H1166+H1150+H1142+H1110+H1102+H1094+H1086+H1206+H1214+H1222+H1230</f>
        <v>0</v>
      </c>
      <c r="I1238" s="4">
        <f t="shared" si="666"/>
        <v>0</v>
      </c>
      <c r="J1238" s="4">
        <f t="shared" si="666"/>
        <v>0</v>
      </c>
      <c r="K1238" s="4">
        <f t="shared" si="666"/>
        <v>0</v>
      </c>
      <c r="L1238" s="4">
        <f t="shared" si="666"/>
        <v>0</v>
      </c>
      <c r="M1238" s="4">
        <f t="shared" si="666"/>
        <v>0</v>
      </c>
      <c r="N1238" s="4">
        <f t="shared" si="666"/>
        <v>0</v>
      </c>
      <c r="O1238" s="4">
        <f t="shared" si="666"/>
        <v>0</v>
      </c>
      <c r="P1238" s="4">
        <f t="shared" si="666"/>
        <v>0</v>
      </c>
      <c r="Q1238" s="4">
        <f t="shared" si="666"/>
        <v>0</v>
      </c>
      <c r="R1238" s="4">
        <f t="shared" si="666"/>
        <v>0</v>
      </c>
      <c r="S1238" s="4">
        <f t="shared" si="666"/>
        <v>0</v>
      </c>
      <c r="T1238" s="4">
        <f t="shared" si="666"/>
        <v>0</v>
      </c>
      <c r="U1238" s="4">
        <f t="shared" si="666"/>
        <v>0</v>
      </c>
      <c r="V1238" s="4">
        <f t="shared" si="666"/>
        <v>0</v>
      </c>
      <c r="W1238" s="4">
        <f t="shared" si="666"/>
        <v>0</v>
      </c>
      <c r="X1238" s="4">
        <f t="shared" si="666"/>
        <v>0</v>
      </c>
      <c r="Y1238" s="4">
        <f t="shared" si="666"/>
        <v>0</v>
      </c>
      <c r="Z1238" s="4">
        <f t="shared" si="666"/>
        <v>0</v>
      </c>
      <c r="AA1238" s="4">
        <f t="shared" si="666"/>
        <v>0</v>
      </c>
      <c r="AB1238" s="4">
        <f t="shared" si="666"/>
        <v>0</v>
      </c>
      <c r="AC1238" s="4">
        <f t="shared" si="666"/>
        <v>0</v>
      </c>
      <c r="AD1238" s="4">
        <f t="shared" si="666"/>
        <v>0</v>
      </c>
    </row>
    <row r="1239" spans="1:30" hidden="1" outlineLevel="1">
      <c r="D1239" s="7"/>
      <c r="E1239" s="11"/>
      <c r="F1239" s="11"/>
      <c r="G1239" s="55" t="str">
        <f>$G$10</f>
        <v>SUBTRAN</v>
      </c>
      <c r="H1239" s="4">
        <f t="shared" ref="H1239:AD1239" si="667">H1119+H1127+H1135+H1159+H1183+H1199+H1191+H1175+H1167+H1151+H1143+H1111+H1103+H1095+H1087+H1207+H1215+H1223+H1231</f>
        <v>0</v>
      </c>
      <c r="I1239" s="4">
        <f t="shared" si="667"/>
        <v>0</v>
      </c>
      <c r="J1239" s="4">
        <f t="shared" si="667"/>
        <v>0</v>
      </c>
      <c r="K1239" s="4">
        <f t="shared" si="667"/>
        <v>0</v>
      </c>
      <c r="L1239" s="4">
        <f t="shared" si="667"/>
        <v>0</v>
      </c>
      <c r="M1239" s="4">
        <f t="shared" si="667"/>
        <v>0</v>
      </c>
      <c r="N1239" s="4">
        <f t="shared" si="667"/>
        <v>0</v>
      </c>
      <c r="O1239" s="4">
        <f t="shared" si="667"/>
        <v>0</v>
      </c>
      <c r="P1239" s="4">
        <f t="shared" si="667"/>
        <v>0</v>
      </c>
      <c r="Q1239" s="4">
        <f t="shared" si="667"/>
        <v>0</v>
      </c>
      <c r="R1239" s="4">
        <f t="shared" si="667"/>
        <v>0</v>
      </c>
      <c r="S1239" s="4">
        <f t="shared" si="667"/>
        <v>0</v>
      </c>
      <c r="T1239" s="4">
        <f t="shared" si="667"/>
        <v>0</v>
      </c>
      <c r="U1239" s="4">
        <f t="shared" si="667"/>
        <v>0</v>
      </c>
      <c r="V1239" s="4">
        <f t="shared" si="667"/>
        <v>0</v>
      </c>
      <c r="W1239" s="4">
        <f t="shared" si="667"/>
        <v>0</v>
      </c>
      <c r="X1239" s="4">
        <f t="shared" si="667"/>
        <v>0</v>
      </c>
      <c r="Y1239" s="4">
        <f t="shared" si="667"/>
        <v>0</v>
      </c>
      <c r="Z1239" s="4">
        <f t="shared" si="667"/>
        <v>0</v>
      </c>
      <c r="AA1239" s="4">
        <f t="shared" si="667"/>
        <v>0</v>
      </c>
      <c r="AB1239" s="4">
        <f t="shared" si="667"/>
        <v>0</v>
      </c>
      <c r="AC1239" s="4">
        <f t="shared" si="667"/>
        <v>0</v>
      </c>
      <c r="AD1239" s="4">
        <f t="shared" si="667"/>
        <v>0</v>
      </c>
    </row>
    <row r="1240" spans="1:30" hidden="1" outlineLevel="1">
      <c r="D1240" s="7"/>
      <c r="E1240" s="11"/>
      <c r="F1240" s="11"/>
      <c r="G1240" s="55" t="str">
        <f>$G$11</f>
        <v>DISTPRI</v>
      </c>
      <c r="H1240" s="4">
        <f t="shared" ref="H1240:AD1240" si="668">H1120+H1128+H1136+H1160+H1184+H1200+H1192+H1176+H1168+H1152+H1144+H1112+H1104+H1096+H1088+H1208+H1216+H1224+H1232</f>
        <v>0</v>
      </c>
      <c r="I1240" s="4">
        <f t="shared" si="668"/>
        <v>0</v>
      </c>
      <c r="J1240" s="4">
        <f t="shared" si="668"/>
        <v>0</v>
      </c>
      <c r="K1240" s="4">
        <f t="shared" si="668"/>
        <v>0</v>
      </c>
      <c r="L1240" s="4">
        <f t="shared" si="668"/>
        <v>0</v>
      </c>
      <c r="M1240" s="4">
        <f t="shared" si="668"/>
        <v>0</v>
      </c>
      <c r="N1240" s="4">
        <f t="shared" si="668"/>
        <v>0</v>
      </c>
      <c r="O1240" s="4">
        <f t="shared" si="668"/>
        <v>0</v>
      </c>
      <c r="P1240" s="4">
        <f t="shared" si="668"/>
        <v>0</v>
      </c>
      <c r="Q1240" s="4">
        <f t="shared" si="668"/>
        <v>0</v>
      </c>
      <c r="R1240" s="4">
        <f t="shared" si="668"/>
        <v>0</v>
      </c>
      <c r="S1240" s="4">
        <f t="shared" si="668"/>
        <v>0</v>
      </c>
      <c r="T1240" s="4">
        <f t="shared" si="668"/>
        <v>0</v>
      </c>
      <c r="U1240" s="4">
        <f t="shared" si="668"/>
        <v>0</v>
      </c>
      <c r="V1240" s="4">
        <f t="shared" si="668"/>
        <v>0</v>
      </c>
      <c r="W1240" s="4">
        <f t="shared" si="668"/>
        <v>0</v>
      </c>
      <c r="X1240" s="4">
        <f t="shared" si="668"/>
        <v>0</v>
      </c>
      <c r="Y1240" s="4">
        <f t="shared" si="668"/>
        <v>0</v>
      </c>
      <c r="Z1240" s="4">
        <f t="shared" si="668"/>
        <v>0</v>
      </c>
      <c r="AA1240" s="4">
        <f t="shared" si="668"/>
        <v>0</v>
      </c>
      <c r="AB1240" s="4">
        <f t="shared" si="668"/>
        <v>0</v>
      </c>
      <c r="AC1240" s="4">
        <f t="shared" si="668"/>
        <v>0</v>
      </c>
      <c r="AD1240" s="4">
        <f t="shared" si="668"/>
        <v>0</v>
      </c>
    </row>
    <row r="1241" spans="1:30" hidden="1" outlineLevel="1">
      <c r="D1241" s="7"/>
      <c r="E1241" s="11"/>
      <c r="F1241" s="11"/>
      <c r="G1241" s="55" t="str">
        <f>$G$12</f>
        <v>DISTSEC</v>
      </c>
      <c r="H1241" s="4">
        <f t="shared" ref="H1241:AD1241" si="669">H1121+H1129+H1137+H1161+H1185+H1201+H1193+H1177+H1169+H1153+H1145+H1113+H1105+H1097+H1089+H1209+H1217+H1225+H1233</f>
        <v>0</v>
      </c>
      <c r="I1241" s="4">
        <f t="shared" si="669"/>
        <v>0</v>
      </c>
      <c r="J1241" s="4">
        <f t="shared" si="669"/>
        <v>0</v>
      </c>
      <c r="K1241" s="4">
        <f t="shared" si="669"/>
        <v>0</v>
      </c>
      <c r="L1241" s="4">
        <f t="shared" si="669"/>
        <v>0</v>
      </c>
      <c r="M1241" s="4">
        <f t="shared" si="669"/>
        <v>0</v>
      </c>
      <c r="N1241" s="4">
        <f t="shared" si="669"/>
        <v>0</v>
      </c>
      <c r="O1241" s="4">
        <f t="shared" si="669"/>
        <v>0</v>
      </c>
      <c r="P1241" s="4">
        <f t="shared" si="669"/>
        <v>0</v>
      </c>
      <c r="Q1241" s="4">
        <f t="shared" si="669"/>
        <v>0</v>
      </c>
      <c r="R1241" s="4">
        <f t="shared" si="669"/>
        <v>0</v>
      </c>
      <c r="S1241" s="4">
        <f t="shared" si="669"/>
        <v>0</v>
      </c>
      <c r="T1241" s="4">
        <f t="shared" si="669"/>
        <v>0</v>
      </c>
      <c r="U1241" s="4">
        <f t="shared" si="669"/>
        <v>0</v>
      </c>
      <c r="V1241" s="4">
        <f t="shared" si="669"/>
        <v>0</v>
      </c>
      <c r="W1241" s="4">
        <f t="shared" si="669"/>
        <v>0</v>
      </c>
      <c r="X1241" s="4">
        <f t="shared" si="669"/>
        <v>0</v>
      </c>
      <c r="Y1241" s="4">
        <f t="shared" si="669"/>
        <v>0</v>
      </c>
      <c r="Z1241" s="4">
        <f t="shared" si="669"/>
        <v>0</v>
      </c>
      <c r="AA1241" s="4">
        <f t="shared" si="669"/>
        <v>0</v>
      </c>
      <c r="AB1241" s="4">
        <f t="shared" si="669"/>
        <v>0</v>
      </c>
      <c r="AC1241" s="4">
        <f t="shared" si="669"/>
        <v>0</v>
      </c>
      <c r="AD1241" s="4">
        <f t="shared" si="669"/>
        <v>0</v>
      </c>
    </row>
    <row r="1242" spans="1:30" hidden="1" outlineLevel="1">
      <c r="D1242" s="7"/>
      <c r="E1242" s="11"/>
      <c r="F1242" s="11"/>
      <c r="G1242" s="55" t="str">
        <f>$G$13</f>
        <v>ENERGY</v>
      </c>
      <c r="H1242" s="4">
        <f t="shared" ref="H1242:AD1242" si="670">H1122+H1130+H1138+H1162+H1186+H1202+H1194+H1178+H1170+H1154+H1146+H1114+H1106+H1098+H1090+H1210+H1218+H1226+H1234</f>
        <v>226984413.75278085</v>
      </c>
      <c r="I1242" s="4">
        <f t="shared" si="670"/>
        <v>85170700.76234284</v>
      </c>
      <c r="J1242" s="4">
        <f t="shared" si="670"/>
        <v>5519611.7649851721</v>
      </c>
      <c r="K1242" s="4">
        <f t="shared" si="670"/>
        <v>18518895.818034019</v>
      </c>
      <c r="L1242" s="4">
        <f t="shared" si="670"/>
        <v>588572.55131309037</v>
      </c>
      <c r="M1242" s="4">
        <f t="shared" si="670"/>
        <v>54259.508694360782</v>
      </c>
      <c r="N1242" s="4">
        <f t="shared" si="670"/>
        <v>19161727.878041472</v>
      </c>
      <c r="O1242" s="4">
        <f t="shared" si="670"/>
        <v>16883935.716247976</v>
      </c>
      <c r="P1242" s="4">
        <f t="shared" si="670"/>
        <v>3129956.8067435762</v>
      </c>
      <c r="Q1242" s="4">
        <f t="shared" si="670"/>
        <v>1422172.2588387222</v>
      </c>
      <c r="R1242" s="4">
        <f t="shared" si="670"/>
        <v>65895.125972164722</v>
      </c>
      <c r="S1242" s="4">
        <f t="shared" si="670"/>
        <v>21501959.907802437</v>
      </c>
      <c r="T1242" s="4">
        <f t="shared" si="670"/>
        <v>647024.41164077318</v>
      </c>
      <c r="U1242" s="4">
        <f t="shared" si="670"/>
        <v>11360779.374331841</v>
      </c>
      <c r="V1242" s="4">
        <f t="shared" si="670"/>
        <v>64501788.531974852</v>
      </c>
      <c r="W1242" s="4">
        <f t="shared" si="670"/>
        <v>12237498.927121241</v>
      </c>
      <c r="X1242" s="4">
        <f t="shared" si="670"/>
        <v>88747091.245068699</v>
      </c>
      <c r="Y1242" s="4">
        <f t="shared" si="670"/>
        <v>4574367.1259342786</v>
      </c>
      <c r="Z1242" s="4">
        <f t="shared" si="670"/>
        <v>74463.404562366879</v>
      </c>
      <c r="AA1242" s="4">
        <f t="shared" si="670"/>
        <v>4648830.5304966457</v>
      </c>
      <c r="AB1242" s="4">
        <f t="shared" si="670"/>
        <v>83057.93792436595</v>
      </c>
      <c r="AC1242" s="4">
        <f t="shared" si="670"/>
        <v>1796016.6862863917</v>
      </c>
      <c r="AD1242" s="4">
        <f t="shared" si="670"/>
        <v>355417.03983282263</v>
      </c>
    </row>
    <row r="1243" spans="1:30" hidden="1" outlineLevel="1">
      <c r="D1243" s="7"/>
      <c r="E1243" s="11"/>
      <c r="F1243" s="11"/>
      <c r="G1243" s="55" t="str">
        <f>$G$14</f>
        <v>CUSTOMER</v>
      </c>
      <c r="H1243" s="4">
        <f t="shared" ref="H1243:AD1243" si="671">H1123+H1131+H1139+H1163+H1187+H1203+H1195+H1179+H1171+H1155+H1147+H1115+H1107+H1099+H1091+H1211+H1219+H1227+H1235</f>
        <v>0</v>
      </c>
      <c r="I1243" s="4">
        <f t="shared" si="671"/>
        <v>0</v>
      </c>
      <c r="J1243" s="4">
        <f t="shared" si="671"/>
        <v>0</v>
      </c>
      <c r="K1243" s="4">
        <f t="shared" si="671"/>
        <v>0</v>
      </c>
      <c r="L1243" s="4">
        <f t="shared" si="671"/>
        <v>0</v>
      </c>
      <c r="M1243" s="4">
        <f t="shared" si="671"/>
        <v>0</v>
      </c>
      <c r="N1243" s="4">
        <f t="shared" si="671"/>
        <v>0</v>
      </c>
      <c r="O1243" s="4">
        <f t="shared" si="671"/>
        <v>0</v>
      </c>
      <c r="P1243" s="4">
        <f t="shared" si="671"/>
        <v>0</v>
      </c>
      <c r="Q1243" s="4">
        <f t="shared" si="671"/>
        <v>0</v>
      </c>
      <c r="R1243" s="4">
        <f t="shared" si="671"/>
        <v>0</v>
      </c>
      <c r="S1243" s="4">
        <f t="shared" si="671"/>
        <v>0</v>
      </c>
      <c r="T1243" s="4">
        <f t="shared" si="671"/>
        <v>0</v>
      </c>
      <c r="U1243" s="4">
        <f t="shared" si="671"/>
        <v>0</v>
      </c>
      <c r="V1243" s="4">
        <f t="shared" si="671"/>
        <v>0</v>
      </c>
      <c r="W1243" s="4">
        <f t="shared" si="671"/>
        <v>0</v>
      </c>
      <c r="X1243" s="4">
        <f t="shared" si="671"/>
        <v>0</v>
      </c>
      <c r="Y1243" s="4">
        <f t="shared" si="671"/>
        <v>0</v>
      </c>
      <c r="Z1243" s="4">
        <f t="shared" si="671"/>
        <v>0</v>
      </c>
      <c r="AA1243" s="4">
        <f t="shared" si="671"/>
        <v>0</v>
      </c>
      <c r="AB1243" s="4">
        <f t="shared" si="671"/>
        <v>0</v>
      </c>
      <c r="AC1243" s="4">
        <f t="shared" si="671"/>
        <v>0</v>
      </c>
      <c r="AD1243" s="4">
        <f t="shared" si="671"/>
        <v>0</v>
      </c>
    </row>
    <row r="1244" spans="1:30" collapsed="1">
      <c r="C1244" s="55" t="s">
        <v>226</v>
      </c>
      <c r="E1244" s="4">
        <f>E1124+E1132+E1140+E1164+E1188+E1204+E1196+E1180+E1172+E1156+E1148+E1116+E1108+E1100+E1092+E1212+E1220+E1228+E1236</f>
        <v>306276726</v>
      </c>
      <c r="F1244" s="3"/>
      <c r="G1244" s="55" t="str">
        <f>$G$15</f>
        <v>TOTAL</v>
      </c>
      <c r="H1244" s="4">
        <f t="shared" ref="H1244:AD1244" si="672">H1124+H1132+H1140+H1164+H1188+H1204+H1196+H1180+H1172+H1156+H1148+H1116+H1108+H1100+H1092+H1212+H1220+H1228+H1236</f>
        <v>306276725.99999994</v>
      </c>
      <c r="I1244" s="53">
        <f t="shared" si="672"/>
        <v>129194306.88941319</v>
      </c>
      <c r="J1244" s="53">
        <f t="shared" si="672"/>
        <v>7545352.5389257958</v>
      </c>
      <c r="K1244" s="53">
        <f t="shared" si="672"/>
        <v>25192267.57454538</v>
      </c>
      <c r="L1244" s="53">
        <f t="shared" si="672"/>
        <v>755318.80737679265</v>
      </c>
      <c r="M1244" s="53">
        <f t="shared" si="672"/>
        <v>75724.711165743531</v>
      </c>
      <c r="N1244" s="53">
        <f t="shared" si="672"/>
        <v>26023311.093087915</v>
      </c>
      <c r="O1244" s="53">
        <f t="shared" si="672"/>
        <v>21960459.81280965</v>
      </c>
      <c r="P1244" s="53">
        <f t="shared" si="672"/>
        <v>4048817.3142053382</v>
      </c>
      <c r="Q1244" s="53">
        <f t="shared" si="672"/>
        <v>1777581.0158252271</v>
      </c>
      <c r="R1244" s="53">
        <f t="shared" si="672"/>
        <v>73553.020434861915</v>
      </c>
      <c r="S1244" s="53">
        <f t="shared" si="672"/>
        <v>27860411.163275078</v>
      </c>
      <c r="T1244" s="53">
        <f t="shared" si="672"/>
        <v>808222.58558851108</v>
      </c>
      <c r="U1244" s="53">
        <f t="shared" si="672"/>
        <v>13927334.528360456</v>
      </c>
      <c r="V1244" s="53">
        <f t="shared" si="672"/>
        <v>78420740.174112663</v>
      </c>
      <c r="W1244" s="53">
        <f t="shared" si="672"/>
        <v>14068852.37707784</v>
      </c>
      <c r="X1244" s="53">
        <f t="shared" si="672"/>
        <v>107225149.66513947</v>
      </c>
      <c r="Y1244" s="53">
        <f t="shared" si="672"/>
        <v>6070566.3435022235</v>
      </c>
      <c r="Z1244" s="53">
        <f t="shared" si="672"/>
        <v>105564.42305463491</v>
      </c>
      <c r="AA1244" s="53">
        <f t="shared" si="672"/>
        <v>6176130.766556859</v>
      </c>
      <c r="AB1244" s="53">
        <f t="shared" si="672"/>
        <v>100630.1574824234</v>
      </c>
      <c r="AC1244" s="53">
        <f t="shared" si="672"/>
        <v>1796016.6862863917</v>
      </c>
      <c r="AD1244" s="53">
        <f t="shared" si="672"/>
        <v>355417.03983282263</v>
      </c>
    </row>
    <row r="1245" spans="1:30" s="51" customFormat="1">
      <c r="A1245" s="56"/>
      <c r="B1245" s="112"/>
      <c r="C1245" s="55"/>
      <c r="E1245" s="53"/>
      <c r="F1245" s="52"/>
      <c r="G1245" s="55"/>
      <c r="H1245" s="53"/>
      <c r="I1245" s="53"/>
      <c r="J1245" s="53"/>
      <c r="K1245" s="53"/>
      <c r="L1245" s="53"/>
      <c r="M1245" s="53"/>
      <c r="N1245" s="53"/>
      <c r="O1245" s="53"/>
      <c r="P1245" s="53"/>
      <c r="Q1245" s="53"/>
      <c r="R1245" s="53"/>
      <c r="S1245" s="53"/>
      <c r="T1245" s="53"/>
      <c r="U1245" s="53"/>
      <c r="V1245" s="53"/>
      <c r="W1245" s="53"/>
      <c r="X1245" s="53"/>
      <c r="Y1245" s="53"/>
      <c r="Z1245" s="53"/>
      <c r="AA1245" s="53"/>
      <c r="AB1245" s="53"/>
      <c r="AC1245" s="53"/>
      <c r="AD1245" s="53"/>
    </row>
    <row r="1246" spans="1:30" s="51" customFormat="1">
      <c r="A1246" s="56"/>
      <c r="B1246" s="112"/>
      <c r="C1246" s="55" t="s">
        <v>11</v>
      </c>
      <c r="D1246" s="55"/>
      <c r="E1246" s="53"/>
      <c r="I1246" s="54"/>
      <c r="J1246" s="54"/>
      <c r="K1246" s="54"/>
      <c r="L1246" s="54"/>
      <c r="M1246" s="54"/>
      <c r="N1246" s="54"/>
      <c r="O1246" s="54"/>
      <c r="P1246" s="54"/>
      <c r="Q1246" s="54"/>
      <c r="R1246" s="54"/>
      <c r="S1246" s="54"/>
      <c r="T1246" s="54"/>
      <c r="U1246" s="54"/>
      <c r="V1246" s="54"/>
      <c r="W1246" s="54"/>
      <c r="X1246" s="54"/>
      <c r="Y1246" s="54"/>
      <c r="Z1246" s="54"/>
      <c r="AA1246" s="54"/>
      <c r="AB1246" s="54"/>
      <c r="AC1246" s="54"/>
      <c r="AD1246" s="54"/>
    </row>
    <row r="1247" spans="1:30" s="51" customFormat="1" hidden="1" outlineLevel="1">
      <c r="A1247" s="56"/>
      <c r="B1247" s="112"/>
      <c r="C1247" s="55"/>
      <c r="D1247" s="55"/>
      <c r="F1247" s="52" t="str">
        <f>F1254</f>
        <v>EXP_OM_TRAN</v>
      </c>
      <c r="G1247" s="55" t="str">
        <f>$G$8</f>
        <v>PRODUCTION</v>
      </c>
      <c r="H1247" s="53">
        <f ca="1">SUBTOTAL(9,I1247:AD1247)</f>
        <v>2.2207007175821565E-10</v>
      </c>
      <c r="I1247" s="54">
        <f ca="1">VLOOKUP(CONCATENATE($F1247," ",$G1247),AllocFactorMatrix,(I$4+1),FALSE)*$E1254</f>
        <v>1.8250381499230565E-10</v>
      </c>
      <c r="J1247" s="54">
        <f ca="1">VLOOKUP(CONCATENATE($F1247," ",$G1247),AllocFactorMatrix,(J$4+1),FALSE)*$E1254</f>
        <v>6.4161497458232453E-12</v>
      </c>
      <c r="K1247" s="54">
        <f ca="1">VLOOKUP(CONCATENATE($F1247," ",$G1247),AllocFactorMatrix,(K$4+1),FALSE)*$E1254</f>
        <v>2.2812976874038206E-11</v>
      </c>
      <c r="L1247" s="54">
        <f ca="1">VLOOKUP(CONCATENATE($F1247," ",$G1247),AllocFactorMatrix,(L$4+1),FALSE)*$E1254</f>
        <v>0</v>
      </c>
      <c r="M1247" s="54">
        <f ca="1">VLOOKUP(CONCATENATE($F1247," ",$G1247),AllocFactorMatrix,(M$4+1),FALSE)*$E1254</f>
        <v>0</v>
      </c>
      <c r="N1247" s="54">
        <f t="shared" ref="N1247:N1278" ca="1" si="673">SUBTOTAL(9,K1247:M1247)</f>
        <v>2.2812976874038206E-11</v>
      </c>
      <c r="O1247" s="54">
        <f ca="1">VLOOKUP(CONCATENATE($F1247," ",$G1247),AllocFactorMatrix,(O$4+1),FALSE)*$E1254</f>
        <v>0</v>
      </c>
      <c r="P1247" s="54">
        <f ca="1">VLOOKUP(CONCATENATE($F1247," ",$G1247),AllocFactorMatrix,(P$4+1),FALSE)*$E1254</f>
        <v>5.346791454852704E-12</v>
      </c>
      <c r="Q1247" s="54">
        <f ca="1">VLOOKUP(CONCATENATE($F1247," ",$G1247),AllocFactorMatrix,(Q$4+1),FALSE)*$E1254</f>
        <v>0</v>
      </c>
      <c r="R1247" s="54">
        <f ca="1">VLOOKUP(CONCATENATE($F1247," ",$G1247),AllocFactorMatrix,(R$4+1),FALSE)*$E1254</f>
        <v>0</v>
      </c>
      <c r="S1247" s="54">
        <f ca="1">SUBTOTAL(9,O1247:R1247)</f>
        <v>5.346791454852704E-12</v>
      </c>
      <c r="T1247" s="54">
        <f ca="1">VLOOKUP(CONCATENATE($F1247," ",$G1247),AllocFactorMatrix,(T$4+1),FALSE)*$E1254</f>
        <v>-2.2278297728552936E-12</v>
      </c>
      <c r="U1247" s="54">
        <f ca="1">VLOOKUP(CONCATENATE($F1247," ",$G1247),AllocFactorMatrix,(U$4+1),FALSE)*$E1254</f>
        <v>1.2832299491646491E-11</v>
      </c>
      <c r="V1247" s="54">
        <f ca="1">VLOOKUP(CONCATENATE($F1247," ",$G1247),AllocFactorMatrix,(V$4+1),FALSE)*$E1254</f>
        <v>0</v>
      </c>
      <c r="W1247" s="54">
        <f ca="1">VLOOKUP(CONCATENATE($F1247," ",$G1247),AllocFactorMatrix,(W$4+1),FALSE)*$E1254</f>
        <v>0</v>
      </c>
      <c r="X1247" s="54">
        <f ca="1">SUBTOTAL(9,T1247:W1247)</f>
        <v>1.0604469718791197E-11</v>
      </c>
      <c r="Y1247" s="54">
        <f ca="1">VLOOKUP(CONCATENATE($F1247," ",$G1247),AllocFactorMatrix,(Y$4+1),FALSE)*$E1254</f>
        <v>-5.7032442185095514E-12</v>
      </c>
      <c r="Z1247" s="54">
        <f ca="1">VLOOKUP(CONCATENATE($F1247," ",$G1247),AllocFactorMatrix,(Z$4+1),FALSE)*$E1254</f>
        <v>0</v>
      </c>
      <c r="AA1247" s="54">
        <f t="shared" ref="AA1247:AA1278" ca="1" si="674">SUBTOTAL(9,Y1247:Z1247)</f>
        <v>-5.7032442185095514E-12</v>
      </c>
      <c r="AB1247" s="54">
        <f ca="1">VLOOKUP(CONCATENATE($F1247," ",$G1247),AllocFactorMatrix,(AB$4+1),FALSE)*$E1254</f>
        <v>8.9113190914211741E-14</v>
      </c>
      <c r="AC1247" s="54">
        <f ca="1">VLOOKUP(CONCATENATE($F1247," ",$G1247),AllocFactorMatrix,(AC$4+1),FALSE)*$E1254</f>
        <v>0</v>
      </c>
      <c r="AD1247" s="54">
        <f ca="1">VLOOKUP(CONCATENATE($F1247," ",$G1247),AllocFactorMatrix,(AD$4+1),FALSE)*$E1254</f>
        <v>0</v>
      </c>
    </row>
    <row r="1248" spans="1:30" s="51" customFormat="1" hidden="1" outlineLevel="1">
      <c r="A1248" s="56"/>
      <c r="B1248" s="112"/>
      <c r="C1248" s="55"/>
      <c r="D1248" s="55"/>
      <c r="F1248" s="52" t="str">
        <f>F1254</f>
        <v>EXP_OM_TRAN</v>
      </c>
      <c r="G1248" s="55" t="str">
        <f>$G$9</f>
        <v>BULKTRAN</v>
      </c>
      <c r="H1248" s="53">
        <f t="shared" ref="H1248:H1278" ca="1" si="675">SUBTOTAL(9,I1248:AD1248)</f>
        <v>1188417.4540000001</v>
      </c>
      <c r="I1248" s="54">
        <f ca="1">VLOOKUP(CONCATENATE($F1248," ",$G1248),AllocFactorMatrix,(I$4+1),FALSE)*$E1254</f>
        <v>585394.22340249573</v>
      </c>
      <c r="J1248" s="54">
        <f ca="1">VLOOKUP(CONCATENATE($F1248," ",$G1248),AllocFactorMatrix,(J$4+1),FALSE)*$E1254</f>
        <v>28938.128207461988</v>
      </c>
      <c r="K1248" s="54">
        <f ca="1">VLOOKUP(CONCATENATE($F1248," ",$G1248),AllocFactorMatrix,(K$4+1),FALSE)*$E1254</f>
        <v>105998.70515708133</v>
      </c>
      <c r="L1248" s="54">
        <f ca="1">VLOOKUP(CONCATENATE($F1248," ",$G1248),AllocFactorMatrix,(L$4+1),FALSE)*$E1254</f>
        <v>3336.4629007818207</v>
      </c>
      <c r="M1248" s="54">
        <f ca="1">VLOOKUP(CONCATENATE($F1248," ",$G1248),AllocFactorMatrix,(M$4+1),FALSE)*$E1254</f>
        <v>312.88281471324206</v>
      </c>
      <c r="N1248" s="54">
        <f t="shared" ca="1" si="673"/>
        <v>109648.05087257639</v>
      </c>
      <c r="O1248" s="54">
        <f ca="1">VLOOKUP(CONCATENATE($F1248," ",$G1248),AllocFactorMatrix,(O$4+1),FALSE)*$E1254</f>
        <v>80575.50515883234</v>
      </c>
      <c r="P1248" s="54">
        <f ca="1">VLOOKUP(CONCATENATE($F1248," ",$G1248),AllocFactorMatrix,(P$4+1),FALSE)*$E1254</f>
        <v>15013.564093680667</v>
      </c>
      <c r="Q1248" s="54">
        <f ca="1">VLOOKUP(CONCATENATE($F1248," ",$G1248),AllocFactorMatrix,(Q$4+1),FALSE)*$E1254</f>
        <v>6784.3500613636616</v>
      </c>
      <c r="R1248" s="54">
        <f ca="1">VLOOKUP(CONCATENATE($F1248," ",$G1248),AllocFactorMatrix,(R$4+1),FALSE)*$E1254</f>
        <v>305.08463865213542</v>
      </c>
      <c r="S1248" s="54">
        <f t="shared" ref="S1248:S1254" ca="1" si="676">SUBTOTAL(9,O1248:R1248)</f>
        <v>102678.50395252879</v>
      </c>
      <c r="T1248" s="54">
        <f ca="1">VLOOKUP(CONCATENATE($F1248," ",$G1248),AllocFactorMatrix,(T$4+1),FALSE)*$E1254</f>
        <v>2814.7087763631685</v>
      </c>
      <c r="U1248" s="54">
        <f ca="1">VLOOKUP(CONCATENATE($F1248," ",$G1248),AllocFactorMatrix,(U$4+1),FALSE)*$E1254</f>
        <v>46062.229549914591</v>
      </c>
      <c r="V1248" s="54">
        <f ca="1">VLOOKUP(CONCATENATE($F1248," ",$G1248),AllocFactorMatrix,(V$4+1),FALSE)*$E1254</f>
        <v>243440.17744828237</v>
      </c>
      <c r="W1248" s="54">
        <f ca="1">VLOOKUP(CONCATENATE($F1248," ",$G1248),AllocFactorMatrix,(W$4+1),FALSE)*$E1254</f>
        <v>43961.261205408096</v>
      </c>
      <c r="X1248" s="54">
        <f t="shared" ref="X1248:X1254" ca="1" si="677">SUBTOTAL(9,T1248:W1248)</f>
        <v>336278.37697996822</v>
      </c>
      <c r="Y1248" s="54">
        <f ca="1">VLOOKUP(CONCATENATE($F1248," ",$G1248),AllocFactorMatrix,(Y$4+1),FALSE)*$E1254</f>
        <v>24744.60977702395</v>
      </c>
      <c r="Z1248" s="54">
        <f ca="1">VLOOKUP(CONCATENATE($F1248," ",$G1248),AllocFactorMatrix,(Z$4+1),FALSE)*$E1254</f>
        <v>414.4627552460521</v>
      </c>
      <c r="AA1248" s="54">
        <f t="shared" ca="1" si="674"/>
        <v>25159.072532270002</v>
      </c>
      <c r="AB1248" s="54">
        <f ca="1">VLOOKUP(CONCATENATE($F1248," ",$G1248),AllocFactorMatrix,(AB$4+1),FALSE)*$E1254</f>
        <v>321.09805269893752</v>
      </c>
      <c r="AC1248" s="54">
        <f ca="1">VLOOKUP(CONCATENATE($F1248," ",$G1248),AllocFactorMatrix,(AC$4+1),FALSE)*$E1254</f>
        <v>0</v>
      </c>
      <c r="AD1248" s="54">
        <f ca="1">VLOOKUP(CONCATENATE($F1248," ",$G1248),AllocFactorMatrix,(AD$4+1),FALSE)*$E1254</f>
        <v>0</v>
      </c>
    </row>
    <row r="1249" spans="1:30" s="51" customFormat="1" hidden="1" outlineLevel="1">
      <c r="A1249" s="56"/>
      <c r="B1249" s="112"/>
      <c r="C1249" s="55"/>
      <c r="D1249" s="55"/>
      <c r="F1249" s="52" t="str">
        <f>F1254</f>
        <v>EXP_OM_TRAN</v>
      </c>
      <c r="G1249" s="55" t="str">
        <f>$G$10</f>
        <v>SUBTRAN</v>
      </c>
      <c r="H1249" s="53">
        <f t="shared" ca="1" si="675"/>
        <v>261402.54600000012</v>
      </c>
      <c r="I1249" s="54">
        <f ca="1">VLOOKUP(CONCATENATE($F1249," ",$G1249),AllocFactorMatrix,(I$4+1),FALSE)*$E1254</f>
        <v>127268.3863730154</v>
      </c>
      <c r="J1249" s="54">
        <f ca="1">VLOOKUP(CONCATENATE($F1249," ",$G1249),AllocFactorMatrix,(J$4+1),FALSE)*$E1254</f>
        <v>6142.1388131771691</v>
      </c>
      <c r="K1249" s="54">
        <f ca="1">VLOOKUP(CONCATENATE($F1249," ",$G1249),AllocFactorMatrix,(K$4+1),FALSE)*$E1254</f>
        <v>22344.800680107539</v>
      </c>
      <c r="L1249" s="54">
        <f ca="1">VLOOKUP(CONCATENATE($F1249," ",$G1249),AllocFactorMatrix,(L$4+1),FALSE)*$E1254</f>
        <v>690.20986927692149</v>
      </c>
      <c r="M1249" s="54">
        <f ca="1">VLOOKUP(CONCATENATE($F1249," ",$G1249),AllocFactorMatrix,(M$4+1),FALSE)*$E1254</f>
        <v>85.961988925993978</v>
      </c>
      <c r="N1249" s="54">
        <f t="shared" ca="1" si="673"/>
        <v>23120.972538310456</v>
      </c>
      <c r="O1249" s="54">
        <f ca="1">VLOOKUP(CONCATENATE($F1249," ",$G1249),AllocFactorMatrix,(O$4+1),FALSE)*$E1254</f>
        <v>16881.846158923378</v>
      </c>
      <c r="P1249" s="54">
        <f ca="1">VLOOKUP(CONCATENATE($F1249," ",$G1249),AllocFactorMatrix,(P$4+1),FALSE)*$E1254</f>
        <v>3138.3155107030539</v>
      </c>
      <c r="Q1249" s="54">
        <f ca="1">VLOOKUP(CONCATENATE($F1249," ",$G1249),AllocFactorMatrix,(Q$4+1),FALSE)*$E1254</f>
        <v>1867.3351231082179</v>
      </c>
      <c r="R1249" s="54">
        <f ca="1">VLOOKUP(CONCATENATE($F1249," ",$G1249),AllocFactorMatrix,(R$4+1),FALSE)*$E1254</f>
        <v>0</v>
      </c>
      <c r="S1249" s="54">
        <f t="shared" ca="1" si="676"/>
        <v>21887.496792734652</v>
      </c>
      <c r="T1249" s="54">
        <f ca="1">VLOOKUP(CONCATENATE($F1249," ",$G1249),AllocFactorMatrix,(T$4+1),FALSE)*$E1254</f>
        <v>589.48508084451942</v>
      </c>
      <c r="U1249" s="54">
        <f ca="1">VLOOKUP(CONCATENATE($F1249," ",$G1249),AllocFactorMatrix,(U$4+1),FALSE)*$E1254</f>
        <v>9650.207336784204</v>
      </c>
      <c r="V1249" s="54">
        <f ca="1">VLOOKUP(CONCATENATE($F1249," ",$G1249),AllocFactorMatrix,(V$4+1),FALSE)*$E1254</f>
        <v>67229.936428775196</v>
      </c>
      <c r="W1249" s="54">
        <f ca="1">VLOOKUP(CONCATENATE($F1249," ",$G1249),AllocFactorMatrix,(W$4+1),FALSE)*$E1254</f>
        <v>0</v>
      </c>
      <c r="X1249" s="54">
        <f t="shared" ca="1" si="677"/>
        <v>77469.628846403924</v>
      </c>
      <c r="Y1249" s="54">
        <f ca="1">VLOOKUP(CONCATENATE($F1249," ",$G1249),AllocFactorMatrix,(Y$4+1),FALSE)*$E1254</f>
        <v>5080.94109706567</v>
      </c>
      <c r="Z1249" s="54">
        <f ca="1">VLOOKUP(CONCATENATE($F1249," ",$G1249),AllocFactorMatrix,(Z$4+1),FALSE)*$E1254</f>
        <v>84.699426127317423</v>
      </c>
      <c r="AA1249" s="54">
        <f t="shared" ca="1" si="674"/>
        <v>5165.6405231929875</v>
      </c>
      <c r="AB1249" s="54">
        <f ca="1">VLOOKUP(CONCATENATE($F1249," ",$G1249),AllocFactorMatrix,(AB$4+1),FALSE)*$E1254</f>
        <v>67.849048112511554</v>
      </c>
      <c r="AC1249" s="54">
        <f ca="1">VLOOKUP(CONCATENATE($F1249," ",$G1249),AllocFactorMatrix,(AC$4+1),FALSE)*$E1254</f>
        <v>230.70126826178091</v>
      </c>
      <c r="AD1249" s="54">
        <f ca="1">VLOOKUP(CONCATENATE($F1249," ",$G1249),AllocFactorMatrix,(AD$4+1),FALSE)*$E1254</f>
        <v>49.73179679128674</v>
      </c>
    </row>
    <row r="1250" spans="1:30" s="51" customFormat="1" hidden="1" outlineLevel="1">
      <c r="A1250" s="56"/>
      <c r="B1250" s="112"/>
      <c r="C1250" s="55"/>
      <c r="D1250" s="55"/>
      <c r="F1250" s="52" t="str">
        <f>F1254</f>
        <v>EXP_OM_TRAN</v>
      </c>
      <c r="G1250" s="55" t="str">
        <f>$G$11</f>
        <v>DISTPRI</v>
      </c>
      <c r="H1250" s="53">
        <f t="shared" ca="1" si="675"/>
        <v>0</v>
      </c>
      <c r="I1250" s="54">
        <f ca="1">VLOOKUP(CONCATENATE($F1250," ",$G1250),AllocFactorMatrix,(I$4+1),FALSE)*$E1254</f>
        <v>0</v>
      </c>
      <c r="J1250" s="54">
        <f ca="1">VLOOKUP(CONCATENATE($F1250," ",$G1250),AllocFactorMatrix,(J$4+1),FALSE)*$E1254</f>
        <v>0</v>
      </c>
      <c r="K1250" s="54">
        <f ca="1">VLOOKUP(CONCATENATE($F1250," ",$G1250),AllocFactorMatrix,(K$4+1),FALSE)*$E1254</f>
        <v>0</v>
      </c>
      <c r="L1250" s="54">
        <f ca="1">VLOOKUP(CONCATENATE($F1250," ",$G1250),AllocFactorMatrix,(L$4+1),FALSE)*$E1254</f>
        <v>0</v>
      </c>
      <c r="M1250" s="54">
        <f ca="1">VLOOKUP(CONCATENATE($F1250," ",$G1250),AllocFactorMatrix,(M$4+1),FALSE)*$E1254</f>
        <v>0</v>
      </c>
      <c r="N1250" s="54">
        <f t="shared" ca="1" si="673"/>
        <v>0</v>
      </c>
      <c r="O1250" s="54">
        <f ca="1">VLOOKUP(CONCATENATE($F1250," ",$G1250),AllocFactorMatrix,(O$4+1),FALSE)*$E1254</f>
        <v>0</v>
      </c>
      <c r="P1250" s="54">
        <f ca="1">VLOOKUP(CONCATENATE($F1250," ",$G1250),AllocFactorMatrix,(P$4+1),FALSE)*$E1254</f>
        <v>0</v>
      </c>
      <c r="Q1250" s="54">
        <f ca="1">VLOOKUP(CONCATENATE($F1250," ",$G1250),AllocFactorMatrix,(Q$4+1),FALSE)*$E1254</f>
        <v>0</v>
      </c>
      <c r="R1250" s="54">
        <f ca="1">VLOOKUP(CONCATENATE($F1250," ",$G1250),AllocFactorMatrix,(R$4+1),FALSE)*$E1254</f>
        <v>0</v>
      </c>
      <c r="S1250" s="54">
        <f t="shared" ca="1" si="676"/>
        <v>0</v>
      </c>
      <c r="T1250" s="54">
        <f ca="1">VLOOKUP(CONCATENATE($F1250," ",$G1250),AllocFactorMatrix,(T$4+1),FALSE)*$E1254</f>
        <v>0</v>
      </c>
      <c r="U1250" s="54">
        <f ca="1">VLOOKUP(CONCATENATE($F1250," ",$G1250),AllocFactorMatrix,(U$4+1),FALSE)*$E1254</f>
        <v>0</v>
      </c>
      <c r="V1250" s="54">
        <f ca="1">VLOOKUP(CONCATENATE($F1250," ",$G1250),AllocFactorMatrix,(V$4+1),FALSE)*$E1254</f>
        <v>0</v>
      </c>
      <c r="W1250" s="54">
        <f ca="1">VLOOKUP(CONCATENATE($F1250," ",$G1250),AllocFactorMatrix,(W$4+1),FALSE)*$E1254</f>
        <v>0</v>
      </c>
      <c r="X1250" s="54">
        <f t="shared" ca="1" si="677"/>
        <v>0</v>
      </c>
      <c r="Y1250" s="54">
        <f ca="1">VLOOKUP(CONCATENATE($F1250," ",$G1250),AllocFactorMatrix,(Y$4+1),FALSE)*$E1254</f>
        <v>0</v>
      </c>
      <c r="Z1250" s="54">
        <f ca="1">VLOOKUP(CONCATENATE($F1250," ",$G1250),AllocFactorMatrix,(Z$4+1),FALSE)*$E1254</f>
        <v>0</v>
      </c>
      <c r="AA1250" s="54">
        <f t="shared" ca="1" si="674"/>
        <v>0</v>
      </c>
      <c r="AB1250" s="54">
        <f ca="1">VLOOKUP(CONCATENATE($F1250," ",$G1250),AllocFactorMatrix,(AB$4+1),FALSE)*$E1254</f>
        <v>0</v>
      </c>
      <c r="AC1250" s="54">
        <f ca="1">VLOOKUP(CONCATENATE($F1250," ",$G1250),AllocFactorMatrix,(AC$4+1),FALSE)*$E1254</f>
        <v>0</v>
      </c>
      <c r="AD1250" s="54">
        <f ca="1">VLOOKUP(CONCATENATE($F1250," ",$G1250),AllocFactorMatrix,(AD$4+1),FALSE)*$E1254</f>
        <v>0</v>
      </c>
    </row>
    <row r="1251" spans="1:30" s="51" customFormat="1" hidden="1" outlineLevel="1">
      <c r="A1251" s="56"/>
      <c r="B1251" s="112"/>
      <c r="C1251" s="55"/>
      <c r="D1251" s="55"/>
      <c r="F1251" s="52" t="str">
        <f>F1254</f>
        <v>EXP_OM_TRAN</v>
      </c>
      <c r="G1251" s="55" t="str">
        <f>$G$12</f>
        <v>DISTSEC</v>
      </c>
      <c r="H1251" s="53">
        <f t="shared" ca="1" si="675"/>
        <v>0</v>
      </c>
      <c r="I1251" s="54">
        <f ca="1">VLOOKUP(CONCATENATE($F1251," ",$G1251),AllocFactorMatrix,(I$4+1),FALSE)*$E1254</f>
        <v>0</v>
      </c>
      <c r="J1251" s="54">
        <f ca="1">VLOOKUP(CONCATENATE($F1251," ",$G1251),AllocFactorMatrix,(J$4+1),FALSE)*$E1254</f>
        <v>0</v>
      </c>
      <c r="K1251" s="54">
        <f ca="1">VLOOKUP(CONCATENATE($F1251," ",$G1251),AllocFactorMatrix,(K$4+1),FALSE)*$E1254</f>
        <v>0</v>
      </c>
      <c r="L1251" s="54">
        <f ca="1">VLOOKUP(CONCATENATE($F1251," ",$G1251),AllocFactorMatrix,(L$4+1),FALSE)*$E1254</f>
        <v>0</v>
      </c>
      <c r="M1251" s="54">
        <f ca="1">VLOOKUP(CONCATENATE($F1251," ",$G1251),AllocFactorMatrix,(M$4+1),FALSE)*$E1254</f>
        <v>0</v>
      </c>
      <c r="N1251" s="54">
        <f t="shared" ca="1" si="673"/>
        <v>0</v>
      </c>
      <c r="O1251" s="54">
        <f ca="1">VLOOKUP(CONCATENATE($F1251," ",$G1251),AllocFactorMatrix,(O$4+1),FALSE)*$E1254</f>
        <v>0</v>
      </c>
      <c r="P1251" s="54">
        <f ca="1">VLOOKUP(CONCATENATE($F1251," ",$G1251),AllocFactorMatrix,(P$4+1),FALSE)*$E1254</f>
        <v>0</v>
      </c>
      <c r="Q1251" s="54">
        <f ca="1">VLOOKUP(CONCATENATE($F1251," ",$G1251),AllocFactorMatrix,(Q$4+1),FALSE)*$E1254</f>
        <v>0</v>
      </c>
      <c r="R1251" s="54">
        <f ca="1">VLOOKUP(CONCATENATE($F1251," ",$G1251),AllocFactorMatrix,(R$4+1),FALSE)*$E1254</f>
        <v>0</v>
      </c>
      <c r="S1251" s="54">
        <f t="shared" ca="1" si="676"/>
        <v>0</v>
      </c>
      <c r="T1251" s="54">
        <f ca="1">VLOOKUP(CONCATENATE($F1251," ",$G1251),AllocFactorMatrix,(T$4+1),FALSE)*$E1254</f>
        <v>0</v>
      </c>
      <c r="U1251" s="54">
        <f ca="1">VLOOKUP(CONCATENATE($F1251," ",$G1251),AllocFactorMatrix,(U$4+1),FALSE)*$E1254</f>
        <v>0</v>
      </c>
      <c r="V1251" s="54">
        <f ca="1">VLOOKUP(CONCATENATE($F1251," ",$G1251),AllocFactorMatrix,(V$4+1),FALSE)*$E1254</f>
        <v>0</v>
      </c>
      <c r="W1251" s="54">
        <f ca="1">VLOOKUP(CONCATENATE($F1251," ",$G1251),AllocFactorMatrix,(W$4+1),FALSE)*$E1254</f>
        <v>0</v>
      </c>
      <c r="X1251" s="54">
        <f t="shared" ca="1" si="677"/>
        <v>0</v>
      </c>
      <c r="Y1251" s="54">
        <f ca="1">VLOOKUP(CONCATENATE($F1251," ",$G1251),AllocFactorMatrix,(Y$4+1),FALSE)*$E1254</f>
        <v>0</v>
      </c>
      <c r="Z1251" s="54">
        <f ca="1">VLOOKUP(CONCATENATE($F1251," ",$G1251),AllocFactorMatrix,(Z$4+1),FALSE)*$E1254</f>
        <v>0</v>
      </c>
      <c r="AA1251" s="54">
        <f t="shared" ca="1" si="674"/>
        <v>0</v>
      </c>
      <c r="AB1251" s="54">
        <f ca="1">VLOOKUP(CONCATENATE($F1251," ",$G1251),AllocFactorMatrix,(AB$4+1),FALSE)*$E1254</f>
        <v>0</v>
      </c>
      <c r="AC1251" s="54">
        <f ca="1">VLOOKUP(CONCATENATE($F1251," ",$G1251),AllocFactorMatrix,(AC$4+1),FALSE)*$E1254</f>
        <v>0</v>
      </c>
      <c r="AD1251" s="54">
        <f ca="1">VLOOKUP(CONCATENATE($F1251," ",$G1251),AllocFactorMatrix,(AD$4+1),FALSE)*$E1254</f>
        <v>0</v>
      </c>
    </row>
    <row r="1252" spans="1:30" s="51" customFormat="1" hidden="1" outlineLevel="1">
      <c r="A1252" s="56"/>
      <c r="B1252" s="112"/>
      <c r="C1252" s="55"/>
      <c r="D1252" s="55"/>
      <c r="F1252" s="52" t="str">
        <f>F1254</f>
        <v>EXP_OM_TRAN</v>
      </c>
      <c r="G1252" s="55" t="str">
        <f>$G$13</f>
        <v>ENERGY</v>
      </c>
      <c r="H1252" s="53">
        <f t="shared" ca="1" si="675"/>
        <v>0</v>
      </c>
      <c r="I1252" s="54">
        <f ca="1">VLOOKUP(CONCATENATE($F1252," ",$G1252),AllocFactorMatrix,(I$4+1),FALSE)*$E1254</f>
        <v>0</v>
      </c>
      <c r="J1252" s="54">
        <f ca="1">VLOOKUP(CONCATENATE($F1252," ",$G1252),AllocFactorMatrix,(J$4+1),FALSE)*$E1254</f>
        <v>0</v>
      </c>
      <c r="K1252" s="54">
        <f ca="1">VLOOKUP(CONCATENATE($F1252," ",$G1252),AllocFactorMatrix,(K$4+1),FALSE)*$E1254</f>
        <v>0</v>
      </c>
      <c r="L1252" s="54">
        <f ca="1">VLOOKUP(CONCATENATE($F1252," ",$G1252),AllocFactorMatrix,(L$4+1),FALSE)*$E1254</f>
        <v>0</v>
      </c>
      <c r="M1252" s="54">
        <f ca="1">VLOOKUP(CONCATENATE($F1252," ",$G1252),AllocFactorMatrix,(M$4+1),FALSE)*$E1254</f>
        <v>0</v>
      </c>
      <c r="N1252" s="54">
        <f t="shared" ca="1" si="673"/>
        <v>0</v>
      </c>
      <c r="O1252" s="54">
        <f ca="1">VLOOKUP(CONCATENATE($F1252," ",$G1252),AllocFactorMatrix,(O$4+1),FALSE)*$E1254</f>
        <v>0</v>
      </c>
      <c r="P1252" s="54">
        <f ca="1">VLOOKUP(CONCATENATE($F1252," ",$G1252),AllocFactorMatrix,(P$4+1),FALSE)*$E1254</f>
        <v>0</v>
      </c>
      <c r="Q1252" s="54">
        <f ca="1">VLOOKUP(CONCATENATE($F1252," ",$G1252),AllocFactorMatrix,(Q$4+1),FALSE)*$E1254</f>
        <v>0</v>
      </c>
      <c r="R1252" s="54">
        <f ca="1">VLOOKUP(CONCATENATE($F1252," ",$G1252),AllocFactorMatrix,(R$4+1),FALSE)*$E1254</f>
        <v>0</v>
      </c>
      <c r="S1252" s="54">
        <f t="shared" ca="1" si="676"/>
        <v>0</v>
      </c>
      <c r="T1252" s="54">
        <f ca="1">VLOOKUP(CONCATENATE($F1252," ",$G1252),AllocFactorMatrix,(T$4+1),FALSE)*$E1254</f>
        <v>0</v>
      </c>
      <c r="U1252" s="54">
        <f ca="1">VLOOKUP(CONCATENATE($F1252," ",$G1252),AllocFactorMatrix,(U$4+1),FALSE)*$E1254</f>
        <v>0</v>
      </c>
      <c r="V1252" s="54">
        <f ca="1">VLOOKUP(CONCATENATE($F1252," ",$G1252),AllocFactorMatrix,(V$4+1),FALSE)*$E1254</f>
        <v>0</v>
      </c>
      <c r="W1252" s="54">
        <f ca="1">VLOOKUP(CONCATENATE($F1252," ",$G1252),AllocFactorMatrix,(W$4+1),FALSE)*$E1254</f>
        <v>0</v>
      </c>
      <c r="X1252" s="54">
        <f t="shared" ca="1" si="677"/>
        <v>0</v>
      </c>
      <c r="Y1252" s="54">
        <f ca="1">VLOOKUP(CONCATENATE($F1252," ",$G1252),AllocFactorMatrix,(Y$4+1),FALSE)*$E1254</f>
        <v>0</v>
      </c>
      <c r="Z1252" s="54">
        <f ca="1">VLOOKUP(CONCATENATE($F1252," ",$G1252),AllocFactorMatrix,(Z$4+1),FALSE)*$E1254</f>
        <v>0</v>
      </c>
      <c r="AA1252" s="54">
        <f t="shared" ca="1" si="674"/>
        <v>0</v>
      </c>
      <c r="AB1252" s="54">
        <f ca="1">VLOOKUP(CONCATENATE($F1252," ",$G1252),AllocFactorMatrix,(AB$4+1),FALSE)*$E1254</f>
        <v>0</v>
      </c>
      <c r="AC1252" s="54">
        <f ca="1">VLOOKUP(CONCATENATE($F1252," ",$G1252),AllocFactorMatrix,(AC$4+1),FALSE)*$E1254</f>
        <v>0</v>
      </c>
      <c r="AD1252" s="54">
        <f ca="1">VLOOKUP(CONCATENATE($F1252," ",$G1252),AllocFactorMatrix,(AD$4+1),FALSE)*$E1254</f>
        <v>0</v>
      </c>
    </row>
    <row r="1253" spans="1:30" s="51" customFormat="1" hidden="1" outlineLevel="1">
      <c r="A1253" s="56"/>
      <c r="B1253" s="112"/>
      <c r="C1253" s="55"/>
      <c r="D1253" s="55"/>
      <c r="F1253" s="52" t="str">
        <f>F1254</f>
        <v>EXP_OM_TRAN</v>
      </c>
      <c r="G1253" s="55" t="str">
        <f>$G$14</f>
        <v>CUSTOMER</v>
      </c>
      <c r="H1253" s="53">
        <f t="shared" ca="1" si="675"/>
        <v>0</v>
      </c>
      <c r="I1253" s="54">
        <f ca="1">VLOOKUP(CONCATENATE($F1253," ",$G1253),AllocFactorMatrix,(I$4+1),FALSE)*$E1254</f>
        <v>0</v>
      </c>
      <c r="J1253" s="54">
        <f ca="1">VLOOKUP(CONCATENATE($F1253," ",$G1253),AllocFactorMatrix,(J$4+1),FALSE)*$E1254</f>
        <v>0</v>
      </c>
      <c r="K1253" s="54">
        <f ca="1">VLOOKUP(CONCATENATE($F1253," ",$G1253),AllocFactorMatrix,(K$4+1),FALSE)*$E1254</f>
        <v>0</v>
      </c>
      <c r="L1253" s="54">
        <f ca="1">VLOOKUP(CONCATENATE($F1253," ",$G1253),AllocFactorMatrix,(L$4+1),FALSE)*$E1254</f>
        <v>0</v>
      </c>
      <c r="M1253" s="54">
        <f ca="1">VLOOKUP(CONCATENATE($F1253," ",$G1253),AllocFactorMatrix,(M$4+1),FALSE)*$E1254</f>
        <v>0</v>
      </c>
      <c r="N1253" s="54">
        <f t="shared" ca="1" si="673"/>
        <v>0</v>
      </c>
      <c r="O1253" s="54">
        <f ca="1">VLOOKUP(CONCATENATE($F1253," ",$G1253),AllocFactorMatrix,(O$4+1),FALSE)*$E1254</f>
        <v>0</v>
      </c>
      <c r="P1253" s="54">
        <f ca="1">VLOOKUP(CONCATENATE($F1253," ",$G1253),AllocFactorMatrix,(P$4+1),FALSE)*$E1254</f>
        <v>0</v>
      </c>
      <c r="Q1253" s="54">
        <f ca="1">VLOOKUP(CONCATENATE($F1253," ",$G1253),AllocFactorMatrix,(Q$4+1),FALSE)*$E1254</f>
        <v>0</v>
      </c>
      <c r="R1253" s="54">
        <f ca="1">VLOOKUP(CONCATENATE($F1253," ",$G1253),AllocFactorMatrix,(R$4+1),FALSE)*$E1254</f>
        <v>0</v>
      </c>
      <c r="S1253" s="54">
        <f t="shared" ca="1" si="676"/>
        <v>0</v>
      </c>
      <c r="T1253" s="54">
        <f ca="1">VLOOKUP(CONCATENATE($F1253," ",$G1253),AllocFactorMatrix,(T$4+1),FALSE)*$E1254</f>
        <v>0</v>
      </c>
      <c r="U1253" s="54">
        <f ca="1">VLOOKUP(CONCATENATE($F1253," ",$G1253),AllocFactorMatrix,(U$4+1),FALSE)*$E1254</f>
        <v>0</v>
      </c>
      <c r="V1253" s="54">
        <f ca="1">VLOOKUP(CONCATENATE($F1253," ",$G1253),AllocFactorMatrix,(V$4+1),FALSE)*$E1254</f>
        <v>0</v>
      </c>
      <c r="W1253" s="54">
        <f ca="1">VLOOKUP(CONCATENATE($F1253," ",$G1253),AllocFactorMatrix,(W$4+1),FALSE)*$E1254</f>
        <v>0</v>
      </c>
      <c r="X1253" s="54">
        <f t="shared" ca="1" si="677"/>
        <v>0</v>
      </c>
      <c r="Y1253" s="54">
        <f ca="1">VLOOKUP(CONCATENATE($F1253," ",$G1253),AllocFactorMatrix,(Y$4+1),FALSE)*$E1254</f>
        <v>0</v>
      </c>
      <c r="Z1253" s="54">
        <f ca="1">VLOOKUP(CONCATENATE($F1253," ",$G1253),AllocFactorMatrix,(Z$4+1),FALSE)*$E1254</f>
        <v>0</v>
      </c>
      <c r="AA1253" s="54">
        <f t="shared" ca="1" si="674"/>
        <v>0</v>
      </c>
      <c r="AB1253" s="54">
        <f ca="1">VLOOKUP(CONCATENATE($F1253," ",$G1253),AllocFactorMatrix,(AB$4+1),FALSE)*$E1254</f>
        <v>0</v>
      </c>
      <c r="AC1253" s="54">
        <f ca="1">VLOOKUP(CONCATENATE($F1253," ",$G1253),AllocFactorMatrix,(AC$4+1),FALSE)*$E1254</f>
        <v>0</v>
      </c>
      <c r="AD1253" s="54">
        <f ca="1">VLOOKUP(CONCATENATE($F1253," ",$G1253),AllocFactorMatrix,(AD$4+1),FALSE)*$E1254</f>
        <v>0</v>
      </c>
    </row>
    <row r="1254" spans="1:30" s="51" customFormat="1" collapsed="1">
      <c r="A1254" s="168"/>
      <c r="B1254" s="104"/>
      <c r="C1254" s="92"/>
      <c r="D1254" s="92" t="s">
        <v>497</v>
      </c>
      <c r="E1254" s="63">
        <v>1449820</v>
      </c>
      <c r="F1254" s="61" t="s">
        <v>228</v>
      </c>
      <c r="G1254" s="55" t="str">
        <f>$G$15</f>
        <v>TOTAL</v>
      </c>
      <c r="H1254" s="53">
        <f t="shared" ca="1" si="675"/>
        <v>1449820.0000000005</v>
      </c>
      <c r="I1254" s="54">
        <f ca="1">VLOOKUP(CONCATENATE($F1254," ",$G1254),AllocFactorMatrix,(I$4+1),FALSE)*$E1254</f>
        <v>712662.6097755112</v>
      </c>
      <c r="J1254" s="54">
        <f ca="1">VLOOKUP(CONCATENATE($F1254," ",$G1254),AllocFactorMatrix,(J$4+1),FALSE)*$E1254</f>
        <v>35080.267020639149</v>
      </c>
      <c r="K1254" s="54">
        <f ca="1">VLOOKUP(CONCATENATE($F1254," ",$G1254),AllocFactorMatrix,(K$4+1),FALSE)*$E1254</f>
        <v>128343.50583718893</v>
      </c>
      <c r="L1254" s="54">
        <f ca="1">VLOOKUP(CONCATENATE($F1254," ",$G1254),AllocFactorMatrix,(L$4+1),FALSE)*$E1254</f>
        <v>4026.6727700587398</v>
      </c>
      <c r="M1254" s="54">
        <f ca="1">VLOOKUP(CONCATENATE($F1254," ",$G1254),AllocFactorMatrix,(M$4+1),FALSE)*$E1254</f>
        <v>398.84480363923655</v>
      </c>
      <c r="N1254" s="54">
        <f t="shared" ca="1" si="673"/>
        <v>132769.02341088693</v>
      </c>
      <c r="O1254" s="54">
        <f ca="1">VLOOKUP(CONCATENATE($F1254," ",$G1254),AllocFactorMatrix,(O$4+1),FALSE)*$E1254</f>
        <v>97457.351317755718</v>
      </c>
      <c r="P1254" s="54">
        <f ca="1">VLOOKUP(CONCATENATE($F1254," ",$G1254),AllocFactorMatrix,(P$4+1),FALSE)*$E1254</f>
        <v>18151.87960438371</v>
      </c>
      <c r="Q1254" s="54">
        <f ca="1">VLOOKUP(CONCATENATE($F1254," ",$G1254),AllocFactorMatrix,(Q$4+1),FALSE)*$E1254</f>
        <v>8651.6851844718749</v>
      </c>
      <c r="R1254" s="54">
        <f ca="1">VLOOKUP(CONCATENATE($F1254," ",$G1254),AllocFactorMatrix,(R$4+1),FALSE)*$E1254</f>
        <v>305.0846386521356</v>
      </c>
      <c r="S1254" s="54">
        <f t="shared" ca="1" si="676"/>
        <v>124566.00074526343</v>
      </c>
      <c r="T1254" s="54">
        <f ca="1">VLOOKUP(CONCATENATE($F1254," ",$G1254),AllocFactorMatrix,(T$4+1),FALSE)*$E1254</f>
        <v>3404.1938572076879</v>
      </c>
      <c r="U1254" s="54">
        <f ca="1">VLOOKUP(CONCATENATE($F1254," ",$G1254),AllocFactorMatrix,(U$4+1),FALSE)*$E1254</f>
        <v>55712.436886698815</v>
      </c>
      <c r="V1254" s="54">
        <f ca="1">VLOOKUP(CONCATENATE($F1254," ",$G1254),AllocFactorMatrix,(V$4+1),FALSE)*$E1254</f>
        <v>310670.11387705785</v>
      </c>
      <c r="W1254" s="54">
        <f ca="1">VLOOKUP(CONCATENATE($F1254," ",$G1254),AllocFactorMatrix,(W$4+1),FALSE)*$E1254</f>
        <v>43961.261205408096</v>
      </c>
      <c r="X1254" s="54">
        <f t="shared" ca="1" si="677"/>
        <v>413748.00582637242</v>
      </c>
      <c r="Y1254" s="54">
        <f ca="1">VLOOKUP(CONCATENATE($F1254," ",$G1254),AllocFactorMatrix,(Y$4+1),FALSE)*$E1254</f>
        <v>29825.550874089626</v>
      </c>
      <c r="Z1254" s="54">
        <f ca="1">VLOOKUP(CONCATENATE($F1254," ",$G1254),AllocFactorMatrix,(Z$4+1),FALSE)*$E1254</f>
        <v>499.16218137336932</v>
      </c>
      <c r="AA1254" s="54">
        <f t="shared" ca="1" si="674"/>
        <v>30324.713055462995</v>
      </c>
      <c r="AB1254" s="54">
        <f ca="1">VLOOKUP(CONCATENATE($F1254," ",$G1254),AllocFactorMatrix,(AB$4+1),FALSE)*$E1254</f>
        <v>388.94710081144871</v>
      </c>
      <c r="AC1254" s="54">
        <f ca="1">VLOOKUP(CONCATENATE($F1254," ",$G1254),AllocFactorMatrix,(AC$4+1),FALSE)*$E1254</f>
        <v>230.70126826178091</v>
      </c>
      <c r="AD1254" s="54">
        <f ca="1">VLOOKUP(CONCATENATE($F1254," ",$G1254),AllocFactorMatrix,(AD$4+1),FALSE)*$E1254</f>
        <v>49.73179679128674</v>
      </c>
    </row>
    <row r="1255" spans="1:30" s="51" customFormat="1" hidden="1" outlineLevel="1">
      <c r="A1255" s="168"/>
      <c r="B1255" s="104"/>
      <c r="C1255" s="92"/>
      <c r="D1255" s="92"/>
      <c r="F1255" s="52" t="str">
        <f>F1262</f>
        <v>TRANS_TOTAL</v>
      </c>
      <c r="G1255" s="55" t="str">
        <f>$G$8</f>
        <v>PRODUCTION</v>
      </c>
      <c r="H1255" s="53">
        <f>SUBTOTAL(9,I1255:AD1255)</f>
        <v>0</v>
      </c>
      <c r="I1255" s="54">
        <f>VLOOKUP(CONCATENATE($F1255," ",$G1255),AllocFactorMatrix,(I$4+1),FALSE)*$E1262</f>
        <v>0</v>
      </c>
      <c r="J1255" s="54">
        <f>VLOOKUP(CONCATENATE($F1255," ",$G1255),AllocFactorMatrix,(J$4+1),FALSE)*$E1262</f>
        <v>0</v>
      </c>
      <c r="K1255" s="54">
        <f>VLOOKUP(CONCATENATE($F1255," ",$G1255),AllocFactorMatrix,(K$4+1),FALSE)*$E1262</f>
        <v>0</v>
      </c>
      <c r="L1255" s="54">
        <f>VLOOKUP(CONCATENATE($F1255," ",$G1255),AllocFactorMatrix,(L$4+1),FALSE)*$E1262</f>
        <v>0</v>
      </c>
      <c r="M1255" s="54">
        <f>VLOOKUP(CONCATENATE($F1255," ",$G1255),AllocFactorMatrix,(M$4+1),FALSE)*$E1262</f>
        <v>0</v>
      </c>
      <c r="N1255" s="54">
        <f t="shared" si="673"/>
        <v>0</v>
      </c>
      <c r="O1255" s="54">
        <f>VLOOKUP(CONCATENATE($F1255," ",$G1255),AllocFactorMatrix,(O$4+1),FALSE)*$E1262</f>
        <v>0</v>
      </c>
      <c r="P1255" s="54">
        <f>VLOOKUP(CONCATENATE($F1255," ",$G1255),AllocFactorMatrix,(P$4+1),FALSE)*$E1262</f>
        <v>0</v>
      </c>
      <c r="Q1255" s="54">
        <f>VLOOKUP(CONCATENATE($F1255," ",$G1255),AllocFactorMatrix,(Q$4+1),FALSE)*$E1262</f>
        <v>0</v>
      </c>
      <c r="R1255" s="54">
        <f>VLOOKUP(CONCATENATE($F1255," ",$G1255),AllocFactorMatrix,(R$4+1),FALSE)*$E1262</f>
        <v>0</v>
      </c>
      <c r="S1255" s="54">
        <f>SUBTOTAL(9,O1255:R1255)</f>
        <v>0</v>
      </c>
      <c r="T1255" s="54">
        <f>VLOOKUP(CONCATENATE($F1255," ",$G1255),AllocFactorMatrix,(T$4+1),FALSE)*$E1262</f>
        <v>0</v>
      </c>
      <c r="U1255" s="54">
        <f>VLOOKUP(CONCATENATE($F1255," ",$G1255),AllocFactorMatrix,(U$4+1),FALSE)*$E1262</f>
        <v>0</v>
      </c>
      <c r="V1255" s="54">
        <f>VLOOKUP(CONCATENATE($F1255," ",$G1255),AllocFactorMatrix,(V$4+1),FALSE)*$E1262</f>
        <v>0</v>
      </c>
      <c r="W1255" s="54">
        <f>VLOOKUP(CONCATENATE($F1255," ",$G1255),AllocFactorMatrix,(W$4+1),FALSE)*$E1262</f>
        <v>0</v>
      </c>
      <c r="X1255" s="54">
        <f>SUBTOTAL(9,T1255:W1255)</f>
        <v>0</v>
      </c>
      <c r="Y1255" s="54">
        <f>VLOOKUP(CONCATENATE($F1255," ",$G1255),AllocFactorMatrix,(Y$4+1),FALSE)*$E1262</f>
        <v>0</v>
      </c>
      <c r="Z1255" s="54">
        <f>VLOOKUP(CONCATENATE($F1255," ",$G1255),AllocFactorMatrix,(Z$4+1),FALSE)*$E1262</f>
        <v>0</v>
      </c>
      <c r="AA1255" s="54">
        <f t="shared" si="674"/>
        <v>0</v>
      </c>
      <c r="AB1255" s="54">
        <f>VLOOKUP(CONCATENATE($F1255," ",$G1255),AllocFactorMatrix,(AB$4+1),FALSE)*$E1262</f>
        <v>0</v>
      </c>
      <c r="AC1255" s="54">
        <f>VLOOKUP(CONCATENATE($F1255," ",$G1255),AllocFactorMatrix,(AC$4+1),FALSE)*$E1262</f>
        <v>0</v>
      </c>
      <c r="AD1255" s="54">
        <f>VLOOKUP(CONCATENATE($F1255," ",$G1255),AllocFactorMatrix,(AD$4+1),FALSE)*$E1262</f>
        <v>0</v>
      </c>
    </row>
    <row r="1256" spans="1:30" s="51" customFormat="1" hidden="1" outlineLevel="1">
      <c r="A1256" s="168"/>
      <c r="B1256" s="104"/>
      <c r="C1256" s="92"/>
      <c r="D1256" s="92"/>
      <c r="F1256" s="52" t="str">
        <f>F1262</f>
        <v>TRANS_TOTAL</v>
      </c>
      <c r="G1256" s="55" t="str">
        <f>$G$9</f>
        <v>BULKTRAN</v>
      </c>
      <c r="H1256" s="53">
        <f t="shared" si="675"/>
        <v>684269.16599999985</v>
      </c>
      <c r="I1256" s="54">
        <f>VLOOKUP(CONCATENATE($F1256," ",$G1256),AllocFactorMatrix,(I$4+1),FALSE)*$E1262</f>
        <v>337059.35206572904</v>
      </c>
      <c r="J1256" s="54">
        <f>VLOOKUP(CONCATENATE($F1256," ",$G1256),AllocFactorMatrix,(J$4+1),FALSE)*$E1262</f>
        <v>16662.048161168357</v>
      </c>
      <c r="K1256" s="54">
        <f>VLOOKUP(CONCATENATE($F1256," ",$G1256),AllocFactorMatrix,(K$4+1),FALSE)*$E1262</f>
        <v>61032.127499295311</v>
      </c>
      <c r="L1256" s="54">
        <f>VLOOKUP(CONCATENATE($F1256," ",$G1256),AllocFactorMatrix,(L$4+1),FALSE)*$E1262</f>
        <v>1921.074685350352</v>
      </c>
      <c r="M1256" s="54">
        <f>VLOOKUP(CONCATENATE($F1256," ",$G1256),AllocFactorMatrix,(M$4+1),FALSE)*$E1262</f>
        <v>180.15223687514316</v>
      </c>
      <c r="N1256" s="54">
        <f t="shared" si="673"/>
        <v>63133.354421520809</v>
      </c>
      <c r="O1256" s="54">
        <f>VLOOKUP(CONCATENATE($F1256," ",$G1256),AllocFactorMatrix,(O$4+1),FALSE)*$E1262</f>
        <v>46393.911103785322</v>
      </c>
      <c r="P1256" s="54">
        <f>VLOOKUP(CONCATENATE($F1256," ",$G1256),AllocFactorMatrix,(P$4+1),FALSE)*$E1262</f>
        <v>8644.5372764362073</v>
      </c>
      <c r="Q1256" s="54">
        <f>VLOOKUP(CONCATENATE($F1256," ",$G1256),AllocFactorMatrix,(Q$4+1),FALSE)*$E1262</f>
        <v>3906.3054339332848</v>
      </c>
      <c r="R1256" s="54">
        <f>VLOOKUP(CONCATENATE($F1256," ",$G1256),AllocFactorMatrix,(R$4+1),FALSE)*$E1262</f>
        <v>175.66218886070652</v>
      </c>
      <c r="S1256" s="54">
        <f t="shared" ref="S1256:S1262" si="678">SUBTOTAL(9,O1256:R1256)</f>
        <v>59120.416003015518</v>
      </c>
      <c r="T1256" s="54">
        <f>VLOOKUP(CONCATENATE($F1256," ",$G1256),AllocFactorMatrix,(T$4+1),FALSE)*$E1262</f>
        <v>1620.6581453783535</v>
      </c>
      <c r="U1256" s="54">
        <f>VLOOKUP(CONCATENATE($F1256," ",$G1256),AllocFactorMatrix,(U$4+1),FALSE)*$E1262</f>
        <v>26521.794418395169</v>
      </c>
      <c r="V1256" s="54">
        <f>VLOOKUP(CONCATENATE($F1256," ",$G1256),AllocFactorMatrix,(V$4+1),FALSE)*$E1262</f>
        <v>140168.42872237731</v>
      </c>
      <c r="W1256" s="54">
        <f>VLOOKUP(CONCATENATE($F1256," ",$G1256),AllocFactorMatrix,(W$4+1),FALSE)*$E1262</f>
        <v>25312.095038729331</v>
      </c>
      <c r="X1256" s="54">
        <f t="shared" ref="X1256:X1262" si="679">SUBTOTAL(9,T1256:W1256)</f>
        <v>193622.97632488018</v>
      </c>
      <c r="Y1256" s="54">
        <f>VLOOKUP(CONCATENATE($F1256," ",$G1256),AllocFactorMatrix,(Y$4+1),FALSE)*$E1262</f>
        <v>14247.496482090221</v>
      </c>
      <c r="Z1256" s="54">
        <f>VLOOKUP(CONCATENATE($F1256," ",$G1256),AllocFactorMatrix,(Z$4+1),FALSE)*$E1262</f>
        <v>238.64012003165857</v>
      </c>
      <c r="AA1256" s="54">
        <f t="shared" si="674"/>
        <v>14486.136602121878</v>
      </c>
      <c r="AB1256" s="54">
        <f>VLOOKUP(CONCATENATE($F1256," ",$G1256),AllocFactorMatrix,(AB$4+1),FALSE)*$E1262</f>
        <v>184.88242156406932</v>
      </c>
      <c r="AC1256" s="54">
        <f>VLOOKUP(CONCATENATE($F1256," ",$G1256),AllocFactorMatrix,(AC$4+1),FALSE)*$E1262</f>
        <v>0</v>
      </c>
      <c r="AD1256" s="54">
        <f>VLOOKUP(CONCATENATE($F1256," ",$G1256),AllocFactorMatrix,(AD$4+1),FALSE)*$E1262</f>
        <v>0</v>
      </c>
    </row>
    <row r="1257" spans="1:30" s="51" customFormat="1" hidden="1" outlineLevel="1">
      <c r="A1257" s="168"/>
      <c r="B1257" s="104"/>
      <c r="C1257" s="92"/>
      <c r="D1257" s="92"/>
      <c r="F1257" s="52" t="str">
        <f>F1262</f>
        <v>TRANS_TOTAL</v>
      </c>
      <c r="G1257" s="55" t="str">
        <f>$G$10</f>
        <v>SUBTRAN</v>
      </c>
      <c r="H1257" s="53">
        <f t="shared" si="675"/>
        <v>150510.83400000003</v>
      </c>
      <c r="I1257" s="54">
        <f>VLOOKUP(CONCATENATE($F1257," ",$G1257),AllocFactorMatrix,(I$4+1),FALSE)*$E1262</f>
        <v>73278.823285970488</v>
      </c>
      <c r="J1257" s="54">
        <f>VLOOKUP(CONCATENATE($F1257," ",$G1257),AllocFactorMatrix,(J$4+1),FALSE)*$E1262</f>
        <v>3536.5318718627382</v>
      </c>
      <c r="K1257" s="54">
        <f>VLOOKUP(CONCATENATE($F1257," ",$G1257),AllocFactorMatrix,(K$4+1),FALSE)*$E1262</f>
        <v>12865.730029755532</v>
      </c>
      <c r="L1257" s="54">
        <f>VLOOKUP(CONCATENATE($F1257," ",$G1257),AllocFactorMatrix,(L$4+1),FALSE)*$E1262</f>
        <v>397.41029553667931</v>
      </c>
      <c r="M1257" s="54">
        <f>VLOOKUP(CONCATENATE($F1257," ",$G1257),AllocFactorMatrix,(M$4+1),FALSE)*$E1262</f>
        <v>49.495350537060609</v>
      </c>
      <c r="N1257" s="54">
        <f t="shared" si="673"/>
        <v>13312.635675829273</v>
      </c>
      <c r="O1257" s="54">
        <f>VLOOKUP(CONCATENATE($F1257," ",$G1257),AllocFactorMatrix,(O$4+1),FALSE)*$E1262</f>
        <v>9720.2601264612495</v>
      </c>
      <c r="P1257" s="54">
        <f>VLOOKUP(CONCATENATE($F1257," ",$G1257),AllocFactorMatrix,(P$4+1),FALSE)*$E1262</f>
        <v>1806.9850202264381</v>
      </c>
      <c r="Q1257" s="54">
        <f>VLOOKUP(CONCATENATE($F1257," ",$G1257),AllocFactorMatrix,(Q$4+1),FALSE)*$E1262</f>
        <v>1075.1776179582828</v>
      </c>
      <c r="R1257" s="54">
        <f>VLOOKUP(CONCATENATE($F1257," ",$G1257),AllocFactorMatrix,(R$4+1),FALSE)*$E1262</f>
        <v>0</v>
      </c>
      <c r="S1257" s="54">
        <f t="shared" si="678"/>
        <v>12602.422764645971</v>
      </c>
      <c r="T1257" s="54">
        <f>VLOOKUP(CONCATENATE($F1257," ",$G1257),AllocFactorMatrix,(T$4+1),FALSE)*$E1262</f>
        <v>339.41479341393256</v>
      </c>
      <c r="U1257" s="54">
        <f>VLOOKUP(CONCATENATE($F1257," ",$G1257),AllocFactorMatrix,(U$4+1),FALSE)*$E1262</f>
        <v>5556.4139552501092</v>
      </c>
      <c r="V1257" s="54">
        <f>VLOOKUP(CONCATENATE($F1257," ",$G1257),AllocFactorMatrix,(V$4+1),FALSE)*$E1262</f>
        <v>38709.775235555404</v>
      </c>
      <c r="W1257" s="54">
        <f>VLOOKUP(CONCATENATE($F1257," ",$G1257),AllocFactorMatrix,(W$4+1),FALSE)*$E1262</f>
        <v>0</v>
      </c>
      <c r="X1257" s="54">
        <f t="shared" si="679"/>
        <v>44605.603984219444</v>
      </c>
      <c r="Y1257" s="54">
        <f>VLOOKUP(CONCATENATE($F1257," ",$G1257),AllocFactorMatrix,(Y$4+1),FALSE)*$E1262</f>
        <v>2925.5135182356971</v>
      </c>
      <c r="Z1257" s="54">
        <f>VLOOKUP(CONCATENATE($F1257," ",$G1257),AllocFactorMatrix,(Z$4+1),FALSE)*$E1262</f>
        <v>48.768389829469875</v>
      </c>
      <c r="AA1257" s="54">
        <f t="shared" si="674"/>
        <v>2974.281908065167</v>
      </c>
      <c r="AB1257" s="54">
        <f>VLOOKUP(CONCATENATE($F1257," ",$G1257),AllocFactorMatrix,(AB$4+1),FALSE)*$E1262</f>
        <v>39.066248488338118</v>
      </c>
      <c r="AC1257" s="54">
        <f>VLOOKUP(CONCATENATE($F1257," ",$G1257),AllocFactorMatrix,(AC$4+1),FALSE)*$E1262</f>
        <v>132.83359639097915</v>
      </c>
      <c r="AD1257" s="54">
        <f>VLOOKUP(CONCATENATE($F1257," ",$G1257),AllocFactorMatrix,(AD$4+1),FALSE)*$E1262</f>
        <v>28.634664527617446</v>
      </c>
    </row>
    <row r="1258" spans="1:30" s="51" customFormat="1" hidden="1" outlineLevel="1">
      <c r="A1258" s="168"/>
      <c r="B1258" s="104"/>
      <c r="C1258" s="92"/>
      <c r="D1258" s="92"/>
      <c r="F1258" s="52" t="str">
        <f>F1262</f>
        <v>TRANS_TOTAL</v>
      </c>
      <c r="G1258" s="55" t="str">
        <f>$G$11</f>
        <v>DISTPRI</v>
      </c>
      <c r="H1258" s="53">
        <f t="shared" si="675"/>
        <v>0</v>
      </c>
      <c r="I1258" s="54">
        <f>VLOOKUP(CONCATENATE($F1258," ",$G1258),AllocFactorMatrix,(I$4+1),FALSE)*$E1262</f>
        <v>0</v>
      </c>
      <c r="J1258" s="54">
        <f>VLOOKUP(CONCATENATE($F1258," ",$G1258),AllocFactorMatrix,(J$4+1),FALSE)*$E1262</f>
        <v>0</v>
      </c>
      <c r="K1258" s="54">
        <f>VLOOKUP(CONCATENATE($F1258," ",$G1258),AllocFactorMatrix,(K$4+1),FALSE)*$E1262</f>
        <v>0</v>
      </c>
      <c r="L1258" s="54">
        <f>VLOOKUP(CONCATENATE($F1258," ",$G1258),AllocFactorMatrix,(L$4+1),FALSE)*$E1262</f>
        <v>0</v>
      </c>
      <c r="M1258" s="54">
        <f>VLOOKUP(CONCATENATE($F1258," ",$G1258),AllocFactorMatrix,(M$4+1),FALSE)*$E1262</f>
        <v>0</v>
      </c>
      <c r="N1258" s="54">
        <f t="shared" si="673"/>
        <v>0</v>
      </c>
      <c r="O1258" s="54">
        <f>VLOOKUP(CONCATENATE($F1258," ",$G1258),AllocFactorMatrix,(O$4+1),FALSE)*$E1262</f>
        <v>0</v>
      </c>
      <c r="P1258" s="54">
        <f>VLOOKUP(CONCATENATE($F1258," ",$G1258),AllocFactorMatrix,(P$4+1),FALSE)*$E1262</f>
        <v>0</v>
      </c>
      <c r="Q1258" s="54">
        <f>VLOOKUP(CONCATENATE($F1258," ",$G1258),AllocFactorMatrix,(Q$4+1),FALSE)*$E1262</f>
        <v>0</v>
      </c>
      <c r="R1258" s="54">
        <f>VLOOKUP(CONCATENATE($F1258," ",$G1258),AllocFactorMatrix,(R$4+1),FALSE)*$E1262</f>
        <v>0</v>
      </c>
      <c r="S1258" s="54">
        <f t="shared" si="678"/>
        <v>0</v>
      </c>
      <c r="T1258" s="54">
        <f>VLOOKUP(CONCATENATE($F1258," ",$G1258),AllocFactorMatrix,(T$4+1),FALSE)*$E1262</f>
        <v>0</v>
      </c>
      <c r="U1258" s="54">
        <f>VLOOKUP(CONCATENATE($F1258," ",$G1258),AllocFactorMatrix,(U$4+1),FALSE)*$E1262</f>
        <v>0</v>
      </c>
      <c r="V1258" s="54">
        <f>VLOOKUP(CONCATENATE($F1258," ",$G1258),AllocFactorMatrix,(V$4+1),FALSE)*$E1262</f>
        <v>0</v>
      </c>
      <c r="W1258" s="54">
        <f>VLOOKUP(CONCATENATE($F1258," ",$G1258),AllocFactorMatrix,(W$4+1),FALSE)*$E1262</f>
        <v>0</v>
      </c>
      <c r="X1258" s="54">
        <f t="shared" si="679"/>
        <v>0</v>
      </c>
      <c r="Y1258" s="54">
        <f>VLOOKUP(CONCATENATE($F1258," ",$G1258),AllocFactorMatrix,(Y$4+1),FALSE)*$E1262</f>
        <v>0</v>
      </c>
      <c r="Z1258" s="54">
        <f>VLOOKUP(CONCATENATE($F1258," ",$G1258),AllocFactorMatrix,(Z$4+1),FALSE)*$E1262</f>
        <v>0</v>
      </c>
      <c r="AA1258" s="54">
        <f t="shared" si="674"/>
        <v>0</v>
      </c>
      <c r="AB1258" s="54">
        <f>VLOOKUP(CONCATENATE($F1258," ",$G1258),AllocFactorMatrix,(AB$4+1),FALSE)*$E1262</f>
        <v>0</v>
      </c>
      <c r="AC1258" s="54">
        <f>VLOOKUP(CONCATENATE($F1258," ",$G1258),AllocFactorMatrix,(AC$4+1),FALSE)*$E1262</f>
        <v>0</v>
      </c>
      <c r="AD1258" s="54">
        <f>VLOOKUP(CONCATENATE($F1258," ",$G1258),AllocFactorMatrix,(AD$4+1),FALSE)*$E1262</f>
        <v>0</v>
      </c>
    </row>
    <row r="1259" spans="1:30" s="51" customFormat="1" hidden="1" outlineLevel="1">
      <c r="A1259" s="168"/>
      <c r="B1259" s="104"/>
      <c r="C1259" s="92"/>
      <c r="D1259" s="92"/>
      <c r="F1259" s="52" t="str">
        <f>F1262</f>
        <v>TRANS_TOTAL</v>
      </c>
      <c r="G1259" s="55" t="str">
        <f>$G$12</f>
        <v>DISTSEC</v>
      </c>
      <c r="H1259" s="53">
        <f t="shared" si="675"/>
        <v>0</v>
      </c>
      <c r="I1259" s="54">
        <f>VLOOKUP(CONCATENATE($F1259," ",$G1259),AllocFactorMatrix,(I$4+1),FALSE)*$E1262</f>
        <v>0</v>
      </c>
      <c r="J1259" s="54">
        <f>VLOOKUP(CONCATENATE($F1259," ",$G1259),AllocFactorMatrix,(J$4+1),FALSE)*$E1262</f>
        <v>0</v>
      </c>
      <c r="K1259" s="54">
        <f>VLOOKUP(CONCATENATE($F1259," ",$G1259),AllocFactorMatrix,(K$4+1),FALSE)*$E1262</f>
        <v>0</v>
      </c>
      <c r="L1259" s="54">
        <f>VLOOKUP(CONCATENATE($F1259," ",$G1259),AllocFactorMatrix,(L$4+1),FALSE)*$E1262</f>
        <v>0</v>
      </c>
      <c r="M1259" s="54">
        <f>VLOOKUP(CONCATENATE($F1259," ",$G1259),AllocFactorMatrix,(M$4+1),FALSE)*$E1262</f>
        <v>0</v>
      </c>
      <c r="N1259" s="54">
        <f t="shared" si="673"/>
        <v>0</v>
      </c>
      <c r="O1259" s="54">
        <f>VLOOKUP(CONCATENATE($F1259," ",$G1259),AllocFactorMatrix,(O$4+1),FALSE)*$E1262</f>
        <v>0</v>
      </c>
      <c r="P1259" s="54">
        <f>VLOOKUP(CONCATENATE($F1259," ",$G1259),AllocFactorMatrix,(P$4+1),FALSE)*$E1262</f>
        <v>0</v>
      </c>
      <c r="Q1259" s="54">
        <f>VLOOKUP(CONCATENATE($F1259," ",$G1259),AllocFactorMatrix,(Q$4+1),FALSE)*$E1262</f>
        <v>0</v>
      </c>
      <c r="R1259" s="54">
        <f>VLOOKUP(CONCATENATE($F1259," ",$G1259),AllocFactorMatrix,(R$4+1),FALSE)*$E1262</f>
        <v>0</v>
      </c>
      <c r="S1259" s="54">
        <f t="shared" si="678"/>
        <v>0</v>
      </c>
      <c r="T1259" s="54">
        <f>VLOOKUP(CONCATENATE($F1259," ",$G1259),AllocFactorMatrix,(T$4+1),FALSE)*$E1262</f>
        <v>0</v>
      </c>
      <c r="U1259" s="54">
        <f>VLOOKUP(CONCATENATE($F1259," ",$G1259),AllocFactorMatrix,(U$4+1),FALSE)*$E1262</f>
        <v>0</v>
      </c>
      <c r="V1259" s="54">
        <f>VLOOKUP(CONCATENATE($F1259," ",$G1259),AllocFactorMatrix,(V$4+1),FALSE)*$E1262</f>
        <v>0</v>
      </c>
      <c r="W1259" s="54">
        <f>VLOOKUP(CONCATENATE($F1259," ",$G1259),AllocFactorMatrix,(W$4+1),FALSE)*$E1262</f>
        <v>0</v>
      </c>
      <c r="X1259" s="54">
        <f t="shared" si="679"/>
        <v>0</v>
      </c>
      <c r="Y1259" s="54">
        <f>VLOOKUP(CONCATENATE($F1259," ",$G1259),AllocFactorMatrix,(Y$4+1),FALSE)*$E1262</f>
        <v>0</v>
      </c>
      <c r="Z1259" s="54">
        <f>VLOOKUP(CONCATENATE($F1259," ",$G1259),AllocFactorMatrix,(Z$4+1),FALSE)*$E1262</f>
        <v>0</v>
      </c>
      <c r="AA1259" s="54">
        <f t="shared" si="674"/>
        <v>0</v>
      </c>
      <c r="AB1259" s="54">
        <f>VLOOKUP(CONCATENATE($F1259," ",$G1259),AllocFactorMatrix,(AB$4+1),FALSE)*$E1262</f>
        <v>0</v>
      </c>
      <c r="AC1259" s="54">
        <f>VLOOKUP(CONCATENATE($F1259," ",$G1259),AllocFactorMatrix,(AC$4+1),FALSE)*$E1262</f>
        <v>0</v>
      </c>
      <c r="AD1259" s="54">
        <f>VLOOKUP(CONCATENATE($F1259," ",$G1259),AllocFactorMatrix,(AD$4+1),FALSE)*$E1262</f>
        <v>0</v>
      </c>
    </row>
    <row r="1260" spans="1:30" s="51" customFormat="1" hidden="1" outlineLevel="1">
      <c r="A1260" s="168"/>
      <c r="B1260" s="104"/>
      <c r="C1260" s="92"/>
      <c r="D1260" s="92"/>
      <c r="F1260" s="52" t="str">
        <f>F1262</f>
        <v>TRANS_TOTAL</v>
      </c>
      <c r="G1260" s="55" t="str">
        <f>$G$13</f>
        <v>ENERGY</v>
      </c>
      <c r="H1260" s="53">
        <f t="shared" si="675"/>
        <v>0</v>
      </c>
      <c r="I1260" s="54">
        <f>VLOOKUP(CONCATENATE($F1260," ",$G1260),AllocFactorMatrix,(I$4+1),FALSE)*$E1262</f>
        <v>0</v>
      </c>
      <c r="J1260" s="54">
        <f>VLOOKUP(CONCATENATE($F1260," ",$G1260),AllocFactorMatrix,(J$4+1),FALSE)*$E1262</f>
        <v>0</v>
      </c>
      <c r="K1260" s="54">
        <f>VLOOKUP(CONCATENATE($F1260," ",$G1260),AllocFactorMatrix,(K$4+1),FALSE)*$E1262</f>
        <v>0</v>
      </c>
      <c r="L1260" s="54">
        <f>VLOOKUP(CONCATENATE($F1260," ",$G1260),AllocFactorMatrix,(L$4+1),FALSE)*$E1262</f>
        <v>0</v>
      </c>
      <c r="M1260" s="54">
        <f>VLOOKUP(CONCATENATE($F1260," ",$G1260),AllocFactorMatrix,(M$4+1),FALSE)*$E1262</f>
        <v>0</v>
      </c>
      <c r="N1260" s="54">
        <f t="shared" si="673"/>
        <v>0</v>
      </c>
      <c r="O1260" s="54">
        <f>VLOOKUP(CONCATENATE($F1260," ",$G1260),AllocFactorMatrix,(O$4+1),FALSE)*$E1262</f>
        <v>0</v>
      </c>
      <c r="P1260" s="54">
        <f>VLOOKUP(CONCATENATE($F1260," ",$G1260),AllocFactorMatrix,(P$4+1),FALSE)*$E1262</f>
        <v>0</v>
      </c>
      <c r="Q1260" s="54">
        <f>VLOOKUP(CONCATENATE($F1260," ",$G1260),AllocFactorMatrix,(Q$4+1),FALSE)*$E1262</f>
        <v>0</v>
      </c>
      <c r="R1260" s="54">
        <f>VLOOKUP(CONCATENATE($F1260," ",$G1260),AllocFactorMatrix,(R$4+1),FALSE)*$E1262</f>
        <v>0</v>
      </c>
      <c r="S1260" s="54">
        <f t="shared" si="678"/>
        <v>0</v>
      </c>
      <c r="T1260" s="54">
        <f>VLOOKUP(CONCATENATE($F1260," ",$G1260),AllocFactorMatrix,(T$4+1),FALSE)*$E1262</f>
        <v>0</v>
      </c>
      <c r="U1260" s="54">
        <f>VLOOKUP(CONCATENATE($F1260," ",$G1260),AllocFactorMatrix,(U$4+1),FALSE)*$E1262</f>
        <v>0</v>
      </c>
      <c r="V1260" s="54">
        <f>VLOOKUP(CONCATENATE($F1260," ",$G1260),AllocFactorMatrix,(V$4+1),FALSE)*$E1262</f>
        <v>0</v>
      </c>
      <c r="W1260" s="54">
        <f>VLOOKUP(CONCATENATE($F1260," ",$G1260),AllocFactorMatrix,(W$4+1),FALSE)*$E1262</f>
        <v>0</v>
      </c>
      <c r="X1260" s="54">
        <f t="shared" si="679"/>
        <v>0</v>
      </c>
      <c r="Y1260" s="54">
        <f>VLOOKUP(CONCATENATE($F1260," ",$G1260),AllocFactorMatrix,(Y$4+1),FALSE)*$E1262</f>
        <v>0</v>
      </c>
      <c r="Z1260" s="54">
        <f>VLOOKUP(CONCATENATE($F1260," ",$G1260),AllocFactorMatrix,(Z$4+1),FALSE)*$E1262</f>
        <v>0</v>
      </c>
      <c r="AA1260" s="54">
        <f t="shared" si="674"/>
        <v>0</v>
      </c>
      <c r="AB1260" s="54">
        <f>VLOOKUP(CONCATENATE($F1260," ",$G1260),AllocFactorMatrix,(AB$4+1),FALSE)*$E1262</f>
        <v>0</v>
      </c>
      <c r="AC1260" s="54">
        <f>VLOOKUP(CONCATENATE($F1260," ",$G1260),AllocFactorMatrix,(AC$4+1),FALSE)*$E1262</f>
        <v>0</v>
      </c>
      <c r="AD1260" s="54">
        <f>VLOOKUP(CONCATENATE($F1260," ",$G1260),AllocFactorMatrix,(AD$4+1),FALSE)*$E1262</f>
        <v>0</v>
      </c>
    </row>
    <row r="1261" spans="1:30" s="51" customFormat="1" hidden="1" outlineLevel="1">
      <c r="A1261" s="168"/>
      <c r="B1261" s="104"/>
      <c r="C1261" s="92"/>
      <c r="D1261" s="92"/>
      <c r="F1261" s="52" t="str">
        <f>F1262</f>
        <v>TRANS_TOTAL</v>
      </c>
      <c r="G1261" s="55" t="str">
        <f>$G$14</f>
        <v>CUSTOMER</v>
      </c>
      <c r="H1261" s="53">
        <f t="shared" si="675"/>
        <v>0</v>
      </c>
      <c r="I1261" s="54">
        <f>VLOOKUP(CONCATENATE($F1261," ",$G1261),AllocFactorMatrix,(I$4+1),FALSE)*$E1262</f>
        <v>0</v>
      </c>
      <c r="J1261" s="54">
        <f>VLOOKUP(CONCATENATE($F1261," ",$G1261),AllocFactorMatrix,(J$4+1),FALSE)*$E1262</f>
        <v>0</v>
      </c>
      <c r="K1261" s="54">
        <f>VLOOKUP(CONCATENATE($F1261," ",$G1261),AllocFactorMatrix,(K$4+1),FALSE)*$E1262</f>
        <v>0</v>
      </c>
      <c r="L1261" s="54">
        <f>VLOOKUP(CONCATENATE($F1261," ",$G1261),AllocFactorMatrix,(L$4+1),FALSE)*$E1262</f>
        <v>0</v>
      </c>
      <c r="M1261" s="54">
        <f>VLOOKUP(CONCATENATE($F1261," ",$G1261),AllocFactorMatrix,(M$4+1),FALSE)*$E1262</f>
        <v>0</v>
      </c>
      <c r="N1261" s="54">
        <f t="shared" si="673"/>
        <v>0</v>
      </c>
      <c r="O1261" s="54">
        <f>VLOOKUP(CONCATENATE($F1261," ",$G1261),AllocFactorMatrix,(O$4+1),FALSE)*$E1262</f>
        <v>0</v>
      </c>
      <c r="P1261" s="54">
        <f>VLOOKUP(CONCATENATE($F1261," ",$G1261),AllocFactorMatrix,(P$4+1),FALSE)*$E1262</f>
        <v>0</v>
      </c>
      <c r="Q1261" s="54">
        <f>VLOOKUP(CONCATENATE($F1261," ",$G1261),AllocFactorMatrix,(Q$4+1),FALSE)*$E1262</f>
        <v>0</v>
      </c>
      <c r="R1261" s="54">
        <f>VLOOKUP(CONCATENATE($F1261," ",$G1261),AllocFactorMatrix,(R$4+1),FALSE)*$E1262</f>
        <v>0</v>
      </c>
      <c r="S1261" s="54">
        <f t="shared" si="678"/>
        <v>0</v>
      </c>
      <c r="T1261" s="54">
        <f>VLOOKUP(CONCATENATE($F1261," ",$G1261),AllocFactorMatrix,(T$4+1),FALSE)*$E1262</f>
        <v>0</v>
      </c>
      <c r="U1261" s="54">
        <f>VLOOKUP(CONCATENATE($F1261," ",$G1261),AllocFactorMatrix,(U$4+1),FALSE)*$E1262</f>
        <v>0</v>
      </c>
      <c r="V1261" s="54">
        <f>VLOOKUP(CONCATENATE($F1261," ",$G1261),AllocFactorMatrix,(V$4+1),FALSE)*$E1262</f>
        <v>0</v>
      </c>
      <c r="W1261" s="54">
        <f>VLOOKUP(CONCATENATE($F1261," ",$G1261),AllocFactorMatrix,(W$4+1),FALSE)*$E1262</f>
        <v>0</v>
      </c>
      <c r="X1261" s="54">
        <f t="shared" si="679"/>
        <v>0</v>
      </c>
      <c r="Y1261" s="54">
        <f>VLOOKUP(CONCATENATE($F1261," ",$G1261),AllocFactorMatrix,(Y$4+1),FALSE)*$E1262</f>
        <v>0</v>
      </c>
      <c r="Z1261" s="54">
        <f>VLOOKUP(CONCATENATE($F1261," ",$G1261),AllocFactorMatrix,(Z$4+1),FALSE)*$E1262</f>
        <v>0</v>
      </c>
      <c r="AA1261" s="54">
        <f t="shared" si="674"/>
        <v>0</v>
      </c>
      <c r="AB1261" s="54">
        <f>VLOOKUP(CONCATENATE($F1261," ",$G1261),AllocFactorMatrix,(AB$4+1),FALSE)*$E1262</f>
        <v>0</v>
      </c>
      <c r="AC1261" s="54">
        <f>VLOOKUP(CONCATENATE($F1261," ",$G1261),AllocFactorMatrix,(AC$4+1),FALSE)*$E1262</f>
        <v>0</v>
      </c>
      <c r="AD1261" s="54">
        <f>VLOOKUP(CONCATENATE($F1261," ",$G1261),AllocFactorMatrix,(AD$4+1),FALSE)*$E1262</f>
        <v>0</v>
      </c>
    </row>
    <row r="1262" spans="1:30" s="51" customFormat="1" collapsed="1">
      <c r="A1262" s="168"/>
      <c r="B1262" s="104"/>
      <c r="C1262" s="92"/>
      <c r="D1262" s="92" t="s">
        <v>498</v>
      </c>
      <c r="E1262" s="63">
        <v>834780</v>
      </c>
      <c r="F1262" s="63" t="s">
        <v>194</v>
      </c>
      <c r="G1262" s="55" t="str">
        <f>$G$15</f>
        <v>TOTAL</v>
      </c>
      <c r="H1262" s="53">
        <f t="shared" si="675"/>
        <v>834780.00000000012</v>
      </c>
      <c r="I1262" s="54">
        <f>VLOOKUP(CONCATENATE($F1262," ",$G1262),AllocFactorMatrix,(I$4+1),FALSE)*$E1262</f>
        <v>410338.17535169952</v>
      </c>
      <c r="J1262" s="54">
        <f>VLOOKUP(CONCATENATE($F1262," ",$G1262),AllocFactorMatrix,(J$4+1),FALSE)*$E1262</f>
        <v>20198.580033031096</v>
      </c>
      <c r="K1262" s="54">
        <f>VLOOKUP(CONCATENATE($F1262," ",$G1262),AllocFactorMatrix,(K$4+1),FALSE)*$E1262</f>
        <v>73897.857529050831</v>
      </c>
      <c r="L1262" s="54">
        <f>VLOOKUP(CONCATENATE($F1262," ",$G1262),AllocFactorMatrix,(L$4+1),FALSE)*$E1262</f>
        <v>2318.4849808870313</v>
      </c>
      <c r="M1262" s="54">
        <f>VLOOKUP(CONCATENATE($F1262," ",$G1262),AllocFactorMatrix,(M$4+1),FALSE)*$E1262</f>
        <v>229.64758741220376</v>
      </c>
      <c r="N1262" s="54">
        <f t="shared" si="673"/>
        <v>76445.990097350063</v>
      </c>
      <c r="O1262" s="54">
        <f>VLOOKUP(CONCATENATE($F1262," ",$G1262),AllocFactorMatrix,(O$4+1),FALSE)*$E1262</f>
        <v>56114.171230246568</v>
      </c>
      <c r="P1262" s="54">
        <f>VLOOKUP(CONCATENATE($F1262," ",$G1262),AllocFactorMatrix,(P$4+1),FALSE)*$E1262</f>
        <v>10451.522296662644</v>
      </c>
      <c r="Q1262" s="54">
        <f>VLOOKUP(CONCATENATE($F1262," ",$G1262),AllocFactorMatrix,(Q$4+1),FALSE)*$E1262</f>
        <v>4981.4830518915678</v>
      </c>
      <c r="R1262" s="54">
        <f>VLOOKUP(CONCATENATE($F1262," ",$G1262),AllocFactorMatrix,(R$4+1),FALSE)*$E1262</f>
        <v>175.66218886070652</v>
      </c>
      <c r="S1262" s="54">
        <f t="shared" si="678"/>
        <v>71722.83876766148</v>
      </c>
      <c r="T1262" s="54">
        <f>VLOOKUP(CONCATENATE($F1262," ",$G1262),AllocFactorMatrix,(T$4+1),FALSE)*$E1262</f>
        <v>1960.0729387922859</v>
      </c>
      <c r="U1262" s="54">
        <f>VLOOKUP(CONCATENATE($F1262," ",$G1262),AllocFactorMatrix,(U$4+1),FALSE)*$E1262</f>
        <v>32078.208373645281</v>
      </c>
      <c r="V1262" s="54">
        <f>VLOOKUP(CONCATENATE($F1262," ",$G1262),AllocFactorMatrix,(V$4+1),FALSE)*$E1262</f>
        <v>178878.20395793271</v>
      </c>
      <c r="W1262" s="54">
        <f>VLOOKUP(CONCATENATE($F1262," ",$G1262),AllocFactorMatrix,(W$4+1),FALSE)*$E1262</f>
        <v>25312.095038729331</v>
      </c>
      <c r="X1262" s="54">
        <f t="shared" si="679"/>
        <v>238228.58030909961</v>
      </c>
      <c r="Y1262" s="54">
        <f>VLOOKUP(CONCATENATE($F1262," ",$G1262),AllocFactorMatrix,(Y$4+1),FALSE)*$E1262</f>
        <v>17173.010000325918</v>
      </c>
      <c r="Z1262" s="54">
        <f>VLOOKUP(CONCATENATE($F1262," ",$G1262),AllocFactorMatrix,(Z$4+1),FALSE)*$E1262</f>
        <v>287.40850986112844</v>
      </c>
      <c r="AA1262" s="54">
        <f t="shared" si="674"/>
        <v>17460.418510187046</v>
      </c>
      <c r="AB1262" s="54">
        <f>VLOOKUP(CONCATENATE($F1262," ",$G1262),AllocFactorMatrix,(AB$4+1),FALSE)*$E1262</f>
        <v>223.94867005240741</v>
      </c>
      <c r="AC1262" s="54">
        <f>VLOOKUP(CONCATENATE($F1262," ",$G1262),AllocFactorMatrix,(AC$4+1),FALSE)*$E1262</f>
        <v>132.83359639097915</v>
      </c>
      <c r="AD1262" s="54">
        <f>VLOOKUP(CONCATENATE($F1262," ",$G1262),AllocFactorMatrix,(AD$4+1),FALSE)*$E1262</f>
        <v>28.634664527617446</v>
      </c>
    </row>
    <row r="1263" spans="1:30" s="51" customFormat="1" hidden="1" outlineLevel="1">
      <c r="A1263" s="56"/>
      <c r="B1263" s="112"/>
      <c r="C1263" s="55"/>
      <c r="D1263" s="55"/>
      <c r="F1263" s="52" t="str">
        <f>F1270</f>
        <v>TRAN_LSE</v>
      </c>
      <c r="G1263" s="55" t="str">
        <f>$G$8</f>
        <v>PRODUCTION</v>
      </c>
      <c r="H1263" s="53">
        <f t="shared" si="675"/>
        <v>1391645.9999999995</v>
      </c>
      <c r="I1263" s="54">
        <f>VLOOKUP(CONCATENATE($F1263," ",$G1263),AllocFactorMatrix,(I$4+1),FALSE)*$E1270</f>
        <v>685501.14833738329</v>
      </c>
      <c r="J1263" s="54">
        <f>VLOOKUP(CONCATENATE($F1263," ",$G1263),AllocFactorMatrix,(J$4+1),FALSE)*$E1270</f>
        <v>33886.771211458181</v>
      </c>
      <c r="K1263" s="54">
        <f>VLOOKUP(CONCATENATE($F1263," ",$G1263),AllocFactorMatrix,(K$4+1),FALSE)*$E1270</f>
        <v>124125.3008701028</v>
      </c>
      <c r="L1263" s="54">
        <f>VLOOKUP(CONCATENATE($F1263," ",$G1263),AllocFactorMatrix,(L$4+1),FALSE)*$E1270</f>
        <v>3907.0237772033061</v>
      </c>
      <c r="M1263" s="54">
        <f>VLOOKUP(CONCATENATE($F1263," ",$G1263),AllocFactorMatrix,(M$4+1),FALSE)*$E1270</f>
        <v>366.38818800487275</v>
      </c>
      <c r="N1263" s="54">
        <f t="shared" si="673"/>
        <v>128398.71283531097</v>
      </c>
      <c r="O1263" s="54">
        <f>VLOOKUP(CONCATENATE($F1263," ",$G1263),AllocFactorMatrix,(O$4+1),FALSE)*$E1270</f>
        <v>94354.537687788237</v>
      </c>
      <c r="P1263" s="54">
        <f>VLOOKUP(CONCATENATE($F1263," ",$G1263),AllocFactorMatrix,(P$4+1),FALSE)*$E1270</f>
        <v>17580.999291444536</v>
      </c>
      <c r="Q1263" s="54">
        <f>VLOOKUP(CONCATENATE($F1263," ",$G1263),AllocFactorMatrix,(Q$4+1),FALSE)*$E1270</f>
        <v>7944.5262215885377</v>
      </c>
      <c r="R1263" s="54">
        <f>VLOOKUP(CONCATENATE($F1263," ",$G1263),AllocFactorMatrix,(R$4+1),FALSE)*$E1270</f>
        <v>357.25646372212361</v>
      </c>
      <c r="S1263" s="54">
        <f>SUBTOTAL(9,O1263:R1263)</f>
        <v>120237.31966454344</v>
      </c>
      <c r="T1263" s="54">
        <f>VLOOKUP(CONCATENATE($F1263," ",$G1263),AllocFactorMatrix,(T$4+1),FALSE)*$E1270</f>
        <v>3296.0456753698068</v>
      </c>
      <c r="U1263" s="54">
        <f>VLOOKUP(CONCATENATE($F1263," ",$G1263),AllocFactorMatrix,(U$4+1),FALSE)*$E1270</f>
        <v>53939.225891090304</v>
      </c>
      <c r="V1263" s="54">
        <f>VLOOKUP(CONCATENATE($F1263," ",$G1263),AllocFactorMatrix,(V$4+1),FALSE)*$E1270</f>
        <v>285070.32444273762</v>
      </c>
      <c r="W1263" s="54">
        <f>VLOOKUP(CONCATENATE($F1263," ",$G1263),AllocFactorMatrix,(W$4+1),FALSE)*$E1270</f>
        <v>51478.975763563074</v>
      </c>
      <c r="X1263" s="54">
        <f>SUBTOTAL(9,T1263:W1263)</f>
        <v>393784.57177276083</v>
      </c>
      <c r="Y1263" s="54">
        <f>VLOOKUP(CONCATENATE($F1263," ",$G1263),AllocFactorMatrix,(Y$4+1),FALSE)*$E1270</f>
        <v>28976.128802090327</v>
      </c>
      <c r="Z1263" s="54">
        <f>VLOOKUP(CONCATENATE($F1263," ",$G1263),AllocFactorMatrix,(Z$4+1),FALSE)*$E1270</f>
        <v>485.33908143623347</v>
      </c>
      <c r="AA1263" s="54">
        <f t="shared" si="674"/>
        <v>29461.467883526559</v>
      </c>
      <c r="AB1263" s="54">
        <f>VLOOKUP(CONCATENATE($F1263," ",$G1263),AllocFactorMatrix,(AB$4+1),FALSE)*$E1270</f>
        <v>376.00829501639538</v>
      </c>
      <c r="AC1263" s="54">
        <f>VLOOKUP(CONCATENATE($F1263," ",$G1263),AllocFactorMatrix,(AC$4+1),FALSE)*$E1270</f>
        <v>0</v>
      </c>
      <c r="AD1263" s="54">
        <f>VLOOKUP(CONCATENATE($F1263," ",$G1263),AllocFactorMatrix,(AD$4+1),FALSE)*$E1270</f>
        <v>0</v>
      </c>
    </row>
    <row r="1264" spans="1:30" s="51" customFormat="1" hidden="1" outlineLevel="1">
      <c r="A1264" s="56"/>
      <c r="B1264" s="112"/>
      <c r="C1264" s="55"/>
      <c r="D1264" s="55"/>
      <c r="F1264" s="52" t="str">
        <f>F1270</f>
        <v>TRAN_LSE</v>
      </c>
      <c r="G1264" s="55" t="str">
        <f>$G$9</f>
        <v>BULKTRAN</v>
      </c>
      <c r="H1264" s="53">
        <f t="shared" si="675"/>
        <v>0</v>
      </c>
      <c r="I1264" s="54">
        <f>VLOOKUP(CONCATENATE($F1264," ",$G1264),AllocFactorMatrix,(I$4+1),FALSE)*$E1270</f>
        <v>0</v>
      </c>
      <c r="J1264" s="54">
        <f>VLOOKUP(CONCATENATE($F1264," ",$G1264),AllocFactorMatrix,(J$4+1),FALSE)*$E1270</f>
        <v>0</v>
      </c>
      <c r="K1264" s="54">
        <f>VLOOKUP(CONCATENATE($F1264," ",$G1264),AllocFactorMatrix,(K$4+1),FALSE)*$E1270</f>
        <v>0</v>
      </c>
      <c r="L1264" s="54">
        <f>VLOOKUP(CONCATENATE($F1264," ",$G1264),AllocFactorMatrix,(L$4+1),FALSE)*$E1270</f>
        <v>0</v>
      </c>
      <c r="M1264" s="54">
        <f>VLOOKUP(CONCATENATE($F1264," ",$G1264),AllocFactorMatrix,(M$4+1),FALSE)*$E1270</f>
        <v>0</v>
      </c>
      <c r="N1264" s="54">
        <f t="shared" si="673"/>
        <v>0</v>
      </c>
      <c r="O1264" s="54">
        <f>VLOOKUP(CONCATENATE($F1264," ",$G1264),AllocFactorMatrix,(O$4+1),FALSE)*$E1270</f>
        <v>0</v>
      </c>
      <c r="P1264" s="54">
        <f>VLOOKUP(CONCATENATE($F1264," ",$G1264),AllocFactorMatrix,(P$4+1),FALSE)*$E1270</f>
        <v>0</v>
      </c>
      <c r="Q1264" s="54">
        <f>VLOOKUP(CONCATENATE($F1264," ",$G1264),AllocFactorMatrix,(Q$4+1),FALSE)*$E1270</f>
        <v>0</v>
      </c>
      <c r="R1264" s="54">
        <f>VLOOKUP(CONCATENATE($F1264," ",$G1264),AllocFactorMatrix,(R$4+1),FALSE)*$E1270</f>
        <v>0</v>
      </c>
      <c r="S1264" s="54">
        <f t="shared" ref="S1264:S1270" si="680">SUBTOTAL(9,O1264:R1264)</f>
        <v>0</v>
      </c>
      <c r="T1264" s="54">
        <f>VLOOKUP(CONCATENATE($F1264," ",$G1264),AllocFactorMatrix,(T$4+1),FALSE)*$E1270</f>
        <v>0</v>
      </c>
      <c r="U1264" s="54">
        <f>VLOOKUP(CONCATENATE($F1264," ",$G1264),AllocFactorMatrix,(U$4+1),FALSE)*$E1270</f>
        <v>0</v>
      </c>
      <c r="V1264" s="54">
        <f>VLOOKUP(CONCATENATE($F1264," ",$G1264),AllocFactorMatrix,(V$4+1),FALSE)*$E1270</f>
        <v>0</v>
      </c>
      <c r="W1264" s="54">
        <f>VLOOKUP(CONCATENATE($F1264," ",$G1264),AllocFactorMatrix,(W$4+1),FALSE)*$E1270</f>
        <v>0</v>
      </c>
      <c r="X1264" s="54">
        <f t="shared" ref="X1264:X1270" si="681">SUBTOTAL(9,T1264:W1264)</f>
        <v>0</v>
      </c>
      <c r="Y1264" s="54">
        <f>VLOOKUP(CONCATENATE($F1264," ",$G1264),AllocFactorMatrix,(Y$4+1),FALSE)*$E1270</f>
        <v>0</v>
      </c>
      <c r="Z1264" s="54">
        <f>VLOOKUP(CONCATENATE($F1264," ",$G1264),AllocFactorMatrix,(Z$4+1),FALSE)*$E1270</f>
        <v>0</v>
      </c>
      <c r="AA1264" s="54">
        <f t="shared" si="674"/>
        <v>0</v>
      </c>
      <c r="AB1264" s="54">
        <f>VLOOKUP(CONCATENATE($F1264," ",$G1264),AllocFactorMatrix,(AB$4+1),FALSE)*$E1270</f>
        <v>0</v>
      </c>
      <c r="AC1264" s="54">
        <f>VLOOKUP(CONCATENATE($F1264," ",$G1264),AllocFactorMatrix,(AC$4+1),FALSE)*$E1270</f>
        <v>0</v>
      </c>
      <c r="AD1264" s="54">
        <f>VLOOKUP(CONCATENATE($F1264," ",$G1264),AllocFactorMatrix,(AD$4+1),FALSE)*$E1270</f>
        <v>0</v>
      </c>
    </row>
    <row r="1265" spans="1:30" s="51" customFormat="1" hidden="1" outlineLevel="1">
      <c r="A1265" s="56"/>
      <c r="B1265" s="112"/>
      <c r="C1265" s="55"/>
      <c r="D1265" s="55"/>
      <c r="F1265" s="52" t="str">
        <f>F1270</f>
        <v>TRAN_LSE</v>
      </c>
      <c r="G1265" s="55" t="str">
        <f>$G$10</f>
        <v>SUBTRAN</v>
      </c>
      <c r="H1265" s="53">
        <f t="shared" si="675"/>
        <v>0</v>
      </c>
      <c r="I1265" s="54">
        <f>VLOOKUP(CONCATENATE($F1265," ",$G1265),AllocFactorMatrix,(I$4+1),FALSE)*$E1270</f>
        <v>0</v>
      </c>
      <c r="J1265" s="54">
        <f>VLOOKUP(CONCATENATE($F1265," ",$G1265),AllocFactorMatrix,(J$4+1),FALSE)*$E1270</f>
        <v>0</v>
      </c>
      <c r="K1265" s="54">
        <f>VLOOKUP(CONCATENATE($F1265," ",$G1265),AllocFactorMatrix,(K$4+1),FALSE)*$E1270</f>
        <v>0</v>
      </c>
      <c r="L1265" s="54">
        <f>VLOOKUP(CONCATENATE($F1265," ",$G1265),AllocFactorMatrix,(L$4+1),FALSE)*$E1270</f>
        <v>0</v>
      </c>
      <c r="M1265" s="54">
        <f>VLOOKUP(CONCATENATE($F1265," ",$G1265),AllocFactorMatrix,(M$4+1),FALSE)*$E1270</f>
        <v>0</v>
      </c>
      <c r="N1265" s="54">
        <f t="shared" si="673"/>
        <v>0</v>
      </c>
      <c r="O1265" s="54">
        <f>VLOOKUP(CONCATENATE($F1265," ",$G1265),AllocFactorMatrix,(O$4+1),FALSE)*$E1270</f>
        <v>0</v>
      </c>
      <c r="P1265" s="54">
        <f>VLOOKUP(CONCATENATE($F1265," ",$G1265),AllocFactorMatrix,(P$4+1),FALSE)*$E1270</f>
        <v>0</v>
      </c>
      <c r="Q1265" s="54">
        <f>VLOOKUP(CONCATENATE($F1265," ",$G1265),AllocFactorMatrix,(Q$4+1),FALSE)*$E1270</f>
        <v>0</v>
      </c>
      <c r="R1265" s="54">
        <f>VLOOKUP(CONCATENATE($F1265," ",$G1265),AllocFactorMatrix,(R$4+1),FALSE)*$E1270</f>
        <v>0</v>
      </c>
      <c r="S1265" s="54">
        <f t="shared" si="680"/>
        <v>0</v>
      </c>
      <c r="T1265" s="54">
        <f>VLOOKUP(CONCATENATE($F1265," ",$G1265),AllocFactorMatrix,(T$4+1),FALSE)*$E1270</f>
        <v>0</v>
      </c>
      <c r="U1265" s="54">
        <f>VLOOKUP(CONCATENATE($F1265," ",$G1265),AllocFactorMatrix,(U$4+1),FALSE)*$E1270</f>
        <v>0</v>
      </c>
      <c r="V1265" s="54">
        <f>VLOOKUP(CONCATENATE($F1265," ",$G1265),AllocFactorMatrix,(V$4+1),FALSE)*$E1270</f>
        <v>0</v>
      </c>
      <c r="W1265" s="54">
        <f>VLOOKUP(CONCATENATE($F1265," ",$G1265),AllocFactorMatrix,(W$4+1),FALSE)*$E1270</f>
        <v>0</v>
      </c>
      <c r="X1265" s="54">
        <f t="shared" si="681"/>
        <v>0</v>
      </c>
      <c r="Y1265" s="54">
        <f>VLOOKUP(CONCATENATE($F1265," ",$G1265),AllocFactorMatrix,(Y$4+1),FALSE)*$E1270</f>
        <v>0</v>
      </c>
      <c r="Z1265" s="54">
        <f>VLOOKUP(CONCATENATE($F1265," ",$G1265),AllocFactorMatrix,(Z$4+1),FALSE)*$E1270</f>
        <v>0</v>
      </c>
      <c r="AA1265" s="54">
        <f t="shared" si="674"/>
        <v>0</v>
      </c>
      <c r="AB1265" s="54">
        <f>VLOOKUP(CONCATENATE($F1265," ",$G1265),AllocFactorMatrix,(AB$4+1),FALSE)*$E1270</f>
        <v>0</v>
      </c>
      <c r="AC1265" s="54">
        <f>VLOOKUP(CONCATENATE($F1265," ",$G1265),AllocFactorMatrix,(AC$4+1),FALSE)*$E1270</f>
        <v>0</v>
      </c>
      <c r="AD1265" s="54">
        <f>VLOOKUP(CONCATENATE($F1265," ",$G1265),AllocFactorMatrix,(AD$4+1),FALSE)*$E1270</f>
        <v>0</v>
      </c>
    </row>
    <row r="1266" spans="1:30" s="51" customFormat="1" hidden="1" outlineLevel="1">
      <c r="A1266" s="56"/>
      <c r="B1266" s="112"/>
      <c r="C1266" s="55"/>
      <c r="D1266" s="55"/>
      <c r="F1266" s="52" t="str">
        <f>F1270</f>
        <v>TRAN_LSE</v>
      </c>
      <c r="G1266" s="55" t="str">
        <f>$G$11</f>
        <v>DISTPRI</v>
      </c>
      <c r="H1266" s="53">
        <f t="shared" si="675"/>
        <v>0</v>
      </c>
      <c r="I1266" s="54">
        <f>VLOOKUP(CONCATENATE($F1266," ",$G1266),AllocFactorMatrix,(I$4+1),FALSE)*$E1270</f>
        <v>0</v>
      </c>
      <c r="J1266" s="54">
        <f>VLOOKUP(CONCATENATE($F1266," ",$G1266),AllocFactorMatrix,(J$4+1),FALSE)*$E1270</f>
        <v>0</v>
      </c>
      <c r="K1266" s="54">
        <f>VLOOKUP(CONCATENATE($F1266," ",$G1266),AllocFactorMatrix,(K$4+1),FALSE)*$E1270</f>
        <v>0</v>
      </c>
      <c r="L1266" s="54">
        <f>VLOOKUP(CONCATENATE($F1266," ",$G1266),AllocFactorMatrix,(L$4+1),FALSE)*$E1270</f>
        <v>0</v>
      </c>
      <c r="M1266" s="54">
        <f>VLOOKUP(CONCATENATE($F1266," ",$G1266),AllocFactorMatrix,(M$4+1),FALSE)*$E1270</f>
        <v>0</v>
      </c>
      <c r="N1266" s="54">
        <f t="shared" si="673"/>
        <v>0</v>
      </c>
      <c r="O1266" s="54">
        <f>VLOOKUP(CONCATENATE($F1266," ",$G1266),AllocFactorMatrix,(O$4+1),FALSE)*$E1270</f>
        <v>0</v>
      </c>
      <c r="P1266" s="54">
        <f>VLOOKUP(CONCATENATE($F1266," ",$G1266),AllocFactorMatrix,(P$4+1),FALSE)*$E1270</f>
        <v>0</v>
      </c>
      <c r="Q1266" s="54">
        <f>VLOOKUP(CONCATENATE($F1266," ",$G1266),AllocFactorMatrix,(Q$4+1),FALSE)*$E1270</f>
        <v>0</v>
      </c>
      <c r="R1266" s="54">
        <f>VLOOKUP(CONCATENATE($F1266," ",$G1266),AllocFactorMatrix,(R$4+1),FALSE)*$E1270</f>
        <v>0</v>
      </c>
      <c r="S1266" s="54">
        <f t="shared" si="680"/>
        <v>0</v>
      </c>
      <c r="T1266" s="54">
        <f>VLOOKUP(CONCATENATE($F1266," ",$G1266),AllocFactorMatrix,(T$4+1),FALSE)*$E1270</f>
        <v>0</v>
      </c>
      <c r="U1266" s="54">
        <f>VLOOKUP(CONCATENATE($F1266," ",$G1266),AllocFactorMatrix,(U$4+1),FALSE)*$E1270</f>
        <v>0</v>
      </c>
      <c r="V1266" s="54">
        <f>VLOOKUP(CONCATENATE($F1266," ",$G1266),AllocFactorMatrix,(V$4+1),FALSE)*$E1270</f>
        <v>0</v>
      </c>
      <c r="W1266" s="54">
        <f>VLOOKUP(CONCATENATE($F1266," ",$G1266),AllocFactorMatrix,(W$4+1),FALSE)*$E1270</f>
        <v>0</v>
      </c>
      <c r="X1266" s="54">
        <f t="shared" si="681"/>
        <v>0</v>
      </c>
      <c r="Y1266" s="54">
        <f>VLOOKUP(CONCATENATE($F1266," ",$G1266),AllocFactorMatrix,(Y$4+1),FALSE)*$E1270</f>
        <v>0</v>
      </c>
      <c r="Z1266" s="54">
        <f>VLOOKUP(CONCATENATE($F1266," ",$G1266),AllocFactorMatrix,(Z$4+1),FALSE)*$E1270</f>
        <v>0</v>
      </c>
      <c r="AA1266" s="54">
        <f t="shared" si="674"/>
        <v>0</v>
      </c>
      <c r="AB1266" s="54">
        <f>VLOOKUP(CONCATENATE($F1266," ",$G1266),AllocFactorMatrix,(AB$4+1),FALSE)*$E1270</f>
        <v>0</v>
      </c>
      <c r="AC1266" s="54">
        <f>VLOOKUP(CONCATENATE($F1266," ",$G1266),AllocFactorMatrix,(AC$4+1),FALSE)*$E1270</f>
        <v>0</v>
      </c>
      <c r="AD1266" s="54">
        <f>VLOOKUP(CONCATENATE($F1266," ",$G1266),AllocFactorMatrix,(AD$4+1),FALSE)*$E1270</f>
        <v>0</v>
      </c>
    </row>
    <row r="1267" spans="1:30" s="51" customFormat="1" hidden="1" outlineLevel="1">
      <c r="A1267" s="56"/>
      <c r="B1267" s="112"/>
      <c r="C1267" s="55"/>
      <c r="D1267" s="55"/>
      <c r="F1267" s="52" t="str">
        <f>F1270</f>
        <v>TRAN_LSE</v>
      </c>
      <c r="G1267" s="55" t="str">
        <f>$G$12</f>
        <v>DISTSEC</v>
      </c>
      <c r="H1267" s="53">
        <f t="shared" si="675"/>
        <v>0</v>
      </c>
      <c r="I1267" s="54">
        <f>VLOOKUP(CONCATENATE($F1267," ",$G1267),AllocFactorMatrix,(I$4+1),FALSE)*$E1270</f>
        <v>0</v>
      </c>
      <c r="J1267" s="54">
        <f>VLOOKUP(CONCATENATE($F1267," ",$G1267),AllocFactorMatrix,(J$4+1),FALSE)*$E1270</f>
        <v>0</v>
      </c>
      <c r="K1267" s="54">
        <f>VLOOKUP(CONCATENATE($F1267," ",$G1267),AllocFactorMatrix,(K$4+1),FALSE)*$E1270</f>
        <v>0</v>
      </c>
      <c r="L1267" s="54">
        <f>VLOOKUP(CONCATENATE($F1267," ",$G1267),AllocFactorMatrix,(L$4+1),FALSE)*$E1270</f>
        <v>0</v>
      </c>
      <c r="M1267" s="54">
        <f>VLOOKUP(CONCATENATE($F1267," ",$G1267),AllocFactorMatrix,(M$4+1),FALSE)*$E1270</f>
        <v>0</v>
      </c>
      <c r="N1267" s="54">
        <f t="shared" si="673"/>
        <v>0</v>
      </c>
      <c r="O1267" s="54">
        <f>VLOOKUP(CONCATENATE($F1267," ",$G1267),AllocFactorMatrix,(O$4+1),FALSE)*$E1270</f>
        <v>0</v>
      </c>
      <c r="P1267" s="54">
        <f>VLOOKUP(CONCATENATE($F1267," ",$G1267),AllocFactorMatrix,(P$4+1),FALSE)*$E1270</f>
        <v>0</v>
      </c>
      <c r="Q1267" s="54">
        <f>VLOOKUP(CONCATENATE($F1267," ",$G1267),AllocFactorMatrix,(Q$4+1),FALSE)*$E1270</f>
        <v>0</v>
      </c>
      <c r="R1267" s="54">
        <f>VLOOKUP(CONCATENATE($F1267," ",$G1267),AllocFactorMatrix,(R$4+1),FALSE)*$E1270</f>
        <v>0</v>
      </c>
      <c r="S1267" s="54">
        <f t="shared" si="680"/>
        <v>0</v>
      </c>
      <c r="T1267" s="54">
        <f>VLOOKUP(CONCATENATE($F1267," ",$G1267),AllocFactorMatrix,(T$4+1),FALSE)*$E1270</f>
        <v>0</v>
      </c>
      <c r="U1267" s="54">
        <f>VLOOKUP(CONCATENATE($F1267," ",$G1267),AllocFactorMatrix,(U$4+1),FALSE)*$E1270</f>
        <v>0</v>
      </c>
      <c r="V1267" s="54">
        <f>VLOOKUP(CONCATENATE($F1267," ",$G1267),AllocFactorMatrix,(V$4+1),FALSE)*$E1270</f>
        <v>0</v>
      </c>
      <c r="W1267" s="54">
        <f>VLOOKUP(CONCATENATE($F1267," ",$G1267),AllocFactorMatrix,(W$4+1),FALSE)*$E1270</f>
        <v>0</v>
      </c>
      <c r="X1267" s="54">
        <f t="shared" si="681"/>
        <v>0</v>
      </c>
      <c r="Y1267" s="54">
        <f>VLOOKUP(CONCATENATE($F1267," ",$G1267),AllocFactorMatrix,(Y$4+1),FALSE)*$E1270</f>
        <v>0</v>
      </c>
      <c r="Z1267" s="54">
        <f>VLOOKUP(CONCATENATE($F1267," ",$G1267),AllocFactorMatrix,(Z$4+1),FALSE)*$E1270</f>
        <v>0</v>
      </c>
      <c r="AA1267" s="54">
        <f t="shared" si="674"/>
        <v>0</v>
      </c>
      <c r="AB1267" s="54">
        <f>VLOOKUP(CONCATENATE($F1267," ",$G1267),AllocFactorMatrix,(AB$4+1),FALSE)*$E1270</f>
        <v>0</v>
      </c>
      <c r="AC1267" s="54">
        <f>VLOOKUP(CONCATENATE($F1267," ",$G1267),AllocFactorMatrix,(AC$4+1),FALSE)*$E1270</f>
        <v>0</v>
      </c>
      <c r="AD1267" s="54">
        <f>VLOOKUP(CONCATENATE($F1267," ",$G1267),AllocFactorMatrix,(AD$4+1),FALSE)*$E1270</f>
        <v>0</v>
      </c>
    </row>
    <row r="1268" spans="1:30" s="51" customFormat="1" hidden="1" outlineLevel="1">
      <c r="A1268" s="56"/>
      <c r="B1268" s="112"/>
      <c r="C1268" s="55"/>
      <c r="D1268" s="55"/>
      <c r="F1268" s="52" t="str">
        <f>F1270</f>
        <v>TRAN_LSE</v>
      </c>
      <c r="G1268" s="55" t="str">
        <f>$G$13</f>
        <v>ENERGY</v>
      </c>
      <c r="H1268" s="53">
        <f t="shared" si="675"/>
        <v>0</v>
      </c>
      <c r="I1268" s="54">
        <f>VLOOKUP(CONCATENATE($F1268," ",$G1268),AllocFactorMatrix,(I$4+1),FALSE)*$E1270</f>
        <v>0</v>
      </c>
      <c r="J1268" s="54">
        <f>VLOOKUP(CONCATENATE($F1268," ",$G1268),AllocFactorMatrix,(J$4+1),FALSE)*$E1270</f>
        <v>0</v>
      </c>
      <c r="K1268" s="54">
        <f>VLOOKUP(CONCATENATE($F1268," ",$G1268),AllocFactorMatrix,(K$4+1),FALSE)*$E1270</f>
        <v>0</v>
      </c>
      <c r="L1268" s="54">
        <f>VLOOKUP(CONCATENATE($F1268," ",$G1268),AllocFactorMatrix,(L$4+1),FALSE)*$E1270</f>
        <v>0</v>
      </c>
      <c r="M1268" s="54">
        <f>VLOOKUP(CONCATENATE($F1268," ",$G1268),AllocFactorMatrix,(M$4+1),FALSE)*$E1270</f>
        <v>0</v>
      </c>
      <c r="N1268" s="54">
        <f t="shared" si="673"/>
        <v>0</v>
      </c>
      <c r="O1268" s="54">
        <f>VLOOKUP(CONCATENATE($F1268," ",$G1268),AllocFactorMatrix,(O$4+1),FALSE)*$E1270</f>
        <v>0</v>
      </c>
      <c r="P1268" s="54">
        <f>VLOOKUP(CONCATENATE($F1268," ",$G1268),AllocFactorMatrix,(P$4+1),FALSE)*$E1270</f>
        <v>0</v>
      </c>
      <c r="Q1268" s="54">
        <f>VLOOKUP(CONCATENATE($F1268," ",$G1268),AllocFactorMatrix,(Q$4+1),FALSE)*$E1270</f>
        <v>0</v>
      </c>
      <c r="R1268" s="54">
        <f>VLOOKUP(CONCATENATE($F1268," ",$G1268),AllocFactorMatrix,(R$4+1),FALSE)*$E1270</f>
        <v>0</v>
      </c>
      <c r="S1268" s="54">
        <f t="shared" si="680"/>
        <v>0</v>
      </c>
      <c r="T1268" s="54">
        <f>VLOOKUP(CONCATENATE($F1268," ",$G1268),AllocFactorMatrix,(T$4+1),FALSE)*$E1270</f>
        <v>0</v>
      </c>
      <c r="U1268" s="54">
        <f>VLOOKUP(CONCATENATE($F1268," ",$G1268),AllocFactorMatrix,(U$4+1),FALSE)*$E1270</f>
        <v>0</v>
      </c>
      <c r="V1268" s="54">
        <f>VLOOKUP(CONCATENATE($F1268," ",$G1268),AllocFactorMatrix,(V$4+1),FALSE)*$E1270</f>
        <v>0</v>
      </c>
      <c r="W1268" s="54">
        <f>VLOOKUP(CONCATENATE($F1268," ",$G1268),AllocFactorMatrix,(W$4+1),FALSE)*$E1270</f>
        <v>0</v>
      </c>
      <c r="X1268" s="54">
        <f t="shared" si="681"/>
        <v>0</v>
      </c>
      <c r="Y1268" s="54">
        <f>VLOOKUP(CONCATENATE($F1268," ",$G1268),AllocFactorMatrix,(Y$4+1),FALSE)*$E1270</f>
        <v>0</v>
      </c>
      <c r="Z1268" s="54">
        <f>VLOOKUP(CONCATENATE($F1268," ",$G1268),AllocFactorMatrix,(Z$4+1),FALSE)*$E1270</f>
        <v>0</v>
      </c>
      <c r="AA1268" s="54">
        <f t="shared" si="674"/>
        <v>0</v>
      </c>
      <c r="AB1268" s="54">
        <f>VLOOKUP(CONCATENATE($F1268," ",$G1268),AllocFactorMatrix,(AB$4+1),FALSE)*$E1270</f>
        <v>0</v>
      </c>
      <c r="AC1268" s="54">
        <f>VLOOKUP(CONCATENATE($F1268," ",$G1268),AllocFactorMatrix,(AC$4+1),FALSE)*$E1270</f>
        <v>0</v>
      </c>
      <c r="AD1268" s="54">
        <f>VLOOKUP(CONCATENATE($F1268," ",$G1268),AllocFactorMatrix,(AD$4+1),FALSE)*$E1270</f>
        <v>0</v>
      </c>
    </row>
    <row r="1269" spans="1:30" s="51" customFormat="1" hidden="1" outlineLevel="1">
      <c r="A1269" s="56"/>
      <c r="B1269" s="112"/>
      <c r="C1269" s="55"/>
      <c r="D1269" s="55"/>
      <c r="F1269" s="52" t="str">
        <f>F1270</f>
        <v>TRAN_LSE</v>
      </c>
      <c r="G1269" s="55" t="str">
        <f>$G$14</f>
        <v>CUSTOMER</v>
      </c>
      <c r="H1269" s="53">
        <f t="shared" si="675"/>
        <v>0</v>
      </c>
      <c r="I1269" s="54">
        <f>VLOOKUP(CONCATENATE($F1269," ",$G1269),AllocFactorMatrix,(I$4+1),FALSE)*$E1270</f>
        <v>0</v>
      </c>
      <c r="J1269" s="54">
        <f>VLOOKUP(CONCATENATE($F1269," ",$G1269),AllocFactorMatrix,(J$4+1),FALSE)*$E1270</f>
        <v>0</v>
      </c>
      <c r="K1269" s="54">
        <f>VLOOKUP(CONCATENATE($F1269," ",$G1269),AllocFactorMatrix,(K$4+1),FALSE)*$E1270</f>
        <v>0</v>
      </c>
      <c r="L1269" s="54">
        <f>VLOOKUP(CONCATENATE($F1269," ",$G1269),AllocFactorMatrix,(L$4+1),FALSE)*$E1270</f>
        <v>0</v>
      </c>
      <c r="M1269" s="54">
        <f>VLOOKUP(CONCATENATE($F1269," ",$G1269),AllocFactorMatrix,(M$4+1),FALSE)*$E1270</f>
        <v>0</v>
      </c>
      <c r="N1269" s="54">
        <f t="shared" si="673"/>
        <v>0</v>
      </c>
      <c r="O1269" s="54">
        <f>VLOOKUP(CONCATENATE($F1269," ",$G1269),AllocFactorMatrix,(O$4+1),FALSE)*$E1270</f>
        <v>0</v>
      </c>
      <c r="P1269" s="54">
        <f>VLOOKUP(CONCATENATE($F1269," ",$G1269),AllocFactorMatrix,(P$4+1),FALSE)*$E1270</f>
        <v>0</v>
      </c>
      <c r="Q1269" s="54">
        <f>VLOOKUP(CONCATENATE($F1269," ",$G1269),AllocFactorMatrix,(Q$4+1),FALSE)*$E1270</f>
        <v>0</v>
      </c>
      <c r="R1269" s="54">
        <f>VLOOKUP(CONCATENATE($F1269," ",$G1269),AllocFactorMatrix,(R$4+1),FALSE)*$E1270</f>
        <v>0</v>
      </c>
      <c r="S1269" s="54">
        <f t="shared" si="680"/>
        <v>0</v>
      </c>
      <c r="T1269" s="54">
        <f>VLOOKUP(CONCATENATE($F1269," ",$G1269),AllocFactorMatrix,(T$4+1),FALSE)*$E1270</f>
        <v>0</v>
      </c>
      <c r="U1269" s="54">
        <f>VLOOKUP(CONCATENATE($F1269," ",$G1269),AllocFactorMatrix,(U$4+1),FALSE)*$E1270</f>
        <v>0</v>
      </c>
      <c r="V1269" s="54">
        <f>VLOOKUP(CONCATENATE($F1269," ",$G1269),AllocFactorMatrix,(V$4+1),FALSE)*$E1270</f>
        <v>0</v>
      </c>
      <c r="W1269" s="54">
        <f>VLOOKUP(CONCATENATE($F1269," ",$G1269),AllocFactorMatrix,(W$4+1),FALSE)*$E1270</f>
        <v>0</v>
      </c>
      <c r="X1269" s="54">
        <f t="shared" si="681"/>
        <v>0</v>
      </c>
      <c r="Y1269" s="54">
        <f>VLOOKUP(CONCATENATE($F1269," ",$G1269),AllocFactorMatrix,(Y$4+1),FALSE)*$E1270</f>
        <v>0</v>
      </c>
      <c r="Z1269" s="54">
        <f>VLOOKUP(CONCATENATE($F1269," ",$G1269),AllocFactorMatrix,(Z$4+1),FALSE)*$E1270</f>
        <v>0</v>
      </c>
      <c r="AA1269" s="54">
        <f t="shared" si="674"/>
        <v>0</v>
      </c>
      <c r="AB1269" s="54">
        <f>VLOOKUP(CONCATENATE($F1269," ",$G1269),AllocFactorMatrix,(AB$4+1),FALSE)*$E1270</f>
        <v>0</v>
      </c>
      <c r="AC1269" s="54">
        <f>VLOOKUP(CONCATENATE($F1269," ",$G1269),AllocFactorMatrix,(AC$4+1),FALSE)*$E1270</f>
        <v>0</v>
      </c>
      <c r="AD1269" s="54">
        <f>VLOOKUP(CONCATENATE($F1269," ",$G1269),AllocFactorMatrix,(AD$4+1),FALSE)*$E1270</f>
        <v>0</v>
      </c>
    </row>
    <row r="1270" spans="1:30" s="51" customFormat="1" collapsed="1">
      <c r="A1270" s="168"/>
      <c r="B1270" s="104"/>
      <c r="C1270" s="92"/>
      <c r="D1270" s="92" t="s">
        <v>499</v>
      </c>
      <c r="E1270" s="63">
        <v>1391646</v>
      </c>
      <c r="F1270" s="100" t="s">
        <v>548</v>
      </c>
      <c r="G1270" s="55" t="str">
        <f>$G$15</f>
        <v>TOTAL</v>
      </c>
      <c r="H1270" s="53">
        <f t="shared" si="675"/>
        <v>1391645.9999999995</v>
      </c>
      <c r="I1270" s="54">
        <f>VLOOKUP(CONCATENATE($F1270," ",$G1270),AllocFactorMatrix,(I$4+1),FALSE)*$E1270</f>
        <v>685501.14833738329</v>
      </c>
      <c r="J1270" s="54">
        <f>VLOOKUP(CONCATENATE($F1270," ",$G1270),AllocFactorMatrix,(J$4+1),FALSE)*$E1270</f>
        <v>33886.771211458181</v>
      </c>
      <c r="K1270" s="54">
        <f>VLOOKUP(CONCATENATE($F1270," ",$G1270),AllocFactorMatrix,(K$4+1),FALSE)*$E1270</f>
        <v>124125.3008701028</v>
      </c>
      <c r="L1270" s="54">
        <f>VLOOKUP(CONCATENATE($F1270," ",$G1270),AllocFactorMatrix,(L$4+1),FALSE)*$E1270</f>
        <v>3907.0237772033061</v>
      </c>
      <c r="M1270" s="54">
        <f>VLOOKUP(CONCATENATE($F1270," ",$G1270),AllocFactorMatrix,(M$4+1),FALSE)*$E1270</f>
        <v>366.38818800487275</v>
      </c>
      <c r="N1270" s="54">
        <f t="shared" si="673"/>
        <v>128398.71283531097</v>
      </c>
      <c r="O1270" s="54">
        <f>VLOOKUP(CONCATENATE($F1270," ",$G1270),AllocFactorMatrix,(O$4+1),FALSE)*$E1270</f>
        <v>94354.537687788237</v>
      </c>
      <c r="P1270" s="54">
        <f>VLOOKUP(CONCATENATE($F1270," ",$G1270),AllocFactorMatrix,(P$4+1),FALSE)*$E1270</f>
        <v>17580.999291444536</v>
      </c>
      <c r="Q1270" s="54">
        <f>VLOOKUP(CONCATENATE($F1270," ",$G1270),AllocFactorMatrix,(Q$4+1),FALSE)*$E1270</f>
        <v>7944.5262215885377</v>
      </c>
      <c r="R1270" s="54">
        <f>VLOOKUP(CONCATENATE($F1270," ",$G1270),AllocFactorMatrix,(R$4+1),FALSE)*$E1270</f>
        <v>357.25646372212361</v>
      </c>
      <c r="S1270" s="54">
        <f t="shared" si="680"/>
        <v>120237.31966454344</v>
      </c>
      <c r="T1270" s="54">
        <f>VLOOKUP(CONCATENATE($F1270," ",$G1270),AllocFactorMatrix,(T$4+1),FALSE)*$E1270</f>
        <v>3296.0456753698068</v>
      </c>
      <c r="U1270" s="54">
        <f>VLOOKUP(CONCATENATE($F1270," ",$G1270),AllocFactorMatrix,(U$4+1),FALSE)*$E1270</f>
        <v>53939.225891090304</v>
      </c>
      <c r="V1270" s="54">
        <f>VLOOKUP(CONCATENATE($F1270," ",$G1270),AllocFactorMatrix,(V$4+1),FALSE)*$E1270</f>
        <v>285070.32444273762</v>
      </c>
      <c r="W1270" s="54">
        <f>VLOOKUP(CONCATENATE($F1270," ",$G1270),AllocFactorMatrix,(W$4+1),FALSE)*$E1270</f>
        <v>51478.975763563074</v>
      </c>
      <c r="X1270" s="54">
        <f t="shared" si="681"/>
        <v>393784.57177276083</v>
      </c>
      <c r="Y1270" s="54">
        <f>VLOOKUP(CONCATENATE($F1270," ",$G1270),AllocFactorMatrix,(Y$4+1),FALSE)*$E1270</f>
        <v>28976.128802090327</v>
      </c>
      <c r="Z1270" s="54">
        <f>VLOOKUP(CONCATENATE($F1270," ",$G1270),AllocFactorMatrix,(Z$4+1),FALSE)*$E1270</f>
        <v>485.33908143623347</v>
      </c>
      <c r="AA1270" s="54">
        <f t="shared" si="674"/>
        <v>29461.467883526559</v>
      </c>
      <c r="AB1270" s="54">
        <f>VLOOKUP(CONCATENATE($F1270," ",$G1270),AllocFactorMatrix,(AB$4+1),FALSE)*$E1270</f>
        <v>376.00829501639538</v>
      </c>
      <c r="AC1270" s="54">
        <f>VLOOKUP(CONCATENATE($F1270," ",$G1270),AllocFactorMatrix,(AC$4+1),FALSE)*$E1270</f>
        <v>0</v>
      </c>
      <c r="AD1270" s="54">
        <f>VLOOKUP(CONCATENATE($F1270," ",$G1270),AllocFactorMatrix,(AD$4+1),FALSE)*$E1270</f>
        <v>0</v>
      </c>
    </row>
    <row r="1271" spans="1:30" s="51" customFormat="1" hidden="1" outlineLevel="1">
      <c r="A1271" s="168"/>
      <c r="B1271" s="104"/>
      <c r="C1271" s="92"/>
      <c r="D1271" s="92"/>
      <c r="F1271" s="52" t="str">
        <f>F1278</f>
        <v>TRANS_TOTAL</v>
      </c>
      <c r="G1271" s="55" t="str">
        <f>$G$8</f>
        <v>PRODUCTION</v>
      </c>
      <c r="H1271" s="53">
        <f t="shared" si="675"/>
        <v>0</v>
      </c>
      <c r="I1271" s="54">
        <f>VLOOKUP(CONCATENATE($F1271," ",$G1271),AllocFactorMatrix,(I$4+1),FALSE)*$E1278</f>
        <v>0</v>
      </c>
      <c r="J1271" s="54">
        <f>VLOOKUP(CONCATENATE($F1271," ",$G1271),AllocFactorMatrix,(J$4+1),FALSE)*$E1278</f>
        <v>0</v>
      </c>
      <c r="K1271" s="54">
        <f>VLOOKUP(CONCATENATE($F1271," ",$G1271),AllocFactorMatrix,(K$4+1),FALSE)*$E1278</f>
        <v>0</v>
      </c>
      <c r="L1271" s="54">
        <f>VLOOKUP(CONCATENATE($F1271," ",$G1271),AllocFactorMatrix,(L$4+1),FALSE)*$E1278</f>
        <v>0</v>
      </c>
      <c r="M1271" s="54">
        <f>VLOOKUP(CONCATENATE($F1271," ",$G1271),AllocFactorMatrix,(M$4+1),FALSE)*$E1278</f>
        <v>0</v>
      </c>
      <c r="N1271" s="54">
        <f t="shared" si="673"/>
        <v>0</v>
      </c>
      <c r="O1271" s="54">
        <f>VLOOKUP(CONCATENATE($F1271," ",$G1271),AllocFactorMatrix,(O$4+1),FALSE)*$E1278</f>
        <v>0</v>
      </c>
      <c r="P1271" s="54">
        <f>VLOOKUP(CONCATENATE($F1271," ",$G1271),AllocFactorMatrix,(P$4+1),FALSE)*$E1278</f>
        <v>0</v>
      </c>
      <c r="Q1271" s="54">
        <f>VLOOKUP(CONCATENATE($F1271," ",$G1271),AllocFactorMatrix,(Q$4+1),FALSE)*$E1278</f>
        <v>0</v>
      </c>
      <c r="R1271" s="54">
        <f>VLOOKUP(CONCATENATE($F1271," ",$G1271),AllocFactorMatrix,(R$4+1),FALSE)*$E1278</f>
        <v>0</v>
      </c>
      <c r="S1271" s="54">
        <f>SUBTOTAL(9,O1271:R1271)</f>
        <v>0</v>
      </c>
      <c r="T1271" s="54">
        <f>VLOOKUP(CONCATENATE($F1271," ",$G1271),AllocFactorMatrix,(T$4+1),FALSE)*$E1278</f>
        <v>0</v>
      </c>
      <c r="U1271" s="54">
        <f>VLOOKUP(CONCATENATE($F1271," ",$G1271),AllocFactorMatrix,(U$4+1),FALSE)*$E1278</f>
        <v>0</v>
      </c>
      <c r="V1271" s="54">
        <f>VLOOKUP(CONCATENATE($F1271," ",$G1271),AllocFactorMatrix,(V$4+1),FALSE)*$E1278</f>
        <v>0</v>
      </c>
      <c r="W1271" s="54">
        <f>VLOOKUP(CONCATENATE($F1271," ",$G1271),AllocFactorMatrix,(W$4+1),FALSE)*$E1278</f>
        <v>0</v>
      </c>
      <c r="X1271" s="54">
        <f>SUBTOTAL(9,T1271:W1271)</f>
        <v>0</v>
      </c>
      <c r="Y1271" s="54">
        <f>VLOOKUP(CONCATENATE($F1271," ",$G1271),AllocFactorMatrix,(Y$4+1),FALSE)*$E1278</f>
        <v>0</v>
      </c>
      <c r="Z1271" s="54">
        <f>VLOOKUP(CONCATENATE($F1271," ",$G1271),AllocFactorMatrix,(Z$4+1),FALSE)*$E1278</f>
        <v>0</v>
      </c>
      <c r="AA1271" s="54">
        <f t="shared" si="674"/>
        <v>0</v>
      </c>
      <c r="AB1271" s="54">
        <f>VLOOKUP(CONCATENATE($F1271," ",$G1271),AllocFactorMatrix,(AB$4+1),FALSE)*$E1278</f>
        <v>0</v>
      </c>
      <c r="AC1271" s="54">
        <f>VLOOKUP(CONCATENATE($F1271," ",$G1271),AllocFactorMatrix,(AC$4+1),FALSE)*$E1278</f>
        <v>0</v>
      </c>
      <c r="AD1271" s="54">
        <f>VLOOKUP(CONCATENATE($F1271," ",$G1271),AllocFactorMatrix,(AD$4+1),FALSE)*$E1278</f>
        <v>0</v>
      </c>
    </row>
    <row r="1272" spans="1:30" s="51" customFormat="1" hidden="1" outlineLevel="1">
      <c r="A1272" s="168"/>
      <c r="B1272" s="104"/>
      <c r="C1272" s="92"/>
      <c r="D1272" s="92"/>
      <c r="F1272" s="52" t="str">
        <f>F1278</f>
        <v>TRANS_TOTAL</v>
      </c>
      <c r="G1272" s="55" t="str">
        <f>$G$9</f>
        <v>BULKTRAN</v>
      </c>
      <c r="H1272" s="53">
        <f t="shared" si="675"/>
        <v>192184.40289999999</v>
      </c>
      <c r="I1272" s="54">
        <f>VLOOKUP(CONCATENATE($F1272," ",$G1272),AllocFactorMatrix,(I$4+1),FALSE)*$E1278</f>
        <v>94666.767899655752</v>
      </c>
      <c r="J1272" s="54">
        <f>VLOOKUP(CONCATENATE($F1272," ",$G1272),AllocFactorMatrix,(J$4+1),FALSE)*$E1278</f>
        <v>4679.7166028451202</v>
      </c>
      <c r="K1272" s="54">
        <f>VLOOKUP(CONCATENATE($F1272," ",$G1272),AllocFactorMatrix,(K$4+1),FALSE)*$E1278</f>
        <v>17141.53371798831</v>
      </c>
      <c r="L1272" s="54">
        <f>VLOOKUP(CONCATENATE($F1272," ",$G1272),AllocFactorMatrix,(L$4+1),FALSE)*$E1278</f>
        <v>539.55462217972092</v>
      </c>
      <c r="M1272" s="54">
        <f>VLOOKUP(CONCATENATE($F1272," ",$G1272),AllocFactorMatrix,(M$4+1),FALSE)*$E1278</f>
        <v>50.597705983654905</v>
      </c>
      <c r="N1272" s="54">
        <f t="shared" si="673"/>
        <v>17731.686046151684</v>
      </c>
      <c r="O1272" s="54">
        <f>VLOOKUP(CONCATENATE($F1272," ",$G1272),AllocFactorMatrix,(O$4+1),FALSE)*$E1278</f>
        <v>13030.232175735156</v>
      </c>
      <c r="P1272" s="54">
        <f>VLOOKUP(CONCATENATE($F1272," ",$G1272),AllocFactorMatrix,(P$4+1),FALSE)*$E1278</f>
        <v>2427.9118764481705</v>
      </c>
      <c r="Q1272" s="54">
        <f>VLOOKUP(CONCATENATE($F1272," ",$G1272),AllocFactorMatrix,(Q$4+1),FALSE)*$E1278</f>
        <v>1097.1281692466232</v>
      </c>
      <c r="R1272" s="54">
        <f>VLOOKUP(CONCATENATE($F1272," ",$G1272),AllocFactorMatrix,(R$4+1),FALSE)*$E1278</f>
        <v>49.336627391306294</v>
      </c>
      <c r="S1272" s="54">
        <f t="shared" ref="S1272:S1278" si="682">SUBTOTAL(9,O1272:R1272)</f>
        <v>16604.608848821255</v>
      </c>
      <c r="T1272" s="54">
        <f>VLOOKUP(CONCATENATE($F1272," ",$G1272),AllocFactorMatrix,(T$4+1),FALSE)*$E1278</f>
        <v>455.17938473726326</v>
      </c>
      <c r="U1272" s="54">
        <f>VLOOKUP(CONCATENATE($F1272," ",$G1272),AllocFactorMatrix,(U$4+1),FALSE)*$E1278</f>
        <v>7448.9330769228736</v>
      </c>
      <c r="V1272" s="54">
        <f>VLOOKUP(CONCATENATE($F1272," ",$G1272),AllocFactorMatrix,(V$4+1),FALSE)*$E1278</f>
        <v>39367.820614967313</v>
      </c>
      <c r="W1272" s="54">
        <f>VLOOKUP(CONCATENATE($F1272," ",$G1272),AllocFactorMatrix,(W$4+1),FALSE)*$E1278</f>
        <v>7109.1759104139564</v>
      </c>
      <c r="X1272" s="54">
        <f t="shared" ref="X1272:X1278" si="683">SUBTOTAL(9,T1272:W1272)</f>
        <v>54381.108987041407</v>
      </c>
      <c r="Y1272" s="54">
        <f>VLOOKUP(CONCATENATE($F1272," ",$G1272),AllocFactorMatrix,(Y$4+1),FALSE)*$E1278</f>
        <v>4001.5636247890784</v>
      </c>
      <c r="Z1272" s="54">
        <f>VLOOKUP(CONCATENATE($F1272," ",$G1272),AllocFactorMatrix,(Z$4+1),FALSE)*$E1278</f>
        <v>67.024661134984754</v>
      </c>
      <c r="AA1272" s="54">
        <f t="shared" si="674"/>
        <v>4068.5882859240633</v>
      </c>
      <c r="AB1272" s="54">
        <f>VLOOKUP(CONCATENATE($F1272," ",$G1272),AllocFactorMatrix,(AB$4+1),FALSE)*$E1278</f>
        <v>51.926229560659095</v>
      </c>
      <c r="AC1272" s="54">
        <f>VLOOKUP(CONCATENATE($F1272," ",$G1272),AllocFactorMatrix,(AC$4+1),FALSE)*$E1278</f>
        <v>0</v>
      </c>
      <c r="AD1272" s="54">
        <f>VLOOKUP(CONCATENATE($F1272," ",$G1272),AllocFactorMatrix,(AD$4+1),FALSE)*$E1278</f>
        <v>0</v>
      </c>
    </row>
    <row r="1273" spans="1:30" s="51" customFormat="1" hidden="1" outlineLevel="1">
      <c r="A1273" s="168"/>
      <c r="B1273" s="104"/>
      <c r="C1273" s="92"/>
      <c r="D1273" s="92"/>
      <c r="F1273" s="52" t="str">
        <f>F1278</f>
        <v>TRANS_TOTAL</v>
      </c>
      <c r="G1273" s="55" t="str">
        <f>$G$10</f>
        <v>SUBTRAN</v>
      </c>
      <c r="H1273" s="53">
        <f t="shared" si="675"/>
        <v>42272.597100000006</v>
      </c>
      <c r="I1273" s="54">
        <f>VLOOKUP(CONCATENATE($F1273," ",$G1273),AllocFactorMatrix,(I$4+1),FALSE)*$E1278</f>
        <v>20581.150807588565</v>
      </c>
      <c r="J1273" s="54">
        <f>VLOOKUP(CONCATENATE($F1273," ",$G1273),AllocFactorMatrix,(J$4+1),FALSE)*$E1278</f>
        <v>993.27326131594191</v>
      </c>
      <c r="K1273" s="54">
        <f>VLOOKUP(CONCATENATE($F1273," ",$G1273),AllocFactorMatrix,(K$4+1),FALSE)*$E1278</f>
        <v>3613.4795581906524</v>
      </c>
      <c r="L1273" s="54">
        <f>VLOOKUP(CONCATENATE($F1273," ",$G1273),AllocFactorMatrix,(L$4+1),FALSE)*$E1278</f>
        <v>111.61698370905296</v>
      </c>
      <c r="M1273" s="54">
        <f>VLOOKUP(CONCATENATE($F1273," ",$G1273),AllocFactorMatrix,(M$4+1),FALSE)*$E1278</f>
        <v>13.901305015534176</v>
      </c>
      <c r="N1273" s="54">
        <f t="shared" si="673"/>
        <v>3738.9978469152393</v>
      </c>
      <c r="O1273" s="54">
        <f>VLOOKUP(CONCATENATE($F1273," ",$G1273),AllocFactorMatrix,(O$4+1),FALSE)*$E1278</f>
        <v>2730.0402842302465</v>
      </c>
      <c r="P1273" s="54">
        <f>VLOOKUP(CONCATENATE($F1273," ",$G1273),AllocFactorMatrix,(P$4+1),FALSE)*$E1278</f>
        <v>507.51130463982128</v>
      </c>
      <c r="Q1273" s="54">
        <f>VLOOKUP(CONCATENATE($F1273," ",$G1273),AllocFactorMatrix,(Q$4+1),FALSE)*$E1278</f>
        <v>301.97527345365853</v>
      </c>
      <c r="R1273" s="54">
        <f>VLOOKUP(CONCATENATE($F1273," ",$G1273),AllocFactorMatrix,(R$4+1),FALSE)*$E1278</f>
        <v>0</v>
      </c>
      <c r="S1273" s="54">
        <f t="shared" si="682"/>
        <v>3539.5268623237266</v>
      </c>
      <c r="T1273" s="54">
        <f>VLOOKUP(CONCATENATE($F1273," ",$G1273),AllocFactorMatrix,(T$4+1),FALSE)*$E1278</f>
        <v>95.328319101380458</v>
      </c>
      <c r="U1273" s="54">
        <f>VLOOKUP(CONCATENATE($F1273," ",$G1273),AllocFactorMatrix,(U$4+1),FALSE)*$E1278</f>
        <v>1560.5790108843944</v>
      </c>
      <c r="V1273" s="54">
        <f>VLOOKUP(CONCATENATE($F1273," ",$G1273),AllocFactorMatrix,(V$4+1),FALSE)*$E1278</f>
        <v>10872.059431709687</v>
      </c>
      <c r="W1273" s="54">
        <f>VLOOKUP(CONCATENATE($F1273," ",$G1273),AllocFactorMatrix,(W$4+1),FALSE)*$E1278</f>
        <v>0</v>
      </c>
      <c r="X1273" s="54">
        <f t="shared" si="683"/>
        <v>12527.966761695463</v>
      </c>
      <c r="Y1273" s="54">
        <f>VLOOKUP(CONCATENATE($F1273," ",$G1273),AllocFactorMatrix,(Y$4+1),FALSE)*$E1278</f>
        <v>821.66214205537608</v>
      </c>
      <c r="Z1273" s="54">
        <f>VLOOKUP(CONCATENATE($F1273," ",$G1273),AllocFactorMatrix,(Z$4+1),FALSE)*$E1278</f>
        <v>13.697130231016578</v>
      </c>
      <c r="AA1273" s="54">
        <f t="shared" si="674"/>
        <v>835.35927228639264</v>
      </c>
      <c r="AB1273" s="54">
        <f>VLOOKUP(CONCATENATE($F1273," ",$G1273),AllocFactorMatrix,(AB$4+1),FALSE)*$E1278</f>
        <v>10.972178803792962</v>
      </c>
      <c r="AC1273" s="54">
        <f>VLOOKUP(CONCATENATE($F1273," ",$G1273),AllocFactorMatrix,(AC$4+1),FALSE)*$E1278</f>
        <v>37.307753550683771</v>
      </c>
      <c r="AD1273" s="54">
        <f>VLOOKUP(CONCATENATE($F1273," ",$G1273),AllocFactorMatrix,(AD$4+1),FALSE)*$E1278</f>
        <v>8.0423555201988588</v>
      </c>
    </row>
    <row r="1274" spans="1:30" s="51" customFormat="1" hidden="1" outlineLevel="1">
      <c r="A1274" s="168"/>
      <c r="B1274" s="104"/>
      <c r="C1274" s="92"/>
      <c r="D1274" s="92"/>
      <c r="F1274" s="52" t="str">
        <f>F1278</f>
        <v>TRANS_TOTAL</v>
      </c>
      <c r="G1274" s="55" t="str">
        <f>$G$11</f>
        <v>DISTPRI</v>
      </c>
      <c r="H1274" s="53">
        <f t="shared" si="675"/>
        <v>0</v>
      </c>
      <c r="I1274" s="54">
        <f>VLOOKUP(CONCATENATE($F1274," ",$G1274),AllocFactorMatrix,(I$4+1),FALSE)*$E1278</f>
        <v>0</v>
      </c>
      <c r="J1274" s="54">
        <f>VLOOKUP(CONCATENATE($F1274," ",$G1274),AllocFactorMatrix,(J$4+1),FALSE)*$E1278</f>
        <v>0</v>
      </c>
      <c r="K1274" s="54">
        <f>VLOOKUP(CONCATENATE($F1274," ",$G1274),AllocFactorMatrix,(K$4+1),FALSE)*$E1278</f>
        <v>0</v>
      </c>
      <c r="L1274" s="54">
        <f>VLOOKUP(CONCATENATE($F1274," ",$G1274),AllocFactorMatrix,(L$4+1),FALSE)*$E1278</f>
        <v>0</v>
      </c>
      <c r="M1274" s="54">
        <f>VLOOKUP(CONCATENATE($F1274," ",$G1274),AllocFactorMatrix,(M$4+1),FALSE)*$E1278</f>
        <v>0</v>
      </c>
      <c r="N1274" s="54">
        <f t="shared" si="673"/>
        <v>0</v>
      </c>
      <c r="O1274" s="54">
        <f>VLOOKUP(CONCATENATE($F1274," ",$G1274),AllocFactorMatrix,(O$4+1),FALSE)*$E1278</f>
        <v>0</v>
      </c>
      <c r="P1274" s="54">
        <f>VLOOKUP(CONCATENATE($F1274," ",$G1274),AllocFactorMatrix,(P$4+1),FALSE)*$E1278</f>
        <v>0</v>
      </c>
      <c r="Q1274" s="54">
        <f>VLOOKUP(CONCATENATE($F1274," ",$G1274),AllocFactorMatrix,(Q$4+1),FALSE)*$E1278</f>
        <v>0</v>
      </c>
      <c r="R1274" s="54">
        <f>VLOOKUP(CONCATENATE($F1274," ",$G1274),AllocFactorMatrix,(R$4+1),FALSE)*$E1278</f>
        <v>0</v>
      </c>
      <c r="S1274" s="54">
        <f t="shared" si="682"/>
        <v>0</v>
      </c>
      <c r="T1274" s="54">
        <f>VLOOKUP(CONCATENATE($F1274," ",$G1274),AllocFactorMatrix,(T$4+1),FALSE)*$E1278</f>
        <v>0</v>
      </c>
      <c r="U1274" s="54">
        <f>VLOOKUP(CONCATENATE($F1274," ",$G1274),AllocFactorMatrix,(U$4+1),FALSE)*$E1278</f>
        <v>0</v>
      </c>
      <c r="V1274" s="54">
        <f>VLOOKUP(CONCATENATE($F1274," ",$G1274),AllocFactorMatrix,(V$4+1),FALSE)*$E1278</f>
        <v>0</v>
      </c>
      <c r="W1274" s="54">
        <f>VLOOKUP(CONCATENATE($F1274," ",$G1274),AllocFactorMatrix,(W$4+1),FALSE)*$E1278</f>
        <v>0</v>
      </c>
      <c r="X1274" s="54">
        <f t="shared" si="683"/>
        <v>0</v>
      </c>
      <c r="Y1274" s="54">
        <f>VLOOKUP(CONCATENATE($F1274," ",$G1274),AllocFactorMatrix,(Y$4+1),FALSE)*$E1278</f>
        <v>0</v>
      </c>
      <c r="Z1274" s="54">
        <f>VLOOKUP(CONCATENATE($F1274," ",$G1274),AllocFactorMatrix,(Z$4+1),FALSE)*$E1278</f>
        <v>0</v>
      </c>
      <c r="AA1274" s="54">
        <f t="shared" si="674"/>
        <v>0</v>
      </c>
      <c r="AB1274" s="54">
        <f>VLOOKUP(CONCATENATE($F1274," ",$G1274),AllocFactorMatrix,(AB$4+1),FALSE)*$E1278</f>
        <v>0</v>
      </c>
      <c r="AC1274" s="54">
        <f>VLOOKUP(CONCATENATE($F1274," ",$G1274),AllocFactorMatrix,(AC$4+1),FALSE)*$E1278</f>
        <v>0</v>
      </c>
      <c r="AD1274" s="54">
        <f>VLOOKUP(CONCATENATE($F1274," ",$G1274),AllocFactorMatrix,(AD$4+1),FALSE)*$E1278</f>
        <v>0</v>
      </c>
    </row>
    <row r="1275" spans="1:30" s="51" customFormat="1" hidden="1" outlineLevel="1">
      <c r="A1275" s="168"/>
      <c r="B1275" s="104"/>
      <c r="C1275" s="92"/>
      <c r="D1275" s="92"/>
      <c r="F1275" s="52" t="str">
        <f>F1278</f>
        <v>TRANS_TOTAL</v>
      </c>
      <c r="G1275" s="55" t="str">
        <f>$G$12</f>
        <v>DISTSEC</v>
      </c>
      <c r="H1275" s="53">
        <f t="shared" si="675"/>
        <v>0</v>
      </c>
      <c r="I1275" s="54">
        <f>VLOOKUP(CONCATENATE($F1275," ",$G1275),AllocFactorMatrix,(I$4+1),FALSE)*$E1278</f>
        <v>0</v>
      </c>
      <c r="J1275" s="54">
        <f>VLOOKUP(CONCATENATE($F1275," ",$G1275),AllocFactorMatrix,(J$4+1),FALSE)*$E1278</f>
        <v>0</v>
      </c>
      <c r="K1275" s="54">
        <f>VLOOKUP(CONCATENATE($F1275," ",$G1275),AllocFactorMatrix,(K$4+1),FALSE)*$E1278</f>
        <v>0</v>
      </c>
      <c r="L1275" s="54">
        <f>VLOOKUP(CONCATENATE($F1275," ",$G1275),AllocFactorMatrix,(L$4+1),FALSE)*$E1278</f>
        <v>0</v>
      </c>
      <c r="M1275" s="54">
        <f>VLOOKUP(CONCATENATE($F1275," ",$G1275),AllocFactorMatrix,(M$4+1),FALSE)*$E1278</f>
        <v>0</v>
      </c>
      <c r="N1275" s="54">
        <f t="shared" si="673"/>
        <v>0</v>
      </c>
      <c r="O1275" s="54">
        <f>VLOOKUP(CONCATENATE($F1275," ",$G1275),AllocFactorMatrix,(O$4+1),FALSE)*$E1278</f>
        <v>0</v>
      </c>
      <c r="P1275" s="54">
        <f>VLOOKUP(CONCATENATE($F1275," ",$G1275),AllocFactorMatrix,(P$4+1),FALSE)*$E1278</f>
        <v>0</v>
      </c>
      <c r="Q1275" s="54">
        <f>VLOOKUP(CONCATENATE($F1275," ",$G1275),AllocFactorMatrix,(Q$4+1),FALSE)*$E1278</f>
        <v>0</v>
      </c>
      <c r="R1275" s="54">
        <f>VLOOKUP(CONCATENATE($F1275," ",$G1275),AllocFactorMatrix,(R$4+1),FALSE)*$E1278</f>
        <v>0</v>
      </c>
      <c r="S1275" s="54">
        <f t="shared" si="682"/>
        <v>0</v>
      </c>
      <c r="T1275" s="54">
        <f>VLOOKUP(CONCATENATE($F1275," ",$G1275),AllocFactorMatrix,(T$4+1),FALSE)*$E1278</f>
        <v>0</v>
      </c>
      <c r="U1275" s="54">
        <f>VLOOKUP(CONCATENATE($F1275," ",$G1275),AllocFactorMatrix,(U$4+1),FALSE)*$E1278</f>
        <v>0</v>
      </c>
      <c r="V1275" s="54">
        <f>VLOOKUP(CONCATENATE($F1275," ",$G1275),AllocFactorMatrix,(V$4+1),FALSE)*$E1278</f>
        <v>0</v>
      </c>
      <c r="W1275" s="54">
        <f>VLOOKUP(CONCATENATE($F1275," ",$G1275),AllocFactorMatrix,(W$4+1),FALSE)*$E1278</f>
        <v>0</v>
      </c>
      <c r="X1275" s="54">
        <f t="shared" si="683"/>
        <v>0</v>
      </c>
      <c r="Y1275" s="54">
        <f>VLOOKUP(CONCATENATE($F1275," ",$G1275),AllocFactorMatrix,(Y$4+1),FALSE)*$E1278</f>
        <v>0</v>
      </c>
      <c r="Z1275" s="54">
        <f>VLOOKUP(CONCATENATE($F1275," ",$G1275),AllocFactorMatrix,(Z$4+1),FALSE)*$E1278</f>
        <v>0</v>
      </c>
      <c r="AA1275" s="54">
        <f t="shared" si="674"/>
        <v>0</v>
      </c>
      <c r="AB1275" s="54">
        <f>VLOOKUP(CONCATENATE($F1275," ",$G1275),AllocFactorMatrix,(AB$4+1),FALSE)*$E1278</f>
        <v>0</v>
      </c>
      <c r="AC1275" s="54">
        <f>VLOOKUP(CONCATENATE($F1275," ",$G1275),AllocFactorMatrix,(AC$4+1),FALSE)*$E1278</f>
        <v>0</v>
      </c>
      <c r="AD1275" s="54">
        <f>VLOOKUP(CONCATENATE($F1275," ",$G1275),AllocFactorMatrix,(AD$4+1),FALSE)*$E1278</f>
        <v>0</v>
      </c>
    </row>
    <row r="1276" spans="1:30" s="51" customFormat="1" hidden="1" outlineLevel="1">
      <c r="A1276" s="168"/>
      <c r="B1276" s="104"/>
      <c r="C1276" s="92"/>
      <c r="D1276" s="92"/>
      <c r="F1276" s="52" t="str">
        <f>F1278</f>
        <v>TRANS_TOTAL</v>
      </c>
      <c r="G1276" s="55" t="str">
        <f>$G$13</f>
        <v>ENERGY</v>
      </c>
      <c r="H1276" s="53">
        <f t="shared" si="675"/>
        <v>0</v>
      </c>
      <c r="I1276" s="54">
        <f>VLOOKUP(CONCATENATE($F1276," ",$G1276),AllocFactorMatrix,(I$4+1),FALSE)*$E1278</f>
        <v>0</v>
      </c>
      <c r="J1276" s="54">
        <f>VLOOKUP(CONCATENATE($F1276," ",$G1276),AllocFactorMatrix,(J$4+1),FALSE)*$E1278</f>
        <v>0</v>
      </c>
      <c r="K1276" s="54">
        <f>VLOOKUP(CONCATENATE($F1276," ",$G1276),AllocFactorMatrix,(K$4+1),FALSE)*$E1278</f>
        <v>0</v>
      </c>
      <c r="L1276" s="54">
        <f>VLOOKUP(CONCATENATE($F1276," ",$G1276),AllocFactorMatrix,(L$4+1),FALSE)*$E1278</f>
        <v>0</v>
      </c>
      <c r="M1276" s="54">
        <f>VLOOKUP(CONCATENATE($F1276," ",$G1276),AllocFactorMatrix,(M$4+1),FALSE)*$E1278</f>
        <v>0</v>
      </c>
      <c r="N1276" s="54">
        <f t="shared" si="673"/>
        <v>0</v>
      </c>
      <c r="O1276" s="54">
        <f>VLOOKUP(CONCATENATE($F1276," ",$G1276),AllocFactorMatrix,(O$4+1),FALSE)*$E1278</f>
        <v>0</v>
      </c>
      <c r="P1276" s="54">
        <f>VLOOKUP(CONCATENATE($F1276," ",$G1276),AllocFactorMatrix,(P$4+1),FALSE)*$E1278</f>
        <v>0</v>
      </c>
      <c r="Q1276" s="54">
        <f>VLOOKUP(CONCATENATE($F1276," ",$G1276),AllocFactorMatrix,(Q$4+1),FALSE)*$E1278</f>
        <v>0</v>
      </c>
      <c r="R1276" s="54">
        <f>VLOOKUP(CONCATENATE($F1276," ",$G1276),AllocFactorMatrix,(R$4+1),FALSE)*$E1278</f>
        <v>0</v>
      </c>
      <c r="S1276" s="54">
        <f t="shared" si="682"/>
        <v>0</v>
      </c>
      <c r="T1276" s="54">
        <f>VLOOKUP(CONCATENATE($F1276," ",$G1276),AllocFactorMatrix,(T$4+1),FALSE)*$E1278</f>
        <v>0</v>
      </c>
      <c r="U1276" s="54">
        <f>VLOOKUP(CONCATENATE($F1276," ",$G1276),AllocFactorMatrix,(U$4+1),FALSE)*$E1278</f>
        <v>0</v>
      </c>
      <c r="V1276" s="54">
        <f>VLOOKUP(CONCATENATE($F1276," ",$G1276),AllocFactorMatrix,(V$4+1),FALSE)*$E1278</f>
        <v>0</v>
      </c>
      <c r="W1276" s="54">
        <f>VLOOKUP(CONCATENATE($F1276," ",$G1276),AllocFactorMatrix,(W$4+1),FALSE)*$E1278</f>
        <v>0</v>
      </c>
      <c r="X1276" s="54">
        <f t="shared" si="683"/>
        <v>0</v>
      </c>
      <c r="Y1276" s="54">
        <f>VLOOKUP(CONCATENATE($F1276," ",$G1276),AllocFactorMatrix,(Y$4+1),FALSE)*$E1278</f>
        <v>0</v>
      </c>
      <c r="Z1276" s="54">
        <f>VLOOKUP(CONCATENATE($F1276," ",$G1276),AllocFactorMatrix,(Z$4+1),FALSE)*$E1278</f>
        <v>0</v>
      </c>
      <c r="AA1276" s="54">
        <f t="shared" si="674"/>
        <v>0</v>
      </c>
      <c r="AB1276" s="54">
        <f>VLOOKUP(CONCATENATE($F1276," ",$G1276),AllocFactorMatrix,(AB$4+1),FALSE)*$E1278</f>
        <v>0</v>
      </c>
      <c r="AC1276" s="54">
        <f>VLOOKUP(CONCATENATE($F1276," ",$G1276),AllocFactorMatrix,(AC$4+1),FALSE)*$E1278</f>
        <v>0</v>
      </c>
      <c r="AD1276" s="54">
        <f>VLOOKUP(CONCATENATE($F1276," ",$G1276),AllocFactorMatrix,(AD$4+1),FALSE)*$E1278</f>
        <v>0</v>
      </c>
    </row>
    <row r="1277" spans="1:30" s="51" customFormat="1" hidden="1" outlineLevel="1">
      <c r="A1277" s="168"/>
      <c r="B1277" s="104"/>
      <c r="C1277" s="92"/>
      <c r="D1277" s="92"/>
      <c r="F1277" s="52" t="str">
        <f>F1278</f>
        <v>TRANS_TOTAL</v>
      </c>
      <c r="G1277" s="55" t="str">
        <f>$G$14</f>
        <v>CUSTOMER</v>
      </c>
      <c r="H1277" s="53">
        <f t="shared" si="675"/>
        <v>0</v>
      </c>
      <c r="I1277" s="54">
        <f>VLOOKUP(CONCATENATE($F1277," ",$G1277),AllocFactorMatrix,(I$4+1),FALSE)*$E1278</f>
        <v>0</v>
      </c>
      <c r="J1277" s="54">
        <f>VLOOKUP(CONCATENATE($F1277," ",$G1277),AllocFactorMatrix,(J$4+1),FALSE)*$E1278</f>
        <v>0</v>
      </c>
      <c r="K1277" s="54">
        <f>VLOOKUP(CONCATENATE($F1277," ",$G1277),AllocFactorMatrix,(K$4+1),FALSE)*$E1278</f>
        <v>0</v>
      </c>
      <c r="L1277" s="54">
        <f>VLOOKUP(CONCATENATE($F1277," ",$G1277),AllocFactorMatrix,(L$4+1),FALSE)*$E1278</f>
        <v>0</v>
      </c>
      <c r="M1277" s="54">
        <f>VLOOKUP(CONCATENATE($F1277," ",$G1277),AllocFactorMatrix,(M$4+1),FALSE)*$E1278</f>
        <v>0</v>
      </c>
      <c r="N1277" s="54">
        <f t="shared" si="673"/>
        <v>0</v>
      </c>
      <c r="O1277" s="54">
        <f>VLOOKUP(CONCATENATE($F1277," ",$G1277),AllocFactorMatrix,(O$4+1),FALSE)*$E1278</f>
        <v>0</v>
      </c>
      <c r="P1277" s="54">
        <f>VLOOKUP(CONCATENATE($F1277," ",$G1277),AllocFactorMatrix,(P$4+1),FALSE)*$E1278</f>
        <v>0</v>
      </c>
      <c r="Q1277" s="54">
        <f>VLOOKUP(CONCATENATE($F1277," ",$G1277),AllocFactorMatrix,(Q$4+1),FALSE)*$E1278</f>
        <v>0</v>
      </c>
      <c r="R1277" s="54">
        <f>VLOOKUP(CONCATENATE($F1277," ",$G1277),AllocFactorMatrix,(R$4+1),FALSE)*$E1278</f>
        <v>0</v>
      </c>
      <c r="S1277" s="54">
        <f t="shared" si="682"/>
        <v>0</v>
      </c>
      <c r="T1277" s="54">
        <f>VLOOKUP(CONCATENATE($F1277," ",$G1277),AllocFactorMatrix,(T$4+1),FALSE)*$E1278</f>
        <v>0</v>
      </c>
      <c r="U1277" s="54">
        <f>VLOOKUP(CONCATENATE($F1277," ",$G1277),AllocFactorMatrix,(U$4+1),FALSE)*$E1278</f>
        <v>0</v>
      </c>
      <c r="V1277" s="54">
        <f>VLOOKUP(CONCATENATE($F1277," ",$G1277),AllocFactorMatrix,(V$4+1),FALSE)*$E1278</f>
        <v>0</v>
      </c>
      <c r="W1277" s="54">
        <f>VLOOKUP(CONCATENATE($F1277," ",$G1277),AllocFactorMatrix,(W$4+1),FALSE)*$E1278</f>
        <v>0</v>
      </c>
      <c r="X1277" s="54">
        <f t="shared" si="683"/>
        <v>0</v>
      </c>
      <c r="Y1277" s="54">
        <f>VLOOKUP(CONCATENATE($F1277," ",$G1277),AllocFactorMatrix,(Y$4+1),FALSE)*$E1278</f>
        <v>0</v>
      </c>
      <c r="Z1277" s="54">
        <f>VLOOKUP(CONCATENATE($F1277," ",$G1277),AllocFactorMatrix,(Z$4+1),FALSE)*$E1278</f>
        <v>0</v>
      </c>
      <c r="AA1277" s="54">
        <f t="shared" si="674"/>
        <v>0</v>
      </c>
      <c r="AB1277" s="54">
        <f>VLOOKUP(CONCATENATE($F1277," ",$G1277),AllocFactorMatrix,(AB$4+1),FALSE)*$E1278</f>
        <v>0</v>
      </c>
      <c r="AC1277" s="54">
        <f>VLOOKUP(CONCATENATE($F1277," ",$G1277),AllocFactorMatrix,(AC$4+1),FALSE)*$E1278</f>
        <v>0</v>
      </c>
      <c r="AD1277" s="54">
        <f>VLOOKUP(CONCATENATE($F1277," ",$G1277),AllocFactorMatrix,(AD$4+1),FALSE)*$E1278</f>
        <v>0</v>
      </c>
    </row>
    <row r="1278" spans="1:30" s="51" customFormat="1" collapsed="1">
      <c r="A1278" s="168"/>
      <c r="B1278" s="104"/>
      <c r="C1278" s="92"/>
      <c r="D1278" s="92" t="s">
        <v>500</v>
      </c>
      <c r="E1278" s="63">
        <v>234457</v>
      </c>
      <c r="F1278" s="63" t="s">
        <v>194</v>
      </c>
      <c r="G1278" s="55" t="str">
        <f>$G$15</f>
        <v>TOTAL</v>
      </c>
      <c r="H1278" s="53">
        <f t="shared" si="675"/>
        <v>234456.99999999997</v>
      </c>
      <c r="I1278" s="54">
        <f>VLOOKUP(CONCATENATE($F1278," ",$G1278),AllocFactorMatrix,(I$4+1),FALSE)*$E1278</f>
        <v>115247.91870724432</v>
      </c>
      <c r="J1278" s="54">
        <f>VLOOKUP(CONCATENATE($F1278," ",$G1278),AllocFactorMatrix,(J$4+1),FALSE)*$E1278</f>
        <v>5672.9898641610616</v>
      </c>
      <c r="K1278" s="54">
        <f>VLOOKUP(CONCATENATE($F1278," ",$G1278),AllocFactorMatrix,(K$4+1),FALSE)*$E1278</f>
        <v>20755.013276178957</v>
      </c>
      <c r="L1278" s="54">
        <f>VLOOKUP(CONCATENATE($F1278," ",$G1278),AllocFactorMatrix,(L$4+1),FALSE)*$E1278</f>
        <v>651.17160588877391</v>
      </c>
      <c r="M1278" s="54">
        <f>VLOOKUP(CONCATENATE($F1278," ",$G1278),AllocFactorMatrix,(M$4+1),FALSE)*$E1278</f>
        <v>64.499010999189082</v>
      </c>
      <c r="N1278" s="54">
        <f t="shared" si="673"/>
        <v>21470.683893066918</v>
      </c>
      <c r="O1278" s="54">
        <f>VLOOKUP(CONCATENATE($F1278," ",$G1278),AllocFactorMatrix,(O$4+1),FALSE)*$E1278</f>
        <v>15760.272459965405</v>
      </c>
      <c r="P1278" s="54">
        <f>VLOOKUP(CONCATENATE($F1278," ",$G1278),AllocFactorMatrix,(P$4+1),FALSE)*$E1278</f>
        <v>2935.4231810879915</v>
      </c>
      <c r="Q1278" s="54">
        <f>VLOOKUP(CONCATENATE($F1278," ",$G1278),AllocFactorMatrix,(Q$4+1),FALSE)*$E1278</f>
        <v>1399.1034427002817</v>
      </c>
      <c r="R1278" s="54">
        <f>VLOOKUP(CONCATENATE($F1278," ",$G1278),AllocFactorMatrix,(R$4+1),FALSE)*$E1278</f>
        <v>49.336627391306294</v>
      </c>
      <c r="S1278" s="54">
        <f t="shared" si="682"/>
        <v>20144.135711144983</v>
      </c>
      <c r="T1278" s="54">
        <f>VLOOKUP(CONCATENATE($F1278," ",$G1278),AllocFactorMatrix,(T$4+1),FALSE)*$E1278</f>
        <v>550.50770383864369</v>
      </c>
      <c r="U1278" s="54">
        <f>VLOOKUP(CONCATENATE($F1278," ",$G1278),AllocFactorMatrix,(U$4+1),FALSE)*$E1278</f>
        <v>9009.5120878072685</v>
      </c>
      <c r="V1278" s="54">
        <f>VLOOKUP(CONCATENATE($F1278," ",$G1278),AllocFactorMatrix,(V$4+1),FALSE)*$E1278</f>
        <v>50239.880046677004</v>
      </c>
      <c r="W1278" s="54">
        <f>VLOOKUP(CONCATENATE($F1278," ",$G1278),AllocFactorMatrix,(W$4+1),FALSE)*$E1278</f>
        <v>7109.1759104139564</v>
      </c>
      <c r="X1278" s="54">
        <f t="shared" si="683"/>
        <v>66909.075748736883</v>
      </c>
      <c r="Y1278" s="54">
        <f>VLOOKUP(CONCATENATE($F1278," ",$G1278),AllocFactorMatrix,(Y$4+1),FALSE)*$E1278</f>
        <v>4823.2257668444545</v>
      </c>
      <c r="Z1278" s="54">
        <f>VLOOKUP(CONCATENATE($F1278," ",$G1278),AllocFactorMatrix,(Z$4+1),FALSE)*$E1278</f>
        <v>80.721791366001341</v>
      </c>
      <c r="AA1278" s="54">
        <f t="shared" si="674"/>
        <v>4903.947558210456</v>
      </c>
      <c r="AB1278" s="54">
        <f>VLOOKUP(CONCATENATE($F1278," ",$G1278),AllocFactorMatrix,(AB$4+1),FALSE)*$E1278</f>
        <v>62.898408364452052</v>
      </c>
      <c r="AC1278" s="54">
        <f>VLOOKUP(CONCATENATE($F1278," ",$G1278),AllocFactorMatrix,(AC$4+1),FALSE)*$E1278</f>
        <v>37.307753550683771</v>
      </c>
      <c r="AD1278" s="54">
        <f>VLOOKUP(CONCATENATE($F1278," ",$G1278),AllocFactorMatrix,(AD$4+1),FALSE)*$E1278</f>
        <v>8.0423555201988588</v>
      </c>
    </row>
    <row r="1279" spans="1:30" s="51" customFormat="1" hidden="1" outlineLevel="1">
      <c r="A1279" s="56"/>
      <c r="B1279" s="112"/>
      <c r="C1279" s="55"/>
      <c r="D1279" s="55"/>
      <c r="F1279" s="52" t="str">
        <f>F1286</f>
        <v>TRANS_TOTAL</v>
      </c>
      <c r="G1279" s="55" t="str">
        <f>$G$8</f>
        <v>PRODUCTION</v>
      </c>
      <c r="H1279" s="53">
        <f t="shared" ref="H1279:H1310" si="684">SUBTOTAL(9,I1279:AD1279)</f>
        <v>0</v>
      </c>
      <c r="I1279" s="54">
        <f>VLOOKUP(CONCATENATE($F1279," ",$G1279),AllocFactorMatrix,(I$4+1),FALSE)*$E1286</f>
        <v>0</v>
      </c>
      <c r="J1279" s="54">
        <f>VLOOKUP(CONCATENATE($F1279," ",$G1279),AllocFactorMatrix,(J$4+1),FALSE)*$E1286</f>
        <v>0</v>
      </c>
      <c r="K1279" s="54">
        <f>VLOOKUP(CONCATENATE($F1279," ",$G1279),AllocFactorMatrix,(K$4+1),FALSE)*$E1286</f>
        <v>0</v>
      </c>
      <c r="L1279" s="54">
        <f>VLOOKUP(CONCATENATE($F1279," ",$G1279),AllocFactorMatrix,(L$4+1),FALSE)*$E1286</f>
        <v>0</v>
      </c>
      <c r="M1279" s="54">
        <f>VLOOKUP(CONCATENATE($F1279," ",$G1279),AllocFactorMatrix,(M$4+1),FALSE)*$E1286</f>
        <v>0</v>
      </c>
      <c r="N1279" s="54">
        <f t="shared" ref="N1279:N1310" si="685">SUBTOTAL(9,K1279:M1279)</f>
        <v>0</v>
      </c>
      <c r="O1279" s="54">
        <f>VLOOKUP(CONCATENATE($F1279," ",$G1279),AllocFactorMatrix,(O$4+1),FALSE)*$E1286</f>
        <v>0</v>
      </c>
      <c r="P1279" s="54">
        <f>VLOOKUP(CONCATENATE($F1279," ",$G1279),AllocFactorMatrix,(P$4+1),FALSE)*$E1286</f>
        <v>0</v>
      </c>
      <c r="Q1279" s="54">
        <f>VLOOKUP(CONCATENATE($F1279," ",$G1279),AllocFactorMatrix,(Q$4+1),FALSE)*$E1286</f>
        <v>0</v>
      </c>
      <c r="R1279" s="54">
        <f>VLOOKUP(CONCATENATE($F1279," ",$G1279),AllocFactorMatrix,(R$4+1),FALSE)*$E1286</f>
        <v>0</v>
      </c>
      <c r="S1279" s="54">
        <f>SUBTOTAL(9,O1279:R1279)</f>
        <v>0</v>
      </c>
      <c r="T1279" s="54">
        <f>VLOOKUP(CONCATENATE($F1279," ",$G1279),AllocFactorMatrix,(T$4+1),FALSE)*$E1286</f>
        <v>0</v>
      </c>
      <c r="U1279" s="54">
        <f>VLOOKUP(CONCATENATE($F1279," ",$G1279),AllocFactorMatrix,(U$4+1),FALSE)*$E1286</f>
        <v>0</v>
      </c>
      <c r="V1279" s="54">
        <f>VLOOKUP(CONCATENATE($F1279," ",$G1279),AllocFactorMatrix,(V$4+1),FALSE)*$E1286</f>
        <v>0</v>
      </c>
      <c r="W1279" s="54">
        <f>VLOOKUP(CONCATENATE($F1279," ",$G1279),AllocFactorMatrix,(W$4+1),FALSE)*$E1286</f>
        <v>0</v>
      </c>
      <c r="X1279" s="54">
        <f>SUBTOTAL(9,T1279:W1279)</f>
        <v>0</v>
      </c>
      <c r="Y1279" s="54">
        <f>VLOOKUP(CONCATENATE($F1279," ",$G1279),AllocFactorMatrix,(Y$4+1),FALSE)*$E1286</f>
        <v>0</v>
      </c>
      <c r="Z1279" s="54">
        <f>VLOOKUP(CONCATENATE($F1279," ",$G1279),AllocFactorMatrix,(Z$4+1),FALSE)*$E1286</f>
        <v>0</v>
      </c>
      <c r="AA1279" s="54">
        <f t="shared" ref="AA1279:AA1310" si="686">SUBTOTAL(9,Y1279:Z1279)</f>
        <v>0</v>
      </c>
      <c r="AB1279" s="54">
        <f>VLOOKUP(CONCATENATE($F1279," ",$G1279),AllocFactorMatrix,(AB$4+1),FALSE)*$E1286</f>
        <v>0</v>
      </c>
      <c r="AC1279" s="54">
        <f>VLOOKUP(CONCATENATE($F1279," ",$G1279),AllocFactorMatrix,(AC$4+1),FALSE)*$E1286</f>
        <v>0</v>
      </c>
      <c r="AD1279" s="54">
        <f>VLOOKUP(CONCATENATE($F1279," ",$G1279),AllocFactorMatrix,(AD$4+1),FALSE)*$E1286</f>
        <v>0</v>
      </c>
    </row>
    <row r="1280" spans="1:30" s="51" customFormat="1" hidden="1" outlineLevel="1">
      <c r="A1280" s="56"/>
      <c r="B1280" s="112"/>
      <c r="C1280" s="55"/>
      <c r="D1280" s="55"/>
      <c r="F1280" s="52" t="str">
        <f>F1286</f>
        <v>TRANS_TOTAL</v>
      </c>
      <c r="G1280" s="55" t="str">
        <f>$G$9</f>
        <v>BULKTRAN</v>
      </c>
      <c r="H1280" s="53">
        <f t="shared" si="684"/>
        <v>130643.78599999993</v>
      </c>
      <c r="I1280" s="54">
        <f>VLOOKUP(CONCATENATE($F1280," ",$G1280),AllocFactorMatrix,(I$4+1),FALSE)*$E1286</f>
        <v>64352.906792491311</v>
      </c>
      <c r="J1280" s="54">
        <f>VLOOKUP(CONCATENATE($F1280," ",$G1280),AllocFactorMatrix,(J$4+1),FALSE)*$E1286</f>
        <v>3181.1941301025572</v>
      </c>
      <c r="K1280" s="54">
        <f>VLOOKUP(CONCATENATE($F1280," ",$G1280),AllocFactorMatrix,(K$4+1),FALSE)*$E1286</f>
        <v>11652.531781831964</v>
      </c>
      <c r="L1280" s="54">
        <f>VLOOKUP(CONCATENATE($F1280," ",$G1280),AllocFactorMatrix,(L$4+1),FALSE)*$E1286</f>
        <v>366.78032936958135</v>
      </c>
      <c r="M1280" s="54">
        <f>VLOOKUP(CONCATENATE($F1280," ",$G1280),AllocFactorMatrix,(M$4+1),FALSE)*$E1286</f>
        <v>34.395485652699293</v>
      </c>
      <c r="N1280" s="54">
        <f t="shared" si="685"/>
        <v>12053.707596854245</v>
      </c>
      <c r="O1280" s="54">
        <f>VLOOKUP(CONCATENATE($F1280," ",$G1280),AllocFactorMatrix,(O$4+1),FALSE)*$E1286</f>
        <v>8857.7368309270751</v>
      </c>
      <c r="P1280" s="54">
        <f>VLOOKUP(CONCATENATE($F1280," ",$G1280),AllocFactorMatrix,(P$4+1),FALSE)*$E1286</f>
        <v>1650.4544324473545</v>
      </c>
      <c r="Q1280" s="54">
        <f>VLOOKUP(CONCATENATE($F1280," ",$G1280),AllocFactorMatrix,(Q$4+1),FALSE)*$E1286</f>
        <v>745.80962656063502</v>
      </c>
      <c r="R1280" s="54">
        <f>VLOOKUP(CONCATENATE($F1280," ",$G1280),AllocFactorMatrix,(R$4+1),FALSE)*$E1286</f>
        <v>33.538225233737521</v>
      </c>
      <c r="S1280" s="54">
        <f t="shared" ref="S1280:S1286" si="687">SUBTOTAL(9,O1280:R1280)</f>
        <v>11287.5391151688</v>
      </c>
      <c r="T1280" s="54">
        <f>VLOOKUP(CONCATENATE($F1280," ",$G1280),AllocFactorMatrix,(T$4+1),FALSE)*$E1286</f>
        <v>309.42343516902895</v>
      </c>
      <c r="U1280" s="54">
        <f>VLOOKUP(CONCATENATE($F1280," ",$G1280),AllocFactorMatrix,(U$4+1),FALSE)*$E1286</f>
        <v>5063.6617964060251</v>
      </c>
      <c r="V1280" s="54">
        <f>VLOOKUP(CONCATENATE($F1280," ",$G1280),AllocFactorMatrix,(V$4+1),FALSE)*$E1286</f>
        <v>26761.594875023951</v>
      </c>
      <c r="W1280" s="54">
        <f>VLOOKUP(CONCATENATE($F1280," ",$G1280),AllocFactorMatrix,(W$4+1),FALSE)*$E1286</f>
        <v>4832.7004806927343</v>
      </c>
      <c r="X1280" s="54">
        <f t="shared" ref="X1280:X1286" si="688">SUBTOTAL(9,T1280:W1280)</f>
        <v>36967.380587291744</v>
      </c>
      <c r="Y1280" s="54">
        <f>VLOOKUP(CONCATENATE($F1280," ",$G1280),AllocFactorMatrix,(Y$4+1),FALSE)*$E1286</f>
        <v>2720.1969253162983</v>
      </c>
      <c r="Z1280" s="54">
        <f>VLOOKUP(CONCATENATE($F1280," ",$G1280),AllocFactorMatrix,(Z$4+1),FALSE)*$E1286</f>
        <v>45.562258715644532</v>
      </c>
      <c r="AA1280" s="54">
        <f t="shared" si="686"/>
        <v>2765.7591840319428</v>
      </c>
      <c r="AB1280" s="54">
        <f>VLOOKUP(CONCATENATE($F1280," ",$G1280),AllocFactorMatrix,(AB$4+1),FALSE)*$E1286</f>
        <v>35.298594059370572</v>
      </c>
      <c r="AC1280" s="54">
        <f>VLOOKUP(CONCATENATE($F1280," ",$G1280),AllocFactorMatrix,(AC$4+1),FALSE)*$E1286</f>
        <v>0</v>
      </c>
      <c r="AD1280" s="54">
        <f>VLOOKUP(CONCATENATE($F1280," ",$G1280),AllocFactorMatrix,(AD$4+1),FALSE)*$E1286</f>
        <v>0</v>
      </c>
    </row>
    <row r="1281" spans="1:30" s="51" customFormat="1" hidden="1" outlineLevel="1">
      <c r="A1281" s="56"/>
      <c r="B1281" s="112"/>
      <c r="C1281" s="55"/>
      <c r="D1281" s="55"/>
      <c r="F1281" s="52" t="str">
        <f>F1286</f>
        <v>TRANS_TOTAL</v>
      </c>
      <c r="G1281" s="55" t="str">
        <f>$G$10</f>
        <v>SUBTRAN</v>
      </c>
      <c r="H1281" s="53">
        <f t="shared" si="684"/>
        <v>28736.214000000007</v>
      </c>
      <c r="I1281" s="54">
        <f>VLOOKUP(CONCATENATE($F1281," ",$G1281),AllocFactorMatrix,(I$4+1),FALSE)*$E1286</f>
        <v>13990.726724787341</v>
      </c>
      <c r="J1281" s="54">
        <f>VLOOKUP(CONCATENATE($F1281," ",$G1281),AllocFactorMatrix,(J$4+1),FALSE)*$E1286</f>
        <v>675.2107737816948</v>
      </c>
      <c r="K1281" s="54">
        <f>VLOOKUP(CONCATENATE($F1281," ",$G1281),AllocFactorMatrix,(K$4+1),FALSE)*$E1286</f>
        <v>2456.383780328274</v>
      </c>
      <c r="L1281" s="54">
        <f>VLOOKUP(CONCATENATE($F1281," ",$G1281),AllocFactorMatrix,(L$4+1),FALSE)*$E1286</f>
        <v>75.875383816857081</v>
      </c>
      <c r="M1281" s="54">
        <f>VLOOKUP(CONCATENATE($F1281," ",$G1281),AllocFactorMatrix,(M$4+1),FALSE)*$E1286</f>
        <v>9.4498777744995319</v>
      </c>
      <c r="N1281" s="54">
        <f t="shared" si="685"/>
        <v>2541.7090419196306</v>
      </c>
      <c r="O1281" s="54">
        <f>VLOOKUP(CONCATENATE($F1281," ",$G1281),AllocFactorMatrix,(O$4+1),FALSE)*$E1286</f>
        <v>1855.8363388622079</v>
      </c>
      <c r="P1281" s="54">
        <f>VLOOKUP(CONCATENATE($F1281," ",$G1281),AllocFactorMatrix,(P$4+1),FALSE)*$E1286</f>
        <v>344.99781082882879</v>
      </c>
      <c r="Q1281" s="54">
        <f>VLOOKUP(CONCATENATE($F1281," ",$G1281),AllocFactorMatrix,(Q$4+1),FALSE)*$E1286</f>
        <v>205.27780822515047</v>
      </c>
      <c r="R1281" s="54">
        <f>VLOOKUP(CONCATENATE($F1281," ",$G1281),AllocFactorMatrix,(R$4+1),FALSE)*$E1286</f>
        <v>0</v>
      </c>
      <c r="S1281" s="54">
        <f t="shared" si="687"/>
        <v>2406.1119579161868</v>
      </c>
      <c r="T1281" s="54">
        <f>VLOOKUP(CONCATENATE($F1281," ",$G1281),AllocFactorMatrix,(T$4+1),FALSE)*$E1286</f>
        <v>64.802618383661041</v>
      </c>
      <c r="U1281" s="54">
        <f>VLOOKUP(CONCATENATE($F1281," ",$G1281),AllocFactorMatrix,(U$4+1),FALSE)*$E1286</f>
        <v>1060.8558616494913</v>
      </c>
      <c r="V1281" s="54">
        <f>VLOOKUP(CONCATENATE($F1281," ",$G1281),AllocFactorMatrix,(V$4+1),FALSE)*$E1286</f>
        <v>7390.6466099365343</v>
      </c>
      <c r="W1281" s="54">
        <f>VLOOKUP(CONCATENATE($F1281," ",$G1281),AllocFactorMatrix,(W$4+1),FALSE)*$E1286</f>
        <v>0</v>
      </c>
      <c r="X1281" s="54">
        <f t="shared" si="688"/>
        <v>8516.3050899696864</v>
      </c>
      <c r="Y1281" s="54">
        <f>VLOOKUP(CONCATENATE($F1281," ",$G1281),AllocFactorMatrix,(Y$4+1),FALSE)*$E1286</f>
        <v>558.552366535381</v>
      </c>
      <c r="Z1281" s="54">
        <f>VLOOKUP(CONCATENATE($F1281," ",$G1281),AllocFactorMatrix,(Z$4+1),FALSE)*$E1286</f>
        <v>9.3110831249202288</v>
      </c>
      <c r="AA1281" s="54">
        <f t="shared" si="686"/>
        <v>567.86344966030117</v>
      </c>
      <c r="AB1281" s="54">
        <f>VLOOKUP(CONCATENATE($F1281," ",$G1281),AllocFactorMatrix,(AB$4+1),FALSE)*$E1286</f>
        <v>7.4587061070836977</v>
      </c>
      <c r="AC1281" s="54">
        <f>VLOOKUP(CONCATENATE($F1281," ",$G1281),AllocFactorMatrix,(AC$4+1),FALSE)*$E1286</f>
        <v>25.36119527635336</v>
      </c>
      <c r="AD1281" s="54">
        <f>VLOOKUP(CONCATENATE($F1281," ",$G1281),AllocFactorMatrix,(AD$4+1),FALSE)*$E1286</f>
        <v>5.4670605817241293</v>
      </c>
    </row>
    <row r="1282" spans="1:30" s="51" customFormat="1" hidden="1" outlineLevel="1">
      <c r="A1282" s="56"/>
      <c r="B1282" s="112"/>
      <c r="C1282" s="55"/>
      <c r="D1282" s="55"/>
      <c r="F1282" s="52" t="str">
        <f>F1286</f>
        <v>TRANS_TOTAL</v>
      </c>
      <c r="G1282" s="55" t="str">
        <f>$G$11</f>
        <v>DISTPRI</v>
      </c>
      <c r="H1282" s="53">
        <f t="shared" si="684"/>
        <v>0</v>
      </c>
      <c r="I1282" s="54">
        <f>VLOOKUP(CONCATENATE($F1282," ",$G1282),AllocFactorMatrix,(I$4+1),FALSE)*$E1286</f>
        <v>0</v>
      </c>
      <c r="J1282" s="54">
        <f>VLOOKUP(CONCATENATE($F1282," ",$G1282),AllocFactorMatrix,(J$4+1),FALSE)*$E1286</f>
        <v>0</v>
      </c>
      <c r="K1282" s="54">
        <f>VLOOKUP(CONCATENATE($F1282," ",$G1282),AllocFactorMatrix,(K$4+1),FALSE)*$E1286</f>
        <v>0</v>
      </c>
      <c r="L1282" s="54">
        <f>VLOOKUP(CONCATENATE($F1282," ",$G1282),AllocFactorMatrix,(L$4+1),FALSE)*$E1286</f>
        <v>0</v>
      </c>
      <c r="M1282" s="54">
        <f>VLOOKUP(CONCATENATE($F1282," ",$G1282),AllocFactorMatrix,(M$4+1),FALSE)*$E1286</f>
        <v>0</v>
      </c>
      <c r="N1282" s="54">
        <f t="shared" si="685"/>
        <v>0</v>
      </c>
      <c r="O1282" s="54">
        <f>VLOOKUP(CONCATENATE($F1282," ",$G1282),AllocFactorMatrix,(O$4+1),FALSE)*$E1286</f>
        <v>0</v>
      </c>
      <c r="P1282" s="54">
        <f>VLOOKUP(CONCATENATE($F1282," ",$G1282),AllocFactorMatrix,(P$4+1),FALSE)*$E1286</f>
        <v>0</v>
      </c>
      <c r="Q1282" s="54">
        <f>VLOOKUP(CONCATENATE($F1282," ",$G1282),AllocFactorMatrix,(Q$4+1),FALSE)*$E1286</f>
        <v>0</v>
      </c>
      <c r="R1282" s="54">
        <f>VLOOKUP(CONCATENATE($F1282," ",$G1282),AllocFactorMatrix,(R$4+1),FALSE)*$E1286</f>
        <v>0</v>
      </c>
      <c r="S1282" s="54">
        <f t="shared" si="687"/>
        <v>0</v>
      </c>
      <c r="T1282" s="54">
        <f>VLOOKUP(CONCATENATE($F1282," ",$G1282),AllocFactorMatrix,(T$4+1),FALSE)*$E1286</f>
        <v>0</v>
      </c>
      <c r="U1282" s="54">
        <f>VLOOKUP(CONCATENATE($F1282," ",$G1282),AllocFactorMatrix,(U$4+1),FALSE)*$E1286</f>
        <v>0</v>
      </c>
      <c r="V1282" s="54">
        <f>VLOOKUP(CONCATENATE($F1282," ",$G1282),AllocFactorMatrix,(V$4+1),FALSE)*$E1286</f>
        <v>0</v>
      </c>
      <c r="W1282" s="54">
        <f>VLOOKUP(CONCATENATE($F1282," ",$G1282),AllocFactorMatrix,(W$4+1),FALSE)*$E1286</f>
        <v>0</v>
      </c>
      <c r="X1282" s="54">
        <f t="shared" si="688"/>
        <v>0</v>
      </c>
      <c r="Y1282" s="54">
        <f>VLOOKUP(CONCATENATE($F1282," ",$G1282),AllocFactorMatrix,(Y$4+1),FALSE)*$E1286</f>
        <v>0</v>
      </c>
      <c r="Z1282" s="54">
        <f>VLOOKUP(CONCATENATE($F1282," ",$G1282),AllocFactorMatrix,(Z$4+1),FALSE)*$E1286</f>
        <v>0</v>
      </c>
      <c r="AA1282" s="54">
        <f t="shared" si="686"/>
        <v>0</v>
      </c>
      <c r="AB1282" s="54">
        <f>VLOOKUP(CONCATENATE($F1282," ",$G1282),AllocFactorMatrix,(AB$4+1),FALSE)*$E1286</f>
        <v>0</v>
      </c>
      <c r="AC1282" s="54">
        <f>VLOOKUP(CONCATENATE($F1282," ",$G1282),AllocFactorMatrix,(AC$4+1),FALSE)*$E1286</f>
        <v>0</v>
      </c>
      <c r="AD1282" s="54">
        <f>VLOOKUP(CONCATENATE($F1282," ",$G1282),AllocFactorMatrix,(AD$4+1),FALSE)*$E1286</f>
        <v>0</v>
      </c>
    </row>
    <row r="1283" spans="1:30" s="51" customFormat="1" hidden="1" outlineLevel="1">
      <c r="A1283" s="56"/>
      <c r="B1283" s="112"/>
      <c r="C1283" s="55"/>
      <c r="D1283" s="55"/>
      <c r="F1283" s="52" t="str">
        <f>F1286</f>
        <v>TRANS_TOTAL</v>
      </c>
      <c r="G1283" s="55" t="str">
        <f>$G$12</f>
        <v>DISTSEC</v>
      </c>
      <c r="H1283" s="53">
        <f t="shared" si="684"/>
        <v>0</v>
      </c>
      <c r="I1283" s="54">
        <f>VLOOKUP(CONCATENATE($F1283," ",$G1283),AllocFactorMatrix,(I$4+1),FALSE)*$E1286</f>
        <v>0</v>
      </c>
      <c r="J1283" s="54">
        <f>VLOOKUP(CONCATENATE($F1283," ",$G1283),AllocFactorMatrix,(J$4+1),FALSE)*$E1286</f>
        <v>0</v>
      </c>
      <c r="K1283" s="54">
        <f>VLOOKUP(CONCATENATE($F1283," ",$G1283),AllocFactorMatrix,(K$4+1),FALSE)*$E1286</f>
        <v>0</v>
      </c>
      <c r="L1283" s="54">
        <f>VLOOKUP(CONCATENATE($F1283," ",$G1283),AllocFactorMatrix,(L$4+1),FALSE)*$E1286</f>
        <v>0</v>
      </c>
      <c r="M1283" s="54">
        <f>VLOOKUP(CONCATENATE($F1283," ",$G1283),AllocFactorMatrix,(M$4+1),FALSE)*$E1286</f>
        <v>0</v>
      </c>
      <c r="N1283" s="54">
        <f t="shared" si="685"/>
        <v>0</v>
      </c>
      <c r="O1283" s="54">
        <f>VLOOKUP(CONCATENATE($F1283," ",$G1283),AllocFactorMatrix,(O$4+1),FALSE)*$E1286</f>
        <v>0</v>
      </c>
      <c r="P1283" s="54">
        <f>VLOOKUP(CONCATENATE($F1283," ",$G1283),AllocFactorMatrix,(P$4+1),FALSE)*$E1286</f>
        <v>0</v>
      </c>
      <c r="Q1283" s="54">
        <f>VLOOKUP(CONCATENATE($F1283," ",$G1283),AllocFactorMatrix,(Q$4+1),FALSE)*$E1286</f>
        <v>0</v>
      </c>
      <c r="R1283" s="54">
        <f>VLOOKUP(CONCATENATE($F1283," ",$G1283),AllocFactorMatrix,(R$4+1),FALSE)*$E1286</f>
        <v>0</v>
      </c>
      <c r="S1283" s="54">
        <f t="shared" si="687"/>
        <v>0</v>
      </c>
      <c r="T1283" s="54">
        <f>VLOOKUP(CONCATENATE($F1283," ",$G1283),AllocFactorMatrix,(T$4+1),FALSE)*$E1286</f>
        <v>0</v>
      </c>
      <c r="U1283" s="54">
        <f>VLOOKUP(CONCATENATE($F1283," ",$G1283),AllocFactorMatrix,(U$4+1),FALSE)*$E1286</f>
        <v>0</v>
      </c>
      <c r="V1283" s="54">
        <f>VLOOKUP(CONCATENATE($F1283," ",$G1283),AllocFactorMatrix,(V$4+1),FALSE)*$E1286</f>
        <v>0</v>
      </c>
      <c r="W1283" s="54">
        <f>VLOOKUP(CONCATENATE($F1283," ",$G1283),AllocFactorMatrix,(W$4+1),FALSE)*$E1286</f>
        <v>0</v>
      </c>
      <c r="X1283" s="54">
        <f t="shared" si="688"/>
        <v>0</v>
      </c>
      <c r="Y1283" s="54">
        <f>VLOOKUP(CONCATENATE($F1283," ",$G1283),AllocFactorMatrix,(Y$4+1),FALSE)*$E1286</f>
        <v>0</v>
      </c>
      <c r="Z1283" s="54">
        <f>VLOOKUP(CONCATENATE($F1283," ",$G1283),AllocFactorMatrix,(Z$4+1),FALSE)*$E1286</f>
        <v>0</v>
      </c>
      <c r="AA1283" s="54">
        <f t="shared" si="686"/>
        <v>0</v>
      </c>
      <c r="AB1283" s="54">
        <f>VLOOKUP(CONCATENATE($F1283," ",$G1283),AllocFactorMatrix,(AB$4+1),FALSE)*$E1286</f>
        <v>0</v>
      </c>
      <c r="AC1283" s="54">
        <f>VLOOKUP(CONCATENATE($F1283," ",$G1283),AllocFactorMatrix,(AC$4+1),FALSE)*$E1286</f>
        <v>0</v>
      </c>
      <c r="AD1283" s="54">
        <f>VLOOKUP(CONCATENATE($F1283," ",$G1283),AllocFactorMatrix,(AD$4+1),FALSE)*$E1286</f>
        <v>0</v>
      </c>
    </row>
    <row r="1284" spans="1:30" s="51" customFormat="1" hidden="1" outlineLevel="1">
      <c r="A1284" s="56"/>
      <c r="B1284" s="112"/>
      <c r="C1284" s="55"/>
      <c r="D1284" s="55"/>
      <c r="F1284" s="52" t="str">
        <f>F1286</f>
        <v>TRANS_TOTAL</v>
      </c>
      <c r="G1284" s="55" t="str">
        <f>$G$13</f>
        <v>ENERGY</v>
      </c>
      <c r="H1284" s="53">
        <f t="shared" si="684"/>
        <v>0</v>
      </c>
      <c r="I1284" s="54">
        <f>VLOOKUP(CONCATENATE($F1284," ",$G1284),AllocFactorMatrix,(I$4+1),FALSE)*$E1286</f>
        <v>0</v>
      </c>
      <c r="J1284" s="54">
        <f>VLOOKUP(CONCATENATE($F1284," ",$G1284),AllocFactorMatrix,(J$4+1),FALSE)*$E1286</f>
        <v>0</v>
      </c>
      <c r="K1284" s="54">
        <f>VLOOKUP(CONCATENATE($F1284," ",$G1284),AllocFactorMatrix,(K$4+1),FALSE)*$E1286</f>
        <v>0</v>
      </c>
      <c r="L1284" s="54">
        <f>VLOOKUP(CONCATENATE($F1284," ",$G1284),AllocFactorMatrix,(L$4+1),FALSE)*$E1286</f>
        <v>0</v>
      </c>
      <c r="M1284" s="54">
        <f>VLOOKUP(CONCATENATE($F1284," ",$G1284),AllocFactorMatrix,(M$4+1),FALSE)*$E1286</f>
        <v>0</v>
      </c>
      <c r="N1284" s="54">
        <f t="shared" si="685"/>
        <v>0</v>
      </c>
      <c r="O1284" s="54">
        <f>VLOOKUP(CONCATENATE($F1284," ",$G1284),AllocFactorMatrix,(O$4+1),FALSE)*$E1286</f>
        <v>0</v>
      </c>
      <c r="P1284" s="54">
        <f>VLOOKUP(CONCATENATE($F1284," ",$G1284),AllocFactorMatrix,(P$4+1),FALSE)*$E1286</f>
        <v>0</v>
      </c>
      <c r="Q1284" s="54">
        <f>VLOOKUP(CONCATENATE($F1284," ",$G1284),AllocFactorMatrix,(Q$4+1),FALSE)*$E1286</f>
        <v>0</v>
      </c>
      <c r="R1284" s="54">
        <f>VLOOKUP(CONCATENATE($F1284," ",$G1284),AllocFactorMatrix,(R$4+1),FALSE)*$E1286</f>
        <v>0</v>
      </c>
      <c r="S1284" s="54">
        <f t="shared" si="687"/>
        <v>0</v>
      </c>
      <c r="T1284" s="54">
        <f>VLOOKUP(CONCATENATE($F1284," ",$G1284),AllocFactorMatrix,(T$4+1),FALSE)*$E1286</f>
        <v>0</v>
      </c>
      <c r="U1284" s="54">
        <f>VLOOKUP(CONCATENATE($F1284," ",$G1284),AllocFactorMatrix,(U$4+1),FALSE)*$E1286</f>
        <v>0</v>
      </c>
      <c r="V1284" s="54">
        <f>VLOOKUP(CONCATENATE($F1284," ",$G1284),AllocFactorMatrix,(V$4+1),FALSE)*$E1286</f>
        <v>0</v>
      </c>
      <c r="W1284" s="54">
        <f>VLOOKUP(CONCATENATE($F1284," ",$G1284),AllocFactorMatrix,(W$4+1),FALSE)*$E1286</f>
        <v>0</v>
      </c>
      <c r="X1284" s="54">
        <f t="shared" si="688"/>
        <v>0</v>
      </c>
      <c r="Y1284" s="54">
        <f>VLOOKUP(CONCATENATE($F1284," ",$G1284),AllocFactorMatrix,(Y$4+1),FALSE)*$E1286</f>
        <v>0</v>
      </c>
      <c r="Z1284" s="54">
        <f>VLOOKUP(CONCATENATE($F1284," ",$G1284),AllocFactorMatrix,(Z$4+1),FALSE)*$E1286</f>
        <v>0</v>
      </c>
      <c r="AA1284" s="54">
        <f t="shared" si="686"/>
        <v>0</v>
      </c>
      <c r="AB1284" s="54">
        <f>VLOOKUP(CONCATENATE($F1284," ",$G1284),AllocFactorMatrix,(AB$4+1),FALSE)*$E1286</f>
        <v>0</v>
      </c>
      <c r="AC1284" s="54">
        <f>VLOOKUP(CONCATENATE($F1284," ",$G1284),AllocFactorMatrix,(AC$4+1),FALSE)*$E1286</f>
        <v>0</v>
      </c>
      <c r="AD1284" s="54">
        <f>VLOOKUP(CONCATENATE($F1284," ",$G1284),AllocFactorMatrix,(AD$4+1),FALSE)*$E1286</f>
        <v>0</v>
      </c>
    </row>
    <row r="1285" spans="1:30" s="51" customFormat="1" hidden="1" outlineLevel="1">
      <c r="A1285" s="56"/>
      <c r="B1285" s="112"/>
      <c r="C1285" s="55"/>
      <c r="D1285" s="55"/>
      <c r="F1285" s="52" t="str">
        <f>F1286</f>
        <v>TRANS_TOTAL</v>
      </c>
      <c r="G1285" s="55" t="str">
        <f>$G$14</f>
        <v>CUSTOMER</v>
      </c>
      <c r="H1285" s="53">
        <f t="shared" si="684"/>
        <v>0</v>
      </c>
      <c r="I1285" s="54">
        <f>VLOOKUP(CONCATENATE($F1285," ",$G1285),AllocFactorMatrix,(I$4+1),FALSE)*$E1286</f>
        <v>0</v>
      </c>
      <c r="J1285" s="54">
        <f>VLOOKUP(CONCATENATE($F1285," ",$G1285),AllocFactorMatrix,(J$4+1),FALSE)*$E1286</f>
        <v>0</v>
      </c>
      <c r="K1285" s="54">
        <f>VLOOKUP(CONCATENATE($F1285," ",$G1285),AllocFactorMatrix,(K$4+1),FALSE)*$E1286</f>
        <v>0</v>
      </c>
      <c r="L1285" s="54">
        <f>VLOOKUP(CONCATENATE($F1285," ",$G1285),AllocFactorMatrix,(L$4+1),FALSE)*$E1286</f>
        <v>0</v>
      </c>
      <c r="M1285" s="54">
        <f>VLOOKUP(CONCATENATE($F1285," ",$G1285),AllocFactorMatrix,(M$4+1),FALSE)*$E1286</f>
        <v>0</v>
      </c>
      <c r="N1285" s="54">
        <f t="shared" si="685"/>
        <v>0</v>
      </c>
      <c r="O1285" s="54">
        <f>VLOOKUP(CONCATENATE($F1285," ",$G1285),AllocFactorMatrix,(O$4+1),FALSE)*$E1286</f>
        <v>0</v>
      </c>
      <c r="P1285" s="54">
        <f>VLOOKUP(CONCATENATE($F1285," ",$G1285),AllocFactorMatrix,(P$4+1),FALSE)*$E1286</f>
        <v>0</v>
      </c>
      <c r="Q1285" s="54">
        <f>VLOOKUP(CONCATENATE($F1285," ",$G1285),AllocFactorMatrix,(Q$4+1),FALSE)*$E1286</f>
        <v>0</v>
      </c>
      <c r="R1285" s="54">
        <f>VLOOKUP(CONCATENATE($F1285," ",$G1285),AllocFactorMatrix,(R$4+1),FALSE)*$E1286</f>
        <v>0</v>
      </c>
      <c r="S1285" s="54">
        <f t="shared" si="687"/>
        <v>0</v>
      </c>
      <c r="T1285" s="54">
        <f>VLOOKUP(CONCATENATE($F1285," ",$G1285),AllocFactorMatrix,(T$4+1),FALSE)*$E1286</f>
        <v>0</v>
      </c>
      <c r="U1285" s="54">
        <f>VLOOKUP(CONCATENATE($F1285," ",$G1285),AllocFactorMatrix,(U$4+1),FALSE)*$E1286</f>
        <v>0</v>
      </c>
      <c r="V1285" s="54">
        <f>VLOOKUP(CONCATENATE($F1285," ",$G1285),AllocFactorMatrix,(V$4+1),FALSE)*$E1286</f>
        <v>0</v>
      </c>
      <c r="W1285" s="54">
        <f>VLOOKUP(CONCATENATE($F1285," ",$G1285),AllocFactorMatrix,(W$4+1),FALSE)*$E1286</f>
        <v>0</v>
      </c>
      <c r="X1285" s="54">
        <f t="shared" si="688"/>
        <v>0</v>
      </c>
      <c r="Y1285" s="54">
        <f>VLOOKUP(CONCATENATE($F1285," ",$G1285),AllocFactorMatrix,(Y$4+1),FALSE)*$E1286</f>
        <v>0</v>
      </c>
      <c r="Z1285" s="54">
        <f>VLOOKUP(CONCATENATE($F1285," ",$G1285),AllocFactorMatrix,(Z$4+1),FALSE)*$E1286</f>
        <v>0</v>
      </c>
      <c r="AA1285" s="54">
        <f t="shared" si="686"/>
        <v>0</v>
      </c>
      <c r="AB1285" s="54">
        <f>VLOOKUP(CONCATENATE($F1285," ",$G1285),AllocFactorMatrix,(AB$4+1),FALSE)*$E1286</f>
        <v>0</v>
      </c>
      <c r="AC1285" s="54">
        <f>VLOOKUP(CONCATENATE($F1285," ",$G1285),AllocFactorMatrix,(AC$4+1),FALSE)*$E1286</f>
        <v>0</v>
      </c>
      <c r="AD1285" s="54">
        <f>VLOOKUP(CONCATENATE($F1285," ",$G1285),AllocFactorMatrix,(AD$4+1),FALSE)*$E1286</f>
        <v>0</v>
      </c>
    </row>
    <row r="1286" spans="1:30" s="51" customFormat="1" collapsed="1">
      <c r="A1286" s="168"/>
      <c r="B1286" s="104"/>
      <c r="C1286" s="92"/>
      <c r="D1286" s="92" t="s">
        <v>501</v>
      </c>
      <c r="E1286" s="63">
        <v>159380</v>
      </c>
      <c r="F1286" s="63" t="s">
        <v>194</v>
      </c>
      <c r="G1286" s="55" t="str">
        <f>$G$15</f>
        <v>TOTAL</v>
      </c>
      <c r="H1286" s="53">
        <f t="shared" si="684"/>
        <v>159379.99999999997</v>
      </c>
      <c r="I1286" s="54">
        <f>VLOOKUP(CONCATENATE($F1286," ",$G1286),AllocFactorMatrix,(I$4+1),FALSE)*$E1286</f>
        <v>78343.633517278649</v>
      </c>
      <c r="J1286" s="54">
        <f>VLOOKUP(CONCATENATE($F1286," ",$G1286),AllocFactorMatrix,(J$4+1),FALSE)*$E1286</f>
        <v>3856.4049038842518</v>
      </c>
      <c r="K1286" s="54">
        <f>VLOOKUP(CONCATENATE($F1286," ",$G1286),AllocFactorMatrix,(K$4+1),FALSE)*$E1286</f>
        <v>14108.915562160237</v>
      </c>
      <c r="L1286" s="54">
        <f>VLOOKUP(CONCATENATE($F1286," ",$G1286),AllocFactorMatrix,(L$4+1),FALSE)*$E1286</f>
        <v>442.65571318643845</v>
      </c>
      <c r="M1286" s="54">
        <f>VLOOKUP(CONCATENATE($F1286," ",$G1286),AllocFactorMatrix,(M$4+1),FALSE)*$E1286</f>
        <v>43.845363427198826</v>
      </c>
      <c r="N1286" s="54">
        <f t="shared" si="685"/>
        <v>14595.416638773875</v>
      </c>
      <c r="O1286" s="54">
        <f>VLOOKUP(CONCATENATE($F1286," ",$G1286),AllocFactorMatrix,(O$4+1),FALSE)*$E1286</f>
        <v>10713.573169789284</v>
      </c>
      <c r="P1286" s="54">
        <f>VLOOKUP(CONCATENATE($F1286," ",$G1286),AllocFactorMatrix,(P$4+1),FALSE)*$E1286</f>
        <v>1995.4522432761833</v>
      </c>
      <c r="Q1286" s="54">
        <f>VLOOKUP(CONCATENATE($F1286," ",$G1286),AllocFactorMatrix,(Q$4+1),FALSE)*$E1286</f>
        <v>951.08743478578549</v>
      </c>
      <c r="R1286" s="54">
        <f>VLOOKUP(CONCATENATE($F1286," ",$G1286),AllocFactorMatrix,(R$4+1),FALSE)*$E1286</f>
        <v>33.538225233737521</v>
      </c>
      <c r="S1286" s="54">
        <f t="shared" si="687"/>
        <v>13693.651073084991</v>
      </c>
      <c r="T1286" s="54">
        <f>VLOOKUP(CONCATENATE($F1286," ",$G1286),AllocFactorMatrix,(T$4+1),FALSE)*$E1286</f>
        <v>374.22605355268996</v>
      </c>
      <c r="U1286" s="54">
        <f>VLOOKUP(CONCATENATE($F1286," ",$G1286),AllocFactorMatrix,(U$4+1),FALSE)*$E1286</f>
        <v>6124.5176580555171</v>
      </c>
      <c r="V1286" s="54">
        <f>VLOOKUP(CONCATENATE($F1286," ",$G1286),AllocFactorMatrix,(V$4+1),FALSE)*$E1286</f>
        <v>34152.24148496049</v>
      </c>
      <c r="W1286" s="54">
        <f>VLOOKUP(CONCATENATE($F1286," ",$G1286),AllocFactorMatrix,(W$4+1),FALSE)*$E1286</f>
        <v>4832.7004806927343</v>
      </c>
      <c r="X1286" s="54">
        <f t="shared" si="688"/>
        <v>45483.685677261434</v>
      </c>
      <c r="Y1286" s="54">
        <f>VLOOKUP(CONCATENATE($F1286," ",$G1286),AllocFactorMatrix,(Y$4+1),FALSE)*$E1286</f>
        <v>3278.7492918516791</v>
      </c>
      <c r="Z1286" s="54">
        <f>VLOOKUP(CONCATENATE($F1286," ",$G1286),AllocFactorMatrix,(Z$4+1),FALSE)*$E1286</f>
        <v>54.873341840564763</v>
      </c>
      <c r="AA1286" s="54">
        <f t="shared" si="686"/>
        <v>3333.6226336922437</v>
      </c>
      <c r="AB1286" s="54">
        <f>VLOOKUP(CONCATENATE($F1286," ",$G1286),AllocFactorMatrix,(AB$4+1),FALSE)*$E1286</f>
        <v>42.757300166454264</v>
      </c>
      <c r="AC1286" s="54">
        <f>VLOOKUP(CONCATENATE($F1286," ",$G1286),AllocFactorMatrix,(AC$4+1),FALSE)*$E1286</f>
        <v>25.36119527635336</v>
      </c>
      <c r="AD1286" s="54">
        <f>VLOOKUP(CONCATENATE($F1286," ",$G1286),AllocFactorMatrix,(AD$4+1),FALSE)*$E1286</f>
        <v>5.4670605817241293</v>
      </c>
    </row>
    <row r="1287" spans="1:30" s="51" customFormat="1" hidden="1" outlineLevel="1">
      <c r="A1287" s="168"/>
      <c r="B1287" s="104"/>
      <c r="C1287" s="92"/>
      <c r="D1287" s="92"/>
      <c r="F1287" s="52" t="str">
        <f>F1294</f>
        <v>TRANS_TOTAL</v>
      </c>
      <c r="G1287" s="55" t="str">
        <f>$G$8</f>
        <v>PRODUCTION</v>
      </c>
      <c r="H1287" s="53">
        <f t="shared" si="684"/>
        <v>0</v>
      </c>
      <c r="I1287" s="54">
        <f>VLOOKUP(CONCATENATE($F1287," ",$G1287),AllocFactorMatrix,(I$4+1),FALSE)*$E1294</f>
        <v>0</v>
      </c>
      <c r="J1287" s="54">
        <f>VLOOKUP(CONCATENATE($F1287," ",$G1287),AllocFactorMatrix,(J$4+1),FALSE)*$E1294</f>
        <v>0</v>
      </c>
      <c r="K1287" s="54">
        <f>VLOOKUP(CONCATENATE($F1287," ",$G1287),AllocFactorMatrix,(K$4+1),FALSE)*$E1294</f>
        <v>0</v>
      </c>
      <c r="L1287" s="54">
        <f>VLOOKUP(CONCATENATE($F1287," ",$G1287),AllocFactorMatrix,(L$4+1),FALSE)*$E1294</f>
        <v>0</v>
      </c>
      <c r="M1287" s="54">
        <f>VLOOKUP(CONCATENATE($F1287," ",$G1287),AllocFactorMatrix,(M$4+1),FALSE)*$E1294</f>
        <v>0</v>
      </c>
      <c r="N1287" s="54">
        <f t="shared" si="685"/>
        <v>0</v>
      </c>
      <c r="O1287" s="54">
        <f>VLOOKUP(CONCATENATE($F1287," ",$G1287),AllocFactorMatrix,(O$4+1),FALSE)*$E1294</f>
        <v>0</v>
      </c>
      <c r="P1287" s="54">
        <f>VLOOKUP(CONCATENATE($F1287," ",$G1287),AllocFactorMatrix,(P$4+1),FALSE)*$E1294</f>
        <v>0</v>
      </c>
      <c r="Q1287" s="54">
        <f>VLOOKUP(CONCATENATE($F1287," ",$G1287),AllocFactorMatrix,(Q$4+1),FALSE)*$E1294</f>
        <v>0</v>
      </c>
      <c r="R1287" s="54">
        <f>VLOOKUP(CONCATENATE($F1287," ",$G1287),AllocFactorMatrix,(R$4+1),FALSE)*$E1294</f>
        <v>0</v>
      </c>
      <c r="S1287" s="54">
        <f>SUBTOTAL(9,O1287:R1287)</f>
        <v>0</v>
      </c>
      <c r="T1287" s="54">
        <f>VLOOKUP(CONCATENATE($F1287," ",$G1287),AllocFactorMatrix,(T$4+1),FALSE)*$E1294</f>
        <v>0</v>
      </c>
      <c r="U1287" s="54">
        <f>VLOOKUP(CONCATENATE($F1287," ",$G1287),AllocFactorMatrix,(U$4+1),FALSE)*$E1294</f>
        <v>0</v>
      </c>
      <c r="V1287" s="54">
        <f>VLOOKUP(CONCATENATE($F1287," ",$G1287),AllocFactorMatrix,(V$4+1),FALSE)*$E1294</f>
        <v>0</v>
      </c>
      <c r="W1287" s="54">
        <f>VLOOKUP(CONCATENATE($F1287," ",$G1287),AllocFactorMatrix,(W$4+1),FALSE)*$E1294</f>
        <v>0</v>
      </c>
      <c r="X1287" s="54">
        <f>SUBTOTAL(9,T1287:W1287)</f>
        <v>0</v>
      </c>
      <c r="Y1287" s="54">
        <f>VLOOKUP(CONCATENATE($F1287," ",$G1287),AllocFactorMatrix,(Y$4+1),FALSE)*$E1294</f>
        <v>0</v>
      </c>
      <c r="Z1287" s="54">
        <f>VLOOKUP(CONCATENATE($F1287," ",$G1287),AllocFactorMatrix,(Z$4+1),FALSE)*$E1294</f>
        <v>0</v>
      </c>
      <c r="AA1287" s="54">
        <f t="shared" si="686"/>
        <v>0</v>
      </c>
      <c r="AB1287" s="54">
        <f>VLOOKUP(CONCATENATE($F1287," ",$G1287),AllocFactorMatrix,(AB$4+1),FALSE)*$E1294</f>
        <v>0</v>
      </c>
      <c r="AC1287" s="54">
        <f>VLOOKUP(CONCATENATE($F1287," ",$G1287),AllocFactorMatrix,(AC$4+1),FALSE)*$E1294</f>
        <v>0</v>
      </c>
      <c r="AD1287" s="54">
        <f>VLOOKUP(CONCATENATE($F1287," ",$G1287),AllocFactorMatrix,(AD$4+1),FALSE)*$E1294</f>
        <v>0</v>
      </c>
    </row>
    <row r="1288" spans="1:30" s="51" customFormat="1" hidden="1" outlineLevel="1">
      <c r="A1288" s="168"/>
      <c r="B1288" s="104"/>
      <c r="C1288" s="92"/>
      <c r="D1288" s="92"/>
      <c r="F1288" s="52" t="str">
        <f>F1294</f>
        <v>TRANS_TOTAL</v>
      </c>
      <c r="G1288" s="55" t="str">
        <f>$G$9</f>
        <v>BULKTRAN</v>
      </c>
      <c r="H1288" s="53">
        <f t="shared" si="684"/>
        <v>0</v>
      </c>
      <c r="I1288" s="54">
        <f>VLOOKUP(CONCATENATE($F1288," ",$G1288),AllocFactorMatrix,(I$4+1),FALSE)*$E1294</f>
        <v>0</v>
      </c>
      <c r="J1288" s="54">
        <f>VLOOKUP(CONCATENATE($F1288," ",$G1288),AllocFactorMatrix,(J$4+1),FALSE)*$E1294</f>
        <v>0</v>
      </c>
      <c r="K1288" s="54">
        <f>VLOOKUP(CONCATENATE($F1288," ",$G1288),AllocFactorMatrix,(K$4+1),FALSE)*$E1294</f>
        <v>0</v>
      </c>
      <c r="L1288" s="54">
        <f>VLOOKUP(CONCATENATE($F1288," ",$G1288),AllocFactorMatrix,(L$4+1),FALSE)*$E1294</f>
        <v>0</v>
      </c>
      <c r="M1288" s="54">
        <f>VLOOKUP(CONCATENATE($F1288," ",$G1288),AllocFactorMatrix,(M$4+1),FALSE)*$E1294</f>
        <v>0</v>
      </c>
      <c r="N1288" s="54">
        <f t="shared" si="685"/>
        <v>0</v>
      </c>
      <c r="O1288" s="54">
        <f>VLOOKUP(CONCATENATE($F1288," ",$G1288),AllocFactorMatrix,(O$4+1),FALSE)*$E1294</f>
        <v>0</v>
      </c>
      <c r="P1288" s="54">
        <f>VLOOKUP(CONCATENATE($F1288," ",$G1288),AllocFactorMatrix,(P$4+1),FALSE)*$E1294</f>
        <v>0</v>
      </c>
      <c r="Q1288" s="54">
        <f>VLOOKUP(CONCATENATE($F1288," ",$G1288),AllocFactorMatrix,(Q$4+1),FALSE)*$E1294</f>
        <v>0</v>
      </c>
      <c r="R1288" s="54">
        <f>VLOOKUP(CONCATENATE($F1288," ",$G1288),AllocFactorMatrix,(R$4+1),FALSE)*$E1294</f>
        <v>0</v>
      </c>
      <c r="S1288" s="54">
        <f t="shared" ref="S1288:S1294" si="689">SUBTOTAL(9,O1288:R1288)</f>
        <v>0</v>
      </c>
      <c r="T1288" s="54">
        <f>VLOOKUP(CONCATENATE($F1288," ",$G1288),AllocFactorMatrix,(T$4+1),FALSE)*$E1294</f>
        <v>0</v>
      </c>
      <c r="U1288" s="54">
        <f>VLOOKUP(CONCATENATE($F1288," ",$G1288),AllocFactorMatrix,(U$4+1),FALSE)*$E1294</f>
        <v>0</v>
      </c>
      <c r="V1288" s="54">
        <f>VLOOKUP(CONCATENATE($F1288," ",$G1288),AllocFactorMatrix,(V$4+1),FALSE)*$E1294</f>
        <v>0</v>
      </c>
      <c r="W1288" s="54">
        <f>VLOOKUP(CONCATENATE($F1288," ",$G1288),AllocFactorMatrix,(W$4+1),FALSE)*$E1294</f>
        <v>0</v>
      </c>
      <c r="X1288" s="54">
        <f t="shared" ref="X1288:X1294" si="690">SUBTOTAL(9,T1288:W1288)</f>
        <v>0</v>
      </c>
      <c r="Y1288" s="54">
        <f>VLOOKUP(CONCATENATE($F1288," ",$G1288),AllocFactorMatrix,(Y$4+1),FALSE)*$E1294</f>
        <v>0</v>
      </c>
      <c r="Z1288" s="54">
        <f>VLOOKUP(CONCATENATE($F1288," ",$G1288),AllocFactorMatrix,(Z$4+1),FALSE)*$E1294</f>
        <v>0</v>
      </c>
      <c r="AA1288" s="54">
        <f t="shared" si="686"/>
        <v>0</v>
      </c>
      <c r="AB1288" s="54">
        <f>VLOOKUP(CONCATENATE($F1288," ",$G1288),AllocFactorMatrix,(AB$4+1),FALSE)*$E1294</f>
        <v>0</v>
      </c>
      <c r="AC1288" s="54">
        <f>VLOOKUP(CONCATENATE($F1288," ",$G1288),AllocFactorMatrix,(AC$4+1),FALSE)*$E1294</f>
        <v>0</v>
      </c>
      <c r="AD1288" s="54">
        <f>VLOOKUP(CONCATENATE($F1288," ",$G1288),AllocFactorMatrix,(AD$4+1),FALSE)*$E1294</f>
        <v>0</v>
      </c>
    </row>
    <row r="1289" spans="1:30" s="51" customFormat="1" hidden="1" outlineLevel="1">
      <c r="A1289" s="168"/>
      <c r="B1289" s="104"/>
      <c r="C1289" s="92"/>
      <c r="D1289" s="92"/>
      <c r="F1289" s="52" t="str">
        <f>F1294</f>
        <v>TRANS_TOTAL</v>
      </c>
      <c r="G1289" s="55" t="str">
        <f>$G$10</f>
        <v>SUBTRAN</v>
      </c>
      <c r="H1289" s="53">
        <f t="shared" si="684"/>
        <v>0</v>
      </c>
      <c r="I1289" s="54">
        <f>VLOOKUP(CONCATENATE($F1289," ",$G1289),AllocFactorMatrix,(I$4+1),FALSE)*$E1294</f>
        <v>0</v>
      </c>
      <c r="J1289" s="54">
        <f>VLOOKUP(CONCATENATE($F1289," ",$G1289),AllocFactorMatrix,(J$4+1),FALSE)*$E1294</f>
        <v>0</v>
      </c>
      <c r="K1289" s="54">
        <f>VLOOKUP(CONCATENATE($F1289," ",$G1289),AllocFactorMatrix,(K$4+1),FALSE)*$E1294</f>
        <v>0</v>
      </c>
      <c r="L1289" s="54">
        <f>VLOOKUP(CONCATENATE($F1289," ",$G1289),AllocFactorMatrix,(L$4+1),FALSE)*$E1294</f>
        <v>0</v>
      </c>
      <c r="M1289" s="54">
        <f>VLOOKUP(CONCATENATE($F1289," ",$G1289),AllocFactorMatrix,(M$4+1),FALSE)*$E1294</f>
        <v>0</v>
      </c>
      <c r="N1289" s="54">
        <f t="shared" si="685"/>
        <v>0</v>
      </c>
      <c r="O1289" s="54">
        <f>VLOOKUP(CONCATENATE($F1289," ",$G1289),AllocFactorMatrix,(O$4+1),FALSE)*$E1294</f>
        <v>0</v>
      </c>
      <c r="P1289" s="54">
        <f>VLOOKUP(CONCATENATE($F1289," ",$G1289),AllocFactorMatrix,(P$4+1),FALSE)*$E1294</f>
        <v>0</v>
      </c>
      <c r="Q1289" s="54">
        <f>VLOOKUP(CONCATENATE($F1289," ",$G1289),AllocFactorMatrix,(Q$4+1),FALSE)*$E1294</f>
        <v>0</v>
      </c>
      <c r="R1289" s="54">
        <f>VLOOKUP(CONCATENATE($F1289," ",$G1289),AllocFactorMatrix,(R$4+1),FALSE)*$E1294</f>
        <v>0</v>
      </c>
      <c r="S1289" s="54">
        <f t="shared" si="689"/>
        <v>0</v>
      </c>
      <c r="T1289" s="54">
        <f>VLOOKUP(CONCATENATE($F1289," ",$G1289),AllocFactorMatrix,(T$4+1),FALSE)*$E1294</f>
        <v>0</v>
      </c>
      <c r="U1289" s="54">
        <f>VLOOKUP(CONCATENATE($F1289," ",$G1289),AllocFactorMatrix,(U$4+1),FALSE)*$E1294</f>
        <v>0</v>
      </c>
      <c r="V1289" s="54">
        <f>VLOOKUP(CONCATENATE($F1289," ",$G1289),AllocFactorMatrix,(V$4+1),FALSE)*$E1294</f>
        <v>0</v>
      </c>
      <c r="W1289" s="54">
        <f>VLOOKUP(CONCATENATE($F1289," ",$G1289),AllocFactorMatrix,(W$4+1),FALSE)*$E1294</f>
        <v>0</v>
      </c>
      <c r="X1289" s="54">
        <f t="shared" si="690"/>
        <v>0</v>
      </c>
      <c r="Y1289" s="54">
        <f>VLOOKUP(CONCATENATE($F1289," ",$G1289),AllocFactorMatrix,(Y$4+1),FALSE)*$E1294</f>
        <v>0</v>
      </c>
      <c r="Z1289" s="54">
        <f>VLOOKUP(CONCATENATE($F1289," ",$G1289),AllocFactorMatrix,(Z$4+1),FALSE)*$E1294</f>
        <v>0</v>
      </c>
      <c r="AA1289" s="54">
        <f t="shared" si="686"/>
        <v>0</v>
      </c>
      <c r="AB1289" s="54">
        <f>VLOOKUP(CONCATENATE($F1289," ",$G1289),AllocFactorMatrix,(AB$4+1),FALSE)*$E1294</f>
        <v>0</v>
      </c>
      <c r="AC1289" s="54">
        <f>VLOOKUP(CONCATENATE($F1289," ",$G1289),AllocFactorMatrix,(AC$4+1),FALSE)*$E1294</f>
        <v>0</v>
      </c>
      <c r="AD1289" s="54">
        <f>VLOOKUP(CONCATENATE($F1289," ",$G1289),AllocFactorMatrix,(AD$4+1),FALSE)*$E1294</f>
        <v>0</v>
      </c>
    </row>
    <row r="1290" spans="1:30" s="51" customFormat="1" hidden="1" outlineLevel="1">
      <c r="A1290" s="168"/>
      <c r="B1290" s="104"/>
      <c r="C1290" s="92"/>
      <c r="D1290" s="92"/>
      <c r="F1290" s="52" t="str">
        <f>F1294</f>
        <v>TRANS_TOTAL</v>
      </c>
      <c r="G1290" s="55" t="str">
        <f>$G$11</f>
        <v>DISTPRI</v>
      </c>
      <c r="H1290" s="53">
        <f t="shared" si="684"/>
        <v>0</v>
      </c>
      <c r="I1290" s="54">
        <f>VLOOKUP(CONCATENATE($F1290," ",$G1290),AllocFactorMatrix,(I$4+1),FALSE)*$E1294</f>
        <v>0</v>
      </c>
      <c r="J1290" s="54">
        <f>VLOOKUP(CONCATENATE($F1290," ",$G1290),AllocFactorMatrix,(J$4+1),FALSE)*$E1294</f>
        <v>0</v>
      </c>
      <c r="K1290" s="54">
        <f>VLOOKUP(CONCATENATE($F1290," ",$G1290),AllocFactorMatrix,(K$4+1),FALSE)*$E1294</f>
        <v>0</v>
      </c>
      <c r="L1290" s="54">
        <f>VLOOKUP(CONCATENATE($F1290," ",$G1290),AllocFactorMatrix,(L$4+1),FALSE)*$E1294</f>
        <v>0</v>
      </c>
      <c r="M1290" s="54">
        <f>VLOOKUP(CONCATENATE($F1290," ",$G1290),AllocFactorMatrix,(M$4+1),FALSE)*$E1294</f>
        <v>0</v>
      </c>
      <c r="N1290" s="54">
        <f t="shared" si="685"/>
        <v>0</v>
      </c>
      <c r="O1290" s="54">
        <f>VLOOKUP(CONCATENATE($F1290," ",$G1290),AllocFactorMatrix,(O$4+1),FALSE)*$E1294</f>
        <v>0</v>
      </c>
      <c r="P1290" s="54">
        <f>VLOOKUP(CONCATENATE($F1290," ",$G1290),AllocFactorMatrix,(P$4+1),FALSE)*$E1294</f>
        <v>0</v>
      </c>
      <c r="Q1290" s="54">
        <f>VLOOKUP(CONCATENATE($F1290," ",$G1290),AllocFactorMatrix,(Q$4+1),FALSE)*$E1294</f>
        <v>0</v>
      </c>
      <c r="R1290" s="54">
        <f>VLOOKUP(CONCATENATE($F1290," ",$G1290),AllocFactorMatrix,(R$4+1),FALSE)*$E1294</f>
        <v>0</v>
      </c>
      <c r="S1290" s="54">
        <f t="shared" si="689"/>
        <v>0</v>
      </c>
      <c r="T1290" s="54">
        <f>VLOOKUP(CONCATENATE($F1290," ",$G1290),AllocFactorMatrix,(T$4+1),FALSE)*$E1294</f>
        <v>0</v>
      </c>
      <c r="U1290" s="54">
        <f>VLOOKUP(CONCATENATE($F1290," ",$G1290),AllocFactorMatrix,(U$4+1),FALSE)*$E1294</f>
        <v>0</v>
      </c>
      <c r="V1290" s="54">
        <f>VLOOKUP(CONCATENATE($F1290," ",$G1290),AllocFactorMatrix,(V$4+1),FALSE)*$E1294</f>
        <v>0</v>
      </c>
      <c r="W1290" s="54">
        <f>VLOOKUP(CONCATENATE($F1290," ",$G1290),AllocFactorMatrix,(W$4+1),FALSE)*$E1294</f>
        <v>0</v>
      </c>
      <c r="X1290" s="54">
        <f t="shared" si="690"/>
        <v>0</v>
      </c>
      <c r="Y1290" s="54">
        <f>VLOOKUP(CONCATENATE($F1290," ",$G1290),AllocFactorMatrix,(Y$4+1),FALSE)*$E1294</f>
        <v>0</v>
      </c>
      <c r="Z1290" s="54">
        <f>VLOOKUP(CONCATENATE($F1290," ",$G1290),AllocFactorMatrix,(Z$4+1),FALSE)*$E1294</f>
        <v>0</v>
      </c>
      <c r="AA1290" s="54">
        <f t="shared" si="686"/>
        <v>0</v>
      </c>
      <c r="AB1290" s="54">
        <f>VLOOKUP(CONCATENATE($F1290," ",$G1290),AllocFactorMatrix,(AB$4+1),FALSE)*$E1294</f>
        <v>0</v>
      </c>
      <c r="AC1290" s="54">
        <f>VLOOKUP(CONCATENATE($F1290," ",$G1290),AllocFactorMatrix,(AC$4+1),FALSE)*$E1294</f>
        <v>0</v>
      </c>
      <c r="AD1290" s="54">
        <f>VLOOKUP(CONCATENATE($F1290," ",$G1290),AllocFactorMatrix,(AD$4+1),FALSE)*$E1294</f>
        <v>0</v>
      </c>
    </row>
    <row r="1291" spans="1:30" s="51" customFormat="1" hidden="1" outlineLevel="1">
      <c r="A1291" s="168"/>
      <c r="B1291" s="104"/>
      <c r="C1291" s="92"/>
      <c r="D1291" s="92"/>
      <c r="F1291" s="52" t="str">
        <f>F1294</f>
        <v>TRANS_TOTAL</v>
      </c>
      <c r="G1291" s="55" t="str">
        <f>$G$12</f>
        <v>DISTSEC</v>
      </c>
      <c r="H1291" s="53">
        <f t="shared" si="684"/>
        <v>0</v>
      </c>
      <c r="I1291" s="54">
        <f>VLOOKUP(CONCATENATE($F1291," ",$G1291),AllocFactorMatrix,(I$4+1),FALSE)*$E1294</f>
        <v>0</v>
      </c>
      <c r="J1291" s="54">
        <f>VLOOKUP(CONCATENATE($F1291," ",$G1291),AllocFactorMatrix,(J$4+1),FALSE)*$E1294</f>
        <v>0</v>
      </c>
      <c r="K1291" s="54">
        <f>VLOOKUP(CONCATENATE($F1291," ",$G1291),AllocFactorMatrix,(K$4+1),FALSE)*$E1294</f>
        <v>0</v>
      </c>
      <c r="L1291" s="54">
        <f>VLOOKUP(CONCATENATE($F1291," ",$G1291),AllocFactorMatrix,(L$4+1),FALSE)*$E1294</f>
        <v>0</v>
      </c>
      <c r="M1291" s="54">
        <f>VLOOKUP(CONCATENATE($F1291," ",$G1291),AllocFactorMatrix,(M$4+1),FALSE)*$E1294</f>
        <v>0</v>
      </c>
      <c r="N1291" s="54">
        <f t="shared" si="685"/>
        <v>0</v>
      </c>
      <c r="O1291" s="54">
        <f>VLOOKUP(CONCATENATE($F1291," ",$G1291),AllocFactorMatrix,(O$4+1),FALSE)*$E1294</f>
        <v>0</v>
      </c>
      <c r="P1291" s="54">
        <f>VLOOKUP(CONCATENATE($F1291," ",$G1291),AllocFactorMatrix,(P$4+1),FALSE)*$E1294</f>
        <v>0</v>
      </c>
      <c r="Q1291" s="54">
        <f>VLOOKUP(CONCATENATE($F1291," ",$G1291),AllocFactorMatrix,(Q$4+1),FALSE)*$E1294</f>
        <v>0</v>
      </c>
      <c r="R1291" s="54">
        <f>VLOOKUP(CONCATENATE($F1291," ",$G1291),AllocFactorMatrix,(R$4+1),FALSE)*$E1294</f>
        <v>0</v>
      </c>
      <c r="S1291" s="54">
        <f t="shared" si="689"/>
        <v>0</v>
      </c>
      <c r="T1291" s="54">
        <f>VLOOKUP(CONCATENATE($F1291," ",$G1291),AllocFactorMatrix,(T$4+1),FALSE)*$E1294</f>
        <v>0</v>
      </c>
      <c r="U1291" s="54">
        <f>VLOOKUP(CONCATENATE($F1291," ",$G1291),AllocFactorMatrix,(U$4+1),FALSE)*$E1294</f>
        <v>0</v>
      </c>
      <c r="V1291" s="54">
        <f>VLOOKUP(CONCATENATE($F1291," ",$G1291),AllocFactorMatrix,(V$4+1),FALSE)*$E1294</f>
        <v>0</v>
      </c>
      <c r="W1291" s="54">
        <f>VLOOKUP(CONCATENATE($F1291," ",$G1291),AllocFactorMatrix,(W$4+1),FALSE)*$E1294</f>
        <v>0</v>
      </c>
      <c r="X1291" s="54">
        <f t="shared" si="690"/>
        <v>0</v>
      </c>
      <c r="Y1291" s="54">
        <f>VLOOKUP(CONCATENATE($F1291," ",$G1291),AllocFactorMatrix,(Y$4+1),FALSE)*$E1294</f>
        <v>0</v>
      </c>
      <c r="Z1291" s="54">
        <f>VLOOKUP(CONCATENATE($F1291," ",$G1291),AllocFactorMatrix,(Z$4+1),FALSE)*$E1294</f>
        <v>0</v>
      </c>
      <c r="AA1291" s="54">
        <f t="shared" si="686"/>
        <v>0</v>
      </c>
      <c r="AB1291" s="54">
        <f>VLOOKUP(CONCATENATE($F1291," ",$G1291),AllocFactorMatrix,(AB$4+1),FALSE)*$E1294</f>
        <v>0</v>
      </c>
      <c r="AC1291" s="54">
        <f>VLOOKUP(CONCATENATE($F1291," ",$G1291),AllocFactorMatrix,(AC$4+1),FALSE)*$E1294</f>
        <v>0</v>
      </c>
      <c r="AD1291" s="54">
        <f>VLOOKUP(CONCATENATE($F1291," ",$G1291),AllocFactorMatrix,(AD$4+1),FALSE)*$E1294</f>
        <v>0</v>
      </c>
    </row>
    <row r="1292" spans="1:30" s="51" customFormat="1" hidden="1" outlineLevel="1">
      <c r="A1292" s="168"/>
      <c r="B1292" s="104"/>
      <c r="C1292" s="92"/>
      <c r="D1292" s="92"/>
      <c r="F1292" s="52" t="str">
        <f>F1294</f>
        <v>TRANS_TOTAL</v>
      </c>
      <c r="G1292" s="55" t="str">
        <f>$G$13</f>
        <v>ENERGY</v>
      </c>
      <c r="H1292" s="53">
        <f t="shared" si="684"/>
        <v>0</v>
      </c>
      <c r="I1292" s="54">
        <f>VLOOKUP(CONCATENATE($F1292," ",$G1292),AllocFactorMatrix,(I$4+1),FALSE)*$E1294</f>
        <v>0</v>
      </c>
      <c r="J1292" s="54">
        <f>VLOOKUP(CONCATENATE($F1292," ",$G1292),AllocFactorMatrix,(J$4+1),FALSE)*$E1294</f>
        <v>0</v>
      </c>
      <c r="K1292" s="54">
        <f>VLOOKUP(CONCATENATE($F1292," ",$G1292),AllocFactorMatrix,(K$4+1),FALSE)*$E1294</f>
        <v>0</v>
      </c>
      <c r="L1292" s="54">
        <f>VLOOKUP(CONCATENATE($F1292," ",$G1292),AllocFactorMatrix,(L$4+1),FALSE)*$E1294</f>
        <v>0</v>
      </c>
      <c r="M1292" s="54">
        <f>VLOOKUP(CONCATENATE($F1292," ",$G1292),AllocFactorMatrix,(M$4+1),FALSE)*$E1294</f>
        <v>0</v>
      </c>
      <c r="N1292" s="54">
        <f t="shared" si="685"/>
        <v>0</v>
      </c>
      <c r="O1292" s="54">
        <f>VLOOKUP(CONCATENATE($F1292," ",$G1292),AllocFactorMatrix,(O$4+1),FALSE)*$E1294</f>
        <v>0</v>
      </c>
      <c r="P1292" s="54">
        <f>VLOOKUP(CONCATENATE($F1292," ",$G1292),AllocFactorMatrix,(P$4+1),FALSE)*$E1294</f>
        <v>0</v>
      </c>
      <c r="Q1292" s="54">
        <f>VLOOKUP(CONCATENATE($F1292," ",$G1292),AllocFactorMatrix,(Q$4+1),FALSE)*$E1294</f>
        <v>0</v>
      </c>
      <c r="R1292" s="54">
        <f>VLOOKUP(CONCATENATE($F1292," ",$G1292),AllocFactorMatrix,(R$4+1),FALSE)*$E1294</f>
        <v>0</v>
      </c>
      <c r="S1292" s="54">
        <f t="shared" si="689"/>
        <v>0</v>
      </c>
      <c r="T1292" s="54">
        <f>VLOOKUP(CONCATENATE($F1292," ",$G1292),AllocFactorMatrix,(T$4+1),FALSE)*$E1294</f>
        <v>0</v>
      </c>
      <c r="U1292" s="54">
        <f>VLOOKUP(CONCATENATE($F1292," ",$G1292),AllocFactorMatrix,(U$4+1),FALSE)*$E1294</f>
        <v>0</v>
      </c>
      <c r="V1292" s="54">
        <f>VLOOKUP(CONCATENATE($F1292," ",$G1292),AllocFactorMatrix,(V$4+1),FALSE)*$E1294</f>
        <v>0</v>
      </c>
      <c r="W1292" s="54">
        <f>VLOOKUP(CONCATENATE($F1292," ",$G1292),AllocFactorMatrix,(W$4+1),FALSE)*$E1294</f>
        <v>0</v>
      </c>
      <c r="X1292" s="54">
        <f t="shared" si="690"/>
        <v>0</v>
      </c>
      <c r="Y1292" s="54">
        <f>VLOOKUP(CONCATENATE($F1292," ",$G1292),AllocFactorMatrix,(Y$4+1),FALSE)*$E1294</f>
        <v>0</v>
      </c>
      <c r="Z1292" s="54">
        <f>VLOOKUP(CONCATENATE($F1292," ",$G1292),AllocFactorMatrix,(Z$4+1),FALSE)*$E1294</f>
        <v>0</v>
      </c>
      <c r="AA1292" s="54">
        <f t="shared" si="686"/>
        <v>0</v>
      </c>
      <c r="AB1292" s="54">
        <f>VLOOKUP(CONCATENATE($F1292," ",$G1292),AllocFactorMatrix,(AB$4+1),FALSE)*$E1294</f>
        <v>0</v>
      </c>
      <c r="AC1292" s="54">
        <f>VLOOKUP(CONCATENATE($F1292," ",$G1292),AllocFactorMatrix,(AC$4+1),FALSE)*$E1294</f>
        <v>0</v>
      </c>
      <c r="AD1292" s="54">
        <f>VLOOKUP(CONCATENATE($F1292," ",$G1292),AllocFactorMatrix,(AD$4+1),FALSE)*$E1294</f>
        <v>0</v>
      </c>
    </row>
    <row r="1293" spans="1:30" s="51" customFormat="1" hidden="1" outlineLevel="1">
      <c r="A1293" s="168"/>
      <c r="B1293" s="104"/>
      <c r="C1293" s="92"/>
      <c r="D1293" s="92"/>
      <c r="F1293" s="52" t="str">
        <f>F1294</f>
        <v>TRANS_TOTAL</v>
      </c>
      <c r="G1293" s="55" t="str">
        <f>$G$14</f>
        <v>CUSTOMER</v>
      </c>
      <c r="H1293" s="53">
        <f t="shared" si="684"/>
        <v>0</v>
      </c>
      <c r="I1293" s="54">
        <f>VLOOKUP(CONCATENATE($F1293," ",$G1293),AllocFactorMatrix,(I$4+1),FALSE)*$E1294</f>
        <v>0</v>
      </c>
      <c r="J1293" s="54">
        <f>VLOOKUP(CONCATENATE($F1293," ",$G1293),AllocFactorMatrix,(J$4+1),FALSE)*$E1294</f>
        <v>0</v>
      </c>
      <c r="K1293" s="54">
        <f>VLOOKUP(CONCATENATE($F1293," ",$G1293),AllocFactorMatrix,(K$4+1),FALSE)*$E1294</f>
        <v>0</v>
      </c>
      <c r="L1293" s="54">
        <f>VLOOKUP(CONCATENATE($F1293," ",$G1293),AllocFactorMatrix,(L$4+1),FALSE)*$E1294</f>
        <v>0</v>
      </c>
      <c r="M1293" s="54">
        <f>VLOOKUP(CONCATENATE($F1293," ",$G1293),AllocFactorMatrix,(M$4+1),FALSE)*$E1294</f>
        <v>0</v>
      </c>
      <c r="N1293" s="54">
        <f t="shared" si="685"/>
        <v>0</v>
      </c>
      <c r="O1293" s="54">
        <f>VLOOKUP(CONCATENATE($F1293," ",$G1293),AllocFactorMatrix,(O$4+1),FALSE)*$E1294</f>
        <v>0</v>
      </c>
      <c r="P1293" s="54">
        <f>VLOOKUP(CONCATENATE($F1293," ",$G1293),AllocFactorMatrix,(P$4+1),FALSE)*$E1294</f>
        <v>0</v>
      </c>
      <c r="Q1293" s="54">
        <f>VLOOKUP(CONCATENATE($F1293," ",$G1293),AllocFactorMatrix,(Q$4+1),FALSE)*$E1294</f>
        <v>0</v>
      </c>
      <c r="R1293" s="54">
        <f>VLOOKUP(CONCATENATE($F1293," ",$G1293),AllocFactorMatrix,(R$4+1),FALSE)*$E1294</f>
        <v>0</v>
      </c>
      <c r="S1293" s="54">
        <f t="shared" si="689"/>
        <v>0</v>
      </c>
      <c r="T1293" s="54">
        <f>VLOOKUP(CONCATENATE($F1293," ",$G1293),AllocFactorMatrix,(T$4+1),FALSE)*$E1294</f>
        <v>0</v>
      </c>
      <c r="U1293" s="54">
        <f>VLOOKUP(CONCATENATE($F1293," ",$G1293),AllocFactorMatrix,(U$4+1),FALSE)*$E1294</f>
        <v>0</v>
      </c>
      <c r="V1293" s="54">
        <f>VLOOKUP(CONCATENATE($F1293," ",$G1293),AllocFactorMatrix,(V$4+1),FALSE)*$E1294</f>
        <v>0</v>
      </c>
      <c r="W1293" s="54">
        <f>VLOOKUP(CONCATENATE($F1293," ",$G1293),AllocFactorMatrix,(W$4+1),FALSE)*$E1294</f>
        <v>0</v>
      </c>
      <c r="X1293" s="54">
        <f t="shared" si="690"/>
        <v>0</v>
      </c>
      <c r="Y1293" s="54">
        <f>VLOOKUP(CONCATENATE($F1293," ",$G1293),AllocFactorMatrix,(Y$4+1),FALSE)*$E1294</f>
        <v>0</v>
      </c>
      <c r="Z1293" s="54">
        <f>VLOOKUP(CONCATENATE($F1293," ",$G1293),AllocFactorMatrix,(Z$4+1),FALSE)*$E1294</f>
        <v>0</v>
      </c>
      <c r="AA1293" s="54">
        <f t="shared" si="686"/>
        <v>0</v>
      </c>
      <c r="AB1293" s="54">
        <f>VLOOKUP(CONCATENATE($F1293," ",$G1293),AllocFactorMatrix,(AB$4+1),FALSE)*$E1294</f>
        <v>0</v>
      </c>
      <c r="AC1293" s="54">
        <f>VLOOKUP(CONCATENATE($F1293," ",$G1293),AllocFactorMatrix,(AC$4+1),FALSE)*$E1294</f>
        <v>0</v>
      </c>
      <c r="AD1293" s="54">
        <f>VLOOKUP(CONCATENATE($F1293," ",$G1293),AllocFactorMatrix,(AD$4+1),FALSE)*$E1294</f>
        <v>0</v>
      </c>
    </row>
    <row r="1294" spans="1:30" s="51" customFormat="1" collapsed="1">
      <c r="A1294" s="168"/>
      <c r="B1294" s="104"/>
      <c r="C1294" s="92"/>
      <c r="D1294" s="92" t="s">
        <v>502</v>
      </c>
      <c r="E1294" s="63">
        <v>0</v>
      </c>
      <c r="F1294" s="63" t="s">
        <v>194</v>
      </c>
      <c r="G1294" s="55" t="str">
        <f>$G$15</f>
        <v>TOTAL</v>
      </c>
      <c r="H1294" s="53">
        <f t="shared" si="684"/>
        <v>0</v>
      </c>
      <c r="I1294" s="54">
        <f>VLOOKUP(CONCATENATE($F1294," ",$G1294),AllocFactorMatrix,(I$4+1),FALSE)*$E1294</f>
        <v>0</v>
      </c>
      <c r="J1294" s="54">
        <f>VLOOKUP(CONCATENATE($F1294," ",$G1294),AllocFactorMatrix,(J$4+1),FALSE)*$E1294</f>
        <v>0</v>
      </c>
      <c r="K1294" s="54">
        <f>VLOOKUP(CONCATENATE($F1294," ",$G1294),AllocFactorMatrix,(K$4+1),FALSE)*$E1294</f>
        <v>0</v>
      </c>
      <c r="L1294" s="54">
        <f>VLOOKUP(CONCATENATE($F1294," ",$G1294),AllocFactorMatrix,(L$4+1),FALSE)*$E1294</f>
        <v>0</v>
      </c>
      <c r="M1294" s="54">
        <f>VLOOKUP(CONCATENATE($F1294," ",$G1294),AllocFactorMatrix,(M$4+1),FALSE)*$E1294</f>
        <v>0</v>
      </c>
      <c r="N1294" s="54">
        <f t="shared" si="685"/>
        <v>0</v>
      </c>
      <c r="O1294" s="54">
        <f>VLOOKUP(CONCATENATE($F1294," ",$G1294),AllocFactorMatrix,(O$4+1),FALSE)*$E1294</f>
        <v>0</v>
      </c>
      <c r="P1294" s="54">
        <f>VLOOKUP(CONCATENATE($F1294," ",$G1294),AllocFactorMatrix,(P$4+1),FALSE)*$E1294</f>
        <v>0</v>
      </c>
      <c r="Q1294" s="54">
        <f>VLOOKUP(CONCATENATE($F1294," ",$G1294),AllocFactorMatrix,(Q$4+1),FALSE)*$E1294</f>
        <v>0</v>
      </c>
      <c r="R1294" s="54">
        <f>VLOOKUP(CONCATENATE($F1294," ",$G1294),AllocFactorMatrix,(R$4+1),FALSE)*$E1294</f>
        <v>0</v>
      </c>
      <c r="S1294" s="54">
        <f t="shared" si="689"/>
        <v>0</v>
      </c>
      <c r="T1294" s="54">
        <f>VLOOKUP(CONCATENATE($F1294," ",$G1294),AllocFactorMatrix,(T$4+1),FALSE)*$E1294</f>
        <v>0</v>
      </c>
      <c r="U1294" s="54">
        <f>VLOOKUP(CONCATENATE($F1294," ",$G1294),AllocFactorMatrix,(U$4+1),FALSE)*$E1294</f>
        <v>0</v>
      </c>
      <c r="V1294" s="54">
        <f>VLOOKUP(CONCATENATE($F1294," ",$G1294),AllocFactorMatrix,(V$4+1),FALSE)*$E1294</f>
        <v>0</v>
      </c>
      <c r="W1294" s="54">
        <f>VLOOKUP(CONCATENATE($F1294," ",$G1294),AllocFactorMatrix,(W$4+1),FALSE)*$E1294</f>
        <v>0</v>
      </c>
      <c r="X1294" s="54">
        <f t="shared" si="690"/>
        <v>0</v>
      </c>
      <c r="Y1294" s="54">
        <f>VLOOKUP(CONCATENATE($F1294," ",$G1294),AllocFactorMatrix,(Y$4+1),FALSE)*$E1294</f>
        <v>0</v>
      </c>
      <c r="Z1294" s="54">
        <f>VLOOKUP(CONCATENATE($F1294," ",$G1294),AllocFactorMatrix,(Z$4+1),FALSE)*$E1294</f>
        <v>0</v>
      </c>
      <c r="AA1294" s="54">
        <f t="shared" si="686"/>
        <v>0</v>
      </c>
      <c r="AB1294" s="54">
        <f>VLOOKUP(CONCATENATE($F1294," ",$G1294),AllocFactorMatrix,(AB$4+1),FALSE)*$E1294</f>
        <v>0</v>
      </c>
      <c r="AC1294" s="54">
        <f>VLOOKUP(CONCATENATE($F1294," ",$G1294),AllocFactorMatrix,(AC$4+1),FALSE)*$E1294</f>
        <v>0</v>
      </c>
      <c r="AD1294" s="54">
        <f>VLOOKUP(CONCATENATE($F1294," ",$G1294),AllocFactorMatrix,(AD$4+1),FALSE)*$E1294</f>
        <v>0</v>
      </c>
    </row>
    <row r="1295" spans="1:30" s="51" customFormat="1" hidden="1" outlineLevel="1">
      <c r="A1295" s="56"/>
      <c r="B1295" s="112"/>
      <c r="C1295" s="55"/>
      <c r="D1295" s="55"/>
      <c r="F1295" s="52" t="str">
        <f>F1302</f>
        <v>TRAN_LSE</v>
      </c>
      <c r="G1295" s="55" t="str">
        <f>$G$8</f>
        <v>PRODUCTION</v>
      </c>
      <c r="H1295" s="53">
        <f t="shared" si="684"/>
        <v>27040522.999999989</v>
      </c>
      <c r="I1295" s="54">
        <f>VLOOKUP(CONCATENATE($F1295," ",$G1295),AllocFactorMatrix,(I$4+1),FALSE)*$E1302</f>
        <v>13319701.68285859</v>
      </c>
      <c r="J1295" s="54">
        <f>VLOOKUP(CONCATENATE($F1295," ",$G1295),AllocFactorMatrix,(J$4+1),FALSE)*$E1302</f>
        <v>658440.44846115517</v>
      </c>
      <c r="K1295" s="54">
        <f>VLOOKUP(CONCATENATE($F1295," ",$G1295),AllocFactorMatrix,(K$4+1),FALSE)*$E1302</f>
        <v>2411829.6269740541</v>
      </c>
      <c r="L1295" s="54">
        <f>VLOOKUP(CONCATENATE($F1295," ",$G1295),AllocFactorMatrix,(L$4+1),FALSE)*$E1302</f>
        <v>75915.833702689386</v>
      </c>
      <c r="M1295" s="54">
        <f>VLOOKUP(CONCATENATE($F1295," ",$G1295),AllocFactorMatrix,(M$4+1),FALSE)*$E1302</f>
        <v>7119.1439666941778</v>
      </c>
      <c r="N1295" s="54">
        <f t="shared" si="685"/>
        <v>2494864.604643438</v>
      </c>
      <c r="O1295" s="54">
        <f>VLOOKUP(CONCATENATE($F1295," ",$G1295),AllocFactorMatrix,(O$4+1),FALSE)*$E1302</f>
        <v>1833365.702557263</v>
      </c>
      <c r="P1295" s="54">
        <f>VLOOKUP(CONCATENATE($F1295," ",$G1295),AllocFactorMatrix,(P$4+1),FALSE)*$E1302</f>
        <v>341609.4435677533</v>
      </c>
      <c r="Q1295" s="54">
        <f>VLOOKUP(CONCATENATE($F1295," ",$G1295),AllocFactorMatrix,(Q$4+1),FALSE)*$E1302</f>
        <v>154366.94678026449</v>
      </c>
      <c r="R1295" s="54">
        <f>VLOOKUP(CONCATENATE($F1295," ",$G1295),AllocFactorMatrix,(R$4+1),FALSE)*$E1302</f>
        <v>6941.7090439499334</v>
      </c>
      <c r="S1295" s="54">
        <f>SUBTOTAL(9,O1295:R1295)</f>
        <v>2336283.8019492305</v>
      </c>
      <c r="T1295" s="54">
        <f>VLOOKUP(CONCATENATE($F1295," ",$G1295),AllocFactorMatrix,(T$4+1),FALSE)*$E1302</f>
        <v>64044.159860975989</v>
      </c>
      <c r="U1295" s="54">
        <f>VLOOKUP(CONCATENATE($F1295," ",$G1295),AllocFactorMatrix,(U$4+1),FALSE)*$E1302</f>
        <v>1048071.7641628854</v>
      </c>
      <c r="V1295" s="54">
        <f>VLOOKUP(CONCATENATE($F1295," ",$G1295),AllocFactorMatrix,(V$4+1),FALSE)*$E1302</f>
        <v>5539088.7227867637</v>
      </c>
      <c r="W1295" s="54">
        <f>VLOOKUP(CONCATENATE($F1295," ",$G1295),AllocFactorMatrix,(W$4+1),FALSE)*$E1302</f>
        <v>1000267.6170168777</v>
      </c>
      <c r="X1295" s="54">
        <f>SUBTOTAL(9,T1295:W1295)</f>
        <v>7651472.2638275027</v>
      </c>
      <c r="Y1295" s="54">
        <f>VLOOKUP(CONCATENATE($F1295," ",$G1295),AllocFactorMatrix,(Y$4+1),FALSE)*$E1302</f>
        <v>563023.69806968572</v>
      </c>
      <c r="Z1295" s="54">
        <f>VLOOKUP(CONCATENATE($F1295," ",$G1295),AllocFactorMatrix,(Z$4+1),FALSE)*$E1302</f>
        <v>9430.4317293157492</v>
      </c>
      <c r="AA1295" s="54">
        <f t="shared" si="686"/>
        <v>572454.1297990015</v>
      </c>
      <c r="AB1295" s="54">
        <f>VLOOKUP(CONCATENATE($F1295," ",$G1295),AllocFactorMatrix,(AB$4+1),FALSE)*$E1302</f>
        <v>7306.0684610753196</v>
      </c>
      <c r="AC1295" s="54">
        <f>VLOOKUP(CONCATENATE($F1295," ",$G1295),AllocFactorMatrix,(AC$4+1),FALSE)*$E1302</f>
        <v>0</v>
      </c>
      <c r="AD1295" s="54">
        <f>VLOOKUP(CONCATENATE($F1295," ",$G1295),AllocFactorMatrix,(AD$4+1),FALSE)*$E1302</f>
        <v>0</v>
      </c>
    </row>
    <row r="1296" spans="1:30" s="51" customFormat="1" hidden="1" outlineLevel="1">
      <c r="A1296" s="56"/>
      <c r="B1296" s="112"/>
      <c r="C1296" s="55"/>
      <c r="D1296" s="55"/>
      <c r="F1296" s="52" t="str">
        <f>F1302</f>
        <v>TRAN_LSE</v>
      </c>
      <c r="G1296" s="55" t="str">
        <f>$G$9</f>
        <v>BULKTRAN</v>
      </c>
      <c r="H1296" s="53">
        <f t="shared" si="684"/>
        <v>0</v>
      </c>
      <c r="I1296" s="54">
        <f>VLOOKUP(CONCATENATE($F1296," ",$G1296),AllocFactorMatrix,(I$4+1),FALSE)*$E1302</f>
        <v>0</v>
      </c>
      <c r="J1296" s="54">
        <f>VLOOKUP(CONCATENATE($F1296," ",$G1296),AllocFactorMatrix,(J$4+1),FALSE)*$E1302</f>
        <v>0</v>
      </c>
      <c r="K1296" s="54">
        <f>VLOOKUP(CONCATENATE($F1296," ",$G1296),AllocFactorMatrix,(K$4+1),FALSE)*$E1302</f>
        <v>0</v>
      </c>
      <c r="L1296" s="54">
        <f>VLOOKUP(CONCATENATE($F1296," ",$G1296),AllocFactorMatrix,(L$4+1),FALSE)*$E1302</f>
        <v>0</v>
      </c>
      <c r="M1296" s="54">
        <f>VLOOKUP(CONCATENATE($F1296," ",$G1296),AllocFactorMatrix,(M$4+1),FALSE)*$E1302</f>
        <v>0</v>
      </c>
      <c r="N1296" s="54">
        <f t="shared" si="685"/>
        <v>0</v>
      </c>
      <c r="O1296" s="54">
        <f>VLOOKUP(CONCATENATE($F1296," ",$G1296),AllocFactorMatrix,(O$4+1),FALSE)*$E1302</f>
        <v>0</v>
      </c>
      <c r="P1296" s="54">
        <f>VLOOKUP(CONCATENATE($F1296," ",$G1296),AllocFactorMatrix,(P$4+1),FALSE)*$E1302</f>
        <v>0</v>
      </c>
      <c r="Q1296" s="54">
        <f>VLOOKUP(CONCATENATE($F1296," ",$G1296),AllocFactorMatrix,(Q$4+1),FALSE)*$E1302</f>
        <v>0</v>
      </c>
      <c r="R1296" s="54">
        <f>VLOOKUP(CONCATENATE($F1296," ",$G1296),AllocFactorMatrix,(R$4+1),FALSE)*$E1302</f>
        <v>0</v>
      </c>
      <c r="S1296" s="54">
        <f t="shared" ref="S1296:S1302" si="691">SUBTOTAL(9,O1296:R1296)</f>
        <v>0</v>
      </c>
      <c r="T1296" s="54">
        <f>VLOOKUP(CONCATENATE($F1296," ",$G1296),AllocFactorMatrix,(T$4+1),FALSE)*$E1302</f>
        <v>0</v>
      </c>
      <c r="U1296" s="54">
        <f>VLOOKUP(CONCATENATE($F1296," ",$G1296),AllocFactorMatrix,(U$4+1),FALSE)*$E1302</f>
        <v>0</v>
      </c>
      <c r="V1296" s="54">
        <f>VLOOKUP(CONCATENATE($F1296," ",$G1296),AllocFactorMatrix,(V$4+1),FALSE)*$E1302</f>
        <v>0</v>
      </c>
      <c r="W1296" s="54">
        <f>VLOOKUP(CONCATENATE($F1296," ",$G1296),AllocFactorMatrix,(W$4+1),FALSE)*$E1302</f>
        <v>0</v>
      </c>
      <c r="X1296" s="54">
        <f t="shared" ref="X1296:X1302" si="692">SUBTOTAL(9,T1296:W1296)</f>
        <v>0</v>
      </c>
      <c r="Y1296" s="54">
        <f>VLOOKUP(CONCATENATE($F1296," ",$G1296),AllocFactorMatrix,(Y$4+1),FALSE)*$E1302</f>
        <v>0</v>
      </c>
      <c r="Z1296" s="54">
        <f>VLOOKUP(CONCATENATE($F1296," ",$G1296),AllocFactorMatrix,(Z$4+1),FALSE)*$E1302</f>
        <v>0</v>
      </c>
      <c r="AA1296" s="54">
        <f t="shared" si="686"/>
        <v>0</v>
      </c>
      <c r="AB1296" s="54">
        <f>VLOOKUP(CONCATENATE($F1296," ",$G1296),AllocFactorMatrix,(AB$4+1),FALSE)*$E1302</f>
        <v>0</v>
      </c>
      <c r="AC1296" s="54">
        <f>VLOOKUP(CONCATENATE($F1296," ",$G1296),AllocFactorMatrix,(AC$4+1),FALSE)*$E1302</f>
        <v>0</v>
      </c>
      <c r="AD1296" s="54">
        <f>VLOOKUP(CONCATENATE($F1296," ",$G1296),AllocFactorMatrix,(AD$4+1),FALSE)*$E1302</f>
        <v>0</v>
      </c>
    </row>
    <row r="1297" spans="1:30" s="51" customFormat="1" hidden="1" outlineLevel="1">
      <c r="A1297" s="56"/>
      <c r="B1297" s="112"/>
      <c r="C1297" s="55"/>
      <c r="D1297" s="55"/>
      <c r="F1297" s="52" t="str">
        <f>F1302</f>
        <v>TRAN_LSE</v>
      </c>
      <c r="G1297" s="55" t="str">
        <f>$G$10</f>
        <v>SUBTRAN</v>
      </c>
      <c r="H1297" s="53">
        <f t="shared" si="684"/>
        <v>0</v>
      </c>
      <c r="I1297" s="54">
        <f>VLOOKUP(CONCATENATE($F1297," ",$G1297),AllocFactorMatrix,(I$4+1),FALSE)*$E1302</f>
        <v>0</v>
      </c>
      <c r="J1297" s="54">
        <f>VLOOKUP(CONCATENATE($F1297," ",$G1297),AllocFactorMatrix,(J$4+1),FALSE)*$E1302</f>
        <v>0</v>
      </c>
      <c r="K1297" s="54">
        <f>VLOOKUP(CONCATENATE($F1297," ",$G1297),AllocFactorMatrix,(K$4+1),FALSE)*$E1302</f>
        <v>0</v>
      </c>
      <c r="L1297" s="54">
        <f>VLOOKUP(CONCATENATE($F1297," ",$G1297),AllocFactorMatrix,(L$4+1),FALSE)*$E1302</f>
        <v>0</v>
      </c>
      <c r="M1297" s="54">
        <f>VLOOKUP(CONCATENATE($F1297," ",$G1297),AllocFactorMatrix,(M$4+1),FALSE)*$E1302</f>
        <v>0</v>
      </c>
      <c r="N1297" s="54">
        <f t="shared" si="685"/>
        <v>0</v>
      </c>
      <c r="O1297" s="54">
        <f>VLOOKUP(CONCATENATE($F1297," ",$G1297),AllocFactorMatrix,(O$4+1),FALSE)*$E1302</f>
        <v>0</v>
      </c>
      <c r="P1297" s="54">
        <f>VLOOKUP(CONCATENATE($F1297," ",$G1297),AllocFactorMatrix,(P$4+1),FALSE)*$E1302</f>
        <v>0</v>
      </c>
      <c r="Q1297" s="54">
        <f>VLOOKUP(CONCATENATE($F1297," ",$G1297),AllocFactorMatrix,(Q$4+1),FALSE)*$E1302</f>
        <v>0</v>
      </c>
      <c r="R1297" s="54">
        <f>VLOOKUP(CONCATENATE($F1297," ",$G1297),AllocFactorMatrix,(R$4+1),FALSE)*$E1302</f>
        <v>0</v>
      </c>
      <c r="S1297" s="54">
        <f t="shared" si="691"/>
        <v>0</v>
      </c>
      <c r="T1297" s="54">
        <f>VLOOKUP(CONCATENATE($F1297," ",$G1297),AllocFactorMatrix,(T$4+1),FALSE)*$E1302</f>
        <v>0</v>
      </c>
      <c r="U1297" s="54">
        <f>VLOOKUP(CONCATENATE($F1297," ",$G1297),AllocFactorMatrix,(U$4+1),FALSE)*$E1302</f>
        <v>0</v>
      </c>
      <c r="V1297" s="54">
        <f>VLOOKUP(CONCATENATE($F1297," ",$G1297),AllocFactorMatrix,(V$4+1),FALSE)*$E1302</f>
        <v>0</v>
      </c>
      <c r="W1297" s="54">
        <f>VLOOKUP(CONCATENATE($F1297," ",$G1297),AllocFactorMatrix,(W$4+1),FALSE)*$E1302</f>
        <v>0</v>
      </c>
      <c r="X1297" s="54">
        <f t="shared" si="692"/>
        <v>0</v>
      </c>
      <c r="Y1297" s="54">
        <f>VLOOKUP(CONCATENATE($F1297," ",$G1297),AllocFactorMatrix,(Y$4+1),FALSE)*$E1302</f>
        <v>0</v>
      </c>
      <c r="Z1297" s="54">
        <f>VLOOKUP(CONCATENATE($F1297," ",$G1297),AllocFactorMatrix,(Z$4+1),FALSE)*$E1302</f>
        <v>0</v>
      </c>
      <c r="AA1297" s="54">
        <f t="shared" si="686"/>
        <v>0</v>
      </c>
      <c r="AB1297" s="54">
        <f>VLOOKUP(CONCATENATE($F1297," ",$G1297),AllocFactorMatrix,(AB$4+1),FALSE)*$E1302</f>
        <v>0</v>
      </c>
      <c r="AC1297" s="54">
        <f>VLOOKUP(CONCATENATE($F1297," ",$G1297),AllocFactorMatrix,(AC$4+1),FALSE)*$E1302</f>
        <v>0</v>
      </c>
      <c r="AD1297" s="54">
        <f>VLOOKUP(CONCATENATE($F1297," ",$G1297),AllocFactorMatrix,(AD$4+1),FALSE)*$E1302</f>
        <v>0</v>
      </c>
    </row>
    <row r="1298" spans="1:30" s="51" customFormat="1" hidden="1" outlineLevel="1">
      <c r="A1298" s="56"/>
      <c r="B1298" s="112"/>
      <c r="C1298" s="55"/>
      <c r="D1298" s="55"/>
      <c r="F1298" s="52" t="str">
        <f>F1302</f>
        <v>TRAN_LSE</v>
      </c>
      <c r="G1298" s="55" t="str">
        <f>$G$11</f>
        <v>DISTPRI</v>
      </c>
      <c r="H1298" s="53">
        <f t="shared" si="684"/>
        <v>0</v>
      </c>
      <c r="I1298" s="54">
        <f>VLOOKUP(CONCATENATE($F1298," ",$G1298),AllocFactorMatrix,(I$4+1),FALSE)*$E1302</f>
        <v>0</v>
      </c>
      <c r="J1298" s="54">
        <f>VLOOKUP(CONCATENATE($F1298," ",$G1298),AllocFactorMatrix,(J$4+1),FALSE)*$E1302</f>
        <v>0</v>
      </c>
      <c r="K1298" s="54">
        <f>VLOOKUP(CONCATENATE($F1298," ",$G1298),AllocFactorMatrix,(K$4+1),FALSE)*$E1302</f>
        <v>0</v>
      </c>
      <c r="L1298" s="54">
        <f>VLOOKUP(CONCATENATE($F1298," ",$G1298),AllocFactorMatrix,(L$4+1),FALSE)*$E1302</f>
        <v>0</v>
      </c>
      <c r="M1298" s="54">
        <f>VLOOKUP(CONCATENATE($F1298," ",$G1298),AllocFactorMatrix,(M$4+1),FALSE)*$E1302</f>
        <v>0</v>
      </c>
      <c r="N1298" s="54">
        <f t="shared" si="685"/>
        <v>0</v>
      </c>
      <c r="O1298" s="54">
        <f>VLOOKUP(CONCATENATE($F1298," ",$G1298),AllocFactorMatrix,(O$4+1),FALSE)*$E1302</f>
        <v>0</v>
      </c>
      <c r="P1298" s="54">
        <f>VLOOKUP(CONCATENATE($F1298," ",$G1298),AllocFactorMatrix,(P$4+1),FALSE)*$E1302</f>
        <v>0</v>
      </c>
      <c r="Q1298" s="54">
        <f>VLOOKUP(CONCATENATE($F1298," ",$G1298),AllocFactorMatrix,(Q$4+1),FALSE)*$E1302</f>
        <v>0</v>
      </c>
      <c r="R1298" s="54">
        <f>VLOOKUP(CONCATENATE($F1298," ",$G1298),AllocFactorMatrix,(R$4+1),FALSE)*$E1302</f>
        <v>0</v>
      </c>
      <c r="S1298" s="54">
        <f t="shared" si="691"/>
        <v>0</v>
      </c>
      <c r="T1298" s="54">
        <f>VLOOKUP(CONCATENATE($F1298," ",$G1298),AllocFactorMatrix,(T$4+1),FALSE)*$E1302</f>
        <v>0</v>
      </c>
      <c r="U1298" s="54">
        <f>VLOOKUP(CONCATENATE($F1298," ",$G1298),AllocFactorMatrix,(U$4+1),FALSE)*$E1302</f>
        <v>0</v>
      </c>
      <c r="V1298" s="54">
        <f>VLOOKUP(CONCATENATE($F1298," ",$G1298),AllocFactorMatrix,(V$4+1),FALSE)*$E1302</f>
        <v>0</v>
      </c>
      <c r="W1298" s="54">
        <f>VLOOKUP(CONCATENATE($F1298," ",$G1298),AllocFactorMatrix,(W$4+1),FALSE)*$E1302</f>
        <v>0</v>
      </c>
      <c r="X1298" s="54">
        <f t="shared" si="692"/>
        <v>0</v>
      </c>
      <c r="Y1298" s="54">
        <f>VLOOKUP(CONCATENATE($F1298," ",$G1298),AllocFactorMatrix,(Y$4+1),FALSE)*$E1302</f>
        <v>0</v>
      </c>
      <c r="Z1298" s="54">
        <f>VLOOKUP(CONCATENATE($F1298," ",$G1298),AllocFactorMatrix,(Z$4+1),FALSE)*$E1302</f>
        <v>0</v>
      </c>
      <c r="AA1298" s="54">
        <f t="shared" si="686"/>
        <v>0</v>
      </c>
      <c r="AB1298" s="54">
        <f>VLOOKUP(CONCATENATE($F1298," ",$G1298),AllocFactorMatrix,(AB$4+1),FALSE)*$E1302</f>
        <v>0</v>
      </c>
      <c r="AC1298" s="54">
        <f>VLOOKUP(CONCATENATE($F1298," ",$G1298),AllocFactorMatrix,(AC$4+1),FALSE)*$E1302</f>
        <v>0</v>
      </c>
      <c r="AD1298" s="54">
        <f>VLOOKUP(CONCATENATE($F1298," ",$G1298),AllocFactorMatrix,(AD$4+1),FALSE)*$E1302</f>
        <v>0</v>
      </c>
    </row>
    <row r="1299" spans="1:30" s="51" customFormat="1" hidden="1" outlineLevel="1">
      <c r="A1299" s="56"/>
      <c r="B1299" s="112"/>
      <c r="C1299" s="55"/>
      <c r="D1299" s="55"/>
      <c r="F1299" s="52" t="str">
        <f>F1302</f>
        <v>TRAN_LSE</v>
      </c>
      <c r="G1299" s="55" t="str">
        <f>$G$12</f>
        <v>DISTSEC</v>
      </c>
      <c r="H1299" s="53">
        <f t="shared" si="684"/>
        <v>0</v>
      </c>
      <c r="I1299" s="54">
        <f>VLOOKUP(CONCATENATE($F1299," ",$G1299),AllocFactorMatrix,(I$4+1),FALSE)*$E1302</f>
        <v>0</v>
      </c>
      <c r="J1299" s="54">
        <f>VLOOKUP(CONCATENATE($F1299," ",$G1299),AllocFactorMatrix,(J$4+1),FALSE)*$E1302</f>
        <v>0</v>
      </c>
      <c r="K1299" s="54">
        <f>VLOOKUP(CONCATENATE($F1299," ",$G1299),AllocFactorMatrix,(K$4+1),FALSE)*$E1302</f>
        <v>0</v>
      </c>
      <c r="L1299" s="54">
        <f>VLOOKUP(CONCATENATE($F1299," ",$G1299),AllocFactorMatrix,(L$4+1),FALSE)*$E1302</f>
        <v>0</v>
      </c>
      <c r="M1299" s="54">
        <f>VLOOKUP(CONCATENATE($F1299," ",$G1299),AllocFactorMatrix,(M$4+1),FALSE)*$E1302</f>
        <v>0</v>
      </c>
      <c r="N1299" s="54">
        <f t="shared" si="685"/>
        <v>0</v>
      </c>
      <c r="O1299" s="54">
        <f>VLOOKUP(CONCATENATE($F1299," ",$G1299),AllocFactorMatrix,(O$4+1),FALSE)*$E1302</f>
        <v>0</v>
      </c>
      <c r="P1299" s="54">
        <f>VLOOKUP(CONCATENATE($F1299," ",$G1299),AllocFactorMatrix,(P$4+1),FALSE)*$E1302</f>
        <v>0</v>
      </c>
      <c r="Q1299" s="54">
        <f>VLOOKUP(CONCATENATE($F1299," ",$G1299),AllocFactorMatrix,(Q$4+1),FALSE)*$E1302</f>
        <v>0</v>
      </c>
      <c r="R1299" s="54">
        <f>VLOOKUP(CONCATENATE($F1299," ",$G1299),AllocFactorMatrix,(R$4+1),FALSE)*$E1302</f>
        <v>0</v>
      </c>
      <c r="S1299" s="54">
        <f t="shared" si="691"/>
        <v>0</v>
      </c>
      <c r="T1299" s="54">
        <f>VLOOKUP(CONCATENATE($F1299," ",$G1299),AllocFactorMatrix,(T$4+1),FALSE)*$E1302</f>
        <v>0</v>
      </c>
      <c r="U1299" s="54">
        <f>VLOOKUP(CONCATENATE($F1299," ",$G1299),AllocFactorMatrix,(U$4+1),FALSE)*$E1302</f>
        <v>0</v>
      </c>
      <c r="V1299" s="54">
        <f>VLOOKUP(CONCATENATE($F1299," ",$G1299),AllocFactorMatrix,(V$4+1),FALSE)*$E1302</f>
        <v>0</v>
      </c>
      <c r="W1299" s="54">
        <f>VLOOKUP(CONCATENATE($F1299," ",$G1299),AllocFactorMatrix,(W$4+1),FALSE)*$E1302</f>
        <v>0</v>
      </c>
      <c r="X1299" s="54">
        <f t="shared" si="692"/>
        <v>0</v>
      </c>
      <c r="Y1299" s="54">
        <f>VLOOKUP(CONCATENATE($F1299," ",$G1299),AllocFactorMatrix,(Y$4+1),FALSE)*$E1302</f>
        <v>0</v>
      </c>
      <c r="Z1299" s="54">
        <f>VLOOKUP(CONCATENATE($F1299," ",$G1299),AllocFactorMatrix,(Z$4+1),FALSE)*$E1302</f>
        <v>0</v>
      </c>
      <c r="AA1299" s="54">
        <f t="shared" si="686"/>
        <v>0</v>
      </c>
      <c r="AB1299" s="54">
        <f>VLOOKUP(CONCATENATE($F1299," ",$G1299),AllocFactorMatrix,(AB$4+1),FALSE)*$E1302</f>
        <v>0</v>
      </c>
      <c r="AC1299" s="54">
        <f>VLOOKUP(CONCATENATE($F1299," ",$G1299),AllocFactorMatrix,(AC$4+1),FALSE)*$E1302</f>
        <v>0</v>
      </c>
      <c r="AD1299" s="54">
        <f>VLOOKUP(CONCATENATE($F1299," ",$G1299),AllocFactorMatrix,(AD$4+1),FALSE)*$E1302</f>
        <v>0</v>
      </c>
    </row>
    <row r="1300" spans="1:30" s="51" customFormat="1" hidden="1" outlineLevel="1">
      <c r="A1300" s="56"/>
      <c r="B1300" s="112"/>
      <c r="C1300" s="55"/>
      <c r="D1300" s="55"/>
      <c r="F1300" s="52" t="str">
        <f>F1302</f>
        <v>TRAN_LSE</v>
      </c>
      <c r="G1300" s="55" t="str">
        <f>$G$13</f>
        <v>ENERGY</v>
      </c>
      <c r="H1300" s="53">
        <f t="shared" si="684"/>
        <v>0</v>
      </c>
      <c r="I1300" s="54">
        <f>VLOOKUP(CONCATENATE($F1300," ",$G1300),AllocFactorMatrix,(I$4+1),FALSE)*$E1302</f>
        <v>0</v>
      </c>
      <c r="J1300" s="54">
        <f>VLOOKUP(CONCATENATE($F1300," ",$G1300),AllocFactorMatrix,(J$4+1),FALSE)*$E1302</f>
        <v>0</v>
      </c>
      <c r="K1300" s="54">
        <f>VLOOKUP(CONCATENATE($F1300," ",$G1300),AllocFactorMatrix,(K$4+1),FALSE)*$E1302</f>
        <v>0</v>
      </c>
      <c r="L1300" s="54">
        <f>VLOOKUP(CONCATENATE($F1300," ",$G1300),AllocFactorMatrix,(L$4+1),FALSE)*$E1302</f>
        <v>0</v>
      </c>
      <c r="M1300" s="54">
        <f>VLOOKUP(CONCATENATE($F1300," ",$G1300),AllocFactorMatrix,(M$4+1),FALSE)*$E1302</f>
        <v>0</v>
      </c>
      <c r="N1300" s="54">
        <f t="shared" si="685"/>
        <v>0</v>
      </c>
      <c r="O1300" s="54">
        <f>VLOOKUP(CONCATENATE($F1300," ",$G1300),AllocFactorMatrix,(O$4+1),FALSE)*$E1302</f>
        <v>0</v>
      </c>
      <c r="P1300" s="54">
        <f>VLOOKUP(CONCATENATE($F1300," ",$G1300),AllocFactorMatrix,(P$4+1),FALSE)*$E1302</f>
        <v>0</v>
      </c>
      <c r="Q1300" s="54">
        <f>VLOOKUP(CONCATENATE($F1300," ",$G1300),AllocFactorMatrix,(Q$4+1),FALSE)*$E1302</f>
        <v>0</v>
      </c>
      <c r="R1300" s="54">
        <f>VLOOKUP(CONCATENATE($F1300," ",$G1300),AllocFactorMatrix,(R$4+1),FALSE)*$E1302</f>
        <v>0</v>
      </c>
      <c r="S1300" s="54">
        <f t="shared" si="691"/>
        <v>0</v>
      </c>
      <c r="T1300" s="54">
        <f>VLOOKUP(CONCATENATE($F1300," ",$G1300),AllocFactorMatrix,(T$4+1),FALSE)*$E1302</f>
        <v>0</v>
      </c>
      <c r="U1300" s="54">
        <f>VLOOKUP(CONCATENATE($F1300," ",$G1300),AllocFactorMatrix,(U$4+1),FALSE)*$E1302</f>
        <v>0</v>
      </c>
      <c r="V1300" s="54">
        <f>VLOOKUP(CONCATENATE($F1300," ",$G1300),AllocFactorMatrix,(V$4+1),FALSE)*$E1302</f>
        <v>0</v>
      </c>
      <c r="W1300" s="54">
        <f>VLOOKUP(CONCATENATE($F1300," ",$G1300),AllocFactorMatrix,(W$4+1),FALSE)*$E1302</f>
        <v>0</v>
      </c>
      <c r="X1300" s="54">
        <f t="shared" si="692"/>
        <v>0</v>
      </c>
      <c r="Y1300" s="54">
        <f>VLOOKUP(CONCATENATE($F1300," ",$G1300),AllocFactorMatrix,(Y$4+1),FALSE)*$E1302</f>
        <v>0</v>
      </c>
      <c r="Z1300" s="54">
        <f>VLOOKUP(CONCATENATE($F1300," ",$G1300),AllocFactorMatrix,(Z$4+1),FALSE)*$E1302</f>
        <v>0</v>
      </c>
      <c r="AA1300" s="54">
        <f t="shared" si="686"/>
        <v>0</v>
      </c>
      <c r="AB1300" s="54">
        <f>VLOOKUP(CONCATENATE($F1300," ",$G1300),AllocFactorMatrix,(AB$4+1),FALSE)*$E1302</f>
        <v>0</v>
      </c>
      <c r="AC1300" s="54">
        <f>VLOOKUP(CONCATENATE($F1300," ",$G1300),AllocFactorMatrix,(AC$4+1),FALSE)*$E1302</f>
        <v>0</v>
      </c>
      <c r="AD1300" s="54">
        <f>VLOOKUP(CONCATENATE($F1300," ",$G1300),AllocFactorMatrix,(AD$4+1),FALSE)*$E1302</f>
        <v>0</v>
      </c>
    </row>
    <row r="1301" spans="1:30" s="51" customFormat="1" hidden="1" outlineLevel="1">
      <c r="A1301" s="56"/>
      <c r="B1301" s="112"/>
      <c r="C1301" s="55"/>
      <c r="D1301" s="55"/>
      <c r="F1301" s="52" t="str">
        <f>F1302</f>
        <v>TRAN_LSE</v>
      </c>
      <c r="G1301" s="55" t="str">
        <f>$G$14</f>
        <v>CUSTOMER</v>
      </c>
      <c r="H1301" s="53">
        <f t="shared" si="684"/>
        <v>0</v>
      </c>
      <c r="I1301" s="54">
        <f>VLOOKUP(CONCATENATE($F1301," ",$G1301),AllocFactorMatrix,(I$4+1),FALSE)*$E1302</f>
        <v>0</v>
      </c>
      <c r="J1301" s="54">
        <f>VLOOKUP(CONCATENATE($F1301," ",$G1301),AllocFactorMatrix,(J$4+1),FALSE)*$E1302</f>
        <v>0</v>
      </c>
      <c r="K1301" s="54">
        <f>VLOOKUP(CONCATENATE($F1301," ",$G1301),AllocFactorMatrix,(K$4+1),FALSE)*$E1302</f>
        <v>0</v>
      </c>
      <c r="L1301" s="54">
        <f>VLOOKUP(CONCATENATE($F1301," ",$G1301),AllocFactorMatrix,(L$4+1),FALSE)*$E1302</f>
        <v>0</v>
      </c>
      <c r="M1301" s="54">
        <f>VLOOKUP(CONCATENATE($F1301," ",$G1301),AllocFactorMatrix,(M$4+1),FALSE)*$E1302</f>
        <v>0</v>
      </c>
      <c r="N1301" s="54">
        <f t="shared" si="685"/>
        <v>0</v>
      </c>
      <c r="O1301" s="54">
        <f>VLOOKUP(CONCATENATE($F1301," ",$G1301),AllocFactorMatrix,(O$4+1),FALSE)*$E1302</f>
        <v>0</v>
      </c>
      <c r="P1301" s="54">
        <f>VLOOKUP(CONCATENATE($F1301," ",$G1301),AllocFactorMatrix,(P$4+1),FALSE)*$E1302</f>
        <v>0</v>
      </c>
      <c r="Q1301" s="54">
        <f>VLOOKUP(CONCATENATE($F1301," ",$G1301),AllocFactorMatrix,(Q$4+1),FALSE)*$E1302</f>
        <v>0</v>
      </c>
      <c r="R1301" s="54">
        <f>VLOOKUP(CONCATENATE($F1301," ",$G1301),AllocFactorMatrix,(R$4+1),FALSE)*$E1302</f>
        <v>0</v>
      </c>
      <c r="S1301" s="54">
        <f t="shared" si="691"/>
        <v>0</v>
      </c>
      <c r="T1301" s="54">
        <f>VLOOKUP(CONCATENATE($F1301," ",$G1301),AllocFactorMatrix,(T$4+1),FALSE)*$E1302</f>
        <v>0</v>
      </c>
      <c r="U1301" s="54">
        <f>VLOOKUP(CONCATENATE($F1301," ",$G1301),AllocFactorMatrix,(U$4+1),FALSE)*$E1302</f>
        <v>0</v>
      </c>
      <c r="V1301" s="54">
        <f>VLOOKUP(CONCATENATE($F1301," ",$G1301),AllocFactorMatrix,(V$4+1),FALSE)*$E1302</f>
        <v>0</v>
      </c>
      <c r="W1301" s="54">
        <f>VLOOKUP(CONCATENATE($F1301," ",$G1301),AllocFactorMatrix,(W$4+1),FALSE)*$E1302</f>
        <v>0</v>
      </c>
      <c r="X1301" s="54">
        <f t="shared" si="692"/>
        <v>0</v>
      </c>
      <c r="Y1301" s="54">
        <f>VLOOKUP(CONCATENATE($F1301," ",$G1301),AllocFactorMatrix,(Y$4+1),FALSE)*$E1302</f>
        <v>0</v>
      </c>
      <c r="Z1301" s="54">
        <f>VLOOKUP(CONCATENATE($F1301," ",$G1301),AllocFactorMatrix,(Z$4+1),FALSE)*$E1302</f>
        <v>0</v>
      </c>
      <c r="AA1301" s="54">
        <f t="shared" si="686"/>
        <v>0</v>
      </c>
      <c r="AB1301" s="54">
        <f>VLOOKUP(CONCATENATE($F1301," ",$G1301),AllocFactorMatrix,(AB$4+1),FALSE)*$E1302</f>
        <v>0</v>
      </c>
      <c r="AC1301" s="54">
        <f>VLOOKUP(CONCATENATE($F1301," ",$G1301),AllocFactorMatrix,(AC$4+1),FALSE)*$E1302</f>
        <v>0</v>
      </c>
      <c r="AD1301" s="54">
        <f>VLOOKUP(CONCATENATE($F1301," ",$G1301),AllocFactorMatrix,(AD$4+1),FALSE)*$E1302</f>
        <v>0</v>
      </c>
    </row>
    <row r="1302" spans="1:30" s="51" customFormat="1" collapsed="1">
      <c r="A1302" s="168"/>
      <c r="B1302" s="104"/>
      <c r="C1302" s="92"/>
      <c r="D1302" s="92" t="s">
        <v>503</v>
      </c>
      <c r="E1302" s="63">
        <v>27040523</v>
      </c>
      <c r="F1302" s="100" t="s">
        <v>548</v>
      </c>
      <c r="G1302" s="55" t="str">
        <f>$G$15</f>
        <v>TOTAL</v>
      </c>
      <c r="H1302" s="53">
        <f t="shared" si="684"/>
        <v>27040522.999999989</v>
      </c>
      <c r="I1302" s="54">
        <f>VLOOKUP(CONCATENATE($F1302," ",$G1302),AllocFactorMatrix,(I$4+1),FALSE)*$E1302</f>
        <v>13319701.68285859</v>
      </c>
      <c r="J1302" s="54">
        <f>VLOOKUP(CONCATENATE($F1302," ",$G1302),AllocFactorMatrix,(J$4+1),FALSE)*$E1302</f>
        <v>658440.44846115517</v>
      </c>
      <c r="K1302" s="54">
        <f>VLOOKUP(CONCATENATE($F1302," ",$G1302),AllocFactorMatrix,(K$4+1),FALSE)*$E1302</f>
        <v>2411829.6269740541</v>
      </c>
      <c r="L1302" s="54">
        <f>VLOOKUP(CONCATENATE($F1302," ",$G1302),AllocFactorMatrix,(L$4+1),FALSE)*$E1302</f>
        <v>75915.833702689386</v>
      </c>
      <c r="M1302" s="54">
        <f>VLOOKUP(CONCATENATE($F1302," ",$G1302),AllocFactorMatrix,(M$4+1),FALSE)*$E1302</f>
        <v>7119.1439666941778</v>
      </c>
      <c r="N1302" s="54">
        <f t="shared" si="685"/>
        <v>2494864.604643438</v>
      </c>
      <c r="O1302" s="54">
        <f>VLOOKUP(CONCATENATE($F1302," ",$G1302),AllocFactorMatrix,(O$4+1),FALSE)*$E1302</f>
        <v>1833365.702557263</v>
      </c>
      <c r="P1302" s="54">
        <f>VLOOKUP(CONCATENATE($F1302," ",$G1302),AllocFactorMatrix,(P$4+1),FALSE)*$E1302</f>
        <v>341609.4435677533</v>
      </c>
      <c r="Q1302" s="54">
        <f>VLOOKUP(CONCATENATE($F1302," ",$G1302),AllocFactorMatrix,(Q$4+1),FALSE)*$E1302</f>
        <v>154366.94678026449</v>
      </c>
      <c r="R1302" s="54">
        <f>VLOOKUP(CONCATENATE($F1302," ",$G1302),AllocFactorMatrix,(R$4+1),FALSE)*$E1302</f>
        <v>6941.7090439499334</v>
      </c>
      <c r="S1302" s="54">
        <f t="shared" si="691"/>
        <v>2336283.8019492305</v>
      </c>
      <c r="T1302" s="54">
        <f>VLOOKUP(CONCATENATE($F1302," ",$G1302),AllocFactorMatrix,(T$4+1),FALSE)*$E1302</f>
        <v>64044.159860975989</v>
      </c>
      <c r="U1302" s="54">
        <f>VLOOKUP(CONCATENATE($F1302," ",$G1302),AllocFactorMatrix,(U$4+1),FALSE)*$E1302</f>
        <v>1048071.7641628854</v>
      </c>
      <c r="V1302" s="54">
        <f>VLOOKUP(CONCATENATE($F1302," ",$G1302),AllocFactorMatrix,(V$4+1),FALSE)*$E1302</f>
        <v>5539088.7227867637</v>
      </c>
      <c r="W1302" s="54">
        <f>VLOOKUP(CONCATENATE($F1302," ",$G1302),AllocFactorMatrix,(W$4+1),FALSE)*$E1302</f>
        <v>1000267.6170168777</v>
      </c>
      <c r="X1302" s="54">
        <f t="shared" si="692"/>
        <v>7651472.2638275027</v>
      </c>
      <c r="Y1302" s="54">
        <f>VLOOKUP(CONCATENATE($F1302," ",$G1302),AllocFactorMatrix,(Y$4+1),FALSE)*$E1302</f>
        <v>563023.69806968572</v>
      </c>
      <c r="Z1302" s="54">
        <f>VLOOKUP(CONCATENATE($F1302," ",$G1302),AllocFactorMatrix,(Z$4+1),FALSE)*$E1302</f>
        <v>9430.4317293157492</v>
      </c>
      <c r="AA1302" s="54">
        <f t="shared" si="686"/>
        <v>572454.1297990015</v>
      </c>
      <c r="AB1302" s="54">
        <f>VLOOKUP(CONCATENATE($F1302," ",$G1302),AllocFactorMatrix,(AB$4+1),FALSE)*$E1302</f>
        <v>7306.0684610753196</v>
      </c>
      <c r="AC1302" s="54">
        <f>VLOOKUP(CONCATENATE($F1302," ",$G1302),AllocFactorMatrix,(AC$4+1),FALSE)*$E1302</f>
        <v>0</v>
      </c>
      <c r="AD1302" s="54">
        <f>VLOOKUP(CONCATENATE($F1302," ",$G1302),AllocFactorMatrix,(AD$4+1),FALSE)*$E1302</f>
        <v>0</v>
      </c>
    </row>
    <row r="1303" spans="1:30" s="51" customFormat="1" hidden="1" outlineLevel="1">
      <c r="A1303" s="168"/>
      <c r="B1303" s="104"/>
      <c r="C1303" s="92"/>
      <c r="D1303" s="92"/>
      <c r="F1303" s="52" t="str">
        <f>F1310</f>
        <v>PROD_ENERGY</v>
      </c>
      <c r="G1303" s="55" t="str">
        <f>$G$8</f>
        <v>PRODUCTION</v>
      </c>
      <c r="H1303" s="53">
        <f t="shared" si="684"/>
        <v>0</v>
      </c>
      <c r="I1303" s="54">
        <f>VLOOKUP(CONCATENATE($F1303," ",$G1303),AllocFactorMatrix,(I$4+1),FALSE)*$E1310</f>
        <v>0</v>
      </c>
      <c r="J1303" s="54">
        <f>VLOOKUP(CONCATENATE($F1303," ",$G1303),AllocFactorMatrix,(J$4+1),FALSE)*$E1310</f>
        <v>0</v>
      </c>
      <c r="K1303" s="54">
        <f>VLOOKUP(CONCATENATE($F1303," ",$G1303),AllocFactorMatrix,(K$4+1),FALSE)*$E1310</f>
        <v>0</v>
      </c>
      <c r="L1303" s="54">
        <f>VLOOKUP(CONCATENATE($F1303," ",$G1303),AllocFactorMatrix,(L$4+1),FALSE)*$E1310</f>
        <v>0</v>
      </c>
      <c r="M1303" s="54">
        <f>VLOOKUP(CONCATENATE($F1303," ",$G1303),AllocFactorMatrix,(M$4+1),FALSE)*$E1310</f>
        <v>0</v>
      </c>
      <c r="N1303" s="54">
        <f t="shared" si="685"/>
        <v>0</v>
      </c>
      <c r="O1303" s="54">
        <f>VLOOKUP(CONCATENATE($F1303," ",$G1303),AllocFactorMatrix,(O$4+1),FALSE)*$E1310</f>
        <v>0</v>
      </c>
      <c r="P1303" s="54">
        <f>VLOOKUP(CONCATENATE($F1303," ",$G1303),AllocFactorMatrix,(P$4+1),FALSE)*$E1310</f>
        <v>0</v>
      </c>
      <c r="Q1303" s="54">
        <f>VLOOKUP(CONCATENATE($F1303," ",$G1303),AllocFactorMatrix,(Q$4+1),FALSE)*$E1310</f>
        <v>0</v>
      </c>
      <c r="R1303" s="54">
        <f>VLOOKUP(CONCATENATE($F1303," ",$G1303),AllocFactorMatrix,(R$4+1),FALSE)*$E1310</f>
        <v>0</v>
      </c>
      <c r="S1303" s="54">
        <f>SUBTOTAL(9,O1303:R1303)</f>
        <v>0</v>
      </c>
      <c r="T1303" s="54">
        <f>VLOOKUP(CONCATENATE($F1303," ",$G1303),AllocFactorMatrix,(T$4+1),FALSE)*$E1310</f>
        <v>0</v>
      </c>
      <c r="U1303" s="54">
        <f>VLOOKUP(CONCATENATE($F1303," ",$G1303),AllocFactorMatrix,(U$4+1),FALSE)*$E1310</f>
        <v>0</v>
      </c>
      <c r="V1303" s="54">
        <f>VLOOKUP(CONCATENATE($F1303," ",$G1303),AllocFactorMatrix,(V$4+1),FALSE)*$E1310</f>
        <v>0</v>
      </c>
      <c r="W1303" s="54">
        <f>VLOOKUP(CONCATENATE($F1303," ",$G1303),AllocFactorMatrix,(W$4+1),FALSE)*$E1310</f>
        <v>0</v>
      </c>
      <c r="X1303" s="54">
        <f>SUBTOTAL(9,T1303:W1303)</f>
        <v>0</v>
      </c>
      <c r="Y1303" s="54">
        <f>VLOOKUP(CONCATENATE($F1303," ",$G1303),AllocFactorMatrix,(Y$4+1),FALSE)*$E1310</f>
        <v>0</v>
      </c>
      <c r="Z1303" s="54">
        <f>VLOOKUP(CONCATENATE($F1303," ",$G1303),AllocFactorMatrix,(Z$4+1),FALSE)*$E1310</f>
        <v>0</v>
      </c>
      <c r="AA1303" s="54">
        <f t="shared" si="686"/>
        <v>0</v>
      </c>
      <c r="AB1303" s="54">
        <f>VLOOKUP(CONCATENATE($F1303," ",$G1303),AllocFactorMatrix,(AB$4+1),FALSE)*$E1310</f>
        <v>0</v>
      </c>
      <c r="AC1303" s="54">
        <f>VLOOKUP(CONCATENATE($F1303," ",$G1303),AllocFactorMatrix,(AC$4+1),FALSE)*$E1310</f>
        <v>0</v>
      </c>
      <c r="AD1303" s="54">
        <f>VLOOKUP(CONCATENATE($F1303," ",$G1303),AllocFactorMatrix,(AD$4+1),FALSE)*$E1310</f>
        <v>0</v>
      </c>
    </row>
    <row r="1304" spans="1:30" s="51" customFormat="1" hidden="1" outlineLevel="1">
      <c r="A1304" s="168"/>
      <c r="B1304" s="104"/>
      <c r="C1304" s="92"/>
      <c r="D1304" s="92"/>
      <c r="F1304" s="52" t="str">
        <f>F1310</f>
        <v>PROD_ENERGY</v>
      </c>
      <c r="G1304" s="55" t="str">
        <f>$G$9</f>
        <v>BULKTRAN</v>
      </c>
      <c r="H1304" s="53">
        <f t="shared" si="684"/>
        <v>0</v>
      </c>
      <c r="I1304" s="54">
        <f>VLOOKUP(CONCATENATE($F1304," ",$G1304),AllocFactorMatrix,(I$4+1),FALSE)*$E1310</f>
        <v>0</v>
      </c>
      <c r="J1304" s="54">
        <f>VLOOKUP(CONCATENATE($F1304," ",$G1304),AllocFactorMatrix,(J$4+1),FALSE)*$E1310</f>
        <v>0</v>
      </c>
      <c r="K1304" s="54">
        <f>VLOOKUP(CONCATENATE($F1304," ",$G1304),AllocFactorMatrix,(K$4+1),FALSE)*$E1310</f>
        <v>0</v>
      </c>
      <c r="L1304" s="54">
        <f>VLOOKUP(CONCATENATE($F1304," ",$G1304),AllocFactorMatrix,(L$4+1),FALSE)*$E1310</f>
        <v>0</v>
      </c>
      <c r="M1304" s="54">
        <f>VLOOKUP(CONCATENATE($F1304," ",$G1304),AllocFactorMatrix,(M$4+1),FALSE)*$E1310</f>
        <v>0</v>
      </c>
      <c r="N1304" s="54">
        <f t="shared" si="685"/>
        <v>0</v>
      </c>
      <c r="O1304" s="54">
        <f>VLOOKUP(CONCATENATE($F1304," ",$G1304),AllocFactorMatrix,(O$4+1),FALSE)*$E1310</f>
        <v>0</v>
      </c>
      <c r="P1304" s="54">
        <f>VLOOKUP(CONCATENATE($F1304," ",$G1304),AllocFactorMatrix,(P$4+1),FALSE)*$E1310</f>
        <v>0</v>
      </c>
      <c r="Q1304" s="54">
        <f>VLOOKUP(CONCATENATE($F1304," ",$G1304),AllocFactorMatrix,(Q$4+1),FALSE)*$E1310</f>
        <v>0</v>
      </c>
      <c r="R1304" s="54">
        <f>VLOOKUP(CONCATENATE($F1304," ",$G1304),AllocFactorMatrix,(R$4+1),FALSE)*$E1310</f>
        <v>0</v>
      </c>
      <c r="S1304" s="54">
        <f t="shared" ref="S1304:S1310" si="693">SUBTOTAL(9,O1304:R1304)</f>
        <v>0</v>
      </c>
      <c r="T1304" s="54">
        <f>VLOOKUP(CONCATENATE($F1304," ",$G1304),AllocFactorMatrix,(T$4+1),FALSE)*$E1310</f>
        <v>0</v>
      </c>
      <c r="U1304" s="54">
        <f>VLOOKUP(CONCATENATE($F1304," ",$G1304),AllocFactorMatrix,(U$4+1),FALSE)*$E1310</f>
        <v>0</v>
      </c>
      <c r="V1304" s="54">
        <f>VLOOKUP(CONCATENATE($F1304," ",$G1304),AllocFactorMatrix,(V$4+1),FALSE)*$E1310</f>
        <v>0</v>
      </c>
      <c r="W1304" s="54">
        <f>VLOOKUP(CONCATENATE($F1304," ",$G1304),AllocFactorMatrix,(W$4+1),FALSE)*$E1310</f>
        <v>0</v>
      </c>
      <c r="X1304" s="54">
        <f t="shared" ref="X1304:X1310" si="694">SUBTOTAL(9,T1304:W1304)</f>
        <v>0</v>
      </c>
      <c r="Y1304" s="54">
        <f>VLOOKUP(CONCATENATE($F1304," ",$G1304),AllocFactorMatrix,(Y$4+1),FALSE)*$E1310</f>
        <v>0</v>
      </c>
      <c r="Z1304" s="54">
        <f>VLOOKUP(CONCATENATE($F1304," ",$G1304),AllocFactorMatrix,(Z$4+1),FALSE)*$E1310</f>
        <v>0</v>
      </c>
      <c r="AA1304" s="54">
        <f t="shared" si="686"/>
        <v>0</v>
      </c>
      <c r="AB1304" s="54">
        <f>VLOOKUP(CONCATENATE($F1304," ",$G1304),AllocFactorMatrix,(AB$4+1),FALSE)*$E1310</f>
        <v>0</v>
      </c>
      <c r="AC1304" s="54">
        <f>VLOOKUP(CONCATENATE($F1304," ",$G1304),AllocFactorMatrix,(AC$4+1),FALSE)*$E1310</f>
        <v>0</v>
      </c>
      <c r="AD1304" s="54">
        <f>VLOOKUP(CONCATENATE($F1304," ",$G1304),AllocFactorMatrix,(AD$4+1),FALSE)*$E1310</f>
        <v>0</v>
      </c>
    </row>
    <row r="1305" spans="1:30" s="51" customFormat="1" hidden="1" outlineLevel="1">
      <c r="A1305" s="168"/>
      <c r="B1305" s="104"/>
      <c r="C1305" s="92"/>
      <c r="D1305" s="92"/>
      <c r="F1305" s="52" t="str">
        <f>F1310</f>
        <v>PROD_ENERGY</v>
      </c>
      <c r="G1305" s="55" t="str">
        <f>$G$10</f>
        <v>SUBTRAN</v>
      </c>
      <c r="H1305" s="53">
        <f t="shared" si="684"/>
        <v>0</v>
      </c>
      <c r="I1305" s="54">
        <f>VLOOKUP(CONCATENATE($F1305," ",$G1305),AllocFactorMatrix,(I$4+1),FALSE)*$E1310</f>
        <v>0</v>
      </c>
      <c r="J1305" s="54">
        <f>VLOOKUP(CONCATENATE($F1305," ",$G1305),AllocFactorMatrix,(J$4+1),FALSE)*$E1310</f>
        <v>0</v>
      </c>
      <c r="K1305" s="54">
        <f>VLOOKUP(CONCATENATE($F1305," ",$G1305),AllocFactorMatrix,(K$4+1),FALSE)*$E1310</f>
        <v>0</v>
      </c>
      <c r="L1305" s="54">
        <f>VLOOKUP(CONCATENATE($F1305," ",$G1305),AllocFactorMatrix,(L$4+1),FALSE)*$E1310</f>
        <v>0</v>
      </c>
      <c r="M1305" s="54">
        <f>VLOOKUP(CONCATENATE($F1305," ",$G1305),AllocFactorMatrix,(M$4+1),FALSE)*$E1310</f>
        <v>0</v>
      </c>
      <c r="N1305" s="54">
        <f t="shared" si="685"/>
        <v>0</v>
      </c>
      <c r="O1305" s="54">
        <f>VLOOKUP(CONCATENATE($F1305," ",$G1305),AllocFactorMatrix,(O$4+1),FALSE)*$E1310</f>
        <v>0</v>
      </c>
      <c r="P1305" s="54">
        <f>VLOOKUP(CONCATENATE($F1305," ",$G1305),AllocFactorMatrix,(P$4+1),FALSE)*$E1310</f>
        <v>0</v>
      </c>
      <c r="Q1305" s="54">
        <f>VLOOKUP(CONCATENATE($F1305," ",$G1305),AllocFactorMatrix,(Q$4+1),FALSE)*$E1310</f>
        <v>0</v>
      </c>
      <c r="R1305" s="54">
        <f>VLOOKUP(CONCATENATE($F1305," ",$G1305),AllocFactorMatrix,(R$4+1),FALSE)*$E1310</f>
        <v>0</v>
      </c>
      <c r="S1305" s="54">
        <f t="shared" si="693"/>
        <v>0</v>
      </c>
      <c r="T1305" s="54">
        <f>VLOOKUP(CONCATENATE($F1305," ",$G1305),AllocFactorMatrix,(T$4+1),FALSE)*$E1310</f>
        <v>0</v>
      </c>
      <c r="U1305" s="54">
        <f>VLOOKUP(CONCATENATE($F1305," ",$G1305),AllocFactorMatrix,(U$4+1),FALSE)*$E1310</f>
        <v>0</v>
      </c>
      <c r="V1305" s="54">
        <f>VLOOKUP(CONCATENATE($F1305," ",$G1305),AllocFactorMatrix,(V$4+1),FALSE)*$E1310</f>
        <v>0</v>
      </c>
      <c r="W1305" s="54">
        <f>VLOOKUP(CONCATENATE($F1305," ",$G1305),AllocFactorMatrix,(W$4+1),FALSE)*$E1310</f>
        <v>0</v>
      </c>
      <c r="X1305" s="54">
        <f t="shared" si="694"/>
        <v>0</v>
      </c>
      <c r="Y1305" s="54">
        <f>VLOOKUP(CONCATENATE($F1305," ",$G1305),AllocFactorMatrix,(Y$4+1),FALSE)*$E1310</f>
        <v>0</v>
      </c>
      <c r="Z1305" s="54">
        <f>VLOOKUP(CONCATENATE($F1305," ",$G1305),AllocFactorMatrix,(Z$4+1),FALSE)*$E1310</f>
        <v>0</v>
      </c>
      <c r="AA1305" s="54">
        <f t="shared" si="686"/>
        <v>0</v>
      </c>
      <c r="AB1305" s="54">
        <f>VLOOKUP(CONCATENATE($F1305," ",$G1305),AllocFactorMatrix,(AB$4+1),FALSE)*$E1310</f>
        <v>0</v>
      </c>
      <c r="AC1305" s="54">
        <f>VLOOKUP(CONCATENATE($F1305," ",$G1305),AllocFactorMatrix,(AC$4+1),FALSE)*$E1310</f>
        <v>0</v>
      </c>
      <c r="AD1305" s="54">
        <f>VLOOKUP(CONCATENATE($F1305," ",$G1305),AllocFactorMatrix,(AD$4+1),FALSE)*$E1310</f>
        <v>0</v>
      </c>
    </row>
    <row r="1306" spans="1:30" s="51" customFormat="1" hidden="1" outlineLevel="1">
      <c r="A1306" s="168"/>
      <c r="B1306" s="104"/>
      <c r="C1306" s="92"/>
      <c r="D1306" s="92"/>
      <c r="F1306" s="52" t="str">
        <f>F1310</f>
        <v>PROD_ENERGY</v>
      </c>
      <c r="G1306" s="55" t="str">
        <f>$G$11</f>
        <v>DISTPRI</v>
      </c>
      <c r="H1306" s="53">
        <f t="shared" si="684"/>
        <v>0</v>
      </c>
      <c r="I1306" s="54">
        <f>VLOOKUP(CONCATENATE($F1306," ",$G1306),AllocFactorMatrix,(I$4+1),FALSE)*$E1310</f>
        <v>0</v>
      </c>
      <c r="J1306" s="54">
        <f>VLOOKUP(CONCATENATE($F1306," ",$G1306),AllocFactorMatrix,(J$4+1),FALSE)*$E1310</f>
        <v>0</v>
      </c>
      <c r="K1306" s="54">
        <f>VLOOKUP(CONCATENATE($F1306," ",$G1306),AllocFactorMatrix,(K$4+1),FALSE)*$E1310</f>
        <v>0</v>
      </c>
      <c r="L1306" s="54">
        <f>VLOOKUP(CONCATENATE($F1306," ",$G1306),AllocFactorMatrix,(L$4+1),FALSE)*$E1310</f>
        <v>0</v>
      </c>
      <c r="M1306" s="54">
        <f>VLOOKUP(CONCATENATE($F1306," ",$G1306),AllocFactorMatrix,(M$4+1),FALSE)*$E1310</f>
        <v>0</v>
      </c>
      <c r="N1306" s="54">
        <f t="shared" si="685"/>
        <v>0</v>
      </c>
      <c r="O1306" s="54">
        <f>VLOOKUP(CONCATENATE($F1306," ",$G1306),AllocFactorMatrix,(O$4+1),FALSE)*$E1310</f>
        <v>0</v>
      </c>
      <c r="P1306" s="54">
        <f>VLOOKUP(CONCATENATE($F1306," ",$G1306),AllocFactorMatrix,(P$4+1),FALSE)*$E1310</f>
        <v>0</v>
      </c>
      <c r="Q1306" s="54">
        <f>VLOOKUP(CONCATENATE($F1306," ",$G1306),AllocFactorMatrix,(Q$4+1),FALSE)*$E1310</f>
        <v>0</v>
      </c>
      <c r="R1306" s="54">
        <f>VLOOKUP(CONCATENATE($F1306," ",$G1306),AllocFactorMatrix,(R$4+1),FALSE)*$E1310</f>
        <v>0</v>
      </c>
      <c r="S1306" s="54">
        <f t="shared" si="693"/>
        <v>0</v>
      </c>
      <c r="T1306" s="54">
        <f>VLOOKUP(CONCATENATE($F1306," ",$G1306),AllocFactorMatrix,(T$4+1),FALSE)*$E1310</f>
        <v>0</v>
      </c>
      <c r="U1306" s="54">
        <f>VLOOKUP(CONCATENATE($F1306," ",$G1306),AllocFactorMatrix,(U$4+1),FALSE)*$E1310</f>
        <v>0</v>
      </c>
      <c r="V1306" s="54">
        <f>VLOOKUP(CONCATENATE($F1306," ",$G1306),AllocFactorMatrix,(V$4+1),FALSE)*$E1310</f>
        <v>0</v>
      </c>
      <c r="W1306" s="54">
        <f>VLOOKUP(CONCATENATE($F1306," ",$G1306),AllocFactorMatrix,(W$4+1),FALSE)*$E1310</f>
        <v>0</v>
      </c>
      <c r="X1306" s="54">
        <f t="shared" si="694"/>
        <v>0</v>
      </c>
      <c r="Y1306" s="54">
        <f>VLOOKUP(CONCATENATE($F1306," ",$G1306),AllocFactorMatrix,(Y$4+1),FALSE)*$E1310</f>
        <v>0</v>
      </c>
      <c r="Z1306" s="54">
        <f>VLOOKUP(CONCATENATE($F1306," ",$G1306),AllocFactorMatrix,(Z$4+1),FALSE)*$E1310</f>
        <v>0</v>
      </c>
      <c r="AA1306" s="54">
        <f t="shared" si="686"/>
        <v>0</v>
      </c>
      <c r="AB1306" s="54">
        <f>VLOOKUP(CONCATENATE($F1306," ",$G1306),AllocFactorMatrix,(AB$4+1),FALSE)*$E1310</f>
        <v>0</v>
      </c>
      <c r="AC1306" s="54">
        <f>VLOOKUP(CONCATENATE($F1306," ",$G1306),AllocFactorMatrix,(AC$4+1),FALSE)*$E1310</f>
        <v>0</v>
      </c>
      <c r="AD1306" s="54">
        <f>VLOOKUP(CONCATENATE($F1306," ",$G1306),AllocFactorMatrix,(AD$4+1),FALSE)*$E1310</f>
        <v>0</v>
      </c>
    </row>
    <row r="1307" spans="1:30" s="51" customFormat="1" hidden="1" outlineLevel="1">
      <c r="A1307" s="168"/>
      <c r="B1307" s="104"/>
      <c r="C1307" s="92"/>
      <c r="D1307" s="92"/>
      <c r="F1307" s="52" t="str">
        <f>F1310</f>
        <v>PROD_ENERGY</v>
      </c>
      <c r="G1307" s="55" t="str">
        <f>$G$12</f>
        <v>DISTSEC</v>
      </c>
      <c r="H1307" s="53">
        <f t="shared" si="684"/>
        <v>0</v>
      </c>
      <c r="I1307" s="54">
        <f>VLOOKUP(CONCATENATE($F1307," ",$G1307),AllocFactorMatrix,(I$4+1),FALSE)*$E1310</f>
        <v>0</v>
      </c>
      <c r="J1307" s="54">
        <f>VLOOKUP(CONCATENATE($F1307," ",$G1307),AllocFactorMatrix,(J$4+1),FALSE)*$E1310</f>
        <v>0</v>
      </c>
      <c r="K1307" s="54">
        <f>VLOOKUP(CONCATENATE($F1307," ",$G1307),AllocFactorMatrix,(K$4+1),FALSE)*$E1310</f>
        <v>0</v>
      </c>
      <c r="L1307" s="54">
        <f>VLOOKUP(CONCATENATE($F1307," ",$G1307),AllocFactorMatrix,(L$4+1),FALSE)*$E1310</f>
        <v>0</v>
      </c>
      <c r="M1307" s="54">
        <f>VLOOKUP(CONCATENATE($F1307," ",$G1307),AllocFactorMatrix,(M$4+1),FALSE)*$E1310</f>
        <v>0</v>
      </c>
      <c r="N1307" s="54">
        <f t="shared" si="685"/>
        <v>0</v>
      </c>
      <c r="O1307" s="54">
        <f>VLOOKUP(CONCATENATE($F1307," ",$G1307),AllocFactorMatrix,(O$4+1),FALSE)*$E1310</f>
        <v>0</v>
      </c>
      <c r="P1307" s="54">
        <f>VLOOKUP(CONCATENATE($F1307," ",$G1307),AllocFactorMatrix,(P$4+1),FALSE)*$E1310</f>
        <v>0</v>
      </c>
      <c r="Q1307" s="54">
        <f>VLOOKUP(CONCATENATE($F1307," ",$G1307),AllocFactorMatrix,(Q$4+1),FALSE)*$E1310</f>
        <v>0</v>
      </c>
      <c r="R1307" s="54">
        <f>VLOOKUP(CONCATENATE($F1307," ",$G1307),AllocFactorMatrix,(R$4+1),FALSE)*$E1310</f>
        <v>0</v>
      </c>
      <c r="S1307" s="54">
        <f t="shared" si="693"/>
        <v>0</v>
      </c>
      <c r="T1307" s="54">
        <f>VLOOKUP(CONCATENATE($F1307," ",$G1307),AllocFactorMatrix,(T$4+1),FALSE)*$E1310</f>
        <v>0</v>
      </c>
      <c r="U1307" s="54">
        <f>VLOOKUP(CONCATENATE($F1307," ",$G1307),AllocFactorMatrix,(U$4+1),FALSE)*$E1310</f>
        <v>0</v>
      </c>
      <c r="V1307" s="54">
        <f>VLOOKUP(CONCATENATE($F1307," ",$G1307),AllocFactorMatrix,(V$4+1),FALSE)*$E1310</f>
        <v>0</v>
      </c>
      <c r="W1307" s="54">
        <f>VLOOKUP(CONCATENATE($F1307," ",$G1307),AllocFactorMatrix,(W$4+1),FALSE)*$E1310</f>
        <v>0</v>
      </c>
      <c r="X1307" s="54">
        <f t="shared" si="694"/>
        <v>0</v>
      </c>
      <c r="Y1307" s="54">
        <f>VLOOKUP(CONCATENATE($F1307," ",$G1307),AllocFactorMatrix,(Y$4+1),FALSE)*$E1310</f>
        <v>0</v>
      </c>
      <c r="Z1307" s="54">
        <f>VLOOKUP(CONCATENATE($F1307," ",$G1307),AllocFactorMatrix,(Z$4+1),FALSE)*$E1310</f>
        <v>0</v>
      </c>
      <c r="AA1307" s="54">
        <f t="shared" si="686"/>
        <v>0</v>
      </c>
      <c r="AB1307" s="54">
        <f>VLOOKUP(CONCATENATE($F1307," ",$G1307),AllocFactorMatrix,(AB$4+1),FALSE)*$E1310</f>
        <v>0</v>
      </c>
      <c r="AC1307" s="54">
        <f>VLOOKUP(CONCATENATE($F1307," ",$G1307),AllocFactorMatrix,(AC$4+1),FALSE)*$E1310</f>
        <v>0</v>
      </c>
      <c r="AD1307" s="54">
        <f>VLOOKUP(CONCATENATE($F1307," ",$G1307),AllocFactorMatrix,(AD$4+1),FALSE)*$E1310</f>
        <v>0</v>
      </c>
    </row>
    <row r="1308" spans="1:30" s="51" customFormat="1" hidden="1" outlineLevel="1">
      <c r="A1308" s="168"/>
      <c r="B1308" s="104"/>
      <c r="C1308" s="92"/>
      <c r="D1308" s="92"/>
      <c r="F1308" s="52" t="str">
        <f>F1310</f>
        <v>PROD_ENERGY</v>
      </c>
      <c r="G1308" s="55" t="str">
        <f>$G$13</f>
        <v>ENERGY</v>
      </c>
      <c r="H1308" s="53">
        <f t="shared" si="684"/>
        <v>0</v>
      </c>
      <c r="I1308" s="54">
        <f>VLOOKUP(CONCATENATE($F1308," ",$G1308),AllocFactorMatrix,(I$4+1),FALSE)*$E1310</f>
        <v>0</v>
      </c>
      <c r="J1308" s="54">
        <f>VLOOKUP(CONCATENATE($F1308," ",$G1308),AllocFactorMatrix,(J$4+1),FALSE)*$E1310</f>
        <v>0</v>
      </c>
      <c r="K1308" s="54">
        <f>VLOOKUP(CONCATENATE($F1308," ",$G1308),AllocFactorMatrix,(K$4+1),FALSE)*$E1310</f>
        <v>0</v>
      </c>
      <c r="L1308" s="54">
        <f>VLOOKUP(CONCATENATE($F1308," ",$G1308),AllocFactorMatrix,(L$4+1),FALSE)*$E1310</f>
        <v>0</v>
      </c>
      <c r="M1308" s="54">
        <f>VLOOKUP(CONCATENATE($F1308," ",$G1308),AllocFactorMatrix,(M$4+1),FALSE)*$E1310</f>
        <v>0</v>
      </c>
      <c r="N1308" s="54">
        <f t="shared" si="685"/>
        <v>0</v>
      </c>
      <c r="O1308" s="54">
        <f>VLOOKUP(CONCATENATE($F1308," ",$G1308),AllocFactorMatrix,(O$4+1),FALSE)*$E1310</f>
        <v>0</v>
      </c>
      <c r="P1308" s="54">
        <f>VLOOKUP(CONCATENATE($F1308," ",$G1308),AllocFactorMatrix,(P$4+1),FALSE)*$E1310</f>
        <v>0</v>
      </c>
      <c r="Q1308" s="54">
        <f>VLOOKUP(CONCATENATE($F1308," ",$G1308),AllocFactorMatrix,(Q$4+1),FALSE)*$E1310</f>
        <v>0</v>
      </c>
      <c r="R1308" s="54">
        <f>VLOOKUP(CONCATENATE($F1308," ",$G1308),AllocFactorMatrix,(R$4+1),FALSE)*$E1310</f>
        <v>0</v>
      </c>
      <c r="S1308" s="54">
        <f t="shared" si="693"/>
        <v>0</v>
      </c>
      <c r="T1308" s="54">
        <f>VLOOKUP(CONCATENATE($F1308," ",$G1308),AllocFactorMatrix,(T$4+1),FALSE)*$E1310</f>
        <v>0</v>
      </c>
      <c r="U1308" s="54">
        <f>VLOOKUP(CONCATENATE($F1308," ",$G1308),AllocFactorMatrix,(U$4+1),FALSE)*$E1310</f>
        <v>0</v>
      </c>
      <c r="V1308" s="54">
        <f>VLOOKUP(CONCATENATE($F1308," ",$G1308),AllocFactorMatrix,(V$4+1),FALSE)*$E1310</f>
        <v>0</v>
      </c>
      <c r="W1308" s="54">
        <f>VLOOKUP(CONCATENATE($F1308," ",$G1308),AllocFactorMatrix,(W$4+1),FALSE)*$E1310</f>
        <v>0</v>
      </c>
      <c r="X1308" s="54">
        <f t="shared" si="694"/>
        <v>0</v>
      </c>
      <c r="Y1308" s="54">
        <f>VLOOKUP(CONCATENATE($F1308," ",$G1308),AllocFactorMatrix,(Y$4+1),FALSE)*$E1310</f>
        <v>0</v>
      </c>
      <c r="Z1308" s="54">
        <f>VLOOKUP(CONCATENATE($F1308," ",$G1308),AllocFactorMatrix,(Z$4+1),FALSE)*$E1310</f>
        <v>0</v>
      </c>
      <c r="AA1308" s="54">
        <f t="shared" si="686"/>
        <v>0</v>
      </c>
      <c r="AB1308" s="54">
        <f>VLOOKUP(CONCATENATE($F1308," ",$G1308),AllocFactorMatrix,(AB$4+1),FALSE)*$E1310</f>
        <v>0</v>
      </c>
      <c r="AC1308" s="54">
        <f>VLOOKUP(CONCATENATE($F1308," ",$G1308),AllocFactorMatrix,(AC$4+1),FALSE)*$E1310</f>
        <v>0</v>
      </c>
      <c r="AD1308" s="54">
        <f>VLOOKUP(CONCATENATE($F1308," ",$G1308),AllocFactorMatrix,(AD$4+1),FALSE)*$E1310</f>
        <v>0</v>
      </c>
    </row>
    <row r="1309" spans="1:30" s="51" customFormat="1" hidden="1" outlineLevel="1">
      <c r="A1309" s="168"/>
      <c r="B1309" s="104"/>
      <c r="C1309" s="92"/>
      <c r="D1309" s="92"/>
      <c r="F1309" s="52" t="str">
        <f>F1310</f>
        <v>PROD_ENERGY</v>
      </c>
      <c r="G1309" s="55" t="str">
        <f>$G$14</f>
        <v>CUSTOMER</v>
      </c>
      <c r="H1309" s="53">
        <f t="shared" si="684"/>
        <v>0</v>
      </c>
      <c r="I1309" s="54">
        <f>VLOOKUP(CONCATENATE($F1309," ",$G1309),AllocFactorMatrix,(I$4+1),FALSE)*$E1310</f>
        <v>0</v>
      </c>
      <c r="J1309" s="54">
        <f>VLOOKUP(CONCATENATE($F1309," ",$G1309),AllocFactorMatrix,(J$4+1),FALSE)*$E1310</f>
        <v>0</v>
      </c>
      <c r="K1309" s="54">
        <f>VLOOKUP(CONCATENATE($F1309," ",$G1309),AllocFactorMatrix,(K$4+1),FALSE)*$E1310</f>
        <v>0</v>
      </c>
      <c r="L1309" s="54">
        <f>VLOOKUP(CONCATENATE($F1309," ",$G1309),AllocFactorMatrix,(L$4+1),FALSE)*$E1310</f>
        <v>0</v>
      </c>
      <c r="M1309" s="54">
        <f>VLOOKUP(CONCATENATE($F1309," ",$G1309),AllocFactorMatrix,(M$4+1),FALSE)*$E1310</f>
        <v>0</v>
      </c>
      <c r="N1309" s="54">
        <f t="shared" si="685"/>
        <v>0</v>
      </c>
      <c r="O1309" s="54">
        <f>VLOOKUP(CONCATENATE($F1309," ",$G1309),AllocFactorMatrix,(O$4+1),FALSE)*$E1310</f>
        <v>0</v>
      </c>
      <c r="P1309" s="54">
        <f>VLOOKUP(CONCATENATE($F1309," ",$G1309),AllocFactorMatrix,(P$4+1),FALSE)*$E1310</f>
        <v>0</v>
      </c>
      <c r="Q1309" s="54">
        <f>VLOOKUP(CONCATENATE($F1309," ",$G1309),AllocFactorMatrix,(Q$4+1),FALSE)*$E1310</f>
        <v>0</v>
      </c>
      <c r="R1309" s="54">
        <f>VLOOKUP(CONCATENATE($F1309," ",$G1309),AllocFactorMatrix,(R$4+1),FALSE)*$E1310</f>
        <v>0</v>
      </c>
      <c r="S1309" s="54">
        <f t="shared" si="693"/>
        <v>0</v>
      </c>
      <c r="T1309" s="54">
        <f>VLOOKUP(CONCATENATE($F1309," ",$G1309),AllocFactorMatrix,(T$4+1),FALSE)*$E1310</f>
        <v>0</v>
      </c>
      <c r="U1309" s="54">
        <f>VLOOKUP(CONCATENATE($F1309," ",$G1309),AllocFactorMatrix,(U$4+1),FALSE)*$E1310</f>
        <v>0</v>
      </c>
      <c r="V1309" s="54">
        <f>VLOOKUP(CONCATENATE($F1309," ",$G1309),AllocFactorMatrix,(V$4+1),FALSE)*$E1310</f>
        <v>0</v>
      </c>
      <c r="W1309" s="54">
        <f>VLOOKUP(CONCATENATE($F1309," ",$G1309),AllocFactorMatrix,(W$4+1),FALSE)*$E1310</f>
        <v>0</v>
      </c>
      <c r="X1309" s="54">
        <f t="shared" si="694"/>
        <v>0</v>
      </c>
      <c r="Y1309" s="54">
        <f>VLOOKUP(CONCATENATE($F1309," ",$G1309),AllocFactorMatrix,(Y$4+1),FALSE)*$E1310</f>
        <v>0</v>
      </c>
      <c r="Z1309" s="54">
        <f>VLOOKUP(CONCATENATE($F1309," ",$G1309),AllocFactorMatrix,(Z$4+1),FALSE)*$E1310</f>
        <v>0</v>
      </c>
      <c r="AA1309" s="54">
        <f t="shared" si="686"/>
        <v>0</v>
      </c>
      <c r="AB1309" s="54">
        <f>VLOOKUP(CONCATENATE($F1309," ",$G1309),AllocFactorMatrix,(AB$4+1),FALSE)*$E1310</f>
        <v>0</v>
      </c>
      <c r="AC1309" s="54">
        <f>VLOOKUP(CONCATENATE($F1309," ",$G1309),AllocFactorMatrix,(AC$4+1),FALSE)*$E1310</f>
        <v>0</v>
      </c>
      <c r="AD1309" s="54">
        <f>VLOOKUP(CONCATENATE($F1309," ",$G1309),AllocFactorMatrix,(AD$4+1),FALSE)*$E1310</f>
        <v>0</v>
      </c>
    </row>
    <row r="1310" spans="1:30" s="51" customFormat="1" collapsed="1">
      <c r="A1310" s="168"/>
      <c r="B1310" s="104"/>
      <c r="C1310" s="92"/>
      <c r="D1310" s="92" t="s">
        <v>504</v>
      </c>
      <c r="E1310" s="63">
        <v>0</v>
      </c>
      <c r="F1310" s="100" t="s">
        <v>32</v>
      </c>
      <c r="G1310" s="55" t="str">
        <f>$G$15</f>
        <v>TOTAL</v>
      </c>
      <c r="H1310" s="53">
        <f t="shared" si="684"/>
        <v>0</v>
      </c>
      <c r="I1310" s="54">
        <f>VLOOKUP(CONCATENATE($F1310," ",$G1310),AllocFactorMatrix,(I$4+1),FALSE)*$E1310</f>
        <v>0</v>
      </c>
      <c r="J1310" s="54">
        <f>VLOOKUP(CONCATENATE($F1310," ",$G1310),AllocFactorMatrix,(J$4+1),FALSE)*$E1310</f>
        <v>0</v>
      </c>
      <c r="K1310" s="54">
        <f>VLOOKUP(CONCATENATE($F1310," ",$G1310),AllocFactorMatrix,(K$4+1),FALSE)*$E1310</f>
        <v>0</v>
      </c>
      <c r="L1310" s="54">
        <f>VLOOKUP(CONCATENATE($F1310," ",$G1310),AllocFactorMatrix,(L$4+1),FALSE)*$E1310</f>
        <v>0</v>
      </c>
      <c r="M1310" s="54">
        <f>VLOOKUP(CONCATENATE($F1310," ",$G1310),AllocFactorMatrix,(M$4+1),FALSE)*$E1310</f>
        <v>0</v>
      </c>
      <c r="N1310" s="54">
        <f t="shared" si="685"/>
        <v>0</v>
      </c>
      <c r="O1310" s="54">
        <f>VLOOKUP(CONCATENATE($F1310," ",$G1310),AllocFactorMatrix,(O$4+1),FALSE)*$E1310</f>
        <v>0</v>
      </c>
      <c r="P1310" s="54">
        <f>VLOOKUP(CONCATENATE($F1310," ",$G1310),AllocFactorMatrix,(P$4+1),FALSE)*$E1310</f>
        <v>0</v>
      </c>
      <c r="Q1310" s="54">
        <f>VLOOKUP(CONCATENATE($F1310," ",$G1310),AllocFactorMatrix,(Q$4+1),FALSE)*$E1310</f>
        <v>0</v>
      </c>
      <c r="R1310" s="54">
        <f>VLOOKUP(CONCATENATE($F1310," ",$G1310),AllocFactorMatrix,(R$4+1),FALSE)*$E1310</f>
        <v>0</v>
      </c>
      <c r="S1310" s="54">
        <f t="shared" si="693"/>
        <v>0</v>
      </c>
      <c r="T1310" s="54">
        <f>VLOOKUP(CONCATENATE($F1310," ",$G1310),AllocFactorMatrix,(T$4+1),FALSE)*$E1310</f>
        <v>0</v>
      </c>
      <c r="U1310" s="54">
        <f>VLOOKUP(CONCATENATE($F1310," ",$G1310),AllocFactorMatrix,(U$4+1),FALSE)*$E1310</f>
        <v>0</v>
      </c>
      <c r="V1310" s="54">
        <f>VLOOKUP(CONCATENATE($F1310," ",$G1310),AllocFactorMatrix,(V$4+1),FALSE)*$E1310</f>
        <v>0</v>
      </c>
      <c r="W1310" s="54">
        <f>VLOOKUP(CONCATENATE($F1310," ",$G1310),AllocFactorMatrix,(W$4+1),FALSE)*$E1310</f>
        <v>0</v>
      </c>
      <c r="X1310" s="54">
        <f t="shared" si="694"/>
        <v>0</v>
      </c>
      <c r="Y1310" s="54">
        <f>VLOOKUP(CONCATENATE($F1310," ",$G1310),AllocFactorMatrix,(Y$4+1),FALSE)*$E1310</f>
        <v>0</v>
      </c>
      <c r="Z1310" s="54">
        <f>VLOOKUP(CONCATENATE($F1310," ",$G1310),AllocFactorMatrix,(Z$4+1),FALSE)*$E1310</f>
        <v>0</v>
      </c>
      <c r="AA1310" s="54">
        <f t="shared" si="686"/>
        <v>0</v>
      </c>
      <c r="AB1310" s="54">
        <f>VLOOKUP(CONCATENATE($F1310," ",$G1310),AllocFactorMatrix,(AB$4+1),FALSE)*$E1310</f>
        <v>0</v>
      </c>
      <c r="AC1310" s="54">
        <f>VLOOKUP(CONCATENATE($F1310," ",$G1310),AllocFactorMatrix,(AC$4+1),FALSE)*$E1310</f>
        <v>0</v>
      </c>
      <c r="AD1310" s="54">
        <f>VLOOKUP(CONCATENATE($F1310," ",$G1310),AllocFactorMatrix,(AD$4+1),FALSE)*$E1310</f>
        <v>0</v>
      </c>
    </row>
    <row r="1311" spans="1:30" s="51" customFormat="1" hidden="1" outlineLevel="1">
      <c r="A1311" s="56"/>
      <c r="B1311" s="112"/>
      <c r="C1311" s="55"/>
      <c r="D1311" s="55"/>
      <c r="F1311" s="52" t="str">
        <f>F1318</f>
        <v>TRANS_TOTAL</v>
      </c>
      <c r="G1311" s="55" t="str">
        <f>$G$8</f>
        <v>PRODUCTION</v>
      </c>
      <c r="H1311" s="53">
        <f t="shared" ref="H1311:H1326" si="695">SUBTOTAL(9,I1311:AD1311)</f>
        <v>0</v>
      </c>
      <c r="I1311" s="54">
        <f>VLOOKUP(CONCATENATE($F1311," ",$G1311),AllocFactorMatrix,(I$4+1),FALSE)*$E1318</f>
        <v>0</v>
      </c>
      <c r="J1311" s="54">
        <f>VLOOKUP(CONCATENATE($F1311," ",$G1311),AllocFactorMatrix,(J$4+1),FALSE)*$E1318</f>
        <v>0</v>
      </c>
      <c r="K1311" s="54">
        <f>VLOOKUP(CONCATENATE($F1311," ",$G1311),AllocFactorMatrix,(K$4+1),FALSE)*$E1318</f>
        <v>0</v>
      </c>
      <c r="L1311" s="54">
        <f>VLOOKUP(CONCATENATE($F1311," ",$G1311),AllocFactorMatrix,(L$4+1),FALSE)*$E1318</f>
        <v>0</v>
      </c>
      <c r="M1311" s="54">
        <f>VLOOKUP(CONCATENATE($F1311," ",$G1311),AllocFactorMatrix,(M$4+1),FALSE)*$E1318</f>
        <v>0</v>
      </c>
      <c r="N1311" s="54">
        <f t="shared" ref="N1311:N1326" si="696">SUBTOTAL(9,K1311:M1311)</f>
        <v>0</v>
      </c>
      <c r="O1311" s="54">
        <f>VLOOKUP(CONCATENATE($F1311," ",$G1311),AllocFactorMatrix,(O$4+1),FALSE)*$E1318</f>
        <v>0</v>
      </c>
      <c r="P1311" s="54">
        <f>VLOOKUP(CONCATENATE($F1311," ",$G1311),AllocFactorMatrix,(P$4+1),FALSE)*$E1318</f>
        <v>0</v>
      </c>
      <c r="Q1311" s="54">
        <f>VLOOKUP(CONCATENATE($F1311," ",$G1311),AllocFactorMatrix,(Q$4+1),FALSE)*$E1318</f>
        <v>0</v>
      </c>
      <c r="R1311" s="54">
        <f>VLOOKUP(CONCATENATE($F1311," ",$G1311),AllocFactorMatrix,(R$4+1),FALSE)*$E1318</f>
        <v>0</v>
      </c>
      <c r="S1311" s="54">
        <f>SUBTOTAL(9,O1311:R1311)</f>
        <v>0</v>
      </c>
      <c r="T1311" s="54">
        <f>VLOOKUP(CONCATENATE($F1311," ",$G1311),AllocFactorMatrix,(T$4+1),FALSE)*$E1318</f>
        <v>0</v>
      </c>
      <c r="U1311" s="54">
        <f>VLOOKUP(CONCATENATE($F1311," ",$G1311),AllocFactorMatrix,(U$4+1),FALSE)*$E1318</f>
        <v>0</v>
      </c>
      <c r="V1311" s="54">
        <f>VLOOKUP(CONCATENATE($F1311," ",$G1311),AllocFactorMatrix,(V$4+1),FALSE)*$E1318</f>
        <v>0</v>
      </c>
      <c r="W1311" s="54">
        <f>VLOOKUP(CONCATENATE($F1311," ",$G1311),AllocFactorMatrix,(W$4+1),FALSE)*$E1318</f>
        <v>0</v>
      </c>
      <c r="X1311" s="54">
        <f>SUBTOTAL(9,T1311:W1311)</f>
        <v>0</v>
      </c>
      <c r="Y1311" s="54">
        <f>VLOOKUP(CONCATENATE($F1311," ",$G1311),AllocFactorMatrix,(Y$4+1),FALSE)*$E1318</f>
        <v>0</v>
      </c>
      <c r="Z1311" s="54">
        <f>VLOOKUP(CONCATENATE($F1311," ",$G1311),AllocFactorMatrix,(Z$4+1),FALSE)*$E1318</f>
        <v>0</v>
      </c>
      <c r="AA1311" s="54">
        <f t="shared" ref="AA1311:AA1326" si="697">SUBTOTAL(9,Y1311:Z1311)</f>
        <v>0</v>
      </c>
      <c r="AB1311" s="54">
        <f>VLOOKUP(CONCATENATE($F1311," ",$G1311),AllocFactorMatrix,(AB$4+1),FALSE)*$E1318</f>
        <v>0</v>
      </c>
      <c r="AC1311" s="54">
        <f>VLOOKUP(CONCATENATE($F1311," ",$G1311),AllocFactorMatrix,(AC$4+1),FALSE)*$E1318</f>
        <v>0</v>
      </c>
      <c r="AD1311" s="54">
        <f>VLOOKUP(CONCATENATE($F1311," ",$G1311),AllocFactorMatrix,(AD$4+1),FALSE)*$E1318</f>
        <v>0</v>
      </c>
    </row>
    <row r="1312" spans="1:30" s="51" customFormat="1" hidden="1" outlineLevel="1">
      <c r="A1312" s="56"/>
      <c r="B1312" s="112"/>
      <c r="C1312" s="55"/>
      <c r="D1312" s="55"/>
      <c r="F1312" s="52" t="str">
        <f>F1318</f>
        <v>TRANS_TOTAL</v>
      </c>
      <c r="G1312" s="55" t="str">
        <f>$G$9</f>
        <v>BULKTRAN</v>
      </c>
      <c r="H1312" s="53">
        <f t="shared" si="695"/>
        <v>95765.550999999963</v>
      </c>
      <c r="I1312" s="54">
        <f>VLOOKUP(CONCATENATE($F1312," ",$G1312),AllocFactorMatrix,(I$4+1),FALSE)*$E1318</f>
        <v>47172.481494332787</v>
      </c>
      <c r="J1312" s="54">
        <f>VLOOKUP(CONCATENATE($F1312," ",$G1312),AllocFactorMatrix,(J$4+1),FALSE)*$E1318</f>
        <v>2331.9043181069251</v>
      </c>
      <c r="K1312" s="54">
        <f>VLOOKUP(CONCATENATE($F1312," ",$G1312),AllocFactorMatrix,(K$4+1),FALSE)*$E1318</f>
        <v>8541.6318739580147</v>
      </c>
      <c r="L1312" s="54">
        <f>VLOOKUP(CONCATENATE($F1312," ",$G1312),AllocFactorMatrix,(L$4+1),FALSE)*$E1318</f>
        <v>268.86024520170776</v>
      </c>
      <c r="M1312" s="54">
        <f>VLOOKUP(CONCATENATE($F1312," ",$G1312),AllocFactorMatrix,(M$4+1),FALSE)*$E1318</f>
        <v>25.212853487293629</v>
      </c>
      <c r="N1312" s="54">
        <f t="shared" si="696"/>
        <v>8835.7049726470159</v>
      </c>
      <c r="O1312" s="54">
        <f>VLOOKUP(CONCATENATE($F1312," ",$G1312),AllocFactorMatrix,(O$4+1),FALSE)*$E1318</f>
        <v>6492.9689669796098</v>
      </c>
      <c r="P1312" s="54">
        <f>VLOOKUP(CONCATENATE($F1312," ",$G1312),AllocFactorMatrix,(P$4+1),FALSE)*$E1318</f>
        <v>1209.8292843695849</v>
      </c>
      <c r="Q1312" s="54">
        <f>VLOOKUP(CONCATENATE($F1312," ",$G1312),AllocFactorMatrix,(Q$4+1),FALSE)*$E1318</f>
        <v>546.69932658475966</v>
      </c>
      <c r="R1312" s="54">
        <f>VLOOKUP(CONCATENATE($F1312," ",$G1312),AllocFactorMatrix,(R$4+1),FALSE)*$E1318</f>
        <v>24.584457611102735</v>
      </c>
      <c r="S1312" s="54">
        <f t="shared" ref="S1312:S1318" si="698">SUBTOTAL(9,O1312:R1312)</f>
        <v>8274.0820355450578</v>
      </c>
      <c r="T1312" s="54">
        <f>VLOOKUP(CONCATENATE($F1312," ",$G1312),AllocFactorMatrix,(T$4+1),FALSE)*$E1318</f>
        <v>226.81603670973556</v>
      </c>
      <c r="U1312" s="54">
        <f>VLOOKUP(CONCATENATE($F1312," ",$G1312),AllocFactorMatrix,(U$4+1),FALSE)*$E1318</f>
        <v>3711.8057954204792</v>
      </c>
      <c r="V1312" s="54">
        <f>VLOOKUP(CONCATENATE($F1312," ",$G1312),AllocFactorMatrix,(V$4+1),FALSE)*$E1318</f>
        <v>19616.997924765015</v>
      </c>
      <c r="W1312" s="54">
        <f>VLOOKUP(CONCATENATE($F1312," ",$G1312),AllocFactorMatrix,(W$4+1),FALSE)*$E1318</f>
        <v>3542.5046879114825</v>
      </c>
      <c r="X1312" s="54">
        <f t="shared" ref="X1312:X1318" si="699">SUBTOTAL(9,T1312:W1312)</f>
        <v>27098.124444806712</v>
      </c>
      <c r="Y1312" s="54">
        <f>VLOOKUP(CONCATENATE($F1312," ",$G1312),AllocFactorMatrix,(Y$4+1),FALSE)*$E1318</f>
        <v>1993.9804667129069</v>
      </c>
      <c r="Z1312" s="54">
        <f>VLOOKUP(CONCATENATE($F1312," ",$G1312),AllocFactorMatrix,(Z$4+1),FALSE)*$E1318</f>
        <v>33.39841062710974</v>
      </c>
      <c r="AA1312" s="54">
        <f t="shared" si="697"/>
        <v>2027.3788773400167</v>
      </c>
      <c r="AB1312" s="54">
        <f>VLOOKUP(CONCATENATE($F1312," ",$G1312),AllocFactorMatrix,(AB$4+1),FALSE)*$E1318</f>
        <v>25.874857221459806</v>
      </c>
      <c r="AC1312" s="54">
        <f>VLOOKUP(CONCATENATE($F1312," ",$G1312),AllocFactorMatrix,(AC$4+1),FALSE)*$E1318</f>
        <v>0</v>
      </c>
      <c r="AD1312" s="54">
        <f>VLOOKUP(CONCATENATE($F1312," ",$G1312),AllocFactorMatrix,(AD$4+1),FALSE)*$E1318</f>
        <v>0</v>
      </c>
    </row>
    <row r="1313" spans="1:30" s="51" customFormat="1" hidden="1" outlineLevel="1">
      <c r="A1313" s="56"/>
      <c r="B1313" s="112"/>
      <c r="C1313" s="55"/>
      <c r="D1313" s="55"/>
      <c r="F1313" s="52" t="str">
        <f>F1318</f>
        <v>TRANS_TOTAL</v>
      </c>
      <c r="G1313" s="55" t="str">
        <f>$G$10</f>
        <v>SUBTRAN</v>
      </c>
      <c r="H1313" s="53">
        <f t="shared" si="695"/>
        <v>21064.449000000001</v>
      </c>
      <c r="I1313" s="54">
        <f>VLOOKUP(CONCATENATE($F1313," ",$G1313),AllocFactorMatrix,(I$4+1),FALSE)*$E1318</f>
        <v>10255.594197872411</v>
      </c>
      <c r="J1313" s="54">
        <f>VLOOKUP(CONCATENATE($F1313," ",$G1313),AllocFactorMatrix,(J$4+1),FALSE)*$E1318</f>
        <v>494.94839189933117</v>
      </c>
      <c r="K1313" s="54">
        <f>VLOOKUP(CONCATENATE($F1313," ",$G1313),AllocFactorMatrix,(K$4+1),FALSE)*$E1318</f>
        <v>1800.5980490384757</v>
      </c>
      <c r="L1313" s="54">
        <f>VLOOKUP(CONCATENATE($F1313," ",$G1313),AllocFactorMatrix,(L$4+1),FALSE)*$E1318</f>
        <v>55.618779591689126</v>
      </c>
      <c r="M1313" s="54">
        <f>VLOOKUP(CONCATENATE($F1313," ",$G1313),AllocFactorMatrix,(M$4+1),FALSE)*$E1318</f>
        <v>6.9270248487563082</v>
      </c>
      <c r="N1313" s="54">
        <f t="shared" si="696"/>
        <v>1863.1438534789211</v>
      </c>
      <c r="O1313" s="54">
        <f>VLOOKUP(CONCATENATE($F1313," ",$G1313),AllocFactorMatrix,(O$4+1),FALSE)*$E1318</f>
        <v>1360.3799690630678</v>
      </c>
      <c r="P1313" s="54">
        <f>VLOOKUP(CONCATENATE($F1313," ",$G1313),AllocFactorMatrix,(P$4+1),FALSE)*$E1318</f>
        <v>252.89304956162673</v>
      </c>
      <c r="Q1313" s="54">
        <f>VLOOKUP(CONCATENATE($F1313," ",$G1313),AllocFactorMatrix,(Q$4+1),FALSE)*$E1318</f>
        <v>150.47437780740574</v>
      </c>
      <c r="R1313" s="54">
        <f>VLOOKUP(CONCATENATE($F1313," ",$G1313),AllocFactorMatrix,(R$4+1),FALSE)*$E1318</f>
        <v>0</v>
      </c>
      <c r="S1313" s="54">
        <f t="shared" si="698"/>
        <v>1763.7473964321002</v>
      </c>
      <c r="T1313" s="54">
        <f>VLOOKUP(CONCATENATE($F1313," ",$G1313),AllocFactorMatrix,(T$4+1),FALSE)*$E1318</f>
        <v>47.502132675135648</v>
      </c>
      <c r="U1313" s="54">
        <f>VLOOKUP(CONCATENATE($F1313," ",$G1313),AllocFactorMatrix,(U$4+1),FALSE)*$E1318</f>
        <v>777.63703298098926</v>
      </c>
      <c r="V1313" s="54">
        <f>VLOOKUP(CONCATENATE($F1313," ",$G1313),AllocFactorMatrix,(V$4+1),FALSE)*$E1318</f>
        <v>5417.5507807685108</v>
      </c>
      <c r="W1313" s="54">
        <f>VLOOKUP(CONCATENATE($F1313," ",$G1313),AllocFactorMatrix,(W$4+1),FALSE)*$E1318</f>
        <v>0</v>
      </c>
      <c r="X1313" s="54">
        <f t="shared" si="699"/>
        <v>6242.6899464246353</v>
      </c>
      <c r="Y1313" s="54">
        <f>VLOOKUP(CONCATENATE($F1313," ",$G1313),AllocFactorMatrix,(Y$4+1),FALSE)*$E1318</f>
        <v>409.43451488473187</v>
      </c>
      <c r="Z1313" s="54">
        <f>VLOOKUP(CONCATENATE($F1313," ",$G1313),AllocFactorMatrix,(Z$4+1),FALSE)*$E1318</f>
        <v>6.8252844866635112</v>
      </c>
      <c r="AA1313" s="54">
        <f t="shared" si="697"/>
        <v>416.25979937139539</v>
      </c>
      <c r="AB1313" s="54">
        <f>VLOOKUP(CONCATENATE($F1313," ",$G1313),AllocFactorMatrix,(AB$4+1),FALSE)*$E1318</f>
        <v>5.4674402967159512</v>
      </c>
      <c r="AC1313" s="54">
        <f>VLOOKUP(CONCATENATE($F1313," ",$G1313),AllocFactorMatrix,(AC$4+1),FALSE)*$E1318</f>
        <v>18.590465830947188</v>
      </c>
      <c r="AD1313" s="54">
        <f>VLOOKUP(CONCATENATE($F1313," ",$G1313),AllocFactorMatrix,(AD$4+1),FALSE)*$E1318</f>
        <v>4.0075083935426656</v>
      </c>
    </row>
    <row r="1314" spans="1:30" s="51" customFormat="1" hidden="1" outlineLevel="1">
      <c r="A1314" s="56"/>
      <c r="B1314" s="112"/>
      <c r="C1314" s="55"/>
      <c r="D1314" s="55"/>
      <c r="F1314" s="52" t="str">
        <f>F1318</f>
        <v>TRANS_TOTAL</v>
      </c>
      <c r="G1314" s="55" t="str">
        <f>$G$11</f>
        <v>DISTPRI</v>
      </c>
      <c r="H1314" s="53">
        <f t="shared" si="695"/>
        <v>0</v>
      </c>
      <c r="I1314" s="54">
        <f>VLOOKUP(CONCATENATE($F1314," ",$G1314),AllocFactorMatrix,(I$4+1),FALSE)*$E1318</f>
        <v>0</v>
      </c>
      <c r="J1314" s="54">
        <f>VLOOKUP(CONCATENATE($F1314," ",$G1314),AllocFactorMatrix,(J$4+1),FALSE)*$E1318</f>
        <v>0</v>
      </c>
      <c r="K1314" s="54">
        <f>VLOOKUP(CONCATENATE($F1314," ",$G1314),AllocFactorMatrix,(K$4+1),FALSE)*$E1318</f>
        <v>0</v>
      </c>
      <c r="L1314" s="54">
        <f>VLOOKUP(CONCATENATE($F1314," ",$G1314),AllocFactorMatrix,(L$4+1),FALSE)*$E1318</f>
        <v>0</v>
      </c>
      <c r="M1314" s="54">
        <f>VLOOKUP(CONCATENATE($F1314," ",$G1314),AllocFactorMatrix,(M$4+1),FALSE)*$E1318</f>
        <v>0</v>
      </c>
      <c r="N1314" s="54">
        <f t="shared" si="696"/>
        <v>0</v>
      </c>
      <c r="O1314" s="54">
        <f>VLOOKUP(CONCATENATE($F1314," ",$G1314),AllocFactorMatrix,(O$4+1),FALSE)*$E1318</f>
        <v>0</v>
      </c>
      <c r="P1314" s="54">
        <f>VLOOKUP(CONCATENATE($F1314," ",$G1314),AllocFactorMatrix,(P$4+1),FALSE)*$E1318</f>
        <v>0</v>
      </c>
      <c r="Q1314" s="54">
        <f>VLOOKUP(CONCATENATE($F1314," ",$G1314),AllocFactorMatrix,(Q$4+1),FALSE)*$E1318</f>
        <v>0</v>
      </c>
      <c r="R1314" s="54">
        <f>VLOOKUP(CONCATENATE($F1314," ",$G1314),AllocFactorMatrix,(R$4+1),FALSE)*$E1318</f>
        <v>0</v>
      </c>
      <c r="S1314" s="54">
        <f t="shared" si="698"/>
        <v>0</v>
      </c>
      <c r="T1314" s="54">
        <f>VLOOKUP(CONCATENATE($F1314," ",$G1314),AllocFactorMatrix,(T$4+1),FALSE)*$E1318</f>
        <v>0</v>
      </c>
      <c r="U1314" s="54">
        <f>VLOOKUP(CONCATENATE($F1314," ",$G1314),AllocFactorMatrix,(U$4+1),FALSE)*$E1318</f>
        <v>0</v>
      </c>
      <c r="V1314" s="54">
        <f>VLOOKUP(CONCATENATE($F1314," ",$G1314),AllocFactorMatrix,(V$4+1),FALSE)*$E1318</f>
        <v>0</v>
      </c>
      <c r="W1314" s="54">
        <f>VLOOKUP(CONCATENATE($F1314," ",$G1314),AllocFactorMatrix,(W$4+1),FALSE)*$E1318</f>
        <v>0</v>
      </c>
      <c r="X1314" s="54">
        <f t="shared" si="699"/>
        <v>0</v>
      </c>
      <c r="Y1314" s="54">
        <f>VLOOKUP(CONCATENATE($F1314," ",$G1314),AllocFactorMatrix,(Y$4+1),FALSE)*$E1318</f>
        <v>0</v>
      </c>
      <c r="Z1314" s="54">
        <f>VLOOKUP(CONCATENATE($F1314," ",$G1314),AllocFactorMatrix,(Z$4+1),FALSE)*$E1318</f>
        <v>0</v>
      </c>
      <c r="AA1314" s="54">
        <f t="shared" si="697"/>
        <v>0</v>
      </c>
      <c r="AB1314" s="54">
        <f>VLOOKUP(CONCATENATE($F1314," ",$G1314),AllocFactorMatrix,(AB$4+1),FALSE)*$E1318</f>
        <v>0</v>
      </c>
      <c r="AC1314" s="54">
        <f>VLOOKUP(CONCATENATE($F1314," ",$G1314),AllocFactorMatrix,(AC$4+1),FALSE)*$E1318</f>
        <v>0</v>
      </c>
      <c r="AD1314" s="54">
        <f>VLOOKUP(CONCATENATE($F1314," ",$G1314),AllocFactorMatrix,(AD$4+1),FALSE)*$E1318</f>
        <v>0</v>
      </c>
    </row>
    <row r="1315" spans="1:30" s="51" customFormat="1" hidden="1" outlineLevel="1">
      <c r="A1315" s="56"/>
      <c r="B1315" s="112"/>
      <c r="C1315" s="55"/>
      <c r="D1315" s="55"/>
      <c r="F1315" s="52" t="str">
        <f>F1318</f>
        <v>TRANS_TOTAL</v>
      </c>
      <c r="G1315" s="55" t="str">
        <f>$G$12</f>
        <v>DISTSEC</v>
      </c>
      <c r="H1315" s="53">
        <f t="shared" si="695"/>
        <v>0</v>
      </c>
      <c r="I1315" s="54">
        <f>VLOOKUP(CONCATENATE($F1315," ",$G1315),AllocFactorMatrix,(I$4+1),FALSE)*$E1318</f>
        <v>0</v>
      </c>
      <c r="J1315" s="54">
        <f>VLOOKUP(CONCATENATE($F1315," ",$G1315),AllocFactorMatrix,(J$4+1),FALSE)*$E1318</f>
        <v>0</v>
      </c>
      <c r="K1315" s="54">
        <f>VLOOKUP(CONCATENATE($F1315," ",$G1315),AllocFactorMatrix,(K$4+1),FALSE)*$E1318</f>
        <v>0</v>
      </c>
      <c r="L1315" s="54">
        <f>VLOOKUP(CONCATENATE($F1315," ",$G1315),AllocFactorMatrix,(L$4+1),FALSE)*$E1318</f>
        <v>0</v>
      </c>
      <c r="M1315" s="54">
        <f>VLOOKUP(CONCATENATE($F1315," ",$G1315),AllocFactorMatrix,(M$4+1),FALSE)*$E1318</f>
        <v>0</v>
      </c>
      <c r="N1315" s="54">
        <f t="shared" si="696"/>
        <v>0</v>
      </c>
      <c r="O1315" s="54">
        <f>VLOOKUP(CONCATENATE($F1315," ",$G1315),AllocFactorMatrix,(O$4+1),FALSE)*$E1318</f>
        <v>0</v>
      </c>
      <c r="P1315" s="54">
        <f>VLOOKUP(CONCATENATE($F1315," ",$G1315),AllocFactorMatrix,(P$4+1),FALSE)*$E1318</f>
        <v>0</v>
      </c>
      <c r="Q1315" s="54">
        <f>VLOOKUP(CONCATENATE($F1315," ",$G1315),AllocFactorMatrix,(Q$4+1),FALSE)*$E1318</f>
        <v>0</v>
      </c>
      <c r="R1315" s="54">
        <f>VLOOKUP(CONCATENATE($F1315," ",$G1315),AllocFactorMatrix,(R$4+1),FALSE)*$E1318</f>
        <v>0</v>
      </c>
      <c r="S1315" s="54">
        <f t="shared" si="698"/>
        <v>0</v>
      </c>
      <c r="T1315" s="54">
        <f>VLOOKUP(CONCATENATE($F1315," ",$G1315),AllocFactorMatrix,(T$4+1),FALSE)*$E1318</f>
        <v>0</v>
      </c>
      <c r="U1315" s="54">
        <f>VLOOKUP(CONCATENATE($F1315," ",$G1315),AllocFactorMatrix,(U$4+1),FALSE)*$E1318</f>
        <v>0</v>
      </c>
      <c r="V1315" s="54">
        <f>VLOOKUP(CONCATENATE($F1315," ",$G1315),AllocFactorMatrix,(V$4+1),FALSE)*$E1318</f>
        <v>0</v>
      </c>
      <c r="W1315" s="54">
        <f>VLOOKUP(CONCATENATE($F1315," ",$G1315),AllocFactorMatrix,(W$4+1),FALSE)*$E1318</f>
        <v>0</v>
      </c>
      <c r="X1315" s="54">
        <f t="shared" si="699"/>
        <v>0</v>
      </c>
      <c r="Y1315" s="54">
        <f>VLOOKUP(CONCATENATE($F1315," ",$G1315),AllocFactorMatrix,(Y$4+1),FALSE)*$E1318</f>
        <v>0</v>
      </c>
      <c r="Z1315" s="54">
        <f>VLOOKUP(CONCATENATE($F1315," ",$G1315),AllocFactorMatrix,(Z$4+1),FALSE)*$E1318</f>
        <v>0</v>
      </c>
      <c r="AA1315" s="54">
        <f t="shared" si="697"/>
        <v>0</v>
      </c>
      <c r="AB1315" s="54">
        <f>VLOOKUP(CONCATENATE($F1315," ",$G1315),AllocFactorMatrix,(AB$4+1),FALSE)*$E1318</f>
        <v>0</v>
      </c>
      <c r="AC1315" s="54">
        <f>VLOOKUP(CONCATENATE($F1315," ",$G1315),AllocFactorMatrix,(AC$4+1),FALSE)*$E1318</f>
        <v>0</v>
      </c>
      <c r="AD1315" s="54">
        <f>VLOOKUP(CONCATENATE($F1315," ",$G1315),AllocFactorMatrix,(AD$4+1),FALSE)*$E1318</f>
        <v>0</v>
      </c>
    </row>
    <row r="1316" spans="1:30" s="51" customFormat="1" hidden="1" outlineLevel="1">
      <c r="A1316" s="56"/>
      <c r="B1316" s="112"/>
      <c r="C1316" s="55"/>
      <c r="D1316" s="55"/>
      <c r="F1316" s="52" t="str">
        <f>F1318</f>
        <v>TRANS_TOTAL</v>
      </c>
      <c r="G1316" s="55" t="str">
        <f>$G$13</f>
        <v>ENERGY</v>
      </c>
      <c r="H1316" s="53">
        <f t="shared" si="695"/>
        <v>0</v>
      </c>
      <c r="I1316" s="54">
        <f>VLOOKUP(CONCATENATE($F1316," ",$G1316),AllocFactorMatrix,(I$4+1),FALSE)*$E1318</f>
        <v>0</v>
      </c>
      <c r="J1316" s="54">
        <f>VLOOKUP(CONCATENATE($F1316," ",$G1316),AllocFactorMatrix,(J$4+1),FALSE)*$E1318</f>
        <v>0</v>
      </c>
      <c r="K1316" s="54">
        <f>VLOOKUP(CONCATENATE($F1316," ",$G1316),AllocFactorMatrix,(K$4+1),FALSE)*$E1318</f>
        <v>0</v>
      </c>
      <c r="L1316" s="54">
        <f>VLOOKUP(CONCATENATE($F1316," ",$G1316),AllocFactorMatrix,(L$4+1),FALSE)*$E1318</f>
        <v>0</v>
      </c>
      <c r="M1316" s="54">
        <f>VLOOKUP(CONCATENATE($F1316," ",$G1316),AllocFactorMatrix,(M$4+1),FALSE)*$E1318</f>
        <v>0</v>
      </c>
      <c r="N1316" s="54">
        <f t="shared" si="696"/>
        <v>0</v>
      </c>
      <c r="O1316" s="54">
        <f>VLOOKUP(CONCATENATE($F1316," ",$G1316),AllocFactorMatrix,(O$4+1),FALSE)*$E1318</f>
        <v>0</v>
      </c>
      <c r="P1316" s="54">
        <f>VLOOKUP(CONCATENATE($F1316," ",$G1316),AllocFactorMatrix,(P$4+1),FALSE)*$E1318</f>
        <v>0</v>
      </c>
      <c r="Q1316" s="54">
        <f>VLOOKUP(CONCATENATE($F1316," ",$G1316),AllocFactorMatrix,(Q$4+1),FALSE)*$E1318</f>
        <v>0</v>
      </c>
      <c r="R1316" s="54">
        <f>VLOOKUP(CONCATENATE($F1316," ",$G1316),AllocFactorMatrix,(R$4+1),FALSE)*$E1318</f>
        <v>0</v>
      </c>
      <c r="S1316" s="54">
        <f t="shared" si="698"/>
        <v>0</v>
      </c>
      <c r="T1316" s="54">
        <f>VLOOKUP(CONCATENATE($F1316," ",$G1316),AllocFactorMatrix,(T$4+1),FALSE)*$E1318</f>
        <v>0</v>
      </c>
      <c r="U1316" s="54">
        <f>VLOOKUP(CONCATENATE($F1316," ",$G1316),AllocFactorMatrix,(U$4+1),FALSE)*$E1318</f>
        <v>0</v>
      </c>
      <c r="V1316" s="54">
        <f>VLOOKUP(CONCATENATE($F1316," ",$G1316),AllocFactorMatrix,(V$4+1),FALSE)*$E1318</f>
        <v>0</v>
      </c>
      <c r="W1316" s="54">
        <f>VLOOKUP(CONCATENATE($F1316," ",$G1316),AllocFactorMatrix,(W$4+1),FALSE)*$E1318</f>
        <v>0</v>
      </c>
      <c r="X1316" s="54">
        <f t="shared" si="699"/>
        <v>0</v>
      </c>
      <c r="Y1316" s="54">
        <f>VLOOKUP(CONCATENATE($F1316," ",$G1316),AllocFactorMatrix,(Y$4+1),FALSE)*$E1318</f>
        <v>0</v>
      </c>
      <c r="Z1316" s="54">
        <f>VLOOKUP(CONCATENATE($F1316," ",$G1316),AllocFactorMatrix,(Z$4+1),FALSE)*$E1318</f>
        <v>0</v>
      </c>
      <c r="AA1316" s="54">
        <f t="shared" si="697"/>
        <v>0</v>
      </c>
      <c r="AB1316" s="54">
        <f>VLOOKUP(CONCATENATE($F1316," ",$G1316),AllocFactorMatrix,(AB$4+1),FALSE)*$E1318</f>
        <v>0</v>
      </c>
      <c r="AC1316" s="54">
        <f>VLOOKUP(CONCATENATE($F1316," ",$G1316),AllocFactorMatrix,(AC$4+1),FALSE)*$E1318</f>
        <v>0</v>
      </c>
      <c r="AD1316" s="54">
        <f>VLOOKUP(CONCATENATE($F1316," ",$G1316),AllocFactorMatrix,(AD$4+1),FALSE)*$E1318</f>
        <v>0</v>
      </c>
    </row>
    <row r="1317" spans="1:30" s="51" customFormat="1" hidden="1" outlineLevel="1">
      <c r="A1317" s="56"/>
      <c r="B1317" s="112"/>
      <c r="C1317" s="55"/>
      <c r="D1317" s="55"/>
      <c r="F1317" s="52" t="str">
        <f>F1318</f>
        <v>TRANS_TOTAL</v>
      </c>
      <c r="G1317" s="55" t="str">
        <f>$G$14</f>
        <v>CUSTOMER</v>
      </c>
      <c r="H1317" s="53">
        <f t="shared" si="695"/>
        <v>0</v>
      </c>
      <c r="I1317" s="54">
        <f>VLOOKUP(CONCATENATE($F1317," ",$G1317),AllocFactorMatrix,(I$4+1),FALSE)*$E1318</f>
        <v>0</v>
      </c>
      <c r="J1317" s="54">
        <f>VLOOKUP(CONCATENATE($F1317," ",$G1317),AllocFactorMatrix,(J$4+1),FALSE)*$E1318</f>
        <v>0</v>
      </c>
      <c r="K1317" s="54">
        <f>VLOOKUP(CONCATENATE($F1317," ",$G1317),AllocFactorMatrix,(K$4+1),FALSE)*$E1318</f>
        <v>0</v>
      </c>
      <c r="L1317" s="54">
        <f>VLOOKUP(CONCATENATE($F1317," ",$G1317),AllocFactorMatrix,(L$4+1),FALSE)*$E1318</f>
        <v>0</v>
      </c>
      <c r="M1317" s="54">
        <f>VLOOKUP(CONCATENATE($F1317," ",$G1317),AllocFactorMatrix,(M$4+1),FALSE)*$E1318</f>
        <v>0</v>
      </c>
      <c r="N1317" s="54">
        <f t="shared" si="696"/>
        <v>0</v>
      </c>
      <c r="O1317" s="54">
        <f>VLOOKUP(CONCATENATE($F1317," ",$G1317),AllocFactorMatrix,(O$4+1),FALSE)*$E1318</f>
        <v>0</v>
      </c>
      <c r="P1317" s="54">
        <f>VLOOKUP(CONCATENATE($F1317," ",$G1317),AllocFactorMatrix,(P$4+1),FALSE)*$E1318</f>
        <v>0</v>
      </c>
      <c r="Q1317" s="54">
        <f>VLOOKUP(CONCATENATE($F1317," ",$G1317),AllocFactorMatrix,(Q$4+1),FALSE)*$E1318</f>
        <v>0</v>
      </c>
      <c r="R1317" s="54">
        <f>VLOOKUP(CONCATENATE($F1317," ",$G1317),AllocFactorMatrix,(R$4+1),FALSE)*$E1318</f>
        <v>0</v>
      </c>
      <c r="S1317" s="54">
        <f t="shared" si="698"/>
        <v>0</v>
      </c>
      <c r="T1317" s="54">
        <f>VLOOKUP(CONCATENATE($F1317," ",$G1317),AllocFactorMatrix,(T$4+1),FALSE)*$E1318</f>
        <v>0</v>
      </c>
      <c r="U1317" s="54">
        <f>VLOOKUP(CONCATENATE($F1317," ",$G1317),AllocFactorMatrix,(U$4+1),FALSE)*$E1318</f>
        <v>0</v>
      </c>
      <c r="V1317" s="54">
        <f>VLOOKUP(CONCATENATE($F1317," ",$G1317),AllocFactorMatrix,(V$4+1),FALSE)*$E1318</f>
        <v>0</v>
      </c>
      <c r="W1317" s="54">
        <f>VLOOKUP(CONCATENATE($F1317," ",$G1317),AllocFactorMatrix,(W$4+1),FALSE)*$E1318</f>
        <v>0</v>
      </c>
      <c r="X1317" s="54">
        <f t="shared" si="699"/>
        <v>0</v>
      </c>
      <c r="Y1317" s="54">
        <f>VLOOKUP(CONCATENATE($F1317," ",$G1317),AllocFactorMatrix,(Y$4+1),FALSE)*$E1318</f>
        <v>0</v>
      </c>
      <c r="Z1317" s="54">
        <f>VLOOKUP(CONCATENATE($F1317," ",$G1317),AllocFactorMatrix,(Z$4+1),FALSE)*$E1318</f>
        <v>0</v>
      </c>
      <c r="AA1317" s="54">
        <f t="shared" si="697"/>
        <v>0</v>
      </c>
      <c r="AB1317" s="54">
        <f>VLOOKUP(CONCATENATE($F1317," ",$G1317),AllocFactorMatrix,(AB$4+1),FALSE)*$E1318</f>
        <v>0</v>
      </c>
      <c r="AC1317" s="54">
        <f>VLOOKUP(CONCATENATE($F1317," ",$G1317),AllocFactorMatrix,(AC$4+1),FALSE)*$E1318</f>
        <v>0</v>
      </c>
      <c r="AD1317" s="54">
        <f>VLOOKUP(CONCATENATE($F1317," ",$G1317),AllocFactorMatrix,(AD$4+1),FALSE)*$E1318</f>
        <v>0</v>
      </c>
    </row>
    <row r="1318" spans="1:30" s="51" customFormat="1" collapsed="1">
      <c r="A1318" s="168"/>
      <c r="B1318" s="104"/>
      <c r="C1318" s="92"/>
      <c r="D1318" s="92" t="s">
        <v>505</v>
      </c>
      <c r="E1318" s="63">
        <v>116830</v>
      </c>
      <c r="F1318" s="63" t="s">
        <v>194</v>
      </c>
      <c r="G1318" s="55" t="str">
        <f>$G$15</f>
        <v>TOTAL</v>
      </c>
      <c r="H1318" s="53">
        <f t="shared" si="695"/>
        <v>116829.99999999997</v>
      </c>
      <c r="I1318" s="54">
        <f>VLOOKUP(CONCATENATE($F1318," ",$G1318),AllocFactorMatrix,(I$4+1),FALSE)*$E1318</f>
        <v>57428.075692205195</v>
      </c>
      <c r="J1318" s="54">
        <f>VLOOKUP(CONCATENATE($F1318," ",$G1318),AllocFactorMatrix,(J$4+1),FALSE)*$E1318</f>
        <v>2826.8527100062565</v>
      </c>
      <c r="K1318" s="54">
        <f>VLOOKUP(CONCATENATE($F1318," ",$G1318),AllocFactorMatrix,(K$4+1),FALSE)*$E1318</f>
        <v>10342.229922996488</v>
      </c>
      <c r="L1318" s="54">
        <f>VLOOKUP(CONCATENATE($F1318," ",$G1318),AllocFactorMatrix,(L$4+1),FALSE)*$E1318</f>
        <v>324.47902479339695</v>
      </c>
      <c r="M1318" s="54">
        <f>VLOOKUP(CONCATENATE($F1318," ",$G1318),AllocFactorMatrix,(M$4+1),FALSE)*$E1318</f>
        <v>32.139878336049939</v>
      </c>
      <c r="N1318" s="54">
        <f t="shared" si="696"/>
        <v>10698.848826125934</v>
      </c>
      <c r="O1318" s="54">
        <f>VLOOKUP(CONCATENATE($F1318," ",$G1318),AllocFactorMatrix,(O$4+1),FALSE)*$E1318</f>
        <v>7853.3489360426784</v>
      </c>
      <c r="P1318" s="54">
        <f>VLOOKUP(CONCATENATE($F1318," ",$G1318),AllocFactorMatrix,(P$4+1),FALSE)*$E1318</f>
        <v>1462.7223339312116</v>
      </c>
      <c r="Q1318" s="54">
        <f>VLOOKUP(CONCATENATE($F1318," ",$G1318),AllocFactorMatrix,(Q$4+1),FALSE)*$E1318</f>
        <v>697.1737043921654</v>
      </c>
      <c r="R1318" s="54">
        <f>VLOOKUP(CONCATENATE($F1318," ",$G1318),AllocFactorMatrix,(R$4+1),FALSE)*$E1318</f>
        <v>24.584457611102735</v>
      </c>
      <c r="S1318" s="54">
        <f t="shared" si="698"/>
        <v>10037.829431977159</v>
      </c>
      <c r="T1318" s="54">
        <f>VLOOKUP(CONCATENATE($F1318," ",$G1318),AllocFactorMatrix,(T$4+1),FALSE)*$E1318</f>
        <v>274.31816938487117</v>
      </c>
      <c r="U1318" s="54">
        <f>VLOOKUP(CONCATENATE($F1318," ",$G1318),AllocFactorMatrix,(U$4+1),FALSE)*$E1318</f>
        <v>4489.4428284014684</v>
      </c>
      <c r="V1318" s="54">
        <f>VLOOKUP(CONCATENATE($F1318," ",$G1318),AllocFactorMatrix,(V$4+1),FALSE)*$E1318</f>
        <v>25034.548705533529</v>
      </c>
      <c r="W1318" s="54">
        <f>VLOOKUP(CONCATENATE($F1318," ",$G1318),AllocFactorMatrix,(W$4+1),FALSE)*$E1318</f>
        <v>3542.5046879114825</v>
      </c>
      <c r="X1318" s="54">
        <f t="shared" si="699"/>
        <v>33340.814391231354</v>
      </c>
      <c r="Y1318" s="54">
        <f>VLOOKUP(CONCATENATE($F1318," ",$G1318),AllocFactorMatrix,(Y$4+1),FALSE)*$E1318</f>
        <v>2403.4149815976389</v>
      </c>
      <c r="Z1318" s="54">
        <f>VLOOKUP(CONCATENATE($F1318," ",$G1318),AllocFactorMatrix,(Z$4+1),FALSE)*$E1318</f>
        <v>40.223695113773253</v>
      </c>
      <c r="AA1318" s="54">
        <f t="shared" si="697"/>
        <v>2443.6386767114122</v>
      </c>
      <c r="AB1318" s="54">
        <f>VLOOKUP(CONCATENATE($F1318," ",$G1318),AllocFactorMatrix,(AB$4+1),FALSE)*$E1318</f>
        <v>31.342297518175755</v>
      </c>
      <c r="AC1318" s="54">
        <f>VLOOKUP(CONCATENATE($F1318," ",$G1318),AllocFactorMatrix,(AC$4+1),FALSE)*$E1318</f>
        <v>18.590465830947188</v>
      </c>
      <c r="AD1318" s="54">
        <f>VLOOKUP(CONCATENATE($F1318," ",$G1318),AllocFactorMatrix,(AD$4+1),FALSE)*$E1318</f>
        <v>4.0075083935426656</v>
      </c>
    </row>
    <row r="1319" spans="1:30" s="51" customFormat="1" hidden="1" outlineLevel="1">
      <c r="A1319" s="168"/>
      <c r="B1319" s="104"/>
      <c r="C1319" s="92"/>
      <c r="D1319" s="92"/>
      <c r="F1319" s="52" t="str">
        <f>F1326</f>
        <v>TRANS_TOTAL</v>
      </c>
      <c r="G1319" s="55" t="str">
        <f>$G$8</f>
        <v>PRODUCTION</v>
      </c>
      <c r="H1319" s="53">
        <f t="shared" si="695"/>
        <v>0</v>
      </c>
      <c r="I1319" s="54">
        <f>VLOOKUP(CONCATENATE($F1319," ",$G1319),AllocFactorMatrix,(I$4+1),FALSE)*$E1326</f>
        <v>0</v>
      </c>
      <c r="J1319" s="54">
        <f>VLOOKUP(CONCATENATE($F1319," ",$G1319),AllocFactorMatrix,(J$4+1),FALSE)*$E1326</f>
        <v>0</v>
      </c>
      <c r="K1319" s="54">
        <f>VLOOKUP(CONCATENATE($F1319," ",$G1319),AllocFactorMatrix,(K$4+1),FALSE)*$E1326</f>
        <v>0</v>
      </c>
      <c r="L1319" s="54">
        <f>VLOOKUP(CONCATENATE($F1319," ",$G1319),AllocFactorMatrix,(L$4+1),FALSE)*$E1326</f>
        <v>0</v>
      </c>
      <c r="M1319" s="54">
        <f>VLOOKUP(CONCATENATE($F1319," ",$G1319),AllocFactorMatrix,(M$4+1),FALSE)*$E1326</f>
        <v>0</v>
      </c>
      <c r="N1319" s="54">
        <f t="shared" si="696"/>
        <v>0</v>
      </c>
      <c r="O1319" s="54">
        <f>VLOOKUP(CONCATENATE($F1319," ",$G1319),AllocFactorMatrix,(O$4+1),FALSE)*$E1326</f>
        <v>0</v>
      </c>
      <c r="P1319" s="54">
        <f>VLOOKUP(CONCATENATE($F1319," ",$G1319),AllocFactorMatrix,(P$4+1),FALSE)*$E1326</f>
        <v>0</v>
      </c>
      <c r="Q1319" s="54">
        <f>VLOOKUP(CONCATENATE($F1319," ",$G1319),AllocFactorMatrix,(Q$4+1),FALSE)*$E1326</f>
        <v>0</v>
      </c>
      <c r="R1319" s="54">
        <f>VLOOKUP(CONCATENATE($F1319," ",$G1319),AllocFactorMatrix,(R$4+1),FALSE)*$E1326</f>
        <v>0</v>
      </c>
      <c r="S1319" s="54">
        <f>SUBTOTAL(9,O1319:R1319)</f>
        <v>0</v>
      </c>
      <c r="T1319" s="54">
        <f>VLOOKUP(CONCATENATE($F1319," ",$G1319),AllocFactorMatrix,(T$4+1),FALSE)*$E1326</f>
        <v>0</v>
      </c>
      <c r="U1319" s="54">
        <f>VLOOKUP(CONCATENATE($F1319," ",$G1319),AllocFactorMatrix,(U$4+1),FALSE)*$E1326</f>
        <v>0</v>
      </c>
      <c r="V1319" s="54">
        <f>VLOOKUP(CONCATENATE($F1319," ",$G1319),AllocFactorMatrix,(V$4+1),FALSE)*$E1326</f>
        <v>0</v>
      </c>
      <c r="W1319" s="54">
        <f>VLOOKUP(CONCATENATE($F1319," ",$G1319),AllocFactorMatrix,(W$4+1),FALSE)*$E1326</f>
        <v>0</v>
      </c>
      <c r="X1319" s="54">
        <f>SUBTOTAL(9,T1319:W1319)</f>
        <v>0</v>
      </c>
      <c r="Y1319" s="54">
        <f>VLOOKUP(CONCATENATE($F1319," ",$G1319),AllocFactorMatrix,(Y$4+1),FALSE)*$E1326</f>
        <v>0</v>
      </c>
      <c r="Z1319" s="54">
        <f>VLOOKUP(CONCATENATE($F1319," ",$G1319),AllocFactorMatrix,(Z$4+1),FALSE)*$E1326</f>
        <v>0</v>
      </c>
      <c r="AA1319" s="54">
        <f t="shared" si="697"/>
        <v>0</v>
      </c>
      <c r="AB1319" s="54">
        <f>VLOOKUP(CONCATENATE($F1319," ",$G1319),AllocFactorMatrix,(AB$4+1),FALSE)*$E1326</f>
        <v>0</v>
      </c>
      <c r="AC1319" s="54">
        <f>VLOOKUP(CONCATENATE($F1319," ",$G1319),AllocFactorMatrix,(AC$4+1),FALSE)*$E1326</f>
        <v>0</v>
      </c>
      <c r="AD1319" s="54">
        <f>VLOOKUP(CONCATENATE($F1319," ",$G1319),AllocFactorMatrix,(AD$4+1),FALSE)*$E1326</f>
        <v>0</v>
      </c>
    </row>
    <row r="1320" spans="1:30" s="51" customFormat="1" hidden="1" outlineLevel="1">
      <c r="A1320" s="168"/>
      <c r="B1320" s="104"/>
      <c r="C1320" s="92"/>
      <c r="D1320" s="92"/>
      <c r="F1320" s="52" t="str">
        <f>F1326</f>
        <v>TRANS_TOTAL</v>
      </c>
      <c r="G1320" s="55" t="str">
        <f>$G$9</f>
        <v>BULKTRAN</v>
      </c>
      <c r="H1320" s="53">
        <f t="shared" si="695"/>
        <v>0</v>
      </c>
      <c r="I1320" s="54">
        <f>VLOOKUP(CONCATENATE($F1320," ",$G1320),AllocFactorMatrix,(I$4+1),FALSE)*$E1326</f>
        <v>0</v>
      </c>
      <c r="J1320" s="54">
        <f>VLOOKUP(CONCATENATE($F1320," ",$G1320),AllocFactorMatrix,(J$4+1),FALSE)*$E1326</f>
        <v>0</v>
      </c>
      <c r="K1320" s="54">
        <f>VLOOKUP(CONCATENATE($F1320," ",$G1320),AllocFactorMatrix,(K$4+1),FALSE)*$E1326</f>
        <v>0</v>
      </c>
      <c r="L1320" s="54">
        <f>VLOOKUP(CONCATENATE($F1320," ",$G1320),AllocFactorMatrix,(L$4+1),FALSE)*$E1326</f>
        <v>0</v>
      </c>
      <c r="M1320" s="54">
        <f>VLOOKUP(CONCATENATE($F1320," ",$G1320),AllocFactorMatrix,(M$4+1),FALSE)*$E1326</f>
        <v>0</v>
      </c>
      <c r="N1320" s="54">
        <f t="shared" si="696"/>
        <v>0</v>
      </c>
      <c r="O1320" s="54">
        <f>VLOOKUP(CONCATENATE($F1320," ",$G1320),AllocFactorMatrix,(O$4+1),FALSE)*$E1326</f>
        <v>0</v>
      </c>
      <c r="P1320" s="54">
        <f>VLOOKUP(CONCATENATE($F1320," ",$G1320),AllocFactorMatrix,(P$4+1),FALSE)*$E1326</f>
        <v>0</v>
      </c>
      <c r="Q1320" s="54">
        <f>VLOOKUP(CONCATENATE($F1320," ",$G1320),AllocFactorMatrix,(Q$4+1),FALSE)*$E1326</f>
        <v>0</v>
      </c>
      <c r="R1320" s="54">
        <f>VLOOKUP(CONCATENATE($F1320," ",$G1320),AllocFactorMatrix,(R$4+1),FALSE)*$E1326</f>
        <v>0</v>
      </c>
      <c r="S1320" s="54">
        <f t="shared" ref="S1320:S1326" si="700">SUBTOTAL(9,O1320:R1320)</f>
        <v>0</v>
      </c>
      <c r="T1320" s="54">
        <f>VLOOKUP(CONCATENATE($F1320," ",$G1320),AllocFactorMatrix,(T$4+1),FALSE)*$E1326</f>
        <v>0</v>
      </c>
      <c r="U1320" s="54">
        <f>VLOOKUP(CONCATENATE($F1320," ",$G1320),AllocFactorMatrix,(U$4+1),FALSE)*$E1326</f>
        <v>0</v>
      </c>
      <c r="V1320" s="54">
        <f>VLOOKUP(CONCATENATE($F1320," ",$G1320),AllocFactorMatrix,(V$4+1),FALSE)*$E1326</f>
        <v>0</v>
      </c>
      <c r="W1320" s="54">
        <f>VLOOKUP(CONCATENATE($F1320," ",$G1320),AllocFactorMatrix,(W$4+1),FALSE)*$E1326</f>
        <v>0</v>
      </c>
      <c r="X1320" s="54">
        <f t="shared" ref="X1320:X1326" si="701">SUBTOTAL(9,T1320:W1320)</f>
        <v>0</v>
      </c>
      <c r="Y1320" s="54">
        <f>VLOOKUP(CONCATENATE($F1320," ",$G1320),AllocFactorMatrix,(Y$4+1),FALSE)*$E1326</f>
        <v>0</v>
      </c>
      <c r="Z1320" s="54">
        <f>VLOOKUP(CONCATENATE($F1320," ",$G1320),AllocFactorMatrix,(Z$4+1),FALSE)*$E1326</f>
        <v>0</v>
      </c>
      <c r="AA1320" s="54">
        <f t="shared" si="697"/>
        <v>0</v>
      </c>
      <c r="AB1320" s="54">
        <f>VLOOKUP(CONCATENATE($F1320," ",$G1320),AllocFactorMatrix,(AB$4+1),FALSE)*$E1326</f>
        <v>0</v>
      </c>
      <c r="AC1320" s="54">
        <f>VLOOKUP(CONCATENATE($F1320," ",$G1320),AllocFactorMatrix,(AC$4+1),FALSE)*$E1326</f>
        <v>0</v>
      </c>
      <c r="AD1320" s="54">
        <f>VLOOKUP(CONCATENATE($F1320," ",$G1320),AllocFactorMatrix,(AD$4+1),FALSE)*$E1326</f>
        <v>0</v>
      </c>
    </row>
    <row r="1321" spans="1:30" s="51" customFormat="1" hidden="1" outlineLevel="1">
      <c r="A1321" s="168"/>
      <c r="B1321" s="104"/>
      <c r="C1321" s="92"/>
      <c r="D1321" s="92"/>
      <c r="F1321" s="52" t="str">
        <f>F1326</f>
        <v>TRANS_TOTAL</v>
      </c>
      <c r="G1321" s="55" t="str">
        <f>$G$10</f>
        <v>SUBTRAN</v>
      </c>
      <c r="H1321" s="53">
        <f t="shared" si="695"/>
        <v>0</v>
      </c>
      <c r="I1321" s="54">
        <f>VLOOKUP(CONCATENATE($F1321," ",$G1321),AllocFactorMatrix,(I$4+1),FALSE)*$E1326</f>
        <v>0</v>
      </c>
      <c r="J1321" s="54">
        <f>VLOOKUP(CONCATENATE($F1321," ",$G1321),AllocFactorMatrix,(J$4+1),FALSE)*$E1326</f>
        <v>0</v>
      </c>
      <c r="K1321" s="54">
        <f>VLOOKUP(CONCATENATE($F1321," ",$G1321),AllocFactorMatrix,(K$4+1),FALSE)*$E1326</f>
        <v>0</v>
      </c>
      <c r="L1321" s="54">
        <f>VLOOKUP(CONCATENATE($F1321," ",$G1321),AllocFactorMatrix,(L$4+1),FALSE)*$E1326</f>
        <v>0</v>
      </c>
      <c r="M1321" s="54">
        <f>VLOOKUP(CONCATENATE($F1321," ",$G1321),AllocFactorMatrix,(M$4+1),FALSE)*$E1326</f>
        <v>0</v>
      </c>
      <c r="N1321" s="54">
        <f t="shared" si="696"/>
        <v>0</v>
      </c>
      <c r="O1321" s="54">
        <f>VLOOKUP(CONCATENATE($F1321," ",$G1321),AllocFactorMatrix,(O$4+1),FALSE)*$E1326</f>
        <v>0</v>
      </c>
      <c r="P1321" s="54">
        <f>VLOOKUP(CONCATENATE($F1321," ",$G1321),AllocFactorMatrix,(P$4+1),FALSE)*$E1326</f>
        <v>0</v>
      </c>
      <c r="Q1321" s="54">
        <f>VLOOKUP(CONCATENATE($F1321," ",$G1321),AllocFactorMatrix,(Q$4+1),FALSE)*$E1326</f>
        <v>0</v>
      </c>
      <c r="R1321" s="54">
        <f>VLOOKUP(CONCATENATE($F1321," ",$G1321),AllocFactorMatrix,(R$4+1),FALSE)*$E1326</f>
        <v>0</v>
      </c>
      <c r="S1321" s="54">
        <f t="shared" si="700"/>
        <v>0</v>
      </c>
      <c r="T1321" s="54">
        <f>VLOOKUP(CONCATENATE($F1321," ",$G1321),AllocFactorMatrix,(T$4+1),FALSE)*$E1326</f>
        <v>0</v>
      </c>
      <c r="U1321" s="54">
        <f>VLOOKUP(CONCATENATE($F1321," ",$G1321),AllocFactorMatrix,(U$4+1),FALSE)*$E1326</f>
        <v>0</v>
      </c>
      <c r="V1321" s="54">
        <f>VLOOKUP(CONCATENATE($F1321," ",$G1321),AllocFactorMatrix,(V$4+1),FALSE)*$E1326</f>
        <v>0</v>
      </c>
      <c r="W1321" s="54">
        <f>VLOOKUP(CONCATENATE($F1321," ",$G1321),AllocFactorMatrix,(W$4+1),FALSE)*$E1326</f>
        <v>0</v>
      </c>
      <c r="X1321" s="54">
        <f t="shared" si="701"/>
        <v>0</v>
      </c>
      <c r="Y1321" s="54">
        <f>VLOOKUP(CONCATENATE($F1321," ",$G1321),AllocFactorMatrix,(Y$4+1),FALSE)*$E1326</f>
        <v>0</v>
      </c>
      <c r="Z1321" s="54">
        <f>VLOOKUP(CONCATENATE($F1321," ",$G1321),AllocFactorMatrix,(Z$4+1),FALSE)*$E1326</f>
        <v>0</v>
      </c>
      <c r="AA1321" s="54">
        <f t="shared" si="697"/>
        <v>0</v>
      </c>
      <c r="AB1321" s="54">
        <f>VLOOKUP(CONCATENATE($F1321," ",$G1321),AllocFactorMatrix,(AB$4+1),FALSE)*$E1326</f>
        <v>0</v>
      </c>
      <c r="AC1321" s="54">
        <f>VLOOKUP(CONCATENATE($F1321," ",$G1321),AllocFactorMatrix,(AC$4+1),FALSE)*$E1326</f>
        <v>0</v>
      </c>
      <c r="AD1321" s="54">
        <f>VLOOKUP(CONCATENATE($F1321," ",$G1321),AllocFactorMatrix,(AD$4+1),FALSE)*$E1326</f>
        <v>0</v>
      </c>
    </row>
    <row r="1322" spans="1:30" s="51" customFormat="1" hidden="1" outlineLevel="1">
      <c r="A1322" s="168"/>
      <c r="B1322" s="104"/>
      <c r="C1322" s="92"/>
      <c r="D1322" s="92"/>
      <c r="F1322" s="52" t="str">
        <f>F1326</f>
        <v>TRANS_TOTAL</v>
      </c>
      <c r="G1322" s="55" t="str">
        <f>$G$11</f>
        <v>DISTPRI</v>
      </c>
      <c r="H1322" s="53">
        <f t="shared" si="695"/>
        <v>0</v>
      </c>
      <c r="I1322" s="54">
        <f>VLOOKUP(CONCATENATE($F1322," ",$G1322),AllocFactorMatrix,(I$4+1),FALSE)*$E1326</f>
        <v>0</v>
      </c>
      <c r="J1322" s="54">
        <f>VLOOKUP(CONCATENATE($F1322," ",$G1322),AllocFactorMatrix,(J$4+1),FALSE)*$E1326</f>
        <v>0</v>
      </c>
      <c r="K1322" s="54">
        <f>VLOOKUP(CONCATENATE($F1322," ",$G1322),AllocFactorMatrix,(K$4+1),FALSE)*$E1326</f>
        <v>0</v>
      </c>
      <c r="L1322" s="54">
        <f>VLOOKUP(CONCATENATE($F1322," ",$G1322),AllocFactorMatrix,(L$4+1),FALSE)*$E1326</f>
        <v>0</v>
      </c>
      <c r="M1322" s="54">
        <f>VLOOKUP(CONCATENATE($F1322," ",$G1322),AllocFactorMatrix,(M$4+1),FALSE)*$E1326</f>
        <v>0</v>
      </c>
      <c r="N1322" s="54">
        <f t="shared" si="696"/>
        <v>0</v>
      </c>
      <c r="O1322" s="54">
        <f>VLOOKUP(CONCATENATE($F1322," ",$G1322),AllocFactorMatrix,(O$4+1),FALSE)*$E1326</f>
        <v>0</v>
      </c>
      <c r="P1322" s="54">
        <f>VLOOKUP(CONCATENATE($F1322," ",$G1322),AllocFactorMatrix,(P$4+1),FALSE)*$E1326</f>
        <v>0</v>
      </c>
      <c r="Q1322" s="54">
        <f>VLOOKUP(CONCATENATE($F1322," ",$G1322),AllocFactorMatrix,(Q$4+1),FALSE)*$E1326</f>
        <v>0</v>
      </c>
      <c r="R1322" s="54">
        <f>VLOOKUP(CONCATENATE($F1322," ",$G1322),AllocFactorMatrix,(R$4+1),FALSE)*$E1326</f>
        <v>0</v>
      </c>
      <c r="S1322" s="54">
        <f t="shared" si="700"/>
        <v>0</v>
      </c>
      <c r="T1322" s="54">
        <f>VLOOKUP(CONCATENATE($F1322," ",$G1322),AllocFactorMatrix,(T$4+1),FALSE)*$E1326</f>
        <v>0</v>
      </c>
      <c r="U1322" s="54">
        <f>VLOOKUP(CONCATENATE($F1322," ",$G1322),AllocFactorMatrix,(U$4+1),FALSE)*$E1326</f>
        <v>0</v>
      </c>
      <c r="V1322" s="54">
        <f>VLOOKUP(CONCATENATE($F1322," ",$G1322),AllocFactorMatrix,(V$4+1),FALSE)*$E1326</f>
        <v>0</v>
      </c>
      <c r="W1322" s="54">
        <f>VLOOKUP(CONCATENATE($F1322," ",$G1322),AllocFactorMatrix,(W$4+1),FALSE)*$E1326</f>
        <v>0</v>
      </c>
      <c r="X1322" s="54">
        <f t="shared" si="701"/>
        <v>0</v>
      </c>
      <c r="Y1322" s="54">
        <f>VLOOKUP(CONCATENATE($F1322," ",$G1322),AllocFactorMatrix,(Y$4+1),FALSE)*$E1326</f>
        <v>0</v>
      </c>
      <c r="Z1322" s="54">
        <f>VLOOKUP(CONCATENATE($F1322," ",$G1322),AllocFactorMatrix,(Z$4+1),FALSE)*$E1326</f>
        <v>0</v>
      </c>
      <c r="AA1322" s="54">
        <f t="shared" si="697"/>
        <v>0</v>
      </c>
      <c r="AB1322" s="54">
        <f>VLOOKUP(CONCATENATE($F1322," ",$G1322),AllocFactorMatrix,(AB$4+1),FALSE)*$E1326</f>
        <v>0</v>
      </c>
      <c r="AC1322" s="54">
        <f>VLOOKUP(CONCATENATE($F1322," ",$G1322),AllocFactorMatrix,(AC$4+1),FALSE)*$E1326</f>
        <v>0</v>
      </c>
      <c r="AD1322" s="54">
        <f>VLOOKUP(CONCATENATE($F1322," ",$G1322),AllocFactorMatrix,(AD$4+1),FALSE)*$E1326</f>
        <v>0</v>
      </c>
    </row>
    <row r="1323" spans="1:30" s="51" customFormat="1" hidden="1" outlineLevel="1">
      <c r="A1323" s="168"/>
      <c r="B1323" s="104"/>
      <c r="C1323" s="92"/>
      <c r="D1323" s="92"/>
      <c r="F1323" s="52" t="str">
        <f>F1326</f>
        <v>TRANS_TOTAL</v>
      </c>
      <c r="G1323" s="55" t="str">
        <f>$G$12</f>
        <v>DISTSEC</v>
      </c>
      <c r="H1323" s="53">
        <f t="shared" si="695"/>
        <v>0</v>
      </c>
      <c r="I1323" s="54">
        <f>VLOOKUP(CONCATENATE($F1323," ",$G1323),AllocFactorMatrix,(I$4+1),FALSE)*$E1326</f>
        <v>0</v>
      </c>
      <c r="J1323" s="54">
        <f>VLOOKUP(CONCATENATE($F1323," ",$G1323),AllocFactorMatrix,(J$4+1),FALSE)*$E1326</f>
        <v>0</v>
      </c>
      <c r="K1323" s="54">
        <f>VLOOKUP(CONCATENATE($F1323," ",$G1323),AllocFactorMatrix,(K$4+1),FALSE)*$E1326</f>
        <v>0</v>
      </c>
      <c r="L1323" s="54">
        <f>VLOOKUP(CONCATENATE($F1323," ",$G1323),AllocFactorMatrix,(L$4+1),FALSE)*$E1326</f>
        <v>0</v>
      </c>
      <c r="M1323" s="54">
        <f>VLOOKUP(CONCATENATE($F1323," ",$G1323),AllocFactorMatrix,(M$4+1),FALSE)*$E1326</f>
        <v>0</v>
      </c>
      <c r="N1323" s="54">
        <f t="shared" si="696"/>
        <v>0</v>
      </c>
      <c r="O1323" s="54">
        <f>VLOOKUP(CONCATENATE($F1323," ",$G1323),AllocFactorMatrix,(O$4+1),FALSE)*$E1326</f>
        <v>0</v>
      </c>
      <c r="P1323" s="54">
        <f>VLOOKUP(CONCATENATE($F1323," ",$G1323),AllocFactorMatrix,(P$4+1),FALSE)*$E1326</f>
        <v>0</v>
      </c>
      <c r="Q1323" s="54">
        <f>VLOOKUP(CONCATENATE($F1323," ",$G1323),AllocFactorMatrix,(Q$4+1),FALSE)*$E1326</f>
        <v>0</v>
      </c>
      <c r="R1323" s="54">
        <f>VLOOKUP(CONCATENATE($F1323," ",$G1323),AllocFactorMatrix,(R$4+1),FALSE)*$E1326</f>
        <v>0</v>
      </c>
      <c r="S1323" s="54">
        <f t="shared" si="700"/>
        <v>0</v>
      </c>
      <c r="T1323" s="54">
        <f>VLOOKUP(CONCATENATE($F1323," ",$G1323),AllocFactorMatrix,(T$4+1),FALSE)*$E1326</f>
        <v>0</v>
      </c>
      <c r="U1323" s="54">
        <f>VLOOKUP(CONCATENATE($F1323," ",$G1323),AllocFactorMatrix,(U$4+1),FALSE)*$E1326</f>
        <v>0</v>
      </c>
      <c r="V1323" s="54">
        <f>VLOOKUP(CONCATENATE($F1323," ",$G1323),AllocFactorMatrix,(V$4+1),FALSE)*$E1326</f>
        <v>0</v>
      </c>
      <c r="W1323" s="54">
        <f>VLOOKUP(CONCATENATE($F1323," ",$G1323),AllocFactorMatrix,(W$4+1),FALSE)*$E1326</f>
        <v>0</v>
      </c>
      <c r="X1323" s="54">
        <f t="shared" si="701"/>
        <v>0</v>
      </c>
      <c r="Y1323" s="54">
        <f>VLOOKUP(CONCATENATE($F1323," ",$G1323),AllocFactorMatrix,(Y$4+1),FALSE)*$E1326</f>
        <v>0</v>
      </c>
      <c r="Z1323" s="54">
        <f>VLOOKUP(CONCATENATE($F1323," ",$G1323),AllocFactorMatrix,(Z$4+1),FALSE)*$E1326</f>
        <v>0</v>
      </c>
      <c r="AA1323" s="54">
        <f t="shared" si="697"/>
        <v>0</v>
      </c>
      <c r="AB1323" s="54">
        <f>VLOOKUP(CONCATENATE($F1323," ",$G1323),AllocFactorMatrix,(AB$4+1),FALSE)*$E1326</f>
        <v>0</v>
      </c>
      <c r="AC1323" s="54">
        <f>VLOOKUP(CONCATENATE($F1323," ",$G1323),AllocFactorMatrix,(AC$4+1),FALSE)*$E1326</f>
        <v>0</v>
      </c>
      <c r="AD1323" s="54">
        <f>VLOOKUP(CONCATENATE($F1323," ",$G1323),AllocFactorMatrix,(AD$4+1),FALSE)*$E1326</f>
        <v>0</v>
      </c>
    </row>
    <row r="1324" spans="1:30" s="51" customFormat="1" hidden="1" outlineLevel="1">
      <c r="A1324" s="168"/>
      <c r="B1324" s="104"/>
      <c r="C1324" s="92"/>
      <c r="D1324" s="92"/>
      <c r="F1324" s="52" t="str">
        <f>F1326</f>
        <v>TRANS_TOTAL</v>
      </c>
      <c r="G1324" s="55" t="str">
        <f>$G$13</f>
        <v>ENERGY</v>
      </c>
      <c r="H1324" s="53">
        <f t="shared" si="695"/>
        <v>0</v>
      </c>
      <c r="I1324" s="54">
        <f>VLOOKUP(CONCATENATE($F1324," ",$G1324),AllocFactorMatrix,(I$4+1),FALSE)*$E1326</f>
        <v>0</v>
      </c>
      <c r="J1324" s="54">
        <f>VLOOKUP(CONCATENATE($F1324," ",$G1324),AllocFactorMatrix,(J$4+1),FALSE)*$E1326</f>
        <v>0</v>
      </c>
      <c r="K1324" s="54">
        <f>VLOOKUP(CONCATENATE($F1324," ",$G1324),AllocFactorMatrix,(K$4+1),FALSE)*$E1326</f>
        <v>0</v>
      </c>
      <c r="L1324" s="54">
        <f>VLOOKUP(CONCATENATE($F1324," ",$G1324),AllocFactorMatrix,(L$4+1),FALSE)*$E1326</f>
        <v>0</v>
      </c>
      <c r="M1324" s="54">
        <f>VLOOKUP(CONCATENATE($F1324," ",$G1324),AllocFactorMatrix,(M$4+1),FALSE)*$E1326</f>
        <v>0</v>
      </c>
      <c r="N1324" s="54">
        <f t="shared" si="696"/>
        <v>0</v>
      </c>
      <c r="O1324" s="54">
        <f>VLOOKUP(CONCATENATE($F1324," ",$G1324),AllocFactorMatrix,(O$4+1),FALSE)*$E1326</f>
        <v>0</v>
      </c>
      <c r="P1324" s="54">
        <f>VLOOKUP(CONCATENATE($F1324," ",$G1324),AllocFactorMatrix,(P$4+1),FALSE)*$E1326</f>
        <v>0</v>
      </c>
      <c r="Q1324" s="54">
        <f>VLOOKUP(CONCATENATE($F1324," ",$G1324),AllocFactorMatrix,(Q$4+1),FALSE)*$E1326</f>
        <v>0</v>
      </c>
      <c r="R1324" s="54">
        <f>VLOOKUP(CONCATENATE($F1324," ",$G1324),AllocFactorMatrix,(R$4+1),FALSE)*$E1326</f>
        <v>0</v>
      </c>
      <c r="S1324" s="54">
        <f t="shared" si="700"/>
        <v>0</v>
      </c>
      <c r="T1324" s="54">
        <f>VLOOKUP(CONCATENATE($F1324," ",$G1324),AllocFactorMatrix,(T$4+1),FALSE)*$E1326</f>
        <v>0</v>
      </c>
      <c r="U1324" s="54">
        <f>VLOOKUP(CONCATENATE($F1324," ",$G1324),AllocFactorMatrix,(U$4+1),FALSE)*$E1326</f>
        <v>0</v>
      </c>
      <c r="V1324" s="54">
        <f>VLOOKUP(CONCATENATE($F1324," ",$G1324),AllocFactorMatrix,(V$4+1),FALSE)*$E1326</f>
        <v>0</v>
      </c>
      <c r="W1324" s="54">
        <f>VLOOKUP(CONCATENATE($F1324," ",$G1324),AllocFactorMatrix,(W$4+1),FALSE)*$E1326</f>
        <v>0</v>
      </c>
      <c r="X1324" s="54">
        <f t="shared" si="701"/>
        <v>0</v>
      </c>
      <c r="Y1324" s="54">
        <f>VLOOKUP(CONCATENATE($F1324," ",$G1324),AllocFactorMatrix,(Y$4+1),FALSE)*$E1326</f>
        <v>0</v>
      </c>
      <c r="Z1324" s="54">
        <f>VLOOKUP(CONCATENATE($F1324," ",$G1324),AllocFactorMatrix,(Z$4+1),FALSE)*$E1326</f>
        <v>0</v>
      </c>
      <c r="AA1324" s="54">
        <f t="shared" si="697"/>
        <v>0</v>
      </c>
      <c r="AB1324" s="54">
        <f>VLOOKUP(CONCATENATE($F1324," ",$G1324),AllocFactorMatrix,(AB$4+1),FALSE)*$E1326</f>
        <v>0</v>
      </c>
      <c r="AC1324" s="54">
        <f>VLOOKUP(CONCATENATE($F1324," ",$G1324),AllocFactorMatrix,(AC$4+1),FALSE)*$E1326</f>
        <v>0</v>
      </c>
      <c r="AD1324" s="54">
        <f>VLOOKUP(CONCATENATE($F1324," ",$G1324),AllocFactorMatrix,(AD$4+1),FALSE)*$E1326</f>
        <v>0</v>
      </c>
    </row>
    <row r="1325" spans="1:30" s="51" customFormat="1" hidden="1" outlineLevel="1">
      <c r="A1325" s="168"/>
      <c r="B1325" s="104"/>
      <c r="C1325" s="92"/>
      <c r="D1325" s="92"/>
      <c r="F1325" s="52" t="str">
        <f>F1326</f>
        <v>TRANS_TOTAL</v>
      </c>
      <c r="G1325" s="55" t="str">
        <f>$G$14</f>
        <v>CUSTOMER</v>
      </c>
      <c r="H1325" s="53">
        <f t="shared" si="695"/>
        <v>0</v>
      </c>
      <c r="I1325" s="54">
        <f>VLOOKUP(CONCATENATE($F1325," ",$G1325),AllocFactorMatrix,(I$4+1),FALSE)*$E1326</f>
        <v>0</v>
      </c>
      <c r="J1325" s="54">
        <f>VLOOKUP(CONCATENATE($F1325," ",$G1325),AllocFactorMatrix,(J$4+1),FALSE)*$E1326</f>
        <v>0</v>
      </c>
      <c r="K1325" s="54">
        <f>VLOOKUP(CONCATENATE($F1325," ",$G1325),AllocFactorMatrix,(K$4+1),FALSE)*$E1326</f>
        <v>0</v>
      </c>
      <c r="L1325" s="54">
        <f>VLOOKUP(CONCATENATE($F1325," ",$G1325),AllocFactorMatrix,(L$4+1),FALSE)*$E1326</f>
        <v>0</v>
      </c>
      <c r="M1325" s="54">
        <f>VLOOKUP(CONCATENATE($F1325," ",$G1325),AllocFactorMatrix,(M$4+1),FALSE)*$E1326</f>
        <v>0</v>
      </c>
      <c r="N1325" s="54">
        <f t="shared" si="696"/>
        <v>0</v>
      </c>
      <c r="O1325" s="54">
        <f>VLOOKUP(CONCATENATE($F1325," ",$G1325),AllocFactorMatrix,(O$4+1),FALSE)*$E1326</f>
        <v>0</v>
      </c>
      <c r="P1325" s="54">
        <f>VLOOKUP(CONCATENATE($F1325," ",$G1325),AllocFactorMatrix,(P$4+1),FALSE)*$E1326</f>
        <v>0</v>
      </c>
      <c r="Q1325" s="54">
        <f>VLOOKUP(CONCATENATE($F1325," ",$G1325),AllocFactorMatrix,(Q$4+1),FALSE)*$E1326</f>
        <v>0</v>
      </c>
      <c r="R1325" s="54">
        <f>VLOOKUP(CONCATENATE($F1325," ",$G1325),AllocFactorMatrix,(R$4+1),FALSE)*$E1326</f>
        <v>0</v>
      </c>
      <c r="S1325" s="54">
        <f t="shared" si="700"/>
        <v>0</v>
      </c>
      <c r="T1325" s="54">
        <f>VLOOKUP(CONCATENATE($F1325," ",$G1325),AllocFactorMatrix,(T$4+1),FALSE)*$E1326</f>
        <v>0</v>
      </c>
      <c r="U1325" s="54">
        <f>VLOOKUP(CONCATENATE($F1325," ",$G1325),AllocFactorMatrix,(U$4+1),FALSE)*$E1326</f>
        <v>0</v>
      </c>
      <c r="V1325" s="54">
        <f>VLOOKUP(CONCATENATE($F1325," ",$G1325),AllocFactorMatrix,(V$4+1),FALSE)*$E1326</f>
        <v>0</v>
      </c>
      <c r="W1325" s="54">
        <f>VLOOKUP(CONCATENATE($F1325," ",$G1325),AllocFactorMatrix,(W$4+1),FALSE)*$E1326</f>
        <v>0</v>
      </c>
      <c r="X1325" s="54">
        <f t="shared" si="701"/>
        <v>0</v>
      </c>
      <c r="Y1325" s="54">
        <f>VLOOKUP(CONCATENATE($F1325," ",$G1325),AllocFactorMatrix,(Y$4+1),FALSE)*$E1326</f>
        <v>0</v>
      </c>
      <c r="Z1325" s="54">
        <f>VLOOKUP(CONCATENATE($F1325," ",$G1325),AllocFactorMatrix,(Z$4+1),FALSE)*$E1326</f>
        <v>0</v>
      </c>
      <c r="AA1325" s="54">
        <f t="shared" si="697"/>
        <v>0</v>
      </c>
      <c r="AB1325" s="54">
        <f>VLOOKUP(CONCATENATE($F1325," ",$G1325),AllocFactorMatrix,(AB$4+1),FALSE)*$E1326</f>
        <v>0</v>
      </c>
      <c r="AC1325" s="54">
        <f>VLOOKUP(CONCATENATE($F1325," ",$G1325),AllocFactorMatrix,(AC$4+1),FALSE)*$E1326</f>
        <v>0</v>
      </c>
      <c r="AD1325" s="54">
        <f>VLOOKUP(CONCATENATE($F1325," ",$G1325),AllocFactorMatrix,(AD$4+1),FALSE)*$E1326</f>
        <v>0</v>
      </c>
    </row>
    <row r="1326" spans="1:30" s="51" customFormat="1" collapsed="1">
      <c r="A1326" s="168"/>
      <c r="B1326" s="104"/>
      <c r="C1326" s="92"/>
      <c r="D1326" s="92" t="s">
        <v>506</v>
      </c>
      <c r="E1326" s="63">
        <v>0</v>
      </c>
      <c r="F1326" s="63" t="s">
        <v>194</v>
      </c>
      <c r="G1326" s="55" t="str">
        <f>$G$15</f>
        <v>TOTAL</v>
      </c>
      <c r="H1326" s="53">
        <f t="shared" si="695"/>
        <v>0</v>
      </c>
      <c r="I1326" s="54">
        <f>VLOOKUP(CONCATENATE($F1326," ",$G1326),AllocFactorMatrix,(I$4+1),FALSE)*$E1326</f>
        <v>0</v>
      </c>
      <c r="J1326" s="54">
        <f>VLOOKUP(CONCATENATE($F1326," ",$G1326),AllocFactorMatrix,(J$4+1),FALSE)*$E1326</f>
        <v>0</v>
      </c>
      <c r="K1326" s="54">
        <f>VLOOKUP(CONCATENATE($F1326," ",$G1326),AllocFactorMatrix,(K$4+1),FALSE)*$E1326</f>
        <v>0</v>
      </c>
      <c r="L1326" s="54">
        <f>VLOOKUP(CONCATENATE($F1326," ",$G1326),AllocFactorMatrix,(L$4+1),FALSE)*$E1326</f>
        <v>0</v>
      </c>
      <c r="M1326" s="54">
        <f>VLOOKUP(CONCATENATE($F1326," ",$G1326),AllocFactorMatrix,(M$4+1),FALSE)*$E1326</f>
        <v>0</v>
      </c>
      <c r="N1326" s="54">
        <f t="shared" si="696"/>
        <v>0</v>
      </c>
      <c r="O1326" s="54">
        <f>VLOOKUP(CONCATENATE($F1326," ",$G1326),AllocFactorMatrix,(O$4+1),FALSE)*$E1326</f>
        <v>0</v>
      </c>
      <c r="P1326" s="54">
        <f>VLOOKUP(CONCATENATE($F1326," ",$G1326),AllocFactorMatrix,(P$4+1),FALSE)*$E1326</f>
        <v>0</v>
      </c>
      <c r="Q1326" s="54">
        <f>VLOOKUP(CONCATENATE($F1326," ",$G1326),AllocFactorMatrix,(Q$4+1),FALSE)*$E1326</f>
        <v>0</v>
      </c>
      <c r="R1326" s="54">
        <f>VLOOKUP(CONCATENATE($F1326," ",$G1326),AllocFactorMatrix,(R$4+1),FALSE)*$E1326</f>
        <v>0</v>
      </c>
      <c r="S1326" s="54">
        <f t="shared" si="700"/>
        <v>0</v>
      </c>
      <c r="T1326" s="54">
        <f>VLOOKUP(CONCATENATE($F1326," ",$G1326),AllocFactorMatrix,(T$4+1),FALSE)*$E1326</f>
        <v>0</v>
      </c>
      <c r="U1326" s="54">
        <f>VLOOKUP(CONCATENATE($F1326," ",$G1326),AllocFactorMatrix,(U$4+1),FALSE)*$E1326</f>
        <v>0</v>
      </c>
      <c r="V1326" s="54">
        <f>VLOOKUP(CONCATENATE($F1326," ",$G1326),AllocFactorMatrix,(V$4+1),FALSE)*$E1326</f>
        <v>0</v>
      </c>
      <c r="W1326" s="54">
        <f>VLOOKUP(CONCATENATE($F1326," ",$G1326),AllocFactorMatrix,(W$4+1),FALSE)*$E1326</f>
        <v>0</v>
      </c>
      <c r="X1326" s="54">
        <f t="shared" si="701"/>
        <v>0</v>
      </c>
      <c r="Y1326" s="54">
        <f>VLOOKUP(CONCATENATE($F1326," ",$G1326),AllocFactorMatrix,(Y$4+1),FALSE)*$E1326</f>
        <v>0</v>
      </c>
      <c r="Z1326" s="54">
        <f>VLOOKUP(CONCATENATE($F1326," ",$G1326),AllocFactorMatrix,(Z$4+1),FALSE)*$E1326</f>
        <v>0</v>
      </c>
      <c r="AA1326" s="54">
        <f t="shared" si="697"/>
        <v>0</v>
      </c>
      <c r="AB1326" s="54">
        <f>VLOOKUP(CONCATENATE($F1326," ",$G1326),AllocFactorMatrix,(AB$4+1),FALSE)*$E1326</f>
        <v>0</v>
      </c>
      <c r="AC1326" s="54">
        <f>VLOOKUP(CONCATENATE($F1326," ",$G1326),AllocFactorMatrix,(AC$4+1),FALSE)*$E1326</f>
        <v>0</v>
      </c>
      <c r="AD1326" s="54">
        <f>VLOOKUP(CONCATENATE($F1326," ",$G1326),AllocFactorMatrix,(AD$4+1),FALSE)*$E1326</f>
        <v>0</v>
      </c>
    </row>
    <row r="1327" spans="1:30" s="51" customFormat="1" hidden="1" outlineLevel="1">
      <c r="A1327" s="56"/>
      <c r="B1327" s="112"/>
      <c r="C1327" s="55"/>
      <c r="D1327" s="55"/>
      <c r="F1327" s="52" t="str">
        <f>F1334</f>
        <v>TRANS_TOTAL</v>
      </c>
      <c r="G1327" s="55" t="str">
        <f>$G$8</f>
        <v>PRODUCTION</v>
      </c>
      <c r="H1327" s="53">
        <f t="shared" ref="H1327:H1334" si="702">SUBTOTAL(9,I1327:AD1327)</f>
        <v>0</v>
      </c>
      <c r="I1327" s="54">
        <f>VLOOKUP(CONCATENATE($F1327," ",$G1327),AllocFactorMatrix,(I$4+1),FALSE)*$E1334</f>
        <v>0</v>
      </c>
      <c r="J1327" s="54">
        <f>VLOOKUP(CONCATENATE($F1327," ",$G1327),AllocFactorMatrix,(J$4+1),FALSE)*$E1334</f>
        <v>0</v>
      </c>
      <c r="K1327" s="54">
        <f>VLOOKUP(CONCATENATE($F1327," ",$G1327),AllocFactorMatrix,(K$4+1),FALSE)*$E1334</f>
        <v>0</v>
      </c>
      <c r="L1327" s="54">
        <f>VLOOKUP(CONCATENATE($F1327," ",$G1327),AllocFactorMatrix,(L$4+1),FALSE)*$E1334</f>
        <v>0</v>
      </c>
      <c r="M1327" s="54">
        <f>VLOOKUP(CONCATENATE($F1327," ",$G1327),AllocFactorMatrix,(M$4+1),FALSE)*$E1334</f>
        <v>0</v>
      </c>
      <c r="N1327" s="54">
        <f t="shared" ref="N1327:N1334" si="703">SUBTOTAL(9,K1327:M1327)</f>
        <v>0</v>
      </c>
      <c r="O1327" s="54">
        <f>VLOOKUP(CONCATENATE($F1327," ",$G1327),AllocFactorMatrix,(O$4+1),FALSE)*$E1334</f>
        <v>0</v>
      </c>
      <c r="P1327" s="54">
        <f>VLOOKUP(CONCATENATE($F1327," ",$G1327),AllocFactorMatrix,(P$4+1),FALSE)*$E1334</f>
        <v>0</v>
      </c>
      <c r="Q1327" s="54">
        <f>VLOOKUP(CONCATENATE($F1327," ",$G1327),AllocFactorMatrix,(Q$4+1),FALSE)*$E1334</f>
        <v>0</v>
      </c>
      <c r="R1327" s="54">
        <f>VLOOKUP(CONCATENATE($F1327," ",$G1327),AllocFactorMatrix,(R$4+1),FALSE)*$E1334</f>
        <v>0</v>
      </c>
      <c r="S1327" s="54">
        <f>SUBTOTAL(9,O1327:R1327)</f>
        <v>0</v>
      </c>
      <c r="T1327" s="54">
        <f>VLOOKUP(CONCATENATE($F1327," ",$G1327),AllocFactorMatrix,(T$4+1),FALSE)*$E1334</f>
        <v>0</v>
      </c>
      <c r="U1327" s="54">
        <f>VLOOKUP(CONCATENATE($F1327," ",$G1327),AllocFactorMatrix,(U$4+1),FALSE)*$E1334</f>
        <v>0</v>
      </c>
      <c r="V1327" s="54">
        <f>VLOOKUP(CONCATENATE($F1327," ",$G1327),AllocFactorMatrix,(V$4+1),FALSE)*$E1334</f>
        <v>0</v>
      </c>
      <c r="W1327" s="54">
        <f>VLOOKUP(CONCATENATE($F1327," ",$G1327),AllocFactorMatrix,(W$4+1),FALSE)*$E1334</f>
        <v>0</v>
      </c>
      <c r="X1327" s="54">
        <f>SUBTOTAL(9,T1327:W1327)</f>
        <v>0</v>
      </c>
      <c r="Y1327" s="54">
        <f>VLOOKUP(CONCATENATE($F1327," ",$G1327),AllocFactorMatrix,(Y$4+1),FALSE)*$E1334</f>
        <v>0</v>
      </c>
      <c r="Z1327" s="54">
        <f>VLOOKUP(CONCATENATE($F1327," ",$G1327),AllocFactorMatrix,(Z$4+1),FALSE)*$E1334</f>
        <v>0</v>
      </c>
      <c r="AA1327" s="54">
        <f t="shared" ref="AA1327:AA1334" si="704">SUBTOTAL(9,Y1327:Z1327)</f>
        <v>0</v>
      </c>
      <c r="AB1327" s="54">
        <f>VLOOKUP(CONCATENATE($F1327," ",$G1327),AllocFactorMatrix,(AB$4+1),FALSE)*$E1334</f>
        <v>0</v>
      </c>
      <c r="AC1327" s="54">
        <f>VLOOKUP(CONCATENATE($F1327," ",$G1327),AllocFactorMatrix,(AC$4+1),FALSE)*$E1334</f>
        <v>0</v>
      </c>
      <c r="AD1327" s="54">
        <f>VLOOKUP(CONCATENATE($F1327," ",$G1327),AllocFactorMatrix,(AD$4+1),FALSE)*$E1334</f>
        <v>0</v>
      </c>
    </row>
    <row r="1328" spans="1:30" s="51" customFormat="1" hidden="1" outlineLevel="1">
      <c r="A1328" s="56"/>
      <c r="B1328" s="112"/>
      <c r="C1328" s="55"/>
      <c r="D1328" s="55"/>
      <c r="F1328" s="52" t="str">
        <f>F1334</f>
        <v>TRANS_TOTAL</v>
      </c>
      <c r="G1328" s="55" t="str">
        <f>$G$9</f>
        <v>BULKTRAN</v>
      </c>
      <c r="H1328" s="53">
        <f t="shared" si="702"/>
        <v>1141028.1378999995</v>
      </c>
      <c r="I1328" s="54">
        <f>VLOOKUP(CONCATENATE($F1328," ",$G1328),AllocFactorMatrix,(I$4+1),FALSE)*$E1334</f>
        <v>562051.05236225028</v>
      </c>
      <c r="J1328" s="54">
        <f>VLOOKUP(CONCATENATE($F1328," ",$G1328),AllocFactorMatrix,(J$4+1),FALSE)*$E1334</f>
        <v>27784.191852564123</v>
      </c>
      <c r="K1328" s="54">
        <f>VLOOKUP(CONCATENATE($F1328," ",$G1328),AllocFactorMatrix,(K$4+1),FALSE)*$E1334</f>
        <v>101771.90242208913</v>
      </c>
      <c r="L1328" s="54">
        <f>VLOOKUP(CONCATENATE($F1328," ",$G1328),AllocFactorMatrix,(L$4+1),FALSE)*$E1334</f>
        <v>3203.4181575151388</v>
      </c>
      <c r="M1328" s="54">
        <f>VLOOKUP(CONCATENATE($F1328," ",$G1328),AllocFactorMatrix,(M$4+1),FALSE)*$E1334</f>
        <v>300.40630441057215</v>
      </c>
      <c r="N1328" s="54">
        <f t="shared" si="703"/>
        <v>105275.72688401485</v>
      </c>
      <c r="O1328" s="54">
        <f>VLOOKUP(CONCATENATE($F1328," ",$G1328),AllocFactorMatrix,(O$4+1),FALSE)*$E1334</f>
        <v>77362.477555579782</v>
      </c>
      <c r="P1328" s="54">
        <f>VLOOKUP(CONCATENATE($F1328," ",$G1328),AllocFactorMatrix,(P$4+1),FALSE)*$E1334</f>
        <v>14414.883443015087</v>
      </c>
      <c r="Q1328" s="54">
        <f>VLOOKUP(CONCATENATE($F1328," ",$G1328),AllocFactorMatrix,(Q$4+1),FALSE)*$E1334</f>
        <v>6513.8174227618892</v>
      </c>
      <c r="R1328" s="54">
        <f>VLOOKUP(CONCATENATE($F1328," ",$G1328),AllocFactorMatrix,(R$4+1),FALSE)*$E1334</f>
        <v>292.9190882980252</v>
      </c>
      <c r="S1328" s="54">
        <f t="shared" ref="S1328:S1334" si="705">SUBTOTAL(9,O1328:R1328)</f>
        <v>98584.097509654777</v>
      </c>
      <c r="T1328" s="54">
        <f>VLOOKUP(CONCATENATE($F1328," ",$G1328),AllocFactorMatrix,(T$4+1),FALSE)*$E1334</f>
        <v>2702.469492529392</v>
      </c>
      <c r="U1328" s="54">
        <f>VLOOKUP(CONCATENATE($F1328," ",$G1328),AllocFactorMatrix,(U$4+1),FALSE)*$E1334</f>
        <v>44225.452793510871</v>
      </c>
      <c r="V1328" s="54">
        <f>VLOOKUP(CONCATENATE($F1328," ",$G1328),AllocFactorMatrix,(V$4+1),FALSE)*$E1334</f>
        <v>233732.76068011962</v>
      </c>
      <c r="W1328" s="54">
        <f>VLOOKUP(CONCATENATE($F1328," ",$G1328),AllocFactorMatrix,(W$4+1),FALSE)*$E1334</f>
        <v>42208.262630365483</v>
      </c>
      <c r="X1328" s="54">
        <f t="shared" ref="X1328:X1334" si="706">SUBTOTAL(9,T1328:W1328)</f>
        <v>322868.94559652539</v>
      </c>
      <c r="Y1328" s="54">
        <f>VLOOKUP(CONCATENATE($F1328," ",$G1328),AllocFactorMatrix,(Y$4+1),FALSE)*$E1334</f>
        <v>23757.89409849896</v>
      </c>
      <c r="Z1328" s="54">
        <f>VLOOKUP(CONCATENATE($F1328," ",$G1328),AllocFactorMatrix,(Z$4+1),FALSE)*$E1334</f>
        <v>397.93564479852051</v>
      </c>
      <c r="AA1328" s="54">
        <f t="shared" si="704"/>
        <v>24155.82974329748</v>
      </c>
      <c r="AB1328" s="54">
        <f>VLOOKUP(CONCATENATE($F1328," ",$G1328),AllocFactorMatrix,(AB$4+1),FALSE)*$E1334</f>
        <v>308.29395169282378</v>
      </c>
      <c r="AC1328" s="54">
        <f>VLOOKUP(CONCATENATE($F1328," ",$G1328),AllocFactorMatrix,(AC$4+1),FALSE)*$E1334</f>
        <v>0</v>
      </c>
      <c r="AD1328" s="54">
        <f>VLOOKUP(CONCATENATE($F1328," ",$G1328),AllocFactorMatrix,(AD$4+1),FALSE)*$E1334</f>
        <v>0</v>
      </c>
    </row>
    <row r="1329" spans="1:30" s="51" customFormat="1" hidden="1" outlineLevel="1">
      <c r="A1329" s="56"/>
      <c r="B1329" s="112"/>
      <c r="C1329" s="55"/>
      <c r="D1329" s="55"/>
      <c r="F1329" s="52" t="str">
        <f>F1334</f>
        <v>TRANS_TOTAL</v>
      </c>
      <c r="G1329" s="55" t="str">
        <f>$G$10</f>
        <v>SUBTRAN</v>
      </c>
      <c r="H1329" s="53">
        <f t="shared" si="702"/>
        <v>250978.8621</v>
      </c>
      <c r="I1329" s="54">
        <f>VLOOKUP(CONCATENATE($F1329," ",$G1329),AllocFactorMatrix,(I$4+1),FALSE)*$E1334</f>
        <v>122193.43415730362</v>
      </c>
      <c r="J1329" s="54">
        <f>VLOOKUP(CONCATENATE($F1329," ",$G1329),AllocFactorMatrix,(J$4+1),FALSE)*$E1334</f>
        <v>5897.2149804212304</v>
      </c>
      <c r="K1329" s="54">
        <f>VLOOKUP(CONCATENATE($F1329," ",$G1329),AllocFactorMatrix,(K$4+1),FALSE)*$E1334</f>
        <v>21453.779752186096</v>
      </c>
      <c r="L1329" s="54">
        <f>VLOOKUP(CONCATENATE($F1329," ",$G1329),AllocFactorMatrix,(L$4+1),FALSE)*$E1334</f>
        <v>662.68707115542588</v>
      </c>
      <c r="M1329" s="54">
        <f>VLOOKUP(CONCATENATE($F1329," ",$G1329),AllocFactorMatrix,(M$4+1),FALSE)*$E1334</f>
        <v>82.534169978967071</v>
      </c>
      <c r="N1329" s="54">
        <f t="shared" si="703"/>
        <v>22199.000993320489</v>
      </c>
      <c r="O1329" s="54">
        <f>VLOOKUP(CONCATENATE($F1329," ",$G1329),AllocFactorMatrix,(O$4+1),FALSE)*$E1334</f>
        <v>16208.665921386406</v>
      </c>
      <c r="P1329" s="54">
        <f>VLOOKUP(CONCATENATE($F1329," ",$G1329),AllocFactorMatrix,(P$4+1),FALSE)*$E1334</f>
        <v>3013.1720897126706</v>
      </c>
      <c r="Q1329" s="54">
        <f>VLOOKUP(CONCATENATE($F1329," ",$G1329),AllocFactorMatrix,(Q$4+1),FALSE)*$E1334</f>
        <v>1792.8732964868052</v>
      </c>
      <c r="R1329" s="54">
        <f>VLOOKUP(CONCATENATE($F1329," ",$G1329),AllocFactorMatrix,(R$4+1),FALSE)*$E1334</f>
        <v>0</v>
      </c>
      <c r="S1329" s="54">
        <f t="shared" si="705"/>
        <v>21014.711307585883</v>
      </c>
      <c r="T1329" s="54">
        <f>VLOOKUP(CONCATENATE($F1329," ",$G1329),AllocFactorMatrix,(T$4+1),FALSE)*$E1334</f>
        <v>565.97878283589444</v>
      </c>
      <c r="U1329" s="54">
        <f>VLOOKUP(CONCATENATE($F1329," ",$G1329),AllocFactorMatrix,(U$4+1),FALSE)*$E1334</f>
        <v>9265.3958175876742</v>
      </c>
      <c r="V1329" s="54">
        <f>VLOOKUP(CONCATENATE($F1329," ",$G1329),AllocFactorMatrix,(V$4+1),FALSE)*$E1334</f>
        <v>64549.076518747177</v>
      </c>
      <c r="W1329" s="54">
        <f>VLOOKUP(CONCATENATE($F1329," ",$G1329),AllocFactorMatrix,(W$4+1),FALSE)*$E1334</f>
        <v>0</v>
      </c>
      <c r="X1329" s="54">
        <f t="shared" si="706"/>
        <v>74380.451119170742</v>
      </c>
      <c r="Y1329" s="54">
        <f>VLOOKUP(CONCATENATE($F1329," ",$G1329),AllocFactorMatrix,(Y$4+1),FALSE)*$E1334</f>
        <v>4878.3335681002391</v>
      </c>
      <c r="Z1329" s="54">
        <f>VLOOKUP(CONCATENATE($F1329," ",$G1329),AllocFactorMatrix,(Z$4+1),FALSE)*$E1334</f>
        <v>81.321953115013386</v>
      </c>
      <c r="AA1329" s="54">
        <f t="shared" si="704"/>
        <v>4959.6555212152525</v>
      </c>
      <c r="AB1329" s="54">
        <f>VLOOKUP(CONCATENATE($F1329," ",$G1329),AllocFactorMatrix,(AB$4+1),FALSE)*$E1334</f>
        <v>65.143500514514088</v>
      </c>
      <c r="AC1329" s="54">
        <f>VLOOKUP(CONCATENATE($F1329," ",$G1329),AllocFactorMatrix,(AC$4+1),FALSE)*$E1334</f>
        <v>221.50182804022344</v>
      </c>
      <c r="AD1329" s="54">
        <f>VLOOKUP(CONCATENATE($F1329," ",$G1329),AllocFactorMatrix,(AD$4+1),FALSE)*$E1334</f>
        <v>47.748692428059101</v>
      </c>
    </row>
    <row r="1330" spans="1:30" s="51" customFormat="1" hidden="1" outlineLevel="1">
      <c r="A1330" s="56"/>
      <c r="B1330" s="112"/>
      <c r="C1330" s="55"/>
      <c r="D1330" s="55"/>
      <c r="F1330" s="52" t="str">
        <f>F1334</f>
        <v>TRANS_TOTAL</v>
      </c>
      <c r="G1330" s="55" t="str">
        <f>$G$11</f>
        <v>DISTPRI</v>
      </c>
      <c r="H1330" s="53">
        <f t="shared" si="702"/>
        <v>0</v>
      </c>
      <c r="I1330" s="54">
        <f>VLOOKUP(CONCATENATE($F1330," ",$G1330),AllocFactorMatrix,(I$4+1),FALSE)*$E1334</f>
        <v>0</v>
      </c>
      <c r="J1330" s="54">
        <f>VLOOKUP(CONCATENATE($F1330," ",$G1330),AllocFactorMatrix,(J$4+1),FALSE)*$E1334</f>
        <v>0</v>
      </c>
      <c r="K1330" s="54">
        <f>VLOOKUP(CONCATENATE($F1330," ",$G1330),AllocFactorMatrix,(K$4+1),FALSE)*$E1334</f>
        <v>0</v>
      </c>
      <c r="L1330" s="54">
        <f>VLOOKUP(CONCATENATE($F1330," ",$G1330),AllocFactorMatrix,(L$4+1),FALSE)*$E1334</f>
        <v>0</v>
      </c>
      <c r="M1330" s="54">
        <f>VLOOKUP(CONCATENATE($F1330," ",$G1330),AllocFactorMatrix,(M$4+1),FALSE)*$E1334</f>
        <v>0</v>
      </c>
      <c r="N1330" s="54">
        <f t="shared" si="703"/>
        <v>0</v>
      </c>
      <c r="O1330" s="54">
        <f>VLOOKUP(CONCATENATE($F1330," ",$G1330),AllocFactorMatrix,(O$4+1),FALSE)*$E1334</f>
        <v>0</v>
      </c>
      <c r="P1330" s="54">
        <f>VLOOKUP(CONCATENATE($F1330," ",$G1330),AllocFactorMatrix,(P$4+1),FALSE)*$E1334</f>
        <v>0</v>
      </c>
      <c r="Q1330" s="54">
        <f>VLOOKUP(CONCATENATE($F1330," ",$G1330),AllocFactorMatrix,(Q$4+1),FALSE)*$E1334</f>
        <v>0</v>
      </c>
      <c r="R1330" s="54">
        <f>VLOOKUP(CONCATENATE($F1330," ",$G1330),AllocFactorMatrix,(R$4+1),FALSE)*$E1334</f>
        <v>0</v>
      </c>
      <c r="S1330" s="54">
        <f t="shared" si="705"/>
        <v>0</v>
      </c>
      <c r="T1330" s="54">
        <f>VLOOKUP(CONCATENATE($F1330," ",$G1330),AllocFactorMatrix,(T$4+1),FALSE)*$E1334</f>
        <v>0</v>
      </c>
      <c r="U1330" s="54">
        <f>VLOOKUP(CONCATENATE($F1330," ",$G1330),AllocFactorMatrix,(U$4+1),FALSE)*$E1334</f>
        <v>0</v>
      </c>
      <c r="V1330" s="54">
        <f>VLOOKUP(CONCATENATE($F1330," ",$G1330),AllocFactorMatrix,(V$4+1),FALSE)*$E1334</f>
        <v>0</v>
      </c>
      <c r="W1330" s="54">
        <f>VLOOKUP(CONCATENATE($F1330," ",$G1330),AllocFactorMatrix,(W$4+1),FALSE)*$E1334</f>
        <v>0</v>
      </c>
      <c r="X1330" s="54">
        <f t="shared" si="706"/>
        <v>0</v>
      </c>
      <c r="Y1330" s="54">
        <f>VLOOKUP(CONCATENATE($F1330," ",$G1330),AllocFactorMatrix,(Y$4+1),FALSE)*$E1334</f>
        <v>0</v>
      </c>
      <c r="Z1330" s="54">
        <f>VLOOKUP(CONCATENATE($F1330," ",$G1330),AllocFactorMatrix,(Z$4+1),FALSE)*$E1334</f>
        <v>0</v>
      </c>
      <c r="AA1330" s="54">
        <f t="shared" si="704"/>
        <v>0</v>
      </c>
      <c r="AB1330" s="54">
        <f>VLOOKUP(CONCATENATE($F1330," ",$G1330),AllocFactorMatrix,(AB$4+1),FALSE)*$E1334</f>
        <v>0</v>
      </c>
      <c r="AC1330" s="54">
        <f>VLOOKUP(CONCATENATE($F1330," ",$G1330),AllocFactorMatrix,(AC$4+1),FALSE)*$E1334</f>
        <v>0</v>
      </c>
      <c r="AD1330" s="54">
        <f>VLOOKUP(CONCATENATE($F1330," ",$G1330),AllocFactorMatrix,(AD$4+1),FALSE)*$E1334</f>
        <v>0</v>
      </c>
    </row>
    <row r="1331" spans="1:30" s="51" customFormat="1" hidden="1" outlineLevel="1">
      <c r="A1331" s="56"/>
      <c r="B1331" s="112"/>
      <c r="C1331" s="55"/>
      <c r="D1331" s="55"/>
      <c r="F1331" s="52" t="str">
        <f>F1334</f>
        <v>TRANS_TOTAL</v>
      </c>
      <c r="G1331" s="55" t="str">
        <f>$G$12</f>
        <v>DISTSEC</v>
      </c>
      <c r="H1331" s="53">
        <f t="shared" si="702"/>
        <v>0</v>
      </c>
      <c r="I1331" s="54">
        <f>VLOOKUP(CONCATENATE($F1331," ",$G1331),AllocFactorMatrix,(I$4+1),FALSE)*$E1334</f>
        <v>0</v>
      </c>
      <c r="J1331" s="54">
        <f>VLOOKUP(CONCATENATE($F1331," ",$G1331),AllocFactorMatrix,(J$4+1),FALSE)*$E1334</f>
        <v>0</v>
      </c>
      <c r="K1331" s="54">
        <f>VLOOKUP(CONCATENATE($F1331," ",$G1331),AllocFactorMatrix,(K$4+1),FALSE)*$E1334</f>
        <v>0</v>
      </c>
      <c r="L1331" s="54">
        <f>VLOOKUP(CONCATENATE($F1331," ",$G1331),AllocFactorMatrix,(L$4+1),FALSE)*$E1334</f>
        <v>0</v>
      </c>
      <c r="M1331" s="54">
        <f>VLOOKUP(CONCATENATE($F1331," ",$G1331),AllocFactorMatrix,(M$4+1),FALSE)*$E1334</f>
        <v>0</v>
      </c>
      <c r="N1331" s="54">
        <f t="shared" si="703"/>
        <v>0</v>
      </c>
      <c r="O1331" s="54">
        <f>VLOOKUP(CONCATENATE($F1331," ",$G1331),AllocFactorMatrix,(O$4+1),FALSE)*$E1334</f>
        <v>0</v>
      </c>
      <c r="P1331" s="54">
        <f>VLOOKUP(CONCATENATE($F1331," ",$G1331),AllocFactorMatrix,(P$4+1),FALSE)*$E1334</f>
        <v>0</v>
      </c>
      <c r="Q1331" s="54">
        <f>VLOOKUP(CONCATENATE($F1331," ",$G1331),AllocFactorMatrix,(Q$4+1),FALSE)*$E1334</f>
        <v>0</v>
      </c>
      <c r="R1331" s="54">
        <f>VLOOKUP(CONCATENATE($F1331," ",$G1331),AllocFactorMatrix,(R$4+1),FALSE)*$E1334</f>
        <v>0</v>
      </c>
      <c r="S1331" s="54">
        <f t="shared" si="705"/>
        <v>0</v>
      </c>
      <c r="T1331" s="54">
        <f>VLOOKUP(CONCATENATE($F1331," ",$G1331),AllocFactorMatrix,(T$4+1),FALSE)*$E1334</f>
        <v>0</v>
      </c>
      <c r="U1331" s="54">
        <f>VLOOKUP(CONCATENATE($F1331," ",$G1331),AllocFactorMatrix,(U$4+1),FALSE)*$E1334</f>
        <v>0</v>
      </c>
      <c r="V1331" s="54">
        <f>VLOOKUP(CONCATENATE($F1331," ",$G1331),AllocFactorMatrix,(V$4+1),FALSE)*$E1334</f>
        <v>0</v>
      </c>
      <c r="W1331" s="54">
        <f>VLOOKUP(CONCATENATE($F1331," ",$G1331),AllocFactorMatrix,(W$4+1),FALSE)*$E1334</f>
        <v>0</v>
      </c>
      <c r="X1331" s="54">
        <f t="shared" si="706"/>
        <v>0</v>
      </c>
      <c r="Y1331" s="54">
        <f>VLOOKUP(CONCATENATE($F1331," ",$G1331),AllocFactorMatrix,(Y$4+1),FALSE)*$E1334</f>
        <v>0</v>
      </c>
      <c r="Z1331" s="54">
        <f>VLOOKUP(CONCATENATE($F1331," ",$G1331),AllocFactorMatrix,(Z$4+1),FALSE)*$E1334</f>
        <v>0</v>
      </c>
      <c r="AA1331" s="54">
        <f t="shared" si="704"/>
        <v>0</v>
      </c>
      <c r="AB1331" s="54">
        <f>VLOOKUP(CONCATENATE($F1331," ",$G1331),AllocFactorMatrix,(AB$4+1),FALSE)*$E1334</f>
        <v>0</v>
      </c>
      <c r="AC1331" s="54">
        <f>VLOOKUP(CONCATENATE($F1331," ",$G1331),AllocFactorMatrix,(AC$4+1),FALSE)*$E1334</f>
        <v>0</v>
      </c>
      <c r="AD1331" s="54">
        <f>VLOOKUP(CONCATENATE($F1331," ",$G1331),AllocFactorMatrix,(AD$4+1),FALSE)*$E1334</f>
        <v>0</v>
      </c>
    </row>
    <row r="1332" spans="1:30" s="51" customFormat="1" hidden="1" outlineLevel="1">
      <c r="A1332" s="56"/>
      <c r="B1332" s="112"/>
      <c r="C1332" s="55"/>
      <c r="D1332" s="55"/>
      <c r="F1332" s="52" t="str">
        <f>F1334</f>
        <v>TRANS_TOTAL</v>
      </c>
      <c r="G1332" s="55" t="str">
        <f>$G$13</f>
        <v>ENERGY</v>
      </c>
      <c r="H1332" s="53">
        <f t="shared" si="702"/>
        <v>0</v>
      </c>
      <c r="I1332" s="54">
        <f>VLOOKUP(CONCATENATE($F1332," ",$G1332),AllocFactorMatrix,(I$4+1),FALSE)*$E1334</f>
        <v>0</v>
      </c>
      <c r="J1332" s="54">
        <f>VLOOKUP(CONCATENATE($F1332," ",$G1332),AllocFactorMatrix,(J$4+1),FALSE)*$E1334</f>
        <v>0</v>
      </c>
      <c r="K1332" s="54">
        <f>VLOOKUP(CONCATENATE($F1332," ",$G1332),AllocFactorMatrix,(K$4+1),FALSE)*$E1334</f>
        <v>0</v>
      </c>
      <c r="L1332" s="54">
        <f>VLOOKUP(CONCATENATE($F1332," ",$G1332),AllocFactorMatrix,(L$4+1),FALSE)*$E1334</f>
        <v>0</v>
      </c>
      <c r="M1332" s="54">
        <f>VLOOKUP(CONCATENATE($F1332," ",$G1332),AllocFactorMatrix,(M$4+1),FALSE)*$E1334</f>
        <v>0</v>
      </c>
      <c r="N1332" s="54">
        <f t="shared" si="703"/>
        <v>0</v>
      </c>
      <c r="O1332" s="54">
        <f>VLOOKUP(CONCATENATE($F1332," ",$G1332),AllocFactorMatrix,(O$4+1),FALSE)*$E1334</f>
        <v>0</v>
      </c>
      <c r="P1332" s="54">
        <f>VLOOKUP(CONCATENATE($F1332," ",$G1332),AllocFactorMatrix,(P$4+1),FALSE)*$E1334</f>
        <v>0</v>
      </c>
      <c r="Q1332" s="54">
        <f>VLOOKUP(CONCATENATE($F1332," ",$G1332),AllocFactorMatrix,(Q$4+1),FALSE)*$E1334</f>
        <v>0</v>
      </c>
      <c r="R1332" s="54">
        <f>VLOOKUP(CONCATENATE($F1332," ",$G1332),AllocFactorMatrix,(R$4+1),FALSE)*$E1334</f>
        <v>0</v>
      </c>
      <c r="S1332" s="54">
        <f t="shared" si="705"/>
        <v>0</v>
      </c>
      <c r="T1332" s="54">
        <f>VLOOKUP(CONCATENATE($F1332," ",$G1332),AllocFactorMatrix,(T$4+1),FALSE)*$E1334</f>
        <v>0</v>
      </c>
      <c r="U1332" s="54">
        <f>VLOOKUP(CONCATENATE($F1332," ",$G1332),AllocFactorMatrix,(U$4+1),FALSE)*$E1334</f>
        <v>0</v>
      </c>
      <c r="V1332" s="54">
        <f>VLOOKUP(CONCATENATE($F1332," ",$G1332),AllocFactorMatrix,(V$4+1),FALSE)*$E1334</f>
        <v>0</v>
      </c>
      <c r="W1332" s="54">
        <f>VLOOKUP(CONCATENATE($F1332," ",$G1332),AllocFactorMatrix,(W$4+1),FALSE)*$E1334</f>
        <v>0</v>
      </c>
      <c r="X1332" s="54">
        <f t="shared" si="706"/>
        <v>0</v>
      </c>
      <c r="Y1332" s="54">
        <f>VLOOKUP(CONCATENATE($F1332," ",$G1332),AllocFactorMatrix,(Y$4+1),FALSE)*$E1334</f>
        <v>0</v>
      </c>
      <c r="Z1332" s="54">
        <f>VLOOKUP(CONCATENATE($F1332," ",$G1332),AllocFactorMatrix,(Z$4+1),FALSE)*$E1334</f>
        <v>0</v>
      </c>
      <c r="AA1332" s="54">
        <f t="shared" si="704"/>
        <v>0</v>
      </c>
      <c r="AB1332" s="54">
        <f>VLOOKUP(CONCATENATE($F1332," ",$G1332),AllocFactorMatrix,(AB$4+1),FALSE)*$E1334</f>
        <v>0</v>
      </c>
      <c r="AC1332" s="54">
        <f>VLOOKUP(CONCATENATE($F1332," ",$G1332),AllocFactorMatrix,(AC$4+1),FALSE)*$E1334</f>
        <v>0</v>
      </c>
      <c r="AD1332" s="54">
        <f>VLOOKUP(CONCATENATE($F1332," ",$G1332),AllocFactorMatrix,(AD$4+1),FALSE)*$E1334</f>
        <v>0</v>
      </c>
    </row>
    <row r="1333" spans="1:30" s="51" customFormat="1" hidden="1" outlineLevel="1">
      <c r="A1333" s="56"/>
      <c r="B1333" s="112"/>
      <c r="C1333" s="55"/>
      <c r="D1333" s="55"/>
      <c r="F1333" s="52" t="str">
        <f>F1334</f>
        <v>TRANS_TOTAL</v>
      </c>
      <c r="G1333" s="55" t="str">
        <f>$G$14</f>
        <v>CUSTOMER</v>
      </c>
      <c r="H1333" s="53">
        <f t="shared" si="702"/>
        <v>0</v>
      </c>
      <c r="I1333" s="54">
        <f>VLOOKUP(CONCATENATE($F1333," ",$G1333),AllocFactorMatrix,(I$4+1),FALSE)*$E1334</f>
        <v>0</v>
      </c>
      <c r="J1333" s="54">
        <f>VLOOKUP(CONCATENATE($F1333," ",$G1333),AllocFactorMatrix,(J$4+1),FALSE)*$E1334</f>
        <v>0</v>
      </c>
      <c r="K1333" s="54">
        <f>VLOOKUP(CONCATENATE($F1333," ",$G1333),AllocFactorMatrix,(K$4+1),FALSE)*$E1334</f>
        <v>0</v>
      </c>
      <c r="L1333" s="54">
        <f>VLOOKUP(CONCATENATE($F1333," ",$G1333),AllocFactorMatrix,(L$4+1),FALSE)*$E1334</f>
        <v>0</v>
      </c>
      <c r="M1333" s="54">
        <f>VLOOKUP(CONCATENATE($F1333," ",$G1333),AllocFactorMatrix,(M$4+1),FALSE)*$E1334</f>
        <v>0</v>
      </c>
      <c r="N1333" s="54">
        <f t="shared" si="703"/>
        <v>0</v>
      </c>
      <c r="O1333" s="54">
        <f>VLOOKUP(CONCATENATE($F1333," ",$G1333),AllocFactorMatrix,(O$4+1),FALSE)*$E1334</f>
        <v>0</v>
      </c>
      <c r="P1333" s="54">
        <f>VLOOKUP(CONCATENATE($F1333," ",$G1333),AllocFactorMatrix,(P$4+1),FALSE)*$E1334</f>
        <v>0</v>
      </c>
      <c r="Q1333" s="54">
        <f>VLOOKUP(CONCATENATE($F1333," ",$G1333),AllocFactorMatrix,(Q$4+1),FALSE)*$E1334</f>
        <v>0</v>
      </c>
      <c r="R1333" s="54">
        <f>VLOOKUP(CONCATENATE($F1333," ",$G1333),AllocFactorMatrix,(R$4+1),FALSE)*$E1334</f>
        <v>0</v>
      </c>
      <c r="S1333" s="54">
        <f t="shared" si="705"/>
        <v>0</v>
      </c>
      <c r="T1333" s="54">
        <f>VLOOKUP(CONCATENATE($F1333," ",$G1333),AllocFactorMatrix,(T$4+1),FALSE)*$E1334</f>
        <v>0</v>
      </c>
      <c r="U1333" s="54">
        <f>VLOOKUP(CONCATENATE($F1333," ",$G1333),AllocFactorMatrix,(U$4+1),FALSE)*$E1334</f>
        <v>0</v>
      </c>
      <c r="V1333" s="54">
        <f>VLOOKUP(CONCATENATE($F1333," ",$G1333),AllocFactorMatrix,(V$4+1),FALSE)*$E1334</f>
        <v>0</v>
      </c>
      <c r="W1333" s="54">
        <f>VLOOKUP(CONCATENATE($F1333," ",$G1333),AllocFactorMatrix,(W$4+1),FALSE)*$E1334</f>
        <v>0</v>
      </c>
      <c r="X1333" s="54">
        <f t="shared" si="706"/>
        <v>0</v>
      </c>
      <c r="Y1333" s="54">
        <f>VLOOKUP(CONCATENATE($F1333," ",$G1333),AllocFactorMatrix,(Y$4+1),FALSE)*$E1334</f>
        <v>0</v>
      </c>
      <c r="Z1333" s="54">
        <f>VLOOKUP(CONCATENATE($F1333," ",$G1333),AllocFactorMatrix,(Z$4+1),FALSE)*$E1334</f>
        <v>0</v>
      </c>
      <c r="AA1333" s="54">
        <f t="shared" si="704"/>
        <v>0</v>
      </c>
      <c r="AB1333" s="54">
        <f>VLOOKUP(CONCATENATE($F1333," ",$G1333),AllocFactorMatrix,(AB$4+1),FALSE)*$E1334</f>
        <v>0</v>
      </c>
      <c r="AC1333" s="54">
        <f>VLOOKUP(CONCATENATE($F1333," ",$G1333),AllocFactorMatrix,(AC$4+1),FALSE)*$E1334</f>
        <v>0</v>
      </c>
      <c r="AD1333" s="54">
        <f>VLOOKUP(CONCATENATE($F1333," ",$G1333),AllocFactorMatrix,(AD$4+1),FALSE)*$E1334</f>
        <v>0</v>
      </c>
    </row>
    <row r="1334" spans="1:30" s="51" customFormat="1" collapsed="1">
      <c r="A1334" s="168"/>
      <c r="B1334" s="104"/>
      <c r="C1334" s="92"/>
      <c r="D1334" s="92" t="s">
        <v>507</v>
      </c>
      <c r="E1334" s="63">
        <v>1392007</v>
      </c>
      <c r="F1334" s="63" t="s">
        <v>194</v>
      </c>
      <c r="G1334" s="55" t="str">
        <f>$G$15</f>
        <v>TOTAL</v>
      </c>
      <c r="H1334" s="53">
        <f t="shared" si="702"/>
        <v>1392006.9999999998</v>
      </c>
      <c r="I1334" s="54">
        <f>VLOOKUP(CONCATENATE($F1334," ",$G1334),AllocFactorMatrix,(I$4+1),FALSE)*$E1334</f>
        <v>684244.48651955393</v>
      </c>
      <c r="J1334" s="54">
        <f>VLOOKUP(CONCATENATE($F1334," ",$G1334),AllocFactorMatrix,(J$4+1),FALSE)*$E1334</f>
        <v>33681.406832985354</v>
      </c>
      <c r="K1334" s="54">
        <f>VLOOKUP(CONCATENATE($F1334," ",$G1334),AllocFactorMatrix,(K$4+1),FALSE)*$E1334</f>
        <v>123225.68217427522</v>
      </c>
      <c r="L1334" s="54">
        <f>VLOOKUP(CONCATENATE($F1334," ",$G1334),AllocFactorMatrix,(L$4+1),FALSE)*$E1334</f>
        <v>3866.1052286705644</v>
      </c>
      <c r="M1334" s="54">
        <f>VLOOKUP(CONCATENATE($F1334," ",$G1334),AllocFactorMatrix,(M$4+1),FALSE)*$E1334</f>
        <v>382.94047438953919</v>
      </c>
      <c r="N1334" s="54">
        <f t="shared" si="703"/>
        <v>127474.72787733533</v>
      </c>
      <c r="O1334" s="54">
        <f>VLOOKUP(CONCATENATE($F1334," ",$G1334),AllocFactorMatrix,(O$4+1),FALSE)*$E1334</f>
        <v>93571.143476966186</v>
      </c>
      <c r="P1334" s="54">
        <f>VLOOKUP(CONCATENATE($F1334," ",$G1334),AllocFactorMatrix,(P$4+1),FALSE)*$E1334</f>
        <v>17428.055532727758</v>
      </c>
      <c r="Q1334" s="54">
        <f>VLOOKUP(CONCATENATE($F1334," ",$G1334),AllocFactorMatrix,(Q$4+1),FALSE)*$E1334</f>
        <v>8306.6907192486942</v>
      </c>
      <c r="R1334" s="54">
        <f>VLOOKUP(CONCATENATE($F1334," ",$G1334),AllocFactorMatrix,(R$4+1),FALSE)*$E1334</f>
        <v>292.9190882980252</v>
      </c>
      <c r="S1334" s="54">
        <f t="shared" si="705"/>
        <v>119598.80881724066</v>
      </c>
      <c r="T1334" s="54">
        <f>VLOOKUP(CONCATENATE($F1334," ",$G1334),AllocFactorMatrix,(T$4+1),FALSE)*$E1334</f>
        <v>3268.448275365286</v>
      </c>
      <c r="U1334" s="54">
        <f>VLOOKUP(CONCATENATE($F1334," ",$G1334),AllocFactorMatrix,(U$4+1),FALSE)*$E1334</f>
        <v>53490.848611098547</v>
      </c>
      <c r="V1334" s="54">
        <f>VLOOKUP(CONCATENATE($F1334," ",$G1334),AllocFactorMatrix,(V$4+1),FALSE)*$E1334</f>
        <v>298281.83719886682</v>
      </c>
      <c r="W1334" s="54">
        <f>VLOOKUP(CONCATENATE($F1334," ",$G1334),AllocFactorMatrix,(W$4+1),FALSE)*$E1334</f>
        <v>42208.262630365483</v>
      </c>
      <c r="X1334" s="54">
        <f t="shared" si="706"/>
        <v>397249.39671569614</v>
      </c>
      <c r="Y1334" s="54">
        <f>VLOOKUP(CONCATENATE($F1334," ",$G1334),AllocFactorMatrix,(Y$4+1),FALSE)*$E1334</f>
        <v>28636.227666599199</v>
      </c>
      <c r="Z1334" s="54">
        <f>VLOOKUP(CONCATENATE($F1334," ",$G1334),AllocFactorMatrix,(Z$4+1),FALSE)*$E1334</f>
        <v>479.25759791353391</v>
      </c>
      <c r="AA1334" s="54">
        <f t="shared" si="704"/>
        <v>29115.485264512732</v>
      </c>
      <c r="AB1334" s="54">
        <f>VLOOKUP(CONCATENATE($F1334," ",$G1334),AllocFactorMatrix,(AB$4+1),FALSE)*$E1334</f>
        <v>373.43745220733786</v>
      </c>
      <c r="AC1334" s="54">
        <f>VLOOKUP(CONCATENATE($F1334," ",$G1334),AllocFactorMatrix,(AC$4+1),FALSE)*$E1334</f>
        <v>221.50182804022344</v>
      </c>
      <c r="AD1334" s="54">
        <f>VLOOKUP(CONCATENATE($F1334," ",$G1334),AllocFactorMatrix,(AD$4+1),FALSE)*$E1334</f>
        <v>47.748692428059101</v>
      </c>
    </row>
    <row r="1335" spans="1:30" s="51" customFormat="1" hidden="1" outlineLevel="1">
      <c r="A1335" s="168"/>
      <c r="B1335" s="104"/>
      <c r="C1335" s="92"/>
      <c r="D1335" s="92"/>
      <c r="F1335" s="52" t="str">
        <f>F1342</f>
        <v>TRANS_TOTAL</v>
      </c>
      <c r="G1335" s="55" t="str">
        <f>$G$8</f>
        <v>PRODUCTION</v>
      </c>
      <c r="H1335" s="53">
        <f t="shared" ref="H1335:H1341" si="707">SUBTOTAL(9,I1335:AD1335)</f>
        <v>0</v>
      </c>
      <c r="I1335" s="54">
        <f>VLOOKUP(CONCATENATE($F1335," ",$G1335),AllocFactorMatrix,(I$4+1),FALSE)*$E1342</f>
        <v>0</v>
      </c>
      <c r="J1335" s="54">
        <f>VLOOKUP(CONCATENATE($F1335," ",$G1335),AllocFactorMatrix,(J$4+1),FALSE)*$E1342</f>
        <v>0</v>
      </c>
      <c r="K1335" s="54">
        <f>VLOOKUP(CONCATENATE($F1335," ",$G1335),AllocFactorMatrix,(K$4+1),FALSE)*$E1342</f>
        <v>0</v>
      </c>
      <c r="L1335" s="54">
        <f>VLOOKUP(CONCATENATE($F1335," ",$G1335),AllocFactorMatrix,(L$4+1),FALSE)*$E1342</f>
        <v>0</v>
      </c>
      <c r="M1335" s="54">
        <f>VLOOKUP(CONCATENATE($F1335," ",$G1335),AllocFactorMatrix,(M$4+1),FALSE)*$E1342</f>
        <v>0</v>
      </c>
      <c r="N1335" s="54">
        <f t="shared" ref="N1335:N1342" si="708">SUBTOTAL(9,K1335:M1335)</f>
        <v>0</v>
      </c>
      <c r="O1335" s="54">
        <f>VLOOKUP(CONCATENATE($F1335," ",$G1335),AllocFactorMatrix,(O$4+1),FALSE)*$E1342</f>
        <v>0</v>
      </c>
      <c r="P1335" s="54">
        <f>VLOOKUP(CONCATENATE($F1335," ",$G1335),AllocFactorMatrix,(P$4+1),FALSE)*$E1342</f>
        <v>0</v>
      </c>
      <c r="Q1335" s="54">
        <f>VLOOKUP(CONCATENATE($F1335," ",$G1335),AllocFactorMatrix,(Q$4+1),FALSE)*$E1342</f>
        <v>0</v>
      </c>
      <c r="R1335" s="54">
        <f>VLOOKUP(CONCATENATE($F1335," ",$G1335),AllocFactorMatrix,(R$4+1),FALSE)*$E1342</f>
        <v>0</v>
      </c>
      <c r="S1335" s="54">
        <f>SUBTOTAL(9,O1335:R1335)</f>
        <v>0</v>
      </c>
      <c r="T1335" s="54">
        <f>VLOOKUP(CONCATENATE($F1335," ",$G1335),AllocFactorMatrix,(T$4+1),FALSE)*$E1342</f>
        <v>0</v>
      </c>
      <c r="U1335" s="54">
        <f>VLOOKUP(CONCATENATE($F1335," ",$G1335),AllocFactorMatrix,(U$4+1),FALSE)*$E1342</f>
        <v>0</v>
      </c>
      <c r="V1335" s="54">
        <f>VLOOKUP(CONCATENATE($F1335," ",$G1335),AllocFactorMatrix,(V$4+1),FALSE)*$E1342</f>
        <v>0</v>
      </c>
      <c r="W1335" s="54">
        <f>VLOOKUP(CONCATENATE($F1335," ",$G1335),AllocFactorMatrix,(W$4+1),FALSE)*$E1342</f>
        <v>0</v>
      </c>
      <c r="X1335" s="54">
        <f>SUBTOTAL(9,T1335:W1335)</f>
        <v>0</v>
      </c>
      <c r="Y1335" s="54">
        <f>VLOOKUP(CONCATENATE($F1335," ",$G1335),AllocFactorMatrix,(Y$4+1),FALSE)*$E1342</f>
        <v>0</v>
      </c>
      <c r="Z1335" s="54">
        <f>VLOOKUP(CONCATENATE($F1335," ",$G1335),AllocFactorMatrix,(Z$4+1),FALSE)*$E1342</f>
        <v>0</v>
      </c>
      <c r="AA1335" s="54">
        <f t="shared" ref="AA1335:AA1342" si="709">SUBTOTAL(9,Y1335:Z1335)</f>
        <v>0</v>
      </c>
      <c r="AB1335" s="54">
        <f>VLOOKUP(CONCATENATE($F1335," ",$G1335),AllocFactorMatrix,(AB$4+1),FALSE)*$E1342</f>
        <v>0</v>
      </c>
      <c r="AC1335" s="54">
        <f>VLOOKUP(CONCATENATE($F1335," ",$G1335),AllocFactorMatrix,(AC$4+1),FALSE)*$E1342</f>
        <v>0</v>
      </c>
      <c r="AD1335" s="54">
        <f>VLOOKUP(CONCATENATE($F1335," ",$G1335),AllocFactorMatrix,(AD$4+1),FALSE)*$E1342</f>
        <v>0</v>
      </c>
    </row>
    <row r="1336" spans="1:30" s="51" customFormat="1" hidden="1" outlineLevel="1">
      <c r="A1336" s="168"/>
      <c r="B1336" s="104"/>
      <c r="C1336" s="92"/>
      <c r="D1336" s="92"/>
      <c r="F1336" s="52" t="str">
        <f>F1342</f>
        <v>TRANS_TOTAL</v>
      </c>
      <c r="G1336" s="55" t="str">
        <f>$G$9</f>
        <v>BULKTRAN</v>
      </c>
      <c r="H1336" s="53">
        <f>SUBTOTAL(9,I1336:AD1336)</f>
        <v>34342.970899999993</v>
      </c>
      <c r="I1336" s="54">
        <f>VLOOKUP(CONCATENATE($F1336," ",$G1336),AllocFactorMatrix,(I$4+1),FALSE)*$E1342</f>
        <v>16916.763307096302</v>
      </c>
      <c r="J1336" s="54">
        <f>VLOOKUP(CONCATENATE($F1336," ",$G1336),AllocFactorMatrix,(J$4+1),FALSE)*$E1342</f>
        <v>836.25605765407727</v>
      </c>
      <c r="K1336" s="54">
        <f>VLOOKUP(CONCATENATE($F1336," ",$G1336),AllocFactorMatrix,(K$4+1),FALSE)*$E1342</f>
        <v>3063.1580126955314</v>
      </c>
      <c r="L1336" s="54">
        <f>VLOOKUP(CONCATENATE($F1336," ",$G1336),AllocFactorMatrix,(L$4+1),FALSE)*$E1342</f>
        <v>96.417338810373622</v>
      </c>
      <c r="M1336" s="54">
        <f>VLOOKUP(CONCATENATE($F1336," ",$G1336),AllocFactorMatrix,(M$4+1),FALSE)*$E1342</f>
        <v>9.0417095143126005</v>
      </c>
      <c r="N1336" s="54">
        <f t="shared" si="708"/>
        <v>3168.6170610202175</v>
      </c>
      <c r="O1336" s="54">
        <f>VLOOKUP(CONCATENATE($F1336," ",$G1336),AllocFactorMatrix,(O$4+1),FALSE)*$E1342</f>
        <v>2328.476596846227</v>
      </c>
      <c r="P1336" s="54">
        <f>VLOOKUP(CONCATENATE($F1336," ",$G1336),AllocFactorMatrix,(P$4+1),FALSE)*$E1342</f>
        <v>433.86302770891461</v>
      </c>
      <c r="Q1336" s="54">
        <f>VLOOKUP(CONCATENATE($F1336," ",$G1336),AllocFactorMatrix,(Q$4+1),FALSE)*$E1342</f>
        <v>196.0546236918743</v>
      </c>
      <c r="R1336" s="54">
        <f>VLOOKUP(CONCATENATE($F1336," ",$G1336),AllocFactorMatrix,(R$4+1),FALSE)*$E1342</f>
        <v>8.8163572758056272</v>
      </c>
      <c r="S1336" s="54">
        <f t="shared" ref="S1336:S1342" si="710">SUBTOTAL(9,O1336:R1336)</f>
        <v>2967.2106055228219</v>
      </c>
      <c r="T1336" s="54">
        <f>VLOOKUP(CONCATENATE($F1336," ",$G1336),AllocFactorMatrix,(T$4+1),FALSE)*$E1342</f>
        <v>81.339651545217762</v>
      </c>
      <c r="U1336" s="54">
        <f>VLOOKUP(CONCATENATE($F1336," ",$G1336),AllocFactorMatrix,(U$4+1),FALSE)*$E1342</f>
        <v>1331.1095387377541</v>
      </c>
      <c r="V1336" s="54">
        <f>VLOOKUP(CONCATENATE($F1336," ",$G1336),AllocFactorMatrix,(V$4+1),FALSE)*$E1342</f>
        <v>7034.9513143360427</v>
      </c>
      <c r="W1336" s="54">
        <f>VLOOKUP(CONCATENATE($F1336," ",$G1336),AllocFactorMatrix,(W$4+1),FALSE)*$E1342</f>
        <v>1270.3956082292852</v>
      </c>
      <c r="X1336" s="54">
        <f t="shared" ref="X1336:X1342" si="711">SUBTOTAL(9,T1336:W1336)</f>
        <v>9717.7961128483003</v>
      </c>
      <c r="Y1336" s="54">
        <f>VLOOKUP(CONCATENATE($F1336," ",$G1336),AllocFactorMatrix,(Y$4+1),FALSE)*$E1342</f>
        <v>715.07146806360231</v>
      </c>
      <c r="Z1336" s="54">
        <f>VLOOKUP(CONCATENATE($F1336," ",$G1336),AllocFactorMatrix,(Z$4+1),FALSE)*$E1342</f>
        <v>11.977173757117324</v>
      </c>
      <c r="AA1336" s="54">
        <f t="shared" si="709"/>
        <v>727.04864182071958</v>
      </c>
      <c r="AB1336" s="54">
        <f>VLOOKUP(CONCATENATE($F1336," ",$G1336),AllocFactorMatrix,(AB$4+1),FALSE)*$E1342</f>
        <v>9.2791140375545798</v>
      </c>
      <c r="AC1336" s="54">
        <f>VLOOKUP(CONCATENATE($F1336," ",$G1336),AllocFactorMatrix,(AC$4+1),FALSE)*$E1342</f>
        <v>0</v>
      </c>
      <c r="AD1336" s="54">
        <f>VLOOKUP(CONCATENATE($F1336," ",$G1336),AllocFactorMatrix,(AD$4+1),FALSE)*$E1342</f>
        <v>0</v>
      </c>
    </row>
    <row r="1337" spans="1:30" s="51" customFormat="1" hidden="1" outlineLevel="1">
      <c r="A1337" s="168"/>
      <c r="B1337" s="104"/>
      <c r="C1337" s="92"/>
      <c r="D1337" s="92"/>
      <c r="F1337" s="52" t="str">
        <f>F1342</f>
        <v>TRANS_TOTAL</v>
      </c>
      <c r="G1337" s="55" t="str">
        <f>$G$10</f>
        <v>SUBTRAN</v>
      </c>
      <c r="H1337" s="53">
        <f t="shared" si="707"/>
        <v>7554.0290999999997</v>
      </c>
      <c r="I1337" s="54">
        <f>VLOOKUP(CONCATENATE($F1337," ",$G1337),AllocFactorMatrix,(I$4+1),FALSE)*$E1342</f>
        <v>3677.8107515900065</v>
      </c>
      <c r="J1337" s="54">
        <f>VLOOKUP(CONCATENATE($F1337," ",$G1337),AllocFactorMatrix,(J$4+1),FALSE)*$E1342</f>
        <v>177.49595801939807</v>
      </c>
      <c r="K1337" s="54">
        <f>VLOOKUP(CONCATENATE($F1337," ",$G1337),AllocFactorMatrix,(K$4+1),FALSE)*$E1342</f>
        <v>645.72161654168463</v>
      </c>
      <c r="L1337" s="54">
        <f>VLOOKUP(CONCATENATE($F1337," ",$G1337),AllocFactorMatrix,(L$4+1),FALSE)*$E1342</f>
        <v>19.945733189702981</v>
      </c>
      <c r="M1337" s="54">
        <f>VLOOKUP(CONCATENATE($F1337," ",$G1337),AllocFactorMatrix,(M$4+1),FALSE)*$E1342</f>
        <v>2.4841355823704787</v>
      </c>
      <c r="N1337" s="54">
        <f t="shared" si="708"/>
        <v>668.15148531375814</v>
      </c>
      <c r="O1337" s="54">
        <f>VLOOKUP(CONCATENATE($F1337," ",$G1337),AllocFactorMatrix,(O$4+1),FALSE)*$E1342</f>
        <v>487.85277380668794</v>
      </c>
      <c r="P1337" s="54">
        <f>VLOOKUP(CONCATENATE($F1337," ",$G1337),AllocFactorMatrix,(P$4+1),FALSE)*$E1342</f>
        <v>90.691261640704226</v>
      </c>
      <c r="Q1337" s="54">
        <f>VLOOKUP(CONCATENATE($F1337," ",$G1337),AllocFactorMatrix,(Q$4+1),FALSE)*$E1342</f>
        <v>53.962381297585196</v>
      </c>
      <c r="R1337" s="54">
        <f>VLOOKUP(CONCATENATE($F1337," ",$G1337),AllocFactorMatrix,(R$4+1),FALSE)*$E1342</f>
        <v>0</v>
      </c>
      <c r="S1337" s="54">
        <f t="shared" si="710"/>
        <v>632.5064167449774</v>
      </c>
      <c r="T1337" s="54">
        <f>VLOOKUP(CONCATENATE($F1337," ",$G1337),AllocFactorMatrix,(T$4+1),FALSE)*$E1342</f>
        <v>17.034981192246498</v>
      </c>
      <c r="U1337" s="54">
        <f>VLOOKUP(CONCATENATE($F1337," ",$G1337),AllocFactorMatrix,(U$4+1),FALSE)*$E1342</f>
        <v>278.87236814863058</v>
      </c>
      <c r="V1337" s="54">
        <f>VLOOKUP(CONCATENATE($F1337," ",$G1337),AllocFactorMatrix,(V$4+1),FALSE)*$E1342</f>
        <v>1942.8154160905444</v>
      </c>
      <c r="W1337" s="54">
        <f>VLOOKUP(CONCATENATE($F1337," ",$G1337),AllocFactorMatrix,(W$4+1),FALSE)*$E1342</f>
        <v>0</v>
      </c>
      <c r="X1337" s="54">
        <f t="shared" si="711"/>
        <v>2238.7227654314215</v>
      </c>
      <c r="Y1337" s="54">
        <f>VLOOKUP(CONCATENATE($F1337," ",$G1337),AllocFactorMatrix,(Y$4+1),FALSE)*$E1342</f>
        <v>146.82939202367211</v>
      </c>
      <c r="Z1337" s="54">
        <f>VLOOKUP(CONCATENATE($F1337," ",$G1337),AllocFactorMatrix,(Z$4+1),FALSE)*$E1342</f>
        <v>2.4476499541020384</v>
      </c>
      <c r="AA1337" s="54">
        <f t="shared" si="709"/>
        <v>149.27704197777416</v>
      </c>
      <c r="AB1337" s="54">
        <f>VLOOKUP(CONCATENATE($F1337," ",$G1337),AllocFactorMatrix,(AB$4+1),FALSE)*$E1342</f>
        <v>1.9607065489301396</v>
      </c>
      <c r="AC1337" s="54">
        <f>VLOOKUP(CONCATENATE($F1337," ",$G1337),AllocFactorMatrix,(AC$4+1),FALSE)*$E1342</f>
        <v>6.6668214236000543</v>
      </c>
      <c r="AD1337" s="54">
        <f>VLOOKUP(CONCATENATE($F1337," ",$G1337),AllocFactorMatrix,(AD$4+1),FALSE)*$E1342</f>
        <v>1.4371529501348717</v>
      </c>
    </row>
    <row r="1338" spans="1:30" s="51" customFormat="1" hidden="1" outlineLevel="1">
      <c r="A1338" s="168"/>
      <c r="B1338" s="104"/>
      <c r="C1338" s="92"/>
      <c r="D1338" s="92"/>
      <c r="F1338" s="52" t="str">
        <f>F1342</f>
        <v>TRANS_TOTAL</v>
      </c>
      <c r="G1338" s="55" t="str">
        <f>$G$11</f>
        <v>DISTPRI</v>
      </c>
      <c r="H1338" s="53">
        <f t="shared" si="707"/>
        <v>0</v>
      </c>
      <c r="I1338" s="54">
        <f>VLOOKUP(CONCATENATE($F1338," ",$G1338),AllocFactorMatrix,(I$4+1),FALSE)*$E1342</f>
        <v>0</v>
      </c>
      <c r="J1338" s="54">
        <f>VLOOKUP(CONCATENATE($F1338," ",$G1338),AllocFactorMatrix,(J$4+1),FALSE)*$E1342</f>
        <v>0</v>
      </c>
      <c r="K1338" s="54">
        <f>VLOOKUP(CONCATENATE($F1338," ",$G1338),AllocFactorMatrix,(K$4+1),FALSE)*$E1342</f>
        <v>0</v>
      </c>
      <c r="L1338" s="54">
        <f>VLOOKUP(CONCATENATE($F1338," ",$G1338),AllocFactorMatrix,(L$4+1),FALSE)*$E1342</f>
        <v>0</v>
      </c>
      <c r="M1338" s="54">
        <f>VLOOKUP(CONCATENATE($F1338," ",$G1338),AllocFactorMatrix,(M$4+1),FALSE)*$E1342</f>
        <v>0</v>
      </c>
      <c r="N1338" s="54">
        <f t="shared" si="708"/>
        <v>0</v>
      </c>
      <c r="O1338" s="54">
        <f>VLOOKUP(CONCATENATE($F1338," ",$G1338),AllocFactorMatrix,(O$4+1),FALSE)*$E1342</f>
        <v>0</v>
      </c>
      <c r="P1338" s="54">
        <f>VLOOKUP(CONCATENATE($F1338," ",$G1338),AllocFactorMatrix,(P$4+1),FALSE)*$E1342</f>
        <v>0</v>
      </c>
      <c r="Q1338" s="54">
        <f>VLOOKUP(CONCATENATE($F1338," ",$G1338),AllocFactorMatrix,(Q$4+1),FALSE)*$E1342</f>
        <v>0</v>
      </c>
      <c r="R1338" s="54">
        <f>VLOOKUP(CONCATENATE($F1338," ",$G1338),AllocFactorMatrix,(R$4+1),FALSE)*$E1342</f>
        <v>0</v>
      </c>
      <c r="S1338" s="54">
        <f t="shared" si="710"/>
        <v>0</v>
      </c>
      <c r="T1338" s="54">
        <f>VLOOKUP(CONCATENATE($F1338," ",$G1338),AllocFactorMatrix,(T$4+1),FALSE)*$E1342</f>
        <v>0</v>
      </c>
      <c r="U1338" s="54">
        <f>VLOOKUP(CONCATENATE($F1338," ",$G1338),AllocFactorMatrix,(U$4+1),FALSE)*$E1342</f>
        <v>0</v>
      </c>
      <c r="V1338" s="54">
        <f>VLOOKUP(CONCATENATE($F1338," ",$G1338),AllocFactorMatrix,(V$4+1),FALSE)*$E1342</f>
        <v>0</v>
      </c>
      <c r="W1338" s="54">
        <f>VLOOKUP(CONCATENATE($F1338," ",$G1338),AllocFactorMatrix,(W$4+1),FALSE)*$E1342</f>
        <v>0</v>
      </c>
      <c r="X1338" s="54">
        <f t="shared" si="711"/>
        <v>0</v>
      </c>
      <c r="Y1338" s="54">
        <f>VLOOKUP(CONCATENATE($F1338," ",$G1338),AllocFactorMatrix,(Y$4+1),FALSE)*$E1342</f>
        <v>0</v>
      </c>
      <c r="Z1338" s="54">
        <f>VLOOKUP(CONCATENATE($F1338," ",$G1338),AllocFactorMatrix,(Z$4+1),FALSE)*$E1342</f>
        <v>0</v>
      </c>
      <c r="AA1338" s="54">
        <f t="shared" si="709"/>
        <v>0</v>
      </c>
      <c r="AB1338" s="54">
        <f>VLOOKUP(CONCATENATE($F1338," ",$G1338),AllocFactorMatrix,(AB$4+1),FALSE)*$E1342</f>
        <v>0</v>
      </c>
      <c r="AC1338" s="54">
        <f>VLOOKUP(CONCATENATE($F1338," ",$G1338),AllocFactorMatrix,(AC$4+1),FALSE)*$E1342</f>
        <v>0</v>
      </c>
      <c r="AD1338" s="54">
        <f>VLOOKUP(CONCATENATE($F1338," ",$G1338),AllocFactorMatrix,(AD$4+1),FALSE)*$E1342</f>
        <v>0</v>
      </c>
    </row>
    <row r="1339" spans="1:30" s="51" customFormat="1" hidden="1" outlineLevel="1">
      <c r="A1339" s="168"/>
      <c r="B1339" s="104"/>
      <c r="C1339" s="92"/>
      <c r="D1339" s="92"/>
      <c r="F1339" s="52" t="str">
        <f>F1342</f>
        <v>TRANS_TOTAL</v>
      </c>
      <c r="G1339" s="55" t="str">
        <f>$G$12</f>
        <v>DISTSEC</v>
      </c>
      <c r="H1339" s="53">
        <f t="shared" si="707"/>
        <v>0</v>
      </c>
      <c r="I1339" s="54">
        <f>VLOOKUP(CONCATENATE($F1339," ",$G1339),AllocFactorMatrix,(I$4+1),FALSE)*$E1342</f>
        <v>0</v>
      </c>
      <c r="J1339" s="54">
        <f>VLOOKUP(CONCATENATE($F1339," ",$G1339),AllocFactorMatrix,(J$4+1),FALSE)*$E1342</f>
        <v>0</v>
      </c>
      <c r="K1339" s="54">
        <f>VLOOKUP(CONCATENATE($F1339," ",$G1339),AllocFactorMatrix,(K$4+1),FALSE)*$E1342</f>
        <v>0</v>
      </c>
      <c r="L1339" s="54">
        <f>VLOOKUP(CONCATENATE($F1339," ",$G1339),AllocFactorMatrix,(L$4+1),FALSE)*$E1342</f>
        <v>0</v>
      </c>
      <c r="M1339" s="54">
        <f>VLOOKUP(CONCATENATE($F1339," ",$G1339),AllocFactorMatrix,(M$4+1),FALSE)*$E1342</f>
        <v>0</v>
      </c>
      <c r="N1339" s="54">
        <f t="shared" si="708"/>
        <v>0</v>
      </c>
      <c r="O1339" s="54">
        <f>VLOOKUP(CONCATENATE($F1339," ",$G1339),AllocFactorMatrix,(O$4+1),FALSE)*$E1342</f>
        <v>0</v>
      </c>
      <c r="P1339" s="54">
        <f>VLOOKUP(CONCATENATE($F1339," ",$G1339),AllocFactorMatrix,(P$4+1),FALSE)*$E1342</f>
        <v>0</v>
      </c>
      <c r="Q1339" s="54">
        <f>VLOOKUP(CONCATENATE($F1339," ",$G1339),AllocFactorMatrix,(Q$4+1),FALSE)*$E1342</f>
        <v>0</v>
      </c>
      <c r="R1339" s="54">
        <f>VLOOKUP(CONCATENATE($F1339," ",$G1339),AllocFactorMatrix,(R$4+1),FALSE)*$E1342</f>
        <v>0</v>
      </c>
      <c r="S1339" s="54">
        <f t="shared" si="710"/>
        <v>0</v>
      </c>
      <c r="T1339" s="54">
        <f>VLOOKUP(CONCATENATE($F1339," ",$G1339),AllocFactorMatrix,(T$4+1),FALSE)*$E1342</f>
        <v>0</v>
      </c>
      <c r="U1339" s="54">
        <f>VLOOKUP(CONCATENATE($F1339," ",$G1339),AllocFactorMatrix,(U$4+1),FALSE)*$E1342</f>
        <v>0</v>
      </c>
      <c r="V1339" s="54">
        <f>VLOOKUP(CONCATENATE($F1339," ",$G1339),AllocFactorMatrix,(V$4+1),FALSE)*$E1342</f>
        <v>0</v>
      </c>
      <c r="W1339" s="54">
        <f>VLOOKUP(CONCATENATE($F1339," ",$G1339),AllocFactorMatrix,(W$4+1),FALSE)*$E1342</f>
        <v>0</v>
      </c>
      <c r="X1339" s="54">
        <f t="shared" si="711"/>
        <v>0</v>
      </c>
      <c r="Y1339" s="54">
        <f>VLOOKUP(CONCATENATE($F1339," ",$G1339),AllocFactorMatrix,(Y$4+1),FALSE)*$E1342</f>
        <v>0</v>
      </c>
      <c r="Z1339" s="54">
        <f>VLOOKUP(CONCATENATE($F1339," ",$G1339),AllocFactorMatrix,(Z$4+1),FALSE)*$E1342</f>
        <v>0</v>
      </c>
      <c r="AA1339" s="54">
        <f t="shared" si="709"/>
        <v>0</v>
      </c>
      <c r="AB1339" s="54">
        <f>VLOOKUP(CONCATENATE($F1339," ",$G1339),AllocFactorMatrix,(AB$4+1),FALSE)*$E1342</f>
        <v>0</v>
      </c>
      <c r="AC1339" s="54">
        <f>VLOOKUP(CONCATENATE($F1339," ",$G1339),AllocFactorMatrix,(AC$4+1),FALSE)*$E1342</f>
        <v>0</v>
      </c>
      <c r="AD1339" s="54">
        <f>VLOOKUP(CONCATENATE($F1339," ",$G1339),AllocFactorMatrix,(AD$4+1),FALSE)*$E1342</f>
        <v>0</v>
      </c>
    </row>
    <row r="1340" spans="1:30" s="51" customFormat="1" hidden="1" outlineLevel="1">
      <c r="A1340" s="168"/>
      <c r="B1340" s="104"/>
      <c r="C1340" s="92"/>
      <c r="D1340" s="92"/>
      <c r="F1340" s="52" t="str">
        <f>F1342</f>
        <v>TRANS_TOTAL</v>
      </c>
      <c r="G1340" s="55" t="str">
        <f>$G$13</f>
        <v>ENERGY</v>
      </c>
      <c r="H1340" s="53">
        <f t="shared" si="707"/>
        <v>0</v>
      </c>
      <c r="I1340" s="54">
        <f>VLOOKUP(CONCATENATE($F1340," ",$G1340),AllocFactorMatrix,(I$4+1),FALSE)*$E1342</f>
        <v>0</v>
      </c>
      <c r="J1340" s="54">
        <f>VLOOKUP(CONCATENATE($F1340," ",$G1340),AllocFactorMatrix,(J$4+1),FALSE)*$E1342</f>
        <v>0</v>
      </c>
      <c r="K1340" s="54">
        <f>VLOOKUP(CONCATENATE($F1340," ",$G1340),AllocFactorMatrix,(K$4+1),FALSE)*$E1342</f>
        <v>0</v>
      </c>
      <c r="L1340" s="54">
        <f>VLOOKUP(CONCATENATE($F1340," ",$G1340),AllocFactorMatrix,(L$4+1),FALSE)*$E1342</f>
        <v>0</v>
      </c>
      <c r="M1340" s="54">
        <f>VLOOKUP(CONCATENATE($F1340," ",$G1340),AllocFactorMatrix,(M$4+1),FALSE)*$E1342</f>
        <v>0</v>
      </c>
      <c r="N1340" s="54">
        <f t="shared" si="708"/>
        <v>0</v>
      </c>
      <c r="O1340" s="54">
        <f>VLOOKUP(CONCATENATE($F1340," ",$G1340),AllocFactorMatrix,(O$4+1),FALSE)*$E1342</f>
        <v>0</v>
      </c>
      <c r="P1340" s="54">
        <f>VLOOKUP(CONCATENATE($F1340," ",$G1340),AllocFactorMatrix,(P$4+1),FALSE)*$E1342</f>
        <v>0</v>
      </c>
      <c r="Q1340" s="54">
        <f>VLOOKUP(CONCATENATE($F1340," ",$G1340),AllocFactorMatrix,(Q$4+1),FALSE)*$E1342</f>
        <v>0</v>
      </c>
      <c r="R1340" s="54">
        <f>VLOOKUP(CONCATENATE($F1340," ",$G1340),AllocFactorMatrix,(R$4+1),FALSE)*$E1342</f>
        <v>0</v>
      </c>
      <c r="S1340" s="54">
        <f t="shared" si="710"/>
        <v>0</v>
      </c>
      <c r="T1340" s="54">
        <f>VLOOKUP(CONCATENATE($F1340," ",$G1340),AllocFactorMatrix,(T$4+1),FALSE)*$E1342</f>
        <v>0</v>
      </c>
      <c r="U1340" s="54">
        <f>VLOOKUP(CONCATENATE($F1340," ",$G1340),AllocFactorMatrix,(U$4+1),FALSE)*$E1342</f>
        <v>0</v>
      </c>
      <c r="V1340" s="54">
        <f>VLOOKUP(CONCATENATE($F1340," ",$G1340),AllocFactorMatrix,(V$4+1),FALSE)*$E1342</f>
        <v>0</v>
      </c>
      <c r="W1340" s="54">
        <f>VLOOKUP(CONCATENATE($F1340," ",$G1340),AllocFactorMatrix,(W$4+1),FALSE)*$E1342</f>
        <v>0</v>
      </c>
      <c r="X1340" s="54">
        <f t="shared" si="711"/>
        <v>0</v>
      </c>
      <c r="Y1340" s="54">
        <f>VLOOKUP(CONCATENATE($F1340," ",$G1340),AllocFactorMatrix,(Y$4+1),FALSE)*$E1342</f>
        <v>0</v>
      </c>
      <c r="Z1340" s="54">
        <f>VLOOKUP(CONCATENATE($F1340," ",$G1340),AllocFactorMatrix,(Z$4+1),FALSE)*$E1342</f>
        <v>0</v>
      </c>
      <c r="AA1340" s="54">
        <f t="shared" si="709"/>
        <v>0</v>
      </c>
      <c r="AB1340" s="54">
        <f>VLOOKUP(CONCATENATE($F1340," ",$G1340),AllocFactorMatrix,(AB$4+1),FALSE)*$E1342</f>
        <v>0</v>
      </c>
      <c r="AC1340" s="54">
        <f>VLOOKUP(CONCATENATE($F1340," ",$G1340),AllocFactorMatrix,(AC$4+1),FALSE)*$E1342</f>
        <v>0</v>
      </c>
      <c r="AD1340" s="54">
        <f>VLOOKUP(CONCATENATE($F1340," ",$G1340),AllocFactorMatrix,(AD$4+1),FALSE)*$E1342</f>
        <v>0</v>
      </c>
    </row>
    <row r="1341" spans="1:30" s="51" customFormat="1" hidden="1" outlineLevel="1">
      <c r="A1341" s="168"/>
      <c r="B1341" s="104"/>
      <c r="C1341" s="92"/>
      <c r="D1341" s="92"/>
      <c r="F1341" s="52" t="str">
        <f>F1342</f>
        <v>TRANS_TOTAL</v>
      </c>
      <c r="G1341" s="55" t="str">
        <f>$G$14</f>
        <v>CUSTOMER</v>
      </c>
      <c r="H1341" s="53">
        <f t="shared" si="707"/>
        <v>0</v>
      </c>
      <c r="I1341" s="54">
        <f>VLOOKUP(CONCATENATE($F1341," ",$G1341),AllocFactorMatrix,(I$4+1),FALSE)*$E1342</f>
        <v>0</v>
      </c>
      <c r="J1341" s="54">
        <f>VLOOKUP(CONCATENATE($F1341," ",$G1341),AllocFactorMatrix,(J$4+1),FALSE)*$E1342</f>
        <v>0</v>
      </c>
      <c r="K1341" s="54">
        <f>VLOOKUP(CONCATENATE($F1341," ",$G1341),AllocFactorMatrix,(K$4+1),FALSE)*$E1342</f>
        <v>0</v>
      </c>
      <c r="L1341" s="54">
        <f>VLOOKUP(CONCATENATE($F1341," ",$G1341),AllocFactorMatrix,(L$4+1),FALSE)*$E1342</f>
        <v>0</v>
      </c>
      <c r="M1341" s="54">
        <f>VLOOKUP(CONCATENATE($F1341," ",$G1341),AllocFactorMatrix,(M$4+1),FALSE)*$E1342</f>
        <v>0</v>
      </c>
      <c r="N1341" s="54">
        <f t="shared" si="708"/>
        <v>0</v>
      </c>
      <c r="O1341" s="54">
        <f>VLOOKUP(CONCATENATE($F1341," ",$G1341),AllocFactorMatrix,(O$4+1),FALSE)*$E1342</f>
        <v>0</v>
      </c>
      <c r="P1341" s="54">
        <f>VLOOKUP(CONCATENATE($F1341," ",$G1341),AllocFactorMatrix,(P$4+1),FALSE)*$E1342</f>
        <v>0</v>
      </c>
      <c r="Q1341" s="54">
        <f>VLOOKUP(CONCATENATE($F1341," ",$G1341),AllocFactorMatrix,(Q$4+1),FALSE)*$E1342</f>
        <v>0</v>
      </c>
      <c r="R1341" s="54">
        <f>VLOOKUP(CONCATENATE($F1341," ",$G1341),AllocFactorMatrix,(R$4+1),FALSE)*$E1342</f>
        <v>0</v>
      </c>
      <c r="S1341" s="54">
        <f t="shared" si="710"/>
        <v>0</v>
      </c>
      <c r="T1341" s="54">
        <f>VLOOKUP(CONCATENATE($F1341," ",$G1341),AllocFactorMatrix,(T$4+1),FALSE)*$E1342</f>
        <v>0</v>
      </c>
      <c r="U1341" s="54">
        <f>VLOOKUP(CONCATENATE($F1341," ",$G1341),AllocFactorMatrix,(U$4+1),FALSE)*$E1342</f>
        <v>0</v>
      </c>
      <c r="V1341" s="54">
        <f>VLOOKUP(CONCATENATE($F1341," ",$G1341),AllocFactorMatrix,(V$4+1),FALSE)*$E1342</f>
        <v>0</v>
      </c>
      <c r="W1341" s="54">
        <f>VLOOKUP(CONCATENATE($F1341," ",$G1341),AllocFactorMatrix,(W$4+1),FALSE)*$E1342</f>
        <v>0</v>
      </c>
      <c r="X1341" s="54">
        <f t="shared" si="711"/>
        <v>0</v>
      </c>
      <c r="Y1341" s="54">
        <f>VLOOKUP(CONCATENATE($F1341," ",$G1341),AllocFactorMatrix,(Y$4+1),FALSE)*$E1342</f>
        <v>0</v>
      </c>
      <c r="Z1341" s="54">
        <f>VLOOKUP(CONCATENATE($F1341," ",$G1341),AllocFactorMatrix,(Z$4+1),FALSE)*$E1342</f>
        <v>0</v>
      </c>
      <c r="AA1341" s="54">
        <f t="shared" si="709"/>
        <v>0</v>
      </c>
      <c r="AB1341" s="54">
        <f>VLOOKUP(CONCATENATE($F1341," ",$G1341),AllocFactorMatrix,(AB$4+1),FALSE)*$E1342</f>
        <v>0</v>
      </c>
      <c r="AC1341" s="54">
        <f>VLOOKUP(CONCATENATE($F1341," ",$G1341),AllocFactorMatrix,(AC$4+1),FALSE)*$E1342</f>
        <v>0</v>
      </c>
      <c r="AD1341" s="54">
        <f>VLOOKUP(CONCATENATE($F1341," ",$G1341),AllocFactorMatrix,(AD$4+1),FALSE)*$E1342</f>
        <v>0</v>
      </c>
    </row>
    <row r="1342" spans="1:30" s="51" customFormat="1" collapsed="1">
      <c r="A1342" s="168"/>
      <c r="B1342" s="104"/>
      <c r="C1342" s="92"/>
      <c r="D1342" s="92" t="s">
        <v>508</v>
      </c>
      <c r="E1342" s="63">
        <v>41897</v>
      </c>
      <c r="F1342" s="63" t="s">
        <v>194</v>
      </c>
      <c r="G1342" s="55" t="str">
        <f>$G$15</f>
        <v>TOTAL</v>
      </c>
      <c r="H1342" s="53">
        <f>SUBTOTAL(9,I1342:AD1342)</f>
        <v>41897</v>
      </c>
      <c r="I1342" s="54">
        <f>VLOOKUP(CONCATENATE($F1342," ",$G1342),AllocFactorMatrix,(I$4+1),FALSE)*$E1342</f>
        <v>20594.574058686307</v>
      </c>
      <c r="J1342" s="54">
        <f>VLOOKUP(CONCATENATE($F1342," ",$G1342),AllocFactorMatrix,(J$4+1),FALSE)*$E1342</f>
        <v>1013.7520156734754</v>
      </c>
      <c r="K1342" s="54">
        <f>VLOOKUP(CONCATENATE($F1342," ",$G1342),AllocFactorMatrix,(K$4+1),FALSE)*$E1342</f>
        <v>3708.8796292372153</v>
      </c>
      <c r="L1342" s="54">
        <f>VLOOKUP(CONCATENATE($F1342," ",$G1342),AllocFactorMatrix,(L$4+1),FALSE)*$E1342</f>
        <v>116.36307200007661</v>
      </c>
      <c r="M1342" s="54">
        <f>VLOOKUP(CONCATENATE($F1342," ",$G1342),AllocFactorMatrix,(M$4+1),FALSE)*$E1342</f>
        <v>11.52584509668308</v>
      </c>
      <c r="N1342" s="54">
        <f t="shared" si="708"/>
        <v>3836.7685463339749</v>
      </c>
      <c r="O1342" s="54">
        <f>VLOOKUP(CONCATENATE($F1342," ",$G1342),AllocFactorMatrix,(O$4+1),FALSE)*$E1342</f>
        <v>2816.3293706529153</v>
      </c>
      <c r="P1342" s="54">
        <f>VLOOKUP(CONCATENATE($F1342," ",$G1342),AllocFactorMatrix,(P$4+1),FALSE)*$E1342</f>
        <v>524.55428934961878</v>
      </c>
      <c r="Q1342" s="54">
        <f>VLOOKUP(CONCATENATE($F1342," ",$G1342),AllocFactorMatrix,(Q$4+1),FALSE)*$E1342</f>
        <v>250.01700498945951</v>
      </c>
      <c r="R1342" s="54">
        <f>VLOOKUP(CONCATENATE($F1342," ",$G1342),AllocFactorMatrix,(R$4+1),FALSE)*$E1342</f>
        <v>8.8163572758056272</v>
      </c>
      <c r="S1342" s="54">
        <f t="shared" si="710"/>
        <v>3599.7170222677996</v>
      </c>
      <c r="T1342" s="54">
        <f>VLOOKUP(CONCATENATE($F1342," ",$G1342),AllocFactorMatrix,(T$4+1),FALSE)*$E1342</f>
        <v>98.374632737464253</v>
      </c>
      <c r="U1342" s="54">
        <f>VLOOKUP(CONCATENATE($F1342," ",$G1342),AllocFactorMatrix,(U$4+1),FALSE)*$E1342</f>
        <v>1609.9819068863849</v>
      </c>
      <c r="V1342" s="54">
        <f>VLOOKUP(CONCATENATE($F1342," ",$G1342),AllocFactorMatrix,(V$4+1),FALSE)*$E1342</f>
        <v>8977.7667304265869</v>
      </c>
      <c r="W1342" s="54">
        <f>VLOOKUP(CONCATENATE($F1342," ",$G1342),AllocFactorMatrix,(W$4+1),FALSE)*$E1342</f>
        <v>1270.3956082292852</v>
      </c>
      <c r="X1342" s="54">
        <f t="shared" si="711"/>
        <v>11956.518878279723</v>
      </c>
      <c r="Y1342" s="54">
        <f>VLOOKUP(CONCATENATE($F1342," ",$G1342),AllocFactorMatrix,(Y$4+1),FALSE)*$E1342</f>
        <v>861.9008600872744</v>
      </c>
      <c r="Z1342" s="54">
        <f>VLOOKUP(CONCATENATE($F1342," ",$G1342),AllocFactorMatrix,(Z$4+1),FALSE)*$E1342</f>
        <v>14.424823711219362</v>
      </c>
      <c r="AA1342" s="54">
        <f t="shared" si="709"/>
        <v>876.32568379849374</v>
      </c>
      <c r="AB1342" s="54">
        <f>VLOOKUP(CONCATENATE($F1342," ",$G1342),AllocFactorMatrix,(AB$4+1),FALSE)*$E1342</f>
        <v>11.239820586484718</v>
      </c>
      <c r="AC1342" s="54">
        <f>VLOOKUP(CONCATENATE($F1342," ",$G1342),AllocFactorMatrix,(AC$4+1),FALSE)*$E1342</f>
        <v>6.6668214236000543</v>
      </c>
      <c r="AD1342" s="54">
        <f>VLOOKUP(CONCATENATE($F1342," ",$G1342),AllocFactorMatrix,(AD$4+1),FALSE)*$E1342</f>
        <v>1.4371529501348717</v>
      </c>
    </row>
    <row r="1343" spans="1:30" s="51" customFormat="1" hidden="1" outlineLevel="1">
      <c r="A1343" s="168"/>
      <c r="B1343" s="104"/>
      <c r="C1343" s="92"/>
      <c r="D1343" s="92"/>
      <c r="E1343" s="105"/>
      <c r="F1343" s="110"/>
      <c r="G1343" s="55" t="str">
        <f>$G$8</f>
        <v>PRODUCTION</v>
      </c>
      <c r="H1343" s="58">
        <f t="shared" ref="H1343:W1349" ca="1" si="712">+H1327+H1335+H1319+H1311+H1303++H1295+H1287+H1279+H1271+H1263+H1255+H1247</f>
        <v>28432168.999999989</v>
      </c>
      <c r="I1343" s="58">
        <f t="shared" ca="1" si="712"/>
        <v>14005202.831195973</v>
      </c>
      <c r="J1343" s="58">
        <f t="shared" ca="1" si="712"/>
        <v>692327.21967261331</v>
      </c>
      <c r="K1343" s="58">
        <f t="shared" ca="1" si="712"/>
        <v>2535954.927844157</v>
      </c>
      <c r="L1343" s="58">
        <f t="shared" ca="1" si="712"/>
        <v>79822.857479892686</v>
      </c>
      <c r="M1343" s="58">
        <f t="shared" ca="1" si="712"/>
        <v>7485.5321546990508</v>
      </c>
      <c r="N1343" s="58">
        <f t="shared" ca="1" si="712"/>
        <v>2623263.317478749</v>
      </c>
      <c r="O1343" s="58">
        <f t="shared" ca="1" si="712"/>
        <v>1927720.2402450512</v>
      </c>
      <c r="P1343" s="58">
        <f t="shared" ca="1" si="712"/>
        <v>359190.44285919785</v>
      </c>
      <c r="Q1343" s="58">
        <f t="shared" ca="1" si="712"/>
        <v>162311.47300185304</v>
      </c>
      <c r="R1343" s="58">
        <f t="shared" ca="1" si="712"/>
        <v>7298.9655076720574</v>
      </c>
      <c r="S1343" s="58">
        <f t="shared" ca="1" si="712"/>
        <v>2456521.121613774</v>
      </c>
      <c r="T1343" s="58">
        <f t="shared" ca="1" si="712"/>
        <v>67340.205536345791</v>
      </c>
      <c r="U1343" s="58">
        <f t="shared" ca="1" si="712"/>
        <v>1102010.9900539757</v>
      </c>
      <c r="V1343" s="58">
        <f t="shared" ca="1" si="712"/>
        <v>5824159.0472295014</v>
      </c>
      <c r="W1343" s="58">
        <f t="shared" ca="1" si="712"/>
        <v>1051746.5927804408</v>
      </c>
      <c r="X1343" s="58">
        <f t="shared" ref="I1343:AD1349" ca="1" si="713">+X1327+X1335+X1319+X1311+X1303++X1295+X1287+X1279+X1271+X1263+X1255+X1247</f>
        <v>8045256.8356002634</v>
      </c>
      <c r="Y1343" s="58">
        <f t="shared" ca="1" si="713"/>
        <v>591999.82687177602</v>
      </c>
      <c r="Z1343" s="58">
        <f t="shared" ca="1" si="713"/>
        <v>9915.7708107519829</v>
      </c>
      <c r="AA1343" s="58">
        <f t="shared" ca="1" si="713"/>
        <v>601915.59768252808</v>
      </c>
      <c r="AB1343" s="58">
        <f t="shared" ca="1" si="713"/>
        <v>7682.0767560917147</v>
      </c>
      <c r="AC1343" s="58">
        <f t="shared" ca="1" si="713"/>
        <v>0</v>
      </c>
      <c r="AD1343" s="58">
        <f t="shared" ca="1" si="713"/>
        <v>0</v>
      </c>
    </row>
    <row r="1344" spans="1:30" s="51" customFormat="1" hidden="1" outlineLevel="1">
      <c r="A1344" s="168"/>
      <c r="B1344" s="104"/>
      <c r="C1344" s="92"/>
      <c r="D1344" s="92"/>
      <c r="E1344" s="105"/>
      <c r="F1344" s="110"/>
      <c r="G1344" s="55" t="str">
        <f>$G$9</f>
        <v>BULKTRAN</v>
      </c>
      <c r="H1344" s="58">
        <f t="shared" ca="1" si="712"/>
        <v>3466651.4686999992</v>
      </c>
      <c r="I1344" s="58">
        <f t="shared" ca="1" si="713"/>
        <v>1707613.5473240511</v>
      </c>
      <c r="J1344" s="58">
        <f t="shared" ca="1" si="713"/>
        <v>84413.439329903136</v>
      </c>
      <c r="K1344" s="58">
        <f t="shared" ca="1" si="713"/>
        <v>309201.5904649396</v>
      </c>
      <c r="L1344" s="58">
        <f t="shared" ca="1" si="713"/>
        <v>9732.5682792086955</v>
      </c>
      <c r="M1344" s="58">
        <f t="shared" ca="1" si="713"/>
        <v>912.6891106369178</v>
      </c>
      <c r="N1344" s="58">
        <f t="shared" ca="1" si="713"/>
        <v>319846.84785478521</v>
      </c>
      <c r="O1344" s="58">
        <f t="shared" ca="1" si="713"/>
        <v>235041.30838868552</v>
      </c>
      <c r="P1344" s="58">
        <f t="shared" ca="1" si="713"/>
        <v>43795.043434105988</v>
      </c>
      <c r="Q1344" s="58">
        <f t="shared" ca="1" si="713"/>
        <v>19790.164664142729</v>
      </c>
      <c r="R1344" s="58">
        <f t="shared" ca="1" si="713"/>
        <v>889.94158332281927</v>
      </c>
      <c r="S1344" s="58">
        <f t="shared" ca="1" si="713"/>
        <v>299516.45807025698</v>
      </c>
      <c r="T1344" s="58">
        <f t="shared" ca="1" si="713"/>
        <v>8210.5949224321594</v>
      </c>
      <c r="U1344" s="58">
        <f t="shared" ca="1" si="713"/>
        <v>134364.98696930776</v>
      </c>
      <c r="V1344" s="58">
        <f t="shared" ca="1" si="713"/>
        <v>710122.73157987162</v>
      </c>
      <c r="W1344" s="58">
        <f t="shared" ca="1" si="713"/>
        <v>128236.39556175037</v>
      </c>
      <c r="X1344" s="58">
        <f t="shared" ca="1" si="713"/>
        <v>980934.70903336187</v>
      </c>
      <c r="Y1344" s="58">
        <f t="shared" ca="1" si="713"/>
        <v>72180.812842495012</v>
      </c>
      <c r="Z1344" s="58">
        <f t="shared" ca="1" si="713"/>
        <v>1209.0010243110873</v>
      </c>
      <c r="AA1344" s="58">
        <f t="shared" ca="1" si="713"/>
        <v>73389.8138668061</v>
      </c>
      <c r="AB1344" s="58">
        <f t="shared" ca="1" si="713"/>
        <v>936.65322083487467</v>
      </c>
      <c r="AC1344" s="58">
        <f t="shared" ca="1" si="713"/>
        <v>0</v>
      </c>
      <c r="AD1344" s="58">
        <f t="shared" ca="1" si="713"/>
        <v>0</v>
      </c>
    </row>
    <row r="1345" spans="1:30" s="51" customFormat="1" hidden="1" outlineLevel="1">
      <c r="A1345" s="168"/>
      <c r="B1345" s="104"/>
      <c r="C1345" s="92"/>
      <c r="D1345" s="92"/>
      <c r="E1345" s="105"/>
      <c r="F1345" s="110"/>
      <c r="G1345" s="55" t="str">
        <f>$G$10</f>
        <v>SUBTRAN</v>
      </c>
      <c r="H1345" s="58">
        <f t="shared" ca="1" si="712"/>
        <v>762519.53130000015</v>
      </c>
      <c r="I1345" s="58">
        <f t="shared" ca="1" si="713"/>
        <v>371245.92629812786</v>
      </c>
      <c r="J1345" s="58">
        <f t="shared" ca="1" si="713"/>
        <v>17916.814050477504</v>
      </c>
      <c r="K1345" s="58">
        <f t="shared" ca="1" si="713"/>
        <v>65180.493466148248</v>
      </c>
      <c r="L1345" s="58">
        <f t="shared" ca="1" si="713"/>
        <v>2013.3641162763288</v>
      </c>
      <c r="M1345" s="58">
        <f t="shared" ca="1" si="713"/>
        <v>250.75385266318216</v>
      </c>
      <c r="N1345" s="58">
        <f t="shared" ca="1" si="713"/>
        <v>67444.611435087776</v>
      </c>
      <c r="O1345" s="58">
        <f t="shared" ca="1" si="713"/>
        <v>49244.881572733248</v>
      </c>
      <c r="P1345" s="58">
        <f t="shared" ca="1" si="713"/>
        <v>9154.5660473131429</v>
      </c>
      <c r="Q1345" s="58">
        <f t="shared" ca="1" si="713"/>
        <v>5447.0758783371057</v>
      </c>
      <c r="R1345" s="58">
        <f t="shared" ca="1" si="713"/>
        <v>0</v>
      </c>
      <c r="S1345" s="58">
        <f t="shared" ca="1" si="713"/>
        <v>63846.523498383496</v>
      </c>
      <c r="T1345" s="58">
        <f t="shared" ca="1" si="713"/>
        <v>1719.54670844677</v>
      </c>
      <c r="U1345" s="58">
        <f t="shared" ca="1" si="713"/>
        <v>28149.961383285488</v>
      </c>
      <c r="V1345" s="58">
        <f t="shared" ca="1" si="713"/>
        <v>196111.86042158306</v>
      </c>
      <c r="W1345" s="58">
        <f t="shared" ca="1" si="713"/>
        <v>0</v>
      </c>
      <c r="X1345" s="58">
        <f t="shared" ca="1" si="713"/>
        <v>225981.36851331533</v>
      </c>
      <c r="Y1345" s="58">
        <f t="shared" ca="1" si="713"/>
        <v>14821.266598900767</v>
      </c>
      <c r="Z1345" s="58">
        <f t="shared" ca="1" si="713"/>
        <v>247.07091686850302</v>
      </c>
      <c r="AA1345" s="58">
        <f t="shared" ca="1" si="713"/>
        <v>15068.33751576927</v>
      </c>
      <c r="AB1345" s="58">
        <f t="shared" ca="1" si="713"/>
        <v>197.91782887188648</v>
      </c>
      <c r="AC1345" s="58">
        <f t="shared" ca="1" si="713"/>
        <v>672.9629287745679</v>
      </c>
      <c r="AD1345" s="58">
        <f t="shared" ca="1" si="713"/>
        <v>145.06923119256379</v>
      </c>
    </row>
    <row r="1346" spans="1:30" s="51" customFormat="1" hidden="1" outlineLevel="1">
      <c r="A1346" s="168"/>
      <c r="B1346" s="104"/>
      <c r="C1346" s="92"/>
      <c r="D1346" s="92"/>
      <c r="E1346" s="105"/>
      <c r="F1346" s="110"/>
      <c r="G1346" s="55" t="str">
        <f>$G$11</f>
        <v>DISTPRI</v>
      </c>
      <c r="H1346" s="58">
        <f t="shared" ca="1" si="712"/>
        <v>0</v>
      </c>
      <c r="I1346" s="58">
        <f t="shared" ca="1" si="713"/>
        <v>0</v>
      </c>
      <c r="J1346" s="58">
        <f t="shared" ca="1" si="713"/>
        <v>0</v>
      </c>
      <c r="K1346" s="58">
        <f t="shared" ca="1" si="713"/>
        <v>0</v>
      </c>
      <c r="L1346" s="58">
        <f t="shared" ca="1" si="713"/>
        <v>0</v>
      </c>
      <c r="M1346" s="58">
        <f t="shared" ca="1" si="713"/>
        <v>0</v>
      </c>
      <c r="N1346" s="58">
        <f t="shared" ca="1" si="713"/>
        <v>0</v>
      </c>
      <c r="O1346" s="58">
        <f t="shared" ca="1" si="713"/>
        <v>0</v>
      </c>
      <c r="P1346" s="58">
        <f t="shared" ca="1" si="713"/>
        <v>0</v>
      </c>
      <c r="Q1346" s="58">
        <f t="shared" ca="1" si="713"/>
        <v>0</v>
      </c>
      <c r="R1346" s="58">
        <f t="shared" ca="1" si="713"/>
        <v>0</v>
      </c>
      <c r="S1346" s="58">
        <f t="shared" ca="1" si="713"/>
        <v>0</v>
      </c>
      <c r="T1346" s="58">
        <f t="shared" ca="1" si="713"/>
        <v>0</v>
      </c>
      <c r="U1346" s="58">
        <f t="shared" ca="1" si="713"/>
        <v>0</v>
      </c>
      <c r="V1346" s="58">
        <f t="shared" ca="1" si="713"/>
        <v>0</v>
      </c>
      <c r="W1346" s="58">
        <f t="shared" ca="1" si="713"/>
        <v>0</v>
      </c>
      <c r="X1346" s="58">
        <f t="shared" ca="1" si="713"/>
        <v>0</v>
      </c>
      <c r="Y1346" s="58">
        <f t="shared" ca="1" si="713"/>
        <v>0</v>
      </c>
      <c r="Z1346" s="58">
        <f t="shared" ca="1" si="713"/>
        <v>0</v>
      </c>
      <c r="AA1346" s="58">
        <f t="shared" ca="1" si="713"/>
        <v>0</v>
      </c>
      <c r="AB1346" s="58">
        <f t="shared" ca="1" si="713"/>
        <v>0</v>
      </c>
      <c r="AC1346" s="58">
        <f t="shared" ca="1" si="713"/>
        <v>0</v>
      </c>
      <c r="AD1346" s="58">
        <f t="shared" ca="1" si="713"/>
        <v>0</v>
      </c>
    </row>
    <row r="1347" spans="1:30" s="51" customFormat="1" hidden="1" outlineLevel="1">
      <c r="A1347" s="168"/>
      <c r="B1347" s="104"/>
      <c r="C1347" s="92"/>
      <c r="D1347" s="92"/>
      <c r="E1347" s="105"/>
      <c r="F1347" s="110"/>
      <c r="G1347" s="55" t="str">
        <f>$G$12</f>
        <v>DISTSEC</v>
      </c>
      <c r="H1347" s="58">
        <f t="shared" ca="1" si="712"/>
        <v>0</v>
      </c>
      <c r="I1347" s="58">
        <f t="shared" ca="1" si="713"/>
        <v>0</v>
      </c>
      <c r="J1347" s="58">
        <f t="shared" ca="1" si="713"/>
        <v>0</v>
      </c>
      <c r="K1347" s="58">
        <f t="shared" ca="1" si="713"/>
        <v>0</v>
      </c>
      <c r="L1347" s="58">
        <f t="shared" ca="1" si="713"/>
        <v>0</v>
      </c>
      <c r="M1347" s="58">
        <f t="shared" ca="1" si="713"/>
        <v>0</v>
      </c>
      <c r="N1347" s="58">
        <f t="shared" ca="1" si="713"/>
        <v>0</v>
      </c>
      <c r="O1347" s="58">
        <f t="shared" ca="1" si="713"/>
        <v>0</v>
      </c>
      <c r="P1347" s="58">
        <f t="shared" ca="1" si="713"/>
        <v>0</v>
      </c>
      <c r="Q1347" s="58">
        <f t="shared" ca="1" si="713"/>
        <v>0</v>
      </c>
      <c r="R1347" s="58">
        <f t="shared" ca="1" si="713"/>
        <v>0</v>
      </c>
      <c r="S1347" s="58">
        <f t="shared" ca="1" si="713"/>
        <v>0</v>
      </c>
      <c r="T1347" s="58">
        <f t="shared" ca="1" si="713"/>
        <v>0</v>
      </c>
      <c r="U1347" s="58">
        <f t="shared" ca="1" si="713"/>
        <v>0</v>
      </c>
      <c r="V1347" s="58">
        <f t="shared" ca="1" si="713"/>
        <v>0</v>
      </c>
      <c r="W1347" s="58">
        <f t="shared" ca="1" si="713"/>
        <v>0</v>
      </c>
      <c r="X1347" s="58">
        <f t="shared" ca="1" si="713"/>
        <v>0</v>
      </c>
      <c r="Y1347" s="58">
        <f t="shared" ca="1" si="713"/>
        <v>0</v>
      </c>
      <c r="Z1347" s="58">
        <f t="shared" ca="1" si="713"/>
        <v>0</v>
      </c>
      <c r="AA1347" s="58">
        <f t="shared" ca="1" si="713"/>
        <v>0</v>
      </c>
      <c r="AB1347" s="58">
        <f t="shared" ca="1" si="713"/>
        <v>0</v>
      </c>
      <c r="AC1347" s="58">
        <f t="shared" ca="1" si="713"/>
        <v>0</v>
      </c>
      <c r="AD1347" s="58">
        <f t="shared" ca="1" si="713"/>
        <v>0</v>
      </c>
    </row>
    <row r="1348" spans="1:30" s="51" customFormat="1" hidden="1" outlineLevel="1">
      <c r="A1348" s="168"/>
      <c r="B1348" s="104"/>
      <c r="C1348" s="92"/>
      <c r="D1348" s="92"/>
      <c r="E1348" s="105"/>
      <c r="F1348" s="110"/>
      <c r="G1348" s="55" t="str">
        <f>$G$13</f>
        <v>ENERGY</v>
      </c>
      <c r="H1348" s="58">
        <f t="shared" ca="1" si="712"/>
        <v>0</v>
      </c>
      <c r="I1348" s="58">
        <f t="shared" ca="1" si="713"/>
        <v>0</v>
      </c>
      <c r="J1348" s="58">
        <f t="shared" ca="1" si="713"/>
        <v>0</v>
      </c>
      <c r="K1348" s="58">
        <f t="shared" ca="1" si="713"/>
        <v>0</v>
      </c>
      <c r="L1348" s="58">
        <f t="shared" ca="1" si="713"/>
        <v>0</v>
      </c>
      <c r="M1348" s="58">
        <f t="shared" ca="1" si="713"/>
        <v>0</v>
      </c>
      <c r="N1348" s="58">
        <f t="shared" ca="1" si="713"/>
        <v>0</v>
      </c>
      <c r="O1348" s="58">
        <f t="shared" ca="1" si="713"/>
        <v>0</v>
      </c>
      <c r="P1348" s="58">
        <f t="shared" ca="1" si="713"/>
        <v>0</v>
      </c>
      <c r="Q1348" s="58">
        <f t="shared" ca="1" si="713"/>
        <v>0</v>
      </c>
      <c r="R1348" s="58">
        <f t="shared" ca="1" si="713"/>
        <v>0</v>
      </c>
      <c r="S1348" s="58">
        <f t="shared" ca="1" si="713"/>
        <v>0</v>
      </c>
      <c r="T1348" s="58">
        <f t="shared" ca="1" si="713"/>
        <v>0</v>
      </c>
      <c r="U1348" s="58">
        <f t="shared" ca="1" si="713"/>
        <v>0</v>
      </c>
      <c r="V1348" s="58">
        <f t="shared" ca="1" si="713"/>
        <v>0</v>
      </c>
      <c r="W1348" s="58">
        <f t="shared" ca="1" si="713"/>
        <v>0</v>
      </c>
      <c r="X1348" s="58">
        <f t="shared" ca="1" si="713"/>
        <v>0</v>
      </c>
      <c r="Y1348" s="58">
        <f t="shared" ca="1" si="713"/>
        <v>0</v>
      </c>
      <c r="Z1348" s="58">
        <f t="shared" ca="1" si="713"/>
        <v>0</v>
      </c>
      <c r="AA1348" s="58">
        <f t="shared" ca="1" si="713"/>
        <v>0</v>
      </c>
      <c r="AB1348" s="58">
        <f t="shared" ca="1" si="713"/>
        <v>0</v>
      </c>
      <c r="AC1348" s="58">
        <f t="shared" ca="1" si="713"/>
        <v>0</v>
      </c>
      <c r="AD1348" s="58">
        <f t="shared" ca="1" si="713"/>
        <v>0</v>
      </c>
    </row>
    <row r="1349" spans="1:30" s="51" customFormat="1" hidden="1" outlineLevel="1">
      <c r="A1349" s="168"/>
      <c r="B1349" s="104"/>
      <c r="C1349" s="92"/>
      <c r="D1349" s="92"/>
      <c r="E1349" s="105"/>
      <c r="F1349" s="110"/>
      <c r="G1349" s="55" t="str">
        <f>$G$14</f>
        <v>CUSTOMER</v>
      </c>
      <c r="H1349" s="58">
        <f t="shared" ca="1" si="712"/>
        <v>0</v>
      </c>
      <c r="I1349" s="58">
        <f t="shared" ca="1" si="713"/>
        <v>0</v>
      </c>
      <c r="J1349" s="58">
        <f t="shared" ca="1" si="713"/>
        <v>0</v>
      </c>
      <c r="K1349" s="58">
        <f t="shared" ca="1" si="713"/>
        <v>0</v>
      </c>
      <c r="L1349" s="58">
        <f t="shared" ca="1" si="713"/>
        <v>0</v>
      </c>
      <c r="M1349" s="58">
        <f t="shared" ca="1" si="713"/>
        <v>0</v>
      </c>
      <c r="N1349" s="58">
        <f t="shared" ca="1" si="713"/>
        <v>0</v>
      </c>
      <c r="O1349" s="58">
        <f t="shared" ca="1" si="713"/>
        <v>0</v>
      </c>
      <c r="P1349" s="58">
        <f t="shared" ca="1" si="713"/>
        <v>0</v>
      </c>
      <c r="Q1349" s="58">
        <f t="shared" ca="1" si="713"/>
        <v>0</v>
      </c>
      <c r="R1349" s="58">
        <f t="shared" ca="1" si="713"/>
        <v>0</v>
      </c>
      <c r="S1349" s="58">
        <f t="shared" ca="1" si="713"/>
        <v>0</v>
      </c>
      <c r="T1349" s="58">
        <f t="shared" ca="1" si="713"/>
        <v>0</v>
      </c>
      <c r="U1349" s="58">
        <f t="shared" ca="1" si="713"/>
        <v>0</v>
      </c>
      <c r="V1349" s="58">
        <f t="shared" ca="1" si="713"/>
        <v>0</v>
      </c>
      <c r="W1349" s="58">
        <f t="shared" ca="1" si="713"/>
        <v>0</v>
      </c>
      <c r="X1349" s="58">
        <f t="shared" ca="1" si="713"/>
        <v>0</v>
      </c>
      <c r="Y1349" s="58">
        <f t="shared" ca="1" si="713"/>
        <v>0</v>
      </c>
      <c r="Z1349" s="58">
        <f t="shared" ca="1" si="713"/>
        <v>0</v>
      </c>
      <c r="AA1349" s="58">
        <f t="shared" ca="1" si="713"/>
        <v>0</v>
      </c>
      <c r="AB1349" s="58">
        <f t="shared" ca="1" si="713"/>
        <v>0</v>
      </c>
      <c r="AC1349" s="58">
        <f t="shared" ca="1" si="713"/>
        <v>0</v>
      </c>
      <c r="AD1349" s="58">
        <f t="shared" ca="1" si="713"/>
        <v>0</v>
      </c>
    </row>
    <row r="1350" spans="1:30" s="51" customFormat="1" collapsed="1">
      <c r="A1350" s="168"/>
      <c r="B1350" s="104"/>
      <c r="C1350" s="92" t="s">
        <v>227</v>
      </c>
      <c r="D1350" s="105"/>
      <c r="E1350" s="106">
        <f>+E1334+E1342+E1326+E1318+E1310++E1302+E1294+E1286+E1278+E1270+E1262+E1254</f>
        <v>32661340</v>
      </c>
      <c r="F1350" s="110"/>
      <c r="G1350" s="55" t="str">
        <f>$G$15</f>
        <v>TOTAL</v>
      </c>
      <c r="H1350" s="58">
        <f ca="1">+H1334+H1342+H1326+H1318+H1310++H1302+H1294+H1286+H1278+H1270+H1262+H1254</f>
        <v>32661339.999999989</v>
      </c>
      <c r="I1350" s="58">
        <f ca="1">+I1334+I1342+I1326+I1318+I1310++I1302+I1294+I1286+I1278+I1270+I1262+I1254</f>
        <v>16084062.304818152</v>
      </c>
      <c r="J1350" s="58">
        <f t="shared" ref="J1350:AD1350" ca="1" si="714">+J1334+J1342+J1326+J1318+J1310++J1302+J1294+J1286+J1278+J1270+J1262+J1254</f>
        <v>794657.47305299388</v>
      </c>
      <c r="K1350" s="58">
        <f t="shared" ca="1" si="714"/>
        <v>2910337.011775245</v>
      </c>
      <c r="L1350" s="58">
        <f t="shared" ca="1" si="714"/>
        <v>91568.789875377697</v>
      </c>
      <c r="M1350" s="58">
        <f t="shared" ca="1" si="714"/>
        <v>8648.9751179991526</v>
      </c>
      <c r="N1350" s="58">
        <f t="shared" ca="1" si="714"/>
        <v>3010554.776768622</v>
      </c>
      <c r="O1350" s="58">
        <f t="shared" ca="1" si="714"/>
        <v>2212006.4302064702</v>
      </c>
      <c r="P1350" s="58">
        <f t="shared" ca="1" si="714"/>
        <v>412140.05234061694</v>
      </c>
      <c r="Q1350" s="58">
        <f t="shared" ca="1" si="714"/>
        <v>187548.71354433286</v>
      </c>
      <c r="R1350" s="58">
        <f t="shared" ca="1" si="714"/>
        <v>8188.9070909948769</v>
      </c>
      <c r="S1350" s="58">
        <f t="shared" ca="1" si="714"/>
        <v>2819884.103182415</v>
      </c>
      <c r="T1350" s="58">
        <f t="shared" ca="1" si="714"/>
        <v>77270.347167224725</v>
      </c>
      <c r="U1350" s="58">
        <f t="shared" ca="1" si="714"/>
        <v>1264525.938406569</v>
      </c>
      <c r="V1350" s="58">
        <f t="shared" ca="1" si="714"/>
        <v>6730393.6392309573</v>
      </c>
      <c r="W1350" s="58">
        <f t="shared" ca="1" si="714"/>
        <v>1179982.9883421911</v>
      </c>
      <c r="X1350" s="58">
        <f t="shared" ca="1" si="714"/>
        <v>9252172.9131469429</v>
      </c>
      <c r="Y1350" s="58">
        <f t="shared" ca="1" si="714"/>
        <v>679001.90631317184</v>
      </c>
      <c r="Z1350" s="58">
        <f t="shared" ca="1" si="714"/>
        <v>11371.842751931572</v>
      </c>
      <c r="AA1350" s="58">
        <f t="shared" ca="1" si="714"/>
        <v>690373.74906510348</v>
      </c>
      <c r="AB1350" s="58">
        <f t="shared" ca="1" si="714"/>
        <v>8816.647805798475</v>
      </c>
      <c r="AC1350" s="58">
        <f t="shared" ca="1" si="714"/>
        <v>672.9629287745679</v>
      </c>
      <c r="AD1350" s="58">
        <f t="shared" ca="1" si="714"/>
        <v>145.06923119256379</v>
      </c>
    </row>
    <row r="1351" spans="1:30">
      <c r="A1351" s="168"/>
      <c r="B1351" s="104"/>
      <c r="C1351" s="92"/>
      <c r="D1351" s="92"/>
      <c r="E1351" s="107"/>
      <c r="F1351" s="10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</row>
    <row r="1352" spans="1:30" s="51" customFormat="1" hidden="1" outlineLevel="1">
      <c r="A1352" s="168"/>
      <c r="B1352" s="104"/>
      <c r="C1352" s="92"/>
      <c r="D1352" s="92"/>
      <c r="F1352" s="52" t="str">
        <f>F1359</f>
        <v>EXP_OM_TRAN</v>
      </c>
      <c r="G1352" s="55" t="str">
        <f>$G$8</f>
        <v>PRODUCTION</v>
      </c>
      <c r="H1352" s="53">
        <f t="shared" ref="H1352:H1383" ca="1" si="715">SUBTOTAL(9,I1352:AD1352)</f>
        <v>3.7623340639507331E-12</v>
      </c>
      <c r="I1352" s="54">
        <f ca="1">VLOOKUP(CONCATENATE($F1352," ",$G1352),AllocFactorMatrix,(I$4+1),FALSE)*$E1359</f>
        <v>3.0919984602612765E-12</v>
      </c>
      <c r="J1352" s="54">
        <f ca="1">VLOOKUP(CONCATENATE($F1352," ",$G1352),AllocFactorMatrix,(J$4+1),FALSE)*$E1359</f>
        <v>1.087030708685605E-13</v>
      </c>
      <c r="K1352" s="54">
        <f ca="1">VLOOKUP(CONCATENATE($F1352," ",$G1352),AllocFactorMatrix,(K$4+1),FALSE)*$E1359</f>
        <v>3.8649980753265957E-13</v>
      </c>
      <c r="L1352" s="54">
        <f ca="1">VLOOKUP(CONCATENATE($F1352," ",$G1352),AllocFactorMatrix,(L$4+1),FALSE)*$E1359</f>
        <v>0</v>
      </c>
      <c r="M1352" s="54">
        <f ca="1">VLOOKUP(CONCATENATE($F1352," ",$G1352),AllocFactorMatrix,(M$4+1),FALSE)*$E1359</f>
        <v>0</v>
      </c>
      <c r="N1352" s="54">
        <f t="shared" ref="N1352:N1383" ca="1" si="716">SUBTOTAL(9,K1352:M1352)</f>
        <v>3.8649980753265957E-13</v>
      </c>
      <c r="O1352" s="54">
        <f ca="1">VLOOKUP(CONCATENATE($F1352," ",$G1352),AllocFactorMatrix,(O$4+1),FALSE)*$E1359</f>
        <v>0</v>
      </c>
      <c r="P1352" s="54">
        <f ca="1">VLOOKUP(CONCATENATE($F1352," ",$G1352),AllocFactorMatrix,(P$4+1),FALSE)*$E1359</f>
        <v>9.058589239046708E-14</v>
      </c>
      <c r="Q1352" s="54">
        <f ca="1">VLOOKUP(CONCATENATE($F1352," ",$G1352),AllocFactorMatrix,(Q$4+1),FALSE)*$E1359</f>
        <v>0</v>
      </c>
      <c r="R1352" s="54">
        <f ca="1">VLOOKUP(CONCATENATE($F1352," ",$G1352),AllocFactorMatrix,(R$4+1),FALSE)*$E1359</f>
        <v>0</v>
      </c>
      <c r="S1352" s="54">
        <f ca="1">SUBTOTAL(9,O1352:R1352)</f>
        <v>9.058589239046708E-14</v>
      </c>
      <c r="T1352" s="54">
        <f ca="1">VLOOKUP(CONCATENATE($F1352," ",$G1352),AllocFactorMatrix,(T$4+1),FALSE)*$E1359</f>
        <v>-3.7744121829361284E-14</v>
      </c>
      <c r="U1352" s="54">
        <f ca="1">VLOOKUP(CONCATENATE($F1352," ",$G1352),AllocFactorMatrix,(U$4+1),FALSE)*$E1359</f>
        <v>2.1740614173712101E-13</v>
      </c>
      <c r="V1352" s="54">
        <f ca="1">VLOOKUP(CONCATENATE($F1352," ",$G1352),AllocFactorMatrix,(V$4+1),FALSE)*$E1359</f>
        <v>0</v>
      </c>
      <c r="W1352" s="54">
        <f ca="1">VLOOKUP(CONCATENATE($F1352," ",$G1352),AllocFactorMatrix,(W$4+1),FALSE)*$E1359</f>
        <v>0</v>
      </c>
      <c r="X1352" s="54">
        <f ca="1">SUBTOTAL(9,T1352:W1352)</f>
        <v>1.7966201990775972E-13</v>
      </c>
      <c r="Y1352" s="54">
        <f ca="1">VLOOKUP(CONCATENATE($F1352," ",$G1352),AllocFactorMatrix,(Y$4+1),FALSE)*$E1359</f>
        <v>-9.6624951883164892E-14</v>
      </c>
      <c r="Z1352" s="54">
        <f ca="1">VLOOKUP(CONCATENATE($F1352," ",$G1352),AllocFactorMatrix,(Z$4+1),FALSE)*$E1359</f>
        <v>0</v>
      </c>
      <c r="AA1352" s="54">
        <f t="shared" ref="AA1352:AA1383" ca="1" si="717">SUBTOTAL(9,Y1352:Z1352)</f>
        <v>-9.6624951883164892E-14</v>
      </c>
      <c r="AB1352" s="54">
        <f ca="1">VLOOKUP(CONCATENATE($F1352," ",$G1352),AllocFactorMatrix,(AB$4+1),FALSE)*$E1359</f>
        <v>1.5097648731744514E-15</v>
      </c>
      <c r="AC1352" s="54">
        <f ca="1">VLOOKUP(CONCATENATE($F1352," ",$G1352),AllocFactorMatrix,(AC$4+1),FALSE)*$E1359</f>
        <v>0</v>
      </c>
      <c r="AD1352" s="54">
        <f ca="1">VLOOKUP(CONCATENATE($F1352," ",$G1352),AllocFactorMatrix,(AD$4+1),FALSE)*$E1359</f>
        <v>0</v>
      </c>
    </row>
    <row r="1353" spans="1:30" s="51" customFormat="1" hidden="1" outlineLevel="1">
      <c r="A1353" s="168"/>
      <c r="B1353" s="104"/>
      <c r="C1353" s="92"/>
      <c r="D1353" s="92"/>
      <c r="F1353" s="52" t="str">
        <f>F1359</f>
        <v>EXP_OM_TRAN</v>
      </c>
      <c r="G1353" s="55" t="str">
        <f>$G$9</f>
        <v>BULKTRAN</v>
      </c>
      <c r="H1353" s="53">
        <f t="shared" ca="1" si="715"/>
        <v>20134.291100000002</v>
      </c>
      <c r="I1353" s="54">
        <f ca="1">VLOOKUP(CONCATENATE($F1353," ",$G1353),AllocFactorMatrix,(I$4+1),FALSE)*$E1359</f>
        <v>9917.8093207677521</v>
      </c>
      <c r="J1353" s="54">
        <f ca="1">VLOOKUP(CONCATENATE($F1353," ",$G1353),AllocFactorMatrix,(J$4+1),FALSE)*$E1359</f>
        <v>490.27275327964077</v>
      </c>
      <c r="K1353" s="54">
        <f ca="1">VLOOKUP(CONCATENATE($F1353," ",$G1353),AllocFactorMatrix,(K$4+1),FALSE)*$E1359</f>
        <v>1795.8409973468354</v>
      </c>
      <c r="L1353" s="54">
        <f ca="1">VLOOKUP(CONCATENATE($F1353," ",$G1353),AllocFactorMatrix,(L$4+1),FALSE)*$E1359</f>
        <v>56.526698646662254</v>
      </c>
      <c r="M1353" s="54">
        <f ca="1">VLOOKUP(CONCATENATE($F1353," ",$G1353),AllocFactorMatrix,(M$4+1),FALSE)*$E1359</f>
        <v>5.3008929231224329</v>
      </c>
      <c r="N1353" s="54">
        <f t="shared" ca="1" si="716"/>
        <v>1857.6685889166201</v>
      </c>
      <c r="O1353" s="54">
        <f ca="1">VLOOKUP(CONCATENATE($F1353," ",$G1353),AllocFactorMatrix,(O$4+1),FALSE)*$E1359</f>
        <v>1365.1185203793566</v>
      </c>
      <c r="P1353" s="54">
        <f ca="1">VLOOKUP(CONCATENATE($F1353," ",$G1353),AllocFactorMatrix,(P$4+1),FALSE)*$E1359</f>
        <v>254.36135163887809</v>
      </c>
      <c r="Q1353" s="54">
        <f ca="1">VLOOKUP(CONCATENATE($F1353," ",$G1353),AllocFactorMatrix,(Q$4+1),FALSE)*$E1359</f>
        <v>114.94115859711937</v>
      </c>
      <c r="R1353" s="54">
        <f ca="1">VLOOKUP(CONCATENATE($F1353," ",$G1353),AllocFactorMatrix,(R$4+1),FALSE)*$E1359</f>
        <v>5.1687754198537768</v>
      </c>
      <c r="S1353" s="54">
        <f t="shared" ref="S1353:S1359" ca="1" si="718">SUBTOTAL(9,O1353:R1353)</f>
        <v>1739.5898060352079</v>
      </c>
      <c r="T1353" s="54">
        <f ca="1">VLOOKUP(CONCATENATE($F1353," ",$G1353),AllocFactorMatrix,(T$4+1),FALSE)*$E1359</f>
        <v>47.687086447840777</v>
      </c>
      <c r="U1353" s="54">
        <f ca="1">VLOOKUP(CONCATENATE($F1353," ",$G1353),AllocFactorMatrix,(U$4+1),FALSE)*$E1359</f>
        <v>780.39104470524069</v>
      </c>
      <c r="V1353" s="54">
        <f ca="1">VLOOKUP(CONCATENATE($F1353," ",$G1353),AllocFactorMatrix,(V$4+1),FALSE)*$E1359</f>
        <v>4124.388599041371</v>
      </c>
      <c r="W1353" s="54">
        <f ca="1">VLOOKUP(CONCATENATE($F1353," ",$G1353),AllocFactorMatrix,(W$4+1),FALSE)*$E1359</f>
        <v>744.79622228168955</v>
      </c>
      <c r="X1353" s="54">
        <f t="shared" ref="X1353:X1359" ca="1" si="719">SUBTOTAL(9,T1353:W1353)</f>
        <v>5697.2629524761423</v>
      </c>
      <c r="Y1353" s="54">
        <f ca="1">VLOOKUP(CONCATENATE($F1353," ",$G1353),AllocFactorMatrix,(Y$4+1),FALSE)*$E1359</f>
        <v>419.2257314377228</v>
      </c>
      <c r="Z1353" s="54">
        <f ca="1">VLOOKUP(CONCATENATE($F1353," ",$G1353),AllocFactorMatrix,(Z$4+1),FALSE)*$E1359</f>
        <v>7.0218707543755619</v>
      </c>
      <c r="AA1353" s="54">
        <f t="shared" ca="1" si="717"/>
        <v>426.24760219209838</v>
      </c>
      <c r="AB1353" s="54">
        <f ca="1">VLOOKUP(CONCATENATE($F1353," ",$G1353),AllocFactorMatrix,(AB$4+1),FALSE)*$E1359</f>
        <v>5.4400763325405928</v>
      </c>
      <c r="AC1353" s="54">
        <f ca="1">VLOOKUP(CONCATENATE($F1353," ",$G1353),AllocFactorMatrix,(AC$4+1),FALSE)*$E1359</f>
        <v>0</v>
      </c>
      <c r="AD1353" s="54">
        <f ca="1">VLOOKUP(CONCATENATE($F1353," ",$G1353),AllocFactorMatrix,(AD$4+1),FALSE)*$E1359</f>
        <v>0</v>
      </c>
    </row>
    <row r="1354" spans="1:30" s="51" customFormat="1" hidden="1" outlineLevel="1">
      <c r="A1354" s="168"/>
      <c r="B1354" s="104"/>
      <c r="C1354" s="92"/>
      <c r="D1354" s="92"/>
      <c r="F1354" s="52" t="str">
        <f>F1359</f>
        <v>EXP_OM_TRAN</v>
      </c>
      <c r="G1354" s="55" t="str">
        <f>$G$10</f>
        <v>SUBTRAN</v>
      </c>
      <c r="H1354" s="53">
        <f t="shared" ca="1" si="715"/>
        <v>4428.7089000000042</v>
      </c>
      <c r="I1354" s="54">
        <f ca="1">VLOOKUP(CONCATENATE($F1354," ",$G1354),AllocFactorMatrix,(I$4+1),FALSE)*$E1359</f>
        <v>2156.1941306371668</v>
      </c>
      <c r="J1354" s="54">
        <f ca="1">VLOOKUP(CONCATENATE($F1354," ",$G1354),AllocFactorMatrix,(J$4+1),FALSE)*$E1359</f>
        <v>104.06074938135134</v>
      </c>
      <c r="K1354" s="54">
        <f ca="1">VLOOKUP(CONCATENATE($F1354," ",$G1354),AllocFactorMatrix,(K$4+1),FALSE)*$E1359</f>
        <v>378.567918159138</v>
      </c>
      <c r="L1354" s="54">
        <f ca="1">VLOOKUP(CONCATENATE($F1354," ",$G1354),AllocFactorMatrix,(L$4+1),FALSE)*$E1359</f>
        <v>11.693606805706242</v>
      </c>
      <c r="M1354" s="54">
        <f ca="1">VLOOKUP(CONCATENATE($F1354," ",$G1354),AllocFactorMatrix,(M$4+1),FALSE)*$E1359</f>
        <v>1.4563768840195266</v>
      </c>
      <c r="N1354" s="54">
        <f t="shared" ca="1" si="716"/>
        <v>391.71790184886373</v>
      </c>
      <c r="O1354" s="54">
        <f ca="1">VLOOKUP(CONCATENATE($F1354," ",$G1354),AllocFactorMatrix,(O$4+1),FALSE)*$E1359</f>
        <v>286.01397911577635</v>
      </c>
      <c r="P1354" s="54">
        <f ca="1">VLOOKUP(CONCATENATE($F1354," ",$G1354),AllocFactorMatrix,(P$4+1),FALSE)*$E1359</f>
        <v>53.169665123531971</v>
      </c>
      <c r="Q1354" s="54">
        <f ca="1">VLOOKUP(CONCATENATE($F1354," ",$G1354),AllocFactorMatrix,(Q$4+1),FALSE)*$E1359</f>
        <v>31.63658428557142</v>
      </c>
      <c r="R1354" s="54">
        <f ca="1">VLOOKUP(CONCATENATE($F1354," ",$G1354),AllocFactorMatrix,(R$4+1),FALSE)*$E1359</f>
        <v>0</v>
      </c>
      <c r="S1354" s="54">
        <f t="shared" ca="1" si="718"/>
        <v>370.82022852487972</v>
      </c>
      <c r="T1354" s="54">
        <f ca="1">VLOOKUP(CONCATENATE($F1354," ",$G1354),AllocFactorMatrix,(T$4+1),FALSE)*$E1359</f>
        <v>9.9871170495536905</v>
      </c>
      <c r="U1354" s="54">
        <f ca="1">VLOOKUP(CONCATENATE($F1354," ",$G1354),AllocFactorMatrix,(U$4+1),FALSE)*$E1359</f>
        <v>163.49480819234827</v>
      </c>
      <c r="V1354" s="54">
        <f ca="1">VLOOKUP(CONCATENATE($F1354," ",$G1354),AllocFactorMatrix,(V$4+1),FALSE)*$E1359</f>
        <v>1139.0165182574424</v>
      </c>
      <c r="W1354" s="54">
        <f ca="1">VLOOKUP(CONCATENATE($F1354," ",$G1354),AllocFactorMatrix,(W$4+1),FALSE)*$E1359</f>
        <v>0</v>
      </c>
      <c r="X1354" s="54">
        <f t="shared" ca="1" si="719"/>
        <v>1312.4984434993444</v>
      </c>
      <c r="Y1354" s="54">
        <f ca="1">VLOOKUP(CONCATENATE($F1354," ",$G1354),AllocFactorMatrix,(Y$4+1),FALSE)*$E1359</f>
        <v>86.081828204345413</v>
      </c>
      <c r="Z1354" s="54">
        <f ca="1">VLOOKUP(CONCATENATE($F1354," ",$G1354),AllocFactorMatrix,(Z$4+1),FALSE)*$E1359</f>
        <v>1.4349864148413582</v>
      </c>
      <c r="AA1354" s="54">
        <f t="shared" ca="1" si="717"/>
        <v>87.516814619186775</v>
      </c>
      <c r="AB1354" s="54">
        <f ca="1">VLOOKUP(CONCATENATE($F1354," ",$G1354),AllocFactorMatrix,(AB$4+1),FALSE)*$E1359</f>
        <v>1.1495055722693999</v>
      </c>
      <c r="AC1354" s="54">
        <f ca="1">VLOOKUP(CONCATENATE($F1354," ",$G1354),AllocFactorMatrix,(AC$4+1),FALSE)*$E1359</f>
        <v>3.9085646854879394</v>
      </c>
      <c r="AD1354" s="54">
        <f ca="1">VLOOKUP(CONCATENATE($F1354," ",$G1354),AllocFactorMatrix,(AD$4+1),FALSE)*$E1359</f>
        <v>0.84256123145243966</v>
      </c>
    </row>
    <row r="1355" spans="1:30" s="51" customFormat="1" hidden="1" outlineLevel="1">
      <c r="A1355" s="168"/>
      <c r="B1355" s="104"/>
      <c r="C1355" s="92"/>
      <c r="D1355" s="92"/>
      <c r="F1355" s="52" t="str">
        <f>F1359</f>
        <v>EXP_OM_TRAN</v>
      </c>
      <c r="G1355" s="55" t="str">
        <f>$G$11</f>
        <v>DISTPRI</v>
      </c>
      <c r="H1355" s="53">
        <f t="shared" ca="1" si="715"/>
        <v>0</v>
      </c>
      <c r="I1355" s="54">
        <f ca="1">VLOOKUP(CONCATENATE($F1355," ",$G1355),AllocFactorMatrix,(I$4+1),FALSE)*$E1359</f>
        <v>0</v>
      </c>
      <c r="J1355" s="54">
        <f ca="1">VLOOKUP(CONCATENATE($F1355," ",$G1355),AllocFactorMatrix,(J$4+1),FALSE)*$E1359</f>
        <v>0</v>
      </c>
      <c r="K1355" s="54">
        <f ca="1">VLOOKUP(CONCATENATE($F1355," ",$G1355),AllocFactorMatrix,(K$4+1),FALSE)*$E1359</f>
        <v>0</v>
      </c>
      <c r="L1355" s="54">
        <f ca="1">VLOOKUP(CONCATENATE($F1355," ",$G1355),AllocFactorMatrix,(L$4+1),FALSE)*$E1359</f>
        <v>0</v>
      </c>
      <c r="M1355" s="54">
        <f ca="1">VLOOKUP(CONCATENATE($F1355," ",$G1355),AllocFactorMatrix,(M$4+1),FALSE)*$E1359</f>
        <v>0</v>
      </c>
      <c r="N1355" s="54">
        <f t="shared" ca="1" si="716"/>
        <v>0</v>
      </c>
      <c r="O1355" s="54">
        <f ca="1">VLOOKUP(CONCATENATE($F1355," ",$G1355),AllocFactorMatrix,(O$4+1),FALSE)*$E1359</f>
        <v>0</v>
      </c>
      <c r="P1355" s="54">
        <f ca="1">VLOOKUP(CONCATENATE($F1355," ",$G1355),AllocFactorMatrix,(P$4+1),FALSE)*$E1359</f>
        <v>0</v>
      </c>
      <c r="Q1355" s="54">
        <f ca="1">VLOOKUP(CONCATENATE($F1355," ",$G1355),AllocFactorMatrix,(Q$4+1),FALSE)*$E1359</f>
        <v>0</v>
      </c>
      <c r="R1355" s="54">
        <f ca="1">VLOOKUP(CONCATENATE($F1355," ",$G1355),AllocFactorMatrix,(R$4+1),FALSE)*$E1359</f>
        <v>0</v>
      </c>
      <c r="S1355" s="54">
        <f t="shared" ca="1" si="718"/>
        <v>0</v>
      </c>
      <c r="T1355" s="54">
        <f ca="1">VLOOKUP(CONCATENATE($F1355," ",$G1355),AllocFactorMatrix,(T$4+1),FALSE)*$E1359</f>
        <v>0</v>
      </c>
      <c r="U1355" s="54">
        <f ca="1">VLOOKUP(CONCATENATE($F1355," ",$G1355),AllocFactorMatrix,(U$4+1),FALSE)*$E1359</f>
        <v>0</v>
      </c>
      <c r="V1355" s="54">
        <f ca="1">VLOOKUP(CONCATENATE($F1355," ",$G1355),AllocFactorMatrix,(V$4+1),FALSE)*$E1359</f>
        <v>0</v>
      </c>
      <c r="W1355" s="54">
        <f ca="1">VLOOKUP(CONCATENATE($F1355," ",$G1355),AllocFactorMatrix,(W$4+1),FALSE)*$E1359</f>
        <v>0</v>
      </c>
      <c r="X1355" s="54">
        <f t="shared" ca="1" si="719"/>
        <v>0</v>
      </c>
      <c r="Y1355" s="54">
        <f ca="1">VLOOKUP(CONCATENATE($F1355," ",$G1355),AllocFactorMatrix,(Y$4+1),FALSE)*$E1359</f>
        <v>0</v>
      </c>
      <c r="Z1355" s="54">
        <f ca="1">VLOOKUP(CONCATENATE($F1355," ",$G1355),AllocFactorMatrix,(Z$4+1),FALSE)*$E1359</f>
        <v>0</v>
      </c>
      <c r="AA1355" s="54">
        <f t="shared" ca="1" si="717"/>
        <v>0</v>
      </c>
      <c r="AB1355" s="54">
        <f ca="1">VLOOKUP(CONCATENATE($F1355," ",$G1355),AllocFactorMatrix,(AB$4+1),FALSE)*$E1359</f>
        <v>0</v>
      </c>
      <c r="AC1355" s="54">
        <f ca="1">VLOOKUP(CONCATENATE($F1355," ",$G1355),AllocFactorMatrix,(AC$4+1),FALSE)*$E1359</f>
        <v>0</v>
      </c>
      <c r="AD1355" s="54">
        <f ca="1">VLOOKUP(CONCATENATE($F1355," ",$G1355),AllocFactorMatrix,(AD$4+1),FALSE)*$E1359</f>
        <v>0</v>
      </c>
    </row>
    <row r="1356" spans="1:30" s="51" customFormat="1" hidden="1" outlineLevel="1">
      <c r="A1356" s="168"/>
      <c r="B1356" s="104"/>
      <c r="C1356" s="92"/>
      <c r="D1356" s="92"/>
      <c r="F1356" s="52" t="str">
        <f>F1359</f>
        <v>EXP_OM_TRAN</v>
      </c>
      <c r="G1356" s="55" t="str">
        <f>$G$12</f>
        <v>DISTSEC</v>
      </c>
      <c r="H1356" s="53">
        <f t="shared" ca="1" si="715"/>
        <v>0</v>
      </c>
      <c r="I1356" s="54">
        <f ca="1">VLOOKUP(CONCATENATE($F1356," ",$G1356),AllocFactorMatrix,(I$4+1),FALSE)*$E1359</f>
        <v>0</v>
      </c>
      <c r="J1356" s="54">
        <f ca="1">VLOOKUP(CONCATENATE($F1356," ",$G1356),AllocFactorMatrix,(J$4+1),FALSE)*$E1359</f>
        <v>0</v>
      </c>
      <c r="K1356" s="54">
        <f ca="1">VLOOKUP(CONCATENATE($F1356," ",$G1356),AllocFactorMatrix,(K$4+1),FALSE)*$E1359</f>
        <v>0</v>
      </c>
      <c r="L1356" s="54">
        <f ca="1">VLOOKUP(CONCATENATE($F1356," ",$G1356),AllocFactorMatrix,(L$4+1),FALSE)*$E1359</f>
        <v>0</v>
      </c>
      <c r="M1356" s="54">
        <f ca="1">VLOOKUP(CONCATENATE($F1356," ",$G1356),AllocFactorMatrix,(M$4+1),FALSE)*$E1359</f>
        <v>0</v>
      </c>
      <c r="N1356" s="54">
        <f t="shared" ca="1" si="716"/>
        <v>0</v>
      </c>
      <c r="O1356" s="54">
        <f ca="1">VLOOKUP(CONCATENATE($F1356," ",$G1356),AllocFactorMatrix,(O$4+1),FALSE)*$E1359</f>
        <v>0</v>
      </c>
      <c r="P1356" s="54">
        <f ca="1">VLOOKUP(CONCATENATE($F1356," ",$G1356),AllocFactorMatrix,(P$4+1),FALSE)*$E1359</f>
        <v>0</v>
      </c>
      <c r="Q1356" s="54">
        <f ca="1">VLOOKUP(CONCATENATE($F1356," ",$G1356),AllocFactorMatrix,(Q$4+1),FALSE)*$E1359</f>
        <v>0</v>
      </c>
      <c r="R1356" s="54">
        <f ca="1">VLOOKUP(CONCATENATE($F1356," ",$G1356),AllocFactorMatrix,(R$4+1),FALSE)*$E1359</f>
        <v>0</v>
      </c>
      <c r="S1356" s="54">
        <f t="shared" ca="1" si="718"/>
        <v>0</v>
      </c>
      <c r="T1356" s="54">
        <f ca="1">VLOOKUP(CONCATENATE($F1356," ",$G1356),AllocFactorMatrix,(T$4+1),FALSE)*$E1359</f>
        <v>0</v>
      </c>
      <c r="U1356" s="54">
        <f ca="1">VLOOKUP(CONCATENATE($F1356," ",$G1356),AllocFactorMatrix,(U$4+1),FALSE)*$E1359</f>
        <v>0</v>
      </c>
      <c r="V1356" s="54">
        <f ca="1">VLOOKUP(CONCATENATE($F1356," ",$G1356),AllocFactorMatrix,(V$4+1),FALSE)*$E1359</f>
        <v>0</v>
      </c>
      <c r="W1356" s="54">
        <f ca="1">VLOOKUP(CONCATENATE($F1356," ",$G1356),AllocFactorMatrix,(W$4+1),FALSE)*$E1359</f>
        <v>0</v>
      </c>
      <c r="X1356" s="54">
        <f t="shared" ca="1" si="719"/>
        <v>0</v>
      </c>
      <c r="Y1356" s="54">
        <f ca="1">VLOOKUP(CONCATENATE($F1356," ",$G1356),AllocFactorMatrix,(Y$4+1),FALSE)*$E1359</f>
        <v>0</v>
      </c>
      <c r="Z1356" s="54">
        <f ca="1">VLOOKUP(CONCATENATE($F1356," ",$G1356),AllocFactorMatrix,(Z$4+1),FALSE)*$E1359</f>
        <v>0</v>
      </c>
      <c r="AA1356" s="54">
        <f t="shared" ca="1" si="717"/>
        <v>0</v>
      </c>
      <c r="AB1356" s="54">
        <f ca="1">VLOOKUP(CONCATENATE($F1356," ",$G1356),AllocFactorMatrix,(AB$4+1),FALSE)*$E1359</f>
        <v>0</v>
      </c>
      <c r="AC1356" s="54">
        <f ca="1">VLOOKUP(CONCATENATE($F1356," ",$G1356),AllocFactorMatrix,(AC$4+1),FALSE)*$E1359</f>
        <v>0</v>
      </c>
      <c r="AD1356" s="54">
        <f ca="1">VLOOKUP(CONCATENATE($F1356," ",$G1356),AllocFactorMatrix,(AD$4+1),FALSE)*$E1359</f>
        <v>0</v>
      </c>
    </row>
    <row r="1357" spans="1:30" s="51" customFormat="1" hidden="1" outlineLevel="1">
      <c r="A1357" s="168"/>
      <c r="B1357" s="104"/>
      <c r="C1357" s="92"/>
      <c r="D1357" s="92"/>
      <c r="F1357" s="52" t="str">
        <f>F1359</f>
        <v>EXP_OM_TRAN</v>
      </c>
      <c r="G1357" s="55" t="str">
        <f>$G$13</f>
        <v>ENERGY</v>
      </c>
      <c r="H1357" s="53">
        <f t="shared" ca="1" si="715"/>
        <v>0</v>
      </c>
      <c r="I1357" s="54">
        <f ca="1">VLOOKUP(CONCATENATE($F1357," ",$G1357),AllocFactorMatrix,(I$4+1),FALSE)*$E1359</f>
        <v>0</v>
      </c>
      <c r="J1357" s="54">
        <f ca="1">VLOOKUP(CONCATENATE($F1357," ",$G1357),AllocFactorMatrix,(J$4+1),FALSE)*$E1359</f>
        <v>0</v>
      </c>
      <c r="K1357" s="54">
        <f ca="1">VLOOKUP(CONCATENATE($F1357," ",$G1357),AllocFactorMatrix,(K$4+1),FALSE)*$E1359</f>
        <v>0</v>
      </c>
      <c r="L1357" s="54">
        <f ca="1">VLOOKUP(CONCATENATE($F1357," ",$G1357),AllocFactorMatrix,(L$4+1),FALSE)*$E1359</f>
        <v>0</v>
      </c>
      <c r="M1357" s="54">
        <f ca="1">VLOOKUP(CONCATENATE($F1357," ",$G1357),AllocFactorMatrix,(M$4+1),FALSE)*$E1359</f>
        <v>0</v>
      </c>
      <c r="N1357" s="54">
        <f t="shared" ca="1" si="716"/>
        <v>0</v>
      </c>
      <c r="O1357" s="54">
        <f ca="1">VLOOKUP(CONCATENATE($F1357," ",$G1357),AllocFactorMatrix,(O$4+1),FALSE)*$E1359</f>
        <v>0</v>
      </c>
      <c r="P1357" s="54">
        <f ca="1">VLOOKUP(CONCATENATE($F1357," ",$G1357),AllocFactorMatrix,(P$4+1),FALSE)*$E1359</f>
        <v>0</v>
      </c>
      <c r="Q1357" s="54">
        <f ca="1">VLOOKUP(CONCATENATE($F1357," ",$G1357),AllocFactorMatrix,(Q$4+1),FALSE)*$E1359</f>
        <v>0</v>
      </c>
      <c r="R1357" s="54">
        <f ca="1">VLOOKUP(CONCATENATE($F1357," ",$G1357),AllocFactorMatrix,(R$4+1),FALSE)*$E1359</f>
        <v>0</v>
      </c>
      <c r="S1357" s="54">
        <f t="shared" ca="1" si="718"/>
        <v>0</v>
      </c>
      <c r="T1357" s="54">
        <f ca="1">VLOOKUP(CONCATENATE($F1357," ",$G1357),AllocFactorMatrix,(T$4+1),FALSE)*$E1359</f>
        <v>0</v>
      </c>
      <c r="U1357" s="54">
        <f ca="1">VLOOKUP(CONCATENATE($F1357," ",$G1357),AllocFactorMatrix,(U$4+1),FALSE)*$E1359</f>
        <v>0</v>
      </c>
      <c r="V1357" s="54">
        <f ca="1">VLOOKUP(CONCATENATE($F1357," ",$G1357),AllocFactorMatrix,(V$4+1),FALSE)*$E1359</f>
        <v>0</v>
      </c>
      <c r="W1357" s="54">
        <f ca="1">VLOOKUP(CONCATENATE($F1357," ",$G1357),AllocFactorMatrix,(W$4+1),FALSE)*$E1359</f>
        <v>0</v>
      </c>
      <c r="X1357" s="54">
        <f t="shared" ca="1" si="719"/>
        <v>0</v>
      </c>
      <c r="Y1357" s="54">
        <f ca="1">VLOOKUP(CONCATENATE($F1357," ",$G1357),AllocFactorMatrix,(Y$4+1),FALSE)*$E1359</f>
        <v>0</v>
      </c>
      <c r="Z1357" s="54">
        <f ca="1">VLOOKUP(CONCATENATE($F1357," ",$G1357),AllocFactorMatrix,(Z$4+1),FALSE)*$E1359</f>
        <v>0</v>
      </c>
      <c r="AA1357" s="54">
        <f t="shared" ca="1" si="717"/>
        <v>0</v>
      </c>
      <c r="AB1357" s="54">
        <f ca="1">VLOOKUP(CONCATENATE($F1357," ",$G1357),AllocFactorMatrix,(AB$4+1),FALSE)*$E1359</f>
        <v>0</v>
      </c>
      <c r="AC1357" s="54">
        <f ca="1">VLOOKUP(CONCATENATE($F1357," ",$G1357),AllocFactorMatrix,(AC$4+1),FALSE)*$E1359</f>
        <v>0</v>
      </c>
      <c r="AD1357" s="54">
        <f ca="1">VLOOKUP(CONCATENATE($F1357," ",$G1357),AllocFactorMatrix,(AD$4+1),FALSE)*$E1359</f>
        <v>0</v>
      </c>
    </row>
    <row r="1358" spans="1:30" s="51" customFormat="1" hidden="1" outlineLevel="1">
      <c r="A1358" s="168"/>
      <c r="B1358" s="104"/>
      <c r="C1358" s="92"/>
      <c r="D1358" s="92"/>
      <c r="F1358" s="52" t="str">
        <f>F1359</f>
        <v>EXP_OM_TRAN</v>
      </c>
      <c r="G1358" s="55" t="str">
        <f>$G$14</f>
        <v>CUSTOMER</v>
      </c>
      <c r="H1358" s="53">
        <f t="shared" ca="1" si="715"/>
        <v>0</v>
      </c>
      <c r="I1358" s="54">
        <f ca="1">VLOOKUP(CONCATENATE($F1358," ",$G1358),AllocFactorMatrix,(I$4+1),FALSE)*$E1359</f>
        <v>0</v>
      </c>
      <c r="J1358" s="54">
        <f ca="1">VLOOKUP(CONCATENATE($F1358," ",$G1358),AllocFactorMatrix,(J$4+1),FALSE)*$E1359</f>
        <v>0</v>
      </c>
      <c r="K1358" s="54">
        <f ca="1">VLOOKUP(CONCATENATE($F1358," ",$G1358),AllocFactorMatrix,(K$4+1),FALSE)*$E1359</f>
        <v>0</v>
      </c>
      <c r="L1358" s="54">
        <f ca="1">VLOOKUP(CONCATENATE($F1358," ",$G1358),AllocFactorMatrix,(L$4+1),FALSE)*$E1359</f>
        <v>0</v>
      </c>
      <c r="M1358" s="54">
        <f ca="1">VLOOKUP(CONCATENATE($F1358," ",$G1358),AllocFactorMatrix,(M$4+1),FALSE)*$E1359</f>
        <v>0</v>
      </c>
      <c r="N1358" s="54">
        <f t="shared" ca="1" si="716"/>
        <v>0</v>
      </c>
      <c r="O1358" s="54">
        <f ca="1">VLOOKUP(CONCATENATE($F1358," ",$G1358),AllocFactorMatrix,(O$4+1),FALSE)*$E1359</f>
        <v>0</v>
      </c>
      <c r="P1358" s="54">
        <f ca="1">VLOOKUP(CONCATENATE($F1358," ",$G1358),AllocFactorMatrix,(P$4+1),FALSE)*$E1359</f>
        <v>0</v>
      </c>
      <c r="Q1358" s="54">
        <f ca="1">VLOOKUP(CONCATENATE($F1358," ",$G1358),AllocFactorMatrix,(Q$4+1),FALSE)*$E1359</f>
        <v>0</v>
      </c>
      <c r="R1358" s="54">
        <f ca="1">VLOOKUP(CONCATENATE($F1358," ",$G1358),AllocFactorMatrix,(R$4+1),FALSE)*$E1359</f>
        <v>0</v>
      </c>
      <c r="S1358" s="54">
        <f t="shared" ca="1" si="718"/>
        <v>0</v>
      </c>
      <c r="T1358" s="54">
        <f ca="1">VLOOKUP(CONCATENATE($F1358," ",$G1358),AllocFactorMatrix,(T$4+1),FALSE)*$E1359</f>
        <v>0</v>
      </c>
      <c r="U1358" s="54">
        <f ca="1">VLOOKUP(CONCATENATE($F1358," ",$G1358),AllocFactorMatrix,(U$4+1),FALSE)*$E1359</f>
        <v>0</v>
      </c>
      <c r="V1358" s="54">
        <f ca="1">VLOOKUP(CONCATENATE($F1358," ",$G1358),AllocFactorMatrix,(V$4+1),FALSE)*$E1359</f>
        <v>0</v>
      </c>
      <c r="W1358" s="54">
        <f ca="1">VLOOKUP(CONCATENATE($F1358," ",$G1358),AllocFactorMatrix,(W$4+1),FALSE)*$E1359</f>
        <v>0</v>
      </c>
      <c r="X1358" s="54">
        <f t="shared" ca="1" si="719"/>
        <v>0</v>
      </c>
      <c r="Y1358" s="54">
        <f ca="1">VLOOKUP(CONCATENATE($F1358," ",$G1358),AllocFactorMatrix,(Y$4+1),FALSE)*$E1359</f>
        <v>0</v>
      </c>
      <c r="Z1358" s="54">
        <f ca="1">VLOOKUP(CONCATENATE($F1358," ",$G1358),AllocFactorMatrix,(Z$4+1),FALSE)*$E1359</f>
        <v>0</v>
      </c>
      <c r="AA1358" s="54">
        <f t="shared" ca="1" si="717"/>
        <v>0</v>
      </c>
      <c r="AB1358" s="54">
        <f ca="1">VLOOKUP(CONCATENATE($F1358," ",$G1358),AllocFactorMatrix,(AB$4+1),FALSE)*$E1359</f>
        <v>0</v>
      </c>
      <c r="AC1358" s="54">
        <f ca="1">VLOOKUP(CONCATENATE($F1358," ",$G1358),AllocFactorMatrix,(AC$4+1),FALSE)*$E1359</f>
        <v>0</v>
      </c>
      <c r="AD1358" s="54">
        <f ca="1">VLOOKUP(CONCATENATE($F1358," ",$G1358),AllocFactorMatrix,(AD$4+1),FALSE)*$E1359</f>
        <v>0</v>
      </c>
    </row>
    <row r="1359" spans="1:30" s="51" customFormat="1" collapsed="1">
      <c r="A1359" s="168"/>
      <c r="B1359" s="104"/>
      <c r="C1359" s="92"/>
      <c r="D1359" s="92" t="s">
        <v>510</v>
      </c>
      <c r="E1359" s="63">
        <v>24563</v>
      </c>
      <c r="F1359" s="61" t="s">
        <v>228</v>
      </c>
      <c r="G1359" s="55" t="str">
        <f>$G$15</f>
        <v>TOTAL</v>
      </c>
      <c r="H1359" s="53">
        <f t="shared" ca="1" si="715"/>
        <v>24563.000000000011</v>
      </c>
      <c r="I1359" s="54">
        <f ca="1">VLOOKUP(CONCATENATE($F1359," ",$G1359),AllocFactorMatrix,(I$4+1),FALSE)*$E1359</f>
        <v>12074.00345140492</v>
      </c>
      <c r="J1359" s="54">
        <f ca="1">VLOOKUP(CONCATENATE($F1359," ",$G1359),AllocFactorMatrix,(J$4+1),FALSE)*$E1359</f>
        <v>594.33350266099205</v>
      </c>
      <c r="K1359" s="54">
        <f ca="1">VLOOKUP(CONCATENATE($F1359," ",$G1359),AllocFactorMatrix,(K$4+1),FALSE)*$E1359</f>
        <v>2174.4089155059746</v>
      </c>
      <c r="L1359" s="54">
        <f ca="1">VLOOKUP(CONCATENATE($F1359," ",$G1359),AllocFactorMatrix,(L$4+1),FALSE)*$E1359</f>
        <v>68.22030545236845</v>
      </c>
      <c r="M1359" s="54">
        <f ca="1">VLOOKUP(CONCATENATE($F1359," ",$G1359),AllocFactorMatrix,(M$4+1),FALSE)*$E1359</f>
        <v>6.7572698071419666</v>
      </c>
      <c r="N1359" s="54">
        <f t="shared" ca="1" si="716"/>
        <v>2249.3864907654852</v>
      </c>
      <c r="O1359" s="54">
        <f ca="1">VLOOKUP(CONCATENATE($F1359," ",$G1359),AllocFactorMatrix,(O$4+1),FALSE)*$E1359</f>
        <v>1651.1324994951331</v>
      </c>
      <c r="P1359" s="54">
        <f ca="1">VLOOKUP(CONCATENATE($F1359," ",$G1359),AllocFactorMatrix,(P$4+1),FALSE)*$E1359</f>
        <v>307.53101676240988</v>
      </c>
      <c r="Q1359" s="54">
        <f ca="1">VLOOKUP(CONCATENATE($F1359," ",$G1359),AllocFactorMatrix,(Q$4+1),FALSE)*$E1359</f>
        <v>146.57774288269073</v>
      </c>
      <c r="R1359" s="54">
        <f ca="1">VLOOKUP(CONCATENATE($F1359," ",$G1359),AllocFactorMatrix,(R$4+1),FALSE)*$E1359</f>
        <v>5.1687754198537794</v>
      </c>
      <c r="S1359" s="54">
        <f t="shared" ca="1" si="718"/>
        <v>2110.4100345600878</v>
      </c>
      <c r="T1359" s="54">
        <f ca="1">VLOOKUP(CONCATENATE($F1359," ",$G1359),AllocFactorMatrix,(T$4+1),FALSE)*$E1359</f>
        <v>57.674203497394458</v>
      </c>
      <c r="U1359" s="54">
        <f ca="1">VLOOKUP(CONCATENATE($F1359," ",$G1359),AllocFactorMatrix,(U$4+1),FALSE)*$E1359</f>
        <v>943.8858528975893</v>
      </c>
      <c r="V1359" s="54">
        <f ca="1">VLOOKUP(CONCATENATE($F1359," ",$G1359),AllocFactorMatrix,(V$4+1),FALSE)*$E1359</f>
        <v>5263.4051172988175</v>
      </c>
      <c r="W1359" s="54">
        <f ca="1">VLOOKUP(CONCATENATE($F1359," ",$G1359),AllocFactorMatrix,(W$4+1),FALSE)*$E1359</f>
        <v>744.79622228168955</v>
      </c>
      <c r="X1359" s="54">
        <f t="shared" ca="1" si="719"/>
        <v>7009.7613959754908</v>
      </c>
      <c r="Y1359" s="54">
        <f ca="1">VLOOKUP(CONCATENATE($F1359," ",$G1359),AllocFactorMatrix,(Y$4+1),FALSE)*$E1359</f>
        <v>505.30755964206833</v>
      </c>
      <c r="Z1359" s="54">
        <f ca="1">VLOOKUP(CONCATENATE($F1359," ",$G1359),AllocFactorMatrix,(Z$4+1),FALSE)*$E1359</f>
        <v>8.4568571692169172</v>
      </c>
      <c r="AA1359" s="54">
        <f t="shared" ca="1" si="717"/>
        <v>513.76441681128529</v>
      </c>
      <c r="AB1359" s="54">
        <f ca="1">VLOOKUP(CONCATENATE($F1359," ",$G1359),AllocFactorMatrix,(AB$4+1),FALSE)*$E1359</f>
        <v>6.5895819048099868</v>
      </c>
      <c r="AC1359" s="54">
        <f ca="1">VLOOKUP(CONCATENATE($F1359," ",$G1359),AllocFactorMatrix,(AC$4+1),FALSE)*$E1359</f>
        <v>3.9085646854879394</v>
      </c>
      <c r="AD1359" s="54">
        <f ca="1">VLOOKUP(CONCATENATE($F1359," ",$G1359),AllocFactorMatrix,(AD$4+1),FALSE)*$E1359</f>
        <v>0.84256123145243966</v>
      </c>
    </row>
    <row r="1360" spans="1:30" s="51" customFormat="1" hidden="1" outlineLevel="1">
      <c r="A1360" s="168"/>
      <c r="B1360" s="104"/>
      <c r="C1360" s="92"/>
      <c r="D1360" s="92"/>
      <c r="F1360" s="52" t="str">
        <f>F1367</f>
        <v>TRANS_TOTAL</v>
      </c>
      <c r="G1360" s="55" t="str">
        <f>$G$8</f>
        <v>PRODUCTION</v>
      </c>
      <c r="H1360" s="53">
        <f t="shared" si="715"/>
        <v>0</v>
      </c>
      <c r="I1360" s="54">
        <f>VLOOKUP(CONCATENATE($F1360," ",$G1360),AllocFactorMatrix,(I$4+1),FALSE)*$E1367</f>
        <v>0</v>
      </c>
      <c r="J1360" s="54">
        <f>VLOOKUP(CONCATENATE($F1360," ",$G1360),AllocFactorMatrix,(J$4+1),FALSE)*$E1367</f>
        <v>0</v>
      </c>
      <c r="K1360" s="54">
        <f>VLOOKUP(CONCATENATE($F1360," ",$G1360),AllocFactorMatrix,(K$4+1),FALSE)*$E1367</f>
        <v>0</v>
      </c>
      <c r="L1360" s="54">
        <f>VLOOKUP(CONCATENATE($F1360," ",$G1360),AllocFactorMatrix,(L$4+1),FALSE)*$E1367</f>
        <v>0</v>
      </c>
      <c r="M1360" s="54">
        <f>VLOOKUP(CONCATENATE($F1360," ",$G1360),AllocFactorMatrix,(M$4+1),FALSE)*$E1367</f>
        <v>0</v>
      </c>
      <c r="N1360" s="54">
        <f t="shared" si="716"/>
        <v>0</v>
      </c>
      <c r="O1360" s="54">
        <f>VLOOKUP(CONCATENATE($F1360," ",$G1360),AllocFactorMatrix,(O$4+1),FALSE)*$E1367</f>
        <v>0</v>
      </c>
      <c r="P1360" s="54">
        <f>VLOOKUP(CONCATENATE($F1360," ",$G1360),AllocFactorMatrix,(P$4+1),FALSE)*$E1367</f>
        <v>0</v>
      </c>
      <c r="Q1360" s="54">
        <f>VLOOKUP(CONCATENATE($F1360," ",$G1360),AllocFactorMatrix,(Q$4+1),FALSE)*$E1367</f>
        <v>0</v>
      </c>
      <c r="R1360" s="54">
        <f>VLOOKUP(CONCATENATE($F1360," ",$G1360),AllocFactorMatrix,(R$4+1),FALSE)*$E1367</f>
        <v>0</v>
      </c>
      <c r="S1360" s="54">
        <f>SUBTOTAL(9,O1360:R1360)</f>
        <v>0</v>
      </c>
      <c r="T1360" s="54">
        <f>VLOOKUP(CONCATENATE($F1360," ",$G1360),AllocFactorMatrix,(T$4+1),FALSE)*$E1367</f>
        <v>0</v>
      </c>
      <c r="U1360" s="54">
        <f>VLOOKUP(CONCATENATE($F1360," ",$G1360),AllocFactorMatrix,(U$4+1),FALSE)*$E1367</f>
        <v>0</v>
      </c>
      <c r="V1360" s="54">
        <f>VLOOKUP(CONCATENATE($F1360," ",$G1360),AllocFactorMatrix,(V$4+1),FALSE)*$E1367</f>
        <v>0</v>
      </c>
      <c r="W1360" s="54">
        <f>VLOOKUP(CONCATENATE($F1360," ",$G1360),AllocFactorMatrix,(W$4+1),FALSE)*$E1367</f>
        <v>0</v>
      </c>
      <c r="X1360" s="54">
        <f>SUBTOTAL(9,T1360:W1360)</f>
        <v>0</v>
      </c>
      <c r="Y1360" s="54">
        <f>VLOOKUP(CONCATENATE($F1360," ",$G1360),AllocFactorMatrix,(Y$4+1),FALSE)*$E1367</f>
        <v>0</v>
      </c>
      <c r="Z1360" s="54">
        <f>VLOOKUP(CONCATENATE($F1360," ",$G1360),AllocFactorMatrix,(Z$4+1),FALSE)*$E1367</f>
        <v>0</v>
      </c>
      <c r="AA1360" s="54">
        <f t="shared" si="717"/>
        <v>0</v>
      </c>
      <c r="AB1360" s="54">
        <f>VLOOKUP(CONCATENATE($F1360," ",$G1360),AllocFactorMatrix,(AB$4+1),FALSE)*$E1367</f>
        <v>0</v>
      </c>
      <c r="AC1360" s="54">
        <f>VLOOKUP(CONCATENATE($F1360," ",$G1360),AllocFactorMatrix,(AC$4+1),FALSE)*$E1367</f>
        <v>0</v>
      </c>
      <c r="AD1360" s="54">
        <f>VLOOKUP(CONCATENATE($F1360," ",$G1360),AllocFactorMatrix,(AD$4+1),FALSE)*$E1367</f>
        <v>0</v>
      </c>
    </row>
    <row r="1361" spans="1:30" s="51" customFormat="1" hidden="1" outlineLevel="1">
      <c r="A1361" s="168"/>
      <c r="B1361" s="104"/>
      <c r="C1361" s="92"/>
      <c r="D1361" s="92"/>
      <c r="F1361" s="52" t="str">
        <f>F1367</f>
        <v>TRANS_TOTAL</v>
      </c>
      <c r="G1361" s="55" t="str">
        <f>$G$9</f>
        <v>BULKTRAN</v>
      </c>
      <c r="H1361" s="53">
        <f t="shared" si="715"/>
        <v>116621.17809999999</v>
      </c>
      <c r="I1361" s="54">
        <f>VLOOKUP(CONCATENATE($F1361," ",$G1361),AllocFactorMatrix,(I$4+1),FALSE)*$E1367</f>
        <v>57445.608659104757</v>
      </c>
      <c r="J1361" s="54">
        <f>VLOOKUP(CONCATENATE($F1361," ",$G1361),AllocFactorMatrix,(J$4+1),FALSE)*$E1367</f>
        <v>2839.7417020459347</v>
      </c>
      <c r="K1361" s="54">
        <f>VLOOKUP(CONCATENATE($F1361," ",$G1361),AllocFactorMatrix,(K$4+1),FALSE)*$E1367</f>
        <v>10401.811106767342</v>
      </c>
      <c r="L1361" s="54">
        <f>VLOOKUP(CONCATENATE($F1361," ",$G1361),AllocFactorMatrix,(L$4+1),FALSE)*$E1367</f>
        <v>327.4120830744036</v>
      </c>
      <c r="M1361" s="54">
        <f>VLOOKUP(CONCATENATE($F1361," ",$G1361),AllocFactorMatrix,(M$4+1),FALSE)*$E1367</f>
        <v>30.703657486927387</v>
      </c>
      <c r="N1361" s="54">
        <f t="shared" si="716"/>
        <v>10759.926847328672</v>
      </c>
      <c r="O1361" s="54">
        <f>VLOOKUP(CONCATENATE($F1361," ",$G1361),AllocFactorMatrix,(O$4+1),FALSE)*$E1367</f>
        <v>7906.9945548154592</v>
      </c>
      <c r="P1361" s="54">
        <f>VLOOKUP(CONCATENATE($F1361," ",$G1361),AllocFactorMatrix,(P$4+1),FALSE)*$E1367</f>
        <v>1473.3034475315753</v>
      </c>
      <c r="Q1361" s="54">
        <f>VLOOKUP(CONCATENATE($F1361," ",$G1361),AllocFactorMatrix,(Q$4+1),FALSE)*$E1367</f>
        <v>665.75839502861857</v>
      </c>
      <c r="R1361" s="54">
        <f>VLOOKUP(CONCATENATE($F1361," ",$G1361),AllocFactorMatrix,(R$4+1),FALSE)*$E1367</f>
        <v>29.938410833727808</v>
      </c>
      <c r="S1361" s="54">
        <f t="shared" ref="S1361:S1367" si="720">SUBTOTAL(9,O1361:R1361)</f>
        <v>10075.99480820938</v>
      </c>
      <c r="T1361" s="54">
        <f>VLOOKUP(CONCATENATE($F1361," ",$G1361),AllocFactorMatrix,(T$4+1),FALSE)*$E1367</f>
        <v>276.21157229139953</v>
      </c>
      <c r="U1361" s="54">
        <f>VLOOKUP(CONCATENATE($F1361," ",$G1361),AllocFactorMatrix,(U$4+1),FALSE)*$E1367</f>
        <v>4520.1553191120247</v>
      </c>
      <c r="V1361" s="54">
        <f>VLOOKUP(CONCATENATE($F1361," ",$G1361),AllocFactorMatrix,(V$4+1),FALSE)*$E1367</f>
        <v>23889.147870838766</v>
      </c>
      <c r="W1361" s="54">
        <f>VLOOKUP(CONCATENATE($F1361," ",$G1361),AllocFactorMatrix,(W$4+1),FALSE)*$E1367</f>
        <v>4313.9841604316562</v>
      </c>
      <c r="X1361" s="54">
        <f t="shared" ref="X1361:X1367" si="721">SUBTOTAL(9,T1361:W1361)</f>
        <v>32999.498922673847</v>
      </c>
      <c r="Y1361" s="54">
        <f>VLOOKUP(CONCATENATE($F1361," ",$G1361),AllocFactorMatrix,(Y$4+1),FALSE)*$E1367</f>
        <v>2428.2254809607584</v>
      </c>
      <c r="Z1361" s="54">
        <f>VLOOKUP(CONCATENATE($F1361," ",$G1361),AllocFactorMatrix,(Z$4+1),FALSE)*$E1367</f>
        <v>40.671848627499649</v>
      </c>
      <c r="AA1361" s="54">
        <f t="shared" si="717"/>
        <v>2468.8973295882579</v>
      </c>
      <c r="AB1361" s="54">
        <f>VLOOKUP(CONCATENATE($F1361," ",$G1361),AllocFactorMatrix,(AB$4+1),FALSE)*$E1367</f>
        <v>31.509831049120525</v>
      </c>
      <c r="AC1361" s="54">
        <f>VLOOKUP(CONCATENATE($F1361," ",$G1361),AllocFactorMatrix,(AC$4+1),FALSE)*$E1367</f>
        <v>0</v>
      </c>
      <c r="AD1361" s="54">
        <f>VLOOKUP(CONCATENATE($F1361," ",$G1361),AllocFactorMatrix,(AD$4+1),FALSE)*$E1367</f>
        <v>0</v>
      </c>
    </row>
    <row r="1362" spans="1:30" s="51" customFormat="1" hidden="1" outlineLevel="1">
      <c r="A1362" s="168"/>
      <c r="B1362" s="104"/>
      <c r="C1362" s="92"/>
      <c r="D1362" s="92"/>
      <c r="F1362" s="52" t="str">
        <f>F1367</f>
        <v>TRANS_TOTAL</v>
      </c>
      <c r="G1362" s="55" t="str">
        <f>$G$10</f>
        <v>SUBTRAN</v>
      </c>
      <c r="H1362" s="53">
        <f t="shared" si="715"/>
        <v>25651.821900000003</v>
      </c>
      <c r="I1362" s="54">
        <f>VLOOKUP(CONCATENATE($F1362," ",$G1362),AllocFactorMatrix,(I$4+1),FALSE)*$E1367</f>
        <v>12489.03666279125</v>
      </c>
      <c r="J1362" s="54">
        <f>VLOOKUP(CONCATENATE($F1362," ",$G1362),AllocFactorMatrix,(J$4+1),FALSE)*$E1367</f>
        <v>602.73724694593466</v>
      </c>
      <c r="K1362" s="54">
        <f>VLOOKUP(CONCATENATE($F1362," ",$G1362),AllocFactorMatrix,(K$4+1),FALSE)*$E1367</f>
        <v>2192.7286333206457</v>
      </c>
      <c r="L1362" s="54">
        <f>VLOOKUP(CONCATENATE($F1362," ",$G1362),AllocFactorMatrix,(L$4+1),FALSE)*$E1367</f>
        <v>67.731324393121511</v>
      </c>
      <c r="M1362" s="54">
        <f>VLOOKUP(CONCATENATE($F1362," ",$G1362),AllocFactorMatrix,(M$4+1),FALSE)*$E1367</f>
        <v>8.4355782445185845</v>
      </c>
      <c r="N1362" s="54">
        <f t="shared" si="716"/>
        <v>2268.895535958286</v>
      </c>
      <c r="O1362" s="54">
        <f>VLOOKUP(CONCATENATE($F1362," ",$G1362),AllocFactorMatrix,(O$4+1),FALSE)*$E1367</f>
        <v>1656.640754416758</v>
      </c>
      <c r="P1362" s="54">
        <f>VLOOKUP(CONCATENATE($F1362," ",$G1362),AllocFactorMatrix,(P$4+1),FALSE)*$E1367</f>
        <v>307.96758401336405</v>
      </c>
      <c r="Q1362" s="54">
        <f>VLOOKUP(CONCATENATE($F1362," ",$G1362),AllocFactorMatrix,(Q$4+1),FALSE)*$E1367</f>
        <v>183.24438204051216</v>
      </c>
      <c r="R1362" s="54">
        <f>VLOOKUP(CONCATENATE($F1362," ",$G1362),AllocFactorMatrix,(R$4+1),FALSE)*$E1367</f>
        <v>0</v>
      </c>
      <c r="S1362" s="54">
        <f t="shared" si="720"/>
        <v>2147.8527204706343</v>
      </c>
      <c r="T1362" s="54">
        <f>VLOOKUP(CONCATENATE($F1362," ",$G1362),AllocFactorMatrix,(T$4+1),FALSE)*$E1367</f>
        <v>57.847050604207602</v>
      </c>
      <c r="U1362" s="54">
        <f>VLOOKUP(CONCATENATE($F1362," ",$G1362),AllocFactorMatrix,(U$4+1),FALSE)*$E1367</f>
        <v>946.98924585555324</v>
      </c>
      <c r="V1362" s="54">
        <f>VLOOKUP(CONCATENATE($F1362," ",$G1362),AllocFactorMatrix,(V$4+1),FALSE)*$E1367</f>
        <v>6597.3739812743161</v>
      </c>
      <c r="W1362" s="54">
        <f>VLOOKUP(CONCATENATE($F1362," ",$G1362),AllocFactorMatrix,(W$4+1),FALSE)*$E1367</f>
        <v>0</v>
      </c>
      <c r="X1362" s="54">
        <f t="shared" si="721"/>
        <v>7602.210277734077</v>
      </c>
      <c r="Y1362" s="54">
        <f>VLOOKUP(CONCATENATE($F1362," ",$G1362),AllocFactorMatrix,(Y$4+1),FALSE)*$E1367</f>
        <v>498.60033156034802</v>
      </c>
      <c r="Z1362" s="54">
        <f>VLOOKUP(CONCATENATE($F1362," ",$G1362),AllocFactorMatrix,(Z$4+1),FALSE)*$E1367</f>
        <v>8.3116810731068878</v>
      </c>
      <c r="AA1362" s="54">
        <f t="shared" si="717"/>
        <v>506.91201263345494</v>
      </c>
      <c r="AB1362" s="54">
        <f>VLOOKUP(CONCATENATE($F1362," ",$G1362),AllocFactorMatrix,(AB$4+1),FALSE)*$E1367</f>
        <v>6.658128334628679</v>
      </c>
      <c r="AC1362" s="54">
        <f>VLOOKUP(CONCATENATE($F1362," ",$G1362),AllocFactorMatrix,(AC$4+1),FALSE)*$E1367</f>
        <v>22.639059703555162</v>
      </c>
      <c r="AD1362" s="54">
        <f>VLOOKUP(CONCATENATE($F1362," ",$G1362),AllocFactorMatrix,(AD$4+1),FALSE)*$E1367</f>
        <v>4.8802554281819361</v>
      </c>
    </row>
    <row r="1363" spans="1:30" s="51" customFormat="1" hidden="1" outlineLevel="1">
      <c r="A1363" s="168"/>
      <c r="B1363" s="104"/>
      <c r="C1363" s="92"/>
      <c r="D1363" s="92"/>
      <c r="F1363" s="52" t="str">
        <f>F1367</f>
        <v>TRANS_TOTAL</v>
      </c>
      <c r="G1363" s="55" t="str">
        <f>$G$11</f>
        <v>DISTPRI</v>
      </c>
      <c r="H1363" s="53">
        <f t="shared" si="715"/>
        <v>0</v>
      </c>
      <c r="I1363" s="54">
        <f>VLOOKUP(CONCATENATE($F1363," ",$G1363),AllocFactorMatrix,(I$4+1),FALSE)*$E1367</f>
        <v>0</v>
      </c>
      <c r="J1363" s="54">
        <f>VLOOKUP(CONCATENATE($F1363," ",$G1363),AllocFactorMatrix,(J$4+1),FALSE)*$E1367</f>
        <v>0</v>
      </c>
      <c r="K1363" s="54">
        <f>VLOOKUP(CONCATENATE($F1363," ",$G1363),AllocFactorMatrix,(K$4+1),FALSE)*$E1367</f>
        <v>0</v>
      </c>
      <c r="L1363" s="54">
        <f>VLOOKUP(CONCATENATE($F1363," ",$G1363),AllocFactorMatrix,(L$4+1),FALSE)*$E1367</f>
        <v>0</v>
      </c>
      <c r="M1363" s="54">
        <f>VLOOKUP(CONCATENATE($F1363," ",$G1363),AllocFactorMatrix,(M$4+1),FALSE)*$E1367</f>
        <v>0</v>
      </c>
      <c r="N1363" s="54">
        <f t="shared" si="716"/>
        <v>0</v>
      </c>
      <c r="O1363" s="54">
        <f>VLOOKUP(CONCATENATE($F1363," ",$G1363),AllocFactorMatrix,(O$4+1),FALSE)*$E1367</f>
        <v>0</v>
      </c>
      <c r="P1363" s="54">
        <f>VLOOKUP(CONCATENATE($F1363," ",$G1363),AllocFactorMatrix,(P$4+1),FALSE)*$E1367</f>
        <v>0</v>
      </c>
      <c r="Q1363" s="54">
        <f>VLOOKUP(CONCATENATE($F1363," ",$G1363),AllocFactorMatrix,(Q$4+1),FALSE)*$E1367</f>
        <v>0</v>
      </c>
      <c r="R1363" s="54">
        <f>VLOOKUP(CONCATENATE($F1363," ",$G1363),AllocFactorMatrix,(R$4+1),FALSE)*$E1367</f>
        <v>0</v>
      </c>
      <c r="S1363" s="54">
        <f t="shared" si="720"/>
        <v>0</v>
      </c>
      <c r="T1363" s="54">
        <f>VLOOKUP(CONCATENATE($F1363," ",$G1363),AllocFactorMatrix,(T$4+1),FALSE)*$E1367</f>
        <v>0</v>
      </c>
      <c r="U1363" s="54">
        <f>VLOOKUP(CONCATENATE($F1363," ",$G1363),AllocFactorMatrix,(U$4+1),FALSE)*$E1367</f>
        <v>0</v>
      </c>
      <c r="V1363" s="54">
        <f>VLOOKUP(CONCATENATE($F1363," ",$G1363),AllocFactorMatrix,(V$4+1),FALSE)*$E1367</f>
        <v>0</v>
      </c>
      <c r="W1363" s="54">
        <f>VLOOKUP(CONCATENATE($F1363," ",$G1363),AllocFactorMatrix,(W$4+1),FALSE)*$E1367</f>
        <v>0</v>
      </c>
      <c r="X1363" s="54">
        <f t="shared" si="721"/>
        <v>0</v>
      </c>
      <c r="Y1363" s="54">
        <f>VLOOKUP(CONCATENATE($F1363," ",$G1363),AllocFactorMatrix,(Y$4+1),FALSE)*$E1367</f>
        <v>0</v>
      </c>
      <c r="Z1363" s="54">
        <f>VLOOKUP(CONCATENATE($F1363," ",$G1363),AllocFactorMatrix,(Z$4+1),FALSE)*$E1367</f>
        <v>0</v>
      </c>
      <c r="AA1363" s="54">
        <f t="shared" si="717"/>
        <v>0</v>
      </c>
      <c r="AB1363" s="54">
        <f>VLOOKUP(CONCATENATE($F1363," ",$G1363),AllocFactorMatrix,(AB$4+1),FALSE)*$E1367</f>
        <v>0</v>
      </c>
      <c r="AC1363" s="54">
        <f>VLOOKUP(CONCATENATE($F1363," ",$G1363),AllocFactorMatrix,(AC$4+1),FALSE)*$E1367</f>
        <v>0</v>
      </c>
      <c r="AD1363" s="54">
        <f>VLOOKUP(CONCATENATE($F1363," ",$G1363),AllocFactorMatrix,(AD$4+1),FALSE)*$E1367</f>
        <v>0</v>
      </c>
    </row>
    <row r="1364" spans="1:30" s="51" customFormat="1" hidden="1" outlineLevel="1">
      <c r="A1364" s="168"/>
      <c r="B1364" s="104"/>
      <c r="C1364" s="92"/>
      <c r="D1364" s="92"/>
      <c r="F1364" s="52" t="str">
        <f>F1367</f>
        <v>TRANS_TOTAL</v>
      </c>
      <c r="G1364" s="55" t="str">
        <f>$G$12</f>
        <v>DISTSEC</v>
      </c>
      <c r="H1364" s="53">
        <f t="shared" si="715"/>
        <v>0</v>
      </c>
      <c r="I1364" s="54">
        <f>VLOOKUP(CONCATENATE($F1364," ",$G1364),AllocFactorMatrix,(I$4+1),FALSE)*$E1367</f>
        <v>0</v>
      </c>
      <c r="J1364" s="54">
        <f>VLOOKUP(CONCATENATE($F1364," ",$G1364),AllocFactorMatrix,(J$4+1),FALSE)*$E1367</f>
        <v>0</v>
      </c>
      <c r="K1364" s="54">
        <f>VLOOKUP(CONCATENATE($F1364," ",$G1364),AllocFactorMatrix,(K$4+1),FALSE)*$E1367</f>
        <v>0</v>
      </c>
      <c r="L1364" s="54">
        <f>VLOOKUP(CONCATENATE($F1364," ",$G1364),AllocFactorMatrix,(L$4+1),FALSE)*$E1367</f>
        <v>0</v>
      </c>
      <c r="M1364" s="54">
        <f>VLOOKUP(CONCATENATE($F1364," ",$G1364),AllocFactorMatrix,(M$4+1),FALSE)*$E1367</f>
        <v>0</v>
      </c>
      <c r="N1364" s="54">
        <f t="shared" si="716"/>
        <v>0</v>
      </c>
      <c r="O1364" s="54">
        <f>VLOOKUP(CONCATENATE($F1364," ",$G1364),AllocFactorMatrix,(O$4+1),FALSE)*$E1367</f>
        <v>0</v>
      </c>
      <c r="P1364" s="54">
        <f>VLOOKUP(CONCATENATE($F1364," ",$G1364),AllocFactorMatrix,(P$4+1),FALSE)*$E1367</f>
        <v>0</v>
      </c>
      <c r="Q1364" s="54">
        <f>VLOOKUP(CONCATENATE($F1364," ",$G1364),AllocFactorMatrix,(Q$4+1),FALSE)*$E1367</f>
        <v>0</v>
      </c>
      <c r="R1364" s="54">
        <f>VLOOKUP(CONCATENATE($F1364," ",$G1364),AllocFactorMatrix,(R$4+1),FALSE)*$E1367</f>
        <v>0</v>
      </c>
      <c r="S1364" s="54">
        <f t="shared" si="720"/>
        <v>0</v>
      </c>
      <c r="T1364" s="54">
        <f>VLOOKUP(CONCATENATE($F1364," ",$G1364),AllocFactorMatrix,(T$4+1),FALSE)*$E1367</f>
        <v>0</v>
      </c>
      <c r="U1364" s="54">
        <f>VLOOKUP(CONCATENATE($F1364," ",$G1364),AllocFactorMatrix,(U$4+1),FALSE)*$E1367</f>
        <v>0</v>
      </c>
      <c r="V1364" s="54">
        <f>VLOOKUP(CONCATENATE($F1364," ",$G1364),AllocFactorMatrix,(V$4+1),FALSE)*$E1367</f>
        <v>0</v>
      </c>
      <c r="W1364" s="54">
        <f>VLOOKUP(CONCATENATE($F1364," ",$G1364),AllocFactorMatrix,(W$4+1),FALSE)*$E1367</f>
        <v>0</v>
      </c>
      <c r="X1364" s="54">
        <f t="shared" si="721"/>
        <v>0</v>
      </c>
      <c r="Y1364" s="54">
        <f>VLOOKUP(CONCATENATE($F1364," ",$G1364),AllocFactorMatrix,(Y$4+1),FALSE)*$E1367</f>
        <v>0</v>
      </c>
      <c r="Z1364" s="54">
        <f>VLOOKUP(CONCATENATE($F1364," ",$G1364),AllocFactorMatrix,(Z$4+1),FALSE)*$E1367</f>
        <v>0</v>
      </c>
      <c r="AA1364" s="54">
        <f t="shared" si="717"/>
        <v>0</v>
      </c>
      <c r="AB1364" s="54">
        <f>VLOOKUP(CONCATENATE($F1364," ",$G1364),AllocFactorMatrix,(AB$4+1),FALSE)*$E1367</f>
        <v>0</v>
      </c>
      <c r="AC1364" s="54">
        <f>VLOOKUP(CONCATENATE($F1364," ",$G1364),AllocFactorMatrix,(AC$4+1),FALSE)*$E1367</f>
        <v>0</v>
      </c>
      <c r="AD1364" s="54">
        <f>VLOOKUP(CONCATENATE($F1364," ",$G1364),AllocFactorMatrix,(AD$4+1),FALSE)*$E1367</f>
        <v>0</v>
      </c>
    </row>
    <row r="1365" spans="1:30" s="51" customFormat="1" hidden="1" outlineLevel="1">
      <c r="A1365" s="168"/>
      <c r="B1365" s="104"/>
      <c r="C1365" s="92"/>
      <c r="D1365" s="92"/>
      <c r="F1365" s="52" t="str">
        <f>F1367</f>
        <v>TRANS_TOTAL</v>
      </c>
      <c r="G1365" s="55" t="str">
        <f>$G$13</f>
        <v>ENERGY</v>
      </c>
      <c r="H1365" s="53">
        <f t="shared" si="715"/>
        <v>0</v>
      </c>
      <c r="I1365" s="54">
        <f>VLOOKUP(CONCATENATE($F1365," ",$G1365),AllocFactorMatrix,(I$4+1),FALSE)*$E1367</f>
        <v>0</v>
      </c>
      <c r="J1365" s="54">
        <f>VLOOKUP(CONCATENATE($F1365," ",$G1365),AllocFactorMatrix,(J$4+1),FALSE)*$E1367</f>
        <v>0</v>
      </c>
      <c r="K1365" s="54">
        <f>VLOOKUP(CONCATENATE($F1365," ",$G1365),AllocFactorMatrix,(K$4+1),FALSE)*$E1367</f>
        <v>0</v>
      </c>
      <c r="L1365" s="54">
        <f>VLOOKUP(CONCATENATE($F1365," ",$G1365),AllocFactorMatrix,(L$4+1),FALSE)*$E1367</f>
        <v>0</v>
      </c>
      <c r="M1365" s="54">
        <f>VLOOKUP(CONCATENATE($F1365," ",$G1365),AllocFactorMatrix,(M$4+1),FALSE)*$E1367</f>
        <v>0</v>
      </c>
      <c r="N1365" s="54">
        <f t="shared" si="716"/>
        <v>0</v>
      </c>
      <c r="O1365" s="54">
        <f>VLOOKUP(CONCATENATE($F1365," ",$G1365),AllocFactorMatrix,(O$4+1),FALSE)*$E1367</f>
        <v>0</v>
      </c>
      <c r="P1365" s="54">
        <f>VLOOKUP(CONCATENATE($F1365," ",$G1365),AllocFactorMatrix,(P$4+1),FALSE)*$E1367</f>
        <v>0</v>
      </c>
      <c r="Q1365" s="54">
        <f>VLOOKUP(CONCATENATE($F1365," ",$G1365),AllocFactorMatrix,(Q$4+1),FALSE)*$E1367</f>
        <v>0</v>
      </c>
      <c r="R1365" s="54">
        <f>VLOOKUP(CONCATENATE($F1365," ",$G1365),AllocFactorMatrix,(R$4+1),FALSE)*$E1367</f>
        <v>0</v>
      </c>
      <c r="S1365" s="54">
        <f t="shared" si="720"/>
        <v>0</v>
      </c>
      <c r="T1365" s="54">
        <f>VLOOKUP(CONCATENATE($F1365," ",$G1365),AllocFactorMatrix,(T$4+1),FALSE)*$E1367</f>
        <v>0</v>
      </c>
      <c r="U1365" s="54">
        <f>VLOOKUP(CONCATENATE($F1365," ",$G1365),AllocFactorMatrix,(U$4+1),FALSE)*$E1367</f>
        <v>0</v>
      </c>
      <c r="V1365" s="54">
        <f>VLOOKUP(CONCATENATE($F1365," ",$G1365),AllocFactorMatrix,(V$4+1),FALSE)*$E1367</f>
        <v>0</v>
      </c>
      <c r="W1365" s="54">
        <f>VLOOKUP(CONCATENATE($F1365," ",$G1365),AllocFactorMatrix,(W$4+1),FALSE)*$E1367</f>
        <v>0</v>
      </c>
      <c r="X1365" s="54">
        <f t="shared" si="721"/>
        <v>0</v>
      </c>
      <c r="Y1365" s="54">
        <f>VLOOKUP(CONCATENATE($F1365," ",$G1365),AllocFactorMatrix,(Y$4+1),FALSE)*$E1367</f>
        <v>0</v>
      </c>
      <c r="Z1365" s="54">
        <f>VLOOKUP(CONCATENATE($F1365," ",$G1365),AllocFactorMatrix,(Z$4+1),FALSE)*$E1367</f>
        <v>0</v>
      </c>
      <c r="AA1365" s="54">
        <f t="shared" si="717"/>
        <v>0</v>
      </c>
      <c r="AB1365" s="54">
        <f>VLOOKUP(CONCATENATE($F1365," ",$G1365),AllocFactorMatrix,(AB$4+1),FALSE)*$E1367</f>
        <v>0</v>
      </c>
      <c r="AC1365" s="54">
        <f>VLOOKUP(CONCATENATE($F1365," ",$G1365),AllocFactorMatrix,(AC$4+1),FALSE)*$E1367</f>
        <v>0</v>
      </c>
      <c r="AD1365" s="54">
        <f>VLOOKUP(CONCATENATE($F1365," ",$G1365),AllocFactorMatrix,(AD$4+1),FALSE)*$E1367</f>
        <v>0</v>
      </c>
    </row>
    <row r="1366" spans="1:30" s="51" customFormat="1" hidden="1" outlineLevel="1">
      <c r="A1366" s="168"/>
      <c r="B1366" s="104"/>
      <c r="C1366" s="92"/>
      <c r="D1366" s="92"/>
      <c r="F1366" s="52" t="str">
        <f>F1367</f>
        <v>TRANS_TOTAL</v>
      </c>
      <c r="G1366" s="55" t="str">
        <f>$G$14</f>
        <v>CUSTOMER</v>
      </c>
      <c r="H1366" s="53">
        <f t="shared" si="715"/>
        <v>0</v>
      </c>
      <c r="I1366" s="54">
        <f>VLOOKUP(CONCATENATE($F1366," ",$G1366),AllocFactorMatrix,(I$4+1),FALSE)*$E1367</f>
        <v>0</v>
      </c>
      <c r="J1366" s="54">
        <f>VLOOKUP(CONCATENATE($F1366," ",$G1366),AllocFactorMatrix,(J$4+1),FALSE)*$E1367</f>
        <v>0</v>
      </c>
      <c r="K1366" s="54">
        <f>VLOOKUP(CONCATENATE($F1366," ",$G1366),AllocFactorMatrix,(K$4+1),FALSE)*$E1367</f>
        <v>0</v>
      </c>
      <c r="L1366" s="54">
        <f>VLOOKUP(CONCATENATE($F1366," ",$G1366),AllocFactorMatrix,(L$4+1),FALSE)*$E1367</f>
        <v>0</v>
      </c>
      <c r="M1366" s="54">
        <f>VLOOKUP(CONCATENATE($F1366," ",$G1366),AllocFactorMatrix,(M$4+1),FALSE)*$E1367</f>
        <v>0</v>
      </c>
      <c r="N1366" s="54">
        <f t="shared" si="716"/>
        <v>0</v>
      </c>
      <c r="O1366" s="54">
        <f>VLOOKUP(CONCATENATE($F1366," ",$G1366),AllocFactorMatrix,(O$4+1),FALSE)*$E1367</f>
        <v>0</v>
      </c>
      <c r="P1366" s="54">
        <f>VLOOKUP(CONCATENATE($F1366," ",$G1366),AllocFactorMatrix,(P$4+1),FALSE)*$E1367</f>
        <v>0</v>
      </c>
      <c r="Q1366" s="54">
        <f>VLOOKUP(CONCATENATE($F1366," ",$G1366),AllocFactorMatrix,(Q$4+1),FALSE)*$E1367</f>
        <v>0</v>
      </c>
      <c r="R1366" s="54">
        <f>VLOOKUP(CONCATENATE($F1366," ",$G1366),AllocFactorMatrix,(R$4+1),FALSE)*$E1367</f>
        <v>0</v>
      </c>
      <c r="S1366" s="54">
        <f t="shared" si="720"/>
        <v>0</v>
      </c>
      <c r="T1366" s="54">
        <f>VLOOKUP(CONCATENATE($F1366," ",$G1366),AllocFactorMatrix,(T$4+1),FALSE)*$E1367</f>
        <v>0</v>
      </c>
      <c r="U1366" s="54">
        <f>VLOOKUP(CONCATENATE($F1366," ",$G1366),AllocFactorMatrix,(U$4+1),FALSE)*$E1367</f>
        <v>0</v>
      </c>
      <c r="V1366" s="54">
        <f>VLOOKUP(CONCATENATE($F1366," ",$G1366),AllocFactorMatrix,(V$4+1),FALSE)*$E1367</f>
        <v>0</v>
      </c>
      <c r="W1366" s="54">
        <f>VLOOKUP(CONCATENATE($F1366," ",$G1366),AllocFactorMatrix,(W$4+1),FALSE)*$E1367</f>
        <v>0</v>
      </c>
      <c r="X1366" s="54">
        <f t="shared" si="721"/>
        <v>0</v>
      </c>
      <c r="Y1366" s="54">
        <f>VLOOKUP(CONCATENATE($F1366," ",$G1366),AllocFactorMatrix,(Y$4+1),FALSE)*$E1367</f>
        <v>0</v>
      </c>
      <c r="Z1366" s="54">
        <f>VLOOKUP(CONCATENATE($F1366," ",$G1366),AllocFactorMatrix,(Z$4+1),FALSE)*$E1367</f>
        <v>0</v>
      </c>
      <c r="AA1366" s="54">
        <f t="shared" si="717"/>
        <v>0</v>
      </c>
      <c r="AB1366" s="54">
        <f>VLOOKUP(CONCATENATE($F1366," ",$G1366),AllocFactorMatrix,(AB$4+1),FALSE)*$E1367</f>
        <v>0</v>
      </c>
      <c r="AC1366" s="54">
        <f>VLOOKUP(CONCATENATE($F1366," ",$G1366),AllocFactorMatrix,(AC$4+1),FALSE)*$E1367</f>
        <v>0</v>
      </c>
      <c r="AD1366" s="54">
        <f>VLOOKUP(CONCATENATE($F1366," ",$G1366),AllocFactorMatrix,(AD$4+1),FALSE)*$E1367</f>
        <v>0</v>
      </c>
    </row>
    <row r="1367" spans="1:30" s="51" customFormat="1" collapsed="1">
      <c r="A1367" s="168"/>
      <c r="B1367" s="104"/>
      <c r="C1367" s="92"/>
      <c r="D1367" s="92" t="s">
        <v>511</v>
      </c>
      <c r="E1367" s="63">
        <v>142273</v>
      </c>
      <c r="F1367" s="63" t="s">
        <v>194</v>
      </c>
      <c r="G1367" s="55" t="str">
        <f>$G$15</f>
        <v>TOTAL</v>
      </c>
      <c r="H1367" s="53">
        <f t="shared" si="715"/>
        <v>142272.99999999997</v>
      </c>
      <c r="I1367" s="54">
        <f>VLOOKUP(CONCATENATE($F1367," ",$G1367),AllocFactorMatrix,(I$4+1),FALSE)*$E1367</f>
        <v>69934.645321896009</v>
      </c>
      <c r="J1367" s="54">
        <f>VLOOKUP(CONCATENATE($F1367," ",$G1367),AllocFactorMatrix,(J$4+1),FALSE)*$E1367</f>
        <v>3442.4789489918694</v>
      </c>
      <c r="K1367" s="54">
        <f>VLOOKUP(CONCATENATE($F1367," ",$G1367),AllocFactorMatrix,(K$4+1),FALSE)*$E1367</f>
        <v>12594.539740087987</v>
      </c>
      <c r="L1367" s="54">
        <f>VLOOKUP(CONCATENATE($F1367," ",$G1367),AllocFactorMatrix,(L$4+1),FALSE)*$E1367</f>
        <v>395.14340746752509</v>
      </c>
      <c r="M1367" s="54">
        <f>VLOOKUP(CONCATENATE($F1367," ",$G1367),AllocFactorMatrix,(M$4+1),FALSE)*$E1367</f>
        <v>39.139235731445972</v>
      </c>
      <c r="N1367" s="54">
        <f t="shared" si="716"/>
        <v>13028.822383286957</v>
      </c>
      <c r="O1367" s="54">
        <f>VLOOKUP(CONCATENATE($F1367," ",$G1367),AllocFactorMatrix,(O$4+1),FALSE)*$E1367</f>
        <v>9563.635309232217</v>
      </c>
      <c r="P1367" s="54">
        <f>VLOOKUP(CONCATENATE($F1367," ",$G1367),AllocFactorMatrix,(P$4+1),FALSE)*$E1367</f>
        <v>1781.2710315449392</v>
      </c>
      <c r="Q1367" s="54">
        <f>VLOOKUP(CONCATENATE($F1367," ",$G1367),AllocFactorMatrix,(Q$4+1),FALSE)*$E1367</f>
        <v>849.00277706913073</v>
      </c>
      <c r="R1367" s="54">
        <f>VLOOKUP(CONCATENATE($F1367," ",$G1367),AllocFactorMatrix,(R$4+1),FALSE)*$E1367</f>
        <v>29.938410833727808</v>
      </c>
      <c r="S1367" s="54">
        <f t="shared" si="720"/>
        <v>12223.847528680013</v>
      </c>
      <c r="T1367" s="54">
        <f>VLOOKUP(CONCATENATE($F1367," ",$G1367),AllocFactorMatrix,(T$4+1),FALSE)*$E1367</f>
        <v>334.05862289560713</v>
      </c>
      <c r="U1367" s="54">
        <f>VLOOKUP(CONCATENATE($F1367," ",$G1367),AllocFactorMatrix,(U$4+1),FALSE)*$E1367</f>
        <v>5467.1445649675779</v>
      </c>
      <c r="V1367" s="54">
        <f>VLOOKUP(CONCATENATE($F1367," ",$G1367),AllocFactorMatrix,(V$4+1),FALSE)*$E1367</f>
        <v>30486.521852113085</v>
      </c>
      <c r="W1367" s="54">
        <f>VLOOKUP(CONCATENATE($F1367," ",$G1367),AllocFactorMatrix,(W$4+1),FALSE)*$E1367</f>
        <v>4313.9841604316562</v>
      </c>
      <c r="X1367" s="54">
        <f t="shared" si="721"/>
        <v>40601.709200407924</v>
      </c>
      <c r="Y1367" s="54">
        <f>VLOOKUP(CONCATENATE($F1367," ",$G1367),AllocFactorMatrix,(Y$4+1),FALSE)*$E1367</f>
        <v>2926.8258125211064</v>
      </c>
      <c r="Z1367" s="54">
        <f>VLOOKUP(CONCATENATE($F1367," ",$G1367),AllocFactorMatrix,(Z$4+1),FALSE)*$E1367</f>
        <v>48.983529700606539</v>
      </c>
      <c r="AA1367" s="54">
        <f t="shared" si="717"/>
        <v>2975.809342221713</v>
      </c>
      <c r="AB1367" s="54">
        <f>VLOOKUP(CONCATENATE($F1367," ",$G1367),AllocFactorMatrix,(AB$4+1),FALSE)*$E1367</f>
        <v>38.167959383749199</v>
      </c>
      <c r="AC1367" s="54">
        <f>VLOOKUP(CONCATENATE($F1367," ",$G1367),AllocFactorMatrix,(AC$4+1),FALSE)*$E1367</f>
        <v>22.639059703555162</v>
      </c>
      <c r="AD1367" s="54">
        <f>VLOOKUP(CONCATENATE($F1367," ",$G1367),AllocFactorMatrix,(AD$4+1),FALSE)*$E1367</f>
        <v>4.8802554281819361</v>
      </c>
    </row>
    <row r="1368" spans="1:30" s="51" customFormat="1" hidden="1" outlineLevel="1">
      <c r="A1368" s="168"/>
      <c r="B1368" s="104"/>
      <c r="C1368" s="92"/>
      <c r="D1368" s="92"/>
      <c r="F1368" s="52" t="str">
        <f>F1375</f>
        <v>TRANS_TOTAL</v>
      </c>
      <c r="G1368" s="55" t="str">
        <f>$G$8</f>
        <v>PRODUCTION</v>
      </c>
      <c r="H1368" s="53">
        <f t="shared" si="715"/>
        <v>0</v>
      </c>
      <c r="I1368" s="54">
        <f>VLOOKUP(CONCATENATE($F1368," ",$G1368),AllocFactorMatrix,(I$4+1),FALSE)*$E1375</f>
        <v>0</v>
      </c>
      <c r="J1368" s="54">
        <f>VLOOKUP(CONCATENATE($F1368," ",$G1368),AllocFactorMatrix,(J$4+1),FALSE)*$E1375</f>
        <v>0</v>
      </c>
      <c r="K1368" s="54">
        <f>VLOOKUP(CONCATENATE($F1368," ",$G1368),AllocFactorMatrix,(K$4+1),FALSE)*$E1375</f>
        <v>0</v>
      </c>
      <c r="L1368" s="54">
        <f>VLOOKUP(CONCATENATE($F1368," ",$G1368),AllocFactorMatrix,(L$4+1),FALSE)*$E1375</f>
        <v>0</v>
      </c>
      <c r="M1368" s="54">
        <f>VLOOKUP(CONCATENATE($F1368," ",$G1368),AllocFactorMatrix,(M$4+1),FALSE)*$E1375</f>
        <v>0</v>
      </c>
      <c r="N1368" s="54">
        <f t="shared" si="716"/>
        <v>0</v>
      </c>
      <c r="O1368" s="54">
        <f>VLOOKUP(CONCATENATE($F1368," ",$G1368),AllocFactorMatrix,(O$4+1),FALSE)*$E1375</f>
        <v>0</v>
      </c>
      <c r="P1368" s="54">
        <f>VLOOKUP(CONCATENATE($F1368," ",$G1368),AllocFactorMatrix,(P$4+1),FALSE)*$E1375</f>
        <v>0</v>
      </c>
      <c r="Q1368" s="54">
        <f>VLOOKUP(CONCATENATE($F1368," ",$G1368),AllocFactorMatrix,(Q$4+1),FALSE)*$E1375</f>
        <v>0</v>
      </c>
      <c r="R1368" s="54">
        <f>VLOOKUP(CONCATENATE($F1368," ",$G1368),AllocFactorMatrix,(R$4+1),FALSE)*$E1375</f>
        <v>0</v>
      </c>
      <c r="S1368" s="54">
        <f>SUBTOTAL(9,O1368:R1368)</f>
        <v>0</v>
      </c>
      <c r="T1368" s="54">
        <f>VLOOKUP(CONCATENATE($F1368," ",$G1368),AllocFactorMatrix,(T$4+1),FALSE)*$E1375</f>
        <v>0</v>
      </c>
      <c r="U1368" s="54">
        <f>VLOOKUP(CONCATENATE($F1368," ",$G1368),AllocFactorMatrix,(U$4+1),FALSE)*$E1375</f>
        <v>0</v>
      </c>
      <c r="V1368" s="54">
        <f>VLOOKUP(CONCATENATE($F1368," ",$G1368),AllocFactorMatrix,(V$4+1),FALSE)*$E1375</f>
        <v>0</v>
      </c>
      <c r="W1368" s="54">
        <f>VLOOKUP(CONCATENATE($F1368," ",$G1368),AllocFactorMatrix,(W$4+1),FALSE)*$E1375</f>
        <v>0</v>
      </c>
      <c r="X1368" s="54">
        <f>SUBTOTAL(9,T1368:W1368)</f>
        <v>0</v>
      </c>
      <c r="Y1368" s="54">
        <f>VLOOKUP(CONCATENATE($F1368," ",$G1368),AllocFactorMatrix,(Y$4+1),FALSE)*$E1375</f>
        <v>0</v>
      </c>
      <c r="Z1368" s="54">
        <f>VLOOKUP(CONCATENATE($F1368," ",$G1368),AllocFactorMatrix,(Z$4+1),FALSE)*$E1375</f>
        <v>0</v>
      </c>
      <c r="AA1368" s="54">
        <f t="shared" si="717"/>
        <v>0</v>
      </c>
      <c r="AB1368" s="54">
        <f>VLOOKUP(CONCATENATE($F1368," ",$G1368),AllocFactorMatrix,(AB$4+1),FALSE)*$E1375</f>
        <v>0</v>
      </c>
      <c r="AC1368" s="54">
        <f>VLOOKUP(CONCATENATE($F1368," ",$G1368),AllocFactorMatrix,(AC$4+1),FALSE)*$E1375</f>
        <v>0</v>
      </c>
      <c r="AD1368" s="54">
        <f>VLOOKUP(CONCATENATE($F1368," ",$G1368),AllocFactorMatrix,(AD$4+1),FALSE)*$E1375</f>
        <v>0</v>
      </c>
    </row>
    <row r="1369" spans="1:30" s="51" customFormat="1" hidden="1" outlineLevel="1">
      <c r="A1369" s="168"/>
      <c r="B1369" s="104"/>
      <c r="C1369" s="92"/>
      <c r="D1369" s="92"/>
      <c r="F1369" s="52" t="str">
        <f>F1375</f>
        <v>TRANS_TOTAL</v>
      </c>
      <c r="G1369" s="55" t="str">
        <f>$G$9</f>
        <v>BULKTRAN</v>
      </c>
      <c r="H1369" s="53">
        <f t="shared" si="715"/>
        <v>588303.60819999978</v>
      </c>
      <c r="I1369" s="54">
        <f>VLOOKUP(CONCATENATE($F1369," ",$G1369),AllocFactorMatrix,(I$4+1),FALSE)*$E1375</f>
        <v>289788.35062374052</v>
      </c>
      <c r="J1369" s="54">
        <f>VLOOKUP(CONCATENATE($F1369," ",$G1369),AllocFactorMatrix,(J$4+1),FALSE)*$E1375</f>
        <v>14325.273650014969</v>
      </c>
      <c r="K1369" s="54">
        <f>VLOOKUP(CONCATENATE($F1369," ",$G1369),AllocFactorMatrix,(K$4+1),FALSE)*$E1375</f>
        <v>52472.656387322691</v>
      </c>
      <c r="L1369" s="54">
        <f>VLOOKUP(CONCATENATE($F1369," ",$G1369),AllocFactorMatrix,(L$4+1),FALSE)*$E1375</f>
        <v>1651.652924272335</v>
      </c>
      <c r="M1369" s="54">
        <f>VLOOKUP(CONCATENATE($F1369," ",$G1369),AllocFactorMatrix,(M$4+1),FALSE)*$E1375</f>
        <v>154.88672622572594</v>
      </c>
      <c r="N1369" s="54">
        <f t="shared" si="716"/>
        <v>54279.196037820751</v>
      </c>
      <c r="O1369" s="54">
        <f>VLOOKUP(CONCATENATE($F1369," ",$G1369),AllocFactorMatrix,(O$4+1),FALSE)*$E1375</f>
        <v>39887.381540829134</v>
      </c>
      <c r="P1369" s="54">
        <f>VLOOKUP(CONCATENATE($F1369," ",$G1369),AllocFactorMatrix,(P$4+1),FALSE)*$E1375</f>
        <v>7432.1812579624857</v>
      </c>
      <c r="Q1369" s="54">
        <f>VLOOKUP(CONCATENATE($F1369," ",$G1369),AllocFactorMatrix,(Q$4+1),FALSE)*$E1375</f>
        <v>3358.4643232546564</v>
      </c>
      <c r="R1369" s="54">
        <f>VLOOKUP(CONCATENATE($F1369," ",$G1369),AllocFactorMatrix,(R$4+1),FALSE)*$E1375</f>
        <v>151.02638649519901</v>
      </c>
      <c r="S1369" s="54">
        <f t="shared" ref="S1369:S1375" si="722">SUBTOTAL(9,O1369:R1369)</f>
        <v>50829.053508541481</v>
      </c>
      <c r="T1369" s="54">
        <f>VLOOKUP(CONCATENATE($F1369," ",$G1369),AllocFactorMatrix,(T$4+1),FALSE)*$E1375</f>
        <v>1393.3684023178762</v>
      </c>
      <c r="U1369" s="54">
        <f>VLOOKUP(CONCATENATE($F1369," ",$G1369),AllocFactorMatrix,(U$4+1),FALSE)*$E1375</f>
        <v>22802.23649925576</v>
      </c>
      <c r="V1369" s="54">
        <f>VLOOKUP(CONCATENATE($F1369," ",$G1369),AllocFactorMatrix,(V$4+1),FALSE)*$E1375</f>
        <v>120510.46060593512</v>
      </c>
      <c r="W1369" s="54">
        <f>VLOOKUP(CONCATENATE($F1369," ",$G1369),AllocFactorMatrix,(W$4+1),FALSE)*$E1375</f>
        <v>21762.19181325172</v>
      </c>
      <c r="X1369" s="54">
        <f t="shared" ref="X1369:X1375" si="723">SUBTOTAL(9,T1369:W1369)</f>
        <v>166468.25732076049</v>
      </c>
      <c r="Y1369" s="54">
        <f>VLOOKUP(CONCATENATE($F1369," ",$G1369),AllocFactorMatrix,(Y$4+1),FALSE)*$E1375</f>
        <v>12249.35157787087</v>
      </c>
      <c r="Z1369" s="54">
        <f>VLOOKUP(CONCATENATE($F1369," ",$G1369),AllocFactorMatrix,(Z$4+1),FALSE)*$E1375</f>
        <v>205.17195666815394</v>
      </c>
      <c r="AA1369" s="54">
        <f t="shared" si="717"/>
        <v>12454.523534539023</v>
      </c>
      <c r="AB1369" s="54">
        <f>VLOOKUP(CONCATENATE($F1369," ",$G1369),AllocFactorMatrix,(AB$4+1),FALSE)*$E1375</f>
        <v>158.95352458259893</v>
      </c>
      <c r="AC1369" s="54">
        <f>VLOOKUP(CONCATENATE($F1369," ",$G1369),AllocFactorMatrix,(AC$4+1),FALSE)*$E1375</f>
        <v>0</v>
      </c>
      <c r="AD1369" s="54">
        <f>VLOOKUP(CONCATENATE($F1369," ",$G1369),AllocFactorMatrix,(AD$4+1),FALSE)*$E1375</f>
        <v>0</v>
      </c>
    </row>
    <row r="1370" spans="1:30" s="51" customFormat="1" hidden="1" outlineLevel="1">
      <c r="A1370" s="168"/>
      <c r="B1370" s="104"/>
      <c r="C1370" s="92"/>
      <c r="D1370" s="92"/>
      <c r="F1370" s="52" t="str">
        <f>F1375</f>
        <v>TRANS_TOTAL</v>
      </c>
      <c r="G1370" s="55" t="str">
        <f>$G$10</f>
        <v>SUBTRAN</v>
      </c>
      <c r="H1370" s="53">
        <f t="shared" si="715"/>
        <v>129402.39180000003</v>
      </c>
      <c r="I1370" s="54">
        <f>VLOOKUP(CONCATENATE($F1370," ",$G1370),AllocFactorMatrix,(I$4+1),FALSE)*$E1375</f>
        <v>63001.810231774522</v>
      </c>
      <c r="J1370" s="54">
        <f>VLOOKUP(CONCATENATE($F1370," ",$G1370),AllocFactorMatrix,(J$4+1),FALSE)*$E1375</f>
        <v>3040.5497779380416</v>
      </c>
      <c r="K1370" s="54">
        <f>VLOOKUP(CONCATENATE($F1370," ",$G1370),AllocFactorMatrix,(K$4+1),FALSE)*$E1375</f>
        <v>11061.371423292034</v>
      </c>
      <c r="L1370" s="54">
        <f>VLOOKUP(CONCATENATE($F1370," ",$G1370),AllocFactorMatrix,(L$4+1),FALSE)*$E1375</f>
        <v>341.67535586435707</v>
      </c>
      <c r="M1370" s="54">
        <f>VLOOKUP(CONCATENATE($F1370," ",$G1370),AllocFactorMatrix,(M$4+1),FALSE)*$E1375</f>
        <v>42.55385856459381</v>
      </c>
      <c r="N1370" s="54">
        <f t="shared" si="716"/>
        <v>11445.600637720985</v>
      </c>
      <c r="O1370" s="54">
        <f>VLOOKUP(CONCATENATE($F1370," ",$G1370),AllocFactorMatrix,(O$4+1),FALSE)*$E1375</f>
        <v>8357.0389974867594</v>
      </c>
      <c r="P1370" s="54">
        <f>VLOOKUP(CONCATENATE($F1370," ",$G1370),AllocFactorMatrix,(P$4+1),FALSE)*$E1375</f>
        <v>1553.5638023510817</v>
      </c>
      <c r="Q1370" s="54">
        <f>VLOOKUP(CONCATENATE($F1370," ",$G1370),AllocFactorMatrix,(Q$4+1),FALSE)*$E1375</f>
        <v>924.38897371087864</v>
      </c>
      <c r="R1370" s="54">
        <f>VLOOKUP(CONCATENATE($F1370," ",$G1370),AllocFactorMatrix,(R$4+1),FALSE)*$E1375</f>
        <v>0</v>
      </c>
      <c r="S1370" s="54">
        <f t="shared" si="722"/>
        <v>10834.99177354872</v>
      </c>
      <c r="T1370" s="54">
        <f>VLOOKUP(CONCATENATE($F1370," ",$G1370),AllocFactorMatrix,(T$4+1),FALSE)*$E1375</f>
        <v>291.81345231311229</v>
      </c>
      <c r="U1370" s="54">
        <f>VLOOKUP(CONCATENATE($F1370," ",$G1370),AllocFactorMatrix,(U$4+1),FALSE)*$E1375</f>
        <v>4777.1528236981421</v>
      </c>
      <c r="V1370" s="54">
        <f>VLOOKUP(CONCATENATE($F1370," ",$G1370),AllocFactorMatrix,(V$4+1),FALSE)*$E1375</f>
        <v>33280.909874708937</v>
      </c>
      <c r="W1370" s="54">
        <f>VLOOKUP(CONCATENATE($F1370," ",$G1370),AllocFactorMatrix,(W$4+1),FALSE)*$E1375</f>
        <v>0</v>
      </c>
      <c r="X1370" s="54">
        <f t="shared" si="723"/>
        <v>38349.876150720193</v>
      </c>
      <c r="Y1370" s="54">
        <f>VLOOKUP(CONCATENATE($F1370," ",$G1370),AllocFactorMatrix,(Y$4+1),FALSE)*$E1375</f>
        <v>2515.2238974566581</v>
      </c>
      <c r="Z1370" s="54">
        <f>VLOOKUP(CONCATENATE($F1370," ",$G1370),AllocFactorMatrix,(Z$4+1),FALSE)*$E1375</f>
        <v>41.928850704316716</v>
      </c>
      <c r="AA1370" s="54">
        <f t="shared" si="717"/>
        <v>2557.1527481609746</v>
      </c>
      <c r="AB1370" s="54">
        <f>VLOOKUP(CONCATENATE($F1370," ",$G1370),AllocFactorMatrix,(AB$4+1),FALSE)*$E1375</f>
        <v>33.587389417057423</v>
      </c>
      <c r="AC1370" s="54">
        <f>VLOOKUP(CONCATENATE($F1370," ",$G1370),AllocFactorMatrix,(AC$4+1),FALSE)*$E1375</f>
        <v>114.20430428542141</v>
      </c>
      <c r="AD1370" s="54">
        <f>VLOOKUP(CONCATENATE($F1370," ",$G1370),AllocFactorMatrix,(AD$4+1),FALSE)*$E1375</f>
        <v>24.618786434100251</v>
      </c>
    </row>
    <row r="1371" spans="1:30" s="51" customFormat="1" hidden="1" outlineLevel="1">
      <c r="A1371" s="168"/>
      <c r="B1371" s="104"/>
      <c r="C1371" s="92"/>
      <c r="D1371" s="92"/>
      <c r="F1371" s="52" t="str">
        <f>F1375</f>
        <v>TRANS_TOTAL</v>
      </c>
      <c r="G1371" s="55" t="str">
        <f>$G$11</f>
        <v>DISTPRI</v>
      </c>
      <c r="H1371" s="53">
        <f t="shared" si="715"/>
        <v>0</v>
      </c>
      <c r="I1371" s="54">
        <f>VLOOKUP(CONCATENATE($F1371," ",$G1371),AllocFactorMatrix,(I$4+1),FALSE)*$E1375</f>
        <v>0</v>
      </c>
      <c r="J1371" s="54">
        <f>VLOOKUP(CONCATENATE($F1371," ",$G1371),AllocFactorMatrix,(J$4+1),FALSE)*$E1375</f>
        <v>0</v>
      </c>
      <c r="K1371" s="54">
        <f>VLOOKUP(CONCATENATE($F1371," ",$G1371),AllocFactorMatrix,(K$4+1),FALSE)*$E1375</f>
        <v>0</v>
      </c>
      <c r="L1371" s="54">
        <f>VLOOKUP(CONCATENATE($F1371," ",$G1371),AllocFactorMatrix,(L$4+1),FALSE)*$E1375</f>
        <v>0</v>
      </c>
      <c r="M1371" s="54">
        <f>VLOOKUP(CONCATENATE($F1371," ",$G1371),AllocFactorMatrix,(M$4+1),FALSE)*$E1375</f>
        <v>0</v>
      </c>
      <c r="N1371" s="54">
        <f t="shared" si="716"/>
        <v>0</v>
      </c>
      <c r="O1371" s="54">
        <f>VLOOKUP(CONCATENATE($F1371," ",$G1371),AllocFactorMatrix,(O$4+1),FALSE)*$E1375</f>
        <v>0</v>
      </c>
      <c r="P1371" s="54">
        <f>VLOOKUP(CONCATENATE($F1371," ",$G1371),AllocFactorMatrix,(P$4+1),FALSE)*$E1375</f>
        <v>0</v>
      </c>
      <c r="Q1371" s="54">
        <f>VLOOKUP(CONCATENATE($F1371," ",$G1371),AllocFactorMatrix,(Q$4+1),FALSE)*$E1375</f>
        <v>0</v>
      </c>
      <c r="R1371" s="54">
        <f>VLOOKUP(CONCATENATE($F1371," ",$G1371),AllocFactorMatrix,(R$4+1),FALSE)*$E1375</f>
        <v>0</v>
      </c>
      <c r="S1371" s="54">
        <f t="shared" si="722"/>
        <v>0</v>
      </c>
      <c r="T1371" s="54">
        <f>VLOOKUP(CONCATENATE($F1371," ",$G1371),AllocFactorMatrix,(T$4+1),FALSE)*$E1375</f>
        <v>0</v>
      </c>
      <c r="U1371" s="54">
        <f>VLOOKUP(CONCATENATE($F1371," ",$G1371),AllocFactorMatrix,(U$4+1),FALSE)*$E1375</f>
        <v>0</v>
      </c>
      <c r="V1371" s="54">
        <f>VLOOKUP(CONCATENATE($F1371," ",$G1371),AllocFactorMatrix,(V$4+1),FALSE)*$E1375</f>
        <v>0</v>
      </c>
      <c r="W1371" s="54">
        <f>VLOOKUP(CONCATENATE($F1371," ",$G1371),AllocFactorMatrix,(W$4+1),FALSE)*$E1375</f>
        <v>0</v>
      </c>
      <c r="X1371" s="54">
        <f t="shared" si="723"/>
        <v>0</v>
      </c>
      <c r="Y1371" s="54">
        <f>VLOOKUP(CONCATENATE($F1371," ",$G1371),AllocFactorMatrix,(Y$4+1),FALSE)*$E1375</f>
        <v>0</v>
      </c>
      <c r="Z1371" s="54">
        <f>VLOOKUP(CONCATENATE($F1371," ",$G1371),AllocFactorMatrix,(Z$4+1),FALSE)*$E1375</f>
        <v>0</v>
      </c>
      <c r="AA1371" s="54">
        <f t="shared" si="717"/>
        <v>0</v>
      </c>
      <c r="AB1371" s="54">
        <f>VLOOKUP(CONCATENATE($F1371," ",$G1371),AllocFactorMatrix,(AB$4+1),FALSE)*$E1375</f>
        <v>0</v>
      </c>
      <c r="AC1371" s="54">
        <f>VLOOKUP(CONCATENATE($F1371," ",$G1371),AllocFactorMatrix,(AC$4+1),FALSE)*$E1375</f>
        <v>0</v>
      </c>
      <c r="AD1371" s="54">
        <f>VLOOKUP(CONCATENATE($F1371," ",$G1371),AllocFactorMatrix,(AD$4+1),FALSE)*$E1375</f>
        <v>0</v>
      </c>
    </row>
    <row r="1372" spans="1:30" s="51" customFormat="1" hidden="1" outlineLevel="1">
      <c r="A1372" s="168"/>
      <c r="B1372" s="104"/>
      <c r="C1372" s="92"/>
      <c r="D1372" s="92"/>
      <c r="F1372" s="52" t="str">
        <f>F1375</f>
        <v>TRANS_TOTAL</v>
      </c>
      <c r="G1372" s="55" t="str">
        <f>$G$12</f>
        <v>DISTSEC</v>
      </c>
      <c r="H1372" s="53">
        <f t="shared" si="715"/>
        <v>0</v>
      </c>
      <c r="I1372" s="54">
        <f>VLOOKUP(CONCATENATE($F1372," ",$G1372),AllocFactorMatrix,(I$4+1),FALSE)*$E1375</f>
        <v>0</v>
      </c>
      <c r="J1372" s="54">
        <f>VLOOKUP(CONCATENATE($F1372," ",$G1372),AllocFactorMatrix,(J$4+1),FALSE)*$E1375</f>
        <v>0</v>
      </c>
      <c r="K1372" s="54">
        <f>VLOOKUP(CONCATENATE($F1372," ",$G1372),AllocFactorMatrix,(K$4+1),FALSE)*$E1375</f>
        <v>0</v>
      </c>
      <c r="L1372" s="54">
        <f>VLOOKUP(CONCATENATE($F1372," ",$G1372),AllocFactorMatrix,(L$4+1),FALSE)*$E1375</f>
        <v>0</v>
      </c>
      <c r="M1372" s="54">
        <f>VLOOKUP(CONCATENATE($F1372," ",$G1372),AllocFactorMatrix,(M$4+1),FALSE)*$E1375</f>
        <v>0</v>
      </c>
      <c r="N1372" s="54">
        <f t="shared" si="716"/>
        <v>0</v>
      </c>
      <c r="O1372" s="54">
        <f>VLOOKUP(CONCATENATE($F1372," ",$G1372),AllocFactorMatrix,(O$4+1),FALSE)*$E1375</f>
        <v>0</v>
      </c>
      <c r="P1372" s="54">
        <f>VLOOKUP(CONCATENATE($F1372," ",$G1372),AllocFactorMatrix,(P$4+1),FALSE)*$E1375</f>
        <v>0</v>
      </c>
      <c r="Q1372" s="54">
        <f>VLOOKUP(CONCATENATE($F1372," ",$G1372),AllocFactorMatrix,(Q$4+1),FALSE)*$E1375</f>
        <v>0</v>
      </c>
      <c r="R1372" s="54">
        <f>VLOOKUP(CONCATENATE($F1372," ",$G1372),AllocFactorMatrix,(R$4+1),FALSE)*$E1375</f>
        <v>0</v>
      </c>
      <c r="S1372" s="54">
        <f t="shared" si="722"/>
        <v>0</v>
      </c>
      <c r="T1372" s="54">
        <f>VLOOKUP(CONCATENATE($F1372," ",$G1372),AllocFactorMatrix,(T$4+1),FALSE)*$E1375</f>
        <v>0</v>
      </c>
      <c r="U1372" s="54">
        <f>VLOOKUP(CONCATENATE($F1372," ",$G1372),AllocFactorMatrix,(U$4+1),FALSE)*$E1375</f>
        <v>0</v>
      </c>
      <c r="V1372" s="54">
        <f>VLOOKUP(CONCATENATE($F1372," ",$G1372),AllocFactorMatrix,(V$4+1),FALSE)*$E1375</f>
        <v>0</v>
      </c>
      <c r="W1372" s="54">
        <f>VLOOKUP(CONCATENATE($F1372," ",$G1372),AllocFactorMatrix,(W$4+1),FALSE)*$E1375</f>
        <v>0</v>
      </c>
      <c r="X1372" s="54">
        <f t="shared" si="723"/>
        <v>0</v>
      </c>
      <c r="Y1372" s="54">
        <f>VLOOKUP(CONCATENATE($F1372," ",$G1372),AllocFactorMatrix,(Y$4+1),FALSE)*$E1375</f>
        <v>0</v>
      </c>
      <c r="Z1372" s="54">
        <f>VLOOKUP(CONCATENATE($F1372," ",$G1372),AllocFactorMatrix,(Z$4+1),FALSE)*$E1375</f>
        <v>0</v>
      </c>
      <c r="AA1372" s="54">
        <f t="shared" si="717"/>
        <v>0</v>
      </c>
      <c r="AB1372" s="54">
        <f>VLOOKUP(CONCATENATE($F1372," ",$G1372),AllocFactorMatrix,(AB$4+1),FALSE)*$E1375</f>
        <v>0</v>
      </c>
      <c r="AC1372" s="54">
        <f>VLOOKUP(CONCATENATE($F1372," ",$G1372),AllocFactorMatrix,(AC$4+1),FALSE)*$E1375</f>
        <v>0</v>
      </c>
      <c r="AD1372" s="54">
        <f>VLOOKUP(CONCATENATE($F1372," ",$G1372),AllocFactorMatrix,(AD$4+1),FALSE)*$E1375</f>
        <v>0</v>
      </c>
    </row>
    <row r="1373" spans="1:30" s="51" customFormat="1" hidden="1" outlineLevel="1">
      <c r="A1373" s="168"/>
      <c r="B1373" s="104"/>
      <c r="C1373" s="92"/>
      <c r="D1373" s="92"/>
      <c r="F1373" s="52" t="str">
        <f>F1375</f>
        <v>TRANS_TOTAL</v>
      </c>
      <c r="G1373" s="55" t="str">
        <f>$G$13</f>
        <v>ENERGY</v>
      </c>
      <c r="H1373" s="53">
        <f t="shared" si="715"/>
        <v>0</v>
      </c>
      <c r="I1373" s="54">
        <f>VLOOKUP(CONCATENATE($F1373," ",$G1373),AllocFactorMatrix,(I$4+1),FALSE)*$E1375</f>
        <v>0</v>
      </c>
      <c r="J1373" s="54">
        <f>VLOOKUP(CONCATENATE($F1373," ",$G1373),AllocFactorMatrix,(J$4+1),FALSE)*$E1375</f>
        <v>0</v>
      </c>
      <c r="K1373" s="54">
        <f>VLOOKUP(CONCATENATE($F1373," ",$G1373),AllocFactorMatrix,(K$4+1),FALSE)*$E1375</f>
        <v>0</v>
      </c>
      <c r="L1373" s="54">
        <f>VLOOKUP(CONCATENATE($F1373," ",$G1373),AllocFactorMatrix,(L$4+1),FALSE)*$E1375</f>
        <v>0</v>
      </c>
      <c r="M1373" s="54">
        <f>VLOOKUP(CONCATENATE($F1373," ",$G1373),AllocFactorMatrix,(M$4+1),FALSE)*$E1375</f>
        <v>0</v>
      </c>
      <c r="N1373" s="54">
        <f t="shared" si="716"/>
        <v>0</v>
      </c>
      <c r="O1373" s="54">
        <f>VLOOKUP(CONCATENATE($F1373," ",$G1373),AllocFactorMatrix,(O$4+1),FALSE)*$E1375</f>
        <v>0</v>
      </c>
      <c r="P1373" s="54">
        <f>VLOOKUP(CONCATENATE($F1373," ",$G1373),AllocFactorMatrix,(P$4+1),FALSE)*$E1375</f>
        <v>0</v>
      </c>
      <c r="Q1373" s="54">
        <f>VLOOKUP(CONCATENATE($F1373," ",$G1373),AllocFactorMatrix,(Q$4+1),FALSE)*$E1375</f>
        <v>0</v>
      </c>
      <c r="R1373" s="54">
        <f>VLOOKUP(CONCATENATE($F1373," ",$G1373),AllocFactorMatrix,(R$4+1),FALSE)*$E1375</f>
        <v>0</v>
      </c>
      <c r="S1373" s="54">
        <f t="shared" si="722"/>
        <v>0</v>
      </c>
      <c r="T1373" s="54">
        <f>VLOOKUP(CONCATENATE($F1373," ",$G1373),AllocFactorMatrix,(T$4+1),FALSE)*$E1375</f>
        <v>0</v>
      </c>
      <c r="U1373" s="54">
        <f>VLOOKUP(CONCATENATE($F1373," ",$G1373),AllocFactorMatrix,(U$4+1),FALSE)*$E1375</f>
        <v>0</v>
      </c>
      <c r="V1373" s="54">
        <f>VLOOKUP(CONCATENATE($F1373," ",$G1373),AllocFactorMatrix,(V$4+1),FALSE)*$E1375</f>
        <v>0</v>
      </c>
      <c r="W1373" s="54">
        <f>VLOOKUP(CONCATENATE($F1373," ",$G1373),AllocFactorMatrix,(W$4+1),FALSE)*$E1375</f>
        <v>0</v>
      </c>
      <c r="X1373" s="54">
        <f t="shared" si="723"/>
        <v>0</v>
      </c>
      <c r="Y1373" s="54">
        <f>VLOOKUP(CONCATENATE($F1373," ",$G1373),AllocFactorMatrix,(Y$4+1),FALSE)*$E1375</f>
        <v>0</v>
      </c>
      <c r="Z1373" s="54">
        <f>VLOOKUP(CONCATENATE($F1373," ",$G1373),AllocFactorMatrix,(Z$4+1),FALSE)*$E1375</f>
        <v>0</v>
      </c>
      <c r="AA1373" s="54">
        <f t="shared" si="717"/>
        <v>0</v>
      </c>
      <c r="AB1373" s="54">
        <f>VLOOKUP(CONCATENATE($F1373," ",$G1373),AllocFactorMatrix,(AB$4+1),FALSE)*$E1375</f>
        <v>0</v>
      </c>
      <c r="AC1373" s="54">
        <f>VLOOKUP(CONCATENATE($F1373," ",$G1373),AllocFactorMatrix,(AC$4+1),FALSE)*$E1375</f>
        <v>0</v>
      </c>
      <c r="AD1373" s="54">
        <f>VLOOKUP(CONCATENATE($F1373," ",$G1373),AllocFactorMatrix,(AD$4+1),FALSE)*$E1375</f>
        <v>0</v>
      </c>
    </row>
    <row r="1374" spans="1:30" s="51" customFormat="1" hidden="1" outlineLevel="1">
      <c r="A1374" s="168"/>
      <c r="B1374" s="104"/>
      <c r="C1374" s="92"/>
      <c r="D1374" s="92"/>
      <c r="F1374" s="52" t="str">
        <f>F1375</f>
        <v>TRANS_TOTAL</v>
      </c>
      <c r="G1374" s="55" t="str">
        <f>$G$14</f>
        <v>CUSTOMER</v>
      </c>
      <c r="H1374" s="53">
        <f t="shared" si="715"/>
        <v>0</v>
      </c>
      <c r="I1374" s="54">
        <f>VLOOKUP(CONCATENATE($F1374," ",$G1374),AllocFactorMatrix,(I$4+1),FALSE)*$E1375</f>
        <v>0</v>
      </c>
      <c r="J1374" s="54">
        <f>VLOOKUP(CONCATENATE($F1374," ",$G1374),AllocFactorMatrix,(J$4+1),FALSE)*$E1375</f>
        <v>0</v>
      </c>
      <c r="K1374" s="54">
        <f>VLOOKUP(CONCATENATE($F1374," ",$G1374),AllocFactorMatrix,(K$4+1),FALSE)*$E1375</f>
        <v>0</v>
      </c>
      <c r="L1374" s="54">
        <f>VLOOKUP(CONCATENATE($F1374," ",$G1374),AllocFactorMatrix,(L$4+1),FALSE)*$E1375</f>
        <v>0</v>
      </c>
      <c r="M1374" s="54">
        <f>VLOOKUP(CONCATENATE($F1374," ",$G1374),AllocFactorMatrix,(M$4+1),FALSE)*$E1375</f>
        <v>0</v>
      </c>
      <c r="N1374" s="54">
        <f t="shared" si="716"/>
        <v>0</v>
      </c>
      <c r="O1374" s="54">
        <f>VLOOKUP(CONCATENATE($F1374," ",$G1374),AllocFactorMatrix,(O$4+1),FALSE)*$E1375</f>
        <v>0</v>
      </c>
      <c r="P1374" s="54">
        <f>VLOOKUP(CONCATENATE($F1374," ",$G1374),AllocFactorMatrix,(P$4+1),FALSE)*$E1375</f>
        <v>0</v>
      </c>
      <c r="Q1374" s="54">
        <f>VLOOKUP(CONCATENATE($F1374," ",$G1374),AllocFactorMatrix,(Q$4+1),FALSE)*$E1375</f>
        <v>0</v>
      </c>
      <c r="R1374" s="54">
        <f>VLOOKUP(CONCATENATE($F1374," ",$G1374),AllocFactorMatrix,(R$4+1),FALSE)*$E1375</f>
        <v>0</v>
      </c>
      <c r="S1374" s="54">
        <f t="shared" si="722"/>
        <v>0</v>
      </c>
      <c r="T1374" s="54">
        <f>VLOOKUP(CONCATENATE($F1374," ",$G1374),AllocFactorMatrix,(T$4+1),FALSE)*$E1375</f>
        <v>0</v>
      </c>
      <c r="U1374" s="54">
        <f>VLOOKUP(CONCATENATE($F1374," ",$G1374),AllocFactorMatrix,(U$4+1),FALSE)*$E1375</f>
        <v>0</v>
      </c>
      <c r="V1374" s="54">
        <f>VLOOKUP(CONCATENATE($F1374," ",$G1374),AllocFactorMatrix,(V$4+1),FALSE)*$E1375</f>
        <v>0</v>
      </c>
      <c r="W1374" s="54">
        <f>VLOOKUP(CONCATENATE($F1374," ",$G1374),AllocFactorMatrix,(W$4+1),FALSE)*$E1375</f>
        <v>0</v>
      </c>
      <c r="X1374" s="54">
        <f t="shared" si="723"/>
        <v>0</v>
      </c>
      <c r="Y1374" s="54">
        <f>VLOOKUP(CONCATENATE($F1374," ",$G1374),AllocFactorMatrix,(Y$4+1),FALSE)*$E1375</f>
        <v>0</v>
      </c>
      <c r="Z1374" s="54">
        <f>VLOOKUP(CONCATENATE($F1374," ",$G1374),AllocFactorMatrix,(Z$4+1),FALSE)*$E1375</f>
        <v>0</v>
      </c>
      <c r="AA1374" s="54">
        <f t="shared" si="717"/>
        <v>0</v>
      </c>
      <c r="AB1374" s="54">
        <f>VLOOKUP(CONCATENATE($F1374," ",$G1374),AllocFactorMatrix,(AB$4+1),FALSE)*$E1375</f>
        <v>0</v>
      </c>
      <c r="AC1374" s="54">
        <f>VLOOKUP(CONCATENATE($F1374," ",$G1374),AllocFactorMatrix,(AC$4+1),FALSE)*$E1375</f>
        <v>0</v>
      </c>
      <c r="AD1374" s="54">
        <f>VLOOKUP(CONCATENATE($F1374," ",$G1374),AllocFactorMatrix,(AD$4+1),FALSE)*$E1375</f>
        <v>0</v>
      </c>
    </row>
    <row r="1375" spans="1:30" s="51" customFormat="1" collapsed="1">
      <c r="A1375" s="168"/>
      <c r="B1375" s="104"/>
      <c r="C1375" s="92"/>
      <c r="D1375" s="92" t="s">
        <v>512</v>
      </c>
      <c r="E1375" s="63">
        <v>717706</v>
      </c>
      <c r="F1375" s="63" t="s">
        <v>194</v>
      </c>
      <c r="G1375" s="55" t="str">
        <f>$G$15</f>
        <v>TOTAL</v>
      </c>
      <c r="H1375" s="53">
        <f t="shared" si="715"/>
        <v>717705.99999999988</v>
      </c>
      <c r="I1375" s="54">
        <f>VLOOKUP(CONCATENATE($F1375," ",$G1375),AllocFactorMatrix,(I$4+1),FALSE)*$E1375</f>
        <v>352790.16085551505</v>
      </c>
      <c r="J1375" s="54">
        <f>VLOOKUP(CONCATENATE($F1375," ",$G1375),AllocFactorMatrix,(J$4+1),FALSE)*$E1375</f>
        <v>17365.823427953012</v>
      </c>
      <c r="K1375" s="54">
        <f>VLOOKUP(CONCATENATE($F1375," ",$G1375),AllocFactorMatrix,(K$4+1),FALSE)*$E1375</f>
        <v>63534.027810614723</v>
      </c>
      <c r="L1375" s="54">
        <f>VLOOKUP(CONCATENATE($F1375," ",$G1375),AllocFactorMatrix,(L$4+1),FALSE)*$E1375</f>
        <v>1993.328280136692</v>
      </c>
      <c r="M1375" s="54">
        <f>VLOOKUP(CONCATENATE($F1375," ",$G1375),AllocFactorMatrix,(M$4+1),FALSE)*$E1375</f>
        <v>197.44058479031975</v>
      </c>
      <c r="N1375" s="54">
        <f t="shared" si="716"/>
        <v>65724.796675541744</v>
      </c>
      <c r="O1375" s="54">
        <f>VLOOKUP(CONCATENATE($F1375," ",$G1375),AllocFactorMatrix,(O$4+1),FALSE)*$E1375</f>
        <v>48244.420538315899</v>
      </c>
      <c r="P1375" s="54">
        <f>VLOOKUP(CONCATENATE($F1375," ",$G1375),AllocFactorMatrix,(P$4+1),FALSE)*$E1375</f>
        <v>8985.7450603135676</v>
      </c>
      <c r="Q1375" s="54">
        <f>VLOOKUP(CONCATENATE($F1375," ",$G1375),AllocFactorMatrix,(Q$4+1),FALSE)*$E1375</f>
        <v>4282.8532969655353</v>
      </c>
      <c r="R1375" s="54">
        <f>VLOOKUP(CONCATENATE($F1375," ",$G1375),AllocFactorMatrix,(R$4+1),FALSE)*$E1375</f>
        <v>151.02638649519901</v>
      </c>
      <c r="S1375" s="54">
        <f t="shared" si="722"/>
        <v>61664.045282090199</v>
      </c>
      <c r="T1375" s="54">
        <f>VLOOKUP(CONCATENATE($F1375," ",$G1375),AllocFactorMatrix,(T$4+1),FALSE)*$E1375</f>
        <v>1685.1818546309883</v>
      </c>
      <c r="U1375" s="54">
        <f>VLOOKUP(CONCATENATE($F1375," ",$G1375),AllocFactorMatrix,(U$4+1),FALSE)*$E1375</f>
        <v>27579.389322953903</v>
      </c>
      <c r="V1375" s="54">
        <f>VLOOKUP(CONCATENATE($F1375," ",$G1375),AllocFactorMatrix,(V$4+1),FALSE)*$E1375</f>
        <v>153791.37048064408</v>
      </c>
      <c r="W1375" s="54">
        <f>VLOOKUP(CONCATENATE($F1375," ",$G1375),AllocFactorMatrix,(W$4+1),FALSE)*$E1375</f>
        <v>21762.19181325172</v>
      </c>
      <c r="X1375" s="54">
        <f t="shared" si="723"/>
        <v>204818.13347148072</v>
      </c>
      <c r="Y1375" s="54">
        <f>VLOOKUP(CONCATENATE($F1375," ",$G1375),AllocFactorMatrix,(Y$4+1),FALSE)*$E1375</f>
        <v>14764.575475327527</v>
      </c>
      <c r="Z1375" s="54">
        <f>VLOOKUP(CONCATENATE($F1375," ",$G1375),AllocFactorMatrix,(Z$4+1),FALSE)*$E1375</f>
        <v>247.10080737247065</v>
      </c>
      <c r="AA1375" s="54">
        <f t="shared" si="717"/>
        <v>15011.676282699998</v>
      </c>
      <c r="AB1375" s="54">
        <f>VLOOKUP(CONCATENATE($F1375," ",$G1375),AllocFactorMatrix,(AB$4+1),FALSE)*$E1375</f>
        <v>192.54091399965634</v>
      </c>
      <c r="AC1375" s="54">
        <f>VLOOKUP(CONCATENATE($F1375," ",$G1375),AllocFactorMatrix,(AC$4+1),FALSE)*$E1375</f>
        <v>114.20430428542141</v>
      </c>
      <c r="AD1375" s="54">
        <f>VLOOKUP(CONCATENATE($F1375," ",$G1375),AllocFactorMatrix,(AD$4+1),FALSE)*$E1375</f>
        <v>24.618786434100251</v>
      </c>
    </row>
    <row r="1376" spans="1:30" s="51" customFormat="1" hidden="1" outlineLevel="1">
      <c r="A1376" s="168"/>
      <c r="B1376" s="104"/>
      <c r="C1376" s="92"/>
      <c r="D1376" s="92"/>
      <c r="F1376" s="52" t="str">
        <f>F1383</f>
        <v>TRANS_TOTAL</v>
      </c>
      <c r="G1376" s="55" t="str">
        <f>$G$8</f>
        <v>PRODUCTION</v>
      </c>
      <c r="H1376" s="53">
        <f t="shared" si="715"/>
        <v>0</v>
      </c>
      <c r="I1376" s="54">
        <f>VLOOKUP(CONCATENATE($F1376," ",$G1376),AllocFactorMatrix,(I$4+1),FALSE)*$E1383</f>
        <v>0</v>
      </c>
      <c r="J1376" s="54">
        <f>VLOOKUP(CONCATENATE($F1376," ",$G1376),AllocFactorMatrix,(J$4+1),FALSE)*$E1383</f>
        <v>0</v>
      </c>
      <c r="K1376" s="54">
        <f>VLOOKUP(CONCATENATE($F1376," ",$G1376),AllocFactorMatrix,(K$4+1),FALSE)*$E1383</f>
        <v>0</v>
      </c>
      <c r="L1376" s="54">
        <f>VLOOKUP(CONCATENATE($F1376," ",$G1376),AllocFactorMatrix,(L$4+1),FALSE)*$E1383</f>
        <v>0</v>
      </c>
      <c r="M1376" s="54">
        <f>VLOOKUP(CONCATENATE($F1376," ",$G1376),AllocFactorMatrix,(M$4+1),FALSE)*$E1383</f>
        <v>0</v>
      </c>
      <c r="N1376" s="54">
        <f t="shared" si="716"/>
        <v>0</v>
      </c>
      <c r="O1376" s="54">
        <f>VLOOKUP(CONCATENATE($F1376," ",$G1376),AllocFactorMatrix,(O$4+1),FALSE)*$E1383</f>
        <v>0</v>
      </c>
      <c r="P1376" s="54">
        <f>VLOOKUP(CONCATENATE($F1376," ",$G1376),AllocFactorMatrix,(P$4+1),FALSE)*$E1383</f>
        <v>0</v>
      </c>
      <c r="Q1376" s="54">
        <f>VLOOKUP(CONCATENATE($F1376," ",$G1376),AllocFactorMatrix,(Q$4+1),FALSE)*$E1383</f>
        <v>0</v>
      </c>
      <c r="R1376" s="54">
        <f>VLOOKUP(CONCATENATE($F1376," ",$G1376),AllocFactorMatrix,(R$4+1),FALSE)*$E1383</f>
        <v>0</v>
      </c>
      <c r="S1376" s="54">
        <f>SUBTOTAL(9,O1376:R1376)</f>
        <v>0</v>
      </c>
      <c r="T1376" s="54">
        <f>VLOOKUP(CONCATENATE($F1376," ",$G1376),AllocFactorMatrix,(T$4+1),FALSE)*$E1383</f>
        <v>0</v>
      </c>
      <c r="U1376" s="54">
        <f>VLOOKUP(CONCATENATE($F1376," ",$G1376),AllocFactorMatrix,(U$4+1),FALSE)*$E1383</f>
        <v>0</v>
      </c>
      <c r="V1376" s="54">
        <f>VLOOKUP(CONCATENATE($F1376," ",$G1376),AllocFactorMatrix,(V$4+1),FALSE)*$E1383</f>
        <v>0</v>
      </c>
      <c r="W1376" s="54">
        <f>VLOOKUP(CONCATENATE($F1376," ",$G1376),AllocFactorMatrix,(W$4+1),FALSE)*$E1383</f>
        <v>0</v>
      </c>
      <c r="X1376" s="54">
        <f>SUBTOTAL(9,T1376:W1376)</f>
        <v>0</v>
      </c>
      <c r="Y1376" s="54">
        <f>VLOOKUP(CONCATENATE($F1376," ",$G1376),AllocFactorMatrix,(Y$4+1),FALSE)*$E1383</f>
        <v>0</v>
      </c>
      <c r="Z1376" s="54">
        <f>VLOOKUP(CONCATENATE($F1376," ",$G1376),AllocFactorMatrix,(Z$4+1),FALSE)*$E1383</f>
        <v>0</v>
      </c>
      <c r="AA1376" s="54">
        <f t="shared" si="717"/>
        <v>0</v>
      </c>
      <c r="AB1376" s="54">
        <f>VLOOKUP(CONCATENATE($F1376," ",$G1376),AllocFactorMatrix,(AB$4+1),FALSE)*$E1383</f>
        <v>0</v>
      </c>
      <c r="AC1376" s="54">
        <f>VLOOKUP(CONCATENATE($F1376," ",$G1376),AllocFactorMatrix,(AC$4+1),FALSE)*$E1383</f>
        <v>0</v>
      </c>
      <c r="AD1376" s="54">
        <f>VLOOKUP(CONCATENATE($F1376," ",$G1376),AllocFactorMatrix,(AD$4+1),FALSE)*$E1383</f>
        <v>0</v>
      </c>
    </row>
    <row r="1377" spans="1:30" s="51" customFormat="1" hidden="1" outlineLevel="1">
      <c r="A1377" s="168"/>
      <c r="B1377" s="104"/>
      <c r="C1377" s="92"/>
      <c r="D1377" s="92"/>
      <c r="F1377" s="52" t="str">
        <f>F1383</f>
        <v>TRANS_TOTAL</v>
      </c>
      <c r="G1377" s="55" t="str">
        <f>$G$9</f>
        <v>BULKTRAN</v>
      </c>
      <c r="H1377" s="53">
        <f t="shared" si="715"/>
        <v>1504054.4147999994</v>
      </c>
      <c r="I1377" s="54">
        <f>VLOOKUP(CONCATENATE($F1377," ",$G1377),AllocFactorMatrix,(I$4+1),FALSE)*$E1383</f>
        <v>740871.62145208695</v>
      </c>
      <c r="J1377" s="54">
        <f>VLOOKUP(CONCATENATE($F1377," ",$G1377),AllocFactorMatrix,(J$4+1),FALSE)*$E1383</f>
        <v>36623.931548620283</v>
      </c>
      <c r="K1377" s="54">
        <f>VLOOKUP(CONCATENATE($F1377," ",$G1377),AllocFactorMatrix,(K$4+1),FALSE)*$E1383</f>
        <v>134151.36231631922</v>
      </c>
      <c r="L1377" s="54">
        <f>VLOOKUP(CONCATENATE($F1377," ",$G1377),AllocFactorMatrix,(L$4+1),FALSE)*$E1383</f>
        <v>4222.6085950243123</v>
      </c>
      <c r="M1377" s="54">
        <f>VLOOKUP(CONCATENATE($F1377," ",$G1377),AllocFactorMatrix,(M$4+1),FALSE)*$E1383</f>
        <v>395.98272240160304</v>
      </c>
      <c r="N1377" s="54">
        <f t="shared" si="716"/>
        <v>138769.95363374511</v>
      </c>
      <c r="O1377" s="54">
        <f>VLOOKUP(CONCATENATE($F1377," ",$G1377),AllocFactorMatrix,(O$4+1),FALSE)*$E1383</f>
        <v>101975.90404868111</v>
      </c>
      <c r="P1377" s="54">
        <f>VLOOKUP(CONCATENATE($F1377," ",$G1377),AllocFactorMatrix,(P$4+1),FALSE)*$E1383</f>
        <v>19001.081884971336</v>
      </c>
      <c r="Q1377" s="54">
        <f>VLOOKUP(CONCATENATE($F1377," ",$G1377),AllocFactorMatrix,(Q$4+1),FALSE)*$E1383</f>
        <v>8586.2351036647269</v>
      </c>
      <c r="R1377" s="54">
        <f>VLOOKUP(CONCATENATE($F1377," ",$G1377),AllocFactorMatrix,(R$4+1),FALSE)*$E1383</f>
        <v>386.11339484114211</v>
      </c>
      <c r="S1377" s="54">
        <f t="shared" ref="S1377:S1383" si="724">SUBTOTAL(9,O1377:R1377)</f>
        <v>129949.33443215833</v>
      </c>
      <c r="T1377" s="54">
        <f>VLOOKUP(CONCATENATE($F1377," ",$G1377),AllocFactorMatrix,(T$4+1),FALSE)*$E1383</f>
        <v>3562.2795232569238</v>
      </c>
      <c r="U1377" s="54">
        <f>VLOOKUP(CONCATENATE($F1377," ",$G1377),AllocFactorMatrix,(U$4+1),FALSE)*$E1383</f>
        <v>58296.097450349313</v>
      </c>
      <c r="V1377" s="54">
        <f>VLOOKUP(CONCATENATE($F1377," ",$G1377),AllocFactorMatrix,(V$4+1),FALSE)*$E1383</f>
        <v>308096.51305473363</v>
      </c>
      <c r="W1377" s="54">
        <f>VLOOKUP(CONCATENATE($F1377," ",$G1377),AllocFactorMatrix,(W$4+1),FALSE)*$E1383</f>
        <v>55637.123784762247</v>
      </c>
      <c r="X1377" s="54">
        <f t="shared" ref="X1377:X1383" si="725">SUBTOTAL(9,T1377:W1377)</f>
        <v>425592.01381310209</v>
      </c>
      <c r="Y1377" s="54">
        <f>VLOOKUP(CONCATENATE($F1377," ",$G1377),AllocFactorMatrix,(Y$4+1),FALSE)*$E1383</f>
        <v>31316.638317932429</v>
      </c>
      <c r="Z1377" s="54">
        <f>VLOOKUP(CONCATENATE($F1377," ",$G1377),AllocFactorMatrix,(Z$4+1),FALSE)*$E1383</f>
        <v>524.54172117704047</v>
      </c>
      <c r="AA1377" s="54">
        <f t="shared" si="717"/>
        <v>31841.180039109469</v>
      </c>
      <c r="AB1377" s="54">
        <f>VLOOKUP(CONCATENATE($F1377," ",$G1377),AllocFactorMatrix,(AB$4+1),FALSE)*$E1383</f>
        <v>406.37988117727514</v>
      </c>
      <c r="AC1377" s="54">
        <f>VLOOKUP(CONCATENATE($F1377," ",$G1377),AllocFactorMatrix,(AC$4+1),FALSE)*$E1383</f>
        <v>0</v>
      </c>
      <c r="AD1377" s="54">
        <f>VLOOKUP(CONCATENATE($F1377," ",$G1377),AllocFactorMatrix,(AD$4+1),FALSE)*$E1383</f>
        <v>0</v>
      </c>
    </row>
    <row r="1378" spans="1:30" s="51" customFormat="1" hidden="1" outlineLevel="1">
      <c r="A1378" s="168"/>
      <c r="B1378" s="104"/>
      <c r="C1378" s="92"/>
      <c r="D1378" s="92"/>
      <c r="F1378" s="52" t="str">
        <f>F1383</f>
        <v>TRANS_TOTAL</v>
      </c>
      <c r="G1378" s="55" t="str">
        <f>$G$10</f>
        <v>SUBTRAN</v>
      </c>
      <c r="H1378" s="53">
        <f t="shared" si="715"/>
        <v>330829.58520000003</v>
      </c>
      <c r="I1378" s="54">
        <f>VLOOKUP(CONCATENATE($F1378," ",$G1378),AllocFactorMatrix,(I$4+1),FALSE)*$E1383</f>
        <v>161070.15068192178</v>
      </c>
      <c r="J1378" s="54">
        <f>VLOOKUP(CONCATENATE($F1378," ",$G1378),AllocFactorMatrix,(J$4+1),FALSE)*$E1383</f>
        <v>7773.4561766824654</v>
      </c>
      <c r="K1378" s="54">
        <f>VLOOKUP(CONCATENATE($F1378," ",$G1378),AllocFactorMatrix,(K$4+1),FALSE)*$E1383</f>
        <v>28279.453484652182</v>
      </c>
      <c r="L1378" s="54">
        <f>VLOOKUP(CONCATENATE($F1378," ",$G1378),AllocFactorMatrix,(L$4+1),FALSE)*$E1383</f>
        <v>873.52571062498419</v>
      </c>
      <c r="M1378" s="54">
        <f>VLOOKUP(CONCATENATE($F1378," ",$G1378),AllocFactorMatrix,(M$4+1),FALSE)*$E1383</f>
        <v>108.79300746884678</v>
      </c>
      <c r="N1378" s="54">
        <f t="shared" si="716"/>
        <v>29261.772202746015</v>
      </c>
      <c r="O1378" s="54">
        <f>VLOOKUP(CONCATENATE($F1378," ",$G1378),AllocFactorMatrix,(O$4+1),FALSE)*$E1383</f>
        <v>21365.569110282617</v>
      </c>
      <c r="P1378" s="54">
        <f>VLOOKUP(CONCATENATE($F1378," ",$G1378),AllocFactorMatrix,(P$4+1),FALSE)*$E1383</f>
        <v>3971.8343777440373</v>
      </c>
      <c r="Q1378" s="54">
        <f>VLOOKUP(CONCATENATE($F1378," ",$G1378),AllocFactorMatrix,(Q$4+1),FALSE)*$E1383</f>
        <v>2363.2887806964295</v>
      </c>
      <c r="R1378" s="54">
        <f>VLOOKUP(CONCATENATE($F1378," ",$G1378),AllocFactorMatrix,(R$4+1),FALSE)*$E1383</f>
        <v>0</v>
      </c>
      <c r="S1378" s="54">
        <f t="shared" si="724"/>
        <v>27700.692268723084</v>
      </c>
      <c r="T1378" s="54">
        <f>VLOOKUP(CONCATENATE($F1378," ",$G1378),AllocFactorMatrix,(T$4+1),FALSE)*$E1383</f>
        <v>746.04898751590861</v>
      </c>
      <c r="U1378" s="54">
        <f>VLOOKUP(CONCATENATE($F1378," ",$G1378),AllocFactorMatrix,(U$4+1),FALSE)*$E1383</f>
        <v>12213.247878321403</v>
      </c>
      <c r="V1378" s="54">
        <f>VLOOKUP(CONCATENATE($F1378," ",$G1378),AllocFactorMatrix,(V$4+1),FALSE)*$E1383</f>
        <v>85085.82767114311</v>
      </c>
      <c r="W1378" s="54">
        <f>VLOOKUP(CONCATENATE($F1378," ",$G1378),AllocFactorMatrix,(W$4+1),FALSE)*$E1383</f>
        <v>0</v>
      </c>
      <c r="X1378" s="54">
        <f t="shared" si="725"/>
        <v>98045.124536980424</v>
      </c>
      <c r="Y1378" s="54">
        <f>VLOOKUP(CONCATENATE($F1378," ",$G1378),AllocFactorMatrix,(Y$4+1),FALSE)*$E1383</f>
        <v>6430.4103433172677</v>
      </c>
      <c r="Z1378" s="54">
        <f>VLOOKUP(CONCATENATE($F1378," ",$G1378),AllocFactorMatrix,(Z$4+1),FALSE)*$E1383</f>
        <v>107.1951151247718</v>
      </c>
      <c r="AA1378" s="54">
        <f t="shared" si="717"/>
        <v>6537.6054584420399</v>
      </c>
      <c r="AB1378" s="54">
        <f>VLOOKUP(CONCATENATE($F1378," ",$G1378),AllocFactorMatrix,(AB$4+1),FALSE)*$E1383</f>
        <v>85.869371919878049</v>
      </c>
      <c r="AC1378" s="54">
        <f>VLOOKUP(CONCATENATE($F1378," ",$G1378),AllocFactorMatrix,(AC$4+1),FALSE)*$E1383</f>
        <v>291.97422156767698</v>
      </c>
      <c r="AD1378" s="54">
        <f>VLOOKUP(CONCATENATE($F1378," ",$G1378),AllocFactorMatrix,(AD$4+1),FALSE)*$E1383</f>
        <v>62.940281016666439</v>
      </c>
    </row>
    <row r="1379" spans="1:30" s="51" customFormat="1" hidden="1" outlineLevel="1">
      <c r="A1379" s="168"/>
      <c r="B1379" s="104"/>
      <c r="C1379" s="92"/>
      <c r="D1379" s="92"/>
      <c r="F1379" s="52" t="str">
        <f>F1383</f>
        <v>TRANS_TOTAL</v>
      </c>
      <c r="G1379" s="55" t="str">
        <f>$G$11</f>
        <v>DISTPRI</v>
      </c>
      <c r="H1379" s="53">
        <f t="shared" si="715"/>
        <v>0</v>
      </c>
      <c r="I1379" s="54">
        <f>VLOOKUP(CONCATENATE($F1379," ",$G1379),AllocFactorMatrix,(I$4+1),FALSE)*$E1383</f>
        <v>0</v>
      </c>
      <c r="J1379" s="54">
        <f>VLOOKUP(CONCATENATE($F1379," ",$G1379),AllocFactorMatrix,(J$4+1),FALSE)*$E1383</f>
        <v>0</v>
      </c>
      <c r="K1379" s="54">
        <f>VLOOKUP(CONCATENATE($F1379," ",$G1379),AllocFactorMatrix,(K$4+1),FALSE)*$E1383</f>
        <v>0</v>
      </c>
      <c r="L1379" s="54">
        <f>VLOOKUP(CONCATENATE($F1379," ",$G1379),AllocFactorMatrix,(L$4+1),FALSE)*$E1383</f>
        <v>0</v>
      </c>
      <c r="M1379" s="54">
        <f>VLOOKUP(CONCATENATE($F1379," ",$G1379),AllocFactorMatrix,(M$4+1),FALSE)*$E1383</f>
        <v>0</v>
      </c>
      <c r="N1379" s="54">
        <f t="shared" si="716"/>
        <v>0</v>
      </c>
      <c r="O1379" s="54">
        <f>VLOOKUP(CONCATENATE($F1379," ",$G1379),AllocFactorMatrix,(O$4+1),FALSE)*$E1383</f>
        <v>0</v>
      </c>
      <c r="P1379" s="54">
        <f>VLOOKUP(CONCATENATE($F1379," ",$G1379),AllocFactorMatrix,(P$4+1),FALSE)*$E1383</f>
        <v>0</v>
      </c>
      <c r="Q1379" s="54">
        <f>VLOOKUP(CONCATENATE($F1379," ",$G1379),AllocFactorMatrix,(Q$4+1),FALSE)*$E1383</f>
        <v>0</v>
      </c>
      <c r="R1379" s="54">
        <f>VLOOKUP(CONCATENATE($F1379," ",$G1379),AllocFactorMatrix,(R$4+1),FALSE)*$E1383</f>
        <v>0</v>
      </c>
      <c r="S1379" s="54">
        <f t="shared" si="724"/>
        <v>0</v>
      </c>
      <c r="T1379" s="54">
        <f>VLOOKUP(CONCATENATE($F1379," ",$G1379),AllocFactorMatrix,(T$4+1),FALSE)*$E1383</f>
        <v>0</v>
      </c>
      <c r="U1379" s="54">
        <f>VLOOKUP(CONCATENATE($F1379," ",$G1379),AllocFactorMatrix,(U$4+1),FALSE)*$E1383</f>
        <v>0</v>
      </c>
      <c r="V1379" s="54">
        <f>VLOOKUP(CONCATENATE($F1379," ",$G1379),AllocFactorMatrix,(V$4+1),FALSE)*$E1383</f>
        <v>0</v>
      </c>
      <c r="W1379" s="54">
        <f>VLOOKUP(CONCATENATE($F1379," ",$G1379),AllocFactorMatrix,(W$4+1),FALSE)*$E1383</f>
        <v>0</v>
      </c>
      <c r="X1379" s="54">
        <f t="shared" si="725"/>
        <v>0</v>
      </c>
      <c r="Y1379" s="54">
        <f>VLOOKUP(CONCATENATE($F1379," ",$G1379),AllocFactorMatrix,(Y$4+1),FALSE)*$E1383</f>
        <v>0</v>
      </c>
      <c r="Z1379" s="54">
        <f>VLOOKUP(CONCATENATE($F1379," ",$G1379),AllocFactorMatrix,(Z$4+1),FALSE)*$E1383</f>
        <v>0</v>
      </c>
      <c r="AA1379" s="54">
        <f t="shared" si="717"/>
        <v>0</v>
      </c>
      <c r="AB1379" s="54">
        <f>VLOOKUP(CONCATENATE($F1379," ",$G1379),AllocFactorMatrix,(AB$4+1),FALSE)*$E1383</f>
        <v>0</v>
      </c>
      <c r="AC1379" s="54">
        <f>VLOOKUP(CONCATENATE($F1379," ",$G1379),AllocFactorMatrix,(AC$4+1),FALSE)*$E1383</f>
        <v>0</v>
      </c>
      <c r="AD1379" s="54">
        <f>VLOOKUP(CONCATENATE($F1379," ",$G1379),AllocFactorMatrix,(AD$4+1),FALSE)*$E1383</f>
        <v>0</v>
      </c>
    </row>
    <row r="1380" spans="1:30" s="51" customFormat="1" hidden="1" outlineLevel="1">
      <c r="A1380" s="168"/>
      <c r="B1380" s="104"/>
      <c r="C1380" s="92"/>
      <c r="D1380" s="92"/>
      <c r="F1380" s="52" t="str">
        <f>F1383</f>
        <v>TRANS_TOTAL</v>
      </c>
      <c r="G1380" s="55" t="str">
        <f>$G$12</f>
        <v>DISTSEC</v>
      </c>
      <c r="H1380" s="53">
        <f t="shared" si="715"/>
        <v>0</v>
      </c>
      <c r="I1380" s="54">
        <f>VLOOKUP(CONCATENATE($F1380," ",$G1380),AllocFactorMatrix,(I$4+1),FALSE)*$E1383</f>
        <v>0</v>
      </c>
      <c r="J1380" s="54">
        <f>VLOOKUP(CONCATENATE($F1380," ",$G1380),AllocFactorMatrix,(J$4+1),FALSE)*$E1383</f>
        <v>0</v>
      </c>
      <c r="K1380" s="54">
        <f>VLOOKUP(CONCATENATE($F1380," ",$G1380),AllocFactorMatrix,(K$4+1),FALSE)*$E1383</f>
        <v>0</v>
      </c>
      <c r="L1380" s="54">
        <f>VLOOKUP(CONCATENATE($F1380," ",$G1380),AllocFactorMatrix,(L$4+1),FALSE)*$E1383</f>
        <v>0</v>
      </c>
      <c r="M1380" s="54">
        <f>VLOOKUP(CONCATENATE($F1380," ",$G1380),AllocFactorMatrix,(M$4+1),FALSE)*$E1383</f>
        <v>0</v>
      </c>
      <c r="N1380" s="54">
        <f t="shared" si="716"/>
        <v>0</v>
      </c>
      <c r="O1380" s="54">
        <f>VLOOKUP(CONCATENATE($F1380," ",$G1380),AllocFactorMatrix,(O$4+1),FALSE)*$E1383</f>
        <v>0</v>
      </c>
      <c r="P1380" s="54">
        <f>VLOOKUP(CONCATENATE($F1380," ",$G1380),AllocFactorMatrix,(P$4+1),FALSE)*$E1383</f>
        <v>0</v>
      </c>
      <c r="Q1380" s="54">
        <f>VLOOKUP(CONCATENATE($F1380," ",$G1380),AllocFactorMatrix,(Q$4+1),FALSE)*$E1383</f>
        <v>0</v>
      </c>
      <c r="R1380" s="54">
        <f>VLOOKUP(CONCATENATE($F1380," ",$G1380),AllocFactorMatrix,(R$4+1),FALSE)*$E1383</f>
        <v>0</v>
      </c>
      <c r="S1380" s="54">
        <f t="shared" si="724"/>
        <v>0</v>
      </c>
      <c r="T1380" s="54">
        <f>VLOOKUP(CONCATENATE($F1380," ",$G1380),AllocFactorMatrix,(T$4+1),FALSE)*$E1383</f>
        <v>0</v>
      </c>
      <c r="U1380" s="54">
        <f>VLOOKUP(CONCATENATE($F1380," ",$G1380),AllocFactorMatrix,(U$4+1),FALSE)*$E1383</f>
        <v>0</v>
      </c>
      <c r="V1380" s="54">
        <f>VLOOKUP(CONCATENATE($F1380," ",$G1380),AllocFactorMatrix,(V$4+1),FALSE)*$E1383</f>
        <v>0</v>
      </c>
      <c r="W1380" s="54">
        <f>VLOOKUP(CONCATENATE($F1380," ",$G1380),AllocFactorMatrix,(W$4+1),FALSE)*$E1383</f>
        <v>0</v>
      </c>
      <c r="X1380" s="54">
        <f t="shared" si="725"/>
        <v>0</v>
      </c>
      <c r="Y1380" s="54">
        <f>VLOOKUP(CONCATENATE($F1380," ",$G1380),AllocFactorMatrix,(Y$4+1),FALSE)*$E1383</f>
        <v>0</v>
      </c>
      <c r="Z1380" s="54">
        <f>VLOOKUP(CONCATENATE($F1380," ",$G1380),AllocFactorMatrix,(Z$4+1),FALSE)*$E1383</f>
        <v>0</v>
      </c>
      <c r="AA1380" s="54">
        <f t="shared" si="717"/>
        <v>0</v>
      </c>
      <c r="AB1380" s="54">
        <f>VLOOKUP(CONCATENATE($F1380," ",$G1380),AllocFactorMatrix,(AB$4+1),FALSE)*$E1383</f>
        <v>0</v>
      </c>
      <c r="AC1380" s="54">
        <f>VLOOKUP(CONCATENATE($F1380," ",$G1380),AllocFactorMatrix,(AC$4+1),FALSE)*$E1383</f>
        <v>0</v>
      </c>
      <c r="AD1380" s="54">
        <f>VLOOKUP(CONCATENATE($F1380," ",$G1380),AllocFactorMatrix,(AD$4+1),FALSE)*$E1383</f>
        <v>0</v>
      </c>
    </row>
    <row r="1381" spans="1:30" s="51" customFormat="1" hidden="1" outlineLevel="1">
      <c r="A1381" s="168"/>
      <c r="B1381" s="104"/>
      <c r="C1381" s="92"/>
      <c r="D1381" s="92"/>
      <c r="F1381" s="52" t="str">
        <f>F1383</f>
        <v>TRANS_TOTAL</v>
      </c>
      <c r="G1381" s="55" t="str">
        <f>$G$13</f>
        <v>ENERGY</v>
      </c>
      <c r="H1381" s="53">
        <f t="shared" si="715"/>
        <v>0</v>
      </c>
      <c r="I1381" s="54">
        <f>VLOOKUP(CONCATENATE($F1381," ",$G1381),AllocFactorMatrix,(I$4+1),FALSE)*$E1383</f>
        <v>0</v>
      </c>
      <c r="J1381" s="54">
        <f>VLOOKUP(CONCATENATE($F1381," ",$G1381),AllocFactorMatrix,(J$4+1),FALSE)*$E1383</f>
        <v>0</v>
      </c>
      <c r="K1381" s="54">
        <f>VLOOKUP(CONCATENATE($F1381," ",$G1381),AllocFactorMatrix,(K$4+1),FALSE)*$E1383</f>
        <v>0</v>
      </c>
      <c r="L1381" s="54">
        <f>VLOOKUP(CONCATENATE($F1381," ",$G1381),AllocFactorMatrix,(L$4+1),FALSE)*$E1383</f>
        <v>0</v>
      </c>
      <c r="M1381" s="54">
        <f>VLOOKUP(CONCATENATE($F1381," ",$G1381),AllocFactorMatrix,(M$4+1),FALSE)*$E1383</f>
        <v>0</v>
      </c>
      <c r="N1381" s="54">
        <f t="shared" si="716"/>
        <v>0</v>
      </c>
      <c r="O1381" s="54">
        <f>VLOOKUP(CONCATENATE($F1381," ",$G1381),AllocFactorMatrix,(O$4+1),FALSE)*$E1383</f>
        <v>0</v>
      </c>
      <c r="P1381" s="54">
        <f>VLOOKUP(CONCATENATE($F1381," ",$G1381),AllocFactorMatrix,(P$4+1),FALSE)*$E1383</f>
        <v>0</v>
      </c>
      <c r="Q1381" s="54">
        <f>VLOOKUP(CONCATENATE($F1381," ",$G1381),AllocFactorMatrix,(Q$4+1),FALSE)*$E1383</f>
        <v>0</v>
      </c>
      <c r="R1381" s="54">
        <f>VLOOKUP(CONCATENATE($F1381," ",$G1381),AllocFactorMatrix,(R$4+1),FALSE)*$E1383</f>
        <v>0</v>
      </c>
      <c r="S1381" s="54">
        <f t="shared" si="724"/>
        <v>0</v>
      </c>
      <c r="T1381" s="54">
        <f>VLOOKUP(CONCATENATE($F1381," ",$G1381),AllocFactorMatrix,(T$4+1),FALSE)*$E1383</f>
        <v>0</v>
      </c>
      <c r="U1381" s="54">
        <f>VLOOKUP(CONCATENATE($F1381," ",$G1381),AllocFactorMatrix,(U$4+1),FALSE)*$E1383</f>
        <v>0</v>
      </c>
      <c r="V1381" s="54">
        <f>VLOOKUP(CONCATENATE($F1381," ",$G1381),AllocFactorMatrix,(V$4+1),FALSE)*$E1383</f>
        <v>0</v>
      </c>
      <c r="W1381" s="54">
        <f>VLOOKUP(CONCATENATE($F1381," ",$G1381),AllocFactorMatrix,(W$4+1),FALSE)*$E1383</f>
        <v>0</v>
      </c>
      <c r="X1381" s="54">
        <f t="shared" si="725"/>
        <v>0</v>
      </c>
      <c r="Y1381" s="54">
        <f>VLOOKUP(CONCATENATE($F1381," ",$G1381),AllocFactorMatrix,(Y$4+1),FALSE)*$E1383</f>
        <v>0</v>
      </c>
      <c r="Z1381" s="54">
        <f>VLOOKUP(CONCATENATE($F1381," ",$G1381),AllocFactorMatrix,(Z$4+1),FALSE)*$E1383</f>
        <v>0</v>
      </c>
      <c r="AA1381" s="54">
        <f t="shared" si="717"/>
        <v>0</v>
      </c>
      <c r="AB1381" s="54">
        <f>VLOOKUP(CONCATENATE($F1381," ",$G1381),AllocFactorMatrix,(AB$4+1),FALSE)*$E1383</f>
        <v>0</v>
      </c>
      <c r="AC1381" s="54">
        <f>VLOOKUP(CONCATENATE($F1381," ",$G1381),AllocFactorMatrix,(AC$4+1),FALSE)*$E1383</f>
        <v>0</v>
      </c>
      <c r="AD1381" s="54">
        <f>VLOOKUP(CONCATENATE($F1381," ",$G1381),AllocFactorMatrix,(AD$4+1),FALSE)*$E1383</f>
        <v>0</v>
      </c>
    </row>
    <row r="1382" spans="1:30" s="51" customFormat="1" hidden="1" outlineLevel="1">
      <c r="A1382" s="168"/>
      <c r="B1382" s="104"/>
      <c r="C1382" s="92"/>
      <c r="D1382" s="92"/>
      <c r="F1382" s="52" t="str">
        <f>F1383</f>
        <v>TRANS_TOTAL</v>
      </c>
      <c r="G1382" s="55" t="str">
        <f>$G$14</f>
        <v>CUSTOMER</v>
      </c>
      <c r="H1382" s="53">
        <f t="shared" si="715"/>
        <v>0</v>
      </c>
      <c r="I1382" s="54">
        <f>VLOOKUP(CONCATENATE($F1382," ",$G1382),AllocFactorMatrix,(I$4+1),FALSE)*$E1383</f>
        <v>0</v>
      </c>
      <c r="J1382" s="54">
        <f>VLOOKUP(CONCATENATE($F1382," ",$G1382),AllocFactorMatrix,(J$4+1),FALSE)*$E1383</f>
        <v>0</v>
      </c>
      <c r="K1382" s="54">
        <f>VLOOKUP(CONCATENATE($F1382," ",$G1382),AllocFactorMatrix,(K$4+1),FALSE)*$E1383</f>
        <v>0</v>
      </c>
      <c r="L1382" s="54">
        <f>VLOOKUP(CONCATENATE($F1382," ",$G1382),AllocFactorMatrix,(L$4+1),FALSE)*$E1383</f>
        <v>0</v>
      </c>
      <c r="M1382" s="54">
        <f>VLOOKUP(CONCATENATE($F1382," ",$G1382),AllocFactorMatrix,(M$4+1),FALSE)*$E1383</f>
        <v>0</v>
      </c>
      <c r="N1382" s="54">
        <f t="shared" si="716"/>
        <v>0</v>
      </c>
      <c r="O1382" s="54">
        <f>VLOOKUP(CONCATENATE($F1382," ",$G1382),AllocFactorMatrix,(O$4+1),FALSE)*$E1383</f>
        <v>0</v>
      </c>
      <c r="P1382" s="54">
        <f>VLOOKUP(CONCATENATE($F1382," ",$G1382),AllocFactorMatrix,(P$4+1),FALSE)*$E1383</f>
        <v>0</v>
      </c>
      <c r="Q1382" s="54">
        <f>VLOOKUP(CONCATENATE($F1382," ",$G1382),AllocFactorMatrix,(Q$4+1),FALSE)*$E1383</f>
        <v>0</v>
      </c>
      <c r="R1382" s="54">
        <f>VLOOKUP(CONCATENATE($F1382," ",$G1382),AllocFactorMatrix,(R$4+1),FALSE)*$E1383</f>
        <v>0</v>
      </c>
      <c r="S1382" s="54">
        <f t="shared" si="724"/>
        <v>0</v>
      </c>
      <c r="T1382" s="54">
        <f>VLOOKUP(CONCATENATE($F1382," ",$G1382),AllocFactorMatrix,(T$4+1),FALSE)*$E1383</f>
        <v>0</v>
      </c>
      <c r="U1382" s="54">
        <f>VLOOKUP(CONCATENATE($F1382," ",$G1382),AllocFactorMatrix,(U$4+1),FALSE)*$E1383</f>
        <v>0</v>
      </c>
      <c r="V1382" s="54">
        <f>VLOOKUP(CONCATENATE($F1382," ",$G1382),AllocFactorMatrix,(V$4+1),FALSE)*$E1383</f>
        <v>0</v>
      </c>
      <c r="W1382" s="54">
        <f>VLOOKUP(CONCATENATE($F1382," ",$G1382),AllocFactorMatrix,(W$4+1),FALSE)*$E1383</f>
        <v>0</v>
      </c>
      <c r="X1382" s="54">
        <f t="shared" si="725"/>
        <v>0</v>
      </c>
      <c r="Y1382" s="54">
        <f>VLOOKUP(CONCATENATE($F1382," ",$G1382),AllocFactorMatrix,(Y$4+1),FALSE)*$E1383</f>
        <v>0</v>
      </c>
      <c r="Z1382" s="54">
        <f>VLOOKUP(CONCATENATE($F1382," ",$G1382),AllocFactorMatrix,(Z$4+1),FALSE)*$E1383</f>
        <v>0</v>
      </c>
      <c r="AA1382" s="54">
        <f t="shared" si="717"/>
        <v>0</v>
      </c>
      <c r="AB1382" s="54">
        <f>VLOOKUP(CONCATENATE($F1382," ",$G1382),AllocFactorMatrix,(AB$4+1),FALSE)*$E1383</f>
        <v>0</v>
      </c>
      <c r="AC1382" s="54">
        <f>VLOOKUP(CONCATENATE($F1382," ",$G1382),AllocFactorMatrix,(AC$4+1),FALSE)*$E1383</f>
        <v>0</v>
      </c>
      <c r="AD1382" s="54">
        <f>VLOOKUP(CONCATENATE($F1382," ",$G1382),AllocFactorMatrix,(AD$4+1),FALSE)*$E1383</f>
        <v>0</v>
      </c>
    </row>
    <row r="1383" spans="1:30" s="51" customFormat="1" collapsed="1">
      <c r="A1383" s="168"/>
      <c r="B1383" s="104"/>
      <c r="C1383" s="92"/>
      <c r="D1383" s="92" t="s">
        <v>513</v>
      </c>
      <c r="E1383" s="63">
        <v>1834884</v>
      </c>
      <c r="F1383" s="63" t="s">
        <v>194</v>
      </c>
      <c r="G1383" s="55" t="str">
        <f>$G$15</f>
        <v>TOTAL</v>
      </c>
      <c r="H1383" s="53">
        <f t="shared" si="715"/>
        <v>1834883.9999999995</v>
      </c>
      <c r="I1383" s="54">
        <f>VLOOKUP(CONCATENATE($F1383," ",$G1383),AllocFactorMatrix,(I$4+1),FALSE)*$E1383</f>
        <v>901941.77213400882</v>
      </c>
      <c r="J1383" s="54">
        <f>VLOOKUP(CONCATENATE($F1383," ",$G1383),AllocFactorMatrix,(J$4+1),FALSE)*$E1383</f>
        <v>44397.387725302746</v>
      </c>
      <c r="K1383" s="54">
        <f>VLOOKUP(CONCATENATE($F1383," ",$G1383),AllocFactorMatrix,(K$4+1),FALSE)*$E1383</f>
        <v>162430.81580097141</v>
      </c>
      <c r="L1383" s="54">
        <f>VLOOKUP(CONCATENATE($F1383," ",$G1383),AllocFactorMatrix,(L$4+1),FALSE)*$E1383</f>
        <v>5096.1343056492969</v>
      </c>
      <c r="M1383" s="54">
        <f>VLOOKUP(CONCATENATE($F1383," ",$G1383),AllocFactorMatrix,(M$4+1),FALSE)*$E1383</f>
        <v>504.77572987044982</v>
      </c>
      <c r="N1383" s="54">
        <f t="shared" si="716"/>
        <v>168031.72583649115</v>
      </c>
      <c r="O1383" s="54">
        <f>VLOOKUP(CONCATENATE($F1383," ",$G1383),AllocFactorMatrix,(O$4+1),FALSE)*$E1383</f>
        <v>123341.47315896374</v>
      </c>
      <c r="P1383" s="54">
        <f>VLOOKUP(CONCATENATE($F1383," ",$G1383),AllocFactorMatrix,(P$4+1),FALSE)*$E1383</f>
        <v>22972.916262715371</v>
      </c>
      <c r="Q1383" s="54">
        <f>VLOOKUP(CONCATENATE($F1383," ",$G1383),AllocFactorMatrix,(Q$4+1),FALSE)*$E1383</f>
        <v>10949.523884361157</v>
      </c>
      <c r="R1383" s="54">
        <f>VLOOKUP(CONCATENATE($F1383," ",$G1383),AllocFactorMatrix,(R$4+1),FALSE)*$E1383</f>
        <v>386.11339484114211</v>
      </c>
      <c r="S1383" s="54">
        <f t="shared" si="724"/>
        <v>157650.0267008814</v>
      </c>
      <c r="T1383" s="54">
        <f>VLOOKUP(CONCATENATE($F1383," ",$G1383),AllocFactorMatrix,(T$4+1),FALSE)*$E1383</f>
        <v>4308.3285107728325</v>
      </c>
      <c r="U1383" s="54">
        <f>VLOOKUP(CONCATENATE($F1383," ",$G1383),AllocFactorMatrix,(U$4+1),FALSE)*$E1383</f>
        <v>70509.345328670723</v>
      </c>
      <c r="V1383" s="54">
        <f>VLOOKUP(CONCATENATE($F1383," ",$G1383),AllocFactorMatrix,(V$4+1),FALSE)*$E1383</f>
        <v>393182.34072587674</v>
      </c>
      <c r="W1383" s="54">
        <f>VLOOKUP(CONCATENATE($F1383," ",$G1383),AllocFactorMatrix,(W$4+1),FALSE)*$E1383</f>
        <v>55637.123784762247</v>
      </c>
      <c r="X1383" s="54">
        <f t="shared" si="725"/>
        <v>523637.1383500825</v>
      </c>
      <c r="Y1383" s="54">
        <f>VLOOKUP(CONCATENATE($F1383," ",$G1383),AllocFactorMatrix,(Y$4+1),FALSE)*$E1383</f>
        <v>37747.048661249697</v>
      </c>
      <c r="Z1383" s="54">
        <f>VLOOKUP(CONCATENATE($F1383," ",$G1383),AllocFactorMatrix,(Z$4+1),FALSE)*$E1383</f>
        <v>631.73683630181222</v>
      </c>
      <c r="AA1383" s="54">
        <f t="shared" si="717"/>
        <v>38378.785497551507</v>
      </c>
      <c r="AB1383" s="54">
        <f>VLOOKUP(CONCATENATE($F1383," ",$G1383),AllocFactorMatrix,(AB$4+1),FALSE)*$E1383</f>
        <v>492.24925309715314</v>
      </c>
      <c r="AC1383" s="54">
        <f>VLOOKUP(CONCATENATE($F1383," ",$G1383),AllocFactorMatrix,(AC$4+1),FALSE)*$E1383</f>
        <v>291.97422156767698</v>
      </c>
      <c r="AD1383" s="54">
        <f>VLOOKUP(CONCATENATE($F1383," ",$G1383),AllocFactorMatrix,(AD$4+1),FALSE)*$E1383</f>
        <v>62.940281016666439</v>
      </c>
    </row>
    <row r="1384" spans="1:30" s="51" customFormat="1" hidden="1" outlineLevel="1">
      <c r="A1384" s="168"/>
      <c r="B1384" s="104"/>
      <c r="C1384" s="92"/>
      <c r="D1384" s="92"/>
      <c r="F1384" s="52" t="str">
        <f>F1391</f>
        <v>TRANS_TOTAL</v>
      </c>
      <c r="G1384" s="55" t="str">
        <f>$G$8</f>
        <v>PRODUCTION</v>
      </c>
      <c r="H1384" s="53">
        <f t="shared" ref="H1384:H1399" si="726">SUBTOTAL(9,I1384:AD1384)</f>
        <v>0</v>
      </c>
      <c r="I1384" s="54">
        <f>VLOOKUP(CONCATENATE($F1384," ",$G1384),AllocFactorMatrix,(I$4+1),FALSE)*$E1391</f>
        <v>0</v>
      </c>
      <c r="J1384" s="54">
        <f>VLOOKUP(CONCATENATE($F1384," ",$G1384),AllocFactorMatrix,(J$4+1),FALSE)*$E1391</f>
        <v>0</v>
      </c>
      <c r="K1384" s="54">
        <f>VLOOKUP(CONCATENATE($F1384," ",$G1384),AllocFactorMatrix,(K$4+1),FALSE)*$E1391</f>
        <v>0</v>
      </c>
      <c r="L1384" s="54">
        <f>VLOOKUP(CONCATENATE($F1384," ",$G1384),AllocFactorMatrix,(L$4+1),FALSE)*$E1391</f>
        <v>0</v>
      </c>
      <c r="M1384" s="54">
        <f>VLOOKUP(CONCATENATE($F1384," ",$G1384),AllocFactorMatrix,(M$4+1),FALSE)*$E1391</f>
        <v>0</v>
      </c>
      <c r="N1384" s="54">
        <f t="shared" ref="N1384:N1399" si="727">SUBTOTAL(9,K1384:M1384)</f>
        <v>0</v>
      </c>
      <c r="O1384" s="54">
        <f>VLOOKUP(CONCATENATE($F1384," ",$G1384),AllocFactorMatrix,(O$4+1),FALSE)*$E1391</f>
        <v>0</v>
      </c>
      <c r="P1384" s="54">
        <f>VLOOKUP(CONCATENATE($F1384," ",$G1384),AllocFactorMatrix,(P$4+1),FALSE)*$E1391</f>
        <v>0</v>
      </c>
      <c r="Q1384" s="54">
        <f>VLOOKUP(CONCATENATE($F1384," ",$G1384),AllocFactorMatrix,(Q$4+1),FALSE)*$E1391</f>
        <v>0</v>
      </c>
      <c r="R1384" s="54">
        <f>VLOOKUP(CONCATENATE($F1384," ",$G1384),AllocFactorMatrix,(R$4+1),FALSE)*$E1391</f>
        <v>0</v>
      </c>
      <c r="S1384" s="54">
        <f>SUBTOTAL(9,O1384:R1384)</f>
        <v>0</v>
      </c>
      <c r="T1384" s="54">
        <f>VLOOKUP(CONCATENATE($F1384," ",$G1384),AllocFactorMatrix,(T$4+1),FALSE)*$E1391</f>
        <v>0</v>
      </c>
      <c r="U1384" s="54">
        <f>VLOOKUP(CONCATENATE($F1384," ",$G1384),AllocFactorMatrix,(U$4+1),FALSE)*$E1391</f>
        <v>0</v>
      </c>
      <c r="V1384" s="54">
        <f>VLOOKUP(CONCATENATE($F1384," ",$G1384),AllocFactorMatrix,(V$4+1),FALSE)*$E1391</f>
        <v>0</v>
      </c>
      <c r="W1384" s="54">
        <f>VLOOKUP(CONCATENATE($F1384," ",$G1384),AllocFactorMatrix,(W$4+1),FALSE)*$E1391</f>
        <v>0</v>
      </c>
      <c r="X1384" s="54">
        <f>SUBTOTAL(9,T1384:W1384)</f>
        <v>0</v>
      </c>
      <c r="Y1384" s="54">
        <f>VLOOKUP(CONCATENATE($F1384," ",$G1384),AllocFactorMatrix,(Y$4+1),FALSE)*$E1391</f>
        <v>0</v>
      </c>
      <c r="Z1384" s="54">
        <f>VLOOKUP(CONCATENATE($F1384," ",$G1384),AllocFactorMatrix,(Z$4+1),FALSE)*$E1391</f>
        <v>0</v>
      </c>
      <c r="AA1384" s="54">
        <f t="shared" ref="AA1384:AA1399" si="728">SUBTOTAL(9,Y1384:Z1384)</f>
        <v>0</v>
      </c>
      <c r="AB1384" s="54">
        <f>VLOOKUP(CONCATENATE($F1384," ",$G1384),AllocFactorMatrix,(AB$4+1),FALSE)*$E1391</f>
        <v>0</v>
      </c>
      <c r="AC1384" s="54">
        <f>VLOOKUP(CONCATENATE($F1384," ",$G1384),AllocFactorMatrix,(AC$4+1),FALSE)*$E1391</f>
        <v>0</v>
      </c>
      <c r="AD1384" s="54">
        <f>VLOOKUP(CONCATENATE($F1384," ",$G1384),AllocFactorMatrix,(AD$4+1),FALSE)*$E1391</f>
        <v>0</v>
      </c>
    </row>
    <row r="1385" spans="1:30" s="51" customFormat="1" hidden="1" outlineLevel="1">
      <c r="A1385" s="168"/>
      <c r="B1385" s="104"/>
      <c r="C1385" s="92"/>
      <c r="D1385" s="92"/>
      <c r="F1385" s="52" t="str">
        <f>F1391</f>
        <v>TRANS_TOTAL</v>
      </c>
      <c r="G1385" s="55" t="str">
        <f>$G$9</f>
        <v>BULKTRAN</v>
      </c>
      <c r="H1385" s="53">
        <f t="shared" si="726"/>
        <v>137.70959999999994</v>
      </c>
      <c r="I1385" s="54">
        <f>VLOOKUP(CONCATENATE($F1385," ",$G1385),AllocFactorMatrix,(I$4+1),FALSE)*$E1391</f>
        <v>67.833406582623539</v>
      </c>
      <c r="J1385" s="54">
        <f>VLOOKUP(CONCATENATE($F1385," ",$G1385),AllocFactorMatrix,(J$4+1),FALSE)*$E1391</f>
        <v>3.3532476713341044</v>
      </c>
      <c r="K1385" s="54">
        <f>VLOOKUP(CONCATENATE($F1385," ",$G1385),AllocFactorMatrix,(K$4+1),FALSE)*$E1391</f>
        <v>12.282754042839565</v>
      </c>
      <c r="L1385" s="54">
        <f>VLOOKUP(CONCATENATE($F1385," ",$G1385),AllocFactorMatrix,(L$4+1),FALSE)*$E1391</f>
        <v>0.38661748860641021</v>
      </c>
      <c r="M1385" s="54">
        <f>VLOOKUP(CONCATENATE($F1385," ",$G1385),AllocFactorMatrix,(M$4+1),FALSE)*$E1391</f>
        <v>3.6255750970344343E-2</v>
      </c>
      <c r="N1385" s="54">
        <f t="shared" si="727"/>
        <v>12.705627282416319</v>
      </c>
      <c r="O1385" s="54">
        <f>VLOOKUP(CONCATENATE($F1385," ",$G1385),AllocFactorMatrix,(O$4+1),FALSE)*$E1391</f>
        <v>9.3368037871486305</v>
      </c>
      <c r="P1385" s="54">
        <f>VLOOKUP(CONCATENATE($F1385," ",$G1385),AllocFactorMatrix,(P$4+1),FALSE)*$E1391</f>
        <v>1.7397185635032975</v>
      </c>
      <c r="Q1385" s="54">
        <f>VLOOKUP(CONCATENATE($F1385," ",$G1385),AllocFactorMatrix,(Q$4+1),FALSE)*$E1391</f>
        <v>0.78614642528665257</v>
      </c>
      <c r="R1385" s="54">
        <f>VLOOKUP(CONCATENATE($F1385," ",$G1385),AllocFactorMatrix,(R$4+1),FALSE)*$E1391</f>
        <v>3.5352125983610885E-2</v>
      </c>
      <c r="S1385" s="54">
        <f t="shared" ref="S1385:S1391" si="729">SUBTOTAL(9,O1385:R1385)</f>
        <v>11.898020901922191</v>
      </c>
      <c r="T1385" s="54">
        <f>VLOOKUP(CONCATENATE($F1385," ",$G1385),AllocFactorMatrix,(T$4+1),FALSE)*$E1391</f>
        <v>0.32615847100261552</v>
      </c>
      <c r="U1385" s="54">
        <f>VLOOKUP(CONCATENATE($F1385," ",$G1385),AllocFactorMatrix,(U$4+1),FALSE)*$E1391</f>
        <v>5.3375278064764231</v>
      </c>
      <c r="V1385" s="54">
        <f>VLOOKUP(CONCATENATE($F1385," ",$G1385),AllocFactorMatrix,(V$4+1),FALSE)*$E1391</f>
        <v>28.208984433454788</v>
      </c>
      <c r="W1385" s="54">
        <f>VLOOKUP(CONCATENATE($F1385," ",$G1385),AllocFactorMatrix,(W$4+1),FALSE)*$E1391</f>
        <v>5.0940750455287951</v>
      </c>
      <c r="X1385" s="54">
        <f t="shared" ref="X1385:X1391" si="730">SUBTOTAL(9,T1385:W1385)</f>
        <v>38.966745756462622</v>
      </c>
      <c r="Y1385" s="54">
        <f>VLOOKUP(CONCATENATE($F1385," ",$G1385),AllocFactorMatrix,(Y$4+1),FALSE)*$E1391</f>
        <v>2.8673176273882426</v>
      </c>
      <c r="Z1385" s="54">
        <f>VLOOKUP(CONCATENATE($F1385," ",$G1385),AllocFactorMatrix,(Z$4+1),FALSE)*$E1391</f>
        <v>4.8026474239103285E-2</v>
      </c>
      <c r="AA1385" s="54">
        <f t="shared" si="728"/>
        <v>2.9153441016273458</v>
      </c>
      <c r="AB1385" s="54">
        <f>VLOOKUP(CONCATENATE($F1385," ",$G1385),AllocFactorMatrix,(AB$4+1),FALSE)*$E1391</f>
        <v>3.7207703613842742E-2</v>
      </c>
      <c r="AC1385" s="54">
        <f>VLOOKUP(CONCATENATE($F1385," ",$G1385),AllocFactorMatrix,(AC$4+1),FALSE)*$E1391</f>
        <v>0</v>
      </c>
      <c r="AD1385" s="54">
        <f>VLOOKUP(CONCATENATE($F1385," ",$G1385),AllocFactorMatrix,(AD$4+1),FALSE)*$E1391</f>
        <v>0</v>
      </c>
    </row>
    <row r="1386" spans="1:30" s="51" customFormat="1" hidden="1" outlineLevel="1">
      <c r="A1386" s="168"/>
      <c r="B1386" s="104"/>
      <c r="C1386" s="92"/>
      <c r="D1386" s="92"/>
      <c r="F1386" s="52" t="str">
        <f>F1391</f>
        <v>TRANS_TOTAL</v>
      </c>
      <c r="G1386" s="55" t="str">
        <f>$G$10</f>
        <v>SUBTRAN</v>
      </c>
      <c r="H1386" s="53">
        <f t="shared" si="726"/>
        <v>30.290400000000002</v>
      </c>
      <c r="I1386" s="54">
        <f>VLOOKUP(CONCATENATE($F1386," ",$G1386),AllocFactorMatrix,(I$4+1),FALSE)*$E1391</f>
        <v>14.747409271955535</v>
      </c>
      <c r="J1386" s="54">
        <f>VLOOKUP(CONCATENATE($F1386," ",$G1386),AllocFactorMatrix,(J$4+1),FALSE)*$E1391</f>
        <v>0.71172926336632403</v>
      </c>
      <c r="K1386" s="54">
        <f>VLOOKUP(CONCATENATE($F1386," ",$G1386),AllocFactorMatrix,(K$4+1),FALSE)*$E1391</f>
        <v>2.5892362598516128</v>
      </c>
      <c r="L1386" s="54">
        <f>VLOOKUP(CONCATENATE($F1386," ",$G1386),AllocFactorMatrix,(L$4+1),FALSE)*$E1391</f>
        <v>7.9979071911356434E-2</v>
      </c>
      <c r="M1386" s="54">
        <f>VLOOKUP(CONCATENATE($F1386," ",$G1386),AllocFactorMatrix,(M$4+1),FALSE)*$E1391</f>
        <v>9.960970423616022E-3</v>
      </c>
      <c r="N1386" s="54">
        <f t="shared" si="727"/>
        <v>2.6791763021865851</v>
      </c>
      <c r="O1386" s="54">
        <f>VLOOKUP(CONCATENATE($F1386," ",$G1386),AllocFactorMatrix,(O$4+1),FALSE)*$E1391</f>
        <v>1.9562084636017751</v>
      </c>
      <c r="P1386" s="54">
        <f>VLOOKUP(CONCATENATE($F1386," ",$G1386),AllocFactorMatrix,(P$4+1),FALSE)*$E1391</f>
        <v>0.36365687174829486</v>
      </c>
      <c r="Q1386" s="54">
        <f>VLOOKUP(CONCATENATE($F1386," ",$G1386),AllocFactorMatrix,(Q$4+1),FALSE)*$E1391</f>
        <v>0.21638017180214128</v>
      </c>
      <c r="R1386" s="54">
        <f>VLOOKUP(CONCATENATE($F1386," ",$G1386),AllocFactorMatrix,(R$4+1),FALSE)*$E1391</f>
        <v>0</v>
      </c>
      <c r="S1386" s="54">
        <f t="shared" si="729"/>
        <v>2.5362455071522114</v>
      </c>
      <c r="T1386" s="54">
        <f>VLOOKUP(CONCATENATE($F1386," ",$G1386),AllocFactorMatrix,(T$4+1),FALSE)*$E1391</f>
        <v>6.8307440635305902E-2</v>
      </c>
      <c r="U1386" s="54">
        <f>VLOOKUP(CONCATENATE($F1386," ",$G1386),AllocFactorMatrix,(U$4+1),FALSE)*$E1391</f>
        <v>1.1182318029684688</v>
      </c>
      <c r="V1386" s="54">
        <f>VLOOKUP(CONCATENATE($F1386," ",$G1386),AllocFactorMatrix,(V$4+1),FALSE)*$E1391</f>
        <v>7.7903666110511844</v>
      </c>
      <c r="W1386" s="54">
        <f>VLOOKUP(CONCATENATE($F1386," ",$G1386),AllocFactorMatrix,(W$4+1),FALSE)*$E1391</f>
        <v>0</v>
      </c>
      <c r="X1386" s="54">
        <f t="shared" si="730"/>
        <v>8.9769058546549587</v>
      </c>
      <c r="Y1386" s="54">
        <f>VLOOKUP(CONCATENATE($F1386," ",$G1386),AllocFactorMatrix,(Y$4+1),FALSE)*$E1391</f>
        <v>0.58876143542441972</v>
      </c>
      <c r="Z1386" s="54">
        <f>VLOOKUP(CONCATENATE($F1386," ",$G1386),AllocFactorMatrix,(Z$4+1),FALSE)*$E1391</f>
        <v>9.8146691240218256E-3</v>
      </c>
      <c r="AA1386" s="54">
        <f t="shared" si="728"/>
        <v>0.59857610454844157</v>
      </c>
      <c r="AB1386" s="54">
        <f>VLOOKUP(CONCATENATE($F1386," ",$G1386),AllocFactorMatrix,(AB$4+1),FALSE)*$E1391</f>
        <v>7.8621070773626633E-3</v>
      </c>
      <c r="AC1386" s="54">
        <f>VLOOKUP(CONCATENATE($F1386," ",$G1386),AllocFactorMatrix,(AC$4+1),FALSE)*$E1391</f>
        <v>2.6732844813824597E-2</v>
      </c>
      <c r="AD1386" s="54">
        <f>VLOOKUP(CONCATENATE($F1386," ",$G1386),AllocFactorMatrix,(AD$4+1),FALSE)*$E1391</f>
        <v>5.7627442447587759E-3</v>
      </c>
    </row>
    <row r="1387" spans="1:30" s="51" customFormat="1" hidden="1" outlineLevel="1">
      <c r="A1387" s="168"/>
      <c r="B1387" s="104"/>
      <c r="C1387" s="92"/>
      <c r="D1387" s="92"/>
      <c r="F1387" s="52" t="str">
        <f>F1391</f>
        <v>TRANS_TOTAL</v>
      </c>
      <c r="G1387" s="55" t="str">
        <f>$G$11</f>
        <v>DISTPRI</v>
      </c>
      <c r="H1387" s="53">
        <f t="shared" si="726"/>
        <v>0</v>
      </c>
      <c r="I1387" s="54">
        <f>VLOOKUP(CONCATENATE($F1387," ",$G1387),AllocFactorMatrix,(I$4+1),FALSE)*$E1391</f>
        <v>0</v>
      </c>
      <c r="J1387" s="54">
        <f>VLOOKUP(CONCATENATE($F1387," ",$G1387),AllocFactorMatrix,(J$4+1),FALSE)*$E1391</f>
        <v>0</v>
      </c>
      <c r="K1387" s="54">
        <f>VLOOKUP(CONCATENATE($F1387," ",$G1387),AllocFactorMatrix,(K$4+1),FALSE)*$E1391</f>
        <v>0</v>
      </c>
      <c r="L1387" s="54">
        <f>VLOOKUP(CONCATENATE($F1387," ",$G1387),AllocFactorMatrix,(L$4+1),FALSE)*$E1391</f>
        <v>0</v>
      </c>
      <c r="M1387" s="54">
        <f>VLOOKUP(CONCATENATE($F1387," ",$G1387),AllocFactorMatrix,(M$4+1),FALSE)*$E1391</f>
        <v>0</v>
      </c>
      <c r="N1387" s="54">
        <f t="shared" si="727"/>
        <v>0</v>
      </c>
      <c r="O1387" s="54">
        <f>VLOOKUP(CONCATENATE($F1387," ",$G1387),AllocFactorMatrix,(O$4+1),FALSE)*$E1391</f>
        <v>0</v>
      </c>
      <c r="P1387" s="54">
        <f>VLOOKUP(CONCATENATE($F1387," ",$G1387),AllocFactorMatrix,(P$4+1),FALSE)*$E1391</f>
        <v>0</v>
      </c>
      <c r="Q1387" s="54">
        <f>VLOOKUP(CONCATENATE($F1387," ",$G1387),AllocFactorMatrix,(Q$4+1),FALSE)*$E1391</f>
        <v>0</v>
      </c>
      <c r="R1387" s="54">
        <f>VLOOKUP(CONCATENATE($F1387," ",$G1387),AllocFactorMatrix,(R$4+1),FALSE)*$E1391</f>
        <v>0</v>
      </c>
      <c r="S1387" s="54">
        <f t="shared" si="729"/>
        <v>0</v>
      </c>
      <c r="T1387" s="54">
        <f>VLOOKUP(CONCATENATE($F1387," ",$G1387),AllocFactorMatrix,(T$4+1),FALSE)*$E1391</f>
        <v>0</v>
      </c>
      <c r="U1387" s="54">
        <f>VLOOKUP(CONCATENATE($F1387," ",$G1387),AllocFactorMatrix,(U$4+1),FALSE)*$E1391</f>
        <v>0</v>
      </c>
      <c r="V1387" s="54">
        <f>VLOOKUP(CONCATENATE($F1387," ",$G1387),AllocFactorMatrix,(V$4+1),FALSE)*$E1391</f>
        <v>0</v>
      </c>
      <c r="W1387" s="54">
        <f>VLOOKUP(CONCATENATE($F1387," ",$G1387),AllocFactorMatrix,(W$4+1),FALSE)*$E1391</f>
        <v>0</v>
      </c>
      <c r="X1387" s="54">
        <f t="shared" si="730"/>
        <v>0</v>
      </c>
      <c r="Y1387" s="54">
        <f>VLOOKUP(CONCATENATE($F1387," ",$G1387),AllocFactorMatrix,(Y$4+1),FALSE)*$E1391</f>
        <v>0</v>
      </c>
      <c r="Z1387" s="54">
        <f>VLOOKUP(CONCATENATE($F1387," ",$G1387),AllocFactorMatrix,(Z$4+1),FALSE)*$E1391</f>
        <v>0</v>
      </c>
      <c r="AA1387" s="54">
        <f t="shared" si="728"/>
        <v>0</v>
      </c>
      <c r="AB1387" s="54">
        <f>VLOOKUP(CONCATENATE($F1387," ",$G1387),AllocFactorMatrix,(AB$4+1),FALSE)*$E1391</f>
        <v>0</v>
      </c>
      <c r="AC1387" s="54">
        <f>VLOOKUP(CONCATENATE($F1387," ",$G1387),AllocFactorMatrix,(AC$4+1),FALSE)*$E1391</f>
        <v>0</v>
      </c>
      <c r="AD1387" s="54">
        <f>VLOOKUP(CONCATENATE($F1387," ",$G1387),AllocFactorMatrix,(AD$4+1),FALSE)*$E1391</f>
        <v>0</v>
      </c>
    </row>
    <row r="1388" spans="1:30" s="51" customFormat="1" hidden="1" outlineLevel="1">
      <c r="A1388" s="168"/>
      <c r="B1388" s="104"/>
      <c r="C1388" s="92"/>
      <c r="D1388" s="92"/>
      <c r="F1388" s="52" t="str">
        <f>F1391</f>
        <v>TRANS_TOTAL</v>
      </c>
      <c r="G1388" s="55" t="str">
        <f>$G$12</f>
        <v>DISTSEC</v>
      </c>
      <c r="H1388" s="53">
        <f t="shared" si="726"/>
        <v>0</v>
      </c>
      <c r="I1388" s="54">
        <f>VLOOKUP(CONCATENATE($F1388," ",$G1388),AllocFactorMatrix,(I$4+1),FALSE)*$E1391</f>
        <v>0</v>
      </c>
      <c r="J1388" s="54">
        <f>VLOOKUP(CONCATENATE($F1388," ",$G1388),AllocFactorMatrix,(J$4+1),FALSE)*$E1391</f>
        <v>0</v>
      </c>
      <c r="K1388" s="54">
        <f>VLOOKUP(CONCATENATE($F1388," ",$G1388),AllocFactorMatrix,(K$4+1),FALSE)*$E1391</f>
        <v>0</v>
      </c>
      <c r="L1388" s="54">
        <f>VLOOKUP(CONCATENATE($F1388," ",$G1388),AllocFactorMatrix,(L$4+1),FALSE)*$E1391</f>
        <v>0</v>
      </c>
      <c r="M1388" s="54">
        <f>VLOOKUP(CONCATENATE($F1388," ",$G1388),AllocFactorMatrix,(M$4+1),FALSE)*$E1391</f>
        <v>0</v>
      </c>
      <c r="N1388" s="54">
        <f t="shared" si="727"/>
        <v>0</v>
      </c>
      <c r="O1388" s="54">
        <f>VLOOKUP(CONCATENATE($F1388," ",$G1388),AllocFactorMatrix,(O$4+1),FALSE)*$E1391</f>
        <v>0</v>
      </c>
      <c r="P1388" s="54">
        <f>VLOOKUP(CONCATENATE($F1388," ",$G1388),AllocFactorMatrix,(P$4+1),FALSE)*$E1391</f>
        <v>0</v>
      </c>
      <c r="Q1388" s="54">
        <f>VLOOKUP(CONCATENATE($F1388," ",$G1388),AllocFactorMatrix,(Q$4+1),FALSE)*$E1391</f>
        <v>0</v>
      </c>
      <c r="R1388" s="54">
        <f>VLOOKUP(CONCATENATE($F1388," ",$G1388),AllocFactorMatrix,(R$4+1),FALSE)*$E1391</f>
        <v>0</v>
      </c>
      <c r="S1388" s="54">
        <f t="shared" si="729"/>
        <v>0</v>
      </c>
      <c r="T1388" s="54">
        <f>VLOOKUP(CONCATENATE($F1388," ",$G1388),AllocFactorMatrix,(T$4+1),FALSE)*$E1391</f>
        <v>0</v>
      </c>
      <c r="U1388" s="54">
        <f>VLOOKUP(CONCATENATE($F1388," ",$G1388),AllocFactorMatrix,(U$4+1),FALSE)*$E1391</f>
        <v>0</v>
      </c>
      <c r="V1388" s="54">
        <f>VLOOKUP(CONCATENATE($F1388," ",$G1388),AllocFactorMatrix,(V$4+1),FALSE)*$E1391</f>
        <v>0</v>
      </c>
      <c r="W1388" s="54">
        <f>VLOOKUP(CONCATENATE($F1388," ",$G1388),AllocFactorMatrix,(W$4+1),FALSE)*$E1391</f>
        <v>0</v>
      </c>
      <c r="X1388" s="54">
        <f t="shared" si="730"/>
        <v>0</v>
      </c>
      <c r="Y1388" s="54">
        <f>VLOOKUP(CONCATENATE($F1388," ",$G1388),AllocFactorMatrix,(Y$4+1),FALSE)*$E1391</f>
        <v>0</v>
      </c>
      <c r="Z1388" s="54">
        <f>VLOOKUP(CONCATENATE($F1388," ",$G1388),AllocFactorMatrix,(Z$4+1),FALSE)*$E1391</f>
        <v>0</v>
      </c>
      <c r="AA1388" s="54">
        <f t="shared" si="728"/>
        <v>0</v>
      </c>
      <c r="AB1388" s="54">
        <f>VLOOKUP(CONCATENATE($F1388," ",$G1388),AllocFactorMatrix,(AB$4+1),FALSE)*$E1391</f>
        <v>0</v>
      </c>
      <c r="AC1388" s="54">
        <f>VLOOKUP(CONCATENATE($F1388," ",$G1388),AllocFactorMatrix,(AC$4+1),FALSE)*$E1391</f>
        <v>0</v>
      </c>
      <c r="AD1388" s="54">
        <f>VLOOKUP(CONCATENATE($F1388," ",$G1388),AllocFactorMatrix,(AD$4+1),FALSE)*$E1391</f>
        <v>0</v>
      </c>
    </row>
    <row r="1389" spans="1:30" s="51" customFormat="1" hidden="1" outlineLevel="1">
      <c r="A1389" s="168"/>
      <c r="B1389" s="104"/>
      <c r="C1389" s="92"/>
      <c r="D1389" s="92"/>
      <c r="F1389" s="52" t="str">
        <f>F1391</f>
        <v>TRANS_TOTAL</v>
      </c>
      <c r="G1389" s="55" t="str">
        <f>$G$13</f>
        <v>ENERGY</v>
      </c>
      <c r="H1389" s="53">
        <f t="shared" si="726"/>
        <v>0</v>
      </c>
      <c r="I1389" s="54">
        <f>VLOOKUP(CONCATENATE($F1389," ",$G1389),AllocFactorMatrix,(I$4+1),FALSE)*$E1391</f>
        <v>0</v>
      </c>
      <c r="J1389" s="54">
        <f>VLOOKUP(CONCATENATE($F1389," ",$G1389),AllocFactorMatrix,(J$4+1),FALSE)*$E1391</f>
        <v>0</v>
      </c>
      <c r="K1389" s="54">
        <f>VLOOKUP(CONCATENATE($F1389," ",$G1389),AllocFactorMatrix,(K$4+1),FALSE)*$E1391</f>
        <v>0</v>
      </c>
      <c r="L1389" s="54">
        <f>VLOOKUP(CONCATENATE($F1389," ",$G1389),AllocFactorMatrix,(L$4+1),FALSE)*$E1391</f>
        <v>0</v>
      </c>
      <c r="M1389" s="54">
        <f>VLOOKUP(CONCATENATE($F1389," ",$G1389),AllocFactorMatrix,(M$4+1),FALSE)*$E1391</f>
        <v>0</v>
      </c>
      <c r="N1389" s="54">
        <f t="shared" si="727"/>
        <v>0</v>
      </c>
      <c r="O1389" s="54">
        <f>VLOOKUP(CONCATENATE($F1389," ",$G1389),AllocFactorMatrix,(O$4+1),FALSE)*$E1391</f>
        <v>0</v>
      </c>
      <c r="P1389" s="54">
        <f>VLOOKUP(CONCATENATE($F1389," ",$G1389),AllocFactorMatrix,(P$4+1),FALSE)*$E1391</f>
        <v>0</v>
      </c>
      <c r="Q1389" s="54">
        <f>VLOOKUP(CONCATENATE($F1389," ",$G1389),AllocFactorMatrix,(Q$4+1),FALSE)*$E1391</f>
        <v>0</v>
      </c>
      <c r="R1389" s="54">
        <f>VLOOKUP(CONCATENATE($F1389," ",$G1389),AllocFactorMatrix,(R$4+1),FALSE)*$E1391</f>
        <v>0</v>
      </c>
      <c r="S1389" s="54">
        <f t="shared" si="729"/>
        <v>0</v>
      </c>
      <c r="T1389" s="54">
        <f>VLOOKUP(CONCATENATE($F1389," ",$G1389),AllocFactorMatrix,(T$4+1),FALSE)*$E1391</f>
        <v>0</v>
      </c>
      <c r="U1389" s="54">
        <f>VLOOKUP(CONCATENATE($F1389," ",$G1389),AllocFactorMatrix,(U$4+1),FALSE)*$E1391</f>
        <v>0</v>
      </c>
      <c r="V1389" s="54">
        <f>VLOOKUP(CONCATENATE($F1389," ",$G1389),AllocFactorMatrix,(V$4+1),FALSE)*$E1391</f>
        <v>0</v>
      </c>
      <c r="W1389" s="54">
        <f>VLOOKUP(CONCATENATE($F1389," ",$G1389),AllocFactorMatrix,(W$4+1),FALSE)*$E1391</f>
        <v>0</v>
      </c>
      <c r="X1389" s="54">
        <f t="shared" si="730"/>
        <v>0</v>
      </c>
      <c r="Y1389" s="54">
        <f>VLOOKUP(CONCATENATE($F1389," ",$G1389),AllocFactorMatrix,(Y$4+1),FALSE)*$E1391</f>
        <v>0</v>
      </c>
      <c r="Z1389" s="54">
        <f>VLOOKUP(CONCATENATE($F1389," ",$G1389),AllocFactorMatrix,(Z$4+1),FALSE)*$E1391</f>
        <v>0</v>
      </c>
      <c r="AA1389" s="54">
        <f t="shared" si="728"/>
        <v>0</v>
      </c>
      <c r="AB1389" s="54">
        <f>VLOOKUP(CONCATENATE($F1389," ",$G1389),AllocFactorMatrix,(AB$4+1),FALSE)*$E1391</f>
        <v>0</v>
      </c>
      <c r="AC1389" s="54">
        <f>VLOOKUP(CONCATENATE($F1389," ",$G1389),AllocFactorMatrix,(AC$4+1),FALSE)*$E1391</f>
        <v>0</v>
      </c>
      <c r="AD1389" s="54">
        <f>VLOOKUP(CONCATENATE($F1389," ",$G1389),AllocFactorMatrix,(AD$4+1),FALSE)*$E1391</f>
        <v>0</v>
      </c>
    </row>
    <row r="1390" spans="1:30" s="51" customFormat="1" hidden="1" outlineLevel="1">
      <c r="A1390" s="168"/>
      <c r="B1390" s="104"/>
      <c r="C1390" s="92"/>
      <c r="D1390" s="92"/>
      <c r="F1390" s="52" t="str">
        <f>F1391</f>
        <v>TRANS_TOTAL</v>
      </c>
      <c r="G1390" s="55" t="str">
        <f>$G$14</f>
        <v>CUSTOMER</v>
      </c>
      <c r="H1390" s="53">
        <f t="shared" si="726"/>
        <v>0</v>
      </c>
      <c r="I1390" s="54">
        <f>VLOOKUP(CONCATENATE($F1390," ",$G1390),AllocFactorMatrix,(I$4+1),FALSE)*$E1391</f>
        <v>0</v>
      </c>
      <c r="J1390" s="54">
        <f>VLOOKUP(CONCATENATE($F1390," ",$G1390),AllocFactorMatrix,(J$4+1),FALSE)*$E1391</f>
        <v>0</v>
      </c>
      <c r="K1390" s="54">
        <f>VLOOKUP(CONCATENATE($F1390," ",$G1390),AllocFactorMatrix,(K$4+1),FALSE)*$E1391</f>
        <v>0</v>
      </c>
      <c r="L1390" s="54">
        <f>VLOOKUP(CONCATENATE($F1390," ",$G1390),AllocFactorMatrix,(L$4+1),FALSE)*$E1391</f>
        <v>0</v>
      </c>
      <c r="M1390" s="54">
        <f>VLOOKUP(CONCATENATE($F1390," ",$G1390),AllocFactorMatrix,(M$4+1),FALSE)*$E1391</f>
        <v>0</v>
      </c>
      <c r="N1390" s="54">
        <f t="shared" si="727"/>
        <v>0</v>
      </c>
      <c r="O1390" s="54">
        <f>VLOOKUP(CONCATENATE($F1390," ",$G1390),AllocFactorMatrix,(O$4+1),FALSE)*$E1391</f>
        <v>0</v>
      </c>
      <c r="P1390" s="54">
        <f>VLOOKUP(CONCATENATE($F1390," ",$G1390),AllocFactorMatrix,(P$4+1),FALSE)*$E1391</f>
        <v>0</v>
      </c>
      <c r="Q1390" s="54">
        <f>VLOOKUP(CONCATENATE($F1390," ",$G1390),AllocFactorMatrix,(Q$4+1),FALSE)*$E1391</f>
        <v>0</v>
      </c>
      <c r="R1390" s="54">
        <f>VLOOKUP(CONCATENATE($F1390," ",$G1390),AllocFactorMatrix,(R$4+1),FALSE)*$E1391</f>
        <v>0</v>
      </c>
      <c r="S1390" s="54">
        <f t="shared" si="729"/>
        <v>0</v>
      </c>
      <c r="T1390" s="54">
        <f>VLOOKUP(CONCATENATE($F1390," ",$G1390),AllocFactorMatrix,(T$4+1),FALSE)*$E1391</f>
        <v>0</v>
      </c>
      <c r="U1390" s="54">
        <f>VLOOKUP(CONCATENATE($F1390," ",$G1390),AllocFactorMatrix,(U$4+1),FALSE)*$E1391</f>
        <v>0</v>
      </c>
      <c r="V1390" s="54">
        <f>VLOOKUP(CONCATENATE($F1390," ",$G1390),AllocFactorMatrix,(V$4+1),FALSE)*$E1391</f>
        <v>0</v>
      </c>
      <c r="W1390" s="54">
        <f>VLOOKUP(CONCATENATE($F1390," ",$G1390),AllocFactorMatrix,(W$4+1),FALSE)*$E1391</f>
        <v>0</v>
      </c>
      <c r="X1390" s="54">
        <f t="shared" si="730"/>
        <v>0</v>
      </c>
      <c r="Y1390" s="54">
        <f>VLOOKUP(CONCATENATE($F1390," ",$G1390),AllocFactorMatrix,(Y$4+1),FALSE)*$E1391</f>
        <v>0</v>
      </c>
      <c r="Z1390" s="54">
        <f>VLOOKUP(CONCATENATE($F1390," ",$G1390),AllocFactorMatrix,(Z$4+1),FALSE)*$E1391</f>
        <v>0</v>
      </c>
      <c r="AA1390" s="54">
        <f t="shared" si="728"/>
        <v>0</v>
      </c>
      <c r="AB1390" s="54">
        <f>VLOOKUP(CONCATENATE($F1390," ",$G1390),AllocFactorMatrix,(AB$4+1),FALSE)*$E1391</f>
        <v>0</v>
      </c>
      <c r="AC1390" s="54">
        <f>VLOOKUP(CONCATENATE($F1390," ",$G1390),AllocFactorMatrix,(AC$4+1),FALSE)*$E1391</f>
        <v>0</v>
      </c>
      <c r="AD1390" s="54">
        <f>VLOOKUP(CONCATENATE($F1390," ",$G1390),AllocFactorMatrix,(AD$4+1),FALSE)*$E1391</f>
        <v>0</v>
      </c>
    </row>
    <row r="1391" spans="1:30" s="51" customFormat="1" collapsed="1">
      <c r="A1391" s="168"/>
      <c r="B1391" s="104"/>
      <c r="C1391" s="92"/>
      <c r="D1391" s="92" t="s">
        <v>514</v>
      </c>
      <c r="E1391" s="63">
        <v>168</v>
      </c>
      <c r="F1391" s="63" t="s">
        <v>194</v>
      </c>
      <c r="G1391" s="55" t="str">
        <f>$G$15</f>
        <v>TOTAL</v>
      </c>
      <c r="H1391" s="53">
        <f t="shared" si="726"/>
        <v>167.99999999999997</v>
      </c>
      <c r="I1391" s="54">
        <f>VLOOKUP(CONCATENATE($F1391," ",$G1391),AllocFactorMatrix,(I$4+1),FALSE)*$E1391</f>
        <v>82.580815854579072</v>
      </c>
      <c r="J1391" s="54">
        <f>VLOOKUP(CONCATENATE($F1391," ",$G1391),AllocFactorMatrix,(J$4+1),FALSE)*$E1391</f>
        <v>4.0649769347004288</v>
      </c>
      <c r="K1391" s="54">
        <f>VLOOKUP(CONCATENATE($F1391," ",$G1391),AllocFactorMatrix,(K$4+1),FALSE)*$E1391</f>
        <v>14.871990302691176</v>
      </c>
      <c r="L1391" s="54">
        <f>VLOOKUP(CONCATENATE($F1391," ",$G1391),AllocFactorMatrix,(L$4+1),FALSE)*$E1391</f>
        <v>0.46659656051776671</v>
      </c>
      <c r="M1391" s="54">
        <f>VLOOKUP(CONCATENATE($F1391," ",$G1391),AllocFactorMatrix,(M$4+1),FALSE)*$E1391</f>
        <v>4.6216721393960367E-2</v>
      </c>
      <c r="N1391" s="54">
        <f t="shared" si="727"/>
        <v>15.384803584602903</v>
      </c>
      <c r="O1391" s="54">
        <f>VLOOKUP(CONCATENATE($F1391," ",$G1391),AllocFactorMatrix,(O$4+1),FALSE)*$E1391</f>
        <v>11.293012250750406</v>
      </c>
      <c r="P1391" s="54">
        <f>VLOOKUP(CONCATENATE($F1391," ",$G1391),AllocFactorMatrix,(P$4+1),FALSE)*$E1391</f>
        <v>2.1033754352515923</v>
      </c>
      <c r="Q1391" s="54">
        <f>VLOOKUP(CONCATENATE($F1391," ",$G1391),AllocFactorMatrix,(Q$4+1),FALSE)*$E1391</f>
        <v>1.0025265970887938</v>
      </c>
      <c r="R1391" s="54">
        <f>VLOOKUP(CONCATENATE($F1391," ",$G1391),AllocFactorMatrix,(R$4+1),FALSE)*$E1391</f>
        <v>3.5352125983610885E-2</v>
      </c>
      <c r="S1391" s="54">
        <f t="shared" si="729"/>
        <v>14.434266409074404</v>
      </c>
      <c r="T1391" s="54">
        <f>VLOOKUP(CONCATENATE($F1391," ",$G1391),AllocFactorMatrix,(T$4+1),FALSE)*$E1391</f>
        <v>0.39446591163792144</v>
      </c>
      <c r="U1391" s="54">
        <f>VLOOKUP(CONCATENATE($F1391," ",$G1391),AllocFactorMatrix,(U$4+1),FALSE)*$E1391</f>
        <v>6.4557596094448924</v>
      </c>
      <c r="V1391" s="54">
        <f>VLOOKUP(CONCATENATE($F1391," ",$G1391),AllocFactorMatrix,(V$4+1),FALSE)*$E1391</f>
        <v>35.999351044505971</v>
      </c>
      <c r="W1391" s="54">
        <f>VLOOKUP(CONCATENATE($F1391," ",$G1391),AllocFactorMatrix,(W$4+1),FALSE)*$E1391</f>
        <v>5.0940750455287951</v>
      </c>
      <c r="X1391" s="54">
        <f t="shared" si="730"/>
        <v>47.943651611117581</v>
      </c>
      <c r="Y1391" s="54">
        <f>VLOOKUP(CONCATENATE($F1391," ",$G1391),AllocFactorMatrix,(Y$4+1),FALSE)*$E1391</f>
        <v>3.4560790628126621</v>
      </c>
      <c r="Z1391" s="54">
        <f>VLOOKUP(CONCATENATE($F1391," ",$G1391),AllocFactorMatrix,(Z$4+1),FALSE)*$E1391</f>
        <v>5.7841143363125111E-2</v>
      </c>
      <c r="AA1391" s="54">
        <f t="shared" si="728"/>
        <v>3.5139202061757873</v>
      </c>
      <c r="AB1391" s="54">
        <f>VLOOKUP(CONCATENATE($F1391," ",$G1391),AllocFactorMatrix,(AB$4+1),FALSE)*$E1391</f>
        <v>4.50698106912054E-2</v>
      </c>
      <c r="AC1391" s="54">
        <f>VLOOKUP(CONCATENATE($F1391," ",$G1391),AllocFactorMatrix,(AC$4+1),FALSE)*$E1391</f>
        <v>2.6732844813824597E-2</v>
      </c>
      <c r="AD1391" s="54">
        <f>VLOOKUP(CONCATENATE($F1391," ",$G1391),AllocFactorMatrix,(AD$4+1),FALSE)*$E1391</f>
        <v>5.7627442447587759E-3</v>
      </c>
    </row>
    <row r="1392" spans="1:30" s="51" customFormat="1" hidden="1" outlineLevel="1">
      <c r="A1392" s="168"/>
      <c r="B1392" s="104"/>
      <c r="C1392" s="92"/>
      <c r="D1392" s="92"/>
      <c r="F1392" s="52" t="str">
        <f>F1399</f>
        <v>TRANS_TOTAL</v>
      </c>
      <c r="G1392" s="55" t="str">
        <f>$G$8</f>
        <v>PRODUCTION</v>
      </c>
      <c r="H1392" s="53">
        <f t="shared" si="726"/>
        <v>0</v>
      </c>
      <c r="I1392" s="54">
        <f>VLOOKUP(CONCATENATE($F1392," ",$G1392),AllocFactorMatrix,(I$4+1),FALSE)*$E1399</f>
        <v>0</v>
      </c>
      <c r="J1392" s="54">
        <f>VLOOKUP(CONCATENATE($F1392," ",$G1392),AllocFactorMatrix,(J$4+1),FALSE)*$E1399</f>
        <v>0</v>
      </c>
      <c r="K1392" s="54">
        <f>VLOOKUP(CONCATENATE($F1392," ",$G1392),AllocFactorMatrix,(K$4+1),FALSE)*$E1399</f>
        <v>0</v>
      </c>
      <c r="L1392" s="54">
        <f>VLOOKUP(CONCATENATE($F1392," ",$G1392),AllocFactorMatrix,(L$4+1),FALSE)*$E1399</f>
        <v>0</v>
      </c>
      <c r="M1392" s="54">
        <f>VLOOKUP(CONCATENATE($F1392," ",$G1392),AllocFactorMatrix,(M$4+1),FALSE)*$E1399</f>
        <v>0</v>
      </c>
      <c r="N1392" s="54">
        <f t="shared" si="727"/>
        <v>0</v>
      </c>
      <c r="O1392" s="54">
        <f>VLOOKUP(CONCATENATE($F1392," ",$G1392),AllocFactorMatrix,(O$4+1),FALSE)*$E1399</f>
        <v>0</v>
      </c>
      <c r="P1392" s="54">
        <f>VLOOKUP(CONCATENATE($F1392," ",$G1392),AllocFactorMatrix,(P$4+1),FALSE)*$E1399</f>
        <v>0</v>
      </c>
      <c r="Q1392" s="54">
        <f>VLOOKUP(CONCATENATE($F1392," ",$G1392),AllocFactorMatrix,(Q$4+1),FALSE)*$E1399</f>
        <v>0</v>
      </c>
      <c r="R1392" s="54">
        <f>VLOOKUP(CONCATENATE($F1392," ",$G1392),AllocFactorMatrix,(R$4+1),FALSE)*$E1399</f>
        <v>0</v>
      </c>
      <c r="S1392" s="54">
        <f>SUBTOTAL(9,O1392:R1392)</f>
        <v>0</v>
      </c>
      <c r="T1392" s="54">
        <f>VLOOKUP(CONCATENATE($F1392," ",$G1392),AllocFactorMatrix,(T$4+1),FALSE)*$E1399</f>
        <v>0</v>
      </c>
      <c r="U1392" s="54">
        <f>VLOOKUP(CONCATENATE($F1392," ",$G1392),AllocFactorMatrix,(U$4+1),FALSE)*$E1399</f>
        <v>0</v>
      </c>
      <c r="V1392" s="54">
        <f>VLOOKUP(CONCATENATE($F1392," ",$G1392),AllocFactorMatrix,(V$4+1),FALSE)*$E1399</f>
        <v>0</v>
      </c>
      <c r="W1392" s="54">
        <f>VLOOKUP(CONCATENATE($F1392," ",$G1392),AllocFactorMatrix,(W$4+1),FALSE)*$E1399</f>
        <v>0</v>
      </c>
      <c r="X1392" s="54">
        <f>SUBTOTAL(9,T1392:W1392)</f>
        <v>0</v>
      </c>
      <c r="Y1392" s="54">
        <f>VLOOKUP(CONCATENATE($F1392," ",$G1392),AllocFactorMatrix,(Y$4+1),FALSE)*$E1399</f>
        <v>0</v>
      </c>
      <c r="Z1392" s="54">
        <f>VLOOKUP(CONCATENATE($F1392," ",$G1392),AllocFactorMatrix,(Z$4+1),FALSE)*$E1399</f>
        <v>0</v>
      </c>
      <c r="AA1392" s="54">
        <f t="shared" si="728"/>
        <v>0</v>
      </c>
      <c r="AB1392" s="54">
        <f>VLOOKUP(CONCATENATE($F1392," ",$G1392),AllocFactorMatrix,(AB$4+1),FALSE)*$E1399</f>
        <v>0</v>
      </c>
      <c r="AC1392" s="54">
        <f>VLOOKUP(CONCATENATE($F1392," ",$G1392),AllocFactorMatrix,(AC$4+1),FALSE)*$E1399</f>
        <v>0</v>
      </c>
      <c r="AD1392" s="54">
        <f>VLOOKUP(CONCATENATE($F1392," ",$G1392),AllocFactorMatrix,(AD$4+1),FALSE)*$E1399</f>
        <v>0</v>
      </c>
    </row>
    <row r="1393" spans="1:30" s="51" customFormat="1" hidden="1" outlineLevel="1">
      <c r="A1393" s="168"/>
      <c r="B1393" s="104"/>
      <c r="C1393" s="92"/>
      <c r="D1393" s="92"/>
      <c r="F1393" s="52" t="str">
        <f>F1399</f>
        <v>TRANS_TOTAL</v>
      </c>
      <c r="G1393" s="55" t="str">
        <f>$G$9</f>
        <v>BULKTRAN</v>
      </c>
      <c r="H1393" s="53">
        <f t="shared" si="726"/>
        <v>368628.10669999995</v>
      </c>
      <c r="I1393" s="54">
        <f>VLOOKUP(CONCATENATE($F1393," ",$G1393),AllocFactorMatrix,(I$4+1),FALSE)*$E1399</f>
        <v>181579.93516475128</v>
      </c>
      <c r="J1393" s="54">
        <f>VLOOKUP(CONCATENATE($F1393," ",$G1393),AllocFactorMatrix,(J$4+1),FALSE)*$E1399</f>
        <v>8976.1450209722116</v>
      </c>
      <c r="K1393" s="54">
        <f>VLOOKUP(CONCATENATE($F1393," ",$G1393),AllocFactorMatrix,(K$4+1),FALSE)*$E1399</f>
        <v>32879.104781901333</v>
      </c>
      <c r="L1393" s="54">
        <f>VLOOKUP(CONCATENATE($F1393," ",$G1393),AllocFactorMatrix,(L$4+1),FALSE)*$E1399</f>
        <v>1034.9174846349842</v>
      </c>
      <c r="M1393" s="54">
        <f>VLOOKUP(CONCATENATE($F1393," ",$G1393),AllocFactorMatrix,(M$4+1),FALSE)*$E1399</f>
        <v>97.05125014657456</v>
      </c>
      <c r="N1393" s="54">
        <f t="shared" si="727"/>
        <v>34011.073516682889</v>
      </c>
      <c r="O1393" s="54">
        <f>VLOOKUP(CONCATENATE($F1393," ",$G1393),AllocFactorMatrix,(O$4+1),FALSE)*$E1399</f>
        <v>24993.234332871416</v>
      </c>
      <c r="P1393" s="54">
        <f>VLOOKUP(CONCATENATE($F1393," ",$G1393),AllocFactorMatrix,(P$4+1),FALSE)*$E1399</f>
        <v>4656.96770780733</v>
      </c>
      <c r="Q1393" s="54">
        <f>VLOOKUP(CONCATENATE($F1393," ",$G1393),AllocFactorMatrix,(Q$4+1),FALSE)*$E1399</f>
        <v>2104.3969944171777</v>
      </c>
      <c r="R1393" s="54">
        <f>VLOOKUP(CONCATENATE($F1393," ",$G1393),AllocFactorMatrix,(R$4+1),FALSE)*$E1399</f>
        <v>94.632380525093069</v>
      </c>
      <c r="S1393" s="54">
        <f t="shared" ref="S1393:S1399" si="731">SUBTOTAL(9,O1393:R1393)</f>
        <v>31849.231415621016</v>
      </c>
      <c r="T1393" s="54">
        <f>VLOOKUP(CONCATENATE($F1393," ",$G1393),AllocFactorMatrix,(T$4+1),FALSE)*$E1399</f>
        <v>873.07769138724541</v>
      </c>
      <c r="U1393" s="54">
        <f>VLOOKUP(CONCATENATE($F1393," ",$G1393),AllocFactorMatrix,(U$4+1),FALSE)*$E1399</f>
        <v>14287.767662966182</v>
      </c>
      <c r="V1393" s="54">
        <f>VLOOKUP(CONCATENATE($F1393," ",$G1393),AllocFactorMatrix,(V$4+1),FALSE)*$E1399</f>
        <v>75511.253562817772</v>
      </c>
      <c r="W1393" s="54">
        <f>VLOOKUP(CONCATENATE($F1393," ",$G1393),AllocFactorMatrix,(W$4+1),FALSE)*$E1399</f>
        <v>13636.080849998809</v>
      </c>
      <c r="X1393" s="54">
        <f t="shared" ref="X1393:X1399" si="732">SUBTOTAL(9,T1393:W1393)</f>
        <v>104308.17976717</v>
      </c>
      <c r="Y1393" s="54">
        <f>VLOOKUP(CONCATENATE($F1393," ",$G1393),AllocFactorMatrix,(Y$4+1),FALSE)*$E1399</f>
        <v>7675.3826043475829</v>
      </c>
      <c r="Z1393" s="54">
        <f>VLOOKUP(CONCATENATE($F1393," ",$G1393),AllocFactorMatrix,(Z$4+1),FALSE)*$E1399</f>
        <v>128.55972474131772</v>
      </c>
      <c r="AA1393" s="54">
        <f t="shared" si="728"/>
        <v>7803.9423290889008</v>
      </c>
      <c r="AB1393" s="54">
        <f>VLOOKUP(CONCATENATE($F1393," ",$G1393),AllocFactorMatrix,(AB$4+1),FALSE)*$E1399</f>
        <v>99.599485713600203</v>
      </c>
      <c r="AC1393" s="54">
        <f>VLOOKUP(CONCATENATE($F1393," ",$G1393),AllocFactorMatrix,(AC$4+1),FALSE)*$E1399</f>
        <v>0</v>
      </c>
      <c r="AD1393" s="54">
        <f>VLOOKUP(CONCATENATE($F1393," ",$G1393),AllocFactorMatrix,(AD$4+1),FALSE)*$E1399</f>
        <v>0</v>
      </c>
    </row>
    <row r="1394" spans="1:30" s="51" customFormat="1" hidden="1" outlineLevel="1">
      <c r="A1394" s="168"/>
      <c r="B1394" s="104"/>
      <c r="C1394" s="92"/>
      <c r="D1394" s="92"/>
      <c r="F1394" s="52" t="str">
        <f>F1399</f>
        <v>TRANS_TOTAL</v>
      </c>
      <c r="G1394" s="55" t="str">
        <f>$G$10</f>
        <v>SUBTRAN</v>
      </c>
      <c r="H1394" s="53">
        <f t="shared" si="726"/>
        <v>81082.893299999996</v>
      </c>
      <c r="I1394" s="54">
        <f>VLOOKUP(CONCATENATE($F1394," ",$G1394),AllocFactorMatrix,(I$4+1),FALSE)*$E1399</f>
        <v>39476.620066073781</v>
      </c>
      <c r="J1394" s="54">
        <f>VLOOKUP(CONCATENATE($F1394," ",$G1394),AllocFactorMatrix,(J$4+1),FALSE)*$E1399</f>
        <v>1905.1933259388866</v>
      </c>
      <c r="K1394" s="54">
        <f>VLOOKUP(CONCATENATE($F1394," ",$G1394),AllocFactorMatrix,(K$4+1),FALSE)*$E1399</f>
        <v>6931.0001646079081</v>
      </c>
      <c r="L1394" s="54">
        <f>VLOOKUP(CONCATENATE($F1394," ",$G1394),AllocFactorMatrix,(L$4+1),FALSE)*$E1399</f>
        <v>214.09207385909534</v>
      </c>
      <c r="M1394" s="54">
        <f>VLOOKUP(CONCATENATE($F1394," ",$G1394),AllocFactorMatrix,(M$4+1),FALSE)*$E1399</f>
        <v>26.664035536754671</v>
      </c>
      <c r="N1394" s="54">
        <f t="shared" si="727"/>
        <v>7171.7562740037583</v>
      </c>
      <c r="O1394" s="54">
        <f>VLOOKUP(CONCATENATE($F1394," ",$G1394),AllocFactorMatrix,(O$4+1),FALSE)*$E1399</f>
        <v>5236.478954612011</v>
      </c>
      <c r="P1394" s="54">
        <f>VLOOKUP(CONCATENATE($F1394," ",$G1394),AllocFactorMatrix,(P$4+1),FALSE)*$E1399</f>
        <v>973.45533006427047</v>
      </c>
      <c r="Q1394" s="54">
        <f>VLOOKUP(CONCATENATE($F1394," ",$G1394),AllocFactorMatrix,(Q$4+1),FALSE)*$E1399</f>
        <v>579.21752048400447</v>
      </c>
      <c r="R1394" s="54">
        <f>VLOOKUP(CONCATENATE($F1394," ",$G1394),AllocFactorMatrix,(R$4+1),FALSE)*$E1399</f>
        <v>0</v>
      </c>
      <c r="S1394" s="54">
        <f t="shared" si="731"/>
        <v>6789.1518051602852</v>
      </c>
      <c r="T1394" s="54">
        <f>VLOOKUP(CONCATENATE($F1394," ",$G1394),AllocFactorMatrix,(T$4+1),FALSE)*$E1399</f>
        <v>182.84885378300032</v>
      </c>
      <c r="U1394" s="54">
        <f>VLOOKUP(CONCATENATE($F1394," ",$G1394),AllocFactorMatrix,(U$4+1),FALSE)*$E1399</f>
        <v>2993.3401330044821</v>
      </c>
      <c r="V1394" s="54">
        <f>VLOOKUP(CONCATENATE($F1394," ",$G1394),AllocFactorMatrix,(V$4+1),FALSE)*$E1399</f>
        <v>20853.652137038327</v>
      </c>
      <c r="W1394" s="54">
        <f>VLOOKUP(CONCATENATE($F1394," ",$G1394),AllocFactorMatrix,(W$4+1),FALSE)*$E1399</f>
        <v>0</v>
      </c>
      <c r="X1394" s="54">
        <f t="shared" si="732"/>
        <v>24029.841123825809</v>
      </c>
      <c r="Y1394" s="54">
        <f>VLOOKUP(CONCATENATE($F1394," ",$G1394),AllocFactorMatrix,(Y$4+1),FALSE)*$E1399</f>
        <v>1576.0267493223287</v>
      </c>
      <c r="Z1394" s="54">
        <f>VLOOKUP(CONCATENATE($F1394," ",$G1394),AllocFactorMatrix,(Z$4+1),FALSE)*$E1399</f>
        <v>26.272408728767733</v>
      </c>
      <c r="AA1394" s="54">
        <f t="shared" si="728"/>
        <v>1602.2991580510964</v>
      </c>
      <c r="AB1394" s="54">
        <f>VLOOKUP(CONCATENATE($F1394," ",$G1394),AllocFactorMatrix,(AB$4+1),FALSE)*$E1399</f>
        <v>21.045690689689525</v>
      </c>
      <c r="AC1394" s="54">
        <f>VLOOKUP(CONCATENATE($F1394," ",$G1394),AllocFactorMatrix,(AC$4+1),FALSE)*$E1399</f>
        <v>71.559847464701633</v>
      </c>
      <c r="AD1394" s="54">
        <f>VLOOKUP(CONCATENATE($F1394," ",$G1394),AllocFactorMatrix,(AD$4+1),FALSE)*$E1399</f>
        <v>15.426008791992345</v>
      </c>
    </row>
    <row r="1395" spans="1:30" s="51" customFormat="1" hidden="1" outlineLevel="1">
      <c r="A1395" s="168"/>
      <c r="B1395" s="104"/>
      <c r="C1395" s="92"/>
      <c r="D1395" s="92"/>
      <c r="F1395" s="52" t="str">
        <f>F1399</f>
        <v>TRANS_TOTAL</v>
      </c>
      <c r="G1395" s="55" t="str">
        <f>$G$11</f>
        <v>DISTPRI</v>
      </c>
      <c r="H1395" s="53">
        <f t="shared" si="726"/>
        <v>0</v>
      </c>
      <c r="I1395" s="54">
        <f>VLOOKUP(CONCATENATE($F1395," ",$G1395),AllocFactorMatrix,(I$4+1),FALSE)*$E1399</f>
        <v>0</v>
      </c>
      <c r="J1395" s="54">
        <f>VLOOKUP(CONCATENATE($F1395," ",$G1395),AllocFactorMatrix,(J$4+1),FALSE)*$E1399</f>
        <v>0</v>
      </c>
      <c r="K1395" s="54">
        <f>VLOOKUP(CONCATENATE($F1395," ",$G1395),AllocFactorMatrix,(K$4+1),FALSE)*$E1399</f>
        <v>0</v>
      </c>
      <c r="L1395" s="54">
        <f>VLOOKUP(CONCATENATE($F1395," ",$G1395),AllocFactorMatrix,(L$4+1),FALSE)*$E1399</f>
        <v>0</v>
      </c>
      <c r="M1395" s="54">
        <f>VLOOKUP(CONCATENATE($F1395," ",$G1395),AllocFactorMatrix,(M$4+1),FALSE)*$E1399</f>
        <v>0</v>
      </c>
      <c r="N1395" s="54">
        <f t="shared" si="727"/>
        <v>0</v>
      </c>
      <c r="O1395" s="54">
        <f>VLOOKUP(CONCATENATE($F1395," ",$G1395),AllocFactorMatrix,(O$4+1),FALSE)*$E1399</f>
        <v>0</v>
      </c>
      <c r="P1395" s="54">
        <f>VLOOKUP(CONCATENATE($F1395," ",$G1395),AllocFactorMatrix,(P$4+1),FALSE)*$E1399</f>
        <v>0</v>
      </c>
      <c r="Q1395" s="54">
        <f>VLOOKUP(CONCATENATE($F1395," ",$G1395),AllocFactorMatrix,(Q$4+1),FALSE)*$E1399</f>
        <v>0</v>
      </c>
      <c r="R1395" s="54">
        <f>VLOOKUP(CONCATENATE($F1395," ",$G1395),AllocFactorMatrix,(R$4+1),FALSE)*$E1399</f>
        <v>0</v>
      </c>
      <c r="S1395" s="54">
        <f t="shared" si="731"/>
        <v>0</v>
      </c>
      <c r="T1395" s="54">
        <f>VLOOKUP(CONCATENATE($F1395," ",$G1395),AllocFactorMatrix,(T$4+1),FALSE)*$E1399</f>
        <v>0</v>
      </c>
      <c r="U1395" s="54">
        <f>VLOOKUP(CONCATENATE($F1395," ",$G1395),AllocFactorMatrix,(U$4+1),FALSE)*$E1399</f>
        <v>0</v>
      </c>
      <c r="V1395" s="54">
        <f>VLOOKUP(CONCATENATE($F1395," ",$G1395),AllocFactorMatrix,(V$4+1),FALSE)*$E1399</f>
        <v>0</v>
      </c>
      <c r="W1395" s="54">
        <f>VLOOKUP(CONCATENATE($F1395," ",$G1395),AllocFactorMatrix,(W$4+1),FALSE)*$E1399</f>
        <v>0</v>
      </c>
      <c r="X1395" s="54">
        <f t="shared" si="732"/>
        <v>0</v>
      </c>
      <c r="Y1395" s="54">
        <f>VLOOKUP(CONCATENATE($F1395," ",$G1395),AllocFactorMatrix,(Y$4+1),FALSE)*$E1399</f>
        <v>0</v>
      </c>
      <c r="Z1395" s="54">
        <f>VLOOKUP(CONCATENATE($F1395," ",$G1395),AllocFactorMatrix,(Z$4+1),FALSE)*$E1399</f>
        <v>0</v>
      </c>
      <c r="AA1395" s="54">
        <f t="shared" si="728"/>
        <v>0</v>
      </c>
      <c r="AB1395" s="54">
        <f>VLOOKUP(CONCATENATE($F1395," ",$G1395),AllocFactorMatrix,(AB$4+1),FALSE)*$E1399</f>
        <v>0</v>
      </c>
      <c r="AC1395" s="54">
        <f>VLOOKUP(CONCATENATE($F1395," ",$G1395),AllocFactorMatrix,(AC$4+1),FALSE)*$E1399</f>
        <v>0</v>
      </c>
      <c r="AD1395" s="54">
        <f>VLOOKUP(CONCATENATE($F1395," ",$G1395),AllocFactorMatrix,(AD$4+1),FALSE)*$E1399</f>
        <v>0</v>
      </c>
    </row>
    <row r="1396" spans="1:30" s="51" customFormat="1" hidden="1" outlineLevel="1">
      <c r="A1396" s="168"/>
      <c r="B1396" s="104"/>
      <c r="C1396" s="92"/>
      <c r="D1396" s="92"/>
      <c r="F1396" s="52" t="str">
        <f>F1399</f>
        <v>TRANS_TOTAL</v>
      </c>
      <c r="G1396" s="55" t="str">
        <f>$G$12</f>
        <v>DISTSEC</v>
      </c>
      <c r="H1396" s="53">
        <f t="shared" si="726"/>
        <v>0</v>
      </c>
      <c r="I1396" s="54">
        <f>VLOOKUP(CONCATENATE($F1396," ",$G1396),AllocFactorMatrix,(I$4+1),FALSE)*$E1399</f>
        <v>0</v>
      </c>
      <c r="J1396" s="54">
        <f>VLOOKUP(CONCATENATE($F1396," ",$G1396),AllocFactorMatrix,(J$4+1),FALSE)*$E1399</f>
        <v>0</v>
      </c>
      <c r="K1396" s="54">
        <f>VLOOKUP(CONCATENATE($F1396," ",$G1396),AllocFactorMatrix,(K$4+1),FALSE)*$E1399</f>
        <v>0</v>
      </c>
      <c r="L1396" s="54">
        <f>VLOOKUP(CONCATENATE($F1396," ",$G1396),AllocFactorMatrix,(L$4+1),FALSE)*$E1399</f>
        <v>0</v>
      </c>
      <c r="M1396" s="54">
        <f>VLOOKUP(CONCATENATE($F1396," ",$G1396),AllocFactorMatrix,(M$4+1),FALSE)*$E1399</f>
        <v>0</v>
      </c>
      <c r="N1396" s="54">
        <f t="shared" si="727"/>
        <v>0</v>
      </c>
      <c r="O1396" s="54">
        <f>VLOOKUP(CONCATENATE($F1396," ",$G1396),AllocFactorMatrix,(O$4+1),FALSE)*$E1399</f>
        <v>0</v>
      </c>
      <c r="P1396" s="54">
        <f>VLOOKUP(CONCATENATE($F1396," ",$G1396),AllocFactorMatrix,(P$4+1),FALSE)*$E1399</f>
        <v>0</v>
      </c>
      <c r="Q1396" s="54">
        <f>VLOOKUP(CONCATENATE($F1396," ",$G1396),AllocFactorMatrix,(Q$4+1),FALSE)*$E1399</f>
        <v>0</v>
      </c>
      <c r="R1396" s="54">
        <f>VLOOKUP(CONCATENATE($F1396," ",$G1396),AllocFactorMatrix,(R$4+1),FALSE)*$E1399</f>
        <v>0</v>
      </c>
      <c r="S1396" s="54">
        <f t="shared" si="731"/>
        <v>0</v>
      </c>
      <c r="T1396" s="54">
        <f>VLOOKUP(CONCATENATE($F1396," ",$G1396),AllocFactorMatrix,(T$4+1),FALSE)*$E1399</f>
        <v>0</v>
      </c>
      <c r="U1396" s="54">
        <f>VLOOKUP(CONCATENATE($F1396," ",$G1396),AllocFactorMatrix,(U$4+1),FALSE)*$E1399</f>
        <v>0</v>
      </c>
      <c r="V1396" s="54">
        <f>VLOOKUP(CONCATENATE($F1396," ",$G1396),AllocFactorMatrix,(V$4+1),FALSE)*$E1399</f>
        <v>0</v>
      </c>
      <c r="W1396" s="54">
        <f>VLOOKUP(CONCATENATE($F1396," ",$G1396),AllocFactorMatrix,(W$4+1),FALSE)*$E1399</f>
        <v>0</v>
      </c>
      <c r="X1396" s="54">
        <f t="shared" si="732"/>
        <v>0</v>
      </c>
      <c r="Y1396" s="54">
        <f>VLOOKUP(CONCATENATE($F1396," ",$G1396),AllocFactorMatrix,(Y$4+1),FALSE)*$E1399</f>
        <v>0</v>
      </c>
      <c r="Z1396" s="54">
        <f>VLOOKUP(CONCATENATE($F1396," ",$G1396),AllocFactorMatrix,(Z$4+1),FALSE)*$E1399</f>
        <v>0</v>
      </c>
      <c r="AA1396" s="54">
        <f t="shared" si="728"/>
        <v>0</v>
      </c>
      <c r="AB1396" s="54">
        <f>VLOOKUP(CONCATENATE($F1396," ",$G1396),AllocFactorMatrix,(AB$4+1),FALSE)*$E1399</f>
        <v>0</v>
      </c>
      <c r="AC1396" s="54">
        <f>VLOOKUP(CONCATENATE($F1396," ",$G1396),AllocFactorMatrix,(AC$4+1),FALSE)*$E1399</f>
        <v>0</v>
      </c>
      <c r="AD1396" s="54">
        <f>VLOOKUP(CONCATENATE($F1396," ",$G1396),AllocFactorMatrix,(AD$4+1),FALSE)*$E1399</f>
        <v>0</v>
      </c>
    </row>
    <row r="1397" spans="1:30" s="51" customFormat="1" hidden="1" outlineLevel="1">
      <c r="A1397" s="168"/>
      <c r="B1397" s="104"/>
      <c r="C1397" s="92"/>
      <c r="D1397" s="92"/>
      <c r="F1397" s="52" t="str">
        <f>F1399</f>
        <v>TRANS_TOTAL</v>
      </c>
      <c r="G1397" s="55" t="str">
        <f>$G$13</f>
        <v>ENERGY</v>
      </c>
      <c r="H1397" s="53">
        <f t="shared" si="726"/>
        <v>0</v>
      </c>
      <c r="I1397" s="54">
        <f>VLOOKUP(CONCATENATE($F1397," ",$G1397),AllocFactorMatrix,(I$4+1),FALSE)*$E1399</f>
        <v>0</v>
      </c>
      <c r="J1397" s="54">
        <f>VLOOKUP(CONCATENATE($F1397," ",$G1397),AllocFactorMatrix,(J$4+1),FALSE)*$E1399</f>
        <v>0</v>
      </c>
      <c r="K1397" s="54">
        <f>VLOOKUP(CONCATENATE($F1397," ",$G1397),AllocFactorMatrix,(K$4+1),FALSE)*$E1399</f>
        <v>0</v>
      </c>
      <c r="L1397" s="54">
        <f>VLOOKUP(CONCATENATE($F1397," ",$G1397),AllocFactorMatrix,(L$4+1),FALSE)*$E1399</f>
        <v>0</v>
      </c>
      <c r="M1397" s="54">
        <f>VLOOKUP(CONCATENATE($F1397," ",$G1397),AllocFactorMatrix,(M$4+1),FALSE)*$E1399</f>
        <v>0</v>
      </c>
      <c r="N1397" s="54">
        <f t="shared" si="727"/>
        <v>0</v>
      </c>
      <c r="O1397" s="54">
        <f>VLOOKUP(CONCATENATE($F1397," ",$G1397),AllocFactorMatrix,(O$4+1),FALSE)*$E1399</f>
        <v>0</v>
      </c>
      <c r="P1397" s="54">
        <f>VLOOKUP(CONCATENATE($F1397," ",$G1397),AllocFactorMatrix,(P$4+1),FALSE)*$E1399</f>
        <v>0</v>
      </c>
      <c r="Q1397" s="54">
        <f>VLOOKUP(CONCATENATE($F1397," ",$G1397),AllocFactorMatrix,(Q$4+1),FALSE)*$E1399</f>
        <v>0</v>
      </c>
      <c r="R1397" s="54">
        <f>VLOOKUP(CONCATENATE($F1397," ",$G1397),AllocFactorMatrix,(R$4+1),FALSE)*$E1399</f>
        <v>0</v>
      </c>
      <c r="S1397" s="54">
        <f t="shared" si="731"/>
        <v>0</v>
      </c>
      <c r="T1397" s="54">
        <f>VLOOKUP(CONCATENATE($F1397," ",$G1397),AllocFactorMatrix,(T$4+1),FALSE)*$E1399</f>
        <v>0</v>
      </c>
      <c r="U1397" s="54">
        <f>VLOOKUP(CONCATENATE($F1397," ",$G1397),AllocFactorMatrix,(U$4+1),FALSE)*$E1399</f>
        <v>0</v>
      </c>
      <c r="V1397" s="54">
        <f>VLOOKUP(CONCATENATE($F1397," ",$G1397),AllocFactorMatrix,(V$4+1),FALSE)*$E1399</f>
        <v>0</v>
      </c>
      <c r="W1397" s="54">
        <f>VLOOKUP(CONCATENATE($F1397," ",$G1397),AllocFactorMatrix,(W$4+1),FALSE)*$E1399</f>
        <v>0</v>
      </c>
      <c r="X1397" s="54">
        <f t="shared" si="732"/>
        <v>0</v>
      </c>
      <c r="Y1397" s="54">
        <f>VLOOKUP(CONCATENATE($F1397," ",$G1397),AllocFactorMatrix,(Y$4+1),FALSE)*$E1399</f>
        <v>0</v>
      </c>
      <c r="Z1397" s="54">
        <f>VLOOKUP(CONCATENATE($F1397," ",$G1397),AllocFactorMatrix,(Z$4+1),FALSE)*$E1399</f>
        <v>0</v>
      </c>
      <c r="AA1397" s="54">
        <f t="shared" si="728"/>
        <v>0</v>
      </c>
      <c r="AB1397" s="54">
        <f>VLOOKUP(CONCATENATE($F1397," ",$G1397),AllocFactorMatrix,(AB$4+1),FALSE)*$E1399</f>
        <v>0</v>
      </c>
      <c r="AC1397" s="54">
        <f>VLOOKUP(CONCATENATE($F1397," ",$G1397),AllocFactorMatrix,(AC$4+1),FALSE)*$E1399</f>
        <v>0</v>
      </c>
      <c r="AD1397" s="54">
        <f>VLOOKUP(CONCATENATE($F1397," ",$G1397),AllocFactorMatrix,(AD$4+1),FALSE)*$E1399</f>
        <v>0</v>
      </c>
    </row>
    <row r="1398" spans="1:30" s="51" customFormat="1" hidden="1" outlineLevel="1">
      <c r="A1398" s="168"/>
      <c r="B1398" s="104"/>
      <c r="C1398" s="92"/>
      <c r="D1398" s="92"/>
      <c r="F1398" s="52" t="str">
        <f>F1399</f>
        <v>TRANS_TOTAL</v>
      </c>
      <c r="G1398" s="55" t="str">
        <f>$G$14</f>
        <v>CUSTOMER</v>
      </c>
      <c r="H1398" s="53">
        <f t="shared" si="726"/>
        <v>0</v>
      </c>
      <c r="I1398" s="54">
        <f>VLOOKUP(CONCATENATE($F1398," ",$G1398),AllocFactorMatrix,(I$4+1),FALSE)*$E1399</f>
        <v>0</v>
      </c>
      <c r="J1398" s="54">
        <f>VLOOKUP(CONCATENATE($F1398," ",$G1398),AllocFactorMatrix,(J$4+1),FALSE)*$E1399</f>
        <v>0</v>
      </c>
      <c r="K1398" s="54">
        <f>VLOOKUP(CONCATENATE($F1398," ",$G1398),AllocFactorMatrix,(K$4+1),FALSE)*$E1399</f>
        <v>0</v>
      </c>
      <c r="L1398" s="54">
        <f>VLOOKUP(CONCATENATE($F1398," ",$G1398),AllocFactorMatrix,(L$4+1),FALSE)*$E1399</f>
        <v>0</v>
      </c>
      <c r="M1398" s="54">
        <f>VLOOKUP(CONCATENATE($F1398," ",$G1398),AllocFactorMatrix,(M$4+1),FALSE)*$E1399</f>
        <v>0</v>
      </c>
      <c r="N1398" s="54">
        <f t="shared" si="727"/>
        <v>0</v>
      </c>
      <c r="O1398" s="54">
        <f>VLOOKUP(CONCATENATE($F1398," ",$G1398),AllocFactorMatrix,(O$4+1),FALSE)*$E1399</f>
        <v>0</v>
      </c>
      <c r="P1398" s="54">
        <f>VLOOKUP(CONCATENATE($F1398," ",$G1398),AllocFactorMatrix,(P$4+1),FALSE)*$E1399</f>
        <v>0</v>
      </c>
      <c r="Q1398" s="54">
        <f>VLOOKUP(CONCATENATE($F1398," ",$G1398),AllocFactorMatrix,(Q$4+1),FALSE)*$E1399</f>
        <v>0</v>
      </c>
      <c r="R1398" s="54">
        <f>VLOOKUP(CONCATENATE($F1398," ",$G1398),AllocFactorMatrix,(R$4+1),FALSE)*$E1399</f>
        <v>0</v>
      </c>
      <c r="S1398" s="54">
        <f t="shared" si="731"/>
        <v>0</v>
      </c>
      <c r="T1398" s="54">
        <f>VLOOKUP(CONCATENATE($F1398," ",$G1398),AllocFactorMatrix,(T$4+1),FALSE)*$E1399</f>
        <v>0</v>
      </c>
      <c r="U1398" s="54">
        <f>VLOOKUP(CONCATENATE($F1398," ",$G1398),AllocFactorMatrix,(U$4+1),FALSE)*$E1399</f>
        <v>0</v>
      </c>
      <c r="V1398" s="54">
        <f>VLOOKUP(CONCATENATE($F1398," ",$G1398),AllocFactorMatrix,(V$4+1),FALSE)*$E1399</f>
        <v>0</v>
      </c>
      <c r="W1398" s="54">
        <f>VLOOKUP(CONCATENATE($F1398," ",$G1398),AllocFactorMatrix,(W$4+1),FALSE)*$E1399</f>
        <v>0</v>
      </c>
      <c r="X1398" s="54">
        <f t="shared" si="732"/>
        <v>0</v>
      </c>
      <c r="Y1398" s="54">
        <f>VLOOKUP(CONCATENATE($F1398," ",$G1398),AllocFactorMatrix,(Y$4+1),FALSE)*$E1399</f>
        <v>0</v>
      </c>
      <c r="Z1398" s="54">
        <f>VLOOKUP(CONCATENATE($F1398," ",$G1398),AllocFactorMatrix,(Z$4+1),FALSE)*$E1399</f>
        <v>0</v>
      </c>
      <c r="AA1398" s="54">
        <f t="shared" si="728"/>
        <v>0</v>
      </c>
      <c r="AB1398" s="54">
        <f>VLOOKUP(CONCATENATE($F1398," ",$G1398),AllocFactorMatrix,(AB$4+1),FALSE)*$E1399</f>
        <v>0</v>
      </c>
      <c r="AC1398" s="54">
        <f>VLOOKUP(CONCATENATE($F1398," ",$G1398),AllocFactorMatrix,(AC$4+1),FALSE)*$E1399</f>
        <v>0</v>
      </c>
      <c r="AD1398" s="54">
        <f>VLOOKUP(CONCATENATE($F1398," ",$G1398),AllocFactorMatrix,(AD$4+1),FALSE)*$E1399</f>
        <v>0</v>
      </c>
    </row>
    <row r="1399" spans="1:30" s="51" customFormat="1" collapsed="1">
      <c r="A1399" s="168"/>
      <c r="B1399" s="104"/>
      <c r="C1399" s="92"/>
      <c r="D1399" s="92" t="s">
        <v>515</v>
      </c>
      <c r="E1399" s="63">
        <v>449711</v>
      </c>
      <c r="F1399" s="63" t="s">
        <v>194</v>
      </c>
      <c r="G1399" s="55" t="str">
        <f>$G$15</f>
        <v>TOTAL</v>
      </c>
      <c r="H1399" s="53">
        <f t="shared" si="726"/>
        <v>449711.00000000006</v>
      </c>
      <c r="I1399" s="54">
        <f>VLOOKUP(CONCATENATE($F1399," ",$G1399),AllocFactorMatrix,(I$4+1),FALSE)*$E1399</f>
        <v>221056.55523082506</v>
      </c>
      <c r="J1399" s="54">
        <f>VLOOKUP(CONCATENATE($F1399," ",$G1399),AllocFactorMatrix,(J$4+1),FALSE)*$E1399</f>
        <v>10881.338346911098</v>
      </c>
      <c r="K1399" s="54">
        <f>VLOOKUP(CONCATENATE($F1399," ",$G1399),AllocFactorMatrix,(K$4+1),FALSE)*$E1399</f>
        <v>39810.104946509236</v>
      </c>
      <c r="L1399" s="54">
        <f>VLOOKUP(CONCATENATE($F1399," ",$G1399),AllocFactorMatrix,(L$4+1),FALSE)*$E1399</f>
        <v>1249.0095584940796</v>
      </c>
      <c r="M1399" s="54">
        <f>VLOOKUP(CONCATENATE($F1399," ",$G1399),AllocFactorMatrix,(M$4+1),FALSE)*$E1399</f>
        <v>123.71528568332923</v>
      </c>
      <c r="N1399" s="54">
        <f t="shared" si="727"/>
        <v>41182.829790686643</v>
      </c>
      <c r="O1399" s="54">
        <f>VLOOKUP(CONCATENATE($F1399," ",$G1399),AllocFactorMatrix,(O$4+1),FALSE)*$E1399</f>
        <v>30229.713287483428</v>
      </c>
      <c r="P1399" s="54">
        <f>VLOOKUP(CONCATENATE($F1399," ",$G1399),AllocFactorMatrix,(P$4+1),FALSE)*$E1399</f>
        <v>5630.4230378716002</v>
      </c>
      <c r="Q1399" s="54">
        <f>VLOOKUP(CONCATENATE($F1399," ",$G1399),AllocFactorMatrix,(Q$4+1),FALSE)*$E1399</f>
        <v>2683.6145149011818</v>
      </c>
      <c r="R1399" s="54">
        <f>VLOOKUP(CONCATENATE($F1399," ",$G1399),AllocFactorMatrix,(R$4+1),FALSE)*$E1399</f>
        <v>94.632380525093069</v>
      </c>
      <c r="S1399" s="54">
        <f t="shared" si="731"/>
        <v>38638.383220781303</v>
      </c>
      <c r="T1399" s="54">
        <f>VLOOKUP(CONCATENATE($F1399," ",$G1399),AllocFactorMatrix,(T$4+1),FALSE)*$E1399</f>
        <v>1055.9265451702456</v>
      </c>
      <c r="U1399" s="54">
        <f>VLOOKUP(CONCATENATE($F1399," ",$G1399),AllocFactorMatrix,(U$4+1),FALSE)*$E1399</f>
        <v>17281.107795970667</v>
      </c>
      <c r="V1399" s="54">
        <f>VLOOKUP(CONCATENATE($F1399," ",$G1399),AllocFactorMatrix,(V$4+1),FALSE)*$E1399</f>
        <v>96364.905699856099</v>
      </c>
      <c r="W1399" s="54">
        <f>VLOOKUP(CONCATENATE($F1399," ",$G1399),AllocFactorMatrix,(W$4+1),FALSE)*$E1399</f>
        <v>13636.080849998809</v>
      </c>
      <c r="X1399" s="54">
        <f t="shared" si="732"/>
        <v>128338.02089099582</v>
      </c>
      <c r="Y1399" s="54">
        <f>VLOOKUP(CONCATENATE($F1399," ",$G1399),AllocFactorMatrix,(Y$4+1),FALSE)*$E1399</f>
        <v>9251.4093536699111</v>
      </c>
      <c r="Z1399" s="54">
        <f>VLOOKUP(CONCATENATE($F1399," ",$G1399),AllocFactorMatrix,(Z$4+1),FALSE)*$E1399</f>
        <v>154.83213347008547</v>
      </c>
      <c r="AA1399" s="54">
        <f t="shared" si="728"/>
        <v>9406.241487139996</v>
      </c>
      <c r="AB1399" s="54">
        <f>VLOOKUP(CONCATENATE($F1399," ",$G1399),AllocFactorMatrix,(AB$4+1),FALSE)*$E1399</f>
        <v>120.64517640328971</v>
      </c>
      <c r="AC1399" s="54">
        <f>VLOOKUP(CONCATENATE($F1399," ",$G1399),AllocFactorMatrix,(AC$4+1),FALSE)*$E1399</f>
        <v>71.559847464701633</v>
      </c>
      <c r="AD1399" s="54">
        <f>VLOOKUP(CONCATENATE($F1399," ",$G1399),AllocFactorMatrix,(AD$4+1),FALSE)*$E1399</f>
        <v>15.426008791992345</v>
      </c>
    </row>
    <row r="1400" spans="1:30" s="51" customFormat="1" hidden="1" outlineLevel="1">
      <c r="A1400" s="168"/>
      <c r="B1400" s="104"/>
      <c r="C1400" s="92"/>
      <c r="D1400" s="92"/>
      <c r="F1400" s="52" t="str">
        <f>F1407</f>
        <v>TRAN_LSE</v>
      </c>
      <c r="G1400" s="55" t="str">
        <f>$G$8</f>
        <v>PRODUCTION</v>
      </c>
      <c r="H1400" s="53">
        <f t="shared" ref="H1400:H1407" si="733">SUBTOTAL(9,I1400:AD1400)</f>
        <v>992258.99999999942</v>
      </c>
      <c r="I1400" s="54">
        <f>VLOOKUP(CONCATENATE($F1400," ",$G1400),AllocFactorMatrix,(I$4+1),FALSE)*$E1407</f>
        <v>488769.90552777331</v>
      </c>
      <c r="J1400" s="54">
        <f>VLOOKUP(CONCATENATE($F1400," ",$G1400),AllocFactorMatrix,(J$4+1),FALSE)*$E1407</f>
        <v>24161.642914584805</v>
      </c>
      <c r="K1400" s="54">
        <f>VLOOKUP(CONCATENATE($F1400," ",$G1400),AllocFactorMatrix,(K$4+1),FALSE)*$E1407</f>
        <v>88502.713273395202</v>
      </c>
      <c r="L1400" s="54">
        <f>VLOOKUP(CONCATENATE($F1400," ",$G1400),AllocFactorMatrix,(L$4+1),FALSE)*$E1407</f>
        <v>2785.7511940134023</v>
      </c>
      <c r="M1400" s="54">
        <f>VLOOKUP(CONCATENATE($F1400," ",$G1400),AllocFactorMatrix,(M$4+1),FALSE)*$E1407</f>
        <v>261.23883303765973</v>
      </c>
      <c r="N1400" s="54">
        <f t="shared" ref="N1400:N1407" si="734">SUBTOTAL(9,K1400:M1400)</f>
        <v>91549.703300446257</v>
      </c>
      <c r="O1400" s="54">
        <f>VLOOKUP(CONCATENATE($F1400," ",$G1400),AllocFactorMatrix,(O$4+1),FALSE)*$E1407</f>
        <v>67275.829637384129</v>
      </c>
      <c r="P1400" s="54">
        <f>VLOOKUP(CONCATENATE($F1400," ",$G1400),AllocFactorMatrix,(P$4+1),FALSE)*$E1407</f>
        <v>12535.447071977689</v>
      </c>
      <c r="Q1400" s="54">
        <f>VLOOKUP(CONCATENATE($F1400," ",$G1400),AllocFactorMatrix,(Q$4+1),FALSE)*$E1407</f>
        <v>5664.5351217962188</v>
      </c>
      <c r="R1400" s="54">
        <f>VLOOKUP(CONCATENATE($F1400," ",$G1400),AllocFactorMatrix,(R$4+1),FALSE)*$E1407</f>
        <v>254.72781255897738</v>
      </c>
      <c r="S1400" s="54">
        <f>SUBTOTAL(9,O1400:R1400)</f>
        <v>85730.539643717013</v>
      </c>
      <c r="T1400" s="54">
        <f>VLOOKUP(CONCATENATE($F1400," ",$G1400),AllocFactorMatrix,(T$4+1),FALSE)*$E1407</f>
        <v>2350.1170454244607</v>
      </c>
      <c r="U1400" s="54">
        <f>VLOOKUP(CONCATENATE($F1400," ",$G1400),AllocFactorMatrix,(U$4+1),FALSE)*$E1407</f>
        <v>38459.265031097973</v>
      </c>
      <c r="V1400" s="54">
        <f>VLOOKUP(CONCATENATE($F1400," ",$G1400),AllocFactorMatrix,(V$4+1),FALSE)*$E1407</f>
        <v>203258.29633486274</v>
      </c>
      <c r="W1400" s="54">
        <f>VLOOKUP(CONCATENATE($F1400," ",$G1400),AllocFactorMatrix,(W$4+1),FALSE)*$E1407</f>
        <v>36705.079461427209</v>
      </c>
      <c r="X1400" s="54">
        <f>SUBTOTAL(9,T1400:W1400)</f>
        <v>280772.75787281239</v>
      </c>
      <c r="Y1400" s="54">
        <f>VLOOKUP(CONCATENATE($F1400," ",$G1400),AllocFactorMatrix,(Y$4+1),FALSE)*$E1407</f>
        <v>20660.300528319232</v>
      </c>
      <c r="Z1400" s="54">
        <f>VLOOKUP(CONCATENATE($F1400," ",$G1400),AllocFactorMatrix,(Z$4+1),FALSE)*$E1407</f>
        <v>346.05213653963403</v>
      </c>
      <c r="AA1400" s="54">
        <f t="shared" ref="AA1400:AA1407" si="735">SUBTOTAL(9,Y1400:Z1400)</f>
        <v>21006.352664858867</v>
      </c>
      <c r="AB1400" s="54">
        <f>VLOOKUP(CONCATENATE($F1400," ",$G1400),AllocFactorMatrix,(AB$4+1),FALSE)*$E1407</f>
        <v>268.09807580711868</v>
      </c>
      <c r="AC1400" s="54">
        <f>VLOOKUP(CONCATENATE($F1400," ",$G1400),AllocFactorMatrix,(AC$4+1),FALSE)*$E1407</f>
        <v>0</v>
      </c>
      <c r="AD1400" s="54">
        <f>VLOOKUP(CONCATENATE($F1400," ",$G1400),AllocFactorMatrix,(AD$4+1),FALSE)*$E1407</f>
        <v>0</v>
      </c>
    </row>
    <row r="1401" spans="1:30" s="51" customFormat="1" hidden="1" outlineLevel="1">
      <c r="A1401" s="168"/>
      <c r="B1401" s="104"/>
      <c r="C1401" s="92"/>
      <c r="D1401" s="92"/>
      <c r="F1401" s="52" t="str">
        <f>F1407</f>
        <v>TRAN_LSE</v>
      </c>
      <c r="G1401" s="55" t="str">
        <f>$G$9</f>
        <v>BULKTRAN</v>
      </c>
      <c r="H1401" s="53">
        <f t="shared" si="733"/>
        <v>0</v>
      </c>
      <c r="I1401" s="54">
        <f>VLOOKUP(CONCATENATE($F1401," ",$G1401),AllocFactorMatrix,(I$4+1),FALSE)*$E1407</f>
        <v>0</v>
      </c>
      <c r="J1401" s="54">
        <f>VLOOKUP(CONCATENATE($F1401," ",$G1401),AllocFactorMatrix,(J$4+1),FALSE)*$E1407</f>
        <v>0</v>
      </c>
      <c r="K1401" s="54">
        <f>VLOOKUP(CONCATENATE($F1401," ",$G1401),AllocFactorMatrix,(K$4+1),FALSE)*$E1407</f>
        <v>0</v>
      </c>
      <c r="L1401" s="54">
        <f>VLOOKUP(CONCATENATE($F1401," ",$G1401),AllocFactorMatrix,(L$4+1),FALSE)*$E1407</f>
        <v>0</v>
      </c>
      <c r="M1401" s="54">
        <f>VLOOKUP(CONCATENATE($F1401," ",$G1401),AllocFactorMatrix,(M$4+1),FALSE)*$E1407</f>
        <v>0</v>
      </c>
      <c r="N1401" s="54">
        <f t="shared" si="734"/>
        <v>0</v>
      </c>
      <c r="O1401" s="54">
        <f>VLOOKUP(CONCATENATE($F1401," ",$G1401),AllocFactorMatrix,(O$4+1),FALSE)*$E1407</f>
        <v>0</v>
      </c>
      <c r="P1401" s="54">
        <f>VLOOKUP(CONCATENATE($F1401," ",$G1401),AllocFactorMatrix,(P$4+1),FALSE)*$E1407</f>
        <v>0</v>
      </c>
      <c r="Q1401" s="54">
        <f>VLOOKUP(CONCATENATE($F1401," ",$G1401),AllocFactorMatrix,(Q$4+1),FALSE)*$E1407</f>
        <v>0</v>
      </c>
      <c r="R1401" s="54">
        <f>VLOOKUP(CONCATENATE($F1401," ",$G1401),AllocFactorMatrix,(R$4+1),FALSE)*$E1407</f>
        <v>0</v>
      </c>
      <c r="S1401" s="54">
        <f t="shared" ref="S1401:S1407" si="736">SUBTOTAL(9,O1401:R1401)</f>
        <v>0</v>
      </c>
      <c r="T1401" s="54">
        <f>VLOOKUP(CONCATENATE($F1401," ",$G1401),AllocFactorMatrix,(T$4+1),FALSE)*$E1407</f>
        <v>0</v>
      </c>
      <c r="U1401" s="54">
        <f>VLOOKUP(CONCATENATE($F1401," ",$G1401),AllocFactorMatrix,(U$4+1),FALSE)*$E1407</f>
        <v>0</v>
      </c>
      <c r="V1401" s="54">
        <f>VLOOKUP(CONCATENATE($F1401," ",$G1401),AllocFactorMatrix,(V$4+1),FALSE)*$E1407</f>
        <v>0</v>
      </c>
      <c r="W1401" s="54">
        <f>VLOOKUP(CONCATENATE($F1401," ",$G1401),AllocFactorMatrix,(W$4+1),FALSE)*$E1407</f>
        <v>0</v>
      </c>
      <c r="X1401" s="54">
        <f t="shared" ref="X1401:X1407" si="737">SUBTOTAL(9,T1401:W1401)</f>
        <v>0</v>
      </c>
      <c r="Y1401" s="54">
        <f>VLOOKUP(CONCATENATE($F1401," ",$G1401),AllocFactorMatrix,(Y$4+1),FALSE)*$E1407</f>
        <v>0</v>
      </c>
      <c r="Z1401" s="54">
        <f>VLOOKUP(CONCATENATE($F1401," ",$G1401),AllocFactorMatrix,(Z$4+1),FALSE)*$E1407</f>
        <v>0</v>
      </c>
      <c r="AA1401" s="54">
        <f t="shared" si="735"/>
        <v>0</v>
      </c>
      <c r="AB1401" s="54">
        <f>VLOOKUP(CONCATENATE($F1401," ",$G1401),AllocFactorMatrix,(AB$4+1),FALSE)*$E1407</f>
        <v>0</v>
      </c>
      <c r="AC1401" s="54">
        <f>VLOOKUP(CONCATENATE($F1401," ",$G1401),AllocFactorMatrix,(AC$4+1),FALSE)*$E1407</f>
        <v>0</v>
      </c>
      <c r="AD1401" s="54">
        <f>VLOOKUP(CONCATENATE($F1401," ",$G1401),AllocFactorMatrix,(AD$4+1),FALSE)*$E1407</f>
        <v>0</v>
      </c>
    </row>
    <row r="1402" spans="1:30" s="51" customFormat="1" hidden="1" outlineLevel="1">
      <c r="A1402" s="168"/>
      <c r="B1402" s="104"/>
      <c r="C1402" s="92"/>
      <c r="D1402" s="92"/>
      <c r="F1402" s="52" t="str">
        <f>F1407</f>
        <v>TRAN_LSE</v>
      </c>
      <c r="G1402" s="55" t="str">
        <f>$G$10</f>
        <v>SUBTRAN</v>
      </c>
      <c r="H1402" s="53">
        <f t="shared" si="733"/>
        <v>0</v>
      </c>
      <c r="I1402" s="54">
        <f>VLOOKUP(CONCATENATE($F1402," ",$G1402),AllocFactorMatrix,(I$4+1),FALSE)*$E1407</f>
        <v>0</v>
      </c>
      <c r="J1402" s="54">
        <f>VLOOKUP(CONCATENATE($F1402," ",$G1402),AllocFactorMatrix,(J$4+1),FALSE)*$E1407</f>
        <v>0</v>
      </c>
      <c r="K1402" s="54">
        <f>VLOOKUP(CONCATENATE($F1402," ",$G1402),AllocFactorMatrix,(K$4+1),FALSE)*$E1407</f>
        <v>0</v>
      </c>
      <c r="L1402" s="54">
        <f>VLOOKUP(CONCATENATE($F1402," ",$G1402),AllocFactorMatrix,(L$4+1),FALSE)*$E1407</f>
        <v>0</v>
      </c>
      <c r="M1402" s="54">
        <f>VLOOKUP(CONCATENATE($F1402," ",$G1402),AllocFactorMatrix,(M$4+1),FALSE)*$E1407</f>
        <v>0</v>
      </c>
      <c r="N1402" s="54">
        <f t="shared" si="734"/>
        <v>0</v>
      </c>
      <c r="O1402" s="54">
        <f>VLOOKUP(CONCATENATE($F1402," ",$G1402),AllocFactorMatrix,(O$4+1),FALSE)*$E1407</f>
        <v>0</v>
      </c>
      <c r="P1402" s="54">
        <f>VLOOKUP(CONCATENATE($F1402," ",$G1402),AllocFactorMatrix,(P$4+1),FALSE)*$E1407</f>
        <v>0</v>
      </c>
      <c r="Q1402" s="54">
        <f>VLOOKUP(CONCATENATE($F1402," ",$G1402),AllocFactorMatrix,(Q$4+1),FALSE)*$E1407</f>
        <v>0</v>
      </c>
      <c r="R1402" s="54">
        <f>VLOOKUP(CONCATENATE($F1402," ",$G1402),AllocFactorMatrix,(R$4+1),FALSE)*$E1407</f>
        <v>0</v>
      </c>
      <c r="S1402" s="54">
        <f t="shared" si="736"/>
        <v>0</v>
      </c>
      <c r="T1402" s="54">
        <f>VLOOKUP(CONCATENATE($F1402," ",$G1402),AllocFactorMatrix,(T$4+1),FALSE)*$E1407</f>
        <v>0</v>
      </c>
      <c r="U1402" s="54">
        <f>VLOOKUP(CONCATENATE($F1402," ",$G1402),AllocFactorMatrix,(U$4+1),FALSE)*$E1407</f>
        <v>0</v>
      </c>
      <c r="V1402" s="54">
        <f>VLOOKUP(CONCATENATE($F1402," ",$G1402),AllocFactorMatrix,(V$4+1),FALSE)*$E1407</f>
        <v>0</v>
      </c>
      <c r="W1402" s="54">
        <f>VLOOKUP(CONCATENATE($F1402," ",$G1402),AllocFactorMatrix,(W$4+1),FALSE)*$E1407</f>
        <v>0</v>
      </c>
      <c r="X1402" s="54">
        <f t="shared" si="737"/>
        <v>0</v>
      </c>
      <c r="Y1402" s="54">
        <f>VLOOKUP(CONCATENATE($F1402," ",$G1402),AllocFactorMatrix,(Y$4+1),FALSE)*$E1407</f>
        <v>0</v>
      </c>
      <c r="Z1402" s="54">
        <f>VLOOKUP(CONCATENATE($F1402," ",$G1402),AllocFactorMatrix,(Z$4+1),FALSE)*$E1407</f>
        <v>0</v>
      </c>
      <c r="AA1402" s="54">
        <f t="shared" si="735"/>
        <v>0</v>
      </c>
      <c r="AB1402" s="54">
        <f>VLOOKUP(CONCATENATE($F1402," ",$G1402),AllocFactorMatrix,(AB$4+1),FALSE)*$E1407</f>
        <v>0</v>
      </c>
      <c r="AC1402" s="54">
        <f>VLOOKUP(CONCATENATE($F1402," ",$G1402),AllocFactorMatrix,(AC$4+1),FALSE)*$E1407</f>
        <v>0</v>
      </c>
      <c r="AD1402" s="54">
        <f>VLOOKUP(CONCATENATE($F1402," ",$G1402),AllocFactorMatrix,(AD$4+1),FALSE)*$E1407</f>
        <v>0</v>
      </c>
    </row>
    <row r="1403" spans="1:30" s="51" customFormat="1" hidden="1" outlineLevel="1">
      <c r="A1403" s="168"/>
      <c r="B1403" s="104"/>
      <c r="C1403" s="92"/>
      <c r="D1403" s="92"/>
      <c r="F1403" s="52" t="str">
        <f>F1407</f>
        <v>TRAN_LSE</v>
      </c>
      <c r="G1403" s="55" t="str">
        <f>$G$11</f>
        <v>DISTPRI</v>
      </c>
      <c r="H1403" s="53">
        <f t="shared" si="733"/>
        <v>0</v>
      </c>
      <c r="I1403" s="54">
        <f>VLOOKUP(CONCATENATE($F1403," ",$G1403),AllocFactorMatrix,(I$4+1),FALSE)*$E1407</f>
        <v>0</v>
      </c>
      <c r="J1403" s="54">
        <f>VLOOKUP(CONCATENATE($F1403," ",$G1403),AllocFactorMatrix,(J$4+1),FALSE)*$E1407</f>
        <v>0</v>
      </c>
      <c r="K1403" s="54">
        <f>VLOOKUP(CONCATENATE($F1403," ",$G1403),AllocFactorMatrix,(K$4+1),FALSE)*$E1407</f>
        <v>0</v>
      </c>
      <c r="L1403" s="54">
        <f>VLOOKUP(CONCATENATE($F1403," ",$G1403),AllocFactorMatrix,(L$4+1),FALSE)*$E1407</f>
        <v>0</v>
      </c>
      <c r="M1403" s="54">
        <f>VLOOKUP(CONCATENATE($F1403," ",$G1403),AllocFactorMatrix,(M$4+1),FALSE)*$E1407</f>
        <v>0</v>
      </c>
      <c r="N1403" s="54">
        <f t="shared" si="734"/>
        <v>0</v>
      </c>
      <c r="O1403" s="54">
        <f>VLOOKUP(CONCATENATE($F1403," ",$G1403),AllocFactorMatrix,(O$4+1),FALSE)*$E1407</f>
        <v>0</v>
      </c>
      <c r="P1403" s="54">
        <f>VLOOKUP(CONCATENATE($F1403," ",$G1403),AllocFactorMatrix,(P$4+1),FALSE)*$E1407</f>
        <v>0</v>
      </c>
      <c r="Q1403" s="54">
        <f>VLOOKUP(CONCATENATE($F1403," ",$G1403),AllocFactorMatrix,(Q$4+1),FALSE)*$E1407</f>
        <v>0</v>
      </c>
      <c r="R1403" s="54">
        <f>VLOOKUP(CONCATENATE($F1403," ",$G1403),AllocFactorMatrix,(R$4+1),FALSE)*$E1407</f>
        <v>0</v>
      </c>
      <c r="S1403" s="54">
        <f t="shared" si="736"/>
        <v>0</v>
      </c>
      <c r="T1403" s="54">
        <f>VLOOKUP(CONCATENATE($F1403," ",$G1403),AllocFactorMatrix,(T$4+1),FALSE)*$E1407</f>
        <v>0</v>
      </c>
      <c r="U1403" s="54">
        <f>VLOOKUP(CONCATENATE($F1403," ",$G1403),AllocFactorMatrix,(U$4+1),FALSE)*$E1407</f>
        <v>0</v>
      </c>
      <c r="V1403" s="54">
        <f>VLOOKUP(CONCATENATE($F1403," ",$G1403),AllocFactorMatrix,(V$4+1),FALSE)*$E1407</f>
        <v>0</v>
      </c>
      <c r="W1403" s="54">
        <f>VLOOKUP(CONCATENATE($F1403," ",$G1403),AllocFactorMatrix,(W$4+1),FALSE)*$E1407</f>
        <v>0</v>
      </c>
      <c r="X1403" s="54">
        <f t="shared" si="737"/>
        <v>0</v>
      </c>
      <c r="Y1403" s="54">
        <f>VLOOKUP(CONCATENATE($F1403," ",$G1403),AllocFactorMatrix,(Y$4+1),FALSE)*$E1407</f>
        <v>0</v>
      </c>
      <c r="Z1403" s="54">
        <f>VLOOKUP(CONCATENATE($F1403," ",$G1403),AllocFactorMatrix,(Z$4+1),FALSE)*$E1407</f>
        <v>0</v>
      </c>
      <c r="AA1403" s="54">
        <f t="shared" si="735"/>
        <v>0</v>
      </c>
      <c r="AB1403" s="54">
        <f>VLOOKUP(CONCATENATE($F1403," ",$G1403),AllocFactorMatrix,(AB$4+1),FALSE)*$E1407</f>
        <v>0</v>
      </c>
      <c r="AC1403" s="54">
        <f>VLOOKUP(CONCATENATE($F1403," ",$G1403),AllocFactorMatrix,(AC$4+1),FALSE)*$E1407</f>
        <v>0</v>
      </c>
      <c r="AD1403" s="54">
        <f>VLOOKUP(CONCATENATE($F1403," ",$G1403),AllocFactorMatrix,(AD$4+1),FALSE)*$E1407</f>
        <v>0</v>
      </c>
    </row>
    <row r="1404" spans="1:30" s="51" customFormat="1" hidden="1" outlineLevel="1">
      <c r="A1404" s="168"/>
      <c r="B1404" s="104"/>
      <c r="C1404" s="92"/>
      <c r="D1404" s="92"/>
      <c r="F1404" s="52" t="str">
        <f>F1407</f>
        <v>TRAN_LSE</v>
      </c>
      <c r="G1404" s="55" t="str">
        <f>$G$12</f>
        <v>DISTSEC</v>
      </c>
      <c r="H1404" s="53">
        <f t="shared" si="733"/>
        <v>0</v>
      </c>
      <c r="I1404" s="54">
        <f>VLOOKUP(CONCATENATE($F1404," ",$G1404),AllocFactorMatrix,(I$4+1),FALSE)*$E1407</f>
        <v>0</v>
      </c>
      <c r="J1404" s="54">
        <f>VLOOKUP(CONCATENATE($F1404," ",$G1404),AllocFactorMatrix,(J$4+1),FALSE)*$E1407</f>
        <v>0</v>
      </c>
      <c r="K1404" s="54">
        <f>VLOOKUP(CONCATENATE($F1404," ",$G1404),AllocFactorMatrix,(K$4+1),FALSE)*$E1407</f>
        <v>0</v>
      </c>
      <c r="L1404" s="54">
        <f>VLOOKUP(CONCATENATE($F1404," ",$G1404),AllocFactorMatrix,(L$4+1),FALSE)*$E1407</f>
        <v>0</v>
      </c>
      <c r="M1404" s="54">
        <f>VLOOKUP(CONCATENATE($F1404," ",$G1404),AllocFactorMatrix,(M$4+1),FALSE)*$E1407</f>
        <v>0</v>
      </c>
      <c r="N1404" s="54">
        <f t="shared" si="734"/>
        <v>0</v>
      </c>
      <c r="O1404" s="54">
        <f>VLOOKUP(CONCATENATE($F1404," ",$G1404),AllocFactorMatrix,(O$4+1),FALSE)*$E1407</f>
        <v>0</v>
      </c>
      <c r="P1404" s="54">
        <f>VLOOKUP(CONCATENATE($F1404," ",$G1404),AllocFactorMatrix,(P$4+1),FALSE)*$E1407</f>
        <v>0</v>
      </c>
      <c r="Q1404" s="54">
        <f>VLOOKUP(CONCATENATE($F1404," ",$G1404),AllocFactorMatrix,(Q$4+1),FALSE)*$E1407</f>
        <v>0</v>
      </c>
      <c r="R1404" s="54">
        <f>VLOOKUP(CONCATENATE($F1404," ",$G1404),AllocFactorMatrix,(R$4+1),FALSE)*$E1407</f>
        <v>0</v>
      </c>
      <c r="S1404" s="54">
        <f t="shared" si="736"/>
        <v>0</v>
      </c>
      <c r="T1404" s="54">
        <f>VLOOKUP(CONCATENATE($F1404," ",$G1404),AllocFactorMatrix,(T$4+1),FALSE)*$E1407</f>
        <v>0</v>
      </c>
      <c r="U1404" s="54">
        <f>VLOOKUP(CONCATENATE($F1404," ",$G1404),AllocFactorMatrix,(U$4+1),FALSE)*$E1407</f>
        <v>0</v>
      </c>
      <c r="V1404" s="54">
        <f>VLOOKUP(CONCATENATE($F1404," ",$G1404),AllocFactorMatrix,(V$4+1),FALSE)*$E1407</f>
        <v>0</v>
      </c>
      <c r="W1404" s="54">
        <f>VLOOKUP(CONCATENATE($F1404," ",$G1404),AllocFactorMatrix,(W$4+1),FALSE)*$E1407</f>
        <v>0</v>
      </c>
      <c r="X1404" s="54">
        <f t="shared" si="737"/>
        <v>0</v>
      </c>
      <c r="Y1404" s="54">
        <f>VLOOKUP(CONCATENATE($F1404," ",$G1404),AllocFactorMatrix,(Y$4+1),FALSE)*$E1407</f>
        <v>0</v>
      </c>
      <c r="Z1404" s="54">
        <f>VLOOKUP(CONCATENATE($F1404," ",$G1404),AllocFactorMatrix,(Z$4+1),FALSE)*$E1407</f>
        <v>0</v>
      </c>
      <c r="AA1404" s="54">
        <f t="shared" si="735"/>
        <v>0</v>
      </c>
      <c r="AB1404" s="54">
        <f>VLOOKUP(CONCATENATE($F1404," ",$G1404),AllocFactorMatrix,(AB$4+1),FALSE)*$E1407</f>
        <v>0</v>
      </c>
      <c r="AC1404" s="54">
        <f>VLOOKUP(CONCATENATE($F1404," ",$G1404),AllocFactorMatrix,(AC$4+1),FALSE)*$E1407</f>
        <v>0</v>
      </c>
      <c r="AD1404" s="54">
        <f>VLOOKUP(CONCATENATE($F1404," ",$G1404),AllocFactorMatrix,(AD$4+1),FALSE)*$E1407</f>
        <v>0</v>
      </c>
    </row>
    <row r="1405" spans="1:30" s="51" customFormat="1" hidden="1" outlineLevel="1">
      <c r="A1405" s="168"/>
      <c r="B1405" s="104"/>
      <c r="C1405" s="92"/>
      <c r="D1405" s="92"/>
      <c r="F1405" s="52" t="str">
        <f>F1407</f>
        <v>TRAN_LSE</v>
      </c>
      <c r="G1405" s="55" t="str">
        <f>$G$13</f>
        <v>ENERGY</v>
      </c>
      <c r="H1405" s="53">
        <f t="shared" si="733"/>
        <v>0</v>
      </c>
      <c r="I1405" s="54">
        <f>VLOOKUP(CONCATENATE($F1405," ",$G1405),AllocFactorMatrix,(I$4+1),FALSE)*$E1407</f>
        <v>0</v>
      </c>
      <c r="J1405" s="54">
        <f>VLOOKUP(CONCATENATE($F1405," ",$G1405),AllocFactorMatrix,(J$4+1),FALSE)*$E1407</f>
        <v>0</v>
      </c>
      <c r="K1405" s="54">
        <f>VLOOKUP(CONCATENATE($F1405," ",$G1405),AllocFactorMatrix,(K$4+1),FALSE)*$E1407</f>
        <v>0</v>
      </c>
      <c r="L1405" s="54">
        <f>VLOOKUP(CONCATENATE($F1405," ",$G1405),AllocFactorMatrix,(L$4+1),FALSE)*$E1407</f>
        <v>0</v>
      </c>
      <c r="M1405" s="54">
        <f>VLOOKUP(CONCATENATE($F1405," ",$G1405),AllocFactorMatrix,(M$4+1),FALSE)*$E1407</f>
        <v>0</v>
      </c>
      <c r="N1405" s="54">
        <f t="shared" si="734"/>
        <v>0</v>
      </c>
      <c r="O1405" s="54">
        <f>VLOOKUP(CONCATENATE($F1405," ",$G1405),AllocFactorMatrix,(O$4+1),FALSE)*$E1407</f>
        <v>0</v>
      </c>
      <c r="P1405" s="54">
        <f>VLOOKUP(CONCATENATE($F1405," ",$G1405),AllocFactorMatrix,(P$4+1),FALSE)*$E1407</f>
        <v>0</v>
      </c>
      <c r="Q1405" s="54">
        <f>VLOOKUP(CONCATENATE($F1405," ",$G1405),AllocFactorMatrix,(Q$4+1),FALSE)*$E1407</f>
        <v>0</v>
      </c>
      <c r="R1405" s="54">
        <f>VLOOKUP(CONCATENATE($F1405," ",$G1405),AllocFactorMatrix,(R$4+1),FALSE)*$E1407</f>
        <v>0</v>
      </c>
      <c r="S1405" s="54">
        <f t="shared" si="736"/>
        <v>0</v>
      </c>
      <c r="T1405" s="54">
        <f>VLOOKUP(CONCATENATE($F1405," ",$G1405),AllocFactorMatrix,(T$4+1),FALSE)*$E1407</f>
        <v>0</v>
      </c>
      <c r="U1405" s="54">
        <f>VLOOKUP(CONCATENATE($F1405," ",$G1405),AllocFactorMatrix,(U$4+1),FALSE)*$E1407</f>
        <v>0</v>
      </c>
      <c r="V1405" s="54">
        <f>VLOOKUP(CONCATENATE($F1405," ",$G1405),AllocFactorMatrix,(V$4+1),FALSE)*$E1407</f>
        <v>0</v>
      </c>
      <c r="W1405" s="54">
        <f>VLOOKUP(CONCATENATE($F1405," ",$G1405),AllocFactorMatrix,(W$4+1),FALSE)*$E1407</f>
        <v>0</v>
      </c>
      <c r="X1405" s="54">
        <f t="shared" si="737"/>
        <v>0</v>
      </c>
      <c r="Y1405" s="54">
        <f>VLOOKUP(CONCATENATE($F1405," ",$G1405),AllocFactorMatrix,(Y$4+1),FALSE)*$E1407</f>
        <v>0</v>
      </c>
      <c r="Z1405" s="54">
        <f>VLOOKUP(CONCATENATE($F1405," ",$G1405),AllocFactorMatrix,(Z$4+1),FALSE)*$E1407</f>
        <v>0</v>
      </c>
      <c r="AA1405" s="54">
        <f t="shared" si="735"/>
        <v>0</v>
      </c>
      <c r="AB1405" s="54">
        <f>VLOOKUP(CONCATENATE($F1405," ",$G1405),AllocFactorMatrix,(AB$4+1),FALSE)*$E1407</f>
        <v>0</v>
      </c>
      <c r="AC1405" s="54">
        <f>VLOOKUP(CONCATENATE($F1405," ",$G1405),AllocFactorMatrix,(AC$4+1),FALSE)*$E1407</f>
        <v>0</v>
      </c>
      <c r="AD1405" s="54">
        <f>VLOOKUP(CONCATENATE($F1405," ",$G1405),AllocFactorMatrix,(AD$4+1),FALSE)*$E1407</f>
        <v>0</v>
      </c>
    </row>
    <row r="1406" spans="1:30" s="51" customFormat="1" hidden="1" outlineLevel="1">
      <c r="A1406" s="168"/>
      <c r="B1406" s="104"/>
      <c r="C1406" s="92"/>
      <c r="D1406" s="92"/>
      <c r="F1406" s="52" t="str">
        <f>F1407</f>
        <v>TRAN_LSE</v>
      </c>
      <c r="G1406" s="55" t="str">
        <f>$G$14</f>
        <v>CUSTOMER</v>
      </c>
      <c r="H1406" s="53">
        <f t="shared" si="733"/>
        <v>0</v>
      </c>
      <c r="I1406" s="54">
        <f>VLOOKUP(CONCATENATE($F1406," ",$G1406),AllocFactorMatrix,(I$4+1),FALSE)*$E1407</f>
        <v>0</v>
      </c>
      <c r="J1406" s="54">
        <f>VLOOKUP(CONCATENATE($F1406," ",$G1406),AllocFactorMatrix,(J$4+1),FALSE)*$E1407</f>
        <v>0</v>
      </c>
      <c r="K1406" s="54">
        <f>VLOOKUP(CONCATENATE($F1406," ",$G1406),AllocFactorMatrix,(K$4+1),FALSE)*$E1407</f>
        <v>0</v>
      </c>
      <c r="L1406" s="54">
        <f>VLOOKUP(CONCATENATE($F1406," ",$G1406),AllocFactorMatrix,(L$4+1),FALSE)*$E1407</f>
        <v>0</v>
      </c>
      <c r="M1406" s="54">
        <f>VLOOKUP(CONCATENATE($F1406," ",$G1406),AllocFactorMatrix,(M$4+1),FALSE)*$E1407</f>
        <v>0</v>
      </c>
      <c r="N1406" s="54">
        <f t="shared" si="734"/>
        <v>0</v>
      </c>
      <c r="O1406" s="54">
        <f>VLOOKUP(CONCATENATE($F1406," ",$G1406),AllocFactorMatrix,(O$4+1),FALSE)*$E1407</f>
        <v>0</v>
      </c>
      <c r="P1406" s="54">
        <f>VLOOKUP(CONCATENATE($F1406," ",$G1406),AllocFactorMatrix,(P$4+1),FALSE)*$E1407</f>
        <v>0</v>
      </c>
      <c r="Q1406" s="54">
        <f>VLOOKUP(CONCATENATE($F1406," ",$G1406),AllocFactorMatrix,(Q$4+1),FALSE)*$E1407</f>
        <v>0</v>
      </c>
      <c r="R1406" s="54">
        <f>VLOOKUP(CONCATENATE($F1406," ",$G1406),AllocFactorMatrix,(R$4+1),FALSE)*$E1407</f>
        <v>0</v>
      </c>
      <c r="S1406" s="54">
        <f t="shared" si="736"/>
        <v>0</v>
      </c>
      <c r="T1406" s="54">
        <f>VLOOKUP(CONCATENATE($F1406," ",$G1406),AllocFactorMatrix,(T$4+1),FALSE)*$E1407</f>
        <v>0</v>
      </c>
      <c r="U1406" s="54">
        <f>VLOOKUP(CONCATENATE($F1406," ",$G1406),AllocFactorMatrix,(U$4+1),FALSE)*$E1407</f>
        <v>0</v>
      </c>
      <c r="V1406" s="54">
        <f>VLOOKUP(CONCATENATE($F1406," ",$G1406),AllocFactorMatrix,(V$4+1),FALSE)*$E1407</f>
        <v>0</v>
      </c>
      <c r="W1406" s="54">
        <f>VLOOKUP(CONCATENATE($F1406," ",$G1406),AllocFactorMatrix,(W$4+1),FALSE)*$E1407</f>
        <v>0</v>
      </c>
      <c r="X1406" s="54">
        <f t="shared" si="737"/>
        <v>0</v>
      </c>
      <c r="Y1406" s="54">
        <f>VLOOKUP(CONCATENATE($F1406," ",$G1406),AllocFactorMatrix,(Y$4+1),FALSE)*$E1407</f>
        <v>0</v>
      </c>
      <c r="Z1406" s="54">
        <f>VLOOKUP(CONCATENATE($F1406," ",$G1406),AllocFactorMatrix,(Z$4+1),FALSE)*$E1407</f>
        <v>0</v>
      </c>
      <c r="AA1406" s="54">
        <f t="shared" si="735"/>
        <v>0</v>
      </c>
      <c r="AB1406" s="54">
        <f>VLOOKUP(CONCATENATE($F1406," ",$G1406),AllocFactorMatrix,(AB$4+1),FALSE)*$E1407</f>
        <v>0</v>
      </c>
      <c r="AC1406" s="54">
        <f>VLOOKUP(CONCATENATE($F1406," ",$G1406),AllocFactorMatrix,(AC$4+1),FALSE)*$E1407</f>
        <v>0</v>
      </c>
      <c r="AD1406" s="54">
        <f>VLOOKUP(CONCATENATE($F1406," ",$G1406),AllocFactorMatrix,(AD$4+1),FALSE)*$E1407</f>
        <v>0</v>
      </c>
    </row>
    <row r="1407" spans="1:30" s="51" customFormat="1" collapsed="1">
      <c r="A1407" s="168"/>
      <c r="B1407" s="104"/>
      <c r="C1407" s="92"/>
      <c r="D1407" s="92" t="s">
        <v>516</v>
      </c>
      <c r="E1407" s="63">
        <v>992259</v>
      </c>
      <c r="F1407" s="100" t="s">
        <v>548</v>
      </c>
      <c r="G1407" s="55" t="str">
        <f>$G$15</f>
        <v>TOTAL</v>
      </c>
      <c r="H1407" s="53">
        <f t="shared" si="733"/>
        <v>992258.99999999942</v>
      </c>
      <c r="I1407" s="54">
        <f>VLOOKUP(CONCATENATE($F1407," ",$G1407),AllocFactorMatrix,(I$4+1),FALSE)*$E1407</f>
        <v>488769.90552777331</v>
      </c>
      <c r="J1407" s="54">
        <f>VLOOKUP(CONCATENATE($F1407," ",$G1407),AllocFactorMatrix,(J$4+1),FALSE)*$E1407</f>
        <v>24161.642914584805</v>
      </c>
      <c r="K1407" s="54">
        <f>VLOOKUP(CONCATENATE($F1407," ",$G1407),AllocFactorMatrix,(K$4+1),FALSE)*$E1407</f>
        <v>88502.713273395202</v>
      </c>
      <c r="L1407" s="54">
        <f>VLOOKUP(CONCATENATE($F1407," ",$G1407),AllocFactorMatrix,(L$4+1),FALSE)*$E1407</f>
        <v>2785.7511940134023</v>
      </c>
      <c r="M1407" s="54">
        <f>VLOOKUP(CONCATENATE($F1407," ",$G1407),AllocFactorMatrix,(M$4+1),FALSE)*$E1407</f>
        <v>261.23883303765973</v>
      </c>
      <c r="N1407" s="54">
        <f t="shared" si="734"/>
        <v>91549.703300446257</v>
      </c>
      <c r="O1407" s="54">
        <f>VLOOKUP(CONCATENATE($F1407," ",$G1407),AllocFactorMatrix,(O$4+1),FALSE)*$E1407</f>
        <v>67275.829637384129</v>
      </c>
      <c r="P1407" s="54">
        <f>VLOOKUP(CONCATENATE($F1407," ",$G1407),AllocFactorMatrix,(P$4+1),FALSE)*$E1407</f>
        <v>12535.447071977689</v>
      </c>
      <c r="Q1407" s="54">
        <f>VLOOKUP(CONCATENATE($F1407," ",$G1407),AllocFactorMatrix,(Q$4+1),FALSE)*$E1407</f>
        <v>5664.5351217962188</v>
      </c>
      <c r="R1407" s="54">
        <f>VLOOKUP(CONCATENATE($F1407," ",$G1407),AllocFactorMatrix,(R$4+1),FALSE)*$E1407</f>
        <v>254.72781255897738</v>
      </c>
      <c r="S1407" s="54">
        <f t="shared" si="736"/>
        <v>85730.539643717013</v>
      </c>
      <c r="T1407" s="54">
        <f>VLOOKUP(CONCATENATE($F1407," ",$G1407),AllocFactorMatrix,(T$4+1),FALSE)*$E1407</f>
        <v>2350.1170454244607</v>
      </c>
      <c r="U1407" s="54">
        <f>VLOOKUP(CONCATENATE($F1407," ",$G1407),AllocFactorMatrix,(U$4+1),FALSE)*$E1407</f>
        <v>38459.265031097973</v>
      </c>
      <c r="V1407" s="54">
        <f>VLOOKUP(CONCATENATE($F1407," ",$G1407),AllocFactorMatrix,(V$4+1),FALSE)*$E1407</f>
        <v>203258.29633486274</v>
      </c>
      <c r="W1407" s="54">
        <f>VLOOKUP(CONCATENATE($F1407," ",$G1407),AllocFactorMatrix,(W$4+1),FALSE)*$E1407</f>
        <v>36705.079461427209</v>
      </c>
      <c r="X1407" s="54">
        <f t="shared" si="737"/>
        <v>280772.75787281239</v>
      </c>
      <c r="Y1407" s="54">
        <f>VLOOKUP(CONCATENATE($F1407," ",$G1407),AllocFactorMatrix,(Y$4+1),FALSE)*$E1407</f>
        <v>20660.300528319232</v>
      </c>
      <c r="Z1407" s="54">
        <f>VLOOKUP(CONCATENATE($F1407," ",$G1407),AllocFactorMatrix,(Z$4+1),FALSE)*$E1407</f>
        <v>346.05213653963403</v>
      </c>
      <c r="AA1407" s="54">
        <f t="shared" si="735"/>
        <v>21006.352664858867</v>
      </c>
      <c r="AB1407" s="54">
        <f>VLOOKUP(CONCATENATE($F1407," ",$G1407),AllocFactorMatrix,(AB$4+1),FALSE)*$E1407</f>
        <v>268.09807580711868</v>
      </c>
      <c r="AC1407" s="54">
        <f>VLOOKUP(CONCATENATE($F1407," ",$G1407),AllocFactorMatrix,(AC$4+1),FALSE)*$E1407</f>
        <v>0</v>
      </c>
      <c r="AD1407" s="54">
        <f>VLOOKUP(CONCATENATE($F1407," ",$G1407),AllocFactorMatrix,(AD$4+1),FALSE)*$E1407</f>
        <v>0</v>
      </c>
    </row>
    <row r="1408" spans="1:30" hidden="1" outlineLevel="1">
      <c r="A1408" s="168"/>
      <c r="B1408" s="104"/>
      <c r="C1408" s="92"/>
      <c r="D1408" s="92"/>
      <c r="E1408" s="105"/>
      <c r="F1408" s="110"/>
      <c r="G1408" s="55" t="str">
        <f>$G$8</f>
        <v>PRODUCTION</v>
      </c>
      <c r="H1408" s="106">
        <f t="shared" ref="H1408:AD1408" ca="1" si="738">+H1400+H1392+H1384+H1376+H1368+H1360+H1352</f>
        <v>992258.99999999942</v>
      </c>
      <c r="I1408" s="106">
        <f t="shared" ca="1" si="738"/>
        <v>488769.90552777331</v>
      </c>
      <c r="J1408" s="106">
        <f t="shared" ca="1" si="738"/>
        <v>24161.642914584805</v>
      </c>
      <c r="K1408" s="106">
        <f t="shared" ca="1" si="738"/>
        <v>88502.713273395202</v>
      </c>
      <c r="L1408" s="106">
        <f t="shared" ca="1" si="738"/>
        <v>2785.7511940134023</v>
      </c>
      <c r="M1408" s="106">
        <f t="shared" ca="1" si="738"/>
        <v>261.23883303765973</v>
      </c>
      <c r="N1408" s="106">
        <f t="shared" ca="1" si="738"/>
        <v>91549.703300446257</v>
      </c>
      <c r="O1408" s="106">
        <f t="shared" ca="1" si="738"/>
        <v>67275.829637384129</v>
      </c>
      <c r="P1408" s="106">
        <f t="shared" ca="1" si="738"/>
        <v>12535.447071977689</v>
      </c>
      <c r="Q1408" s="106">
        <f t="shared" ca="1" si="738"/>
        <v>5664.5351217962188</v>
      </c>
      <c r="R1408" s="106">
        <f t="shared" ca="1" si="738"/>
        <v>254.72781255897738</v>
      </c>
      <c r="S1408" s="106">
        <f t="shared" ca="1" si="738"/>
        <v>85730.539643717013</v>
      </c>
      <c r="T1408" s="106">
        <f t="shared" ca="1" si="738"/>
        <v>2350.1170454244607</v>
      </c>
      <c r="U1408" s="106">
        <f t="shared" ca="1" si="738"/>
        <v>38459.265031097973</v>
      </c>
      <c r="V1408" s="106">
        <f t="shared" ca="1" si="738"/>
        <v>203258.29633486274</v>
      </c>
      <c r="W1408" s="106">
        <f t="shared" ca="1" si="738"/>
        <v>36705.079461427209</v>
      </c>
      <c r="X1408" s="106">
        <f t="shared" ca="1" si="738"/>
        <v>280772.75787281239</v>
      </c>
      <c r="Y1408" s="106">
        <f t="shared" ca="1" si="738"/>
        <v>20660.300528319232</v>
      </c>
      <c r="Z1408" s="106">
        <f t="shared" ca="1" si="738"/>
        <v>346.05213653963403</v>
      </c>
      <c r="AA1408" s="106">
        <f t="shared" ca="1" si="738"/>
        <v>21006.352664858867</v>
      </c>
      <c r="AB1408" s="106">
        <f t="shared" ca="1" si="738"/>
        <v>268.09807580711868</v>
      </c>
      <c r="AC1408" s="106">
        <f t="shared" ca="1" si="738"/>
        <v>0</v>
      </c>
      <c r="AD1408" s="106">
        <f t="shared" ca="1" si="738"/>
        <v>0</v>
      </c>
    </row>
    <row r="1409" spans="1:30" hidden="1" outlineLevel="1">
      <c r="A1409" s="168"/>
      <c r="B1409" s="104"/>
      <c r="C1409" s="92"/>
      <c r="D1409" s="92"/>
      <c r="E1409" s="105"/>
      <c r="F1409" s="110"/>
      <c r="G1409" s="55" t="str">
        <f>$G$9</f>
        <v>BULKTRAN</v>
      </c>
      <c r="H1409" s="106">
        <f t="shared" ref="H1409:AD1409" ca="1" si="739">+H1401+H1393+H1385+H1377+H1369+H1361+H1353</f>
        <v>2597879.3084999993</v>
      </c>
      <c r="I1409" s="106">
        <f t="shared" ca="1" si="739"/>
        <v>1279671.1586270337</v>
      </c>
      <c r="J1409" s="106">
        <f t="shared" ca="1" si="739"/>
        <v>63258.717922604374</v>
      </c>
      <c r="K1409" s="106">
        <f t="shared" ca="1" si="739"/>
        <v>231713.05834370025</v>
      </c>
      <c r="L1409" s="106">
        <f t="shared" ca="1" si="739"/>
        <v>7293.5044031413026</v>
      </c>
      <c r="M1409" s="106">
        <f t="shared" ca="1" si="739"/>
        <v>683.96150493492371</v>
      </c>
      <c r="N1409" s="106">
        <f t="shared" ca="1" si="739"/>
        <v>239690.52425177646</v>
      </c>
      <c r="O1409" s="106">
        <f t="shared" ca="1" si="739"/>
        <v>176137.96980136362</v>
      </c>
      <c r="P1409" s="106">
        <f t="shared" ca="1" si="739"/>
        <v>32819.635368475108</v>
      </c>
      <c r="Q1409" s="106">
        <f t="shared" ca="1" si="739"/>
        <v>14830.582121387586</v>
      </c>
      <c r="R1409" s="106">
        <f t="shared" ca="1" si="739"/>
        <v>666.91470024099942</v>
      </c>
      <c r="S1409" s="106">
        <f t="shared" ca="1" si="739"/>
        <v>224455.10199146735</v>
      </c>
      <c r="T1409" s="106">
        <f t="shared" ca="1" si="739"/>
        <v>6152.9504341722886</v>
      </c>
      <c r="U1409" s="106">
        <f t="shared" ca="1" si="739"/>
        <v>100691.98550419499</v>
      </c>
      <c r="V1409" s="106">
        <f t="shared" ca="1" si="739"/>
        <v>532159.97267780022</v>
      </c>
      <c r="W1409" s="106">
        <f t="shared" ca="1" si="739"/>
        <v>96099.270905771642</v>
      </c>
      <c r="X1409" s="106">
        <f t="shared" ca="1" si="739"/>
        <v>735104.17952193914</v>
      </c>
      <c r="Y1409" s="106">
        <f t="shared" ca="1" si="739"/>
        <v>54091.691030176749</v>
      </c>
      <c r="Z1409" s="106">
        <f t="shared" ca="1" si="739"/>
        <v>906.01514844262647</v>
      </c>
      <c r="AA1409" s="106">
        <f t="shared" ca="1" si="739"/>
        <v>54997.706178619381</v>
      </c>
      <c r="AB1409" s="106">
        <f t="shared" ca="1" si="739"/>
        <v>701.92000655874915</v>
      </c>
      <c r="AC1409" s="106">
        <f t="shared" ca="1" si="739"/>
        <v>0</v>
      </c>
      <c r="AD1409" s="106">
        <f t="shared" ca="1" si="739"/>
        <v>0</v>
      </c>
    </row>
    <row r="1410" spans="1:30" hidden="1" outlineLevel="1">
      <c r="A1410" s="168"/>
      <c r="B1410" s="104"/>
      <c r="C1410" s="92"/>
      <c r="D1410" s="92"/>
      <c r="E1410" s="105"/>
      <c r="F1410" s="110"/>
      <c r="G1410" s="55" t="str">
        <f>$G$10</f>
        <v>SUBTRAN</v>
      </c>
      <c r="H1410" s="106">
        <f t="shared" ref="H1410:AD1410" ca="1" si="740">+H1402+H1394+H1386+H1378+H1370+H1362+H1354</f>
        <v>571425.69149999996</v>
      </c>
      <c r="I1410" s="106">
        <f t="shared" ca="1" si="740"/>
        <v>278208.55918247049</v>
      </c>
      <c r="J1410" s="106">
        <f t="shared" ca="1" si="740"/>
        <v>13426.709006150048</v>
      </c>
      <c r="K1410" s="106">
        <f t="shared" ca="1" si="740"/>
        <v>48845.710860291758</v>
      </c>
      <c r="L1410" s="106">
        <f t="shared" ca="1" si="740"/>
        <v>1508.7980506191755</v>
      </c>
      <c r="M1410" s="106">
        <f t="shared" ca="1" si="740"/>
        <v>187.91281766915699</v>
      </c>
      <c r="N1410" s="106">
        <f t="shared" ca="1" si="740"/>
        <v>50542.421728580091</v>
      </c>
      <c r="O1410" s="106">
        <f t="shared" ca="1" si="740"/>
        <v>36903.698004377526</v>
      </c>
      <c r="P1410" s="106">
        <f t="shared" ca="1" si="740"/>
        <v>6860.3544161680338</v>
      </c>
      <c r="Q1410" s="106">
        <f t="shared" ca="1" si="740"/>
        <v>4081.992621389199</v>
      </c>
      <c r="R1410" s="106">
        <f t="shared" ca="1" si="740"/>
        <v>0</v>
      </c>
      <c r="S1410" s="106">
        <f t="shared" ca="1" si="740"/>
        <v>47846.045041934747</v>
      </c>
      <c r="T1410" s="106">
        <f t="shared" ca="1" si="740"/>
        <v>1288.6137687064179</v>
      </c>
      <c r="U1410" s="106">
        <f t="shared" ca="1" si="740"/>
        <v>21095.343120874899</v>
      </c>
      <c r="V1410" s="106">
        <f t="shared" ca="1" si="740"/>
        <v>146964.57054903317</v>
      </c>
      <c r="W1410" s="106">
        <f t="shared" ca="1" si="740"/>
        <v>0</v>
      </c>
      <c r="X1410" s="106">
        <f t="shared" ca="1" si="740"/>
        <v>169348.52743861449</v>
      </c>
      <c r="Y1410" s="106">
        <f t="shared" ca="1" si="740"/>
        <v>11106.931911296373</v>
      </c>
      <c r="Z1410" s="106">
        <f t="shared" ca="1" si="740"/>
        <v>185.1528567149285</v>
      </c>
      <c r="AA1410" s="106">
        <f t="shared" ca="1" si="740"/>
        <v>11292.0847680113</v>
      </c>
      <c r="AB1410" s="106">
        <f t="shared" ca="1" si="740"/>
        <v>148.31794804060044</v>
      </c>
      <c r="AC1410" s="106">
        <f t="shared" ca="1" si="740"/>
        <v>504.31273055165695</v>
      </c>
      <c r="AD1410" s="106">
        <f t="shared" ca="1" si="740"/>
        <v>108.71365564663817</v>
      </c>
    </row>
    <row r="1411" spans="1:30" hidden="1" outlineLevel="1">
      <c r="A1411" s="168"/>
      <c r="B1411" s="104"/>
      <c r="C1411" s="92"/>
      <c r="D1411" s="92"/>
      <c r="E1411" s="105"/>
      <c r="F1411" s="110"/>
      <c r="G1411" s="55" t="str">
        <f>$G$11</f>
        <v>DISTPRI</v>
      </c>
      <c r="H1411" s="106">
        <f t="shared" ref="H1411:AD1411" ca="1" si="741">+H1403+H1395+H1387+H1379+H1371+H1363+H1355</f>
        <v>0</v>
      </c>
      <c r="I1411" s="106">
        <f t="shared" ca="1" si="741"/>
        <v>0</v>
      </c>
      <c r="J1411" s="106">
        <f t="shared" ca="1" si="741"/>
        <v>0</v>
      </c>
      <c r="K1411" s="106">
        <f t="shared" ca="1" si="741"/>
        <v>0</v>
      </c>
      <c r="L1411" s="106">
        <f t="shared" ca="1" si="741"/>
        <v>0</v>
      </c>
      <c r="M1411" s="106">
        <f t="shared" ca="1" si="741"/>
        <v>0</v>
      </c>
      <c r="N1411" s="106">
        <f t="shared" ca="1" si="741"/>
        <v>0</v>
      </c>
      <c r="O1411" s="106">
        <f t="shared" ca="1" si="741"/>
        <v>0</v>
      </c>
      <c r="P1411" s="106">
        <f t="shared" ca="1" si="741"/>
        <v>0</v>
      </c>
      <c r="Q1411" s="106">
        <f t="shared" ca="1" si="741"/>
        <v>0</v>
      </c>
      <c r="R1411" s="106">
        <f t="shared" ca="1" si="741"/>
        <v>0</v>
      </c>
      <c r="S1411" s="106">
        <f t="shared" ca="1" si="741"/>
        <v>0</v>
      </c>
      <c r="T1411" s="106">
        <f t="shared" ca="1" si="741"/>
        <v>0</v>
      </c>
      <c r="U1411" s="106">
        <f t="shared" ca="1" si="741"/>
        <v>0</v>
      </c>
      <c r="V1411" s="106">
        <f t="shared" ca="1" si="741"/>
        <v>0</v>
      </c>
      <c r="W1411" s="106">
        <f t="shared" ca="1" si="741"/>
        <v>0</v>
      </c>
      <c r="X1411" s="106">
        <f t="shared" ca="1" si="741"/>
        <v>0</v>
      </c>
      <c r="Y1411" s="106">
        <f t="shared" ca="1" si="741"/>
        <v>0</v>
      </c>
      <c r="Z1411" s="106">
        <f t="shared" ca="1" si="741"/>
        <v>0</v>
      </c>
      <c r="AA1411" s="106">
        <f t="shared" ca="1" si="741"/>
        <v>0</v>
      </c>
      <c r="AB1411" s="106">
        <f t="shared" ca="1" si="741"/>
        <v>0</v>
      </c>
      <c r="AC1411" s="106">
        <f t="shared" ca="1" si="741"/>
        <v>0</v>
      </c>
      <c r="AD1411" s="106">
        <f t="shared" ca="1" si="741"/>
        <v>0</v>
      </c>
    </row>
    <row r="1412" spans="1:30" hidden="1" outlineLevel="1">
      <c r="A1412" s="168"/>
      <c r="B1412" s="104"/>
      <c r="C1412" s="92"/>
      <c r="D1412" s="92"/>
      <c r="E1412" s="105"/>
      <c r="F1412" s="110"/>
      <c r="G1412" s="55" t="str">
        <f>$G$12</f>
        <v>DISTSEC</v>
      </c>
      <c r="H1412" s="106">
        <f t="shared" ref="H1412:AD1412" ca="1" si="742">+H1404+H1396+H1388+H1380+H1372+H1364+H1356</f>
        <v>0</v>
      </c>
      <c r="I1412" s="106">
        <f t="shared" ca="1" si="742"/>
        <v>0</v>
      </c>
      <c r="J1412" s="106">
        <f t="shared" ca="1" si="742"/>
        <v>0</v>
      </c>
      <c r="K1412" s="106">
        <f t="shared" ca="1" si="742"/>
        <v>0</v>
      </c>
      <c r="L1412" s="106">
        <f t="shared" ca="1" si="742"/>
        <v>0</v>
      </c>
      <c r="M1412" s="106">
        <f t="shared" ca="1" si="742"/>
        <v>0</v>
      </c>
      <c r="N1412" s="106">
        <f t="shared" ca="1" si="742"/>
        <v>0</v>
      </c>
      <c r="O1412" s="106">
        <f t="shared" ca="1" si="742"/>
        <v>0</v>
      </c>
      <c r="P1412" s="106">
        <f t="shared" ca="1" si="742"/>
        <v>0</v>
      </c>
      <c r="Q1412" s="106">
        <f t="shared" ca="1" si="742"/>
        <v>0</v>
      </c>
      <c r="R1412" s="106">
        <f t="shared" ca="1" si="742"/>
        <v>0</v>
      </c>
      <c r="S1412" s="106">
        <f t="shared" ca="1" si="742"/>
        <v>0</v>
      </c>
      <c r="T1412" s="106">
        <f t="shared" ca="1" si="742"/>
        <v>0</v>
      </c>
      <c r="U1412" s="106">
        <f t="shared" ca="1" si="742"/>
        <v>0</v>
      </c>
      <c r="V1412" s="106">
        <f t="shared" ca="1" si="742"/>
        <v>0</v>
      </c>
      <c r="W1412" s="106">
        <f t="shared" ca="1" si="742"/>
        <v>0</v>
      </c>
      <c r="X1412" s="106">
        <f t="shared" ca="1" si="742"/>
        <v>0</v>
      </c>
      <c r="Y1412" s="106">
        <f t="shared" ca="1" si="742"/>
        <v>0</v>
      </c>
      <c r="Z1412" s="106">
        <f t="shared" ca="1" si="742"/>
        <v>0</v>
      </c>
      <c r="AA1412" s="106">
        <f t="shared" ca="1" si="742"/>
        <v>0</v>
      </c>
      <c r="AB1412" s="106">
        <f t="shared" ca="1" si="742"/>
        <v>0</v>
      </c>
      <c r="AC1412" s="106">
        <f t="shared" ca="1" si="742"/>
        <v>0</v>
      </c>
      <c r="AD1412" s="106">
        <f t="shared" ca="1" si="742"/>
        <v>0</v>
      </c>
    </row>
    <row r="1413" spans="1:30" hidden="1" outlineLevel="1">
      <c r="A1413" s="168"/>
      <c r="B1413" s="104"/>
      <c r="C1413" s="92"/>
      <c r="D1413" s="92"/>
      <c r="E1413" s="105"/>
      <c r="F1413" s="110"/>
      <c r="G1413" s="55" t="str">
        <f>$G$13</f>
        <v>ENERGY</v>
      </c>
      <c r="H1413" s="106">
        <f t="shared" ref="H1413:AD1413" ca="1" si="743">+H1405+H1397+H1389+H1381+H1373+H1365+H1357</f>
        <v>0</v>
      </c>
      <c r="I1413" s="106">
        <f t="shared" ca="1" si="743"/>
        <v>0</v>
      </c>
      <c r="J1413" s="106">
        <f t="shared" ca="1" si="743"/>
        <v>0</v>
      </c>
      <c r="K1413" s="106">
        <f t="shared" ca="1" si="743"/>
        <v>0</v>
      </c>
      <c r="L1413" s="106">
        <f t="shared" ca="1" si="743"/>
        <v>0</v>
      </c>
      <c r="M1413" s="106">
        <f t="shared" ca="1" si="743"/>
        <v>0</v>
      </c>
      <c r="N1413" s="106">
        <f t="shared" ca="1" si="743"/>
        <v>0</v>
      </c>
      <c r="O1413" s="106">
        <f t="shared" ca="1" si="743"/>
        <v>0</v>
      </c>
      <c r="P1413" s="106">
        <f t="shared" ca="1" si="743"/>
        <v>0</v>
      </c>
      <c r="Q1413" s="106">
        <f t="shared" ca="1" si="743"/>
        <v>0</v>
      </c>
      <c r="R1413" s="106">
        <f t="shared" ca="1" si="743"/>
        <v>0</v>
      </c>
      <c r="S1413" s="106">
        <f t="shared" ca="1" si="743"/>
        <v>0</v>
      </c>
      <c r="T1413" s="106">
        <f t="shared" ca="1" si="743"/>
        <v>0</v>
      </c>
      <c r="U1413" s="106">
        <f t="shared" ca="1" si="743"/>
        <v>0</v>
      </c>
      <c r="V1413" s="106">
        <f t="shared" ca="1" si="743"/>
        <v>0</v>
      </c>
      <c r="W1413" s="106">
        <f t="shared" ca="1" si="743"/>
        <v>0</v>
      </c>
      <c r="X1413" s="106">
        <f t="shared" ca="1" si="743"/>
        <v>0</v>
      </c>
      <c r="Y1413" s="106">
        <f t="shared" ca="1" si="743"/>
        <v>0</v>
      </c>
      <c r="Z1413" s="106">
        <f t="shared" ca="1" si="743"/>
        <v>0</v>
      </c>
      <c r="AA1413" s="106">
        <f t="shared" ca="1" si="743"/>
        <v>0</v>
      </c>
      <c r="AB1413" s="106">
        <f t="shared" ca="1" si="743"/>
        <v>0</v>
      </c>
      <c r="AC1413" s="106">
        <f t="shared" ca="1" si="743"/>
        <v>0</v>
      </c>
      <c r="AD1413" s="106">
        <f t="shared" ca="1" si="743"/>
        <v>0</v>
      </c>
    </row>
    <row r="1414" spans="1:30" hidden="1" outlineLevel="1">
      <c r="A1414" s="168"/>
      <c r="B1414" s="104"/>
      <c r="C1414" s="92"/>
      <c r="D1414" s="92"/>
      <c r="E1414" s="105"/>
      <c r="F1414" s="110"/>
      <c r="G1414" s="55" t="str">
        <f>$G$14</f>
        <v>CUSTOMER</v>
      </c>
      <c r="H1414" s="106">
        <f t="shared" ref="H1414:AD1414" ca="1" si="744">+H1406+H1398+H1390+H1382+H1374+H1366+H1358</f>
        <v>0</v>
      </c>
      <c r="I1414" s="106">
        <f t="shared" ca="1" si="744"/>
        <v>0</v>
      </c>
      <c r="J1414" s="106">
        <f t="shared" ca="1" si="744"/>
        <v>0</v>
      </c>
      <c r="K1414" s="106">
        <f t="shared" ca="1" si="744"/>
        <v>0</v>
      </c>
      <c r="L1414" s="106">
        <f t="shared" ca="1" si="744"/>
        <v>0</v>
      </c>
      <c r="M1414" s="106">
        <f t="shared" ca="1" si="744"/>
        <v>0</v>
      </c>
      <c r="N1414" s="106">
        <f t="shared" ca="1" si="744"/>
        <v>0</v>
      </c>
      <c r="O1414" s="106">
        <f t="shared" ca="1" si="744"/>
        <v>0</v>
      </c>
      <c r="P1414" s="106">
        <f t="shared" ca="1" si="744"/>
        <v>0</v>
      </c>
      <c r="Q1414" s="106">
        <f t="shared" ca="1" si="744"/>
        <v>0</v>
      </c>
      <c r="R1414" s="106">
        <f t="shared" ca="1" si="744"/>
        <v>0</v>
      </c>
      <c r="S1414" s="106">
        <f t="shared" ca="1" si="744"/>
        <v>0</v>
      </c>
      <c r="T1414" s="106">
        <f t="shared" ca="1" si="744"/>
        <v>0</v>
      </c>
      <c r="U1414" s="106">
        <f t="shared" ca="1" si="744"/>
        <v>0</v>
      </c>
      <c r="V1414" s="106">
        <f t="shared" ca="1" si="744"/>
        <v>0</v>
      </c>
      <c r="W1414" s="106">
        <f t="shared" ca="1" si="744"/>
        <v>0</v>
      </c>
      <c r="X1414" s="106">
        <f t="shared" ca="1" si="744"/>
        <v>0</v>
      </c>
      <c r="Y1414" s="106">
        <f t="shared" ca="1" si="744"/>
        <v>0</v>
      </c>
      <c r="Z1414" s="106">
        <f t="shared" ca="1" si="744"/>
        <v>0</v>
      </c>
      <c r="AA1414" s="106">
        <f t="shared" ca="1" si="744"/>
        <v>0</v>
      </c>
      <c r="AB1414" s="106">
        <f t="shared" ca="1" si="744"/>
        <v>0</v>
      </c>
      <c r="AC1414" s="106">
        <f t="shared" ca="1" si="744"/>
        <v>0</v>
      </c>
      <c r="AD1414" s="106">
        <f t="shared" ca="1" si="744"/>
        <v>0</v>
      </c>
    </row>
    <row r="1415" spans="1:30" collapsed="1">
      <c r="A1415" s="168"/>
      <c r="B1415" s="104"/>
      <c r="C1415" s="92" t="s">
        <v>509</v>
      </c>
      <c r="D1415" s="105"/>
      <c r="E1415" s="106">
        <f>+E1407+E1399+E1391+E1383+E1375+E1367+E1359</f>
        <v>4161564</v>
      </c>
      <c r="F1415" s="110"/>
      <c r="G1415" s="55" t="str">
        <f>$G$15</f>
        <v>TOTAL</v>
      </c>
      <c r="H1415" s="106">
        <f ca="1">+H1407+H1399+H1391+H1383+H1375+H1367+H1359</f>
        <v>4161563.9999999991</v>
      </c>
      <c r="I1415" s="106">
        <f t="shared" ref="I1415:AD1415" ca="1" si="745">+I1407+I1399+I1391+I1383+I1375+I1367+I1359</f>
        <v>2046649.6233372777</v>
      </c>
      <c r="J1415" s="106">
        <f t="shared" ca="1" si="745"/>
        <v>100847.06984333922</v>
      </c>
      <c r="K1415" s="106">
        <f t="shared" ca="1" si="745"/>
        <v>369061.48247738724</v>
      </c>
      <c r="L1415" s="106">
        <f t="shared" ca="1" si="745"/>
        <v>11588.053647773882</v>
      </c>
      <c r="M1415" s="106">
        <f t="shared" ca="1" si="745"/>
        <v>1133.1131556417404</v>
      </c>
      <c r="N1415" s="106">
        <f t="shared" ca="1" si="745"/>
        <v>381782.64928080281</v>
      </c>
      <c r="O1415" s="106">
        <f t="shared" ca="1" si="745"/>
        <v>280317.49744312529</v>
      </c>
      <c r="P1415" s="106">
        <f t="shared" ca="1" si="745"/>
        <v>52215.436856620829</v>
      </c>
      <c r="Q1415" s="106">
        <f t="shared" ca="1" si="745"/>
        <v>24577.109864573002</v>
      </c>
      <c r="R1415" s="106">
        <f t="shared" ca="1" si="745"/>
        <v>921.64251279997666</v>
      </c>
      <c r="S1415" s="106">
        <f t="shared" ca="1" si="745"/>
        <v>358031.68667711905</v>
      </c>
      <c r="T1415" s="106">
        <f t="shared" ca="1" si="745"/>
        <v>9791.6812483031663</v>
      </c>
      <c r="U1415" s="106">
        <f t="shared" ca="1" si="745"/>
        <v>160246.59365616788</v>
      </c>
      <c r="V1415" s="106">
        <f t="shared" ca="1" si="745"/>
        <v>882382.83956169605</v>
      </c>
      <c r="W1415" s="106">
        <f t="shared" ca="1" si="745"/>
        <v>132804.35036719887</v>
      </c>
      <c r="X1415" s="106">
        <f t="shared" ca="1" si="745"/>
        <v>1185225.464833366</v>
      </c>
      <c r="Y1415" s="106">
        <f t="shared" ca="1" si="745"/>
        <v>85858.923469792353</v>
      </c>
      <c r="Z1415" s="106">
        <f t="shared" ca="1" si="745"/>
        <v>1437.2201416971889</v>
      </c>
      <c r="AA1415" s="106">
        <f t="shared" ca="1" si="745"/>
        <v>87296.143611489533</v>
      </c>
      <c r="AB1415" s="106">
        <f t="shared" ca="1" si="745"/>
        <v>1118.3360304064684</v>
      </c>
      <c r="AC1415" s="106">
        <f t="shared" ca="1" si="745"/>
        <v>504.31273055165695</v>
      </c>
      <c r="AD1415" s="106">
        <f t="shared" ca="1" si="745"/>
        <v>108.71365564663817</v>
      </c>
    </row>
    <row r="1416" spans="1:30">
      <c r="G1416" s="7"/>
      <c r="H1416" s="4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</row>
    <row r="1417" spans="1:30" s="51" customFormat="1" hidden="1" outlineLevel="1">
      <c r="A1417" s="56"/>
      <c r="B1417" s="112"/>
      <c r="C1417" s="55"/>
      <c r="E1417" s="58"/>
      <c r="F1417" s="58"/>
      <c r="G1417" s="55" t="str">
        <f>$G$8</f>
        <v>PRODUCTION</v>
      </c>
      <c r="H1417" s="60">
        <f t="shared" ref="H1417:AD1417" ca="1" si="746">+H1408+H1343</f>
        <v>29424427.999999989</v>
      </c>
      <c r="I1417" s="60">
        <f t="shared" ca="1" si="746"/>
        <v>14493972.736723747</v>
      </c>
      <c r="J1417" s="60">
        <f t="shared" ca="1" si="746"/>
        <v>716488.86258719815</v>
      </c>
      <c r="K1417" s="60">
        <f t="shared" ca="1" si="746"/>
        <v>2624457.6411175523</v>
      </c>
      <c r="L1417" s="60">
        <f t="shared" ca="1" si="746"/>
        <v>82608.608673906085</v>
      </c>
      <c r="M1417" s="60">
        <f t="shared" ca="1" si="746"/>
        <v>7746.7709877367106</v>
      </c>
      <c r="N1417" s="60">
        <f t="shared" ca="1" si="746"/>
        <v>2714813.0207791952</v>
      </c>
      <c r="O1417" s="60">
        <f t="shared" ca="1" si="746"/>
        <v>1994996.0698824353</v>
      </c>
      <c r="P1417" s="60">
        <f t="shared" ca="1" si="746"/>
        <v>371725.88993117557</v>
      </c>
      <c r="Q1417" s="60">
        <f t="shared" ca="1" si="746"/>
        <v>167976.00812364926</v>
      </c>
      <c r="R1417" s="60">
        <f t="shared" ca="1" si="746"/>
        <v>7553.6933202310347</v>
      </c>
      <c r="S1417" s="60">
        <f t="shared" ca="1" si="746"/>
        <v>2542251.661257491</v>
      </c>
      <c r="T1417" s="60">
        <f t="shared" ca="1" si="746"/>
        <v>69690.322581770248</v>
      </c>
      <c r="U1417" s="60">
        <f t="shared" ca="1" si="746"/>
        <v>1140470.2550850736</v>
      </c>
      <c r="V1417" s="60">
        <f t="shared" ca="1" si="746"/>
        <v>6027417.3435643641</v>
      </c>
      <c r="W1417" s="60">
        <f t="shared" ca="1" si="746"/>
        <v>1088451.672241868</v>
      </c>
      <c r="X1417" s="60">
        <f t="shared" ca="1" si="746"/>
        <v>8326029.5934730759</v>
      </c>
      <c r="Y1417" s="60">
        <f t="shared" ca="1" si="746"/>
        <v>612660.12740009523</v>
      </c>
      <c r="Z1417" s="60">
        <f t="shared" ca="1" si="746"/>
        <v>10261.822947291617</v>
      </c>
      <c r="AA1417" s="60">
        <f t="shared" ca="1" si="746"/>
        <v>622921.950347387</v>
      </c>
      <c r="AB1417" s="60">
        <f t="shared" ca="1" si="746"/>
        <v>7950.1748318988339</v>
      </c>
      <c r="AC1417" s="60">
        <f t="shared" ca="1" si="746"/>
        <v>0</v>
      </c>
      <c r="AD1417" s="60">
        <f t="shared" ca="1" si="746"/>
        <v>0</v>
      </c>
    </row>
    <row r="1418" spans="1:30" s="51" customFormat="1" hidden="1" outlineLevel="1">
      <c r="A1418" s="56"/>
      <c r="B1418" s="112"/>
      <c r="C1418" s="55"/>
      <c r="E1418" s="58"/>
      <c r="F1418" s="58"/>
      <c r="G1418" s="55" t="str">
        <f>$G$9</f>
        <v>BULKTRAN</v>
      </c>
      <c r="H1418" s="60">
        <f t="shared" ref="H1418:AD1418" ca="1" si="747">+H1409+H1344</f>
        <v>6064530.7771999985</v>
      </c>
      <c r="I1418" s="60">
        <f t="shared" ca="1" si="747"/>
        <v>2987284.7059510848</v>
      </c>
      <c r="J1418" s="60">
        <f t="shared" ca="1" si="747"/>
        <v>147672.15725250752</v>
      </c>
      <c r="K1418" s="60">
        <f t="shared" ca="1" si="747"/>
        <v>540914.64880863985</v>
      </c>
      <c r="L1418" s="60">
        <f t="shared" ca="1" si="747"/>
        <v>17026.072682349997</v>
      </c>
      <c r="M1418" s="60">
        <f t="shared" ca="1" si="747"/>
        <v>1596.6506155718416</v>
      </c>
      <c r="N1418" s="60">
        <f t="shared" ca="1" si="747"/>
        <v>559537.37210656167</v>
      </c>
      <c r="O1418" s="60">
        <f t="shared" ca="1" si="747"/>
        <v>411179.27819004911</v>
      </c>
      <c r="P1418" s="60">
        <f t="shared" ca="1" si="747"/>
        <v>76614.678802581097</v>
      </c>
      <c r="Q1418" s="60">
        <f t="shared" ca="1" si="747"/>
        <v>34620.746785530311</v>
      </c>
      <c r="R1418" s="60">
        <f t="shared" ca="1" si="747"/>
        <v>1556.8562835638186</v>
      </c>
      <c r="S1418" s="60">
        <f t="shared" ca="1" si="747"/>
        <v>523971.56006172433</v>
      </c>
      <c r="T1418" s="60">
        <f t="shared" ca="1" si="747"/>
        <v>14363.545356604449</v>
      </c>
      <c r="U1418" s="60">
        <f t="shared" ca="1" si="747"/>
        <v>235056.97247350274</v>
      </c>
      <c r="V1418" s="60">
        <f t="shared" ca="1" si="747"/>
        <v>1242282.7042576717</v>
      </c>
      <c r="W1418" s="60">
        <f t="shared" ca="1" si="747"/>
        <v>224335.66646752201</v>
      </c>
      <c r="X1418" s="60">
        <f t="shared" ca="1" si="747"/>
        <v>1716038.8885553009</v>
      </c>
      <c r="Y1418" s="60">
        <f t="shared" ca="1" si="747"/>
        <v>126272.50387267176</v>
      </c>
      <c r="Z1418" s="60">
        <f t="shared" ca="1" si="747"/>
        <v>2115.0161727537138</v>
      </c>
      <c r="AA1418" s="60">
        <f t="shared" ca="1" si="747"/>
        <v>128387.52004542548</v>
      </c>
      <c r="AB1418" s="60">
        <f t="shared" ca="1" si="747"/>
        <v>1638.5732273936237</v>
      </c>
      <c r="AC1418" s="60">
        <f t="shared" ca="1" si="747"/>
        <v>0</v>
      </c>
      <c r="AD1418" s="60">
        <f t="shared" ca="1" si="747"/>
        <v>0</v>
      </c>
    </row>
    <row r="1419" spans="1:30" s="51" customFormat="1" hidden="1" outlineLevel="1">
      <c r="A1419" s="56"/>
      <c r="B1419" s="112"/>
      <c r="C1419" s="55"/>
      <c r="E1419" s="58"/>
      <c r="F1419" s="58"/>
      <c r="G1419" s="55" t="str">
        <f>$G$10</f>
        <v>SUBTRAN</v>
      </c>
      <c r="H1419" s="60">
        <f t="shared" ref="H1419:AD1419" ca="1" si="748">+H1410+H1345</f>
        <v>1333945.2228000001</v>
      </c>
      <c r="I1419" s="60">
        <f t="shared" ca="1" si="748"/>
        <v>649454.48548059841</v>
      </c>
      <c r="J1419" s="60">
        <f t="shared" ca="1" si="748"/>
        <v>31343.52305662755</v>
      </c>
      <c r="K1419" s="60">
        <f t="shared" ca="1" si="748"/>
        <v>114026.20432644</v>
      </c>
      <c r="L1419" s="60">
        <f t="shared" ca="1" si="748"/>
        <v>3522.162166895504</v>
      </c>
      <c r="M1419" s="60">
        <f t="shared" ca="1" si="748"/>
        <v>438.66667033233915</v>
      </c>
      <c r="N1419" s="60">
        <f t="shared" ca="1" si="748"/>
        <v>117987.03316366786</v>
      </c>
      <c r="O1419" s="60">
        <f t="shared" ca="1" si="748"/>
        <v>86148.579577110766</v>
      </c>
      <c r="P1419" s="60">
        <f t="shared" ca="1" si="748"/>
        <v>16014.920463481176</v>
      </c>
      <c r="Q1419" s="60">
        <f t="shared" ca="1" si="748"/>
        <v>9529.0684997263052</v>
      </c>
      <c r="R1419" s="60">
        <f t="shared" ca="1" si="748"/>
        <v>0</v>
      </c>
      <c r="S1419" s="60">
        <f t="shared" ca="1" si="748"/>
        <v>111692.56854031824</v>
      </c>
      <c r="T1419" s="60">
        <f t="shared" ca="1" si="748"/>
        <v>3008.1604771531879</v>
      </c>
      <c r="U1419" s="60">
        <f t="shared" ca="1" si="748"/>
        <v>49245.304504160391</v>
      </c>
      <c r="V1419" s="60">
        <f t="shared" ca="1" si="748"/>
        <v>343076.43097061623</v>
      </c>
      <c r="W1419" s="60">
        <f t="shared" ca="1" si="748"/>
        <v>0</v>
      </c>
      <c r="X1419" s="60">
        <f t="shared" ca="1" si="748"/>
        <v>395329.89595192985</v>
      </c>
      <c r="Y1419" s="60">
        <f t="shared" ca="1" si="748"/>
        <v>25928.19851019714</v>
      </c>
      <c r="Z1419" s="60">
        <f t="shared" ca="1" si="748"/>
        <v>432.22377358343152</v>
      </c>
      <c r="AA1419" s="60">
        <f t="shared" ca="1" si="748"/>
        <v>26360.422283780572</v>
      </c>
      <c r="AB1419" s="60">
        <f t="shared" ca="1" si="748"/>
        <v>346.23577691248693</v>
      </c>
      <c r="AC1419" s="60">
        <f t="shared" ca="1" si="748"/>
        <v>1177.2756593262247</v>
      </c>
      <c r="AD1419" s="60">
        <f t="shared" ca="1" si="748"/>
        <v>253.78288683920198</v>
      </c>
    </row>
    <row r="1420" spans="1:30" s="51" customFormat="1" hidden="1" outlineLevel="1">
      <c r="A1420" s="56"/>
      <c r="B1420" s="112"/>
      <c r="C1420" s="55"/>
      <c r="E1420" s="58"/>
      <c r="F1420" s="58"/>
      <c r="G1420" s="55" t="str">
        <f>$G$11</f>
        <v>DISTPRI</v>
      </c>
      <c r="H1420" s="60">
        <f t="shared" ref="H1420:AD1420" ca="1" si="749">+H1411+H1346</f>
        <v>0</v>
      </c>
      <c r="I1420" s="60">
        <f t="shared" ca="1" si="749"/>
        <v>0</v>
      </c>
      <c r="J1420" s="60">
        <f t="shared" ca="1" si="749"/>
        <v>0</v>
      </c>
      <c r="K1420" s="60">
        <f t="shared" ca="1" si="749"/>
        <v>0</v>
      </c>
      <c r="L1420" s="60">
        <f t="shared" ca="1" si="749"/>
        <v>0</v>
      </c>
      <c r="M1420" s="60">
        <f t="shared" ca="1" si="749"/>
        <v>0</v>
      </c>
      <c r="N1420" s="60">
        <f t="shared" ca="1" si="749"/>
        <v>0</v>
      </c>
      <c r="O1420" s="60">
        <f t="shared" ca="1" si="749"/>
        <v>0</v>
      </c>
      <c r="P1420" s="60">
        <f t="shared" ca="1" si="749"/>
        <v>0</v>
      </c>
      <c r="Q1420" s="60">
        <f t="shared" ca="1" si="749"/>
        <v>0</v>
      </c>
      <c r="R1420" s="60">
        <f t="shared" ca="1" si="749"/>
        <v>0</v>
      </c>
      <c r="S1420" s="60">
        <f t="shared" ca="1" si="749"/>
        <v>0</v>
      </c>
      <c r="T1420" s="60">
        <f t="shared" ca="1" si="749"/>
        <v>0</v>
      </c>
      <c r="U1420" s="60">
        <f t="shared" ca="1" si="749"/>
        <v>0</v>
      </c>
      <c r="V1420" s="60">
        <f t="shared" ca="1" si="749"/>
        <v>0</v>
      </c>
      <c r="W1420" s="60">
        <f t="shared" ca="1" si="749"/>
        <v>0</v>
      </c>
      <c r="X1420" s="60">
        <f t="shared" ca="1" si="749"/>
        <v>0</v>
      </c>
      <c r="Y1420" s="60">
        <f t="shared" ca="1" si="749"/>
        <v>0</v>
      </c>
      <c r="Z1420" s="60">
        <f t="shared" ca="1" si="749"/>
        <v>0</v>
      </c>
      <c r="AA1420" s="60">
        <f t="shared" ca="1" si="749"/>
        <v>0</v>
      </c>
      <c r="AB1420" s="60">
        <f t="shared" ca="1" si="749"/>
        <v>0</v>
      </c>
      <c r="AC1420" s="60">
        <f t="shared" ca="1" si="749"/>
        <v>0</v>
      </c>
      <c r="AD1420" s="60">
        <f t="shared" ca="1" si="749"/>
        <v>0</v>
      </c>
    </row>
    <row r="1421" spans="1:30" s="51" customFormat="1" hidden="1" outlineLevel="1">
      <c r="A1421" s="56"/>
      <c r="B1421" s="112"/>
      <c r="C1421" s="55"/>
      <c r="E1421" s="58"/>
      <c r="F1421" s="58"/>
      <c r="G1421" s="55" t="str">
        <f>$G$12</f>
        <v>DISTSEC</v>
      </c>
      <c r="H1421" s="60">
        <f t="shared" ref="H1421:AD1421" ca="1" si="750">+H1412+H1347</f>
        <v>0</v>
      </c>
      <c r="I1421" s="60">
        <f t="shared" ca="1" si="750"/>
        <v>0</v>
      </c>
      <c r="J1421" s="60">
        <f t="shared" ca="1" si="750"/>
        <v>0</v>
      </c>
      <c r="K1421" s="60">
        <f t="shared" ca="1" si="750"/>
        <v>0</v>
      </c>
      <c r="L1421" s="60">
        <f t="shared" ca="1" si="750"/>
        <v>0</v>
      </c>
      <c r="M1421" s="60">
        <f t="shared" ca="1" si="750"/>
        <v>0</v>
      </c>
      <c r="N1421" s="60">
        <f t="shared" ca="1" si="750"/>
        <v>0</v>
      </c>
      <c r="O1421" s="60">
        <f t="shared" ca="1" si="750"/>
        <v>0</v>
      </c>
      <c r="P1421" s="60">
        <f t="shared" ca="1" si="750"/>
        <v>0</v>
      </c>
      <c r="Q1421" s="60">
        <f t="shared" ca="1" si="750"/>
        <v>0</v>
      </c>
      <c r="R1421" s="60">
        <f t="shared" ca="1" si="750"/>
        <v>0</v>
      </c>
      <c r="S1421" s="60">
        <f t="shared" ca="1" si="750"/>
        <v>0</v>
      </c>
      <c r="T1421" s="60">
        <f t="shared" ca="1" si="750"/>
        <v>0</v>
      </c>
      <c r="U1421" s="60">
        <f t="shared" ca="1" si="750"/>
        <v>0</v>
      </c>
      <c r="V1421" s="60">
        <f t="shared" ca="1" si="750"/>
        <v>0</v>
      </c>
      <c r="W1421" s="60">
        <f t="shared" ca="1" si="750"/>
        <v>0</v>
      </c>
      <c r="X1421" s="60">
        <f t="shared" ca="1" si="750"/>
        <v>0</v>
      </c>
      <c r="Y1421" s="60">
        <f t="shared" ca="1" si="750"/>
        <v>0</v>
      </c>
      <c r="Z1421" s="60">
        <f t="shared" ca="1" si="750"/>
        <v>0</v>
      </c>
      <c r="AA1421" s="60">
        <f t="shared" ca="1" si="750"/>
        <v>0</v>
      </c>
      <c r="AB1421" s="60">
        <f t="shared" ca="1" si="750"/>
        <v>0</v>
      </c>
      <c r="AC1421" s="60">
        <f t="shared" ca="1" si="750"/>
        <v>0</v>
      </c>
      <c r="AD1421" s="60">
        <f t="shared" ca="1" si="750"/>
        <v>0</v>
      </c>
    </row>
    <row r="1422" spans="1:30" s="51" customFormat="1" hidden="1" outlineLevel="1">
      <c r="A1422" s="56"/>
      <c r="B1422" s="112"/>
      <c r="C1422" s="55"/>
      <c r="E1422" s="58"/>
      <c r="F1422" s="58"/>
      <c r="G1422" s="55" t="str">
        <f>$G$13</f>
        <v>ENERGY</v>
      </c>
      <c r="H1422" s="60">
        <f t="shared" ref="H1422:AD1422" ca="1" si="751">+H1413+H1348</f>
        <v>0</v>
      </c>
      <c r="I1422" s="60">
        <f t="shared" ca="1" si="751"/>
        <v>0</v>
      </c>
      <c r="J1422" s="60">
        <f t="shared" ca="1" si="751"/>
        <v>0</v>
      </c>
      <c r="K1422" s="60">
        <f t="shared" ca="1" si="751"/>
        <v>0</v>
      </c>
      <c r="L1422" s="60">
        <f t="shared" ca="1" si="751"/>
        <v>0</v>
      </c>
      <c r="M1422" s="60">
        <f t="shared" ca="1" si="751"/>
        <v>0</v>
      </c>
      <c r="N1422" s="60">
        <f t="shared" ca="1" si="751"/>
        <v>0</v>
      </c>
      <c r="O1422" s="60">
        <f t="shared" ca="1" si="751"/>
        <v>0</v>
      </c>
      <c r="P1422" s="60">
        <f t="shared" ca="1" si="751"/>
        <v>0</v>
      </c>
      <c r="Q1422" s="60">
        <f t="shared" ca="1" si="751"/>
        <v>0</v>
      </c>
      <c r="R1422" s="60">
        <f t="shared" ca="1" si="751"/>
        <v>0</v>
      </c>
      <c r="S1422" s="60">
        <f t="shared" ca="1" si="751"/>
        <v>0</v>
      </c>
      <c r="T1422" s="60">
        <f t="shared" ca="1" si="751"/>
        <v>0</v>
      </c>
      <c r="U1422" s="60">
        <f t="shared" ca="1" si="751"/>
        <v>0</v>
      </c>
      <c r="V1422" s="60">
        <f t="shared" ca="1" si="751"/>
        <v>0</v>
      </c>
      <c r="W1422" s="60">
        <f t="shared" ca="1" si="751"/>
        <v>0</v>
      </c>
      <c r="X1422" s="60">
        <f t="shared" ca="1" si="751"/>
        <v>0</v>
      </c>
      <c r="Y1422" s="60">
        <f t="shared" ca="1" si="751"/>
        <v>0</v>
      </c>
      <c r="Z1422" s="60">
        <f t="shared" ca="1" si="751"/>
        <v>0</v>
      </c>
      <c r="AA1422" s="60">
        <f t="shared" ca="1" si="751"/>
        <v>0</v>
      </c>
      <c r="AB1422" s="60">
        <f t="shared" ca="1" si="751"/>
        <v>0</v>
      </c>
      <c r="AC1422" s="60">
        <f t="shared" ca="1" si="751"/>
        <v>0</v>
      </c>
      <c r="AD1422" s="60">
        <f t="shared" ca="1" si="751"/>
        <v>0</v>
      </c>
    </row>
    <row r="1423" spans="1:30" s="51" customFormat="1" hidden="1" outlineLevel="1">
      <c r="A1423" s="56"/>
      <c r="B1423" s="112"/>
      <c r="C1423" s="55"/>
      <c r="E1423" s="58"/>
      <c r="F1423" s="58"/>
      <c r="G1423" s="55" t="str">
        <f>$G$14</f>
        <v>CUSTOMER</v>
      </c>
      <c r="H1423" s="60">
        <f t="shared" ref="H1423:AD1423" ca="1" si="752">+H1414+H1349</f>
        <v>0</v>
      </c>
      <c r="I1423" s="60">
        <f t="shared" ca="1" si="752"/>
        <v>0</v>
      </c>
      <c r="J1423" s="60">
        <f t="shared" ca="1" si="752"/>
        <v>0</v>
      </c>
      <c r="K1423" s="60">
        <f t="shared" ca="1" si="752"/>
        <v>0</v>
      </c>
      <c r="L1423" s="60">
        <f t="shared" ca="1" si="752"/>
        <v>0</v>
      </c>
      <c r="M1423" s="60">
        <f t="shared" ca="1" si="752"/>
        <v>0</v>
      </c>
      <c r="N1423" s="60">
        <f t="shared" ca="1" si="752"/>
        <v>0</v>
      </c>
      <c r="O1423" s="60">
        <f t="shared" ca="1" si="752"/>
        <v>0</v>
      </c>
      <c r="P1423" s="60">
        <f t="shared" ca="1" si="752"/>
        <v>0</v>
      </c>
      <c r="Q1423" s="60">
        <f t="shared" ca="1" si="752"/>
        <v>0</v>
      </c>
      <c r="R1423" s="60">
        <f t="shared" ca="1" si="752"/>
        <v>0</v>
      </c>
      <c r="S1423" s="60">
        <f t="shared" ca="1" si="752"/>
        <v>0</v>
      </c>
      <c r="T1423" s="60">
        <f t="shared" ca="1" si="752"/>
        <v>0</v>
      </c>
      <c r="U1423" s="60">
        <f t="shared" ca="1" si="752"/>
        <v>0</v>
      </c>
      <c r="V1423" s="60">
        <f t="shared" ca="1" si="752"/>
        <v>0</v>
      </c>
      <c r="W1423" s="60">
        <f t="shared" ca="1" si="752"/>
        <v>0</v>
      </c>
      <c r="X1423" s="60">
        <f t="shared" ca="1" si="752"/>
        <v>0</v>
      </c>
      <c r="Y1423" s="60">
        <f t="shared" ca="1" si="752"/>
        <v>0</v>
      </c>
      <c r="Z1423" s="60">
        <f t="shared" ca="1" si="752"/>
        <v>0</v>
      </c>
      <c r="AA1423" s="60">
        <f t="shared" ca="1" si="752"/>
        <v>0</v>
      </c>
      <c r="AB1423" s="60">
        <f t="shared" ca="1" si="752"/>
        <v>0</v>
      </c>
      <c r="AC1423" s="60">
        <f t="shared" ca="1" si="752"/>
        <v>0</v>
      </c>
      <c r="AD1423" s="60">
        <f t="shared" ca="1" si="752"/>
        <v>0</v>
      </c>
    </row>
    <row r="1424" spans="1:30" s="51" customFormat="1" collapsed="1">
      <c r="A1424" s="56"/>
      <c r="B1424" s="112"/>
      <c r="C1424" s="55" t="s">
        <v>517</v>
      </c>
      <c r="E1424" s="60">
        <f>E1350+E1415</f>
        <v>36822904</v>
      </c>
      <c r="F1424" s="52"/>
      <c r="G1424" s="55" t="str">
        <f>$G$15</f>
        <v>TOTAL</v>
      </c>
      <c r="H1424" s="60">
        <f ca="1">H1350+H1415</f>
        <v>36822903.999999985</v>
      </c>
      <c r="I1424" s="60">
        <f t="shared" ref="I1424:AD1424" ca="1" si="753">I1350+I1415</f>
        <v>18130711.92815543</v>
      </c>
      <c r="J1424" s="60">
        <f t="shared" ca="1" si="753"/>
        <v>895504.54289633315</v>
      </c>
      <c r="K1424" s="60">
        <f t="shared" ca="1" si="753"/>
        <v>3279398.4942526324</v>
      </c>
      <c r="L1424" s="60">
        <f t="shared" ca="1" si="753"/>
        <v>103156.84352315158</v>
      </c>
      <c r="M1424" s="60">
        <f t="shared" ca="1" si="753"/>
        <v>9782.088273640893</v>
      </c>
      <c r="N1424" s="60">
        <f t="shared" ca="1" si="753"/>
        <v>3392337.4260494248</v>
      </c>
      <c r="O1424" s="60">
        <f t="shared" ca="1" si="753"/>
        <v>2492323.9276495953</v>
      </c>
      <c r="P1424" s="60">
        <f t="shared" ca="1" si="753"/>
        <v>464355.48919723777</v>
      </c>
      <c r="Q1424" s="60">
        <f t="shared" ca="1" si="753"/>
        <v>212125.82340890585</v>
      </c>
      <c r="R1424" s="60">
        <f t="shared" ca="1" si="753"/>
        <v>9110.5496037948542</v>
      </c>
      <c r="S1424" s="60">
        <f t="shared" ca="1" si="753"/>
        <v>3177915.7898595342</v>
      </c>
      <c r="T1424" s="60">
        <f t="shared" ca="1" si="753"/>
        <v>87062.028415527893</v>
      </c>
      <c r="U1424" s="60">
        <f t="shared" ca="1" si="753"/>
        <v>1424772.5320627368</v>
      </c>
      <c r="V1424" s="60">
        <f t="shared" ca="1" si="753"/>
        <v>7612776.4787926534</v>
      </c>
      <c r="W1424" s="60">
        <f t="shared" ca="1" si="753"/>
        <v>1312787.33870939</v>
      </c>
      <c r="X1424" s="60">
        <f t="shared" ca="1" si="753"/>
        <v>10437398.377980309</v>
      </c>
      <c r="Y1424" s="60">
        <f t="shared" ca="1" si="753"/>
        <v>764860.8297829642</v>
      </c>
      <c r="Z1424" s="60">
        <f t="shared" ca="1" si="753"/>
        <v>12809.062893628761</v>
      </c>
      <c r="AA1424" s="60">
        <f t="shared" ca="1" si="753"/>
        <v>777669.89267659304</v>
      </c>
      <c r="AB1424" s="60">
        <f t="shared" ca="1" si="753"/>
        <v>9934.9838362049431</v>
      </c>
      <c r="AC1424" s="60">
        <f t="shared" ca="1" si="753"/>
        <v>1177.2756593262247</v>
      </c>
      <c r="AD1424" s="60">
        <f t="shared" ca="1" si="753"/>
        <v>253.78288683920198</v>
      </c>
    </row>
    <row r="1425" spans="1:30" s="55" customFormat="1">
      <c r="A1425" s="56"/>
      <c r="B1425" s="112"/>
      <c r="E1425" s="58"/>
      <c r="F1425" s="58"/>
      <c r="H1425" s="60"/>
      <c r="I1425" s="62"/>
      <c r="J1425" s="62"/>
      <c r="K1425" s="62"/>
      <c r="L1425" s="62"/>
      <c r="M1425" s="62"/>
      <c r="N1425" s="62"/>
      <c r="O1425" s="62"/>
      <c r="P1425" s="62"/>
      <c r="Q1425" s="62"/>
      <c r="R1425" s="62"/>
      <c r="S1425" s="62"/>
      <c r="T1425" s="62"/>
      <c r="U1425" s="62"/>
      <c r="V1425" s="62"/>
      <c r="W1425" s="62"/>
      <c r="X1425" s="62"/>
      <c r="Y1425" s="62"/>
      <c r="Z1425" s="62"/>
      <c r="AA1425" s="62"/>
      <c r="AB1425" s="62"/>
      <c r="AC1425" s="62"/>
      <c r="AD1425" s="62"/>
    </row>
    <row r="1426" spans="1:30">
      <c r="C1426" s="55" t="s">
        <v>100</v>
      </c>
      <c r="E1426" s="3"/>
      <c r="F1426" s="3"/>
      <c r="G1426" s="3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</row>
    <row r="1427" spans="1:30" hidden="1" outlineLevel="1">
      <c r="E1427" s="51"/>
      <c r="F1427" s="52" t="str">
        <f>F1434</f>
        <v>TOTOXEXP</v>
      </c>
      <c r="G1427" s="55" t="str">
        <f>$G$8</f>
        <v>PRODUCTION</v>
      </c>
      <c r="H1427" s="4">
        <f t="shared" ref="H1427:H1458" si="754">SUBTOTAL(9,I1427:AD1427)</f>
        <v>0</v>
      </c>
      <c r="I1427" s="5">
        <f>VLOOKUP(CONCATENATE($F1427," ",$G1427),AllocFactorMatrix,(I$4+1),FALSE)*$E1434</f>
        <v>0</v>
      </c>
      <c r="J1427" s="5">
        <f>VLOOKUP(CONCATENATE($F1427," ",$G1427),AllocFactorMatrix,(J$4+1),FALSE)*$E1434</f>
        <v>0</v>
      </c>
      <c r="K1427" s="5">
        <f>VLOOKUP(CONCATENATE($F1427," ",$G1427),AllocFactorMatrix,(K$4+1),FALSE)*$E1434</f>
        <v>0</v>
      </c>
      <c r="L1427" s="5">
        <f>VLOOKUP(CONCATENATE($F1427," ",$G1427),AllocFactorMatrix,(L$4+1),FALSE)*$E1434</f>
        <v>0</v>
      </c>
      <c r="M1427" s="5">
        <f>VLOOKUP(CONCATENATE($F1427," ",$G1427),AllocFactorMatrix,(M$4+1),FALSE)*$E1434</f>
        <v>0</v>
      </c>
      <c r="N1427" s="5">
        <f t="shared" ref="N1427:N1490" si="755">SUBTOTAL(9,K1427:M1427)</f>
        <v>0</v>
      </c>
      <c r="O1427" s="5">
        <f>VLOOKUP(CONCATENATE($F1427," ",$G1427),AllocFactorMatrix,(O$4+1),FALSE)*$E1434</f>
        <v>0</v>
      </c>
      <c r="P1427" s="5">
        <f>VLOOKUP(CONCATENATE($F1427," ",$G1427),AllocFactorMatrix,(P$4+1),FALSE)*$E1434</f>
        <v>0</v>
      </c>
      <c r="Q1427" s="5">
        <f>VLOOKUP(CONCATENATE($F1427," ",$G1427),AllocFactorMatrix,(Q$4+1),FALSE)*$E1434</f>
        <v>0</v>
      </c>
      <c r="R1427" s="54">
        <f>VLOOKUP(CONCATENATE($F1427," ",$G1427),AllocFactorMatrix,(R$4+1),FALSE)*$E1434</f>
        <v>0</v>
      </c>
      <c r="S1427" s="5">
        <f>SUBTOTAL(9,O1427:R1427)</f>
        <v>0</v>
      </c>
      <c r="T1427" s="5">
        <f>VLOOKUP(CONCATENATE($F1427," ",$G1427),AllocFactorMatrix,(T$4+1),FALSE)*$E1434</f>
        <v>0</v>
      </c>
      <c r="U1427" s="5">
        <f>VLOOKUP(CONCATENATE($F1427," ",$G1427),AllocFactorMatrix,(U$4+1),FALSE)*$E1434</f>
        <v>0</v>
      </c>
      <c r="V1427" s="5">
        <f>VLOOKUP(CONCATENATE($F1427," ",$G1427),AllocFactorMatrix,(V$4+1),FALSE)*$E1434</f>
        <v>0</v>
      </c>
      <c r="W1427" s="5">
        <f>VLOOKUP(CONCATENATE($F1427," ",$G1427),AllocFactorMatrix,(W$4+1),FALSE)*$E1434</f>
        <v>0</v>
      </c>
      <c r="X1427" s="5">
        <f>SUBTOTAL(9,T1427:W1427)</f>
        <v>0</v>
      </c>
      <c r="Y1427" s="5">
        <f>VLOOKUP(CONCATENATE($F1427," ",$G1427),AllocFactorMatrix,(Y$4+1),FALSE)*$E1434</f>
        <v>0</v>
      </c>
      <c r="Z1427" s="5">
        <f>VLOOKUP(CONCATENATE($F1427," ",$G1427),AllocFactorMatrix,(Z$4+1),FALSE)*$E1434</f>
        <v>0</v>
      </c>
      <c r="AA1427" s="5">
        <f t="shared" ref="AA1427:AA1458" si="756">SUBTOTAL(9,Y1427:Z1427)</f>
        <v>0</v>
      </c>
      <c r="AB1427" s="5">
        <f>VLOOKUP(CONCATENATE($F1427," ",$G1427),AllocFactorMatrix,(AB$4+1),FALSE)*$E1434</f>
        <v>0</v>
      </c>
      <c r="AC1427" s="5">
        <f>VLOOKUP(CONCATENATE($F1427," ",$G1427),AllocFactorMatrix,(AC$4+1),FALSE)*$E1434</f>
        <v>0</v>
      </c>
      <c r="AD1427" s="5">
        <f>VLOOKUP(CONCATENATE($F1427," ",$G1427),AllocFactorMatrix,(AD$4+1),FALSE)*$E1434</f>
        <v>0</v>
      </c>
    </row>
    <row r="1428" spans="1:30" hidden="1" outlineLevel="1">
      <c r="E1428" s="51"/>
      <c r="F1428" s="52" t="str">
        <f>F1434</f>
        <v>TOTOXEXP</v>
      </c>
      <c r="G1428" s="55" t="str">
        <f>$G$9</f>
        <v>BULKTRAN</v>
      </c>
      <c r="H1428" s="4">
        <f t="shared" si="754"/>
        <v>0</v>
      </c>
      <c r="I1428" s="5">
        <f>VLOOKUP(CONCATENATE($F1428," ",$G1428),AllocFactorMatrix,(I$4+1),FALSE)*$E1434</f>
        <v>0</v>
      </c>
      <c r="J1428" s="5">
        <f>VLOOKUP(CONCATENATE($F1428," ",$G1428),AllocFactorMatrix,(J$4+1),FALSE)*$E1434</f>
        <v>0</v>
      </c>
      <c r="K1428" s="5">
        <f>VLOOKUP(CONCATENATE($F1428," ",$G1428),AllocFactorMatrix,(K$4+1),FALSE)*$E1434</f>
        <v>0</v>
      </c>
      <c r="L1428" s="5">
        <f>VLOOKUP(CONCATENATE($F1428," ",$G1428),AllocFactorMatrix,(L$4+1),FALSE)*$E1434</f>
        <v>0</v>
      </c>
      <c r="M1428" s="5">
        <f>VLOOKUP(CONCATENATE($F1428," ",$G1428),AllocFactorMatrix,(M$4+1),FALSE)*$E1434</f>
        <v>0</v>
      </c>
      <c r="N1428" s="5">
        <f t="shared" si="755"/>
        <v>0</v>
      </c>
      <c r="O1428" s="5">
        <f>VLOOKUP(CONCATENATE($F1428," ",$G1428),AllocFactorMatrix,(O$4+1),FALSE)*$E1434</f>
        <v>0</v>
      </c>
      <c r="P1428" s="5">
        <f>VLOOKUP(CONCATENATE($F1428," ",$G1428),AllocFactorMatrix,(P$4+1),FALSE)*$E1434</f>
        <v>0</v>
      </c>
      <c r="Q1428" s="5">
        <f>VLOOKUP(CONCATENATE($F1428," ",$G1428),AllocFactorMatrix,(Q$4+1),FALSE)*$E1434</f>
        <v>0</v>
      </c>
      <c r="R1428" s="54">
        <f>VLOOKUP(CONCATENATE($F1428," ",$G1428),AllocFactorMatrix,(R$4+1),FALSE)*$E1434</f>
        <v>0</v>
      </c>
      <c r="S1428" s="5">
        <f t="shared" ref="S1428:S1491" si="757">SUBTOTAL(9,O1428:R1428)</f>
        <v>0</v>
      </c>
      <c r="T1428" s="5">
        <f>VLOOKUP(CONCATENATE($F1428," ",$G1428),AllocFactorMatrix,(T$4+1),FALSE)*$E1434</f>
        <v>0</v>
      </c>
      <c r="U1428" s="5">
        <f>VLOOKUP(CONCATENATE($F1428," ",$G1428),AllocFactorMatrix,(U$4+1),FALSE)*$E1434</f>
        <v>0</v>
      </c>
      <c r="V1428" s="5">
        <f>VLOOKUP(CONCATENATE($F1428," ",$G1428),AllocFactorMatrix,(V$4+1),FALSE)*$E1434</f>
        <v>0</v>
      </c>
      <c r="W1428" s="5">
        <f>VLOOKUP(CONCATENATE($F1428," ",$G1428),AllocFactorMatrix,(W$4+1),FALSE)*$E1434</f>
        <v>0</v>
      </c>
      <c r="X1428" s="5">
        <f t="shared" ref="X1428:X1434" si="758">SUBTOTAL(9,T1428:W1428)</f>
        <v>0</v>
      </c>
      <c r="Y1428" s="5">
        <f>VLOOKUP(CONCATENATE($F1428," ",$G1428),AllocFactorMatrix,(Y$4+1),FALSE)*$E1434</f>
        <v>0</v>
      </c>
      <c r="Z1428" s="5">
        <f>VLOOKUP(CONCATENATE($F1428," ",$G1428),AllocFactorMatrix,(Z$4+1),FALSE)*$E1434</f>
        <v>0</v>
      </c>
      <c r="AA1428" s="5">
        <f t="shared" si="756"/>
        <v>0</v>
      </c>
      <c r="AB1428" s="5">
        <f>VLOOKUP(CONCATENATE($F1428," ",$G1428),AllocFactorMatrix,(AB$4+1),FALSE)*$E1434</f>
        <v>0</v>
      </c>
      <c r="AC1428" s="5">
        <f>VLOOKUP(CONCATENATE($F1428," ",$G1428),AllocFactorMatrix,(AC$4+1),FALSE)*$E1434</f>
        <v>0</v>
      </c>
      <c r="AD1428" s="5">
        <f>VLOOKUP(CONCATENATE($F1428," ",$G1428),AllocFactorMatrix,(AD$4+1),FALSE)*$E1434</f>
        <v>0</v>
      </c>
    </row>
    <row r="1429" spans="1:30" hidden="1" outlineLevel="1">
      <c r="E1429" s="51"/>
      <c r="F1429" s="52" t="str">
        <f>F1434</f>
        <v>TOTOXEXP</v>
      </c>
      <c r="G1429" s="55" t="str">
        <f>$G$10</f>
        <v>SUBTRAN</v>
      </c>
      <c r="H1429" s="4">
        <f t="shared" si="754"/>
        <v>0</v>
      </c>
      <c r="I1429" s="5">
        <f>VLOOKUP(CONCATENATE($F1429," ",$G1429),AllocFactorMatrix,(I$4+1),FALSE)*$E1434</f>
        <v>0</v>
      </c>
      <c r="J1429" s="5">
        <f>VLOOKUP(CONCATENATE($F1429," ",$G1429),AllocFactorMatrix,(J$4+1),FALSE)*$E1434</f>
        <v>0</v>
      </c>
      <c r="K1429" s="5">
        <f>VLOOKUP(CONCATENATE($F1429," ",$G1429),AllocFactorMatrix,(K$4+1),FALSE)*$E1434</f>
        <v>0</v>
      </c>
      <c r="L1429" s="5">
        <f>VLOOKUP(CONCATENATE($F1429," ",$G1429),AllocFactorMatrix,(L$4+1),FALSE)*$E1434</f>
        <v>0</v>
      </c>
      <c r="M1429" s="5">
        <f>VLOOKUP(CONCATENATE($F1429," ",$G1429),AllocFactorMatrix,(M$4+1),FALSE)*$E1434</f>
        <v>0</v>
      </c>
      <c r="N1429" s="5">
        <f t="shared" si="755"/>
        <v>0</v>
      </c>
      <c r="O1429" s="5">
        <f>VLOOKUP(CONCATENATE($F1429," ",$G1429),AllocFactorMatrix,(O$4+1),FALSE)*$E1434</f>
        <v>0</v>
      </c>
      <c r="P1429" s="5">
        <f>VLOOKUP(CONCATENATE($F1429," ",$G1429),AllocFactorMatrix,(P$4+1),FALSE)*$E1434</f>
        <v>0</v>
      </c>
      <c r="Q1429" s="5">
        <f>VLOOKUP(CONCATENATE($F1429," ",$G1429),AllocFactorMatrix,(Q$4+1),FALSE)*$E1434</f>
        <v>0</v>
      </c>
      <c r="R1429" s="54">
        <f>VLOOKUP(CONCATENATE($F1429," ",$G1429),AllocFactorMatrix,(R$4+1),FALSE)*$E1434</f>
        <v>0</v>
      </c>
      <c r="S1429" s="5">
        <f t="shared" si="757"/>
        <v>0</v>
      </c>
      <c r="T1429" s="5">
        <f>VLOOKUP(CONCATENATE($F1429," ",$G1429),AllocFactorMatrix,(T$4+1),FALSE)*$E1434</f>
        <v>0</v>
      </c>
      <c r="U1429" s="5">
        <f>VLOOKUP(CONCATENATE($F1429," ",$G1429),AllocFactorMatrix,(U$4+1),FALSE)*$E1434</f>
        <v>0</v>
      </c>
      <c r="V1429" s="5">
        <f>VLOOKUP(CONCATENATE($F1429," ",$G1429),AllocFactorMatrix,(V$4+1),FALSE)*$E1434</f>
        <v>0</v>
      </c>
      <c r="W1429" s="5">
        <f>VLOOKUP(CONCATENATE($F1429," ",$G1429),AllocFactorMatrix,(W$4+1),FALSE)*$E1434</f>
        <v>0</v>
      </c>
      <c r="X1429" s="5">
        <f t="shared" si="758"/>
        <v>0</v>
      </c>
      <c r="Y1429" s="5">
        <f>VLOOKUP(CONCATENATE($F1429," ",$G1429),AllocFactorMatrix,(Y$4+1),FALSE)*$E1434</f>
        <v>0</v>
      </c>
      <c r="Z1429" s="5">
        <f>VLOOKUP(CONCATENATE($F1429," ",$G1429),AllocFactorMatrix,(Z$4+1),FALSE)*$E1434</f>
        <v>0</v>
      </c>
      <c r="AA1429" s="5">
        <f t="shared" si="756"/>
        <v>0</v>
      </c>
      <c r="AB1429" s="5">
        <f>VLOOKUP(CONCATENATE($F1429," ",$G1429),AllocFactorMatrix,(AB$4+1),FALSE)*$E1434</f>
        <v>0</v>
      </c>
      <c r="AC1429" s="5">
        <f>VLOOKUP(CONCATENATE($F1429," ",$G1429),AllocFactorMatrix,(AC$4+1),FALSE)*$E1434</f>
        <v>0</v>
      </c>
      <c r="AD1429" s="5">
        <f>VLOOKUP(CONCATENATE($F1429," ",$G1429),AllocFactorMatrix,(AD$4+1),FALSE)*$E1434</f>
        <v>0</v>
      </c>
    </row>
    <row r="1430" spans="1:30" hidden="1" outlineLevel="1">
      <c r="E1430" s="51"/>
      <c r="F1430" s="52" t="str">
        <f>F1434</f>
        <v>TOTOXEXP</v>
      </c>
      <c r="G1430" s="55" t="str">
        <f>$G$11</f>
        <v>DISTPRI</v>
      </c>
      <c r="H1430" s="4">
        <f t="shared" si="754"/>
        <v>362874.19945280103</v>
      </c>
      <c r="I1430" s="5">
        <f>VLOOKUP(CONCATENATE($F1430," ",$G1430),AllocFactorMatrix,(I$4+1),FALSE)*$E1434</f>
        <v>242524.3042702832</v>
      </c>
      <c r="J1430" s="5">
        <f>VLOOKUP(CONCATENATE($F1430," ",$G1430),AllocFactorMatrix,(J$4+1),FALSE)*$E1434</f>
        <v>11431.96258464635</v>
      </c>
      <c r="K1430" s="5">
        <f>VLOOKUP(CONCATENATE($F1430," ",$G1430),AllocFactorMatrix,(K$4+1),FALSE)*$E1434</f>
        <v>41510.157762821989</v>
      </c>
      <c r="L1430" s="5">
        <f>VLOOKUP(CONCATENATE($F1430," ",$G1430),AllocFactorMatrix,(L$4+1),FALSE)*$E1434</f>
        <v>1282.8798702187732</v>
      </c>
      <c r="M1430" s="5">
        <f>VLOOKUP(CONCATENATE($F1430," ",$G1430),AllocFactorMatrix,(M$4+1),FALSE)*$E1434</f>
        <v>0</v>
      </c>
      <c r="N1430" s="5">
        <f t="shared" si="755"/>
        <v>42793.03763304076</v>
      </c>
      <c r="O1430" s="5">
        <f>VLOOKUP(CONCATENATE($F1430," ",$G1430),AllocFactorMatrix,(O$4+1),FALSE)*$E1434</f>
        <v>31125.362966906028</v>
      </c>
      <c r="P1430" s="5">
        <f>VLOOKUP(CONCATENATE($F1430," ",$G1430),AllocFactorMatrix,(P$4+1),FALSE)*$E1434</f>
        <v>5797.1009471369607</v>
      </c>
      <c r="Q1430" s="5">
        <f>VLOOKUP(CONCATENATE($F1430," ",$G1430),AllocFactorMatrix,(Q$4+1),FALSE)*$E1434</f>
        <v>0</v>
      </c>
      <c r="R1430" s="54">
        <f>VLOOKUP(CONCATENATE($F1430," ",$G1430),AllocFactorMatrix,(R$4+1),FALSE)*$E1434</f>
        <v>0</v>
      </c>
      <c r="S1430" s="5">
        <f t="shared" si="757"/>
        <v>36922.463914042986</v>
      </c>
      <c r="T1430" s="5">
        <f>VLOOKUP(CONCATENATE($F1430," ",$G1430),AllocFactorMatrix,(T$4+1),FALSE)*$E1434</f>
        <v>1109.6000086670726</v>
      </c>
      <c r="U1430" s="5">
        <f>VLOOKUP(CONCATENATE($F1430," ",$G1430),AllocFactorMatrix,(U$4+1),FALSE)*$E1434</f>
        <v>17895.337285745652</v>
      </c>
      <c r="V1430" s="5">
        <f>VLOOKUP(CONCATENATE($F1430," ",$G1430),AllocFactorMatrix,(V$4+1),FALSE)*$E1434</f>
        <v>0</v>
      </c>
      <c r="W1430" s="5">
        <f>VLOOKUP(CONCATENATE($F1430," ",$G1430),AllocFactorMatrix,(W$4+1),FALSE)*$E1434</f>
        <v>0</v>
      </c>
      <c r="X1430" s="5">
        <f t="shared" si="758"/>
        <v>19004.937294412724</v>
      </c>
      <c r="Y1430" s="5">
        <f>VLOOKUP(CONCATENATE($F1430," ",$G1430),AllocFactorMatrix,(Y$4+1),FALSE)*$E1434</f>
        <v>9385.7273197204468</v>
      </c>
      <c r="Z1430" s="5">
        <f>VLOOKUP(CONCATENATE($F1430," ",$G1430),AllocFactorMatrix,(Z$4+1),FALSE)*$E1434</f>
        <v>156.59067224182874</v>
      </c>
      <c r="AA1430" s="5">
        <f t="shared" si="756"/>
        <v>9542.3179919622762</v>
      </c>
      <c r="AB1430" s="5">
        <f>VLOOKUP(CONCATENATE($F1430," ",$G1430),AllocFactorMatrix,(AB$4+1),FALSE)*$E1434</f>
        <v>126.86468250615565</v>
      </c>
      <c r="AC1430" s="5">
        <f>VLOOKUP(CONCATENATE($F1430," ",$G1430),AllocFactorMatrix,(AC$4+1),FALSE)*$E1434</f>
        <v>434.62077700983588</v>
      </c>
      <c r="AD1430" s="5">
        <f>VLOOKUP(CONCATENATE($F1430," ",$G1430),AllocFactorMatrix,(AD$4+1),FALSE)*$E1434</f>
        <v>93.690304896798253</v>
      </c>
    </row>
    <row r="1431" spans="1:30" hidden="1" outlineLevel="1">
      <c r="E1431" s="51"/>
      <c r="F1431" s="52" t="str">
        <f>F1434</f>
        <v>TOTOXEXP</v>
      </c>
      <c r="G1431" s="55" t="str">
        <f>$G$12</f>
        <v>DISTSEC</v>
      </c>
      <c r="H1431" s="4">
        <f t="shared" si="754"/>
        <v>152745.73298444445</v>
      </c>
      <c r="I1431" s="5">
        <f>VLOOKUP(CONCATENATE($F1431," ",$G1431),AllocFactorMatrix,(I$4+1),FALSE)*$E1434</f>
        <v>114208.20627875513</v>
      </c>
      <c r="J1431" s="5">
        <f>VLOOKUP(CONCATENATE($F1431," ",$G1431),AllocFactorMatrix,(J$4+1),FALSE)*$E1434</f>
        <v>5506.0140239242419</v>
      </c>
      <c r="K1431" s="5">
        <f>VLOOKUP(CONCATENATE($F1431," ",$G1431),AllocFactorMatrix,(K$4+1),FALSE)*$E1434</f>
        <v>16613.938872302628</v>
      </c>
      <c r="L1431" s="5">
        <f>VLOOKUP(CONCATENATE($F1431," ",$G1431),AllocFactorMatrix,(L$4+1),FALSE)*$E1434</f>
        <v>0</v>
      </c>
      <c r="M1431" s="5">
        <f>VLOOKUP(CONCATENATE($F1431," ",$G1431),AllocFactorMatrix,(M$4+1),FALSE)*$E1434</f>
        <v>0</v>
      </c>
      <c r="N1431" s="5">
        <f t="shared" si="755"/>
        <v>16613.938872302628</v>
      </c>
      <c r="O1431" s="5">
        <f>VLOOKUP(CONCATENATE($F1431," ",$G1431),AllocFactorMatrix,(O$4+1),FALSE)*$E1434</f>
        <v>10586.466514836058</v>
      </c>
      <c r="P1431" s="5">
        <f>VLOOKUP(CONCATENATE($F1431," ",$G1431),AllocFactorMatrix,(P$4+1),FALSE)*$E1434</f>
        <v>0</v>
      </c>
      <c r="Q1431" s="5">
        <f>VLOOKUP(CONCATENATE($F1431," ",$G1431),AllocFactorMatrix,(Q$4+1),FALSE)*$E1434</f>
        <v>0</v>
      </c>
      <c r="R1431" s="54">
        <f>VLOOKUP(CONCATENATE($F1431," ",$G1431),AllocFactorMatrix,(R$4+1),FALSE)*$E1434</f>
        <v>0</v>
      </c>
      <c r="S1431" s="5">
        <f t="shared" si="757"/>
        <v>10586.466514836058</v>
      </c>
      <c r="T1431" s="5">
        <f>VLOOKUP(CONCATENATE($F1431," ",$G1431),AllocFactorMatrix,(T$4+1),FALSE)*$E1434</f>
        <v>286.23584556866285</v>
      </c>
      <c r="U1431" s="5">
        <f>VLOOKUP(CONCATENATE($F1431," ",$G1431),AllocFactorMatrix,(U$4+1),FALSE)*$E1434</f>
        <v>0</v>
      </c>
      <c r="V1431" s="5">
        <f>VLOOKUP(CONCATENATE($F1431," ",$G1431),AllocFactorMatrix,(V$4+1),FALSE)*$E1434</f>
        <v>0</v>
      </c>
      <c r="W1431" s="5">
        <f>VLOOKUP(CONCATENATE($F1431," ",$G1431),AllocFactorMatrix,(W$4+1),FALSE)*$E1434</f>
        <v>0</v>
      </c>
      <c r="X1431" s="5">
        <f t="shared" si="758"/>
        <v>286.23584556866285</v>
      </c>
      <c r="Y1431" s="5">
        <f>VLOOKUP(CONCATENATE($F1431," ",$G1431),AllocFactorMatrix,(Y$4+1),FALSE)*$E1434</f>
        <v>3904.7556384780596</v>
      </c>
      <c r="Z1431" s="5">
        <f>VLOOKUP(CONCATENATE($F1431," ",$G1431),AllocFactorMatrix,(Z$4+1),FALSE)*$E1434</f>
        <v>0</v>
      </c>
      <c r="AA1431" s="5">
        <f t="shared" si="756"/>
        <v>3904.7556384780596</v>
      </c>
      <c r="AB1431" s="5">
        <f>VLOOKUP(CONCATENATE($F1431," ",$G1431),AllocFactorMatrix,(AB$4+1),FALSE)*$E1434</f>
        <v>40.519774871788918</v>
      </c>
      <c r="AC1431" s="5">
        <f>VLOOKUP(CONCATENATE($F1431," ",$G1431),AllocFactorMatrix,(AC$4+1),FALSE)*$E1434</f>
        <v>1375.8022021852025</v>
      </c>
      <c r="AD1431" s="5">
        <f>VLOOKUP(CONCATENATE($F1431," ",$G1431),AllocFactorMatrix,(AD$4+1),FALSE)*$E1434</f>
        <v>223.79383352264961</v>
      </c>
    </row>
    <row r="1432" spans="1:30" hidden="1" outlineLevel="1">
      <c r="E1432" s="51"/>
      <c r="F1432" s="52" t="str">
        <f>F1434</f>
        <v>TOTOXEXP</v>
      </c>
      <c r="G1432" s="55" t="str">
        <f>$G$13</f>
        <v>ENERGY</v>
      </c>
      <c r="H1432" s="4">
        <f t="shared" si="754"/>
        <v>0</v>
      </c>
      <c r="I1432" s="5">
        <f>VLOOKUP(CONCATENATE($F1432," ",$G1432),AllocFactorMatrix,(I$4+1),FALSE)*$E1434</f>
        <v>0</v>
      </c>
      <c r="J1432" s="5">
        <f>VLOOKUP(CONCATENATE($F1432," ",$G1432),AllocFactorMatrix,(J$4+1),FALSE)*$E1434</f>
        <v>0</v>
      </c>
      <c r="K1432" s="5">
        <f>VLOOKUP(CONCATENATE($F1432," ",$G1432),AllocFactorMatrix,(K$4+1),FALSE)*$E1434</f>
        <v>0</v>
      </c>
      <c r="L1432" s="5">
        <f>VLOOKUP(CONCATENATE($F1432," ",$G1432),AllocFactorMatrix,(L$4+1),FALSE)*$E1434</f>
        <v>0</v>
      </c>
      <c r="M1432" s="5">
        <f>VLOOKUP(CONCATENATE($F1432," ",$G1432),AllocFactorMatrix,(M$4+1),FALSE)*$E1434</f>
        <v>0</v>
      </c>
      <c r="N1432" s="5">
        <f t="shared" si="755"/>
        <v>0</v>
      </c>
      <c r="O1432" s="5">
        <f>VLOOKUP(CONCATENATE($F1432," ",$G1432),AllocFactorMatrix,(O$4+1),FALSE)*$E1434</f>
        <v>0</v>
      </c>
      <c r="P1432" s="5">
        <f>VLOOKUP(CONCATENATE($F1432," ",$G1432),AllocFactorMatrix,(P$4+1),FALSE)*$E1434</f>
        <v>0</v>
      </c>
      <c r="Q1432" s="5">
        <f>VLOOKUP(CONCATENATE($F1432," ",$G1432),AllocFactorMatrix,(Q$4+1),FALSE)*$E1434</f>
        <v>0</v>
      </c>
      <c r="R1432" s="54">
        <f>VLOOKUP(CONCATENATE($F1432," ",$G1432),AllocFactorMatrix,(R$4+1),FALSE)*$E1434</f>
        <v>0</v>
      </c>
      <c r="S1432" s="5">
        <f t="shared" si="757"/>
        <v>0</v>
      </c>
      <c r="T1432" s="5">
        <f>VLOOKUP(CONCATENATE($F1432," ",$G1432),AllocFactorMatrix,(T$4+1),FALSE)*$E1434</f>
        <v>0</v>
      </c>
      <c r="U1432" s="5">
        <f>VLOOKUP(CONCATENATE($F1432," ",$G1432),AllocFactorMatrix,(U$4+1),FALSE)*$E1434</f>
        <v>0</v>
      </c>
      <c r="V1432" s="5">
        <f>VLOOKUP(CONCATENATE($F1432," ",$G1432),AllocFactorMatrix,(V$4+1),FALSE)*$E1434</f>
        <v>0</v>
      </c>
      <c r="W1432" s="5">
        <f>VLOOKUP(CONCATENATE($F1432," ",$G1432),AllocFactorMatrix,(W$4+1),FALSE)*$E1434</f>
        <v>0</v>
      </c>
      <c r="X1432" s="5">
        <f t="shared" si="758"/>
        <v>0</v>
      </c>
      <c r="Y1432" s="5">
        <f>VLOOKUP(CONCATENATE($F1432," ",$G1432),AllocFactorMatrix,(Y$4+1),FALSE)*$E1434</f>
        <v>0</v>
      </c>
      <c r="Z1432" s="5">
        <f>VLOOKUP(CONCATENATE($F1432," ",$G1432),AllocFactorMatrix,(Z$4+1),FALSE)*$E1434</f>
        <v>0</v>
      </c>
      <c r="AA1432" s="5">
        <f t="shared" si="756"/>
        <v>0</v>
      </c>
      <c r="AB1432" s="5">
        <f>VLOOKUP(CONCATENATE($F1432," ",$G1432),AllocFactorMatrix,(AB$4+1),FALSE)*$E1434</f>
        <v>0</v>
      </c>
      <c r="AC1432" s="5">
        <f>VLOOKUP(CONCATENATE($F1432," ",$G1432),AllocFactorMatrix,(AC$4+1),FALSE)*$E1434</f>
        <v>0</v>
      </c>
      <c r="AD1432" s="5">
        <f>VLOOKUP(CONCATENATE($F1432," ",$G1432),AllocFactorMatrix,(AD$4+1),FALSE)*$E1434</f>
        <v>0</v>
      </c>
    </row>
    <row r="1433" spans="1:30" hidden="1" outlineLevel="1">
      <c r="E1433" s="51"/>
      <c r="F1433" s="52" t="str">
        <f>F1434</f>
        <v>TOTOXEXP</v>
      </c>
      <c r="G1433" s="55" t="str">
        <f>$G$14</f>
        <v>CUSTOMER</v>
      </c>
      <c r="H1433" s="4">
        <f t="shared" si="754"/>
        <v>184377.06756275467</v>
      </c>
      <c r="I1433" s="5">
        <f>VLOOKUP(CONCATENATE($F1433," ",$G1433),AllocFactorMatrix,(I$4+1),FALSE)*$E1434</f>
        <v>77777.483821998481</v>
      </c>
      <c r="J1433" s="5">
        <f>VLOOKUP(CONCATENATE($F1433," ",$G1433),AllocFactorMatrix,(J$4+1),FALSE)*$E1434</f>
        <v>33245.252253638122</v>
      </c>
      <c r="K1433" s="5">
        <f>VLOOKUP(CONCATENATE($F1433," ",$G1433),AllocFactorMatrix,(K$4+1),FALSE)*$E1434</f>
        <v>9494.8509613608749</v>
      </c>
      <c r="L1433" s="5">
        <f>VLOOKUP(CONCATENATE($F1433," ",$G1433),AllocFactorMatrix,(L$4+1),FALSE)*$E1434</f>
        <v>5268.68580189352</v>
      </c>
      <c r="M1433" s="5">
        <f>VLOOKUP(CONCATENATE($F1433," ",$G1433),AllocFactorMatrix,(M$4+1),FALSE)*$E1434</f>
        <v>855.05504743237464</v>
      </c>
      <c r="N1433" s="5">
        <f t="shared" si="755"/>
        <v>15618.59181068677</v>
      </c>
      <c r="O1433" s="5">
        <f>VLOOKUP(CONCATENATE($F1433," ",$G1433),AllocFactorMatrix,(O$4+1),FALSE)*$E1434</f>
        <v>4033.9003467479911</v>
      </c>
      <c r="P1433" s="5">
        <f>VLOOKUP(CONCATENATE($F1433," ",$G1433),AllocFactorMatrix,(P$4+1),FALSE)*$E1434</f>
        <v>1370.2792876016501</v>
      </c>
      <c r="Q1433" s="5">
        <f>VLOOKUP(CONCATENATE($F1433," ",$G1433),AllocFactorMatrix,(Q$4+1),FALSE)*$E1434</f>
        <v>2979.1380184429754</v>
      </c>
      <c r="R1433" s="54">
        <f>VLOOKUP(CONCATENATE($F1433," ",$G1433),AllocFactorMatrix,(R$4+1),FALSE)*$E1434</f>
        <v>523.59474031045318</v>
      </c>
      <c r="S1433" s="5">
        <f t="shared" si="757"/>
        <v>8906.9123931030681</v>
      </c>
      <c r="T1433" s="5">
        <f>VLOOKUP(CONCATENATE($F1433," ",$G1433),AllocFactorMatrix,(T$4+1),FALSE)*$E1434</f>
        <v>27.791389047612956</v>
      </c>
      <c r="U1433" s="5">
        <f>VLOOKUP(CONCATENATE($F1433," ",$G1433),AllocFactorMatrix,(U$4+1),FALSE)*$E1434</f>
        <v>812.87765261958657</v>
      </c>
      <c r="V1433" s="5">
        <f>VLOOKUP(CONCATENATE($F1433," ",$G1433),AllocFactorMatrix,(V$4+1),FALSE)*$E1434</f>
        <v>4381.0822913583352</v>
      </c>
      <c r="W1433" s="5">
        <f>VLOOKUP(CONCATENATE($F1433," ",$G1433),AllocFactorMatrix,(W$4+1),FALSE)*$E1434</f>
        <v>785.39372009013903</v>
      </c>
      <c r="X1433" s="5">
        <f t="shared" si="758"/>
        <v>6007.1450531156743</v>
      </c>
      <c r="Y1433" s="5">
        <f>VLOOKUP(CONCATENATE($F1433," ",$G1433),AllocFactorMatrix,(Y$4+1),FALSE)*$E1434</f>
        <v>1118.5929466074369</v>
      </c>
      <c r="Z1433" s="5">
        <f>VLOOKUP(CONCATENATE($F1433," ",$G1433),AllocFactorMatrix,(Z$4+1),FALSE)*$E1434</f>
        <v>23.224799853509477</v>
      </c>
      <c r="AA1433" s="5">
        <f t="shared" si="756"/>
        <v>1141.8177464609464</v>
      </c>
      <c r="AB1433" s="5">
        <f>VLOOKUP(CONCATENATE($F1433," ",$G1433),AllocFactorMatrix,(AB$4+1),FALSE)*$E1434</f>
        <v>13.91584591431803</v>
      </c>
      <c r="AC1433" s="5">
        <f>VLOOKUP(CONCATENATE($F1433," ",$G1433),AllocFactorMatrix,(AC$4+1),FALSE)*$E1434</f>
        <v>22112.230859431878</v>
      </c>
      <c r="AD1433" s="5">
        <f>VLOOKUP(CONCATENATE($F1433," ",$G1433),AllocFactorMatrix,(AD$4+1),FALSE)*$E1434</f>
        <v>19553.717778405437</v>
      </c>
    </row>
    <row r="1434" spans="1:30" collapsed="1">
      <c r="D1434" s="1" t="s">
        <v>101</v>
      </c>
      <c r="E1434" s="61">
        <v>699997</v>
      </c>
      <c r="F1434" s="10" t="s">
        <v>77</v>
      </c>
      <c r="G1434" s="55" t="str">
        <f>$G$15</f>
        <v>TOTAL</v>
      </c>
      <c r="H1434" s="4">
        <f t="shared" si="754"/>
        <v>699997.00000000035</v>
      </c>
      <c r="I1434" s="5">
        <f>VLOOKUP(CONCATENATE($F1434," ",$G1434),AllocFactorMatrix,(I$4+1),FALSE)*$E1434</f>
        <v>434509.99437103682</v>
      </c>
      <c r="J1434" s="5">
        <f>VLOOKUP(CONCATENATE($F1434," ",$G1434),AllocFactorMatrix,(J$4+1),FALSE)*$E1434</f>
        <v>50183.228862208714</v>
      </c>
      <c r="K1434" s="5">
        <f>VLOOKUP(CONCATENATE($F1434," ",$G1434),AllocFactorMatrix,(K$4+1),FALSE)*$E1434</f>
        <v>67618.947596485494</v>
      </c>
      <c r="L1434" s="5">
        <f>VLOOKUP(CONCATENATE($F1434," ",$G1434),AllocFactorMatrix,(L$4+1),FALSE)*$E1434</f>
        <v>6551.5656721122932</v>
      </c>
      <c r="M1434" s="5">
        <f>VLOOKUP(CONCATENATE($F1434," ",$G1434),AllocFactorMatrix,(M$4+1),FALSE)*$E1434</f>
        <v>855.05504743237464</v>
      </c>
      <c r="N1434" s="5">
        <f t="shared" si="755"/>
        <v>75025.568316030156</v>
      </c>
      <c r="O1434" s="5">
        <f>VLOOKUP(CONCATENATE($F1434," ",$G1434),AllocFactorMatrix,(O$4+1),FALSE)*$E1434</f>
        <v>45745.729828490075</v>
      </c>
      <c r="P1434" s="5">
        <f>VLOOKUP(CONCATENATE($F1434," ",$G1434),AllocFactorMatrix,(P$4+1),FALSE)*$E1434</f>
        <v>7167.3802347386118</v>
      </c>
      <c r="Q1434" s="5">
        <f>VLOOKUP(CONCATENATE($F1434," ",$G1434),AllocFactorMatrix,(Q$4+1),FALSE)*$E1434</f>
        <v>2979.1380184429754</v>
      </c>
      <c r="R1434" s="54">
        <f>VLOOKUP(CONCATENATE($F1434," ",$G1434),AllocFactorMatrix,(R$4+1),FALSE)*$E1434</f>
        <v>523.59474031045318</v>
      </c>
      <c r="S1434" s="5">
        <f t="shared" si="757"/>
        <v>56415.842821982107</v>
      </c>
      <c r="T1434" s="5">
        <f>VLOOKUP(CONCATENATE($F1434," ",$G1434),AllocFactorMatrix,(T$4+1),FALSE)*$E1434</f>
        <v>1423.6272432833484</v>
      </c>
      <c r="U1434" s="5">
        <f>VLOOKUP(CONCATENATE($F1434," ",$G1434),AllocFactorMatrix,(U$4+1),FALSE)*$E1434</f>
        <v>18708.21493836524</v>
      </c>
      <c r="V1434" s="5">
        <f>VLOOKUP(CONCATENATE($F1434," ",$G1434),AllocFactorMatrix,(V$4+1),FALSE)*$E1434</f>
        <v>4381.0822913583352</v>
      </c>
      <c r="W1434" s="5">
        <f>VLOOKUP(CONCATENATE($F1434," ",$G1434),AllocFactorMatrix,(W$4+1),FALSE)*$E1434</f>
        <v>785.39372009013903</v>
      </c>
      <c r="X1434" s="5">
        <f t="shared" si="758"/>
        <v>25298.31819309706</v>
      </c>
      <c r="Y1434" s="5">
        <f>VLOOKUP(CONCATENATE($F1434," ",$G1434),AllocFactorMatrix,(Y$4+1),FALSE)*$E1434</f>
        <v>14409.075904805943</v>
      </c>
      <c r="Z1434" s="5">
        <f>VLOOKUP(CONCATENATE($F1434," ",$G1434),AllocFactorMatrix,(Z$4+1),FALSE)*$E1434</f>
        <v>179.81547209533821</v>
      </c>
      <c r="AA1434" s="5">
        <f t="shared" si="756"/>
        <v>14588.891376901282</v>
      </c>
      <c r="AB1434" s="5">
        <f>VLOOKUP(CONCATENATE($F1434," ",$G1434),AllocFactorMatrix,(AB$4+1),FALSE)*$E1434</f>
        <v>181.30030329226258</v>
      </c>
      <c r="AC1434" s="5">
        <f>VLOOKUP(CONCATENATE($F1434," ",$G1434),AllocFactorMatrix,(AC$4+1),FALSE)*$E1434</f>
        <v>23922.65383862692</v>
      </c>
      <c r="AD1434" s="5">
        <f>VLOOKUP(CONCATENATE($F1434," ",$G1434),AllocFactorMatrix,(AD$4+1),FALSE)*$E1434</f>
        <v>19871.201916824884</v>
      </c>
    </row>
    <row r="1435" spans="1:30" hidden="1" outlineLevel="1">
      <c r="E1435" s="51"/>
      <c r="F1435" s="52" t="str">
        <f>F1442</f>
        <v>DIST_CPD</v>
      </c>
      <c r="G1435" s="55" t="str">
        <f>$G$8</f>
        <v>PRODUCTION</v>
      </c>
      <c r="H1435" s="4">
        <f t="shared" si="754"/>
        <v>0</v>
      </c>
      <c r="I1435" s="5">
        <f>VLOOKUP(CONCATENATE($F1435," ",$G1435),AllocFactorMatrix,(I$4+1),FALSE)*$E1442</f>
        <v>0</v>
      </c>
      <c r="J1435" s="5">
        <f>VLOOKUP(CONCATENATE($F1435," ",$G1435),AllocFactorMatrix,(J$4+1),FALSE)*$E1442</f>
        <v>0</v>
      </c>
      <c r="K1435" s="5">
        <f>VLOOKUP(CONCATENATE($F1435," ",$G1435),AllocFactorMatrix,(K$4+1),FALSE)*$E1442</f>
        <v>0</v>
      </c>
      <c r="L1435" s="5">
        <f>VLOOKUP(CONCATENATE($F1435," ",$G1435),AllocFactorMatrix,(L$4+1),FALSE)*$E1442</f>
        <v>0</v>
      </c>
      <c r="M1435" s="5">
        <f>VLOOKUP(CONCATENATE($F1435," ",$G1435),AllocFactorMatrix,(M$4+1),FALSE)*$E1442</f>
        <v>0</v>
      </c>
      <c r="N1435" s="5">
        <f t="shared" si="755"/>
        <v>0</v>
      </c>
      <c r="O1435" s="5">
        <f>VLOOKUP(CONCATENATE($F1435," ",$G1435),AllocFactorMatrix,(O$4+1),FALSE)*$E1442</f>
        <v>0</v>
      </c>
      <c r="P1435" s="5">
        <f>VLOOKUP(CONCATENATE($F1435," ",$G1435),AllocFactorMatrix,(P$4+1),FALSE)*$E1442</f>
        <v>0</v>
      </c>
      <c r="Q1435" s="5">
        <f>VLOOKUP(CONCATENATE($F1435," ",$G1435),AllocFactorMatrix,(Q$4+1),FALSE)*$E1442</f>
        <v>0</v>
      </c>
      <c r="R1435" s="5">
        <f t="shared" ref="R1435:R1459" si="759">VLOOKUP(CONCATENATE($F1435," ",$G1435),AllocFactorMatrix,(R$4+1),FALSE)*$E1442</f>
        <v>0</v>
      </c>
      <c r="S1435" s="5">
        <f t="shared" si="757"/>
        <v>0</v>
      </c>
      <c r="T1435" s="5">
        <f>VLOOKUP(CONCATENATE($F1435," ",$G1435),AllocFactorMatrix,(T$4+1),FALSE)*$E1442</f>
        <v>0</v>
      </c>
      <c r="U1435" s="5">
        <f>VLOOKUP(CONCATENATE($F1435," ",$G1435),AllocFactorMatrix,(U$4+1),FALSE)*$E1442</f>
        <v>0</v>
      </c>
      <c r="V1435" s="5">
        <f>VLOOKUP(CONCATENATE($F1435," ",$G1435),AllocFactorMatrix,(V$4+1),FALSE)*$E1442</f>
        <v>0</v>
      </c>
      <c r="W1435" s="5">
        <f>VLOOKUP(CONCATENATE($F1435," ",$G1435),AllocFactorMatrix,(W$4+1),FALSE)*$E1442</f>
        <v>0</v>
      </c>
      <c r="X1435" s="5">
        <f>SUBTOTAL(9,T1435:W1435)</f>
        <v>0</v>
      </c>
      <c r="Y1435" s="5">
        <f>VLOOKUP(CONCATENATE($F1435," ",$G1435),AllocFactorMatrix,(Y$4+1),FALSE)*$E1442</f>
        <v>0</v>
      </c>
      <c r="Z1435" s="5">
        <f>VLOOKUP(CONCATENATE($F1435," ",$G1435),AllocFactorMatrix,(Z$4+1),FALSE)*$E1442</f>
        <v>0</v>
      </c>
      <c r="AA1435" s="5">
        <f t="shared" si="756"/>
        <v>0</v>
      </c>
      <c r="AB1435" s="5">
        <f>VLOOKUP(CONCATENATE($F1435," ",$G1435),AllocFactorMatrix,(AB$4+1),FALSE)*$E1442</f>
        <v>0</v>
      </c>
      <c r="AC1435" s="5">
        <f>VLOOKUP(CONCATENATE($F1435," ",$G1435),AllocFactorMatrix,(AC$4+1),FALSE)*$E1442</f>
        <v>0</v>
      </c>
      <c r="AD1435" s="5">
        <f>VLOOKUP(CONCATENATE($F1435," ",$G1435),AllocFactorMatrix,(AD$4+1),FALSE)*$E1442</f>
        <v>0</v>
      </c>
    </row>
    <row r="1436" spans="1:30" hidden="1" outlineLevel="1">
      <c r="E1436" s="51"/>
      <c r="F1436" s="52" t="str">
        <f>F1442</f>
        <v>DIST_CPD</v>
      </c>
      <c r="G1436" s="55" t="str">
        <f>$G$9</f>
        <v>BULKTRAN</v>
      </c>
      <c r="H1436" s="4">
        <f t="shared" si="754"/>
        <v>0</v>
      </c>
      <c r="I1436" s="5">
        <f>VLOOKUP(CONCATENATE($F1436," ",$G1436),AllocFactorMatrix,(I$4+1),FALSE)*$E1442</f>
        <v>0</v>
      </c>
      <c r="J1436" s="5">
        <f>VLOOKUP(CONCATENATE($F1436," ",$G1436),AllocFactorMatrix,(J$4+1),FALSE)*$E1442</f>
        <v>0</v>
      </c>
      <c r="K1436" s="5">
        <f>VLOOKUP(CONCATENATE($F1436," ",$G1436),AllocFactorMatrix,(K$4+1),FALSE)*$E1442</f>
        <v>0</v>
      </c>
      <c r="L1436" s="5">
        <f>VLOOKUP(CONCATENATE($F1436," ",$G1436),AllocFactorMatrix,(L$4+1),FALSE)*$E1442</f>
        <v>0</v>
      </c>
      <c r="M1436" s="5">
        <f>VLOOKUP(CONCATENATE($F1436," ",$G1436),AllocFactorMatrix,(M$4+1),FALSE)*$E1442</f>
        <v>0</v>
      </c>
      <c r="N1436" s="5">
        <f t="shared" si="755"/>
        <v>0</v>
      </c>
      <c r="O1436" s="5">
        <f>VLOOKUP(CONCATENATE($F1436," ",$G1436),AllocFactorMatrix,(O$4+1),FALSE)*$E1442</f>
        <v>0</v>
      </c>
      <c r="P1436" s="5">
        <f>VLOOKUP(CONCATENATE($F1436," ",$G1436),AllocFactorMatrix,(P$4+1),FALSE)*$E1442</f>
        <v>0</v>
      </c>
      <c r="Q1436" s="5">
        <f>VLOOKUP(CONCATENATE($F1436," ",$G1436),AllocFactorMatrix,(Q$4+1),FALSE)*$E1442</f>
        <v>0</v>
      </c>
      <c r="R1436" s="5">
        <f t="shared" si="759"/>
        <v>0</v>
      </c>
      <c r="S1436" s="5">
        <f t="shared" si="757"/>
        <v>0</v>
      </c>
      <c r="T1436" s="5">
        <f>VLOOKUP(CONCATENATE($F1436," ",$G1436),AllocFactorMatrix,(T$4+1),FALSE)*$E1442</f>
        <v>0</v>
      </c>
      <c r="U1436" s="5">
        <f>VLOOKUP(CONCATENATE($F1436," ",$G1436),AllocFactorMatrix,(U$4+1),FALSE)*$E1442</f>
        <v>0</v>
      </c>
      <c r="V1436" s="5">
        <f>VLOOKUP(CONCATENATE($F1436," ",$G1436),AllocFactorMatrix,(V$4+1),FALSE)*$E1442</f>
        <v>0</v>
      </c>
      <c r="W1436" s="5">
        <f>VLOOKUP(CONCATENATE($F1436," ",$G1436),AllocFactorMatrix,(W$4+1),FALSE)*$E1442</f>
        <v>0</v>
      </c>
      <c r="X1436" s="5">
        <f t="shared" ref="X1436:X1442" si="760">SUBTOTAL(9,T1436:W1436)</f>
        <v>0</v>
      </c>
      <c r="Y1436" s="5">
        <f>VLOOKUP(CONCATENATE($F1436," ",$G1436),AllocFactorMatrix,(Y$4+1),FALSE)*$E1442</f>
        <v>0</v>
      </c>
      <c r="Z1436" s="5">
        <f>VLOOKUP(CONCATENATE($F1436," ",$G1436),AllocFactorMatrix,(Z$4+1),FALSE)*$E1442</f>
        <v>0</v>
      </c>
      <c r="AA1436" s="5">
        <f t="shared" si="756"/>
        <v>0</v>
      </c>
      <c r="AB1436" s="5">
        <f>VLOOKUP(CONCATENATE($F1436," ",$G1436),AllocFactorMatrix,(AB$4+1),FALSE)*$E1442</f>
        <v>0</v>
      </c>
      <c r="AC1436" s="5">
        <f>VLOOKUP(CONCATENATE($F1436," ",$G1436),AllocFactorMatrix,(AC$4+1),FALSE)*$E1442</f>
        <v>0</v>
      </c>
      <c r="AD1436" s="5">
        <f>VLOOKUP(CONCATENATE($F1436," ",$G1436),AllocFactorMatrix,(AD$4+1),FALSE)*$E1442</f>
        <v>0</v>
      </c>
    </row>
    <row r="1437" spans="1:30" hidden="1" outlineLevel="1">
      <c r="E1437" s="51"/>
      <c r="F1437" s="52" t="str">
        <f>F1442</f>
        <v>DIST_CPD</v>
      </c>
      <c r="G1437" s="55" t="str">
        <f>$G$10</f>
        <v>SUBTRAN</v>
      </c>
      <c r="H1437" s="4">
        <f t="shared" si="754"/>
        <v>0</v>
      </c>
      <c r="I1437" s="5">
        <f>VLOOKUP(CONCATENATE($F1437," ",$G1437),AllocFactorMatrix,(I$4+1),FALSE)*$E1442</f>
        <v>0</v>
      </c>
      <c r="J1437" s="5">
        <f>VLOOKUP(CONCATENATE($F1437," ",$G1437),AllocFactorMatrix,(J$4+1),FALSE)*$E1442</f>
        <v>0</v>
      </c>
      <c r="K1437" s="5">
        <f>VLOOKUP(CONCATENATE($F1437," ",$G1437),AllocFactorMatrix,(K$4+1),FALSE)*$E1442</f>
        <v>0</v>
      </c>
      <c r="L1437" s="5">
        <f>VLOOKUP(CONCATENATE($F1437," ",$G1437),AllocFactorMatrix,(L$4+1),FALSE)*$E1442</f>
        <v>0</v>
      </c>
      <c r="M1437" s="5">
        <f>VLOOKUP(CONCATENATE($F1437," ",$G1437),AllocFactorMatrix,(M$4+1),FALSE)*$E1442</f>
        <v>0</v>
      </c>
      <c r="N1437" s="5">
        <f t="shared" si="755"/>
        <v>0</v>
      </c>
      <c r="O1437" s="5">
        <f>VLOOKUP(CONCATENATE($F1437," ",$G1437),AllocFactorMatrix,(O$4+1),FALSE)*$E1442</f>
        <v>0</v>
      </c>
      <c r="P1437" s="5">
        <f>VLOOKUP(CONCATENATE($F1437," ",$G1437),AllocFactorMatrix,(P$4+1),FALSE)*$E1442</f>
        <v>0</v>
      </c>
      <c r="Q1437" s="5">
        <f>VLOOKUP(CONCATENATE($F1437," ",$G1437),AllocFactorMatrix,(Q$4+1),FALSE)*$E1442</f>
        <v>0</v>
      </c>
      <c r="R1437" s="5">
        <f t="shared" si="759"/>
        <v>0</v>
      </c>
      <c r="S1437" s="5">
        <f t="shared" si="757"/>
        <v>0</v>
      </c>
      <c r="T1437" s="5">
        <f>VLOOKUP(CONCATENATE($F1437," ",$G1437),AllocFactorMatrix,(T$4+1),FALSE)*$E1442</f>
        <v>0</v>
      </c>
      <c r="U1437" s="5">
        <f>VLOOKUP(CONCATENATE($F1437," ",$G1437),AllocFactorMatrix,(U$4+1),FALSE)*$E1442</f>
        <v>0</v>
      </c>
      <c r="V1437" s="5">
        <f>VLOOKUP(CONCATENATE($F1437," ",$G1437),AllocFactorMatrix,(V$4+1),FALSE)*$E1442</f>
        <v>0</v>
      </c>
      <c r="W1437" s="5">
        <f>VLOOKUP(CONCATENATE($F1437," ",$G1437),AllocFactorMatrix,(W$4+1),FALSE)*$E1442</f>
        <v>0</v>
      </c>
      <c r="X1437" s="5">
        <f t="shared" si="760"/>
        <v>0</v>
      </c>
      <c r="Y1437" s="5">
        <f>VLOOKUP(CONCATENATE($F1437," ",$G1437),AllocFactorMatrix,(Y$4+1),FALSE)*$E1442</f>
        <v>0</v>
      </c>
      <c r="Z1437" s="5">
        <f>VLOOKUP(CONCATENATE($F1437," ",$G1437),AllocFactorMatrix,(Z$4+1),FALSE)*$E1442</f>
        <v>0</v>
      </c>
      <c r="AA1437" s="5">
        <f t="shared" si="756"/>
        <v>0</v>
      </c>
      <c r="AB1437" s="5">
        <f>VLOOKUP(CONCATENATE($F1437," ",$G1437),AllocFactorMatrix,(AB$4+1),FALSE)*$E1442</f>
        <v>0</v>
      </c>
      <c r="AC1437" s="5">
        <f>VLOOKUP(CONCATENATE($F1437," ",$G1437),AllocFactorMatrix,(AC$4+1),FALSE)*$E1442</f>
        <v>0</v>
      </c>
      <c r="AD1437" s="5">
        <f>VLOOKUP(CONCATENATE($F1437," ",$G1437),AllocFactorMatrix,(AD$4+1),FALSE)*$E1442</f>
        <v>0</v>
      </c>
    </row>
    <row r="1438" spans="1:30" hidden="1" outlineLevel="1">
      <c r="E1438" s="51"/>
      <c r="F1438" s="52" t="str">
        <f>F1442</f>
        <v>DIST_CPD</v>
      </c>
      <c r="G1438" s="55" t="str">
        <f>$G$11</f>
        <v>DISTPRI</v>
      </c>
      <c r="H1438" s="4">
        <f t="shared" si="754"/>
        <v>2197</v>
      </c>
      <c r="I1438" s="5">
        <f>VLOOKUP(CONCATENATE($F1438," ",$G1438),AllocFactorMatrix,(I$4+1),FALSE)*$E1442</f>
        <v>1468.3488032086354</v>
      </c>
      <c r="J1438" s="5">
        <f>VLOOKUP(CONCATENATE($F1438," ",$G1438),AllocFactorMatrix,(J$4+1),FALSE)*$E1442</f>
        <v>69.214129404465581</v>
      </c>
      <c r="K1438" s="5">
        <f>VLOOKUP(CONCATENATE($F1438," ",$G1438),AllocFactorMatrix,(K$4+1),FALSE)*$E1442</f>
        <v>251.32075177139166</v>
      </c>
      <c r="L1438" s="5">
        <f>VLOOKUP(CONCATENATE($F1438," ",$G1438),AllocFactorMatrix,(L$4+1),FALSE)*$E1442</f>
        <v>7.767118960567613</v>
      </c>
      <c r="M1438" s="5">
        <f>VLOOKUP(CONCATENATE($F1438," ",$G1438),AllocFactorMatrix,(M$4+1),FALSE)*$E1442</f>
        <v>0</v>
      </c>
      <c r="N1438" s="5">
        <f t="shared" si="755"/>
        <v>259.08787073195924</v>
      </c>
      <c r="O1438" s="5">
        <f>VLOOKUP(CONCATENATE($F1438," ",$G1438),AllocFactorMatrix,(O$4+1),FALSE)*$E1442</f>
        <v>188.44663671710563</v>
      </c>
      <c r="P1438" s="5">
        <f>VLOOKUP(CONCATENATE($F1438," ",$G1438),AllocFactorMatrix,(P$4+1),FALSE)*$E1442</f>
        <v>35.098198769892157</v>
      </c>
      <c r="Q1438" s="5">
        <f>VLOOKUP(CONCATENATE($F1438," ",$G1438),AllocFactorMatrix,(Q$4+1),FALSE)*$E1442</f>
        <v>0</v>
      </c>
      <c r="R1438" s="5">
        <f t="shared" si="759"/>
        <v>0</v>
      </c>
      <c r="S1438" s="5">
        <f t="shared" si="757"/>
        <v>223.54483548699778</v>
      </c>
      <c r="T1438" s="5">
        <f>VLOOKUP(CONCATENATE($F1438," ",$G1438),AllocFactorMatrix,(T$4+1),FALSE)*$E1442</f>
        <v>6.718006468130401</v>
      </c>
      <c r="U1438" s="5">
        <f>VLOOKUP(CONCATENATE($F1438," ",$G1438),AllocFactorMatrix,(U$4+1),FALSE)*$E1442</f>
        <v>108.34624251619471</v>
      </c>
      <c r="V1438" s="5">
        <f>VLOOKUP(CONCATENATE($F1438," ",$G1438),AllocFactorMatrix,(V$4+1),FALSE)*$E1442</f>
        <v>0</v>
      </c>
      <c r="W1438" s="5">
        <f>VLOOKUP(CONCATENATE($F1438," ",$G1438),AllocFactorMatrix,(W$4+1),FALSE)*$E1442</f>
        <v>0</v>
      </c>
      <c r="X1438" s="5">
        <f t="shared" si="760"/>
        <v>115.0642489843251</v>
      </c>
      <c r="Y1438" s="5">
        <f>VLOOKUP(CONCATENATE($F1438," ",$G1438),AllocFactorMatrix,(Y$4+1),FALSE)*$E1442</f>
        <v>56.825321151298645</v>
      </c>
      <c r="Z1438" s="5">
        <f>VLOOKUP(CONCATENATE($F1438," ",$G1438),AllocFactorMatrix,(Z$4+1),FALSE)*$E1442</f>
        <v>0.9480688002455947</v>
      </c>
      <c r="AA1438" s="5">
        <f t="shared" si="756"/>
        <v>57.773389951544239</v>
      </c>
      <c r="AB1438" s="5">
        <f>VLOOKUP(CONCATENATE($F1438," ",$G1438),AllocFactorMatrix,(AB$4+1),FALSE)*$E1442</f>
        <v>0.76809458453184187</v>
      </c>
      <c r="AC1438" s="5">
        <f>VLOOKUP(CONCATENATE($F1438," ",$G1438),AllocFactorMatrix,(AC$4+1),FALSE)*$E1442</f>
        <v>2.6313853355529289</v>
      </c>
      <c r="AD1438" s="5">
        <f>VLOOKUP(CONCATENATE($F1438," ",$G1438),AllocFactorMatrix,(AD$4+1),FALSE)*$E1442</f>
        <v>0.56724231198762587</v>
      </c>
    </row>
    <row r="1439" spans="1:30" hidden="1" outlineLevel="1">
      <c r="E1439" s="51"/>
      <c r="F1439" s="52" t="str">
        <f>F1442</f>
        <v>DIST_CPD</v>
      </c>
      <c r="G1439" s="55" t="str">
        <f>$G$12</f>
        <v>DISTSEC</v>
      </c>
      <c r="H1439" s="4">
        <f t="shared" si="754"/>
        <v>0</v>
      </c>
      <c r="I1439" s="5">
        <f>VLOOKUP(CONCATENATE($F1439," ",$G1439),AllocFactorMatrix,(I$4+1),FALSE)*$E1442</f>
        <v>0</v>
      </c>
      <c r="J1439" s="5">
        <f>VLOOKUP(CONCATENATE($F1439," ",$G1439),AllocFactorMatrix,(J$4+1),FALSE)*$E1442</f>
        <v>0</v>
      </c>
      <c r="K1439" s="5">
        <f>VLOOKUP(CONCATENATE($F1439," ",$G1439),AllocFactorMatrix,(K$4+1),FALSE)*$E1442</f>
        <v>0</v>
      </c>
      <c r="L1439" s="5">
        <f>VLOOKUP(CONCATENATE($F1439," ",$G1439),AllocFactorMatrix,(L$4+1),FALSE)*$E1442</f>
        <v>0</v>
      </c>
      <c r="M1439" s="5">
        <f>VLOOKUP(CONCATENATE($F1439," ",$G1439),AllocFactorMatrix,(M$4+1),FALSE)*$E1442</f>
        <v>0</v>
      </c>
      <c r="N1439" s="5">
        <f t="shared" si="755"/>
        <v>0</v>
      </c>
      <c r="O1439" s="5">
        <f>VLOOKUP(CONCATENATE($F1439," ",$G1439),AllocFactorMatrix,(O$4+1),FALSE)*$E1442</f>
        <v>0</v>
      </c>
      <c r="P1439" s="5">
        <f>VLOOKUP(CONCATENATE($F1439," ",$G1439),AllocFactorMatrix,(P$4+1),FALSE)*$E1442</f>
        <v>0</v>
      </c>
      <c r="Q1439" s="5">
        <f>VLOOKUP(CONCATENATE($F1439," ",$G1439),AllocFactorMatrix,(Q$4+1),FALSE)*$E1442</f>
        <v>0</v>
      </c>
      <c r="R1439" s="5">
        <f t="shared" si="759"/>
        <v>0</v>
      </c>
      <c r="S1439" s="5">
        <f t="shared" si="757"/>
        <v>0</v>
      </c>
      <c r="T1439" s="5">
        <f>VLOOKUP(CONCATENATE($F1439," ",$G1439),AllocFactorMatrix,(T$4+1),FALSE)*$E1442</f>
        <v>0</v>
      </c>
      <c r="U1439" s="5">
        <f>VLOOKUP(CONCATENATE($F1439," ",$G1439),AllocFactorMatrix,(U$4+1),FALSE)*$E1442</f>
        <v>0</v>
      </c>
      <c r="V1439" s="5">
        <f>VLOOKUP(CONCATENATE($F1439," ",$G1439),AllocFactorMatrix,(V$4+1),FALSE)*$E1442</f>
        <v>0</v>
      </c>
      <c r="W1439" s="5">
        <f>VLOOKUP(CONCATENATE($F1439," ",$G1439),AllocFactorMatrix,(W$4+1),FALSE)*$E1442</f>
        <v>0</v>
      </c>
      <c r="X1439" s="5">
        <f t="shared" si="760"/>
        <v>0</v>
      </c>
      <c r="Y1439" s="5">
        <f>VLOOKUP(CONCATENATE($F1439," ",$G1439),AllocFactorMatrix,(Y$4+1),FALSE)*$E1442</f>
        <v>0</v>
      </c>
      <c r="Z1439" s="5">
        <f>VLOOKUP(CONCATENATE($F1439," ",$G1439),AllocFactorMatrix,(Z$4+1),FALSE)*$E1442</f>
        <v>0</v>
      </c>
      <c r="AA1439" s="5">
        <f t="shared" si="756"/>
        <v>0</v>
      </c>
      <c r="AB1439" s="5">
        <f>VLOOKUP(CONCATENATE($F1439," ",$G1439),AllocFactorMatrix,(AB$4+1),FALSE)*$E1442</f>
        <v>0</v>
      </c>
      <c r="AC1439" s="5">
        <f>VLOOKUP(CONCATENATE($F1439," ",$G1439),AllocFactorMatrix,(AC$4+1),FALSE)*$E1442</f>
        <v>0</v>
      </c>
      <c r="AD1439" s="5">
        <f>VLOOKUP(CONCATENATE($F1439," ",$G1439),AllocFactorMatrix,(AD$4+1),FALSE)*$E1442</f>
        <v>0</v>
      </c>
    </row>
    <row r="1440" spans="1:30" hidden="1" outlineLevel="1">
      <c r="E1440" s="51"/>
      <c r="F1440" s="52" t="str">
        <f>F1442</f>
        <v>DIST_CPD</v>
      </c>
      <c r="G1440" s="55" t="str">
        <f>$G$13</f>
        <v>ENERGY</v>
      </c>
      <c r="H1440" s="4">
        <f t="shared" si="754"/>
        <v>0</v>
      </c>
      <c r="I1440" s="5">
        <f>VLOOKUP(CONCATENATE($F1440," ",$G1440),AllocFactorMatrix,(I$4+1),FALSE)*$E1442</f>
        <v>0</v>
      </c>
      <c r="J1440" s="5">
        <f>VLOOKUP(CONCATENATE($F1440," ",$G1440),AllocFactorMatrix,(J$4+1),FALSE)*$E1442</f>
        <v>0</v>
      </c>
      <c r="K1440" s="5">
        <f>VLOOKUP(CONCATENATE($F1440," ",$G1440),AllocFactorMatrix,(K$4+1),FALSE)*$E1442</f>
        <v>0</v>
      </c>
      <c r="L1440" s="5">
        <f>VLOOKUP(CONCATENATE($F1440," ",$G1440),AllocFactorMatrix,(L$4+1),FALSE)*$E1442</f>
        <v>0</v>
      </c>
      <c r="M1440" s="5">
        <f>VLOOKUP(CONCATENATE($F1440," ",$G1440),AllocFactorMatrix,(M$4+1),FALSE)*$E1442</f>
        <v>0</v>
      </c>
      <c r="N1440" s="5">
        <f t="shared" si="755"/>
        <v>0</v>
      </c>
      <c r="O1440" s="5">
        <f>VLOOKUP(CONCATENATE($F1440," ",$G1440),AllocFactorMatrix,(O$4+1),FALSE)*$E1442</f>
        <v>0</v>
      </c>
      <c r="P1440" s="5">
        <f>VLOOKUP(CONCATENATE($F1440," ",$G1440),AllocFactorMatrix,(P$4+1),FALSE)*$E1442</f>
        <v>0</v>
      </c>
      <c r="Q1440" s="5">
        <f>VLOOKUP(CONCATENATE($F1440," ",$G1440),AllocFactorMatrix,(Q$4+1),FALSE)*$E1442</f>
        <v>0</v>
      </c>
      <c r="R1440" s="5">
        <f t="shared" si="759"/>
        <v>0</v>
      </c>
      <c r="S1440" s="5">
        <f t="shared" si="757"/>
        <v>0</v>
      </c>
      <c r="T1440" s="5">
        <f>VLOOKUP(CONCATENATE($F1440," ",$G1440),AllocFactorMatrix,(T$4+1),FALSE)*$E1442</f>
        <v>0</v>
      </c>
      <c r="U1440" s="5">
        <f>VLOOKUP(CONCATENATE($F1440," ",$G1440),AllocFactorMatrix,(U$4+1),FALSE)*$E1442</f>
        <v>0</v>
      </c>
      <c r="V1440" s="5">
        <f>VLOOKUP(CONCATENATE($F1440," ",$G1440),AllocFactorMatrix,(V$4+1),FALSE)*$E1442</f>
        <v>0</v>
      </c>
      <c r="W1440" s="5">
        <f>VLOOKUP(CONCATENATE($F1440," ",$G1440),AllocFactorMatrix,(W$4+1),FALSE)*$E1442</f>
        <v>0</v>
      </c>
      <c r="X1440" s="5">
        <f t="shared" si="760"/>
        <v>0</v>
      </c>
      <c r="Y1440" s="5">
        <f>VLOOKUP(CONCATENATE($F1440," ",$G1440),AllocFactorMatrix,(Y$4+1),FALSE)*$E1442</f>
        <v>0</v>
      </c>
      <c r="Z1440" s="5">
        <f>VLOOKUP(CONCATENATE($F1440," ",$G1440),AllocFactorMatrix,(Z$4+1),FALSE)*$E1442</f>
        <v>0</v>
      </c>
      <c r="AA1440" s="5">
        <f t="shared" si="756"/>
        <v>0</v>
      </c>
      <c r="AB1440" s="5">
        <f>VLOOKUP(CONCATENATE($F1440," ",$G1440),AllocFactorMatrix,(AB$4+1),FALSE)*$E1442</f>
        <v>0</v>
      </c>
      <c r="AC1440" s="5">
        <f>VLOOKUP(CONCATENATE($F1440," ",$G1440),AllocFactorMatrix,(AC$4+1),FALSE)*$E1442</f>
        <v>0</v>
      </c>
      <c r="AD1440" s="5">
        <f>VLOOKUP(CONCATENATE($F1440," ",$G1440),AllocFactorMatrix,(AD$4+1),FALSE)*$E1442</f>
        <v>0</v>
      </c>
    </row>
    <row r="1441" spans="4:30" hidden="1" outlineLevel="1">
      <c r="E1441" s="51"/>
      <c r="F1441" s="52" t="str">
        <f>F1442</f>
        <v>DIST_CPD</v>
      </c>
      <c r="G1441" s="55" t="str">
        <f>$G$14</f>
        <v>CUSTOMER</v>
      </c>
      <c r="H1441" s="4">
        <f t="shared" si="754"/>
        <v>0</v>
      </c>
      <c r="I1441" s="5">
        <f>VLOOKUP(CONCATENATE($F1441," ",$G1441),AllocFactorMatrix,(I$4+1),FALSE)*$E1442</f>
        <v>0</v>
      </c>
      <c r="J1441" s="5">
        <f>VLOOKUP(CONCATENATE($F1441," ",$G1441),AllocFactorMatrix,(J$4+1),FALSE)*$E1442</f>
        <v>0</v>
      </c>
      <c r="K1441" s="5">
        <f>VLOOKUP(CONCATENATE($F1441," ",$G1441),AllocFactorMatrix,(K$4+1),FALSE)*$E1442</f>
        <v>0</v>
      </c>
      <c r="L1441" s="5">
        <f>VLOOKUP(CONCATENATE($F1441," ",$G1441),AllocFactorMatrix,(L$4+1),FALSE)*$E1442</f>
        <v>0</v>
      </c>
      <c r="M1441" s="5">
        <f>VLOOKUP(CONCATENATE($F1441," ",$G1441),AllocFactorMatrix,(M$4+1),FALSE)*$E1442</f>
        <v>0</v>
      </c>
      <c r="N1441" s="5">
        <f t="shared" si="755"/>
        <v>0</v>
      </c>
      <c r="O1441" s="5">
        <f>VLOOKUP(CONCATENATE($F1441," ",$G1441),AllocFactorMatrix,(O$4+1),FALSE)*$E1442</f>
        <v>0</v>
      </c>
      <c r="P1441" s="5">
        <f>VLOOKUP(CONCATENATE($F1441," ",$G1441),AllocFactorMatrix,(P$4+1),FALSE)*$E1442</f>
        <v>0</v>
      </c>
      <c r="Q1441" s="5">
        <f>VLOOKUP(CONCATENATE($F1441," ",$G1441),AllocFactorMatrix,(Q$4+1),FALSE)*$E1442</f>
        <v>0</v>
      </c>
      <c r="R1441" s="5">
        <f t="shared" si="759"/>
        <v>0</v>
      </c>
      <c r="S1441" s="5">
        <f t="shared" si="757"/>
        <v>0</v>
      </c>
      <c r="T1441" s="5">
        <f>VLOOKUP(CONCATENATE($F1441," ",$G1441),AllocFactorMatrix,(T$4+1),FALSE)*$E1442</f>
        <v>0</v>
      </c>
      <c r="U1441" s="5">
        <f>VLOOKUP(CONCATENATE($F1441," ",$G1441),AllocFactorMatrix,(U$4+1),FALSE)*$E1442</f>
        <v>0</v>
      </c>
      <c r="V1441" s="5">
        <f>VLOOKUP(CONCATENATE($F1441," ",$G1441),AllocFactorMatrix,(V$4+1),FALSE)*$E1442</f>
        <v>0</v>
      </c>
      <c r="W1441" s="5">
        <f>VLOOKUP(CONCATENATE($F1441," ",$G1441),AllocFactorMatrix,(W$4+1),FALSE)*$E1442</f>
        <v>0</v>
      </c>
      <c r="X1441" s="5">
        <f t="shared" si="760"/>
        <v>0</v>
      </c>
      <c r="Y1441" s="5">
        <f>VLOOKUP(CONCATENATE($F1441," ",$G1441),AllocFactorMatrix,(Y$4+1),FALSE)*$E1442</f>
        <v>0</v>
      </c>
      <c r="Z1441" s="5">
        <f>VLOOKUP(CONCATENATE($F1441," ",$G1441),AllocFactorMatrix,(Z$4+1),FALSE)*$E1442</f>
        <v>0</v>
      </c>
      <c r="AA1441" s="5">
        <f t="shared" si="756"/>
        <v>0</v>
      </c>
      <c r="AB1441" s="5">
        <f>VLOOKUP(CONCATENATE($F1441," ",$G1441),AllocFactorMatrix,(AB$4+1),FALSE)*$E1442</f>
        <v>0</v>
      </c>
      <c r="AC1441" s="5">
        <f>VLOOKUP(CONCATENATE($F1441," ",$G1441),AllocFactorMatrix,(AC$4+1),FALSE)*$E1442</f>
        <v>0</v>
      </c>
      <c r="AD1441" s="5">
        <f>VLOOKUP(CONCATENATE($F1441," ",$G1441),AllocFactorMatrix,(AD$4+1),FALSE)*$E1442</f>
        <v>0</v>
      </c>
    </row>
    <row r="1442" spans="4:30" collapsed="1">
      <c r="D1442" s="1" t="s">
        <v>102</v>
      </c>
      <c r="E1442" s="61">
        <v>2197</v>
      </c>
      <c r="F1442" s="10" t="s">
        <v>38</v>
      </c>
      <c r="G1442" s="55" t="str">
        <f>$G$15</f>
        <v>TOTAL</v>
      </c>
      <c r="H1442" s="4">
        <f t="shared" si="754"/>
        <v>2197</v>
      </c>
      <c r="I1442" s="5">
        <f>VLOOKUP(CONCATENATE($F1442," ",$G1442),AllocFactorMatrix,(I$4+1),FALSE)*$E1442</f>
        <v>1468.3488032086354</v>
      </c>
      <c r="J1442" s="5">
        <f>VLOOKUP(CONCATENATE($F1442," ",$G1442),AllocFactorMatrix,(J$4+1),FALSE)*$E1442</f>
        <v>69.214129404465581</v>
      </c>
      <c r="K1442" s="5">
        <f>VLOOKUP(CONCATENATE($F1442," ",$G1442),AllocFactorMatrix,(K$4+1),FALSE)*$E1442</f>
        <v>251.32075177139166</v>
      </c>
      <c r="L1442" s="5">
        <f>VLOOKUP(CONCATENATE($F1442," ",$G1442),AllocFactorMatrix,(L$4+1),FALSE)*$E1442</f>
        <v>7.767118960567613</v>
      </c>
      <c r="M1442" s="5">
        <f>VLOOKUP(CONCATENATE($F1442," ",$G1442),AllocFactorMatrix,(M$4+1),FALSE)*$E1442</f>
        <v>0</v>
      </c>
      <c r="N1442" s="5">
        <f t="shared" si="755"/>
        <v>259.08787073195924</v>
      </c>
      <c r="O1442" s="5">
        <f>VLOOKUP(CONCATENATE($F1442," ",$G1442),AllocFactorMatrix,(O$4+1),FALSE)*$E1442</f>
        <v>188.44663671710563</v>
      </c>
      <c r="P1442" s="5">
        <f>VLOOKUP(CONCATENATE($F1442," ",$G1442),AllocFactorMatrix,(P$4+1),FALSE)*$E1442</f>
        <v>35.098198769892157</v>
      </c>
      <c r="Q1442" s="5">
        <f>VLOOKUP(CONCATENATE($F1442," ",$G1442),AllocFactorMatrix,(Q$4+1),FALSE)*$E1442</f>
        <v>0</v>
      </c>
      <c r="R1442" s="5">
        <f t="shared" si="759"/>
        <v>0</v>
      </c>
      <c r="S1442" s="5">
        <f t="shared" si="757"/>
        <v>223.54483548699778</v>
      </c>
      <c r="T1442" s="5">
        <f>VLOOKUP(CONCATENATE($F1442," ",$G1442),AllocFactorMatrix,(T$4+1),FALSE)*$E1442</f>
        <v>6.718006468130401</v>
      </c>
      <c r="U1442" s="5">
        <f>VLOOKUP(CONCATENATE($F1442," ",$G1442),AllocFactorMatrix,(U$4+1),FALSE)*$E1442</f>
        <v>108.34624251619471</v>
      </c>
      <c r="V1442" s="5">
        <f>VLOOKUP(CONCATENATE($F1442," ",$G1442),AllocFactorMatrix,(V$4+1),FALSE)*$E1442</f>
        <v>0</v>
      </c>
      <c r="W1442" s="5">
        <f>VLOOKUP(CONCATENATE($F1442," ",$G1442),AllocFactorMatrix,(W$4+1),FALSE)*$E1442</f>
        <v>0</v>
      </c>
      <c r="X1442" s="5">
        <f t="shared" si="760"/>
        <v>115.0642489843251</v>
      </c>
      <c r="Y1442" s="5">
        <f>VLOOKUP(CONCATENATE($F1442," ",$G1442),AllocFactorMatrix,(Y$4+1),FALSE)*$E1442</f>
        <v>56.825321151298645</v>
      </c>
      <c r="Z1442" s="5">
        <f>VLOOKUP(CONCATENATE($F1442," ",$G1442),AllocFactorMatrix,(Z$4+1),FALSE)*$E1442</f>
        <v>0.9480688002455947</v>
      </c>
      <c r="AA1442" s="5">
        <f t="shared" si="756"/>
        <v>57.773389951544239</v>
      </c>
      <c r="AB1442" s="5">
        <f>VLOOKUP(CONCATENATE($F1442," ",$G1442),AllocFactorMatrix,(AB$4+1),FALSE)*$E1442</f>
        <v>0.76809458453184187</v>
      </c>
      <c r="AC1442" s="5">
        <f>VLOOKUP(CONCATENATE($F1442," ",$G1442),AllocFactorMatrix,(AC$4+1),FALSE)*$E1442</f>
        <v>2.6313853355529289</v>
      </c>
      <c r="AD1442" s="5">
        <f>VLOOKUP(CONCATENATE($F1442," ",$G1442),AllocFactorMatrix,(AD$4+1),FALSE)*$E1442</f>
        <v>0.56724231198762587</v>
      </c>
    </row>
    <row r="1443" spans="4:30" hidden="1" outlineLevel="1">
      <c r="E1443" s="51"/>
      <c r="F1443" s="52" t="str">
        <f>F1450</f>
        <v>DIST_CPD</v>
      </c>
      <c r="G1443" s="55" t="str">
        <f>$G$8</f>
        <v>PRODUCTION</v>
      </c>
      <c r="H1443" s="4">
        <f t="shared" si="754"/>
        <v>0</v>
      </c>
      <c r="I1443" s="5">
        <f>VLOOKUP(CONCATENATE($F1443," ",$G1443),AllocFactorMatrix,(I$4+1),FALSE)*$E1450</f>
        <v>0</v>
      </c>
      <c r="J1443" s="5">
        <f>VLOOKUP(CONCATENATE($F1443," ",$G1443),AllocFactorMatrix,(J$4+1),FALSE)*$E1450</f>
        <v>0</v>
      </c>
      <c r="K1443" s="5">
        <f>VLOOKUP(CONCATENATE($F1443," ",$G1443),AllocFactorMatrix,(K$4+1),FALSE)*$E1450</f>
        <v>0</v>
      </c>
      <c r="L1443" s="5">
        <f>VLOOKUP(CONCATENATE($F1443," ",$G1443),AllocFactorMatrix,(L$4+1),FALSE)*$E1450</f>
        <v>0</v>
      </c>
      <c r="M1443" s="5">
        <f>VLOOKUP(CONCATENATE($F1443," ",$G1443),AllocFactorMatrix,(M$4+1),FALSE)*$E1450</f>
        <v>0</v>
      </c>
      <c r="N1443" s="5">
        <f t="shared" si="755"/>
        <v>0</v>
      </c>
      <c r="O1443" s="5">
        <f>VLOOKUP(CONCATENATE($F1443," ",$G1443),AllocFactorMatrix,(O$4+1),FALSE)*$E1450</f>
        <v>0</v>
      </c>
      <c r="P1443" s="5">
        <f>VLOOKUP(CONCATENATE($F1443," ",$G1443),AllocFactorMatrix,(P$4+1),FALSE)*$E1450</f>
        <v>0</v>
      </c>
      <c r="Q1443" s="5">
        <f>VLOOKUP(CONCATENATE($F1443," ",$G1443),AllocFactorMatrix,(Q$4+1),FALSE)*$E1450</f>
        <v>0</v>
      </c>
      <c r="R1443" s="5">
        <f t="shared" si="759"/>
        <v>0</v>
      </c>
      <c r="S1443" s="5">
        <f t="shared" si="757"/>
        <v>0</v>
      </c>
      <c r="T1443" s="5">
        <f>VLOOKUP(CONCATENATE($F1443," ",$G1443),AllocFactorMatrix,(T$4+1),FALSE)*$E1450</f>
        <v>0</v>
      </c>
      <c r="U1443" s="5">
        <f>VLOOKUP(CONCATENATE($F1443," ",$G1443),AllocFactorMatrix,(U$4+1),FALSE)*$E1450</f>
        <v>0</v>
      </c>
      <c r="V1443" s="5">
        <f>VLOOKUP(CONCATENATE($F1443," ",$G1443),AllocFactorMatrix,(V$4+1),FALSE)*$E1450</f>
        <v>0</v>
      </c>
      <c r="W1443" s="5">
        <f>VLOOKUP(CONCATENATE($F1443," ",$G1443),AllocFactorMatrix,(W$4+1),FALSE)*$E1450</f>
        <v>0</v>
      </c>
      <c r="X1443" s="5">
        <f>SUBTOTAL(9,T1443:W1443)</f>
        <v>0</v>
      </c>
      <c r="Y1443" s="5">
        <f>VLOOKUP(CONCATENATE($F1443," ",$G1443),AllocFactorMatrix,(Y$4+1),FALSE)*$E1450</f>
        <v>0</v>
      </c>
      <c r="Z1443" s="5">
        <f>VLOOKUP(CONCATENATE($F1443," ",$G1443),AllocFactorMatrix,(Z$4+1),FALSE)*$E1450</f>
        <v>0</v>
      </c>
      <c r="AA1443" s="5">
        <f t="shared" si="756"/>
        <v>0</v>
      </c>
      <c r="AB1443" s="5">
        <f>VLOOKUP(CONCATENATE($F1443," ",$G1443),AllocFactorMatrix,(AB$4+1),FALSE)*$E1450</f>
        <v>0</v>
      </c>
      <c r="AC1443" s="5">
        <f>VLOOKUP(CONCATENATE($F1443," ",$G1443),AllocFactorMatrix,(AC$4+1),FALSE)*$E1450</f>
        <v>0</v>
      </c>
      <c r="AD1443" s="5">
        <f>VLOOKUP(CONCATENATE($F1443," ",$G1443),AllocFactorMatrix,(AD$4+1),FALSE)*$E1450</f>
        <v>0</v>
      </c>
    </row>
    <row r="1444" spans="4:30" hidden="1" outlineLevel="1">
      <c r="E1444" s="51"/>
      <c r="F1444" s="52" t="str">
        <f>F1450</f>
        <v>DIST_CPD</v>
      </c>
      <c r="G1444" s="55" t="str">
        <f>$G$9</f>
        <v>BULKTRAN</v>
      </c>
      <c r="H1444" s="4">
        <f t="shared" si="754"/>
        <v>0</v>
      </c>
      <c r="I1444" s="5">
        <f>VLOOKUP(CONCATENATE($F1444," ",$G1444),AllocFactorMatrix,(I$4+1),FALSE)*$E1450</f>
        <v>0</v>
      </c>
      <c r="J1444" s="5">
        <f>VLOOKUP(CONCATENATE($F1444," ",$G1444),AllocFactorMatrix,(J$4+1),FALSE)*$E1450</f>
        <v>0</v>
      </c>
      <c r="K1444" s="5">
        <f>VLOOKUP(CONCATENATE($F1444," ",$G1444),AllocFactorMatrix,(K$4+1),FALSE)*$E1450</f>
        <v>0</v>
      </c>
      <c r="L1444" s="5">
        <f>VLOOKUP(CONCATENATE($F1444," ",$G1444),AllocFactorMatrix,(L$4+1),FALSE)*$E1450</f>
        <v>0</v>
      </c>
      <c r="M1444" s="5">
        <f>VLOOKUP(CONCATENATE($F1444," ",$G1444),AllocFactorMatrix,(M$4+1),FALSE)*$E1450</f>
        <v>0</v>
      </c>
      <c r="N1444" s="5">
        <f t="shared" si="755"/>
        <v>0</v>
      </c>
      <c r="O1444" s="5">
        <f>VLOOKUP(CONCATENATE($F1444," ",$G1444),AllocFactorMatrix,(O$4+1),FALSE)*$E1450</f>
        <v>0</v>
      </c>
      <c r="P1444" s="5">
        <f>VLOOKUP(CONCATENATE($F1444," ",$G1444),AllocFactorMatrix,(P$4+1),FALSE)*$E1450</f>
        <v>0</v>
      </c>
      <c r="Q1444" s="5">
        <f>VLOOKUP(CONCATENATE($F1444," ",$G1444),AllocFactorMatrix,(Q$4+1),FALSE)*$E1450</f>
        <v>0</v>
      </c>
      <c r="R1444" s="5">
        <f t="shared" si="759"/>
        <v>0</v>
      </c>
      <c r="S1444" s="5">
        <f t="shared" si="757"/>
        <v>0</v>
      </c>
      <c r="T1444" s="5">
        <f>VLOOKUP(CONCATENATE($F1444," ",$G1444),AllocFactorMatrix,(T$4+1),FALSE)*$E1450</f>
        <v>0</v>
      </c>
      <c r="U1444" s="5">
        <f>VLOOKUP(CONCATENATE($F1444," ",$G1444),AllocFactorMatrix,(U$4+1),FALSE)*$E1450</f>
        <v>0</v>
      </c>
      <c r="V1444" s="5">
        <f>VLOOKUP(CONCATENATE($F1444," ",$G1444),AllocFactorMatrix,(V$4+1),FALSE)*$E1450</f>
        <v>0</v>
      </c>
      <c r="W1444" s="5">
        <f>VLOOKUP(CONCATENATE($F1444," ",$G1444),AllocFactorMatrix,(W$4+1),FALSE)*$E1450</f>
        <v>0</v>
      </c>
      <c r="X1444" s="5">
        <f t="shared" ref="X1444:X1450" si="761">SUBTOTAL(9,T1444:W1444)</f>
        <v>0</v>
      </c>
      <c r="Y1444" s="5">
        <f>VLOOKUP(CONCATENATE($F1444," ",$G1444),AllocFactorMatrix,(Y$4+1),FALSE)*$E1450</f>
        <v>0</v>
      </c>
      <c r="Z1444" s="5">
        <f>VLOOKUP(CONCATENATE($F1444," ",$G1444),AllocFactorMatrix,(Z$4+1),FALSE)*$E1450</f>
        <v>0</v>
      </c>
      <c r="AA1444" s="5">
        <f t="shared" si="756"/>
        <v>0</v>
      </c>
      <c r="AB1444" s="5">
        <f>VLOOKUP(CONCATENATE($F1444," ",$G1444),AllocFactorMatrix,(AB$4+1),FALSE)*$E1450</f>
        <v>0</v>
      </c>
      <c r="AC1444" s="5">
        <f>VLOOKUP(CONCATENATE($F1444," ",$G1444),AllocFactorMatrix,(AC$4+1),FALSE)*$E1450</f>
        <v>0</v>
      </c>
      <c r="AD1444" s="5">
        <f>VLOOKUP(CONCATENATE($F1444," ",$G1444),AllocFactorMatrix,(AD$4+1),FALSE)*$E1450</f>
        <v>0</v>
      </c>
    </row>
    <row r="1445" spans="4:30" hidden="1" outlineLevel="1">
      <c r="E1445" s="51"/>
      <c r="F1445" s="52" t="str">
        <f>F1450</f>
        <v>DIST_CPD</v>
      </c>
      <c r="G1445" s="55" t="str">
        <f>$G$10</f>
        <v>SUBTRAN</v>
      </c>
      <c r="H1445" s="4">
        <f t="shared" si="754"/>
        <v>0</v>
      </c>
      <c r="I1445" s="5">
        <f>VLOOKUP(CONCATENATE($F1445," ",$G1445),AllocFactorMatrix,(I$4+1),FALSE)*$E1450</f>
        <v>0</v>
      </c>
      <c r="J1445" s="5">
        <f>VLOOKUP(CONCATENATE($F1445," ",$G1445),AllocFactorMatrix,(J$4+1),FALSE)*$E1450</f>
        <v>0</v>
      </c>
      <c r="K1445" s="5">
        <f>VLOOKUP(CONCATENATE($F1445," ",$G1445),AllocFactorMatrix,(K$4+1),FALSE)*$E1450</f>
        <v>0</v>
      </c>
      <c r="L1445" s="5">
        <f>VLOOKUP(CONCATENATE($F1445," ",$G1445),AllocFactorMatrix,(L$4+1),FALSE)*$E1450</f>
        <v>0</v>
      </c>
      <c r="M1445" s="5">
        <f>VLOOKUP(CONCATENATE($F1445," ",$G1445),AllocFactorMatrix,(M$4+1),FALSE)*$E1450</f>
        <v>0</v>
      </c>
      <c r="N1445" s="5">
        <f t="shared" si="755"/>
        <v>0</v>
      </c>
      <c r="O1445" s="5">
        <f>VLOOKUP(CONCATENATE($F1445," ",$G1445),AllocFactorMatrix,(O$4+1),FALSE)*$E1450</f>
        <v>0</v>
      </c>
      <c r="P1445" s="5">
        <f>VLOOKUP(CONCATENATE($F1445," ",$G1445),AllocFactorMatrix,(P$4+1),FALSE)*$E1450</f>
        <v>0</v>
      </c>
      <c r="Q1445" s="5">
        <f>VLOOKUP(CONCATENATE($F1445," ",$G1445),AllocFactorMatrix,(Q$4+1),FALSE)*$E1450</f>
        <v>0</v>
      </c>
      <c r="R1445" s="5">
        <f t="shared" si="759"/>
        <v>0</v>
      </c>
      <c r="S1445" s="5">
        <f t="shared" si="757"/>
        <v>0</v>
      </c>
      <c r="T1445" s="5">
        <f>VLOOKUP(CONCATENATE($F1445," ",$G1445),AllocFactorMatrix,(T$4+1),FALSE)*$E1450</f>
        <v>0</v>
      </c>
      <c r="U1445" s="5">
        <f>VLOOKUP(CONCATENATE($F1445," ",$G1445),AllocFactorMatrix,(U$4+1),FALSE)*$E1450</f>
        <v>0</v>
      </c>
      <c r="V1445" s="5">
        <f>VLOOKUP(CONCATENATE($F1445," ",$G1445),AllocFactorMatrix,(V$4+1),FALSE)*$E1450</f>
        <v>0</v>
      </c>
      <c r="W1445" s="5">
        <f>VLOOKUP(CONCATENATE($F1445," ",$G1445),AllocFactorMatrix,(W$4+1),FALSE)*$E1450</f>
        <v>0</v>
      </c>
      <c r="X1445" s="5">
        <f t="shared" si="761"/>
        <v>0</v>
      </c>
      <c r="Y1445" s="5">
        <f>VLOOKUP(CONCATENATE($F1445," ",$G1445),AllocFactorMatrix,(Y$4+1),FALSE)*$E1450</f>
        <v>0</v>
      </c>
      <c r="Z1445" s="5">
        <f>VLOOKUP(CONCATENATE($F1445," ",$G1445),AllocFactorMatrix,(Z$4+1),FALSE)*$E1450</f>
        <v>0</v>
      </c>
      <c r="AA1445" s="5">
        <f t="shared" si="756"/>
        <v>0</v>
      </c>
      <c r="AB1445" s="5">
        <f>VLOOKUP(CONCATENATE($F1445," ",$G1445),AllocFactorMatrix,(AB$4+1),FALSE)*$E1450</f>
        <v>0</v>
      </c>
      <c r="AC1445" s="5">
        <f>VLOOKUP(CONCATENATE($F1445," ",$G1445),AllocFactorMatrix,(AC$4+1),FALSE)*$E1450</f>
        <v>0</v>
      </c>
      <c r="AD1445" s="5">
        <f>VLOOKUP(CONCATENATE($F1445," ",$G1445),AllocFactorMatrix,(AD$4+1),FALSE)*$E1450</f>
        <v>0</v>
      </c>
    </row>
    <row r="1446" spans="4:30" hidden="1" outlineLevel="1">
      <c r="E1446" s="51"/>
      <c r="F1446" s="52" t="str">
        <f>F1450</f>
        <v>DIST_CPD</v>
      </c>
      <c r="G1446" s="55" t="str">
        <f>$G$11</f>
        <v>DISTPRI</v>
      </c>
      <c r="H1446" s="4">
        <f t="shared" si="754"/>
        <v>246721.99999999997</v>
      </c>
      <c r="I1446" s="5">
        <f>VLOOKUP(CONCATENATE($F1446," ",$G1446),AllocFactorMatrix,(I$4+1),FALSE)*$E1450</f>
        <v>164894.83542341419</v>
      </c>
      <c r="J1446" s="5">
        <f>VLOOKUP(CONCATENATE($F1446," ",$G1446),AllocFactorMatrix,(J$4+1),FALSE)*$E1450</f>
        <v>7772.7120778008912</v>
      </c>
      <c r="K1446" s="5">
        <f>VLOOKUP(CONCATENATE($F1446," ",$G1446),AllocFactorMatrix,(K$4+1),FALSE)*$E1450</f>
        <v>28223.194591962354</v>
      </c>
      <c r="L1446" s="5">
        <f>VLOOKUP(CONCATENATE($F1446," ",$G1446),AllocFactorMatrix,(L$4+1),FALSE)*$E1450</f>
        <v>872.24357040926839</v>
      </c>
      <c r="M1446" s="5">
        <f>VLOOKUP(CONCATENATE($F1446," ",$G1446),AllocFactorMatrix,(M$4+1),FALSE)*$E1450</f>
        <v>0</v>
      </c>
      <c r="N1446" s="5">
        <f t="shared" si="755"/>
        <v>29095.438162371622</v>
      </c>
      <c r="O1446" s="5">
        <f>VLOOKUP(CONCATENATE($F1446," ",$G1446),AllocFactorMatrix,(O$4+1),FALSE)*$E1450</f>
        <v>21162.462951350812</v>
      </c>
      <c r="P1446" s="5">
        <f>VLOOKUP(CONCATENATE($F1446," ",$G1446),AllocFactorMatrix,(P$4+1),FALSE)*$E1450</f>
        <v>3941.5101487962374</v>
      </c>
      <c r="Q1446" s="5">
        <f>VLOOKUP(CONCATENATE($F1446," ",$G1446),AllocFactorMatrix,(Q$4+1),FALSE)*$E1450</f>
        <v>0</v>
      </c>
      <c r="R1446" s="5">
        <f t="shared" si="759"/>
        <v>0</v>
      </c>
      <c r="S1446" s="5">
        <f t="shared" si="757"/>
        <v>25103.97310014705</v>
      </c>
      <c r="T1446" s="5">
        <f>VLOOKUP(CONCATENATE($F1446," ",$G1446),AllocFactorMatrix,(T$4+1),FALSE)*$E1450</f>
        <v>754.42876278109645</v>
      </c>
      <c r="U1446" s="5">
        <f>VLOOKUP(CONCATENATE($F1446," ",$G1446),AllocFactorMatrix,(U$4+1),FALSE)*$E1450</f>
        <v>12167.228787474098</v>
      </c>
      <c r="V1446" s="5">
        <f>VLOOKUP(CONCATENATE($F1446," ",$G1446),AllocFactorMatrix,(V$4+1),FALSE)*$E1450</f>
        <v>0</v>
      </c>
      <c r="W1446" s="5">
        <f>VLOOKUP(CONCATENATE($F1446," ",$G1446),AllocFactorMatrix,(W$4+1),FALSE)*$E1450</f>
        <v>0</v>
      </c>
      <c r="X1446" s="5">
        <f t="shared" si="761"/>
        <v>12921.657550255195</v>
      </c>
      <c r="Y1446" s="5">
        <f>VLOOKUP(CONCATENATE($F1446," ",$G1446),AllocFactorMatrix,(Y$4+1),FALSE)*$E1450</f>
        <v>6381.4551138328197</v>
      </c>
      <c r="Z1446" s="5">
        <f>VLOOKUP(CONCATENATE($F1446," ",$G1446),AllocFactorMatrix,(Z$4+1),FALSE)*$E1450</f>
        <v>106.46765158588694</v>
      </c>
      <c r="AA1446" s="5">
        <f t="shared" si="756"/>
        <v>6487.9227654187071</v>
      </c>
      <c r="AB1446" s="5">
        <f>VLOOKUP(CONCATENATE($F1446," ",$G1446),AllocFactorMatrix,(AB$4+1),FALSE)*$E1450</f>
        <v>86.256637271217613</v>
      </c>
      <c r="AC1446" s="5">
        <f>VLOOKUP(CONCATENATE($F1446," ",$G1446),AllocFactorMatrix,(AC$4+1),FALSE)*$E1450</f>
        <v>295.50325569334984</v>
      </c>
      <c r="AD1446" s="5">
        <f>VLOOKUP(CONCATENATE($F1446," ",$G1446),AllocFactorMatrix,(AD$4+1),FALSE)*$E1450</f>
        <v>63.701027627770152</v>
      </c>
    </row>
    <row r="1447" spans="4:30" hidden="1" outlineLevel="1">
      <c r="E1447" s="51"/>
      <c r="F1447" s="52" t="str">
        <f>F1450</f>
        <v>DIST_CPD</v>
      </c>
      <c r="G1447" s="55" t="str">
        <f>$G$12</f>
        <v>DISTSEC</v>
      </c>
      <c r="H1447" s="4">
        <f t="shared" si="754"/>
        <v>0</v>
      </c>
      <c r="I1447" s="5">
        <f>VLOOKUP(CONCATENATE($F1447," ",$G1447),AllocFactorMatrix,(I$4+1),FALSE)*$E1450</f>
        <v>0</v>
      </c>
      <c r="J1447" s="5">
        <f>VLOOKUP(CONCATENATE($F1447," ",$G1447),AllocFactorMatrix,(J$4+1),FALSE)*$E1450</f>
        <v>0</v>
      </c>
      <c r="K1447" s="5">
        <f>VLOOKUP(CONCATENATE($F1447," ",$G1447),AllocFactorMatrix,(K$4+1),FALSE)*$E1450</f>
        <v>0</v>
      </c>
      <c r="L1447" s="5">
        <f>VLOOKUP(CONCATENATE($F1447," ",$G1447),AllocFactorMatrix,(L$4+1),FALSE)*$E1450</f>
        <v>0</v>
      </c>
      <c r="M1447" s="5">
        <f>VLOOKUP(CONCATENATE($F1447," ",$G1447),AllocFactorMatrix,(M$4+1),FALSE)*$E1450</f>
        <v>0</v>
      </c>
      <c r="N1447" s="5">
        <f t="shared" si="755"/>
        <v>0</v>
      </c>
      <c r="O1447" s="5">
        <f>VLOOKUP(CONCATENATE($F1447," ",$G1447),AllocFactorMatrix,(O$4+1),FALSE)*$E1450</f>
        <v>0</v>
      </c>
      <c r="P1447" s="5">
        <f>VLOOKUP(CONCATENATE($F1447," ",$G1447),AllocFactorMatrix,(P$4+1),FALSE)*$E1450</f>
        <v>0</v>
      </c>
      <c r="Q1447" s="5">
        <f>VLOOKUP(CONCATENATE($F1447," ",$G1447),AllocFactorMatrix,(Q$4+1),FALSE)*$E1450</f>
        <v>0</v>
      </c>
      <c r="R1447" s="5">
        <f t="shared" si="759"/>
        <v>0</v>
      </c>
      <c r="S1447" s="5">
        <f t="shared" si="757"/>
        <v>0</v>
      </c>
      <c r="T1447" s="5">
        <f>VLOOKUP(CONCATENATE($F1447," ",$G1447),AllocFactorMatrix,(T$4+1),FALSE)*$E1450</f>
        <v>0</v>
      </c>
      <c r="U1447" s="5">
        <f>VLOOKUP(CONCATENATE($F1447," ",$G1447),AllocFactorMatrix,(U$4+1),FALSE)*$E1450</f>
        <v>0</v>
      </c>
      <c r="V1447" s="5">
        <f>VLOOKUP(CONCATENATE($F1447," ",$G1447),AllocFactorMatrix,(V$4+1),FALSE)*$E1450</f>
        <v>0</v>
      </c>
      <c r="W1447" s="5">
        <f>VLOOKUP(CONCATENATE($F1447," ",$G1447),AllocFactorMatrix,(W$4+1),FALSE)*$E1450</f>
        <v>0</v>
      </c>
      <c r="X1447" s="5">
        <f t="shared" si="761"/>
        <v>0</v>
      </c>
      <c r="Y1447" s="5">
        <f>VLOOKUP(CONCATENATE($F1447," ",$G1447),AllocFactorMatrix,(Y$4+1),FALSE)*$E1450</f>
        <v>0</v>
      </c>
      <c r="Z1447" s="5">
        <f>VLOOKUP(CONCATENATE($F1447," ",$G1447),AllocFactorMatrix,(Z$4+1),FALSE)*$E1450</f>
        <v>0</v>
      </c>
      <c r="AA1447" s="5">
        <f t="shared" si="756"/>
        <v>0</v>
      </c>
      <c r="AB1447" s="5">
        <f>VLOOKUP(CONCATENATE($F1447," ",$G1447),AllocFactorMatrix,(AB$4+1),FALSE)*$E1450</f>
        <v>0</v>
      </c>
      <c r="AC1447" s="5">
        <f>VLOOKUP(CONCATENATE($F1447," ",$G1447),AllocFactorMatrix,(AC$4+1),FALSE)*$E1450</f>
        <v>0</v>
      </c>
      <c r="AD1447" s="5">
        <f>VLOOKUP(CONCATENATE($F1447," ",$G1447),AllocFactorMatrix,(AD$4+1),FALSE)*$E1450</f>
        <v>0</v>
      </c>
    </row>
    <row r="1448" spans="4:30" hidden="1" outlineLevel="1">
      <c r="E1448" s="51"/>
      <c r="F1448" s="52" t="str">
        <f>F1450</f>
        <v>DIST_CPD</v>
      </c>
      <c r="G1448" s="55" t="str">
        <f>$G$13</f>
        <v>ENERGY</v>
      </c>
      <c r="H1448" s="4">
        <f t="shared" si="754"/>
        <v>0</v>
      </c>
      <c r="I1448" s="5">
        <f>VLOOKUP(CONCATENATE($F1448," ",$G1448),AllocFactorMatrix,(I$4+1),FALSE)*$E1450</f>
        <v>0</v>
      </c>
      <c r="J1448" s="5">
        <f>VLOOKUP(CONCATENATE($F1448," ",$G1448),AllocFactorMatrix,(J$4+1),FALSE)*$E1450</f>
        <v>0</v>
      </c>
      <c r="K1448" s="5">
        <f>VLOOKUP(CONCATENATE($F1448," ",$G1448),AllocFactorMatrix,(K$4+1),FALSE)*$E1450</f>
        <v>0</v>
      </c>
      <c r="L1448" s="5">
        <f>VLOOKUP(CONCATENATE($F1448," ",$G1448),AllocFactorMatrix,(L$4+1),FALSE)*$E1450</f>
        <v>0</v>
      </c>
      <c r="M1448" s="5">
        <f>VLOOKUP(CONCATENATE($F1448," ",$G1448),AllocFactorMatrix,(M$4+1),FALSE)*$E1450</f>
        <v>0</v>
      </c>
      <c r="N1448" s="5">
        <f t="shared" si="755"/>
        <v>0</v>
      </c>
      <c r="O1448" s="5">
        <f>VLOOKUP(CONCATENATE($F1448," ",$G1448),AllocFactorMatrix,(O$4+1),FALSE)*$E1450</f>
        <v>0</v>
      </c>
      <c r="P1448" s="5">
        <f>VLOOKUP(CONCATENATE($F1448," ",$G1448),AllocFactorMatrix,(P$4+1),FALSE)*$E1450</f>
        <v>0</v>
      </c>
      <c r="Q1448" s="5">
        <f>VLOOKUP(CONCATENATE($F1448," ",$G1448),AllocFactorMatrix,(Q$4+1),FALSE)*$E1450</f>
        <v>0</v>
      </c>
      <c r="R1448" s="5">
        <f t="shared" si="759"/>
        <v>0</v>
      </c>
      <c r="S1448" s="5">
        <f t="shared" si="757"/>
        <v>0</v>
      </c>
      <c r="T1448" s="5">
        <f>VLOOKUP(CONCATENATE($F1448," ",$G1448),AllocFactorMatrix,(T$4+1),FALSE)*$E1450</f>
        <v>0</v>
      </c>
      <c r="U1448" s="5">
        <f>VLOOKUP(CONCATENATE($F1448," ",$G1448),AllocFactorMatrix,(U$4+1),FALSE)*$E1450</f>
        <v>0</v>
      </c>
      <c r="V1448" s="5">
        <f>VLOOKUP(CONCATENATE($F1448," ",$G1448),AllocFactorMatrix,(V$4+1),FALSE)*$E1450</f>
        <v>0</v>
      </c>
      <c r="W1448" s="5">
        <f>VLOOKUP(CONCATENATE($F1448," ",$G1448),AllocFactorMatrix,(W$4+1),FALSE)*$E1450</f>
        <v>0</v>
      </c>
      <c r="X1448" s="5">
        <f t="shared" si="761"/>
        <v>0</v>
      </c>
      <c r="Y1448" s="5">
        <f>VLOOKUP(CONCATENATE($F1448," ",$G1448),AllocFactorMatrix,(Y$4+1),FALSE)*$E1450</f>
        <v>0</v>
      </c>
      <c r="Z1448" s="5">
        <f>VLOOKUP(CONCATENATE($F1448," ",$G1448),AllocFactorMatrix,(Z$4+1),FALSE)*$E1450</f>
        <v>0</v>
      </c>
      <c r="AA1448" s="5">
        <f t="shared" si="756"/>
        <v>0</v>
      </c>
      <c r="AB1448" s="5">
        <f>VLOOKUP(CONCATENATE($F1448," ",$G1448),AllocFactorMatrix,(AB$4+1),FALSE)*$E1450</f>
        <v>0</v>
      </c>
      <c r="AC1448" s="5">
        <f>VLOOKUP(CONCATENATE($F1448," ",$G1448),AllocFactorMatrix,(AC$4+1),FALSE)*$E1450</f>
        <v>0</v>
      </c>
      <c r="AD1448" s="5">
        <f>VLOOKUP(CONCATENATE($F1448," ",$G1448),AllocFactorMatrix,(AD$4+1),FALSE)*$E1450</f>
        <v>0</v>
      </c>
    </row>
    <row r="1449" spans="4:30" hidden="1" outlineLevel="1">
      <c r="E1449" s="51"/>
      <c r="F1449" s="52" t="str">
        <f>F1450</f>
        <v>DIST_CPD</v>
      </c>
      <c r="G1449" s="55" t="str">
        <f>$G$14</f>
        <v>CUSTOMER</v>
      </c>
      <c r="H1449" s="4">
        <f t="shared" si="754"/>
        <v>0</v>
      </c>
      <c r="I1449" s="5">
        <f>VLOOKUP(CONCATENATE($F1449," ",$G1449),AllocFactorMatrix,(I$4+1),FALSE)*$E1450</f>
        <v>0</v>
      </c>
      <c r="J1449" s="5">
        <f>VLOOKUP(CONCATENATE($F1449," ",$G1449),AllocFactorMatrix,(J$4+1),FALSE)*$E1450</f>
        <v>0</v>
      </c>
      <c r="K1449" s="5">
        <f>VLOOKUP(CONCATENATE($F1449," ",$G1449),AllocFactorMatrix,(K$4+1),FALSE)*$E1450</f>
        <v>0</v>
      </c>
      <c r="L1449" s="5">
        <f>VLOOKUP(CONCATENATE($F1449," ",$G1449),AllocFactorMatrix,(L$4+1),FALSE)*$E1450</f>
        <v>0</v>
      </c>
      <c r="M1449" s="5">
        <f>VLOOKUP(CONCATENATE($F1449," ",$G1449),AllocFactorMatrix,(M$4+1),FALSE)*$E1450</f>
        <v>0</v>
      </c>
      <c r="N1449" s="5">
        <f t="shared" si="755"/>
        <v>0</v>
      </c>
      <c r="O1449" s="5">
        <f>VLOOKUP(CONCATENATE($F1449," ",$G1449),AllocFactorMatrix,(O$4+1),FALSE)*$E1450</f>
        <v>0</v>
      </c>
      <c r="P1449" s="5">
        <f>VLOOKUP(CONCATENATE($F1449," ",$G1449),AllocFactorMatrix,(P$4+1),FALSE)*$E1450</f>
        <v>0</v>
      </c>
      <c r="Q1449" s="5">
        <f>VLOOKUP(CONCATENATE($F1449," ",$G1449),AllocFactorMatrix,(Q$4+1),FALSE)*$E1450</f>
        <v>0</v>
      </c>
      <c r="R1449" s="5">
        <f t="shared" si="759"/>
        <v>0</v>
      </c>
      <c r="S1449" s="5">
        <f t="shared" si="757"/>
        <v>0</v>
      </c>
      <c r="T1449" s="5">
        <f>VLOOKUP(CONCATENATE($F1449," ",$G1449),AllocFactorMatrix,(T$4+1),FALSE)*$E1450</f>
        <v>0</v>
      </c>
      <c r="U1449" s="5">
        <f>VLOOKUP(CONCATENATE($F1449," ",$G1449),AllocFactorMatrix,(U$4+1),FALSE)*$E1450</f>
        <v>0</v>
      </c>
      <c r="V1449" s="5">
        <f>VLOOKUP(CONCATENATE($F1449," ",$G1449),AllocFactorMatrix,(V$4+1),FALSE)*$E1450</f>
        <v>0</v>
      </c>
      <c r="W1449" s="5">
        <f>VLOOKUP(CONCATENATE($F1449," ",$G1449),AllocFactorMatrix,(W$4+1),FALSE)*$E1450</f>
        <v>0</v>
      </c>
      <c r="X1449" s="5">
        <f t="shared" si="761"/>
        <v>0</v>
      </c>
      <c r="Y1449" s="5">
        <f>VLOOKUP(CONCATENATE($F1449," ",$G1449),AllocFactorMatrix,(Y$4+1),FALSE)*$E1450</f>
        <v>0</v>
      </c>
      <c r="Z1449" s="5">
        <f>VLOOKUP(CONCATENATE($F1449," ",$G1449),AllocFactorMatrix,(Z$4+1),FALSE)*$E1450</f>
        <v>0</v>
      </c>
      <c r="AA1449" s="5">
        <f t="shared" si="756"/>
        <v>0</v>
      </c>
      <c r="AB1449" s="5">
        <f>VLOOKUP(CONCATENATE($F1449," ",$G1449),AllocFactorMatrix,(AB$4+1),FALSE)*$E1450</f>
        <v>0</v>
      </c>
      <c r="AC1449" s="5">
        <f>VLOOKUP(CONCATENATE($F1449," ",$G1449),AllocFactorMatrix,(AC$4+1),FALSE)*$E1450</f>
        <v>0</v>
      </c>
      <c r="AD1449" s="5">
        <f>VLOOKUP(CONCATENATE($F1449," ",$G1449),AllocFactorMatrix,(AD$4+1),FALSE)*$E1450</f>
        <v>0</v>
      </c>
    </row>
    <row r="1450" spans="4:30" collapsed="1">
      <c r="D1450" s="1" t="s">
        <v>103</v>
      </c>
      <c r="E1450" s="61">
        <v>246722</v>
      </c>
      <c r="F1450" s="10" t="s">
        <v>38</v>
      </c>
      <c r="G1450" s="55" t="str">
        <f>$G$15</f>
        <v>TOTAL</v>
      </c>
      <c r="H1450" s="4">
        <f t="shared" si="754"/>
        <v>246721.99999999997</v>
      </c>
      <c r="I1450" s="5">
        <f>VLOOKUP(CONCATENATE($F1450," ",$G1450),AllocFactorMatrix,(I$4+1),FALSE)*$E1450</f>
        <v>164894.83542341419</v>
      </c>
      <c r="J1450" s="5">
        <f>VLOOKUP(CONCATENATE($F1450," ",$G1450),AllocFactorMatrix,(J$4+1),FALSE)*$E1450</f>
        <v>7772.7120778008912</v>
      </c>
      <c r="K1450" s="5">
        <f>VLOOKUP(CONCATENATE($F1450," ",$G1450),AllocFactorMatrix,(K$4+1),FALSE)*$E1450</f>
        <v>28223.194591962354</v>
      </c>
      <c r="L1450" s="5">
        <f>VLOOKUP(CONCATENATE($F1450," ",$G1450),AllocFactorMatrix,(L$4+1),FALSE)*$E1450</f>
        <v>872.24357040926839</v>
      </c>
      <c r="M1450" s="5">
        <f>VLOOKUP(CONCATENATE($F1450," ",$G1450),AllocFactorMatrix,(M$4+1),FALSE)*$E1450</f>
        <v>0</v>
      </c>
      <c r="N1450" s="5">
        <f t="shared" si="755"/>
        <v>29095.438162371622</v>
      </c>
      <c r="O1450" s="5">
        <f>VLOOKUP(CONCATENATE($F1450," ",$G1450),AllocFactorMatrix,(O$4+1),FALSE)*$E1450</f>
        <v>21162.462951350812</v>
      </c>
      <c r="P1450" s="5">
        <f>VLOOKUP(CONCATENATE($F1450," ",$G1450),AllocFactorMatrix,(P$4+1),FALSE)*$E1450</f>
        <v>3941.5101487962374</v>
      </c>
      <c r="Q1450" s="5">
        <f>VLOOKUP(CONCATENATE($F1450," ",$G1450),AllocFactorMatrix,(Q$4+1),FALSE)*$E1450</f>
        <v>0</v>
      </c>
      <c r="R1450" s="5">
        <f t="shared" si="759"/>
        <v>0</v>
      </c>
      <c r="S1450" s="5">
        <f t="shared" si="757"/>
        <v>25103.97310014705</v>
      </c>
      <c r="T1450" s="5">
        <f>VLOOKUP(CONCATENATE($F1450," ",$G1450),AllocFactorMatrix,(T$4+1),FALSE)*$E1450</f>
        <v>754.42876278109645</v>
      </c>
      <c r="U1450" s="5">
        <f>VLOOKUP(CONCATENATE($F1450," ",$G1450),AllocFactorMatrix,(U$4+1),FALSE)*$E1450</f>
        <v>12167.228787474098</v>
      </c>
      <c r="V1450" s="5">
        <f>VLOOKUP(CONCATENATE($F1450," ",$G1450),AllocFactorMatrix,(V$4+1),FALSE)*$E1450</f>
        <v>0</v>
      </c>
      <c r="W1450" s="5">
        <f>VLOOKUP(CONCATENATE($F1450," ",$G1450),AllocFactorMatrix,(W$4+1),FALSE)*$E1450</f>
        <v>0</v>
      </c>
      <c r="X1450" s="5">
        <f t="shared" si="761"/>
        <v>12921.657550255195</v>
      </c>
      <c r="Y1450" s="5">
        <f>VLOOKUP(CONCATENATE($F1450," ",$G1450),AllocFactorMatrix,(Y$4+1),FALSE)*$E1450</f>
        <v>6381.4551138328197</v>
      </c>
      <c r="Z1450" s="5">
        <f>VLOOKUP(CONCATENATE($F1450," ",$G1450),AllocFactorMatrix,(Z$4+1),FALSE)*$E1450</f>
        <v>106.46765158588694</v>
      </c>
      <c r="AA1450" s="5">
        <f t="shared" si="756"/>
        <v>6487.9227654187071</v>
      </c>
      <c r="AB1450" s="5">
        <f>VLOOKUP(CONCATENATE($F1450," ",$G1450),AllocFactorMatrix,(AB$4+1),FALSE)*$E1450</f>
        <v>86.256637271217613</v>
      </c>
      <c r="AC1450" s="5">
        <f>VLOOKUP(CONCATENATE($F1450," ",$G1450),AllocFactorMatrix,(AC$4+1),FALSE)*$E1450</f>
        <v>295.50325569334984</v>
      </c>
      <c r="AD1450" s="5">
        <f>VLOOKUP(CONCATENATE($F1450," ",$G1450),AllocFactorMatrix,(AD$4+1),FALSE)*$E1450</f>
        <v>63.701027627770152</v>
      </c>
    </row>
    <row r="1451" spans="4:30" hidden="1" outlineLevel="1">
      <c r="E1451" s="51"/>
      <c r="F1451" s="52" t="str">
        <f>F1458</f>
        <v>DIST_OHLINES</v>
      </c>
      <c r="G1451" s="55" t="str">
        <f>$G$8</f>
        <v>PRODUCTION</v>
      </c>
      <c r="H1451" s="4">
        <f t="shared" si="754"/>
        <v>0</v>
      </c>
      <c r="I1451" s="5">
        <f>VLOOKUP(CONCATENATE($F1451," ",$G1451),AllocFactorMatrix,(I$4+1),FALSE)*$E1458</f>
        <v>0</v>
      </c>
      <c r="J1451" s="5">
        <f>VLOOKUP(CONCATENATE($F1451," ",$G1451),AllocFactorMatrix,(J$4+1),FALSE)*$E1458</f>
        <v>0</v>
      </c>
      <c r="K1451" s="5">
        <f>VLOOKUP(CONCATENATE($F1451," ",$G1451),AllocFactorMatrix,(K$4+1),FALSE)*$E1458</f>
        <v>0</v>
      </c>
      <c r="L1451" s="5">
        <f>VLOOKUP(CONCATENATE($F1451," ",$G1451),AllocFactorMatrix,(L$4+1),FALSE)*$E1458</f>
        <v>0</v>
      </c>
      <c r="M1451" s="5">
        <f>VLOOKUP(CONCATENATE($F1451," ",$G1451),AllocFactorMatrix,(M$4+1),FALSE)*$E1458</f>
        <v>0</v>
      </c>
      <c r="N1451" s="5">
        <f t="shared" si="755"/>
        <v>0</v>
      </c>
      <c r="O1451" s="5">
        <f>VLOOKUP(CONCATENATE($F1451," ",$G1451),AllocFactorMatrix,(O$4+1),FALSE)*$E1458</f>
        <v>0</v>
      </c>
      <c r="P1451" s="5">
        <f>VLOOKUP(CONCATENATE($F1451," ",$G1451),AllocFactorMatrix,(P$4+1),FALSE)*$E1458</f>
        <v>0</v>
      </c>
      <c r="Q1451" s="5">
        <f>VLOOKUP(CONCATENATE($F1451," ",$G1451),AllocFactorMatrix,(Q$4+1),FALSE)*$E1458</f>
        <v>0</v>
      </c>
      <c r="R1451" s="5">
        <f t="shared" si="759"/>
        <v>0</v>
      </c>
      <c r="S1451" s="5">
        <f t="shared" si="757"/>
        <v>0</v>
      </c>
      <c r="T1451" s="5">
        <f>VLOOKUP(CONCATENATE($F1451," ",$G1451),AllocFactorMatrix,(T$4+1),FALSE)*$E1458</f>
        <v>0</v>
      </c>
      <c r="U1451" s="5">
        <f>VLOOKUP(CONCATENATE($F1451," ",$G1451),AllocFactorMatrix,(U$4+1),FALSE)*$E1458</f>
        <v>0</v>
      </c>
      <c r="V1451" s="5">
        <f>VLOOKUP(CONCATENATE($F1451," ",$G1451),AllocFactorMatrix,(V$4+1),FALSE)*$E1458</f>
        <v>0</v>
      </c>
      <c r="W1451" s="5">
        <f>VLOOKUP(CONCATENATE($F1451," ",$G1451),AllocFactorMatrix,(W$4+1),FALSE)*$E1458</f>
        <v>0</v>
      </c>
      <c r="X1451" s="5">
        <f>SUBTOTAL(9,T1451:W1451)</f>
        <v>0</v>
      </c>
      <c r="Y1451" s="5">
        <f>VLOOKUP(CONCATENATE($F1451," ",$G1451),AllocFactorMatrix,(Y$4+1),FALSE)*$E1458</f>
        <v>0</v>
      </c>
      <c r="Z1451" s="5">
        <f>VLOOKUP(CONCATENATE($F1451," ",$G1451),AllocFactorMatrix,(Z$4+1),FALSE)*$E1458</f>
        <v>0</v>
      </c>
      <c r="AA1451" s="5">
        <f t="shared" si="756"/>
        <v>0</v>
      </c>
      <c r="AB1451" s="5">
        <f>VLOOKUP(CONCATENATE($F1451," ",$G1451),AllocFactorMatrix,(AB$4+1),FALSE)*$E1458</f>
        <v>0</v>
      </c>
      <c r="AC1451" s="5">
        <f>VLOOKUP(CONCATENATE($F1451," ",$G1451),AllocFactorMatrix,(AC$4+1),FALSE)*$E1458</f>
        <v>0</v>
      </c>
      <c r="AD1451" s="5">
        <f>VLOOKUP(CONCATENATE($F1451," ",$G1451),AllocFactorMatrix,(AD$4+1),FALSE)*$E1458</f>
        <v>0</v>
      </c>
    </row>
    <row r="1452" spans="4:30" hidden="1" outlineLevel="1">
      <c r="E1452" s="51"/>
      <c r="F1452" s="52" t="str">
        <f>F1458</f>
        <v>DIST_OHLINES</v>
      </c>
      <c r="G1452" s="55" t="str">
        <f>$G$9</f>
        <v>BULKTRAN</v>
      </c>
      <c r="H1452" s="4">
        <f t="shared" si="754"/>
        <v>0</v>
      </c>
      <c r="I1452" s="5">
        <f>VLOOKUP(CONCATENATE($F1452," ",$G1452),AllocFactorMatrix,(I$4+1),FALSE)*$E1458</f>
        <v>0</v>
      </c>
      <c r="J1452" s="5">
        <f>VLOOKUP(CONCATENATE($F1452," ",$G1452),AllocFactorMatrix,(J$4+1),FALSE)*$E1458</f>
        <v>0</v>
      </c>
      <c r="K1452" s="5">
        <f>VLOOKUP(CONCATENATE($F1452," ",$G1452),AllocFactorMatrix,(K$4+1),FALSE)*$E1458</f>
        <v>0</v>
      </c>
      <c r="L1452" s="5">
        <f>VLOOKUP(CONCATENATE($F1452," ",$G1452),AllocFactorMatrix,(L$4+1),FALSE)*$E1458</f>
        <v>0</v>
      </c>
      <c r="M1452" s="5">
        <f>VLOOKUP(CONCATENATE($F1452," ",$G1452),AllocFactorMatrix,(M$4+1),FALSE)*$E1458</f>
        <v>0</v>
      </c>
      <c r="N1452" s="5">
        <f t="shared" si="755"/>
        <v>0</v>
      </c>
      <c r="O1452" s="5">
        <f>VLOOKUP(CONCATENATE($F1452," ",$G1452),AllocFactorMatrix,(O$4+1),FALSE)*$E1458</f>
        <v>0</v>
      </c>
      <c r="P1452" s="5">
        <f>VLOOKUP(CONCATENATE($F1452," ",$G1452),AllocFactorMatrix,(P$4+1),FALSE)*$E1458</f>
        <v>0</v>
      </c>
      <c r="Q1452" s="5">
        <f>VLOOKUP(CONCATENATE($F1452," ",$G1452),AllocFactorMatrix,(Q$4+1),FALSE)*$E1458</f>
        <v>0</v>
      </c>
      <c r="R1452" s="5">
        <f t="shared" si="759"/>
        <v>0</v>
      </c>
      <c r="S1452" s="5">
        <f t="shared" si="757"/>
        <v>0</v>
      </c>
      <c r="T1452" s="5">
        <f>VLOOKUP(CONCATENATE($F1452," ",$G1452),AllocFactorMatrix,(T$4+1),FALSE)*$E1458</f>
        <v>0</v>
      </c>
      <c r="U1452" s="5">
        <f>VLOOKUP(CONCATENATE($F1452," ",$G1452),AllocFactorMatrix,(U$4+1),FALSE)*$E1458</f>
        <v>0</v>
      </c>
      <c r="V1452" s="5">
        <f>VLOOKUP(CONCATENATE($F1452," ",$G1452),AllocFactorMatrix,(V$4+1),FALSE)*$E1458</f>
        <v>0</v>
      </c>
      <c r="W1452" s="5">
        <f>VLOOKUP(CONCATENATE($F1452," ",$G1452),AllocFactorMatrix,(W$4+1),FALSE)*$E1458</f>
        <v>0</v>
      </c>
      <c r="X1452" s="5">
        <f t="shared" ref="X1452:X1458" si="762">SUBTOTAL(9,T1452:W1452)</f>
        <v>0</v>
      </c>
      <c r="Y1452" s="5">
        <f>VLOOKUP(CONCATENATE($F1452," ",$G1452),AllocFactorMatrix,(Y$4+1),FALSE)*$E1458</f>
        <v>0</v>
      </c>
      <c r="Z1452" s="5">
        <f>VLOOKUP(CONCATENATE($F1452," ",$G1452),AllocFactorMatrix,(Z$4+1),FALSE)*$E1458</f>
        <v>0</v>
      </c>
      <c r="AA1452" s="5">
        <f t="shared" si="756"/>
        <v>0</v>
      </c>
      <c r="AB1452" s="5">
        <f>VLOOKUP(CONCATENATE($F1452," ",$G1452),AllocFactorMatrix,(AB$4+1),FALSE)*$E1458</f>
        <v>0</v>
      </c>
      <c r="AC1452" s="5">
        <f>VLOOKUP(CONCATENATE($F1452," ",$G1452),AllocFactorMatrix,(AC$4+1),FALSE)*$E1458</f>
        <v>0</v>
      </c>
      <c r="AD1452" s="5">
        <f>VLOOKUP(CONCATENATE($F1452," ",$G1452),AllocFactorMatrix,(AD$4+1),FALSE)*$E1458</f>
        <v>0</v>
      </c>
    </row>
    <row r="1453" spans="4:30" hidden="1" outlineLevel="1">
      <c r="E1453" s="51"/>
      <c r="F1453" s="52" t="str">
        <f>F1458</f>
        <v>DIST_OHLINES</v>
      </c>
      <c r="G1453" s="55" t="str">
        <f>$G$10</f>
        <v>SUBTRAN</v>
      </c>
      <c r="H1453" s="4">
        <f t="shared" si="754"/>
        <v>0</v>
      </c>
      <c r="I1453" s="5">
        <f>VLOOKUP(CONCATENATE($F1453," ",$G1453),AllocFactorMatrix,(I$4+1),FALSE)*$E1458</f>
        <v>0</v>
      </c>
      <c r="J1453" s="5">
        <f>VLOOKUP(CONCATENATE($F1453," ",$G1453),AllocFactorMatrix,(J$4+1),FALSE)*$E1458</f>
        <v>0</v>
      </c>
      <c r="K1453" s="5">
        <f>VLOOKUP(CONCATENATE($F1453," ",$G1453),AllocFactorMatrix,(K$4+1),FALSE)*$E1458</f>
        <v>0</v>
      </c>
      <c r="L1453" s="5">
        <f>VLOOKUP(CONCATENATE($F1453," ",$G1453),AllocFactorMatrix,(L$4+1),FALSE)*$E1458</f>
        <v>0</v>
      </c>
      <c r="M1453" s="5">
        <f>VLOOKUP(CONCATENATE($F1453," ",$G1453),AllocFactorMatrix,(M$4+1),FALSE)*$E1458</f>
        <v>0</v>
      </c>
      <c r="N1453" s="5">
        <f t="shared" si="755"/>
        <v>0</v>
      </c>
      <c r="O1453" s="5">
        <f>VLOOKUP(CONCATENATE($F1453," ",$G1453),AllocFactorMatrix,(O$4+1),FALSE)*$E1458</f>
        <v>0</v>
      </c>
      <c r="P1453" s="5">
        <f>VLOOKUP(CONCATENATE($F1453," ",$G1453),AllocFactorMatrix,(P$4+1),FALSE)*$E1458</f>
        <v>0</v>
      </c>
      <c r="Q1453" s="5">
        <f>VLOOKUP(CONCATENATE($F1453," ",$G1453),AllocFactorMatrix,(Q$4+1),FALSE)*$E1458</f>
        <v>0</v>
      </c>
      <c r="R1453" s="5">
        <f t="shared" si="759"/>
        <v>0</v>
      </c>
      <c r="S1453" s="5">
        <f t="shared" si="757"/>
        <v>0</v>
      </c>
      <c r="T1453" s="5">
        <f>VLOOKUP(CONCATENATE($F1453," ",$G1453),AllocFactorMatrix,(T$4+1),FALSE)*$E1458</f>
        <v>0</v>
      </c>
      <c r="U1453" s="5">
        <f>VLOOKUP(CONCATENATE($F1453," ",$G1453),AllocFactorMatrix,(U$4+1),FALSE)*$E1458</f>
        <v>0</v>
      </c>
      <c r="V1453" s="5">
        <f>VLOOKUP(CONCATENATE($F1453," ",$G1453),AllocFactorMatrix,(V$4+1),FALSE)*$E1458</f>
        <v>0</v>
      </c>
      <c r="W1453" s="5">
        <f>VLOOKUP(CONCATENATE($F1453," ",$G1453),AllocFactorMatrix,(W$4+1),FALSE)*$E1458</f>
        <v>0</v>
      </c>
      <c r="X1453" s="5">
        <f t="shared" si="762"/>
        <v>0</v>
      </c>
      <c r="Y1453" s="5">
        <f>VLOOKUP(CONCATENATE($F1453," ",$G1453),AllocFactorMatrix,(Y$4+1),FALSE)*$E1458</f>
        <v>0</v>
      </c>
      <c r="Z1453" s="5">
        <f>VLOOKUP(CONCATENATE($F1453," ",$G1453),AllocFactorMatrix,(Z$4+1),FALSE)*$E1458</f>
        <v>0</v>
      </c>
      <c r="AA1453" s="5">
        <f t="shared" si="756"/>
        <v>0</v>
      </c>
      <c r="AB1453" s="5">
        <f>VLOOKUP(CONCATENATE($F1453," ",$G1453),AllocFactorMatrix,(AB$4+1),FALSE)*$E1458</f>
        <v>0</v>
      </c>
      <c r="AC1453" s="5">
        <f>VLOOKUP(CONCATENATE($F1453," ",$G1453),AllocFactorMatrix,(AC$4+1),FALSE)*$E1458</f>
        <v>0</v>
      </c>
      <c r="AD1453" s="5">
        <f>VLOOKUP(CONCATENATE($F1453," ",$G1453),AllocFactorMatrix,(AD$4+1),FALSE)*$E1458</f>
        <v>0</v>
      </c>
    </row>
    <row r="1454" spans="4:30" hidden="1" outlineLevel="1">
      <c r="E1454" s="51"/>
      <c r="F1454" s="52" t="str">
        <f>F1458</f>
        <v>DIST_OHLINES</v>
      </c>
      <c r="G1454" s="55" t="str">
        <f>$G$11</f>
        <v>DISTPRI</v>
      </c>
      <c r="H1454" s="4">
        <f t="shared" si="754"/>
        <v>813635.63079999993</v>
      </c>
      <c r="I1454" s="5">
        <f>VLOOKUP(CONCATENATE($F1454," ",$G1454),AllocFactorMatrix,(I$4+1),FALSE)*$E1458</f>
        <v>543787.39405238209</v>
      </c>
      <c r="J1454" s="5">
        <f>VLOOKUP(CONCATENATE($F1454," ",$G1454),AllocFactorMatrix,(J$4+1),FALSE)*$E1458</f>
        <v>25632.718178550382</v>
      </c>
      <c r="K1454" s="5">
        <f>VLOOKUP(CONCATENATE($F1454," ",$G1454),AllocFactorMatrix,(K$4+1),FALSE)*$E1458</f>
        <v>93073.97287239258</v>
      </c>
      <c r="L1454" s="5">
        <f>VLOOKUP(CONCATENATE($F1454," ",$G1454),AllocFactorMatrix,(L$4+1),FALSE)*$E1458</f>
        <v>2876.4700659900186</v>
      </c>
      <c r="M1454" s="5">
        <f>VLOOKUP(CONCATENATE($F1454," ",$G1454),AllocFactorMatrix,(M$4+1),FALSE)*$E1458</f>
        <v>0</v>
      </c>
      <c r="N1454" s="5">
        <f t="shared" si="755"/>
        <v>95950.442938382592</v>
      </c>
      <c r="O1454" s="5">
        <f>VLOOKUP(CONCATENATE($F1454," ",$G1454),AllocFactorMatrix,(O$4+1),FALSE)*$E1458</f>
        <v>69789.211714820529</v>
      </c>
      <c r="P1454" s="5">
        <f>VLOOKUP(CONCATENATE($F1454," ",$G1454),AllocFactorMatrix,(P$4+1),FALSE)*$E1458</f>
        <v>12998.245378281745</v>
      </c>
      <c r="Q1454" s="5">
        <f>VLOOKUP(CONCATENATE($F1454," ",$G1454),AllocFactorMatrix,(Q$4+1),FALSE)*$E1458</f>
        <v>0</v>
      </c>
      <c r="R1454" s="5">
        <f t="shared" si="759"/>
        <v>0</v>
      </c>
      <c r="S1454" s="5">
        <f t="shared" si="757"/>
        <v>82787.457093102275</v>
      </c>
      <c r="T1454" s="5">
        <f>VLOOKUP(CONCATENATE($F1454," ",$G1454),AllocFactorMatrix,(T$4+1),FALSE)*$E1458</f>
        <v>2487.9423898114519</v>
      </c>
      <c r="U1454" s="5">
        <f>VLOOKUP(CONCATENATE($F1454," ",$G1454),AllocFactorMatrix,(U$4+1),FALSE)*$E1458</f>
        <v>40124.880916920287</v>
      </c>
      <c r="V1454" s="5">
        <f>VLOOKUP(CONCATENATE($F1454," ",$G1454),AllocFactorMatrix,(V$4+1),FALSE)*$E1458</f>
        <v>0</v>
      </c>
      <c r="W1454" s="5">
        <f>VLOOKUP(CONCATENATE($F1454," ",$G1454),AllocFactorMatrix,(W$4+1),FALSE)*$E1458</f>
        <v>0</v>
      </c>
      <c r="X1454" s="5">
        <f t="shared" si="762"/>
        <v>42612.823306731741</v>
      </c>
      <c r="Y1454" s="5">
        <f>VLOOKUP(CONCATENATE($F1454," ",$G1454),AllocFactorMatrix,(Y$4+1),FALSE)*$E1458</f>
        <v>21044.654538165436</v>
      </c>
      <c r="Z1454" s="5">
        <f>VLOOKUP(CONCATENATE($F1454," ",$G1454),AllocFactorMatrix,(Z$4+1),FALSE)*$E1458</f>
        <v>351.10721726428022</v>
      </c>
      <c r="AA1454" s="5">
        <f t="shared" si="756"/>
        <v>21395.761755429718</v>
      </c>
      <c r="AB1454" s="5">
        <f>VLOOKUP(CONCATENATE($F1454," ",$G1454),AllocFactorMatrix,(AB$4+1),FALSE)*$E1458</f>
        <v>284.45567674084168</v>
      </c>
      <c r="AC1454" s="5">
        <f>VLOOKUP(CONCATENATE($F1454," ",$G1454),AllocFactorMatrix,(AC$4+1),FALSE)*$E1458</f>
        <v>974.5056292082279</v>
      </c>
      <c r="AD1454" s="5">
        <f>VLOOKUP(CONCATENATE($F1454," ",$G1454),AllocFactorMatrix,(AD$4+1),FALSE)*$E1458</f>
        <v>210.07216947223594</v>
      </c>
    </row>
    <row r="1455" spans="4:30" hidden="1" outlineLevel="1">
      <c r="E1455" s="51"/>
      <c r="F1455" s="52" t="str">
        <f>F1458</f>
        <v>DIST_OHLINES</v>
      </c>
      <c r="G1455" s="55" t="str">
        <f>$G$12</f>
        <v>DISTSEC</v>
      </c>
      <c r="H1455" s="4">
        <f t="shared" si="754"/>
        <v>162883.36919999999</v>
      </c>
      <c r="I1455" s="5">
        <f>VLOOKUP(CONCATENATE($F1455," ",$G1455),AllocFactorMatrix,(I$4+1),FALSE)*$E1458</f>
        <v>121788.13159295727</v>
      </c>
      <c r="J1455" s="5">
        <f>VLOOKUP(CONCATENATE($F1455," ",$G1455),AllocFactorMatrix,(J$4+1),FALSE)*$E1458</f>
        <v>5871.4446391151487</v>
      </c>
      <c r="K1455" s="5">
        <f>VLOOKUP(CONCATENATE($F1455," ",$G1455),AllocFactorMatrix,(K$4+1),FALSE)*$E1458</f>
        <v>17716.5953269483</v>
      </c>
      <c r="L1455" s="5">
        <f>VLOOKUP(CONCATENATE($F1455," ",$G1455),AllocFactorMatrix,(L$4+1),FALSE)*$E1458</f>
        <v>0</v>
      </c>
      <c r="M1455" s="5">
        <f>VLOOKUP(CONCATENATE($F1455," ",$G1455),AllocFactorMatrix,(M$4+1),FALSE)*$E1458</f>
        <v>0</v>
      </c>
      <c r="N1455" s="5">
        <f t="shared" si="755"/>
        <v>17716.5953269483</v>
      </c>
      <c r="O1455" s="5">
        <f>VLOOKUP(CONCATENATE($F1455," ",$G1455),AllocFactorMatrix,(O$4+1),FALSE)*$E1458</f>
        <v>11289.083499537674</v>
      </c>
      <c r="P1455" s="5">
        <f>VLOOKUP(CONCATENATE($F1455," ",$G1455),AllocFactorMatrix,(P$4+1),FALSE)*$E1458</f>
        <v>0</v>
      </c>
      <c r="Q1455" s="5">
        <f>VLOOKUP(CONCATENATE($F1455," ",$G1455),AllocFactorMatrix,(Q$4+1),FALSE)*$E1458</f>
        <v>0</v>
      </c>
      <c r="R1455" s="5">
        <f t="shared" si="759"/>
        <v>0</v>
      </c>
      <c r="S1455" s="5">
        <f t="shared" si="757"/>
        <v>11289.083499537674</v>
      </c>
      <c r="T1455" s="5">
        <f>VLOOKUP(CONCATENATE($F1455," ",$G1455),AllocFactorMatrix,(T$4+1),FALSE)*$E1458</f>
        <v>305.2331348384231</v>
      </c>
      <c r="U1455" s="5">
        <f>VLOOKUP(CONCATENATE($F1455," ",$G1455),AllocFactorMatrix,(U$4+1),FALSE)*$E1458</f>
        <v>0</v>
      </c>
      <c r="V1455" s="5">
        <f>VLOOKUP(CONCATENATE($F1455," ",$G1455),AllocFactorMatrix,(V$4+1),FALSE)*$E1458</f>
        <v>0</v>
      </c>
      <c r="W1455" s="5">
        <f>VLOOKUP(CONCATENATE($F1455," ",$G1455),AllocFactorMatrix,(W$4+1),FALSE)*$E1458</f>
        <v>0</v>
      </c>
      <c r="X1455" s="5">
        <f t="shared" si="762"/>
        <v>305.2331348384231</v>
      </c>
      <c r="Y1455" s="5">
        <f>VLOOKUP(CONCATENATE($F1455," ",$G1455),AllocFactorMatrix,(Y$4+1),FALSE)*$E1458</f>
        <v>4163.9117628429967</v>
      </c>
      <c r="Z1455" s="5">
        <f>VLOOKUP(CONCATENATE($F1455," ",$G1455),AllocFactorMatrix,(Z$4+1),FALSE)*$E1458</f>
        <v>0</v>
      </c>
      <c r="AA1455" s="5">
        <f t="shared" si="756"/>
        <v>4163.9117628429967</v>
      </c>
      <c r="AB1455" s="5">
        <f>VLOOKUP(CONCATENATE($F1455," ",$G1455),AllocFactorMatrix,(AB$4+1),FALSE)*$E1458</f>
        <v>43.209046311065343</v>
      </c>
      <c r="AC1455" s="5">
        <f>VLOOKUP(CONCATENATE($F1455," ",$G1455),AllocFactorMatrix,(AC$4+1),FALSE)*$E1458</f>
        <v>1467.1133109003265</v>
      </c>
      <c r="AD1455" s="5">
        <f>VLOOKUP(CONCATENATE($F1455," ",$G1455),AllocFactorMatrix,(AD$4+1),FALSE)*$E1458</f>
        <v>238.64688654880703</v>
      </c>
    </row>
    <row r="1456" spans="4:30" hidden="1" outlineLevel="1">
      <c r="E1456" s="51"/>
      <c r="F1456" s="52" t="str">
        <f>F1458</f>
        <v>DIST_OHLINES</v>
      </c>
      <c r="G1456" s="55" t="str">
        <f>$G$13</f>
        <v>ENERGY</v>
      </c>
      <c r="H1456" s="4">
        <f t="shared" si="754"/>
        <v>0</v>
      </c>
      <c r="I1456" s="5">
        <f>VLOOKUP(CONCATENATE($F1456," ",$G1456),AllocFactorMatrix,(I$4+1),FALSE)*$E1458</f>
        <v>0</v>
      </c>
      <c r="J1456" s="5">
        <f>VLOOKUP(CONCATENATE($F1456," ",$G1456),AllocFactorMatrix,(J$4+1),FALSE)*$E1458</f>
        <v>0</v>
      </c>
      <c r="K1456" s="5">
        <f>VLOOKUP(CONCATENATE($F1456," ",$G1456),AllocFactorMatrix,(K$4+1),FALSE)*$E1458</f>
        <v>0</v>
      </c>
      <c r="L1456" s="5">
        <f>VLOOKUP(CONCATENATE($F1456," ",$G1456),AllocFactorMatrix,(L$4+1),FALSE)*$E1458</f>
        <v>0</v>
      </c>
      <c r="M1456" s="5">
        <f>VLOOKUP(CONCATENATE($F1456," ",$G1456),AllocFactorMatrix,(M$4+1),FALSE)*$E1458</f>
        <v>0</v>
      </c>
      <c r="N1456" s="5">
        <f t="shared" si="755"/>
        <v>0</v>
      </c>
      <c r="O1456" s="5">
        <f>VLOOKUP(CONCATENATE($F1456," ",$G1456),AllocFactorMatrix,(O$4+1),FALSE)*$E1458</f>
        <v>0</v>
      </c>
      <c r="P1456" s="5">
        <f>VLOOKUP(CONCATENATE($F1456," ",$G1456),AllocFactorMatrix,(P$4+1),FALSE)*$E1458</f>
        <v>0</v>
      </c>
      <c r="Q1456" s="5">
        <f>VLOOKUP(CONCATENATE($F1456," ",$G1456),AllocFactorMatrix,(Q$4+1),FALSE)*$E1458</f>
        <v>0</v>
      </c>
      <c r="R1456" s="5">
        <f t="shared" si="759"/>
        <v>0</v>
      </c>
      <c r="S1456" s="5">
        <f t="shared" si="757"/>
        <v>0</v>
      </c>
      <c r="T1456" s="5">
        <f>VLOOKUP(CONCATENATE($F1456," ",$G1456),AllocFactorMatrix,(T$4+1),FALSE)*$E1458</f>
        <v>0</v>
      </c>
      <c r="U1456" s="5">
        <f>VLOOKUP(CONCATENATE($F1456," ",$G1456),AllocFactorMatrix,(U$4+1),FALSE)*$E1458</f>
        <v>0</v>
      </c>
      <c r="V1456" s="5">
        <f>VLOOKUP(CONCATENATE($F1456," ",$G1456),AllocFactorMatrix,(V$4+1),FALSE)*$E1458</f>
        <v>0</v>
      </c>
      <c r="W1456" s="5">
        <f>VLOOKUP(CONCATENATE($F1456," ",$G1456),AllocFactorMatrix,(W$4+1),FALSE)*$E1458</f>
        <v>0</v>
      </c>
      <c r="X1456" s="5">
        <f t="shared" si="762"/>
        <v>0</v>
      </c>
      <c r="Y1456" s="5">
        <f>VLOOKUP(CONCATENATE($F1456," ",$G1456),AllocFactorMatrix,(Y$4+1),FALSE)*$E1458</f>
        <v>0</v>
      </c>
      <c r="Z1456" s="5">
        <f>VLOOKUP(CONCATENATE($F1456," ",$G1456),AllocFactorMatrix,(Z$4+1),FALSE)*$E1458</f>
        <v>0</v>
      </c>
      <c r="AA1456" s="5">
        <f t="shared" si="756"/>
        <v>0</v>
      </c>
      <c r="AB1456" s="5">
        <f>VLOOKUP(CONCATENATE($F1456," ",$G1456),AllocFactorMatrix,(AB$4+1),FALSE)*$E1458</f>
        <v>0</v>
      </c>
      <c r="AC1456" s="5">
        <f>VLOOKUP(CONCATENATE($F1456," ",$G1456),AllocFactorMatrix,(AC$4+1),FALSE)*$E1458</f>
        <v>0</v>
      </c>
      <c r="AD1456" s="5">
        <f>VLOOKUP(CONCATENATE($F1456," ",$G1456),AllocFactorMatrix,(AD$4+1),FALSE)*$E1458</f>
        <v>0</v>
      </c>
    </row>
    <row r="1457" spans="4:30" hidden="1" outlineLevel="1">
      <c r="E1457" s="51"/>
      <c r="F1457" s="52" t="str">
        <f>F1458</f>
        <v>DIST_OHLINES</v>
      </c>
      <c r="G1457" s="55" t="str">
        <f>$G$14</f>
        <v>CUSTOMER</v>
      </c>
      <c r="H1457" s="4">
        <f t="shared" si="754"/>
        <v>0</v>
      </c>
      <c r="I1457" s="5">
        <f>VLOOKUP(CONCATENATE($F1457," ",$G1457),AllocFactorMatrix,(I$4+1),FALSE)*$E1458</f>
        <v>0</v>
      </c>
      <c r="J1457" s="5">
        <f>VLOOKUP(CONCATENATE($F1457," ",$G1457),AllocFactorMatrix,(J$4+1),FALSE)*$E1458</f>
        <v>0</v>
      </c>
      <c r="K1457" s="5">
        <f>VLOOKUP(CONCATENATE($F1457," ",$G1457),AllocFactorMatrix,(K$4+1),FALSE)*$E1458</f>
        <v>0</v>
      </c>
      <c r="L1457" s="5">
        <f>VLOOKUP(CONCATENATE($F1457," ",$G1457),AllocFactorMatrix,(L$4+1),FALSE)*$E1458</f>
        <v>0</v>
      </c>
      <c r="M1457" s="5">
        <f>VLOOKUP(CONCATENATE($F1457," ",$G1457),AllocFactorMatrix,(M$4+1),FALSE)*$E1458</f>
        <v>0</v>
      </c>
      <c r="N1457" s="5">
        <f t="shared" si="755"/>
        <v>0</v>
      </c>
      <c r="O1457" s="5">
        <f>VLOOKUP(CONCATENATE($F1457," ",$G1457),AllocFactorMatrix,(O$4+1),FALSE)*$E1458</f>
        <v>0</v>
      </c>
      <c r="P1457" s="5">
        <f>VLOOKUP(CONCATENATE($F1457," ",$G1457),AllocFactorMatrix,(P$4+1),FALSE)*$E1458</f>
        <v>0</v>
      </c>
      <c r="Q1457" s="5">
        <f>VLOOKUP(CONCATENATE($F1457," ",$G1457),AllocFactorMatrix,(Q$4+1),FALSE)*$E1458</f>
        <v>0</v>
      </c>
      <c r="R1457" s="5">
        <f t="shared" si="759"/>
        <v>0</v>
      </c>
      <c r="S1457" s="5">
        <f t="shared" si="757"/>
        <v>0</v>
      </c>
      <c r="T1457" s="5">
        <f>VLOOKUP(CONCATENATE($F1457," ",$G1457),AllocFactorMatrix,(T$4+1),FALSE)*$E1458</f>
        <v>0</v>
      </c>
      <c r="U1457" s="5">
        <f>VLOOKUP(CONCATENATE($F1457," ",$G1457),AllocFactorMatrix,(U$4+1),FALSE)*$E1458</f>
        <v>0</v>
      </c>
      <c r="V1457" s="5">
        <f>VLOOKUP(CONCATENATE($F1457," ",$G1457),AllocFactorMatrix,(V$4+1),FALSE)*$E1458</f>
        <v>0</v>
      </c>
      <c r="W1457" s="5">
        <f>VLOOKUP(CONCATENATE($F1457," ",$G1457),AllocFactorMatrix,(W$4+1),FALSE)*$E1458</f>
        <v>0</v>
      </c>
      <c r="X1457" s="5">
        <f t="shared" si="762"/>
        <v>0</v>
      </c>
      <c r="Y1457" s="5">
        <f>VLOOKUP(CONCATENATE($F1457," ",$G1457),AllocFactorMatrix,(Y$4+1),FALSE)*$E1458</f>
        <v>0</v>
      </c>
      <c r="Z1457" s="5">
        <f>VLOOKUP(CONCATENATE($F1457," ",$G1457),AllocFactorMatrix,(Z$4+1),FALSE)*$E1458</f>
        <v>0</v>
      </c>
      <c r="AA1457" s="5">
        <f t="shared" si="756"/>
        <v>0</v>
      </c>
      <c r="AB1457" s="5">
        <f>VLOOKUP(CONCATENATE($F1457," ",$G1457),AllocFactorMatrix,(AB$4+1),FALSE)*$E1458</f>
        <v>0</v>
      </c>
      <c r="AC1457" s="5">
        <f>VLOOKUP(CONCATENATE($F1457," ",$G1457),AllocFactorMatrix,(AC$4+1),FALSE)*$E1458</f>
        <v>0</v>
      </c>
      <c r="AD1457" s="5">
        <f>VLOOKUP(CONCATENATE($F1457," ",$G1457),AllocFactorMatrix,(AD$4+1),FALSE)*$E1458</f>
        <v>0</v>
      </c>
    </row>
    <row r="1458" spans="4:30" collapsed="1">
      <c r="D1458" s="1" t="s">
        <v>104</v>
      </c>
      <c r="E1458" s="61">
        <v>976519</v>
      </c>
      <c r="F1458" s="10" t="s">
        <v>61</v>
      </c>
      <c r="G1458" s="55" t="str">
        <f>$G$15</f>
        <v>TOTAL</v>
      </c>
      <c r="H1458" s="4">
        <f t="shared" si="754"/>
        <v>976519.00000000012</v>
      </c>
      <c r="I1458" s="5">
        <f>VLOOKUP(CONCATENATE($F1458," ",$G1458),AllocFactorMatrix,(I$4+1),FALSE)*$E1458</f>
        <v>665575.5256453394</v>
      </c>
      <c r="J1458" s="5">
        <f>VLOOKUP(CONCATENATE($F1458," ",$G1458),AllocFactorMatrix,(J$4+1),FALSE)*$E1458</f>
        <v>31504.162817665525</v>
      </c>
      <c r="K1458" s="5">
        <f>VLOOKUP(CONCATENATE($F1458," ",$G1458),AllocFactorMatrix,(K$4+1),FALSE)*$E1458</f>
        <v>110790.56819934088</v>
      </c>
      <c r="L1458" s="5">
        <f>VLOOKUP(CONCATENATE($F1458," ",$G1458),AllocFactorMatrix,(L$4+1),FALSE)*$E1458</f>
        <v>2876.4700659900186</v>
      </c>
      <c r="M1458" s="5">
        <f>VLOOKUP(CONCATENATE($F1458," ",$G1458),AllocFactorMatrix,(M$4+1),FALSE)*$E1458</f>
        <v>0</v>
      </c>
      <c r="N1458" s="5">
        <f t="shared" si="755"/>
        <v>113667.03826533089</v>
      </c>
      <c r="O1458" s="5">
        <f>VLOOKUP(CONCATENATE($F1458," ",$G1458),AllocFactorMatrix,(O$4+1),FALSE)*$E1458</f>
        <v>81078.295214358208</v>
      </c>
      <c r="P1458" s="5">
        <f>VLOOKUP(CONCATENATE($F1458," ",$G1458),AllocFactorMatrix,(P$4+1),FALSE)*$E1458</f>
        <v>12998.245378281745</v>
      </c>
      <c r="Q1458" s="5">
        <f>VLOOKUP(CONCATENATE($F1458," ",$G1458),AllocFactorMatrix,(Q$4+1),FALSE)*$E1458</f>
        <v>0</v>
      </c>
      <c r="R1458" s="5">
        <f t="shared" si="759"/>
        <v>0</v>
      </c>
      <c r="S1458" s="5">
        <f t="shared" si="757"/>
        <v>94076.540592639954</v>
      </c>
      <c r="T1458" s="5">
        <f>VLOOKUP(CONCATENATE($F1458," ",$G1458),AllocFactorMatrix,(T$4+1),FALSE)*$E1458</f>
        <v>2793.1755246498747</v>
      </c>
      <c r="U1458" s="5">
        <f>VLOOKUP(CONCATENATE($F1458," ",$G1458),AllocFactorMatrix,(U$4+1),FALSE)*$E1458</f>
        <v>40124.880916920287</v>
      </c>
      <c r="V1458" s="5">
        <f>VLOOKUP(CONCATENATE($F1458," ",$G1458),AllocFactorMatrix,(V$4+1),FALSE)*$E1458</f>
        <v>0</v>
      </c>
      <c r="W1458" s="5">
        <f>VLOOKUP(CONCATENATE($F1458," ",$G1458),AllocFactorMatrix,(W$4+1),FALSE)*$E1458</f>
        <v>0</v>
      </c>
      <c r="X1458" s="5">
        <f t="shared" si="762"/>
        <v>42918.056441570159</v>
      </c>
      <c r="Y1458" s="5">
        <f>VLOOKUP(CONCATENATE($F1458," ",$G1458),AllocFactorMatrix,(Y$4+1),FALSE)*$E1458</f>
        <v>25208.566301008435</v>
      </c>
      <c r="Z1458" s="5">
        <f>VLOOKUP(CONCATENATE($F1458," ",$G1458),AllocFactorMatrix,(Z$4+1),FALSE)*$E1458</f>
        <v>351.10721726428022</v>
      </c>
      <c r="AA1458" s="5">
        <f t="shared" si="756"/>
        <v>25559.673518272717</v>
      </c>
      <c r="AB1458" s="5">
        <f>VLOOKUP(CONCATENATE($F1458," ",$G1458),AllocFactorMatrix,(AB$4+1),FALSE)*$E1458</f>
        <v>327.664723051907</v>
      </c>
      <c r="AC1458" s="5">
        <f>VLOOKUP(CONCATENATE($F1458," ",$G1458),AllocFactorMatrix,(AC$4+1),FALSE)*$E1458</f>
        <v>2441.6189401085544</v>
      </c>
      <c r="AD1458" s="5">
        <f>VLOOKUP(CONCATENATE($F1458," ",$G1458),AllocFactorMatrix,(AD$4+1),FALSE)*$E1458</f>
        <v>448.719056021043</v>
      </c>
    </row>
    <row r="1459" spans="4:30" hidden="1" outlineLevel="1">
      <c r="E1459" s="51"/>
      <c r="F1459" s="52" t="str">
        <f>F1466</f>
        <v>DIST_UGLINES</v>
      </c>
      <c r="G1459" s="55" t="str">
        <f>$G$8</f>
        <v>PRODUCTION</v>
      </c>
      <c r="H1459" s="4">
        <f t="shared" ref="H1459:H1498" si="763">SUBTOTAL(9,I1459:AD1459)</f>
        <v>0</v>
      </c>
      <c r="I1459" s="5">
        <f>VLOOKUP(CONCATENATE($F1459," ",$G1459),AllocFactorMatrix,(I$4+1),FALSE)*$E1466</f>
        <v>0</v>
      </c>
      <c r="J1459" s="5">
        <f>VLOOKUP(CONCATENATE($F1459," ",$G1459),AllocFactorMatrix,(J$4+1),FALSE)*$E1466</f>
        <v>0</v>
      </c>
      <c r="K1459" s="5">
        <f>VLOOKUP(CONCATENATE($F1459," ",$G1459),AllocFactorMatrix,(K$4+1),FALSE)*$E1466</f>
        <v>0</v>
      </c>
      <c r="L1459" s="5">
        <f>VLOOKUP(CONCATENATE($F1459," ",$G1459),AllocFactorMatrix,(L$4+1),FALSE)*$E1466</f>
        <v>0</v>
      </c>
      <c r="M1459" s="5">
        <f>VLOOKUP(CONCATENATE($F1459," ",$G1459),AllocFactorMatrix,(M$4+1),FALSE)*$E1466</f>
        <v>0</v>
      </c>
      <c r="N1459" s="5">
        <f t="shared" si="755"/>
        <v>0</v>
      </c>
      <c r="O1459" s="5">
        <f>VLOOKUP(CONCATENATE($F1459," ",$G1459),AllocFactorMatrix,(O$4+1),FALSE)*$E1466</f>
        <v>0</v>
      </c>
      <c r="P1459" s="5">
        <f>VLOOKUP(CONCATENATE($F1459," ",$G1459),AllocFactorMatrix,(P$4+1),FALSE)*$E1466</f>
        <v>0</v>
      </c>
      <c r="Q1459" s="5">
        <f>VLOOKUP(CONCATENATE($F1459," ",$G1459),AllocFactorMatrix,(Q$4+1),FALSE)*$E1466</f>
        <v>0</v>
      </c>
      <c r="R1459" s="5">
        <f t="shared" si="759"/>
        <v>0</v>
      </c>
      <c r="S1459" s="5">
        <f t="shared" si="757"/>
        <v>0</v>
      </c>
      <c r="T1459" s="5">
        <f>VLOOKUP(CONCATENATE($F1459," ",$G1459),AllocFactorMatrix,(T$4+1),FALSE)*$E1466</f>
        <v>0</v>
      </c>
      <c r="U1459" s="5">
        <f>VLOOKUP(CONCATENATE($F1459," ",$G1459),AllocFactorMatrix,(U$4+1),FALSE)*$E1466</f>
        <v>0</v>
      </c>
      <c r="V1459" s="5">
        <f>VLOOKUP(CONCATENATE($F1459," ",$G1459),AllocFactorMatrix,(V$4+1),FALSE)*$E1466</f>
        <v>0</v>
      </c>
      <c r="W1459" s="5">
        <f>VLOOKUP(CONCATENATE($F1459," ",$G1459),AllocFactorMatrix,(W$4+1),FALSE)*$E1466</f>
        <v>0</v>
      </c>
      <c r="X1459" s="5">
        <f>SUBTOTAL(9,T1459:W1459)</f>
        <v>0</v>
      </c>
      <c r="Y1459" s="5">
        <f>VLOOKUP(CONCATENATE($F1459," ",$G1459),AllocFactorMatrix,(Y$4+1),FALSE)*$E1466</f>
        <v>0</v>
      </c>
      <c r="Z1459" s="5">
        <f>VLOOKUP(CONCATENATE($F1459," ",$G1459),AllocFactorMatrix,(Z$4+1),FALSE)*$E1466</f>
        <v>0</v>
      </c>
      <c r="AA1459" s="5">
        <f t="shared" ref="AA1459:AA1490" si="764">SUBTOTAL(9,Y1459:Z1459)</f>
        <v>0</v>
      </c>
      <c r="AB1459" s="5">
        <f>VLOOKUP(CONCATENATE($F1459," ",$G1459),AllocFactorMatrix,(AB$4+1),FALSE)*$E1466</f>
        <v>0</v>
      </c>
      <c r="AC1459" s="5">
        <f>VLOOKUP(CONCATENATE($F1459," ",$G1459),AllocFactorMatrix,(AC$4+1),FALSE)*$E1466</f>
        <v>0</v>
      </c>
      <c r="AD1459" s="5">
        <f>VLOOKUP(CONCATENATE($F1459," ",$G1459),AllocFactorMatrix,(AD$4+1),FALSE)*$E1466</f>
        <v>0</v>
      </c>
    </row>
    <row r="1460" spans="4:30" hidden="1" outlineLevel="1">
      <c r="E1460" s="51"/>
      <c r="F1460" s="52" t="str">
        <f>F1466</f>
        <v>DIST_UGLINES</v>
      </c>
      <c r="G1460" s="55" t="str">
        <f>$G$9</f>
        <v>BULKTRAN</v>
      </c>
      <c r="H1460" s="4">
        <f t="shared" si="763"/>
        <v>0</v>
      </c>
      <c r="I1460" s="5">
        <f>VLOOKUP(CONCATENATE($F1460," ",$G1460),AllocFactorMatrix,(I$4+1),FALSE)*$E1466</f>
        <v>0</v>
      </c>
      <c r="J1460" s="5">
        <f>VLOOKUP(CONCATENATE($F1460," ",$G1460),AllocFactorMatrix,(J$4+1),FALSE)*$E1466</f>
        <v>0</v>
      </c>
      <c r="K1460" s="5">
        <f>VLOOKUP(CONCATENATE($F1460," ",$G1460),AllocFactorMatrix,(K$4+1),FALSE)*$E1466</f>
        <v>0</v>
      </c>
      <c r="L1460" s="5">
        <f>VLOOKUP(CONCATENATE($F1460," ",$G1460),AllocFactorMatrix,(L$4+1),FALSE)*$E1466</f>
        <v>0</v>
      </c>
      <c r="M1460" s="5">
        <f>VLOOKUP(CONCATENATE($F1460," ",$G1460),AllocFactorMatrix,(M$4+1),FALSE)*$E1466</f>
        <v>0</v>
      </c>
      <c r="N1460" s="5">
        <f t="shared" si="755"/>
        <v>0</v>
      </c>
      <c r="O1460" s="5">
        <f>VLOOKUP(CONCATENATE($F1460," ",$G1460),AllocFactorMatrix,(O$4+1),FALSE)*$E1466</f>
        <v>0</v>
      </c>
      <c r="P1460" s="5">
        <f>VLOOKUP(CONCATENATE($F1460," ",$G1460),AllocFactorMatrix,(P$4+1),FALSE)*$E1466</f>
        <v>0</v>
      </c>
      <c r="Q1460" s="5">
        <f>VLOOKUP(CONCATENATE($F1460," ",$G1460),AllocFactorMatrix,(Q$4+1),FALSE)*$E1466</f>
        <v>0</v>
      </c>
      <c r="R1460" s="5">
        <f t="shared" ref="R1460:R1474" si="765">VLOOKUP(CONCATENATE($F1460," ",$G1460),AllocFactorMatrix,(R$4+1),FALSE)*$E1467</f>
        <v>0</v>
      </c>
      <c r="S1460" s="5">
        <f t="shared" si="757"/>
        <v>0</v>
      </c>
      <c r="T1460" s="5">
        <f>VLOOKUP(CONCATENATE($F1460," ",$G1460),AllocFactorMatrix,(T$4+1),FALSE)*$E1466</f>
        <v>0</v>
      </c>
      <c r="U1460" s="5">
        <f>VLOOKUP(CONCATENATE($F1460," ",$G1460),AllocFactorMatrix,(U$4+1),FALSE)*$E1466</f>
        <v>0</v>
      </c>
      <c r="V1460" s="5">
        <f>VLOOKUP(CONCATENATE($F1460," ",$G1460),AllocFactorMatrix,(V$4+1),FALSE)*$E1466</f>
        <v>0</v>
      </c>
      <c r="W1460" s="5">
        <f>VLOOKUP(CONCATENATE($F1460," ",$G1460),AllocFactorMatrix,(W$4+1),FALSE)*$E1466</f>
        <v>0</v>
      </c>
      <c r="X1460" s="5">
        <f t="shared" ref="X1460:X1466" si="766">SUBTOTAL(9,T1460:W1460)</f>
        <v>0</v>
      </c>
      <c r="Y1460" s="5">
        <f>VLOOKUP(CONCATENATE($F1460," ",$G1460),AllocFactorMatrix,(Y$4+1),FALSE)*$E1466</f>
        <v>0</v>
      </c>
      <c r="Z1460" s="5">
        <f>VLOOKUP(CONCATENATE($F1460," ",$G1460),AllocFactorMatrix,(Z$4+1),FALSE)*$E1466</f>
        <v>0</v>
      </c>
      <c r="AA1460" s="5">
        <f t="shared" si="764"/>
        <v>0</v>
      </c>
      <c r="AB1460" s="5">
        <f>VLOOKUP(CONCATENATE($F1460," ",$G1460),AllocFactorMatrix,(AB$4+1),FALSE)*$E1466</f>
        <v>0</v>
      </c>
      <c r="AC1460" s="5">
        <f>VLOOKUP(CONCATENATE($F1460," ",$G1460),AllocFactorMatrix,(AC$4+1),FALSE)*$E1466</f>
        <v>0</v>
      </c>
      <c r="AD1460" s="5">
        <f>VLOOKUP(CONCATENATE($F1460," ",$G1460),AllocFactorMatrix,(AD$4+1),FALSE)*$E1466</f>
        <v>0</v>
      </c>
    </row>
    <row r="1461" spans="4:30" hidden="1" outlineLevel="1">
      <c r="E1461" s="51"/>
      <c r="F1461" s="52" t="str">
        <f>F1466</f>
        <v>DIST_UGLINES</v>
      </c>
      <c r="G1461" s="55" t="str">
        <f>$G$10</f>
        <v>SUBTRAN</v>
      </c>
      <c r="H1461" s="4">
        <f t="shared" si="763"/>
        <v>0</v>
      </c>
      <c r="I1461" s="5">
        <f>VLOOKUP(CONCATENATE($F1461," ",$G1461),AllocFactorMatrix,(I$4+1),FALSE)*$E1466</f>
        <v>0</v>
      </c>
      <c r="J1461" s="5">
        <f>VLOOKUP(CONCATENATE($F1461," ",$G1461),AllocFactorMatrix,(J$4+1),FALSE)*$E1466</f>
        <v>0</v>
      </c>
      <c r="K1461" s="5">
        <f>VLOOKUP(CONCATENATE($F1461," ",$G1461),AllocFactorMatrix,(K$4+1),FALSE)*$E1466</f>
        <v>0</v>
      </c>
      <c r="L1461" s="5">
        <f>VLOOKUP(CONCATENATE($F1461," ",$G1461),AllocFactorMatrix,(L$4+1),FALSE)*$E1466</f>
        <v>0</v>
      </c>
      <c r="M1461" s="5">
        <f>VLOOKUP(CONCATENATE($F1461," ",$G1461),AllocFactorMatrix,(M$4+1),FALSE)*$E1466</f>
        <v>0</v>
      </c>
      <c r="N1461" s="5">
        <f t="shared" si="755"/>
        <v>0</v>
      </c>
      <c r="O1461" s="5">
        <f>VLOOKUP(CONCATENATE($F1461," ",$G1461),AllocFactorMatrix,(O$4+1),FALSE)*$E1466</f>
        <v>0</v>
      </c>
      <c r="P1461" s="5">
        <f>VLOOKUP(CONCATENATE($F1461," ",$G1461),AllocFactorMatrix,(P$4+1),FALSE)*$E1466</f>
        <v>0</v>
      </c>
      <c r="Q1461" s="5">
        <f>VLOOKUP(CONCATENATE($F1461," ",$G1461),AllocFactorMatrix,(Q$4+1),FALSE)*$E1466</f>
        <v>0</v>
      </c>
      <c r="R1461" s="5">
        <f t="shared" si="765"/>
        <v>0</v>
      </c>
      <c r="S1461" s="5">
        <f t="shared" si="757"/>
        <v>0</v>
      </c>
      <c r="T1461" s="5">
        <f>VLOOKUP(CONCATENATE($F1461," ",$G1461),AllocFactorMatrix,(T$4+1),FALSE)*$E1466</f>
        <v>0</v>
      </c>
      <c r="U1461" s="5">
        <f>VLOOKUP(CONCATENATE($F1461," ",$G1461),AllocFactorMatrix,(U$4+1),FALSE)*$E1466</f>
        <v>0</v>
      </c>
      <c r="V1461" s="5">
        <f>VLOOKUP(CONCATENATE($F1461," ",$G1461),AllocFactorMatrix,(V$4+1),FALSE)*$E1466</f>
        <v>0</v>
      </c>
      <c r="W1461" s="5">
        <f>VLOOKUP(CONCATENATE($F1461," ",$G1461),AllocFactorMatrix,(W$4+1),FALSE)*$E1466</f>
        <v>0</v>
      </c>
      <c r="X1461" s="5">
        <f t="shared" si="766"/>
        <v>0</v>
      </c>
      <c r="Y1461" s="5">
        <f>VLOOKUP(CONCATENATE($F1461," ",$G1461),AllocFactorMatrix,(Y$4+1),FALSE)*$E1466</f>
        <v>0</v>
      </c>
      <c r="Z1461" s="5">
        <f>VLOOKUP(CONCATENATE($F1461," ",$G1461),AllocFactorMatrix,(Z$4+1),FALSE)*$E1466</f>
        <v>0</v>
      </c>
      <c r="AA1461" s="5">
        <f t="shared" si="764"/>
        <v>0</v>
      </c>
      <c r="AB1461" s="5">
        <f>VLOOKUP(CONCATENATE($F1461," ",$G1461),AllocFactorMatrix,(AB$4+1),FALSE)*$E1466</f>
        <v>0</v>
      </c>
      <c r="AC1461" s="5">
        <f>VLOOKUP(CONCATENATE($F1461," ",$G1461),AllocFactorMatrix,(AC$4+1),FALSE)*$E1466</f>
        <v>0</v>
      </c>
      <c r="AD1461" s="5">
        <f>VLOOKUP(CONCATENATE($F1461," ",$G1461),AllocFactorMatrix,(AD$4+1),FALSE)*$E1466</f>
        <v>0</v>
      </c>
    </row>
    <row r="1462" spans="4:30" hidden="1" outlineLevel="1">
      <c r="E1462" s="51"/>
      <c r="F1462" s="52" t="str">
        <f>F1466</f>
        <v>DIST_UGLINES</v>
      </c>
      <c r="G1462" s="55" t="str">
        <f>$G$11</f>
        <v>DISTPRI</v>
      </c>
      <c r="H1462" s="4">
        <f t="shared" si="763"/>
        <v>99621.926999999981</v>
      </c>
      <c r="I1462" s="5">
        <f>VLOOKUP(CONCATENATE($F1462," ",$G1462),AllocFactorMatrix,(I$4+1),FALSE)*$E1466</f>
        <v>66581.582741824328</v>
      </c>
      <c r="J1462" s="5">
        <f>VLOOKUP(CONCATENATE($F1462," ",$G1462),AllocFactorMatrix,(J$4+1),FALSE)*$E1466</f>
        <v>3138.4819967684221</v>
      </c>
      <c r="K1462" s="5">
        <f>VLOOKUP(CONCATENATE($F1462," ",$G1462),AllocFactorMatrix,(K$4+1),FALSE)*$E1466</f>
        <v>11396.02074945594</v>
      </c>
      <c r="L1462" s="5">
        <f>VLOOKUP(CONCATENATE($F1462," ",$G1462),AllocFactorMatrix,(L$4+1),FALSE)*$E1466</f>
        <v>352.19633959489425</v>
      </c>
      <c r="M1462" s="5">
        <f>VLOOKUP(CONCATENATE($F1462," ",$G1462),AllocFactorMatrix,(M$4+1),FALSE)*$E1466</f>
        <v>0</v>
      </c>
      <c r="N1462" s="5">
        <f t="shared" si="755"/>
        <v>11748.217089050835</v>
      </c>
      <c r="O1462" s="5">
        <f>VLOOKUP(CONCATENATE($F1462," ",$G1462),AllocFactorMatrix,(O$4+1),FALSE)*$E1466</f>
        <v>8545.0237079777035</v>
      </c>
      <c r="P1462" s="5">
        <f>VLOOKUP(CONCATENATE($F1462," ",$G1462),AllocFactorMatrix,(P$4+1),FALSE)*$E1466</f>
        <v>1591.5112406398209</v>
      </c>
      <c r="Q1462" s="5">
        <f>VLOOKUP(CONCATENATE($F1462," ",$G1462),AllocFactorMatrix,(Q$4+1),FALSE)*$E1466</f>
        <v>0</v>
      </c>
      <c r="R1462" s="5">
        <f t="shared" si="765"/>
        <v>0</v>
      </c>
      <c r="S1462" s="5">
        <f t="shared" si="757"/>
        <v>10136.534948617524</v>
      </c>
      <c r="T1462" s="5">
        <f>VLOOKUP(CONCATENATE($F1462," ",$G1462),AllocFactorMatrix,(T$4+1),FALSE)*$E1466</f>
        <v>304.62482929158608</v>
      </c>
      <c r="U1462" s="5">
        <f>VLOOKUP(CONCATENATE($F1462," ",$G1462),AllocFactorMatrix,(U$4+1),FALSE)*$E1466</f>
        <v>4912.9091773657919</v>
      </c>
      <c r="V1462" s="5">
        <f>VLOOKUP(CONCATENATE($F1462," ",$G1462),AllocFactorMatrix,(V$4+1),FALSE)*$E1466</f>
        <v>0</v>
      </c>
      <c r="W1462" s="5">
        <f>VLOOKUP(CONCATENATE($F1462," ",$G1462),AllocFactorMatrix,(W$4+1),FALSE)*$E1466</f>
        <v>0</v>
      </c>
      <c r="X1462" s="5">
        <f t="shared" si="766"/>
        <v>5217.5340066573781</v>
      </c>
      <c r="Y1462" s="5">
        <f>VLOOKUP(CONCATENATE($F1462," ",$G1462),AllocFactorMatrix,(Y$4+1),FALSE)*$E1466</f>
        <v>2576.7173397752522</v>
      </c>
      <c r="Z1462" s="5">
        <f>VLOOKUP(CONCATENATE($F1462," ",$G1462),AllocFactorMatrix,(Z$4+1),FALSE)*$E1466</f>
        <v>42.989731820229501</v>
      </c>
      <c r="AA1462" s="5">
        <f t="shared" si="764"/>
        <v>2619.7070715954815</v>
      </c>
      <c r="AB1462" s="5">
        <f>VLOOKUP(CONCATENATE($F1462," ",$G1462),AllocFactorMatrix,(AB$4+1),FALSE)*$E1466</f>
        <v>34.828886039748056</v>
      </c>
      <c r="AC1462" s="5">
        <f>VLOOKUP(CONCATENATE($F1462," ",$G1462),AllocFactorMatrix,(AC$4+1),FALSE)*$E1466</f>
        <v>119.31892480988819</v>
      </c>
      <c r="AD1462" s="5">
        <f>VLOOKUP(CONCATENATE($F1462," ",$G1462),AllocFactorMatrix,(AD$4+1),FALSE)*$E1466</f>
        <v>25.721334636387112</v>
      </c>
    </row>
    <row r="1463" spans="4:30" hidden="1" outlineLevel="1">
      <c r="E1463" s="51"/>
      <c r="F1463" s="52" t="str">
        <f>F1466</f>
        <v>DIST_UGLINES</v>
      </c>
      <c r="G1463" s="55" t="str">
        <f>$G$12</f>
        <v>DISTSEC</v>
      </c>
      <c r="H1463" s="4">
        <f t="shared" si="763"/>
        <v>23444.072999999997</v>
      </c>
      <c r="I1463" s="5">
        <f>VLOOKUP(CONCATENATE($F1463," ",$G1463),AllocFactorMatrix,(I$4+1),FALSE)*$E1466</f>
        <v>17529.167413605392</v>
      </c>
      <c r="J1463" s="5">
        <f>VLOOKUP(CONCATENATE($F1463," ",$G1463),AllocFactorMatrix,(J$4+1),FALSE)*$E1466</f>
        <v>845.08674771981691</v>
      </c>
      <c r="K1463" s="5">
        <f>VLOOKUP(CONCATENATE($F1463," ",$G1463),AllocFactorMatrix,(K$4+1),FALSE)*$E1466</f>
        <v>2549.978897148419</v>
      </c>
      <c r="L1463" s="5">
        <f>VLOOKUP(CONCATENATE($F1463," ",$G1463),AllocFactorMatrix,(L$4+1),FALSE)*$E1466</f>
        <v>0</v>
      </c>
      <c r="M1463" s="5">
        <f>VLOOKUP(CONCATENATE($F1463," ",$G1463),AllocFactorMatrix,(M$4+1),FALSE)*$E1466</f>
        <v>0</v>
      </c>
      <c r="N1463" s="5">
        <f t="shared" si="755"/>
        <v>2549.978897148419</v>
      </c>
      <c r="O1463" s="5">
        <f>VLOOKUP(CONCATENATE($F1463," ",$G1463),AllocFactorMatrix,(O$4+1),FALSE)*$E1466</f>
        <v>1624.8564783878296</v>
      </c>
      <c r="P1463" s="5">
        <f>VLOOKUP(CONCATENATE($F1463," ",$G1463),AllocFactorMatrix,(P$4+1),FALSE)*$E1466</f>
        <v>0</v>
      </c>
      <c r="Q1463" s="5">
        <f>VLOOKUP(CONCATENATE($F1463," ",$G1463),AllocFactorMatrix,(Q$4+1),FALSE)*$E1466</f>
        <v>0</v>
      </c>
      <c r="R1463" s="5">
        <f t="shared" si="765"/>
        <v>0</v>
      </c>
      <c r="S1463" s="5">
        <f t="shared" si="757"/>
        <v>1624.8564783878296</v>
      </c>
      <c r="T1463" s="5">
        <f>VLOOKUP(CONCATENATE($F1463," ",$G1463),AllocFactorMatrix,(T$4+1),FALSE)*$E1466</f>
        <v>43.93271044377952</v>
      </c>
      <c r="U1463" s="5">
        <f>VLOOKUP(CONCATENATE($F1463," ",$G1463),AllocFactorMatrix,(U$4+1),FALSE)*$E1466</f>
        <v>0</v>
      </c>
      <c r="V1463" s="5">
        <f>VLOOKUP(CONCATENATE($F1463," ",$G1463),AllocFactorMatrix,(V$4+1),FALSE)*$E1466</f>
        <v>0</v>
      </c>
      <c r="W1463" s="5">
        <f>VLOOKUP(CONCATENATE($F1463," ",$G1463),AllocFactorMatrix,(W$4+1),FALSE)*$E1466</f>
        <v>0</v>
      </c>
      <c r="X1463" s="5">
        <f t="shared" si="766"/>
        <v>43.93271044377952</v>
      </c>
      <c r="Y1463" s="5">
        <f>VLOOKUP(CONCATENATE($F1463," ",$G1463),AllocFactorMatrix,(Y$4+1),FALSE)*$E1466</f>
        <v>599.31871383251018</v>
      </c>
      <c r="Z1463" s="5">
        <f>VLOOKUP(CONCATENATE($F1463," ",$G1463),AllocFactorMatrix,(Z$4+1),FALSE)*$E1466</f>
        <v>0</v>
      </c>
      <c r="AA1463" s="5">
        <f t="shared" si="764"/>
        <v>599.31871383251018</v>
      </c>
      <c r="AB1463" s="5">
        <f>VLOOKUP(CONCATENATE($F1463," ",$G1463),AllocFactorMatrix,(AB$4+1),FALSE)*$E1466</f>
        <v>6.2191495728036337</v>
      </c>
      <c r="AC1463" s="5">
        <f>VLOOKUP(CONCATENATE($F1463," ",$G1463),AllocFactorMatrix,(AC$4+1),FALSE)*$E1466</f>
        <v>211.16404780273263</v>
      </c>
      <c r="AD1463" s="5">
        <f>VLOOKUP(CONCATENATE($F1463," ",$G1463),AllocFactorMatrix,(AD$4+1),FALSE)*$E1466</f>
        <v>34.348841486715457</v>
      </c>
    </row>
    <row r="1464" spans="4:30" hidden="1" outlineLevel="1">
      <c r="E1464" s="51"/>
      <c r="F1464" s="52" t="str">
        <f>F1466</f>
        <v>DIST_UGLINES</v>
      </c>
      <c r="G1464" s="55" t="str">
        <f>$G$13</f>
        <v>ENERGY</v>
      </c>
      <c r="H1464" s="4">
        <f t="shared" si="763"/>
        <v>0</v>
      </c>
      <c r="I1464" s="5">
        <f>VLOOKUP(CONCATENATE($F1464," ",$G1464),AllocFactorMatrix,(I$4+1),FALSE)*$E1466</f>
        <v>0</v>
      </c>
      <c r="J1464" s="5">
        <f>VLOOKUP(CONCATENATE($F1464," ",$G1464),AllocFactorMatrix,(J$4+1),FALSE)*$E1466</f>
        <v>0</v>
      </c>
      <c r="K1464" s="5">
        <f>VLOOKUP(CONCATENATE($F1464," ",$G1464),AllocFactorMatrix,(K$4+1),FALSE)*$E1466</f>
        <v>0</v>
      </c>
      <c r="L1464" s="5">
        <f>VLOOKUP(CONCATENATE($F1464," ",$G1464),AllocFactorMatrix,(L$4+1),FALSE)*$E1466</f>
        <v>0</v>
      </c>
      <c r="M1464" s="5">
        <f>VLOOKUP(CONCATENATE($F1464," ",$G1464),AllocFactorMatrix,(M$4+1),FALSE)*$E1466</f>
        <v>0</v>
      </c>
      <c r="N1464" s="5">
        <f t="shared" si="755"/>
        <v>0</v>
      </c>
      <c r="O1464" s="5">
        <f>VLOOKUP(CONCATENATE($F1464," ",$G1464),AllocFactorMatrix,(O$4+1),FALSE)*$E1466</f>
        <v>0</v>
      </c>
      <c r="P1464" s="5">
        <f>VLOOKUP(CONCATENATE($F1464," ",$G1464),AllocFactorMatrix,(P$4+1),FALSE)*$E1466</f>
        <v>0</v>
      </c>
      <c r="Q1464" s="5">
        <f>VLOOKUP(CONCATENATE($F1464," ",$G1464),AllocFactorMatrix,(Q$4+1),FALSE)*$E1466</f>
        <v>0</v>
      </c>
      <c r="R1464" s="5">
        <f t="shared" si="765"/>
        <v>0</v>
      </c>
      <c r="S1464" s="5">
        <f t="shared" si="757"/>
        <v>0</v>
      </c>
      <c r="T1464" s="5">
        <f>VLOOKUP(CONCATENATE($F1464," ",$G1464),AllocFactorMatrix,(T$4+1),FALSE)*$E1466</f>
        <v>0</v>
      </c>
      <c r="U1464" s="5">
        <f>VLOOKUP(CONCATENATE($F1464," ",$G1464),AllocFactorMatrix,(U$4+1),FALSE)*$E1466</f>
        <v>0</v>
      </c>
      <c r="V1464" s="5">
        <f>VLOOKUP(CONCATENATE($F1464," ",$G1464),AllocFactorMatrix,(V$4+1),FALSE)*$E1466</f>
        <v>0</v>
      </c>
      <c r="W1464" s="5">
        <f>VLOOKUP(CONCATENATE($F1464," ",$G1464),AllocFactorMatrix,(W$4+1),FALSE)*$E1466</f>
        <v>0</v>
      </c>
      <c r="X1464" s="5">
        <f t="shared" si="766"/>
        <v>0</v>
      </c>
      <c r="Y1464" s="5">
        <f>VLOOKUP(CONCATENATE($F1464," ",$G1464),AllocFactorMatrix,(Y$4+1),FALSE)*$E1466</f>
        <v>0</v>
      </c>
      <c r="Z1464" s="5">
        <f>VLOOKUP(CONCATENATE($F1464," ",$G1464),AllocFactorMatrix,(Z$4+1),FALSE)*$E1466</f>
        <v>0</v>
      </c>
      <c r="AA1464" s="5">
        <f t="shared" si="764"/>
        <v>0</v>
      </c>
      <c r="AB1464" s="5">
        <f>VLOOKUP(CONCATENATE($F1464," ",$G1464),AllocFactorMatrix,(AB$4+1),FALSE)*$E1466</f>
        <v>0</v>
      </c>
      <c r="AC1464" s="5">
        <f>VLOOKUP(CONCATENATE($F1464," ",$G1464),AllocFactorMatrix,(AC$4+1),FALSE)*$E1466</f>
        <v>0</v>
      </c>
      <c r="AD1464" s="5">
        <f>VLOOKUP(CONCATENATE($F1464," ",$G1464),AllocFactorMatrix,(AD$4+1),FALSE)*$E1466</f>
        <v>0</v>
      </c>
    </row>
    <row r="1465" spans="4:30" hidden="1" outlineLevel="1">
      <c r="E1465" s="51"/>
      <c r="F1465" s="52" t="str">
        <f>F1466</f>
        <v>DIST_UGLINES</v>
      </c>
      <c r="G1465" s="55" t="str">
        <f>$G$14</f>
        <v>CUSTOMER</v>
      </c>
      <c r="H1465" s="4">
        <f t="shared" si="763"/>
        <v>0</v>
      </c>
      <c r="I1465" s="5">
        <f>VLOOKUP(CONCATENATE($F1465," ",$G1465),AllocFactorMatrix,(I$4+1),FALSE)*$E1466</f>
        <v>0</v>
      </c>
      <c r="J1465" s="5">
        <f>VLOOKUP(CONCATENATE($F1465," ",$G1465),AllocFactorMatrix,(J$4+1),FALSE)*$E1466</f>
        <v>0</v>
      </c>
      <c r="K1465" s="5">
        <f>VLOOKUP(CONCATENATE($F1465," ",$G1465),AllocFactorMatrix,(K$4+1),FALSE)*$E1466</f>
        <v>0</v>
      </c>
      <c r="L1465" s="5">
        <f>VLOOKUP(CONCATENATE($F1465," ",$G1465),AllocFactorMatrix,(L$4+1),FALSE)*$E1466</f>
        <v>0</v>
      </c>
      <c r="M1465" s="5">
        <f>VLOOKUP(CONCATENATE($F1465," ",$G1465),AllocFactorMatrix,(M$4+1),FALSE)*$E1466</f>
        <v>0</v>
      </c>
      <c r="N1465" s="5">
        <f t="shared" si="755"/>
        <v>0</v>
      </c>
      <c r="O1465" s="5">
        <f>VLOOKUP(CONCATENATE($F1465," ",$G1465),AllocFactorMatrix,(O$4+1),FALSE)*$E1466</f>
        <v>0</v>
      </c>
      <c r="P1465" s="5">
        <f>VLOOKUP(CONCATENATE($F1465," ",$G1465),AllocFactorMatrix,(P$4+1),FALSE)*$E1466</f>
        <v>0</v>
      </c>
      <c r="Q1465" s="5">
        <f>VLOOKUP(CONCATENATE($F1465," ",$G1465),AllocFactorMatrix,(Q$4+1),FALSE)*$E1466</f>
        <v>0</v>
      </c>
      <c r="R1465" s="5">
        <f t="shared" si="765"/>
        <v>0</v>
      </c>
      <c r="S1465" s="5">
        <f t="shared" si="757"/>
        <v>0</v>
      </c>
      <c r="T1465" s="5">
        <f>VLOOKUP(CONCATENATE($F1465," ",$G1465),AllocFactorMatrix,(T$4+1),FALSE)*$E1466</f>
        <v>0</v>
      </c>
      <c r="U1465" s="5">
        <f>VLOOKUP(CONCATENATE($F1465," ",$G1465),AllocFactorMatrix,(U$4+1),FALSE)*$E1466</f>
        <v>0</v>
      </c>
      <c r="V1465" s="5">
        <f>VLOOKUP(CONCATENATE($F1465," ",$G1465),AllocFactorMatrix,(V$4+1),FALSE)*$E1466</f>
        <v>0</v>
      </c>
      <c r="W1465" s="5">
        <f>VLOOKUP(CONCATENATE($F1465," ",$G1465),AllocFactorMatrix,(W$4+1),FALSE)*$E1466</f>
        <v>0</v>
      </c>
      <c r="X1465" s="5">
        <f t="shared" si="766"/>
        <v>0</v>
      </c>
      <c r="Y1465" s="5">
        <f>VLOOKUP(CONCATENATE($F1465," ",$G1465),AllocFactorMatrix,(Y$4+1),FALSE)*$E1466</f>
        <v>0</v>
      </c>
      <c r="Z1465" s="5">
        <f>VLOOKUP(CONCATENATE($F1465," ",$G1465),AllocFactorMatrix,(Z$4+1),FALSE)*$E1466</f>
        <v>0</v>
      </c>
      <c r="AA1465" s="5">
        <f t="shared" si="764"/>
        <v>0</v>
      </c>
      <c r="AB1465" s="5">
        <f>VLOOKUP(CONCATENATE($F1465," ",$G1465),AllocFactorMatrix,(AB$4+1),FALSE)*$E1466</f>
        <v>0</v>
      </c>
      <c r="AC1465" s="5">
        <f>VLOOKUP(CONCATENATE($F1465," ",$G1465),AllocFactorMatrix,(AC$4+1),FALSE)*$E1466</f>
        <v>0</v>
      </c>
      <c r="AD1465" s="5">
        <f>VLOOKUP(CONCATENATE($F1465," ",$G1465),AllocFactorMatrix,(AD$4+1),FALSE)*$E1466</f>
        <v>0</v>
      </c>
    </row>
    <row r="1466" spans="4:30" collapsed="1">
      <c r="D1466" s="96" t="s">
        <v>549</v>
      </c>
      <c r="E1466" s="61">
        <v>123066</v>
      </c>
      <c r="F1466" s="10" t="s">
        <v>62</v>
      </c>
      <c r="G1466" s="55" t="str">
        <f>$G$15</f>
        <v>TOTAL</v>
      </c>
      <c r="H1466" s="4">
        <f t="shared" si="763"/>
        <v>123066.00000000001</v>
      </c>
      <c r="I1466" s="5">
        <f>VLOOKUP(CONCATENATE($F1466," ",$G1466),AllocFactorMatrix,(I$4+1),FALSE)*$E1466</f>
        <v>84110.750155429734</v>
      </c>
      <c r="J1466" s="5">
        <f>VLOOKUP(CONCATENATE($F1466," ",$G1466),AllocFactorMatrix,(J$4+1),FALSE)*$E1466</f>
        <v>3983.5687444882396</v>
      </c>
      <c r="K1466" s="5">
        <f>VLOOKUP(CONCATENATE($F1466," ",$G1466),AllocFactorMatrix,(K$4+1),FALSE)*$E1466</f>
        <v>13945.999646604361</v>
      </c>
      <c r="L1466" s="5">
        <f>VLOOKUP(CONCATENATE($F1466," ",$G1466),AllocFactorMatrix,(L$4+1),FALSE)*$E1466</f>
        <v>352.19633959489425</v>
      </c>
      <c r="M1466" s="5">
        <f>VLOOKUP(CONCATENATE($F1466," ",$G1466),AllocFactorMatrix,(M$4+1),FALSE)*$E1466</f>
        <v>0</v>
      </c>
      <c r="N1466" s="5">
        <f t="shared" si="755"/>
        <v>14298.195986199256</v>
      </c>
      <c r="O1466" s="5">
        <f>VLOOKUP(CONCATENATE($F1466," ",$G1466),AllocFactorMatrix,(O$4+1),FALSE)*$E1466</f>
        <v>10169.880186365534</v>
      </c>
      <c r="P1466" s="5">
        <f>VLOOKUP(CONCATENATE($F1466," ",$G1466),AllocFactorMatrix,(P$4+1),FALSE)*$E1466</f>
        <v>1591.5112406398209</v>
      </c>
      <c r="Q1466" s="5">
        <f>VLOOKUP(CONCATENATE($F1466," ",$G1466),AllocFactorMatrix,(Q$4+1),FALSE)*$E1466</f>
        <v>0</v>
      </c>
      <c r="R1466" s="5">
        <f t="shared" si="765"/>
        <v>0</v>
      </c>
      <c r="S1466" s="5">
        <f t="shared" si="757"/>
        <v>11761.391427005354</v>
      </c>
      <c r="T1466" s="5">
        <f>VLOOKUP(CONCATENATE($F1466," ",$G1466),AllocFactorMatrix,(T$4+1),FALSE)*$E1466</f>
        <v>348.55753973536559</v>
      </c>
      <c r="U1466" s="5">
        <f>VLOOKUP(CONCATENATE($F1466," ",$G1466),AllocFactorMatrix,(U$4+1),FALSE)*$E1466</f>
        <v>4912.9091773657919</v>
      </c>
      <c r="V1466" s="5">
        <f>VLOOKUP(CONCATENATE($F1466," ",$G1466),AllocFactorMatrix,(V$4+1),FALSE)*$E1466</f>
        <v>0</v>
      </c>
      <c r="W1466" s="5">
        <f>VLOOKUP(CONCATENATE($F1466," ",$G1466),AllocFactorMatrix,(W$4+1),FALSE)*$E1466</f>
        <v>0</v>
      </c>
      <c r="X1466" s="5">
        <f t="shared" si="766"/>
        <v>5261.4667171011579</v>
      </c>
      <c r="Y1466" s="5">
        <f>VLOOKUP(CONCATENATE($F1466," ",$G1466),AllocFactorMatrix,(Y$4+1),FALSE)*$E1466</f>
        <v>3176.0360536077624</v>
      </c>
      <c r="Z1466" s="5">
        <f>VLOOKUP(CONCATENATE($F1466," ",$G1466),AllocFactorMatrix,(Z$4+1),FALSE)*$E1466</f>
        <v>42.989731820229501</v>
      </c>
      <c r="AA1466" s="5">
        <f t="shared" si="764"/>
        <v>3219.0257854279917</v>
      </c>
      <c r="AB1466" s="5">
        <f>VLOOKUP(CONCATENATE($F1466," ",$G1466),AllocFactorMatrix,(AB$4+1),FALSE)*$E1466</f>
        <v>41.048035612551693</v>
      </c>
      <c r="AC1466" s="5">
        <f>VLOOKUP(CONCATENATE($F1466," ",$G1466),AllocFactorMatrix,(AC$4+1),FALSE)*$E1466</f>
        <v>330.48297261262081</v>
      </c>
      <c r="AD1466" s="5">
        <f>VLOOKUP(CONCATENATE($F1466," ",$G1466),AllocFactorMatrix,(AD$4+1),FALSE)*$E1466</f>
        <v>60.070176123102563</v>
      </c>
    </row>
    <row r="1467" spans="4:30" hidden="1" outlineLevel="1">
      <c r="E1467" s="51"/>
      <c r="F1467" s="52" t="str">
        <f>F1474</f>
        <v>DIST_SL</v>
      </c>
      <c r="G1467" s="55" t="str">
        <f>$G$8</f>
        <v>PRODUCTION</v>
      </c>
      <c r="H1467" s="4">
        <f t="shared" si="763"/>
        <v>0</v>
      </c>
      <c r="I1467" s="5">
        <f>VLOOKUP(CONCATENATE($F1467," ",$G1467),AllocFactorMatrix,(I$4+1),FALSE)*$E1474</f>
        <v>0</v>
      </c>
      <c r="J1467" s="5">
        <f>VLOOKUP(CONCATENATE($F1467," ",$G1467),AllocFactorMatrix,(J$4+1),FALSE)*$E1474</f>
        <v>0</v>
      </c>
      <c r="K1467" s="5">
        <f>VLOOKUP(CONCATENATE($F1467," ",$G1467),AllocFactorMatrix,(K$4+1),FALSE)*$E1474</f>
        <v>0</v>
      </c>
      <c r="L1467" s="5">
        <f>VLOOKUP(CONCATENATE($F1467," ",$G1467),AllocFactorMatrix,(L$4+1),FALSE)*$E1474</f>
        <v>0</v>
      </c>
      <c r="M1467" s="5">
        <f>VLOOKUP(CONCATENATE($F1467," ",$G1467),AllocFactorMatrix,(M$4+1),FALSE)*$E1474</f>
        <v>0</v>
      </c>
      <c r="N1467" s="5">
        <f t="shared" si="755"/>
        <v>0</v>
      </c>
      <c r="O1467" s="5">
        <f>VLOOKUP(CONCATENATE($F1467," ",$G1467),AllocFactorMatrix,(O$4+1),FALSE)*$E1474</f>
        <v>0</v>
      </c>
      <c r="P1467" s="5">
        <f>VLOOKUP(CONCATENATE($F1467," ",$G1467),AllocFactorMatrix,(P$4+1),FALSE)*$E1474</f>
        <v>0</v>
      </c>
      <c r="Q1467" s="5">
        <f>VLOOKUP(CONCATENATE($F1467," ",$G1467),AllocFactorMatrix,(Q$4+1),FALSE)*$E1474</f>
        <v>0</v>
      </c>
      <c r="R1467" s="5">
        <f t="shared" si="765"/>
        <v>0</v>
      </c>
      <c r="S1467" s="5">
        <f t="shared" si="757"/>
        <v>0</v>
      </c>
      <c r="T1467" s="5">
        <f>VLOOKUP(CONCATENATE($F1467," ",$G1467),AllocFactorMatrix,(T$4+1),FALSE)*$E1474</f>
        <v>0</v>
      </c>
      <c r="U1467" s="5">
        <f>VLOOKUP(CONCATENATE($F1467," ",$G1467),AllocFactorMatrix,(U$4+1),FALSE)*$E1474</f>
        <v>0</v>
      </c>
      <c r="V1467" s="5">
        <f>VLOOKUP(CONCATENATE($F1467," ",$G1467),AllocFactorMatrix,(V$4+1),FALSE)*$E1474</f>
        <v>0</v>
      </c>
      <c r="W1467" s="5">
        <f>VLOOKUP(CONCATENATE($F1467," ",$G1467),AllocFactorMatrix,(W$4+1),FALSE)*$E1474</f>
        <v>0</v>
      </c>
      <c r="X1467" s="5">
        <f>SUBTOTAL(9,T1467:W1467)</f>
        <v>0</v>
      </c>
      <c r="Y1467" s="5">
        <f>VLOOKUP(CONCATENATE($F1467," ",$G1467),AllocFactorMatrix,(Y$4+1),FALSE)*$E1474</f>
        <v>0</v>
      </c>
      <c r="Z1467" s="5">
        <f>VLOOKUP(CONCATENATE($F1467," ",$G1467),AllocFactorMatrix,(Z$4+1),FALSE)*$E1474</f>
        <v>0</v>
      </c>
      <c r="AA1467" s="5">
        <f t="shared" si="764"/>
        <v>0</v>
      </c>
      <c r="AB1467" s="5">
        <f>VLOOKUP(CONCATENATE($F1467," ",$G1467),AllocFactorMatrix,(AB$4+1),FALSE)*$E1474</f>
        <v>0</v>
      </c>
      <c r="AC1467" s="5">
        <f>VLOOKUP(CONCATENATE($F1467," ",$G1467),AllocFactorMatrix,(AC$4+1),FALSE)*$E1474</f>
        <v>0</v>
      </c>
      <c r="AD1467" s="5">
        <f>VLOOKUP(CONCATENATE($F1467," ",$G1467),AllocFactorMatrix,(AD$4+1),FALSE)*$E1474</f>
        <v>0</v>
      </c>
    </row>
    <row r="1468" spans="4:30" hidden="1" outlineLevel="1">
      <c r="E1468" s="51"/>
      <c r="F1468" s="52" t="str">
        <f>F1474</f>
        <v>DIST_SL</v>
      </c>
      <c r="G1468" s="55" t="str">
        <f>$G$9</f>
        <v>BULKTRAN</v>
      </c>
      <c r="H1468" s="4">
        <f t="shared" si="763"/>
        <v>0</v>
      </c>
      <c r="I1468" s="5">
        <f>VLOOKUP(CONCATENATE($F1468," ",$G1468),AllocFactorMatrix,(I$4+1),FALSE)*$E1474</f>
        <v>0</v>
      </c>
      <c r="J1468" s="5">
        <f>VLOOKUP(CONCATENATE($F1468," ",$G1468),AllocFactorMatrix,(J$4+1),FALSE)*$E1474</f>
        <v>0</v>
      </c>
      <c r="K1468" s="5">
        <f>VLOOKUP(CONCATENATE($F1468," ",$G1468),AllocFactorMatrix,(K$4+1),FALSE)*$E1474</f>
        <v>0</v>
      </c>
      <c r="L1468" s="5">
        <f>VLOOKUP(CONCATENATE($F1468," ",$G1468),AllocFactorMatrix,(L$4+1),FALSE)*$E1474</f>
        <v>0</v>
      </c>
      <c r="M1468" s="5">
        <f>VLOOKUP(CONCATENATE($F1468," ",$G1468),AllocFactorMatrix,(M$4+1),FALSE)*$E1474</f>
        <v>0</v>
      </c>
      <c r="N1468" s="5">
        <f t="shared" si="755"/>
        <v>0</v>
      </c>
      <c r="O1468" s="5">
        <f>VLOOKUP(CONCATENATE($F1468," ",$G1468),AllocFactorMatrix,(O$4+1),FALSE)*$E1474</f>
        <v>0</v>
      </c>
      <c r="P1468" s="5">
        <f>VLOOKUP(CONCATENATE($F1468," ",$G1468),AllocFactorMatrix,(P$4+1),FALSE)*$E1474</f>
        <v>0</v>
      </c>
      <c r="Q1468" s="5">
        <f>VLOOKUP(CONCATENATE($F1468," ",$G1468),AllocFactorMatrix,(Q$4+1),FALSE)*$E1474</f>
        <v>0</v>
      </c>
      <c r="R1468" s="5">
        <f t="shared" si="765"/>
        <v>0</v>
      </c>
      <c r="S1468" s="5">
        <f t="shared" si="757"/>
        <v>0</v>
      </c>
      <c r="T1468" s="5">
        <f>VLOOKUP(CONCATENATE($F1468," ",$G1468),AllocFactorMatrix,(T$4+1),FALSE)*$E1474</f>
        <v>0</v>
      </c>
      <c r="U1468" s="5">
        <f>VLOOKUP(CONCATENATE($F1468," ",$G1468),AllocFactorMatrix,(U$4+1),FALSE)*$E1474</f>
        <v>0</v>
      </c>
      <c r="V1468" s="5">
        <f>VLOOKUP(CONCATENATE($F1468," ",$G1468),AllocFactorMatrix,(V$4+1),FALSE)*$E1474</f>
        <v>0</v>
      </c>
      <c r="W1468" s="5">
        <f>VLOOKUP(CONCATENATE($F1468," ",$G1468),AllocFactorMatrix,(W$4+1),FALSE)*$E1474</f>
        <v>0</v>
      </c>
      <c r="X1468" s="5">
        <f t="shared" ref="X1468:X1474" si="767">SUBTOTAL(9,T1468:W1468)</f>
        <v>0</v>
      </c>
      <c r="Y1468" s="5">
        <f>VLOOKUP(CONCATENATE($F1468," ",$G1468),AllocFactorMatrix,(Y$4+1),FALSE)*$E1474</f>
        <v>0</v>
      </c>
      <c r="Z1468" s="5">
        <f>VLOOKUP(CONCATENATE($F1468," ",$G1468),AllocFactorMatrix,(Z$4+1),FALSE)*$E1474</f>
        <v>0</v>
      </c>
      <c r="AA1468" s="5">
        <f t="shared" si="764"/>
        <v>0</v>
      </c>
      <c r="AB1468" s="5">
        <f>VLOOKUP(CONCATENATE($F1468," ",$G1468),AllocFactorMatrix,(AB$4+1),FALSE)*$E1474</f>
        <v>0</v>
      </c>
      <c r="AC1468" s="5">
        <f>VLOOKUP(CONCATENATE($F1468," ",$G1468),AllocFactorMatrix,(AC$4+1),FALSE)*$E1474</f>
        <v>0</v>
      </c>
      <c r="AD1468" s="5">
        <f>VLOOKUP(CONCATENATE($F1468," ",$G1468),AllocFactorMatrix,(AD$4+1),FALSE)*$E1474</f>
        <v>0</v>
      </c>
    </row>
    <row r="1469" spans="4:30" hidden="1" outlineLevel="1">
      <c r="E1469" s="51"/>
      <c r="F1469" s="52" t="str">
        <f>F1474</f>
        <v>DIST_SL</v>
      </c>
      <c r="G1469" s="55" t="str">
        <f>$G$10</f>
        <v>SUBTRAN</v>
      </c>
      <c r="H1469" s="4">
        <f t="shared" si="763"/>
        <v>0</v>
      </c>
      <c r="I1469" s="5">
        <f>VLOOKUP(CONCATENATE($F1469," ",$G1469),AllocFactorMatrix,(I$4+1),FALSE)*$E1474</f>
        <v>0</v>
      </c>
      <c r="J1469" s="5">
        <f>VLOOKUP(CONCATENATE($F1469," ",$G1469),AllocFactorMatrix,(J$4+1),FALSE)*$E1474</f>
        <v>0</v>
      </c>
      <c r="K1469" s="5">
        <f>VLOOKUP(CONCATENATE($F1469," ",$G1469),AllocFactorMatrix,(K$4+1),FALSE)*$E1474</f>
        <v>0</v>
      </c>
      <c r="L1469" s="5">
        <f>VLOOKUP(CONCATENATE($F1469," ",$G1469),AllocFactorMatrix,(L$4+1),FALSE)*$E1474</f>
        <v>0</v>
      </c>
      <c r="M1469" s="5">
        <f>VLOOKUP(CONCATENATE($F1469," ",$G1469),AllocFactorMatrix,(M$4+1),FALSE)*$E1474</f>
        <v>0</v>
      </c>
      <c r="N1469" s="5">
        <f t="shared" si="755"/>
        <v>0</v>
      </c>
      <c r="O1469" s="5">
        <f>VLOOKUP(CONCATENATE($F1469," ",$G1469),AllocFactorMatrix,(O$4+1),FALSE)*$E1474</f>
        <v>0</v>
      </c>
      <c r="P1469" s="5">
        <f>VLOOKUP(CONCATENATE($F1469," ",$G1469),AllocFactorMatrix,(P$4+1),FALSE)*$E1474</f>
        <v>0</v>
      </c>
      <c r="Q1469" s="5">
        <f>VLOOKUP(CONCATENATE($F1469," ",$G1469),AllocFactorMatrix,(Q$4+1),FALSE)*$E1474</f>
        <v>0</v>
      </c>
      <c r="R1469" s="5">
        <f t="shared" si="765"/>
        <v>0</v>
      </c>
      <c r="S1469" s="5">
        <f t="shared" si="757"/>
        <v>0</v>
      </c>
      <c r="T1469" s="5">
        <f>VLOOKUP(CONCATENATE($F1469," ",$G1469),AllocFactorMatrix,(T$4+1),FALSE)*$E1474</f>
        <v>0</v>
      </c>
      <c r="U1469" s="5">
        <f>VLOOKUP(CONCATENATE($F1469," ",$G1469),AllocFactorMatrix,(U$4+1),FALSE)*$E1474</f>
        <v>0</v>
      </c>
      <c r="V1469" s="5">
        <f>VLOOKUP(CONCATENATE($F1469," ",$G1469),AllocFactorMatrix,(V$4+1),FALSE)*$E1474</f>
        <v>0</v>
      </c>
      <c r="W1469" s="5">
        <f>VLOOKUP(CONCATENATE($F1469," ",$G1469),AllocFactorMatrix,(W$4+1),FALSE)*$E1474</f>
        <v>0</v>
      </c>
      <c r="X1469" s="5">
        <f t="shared" si="767"/>
        <v>0</v>
      </c>
      <c r="Y1469" s="5">
        <f>VLOOKUP(CONCATENATE($F1469," ",$G1469),AllocFactorMatrix,(Y$4+1),FALSE)*$E1474</f>
        <v>0</v>
      </c>
      <c r="Z1469" s="5">
        <f>VLOOKUP(CONCATENATE($F1469," ",$G1469),AllocFactorMatrix,(Z$4+1),FALSE)*$E1474</f>
        <v>0</v>
      </c>
      <c r="AA1469" s="5">
        <f t="shared" si="764"/>
        <v>0</v>
      </c>
      <c r="AB1469" s="5">
        <f>VLOOKUP(CONCATENATE($F1469," ",$G1469),AllocFactorMatrix,(AB$4+1),FALSE)*$E1474</f>
        <v>0</v>
      </c>
      <c r="AC1469" s="5">
        <f>VLOOKUP(CONCATENATE($F1469," ",$G1469),AllocFactorMatrix,(AC$4+1),FALSE)*$E1474</f>
        <v>0</v>
      </c>
      <c r="AD1469" s="5">
        <f>VLOOKUP(CONCATENATE($F1469," ",$G1469),AllocFactorMatrix,(AD$4+1),FALSE)*$E1474</f>
        <v>0</v>
      </c>
    </row>
    <row r="1470" spans="4:30" hidden="1" outlineLevel="1">
      <c r="E1470" s="51"/>
      <c r="F1470" s="52" t="str">
        <f>F1474</f>
        <v>DIST_SL</v>
      </c>
      <c r="G1470" s="55" t="str">
        <f>$G$11</f>
        <v>DISTPRI</v>
      </c>
      <c r="H1470" s="4">
        <f t="shared" si="763"/>
        <v>0</v>
      </c>
      <c r="I1470" s="5">
        <f>VLOOKUP(CONCATENATE($F1470," ",$G1470),AllocFactorMatrix,(I$4+1),FALSE)*$E1474</f>
        <v>0</v>
      </c>
      <c r="J1470" s="5">
        <f>VLOOKUP(CONCATENATE($F1470," ",$G1470),AllocFactorMatrix,(J$4+1),FALSE)*$E1474</f>
        <v>0</v>
      </c>
      <c r="K1470" s="5">
        <f>VLOOKUP(CONCATENATE($F1470," ",$G1470),AllocFactorMatrix,(K$4+1),FALSE)*$E1474</f>
        <v>0</v>
      </c>
      <c r="L1470" s="5">
        <f>VLOOKUP(CONCATENATE($F1470," ",$G1470),AllocFactorMatrix,(L$4+1),FALSE)*$E1474</f>
        <v>0</v>
      </c>
      <c r="M1470" s="5">
        <f>VLOOKUP(CONCATENATE($F1470," ",$G1470),AllocFactorMatrix,(M$4+1),FALSE)*$E1474</f>
        <v>0</v>
      </c>
      <c r="N1470" s="5">
        <f t="shared" si="755"/>
        <v>0</v>
      </c>
      <c r="O1470" s="5">
        <f>VLOOKUP(CONCATENATE($F1470," ",$G1470),AllocFactorMatrix,(O$4+1),FALSE)*$E1474</f>
        <v>0</v>
      </c>
      <c r="P1470" s="5">
        <f>VLOOKUP(CONCATENATE($F1470," ",$G1470),AllocFactorMatrix,(P$4+1),FALSE)*$E1474</f>
        <v>0</v>
      </c>
      <c r="Q1470" s="5">
        <f>VLOOKUP(CONCATENATE($F1470," ",$G1470),AllocFactorMatrix,(Q$4+1),FALSE)*$E1474</f>
        <v>0</v>
      </c>
      <c r="R1470" s="5">
        <f t="shared" si="765"/>
        <v>0</v>
      </c>
      <c r="S1470" s="5">
        <f t="shared" si="757"/>
        <v>0</v>
      </c>
      <c r="T1470" s="5">
        <f>VLOOKUP(CONCATENATE($F1470," ",$G1470),AllocFactorMatrix,(T$4+1),FALSE)*$E1474</f>
        <v>0</v>
      </c>
      <c r="U1470" s="5">
        <f>VLOOKUP(CONCATENATE($F1470," ",$G1470),AllocFactorMatrix,(U$4+1),FALSE)*$E1474</f>
        <v>0</v>
      </c>
      <c r="V1470" s="5">
        <f>VLOOKUP(CONCATENATE($F1470," ",$G1470),AllocFactorMatrix,(V$4+1),FALSE)*$E1474</f>
        <v>0</v>
      </c>
      <c r="W1470" s="5">
        <f>VLOOKUP(CONCATENATE($F1470," ",$G1470),AllocFactorMatrix,(W$4+1),FALSE)*$E1474</f>
        <v>0</v>
      </c>
      <c r="X1470" s="5">
        <f t="shared" si="767"/>
        <v>0</v>
      </c>
      <c r="Y1470" s="5">
        <f>VLOOKUP(CONCATENATE($F1470," ",$G1470),AllocFactorMatrix,(Y$4+1),FALSE)*$E1474</f>
        <v>0</v>
      </c>
      <c r="Z1470" s="5">
        <f>VLOOKUP(CONCATENATE($F1470," ",$G1470),AllocFactorMatrix,(Z$4+1),FALSE)*$E1474</f>
        <v>0</v>
      </c>
      <c r="AA1470" s="5">
        <f t="shared" si="764"/>
        <v>0</v>
      </c>
      <c r="AB1470" s="5">
        <f>VLOOKUP(CONCATENATE($F1470," ",$G1470),AllocFactorMatrix,(AB$4+1),FALSE)*$E1474</f>
        <v>0</v>
      </c>
      <c r="AC1470" s="5">
        <f>VLOOKUP(CONCATENATE($F1470," ",$G1470),AllocFactorMatrix,(AC$4+1),FALSE)*$E1474</f>
        <v>0</v>
      </c>
      <c r="AD1470" s="5">
        <f>VLOOKUP(CONCATENATE($F1470," ",$G1470),AllocFactorMatrix,(AD$4+1),FALSE)*$E1474</f>
        <v>0</v>
      </c>
    </row>
    <row r="1471" spans="4:30" hidden="1" outlineLevel="1">
      <c r="E1471" s="51"/>
      <c r="F1471" s="52" t="str">
        <f>F1474</f>
        <v>DIST_SL</v>
      </c>
      <c r="G1471" s="55" t="str">
        <f>$G$12</f>
        <v>DISTSEC</v>
      </c>
      <c r="H1471" s="4">
        <f t="shared" si="763"/>
        <v>0</v>
      </c>
      <c r="I1471" s="5">
        <f>VLOOKUP(CONCATENATE($F1471," ",$G1471),AllocFactorMatrix,(I$4+1),FALSE)*$E1474</f>
        <v>0</v>
      </c>
      <c r="J1471" s="5">
        <f>VLOOKUP(CONCATENATE($F1471," ",$G1471),AllocFactorMatrix,(J$4+1),FALSE)*$E1474</f>
        <v>0</v>
      </c>
      <c r="K1471" s="5">
        <f>VLOOKUP(CONCATENATE($F1471," ",$G1471),AllocFactorMatrix,(K$4+1),FALSE)*$E1474</f>
        <v>0</v>
      </c>
      <c r="L1471" s="5">
        <f>VLOOKUP(CONCATENATE($F1471," ",$G1471),AllocFactorMatrix,(L$4+1),FALSE)*$E1474</f>
        <v>0</v>
      </c>
      <c r="M1471" s="5">
        <f>VLOOKUP(CONCATENATE($F1471," ",$G1471),AllocFactorMatrix,(M$4+1),FALSE)*$E1474</f>
        <v>0</v>
      </c>
      <c r="N1471" s="5">
        <f t="shared" si="755"/>
        <v>0</v>
      </c>
      <c r="O1471" s="5">
        <f>VLOOKUP(CONCATENATE($F1471," ",$G1471),AllocFactorMatrix,(O$4+1),FALSE)*$E1474</f>
        <v>0</v>
      </c>
      <c r="P1471" s="5">
        <f>VLOOKUP(CONCATENATE($F1471," ",$G1471),AllocFactorMatrix,(P$4+1),FALSE)*$E1474</f>
        <v>0</v>
      </c>
      <c r="Q1471" s="5">
        <f>VLOOKUP(CONCATENATE($F1471," ",$G1471),AllocFactorMatrix,(Q$4+1),FALSE)*$E1474</f>
        <v>0</v>
      </c>
      <c r="R1471" s="5">
        <f t="shared" si="765"/>
        <v>0</v>
      </c>
      <c r="S1471" s="5">
        <f t="shared" si="757"/>
        <v>0</v>
      </c>
      <c r="T1471" s="5">
        <f>VLOOKUP(CONCATENATE($F1471," ",$G1471),AllocFactorMatrix,(T$4+1),FALSE)*$E1474</f>
        <v>0</v>
      </c>
      <c r="U1471" s="5">
        <f>VLOOKUP(CONCATENATE($F1471," ",$G1471),AllocFactorMatrix,(U$4+1),FALSE)*$E1474</f>
        <v>0</v>
      </c>
      <c r="V1471" s="5">
        <f>VLOOKUP(CONCATENATE($F1471," ",$G1471),AllocFactorMatrix,(V$4+1),FALSE)*$E1474</f>
        <v>0</v>
      </c>
      <c r="W1471" s="5">
        <f>VLOOKUP(CONCATENATE($F1471," ",$G1471),AllocFactorMatrix,(W$4+1),FALSE)*$E1474</f>
        <v>0</v>
      </c>
      <c r="X1471" s="5">
        <f t="shared" si="767"/>
        <v>0</v>
      </c>
      <c r="Y1471" s="5">
        <f>VLOOKUP(CONCATENATE($F1471," ",$G1471),AllocFactorMatrix,(Y$4+1),FALSE)*$E1474</f>
        <v>0</v>
      </c>
      <c r="Z1471" s="5">
        <f>VLOOKUP(CONCATENATE($F1471," ",$G1471),AllocFactorMatrix,(Z$4+1),FALSE)*$E1474</f>
        <v>0</v>
      </c>
      <c r="AA1471" s="5">
        <f t="shared" si="764"/>
        <v>0</v>
      </c>
      <c r="AB1471" s="5">
        <f>VLOOKUP(CONCATENATE($F1471," ",$G1471),AllocFactorMatrix,(AB$4+1),FALSE)*$E1474</f>
        <v>0</v>
      </c>
      <c r="AC1471" s="5">
        <f>VLOOKUP(CONCATENATE($F1471," ",$G1471),AllocFactorMatrix,(AC$4+1),FALSE)*$E1474</f>
        <v>0</v>
      </c>
      <c r="AD1471" s="5">
        <f>VLOOKUP(CONCATENATE($F1471," ",$G1471),AllocFactorMatrix,(AD$4+1),FALSE)*$E1474</f>
        <v>0</v>
      </c>
    </row>
    <row r="1472" spans="4:30" hidden="1" outlineLevel="1">
      <c r="E1472" s="51"/>
      <c r="F1472" s="52" t="str">
        <f>F1474</f>
        <v>DIST_SL</v>
      </c>
      <c r="G1472" s="55" t="str">
        <f>$G$13</f>
        <v>ENERGY</v>
      </c>
      <c r="H1472" s="4">
        <f t="shared" si="763"/>
        <v>0</v>
      </c>
      <c r="I1472" s="5">
        <f>VLOOKUP(CONCATENATE($F1472," ",$G1472),AllocFactorMatrix,(I$4+1),FALSE)*$E1474</f>
        <v>0</v>
      </c>
      <c r="J1472" s="5">
        <f>VLOOKUP(CONCATENATE($F1472," ",$G1472),AllocFactorMatrix,(J$4+1),FALSE)*$E1474</f>
        <v>0</v>
      </c>
      <c r="K1472" s="5">
        <f>VLOOKUP(CONCATENATE($F1472," ",$G1472),AllocFactorMatrix,(K$4+1),FALSE)*$E1474</f>
        <v>0</v>
      </c>
      <c r="L1472" s="5">
        <f>VLOOKUP(CONCATENATE($F1472," ",$G1472),AllocFactorMatrix,(L$4+1),FALSE)*$E1474</f>
        <v>0</v>
      </c>
      <c r="M1472" s="5">
        <f>VLOOKUP(CONCATENATE($F1472," ",$G1472),AllocFactorMatrix,(M$4+1),FALSE)*$E1474</f>
        <v>0</v>
      </c>
      <c r="N1472" s="5">
        <f t="shared" si="755"/>
        <v>0</v>
      </c>
      <c r="O1472" s="5">
        <f>VLOOKUP(CONCATENATE($F1472," ",$G1472),AllocFactorMatrix,(O$4+1),FALSE)*$E1474</f>
        <v>0</v>
      </c>
      <c r="P1472" s="5">
        <f>VLOOKUP(CONCATENATE($F1472," ",$G1472),AllocFactorMatrix,(P$4+1),FALSE)*$E1474</f>
        <v>0</v>
      </c>
      <c r="Q1472" s="5">
        <f>VLOOKUP(CONCATENATE($F1472," ",$G1472),AllocFactorMatrix,(Q$4+1),FALSE)*$E1474</f>
        <v>0</v>
      </c>
      <c r="R1472" s="5">
        <f t="shared" si="765"/>
        <v>0</v>
      </c>
      <c r="S1472" s="5">
        <f t="shared" si="757"/>
        <v>0</v>
      </c>
      <c r="T1472" s="5">
        <f>VLOOKUP(CONCATENATE($F1472," ",$G1472),AllocFactorMatrix,(T$4+1),FALSE)*$E1474</f>
        <v>0</v>
      </c>
      <c r="U1472" s="5">
        <f>VLOOKUP(CONCATENATE($F1472," ",$G1472),AllocFactorMatrix,(U$4+1),FALSE)*$E1474</f>
        <v>0</v>
      </c>
      <c r="V1472" s="5">
        <f>VLOOKUP(CONCATENATE($F1472," ",$G1472),AllocFactorMatrix,(V$4+1),FALSE)*$E1474</f>
        <v>0</v>
      </c>
      <c r="W1472" s="5">
        <f>VLOOKUP(CONCATENATE($F1472," ",$G1472),AllocFactorMatrix,(W$4+1),FALSE)*$E1474</f>
        <v>0</v>
      </c>
      <c r="X1472" s="5">
        <f t="shared" si="767"/>
        <v>0</v>
      </c>
      <c r="Y1472" s="5">
        <f>VLOOKUP(CONCATENATE($F1472," ",$G1472),AllocFactorMatrix,(Y$4+1),FALSE)*$E1474</f>
        <v>0</v>
      </c>
      <c r="Z1472" s="5">
        <f>VLOOKUP(CONCATENATE($F1472," ",$G1472),AllocFactorMatrix,(Z$4+1),FALSE)*$E1474</f>
        <v>0</v>
      </c>
      <c r="AA1472" s="5">
        <f t="shared" si="764"/>
        <v>0</v>
      </c>
      <c r="AB1472" s="5">
        <f>VLOOKUP(CONCATENATE($F1472," ",$G1472),AllocFactorMatrix,(AB$4+1),FALSE)*$E1474</f>
        <v>0</v>
      </c>
      <c r="AC1472" s="5">
        <f>VLOOKUP(CONCATENATE($F1472," ",$G1472),AllocFactorMatrix,(AC$4+1),FALSE)*$E1474</f>
        <v>0</v>
      </c>
      <c r="AD1472" s="5">
        <f>VLOOKUP(CONCATENATE($F1472," ",$G1472),AllocFactorMatrix,(AD$4+1),FALSE)*$E1474</f>
        <v>0</v>
      </c>
    </row>
    <row r="1473" spans="4:30" hidden="1" outlineLevel="1">
      <c r="E1473" s="51"/>
      <c r="F1473" s="52" t="str">
        <f>F1474</f>
        <v>DIST_SL</v>
      </c>
      <c r="G1473" s="55" t="str">
        <f>$G$14</f>
        <v>CUSTOMER</v>
      </c>
      <c r="H1473" s="4">
        <f t="shared" si="763"/>
        <v>203417</v>
      </c>
      <c r="I1473" s="5">
        <f>VLOOKUP(CONCATENATE($F1473," ",$G1473),AllocFactorMatrix,(I$4+1),FALSE)*$E1474</f>
        <v>0</v>
      </c>
      <c r="J1473" s="5">
        <f>VLOOKUP(CONCATENATE($F1473," ",$G1473),AllocFactorMatrix,(J$4+1),FALSE)*$E1474</f>
        <v>0</v>
      </c>
      <c r="K1473" s="5">
        <f>VLOOKUP(CONCATENATE($F1473," ",$G1473),AllocFactorMatrix,(K$4+1),FALSE)*$E1474</f>
        <v>0</v>
      </c>
      <c r="L1473" s="5">
        <f>VLOOKUP(CONCATENATE($F1473," ",$G1473),AllocFactorMatrix,(L$4+1),FALSE)*$E1474</f>
        <v>0</v>
      </c>
      <c r="M1473" s="5">
        <f>VLOOKUP(CONCATENATE($F1473," ",$G1473),AllocFactorMatrix,(M$4+1),FALSE)*$E1474</f>
        <v>0</v>
      </c>
      <c r="N1473" s="5">
        <f t="shared" si="755"/>
        <v>0</v>
      </c>
      <c r="O1473" s="5">
        <f>VLOOKUP(CONCATENATE($F1473," ",$G1473),AllocFactorMatrix,(O$4+1),FALSE)*$E1474</f>
        <v>0</v>
      </c>
      <c r="P1473" s="5">
        <f>VLOOKUP(CONCATENATE($F1473," ",$G1473),AllocFactorMatrix,(P$4+1),FALSE)*$E1474</f>
        <v>0</v>
      </c>
      <c r="Q1473" s="5">
        <f>VLOOKUP(CONCATENATE($F1473," ",$G1473),AllocFactorMatrix,(Q$4+1),FALSE)*$E1474</f>
        <v>0</v>
      </c>
      <c r="R1473" s="5">
        <f t="shared" si="765"/>
        <v>0</v>
      </c>
      <c r="S1473" s="5">
        <f t="shared" si="757"/>
        <v>0</v>
      </c>
      <c r="T1473" s="5">
        <f>VLOOKUP(CONCATENATE($F1473," ",$G1473),AllocFactorMatrix,(T$4+1),FALSE)*$E1474</f>
        <v>0</v>
      </c>
      <c r="U1473" s="5">
        <f>VLOOKUP(CONCATENATE($F1473," ",$G1473),AllocFactorMatrix,(U$4+1),FALSE)*$E1474</f>
        <v>0</v>
      </c>
      <c r="V1473" s="5">
        <f>VLOOKUP(CONCATENATE($F1473," ",$G1473),AllocFactorMatrix,(V$4+1),FALSE)*$E1474</f>
        <v>0</v>
      </c>
      <c r="W1473" s="5">
        <f>VLOOKUP(CONCATENATE($F1473," ",$G1473),AllocFactorMatrix,(W$4+1),FALSE)*$E1474</f>
        <v>0</v>
      </c>
      <c r="X1473" s="5">
        <f t="shared" si="767"/>
        <v>0</v>
      </c>
      <c r="Y1473" s="5">
        <f>VLOOKUP(CONCATENATE($F1473," ",$G1473),AllocFactorMatrix,(Y$4+1),FALSE)*$E1474</f>
        <v>0</v>
      </c>
      <c r="Z1473" s="5">
        <f>VLOOKUP(CONCATENATE($F1473," ",$G1473),AllocFactorMatrix,(Z$4+1),FALSE)*$E1474</f>
        <v>0</v>
      </c>
      <c r="AA1473" s="5">
        <f t="shared" si="764"/>
        <v>0</v>
      </c>
      <c r="AB1473" s="5">
        <f>VLOOKUP(CONCATENATE($F1473," ",$G1473),AllocFactorMatrix,(AB$4+1),FALSE)*$E1474</f>
        <v>0</v>
      </c>
      <c r="AC1473" s="5">
        <f>VLOOKUP(CONCATENATE($F1473," ",$G1473),AllocFactorMatrix,(AC$4+1),FALSE)*$E1474</f>
        <v>0</v>
      </c>
      <c r="AD1473" s="5">
        <f>VLOOKUP(CONCATENATE($F1473," ",$G1473),AllocFactorMatrix,(AD$4+1),FALSE)*$E1474</f>
        <v>203417</v>
      </c>
    </row>
    <row r="1474" spans="4:30" collapsed="1">
      <c r="D1474" s="1" t="s">
        <v>105</v>
      </c>
      <c r="E1474" s="61">
        <v>203417</v>
      </c>
      <c r="F1474" s="10" t="s">
        <v>52</v>
      </c>
      <c r="G1474" s="55" t="str">
        <f>$G$15</f>
        <v>TOTAL</v>
      </c>
      <c r="H1474" s="4">
        <f t="shared" si="763"/>
        <v>203417</v>
      </c>
      <c r="I1474" s="5">
        <f>VLOOKUP(CONCATENATE($F1474," ",$G1474),AllocFactorMatrix,(I$4+1),FALSE)*$E1474</f>
        <v>0</v>
      </c>
      <c r="J1474" s="5">
        <f>VLOOKUP(CONCATENATE($F1474," ",$G1474),AllocFactorMatrix,(J$4+1),FALSE)*$E1474</f>
        <v>0</v>
      </c>
      <c r="K1474" s="5">
        <f>VLOOKUP(CONCATENATE($F1474," ",$G1474),AllocFactorMatrix,(K$4+1),FALSE)*$E1474</f>
        <v>0</v>
      </c>
      <c r="L1474" s="5">
        <f>VLOOKUP(CONCATENATE($F1474," ",$G1474),AllocFactorMatrix,(L$4+1),FALSE)*$E1474</f>
        <v>0</v>
      </c>
      <c r="M1474" s="5">
        <f>VLOOKUP(CONCATENATE($F1474," ",$G1474),AllocFactorMatrix,(M$4+1),FALSE)*$E1474</f>
        <v>0</v>
      </c>
      <c r="N1474" s="5">
        <f t="shared" si="755"/>
        <v>0</v>
      </c>
      <c r="O1474" s="5">
        <f>VLOOKUP(CONCATENATE($F1474," ",$G1474),AllocFactorMatrix,(O$4+1),FALSE)*$E1474</f>
        <v>0</v>
      </c>
      <c r="P1474" s="5">
        <f>VLOOKUP(CONCATENATE($F1474," ",$G1474),AllocFactorMatrix,(P$4+1),FALSE)*$E1474</f>
        <v>0</v>
      </c>
      <c r="Q1474" s="5">
        <f>VLOOKUP(CONCATENATE($F1474," ",$G1474),AllocFactorMatrix,(Q$4+1),FALSE)*$E1474</f>
        <v>0</v>
      </c>
      <c r="R1474" s="5">
        <f t="shared" si="765"/>
        <v>0</v>
      </c>
      <c r="S1474" s="5">
        <f t="shared" si="757"/>
        <v>0</v>
      </c>
      <c r="T1474" s="5">
        <f>VLOOKUP(CONCATENATE($F1474," ",$G1474),AllocFactorMatrix,(T$4+1),FALSE)*$E1474</f>
        <v>0</v>
      </c>
      <c r="U1474" s="5">
        <f>VLOOKUP(CONCATENATE($F1474," ",$G1474),AllocFactorMatrix,(U$4+1),FALSE)*$E1474</f>
        <v>0</v>
      </c>
      <c r="V1474" s="5">
        <f>VLOOKUP(CONCATENATE($F1474," ",$G1474),AllocFactorMatrix,(V$4+1),FALSE)*$E1474</f>
        <v>0</v>
      </c>
      <c r="W1474" s="5">
        <f>VLOOKUP(CONCATENATE($F1474," ",$G1474),AllocFactorMatrix,(W$4+1),FALSE)*$E1474</f>
        <v>0</v>
      </c>
      <c r="X1474" s="5">
        <f t="shared" si="767"/>
        <v>0</v>
      </c>
      <c r="Y1474" s="5">
        <f>VLOOKUP(CONCATENATE($F1474," ",$G1474),AllocFactorMatrix,(Y$4+1),FALSE)*$E1474</f>
        <v>0</v>
      </c>
      <c r="Z1474" s="5">
        <f>VLOOKUP(CONCATENATE($F1474," ",$G1474),AllocFactorMatrix,(Z$4+1),FALSE)*$E1474</f>
        <v>0</v>
      </c>
      <c r="AA1474" s="5">
        <f t="shared" si="764"/>
        <v>0</v>
      </c>
      <c r="AB1474" s="5">
        <f>VLOOKUP(CONCATENATE($F1474," ",$G1474),AllocFactorMatrix,(AB$4+1),FALSE)*$E1474</f>
        <v>0</v>
      </c>
      <c r="AC1474" s="5">
        <f>VLOOKUP(CONCATENATE($F1474," ",$G1474),AllocFactorMatrix,(AC$4+1),FALSE)*$E1474</f>
        <v>0</v>
      </c>
      <c r="AD1474" s="5">
        <f>VLOOKUP(CONCATENATE($F1474," ",$G1474),AllocFactorMatrix,(AD$4+1),FALSE)*$E1474</f>
        <v>203417</v>
      </c>
    </row>
    <row r="1475" spans="4:30" hidden="1" outlineLevel="1">
      <c r="E1475" s="51"/>
      <c r="F1475" s="52" t="str">
        <f>F1482</f>
        <v>DIST_METERS</v>
      </c>
      <c r="G1475" s="55" t="str">
        <f>$G$8</f>
        <v>PRODUCTION</v>
      </c>
      <c r="H1475" s="4">
        <f t="shared" si="763"/>
        <v>0</v>
      </c>
      <c r="I1475" s="5">
        <f>VLOOKUP(CONCATENATE($F1475," ",$G1475),AllocFactorMatrix,(I$4+1),FALSE)*$E1482</f>
        <v>0</v>
      </c>
      <c r="J1475" s="5">
        <f>VLOOKUP(CONCATENATE($F1475," ",$G1475),AllocFactorMatrix,(J$4+1),FALSE)*$E1482</f>
        <v>0</v>
      </c>
      <c r="K1475" s="5">
        <f>VLOOKUP(CONCATENATE($F1475," ",$G1475),AllocFactorMatrix,(K$4+1),FALSE)*$E1482</f>
        <v>0</v>
      </c>
      <c r="L1475" s="5">
        <f>VLOOKUP(CONCATENATE($F1475," ",$G1475),AllocFactorMatrix,(L$4+1),FALSE)*$E1482</f>
        <v>0</v>
      </c>
      <c r="M1475" s="5">
        <f>VLOOKUP(CONCATENATE($F1475," ",$G1475),AllocFactorMatrix,(M$4+1),FALSE)*$E1482</f>
        <v>0</v>
      </c>
      <c r="N1475" s="5">
        <f t="shared" si="755"/>
        <v>0</v>
      </c>
      <c r="O1475" s="5">
        <f>VLOOKUP(CONCATENATE($F1475," ",$G1475),AllocFactorMatrix,(O$4+1),FALSE)*$E1482</f>
        <v>0</v>
      </c>
      <c r="P1475" s="5">
        <f>VLOOKUP(CONCATENATE($F1475," ",$G1475),AllocFactorMatrix,(P$4+1),FALSE)*$E1482</f>
        <v>0</v>
      </c>
      <c r="Q1475" s="5">
        <f>VLOOKUP(CONCATENATE($F1475," ",$G1475),AllocFactorMatrix,(Q$4+1),FALSE)*$E1482</f>
        <v>0</v>
      </c>
      <c r="R1475" s="54">
        <f>VLOOKUP(CONCATENATE($F1475," ",$G1475),AllocFactorMatrix,(R$4+1),FALSE)*$E1482</f>
        <v>0</v>
      </c>
      <c r="S1475" s="5">
        <f t="shared" si="757"/>
        <v>0</v>
      </c>
      <c r="T1475" s="5">
        <f>VLOOKUP(CONCATENATE($F1475," ",$G1475),AllocFactorMatrix,(T$4+1),FALSE)*$E1482</f>
        <v>0</v>
      </c>
      <c r="U1475" s="5">
        <f>VLOOKUP(CONCATENATE($F1475," ",$G1475),AllocFactorMatrix,(U$4+1),FALSE)*$E1482</f>
        <v>0</v>
      </c>
      <c r="V1475" s="5">
        <f>VLOOKUP(CONCATENATE($F1475," ",$G1475),AllocFactorMatrix,(V$4+1),FALSE)*$E1482</f>
        <v>0</v>
      </c>
      <c r="W1475" s="5">
        <f>VLOOKUP(CONCATENATE($F1475," ",$G1475),AllocFactorMatrix,(W$4+1),FALSE)*$E1482</f>
        <v>0</v>
      </c>
      <c r="X1475" s="5">
        <f>SUBTOTAL(9,T1475:W1475)</f>
        <v>0</v>
      </c>
      <c r="Y1475" s="5">
        <f>VLOOKUP(CONCATENATE($F1475," ",$G1475),AllocFactorMatrix,(Y$4+1),FALSE)*$E1482</f>
        <v>0</v>
      </c>
      <c r="Z1475" s="5">
        <f>VLOOKUP(CONCATENATE($F1475," ",$G1475),AllocFactorMatrix,(Z$4+1),FALSE)*$E1482</f>
        <v>0</v>
      </c>
      <c r="AA1475" s="5">
        <f t="shared" si="764"/>
        <v>0</v>
      </c>
      <c r="AB1475" s="5">
        <f>VLOOKUP(CONCATENATE($F1475," ",$G1475),AllocFactorMatrix,(AB$4+1),FALSE)*$E1482</f>
        <v>0</v>
      </c>
      <c r="AC1475" s="5">
        <f>VLOOKUP(CONCATENATE($F1475," ",$G1475),AllocFactorMatrix,(AC$4+1),FALSE)*$E1482</f>
        <v>0</v>
      </c>
      <c r="AD1475" s="5">
        <f>VLOOKUP(CONCATENATE($F1475," ",$G1475),AllocFactorMatrix,(AD$4+1),FALSE)*$E1482</f>
        <v>0</v>
      </c>
    </row>
    <row r="1476" spans="4:30" hidden="1" outlineLevel="1">
      <c r="E1476" s="51"/>
      <c r="F1476" s="52" t="str">
        <f>F1482</f>
        <v>DIST_METERS</v>
      </c>
      <c r="G1476" s="55" t="str">
        <f>$G$9</f>
        <v>BULKTRAN</v>
      </c>
      <c r="H1476" s="4">
        <f t="shared" si="763"/>
        <v>0</v>
      </c>
      <c r="I1476" s="5">
        <f>VLOOKUP(CONCATENATE($F1476," ",$G1476),AllocFactorMatrix,(I$4+1),FALSE)*$E1482</f>
        <v>0</v>
      </c>
      <c r="J1476" s="5">
        <f>VLOOKUP(CONCATENATE($F1476," ",$G1476),AllocFactorMatrix,(J$4+1),FALSE)*$E1482</f>
        <v>0</v>
      </c>
      <c r="K1476" s="5">
        <f>VLOOKUP(CONCATENATE($F1476," ",$G1476),AllocFactorMatrix,(K$4+1),FALSE)*$E1482</f>
        <v>0</v>
      </c>
      <c r="L1476" s="5">
        <f>VLOOKUP(CONCATENATE($F1476," ",$G1476),AllocFactorMatrix,(L$4+1),FALSE)*$E1482</f>
        <v>0</v>
      </c>
      <c r="M1476" s="5">
        <f>VLOOKUP(CONCATENATE($F1476," ",$G1476),AllocFactorMatrix,(M$4+1),FALSE)*$E1482</f>
        <v>0</v>
      </c>
      <c r="N1476" s="5">
        <f t="shared" si="755"/>
        <v>0</v>
      </c>
      <c r="O1476" s="5">
        <f>VLOOKUP(CONCATENATE($F1476," ",$G1476),AllocFactorMatrix,(O$4+1),FALSE)*$E1482</f>
        <v>0</v>
      </c>
      <c r="P1476" s="5">
        <f>VLOOKUP(CONCATENATE($F1476," ",$G1476),AllocFactorMatrix,(P$4+1),FALSE)*$E1482</f>
        <v>0</v>
      </c>
      <c r="Q1476" s="5">
        <f>VLOOKUP(CONCATENATE($F1476," ",$G1476),AllocFactorMatrix,(Q$4+1),FALSE)*$E1482</f>
        <v>0</v>
      </c>
      <c r="R1476" s="54">
        <f>VLOOKUP(CONCATENATE($F1476," ",$G1476),AllocFactorMatrix,(R$4+1),FALSE)*$E1482</f>
        <v>0</v>
      </c>
      <c r="S1476" s="5">
        <f t="shared" si="757"/>
        <v>0</v>
      </c>
      <c r="T1476" s="5">
        <f>VLOOKUP(CONCATENATE($F1476," ",$G1476),AllocFactorMatrix,(T$4+1),FALSE)*$E1482</f>
        <v>0</v>
      </c>
      <c r="U1476" s="5">
        <f>VLOOKUP(CONCATENATE($F1476," ",$G1476),AllocFactorMatrix,(U$4+1),FALSE)*$E1482</f>
        <v>0</v>
      </c>
      <c r="V1476" s="5">
        <f>VLOOKUP(CONCATENATE($F1476," ",$G1476),AllocFactorMatrix,(V$4+1),FALSE)*$E1482</f>
        <v>0</v>
      </c>
      <c r="W1476" s="5">
        <f>VLOOKUP(CONCATENATE($F1476," ",$G1476),AllocFactorMatrix,(W$4+1),FALSE)*$E1482</f>
        <v>0</v>
      </c>
      <c r="X1476" s="5">
        <f t="shared" ref="X1476:X1482" si="768">SUBTOTAL(9,T1476:W1476)</f>
        <v>0</v>
      </c>
      <c r="Y1476" s="5">
        <f>VLOOKUP(CONCATENATE($F1476," ",$G1476),AllocFactorMatrix,(Y$4+1),FALSE)*$E1482</f>
        <v>0</v>
      </c>
      <c r="Z1476" s="5">
        <f>VLOOKUP(CONCATENATE($F1476," ",$G1476),AllocFactorMatrix,(Z$4+1),FALSE)*$E1482</f>
        <v>0</v>
      </c>
      <c r="AA1476" s="5">
        <f t="shared" si="764"/>
        <v>0</v>
      </c>
      <c r="AB1476" s="5">
        <f>VLOOKUP(CONCATENATE($F1476," ",$G1476),AllocFactorMatrix,(AB$4+1),FALSE)*$E1482</f>
        <v>0</v>
      </c>
      <c r="AC1476" s="5">
        <f>VLOOKUP(CONCATENATE($F1476," ",$G1476),AllocFactorMatrix,(AC$4+1),FALSE)*$E1482</f>
        <v>0</v>
      </c>
      <c r="AD1476" s="5">
        <f>VLOOKUP(CONCATENATE($F1476," ",$G1476),AllocFactorMatrix,(AD$4+1),FALSE)*$E1482</f>
        <v>0</v>
      </c>
    </row>
    <row r="1477" spans="4:30" hidden="1" outlineLevel="1">
      <c r="E1477" s="51"/>
      <c r="F1477" s="52" t="str">
        <f>F1482</f>
        <v>DIST_METERS</v>
      </c>
      <c r="G1477" s="55" t="str">
        <f>$G$10</f>
        <v>SUBTRAN</v>
      </c>
      <c r="H1477" s="4">
        <f t="shared" si="763"/>
        <v>0</v>
      </c>
      <c r="I1477" s="5">
        <f>VLOOKUP(CONCATENATE($F1477," ",$G1477),AllocFactorMatrix,(I$4+1),FALSE)*$E1482</f>
        <v>0</v>
      </c>
      <c r="J1477" s="5">
        <f>VLOOKUP(CONCATENATE($F1477," ",$G1477),AllocFactorMatrix,(J$4+1),FALSE)*$E1482</f>
        <v>0</v>
      </c>
      <c r="K1477" s="5">
        <f>VLOOKUP(CONCATENATE($F1477," ",$G1477),AllocFactorMatrix,(K$4+1),FALSE)*$E1482</f>
        <v>0</v>
      </c>
      <c r="L1477" s="5">
        <f>VLOOKUP(CONCATENATE($F1477," ",$G1477),AllocFactorMatrix,(L$4+1),FALSE)*$E1482</f>
        <v>0</v>
      </c>
      <c r="M1477" s="5">
        <f>VLOOKUP(CONCATENATE($F1477," ",$G1477),AllocFactorMatrix,(M$4+1),FALSE)*$E1482</f>
        <v>0</v>
      </c>
      <c r="N1477" s="5">
        <f t="shared" si="755"/>
        <v>0</v>
      </c>
      <c r="O1477" s="5">
        <f>VLOOKUP(CONCATENATE($F1477," ",$G1477),AllocFactorMatrix,(O$4+1),FALSE)*$E1482</f>
        <v>0</v>
      </c>
      <c r="P1477" s="5">
        <f>VLOOKUP(CONCATENATE($F1477," ",$G1477),AllocFactorMatrix,(P$4+1),FALSE)*$E1482</f>
        <v>0</v>
      </c>
      <c r="Q1477" s="5">
        <f>VLOOKUP(CONCATENATE($F1477," ",$G1477),AllocFactorMatrix,(Q$4+1),FALSE)*$E1482</f>
        <v>0</v>
      </c>
      <c r="R1477" s="54">
        <f>VLOOKUP(CONCATENATE($F1477," ",$G1477),AllocFactorMatrix,(R$4+1),FALSE)*$E1482</f>
        <v>0</v>
      </c>
      <c r="S1477" s="5">
        <f t="shared" si="757"/>
        <v>0</v>
      </c>
      <c r="T1477" s="5">
        <f>VLOOKUP(CONCATENATE($F1477," ",$G1477),AllocFactorMatrix,(T$4+1),FALSE)*$E1482</f>
        <v>0</v>
      </c>
      <c r="U1477" s="5">
        <f>VLOOKUP(CONCATENATE($F1477," ",$G1477),AllocFactorMatrix,(U$4+1),FALSE)*$E1482</f>
        <v>0</v>
      </c>
      <c r="V1477" s="5">
        <f>VLOOKUP(CONCATENATE($F1477," ",$G1477),AllocFactorMatrix,(V$4+1),FALSE)*$E1482</f>
        <v>0</v>
      </c>
      <c r="W1477" s="5">
        <f>VLOOKUP(CONCATENATE($F1477," ",$G1477),AllocFactorMatrix,(W$4+1),FALSE)*$E1482</f>
        <v>0</v>
      </c>
      <c r="X1477" s="5">
        <f t="shared" si="768"/>
        <v>0</v>
      </c>
      <c r="Y1477" s="5">
        <f>VLOOKUP(CONCATENATE($F1477," ",$G1477),AllocFactorMatrix,(Y$4+1),FALSE)*$E1482</f>
        <v>0</v>
      </c>
      <c r="Z1477" s="5">
        <f>VLOOKUP(CONCATENATE($F1477," ",$G1477),AllocFactorMatrix,(Z$4+1),FALSE)*$E1482</f>
        <v>0</v>
      </c>
      <c r="AA1477" s="5">
        <f t="shared" si="764"/>
        <v>0</v>
      </c>
      <c r="AB1477" s="5">
        <f>VLOOKUP(CONCATENATE($F1477," ",$G1477),AllocFactorMatrix,(AB$4+1),FALSE)*$E1482</f>
        <v>0</v>
      </c>
      <c r="AC1477" s="5">
        <f>VLOOKUP(CONCATENATE($F1477," ",$G1477),AllocFactorMatrix,(AC$4+1),FALSE)*$E1482</f>
        <v>0</v>
      </c>
      <c r="AD1477" s="5">
        <f>VLOOKUP(CONCATENATE($F1477," ",$G1477),AllocFactorMatrix,(AD$4+1),FALSE)*$E1482</f>
        <v>0</v>
      </c>
    </row>
    <row r="1478" spans="4:30" hidden="1" outlineLevel="1">
      <c r="E1478" s="51"/>
      <c r="F1478" s="52" t="str">
        <f>F1482</f>
        <v>DIST_METERS</v>
      </c>
      <c r="G1478" s="55" t="str">
        <f>$G$11</f>
        <v>DISTPRI</v>
      </c>
      <c r="H1478" s="4">
        <f t="shared" si="763"/>
        <v>0</v>
      </c>
      <c r="I1478" s="5">
        <f>VLOOKUP(CONCATENATE($F1478," ",$G1478),AllocFactorMatrix,(I$4+1),FALSE)*$E1482</f>
        <v>0</v>
      </c>
      <c r="J1478" s="5">
        <f>VLOOKUP(CONCATENATE($F1478," ",$G1478),AllocFactorMatrix,(J$4+1),FALSE)*$E1482</f>
        <v>0</v>
      </c>
      <c r="K1478" s="5">
        <f>VLOOKUP(CONCATENATE($F1478," ",$G1478),AllocFactorMatrix,(K$4+1),FALSE)*$E1482</f>
        <v>0</v>
      </c>
      <c r="L1478" s="5">
        <f>VLOOKUP(CONCATENATE($F1478," ",$G1478),AllocFactorMatrix,(L$4+1),FALSE)*$E1482</f>
        <v>0</v>
      </c>
      <c r="M1478" s="5">
        <f>VLOOKUP(CONCATENATE($F1478," ",$G1478),AllocFactorMatrix,(M$4+1),FALSE)*$E1482</f>
        <v>0</v>
      </c>
      <c r="N1478" s="5">
        <f t="shared" si="755"/>
        <v>0</v>
      </c>
      <c r="O1478" s="5">
        <f>VLOOKUP(CONCATENATE($F1478," ",$G1478),AllocFactorMatrix,(O$4+1),FALSE)*$E1482</f>
        <v>0</v>
      </c>
      <c r="P1478" s="5">
        <f>VLOOKUP(CONCATENATE($F1478," ",$G1478),AllocFactorMatrix,(P$4+1),FALSE)*$E1482</f>
        <v>0</v>
      </c>
      <c r="Q1478" s="5">
        <f>VLOOKUP(CONCATENATE($F1478," ",$G1478),AllocFactorMatrix,(Q$4+1),FALSE)*$E1482</f>
        <v>0</v>
      </c>
      <c r="R1478" s="54">
        <f>VLOOKUP(CONCATENATE($F1478," ",$G1478),AllocFactorMatrix,(R$4+1),FALSE)*$E1482</f>
        <v>0</v>
      </c>
      <c r="S1478" s="5">
        <f t="shared" si="757"/>
        <v>0</v>
      </c>
      <c r="T1478" s="5">
        <f>VLOOKUP(CONCATENATE($F1478," ",$G1478),AllocFactorMatrix,(T$4+1),FALSE)*$E1482</f>
        <v>0</v>
      </c>
      <c r="U1478" s="5">
        <f>VLOOKUP(CONCATENATE($F1478," ",$G1478),AllocFactorMatrix,(U$4+1),FALSE)*$E1482</f>
        <v>0</v>
      </c>
      <c r="V1478" s="5">
        <f>VLOOKUP(CONCATENATE($F1478," ",$G1478),AllocFactorMatrix,(V$4+1),FALSE)*$E1482</f>
        <v>0</v>
      </c>
      <c r="W1478" s="5">
        <f>VLOOKUP(CONCATENATE($F1478," ",$G1478),AllocFactorMatrix,(W$4+1),FALSE)*$E1482</f>
        <v>0</v>
      </c>
      <c r="X1478" s="5">
        <f t="shared" si="768"/>
        <v>0</v>
      </c>
      <c r="Y1478" s="5">
        <f>VLOOKUP(CONCATENATE($F1478," ",$G1478),AllocFactorMatrix,(Y$4+1),FALSE)*$E1482</f>
        <v>0</v>
      </c>
      <c r="Z1478" s="5">
        <f>VLOOKUP(CONCATENATE($F1478," ",$G1478),AllocFactorMatrix,(Z$4+1),FALSE)*$E1482</f>
        <v>0</v>
      </c>
      <c r="AA1478" s="5">
        <f t="shared" si="764"/>
        <v>0</v>
      </c>
      <c r="AB1478" s="5">
        <f>VLOOKUP(CONCATENATE($F1478," ",$G1478),AllocFactorMatrix,(AB$4+1),FALSE)*$E1482</f>
        <v>0</v>
      </c>
      <c r="AC1478" s="5">
        <f>VLOOKUP(CONCATENATE($F1478," ",$G1478),AllocFactorMatrix,(AC$4+1),FALSE)*$E1482</f>
        <v>0</v>
      </c>
      <c r="AD1478" s="5">
        <f>VLOOKUP(CONCATENATE($F1478," ",$G1478),AllocFactorMatrix,(AD$4+1),FALSE)*$E1482</f>
        <v>0</v>
      </c>
    </row>
    <row r="1479" spans="4:30" hidden="1" outlineLevel="1">
      <c r="E1479" s="51"/>
      <c r="F1479" s="52" t="str">
        <f>F1482</f>
        <v>DIST_METERS</v>
      </c>
      <c r="G1479" s="55" t="str">
        <f>$G$12</f>
        <v>DISTSEC</v>
      </c>
      <c r="H1479" s="4">
        <f t="shared" si="763"/>
        <v>0</v>
      </c>
      <c r="I1479" s="5">
        <f>VLOOKUP(CONCATENATE($F1479," ",$G1479),AllocFactorMatrix,(I$4+1),FALSE)*$E1482</f>
        <v>0</v>
      </c>
      <c r="J1479" s="5">
        <f>VLOOKUP(CONCATENATE($F1479," ",$G1479),AllocFactorMatrix,(J$4+1),FALSE)*$E1482</f>
        <v>0</v>
      </c>
      <c r="K1479" s="5">
        <f>VLOOKUP(CONCATENATE($F1479," ",$G1479),AllocFactorMatrix,(K$4+1),FALSE)*$E1482</f>
        <v>0</v>
      </c>
      <c r="L1479" s="5">
        <f>VLOOKUP(CONCATENATE($F1479," ",$G1479),AllocFactorMatrix,(L$4+1),FALSE)*$E1482</f>
        <v>0</v>
      </c>
      <c r="M1479" s="5">
        <f>VLOOKUP(CONCATENATE($F1479," ",$G1479),AllocFactorMatrix,(M$4+1),FALSE)*$E1482</f>
        <v>0</v>
      </c>
      <c r="N1479" s="5">
        <f t="shared" si="755"/>
        <v>0</v>
      </c>
      <c r="O1479" s="5">
        <f>VLOOKUP(CONCATENATE($F1479," ",$G1479),AllocFactorMatrix,(O$4+1),FALSE)*$E1482</f>
        <v>0</v>
      </c>
      <c r="P1479" s="5">
        <f>VLOOKUP(CONCATENATE($F1479," ",$G1479),AllocFactorMatrix,(P$4+1),FALSE)*$E1482</f>
        <v>0</v>
      </c>
      <c r="Q1479" s="5">
        <f>VLOOKUP(CONCATENATE($F1479," ",$G1479),AllocFactorMatrix,(Q$4+1),FALSE)*$E1482</f>
        <v>0</v>
      </c>
      <c r="R1479" s="54">
        <f>VLOOKUP(CONCATENATE($F1479," ",$G1479),AllocFactorMatrix,(R$4+1),FALSE)*$E1482</f>
        <v>0</v>
      </c>
      <c r="S1479" s="5">
        <f t="shared" si="757"/>
        <v>0</v>
      </c>
      <c r="T1479" s="5">
        <f>VLOOKUP(CONCATENATE($F1479," ",$G1479),AllocFactorMatrix,(T$4+1),FALSE)*$E1482</f>
        <v>0</v>
      </c>
      <c r="U1479" s="5">
        <f>VLOOKUP(CONCATENATE($F1479," ",$G1479),AllocFactorMatrix,(U$4+1),FALSE)*$E1482</f>
        <v>0</v>
      </c>
      <c r="V1479" s="5">
        <f>VLOOKUP(CONCATENATE($F1479," ",$G1479),AllocFactorMatrix,(V$4+1),FALSE)*$E1482</f>
        <v>0</v>
      </c>
      <c r="W1479" s="5">
        <f>VLOOKUP(CONCATENATE($F1479," ",$G1479),AllocFactorMatrix,(W$4+1),FALSE)*$E1482</f>
        <v>0</v>
      </c>
      <c r="X1479" s="5">
        <f t="shared" si="768"/>
        <v>0</v>
      </c>
      <c r="Y1479" s="5">
        <f>VLOOKUP(CONCATENATE($F1479," ",$G1479),AllocFactorMatrix,(Y$4+1),FALSE)*$E1482</f>
        <v>0</v>
      </c>
      <c r="Z1479" s="5">
        <f>VLOOKUP(CONCATENATE($F1479," ",$G1479),AllocFactorMatrix,(Z$4+1),FALSE)*$E1482</f>
        <v>0</v>
      </c>
      <c r="AA1479" s="5">
        <f t="shared" si="764"/>
        <v>0</v>
      </c>
      <c r="AB1479" s="5">
        <f>VLOOKUP(CONCATENATE($F1479," ",$G1479),AllocFactorMatrix,(AB$4+1),FALSE)*$E1482</f>
        <v>0</v>
      </c>
      <c r="AC1479" s="5">
        <f>VLOOKUP(CONCATENATE($F1479," ",$G1479),AllocFactorMatrix,(AC$4+1),FALSE)*$E1482</f>
        <v>0</v>
      </c>
      <c r="AD1479" s="5">
        <f>VLOOKUP(CONCATENATE($F1479," ",$G1479),AllocFactorMatrix,(AD$4+1),FALSE)*$E1482</f>
        <v>0</v>
      </c>
    </row>
    <row r="1480" spans="4:30" hidden="1" outlineLevel="1">
      <c r="E1480" s="51"/>
      <c r="F1480" s="52" t="str">
        <f>F1482</f>
        <v>DIST_METERS</v>
      </c>
      <c r="G1480" s="55" t="str">
        <f>$G$13</f>
        <v>ENERGY</v>
      </c>
      <c r="H1480" s="4">
        <f t="shared" si="763"/>
        <v>0</v>
      </c>
      <c r="I1480" s="5">
        <f>VLOOKUP(CONCATENATE($F1480," ",$G1480),AllocFactorMatrix,(I$4+1),FALSE)*$E1482</f>
        <v>0</v>
      </c>
      <c r="J1480" s="5">
        <f>VLOOKUP(CONCATENATE($F1480," ",$G1480),AllocFactorMatrix,(J$4+1),FALSE)*$E1482</f>
        <v>0</v>
      </c>
      <c r="K1480" s="5">
        <f>VLOOKUP(CONCATENATE($F1480," ",$G1480),AllocFactorMatrix,(K$4+1),FALSE)*$E1482</f>
        <v>0</v>
      </c>
      <c r="L1480" s="5">
        <f>VLOOKUP(CONCATENATE($F1480," ",$G1480),AllocFactorMatrix,(L$4+1),FALSE)*$E1482</f>
        <v>0</v>
      </c>
      <c r="M1480" s="5">
        <f>VLOOKUP(CONCATENATE($F1480," ",$G1480),AllocFactorMatrix,(M$4+1),FALSE)*$E1482</f>
        <v>0</v>
      </c>
      <c r="N1480" s="5">
        <f t="shared" si="755"/>
        <v>0</v>
      </c>
      <c r="O1480" s="5">
        <f>VLOOKUP(CONCATENATE($F1480," ",$G1480),AllocFactorMatrix,(O$4+1),FALSE)*$E1482</f>
        <v>0</v>
      </c>
      <c r="P1480" s="5">
        <f>VLOOKUP(CONCATENATE($F1480," ",$G1480),AllocFactorMatrix,(P$4+1),FALSE)*$E1482</f>
        <v>0</v>
      </c>
      <c r="Q1480" s="5">
        <f>VLOOKUP(CONCATENATE($F1480," ",$G1480),AllocFactorMatrix,(Q$4+1),FALSE)*$E1482</f>
        <v>0</v>
      </c>
      <c r="R1480" s="54">
        <f>VLOOKUP(CONCATENATE($F1480," ",$G1480),AllocFactorMatrix,(R$4+1),FALSE)*$E1482</f>
        <v>0</v>
      </c>
      <c r="S1480" s="5">
        <f t="shared" si="757"/>
        <v>0</v>
      </c>
      <c r="T1480" s="5">
        <f>VLOOKUP(CONCATENATE($F1480," ",$G1480),AllocFactorMatrix,(T$4+1),FALSE)*$E1482</f>
        <v>0</v>
      </c>
      <c r="U1480" s="5">
        <f>VLOOKUP(CONCATENATE($F1480," ",$G1480),AllocFactorMatrix,(U$4+1),FALSE)*$E1482</f>
        <v>0</v>
      </c>
      <c r="V1480" s="5">
        <f>VLOOKUP(CONCATENATE($F1480," ",$G1480),AllocFactorMatrix,(V$4+1),FALSE)*$E1482</f>
        <v>0</v>
      </c>
      <c r="W1480" s="5">
        <f>VLOOKUP(CONCATENATE($F1480," ",$G1480),AllocFactorMatrix,(W$4+1),FALSE)*$E1482</f>
        <v>0</v>
      </c>
      <c r="X1480" s="5">
        <f t="shared" si="768"/>
        <v>0</v>
      </c>
      <c r="Y1480" s="5">
        <f>VLOOKUP(CONCATENATE($F1480," ",$G1480),AllocFactorMatrix,(Y$4+1),FALSE)*$E1482</f>
        <v>0</v>
      </c>
      <c r="Z1480" s="5">
        <f>VLOOKUP(CONCATENATE($F1480," ",$G1480),AllocFactorMatrix,(Z$4+1),FALSE)*$E1482</f>
        <v>0</v>
      </c>
      <c r="AA1480" s="5">
        <f t="shared" si="764"/>
        <v>0</v>
      </c>
      <c r="AB1480" s="5">
        <f>VLOOKUP(CONCATENATE($F1480," ",$G1480),AllocFactorMatrix,(AB$4+1),FALSE)*$E1482</f>
        <v>0</v>
      </c>
      <c r="AC1480" s="5">
        <f>VLOOKUP(CONCATENATE($F1480," ",$G1480),AllocFactorMatrix,(AC$4+1),FALSE)*$E1482</f>
        <v>0</v>
      </c>
      <c r="AD1480" s="5">
        <f>VLOOKUP(CONCATENATE($F1480," ",$G1480),AllocFactorMatrix,(AD$4+1),FALSE)*$E1482</f>
        <v>0</v>
      </c>
    </row>
    <row r="1481" spans="4:30" hidden="1" outlineLevel="1">
      <c r="E1481" s="51"/>
      <c r="F1481" s="52" t="str">
        <f>F1482</f>
        <v>DIST_METERS</v>
      </c>
      <c r="G1481" s="55" t="str">
        <f>$G$14</f>
        <v>CUSTOMER</v>
      </c>
      <c r="H1481" s="4">
        <f t="shared" si="763"/>
        <v>1065113.0000000002</v>
      </c>
      <c r="I1481" s="5">
        <f>VLOOKUP(CONCATENATE($F1481," ",$G1481),AllocFactorMatrix,(I$4+1),FALSE)*$E1482</f>
        <v>477550.80843705341</v>
      </c>
      <c r="J1481" s="5">
        <f>VLOOKUP(CONCATENATE($F1481," ",$G1481),AllocFactorMatrix,(J$4+1),FALSE)*$E1482</f>
        <v>282961.77644506743</v>
      </c>
      <c r="K1481" s="5">
        <f>VLOOKUP(CONCATENATE($F1481," ",$G1481),AllocFactorMatrix,(K$4+1),FALSE)*$E1482</f>
        <v>81073.374720772597</v>
      </c>
      <c r="L1481" s="5">
        <f>VLOOKUP(CONCATENATE($F1481," ",$G1481),AllocFactorMatrix,(L$4+1),FALSE)*$E1482</f>
        <v>53456.354716611895</v>
      </c>
      <c r="M1481" s="5">
        <f>VLOOKUP(CONCATENATE($F1481," ",$G1481),AllocFactorMatrix,(M$4+1),FALSE)*$E1482</f>
        <v>8683.027277117455</v>
      </c>
      <c r="N1481" s="5">
        <f t="shared" si="755"/>
        <v>143212.75671450194</v>
      </c>
      <c r="O1481" s="5">
        <f>VLOOKUP(CONCATENATE($F1481," ",$G1481),AllocFactorMatrix,(O$4+1),FALSE)*$E1482</f>
        <v>39621.283066447497</v>
      </c>
      <c r="P1481" s="5">
        <f>VLOOKUP(CONCATENATE($F1481," ",$G1481),AllocFactorMatrix,(P$4+1),FALSE)*$E1482</f>
        <v>13879.695218945586</v>
      </c>
      <c r="Q1481" s="5">
        <f>VLOOKUP(CONCATENATE($F1481," ",$G1481),AllocFactorMatrix,(Q$4+1),FALSE)*$E1482</f>
        <v>30252.94892313219</v>
      </c>
      <c r="R1481" s="54">
        <f>VLOOKUP(CONCATENATE($F1481," ",$G1481),AllocFactorMatrix,(R$4+1),FALSE)*$E1482</f>
        <v>5317.0698493893915</v>
      </c>
      <c r="S1481" s="5">
        <f t="shared" si="757"/>
        <v>89070.997057914661</v>
      </c>
      <c r="T1481" s="5">
        <f>VLOOKUP(CONCATENATE($F1481," ",$G1481),AllocFactorMatrix,(T$4+1),FALSE)*$E1482</f>
        <v>273.07008793353373</v>
      </c>
      <c r="U1481" s="5">
        <f>VLOOKUP(CONCATENATE($F1481," ",$G1481),AllocFactorMatrix,(U$4+1),FALSE)*$E1482</f>
        <v>8233.7186109426075</v>
      </c>
      <c r="V1481" s="5">
        <f>VLOOKUP(CONCATENATE($F1481," ",$G1481),AllocFactorMatrix,(V$4+1),FALSE)*$E1482</f>
        <v>44489.600001068109</v>
      </c>
      <c r="W1481" s="5">
        <f>VLOOKUP(CONCATENATE($F1481," ",$G1481),AllocFactorMatrix,(W$4+1),FALSE)*$E1482</f>
        <v>7975.6211197136781</v>
      </c>
      <c r="X1481" s="5">
        <f t="shared" si="768"/>
        <v>60972.009819657927</v>
      </c>
      <c r="Y1481" s="5">
        <f>VLOOKUP(CONCATENATE($F1481," ",$G1481),AllocFactorMatrix,(Y$4+1),FALSE)*$E1482</f>
        <v>10990.964792732395</v>
      </c>
      <c r="Z1481" s="5">
        <f>VLOOKUP(CONCATENATE($F1481," ",$G1481),AllocFactorMatrix,(Z$4+1),FALSE)*$E1482</f>
        <v>235.24630106185907</v>
      </c>
      <c r="AA1481" s="5">
        <f t="shared" si="764"/>
        <v>11226.211093794254</v>
      </c>
      <c r="AB1481" s="5">
        <f>VLOOKUP(CONCATENATE($F1481," ",$G1481),AllocFactorMatrix,(AB$4+1),FALSE)*$E1482</f>
        <v>118.44043201043849</v>
      </c>
      <c r="AC1481" s="5">
        <f>VLOOKUP(CONCATENATE($F1481," ",$G1481),AllocFactorMatrix,(AC$4+1),FALSE)*$E1482</f>
        <v>0</v>
      </c>
      <c r="AD1481" s="5">
        <f>VLOOKUP(CONCATENATE($F1481," ",$G1481),AllocFactorMatrix,(AD$4+1),FALSE)*$E1482</f>
        <v>0</v>
      </c>
    </row>
    <row r="1482" spans="4:30" collapsed="1">
      <c r="D1482" s="1" t="s">
        <v>106</v>
      </c>
      <c r="E1482" s="61">
        <v>1065113</v>
      </c>
      <c r="F1482" s="10" t="s">
        <v>48</v>
      </c>
      <c r="G1482" s="55" t="str">
        <f>$G$15</f>
        <v>TOTAL</v>
      </c>
      <c r="H1482" s="4">
        <f t="shared" si="763"/>
        <v>1065113.0000000002</v>
      </c>
      <c r="I1482" s="5">
        <f>VLOOKUP(CONCATENATE($F1482," ",$G1482),AllocFactorMatrix,(I$4+1),FALSE)*$E1482</f>
        <v>477550.80843705341</v>
      </c>
      <c r="J1482" s="5">
        <f>VLOOKUP(CONCATENATE($F1482," ",$G1482),AllocFactorMatrix,(J$4+1),FALSE)*$E1482</f>
        <v>282961.77644506743</v>
      </c>
      <c r="K1482" s="5">
        <f>VLOOKUP(CONCATENATE($F1482," ",$G1482),AllocFactorMatrix,(K$4+1),FALSE)*$E1482</f>
        <v>81073.374720772597</v>
      </c>
      <c r="L1482" s="5">
        <f>VLOOKUP(CONCATENATE($F1482," ",$G1482),AllocFactorMatrix,(L$4+1),FALSE)*$E1482</f>
        <v>53456.354716611895</v>
      </c>
      <c r="M1482" s="5">
        <f>VLOOKUP(CONCATENATE($F1482," ",$G1482),AllocFactorMatrix,(M$4+1),FALSE)*$E1482</f>
        <v>8683.027277117455</v>
      </c>
      <c r="N1482" s="5">
        <f t="shared" si="755"/>
        <v>143212.75671450194</v>
      </c>
      <c r="O1482" s="5">
        <f>VLOOKUP(CONCATENATE($F1482," ",$G1482),AllocFactorMatrix,(O$4+1),FALSE)*$E1482</f>
        <v>39621.283066447497</v>
      </c>
      <c r="P1482" s="5">
        <f>VLOOKUP(CONCATENATE($F1482," ",$G1482),AllocFactorMatrix,(P$4+1),FALSE)*$E1482</f>
        <v>13879.695218945586</v>
      </c>
      <c r="Q1482" s="5">
        <f>VLOOKUP(CONCATENATE($F1482," ",$G1482),AllocFactorMatrix,(Q$4+1),FALSE)*$E1482</f>
        <v>30252.94892313219</v>
      </c>
      <c r="R1482" s="54">
        <f>VLOOKUP(CONCATENATE($F1482," ",$G1482),AllocFactorMatrix,(R$4+1),FALSE)*$E1482</f>
        <v>5317.0698493893915</v>
      </c>
      <c r="S1482" s="5">
        <f t="shared" si="757"/>
        <v>89070.997057914661</v>
      </c>
      <c r="T1482" s="5">
        <f>VLOOKUP(CONCATENATE($F1482," ",$G1482),AllocFactorMatrix,(T$4+1),FALSE)*$E1482</f>
        <v>273.07008793353373</v>
      </c>
      <c r="U1482" s="5">
        <f>VLOOKUP(CONCATENATE($F1482," ",$G1482),AllocFactorMatrix,(U$4+1),FALSE)*$E1482</f>
        <v>8233.7186109426075</v>
      </c>
      <c r="V1482" s="5">
        <f>VLOOKUP(CONCATENATE($F1482," ",$G1482),AllocFactorMatrix,(V$4+1),FALSE)*$E1482</f>
        <v>44489.600001068109</v>
      </c>
      <c r="W1482" s="5">
        <f>VLOOKUP(CONCATENATE($F1482," ",$G1482),AllocFactorMatrix,(W$4+1),FALSE)*$E1482</f>
        <v>7975.6211197136781</v>
      </c>
      <c r="X1482" s="5">
        <f t="shared" si="768"/>
        <v>60972.009819657927</v>
      </c>
      <c r="Y1482" s="5">
        <f>VLOOKUP(CONCATENATE($F1482," ",$G1482),AllocFactorMatrix,(Y$4+1),FALSE)*$E1482</f>
        <v>10990.964792732395</v>
      </c>
      <c r="Z1482" s="5">
        <f>VLOOKUP(CONCATENATE($F1482," ",$G1482),AllocFactorMatrix,(Z$4+1),FALSE)*$E1482</f>
        <v>235.24630106185907</v>
      </c>
      <c r="AA1482" s="5">
        <f t="shared" si="764"/>
        <v>11226.211093794254</v>
      </c>
      <c r="AB1482" s="5">
        <f>VLOOKUP(CONCATENATE($F1482," ",$G1482),AllocFactorMatrix,(AB$4+1),FALSE)*$E1482</f>
        <v>118.44043201043849</v>
      </c>
      <c r="AC1482" s="5">
        <f>VLOOKUP(CONCATENATE($F1482," ",$G1482),AllocFactorMatrix,(AC$4+1),FALSE)*$E1482</f>
        <v>0</v>
      </c>
      <c r="AD1482" s="5">
        <f>VLOOKUP(CONCATENATE($F1482," ",$G1482),AllocFactorMatrix,(AD$4+1),FALSE)*$E1482</f>
        <v>0</v>
      </c>
    </row>
    <row r="1483" spans="4:30" hidden="1" outlineLevel="1">
      <c r="E1483" s="51"/>
      <c r="F1483" s="52" t="str">
        <f>F1490</f>
        <v>DIST_PCUST</v>
      </c>
      <c r="G1483" s="55" t="str">
        <f>$G$8</f>
        <v>PRODUCTION</v>
      </c>
      <c r="H1483" s="4">
        <f t="shared" si="763"/>
        <v>0</v>
      </c>
      <c r="I1483" s="5">
        <f>VLOOKUP(CONCATENATE($F1483," ",$G1483),AllocFactorMatrix,(I$4+1),FALSE)*$E1490</f>
        <v>0</v>
      </c>
      <c r="J1483" s="5">
        <f>VLOOKUP(CONCATENATE($F1483," ",$G1483),AllocFactorMatrix,(J$4+1),FALSE)*$E1490</f>
        <v>0</v>
      </c>
      <c r="K1483" s="5">
        <f>VLOOKUP(CONCATENATE($F1483," ",$G1483),AllocFactorMatrix,(K$4+1),FALSE)*$E1490</f>
        <v>0</v>
      </c>
      <c r="L1483" s="5">
        <f>VLOOKUP(CONCATENATE($F1483," ",$G1483),AllocFactorMatrix,(L$4+1),FALSE)*$E1490</f>
        <v>0</v>
      </c>
      <c r="M1483" s="5">
        <f>VLOOKUP(CONCATENATE($F1483," ",$G1483),AllocFactorMatrix,(M$4+1),FALSE)*$E1490</f>
        <v>0</v>
      </c>
      <c r="N1483" s="5">
        <f t="shared" si="755"/>
        <v>0</v>
      </c>
      <c r="O1483" s="5">
        <f>VLOOKUP(CONCATENATE($F1483," ",$G1483),AllocFactorMatrix,(O$4+1),FALSE)*$E1490</f>
        <v>0</v>
      </c>
      <c r="P1483" s="5">
        <f>VLOOKUP(CONCATENATE($F1483," ",$G1483),AllocFactorMatrix,(P$4+1),FALSE)*$E1490</f>
        <v>0</v>
      </c>
      <c r="Q1483" s="5">
        <f>VLOOKUP(CONCATENATE($F1483," ",$G1483),AllocFactorMatrix,(Q$4+1),FALSE)*$E1490</f>
        <v>0</v>
      </c>
      <c r="R1483" s="54">
        <f>VLOOKUP(CONCATENATE($F1483," ",$G1483),AllocFactorMatrix,(R$4+1),FALSE)*$E1490</f>
        <v>0</v>
      </c>
      <c r="S1483" s="5">
        <f t="shared" si="757"/>
        <v>0</v>
      </c>
      <c r="T1483" s="5">
        <f>VLOOKUP(CONCATENATE($F1483," ",$G1483),AllocFactorMatrix,(T$4+1),FALSE)*$E1490</f>
        <v>0</v>
      </c>
      <c r="U1483" s="5">
        <f>VLOOKUP(CONCATENATE($F1483," ",$G1483),AllocFactorMatrix,(U$4+1),FALSE)*$E1490</f>
        <v>0</v>
      </c>
      <c r="V1483" s="5">
        <f>VLOOKUP(CONCATENATE($F1483," ",$G1483),AllocFactorMatrix,(V$4+1),FALSE)*$E1490</f>
        <v>0</v>
      </c>
      <c r="W1483" s="5">
        <f>VLOOKUP(CONCATENATE($F1483," ",$G1483),AllocFactorMatrix,(W$4+1),FALSE)*$E1490</f>
        <v>0</v>
      </c>
      <c r="X1483" s="5">
        <f>SUBTOTAL(9,T1483:W1483)</f>
        <v>0</v>
      </c>
      <c r="Y1483" s="5">
        <f>VLOOKUP(CONCATENATE($F1483," ",$G1483),AllocFactorMatrix,(Y$4+1),FALSE)*$E1490</f>
        <v>0</v>
      </c>
      <c r="Z1483" s="5">
        <f>VLOOKUP(CONCATENATE($F1483," ",$G1483),AllocFactorMatrix,(Z$4+1),FALSE)*$E1490</f>
        <v>0</v>
      </c>
      <c r="AA1483" s="5">
        <f t="shared" si="764"/>
        <v>0</v>
      </c>
      <c r="AB1483" s="5">
        <f>VLOOKUP(CONCATENATE($F1483," ",$G1483),AllocFactorMatrix,(AB$4+1),FALSE)*$E1490</f>
        <v>0</v>
      </c>
      <c r="AC1483" s="5">
        <f>VLOOKUP(CONCATENATE($F1483," ",$G1483),AllocFactorMatrix,(AC$4+1),FALSE)*$E1490</f>
        <v>0</v>
      </c>
      <c r="AD1483" s="5">
        <f>VLOOKUP(CONCATENATE($F1483," ",$G1483),AllocFactorMatrix,(AD$4+1),FALSE)*$E1490</f>
        <v>0</v>
      </c>
    </row>
    <row r="1484" spans="4:30" hidden="1" outlineLevel="1">
      <c r="E1484" s="51"/>
      <c r="F1484" s="52" t="str">
        <f>F1490</f>
        <v>DIST_PCUST</v>
      </c>
      <c r="G1484" s="55" t="str">
        <f>$G$9</f>
        <v>BULKTRAN</v>
      </c>
      <c r="H1484" s="4">
        <f t="shared" si="763"/>
        <v>0</v>
      </c>
      <c r="I1484" s="5">
        <f>VLOOKUP(CONCATENATE($F1484," ",$G1484),AllocFactorMatrix,(I$4+1),FALSE)*$E1490</f>
        <v>0</v>
      </c>
      <c r="J1484" s="5">
        <f>VLOOKUP(CONCATENATE($F1484," ",$G1484),AllocFactorMatrix,(J$4+1),FALSE)*$E1490</f>
        <v>0</v>
      </c>
      <c r="K1484" s="5">
        <f>VLOOKUP(CONCATENATE($F1484," ",$G1484),AllocFactorMatrix,(K$4+1),FALSE)*$E1490</f>
        <v>0</v>
      </c>
      <c r="L1484" s="5">
        <f>VLOOKUP(CONCATENATE($F1484," ",$G1484),AllocFactorMatrix,(L$4+1),FALSE)*$E1490</f>
        <v>0</v>
      </c>
      <c r="M1484" s="5">
        <f>VLOOKUP(CONCATENATE($F1484," ",$G1484),AllocFactorMatrix,(M$4+1),FALSE)*$E1490</f>
        <v>0</v>
      </c>
      <c r="N1484" s="5">
        <f t="shared" si="755"/>
        <v>0</v>
      </c>
      <c r="O1484" s="5">
        <f>VLOOKUP(CONCATENATE($F1484," ",$G1484),AllocFactorMatrix,(O$4+1),FALSE)*$E1490</f>
        <v>0</v>
      </c>
      <c r="P1484" s="5">
        <f>VLOOKUP(CONCATENATE($F1484," ",$G1484),AllocFactorMatrix,(P$4+1),FALSE)*$E1490</f>
        <v>0</v>
      </c>
      <c r="Q1484" s="5">
        <f>VLOOKUP(CONCATENATE($F1484," ",$G1484),AllocFactorMatrix,(Q$4+1),FALSE)*$E1490</f>
        <v>0</v>
      </c>
      <c r="R1484" s="54">
        <f>VLOOKUP(CONCATENATE($F1484," ",$G1484),AllocFactorMatrix,(R$4+1),FALSE)*$E1490</f>
        <v>0</v>
      </c>
      <c r="S1484" s="5">
        <f t="shared" si="757"/>
        <v>0</v>
      </c>
      <c r="T1484" s="5">
        <f>VLOOKUP(CONCATENATE($F1484," ",$G1484),AllocFactorMatrix,(T$4+1),FALSE)*$E1490</f>
        <v>0</v>
      </c>
      <c r="U1484" s="5">
        <f>VLOOKUP(CONCATENATE($F1484," ",$G1484),AllocFactorMatrix,(U$4+1),FALSE)*$E1490</f>
        <v>0</v>
      </c>
      <c r="V1484" s="5">
        <f>VLOOKUP(CONCATENATE($F1484," ",$G1484),AllocFactorMatrix,(V$4+1),FALSE)*$E1490</f>
        <v>0</v>
      </c>
      <c r="W1484" s="5">
        <f>VLOOKUP(CONCATENATE($F1484," ",$G1484),AllocFactorMatrix,(W$4+1),FALSE)*$E1490</f>
        <v>0</v>
      </c>
      <c r="X1484" s="5">
        <f t="shared" ref="X1484:X1490" si="769">SUBTOTAL(9,T1484:W1484)</f>
        <v>0</v>
      </c>
      <c r="Y1484" s="5">
        <f>VLOOKUP(CONCATENATE($F1484," ",$G1484),AllocFactorMatrix,(Y$4+1),FALSE)*$E1490</f>
        <v>0</v>
      </c>
      <c r="Z1484" s="5">
        <f>VLOOKUP(CONCATENATE($F1484," ",$G1484),AllocFactorMatrix,(Z$4+1),FALSE)*$E1490</f>
        <v>0</v>
      </c>
      <c r="AA1484" s="5">
        <f t="shared" si="764"/>
        <v>0</v>
      </c>
      <c r="AB1484" s="5">
        <f>VLOOKUP(CONCATENATE($F1484," ",$G1484),AllocFactorMatrix,(AB$4+1),FALSE)*$E1490</f>
        <v>0</v>
      </c>
      <c r="AC1484" s="5">
        <f>VLOOKUP(CONCATENATE($F1484," ",$G1484),AllocFactorMatrix,(AC$4+1),FALSE)*$E1490</f>
        <v>0</v>
      </c>
      <c r="AD1484" s="5">
        <f>VLOOKUP(CONCATENATE($F1484," ",$G1484),AllocFactorMatrix,(AD$4+1),FALSE)*$E1490</f>
        <v>0</v>
      </c>
    </row>
    <row r="1485" spans="4:30" hidden="1" outlineLevel="1">
      <c r="E1485" s="51"/>
      <c r="F1485" s="52" t="str">
        <f>F1490</f>
        <v>DIST_PCUST</v>
      </c>
      <c r="G1485" s="55" t="str">
        <f>$G$10</f>
        <v>SUBTRAN</v>
      </c>
      <c r="H1485" s="4">
        <f t="shared" si="763"/>
        <v>0</v>
      </c>
      <c r="I1485" s="5">
        <f>VLOOKUP(CONCATENATE($F1485," ",$G1485),AllocFactorMatrix,(I$4+1),FALSE)*$E1490</f>
        <v>0</v>
      </c>
      <c r="J1485" s="5">
        <f>VLOOKUP(CONCATENATE($F1485," ",$G1485),AllocFactorMatrix,(J$4+1),FALSE)*$E1490</f>
        <v>0</v>
      </c>
      <c r="K1485" s="5">
        <f>VLOOKUP(CONCATENATE($F1485," ",$G1485),AllocFactorMatrix,(K$4+1),FALSE)*$E1490</f>
        <v>0</v>
      </c>
      <c r="L1485" s="5">
        <f>VLOOKUP(CONCATENATE($F1485," ",$G1485),AllocFactorMatrix,(L$4+1),FALSE)*$E1490</f>
        <v>0</v>
      </c>
      <c r="M1485" s="5">
        <f>VLOOKUP(CONCATENATE($F1485," ",$G1485),AllocFactorMatrix,(M$4+1),FALSE)*$E1490</f>
        <v>0</v>
      </c>
      <c r="N1485" s="5">
        <f t="shared" si="755"/>
        <v>0</v>
      </c>
      <c r="O1485" s="5">
        <f>VLOOKUP(CONCATENATE($F1485," ",$G1485),AllocFactorMatrix,(O$4+1),FALSE)*$E1490</f>
        <v>0</v>
      </c>
      <c r="P1485" s="5">
        <f>VLOOKUP(CONCATENATE($F1485," ",$G1485),AllocFactorMatrix,(P$4+1),FALSE)*$E1490</f>
        <v>0</v>
      </c>
      <c r="Q1485" s="5">
        <f>VLOOKUP(CONCATENATE($F1485," ",$G1485),AllocFactorMatrix,(Q$4+1),FALSE)*$E1490</f>
        <v>0</v>
      </c>
      <c r="R1485" s="54">
        <f>VLOOKUP(CONCATENATE($F1485," ",$G1485),AllocFactorMatrix,(R$4+1),FALSE)*$E1490</f>
        <v>0</v>
      </c>
      <c r="S1485" s="5">
        <f t="shared" si="757"/>
        <v>0</v>
      </c>
      <c r="T1485" s="5">
        <f>VLOOKUP(CONCATENATE($F1485," ",$G1485),AllocFactorMatrix,(T$4+1),FALSE)*$E1490</f>
        <v>0</v>
      </c>
      <c r="U1485" s="5">
        <f>VLOOKUP(CONCATENATE($F1485," ",$G1485),AllocFactorMatrix,(U$4+1),FALSE)*$E1490</f>
        <v>0</v>
      </c>
      <c r="V1485" s="5">
        <f>VLOOKUP(CONCATENATE($F1485," ",$G1485),AllocFactorMatrix,(V$4+1),FALSE)*$E1490</f>
        <v>0</v>
      </c>
      <c r="W1485" s="5">
        <f>VLOOKUP(CONCATENATE($F1485," ",$G1485),AllocFactorMatrix,(W$4+1),FALSE)*$E1490</f>
        <v>0</v>
      </c>
      <c r="X1485" s="5">
        <f t="shared" si="769"/>
        <v>0</v>
      </c>
      <c r="Y1485" s="5">
        <f>VLOOKUP(CONCATENATE($F1485," ",$G1485),AllocFactorMatrix,(Y$4+1),FALSE)*$E1490</f>
        <v>0</v>
      </c>
      <c r="Z1485" s="5">
        <f>VLOOKUP(CONCATENATE($F1485," ",$G1485),AllocFactorMatrix,(Z$4+1),FALSE)*$E1490</f>
        <v>0</v>
      </c>
      <c r="AA1485" s="5">
        <f t="shared" si="764"/>
        <v>0</v>
      </c>
      <c r="AB1485" s="5">
        <f>VLOOKUP(CONCATENATE($F1485," ",$G1485),AllocFactorMatrix,(AB$4+1),FALSE)*$E1490</f>
        <v>0</v>
      </c>
      <c r="AC1485" s="5">
        <f>VLOOKUP(CONCATENATE($F1485," ",$G1485),AllocFactorMatrix,(AC$4+1),FALSE)*$E1490</f>
        <v>0</v>
      </c>
      <c r="AD1485" s="5">
        <f>VLOOKUP(CONCATENATE($F1485," ",$G1485),AllocFactorMatrix,(AD$4+1),FALSE)*$E1490</f>
        <v>0</v>
      </c>
    </row>
    <row r="1486" spans="4:30" hidden="1" outlineLevel="1">
      <c r="E1486" s="51"/>
      <c r="F1486" s="52" t="str">
        <f>F1490</f>
        <v>DIST_PCUST</v>
      </c>
      <c r="G1486" s="55" t="str">
        <f>$G$11</f>
        <v>DISTPRI</v>
      </c>
      <c r="H1486" s="4">
        <f t="shared" si="763"/>
        <v>0</v>
      </c>
      <c r="I1486" s="5">
        <f>VLOOKUP(CONCATENATE($F1486," ",$G1486),AllocFactorMatrix,(I$4+1),FALSE)*$E1490</f>
        <v>0</v>
      </c>
      <c r="J1486" s="5">
        <f>VLOOKUP(CONCATENATE($F1486," ",$G1486),AllocFactorMatrix,(J$4+1),FALSE)*$E1490</f>
        <v>0</v>
      </c>
      <c r="K1486" s="5">
        <f>VLOOKUP(CONCATENATE($F1486," ",$G1486),AllocFactorMatrix,(K$4+1),FALSE)*$E1490</f>
        <v>0</v>
      </c>
      <c r="L1486" s="5">
        <f>VLOOKUP(CONCATENATE($F1486," ",$G1486),AllocFactorMatrix,(L$4+1),FALSE)*$E1490</f>
        <v>0</v>
      </c>
      <c r="M1486" s="5">
        <f>VLOOKUP(CONCATENATE($F1486," ",$G1486),AllocFactorMatrix,(M$4+1),FALSE)*$E1490</f>
        <v>0</v>
      </c>
      <c r="N1486" s="5">
        <f t="shared" si="755"/>
        <v>0</v>
      </c>
      <c r="O1486" s="5">
        <f>VLOOKUP(CONCATENATE($F1486," ",$G1486),AllocFactorMatrix,(O$4+1),FALSE)*$E1490</f>
        <v>0</v>
      </c>
      <c r="P1486" s="5">
        <f>VLOOKUP(CONCATENATE($F1486," ",$G1486),AllocFactorMatrix,(P$4+1),FALSE)*$E1490</f>
        <v>0</v>
      </c>
      <c r="Q1486" s="5">
        <f>VLOOKUP(CONCATENATE($F1486," ",$G1486),AllocFactorMatrix,(Q$4+1),FALSE)*$E1490</f>
        <v>0</v>
      </c>
      <c r="R1486" s="54">
        <f>VLOOKUP(CONCATENATE($F1486," ",$G1486),AllocFactorMatrix,(R$4+1),FALSE)*$E1490</f>
        <v>0</v>
      </c>
      <c r="S1486" s="5">
        <f t="shared" si="757"/>
        <v>0</v>
      </c>
      <c r="T1486" s="5">
        <f>VLOOKUP(CONCATENATE($F1486," ",$G1486),AllocFactorMatrix,(T$4+1),FALSE)*$E1490</f>
        <v>0</v>
      </c>
      <c r="U1486" s="5">
        <f>VLOOKUP(CONCATENATE($F1486," ",$G1486),AllocFactorMatrix,(U$4+1),FALSE)*$E1490</f>
        <v>0</v>
      </c>
      <c r="V1486" s="5">
        <f>VLOOKUP(CONCATENATE($F1486," ",$G1486),AllocFactorMatrix,(V$4+1),FALSE)*$E1490</f>
        <v>0</v>
      </c>
      <c r="W1486" s="5">
        <f>VLOOKUP(CONCATENATE($F1486," ",$G1486),AllocFactorMatrix,(W$4+1),FALSE)*$E1490</f>
        <v>0</v>
      </c>
      <c r="X1486" s="5">
        <f t="shared" si="769"/>
        <v>0</v>
      </c>
      <c r="Y1486" s="5">
        <f>VLOOKUP(CONCATENATE($F1486," ",$G1486),AllocFactorMatrix,(Y$4+1),FALSE)*$E1490</f>
        <v>0</v>
      </c>
      <c r="Z1486" s="5">
        <f>VLOOKUP(CONCATENATE($F1486," ",$G1486),AllocFactorMatrix,(Z$4+1),FALSE)*$E1490</f>
        <v>0</v>
      </c>
      <c r="AA1486" s="5">
        <f t="shared" si="764"/>
        <v>0</v>
      </c>
      <c r="AB1486" s="5">
        <f>VLOOKUP(CONCATENATE($F1486," ",$G1486),AllocFactorMatrix,(AB$4+1),FALSE)*$E1490</f>
        <v>0</v>
      </c>
      <c r="AC1486" s="5">
        <f>VLOOKUP(CONCATENATE($F1486," ",$G1486),AllocFactorMatrix,(AC$4+1),FALSE)*$E1490</f>
        <v>0</v>
      </c>
      <c r="AD1486" s="5">
        <f>VLOOKUP(CONCATENATE($F1486," ",$G1486),AllocFactorMatrix,(AD$4+1),FALSE)*$E1490</f>
        <v>0</v>
      </c>
    </row>
    <row r="1487" spans="4:30" hidden="1" outlineLevel="1">
      <c r="E1487" s="51"/>
      <c r="F1487" s="52" t="str">
        <f>F1490</f>
        <v>DIST_PCUST</v>
      </c>
      <c r="G1487" s="55" t="str">
        <f>$G$12</f>
        <v>DISTSEC</v>
      </c>
      <c r="H1487" s="4">
        <f t="shared" si="763"/>
        <v>0</v>
      </c>
      <c r="I1487" s="5">
        <f>VLOOKUP(CONCATENATE($F1487," ",$G1487),AllocFactorMatrix,(I$4+1),FALSE)*$E1490</f>
        <v>0</v>
      </c>
      <c r="J1487" s="5">
        <f>VLOOKUP(CONCATENATE($F1487," ",$G1487),AllocFactorMatrix,(J$4+1),FALSE)*$E1490</f>
        <v>0</v>
      </c>
      <c r="K1487" s="5">
        <f>VLOOKUP(CONCATENATE($F1487," ",$G1487),AllocFactorMatrix,(K$4+1),FALSE)*$E1490</f>
        <v>0</v>
      </c>
      <c r="L1487" s="5">
        <f>VLOOKUP(CONCATENATE($F1487," ",$G1487),AllocFactorMatrix,(L$4+1),FALSE)*$E1490</f>
        <v>0</v>
      </c>
      <c r="M1487" s="5">
        <f>VLOOKUP(CONCATENATE($F1487," ",$G1487),AllocFactorMatrix,(M$4+1),FALSE)*$E1490</f>
        <v>0</v>
      </c>
      <c r="N1487" s="5">
        <f t="shared" si="755"/>
        <v>0</v>
      </c>
      <c r="O1487" s="5">
        <f>VLOOKUP(CONCATENATE($F1487," ",$G1487),AllocFactorMatrix,(O$4+1),FALSE)*$E1490</f>
        <v>0</v>
      </c>
      <c r="P1487" s="5">
        <f>VLOOKUP(CONCATENATE($F1487," ",$G1487),AllocFactorMatrix,(P$4+1),FALSE)*$E1490</f>
        <v>0</v>
      </c>
      <c r="Q1487" s="5">
        <f>VLOOKUP(CONCATENATE($F1487," ",$G1487),AllocFactorMatrix,(Q$4+1),FALSE)*$E1490</f>
        <v>0</v>
      </c>
      <c r="R1487" s="54">
        <f>VLOOKUP(CONCATENATE($F1487," ",$G1487),AllocFactorMatrix,(R$4+1),FALSE)*$E1490</f>
        <v>0</v>
      </c>
      <c r="S1487" s="5">
        <f t="shared" si="757"/>
        <v>0</v>
      </c>
      <c r="T1487" s="5">
        <f>VLOOKUP(CONCATENATE($F1487," ",$G1487),AllocFactorMatrix,(T$4+1),FALSE)*$E1490</f>
        <v>0</v>
      </c>
      <c r="U1487" s="5">
        <f>VLOOKUP(CONCATENATE($F1487," ",$G1487),AllocFactorMatrix,(U$4+1),FALSE)*$E1490</f>
        <v>0</v>
      </c>
      <c r="V1487" s="5">
        <f>VLOOKUP(CONCATENATE($F1487," ",$G1487),AllocFactorMatrix,(V$4+1),FALSE)*$E1490</f>
        <v>0</v>
      </c>
      <c r="W1487" s="5">
        <f>VLOOKUP(CONCATENATE($F1487," ",$G1487),AllocFactorMatrix,(W$4+1),FALSE)*$E1490</f>
        <v>0</v>
      </c>
      <c r="X1487" s="5">
        <f t="shared" si="769"/>
        <v>0</v>
      </c>
      <c r="Y1487" s="5">
        <f>VLOOKUP(CONCATENATE($F1487," ",$G1487),AllocFactorMatrix,(Y$4+1),FALSE)*$E1490</f>
        <v>0</v>
      </c>
      <c r="Z1487" s="5">
        <f>VLOOKUP(CONCATENATE($F1487," ",$G1487),AllocFactorMatrix,(Z$4+1),FALSE)*$E1490</f>
        <v>0</v>
      </c>
      <c r="AA1487" s="5">
        <f t="shared" si="764"/>
        <v>0</v>
      </c>
      <c r="AB1487" s="5">
        <f>VLOOKUP(CONCATENATE($F1487," ",$G1487),AllocFactorMatrix,(AB$4+1),FALSE)*$E1490</f>
        <v>0</v>
      </c>
      <c r="AC1487" s="5">
        <f>VLOOKUP(CONCATENATE($F1487," ",$G1487),AllocFactorMatrix,(AC$4+1),FALSE)*$E1490</f>
        <v>0</v>
      </c>
      <c r="AD1487" s="5">
        <f>VLOOKUP(CONCATENATE($F1487," ",$G1487),AllocFactorMatrix,(AD$4+1),FALSE)*$E1490</f>
        <v>0</v>
      </c>
    </row>
    <row r="1488" spans="4:30" hidden="1" outlineLevel="1">
      <c r="E1488" s="51"/>
      <c r="F1488" s="52" t="str">
        <f>F1490</f>
        <v>DIST_PCUST</v>
      </c>
      <c r="G1488" s="55" t="str">
        <f>$G$13</f>
        <v>ENERGY</v>
      </c>
      <c r="H1488" s="4">
        <f t="shared" si="763"/>
        <v>0</v>
      </c>
      <c r="I1488" s="5">
        <f>VLOOKUP(CONCATENATE($F1488," ",$G1488),AllocFactorMatrix,(I$4+1),FALSE)*$E1490</f>
        <v>0</v>
      </c>
      <c r="J1488" s="5">
        <f>VLOOKUP(CONCATENATE($F1488," ",$G1488),AllocFactorMatrix,(J$4+1),FALSE)*$E1490</f>
        <v>0</v>
      </c>
      <c r="K1488" s="5">
        <f>VLOOKUP(CONCATENATE($F1488," ",$G1488),AllocFactorMatrix,(K$4+1),FALSE)*$E1490</f>
        <v>0</v>
      </c>
      <c r="L1488" s="5">
        <f>VLOOKUP(CONCATENATE($F1488," ",$G1488),AllocFactorMatrix,(L$4+1),FALSE)*$E1490</f>
        <v>0</v>
      </c>
      <c r="M1488" s="5">
        <f>VLOOKUP(CONCATENATE($F1488," ",$G1488),AllocFactorMatrix,(M$4+1),FALSE)*$E1490</f>
        <v>0</v>
      </c>
      <c r="N1488" s="5">
        <f t="shared" si="755"/>
        <v>0</v>
      </c>
      <c r="O1488" s="5">
        <f>VLOOKUP(CONCATENATE($F1488," ",$G1488),AllocFactorMatrix,(O$4+1),FALSE)*$E1490</f>
        <v>0</v>
      </c>
      <c r="P1488" s="5">
        <f>VLOOKUP(CONCATENATE($F1488," ",$G1488),AllocFactorMatrix,(P$4+1),FALSE)*$E1490</f>
        <v>0</v>
      </c>
      <c r="Q1488" s="5">
        <f>VLOOKUP(CONCATENATE($F1488," ",$G1488),AllocFactorMatrix,(Q$4+1),FALSE)*$E1490</f>
        <v>0</v>
      </c>
      <c r="R1488" s="54">
        <f>VLOOKUP(CONCATENATE($F1488," ",$G1488),AllocFactorMatrix,(R$4+1),FALSE)*$E1490</f>
        <v>0</v>
      </c>
      <c r="S1488" s="5">
        <f t="shared" si="757"/>
        <v>0</v>
      </c>
      <c r="T1488" s="5">
        <f>VLOOKUP(CONCATENATE($F1488," ",$G1488),AllocFactorMatrix,(T$4+1),FALSE)*$E1490</f>
        <v>0</v>
      </c>
      <c r="U1488" s="5">
        <f>VLOOKUP(CONCATENATE($F1488," ",$G1488),AllocFactorMatrix,(U$4+1),FALSE)*$E1490</f>
        <v>0</v>
      </c>
      <c r="V1488" s="5">
        <f>VLOOKUP(CONCATENATE($F1488," ",$G1488),AllocFactorMatrix,(V$4+1),FALSE)*$E1490</f>
        <v>0</v>
      </c>
      <c r="W1488" s="5">
        <f>VLOOKUP(CONCATENATE($F1488," ",$G1488),AllocFactorMatrix,(W$4+1),FALSE)*$E1490</f>
        <v>0</v>
      </c>
      <c r="X1488" s="5">
        <f t="shared" si="769"/>
        <v>0</v>
      </c>
      <c r="Y1488" s="5">
        <f>VLOOKUP(CONCATENATE($F1488," ",$G1488),AllocFactorMatrix,(Y$4+1),FALSE)*$E1490</f>
        <v>0</v>
      </c>
      <c r="Z1488" s="5">
        <f>VLOOKUP(CONCATENATE($F1488," ",$G1488),AllocFactorMatrix,(Z$4+1),FALSE)*$E1490</f>
        <v>0</v>
      </c>
      <c r="AA1488" s="5">
        <f t="shared" si="764"/>
        <v>0</v>
      </c>
      <c r="AB1488" s="5">
        <f>VLOOKUP(CONCATENATE($F1488," ",$G1488),AllocFactorMatrix,(AB$4+1),FALSE)*$E1490</f>
        <v>0</v>
      </c>
      <c r="AC1488" s="5">
        <f>VLOOKUP(CONCATENATE($F1488," ",$G1488),AllocFactorMatrix,(AC$4+1),FALSE)*$E1490</f>
        <v>0</v>
      </c>
      <c r="AD1488" s="5">
        <f>VLOOKUP(CONCATENATE($F1488," ",$G1488),AllocFactorMatrix,(AD$4+1),FALSE)*$E1490</f>
        <v>0</v>
      </c>
    </row>
    <row r="1489" spans="4:30" hidden="1" outlineLevel="1">
      <c r="E1489" s="51"/>
      <c r="F1489" s="52" t="str">
        <f>F1490</f>
        <v>DIST_PCUST</v>
      </c>
      <c r="G1489" s="55" t="str">
        <f>$G$14</f>
        <v>CUSTOMER</v>
      </c>
      <c r="H1489" s="4">
        <f t="shared" si="763"/>
        <v>149538</v>
      </c>
      <c r="I1489" s="5">
        <f>VLOOKUP(CONCATENATE($F1489," ",$G1489),AllocFactorMatrix,(I$4+1),FALSE)*$E1490</f>
        <v>95307.977768233133</v>
      </c>
      <c r="J1489" s="5">
        <f>VLOOKUP(CONCATENATE($F1489," ",$G1489),AllocFactorMatrix,(J$4+1),FALSE)*$E1490</f>
        <v>16676.923892846808</v>
      </c>
      <c r="K1489" s="5">
        <f>VLOOKUP(CONCATENATE($F1489," ",$G1489),AllocFactorMatrix,(K$4+1),FALSE)*$E1490</f>
        <v>4683.7526120692073</v>
      </c>
      <c r="L1489" s="5">
        <f>VLOOKUP(CONCATENATE($F1489," ",$G1489),AllocFactorMatrix,(L$4+1),FALSE)*$E1490</f>
        <v>54.454121887225838</v>
      </c>
      <c r="M1489" s="5">
        <f>VLOOKUP(CONCATENATE($F1489," ",$G1489),AllocFactorMatrix,(M$4+1),FALSE)*$E1490</f>
        <v>0</v>
      </c>
      <c r="N1489" s="5">
        <f t="shared" si="755"/>
        <v>4738.2067339564328</v>
      </c>
      <c r="O1489" s="5">
        <f>VLOOKUP(CONCATENATE($F1489," ",$G1489),AllocFactorMatrix,(O$4+1),FALSE)*$E1490</f>
        <v>409.80217368976372</v>
      </c>
      <c r="P1489" s="5">
        <f>VLOOKUP(CONCATENATE($F1489," ",$G1489),AllocFactorMatrix,(P$4+1),FALSE)*$E1490</f>
        <v>41.189656299311849</v>
      </c>
      <c r="Q1489" s="5">
        <f>VLOOKUP(CONCATENATE($F1489," ",$G1489),AllocFactorMatrix,(Q$4+1),FALSE)*$E1490</f>
        <v>0</v>
      </c>
      <c r="R1489" s="54">
        <f>VLOOKUP(CONCATENATE($F1489," ",$G1489),AllocFactorMatrix,(R$4+1),FALSE)*$E1490</f>
        <v>0</v>
      </c>
      <c r="S1489" s="5">
        <f t="shared" si="757"/>
        <v>450.99182998907554</v>
      </c>
      <c r="T1489" s="5">
        <f>VLOOKUP(CONCATENATE($F1489," ",$G1489),AllocFactorMatrix,(T$4+1),FALSE)*$E1490</f>
        <v>2.7925190711397869</v>
      </c>
      <c r="U1489" s="5">
        <f>VLOOKUP(CONCATENATE($F1489," ",$G1489),AllocFactorMatrix,(U$4+1),FALSE)*$E1490</f>
        <v>24.43454187247313</v>
      </c>
      <c r="V1489" s="5">
        <f>VLOOKUP(CONCATENATE($F1489," ",$G1489),AllocFactorMatrix,(V$4+1),FALSE)*$E1490</f>
        <v>0</v>
      </c>
      <c r="W1489" s="5">
        <f>VLOOKUP(CONCATENATE($F1489," ",$G1489),AllocFactorMatrix,(W$4+1),FALSE)*$E1490</f>
        <v>0</v>
      </c>
      <c r="X1489" s="5">
        <f t="shared" si="769"/>
        <v>27.227060943612916</v>
      </c>
      <c r="Y1489" s="5">
        <f>VLOOKUP(CONCATENATE($F1489," ",$G1489),AllocFactorMatrix,(Y$4+1),FALSE)*$E1490</f>
        <v>112.39889261337642</v>
      </c>
      <c r="Z1489" s="5">
        <f>VLOOKUP(CONCATENATE($F1489," ",$G1489),AllocFactorMatrix,(Z$4+1),FALSE)*$E1490</f>
        <v>0.69812976778494673</v>
      </c>
      <c r="AA1489" s="5">
        <f t="shared" si="764"/>
        <v>113.09702238116137</v>
      </c>
      <c r="AB1489" s="5">
        <f>VLOOKUP(CONCATENATE($F1489," ",$G1489),AllocFactorMatrix,(AB$4+1),FALSE)*$E1490</f>
        <v>6.9812976778494669</v>
      </c>
      <c r="AC1489" s="5">
        <f>VLOOKUP(CONCATENATE($F1489," ",$G1489),AllocFactorMatrix,(AC$4+1),FALSE)*$E1490</f>
        <v>32178.197256743759</v>
      </c>
      <c r="AD1489" s="5">
        <f>VLOOKUP(CONCATENATE($F1489," ",$G1489),AllocFactorMatrix,(AD$4+1),FALSE)*$E1490</f>
        <v>38.397137228172063</v>
      </c>
    </row>
    <row r="1490" spans="4:30" collapsed="1">
      <c r="D1490" s="1" t="s">
        <v>107</v>
      </c>
      <c r="E1490" s="61">
        <v>149538</v>
      </c>
      <c r="F1490" s="10" t="s">
        <v>45</v>
      </c>
      <c r="G1490" s="55" t="str">
        <f>$G$15</f>
        <v>TOTAL</v>
      </c>
      <c r="H1490" s="4">
        <f t="shared" si="763"/>
        <v>149538</v>
      </c>
      <c r="I1490" s="5">
        <f>VLOOKUP(CONCATENATE($F1490," ",$G1490),AllocFactorMatrix,(I$4+1),FALSE)*$E1490</f>
        <v>95307.977768233133</v>
      </c>
      <c r="J1490" s="5">
        <f>VLOOKUP(CONCATENATE($F1490," ",$G1490),AllocFactorMatrix,(J$4+1),FALSE)*$E1490</f>
        <v>16676.923892846808</v>
      </c>
      <c r="K1490" s="5">
        <f>VLOOKUP(CONCATENATE($F1490," ",$G1490),AllocFactorMatrix,(K$4+1),FALSE)*$E1490</f>
        <v>4683.7526120692073</v>
      </c>
      <c r="L1490" s="5">
        <f>VLOOKUP(CONCATENATE($F1490," ",$G1490),AllocFactorMatrix,(L$4+1),FALSE)*$E1490</f>
        <v>54.454121887225838</v>
      </c>
      <c r="M1490" s="5">
        <f>VLOOKUP(CONCATENATE($F1490," ",$G1490),AllocFactorMatrix,(M$4+1),FALSE)*$E1490</f>
        <v>0</v>
      </c>
      <c r="N1490" s="5">
        <f t="shared" si="755"/>
        <v>4738.2067339564328</v>
      </c>
      <c r="O1490" s="5">
        <f>VLOOKUP(CONCATENATE($F1490," ",$G1490),AllocFactorMatrix,(O$4+1),FALSE)*$E1490</f>
        <v>409.80217368976372</v>
      </c>
      <c r="P1490" s="5">
        <f>VLOOKUP(CONCATENATE($F1490," ",$G1490),AllocFactorMatrix,(P$4+1),FALSE)*$E1490</f>
        <v>41.189656299311849</v>
      </c>
      <c r="Q1490" s="5">
        <f>VLOOKUP(CONCATENATE($F1490," ",$G1490),AllocFactorMatrix,(Q$4+1),FALSE)*$E1490</f>
        <v>0</v>
      </c>
      <c r="R1490" s="54">
        <f>VLOOKUP(CONCATENATE($F1490," ",$G1490),AllocFactorMatrix,(R$4+1),FALSE)*$E1490</f>
        <v>0</v>
      </c>
      <c r="S1490" s="5">
        <f t="shared" si="757"/>
        <v>450.99182998907554</v>
      </c>
      <c r="T1490" s="5">
        <f>VLOOKUP(CONCATENATE($F1490," ",$G1490),AllocFactorMatrix,(T$4+1),FALSE)*$E1490</f>
        <v>2.7925190711397869</v>
      </c>
      <c r="U1490" s="5">
        <f>VLOOKUP(CONCATENATE($F1490," ",$G1490),AllocFactorMatrix,(U$4+1),FALSE)*$E1490</f>
        <v>24.43454187247313</v>
      </c>
      <c r="V1490" s="5">
        <f>VLOOKUP(CONCATENATE($F1490," ",$G1490),AllocFactorMatrix,(V$4+1),FALSE)*$E1490</f>
        <v>0</v>
      </c>
      <c r="W1490" s="5">
        <f>VLOOKUP(CONCATENATE($F1490," ",$G1490),AllocFactorMatrix,(W$4+1),FALSE)*$E1490</f>
        <v>0</v>
      </c>
      <c r="X1490" s="5">
        <f t="shared" si="769"/>
        <v>27.227060943612916</v>
      </c>
      <c r="Y1490" s="5">
        <f>VLOOKUP(CONCATENATE($F1490," ",$G1490),AllocFactorMatrix,(Y$4+1),FALSE)*$E1490</f>
        <v>112.39889261337642</v>
      </c>
      <c r="Z1490" s="5">
        <f>VLOOKUP(CONCATENATE($F1490," ",$G1490),AllocFactorMatrix,(Z$4+1),FALSE)*$E1490</f>
        <v>0.69812976778494673</v>
      </c>
      <c r="AA1490" s="5">
        <f t="shared" si="764"/>
        <v>113.09702238116137</v>
      </c>
      <c r="AB1490" s="5">
        <f>VLOOKUP(CONCATENATE($F1490," ",$G1490),AllocFactorMatrix,(AB$4+1),FALSE)*$E1490</f>
        <v>6.9812976778494669</v>
      </c>
      <c r="AC1490" s="5">
        <f>VLOOKUP(CONCATENATE($F1490," ",$G1490),AllocFactorMatrix,(AC$4+1),FALSE)*$E1490</f>
        <v>32178.197256743759</v>
      </c>
      <c r="AD1490" s="5">
        <f>VLOOKUP(CONCATENATE($F1490," ",$G1490),AllocFactorMatrix,(AD$4+1),FALSE)*$E1490</f>
        <v>38.397137228172063</v>
      </c>
    </row>
    <row r="1491" spans="4:30" hidden="1" outlineLevel="1">
      <c r="E1491" s="51"/>
      <c r="F1491" s="52" t="str">
        <f>F1498</f>
        <v>RB_GUP_EPIS_D</v>
      </c>
      <c r="G1491" s="55" t="str">
        <f>$G$8</f>
        <v>PRODUCTION</v>
      </c>
      <c r="H1491" s="4">
        <f t="shared" si="763"/>
        <v>0</v>
      </c>
      <c r="I1491" s="5">
        <f>VLOOKUP(CONCATENATE($F1491," ",$G1491),AllocFactorMatrix,(I$4+1),FALSE)*$E1498</f>
        <v>0</v>
      </c>
      <c r="J1491" s="5">
        <f>VLOOKUP(CONCATENATE($F1491," ",$G1491),AllocFactorMatrix,(J$4+1),FALSE)*$E1498</f>
        <v>0</v>
      </c>
      <c r="K1491" s="5">
        <f>VLOOKUP(CONCATENATE($F1491," ",$G1491),AllocFactorMatrix,(K$4+1),FALSE)*$E1498</f>
        <v>0</v>
      </c>
      <c r="L1491" s="5">
        <f>VLOOKUP(CONCATENATE($F1491," ",$G1491),AllocFactorMatrix,(L$4+1),FALSE)*$E1498</f>
        <v>0</v>
      </c>
      <c r="M1491" s="5">
        <f>VLOOKUP(CONCATENATE($F1491," ",$G1491),AllocFactorMatrix,(M$4+1),FALSE)*$E1498</f>
        <v>0</v>
      </c>
      <c r="N1491" s="5">
        <f t="shared" ref="N1491:N1498" si="770">SUBTOTAL(9,K1491:M1491)</f>
        <v>0</v>
      </c>
      <c r="O1491" s="5">
        <f>VLOOKUP(CONCATENATE($F1491," ",$G1491),AllocFactorMatrix,(O$4+1),FALSE)*$E1498</f>
        <v>0</v>
      </c>
      <c r="P1491" s="5">
        <f>VLOOKUP(CONCATENATE($F1491," ",$G1491),AllocFactorMatrix,(P$4+1),FALSE)*$E1498</f>
        <v>0</v>
      </c>
      <c r="Q1491" s="5">
        <f>VLOOKUP(CONCATENATE($F1491," ",$G1491),AllocFactorMatrix,(Q$4+1),FALSE)*$E1498</f>
        <v>0</v>
      </c>
      <c r="R1491" s="54">
        <f>VLOOKUP(CONCATENATE($F1491," ",$G1491),AllocFactorMatrix,(R$4+1),FALSE)*$E1498</f>
        <v>0</v>
      </c>
      <c r="S1491" s="5">
        <f t="shared" si="757"/>
        <v>0</v>
      </c>
      <c r="T1491" s="5">
        <f>VLOOKUP(CONCATENATE($F1491," ",$G1491),AllocFactorMatrix,(T$4+1),FALSE)*$E1498</f>
        <v>0</v>
      </c>
      <c r="U1491" s="5">
        <f>VLOOKUP(CONCATENATE($F1491," ",$G1491),AllocFactorMatrix,(U$4+1),FALSE)*$E1498</f>
        <v>0</v>
      </c>
      <c r="V1491" s="5">
        <f>VLOOKUP(CONCATENATE($F1491," ",$G1491),AllocFactorMatrix,(V$4+1),FALSE)*$E1498</f>
        <v>0</v>
      </c>
      <c r="W1491" s="5">
        <f>VLOOKUP(CONCATENATE($F1491," ",$G1491),AllocFactorMatrix,(W$4+1),FALSE)*$E1498</f>
        <v>0</v>
      </c>
      <c r="X1491" s="5">
        <f>SUBTOTAL(9,T1491:W1491)</f>
        <v>0</v>
      </c>
      <c r="Y1491" s="5">
        <f>VLOOKUP(CONCATENATE($F1491," ",$G1491),AllocFactorMatrix,(Y$4+1),FALSE)*$E1498</f>
        <v>0</v>
      </c>
      <c r="Z1491" s="5">
        <f>VLOOKUP(CONCATENATE($F1491," ",$G1491),AllocFactorMatrix,(Z$4+1),FALSE)*$E1498</f>
        <v>0</v>
      </c>
      <c r="AA1491" s="5">
        <f t="shared" ref="AA1491:AA1506" si="771">SUBTOTAL(9,Y1491:Z1491)</f>
        <v>0</v>
      </c>
      <c r="AB1491" s="5">
        <f>VLOOKUP(CONCATENATE($F1491," ",$G1491),AllocFactorMatrix,(AB$4+1),FALSE)*$E1498</f>
        <v>0</v>
      </c>
      <c r="AC1491" s="5">
        <f>VLOOKUP(CONCATENATE($F1491," ",$G1491),AllocFactorMatrix,(AC$4+1),FALSE)*$E1498</f>
        <v>0</v>
      </c>
      <c r="AD1491" s="5">
        <f>VLOOKUP(CONCATENATE($F1491," ",$G1491),AllocFactorMatrix,(AD$4+1),FALSE)*$E1498</f>
        <v>0</v>
      </c>
    </row>
    <row r="1492" spans="4:30" hidden="1" outlineLevel="1">
      <c r="E1492" s="51"/>
      <c r="F1492" s="52" t="str">
        <f>F1498</f>
        <v>RB_GUP_EPIS_D</v>
      </c>
      <c r="G1492" s="55" t="str">
        <f>$G$9</f>
        <v>BULKTRAN</v>
      </c>
      <c r="H1492" s="4">
        <f t="shared" si="763"/>
        <v>0</v>
      </c>
      <c r="I1492" s="5">
        <f>VLOOKUP(CONCATENATE($F1492," ",$G1492),AllocFactorMatrix,(I$4+1),FALSE)*$E1498</f>
        <v>0</v>
      </c>
      <c r="J1492" s="5">
        <f>VLOOKUP(CONCATENATE($F1492," ",$G1492),AllocFactorMatrix,(J$4+1),FALSE)*$E1498</f>
        <v>0</v>
      </c>
      <c r="K1492" s="5">
        <f>VLOOKUP(CONCATENATE($F1492," ",$G1492),AllocFactorMatrix,(K$4+1),FALSE)*$E1498</f>
        <v>0</v>
      </c>
      <c r="L1492" s="5">
        <f>VLOOKUP(CONCATENATE($F1492," ",$G1492),AllocFactorMatrix,(L$4+1),FALSE)*$E1498</f>
        <v>0</v>
      </c>
      <c r="M1492" s="5">
        <f>VLOOKUP(CONCATENATE($F1492," ",$G1492),AllocFactorMatrix,(M$4+1),FALSE)*$E1498</f>
        <v>0</v>
      </c>
      <c r="N1492" s="5">
        <f t="shared" si="770"/>
        <v>0</v>
      </c>
      <c r="O1492" s="5">
        <f>VLOOKUP(CONCATENATE($F1492," ",$G1492),AllocFactorMatrix,(O$4+1),FALSE)*$E1498</f>
        <v>0</v>
      </c>
      <c r="P1492" s="5">
        <f>VLOOKUP(CONCATENATE($F1492," ",$G1492),AllocFactorMatrix,(P$4+1),FALSE)*$E1498</f>
        <v>0</v>
      </c>
      <c r="Q1492" s="5">
        <f>VLOOKUP(CONCATENATE($F1492," ",$G1492),AllocFactorMatrix,(Q$4+1),FALSE)*$E1498</f>
        <v>0</v>
      </c>
      <c r="R1492" s="54">
        <f>VLOOKUP(CONCATENATE($F1492," ",$G1492),AllocFactorMatrix,(R$4+1),FALSE)*$E1498</f>
        <v>0</v>
      </c>
      <c r="S1492" s="5">
        <f t="shared" ref="S1492:S1506" si="772">SUBTOTAL(9,O1492:R1492)</f>
        <v>0</v>
      </c>
      <c r="T1492" s="5">
        <f>VLOOKUP(CONCATENATE($F1492," ",$G1492),AllocFactorMatrix,(T$4+1),FALSE)*$E1498</f>
        <v>0</v>
      </c>
      <c r="U1492" s="5">
        <f>VLOOKUP(CONCATENATE($F1492," ",$G1492),AllocFactorMatrix,(U$4+1),FALSE)*$E1498</f>
        <v>0</v>
      </c>
      <c r="V1492" s="5">
        <f>VLOOKUP(CONCATENATE($F1492," ",$G1492),AllocFactorMatrix,(V$4+1),FALSE)*$E1498</f>
        <v>0</v>
      </c>
      <c r="W1492" s="5">
        <f>VLOOKUP(CONCATENATE($F1492," ",$G1492),AllocFactorMatrix,(W$4+1),FALSE)*$E1498</f>
        <v>0</v>
      </c>
      <c r="X1492" s="5">
        <f t="shared" ref="X1492:X1498" si="773">SUBTOTAL(9,T1492:W1492)</f>
        <v>0</v>
      </c>
      <c r="Y1492" s="5">
        <f>VLOOKUP(CONCATENATE($F1492," ",$G1492),AllocFactorMatrix,(Y$4+1),FALSE)*$E1498</f>
        <v>0</v>
      </c>
      <c r="Z1492" s="5">
        <f>VLOOKUP(CONCATENATE($F1492," ",$G1492),AllocFactorMatrix,(Z$4+1),FALSE)*$E1498</f>
        <v>0</v>
      </c>
      <c r="AA1492" s="5">
        <f t="shared" si="771"/>
        <v>0</v>
      </c>
      <c r="AB1492" s="5">
        <f>VLOOKUP(CONCATENATE($F1492," ",$G1492),AllocFactorMatrix,(AB$4+1),FALSE)*$E1498</f>
        <v>0</v>
      </c>
      <c r="AC1492" s="5">
        <f>VLOOKUP(CONCATENATE($F1492," ",$G1492),AllocFactorMatrix,(AC$4+1),FALSE)*$E1498</f>
        <v>0</v>
      </c>
      <c r="AD1492" s="5">
        <f>VLOOKUP(CONCATENATE($F1492," ",$G1492),AllocFactorMatrix,(AD$4+1),FALSE)*$E1498</f>
        <v>0</v>
      </c>
    </row>
    <row r="1493" spans="4:30" hidden="1" outlineLevel="1">
      <c r="E1493" s="51"/>
      <c r="F1493" s="52" t="str">
        <f>F1498</f>
        <v>RB_GUP_EPIS_D</v>
      </c>
      <c r="G1493" s="55" t="str">
        <f>$G$10</f>
        <v>SUBTRAN</v>
      </c>
      <c r="H1493" s="4">
        <f t="shared" si="763"/>
        <v>0</v>
      </c>
      <c r="I1493" s="5">
        <f>VLOOKUP(CONCATENATE($F1493," ",$G1493),AllocFactorMatrix,(I$4+1),FALSE)*$E1498</f>
        <v>0</v>
      </c>
      <c r="J1493" s="5">
        <f>VLOOKUP(CONCATENATE($F1493," ",$G1493),AllocFactorMatrix,(J$4+1),FALSE)*$E1498</f>
        <v>0</v>
      </c>
      <c r="K1493" s="5">
        <f>VLOOKUP(CONCATENATE($F1493," ",$G1493),AllocFactorMatrix,(K$4+1),FALSE)*$E1498</f>
        <v>0</v>
      </c>
      <c r="L1493" s="5">
        <f>VLOOKUP(CONCATENATE($F1493," ",$G1493),AllocFactorMatrix,(L$4+1),FALSE)*$E1498</f>
        <v>0</v>
      </c>
      <c r="M1493" s="5">
        <f>VLOOKUP(CONCATENATE($F1493," ",$G1493),AllocFactorMatrix,(M$4+1),FALSE)*$E1498</f>
        <v>0</v>
      </c>
      <c r="N1493" s="5">
        <f t="shared" si="770"/>
        <v>0</v>
      </c>
      <c r="O1493" s="5">
        <f>VLOOKUP(CONCATENATE($F1493," ",$G1493),AllocFactorMatrix,(O$4+1),FALSE)*$E1498</f>
        <v>0</v>
      </c>
      <c r="P1493" s="5">
        <f>VLOOKUP(CONCATENATE($F1493," ",$G1493),AllocFactorMatrix,(P$4+1),FALSE)*$E1498</f>
        <v>0</v>
      </c>
      <c r="Q1493" s="5">
        <f>VLOOKUP(CONCATENATE($F1493," ",$G1493),AllocFactorMatrix,(Q$4+1),FALSE)*$E1498</f>
        <v>0</v>
      </c>
      <c r="R1493" s="54">
        <f>VLOOKUP(CONCATENATE($F1493," ",$G1493),AllocFactorMatrix,(R$4+1),FALSE)*$E1498</f>
        <v>0</v>
      </c>
      <c r="S1493" s="5">
        <f t="shared" si="772"/>
        <v>0</v>
      </c>
      <c r="T1493" s="5">
        <f>VLOOKUP(CONCATENATE($F1493," ",$G1493),AllocFactorMatrix,(T$4+1),FALSE)*$E1498</f>
        <v>0</v>
      </c>
      <c r="U1493" s="5">
        <f>VLOOKUP(CONCATENATE($F1493," ",$G1493),AllocFactorMatrix,(U$4+1),FALSE)*$E1498</f>
        <v>0</v>
      </c>
      <c r="V1493" s="5">
        <f>VLOOKUP(CONCATENATE($F1493," ",$G1493),AllocFactorMatrix,(V$4+1),FALSE)*$E1498</f>
        <v>0</v>
      </c>
      <c r="W1493" s="5">
        <f>VLOOKUP(CONCATENATE($F1493," ",$G1493),AllocFactorMatrix,(W$4+1),FALSE)*$E1498</f>
        <v>0</v>
      </c>
      <c r="X1493" s="5">
        <f t="shared" si="773"/>
        <v>0</v>
      </c>
      <c r="Y1493" s="5">
        <f>VLOOKUP(CONCATENATE($F1493," ",$G1493),AllocFactorMatrix,(Y$4+1),FALSE)*$E1498</f>
        <v>0</v>
      </c>
      <c r="Z1493" s="5">
        <f>VLOOKUP(CONCATENATE($F1493," ",$G1493),AllocFactorMatrix,(Z$4+1),FALSE)*$E1498</f>
        <v>0</v>
      </c>
      <c r="AA1493" s="5">
        <f t="shared" si="771"/>
        <v>0</v>
      </c>
      <c r="AB1493" s="5">
        <f>VLOOKUP(CONCATENATE($F1493," ",$G1493),AllocFactorMatrix,(AB$4+1),FALSE)*$E1498</f>
        <v>0</v>
      </c>
      <c r="AC1493" s="5">
        <f>VLOOKUP(CONCATENATE($F1493," ",$G1493),AllocFactorMatrix,(AC$4+1),FALSE)*$E1498</f>
        <v>0</v>
      </c>
      <c r="AD1493" s="5">
        <f>VLOOKUP(CONCATENATE($F1493," ",$G1493),AllocFactorMatrix,(AD$4+1),FALSE)*$E1498</f>
        <v>0</v>
      </c>
    </row>
    <row r="1494" spans="4:30" hidden="1" outlineLevel="1">
      <c r="E1494" s="51"/>
      <c r="F1494" s="52" t="str">
        <f>F1498</f>
        <v>RB_GUP_EPIS_D</v>
      </c>
      <c r="G1494" s="55" t="str">
        <f>$G$11</f>
        <v>DISTPRI</v>
      </c>
      <c r="H1494" s="4">
        <f t="shared" si="763"/>
        <v>2153878.0279741804</v>
      </c>
      <c r="I1494" s="5">
        <f>VLOOKUP(CONCATENATE($F1494," ",$G1494),AllocFactorMatrix,(I$4+1),FALSE)*$E1498</f>
        <v>1439528.5501289321</v>
      </c>
      <c r="J1494" s="5">
        <f>VLOOKUP(CONCATENATE($F1494," ",$G1494),AllocFactorMatrix,(J$4+1),FALSE)*$E1498</f>
        <v>67855.617910623609</v>
      </c>
      <c r="K1494" s="5">
        <f>VLOOKUP(CONCATENATE($F1494," ",$G1494),AllocFactorMatrix,(K$4+1),FALSE)*$E1498</f>
        <v>246387.91316083461</v>
      </c>
      <c r="L1494" s="5">
        <f>VLOOKUP(CONCATENATE($F1494," ",$G1494),AllocFactorMatrix,(L$4+1),FALSE)*$E1498</f>
        <v>7614.668579803476</v>
      </c>
      <c r="M1494" s="5">
        <f>VLOOKUP(CONCATENATE($F1494," ",$G1494),AllocFactorMatrix,(M$4+1),FALSE)*$E1498</f>
        <v>0</v>
      </c>
      <c r="N1494" s="5">
        <f t="shared" si="770"/>
        <v>254002.5817406381</v>
      </c>
      <c r="O1494" s="5">
        <f>VLOOKUP(CONCATENATE($F1494," ",$G1494),AllocFactorMatrix,(O$4+1),FALSE)*$E1498</f>
        <v>184747.86994565601</v>
      </c>
      <c r="P1494" s="5">
        <f>VLOOKUP(CONCATENATE($F1494," ",$G1494),AllocFactorMatrix,(P$4+1),FALSE)*$E1498</f>
        <v>34409.303209804792</v>
      </c>
      <c r="Q1494" s="5">
        <f>VLOOKUP(CONCATENATE($F1494," ",$G1494),AllocFactorMatrix,(Q$4+1),FALSE)*$E1498</f>
        <v>0</v>
      </c>
      <c r="R1494" s="54">
        <f>VLOOKUP(CONCATENATE($F1494," ",$G1494),AllocFactorMatrix,(R$4+1),FALSE)*$E1498</f>
        <v>0</v>
      </c>
      <c r="S1494" s="5">
        <f t="shared" si="772"/>
        <v>219157.1731554608</v>
      </c>
      <c r="T1494" s="5">
        <f>VLOOKUP(CONCATENATE($F1494," ",$G1494),AllocFactorMatrix,(T$4+1),FALSE)*$E1498</f>
        <v>6586.1477121049138</v>
      </c>
      <c r="U1494" s="5">
        <f>VLOOKUP(CONCATENATE($F1494," ",$G1494),AllocFactorMatrix,(U$4+1),FALSE)*$E1498</f>
        <v>106219.65915757568</v>
      </c>
      <c r="V1494" s="5">
        <f>VLOOKUP(CONCATENATE($F1494," ",$G1494),AllocFactorMatrix,(V$4+1),FALSE)*$E1498</f>
        <v>0</v>
      </c>
      <c r="W1494" s="5">
        <f>VLOOKUP(CONCATENATE($F1494," ",$G1494),AllocFactorMatrix,(W$4+1),FALSE)*$E1498</f>
        <v>0</v>
      </c>
      <c r="X1494" s="5">
        <f t="shared" si="773"/>
        <v>112805.80686968059</v>
      </c>
      <c r="Y1494" s="5">
        <f>VLOOKUP(CONCATENATE($F1494," ",$G1494),AllocFactorMatrix,(Y$4+1),FALSE)*$E1498</f>
        <v>55709.972990604729</v>
      </c>
      <c r="Z1494" s="5">
        <f>VLOOKUP(CONCATENATE($F1494," ",$G1494),AllocFactorMatrix,(Z$4+1),FALSE)*$E1498</f>
        <v>929.46042688066836</v>
      </c>
      <c r="AA1494" s="5">
        <f t="shared" si="771"/>
        <v>56639.433417485394</v>
      </c>
      <c r="AB1494" s="5">
        <f>VLOOKUP(CONCATENATE($F1494," ",$G1494),AllocFactorMatrix,(AB$4+1),FALSE)*$E1498</f>
        <v>753.01868412794295</v>
      </c>
      <c r="AC1494" s="5">
        <f>VLOOKUP(CONCATENATE($F1494," ",$G1494),AllocFactorMatrix,(AC$4+1),FALSE)*$E1498</f>
        <v>2579.7373952575872</v>
      </c>
      <c r="AD1494" s="5">
        <f>VLOOKUP(CONCATENATE($F1494," ",$G1494),AllocFactorMatrix,(AD$4+1),FALSE)*$E1498</f>
        <v>556.10867197424773</v>
      </c>
    </row>
    <row r="1495" spans="4:30" hidden="1" outlineLevel="1">
      <c r="E1495" s="51"/>
      <c r="F1495" s="52" t="str">
        <f>F1498</f>
        <v>RB_GUP_EPIS_D</v>
      </c>
      <c r="G1495" s="55" t="str">
        <f>$G$12</f>
        <v>DISTSEC</v>
      </c>
      <c r="H1495" s="4">
        <f t="shared" si="763"/>
        <v>1115358.9897563485</v>
      </c>
      <c r="I1495" s="5">
        <f>VLOOKUP(CONCATENATE($F1495," ",$G1495),AllocFactorMatrix,(I$4+1),FALSE)*$E1498</f>
        <v>833955.53570016683</v>
      </c>
      <c r="J1495" s="5">
        <f>VLOOKUP(CONCATENATE($F1495," ",$G1495),AllocFactorMatrix,(J$4+1),FALSE)*$E1498</f>
        <v>40205.262165548324</v>
      </c>
      <c r="K1495" s="5">
        <f>VLOOKUP(CONCATENATE($F1495," ",$G1495),AllocFactorMatrix,(K$4+1),FALSE)*$E1498</f>
        <v>121316.03099100864</v>
      </c>
      <c r="L1495" s="5">
        <f>VLOOKUP(CONCATENATE($F1495," ",$G1495),AllocFactorMatrix,(L$4+1),FALSE)*$E1498</f>
        <v>0</v>
      </c>
      <c r="M1495" s="5">
        <f>VLOOKUP(CONCATENATE($F1495," ",$G1495),AllocFactorMatrix,(M$4+1),FALSE)*$E1498</f>
        <v>0</v>
      </c>
      <c r="N1495" s="5">
        <f t="shared" si="770"/>
        <v>121316.03099100864</v>
      </c>
      <c r="O1495" s="5">
        <f>VLOOKUP(CONCATENATE($F1495," ",$G1495),AllocFactorMatrix,(O$4+1),FALSE)*$E1498</f>
        <v>77303.047138341019</v>
      </c>
      <c r="P1495" s="5">
        <f>VLOOKUP(CONCATENATE($F1495," ",$G1495),AllocFactorMatrix,(P$4+1),FALSE)*$E1498</f>
        <v>0</v>
      </c>
      <c r="Q1495" s="5">
        <f>VLOOKUP(CONCATENATE($F1495," ",$G1495),AllocFactorMatrix,(Q$4+1),FALSE)*$E1498</f>
        <v>0</v>
      </c>
      <c r="R1495" s="54">
        <f>VLOOKUP(CONCATENATE($F1495," ",$G1495),AllocFactorMatrix,(R$4+1),FALSE)*$E1498</f>
        <v>0</v>
      </c>
      <c r="S1495" s="5">
        <f t="shared" si="772"/>
        <v>77303.047138341019</v>
      </c>
      <c r="T1495" s="5">
        <f>VLOOKUP(CONCATENATE($F1495," ",$G1495),AllocFactorMatrix,(T$4+1),FALSE)*$E1498</f>
        <v>2090.1122231547438</v>
      </c>
      <c r="U1495" s="5">
        <f>VLOOKUP(CONCATENATE($F1495," ",$G1495),AllocFactorMatrix,(U$4+1),FALSE)*$E1498</f>
        <v>0</v>
      </c>
      <c r="V1495" s="5">
        <f>VLOOKUP(CONCATENATE($F1495," ",$G1495),AllocFactorMatrix,(V$4+1),FALSE)*$E1498</f>
        <v>0</v>
      </c>
      <c r="W1495" s="5">
        <f>VLOOKUP(CONCATENATE($F1495," ",$G1495),AllocFactorMatrix,(W$4+1),FALSE)*$E1498</f>
        <v>0</v>
      </c>
      <c r="X1495" s="5">
        <f t="shared" si="773"/>
        <v>2090.1122231547438</v>
      </c>
      <c r="Y1495" s="5">
        <f>VLOOKUP(CONCATENATE($F1495," ",$G1495),AllocFactorMatrix,(Y$4+1),FALSE)*$E1498</f>
        <v>28512.772298665965</v>
      </c>
      <c r="Z1495" s="5">
        <f>VLOOKUP(CONCATENATE($F1495," ",$G1495),AllocFactorMatrix,(Z$4+1),FALSE)*$E1498</f>
        <v>0</v>
      </c>
      <c r="AA1495" s="5">
        <f t="shared" si="771"/>
        <v>28512.772298665965</v>
      </c>
      <c r="AB1495" s="5">
        <f>VLOOKUP(CONCATENATE($F1495," ",$G1495),AllocFactorMatrix,(AB$4+1),FALSE)*$E1498</f>
        <v>295.87795536491825</v>
      </c>
      <c r="AC1495" s="5">
        <f>VLOOKUP(CONCATENATE($F1495," ",$G1495),AllocFactorMatrix,(AC$4+1),FALSE)*$E1498</f>
        <v>10046.194576774997</v>
      </c>
      <c r="AD1495" s="5">
        <f>VLOOKUP(CONCATENATE($F1495," ",$G1495),AllocFactorMatrix,(AD$4+1),FALSE)*$E1498</f>
        <v>1634.156707323164</v>
      </c>
    </row>
    <row r="1496" spans="4:30" hidden="1" outlineLevel="1">
      <c r="E1496" s="51"/>
      <c r="F1496" s="52" t="str">
        <f>F1498</f>
        <v>RB_GUP_EPIS_D</v>
      </c>
      <c r="G1496" s="55" t="str">
        <f>$G$13</f>
        <v>ENERGY</v>
      </c>
      <c r="H1496" s="4">
        <f t="shared" si="763"/>
        <v>0</v>
      </c>
      <c r="I1496" s="5">
        <f>VLOOKUP(CONCATENATE($F1496," ",$G1496),AllocFactorMatrix,(I$4+1),FALSE)*$E1498</f>
        <v>0</v>
      </c>
      <c r="J1496" s="5">
        <f>VLOOKUP(CONCATENATE($F1496," ",$G1496),AllocFactorMatrix,(J$4+1),FALSE)*$E1498</f>
        <v>0</v>
      </c>
      <c r="K1496" s="5">
        <f>VLOOKUP(CONCATENATE($F1496," ",$G1496),AllocFactorMatrix,(K$4+1),FALSE)*$E1498</f>
        <v>0</v>
      </c>
      <c r="L1496" s="5">
        <f>VLOOKUP(CONCATENATE($F1496," ",$G1496),AllocFactorMatrix,(L$4+1),FALSE)*$E1498</f>
        <v>0</v>
      </c>
      <c r="M1496" s="5">
        <f>VLOOKUP(CONCATENATE($F1496," ",$G1496),AllocFactorMatrix,(M$4+1),FALSE)*$E1498</f>
        <v>0</v>
      </c>
      <c r="N1496" s="5">
        <f t="shared" si="770"/>
        <v>0</v>
      </c>
      <c r="O1496" s="5">
        <f>VLOOKUP(CONCATENATE($F1496," ",$G1496),AllocFactorMatrix,(O$4+1),FALSE)*$E1498</f>
        <v>0</v>
      </c>
      <c r="P1496" s="5">
        <f>VLOOKUP(CONCATENATE($F1496," ",$G1496),AllocFactorMatrix,(P$4+1),FALSE)*$E1498</f>
        <v>0</v>
      </c>
      <c r="Q1496" s="5">
        <f>VLOOKUP(CONCATENATE($F1496," ",$G1496),AllocFactorMatrix,(Q$4+1),FALSE)*$E1498</f>
        <v>0</v>
      </c>
      <c r="R1496" s="54">
        <f>VLOOKUP(CONCATENATE($F1496," ",$G1496),AllocFactorMatrix,(R$4+1),FALSE)*$E1498</f>
        <v>0</v>
      </c>
      <c r="S1496" s="5">
        <f t="shared" si="772"/>
        <v>0</v>
      </c>
      <c r="T1496" s="5">
        <f>VLOOKUP(CONCATENATE($F1496," ",$G1496),AllocFactorMatrix,(T$4+1),FALSE)*$E1498</f>
        <v>0</v>
      </c>
      <c r="U1496" s="5">
        <f>VLOOKUP(CONCATENATE($F1496," ",$G1496),AllocFactorMatrix,(U$4+1),FALSE)*$E1498</f>
        <v>0</v>
      </c>
      <c r="V1496" s="5">
        <f>VLOOKUP(CONCATENATE($F1496," ",$G1496),AllocFactorMatrix,(V$4+1),FALSE)*$E1498</f>
        <v>0</v>
      </c>
      <c r="W1496" s="5">
        <f>VLOOKUP(CONCATENATE($F1496," ",$G1496),AllocFactorMatrix,(W$4+1),FALSE)*$E1498</f>
        <v>0</v>
      </c>
      <c r="X1496" s="5">
        <f t="shared" si="773"/>
        <v>0</v>
      </c>
      <c r="Y1496" s="5">
        <f>VLOOKUP(CONCATENATE($F1496," ",$G1496),AllocFactorMatrix,(Y$4+1),FALSE)*$E1498</f>
        <v>0</v>
      </c>
      <c r="Z1496" s="5">
        <f>VLOOKUP(CONCATENATE($F1496," ",$G1496),AllocFactorMatrix,(Z$4+1),FALSE)*$E1498</f>
        <v>0</v>
      </c>
      <c r="AA1496" s="5">
        <f t="shared" si="771"/>
        <v>0</v>
      </c>
      <c r="AB1496" s="5">
        <f>VLOOKUP(CONCATENATE($F1496," ",$G1496),AllocFactorMatrix,(AB$4+1),FALSE)*$E1498</f>
        <v>0</v>
      </c>
      <c r="AC1496" s="5">
        <f>VLOOKUP(CONCATENATE($F1496," ",$G1496),AllocFactorMatrix,(AC$4+1),FALSE)*$E1498</f>
        <v>0</v>
      </c>
      <c r="AD1496" s="5">
        <f>VLOOKUP(CONCATENATE($F1496," ",$G1496),AllocFactorMatrix,(AD$4+1),FALSE)*$E1498</f>
        <v>0</v>
      </c>
    </row>
    <row r="1497" spans="4:30" hidden="1" outlineLevel="1">
      <c r="E1497" s="51"/>
      <c r="F1497" s="52" t="str">
        <f>F1498</f>
        <v>RB_GUP_EPIS_D</v>
      </c>
      <c r="G1497" s="55" t="str">
        <f>$G$14</f>
        <v>CUSTOMER</v>
      </c>
      <c r="H1497" s="4">
        <f t="shared" si="763"/>
        <v>524081.98226947023</v>
      </c>
      <c r="I1497" s="5">
        <f>VLOOKUP(CONCATENATE($F1497," ",$G1497),AllocFactorMatrix,(I$4+1),FALSE)*$E1498</f>
        <v>238539.75257897703</v>
      </c>
      <c r="J1497" s="5">
        <f>VLOOKUP(CONCATENATE($F1497," ",$G1497),AllocFactorMatrix,(J$4+1),FALSE)*$E1498</f>
        <v>64213.493643782203</v>
      </c>
      <c r="K1497" s="5">
        <f>VLOOKUP(CONCATENATE($F1497," ",$G1497),AllocFactorMatrix,(K$4+1),FALSE)*$E1498</f>
        <v>18215.168137314951</v>
      </c>
      <c r="L1497" s="5">
        <f>VLOOKUP(CONCATENATE($F1497," ",$G1497),AllocFactorMatrix,(L$4+1),FALSE)*$E1498</f>
        <v>6024.9501889792837</v>
      </c>
      <c r="M1497" s="5">
        <f>VLOOKUP(CONCATENATE($F1497," ",$G1497),AllocFactorMatrix,(M$4+1),FALSE)*$E1498</f>
        <v>978.64523519266311</v>
      </c>
      <c r="N1497" s="5">
        <f t="shared" si="770"/>
        <v>25218.7635614869</v>
      </c>
      <c r="O1497" s="5">
        <f>VLOOKUP(CONCATENATE($F1497," ",$G1497),AllocFactorMatrix,(O$4+1),FALSE)*$E1498</f>
        <v>5259.8652205953422</v>
      </c>
      <c r="P1497" s="5">
        <f>VLOOKUP(CONCATENATE($F1497," ",$G1497),AllocFactorMatrix,(P$4+1),FALSE)*$E1498</f>
        <v>1564.3504458109678</v>
      </c>
      <c r="Q1497" s="5">
        <f>VLOOKUP(CONCATENATE($F1497," ",$G1497),AllocFactorMatrix,(Q$4+1),FALSE)*$E1498</f>
        <v>3409.7444784233212</v>
      </c>
      <c r="R1497" s="54">
        <f>VLOOKUP(CONCATENATE($F1497," ",$G1497),AllocFactorMatrix,(R$4+1),FALSE)*$E1498</f>
        <v>599.27544935905553</v>
      </c>
      <c r="S1497" s="5">
        <f t="shared" si="772"/>
        <v>10833.235594188685</v>
      </c>
      <c r="T1497" s="5">
        <f>VLOOKUP(CONCATENATE($F1497," ",$G1497),AllocFactorMatrix,(T$4+1),FALSE)*$E1498</f>
        <v>36.189310051664968</v>
      </c>
      <c r="U1497" s="5">
        <f>VLOOKUP(CONCATENATE($F1497," ",$G1497),AllocFactorMatrix,(U$4+1),FALSE)*$E1498</f>
        <v>928.0046266526474</v>
      </c>
      <c r="V1497" s="5">
        <f>VLOOKUP(CONCATENATE($F1497," ",$G1497),AllocFactorMatrix,(V$4+1),FALSE)*$E1498</f>
        <v>5014.3266475061491</v>
      </c>
      <c r="W1497" s="5">
        <f>VLOOKUP(CONCATENATE($F1497," ",$G1497),AllocFactorMatrix,(W$4+1),FALSE)*$E1498</f>
        <v>898.91501631916185</v>
      </c>
      <c r="X1497" s="5">
        <f t="shared" si="773"/>
        <v>6877.4356005296231</v>
      </c>
      <c r="Y1497" s="5">
        <f>VLOOKUP(CONCATENATE($F1497," ",$G1497),AllocFactorMatrix,(Y$4+1),FALSE)*$E1498</f>
        <v>1456.6077547557552</v>
      </c>
      <c r="Z1497" s="5">
        <f>VLOOKUP(CONCATENATE($F1497," ",$G1497),AllocFactorMatrix,(Z$4+1),FALSE)*$E1498</f>
        <v>26.51410208483362</v>
      </c>
      <c r="AA1497" s="5">
        <f t="shared" si="771"/>
        <v>1483.1218568405889</v>
      </c>
      <c r="AB1497" s="5">
        <f>VLOOKUP(CONCATENATE($F1497," ",$G1497),AllocFactorMatrix,(AB$4+1),FALSE)*$E1498</f>
        <v>26.879591842171614</v>
      </c>
      <c r="AC1497" s="5">
        <f>VLOOKUP(CONCATENATE($F1497," ",$G1497),AllocFactorMatrix,(AC$4+1),FALSE)*$E1498</f>
        <v>157878.26848657237</v>
      </c>
      <c r="AD1497" s="5">
        <f>VLOOKUP(CONCATENATE($F1497," ",$G1497),AllocFactorMatrix,(AD$4+1),FALSE)*$E1498</f>
        <v>19011.031355250598</v>
      </c>
    </row>
    <row r="1498" spans="4:30" collapsed="1">
      <c r="D1498" s="1" t="s">
        <v>108</v>
      </c>
      <c r="E1498" s="61">
        <v>3793319</v>
      </c>
      <c r="F1498" s="10" t="s">
        <v>66</v>
      </c>
      <c r="G1498" s="55" t="str">
        <f>$G$15</f>
        <v>TOTAL</v>
      </c>
      <c r="H1498" s="4">
        <f t="shared" si="763"/>
        <v>3793318.9999999986</v>
      </c>
      <c r="I1498" s="5">
        <f>VLOOKUP(CONCATENATE($F1498," ",$G1498),AllocFactorMatrix,(I$4+1),FALSE)*$E1498</f>
        <v>2512023.8384080762</v>
      </c>
      <c r="J1498" s="5">
        <f>VLOOKUP(CONCATENATE($F1498," ",$G1498),AllocFactorMatrix,(J$4+1),FALSE)*$E1498</f>
        <v>172274.37371995411</v>
      </c>
      <c r="K1498" s="5">
        <f>VLOOKUP(CONCATENATE($F1498," ",$G1498),AllocFactorMatrix,(K$4+1),FALSE)*$E1498</f>
        <v>385919.11228915822</v>
      </c>
      <c r="L1498" s="5">
        <f>VLOOKUP(CONCATENATE($F1498," ",$G1498),AllocFactorMatrix,(L$4+1),FALSE)*$E1498</f>
        <v>13639.618768782759</v>
      </c>
      <c r="M1498" s="5">
        <f>VLOOKUP(CONCATENATE($F1498," ",$G1498),AllocFactorMatrix,(M$4+1),FALSE)*$E1498</f>
        <v>978.64523519266311</v>
      </c>
      <c r="N1498" s="5">
        <f t="shared" si="770"/>
        <v>400537.37629313365</v>
      </c>
      <c r="O1498" s="5">
        <f>VLOOKUP(CONCATENATE($F1498," ",$G1498),AllocFactorMatrix,(O$4+1),FALSE)*$E1498</f>
        <v>267310.78230459243</v>
      </c>
      <c r="P1498" s="5">
        <f>VLOOKUP(CONCATENATE($F1498," ",$G1498),AllocFactorMatrix,(P$4+1),FALSE)*$E1498</f>
        <v>35973.653655615759</v>
      </c>
      <c r="Q1498" s="5">
        <f>VLOOKUP(CONCATENATE($F1498," ",$G1498),AllocFactorMatrix,(Q$4+1),FALSE)*$E1498</f>
        <v>3409.7444784233212</v>
      </c>
      <c r="R1498" s="54">
        <f>VLOOKUP(CONCATENATE($F1498," ",$G1498),AllocFactorMatrix,(R$4+1),FALSE)*$E1498</f>
        <v>599.27544935905553</v>
      </c>
      <c r="S1498" s="5">
        <f t="shared" si="772"/>
        <v>307293.45588799054</v>
      </c>
      <c r="T1498" s="5">
        <f>VLOOKUP(CONCATENATE($F1498," ",$G1498),AllocFactorMatrix,(T$4+1),FALSE)*$E1498</f>
        <v>8712.4492453113235</v>
      </c>
      <c r="U1498" s="5">
        <f>VLOOKUP(CONCATENATE($F1498," ",$G1498),AllocFactorMatrix,(U$4+1),FALSE)*$E1498</f>
        <v>107147.66378422832</v>
      </c>
      <c r="V1498" s="5">
        <f>VLOOKUP(CONCATENATE($F1498," ",$G1498),AllocFactorMatrix,(V$4+1),FALSE)*$E1498</f>
        <v>5014.3266475061491</v>
      </c>
      <c r="W1498" s="5">
        <f>VLOOKUP(CONCATENATE($F1498," ",$G1498),AllocFactorMatrix,(W$4+1),FALSE)*$E1498</f>
        <v>898.91501631916185</v>
      </c>
      <c r="X1498" s="5">
        <f t="shared" si="773"/>
        <v>121773.35469336496</v>
      </c>
      <c r="Y1498" s="5">
        <f>VLOOKUP(CONCATENATE($F1498," ",$G1498),AllocFactorMatrix,(Y$4+1),FALSE)*$E1498</f>
        <v>85679.353044026459</v>
      </c>
      <c r="Z1498" s="5">
        <f>VLOOKUP(CONCATENATE($F1498," ",$G1498),AllocFactorMatrix,(Z$4+1),FALSE)*$E1498</f>
        <v>955.97452896550192</v>
      </c>
      <c r="AA1498" s="5">
        <f t="shared" si="771"/>
        <v>86635.327572991955</v>
      </c>
      <c r="AB1498" s="5">
        <f>VLOOKUP(CONCATENATE($F1498," ",$G1498),AllocFactorMatrix,(AB$4+1),FALSE)*$E1498</f>
        <v>1075.7762313350329</v>
      </c>
      <c r="AC1498" s="5">
        <f>VLOOKUP(CONCATENATE($F1498," ",$G1498),AllocFactorMatrix,(AC$4+1),FALSE)*$E1498</f>
        <v>170504.20045860493</v>
      </c>
      <c r="AD1498" s="5">
        <f>VLOOKUP(CONCATENATE($F1498," ",$G1498),AllocFactorMatrix,(AD$4+1),FALSE)*$E1498</f>
        <v>21201.29673454801</v>
      </c>
    </row>
    <row r="1499" spans="4:30" hidden="1" outlineLevel="1">
      <c r="E1499" s="51"/>
      <c r="F1499" s="52" t="str">
        <f>F1506</f>
        <v>RB_GUP_EPIS_D</v>
      </c>
      <c r="G1499" s="55" t="str">
        <f>$G$8</f>
        <v>PRODUCTION</v>
      </c>
      <c r="H1499" s="4">
        <f t="shared" ref="H1499:H1506" si="774">SUBTOTAL(9,I1499:AD1499)</f>
        <v>0</v>
      </c>
      <c r="I1499" s="5">
        <f>VLOOKUP(CONCATENATE($F1499," ",$G1499),AllocFactorMatrix,(I$4+1),FALSE)*$E1506</f>
        <v>0</v>
      </c>
      <c r="J1499" s="5">
        <f>VLOOKUP(CONCATENATE($F1499," ",$G1499),AllocFactorMatrix,(J$4+1),FALSE)*$E1506</f>
        <v>0</v>
      </c>
      <c r="K1499" s="5">
        <f>VLOOKUP(CONCATENATE($F1499," ",$G1499),AllocFactorMatrix,(K$4+1),FALSE)*$E1506</f>
        <v>0</v>
      </c>
      <c r="L1499" s="5">
        <f>VLOOKUP(CONCATENATE($F1499," ",$G1499),AllocFactorMatrix,(L$4+1),FALSE)*$E1506</f>
        <v>0</v>
      </c>
      <c r="M1499" s="5">
        <f>VLOOKUP(CONCATENATE($F1499," ",$G1499),AllocFactorMatrix,(M$4+1),FALSE)*$E1506</f>
        <v>0</v>
      </c>
      <c r="N1499" s="5">
        <f t="shared" ref="N1499:N1506" si="775">SUBTOTAL(9,K1499:M1499)</f>
        <v>0</v>
      </c>
      <c r="O1499" s="5">
        <f>VLOOKUP(CONCATENATE($F1499," ",$G1499),AllocFactorMatrix,(O$4+1),FALSE)*$E1506</f>
        <v>0</v>
      </c>
      <c r="P1499" s="5">
        <f>VLOOKUP(CONCATENATE($F1499," ",$G1499),AllocFactorMatrix,(P$4+1),FALSE)*$E1506</f>
        <v>0</v>
      </c>
      <c r="Q1499" s="5">
        <f>VLOOKUP(CONCATENATE($F1499," ",$G1499),AllocFactorMatrix,(Q$4+1),FALSE)*$E1506</f>
        <v>0</v>
      </c>
      <c r="R1499" s="54">
        <f>VLOOKUP(CONCATENATE($F1499," ",$G1499),AllocFactorMatrix,(R$4+1),FALSE)*$E1506</f>
        <v>0</v>
      </c>
      <c r="S1499" s="5">
        <f t="shared" si="772"/>
        <v>0</v>
      </c>
      <c r="T1499" s="5">
        <f>VLOOKUP(CONCATENATE($F1499," ",$G1499),AllocFactorMatrix,(T$4+1),FALSE)*$E1506</f>
        <v>0</v>
      </c>
      <c r="U1499" s="5">
        <f>VLOOKUP(CONCATENATE($F1499," ",$G1499),AllocFactorMatrix,(U$4+1),FALSE)*$E1506</f>
        <v>0</v>
      </c>
      <c r="V1499" s="5">
        <f>VLOOKUP(CONCATENATE($F1499," ",$G1499),AllocFactorMatrix,(V$4+1),FALSE)*$E1506</f>
        <v>0</v>
      </c>
      <c r="W1499" s="5">
        <f>VLOOKUP(CONCATENATE($F1499," ",$G1499),AllocFactorMatrix,(W$4+1),FALSE)*$E1506</f>
        <v>0</v>
      </c>
      <c r="X1499" s="5">
        <f>SUBTOTAL(9,T1499:W1499)</f>
        <v>0</v>
      </c>
      <c r="Y1499" s="5">
        <f>VLOOKUP(CONCATENATE($F1499," ",$G1499),AllocFactorMatrix,(Y$4+1),FALSE)*$E1506</f>
        <v>0</v>
      </c>
      <c r="Z1499" s="5">
        <f>VLOOKUP(CONCATENATE($F1499," ",$G1499),AllocFactorMatrix,(Z$4+1),FALSE)*$E1506</f>
        <v>0</v>
      </c>
      <c r="AA1499" s="5">
        <f t="shared" si="771"/>
        <v>0</v>
      </c>
      <c r="AB1499" s="5">
        <f>VLOOKUP(CONCATENATE($F1499," ",$G1499),AllocFactorMatrix,(AB$4+1),FALSE)*$E1506</f>
        <v>0</v>
      </c>
      <c r="AC1499" s="5">
        <f>VLOOKUP(CONCATENATE($F1499," ",$G1499),AllocFactorMatrix,(AC$4+1),FALSE)*$E1506</f>
        <v>0</v>
      </c>
      <c r="AD1499" s="5">
        <f>VLOOKUP(CONCATENATE($F1499," ",$G1499),AllocFactorMatrix,(AD$4+1),FALSE)*$E1506</f>
        <v>0</v>
      </c>
    </row>
    <row r="1500" spans="4:30" hidden="1" outlineLevel="1">
      <c r="E1500" s="51"/>
      <c r="F1500" s="52" t="str">
        <f>F1506</f>
        <v>RB_GUP_EPIS_D</v>
      </c>
      <c r="G1500" s="55" t="str">
        <f>$G$9</f>
        <v>BULKTRAN</v>
      </c>
      <c r="H1500" s="4">
        <f t="shared" si="774"/>
        <v>0</v>
      </c>
      <c r="I1500" s="5">
        <f>VLOOKUP(CONCATENATE($F1500," ",$G1500),AllocFactorMatrix,(I$4+1),FALSE)*$E1506</f>
        <v>0</v>
      </c>
      <c r="J1500" s="5">
        <f>VLOOKUP(CONCATENATE($F1500," ",$G1500),AllocFactorMatrix,(J$4+1),FALSE)*$E1506</f>
        <v>0</v>
      </c>
      <c r="K1500" s="5">
        <f>VLOOKUP(CONCATENATE($F1500," ",$G1500),AllocFactorMatrix,(K$4+1),FALSE)*$E1506</f>
        <v>0</v>
      </c>
      <c r="L1500" s="5">
        <f>VLOOKUP(CONCATENATE($F1500," ",$G1500),AllocFactorMatrix,(L$4+1),FALSE)*$E1506</f>
        <v>0</v>
      </c>
      <c r="M1500" s="5">
        <f>VLOOKUP(CONCATENATE($F1500," ",$G1500),AllocFactorMatrix,(M$4+1),FALSE)*$E1506</f>
        <v>0</v>
      </c>
      <c r="N1500" s="5">
        <f t="shared" si="775"/>
        <v>0</v>
      </c>
      <c r="O1500" s="5">
        <f>VLOOKUP(CONCATENATE($F1500," ",$G1500),AllocFactorMatrix,(O$4+1),FALSE)*$E1506</f>
        <v>0</v>
      </c>
      <c r="P1500" s="5">
        <f>VLOOKUP(CONCATENATE($F1500," ",$G1500),AllocFactorMatrix,(P$4+1),FALSE)*$E1506</f>
        <v>0</v>
      </c>
      <c r="Q1500" s="5">
        <f>VLOOKUP(CONCATENATE($F1500," ",$G1500),AllocFactorMatrix,(Q$4+1),FALSE)*$E1506</f>
        <v>0</v>
      </c>
      <c r="R1500" s="54">
        <f>VLOOKUP(CONCATENATE($F1500," ",$G1500),AllocFactorMatrix,(R$4+1),FALSE)*$E1506</f>
        <v>0</v>
      </c>
      <c r="S1500" s="5">
        <f t="shared" si="772"/>
        <v>0</v>
      </c>
      <c r="T1500" s="5">
        <f>VLOOKUP(CONCATENATE($F1500," ",$G1500),AllocFactorMatrix,(T$4+1),FALSE)*$E1506</f>
        <v>0</v>
      </c>
      <c r="U1500" s="5">
        <f>VLOOKUP(CONCATENATE($F1500," ",$G1500),AllocFactorMatrix,(U$4+1),FALSE)*$E1506</f>
        <v>0</v>
      </c>
      <c r="V1500" s="5">
        <f>VLOOKUP(CONCATENATE($F1500," ",$G1500),AllocFactorMatrix,(V$4+1),FALSE)*$E1506</f>
        <v>0</v>
      </c>
      <c r="W1500" s="5">
        <f>VLOOKUP(CONCATENATE($F1500," ",$G1500),AllocFactorMatrix,(W$4+1),FALSE)*$E1506</f>
        <v>0</v>
      </c>
      <c r="X1500" s="5">
        <f t="shared" ref="X1500:X1506" si="776">SUBTOTAL(9,T1500:W1500)</f>
        <v>0</v>
      </c>
      <c r="Y1500" s="5">
        <f>VLOOKUP(CONCATENATE($F1500," ",$G1500),AllocFactorMatrix,(Y$4+1),FALSE)*$E1506</f>
        <v>0</v>
      </c>
      <c r="Z1500" s="5">
        <f>VLOOKUP(CONCATENATE($F1500," ",$G1500),AllocFactorMatrix,(Z$4+1),FALSE)*$E1506</f>
        <v>0</v>
      </c>
      <c r="AA1500" s="5">
        <f t="shared" si="771"/>
        <v>0</v>
      </c>
      <c r="AB1500" s="5">
        <f>VLOOKUP(CONCATENATE($F1500," ",$G1500),AllocFactorMatrix,(AB$4+1),FALSE)*$E1506</f>
        <v>0</v>
      </c>
      <c r="AC1500" s="5">
        <f>VLOOKUP(CONCATENATE($F1500," ",$G1500),AllocFactorMatrix,(AC$4+1),FALSE)*$E1506</f>
        <v>0</v>
      </c>
      <c r="AD1500" s="5">
        <f>VLOOKUP(CONCATENATE($F1500," ",$G1500),AllocFactorMatrix,(AD$4+1),FALSE)*$E1506</f>
        <v>0</v>
      </c>
    </row>
    <row r="1501" spans="4:30" hidden="1" outlineLevel="1">
      <c r="E1501" s="51"/>
      <c r="F1501" s="52" t="str">
        <f>F1506</f>
        <v>RB_GUP_EPIS_D</v>
      </c>
      <c r="G1501" s="55" t="str">
        <f>$G$10</f>
        <v>SUBTRAN</v>
      </c>
      <c r="H1501" s="4">
        <f t="shared" si="774"/>
        <v>0</v>
      </c>
      <c r="I1501" s="5">
        <f>VLOOKUP(CONCATENATE($F1501," ",$G1501),AllocFactorMatrix,(I$4+1),FALSE)*$E1506</f>
        <v>0</v>
      </c>
      <c r="J1501" s="5">
        <f>VLOOKUP(CONCATENATE($F1501," ",$G1501),AllocFactorMatrix,(J$4+1),FALSE)*$E1506</f>
        <v>0</v>
      </c>
      <c r="K1501" s="5">
        <f>VLOOKUP(CONCATENATE($F1501," ",$G1501),AllocFactorMatrix,(K$4+1),FALSE)*$E1506</f>
        <v>0</v>
      </c>
      <c r="L1501" s="5">
        <f>VLOOKUP(CONCATENATE($F1501," ",$G1501),AllocFactorMatrix,(L$4+1),FALSE)*$E1506</f>
        <v>0</v>
      </c>
      <c r="M1501" s="5">
        <f>VLOOKUP(CONCATENATE($F1501," ",$G1501),AllocFactorMatrix,(M$4+1),FALSE)*$E1506</f>
        <v>0</v>
      </c>
      <c r="N1501" s="5">
        <f t="shared" si="775"/>
        <v>0</v>
      </c>
      <c r="O1501" s="5">
        <f>VLOOKUP(CONCATENATE($F1501," ",$G1501),AllocFactorMatrix,(O$4+1),FALSE)*$E1506</f>
        <v>0</v>
      </c>
      <c r="P1501" s="5">
        <f>VLOOKUP(CONCATENATE($F1501," ",$G1501),AllocFactorMatrix,(P$4+1),FALSE)*$E1506</f>
        <v>0</v>
      </c>
      <c r="Q1501" s="5">
        <f>VLOOKUP(CONCATENATE($F1501," ",$G1501),AllocFactorMatrix,(Q$4+1),FALSE)*$E1506</f>
        <v>0</v>
      </c>
      <c r="R1501" s="54">
        <f>VLOOKUP(CONCATENATE($F1501," ",$G1501),AllocFactorMatrix,(R$4+1),FALSE)*$E1506</f>
        <v>0</v>
      </c>
      <c r="S1501" s="5">
        <f t="shared" si="772"/>
        <v>0</v>
      </c>
      <c r="T1501" s="5">
        <f>VLOOKUP(CONCATENATE($F1501," ",$G1501),AllocFactorMatrix,(T$4+1),FALSE)*$E1506</f>
        <v>0</v>
      </c>
      <c r="U1501" s="5">
        <f>VLOOKUP(CONCATENATE($F1501," ",$G1501),AllocFactorMatrix,(U$4+1),FALSE)*$E1506</f>
        <v>0</v>
      </c>
      <c r="V1501" s="5">
        <f>VLOOKUP(CONCATENATE($F1501," ",$G1501),AllocFactorMatrix,(V$4+1),FALSE)*$E1506</f>
        <v>0</v>
      </c>
      <c r="W1501" s="5">
        <f>VLOOKUP(CONCATENATE($F1501," ",$G1501),AllocFactorMatrix,(W$4+1),FALSE)*$E1506</f>
        <v>0</v>
      </c>
      <c r="X1501" s="5">
        <f t="shared" si="776"/>
        <v>0</v>
      </c>
      <c r="Y1501" s="5">
        <f>VLOOKUP(CONCATENATE($F1501," ",$G1501),AllocFactorMatrix,(Y$4+1),FALSE)*$E1506</f>
        <v>0</v>
      </c>
      <c r="Z1501" s="5">
        <f>VLOOKUP(CONCATENATE($F1501," ",$G1501),AllocFactorMatrix,(Z$4+1),FALSE)*$E1506</f>
        <v>0</v>
      </c>
      <c r="AA1501" s="5">
        <f t="shared" si="771"/>
        <v>0</v>
      </c>
      <c r="AB1501" s="5">
        <f>VLOOKUP(CONCATENATE($F1501," ",$G1501),AllocFactorMatrix,(AB$4+1),FALSE)*$E1506</f>
        <v>0</v>
      </c>
      <c r="AC1501" s="5">
        <f>VLOOKUP(CONCATENATE($F1501," ",$G1501),AllocFactorMatrix,(AC$4+1),FALSE)*$E1506</f>
        <v>0</v>
      </c>
      <c r="AD1501" s="5">
        <f>VLOOKUP(CONCATENATE($F1501," ",$G1501),AllocFactorMatrix,(AD$4+1),FALSE)*$E1506</f>
        <v>0</v>
      </c>
    </row>
    <row r="1502" spans="4:30" hidden="1" outlineLevel="1">
      <c r="E1502" s="51"/>
      <c r="F1502" s="52" t="str">
        <f>F1506</f>
        <v>RB_GUP_EPIS_D</v>
      </c>
      <c r="G1502" s="55" t="str">
        <f>$G$11</f>
        <v>DISTPRI</v>
      </c>
      <c r="H1502" s="4">
        <f t="shared" si="774"/>
        <v>971579.06023161556</v>
      </c>
      <c r="I1502" s="5">
        <f>VLOOKUP(CONCATENATE($F1502," ",$G1502),AllocFactorMatrix,(I$4+1),FALSE)*$E1506</f>
        <v>649347.7243120909</v>
      </c>
      <c r="J1502" s="5">
        <f>VLOOKUP(CONCATENATE($F1502," ",$G1502),AllocFactorMatrix,(J$4+1),FALSE)*$E1506</f>
        <v>30608.556577851665</v>
      </c>
      <c r="K1502" s="5">
        <f>VLOOKUP(CONCATENATE($F1502," ",$G1502),AllocFactorMatrix,(K$4+1),FALSE)*$E1506</f>
        <v>111141.54748418384</v>
      </c>
      <c r="L1502" s="5">
        <f>VLOOKUP(CONCATENATE($F1502," ",$G1502),AllocFactorMatrix,(L$4+1),FALSE)*$E1506</f>
        <v>3434.8521349182724</v>
      </c>
      <c r="M1502" s="5">
        <f>VLOOKUP(CONCATENATE($F1502," ",$G1502),AllocFactorMatrix,(M$4+1),FALSE)*$E1506</f>
        <v>0</v>
      </c>
      <c r="N1502" s="5">
        <f t="shared" si="775"/>
        <v>114576.39961910211</v>
      </c>
      <c r="O1502" s="5">
        <f>VLOOKUP(CONCATENATE($F1502," ",$G1502),AllocFactorMatrix,(O$4+1),FALSE)*$E1506</f>
        <v>83336.734731640492</v>
      </c>
      <c r="P1502" s="5">
        <f>VLOOKUP(CONCATENATE($F1502," ",$G1502),AllocFactorMatrix,(P$4+1),FALSE)*$E1506</f>
        <v>15521.472451831713</v>
      </c>
      <c r="Q1502" s="5">
        <f>VLOOKUP(CONCATENATE($F1502," ",$G1502),AllocFactorMatrix,(Q$4+1),FALSE)*$E1506</f>
        <v>0</v>
      </c>
      <c r="R1502" s="54">
        <f>VLOOKUP(CONCATENATE($F1502," ",$G1502),AllocFactorMatrix,(R$4+1),FALSE)*$E1506</f>
        <v>0</v>
      </c>
      <c r="S1502" s="5">
        <f t="shared" si="772"/>
        <v>98858.207183472201</v>
      </c>
      <c r="T1502" s="5">
        <f>VLOOKUP(CONCATENATE($F1502," ",$G1502),AllocFactorMatrix,(T$4+1),FALSE)*$E1506</f>
        <v>2970.9032366572828</v>
      </c>
      <c r="U1502" s="5">
        <f>VLOOKUP(CONCATENATE($F1502," ",$G1502),AllocFactorMatrix,(U$4+1),FALSE)*$E1506</f>
        <v>47913.946510473907</v>
      </c>
      <c r="V1502" s="5">
        <f>VLOOKUP(CONCATENATE($F1502," ",$G1502),AllocFactorMatrix,(V$4+1),FALSE)*$E1506</f>
        <v>0</v>
      </c>
      <c r="W1502" s="5">
        <f>VLOOKUP(CONCATENATE($F1502," ",$G1502),AllocFactorMatrix,(W$4+1),FALSE)*$E1506</f>
        <v>0</v>
      </c>
      <c r="X1502" s="5">
        <f t="shared" si="776"/>
        <v>50884.849747131186</v>
      </c>
      <c r="Y1502" s="5">
        <f>VLOOKUP(CONCATENATE($F1502," ",$G1502),AllocFactorMatrix,(Y$4+1),FALSE)*$E1506</f>
        <v>25129.855312489068</v>
      </c>
      <c r="Z1502" s="5">
        <f>VLOOKUP(CONCATENATE($F1502," ",$G1502),AllocFactorMatrix,(Z$4+1),FALSE)*$E1506</f>
        <v>419.26435775035503</v>
      </c>
      <c r="AA1502" s="5">
        <f t="shared" si="771"/>
        <v>25549.119670239423</v>
      </c>
      <c r="AB1502" s="5">
        <f>VLOOKUP(CONCATENATE($F1502," ",$G1502),AllocFactorMatrix,(AB$4+1),FALSE)*$E1506</f>
        <v>339.6743807958307</v>
      </c>
      <c r="AC1502" s="5">
        <f>VLOOKUP(CONCATENATE($F1502," ",$G1502),AllocFactorMatrix,(AC$4+1),FALSE)*$E1506</f>
        <v>1163.6772377896082</v>
      </c>
      <c r="AD1502" s="5">
        <f>VLOOKUP(CONCATENATE($F1502," ",$G1502),AllocFactorMatrix,(AD$4+1),FALSE)*$E1506</f>
        <v>250.85150314271573</v>
      </c>
    </row>
    <row r="1503" spans="4:30" hidden="1" outlineLevel="1">
      <c r="E1503" s="51"/>
      <c r="F1503" s="52" t="str">
        <f>F1506</f>
        <v>RB_GUP_EPIS_D</v>
      </c>
      <c r="G1503" s="55" t="str">
        <f>$G$12</f>
        <v>DISTSEC</v>
      </c>
      <c r="H1503" s="4">
        <f t="shared" si="774"/>
        <v>503120.15119425679</v>
      </c>
      <c r="I1503" s="5">
        <f>VLOOKUP(CONCATENATE($F1503," ",$G1503),AllocFactorMatrix,(I$4+1),FALSE)*$E1506</f>
        <v>376183.6673790678</v>
      </c>
      <c r="J1503" s="5">
        <f>VLOOKUP(CONCATENATE($F1503," ",$G1503),AllocFactorMatrix,(J$4+1),FALSE)*$E1506</f>
        <v>18135.934497604445</v>
      </c>
      <c r="K1503" s="5">
        <f>VLOOKUP(CONCATENATE($F1503," ",$G1503),AllocFactorMatrix,(K$4+1),FALSE)*$E1506</f>
        <v>54723.672301970611</v>
      </c>
      <c r="L1503" s="5">
        <f>VLOOKUP(CONCATENATE($F1503," ",$G1503),AllocFactorMatrix,(L$4+1),FALSE)*$E1506</f>
        <v>0</v>
      </c>
      <c r="M1503" s="5">
        <f>VLOOKUP(CONCATENATE($F1503," ",$G1503),AllocFactorMatrix,(M$4+1),FALSE)*$E1506</f>
        <v>0</v>
      </c>
      <c r="N1503" s="5">
        <f t="shared" si="775"/>
        <v>54723.672301970611</v>
      </c>
      <c r="O1503" s="5">
        <f>VLOOKUP(CONCATENATE($F1503," ",$G1503),AllocFactorMatrix,(O$4+1),FALSE)*$E1506</f>
        <v>34870.136988374521</v>
      </c>
      <c r="P1503" s="5">
        <f>VLOOKUP(CONCATENATE($F1503," ",$G1503),AllocFactorMatrix,(P$4+1),FALSE)*$E1506</f>
        <v>0</v>
      </c>
      <c r="Q1503" s="5">
        <f>VLOOKUP(CONCATENATE($F1503," ",$G1503),AllocFactorMatrix,(Q$4+1),FALSE)*$E1506</f>
        <v>0</v>
      </c>
      <c r="R1503" s="54">
        <f>VLOOKUP(CONCATENATE($F1503," ",$G1503),AllocFactorMatrix,(R$4+1),FALSE)*$E1506</f>
        <v>0</v>
      </c>
      <c r="S1503" s="5">
        <f t="shared" si="772"/>
        <v>34870.136988374521</v>
      </c>
      <c r="T1503" s="5">
        <f>VLOOKUP(CONCATENATE($F1503," ",$G1503),AllocFactorMatrix,(T$4+1),FALSE)*$E1506</f>
        <v>942.81535127654024</v>
      </c>
      <c r="U1503" s="5">
        <f>VLOOKUP(CONCATENATE($F1503," ",$G1503),AllocFactorMatrix,(U$4+1),FALSE)*$E1506</f>
        <v>0</v>
      </c>
      <c r="V1503" s="5">
        <f>VLOOKUP(CONCATENATE($F1503," ",$G1503),AllocFactorMatrix,(V$4+1),FALSE)*$E1506</f>
        <v>0</v>
      </c>
      <c r="W1503" s="5">
        <f>VLOOKUP(CONCATENATE($F1503," ",$G1503),AllocFactorMatrix,(W$4+1),FALSE)*$E1506</f>
        <v>0</v>
      </c>
      <c r="X1503" s="5">
        <f t="shared" si="776"/>
        <v>942.81535127654024</v>
      </c>
      <c r="Y1503" s="5">
        <f>VLOOKUP(CONCATENATE($F1503," ",$G1503),AllocFactorMatrix,(Y$4+1),FALSE)*$E1506</f>
        <v>12861.64404610752</v>
      </c>
      <c r="Z1503" s="5">
        <f>VLOOKUP(CONCATENATE($F1503," ",$G1503),AllocFactorMatrix,(Z$4+1),FALSE)*$E1506</f>
        <v>0</v>
      </c>
      <c r="AA1503" s="5">
        <f t="shared" si="771"/>
        <v>12861.64404610752</v>
      </c>
      <c r="AB1503" s="5">
        <f>VLOOKUP(CONCATENATE($F1503," ",$G1503),AllocFactorMatrix,(AB$4+1),FALSE)*$E1506</f>
        <v>133.46569401010913</v>
      </c>
      <c r="AC1503" s="5">
        <f>VLOOKUP(CONCATENATE($F1503," ",$G1503),AllocFactorMatrix,(AC$4+1),FALSE)*$E1506</f>
        <v>4531.6736412355522</v>
      </c>
      <c r="AD1503" s="5">
        <f>VLOOKUP(CONCATENATE($F1503," ",$G1503),AllocFactorMatrix,(AD$4+1),FALSE)*$E1506</f>
        <v>737.14129460967968</v>
      </c>
    </row>
    <row r="1504" spans="4:30" hidden="1" outlineLevel="1">
      <c r="E1504" s="51"/>
      <c r="F1504" s="52" t="str">
        <f>F1506</f>
        <v>RB_GUP_EPIS_D</v>
      </c>
      <c r="G1504" s="55" t="str">
        <f>$G$13</f>
        <v>ENERGY</v>
      </c>
      <c r="H1504" s="4">
        <f t="shared" si="774"/>
        <v>0</v>
      </c>
      <c r="I1504" s="5">
        <f>VLOOKUP(CONCATENATE($F1504," ",$G1504),AllocFactorMatrix,(I$4+1),FALSE)*$E1506</f>
        <v>0</v>
      </c>
      <c r="J1504" s="5">
        <f>VLOOKUP(CONCATENATE($F1504," ",$G1504),AllocFactorMatrix,(J$4+1),FALSE)*$E1506</f>
        <v>0</v>
      </c>
      <c r="K1504" s="5">
        <f>VLOOKUP(CONCATENATE($F1504," ",$G1504),AllocFactorMatrix,(K$4+1),FALSE)*$E1506</f>
        <v>0</v>
      </c>
      <c r="L1504" s="5">
        <f>VLOOKUP(CONCATENATE($F1504," ",$G1504),AllocFactorMatrix,(L$4+1),FALSE)*$E1506</f>
        <v>0</v>
      </c>
      <c r="M1504" s="5">
        <f>VLOOKUP(CONCATENATE($F1504," ",$G1504),AllocFactorMatrix,(M$4+1),FALSE)*$E1506</f>
        <v>0</v>
      </c>
      <c r="N1504" s="5">
        <f t="shared" si="775"/>
        <v>0</v>
      </c>
      <c r="O1504" s="5">
        <f>VLOOKUP(CONCATENATE($F1504," ",$G1504),AllocFactorMatrix,(O$4+1),FALSE)*$E1506</f>
        <v>0</v>
      </c>
      <c r="P1504" s="5">
        <f>VLOOKUP(CONCATENATE($F1504," ",$G1504),AllocFactorMatrix,(P$4+1),FALSE)*$E1506</f>
        <v>0</v>
      </c>
      <c r="Q1504" s="5">
        <f>VLOOKUP(CONCATENATE($F1504," ",$G1504),AllocFactorMatrix,(Q$4+1),FALSE)*$E1506</f>
        <v>0</v>
      </c>
      <c r="R1504" s="54">
        <f>VLOOKUP(CONCATENATE($F1504," ",$G1504),AllocFactorMatrix,(R$4+1),FALSE)*$E1506</f>
        <v>0</v>
      </c>
      <c r="S1504" s="5">
        <f t="shared" si="772"/>
        <v>0</v>
      </c>
      <c r="T1504" s="5">
        <f>VLOOKUP(CONCATENATE($F1504," ",$G1504),AllocFactorMatrix,(T$4+1),FALSE)*$E1506</f>
        <v>0</v>
      </c>
      <c r="U1504" s="5">
        <f>VLOOKUP(CONCATENATE($F1504," ",$G1504),AllocFactorMatrix,(U$4+1),FALSE)*$E1506</f>
        <v>0</v>
      </c>
      <c r="V1504" s="5">
        <f>VLOOKUP(CONCATENATE($F1504," ",$G1504),AllocFactorMatrix,(V$4+1),FALSE)*$E1506</f>
        <v>0</v>
      </c>
      <c r="W1504" s="5">
        <f>VLOOKUP(CONCATENATE($F1504," ",$G1504),AllocFactorMatrix,(W$4+1),FALSE)*$E1506</f>
        <v>0</v>
      </c>
      <c r="X1504" s="5">
        <f t="shared" si="776"/>
        <v>0</v>
      </c>
      <c r="Y1504" s="5">
        <f>VLOOKUP(CONCATENATE($F1504," ",$G1504),AllocFactorMatrix,(Y$4+1),FALSE)*$E1506</f>
        <v>0</v>
      </c>
      <c r="Z1504" s="5">
        <f>VLOOKUP(CONCATENATE($F1504," ",$G1504),AllocFactorMatrix,(Z$4+1),FALSE)*$E1506</f>
        <v>0</v>
      </c>
      <c r="AA1504" s="5">
        <f t="shared" si="771"/>
        <v>0</v>
      </c>
      <c r="AB1504" s="5">
        <f>VLOOKUP(CONCATENATE($F1504," ",$G1504),AllocFactorMatrix,(AB$4+1),FALSE)*$E1506</f>
        <v>0</v>
      </c>
      <c r="AC1504" s="5">
        <f>VLOOKUP(CONCATENATE($F1504," ",$G1504),AllocFactorMatrix,(AC$4+1),FALSE)*$E1506</f>
        <v>0</v>
      </c>
      <c r="AD1504" s="5">
        <f>VLOOKUP(CONCATENATE($F1504," ",$G1504),AllocFactorMatrix,(AD$4+1),FALSE)*$E1506</f>
        <v>0</v>
      </c>
    </row>
    <row r="1505" spans="3:30" hidden="1" outlineLevel="1">
      <c r="E1505" s="51"/>
      <c r="F1505" s="52" t="str">
        <f>F1506</f>
        <v>RB_GUP_EPIS_D</v>
      </c>
      <c r="G1505" s="55" t="str">
        <f>$G$14</f>
        <v>CUSTOMER</v>
      </c>
      <c r="H1505" s="4">
        <f t="shared" si="774"/>
        <v>236404.78857412719</v>
      </c>
      <c r="I1505" s="5">
        <f>VLOOKUP(CONCATENATE($F1505," ",$G1505),AllocFactorMatrix,(I$4+1),FALSE)*$E1506</f>
        <v>107601.37093582109</v>
      </c>
      <c r="J1505" s="5">
        <f>VLOOKUP(CONCATENATE($F1505," ",$G1505),AllocFactorMatrix,(J$4+1),FALSE)*$E1506</f>
        <v>28965.654042765796</v>
      </c>
      <c r="K1505" s="5">
        <f>VLOOKUP(CONCATENATE($F1505," ",$G1505),AllocFactorMatrix,(K$4+1),FALSE)*$E1506</f>
        <v>8216.563663755187</v>
      </c>
      <c r="L1505" s="5">
        <f>VLOOKUP(CONCATENATE($F1505," ",$G1505),AllocFactorMatrix,(L$4+1),FALSE)*$E1506</f>
        <v>2717.7562362045501</v>
      </c>
      <c r="M1505" s="5">
        <f>VLOOKUP(CONCATENATE($F1505," ",$G1505),AllocFactorMatrix,(M$4+1),FALSE)*$E1506</f>
        <v>441.45081827262788</v>
      </c>
      <c r="N1505" s="5">
        <f t="shared" si="775"/>
        <v>11375.770718232365</v>
      </c>
      <c r="O1505" s="5">
        <f>VLOOKUP(CONCATENATE($F1505," ",$G1505),AllocFactorMatrix,(O$4+1),FALSE)*$E1506</f>
        <v>2372.6389524375809</v>
      </c>
      <c r="P1505" s="5">
        <f>VLOOKUP(CONCATENATE($F1505," ",$G1505),AllocFactorMatrix,(P$4+1),FALSE)*$E1506</f>
        <v>705.65283468881216</v>
      </c>
      <c r="Q1505" s="5">
        <f>VLOOKUP(CONCATENATE($F1505," ",$G1505),AllocFactorMatrix,(Q$4+1),FALSE)*$E1506</f>
        <v>1538.0798229750935</v>
      </c>
      <c r="R1505" s="54">
        <f>VLOOKUP(CONCATENATE($F1505," ",$G1505),AllocFactorMatrix,(R$4+1),FALSE)*$E1506</f>
        <v>270.32332859432</v>
      </c>
      <c r="S1505" s="5">
        <f t="shared" si="772"/>
        <v>4886.6949386958067</v>
      </c>
      <c r="T1505" s="5">
        <f>VLOOKUP(CONCATENATE($F1505," ",$G1505),AllocFactorMatrix,(T$4+1),FALSE)*$E1506</f>
        <v>16.324404350555316</v>
      </c>
      <c r="U1505" s="5">
        <f>VLOOKUP(CONCATENATE($F1505," ",$G1505),AllocFactorMatrix,(U$4+1),FALSE)*$E1506</f>
        <v>418.60767013896049</v>
      </c>
      <c r="V1505" s="5">
        <f>VLOOKUP(CONCATENATE($F1505," ",$G1505),AllocFactorMatrix,(V$4+1),FALSE)*$E1506</f>
        <v>2261.8805283326715</v>
      </c>
      <c r="W1505" s="5">
        <f>VLOOKUP(CONCATENATE($F1505," ",$G1505),AllocFactorMatrix,(W$4+1),FALSE)*$E1506</f>
        <v>405.48582391404022</v>
      </c>
      <c r="X1505" s="5">
        <f t="shared" si="776"/>
        <v>3102.2984267362276</v>
      </c>
      <c r="Y1505" s="5">
        <f>VLOOKUP(CONCATENATE($F1505," ",$G1505),AllocFactorMatrix,(Y$4+1),FALSE)*$E1506</f>
        <v>657.05187346321043</v>
      </c>
      <c r="Z1505" s="5">
        <f>VLOOKUP(CONCATENATE($F1505," ",$G1505),AllocFactorMatrix,(Z$4+1),FALSE)*$E1506</f>
        <v>11.96007668581713</v>
      </c>
      <c r="AA1505" s="5">
        <f t="shared" si="771"/>
        <v>669.0119501490276</v>
      </c>
      <c r="AB1505" s="5">
        <f>VLOOKUP(CONCATENATE($F1505," ",$G1505),AllocFactorMatrix,(AB$4+1),FALSE)*$E1506</f>
        <v>12.124943122238657</v>
      </c>
      <c r="AC1505" s="5">
        <f>VLOOKUP(CONCATENATE($F1505," ",$G1505),AllocFactorMatrix,(AC$4+1),FALSE)*$E1506</f>
        <v>71216.298107395647</v>
      </c>
      <c r="AD1505" s="5">
        <f>VLOOKUP(CONCATENATE($F1505," ",$G1505),AllocFactorMatrix,(AD$4+1),FALSE)*$E1506</f>
        <v>8575.5645112089751</v>
      </c>
    </row>
    <row r="1506" spans="3:30" collapsed="1">
      <c r="D1506" s="1" t="s">
        <v>109</v>
      </c>
      <c r="E1506" s="61">
        <v>1711104</v>
      </c>
      <c r="F1506" s="10" t="s">
        <v>66</v>
      </c>
      <c r="G1506" s="55" t="str">
        <f>$G$15</f>
        <v>TOTAL</v>
      </c>
      <c r="H1506" s="4">
        <f t="shared" si="774"/>
        <v>1711103.9999999986</v>
      </c>
      <c r="I1506" s="5">
        <f>VLOOKUP(CONCATENATE($F1506," ",$G1506),AllocFactorMatrix,(I$4+1),FALSE)*$E1506</f>
        <v>1133132.7626269797</v>
      </c>
      <c r="J1506" s="5">
        <f>VLOOKUP(CONCATENATE($F1506," ",$G1506),AllocFactorMatrix,(J$4+1),FALSE)*$E1506</f>
        <v>77710.145118221903</v>
      </c>
      <c r="K1506" s="5">
        <f>VLOOKUP(CONCATENATE($F1506," ",$G1506),AllocFactorMatrix,(K$4+1),FALSE)*$E1506</f>
        <v>174081.78344990965</v>
      </c>
      <c r="L1506" s="5">
        <f>VLOOKUP(CONCATENATE($F1506," ",$G1506),AllocFactorMatrix,(L$4+1),FALSE)*$E1506</f>
        <v>6152.608371122823</v>
      </c>
      <c r="M1506" s="5">
        <f>VLOOKUP(CONCATENATE($F1506," ",$G1506),AllocFactorMatrix,(M$4+1),FALSE)*$E1506</f>
        <v>441.45081827262788</v>
      </c>
      <c r="N1506" s="5">
        <f t="shared" si="775"/>
        <v>180675.8426393051</v>
      </c>
      <c r="O1506" s="5">
        <f>VLOOKUP(CONCATENATE($F1506," ",$G1506),AllocFactorMatrix,(O$4+1),FALSE)*$E1506</f>
        <v>120579.51067245261</v>
      </c>
      <c r="P1506" s="5">
        <f>VLOOKUP(CONCATENATE($F1506," ",$G1506),AllocFactorMatrix,(P$4+1),FALSE)*$E1506</f>
        <v>16227.125286520524</v>
      </c>
      <c r="Q1506" s="5">
        <f>VLOOKUP(CONCATENATE($F1506," ",$G1506),AllocFactorMatrix,(Q$4+1),FALSE)*$E1506</f>
        <v>1538.0798229750935</v>
      </c>
      <c r="R1506" s="54">
        <f>VLOOKUP(CONCATENATE($F1506," ",$G1506),AllocFactorMatrix,(R$4+1),FALSE)*$E1506</f>
        <v>270.32332859432</v>
      </c>
      <c r="S1506" s="5">
        <f t="shared" si="772"/>
        <v>138615.03911054257</v>
      </c>
      <c r="T1506" s="5">
        <f>VLOOKUP(CONCATENATE($F1506," ",$G1506),AllocFactorMatrix,(T$4+1),FALSE)*$E1506</f>
        <v>3930.0429922843787</v>
      </c>
      <c r="U1506" s="5">
        <f>VLOOKUP(CONCATENATE($F1506," ",$G1506),AllocFactorMatrix,(U$4+1),FALSE)*$E1506</f>
        <v>48332.554180612868</v>
      </c>
      <c r="V1506" s="5">
        <f>VLOOKUP(CONCATENATE($F1506," ",$G1506),AllocFactorMatrix,(V$4+1),FALSE)*$E1506</f>
        <v>2261.8805283326715</v>
      </c>
      <c r="W1506" s="5">
        <f>VLOOKUP(CONCATENATE($F1506," ",$G1506),AllocFactorMatrix,(W$4+1),FALSE)*$E1506</f>
        <v>405.48582391404022</v>
      </c>
      <c r="X1506" s="5">
        <f t="shared" si="776"/>
        <v>54929.963525143954</v>
      </c>
      <c r="Y1506" s="5">
        <f>VLOOKUP(CONCATENATE($F1506," ",$G1506),AllocFactorMatrix,(Y$4+1),FALSE)*$E1506</f>
        <v>38648.551232059799</v>
      </c>
      <c r="Z1506" s="5">
        <f>VLOOKUP(CONCATENATE($F1506," ",$G1506),AllocFactorMatrix,(Z$4+1),FALSE)*$E1506</f>
        <v>431.2244344361722</v>
      </c>
      <c r="AA1506" s="5">
        <f t="shared" si="771"/>
        <v>39079.775666495974</v>
      </c>
      <c r="AB1506" s="5">
        <f>VLOOKUP(CONCATENATE($F1506," ",$G1506),AllocFactorMatrix,(AB$4+1),FALSE)*$E1506</f>
        <v>485.26501792817851</v>
      </c>
      <c r="AC1506" s="5">
        <f>VLOOKUP(CONCATENATE($F1506," ",$G1506),AllocFactorMatrix,(AC$4+1),FALSE)*$E1506</f>
        <v>76911.648986420798</v>
      </c>
      <c r="AD1506" s="5">
        <f>VLOOKUP(CONCATENATE($F1506," ",$G1506),AllocFactorMatrix,(AD$4+1),FALSE)*$E1506</f>
        <v>9563.5573089613699</v>
      </c>
    </row>
    <row r="1507" spans="3:30" hidden="1" outlineLevel="1">
      <c r="E1507" s="11"/>
      <c r="F1507" s="11"/>
      <c r="G1507" s="55" t="str">
        <f>$G$8</f>
        <v>PRODUCTION</v>
      </c>
      <c r="H1507" s="53">
        <f t="shared" ref="H1507:AD1507" si="777">H1427+H1435+H1443+H1451+H1459+H1467+H1475+H1483+H1491+H1499</f>
        <v>0</v>
      </c>
      <c r="I1507" s="53">
        <f t="shared" si="777"/>
        <v>0</v>
      </c>
      <c r="J1507" s="53">
        <f t="shared" si="777"/>
        <v>0</v>
      </c>
      <c r="K1507" s="53">
        <f t="shared" si="777"/>
        <v>0</v>
      </c>
      <c r="L1507" s="53">
        <f t="shared" si="777"/>
        <v>0</v>
      </c>
      <c r="M1507" s="53">
        <f t="shared" si="777"/>
        <v>0</v>
      </c>
      <c r="N1507" s="53">
        <f t="shared" si="777"/>
        <v>0</v>
      </c>
      <c r="O1507" s="53">
        <f t="shared" si="777"/>
        <v>0</v>
      </c>
      <c r="P1507" s="53">
        <f t="shared" si="777"/>
        <v>0</v>
      </c>
      <c r="Q1507" s="53">
        <f t="shared" si="777"/>
        <v>0</v>
      </c>
      <c r="R1507" s="53">
        <f t="shared" si="777"/>
        <v>0</v>
      </c>
      <c r="S1507" s="53">
        <f t="shared" si="777"/>
        <v>0</v>
      </c>
      <c r="T1507" s="53">
        <f t="shared" si="777"/>
        <v>0</v>
      </c>
      <c r="U1507" s="53">
        <f t="shared" si="777"/>
        <v>0</v>
      </c>
      <c r="V1507" s="53">
        <f t="shared" si="777"/>
        <v>0</v>
      </c>
      <c r="W1507" s="53">
        <f t="shared" si="777"/>
        <v>0</v>
      </c>
      <c r="X1507" s="53">
        <f t="shared" si="777"/>
        <v>0</v>
      </c>
      <c r="Y1507" s="53">
        <f t="shared" si="777"/>
        <v>0</v>
      </c>
      <c r="Z1507" s="53">
        <f t="shared" si="777"/>
        <v>0</v>
      </c>
      <c r="AA1507" s="53">
        <f t="shared" si="777"/>
        <v>0</v>
      </c>
      <c r="AB1507" s="53">
        <f t="shared" si="777"/>
        <v>0</v>
      </c>
      <c r="AC1507" s="53">
        <f t="shared" si="777"/>
        <v>0</v>
      </c>
      <c r="AD1507" s="53">
        <f t="shared" si="777"/>
        <v>0</v>
      </c>
    </row>
    <row r="1508" spans="3:30" hidden="1" outlineLevel="1">
      <c r="E1508" s="11"/>
      <c r="F1508" s="11"/>
      <c r="G1508" s="55" t="str">
        <f>$G$9</f>
        <v>BULKTRAN</v>
      </c>
      <c r="H1508" s="53">
        <f t="shared" ref="H1508:AD1508" si="778">H1428+H1436+H1444+H1452+H1460+H1468+H1476+H1484+H1492+H1500</f>
        <v>0</v>
      </c>
      <c r="I1508" s="53">
        <f t="shared" si="778"/>
        <v>0</v>
      </c>
      <c r="J1508" s="53">
        <f t="shared" si="778"/>
        <v>0</v>
      </c>
      <c r="K1508" s="53">
        <f t="shared" si="778"/>
        <v>0</v>
      </c>
      <c r="L1508" s="53">
        <f t="shared" si="778"/>
        <v>0</v>
      </c>
      <c r="M1508" s="53">
        <f t="shared" si="778"/>
        <v>0</v>
      </c>
      <c r="N1508" s="53">
        <f t="shared" si="778"/>
        <v>0</v>
      </c>
      <c r="O1508" s="53">
        <f t="shared" si="778"/>
        <v>0</v>
      </c>
      <c r="P1508" s="53">
        <f t="shared" si="778"/>
        <v>0</v>
      </c>
      <c r="Q1508" s="53">
        <f t="shared" si="778"/>
        <v>0</v>
      </c>
      <c r="R1508" s="53">
        <f t="shared" si="778"/>
        <v>0</v>
      </c>
      <c r="S1508" s="53">
        <f t="shared" si="778"/>
        <v>0</v>
      </c>
      <c r="T1508" s="53">
        <f t="shared" si="778"/>
        <v>0</v>
      </c>
      <c r="U1508" s="53">
        <f t="shared" si="778"/>
        <v>0</v>
      </c>
      <c r="V1508" s="53">
        <f t="shared" si="778"/>
        <v>0</v>
      </c>
      <c r="W1508" s="53">
        <f t="shared" si="778"/>
        <v>0</v>
      </c>
      <c r="X1508" s="53">
        <f t="shared" si="778"/>
        <v>0</v>
      </c>
      <c r="Y1508" s="53">
        <f t="shared" si="778"/>
        <v>0</v>
      </c>
      <c r="Z1508" s="53">
        <f t="shared" si="778"/>
        <v>0</v>
      </c>
      <c r="AA1508" s="53">
        <f t="shared" si="778"/>
        <v>0</v>
      </c>
      <c r="AB1508" s="53">
        <f t="shared" si="778"/>
        <v>0</v>
      </c>
      <c r="AC1508" s="53">
        <f t="shared" si="778"/>
        <v>0</v>
      </c>
      <c r="AD1508" s="53">
        <f t="shared" si="778"/>
        <v>0</v>
      </c>
    </row>
    <row r="1509" spans="3:30" hidden="1" outlineLevel="1">
      <c r="E1509" s="11"/>
      <c r="F1509" s="11"/>
      <c r="G1509" s="55" t="str">
        <f>$G$10</f>
        <v>SUBTRAN</v>
      </c>
      <c r="H1509" s="53">
        <f t="shared" ref="H1509:AD1509" si="779">H1429+H1437+H1445+H1453+H1461+H1469+H1477+H1485+H1493+H1501</f>
        <v>0</v>
      </c>
      <c r="I1509" s="53">
        <f t="shared" si="779"/>
        <v>0</v>
      </c>
      <c r="J1509" s="53">
        <f t="shared" si="779"/>
        <v>0</v>
      </c>
      <c r="K1509" s="53">
        <f t="shared" si="779"/>
        <v>0</v>
      </c>
      <c r="L1509" s="53">
        <f t="shared" si="779"/>
        <v>0</v>
      </c>
      <c r="M1509" s="53">
        <f t="shared" si="779"/>
        <v>0</v>
      </c>
      <c r="N1509" s="53">
        <f t="shared" si="779"/>
        <v>0</v>
      </c>
      <c r="O1509" s="53">
        <f t="shared" si="779"/>
        <v>0</v>
      </c>
      <c r="P1509" s="53">
        <f t="shared" si="779"/>
        <v>0</v>
      </c>
      <c r="Q1509" s="53">
        <f t="shared" si="779"/>
        <v>0</v>
      </c>
      <c r="R1509" s="53">
        <f t="shared" si="779"/>
        <v>0</v>
      </c>
      <c r="S1509" s="53">
        <f t="shared" si="779"/>
        <v>0</v>
      </c>
      <c r="T1509" s="53">
        <f t="shared" si="779"/>
        <v>0</v>
      </c>
      <c r="U1509" s="53">
        <f t="shared" si="779"/>
        <v>0</v>
      </c>
      <c r="V1509" s="53">
        <f t="shared" si="779"/>
        <v>0</v>
      </c>
      <c r="W1509" s="53">
        <f t="shared" si="779"/>
        <v>0</v>
      </c>
      <c r="X1509" s="53">
        <f t="shared" si="779"/>
        <v>0</v>
      </c>
      <c r="Y1509" s="53">
        <f t="shared" si="779"/>
        <v>0</v>
      </c>
      <c r="Z1509" s="53">
        <f t="shared" si="779"/>
        <v>0</v>
      </c>
      <c r="AA1509" s="53">
        <f t="shared" si="779"/>
        <v>0</v>
      </c>
      <c r="AB1509" s="53">
        <f t="shared" si="779"/>
        <v>0</v>
      </c>
      <c r="AC1509" s="53">
        <f t="shared" si="779"/>
        <v>0</v>
      </c>
      <c r="AD1509" s="53">
        <f t="shared" si="779"/>
        <v>0</v>
      </c>
    </row>
    <row r="1510" spans="3:30" hidden="1" outlineLevel="1">
      <c r="E1510" s="11"/>
      <c r="F1510" s="11"/>
      <c r="G1510" s="55" t="str">
        <f>$G$11</f>
        <v>DISTPRI</v>
      </c>
      <c r="H1510" s="53">
        <f t="shared" ref="H1510:AD1510" si="780">H1430+H1438+H1446+H1454+H1462+H1470+H1478+H1486+H1494+H1502</f>
        <v>4650507.8454585969</v>
      </c>
      <c r="I1510" s="53">
        <f t="shared" si="780"/>
        <v>3108132.7397321356</v>
      </c>
      <c r="J1510" s="53">
        <f t="shared" si="780"/>
        <v>146509.26345564579</v>
      </c>
      <c r="K1510" s="53">
        <f t="shared" si="780"/>
        <v>531984.12737342273</v>
      </c>
      <c r="L1510" s="53">
        <f t="shared" si="780"/>
        <v>16441.077679895272</v>
      </c>
      <c r="M1510" s="53">
        <f t="shared" si="780"/>
        <v>0</v>
      </c>
      <c r="N1510" s="53">
        <f t="shared" si="780"/>
        <v>548425.20505331794</v>
      </c>
      <c r="O1510" s="53">
        <f t="shared" si="780"/>
        <v>398895.11265506869</v>
      </c>
      <c r="P1510" s="53">
        <f t="shared" si="780"/>
        <v>74294.241575261156</v>
      </c>
      <c r="Q1510" s="53">
        <f t="shared" si="780"/>
        <v>0</v>
      </c>
      <c r="R1510" s="53">
        <f t="shared" si="780"/>
        <v>0</v>
      </c>
      <c r="S1510" s="53">
        <f t="shared" si="780"/>
        <v>473189.35423032986</v>
      </c>
      <c r="T1510" s="53">
        <f t="shared" si="780"/>
        <v>14220.364945781534</v>
      </c>
      <c r="U1510" s="53">
        <f t="shared" si="780"/>
        <v>229342.3080780716</v>
      </c>
      <c r="V1510" s="53">
        <f t="shared" si="780"/>
        <v>0</v>
      </c>
      <c r="W1510" s="53">
        <f t="shared" si="780"/>
        <v>0</v>
      </c>
      <c r="X1510" s="53">
        <f t="shared" si="780"/>
        <v>243562.67302385316</v>
      </c>
      <c r="Y1510" s="53">
        <f t="shared" si="780"/>
        <v>120285.20793573905</v>
      </c>
      <c r="Z1510" s="53">
        <f t="shared" si="780"/>
        <v>2006.8281263434944</v>
      </c>
      <c r="AA1510" s="53">
        <f t="shared" si="780"/>
        <v>122292.03606208254</v>
      </c>
      <c r="AB1510" s="53">
        <f t="shared" si="780"/>
        <v>1625.8670420662686</v>
      </c>
      <c r="AC1510" s="53">
        <f t="shared" si="780"/>
        <v>5569.9946051040497</v>
      </c>
      <c r="AD1510" s="53">
        <f t="shared" si="780"/>
        <v>1200.7122540621426</v>
      </c>
    </row>
    <row r="1511" spans="3:30" hidden="1" outlineLevel="1">
      <c r="E1511" s="11"/>
      <c r="F1511" s="11"/>
      <c r="G1511" s="55" t="str">
        <f>$G$12</f>
        <v>DISTSEC</v>
      </c>
      <c r="H1511" s="53">
        <f t="shared" ref="H1511:AD1511" si="781">H1431+H1439+H1447+H1455+H1463+H1471+H1479+H1487+H1495+H1503</f>
        <v>1957552.3161350498</v>
      </c>
      <c r="I1511" s="53">
        <f t="shared" si="781"/>
        <v>1463664.7083645524</v>
      </c>
      <c r="J1511" s="53">
        <f t="shared" si="781"/>
        <v>70563.74207391197</v>
      </c>
      <c r="K1511" s="53">
        <f t="shared" si="781"/>
        <v>212920.21638937859</v>
      </c>
      <c r="L1511" s="53">
        <f t="shared" si="781"/>
        <v>0</v>
      </c>
      <c r="M1511" s="53">
        <f t="shared" si="781"/>
        <v>0</v>
      </c>
      <c r="N1511" s="53">
        <f t="shared" si="781"/>
        <v>212920.21638937859</v>
      </c>
      <c r="O1511" s="53">
        <f t="shared" si="781"/>
        <v>135673.59061947709</v>
      </c>
      <c r="P1511" s="53">
        <f t="shared" si="781"/>
        <v>0</v>
      </c>
      <c r="Q1511" s="53">
        <f t="shared" si="781"/>
        <v>0</v>
      </c>
      <c r="R1511" s="53">
        <f t="shared" si="781"/>
        <v>0</v>
      </c>
      <c r="S1511" s="53">
        <f t="shared" si="781"/>
        <v>135673.59061947709</v>
      </c>
      <c r="T1511" s="53">
        <f t="shared" si="781"/>
        <v>3668.3292652821497</v>
      </c>
      <c r="U1511" s="53">
        <f t="shared" si="781"/>
        <v>0</v>
      </c>
      <c r="V1511" s="53">
        <f t="shared" si="781"/>
        <v>0</v>
      </c>
      <c r="W1511" s="53">
        <f t="shared" si="781"/>
        <v>0</v>
      </c>
      <c r="X1511" s="53">
        <f t="shared" si="781"/>
        <v>3668.3292652821497</v>
      </c>
      <c r="Y1511" s="53">
        <f t="shared" si="781"/>
        <v>50042.402459927049</v>
      </c>
      <c r="Z1511" s="53">
        <f t="shared" si="781"/>
        <v>0</v>
      </c>
      <c r="AA1511" s="53">
        <f t="shared" si="781"/>
        <v>50042.402459927049</v>
      </c>
      <c r="AB1511" s="53">
        <f t="shared" si="781"/>
        <v>519.29162013068526</v>
      </c>
      <c r="AC1511" s="53">
        <f t="shared" si="781"/>
        <v>17631.947778898812</v>
      </c>
      <c r="AD1511" s="53">
        <f t="shared" si="781"/>
        <v>2868.0875634910158</v>
      </c>
    </row>
    <row r="1512" spans="3:30" hidden="1" outlineLevel="1">
      <c r="E1512" s="11"/>
      <c r="F1512" s="11"/>
      <c r="G1512" s="55" t="str">
        <f>$G$13</f>
        <v>ENERGY</v>
      </c>
      <c r="H1512" s="53">
        <f t="shared" ref="H1512:AD1512" si="782">H1432+H1440+H1448+H1456+H1464+H1472+H1480+H1488+H1496+H1504</f>
        <v>0</v>
      </c>
      <c r="I1512" s="53">
        <f t="shared" si="782"/>
        <v>0</v>
      </c>
      <c r="J1512" s="53">
        <f t="shared" si="782"/>
        <v>0</v>
      </c>
      <c r="K1512" s="53">
        <f t="shared" si="782"/>
        <v>0</v>
      </c>
      <c r="L1512" s="53">
        <f t="shared" si="782"/>
        <v>0</v>
      </c>
      <c r="M1512" s="53">
        <f t="shared" si="782"/>
        <v>0</v>
      </c>
      <c r="N1512" s="53">
        <f t="shared" si="782"/>
        <v>0</v>
      </c>
      <c r="O1512" s="53">
        <f t="shared" si="782"/>
        <v>0</v>
      </c>
      <c r="P1512" s="53">
        <f t="shared" si="782"/>
        <v>0</v>
      </c>
      <c r="Q1512" s="53">
        <f t="shared" si="782"/>
        <v>0</v>
      </c>
      <c r="R1512" s="53">
        <f t="shared" si="782"/>
        <v>0</v>
      </c>
      <c r="S1512" s="53">
        <f t="shared" si="782"/>
        <v>0</v>
      </c>
      <c r="T1512" s="53">
        <f t="shared" si="782"/>
        <v>0</v>
      </c>
      <c r="U1512" s="53">
        <f t="shared" si="782"/>
        <v>0</v>
      </c>
      <c r="V1512" s="53">
        <f t="shared" si="782"/>
        <v>0</v>
      </c>
      <c r="W1512" s="53">
        <f t="shared" si="782"/>
        <v>0</v>
      </c>
      <c r="X1512" s="53">
        <f t="shared" si="782"/>
        <v>0</v>
      </c>
      <c r="Y1512" s="53">
        <f t="shared" si="782"/>
        <v>0</v>
      </c>
      <c r="Z1512" s="53">
        <f t="shared" si="782"/>
        <v>0</v>
      </c>
      <c r="AA1512" s="53">
        <f t="shared" si="782"/>
        <v>0</v>
      </c>
      <c r="AB1512" s="53">
        <f t="shared" si="782"/>
        <v>0</v>
      </c>
      <c r="AC1512" s="53">
        <f t="shared" si="782"/>
        <v>0</v>
      </c>
      <c r="AD1512" s="53">
        <f t="shared" si="782"/>
        <v>0</v>
      </c>
    </row>
    <row r="1513" spans="3:30" hidden="1" outlineLevel="1">
      <c r="E1513" s="11"/>
      <c r="F1513" s="11"/>
      <c r="G1513" s="55" t="str">
        <f>$G$14</f>
        <v>CUSTOMER</v>
      </c>
      <c r="H1513" s="53">
        <f t="shared" ref="H1513:AD1513" si="783">H1433+H1441+H1449+H1457+H1465+H1473+H1481+H1489+H1497+H1505</f>
        <v>2362931.8384063523</v>
      </c>
      <c r="I1513" s="53">
        <f t="shared" si="783"/>
        <v>996777.39354208321</v>
      </c>
      <c r="J1513" s="53">
        <f t="shared" si="783"/>
        <v>426063.10027810035</v>
      </c>
      <c r="K1513" s="53">
        <f t="shared" si="783"/>
        <v>121683.71009527281</v>
      </c>
      <c r="L1513" s="53">
        <f t="shared" si="783"/>
        <v>67522.201065576461</v>
      </c>
      <c r="M1513" s="53">
        <f t="shared" si="783"/>
        <v>10958.178378015122</v>
      </c>
      <c r="N1513" s="53">
        <f t="shared" si="783"/>
        <v>200164.08953886444</v>
      </c>
      <c r="O1513" s="53">
        <f t="shared" si="783"/>
        <v>51697.489759918171</v>
      </c>
      <c r="P1513" s="53">
        <f t="shared" si="783"/>
        <v>17561.167443346327</v>
      </c>
      <c r="Q1513" s="53">
        <f t="shared" si="783"/>
        <v>38179.911242973583</v>
      </c>
      <c r="R1513" s="53">
        <f t="shared" si="783"/>
        <v>6710.2633676532196</v>
      </c>
      <c r="S1513" s="53">
        <f t="shared" si="783"/>
        <v>114148.83181389129</v>
      </c>
      <c r="T1513" s="53">
        <f t="shared" si="783"/>
        <v>356.16771045450673</v>
      </c>
      <c r="U1513" s="53">
        <f t="shared" si="783"/>
        <v>10417.643102226277</v>
      </c>
      <c r="V1513" s="53">
        <f t="shared" si="783"/>
        <v>56146.889468265261</v>
      </c>
      <c r="W1513" s="53">
        <f t="shared" si="783"/>
        <v>10065.415680037018</v>
      </c>
      <c r="X1513" s="53">
        <f t="shared" si="783"/>
        <v>76986.115960983079</v>
      </c>
      <c r="Y1513" s="53">
        <f t="shared" si="783"/>
        <v>14335.616260172173</v>
      </c>
      <c r="Z1513" s="53">
        <f t="shared" si="783"/>
        <v>297.64340945380422</v>
      </c>
      <c r="AA1513" s="53">
        <f t="shared" si="783"/>
        <v>14633.259669625981</v>
      </c>
      <c r="AB1513" s="53">
        <f t="shared" si="783"/>
        <v>178.34211056701622</v>
      </c>
      <c r="AC1513" s="53">
        <f t="shared" si="783"/>
        <v>283384.99471014366</v>
      </c>
      <c r="AD1513" s="53">
        <f t="shared" si="783"/>
        <v>250595.71078209317</v>
      </c>
    </row>
    <row r="1514" spans="3:30" collapsed="1">
      <c r="D1514" s="1" t="s">
        <v>231</v>
      </c>
      <c r="E1514" s="4">
        <f>E1434+E1442+E1450+E1458+E1466+E1474+E1482+E1490+E1498+E1506</f>
        <v>8970992</v>
      </c>
      <c r="F1514" s="3"/>
      <c r="G1514" s="55" t="str">
        <f>$G$15</f>
        <v>TOTAL</v>
      </c>
      <c r="H1514" s="53">
        <f t="shared" ref="H1514:AD1514" si="784">H1434+H1442+H1450+H1458+H1466+H1474+H1482+H1490+H1498+H1506</f>
        <v>8970991.9999999981</v>
      </c>
      <c r="I1514" s="53">
        <f t="shared" si="784"/>
        <v>5568574.8416387709</v>
      </c>
      <c r="J1514" s="53">
        <f t="shared" si="784"/>
        <v>643136.10580765805</v>
      </c>
      <c r="K1514" s="53">
        <f t="shared" si="784"/>
        <v>866588.05385807413</v>
      </c>
      <c r="L1514" s="53">
        <f t="shared" si="784"/>
        <v>83963.278745471747</v>
      </c>
      <c r="M1514" s="53">
        <f t="shared" si="784"/>
        <v>10958.178378015122</v>
      </c>
      <c r="N1514" s="53">
        <f t="shared" si="784"/>
        <v>961509.51098156092</v>
      </c>
      <c r="O1514" s="53">
        <f t="shared" si="784"/>
        <v>586266.19303446403</v>
      </c>
      <c r="P1514" s="53">
        <f t="shared" si="784"/>
        <v>91855.40901860749</v>
      </c>
      <c r="Q1514" s="53">
        <f t="shared" si="784"/>
        <v>38179.911242973583</v>
      </c>
      <c r="R1514" s="53">
        <f t="shared" si="784"/>
        <v>6710.2633676532196</v>
      </c>
      <c r="S1514" s="53">
        <f t="shared" si="784"/>
        <v>723011.77666369826</v>
      </c>
      <c r="T1514" s="53">
        <f t="shared" si="784"/>
        <v>18244.861921518193</v>
      </c>
      <c r="U1514" s="53">
        <f t="shared" si="784"/>
        <v>239759.95118029788</v>
      </c>
      <c r="V1514" s="53">
        <f t="shared" si="784"/>
        <v>56146.889468265261</v>
      </c>
      <c r="W1514" s="53">
        <f t="shared" si="784"/>
        <v>10065.415680037018</v>
      </c>
      <c r="X1514" s="53">
        <f t="shared" si="784"/>
        <v>324217.11825011839</v>
      </c>
      <c r="Y1514" s="53">
        <f t="shared" si="784"/>
        <v>184663.22665583828</v>
      </c>
      <c r="Z1514" s="53">
        <f t="shared" si="784"/>
        <v>2304.4715357972987</v>
      </c>
      <c r="AA1514" s="53">
        <f t="shared" si="784"/>
        <v>186967.6981916356</v>
      </c>
      <c r="AB1514" s="53">
        <f t="shared" si="784"/>
        <v>2323.50077276397</v>
      </c>
      <c r="AC1514" s="53">
        <f t="shared" si="784"/>
        <v>306586.9370941465</v>
      </c>
      <c r="AD1514" s="53">
        <f t="shared" si="784"/>
        <v>254664.51059964634</v>
      </c>
    </row>
    <row r="1515" spans="3:30">
      <c r="H1515" s="53"/>
      <c r="I1515" s="53"/>
      <c r="J1515" s="53"/>
      <c r="K1515" s="53"/>
      <c r="L1515" s="53"/>
      <c r="M1515" s="53"/>
      <c r="N1515" s="53"/>
      <c r="O1515" s="53"/>
      <c r="P1515" s="53"/>
      <c r="Q1515" s="53"/>
      <c r="R1515" s="53"/>
      <c r="S1515" s="53"/>
      <c r="T1515" s="53"/>
      <c r="U1515" s="53"/>
      <c r="V1515" s="53"/>
      <c r="W1515" s="53"/>
      <c r="X1515" s="53"/>
      <c r="Y1515" s="53"/>
      <c r="Z1515" s="53"/>
      <c r="AA1515" s="53"/>
      <c r="AB1515" s="53"/>
      <c r="AC1515" s="53"/>
      <c r="AD1515" s="53"/>
    </row>
    <row r="1516" spans="3:30">
      <c r="C1516" s="55" t="s">
        <v>110</v>
      </c>
      <c r="E1516" s="3"/>
      <c r="F1516" s="3"/>
      <c r="G1516" s="3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</row>
    <row r="1517" spans="3:30" hidden="1" outlineLevel="1">
      <c r="E1517" s="51"/>
      <c r="F1517" s="52" t="str">
        <f>F1524</f>
        <v>TOTMXEXP</v>
      </c>
      <c r="G1517" s="55" t="str">
        <f>$G$8</f>
        <v>PRODUCTION</v>
      </c>
      <c r="H1517" s="4">
        <f t="shared" ref="H1517:H1564" si="785">SUBTOTAL(9,I1517:AD1517)</f>
        <v>0</v>
      </c>
      <c r="I1517" s="5">
        <f>VLOOKUP(CONCATENATE($F1517," ",$G1517),AllocFactorMatrix,(I$4+1),FALSE)*$E1524</f>
        <v>0</v>
      </c>
      <c r="J1517" s="5">
        <f>VLOOKUP(CONCATENATE($F1517," ",$G1517),AllocFactorMatrix,(J$4+1),FALSE)*$E1524</f>
        <v>0</v>
      </c>
      <c r="K1517" s="5">
        <f>VLOOKUP(CONCATENATE($F1517," ",$G1517),AllocFactorMatrix,(K$4+1),FALSE)*$E1524</f>
        <v>0</v>
      </c>
      <c r="L1517" s="5">
        <f>VLOOKUP(CONCATENATE($F1517," ",$G1517),AllocFactorMatrix,(L$4+1),FALSE)*$E1524</f>
        <v>0</v>
      </c>
      <c r="M1517" s="5">
        <f>VLOOKUP(CONCATENATE($F1517," ",$G1517),AllocFactorMatrix,(M$4+1),FALSE)*$E1524</f>
        <v>0</v>
      </c>
      <c r="N1517" s="5">
        <f t="shared" ref="N1517:N1596" si="786">SUBTOTAL(9,K1517:M1517)</f>
        <v>0</v>
      </c>
      <c r="O1517" s="5">
        <f>VLOOKUP(CONCATENATE($F1517," ",$G1517),AllocFactorMatrix,(O$4+1),FALSE)*$E1524</f>
        <v>0</v>
      </c>
      <c r="P1517" s="5">
        <f>VLOOKUP(CONCATENATE($F1517," ",$G1517),AllocFactorMatrix,(P$4+1),FALSE)*$E1524</f>
        <v>0</v>
      </c>
      <c r="Q1517" s="5">
        <f>VLOOKUP(CONCATENATE($F1517," ",$G1517),AllocFactorMatrix,(Q$4+1),FALSE)*$E1524</f>
        <v>0</v>
      </c>
      <c r="R1517" s="54">
        <f>VLOOKUP(CONCATENATE($F1517," ",$G1517),AllocFactorMatrix,(R$4+1),FALSE)*$E1524</f>
        <v>0</v>
      </c>
      <c r="S1517" s="5">
        <f>SUBTOTAL(9,O1517:R1517)</f>
        <v>0</v>
      </c>
      <c r="T1517" s="5">
        <f>VLOOKUP(CONCATENATE($F1517," ",$G1517),AllocFactorMatrix,(T$4+1),FALSE)*$E1524</f>
        <v>0</v>
      </c>
      <c r="U1517" s="5">
        <f>VLOOKUP(CONCATENATE($F1517," ",$G1517),AllocFactorMatrix,(U$4+1),FALSE)*$E1524</f>
        <v>0</v>
      </c>
      <c r="V1517" s="5">
        <f>VLOOKUP(CONCATENATE($F1517," ",$G1517),AllocFactorMatrix,(V$4+1),FALSE)*$E1524</f>
        <v>0</v>
      </c>
      <c r="W1517" s="5">
        <f>VLOOKUP(CONCATENATE($F1517," ",$G1517),AllocFactorMatrix,(W$4+1),FALSE)*$E1524</f>
        <v>0</v>
      </c>
      <c r="X1517" s="5">
        <f>SUBTOTAL(9,T1517:W1517)</f>
        <v>0</v>
      </c>
      <c r="Y1517" s="5">
        <f>VLOOKUP(CONCATENATE($F1517," ",$G1517),AllocFactorMatrix,(Y$4+1),FALSE)*$E1524</f>
        <v>0</v>
      </c>
      <c r="Z1517" s="5">
        <f>VLOOKUP(CONCATENATE($F1517," ",$G1517),AllocFactorMatrix,(Z$4+1),FALSE)*$E1524</f>
        <v>0</v>
      </c>
      <c r="AA1517" s="5">
        <f t="shared" ref="AA1517:AA1564" si="787">SUBTOTAL(9,Y1517:Z1517)</f>
        <v>0</v>
      </c>
      <c r="AB1517" s="5">
        <f>VLOOKUP(CONCATENATE($F1517," ",$G1517),AllocFactorMatrix,(AB$4+1),FALSE)*$E1524</f>
        <v>0</v>
      </c>
      <c r="AC1517" s="5">
        <f>VLOOKUP(CONCATENATE($F1517," ",$G1517),AllocFactorMatrix,(AC$4+1),FALSE)*$E1524</f>
        <v>0</v>
      </c>
      <c r="AD1517" s="5">
        <f>VLOOKUP(CONCATENATE($F1517," ",$G1517),AllocFactorMatrix,(AD$4+1),FALSE)*$E1524</f>
        <v>0</v>
      </c>
    </row>
    <row r="1518" spans="3:30" hidden="1" outlineLevel="1">
      <c r="E1518" s="51"/>
      <c r="F1518" s="52" t="str">
        <f>F1524</f>
        <v>TOTMXEXP</v>
      </c>
      <c r="G1518" s="55" t="str">
        <f>$G$9</f>
        <v>BULKTRAN</v>
      </c>
      <c r="H1518" s="4">
        <f t="shared" si="785"/>
        <v>0</v>
      </c>
      <c r="I1518" s="5">
        <f>VLOOKUP(CONCATENATE($F1518," ",$G1518),AllocFactorMatrix,(I$4+1),FALSE)*$E1524</f>
        <v>0</v>
      </c>
      <c r="J1518" s="5">
        <f>VLOOKUP(CONCATENATE($F1518," ",$G1518),AllocFactorMatrix,(J$4+1),FALSE)*$E1524</f>
        <v>0</v>
      </c>
      <c r="K1518" s="5">
        <f>VLOOKUP(CONCATENATE($F1518," ",$G1518),AllocFactorMatrix,(K$4+1),FALSE)*$E1524</f>
        <v>0</v>
      </c>
      <c r="L1518" s="5">
        <f>VLOOKUP(CONCATENATE($F1518," ",$G1518),AllocFactorMatrix,(L$4+1),FALSE)*$E1524</f>
        <v>0</v>
      </c>
      <c r="M1518" s="5">
        <f>VLOOKUP(CONCATENATE($F1518," ",$G1518),AllocFactorMatrix,(M$4+1),FALSE)*$E1524</f>
        <v>0</v>
      </c>
      <c r="N1518" s="5">
        <f t="shared" si="786"/>
        <v>0</v>
      </c>
      <c r="O1518" s="5">
        <f>VLOOKUP(CONCATENATE($F1518," ",$G1518),AllocFactorMatrix,(O$4+1),FALSE)*$E1524</f>
        <v>0</v>
      </c>
      <c r="P1518" s="5">
        <f>VLOOKUP(CONCATENATE($F1518," ",$G1518),AllocFactorMatrix,(P$4+1),FALSE)*$E1524</f>
        <v>0</v>
      </c>
      <c r="Q1518" s="5">
        <f>VLOOKUP(CONCATENATE($F1518," ",$G1518),AllocFactorMatrix,(Q$4+1),FALSE)*$E1524</f>
        <v>0</v>
      </c>
      <c r="R1518" s="54">
        <f>VLOOKUP(CONCATENATE($F1518," ",$G1518),AllocFactorMatrix,(R$4+1),FALSE)*$E1524</f>
        <v>0</v>
      </c>
      <c r="S1518" s="5">
        <f t="shared" ref="S1518:S1597" si="788">SUBTOTAL(9,O1518:R1518)</f>
        <v>0</v>
      </c>
      <c r="T1518" s="5">
        <f>VLOOKUP(CONCATENATE($F1518," ",$G1518),AllocFactorMatrix,(T$4+1),FALSE)*$E1524</f>
        <v>0</v>
      </c>
      <c r="U1518" s="5">
        <f>VLOOKUP(CONCATENATE($F1518," ",$G1518),AllocFactorMatrix,(U$4+1),FALSE)*$E1524</f>
        <v>0</v>
      </c>
      <c r="V1518" s="5">
        <f>VLOOKUP(CONCATENATE($F1518," ",$G1518),AllocFactorMatrix,(V$4+1),FALSE)*$E1524</f>
        <v>0</v>
      </c>
      <c r="W1518" s="5">
        <f>VLOOKUP(CONCATENATE($F1518," ",$G1518),AllocFactorMatrix,(W$4+1),FALSE)*$E1524</f>
        <v>0</v>
      </c>
      <c r="X1518" s="5">
        <f t="shared" ref="X1518:X1524" si="789">SUBTOTAL(9,T1518:W1518)</f>
        <v>0</v>
      </c>
      <c r="Y1518" s="5">
        <f>VLOOKUP(CONCATENATE($F1518," ",$G1518),AllocFactorMatrix,(Y$4+1),FALSE)*$E1524</f>
        <v>0</v>
      </c>
      <c r="Z1518" s="5">
        <f>VLOOKUP(CONCATENATE($F1518," ",$G1518),AllocFactorMatrix,(Z$4+1),FALSE)*$E1524</f>
        <v>0</v>
      </c>
      <c r="AA1518" s="5">
        <f t="shared" si="787"/>
        <v>0</v>
      </c>
      <c r="AB1518" s="5">
        <f>VLOOKUP(CONCATENATE($F1518," ",$G1518),AllocFactorMatrix,(AB$4+1),FALSE)*$E1524</f>
        <v>0</v>
      </c>
      <c r="AC1518" s="5">
        <f>VLOOKUP(CONCATENATE($F1518," ",$G1518),AllocFactorMatrix,(AC$4+1),FALSE)*$E1524</f>
        <v>0</v>
      </c>
      <c r="AD1518" s="5">
        <f>VLOOKUP(CONCATENATE($F1518," ",$G1518),AllocFactorMatrix,(AD$4+1),FALSE)*$E1524</f>
        <v>0</v>
      </c>
    </row>
    <row r="1519" spans="3:30" hidden="1" outlineLevel="1">
      <c r="E1519" s="51"/>
      <c r="F1519" s="52" t="str">
        <f>F1524</f>
        <v>TOTMXEXP</v>
      </c>
      <c r="G1519" s="55" t="str">
        <f>$G$10</f>
        <v>SUBTRAN</v>
      </c>
      <c r="H1519" s="4">
        <f t="shared" si="785"/>
        <v>0</v>
      </c>
      <c r="I1519" s="5">
        <f>VLOOKUP(CONCATENATE($F1519," ",$G1519),AllocFactorMatrix,(I$4+1),FALSE)*$E1524</f>
        <v>0</v>
      </c>
      <c r="J1519" s="5">
        <f>VLOOKUP(CONCATENATE($F1519," ",$G1519),AllocFactorMatrix,(J$4+1),FALSE)*$E1524</f>
        <v>0</v>
      </c>
      <c r="K1519" s="5">
        <f>VLOOKUP(CONCATENATE($F1519," ",$G1519),AllocFactorMatrix,(K$4+1),FALSE)*$E1524</f>
        <v>0</v>
      </c>
      <c r="L1519" s="5">
        <f>VLOOKUP(CONCATENATE($F1519," ",$G1519),AllocFactorMatrix,(L$4+1),FALSE)*$E1524</f>
        <v>0</v>
      </c>
      <c r="M1519" s="5">
        <f>VLOOKUP(CONCATENATE($F1519," ",$G1519),AllocFactorMatrix,(M$4+1),FALSE)*$E1524</f>
        <v>0</v>
      </c>
      <c r="N1519" s="5">
        <f t="shared" si="786"/>
        <v>0</v>
      </c>
      <c r="O1519" s="5">
        <f>VLOOKUP(CONCATENATE($F1519," ",$G1519),AllocFactorMatrix,(O$4+1),FALSE)*$E1524</f>
        <v>0</v>
      </c>
      <c r="P1519" s="5">
        <f>VLOOKUP(CONCATENATE($F1519," ",$G1519),AllocFactorMatrix,(P$4+1),FALSE)*$E1524</f>
        <v>0</v>
      </c>
      <c r="Q1519" s="5">
        <f>VLOOKUP(CONCATENATE($F1519," ",$G1519),AllocFactorMatrix,(Q$4+1),FALSE)*$E1524</f>
        <v>0</v>
      </c>
      <c r="R1519" s="54">
        <f>VLOOKUP(CONCATENATE($F1519," ",$G1519),AllocFactorMatrix,(R$4+1),FALSE)*$E1524</f>
        <v>0</v>
      </c>
      <c r="S1519" s="5">
        <f t="shared" si="788"/>
        <v>0</v>
      </c>
      <c r="T1519" s="5">
        <f>VLOOKUP(CONCATENATE($F1519," ",$G1519),AllocFactorMatrix,(T$4+1),FALSE)*$E1524</f>
        <v>0</v>
      </c>
      <c r="U1519" s="5">
        <f>VLOOKUP(CONCATENATE($F1519," ",$G1519),AllocFactorMatrix,(U$4+1),FALSE)*$E1524</f>
        <v>0</v>
      </c>
      <c r="V1519" s="5">
        <f>VLOOKUP(CONCATENATE($F1519," ",$G1519),AllocFactorMatrix,(V$4+1),FALSE)*$E1524</f>
        <v>0</v>
      </c>
      <c r="W1519" s="5">
        <f>VLOOKUP(CONCATENATE($F1519," ",$G1519),AllocFactorMatrix,(W$4+1),FALSE)*$E1524</f>
        <v>0</v>
      </c>
      <c r="X1519" s="5">
        <f t="shared" si="789"/>
        <v>0</v>
      </c>
      <c r="Y1519" s="5">
        <f>VLOOKUP(CONCATENATE($F1519," ",$G1519),AllocFactorMatrix,(Y$4+1),FALSE)*$E1524</f>
        <v>0</v>
      </c>
      <c r="Z1519" s="5">
        <f>VLOOKUP(CONCATENATE($F1519," ",$G1519),AllocFactorMatrix,(Z$4+1),FALSE)*$E1524</f>
        <v>0</v>
      </c>
      <c r="AA1519" s="5">
        <f t="shared" si="787"/>
        <v>0</v>
      </c>
      <c r="AB1519" s="5">
        <f>VLOOKUP(CONCATENATE($F1519," ",$G1519),AllocFactorMatrix,(AB$4+1),FALSE)*$E1524</f>
        <v>0</v>
      </c>
      <c r="AC1519" s="5">
        <f>VLOOKUP(CONCATENATE($F1519," ",$G1519),AllocFactorMatrix,(AC$4+1),FALSE)*$E1524</f>
        <v>0</v>
      </c>
      <c r="AD1519" s="5">
        <f>VLOOKUP(CONCATENATE($F1519," ",$G1519),AllocFactorMatrix,(AD$4+1),FALSE)*$E1524</f>
        <v>0</v>
      </c>
    </row>
    <row r="1520" spans="3:30" hidden="1" outlineLevel="1">
      <c r="E1520" s="51"/>
      <c r="F1520" s="52" t="str">
        <f>F1524</f>
        <v>TOTMXEXP</v>
      </c>
      <c r="G1520" s="55" t="str">
        <f>$G$11</f>
        <v>DISTPRI</v>
      </c>
      <c r="H1520" s="4">
        <f t="shared" si="785"/>
        <v>2890.37003379833</v>
      </c>
      <c r="I1520" s="5">
        <f>VLOOKUP(CONCATENATE($F1520," ",$G1520),AllocFactorMatrix,(I$4+1),FALSE)*$E1524</f>
        <v>1931.7575693936649</v>
      </c>
      <c r="J1520" s="5">
        <f>VLOOKUP(CONCATENATE($F1520," ",$G1520),AllocFactorMatrix,(J$4+1),FALSE)*$E1524</f>
        <v>91.058008896726093</v>
      </c>
      <c r="K1520" s="5">
        <f>VLOOKUP(CONCATENATE($F1520," ",$G1520),AllocFactorMatrix,(K$4+1),FALSE)*$E1524</f>
        <v>330.63721884009971</v>
      </c>
      <c r="L1520" s="5">
        <f>VLOOKUP(CONCATENATE($F1520," ",$G1520),AllocFactorMatrix,(L$4+1),FALSE)*$E1524</f>
        <v>10.218410510956517</v>
      </c>
      <c r="M1520" s="5">
        <f>VLOOKUP(CONCATENATE($F1520," ",$G1520),AllocFactorMatrix,(M$4+1),FALSE)*$E1524</f>
        <v>0</v>
      </c>
      <c r="N1520" s="5">
        <f t="shared" si="786"/>
        <v>340.85562935105622</v>
      </c>
      <c r="O1520" s="5">
        <f>VLOOKUP(CONCATENATE($F1520," ",$G1520),AllocFactorMatrix,(O$4+1),FALSE)*$E1524</f>
        <v>247.92012368557229</v>
      </c>
      <c r="P1520" s="5">
        <f>VLOOKUP(CONCATENATE($F1520," ",$G1520),AllocFactorMatrix,(P$4+1),FALSE)*$E1524</f>
        <v>46.175139719978922</v>
      </c>
      <c r="Q1520" s="5">
        <f>VLOOKUP(CONCATENATE($F1520," ",$G1520),AllocFactorMatrix,(Q$4+1),FALSE)*$E1524</f>
        <v>0</v>
      </c>
      <c r="R1520" s="54">
        <f>VLOOKUP(CONCATENATE($F1520," ",$G1520),AllocFactorMatrix,(R$4+1),FALSE)*$E1524</f>
        <v>0</v>
      </c>
      <c r="S1520" s="5">
        <f t="shared" si="788"/>
        <v>294.09526340555124</v>
      </c>
      <c r="T1520" s="5">
        <f>VLOOKUP(CONCATENATE($F1520," ",$G1520),AllocFactorMatrix,(T$4+1),FALSE)*$E1524</f>
        <v>8.8381996278322568</v>
      </c>
      <c r="U1520" s="5">
        <f>VLOOKUP(CONCATENATE($F1520," ",$G1520),AllocFactorMatrix,(U$4+1),FALSE)*$E1524</f>
        <v>142.54016051135903</v>
      </c>
      <c r="V1520" s="5">
        <f>VLOOKUP(CONCATENATE($F1520," ",$G1520),AllocFactorMatrix,(V$4+1),FALSE)*$E1524</f>
        <v>0</v>
      </c>
      <c r="W1520" s="5">
        <f>VLOOKUP(CONCATENATE($F1520," ",$G1520),AllocFactorMatrix,(W$4+1),FALSE)*$E1524</f>
        <v>0</v>
      </c>
      <c r="X1520" s="5">
        <f t="shared" si="789"/>
        <v>151.3783601391913</v>
      </c>
      <c r="Y1520" s="5">
        <f>VLOOKUP(CONCATENATE($F1520," ",$G1520),AllocFactorMatrix,(Y$4+1),FALSE)*$E1524</f>
        <v>74.759310612963134</v>
      </c>
      <c r="Z1520" s="5">
        <f>VLOOKUP(CONCATENATE($F1520," ",$G1520),AllocFactorMatrix,(Z$4+1),FALSE)*$E1524</f>
        <v>1.2472779472958591</v>
      </c>
      <c r="AA1520" s="5">
        <f t="shared" si="787"/>
        <v>76.00658856025899</v>
      </c>
      <c r="AB1520" s="5">
        <f>VLOOKUP(CONCATENATE($F1520," ",$G1520),AllocFactorMatrix,(AB$4+1),FALSE)*$E1524</f>
        <v>1.0105041284722869</v>
      </c>
      <c r="AC1520" s="5">
        <f>VLOOKUP(CONCATENATE($F1520," ",$G1520),AllocFactorMatrix,(AC$4+1),FALSE)*$E1524</f>
        <v>3.4618467552383017</v>
      </c>
      <c r="AD1520" s="5">
        <f>VLOOKUP(CONCATENATE($F1520," ",$G1520),AllocFactorMatrix,(AD$4+1),FALSE)*$E1524</f>
        <v>0.74626316817092264</v>
      </c>
    </row>
    <row r="1521" spans="4:30" hidden="1" outlineLevel="1">
      <c r="E1521" s="51"/>
      <c r="F1521" s="52" t="str">
        <f>F1524</f>
        <v>TOTMXEXP</v>
      </c>
      <c r="G1521" s="55" t="str">
        <f>$G$12</f>
        <v>DISTSEC</v>
      </c>
      <c r="H1521" s="4">
        <f t="shared" si="785"/>
        <v>1187.9413242173634</v>
      </c>
      <c r="I1521" s="5">
        <f>VLOOKUP(CONCATENATE($F1521," ",$G1521),AllocFactorMatrix,(I$4+1),FALSE)*$E1524</f>
        <v>888.22545253746011</v>
      </c>
      <c r="J1521" s="5">
        <f>VLOOKUP(CONCATENATE($F1521," ",$G1521),AllocFactorMatrix,(J$4+1),FALSE)*$E1524</f>
        <v>42.82163215260524</v>
      </c>
      <c r="K1521" s="5">
        <f>VLOOKUP(CONCATENATE($F1521," ",$G1521),AllocFactorMatrix,(K$4+1),FALSE)*$E1524</f>
        <v>129.21070958125858</v>
      </c>
      <c r="L1521" s="5">
        <f>VLOOKUP(CONCATENATE($F1521," ",$G1521),AllocFactorMatrix,(L$4+1),FALSE)*$E1524</f>
        <v>0</v>
      </c>
      <c r="M1521" s="5">
        <f>VLOOKUP(CONCATENATE($F1521," ",$G1521),AllocFactorMatrix,(M$4+1),FALSE)*$E1524</f>
        <v>0</v>
      </c>
      <c r="N1521" s="5">
        <f t="shared" si="786"/>
        <v>129.21070958125858</v>
      </c>
      <c r="O1521" s="5">
        <f>VLOOKUP(CONCATENATE($F1521," ",$G1521),AllocFactorMatrix,(O$4+1),FALSE)*$E1524</f>
        <v>82.333567064016592</v>
      </c>
      <c r="P1521" s="5">
        <f>VLOOKUP(CONCATENATE($F1521," ",$G1521),AllocFactorMatrix,(P$4+1),FALSE)*$E1524</f>
        <v>0</v>
      </c>
      <c r="Q1521" s="5">
        <f>VLOOKUP(CONCATENATE($F1521," ",$G1521),AllocFactorMatrix,(Q$4+1),FALSE)*$E1524</f>
        <v>0</v>
      </c>
      <c r="R1521" s="54">
        <f>VLOOKUP(CONCATENATE($F1521," ",$G1521),AllocFactorMatrix,(R$4+1),FALSE)*$E1524</f>
        <v>0</v>
      </c>
      <c r="S1521" s="5">
        <f t="shared" si="788"/>
        <v>82.333567064016592</v>
      </c>
      <c r="T1521" s="5">
        <f>VLOOKUP(CONCATENATE($F1521," ",$G1521),AllocFactorMatrix,(T$4+1),FALSE)*$E1524</f>
        <v>2.2261269285862335</v>
      </c>
      <c r="U1521" s="5">
        <f>VLOOKUP(CONCATENATE($F1521," ",$G1521),AllocFactorMatrix,(U$4+1),FALSE)*$E1524</f>
        <v>0</v>
      </c>
      <c r="V1521" s="5">
        <f>VLOOKUP(CONCATENATE($F1521," ",$G1521),AllocFactorMatrix,(V$4+1),FALSE)*$E1524</f>
        <v>0</v>
      </c>
      <c r="W1521" s="5">
        <f>VLOOKUP(CONCATENATE($F1521," ",$G1521),AllocFactorMatrix,(W$4+1),FALSE)*$E1524</f>
        <v>0</v>
      </c>
      <c r="X1521" s="5">
        <f t="shared" si="789"/>
        <v>2.2261269285862335</v>
      </c>
      <c r="Y1521" s="5">
        <f>VLOOKUP(CONCATENATE($F1521," ",$G1521),AllocFactorMatrix,(Y$4+1),FALSE)*$E1524</f>
        <v>30.368249857370753</v>
      </c>
      <c r="Z1521" s="5">
        <f>VLOOKUP(CONCATENATE($F1521," ",$G1521),AllocFactorMatrix,(Z$4+1),FALSE)*$E1524</f>
        <v>0</v>
      </c>
      <c r="AA1521" s="5">
        <f t="shared" si="787"/>
        <v>30.368249857370753</v>
      </c>
      <c r="AB1521" s="5">
        <f>VLOOKUP(CONCATENATE($F1521," ",$G1521),AllocFactorMatrix,(AB$4+1),FALSE)*$E1524</f>
        <v>0.31513230568008382</v>
      </c>
      <c r="AC1521" s="5">
        <f>VLOOKUP(CONCATENATE($F1521," ",$G1521),AllocFactorMatrix,(AC$4+1),FALSE)*$E1524</f>
        <v>10.699953825168384</v>
      </c>
      <c r="AD1521" s="5">
        <f>VLOOKUP(CONCATENATE($F1521," ",$G1521),AllocFactorMatrix,(AD$4+1),FALSE)*$E1524</f>
        <v>1.7404999652176938</v>
      </c>
    </row>
    <row r="1522" spans="4:30" hidden="1" outlineLevel="1">
      <c r="E1522" s="51"/>
      <c r="F1522" s="52" t="str">
        <f>F1524</f>
        <v>TOTMXEXP</v>
      </c>
      <c r="G1522" s="55" t="str">
        <f>$G$13</f>
        <v>ENERGY</v>
      </c>
      <c r="H1522" s="4">
        <f t="shared" si="785"/>
        <v>0</v>
      </c>
      <c r="I1522" s="5">
        <f>VLOOKUP(CONCATENATE($F1522," ",$G1522),AllocFactorMatrix,(I$4+1),FALSE)*$E1524</f>
        <v>0</v>
      </c>
      <c r="J1522" s="5">
        <f>VLOOKUP(CONCATENATE($F1522," ",$G1522),AllocFactorMatrix,(J$4+1),FALSE)*$E1524</f>
        <v>0</v>
      </c>
      <c r="K1522" s="5">
        <f>VLOOKUP(CONCATENATE($F1522," ",$G1522),AllocFactorMatrix,(K$4+1),FALSE)*$E1524</f>
        <v>0</v>
      </c>
      <c r="L1522" s="5">
        <f>VLOOKUP(CONCATENATE($F1522," ",$G1522),AllocFactorMatrix,(L$4+1),FALSE)*$E1524</f>
        <v>0</v>
      </c>
      <c r="M1522" s="5">
        <f>VLOOKUP(CONCATENATE($F1522," ",$G1522),AllocFactorMatrix,(M$4+1),FALSE)*$E1524</f>
        <v>0</v>
      </c>
      <c r="N1522" s="5">
        <f t="shared" si="786"/>
        <v>0</v>
      </c>
      <c r="O1522" s="5">
        <f>VLOOKUP(CONCATENATE($F1522," ",$G1522),AllocFactorMatrix,(O$4+1),FALSE)*$E1524</f>
        <v>0</v>
      </c>
      <c r="P1522" s="5">
        <f>VLOOKUP(CONCATENATE($F1522," ",$G1522),AllocFactorMatrix,(P$4+1),FALSE)*$E1524</f>
        <v>0</v>
      </c>
      <c r="Q1522" s="5">
        <f>VLOOKUP(CONCATENATE($F1522," ",$G1522),AllocFactorMatrix,(Q$4+1),FALSE)*$E1524</f>
        <v>0</v>
      </c>
      <c r="R1522" s="54">
        <f>VLOOKUP(CONCATENATE($F1522," ",$G1522),AllocFactorMatrix,(R$4+1),FALSE)*$E1524</f>
        <v>0</v>
      </c>
      <c r="S1522" s="5">
        <f t="shared" si="788"/>
        <v>0</v>
      </c>
      <c r="T1522" s="5">
        <f>VLOOKUP(CONCATENATE($F1522," ",$G1522),AllocFactorMatrix,(T$4+1),FALSE)*$E1524</f>
        <v>0</v>
      </c>
      <c r="U1522" s="5">
        <f>VLOOKUP(CONCATENATE($F1522," ",$G1522),AllocFactorMatrix,(U$4+1),FALSE)*$E1524</f>
        <v>0</v>
      </c>
      <c r="V1522" s="5">
        <f>VLOOKUP(CONCATENATE($F1522," ",$G1522),AllocFactorMatrix,(V$4+1),FALSE)*$E1524</f>
        <v>0</v>
      </c>
      <c r="W1522" s="5">
        <f>VLOOKUP(CONCATENATE($F1522," ",$G1522),AllocFactorMatrix,(W$4+1),FALSE)*$E1524</f>
        <v>0</v>
      </c>
      <c r="X1522" s="5">
        <f t="shared" si="789"/>
        <v>0</v>
      </c>
      <c r="Y1522" s="5">
        <f>VLOOKUP(CONCATENATE($F1522," ",$G1522),AllocFactorMatrix,(Y$4+1),FALSE)*$E1524</f>
        <v>0</v>
      </c>
      <c r="Z1522" s="5">
        <f>VLOOKUP(CONCATENATE($F1522," ",$G1522),AllocFactorMatrix,(Z$4+1),FALSE)*$E1524</f>
        <v>0</v>
      </c>
      <c r="AA1522" s="5">
        <f t="shared" si="787"/>
        <v>0</v>
      </c>
      <c r="AB1522" s="5">
        <f>VLOOKUP(CONCATENATE($F1522," ",$G1522),AllocFactorMatrix,(AB$4+1),FALSE)*$E1524</f>
        <v>0</v>
      </c>
      <c r="AC1522" s="5">
        <f>VLOOKUP(CONCATENATE($F1522," ",$G1522),AllocFactorMatrix,(AC$4+1),FALSE)*$E1524</f>
        <v>0</v>
      </c>
      <c r="AD1522" s="5">
        <f>VLOOKUP(CONCATENATE($F1522," ",$G1522),AllocFactorMatrix,(AD$4+1),FALSE)*$E1524</f>
        <v>0</v>
      </c>
    </row>
    <row r="1523" spans="4:30" hidden="1" outlineLevel="1">
      <c r="E1523" s="51"/>
      <c r="F1523" s="52" t="str">
        <f>F1524</f>
        <v>TOTMXEXP</v>
      </c>
      <c r="G1523" s="55" t="str">
        <f>$G$14</f>
        <v>CUSTOMER</v>
      </c>
      <c r="H1523" s="4">
        <f t="shared" si="785"/>
        <v>17.688641984306248</v>
      </c>
      <c r="I1523" s="5">
        <f>VLOOKUP(CONCATENATE($F1523," ",$G1523),AllocFactorMatrix,(I$4+1),FALSE)*$E1524</f>
        <v>3.7548082705000385</v>
      </c>
      <c r="J1523" s="5">
        <f>VLOOKUP(CONCATENATE($F1523," ",$G1523),AllocFactorMatrix,(J$4+1),FALSE)*$E1524</f>
        <v>2.2248255047637877</v>
      </c>
      <c r="K1523" s="5">
        <f>VLOOKUP(CONCATENATE($F1523," ",$G1523),AllocFactorMatrix,(K$4+1),FALSE)*$E1524</f>
        <v>0.63745045038287496</v>
      </c>
      <c r="L1523" s="5">
        <f>VLOOKUP(CONCATENATE($F1523," ",$G1523),AllocFactorMatrix,(L$4+1),FALSE)*$E1524</f>
        <v>0.4203078693503563</v>
      </c>
      <c r="M1523" s="5">
        <f>VLOOKUP(CONCATENATE($F1523," ",$G1523),AllocFactorMatrix,(M$4+1),FALSE)*$E1524</f>
        <v>6.8271484535441865E-2</v>
      </c>
      <c r="N1523" s="5">
        <f t="shared" si="786"/>
        <v>1.1260298042686732</v>
      </c>
      <c r="O1523" s="5">
        <f>VLOOKUP(CONCATENATE($F1523," ",$G1523),AllocFactorMatrix,(O$4+1),FALSE)*$E1524</f>
        <v>0.31152773425852087</v>
      </c>
      <c r="P1523" s="5">
        <f>VLOOKUP(CONCATENATE($F1523," ",$G1523),AllocFactorMatrix,(P$4+1),FALSE)*$E1524</f>
        <v>0.10913099397880331</v>
      </c>
      <c r="Q1523" s="5">
        <f>VLOOKUP(CONCATENATE($F1523," ",$G1523),AllocFactorMatrix,(Q$4+1),FALSE)*$E1524</f>
        <v>0.23786793115347632</v>
      </c>
      <c r="R1523" s="54">
        <f>VLOOKUP(CONCATENATE($F1523," ",$G1523),AllocFactorMatrix,(R$4+1),FALSE)*$E1524</f>
        <v>4.1806185839480661E-2</v>
      </c>
      <c r="S1523" s="5">
        <f t="shared" si="788"/>
        <v>0.70033284523028128</v>
      </c>
      <c r="T1523" s="5">
        <f>VLOOKUP(CONCATENATE($F1523," ",$G1523),AllocFactorMatrix,(T$4+1),FALSE)*$E1524</f>
        <v>2.1470507566613297E-3</v>
      </c>
      <c r="U1523" s="5">
        <f>VLOOKUP(CONCATENATE($F1523," ",$G1523),AllocFactorMatrix,(U$4+1),FALSE)*$E1524</f>
        <v>6.473873395486561E-2</v>
      </c>
      <c r="V1523" s="5">
        <f>VLOOKUP(CONCATENATE($F1523," ",$G1523),AllocFactorMatrix,(V$4+1),FALSE)*$E1524</f>
        <v>0.34980553918854507</v>
      </c>
      <c r="W1523" s="5">
        <f>VLOOKUP(CONCATENATE($F1523," ",$G1523),AllocFactorMatrix,(W$4+1),FALSE)*$E1524</f>
        <v>6.2709407278959808E-2</v>
      </c>
      <c r="X1523" s="5">
        <f t="shared" si="789"/>
        <v>0.47940073117903181</v>
      </c>
      <c r="Y1523" s="5">
        <f>VLOOKUP(CONCATENATE($F1523," ",$G1523),AllocFactorMatrix,(Y$4+1),FALSE)*$E1524</f>
        <v>8.6417957577316212E-2</v>
      </c>
      <c r="Z1523" s="5">
        <f>VLOOKUP(CONCATENATE($F1523," ",$G1523),AllocFactorMatrix,(Z$4+1),FALSE)*$E1524</f>
        <v>1.8496560810409349E-3</v>
      </c>
      <c r="AA1523" s="5">
        <f t="shared" si="787"/>
        <v>8.8267613658357141E-2</v>
      </c>
      <c r="AB1523" s="5">
        <f>VLOOKUP(CONCATENATE($F1523," ",$G1523),AllocFactorMatrix,(AB$4+1),FALSE)*$E1524</f>
        <v>9.3125402746127106E-4</v>
      </c>
      <c r="AC1523" s="5">
        <f>VLOOKUP(CONCATENATE($F1523," ",$G1523),AllocFactorMatrix,(AC$4+1),FALSE)*$E1524</f>
        <v>6.5948069854973994</v>
      </c>
      <c r="AD1523" s="5">
        <f>VLOOKUP(CONCATENATE($F1523," ",$G1523),AllocFactorMatrix,(AD$4+1),FALSE)*$E1524</f>
        <v>2.7192389751812174</v>
      </c>
    </row>
    <row r="1524" spans="4:30" collapsed="1">
      <c r="D1524" s="1" t="s">
        <v>111</v>
      </c>
      <c r="E1524" s="61">
        <v>4096</v>
      </c>
      <c r="F1524" s="10" t="s">
        <v>79</v>
      </c>
      <c r="G1524" s="55" t="str">
        <f>$G$15</f>
        <v>TOTAL</v>
      </c>
      <c r="H1524" s="4">
        <f t="shared" si="785"/>
        <v>4096</v>
      </c>
      <c r="I1524" s="5">
        <f>VLOOKUP(CONCATENATE($F1524," ",$G1524),AllocFactorMatrix,(I$4+1),FALSE)*$E1524</f>
        <v>2823.7378302016255</v>
      </c>
      <c r="J1524" s="5">
        <f>VLOOKUP(CONCATENATE($F1524," ",$G1524),AllocFactorMatrix,(J$4+1),FALSE)*$E1524</f>
        <v>136.10446655409513</v>
      </c>
      <c r="K1524" s="5">
        <f>VLOOKUP(CONCATENATE($F1524," ",$G1524),AllocFactorMatrix,(K$4+1),FALSE)*$E1524</f>
        <v>460.48537887174115</v>
      </c>
      <c r="L1524" s="5">
        <f>VLOOKUP(CONCATENATE($F1524," ",$G1524),AllocFactorMatrix,(L$4+1),FALSE)*$E1524</f>
        <v>10.638718380306873</v>
      </c>
      <c r="M1524" s="5">
        <f>VLOOKUP(CONCATENATE($F1524," ",$G1524),AllocFactorMatrix,(M$4+1),FALSE)*$E1524</f>
        <v>6.8271484535441865E-2</v>
      </c>
      <c r="N1524" s="5">
        <f t="shared" si="786"/>
        <v>471.19236873658349</v>
      </c>
      <c r="O1524" s="5">
        <f>VLOOKUP(CONCATENATE($F1524," ",$G1524),AllocFactorMatrix,(O$4+1),FALSE)*$E1524</f>
        <v>330.56521848384739</v>
      </c>
      <c r="P1524" s="5">
        <f>VLOOKUP(CONCATENATE($F1524," ",$G1524),AllocFactorMatrix,(P$4+1),FALSE)*$E1524</f>
        <v>46.284270713957724</v>
      </c>
      <c r="Q1524" s="5">
        <f>VLOOKUP(CONCATENATE($F1524," ",$G1524),AllocFactorMatrix,(Q$4+1),FALSE)*$E1524</f>
        <v>0.23786793115347632</v>
      </c>
      <c r="R1524" s="54">
        <f>VLOOKUP(CONCATENATE($F1524," ",$G1524),AllocFactorMatrix,(R$4+1),FALSE)*$E1524</f>
        <v>4.1806185839480661E-2</v>
      </c>
      <c r="S1524" s="5">
        <f t="shared" si="788"/>
        <v>377.12916331479806</v>
      </c>
      <c r="T1524" s="5">
        <f>VLOOKUP(CONCATENATE($F1524," ",$G1524),AllocFactorMatrix,(T$4+1),FALSE)*$E1524</f>
        <v>11.066473607175151</v>
      </c>
      <c r="U1524" s="5">
        <f>VLOOKUP(CONCATENATE($F1524," ",$G1524),AllocFactorMatrix,(U$4+1),FALSE)*$E1524</f>
        <v>142.6048992453139</v>
      </c>
      <c r="V1524" s="5">
        <f>VLOOKUP(CONCATENATE($F1524," ",$G1524),AllocFactorMatrix,(V$4+1),FALSE)*$E1524</f>
        <v>0.34980553918854507</v>
      </c>
      <c r="W1524" s="5">
        <f>VLOOKUP(CONCATENATE($F1524," ",$G1524),AllocFactorMatrix,(W$4+1),FALSE)*$E1524</f>
        <v>6.2709407278959808E-2</v>
      </c>
      <c r="X1524" s="5">
        <f t="shared" si="789"/>
        <v>154.08388779895654</v>
      </c>
      <c r="Y1524" s="5">
        <f>VLOOKUP(CONCATENATE($F1524," ",$G1524),AllocFactorMatrix,(Y$4+1),FALSE)*$E1524</f>
        <v>105.2139784279112</v>
      </c>
      <c r="Z1524" s="5">
        <f>VLOOKUP(CONCATENATE($F1524," ",$G1524),AllocFactorMatrix,(Z$4+1),FALSE)*$E1524</f>
        <v>1.2491276033769001</v>
      </c>
      <c r="AA1524" s="5">
        <f t="shared" si="787"/>
        <v>106.46310603128811</v>
      </c>
      <c r="AB1524" s="5">
        <f>VLOOKUP(CONCATENATE($F1524," ",$G1524),AllocFactorMatrix,(AB$4+1),FALSE)*$E1524</f>
        <v>1.3265676881798321</v>
      </c>
      <c r="AC1524" s="5">
        <f>VLOOKUP(CONCATENATE($F1524," ",$G1524),AllocFactorMatrix,(AC$4+1),FALSE)*$E1524</f>
        <v>20.756607565904083</v>
      </c>
      <c r="AD1524" s="5">
        <f>VLOOKUP(CONCATENATE($F1524," ",$G1524),AllocFactorMatrix,(AD$4+1),FALSE)*$E1524</f>
        <v>5.2060021085698338</v>
      </c>
    </row>
    <row r="1525" spans="4:30" hidden="1" outlineLevel="1">
      <c r="E1525" s="51"/>
      <c r="F1525" s="52" t="str">
        <f>F1532</f>
        <v>DIST_CPD</v>
      </c>
      <c r="G1525" s="55" t="str">
        <f>$G$8</f>
        <v>PRODUCTION</v>
      </c>
      <c r="H1525" s="4">
        <f t="shared" si="785"/>
        <v>0</v>
      </c>
      <c r="I1525" s="5">
        <f>VLOOKUP(CONCATENATE($F1525," ",$G1525),AllocFactorMatrix,(I$4+1),FALSE)*$E1532</f>
        <v>0</v>
      </c>
      <c r="J1525" s="5">
        <f>VLOOKUP(CONCATENATE($F1525," ",$G1525),AllocFactorMatrix,(J$4+1),FALSE)*$E1532</f>
        <v>0</v>
      </c>
      <c r="K1525" s="5">
        <f>VLOOKUP(CONCATENATE($F1525," ",$G1525),AllocFactorMatrix,(K$4+1),FALSE)*$E1532</f>
        <v>0</v>
      </c>
      <c r="L1525" s="5">
        <f>VLOOKUP(CONCATENATE($F1525," ",$G1525),AllocFactorMatrix,(L$4+1),FALSE)*$E1532</f>
        <v>0</v>
      </c>
      <c r="M1525" s="5">
        <f>VLOOKUP(CONCATENATE($F1525," ",$G1525),AllocFactorMatrix,(M$4+1),FALSE)*$E1532</f>
        <v>0</v>
      </c>
      <c r="N1525" s="5">
        <f t="shared" si="786"/>
        <v>0</v>
      </c>
      <c r="O1525" s="5">
        <f>VLOOKUP(CONCATENATE($F1525," ",$G1525),AllocFactorMatrix,(O$4+1),FALSE)*$E1532</f>
        <v>0</v>
      </c>
      <c r="P1525" s="5">
        <f>VLOOKUP(CONCATENATE($F1525," ",$G1525),AllocFactorMatrix,(P$4+1),FALSE)*$E1532</f>
        <v>0</v>
      </c>
      <c r="Q1525" s="5">
        <f>VLOOKUP(CONCATENATE($F1525," ",$G1525),AllocFactorMatrix,(Q$4+1),FALSE)*$E1532</f>
        <v>0</v>
      </c>
      <c r="R1525" s="54">
        <f>VLOOKUP(CONCATENATE($F1525," ",$G1525),AllocFactorMatrix,(R$4+1),FALSE)*$E1532</f>
        <v>0</v>
      </c>
      <c r="S1525" s="5">
        <f t="shared" si="788"/>
        <v>0</v>
      </c>
      <c r="T1525" s="5">
        <f>VLOOKUP(CONCATENATE($F1525," ",$G1525),AllocFactorMatrix,(T$4+1),FALSE)*$E1532</f>
        <v>0</v>
      </c>
      <c r="U1525" s="5">
        <f>VLOOKUP(CONCATENATE($F1525," ",$G1525),AllocFactorMatrix,(U$4+1),FALSE)*$E1532</f>
        <v>0</v>
      </c>
      <c r="V1525" s="5">
        <f>VLOOKUP(CONCATENATE($F1525," ",$G1525),AllocFactorMatrix,(V$4+1),FALSE)*$E1532</f>
        <v>0</v>
      </c>
      <c r="W1525" s="5">
        <f>VLOOKUP(CONCATENATE($F1525," ",$G1525),AllocFactorMatrix,(W$4+1),FALSE)*$E1532</f>
        <v>0</v>
      </c>
      <c r="X1525" s="5">
        <f>SUBTOTAL(9,T1525:W1525)</f>
        <v>0</v>
      </c>
      <c r="Y1525" s="5">
        <f>VLOOKUP(CONCATENATE($F1525," ",$G1525),AllocFactorMatrix,(Y$4+1),FALSE)*$E1532</f>
        <v>0</v>
      </c>
      <c r="Z1525" s="5">
        <f>VLOOKUP(CONCATENATE($F1525," ",$G1525),AllocFactorMatrix,(Z$4+1),FALSE)*$E1532</f>
        <v>0</v>
      </c>
      <c r="AA1525" s="5">
        <f t="shared" si="787"/>
        <v>0</v>
      </c>
      <c r="AB1525" s="5">
        <f>VLOOKUP(CONCATENATE($F1525," ",$G1525),AllocFactorMatrix,(AB$4+1),FALSE)*$E1532</f>
        <v>0</v>
      </c>
      <c r="AC1525" s="5">
        <f>VLOOKUP(CONCATENATE($F1525," ",$G1525),AllocFactorMatrix,(AC$4+1),FALSE)*$E1532</f>
        <v>0</v>
      </c>
      <c r="AD1525" s="5">
        <f>VLOOKUP(CONCATENATE($F1525," ",$G1525),AllocFactorMatrix,(AD$4+1),FALSE)*$E1532</f>
        <v>0</v>
      </c>
    </row>
    <row r="1526" spans="4:30" hidden="1" outlineLevel="1">
      <c r="E1526" s="51"/>
      <c r="F1526" s="52" t="str">
        <f>F1532</f>
        <v>DIST_CPD</v>
      </c>
      <c r="G1526" s="55" t="str">
        <f>$G$9</f>
        <v>BULKTRAN</v>
      </c>
      <c r="H1526" s="4">
        <f t="shared" si="785"/>
        <v>0</v>
      </c>
      <c r="I1526" s="5">
        <f>VLOOKUP(CONCATENATE($F1526," ",$G1526),AllocFactorMatrix,(I$4+1),FALSE)*$E1532</f>
        <v>0</v>
      </c>
      <c r="J1526" s="5">
        <f>VLOOKUP(CONCATENATE($F1526," ",$G1526),AllocFactorMatrix,(J$4+1),FALSE)*$E1532</f>
        <v>0</v>
      </c>
      <c r="K1526" s="5">
        <f>VLOOKUP(CONCATENATE($F1526," ",$G1526),AllocFactorMatrix,(K$4+1),FALSE)*$E1532</f>
        <v>0</v>
      </c>
      <c r="L1526" s="5">
        <f>VLOOKUP(CONCATENATE($F1526," ",$G1526),AllocFactorMatrix,(L$4+1),FALSE)*$E1532</f>
        <v>0</v>
      </c>
      <c r="M1526" s="5">
        <f>VLOOKUP(CONCATENATE($F1526," ",$G1526),AllocFactorMatrix,(M$4+1),FALSE)*$E1532</f>
        <v>0</v>
      </c>
      <c r="N1526" s="5">
        <f t="shared" si="786"/>
        <v>0</v>
      </c>
      <c r="O1526" s="5">
        <f>VLOOKUP(CONCATENATE($F1526," ",$G1526),AllocFactorMatrix,(O$4+1),FALSE)*$E1532</f>
        <v>0</v>
      </c>
      <c r="P1526" s="5">
        <f>VLOOKUP(CONCATENATE($F1526," ",$G1526),AllocFactorMatrix,(P$4+1),FALSE)*$E1532</f>
        <v>0</v>
      </c>
      <c r="Q1526" s="5">
        <f>VLOOKUP(CONCATENATE($F1526," ",$G1526),AllocFactorMatrix,(Q$4+1),FALSE)*$E1532</f>
        <v>0</v>
      </c>
      <c r="R1526" s="54">
        <f>VLOOKUP(CONCATENATE($F1526," ",$G1526),AllocFactorMatrix,(R$4+1),FALSE)*$E1532</f>
        <v>0</v>
      </c>
      <c r="S1526" s="5">
        <f t="shared" si="788"/>
        <v>0</v>
      </c>
      <c r="T1526" s="5">
        <f>VLOOKUP(CONCATENATE($F1526," ",$G1526),AllocFactorMatrix,(T$4+1),FALSE)*$E1532</f>
        <v>0</v>
      </c>
      <c r="U1526" s="5">
        <f>VLOOKUP(CONCATENATE($F1526," ",$G1526),AllocFactorMatrix,(U$4+1),FALSE)*$E1532</f>
        <v>0</v>
      </c>
      <c r="V1526" s="5">
        <f>VLOOKUP(CONCATENATE($F1526," ",$G1526),AllocFactorMatrix,(V$4+1),FALSE)*$E1532</f>
        <v>0</v>
      </c>
      <c r="W1526" s="5">
        <f>VLOOKUP(CONCATENATE($F1526," ",$G1526),AllocFactorMatrix,(W$4+1),FALSE)*$E1532</f>
        <v>0</v>
      </c>
      <c r="X1526" s="5">
        <f t="shared" ref="X1526:X1532" si="790">SUBTOTAL(9,T1526:W1526)</f>
        <v>0</v>
      </c>
      <c r="Y1526" s="5">
        <f>VLOOKUP(CONCATENATE($F1526," ",$G1526),AllocFactorMatrix,(Y$4+1),FALSE)*$E1532</f>
        <v>0</v>
      </c>
      <c r="Z1526" s="5">
        <f>VLOOKUP(CONCATENATE($F1526," ",$G1526),AllocFactorMatrix,(Z$4+1),FALSE)*$E1532</f>
        <v>0</v>
      </c>
      <c r="AA1526" s="5">
        <f t="shared" si="787"/>
        <v>0</v>
      </c>
      <c r="AB1526" s="5">
        <f>VLOOKUP(CONCATENATE($F1526," ",$G1526),AllocFactorMatrix,(AB$4+1),FALSE)*$E1532</f>
        <v>0</v>
      </c>
      <c r="AC1526" s="5">
        <f>VLOOKUP(CONCATENATE($F1526," ",$G1526),AllocFactorMatrix,(AC$4+1),FALSE)*$E1532</f>
        <v>0</v>
      </c>
      <c r="AD1526" s="5">
        <f>VLOOKUP(CONCATENATE($F1526," ",$G1526),AllocFactorMatrix,(AD$4+1),FALSE)*$E1532</f>
        <v>0</v>
      </c>
    </row>
    <row r="1527" spans="4:30" hidden="1" outlineLevel="1">
      <c r="E1527" s="51"/>
      <c r="F1527" s="52" t="str">
        <f>F1532</f>
        <v>DIST_CPD</v>
      </c>
      <c r="G1527" s="55" t="str">
        <f>$G$10</f>
        <v>SUBTRAN</v>
      </c>
      <c r="H1527" s="4">
        <f t="shared" si="785"/>
        <v>0</v>
      </c>
      <c r="I1527" s="5">
        <f>VLOOKUP(CONCATENATE($F1527," ",$G1527),AllocFactorMatrix,(I$4+1),FALSE)*$E1532</f>
        <v>0</v>
      </c>
      <c r="J1527" s="5">
        <f>VLOOKUP(CONCATENATE($F1527," ",$G1527),AllocFactorMatrix,(J$4+1),FALSE)*$E1532</f>
        <v>0</v>
      </c>
      <c r="K1527" s="5">
        <f>VLOOKUP(CONCATENATE($F1527," ",$G1527),AllocFactorMatrix,(K$4+1),FALSE)*$E1532</f>
        <v>0</v>
      </c>
      <c r="L1527" s="5">
        <f>VLOOKUP(CONCATENATE($F1527," ",$G1527),AllocFactorMatrix,(L$4+1),FALSE)*$E1532</f>
        <v>0</v>
      </c>
      <c r="M1527" s="5">
        <f>VLOOKUP(CONCATENATE($F1527," ",$G1527),AllocFactorMatrix,(M$4+1),FALSE)*$E1532</f>
        <v>0</v>
      </c>
      <c r="N1527" s="5">
        <f t="shared" si="786"/>
        <v>0</v>
      </c>
      <c r="O1527" s="5">
        <f>VLOOKUP(CONCATENATE($F1527," ",$G1527),AllocFactorMatrix,(O$4+1),FALSE)*$E1532</f>
        <v>0</v>
      </c>
      <c r="P1527" s="5">
        <f>VLOOKUP(CONCATENATE($F1527," ",$G1527),AllocFactorMatrix,(P$4+1),FALSE)*$E1532</f>
        <v>0</v>
      </c>
      <c r="Q1527" s="5">
        <f>VLOOKUP(CONCATENATE($F1527," ",$G1527),AllocFactorMatrix,(Q$4+1),FALSE)*$E1532</f>
        <v>0</v>
      </c>
      <c r="R1527" s="54">
        <f>VLOOKUP(CONCATENATE($F1527," ",$G1527),AllocFactorMatrix,(R$4+1),FALSE)*$E1532</f>
        <v>0</v>
      </c>
      <c r="S1527" s="5">
        <f t="shared" si="788"/>
        <v>0</v>
      </c>
      <c r="T1527" s="5">
        <f>VLOOKUP(CONCATENATE($F1527," ",$G1527),AllocFactorMatrix,(T$4+1),FALSE)*$E1532</f>
        <v>0</v>
      </c>
      <c r="U1527" s="5">
        <f>VLOOKUP(CONCATENATE($F1527," ",$G1527),AllocFactorMatrix,(U$4+1),FALSE)*$E1532</f>
        <v>0</v>
      </c>
      <c r="V1527" s="5">
        <f>VLOOKUP(CONCATENATE($F1527," ",$G1527),AllocFactorMatrix,(V$4+1),FALSE)*$E1532</f>
        <v>0</v>
      </c>
      <c r="W1527" s="5">
        <f>VLOOKUP(CONCATENATE($F1527," ",$G1527),AllocFactorMatrix,(W$4+1),FALSE)*$E1532</f>
        <v>0</v>
      </c>
      <c r="X1527" s="5">
        <f t="shared" si="790"/>
        <v>0</v>
      </c>
      <c r="Y1527" s="5">
        <f>VLOOKUP(CONCATENATE($F1527," ",$G1527),AllocFactorMatrix,(Y$4+1),FALSE)*$E1532</f>
        <v>0</v>
      </c>
      <c r="Z1527" s="5">
        <f>VLOOKUP(CONCATENATE($F1527," ",$G1527),AllocFactorMatrix,(Z$4+1),FALSE)*$E1532</f>
        <v>0</v>
      </c>
      <c r="AA1527" s="5">
        <f t="shared" si="787"/>
        <v>0</v>
      </c>
      <c r="AB1527" s="5">
        <f>VLOOKUP(CONCATENATE($F1527," ",$G1527),AllocFactorMatrix,(AB$4+1),FALSE)*$E1532</f>
        <v>0</v>
      </c>
      <c r="AC1527" s="5">
        <f>VLOOKUP(CONCATENATE($F1527," ",$G1527),AllocFactorMatrix,(AC$4+1),FALSE)*$E1532</f>
        <v>0</v>
      </c>
      <c r="AD1527" s="5">
        <f>VLOOKUP(CONCATENATE($F1527," ",$G1527),AllocFactorMatrix,(AD$4+1),FALSE)*$E1532</f>
        <v>0</v>
      </c>
    </row>
    <row r="1528" spans="4:30" hidden="1" outlineLevel="1">
      <c r="E1528" s="51"/>
      <c r="F1528" s="52" t="str">
        <f>F1532</f>
        <v>DIST_CPD</v>
      </c>
      <c r="G1528" s="55" t="str">
        <f>$G$11</f>
        <v>DISTPRI</v>
      </c>
      <c r="H1528" s="4">
        <f t="shared" si="785"/>
        <v>27594.999999999996</v>
      </c>
      <c r="I1528" s="5">
        <f>VLOOKUP(CONCATENATE($F1528," ",$G1528),AllocFactorMatrix,(I$4+1),FALSE)*$E1532</f>
        <v>18442.915441302819</v>
      </c>
      <c r="J1528" s="5">
        <f>VLOOKUP(CONCATENATE($F1528," ",$G1528),AllocFactorMatrix,(J$4+1),FALSE)*$E1532</f>
        <v>869.35088799100038</v>
      </c>
      <c r="K1528" s="5">
        <f>VLOOKUP(CONCATENATE($F1528," ",$G1528),AllocFactorMatrix,(K$4+1),FALSE)*$E1532</f>
        <v>3156.6664292815444</v>
      </c>
      <c r="L1528" s="5">
        <f>VLOOKUP(CONCATENATE($F1528," ",$G1528),AllocFactorMatrix,(L$4+1),FALSE)*$E1532</f>
        <v>97.557418168804418</v>
      </c>
      <c r="M1528" s="5">
        <f>VLOOKUP(CONCATENATE($F1528," ",$G1528),AllocFactorMatrix,(M$4+1),FALSE)*$E1532</f>
        <v>0</v>
      </c>
      <c r="N1528" s="5">
        <f t="shared" si="786"/>
        <v>3254.2238474503488</v>
      </c>
      <c r="O1528" s="5">
        <f>VLOOKUP(CONCATENATE($F1528," ",$G1528),AllocFactorMatrix,(O$4+1),FALSE)*$E1532</f>
        <v>2366.9480838454847</v>
      </c>
      <c r="P1528" s="5">
        <f>VLOOKUP(CONCATENATE($F1528," ",$G1528),AllocFactorMatrix,(P$4+1),FALSE)*$E1532</f>
        <v>440.84423989766691</v>
      </c>
      <c r="Q1528" s="5">
        <f>VLOOKUP(CONCATENATE($F1528," ",$G1528),AllocFactorMatrix,(Q$4+1),FALSE)*$E1532</f>
        <v>0</v>
      </c>
      <c r="R1528" s="54">
        <f>VLOOKUP(CONCATENATE($F1528," ",$G1528),AllocFactorMatrix,(R$4+1),FALSE)*$E1532</f>
        <v>0</v>
      </c>
      <c r="S1528" s="5">
        <f t="shared" si="788"/>
        <v>2807.7923237431514</v>
      </c>
      <c r="T1528" s="5">
        <f>VLOOKUP(CONCATENATE($F1528," ",$G1528),AllocFactorMatrix,(T$4+1),FALSE)*$E1532</f>
        <v>84.380240549867281</v>
      </c>
      <c r="U1528" s="5">
        <f>VLOOKUP(CONCATENATE($F1528," ",$G1528),AllocFactorMatrix,(U$4+1),FALSE)*$E1532</f>
        <v>1360.8623405709573</v>
      </c>
      <c r="V1528" s="5">
        <f>VLOOKUP(CONCATENATE($F1528," ",$G1528),AllocFactorMatrix,(V$4+1),FALSE)*$E1532</f>
        <v>0</v>
      </c>
      <c r="W1528" s="5">
        <f>VLOOKUP(CONCATENATE($F1528," ",$G1528),AllocFactorMatrix,(W$4+1),FALSE)*$E1532</f>
        <v>0</v>
      </c>
      <c r="X1528" s="5">
        <f t="shared" si="790"/>
        <v>1445.2425811208245</v>
      </c>
      <c r="Y1528" s="5">
        <f>VLOOKUP(CONCATENATE($F1528," ",$G1528),AllocFactorMatrix,(Y$4+1),FALSE)*$E1532</f>
        <v>713.74362183435869</v>
      </c>
      <c r="Z1528" s="5">
        <f>VLOOKUP(CONCATENATE($F1528," ",$G1528),AllocFactorMatrix,(Z$4+1),FALSE)*$E1532</f>
        <v>11.908037570676916</v>
      </c>
      <c r="AA1528" s="5">
        <f t="shared" si="787"/>
        <v>725.65165940503562</v>
      </c>
      <c r="AB1528" s="5">
        <f>VLOOKUP(CONCATENATE($F1528," ",$G1528),AllocFactorMatrix,(AB$4+1),FALSE)*$E1532</f>
        <v>9.6475057169577489</v>
      </c>
      <c r="AC1528" s="5">
        <f>VLOOKUP(CONCATENATE($F1528," ",$G1528),AllocFactorMatrix,(AC$4+1),FALSE)*$E1532</f>
        <v>33.051014262441086</v>
      </c>
      <c r="AD1528" s="5">
        <f>VLOOKUP(CONCATENATE($F1528," ",$G1528),AllocFactorMatrix,(AD$4+1),FALSE)*$E1532</f>
        <v>7.1247390074185413</v>
      </c>
    </row>
    <row r="1529" spans="4:30" hidden="1" outlineLevel="1">
      <c r="E1529" s="51"/>
      <c r="F1529" s="52" t="str">
        <f>F1532</f>
        <v>DIST_CPD</v>
      </c>
      <c r="G1529" s="55" t="str">
        <f>$G$12</f>
        <v>DISTSEC</v>
      </c>
      <c r="H1529" s="4">
        <f t="shared" si="785"/>
        <v>0</v>
      </c>
      <c r="I1529" s="5">
        <f>VLOOKUP(CONCATENATE($F1529," ",$G1529),AllocFactorMatrix,(I$4+1),FALSE)*$E1532</f>
        <v>0</v>
      </c>
      <c r="J1529" s="5">
        <f>VLOOKUP(CONCATENATE($F1529," ",$G1529),AllocFactorMatrix,(J$4+1),FALSE)*$E1532</f>
        <v>0</v>
      </c>
      <c r="K1529" s="5">
        <f>VLOOKUP(CONCATENATE($F1529," ",$G1529),AllocFactorMatrix,(K$4+1),FALSE)*$E1532</f>
        <v>0</v>
      </c>
      <c r="L1529" s="5">
        <f>VLOOKUP(CONCATENATE($F1529," ",$G1529),AllocFactorMatrix,(L$4+1),FALSE)*$E1532</f>
        <v>0</v>
      </c>
      <c r="M1529" s="5">
        <f>VLOOKUP(CONCATENATE($F1529," ",$G1529),AllocFactorMatrix,(M$4+1),FALSE)*$E1532</f>
        <v>0</v>
      </c>
      <c r="N1529" s="5">
        <f t="shared" si="786"/>
        <v>0</v>
      </c>
      <c r="O1529" s="5">
        <f>VLOOKUP(CONCATENATE($F1529," ",$G1529),AllocFactorMatrix,(O$4+1),FALSE)*$E1532</f>
        <v>0</v>
      </c>
      <c r="P1529" s="5">
        <f>VLOOKUP(CONCATENATE($F1529," ",$G1529),AllocFactorMatrix,(P$4+1),FALSE)*$E1532</f>
        <v>0</v>
      </c>
      <c r="Q1529" s="5">
        <f>VLOOKUP(CONCATENATE($F1529," ",$G1529),AllocFactorMatrix,(Q$4+1),FALSE)*$E1532</f>
        <v>0</v>
      </c>
      <c r="R1529" s="54">
        <f>VLOOKUP(CONCATENATE($F1529," ",$G1529),AllocFactorMatrix,(R$4+1),FALSE)*$E1532</f>
        <v>0</v>
      </c>
      <c r="S1529" s="5">
        <f t="shared" si="788"/>
        <v>0</v>
      </c>
      <c r="T1529" s="5">
        <f>VLOOKUP(CONCATENATE($F1529," ",$G1529),AllocFactorMatrix,(T$4+1),FALSE)*$E1532</f>
        <v>0</v>
      </c>
      <c r="U1529" s="5">
        <f>VLOOKUP(CONCATENATE($F1529," ",$G1529),AllocFactorMatrix,(U$4+1),FALSE)*$E1532</f>
        <v>0</v>
      </c>
      <c r="V1529" s="5">
        <f>VLOOKUP(CONCATENATE($F1529," ",$G1529),AllocFactorMatrix,(V$4+1),FALSE)*$E1532</f>
        <v>0</v>
      </c>
      <c r="W1529" s="5">
        <f>VLOOKUP(CONCATENATE($F1529," ",$G1529),AllocFactorMatrix,(W$4+1),FALSE)*$E1532</f>
        <v>0</v>
      </c>
      <c r="X1529" s="5">
        <f t="shared" si="790"/>
        <v>0</v>
      </c>
      <c r="Y1529" s="5">
        <f>VLOOKUP(CONCATENATE($F1529," ",$G1529),AllocFactorMatrix,(Y$4+1),FALSE)*$E1532</f>
        <v>0</v>
      </c>
      <c r="Z1529" s="5">
        <f>VLOOKUP(CONCATENATE($F1529," ",$G1529),AllocFactorMatrix,(Z$4+1),FALSE)*$E1532</f>
        <v>0</v>
      </c>
      <c r="AA1529" s="5">
        <f t="shared" si="787"/>
        <v>0</v>
      </c>
      <c r="AB1529" s="5">
        <f>VLOOKUP(CONCATENATE($F1529," ",$G1529),AllocFactorMatrix,(AB$4+1),FALSE)*$E1532</f>
        <v>0</v>
      </c>
      <c r="AC1529" s="5">
        <f>VLOOKUP(CONCATENATE($F1529," ",$G1529),AllocFactorMatrix,(AC$4+1),FALSE)*$E1532</f>
        <v>0</v>
      </c>
      <c r="AD1529" s="5">
        <f>VLOOKUP(CONCATENATE($F1529," ",$G1529),AllocFactorMatrix,(AD$4+1),FALSE)*$E1532</f>
        <v>0</v>
      </c>
    </row>
    <row r="1530" spans="4:30" hidden="1" outlineLevel="1">
      <c r="E1530" s="51"/>
      <c r="F1530" s="52" t="str">
        <f>F1532</f>
        <v>DIST_CPD</v>
      </c>
      <c r="G1530" s="55" t="str">
        <f>$G$13</f>
        <v>ENERGY</v>
      </c>
      <c r="H1530" s="4">
        <f t="shared" si="785"/>
        <v>0</v>
      </c>
      <c r="I1530" s="5">
        <f>VLOOKUP(CONCATENATE($F1530," ",$G1530),AllocFactorMatrix,(I$4+1),FALSE)*$E1532</f>
        <v>0</v>
      </c>
      <c r="J1530" s="5">
        <f>VLOOKUP(CONCATENATE($F1530," ",$G1530),AllocFactorMatrix,(J$4+1),FALSE)*$E1532</f>
        <v>0</v>
      </c>
      <c r="K1530" s="5">
        <f>VLOOKUP(CONCATENATE($F1530," ",$G1530),AllocFactorMatrix,(K$4+1),FALSE)*$E1532</f>
        <v>0</v>
      </c>
      <c r="L1530" s="5">
        <f>VLOOKUP(CONCATENATE($F1530," ",$G1530),AllocFactorMatrix,(L$4+1),FALSE)*$E1532</f>
        <v>0</v>
      </c>
      <c r="M1530" s="5">
        <f>VLOOKUP(CONCATENATE($F1530," ",$G1530),AllocFactorMatrix,(M$4+1),FALSE)*$E1532</f>
        <v>0</v>
      </c>
      <c r="N1530" s="5">
        <f t="shared" si="786"/>
        <v>0</v>
      </c>
      <c r="O1530" s="5">
        <f>VLOOKUP(CONCATENATE($F1530," ",$G1530),AllocFactorMatrix,(O$4+1),FALSE)*$E1532</f>
        <v>0</v>
      </c>
      <c r="P1530" s="5">
        <f>VLOOKUP(CONCATENATE($F1530," ",$G1530),AllocFactorMatrix,(P$4+1),FALSE)*$E1532</f>
        <v>0</v>
      </c>
      <c r="Q1530" s="5">
        <f>VLOOKUP(CONCATENATE($F1530," ",$G1530),AllocFactorMatrix,(Q$4+1),FALSE)*$E1532</f>
        <v>0</v>
      </c>
      <c r="R1530" s="54">
        <f>VLOOKUP(CONCATENATE($F1530," ",$G1530),AllocFactorMatrix,(R$4+1),FALSE)*$E1532</f>
        <v>0</v>
      </c>
      <c r="S1530" s="5">
        <f t="shared" si="788"/>
        <v>0</v>
      </c>
      <c r="T1530" s="5">
        <f>VLOOKUP(CONCATENATE($F1530," ",$G1530),AllocFactorMatrix,(T$4+1),FALSE)*$E1532</f>
        <v>0</v>
      </c>
      <c r="U1530" s="5">
        <f>VLOOKUP(CONCATENATE($F1530," ",$G1530),AllocFactorMatrix,(U$4+1),FALSE)*$E1532</f>
        <v>0</v>
      </c>
      <c r="V1530" s="5">
        <f>VLOOKUP(CONCATENATE($F1530," ",$G1530),AllocFactorMatrix,(V$4+1),FALSE)*$E1532</f>
        <v>0</v>
      </c>
      <c r="W1530" s="5">
        <f>VLOOKUP(CONCATENATE($F1530," ",$G1530),AllocFactorMatrix,(W$4+1),FALSE)*$E1532</f>
        <v>0</v>
      </c>
      <c r="X1530" s="5">
        <f t="shared" si="790"/>
        <v>0</v>
      </c>
      <c r="Y1530" s="5">
        <f>VLOOKUP(CONCATENATE($F1530," ",$G1530),AllocFactorMatrix,(Y$4+1),FALSE)*$E1532</f>
        <v>0</v>
      </c>
      <c r="Z1530" s="5">
        <f>VLOOKUP(CONCATENATE($F1530," ",$G1530),AllocFactorMatrix,(Z$4+1),FALSE)*$E1532</f>
        <v>0</v>
      </c>
      <c r="AA1530" s="5">
        <f t="shared" si="787"/>
        <v>0</v>
      </c>
      <c r="AB1530" s="5">
        <f>VLOOKUP(CONCATENATE($F1530," ",$G1530),AllocFactorMatrix,(AB$4+1),FALSE)*$E1532</f>
        <v>0</v>
      </c>
      <c r="AC1530" s="5">
        <f>VLOOKUP(CONCATENATE($F1530," ",$G1530),AllocFactorMatrix,(AC$4+1),FALSE)*$E1532</f>
        <v>0</v>
      </c>
      <c r="AD1530" s="5">
        <f>VLOOKUP(CONCATENATE($F1530," ",$G1530),AllocFactorMatrix,(AD$4+1),FALSE)*$E1532</f>
        <v>0</v>
      </c>
    </row>
    <row r="1531" spans="4:30" hidden="1" outlineLevel="1">
      <c r="E1531" s="51"/>
      <c r="F1531" s="52" t="str">
        <f>F1532</f>
        <v>DIST_CPD</v>
      </c>
      <c r="G1531" s="55" t="str">
        <f>$G$14</f>
        <v>CUSTOMER</v>
      </c>
      <c r="H1531" s="4">
        <f t="shared" si="785"/>
        <v>0</v>
      </c>
      <c r="I1531" s="5">
        <f>VLOOKUP(CONCATENATE($F1531," ",$G1531),AllocFactorMatrix,(I$4+1),FALSE)*$E1532</f>
        <v>0</v>
      </c>
      <c r="J1531" s="5">
        <f>VLOOKUP(CONCATENATE($F1531," ",$G1531),AllocFactorMatrix,(J$4+1),FALSE)*$E1532</f>
        <v>0</v>
      </c>
      <c r="K1531" s="5">
        <f>VLOOKUP(CONCATENATE($F1531," ",$G1531),AllocFactorMatrix,(K$4+1),FALSE)*$E1532</f>
        <v>0</v>
      </c>
      <c r="L1531" s="5">
        <f>VLOOKUP(CONCATENATE($F1531," ",$G1531),AllocFactorMatrix,(L$4+1),FALSE)*$E1532</f>
        <v>0</v>
      </c>
      <c r="M1531" s="5">
        <f>VLOOKUP(CONCATENATE($F1531," ",$G1531),AllocFactorMatrix,(M$4+1),FALSE)*$E1532</f>
        <v>0</v>
      </c>
      <c r="N1531" s="5">
        <f t="shared" si="786"/>
        <v>0</v>
      </c>
      <c r="O1531" s="5">
        <f>VLOOKUP(CONCATENATE($F1531," ",$G1531),AllocFactorMatrix,(O$4+1),FALSE)*$E1532</f>
        <v>0</v>
      </c>
      <c r="P1531" s="5">
        <f>VLOOKUP(CONCATENATE($F1531," ",$G1531),AllocFactorMatrix,(P$4+1),FALSE)*$E1532</f>
        <v>0</v>
      </c>
      <c r="Q1531" s="5">
        <f>VLOOKUP(CONCATENATE($F1531," ",$G1531),AllocFactorMatrix,(Q$4+1),FALSE)*$E1532</f>
        <v>0</v>
      </c>
      <c r="R1531" s="54">
        <f>VLOOKUP(CONCATENATE($F1531," ",$G1531),AllocFactorMatrix,(R$4+1),FALSE)*$E1532</f>
        <v>0</v>
      </c>
      <c r="S1531" s="5">
        <f t="shared" si="788"/>
        <v>0</v>
      </c>
      <c r="T1531" s="5">
        <f>VLOOKUP(CONCATENATE($F1531," ",$G1531),AllocFactorMatrix,(T$4+1),FALSE)*$E1532</f>
        <v>0</v>
      </c>
      <c r="U1531" s="5">
        <f>VLOOKUP(CONCATENATE($F1531," ",$G1531),AllocFactorMatrix,(U$4+1),FALSE)*$E1532</f>
        <v>0</v>
      </c>
      <c r="V1531" s="5">
        <f>VLOOKUP(CONCATENATE($F1531," ",$G1531),AllocFactorMatrix,(V$4+1),FALSE)*$E1532</f>
        <v>0</v>
      </c>
      <c r="W1531" s="5">
        <f>VLOOKUP(CONCATENATE($F1531," ",$G1531),AllocFactorMatrix,(W$4+1),FALSE)*$E1532</f>
        <v>0</v>
      </c>
      <c r="X1531" s="5">
        <f t="shared" si="790"/>
        <v>0</v>
      </c>
      <c r="Y1531" s="5">
        <f>VLOOKUP(CONCATENATE($F1531," ",$G1531),AllocFactorMatrix,(Y$4+1),FALSE)*$E1532</f>
        <v>0</v>
      </c>
      <c r="Z1531" s="5">
        <f>VLOOKUP(CONCATENATE($F1531," ",$G1531),AllocFactorMatrix,(Z$4+1),FALSE)*$E1532</f>
        <v>0</v>
      </c>
      <c r="AA1531" s="5">
        <f t="shared" si="787"/>
        <v>0</v>
      </c>
      <c r="AB1531" s="5">
        <f>VLOOKUP(CONCATENATE($F1531," ",$G1531),AllocFactorMatrix,(AB$4+1),FALSE)*$E1532</f>
        <v>0</v>
      </c>
      <c r="AC1531" s="5">
        <f>VLOOKUP(CONCATENATE($F1531," ",$G1531),AllocFactorMatrix,(AC$4+1),FALSE)*$E1532</f>
        <v>0</v>
      </c>
      <c r="AD1531" s="5">
        <f>VLOOKUP(CONCATENATE($F1531," ",$G1531),AllocFactorMatrix,(AD$4+1),FALSE)*$E1532</f>
        <v>0</v>
      </c>
    </row>
    <row r="1532" spans="4:30" collapsed="1">
      <c r="D1532" s="1" t="s">
        <v>112</v>
      </c>
      <c r="E1532" s="61">
        <v>27595</v>
      </c>
      <c r="F1532" s="10" t="s">
        <v>38</v>
      </c>
      <c r="G1532" s="55" t="str">
        <f>$G$15</f>
        <v>TOTAL</v>
      </c>
      <c r="H1532" s="4">
        <f t="shared" si="785"/>
        <v>27594.999999999996</v>
      </c>
      <c r="I1532" s="5">
        <f>VLOOKUP(CONCATENATE($F1532," ",$G1532),AllocFactorMatrix,(I$4+1),FALSE)*$E1532</f>
        <v>18442.915441302819</v>
      </c>
      <c r="J1532" s="5">
        <f>VLOOKUP(CONCATENATE($F1532," ",$G1532),AllocFactorMatrix,(J$4+1),FALSE)*$E1532</f>
        <v>869.35088799100038</v>
      </c>
      <c r="K1532" s="5">
        <f>VLOOKUP(CONCATENATE($F1532," ",$G1532),AllocFactorMatrix,(K$4+1),FALSE)*$E1532</f>
        <v>3156.6664292815444</v>
      </c>
      <c r="L1532" s="5">
        <f>VLOOKUP(CONCATENATE($F1532," ",$G1532),AllocFactorMatrix,(L$4+1),FALSE)*$E1532</f>
        <v>97.557418168804418</v>
      </c>
      <c r="M1532" s="5">
        <f>VLOOKUP(CONCATENATE($F1532," ",$G1532),AllocFactorMatrix,(M$4+1),FALSE)*$E1532</f>
        <v>0</v>
      </c>
      <c r="N1532" s="5">
        <f t="shared" si="786"/>
        <v>3254.2238474503488</v>
      </c>
      <c r="O1532" s="5">
        <f>VLOOKUP(CONCATENATE($F1532," ",$G1532),AllocFactorMatrix,(O$4+1),FALSE)*$E1532</f>
        <v>2366.9480838454847</v>
      </c>
      <c r="P1532" s="5">
        <f>VLOOKUP(CONCATENATE($F1532," ",$G1532),AllocFactorMatrix,(P$4+1),FALSE)*$E1532</f>
        <v>440.84423989766691</v>
      </c>
      <c r="Q1532" s="5">
        <f>VLOOKUP(CONCATENATE($F1532," ",$G1532),AllocFactorMatrix,(Q$4+1),FALSE)*$E1532</f>
        <v>0</v>
      </c>
      <c r="R1532" s="54">
        <f>VLOOKUP(CONCATENATE($F1532," ",$G1532),AllocFactorMatrix,(R$4+1),FALSE)*$E1532</f>
        <v>0</v>
      </c>
      <c r="S1532" s="5">
        <f t="shared" si="788"/>
        <v>2807.7923237431514</v>
      </c>
      <c r="T1532" s="5">
        <f>VLOOKUP(CONCATENATE($F1532," ",$G1532),AllocFactorMatrix,(T$4+1),FALSE)*$E1532</f>
        <v>84.380240549867281</v>
      </c>
      <c r="U1532" s="5">
        <f>VLOOKUP(CONCATENATE($F1532," ",$G1532),AllocFactorMatrix,(U$4+1),FALSE)*$E1532</f>
        <v>1360.8623405709573</v>
      </c>
      <c r="V1532" s="5">
        <f>VLOOKUP(CONCATENATE($F1532," ",$G1532),AllocFactorMatrix,(V$4+1),FALSE)*$E1532</f>
        <v>0</v>
      </c>
      <c r="W1532" s="5">
        <f>VLOOKUP(CONCATENATE($F1532," ",$G1532),AllocFactorMatrix,(W$4+1),FALSE)*$E1532</f>
        <v>0</v>
      </c>
      <c r="X1532" s="5">
        <f t="shared" si="790"/>
        <v>1445.2425811208245</v>
      </c>
      <c r="Y1532" s="5">
        <f>VLOOKUP(CONCATENATE($F1532," ",$G1532),AllocFactorMatrix,(Y$4+1),FALSE)*$E1532</f>
        <v>713.74362183435869</v>
      </c>
      <c r="Z1532" s="5">
        <f>VLOOKUP(CONCATENATE($F1532," ",$G1532),AllocFactorMatrix,(Z$4+1),FALSE)*$E1532</f>
        <v>11.908037570676916</v>
      </c>
      <c r="AA1532" s="5">
        <f t="shared" si="787"/>
        <v>725.65165940503562</v>
      </c>
      <c r="AB1532" s="5">
        <f>VLOOKUP(CONCATENATE($F1532," ",$G1532),AllocFactorMatrix,(AB$4+1),FALSE)*$E1532</f>
        <v>9.6475057169577489</v>
      </c>
      <c r="AC1532" s="5">
        <f>VLOOKUP(CONCATENATE($F1532," ",$G1532),AllocFactorMatrix,(AC$4+1),FALSE)*$E1532</f>
        <v>33.051014262441086</v>
      </c>
      <c r="AD1532" s="5">
        <f>VLOOKUP(CONCATENATE($F1532," ",$G1532),AllocFactorMatrix,(AD$4+1),FALSE)*$E1532</f>
        <v>7.1247390074185413</v>
      </c>
    </row>
    <row r="1533" spans="4:30" hidden="1" outlineLevel="1">
      <c r="E1533" s="51"/>
      <c r="F1533" s="52" t="str">
        <f>F1540</f>
        <v>DIST_CPD</v>
      </c>
      <c r="G1533" s="55" t="str">
        <f>$G$8</f>
        <v>PRODUCTION</v>
      </c>
      <c r="H1533" s="4">
        <f t="shared" si="785"/>
        <v>0</v>
      </c>
      <c r="I1533" s="5">
        <f>VLOOKUP(CONCATENATE($F1533," ",$G1533),AllocFactorMatrix,(I$4+1),FALSE)*$E1540</f>
        <v>0</v>
      </c>
      <c r="J1533" s="5">
        <f>VLOOKUP(CONCATENATE($F1533," ",$G1533),AllocFactorMatrix,(J$4+1),FALSE)*$E1540</f>
        <v>0</v>
      </c>
      <c r="K1533" s="5">
        <f>VLOOKUP(CONCATENATE($F1533," ",$G1533),AllocFactorMatrix,(K$4+1),FALSE)*$E1540</f>
        <v>0</v>
      </c>
      <c r="L1533" s="5">
        <f>VLOOKUP(CONCATENATE($F1533," ",$G1533),AllocFactorMatrix,(L$4+1),FALSE)*$E1540</f>
        <v>0</v>
      </c>
      <c r="M1533" s="5">
        <f>VLOOKUP(CONCATENATE($F1533," ",$G1533),AllocFactorMatrix,(M$4+1),FALSE)*$E1540</f>
        <v>0</v>
      </c>
      <c r="N1533" s="5">
        <f t="shared" si="786"/>
        <v>0</v>
      </c>
      <c r="O1533" s="5">
        <f>VLOOKUP(CONCATENATE($F1533," ",$G1533),AllocFactorMatrix,(O$4+1),FALSE)*$E1540</f>
        <v>0</v>
      </c>
      <c r="P1533" s="5">
        <f>VLOOKUP(CONCATENATE($F1533," ",$G1533),AllocFactorMatrix,(P$4+1),FALSE)*$E1540</f>
        <v>0</v>
      </c>
      <c r="Q1533" s="5">
        <f>VLOOKUP(CONCATENATE($F1533," ",$G1533),AllocFactorMatrix,(Q$4+1),FALSE)*$E1540</f>
        <v>0</v>
      </c>
      <c r="R1533" s="54">
        <f>VLOOKUP(CONCATENATE($F1533," ",$G1533),AllocFactorMatrix,(R$4+1),FALSE)*$E1540</f>
        <v>0</v>
      </c>
      <c r="S1533" s="5">
        <f t="shared" si="788"/>
        <v>0</v>
      </c>
      <c r="T1533" s="5">
        <f>VLOOKUP(CONCATENATE($F1533," ",$G1533),AllocFactorMatrix,(T$4+1),FALSE)*$E1540</f>
        <v>0</v>
      </c>
      <c r="U1533" s="5">
        <f>VLOOKUP(CONCATENATE($F1533," ",$G1533),AllocFactorMatrix,(U$4+1),FALSE)*$E1540</f>
        <v>0</v>
      </c>
      <c r="V1533" s="5">
        <f>VLOOKUP(CONCATENATE($F1533," ",$G1533),AllocFactorMatrix,(V$4+1),FALSE)*$E1540</f>
        <v>0</v>
      </c>
      <c r="W1533" s="5">
        <f>VLOOKUP(CONCATENATE($F1533," ",$G1533),AllocFactorMatrix,(W$4+1),FALSE)*$E1540</f>
        <v>0</v>
      </c>
      <c r="X1533" s="5">
        <f>SUBTOTAL(9,T1533:W1533)</f>
        <v>0</v>
      </c>
      <c r="Y1533" s="5">
        <f>VLOOKUP(CONCATENATE($F1533," ",$G1533),AllocFactorMatrix,(Y$4+1),FALSE)*$E1540</f>
        <v>0</v>
      </c>
      <c r="Z1533" s="5">
        <f>VLOOKUP(CONCATENATE($F1533," ",$G1533),AllocFactorMatrix,(Z$4+1),FALSE)*$E1540</f>
        <v>0</v>
      </c>
      <c r="AA1533" s="5">
        <f t="shared" si="787"/>
        <v>0</v>
      </c>
      <c r="AB1533" s="5">
        <f>VLOOKUP(CONCATENATE($F1533," ",$G1533),AllocFactorMatrix,(AB$4+1),FALSE)*$E1540</f>
        <v>0</v>
      </c>
      <c r="AC1533" s="5">
        <f>VLOOKUP(CONCATENATE($F1533," ",$G1533),AllocFactorMatrix,(AC$4+1),FALSE)*$E1540</f>
        <v>0</v>
      </c>
      <c r="AD1533" s="5">
        <f>VLOOKUP(CONCATENATE($F1533," ",$G1533),AllocFactorMatrix,(AD$4+1),FALSE)*$E1540</f>
        <v>0</v>
      </c>
    </row>
    <row r="1534" spans="4:30" hidden="1" outlineLevel="1">
      <c r="E1534" s="51"/>
      <c r="F1534" s="52" t="str">
        <f>F1540</f>
        <v>DIST_CPD</v>
      </c>
      <c r="G1534" s="55" t="str">
        <f>$G$9</f>
        <v>BULKTRAN</v>
      </c>
      <c r="H1534" s="4">
        <f t="shared" si="785"/>
        <v>0</v>
      </c>
      <c r="I1534" s="5">
        <f>VLOOKUP(CONCATENATE($F1534," ",$G1534),AllocFactorMatrix,(I$4+1),FALSE)*$E1540</f>
        <v>0</v>
      </c>
      <c r="J1534" s="5">
        <f>VLOOKUP(CONCATENATE($F1534," ",$G1534),AllocFactorMatrix,(J$4+1),FALSE)*$E1540</f>
        <v>0</v>
      </c>
      <c r="K1534" s="5">
        <f>VLOOKUP(CONCATENATE($F1534," ",$G1534),AllocFactorMatrix,(K$4+1),FALSE)*$E1540</f>
        <v>0</v>
      </c>
      <c r="L1534" s="5">
        <f>VLOOKUP(CONCATENATE($F1534," ",$G1534),AllocFactorMatrix,(L$4+1),FALSE)*$E1540</f>
        <v>0</v>
      </c>
      <c r="M1534" s="5">
        <f>VLOOKUP(CONCATENATE($F1534," ",$G1534),AllocFactorMatrix,(M$4+1),FALSE)*$E1540</f>
        <v>0</v>
      </c>
      <c r="N1534" s="5">
        <f t="shared" si="786"/>
        <v>0</v>
      </c>
      <c r="O1534" s="5">
        <f>VLOOKUP(CONCATENATE($F1534," ",$G1534),AllocFactorMatrix,(O$4+1),FALSE)*$E1540</f>
        <v>0</v>
      </c>
      <c r="P1534" s="5">
        <f>VLOOKUP(CONCATENATE($F1534," ",$G1534),AllocFactorMatrix,(P$4+1),FALSE)*$E1540</f>
        <v>0</v>
      </c>
      <c r="Q1534" s="5">
        <f>VLOOKUP(CONCATENATE($F1534," ",$G1534),AllocFactorMatrix,(Q$4+1),FALSE)*$E1540</f>
        <v>0</v>
      </c>
      <c r="R1534" s="54">
        <f>VLOOKUP(CONCATENATE($F1534," ",$G1534),AllocFactorMatrix,(R$4+1),FALSE)*$E1540</f>
        <v>0</v>
      </c>
      <c r="S1534" s="5">
        <f t="shared" si="788"/>
        <v>0</v>
      </c>
      <c r="T1534" s="5">
        <f>VLOOKUP(CONCATENATE($F1534," ",$G1534),AllocFactorMatrix,(T$4+1),FALSE)*$E1540</f>
        <v>0</v>
      </c>
      <c r="U1534" s="5">
        <f>VLOOKUP(CONCATENATE($F1534," ",$G1534),AllocFactorMatrix,(U$4+1),FALSE)*$E1540</f>
        <v>0</v>
      </c>
      <c r="V1534" s="5">
        <f>VLOOKUP(CONCATENATE($F1534," ",$G1534),AllocFactorMatrix,(V$4+1),FALSE)*$E1540</f>
        <v>0</v>
      </c>
      <c r="W1534" s="5">
        <f>VLOOKUP(CONCATENATE($F1534," ",$G1534),AllocFactorMatrix,(W$4+1),FALSE)*$E1540</f>
        <v>0</v>
      </c>
      <c r="X1534" s="5">
        <f t="shared" ref="X1534:X1540" si="791">SUBTOTAL(9,T1534:W1534)</f>
        <v>0</v>
      </c>
      <c r="Y1534" s="5">
        <f>VLOOKUP(CONCATENATE($F1534," ",$G1534),AllocFactorMatrix,(Y$4+1),FALSE)*$E1540</f>
        <v>0</v>
      </c>
      <c r="Z1534" s="5">
        <f>VLOOKUP(CONCATENATE($F1534," ",$G1534),AllocFactorMatrix,(Z$4+1),FALSE)*$E1540</f>
        <v>0</v>
      </c>
      <c r="AA1534" s="5">
        <f t="shared" si="787"/>
        <v>0</v>
      </c>
      <c r="AB1534" s="5">
        <f>VLOOKUP(CONCATENATE($F1534," ",$G1534),AllocFactorMatrix,(AB$4+1),FALSE)*$E1540</f>
        <v>0</v>
      </c>
      <c r="AC1534" s="5">
        <f>VLOOKUP(CONCATENATE($F1534," ",$G1534),AllocFactorMatrix,(AC$4+1),FALSE)*$E1540</f>
        <v>0</v>
      </c>
      <c r="AD1534" s="5">
        <f>VLOOKUP(CONCATENATE($F1534," ",$G1534),AllocFactorMatrix,(AD$4+1),FALSE)*$E1540</f>
        <v>0</v>
      </c>
    </row>
    <row r="1535" spans="4:30" hidden="1" outlineLevel="1">
      <c r="E1535" s="51"/>
      <c r="F1535" s="52" t="str">
        <f>F1540</f>
        <v>DIST_CPD</v>
      </c>
      <c r="G1535" s="55" t="str">
        <f>$G$10</f>
        <v>SUBTRAN</v>
      </c>
      <c r="H1535" s="4">
        <f t="shared" si="785"/>
        <v>0</v>
      </c>
      <c r="I1535" s="5">
        <f>VLOOKUP(CONCATENATE($F1535," ",$G1535),AllocFactorMatrix,(I$4+1),FALSE)*$E1540</f>
        <v>0</v>
      </c>
      <c r="J1535" s="5">
        <f>VLOOKUP(CONCATENATE($F1535," ",$G1535),AllocFactorMatrix,(J$4+1),FALSE)*$E1540</f>
        <v>0</v>
      </c>
      <c r="K1535" s="5">
        <f>VLOOKUP(CONCATENATE($F1535," ",$G1535),AllocFactorMatrix,(K$4+1),FALSE)*$E1540</f>
        <v>0</v>
      </c>
      <c r="L1535" s="5">
        <f>VLOOKUP(CONCATENATE($F1535," ",$G1535),AllocFactorMatrix,(L$4+1),FALSE)*$E1540</f>
        <v>0</v>
      </c>
      <c r="M1535" s="5">
        <f>VLOOKUP(CONCATENATE($F1535," ",$G1535),AllocFactorMatrix,(M$4+1),FALSE)*$E1540</f>
        <v>0</v>
      </c>
      <c r="N1535" s="5">
        <f t="shared" si="786"/>
        <v>0</v>
      </c>
      <c r="O1535" s="5">
        <f>VLOOKUP(CONCATENATE($F1535," ",$G1535),AllocFactorMatrix,(O$4+1),FALSE)*$E1540</f>
        <v>0</v>
      </c>
      <c r="P1535" s="5">
        <f>VLOOKUP(CONCATENATE($F1535," ",$G1535),AllocFactorMatrix,(P$4+1),FALSE)*$E1540</f>
        <v>0</v>
      </c>
      <c r="Q1535" s="5">
        <f>VLOOKUP(CONCATENATE($F1535," ",$G1535),AllocFactorMatrix,(Q$4+1),FALSE)*$E1540</f>
        <v>0</v>
      </c>
      <c r="R1535" s="54">
        <f>VLOOKUP(CONCATENATE($F1535," ",$G1535),AllocFactorMatrix,(R$4+1),FALSE)*$E1540</f>
        <v>0</v>
      </c>
      <c r="S1535" s="5">
        <f t="shared" si="788"/>
        <v>0</v>
      </c>
      <c r="T1535" s="5">
        <f>VLOOKUP(CONCATENATE($F1535," ",$G1535),AllocFactorMatrix,(T$4+1),FALSE)*$E1540</f>
        <v>0</v>
      </c>
      <c r="U1535" s="5">
        <f>VLOOKUP(CONCATENATE($F1535," ",$G1535),AllocFactorMatrix,(U$4+1),FALSE)*$E1540</f>
        <v>0</v>
      </c>
      <c r="V1535" s="5">
        <f>VLOOKUP(CONCATENATE($F1535," ",$G1535),AllocFactorMatrix,(V$4+1),FALSE)*$E1540</f>
        <v>0</v>
      </c>
      <c r="W1535" s="5">
        <f>VLOOKUP(CONCATENATE($F1535," ",$G1535),AllocFactorMatrix,(W$4+1),FALSE)*$E1540</f>
        <v>0</v>
      </c>
      <c r="X1535" s="5">
        <f t="shared" si="791"/>
        <v>0</v>
      </c>
      <c r="Y1535" s="5">
        <f>VLOOKUP(CONCATENATE($F1535," ",$G1535),AllocFactorMatrix,(Y$4+1),FALSE)*$E1540</f>
        <v>0</v>
      </c>
      <c r="Z1535" s="5">
        <f>VLOOKUP(CONCATENATE($F1535," ",$G1535),AllocFactorMatrix,(Z$4+1),FALSE)*$E1540</f>
        <v>0</v>
      </c>
      <c r="AA1535" s="5">
        <f t="shared" si="787"/>
        <v>0</v>
      </c>
      <c r="AB1535" s="5">
        <f>VLOOKUP(CONCATENATE($F1535," ",$G1535),AllocFactorMatrix,(AB$4+1),FALSE)*$E1540</f>
        <v>0</v>
      </c>
      <c r="AC1535" s="5">
        <f>VLOOKUP(CONCATENATE($F1535," ",$G1535),AllocFactorMatrix,(AC$4+1),FALSE)*$E1540</f>
        <v>0</v>
      </c>
      <c r="AD1535" s="5">
        <f>VLOOKUP(CONCATENATE($F1535," ",$G1535),AllocFactorMatrix,(AD$4+1),FALSE)*$E1540</f>
        <v>0</v>
      </c>
    </row>
    <row r="1536" spans="4:30" hidden="1" outlineLevel="1">
      <c r="E1536" s="51"/>
      <c r="F1536" s="52" t="str">
        <f>F1540</f>
        <v>DIST_CPD</v>
      </c>
      <c r="G1536" s="55" t="str">
        <f>$G$11</f>
        <v>DISTPRI</v>
      </c>
      <c r="H1536" s="4">
        <f t="shared" si="785"/>
        <v>430036.99999999994</v>
      </c>
      <c r="I1536" s="5">
        <f>VLOOKUP(CONCATENATE($F1536," ",$G1536),AllocFactorMatrix,(I$4+1),FALSE)*$E1540</f>
        <v>287412.06840483932</v>
      </c>
      <c r="J1536" s="5">
        <f>VLOOKUP(CONCATENATE($F1536," ",$G1536),AllocFactorMatrix,(J$4+1),FALSE)*$E1540</f>
        <v>13547.854604782962</v>
      </c>
      <c r="K1536" s="5">
        <f>VLOOKUP(CONCATENATE($F1536," ",$G1536),AllocFactorMatrix,(K$4+1),FALSE)*$E1540</f>
        <v>49193.091547343633</v>
      </c>
      <c r="L1536" s="5">
        <f>VLOOKUP(CONCATENATE($F1536," ",$G1536),AllocFactorMatrix,(L$4+1),FALSE)*$E1540</f>
        <v>1520.3225017959103</v>
      </c>
      <c r="M1536" s="5">
        <f>VLOOKUP(CONCATENATE($F1536," ",$G1536),AllocFactorMatrix,(M$4+1),FALSE)*$E1540</f>
        <v>0</v>
      </c>
      <c r="N1536" s="5">
        <f t="shared" si="786"/>
        <v>50713.414049139545</v>
      </c>
      <c r="O1536" s="5">
        <f>VLOOKUP(CONCATENATE($F1536," ",$G1536),AllocFactorMatrix,(O$4+1),FALSE)*$E1540</f>
        <v>36886.220443292652</v>
      </c>
      <c r="P1536" s="5">
        <f>VLOOKUP(CONCATENATE($F1536," ",$G1536),AllocFactorMatrix,(P$4+1),FALSE)*$E1540</f>
        <v>6870.0610397852133</v>
      </c>
      <c r="Q1536" s="5">
        <f>VLOOKUP(CONCATENATE($F1536," ",$G1536),AllocFactorMatrix,(Q$4+1),FALSE)*$E1540</f>
        <v>0</v>
      </c>
      <c r="R1536" s="54">
        <f>VLOOKUP(CONCATENATE($F1536," ",$G1536),AllocFactorMatrix,(R$4+1),FALSE)*$E1540</f>
        <v>0</v>
      </c>
      <c r="S1536" s="5">
        <f t="shared" si="788"/>
        <v>43756.281483077866</v>
      </c>
      <c r="T1536" s="5">
        <f>VLOOKUP(CONCATENATE($F1536," ",$G1536),AllocFactorMatrix,(T$4+1),FALSE)*$E1540</f>
        <v>1314.9710275536611</v>
      </c>
      <c r="U1536" s="5">
        <f>VLOOKUP(CONCATENATE($F1536," ",$G1536),AllocFactorMatrix,(U$4+1),FALSE)*$E1540</f>
        <v>21207.507097376798</v>
      </c>
      <c r="V1536" s="5">
        <f>VLOOKUP(CONCATENATE($F1536," ",$G1536),AllocFactorMatrix,(V$4+1),FALSE)*$E1540</f>
        <v>0</v>
      </c>
      <c r="W1536" s="5">
        <f>VLOOKUP(CONCATENATE($F1536," ",$G1536),AllocFactorMatrix,(W$4+1),FALSE)*$E1540</f>
        <v>0</v>
      </c>
      <c r="X1536" s="5">
        <f t="shared" si="791"/>
        <v>22522.478124930458</v>
      </c>
      <c r="Y1536" s="5">
        <f>VLOOKUP(CONCATENATE($F1536," ",$G1536),AllocFactorMatrix,(Y$4+1),FALSE)*$E1540</f>
        <v>11122.89059259946</v>
      </c>
      <c r="Z1536" s="5">
        <f>VLOOKUP(CONCATENATE($F1536," ",$G1536),AllocFactorMatrix,(Z$4+1),FALSE)*$E1540</f>
        <v>185.57335578116286</v>
      </c>
      <c r="AA1536" s="5">
        <f t="shared" si="787"/>
        <v>11308.463948380624</v>
      </c>
      <c r="AB1536" s="5">
        <f>VLOOKUP(CONCATENATE($F1536," ",$G1536),AllocFactorMatrix,(AB$4+1),FALSE)*$E1540</f>
        <v>150.34551244802898</v>
      </c>
      <c r="AC1536" s="5">
        <f>VLOOKUP(CONCATENATE($F1536," ",$G1536),AllocFactorMatrix,(AC$4+1),FALSE)*$E1540</f>
        <v>515.0628382090008</v>
      </c>
      <c r="AD1536" s="5">
        <f>VLOOKUP(CONCATENATE($F1536," ",$G1536),AllocFactorMatrix,(AD$4+1),FALSE)*$E1540</f>
        <v>111.03103419218145</v>
      </c>
    </row>
    <row r="1537" spans="1:30" hidden="1" outlineLevel="1">
      <c r="E1537" s="51"/>
      <c r="F1537" s="52" t="str">
        <f>F1540</f>
        <v>DIST_CPD</v>
      </c>
      <c r="G1537" s="55" t="str">
        <f>$G$12</f>
        <v>DISTSEC</v>
      </c>
      <c r="H1537" s="4">
        <f t="shared" si="785"/>
        <v>0</v>
      </c>
      <c r="I1537" s="5">
        <f>VLOOKUP(CONCATENATE($F1537," ",$G1537),AllocFactorMatrix,(I$4+1),FALSE)*$E1540</f>
        <v>0</v>
      </c>
      <c r="J1537" s="5">
        <f>VLOOKUP(CONCATENATE($F1537," ",$G1537),AllocFactorMatrix,(J$4+1),FALSE)*$E1540</f>
        <v>0</v>
      </c>
      <c r="K1537" s="5">
        <f>VLOOKUP(CONCATENATE($F1537," ",$G1537),AllocFactorMatrix,(K$4+1),FALSE)*$E1540</f>
        <v>0</v>
      </c>
      <c r="L1537" s="5">
        <f>VLOOKUP(CONCATENATE($F1537," ",$G1537),AllocFactorMatrix,(L$4+1),FALSE)*$E1540</f>
        <v>0</v>
      </c>
      <c r="M1537" s="5">
        <f>VLOOKUP(CONCATENATE($F1537," ",$G1537),AllocFactorMatrix,(M$4+1),FALSE)*$E1540</f>
        <v>0</v>
      </c>
      <c r="N1537" s="5">
        <f t="shared" si="786"/>
        <v>0</v>
      </c>
      <c r="O1537" s="5">
        <f>VLOOKUP(CONCATENATE($F1537," ",$G1537),AllocFactorMatrix,(O$4+1),FALSE)*$E1540</f>
        <v>0</v>
      </c>
      <c r="P1537" s="5">
        <f>VLOOKUP(CONCATENATE($F1537," ",$G1537),AllocFactorMatrix,(P$4+1),FALSE)*$E1540</f>
        <v>0</v>
      </c>
      <c r="Q1537" s="5">
        <f>VLOOKUP(CONCATENATE($F1537," ",$G1537),AllocFactorMatrix,(Q$4+1),FALSE)*$E1540</f>
        <v>0</v>
      </c>
      <c r="R1537" s="54">
        <f>VLOOKUP(CONCATENATE($F1537," ",$G1537),AllocFactorMatrix,(R$4+1),FALSE)*$E1540</f>
        <v>0</v>
      </c>
      <c r="S1537" s="5">
        <f t="shared" si="788"/>
        <v>0</v>
      </c>
      <c r="T1537" s="5">
        <f>VLOOKUP(CONCATENATE($F1537," ",$G1537),AllocFactorMatrix,(T$4+1),FALSE)*$E1540</f>
        <v>0</v>
      </c>
      <c r="U1537" s="5">
        <f>VLOOKUP(CONCATENATE($F1537," ",$G1537),AllocFactorMatrix,(U$4+1),FALSE)*$E1540</f>
        <v>0</v>
      </c>
      <c r="V1537" s="5">
        <f>VLOOKUP(CONCATENATE($F1537," ",$G1537),AllocFactorMatrix,(V$4+1),FALSE)*$E1540</f>
        <v>0</v>
      </c>
      <c r="W1537" s="5">
        <f>VLOOKUP(CONCATENATE($F1537," ",$G1537),AllocFactorMatrix,(W$4+1),FALSE)*$E1540</f>
        <v>0</v>
      </c>
      <c r="X1537" s="5">
        <f t="shared" si="791"/>
        <v>0</v>
      </c>
      <c r="Y1537" s="5">
        <f>VLOOKUP(CONCATENATE($F1537," ",$G1537),AllocFactorMatrix,(Y$4+1),FALSE)*$E1540</f>
        <v>0</v>
      </c>
      <c r="Z1537" s="5">
        <f>VLOOKUP(CONCATENATE($F1537," ",$G1537),AllocFactorMatrix,(Z$4+1),FALSE)*$E1540</f>
        <v>0</v>
      </c>
      <c r="AA1537" s="5">
        <f t="shared" si="787"/>
        <v>0</v>
      </c>
      <c r="AB1537" s="5">
        <f>VLOOKUP(CONCATENATE($F1537," ",$G1537),AllocFactorMatrix,(AB$4+1),FALSE)*$E1540</f>
        <v>0</v>
      </c>
      <c r="AC1537" s="5">
        <f>VLOOKUP(CONCATENATE($F1537," ",$G1537),AllocFactorMatrix,(AC$4+1),FALSE)*$E1540</f>
        <v>0</v>
      </c>
      <c r="AD1537" s="5">
        <f>VLOOKUP(CONCATENATE($F1537," ",$G1537),AllocFactorMatrix,(AD$4+1),FALSE)*$E1540</f>
        <v>0</v>
      </c>
    </row>
    <row r="1538" spans="1:30" hidden="1" outlineLevel="1">
      <c r="E1538" s="51"/>
      <c r="F1538" s="52" t="str">
        <f>F1540</f>
        <v>DIST_CPD</v>
      </c>
      <c r="G1538" s="55" t="str">
        <f>$G$13</f>
        <v>ENERGY</v>
      </c>
      <c r="H1538" s="4">
        <f t="shared" si="785"/>
        <v>0</v>
      </c>
      <c r="I1538" s="5">
        <f>VLOOKUP(CONCATENATE($F1538," ",$G1538),AllocFactorMatrix,(I$4+1),FALSE)*$E1540</f>
        <v>0</v>
      </c>
      <c r="J1538" s="5">
        <f>VLOOKUP(CONCATENATE($F1538," ",$G1538),AllocFactorMatrix,(J$4+1),FALSE)*$E1540</f>
        <v>0</v>
      </c>
      <c r="K1538" s="5">
        <f>VLOOKUP(CONCATENATE($F1538," ",$G1538),AllocFactorMatrix,(K$4+1),FALSE)*$E1540</f>
        <v>0</v>
      </c>
      <c r="L1538" s="5">
        <f>VLOOKUP(CONCATENATE($F1538," ",$G1538),AllocFactorMatrix,(L$4+1),FALSE)*$E1540</f>
        <v>0</v>
      </c>
      <c r="M1538" s="5">
        <f>VLOOKUP(CONCATENATE($F1538," ",$G1538),AllocFactorMatrix,(M$4+1),FALSE)*$E1540</f>
        <v>0</v>
      </c>
      <c r="N1538" s="5">
        <f t="shared" si="786"/>
        <v>0</v>
      </c>
      <c r="O1538" s="5">
        <f>VLOOKUP(CONCATENATE($F1538," ",$G1538),AllocFactorMatrix,(O$4+1),FALSE)*$E1540</f>
        <v>0</v>
      </c>
      <c r="P1538" s="5">
        <f>VLOOKUP(CONCATENATE($F1538," ",$G1538),AllocFactorMatrix,(P$4+1),FALSE)*$E1540</f>
        <v>0</v>
      </c>
      <c r="Q1538" s="5">
        <f>VLOOKUP(CONCATENATE($F1538," ",$G1538),AllocFactorMatrix,(Q$4+1),FALSE)*$E1540</f>
        <v>0</v>
      </c>
      <c r="R1538" s="54">
        <f>VLOOKUP(CONCATENATE($F1538," ",$G1538),AllocFactorMatrix,(R$4+1),FALSE)*$E1540</f>
        <v>0</v>
      </c>
      <c r="S1538" s="5">
        <f t="shared" si="788"/>
        <v>0</v>
      </c>
      <c r="T1538" s="5">
        <f>VLOOKUP(CONCATENATE($F1538," ",$G1538),AllocFactorMatrix,(T$4+1),FALSE)*$E1540</f>
        <v>0</v>
      </c>
      <c r="U1538" s="5">
        <f>VLOOKUP(CONCATENATE($F1538," ",$G1538),AllocFactorMatrix,(U$4+1),FALSE)*$E1540</f>
        <v>0</v>
      </c>
      <c r="V1538" s="5">
        <f>VLOOKUP(CONCATENATE($F1538," ",$G1538),AllocFactorMatrix,(V$4+1),FALSE)*$E1540</f>
        <v>0</v>
      </c>
      <c r="W1538" s="5">
        <f>VLOOKUP(CONCATENATE($F1538," ",$G1538),AllocFactorMatrix,(W$4+1),FALSE)*$E1540</f>
        <v>0</v>
      </c>
      <c r="X1538" s="5">
        <f t="shared" si="791"/>
        <v>0</v>
      </c>
      <c r="Y1538" s="5">
        <f>VLOOKUP(CONCATENATE($F1538," ",$G1538),AllocFactorMatrix,(Y$4+1),FALSE)*$E1540</f>
        <v>0</v>
      </c>
      <c r="Z1538" s="5">
        <f>VLOOKUP(CONCATENATE($F1538," ",$G1538),AllocFactorMatrix,(Z$4+1),FALSE)*$E1540</f>
        <v>0</v>
      </c>
      <c r="AA1538" s="5">
        <f t="shared" si="787"/>
        <v>0</v>
      </c>
      <c r="AB1538" s="5">
        <f>VLOOKUP(CONCATENATE($F1538," ",$G1538),AllocFactorMatrix,(AB$4+1),FALSE)*$E1540</f>
        <v>0</v>
      </c>
      <c r="AC1538" s="5">
        <f>VLOOKUP(CONCATENATE($F1538," ",$G1538),AllocFactorMatrix,(AC$4+1),FALSE)*$E1540</f>
        <v>0</v>
      </c>
      <c r="AD1538" s="5">
        <f>VLOOKUP(CONCATENATE($F1538," ",$G1538),AllocFactorMatrix,(AD$4+1),FALSE)*$E1540</f>
        <v>0</v>
      </c>
    </row>
    <row r="1539" spans="1:30" hidden="1" outlineLevel="1">
      <c r="E1539" s="51"/>
      <c r="F1539" s="52" t="str">
        <f>F1540</f>
        <v>DIST_CPD</v>
      </c>
      <c r="G1539" s="55" t="str">
        <f>$G$14</f>
        <v>CUSTOMER</v>
      </c>
      <c r="H1539" s="4">
        <f t="shared" si="785"/>
        <v>0</v>
      </c>
      <c r="I1539" s="5">
        <f>VLOOKUP(CONCATENATE($F1539," ",$G1539),AllocFactorMatrix,(I$4+1),FALSE)*$E1540</f>
        <v>0</v>
      </c>
      <c r="J1539" s="5">
        <f>VLOOKUP(CONCATENATE($F1539," ",$G1539),AllocFactorMatrix,(J$4+1),FALSE)*$E1540</f>
        <v>0</v>
      </c>
      <c r="K1539" s="5">
        <f>VLOOKUP(CONCATENATE($F1539," ",$G1539),AllocFactorMatrix,(K$4+1),FALSE)*$E1540</f>
        <v>0</v>
      </c>
      <c r="L1539" s="5">
        <f>VLOOKUP(CONCATENATE($F1539," ",$G1539),AllocFactorMatrix,(L$4+1),FALSE)*$E1540</f>
        <v>0</v>
      </c>
      <c r="M1539" s="5">
        <f>VLOOKUP(CONCATENATE($F1539," ",$G1539),AllocFactorMatrix,(M$4+1),FALSE)*$E1540</f>
        <v>0</v>
      </c>
      <c r="N1539" s="5">
        <f t="shared" si="786"/>
        <v>0</v>
      </c>
      <c r="O1539" s="5">
        <f>VLOOKUP(CONCATENATE($F1539," ",$G1539),AllocFactorMatrix,(O$4+1),FALSE)*$E1540</f>
        <v>0</v>
      </c>
      <c r="P1539" s="5">
        <f>VLOOKUP(CONCATENATE($F1539," ",$G1539),AllocFactorMatrix,(P$4+1),FALSE)*$E1540</f>
        <v>0</v>
      </c>
      <c r="Q1539" s="5">
        <f>VLOOKUP(CONCATENATE($F1539," ",$G1539),AllocFactorMatrix,(Q$4+1),FALSE)*$E1540</f>
        <v>0</v>
      </c>
      <c r="R1539" s="54">
        <f>VLOOKUP(CONCATENATE($F1539," ",$G1539),AllocFactorMatrix,(R$4+1),FALSE)*$E1540</f>
        <v>0</v>
      </c>
      <c r="S1539" s="5">
        <f t="shared" si="788"/>
        <v>0</v>
      </c>
      <c r="T1539" s="5">
        <f>VLOOKUP(CONCATENATE($F1539," ",$G1539),AllocFactorMatrix,(T$4+1),FALSE)*$E1540</f>
        <v>0</v>
      </c>
      <c r="U1539" s="5">
        <f>VLOOKUP(CONCATENATE($F1539," ",$G1539),AllocFactorMatrix,(U$4+1),FALSE)*$E1540</f>
        <v>0</v>
      </c>
      <c r="V1539" s="5">
        <f>VLOOKUP(CONCATENATE($F1539," ",$G1539),AllocFactorMatrix,(V$4+1),FALSE)*$E1540</f>
        <v>0</v>
      </c>
      <c r="W1539" s="5">
        <f>VLOOKUP(CONCATENATE($F1539," ",$G1539),AllocFactorMatrix,(W$4+1),FALSE)*$E1540</f>
        <v>0</v>
      </c>
      <c r="X1539" s="5">
        <f t="shared" si="791"/>
        <v>0</v>
      </c>
      <c r="Y1539" s="5">
        <f>VLOOKUP(CONCATENATE($F1539," ",$G1539),AllocFactorMatrix,(Y$4+1),FALSE)*$E1540</f>
        <v>0</v>
      </c>
      <c r="Z1539" s="5">
        <f>VLOOKUP(CONCATENATE($F1539," ",$G1539),AllocFactorMatrix,(Z$4+1),FALSE)*$E1540</f>
        <v>0</v>
      </c>
      <c r="AA1539" s="5">
        <f t="shared" si="787"/>
        <v>0</v>
      </c>
      <c r="AB1539" s="5">
        <f>VLOOKUP(CONCATENATE($F1539," ",$G1539),AllocFactorMatrix,(AB$4+1),FALSE)*$E1540</f>
        <v>0</v>
      </c>
      <c r="AC1539" s="5">
        <f>VLOOKUP(CONCATENATE($F1539," ",$G1539),AllocFactorMatrix,(AC$4+1),FALSE)*$E1540</f>
        <v>0</v>
      </c>
      <c r="AD1539" s="5">
        <f>VLOOKUP(CONCATENATE($F1539," ",$G1539),AllocFactorMatrix,(AD$4+1),FALSE)*$E1540</f>
        <v>0</v>
      </c>
    </row>
    <row r="1540" spans="1:30" collapsed="1">
      <c r="D1540" s="1" t="s">
        <v>113</v>
      </c>
      <c r="E1540" s="61">
        <v>430037</v>
      </c>
      <c r="F1540" s="10" t="s">
        <v>38</v>
      </c>
      <c r="G1540" s="55" t="str">
        <f>$G$15</f>
        <v>TOTAL</v>
      </c>
      <c r="H1540" s="4">
        <f t="shared" si="785"/>
        <v>430036.99999999994</v>
      </c>
      <c r="I1540" s="5">
        <f>VLOOKUP(CONCATENATE($F1540," ",$G1540),AllocFactorMatrix,(I$4+1),FALSE)*$E1540</f>
        <v>287412.06840483932</v>
      </c>
      <c r="J1540" s="5">
        <f>VLOOKUP(CONCATENATE($F1540," ",$G1540),AllocFactorMatrix,(J$4+1),FALSE)*$E1540</f>
        <v>13547.854604782962</v>
      </c>
      <c r="K1540" s="5">
        <f>VLOOKUP(CONCATENATE($F1540," ",$G1540),AllocFactorMatrix,(K$4+1),FALSE)*$E1540</f>
        <v>49193.091547343633</v>
      </c>
      <c r="L1540" s="5">
        <f>VLOOKUP(CONCATENATE($F1540," ",$G1540),AllocFactorMatrix,(L$4+1),FALSE)*$E1540</f>
        <v>1520.3225017959103</v>
      </c>
      <c r="M1540" s="5">
        <f>VLOOKUP(CONCATENATE($F1540," ",$G1540),AllocFactorMatrix,(M$4+1),FALSE)*$E1540</f>
        <v>0</v>
      </c>
      <c r="N1540" s="5">
        <f t="shared" si="786"/>
        <v>50713.414049139545</v>
      </c>
      <c r="O1540" s="5">
        <f>VLOOKUP(CONCATENATE($F1540," ",$G1540),AllocFactorMatrix,(O$4+1),FALSE)*$E1540</f>
        <v>36886.220443292652</v>
      </c>
      <c r="P1540" s="5">
        <f>VLOOKUP(CONCATENATE($F1540," ",$G1540),AllocFactorMatrix,(P$4+1),FALSE)*$E1540</f>
        <v>6870.0610397852133</v>
      </c>
      <c r="Q1540" s="5">
        <f>VLOOKUP(CONCATENATE($F1540," ",$G1540),AllocFactorMatrix,(Q$4+1),FALSE)*$E1540</f>
        <v>0</v>
      </c>
      <c r="R1540" s="54">
        <f>VLOOKUP(CONCATENATE($F1540," ",$G1540),AllocFactorMatrix,(R$4+1),FALSE)*$E1540</f>
        <v>0</v>
      </c>
      <c r="S1540" s="5">
        <f t="shared" si="788"/>
        <v>43756.281483077866</v>
      </c>
      <c r="T1540" s="5">
        <f>VLOOKUP(CONCATENATE($F1540," ",$G1540),AllocFactorMatrix,(T$4+1),FALSE)*$E1540</f>
        <v>1314.9710275536611</v>
      </c>
      <c r="U1540" s="5">
        <f>VLOOKUP(CONCATENATE($F1540," ",$G1540),AllocFactorMatrix,(U$4+1),FALSE)*$E1540</f>
        <v>21207.507097376798</v>
      </c>
      <c r="V1540" s="5">
        <f>VLOOKUP(CONCATENATE($F1540," ",$G1540),AllocFactorMatrix,(V$4+1),FALSE)*$E1540</f>
        <v>0</v>
      </c>
      <c r="W1540" s="5">
        <f>VLOOKUP(CONCATENATE($F1540," ",$G1540),AllocFactorMatrix,(W$4+1),FALSE)*$E1540</f>
        <v>0</v>
      </c>
      <c r="X1540" s="5">
        <f t="shared" si="791"/>
        <v>22522.478124930458</v>
      </c>
      <c r="Y1540" s="5">
        <f>VLOOKUP(CONCATENATE($F1540," ",$G1540),AllocFactorMatrix,(Y$4+1),FALSE)*$E1540</f>
        <v>11122.89059259946</v>
      </c>
      <c r="Z1540" s="5">
        <f>VLOOKUP(CONCATENATE($F1540," ",$G1540),AllocFactorMatrix,(Z$4+1),FALSE)*$E1540</f>
        <v>185.57335578116286</v>
      </c>
      <c r="AA1540" s="5">
        <f t="shared" si="787"/>
        <v>11308.463948380624</v>
      </c>
      <c r="AB1540" s="5">
        <f>VLOOKUP(CONCATENATE($F1540," ",$G1540),AllocFactorMatrix,(AB$4+1),FALSE)*$E1540</f>
        <v>150.34551244802898</v>
      </c>
      <c r="AC1540" s="5">
        <f>VLOOKUP(CONCATENATE($F1540," ",$G1540),AllocFactorMatrix,(AC$4+1),FALSE)*$E1540</f>
        <v>515.0628382090008</v>
      </c>
      <c r="AD1540" s="5">
        <f>VLOOKUP(CONCATENATE($F1540," ",$G1540),AllocFactorMatrix,(AD$4+1),FALSE)*$E1540</f>
        <v>111.03103419218145</v>
      </c>
    </row>
    <row r="1541" spans="1:30" s="51" customFormat="1" hidden="1" outlineLevel="1">
      <c r="A1541" s="56"/>
      <c r="B1541" s="112"/>
      <c r="C1541" s="55"/>
      <c r="F1541" s="52" t="str">
        <f>F1548</f>
        <v>TOTOHLINES</v>
      </c>
      <c r="G1541" s="55" t="str">
        <f>$G$8</f>
        <v>PRODUCTION</v>
      </c>
      <c r="H1541" s="53">
        <f t="shared" si="785"/>
        <v>0</v>
      </c>
      <c r="I1541" s="54">
        <f>VLOOKUP(CONCATENATE($F1541," ",$G1541),AllocFactorMatrix,(I$4+1),FALSE)*$E1548</f>
        <v>0</v>
      </c>
      <c r="J1541" s="54">
        <f>VLOOKUP(CONCATENATE($F1541," ",$G1541),AllocFactorMatrix,(J$4+1),FALSE)*$E1548</f>
        <v>0</v>
      </c>
      <c r="K1541" s="54">
        <f>VLOOKUP(CONCATENATE($F1541," ",$G1541),AllocFactorMatrix,(K$4+1),FALSE)*$E1548</f>
        <v>0</v>
      </c>
      <c r="L1541" s="54">
        <f>VLOOKUP(CONCATENATE($F1541," ",$G1541),AllocFactorMatrix,(L$4+1),FALSE)*$E1548</f>
        <v>0</v>
      </c>
      <c r="M1541" s="54">
        <f>VLOOKUP(CONCATENATE($F1541," ",$G1541),AllocFactorMatrix,(M$4+1),FALSE)*$E1548</f>
        <v>0</v>
      </c>
      <c r="N1541" s="54">
        <f t="shared" si="786"/>
        <v>0</v>
      </c>
      <c r="O1541" s="54">
        <f>VLOOKUP(CONCATENATE($F1541," ",$G1541),AllocFactorMatrix,(O$4+1),FALSE)*$E1548</f>
        <v>0</v>
      </c>
      <c r="P1541" s="54">
        <f>VLOOKUP(CONCATENATE($F1541," ",$G1541),AllocFactorMatrix,(P$4+1),FALSE)*$E1548</f>
        <v>0</v>
      </c>
      <c r="Q1541" s="54">
        <f>VLOOKUP(CONCATENATE($F1541," ",$G1541),AllocFactorMatrix,(Q$4+1),FALSE)*$E1548</f>
        <v>0</v>
      </c>
      <c r="R1541" s="54">
        <f>VLOOKUP(CONCATENATE($F1541," ",$G1541),AllocFactorMatrix,(R$4+1),FALSE)*$E1548</f>
        <v>0</v>
      </c>
      <c r="S1541" s="54">
        <f t="shared" si="788"/>
        <v>0</v>
      </c>
      <c r="T1541" s="54">
        <f>VLOOKUP(CONCATENATE($F1541," ",$G1541),AllocFactorMatrix,(T$4+1),FALSE)*$E1548</f>
        <v>0</v>
      </c>
      <c r="U1541" s="54">
        <f>VLOOKUP(CONCATENATE($F1541," ",$G1541),AllocFactorMatrix,(U$4+1),FALSE)*$E1548</f>
        <v>0</v>
      </c>
      <c r="V1541" s="54">
        <f>VLOOKUP(CONCATENATE($F1541," ",$G1541),AllocFactorMatrix,(V$4+1),FALSE)*$E1548</f>
        <v>0</v>
      </c>
      <c r="W1541" s="54">
        <f>VLOOKUP(CONCATENATE($F1541," ",$G1541),AllocFactorMatrix,(W$4+1),FALSE)*$E1548</f>
        <v>0</v>
      </c>
      <c r="X1541" s="54">
        <f>SUBTOTAL(9,T1541:W1541)</f>
        <v>0</v>
      </c>
      <c r="Y1541" s="54">
        <f>VLOOKUP(CONCATENATE($F1541," ",$G1541),AllocFactorMatrix,(Y$4+1),FALSE)*$E1548</f>
        <v>0</v>
      </c>
      <c r="Z1541" s="54">
        <f>VLOOKUP(CONCATENATE($F1541," ",$G1541),AllocFactorMatrix,(Z$4+1),FALSE)*$E1548</f>
        <v>0</v>
      </c>
      <c r="AA1541" s="54">
        <f t="shared" si="787"/>
        <v>0</v>
      </c>
      <c r="AB1541" s="54">
        <f>VLOOKUP(CONCATENATE($F1541," ",$G1541),AllocFactorMatrix,(AB$4+1),FALSE)*$E1548</f>
        <v>0</v>
      </c>
      <c r="AC1541" s="54">
        <f>VLOOKUP(CONCATENATE($F1541," ",$G1541),AllocFactorMatrix,(AC$4+1),FALSE)*$E1548</f>
        <v>0</v>
      </c>
      <c r="AD1541" s="54">
        <f>VLOOKUP(CONCATENATE($F1541," ",$G1541),AllocFactorMatrix,(AD$4+1),FALSE)*$E1548</f>
        <v>0</v>
      </c>
    </row>
    <row r="1542" spans="1:30" s="51" customFormat="1" hidden="1" outlineLevel="1">
      <c r="A1542" s="56"/>
      <c r="B1542" s="112"/>
      <c r="C1542" s="55"/>
      <c r="F1542" s="52" t="str">
        <f>F1548</f>
        <v>TOTOHLINES</v>
      </c>
      <c r="G1542" s="55" t="str">
        <f>$G$9</f>
        <v>BULKTRAN</v>
      </c>
      <c r="H1542" s="53">
        <f t="shared" si="785"/>
        <v>0</v>
      </c>
      <c r="I1542" s="54">
        <f>VLOOKUP(CONCATENATE($F1542," ",$G1542),AllocFactorMatrix,(I$4+1),FALSE)*$E1548</f>
        <v>0</v>
      </c>
      <c r="J1542" s="54">
        <f>VLOOKUP(CONCATENATE($F1542," ",$G1542),AllocFactorMatrix,(J$4+1),FALSE)*$E1548</f>
        <v>0</v>
      </c>
      <c r="K1542" s="54">
        <f>VLOOKUP(CONCATENATE($F1542," ",$G1542),AllocFactorMatrix,(K$4+1),FALSE)*$E1548</f>
        <v>0</v>
      </c>
      <c r="L1542" s="54">
        <f>VLOOKUP(CONCATENATE($F1542," ",$G1542),AllocFactorMatrix,(L$4+1),FALSE)*$E1548</f>
        <v>0</v>
      </c>
      <c r="M1542" s="54">
        <f>VLOOKUP(CONCATENATE($F1542," ",$G1542),AllocFactorMatrix,(M$4+1),FALSE)*$E1548</f>
        <v>0</v>
      </c>
      <c r="N1542" s="54">
        <f t="shared" si="786"/>
        <v>0</v>
      </c>
      <c r="O1542" s="54">
        <f>VLOOKUP(CONCATENATE($F1542," ",$G1542),AllocFactorMatrix,(O$4+1),FALSE)*$E1548</f>
        <v>0</v>
      </c>
      <c r="P1542" s="54">
        <f>VLOOKUP(CONCATENATE($F1542," ",$G1542),AllocFactorMatrix,(P$4+1),FALSE)*$E1548</f>
        <v>0</v>
      </c>
      <c r="Q1542" s="54">
        <f>VLOOKUP(CONCATENATE($F1542," ",$G1542),AllocFactorMatrix,(Q$4+1),FALSE)*$E1548</f>
        <v>0</v>
      </c>
      <c r="R1542" s="54">
        <f>VLOOKUP(CONCATENATE($F1542," ",$G1542),AllocFactorMatrix,(R$4+1),FALSE)*$E1548</f>
        <v>0</v>
      </c>
      <c r="S1542" s="54">
        <f t="shared" si="788"/>
        <v>0</v>
      </c>
      <c r="T1542" s="54">
        <f>VLOOKUP(CONCATENATE($F1542," ",$G1542),AllocFactorMatrix,(T$4+1),FALSE)*$E1548</f>
        <v>0</v>
      </c>
      <c r="U1542" s="54">
        <f>VLOOKUP(CONCATENATE($F1542," ",$G1542),AllocFactorMatrix,(U$4+1),FALSE)*$E1548</f>
        <v>0</v>
      </c>
      <c r="V1542" s="54">
        <f>VLOOKUP(CONCATENATE($F1542," ",$G1542),AllocFactorMatrix,(V$4+1),FALSE)*$E1548</f>
        <v>0</v>
      </c>
      <c r="W1542" s="54">
        <f>VLOOKUP(CONCATENATE($F1542," ",$G1542),AllocFactorMatrix,(W$4+1),FALSE)*$E1548</f>
        <v>0</v>
      </c>
      <c r="X1542" s="54">
        <f t="shared" ref="X1542:X1548" si="792">SUBTOTAL(9,T1542:W1542)</f>
        <v>0</v>
      </c>
      <c r="Y1542" s="54">
        <f>VLOOKUP(CONCATENATE($F1542," ",$G1542),AllocFactorMatrix,(Y$4+1),FALSE)*$E1548</f>
        <v>0</v>
      </c>
      <c r="Z1542" s="54">
        <f>VLOOKUP(CONCATENATE($F1542," ",$G1542),AllocFactorMatrix,(Z$4+1),FALSE)*$E1548</f>
        <v>0</v>
      </c>
      <c r="AA1542" s="54">
        <f t="shared" si="787"/>
        <v>0</v>
      </c>
      <c r="AB1542" s="54">
        <f>VLOOKUP(CONCATENATE($F1542," ",$G1542),AllocFactorMatrix,(AB$4+1),FALSE)*$E1548</f>
        <v>0</v>
      </c>
      <c r="AC1542" s="54">
        <f>VLOOKUP(CONCATENATE($F1542," ",$G1542),AllocFactorMatrix,(AC$4+1),FALSE)*$E1548</f>
        <v>0</v>
      </c>
      <c r="AD1542" s="54">
        <f>VLOOKUP(CONCATENATE($F1542," ",$G1542),AllocFactorMatrix,(AD$4+1),FALSE)*$E1548</f>
        <v>0</v>
      </c>
    </row>
    <row r="1543" spans="1:30" s="51" customFormat="1" hidden="1" outlineLevel="1">
      <c r="A1543" s="56"/>
      <c r="B1543" s="112"/>
      <c r="C1543" s="55"/>
      <c r="F1543" s="52" t="str">
        <f>F1548</f>
        <v>TOTOHLINES</v>
      </c>
      <c r="G1543" s="55" t="str">
        <f>$G$10</f>
        <v>SUBTRAN</v>
      </c>
      <c r="H1543" s="53">
        <f t="shared" si="785"/>
        <v>0</v>
      </c>
      <c r="I1543" s="54">
        <f>VLOOKUP(CONCATENATE($F1543," ",$G1543),AllocFactorMatrix,(I$4+1),FALSE)*$E1548</f>
        <v>0</v>
      </c>
      <c r="J1543" s="54">
        <f>VLOOKUP(CONCATENATE($F1543," ",$G1543),AllocFactorMatrix,(J$4+1),FALSE)*$E1548</f>
        <v>0</v>
      </c>
      <c r="K1543" s="54">
        <f>VLOOKUP(CONCATENATE($F1543," ",$G1543),AllocFactorMatrix,(K$4+1),FALSE)*$E1548</f>
        <v>0</v>
      </c>
      <c r="L1543" s="54">
        <f>VLOOKUP(CONCATENATE($F1543," ",$G1543),AllocFactorMatrix,(L$4+1),FALSE)*$E1548</f>
        <v>0</v>
      </c>
      <c r="M1543" s="54">
        <f>VLOOKUP(CONCATENATE($F1543," ",$G1543),AllocFactorMatrix,(M$4+1),FALSE)*$E1548</f>
        <v>0</v>
      </c>
      <c r="N1543" s="54">
        <f t="shared" si="786"/>
        <v>0</v>
      </c>
      <c r="O1543" s="54">
        <f>VLOOKUP(CONCATENATE($F1543," ",$G1543),AllocFactorMatrix,(O$4+1),FALSE)*$E1548</f>
        <v>0</v>
      </c>
      <c r="P1543" s="54">
        <f>VLOOKUP(CONCATENATE($F1543," ",$G1543),AllocFactorMatrix,(P$4+1),FALSE)*$E1548</f>
        <v>0</v>
      </c>
      <c r="Q1543" s="54">
        <f>VLOOKUP(CONCATENATE($F1543," ",$G1543),AllocFactorMatrix,(Q$4+1),FALSE)*$E1548</f>
        <v>0</v>
      </c>
      <c r="R1543" s="54">
        <f>VLOOKUP(CONCATENATE($F1543," ",$G1543),AllocFactorMatrix,(R$4+1),FALSE)*$E1548</f>
        <v>0</v>
      </c>
      <c r="S1543" s="54">
        <f t="shared" si="788"/>
        <v>0</v>
      </c>
      <c r="T1543" s="54">
        <f>VLOOKUP(CONCATENATE($F1543," ",$G1543),AllocFactorMatrix,(T$4+1),FALSE)*$E1548</f>
        <v>0</v>
      </c>
      <c r="U1543" s="54">
        <f>VLOOKUP(CONCATENATE($F1543," ",$G1543),AllocFactorMatrix,(U$4+1),FALSE)*$E1548</f>
        <v>0</v>
      </c>
      <c r="V1543" s="54">
        <f>VLOOKUP(CONCATENATE($F1543," ",$G1543),AllocFactorMatrix,(V$4+1),FALSE)*$E1548</f>
        <v>0</v>
      </c>
      <c r="W1543" s="54">
        <f>VLOOKUP(CONCATENATE($F1543," ",$G1543),AllocFactorMatrix,(W$4+1),FALSE)*$E1548</f>
        <v>0</v>
      </c>
      <c r="X1543" s="54">
        <f t="shared" si="792"/>
        <v>0</v>
      </c>
      <c r="Y1543" s="54">
        <f>VLOOKUP(CONCATENATE($F1543," ",$G1543),AllocFactorMatrix,(Y$4+1),FALSE)*$E1548</f>
        <v>0</v>
      </c>
      <c r="Z1543" s="54">
        <f>VLOOKUP(CONCATENATE($F1543," ",$G1543),AllocFactorMatrix,(Z$4+1),FALSE)*$E1548</f>
        <v>0</v>
      </c>
      <c r="AA1543" s="54">
        <f t="shared" si="787"/>
        <v>0</v>
      </c>
      <c r="AB1543" s="54">
        <f>VLOOKUP(CONCATENATE($F1543," ",$G1543),AllocFactorMatrix,(AB$4+1),FALSE)*$E1548</f>
        <v>0</v>
      </c>
      <c r="AC1543" s="54">
        <f>VLOOKUP(CONCATENATE($F1543," ",$G1543),AllocFactorMatrix,(AC$4+1),FALSE)*$E1548</f>
        <v>0</v>
      </c>
      <c r="AD1543" s="54">
        <f>VLOOKUP(CONCATENATE($F1543," ",$G1543),AllocFactorMatrix,(AD$4+1),FALSE)*$E1548</f>
        <v>0</v>
      </c>
    </row>
    <row r="1544" spans="1:30" s="51" customFormat="1" hidden="1" outlineLevel="1">
      <c r="A1544" s="56"/>
      <c r="B1544" s="112"/>
      <c r="C1544" s="55"/>
      <c r="F1544" s="52" t="str">
        <f>F1548</f>
        <v>TOTOHLINES</v>
      </c>
      <c r="G1544" s="55" t="str">
        <f>$G$11</f>
        <v>DISTPRI</v>
      </c>
      <c r="H1544" s="53">
        <f t="shared" si="785"/>
        <v>25738203.469355002</v>
      </c>
      <c r="I1544" s="54">
        <f>VLOOKUP(CONCATENATE($F1544," ",$G1544),AllocFactorMatrix,(I$4+1),FALSE)*$E1548</f>
        <v>17201939.126521509</v>
      </c>
      <c r="J1544" s="54">
        <f>VLOOKUP(CONCATENATE($F1544," ",$G1544),AllocFactorMatrix,(J$4+1),FALSE)*$E1548</f>
        <v>810854.50412671908</v>
      </c>
      <c r="K1544" s="54">
        <f>VLOOKUP(CONCATENATE($F1544," ",$G1544),AllocFactorMatrix,(K$4+1),FALSE)*$E1548</f>
        <v>2944262.4693506318</v>
      </c>
      <c r="L1544" s="54">
        <f>VLOOKUP(CONCATENATE($F1544," ",$G1544),AllocFactorMatrix,(L$4+1),FALSE)*$E1548</f>
        <v>90993.030577047932</v>
      </c>
      <c r="M1544" s="54">
        <f>VLOOKUP(CONCATENATE($F1544," ",$G1544),AllocFactorMatrix,(M$4+1),FALSE)*$E1548</f>
        <v>0</v>
      </c>
      <c r="N1544" s="54">
        <f t="shared" si="786"/>
        <v>3035255.4999276795</v>
      </c>
      <c r="O1544" s="54">
        <f>VLOOKUP(CONCATENATE($F1544," ",$G1544),AllocFactorMatrix,(O$4+1),FALSE)*$E1548</f>
        <v>2207682.2389351339</v>
      </c>
      <c r="P1544" s="54">
        <f>VLOOKUP(CONCATENATE($F1544," ",$G1544),AllocFactorMatrix,(P$4+1),FALSE)*$E1548</f>
        <v>411180.9655654754</v>
      </c>
      <c r="Q1544" s="54">
        <f>VLOOKUP(CONCATENATE($F1544," ",$G1544),AllocFactorMatrix,(Q$4+1),FALSE)*$E1548</f>
        <v>0</v>
      </c>
      <c r="R1544" s="54">
        <f>VLOOKUP(CONCATENATE($F1544," ",$G1544),AllocFactorMatrix,(R$4+1),FALSE)*$E1548</f>
        <v>0</v>
      </c>
      <c r="S1544" s="54">
        <f t="shared" si="788"/>
        <v>2618863.2045006091</v>
      </c>
      <c r="T1544" s="54">
        <f>VLOOKUP(CONCATENATE($F1544," ",$G1544),AllocFactorMatrix,(T$4+1),FALSE)*$E1548</f>
        <v>78702.511326892665</v>
      </c>
      <c r="U1544" s="54">
        <f>VLOOKUP(CONCATENATE($F1544," ",$G1544),AllocFactorMatrix,(U$4+1),FALSE)*$E1548</f>
        <v>1269293.4160318163</v>
      </c>
      <c r="V1544" s="54">
        <f>VLOOKUP(CONCATENATE($F1544," ",$G1544),AllocFactorMatrix,(V$4+1),FALSE)*$E1548</f>
        <v>0</v>
      </c>
      <c r="W1544" s="54">
        <f>VLOOKUP(CONCATENATE($F1544," ",$G1544),AllocFactorMatrix,(W$4+1),FALSE)*$E1548</f>
        <v>0</v>
      </c>
      <c r="X1544" s="54">
        <f t="shared" si="792"/>
        <v>1347995.927358709</v>
      </c>
      <c r="Y1544" s="54">
        <f>VLOOKUP(CONCATENATE($F1544," ",$G1544),AllocFactorMatrix,(Y$4+1),FALSE)*$E1548</f>
        <v>665717.65043403115</v>
      </c>
      <c r="Z1544" s="54">
        <f>VLOOKUP(CONCATENATE($F1544," ",$G1544),AllocFactorMatrix,(Z$4+1),FALSE)*$E1548</f>
        <v>11106.776369443965</v>
      </c>
      <c r="AA1544" s="54">
        <f t="shared" si="787"/>
        <v>676824.42680347513</v>
      </c>
      <c r="AB1544" s="54">
        <f>VLOOKUP(CONCATENATE($F1544," ",$G1544),AllocFactorMatrix,(AB$4+1),FALSE)*$E1548</f>
        <v>8998.3498863860877</v>
      </c>
      <c r="AC1544" s="54">
        <f>VLOOKUP(CONCATENATE($F1544," ",$G1544),AllocFactorMatrix,(AC$4+1),FALSE)*$E1548</f>
        <v>30827.096573845352</v>
      </c>
      <c r="AD1544" s="54">
        <f>VLOOKUP(CONCATENATE($F1544," ",$G1544),AllocFactorMatrix,(AD$4+1),FALSE)*$E1548</f>
        <v>6645.3336560604721</v>
      </c>
    </row>
    <row r="1545" spans="1:30" s="51" customFormat="1" hidden="1" outlineLevel="1">
      <c r="A1545" s="56"/>
      <c r="B1545" s="112"/>
      <c r="C1545" s="55"/>
      <c r="F1545" s="52" t="str">
        <f>F1548</f>
        <v>TOTOHLINES</v>
      </c>
      <c r="G1545" s="55" t="str">
        <f>$G$12</f>
        <v>DISTSEC</v>
      </c>
      <c r="H1545" s="53">
        <f t="shared" si="785"/>
        <v>10737795.530645</v>
      </c>
      <c r="I1545" s="54">
        <f>VLOOKUP(CONCATENATE($F1545," ",$G1545),AllocFactorMatrix,(I$4+1),FALSE)*$E1548</f>
        <v>8028665.3052880345</v>
      </c>
      <c r="J1545" s="54">
        <f>VLOOKUP(CONCATENATE($F1545," ",$G1545),AllocFactorMatrix,(J$4+1),FALSE)*$E1548</f>
        <v>387064.51317879657</v>
      </c>
      <c r="K1545" s="54">
        <f>VLOOKUP(CONCATENATE($F1545," ",$G1545),AllocFactorMatrix,(K$4+1),FALSE)*$E1548</f>
        <v>1167934.9405301444</v>
      </c>
      <c r="L1545" s="54">
        <f>VLOOKUP(CONCATENATE($F1545," ",$G1545),AllocFactorMatrix,(L$4+1),FALSE)*$E1548</f>
        <v>0</v>
      </c>
      <c r="M1545" s="54">
        <f>VLOOKUP(CONCATENATE($F1545," ",$G1545),AllocFactorMatrix,(M$4+1),FALSE)*$E1548</f>
        <v>0</v>
      </c>
      <c r="N1545" s="54">
        <f t="shared" si="786"/>
        <v>1167934.9405301444</v>
      </c>
      <c r="O1545" s="54">
        <f>VLOOKUP(CONCATENATE($F1545," ",$G1545),AllocFactorMatrix,(O$4+1),FALSE)*$E1548</f>
        <v>744212.68998660822</v>
      </c>
      <c r="P1545" s="54">
        <f>VLOOKUP(CONCATENATE($F1545," ",$G1545),AllocFactorMatrix,(P$4+1),FALSE)*$E1548</f>
        <v>0</v>
      </c>
      <c r="Q1545" s="54">
        <f>VLOOKUP(CONCATENATE($F1545," ",$G1545),AllocFactorMatrix,(Q$4+1),FALSE)*$E1548</f>
        <v>0</v>
      </c>
      <c r="R1545" s="54">
        <f>VLOOKUP(CONCATENATE($F1545," ",$G1545),AllocFactorMatrix,(R$4+1),FALSE)*$E1548</f>
        <v>0</v>
      </c>
      <c r="S1545" s="54">
        <f t="shared" si="788"/>
        <v>744212.68998660822</v>
      </c>
      <c r="T1545" s="54">
        <f>VLOOKUP(CONCATENATE($F1545," ",$G1545),AllocFactorMatrix,(T$4+1),FALSE)*$E1548</f>
        <v>20121.949878433523</v>
      </c>
      <c r="U1545" s="54">
        <f>VLOOKUP(CONCATENATE($F1545," ",$G1545),AllocFactorMatrix,(U$4+1),FALSE)*$E1548</f>
        <v>0</v>
      </c>
      <c r="V1545" s="54">
        <f>VLOOKUP(CONCATENATE($F1545," ",$G1545),AllocFactorMatrix,(V$4+1),FALSE)*$E1548</f>
        <v>0</v>
      </c>
      <c r="W1545" s="54">
        <f>VLOOKUP(CONCATENATE($F1545," ",$G1545),AllocFactorMatrix,(W$4+1),FALSE)*$E1548</f>
        <v>0</v>
      </c>
      <c r="X1545" s="54">
        <f t="shared" si="792"/>
        <v>20121.949878433523</v>
      </c>
      <c r="Y1545" s="54">
        <f>VLOOKUP(CONCATENATE($F1545," ",$G1545),AllocFactorMatrix,(Y$4+1),FALSE)*$E1548</f>
        <v>274498.45454851806</v>
      </c>
      <c r="Z1545" s="54">
        <f>VLOOKUP(CONCATENATE($F1545," ",$G1545),AllocFactorMatrix,(Z$4+1),FALSE)*$E1548</f>
        <v>0</v>
      </c>
      <c r="AA1545" s="54">
        <f t="shared" si="787"/>
        <v>274498.45454851806</v>
      </c>
      <c r="AB1545" s="54">
        <f>VLOOKUP(CONCATENATE($F1545," ",$G1545),AllocFactorMatrix,(AB$4+1),FALSE)*$E1548</f>
        <v>2848.4792931357797</v>
      </c>
      <c r="AC1545" s="54">
        <f>VLOOKUP(CONCATENATE($F1545," ",$G1545),AllocFactorMatrix,(AC$4+1),FALSE)*$E1548</f>
        <v>96716.827691548708</v>
      </c>
      <c r="AD1545" s="54">
        <f>VLOOKUP(CONCATENATE($F1545," ",$G1545),AllocFactorMatrix,(AD$4+1),FALSE)*$E1548</f>
        <v>15732.370249780692</v>
      </c>
    </row>
    <row r="1546" spans="1:30" s="51" customFormat="1" hidden="1" outlineLevel="1">
      <c r="A1546" s="56"/>
      <c r="B1546" s="112"/>
      <c r="C1546" s="55"/>
      <c r="F1546" s="52" t="str">
        <f>F1548</f>
        <v>TOTOHLINES</v>
      </c>
      <c r="G1546" s="55" t="str">
        <f>$G$13</f>
        <v>ENERGY</v>
      </c>
      <c r="H1546" s="53">
        <f t="shared" si="785"/>
        <v>0</v>
      </c>
      <c r="I1546" s="54">
        <f>VLOOKUP(CONCATENATE($F1546," ",$G1546),AllocFactorMatrix,(I$4+1),FALSE)*$E1548</f>
        <v>0</v>
      </c>
      <c r="J1546" s="54">
        <f>VLOOKUP(CONCATENATE($F1546," ",$G1546),AllocFactorMatrix,(J$4+1),FALSE)*$E1548</f>
        <v>0</v>
      </c>
      <c r="K1546" s="54">
        <f>VLOOKUP(CONCATENATE($F1546," ",$G1546),AllocFactorMatrix,(K$4+1),FALSE)*$E1548</f>
        <v>0</v>
      </c>
      <c r="L1546" s="54">
        <f>VLOOKUP(CONCATENATE($F1546," ",$G1546),AllocFactorMatrix,(L$4+1),FALSE)*$E1548</f>
        <v>0</v>
      </c>
      <c r="M1546" s="54">
        <f>VLOOKUP(CONCATENATE($F1546," ",$G1546),AllocFactorMatrix,(M$4+1),FALSE)*$E1548</f>
        <v>0</v>
      </c>
      <c r="N1546" s="54">
        <f t="shared" si="786"/>
        <v>0</v>
      </c>
      <c r="O1546" s="54">
        <f>VLOOKUP(CONCATENATE($F1546," ",$G1546),AllocFactorMatrix,(O$4+1),FALSE)*$E1548</f>
        <v>0</v>
      </c>
      <c r="P1546" s="54">
        <f>VLOOKUP(CONCATENATE($F1546," ",$G1546),AllocFactorMatrix,(P$4+1),FALSE)*$E1548</f>
        <v>0</v>
      </c>
      <c r="Q1546" s="54">
        <f>VLOOKUP(CONCATENATE($F1546," ",$G1546),AllocFactorMatrix,(Q$4+1),FALSE)*$E1548</f>
        <v>0</v>
      </c>
      <c r="R1546" s="54">
        <f>VLOOKUP(CONCATENATE($F1546," ",$G1546),AllocFactorMatrix,(R$4+1),FALSE)*$E1548</f>
        <v>0</v>
      </c>
      <c r="S1546" s="54">
        <f t="shared" si="788"/>
        <v>0</v>
      </c>
      <c r="T1546" s="54">
        <f>VLOOKUP(CONCATENATE($F1546," ",$G1546),AllocFactorMatrix,(T$4+1),FALSE)*$E1548</f>
        <v>0</v>
      </c>
      <c r="U1546" s="54">
        <f>VLOOKUP(CONCATENATE($F1546," ",$G1546),AllocFactorMatrix,(U$4+1),FALSE)*$E1548</f>
        <v>0</v>
      </c>
      <c r="V1546" s="54">
        <f>VLOOKUP(CONCATENATE($F1546," ",$G1546),AllocFactorMatrix,(V$4+1),FALSE)*$E1548</f>
        <v>0</v>
      </c>
      <c r="W1546" s="54">
        <f>VLOOKUP(CONCATENATE($F1546," ",$G1546),AllocFactorMatrix,(W$4+1),FALSE)*$E1548</f>
        <v>0</v>
      </c>
      <c r="X1546" s="54">
        <f t="shared" si="792"/>
        <v>0</v>
      </c>
      <c r="Y1546" s="54">
        <f>VLOOKUP(CONCATENATE($F1546," ",$G1546),AllocFactorMatrix,(Y$4+1),FALSE)*$E1548</f>
        <v>0</v>
      </c>
      <c r="Z1546" s="54">
        <f>VLOOKUP(CONCATENATE($F1546," ",$G1546),AllocFactorMatrix,(Z$4+1),FALSE)*$E1548</f>
        <v>0</v>
      </c>
      <c r="AA1546" s="54">
        <f t="shared" si="787"/>
        <v>0</v>
      </c>
      <c r="AB1546" s="54">
        <f>VLOOKUP(CONCATENATE($F1546," ",$G1546),AllocFactorMatrix,(AB$4+1),FALSE)*$E1548</f>
        <v>0</v>
      </c>
      <c r="AC1546" s="54">
        <f>VLOOKUP(CONCATENATE($F1546," ",$G1546),AllocFactorMatrix,(AC$4+1),FALSE)*$E1548</f>
        <v>0</v>
      </c>
      <c r="AD1546" s="54">
        <f>VLOOKUP(CONCATENATE($F1546," ",$G1546),AllocFactorMatrix,(AD$4+1),FALSE)*$E1548</f>
        <v>0</v>
      </c>
    </row>
    <row r="1547" spans="1:30" s="51" customFormat="1" hidden="1" outlineLevel="1">
      <c r="A1547" s="56"/>
      <c r="B1547" s="112"/>
      <c r="C1547" s="55"/>
      <c r="F1547" s="52" t="str">
        <f>F1548</f>
        <v>TOTOHLINES</v>
      </c>
      <c r="G1547" s="55" t="str">
        <f>$G$14</f>
        <v>CUSTOMER</v>
      </c>
      <c r="H1547" s="53">
        <f t="shared" si="785"/>
        <v>0</v>
      </c>
      <c r="I1547" s="54">
        <f>VLOOKUP(CONCATENATE($F1547," ",$G1547),AllocFactorMatrix,(I$4+1),FALSE)*$E1548</f>
        <v>0</v>
      </c>
      <c r="J1547" s="54">
        <f>VLOOKUP(CONCATENATE($F1547," ",$G1547),AllocFactorMatrix,(J$4+1),FALSE)*$E1548</f>
        <v>0</v>
      </c>
      <c r="K1547" s="54">
        <f>VLOOKUP(CONCATENATE($F1547," ",$G1547),AllocFactorMatrix,(K$4+1),FALSE)*$E1548</f>
        <v>0</v>
      </c>
      <c r="L1547" s="54">
        <f>VLOOKUP(CONCATENATE($F1547," ",$G1547),AllocFactorMatrix,(L$4+1),FALSE)*$E1548</f>
        <v>0</v>
      </c>
      <c r="M1547" s="54">
        <f>VLOOKUP(CONCATENATE($F1547," ",$G1547),AllocFactorMatrix,(M$4+1),FALSE)*$E1548</f>
        <v>0</v>
      </c>
      <c r="N1547" s="54">
        <f t="shared" si="786"/>
        <v>0</v>
      </c>
      <c r="O1547" s="54">
        <f>VLOOKUP(CONCATENATE($F1547," ",$G1547),AllocFactorMatrix,(O$4+1),FALSE)*$E1548</f>
        <v>0</v>
      </c>
      <c r="P1547" s="54">
        <f>VLOOKUP(CONCATENATE($F1547," ",$G1547),AllocFactorMatrix,(P$4+1),FALSE)*$E1548</f>
        <v>0</v>
      </c>
      <c r="Q1547" s="54">
        <f>VLOOKUP(CONCATENATE($F1547," ",$G1547),AllocFactorMatrix,(Q$4+1),FALSE)*$E1548</f>
        <v>0</v>
      </c>
      <c r="R1547" s="54">
        <f>VLOOKUP(CONCATENATE($F1547," ",$G1547),AllocFactorMatrix,(R$4+1),FALSE)*$E1548</f>
        <v>0</v>
      </c>
      <c r="S1547" s="54">
        <f t="shared" si="788"/>
        <v>0</v>
      </c>
      <c r="T1547" s="54">
        <f>VLOOKUP(CONCATENATE($F1547," ",$G1547),AllocFactorMatrix,(T$4+1),FALSE)*$E1548</f>
        <v>0</v>
      </c>
      <c r="U1547" s="54">
        <f>VLOOKUP(CONCATENATE($F1547," ",$G1547),AllocFactorMatrix,(U$4+1),FALSE)*$E1548</f>
        <v>0</v>
      </c>
      <c r="V1547" s="54">
        <f>VLOOKUP(CONCATENATE($F1547," ",$G1547),AllocFactorMatrix,(V$4+1),FALSE)*$E1548</f>
        <v>0</v>
      </c>
      <c r="W1547" s="54">
        <f>VLOOKUP(CONCATENATE($F1547," ",$G1547),AllocFactorMatrix,(W$4+1),FALSE)*$E1548</f>
        <v>0</v>
      </c>
      <c r="X1547" s="54">
        <f t="shared" si="792"/>
        <v>0</v>
      </c>
      <c r="Y1547" s="54">
        <f>VLOOKUP(CONCATENATE($F1547," ",$G1547),AllocFactorMatrix,(Y$4+1),FALSE)*$E1548</f>
        <v>0</v>
      </c>
      <c r="Z1547" s="54">
        <f>VLOOKUP(CONCATENATE($F1547," ",$G1547),AllocFactorMatrix,(Z$4+1),FALSE)*$E1548</f>
        <v>0</v>
      </c>
      <c r="AA1547" s="54">
        <f t="shared" si="787"/>
        <v>0</v>
      </c>
      <c r="AB1547" s="54">
        <f>VLOOKUP(CONCATENATE($F1547," ",$G1547),AllocFactorMatrix,(AB$4+1),FALSE)*$E1548</f>
        <v>0</v>
      </c>
      <c r="AC1547" s="54">
        <f>VLOOKUP(CONCATENATE($F1547," ",$G1547),AllocFactorMatrix,(AC$4+1),FALSE)*$E1548</f>
        <v>0</v>
      </c>
      <c r="AD1547" s="54">
        <f>VLOOKUP(CONCATENATE($F1547," ",$G1547),AllocFactorMatrix,(AD$4+1),FALSE)*$E1548</f>
        <v>0</v>
      </c>
    </row>
    <row r="1548" spans="1:30" s="51" customFormat="1" collapsed="1">
      <c r="A1548" s="56"/>
      <c r="B1548" s="112"/>
      <c r="C1548" s="55"/>
      <c r="D1548" s="51" t="s">
        <v>114</v>
      </c>
      <c r="E1548" s="61">
        <v>36475999</v>
      </c>
      <c r="F1548" s="57" t="s">
        <v>67</v>
      </c>
      <c r="G1548" s="55" t="str">
        <f>$G$15</f>
        <v>TOTAL</v>
      </c>
      <c r="H1548" s="53">
        <f t="shared" si="785"/>
        <v>36475998.999999993</v>
      </c>
      <c r="I1548" s="54">
        <f>VLOOKUP(CONCATENATE($F1548," ",$G1548),AllocFactorMatrix,(I$4+1),FALSE)*$E1548</f>
        <v>25230604.431809545</v>
      </c>
      <c r="J1548" s="54">
        <f>VLOOKUP(CONCATENATE($F1548," ",$G1548),AllocFactorMatrix,(J$4+1),FALSE)*$E1548</f>
        <v>1197919.0173055157</v>
      </c>
      <c r="K1548" s="54">
        <f>VLOOKUP(CONCATENATE($F1548," ",$G1548),AllocFactorMatrix,(K$4+1),FALSE)*$E1548</f>
        <v>4112197.4098807764</v>
      </c>
      <c r="L1548" s="54">
        <f>VLOOKUP(CONCATENATE($F1548," ",$G1548),AllocFactorMatrix,(L$4+1),FALSE)*$E1548</f>
        <v>90993.030577047932</v>
      </c>
      <c r="M1548" s="54">
        <f>VLOOKUP(CONCATENATE($F1548," ",$G1548),AllocFactorMatrix,(M$4+1),FALSE)*$E1548</f>
        <v>0</v>
      </c>
      <c r="N1548" s="54">
        <f t="shared" si="786"/>
        <v>4203190.4404578246</v>
      </c>
      <c r="O1548" s="54">
        <f>VLOOKUP(CONCATENATE($F1548," ",$G1548),AllocFactorMatrix,(O$4+1),FALSE)*$E1548</f>
        <v>2951894.9289217419</v>
      </c>
      <c r="P1548" s="54">
        <f>VLOOKUP(CONCATENATE($F1548," ",$G1548),AllocFactorMatrix,(P$4+1),FALSE)*$E1548</f>
        <v>411180.9655654754</v>
      </c>
      <c r="Q1548" s="54">
        <f>VLOOKUP(CONCATENATE($F1548," ",$G1548),AllocFactorMatrix,(Q$4+1),FALSE)*$E1548</f>
        <v>0</v>
      </c>
      <c r="R1548" s="54">
        <f>VLOOKUP(CONCATENATE($F1548," ",$G1548),AllocFactorMatrix,(R$4+1),FALSE)*$E1548</f>
        <v>0</v>
      </c>
      <c r="S1548" s="54">
        <f t="shared" si="788"/>
        <v>3363075.8944872171</v>
      </c>
      <c r="T1548" s="54">
        <f>VLOOKUP(CONCATENATE($F1548," ",$G1548),AllocFactorMatrix,(T$4+1),FALSE)*$E1548</f>
        <v>98824.461205326181</v>
      </c>
      <c r="U1548" s="54">
        <f>VLOOKUP(CONCATENATE($F1548," ",$G1548),AllocFactorMatrix,(U$4+1),FALSE)*$E1548</f>
        <v>1269293.4160318163</v>
      </c>
      <c r="V1548" s="54">
        <f>VLOOKUP(CONCATENATE($F1548," ",$G1548),AllocFactorMatrix,(V$4+1),FALSE)*$E1548</f>
        <v>0</v>
      </c>
      <c r="W1548" s="54">
        <f>VLOOKUP(CONCATENATE($F1548," ",$G1548),AllocFactorMatrix,(W$4+1),FALSE)*$E1548</f>
        <v>0</v>
      </c>
      <c r="X1548" s="54">
        <f t="shared" si="792"/>
        <v>1368117.8772371425</v>
      </c>
      <c r="Y1548" s="54">
        <f>VLOOKUP(CONCATENATE($F1548," ",$G1548),AllocFactorMatrix,(Y$4+1),FALSE)*$E1548</f>
        <v>940216.10498254921</v>
      </c>
      <c r="Z1548" s="54">
        <f>VLOOKUP(CONCATENATE($F1548," ",$G1548),AllocFactorMatrix,(Z$4+1),FALSE)*$E1548</f>
        <v>11106.776369443965</v>
      </c>
      <c r="AA1548" s="54">
        <f t="shared" si="787"/>
        <v>951322.88135199319</v>
      </c>
      <c r="AB1548" s="54">
        <f>VLOOKUP(CONCATENATE($F1548," ",$G1548),AllocFactorMatrix,(AB$4+1),FALSE)*$E1548</f>
        <v>11846.829179521868</v>
      </c>
      <c r="AC1548" s="54">
        <f>VLOOKUP(CONCATENATE($F1548," ",$G1548),AllocFactorMatrix,(AC$4+1),FALSE)*$E1548</f>
        <v>127543.92426539407</v>
      </c>
      <c r="AD1548" s="54">
        <f>VLOOKUP(CONCATENATE($F1548," ",$G1548),AllocFactorMatrix,(AD$4+1),FALSE)*$E1548</f>
        <v>22377.703905841161</v>
      </c>
    </row>
    <row r="1549" spans="1:30" s="51" customFormat="1" hidden="1" outlineLevel="1">
      <c r="A1549" s="56"/>
      <c r="B1549" s="112"/>
      <c r="C1549" s="55"/>
      <c r="F1549" s="52" t="str">
        <f>F1556</f>
        <v>TOTOHLINES</v>
      </c>
      <c r="G1549" s="55" t="str">
        <f>$G$8</f>
        <v>PRODUCTION</v>
      </c>
      <c r="H1549" s="53">
        <f t="shared" ref="H1549:H1556" si="793">SUBTOTAL(9,I1549:AD1549)</f>
        <v>0</v>
      </c>
      <c r="I1549" s="54">
        <f>VLOOKUP(CONCATENATE($F1549," ",$G1549),AllocFactorMatrix,(I$4+1),FALSE)*$E1556</f>
        <v>0</v>
      </c>
      <c r="J1549" s="54">
        <f>VLOOKUP(CONCATENATE($F1549," ",$G1549),AllocFactorMatrix,(J$4+1),FALSE)*$E1556</f>
        <v>0</v>
      </c>
      <c r="K1549" s="54">
        <f>VLOOKUP(CONCATENATE($F1549," ",$G1549),AllocFactorMatrix,(K$4+1),FALSE)*$E1556</f>
        <v>0</v>
      </c>
      <c r="L1549" s="54">
        <f>VLOOKUP(CONCATENATE($F1549," ",$G1549),AllocFactorMatrix,(L$4+1),FALSE)*$E1556</f>
        <v>0</v>
      </c>
      <c r="M1549" s="54">
        <f>VLOOKUP(CONCATENATE($F1549," ",$G1549),AllocFactorMatrix,(M$4+1),FALSE)*$E1556</f>
        <v>0</v>
      </c>
      <c r="N1549" s="54">
        <f t="shared" ref="N1549:N1556" si="794">SUBTOTAL(9,K1549:M1549)</f>
        <v>0</v>
      </c>
      <c r="O1549" s="54">
        <f>VLOOKUP(CONCATENATE($F1549," ",$G1549),AllocFactorMatrix,(O$4+1),FALSE)*$E1556</f>
        <v>0</v>
      </c>
      <c r="P1549" s="54">
        <f>VLOOKUP(CONCATENATE($F1549," ",$G1549),AllocFactorMatrix,(P$4+1),FALSE)*$E1556</f>
        <v>0</v>
      </c>
      <c r="Q1549" s="54">
        <f>VLOOKUP(CONCATENATE($F1549," ",$G1549),AllocFactorMatrix,(Q$4+1),FALSE)*$E1556</f>
        <v>0</v>
      </c>
      <c r="R1549" s="54">
        <f>VLOOKUP(CONCATENATE($F1549," ",$G1549),AllocFactorMatrix,(R$4+1),FALSE)*$E1556</f>
        <v>0</v>
      </c>
      <c r="S1549" s="54">
        <f t="shared" ref="S1549:S1556" si="795">SUBTOTAL(9,O1549:R1549)</f>
        <v>0</v>
      </c>
      <c r="T1549" s="54">
        <f>VLOOKUP(CONCATENATE($F1549," ",$G1549),AllocFactorMatrix,(T$4+1),FALSE)*$E1556</f>
        <v>0</v>
      </c>
      <c r="U1549" s="54">
        <f>VLOOKUP(CONCATENATE($F1549," ",$G1549),AllocFactorMatrix,(U$4+1),FALSE)*$E1556</f>
        <v>0</v>
      </c>
      <c r="V1549" s="54">
        <f>VLOOKUP(CONCATENATE($F1549," ",$G1549),AllocFactorMatrix,(V$4+1),FALSE)*$E1556</f>
        <v>0</v>
      </c>
      <c r="W1549" s="54">
        <f>VLOOKUP(CONCATENATE($F1549," ",$G1549),AllocFactorMatrix,(W$4+1),FALSE)*$E1556</f>
        <v>0</v>
      </c>
      <c r="X1549" s="54">
        <f>SUBTOTAL(9,T1549:W1549)</f>
        <v>0</v>
      </c>
      <c r="Y1549" s="54">
        <f>VLOOKUP(CONCATENATE($F1549," ",$G1549),AllocFactorMatrix,(Y$4+1),FALSE)*$E1556</f>
        <v>0</v>
      </c>
      <c r="Z1549" s="54">
        <f>VLOOKUP(CONCATENATE($F1549," ",$G1549),AllocFactorMatrix,(Z$4+1),FALSE)*$E1556</f>
        <v>0</v>
      </c>
      <c r="AA1549" s="54">
        <f t="shared" ref="AA1549:AA1556" si="796">SUBTOTAL(9,Y1549:Z1549)</f>
        <v>0</v>
      </c>
      <c r="AB1549" s="54">
        <f>VLOOKUP(CONCATENATE($F1549," ",$G1549),AllocFactorMatrix,(AB$4+1),FALSE)*$E1556</f>
        <v>0</v>
      </c>
      <c r="AC1549" s="54">
        <f>VLOOKUP(CONCATENATE($F1549," ",$G1549),AllocFactorMatrix,(AC$4+1),FALSE)*$E1556</f>
        <v>0</v>
      </c>
      <c r="AD1549" s="54">
        <f>VLOOKUP(CONCATENATE($F1549," ",$G1549),AllocFactorMatrix,(AD$4+1),FALSE)*$E1556</f>
        <v>0</v>
      </c>
    </row>
    <row r="1550" spans="1:30" s="51" customFormat="1" hidden="1" outlineLevel="1">
      <c r="A1550" s="56"/>
      <c r="B1550" s="112"/>
      <c r="C1550" s="55"/>
      <c r="F1550" s="52" t="str">
        <f>F1556</f>
        <v>TOTOHLINES</v>
      </c>
      <c r="G1550" s="55" t="str">
        <f>$G$9</f>
        <v>BULKTRAN</v>
      </c>
      <c r="H1550" s="53">
        <f t="shared" si="793"/>
        <v>0</v>
      </c>
      <c r="I1550" s="54">
        <f>VLOOKUP(CONCATENATE($F1550," ",$G1550),AllocFactorMatrix,(I$4+1),FALSE)*$E1556</f>
        <v>0</v>
      </c>
      <c r="J1550" s="54">
        <f>VLOOKUP(CONCATENATE($F1550," ",$G1550),AllocFactorMatrix,(J$4+1),FALSE)*$E1556</f>
        <v>0</v>
      </c>
      <c r="K1550" s="54">
        <f>VLOOKUP(CONCATENATE($F1550," ",$G1550),AllocFactorMatrix,(K$4+1),FALSE)*$E1556</f>
        <v>0</v>
      </c>
      <c r="L1550" s="54">
        <f>VLOOKUP(CONCATENATE($F1550," ",$G1550),AllocFactorMatrix,(L$4+1),FALSE)*$E1556</f>
        <v>0</v>
      </c>
      <c r="M1550" s="54">
        <f>VLOOKUP(CONCATENATE($F1550," ",$G1550),AllocFactorMatrix,(M$4+1),FALSE)*$E1556</f>
        <v>0</v>
      </c>
      <c r="N1550" s="54">
        <f t="shared" si="794"/>
        <v>0</v>
      </c>
      <c r="O1550" s="54">
        <f>VLOOKUP(CONCATENATE($F1550," ",$G1550),AllocFactorMatrix,(O$4+1),FALSE)*$E1556</f>
        <v>0</v>
      </c>
      <c r="P1550" s="54">
        <f>VLOOKUP(CONCATENATE($F1550," ",$G1550),AllocFactorMatrix,(P$4+1),FALSE)*$E1556</f>
        <v>0</v>
      </c>
      <c r="Q1550" s="54">
        <f>VLOOKUP(CONCATENATE($F1550," ",$G1550),AllocFactorMatrix,(Q$4+1),FALSE)*$E1556</f>
        <v>0</v>
      </c>
      <c r="R1550" s="54">
        <f>VLOOKUP(CONCATENATE($F1550," ",$G1550),AllocFactorMatrix,(R$4+1),FALSE)*$E1556</f>
        <v>0</v>
      </c>
      <c r="S1550" s="54">
        <f t="shared" si="795"/>
        <v>0</v>
      </c>
      <c r="T1550" s="54">
        <f>VLOOKUP(CONCATENATE($F1550," ",$G1550),AllocFactorMatrix,(T$4+1),FALSE)*$E1556</f>
        <v>0</v>
      </c>
      <c r="U1550" s="54">
        <f>VLOOKUP(CONCATENATE($F1550," ",$G1550),AllocFactorMatrix,(U$4+1),FALSE)*$E1556</f>
        <v>0</v>
      </c>
      <c r="V1550" s="54">
        <f>VLOOKUP(CONCATENATE($F1550," ",$G1550),AllocFactorMatrix,(V$4+1),FALSE)*$E1556</f>
        <v>0</v>
      </c>
      <c r="W1550" s="54">
        <f>VLOOKUP(CONCATENATE($F1550," ",$G1550),AllocFactorMatrix,(W$4+1),FALSE)*$E1556</f>
        <v>0</v>
      </c>
      <c r="X1550" s="54">
        <f t="shared" ref="X1550:X1556" si="797">SUBTOTAL(9,T1550:W1550)</f>
        <v>0</v>
      </c>
      <c r="Y1550" s="54">
        <f>VLOOKUP(CONCATENATE($F1550," ",$G1550),AllocFactorMatrix,(Y$4+1),FALSE)*$E1556</f>
        <v>0</v>
      </c>
      <c r="Z1550" s="54">
        <f>VLOOKUP(CONCATENATE($F1550," ",$G1550),AllocFactorMatrix,(Z$4+1),FALSE)*$E1556</f>
        <v>0</v>
      </c>
      <c r="AA1550" s="54">
        <f t="shared" si="796"/>
        <v>0</v>
      </c>
      <c r="AB1550" s="54">
        <f>VLOOKUP(CONCATENATE($F1550," ",$G1550),AllocFactorMatrix,(AB$4+1),FALSE)*$E1556</f>
        <v>0</v>
      </c>
      <c r="AC1550" s="54">
        <f>VLOOKUP(CONCATENATE($F1550," ",$G1550),AllocFactorMatrix,(AC$4+1),FALSE)*$E1556</f>
        <v>0</v>
      </c>
      <c r="AD1550" s="54">
        <f>VLOOKUP(CONCATENATE($F1550," ",$G1550),AllocFactorMatrix,(AD$4+1),FALSE)*$E1556</f>
        <v>0</v>
      </c>
    </row>
    <row r="1551" spans="1:30" s="51" customFormat="1" hidden="1" outlineLevel="1">
      <c r="A1551" s="56"/>
      <c r="B1551" s="112"/>
      <c r="C1551" s="55"/>
      <c r="F1551" s="52" t="str">
        <f>F1556</f>
        <v>TOTOHLINES</v>
      </c>
      <c r="G1551" s="55" t="str">
        <f>$G$10</f>
        <v>SUBTRAN</v>
      </c>
      <c r="H1551" s="53">
        <f t="shared" si="793"/>
        <v>0</v>
      </c>
      <c r="I1551" s="54">
        <f>VLOOKUP(CONCATENATE($F1551," ",$G1551),AllocFactorMatrix,(I$4+1),FALSE)*$E1556</f>
        <v>0</v>
      </c>
      <c r="J1551" s="54">
        <f>VLOOKUP(CONCATENATE($F1551," ",$G1551),AllocFactorMatrix,(J$4+1),FALSE)*$E1556</f>
        <v>0</v>
      </c>
      <c r="K1551" s="54">
        <f>VLOOKUP(CONCATENATE($F1551," ",$G1551),AllocFactorMatrix,(K$4+1),FALSE)*$E1556</f>
        <v>0</v>
      </c>
      <c r="L1551" s="54">
        <f>VLOOKUP(CONCATENATE($F1551," ",$G1551),AllocFactorMatrix,(L$4+1),FALSE)*$E1556</f>
        <v>0</v>
      </c>
      <c r="M1551" s="54">
        <f>VLOOKUP(CONCATENATE($F1551," ",$G1551),AllocFactorMatrix,(M$4+1),FALSE)*$E1556</f>
        <v>0</v>
      </c>
      <c r="N1551" s="54">
        <f t="shared" si="794"/>
        <v>0</v>
      </c>
      <c r="O1551" s="54">
        <f>VLOOKUP(CONCATENATE($F1551," ",$G1551),AllocFactorMatrix,(O$4+1),FALSE)*$E1556</f>
        <v>0</v>
      </c>
      <c r="P1551" s="54">
        <f>VLOOKUP(CONCATENATE($F1551," ",$G1551),AllocFactorMatrix,(P$4+1),FALSE)*$E1556</f>
        <v>0</v>
      </c>
      <c r="Q1551" s="54">
        <f>VLOOKUP(CONCATENATE($F1551," ",$G1551),AllocFactorMatrix,(Q$4+1),FALSE)*$E1556</f>
        <v>0</v>
      </c>
      <c r="R1551" s="54">
        <f>VLOOKUP(CONCATENATE($F1551," ",$G1551),AllocFactorMatrix,(R$4+1),FALSE)*$E1556</f>
        <v>0</v>
      </c>
      <c r="S1551" s="54">
        <f t="shared" si="795"/>
        <v>0</v>
      </c>
      <c r="T1551" s="54">
        <f>VLOOKUP(CONCATENATE($F1551," ",$G1551),AllocFactorMatrix,(T$4+1),FALSE)*$E1556</f>
        <v>0</v>
      </c>
      <c r="U1551" s="54">
        <f>VLOOKUP(CONCATENATE($F1551," ",$G1551),AllocFactorMatrix,(U$4+1),FALSE)*$E1556</f>
        <v>0</v>
      </c>
      <c r="V1551" s="54">
        <f>VLOOKUP(CONCATENATE($F1551," ",$G1551),AllocFactorMatrix,(V$4+1),FALSE)*$E1556</f>
        <v>0</v>
      </c>
      <c r="W1551" s="54">
        <f>VLOOKUP(CONCATENATE($F1551," ",$G1551),AllocFactorMatrix,(W$4+1),FALSE)*$E1556</f>
        <v>0</v>
      </c>
      <c r="X1551" s="54">
        <f t="shared" si="797"/>
        <v>0</v>
      </c>
      <c r="Y1551" s="54">
        <f>VLOOKUP(CONCATENATE($F1551," ",$G1551),AllocFactorMatrix,(Y$4+1),FALSE)*$E1556</f>
        <v>0</v>
      </c>
      <c r="Z1551" s="54">
        <f>VLOOKUP(CONCATENATE($F1551," ",$G1551),AllocFactorMatrix,(Z$4+1),FALSE)*$E1556</f>
        <v>0</v>
      </c>
      <c r="AA1551" s="54">
        <f t="shared" si="796"/>
        <v>0</v>
      </c>
      <c r="AB1551" s="54">
        <f>VLOOKUP(CONCATENATE($F1551," ",$G1551),AllocFactorMatrix,(AB$4+1),FALSE)*$E1556</f>
        <v>0</v>
      </c>
      <c r="AC1551" s="54">
        <f>VLOOKUP(CONCATENATE($F1551," ",$G1551),AllocFactorMatrix,(AC$4+1),FALSE)*$E1556</f>
        <v>0</v>
      </c>
      <c r="AD1551" s="54">
        <f>VLOOKUP(CONCATENATE($F1551," ",$G1551),AllocFactorMatrix,(AD$4+1),FALSE)*$E1556</f>
        <v>0</v>
      </c>
    </row>
    <row r="1552" spans="1:30" s="51" customFormat="1" hidden="1" outlineLevel="1">
      <c r="A1552" s="56"/>
      <c r="B1552" s="112"/>
      <c r="C1552" s="55"/>
      <c r="F1552" s="52" t="str">
        <f>F1556</f>
        <v>TOTOHLINES</v>
      </c>
      <c r="G1552" s="55" t="str">
        <f>$G$11</f>
        <v>DISTPRI</v>
      </c>
      <c r="H1552" s="53">
        <f t="shared" si="793"/>
        <v>1712378.7554531428</v>
      </c>
      <c r="I1552" s="54">
        <f>VLOOKUP(CONCATENATE($F1552," ",$G1552),AllocFactorMatrix,(I$4+1),FALSE)*$E1556</f>
        <v>1144455.7561263156</v>
      </c>
      <c r="J1552" s="54">
        <f>VLOOKUP(CONCATENATE($F1552," ",$G1552),AllocFactorMatrix,(J$4+1),FALSE)*$E1556</f>
        <v>53946.656699768588</v>
      </c>
      <c r="K1552" s="54">
        <f>VLOOKUP(CONCATENATE($F1552," ",$G1552),AllocFactorMatrix,(K$4+1),FALSE)*$E1556</f>
        <v>195883.62136451705</v>
      </c>
      <c r="L1552" s="54">
        <f>VLOOKUP(CONCATENATE($F1552," ",$G1552),AllocFactorMatrix,(L$4+1),FALSE)*$E1556</f>
        <v>6053.8231675709058</v>
      </c>
      <c r="M1552" s="54">
        <f>VLOOKUP(CONCATENATE($F1552," ",$G1552),AllocFactorMatrix,(M$4+1),FALSE)*$E1556</f>
        <v>0</v>
      </c>
      <c r="N1552" s="54">
        <f t="shared" si="794"/>
        <v>201937.44453208795</v>
      </c>
      <c r="O1552" s="54">
        <f>VLOOKUP(CONCATENATE($F1552," ",$G1552),AllocFactorMatrix,(O$4+1),FALSE)*$E1556</f>
        <v>146878.47849384067</v>
      </c>
      <c r="P1552" s="54">
        <f>VLOOKUP(CONCATENATE($F1552," ",$G1552),AllocFactorMatrix,(P$4+1),FALSE)*$E1556</f>
        <v>27356.126503520692</v>
      </c>
      <c r="Q1552" s="54">
        <f>VLOOKUP(CONCATENATE($F1552," ",$G1552),AllocFactorMatrix,(Q$4+1),FALSE)*$E1556</f>
        <v>0</v>
      </c>
      <c r="R1552" s="54">
        <f>VLOOKUP(CONCATENATE($F1552," ",$G1552),AllocFactorMatrix,(R$4+1),FALSE)*$E1556</f>
        <v>0</v>
      </c>
      <c r="S1552" s="54">
        <f t="shared" si="795"/>
        <v>174234.60499736137</v>
      </c>
      <c r="T1552" s="54">
        <f>VLOOKUP(CONCATENATE($F1552," ",$G1552),AllocFactorMatrix,(T$4+1),FALSE)*$E1556</f>
        <v>5236.1272439796539</v>
      </c>
      <c r="U1552" s="54">
        <f>VLOOKUP(CONCATENATE($F1552," ",$G1552),AllocFactorMatrix,(U$4+1),FALSE)*$E1556</f>
        <v>84446.883895268969</v>
      </c>
      <c r="V1552" s="54">
        <f>VLOOKUP(CONCATENATE($F1552," ",$G1552),AllocFactorMatrix,(V$4+1),FALSE)*$E1556</f>
        <v>0</v>
      </c>
      <c r="W1552" s="54">
        <f>VLOOKUP(CONCATENATE($F1552," ",$G1552),AllocFactorMatrix,(W$4+1),FALSE)*$E1556</f>
        <v>0</v>
      </c>
      <c r="X1552" s="54">
        <f t="shared" si="797"/>
        <v>89683.011139248629</v>
      </c>
      <c r="Y1552" s="54">
        <f>VLOOKUP(CONCATENATE($F1552," ",$G1552),AllocFactorMatrix,(Y$4+1),FALSE)*$E1556</f>
        <v>44290.611156707302</v>
      </c>
      <c r="Z1552" s="54">
        <f>VLOOKUP(CONCATENATE($F1552," ",$G1552),AllocFactorMatrix,(Z$4+1),FALSE)*$E1556</f>
        <v>738.94077025421302</v>
      </c>
      <c r="AA1552" s="54">
        <f t="shared" si="796"/>
        <v>45029.551926961518</v>
      </c>
      <c r="AB1552" s="54">
        <f>VLOOKUP(CONCATENATE($F1552," ",$G1552),AllocFactorMatrix,(AB$4+1),FALSE)*$E1556</f>
        <v>598.6658392038845</v>
      </c>
      <c r="AC1552" s="54">
        <f>VLOOKUP(CONCATENATE($F1552," ",$G1552),AllocFactorMatrix,(AC$4+1),FALSE)*$E1556</f>
        <v>2050.9459927227012</v>
      </c>
      <c r="AD1552" s="54">
        <f>VLOOKUP(CONCATENATE($F1552," ",$G1552),AllocFactorMatrix,(AD$4+1),FALSE)*$E1556</f>
        <v>442.11819947279656</v>
      </c>
    </row>
    <row r="1553" spans="1:30" s="51" customFormat="1" hidden="1" outlineLevel="1">
      <c r="A1553" s="56"/>
      <c r="B1553" s="112"/>
      <c r="C1553" s="55"/>
      <c r="F1553" s="52" t="str">
        <f>F1556</f>
        <v>TOTOHLINES</v>
      </c>
      <c r="G1553" s="55" t="str">
        <f>$G$12</f>
        <v>DISTSEC</v>
      </c>
      <c r="H1553" s="53">
        <f t="shared" si="793"/>
        <v>714392.24454685661</v>
      </c>
      <c r="I1553" s="54">
        <f>VLOOKUP(CONCATENATE($F1553," ",$G1553),AllocFactorMatrix,(I$4+1),FALSE)*$E1556</f>
        <v>534152.11826217978</v>
      </c>
      <c r="J1553" s="54">
        <f>VLOOKUP(CONCATENATE($F1553," ",$G1553),AllocFactorMatrix,(J$4+1),FALSE)*$E1556</f>
        <v>25751.643860704713</v>
      </c>
      <c r="K1553" s="54">
        <f>VLOOKUP(CONCATENATE($F1553," ",$G1553),AllocFactorMatrix,(K$4+1),FALSE)*$E1556</f>
        <v>77703.441201576934</v>
      </c>
      <c r="L1553" s="54">
        <f>VLOOKUP(CONCATENATE($F1553," ",$G1553),AllocFactorMatrix,(L$4+1),FALSE)*$E1556</f>
        <v>0</v>
      </c>
      <c r="M1553" s="54">
        <f>VLOOKUP(CONCATENATE($F1553," ",$G1553),AllocFactorMatrix,(M$4+1),FALSE)*$E1556</f>
        <v>0</v>
      </c>
      <c r="N1553" s="54">
        <f t="shared" si="794"/>
        <v>77703.441201576934</v>
      </c>
      <c r="O1553" s="54">
        <f>VLOOKUP(CONCATENATE($F1553," ",$G1553),AllocFactorMatrix,(O$4+1),FALSE)*$E1556</f>
        <v>49512.935173934267</v>
      </c>
      <c r="P1553" s="54">
        <f>VLOOKUP(CONCATENATE($F1553," ",$G1553),AllocFactorMatrix,(P$4+1),FALSE)*$E1556</f>
        <v>0</v>
      </c>
      <c r="Q1553" s="54">
        <f>VLOOKUP(CONCATENATE($F1553," ",$G1553),AllocFactorMatrix,(Q$4+1),FALSE)*$E1556</f>
        <v>0</v>
      </c>
      <c r="R1553" s="54">
        <f>VLOOKUP(CONCATENATE($F1553," ",$G1553),AllocFactorMatrix,(R$4+1),FALSE)*$E1556</f>
        <v>0</v>
      </c>
      <c r="S1553" s="54">
        <f t="shared" si="795"/>
        <v>49512.935173934267</v>
      </c>
      <c r="T1553" s="54">
        <f>VLOOKUP(CONCATENATE($F1553," ",$G1553),AllocFactorMatrix,(T$4+1),FALSE)*$E1556</f>
        <v>1338.7258955796112</v>
      </c>
      <c r="U1553" s="54">
        <f>VLOOKUP(CONCATENATE($F1553," ",$G1553),AllocFactorMatrix,(U$4+1),FALSE)*$E1556</f>
        <v>0</v>
      </c>
      <c r="V1553" s="54">
        <f>VLOOKUP(CONCATENATE($F1553," ",$G1553),AllocFactorMatrix,(V$4+1),FALSE)*$E1556</f>
        <v>0</v>
      </c>
      <c r="W1553" s="54">
        <f>VLOOKUP(CONCATENATE($F1553," ",$G1553),AllocFactorMatrix,(W$4+1),FALSE)*$E1556</f>
        <v>0</v>
      </c>
      <c r="X1553" s="54">
        <f t="shared" si="797"/>
        <v>1338.7258955796112</v>
      </c>
      <c r="Y1553" s="54">
        <f>VLOOKUP(CONCATENATE($F1553," ",$G1553),AllocFactorMatrix,(Y$4+1),FALSE)*$E1556</f>
        <v>18262.55366009747</v>
      </c>
      <c r="Z1553" s="54">
        <f>VLOOKUP(CONCATENATE($F1553," ",$G1553),AllocFactorMatrix,(Z$4+1),FALSE)*$E1556</f>
        <v>0</v>
      </c>
      <c r="AA1553" s="54">
        <f t="shared" si="796"/>
        <v>18262.55366009747</v>
      </c>
      <c r="AB1553" s="54">
        <f>VLOOKUP(CONCATENATE($F1553," ",$G1553),AllocFactorMatrix,(AB$4+1),FALSE)*$E1556</f>
        <v>189.51110681526254</v>
      </c>
      <c r="AC1553" s="54">
        <f>VLOOKUP(CONCATENATE($F1553," ",$G1553),AllocFactorMatrix,(AC$4+1),FALSE)*$E1556</f>
        <v>6434.6309652505297</v>
      </c>
      <c r="AD1553" s="54">
        <f>VLOOKUP(CONCATENATE($F1553," ",$G1553),AllocFactorMatrix,(AD$4+1),FALSE)*$E1556</f>
        <v>1046.6844207181423</v>
      </c>
    </row>
    <row r="1554" spans="1:30" s="51" customFormat="1" hidden="1" outlineLevel="1">
      <c r="A1554" s="56"/>
      <c r="B1554" s="112"/>
      <c r="C1554" s="55"/>
      <c r="F1554" s="52" t="str">
        <f>F1556</f>
        <v>TOTOHLINES</v>
      </c>
      <c r="G1554" s="55" t="str">
        <f>$G$13</f>
        <v>ENERGY</v>
      </c>
      <c r="H1554" s="53">
        <f t="shared" si="793"/>
        <v>0</v>
      </c>
      <c r="I1554" s="54">
        <f>VLOOKUP(CONCATENATE($F1554," ",$G1554),AllocFactorMatrix,(I$4+1),FALSE)*$E1556</f>
        <v>0</v>
      </c>
      <c r="J1554" s="54">
        <f>VLOOKUP(CONCATENATE($F1554," ",$G1554),AllocFactorMatrix,(J$4+1),FALSE)*$E1556</f>
        <v>0</v>
      </c>
      <c r="K1554" s="54">
        <f>VLOOKUP(CONCATENATE($F1554," ",$G1554),AllocFactorMatrix,(K$4+1),FALSE)*$E1556</f>
        <v>0</v>
      </c>
      <c r="L1554" s="54">
        <f>VLOOKUP(CONCATENATE($F1554," ",$G1554),AllocFactorMatrix,(L$4+1),FALSE)*$E1556</f>
        <v>0</v>
      </c>
      <c r="M1554" s="54">
        <f>VLOOKUP(CONCATENATE($F1554," ",$G1554),AllocFactorMatrix,(M$4+1),FALSE)*$E1556</f>
        <v>0</v>
      </c>
      <c r="N1554" s="54">
        <f t="shared" si="794"/>
        <v>0</v>
      </c>
      <c r="O1554" s="54">
        <f>VLOOKUP(CONCATENATE($F1554," ",$G1554),AllocFactorMatrix,(O$4+1),FALSE)*$E1556</f>
        <v>0</v>
      </c>
      <c r="P1554" s="54">
        <f>VLOOKUP(CONCATENATE($F1554," ",$G1554),AllocFactorMatrix,(P$4+1),FALSE)*$E1556</f>
        <v>0</v>
      </c>
      <c r="Q1554" s="54">
        <f>VLOOKUP(CONCATENATE($F1554," ",$G1554),AllocFactorMatrix,(Q$4+1),FALSE)*$E1556</f>
        <v>0</v>
      </c>
      <c r="R1554" s="54">
        <f>VLOOKUP(CONCATENATE($F1554," ",$G1554),AllocFactorMatrix,(R$4+1),FALSE)*$E1556</f>
        <v>0</v>
      </c>
      <c r="S1554" s="54">
        <f t="shared" si="795"/>
        <v>0</v>
      </c>
      <c r="T1554" s="54">
        <f>VLOOKUP(CONCATENATE($F1554," ",$G1554),AllocFactorMatrix,(T$4+1),FALSE)*$E1556</f>
        <v>0</v>
      </c>
      <c r="U1554" s="54">
        <f>VLOOKUP(CONCATENATE($F1554," ",$G1554),AllocFactorMatrix,(U$4+1),FALSE)*$E1556</f>
        <v>0</v>
      </c>
      <c r="V1554" s="54">
        <f>VLOOKUP(CONCATENATE($F1554," ",$G1554),AllocFactorMatrix,(V$4+1),FALSE)*$E1556</f>
        <v>0</v>
      </c>
      <c r="W1554" s="54">
        <f>VLOOKUP(CONCATENATE($F1554," ",$G1554),AllocFactorMatrix,(W$4+1),FALSE)*$E1556</f>
        <v>0</v>
      </c>
      <c r="X1554" s="54">
        <f t="shared" si="797"/>
        <v>0</v>
      </c>
      <c r="Y1554" s="54">
        <f>VLOOKUP(CONCATENATE($F1554," ",$G1554),AllocFactorMatrix,(Y$4+1),FALSE)*$E1556</f>
        <v>0</v>
      </c>
      <c r="Z1554" s="54">
        <f>VLOOKUP(CONCATENATE($F1554," ",$G1554),AllocFactorMatrix,(Z$4+1),FALSE)*$E1556</f>
        <v>0</v>
      </c>
      <c r="AA1554" s="54">
        <f t="shared" si="796"/>
        <v>0</v>
      </c>
      <c r="AB1554" s="54">
        <f>VLOOKUP(CONCATENATE($F1554," ",$G1554),AllocFactorMatrix,(AB$4+1),FALSE)*$E1556</f>
        <v>0</v>
      </c>
      <c r="AC1554" s="54">
        <f>VLOOKUP(CONCATENATE($F1554," ",$G1554),AllocFactorMatrix,(AC$4+1),FALSE)*$E1556</f>
        <v>0</v>
      </c>
      <c r="AD1554" s="54">
        <f>VLOOKUP(CONCATENATE($F1554," ",$G1554),AllocFactorMatrix,(AD$4+1),FALSE)*$E1556</f>
        <v>0</v>
      </c>
    </row>
    <row r="1555" spans="1:30" s="51" customFormat="1" hidden="1" outlineLevel="1">
      <c r="A1555" s="56"/>
      <c r="B1555" s="112"/>
      <c r="C1555" s="55"/>
      <c r="F1555" s="52" t="str">
        <f>F1556</f>
        <v>TOTOHLINES</v>
      </c>
      <c r="G1555" s="55" t="str">
        <f>$G$14</f>
        <v>CUSTOMER</v>
      </c>
      <c r="H1555" s="53">
        <f t="shared" si="793"/>
        <v>0</v>
      </c>
      <c r="I1555" s="54">
        <f>VLOOKUP(CONCATENATE($F1555," ",$G1555),AllocFactorMatrix,(I$4+1),FALSE)*$E1556</f>
        <v>0</v>
      </c>
      <c r="J1555" s="54">
        <f>VLOOKUP(CONCATENATE($F1555," ",$G1555),AllocFactorMatrix,(J$4+1),FALSE)*$E1556</f>
        <v>0</v>
      </c>
      <c r="K1555" s="54">
        <f>VLOOKUP(CONCATENATE($F1555," ",$G1555),AllocFactorMatrix,(K$4+1),FALSE)*$E1556</f>
        <v>0</v>
      </c>
      <c r="L1555" s="54">
        <f>VLOOKUP(CONCATENATE($F1555," ",$G1555),AllocFactorMatrix,(L$4+1),FALSE)*$E1556</f>
        <v>0</v>
      </c>
      <c r="M1555" s="54">
        <f>VLOOKUP(CONCATENATE($F1555," ",$G1555),AllocFactorMatrix,(M$4+1),FALSE)*$E1556</f>
        <v>0</v>
      </c>
      <c r="N1555" s="54">
        <f t="shared" si="794"/>
        <v>0</v>
      </c>
      <c r="O1555" s="54">
        <f>VLOOKUP(CONCATENATE($F1555," ",$G1555),AllocFactorMatrix,(O$4+1),FALSE)*$E1556</f>
        <v>0</v>
      </c>
      <c r="P1555" s="54">
        <f>VLOOKUP(CONCATENATE($F1555," ",$G1555),AllocFactorMatrix,(P$4+1),FALSE)*$E1556</f>
        <v>0</v>
      </c>
      <c r="Q1555" s="54">
        <f>VLOOKUP(CONCATENATE($F1555," ",$G1555),AllocFactorMatrix,(Q$4+1),FALSE)*$E1556</f>
        <v>0</v>
      </c>
      <c r="R1555" s="54">
        <f>VLOOKUP(CONCATENATE($F1555," ",$G1555),AllocFactorMatrix,(R$4+1),FALSE)*$E1556</f>
        <v>0</v>
      </c>
      <c r="S1555" s="54">
        <f t="shared" si="795"/>
        <v>0</v>
      </c>
      <c r="T1555" s="54">
        <f>VLOOKUP(CONCATENATE($F1555," ",$G1555),AllocFactorMatrix,(T$4+1),FALSE)*$E1556</f>
        <v>0</v>
      </c>
      <c r="U1555" s="54">
        <f>VLOOKUP(CONCATENATE($F1555," ",$G1555),AllocFactorMatrix,(U$4+1),FALSE)*$E1556</f>
        <v>0</v>
      </c>
      <c r="V1555" s="54">
        <f>VLOOKUP(CONCATENATE($F1555," ",$G1555),AllocFactorMatrix,(V$4+1),FALSE)*$E1556</f>
        <v>0</v>
      </c>
      <c r="W1555" s="54">
        <f>VLOOKUP(CONCATENATE($F1555," ",$G1555),AllocFactorMatrix,(W$4+1),FALSE)*$E1556</f>
        <v>0</v>
      </c>
      <c r="X1555" s="54">
        <f t="shared" si="797"/>
        <v>0</v>
      </c>
      <c r="Y1555" s="54">
        <f>VLOOKUP(CONCATENATE($F1555," ",$G1555),AllocFactorMatrix,(Y$4+1),FALSE)*$E1556</f>
        <v>0</v>
      </c>
      <c r="Z1555" s="54">
        <f>VLOOKUP(CONCATENATE($F1555," ",$G1555),AllocFactorMatrix,(Z$4+1),FALSE)*$E1556</f>
        <v>0</v>
      </c>
      <c r="AA1555" s="54">
        <f t="shared" si="796"/>
        <v>0</v>
      </c>
      <c r="AB1555" s="54">
        <f>VLOOKUP(CONCATENATE($F1555," ",$G1555),AllocFactorMatrix,(AB$4+1),FALSE)*$E1556</f>
        <v>0</v>
      </c>
      <c r="AC1555" s="54">
        <f>VLOOKUP(CONCATENATE($F1555," ",$G1555),AllocFactorMatrix,(AC$4+1),FALSE)*$E1556</f>
        <v>0</v>
      </c>
      <c r="AD1555" s="54">
        <f>VLOOKUP(CONCATENATE($F1555," ",$G1555),AllocFactorMatrix,(AD$4+1),FALSE)*$E1556</f>
        <v>0</v>
      </c>
    </row>
    <row r="1556" spans="1:30" s="51" customFormat="1" collapsed="1">
      <c r="A1556" s="56"/>
      <c r="B1556" s="112"/>
      <c r="C1556" s="55"/>
      <c r="D1556" s="51" t="s">
        <v>518</v>
      </c>
      <c r="E1556" s="61">
        <v>2426771</v>
      </c>
      <c r="F1556" s="57" t="s">
        <v>67</v>
      </c>
      <c r="G1556" s="55" t="str">
        <f>$G$15</f>
        <v>TOTAL</v>
      </c>
      <c r="H1556" s="53">
        <f t="shared" si="793"/>
        <v>2426770.9999999995</v>
      </c>
      <c r="I1556" s="54">
        <f>VLOOKUP(CONCATENATE($F1556," ",$G1556),AllocFactorMatrix,(I$4+1),FALSE)*$E1556</f>
        <v>1678607.8743884952</v>
      </c>
      <c r="J1556" s="54">
        <f>VLOOKUP(CONCATENATE($F1556," ",$G1556),AllocFactorMatrix,(J$4+1),FALSE)*$E1556</f>
        <v>79698.300560473304</v>
      </c>
      <c r="K1556" s="54">
        <f>VLOOKUP(CONCATENATE($F1556," ",$G1556),AllocFactorMatrix,(K$4+1),FALSE)*$E1556</f>
        <v>273587.06256609398</v>
      </c>
      <c r="L1556" s="54">
        <f>VLOOKUP(CONCATENATE($F1556," ",$G1556),AllocFactorMatrix,(L$4+1),FALSE)*$E1556</f>
        <v>6053.8231675709058</v>
      </c>
      <c r="M1556" s="54">
        <f>VLOOKUP(CONCATENATE($F1556," ",$G1556),AllocFactorMatrix,(M$4+1),FALSE)*$E1556</f>
        <v>0</v>
      </c>
      <c r="N1556" s="54">
        <f t="shared" si="794"/>
        <v>279640.88573366491</v>
      </c>
      <c r="O1556" s="54">
        <f>VLOOKUP(CONCATENATE($F1556," ",$G1556),AllocFactorMatrix,(O$4+1),FALSE)*$E1556</f>
        <v>196391.41366777493</v>
      </c>
      <c r="P1556" s="54">
        <f>VLOOKUP(CONCATENATE($F1556," ",$G1556),AllocFactorMatrix,(P$4+1),FALSE)*$E1556</f>
        <v>27356.126503520692</v>
      </c>
      <c r="Q1556" s="54">
        <f>VLOOKUP(CONCATENATE($F1556," ",$G1556),AllocFactorMatrix,(Q$4+1),FALSE)*$E1556</f>
        <v>0</v>
      </c>
      <c r="R1556" s="54">
        <f>VLOOKUP(CONCATENATE($F1556," ",$G1556),AllocFactorMatrix,(R$4+1),FALSE)*$E1556</f>
        <v>0</v>
      </c>
      <c r="S1556" s="54">
        <f t="shared" si="795"/>
        <v>223747.54017129564</v>
      </c>
      <c r="T1556" s="54">
        <f>VLOOKUP(CONCATENATE($F1556," ",$G1556),AllocFactorMatrix,(T$4+1),FALSE)*$E1556</f>
        <v>6574.8531395592645</v>
      </c>
      <c r="U1556" s="54">
        <f>VLOOKUP(CONCATENATE($F1556," ",$G1556),AllocFactorMatrix,(U$4+1),FALSE)*$E1556</f>
        <v>84446.883895268969</v>
      </c>
      <c r="V1556" s="54">
        <f>VLOOKUP(CONCATENATE($F1556," ",$G1556),AllocFactorMatrix,(V$4+1),FALSE)*$E1556</f>
        <v>0</v>
      </c>
      <c r="W1556" s="54">
        <f>VLOOKUP(CONCATENATE($F1556," ",$G1556),AllocFactorMatrix,(W$4+1),FALSE)*$E1556</f>
        <v>0</v>
      </c>
      <c r="X1556" s="54">
        <f t="shared" si="797"/>
        <v>91021.737034828227</v>
      </c>
      <c r="Y1556" s="54">
        <f>VLOOKUP(CONCATENATE($F1556," ",$G1556),AllocFactorMatrix,(Y$4+1),FALSE)*$E1556</f>
        <v>62553.164816804769</v>
      </c>
      <c r="Z1556" s="54">
        <f>VLOOKUP(CONCATENATE($F1556," ",$G1556),AllocFactorMatrix,(Z$4+1),FALSE)*$E1556</f>
        <v>738.94077025421302</v>
      </c>
      <c r="AA1556" s="54">
        <f t="shared" si="796"/>
        <v>63292.105587058984</v>
      </c>
      <c r="AB1556" s="54">
        <f>VLOOKUP(CONCATENATE($F1556," ",$G1556),AllocFactorMatrix,(AB$4+1),FALSE)*$E1556</f>
        <v>788.17694601914707</v>
      </c>
      <c r="AC1556" s="54">
        <f>VLOOKUP(CONCATENATE($F1556," ",$G1556),AllocFactorMatrix,(AC$4+1),FALSE)*$E1556</f>
        <v>8485.5769579732314</v>
      </c>
      <c r="AD1556" s="54">
        <f>VLOOKUP(CONCATENATE($F1556," ",$G1556),AllocFactorMatrix,(AD$4+1),FALSE)*$E1556</f>
        <v>1488.8026201909388</v>
      </c>
    </row>
    <row r="1557" spans="1:30" hidden="1" outlineLevel="1">
      <c r="E1557" s="51"/>
      <c r="F1557" s="52" t="str">
        <f>F1564</f>
        <v>TOTOHLINES</v>
      </c>
      <c r="G1557" s="55" t="str">
        <f>$G$8</f>
        <v>PRODUCTION</v>
      </c>
      <c r="H1557" s="4">
        <f t="shared" si="785"/>
        <v>0</v>
      </c>
      <c r="I1557" s="5">
        <f>VLOOKUP(CONCATENATE($F1557," ",$G1557),AllocFactorMatrix,(I$4+1),FALSE)*$E1564</f>
        <v>0</v>
      </c>
      <c r="J1557" s="5">
        <f>VLOOKUP(CONCATENATE($F1557," ",$G1557),AllocFactorMatrix,(J$4+1),FALSE)*$E1564</f>
        <v>0</v>
      </c>
      <c r="K1557" s="5">
        <f>VLOOKUP(CONCATENATE($F1557," ",$G1557),AllocFactorMatrix,(K$4+1),FALSE)*$E1564</f>
        <v>0</v>
      </c>
      <c r="L1557" s="5">
        <f>VLOOKUP(CONCATENATE($F1557," ",$G1557),AllocFactorMatrix,(L$4+1),FALSE)*$E1564</f>
        <v>0</v>
      </c>
      <c r="M1557" s="5">
        <f>VLOOKUP(CONCATENATE($F1557," ",$G1557),AllocFactorMatrix,(M$4+1),FALSE)*$E1564</f>
        <v>0</v>
      </c>
      <c r="N1557" s="5">
        <f t="shared" si="786"/>
        <v>0</v>
      </c>
      <c r="O1557" s="5">
        <f>VLOOKUP(CONCATENATE($F1557," ",$G1557),AllocFactorMatrix,(O$4+1),FALSE)*$E1564</f>
        <v>0</v>
      </c>
      <c r="P1557" s="5">
        <f>VLOOKUP(CONCATENATE($F1557," ",$G1557),AllocFactorMatrix,(P$4+1),FALSE)*$E1564</f>
        <v>0</v>
      </c>
      <c r="Q1557" s="5">
        <f>VLOOKUP(CONCATENATE($F1557," ",$G1557),AllocFactorMatrix,(Q$4+1),FALSE)*$E1564</f>
        <v>0</v>
      </c>
      <c r="R1557" s="54">
        <f>VLOOKUP(CONCATENATE($F1557," ",$G1557),AllocFactorMatrix,(R$4+1),FALSE)*$E1564</f>
        <v>0</v>
      </c>
      <c r="S1557" s="5">
        <f t="shared" si="788"/>
        <v>0</v>
      </c>
      <c r="T1557" s="5">
        <f>VLOOKUP(CONCATENATE($F1557," ",$G1557),AllocFactorMatrix,(T$4+1),FALSE)*$E1564</f>
        <v>0</v>
      </c>
      <c r="U1557" s="5">
        <f>VLOOKUP(CONCATENATE($F1557," ",$G1557),AllocFactorMatrix,(U$4+1),FALSE)*$E1564</f>
        <v>0</v>
      </c>
      <c r="V1557" s="5">
        <f>VLOOKUP(CONCATENATE($F1557," ",$G1557),AllocFactorMatrix,(V$4+1),FALSE)*$E1564</f>
        <v>0</v>
      </c>
      <c r="W1557" s="5">
        <f>VLOOKUP(CONCATENATE($F1557," ",$G1557),AllocFactorMatrix,(W$4+1),FALSE)*$E1564</f>
        <v>0</v>
      </c>
      <c r="X1557" s="5">
        <f>SUBTOTAL(9,T1557:W1557)</f>
        <v>0</v>
      </c>
      <c r="Y1557" s="5">
        <f>VLOOKUP(CONCATENATE($F1557," ",$G1557),AllocFactorMatrix,(Y$4+1),FALSE)*$E1564</f>
        <v>0</v>
      </c>
      <c r="Z1557" s="5">
        <f>VLOOKUP(CONCATENATE($F1557," ",$G1557),AllocFactorMatrix,(Z$4+1),FALSE)*$E1564</f>
        <v>0</v>
      </c>
      <c r="AA1557" s="5">
        <f t="shared" si="787"/>
        <v>0</v>
      </c>
      <c r="AB1557" s="5">
        <f>VLOOKUP(CONCATENATE($F1557," ",$G1557),AllocFactorMatrix,(AB$4+1),FALSE)*$E1564</f>
        <v>0</v>
      </c>
      <c r="AC1557" s="5">
        <f>VLOOKUP(CONCATENATE($F1557," ",$G1557),AllocFactorMatrix,(AC$4+1),FALSE)*$E1564</f>
        <v>0</v>
      </c>
      <c r="AD1557" s="5">
        <f>VLOOKUP(CONCATENATE($F1557," ",$G1557),AllocFactorMatrix,(AD$4+1),FALSE)*$E1564</f>
        <v>0</v>
      </c>
    </row>
    <row r="1558" spans="1:30" hidden="1" outlineLevel="1">
      <c r="E1558" s="51"/>
      <c r="F1558" s="52" t="str">
        <f>F1564</f>
        <v>TOTOHLINES</v>
      </c>
      <c r="G1558" s="55" t="str">
        <f>$G$9</f>
        <v>BULKTRAN</v>
      </c>
      <c r="H1558" s="4">
        <f t="shared" si="785"/>
        <v>0</v>
      </c>
      <c r="I1558" s="5">
        <f>VLOOKUP(CONCATENATE($F1558," ",$G1558),AllocFactorMatrix,(I$4+1),FALSE)*$E1564</f>
        <v>0</v>
      </c>
      <c r="J1558" s="5">
        <f>VLOOKUP(CONCATENATE($F1558," ",$G1558),AllocFactorMatrix,(J$4+1),FALSE)*$E1564</f>
        <v>0</v>
      </c>
      <c r="K1558" s="5">
        <f>VLOOKUP(CONCATENATE($F1558," ",$G1558),AllocFactorMatrix,(K$4+1),FALSE)*$E1564</f>
        <v>0</v>
      </c>
      <c r="L1558" s="5">
        <f>VLOOKUP(CONCATENATE($F1558," ",$G1558),AllocFactorMatrix,(L$4+1),FALSE)*$E1564</f>
        <v>0</v>
      </c>
      <c r="M1558" s="5">
        <f>VLOOKUP(CONCATENATE($F1558," ",$G1558),AllocFactorMatrix,(M$4+1),FALSE)*$E1564</f>
        <v>0</v>
      </c>
      <c r="N1558" s="5">
        <f t="shared" si="786"/>
        <v>0</v>
      </c>
      <c r="O1558" s="5">
        <f>VLOOKUP(CONCATENATE($F1558," ",$G1558),AllocFactorMatrix,(O$4+1),FALSE)*$E1564</f>
        <v>0</v>
      </c>
      <c r="P1558" s="5">
        <f>VLOOKUP(CONCATENATE($F1558," ",$G1558),AllocFactorMatrix,(P$4+1),FALSE)*$E1564</f>
        <v>0</v>
      </c>
      <c r="Q1558" s="5">
        <f>VLOOKUP(CONCATENATE($F1558," ",$G1558),AllocFactorMatrix,(Q$4+1),FALSE)*$E1564</f>
        <v>0</v>
      </c>
      <c r="R1558" s="54">
        <f>VLOOKUP(CONCATENATE($F1558," ",$G1558),AllocFactorMatrix,(R$4+1),FALSE)*$E1564</f>
        <v>0</v>
      </c>
      <c r="S1558" s="5">
        <f t="shared" si="788"/>
        <v>0</v>
      </c>
      <c r="T1558" s="5">
        <f>VLOOKUP(CONCATENATE($F1558," ",$G1558),AllocFactorMatrix,(T$4+1),FALSE)*$E1564</f>
        <v>0</v>
      </c>
      <c r="U1558" s="5">
        <f>VLOOKUP(CONCATENATE($F1558," ",$G1558),AllocFactorMatrix,(U$4+1),FALSE)*$E1564</f>
        <v>0</v>
      </c>
      <c r="V1558" s="5">
        <f>VLOOKUP(CONCATENATE($F1558," ",$G1558),AllocFactorMatrix,(V$4+1),FALSE)*$E1564</f>
        <v>0</v>
      </c>
      <c r="W1558" s="5">
        <f>VLOOKUP(CONCATENATE($F1558," ",$G1558),AllocFactorMatrix,(W$4+1),FALSE)*$E1564</f>
        <v>0</v>
      </c>
      <c r="X1558" s="5">
        <f t="shared" ref="X1558:X1564" si="798">SUBTOTAL(9,T1558:W1558)</f>
        <v>0</v>
      </c>
      <c r="Y1558" s="5">
        <f>VLOOKUP(CONCATENATE($F1558," ",$G1558),AllocFactorMatrix,(Y$4+1),FALSE)*$E1564</f>
        <v>0</v>
      </c>
      <c r="Z1558" s="5">
        <f>VLOOKUP(CONCATENATE($F1558," ",$G1558),AllocFactorMatrix,(Z$4+1),FALSE)*$E1564</f>
        <v>0</v>
      </c>
      <c r="AA1558" s="5">
        <f t="shared" si="787"/>
        <v>0</v>
      </c>
      <c r="AB1558" s="5">
        <f>VLOOKUP(CONCATENATE($F1558," ",$G1558),AllocFactorMatrix,(AB$4+1),FALSE)*$E1564</f>
        <v>0</v>
      </c>
      <c r="AC1558" s="5">
        <f>VLOOKUP(CONCATENATE($F1558," ",$G1558),AllocFactorMatrix,(AC$4+1),FALSE)*$E1564</f>
        <v>0</v>
      </c>
      <c r="AD1558" s="5">
        <f>VLOOKUP(CONCATENATE($F1558," ",$G1558),AllocFactorMatrix,(AD$4+1),FALSE)*$E1564</f>
        <v>0</v>
      </c>
    </row>
    <row r="1559" spans="1:30" hidden="1" outlineLevel="1">
      <c r="E1559" s="51"/>
      <c r="F1559" s="52" t="str">
        <f>F1564</f>
        <v>TOTOHLINES</v>
      </c>
      <c r="G1559" s="55" t="str">
        <f>$G$10</f>
        <v>SUBTRAN</v>
      </c>
      <c r="H1559" s="4">
        <f t="shared" si="785"/>
        <v>0</v>
      </c>
      <c r="I1559" s="5">
        <f>VLOOKUP(CONCATENATE($F1559," ",$G1559),AllocFactorMatrix,(I$4+1),FALSE)*$E1564</f>
        <v>0</v>
      </c>
      <c r="J1559" s="5">
        <f>VLOOKUP(CONCATENATE($F1559," ",$G1559),AllocFactorMatrix,(J$4+1),FALSE)*$E1564</f>
        <v>0</v>
      </c>
      <c r="K1559" s="5">
        <f>VLOOKUP(CONCATENATE($F1559," ",$G1559),AllocFactorMatrix,(K$4+1),FALSE)*$E1564</f>
        <v>0</v>
      </c>
      <c r="L1559" s="5">
        <f>VLOOKUP(CONCATENATE($F1559," ",$G1559),AllocFactorMatrix,(L$4+1),FALSE)*$E1564</f>
        <v>0</v>
      </c>
      <c r="M1559" s="5">
        <f>VLOOKUP(CONCATENATE($F1559," ",$G1559),AllocFactorMatrix,(M$4+1),FALSE)*$E1564</f>
        <v>0</v>
      </c>
      <c r="N1559" s="5">
        <f t="shared" si="786"/>
        <v>0</v>
      </c>
      <c r="O1559" s="5">
        <f>VLOOKUP(CONCATENATE($F1559," ",$G1559),AllocFactorMatrix,(O$4+1),FALSE)*$E1564</f>
        <v>0</v>
      </c>
      <c r="P1559" s="5">
        <f>VLOOKUP(CONCATENATE($F1559," ",$G1559),AllocFactorMatrix,(P$4+1),FALSE)*$E1564</f>
        <v>0</v>
      </c>
      <c r="Q1559" s="5">
        <f>VLOOKUP(CONCATENATE($F1559," ",$G1559),AllocFactorMatrix,(Q$4+1),FALSE)*$E1564</f>
        <v>0</v>
      </c>
      <c r="R1559" s="54">
        <f>VLOOKUP(CONCATENATE($F1559," ",$G1559),AllocFactorMatrix,(R$4+1),FALSE)*$E1564</f>
        <v>0</v>
      </c>
      <c r="S1559" s="5">
        <f t="shared" si="788"/>
        <v>0</v>
      </c>
      <c r="T1559" s="5">
        <f>VLOOKUP(CONCATENATE($F1559," ",$G1559),AllocFactorMatrix,(T$4+1),FALSE)*$E1564</f>
        <v>0</v>
      </c>
      <c r="U1559" s="5">
        <f>VLOOKUP(CONCATENATE($F1559," ",$G1559),AllocFactorMatrix,(U$4+1),FALSE)*$E1564</f>
        <v>0</v>
      </c>
      <c r="V1559" s="5">
        <f>VLOOKUP(CONCATENATE($F1559," ",$G1559),AllocFactorMatrix,(V$4+1),FALSE)*$E1564</f>
        <v>0</v>
      </c>
      <c r="W1559" s="5">
        <f>VLOOKUP(CONCATENATE($F1559," ",$G1559),AllocFactorMatrix,(W$4+1),FALSE)*$E1564</f>
        <v>0</v>
      </c>
      <c r="X1559" s="5">
        <f t="shared" si="798"/>
        <v>0</v>
      </c>
      <c r="Y1559" s="5">
        <f>VLOOKUP(CONCATENATE($F1559," ",$G1559),AllocFactorMatrix,(Y$4+1),FALSE)*$E1564</f>
        <v>0</v>
      </c>
      <c r="Z1559" s="5">
        <f>VLOOKUP(CONCATENATE($F1559," ",$G1559),AllocFactorMatrix,(Z$4+1),FALSE)*$E1564</f>
        <v>0</v>
      </c>
      <c r="AA1559" s="5">
        <f t="shared" si="787"/>
        <v>0</v>
      </c>
      <c r="AB1559" s="5">
        <f>VLOOKUP(CONCATENATE($F1559," ",$G1559),AllocFactorMatrix,(AB$4+1),FALSE)*$E1564</f>
        <v>0</v>
      </c>
      <c r="AC1559" s="5">
        <f>VLOOKUP(CONCATENATE($F1559," ",$G1559),AllocFactorMatrix,(AC$4+1),FALSE)*$E1564</f>
        <v>0</v>
      </c>
      <c r="AD1559" s="5">
        <f>VLOOKUP(CONCATENATE($F1559," ",$G1559),AllocFactorMatrix,(AD$4+1),FALSE)*$E1564</f>
        <v>0</v>
      </c>
    </row>
    <row r="1560" spans="1:30" hidden="1" outlineLevel="1">
      <c r="E1560" s="51"/>
      <c r="F1560" s="52" t="str">
        <f>F1564</f>
        <v>TOTOHLINES</v>
      </c>
      <c r="G1560" s="55" t="str">
        <f>$G$11</f>
        <v>DISTPRI</v>
      </c>
      <c r="H1560" s="4">
        <f t="shared" si="785"/>
        <v>524608.19158276729</v>
      </c>
      <c r="I1560" s="5">
        <f>VLOOKUP(CONCATENATE($F1560," ",$G1560),AllocFactorMatrix,(I$4+1),FALSE)*$E1564</f>
        <v>350618.02925079787</v>
      </c>
      <c r="J1560" s="5">
        <f>VLOOKUP(CONCATENATE($F1560," ",$G1560),AllocFactorMatrix,(J$4+1),FALSE)*$E1564</f>
        <v>16527.218597565923</v>
      </c>
      <c r="K1560" s="5">
        <f>VLOOKUP(CONCATENATE($F1560," ",$G1560),AllocFactorMatrix,(K$4+1),FALSE)*$E1564</f>
        <v>60011.345058721592</v>
      </c>
      <c r="L1560" s="5">
        <f>VLOOKUP(CONCATENATE($F1560," ",$G1560),AllocFactorMatrix,(L$4+1),FALSE)*$E1564</f>
        <v>1854.6628273607641</v>
      </c>
      <c r="M1560" s="5">
        <f>VLOOKUP(CONCATENATE($F1560," ",$G1560),AllocFactorMatrix,(M$4+1),FALSE)*$E1564</f>
        <v>0</v>
      </c>
      <c r="N1560" s="5">
        <f t="shared" si="786"/>
        <v>61866.007886082356</v>
      </c>
      <c r="O1560" s="5">
        <f>VLOOKUP(CONCATENATE($F1560," ",$G1560),AllocFactorMatrix,(O$4+1),FALSE)*$E1564</f>
        <v>44998.019707790401</v>
      </c>
      <c r="P1560" s="5">
        <f>VLOOKUP(CONCATENATE($F1560," ",$G1560),AllocFactorMatrix,(P$4+1),FALSE)*$E1564</f>
        <v>8380.8841986734769</v>
      </c>
      <c r="Q1560" s="5">
        <f>VLOOKUP(CONCATENATE($F1560," ",$G1560),AllocFactorMatrix,(Q$4+1),FALSE)*$E1564</f>
        <v>0</v>
      </c>
      <c r="R1560" s="54">
        <f>VLOOKUP(CONCATENATE($F1560," ",$G1560),AllocFactorMatrix,(R$4+1),FALSE)*$E1564</f>
        <v>0</v>
      </c>
      <c r="S1560" s="5">
        <f t="shared" si="788"/>
        <v>53378.903906463878</v>
      </c>
      <c r="T1560" s="5">
        <f>VLOOKUP(CONCATENATE($F1560," ",$G1560),AllocFactorMatrix,(T$4+1),FALSE)*$E1564</f>
        <v>1604.1516724111166</v>
      </c>
      <c r="U1560" s="5">
        <f>VLOOKUP(CONCATENATE($F1560," ",$G1560),AllocFactorMatrix,(U$4+1),FALSE)*$E1564</f>
        <v>25871.336527632608</v>
      </c>
      <c r="V1560" s="5">
        <f>VLOOKUP(CONCATENATE($F1560," ",$G1560),AllocFactorMatrix,(V$4+1),FALSE)*$E1564</f>
        <v>0</v>
      </c>
      <c r="W1560" s="5">
        <f>VLOOKUP(CONCATENATE($F1560," ",$G1560),AllocFactorMatrix,(W$4+1),FALSE)*$E1564</f>
        <v>0</v>
      </c>
      <c r="X1560" s="5">
        <f t="shared" si="798"/>
        <v>27475.488200043725</v>
      </c>
      <c r="Y1560" s="5">
        <f>VLOOKUP(CONCATENATE($F1560," ",$G1560),AllocFactorMatrix,(Y$4+1),FALSE)*$E1564</f>
        <v>13568.970853569757</v>
      </c>
      <c r="Z1560" s="5">
        <f>VLOOKUP(CONCATENATE($F1560," ",$G1560),AllocFactorMatrix,(Z$4+1),FALSE)*$E1564</f>
        <v>226.38354974642024</v>
      </c>
      <c r="AA1560" s="5">
        <f t="shared" si="787"/>
        <v>13795.354403316178</v>
      </c>
      <c r="AB1560" s="5">
        <f>VLOOKUP(CONCATENATE($F1560," ",$G1560),AllocFactorMatrix,(AB$4+1),FALSE)*$E1564</f>
        <v>183.4086076266575</v>
      </c>
      <c r="AC1560" s="5">
        <f>VLOOKUP(CONCATENATE($F1560," ",$G1560),AllocFactorMatrix,(AC$4+1),FALSE)*$E1564</f>
        <v>628.33240884926488</v>
      </c>
      <c r="AD1560" s="5">
        <f>VLOOKUP(CONCATENATE($F1560," ",$G1560),AllocFactorMatrix,(AD$4+1),FALSE)*$E1564</f>
        <v>135.44832202141839</v>
      </c>
    </row>
    <row r="1561" spans="1:30" hidden="1" outlineLevel="1">
      <c r="E1561" s="51"/>
      <c r="F1561" s="52" t="str">
        <f>F1564</f>
        <v>TOTOHLINES</v>
      </c>
      <c r="G1561" s="55" t="str">
        <f>$G$12</f>
        <v>DISTSEC</v>
      </c>
      <c r="H1561" s="4">
        <f t="shared" si="785"/>
        <v>218862.80841723262</v>
      </c>
      <c r="I1561" s="5">
        <f>VLOOKUP(CONCATENATE($F1561," ",$G1561),AllocFactorMatrix,(I$4+1),FALSE)*$E1564</f>
        <v>163644.03955564863</v>
      </c>
      <c r="J1561" s="5">
        <f>VLOOKUP(CONCATENATE($F1561," ",$G1561),AllocFactorMatrix,(J$4+1),FALSE)*$E1564</f>
        <v>7889.3313018665522</v>
      </c>
      <c r="K1561" s="5">
        <f>VLOOKUP(CONCATENATE($F1561," ",$G1561),AllocFactorMatrix,(K$4+1),FALSE)*$E1564</f>
        <v>23805.400317367235</v>
      </c>
      <c r="L1561" s="5">
        <f>VLOOKUP(CONCATENATE($F1561," ",$G1561),AllocFactorMatrix,(L$4+1),FALSE)*$E1564</f>
        <v>0</v>
      </c>
      <c r="M1561" s="5">
        <f>VLOOKUP(CONCATENATE($F1561," ",$G1561),AllocFactorMatrix,(M$4+1),FALSE)*$E1564</f>
        <v>0</v>
      </c>
      <c r="N1561" s="5">
        <f t="shared" si="786"/>
        <v>23805.400317367235</v>
      </c>
      <c r="O1561" s="5">
        <f>VLOOKUP(CONCATENATE($F1561," ",$G1561),AllocFactorMatrix,(O$4+1),FALSE)*$E1564</f>
        <v>15168.893738511002</v>
      </c>
      <c r="P1561" s="5">
        <f>VLOOKUP(CONCATENATE($F1561," ",$G1561),AllocFactorMatrix,(P$4+1),FALSE)*$E1564</f>
        <v>0</v>
      </c>
      <c r="Q1561" s="5">
        <f>VLOOKUP(CONCATENATE($F1561," ",$G1561),AllocFactorMatrix,(Q$4+1),FALSE)*$E1564</f>
        <v>0</v>
      </c>
      <c r="R1561" s="54">
        <f>VLOOKUP(CONCATENATE($F1561," ",$G1561),AllocFactorMatrix,(R$4+1),FALSE)*$E1564</f>
        <v>0</v>
      </c>
      <c r="S1561" s="5">
        <f t="shared" si="788"/>
        <v>15168.893738511002</v>
      </c>
      <c r="T1561" s="5">
        <f>VLOOKUP(CONCATENATE($F1561," ",$G1561),AllocFactorMatrix,(T$4+1),FALSE)*$E1564</f>
        <v>410.13506437668372</v>
      </c>
      <c r="U1561" s="5">
        <f>VLOOKUP(CONCATENATE($F1561," ",$G1561),AllocFactorMatrix,(U$4+1),FALSE)*$E1564</f>
        <v>0</v>
      </c>
      <c r="V1561" s="5">
        <f>VLOOKUP(CONCATENATE($F1561," ",$G1561),AllocFactorMatrix,(V$4+1),FALSE)*$E1564</f>
        <v>0</v>
      </c>
      <c r="W1561" s="5">
        <f>VLOOKUP(CONCATENATE($F1561," ",$G1561),AllocFactorMatrix,(W$4+1),FALSE)*$E1564</f>
        <v>0</v>
      </c>
      <c r="X1561" s="5">
        <f t="shared" si="798"/>
        <v>410.13506437668372</v>
      </c>
      <c r="Y1561" s="5">
        <f>VLOOKUP(CONCATENATE($F1561," ",$G1561),AllocFactorMatrix,(Y$4+1),FALSE)*$E1564</f>
        <v>5594.9568509868986</v>
      </c>
      <c r="Z1561" s="5">
        <f>VLOOKUP(CONCATENATE($F1561," ",$G1561),AllocFactorMatrix,(Z$4+1),FALSE)*$E1564</f>
        <v>0</v>
      </c>
      <c r="AA1561" s="5">
        <f t="shared" si="787"/>
        <v>5594.9568509868986</v>
      </c>
      <c r="AB1561" s="5">
        <f>VLOOKUP(CONCATENATE($F1561," ",$G1561),AllocFactorMatrix,(AB$4+1),FALSE)*$E1564</f>
        <v>58.05904722573743</v>
      </c>
      <c r="AC1561" s="5">
        <f>VLOOKUP(CONCATENATE($F1561," ",$G1561),AllocFactorMatrix,(AC$4+1),FALSE)*$E1564</f>
        <v>1971.3279573415773</v>
      </c>
      <c r="AD1561" s="5">
        <f>VLOOKUP(CONCATENATE($F1561," ",$G1561),AllocFactorMatrix,(AD$4+1),FALSE)*$E1564</f>
        <v>320.66458390830365</v>
      </c>
    </row>
    <row r="1562" spans="1:30" hidden="1" outlineLevel="1">
      <c r="E1562" s="51"/>
      <c r="F1562" s="52" t="str">
        <f>F1564</f>
        <v>TOTOHLINES</v>
      </c>
      <c r="G1562" s="55" t="str">
        <f>$G$13</f>
        <v>ENERGY</v>
      </c>
      <c r="H1562" s="4">
        <f t="shared" si="785"/>
        <v>0</v>
      </c>
      <c r="I1562" s="5">
        <f>VLOOKUP(CONCATENATE($F1562," ",$G1562),AllocFactorMatrix,(I$4+1),FALSE)*$E1564</f>
        <v>0</v>
      </c>
      <c r="J1562" s="5">
        <f>VLOOKUP(CONCATENATE($F1562," ",$G1562),AllocFactorMatrix,(J$4+1),FALSE)*$E1564</f>
        <v>0</v>
      </c>
      <c r="K1562" s="5">
        <f>VLOOKUP(CONCATENATE($F1562," ",$G1562),AllocFactorMatrix,(K$4+1),FALSE)*$E1564</f>
        <v>0</v>
      </c>
      <c r="L1562" s="5">
        <f>VLOOKUP(CONCATENATE($F1562," ",$G1562),AllocFactorMatrix,(L$4+1),FALSE)*$E1564</f>
        <v>0</v>
      </c>
      <c r="M1562" s="5">
        <f>VLOOKUP(CONCATENATE($F1562," ",$G1562),AllocFactorMatrix,(M$4+1),FALSE)*$E1564</f>
        <v>0</v>
      </c>
      <c r="N1562" s="5">
        <f t="shared" si="786"/>
        <v>0</v>
      </c>
      <c r="O1562" s="5">
        <f>VLOOKUP(CONCATENATE($F1562," ",$G1562),AllocFactorMatrix,(O$4+1),FALSE)*$E1564</f>
        <v>0</v>
      </c>
      <c r="P1562" s="5">
        <f>VLOOKUP(CONCATENATE($F1562," ",$G1562),AllocFactorMatrix,(P$4+1),FALSE)*$E1564</f>
        <v>0</v>
      </c>
      <c r="Q1562" s="5">
        <f>VLOOKUP(CONCATENATE($F1562," ",$G1562),AllocFactorMatrix,(Q$4+1),FALSE)*$E1564</f>
        <v>0</v>
      </c>
      <c r="R1562" s="54">
        <f>VLOOKUP(CONCATENATE($F1562," ",$G1562),AllocFactorMatrix,(R$4+1),FALSE)*$E1564</f>
        <v>0</v>
      </c>
      <c r="S1562" s="5">
        <f t="shared" si="788"/>
        <v>0</v>
      </c>
      <c r="T1562" s="5">
        <f>VLOOKUP(CONCATENATE($F1562," ",$G1562),AllocFactorMatrix,(T$4+1),FALSE)*$E1564</f>
        <v>0</v>
      </c>
      <c r="U1562" s="5">
        <f>VLOOKUP(CONCATENATE($F1562," ",$G1562),AllocFactorMatrix,(U$4+1),FALSE)*$E1564</f>
        <v>0</v>
      </c>
      <c r="V1562" s="5">
        <f>VLOOKUP(CONCATENATE($F1562," ",$G1562),AllocFactorMatrix,(V$4+1),FALSE)*$E1564</f>
        <v>0</v>
      </c>
      <c r="W1562" s="5">
        <f>VLOOKUP(CONCATENATE($F1562," ",$G1562),AllocFactorMatrix,(W$4+1),FALSE)*$E1564</f>
        <v>0</v>
      </c>
      <c r="X1562" s="5">
        <f t="shared" si="798"/>
        <v>0</v>
      </c>
      <c r="Y1562" s="5">
        <f>VLOOKUP(CONCATENATE($F1562," ",$G1562),AllocFactorMatrix,(Y$4+1),FALSE)*$E1564</f>
        <v>0</v>
      </c>
      <c r="Z1562" s="5">
        <f>VLOOKUP(CONCATENATE($F1562," ",$G1562),AllocFactorMatrix,(Z$4+1),FALSE)*$E1564</f>
        <v>0</v>
      </c>
      <c r="AA1562" s="5">
        <f t="shared" si="787"/>
        <v>0</v>
      </c>
      <c r="AB1562" s="5">
        <f>VLOOKUP(CONCATENATE($F1562," ",$G1562),AllocFactorMatrix,(AB$4+1),FALSE)*$E1564</f>
        <v>0</v>
      </c>
      <c r="AC1562" s="5">
        <f>VLOOKUP(CONCATENATE($F1562," ",$G1562),AllocFactorMatrix,(AC$4+1),FALSE)*$E1564</f>
        <v>0</v>
      </c>
      <c r="AD1562" s="5">
        <f>VLOOKUP(CONCATENATE($F1562," ",$G1562),AllocFactorMatrix,(AD$4+1),FALSE)*$E1564</f>
        <v>0</v>
      </c>
    </row>
    <row r="1563" spans="1:30" hidden="1" outlineLevel="1">
      <c r="E1563" s="51"/>
      <c r="F1563" s="52" t="str">
        <f>F1564</f>
        <v>TOTOHLINES</v>
      </c>
      <c r="G1563" s="55" t="str">
        <f>$G$14</f>
        <v>CUSTOMER</v>
      </c>
      <c r="H1563" s="4">
        <f t="shared" si="785"/>
        <v>0</v>
      </c>
      <c r="I1563" s="5">
        <f>VLOOKUP(CONCATENATE($F1563," ",$G1563),AllocFactorMatrix,(I$4+1),FALSE)*$E1564</f>
        <v>0</v>
      </c>
      <c r="J1563" s="5">
        <f>VLOOKUP(CONCATENATE($F1563," ",$G1563),AllocFactorMatrix,(J$4+1),FALSE)*$E1564</f>
        <v>0</v>
      </c>
      <c r="K1563" s="5">
        <f>VLOOKUP(CONCATENATE($F1563," ",$G1563),AllocFactorMatrix,(K$4+1),FALSE)*$E1564</f>
        <v>0</v>
      </c>
      <c r="L1563" s="5">
        <f>VLOOKUP(CONCATENATE($F1563," ",$G1563),AllocFactorMatrix,(L$4+1),FALSE)*$E1564</f>
        <v>0</v>
      </c>
      <c r="M1563" s="5">
        <f>VLOOKUP(CONCATENATE($F1563," ",$G1563),AllocFactorMatrix,(M$4+1),FALSE)*$E1564</f>
        <v>0</v>
      </c>
      <c r="N1563" s="5">
        <f t="shared" si="786"/>
        <v>0</v>
      </c>
      <c r="O1563" s="5">
        <f>VLOOKUP(CONCATENATE($F1563," ",$G1563),AllocFactorMatrix,(O$4+1),FALSE)*$E1564</f>
        <v>0</v>
      </c>
      <c r="P1563" s="5">
        <f>VLOOKUP(CONCATENATE($F1563," ",$G1563),AllocFactorMatrix,(P$4+1),FALSE)*$E1564</f>
        <v>0</v>
      </c>
      <c r="Q1563" s="5">
        <f>VLOOKUP(CONCATENATE($F1563," ",$G1563),AllocFactorMatrix,(Q$4+1),FALSE)*$E1564</f>
        <v>0</v>
      </c>
      <c r="R1563" s="54">
        <f>VLOOKUP(CONCATENATE($F1563," ",$G1563),AllocFactorMatrix,(R$4+1),FALSE)*$E1564</f>
        <v>0</v>
      </c>
      <c r="S1563" s="5">
        <f t="shared" si="788"/>
        <v>0</v>
      </c>
      <c r="T1563" s="5">
        <f>VLOOKUP(CONCATENATE($F1563," ",$G1563),AllocFactorMatrix,(T$4+1),FALSE)*$E1564</f>
        <v>0</v>
      </c>
      <c r="U1563" s="5">
        <f>VLOOKUP(CONCATENATE($F1563," ",$G1563),AllocFactorMatrix,(U$4+1),FALSE)*$E1564</f>
        <v>0</v>
      </c>
      <c r="V1563" s="5">
        <f>VLOOKUP(CONCATENATE($F1563," ",$G1563),AllocFactorMatrix,(V$4+1),FALSE)*$E1564</f>
        <v>0</v>
      </c>
      <c r="W1563" s="5">
        <f>VLOOKUP(CONCATENATE($F1563," ",$G1563),AllocFactorMatrix,(W$4+1),FALSE)*$E1564</f>
        <v>0</v>
      </c>
      <c r="X1563" s="5">
        <f t="shared" si="798"/>
        <v>0</v>
      </c>
      <c r="Y1563" s="5">
        <f>VLOOKUP(CONCATENATE($F1563," ",$G1563),AllocFactorMatrix,(Y$4+1),FALSE)*$E1564</f>
        <v>0</v>
      </c>
      <c r="Z1563" s="5">
        <f>VLOOKUP(CONCATENATE($F1563," ",$G1563),AllocFactorMatrix,(Z$4+1),FALSE)*$E1564</f>
        <v>0</v>
      </c>
      <c r="AA1563" s="5">
        <f t="shared" si="787"/>
        <v>0</v>
      </c>
      <c r="AB1563" s="5">
        <f>VLOOKUP(CONCATENATE($F1563," ",$G1563),AllocFactorMatrix,(AB$4+1),FALSE)*$E1564</f>
        <v>0</v>
      </c>
      <c r="AC1563" s="5">
        <f>VLOOKUP(CONCATENATE($F1563," ",$G1563),AllocFactorMatrix,(AC$4+1),FALSE)*$E1564</f>
        <v>0</v>
      </c>
      <c r="AD1563" s="5">
        <f>VLOOKUP(CONCATENATE($F1563," ",$G1563),AllocFactorMatrix,(AD$4+1),FALSE)*$E1564</f>
        <v>0</v>
      </c>
    </row>
    <row r="1564" spans="1:30" collapsed="1">
      <c r="D1564" s="1" t="s">
        <v>519</v>
      </c>
      <c r="E1564" s="61">
        <v>743471</v>
      </c>
      <c r="F1564" s="10" t="s">
        <v>67</v>
      </c>
      <c r="G1564" s="55" t="str">
        <f>$G$15</f>
        <v>TOTAL</v>
      </c>
      <c r="H1564" s="4">
        <f t="shared" si="785"/>
        <v>743470.99999999977</v>
      </c>
      <c r="I1564" s="5">
        <f>VLOOKUP(CONCATENATE($F1564," ",$G1564),AllocFactorMatrix,(I$4+1),FALSE)*$E1564</f>
        <v>514262.06880644651</v>
      </c>
      <c r="J1564" s="5">
        <f>VLOOKUP(CONCATENATE($F1564," ",$G1564),AllocFactorMatrix,(J$4+1),FALSE)*$E1564</f>
        <v>24416.549899432473</v>
      </c>
      <c r="K1564" s="5">
        <f>VLOOKUP(CONCATENATE($F1564," ",$G1564),AllocFactorMatrix,(K$4+1),FALSE)*$E1564</f>
        <v>83816.745376088831</v>
      </c>
      <c r="L1564" s="5">
        <f>VLOOKUP(CONCATENATE($F1564," ",$G1564),AllocFactorMatrix,(L$4+1),FALSE)*$E1564</f>
        <v>1854.6628273607641</v>
      </c>
      <c r="M1564" s="5">
        <f>VLOOKUP(CONCATENATE($F1564," ",$G1564),AllocFactorMatrix,(M$4+1),FALSE)*$E1564</f>
        <v>0</v>
      </c>
      <c r="N1564" s="5">
        <f t="shared" si="786"/>
        <v>85671.408203449595</v>
      </c>
      <c r="O1564" s="5">
        <f>VLOOKUP(CONCATENATE($F1564," ",$G1564),AllocFactorMatrix,(O$4+1),FALSE)*$E1564</f>
        <v>60166.913446301398</v>
      </c>
      <c r="P1564" s="5">
        <f>VLOOKUP(CONCATENATE($F1564," ",$G1564),AllocFactorMatrix,(P$4+1),FALSE)*$E1564</f>
        <v>8380.8841986734769</v>
      </c>
      <c r="Q1564" s="5">
        <f>VLOOKUP(CONCATENATE($F1564," ",$G1564),AllocFactorMatrix,(Q$4+1),FALSE)*$E1564</f>
        <v>0</v>
      </c>
      <c r="R1564" s="54">
        <f>VLOOKUP(CONCATENATE($F1564," ",$G1564),AllocFactorMatrix,(R$4+1),FALSE)*$E1564</f>
        <v>0</v>
      </c>
      <c r="S1564" s="5">
        <f t="shared" si="788"/>
        <v>68547.797644974868</v>
      </c>
      <c r="T1564" s="5">
        <f>VLOOKUP(CONCATENATE($F1564," ",$G1564),AllocFactorMatrix,(T$4+1),FALSE)*$E1564</f>
        <v>2014.2867367878</v>
      </c>
      <c r="U1564" s="5">
        <f>VLOOKUP(CONCATENATE($F1564," ",$G1564),AllocFactorMatrix,(U$4+1),FALSE)*$E1564</f>
        <v>25871.336527632608</v>
      </c>
      <c r="V1564" s="5">
        <f>VLOOKUP(CONCATENATE($F1564," ",$G1564),AllocFactorMatrix,(V$4+1),FALSE)*$E1564</f>
        <v>0</v>
      </c>
      <c r="W1564" s="5">
        <f>VLOOKUP(CONCATENATE($F1564," ",$G1564),AllocFactorMatrix,(W$4+1),FALSE)*$E1564</f>
        <v>0</v>
      </c>
      <c r="X1564" s="5">
        <f t="shared" si="798"/>
        <v>27885.623264420406</v>
      </c>
      <c r="Y1564" s="5">
        <f>VLOOKUP(CONCATENATE($F1564," ",$G1564),AllocFactorMatrix,(Y$4+1),FALSE)*$E1564</f>
        <v>19163.927704556656</v>
      </c>
      <c r="Z1564" s="5">
        <f>VLOOKUP(CONCATENATE($F1564," ",$G1564),AllocFactorMatrix,(Z$4+1),FALSE)*$E1564</f>
        <v>226.38354974642024</v>
      </c>
      <c r="AA1564" s="5">
        <f t="shared" si="787"/>
        <v>19390.311254303077</v>
      </c>
      <c r="AB1564" s="5">
        <f>VLOOKUP(CONCATENATE($F1564," ",$G1564),AllocFactorMatrix,(AB$4+1),FALSE)*$E1564</f>
        <v>241.46765485239493</v>
      </c>
      <c r="AC1564" s="5">
        <f>VLOOKUP(CONCATENATE($F1564," ",$G1564),AllocFactorMatrix,(AC$4+1),FALSE)*$E1564</f>
        <v>2599.6603661908421</v>
      </c>
      <c r="AD1564" s="5">
        <f>VLOOKUP(CONCATENATE($F1564," ",$G1564),AllocFactorMatrix,(AD$4+1),FALSE)*$E1564</f>
        <v>456.11290592972205</v>
      </c>
    </row>
    <row r="1565" spans="1:30" hidden="1" outlineLevel="1">
      <c r="E1565" s="51"/>
      <c r="F1565" s="52" t="str">
        <f>F1572</f>
        <v>TOTUGLINES</v>
      </c>
      <c r="G1565" s="55" t="str">
        <f>$G$8</f>
        <v>PRODUCTION</v>
      </c>
      <c r="H1565" s="4">
        <f t="shared" ref="H1565:H1595" si="799">SUBTOTAL(9,I1565:AD1565)</f>
        <v>0</v>
      </c>
      <c r="I1565" s="5">
        <f>VLOOKUP(CONCATENATE($F1565," ",$G1565),AllocFactorMatrix,(I$4+1),FALSE)*$E1572</f>
        <v>0</v>
      </c>
      <c r="J1565" s="5">
        <f>VLOOKUP(CONCATENATE($F1565," ",$G1565),AllocFactorMatrix,(J$4+1),FALSE)*$E1572</f>
        <v>0</v>
      </c>
      <c r="K1565" s="5">
        <f>VLOOKUP(CONCATENATE($F1565," ",$G1565),AllocFactorMatrix,(K$4+1),FALSE)*$E1572</f>
        <v>0</v>
      </c>
      <c r="L1565" s="5">
        <f>VLOOKUP(CONCATENATE($F1565," ",$G1565),AllocFactorMatrix,(L$4+1),FALSE)*$E1572</f>
        <v>0</v>
      </c>
      <c r="M1565" s="5">
        <f>VLOOKUP(CONCATENATE($F1565," ",$G1565),AllocFactorMatrix,(M$4+1),FALSE)*$E1572</f>
        <v>0</v>
      </c>
      <c r="N1565" s="5">
        <f t="shared" si="786"/>
        <v>0</v>
      </c>
      <c r="O1565" s="5">
        <f>VLOOKUP(CONCATENATE($F1565," ",$G1565),AllocFactorMatrix,(O$4+1),FALSE)*$E1572</f>
        <v>0</v>
      </c>
      <c r="P1565" s="5">
        <f>VLOOKUP(CONCATENATE($F1565," ",$G1565),AllocFactorMatrix,(P$4+1),FALSE)*$E1572</f>
        <v>0</v>
      </c>
      <c r="Q1565" s="5">
        <f>VLOOKUP(CONCATENATE($F1565," ",$G1565),AllocFactorMatrix,(Q$4+1),FALSE)*$E1572</f>
        <v>0</v>
      </c>
      <c r="R1565" s="54">
        <f>VLOOKUP(CONCATENATE($F1565," ",$G1565),AllocFactorMatrix,(R$4+1),FALSE)*$E1572</f>
        <v>0</v>
      </c>
      <c r="S1565" s="5">
        <f t="shared" si="788"/>
        <v>0</v>
      </c>
      <c r="T1565" s="5">
        <f>VLOOKUP(CONCATENATE($F1565," ",$G1565),AllocFactorMatrix,(T$4+1),FALSE)*$E1572</f>
        <v>0</v>
      </c>
      <c r="U1565" s="5">
        <f>VLOOKUP(CONCATENATE($F1565," ",$G1565),AllocFactorMatrix,(U$4+1),FALSE)*$E1572</f>
        <v>0</v>
      </c>
      <c r="V1565" s="5">
        <f>VLOOKUP(CONCATENATE($F1565," ",$G1565),AllocFactorMatrix,(V$4+1),FALSE)*$E1572</f>
        <v>0</v>
      </c>
      <c r="W1565" s="5">
        <f>VLOOKUP(CONCATENATE($F1565," ",$G1565),AllocFactorMatrix,(W$4+1),FALSE)*$E1572</f>
        <v>0</v>
      </c>
      <c r="X1565" s="5">
        <f>SUBTOTAL(9,T1565:W1565)</f>
        <v>0</v>
      </c>
      <c r="Y1565" s="5">
        <f>VLOOKUP(CONCATENATE($F1565," ",$G1565),AllocFactorMatrix,(Y$4+1),FALSE)*$E1572</f>
        <v>0</v>
      </c>
      <c r="Z1565" s="5">
        <f>VLOOKUP(CONCATENATE($F1565," ",$G1565),AllocFactorMatrix,(Z$4+1),FALSE)*$E1572</f>
        <v>0</v>
      </c>
      <c r="AA1565" s="5">
        <f t="shared" ref="AA1565:AA1596" si="800">SUBTOTAL(9,Y1565:Z1565)</f>
        <v>0</v>
      </c>
      <c r="AB1565" s="5">
        <f>VLOOKUP(CONCATENATE($F1565," ",$G1565),AllocFactorMatrix,(AB$4+1),FALSE)*$E1572</f>
        <v>0</v>
      </c>
      <c r="AC1565" s="5">
        <f>VLOOKUP(CONCATENATE($F1565," ",$G1565),AllocFactorMatrix,(AC$4+1),FALSE)*$E1572</f>
        <v>0</v>
      </c>
      <c r="AD1565" s="5">
        <f>VLOOKUP(CONCATENATE($F1565," ",$G1565),AllocFactorMatrix,(AD$4+1),FALSE)*$E1572</f>
        <v>0</v>
      </c>
    </row>
    <row r="1566" spans="1:30" hidden="1" outlineLevel="1">
      <c r="E1566" s="51"/>
      <c r="F1566" s="52" t="str">
        <f>F1572</f>
        <v>TOTUGLINES</v>
      </c>
      <c r="G1566" s="55" t="str">
        <f>$G$9</f>
        <v>BULKTRAN</v>
      </c>
      <c r="H1566" s="4">
        <f t="shared" si="799"/>
        <v>0</v>
      </c>
      <c r="I1566" s="5">
        <f>VLOOKUP(CONCATENATE($F1566," ",$G1566),AllocFactorMatrix,(I$4+1),FALSE)*$E1572</f>
        <v>0</v>
      </c>
      <c r="J1566" s="5">
        <f>VLOOKUP(CONCATENATE($F1566," ",$G1566),AllocFactorMatrix,(J$4+1),FALSE)*$E1572</f>
        <v>0</v>
      </c>
      <c r="K1566" s="5">
        <f>VLOOKUP(CONCATENATE($F1566," ",$G1566),AllocFactorMatrix,(K$4+1),FALSE)*$E1572</f>
        <v>0</v>
      </c>
      <c r="L1566" s="5">
        <f>VLOOKUP(CONCATENATE($F1566," ",$G1566),AllocFactorMatrix,(L$4+1),FALSE)*$E1572</f>
        <v>0</v>
      </c>
      <c r="M1566" s="5">
        <f>VLOOKUP(CONCATENATE($F1566," ",$G1566),AllocFactorMatrix,(M$4+1),FALSE)*$E1572</f>
        <v>0</v>
      </c>
      <c r="N1566" s="5">
        <f t="shared" si="786"/>
        <v>0</v>
      </c>
      <c r="O1566" s="5">
        <f>VLOOKUP(CONCATENATE($F1566," ",$G1566),AllocFactorMatrix,(O$4+1),FALSE)*$E1572</f>
        <v>0</v>
      </c>
      <c r="P1566" s="5">
        <f>VLOOKUP(CONCATENATE($F1566," ",$G1566),AllocFactorMatrix,(P$4+1),FALSE)*$E1572</f>
        <v>0</v>
      </c>
      <c r="Q1566" s="5">
        <f>VLOOKUP(CONCATENATE($F1566," ",$G1566),AllocFactorMatrix,(Q$4+1),FALSE)*$E1572</f>
        <v>0</v>
      </c>
      <c r="R1566" s="54">
        <f>VLOOKUP(CONCATENATE($F1566," ",$G1566),AllocFactorMatrix,(R$4+1),FALSE)*$E1572</f>
        <v>0</v>
      </c>
      <c r="S1566" s="5">
        <f t="shared" si="788"/>
        <v>0</v>
      </c>
      <c r="T1566" s="5">
        <f>VLOOKUP(CONCATENATE($F1566," ",$G1566),AllocFactorMatrix,(T$4+1),FALSE)*$E1572</f>
        <v>0</v>
      </c>
      <c r="U1566" s="5">
        <f>VLOOKUP(CONCATENATE($F1566," ",$G1566),AllocFactorMatrix,(U$4+1),FALSE)*$E1572</f>
        <v>0</v>
      </c>
      <c r="V1566" s="5">
        <f>VLOOKUP(CONCATENATE($F1566," ",$G1566),AllocFactorMatrix,(V$4+1),FALSE)*$E1572</f>
        <v>0</v>
      </c>
      <c r="W1566" s="5">
        <f>VLOOKUP(CONCATENATE($F1566," ",$G1566),AllocFactorMatrix,(W$4+1),FALSE)*$E1572</f>
        <v>0</v>
      </c>
      <c r="X1566" s="5">
        <f t="shared" ref="X1566:X1572" si="801">SUBTOTAL(9,T1566:W1566)</f>
        <v>0</v>
      </c>
      <c r="Y1566" s="5">
        <f>VLOOKUP(CONCATENATE($F1566," ",$G1566),AllocFactorMatrix,(Y$4+1),FALSE)*$E1572</f>
        <v>0</v>
      </c>
      <c r="Z1566" s="5">
        <f>VLOOKUP(CONCATENATE($F1566," ",$G1566),AllocFactorMatrix,(Z$4+1),FALSE)*$E1572</f>
        <v>0</v>
      </c>
      <c r="AA1566" s="5">
        <f t="shared" si="800"/>
        <v>0</v>
      </c>
      <c r="AB1566" s="5">
        <f>VLOOKUP(CONCATENATE($F1566," ",$G1566),AllocFactorMatrix,(AB$4+1),FALSE)*$E1572</f>
        <v>0</v>
      </c>
      <c r="AC1566" s="5">
        <f>VLOOKUP(CONCATENATE($F1566," ",$G1566),AllocFactorMatrix,(AC$4+1),FALSE)*$E1572</f>
        <v>0</v>
      </c>
      <c r="AD1566" s="5">
        <f>VLOOKUP(CONCATENATE($F1566," ",$G1566),AllocFactorMatrix,(AD$4+1),FALSE)*$E1572</f>
        <v>0</v>
      </c>
    </row>
    <row r="1567" spans="1:30" hidden="1" outlineLevel="1">
      <c r="E1567" s="51"/>
      <c r="F1567" s="52" t="str">
        <f>F1572</f>
        <v>TOTUGLINES</v>
      </c>
      <c r="G1567" s="55" t="str">
        <f>$G$10</f>
        <v>SUBTRAN</v>
      </c>
      <c r="H1567" s="4">
        <f t="shared" si="799"/>
        <v>0</v>
      </c>
      <c r="I1567" s="5">
        <f>VLOOKUP(CONCATENATE($F1567," ",$G1567),AllocFactorMatrix,(I$4+1),FALSE)*$E1572</f>
        <v>0</v>
      </c>
      <c r="J1567" s="5">
        <f>VLOOKUP(CONCATENATE($F1567," ",$G1567),AllocFactorMatrix,(J$4+1),FALSE)*$E1572</f>
        <v>0</v>
      </c>
      <c r="K1567" s="5">
        <f>VLOOKUP(CONCATENATE($F1567," ",$G1567),AllocFactorMatrix,(K$4+1),FALSE)*$E1572</f>
        <v>0</v>
      </c>
      <c r="L1567" s="5">
        <f>VLOOKUP(CONCATENATE($F1567," ",$G1567),AllocFactorMatrix,(L$4+1),FALSE)*$E1572</f>
        <v>0</v>
      </c>
      <c r="M1567" s="5">
        <f>VLOOKUP(CONCATENATE($F1567," ",$G1567),AllocFactorMatrix,(M$4+1),FALSE)*$E1572</f>
        <v>0</v>
      </c>
      <c r="N1567" s="5">
        <f t="shared" si="786"/>
        <v>0</v>
      </c>
      <c r="O1567" s="5">
        <f>VLOOKUP(CONCATENATE($F1567," ",$G1567),AllocFactorMatrix,(O$4+1),FALSE)*$E1572</f>
        <v>0</v>
      </c>
      <c r="P1567" s="5">
        <f>VLOOKUP(CONCATENATE($F1567," ",$G1567),AllocFactorMatrix,(P$4+1),FALSE)*$E1572</f>
        <v>0</v>
      </c>
      <c r="Q1567" s="5">
        <f>VLOOKUP(CONCATENATE($F1567," ",$G1567),AllocFactorMatrix,(Q$4+1),FALSE)*$E1572</f>
        <v>0</v>
      </c>
      <c r="R1567" s="54">
        <f>VLOOKUP(CONCATENATE($F1567," ",$G1567),AllocFactorMatrix,(R$4+1),FALSE)*$E1572</f>
        <v>0</v>
      </c>
      <c r="S1567" s="5">
        <f t="shared" si="788"/>
        <v>0</v>
      </c>
      <c r="T1567" s="5">
        <f>VLOOKUP(CONCATENATE($F1567," ",$G1567),AllocFactorMatrix,(T$4+1),FALSE)*$E1572</f>
        <v>0</v>
      </c>
      <c r="U1567" s="5">
        <f>VLOOKUP(CONCATENATE($F1567," ",$G1567),AllocFactorMatrix,(U$4+1),FALSE)*$E1572</f>
        <v>0</v>
      </c>
      <c r="V1567" s="5">
        <f>VLOOKUP(CONCATENATE($F1567," ",$G1567),AllocFactorMatrix,(V$4+1),FALSE)*$E1572</f>
        <v>0</v>
      </c>
      <c r="W1567" s="5">
        <f>VLOOKUP(CONCATENATE($F1567," ",$G1567),AllocFactorMatrix,(W$4+1),FALSE)*$E1572</f>
        <v>0</v>
      </c>
      <c r="X1567" s="5">
        <f t="shared" si="801"/>
        <v>0</v>
      </c>
      <c r="Y1567" s="5">
        <f>VLOOKUP(CONCATENATE($F1567," ",$G1567),AllocFactorMatrix,(Y$4+1),FALSE)*$E1572</f>
        <v>0</v>
      </c>
      <c r="Z1567" s="5">
        <f>VLOOKUP(CONCATENATE($F1567," ",$G1567),AllocFactorMatrix,(Z$4+1),FALSE)*$E1572</f>
        <v>0</v>
      </c>
      <c r="AA1567" s="5">
        <f t="shared" si="800"/>
        <v>0</v>
      </c>
      <c r="AB1567" s="5">
        <f>VLOOKUP(CONCATENATE($F1567," ",$G1567),AllocFactorMatrix,(AB$4+1),FALSE)*$E1572</f>
        <v>0</v>
      </c>
      <c r="AC1567" s="5">
        <f>VLOOKUP(CONCATENATE($F1567," ",$G1567),AllocFactorMatrix,(AC$4+1),FALSE)*$E1572</f>
        <v>0</v>
      </c>
      <c r="AD1567" s="5">
        <f>VLOOKUP(CONCATENATE($F1567," ",$G1567),AllocFactorMatrix,(AD$4+1),FALSE)*$E1572</f>
        <v>0</v>
      </c>
    </row>
    <row r="1568" spans="1:30" hidden="1" outlineLevel="1">
      <c r="E1568" s="51"/>
      <c r="F1568" s="52" t="str">
        <f>F1572</f>
        <v>TOTUGLINES</v>
      </c>
      <c r="G1568" s="55" t="str">
        <f>$G$11</f>
        <v>DISTPRI</v>
      </c>
      <c r="H1568" s="4">
        <f t="shared" si="799"/>
        <v>69730.329999999987</v>
      </c>
      <c r="I1568" s="5">
        <f>VLOOKUP(CONCATENATE($F1568," ",$G1568),AllocFactorMatrix,(I$4+1),FALSE)*$E1572</f>
        <v>46603.753574348302</v>
      </c>
      <c r="J1568" s="5">
        <f>VLOOKUP(CONCATENATE($F1568," ",$G1568),AllocFactorMatrix,(J$4+1),FALSE)*$E1572</f>
        <v>2196.7792826745963</v>
      </c>
      <c r="K1568" s="5">
        <f>VLOOKUP(CONCATENATE($F1568," ",$G1568),AllocFactorMatrix,(K$4+1),FALSE)*$E1572</f>
        <v>7976.6403991202651</v>
      </c>
      <c r="L1568" s="5">
        <f>VLOOKUP(CONCATENATE($F1568," ",$G1568),AllocFactorMatrix,(L$4+1),FALSE)*$E1572</f>
        <v>246.51969425108629</v>
      </c>
      <c r="M1568" s="5">
        <f>VLOOKUP(CONCATENATE($F1568," ",$G1568),AllocFactorMatrix,(M$4+1),FALSE)*$E1572</f>
        <v>0</v>
      </c>
      <c r="N1568" s="5">
        <f t="shared" si="786"/>
        <v>8223.1600933713507</v>
      </c>
      <c r="O1568" s="5">
        <f>VLOOKUP(CONCATENATE($F1568," ",$G1568),AllocFactorMatrix,(O$4+1),FALSE)*$E1572</f>
        <v>5981.0861018087799</v>
      </c>
      <c r="P1568" s="5">
        <f>VLOOKUP(CONCATENATE($F1568," ",$G1568),AllocFactorMatrix,(P$4+1),FALSE)*$E1572</f>
        <v>1113.9776889531972</v>
      </c>
      <c r="Q1568" s="5">
        <f>VLOOKUP(CONCATENATE($F1568," ",$G1568),AllocFactorMatrix,(Q$4+1),FALSE)*$E1572</f>
        <v>0</v>
      </c>
      <c r="R1568" s="54">
        <f>VLOOKUP(CONCATENATE($F1568," ",$G1568),AllocFactorMatrix,(R$4+1),FALSE)*$E1572</f>
        <v>0</v>
      </c>
      <c r="S1568" s="5">
        <f t="shared" si="788"/>
        <v>7095.0637907619766</v>
      </c>
      <c r="T1568" s="5">
        <f>VLOOKUP(CONCATENATE($F1568," ",$G1568),AllocFactorMatrix,(T$4+1),FALSE)*$E1572</f>
        <v>213.22203366630285</v>
      </c>
      <c r="U1568" s="5">
        <f>VLOOKUP(CONCATENATE($F1568," ",$G1568),AllocFactorMatrix,(U$4+1),FALSE)*$E1572</f>
        <v>3438.7889143897523</v>
      </c>
      <c r="V1568" s="5">
        <f>VLOOKUP(CONCATENATE($F1568," ",$G1568),AllocFactorMatrix,(V$4+1),FALSE)*$E1572</f>
        <v>0</v>
      </c>
      <c r="W1568" s="5">
        <f>VLOOKUP(CONCATENATE($F1568," ",$G1568),AllocFactorMatrix,(W$4+1),FALSE)*$E1572</f>
        <v>0</v>
      </c>
      <c r="X1568" s="5">
        <f t="shared" si="801"/>
        <v>3652.010948056055</v>
      </c>
      <c r="Y1568" s="5">
        <f>VLOOKUP(CONCATENATE($F1568," ",$G1568),AllocFactorMatrix,(Y$4+1),FALSE)*$E1572</f>
        <v>1803.5723241857231</v>
      </c>
      <c r="Z1568" s="5">
        <f>VLOOKUP(CONCATENATE($F1568," ",$G1568),AllocFactorMatrix,(Z$4+1),FALSE)*$E1572</f>
        <v>30.09064647420546</v>
      </c>
      <c r="AA1568" s="5">
        <f t="shared" si="800"/>
        <v>1833.6629706599285</v>
      </c>
      <c r="AB1568" s="5">
        <f>VLOOKUP(CONCATENATE($F1568," ",$G1568),AllocFactorMatrix,(AB$4+1),FALSE)*$E1572</f>
        <v>24.378465566963232</v>
      </c>
      <c r="AC1568" s="5">
        <f>VLOOKUP(CONCATENATE($F1568," ",$G1568),AllocFactorMatrix,(AC$4+1),FALSE)*$E1572</f>
        <v>83.517236142588274</v>
      </c>
      <c r="AD1568" s="5">
        <f>VLOOKUP(CONCATENATE($F1568," ",$G1568),AllocFactorMatrix,(AD$4+1),FALSE)*$E1572</f>
        <v>18.003638418234004</v>
      </c>
    </row>
    <row r="1569" spans="4:30" hidden="1" outlineLevel="1">
      <c r="E1569" s="51"/>
      <c r="F1569" s="52" t="str">
        <f>F1572</f>
        <v>TOTUGLINES</v>
      </c>
      <c r="G1569" s="55" t="str">
        <f>$G$12</f>
        <v>DISTSEC</v>
      </c>
      <c r="H1569" s="4">
        <f t="shared" si="799"/>
        <v>16409.670000000002</v>
      </c>
      <c r="I1569" s="5">
        <f>VLOOKUP(CONCATENATE($F1569," ",$G1569),AllocFactorMatrix,(I$4+1),FALSE)*$E1572</f>
        <v>12269.534079339286</v>
      </c>
      <c r="J1569" s="5">
        <f>VLOOKUP(CONCATENATE($F1569," ",$G1569),AllocFactorMatrix,(J$4+1),FALSE)*$E1572</f>
        <v>591.51814838042208</v>
      </c>
      <c r="K1569" s="5">
        <f>VLOOKUP(CONCATENATE($F1569," ",$G1569),AllocFactorMatrix,(K$4+1),FALSE)*$E1572</f>
        <v>1784.8567614155399</v>
      </c>
      <c r="L1569" s="5">
        <f>VLOOKUP(CONCATENATE($F1569," ",$G1569),AllocFactorMatrix,(L$4+1),FALSE)*$E1572</f>
        <v>0</v>
      </c>
      <c r="M1569" s="5">
        <f>VLOOKUP(CONCATENATE($F1569," ",$G1569),AllocFactorMatrix,(M$4+1),FALSE)*$E1572</f>
        <v>0</v>
      </c>
      <c r="N1569" s="5">
        <f t="shared" si="786"/>
        <v>1784.8567614155399</v>
      </c>
      <c r="O1569" s="5">
        <f>VLOOKUP(CONCATENATE($F1569," ",$G1569),AllocFactorMatrix,(O$4+1),FALSE)*$E1572</f>
        <v>1137.3176754613592</v>
      </c>
      <c r="P1569" s="5">
        <f>VLOOKUP(CONCATENATE($F1569," ",$G1569),AllocFactorMatrix,(P$4+1),FALSE)*$E1572</f>
        <v>0</v>
      </c>
      <c r="Q1569" s="5">
        <f>VLOOKUP(CONCATENATE($F1569," ",$G1569),AllocFactorMatrix,(Q$4+1),FALSE)*$E1572</f>
        <v>0</v>
      </c>
      <c r="R1569" s="54">
        <f>VLOOKUP(CONCATENATE($F1569," ",$G1569),AllocFactorMatrix,(R$4+1),FALSE)*$E1572</f>
        <v>0</v>
      </c>
      <c r="S1569" s="5">
        <f t="shared" si="788"/>
        <v>1137.3176754613592</v>
      </c>
      <c r="T1569" s="5">
        <f>VLOOKUP(CONCATENATE($F1569," ",$G1569),AllocFactorMatrix,(T$4+1),FALSE)*$E1572</f>
        <v>30.750684003926082</v>
      </c>
      <c r="U1569" s="5">
        <f>VLOOKUP(CONCATENATE($F1569," ",$G1569),AllocFactorMatrix,(U$4+1),FALSE)*$E1572</f>
        <v>0</v>
      </c>
      <c r="V1569" s="5">
        <f>VLOOKUP(CONCATENATE($F1569," ",$G1569),AllocFactorMatrix,(V$4+1),FALSE)*$E1572</f>
        <v>0</v>
      </c>
      <c r="W1569" s="5">
        <f>VLOOKUP(CONCATENATE($F1569," ",$G1569),AllocFactorMatrix,(W$4+1),FALSE)*$E1572</f>
        <v>0</v>
      </c>
      <c r="X1569" s="5">
        <f t="shared" si="801"/>
        <v>30.750684003926082</v>
      </c>
      <c r="Y1569" s="5">
        <f>VLOOKUP(CONCATENATE($F1569," ",$G1569),AllocFactorMatrix,(Y$4+1),FALSE)*$E1572</f>
        <v>419.49290632288705</v>
      </c>
      <c r="Z1569" s="5">
        <f>VLOOKUP(CONCATENATE($F1569," ",$G1569),AllocFactorMatrix,(Z$4+1),FALSE)*$E1572</f>
        <v>0</v>
      </c>
      <c r="AA1569" s="5">
        <f t="shared" si="800"/>
        <v>419.49290632288705</v>
      </c>
      <c r="AB1569" s="5">
        <f>VLOOKUP(CONCATENATE($F1569," ",$G1569),AllocFactorMatrix,(AB$4+1),FALSE)*$E1572</f>
        <v>4.3530913834958884</v>
      </c>
      <c r="AC1569" s="5">
        <f>VLOOKUP(CONCATENATE($F1569," ",$G1569),AllocFactorMatrix,(AC$4+1),FALSE)*$E1572</f>
        <v>147.80419512885271</v>
      </c>
      <c r="AD1569" s="5">
        <f>VLOOKUP(CONCATENATE($F1569," ",$G1569),AllocFactorMatrix,(AD$4+1),FALSE)*$E1572</f>
        <v>24.042458564231136</v>
      </c>
    </row>
    <row r="1570" spans="4:30" hidden="1" outlineLevel="1">
      <c r="E1570" s="51"/>
      <c r="F1570" s="52" t="str">
        <f>F1572</f>
        <v>TOTUGLINES</v>
      </c>
      <c r="G1570" s="55" t="str">
        <f>$G$13</f>
        <v>ENERGY</v>
      </c>
      <c r="H1570" s="4">
        <f t="shared" si="799"/>
        <v>0</v>
      </c>
      <c r="I1570" s="5">
        <f>VLOOKUP(CONCATENATE($F1570," ",$G1570),AllocFactorMatrix,(I$4+1),FALSE)*$E1572</f>
        <v>0</v>
      </c>
      <c r="J1570" s="5">
        <f>VLOOKUP(CONCATENATE($F1570," ",$G1570),AllocFactorMatrix,(J$4+1),FALSE)*$E1572</f>
        <v>0</v>
      </c>
      <c r="K1570" s="5">
        <f>VLOOKUP(CONCATENATE($F1570," ",$G1570),AllocFactorMatrix,(K$4+1),FALSE)*$E1572</f>
        <v>0</v>
      </c>
      <c r="L1570" s="5">
        <f>VLOOKUP(CONCATENATE($F1570," ",$G1570),AllocFactorMatrix,(L$4+1),FALSE)*$E1572</f>
        <v>0</v>
      </c>
      <c r="M1570" s="5">
        <f>VLOOKUP(CONCATENATE($F1570," ",$G1570),AllocFactorMatrix,(M$4+1),FALSE)*$E1572</f>
        <v>0</v>
      </c>
      <c r="N1570" s="5">
        <f t="shared" si="786"/>
        <v>0</v>
      </c>
      <c r="O1570" s="5">
        <f>VLOOKUP(CONCATENATE($F1570," ",$G1570),AllocFactorMatrix,(O$4+1),FALSE)*$E1572</f>
        <v>0</v>
      </c>
      <c r="P1570" s="5">
        <f>VLOOKUP(CONCATENATE($F1570," ",$G1570),AllocFactorMatrix,(P$4+1),FALSE)*$E1572</f>
        <v>0</v>
      </c>
      <c r="Q1570" s="5">
        <f>VLOOKUP(CONCATENATE($F1570," ",$G1570),AllocFactorMatrix,(Q$4+1),FALSE)*$E1572</f>
        <v>0</v>
      </c>
      <c r="R1570" s="54">
        <f>VLOOKUP(CONCATENATE($F1570," ",$G1570),AllocFactorMatrix,(R$4+1),FALSE)*$E1572</f>
        <v>0</v>
      </c>
      <c r="S1570" s="5">
        <f t="shared" si="788"/>
        <v>0</v>
      </c>
      <c r="T1570" s="5">
        <f>VLOOKUP(CONCATENATE($F1570," ",$G1570),AllocFactorMatrix,(T$4+1),FALSE)*$E1572</f>
        <v>0</v>
      </c>
      <c r="U1570" s="5">
        <f>VLOOKUP(CONCATENATE($F1570," ",$G1570),AllocFactorMatrix,(U$4+1),FALSE)*$E1572</f>
        <v>0</v>
      </c>
      <c r="V1570" s="5">
        <f>VLOOKUP(CONCATENATE($F1570," ",$G1570),AllocFactorMatrix,(V$4+1),FALSE)*$E1572</f>
        <v>0</v>
      </c>
      <c r="W1570" s="5">
        <f>VLOOKUP(CONCATENATE($F1570," ",$G1570),AllocFactorMatrix,(W$4+1),FALSE)*$E1572</f>
        <v>0</v>
      </c>
      <c r="X1570" s="5">
        <f t="shared" si="801"/>
        <v>0</v>
      </c>
      <c r="Y1570" s="5">
        <f>VLOOKUP(CONCATENATE($F1570," ",$G1570),AllocFactorMatrix,(Y$4+1),FALSE)*$E1572</f>
        <v>0</v>
      </c>
      <c r="Z1570" s="5">
        <f>VLOOKUP(CONCATENATE($F1570," ",$G1570),AllocFactorMatrix,(Z$4+1),FALSE)*$E1572</f>
        <v>0</v>
      </c>
      <c r="AA1570" s="5">
        <f t="shared" si="800"/>
        <v>0</v>
      </c>
      <c r="AB1570" s="5">
        <f>VLOOKUP(CONCATENATE($F1570," ",$G1570),AllocFactorMatrix,(AB$4+1),FALSE)*$E1572</f>
        <v>0</v>
      </c>
      <c r="AC1570" s="5">
        <f>VLOOKUP(CONCATENATE($F1570," ",$G1570),AllocFactorMatrix,(AC$4+1),FALSE)*$E1572</f>
        <v>0</v>
      </c>
      <c r="AD1570" s="5">
        <f>VLOOKUP(CONCATENATE($F1570," ",$G1570),AllocFactorMatrix,(AD$4+1),FALSE)*$E1572</f>
        <v>0</v>
      </c>
    </row>
    <row r="1571" spans="4:30" hidden="1" outlineLevel="1">
      <c r="E1571" s="51"/>
      <c r="F1571" s="52" t="str">
        <f>F1572</f>
        <v>TOTUGLINES</v>
      </c>
      <c r="G1571" s="55" t="str">
        <f>$G$14</f>
        <v>CUSTOMER</v>
      </c>
      <c r="H1571" s="4">
        <f t="shared" si="799"/>
        <v>0</v>
      </c>
      <c r="I1571" s="5">
        <f>VLOOKUP(CONCATENATE($F1571," ",$G1571),AllocFactorMatrix,(I$4+1),FALSE)*$E1572</f>
        <v>0</v>
      </c>
      <c r="J1571" s="5">
        <f>VLOOKUP(CONCATENATE($F1571," ",$G1571),AllocFactorMatrix,(J$4+1),FALSE)*$E1572</f>
        <v>0</v>
      </c>
      <c r="K1571" s="5">
        <f>VLOOKUP(CONCATENATE($F1571," ",$G1571),AllocFactorMatrix,(K$4+1),FALSE)*$E1572</f>
        <v>0</v>
      </c>
      <c r="L1571" s="5">
        <f>VLOOKUP(CONCATENATE($F1571," ",$G1571),AllocFactorMatrix,(L$4+1),FALSE)*$E1572</f>
        <v>0</v>
      </c>
      <c r="M1571" s="5">
        <f>VLOOKUP(CONCATENATE($F1571," ",$G1571),AllocFactorMatrix,(M$4+1),FALSE)*$E1572</f>
        <v>0</v>
      </c>
      <c r="N1571" s="5">
        <f t="shared" si="786"/>
        <v>0</v>
      </c>
      <c r="O1571" s="5">
        <f>VLOOKUP(CONCATENATE($F1571," ",$G1571),AllocFactorMatrix,(O$4+1),FALSE)*$E1572</f>
        <v>0</v>
      </c>
      <c r="P1571" s="5">
        <f>VLOOKUP(CONCATENATE($F1571," ",$G1571),AllocFactorMatrix,(P$4+1),FALSE)*$E1572</f>
        <v>0</v>
      </c>
      <c r="Q1571" s="5">
        <f>VLOOKUP(CONCATENATE($F1571," ",$G1571),AllocFactorMatrix,(Q$4+1),FALSE)*$E1572</f>
        <v>0</v>
      </c>
      <c r="R1571" s="54">
        <f>VLOOKUP(CONCATENATE($F1571," ",$G1571),AllocFactorMatrix,(R$4+1),FALSE)*$E1572</f>
        <v>0</v>
      </c>
      <c r="S1571" s="5">
        <f t="shared" si="788"/>
        <v>0</v>
      </c>
      <c r="T1571" s="5">
        <f>VLOOKUP(CONCATENATE($F1571," ",$G1571),AllocFactorMatrix,(T$4+1),FALSE)*$E1572</f>
        <v>0</v>
      </c>
      <c r="U1571" s="5">
        <f>VLOOKUP(CONCATENATE($F1571," ",$G1571),AllocFactorMatrix,(U$4+1),FALSE)*$E1572</f>
        <v>0</v>
      </c>
      <c r="V1571" s="5">
        <f>VLOOKUP(CONCATENATE($F1571," ",$G1571),AllocFactorMatrix,(V$4+1),FALSE)*$E1572</f>
        <v>0</v>
      </c>
      <c r="W1571" s="5">
        <f>VLOOKUP(CONCATENATE($F1571," ",$G1571),AllocFactorMatrix,(W$4+1),FALSE)*$E1572</f>
        <v>0</v>
      </c>
      <c r="X1571" s="5">
        <f t="shared" si="801"/>
        <v>0</v>
      </c>
      <c r="Y1571" s="5">
        <f>VLOOKUP(CONCATENATE($F1571," ",$G1571),AllocFactorMatrix,(Y$4+1),FALSE)*$E1572</f>
        <v>0</v>
      </c>
      <c r="Z1571" s="5">
        <f>VLOOKUP(CONCATENATE($F1571," ",$G1571),AllocFactorMatrix,(Z$4+1),FALSE)*$E1572</f>
        <v>0</v>
      </c>
      <c r="AA1571" s="5">
        <f t="shared" si="800"/>
        <v>0</v>
      </c>
      <c r="AB1571" s="5">
        <f>VLOOKUP(CONCATENATE($F1571," ",$G1571),AllocFactorMatrix,(AB$4+1),FALSE)*$E1572</f>
        <v>0</v>
      </c>
      <c r="AC1571" s="5">
        <f>VLOOKUP(CONCATENATE($F1571," ",$G1571),AllocFactorMatrix,(AC$4+1),FALSE)*$E1572</f>
        <v>0</v>
      </c>
      <c r="AD1571" s="5">
        <f>VLOOKUP(CONCATENATE($F1571," ",$G1571),AllocFactorMatrix,(AD$4+1),FALSE)*$E1572</f>
        <v>0</v>
      </c>
    </row>
    <row r="1572" spans="4:30" collapsed="1">
      <c r="D1572" s="1" t="s">
        <v>150</v>
      </c>
      <c r="E1572" s="61">
        <v>86140</v>
      </c>
      <c r="F1572" s="10" t="s">
        <v>68</v>
      </c>
      <c r="G1572" s="55" t="str">
        <f>$G$15</f>
        <v>TOTAL</v>
      </c>
      <c r="H1572" s="4">
        <f t="shared" si="799"/>
        <v>86139.999999999985</v>
      </c>
      <c r="I1572" s="5">
        <f>VLOOKUP(CONCATENATE($F1572," ",$G1572),AllocFactorMatrix,(I$4+1),FALSE)*$E1572</f>
        <v>58873.287653687592</v>
      </c>
      <c r="J1572" s="5">
        <f>VLOOKUP(CONCATENATE($F1572," ",$G1572),AllocFactorMatrix,(J$4+1),FALSE)*$E1572</f>
        <v>2788.2974310550189</v>
      </c>
      <c r="K1572" s="5">
        <f>VLOOKUP(CONCATENATE($F1572," ",$G1572),AllocFactorMatrix,(K$4+1),FALSE)*$E1572</f>
        <v>9761.497160535806</v>
      </c>
      <c r="L1572" s="5">
        <f>VLOOKUP(CONCATENATE($F1572," ",$G1572),AllocFactorMatrix,(L$4+1),FALSE)*$E1572</f>
        <v>246.51969425108629</v>
      </c>
      <c r="M1572" s="5">
        <f>VLOOKUP(CONCATENATE($F1572," ",$G1572),AllocFactorMatrix,(M$4+1),FALSE)*$E1572</f>
        <v>0</v>
      </c>
      <c r="N1572" s="5">
        <f t="shared" si="786"/>
        <v>10008.016854786893</v>
      </c>
      <c r="O1572" s="5">
        <f>VLOOKUP(CONCATENATE($F1572," ",$G1572),AllocFactorMatrix,(O$4+1),FALSE)*$E1572</f>
        <v>7118.4037772701395</v>
      </c>
      <c r="P1572" s="5">
        <f>VLOOKUP(CONCATENATE($F1572," ",$G1572),AllocFactorMatrix,(P$4+1),FALSE)*$E1572</f>
        <v>1113.9776889531972</v>
      </c>
      <c r="Q1572" s="5">
        <f>VLOOKUP(CONCATENATE($F1572," ",$G1572),AllocFactorMatrix,(Q$4+1),FALSE)*$E1572</f>
        <v>0</v>
      </c>
      <c r="R1572" s="54">
        <f>VLOOKUP(CONCATENATE($F1572," ",$G1572),AllocFactorMatrix,(R$4+1),FALSE)*$E1572</f>
        <v>0</v>
      </c>
      <c r="S1572" s="5">
        <f t="shared" si="788"/>
        <v>8232.3814662233362</v>
      </c>
      <c r="T1572" s="5">
        <f>VLOOKUP(CONCATENATE($F1572," ",$G1572),AllocFactorMatrix,(T$4+1),FALSE)*$E1572</f>
        <v>243.97271767022892</v>
      </c>
      <c r="U1572" s="5">
        <f>VLOOKUP(CONCATENATE($F1572," ",$G1572),AllocFactorMatrix,(U$4+1),FALSE)*$E1572</f>
        <v>3438.7889143897523</v>
      </c>
      <c r="V1572" s="5">
        <f>VLOOKUP(CONCATENATE($F1572," ",$G1572),AllocFactorMatrix,(V$4+1),FALSE)*$E1572</f>
        <v>0</v>
      </c>
      <c r="W1572" s="5">
        <f>VLOOKUP(CONCATENATE($F1572," ",$G1572),AllocFactorMatrix,(W$4+1),FALSE)*$E1572</f>
        <v>0</v>
      </c>
      <c r="X1572" s="5">
        <f t="shared" si="801"/>
        <v>3682.7616320599814</v>
      </c>
      <c r="Y1572" s="5">
        <f>VLOOKUP(CONCATENATE($F1572," ",$G1572),AllocFactorMatrix,(Y$4+1),FALSE)*$E1572</f>
        <v>2223.0652305086101</v>
      </c>
      <c r="Z1572" s="5">
        <f>VLOOKUP(CONCATENATE($F1572," ",$G1572),AllocFactorMatrix,(Z$4+1),FALSE)*$E1572</f>
        <v>30.09064647420546</v>
      </c>
      <c r="AA1572" s="5">
        <f t="shared" si="800"/>
        <v>2253.1558769828157</v>
      </c>
      <c r="AB1572" s="5">
        <f>VLOOKUP(CONCATENATE($F1572," ",$G1572),AllocFactorMatrix,(AB$4+1),FALSE)*$E1572</f>
        <v>28.731556950459122</v>
      </c>
      <c r="AC1572" s="5">
        <f>VLOOKUP(CONCATENATE($F1572," ",$G1572),AllocFactorMatrix,(AC$4+1),FALSE)*$E1572</f>
        <v>231.32143127144099</v>
      </c>
      <c r="AD1572" s="5">
        <f>VLOOKUP(CONCATENATE($F1572," ",$G1572),AllocFactorMatrix,(AD$4+1),FALSE)*$E1572</f>
        <v>42.046096982465137</v>
      </c>
    </row>
    <row r="1573" spans="4:30" hidden="1" outlineLevel="1">
      <c r="E1573" s="51"/>
      <c r="F1573" s="52" t="str">
        <f>F1580</f>
        <v>DIST_TRANSF</v>
      </c>
      <c r="G1573" s="55" t="str">
        <f>$G$8</f>
        <v>PRODUCTION</v>
      </c>
      <c r="H1573" s="4">
        <f t="shared" si="799"/>
        <v>0</v>
      </c>
      <c r="I1573" s="5">
        <f>VLOOKUP(CONCATENATE($F1573," ",$G1573),AllocFactorMatrix,(I$4+1),FALSE)*$E1580</f>
        <v>0</v>
      </c>
      <c r="J1573" s="5">
        <f>VLOOKUP(CONCATENATE($F1573," ",$G1573),AllocFactorMatrix,(J$4+1),FALSE)*$E1580</f>
        <v>0</v>
      </c>
      <c r="K1573" s="5">
        <f>VLOOKUP(CONCATENATE($F1573," ",$G1573),AllocFactorMatrix,(K$4+1),FALSE)*$E1580</f>
        <v>0</v>
      </c>
      <c r="L1573" s="5">
        <f>VLOOKUP(CONCATENATE($F1573," ",$G1573),AllocFactorMatrix,(L$4+1),FALSE)*$E1580</f>
        <v>0</v>
      </c>
      <c r="M1573" s="5">
        <f>VLOOKUP(CONCATENATE($F1573," ",$G1573),AllocFactorMatrix,(M$4+1),FALSE)*$E1580</f>
        <v>0</v>
      </c>
      <c r="N1573" s="5">
        <f t="shared" si="786"/>
        <v>0</v>
      </c>
      <c r="O1573" s="5">
        <f>VLOOKUP(CONCATENATE($F1573," ",$G1573),AllocFactorMatrix,(O$4+1),FALSE)*$E1580</f>
        <v>0</v>
      </c>
      <c r="P1573" s="5">
        <f>VLOOKUP(CONCATENATE($F1573," ",$G1573),AllocFactorMatrix,(P$4+1),FALSE)*$E1580</f>
        <v>0</v>
      </c>
      <c r="Q1573" s="5">
        <f>VLOOKUP(CONCATENATE($F1573," ",$G1573),AllocFactorMatrix,(Q$4+1),FALSE)*$E1580</f>
        <v>0</v>
      </c>
      <c r="R1573" s="54">
        <f>VLOOKUP(CONCATENATE($F1573," ",$G1573),AllocFactorMatrix,(R$4+1),FALSE)*$E1580</f>
        <v>0</v>
      </c>
      <c r="S1573" s="5">
        <f t="shared" si="788"/>
        <v>0</v>
      </c>
      <c r="T1573" s="5">
        <f>VLOOKUP(CONCATENATE($F1573," ",$G1573),AllocFactorMatrix,(T$4+1),FALSE)*$E1580</f>
        <v>0</v>
      </c>
      <c r="U1573" s="5">
        <f>VLOOKUP(CONCATENATE($F1573," ",$G1573),AllocFactorMatrix,(U$4+1),FALSE)*$E1580</f>
        <v>0</v>
      </c>
      <c r="V1573" s="5">
        <f>VLOOKUP(CONCATENATE($F1573," ",$G1573),AllocFactorMatrix,(V$4+1),FALSE)*$E1580</f>
        <v>0</v>
      </c>
      <c r="W1573" s="5">
        <f>VLOOKUP(CONCATENATE($F1573," ",$G1573),AllocFactorMatrix,(W$4+1),FALSE)*$E1580</f>
        <v>0</v>
      </c>
      <c r="X1573" s="5">
        <f>SUBTOTAL(9,T1573:W1573)</f>
        <v>0</v>
      </c>
      <c r="Y1573" s="5">
        <f>VLOOKUP(CONCATENATE($F1573," ",$G1573),AllocFactorMatrix,(Y$4+1),FALSE)*$E1580</f>
        <v>0</v>
      </c>
      <c r="Z1573" s="5">
        <f>VLOOKUP(CONCATENATE($F1573," ",$G1573),AllocFactorMatrix,(Z$4+1),FALSE)*$E1580</f>
        <v>0</v>
      </c>
      <c r="AA1573" s="5">
        <f t="shared" si="800"/>
        <v>0</v>
      </c>
      <c r="AB1573" s="5">
        <f>VLOOKUP(CONCATENATE($F1573," ",$G1573),AllocFactorMatrix,(AB$4+1),FALSE)*$E1580</f>
        <v>0</v>
      </c>
      <c r="AC1573" s="5">
        <f>VLOOKUP(CONCATENATE($F1573," ",$G1573),AllocFactorMatrix,(AC$4+1),FALSE)*$E1580</f>
        <v>0</v>
      </c>
      <c r="AD1573" s="5">
        <f>VLOOKUP(CONCATENATE($F1573," ",$G1573),AllocFactorMatrix,(AD$4+1),FALSE)*$E1580</f>
        <v>0</v>
      </c>
    </row>
    <row r="1574" spans="4:30" hidden="1" outlineLevel="1">
      <c r="E1574" s="51"/>
      <c r="F1574" s="52" t="str">
        <f>F1580</f>
        <v>DIST_TRANSF</v>
      </c>
      <c r="G1574" s="55" t="str">
        <f>$G$9</f>
        <v>BULKTRAN</v>
      </c>
      <c r="H1574" s="4">
        <f t="shared" si="799"/>
        <v>0</v>
      </c>
      <c r="I1574" s="5">
        <f>VLOOKUP(CONCATENATE($F1574," ",$G1574),AllocFactorMatrix,(I$4+1),FALSE)*$E1580</f>
        <v>0</v>
      </c>
      <c r="J1574" s="5">
        <f>VLOOKUP(CONCATENATE($F1574," ",$G1574),AllocFactorMatrix,(J$4+1),FALSE)*$E1580</f>
        <v>0</v>
      </c>
      <c r="K1574" s="5">
        <f>VLOOKUP(CONCATENATE($F1574," ",$G1574),AllocFactorMatrix,(K$4+1),FALSE)*$E1580</f>
        <v>0</v>
      </c>
      <c r="L1574" s="5">
        <f>VLOOKUP(CONCATENATE($F1574," ",$G1574),AllocFactorMatrix,(L$4+1),FALSE)*$E1580</f>
        <v>0</v>
      </c>
      <c r="M1574" s="5">
        <f>VLOOKUP(CONCATENATE($F1574," ",$G1574),AllocFactorMatrix,(M$4+1),FALSE)*$E1580</f>
        <v>0</v>
      </c>
      <c r="N1574" s="5">
        <f t="shared" si="786"/>
        <v>0</v>
      </c>
      <c r="O1574" s="5">
        <f>VLOOKUP(CONCATENATE($F1574," ",$G1574),AllocFactorMatrix,(O$4+1),FALSE)*$E1580</f>
        <v>0</v>
      </c>
      <c r="P1574" s="5">
        <f>VLOOKUP(CONCATENATE($F1574," ",$G1574),AllocFactorMatrix,(P$4+1),FALSE)*$E1580</f>
        <v>0</v>
      </c>
      <c r="Q1574" s="5">
        <f>VLOOKUP(CONCATENATE($F1574," ",$G1574),AllocFactorMatrix,(Q$4+1),FALSE)*$E1580</f>
        <v>0</v>
      </c>
      <c r="R1574" s="54">
        <f>VLOOKUP(CONCATENATE($F1574," ",$G1574),AllocFactorMatrix,(R$4+1),FALSE)*$E1580</f>
        <v>0</v>
      </c>
      <c r="S1574" s="5">
        <f t="shared" si="788"/>
        <v>0</v>
      </c>
      <c r="T1574" s="5">
        <f>VLOOKUP(CONCATENATE($F1574," ",$G1574),AllocFactorMatrix,(T$4+1),FALSE)*$E1580</f>
        <v>0</v>
      </c>
      <c r="U1574" s="5">
        <f>VLOOKUP(CONCATENATE($F1574," ",$G1574),AllocFactorMatrix,(U$4+1),FALSE)*$E1580</f>
        <v>0</v>
      </c>
      <c r="V1574" s="5">
        <f>VLOOKUP(CONCATENATE($F1574," ",$G1574),AllocFactorMatrix,(V$4+1),FALSE)*$E1580</f>
        <v>0</v>
      </c>
      <c r="W1574" s="5">
        <f>VLOOKUP(CONCATENATE($F1574," ",$G1574),AllocFactorMatrix,(W$4+1),FALSE)*$E1580</f>
        <v>0</v>
      </c>
      <c r="X1574" s="5">
        <f t="shared" ref="X1574:X1580" si="802">SUBTOTAL(9,T1574:W1574)</f>
        <v>0</v>
      </c>
      <c r="Y1574" s="5">
        <f>VLOOKUP(CONCATENATE($F1574," ",$G1574),AllocFactorMatrix,(Y$4+1),FALSE)*$E1580</f>
        <v>0</v>
      </c>
      <c r="Z1574" s="5">
        <f>VLOOKUP(CONCATENATE($F1574," ",$G1574),AllocFactorMatrix,(Z$4+1),FALSE)*$E1580</f>
        <v>0</v>
      </c>
      <c r="AA1574" s="5">
        <f t="shared" si="800"/>
        <v>0</v>
      </c>
      <c r="AB1574" s="5">
        <f>VLOOKUP(CONCATENATE($F1574," ",$G1574),AllocFactorMatrix,(AB$4+1),FALSE)*$E1580</f>
        <v>0</v>
      </c>
      <c r="AC1574" s="5">
        <f>VLOOKUP(CONCATENATE($F1574," ",$G1574),AllocFactorMatrix,(AC$4+1),FALSE)*$E1580</f>
        <v>0</v>
      </c>
      <c r="AD1574" s="5">
        <f>VLOOKUP(CONCATENATE($F1574," ",$G1574),AllocFactorMatrix,(AD$4+1),FALSE)*$E1580</f>
        <v>0</v>
      </c>
    </row>
    <row r="1575" spans="4:30" hidden="1" outlineLevel="1">
      <c r="E1575" s="51"/>
      <c r="F1575" s="52" t="str">
        <f>F1580</f>
        <v>DIST_TRANSF</v>
      </c>
      <c r="G1575" s="55" t="str">
        <f>$G$10</f>
        <v>SUBTRAN</v>
      </c>
      <c r="H1575" s="4">
        <f t="shared" si="799"/>
        <v>0</v>
      </c>
      <c r="I1575" s="5">
        <f>VLOOKUP(CONCATENATE($F1575," ",$G1575),AllocFactorMatrix,(I$4+1),FALSE)*$E1580</f>
        <v>0</v>
      </c>
      <c r="J1575" s="5">
        <f>VLOOKUP(CONCATENATE($F1575," ",$G1575),AllocFactorMatrix,(J$4+1),FALSE)*$E1580</f>
        <v>0</v>
      </c>
      <c r="K1575" s="5">
        <f>VLOOKUP(CONCATENATE($F1575," ",$G1575),AllocFactorMatrix,(K$4+1),FALSE)*$E1580</f>
        <v>0</v>
      </c>
      <c r="L1575" s="5">
        <f>VLOOKUP(CONCATENATE($F1575," ",$G1575),AllocFactorMatrix,(L$4+1),FALSE)*$E1580</f>
        <v>0</v>
      </c>
      <c r="M1575" s="5">
        <f>VLOOKUP(CONCATENATE($F1575," ",$G1575),AllocFactorMatrix,(M$4+1),FALSE)*$E1580</f>
        <v>0</v>
      </c>
      <c r="N1575" s="5">
        <f t="shared" si="786"/>
        <v>0</v>
      </c>
      <c r="O1575" s="5">
        <f>VLOOKUP(CONCATENATE($F1575," ",$G1575),AllocFactorMatrix,(O$4+1),FALSE)*$E1580</f>
        <v>0</v>
      </c>
      <c r="P1575" s="5">
        <f>VLOOKUP(CONCATENATE($F1575," ",$G1575),AllocFactorMatrix,(P$4+1),FALSE)*$E1580</f>
        <v>0</v>
      </c>
      <c r="Q1575" s="5">
        <f>VLOOKUP(CONCATENATE($F1575," ",$G1575),AllocFactorMatrix,(Q$4+1),FALSE)*$E1580</f>
        <v>0</v>
      </c>
      <c r="R1575" s="54">
        <f>VLOOKUP(CONCATENATE($F1575," ",$G1575),AllocFactorMatrix,(R$4+1),FALSE)*$E1580</f>
        <v>0</v>
      </c>
      <c r="S1575" s="5">
        <f t="shared" si="788"/>
        <v>0</v>
      </c>
      <c r="T1575" s="5">
        <f>VLOOKUP(CONCATENATE($F1575," ",$G1575),AllocFactorMatrix,(T$4+1),FALSE)*$E1580</f>
        <v>0</v>
      </c>
      <c r="U1575" s="5">
        <f>VLOOKUP(CONCATENATE($F1575," ",$G1575),AllocFactorMatrix,(U$4+1),FALSE)*$E1580</f>
        <v>0</v>
      </c>
      <c r="V1575" s="5">
        <f>VLOOKUP(CONCATENATE($F1575," ",$G1575),AllocFactorMatrix,(V$4+1),FALSE)*$E1580</f>
        <v>0</v>
      </c>
      <c r="W1575" s="5">
        <f>VLOOKUP(CONCATENATE($F1575," ",$G1575),AllocFactorMatrix,(W$4+1),FALSE)*$E1580</f>
        <v>0</v>
      </c>
      <c r="X1575" s="5">
        <f t="shared" si="802"/>
        <v>0</v>
      </c>
      <c r="Y1575" s="5">
        <f>VLOOKUP(CONCATENATE($F1575," ",$G1575),AllocFactorMatrix,(Y$4+1),FALSE)*$E1580</f>
        <v>0</v>
      </c>
      <c r="Z1575" s="5">
        <f>VLOOKUP(CONCATENATE($F1575," ",$G1575),AllocFactorMatrix,(Z$4+1),FALSE)*$E1580</f>
        <v>0</v>
      </c>
      <c r="AA1575" s="5">
        <f t="shared" si="800"/>
        <v>0</v>
      </c>
      <c r="AB1575" s="5">
        <f>VLOOKUP(CONCATENATE($F1575," ",$G1575),AllocFactorMatrix,(AB$4+1),FALSE)*$E1580</f>
        <v>0</v>
      </c>
      <c r="AC1575" s="5">
        <f>VLOOKUP(CONCATENATE($F1575," ",$G1575),AllocFactorMatrix,(AC$4+1),FALSE)*$E1580</f>
        <v>0</v>
      </c>
      <c r="AD1575" s="5">
        <f>VLOOKUP(CONCATENATE($F1575," ",$G1575),AllocFactorMatrix,(AD$4+1),FALSE)*$E1580</f>
        <v>0</v>
      </c>
    </row>
    <row r="1576" spans="4:30" hidden="1" outlineLevel="1">
      <c r="E1576" s="51"/>
      <c r="F1576" s="52" t="str">
        <f>F1580</f>
        <v>DIST_TRANSF</v>
      </c>
      <c r="G1576" s="55" t="str">
        <f>$G$11</f>
        <v>DISTPRI</v>
      </c>
      <c r="H1576" s="4">
        <f t="shared" si="799"/>
        <v>10629.7256</v>
      </c>
      <c r="I1576" s="5">
        <f>VLOOKUP(CONCATENATE($F1576," ",$G1576),AllocFactorMatrix,(I$4+1),FALSE)*$E1580</f>
        <v>7104.2989818826563</v>
      </c>
      <c r="J1576" s="5">
        <f>VLOOKUP(CONCATENATE($F1576," ",$G1576),AllocFactorMatrix,(J$4+1),FALSE)*$E1580</f>
        <v>334.8781079710335</v>
      </c>
      <c r="K1576" s="5">
        <f>VLOOKUP(CONCATENATE($F1576," ",$G1576),AllocFactorMatrix,(K$4+1),FALSE)*$E1580</f>
        <v>1215.9629626379642</v>
      </c>
      <c r="L1576" s="5">
        <f>VLOOKUP(CONCATENATE($F1576," ",$G1576),AllocFactorMatrix,(L$4+1),FALSE)*$E1580</f>
        <v>37.579582727988594</v>
      </c>
      <c r="M1576" s="5">
        <f>VLOOKUP(CONCATENATE($F1576," ",$G1576),AllocFactorMatrix,(M$4+1),FALSE)*$E1580</f>
        <v>0</v>
      </c>
      <c r="N1576" s="5">
        <f t="shared" si="786"/>
        <v>1253.5425453659527</v>
      </c>
      <c r="O1576" s="5">
        <f>VLOOKUP(CONCATENATE($F1576," ",$G1576),AllocFactorMatrix,(O$4+1),FALSE)*$E1580</f>
        <v>911.75968982508766</v>
      </c>
      <c r="P1576" s="5">
        <f>VLOOKUP(CONCATENATE($F1576," ",$G1576),AllocFactorMatrix,(P$4+1),FALSE)*$E1580</f>
        <v>169.81530358589492</v>
      </c>
      <c r="Q1576" s="5">
        <f>VLOOKUP(CONCATENATE($F1576," ",$G1576),AllocFactorMatrix,(Q$4+1),FALSE)*$E1580</f>
        <v>0</v>
      </c>
      <c r="R1576" s="54">
        <f>VLOOKUP(CONCATENATE($F1576," ",$G1576),AllocFactorMatrix,(R$4+1),FALSE)*$E1580</f>
        <v>0</v>
      </c>
      <c r="S1576" s="5">
        <f t="shared" si="788"/>
        <v>1081.5749934109826</v>
      </c>
      <c r="T1576" s="5">
        <f>VLOOKUP(CONCATENATE($F1576," ",$G1576),AllocFactorMatrix,(T$4+1),FALSE)*$E1580</f>
        <v>32.503671067478976</v>
      </c>
      <c r="U1576" s="5">
        <f>VLOOKUP(CONCATENATE($F1576," ",$G1576),AllocFactorMatrix,(U$4+1),FALSE)*$E1580</f>
        <v>524.21066351306479</v>
      </c>
      <c r="V1576" s="5">
        <f>VLOOKUP(CONCATENATE($F1576," ",$G1576),AllocFactorMatrix,(V$4+1),FALSE)*$E1580</f>
        <v>0</v>
      </c>
      <c r="W1576" s="5">
        <f>VLOOKUP(CONCATENATE($F1576," ",$G1576),AllocFactorMatrix,(W$4+1),FALSE)*$E1580</f>
        <v>0</v>
      </c>
      <c r="X1576" s="5">
        <f t="shared" si="802"/>
        <v>556.71433458054378</v>
      </c>
      <c r="Y1576" s="5">
        <f>VLOOKUP(CONCATENATE($F1576," ",$G1576),AllocFactorMatrix,(Y$4+1),FALSE)*$E1580</f>
        <v>274.93744695957247</v>
      </c>
      <c r="Z1576" s="5">
        <f>VLOOKUP(CONCATENATE($F1576," ",$G1576),AllocFactorMatrix,(Z$4+1),FALSE)*$E1580</f>
        <v>4.5870328614164242</v>
      </c>
      <c r="AA1576" s="5">
        <f t="shared" si="800"/>
        <v>279.52447982098892</v>
      </c>
      <c r="AB1576" s="5">
        <f>VLOOKUP(CONCATENATE($F1576," ",$G1576),AllocFactorMatrix,(AB$4+1),FALSE)*$E1580</f>
        <v>3.7162652109328556</v>
      </c>
      <c r="AC1576" s="5">
        <f>VLOOKUP(CONCATENATE($F1576," ",$G1576),AllocFactorMatrix,(AC$4+1),FALSE)*$E1580</f>
        <v>12.73140831351459</v>
      </c>
      <c r="AD1576" s="5">
        <f>VLOOKUP(CONCATENATE($F1576," ",$G1576),AllocFactorMatrix,(AD$4+1),FALSE)*$E1580</f>
        <v>2.7444834433946532</v>
      </c>
    </row>
    <row r="1577" spans="4:30" hidden="1" outlineLevel="1">
      <c r="E1577" s="51"/>
      <c r="F1577" s="52" t="str">
        <f>F1580</f>
        <v>DIST_TRANSF</v>
      </c>
      <c r="G1577" s="55" t="str">
        <f>$G$12</f>
        <v>DISTSEC</v>
      </c>
      <c r="H1577" s="4">
        <f t="shared" si="799"/>
        <v>42055.274399999995</v>
      </c>
      <c r="I1577" s="5">
        <f>VLOOKUP(CONCATENATE($F1577," ",$G1577),AllocFactorMatrix,(I$4+1),FALSE)*$E1580</f>
        <v>31444.789716476018</v>
      </c>
      <c r="J1577" s="5">
        <f>VLOOKUP(CONCATENATE($F1577," ",$G1577),AllocFactorMatrix,(J$4+1),FALSE)*$E1580</f>
        <v>1515.9633339804254</v>
      </c>
      <c r="K1577" s="5">
        <f>VLOOKUP(CONCATENATE($F1577," ",$G1577),AllocFactorMatrix,(K$4+1),FALSE)*$E1580</f>
        <v>4574.2931372797784</v>
      </c>
      <c r="L1577" s="5">
        <f>VLOOKUP(CONCATENATE($F1577," ",$G1577),AllocFactorMatrix,(L$4+1),FALSE)*$E1580</f>
        <v>0</v>
      </c>
      <c r="M1577" s="5">
        <f>VLOOKUP(CONCATENATE($F1577," ",$G1577),AllocFactorMatrix,(M$4+1),FALSE)*$E1580</f>
        <v>0</v>
      </c>
      <c r="N1577" s="5">
        <f t="shared" si="786"/>
        <v>4574.2931372797784</v>
      </c>
      <c r="O1577" s="5">
        <f>VLOOKUP(CONCATENATE($F1577," ",$G1577),AllocFactorMatrix,(O$4+1),FALSE)*$E1580</f>
        <v>2914.7573913124156</v>
      </c>
      <c r="P1577" s="5">
        <f>VLOOKUP(CONCATENATE($F1577," ",$G1577),AllocFactorMatrix,(P$4+1),FALSE)*$E1580</f>
        <v>0</v>
      </c>
      <c r="Q1577" s="5">
        <f>VLOOKUP(CONCATENATE($F1577," ",$G1577),AllocFactorMatrix,(Q$4+1),FALSE)*$E1580</f>
        <v>0</v>
      </c>
      <c r="R1577" s="54">
        <f>VLOOKUP(CONCATENATE($F1577," ",$G1577),AllocFactorMatrix,(R$4+1),FALSE)*$E1580</f>
        <v>0</v>
      </c>
      <c r="S1577" s="5">
        <f t="shared" si="788"/>
        <v>2914.7573913124156</v>
      </c>
      <c r="T1577" s="5">
        <f>VLOOKUP(CONCATENATE($F1577," ",$G1577),AllocFactorMatrix,(T$4+1),FALSE)*$E1580</f>
        <v>78.808925089462619</v>
      </c>
      <c r="U1577" s="5">
        <f>VLOOKUP(CONCATENATE($F1577," ",$G1577),AllocFactorMatrix,(U$4+1),FALSE)*$E1580</f>
        <v>0</v>
      </c>
      <c r="V1577" s="5">
        <f>VLOOKUP(CONCATENATE($F1577," ",$G1577),AllocFactorMatrix,(V$4+1),FALSE)*$E1580</f>
        <v>0</v>
      </c>
      <c r="W1577" s="5">
        <f>VLOOKUP(CONCATENATE($F1577," ",$G1577),AllocFactorMatrix,(W$4+1),FALSE)*$E1580</f>
        <v>0</v>
      </c>
      <c r="X1577" s="5">
        <f t="shared" si="802"/>
        <v>78.808925089462619</v>
      </c>
      <c r="Y1577" s="5">
        <f>VLOOKUP(CONCATENATE($F1577," ",$G1577),AllocFactorMatrix,(Y$4+1),FALSE)*$E1580</f>
        <v>1075.0910459663426</v>
      </c>
      <c r="Z1577" s="5">
        <f>VLOOKUP(CONCATENATE($F1577," ",$G1577),AllocFactorMatrix,(Z$4+1),FALSE)*$E1580</f>
        <v>0</v>
      </c>
      <c r="AA1577" s="5">
        <f t="shared" si="800"/>
        <v>1075.0910459663426</v>
      </c>
      <c r="AB1577" s="5">
        <f>VLOOKUP(CONCATENATE($F1577," ",$G1577),AllocFactorMatrix,(AB$4+1),FALSE)*$E1580</f>
        <v>11.156254368381278</v>
      </c>
      <c r="AC1577" s="5">
        <f>VLOOKUP(CONCATENATE($F1577," ",$G1577),AllocFactorMatrix,(AC$4+1),FALSE)*$E1580</f>
        <v>378.79774447719205</v>
      </c>
      <c r="AD1577" s="5">
        <f>VLOOKUP(CONCATENATE($F1577," ",$G1577),AllocFactorMatrix,(AD$4+1),FALSE)*$E1580</f>
        <v>61.616851049982749</v>
      </c>
    </row>
    <row r="1578" spans="4:30" hidden="1" outlineLevel="1">
      <c r="E1578" s="51"/>
      <c r="F1578" s="52" t="str">
        <f>F1580</f>
        <v>DIST_TRANSF</v>
      </c>
      <c r="G1578" s="55" t="str">
        <f>$G$13</f>
        <v>ENERGY</v>
      </c>
      <c r="H1578" s="4">
        <f t="shared" si="799"/>
        <v>0</v>
      </c>
      <c r="I1578" s="5">
        <f>VLOOKUP(CONCATENATE($F1578," ",$G1578),AllocFactorMatrix,(I$4+1),FALSE)*$E1580</f>
        <v>0</v>
      </c>
      <c r="J1578" s="5">
        <f>VLOOKUP(CONCATENATE($F1578," ",$G1578),AllocFactorMatrix,(J$4+1),FALSE)*$E1580</f>
        <v>0</v>
      </c>
      <c r="K1578" s="5">
        <f>VLOOKUP(CONCATENATE($F1578," ",$G1578),AllocFactorMatrix,(K$4+1),FALSE)*$E1580</f>
        <v>0</v>
      </c>
      <c r="L1578" s="5">
        <f>VLOOKUP(CONCATENATE($F1578," ",$G1578),AllocFactorMatrix,(L$4+1),FALSE)*$E1580</f>
        <v>0</v>
      </c>
      <c r="M1578" s="5">
        <f>VLOOKUP(CONCATENATE($F1578," ",$G1578),AllocFactorMatrix,(M$4+1),FALSE)*$E1580</f>
        <v>0</v>
      </c>
      <c r="N1578" s="5">
        <f t="shared" si="786"/>
        <v>0</v>
      </c>
      <c r="O1578" s="5">
        <f>VLOOKUP(CONCATENATE($F1578," ",$G1578),AllocFactorMatrix,(O$4+1),FALSE)*$E1580</f>
        <v>0</v>
      </c>
      <c r="P1578" s="5">
        <f>VLOOKUP(CONCATENATE($F1578," ",$G1578),AllocFactorMatrix,(P$4+1),FALSE)*$E1580</f>
        <v>0</v>
      </c>
      <c r="Q1578" s="5">
        <f>VLOOKUP(CONCATENATE($F1578," ",$G1578),AllocFactorMatrix,(Q$4+1),FALSE)*$E1580</f>
        <v>0</v>
      </c>
      <c r="R1578" s="54">
        <f>VLOOKUP(CONCATENATE($F1578," ",$G1578),AllocFactorMatrix,(R$4+1),FALSE)*$E1580</f>
        <v>0</v>
      </c>
      <c r="S1578" s="5">
        <f t="shared" si="788"/>
        <v>0</v>
      </c>
      <c r="T1578" s="5">
        <f>VLOOKUP(CONCATENATE($F1578," ",$G1578),AllocFactorMatrix,(T$4+1),FALSE)*$E1580</f>
        <v>0</v>
      </c>
      <c r="U1578" s="5">
        <f>VLOOKUP(CONCATENATE($F1578," ",$G1578),AllocFactorMatrix,(U$4+1),FALSE)*$E1580</f>
        <v>0</v>
      </c>
      <c r="V1578" s="5">
        <f>VLOOKUP(CONCATENATE($F1578," ",$G1578),AllocFactorMatrix,(V$4+1),FALSE)*$E1580</f>
        <v>0</v>
      </c>
      <c r="W1578" s="5">
        <f>VLOOKUP(CONCATENATE($F1578," ",$G1578),AllocFactorMatrix,(W$4+1),FALSE)*$E1580</f>
        <v>0</v>
      </c>
      <c r="X1578" s="5">
        <f t="shared" si="802"/>
        <v>0</v>
      </c>
      <c r="Y1578" s="5">
        <f>VLOOKUP(CONCATENATE($F1578," ",$G1578),AllocFactorMatrix,(Y$4+1),FALSE)*$E1580</f>
        <v>0</v>
      </c>
      <c r="Z1578" s="5">
        <f>VLOOKUP(CONCATENATE($F1578," ",$G1578),AllocFactorMatrix,(Z$4+1),FALSE)*$E1580</f>
        <v>0</v>
      </c>
      <c r="AA1578" s="5">
        <f t="shared" si="800"/>
        <v>0</v>
      </c>
      <c r="AB1578" s="5">
        <f>VLOOKUP(CONCATENATE($F1578," ",$G1578),AllocFactorMatrix,(AB$4+1),FALSE)*$E1580</f>
        <v>0</v>
      </c>
      <c r="AC1578" s="5">
        <f>VLOOKUP(CONCATENATE($F1578," ",$G1578),AllocFactorMatrix,(AC$4+1),FALSE)*$E1580</f>
        <v>0</v>
      </c>
      <c r="AD1578" s="5">
        <f>VLOOKUP(CONCATENATE($F1578," ",$G1578),AllocFactorMatrix,(AD$4+1),FALSE)*$E1580</f>
        <v>0</v>
      </c>
    </row>
    <row r="1579" spans="4:30" hidden="1" outlineLevel="1">
      <c r="E1579" s="51"/>
      <c r="F1579" s="52" t="str">
        <f>F1580</f>
        <v>DIST_TRANSF</v>
      </c>
      <c r="G1579" s="55" t="str">
        <f>$G$14</f>
        <v>CUSTOMER</v>
      </c>
      <c r="H1579" s="4">
        <f t="shared" si="799"/>
        <v>0</v>
      </c>
      <c r="I1579" s="5">
        <f>VLOOKUP(CONCATENATE($F1579," ",$G1579),AllocFactorMatrix,(I$4+1),FALSE)*$E1580</f>
        <v>0</v>
      </c>
      <c r="J1579" s="5">
        <f>VLOOKUP(CONCATENATE($F1579," ",$G1579),AllocFactorMatrix,(J$4+1),FALSE)*$E1580</f>
        <v>0</v>
      </c>
      <c r="K1579" s="5">
        <f>VLOOKUP(CONCATENATE($F1579," ",$G1579),AllocFactorMatrix,(K$4+1),FALSE)*$E1580</f>
        <v>0</v>
      </c>
      <c r="L1579" s="5">
        <f>VLOOKUP(CONCATENATE($F1579," ",$G1579),AllocFactorMatrix,(L$4+1),FALSE)*$E1580</f>
        <v>0</v>
      </c>
      <c r="M1579" s="5">
        <f>VLOOKUP(CONCATENATE($F1579," ",$G1579),AllocFactorMatrix,(M$4+1),FALSE)*$E1580</f>
        <v>0</v>
      </c>
      <c r="N1579" s="5">
        <f t="shared" si="786"/>
        <v>0</v>
      </c>
      <c r="O1579" s="5">
        <f>VLOOKUP(CONCATENATE($F1579," ",$G1579),AllocFactorMatrix,(O$4+1),FALSE)*$E1580</f>
        <v>0</v>
      </c>
      <c r="P1579" s="5">
        <f>VLOOKUP(CONCATENATE($F1579," ",$G1579),AllocFactorMatrix,(P$4+1),FALSE)*$E1580</f>
        <v>0</v>
      </c>
      <c r="Q1579" s="5">
        <f>VLOOKUP(CONCATENATE($F1579," ",$G1579),AllocFactorMatrix,(Q$4+1),FALSE)*$E1580</f>
        <v>0</v>
      </c>
      <c r="R1579" s="54">
        <f>VLOOKUP(CONCATENATE($F1579," ",$G1579),AllocFactorMatrix,(R$4+1),FALSE)*$E1580</f>
        <v>0</v>
      </c>
      <c r="S1579" s="5">
        <f t="shared" si="788"/>
        <v>0</v>
      </c>
      <c r="T1579" s="5">
        <f>VLOOKUP(CONCATENATE($F1579," ",$G1579),AllocFactorMatrix,(T$4+1),FALSE)*$E1580</f>
        <v>0</v>
      </c>
      <c r="U1579" s="5">
        <f>VLOOKUP(CONCATENATE($F1579," ",$G1579),AllocFactorMatrix,(U$4+1),FALSE)*$E1580</f>
        <v>0</v>
      </c>
      <c r="V1579" s="5">
        <f>VLOOKUP(CONCATENATE($F1579," ",$G1579),AllocFactorMatrix,(V$4+1),FALSE)*$E1580</f>
        <v>0</v>
      </c>
      <c r="W1579" s="5">
        <f>VLOOKUP(CONCATENATE($F1579," ",$G1579),AllocFactorMatrix,(W$4+1),FALSE)*$E1580</f>
        <v>0</v>
      </c>
      <c r="X1579" s="5">
        <f t="shared" si="802"/>
        <v>0</v>
      </c>
      <c r="Y1579" s="5">
        <f>VLOOKUP(CONCATENATE($F1579," ",$G1579),AllocFactorMatrix,(Y$4+1),FALSE)*$E1580</f>
        <v>0</v>
      </c>
      <c r="Z1579" s="5">
        <f>VLOOKUP(CONCATENATE($F1579," ",$G1579),AllocFactorMatrix,(Z$4+1),FALSE)*$E1580</f>
        <v>0</v>
      </c>
      <c r="AA1579" s="5">
        <f t="shared" si="800"/>
        <v>0</v>
      </c>
      <c r="AB1579" s="5">
        <f>VLOOKUP(CONCATENATE($F1579," ",$G1579),AllocFactorMatrix,(AB$4+1),FALSE)*$E1580</f>
        <v>0</v>
      </c>
      <c r="AC1579" s="5">
        <f>VLOOKUP(CONCATENATE($F1579," ",$G1579),AllocFactorMatrix,(AC$4+1),FALSE)*$E1580</f>
        <v>0</v>
      </c>
      <c r="AD1579" s="5">
        <f>VLOOKUP(CONCATENATE($F1579," ",$G1579),AllocFactorMatrix,(AD$4+1),FALSE)*$E1580</f>
        <v>0</v>
      </c>
    </row>
    <row r="1580" spans="4:30" collapsed="1">
      <c r="D1580" s="1" t="s">
        <v>115</v>
      </c>
      <c r="E1580" s="61">
        <v>52685</v>
      </c>
      <c r="F1580" s="10" t="s">
        <v>63</v>
      </c>
      <c r="G1580" s="55" t="str">
        <f>$G$15</f>
        <v>TOTAL</v>
      </c>
      <c r="H1580" s="4">
        <f t="shared" si="799"/>
        <v>52685</v>
      </c>
      <c r="I1580" s="5">
        <f>VLOOKUP(CONCATENATE($F1580," ",$G1580),AllocFactorMatrix,(I$4+1),FALSE)*$E1580</f>
        <v>38549.088698358675</v>
      </c>
      <c r="J1580" s="5">
        <f>VLOOKUP(CONCATENATE($F1580," ",$G1580),AllocFactorMatrix,(J$4+1),FALSE)*$E1580</f>
        <v>1850.8414419514588</v>
      </c>
      <c r="K1580" s="5">
        <f>VLOOKUP(CONCATENATE($F1580," ",$G1580),AllocFactorMatrix,(K$4+1),FALSE)*$E1580</f>
        <v>5790.2560999177422</v>
      </c>
      <c r="L1580" s="5">
        <f>VLOOKUP(CONCATENATE($F1580," ",$G1580),AllocFactorMatrix,(L$4+1),FALSE)*$E1580</f>
        <v>37.579582727988594</v>
      </c>
      <c r="M1580" s="5">
        <f>VLOOKUP(CONCATENATE($F1580," ",$G1580),AllocFactorMatrix,(M$4+1),FALSE)*$E1580</f>
        <v>0</v>
      </c>
      <c r="N1580" s="5">
        <f t="shared" si="786"/>
        <v>5827.8356826457311</v>
      </c>
      <c r="O1580" s="5">
        <f>VLOOKUP(CONCATENATE($F1580," ",$G1580),AllocFactorMatrix,(O$4+1),FALSE)*$E1580</f>
        <v>3826.5170811375033</v>
      </c>
      <c r="P1580" s="5">
        <f>VLOOKUP(CONCATENATE($F1580," ",$G1580),AllocFactorMatrix,(P$4+1),FALSE)*$E1580</f>
        <v>169.81530358589492</v>
      </c>
      <c r="Q1580" s="5">
        <f>VLOOKUP(CONCATENATE($F1580," ",$G1580),AllocFactorMatrix,(Q$4+1),FALSE)*$E1580</f>
        <v>0</v>
      </c>
      <c r="R1580" s="54">
        <f>VLOOKUP(CONCATENATE($F1580," ",$G1580),AllocFactorMatrix,(R$4+1),FALSE)*$E1580</f>
        <v>0</v>
      </c>
      <c r="S1580" s="5">
        <f t="shared" si="788"/>
        <v>3996.3323847233983</v>
      </c>
      <c r="T1580" s="5">
        <f>VLOOKUP(CONCATENATE($F1580," ",$G1580),AllocFactorMatrix,(T$4+1),FALSE)*$E1580</f>
        <v>111.31259615694161</v>
      </c>
      <c r="U1580" s="5">
        <f>VLOOKUP(CONCATENATE($F1580," ",$G1580),AllocFactorMatrix,(U$4+1),FALSE)*$E1580</f>
        <v>524.21066351306479</v>
      </c>
      <c r="V1580" s="5">
        <f>VLOOKUP(CONCATENATE($F1580," ",$G1580),AllocFactorMatrix,(V$4+1),FALSE)*$E1580</f>
        <v>0</v>
      </c>
      <c r="W1580" s="5">
        <f>VLOOKUP(CONCATENATE($F1580," ",$G1580),AllocFactorMatrix,(W$4+1),FALSE)*$E1580</f>
        <v>0</v>
      </c>
      <c r="X1580" s="5">
        <f t="shared" si="802"/>
        <v>635.52325967000638</v>
      </c>
      <c r="Y1580" s="5">
        <f>VLOOKUP(CONCATENATE($F1580," ",$G1580),AllocFactorMatrix,(Y$4+1),FALSE)*$E1580</f>
        <v>1350.0284929259149</v>
      </c>
      <c r="Z1580" s="5">
        <f>VLOOKUP(CONCATENATE($F1580," ",$G1580),AllocFactorMatrix,(Z$4+1),FALSE)*$E1580</f>
        <v>4.5870328614164242</v>
      </c>
      <c r="AA1580" s="5">
        <f t="shared" si="800"/>
        <v>1354.6155257873313</v>
      </c>
      <c r="AB1580" s="5">
        <f>VLOOKUP(CONCATENATE($F1580," ",$G1580),AllocFactorMatrix,(AB$4+1),FALSE)*$E1580</f>
        <v>14.872519579314133</v>
      </c>
      <c r="AC1580" s="5">
        <f>VLOOKUP(CONCATENATE($F1580," ",$G1580),AllocFactorMatrix,(AC$4+1),FALSE)*$E1580</f>
        <v>391.52915279070663</v>
      </c>
      <c r="AD1580" s="5">
        <f>VLOOKUP(CONCATENATE($F1580," ",$G1580),AllocFactorMatrix,(AD$4+1),FALSE)*$E1580</f>
        <v>64.361334493377413</v>
      </c>
    </row>
    <row r="1581" spans="4:30" hidden="1" outlineLevel="1">
      <c r="E1581" s="51"/>
      <c r="F1581" s="52" t="str">
        <f>F1588</f>
        <v>DIST_SL</v>
      </c>
      <c r="G1581" s="55" t="str">
        <f>$G$8</f>
        <v>PRODUCTION</v>
      </c>
      <c r="H1581" s="4">
        <f t="shared" si="799"/>
        <v>0</v>
      </c>
      <c r="I1581" s="5">
        <f>VLOOKUP(CONCATENATE($F1581," ",$G1581),AllocFactorMatrix,(I$4+1),FALSE)*$E1588</f>
        <v>0</v>
      </c>
      <c r="J1581" s="5">
        <f>VLOOKUP(CONCATENATE($F1581," ",$G1581),AllocFactorMatrix,(J$4+1),FALSE)*$E1588</f>
        <v>0</v>
      </c>
      <c r="K1581" s="5">
        <f>VLOOKUP(CONCATENATE($F1581," ",$G1581),AllocFactorMatrix,(K$4+1),FALSE)*$E1588</f>
        <v>0</v>
      </c>
      <c r="L1581" s="5">
        <f>VLOOKUP(CONCATENATE($F1581," ",$G1581),AllocFactorMatrix,(L$4+1),FALSE)*$E1588</f>
        <v>0</v>
      </c>
      <c r="M1581" s="5">
        <f>VLOOKUP(CONCATENATE($F1581," ",$G1581),AllocFactorMatrix,(M$4+1),FALSE)*$E1588</f>
        <v>0</v>
      </c>
      <c r="N1581" s="5">
        <f t="shared" si="786"/>
        <v>0</v>
      </c>
      <c r="O1581" s="5">
        <f>VLOOKUP(CONCATENATE($F1581," ",$G1581),AllocFactorMatrix,(O$4+1),FALSE)*$E1588</f>
        <v>0</v>
      </c>
      <c r="P1581" s="5">
        <f>VLOOKUP(CONCATENATE($F1581," ",$G1581),AllocFactorMatrix,(P$4+1),FALSE)*$E1588</f>
        <v>0</v>
      </c>
      <c r="Q1581" s="5">
        <f>VLOOKUP(CONCATENATE($F1581," ",$G1581),AllocFactorMatrix,(Q$4+1),FALSE)*$E1588</f>
        <v>0</v>
      </c>
      <c r="R1581" s="54">
        <f>VLOOKUP(CONCATENATE($F1581," ",$G1581),AllocFactorMatrix,(R$4+1),FALSE)*$E1588</f>
        <v>0</v>
      </c>
      <c r="S1581" s="5">
        <f t="shared" si="788"/>
        <v>0</v>
      </c>
      <c r="T1581" s="5">
        <f>VLOOKUP(CONCATENATE($F1581," ",$G1581),AllocFactorMatrix,(T$4+1),FALSE)*$E1588</f>
        <v>0</v>
      </c>
      <c r="U1581" s="5">
        <f>VLOOKUP(CONCATENATE($F1581," ",$G1581),AllocFactorMatrix,(U$4+1),FALSE)*$E1588</f>
        <v>0</v>
      </c>
      <c r="V1581" s="5">
        <f>VLOOKUP(CONCATENATE($F1581," ",$G1581),AllocFactorMatrix,(V$4+1),FALSE)*$E1588</f>
        <v>0</v>
      </c>
      <c r="W1581" s="5">
        <f>VLOOKUP(CONCATENATE($F1581," ",$G1581),AllocFactorMatrix,(W$4+1),FALSE)*$E1588</f>
        <v>0</v>
      </c>
      <c r="X1581" s="5">
        <f>SUBTOTAL(9,T1581:W1581)</f>
        <v>0</v>
      </c>
      <c r="Y1581" s="5">
        <f>VLOOKUP(CONCATENATE($F1581," ",$G1581),AllocFactorMatrix,(Y$4+1),FALSE)*$E1588</f>
        <v>0</v>
      </c>
      <c r="Z1581" s="5">
        <f>VLOOKUP(CONCATENATE($F1581," ",$G1581),AllocFactorMatrix,(Z$4+1),FALSE)*$E1588</f>
        <v>0</v>
      </c>
      <c r="AA1581" s="5">
        <f t="shared" si="800"/>
        <v>0</v>
      </c>
      <c r="AB1581" s="5">
        <f>VLOOKUP(CONCATENATE($F1581," ",$G1581),AllocFactorMatrix,(AB$4+1),FALSE)*$E1588</f>
        <v>0</v>
      </c>
      <c r="AC1581" s="5">
        <f>VLOOKUP(CONCATENATE($F1581," ",$G1581),AllocFactorMatrix,(AC$4+1),FALSE)*$E1588</f>
        <v>0</v>
      </c>
      <c r="AD1581" s="5">
        <f>VLOOKUP(CONCATENATE($F1581," ",$G1581),AllocFactorMatrix,(AD$4+1),FALSE)*$E1588</f>
        <v>0</v>
      </c>
    </row>
    <row r="1582" spans="4:30" hidden="1" outlineLevel="1">
      <c r="E1582" s="51"/>
      <c r="F1582" s="52" t="str">
        <f>F1588</f>
        <v>DIST_SL</v>
      </c>
      <c r="G1582" s="55" t="str">
        <f>$G$9</f>
        <v>BULKTRAN</v>
      </c>
      <c r="H1582" s="4">
        <f t="shared" si="799"/>
        <v>0</v>
      </c>
      <c r="I1582" s="5">
        <f>VLOOKUP(CONCATENATE($F1582," ",$G1582),AllocFactorMatrix,(I$4+1),FALSE)*$E1588</f>
        <v>0</v>
      </c>
      <c r="J1582" s="5">
        <f>VLOOKUP(CONCATENATE($F1582," ",$G1582),AllocFactorMatrix,(J$4+1),FALSE)*$E1588</f>
        <v>0</v>
      </c>
      <c r="K1582" s="5">
        <f>VLOOKUP(CONCATENATE($F1582," ",$G1582),AllocFactorMatrix,(K$4+1),FALSE)*$E1588</f>
        <v>0</v>
      </c>
      <c r="L1582" s="5">
        <f>VLOOKUP(CONCATENATE($F1582," ",$G1582),AllocFactorMatrix,(L$4+1),FALSE)*$E1588</f>
        <v>0</v>
      </c>
      <c r="M1582" s="5">
        <f>VLOOKUP(CONCATENATE($F1582," ",$G1582),AllocFactorMatrix,(M$4+1),FALSE)*$E1588</f>
        <v>0</v>
      </c>
      <c r="N1582" s="5">
        <f t="shared" si="786"/>
        <v>0</v>
      </c>
      <c r="O1582" s="5">
        <f>VLOOKUP(CONCATENATE($F1582," ",$G1582),AllocFactorMatrix,(O$4+1),FALSE)*$E1588</f>
        <v>0</v>
      </c>
      <c r="P1582" s="5">
        <f>VLOOKUP(CONCATENATE($F1582," ",$G1582),AllocFactorMatrix,(P$4+1),FALSE)*$E1588</f>
        <v>0</v>
      </c>
      <c r="Q1582" s="5">
        <f>VLOOKUP(CONCATENATE($F1582," ",$G1582),AllocFactorMatrix,(Q$4+1),FALSE)*$E1588</f>
        <v>0</v>
      </c>
      <c r="R1582" s="54">
        <f>VLOOKUP(CONCATENATE($F1582," ",$G1582),AllocFactorMatrix,(R$4+1),FALSE)*$E1588</f>
        <v>0</v>
      </c>
      <c r="S1582" s="5">
        <f t="shared" si="788"/>
        <v>0</v>
      </c>
      <c r="T1582" s="5">
        <f>VLOOKUP(CONCATENATE($F1582," ",$G1582),AllocFactorMatrix,(T$4+1),FALSE)*$E1588</f>
        <v>0</v>
      </c>
      <c r="U1582" s="5">
        <f>VLOOKUP(CONCATENATE($F1582," ",$G1582),AllocFactorMatrix,(U$4+1),FALSE)*$E1588</f>
        <v>0</v>
      </c>
      <c r="V1582" s="5">
        <f>VLOOKUP(CONCATENATE($F1582," ",$G1582),AllocFactorMatrix,(V$4+1),FALSE)*$E1588</f>
        <v>0</v>
      </c>
      <c r="W1582" s="5">
        <f>VLOOKUP(CONCATENATE($F1582," ",$G1582),AllocFactorMatrix,(W$4+1),FALSE)*$E1588</f>
        <v>0</v>
      </c>
      <c r="X1582" s="5">
        <f t="shared" ref="X1582:X1588" si="803">SUBTOTAL(9,T1582:W1582)</f>
        <v>0</v>
      </c>
      <c r="Y1582" s="5">
        <f>VLOOKUP(CONCATENATE($F1582," ",$G1582),AllocFactorMatrix,(Y$4+1),FALSE)*$E1588</f>
        <v>0</v>
      </c>
      <c r="Z1582" s="5">
        <f>VLOOKUP(CONCATENATE($F1582," ",$G1582),AllocFactorMatrix,(Z$4+1),FALSE)*$E1588</f>
        <v>0</v>
      </c>
      <c r="AA1582" s="5">
        <f t="shared" si="800"/>
        <v>0</v>
      </c>
      <c r="AB1582" s="5">
        <f>VLOOKUP(CONCATENATE($F1582," ",$G1582),AllocFactorMatrix,(AB$4+1),FALSE)*$E1588</f>
        <v>0</v>
      </c>
      <c r="AC1582" s="5">
        <f>VLOOKUP(CONCATENATE($F1582," ",$G1582),AllocFactorMatrix,(AC$4+1),FALSE)*$E1588</f>
        <v>0</v>
      </c>
      <c r="AD1582" s="5">
        <f>VLOOKUP(CONCATENATE($F1582," ",$G1582),AllocFactorMatrix,(AD$4+1),FALSE)*$E1588</f>
        <v>0</v>
      </c>
    </row>
    <row r="1583" spans="4:30" hidden="1" outlineLevel="1">
      <c r="E1583" s="51"/>
      <c r="F1583" s="52" t="str">
        <f>F1588</f>
        <v>DIST_SL</v>
      </c>
      <c r="G1583" s="55" t="str">
        <f>$G$10</f>
        <v>SUBTRAN</v>
      </c>
      <c r="H1583" s="4">
        <f t="shared" si="799"/>
        <v>0</v>
      </c>
      <c r="I1583" s="5">
        <f>VLOOKUP(CONCATENATE($F1583," ",$G1583),AllocFactorMatrix,(I$4+1),FALSE)*$E1588</f>
        <v>0</v>
      </c>
      <c r="J1583" s="5">
        <f>VLOOKUP(CONCATENATE($F1583," ",$G1583),AllocFactorMatrix,(J$4+1),FALSE)*$E1588</f>
        <v>0</v>
      </c>
      <c r="K1583" s="5">
        <f>VLOOKUP(CONCATENATE($F1583," ",$G1583),AllocFactorMatrix,(K$4+1),FALSE)*$E1588</f>
        <v>0</v>
      </c>
      <c r="L1583" s="5">
        <f>VLOOKUP(CONCATENATE($F1583," ",$G1583),AllocFactorMatrix,(L$4+1),FALSE)*$E1588</f>
        <v>0</v>
      </c>
      <c r="M1583" s="5">
        <f>VLOOKUP(CONCATENATE($F1583," ",$G1583),AllocFactorMatrix,(M$4+1),FALSE)*$E1588</f>
        <v>0</v>
      </c>
      <c r="N1583" s="5">
        <f t="shared" si="786"/>
        <v>0</v>
      </c>
      <c r="O1583" s="5">
        <f>VLOOKUP(CONCATENATE($F1583," ",$G1583),AllocFactorMatrix,(O$4+1),FALSE)*$E1588</f>
        <v>0</v>
      </c>
      <c r="P1583" s="5">
        <f>VLOOKUP(CONCATENATE($F1583," ",$G1583),AllocFactorMatrix,(P$4+1),FALSE)*$E1588</f>
        <v>0</v>
      </c>
      <c r="Q1583" s="5">
        <f>VLOOKUP(CONCATENATE($F1583," ",$G1583),AllocFactorMatrix,(Q$4+1),FALSE)*$E1588</f>
        <v>0</v>
      </c>
      <c r="R1583" s="54">
        <f>VLOOKUP(CONCATENATE($F1583," ",$G1583),AllocFactorMatrix,(R$4+1),FALSE)*$E1588</f>
        <v>0</v>
      </c>
      <c r="S1583" s="5">
        <f t="shared" si="788"/>
        <v>0</v>
      </c>
      <c r="T1583" s="5">
        <f>VLOOKUP(CONCATENATE($F1583," ",$G1583),AllocFactorMatrix,(T$4+1),FALSE)*$E1588</f>
        <v>0</v>
      </c>
      <c r="U1583" s="5">
        <f>VLOOKUP(CONCATENATE($F1583," ",$G1583),AllocFactorMatrix,(U$4+1),FALSE)*$E1588</f>
        <v>0</v>
      </c>
      <c r="V1583" s="5">
        <f>VLOOKUP(CONCATENATE($F1583," ",$G1583),AllocFactorMatrix,(V$4+1),FALSE)*$E1588</f>
        <v>0</v>
      </c>
      <c r="W1583" s="5">
        <f>VLOOKUP(CONCATENATE($F1583," ",$G1583),AllocFactorMatrix,(W$4+1),FALSE)*$E1588</f>
        <v>0</v>
      </c>
      <c r="X1583" s="5">
        <f t="shared" si="803"/>
        <v>0</v>
      </c>
      <c r="Y1583" s="5">
        <f>VLOOKUP(CONCATENATE($F1583," ",$G1583),AllocFactorMatrix,(Y$4+1),FALSE)*$E1588</f>
        <v>0</v>
      </c>
      <c r="Z1583" s="5">
        <f>VLOOKUP(CONCATENATE($F1583," ",$G1583),AllocFactorMatrix,(Z$4+1),FALSE)*$E1588</f>
        <v>0</v>
      </c>
      <c r="AA1583" s="5">
        <f t="shared" si="800"/>
        <v>0</v>
      </c>
      <c r="AB1583" s="5">
        <f>VLOOKUP(CONCATENATE($F1583," ",$G1583),AllocFactorMatrix,(AB$4+1),FALSE)*$E1588</f>
        <v>0</v>
      </c>
      <c r="AC1583" s="5">
        <f>VLOOKUP(CONCATENATE($F1583," ",$G1583),AllocFactorMatrix,(AC$4+1),FALSE)*$E1588</f>
        <v>0</v>
      </c>
      <c r="AD1583" s="5">
        <f>VLOOKUP(CONCATENATE($F1583," ",$G1583),AllocFactorMatrix,(AD$4+1),FALSE)*$E1588</f>
        <v>0</v>
      </c>
    </row>
    <row r="1584" spans="4:30" hidden="1" outlineLevel="1">
      <c r="E1584" s="51"/>
      <c r="F1584" s="52" t="str">
        <f>F1588</f>
        <v>DIST_SL</v>
      </c>
      <c r="G1584" s="55" t="str">
        <f>$G$11</f>
        <v>DISTPRI</v>
      </c>
      <c r="H1584" s="4">
        <f t="shared" si="799"/>
        <v>0</v>
      </c>
      <c r="I1584" s="5">
        <f>VLOOKUP(CONCATENATE($F1584," ",$G1584),AllocFactorMatrix,(I$4+1),FALSE)*$E1588</f>
        <v>0</v>
      </c>
      <c r="J1584" s="5">
        <f>VLOOKUP(CONCATENATE($F1584," ",$G1584),AllocFactorMatrix,(J$4+1),FALSE)*$E1588</f>
        <v>0</v>
      </c>
      <c r="K1584" s="5">
        <f>VLOOKUP(CONCATENATE($F1584," ",$G1584),AllocFactorMatrix,(K$4+1),FALSE)*$E1588</f>
        <v>0</v>
      </c>
      <c r="L1584" s="5">
        <f>VLOOKUP(CONCATENATE($F1584," ",$G1584),AllocFactorMatrix,(L$4+1),FALSE)*$E1588</f>
        <v>0</v>
      </c>
      <c r="M1584" s="5">
        <f>VLOOKUP(CONCATENATE($F1584," ",$G1584),AllocFactorMatrix,(M$4+1),FALSE)*$E1588</f>
        <v>0</v>
      </c>
      <c r="N1584" s="5">
        <f t="shared" si="786"/>
        <v>0</v>
      </c>
      <c r="O1584" s="5">
        <f>VLOOKUP(CONCATENATE($F1584," ",$G1584),AllocFactorMatrix,(O$4+1),FALSE)*$E1588</f>
        <v>0</v>
      </c>
      <c r="P1584" s="5">
        <f>VLOOKUP(CONCATENATE($F1584," ",$G1584),AllocFactorMatrix,(P$4+1),FALSE)*$E1588</f>
        <v>0</v>
      </c>
      <c r="Q1584" s="5">
        <f>VLOOKUP(CONCATENATE($F1584," ",$G1584),AllocFactorMatrix,(Q$4+1),FALSE)*$E1588</f>
        <v>0</v>
      </c>
      <c r="R1584" s="54">
        <f>VLOOKUP(CONCATENATE($F1584," ",$G1584),AllocFactorMatrix,(R$4+1),FALSE)*$E1588</f>
        <v>0</v>
      </c>
      <c r="S1584" s="5">
        <f t="shared" si="788"/>
        <v>0</v>
      </c>
      <c r="T1584" s="5">
        <f>VLOOKUP(CONCATENATE($F1584," ",$G1584),AllocFactorMatrix,(T$4+1),FALSE)*$E1588</f>
        <v>0</v>
      </c>
      <c r="U1584" s="5">
        <f>VLOOKUP(CONCATENATE($F1584," ",$G1584),AllocFactorMatrix,(U$4+1),FALSE)*$E1588</f>
        <v>0</v>
      </c>
      <c r="V1584" s="5">
        <f>VLOOKUP(CONCATENATE($F1584," ",$G1584),AllocFactorMatrix,(V$4+1),FALSE)*$E1588</f>
        <v>0</v>
      </c>
      <c r="W1584" s="5">
        <f>VLOOKUP(CONCATENATE($F1584," ",$G1584),AllocFactorMatrix,(W$4+1),FALSE)*$E1588</f>
        <v>0</v>
      </c>
      <c r="X1584" s="5">
        <f t="shared" si="803"/>
        <v>0</v>
      </c>
      <c r="Y1584" s="5">
        <f>VLOOKUP(CONCATENATE($F1584," ",$G1584),AllocFactorMatrix,(Y$4+1),FALSE)*$E1588</f>
        <v>0</v>
      </c>
      <c r="Z1584" s="5">
        <f>VLOOKUP(CONCATENATE($F1584," ",$G1584),AllocFactorMatrix,(Z$4+1),FALSE)*$E1588</f>
        <v>0</v>
      </c>
      <c r="AA1584" s="5">
        <f t="shared" si="800"/>
        <v>0</v>
      </c>
      <c r="AB1584" s="5">
        <f>VLOOKUP(CONCATENATE($F1584," ",$G1584),AllocFactorMatrix,(AB$4+1),FALSE)*$E1588</f>
        <v>0</v>
      </c>
      <c r="AC1584" s="5">
        <f>VLOOKUP(CONCATENATE($F1584," ",$G1584),AllocFactorMatrix,(AC$4+1),FALSE)*$E1588</f>
        <v>0</v>
      </c>
      <c r="AD1584" s="5">
        <f>VLOOKUP(CONCATENATE($F1584," ",$G1584),AllocFactorMatrix,(AD$4+1),FALSE)*$E1588</f>
        <v>0</v>
      </c>
    </row>
    <row r="1585" spans="4:30" hidden="1" outlineLevel="1">
      <c r="E1585" s="51"/>
      <c r="F1585" s="52" t="str">
        <f>F1588</f>
        <v>DIST_SL</v>
      </c>
      <c r="G1585" s="55" t="str">
        <f>$G$12</f>
        <v>DISTSEC</v>
      </c>
      <c r="H1585" s="4">
        <f t="shared" si="799"/>
        <v>0</v>
      </c>
      <c r="I1585" s="5">
        <f>VLOOKUP(CONCATENATE($F1585," ",$G1585),AllocFactorMatrix,(I$4+1),FALSE)*$E1588</f>
        <v>0</v>
      </c>
      <c r="J1585" s="5">
        <f>VLOOKUP(CONCATENATE($F1585," ",$G1585),AllocFactorMatrix,(J$4+1),FALSE)*$E1588</f>
        <v>0</v>
      </c>
      <c r="K1585" s="5">
        <f>VLOOKUP(CONCATENATE($F1585," ",$G1585),AllocFactorMatrix,(K$4+1),FALSE)*$E1588</f>
        <v>0</v>
      </c>
      <c r="L1585" s="5">
        <f>VLOOKUP(CONCATENATE($F1585," ",$G1585),AllocFactorMatrix,(L$4+1),FALSE)*$E1588</f>
        <v>0</v>
      </c>
      <c r="M1585" s="5">
        <f>VLOOKUP(CONCATENATE($F1585," ",$G1585),AllocFactorMatrix,(M$4+1),FALSE)*$E1588</f>
        <v>0</v>
      </c>
      <c r="N1585" s="5">
        <f t="shared" si="786"/>
        <v>0</v>
      </c>
      <c r="O1585" s="5">
        <f>VLOOKUP(CONCATENATE($F1585," ",$G1585),AllocFactorMatrix,(O$4+1),FALSE)*$E1588</f>
        <v>0</v>
      </c>
      <c r="P1585" s="5">
        <f>VLOOKUP(CONCATENATE($F1585," ",$G1585),AllocFactorMatrix,(P$4+1),FALSE)*$E1588</f>
        <v>0</v>
      </c>
      <c r="Q1585" s="5">
        <f>VLOOKUP(CONCATENATE($F1585," ",$G1585),AllocFactorMatrix,(Q$4+1),FALSE)*$E1588</f>
        <v>0</v>
      </c>
      <c r="R1585" s="54">
        <f>VLOOKUP(CONCATENATE($F1585," ",$G1585),AllocFactorMatrix,(R$4+1),FALSE)*$E1588</f>
        <v>0</v>
      </c>
      <c r="S1585" s="5">
        <f t="shared" si="788"/>
        <v>0</v>
      </c>
      <c r="T1585" s="5">
        <f>VLOOKUP(CONCATENATE($F1585," ",$G1585),AllocFactorMatrix,(T$4+1),FALSE)*$E1588</f>
        <v>0</v>
      </c>
      <c r="U1585" s="5">
        <f>VLOOKUP(CONCATENATE($F1585," ",$G1585),AllocFactorMatrix,(U$4+1),FALSE)*$E1588</f>
        <v>0</v>
      </c>
      <c r="V1585" s="5">
        <f>VLOOKUP(CONCATENATE($F1585," ",$G1585),AllocFactorMatrix,(V$4+1),FALSE)*$E1588</f>
        <v>0</v>
      </c>
      <c r="W1585" s="5">
        <f>VLOOKUP(CONCATENATE($F1585," ",$G1585),AllocFactorMatrix,(W$4+1),FALSE)*$E1588</f>
        <v>0</v>
      </c>
      <c r="X1585" s="5">
        <f t="shared" si="803"/>
        <v>0</v>
      </c>
      <c r="Y1585" s="5">
        <f>VLOOKUP(CONCATENATE($F1585," ",$G1585),AllocFactorMatrix,(Y$4+1),FALSE)*$E1588</f>
        <v>0</v>
      </c>
      <c r="Z1585" s="5">
        <f>VLOOKUP(CONCATENATE($F1585," ",$G1585),AllocFactorMatrix,(Z$4+1),FALSE)*$E1588</f>
        <v>0</v>
      </c>
      <c r="AA1585" s="5">
        <f t="shared" si="800"/>
        <v>0</v>
      </c>
      <c r="AB1585" s="5">
        <f>VLOOKUP(CONCATENATE($F1585," ",$G1585),AllocFactorMatrix,(AB$4+1),FALSE)*$E1588</f>
        <v>0</v>
      </c>
      <c r="AC1585" s="5">
        <f>VLOOKUP(CONCATENATE($F1585," ",$G1585),AllocFactorMatrix,(AC$4+1),FALSE)*$E1588</f>
        <v>0</v>
      </c>
      <c r="AD1585" s="5">
        <f>VLOOKUP(CONCATENATE($F1585," ",$G1585),AllocFactorMatrix,(AD$4+1),FALSE)*$E1588</f>
        <v>0</v>
      </c>
    </row>
    <row r="1586" spans="4:30" hidden="1" outlineLevel="1">
      <c r="E1586" s="51"/>
      <c r="F1586" s="52" t="str">
        <f>F1588</f>
        <v>DIST_SL</v>
      </c>
      <c r="G1586" s="55" t="str">
        <f>$G$13</f>
        <v>ENERGY</v>
      </c>
      <c r="H1586" s="4">
        <f t="shared" si="799"/>
        <v>0</v>
      </c>
      <c r="I1586" s="5">
        <f>VLOOKUP(CONCATENATE($F1586," ",$G1586),AllocFactorMatrix,(I$4+1),FALSE)*$E1588</f>
        <v>0</v>
      </c>
      <c r="J1586" s="5">
        <f>VLOOKUP(CONCATENATE($F1586," ",$G1586),AllocFactorMatrix,(J$4+1),FALSE)*$E1588</f>
        <v>0</v>
      </c>
      <c r="K1586" s="5">
        <f>VLOOKUP(CONCATENATE($F1586," ",$G1586),AllocFactorMatrix,(K$4+1),FALSE)*$E1588</f>
        <v>0</v>
      </c>
      <c r="L1586" s="5">
        <f>VLOOKUP(CONCATENATE($F1586," ",$G1586),AllocFactorMatrix,(L$4+1),FALSE)*$E1588</f>
        <v>0</v>
      </c>
      <c r="M1586" s="5">
        <f>VLOOKUP(CONCATENATE($F1586," ",$G1586),AllocFactorMatrix,(M$4+1),FALSE)*$E1588</f>
        <v>0</v>
      </c>
      <c r="N1586" s="5">
        <f t="shared" si="786"/>
        <v>0</v>
      </c>
      <c r="O1586" s="5">
        <f>VLOOKUP(CONCATENATE($F1586," ",$G1586),AllocFactorMatrix,(O$4+1),FALSE)*$E1588</f>
        <v>0</v>
      </c>
      <c r="P1586" s="5">
        <f>VLOOKUP(CONCATENATE($F1586," ",$G1586),AllocFactorMatrix,(P$4+1),FALSE)*$E1588</f>
        <v>0</v>
      </c>
      <c r="Q1586" s="5">
        <f>VLOOKUP(CONCATENATE($F1586," ",$G1586),AllocFactorMatrix,(Q$4+1),FALSE)*$E1588</f>
        <v>0</v>
      </c>
      <c r="R1586" s="54">
        <f>VLOOKUP(CONCATENATE($F1586," ",$G1586),AllocFactorMatrix,(R$4+1),FALSE)*$E1588</f>
        <v>0</v>
      </c>
      <c r="S1586" s="5">
        <f t="shared" si="788"/>
        <v>0</v>
      </c>
      <c r="T1586" s="5">
        <f>VLOOKUP(CONCATENATE($F1586," ",$G1586),AllocFactorMatrix,(T$4+1),FALSE)*$E1588</f>
        <v>0</v>
      </c>
      <c r="U1586" s="5">
        <f>VLOOKUP(CONCATENATE($F1586," ",$G1586),AllocFactorMatrix,(U$4+1),FALSE)*$E1588</f>
        <v>0</v>
      </c>
      <c r="V1586" s="5">
        <f>VLOOKUP(CONCATENATE($F1586," ",$G1586),AllocFactorMatrix,(V$4+1),FALSE)*$E1588</f>
        <v>0</v>
      </c>
      <c r="W1586" s="5">
        <f>VLOOKUP(CONCATENATE($F1586," ",$G1586),AllocFactorMatrix,(W$4+1),FALSE)*$E1588</f>
        <v>0</v>
      </c>
      <c r="X1586" s="5">
        <f t="shared" si="803"/>
        <v>0</v>
      </c>
      <c r="Y1586" s="5">
        <f>VLOOKUP(CONCATENATE($F1586," ",$G1586),AllocFactorMatrix,(Y$4+1),FALSE)*$E1588</f>
        <v>0</v>
      </c>
      <c r="Z1586" s="5">
        <f>VLOOKUP(CONCATENATE($F1586," ",$G1586),AllocFactorMatrix,(Z$4+1),FALSE)*$E1588</f>
        <v>0</v>
      </c>
      <c r="AA1586" s="5">
        <f t="shared" si="800"/>
        <v>0</v>
      </c>
      <c r="AB1586" s="5">
        <f>VLOOKUP(CONCATENATE($F1586," ",$G1586),AllocFactorMatrix,(AB$4+1),FALSE)*$E1588</f>
        <v>0</v>
      </c>
      <c r="AC1586" s="5">
        <f>VLOOKUP(CONCATENATE($F1586," ",$G1586),AllocFactorMatrix,(AC$4+1),FALSE)*$E1588</f>
        <v>0</v>
      </c>
      <c r="AD1586" s="5">
        <f>VLOOKUP(CONCATENATE($F1586," ",$G1586),AllocFactorMatrix,(AD$4+1),FALSE)*$E1588</f>
        <v>0</v>
      </c>
    </row>
    <row r="1587" spans="4:30" hidden="1" outlineLevel="1">
      <c r="E1587" s="51"/>
      <c r="F1587" s="52" t="str">
        <f>F1588</f>
        <v>DIST_SL</v>
      </c>
      <c r="G1587" s="55" t="str">
        <f>$G$14</f>
        <v>CUSTOMER</v>
      </c>
      <c r="H1587" s="4">
        <f t="shared" si="799"/>
        <v>25214</v>
      </c>
      <c r="I1587" s="5">
        <f>VLOOKUP(CONCATENATE($F1587," ",$G1587),AllocFactorMatrix,(I$4+1),FALSE)*$E1588</f>
        <v>0</v>
      </c>
      <c r="J1587" s="5">
        <f>VLOOKUP(CONCATENATE($F1587," ",$G1587),AllocFactorMatrix,(J$4+1),FALSE)*$E1588</f>
        <v>0</v>
      </c>
      <c r="K1587" s="5">
        <f>VLOOKUP(CONCATENATE($F1587," ",$G1587),AllocFactorMatrix,(K$4+1),FALSE)*$E1588</f>
        <v>0</v>
      </c>
      <c r="L1587" s="5">
        <f>VLOOKUP(CONCATENATE($F1587," ",$G1587),AllocFactorMatrix,(L$4+1),FALSE)*$E1588</f>
        <v>0</v>
      </c>
      <c r="M1587" s="5">
        <f>VLOOKUP(CONCATENATE($F1587," ",$G1587),AllocFactorMatrix,(M$4+1),FALSE)*$E1588</f>
        <v>0</v>
      </c>
      <c r="N1587" s="5">
        <f t="shared" si="786"/>
        <v>0</v>
      </c>
      <c r="O1587" s="5">
        <f>VLOOKUP(CONCATENATE($F1587," ",$G1587),AllocFactorMatrix,(O$4+1),FALSE)*$E1588</f>
        <v>0</v>
      </c>
      <c r="P1587" s="5">
        <f>VLOOKUP(CONCATENATE($F1587," ",$G1587),AllocFactorMatrix,(P$4+1),FALSE)*$E1588</f>
        <v>0</v>
      </c>
      <c r="Q1587" s="5">
        <f>VLOOKUP(CONCATENATE($F1587," ",$G1587),AllocFactorMatrix,(Q$4+1),FALSE)*$E1588</f>
        <v>0</v>
      </c>
      <c r="R1587" s="54">
        <f>VLOOKUP(CONCATENATE($F1587," ",$G1587),AllocFactorMatrix,(R$4+1),FALSE)*$E1588</f>
        <v>0</v>
      </c>
      <c r="S1587" s="5">
        <f t="shared" si="788"/>
        <v>0</v>
      </c>
      <c r="T1587" s="5">
        <f>VLOOKUP(CONCATENATE($F1587," ",$G1587),AllocFactorMatrix,(T$4+1),FALSE)*$E1588</f>
        <v>0</v>
      </c>
      <c r="U1587" s="5">
        <f>VLOOKUP(CONCATENATE($F1587," ",$G1587),AllocFactorMatrix,(U$4+1),FALSE)*$E1588</f>
        <v>0</v>
      </c>
      <c r="V1587" s="5">
        <f>VLOOKUP(CONCATENATE($F1587," ",$G1587),AllocFactorMatrix,(V$4+1),FALSE)*$E1588</f>
        <v>0</v>
      </c>
      <c r="W1587" s="5">
        <f>VLOOKUP(CONCATENATE($F1587," ",$G1587),AllocFactorMatrix,(W$4+1),FALSE)*$E1588</f>
        <v>0</v>
      </c>
      <c r="X1587" s="5">
        <f t="shared" si="803"/>
        <v>0</v>
      </c>
      <c r="Y1587" s="5">
        <f>VLOOKUP(CONCATENATE($F1587," ",$G1587),AllocFactorMatrix,(Y$4+1),FALSE)*$E1588</f>
        <v>0</v>
      </c>
      <c r="Z1587" s="5">
        <f>VLOOKUP(CONCATENATE($F1587," ",$G1587),AllocFactorMatrix,(Z$4+1),FALSE)*$E1588</f>
        <v>0</v>
      </c>
      <c r="AA1587" s="5">
        <f t="shared" si="800"/>
        <v>0</v>
      </c>
      <c r="AB1587" s="5">
        <f>VLOOKUP(CONCATENATE($F1587," ",$G1587),AllocFactorMatrix,(AB$4+1),FALSE)*$E1588</f>
        <v>0</v>
      </c>
      <c r="AC1587" s="5">
        <f>VLOOKUP(CONCATENATE($F1587," ",$G1587),AllocFactorMatrix,(AC$4+1),FALSE)*$E1588</f>
        <v>0</v>
      </c>
      <c r="AD1587" s="5">
        <f>VLOOKUP(CONCATENATE($F1587," ",$G1587),AllocFactorMatrix,(AD$4+1),FALSE)*$E1588</f>
        <v>25214</v>
      </c>
    </row>
    <row r="1588" spans="4:30" collapsed="1">
      <c r="D1588" s="1" t="s">
        <v>116</v>
      </c>
      <c r="E1588" s="61">
        <v>25214</v>
      </c>
      <c r="F1588" s="10" t="s">
        <v>52</v>
      </c>
      <c r="G1588" s="55" t="str">
        <f>$G$15</f>
        <v>TOTAL</v>
      </c>
      <c r="H1588" s="4">
        <f t="shared" si="799"/>
        <v>25214</v>
      </c>
      <c r="I1588" s="5">
        <f>VLOOKUP(CONCATENATE($F1588," ",$G1588),AllocFactorMatrix,(I$4+1),FALSE)*$E1588</f>
        <v>0</v>
      </c>
      <c r="J1588" s="5">
        <f>VLOOKUP(CONCATENATE($F1588," ",$G1588),AllocFactorMatrix,(J$4+1),FALSE)*$E1588</f>
        <v>0</v>
      </c>
      <c r="K1588" s="5">
        <f>VLOOKUP(CONCATENATE($F1588," ",$G1588),AllocFactorMatrix,(K$4+1),FALSE)*$E1588</f>
        <v>0</v>
      </c>
      <c r="L1588" s="5">
        <f>VLOOKUP(CONCATENATE($F1588," ",$G1588),AllocFactorMatrix,(L$4+1),FALSE)*$E1588</f>
        <v>0</v>
      </c>
      <c r="M1588" s="5">
        <f>VLOOKUP(CONCATENATE($F1588," ",$G1588),AllocFactorMatrix,(M$4+1),FALSE)*$E1588</f>
        <v>0</v>
      </c>
      <c r="N1588" s="5">
        <f t="shared" si="786"/>
        <v>0</v>
      </c>
      <c r="O1588" s="5">
        <f>VLOOKUP(CONCATENATE($F1588," ",$G1588),AllocFactorMatrix,(O$4+1),FALSE)*$E1588</f>
        <v>0</v>
      </c>
      <c r="P1588" s="5">
        <f>VLOOKUP(CONCATENATE($F1588," ",$G1588),AllocFactorMatrix,(P$4+1),FALSE)*$E1588</f>
        <v>0</v>
      </c>
      <c r="Q1588" s="5">
        <f>VLOOKUP(CONCATENATE($F1588," ",$G1588),AllocFactorMatrix,(Q$4+1),FALSE)*$E1588</f>
        <v>0</v>
      </c>
      <c r="R1588" s="54">
        <f>VLOOKUP(CONCATENATE($F1588," ",$G1588),AllocFactorMatrix,(R$4+1),FALSE)*$E1588</f>
        <v>0</v>
      </c>
      <c r="S1588" s="5">
        <f t="shared" si="788"/>
        <v>0</v>
      </c>
      <c r="T1588" s="5">
        <f>VLOOKUP(CONCATENATE($F1588," ",$G1588),AllocFactorMatrix,(T$4+1),FALSE)*$E1588</f>
        <v>0</v>
      </c>
      <c r="U1588" s="5">
        <f>VLOOKUP(CONCATENATE($F1588," ",$G1588),AllocFactorMatrix,(U$4+1),FALSE)*$E1588</f>
        <v>0</v>
      </c>
      <c r="V1588" s="5">
        <f>VLOOKUP(CONCATENATE($F1588," ",$G1588),AllocFactorMatrix,(V$4+1),FALSE)*$E1588</f>
        <v>0</v>
      </c>
      <c r="W1588" s="5">
        <f>VLOOKUP(CONCATENATE($F1588," ",$G1588),AllocFactorMatrix,(W$4+1),FALSE)*$E1588</f>
        <v>0</v>
      </c>
      <c r="X1588" s="5">
        <f t="shared" si="803"/>
        <v>0</v>
      </c>
      <c r="Y1588" s="5">
        <f>VLOOKUP(CONCATENATE($F1588," ",$G1588),AllocFactorMatrix,(Y$4+1),FALSE)*$E1588</f>
        <v>0</v>
      </c>
      <c r="Z1588" s="5">
        <f>VLOOKUP(CONCATENATE($F1588," ",$G1588),AllocFactorMatrix,(Z$4+1),FALSE)*$E1588</f>
        <v>0</v>
      </c>
      <c r="AA1588" s="5">
        <f t="shared" si="800"/>
        <v>0</v>
      </c>
      <c r="AB1588" s="5">
        <f>VLOOKUP(CONCATENATE($F1588," ",$G1588),AllocFactorMatrix,(AB$4+1),FALSE)*$E1588</f>
        <v>0</v>
      </c>
      <c r="AC1588" s="5">
        <f>VLOOKUP(CONCATENATE($F1588," ",$G1588),AllocFactorMatrix,(AC$4+1),FALSE)*$E1588</f>
        <v>0</v>
      </c>
      <c r="AD1588" s="5">
        <f>VLOOKUP(CONCATENATE($F1588," ",$G1588),AllocFactorMatrix,(AD$4+1),FALSE)*$E1588</f>
        <v>25214</v>
      </c>
    </row>
    <row r="1589" spans="4:30" hidden="1" outlineLevel="1">
      <c r="E1589" s="51"/>
      <c r="F1589" s="52" t="str">
        <f>F1596</f>
        <v>DIST_METERS</v>
      </c>
      <c r="G1589" s="55" t="str">
        <f>$G$8</f>
        <v>PRODUCTION</v>
      </c>
      <c r="H1589" s="4">
        <f t="shared" si="799"/>
        <v>0</v>
      </c>
      <c r="I1589" s="5">
        <f>VLOOKUP(CONCATENATE($F1589," ",$G1589),AllocFactorMatrix,(I$4+1),FALSE)*$E1596</f>
        <v>0</v>
      </c>
      <c r="J1589" s="5">
        <f>VLOOKUP(CONCATENATE($F1589," ",$G1589),AllocFactorMatrix,(J$4+1),FALSE)*$E1596</f>
        <v>0</v>
      </c>
      <c r="K1589" s="5">
        <f>VLOOKUP(CONCATENATE($F1589," ",$G1589),AllocFactorMatrix,(K$4+1),FALSE)*$E1596</f>
        <v>0</v>
      </c>
      <c r="L1589" s="5">
        <f>VLOOKUP(CONCATENATE($F1589," ",$G1589),AllocFactorMatrix,(L$4+1),FALSE)*$E1596</f>
        <v>0</v>
      </c>
      <c r="M1589" s="5">
        <f>VLOOKUP(CONCATENATE($F1589," ",$G1589),AllocFactorMatrix,(M$4+1),FALSE)*$E1596</f>
        <v>0</v>
      </c>
      <c r="N1589" s="5">
        <f t="shared" si="786"/>
        <v>0</v>
      </c>
      <c r="O1589" s="5">
        <f>VLOOKUP(CONCATENATE($F1589," ",$G1589),AllocFactorMatrix,(O$4+1),FALSE)*$E1596</f>
        <v>0</v>
      </c>
      <c r="P1589" s="5">
        <f>VLOOKUP(CONCATENATE($F1589," ",$G1589),AllocFactorMatrix,(P$4+1),FALSE)*$E1596</f>
        <v>0</v>
      </c>
      <c r="Q1589" s="5">
        <f>VLOOKUP(CONCATENATE($F1589," ",$G1589),AllocFactorMatrix,(Q$4+1),FALSE)*$E1596</f>
        <v>0</v>
      </c>
      <c r="R1589" s="54">
        <f>VLOOKUP(CONCATENATE($F1589," ",$G1589),AllocFactorMatrix,(R$4+1),FALSE)*$E1596</f>
        <v>0</v>
      </c>
      <c r="S1589" s="5">
        <f t="shared" si="788"/>
        <v>0</v>
      </c>
      <c r="T1589" s="5">
        <f>VLOOKUP(CONCATENATE($F1589," ",$G1589),AllocFactorMatrix,(T$4+1),FALSE)*$E1596</f>
        <v>0</v>
      </c>
      <c r="U1589" s="5">
        <f>VLOOKUP(CONCATENATE($F1589," ",$G1589),AllocFactorMatrix,(U$4+1),FALSE)*$E1596</f>
        <v>0</v>
      </c>
      <c r="V1589" s="5">
        <f>VLOOKUP(CONCATENATE($F1589," ",$G1589),AllocFactorMatrix,(V$4+1),FALSE)*$E1596</f>
        <v>0</v>
      </c>
      <c r="W1589" s="5">
        <f>VLOOKUP(CONCATENATE($F1589," ",$G1589),AllocFactorMatrix,(W$4+1),FALSE)*$E1596</f>
        <v>0</v>
      </c>
      <c r="X1589" s="5">
        <f>SUBTOTAL(9,T1589:W1589)</f>
        <v>0</v>
      </c>
      <c r="Y1589" s="5">
        <f>VLOOKUP(CONCATENATE($F1589," ",$G1589),AllocFactorMatrix,(Y$4+1),FALSE)*$E1596</f>
        <v>0</v>
      </c>
      <c r="Z1589" s="5">
        <f>VLOOKUP(CONCATENATE($F1589," ",$G1589),AllocFactorMatrix,(Z$4+1),FALSE)*$E1596</f>
        <v>0</v>
      </c>
      <c r="AA1589" s="5">
        <f t="shared" si="800"/>
        <v>0</v>
      </c>
      <c r="AB1589" s="5">
        <f>VLOOKUP(CONCATENATE($F1589," ",$G1589),AllocFactorMatrix,(AB$4+1),FALSE)*$E1596</f>
        <v>0</v>
      </c>
      <c r="AC1589" s="5">
        <f>VLOOKUP(CONCATENATE($F1589," ",$G1589),AllocFactorMatrix,(AC$4+1),FALSE)*$E1596</f>
        <v>0</v>
      </c>
      <c r="AD1589" s="5">
        <f>VLOOKUP(CONCATENATE($F1589," ",$G1589),AllocFactorMatrix,(AD$4+1),FALSE)*$E1596</f>
        <v>0</v>
      </c>
    </row>
    <row r="1590" spans="4:30" hidden="1" outlineLevel="1">
      <c r="E1590" s="51"/>
      <c r="F1590" s="52" t="str">
        <f>F1596</f>
        <v>DIST_METERS</v>
      </c>
      <c r="G1590" s="55" t="str">
        <f>$G$9</f>
        <v>BULKTRAN</v>
      </c>
      <c r="H1590" s="4">
        <f t="shared" si="799"/>
        <v>0</v>
      </c>
      <c r="I1590" s="5">
        <f>VLOOKUP(CONCATENATE($F1590," ",$G1590),AllocFactorMatrix,(I$4+1),FALSE)*$E1596</f>
        <v>0</v>
      </c>
      <c r="J1590" s="5">
        <f>VLOOKUP(CONCATENATE($F1590," ",$G1590),AllocFactorMatrix,(J$4+1),FALSE)*$E1596</f>
        <v>0</v>
      </c>
      <c r="K1590" s="5">
        <f>VLOOKUP(CONCATENATE($F1590," ",$G1590),AllocFactorMatrix,(K$4+1),FALSE)*$E1596</f>
        <v>0</v>
      </c>
      <c r="L1590" s="5">
        <f>VLOOKUP(CONCATENATE($F1590," ",$G1590),AllocFactorMatrix,(L$4+1),FALSE)*$E1596</f>
        <v>0</v>
      </c>
      <c r="M1590" s="5">
        <f>VLOOKUP(CONCATENATE($F1590," ",$G1590),AllocFactorMatrix,(M$4+1),FALSE)*$E1596</f>
        <v>0</v>
      </c>
      <c r="N1590" s="5">
        <f t="shared" si="786"/>
        <v>0</v>
      </c>
      <c r="O1590" s="5">
        <f>VLOOKUP(CONCATENATE($F1590," ",$G1590),AllocFactorMatrix,(O$4+1),FALSE)*$E1596</f>
        <v>0</v>
      </c>
      <c r="P1590" s="5">
        <f>VLOOKUP(CONCATENATE($F1590," ",$G1590),AllocFactorMatrix,(P$4+1),FALSE)*$E1596</f>
        <v>0</v>
      </c>
      <c r="Q1590" s="5">
        <f>VLOOKUP(CONCATENATE($F1590," ",$G1590),AllocFactorMatrix,(Q$4+1),FALSE)*$E1596</f>
        <v>0</v>
      </c>
      <c r="R1590" s="54">
        <f>VLOOKUP(CONCATENATE($F1590," ",$G1590),AllocFactorMatrix,(R$4+1),FALSE)*$E1596</f>
        <v>0</v>
      </c>
      <c r="S1590" s="5">
        <f t="shared" si="788"/>
        <v>0</v>
      </c>
      <c r="T1590" s="5">
        <f>VLOOKUP(CONCATENATE($F1590," ",$G1590),AllocFactorMatrix,(T$4+1),FALSE)*$E1596</f>
        <v>0</v>
      </c>
      <c r="U1590" s="5">
        <f>VLOOKUP(CONCATENATE($F1590," ",$G1590),AllocFactorMatrix,(U$4+1),FALSE)*$E1596</f>
        <v>0</v>
      </c>
      <c r="V1590" s="5">
        <f>VLOOKUP(CONCATENATE($F1590," ",$G1590),AllocFactorMatrix,(V$4+1),FALSE)*$E1596</f>
        <v>0</v>
      </c>
      <c r="W1590" s="5">
        <f>VLOOKUP(CONCATENATE($F1590," ",$G1590),AllocFactorMatrix,(W$4+1),FALSE)*$E1596</f>
        <v>0</v>
      </c>
      <c r="X1590" s="5">
        <f t="shared" ref="X1590:X1596" si="804">SUBTOTAL(9,T1590:W1590)</f>
        <v>0</v>
      </c>
      <c r="Y1590" s="5">
        <f>VLOOKUP(CONCATENATE($F1590," ",$G1590),AllocFactorMatrix,(Y$4+1),FALSE)*$E1596</f>
        <v>0</v>
      </c>
      <c r="Z1590" s="5">
        <f>VLOOKUP(CONCATENATE($F1590," ",$G1590),AllocFactorMatrix,(Z$4+1),FALSE)*$E1596</f>
        <v>0</v>
      </c>
      <c r="AA1590" s="5">
        <f t="shared" si="800"/>
        <v>0</v>
      </c>
      <c r="AB1590" s="5">
        <f>VLOOKUP(CONCATENATE($F1590," ",$G1590),AllocFactorMatrix,(AB$4+1),FALSE)*$E1596</f>
        <v>0</v>
      </c>
      <c r="AC1590" s="5">
        <f>VLOOKUP(CONCATENATE($F1590," ",$G1590),AllocFactorMatrix,(AC$4+1),FALSE)*$E1596</f>
        <v>0</v>
      </c>
      <c r="AD1590" s="5">
        <f>VLOOKUP(CONCATENATE($F1590," ",$G1590),AllocFactorMatrix,(AD$4+1),FALSE)*$E1596</f>
        <v>0</v>
      </c>
    </row>
    <row r="1591" spans="4:30" hidden="1" outlineLevel="1">
      <c r="E1591" s="51"/>
      <c r="F1591" s="52" t="str">
        <f>F1596</f>
        <v>DIST_METERS</v>
      </c>
      <c r="G1591" s="55" t="str">
        <f>$G$10</f>
        <v>SUBTRAN</v>
      </c>
      <c r="H1591" s="4">
        <f t="shared" si="799"/>
        <v>0</v>
      </c>
      <c r="I1591" s="5">
        <f>VLOOKUP(CONCATENATE($F1591," ",$G1591),AllocFactorMatrix,(I$4+1),FALSE)*$E1596</f>
        <v>0</v>
      </c>
      <c r="J1591" s="5">
        <f>VLOOKUP(CONCATENATE($F1591," ",$G1591),AllocFactorMatrix,(J$4+1),FALSE)*$E1596</f>
        <v>0</v>
      </c>
      <c r="K1591" s="5">
        <f>VLOOKUP(CONCATENATE($F1591," ",$G1591),AllocFactorMatrix,(K$4+1),FALSE)*$E1596</f>
        <v>0</v>
      </c>
      <c r="L1591" s="5">
        <f>VLOOKUP(CONCATENATE($F1591," ",$G1591),AllocFactorMatrix,(L$4+1),FALSE)*$E1596</f>
        <v>0</v>
      </c>
      <c r="M1591" s="5">
        <f>VLOOKUP(CONCATENATE($F1591," ",$G1591),AllocFactorMatrix,(M$4+1),FALSE)*$E1596</f>
        <v>0</v>
      </c>
      <c r="N1591" s="5">
        <f t="shared" si="786"/>
        <v>0</v>
      </c>
      <c r="O1591" s="5">
        <f>VLOOKUP(CONCATENATE($F1591," ",$G1591),AllocFactorMatrix,(O$4+1),FALSE)*$E1596</f>
        <v>0</v>
      </c>
      <c r="P1591" s="5">
        <f>VLOOKUP(CONCATENATE($F1591," ",$G1591),AllocFactorMatrix,(P$4+1),FALSE)*$E1596</f>
        <v>0</v>
      </c>
      <c r="Q1591" s="5">
        <f>VLOOKUP(CONCATENATE($F1591," ",$G1591),AllocFactorMatrix,(Q$4+1),FALSE)*$E1596</f>
        <v>0</v>
      </c>
      <c r="R1591" s="54">
        <f>VLOOKUP(CONCATENATE($F1591," ",$G1591),AllocFactorMatrix,(R$4+1),FALSE)*$E1596</f>
        <v>0</v>
      </c>
      <c r="S1591" s="5">
        <f t="shared" si="788"/>
        <v>0</v>
      </c>
      <c r="T1591" s="5">
        <f>VLOOKUP(CONCATENATE($F1591," ",$G1591),AllocFactorMatrix,(T$4+1),FALSE)*$E1596</f>
        <v>0</v>
      </c>
      <c r="U1591" s="5">
        <f>VLOOKUP(CONCATENATE($F1591," ",$G1591),AllocFactorMatrix,(U$4+1),FALSE)*$E1596</f>
        <v>0</v>
      </c>
      <c r="V1591" s="5">
        <f>VLOOKUP(CONCATENATE($F1591," ",$G1591),AllocFactorMatrix,(V$4+1),FALSE)*$E1596</f>
        <v>0</v>
      </c>
      <c r="W1591" s="5">
        <f>VLOOKUP(CONCATENATE($F1591," ",$G1591),AllocFactorMatrix,(W$4+1),FALSE)*$E1596</f>
        <v>0</v>
      </c>
      <c r="X1591" s="5">
        <f t="shared" si="804"/>
        <v>0</v>
      </c>
      <c r="Y1591" s="5">
        <f>VLOOKUP(CONCATENATE($F1591," ",$G1591),AllocFactorMatrix,(Y$4+1),FALSE)*$E1596</f>
        <v>0</v>
      </c>
      <c r="Z1591" s="5">
        <f>VLOOKUP(CONCATENATE($F1591," ",$G1591),AllocFactorMatrix,(Z$4+1),FALSE)*$E1596</f>
        <v>0</v>
      </c>
      <c r="AA1591" s="5">
        <f t="shared" si="800"/>
        <v>0</v>
      </c>
      <c r="AB1591" s="5">
        <f>VLOOKUP(CONCATENATE($F1591," ",$G1591),AllocFactorMatrix,(AB$4+1),FALSE)*$E1596</f>
        <v>0</v>
      </c>
      <c r="AC1591" s="5">
        <f>VLOOKUP(CONCATENATE($F1591," ",$G1591),AllocFactorMatrix,(AC$4+1),FALSE)*$E1596</f>
        <v>0</v>
      </c>
      <c r="AD1591" s="5">
        <f>VLOOKUP(CONCATENATE($F1591," ",$G1591),AllocFactorMatrix,(AD$4+1),FALSE)*$E1596</f>
        <v>0</v>
      </c>
    </row>
    <row r="1592" spans="4:30" hidden="1" outlineLevel="1">
      <c r="E1592" s="51"/>
      <c r="F1592" s="52" t="str">
        <f>F1596</f>
        <v>DIST_METERS</v>
      </c>
      <c r="G1592" s="55" t="str">
        <f>$G$11</f>
        <v>DISTPRI</v>
      </c>
      <c r="H1592" s="4">
        <f t="shared" si="799"/>
        <v>0</v>
      </c>
      <c r="I1592" s="5">
        <f>VLOOKUP(CONCATENATE($F1592," ",$G1592),AllocFactorMatrix,(I$4+1),FALSE)*$E1596</f>
        <v>0</v>
      </c>
      <c r="J1592" s="5">
        <f>VLOOKUP(CONCATENATE($F1592," ",$G1592),AllocFactorMatrix,(J$4+1),FALSE)*$E1596</f>
        <v>0</v>
      </c>
      <c r="K1592" s="5">
        <f>VLOOKUP(CONCATENATE($F1592," ",$G1592),AllocFactorMatrix,(K$4+1),FALSE)*$E1596</f>
        <v>0</v>
      </c>
      <c r="L1592" s="5">
        <f>VLOOKUP(CONCATENATE($F1592," ",$G1592),AllocFactorMatrix,(L$4+1),FALSE)*$E1596</f>
        <v>0</v>
      </c>
      <c r="M1592" s="5">
        <f>VLOOKUP(CONCATENATE($F1592," ",$G1592),AllocFactorMatrix,(M$4+1),FALSE)*$E1596</f>
        <v>0</v>
      </c>
      <c r="N1592" s="5">
        <f t="shared" si="786"/>
        <v>0</v>
      </c>
      <c r="O1592" s="5">
        <f>VLOOKUP(CONCATENATE($F1592," ",$G1592),AllocFactorMatrix,(O$4+1),FALSE)*$E1596</f>
        <v>0</v>
      </c>
      <c r="P1592" s="5">
        <f>VLOOKUP(CONCATENATE($F1592," ",$G1592),AllocFactorMatrix,(P$4+1),FALSE)*$E1596</f>
        <v>0</v>
      </c>
      <c r="Q1592" s="5">
        <f>VLOOKUP(CONCATENATE($F1592," ",$G1592),AllocFactorMatrix,(Q$4+1),FALSE)*$E1596</f>
        <v>0</v>
      </c>
      <c r="R1592" s="54">
        <f>VLOOKUP(CONCATENATE($F1592," ",$G1592),AllocFactorMatrix,(R$4+1),FALSE)*$E1596</f>
        <v>0</v>
      </c>
      <c r="S1592" s="5">
        <f t="shared" si="788"/>
        <v>0</v>
      </c>
      <c r="T1592" s="5">
        <f>VLOOKUP(CONCATENATE($F1592," ",$G1592),AllocFactorMatrix,(T$4+1),FALSE)*$E1596</f>
        <v>0</v>
      </c>
      <c r="U1592" s="5">
        <f>VLOOKUP(CONCATENATE($F1592," ",$G1592),AllocFactorMatrix,(U$4+1),FALSE)*$E1596</f>
        <v>0</v>
      </c>
      <c r="V1592" s="5">
        <f>VLOOKUP(CONCATENATE($F1592," ",$G1592),AllocFactorMatrix,(V$4+1),FALSE)*$E1596</f>
        <v>0</v>
      </c>
      <c r="W1592" s="5">
        <f>VLOOKUP(CONCATENATE($F1592," ",$G1592),AllocFactorMatrix,(W$4+1),FALSE)*$E1596</f>
        <v>0</v>
      </c>
      <c r="X1592" s="5">
        <f t="shared" si="804"/>
        <v>0</v>
      </c>
      <c r="Y1592" s="5">
        <f>VLOOKUP(CONCATENATE($F1592," ",$G1592),AllocFactorMatrix,(Y$4+1),FALSE)*$E1596</f>
        <v>0</v>
      </c>
      <c r="Z1592" s="5">
        <f>VLOOKUP(CONCATENATE($F1592," ",$G1592),AllocFactorMatrix,(Z$4+1),FALSE)*$E1596</f>
        <v>0</v>
      </c>
      <c r="AA1592" s="5">
        <f t="shared" si="800"/>
        <v>0</v>
      </c>
      <c r="AB1592" s="5">
        <f>VLOOKUP(CONCATENATE($F1592," ",$G1592),AllocFactorMatrix,(AB$4+1),FALSE)*$E1596</f>
        <v>0</v>
      </c>
      <c r="AC1592" s="5">
        <f>VLOOKUP(CONCATENATE($F1592," ",$G1592),AllocFactorMatrix,(AC$4+1),FALSE)*$E1596</f>
        <v>0</v>
      </c>
      <c r="AD1592" s="5">
        <f>VLOOKUP(CONCATENATE($F1592," ",$G1592),AllocFactorMatrix,(AD$4+1),FALSE)*$E1596</f>
        <v>0</v>
      </c>
    </row>
    <row r="1593" spans="4:30" hidden="1" outlineLevel="1">
      <c r="E1593" s="51"/>
      <c r="F1593" s="52" t="str">
        <f>F1596</f>
        <v>DIST_METERS</v>
      </c>
      <c r="G1593" s="55" t="str">
        <f>$G$12</f>
        <v>DISTSEC</v>
      </c>
      <c r="H1593" s="4">
        <f t="shared" si="799"/>
        <v>0</v>
      </c>
      <c r="I1593" s="5">
        <f>VLOOKUP(CONCATENATE($F1593," ",$G1593),AllocFactorMatrix,(I$4+1),FALSE)*$E1596</f>
        <v>0</v>
      </c>
      <c r="J1593" s="5">
        <f>VLOOKUP(CONCATENATE($F1593," ",$G1593),AllocFactorMatrix,(J$4+1),FALSE)*$E1596</f>
        <v>0</v>
      </c>
      <c r="K1593" s="5">
        <f>VLOOKUP(CONCATENATE($F1593," ",$G1593),AllocFactorMatrix,(K$4+1),FALSE)*$E1596</f>
        <v>0</v>
      </c>
      <c r="L1593" s="5">
        <f>VLOOKUP(CONCATENATE($F1593," ",$G1593),AllocFactorMatrix,(L$4+1),FALSE)*$E1596</f>
        <v>0</v>
      </c>
      <c r="M1593" s="5">
        <f>VLOOKUP(CONCATENATE($F1593," ",$G1593),AllocFactorMatrix,(M$4+1),FALSE)*$E1596</f>
        <v>0</v>
      </c>
      <c r="N1593" s="5">
        <f t="shared" si="786"/>
        <v>0</v>
      </c>
      <c r="O1593" s="5">
        <f>VLOOKUP(CONCATENATE($F1593," ",$G1593),AllocFactorMatrix,(O$4+1),FALSE)*$E1596</f>
        <v>0</v>
      </c>
      <c r="P1593" s="5">
        <f>VLOOKUP(CONCATENATE($F1593," ",$G1593),AllocFactorMatrix,(P$4+1),FALSE)*$E1596</f>
        <v>0</v>
      </c>
      <c r="Q1593" s="5">
        <f>VLOOKUP(CONCATENATE($F1593," ",$G1593),AllocFactorMatrix,(Q$4+1),FALSE)*$E1596</f>
        <v>0</v>
      </c>
      <c r="R1593" s="54">
        <f>VLOOKUP(CONCATENATE($F1593," ",$G1593),AllocFactorMatrix,(R$4+1),FALSE)*$E1596</f>
        <v>0</v>
      </c>
      <c r="S1593" s="5">
        <f t="shared" si="788"/>
        <v>0</v>
      </c>
      <c r="T1593" s="5">
        <f>VLOOKUP(CONCATENATE($F1593," ",$G1593),AllocFactorMatrix,(T$4+1),FALSE)*$E1596</f>
        <v>0</v>
      </c>
      <c r="U1593" s="5">
        <f>VLOOKUP(CONCATENATE($F1593," ",$G1593),AllocFactorMatrix,(U$4+1),FALSE)*$E1596</f>
        <v>0</v>
      </c>
      <c r="V1593" s="5">
        <f>VLOOKUP(CONCATENATE($F1593," ",$G1593),AllocFactorMatrix,(V$4+1),FALSE)*$E1596</f>
        <v>0</v>
      </c>
      <c r="W1593" s="5">
        <f>VLOOKUP(CONCATENATE($F1593," ",$G1593),AllocFactorMatrix,(W$4+1),FALSE)*$E1596</f>
        <v>0</v>
      </c>
      <c r="X1593" s="5">
        <f t="shared" si="804"/>
        <v>0</v>
      </c>
      <c r="Y1593" s="5">
        <f>VLOOKUP(CONCATENATE($F1593," ",$G1593),AllocFactorMatrix,(Y$4+1),FALSE)*$E1596</f>
        <v>0</v>
      </c>
      <c r="Z1593" s="5">
        <f>VLOOKUP(CONCATENATE($F1593," ",$G1593),AllocFactorMatrix,(Z$4+1),FALSE)*$E1596</f>
        <v>0</v>
      </c>
      <c r="AA1593" s="5">
        <f t="shared" si="800"/>
        <v>0</v>
      </c>
      <c r="AB1593" s="5">
        <f>VLOOKUP(CONCATENATE($F1593," ",$G1593),AllocFactorMatrix,(AB$4+1),FALSE)*$E1596</f>
        <v>0</v>
      </c>
      <c r="AC1593" s="5">
        <f>VLOOKUP(CONCATENATE($F1593," ",$G1593),AllocFactorMatrix,(AC$4+1),FALSE)*$E1596</f>
        <v>0</v>
      </c>
      <c r="AD1593" s="5">
        <f>VLOOKUP(CONCATENATE($F1593," ",$G1593),AllocFactorMatrix,(AD$4+1),FALSE)*$E1596</f>
        <v>0</v>
      </c>
    </row>
    <row r="1594" spans="4:30" hidden="1" outlineLevel="1">
      <c r="E1594" s="51"/>
      <c r="F1594" s="52" t="str">
        <f>F1596</f>
        <v>DIST_METERS</v>
      </c>
      <c r="G1594" s="55" t="str">
        <f>$G$13</f>
        <v>ENERGY</v>
      </c>
      <c r="H1594" s="4">
        <f t="shared" si="799"/>
        <v>0</v>
      </c>
      <c r="I1594" s="5">
        <f>VLOOKUP(CONCATENATE($F1594," ",$G1594),AllocFactorMatrix,(I$4+1),FALSE)*$E1596</f>
        <v>0</v>
      </c>
      <c r="J1594" s="5">
        <f>VLOOKUP(CONCATENATE($F1594," ",$G1594),AllocFactorMatrix,(J$4+1),FALSE)*$E1596</f>
        <v>0</v>
      </c>
      <c r="K1594" s="5">
        <f>VLOOKUP(CONCATENATE($F1594," ",$G1594),AllocFactorMatrix,(K$4+1),FALSE)*$E1596</f>
        <v>0</v>
      </c>
      <c r="L1594" s="5">
        <f>VLOOKUP(CONCATENATE($F1594," ",$G1594),AllocFactorMatrix,(L$4+1),FALSE)*$E1596</f>
        <v>0</v>
      </c>
      <c r="M1594" s="5">
        <f>VLOOKUP(CONCATENATE($F1594," ",$G1594),AllocFactorMatrix,(M$4+1),FALSE)*$E1596</f>
        <v>0</v>
      </c>
      <c r="N1594" s="5">
        <f t="shared" si="786"/>
        <v>0</v>
      </c>
      <c r="O1594" s="5">
        <f>VLOOKUP(CONCATENATE($F1594," ",$G1594),AllocFactorMatrix,(O$4+1),FALSE)*$E1596</f>
        <v>0</v>
      </c>
      <c r="P1594" s="5">
        <f>VLOOKUP(CONCATENATE($F1594," ",$G1594),AllocFactorMatrix,(P$4+1),FALSE)*$E1596</f>
        <v>0</v>
      </c>
      <c r="Q1594" s="5">
        <f>VLOOKUP(CONCATENATE($F1594," ",$G1594),AllocFactorMatrix,(Q$4+1),FALSE)*$E1596</f>
        <v>0</v>
      </c>
      <c r="R1594" s="54">
        <f>VLOOKUP(CONCATENATE($F1594," ",$G1594),AllocFactorMatrix,(R$4+1),FALSE)*$E1596</f>
        <v>0</v>
      </c>
      <c r="S1594" s="5">
        <f t="shared" si="788"/>
        <v>0</v>
      </c>
      <c r="T1594" s="5">
        <f>VLOOKUP(CONCATENATE($F1594," ",$G1594),AllocFactorMatrix,(T$4+1),FALSE)*$E1596</f>
        <v>0</v>
      </c>
      <c r="U1594" s="5">
        <f>VLOOKUP(CONCATENATE($F1594," ",$G1594),AllocFactorMatrix,(U$4+1),FALSE)*$E1596</f>
        <v>0</v>
      </c>
      <c r="V1594" s="5">
        <f>VLOOKUP(CONCATENATE($F1594," ",$G1594),AllocFactorMatrix,(V$4+1),FALSE)*$E1596</f>
        <v>0</v>
      </c>
      <c r="W1594" s="5">
        <f>VLOOKUP(CONCATENATE($F1594," ",$G1594),AllocFactorMatrix,(W$4+1),FALSE)*$E1596</f>
        <v>0</v>
      </c>
      <c r="X1594" s="5">
        <f t="shared" si="804"/>
        <v>0</v>
      </c>
      <c r="Y1594" s="5">
        <f>VLOOKUP(CONCATENATE($F1594," ",$G1594),AllocFactorMatrix,(Y$4+1),FALSE)*$E1596</f>
        <v>0</v>
      </c>
      <c r="Z1594" s="5">
        <f>VLOOKUP(CONCATENATE($F1594," ",$G1594),AllocFactorMatrix,(Z$4+1),FALSE)*$E1596</f>
        <v>0</v>
      </c>
      <c r="AA1594" s="5">
        <f t="shared" si="800"/>
        <v>0</v>
      </c>
      <c r="AB1594" s="5">
        <f>VLOOKUP(CONCATENATE($F1594," ",$G1594),AllocFactorMatrix,(AB$4+1),FALSE)*$E1596</f>
        <v>0</v>
      </c>
      <c r="AC1594" s="5">
        <f>VLOOKUP(CONCATENATE($F1594," ",$G1594),AllocFactorMatrix,(AC$4+1),FALSE)*$E1596</f>
        <v>0</v>
      </c>
      <c r="AD1594" s="5">
        <f>VLOOKUP(CONCATENATE($F1594," ",$G1594),AllocFactorMatrix,(AD$4+1),FALSE)*$E1596</f>
        <v>0</v>
      </c>
    </row>
    <row r="1595" spans="4:30" hidden="1" outlineLevel="1">
      <c r="E1595" s="51"/>
      <c r="F1595" s="52" t="str">
        <f>F1596</f>
        <v>DIST_METERS</v>
      </c>
      <c r="G1595" s="55" t="str">
        <f>$G$14</f>
        <v>CUSTOMER</v>
      </c>
      <c r="H1595" s="4">
        <f t="shared" si="799"/>
        <v>77653</v>
      </c>
      <c r="I1595" s="5">
        <f>VLOOKUP(CONCATENATE($F1595," ",$G1595),AllocFactorMatrix,(I$4+1),FALSE)*$E1596</f>
        <v>34816.26168074421</v>
      </c>
      <c r="J1595" s="5">
        <f>VLOOKUP(CONCATENATE($F1595," ",$G1595),AllocFactorMatrix,(J$4+1),FALSE)*$E1596</f>
        <v>20629.577168139738</v>
      </c>
      <c r="K1595" s="5">
        <f>VLOOKUP(CONCATENATE($F1595," ",$G1595),AllocFactorMatrix,(K$4+1),FALSE)*$E1596</f>
        <v>5910.725685624112</v>
      </c>
      <c r="L1595" s="5">
        <f>VLOOKUP(CONCATENATE($F1595," ",$G1595),AllocFactorMatrix,(L$4+1),FALSE)*$E1596</f>
        <v>3897.2825538783804</v>
      </c>
      <c r="M1595" s="5">
        <f>VLOOKUP(CONCATENATE($F1595," ",$G1595),AllocFactorMatrix,(M$4+1),FALSE)*$E1596</f>
        <v>633.04374010081722</v>
      </c>
      <c r="N1595" s="5">
        <f t="shared" si="786"/>
        <v>10441.05197960331</v>
      </c>
      <c r="O1595" s="5">
        <f>VLOOKUP(CONCATENATE($F1595," ",$G1595),AllocFactorMatrix,(O$4+1),FALSE)*$E1596</f>
        <v>2888.6244876917731</v>
      </c>
      <c r="P1595" s="5">
        <f>VLOOKUP(CONCATENATE($F1595," ",$G1595),AllocFactorMatrix,(P$4+1),FALSE)*$E1596</f>
        <v>1011.9113867136929</v>
      </c>
      <c r="Q1595" s="5">
        <f>VLOOKUP(CONCATENATE($F1595," ",$G1595),AllocFactorMatrix,(Q$4+1),FALSE)*$E1596</f>
        <v>2205.6178478039269</v>
      </c>
      <c r="R1595" s="54">
        <f>VLOOKUP(CONCATENATE($F1595," ",$G1595),AllocFactorMatrix,(R$4+1),FALSE)*$E1596</f>
        <v>387.64565357350295</v>
      </c>
      <c r="S1595" s="5">
        <f t="shared" si="788"/>
        <v>6493.7993757828963</v>
      </c>
      <c r="T1595" s="5">
        <f>VLOOKUP(CONCATENATE($F1595," ",$G1595),AllocFactorMatrix,(T$4+1),FALSE)*$E1596</f>
        <v>19.908414917762428</v>
      </c>
      <c r="U1595" s="5">
        <f>VLOOKUP(CONCATENATE($F1595," ",$G1595),AllocFactorMatrix,(U$4+1),FALSE)*$E1596</f>
        <v>600.28649663981787</v>
      </c>
      <c r="V1595" s="5">
        <f>VLOOKUP(CONCATENATE($F1595," ",$G1595),AllocFactorMatrix,(V$4+1),FALSE)*$E1596</f>
        <v>3243.5534153493027</v>
      </c>
      <c r="W1595" s="5">
        <f>VLOOKUP(CONCATENATE($F1595," ",$G1595),AllocFactorMatrix,(W$4+1),FALSE)*$E1596</f>
        <v>581.46967205275519</v>
      </c>
      <c r="X1595" s="5">
        <f t="shared" si="804"/>
        <v>4445.217998959638</v>
      </c>
      <c r="Y1595" s="5">
        <f>VLOOKUP(CONCATENATE($F1595," ",$G1595),AllocFactorMatrix,(Y$4+1),FALSE)*$E1596</f>
        <v>801.30595443868276</v>
      </c>
      <c r="Z1595" s="5">
        <f>VLOOKUP(CONCATENATE($F1595," ",$G1595),AllocFactorMatrix,(Z$4+1),FALSE)*$E1596</f>
        <v>17.150838470994668</v>
      </c>
      <c r="AA1595" s="5">
        <f t="shared" si="800"/>
        <v>818.45679290967746</v>
      </c>
      <c r="AB1595" s="5">
        <f>VLOOKUP(CONCATENATE($F1595," ",$G1595),AllocFactorMatrix,(AB$4+1),FALSE)*$E1596</f>
        <v>8.6350038605355302</v>
      </c>
      <c r="AC1595" s="5">
        <f>VLOOKUP(CONCATENATE($F1595," ",$G1595),AllocFactorMatrix,(AC$4+1),FALSE)*$E1596</f>
        <v>0</v>
      </c>
      <c r="AD1595" s="5">
        <f>VLOOKUP(CONCATENATE($F1595," ",$G1595),AllocFactorMatrix,(AD$4+1),FALSE)*$E1596</f>
        <v>0</v>
      </c>
    </row>
    <row r="1596" spans="4:30" collapsed="1">
      <c r="D1596" s="1" t="s">
        <v>117</v>
      </c>
      <c r="E1596" s="61">
        <v>77653</v>
      </c>
      <c r="F1596" s="10" t="s">
        <v>48</v>
      </c>
      <c r="G1596" s="55" t="str">
        <f>$G$15</f>
        <v>TOTAL</v>
      </c>
      <c r="H1596" s="4">
        <f>SUBTOTAL(9,I1596:AD1596)</f>
        <v>77653</v>
      </c>
      <c r="I1596" s="5">
        <f>VLOOKUP(CONCATENATE($F1596," ",$G1596),AllocFactorMatrix,(I$4+1),FALSE)*$E1596</f>
        <v>34816.26168074421</v>
      </c>
      <c r="J1596" s="5">
        <f>VLOOKUP(CONCATENATE($F1596," ",$G1596),AllocFactorMatrix,(J$4+1),FALSE)*$E1596</f>
        <v>20629.577168139738</v>
      </c>
      <c r="K1596" s="5">
        <f>VLOOKUP(CONCATENATE($F1596," ",$G1596),AllocFactorMatrix,(K$4+1),FALSE)*$E1596</f>
        <v>5910.725685624112</v>
      </c>
      <c r="L1596" s="5">
        <f>VLOOKUP(CONCATENATE($F1596," ",$G1596),AllocFactorMatrix,(L$4+1),FALSE)*$E1596</f>
        <v>3897.2825538783804</v>
      </c>
      <c r="M1596" s="5">
        <f>VLOOKUP(CONCATENATE($F1596," ",$G1596),AllocFactorMatrix,(M$4+1),FALSE)*$E1596</f>
        <v>633.04374010081722</v>
      </c>
      <c r="N1596" s="5">
        <f t="shared" si="786"/>
        <v>10441.05197960331</v>
      </c>
      <c r="O1596" s="5">
        <f>VLOOKUP(CONCATENATE($F1596," ",$G1596),AllocFactorMatrix,(O$4+1),FALSE)*$E1596</f>
        <v>2888.6244876917731</v>
      </c>
      <c r="P1596" s="5">
        <f>VLOOKUP(CONCATENATE($F1596," ",$G1596),AllocFactorMatrix,(P$4+1),FALSE)*$E1596</f>
        <v>1011.9113867136929</v>
      </c>
      <c r="Q1596" s="5">
        <f>VLOOKUP(CONCATENATE($F1596," ",$G1596),AllocFactorMatrix,(Q$4+1),FALSE)*$E1596</f>
        <v>2205.6178478039269</v>
      </c>
      <c r="R1596" s="54">
        <f>VLOOKUP(CONCATENATE($F1596," ",$G1596),AllocFactorMatrix,(R$4+1),FALSE)*$E1596</f>
        <v>387.64565357350295</v>
      </c>
      <c r="S1596" s="5">
        <f t="shared" si="788"/>
        <v>6493.7993757828963</v>
      </c>
      <c r="T1596" s="5">
        <f>VLOOKUP(CONCATENATE($F1596," ",$G1596),AllocFactorMatrix,(T$4+1),FALSE)*$E1596</f>
        <v>19.908414917762428</v>
      </c>
      <c r="U1596" s="5">
        <f>VLOOKUP(CONCATENATE($F1596," ",$G1596),AllocFactorMatrix,(U$4+1),FALSE)*$E1596</f>
        <v>600.28649663981787</v>
      </c>
      <c r="V1596" s="5">
        <f>VLOOKUP(CONCATENATE($F1596," ",$G1596),AllocFactorMatrix,(V$4+1),FALSE)*$E1596</f>
        <v>3243.5534153493027</v>
      </c>
      <c r="W1596" s="5">
        <f>VLOOKUP(CONCATENATE($F1596," ",$G1596),AllocFactorMatrix,(W$4+1),FALSE)*$E1596</f>
        <v>581.46967205275519</v>
      </c>
      <c r="X1596" s="5">
        <f t="shared" si="804"/>
        <v>4445.217998959638</v>
      </c>
      <c r="Y1596" s="5">
        <f>VLOOKUP(CONCATENATE($F1596," ",$G1596),AllocFactorMatrix,(Y$4+1),FALSE)*$E1596</f>
        <v>801.30595443868276</v>
      </c>
      <c r="Z1596" s="5">
        <f>VLOOKUP(CONCATENATE($F1596," ",$G1596),AllocFactorMatrix,(Z$4+1),FALSE)*$E1596</f>
        <v>17.150838470994668</v>
      </c>
      <c r="AA1596" s="5">
        <f t="shared" si="800"/>
        <v>818.45679290967746</v>
      </c>
      <c r="AB1596" s="5">
        <f>VLOOKUP(CONCATENATE($F1596," ",$G1596),AllocFactorMatrix,(AB$4+1),FALSE)*$E1596</f>
        <v>8.6350038605355302</v>
      </c>
      <c r="AC1596" s="5">
        <f>VLOOKUP(CONCATENATE($F1596," ",$G1596),AllocFactorMatrix,(AC$4+1),FALSE)*$E1596</f>
        <v>0</v>
      </c>
      <c r="AD1596" s="5">
        <f>VLOOKUP(CONCATENATE($F1596," ",$G1596),AllocFactorMatrix,(AD$4+1),FALSE)*$E1596</f>
        <v>0</v>
      </c>
    </row>
    <row r="1597" spans="4:30" hidden="1" outlineLevel="1">
      <c r="E1597" s="51"/>
      <c r="F1597" s="52" t="str">
        <f>F1604</f>
        <v>DIST_OL</v>
      </c>
      <c r="G1597" s="55" t="str">
        <f>$G$8</f>
        <v>PRODUCTION</v>
      </c>
      <c r="H1597" s="4">
        <f t="shared" ref="H1597:H1603" si="805">SUBTOTAL(9,I1597:AD1597)</f>
        <v>0</v>
      </c>
      <c r="I1597" s="5">
        <f>VLOOKUP(CONCATENATE($F1597," ",$G1597),AllocFactorMatrix,(I$4+1),FALSE)*$E1604</f>
        <v>0</v>
      </c>
      <c r="J1597" s="5">
        <f>VLOOKUP(CONCATENATE($F1597," ",$G1597),AllocFactorMatrix,(J$4+1),FALSE)*$E1604</f>
        <v>0</v>
      </c>
      <c r="K1597" s="5">
        <f>VLOOKUP(CONCATENATE($F1597," ",$G1597),AllocFactorMatrix,(K$4+1),FALSE)*$E1604</f>
        <v>0</v>
      </c>
      <c r="L1597" s="5">
        <f>VLOOKUP(CONCATENATE($F1597," ",$G1597),AllocFactorMatrix,(L$4+1),FALSE)*$E1604</f>
        <v>0</v>
      </c>
      <c r="M1597" s="5">
        <f>VLOOKUP(CONCATENATE($F1597," ",$G1597),AllocFactorMatrix,(M$4+1),FALSE)*$E1604</f>
        <v>0</v>
      </c>
      <c r="N1597" s="5">
        <f t="shared" ref="N1597:N1604" si="806">SUBTOTAL(9,K1597:M1597)</f>
        <v>0</v>
      </c>
      <c r="O1597" s="5">
        <f>VLOOKUP(CONCATENATE($F1597," ",$G1597),AllocFactorMatrix,(O$4+1),FALSE)*$E1604</f>
        <v>0</v>
      </c>
      <c r="P1597" s="5">
        <f>VLOOKUP(CONCATENATE($F1597," ",$G1597),AllocFactorMatrix,(P$4+1),FALSE)*$E1604</f>
        <v>0</v>
      </c>
      <c r="Q1597" s="5">
        <f>VLOOKUP(CONCATENATE($F1597," ",$G1597),AllocFactorMatrix,(Q$4+1),FALSE)*$E1604</f>
        <v>0</v>
      </c>
      <c r="R1597" s="54">
        <f>VLOOKUP(CONCATENATE($F1597," ",$G1597),AllocFactorMatrix,(R$4+1),FALSE)*$E1604</f>
        <v>0</v>
      </c>
      <c r="S1597" s="5">
        <f t="shared" si="788"/>
        <v>0</v>
      </c>
      <c r="T1597" s="5">
        <f>VLOOKUP(CONCATENATE($F1597," ",$G1597),AllocFactorMatrix,(T$4+1),FALSE)*$E1604</f>
        <v>0</v>
      </c>
      <c r="U1597" s="5">
        <f>VLOOKUP(CONCATENATE($F1597," ",$G1597),AllocFactorMatrix,(U$4+1),FALSE)*$E1604</f>
        <v>0</v>
      </c>
      <c r="V1597" s="5">
        <f>VLOOKUP(CONCATENATE($F1597," ",$G1597),AllocFactorMatrix,(V$4+1),FALSE)*$E1604</f>
        <v>0</v>
      </c>
      <c r="W1597" s="5">
        <f>VLOOKUP(CONCATENATE($F1597," ",$G1597),AllocFactorMatrix,(W$4+1),FALSE)*$E1604</f>
        <v>0</v>
      </c>
      <c r="X1597" s="5">
        <f>SUBTOTAL(9,T1597:W1597)</f>
        <v>0</v>
      </c>
      <c r="Y1597" s="5">
        <f>VLOOKUP(CONCATENATE($F1597," ",$G1597),AllocFactorMatrix,(Y$4+1),FALSE)*$E1604</f>
        <v>0</v>
      </c>
      <c r="Z1597" s="5">
        <f>VLOOKUP(CONCATENATE($F1597," ",$G1597),AllocFactorMatrix,(Z$4+1),FALSE)*$E1604</f>
        <v>0</v>
      </c>
      <c r="AA1597" s="5">
        <f t="shared" ref="AA1597:AA1604" si="807">SUBTOTAL(9,Y1597:Z1597)</f>
        <v>0</v>
      </c>
      <c r="AB1597" s="5">
        <f>VLOOKUP(CONCATENATE($F1597," ",$G1597),AllocFactorMatrix,(AB$4+1),FALSE)*$E1604</f>
        <v>0</v>
      </c>
      <c r="AC1597" s="5">
        <f>VLOOKUP(CONCATENATE($F1597," ",$G1597),AllocFactorMatrix,(AC$4+1),FALSE)*$E1604</f>
        <v>0</v>
      </c>
      <c r="AD1597" s="5">
        <f>VLOOKUP(CONCATENATE($F1597," ",$G1597),AllocFactorMatrix,(AD$4+1),FALSE)*$E1604</f>
        <v>0</v>
      </c>
    </row>
    <row r="1598" spans="4:30" hidden="1" outlineLevel="1">
      <c r="E1598" s="51"/>
      <c r="F1598" s="52" t="str">
        <f>F1604</f>
        <v>DIST_OL</v>
      </c>
      <c r="G1598" s="55" t="str">
        <f>$G$9</f>
        <v>BULKTRAN</v>
      </c>
      <c r="H1598" s="4">
        <f t="shared" si="805"/>
        <v>0</v>
      </c>
      <c r="I1598" s="5">
        <f>VLOOKUP(CONCATENATE($F1598," ",$G1598),AllocFactorMatrix,(I$4+1),FALSE)*$E1604</f>
        <v>0</v>
      </c>
      <c r="J1598" s="5">
        <f>VLOOKUP(CONCATENATE($F1598," ",$G1598),AllocFactorMatrix,(J$4+1),FALSE)*$E1604</f>
        <v>0</v>
      </c>
      <c r="K1598" s="5">
        <f>VLOOKUP(CONCATENATE($F1598," ",$G1598),AllocFactorMatrix,(K$4+1),FALSE)*$E1604</f>
        <v>0</v>
      </c>
      <c r="L1598" s="5">
        <f>VLOOKUP(CONCATENATE($F1598," ",$G1598),AllocFactorMatrix,(L$4+1),FALSE)*$E1604</f>
        <v>0</v>
      </c>
      <c r="M1598" s="5">
        <f>VLOOKUP(CONCATENATE($F1598," ",$G1598),AllocFactorMatrix,(M$4+1),FALSE)*$E1604</f>
        <v>0</v>
      </c>
      <c r="N1598" s="5">
        <f t="shared" si="806"/>
        <v>0</v>
      </c>
      <c r="O1598" s="5">
        <f>VLOOKUP(CONCATENATE($F1598," ",$G1598),AllocFactorMatrix,(O$4+1),FALSE)*$E1604</f>
        <v>0</v>
      </c>
      <c r="P1598" s="5">
        <f>VLOOKUP(CONCATENATE($F1598," ",$G1598),AllocFactorMatrix,(P$4+1),FALSE)*$E1604</f>
        <v>0</v>
      </c>
      <c r="Q1598" s="5">
        <f>VLOOKUP(CONCATENATE($F1598," ",$G1598),AllocFactorMatrix,(Q$4+1),FALSE)*$E1604</f>
        <v>0</v>
      </c>
      <c r="R1598" s="54">
        <f>VLOOKUP(CONCATENATE($F1598," ",$G1598),AllocFactorMatrix,(R$4+1),FALSE)*$E1604</f>
        <v>0</v>
      </c>
      <c r="S1598" s="5">
        <f t="shared" ref="S1598:S1604" si="808">SUBTOTAL(9,O1598:R1598)</f>
        <v>0</v>
      </c>
      <c r="T1598" s="5">
        <f>VLOOKUP(CONCATENATE($F1598," ",$G1598),AllocFactorMatrix,(T$4+1),FALSE)*$E1604</f>
        <v>0</v>
      </c>
      <c r="U1598" s="5">
        <f>VLOOKUP(CONCATENATE($F1598," ",$G1598),AllocFactorMatrix,(U$4+1),FALSE)*$E1604</f>
        <v>0</v>
      </c>
      <c r="V1598" s="5">
        <f>VLOOKUP(CONCATENATE($F1598," ",$G1598),AllocFactorMatrix,(V$4+1),FALSE)*$E1604</f>
        <v>0</v>
      </c>
      <c r="W1598" s="5">
        <f>VLOOKUP(CONCATENATE($F1598," ",$G1598),AllocFactorMatrix,(W$4+1),FALSE)*$E1604</f>
        <v>0</v>
      </c>
      <c r="X1598" s="5">
        <f t="shared" ref="X1598:X1604" si="809">SUBTOTAL(9,T1598:W1598)</f>
        <v>0</v>
      </c>
      <c r="Y1598" s="5">
        <f>VLOOKUP(CONCATENATE($F1598," ",$G1598),AllocFactorMatrix,(Y$4+1),FALSE)*$E1604</f>
        <v>0</v>
      </c>
      <c r="Z1598" s="5">
        <f>VLOOKUP(CONCATENATE($F1598," ",$G1598),AllocFactorMatrix,(Z$4+1),FALSE)*$E1604</f>
        <v>0</v>
      </c>
      <c r="AA1598" s="5">
        <f t="shared" si="807"/>
        <v>0</v>
      </c>
      <c r="AB1598" s="5">
        <f>VLOOKUP(CONCATENATE($F1598," ",$G1598),AllocFactorMatrix,(AB$4+1),FALSE)*$E1604</f>
        <v>0</v>
      </c>
      <c r="AC1598" s="5">
        <f>VLOOKUP(CONCATENATE($F1598," ",$G1598),AllocFactorMatrix,(AC$4+1),FALSE)*$E1604</f>
        <v>0</v>
      </c>
      <c r="AD1598" s="5">
        <f>VLOOKUP(CONCATENATE($F1598," ",$G1598),AllocFactorMatrix,(AD$4+1),FALSE)*$E1604</f>
        <v>0</v>
      </c>
    </row>
    <row r="1599" spans="4:30" hidden="1" outlineLevel="1">
      <c r="E1599" s="51"/>
      <c r="F1599" s="52" t="str">
        <f>F1604</f>
        <v>DIST_OL</v>
      </c>
      <c r="G1599" s="55" t="str">
        <f>$G$10</f>
        <v>SUBTRAN</v>
      </c>
      <c r="H1599" s="4">
        <f t="shared" si="805"/>
        <v>0</v>
      </c>
      <c r="I1599" s="5">
        <f>VLOOKUP(CONCATENATE($F1599," ",$G1599),AllocFactorMatrix,(I$4+1),FALSE)*$E1604</f>
        <v>0</v>
      </c>
      <c r="J1599" s="5">
        <f>VLOOKUP(CONCATENATE($F1599," ",$G1599),AllocFactorMatrix,(J$4+1),FALSE)*$E1604</f>
        <v>0</v>
      </c>
      <c r="K1599" s="5">
        <f>VLOOKUP(CONCATENATE($F1599," ",$G1599),AllocFactorMatrix,(K$4+1),FALSE)*$E1604</f>
        <v>0</v>
      </c>
      <c r="L1599" s="5">
        <f>VLOOKUP(CONCATENATE($F1599," ",$G1599),AllocFactorMatrix,(L$4+1),FALSE)*$E1604</f>
        <v>0</v>
      </c>
      <c r="M1599" s="5">
        <f>VLOOKUP(CONCATENATE($F1599," ",$G1599),AllocFactorMatrix,(M$4+1),FALSE)*$E1604</f>
        <v>0</v>
      </c>
      <c r="N1599" s="5">
        <f t="shared" si="806"/>
        <v>0</v>
      </c>
      <c r="O1599" s="5">
        <f>VLOOKUP(CONCATENATE($F1599," ",$G1599),AllocFactorMatrix,(O$4+1),FALSE)*$E1604</f>
        <v>0</v>
      </c>
      <c r="P1599" s="5">
        <f>VLOOKUP(CONCATENATE($F1599," ",$G1599),AllocFactorMatrix,(P$4+1),FALSE)*$E1604</f>
        <v>0</v>
      </c>
      <c r="Q1599" s="5">
        <f>VLOOKUP(CONCATENATE($F1599," ",$G1599),AllocFactorMatrix,(Q$4+1),FALSE)*$E1604</f>
        <v>0</v>
      </c>
      <c r="R1599" s="54">
        <f>VLOOKUP(CONCATENATE($F1599," ",$G1599),AllocFactorMatrix,(R$4+1),FALSE)*$E1604</f>
        <v>0</v>
      </c>
      <c r="S1599" s="5">
        <f t="shared" si="808"/>
        <v>0</v>
      </c>
      <c r="T1599" s="5">
        <f>VLOOKUP(CONCATENATE($F1599," ",$G1599),AllocFactorMatrix,(T$4+1),FALSE)*$E1604</f>
        <v>0</v>
      </c>
      <c r="U1599" s="5">
        <f>VLOOKUP(CONCATENATE($F1599," ",$G1599),AllocFactorMatrix,(U$4+1),FALSE)*$E1604</f>
        <v>0</v>
      </c>
      <c r="V1599" s="5">
        <f>VLOOKUP(CONCATENATE($F1599," ",$G1599),AllocFactorMatrix,(V$4+1),FALSE)*$E1604</f>
        <v>0</v>
      </c>
      <c r="W1599" s="5">
        <f>VLOOKUP(CONCATENATE($F1599," ",$G1599),AllocFactorMatrix,(W$4+1),FALSE)*$E1604</f>
        <v>0</v>
      </c>
      <c r="X1599" s="5">
        <f t="shared" si="809"/>
        <v>0</v>
      </c>
      <c r="Y1599" s="5">
        <f>VLOOKUP(CONCATENATE($F1599," ",$G1599),AllocFactorMatrix,(Y$4+1),FALSE)*$E1604</f>
        <v>0</v>
      </c>
      <c r="Z1599" s="5">
        <f>VLOOKUP(CONCATENATE($F1599," ",$G1599),AllocFactorMatrix,(Z$4+1),FALSE)*$E1604</f>
        <v>0</v>
      </c>
      <c r="AA1599" s="5">
        <f t="shared" si="807"/>
        <v>0</v>
      </c>
      <c r="AB1599" s="5">
        <f>VLOOKUP(CONCATENATE($F1599," ",$G1599),AllocFactorMatrix,(AB$4+1),FALSE)*$E1604</f>
        <v>0</v>
      </c>
      <c r="AC1599" s="5">
        <f>VLOOKUP(CONCATENATE($F1599," ",$G1599),AllocFactorMatrix,(AC$4+1),FALSE)*$E1604</f>
        <v>0</v>
      </c>
      <c r="AD1599" s="5">
        <f>VLOOKUP(CONCATENATE($F1599," ",$G1599),AllocFactorMatrix,(AD$4+1),FALSE)*$E1604</f>
        <v>0</v>
      </c>
    </row>
    <row r="1600" spans="4:30" hidden="1" outlineLevel="1">
      <c r="E1600" s="51"/>
      <c r="F1600" s="52" t="str">
        <f>F1604</f>
        <v>DIST_OL</v>
      </c>
      <c r="G1600" s="55" t="str">
        <f>$G$11</f>
        <v>DISTPRI</v>
      </c>
      <c r="H1600" s="4">
        <f t="shared" si="805"/>
        <v>0</v>
      </c>
      <c r="I1600" s="5">
        <f>VLOOKUP(CONCATENATE($F1600," ",$G1600),AllocFactorMatrix,(I$4+1),FALSE)*$E1604</f>
        <v>0</v>
      </c>
      <c r="J1600" s="5">
        <f>VLOOKUP(CONCATENATE($F1600," ",$G1600),AllocFactorMatrix,(J$4+1),FALSE)*$E1604</f>
        <v>0</v>
      </c>
      <c r="K1600" s="5">
        <f>VLOOKUP(CONCATENATE($F1600," ",$G1600),AllocFactorMatrix,(K$4+1),FALSE)*$E1604</f>
        <v>0</v>
      </c>
      <c r="L1600" s="5">
        <f>VLOOKUP(CONCATENATE($F1600," ",$G1600),AllocFactorMatrix,(L$4+1),FALSE)*$E1604</f>
        <v>0</v>
      </c>
      <c r="M1600" s="5">
        <f>VLOOKUP(CONCATENATE($F1600," ",$G1600),AllocFactorMatrix,(M$4+1),FALSE)*$E1604</f>
        <v>0</v>
      </c>
      <c r="N1600" s="5">
        <f t="shared" si="806"/>
        <v>0</v>
      </c>
      <c r="O1600" s="5">
        <f>VLOOKUP(CONCATENATE($F1600," ",$G1600),AllocFactorMatrix,(O$4+1),FALSE)*$E1604</f>
        <v>0</v>
      </c>
      <c r="P1600" s="5">
        <f>VLOOKUP(CONCATENATE($F1600," ",$G1600),AllocFactorMatrix,(P$4+1),FALSE)*$E1604</f>
        <v>0</v>
      </c>
      <c r="Q1600" s="5">
        <f>VLOOKUP(CONCATENATE($F1600," ",$G1600),AllocFactorMatrix,(Q$4+1),FALSE)*$E1604</f>
        <v>0</v>
      </c>
      <c r="R1600" s="54">
        <f>VLOOKUP(CONCATENATE($F1600," ",$G1600),AllocFactorMatrix,(R$4+1),FALSE)*$E1604</f>
        <v>0</v>
      </c>
      <c r="S1600" s="5">
        <f t="shared" si="808"/>
        <v>0</v>
      </c>
      <c r="T1600" s="5">
        <f>VLOOKUP(CONCATENATE($F1600," ",$G1600),AllocFactorMatrix,(T$4+1),FALSE)*$E1604</f>
        <v>0</v>
      </c>
      <c r="U1600" s="5">
        <f>VLOOKUP(CONCATENATE($F1600," ",$G1600),AllocFactorMatrix,(U$4+1),FALSE)*$E1604</f>
        <v>0</v>
      </c>
      <c r="V1600" s="5">
        <f>VLOOKUP(CONCATENATE($F1600," ",$G1600),AllocFactorMatrix,(V$4+1),FALSE)*$E1604</f>
        <v>0</v>
      </c>
      <c r="W1600" s="5">
        <f>VLOOKUP(CONCATENATE($F1600," ",$G1600),AllocFactorMatrix,(W$4+1),FALSE)*$E1604</f>
        <v>0</v>
      </c>
      <c r="X1600" s="5">
        <f t="shared" si="809"/>
        <v>0</v>
      </c>
      <c r="Y1600" s="5">
        <f>VLOOKUP(CONCATENATE($F1600," ",$G1600),AllocFactorMatrix,(Y$4+1),FALSE)*$E1604</f>
        <v>0</v>
      </c>
      <c r="Z1600" s="5">
        <f>VLOOKUP(CONCATENATE($F1600," ",$G1600),AllocFactorMatrix,(Z$4+1),FALSE)*$E1604</f>
        <v>0</v>
      </c>
      <c r="AA1600" s="5">
        <f t="shared" si="807"/>
        <v>0</v>
      </c>
      <c r="AB1600" s="5">
        <f>VLOOKUP(CONCATENATE($F1600," ",$G1600),AllocFactorMatrix,(AB$4+1),FALSE)*$E1604</f>
        <v>0</v>
      </c>
      <c r="AC1600" s="5">
        <f>VLOOKUP(CONCATENATE($F1600," ",$G1600),AllocFactorMatrix,(AC$4+1),FALSE)*$E1604</f>
        <v>0</v>
      </c>
      <c r="AD1600" s="5">
        <f>VLOOKUP(CONCATENATE($F1600," ",$G1600),AllocFactorMatrix,(AD$4+1),FALSE)*$E1604</f>
        <v>0</v>
      </c>
    </row>
    <row r="1601" spans="4:30" hidden="1" outlineLevel="1">
      <c r="E1601" s="51"/>
      <c r="F1601" s="52" t="str">
        <f>F1604</f>
        <v>DIST_OL</v>
      </c>
      <c r="G1601" s="55" t="str">
        <f>$G$12</f>
        <v>DISTSEC</v>
      </c>
      <c r="H1601" s="4">
        <f t="shared" si="805"/>
        <v>0</v>
      </c>
      <c r="I1601" s="5">
        <f>VLOOKUP(CONCATENATE($F1601," ",$G1601),AllocFactorMatrix,(I$4+1),FALSE)*$E1604</f>
        <v>0</v>
      </c>
      <c r="J1601" s="5">
        <f>VLOOKUP(CONCATENATE($F1601," ",$G1601),AllocFactorMatrix,(J$4+1),FALSE)*$E1604</f>
        <v>0</v>
      </c>
      <c r="K1601" s="5">
        <f>VLOOKUP(CONCATENATE($F1601," ",$G1601),AllocFactorMatrix,(K$4+1),FALSE)*$E1604</f>
        <v>0</v>
      </c>
      <c r="L1601" s="5">
        <f>VLOOKUP(CONCATENATE($F1601," ",$G1601),AllocFactorMatrix,(L$4+1),FALSE)*$E1604</f>
        <v>0</v>
      </c>
      <c r="M1601" s="5">
        <f>VLOOKUP(CONCATENATE($F1601," ",$G1601),AllocFactorMatrix,(M$4+1),FALSE)*$E1604</f>
        <v>0</v>
      </c>
      <c r="N1601" s="5">
        <f t="shared" si="806"/>
        <v>0</v>
      </c>
      <c r="O1601" s="5">
        <f>VLOOKUP(CONCATENATE($F1601," ",$G1601),AllocFactorMatrix,(O$4+1),FALSE)*$E1604</f>
        <v>0</v>
      </c>
      <c r="P1601" s="5">
        <f>VLOOKUP(CONCATENATE($F1601," ",$G1601),AllocFactorMatrix,(P$4+1),FALSE)*$E1604</f>
        <v>0</v>
      </c>
      <c r="Q1601" s="5">
        <f>VLOOKUP(CONCATENATE($F1601," ",$G1601),AllocFactorMatrix,(Q$4+1),FALSE)*$E1604</f>
        <v>0</v>
      </c>
      <c r="R1601" s="54">
        <f>VLOOKUP(CONCATENATE($F1601," ",$G1601),AllocFactorMatrix,(R$4+1),FALSE)*$E1604</f>
        <v>0</v>
      </c>
      <c r="S1601" s="5">
        <f t="shared" si="808"/>
        <v>0</v>
      </c>
      <c r="T1601" s="5">
        <f>VLOOKUP(CONCATENATE($F1601," ",$G1601),AllocFactorMatrix,(T$4+1),FALSE)*$E1604</f>
        <v>0</v>
      </c>
      <c r="U1601" s="5">
        <f>VLOOKUP(CONCATENATE($F1601," ",$G1601),AllocFactorMatrix,(U$4+1),FALSE)*$E1604</f>
        <v>0</v>
      </c>
      <c r="V1601" s="5">
        <f>VLOOKUP(CONCATENATE($F1601," ",$G1601),AllocFactorMatrix,(V$4+1),FALSE)*$E1604</f>
        <v>0</v>
      </c>
      <c r="W1601" s="5">
        <f>VLOOKUP(CONCATENATE($F1601," ",$G1601),AllocFactorMatrix,(W$4+1),FALSE)*$E1604</f>
        <v>0</v>
      </c>
      <c r="X1601" s="5">
        <f t="shared" si="809"/>
        <v>0</v>
      </c>
      <c r="Y1601" s="5">
        <f>VLOOKUP(CONCATENATE($F1601," ",$G1601),AllocFactorMatrix,(Y$4+1),FALSE)*$E1604</f>
        <v>0</v>
      </c>
      <c r="Z1601" s="5">
        <f>VLOOKUP(CONCATENATE($F1601," ",$G1601),AllocFactorMatrix,(Z$4+1),FALSE)*$E1604</f>
        <v>0</v>
      </c>
      <c r="AA1601" s="5">
        <f t="shared" si="807"/>
        <v>0</v>
      </c>
      <c r="AB1601" s="5">
        <f>VLOOKUP(CONCATENATE($F1601," ",$G1601),AllocFactorMatrix,(AB$4+1),FALSE)*$E1604</f>
        <v>0</v>
      </c>
      <c r="AC1601" s="5">
        <f>VLOOKUP(CONCATENATE($F1601," ",$G1601),AllocFactorMatrix,(AC$4+1),FALSE)*$E1604</f>
        <v>0</v>
      </c>
      <c r="AD1601" s="5">
        <f>VLOOKUP(CONCATENATE($F1601," ",$G1601),AllocFactorMatrix,(AD$4+1),FALSE)*$E1604</f>
        <v>0</v>
      </c>
    </row>
    <row r="1602" spans="4:30" hidden="1" outlineLevel="1">
      <c r="E1602" s="51"/>
      <c r="F1602" s="52" t="str">
        <f>F1604</f>
        <v>DIST_OL</v>
      </c>
      <c r="G1602" s="55" t="str">
        <f>$G$13</f>
        <v>ENERGY</v>
      </c>
      <c r="H1602" s="4">
        <f t="shared" si="805"/>
        <v>0</v>
      </c>
      <c r="I1602" s="5">
        <f>VLOOKUP(CONCATENATE($F1602," ",$G1602),AllocFactorMatrix,(I$4+1),FALSE)*$E1604</f>
        <v>0</v>
      </c>
      <c r="J1602" s="5">
        <f>VLOOKUP(CONCATENATE($F1602," ",$G1602),AllocFactorMatrix,(J$4+1),FALSE)*$E1604</f>
        <v>0</v>
      </c>
      <c r="K1602" s="5">
        <f>VLOOKUP(CONCATENATE($F1602," ",$G1602),AllocFactorMatrix,(K$4+1),FALSE)*$E1604</f>
        <v>0</v>
      </c>
      <c r="L1602" s="5">
        <f>VLOOKUP(CONCATENATE($F1602," ",$G1602),AllocFactorMatrix,(L$4+1),FALSE)*$E1604</f>
        <v>0</v>
      </c>
      <c r="M1602" s="5">
        <f>VLOOKUP(CONCATENATE($F1602," ",$G1602),AllocFactorMatrix,(M$4+1),FALSE)*$E1604</f>
        <v>0</v>
      </c>
      <c r="N1602" s="5">
        <f t="shared" si="806"/>
        <v>0</v>
      </c>
      <c r="O1602" s="5">
        <f>VLOOKUP(CONCATENATE($F1602," ",$G1602),AllocFactorMatrix,(O$4+1),FALSE)*$E1604</f>
        <v>0</v>
      </c>
      <c r="P1602" s="5">
        <f>VLOOKUP(CONCATENATE($F1602," ",$G1602),AllocFactorMatrix,(P$4+1),FALSE)*$E1604</f>
        <v>0</v>
      </c>
      <c r="Q1602" s="5">
        <f>VLOOKUP(CONCATENATE($F1602," ",$G1602),AllocFactorMatrix,(Q$4+1),FALSE)*$E1604</f>
        <v>0</v>
      </c>
      <c r="R1602" s="54">
        <f>VLOOKUP(CONCATENATE($F1602," ",$G1602),AllocFactorMatrix,(R$4+1),FALSE)*$E1604</f>
        <v>0</v>
      </c>
      <c r="S1602" s="5">
        <f t="shared" si="808"/>
        <v>0</v>
      </c>
      <c r="T1602" s="5">
        <f>VLOOKUP(CONCATENATE($F1602," ",$G1602),AllocFactorMatrix,(T$4+1),FALSE)*$E1604</f>
        <v>0</v>
      </c>
      <c r="U1602" s="5">
        <f>VLOOKUP(CONCATENATE($F1602," ",$G1602),AllocFactorMatrix,(U$4+1),FALSE)*$E1604</f>
        <v>0</v>
      </c>
      <c r="V1602" s="5">
        <f>VLOOKUP(CONCATENATE($F1602," ",$G1602),AllocFactorMatrix,(V$4+1),FALSE)*$E1604</f>
        <v>0</v>
      </c>
      <c r="W1602" s="5">
        <f>VLOOKUP(CONCATENATE($F1602," ",$G1602),AllocFactorMatrix,(W$4+1),FALSE)*$E1604</f>
        <v>0</v>
      </c>
      <c r="X1602" s="5">
        <f t="shared" si="809"/>
        <v>0</v>
      </c>
      <c r="Y1602" s="5">
        <f>VLOOKUP(CONCATENATE($F1602," ",$G1602),AllocFactorMatrix,(Y$4+1),FALSE)*$E1604</f>
        <v>0</v>
      </c>
      <c r="Z1602" s="5">
        <f>VLOOKUP(CONCATENATE($F1602," ",$G1602),AllocFactorMatrix,(Z$4+1),FALSE)*$E1604</f>
        <v>0</v>
      </c>
      <c r="AA1602" s="5">
        <f t="shared" si="807"/>
        <v>0</v>
      </c>
      <c r="AB1602" s="5">
        <f>VLOOKUP(CONCATENATE($F1602," ",$G1602),AllocFactorMatrix,(AB$4+1),FALSE)*$E1604</f>
        <v>0</v>
      </c>
      <c r="AC1602" s="5">
        <f>VLOOKUP(CONCATENATE($F1602," ",$G1602),AllocFactorMatrix,(AC$4+1),FALSE)*$E1604</f>
        <v>0</v>
      </c>
      <c r="AD1602" s="5">
        <f>VLOOKUP(CONCATENATE($F1602," ",$G1602),AllocFactorMatrix,(AD$4+1),FALSE)*$E1604</f>
        <v>0</v>
      </c>
    </row>
    <row r="1603" spans="4:30" hidden="1" outlineLevel="1">
      <c r="E1603" s="51"/>
      <c r="F1603" s="52" t="str">
        <f>F1604</f>
        <v>DIST_OL</v>
      </c>
      <c r="G1603" s="55" t="str">
        <f>$G$14</f>
        <v>CUSTOMER</v>
      </c>
      <c r="H1603" s="4">
        <f t="shared" si="805"/>
        <v>61150</v>
      </c>
      <c r="I1603" s="5">
        <f>VLOOKUP(CONCATENATE($F1603," ",$G1603),AllocFactorMatrix,(I$4+1),FALSE)*$E1604</f>
        <v>0</v>
      </c>
      <c r="J1603" s="5">
        <f>VLOOKUP(CONCATENATE($F1603," ",$G1603),AllocFactorMatrix,(J$4+1),FALSE)*$E1604</f>
        <v>0</v>
      </c>
      <c r="K1603" s="5">
        <f>VLOOKUP(CONCATENATE($F1603," ",$G1603),AllocFactorMatrix,(K$4+1),FALSE)*$E1604</f>
        <v>0</v>
      </c>
      <c r="L1603" s="5">
        <f>VLOOKUP(CONCATENATE($F1603," ",$G1603),AllocFactorMatrix,(L$4+1),FALSE)*$E1604</f>
        <v>0</v>
      </c>
      <c r="M1603" s="5">
        <f>VLOOKUP(CONCATENATE($F1603," ",$G1603),AllocFactorMatrix,(M$4+1),FALSE)*$E1604</f>
        <v>0</v>
      </c>
      <c r="N1603" s="5">
        <f t="shared" si="806"/>
        <v>0</v>
      </c>
      <c r="O1603" s="5">
        <f>VLOOKUP(CONCATENATE($F1603," ",$G1603),AllocFactorMatrix,(O$4+1),FALSE)*$E1604</f>
        <v>0</v>
      </c>
      <c r="P1603" s="5">
        <f>VLOOKUP(CONCATENATE($F1603," ",$G1603),AllocFactorMatrix,(P$4+1),FALSE)*$E1604</f>
        <v>0</v>
      </c>
      <c r="Q1603" s="5">
        <f>VLOOKUP(CONCATENATE($F1603," ",$G1603),AllocFactorMatrix,(Q$4+1),FALSE)*$E1604</f>
        <v>0</v>
      </c>
      <c r="R1603" s="54">
        <f>VLOOKUP(CONCATENATE($F1603," ",$G1603),AllocFactorMatrix,(R$4+1),FALSE)*$E1604</f>
        <v>0</v>
      </c>
      <c r="S1603" s="5">
        <f t="shared" si="808"/>
        <v>0</v>
      </c>
      <c r="T1603" s="5">
        <f>VLOOKUP(CONCATENATE($F1603," ",$G1603),AllocFactorMatrix,(T$4+1),FALSE)*$E1604</f>
        <v>0</v>
      </c>
      <c r="U1603" s="5">
        <f>VLOOKUP(CONCATENATE($F1603," ",$G1603),AllocFactorMatrix,(U$4+1),FALSE)*$E1604</f>
        <v>0</v>
      </c>
      <c r="V1603" s="5">
        <f>VLOOKUP(CONCATENATE($F1603," ",$G1603),AllocFactorMatrix,(V$4+1),FALSE)*$E1604</f>
        <v>0</v>
      </c>
      <c r="W1603" s="5">
        <f>VLOOKUP(CONCATENATE($F1603," ",$G1603),AllocFactorMatrix,(W$4+1),FALSE)*$E1604</f>
        <v>0</v>
      </c>
      <c r="X1603" s="5">
        <f t="shared" si="809"/>
        <v>0</v>
      </c>
      <c r="Y1603" s="5">
        <f>VLOOKUP(CONCATENATE($F1603," ",$G1603),AllocFactorMatrix,(Y$4+1),FALSE)*$E1604</f>
        <v>0</v>
      </c>
      <c r="Z1603" s="5">
        <f>VLOOKUP(CONCATENATE($F1603," ",$G1603),AllocFactorMatrix,(Z$4+1),FALSE)*$E1604</f>
        <v>0</v>
      </c>
      <c r="AA1603" s="5">
        <f t="shared" si="807"/>
        <v>0</v>
      </c>
      <c r="AB1603" s="5">
        <f>VLOOKUP(CONCATENATE($F1603," ",$G1603),AllocFactorMatrix,(AB$4+1),FALSE)*$E1604</f>
        <v>0</v>
      </c>
      <c r="AC1603" s="5">
        <f>VLOOKUP(CONCATENATE($F1603," ",$G1603),AllocFactorMatrix,(AC$4+1),FALSE)*$E1604</f>
        <v>61150</v>
      </c>
      <c r="AD1603" s="5">
        <f>VLOOKUP(CONCATENATE($F1603," ",$G1603),AllocFactorMatrix,(AD$4+1),FALSE)*$E1604</f>
        <v>0</v>
      </c>
    </row>
    <row r="1604" spans="4:30" collapsed="1">
      <c r="D1604" s="1" t="s">
        <v>118</v>
      </c>
      <c r="E1604" s="61">
        <v>61150</v>
      </c>
      <c r="F1604" s="10" t="s">
        <v>50</v>
      </c>
      <c r="G1604" s="55" t="str">
        <f>$G$15</f>
        <v>TOTAL</v>
      </c>
      <c r="H1604" s="4">
        <f>SUBTOTAL(9,I1604:AD1604)</f>
        <v>61150</v>
      </c>
      <c r="I1604" s="5">
        <f>VLOOKUP(CONCATENATE($F1604," ",$G1604),AllocFactorMatrix,(I$4+1),FALSE)*$E1604</f>
        <v>0</v>
      </c>
      <c r="J1604" s="5">
        <f>VLOOKUP(CONCATENATE($F1604," ",$G1604),AllocFactorMatrix,(J$4+1),FALSE)*$E1604</f>
        <v>0</v>
      </c>
      <c r="K1604" s="5">
        <f>VLOOKUP(CONCATENATE($F1604," ",$G1604),AllocFactorMatrix,(K$4+1),FALSE)*$E1604</f>
        <v>0</v>
      </c>
      <c r="L1604" s="5">
        <f>VLOOKUP(CONCATENATE($F1604," ",$G1604),AllocFactorMatrix,(L$4+1),FALSE)*$E1604</f>
        <v>0</v>
      </c>
      <c r="M1604" s="5">
        <f>VLOOKUP(CONCATENATE($F1604," ",$G1604),AllocFactorMatrix,(M$4+1),FALSE)*$E1604</f>
        <v>0</v>
      </c>
      <c r="N1604" s="5">
        <f t="shared" si="806"/>
        <v>0</v>
      </c>
      <c r="O1604" s="5">
        <f>VLOOKUP(CONCATENATE($F1604," ",$G1604),AllocFactorMatrix,(O$4+1),FALSE)*$E1604</f>
        <v>0</v>
      </c>
      <c r="P1604" s="5">
        <f>VLOOKUP(CONCATENATE($F1604," ",$G1604),AllocFactorMatrix,(P$4+1),FALSE)*$E1604</f>
        <v>0</v>
      </c>
      <c r="Q1604" s="5">
        <f>VLOOKUP(CONCATENATE($F1604," ",$G1604),AllocFactorMatrix,(Q$4+1),FALSE)*$E1604</f>
        <v>0</v>
      </c>
      <c r="R1604" s="54">
        <f>VLOOKUP(CONCATENATE($F1604," ",$G1604),AllocFactorMatrix,(R$4+1),FALSE)*$E1604</f>
        <v>0</v>
      </c>
      <c r="S1604" s="5">
        <f t="shared" si="808"/>
        <v>0</v>
      </c>
      <c r="T1604" s="5">
        <f>VLOOKUP(CONCATENATE($F1604," ",$G1604),AllocFactorMatrix,(T$4+1),FALSE)*$E1604</f>
        <v>0</v>
      </c>
      <c r="U1604" s="5">
        <f>VLOOKUP(CONCATENATE($F1604," ",$G1604),AllocFactorMatrix,(U$4+1),FALSE)*$E1604</f>
        <v>0</v>
      </c>
      <c r="V1604" s="5">
        <f>VLOOKUP(CONCATENATE($F1604," ",$G1604),AllocFactorMatrix,(V$4+1),FALSE)*$E1604</f>
        <v>0</v>
      </c>
      <c r="W1604" s="5">
        <f>VLOOKUP(CONCATENATE($F1604," ",$G1604),AllocFactorMatrix,(W$4+1),FALSE)*$E1604</f>
        <v>0</v>
      </c>
      <c r="X1604" s="5">
        <f t="shared" si="809"/>
        <v>0</v>
      </c>
      <c r="Y1604" s="5">
        <f>VLOOKUP(CONCATENATE($F1604," ",$G1604),AllocFactorMatrix,(Y$4+1),FALSE)*$E1604</f>
        <v>0</v>
      </c>
      <c r="Z1604" s="5">
        <f>VLOOKUP(CONCATENATE($F1604," ",$G1604),AllocFactorMatrix,(Z$4+1),FALSE)*$E1604</f>
        <v>0</v>
      </c>
      <c r="AA1604" s="5">
        <f t="shared" si="807"/>
        <v>0</v>
      </c>
      <c r="AB1604" s="5">
        <f>VLOOKUP(CONCATENATE($F1604," ",$G1604),AllocFactorMatrix,(AB$4+1),FALSE)*$E1604</f>
        <v>0</v>
      </c>
      <c r="AC1604" s="5">
        <f>VLOOKUP(CONCATENATE($F1604," ",$G1604),AllocFactorMatrix,(AC$4+1),FALSE)*$E1604</f>
        <v>61150</v>
      </c>
      <c r="AD1604" s="5">
        <f>VLOOKUP(CONCATENATE($F1604," ",$G1604),AllocFactorMatrix,(AD$4+1),FALSE)*$E1604</f>
        <v>0</v>
      </c>
    </row>
    <row r="1605" spans="4:30" hidden="1" outlineLevel="1">
      <c r="E1605" s="11"/>
      <c r="F1605" s="11"/>
      <c r="G1605" s="55" t="str">
        <f>$G$8</f>
        <v>PRODUCTION</v>
      </c>
      <c r="H1605" s="53">
        <f t="shared" ref="H1605:AD1611" si="810">H1517+H1525+H1533+H1557+H1565+H1573+H1581+H1589+H1597+H1541+H1549</f>
        <v>0</v>
      </c>
      <c r="I1605" s="53">
        <f t="shared" si="810"/>
        <v>0</v>
      </c>
      <c r="J1605" s="53">
        <f t="shared" si="810"/>
        <v>0</v>
      </c>
      <c r="K1605" s="53">
        <f t="shared" si="810"/>
        <v>0</v>
      </c>
      <c r="L1605" s="53">
        <f t="shared" si="810"/>
        <v>0</v>
      </c>
      <c r="M1605" s="53">
        <f t="shared" si="810"/>
        <v>0</v>
      </c>
      <c r="N1605" s="53">
        <f t="shared" si="810"/>
        <v>0</v>
      </c>
      <c r="O1605" s="53">
        <f t="shared" si="810"/>
        <v>0</v>
      </c>
      <c r="P1605" s="53">
        <f t="shared" si="810"/>
        <v>0</v>
      </c>
      <c r="Q1605" s="53">
        <f t="shared" si="810"/>
        <v>0</v>
      </c>
      <c r="R1605" s="53">
        <f t="shared" si="810"/>
        <v>0</v>
      </c>
      <c r="S1605" s="53">
        <f t="shared" si="810"/>
        <v>0</v>
      </c>
      <c r="T1605" s="53">
        <f t="shared" si="810"/>
        <v>0</v>
      </c>
      <c r="U1605" s="53">
        <f t="shared" si="810"/>
        <v>0</v>
      </c>
      <c r="V1605" s="53">
        <f t="shared" si="810"/>
        <v>0</v>
      </c>
      <c r="W1605" s="53">
        <f t="shared" si="810"/>
        <v>0</v>
      </c>
      <c r="X1605" s="53">
        <f t="shared" si="810"/>
        <v>0</v>
      </c>
      <c r="Y1605" s="53">
        <f t="shared" si="810"/>
        <v>0</v>
      </c>
      <c r="Z1605" s="53">
        <f t="shared" si="810"/>
        <v>0</v>
      </c>
      <c r="AA1605" s="53">
        <f t="shared" si="810"/>
        <v>0</v>
      </c>
      <c r="AB1605" s="53">
        <f t="shared" si="810"/>
        <v>0</v>
      </c>
      <c r="AC1605" s="53">
        <f t="shared" si="810"/>
        <v>0</v>
      </c>
      <c r="AD1605" s="53">
        <f t="shared" si="810"/>
        <v>0</v>
      </c>
    </row>
    <row r="1606" spans="4:30" hidden="1" outlineLevel="1">
      <c r="E1606" s="11"/>
      <c r="F1606" s="11"/>
      <c r="G1606" s="55" t="str">
        <f>$G$9</f>
        <v>BULKTRAN</v>
      </c>
      <c r="H1606" s="53">
        <f t="shared" ref="H1606:H1611" si="811">H1518+H1526+H1534+H1558+H1566+H1574+H1582+H1590+H1598+H1542+H1550</f>
        <v>0</v>
      </c>
      <c r="I1606" s="53">
        <f t="shared" si="810"/>
        <v>0</v>
      </c>
      <c r="J1606" s="53">
        <f t="shared" si="810"/>
        <v>0</v>
      </c>
      <c r="K1606" s="53">
        <f t="shared" si="810"/>
        <v>0</v>
      </c>
      <c r="L1606" s="53">
        <f t="shared" si="810"/>
        <v>0</v>
      </c>
      <c r="M1606" s="53">
        <f t="shared" si="810"/>
        <v>0</v>
      </c>
      <c r="N1606" s="53">
        <f t="shared" si="810"/>
        <v>0</v>
      </c>
      <c r="O1606" s="53">
        <f t="shared" si="810"/>
        <v>0</v>
      </c>
      <c r="P1606" s="53">
        <f t="shared" si="810"/>
        <v>0</v>
      </c>
      <c r="Q1606" s="53">
        <f t="shared" si="810"/>
        <v>0</v>
      </c>
      <c r="R1606" s="53">
        <f t="shared" si="810"/>
        <v>0</v>
      </c>
      <c r="S1606" s="53">
        <f t="shared" si="810"/>
        <v>0</v>
      </c>
      <c r="T1606" s="53">
        <f t="shared" si="810"/>
        <v>0</v>
      </c>
      <c r="U1606" s="53">
        <f t="shared" si="810"/>
        <v>0</v>
      </c>
      <c r="V1606" s="53">
        <f t="shared" si="810"/>
        <v>0</v>
      </c>
      <c r="W1606" s="53">
        <f t="shared" si="810"/>
        <v>0</v>
      </c>
      <c r="X1606" s="53">
        <f t="shared" si="810"/>
        <v>0</v>
      </c>
      <c r="Y1606" s="53">
        <f t="shared" si="810"/>
        <v>0</v>
      </c>
      <c r="Z1606" s="53">
        <f t="shared" si="810"/>
        <v>0</v>
      </c>
      <c r="AA1606" s="53">
        <f t="shared" si="810"/>
        <v>0</v>
      </c>
      <c r="AB1606" s="53">
        <f t="shared" si="810"/>
        <v>0</v>
      </c>
      <c r="AC1606" s="53">
        <f t="shared" si="810"/>
        <v>0</v>
      </c>
      <c r="AD1606" s="53">
        <f t="shared" si="810"/>
        <v>0</v>
      </c>
    </row>
    <row r="1607" spans="4:30" hidden="1" outlineLevel="1">
      <c r="E1607" s="11"/>
      <c r="F1607" s="11"/>
      <c r="G1607" s="55" t="str">
        <f>$G$10</f>
        <v>SUBTRAN</v>
      </c>
      <c r="H1607" s="53">
        <f t="shared" si="811"/>
        <v>0</v>
      </c>
      <c r="I1607" s="53">
        <f t="shared" si="810"/>
        <v>0</v>
      </c>
      <c r="J1607" s="53">
        <f t="shared" si="810"/>
        <v>0</v>
      </c>
      <c r="K1607" s="53">
        <f t="shared" si="810"/>
        <v>0</v>
      </c>
      <c r="L1607" s="53">
        <f t="shared" si="810"/>
        <v>0</v>
      </c>
      <c r="M1607" s="53">
        <f t="shared" si="810"/>
        <v>0</v>
      </c>
      <c r="N1607" s="53">
        <f t="shared" si="810"/>
        <v>0</v>
      </c>
      <c r="O1607" s="53">
        <f t="shared" si="810"/>
        <v>0</v>
      </c>
      <c r="P1607" s="53">
        <f t="shared" si="810"/>
        <v>0</v>
      </c>
      <c r="Q1607" s="53">
        <f t="shared" si="810"/>
        <v>0</v>
      </c>
      <c r="R1607" s="53">
        <f t="shared" si="810"/>
        <v>0</v>
      </c>
      <c r="S1607" s="53">
        <f t="shared" si="810"/>
        <v>0</v>
      </c>
      <c r="T1607" s="53">
        <f t="shared" si="810"/>
        <v>0</v>
      </c>
      <c r="U1607" s="53">
        <f t="shared" si="810"/>
        <v>0</v>
      </c>
      <c r="V1607" s="53">
        <f t="shared" si="810"/>
        <v>0</v>
      </c>
      <c r="W1607" s="53">
        <f t="shared" si="810"/>
        <v>0</v>
      </c>
      <c r="X1607" s="53">
        <f t="shared" si="810"/>
        <v>0</v>
      </c>
      <c r="Y1607" s="53">
        <f t="shared" si="810"/>
        <v>0</v>
      </c>
      <c r="Z1607" s="53">
        <f t="shared" si="810"/>
        <v>0</v>
      </c>
      <c r="AA1607" s="53">
        <f t="shared" si="810"/>
        <v>0</v>
      </c>
      <c r="AB1607" s="53">
        <f t="shared" si="810"/>
        <v>0</v>
      </c>
      <c r="AC1607" s="53">
        <f t="shared" si="810"/>
        <v>0</v>
      </c>
      <c r="AD1607" s="53">
        <f t="shared" si="810"/>
        <v>0</v>
      </c>
    </row>
    <row r="1608" spans="4:30" hidden="1" outlineLevel="1">
      <c r="E1608" s="11"/>
      <c r="F1608" s="11"/>
      <c r="G1608" s="55" t="str">
        <f>$G$11</f>
        <v>DISTPRI</v>
      </c>
      <c r="H1608" s="53">
        <f t="shared" si="811"/>
        <v>28516072.84202471</v>
      </c>
      <c r="I1608" s="53">
        <f t="shared" si="810"/>
        <v>19058507.70587039</v>
      </c>
      <c r="J1608" s="53">
        <f t="shared" si="810"/>
        <v>898368.30031636998</v>
      </c>
      <c r="K1608" s="53">
        <f t="shared" si="810"/>
        <v>3262030.4343310939</v>
      </c>
      <c r="L1608" s="53">
        <f t="shared" si="810"/>
        <v>100813.71417943435</v>
      </c>
      <c r="M1608" s="53">
        <f t="shared" si="810"/>
        <v>0</v>
      </c>
      <c r="N1608" s="53">
        <f t="shared" si="810"/>
        <v>3362844.1485105283</v>
      </c>
      <c r="O1608" s="53">
        <f t="shared" si="810"/>
        <v>2445952.6715792222</v>
      </c>
      <c r="P1608" s="53">
        <f t="shared" si="810"/>
        <v>455558.84967961157</v>
      </c>
      <c r="Q1608" s="53">
        <f t="shared" si="810"/>
        <v>0</v>
      </c>
      <c r="R1608" s="53">
        <f t="shared" si="810"/>
        <v>0</v>
      </c>
      <c r="S1608" s="53">
        <f t="shared" si="810"/>
        <v>2901511.5212588338</v>
      </c>
      <c r="T1608" s="53">
        <f t="shared" si="810"/>
        <v>87196.705415748584</v>
      </c>
      <c r="U1608" s="53">
        <f t="shared" si="810"/>
        <v>1406285.5456310797</v>
      </c>
      <c r="V1608" s="53">
        <f t="shared" si="810"/>
        <v>0</v>
      </c>
      <c r="W1608" s="53">
        <f t="shared" si="810"/>
        <v>0</v>
      </c>
      <c r="X1608" s="53">
        <f t="shared" si="810"/>
        <v>1493482.2510468287</v>
      </c>
      <c r="Y1608" s="53">
        <f t="shared" si="810"/>
        <v>737567.13574050029</v>
      </c>
      <c r="Z1608" s="53">
        <f t="shared" si="810"/>
        <v>12305.507040079356</v>
      </c>
      <c r="AA1608" s="53">
        <f t="shared" si="810"/>
        <v>749872.64278057963</v>
      </c>
      <c r="AB1608" s="53">
        <f t="shared" si="810"/>
        <v>9969.5225862879852</v>
      </c>
      <c r="AC1608" s="53">
        <f t="shared" si="810"/>
        <v>34154.199319100102</v>
      </c>
      <c r="AD1608" s="53">
        <f t="shared" si="810"/>
        <v>7362.5503357840871</v>
      </c>
    </row>
    <row r="1609" spans="4:30" hidden="1" outlineLevel="1">
      <c r="E1609" s="11"/>
      <c r="F1609" s="11"/>
      <c r="G1609" s="55" t="str">
        <f>$G$12</f>
        <v>DISTSEC</v>
      </c>
      <c r="H1609" s="53">
        <f t="shared" si="811"/>
        <v>11730703.469333306</v>
      </c>
      <c r="I1609" s="53">
        <f t="shared" si="810"/>
        <v>8771064.0123542156</v>
      </c>
      <c r="J1609" s="53">
        <f t="shared" si="810"/>
        <v>422855.79145588132</v>
      </c>
      <c r="K1609" s="53">
        <f t="shared" si="810"/>
        <v>1275932.1426573652</v>
      </c>
      <c r="L1609" s="53">
        <f t="shared" si="810"/>
        <v>0</v>
      </c>
      <c r="M1609" s="53">
        <f t="shared" si="810"/>
        <v>0</v>
      </c>
      <c r="N1609" s="53">
        <f t="shared" si="810"/>
        <v>1275932.1426573652</v>
      </c>
      <c r="O1609" s="53">
        <f t="shared" si="810"/>
        <v>813028.92753289128</v>
      </c>
      <c r="P1609" s="53">
        <f t="shared" si="810"/>
        <v>0</v>
      </c>
      <c r="Q1609" s="53">
        <f t="shared" si="810"/>
        <v>0</v>
      </c>
      <c r="R1609" s="53">
        <f t="shared" si="810"/>
        <v>0</v>
      </c>
      <c r="S1609" s="53">
        <f t="shared" si="810"/>
        <v>813028.92753289128</v>
      </c>
      <c r="T1609" s="53">
        <f t="shared" si="810"/>
        <v>21982.596574411789</v>
      </c>
      <c r="U1609" s="53">
        <f t="shared" si="810"/>
        <v>0</v>
      </c>
      <c r="V1609" s="53">
        <f t="shared" si="810"/>
        <v>0</v>
      </c>
      <c r="W1609" s="53">
        <f t="shared" si="810"/>
        <v>0</v>
      </c>
      <c r="X1609" s="53">
        <f t="shared" si="810"/>
        <v>21982.596574411789</v>
      </c>
      <c r="Y1609" s="53">
        <f t="shared" si="810"/>
        <v>299880.91726174904</v>
      </c>
      <c r="Z1609" s="53">
        <f t="shared" si="810"/>
        <v>0</v>
      </c>
      <c r="AA1609" s="53">
        <f t="shared" si="810"/>
        <v>299880.91726174904</v>
      </c>
      <c r="AB1609" s="53">
        <f t="shared" si="810"/>
        <v>3111.8739252343366</v>
      </c>
      <c r="AC1609" s="53">
        <f t="shared" si="810"/>
        <v>105660.08850757203</v>
      </c>
      <c r="AD1609" s="53">
        <f t="shared" si="810"/>
        <v>17187.119063986571</v>
      </c>
    </row>
    <row r="1610" spans="4:30" hidden="1" outlineLevel="1">
      <c r="E1610" s="11"/>
      <c r="F1610" s="11"/>
      <c r="G1610" s="55" t="str">
        <f>$G$13</f>
        <v>ENERGY</v>
      </c>
      <c r="H1610" s="53">
        <f t="shared" si="811"/>
        <v>0</v>
      </c>
      <c r="I1610" s="53">
        <f t="shared" si="810"/>
        <v>0</v>
      </c>
      <c r="J1610" s="53">
        <f t="shared" si="810"/>
        <v>0</v>
      </c>
      <c r="K1610" s="53">
        <f t="shared" si="810"/>
        <v>0</v>
      </c>
      <c r="L1610" s="53">
        <f t="shared" si="810"/>
        <v>0</v>
      </c>
      <c r="M1610" s="53">
        <f t="shared" si="810"/>
        <v>0</v>
      </c>
      <c r="N1610" s="53">
        <f t="shared" si="810"/>
        <v>0</v>
      </c>
      <c r="O1610" s="53">
        <f t="shared" si="810"/>
        <v>0</v>
      </c>
      <c r="P1610" s="53">
        <f t="shared" si="810"/>
        <v>0</v>
      </c>
      <c r="Q1610" s="53">
        <f t="shared" si="810"/>
        <v>0</v>
      </c>
      <c r="R1610" s="53">
        <f t="shared" si="810"/>
        <v>0</v>
      </c>
      <c r="S1610" s="53">
        <f t="shared" si="810"/>
        <v>0</v>
      </c>
      <c r="T1610" s="53">
        <f t="shared" si="810"/>
        <v>0</v>
      </c>
      <c r="U1610" s="53">
        <f t="shared" si="810"/>
        <v>0</v>
      </c>
      <c r="V1610" s="53">
        <f t="shared" si="810"/>
        <v>0</v>
      </c>
      <c r="W1610" s="53">
        <f t="shared" si="810"/>
        <v>0</v>
      </c>
      <c r="X1610" s="53">
        <f t="shared" si="810"/>
        <v>0</v>
      </c>
      <c r="Y1610" s="53">
        <f t="shared" si="810"/>
        <v>0</v>
      </c>
      <c r="Z1610" s="53">
        <f t="shared" si="810"/>
        <v>0</v>
      </c>
      <c r="AA1610" s="53">
        <f t="shared" si="810"/>
        <v>0</v>
      </c>
      <c r="AB1610" s="53">
        <f t="shared" si="810"/>
        <v>0</v>
      </c>
      <c r="AC1610" s="53">
        <f t="shared" si="810"/>
        <v>0</v>
      </c>
      <c r="AD1610" s="53">
        <f t="shared" si="810"/>
        <v>0</v>
      </c>
    </row>
    <row r="1611" spans="4:30" hidden="1" outlineLevel="1">
      <c r="E1611" s="11"/>
      <c r="F1611" s="11"/>
      <c r="G1611" s="55" t="str">
        <f>$G$14</f>
        <v>CUSTOMER</v>
      </c>
      <c r="H1611" s="53">
        <f t="shared" si="811"/>
        <v>164034.68864198431</v>
      </c>
      <c r="I1611" s="53">
        <f t="shared" si="810"/>
        <v>34820.016489014713</v>
      </c>
      <c r="J1611" s="53">
        <f t="shared" si="810"/>
        <v>20631.801993644502</v>
      </c>
      <c r="K1611" s="53">
        <f t="shared" si="810"/>
        <v>5911.3631360744948</v>
      </c>
      <c r="L1611" s="53">
        <f t="shared" si="810"/>
        <v>3897.7028617477308</v>
      </c>
      <c r="M1611" s="53">
        <f t="shared" si="810"/>
        <v>633.11201158535266</v>
      </c>
      <c r="N1611" s="53">
        <f t="shared" si="810"/>
        <v>10442.178009407578</v>
      </c>
      <c r="O1611" s="53">
        <f t="shared" si="810"/>
        <v>2888.9360154260316</v>
      </c>
      <c r="P1611" s="53">
        <f t="shared" si="810"/>
        <v>1012.0205177076717</v>
      </c>
      <c r="Q1611" s="53">
        <f t="shared" si="810"/>
        <v>2205.8557157350806</v>
      </c>
      <c r="R1611" s="53">
        <f t="shared" si="810"/>
        <v>387.68745975934246</v>
      </c>
      <c r="S1611" s="53">
        <f t="shared" si="810"/>
        <v>6494.4997086281264</v>
      </c>
      <c r="T1611" s="53">
        <f t="shared" si="810"/>
        <v>19.91056196851909</v>
      </c>
      <c r="U1611" s="53">
        <f t="shared" si="810"/>
        <v>600.35123537377274</v>
      </c>
      <c r="V1611" s="53">
        <f t="shared" si="810"/>
        <v>3243.9032208884914</v>
      </c>
      <c r="W1611" s="53">
        <f t="shared" si="810"/>
        <v>581.53238146003412</v>
      </c>
      <c r="X1611" s="53">
        <f t="shared" si="810"/>
        <v>4445.6973996908173</v>
      </c>
      <c r="Y1611" s="53">
        <f t="shared" si="810"/>
        <v>801.39237239626004</v>
      </c>
      <c r="Z1611" s="53">
        <f t="shared" si="810"/>
        <v>17.152688127075709</v>
      </c>
      <c r="AA1611" s="53">
        <f t="shared" si="810"/>
        <v>818.54506052333579</v>
      </c>
      <c r="AB1611" s="53">
        <f t="shared" si="810"/>
        <v>8.6359351145629919</v>
      </c>
      <c r="AC1611" s="53">
        <f t="shared" si="810"/>
        <v>61156.5948069855</v>
      </c>
      <c r="AD1611" s="53">
        <f t="shared" si="810"/>
        <v>25216.71923897518</v>
      </c>
    </row>
    <row r="1612" spans="4:30" collapsed="1">
      <c r="D1612" s="1" t="s">
        <v>232</v>
      </c>
      <c r="E1612" s="15">
        <f>E1524+E1532+E1540+E1564+E1572+E1580+E1588+E1596+E1604+E1548+E1556</f>
        <v>40410811</v>
      </c>
      <c r="F1612" s="3"/>
      <c r="G1612" s="55" t="str">
        <f>$G$15</f>
        <v>TOTAL</v>
      </c>
      <c r="H1612" s="4">
        <f>H1524+H1532+H1540+H1564+H1572+H1580+H1588+H1596+H1604+H1548+H1556</f>
        <v>40410810.999999993</v>
      </c>
      <c r="I1612" s="53">
        <f t="shared" ref="I1612" si="812">I1524+I1532+I1540+I1564+I1572+I1580+I1588+I1596+I1604+I1548+I1556</f>
        <v>27864391.734713618</v>
      </c>
      <c r="J1612" s="53">
        <f t="shared" ref="J1612:AD1612" si="813">J1524+J1532+J1540+J1564+J1572+J1580+J1588+J1596+J1604+J1548+J1556</f>
        <v>1341855.8937658956</v>
      </c>
      <c r="K1612" s="53">
        <f t="shared" si="813"/>
        <v>4543873.9401245341</v>
      </c>
      <c r="L1612" s="53">
        <f t="shared" si="813"/>
        <v>104711.41704118208</v>
      </c>
      <c r="M1612" s="53">
        <f t="shared" si="813"/>
        <v>633.11201158535266</v>
      </c>
      <c r="N1612" s="53">
        <f t="shared" si="813"/>
        <v>4649218.469177302</v>
      </c>
      <c r="O1612" s="53">
        <f t="shared" si="813"/>
        <v>3261870.5351275397</v>
      </c>
      <c r="P1612" s="53">
        <f t="shared" si="813"/>
        <v>456570.87019731919</v>
      </c>
      <c r="Q1612" s="53">
        <f t="shared" si="813"/>
        <v>2205.8557157350806</v>
      </c>
      <c r="R1612" s="53">
        <f t="shared" si="813"/>
        <v>387.68745975934246</v>
      </c>
      <c r="S1612" s="53">
        <f t="shared" si="813"/>
        <v>3721034.9485003529</v>
      </c>
      <c r="T1612" s="53">
        <f t="shared" si="813"/>
        <v>109199.21255212887</v>
      </c>
      <c r="U1612" s="53">
        <f t="shared" si="813"/>
        <v>1406885.8968664536</v>
      </c>
      <c r="V1612" s="53">
        <f t="shared" si="813"/>
        <v>3243.9032208884914</v>
      </c>
      <c r="W1612" s="53">
        <f t="shared" si="813"/>
        <v>581.53238146003412</v>
      </c>
      <c r="X1612" s="53">
        <f t="shared" si="813"/>
        <v>1519910.5450209309</v>
      </c>
      <c r="Y1612" s="53">
        <f t="shared" si="813"/>
        <v>1038249.4453746456</v>
      </c>
      <c r="Z1612" s="53">
        <f t="shared" si="813"/>
        <v>12322.659728206432</v>
      </c>
      <c r="AA1612" s="53">
        <f t="shared" si="813"/>
        <v>1050572.105102852</v>
      </c>
      <c r="AB1612" s="53">
        <f t="shared" si="813"/>
        <v>13090.032446636886</v>
      </c>
      <c r="AC1612" s="53">
        <f t="shared" si="813"/>
        <v>200970.88263365766</v>
      </c>
      <c r="AD1612" s="53">
        <f t="shared" si="813"/>
        <v>49766.388638745833</v>
      </c>
    </row>
    <row r="1614" spans="4:30" hidden="1" outlineLevel="1">
      <c r="E1614" s="11"/>
      <c r="F1614" s="11"/>
      <c r="G1614" s="55" t="str">
        <f>$G$8</f>
        <v>PRODUCTION</v>
      </c>
      <c r="H1614" s="15">
        <f t="shared" ref="H1614:AD1614" si="814">+H1605+H1507</f>
        <v>0</v>
      </c>
      <c r="I1614" s="15">
        <f t="shared" si="814"/>
        <v>0</v>
      </c>
      <c r="J1614" s="15">
        <f t="shared" si="814"/>
        <v>0</v>
      </c>
      <c r="K1614" s="15">
        <f t="shared" si="814"/>
        <v>0</v>
      </c>
      <c r="L1614" s="15">
        <f t="shared" si="814"/>
        <v>0</v>
      </c>
      <c r="M1614" s="15">
        <f t="shared" si="814"/>
        <v>0</v>
      </c>
      <c r="N1614" s="15">
        <f t="shared" si="814"/>
        <v>0</v>
      </c>
      <c r="O1614" s="15">
        <f t="shared" si="814"/>
        <v>0</v>
      </c>
      <c r="P1614" s="15">
        <f t="shared" si="814"/>
        <v>0</v>
      </c>
      <c r="Q1614" s="15">
        <f t="shared" si="814"/>
        <v>0</v>
      </c>
      <c r="R1614" s="15">
        <f t="shared" si="814"/>
        <v>0</v>
      </c>
      <c r="S1614" s="15">
        <f t="shared" si="814"/>
        <v>0</v>
      </c>
      <c r="T1614" s="15">
        <f t="shared" si="814"/>
        <v>0</v>
      </c>
      <c r="U1614" s="15">
        <f t="shared" si="814"/>
        <v>0</v>
      </c>
      <c r="V1614" s="15">
        <f t="shared" si="814"/>
        <v>0</v>
      </c>
      <c r="W1614" s="15">
        <f t="shared" si="814"/>
        <v>0</v>
      </c>
      <c r="X1614" s="15">
        <f t="shared" si="814"/>
        <v>0</v>
      </c>
      <c r="Y1614" s="15">
        <f t="shared" si="814"/>
        <v>0</v>
      </c>
      <c r="Z1614" s="15">
        <f t="shared" si="814"/>
        <v>0</v>
      </c>
      <c r="AA1614" s="15">
        <f t="shared" si="814"/>
        <v>0</v>
      </c>
      <c r="AB1614" s="15">
        <f t="shared" si="814"/>
        <v>0</v>
      </c>
      <c r="AC1614" s="15">
        <f t="shared" si="814"/>
        <v>0</v>
      </c>
      <c r="AD1614" s="15">
        <f t="shared" si="814"/>
        <v>0</v>
      </c>
    </row>
    <row r="1615" spans="4:30" hidden="1" outlineLevel="1">
      <c r="E1615" s="11"/>
      <c r="F1615" s="11"/>
      <c r="G1615" s="55" t="str">
        <f>$G$9</f>
        <v>BULKTRAN</v>
      </c>
      <c r="H1615" s="15">
        <f t="shared" ref="H1615:AD1615" si="815">+H1606+H1508</f>
        <v>0</v>
      </c>
      <c r="I1615" s="15">
        <f t="shared" si="815"/>
        <v>0</v>
      </c>
      <c r="J1615" s="15">
        <f t="shared" si="815"/>
        <v>0</v>
      </c>
      <c r="K1615" s="15">
        <f t="shared" si="815"/>
        <v>0</v>
      </c>
      <c r="L1615" s="15">
        <f t="shared" si="815"/>
        <v>0</v>
      </c>
      <c r="M1615" s="15">
        <f t="shared" si="815"/>
        <v>0</v>
      </c>
      <c r="N1615" s="15">
        <f t="shared" si="815"/>
        <v>0</v>
      </c>
      <c r="O1615" s="15">
        <f t="shared" si="815"/>
        <v>0</v>
      </c>
      <c r="P1615" s="15">
        <f t="shared" si="815"/>
        <v>0</v>
      </c>
      <c r="Q1615" s="15">
        <f t="shared" si="815"/>
        <v>0</v>
      </c>
      <c r="R1615" s="15">
        <f t="shared" si="815"/>
        <v>0</v>
      </c>
      <c r="S1615" s="15">
        <f t="shared" si="815"/>
        <v>0</v>
      </c>
      <c r="T1615" s="15">
        <f t="shared" si="815"/>
        <v>0</v>
      </c>
      <c r="U1615" s="15">
        <f t="shared" si="815"/>
        <v>0</v>
      </c>
      <c r="V1615" s="15">
        <f t="shared" si="815"/>
        <v>0</v>
      </c>
      <c r="W1615" s="15">
        <f t="shared" si="815"/>
        <v>0</v>
      </c>
      <c r="X1615" s="15">
        <f t="shared" si="815"/>
        <v>0</v>
      </c>
      <c r="Y1615" s="15">
        <f t="shared" si="815"/>
        <v>0</v>
      </c>
      <c r="Z1615" s="15">
        <f t="shared" si="815"/>
        <v>0</v>
      </c>
      <c r="AA1615" s="15">
        <f t="shared" si="815"/>
        <v>0</v>
      </c>
      <c r="AB1615" s="15">
        <f t="shared" si="815"/>
        <v>0</v>
      </c>
      <c r="AC1615" s="15">
        <f t="shared" si="815"/>
        <v>0</v>
      </c>
      <c r="AD1615" s="15">
        <f t="shared" si="815"/>
        <v>0</v>
      </c>
    </row>
    <row r="1616" spans="4:30" hidden="1" outlineLevel="1">
      <c r="E1616" s="11"/>
      <c r="F1616" s="11"/>
      <c r="G1616" s="55" t="str">
        <f>$G$10</f>
        <v>SUBTRAN</v>
      </c>
      <c r="H1616" s="15">
        <f t="shared" ref="H1616:AD1616" si="816">+H1607+H1509</f>
        <v>0</v>
      </c>
      <c r="I1616" s="15">
        <f t="shared" si="816"/>
        <v>0</v>
      </c>
      <c r="J1616" s="15">
        <f t="shared" si="816"/>
        <v>0</v>
      </c>
      <c r="K1616" s="15">
        <f t="shared" si="816"/>
        <v>0</v>
      </c>
      <c r="L1616" s="15">
        <f t="shared" si="816"/>
        <v>0</v>
      </c>
      <c r="M1616" s="15">
        <f t="shared" si="816"/>
        <v>0</v>
      </c>
      <c r="N1616" s="15">
        <f t="shared" si="816"/>
        <v>0</v>
      </c>
      <c r="O1616" s="15">
        <f t="shared" si="816"/>
        <v>0</v>
      </c>
      <c r="P1616" s="15">
        <f t="shared" si="816"/>
        <v>0</v>
      </c>
      <c r="Q1616" s="15">
        <f t="shared" si="816"/>
        <v>0</v>
      </c>
      <c r="R1616" s="15">
        <f t="shared" si="816"/>
        <v>0</v>
      </c>
      <c r="S1616" s="15">
        <f t="shared" si="816"/>
        <v>0</v>
      </c>
      <c r="T1616" s="15">
        <f t="shared" si="816"/>
        <v>0</v>
      </c>
      <c r="U1616" s="15">
        <f t="shared" si="816"/>
        <v>0</v>
      </c>
      <c r="V1616" s="15">
        <f t="shared" si="816"/>
        <v>0</v>
      </c>
      <c r="W1616" s="15">
        <f t="shared" si="816"/>
        <v>0</v>
      </c>
      <c r="X1616" s="15">
        <f t="shared" si="816"/>
        <v>0</v>
      </c>
      <c r="Y1616" s="15">
        <f t="shared" si="816"/>
        <v>0</v>
      </c>
      <c r="Z1616" s="15">
        <f t="shared" si="816"/>
        <v>0</v>
      </c>
      <c r="AA1616" s="15">
        <f t="shared" si="816"/>
        <v>0</v>
      </c>
      <c r="AB1616" s="15">
        <f t="shared" si="816"/>
        <v>0</v>
      </c>
      <c r="AC1616" s="15">
        <f t="shared" si="816"/>
        <v>0</v>
      </c>
      <c r="AD1616" s="15">
        <f t="shared" si="816"/>
        <v>0</v>
      </c>
    </row>
    <row r="1617" spans="3:30" hidden="1" outlineLevel="1">
      <c r="E1617" s="11"/>
      <c r="F1617" s="11"/>
      <c r="G1617" s="55" t="str">
        <f>$G$11</f>
        <v>DISTPRI</v>
      </c>
      <c r="H1617" s="15">
        <f t="shared" ref="H1617:AD1617" si="817">+H1608+H1510</f>
        <v>33166580.687483307</v>
      </c>
      <c r="I1617" s="15">
        <f t="shared" si="817"/>
        <v>22166640.445602525</v>
      </c>
      <c r="J1617" s="15">
        <f t="shared" si="817"/>
        <v>1044877.5637720157</v>
      </c>
      <c r="K1617" s="15">
        <f t="shared" si="817"/>
        <v>3794014.5617045164</v>
      </c>
      <c r="L1617" s="15">
        <f t="shared" si="817"/>
        <v>117254.79185932962</v>
      </c>
      <c r="M1617" s="15">
        <f t="shared" si="817"/>
        <v>0</v>
      </c>
      <c r="N1617" s="15">
        <f t="shared" si="817"/>
        <v>3911269.3535638461</v>
      </c>
      <c r="O1617" s="15">
        <f t="shared" si="817"/>
        <v>2844847.7842342909</v>
      </c>
      <c r="P1617" s="15">
        <f t="shared" si="817"/>
        <v>529853.09125487274</v>
      </c>
      <c r="Q1617" s="15">
        <f t="shared" si="817"/>
        <v>0</v>
      </c>
      <c r="R1617" s="15">
        <f t="shared" si="817"/>
        <v>0</v>
      </c>
      <c r="S1617" s="15">
        <f t="shared" si="817"/>
        <v>3374700.8754891637</v>
      </c>
      <c r="T1617" s="15">
        <f t="shared" si="817"/>
        <v>101417.07036153012</v>
      </c>
      <c r="U1617" s="15">
        <f t="shared" si="817"/>
        <v>1635627.8537091513</v>
      </c>
      <c r="V1617" s="15">
        <f t="shared" si="817"/>
        <v>0</v>
      </c>
      <c r="W1617" s="15">
        <f t="shared" si="817"/>
        <v>0</v>
      </c>
      <c r="X1617" s="15">
        <f t="shared" si="817"/>
        <v>1737044.9240706819</v>
      </c>
      <c r="Y1617" s="15">
        <f t="shared" si="817"/>
        <v>857852.34367623937</v>
      </c>
      <c r="Z1617" s="15">
        <f t="shared" si="817"/>
        <v>14312.33516642285</v>
      </c>
      <c r="AA1617" s="15">
        <f t="shared" si="817"/>
        <v>872164.67884266214</v>
      </c>
      <c r="AB1617" s="15">
        <f t="shared" si="817"/>
        <v>11595.389628354254</v>
      </c>
      <c r="AC1617" s="15">
        <f t="shared" si="817"/>
        <v>39724.193924204155</v>
      </c>
      <c r="AD1617" s="15">
        <f t="shared" si="817"/>
        <v>8563.2625898462302</v>
      </c>
    </row>
    <row r="1618" spans="3:30" hidden="1" outlineLevel="1">
      <c r="E1618" s="11"/>
      <c r="F1618" s="11"/>
      <c r="G1618" s="55" t="str">
        <f>$G$12</f>
        <v>DISTSEC</v>
      </c>
      <c r="H1618" s="15">
        <f t="shared" ref="H1618:AD1618" si="818">+H1609+H1511</f>
        <v>13688255.785468355</v>
      </c>
      <c r="I1618" s="15">
        <f t="shared" si="818"/>
        <v>10234728.720718767</v>
      </c>
      <c r="J1618" s="15">
        <f t="shared" si="818"/>
        <v>493419.53352979326</v>
      </c>
      <c r="K1618" s="15">
        <f t="shared" si="818"/>
        <v>1488852.3590467437</v>
      </c>
      <c r="L1618" s="15">
        <f t="shared" si="818"/>
        <v>0</v>
      </c>
      <c r="M1618" s="15">
        <f t="shared" si="818"/>
        <v>0</v>
      </c>
      <c r="N1618" s="15">
        <f t="shared" si="818"/>
        <v>1488852.3590467437</v>
      </c>
      <c r="O1618" s="15">
        <f t="shared" si="818"/>
        <v>948702.51815236837</v>
      </c>
      <c r="P1618" s="15">
        <f t="shared" si="818"/>
        <v>0</v>
      </c>
      <c r="Q1618" s="15">
        <f t="shared" si="818"/>
        <v>0</v>
      </c>
      <c r="R1618" s="15">
        <f t="shared" si="818"/>
        <v>0</v>
      </c>
      <c r="S1618" s="15">
        <f t="shared" si="818"/>
        <v>948702.51815236837</v>
      </c>
      <c r="T1618" s="15">
        <f t="shared" si="818"/>
        <v>25650.92583969394</v>
      </c>
      <c r="U1618" s="15">
        <f t="shared" si="818"/>
        <v>0</v>
      </c>
      <c r="V1618" s="15">
        <f t="shared" si="818"/>
        <v>0</v>
      </c>
      <c r="W1618" s="15">
        <f t="shared" si="818"/>
        <v>0</v>
      </c>
      <c r="X1618" s="15">
        <f t="shared" si="818"/>
        <v>25650.92583969394</v>
      </c>
      <c r="Y1618" s="15">
        <f t="shared" si="818"/>
        <v>349923.31972167606</v>
      </c>
      <c r="Z1618" s="15">
        <f t="shared" si="818"/>
        <v>0</v>
      </c>
      <c r="AA1618" s="15">
        <f t="shared" si="818"/>
        <v>349923.31972167606</v>
      </c>
      <c r="AB1618" s="15">
        <f t="shared" si="818"/>
        <v>3631.1655453650219</v>
      </c>
      <c r="AC1618" s="15">
        <f t="shared" si="818"/>
        <v>123292.03628647084</v>
      </c>
      <c r="AD1618" s="15">
        <f t="shared" si="818"/>
        <v>20055.206627477586</v>
      </c>
    </row>
    <row r="1619" spans="3:30" hidden="1" outlineLevel="1">
      <c r="E1619" s="11"/>
      <c r="F1619" s="11"/>
      <c r="G1619" s="55" t="str">
        <f>$G$13</f>
        <v>ENERGY</v>
      </c>
      <c r="H1619" s="15">
        <f t="shared" ref="H1619:AD1619" si="819">+H1610+H1512</f>
        <v>0</v>
      </c>
      <c r="I1619" s="15">
        <f t="shared" si="819"/>
        <v>0</v>
      </c>
      <c r="J1619" s="15">
        <f t="shared" si="819"/>
        <v>0</v>
      </c>
      <c r="K1619" s="15">
        <f t="shared" si="819"/>
        <v>0</v>
      </c>
      <c r="L1619" s="15">
        <f t="shared" si="819"/>
        <v>0</v>
      </c>
      <c r="M1619" s="15">
        <f t="shared" si="819"/>
        <v>0</v>
      </c>
      <c r="N1619" s="15">
        <f t="shared" si="819"/>
        <v>0</v>
      </c>
      <c r="O1619" s="15">
        <f t="shared" si="819"/>
        <v>0</v>
      </c>
      <c r="P1619" s="15">
        <f t="shared" si="819"/>
        <v>0</v>
      </c>
      <c r="Q1619" s="15">
        <f t="shared" si="819"/>
        <v>0</v>
      </c>
      <c r="R1619" s="15">
        <f t="shared" si="819"/>
        <v>0</v>
      </c>
      <c r="S1619" s="15">
        <f t="shared" si="819"/>
        <v>0</v>
      </c>
      <c r="T1619" s="15">
        <f t="shared" si="819"/>
        <v>0</v>
      </c>
      <c r="U1619" s="15">
        <f t="shared" si="819"/>
        <v>0</v>
      </c>
      <c r="V1619" s="15">
        <f t="shared" si="819"/>
        <v>0</v>
      </c>
      <c r="W1619" s="15">
        <f t="shared" si="819"/>
        <v>0</v>
      </c>
      <c r="X1619" s="15">
        <f t="shared" si="819"/>
        <v>0</v>
      </c>
      <c r="Y1619" s="15">
        <f t="shared" si="819"/>
        <v>0</v>
      </c>
      <c r="Z1619" s="15">
        <f t="shared" si="819"/>
        <v>0</v>
      </c>
      <c r="AA1619" s="15">
        <f t="shared" si="819"/>
        <v>0</v>
      </c>
      <c r="AB1619" s="15">
        <f t="shared" si="819"/>
        <v>0</v>
      </c>
      <c r="AC1619" s="15">
        <f t="shared" si="819"/>
        <v>0</v>
      </c>
      <c r="AD1619" s="15">
        <f t="shared" si="819"/>
        <v>0</v>
      </c>
    </row>
    <row r="1620" spans="3:30" hidden="1" outlineLevel="1">
      <c r="E1620" s="11"/>
      <c r="F1620" s="11"/>
      <c r="G1620" s="55" t="str">
        <f>$G$14</f>
        <v>CUSTOMER</v>
      </c>
      <c r="H1620" s="15">
        <f t="shared" ref="H1620:AD1620" si="820">+H1611+H1513</f>
        <v>2526966.5270483368</v>
      </c>
      <c r="I1620" s="15">
        <f t="shared" si="820"/>
        <v>1031597.4100310979</v>
      </c>
      <c r="J1620" s="15">
        <f t="shared" si="820"/>
        <v>446694.90227174485</v>
      </c>
      <c r="K1620" s="15">
        <f t="shared" si="820"/>
        <v>127595.0732313473</v>
      </c>
      <c r="L1620" s="15">
        <f t="shared" si="820"/>
        <v>71419.903927324194</v>
      </c>
      <c r="M1620" s="15">
        <f t="shared" si="820"/>
        <v>11591.290389600474</v>
      </c>
      <c r="N1620" s="15">
        <f t="shared" si="820"/>
        <v>210606.26754827201</v>
      </c>
      <c r="O1620" s="15">
        <f t="shared" si="820"/>
        <v>54586.4257753442</v>
      </c>
      <c r="P1620" s="15">
        <f t="shared" si="820"/>
        <v>18573.187961053998</v>
      </c>
      <c r="Q1620" s="15">
        <f t="shared" si="820"/>
        <v>40385.766958708664</v>
      </c>
      <c r="R1620" s="15">
        <f t="shared" si="820"/>
        <v>7097.9508274125619</v>
      </c>
      <c r="S1620" s="15">
        <f t="shared" si="820"/>
        <v>120643.33152251941</v>
      </c>
      <c r="T1620" s="15">
        <f t="shared" si="820"/>
        <v>376.07827242302585</v>
      </c>
      <c r="U1620" s="15">
        <f t="shared" si="820"/>
        <v>11017.99433760005</v>
      </c>
      <c r="V1620" s="15">
        <f t="shared" si="820"/>
        <v>59390.79268915375</v>
      </c>
      <c r="W1620" s="15">
        <f t="shared" si="820"/>
        <v>10646.948061497053</v>
      </c>
      <c r="X1620" s="15">
        <f t="shared" si="820"/>
        <v>81431.813360673899</v>
      </c>
      <c r="Y1620" s="15">
        <f t="shared" si="820"/>
        <v>15137.008632568433</v>
      </c>
      <c r="Z1620" s="15">
        <f t="shared" si="820"/>
        <v>314.79609758087992</v>
      </c>
      <c r="AA1620" s="15">
        <f t="shared" si="820"/>
        <v>15451.804730149317</v>
      </c>
      <c r="AB1620" s="15">
        <f t="shared" si="820"/>
        <v>186.9780456815792</v>
      </c>
      <c r="AC1620" s="15">
        <f t="shared" si="820"/>
        <v>344541.58951712918</v>
      </c>
      <c r="AD1620" s="15">
        <f t="shared" si="820"/>
        <v>275812.43002106837</v>
      </c>
    </row>
    <row r="1621" spans="3:30" collapsed="1">
      <c r="C1621" s="55" t="s">
        <v>233</v>
      </c>
      <c r="E1621" s="15">
        <f>+E1612+E1514</f>
        <v>49381803</v>
      </c>
      <c r="F1621" s="3"/>
      <c r="G1621" s="55" t="str">
        <f>$G$15</f>
        <v>TOTAL</v>
      </c>
      <c r="H1621" s="15">
        <f>+H1612+H1514</f>
        <v>49381802.999999993</v>
      </c>
      <c r="I1621" s="15">
        <f t="shared" ref="I1621:AD1621" si="821">+I1612+I1514</f>
        <v>33432966.576352388</v>
      </c>
      <c r="J1621" s="15">
        <f t="shared" si="821"/>
        <v>1984991.9995735537</v>
      </c>
      <c r="K1621" s="15">
        <f t="shared" si="821"/>
        <v>5410461.9939826084</v>
      </c>
      <c r="L1621" s="15">
        <f t="shared" si="821"/>
        <v>188674.69578665384</v>
      </c>
      <c r="M1621" s="15">
        <f t="shared" si="821"/>
        <v>11591.290389600474</v>
      </c>
      <c r="N1621" s="15">
        <f t="shared" si="821"/>
        <v>5610727.9801588627</v>
      </c>
      <c r="O1621" s="15">
        <f t="shared" si="821"/>
        <v>3848136.7281620037</v>
      </c>
      <c r="P1621" s="15">
        <f t="shared" si="821"/>
        <v>548426.27921592665</v>
      </c>
      <c r="Q1621" s="15">
        <f t="shared" si="821"/>
        <v>40385.766958708664</v>
      </c>
      <c r="R1621" s="15">
        <f t="shared" si="821"/>
        <v>7097.9508274125619</v>
      </c>
      <c r="S1621" s="15">
        <f t="shared" si="821"/>
        <v>4444046.7251640512</v>
      </c>
      <c r="T1621" s="15">
        <f t="shared" si="821"/>
        <v>127444.07447364707</v>
      </c>
      <c r="U1621" s="15">
        <f t="shared" si="821"/>
        <v>1646645.8480467515</v>
      </c>
      <c r="V1621" s="15">
        <f t="shared" si="821"/>
        <v>59390.79268915375</v>
      </c>
      <c r="W1621" s="15">
        <f t="shared" si="821"/>
        <v>10646.948061497053</v>
      </c>
      <c r="X1621" s="15">
        <f t="shared" si="821"/>
        <v>1844127.6632710493</v>
      </c>
      <c r="Y1621" s="15">
        <f t="shared" si="821"/>
        <v>1222912.6720304838</v>
      </c>
      <c r="Z1621" s="15">
        <f t="shared" si="821"/>
        <v>14627.13126400373</v>
      </c>
      <c r="AA1621" s="15">
        <f t="shared" si="821"/>
        <v>1237539.8032944875</v>
      </c>
      <c r="AB1621" s="15">
        <f t="shared" si="821"/>
        <v>15413.533219400855</v>
      </c>
      <c r="AC1621" s="15">
        <f t="shared" si="821"/>
        <v>507557.81972780416</v>
      </c>
      <c r="AD1621" s="15">
        <f t="shared" si="821"/>
        <v>304430.89923839219</v>
      </c>
    </row>
    <row r="1623" spans="3:30">
      <c r="C1623" s="55" t="s">
        <v>20</v>
      </c>
    </row>
    <row r="1624" spans="3:30" hidden="1" outlineLevel="1">
      <c r="E1624" s="51"/>
      <c r="F1624" s="52" t="str">
        <f>F1631</f>
        <v>TOTOX234</v>
      </c>
      <c r="G1624" s="55" t="str">
        <f>$G$8</f>
        <v>PRODUCTION</v>
      </c>
      <c r="H1624" s="4">
        <f t="shared" ref="H1624:H1663" si="822">SUBTOTAL(9,I1624:AD1624)</f>
        <v>0</v>
      </c>
      <c r="I1624" s="5">
        <f>VLOOKUP(CONCATENATE($F1624," ",$G1624),AllocFactorMatrix,(I$4+1),FALSE)*$E1631</f>
        <v>0</v>
      </c>
      <c r="J1624" s="5">
        <f>VLOOKUP(CONCATENATE($F1624," ",$G1624),AllocFactorMatrix,(J$4+1),FALSE)*$E1631</f>
        <v>0</v>
      </c>
      <c r="K1624" s="5">
        <f>VLOOKUP(CONCATENATE($F1624," ",$G1624),AllocFactorMatrix,(K$4+1),FALSE)*$E1631</f>
        <v>0</v>
      </c>
      <c r="L1624" s="5">
        <f>VLOOKUP(CONCATENATE($F1624," ",$G1624),AllocFactorMatrix,(L$4+1),FALSE)*$E1631</f>
        <v>0</v>
      </c>
      <c r="M1624" s="5">
        <f>VLOOKUP(CONCATENATE($F1624," ",$G1624),AllocFactorMatrix,(M$4+1),FALSE)*$E1631</f>
        <v>0</v>
      </c>
      <c r="N1624" s="5">
        <f t="shared" ref="N1624:N1663" si="823">SUBTOTAL(9,K1624:M1624)</f>
        <v>0</v>
      </c>
      <c r="O1624" s="5">
        <f>VLOOKUP(CONCATENATE($F1624," ",$G1624),AllocFactorMatrix,(O$4+1),FALSE)*$E1631</f>
        <v>0</v>
      </c>
      <c r="P1624" s="5">
        <f>VLOOKUP(CONCATENATE($F1624," ",$G1624),AllocFactorMatrix,(P$4+1),FALSE)*$E1631</f>
        <v>0</v>
      </c>
      <c r="Q1624" s="5">
        <f>VLOOKUP(CONCATENATE($F1624," ",$G1624),AllocFactorMatrix,(Q$4+1),FALSE)*$E1631</f>
        <v>0</v>
      </c>
      <c r="R1624" s="5">
        <f>VLOOKUP(CONCATENATE($F1624," ",$G1624),AllocFactorMatrix,(R$4+1),FALSE)*$E1631</f>
        <v>0</v>
      </c>
      <c r="S1624" s="5">
        <f>SUBTOTAL(9,O1624:R1624)</f>
        <v>0</v>
      </c>
      <c r="T1624" s="5">
        <f>VLOOKUP(CONCATENATE($F1624," ",$G1624),AllocFactorMatrix,(T$4+1),FALSE)*$E1631</f>
        <v>0</v>
      </c>
      <c r="U1624" s="5">
        <f>VLOOKUP(CONCATENATE($F1624," ",$G1624),AllocFactorMatrix,(U$4+1),FALSE)*$E1631</f>
        <v>0</v>
      </c>
      <c r="V1624" s="5">
        <f>VLOOKUP(CONCATENATE($F1624," ",$G1624),AllocFactorMatrix,(V$4+1),FALSE)*$E1631</f>
        <v>0</v>
      </c>
      <c r="W1624" s="5">
        <f>VLOOKUP(CONCATENATE($F1624," ",$G1624),AllocFactorMatrix,(W$4+1),FALSE)*$E1631</f>
        <v>0</v>
      </c>
      <c r="X1624" s="5">
        <f>SUBTOTAL(9,T1624:W1624)</f>
        <v>0</v>
      </c>
      <c r="Y1624" s="5">
        <f>VLOOKUP(CONCATENATE($F1624," ",$G1624),AllocFactorMatrix,(Y$4+1),FALSE)*$E1631</f>
        <v>0</v>
      </c>
      <c r="Z1624" s="5">
        <f>VLOOKUP(CONCATENATE($F1624," ",$G1624),AllocFactorMatrix,(Z$4+1),FALSE)*$E1631</f>
        <v>0</v>
      </c>
      <c r="AA1624" s="5">
        <f t="shared" ref="AA1624:AA1663" si="824">SUBTOTAL(9,Y1624:Z1624)</f>
        <v>0</v>
      </c>
      <c r="AB1624" s="5">
        <f>VLOOKUP(CONCATENATE($F1624," ",$G1624),AllocFactorMatrix,(AB$4+1),FALSE)*$E1631</f>
        <v>0</v>
      </c>
      <c r="AC1624" s="5">
        <f>VLOOKUP(CONCATENATE($F1624," ",$G1624),AllocFactorMatrix,(AC$4+1),FALSE)*$E1631</f>
        <v>0</v>
      </c>
      <c r="AD1624" s="5">
        <f>VLOOKUP(CONCATENATE($F1624," ",$G1624),AllocFactorMatrix,(AD$4+1),FALSE)*$E1631</f>
        <v>0</v>
      </c>
    </row>
    <row r="1625" spans="3:30" hidden="1" outlineLevel="1">
      <c r="E1625" s="51"/>
      <c r="F1625" s="52" t="str">
        <f>F1631</f>
        <v>TOTOX234</v>
      </c>
      <c r="G1625" s="55" t="str">
        <f>$G$9</f>
        <v>BULKTRAN</v>
      </c>
      <c r="H1625" s="4">
        <f t="shared" si="822"/>
        <v>0</v>
      </c>
      <c r="I1625" s="5">
        <f>VLOOKUP(CONCATENATE($F1625," ",$G1625),AllocFactorMatrix,(I$4+1),FALSE)*$E1631</f>
        <v>0</v>
      </c>
      <c r="J1625" s="5">
        <f>VLOOKUP(CONCATENATE($F1625," ",$G1625),AllocFactorMatrix,(J$4+1),FALSE)*$E1631</f>
        <v>0</v>
      </c>
      <c r="K1625" s="5">
        <f>VLOOKUP(CONCATENATE($F1625," ",$G1625),AllocFactorMatrix,(K$4+1),FALSE)*$E1631</f>
        <v>0</v>
      </c>
      <c r="L1625" s="5">
        <f>VLOOKUP(CONCATENATE($F1625," ",$G1625),AllocFactorMatrix,(L$4+1),FALSE)*$E1631</f>
        <v>0</v>
      </c>
      <c r="M1625" s="5">
        <f>VLOOKUP(CONCATENATE($F1625," ",$G1625),AllocFactorMatrix,(M$4+1),FALSE)*$E1631</f>
        <v>0</v>
      </c>
      <c r="N1625" s="5">
        <f t="shared" si="823"/>
        <v>0</v>
      </c>
      <c r="O1625" s="5">
        <f>VLOOKUP(CONCATENATE($F1625," ",$G1625),AllocFactorMatrix,(O$4+1),FALSE)*$E1631</f>
        <v>0</v>
      </c>
      <c r="P1625" s="5">
        <f>VLOOKUP(CONCATENATE($F1625," ",$G1625),AllocFactorMatrix,(P$4+1),FALSE)*$E1631</f>
        <v>0</v>
      </c>
      <c r="Q1625" s="5">
        <f>VLOOKUP(CONCATENATE($F1625," ",$G1625),AllocFactorMatrix,(Q$4+1),FALSE)*$E1631</f>
        <v>0</v>
      </c>
      <c r="R1625" s="5">
        <f>VLOOKUP(CONCATENATE($F1625," ",$G1625),AllocFactorMatrix,(R$4+1),FALSE)*$E1631</f>
        <v>0</v>
      </c>
      <c r="S1625" s="5">
        <f t="shared" ref="S1625:S1663" si="825">SUBTOTAL(9,O1625:R1625)</f>
        <v>0</v>
      </c>
      <c r="T1625" s="5">
        <f>VLOOKUP(CONCATENATE($F1625," ",$G1625),AllocFactorMatrix,(T$4+1),FALSE)*$E1631</f>
        <v>0</v>
      </c>
      <c r="U1625" s="5">
        <f>VLOOKUP(CONCATENATE($F1625," ",$G1625),AllocFactorMatrix,(U$4+1),FALSE)*$E1631</f>
        <v>0</v>
      </c>
      <c r="V1625" s="5">
        <f>VLOOKUP(CONCATENATE($F1625," ",$G1625),AllocFactorMatrix,(V$4+1),FALSE)*$E1631</f>
        <v>0</v>
      </c>
      <c r="W1625" s="5">
        <f>VLOOKUP(CONCATENATE($F1625," ",$G1625),AllocFactorMatrix,(W$4+1),FALSE)*$E1631</f>
        <v>0</v>
      </c>
      <c r="X1625" s="5">
        <f t="shared" ref="X1625:X1631" si="826">SUBTOTAL(9,T1625:W1625)</f>
        <v>0</v>
      </c>
      <c r="Y1625" s="5">
        <f>VLOOKUP(CONCATENATE($F1625," ",$G1625),AllocFactorMatrix,(Y$4+1),FALSE)*$E1631</f>
        <v>0</v>
      </c>
      <c r="Z1625" s="5">
        <f>VLOOKUP(CONCATENATE($F1625," ",$G1625),AllocFactorMatrix,(Z$4+1),FALSE)*$E1631</f>
        <v>0</v>
      </c>
      <c r="AA1625" s="5">
        <f t="shared" si="824"/>
        <v>0</v>
      </c>
      <c r="AB1625" s="5">
        <f>VLOOKUP(CONCATENATE($F1625," ",$G1625),AllocFactorMatrix,(AB$4+1),FALSE)*$E1631</f>
        <v>0</v>
      </c>
      <c r="AC1625" s="5">
        <f>VLOOKUP(CONCATENATE($F1625," ",$G1625),AllocFactorMatrix,(AC$4+1),FALSE)*$E1631</f>
        <v>0</v>
      </c>
      <c r="AD1625" s="5">
        <f>VLOOKUP(CONCATENATE($F1625," ",$G1625),AllocFactorMatrix,(AD$4+1),FALSE)*$E1631</f>
        <v>0</v>
      </c>
    </row>
    <row r="1626" spans="3:30" hidden="1" outlineLevel="1">
      <c r="E1626" s="51"/>
      <c r="F1626" s="52" t="str">
        <f>F1631</f>
        <v>TOTOX234</v>
      </c>
      <c r="G1626" s="55" t="str">
        <f>$G$10</f>
        <v>SUBTRAN</v>
      </c>
      <c r="H1626" s="4">
        <f t="shared" si="822"/>
        <v>0</v>
      </c>
      <c r="I1626" s="5">
        <f>VLOOKUP(CONCATENATE($F1626," ",$G1626),AllocFactorMatrix,(I$4+1),FALSE)*$E1631</f>
        <v>0</v>
      </c>
      <c r="J1626" s="5">
        <f>VLOOKUP(CONCATENATE($F1626," ",$G1626),AllocFactorMatrix,(J$4+1),FALSE)*$E1631</f>
        <v>0</v>
      </c>
      <c r="K1626" s="5">
        <f>VLOOKUP(CONCATENATE($F1626," ",$G1626),AllocFactorMatrix,(K$4+1),FALSE)*$E1631</f>
        <v>0</v>
      </c>
      <c r="L1626" s="5">
        <f>VLOOKUP(CONCATENATE($F1626," ",$G1626),AllocFactorMatrix,(L$4+1),FALSE)*$E1631</f>
        <v>0</v>
      </c>
      <c r="M1626" s="5">
        <f>VLOOKUP(CONCATENATE($F1626," ",$G1626),AllocFactorMatrix,(M$4+1),FALSE)*$E1631</f>
        <v>0</v>
      </c>
      <c r="N1626" s="5">
        <f t="shared" si="823"/>
        <v>0</v>
      </c>
      <c r="O1626" s="5">
        <f>VLOOKUP(CONCATENATE($F1626," ",$G1626),AllocFactorMatrix,(O$4+1),FALSE)*$E1631</f>
        <v>0</v>
      </c>
      <c r="P1626" s="5">
        <f>VLOOKUP(CONCATENATE($F1626," ",$G1626),AllocFactorMatrix,(P$4+1),FALSE)*$E1631</f>
        <v>0</v>
      </c>
      <c r="Q1626" s="5">
        <f>VLOOKUP(CONCATENATE($F1626," ",$G1626),AllocFactorMatrix,(Q$4+1),FALSE)*$E1631</f>
        <v>0</v>
      </c>
      <c r="R1626" s="5">
        <f>VLOOKUP(CONCATENATE($F1626," ",$G1626),AllocFactorMatrix,(R$4+1),FALSE)*$E1631</f>
        <v>0</v>
      </c>
      <c r="S1626" s="5">
        <f t="shared" si="825"/>
        <v>0</v>
      </c>
      <c r="T1626" s="5">
        <f>VLOOKUP(CONCATENATE($F1626," ",$G1626),AllocFactorMatrix,(T$4+1),FALSE)*$E1631</f>
        <v>0</v>
      </c>
      <c r="U1626" s="5">
        <f>VLOOKUP(CONCATENATE($F1626," ",$G1626),AllocFactorMatrix,(U$4+1),FALSE)*$E1631</f>
        <v>0</v>
      </c>
      <c r="V1626" s="5">
        <f>VLOOKUP(CONCATENATE($F1626," ",$G1626),AllocFactorMatrix,(V$4+1),FALSE)*$E1631</f>
        <v>0</v>
      </c>
      <c r="W1626" s="5">
        <f>VLOOKUP(CONCATENATE($F1626," ",$G1626),AllocFactorMatrix,(W$4+1),FALSE)*$E1631</f>
        <v>0</v>
      </c>
      <c r="X1626" s="5">
        <f t="shared" si="826"/>
        <v>0</v>
      </c>
      <c r="Y1626" s="5">
        <f>VLOOKUP(CONCATENATE($F1626," ",$G1626),AllocFactorMatrix,(Y$4+1),FALSE)*$E1631</f>
        <v>0</v>
      </c>
      <c r="Z1626" s="5">
        <f>VLOOKUP(CONCATENATE($F1626," ",$G1626),AllocFactorMatrix,(Z$4+1),FALSE)*$E1631</f>
        <v>0</v>
      </c>
      <c r="AA1626" s="5">
        <f t="shared" si="824"/>
        <v>0</v>
      </c>
      <c r="AB1626" s="5">
        <f>VLOOKUP(CONCATENATE($F1626," ",$G1626),AllocFactorMatrix,(AB$4+1),FALSE)*$E1631</f>
        <v>0</v>
      </c>
      <c r="AC1626" s="5">
        <f>VLOOKUP(CONCATENATE($F1626," ",$G1626),AllocFactorMatrix,(AC$4+1),FALSE)*$E1631</f>
        <v>0</v>
      </c>
      <c r="AD1626" s="5">
        <f>VLOOKUP(CONCATENATE($F1626," ",$G1626),AllocFactorMatrix,(AD$4+1),FALSE)*$E1631</f>
        <v>0</v>
      </c>
    </row>
    <row r="1627" spans="3:30" hidden="1" outlineLevel="1">
      <c r="E1627" s="51"/>
      <c r="F1627" s="52" t="str">
        <f>F1631</f>
        <v>TOTOX234</v>
      </c>
      <c r="G1627" s="55" t="str">
        <f>$G$11</f>
        <v>DISTPRI</v>
      </c>
      <c r="H1627" s="4">
        <f t="shared" si="822"/>
        <v>0</v>
      </c>
      <c r="I1627" s="5">
        <f>VLOOKUP(CONCATENATE($F1627," ",$G1627),AllocFactorMatrix,(I$4+1),FALSE)*$E1631</f>
        <v>0</v>
      </c>
      <c r="J1627" s="5">
        <f>VLOOKUP(CONCATENATE($F1627," ",$G1627),AllocFactorMatrix,(J$4+1),FALSE)*$E1631</f>
        <v>0</v>
      </c>
      <c r="K1627" s="5">
        <f>VLOOKUP(CONCATENATE($F1627," ",$G1627),AllocFactorMatrix,(K$4+1),FALSE)*$E1631</f>
        <v>0</v>
      </c>
      <c r="L1627" s="5">
        <f>VLOOKUP(CONCATENATE($F1627," ",$G1627),AllocFactorMatrix,(L$4+1),FALSE)*$E1631</f>
        <v>0</v>
      </c>
      <c r="M1627" s="5">
        <f>VLOOKUP(CONCATENATE($F1627," ",$G1627),AllocFactorMatrix,(M$4+1),FALSE)*$E1631</f>
        <v>0</v>
      </c>
      <c r="N1627" s="5">
        <f t="shared" si="823"/>
        <v>0</v>
      </c>
      <c r="O1627" s="5">
        <f>VLOOKUP(CONCATENATE($F1627," ",$G1627),AllocFactorMatrix,(O$4+1),FALSE)*$E1631</f>
        <v>0</v>
      </c>
      <c r="P1627" s="5">
        <f>VLOOKUP(CONCATENATE($F1627," ",$G1627),AllocFactorMatrix,(P$4+1),FALSE)*$E1631</f>
        <v>0</v>
      </c>
      <c r="Q1627" s="5">
        <f>VLOOKUP(CONCATENATE($F1627," ",$G1627),AllocFactorMatrix,(Q$4+1),FALSE)*$E1631</f>
        <v>0</v>
      </c>
      <c r="R1627" s="5">
        <f>VLOOKUP(CONCATENATE($F1627," ",$G1627),AllocFactorMatrix,(R$4+1),FALSE)*$E1631</f>
        <v>0</v>
      </c>
      <c r="S1627" s="5">
        <f t="shared" si="825"/>
        <v>0</v>
      </c>
      <c r="T1627" s="5">
        <f>VLOOKUP(CONCATENATE($F1627," ",$G1627),AllocFactorMatrix,(T$4+1),FALSE)*$E1631</f>
        <v>0</v>
      </c>
      <c r="U1627" s="5">
        <f>VLOOKUP(CONCATENATE($F1627," ",$G1627),AllocFactorMatrix,(U$4+1),FALSE)*$E1631</f>
        <v>0</v>
      </c>
      <c r="V1627" s="5">
        <f>VLOOKUP(CONCATENATE($F1627," ",$G1627),AllocFactorMatrix,(V$4+1),FALSE)*$E1631</f>
        <v>0</v>
      </c>
      <c r="W1627" s="5">
        <f>VLOOKUP(CONCATENATE($F1627," ",$G1627),AllocFactorMatrix,(W$4+1),FALSE)*$E1631</f>
        <v>0</v>
      </c>
      <c r="X1627" s="5">
        <f t="shared" si="826"/>
        <v>0</v>
      </c>
      <c r="Y1627" s="5">
        <f>VLOOKUP(CONCATENATE($F1627," ",$G1627),AllocFactorMatrix,(Y$4+1),FALSE)*$E1631</f>
        <v>0</v>
      </c>
      <c r="Z1627" s="5">
        <f>VLOOKUP(CONCATENATE($F1627," ",$G1627),AllocFactorMatrix,(Z$4+1),FALSE)*$E1631</f>
        <v>0</v>
      </c>
      <c r="AA1627" s="5">
        <f t="shared" si="824"/>
        <v>0</v>
      </c>
      <c r="AB1627" s="5">
        <f>VLOOKUP(CONCATENATE($F1627," ",$G1627),AllocFactorMatrix,(AB$4+1),FALSE)*$E1631</f>
        <v>0</v>
      </c>
      <c r="AC1627" s="5">
        <f>VLOOKUP(CONCATENATE($F1627," ",$G1627),AllocFactorMatrix,(AC$4+1),FALSE)*$E1631</f>
        <v>0</v>
      </c>
      <c r="AD1627" s="5">
        <f>VLOOKUP(CONCATENATE($F1627," ",$G1627),AllocFactorMatrix,(AD$4+1),FALSE)*$E1631</f>
        <v>0</v>
      </c>
    </row>
    <row r="1628" spans="3:30" hidden="1" outlineLevel="1">
      <c r="E1628" s="51"/>
      <c r="F1628" s="52" t="str">
        <f>F1631</f>
        <v>TOTOX234</v>
      </c>
      <c r="G1628" s="55" t="str">
        <f>$G$12</f>
        <v>DISTSEC</v>
      </c>
      <c r="H1628" s="4">
        <f t="shared" si="822"/>
        <v>0</v>
      </c>
      <c r="I1628" s="5">
        <f>VLOOKUP(CONCATENATE($F1628," ",$G1628),AllocFactorMatrix,(I$4+1),FALSE)*$E1631</f>
        <v>0</v>
      </c>
      <c r="J1628" s="5">
        <f>VLOOKUP(CONCATENATE($F1628," ",$G1628),AllocFactorMatrix,(J$4+1),FALSE)*$E1631</f>
        <v>0</v>
      </c>
      <c r="K1628" s="5">
        <f>VLOOKUP(CONCATENATE($F1628," ",$G1628),AllocFactorMatrix,(K$4+1),FALSE)*$E1631</f>
        <v>0</v>
      </c>
      <c r="L1628" s="5">
        <f>VLOOKUP(CONCATENATE($F1628," ",$G1628),AllocFactorMatrix,(L$4+1),FALSE)*$E1631</f>
        <v>0</v>
      </c>
      <c r="M1628" s="5">
        <f>VLOOKUP(CONCATENATE($F1628," ",$G1628),AllocFactorMatrix,(M$4+1),FALSE)*$E1631</f>
        <v>0</v>
      </c>
      <c r="N1628" s="5">
        <f t="shared" si="823"/>
        <v>0</v>
      </c>
      <c r="O1628" s="5">
        <f>VLOOKUP(CONCATENATE($F1628," ",$G1628),AllocFactorMatrix,(O$4+1),FALSE)*$E1631</f>
        <v>0</v>
      </c>
      <c r="P1628" s="5">
        <f>VLOOKUP(CONCATENATE($F1628," ",$G1628),AllocFactorMatrix,(P$4+1),FALSE)*$E1631</f>
        <v>0</v>
      </c>
      <c r="Q1628" s="5">
        <f>VLOOKUP(CONCATENATE($F1628," ",$G1628),AllocFactorMatrix,(Q$4+1),FALSE)*$E1631</f>
        <v>0</v>
      </c>
      <c r="R1628" s="5">
        <f>VLOOKUP(CONCATENATE($F1628," ",$G1628),AllocFactorMatrix,(R$4+1),FALSE)*$E1631</f>
        <v>0</v>
      </c>
      <c r="S1628" s="5">
        <f t="shared" si="825"/>
        <v>0</v>
      </c>
      <c r="T1628" s="5">
        <f>VLOOKUP(CONCATENATE($F1628," ",$G1628),AllocFactorMatrix,(T$4+1),FALSE)*$E1631</f>
        <v>0</v>
      </c>
      <c r="U1628" s="5">
        <f>VLOOKUP(CONCATENATE($F1628," ",$G1628),AllocFactorMatrix,(U$4+1),FALSE)*$E1631</f>
        <v>0</v>
      </c>
      <c r="V1628" s="5">
        <f>VLOOKUP(CONCATENATE($F1628," ",$G1628),AllocFactorMatrix,(V$4+1),FALSE)*$E1631</f>
        <v>0</v>
      </c>
      <c r="W1628" s="5">
        <f>VLOOKUP(CONCATENATE($F1628," ",$G1628),AllocFactorMatrix,(W$4+1),FALSE)*$E1631</f>
        <v>0</v>
      </c>
      <c r="X1628" s="5">
        <f t="shared" si="826"/>
        <v>0</v>
      </c>
      <c r="Y1628" s="5">
        <f>VLOOKUP(CONCATENATE($F1628," ",$G1628),AllocFactorMatrix,(Y$4+1),FALSE)*$E1631</f>
        <v>0</v>
      </c>
      <c r="Z1628" s="5">
        <f>VLOOKUP(CONCATENATE($F1628," ",$G1628),AllocFactorMatrix,(Z$4+1),FALSE)*$E1631</f>
        <v>0</v>
      </c>
      <c r="AA1628" s="5">
        <f t="shared" si="824"/>
        <v>0</v>
      </c>
      <c r="AB1628" s="5">
        <f>VLOOKUP(CONCATENATE($F1628," ",$G1628),AllocFactorMatrix,(AB$4+1),FALSE)*$E1631</f>
        <v>0</v>
      </c>
      <c r="AC1628" s="5">
        <f>VLOOKUP(CONCATENATE($F1628," ",$G1628),AllocFactorMatrix,(AC$4+1),FALSE)*$E1631</f>
        <v>0</v>
      </c>
      <c r="AD1628" s="5">
        <f>VLOOKUP(CONCATENATE($F1628," ",$G1628),AllocFactorMatrix,(AD$4+1),FALSE)*$E1631</f>
        <v>0</v>
      </c>
    </row>
    <row r="1629" spans="3:30" hidden="1" outlineLevel="1">
      <c r="E1629" s="51"/>
      <c r="F1629" s="52" t="str">
        <f>F1631</f>
        <v>TOTOX234</v>
      </c>
      <c r="G1629" s="55" t="str">
        <f>$G$13</f>
        <v>ENERGY</v>
      </c>
      <c r="H1629" s="4">
        <f t="shared" si="822"/>
        <v>0</v>
      </c>
      <c r="I1629" s="5">
        <f>VLOOKUP(CONCATENATE($F1629," ",$G1629),AllocFactorMatrix,(I$4+1),FALSE)*$E1631</f>
        <v>0</v>
      </c>
      <c r="J1629" s="5">
        <f>VLOOKUP(CONCATENATE($F1629," ",$G1629),AllocFactorMatrix,(J$4+1),FALSE)*$E1631</f>
        <v>0</v>
      </c>
      <c r="K1629" s="5">
        <f>VLOOKUP(CONCATENATE($F1629," ",$G1629),AllocFactorMatrix,(K$4+1),FALSE)*$E1631</f>
        <v>0</v>
      </c>
      <c r="L1629" s="5">
        <f>VLOOKUP(CONCATENATE($F1629," ",$G1629),AllocFactorMatrix,(L$4+1),FALSE)*$E1631</f>
        <v>0</v>
      </c>
      <c r="M1629" s="5">
        <f>VLOOKUP(CONCATENATE($F1629," ",$G1629),AllocFactorMatrix,(M$4+1),FALSE)*$E1631</f>
        <v>0</v>
      </c>
      <c r="N1629" s="5">
        <f t="shared" si="823"/>
        <v>0</v>
      </c>
      <c r="O1629" s="5">
        <f>VLOOKUP(CONCATENATE($F1629," ",$G1629),AllocFactorMatrix,(O$4+1),FALSE)*$E1631</f>
        <v>0</v>
      </c>
      <c r="P1629" s="5">
        <f>VLOOKUP(CONCATENATE($F1629," ",$G1629),AllocFactorMatrix,(P$4+1),FALSE)*$E1631</f>
        <v>0</v>
      </c>
      <c r="Q1629" s="5">
        <f>VLOOKUP(CONCATENATE($F1629," ",$G1629),AllocFactorMatrix,(Q$4+1),FALSE)*$E1631</f>
        <v>0</v>
      </c>
      <c r="R1629" s="5">
        <f>VLOOKUP(CONCATENATE($F1629," ",$G1629),AllocFactorMatrix,(R$4+1),FALSE)*$E1631</f>
        <v>0</v>
      </c>
      <c r="S1629" s="5">
        <f t="shared" si="825"/>
        <v>0</v>
      </c>
      <c r="T1629" s="5">
        <f>VLOOKUP(CONCATENATE($F1629," ",$G1629),AllocFactorMatrix,(T$4+1),FALSE)*$E1631</f>
        <v>0</v>
      </c>
      <c r="U1629" s="5">
        <f>VLOOKUP(CONCATENATE($F1629," ",$G1629),AllocFactorMatrix,(U$4+1),FALSE)*$E1631</f>
        <v>0</v>
      </c>
      <c r="V1629" s="5">
        <f>VLOOKUP(CONCATENATE($F1629," ",$G1629),AllocFactorMatrix,(V$4+1),FALSE)*$E1631</f>
        <v>0</v>
      </c>
      <c r="W1629" s="5">
        <f>VLOOKUP(CONCATENATE($F1629," ",$G1629),AllocFactorMatrix,(W$4+1),FALSE)*$E1631</f>
        <v>0</v>
      </c>
      <c r="X1629" s="5">
        <f t="shared" si="826"/>
        <v>0</v>
      </c>
      <c r="Y1629" s="5">
        <f>VLOOKUP(CONCATENATE($F1629," ",$G1629),AllocFactorMatrix,(Y$4+1),FALSE)*$E1631</f>
        <v>0</v>
      </c>
      <c r="Z1629" s="5">
        <f>VLOOKUP(CONCATENATE($F1629," ",$G1629),AllocFactorMatrix,(Z$4+1),FALSE)*$E1631</f>
        <v>0</v>
      </c>
      <c r="AA1629" s="5">
        <f t="shared" si="824"/>
        <v>0</v>
      </c>
      <c r="AB1629" s="5">
        <f>VLOOKUP(CONCATENATE($F1629," ",$G1629),AllocFactorMatrix,(AB$4+1),FALSE)*$E1631</f>
        <v>0</v>
      </c>
      <c r="AC1629" s="5">
        <f>VLOOKUP(CONCATENATE($F1629," ",$G1629),AllocFactorMatrix,(AC$4+1),FALSE)*$E1631</f>
        <v>0</v>
      </c>
      <c r="AD1629" s="5">
        <f>VLOOKUP(CONCATENATE($F1629," ",$G1629),AllocFactorMatrix,(AD$4+1),FALSE)*$E1631</f>
        <v>0</v>
      </c>
    </row>
    <row r="1630" spans="3:30" hidden="1" outlineLevel="1">
      <c r="E1630" s="51"/>
      <c r="F1630" s="52" t="str">
        <f>F1631</f>
        <v>TOTOX234</v>
      </c>
      <c r="G1630" s="55" t="str">
        <f>$G$14</f>
        <v>CUSTOMER</v>
      </c>
      <c r="H1630" s="4">
        <f t="shared" si="822"/>
        <v>202235.99999999997</v>
      </c>
      <c r="I1630" s="5">
        <f>VLOOKUP(CONCATENATE($F1630," ",$G1630),AllocFactorMatrix,(I$4+1),FALSE)*$E1631</f>
        <v>174444.32977301482</v>
      </c>
      <c r="J1630" s="5">
        <f>VLOOKUP(CONCATENATE($F1630," ",$G1630),AllocFactorMatrix,(J$4+1),FALSE)*$E1631</f>
        <v>21757.474234785266</v>
      </c>
      <c r="K1630" s="5">
        <f>VLOOKUP(CONCATENATE($F1630," ",$G1630),AllocFactorMatrix,(K$4+1),FALSE)*$E1631</f>
        <v>6370.923665977477</v>
      </c>
      <c r="L1630" s="5">
        <f>VLOOKUP(CONCATENATE($F1630," ",$G1630),AllocFactorMatrix,(L$4+1),FALSE)*$E1631</f>
        <v>75.621032901729848</v>
      </c>
      <c r="M1630" s="5">
        <f>VLOOKUP(CONCATENATE($F1630," ",$G1630),AllocFactorMatrix,(M$4+1),FALSE)*$E1631</f>
        <v>5.84348723743246</v>
      </c>
      <c r="N1630" s="5">
        <f t="shared" si="823"/>
        <v>6452.3881861166392</v>
      </c>
      <c r="O1630" s="5">
        <f>VLOOKUP(CONCATENATE($F1630," ",$G1630),AllocFactorMatrix,(O$4+1),FALSE)*$E1631</f>
        <v>591.60357905519766</v>
      </c>
      <c r="P1630" s="5">
        <f>VLOOKUP(CONCATENATE($F1630," ",$G1630),AllocFactorMatrix,(P$4+1),FALSE)*$E1631</f>
        <v>60.600229455584234</v>
      </c>
      <c r="Q1630" s="5">
        <f>VLOOKUP(CONCATENATE($F1630," ",$G1630),AllocFactorMatrix,(Q$4+1),FALSE)*$E1631</f>
        <v>17.466918676776679</v>
      </c>
      <c r="R1630" s="5">
        <f>VLOOKUP(CONCATENATE($F1630," ",$G1630),AllocFactorMatrix,(R$4+1),FALSE)*$E1631</f>
        <v>2.0498683563135489</v>
      </c>
      <c r="S1630" s="5">
        <f t="shared" si="825"/>
        <v>671.72059554387215</v>
      </c>
      <c r="T1630" s="5">
        <f>VLOOKUP(CONCATENATE($F1630," ",$G1630),AllocFactorMatrix,(T$4+1),FALSE)*$E1631</f>
        <v>4.2549169257914112</v>
      </c>
      <c r="U1630" s="5">
        <f>VLOOKUP(CONCATENATE($F1630," ",$G1630),AllocFactorMatrix,(U$4+1),FALSE)*$E1631</f>
        <v>37.273560748786359</v>
      </c>
      <c r="V1630" s="5">
        <f>VLOOKUP(CONCATENATE($F1630," ",$G1630),AllocFactorMatrix,(V$4+1),FALSE)*$E1631</f>
        <v>26.636268434307834</v>
      </c>
      <c r="W1630" s="5">
        <f>VLOOKUP(CONCATENATE($F1630," ",$G1630),AllocFactorMatrix,(W$4+1),FALSE)*$E1631</f>
        <v>3.1911876943435575</v>
      </c>
      <c r="X1630" s="5">
        <f t="shared" si="826"/>
        <v>71.355933803229163</v>
      </c>
      <c r="Y1630" s="5">
        <f>VLOOKUP(CONCATENATE($F1630," ",$G1630),AllocFactorMatrix,(Y$4+1),FALSE)*$E1631</f>
        <v>156.05213367309449</v>
      </c>
      <c r="Z1630" s="5">
        <f>VLOOKUP(CONCATENATE($F1630," ",$G1630),AllocFactorMatrix,(Z$4+1),FALSE)*$E1631</f>
        <v>0.98613912486569621</v>
      </c>
      <c r="AA1630" s="5">
        <f t="shared" si="824"/>
        <v>157.03827279796019</v>
      </c>
      <c r="AB1630" s="5">
        <f>VLOOKUP(CONCATENATE($F1630," ",$G1630),AllocFactorMatrix,(AB$4+1),FALSE)*$E1631</f>
        <v>9.1285278309469167</v>
      </c>
      <c r="AC1630" s="5">
        <f>VLOOKUP(CONCATENATE($F1630," ",$G1630),AllocFactorMatrix,(AC$4+1),FALSE)*$E1631</f>
        <v>-1373.2673769807011</v>
      </c>
      <c r="AD1630" s="5">
        <f>VLOOKUP(CONCATENATE($F1630," ",$G1630),AllocFactorMatrix,(AD$4+1),FALSE)*$E1631</f>
        <v>45.831853087910638</v>
      </c>
    </row>
    <row r="1631" spans="3:30" collapsed="1">
      <c r="D1631" s="1" t="s">
        <v>121</v>
      </c>
      <c r="E1631" s="61">
        <v>202236</v>
      </c>
      <c r="F1631" s="10" t="s">
        <v>81</v>
      </c>
      <c r="G1631" s="55" t="str">
        <f>$G$15</f>
        <v>TOTAL</v>
      </c>
      <c r="H1631" s="4">
        <f t="shared" si="822"/>
        <v>202235.99999999997</v>
      </c>
      <c r="I1631" s="5">
        <f>VLOOKUP(CONCATENATE($F1631," ",$G1631),AllocFactorMatrix,(I$4+1),FALSE)*$E1631</f>
        <v>174444.32977301482</v>
      </c>
      <c r="J1631" s="5">
        <f>VLOOKUP(CONCATENATE($F1631," ",$G1631),AllocFactorMatrix,(J$4+1),FALSE)*$E1631</f>
        <v>21757.474234785266</v>
      </c>
      <c r="K1631" s="5">
        <f>VLOOKUP(CONCATENATE($F1631," ",$G1631),AllocFactorMatrix,(K$4+1),FALSE)*$E1631</f>
        <v>6370.923665977477</v>
      </c>
      <c r="L1631" s="5">
        <f>VLOOKUP(CONCATENATE($F1631," ",$G1631),AllocFactorMatrix,(L$4+1),FALSE)*$E1631</f>
        <v>75.621032901729848</v>
      </c>
      <c r="M1631" s="5">
        <f>VLOOKUP(CONCATENATE($F1631," ",$G1631),AllocFactorMatrix,(M$4+1),FALSE)*$E1631</f>
        <v>5.84348723743246</v>
      </c>
      <c r="N1631" s="5">
        <f t="shared" si="823"/>
        <v>6452.3881861166392</v>
      </c>
      <c r="O1631" s="5">
        <f>VLOOKUP(CONCATENATE($F1631," ",$G1631),AllocFactorMatrix,(O$4+1),FALSE)*$E1631</f>
        <v>591.60357905519766</v>
      </c>
      <c r="P1631" s="5">
        <f>VLOOKUP(CONCATENATE($F1631," ",$G1631),AllocFactorMatrix,(P$4+1),FALSE)*$E1631</f>
        <v>60.600229455584234</v>
      </c>
      <c r="Q1631" s="5">
        <f>VLOOKUP(CONCATENATE($F1631," ",$G1631),AllocFactorMatrix,(Q$4+1),FALSE)*$E1631</f>
        <v>17.466918676776679</v>
      </c>
      <c r="R1631" s="5">
        <f>VLOOKUP(CONCATENATE($F1631," ",$G1631),AllocFactorMatrix,(R$4+1),FALSE)*$E1631</f>
        <v>2.0498683563135489</v>
      </c>
      <c r="S1631" s="5">
        <f t="shared" si="825"/>
        <v>671.72059554387215</v>
      </c>
      <c r="T1631" s="5">
        <f>VLOOKUP(CONCATENATE($F1631," ",$G1631),AllocFactorMatrix,(T$4+1),FALSE)*$E1631</f>
        <v>4.2549169257914112</v>
      </c>
      <c r="U1631" s="5">
        <f>VLOOKUP(CONCATENATE($F1631," ",$G1631),AllocFactorMatrix,(U$4+1),FALSE)*$E1631</f>
        <v>37.273560748786359</v>
      </c>
      <c r="V1631" s="5">
        <f>VLOOKUP(CONCATENATE($F1631," ",$G1631),AllocFactorMatrix,(V$4+1),FALSE)*$E1631</f>
        <v>26.636268434307834</v>
      </c>
      <c r="W1631" s="5">
        <f>VLOOKUP(CONCATENATE($F1631," ",$G1631),AllocFactorMatrix,(W$4+1),FALSE)*$E1631</f>
        <v>3.1911876943435575</v>
      </c>
      <c r="X1631" s="5">
        <f t="shared" si="826"/>
        <v>71.355933803229163</v>
      </c>
      <c r="Y1631" s="5">
        <f>VLOOKUP(CONCATENATE($F1631," ",$G1631),AllocFactorMatrix,(Y$4+1),FALSE)*$E1631</f>
        <v>156.05213367309449</v>
      </c>
      <c r="Z1631" s="5">
        <f>VLOOKUP(CONCATENATE($F1631," ",$G1631),AllocFactorMatrix,(Z$4+1),FALSE)*$E1631</f>
        <v>0.98613912486569621</v>
      </c>
      <c r="AA1631" s="5">
        <f t="shared" si="824"/>
        <v>157.03827279796019</v>
      </c>
      <c r="AB1631" s="5">
        <f>VLOOKUP(CONCATENATE($F1631," ",$G1631),AllocFactorMatrix,(AB$4+1),FALSE)*$E1631</f>
        <v>9.1285278309469167</v>
      </c>
      <c r="AC1631" s="5">
        <f>VLOOKUP(CONCATENATE($F1631," ",$G1631),AllocFactorMatrix,(AC$4+1),FALSE)*$E1631</f>
        <v>-1373.2673769807011</v>
      </c>
      <c r="AD1631" s="5">
        <f>VLOOKUP(CONCATENATE($F1631," ",$G1631),AllocFactorMatrix,(AD$4+1),FALSE)*$E1631</f>
        <v>45.831853087910638</v>
      </c>
    </row>
    <row r="1632" spans="3:30" hidden="1" outlineLevel="1">
      <c r="E1632" s="51"/>
      <c r="F1632" s="52" t="str">
        <f>F1639</f>
        <v>CUST_902</v>
      </c>
      <c r="G1632" s="55" t="str">
        <f>$G$8</f>
        <v>PRODUCTION</v>
      </c>
      <c r="H1632" s="4">
        <f t="shared" si="822"/>
        <v>0</v>
      </c>
      <c r="I1632" s="5">
        <f>VLOOKUP(CONCATENATE($F1632," ",$G1632),AllocFactorMatrix,(I$4+1),FALSE)*$E1639</f>
        <v>0</v>
      </c>
      <c r="J1632" s="5">
        <f>VLOOKUP(CONCATENATE($F1632," ",$G1632),AllocFactorMatrix,(J$4+1),FALSE)*$E1639</f>
        <v>0</v>
      </c>
      <c r="K1632" s="5">
        <f>VLOOKUP(CONCATENATE($F1632," ",$G1632),AllocFactorMatrix,(K$4+1),FALSE)*$E1639</f>
        <v>0</v>
      </c>
      <c r="L1632" s="5">
        <f>VLOOKUP(CONCATENATE($F1632," ",$G1632),AllocFactorMatrix,(L$4+1),FALSE)*$E1639</f>
        <v>0</v>
      </c>
      <c r="M1632" s="5">
        <f>VLOOKUP(CONCATENATE($F1632," ",$G1632),AllocFactorMatrix,(M$4+1),FALSE)*$E1639</f>
        <v>0</v>
      </c>
      <c r="N1632" s="5">
        <f t="shared" si="823"/>
        <v>0</v>
      </c>
      <c r="O1632" s="5">
        <f>VLOOKUP(CONCATENATE($F1632," ",$G1632),AllocFactorMatrix,(O$4+1),FALSE)*$E1639</f>
        <v>0</v>
      </c>
      <c r="P1632" s="5">
        <f>VLOOKUP(CONCATENATE($F1632," ",$G1632),AllocFactorMatrix,(P$4+1),FALSE)*$E1639</f>
        <v>0</v>
      </c>
      <c r="Q1632" s="5">
        <f>VLOOKUP(CONCATENATE($F1632," ",$G1632),AllocFactorMatrix,(Q$4+1),FALSE)*$E1639</f>
        <v>0</v>
      </c>
      <c r="R1632" s="5">
        <f>VLOOKUP(CONCATENATE($F1632," ",$G1632),AllocFactorMatrix,(R$4+1),FALSE)*$E1639</f>
        <v>0</v>
      </c>
      <c r="S1632" s="5">
        <f t="shared" si="825"/>
        <v>0</v>
      </c>
      <c r="T1632" s="5">
        <f>VLOOKUP(CONCATENATE($F1632," ",$G1632),AllocFactorMatrix,(T$4+1),FALSE)*$E1639</f>
        <v>0</v>
      </c>
      <c r="U1632" s="5">
        <f>VLOOKUP(CONCATENATE($F1632," ",$G1632),AllocFactorMatrix,(U$4+1),FALSE)*$E1639</f>
        <v>0</v>
      </c>
      <c r="V1632" s="5">
        <f>VLOOKUP(CONCATENATE($F1632," ",$G1632),AllocFactorMatrix,(V$4+1),FALSE)*$E1639</f>
        <v>0</v>
      </c>
      <c r="W1632" s="5">
        <f>VLOOKUP(CONCATENATE($F1632," ",$G1632),AllocFactorMatrix,(W$4+1),FALSE)*$E1639</f>
        <v>0</v>
      </c>
      <c r="X1632" s="5">
        <f>SUBTOTAL(9,T1632:W1632)</f>
        <v>0</v>
      </c>
      <c r="Y1632" s="5">
        <f>VLOOKUP(CONCATENATE($F1632," ",$G1632),AllocFactorMatrix,(Y$4+1),FALSE)*$E1639</f>
        <v>0</v>
      </c>
      <c r="Z1632" s="5">
        <f>VLOOKUP(CONCATENATE($F1632," ",$G1632),AllocFactorMatrix,(Z$4+1),FALSE)*$E1639</f>
        <v>0</v>
      </c>
      <c r="AA1632" s="5">
        <f t="shared" si="824"/>
        <v>0</v>
      </c>
      <c r="AB1632" s="5">
        <f>VLOOKUP(CONCATENATE($F1632," ",$G1632),AllocFactorMatrix,(AB$4+1),FALSE)*$E1639</f>
        <v>0</v>
      </c>
      <c r="AC1632" s="5">
        <f>VLOOKUP(CONCATENATE($F1632," ",$G1632),AllocFactorMatrix,(AC$4+1),FALSE)*$E1639</f>
        <v>0</v>
      </c>
      <c r="AD1632" s="5">
        <f>VLOOKUP(CONCATENATE($F1632," ",$G1632),AllocFactorMatrix,(AD$4+1),FALSE)*$E1639</f>
        <v>0</v>
      </c>
    </row>
    <row r="1633" spans="4:30" hidden="1" outlineLevel="1">
      <c r="E1633" s="51"/>
      <c r="F1633" s="52" t="str">
        <f>F1639</f>
        <v>CUST_902</v>
      </c>
      <c r="G1633" s="55" t="str">
        <f>$G$9</f>
        <v>BULKTRAN</v>
      </c>
      <c r="H1633" s="4">
        <f t="shared" si="822"/>
        <v>0</v>
      </c>
      <c r="I1633" s="5">
        <f>VLOOKUP(CONCATENATE($F1633," ",$G1633),AllocFactorMatrix,(I$4+1),FALSE)*$E1639</f>
        <v>0</v>
      </c>
      <c r="J1633" s="5">
        <f>VLOOKUP(CONCATENATE($F1633," ",$G1633),AllocFactorMatrix,(J$4+1),FALSE)*$E1639</f>
        <v>0</v>
      </c>
      <c r="K1633" s="5">
        <f>VLOOKUP(CONCATENATE($F1633," ",$G1633),AllocFactorMatrix,(K$4+1),FALSE)*$E1639</f>
        <v>0</v>
      </c>
      <c r="L1633" s="5">
        <f>VLOOKUP(CONCATENATE($F1633," ",$G1633),AllocFactorMatrix,(L$4+1),FALSE)*$E1639</f>
        <v>0</v>
      </c>
      <c r="M1633" s="5">
        <f>VLOOKUP(CONCATENATE($F1633," ",$G1633),AllocFactorMatrix,(M$4+1),FALSE)*$E1639</f>
        <v>0</v>
      </c>
      <c r="N1633" s="5">
        <f t="shared" si="823"/>
        <v>0</v>
      </c>
      <c r="O1633" s="5">
        <f>VLOOKUP(CONCATENATE($F1633," ",$G1633),AllocFactorMatrix,(O$4+1),FALSE)*$E1639</f>
        <v>0</v>
      </c>
      <c r="P1633" s="5">
        <f>VLOOKUP(CONCATENATE($F1633," ",$G1633),AllocFactorMatrix,(P$4+1),FALSE)*$E1639</f>
        <v>0</v>
      </c>
      <c r="Q1633" s="5">
        <f>VLOOKUP(CONCATENATE($F1633," ",$G1633),AllocFactorMatrix,(Q$4+1),FALSE)*$E1639</f>
        <v>0</v>
      </c>
      <c r="R1633" s="5">
        <f>VLOOKUP(CONCATENATE($F1633," ",$G1633),AllocFactorMatrix,(R$4+1),FALSE)*$E1639</f>
        <v>0</v>
      </c>
      <c r="S1633" s="5">
        <f t="shared" si="825"/>
        <v>0</v>
      </c>
      <c r="T1633" s="5">
        <f>VLOOKUP(CONCATENATE($F1633," ",$G1633),AllocFactorMatrix,(T$4+1),FALSE)*$E1639</f>
        <v>0</v>
      </c>
      <c r="U1633" s="5">
        <f>VLOOKUP(CONCATENATE($F1633," ",$G1633),AllocFactorMatrix,(U$4+1),FALSE)*$E1639</f>
        <v>0</v>
      </c>
      <c r="V1633" s="5">
        <f>VLOOKUP(CONCATENATE($F1633," ",$G1633),AllocFactorMatrix,(V$4+1),FALSE)*$E1639</f>
        <v>0</v>
      </c>
      <c r="W1633" s="5">
        <f>VLOOKUP(CONCATENATE($F1633," ",$G1633),AllocFactorMatrix,(W$4+1),FALSE)*$E1639</f>
        <v>0</v>
      </c>
      <c r="X1633" s="5">
        <f t="shared" ref="X1633:X1639" si="827">SUBTOTAL(9,T1633:W1633)</f>
        <v>0</v>
      </c>
      <c r="Y1633" s="5">
        <f>VLOOKUP(CONCATENATE($F1633," ",$G1633),AllocFactorMatrix,(Y$4+1),FALSE)*$E1639</f>
        <v>0</v>
      </c>
      <c r="Z1633" s="5">
        <f>VLOOKUP(CONCATENATE($F1633," ",$G1633),AllocFactorMatrix,(Z$4+1),FALSE)*$E1639</f>
        <v>0</v>
      </c>
      <c r="AA1633" s="5">
        <f t="shared" si="824"/>
        <v>0</v>
      </c>
      <c r="AB1633" s="5">
        <f>VLOOKUP(CONCATENATE($F1633," ",$G1633),AllocFactorMatrix,(AB$4+1),FALSE)*$E1639</f>
        <v>0</v>
      </c>
      <c r="AC1633" s="5">
        <f>VLOOKUP(CONCATENATE($F1633," ",$G1633),AllocFactorMatrix,(AC$4+1),FALSE)*$E1639</f>
        <v>0</v>
      </c>
      <c r="AD1633" s="5">
        <f>VLOOKUP(CONCATENATE($F1633," ",$G1633),AllocFactorMatrix,(AD$4+1),FALSE)*$E1639</f>
        <v>0</v>
      </c>
    </row>
    <row r="1634" spans="4:30" hidden="1" outlineLevel="1">
      <c r="E1634" s="51"/>
      <c r="F1634" s="52" t="str">
        <f>F1639</f>
        <v>CUST_902</v>
      </c>
      <c r="G1634" s="55" t="str">
        <f>$G$10</f>
        <v>SUBTRAN</v>
      </c>
      <c r="H1634" s="4">
        <f t="shared" si="822"/>
        <v>0</v>
      </c>
      <c r="I1634" s="5">
        <f>VLOOKUP(CONCATENATE($F1634," ",$G1634),AllocFactorMatrix,(I$4+1),FALSE)*$E1639</f>
        <v>0</v>
      </c>
      <c r="J1634" s="5">
        <f>VLOOKUP(CONCATENATE($F1634," ",$G1634),AllocFactorMatrix,(J$4+1),FALSE)*$E1639</f>
        <v>0</v>
      </c>
      <c r="K1634" s="5">
        <f>VLOOKUP(CONCATENATE($F1634," ",$G1634),AllocFactorMatrix,(K$4+1),FALSE)*$E1639</f>
        <v>0</v>
      </c>
      <c r="L1634" s="5">
        <f>VLOOKUP(CONCATENATE($F1634," ",$G1634),AllocFactorMatrix,(L$4+1),FALSE)*$E1639</f>
        <v>0</v>
      </c>
      <c r="M1634" s="5">
        <f>VLOOKUP(CONCATENATE($F1634," ",$G1634),AllocFactorMatrix,(M$4+1),FALSE)*$E1639</f>
        <v>0</v>
      </c>
      <c r="N1634" s="5">
        <f t="shared" si="823"/>
        <v>0</v>
      </c>
      <c r="O1634" s="5">
        <f>VLOOKUP(CONCATENATE($F1634," ",$G1634),AllocFactorMatrix,(O$4+1),FALSE)*$E1639</f>
        <v>0</v>
      </c>
      <c r="P1634" s="5">
        <f>VLOOKUP(CONCATENATE($F1634," ",$G1634),AllocFactorMatrix,(P$4+1),FALSE)*$E1639</f>
        <v>0</v>
      </c>
      <c r="Q1634" s="5">
        <f>VLOOKUP(CONCATENATE($F1634," ",$G1634),AllocFactorMatrix,(Q$4+1),FALSE)*$E1639</f>
        <v>0</v>
      </c>
      <c r="R1634" s="5">
        <f>VLOOKUP(CONCATENATE($F1634," ",$G1634),AllocFactorMatrix,(R$4+1),FALSE)*$E1639</f>
        <v>0</v>
      </c>
      <c r="S1634" s="5">
        <f t="shared" si="825"/>
        <v>0</v>
      </c>
      <c r="T1634" s="5">
        <f>VLOOKUP(CONCATENATE($F1634," ",$G1634),AllocFactorMatrix,(T$4+1),FALSE)*$E1639</f>
        <v>0</v>
      </c>
      <c r="U1634" s="5">
        <f>VLOOKUP(CONCATENATE($F1634," ",$G1634),AllocFactorMatrix,(U$4+1),FALSE)*$E1639</f>
        <v>0</v>
      </c>
      <c r="V1634" s="5">
        <f>VLOOKUP(CONCATENATE($F1634," ",$G1634),AllocFactorMatrix,(V$4+1),FALSE)*$E1639</f>
        <v>0</v>
      </c>
      <c r="W1634" s="5">
        <f>VLOOKUP(CONCATENATE($F1634," ",$G1634),AllocFactorMatrix,(W$4+1),FALSE)*$E1639</f>
        <v>0</v>
      </c>
      <c r="X1634" s="5">
        <f t="shared" si="827"/>
        <v>0</v>
      </c>
      <c r="Y1634" s="5">
        <f>VLOOKUP(CONCATENATE($F1634," ",$G1634),AllocFactorMatrix,(Y$4+1),FALSE)*$E1639</f>
        <v>0</v>
      </c>
      <c r="Z1634" s="5">
        <f>VLOOKUP(CONCATENATE($F1634," ",$G1634),AllocFactorMatrix,(Z$4+1),FALSE)*$E1639</f>
        <v>0</v>
      </c>
      <c r="AA1634" s="5">
        <f t="shared" si="824"/>
        <v>0</v>
      </c>
      <c r="AB1634" s="5">
        <f>VLOOKUP(CONCATENATE($F1634," ",$G1634),AllocFactorMatrix,(AB$4+1),FALSE)*$E1639</f>
        <v>0</v>
      </c>
      <c r="AC1634" s="5">
        <f>VLOOKUP(CONCATENATE($F1634," ",$G1634),AllocFactorMatrix,(AC$4+1),FALSE)*$E1639</f>
        <v>0</v>
      </c>
      <c r="AD1634" s="5">
        <f>VLOOKUP(CONCATENATE($F1634," ",$G1634),AllocFactorMatrix,(AD$4+1),FALSE)*$E1639</f>
        <v>0</v>
      </c>
    </row>
    <row r="1635" spans="4:30" hidden="1" outlineLevel="1">
      <c r="E1635" s="51"/>
      <c r="F1635" s="52" t="str">
        <f>F1639</f>
        <v>CUST_902</v>
      </c>
      <c r="G1635" s="55" t="str">
        <f>$G$11</f>
        <v>DISTPRI</v>
      </c>
      <c r="H1635" s="4">
        <f t="shared" si="822"/>
        <v>0</v>
      </c>
      <c r="I1635" s="5">
        <f>VLOOKUP(CONCATENATE($F1635," ",$G1635),AllocFactorMatrix,(I$4+1),FALSE)*$E1639</f>
        <v>0</v>
      </c>
      <c r="J1635" s="5">
        <f>VLOOKUP(CONCATENATE($F1635," ",$G1635),AllocFactorMatrix,(J$4+1),FALSE)*$E1639</f>
        <v>0</v>
      </c>
      <c r="K1635" s="5">
        <f>VLOOKUP(CONCATENATE($F1635," ",$G1635),AllocFactorMatrix,(K$4+1),FALSE)*$E1639</f>
        <v>0</v>
      </c>
      <c r="L1635" s="5">
        <f>VLOOKUP(CONCATENATE($F1635," ",$G1635),AllocFactorMatrix,(L$4+1),FALSE)*$E1639</f>
        <v>0</v>
      </c>
      <c r="M1635" s="5">
        <f>VLOOKUP(CONCATENATE($F1635," ",$G1635),AllocFactorMatrix,(M$4+1),FALSE)*$E1639</f>
        <v>0</v>
      </c>
      <c r="N1635" s="5">
        <f t="shared" si="823"/>
        <v>0</v>
      </c>
      <c r="O1635" s="5">
        <f>VLOOKUP(CONCATENATE($F1635," ",$G1635),AllocFactorMatrix,(O$4+1),FALSE)*$E1639</f>
        <v>0</v>
      </c>
      <c r="P1635" s="5">
        <f>VLOOKUP(CONCATENATE($F1635," ",$G1635),AllocFactorMatrix,(P$4+1),FALSE)*$E1639</f>
        <v>0</v>
      </c>
      <c r="Q1635" s="5">
        <f>VLOOKUP(CONCATENATE($F1635," ",$G1635),AllocFactorMatrix,(Q$4+1),FALSE)*$E1639</f>
        <v>0</v>
      </c>
      <c r="R1635" s="5">
        <f>VLOOKUP(CONCATENATE($F1635," ",$G1635),AllocFactorMatrix,(R$4+1),FALSE)*$E1639</f>
        <v>0</v>
      </c>
      <c r="S1635" s="5">
        <f t="shared" si="825"/>
        <v>0</v>
      </c>
      <c r="T1635" s="5">
        <f>VLOOKUP(CONCATENATE($F1635," ",$G1635),AllocFactorMatrix,(T$4+1),FALSE)*$E1639</f>
        <v>0</v>
      </c>
      <c r="U1635" s="5">
        <f>VLOOKUP(CONCATENATE($F1635," ",$G1635),AllocFactorMatrix,(U$4+1),FALSE)*$E1639</f>
        <v>0</v>
      </c>
      <c r="V1635" s="5">
        <f>VLOOKUP(CONCATENATE($F1635," ",$G1635),AllocFactorMatrix,(V$4+1),FALSE)*$E1639</f>
        <v>0</v>
      </c>
      <c r="W1635" s="5">
        <f>VLOOKUP(CONCATENATE($F1635," ",$G1635),AllocFactorMatrix,(W$4+1),FALSE)*$E1639</f>
        <v>0</v>
      </c>
      <c r="X1635" s="5">
        <f t="shared" si="827"/>
        <v>0</v>
      </c>
      <c r="Y1635" s="5">
        <f>VLOOKUP(CONCATENATE($F1635," ",$G1635),AllocFactorMatrix,(Y$4+1),FALSE)*$E1639</f>
        <v>0</v>
      </c>
      <c r="Z1635" s="5">
        <f>VLOOKUP(CONCATENATE($F1635," ",$G1635),AllocFactorMatrix,(Z$4+1),FALSE)*$E1639</f>
        <v>0</v>
      </c>
      <c r="AA1635" s="5">
        <f t="shared" si="824"/>
        <v>0</v>
      </c>
      <c r="AB1635" s="5">
        <f>VLOOKUP(CONCATENATE($F1635," ",$G1635),AllocFactorMatrix,(AB$4+1),FALSE)*$E1639</f>
        <v>0</v>
      </c>
      <c r="AC1635" s="5">
        <f>VLOOKUP(CONCATENATE($F1635," ",$G1635),AllocFactorMatrix,(AC$4+1),FALSE)*$E1639</f>
        <v>0</v>
      </c>
      <c r="AD1635" s="5">
        <f>VLOOKUP(CONCATENATE($F1635," ",$G1635),AllocFactorMatrix,(AD$4+1),FALSE)*$E1639</f>
        <v>0</v>
      </c>
    </row>
    <row r="1636" spans="4:30" hidden="1" outlineLevel="1">
      <c r="E1636" s="51"/>
      <c r="F1636" s="52" t="str">
        <f>F1639</f>
        <v>CUST_902</v>
      </c>
      <c r="G1636" s="55" t="str">
        <f>$G$12</f>
        <v>DISTSEC</v>
      </c>
      <c r="H1636" s="4">
        <f t="shared" si="822"/>
        <v>0</v>
      </c>
      <c r="I1636" s="5">
        <f>VLOOKUP(CONCATENATE($F1636," ",$G1636),AllocFactorMatrix,(I$4+1),FALSE)*$E1639</f>
        <v>0</v>
      </c>
      <c r="J1636" s="5">
        <f>VLOOKUP(CONCATENATE($F1636," ",$G1636),AllocFactorMatrix,(J$4+1),FALSE)*$E1639</f>
        <v>0</v>
      </c>
      <c r="K1636" s="5">
        <f>VLOOKUP(CONCATENATE($F1636," ",$G1636),AllocFactorMatrix,(K$4+1),FALSE)*$E1639</f>
        <v>0</v>
      </c>
      <c r="L1636" s="5">
        <f>VLOOKUP(CONCATENATE($F1636," ",$G1636),AllocFactorMatrix,(L$4+1),FALSE)*$E1639</f>
        <v>0</v>
      </c>
      <c r="M1636" s="5">
        <f>VLOOKUP(CONCATENATE($F1636," ",$G1636),AllocFactorMatrix,(M$4+1),FALSE)*$E1639</f>
        <v>0</v>
      </c>
      <c r="N1636" s="5">
        <f t="shared" si="823"/>
        <v>0</v>
      </c>
      <c r="O1636" s="5">
        <f>VLOOKUP(CONCATENATE($F1636," ",$G1636),AllocFactorMatrix,(O$4+1),FALSE)*$E1639</f>
        <v>0</v>
      </c>
      <c r="P1636" s="5">
        <f>VLOOKUP(CONCATENATE($F1636," ",$G1636),AllocFactorMatrix,(P$4+1),FALSE)*$E1639</f>
        <v>0</v>
      </c>
      <c r="Q1636" s="5">
        <f>VLOOKUP(CONCATENATE($F1636," ",$G1636),AllocFactorMatrix,(Q$4+1),FALSE)*$E1639</f>
        <v>0</v>
      </c>
      <c r="R1636" s="5">
        <f>VLOOKUP(CONCATENATE($F1636," ",$G1636),AllocFactorMatrix,(R$4+1),FALSE)*$E1639</f>
        <v>0</v>
      </c>
      <c r="S1636" s="5">
        <f t="shared" si="825"/>
        <v>0</v>
      </c>
      <c r="T1636" s="5">
        <f>VLOOKUP(CONCATENATE($F1636," ",$G1636),AllocFactorMatrix,(T$4+1),FALSE)*$E1639</f>
        <v>0</v>
      </c>
      <c r="U1636" s="5">
        <f>VLOOKUP(CONCATENATE($F1636," ",$G1636),AllocFactorMatrix,(U$4+1),FALSE)*$E1639</f>
        <v>0</v>
      </c>
      <c r="V1636" s="5">
        <f>VLOOKUP(CONCATENATE($F1636," ",$G1636),AllocFactorMatrix,(V$4+1),FALSE)*$E1639</f>
        <v>0</v>
      </c>
      <c r="W1636" s="5">
        <f>VLOOKUP(CONCATENATE($F1636," ",$G1636),AllocFactorMatrix,(W$4+1),FALSE)*$E1639</f>
        <v>0</v>
      </c>
      <c r="X1636" s="5">
        <f t="shared" si="827"/>
        <v>0</v>
      </c>
      <c r="Y1636" s="5">
        <f>VLOOKUP(CONCATENATE($F1636," ",$G1636),AllocFactorMatrix,(Y$4+1),FALSE)*$E1639</f>
        <v>0</v>
      </c>
      <c r="Z1636" s="5">
        <f>VLOOKUP(CONCATENATE($F1636," ",$G1636),AllocFactorMatrix,(Z$4+1),FALSE)*$E1639</f>
        <v>0</v>
      </c>
      <c r="AA1636" s="5">
        <f t="shared" si="824"/>
        <v>0</v>
      </c>
      <c r="AB1636" s="5">
        <f>VLOOKUP(CONCATENATE($F1636," ",$G1636),AllocFactorMatrix,(AB$4+1),FALSE)*$E1639</f>
        <v>0</v>
      </c>
      <c r="AC1636" s="5">
        <f>VLOOKUP(CONCATENATE($F1636," ",$G1636),AllocFactorMatrix,(AC$4+1),FALSE)*$E1639</f>
        <v>0</v>
      </c>
      <c r="AD1636" s="5">
        <f>VLOOKUP(CONCATENATE($F1636," ",$G1636),AllocFactorMatrix,(AD$4+1),FALSE)*$E1639</f>
        <v>0</v>
      </c>
    </row>
    <row r="1637" spans="4:30" hidden="1" outlineLevel="1">
      <c r="E1637" s="51"/>
      <c r="F1637" s="52" t="str">
        <f>F1639</f>
        <v>CUST_902</v>
      </c>
      <c r="G1637" s="55" t="str">
        <f>$G$13</f>
        <v>ENERGY</v>
      </c>
      <c r="H1637" s="4">
        <f t="shared" si="822"/>
        <v>0</v>
      </c>
      <c r="I1637" s="5">
        <f>VLOOKUP(CONCATENATE($F1637," ",$G1637),AllocFactorMatrix,(I$4+1),FALSE)*$E1639</f>
        <v>0</v>
      </c>
      <c r="J1637" s="5">
        <f>VLOOKUP(CONCATENATE($F1637," ",$G1637),AllocFactorMatrix,(J$4+1),FALSE)*$E1639</f>
        <v>0</v>
      </c>
      <c r="K1637" s="5">
        <f>VLOOKUP(CONCATENATE($F1637," ",$G1637),AllocFactorMatrix,(K$4+1),FALSE)*$E1639</f>
        <v>0</v>
      </c>
      <c r="L1637" s="5">
        <f>VLOOKUP(CONCATENATE($F1637," ",$G1637),AllocFactorMatrix,(L$4+1),FALSE)*$E1639</f>
        <v>0</v>
      </c>
      <c r="M1637" s="5">
        <f>VLOOKUP(CONCATENATE($F1637," ",$G1637),AllocFactorMatrix,(M$4+1),FALSE)*$E1639</f>
        <v>0</v>
      </c>
      <c r="N1637" s="5">
        <f t="shared" si="823"/>
        <v>0</v>
      </c>
      <c r="O1637" s="5">
        <f>VLOOKUP(CONCATENATE($F1637," ",$G1637),AllocFactorMatrix,(O$4+1),FALSE)*$E1639</f>
        <v>0</v>
      </c>
      <c r="P1637" s="5">
        <f>VLOOKUP(CONCATENATE($F1637," ",$G1637),AllocFactorMatrix,(P$4+1),FALSE)*$E1639</f>
        <v>0</v>
      </c>
      <c r="Q1637" s="5">
        <f>VLOOKUP(CONCATENATE($F1637," ",$G1637),AllocFactorMatrix,(Q$4+1),FALSE)*$E1639</f>
        <v>0</v>
      </c>
      <c r="R1637" s="5">
        <f>VLOOKUP(CONCATENATE($F1637," ",$G1637),AllocFactorMatrix,(R$4+1),FALSE)*$E1639</f>
        <v>0</v>
      </c>
      <c r="S1637" s="5">
        <f t="shared" si="825"/>
        <v>0</v>
      </c>
      <c r="T1637" s="5">
        <f>VLOOKUP(CONCATENATE($F1637," ",$G1637),AllocFactorMatrix,(T$4+1),FALSE)*$E1639</f>
        <v>0</v>
      </c>
      <c r="U1637" s="5">
        <f>VLOOKUP(CONCATENATE($F1637," ",$G1637),AllocFactorMatrix,(U$4+1),FALSE)*$E1639</f>
        <v>0</v>
      </c>
      <c r="V1637" s="5">
        <f>VLOOKUP(CONCATENATE($F1637," ",$G1637),AllocFactorMatrix,(V$4+1),FALSE)*$E1639</f>
        <v>0</v>
      </c>
      <c r="W1637" s="5">
        <f>VLOOKUP(CONCATENATE($F1637," ",$G1637),AllocFactorMatrix,(W$4+1),FALSE)*$E1639</f>
        <v>0</v>
      </c>
      <c r="X1637" s="5">
        <f t="shared" si="827"/>
        <v>0</v>
      </c>
      <c r="Y1637" s="5">
        <f>VLOOKUP(CONCATENATE($F1637," ",$G1637),AllocFactorMatrix,(Y$4+1),FALSE)*$E1639</f>
        <v>0</v>
      </c>
      <c r="Z1637" s="5">
        <f>VLOOKUP(CONCATENATE($F1637," ",$G1637),AllocFactorMatrix,(Z$4+1),FALSE)*$E1639</f>
        <v>0</v>
      </c>
      <c r="AA1637" s="5">
        <f t="shared" si="824"/>
        <v>0</v>
      </c>
      <c r="AB1637" s="5">
        <f>VLOOKUP(CONCATENATE($F1637," ",$G1637),AllocFactorMatrix,(AB$4+1),FALSE)*$E1639</f>
        <v>0</v>
      </c>
      <c r="AC1637" s="5">
        <f>VLOOKUP(CONCATENATE($F1637," ",$G1637),AllocFactorMatrix,(AC$4+1),FALSE)*$E1639</f>
        <v>0</v>
      </c>
      <c r="AD1637" s="5">
        <f>VLOOKUP(CONCATENATE($F1637," ",$G1637),AllocFactorMatrix,(AD$4+1),FALSE)*$E1639</f>
        <v>0</v>
      </c>
    </row>
    <row r="1638" spans="4:30" hidden="1" outlineLevel="1">
      <c r="E1638" s="51"/>
      <c r="F1638" s="52" t="str">
        <f>F1639</f>
        <v>CUST_902</v>
      </c>
      <c r="G1638" s="55" t="str">
        <f>$G$14</f>
        <v>CUSTOMER</v>
      </c>
      <c r="H1638" s="4">
        <f t="shared" si="822"/>
        <v>367488.99999999994</v>
      </c>
      <c r="I1638" s="5">
        <f>VLOOKUP(CONCATENATE($F1638," ",$G1638),AllocFactorMatrix,(I$4+1),FALSE)*$E1639</f>
        <v>290619.62996260758</v>
      </c>
      <c r="J1638" s="5">
        <f>VLOOKUP(CONCATENATE($F1638," ",$G1638),AllocFactorMatrix,(J$4+1),FALSE)*$E1639</f>
        <v>50852.421425199202</v>
      </c>
      <c r="K1638" s="5">
        <f>VLOOKUP(CONCATENATE($F1638," ",$G1638),AllocFactorMatrix,(K$4+1),FALSE)*$E1639</f>
        <v>21423.030099317319</v>
      </c>
      <c r="L1638" s="5">
        <f>VLOOKUP(CONCATENATE($F1638," ",$G1638),AllocFactorMatrix,(L$4+1),FALSE)*$E1639</f>
        <v>290.57918304335612</v>
      </c>
      <c r="M1638" s="5">
        <f>VLOOKUP(CONCATENATE($F1638," ",$G1638),AllocFactorMatrix,(M$4+1),FALSE)*$E1639</f>
        <v>22.35224484948893</v>
      </c>
      <c r="N1638" s="5">
        <f t="shared" si="823"/>
        <v>21735.961527210162</v>
      </c>
      <c r="O1638" s="5">
        <f>VLOOKUP(CONCATENATE($F1638," ",$G1638),AllocFactorMatrix,(O$4+1),FALSE)*$E1639</f>
        <v>2812.1252805880836</v>
      </c>
      <c r="P1638" s="5">
        <f>VLOOKUP(CONCATENATE($F1638," ",$G1638),AllocFactorMatrix,(P$4+1),FALSE)*$E1639</f>
        <v>313.99582050472543</v>
      </c>
      <c r="Q1638" s="5">
        <f>VLOOKUP(CONCATENATE($F1638," ",$G1638),AllocFactorMatrix,(Q$4+1),FALSE)*$E1639</f>
        <v>90.473372009836154</v>
      </c>
      <c r="R1638" s="5">
        <f>VLOOKUP(CONCATENATE($F1638," ",$G1638),AllocFactorMatrix,(R$4+1),FALSE)*$E1639</f>
        <v>10.643926118804252</v>
      </c>
      <c r="S1638" s="5">
        <f t="shared" si="825"/>
        <v>3227.2383992214495</v>
      </c>
      <c r="T1638" s="5">
        <f>VLOOKUP(CONCATENATE($F1638," ",$G1638),AllocFactorMatrix,(T$4+1),FALSE)*$E1639</f>
        <v>25.545422685130209</v>
      </c>
      <c r="U1638" s="5">
        <f>VLOOKUP(CONCATENATE($F1638," ",$G1638),AllocFactorMatrix,(U$4+1),FALSE)*$E1639</f>
        <v>223.52244849488932</v>
      </c>
      <c r="V1638" s="5">
        <f>VLOOKUP(CONCATENATE($F1638," ",$G1638),AllocFactorMatrix,(V$4+1),FALSE)*$E1639</f>
        <v>159.65889178206379</v>
      </c>
      <c r="W1638" s="5">
        <f>VLOOKUP(CONCATENATE($F1638," ",$G1638),AllocFactorMatrix,(W$4+1),FALSE)*$E1639</f>
        <v>19.159067013847658</v>
      </c>
      <c r="X1638" s="5">
        <f t="shared" si="827"/>
        <v>427.88582997593096</v>
      </c>
      <c r="Y1638" s="5">
        <f>VLOOKUP(CONCATENATE($F1638," ",$G1638),AllocFactorMatrix,(Y$4+1),FALSE)*$E1639</f>
        <v>600.31743310055992</v>
      </c>
      <c r="Z1638" s="5">
        <f>VLOOKUP(CONCATENATE($F1638," ",$G1638),AllocFactorMatrix,(Z$4+1),FALSE)*$E1639</f>
        <v>4.2575704475217009</v>
      </c>
      <c r="AA1638" s="5">
        <f t="shared" si="824"/>
        <v>604.57500354808167</v>
      </c>
      <c r="AB1638" s="5">
        <f>VLOOKUP(CONCATENATE($F1638," ",$G1638),AllocFactorMatrix,(AB$4+1),FALSE)*$E1639</f>
        <v>21.287852237608504</v>
      </c>
      <c r="AC1638" s="5">
        <f>VLOOKUP(CONCATENATE($F1638," ",$G1638),AllocFactorMatrix,(AC$4+1),FALSE)*$E1639</f>
        <v>0</v>
      </c>
      <c r="AD1638" s="5">
        <f>VLOOKUP(CONCATENATE($F1638," ",$G1638),AllocFactorMatrix,(AD$4+1),FALSE)*$E1639</f>
        <v>0</v>
      </c>
    </row>
    <row r="1639" spans="4:30" collapsed="1">
      <c r="D1639" s="1" t="s">
        <v>122</v>
      </c>
      <c r="E1639" s="61">
        <v>367489</v>
      </c>
      <c r="F1639" s="10" t="s">
        <v>54</v>
      </c>
      <c r="G1639" s="55" t="str">
        <f>$G$15</f>
        <v>TOTAL</v>
      </c>
      <c r="H1639" s="4">
        <f t="shared" si="822"/>
        <v>367488.99999999994</v>
      </c>
      <c r="I1639" s="5">
        <f>VLOOKUP(CONCATENATE($F1639," ",$G1639),AllocFactorMatrix,(I$4+1),FALSE)*$E1639</f>
        <v>290619.62996260758</v>
      </c>
      <c r="J1639" s="5">
        <f>VLOOKUP(CONCATENATE($F1639," ",$G1639),AllocFactorMatrix,(J$4+1),FALSE)*$E1639</f>
        <v>50852.421425199202</v>
      </c>
      <c r="K1639" s="5">
        <f>VLOOKUP(CONCATENATE($F1639," ",$G1639),AllocFactorMatrix,(K$4+1),FALSE)*$E1639</f>
        <v>21423.030099317319</v>
      </c>
      <c r="L1639" s="5">
        <f>VLOOKUP(CONCATENATE($F1639," ",$G1639),AllocFactorMatrix,(L$4+1),FALSE)*$E1639</f>
        <v>290.57918304335612</v>
      </c>
      <c r="M1639" s="5">
        <f>VLOOKUP(CONCATENATE($F1639," ",$G1639),AllocFactorMatrix,(M$4+1),FALSE)*$E1639</f>
        <v>22.35224484948893</v>
      </c>
      <c r="N1639" s="5">
        <f t="shared" si="823"/>
        <v>21735.961527210162</v>
      </c>
      <c r="O1639" s="5">
        <f>VLOOKUP(CONCATENATE($F1639," ",$G1639),AllocFactorMatrix,(O$4+1),FALSE)*$E1639</f>
        <v>2812.1252805880836</v>
      </c>
      <c r="P1639" s="5">
        <f>VLOOKUP(CONCATENATE($F1639," ",$G1639),AllocFactorMatrix,(P$4+1),FALSE)*$E1639</f>
        <v>313.99582050472543</v>
      </c>
      <c r="Q1639" s="5">
        <f>VLOOKUP(CONCATENATE($F1639," ",$G1639),AllocFactorMatrix,(Q$4+1),FALSE)*$E1639</f>
        <v>90.473372009836154</v>
      </c>
      <c r="R1639" s="5">
        <f>VLOOKUP(CONCATENATE($F1639," ",$G1639),AllocFactorMatrix,(R$4+1),FALSE)*$E1639</f>
        <v>10.643926118804252</v>
      </c>
      <c r="S1639" s="5">
        <f t="shared" si="825"/>
        <v>3227.2383992214495</v>
      </c>
      <c r="T1639" s="5">
        <f>VLOOKUP(CONCATENATE($F1639," ",$G1639),AllocFactorMatrix,(T$4+1),FALSE)*$E1639</f>
        <v>25.545422685130209</v>
      </c>
      <c r="U1639" s="5">
        <f>VLOOKUP(CONCATENATE($F1639," ",$G1639),AllocFactorMatrix,(U$4+1),FALSE)*$E1639</f>
        <v>223.52244849488932</v>
      </c>
      <c r="V1639" s="5">
        <f>VLOOKUP(CONCATENATE($F1639," ",$G1639),AllocFactorMatrix,(V$4+1),FALSE)*$E1639</f>
        <v>159.65889178206379</v>
      </c>
      <c r="W1639" s="5">
        <f>VLOOKUP(CONCATENATE($F1639," ",$G1639),AllocFactorMatrix,(W$4+1),FALSE)*$E1639</f>
        <v>19.159067013847658</v>
      </c>
      <c r="X1639" s="5">
        <f t="shared" si="827"/>
        <v>427.88582997593096</v>
      </c>
      <c r="Y1639" s="5">
        <f>VLOOKUP(CONCATENATE($F1639," ",$G1639),AllocFactorMatrix,(Y$4+1),FALSE)*$E1639</f>
        <v>600.31743310055992</v>
      </c>
      <c r="Z1639" s="5">
        <f>VLOOKUP(CONCATENATE($F1639," ",$G1639),AllocFactorMatrix,(Z$4+1),FALSE)*$E1639</f>
        <v>4.2575704475217009</v>
      </c>
      <c r="AA1639" s="5">
        <f t="shared" si="824"/>
        <v>604.57500354808167</v>
      </c>
      <c r="AB1639" s="5">
        <f>VLOOKUP(CONCATENATE($F1639," ",$G1639),AllocFactorMatrix,(AB$4+1),FALSE)*$E1639</f>
        <v>21.287852237608504</v>
      </c>
      <c r="AC1639" s="5">
        <f>VLOOKUP(CONCATENATE($F1639," ",$G1639),AllocFactorMatrix,(AC$4+1),FALSE)*$E1639</f>
        <v>0</v>
      </c>
      <c r="AD1639" s="5">
        <f>VLOOKUP(CONCATENATE($F1639," ",$G1639),AllocFactorMatrix,(AD$4+1),FALSE)*$E1639</f>
        <v>0</v>
      </c>
    </row>
    <row r="1640" spans="4:30" hidden="1" outlineLevel="1">
      <c r="E1640" s="51"/>
      <c r="F1640" s="52" t="str">
        <f>F1647</f>
        <v>CUST_903</v>
      </c>
      <c r="G1640" s="55" t="str">
        <f>$G$8</f>
        <v>PRODUCTION</v>
      </c>
      <c r="H1640" s="4">
        <f t="shared" si="822"/>
        <v>0</v>
      </c>
      <c r="I1640" s="5">
        <f>VLOOKUP(CONCATENATE($F1640," ",$G1640),AllocFactorMatrix,(I$4+1),FALSE)*$E1647</f>
        <v>0</v>
      </c>
      <c r="J1640" s="5">
        <f>VLOOKUP(CONCATENATE($F1640," ",$G1640),AllocFactorMatrix,(J$4+1),FALSE)*$E1647</f>
        <v>0</v>
      </c>
      <c r="K1640" s="5">
        <f>VLOOKUP(CONCATENATE($F1640," ",$G1640),AllocFactorMatrix,(K$4+1),FALSE)*$E1647</f>
        <v>0</v>
      </c>
      <c r="L1640" s="5">
        <f>VLOOKUP(CONCATENATE($F1640," ",$G1640),AllocFactorMatrix,(L$4+1),FALSE)*$E1647</f>
        <v>0</v>
      </c>
      <c r="M1640" s="5">
        <f>VLOOKUP(CONCATENATE($F1640," ",$G1640),AllocFactorMatrix,(M$4+1),FALSE)*$E1647</f>
        <v>0</v>
      </c>
      <c r="N1640" s="5">
        <f t="shared" si="823"/>
        <v>0</v>
      </c>
      <c r="O1640" s="5">
        <f>VLOOKUP(CONCATENATE($F1640," ",$G1640),AllocFactorMatrix,(O$4+1),FALSE)*$E1647</f>
        <v>0</v>
      </c>
      <c r="P1640" s="5">
        <f>VLOOKUP(CONCATENATE($F1640," ",$G1640),AllocFactorMatrix,(P$4+1),FALSE)*$E1647</f>
        <v>0</v>
      </c>
      <c r="Q1640" s="5">
        <f>VLOOKUP(CONCATENATE($F1640," ",$G1640),AllocFactorMatrix,(Q$4+1),FALSE)*$E1647</f>
        <v>0</v>
      </c>
      <c r="R1640" s="5">
        <f>VLOOKUP(CONCATENATE($F1640," ",$G1640),AllocFactorMatrix,(R$4+1),FALSE)*$E1647</f>
        <v>0</v>
      </c>
      <c r="S1640" s="5">
        <f t="shared" si="825"/>
        <v>0</v>
      </c>
      <c r="T1640" s="5">
        <f>VLOOKUP(CONCATENATE($F1640," ",$G1640),AllocFactorMatrix,(T$4+1),FALSE)*$E1647</f>
        <v>0</v>
      </c>
      <c r="U1640" s="5">
        <f>VLOOKUP(CONCATENATE($F1640," ",$G1640),AllocFactorMatrix,(U$4+1),FALSE)*$E1647</f>
        <v>0</v>
      </c>
      <c r="V1640" s="5">
        <f>VLOOKUP(CONCATENATE($F1640," ",$G1640),AllocFactorMatrix,(V$4+1),FALSE)*$E1647</f>
        <v>0</v>
      </c>
      <c r="W1640" s="5">
        <f>VLOOKUP(CONCATENATE($F1640," ",$G1640),AllocFactorMatrix,(W$4+1),FALSE)*$E1647</f>
        <v>0</v>
      </c>
      <c r="X1640" s="5">
        <f>SUBTOTAL(9,T1640:W1640)</f>
        <v>0</v>
      </c>
      <c r="Y1640" s="5">
        <f>VLOOKUP(CONCATENATE($F1640," ",$G1640),AllocFactorMatrix,(Y$4+1),FALSE)*$E1647</f>
        <v>0</v>
      </c>
      <c r="Z1640" s="5">
        <f>VLOOKUP(CONCATENATE($F1640," ",$G1640),AllocFactorMatrix,(Z$4+1),FALSE)*$E1647</f>
        <v>0</v>
      </c>
      <c r="AA1640" s="5">
        <f t="shared" si="824"/>
        <v>0</v>
      </c>
      <c r="AB1640" s="5">
        <f>VLOOKUP(CONCATENATE($F1640," ",$G1640),AllocFactorMatrix,(AB$4+1),FALSE)*$E1647</f>
        <v>0</v>
      </c>
      <c r="AC1640" s="5">
        <f>VLOOKUP(CONCATENATE($F1640," ",$G1640),AllocFactorMatrix,(AC$4+1),FALSE)*$E1647</f>
        <v>0</v>
      </c>
      <c r="AD1640" s="5">
        <f>VLOOKUP(CONCATENATE($F1640," ",$G1640),AllocFactorMatrix,(AD$4+1),FALSE)*$E1647</f>
        <v>0</v>
      </c>
    </row>
    <row r="1641" spans="4:30" hidden="1" outlineLevel="1">
      <c r="E1641" s="51"/>
      <c r="F1641" s="52" t="str">
        <f>F1647</f>
        <v>CUST_903</v>
      </c>
      <c r="G1641" s="55" t="str">
        <f>$G$9</f>
        <v>BULKTRAN</v>
      </c>
      <c r="H1641" s="4">
        <f t="shared" si="822"/>
        <v>0</v>
      </c>
      <c r="I1641" s="5">
        <f>VLOOKUP(CONCATENATE($F1641," ",$G1641),AllocFactorMatrix,(I$4+1),FALSE)*$E1647</f>
        <v>0</v>
      </c>
      <c r="J1641" s="5">
        <f>VLOOKUP(CONCATENATE($F1641," ",$G1641),AllocFactorMatrix,(J$4+1),FALSE)*$E1647</f>
        <v>0</v>
      </c>
      <c r="K1641" s="5">
        <f>VLOOKUP(CONCATENATE($F1641," ",$G1641),AllocFactorMatrix,(K$4+1),FALSE)*$E1647</f>
        <v>0</v>
      </c>
      <c r="L1641" s="5">
        <f>VLOOKUP(CONCATENATE($F1641," ",$G1641),AllocFactorMatrix,(L$4+1),FALSE)*$E1647</f>
        <v>0</v>
      </c>
      <c r="M1641" s="5">
        <f>VLOOKUP(CONCATENATE($F1641," ",$G1641),AllocFactorMatrix,(M$4+1),FALSE)*$E1647</f>
        <v>0</v>
      </c>
      <c r="N1641" s="5">
        <f t="shared" si="823"/>
        <v>0</v>
      </c>
      <c r="O1641" s="5">
        <f>VLOOKUP(CONCATENATE($F1641," ",$G1641),AllocFactorMatrix,(O$4+1),FALSE)*$E1647</f>
        <v>0</v>
      </c>
      <c r="P1641" s="5">
        <f>VLOOKUP(CONCATENATE($F1641," ",$G1641),AllocFactorMatrix,(P$4+1),FALSE)*$E1647</f>
        <v>0</v>
      </c>
      <c r="Q1641" s="5">
        <f>VLOOKUP(CONCATENATE($F1641," ",$G1641),AllocFactorMatrix,(Q$4+1),FALSE)*$E1647</f>
        <v>0</v>
      </c>
      <c r="R1641" s="5">
        <f>VLOOKUP(CONCATENATE($F1641," ",$G1641),AllocFactorMatrix,(R$4+1),FALSE)*$E1647</f>
        <v>0</v>
      </c>
      <c r="S1641" s="5">
        <f t="shared" si="825"/>
        <v>0</v>
      </c>
      <c r="T1641" s="5">
        <f>VLOOKUP(CONCATENATE($F1641," ",$G1641),AllocFactorMatrix,(T$4+1),FALSE)*$E1647</f>
        <v>0</v>
      </c>
      <c r="U1641" s="5">
        <f>VLOOKUP(CONCATENATE($F1641," ",$G1641),AllocFactorMatrix,(U$4+1),FALSE)*$E1647</f>
        <v>0</v>
      </c>
      <c r="V1641" s="5">
        <f>VLOOKUP(CONCATENATE($F1641," ",$G1641),AllocFactorMatrix,(V$4+1),FALSE)*$E1647</f>
        <v>0</v>
      </c>
      <c r="W1641" s="5">
        <f>VLOOKUP(CONCATENATE($F1641," ",$G1641),AllocFactorMatrix,(W$4+1),FALSE)*$E1647</f>
        <v>0</v>
      </c>
      <c r="X1641" s="5">
        <f t="shared" ref="X1641:X1647" si="828">SUBTOTAL(9,T1641:W1641)</f>
        <v>0</v>
      </c>
      <c r="Y1641" s="5">
        <f>VLOOKUP(CONCATENATE($F1641," ",$G1641),AllocFactorMatrix,(Y$4+1),FALSE)*$E1647</f>
        <v>0</v>
      </c>
      <c r="Z1641" s="5">
        <f>VLOOKUP(CONCATENATE($F1641," ",$G1641),AllocFactorMatrix,(Z$4+1),FALSE)*$E1647</f>
        <v>0</v>
      </c>
      <c r="AA1641" s="5">
        <f t="shared" si="824"/>
        <v>0</v>
      </c>
      <c r="AB1641" s="5">
        <f>VLOOKUP(CONCATENATE($F1641," ",$G1641),AllocFactorMatrix,(AB$4+1),FALSE)*$E1647</f>
        <v>0</v>
      </c>
      <c r="AC1641" s="5">
        <f>VLOOKUP(CONCATENATE($F1641," ",$G1641),AllocFactorMatrix,(AC$4+1),FALSE)*$E1647</f>
        <v>0</v>
      </c>
      <c r="AD1641" s="5">
        <f>VLOOKUP(CONCATENATE($F1641," ",$G1641),AllocFactorMatrix,(AD$4+1),FALSE)*$E1647</f>
        <v>0</v>
      </c>
    </row>
    <row r="1642" spans="4:30" hidden="1" outlineLevel="1">
      <c r="E1642" s="51"/>
      <c r="F1642" s="52" t="str">
        <f>F1647</f>
        <v>CUST_903</v>
      </c>
      <c r="G1642" s="55" t="str">
        <f>$G$10</f>
        <v>SUBTRAN</v>
      </c>
      <c r="H1642" s="4">
        <f t="shared" si="822"/>
        <v>0</v>
      </c>
      <c r="I1642" s="5">
        <f>VLOOKUP(CONCATENATE($F1642," ",$G1642),AllocFactorMatrix,(I$4+1),FALSE)*$E1647</f>
        <v>0</v>
      </c>
      <c r="J1642" s="5">
        <f>VLOOKUP(CONCATENATE($F1642," ",$G1642),AllocFactorMatrix,(J$4+1),FALSE)*$E1647</f>
        <v>0</v>
      </c>
      <c r="K1642" s="5">
        <f>VLOOKUP(CONCATENATE($F1642," ",$G1642),AllocFactorMatrix,(K$4+1),FALSE)*$E1647</f>
        <v>0</v>
      </c>
      <c r="L1642" s="5">
        <f>VLOOKUP(CONCATENATE($F1642," ",$G1642),AllocFactorMatrix,(L$4+1),FALSE)*$E1647</f>
        <v>0</v>
      </c>
      <c r="M1642" s="5">
        <f>VLOOKUP(CONCATENATE($F1642," ",$G1642),AllocFactorMatrix,(M$4+1),FALSE)*$E1647</f>
        <v>0</v>
      </c>
      <c r="N1642" s="5">
        <f t="shared" si="823"/>
        <v>0</v>
      </c>
      <c r="O1642" s="5">
        <f>VLOOKUP(CONCATENATE($F1642," ",$G1642),AllocFactorMatrix,(O$4+1),FALSE)*$E1647</f>
        <v>0</v>
      </c>
      <c r="P1642" s="5">
        <f>VLOOKUP(CONCATENATE($F1642," ",$G1642),AllocFactorMatrix,(P$4+1),FALSE)*$E1647</f>
        <v>0</v>
      </c>
      <c r="Q1642" s="5">
        <f>VLOOKUP(CONCATENATE($F1642," ",$G1642),AllocFactorMatrix,(Q$4+1),FALSE)*$E1647</f>
        <v>0</v>
      </c>
      <c r="R1642" s="5">
        <f>VLOOKUP(CONCATENATE($F1642," ",$G1642),AllocFactorMatrix,(R$4+1),FALSE)*$E1647</f>
        <v>0</v>
      </c>
      <c r="S1642" s="5">
        <f t="shared" si="825"/>
        <v>0</v>
      </c>
      <c r="T1642" s="5">
        <f>VLOOKUP(CONCATENATE($F1642," ",$G1642),AllocFactorMatrix,(T$4+1),FALSE)*$E1647</f>
        <v>0</v>
      </c>
      <c r="U1642" s="5">
        <f>VLOOKUP(CONCATENATE($F1642," ",$G1642),AllocFactorMatrix,(U$4+1),FALSE)*$E1647</f>
        <v>0</v>
      </c>
      <c r="V1642" s="5">
        <f>VLOOKUP(CONCATENATE($F1642," ",$G1642),AllocFactorMatrix,(V$4+1),FALSE)*$E1647</f>
        <v>0</v>
      </c>
      <c r="W1642" s="5">
        <f>VLOOKUP(CONCATENATE($F1642," ",$G1642),AllocFactorMatrix,(W$4+1),FALSE)*$E1647</f>
        <v>0</v>
      </c>
      <c r="X1642" s="5">
        <f t="shared" si="828"/>
        <v>0</v>
      </c>
      <c r="Y1642" s="5">
        <f>VLOOKUP(CONCATENATE($F1642," ",$G1642),AllocFactorMatrix,(Y$4+1),FALSE)*$E1647</f>
        <v>0</v>
      </c>
      <c r="Z1642" s="5">
        <f>VLOOKUP(CONCATENATE($F1642," ",$G1642),AllocFactorMatrix,(Z$4+1),FALSE)*$E1647</f>
        <v>0</v>
      </c>
      <c r="AA1642" s="5">
        <f t="shared" si="824"/>
        <v>0</v>
      </c>
      <c r="AB1642" s="5">
        <f>VLOOKUP(CONCATENATE($F1642," ",$G1642),AllocFactorMatrix,(AB$4+1),FALSE)*$E1647</f>
        <v>0</v>
      </c>
      <c r="AC1642" s="5">
        <f>VLOOKUP(CONCATENATE($F1642," ",$G1642),AllocFactorMatrix,(AC$4+1),FALSE)*$E1647</f>
        <v>0</v>
      </c>
      <c r="AD1642" s="5">
        <f>VLOOKUP(CONCATENATE($F1642," ",$G1642),AllocFactorMatrix,(AD$4+1),FALSE)*$E1647</f>
        <v>0</v>
      </c>
    </row>
    <row r="1643" spans="4:30" hidden="1" outlineLevel="1">
      <c r="E1643" s="51"/>
      <c r="F1643" s="52" t="str">
        <f>F1647</f>
        <v>CUST_903</v>
      </c>
      <c r="G1643" s="55" t="str">
        <f>$G$11</f>
        <v>DISTPRI</v>
      </c>
      <c r="H1643" s="4">
        <f t="shared" si="822"/>
        <v>0</v>
      </c>
      <c r="I1643" s="5">
        <f>VLOOKUP(CONCATENATE($F1643," ",$G1643),AllocFactorMatrix,(I$4+1),FALSE)*$E1647</f>
        <v>0</v>
      </c>
      <c r="J1643" s="5">
        <f>VLOOKUP(CONCATENATE($F1643," ",$G1643),AllocFactorMatrix,(J$4+1),FALSE)*$E1647</f>
        <v>0</v>
      </c>
      <c r="K1643" s="5">
        <f>VLOOKUP(CONCATENATE($F1643," ",$G1643),AllocFactorMatrix,(K$4+1),FALSE)*$E1647</f>
        <v>0</v>
      </c>
      <c r="L1643" s="5">
        <f>VLOOKUP(CONCATENATE($F1643," ",$G1643),AllocFactorMatrix,(L$4+1),FALSE)*$E1647</f>
        <v>0</v>
      </c>
      <c r="M1643" s="5">
        <f>VLOOKUP(CONCATENATE($F1643," ",$G1643),AllocFactorMatrix,(M$4+1),FALSE)*$E1647</f>
        <v>0</v>
      </c>
      <c r="N1643" s="5">
        <f t="shared" si="823"/>
        <v>0</v>
      </c>
      <c r="O1643" s="5">
        <f>VLOOKUP(CONCATENATE($F1643," ",$G1643),AllocFactorMatrix,(O$4+1),FALSE)*$E1647</f>
        <v>0</v>
      </c>
      <c r="P1643" s="5">
        <f>VLOOKUP(CONCATENATE($F1643," ",$G1643),AllocFactorMatrix,(P$4+1),FALSE)*$E1647</f>
        <v>0</v>
      </c>
      <c r="Q1643" s="5">
        <f>VLOOKUP(CONCATENATE($F1643," ",$G1643),AllocFactorMatrix,(Q$4+1),FALSE)*$E1647</f>
        <v>0</v>
      </c>
      <c r="R1643" s="5">
        <f>VLOOKUP(CONCATENATE($F1643," ",$G1643),AllocFactorMatrix,(R$4+1),FALSE)*$E1647</f>
        <v>0</v>
      </c>
      <c r="S1643" s="5">
        <f t="shared" si="825"/>
        <v>0</v>
      </c>
      <c r="T1643" s="5">
        <f>VLOOKUP(CONCATENATE($F1643," ",$G1643),AllocFactorMatrix,(T$4+1),FALSE)*$E1647</f>
        <v>0</v>
      </c>
      <c r="U1643" s="5">
        <f>VLOOKUP(CONCATENATE($F1643," ",$G1643),AllocFactorMatrix,(U$4+1),FALSE)*$E1647</f>
        <v>0</v>
      </c>
      <c r="V1643" s="5">
        <f>VLOOKUP(CONCATENATE($F1643," ",$G1643),AllocFactorMatrix,(V$4+1),FALSE)*$E1647</f>
        <v>0</v>
      </c>
      <c r="W1643" s="5">
        <f>VLOOKUP(CONCATENATE($F1643," ",$G1643),AllocFactorMatrix,(W$4+1),FALSE)*$E1647</f>
        <v>0</v>
      </c>
      <c r="X1643" s="5">
        <f t="shared" si="828"/>
        <v>0</v>
      </c>
      <c r="Y1643" s="5">
        <f>VLOOKUP(CONCATENATE($F1643," ",$G1643),AllocFactorMatrix,(Y$4+1),FALSE)*$E1647</f>
        <v>0</v>
      </c>
      <c r="Z1643" s="5">
        <f>VLOOKUP(CONCATENATE($F1643," ",$G1643),AllocFactorMatrix,(Z$4+1),FALSE)*$E1647</f>
        <v>0</v>
      </c>
      <c r="AA1643" s="5">
        <f t="shared" si="824"/>
        <v>0</v>
      </c>
      <c r="AB1643" s="5">
        <f>VLOOKUP(CONCATENATE($F1643," ",$G1643),AllocFactorMatrix,(AB$4+1),FALSE)*$E1647</f>
        <v>0</v>
      </c>
      <c r="AC1643" s="5">
        <f>VLOOKUP(CONCATENATE($F1643," ",$G1643),AllocFactorMatrix,(AC$4+1),FALSE)*$E1647</f>
        <v>0</v>
      </c>
      <c r="AD1643" s="5">
        <f>VLOOKUP(CONCATENATE($F1643," ",$G1643),AllocFactorMatrix,(AD$4+1),FALSE)*$E1647</f>
        <v>0</v>
      </c>
    </row>
    <row r="1644" spans="4:30" hidden="1" outlineLevel="1">
      <c r="E1644" s="51"/>
      <c r="F1644" s="52" t="str">
        <f>F1647</f>
        <v>CUST_903</v>
      </c>
      <c r="G1644" s="55" t="str">
        <f>$G$12</f>
        <v>DISTSEC</v>
      </c>
      <c r="H1644" s="4">
        <f t="shared" si="822"/>
        <v>0</v>
      </c>
      <c r="I1644" s="5">
        <f>VLOOKUP(CONCATENATE($F1644," ",$G1644),AllocFactorMatrix,(I$4+1),FALSE)*$E1647</f>
        <v>0</v>
      </c>
      <c r="J1644" s="5">
        <f>VLOOKUP(CONCATENATE($F1644," ",$G1644),AllocFactorMatrix,(J$4+1),FALSE)*$E1647</f>
        <v>0</v>
      </c>
      <c r="K1644" s="5">
        <f>VLOOKUP(CONCATENATE($F1644," ",$G1644),AllocFactorMatrix,(K$4+1),FALSE)*$E1647</f>
        <v>0</v>
      </c>
      <c r="L1644" s="5">
        <f>VLOOKUP(CONCATENATE($F1644," ",$G1644),AllocFactorMatrix,(L$4+1),FALSE)*$E1647</f>
        <v>0</v>
      </c>
      <c r="M1644" s="5">
        <f>VLOOKUP(CONCATENATE($F1644," ",$G1644),AllocFactorMatrix,(M$4+1),FALSE)*$E1647</f>
        <v>0</v>
      </c>
      <c r="N1644" s="5">
        <f t="shared" si="823"/>
        <v>0</v>
      </c>
      <c r="O1644" s="5">
        <f>VLOOKUP(CONCATENATE($F1644," ",$G1644),AllocFactorMatrix,(O$4+1),FALSE)*$E1647</f>
        <v>0</v>
      </c>
      <c r="P1644" s="5">
        <f>VLOOKUP(CONCATENATE($F1644," ",$G1644),AllocFactorMatrix,(P$4+1),FALSE)*$E1647</f>
        <v>0</v>
      </c>
      <c r="Q1644" s="5">
        <f>VLOOKUP(CONCATENATE($F1644," ",$G1644),AllocFactorMatrix,(Q$4+1),FALSE)*$E1647</f>
        <v>0</v>
      </c>
      <c r="R1644" s="5">
        <f>VLOOKUP(CONCATENATE($F1644," ",$G1644),AllocFactorMatrix,(R$4+1),FALSE)*$E1647</f>
        <v>0</v>
      </c>
      <c r="S1644" s="5">
        <f t="shared" si="825"/>
        <v>0</v>
      </c>
      <c r="T1644" s="5">
        <f>VLOOKUP(CONCATENATE($F1644," ",$G1644),AllocFactorMatrix,(T$4+1),FALSE)*$E1647</f>
        <v>0</v>
      </c>
      <c r="U1644" s="5">
        <f>VLOOKUP(CONCATENATE($F1644," ",$G1644),AllocFactorMatrix,(U$4+1),FALSE)*$E1647</f>
        <v>0</v>
      </c>
      <c r="V1644" s="5">
        <f>VLOOKUP(CONCATENATE($F1644," ",$G1644),AllocFactorMatrix,(V$4+1),FALSE)*$E1647</f>
        <v>0</v>
      </c>
      <c r="W1644" s="5">
        <f>VLOOKUP(CONCATENATE($F1644," ",$G1644),AllocFactorMatrix,(W$4+1),FALSE)*$E1647</f>
        <v>0</v>
      </c>
      <c r="X1644" s="5">
        <f t="shared" si="828"/>
        <v>0</v>
      </c>
      <c r="Y1644" s="5">
        <f>VLOOKUP(CONCATENATE($F1644," ",$G1644),AllocFactorMatrix,(Y$4+1),FALSE)*$E1647</f>
        <v>0</v>
      </c>
      <c r="Z1644" s="5">
        <f>VLOOKUP(CONCATENATE($F1644," ",$G1644),AllocFactorMatrix,(Z$4+1),FALSE)*$E1647</f>
        <v>0</v>
      </c>
      <c r="AA1644" s="5">
        <f t="shared" si="824"/>
        <v>0</v>
      </c>
      <c r="AB1644" s="5">
        <f>VLOOKUP(CONCATENATE($F1644," ",$G1644),AllocFactorMatrix,(AB$4+1),FALSE)*$E1647</f>
        <v>0</v>
      </c>
      <c r="AC1644" s="5">
        <f>VLOOKUP(CONCATENATE($F1644," ",$G1644),AllocFactorMatrix,(AC$4+1),FALSE)*$E1647</f>
        <v>0</v>
      </c>
      <c r="AD1644" s="5">
        <f>VLOOKUP(CONCATENATE($F1644," ",$G1644),AllocFactorMatrix,(AD$4+1),FALSE)*$E1647</f>
        <v>0</v>
      </c>
    </row>
    <row r="1645" spans="4:30" hidden="1" outlineLevel="1">
      <c r="E1645" s="51"/>
      <c r="F1645" s="52" t="str">
        <f>F1647</f>
        <v>CUST_903</v>
      </c>
      <c r="G1645" s="55" t="str">
        <f>$G$13</f>
        <v>ENERGY</v>
      </c>
      <c r="H1645" s="4">
        <f t="shared" si="822"/>
        <v>0</v>
      </c>
      <c r="I1645" s="5">
        <f>VLOOKUP(CONCATENATE($F1645," ",$G1645),AllocFactorMatrix,(I$4+1),FALSE)*$E1647</f>
        <v>0</v>
      </c>
      <c r="J1645" s="5">
        <f>VLOOKUP(CONCATENATE($F1645," ",$G1645),AllocFactorMatrix,(J$4+1),FALSE)*$E1647</f>
        <v>0</v>
      </c>
      <c r="K1645" s="5">
        <f>VLOOKUP(CONCATENATE($F1645," ",$G1645),AllocFactorMatrix,(K$4+1),FALSE)*$E1647</f>
        <v>0</v>
      </c>
      <c r="L1645" s="5">
        <f>VLOOKUP(CONCATENATE($F1645," ",$G1645),AllocFactorMatrix,(L$4+1),FALSE)*$E1647</f>
        <v>0</v>
      </c>
      <c r="M1645" s="5">
        <f>VLOOKUP(CONCATENATE($F1645," ",$G1645),AllocFactorMatrix,(M$4+1),FALSE)*$E1647</f>
        <v>0</v>
      </c>
      <c r="N1645" s="5">
        <f t="shared" si="823"/>
        <v>0</v>
      </c>
      <c r="O1645" s="5">
        <f>VLOOKUP(CONCATENATE($F1645," ",$G1645),AllocFactorMatrix,(O$4+1),FALSE)*$E1647</f>
        <v>0</v>
      </c>
      <c r="P1645" s="5">
        <f>VLOOKUP(CONCATENATE($F1645," ",$G1645),AllocFactorMatrix,(P$4+1),FALSE)*$E1647</f>
        <v>0</v>
      </c>
      <c r="Q1645" s="5">
        <f>VLOOKUP(CONCATENATE($F1645," ",$G1645),AllocFactorMatrix,(Q$4+1),FALSE)*$E1647</f>
        <v>0</v>
      </c>
      <c r="R1645" s="5">
        <f>VLOOKUP(CONCATENATE($F1645," ",$G1645),AllocFactorMatrix,(R$4+1),FALSE)*$E1647</f>
        <v>0</v>
      </c>
      <c r="S1645" s="5">
        <f t="shared" si="825"/>
        <v>0</v>
      </c>
      <c r="T1645" s="5">
        <f>VLOOKUP(CONCATENATE($F1645," ",$G1645),AllocFactorMatrix,(T$4+1),FALSE)*$E1647</f>
        <v>0</v>
      </c>
      <c r="U1645" s="5">
        <f>VLOOKUP(CONCATENATE($F1645," ",$G1645),AllocFactorMatrix,(U$4+1),FALSE)*$E1647</f>
        <v>0</v>
      </c>
      <c r="V1645" s="5">
        <f>VLOOKUP(CONCATENATE($F1645," ",$G1645),AllocFactorMatrix,(V$4+1),FALSE)*$E1647</f>
        <v>0</v>
      </c>
      <c r="W1645" s="5">
        <f>VLOOKUP(CONCATENATE($F1645," ",$G1645),AllocFactorMatrix,(W$4+1),FALSE)*$E1647</f>
        <v>0</v>
      </c>
      <c r="X1645" s="5">
        <f t="shared" si="828"/>
        <v>0</v>
      </c>
      <c r="Y1645" s="5">
        <f>VLOOKUP(CONCATENATE($F1645," ",$G1645),AllocFactorMatrix,(Y$4+1),FALSE)*$E1647</f>
        <v>0</v>
      </c>
      <c r="Z1645" s="5">
        <f>VLOOKUP(CONCATENATE($F1645," ",$G1645),AllocFactorMatrix,(Z$4+1),FALSE)*$E1647</f>
        <v>0</v>
      </c>
      <c r="AA1645" s="5">
        <f t="shared" si="824"/>
        <v>0</v>
      </c>
      <c r="AB1645" s="5">
        <f>VLOOKUP(CONCATENATE($F1645," ",$G1645),AllocFactorMatrix,(AB$4+1),FALSE)*$E1647</f>
        <v>0</v>
      </c>
      <c r="AC1645" s="5">
        <f>VLOOKUP(CONCATENATE($F1645," ",$G1645),AllocFactorMatrix,(AC$4+1),FALSE)*$E1647</f>
        <v>0</v>
      </c>
      <c r="AD1645" s="5">
        <f>VLOOKUP(CONCATENATE($F1645," ",$G1645),AllocFactorMatrix,(AD$4+1),FALSE)*$E1647</f>
        <v>0</v>
      </c>
    </row>
    <row r="1646" spans="4:30" hidden="1" outlineLevel="1">
      <c r="E1646" s="51"/>
      <c r="F1646" s="52" t="str">
        <f>F1647</f>
        <v>CUST_903</v>
      </c>
      <c r="G1646" s="55" t="str">
        <f>$G$14</f>
        <v>CUSTOMER</v>
      </c>
      <c r="H1646" s="4">
        <f t="shared" si="822"/>
        <v>5356255.0000000019</v>
      </c>
      <c r="I1646" s="5">
        <f>VLOOKUP(CONCATENATE($F1646," ",$G1646),AllocFactorMatrix,(I$4+1),FALSE)*$E1647</f>
        <v>4607082.7224255027</v>
      </c>
      <c r="J1646" s="5">
        <f>VLOOKUP(CONCATENATE($F1646," ",$G1646),AllocFactorMatrix,(J$4+1),FALSE)*$E1647</f>
        <v>565619.07704069617</v>
      </c>
      <c r="K1646" s="5">
        <f>VLOOKUP(CONCATENATE($F1646," ",$G1646),AllocFactorMatrix,(K$4+1),FALSE)*$E1647</f>
        <v>158855.71941545999</v>
      </c>
      <c r="L1646" s="5">
        <f>VLOOKUP(CONCATENATE($F1646," ",$G1646),AllocFactorMatrix,(L$4+1),FALSE)*$E1647</f>
        <v>1847.9421471698013</v>
      </c>
      <c r="M1646" s="5">
        <f>VLOOKUP(CONCATENATE($F1646," ",$G1646),AllocFactorMatrix,(M$4+1),FALSE)*$E1647</f>
        <v>142.87603821568433</v>
      </c>
      <c r="N1646" s="5">
        <f t="shared" si="823"/>
        <v>160846.53760084548</v>
      </c>
      <c r="O1646" s="5">
        <f>VLOOKUP(CONCATENATE($F1646," ",$G1646),AllocFactorMatrix,(O$4+1),FALSE)*$E1647</f>
        <v>13899.122692866282</v>
      </c>
      <c r="P1646" s="5">
        <f>VLOOKUP(CONCATENATE($F1646," ",$G1646),AllocFactorMatrix,(P$4+1),FALSE)*$E1647</f>
        <v>1396.878952141773</v>
      </c>
      <c r="Q1646" s="5">
        <f>VLOOKUP(CONCATENATE($F1646," ",$G1646),AllocFactorMatrix,(Q$4+1),FALSE)*$E1647</f>
        <v>402.65065315329213</v>
      </c>
      <c r="R1646" s="5">
        <f>VLOOKUP(CONCATENATE($F1646," ",$G1646),AllocFactorMatrix,(R$4+1),FALSE)*$E1647</f>
        <v>47.231748170474155</v>
      </c>
      <c r="S1646" s="5">
        <f t="shared" si="825"/>
        <v>15745.884046331821</v>
      </c>
      <c r="T1646" s="5">
        <f>VLOOKUP(CONCATENATE($F1646," ",$G1646),AllocFactorMatrix,(T$4+1),FALSE)*$E1647</f>
        <v>94.463496340948311</v>
      </c>
      <c r="U1646" s="5">
        <f>VLOOKUP(CONCATENATE($F1646," ",$G1646),AllocFactorMatrix,(U$4+1),FALSE)*$E1647</f>
        <v>827.73638668755962</v>
      </c>
      <c r="V1646" s="5">
        <f>VLOOKUP(CONCATENATE($F1646," ",$G1646),AllocFactorMatrix,(V$4+1),FALSE)*$E1647</f>
        <v>591.57764583518872</v>
      </c>
      <c r="W1646" s="5">
        <f>VLOOKUP(CONCATENATE($F1646," ",$G1646),AllocFactorMatrix,(W$4+1),FALSE)*$E1647</f>
        <v>70.847622255711229</v>
      </c>
      <c r="X1646" s="5">
        <f t="shared" si="828"/>
        <v>1584.625151119408</v>
      </c>
      <c r="Y1646" s="5">
        <f>VLOOKUP(CONCATENATE($F1646," ",$G1646),AllocFactorMatrix,(Y$4+1),FALSE)*$E1647</f>
        <v>3812.7828710615258</v>
      </c>
      <c r="Z1646" s="5">
        <f>VLOOKUP(CONCATENATE($F1646," ",$G1646),AllocFactorMatrix,(Z$4+1),FALSE)*$E1647</f>
        <v>23.615874085237078</v>
      </c>
      <c r="AA1646" s="5">
        <f t="shared" si="824"/>
        <v>3836.3987451467628</v>
      </c>
      <c r="AB1646" s="5">
        <f>VLOOKUP(CONCATENATE($F1646," ",$G1646),AllocFactorMatrix,(AB$4+1),FALSE)*$E1647</f>
        <v>237.33953455663266</v>
      </c>
      <c r="AC1646" s="5">
        <f>VLOOKUP(CONCATENATE($F1646," ",$G1646),AllocFactorMatrix,(AC$4+1),FALSE)*$E1647</f>
        <v>0</v>
      </c>
      <c r="AD1646" s="5">
        <f>VLOOKUP(CONCATENATE($F1646," ",$G1646),AllocFactorMatrix,(AD$4+1),FALSE)*$E1647</f>
        <v>1302.4154558008249</v>
      </c>
    </row>
    <row r="1647" spans="4:30" collapsed="1">
      <c r="D1647" s="1" t="s">
        <v>123</v>
      </c>
      <c r="E1647" s="61">
        <v>5356255</v>
      </c>
      <c r="F1647" s="10" t="s">
        <v>56</v>
      </c>
      <c r="G1647" s="55" t="str">
        <f>$G$15</f>
        <v>TOTAL</v>
      </c>
      <c r="H1647" s="4">
        <f t="shared" si="822"/>
        <v>5356255.0000000019</v>
      </c>
      <c r="I1647" s="5">
        <f>VLOOKUP(CONCATENATE($F1647," ",$G1647),AllocFactorMatrix,(I$4+1),FALSE)*$E1647</f>
        <v>4607082.7224255027</v>
      </c>
      <c r="J1647" s="5">
        <f>VLOOKUP(CONCATENATE($F1647," ",$G1647),AllocFactorMatrix,(J$4+1),FALSE)*$E1647</f>
        <v>565619.07704069617</v>
      </c>
      <c r="K1647" s="5">
        <f>VLOOKUP(CONCATENATE($F1647," ",$G1647),AllocFactorMatrix,(K$4+1),FALSE)*$E1647</f>
        <v>158855.71941545999</v>
      </c>
      <c r="L1647" s="5">
        <f>VLOOKUP(CONCATENATE($F1647," ",$G1647),AllocFactorMatrix,(L$4+1),FALSE)*$E1647</f>
        <v>1847.9421471698013</v>
      </c>
      <c r="M1647" s="5">
        <f>VLOOKUP(CONCATENATE($F1647," ",$G1647),AllocFactorMatrix,(M$4+1),FALSE)*$E1647</f>
        <v>142.87603821568433</v>
      </c>
      <c r="N1647" s="5">
        <f t="shared" si="823"/>
        <v>160846.53760084548</v>
      </c>
      <c r="O1647" s="5">
        <f>VLOOKUP(CONCATENATE($F1647," ",$G1647),AllocFactorMatrix,(O$4+1),FALSE)*$E1647</f>
        <v>13899.122692866282</v>
      </c>
      <c r="P1647" s="5">
        <f>VLOOKUP(CONCATENATE($F1647," ",$G1647),AllocFactorMatrix,(P$4+1),FALSE)*$E1647</f>
        <v>1396.878952141773</v>
      </c>
      <c r="Q1647" s="5">
        <f>VLOOKUP(CONCATENATE($F1647," ",$G1647),AllocFactorMatrix,(Q$4+1),FALSE)*$E1647</f>
        <v>402.65065315329213</v>
      </c>
      <c r="R1647" s="5">
        <f>VLOOKUP(CONCATENATE($F1647," ",$G1647),AllocFactorMatrix,(R$4+1),FALSE)*$E1647</f>
        <v>47.231748170474155</v>
      </c>
      <c r="S1647" s="5">
        <f t="shared" si="825"/>
        <v>15745.884046331821</v>
      </c>
      <c r="T1647" s="5">
        <f>VLOOKUP(CONCATENATE($F1647," ",$G1647),AllocFactorMatrix,(T$4+1),FALSE)*$E1647</f>
        <v>94.463496340948311</v>
      </c>
      <c r="U1647" s="5">
        <f>VLOOKUP(CONCATENATE($F1647," ",$G1647),AllocFactorMatrix,(U$4+1),FALSE)*$E1647</f>
        <v>827.73638668755962</v>
      </c>
      <c r="V1647" s="5">
        <f>VLOOKUP(CONCATENATE($F1647," ",$G1647),AllocFactorMatrix,(V$4+1),FALSE)*$E1647</f>
        <v>591.57764583518872</v>
      </c>
      <c r="W1647" s="5">
        <f>VLOOKUP(CONCATENATE($F1647," ",$G1647),AllocFactorMatrix,(W$4+1),FALSE)*$E1647</f>
        <v>70.847622255711229</v>
      </c>
      <c r="X1647" s="5">
        <f t="shared" si="828"/>
        <v>1584.625151119408</v>
      </c>
      <c r="Y1647" s="5">
        <f>VLOOKUP(CONCATENATE($F1647," ",$G1647),AllocFactorMatrix,(Y$4+1),FALSE)*$E1647</f>
        <v>3812.7828710615258</v>
      </c>
      <c r="Z1647" s="5">
        <f>VLOOKUP(CONCATENATE($F1647," ",$G1647),AllocFactorMatrix,(Z$4+1),FALSE)*$E1647</f>
        <v>23.615874085237078</v>
      </c>
      <c r="AA1647" s="5">
        <f t="shared" si="824"/>
        <v>3836.3987451467628</v>
      </c>
      <c r="AB1647" s="5">
        <f>VLOOKUP(CONCATENATE($F1647," ",$G1647),AllocFactorMatrix,(AB$4+1),FALSE)*$E1647</f>
        <v>237.33953455663266</v>
      </c>
      <c r="AC1647" s="5">
        <f>VLOOKUP(CONCATENATE($F1647," ",$G1647),AllocFactorMatrix,(AC$4+1),FALSE)*$E1647</f>
        <v>0</v>
      </c>
      <c r="AD1647" s="5">
        <f>VLOOKUP(CONCATENATE($F1647," ",$G1647),AllocFactorMatrix,(AD$4+1),FALSE)*$E1647</f>
        <v>1302.4154558008249</v>
      </c>
    </row>
    <row r="1648" spans="4:30" hidden="1" outlineLevel="1">
      <c r="E1648" s="51"/>
      <c r="F1648" s="52" t="str">
        <f>F1655</f>
        <v>CUST_TOTAL</v>
      </c>
      <c r="G1648" s="55" t="str">
        <f>$G$8</f>
        <v>PRODUCTION</v>
      </c>
      <c r="H1648" s="4">
        <f t="shared" si="822"/>
        <v>0</v>
      </c>
      <c r="I1648" s="5">
        <f>VLOOKUP(CONCATENATE($F1648," ",$G1648),AllocFactorMatrix,(I$4+1),FALSE)*$E1655</f>
        <v>0</v>
      </c>
      <c r="J1648" s="5">
        <f>VLOOKUP(CONCATENATE($F1648," ",$G1648),AllocFactorMatrix,(J$4+1),FALSE)*$E1655</f>
        <v>0</v>
      </c>
      <c r="K1648" s="5">
        <f>VLOOKUP(CONCATENATE($F1648," ",$G1648),AllocFactorMatrix,(K$4+1),FALSE)*$E1655</f>
        <v>0</v>
      </c>
      <c r="L1648" s="5">
        <f>VLOOKUP(CONCATENATE($F1648," ",$G1648),AllocFactorMatrix,(L$4+1),FALSE)*$E1655</f>
        <v>0</v>
      </c>
      <c r="M1648" s="5">
        <f>VLOOKUP(CONCATENATE($F1648," ",$G1648),AllocFactorMatrix,(M$4+1),FALSE)*$E1655</f>
        <v>0</v>
      </c>
      <c r="N1648" s="5">
        <f t="shared" si="823"/>
        <v>0</v>
      </c>
      <c r="O1648" s="5">
        <f>VLOOKUP(CONCATENATE($F1648," ",$G1648),AllocFactorMatrix,(O$4+1),FALSE)*$E1655</f>
        <v>0</v>
      </c>
      <c r="P1648" s="5">
        <f>VLOOKUP(CONCATENATE($F1648," ",$G1648),AllocFactorMatrix,(P$4+1),FALSE)*$E1655</f>
        <v>0</v>
      </c>
      <c r="Q1648" s="5">
        <f>VLOOKUP(CONCATENATE($F1648," ",$G1648),AllocFactorMatrix,(Q$4+1),FALSE)*$E1655</f>
        <v>0</v>
      </c>
      <c r="R1648" s="5">
        <f>VLOOKUP(CONCATENATE($F1648," ",$G1648),AllocFactorMatrix,(R$4+1),FALSE)*$E1655</f>
        <v>0</v>
      </c>
      <c r="S1648" s="5">
        <f t="shared" si="825"/>
        <v>0</v>
      </c>
      <c r="T1648" s="5">
        <f>VLOOKUP(CONCATENATE($F1648," ",$G1648),AllocFactorMatrix,(T$4+1),FALSE)*$E1655</f>
        <v>0</v>
      </c>
      <c r="U1648" s="5">
        <f>VLOOKUP(CONCATENATE($F1648," ",$G1648),AllocFactorMatrix,(U$4+1),FALSE)*$E1655</f>
        <v>0</v>
      </c>
      <c r="V1648" s="5">
        <f>VLOOKUP(CONCATENATE($F1648," ",$G1648),AllocFactorMatrix,(V$4+1),FALSE)*$E1655</f>
        <v>0</v>
      </c>
      <c r="W1648" s="5">
        <f>VLOOKUP(CONCATENATE($F1648," ",$G1648),AllocFactorMatrix,(W$4+1),FALSE)*$E1655</f>
        <v>0</v>
      </c>
      <c r="X1648" s="5">
        <f>SUBTOTAL(9,T1648:W1648)</f>
        <v>0</v>
      </c>
      <c r="Y1648" s="5">
        <f>VLOOKUP(CONCATENATE($F1648," ",$G1648),AllocFactorMatrix,(Y$4+1),FALSE)*$E1655</f>
        <v>0</v>
      </c>
      <c r="Z1648" s="5">
        <f>VLOOKUP(CONCATENATE($F1648," ",$G1648),AllocFactorMatrix,(Z$4+1),FALSE)*$E1655</f>
        <v>0</v>
      </c>
      <c r="AA1648" s="5">
        <f t="shared" si="824"/>
        <v>0</v>
      </c>
      <c r="AB1648" s="5">
        <f>VLOOKUP(CONCATENATE($F1648," ",$G1648),AllocFactorMatrix,(AB$4+1),FALSE)*$E1655</f>
        <v>0</v>
      </c>
      <c r="AC1648" s="5">
        <f>VLOOKUP(CONCATENATE($F1648," ",$G1648),AllocFactorMatrix,(AC$4+1),FALSE)*$E1655</f>
        <v>0</v>
      </c>
      <c r="AD1648" s="5">
        <f>VLOOKUP(CONCATENATE($F1648," ",$G1648),AllocFactorMatrix,(AD$4+1),FALSE)*$E1655</f>
        <v>0</v>
      </c>
    </row>
    <row r="1649" spans="4:30" hidden="1" outlineLevel="1">
      <c r="E1649" s="51"/>
      <c r="F1649" s="52" t="str">
        <f>F1655</f>
        <v>CUST_TOTAL</v>
      </c>
      <c r="G1649" s="55" t="str">
        <f>$G$9</f>
        <v>BULKTRAN</v>
      </c>
      <c r="H1649" s="4">
        <f t="shared" si="822"/>
        <v>0</v>
      </c>
      <c r="I1649" s="5">
        <f>VLOOKUP(CONCATENATE($F1649," ",$G1649),AllocFactorMatrix,(I$4+1),FALSE)*$E1655</f>
        <v>0</v>
      </c>
      <c r="J1649" s="5">
        <f>VLOOKUP(CONCATENATE($F1649," ",$G1649),AllocFactorMatrix,(J$4+1),FALSE)*$E1655</f>
        <v>0</v>
      </c>
      <c r="K1649" s="5">
        <f>VLOOKUP(CONCATENATE($F1649," ",$G1649),AllocFactorMatrix,(K$4+1),FALSE)*$E1655</f>
        <v>0</v>
      </c>
      <c r="L1649" s="5">
        <f>VLOOKUP(CONCATENATE($F1649," ",$G1649),AllocFactorMatrix,(L$4+1),FALSE)*$E1655</f>
        <v>0</v>
      </c>
      <c r="M1649" s="5">
        <f>VLOOKUP(CONCATENATE($F1649," ",$G1649),AllocFactorMatrix,(M$4+1),FALSE)*$E1655</f>
        <v>0</v>
      </c>
      <c r="N1649" s="5">
        <f t="shared" si="823"/>
        <v>0</v>
      </c>
      <c r="O1649" s="5">
        <f>VLOOKUP(CONCATENATE($F1649," ",$G1649),AllocFactorMatrix,(O$4+1),FALSE)*$E1655</f>
        <v>0</v>
      </c>
      <c r="P1649" s="5">
        <f>VLOOKUP(CONCATENATE($F1649," ",$G1649),AllocFactorMatrix,(P$4+1),FALSE)*$E1655</f>
        <v>0</v>
      </c>
      <c r="Q1649" s="5">
        <f>VLOOKUP(CONCATENATE($F1649," ",$G1649),AllocFactorMatrix,(Q$4+1),FALSE)*$E1655</f>
        <v>0</v>
      </c>
      <c r="R1649" s="5">
        <f>VLOOKUP(CONCATENATE($F1649," ",$G1649),AllocFactorMatrix,(R$4+1),FALSE)*$E1655</f>
        <v>0</v>
      </c>
      <c r="S1649" s="5">
        <f t="shared" si="825"/>
        <v>0</v>
      </c>
      <c r="T1649" s="5">
        <f>VLOOKUP(CONCATENATE($F1649," ",$G1649),AllocFactorMatrix,(T$4+1),FALSE)*$E1655</f>
        <v>0</v>
      </c>
      <c r="U1649" s="5">
        <f>VLOOKUP(CONCATENATE($F1649," ",$G1649),AllocFactorMatrix,(U$4+1),FALSE)*$E1655</f>
        <v>0</v>
      </c>
      <c r="V1649" s="5">
        <f>VLOOKUP(CONCATENATE($F1649," ",$G1649),AllocFactorMatrix,(V$4+1),FALSE)*$E1655</f>
        <v>0</v>
      </c>
      <c r="W1649" s="5">
        <f>VLOOKUP(CONCATENATE($F1649," ",$G1649),AllocFactorMatrix,(W$4+1),FALSE)*$E1655</f>
        <v>0</v>
      </c>
      <c r="X1649" s="5">
        <f t="shared" ref="X1649:X1655" si="829">SUBTOTAL(9,T1649:W1649)</f>
        <v>0</v>
      </c>
      <c r="Y1649" s="5">
        <f>VLOOKUP(CONCATENATE($F1649," ",$G1649),AllocFactorMatrix,(Y$4+1),FALSE)*$E1655</f>
        <v>0</v>
      </c>
      <c r="Z1649" s="5">
        <f>VLOOKUP(CONCATENATE($F1649," ",$G1649),AllocFactorMatrix,(Z$4+1),FALSE)*$E1655</f>
        <v>0</v>
      </c>
      <c r="AA1649" s="5">
        <f t="shared" si="824"/>
        <v>0</v>
      </c>
      <c r="AB1649" s="5">
        <f>VLOOKUP(CONCATENATE($F1649," ",$G1649),AllocFactorMatrix,(AB$4+1),FALSE)*$E1655</f>
        <v>0</v>
      </c>
      <c r="AC1649" s="5">
        <f>VLOOKUP(CONCATENATE($F1649," ",$G1649),AllocFactorMatrix,(AC$4+1),FALSE)*$E1655</f>
        <v>0</v>
      </c>
      <c r="AD1649" s="5">
        <f>VLOOKUP(CONCATENATE($F1649," ",$G1649),AllocFactorMatrix,(AD$4+1),FALSE)*$E1655</f>
        <v>0</v>
      </c>
    </row>
    <row r="1650" spans="4:30" hidden="1" outlineLevel="1">
      <c r="E1650" s="51"/>
      <c r="F1650" s="52" t="str">
        <f>F1655</f>
        <v>CUST_TOTAL</v>
      </c>
      <c r="G1650" s="55" t="str">
        <f>$G$10</f>
        <v>SUBTRAN</v>
      </c>
      <c r="H1650" s="4">
        <f t="shared" si="822"/>
        <v>0</v>
      </c>
      <c r="I1650" s="5">
        <f>VLOOKUP(CONCATENATE($F1650," ",$G1650),AllocFactorMatrix,(I$4+1),FALSE)*$E1655</f>
        <v>0</v>
      </c>
      <c r="J1650" s="5">
        <f>VLOOKUP(CONCATENATE($F1650," ",$G1650),AllocFactorMatrix,(J$4+1),FALSE)*$E1655</f>
        <v>0</v>
      </c>
      <c r="K1650" s="5">
        <f>VLOOKUP(CONCATENATE($F1650," ",$G1650),AllocFactorMatrix,(K$4+1),FALSE)*$E1655</f>
        <v>0</v>
      </c>
      <c r="L1650" s="5">
        <f>VLOOKUP(CONCATENATE($F1650," ",$G1650),AllocFactorMatrix,(L$4+1),FALSE)*$E1655</f>
        <v>0</v>
      </c>
      <c r="M1650" s="5">
        <f>VLOOKUP(CONCATENATE($F1650," ",$G1650),AllocFactorMatrix,(M$4+1),FALSE)*$E1655</f>
        <v>0</v>
      </c>
      <c r="N1650" s="5">
        <f t="shared" si="823"/>
        <v>0</v>
      </c>
      <c r="O1650" s="5">
        <f>VLOOKUP(CONCATENATE($F1650," ",$G1650),AllocFactorMatrix,(O$4+1),FALSE)*$E1655</f>
        <v>0</v>
      </c>
      <c r="P1650" s="5">
        <f>VLOOKUP(CONCATENATE($F1650," ",$G1650),AllocFactorMatrix,(P$4+1),FALSE)*$E1655</f>
        <v>0</v>
      </c>
      <c r="Q1650" s="5">
        <f>VLOOKUP(CONCATENATE($F1650," ",$G1650),AllocFactorMatrix,(Q$4+1),FALSE)*$E1655</f>
        <v>0</v>
      </c>
      <c r="R1650" s="5">
        <f>VLOOKUP(CONCATENATE($F1650," ",$G1650),AllocFactorMatrix,(R$4+1),FALSE)*$E1655</f>
        <v>0</v>
      </c>
      <c r="S1650" s="5">
        <f t="shared" si="825"/>
        <v>0</v>
      </c>
      <c r="T1650" s="5">
        <f>VLOOKUP(CONCATENATE($F1650," ",$G1650),AllocFactorMatrix,(T$4+1),FALSE)*$E1655</f>
        <v>0</v>
      </c>
      <c r="U1650" s="5">
        <f>VLOOKUP(CONCATENATE($F1650," ",$G1650),AllocFactorMatrix,(U$4+1),FALSE)*$E1655</f>
        <v>0</v>
      </c>
      <c r="V1650" s="5">
        <f>VLOOKUP(CONCATENATE($F1650," ",$G1650),AllocFactorMatrix,(V$4+1),FALSE)*$E1655</f>
        <v>0</v>
      </c>
      <c r="W1650" s="5">
        <f>VLOOKUP(CONCATENATE($F1650," ",$G1650),AllocFactorMatrix,(W$4+1),FALSE)*$E1655</f>
        <v>0</v>
      </c>
      <c r="X1650" s="5">
        <f t="shared" si="829"/>
        <v>0</v>
      </c>
      <c r="Y1650" s="5">
        <f>VLOOKUP(CONCATENATE($F1650," ",$G1650),AllocFactorMatrix,(Y$4+1),FALSE)*$E1655</f>
        <v>0</v>
      </c>
      <c r="Z1650" s="5">
        <f>VLOOKUP(CONCATENATE($F1650," ",$G1650),AllocFactorMatrix,(Z$4+1),FALSE)*$E1655</f>
        <v>0</v>
      </c>
      <c r="AA1650" s="5">
        <f t="shared" si="824"/>
        <v>0</v>
      </c>
      <c r="AB1650" s="5">
        <f>VLOOKUP(CONCATENATE($F1650," ",$G1650),AllocFactorMatrix,(AB$4+1),FALSE)*$E1655</f>
        <v>0</v>
      </c>
      <c r="AC1650" s="5">
        <f>VLOOKUP(CONCATENATE($F1650," ",$G1650),AllocFactorMatrix,(AC$4+1),FALSE)*$E1655</f>
        <v>0</v>
      </c>
      <c r="AD1650" s="5">
        <f>VLOOKUP(CONCATENATE($F1650," ",$G1650),AllocFactorMatrix,(AD$4+1),FALSE)*$E1655</f>
        <v>0</v>
      </c>
    </row>
    <row r="1651" spans="4:30" hidden="1" outlineLevel="1">
      <c r="E1651" s="51"/>
      <c r="F1651" s="52" t="str">
        <f>F1655</f>
        <v>CUST_TOTAL</v>
      </c>
      <c r="G1651" s="55" t="str">
        <f>$G$11</f>
        <v>DISTPRI</v>
      </c>
      <c r="H1651" s="4">
        <f t="shared" si="822"/>
        <v>0</v>
      </c>
      <c r="I1651" s="5">
        <f>VLOOKUP(CONCATENATE($F1651," ",$G1651),AllocFactorMatrix,(I$4+1),FALSE)*$E1655</f>
        <v>0</v>
      </c>
      <c r="J1651" s="5">
        <f>VLOOKUP(CONCATENATE($F1651," ",$G1651),AllocFactorMatrix,(J$4+1),FALSE)*$E1655</f>
        <v>0</v>
      </c>
      <c r="K1651" s="5">
        <f>VLOOKUP(CONCATENATE($F1651," ",$G1651),AllocFactorMatrix,(K$4+1),FALSE)*$E1655</f>
        <v>0</v>
      </c>
      <c r="L1651" s="5">
        <f>VLOOKUP(CONCATENATE($F1651," ",$G1651),AllocFactorMatrix,(L$4+1),FALSE)*$E1655</f>
        <v>0</v>
      </c>
      <c r="M1651" s="5">
        <f>VLOOKUP(CONCATENATE($F1651," ",$G1651),AllocFactorMatrix,(M$4+1),FALSE)*$E1655</f>
        <v>0</v>
      </c>
      <c r="N1651" s="5">
        <f t="shared" si="823"/>
        <v>0</v>
      </c>
      <c r="O1651" s="5">
        <f>VLOOKUP(CONCATENATE($F1651," ",$G1651),AllocFactorMatrix,(O$4+1),FALSE)*$E1655</f>
        <v>0</v>
      </c>
      <c r="P1651" s="5">
        <f>VLOOKUP(CONCATENATE($F1651," ",$G1651),AllocFactorMatrix,(P$4+1),FALSE)*$E1655</f>
        <v>0</v>
      </c>
      <c r="Q1651" s="5">
        <f>VLOOKUP(CONCATENATE($F1651," ",$G1651),AllocFactorMatrix,(Q$4+1),FALSE)*$E1655</f>
        <v>0</v>
      </c>
      <c r="R1651" s="5">
        <f>VLOOKUP(CONCATENATE($F1651," ",$G1651),AllocFactorMatrix,(R$4+1),FALSE)*$E1655</f>
        <v>0</v>
      </c>
      <c r="S1651" s="5">
        <f t="shared" si="825"/>
        <v>0</v>
      </c>
      <c r="T1651" s="5">
        <f>VLOOKUP(CONCATENATE($F1651," ",$G1651),AllocFactorMatrix,(T$4+1),FALSE)*$E1655</f>
        <v>0</v>
      </c>
      <c r="U1651" s="5">
        <f>VLOOKUP(CONCATENATE($F1651," ",$G1651),AllocFactorMatrix,(U$4+1),FALSE)*$E1655</f>
        <v>0</v>
      </c>
      <c r="V1651" s="5">
        <f>VLOOKUP(CONCATENATE($F1651," ",$G1651),AllocFactorMatrix,(V$4+1),FALSE)*$E1655</f>
        <v>0</v>
      </c>
      <c r="W1651" s="5">
        <f>VLOOKUP(CONCATENATE($F1651," ",$G1651),AllocFactorMatrix,(W$4+1),FALSE)*$E1655</f>
        <v>0</v>
      </c>
      <c r="X1651" s="5">
        <f t="shared" si="829"/>
        <v>0</v>
      </c>
      <c r="Y1651" s="5">
        <f>VLOOKUP(CONCATENATE($F1651," ",$G1651),AllocFactorMatrix,(Y$4+1),FALSE)*$E1655</f>
        <v>0</v>
      </c>
      <c r="Z1651" s="5">
        <f>VLOOKUP(CONCATENATE($F1651," ",$G1651),AllocFactorMatrix,(Z$4+1),FALSE)*$E1655</f>
        <v>0</v>
      </c>
      <c r="AA1651" s="5">
        <f t="shared" si="824"/>
        <v>0</v>
      </c>
      <c r="AB1651" s="5">
        <f>VLOOKUP(CONCATENATE($F1651," ",$G1651),AllocFactorMatrix,(AB$4+1),FALSE)*$E1655</f>
        <v>0</v>
      </c>
      <c r="AC1651" s="5">
        <f>VLOOKUP(CONCATENATE($F1651," ",$G1651),AllocFactorMatrix,(AC$4+1),FALSE)*$E1655</f>
        <v>0</v>
      </c>
      <c r="AD1651" s="5">
        <f>VLOOKUP(CONCATENATE($F1651," ",$G1651),AllocFactorMatrix,(AD$4+1),FALSE)*$E1655</f>
        <v>0</v>
      </c>
    </row>
    <row r="1652" spans="4:30" hidden="1" outlineLevel="1">
      <c r="E1652" s="51"/>
      <c r="F1652" s="52" t="str">
        <f>F1655</f>
        <v>CUST_TOTAL</v>
      </c>
      <c r="G1652" s="55" t="str">
        <f>$G$12</f>
        <v>DISTSEC</v>
      </c>
      <c r="H1652" s="4">
        <f t="shared" si="822"/>
        <v>0</v>
      </c>
      <c r="I1652" s="5">
        <f>VLOOKUP(CONCATENATE($F1652," ",$G1652),AllocFactorMatrix,(I$4+1),FALSE)*$E1655</f>
        <v>0</v>
      </c>
      <c r="J1652" s="5">
        <f>VLOOKUP(CONCATENATE($F1652," ",$G1652),AllocFactorMatrix,(J$4+1),FALSE)*$E1655</f>
        <v>0</v>
      </c>
      <c r="K1652" s="5">
        <f>VLOOKUP(CONCATENATE($F1652," ",$G1652),AllocFactorMatrix,(K$4+1),FALSE)*$E1655</f>
        <v>0</v>
      </c>
      <c r="L1652" s="5">
        <f>VLOOKUP(CONCATENATE($F1652," ",$G1652),AllocFactorMatrix,(L$4+1),FALSE)*$E1655</f>
        <v>0</v>
      </c>
      <c r="M1652" s="5">
        <f>VLOOKUP(CONCATENATE($F1652," ",$G1652),AllocFactorMatrix,(M$4+1),FALSE)*$E1655</f>
        <v>0</v>
      </c>
      <c r="N1652" s="5">
        <f t="shared" si="823"/>
        <v>0</v>
      </c>
      <c r="O1652" s="5">
        <f>VLOOKUP(CONCATENATE($F1652," ",$G1652),AllocFactorMatrix,(O$4+1),FALSE)*$E1655</f>
        <v>0</v>
      </c>
      <c r="P1652" s="5">
        <f>VLOOKUP(CONCATENATE($F1652," ",$G1652),AllocFactorMatrix,(P$4+1),FALSE)*$E1655</f>
        <v>0</v>
      </c>
      <c r="Q1652" s="5">
        <f>VLOOKUP(CONCATENATE($F1652," ",$G1652),AllocFactorMatrix,(Q$4+1),FALSE)*$E1655</f>
        <v>0</v>
      </c>
      <c r="R1652" s="5">
        <f>VLOOKUP(CONCATENATE($F1652," ",$G1652),AllocFactorMatrix,(R$4+1),FALSE)*$E1655</f>
        <v>0</v>
      </c>
      <c r="S1652" s="5">
        <f t="shared" si="825"/>
        <v>0</v>
      </c>
      <c r="T1652" s="5">
        <f>VLOOKUP(CONCATENATE($F1652," ",$G1652),AllocFactorMatrix,(T$4+1),FALSE)*$E1655</f>
        <v>0</v>
      </c>
      <c r="U1652" s="5">
        <f>VLOOKUP(CONCATENATE($F1652," ",$G1652),AllocFactorMatrix,(U$4+1),FALSE)*$E1655</f>
        <v>0</v>
      </c>
      <c r="V1652" s="5">
        <f>VLOOKUP(CONCATENATE($F1652," ",$G1652),AllocFactorMatrix,(V$4+1),FALSE)*$E1655</f>
        <v>0</v>
      </c>
      <c r="W1652" s="5">
        <f>VLOOKUP(CONCATENATE($F1652," ",$G1652),AllocFactorMatrix,(W$4+1),FALSE)*$E1655</f>
        <v>0</v>
      </c>
      <c r="X1652" s="5">
        <f t="shared" si="829"/>
        <v>0</v>
      </c>
      <c r="Y1652" s="5">
        <f>VLOOKUP(CONCATENATE($F1652," ",$G1652),AllocFactorMatrix,(Y$4+1),FALSE)*$E1655</f>
        <v>0</v>
      </c>
      <c r="Z1652" s="5">
        <f>VLOOKUP(CONCATENATE($F1652," ",$G1652),AllocFactorMatrix,(Z$4+1),FALSE)*$E1655</f>
        <v>0</v>
      </c>
      <c r="AA1652" s="5">
        <f t="shared" si="824"/>
        <v>0</v>
      </c>
      <c r="AB1652" s="5">
        <f>VLOOKUP(CONCATENATE($F1652," ",$G1652),AllocFactorMatrix,(AB$4+1),FALSE)*$E1655</f>
        <v>0</v>
      </c>
      <c r="AC1652" s="5">
        <f>VLOOKUP(CONCATENATE($F1652," ",$G1652),AllocFactorMatrix,(AC$4+1),FALSE)*$E1655</f>
        <v>0</v>
      </c>
      <c r="AD1652" s="5">
        <f>VLOOKUP(CONCATENATE($F1652," ",$G1652),AllocFactorMatrix,(AD$4+1),FALSE)*$E1655</f>
        <v>0</v>
      </c>
    </row>
    <row r="1653" spans="4:30" hidden="1" outlineLevel="1">
      <c r="E1653" s="51"/>
      <c r="F1653" s="52" t="str">
        <f>F1655</f>
        <v>CUST_TOTAL</v>
      </c>
      <c r="G1653" s="55" t="str">
        <f>$G$13</f>
        <v>ENERGY</v>
      </c>
      <c r="H1653" s="4">
        <f t="shared" si="822"/>
        <v>0</v>
      </c>
      <c r="I1653" s="5">
        <f>VLOOKUP(CONCATENATE($F1653," ",$G1653),AllocFactorMatrix,(I$4+1),FALSE)*$E1655</f>
        <v>0</v>
      </c>
      <c r="J1653" s="5">
        <f>VLOOKUP(CONCATENATE($F1653," ",$G1653),AllocFactorMatrix,(J$4+1),FALSE)*$E1655</f>
        <v>0</v>
      </c>
      <c r="K1653" s="5">
        <f>VLOOKUP(CONCATENATE($F1653," ",$G1653),AllocFactorMatrix,(K$4+1),FALSE)*$E1655</f>
        <v>0</v>
      </c>
      <c r="L1653" s="5">
        <f>VLOOKUP(CONCATENATE($F1653," ",$G1653),AllocFactorMatrix,(L$4+1),FALSE)*$E1655</f>
        <v>0</v>
      </c>
      <c r="M1653" s="5">
        <f>VLOOKUP(CONCATENATE($F1653," ",$G1653),AllocFactorMatrix,(M$4+1),FALSE)*$E1655</f>
        <v>0</v>
      </c>
      <c r="N1653" s="5">
        <f t="shared" si="823"/>
        <v>0</v>
      </c>
      <c r="O1653" s="5">
        <f>VLOOKUP(CONCATENATE($F1653," ",$G1653),AllocFactorMatrix,(O$4+1),FALSE)*$E1655</f>
        <v>0</v>
      </c>
      <c r="P1653" s="5">
        <f>VLOOKUP(CONCATENATE($F1653," ",$G1653),AllocFactorMatrix,(P$4+1),FALSE)*$E1655</f>
        <v>0</v>
      </c>
      <c r="Q1653" s="5">
        <f>VLOOKUP(CONCATENATE($F1653," ",$G1653),AllocFactorMatrix,(Q$4+1),FALSE)*$E1655</f>
        <v>0</v>
      </c>
      <c r="R1653" s="5">
        <f>VLOOKUP(CONCATENATE($F1653," ",$G1653),AllocFactorMatrix,(R$4+1),FALSE)*$E1655</f>
        <v>0</v>
      </c>
      <c r="S1653" s="5">
        <f t="shared" si="825"/>
        <v>0</v>
      </c>
      <c r="T1653" s="5">
        <f>VLOOKUP(CONCATENATE($F1653," ",$G1653),AllocFactorMatrix,(T$4+1),FALSE)*$E1655</f>
        <v>0</v>
      </c>
      <c r="U1653" s="5">
        <f>VLOOKUP(CONCATENATE($F1653," ",$G1653),AllocFactorMatrix,(U$4+1),FALSE)*$E1655</f>
        <v>0</v>
      </c>
      <c r="V1653" s="5">
        <f>VLOOKUP(CONCATENATE($F1653," ",$G1653),AllocFactorMatrix,(V$4+1),FALSE)*$E1655</f>
        <v>0</v>
      </c>
      <c r="W1653" s="5">
        <f>VLOOKUP(CONCATENATE($F1653," ",$G1653),AllocFactorMatrix,(W$4+1),FALSE)*$E1655</f>
        <v>0</v>
      </c>
      <c r="X1653" s="5">
        <f t="shared" si="829"/>
        <v>0</v>
      </c>
      <c r="Y1653" s="5">
        <f>VLOOKUP(CONCATENATE($F1653," ",$G1653),AllocFactorMatrix,(Y$4+1),FALSE)*$E1655</f>
        <v>0</v>
      </c>
      <c r="Z1653" s="5">
        <f>VLOOKUP(CONCATENATE($F1653," ",$G1653),AllocFactorMatrix,(Z$4+1),FALSE)*$E1655</f>
        <v>0</v>
      </c>
      <c r="AA1653" s="5">
        <f t="shared" si="824"/>
        <v>0</v>
      </c>
      <c r="AB1653" s="5">
        <f>VLOOKUP(CONCATENATE($F1653," ",$G1653),AllocFactorMatrix,(AB$4+1),FALSE)*$E1655</f>
        <v>0</v>
      </c>
      <c r="AC1653" s="5">
        <f>VLOOKUP(CONCATENATE($F1653," ",$G1653),AllocFactorMatrix,(AC$4+1),FALSE)*$E1655</f>
        <v>0</v>
      </c>
      <c r="AD1653" s="5">
        <f>VLOOKUP(CONCATENATE($F1653," ",$G1653),AllocFactorMatrix,(AD$4+1),FALSE)*$E1655</f>
        <v>0</v>
      </c>
    </row>
    <row r="1654" spans="4:30" hidden="1" outlineLevel="1">
      <c r="E1654" s="51"/>
      <c r="F1654" s="52" t="str">
        <f>F1655</f>
        <v>CUST_TOTAL</v>
      </c>
      <c r="G1654" s="55" t="str">
        <f>$G$14</f>
        <v>CUSTOMER</v>
      </c>
      <c r="H1654" s="4">
        <f t="shared" si="822"/>
        <v>-175136.99999999997</v>
      </c>
      <c r="I1654" s="5">
        <f>VLOOKUP(CONCATENATE($F1654," ",$G1654),AllocFactorMatrix,(I$4+1),FALSE)*$E1655</f>
        <v>-111595.87634596803</v>
      </c>
      <c r="J1654" s="5">
        <f>VLOOKUP(CONCATENATE($F1654," ",$G1654),AllocFactorMatrix,(J$4+1),FALSE)*$E1655</f>
        <v>-19526.969096993715</v>
      </c>
      <c r="K1654" s="5">
        <f>VLOOKUP(CONCATENATE($F1654," ",$G1654),AllocFactorMatrix,(K$4+1),FALSE)*$E1655</f>
        <v>-5484.1943934917454</v>
      </c>
      <c r="L1654" s="5">
        <f>VLOOKUP(CONCATENATE($F1654," ",$G1654),AllocFactorMatrix,(L$4+1),FALSE)*$E1655</f>
        <v>-63.760197151938613</v>
      </c>
      <c r="M1654" s="5">
        <f>VLOOKUP(CONCATENATE($F1654," ",$G1654),AllocFactorMatrix,(M$4+1),FALSE)*$E1655</f>
        <v>-4.9046305501491245</v>
      </c>
      <c r="N1654" s="5">
        <f t="shared" si="823"/>
        <v>-5552.859221193833</v>
      </c>
      <c r="O1654" s="5">
        <f>VLOOKUP(CONCATENATE($F1654," ",$G1654),AllocFactorMatrix,(O$4+1),FALSE)*$E1655</f>
        <v>-479.83635548958927</v>
      </c>
      <c r="P1654" s="5">
        <f>VLOOKUP(CONCATENATE($F1654," ",$G1654),AllocFactorMatrix,(P$4+1),FALSE)*$E1655</f>
        <v>-48.228867076466393</v>
      </c>
      <c r="Q1654" s="5">
        <f>VLOOKUP(CONCATENATE($F1654," ",$G1654),AllocFactorMatrix,(Q$4+1),FALSE)*$E1655</f>
        <v>-13.896453225422519</v>
      </c>
      <c r="R1654" s="5">
        <f>VLOOKUP(CONCATENATE($F1654," ",$G1654),AllocFactorMatrix,(R$4+1),FALSE)*$E1655</f>
        <v>-1.634876850049708</v>
      </c>
      <c r="S1654" s="5">
        <f t="shared" si="825"/>
        <v>-543.59655264152798</v>
      </c>
      <c r="T1654" s="5">
        <f>VLOOKUP(CONCATENATE($F1654," ",$G1654),AllocFactorMatrix,(T$4+1),FALSE)*$E1655</f>
        <v>-3.2697537000994159</v>
      </c>
      <c r="U1654" s="5">
        <f>VLOOKUP(CONCATENATE($F1654," ",$G1654),AllocFactorMatrix,(U$4+1),FALSE)*$E1655</f>
        <v>-28.610344875869892</v>
      </c>
      <c r="V1654" s="5">
        <f>VLOOKUP(CONCATENATE($F1654," ",$G1654),AllocFactorMatrix,(V$4+1),FALSE)*$E1655</f>
        <v>-20.435960625621352</v>
      </c>
      <c r="W1654" s="5">
        <f>VLOOKUP(CONCATENATE($F1654," ",$G1654),AllocFactorMatrix,(W$4+1),FALSE)*$E1655</f>
        <v>-2.4523152750745623</v>
      </c>
      <c r="X1654" s="5">
        <f t="shared" si="829"/>
        <v>-54.768374476665223</v>
      </c>
      <c r="Y1654" s="5">
        <f>VLOOKUP(CONCATENATE($F1654," ",$G1654),AllocFactorMatrix,(Y$4+1),FALSE)*$E1655</f>
        <v>-131.60758642900151</v>
      </c>
      <c r="Z1654" s="5">
        <f>VLOOKUP(CONCATENATE($F1654," ",$G1654),AllocFactorMatrix,(Z$4+1),FALSE)*$E1655</f>
        <v>-0.81743842502485398</v>
      </c>
      <c r="AA1654" s="5">
        <f t="shared" si="824"/>
        <v>-132.42502485402636</v>
      </c>
      <c r="AB1654" s="5">
        <f>VLOOKUP(CONCATENATE($F1654," ",$G1654),AllocFactorMatrix,(AB$4+1),FALSE)*$E1655</f>
        <v>-8.17438425024854</v>
      </c>
      <c r="AC1654" s="5">
        <f>VLOOKUP(CONCATENATE($F1654," ",$G1654),AllocFactorMatrix,(AC$4+1),FALSE)*$E1655</f>
        <v>-37677.371886245572</v>
      </c>
      <c r="AD1654" s="5">
        <f>VLOOKUP(CONCATENATE($F1654," ",$G1654),AllocFactorMatrix,(AD$4+1),FALSE)*$E1655</f>
        <v>-44.959113376366972</v>
      </c>
    </row>
    <row r="1655" spans="4:30" collapsed="1">
      <c r="D1655" s="1" t="s">
        <v>124</v>
      </c>
      <c r="E1655" s="61">
        <v>-175137</v>
      </c>
      <c r="F1655" s="10" t="s">
        <v>42</v>
      </c>
      <c r="G1655" s="55" t="str">
        <f>$G$15</f>
        <v>TOTAL</v>
      </c>
      <c r="H1655" s="4">
        <f t="shared" si="822"/>
        <v>-175136.99999999997</v>
      </c>
      <c r="I1655" s="5">
        <f>VLOOKUP(CONCATENATE($F1655," ",$G1655),AllocFactorMatrix,(I$4+1),FALSE)*$E1655</f>
        <v>-111595.87634596803</v>
      </c>
      <c r="J1655" s="5">
        <f>VLOOKUP(CONCATENATE($F1655," ",$G1655),AllocFactorMatrix,(J$4+1),FALSE)*$E1655</f>
        <v>-19526.969096993715</v>
      </c>
      <c r="K1655" s="5">
        <f>VLOOKUP(CONCATENATE($F1655," ",$G1655),AllocFactorMatrix,(K$4+1),FALSE)*$E1655</f>
        <v>-5484.1943934917454</v>
      </c>
      <c r="L1655" s="5">
        <f>VLOOKUP(CONCATENATE($F1655," ",$G1655),AllocFactorMatrix,(L$4+1),FALSE)*$E1655</f>
        <v>-63.760197151938613</v>
      </c>
      <c r="M1655" s="5">
        <f>VLOOKUP(CONCATENATE($F1655," ",$G1655),AllocFactorMatrix,(M$4+1),FALSE)*$E1655</f>
        <v>-4.9046305501491245</v>
      </c>
      <c r="N1655" s="5">
        <f t="shared" si="823"/>
        <v>-5552.859221193833</v>
      </c>
      <c r="O1655" s="5">
        <f>VLOOKUP(CONCATENATE($F1655," ",$G1655),AllocFactorMatrix,(O$4+1),FALSE)*$E1655</f>
        <v>-479.83635548958927</v>
      </c>
      <c r="P1655" s="5">
        <f>VLOOKUP(CONCATENATE($F1655," ",$G1655),AllocFactorMatrix,(P$4+1),FALSE)*$E1655</f>
        <v>-48.228867076466393</v>
      </c>
      <c r="Q1655" s="5">
        <f>VLOOKUP(CONCATENATE($F1655," ",$G1655),AllocFactorMatrix,(Q$4+1),FALSE)*$E1655</f>
        <v>-13.896453225422519</v>
      </c>
      <c r="R1655" s="5">
        <f>VLOOKUP(CONCATENATE($F1655," ",$G1655),AllocFactorMatrix,(R$4+1),FALSE)*$E1655</f>
        <v>-1.634876850049708</v>
      </c>
      <c r="S1655" s="5">
        <f t="shared" si="825"/>
        <v>-543.59655264152798</v>
      </c>
      <c r="T1655" s="5">
        <f>VLOOKUP(CONCATENATE($F1655," ",$G1655),AllocFactorMatrix,(T$4+1),FALSE)*$E1655</f>
        <v>-3.2697537000994159</v>
      </c>
      <c r="U1655" s="5">
        <f>VLOOKUP(CONCATENATE($F1655," ",$G1655),AllocFactorMatrix,(U$4+1),FALSE)*$E1655</f>
        <v>-28.610344875869892</v>
      </c>
      <c r="V1655" s="5">
        <f>VLOOKUP(CONCATENATE($F1655," ",$G1655),AllocFactorMatrix,(V$4+1),FALSE)*$E1655</f>
        <v>-20.435960625621352</v>
      </c>
      <c r="W1655" s="5">
        <f>VLOOKUP(CONCATENATE($F1655," ",$G1655),AllocFactorMatrix,(W$4+1),FALSE)*$E1655</f>
        <v>-2.4523152750745623</v>
      </c>
      <c r="X1655" s="5">
        <f t="shared" si="829"/>
        <v>-54.768374476665223</v>
      </c>
      <c r="Y1655" s="5">
        <f>VLOOKUP(CONCATENATE($F1655," ",$G1655),AllocFactorMatrix,(Y$4+1),FALSE)*$E1655</f>
        <v>-131.60758642900151</v>
      </c>
      <c r="Z1655" s="5">
        <f>VLOOKUP(CONCATENATE($F1655," ",$G1655),AllocFactorMatrix,(Z$4+1),FALSE)*$E1655</f>
        <v>-0.81743842502485398</v>
      </c>
      <c r="AA1655" s="5">
        <f t="shared" si="824"/>
        <v>-132.42502485402636</v>
      </c>
      <c r="AB1655" s="5">
        <f>VLOOKUP(CONCATENATE($F1655," ",$G1655),AllocFactorMatrix,(AB$4+1),FALSE)*$E1655</f>
        <v>-8.17438425024854</v>
      </c>
      <c r="AC1655" s="5">
        <f>VLOOKUP(CONCATENATE($F1655," ",$G1655),AllocFactorMatrix,(AC$4+1),FALSE)*$E1655</f>
        <v>-37677.371886245572</v>
      </c>
      <c r="AD1655" s="5">
        <f>VLOOKUP(CONCATENATE($F1655," ",$G1655),AllocFactorMatrix,(AD$4+1),FALSE)*$E1655</f>
        <v>-44.959113376366972</v>
      </c>
    </row>
    <row r="1656" spans="4:30" hidden="1" outlineLevel="1">
      <c r="E1656" s="51"/>
      <c r="F1656" s="52" t="str">
        <f>F1663</f>
        <v>TOTOX234</v>
      </c>
      <c r="G1656" s="55" t="str">
        <f>$G$8</f>
        <v>PRODUCTION</v>
      </c>
      <c r="H1656" s="4">
        <f t="shared" si="822"/>
        <v>0</v>
      </c>
      <c r="I1656" s="5">
        <f>VLOOKUP(CONCATENATE($F1656," ",$G1656),AllocFactorMatrix,(I$4+1),FALSE)*$E1663</f>
        <v>0</v>
      </c>
      <c r="J1656" s="5">
        <f>VLOOKUP(CONCATENATE($F1656," ",$G1656),AllocFactorMatrix,(J$4+1),FALSE)*$E1663</f>
        <v>0</v>
      </c>
      <c r="K1656" s="5">
        <f>VLOOKUP(CONCATENATE($F1656," ",$G1656),AllocFactorMatrix,(K$4+1),FALSE)*$E1663</f>
        <v>0</v>
      </c>
      <c r="L1656" s="5">
        <f>VLOOKUP(CONCATENATE($F1656," ",$G1656),AllocFactorMatrix,(L$4+1),FALSE)*$E1663</f>
        <v>0</v>
      </c>
      <c r="M1656" s="5">
        <f>VLOOKUP(CONCATENATE($F1656," ",$G1656),AllocFactorMatrix,(M$4+1),FALSE)*$E1663</f>
        <v>0</v>
      </c>
      <c r="N1656" s="5">
        <f t="shared" si="823"/>
        <v>0</v>
      </c>
      <c r="O1656" s="5">
        <f>VLOOKUP(CONCATENATE($F1656," ",$G1656),AllocFactorMatrix,(O$4+1),FALSE)*$E1663</f>
        <v>0</v>
      </c>
      <c r="P1656" s="5">
        <f>VLOOKUP(CONCATENATE($F1656," ",$G1656),AllocFactorMatrix,(P$4+1),FALSE)*$E1663</f>
        <v>0</v>
      </c>
      <c r="Q1656" s="5">
        <f>VLOOKUP(CONCATENATE($F1656," ",$G1656),AllocFactorMatrix,(Q$4+1),FALSE)*$E1663</f>
        <v>0</v>
      </c>
      <c r="R1656" s="5">
        <f>VLOOKUP(CONCATENATE($F1656," ",$G1656),AllocFactorMatrix,(R$4+1),FALSE)*$E1663</f>
        <v>0</v>
      </c>
      <c r="S1656" s="5">
        <f t="shared" si="825"/>
        <v>0</v>
      </c>
      <c r="T1656" s="5">
        <f>VLOOKUP(CONCATENATE($F1656," ",$G1656),AllocFactorMatrix,(T$4+1),FALSE)*$E1663</f>
        <v>0</v>
      </c>
      <c r="U1656" s="5">
        <f>VLOOKUP(CONCATENATE($F1656," ",$G1656),AllocFactorMatrix,(U$4+1),FALSE)*$E1663</f>
        <v>0</v>
      </c>
      <c r="V1656" s="5">
        <f>VLOOKUP(CONCATENATE($F1656," ",$G1656),AllocFactorMatrix,(V$4+1),FALSE)*$E1663</f>
        <v>0</v>
      </c>
      <c r="W1656" s="5">
        <f>VLOOKUP(CONCATENATE($F1656," ",$G1656),AllocFactorMatrix,(W$4+1),FALSE)*$E1663</f>
        <v>0</v>
      </c>
      <c r="X1656" s="5">
        <f>SUBTOTAL(9,T1656:W1656)</f>
        <v>0</v>
      </c>
      <c r="Y1656" s="5">
        <f>VLOOKUP(CONCATENATE($F1656," ",$G1656),AllocFactorMatrix,(Y$4+1),FALSE)*$E1663</f>
        <v>0</v>
      </c>
      <c r="Z1656" s="5">
        <f>VLOOKUP(CONCATENATE($F1656," ",$G1656),AllocFactorMatrix,(Z$4+1),FALSE)*$E1663</f>
        <v>0</v>
      </c>
      <c r="AA1656" s="5">
        <f t="shared" si="824"/>
        <v>0</v>
      </c>
      <c r="AB1656" s="5">
        <f>VLOOKUP(CONCATENATE($F1656," ",$G1656),AllocFactorMatrix,(AB$4+1),FALSE)*$E1663</f>
        <v>0</v>
      </c>
      <c r="AC1656" s="5">
        <f>VLOOKUP(CONCATENATE($F1656," ",$G1656),AllocFactorMatrix,(AC$4+1),FALSE)*$E1663</f>
        <v>0</v>
      </c>
      <c r="AD1656" s="5">
        <f>VLOOKUP(CONCATENATE($F1656," ",$G1656),AllocFactorMatrix,(AD$4+1),FALSE)*$E1663</f>
        <v>0</v>
      </c>
    </row>
    <row r="1657" spans="4:30" hidden="1" outlineLevel="1">
      <c r="E1657" s="51"/>
      <c r="F1657" s="52" t="str">
        <f>F1663</f>
        <v>TOTOX234</v>
      </c>
      <c r="G1657" s="55" t="str">
        <f>$G$9</f>
        <v>BULKTRAN</v>
      </c>
      <c r="H1657" s="4">
        <f t="shared" si="822"/>
        <v>0</v>
      </c>
      <c r="I1657" s="5">
        <f>VLOOKUP(CONCATENATE($F1657," ",$G1657),AllocFactorMatrix,(I$4+1),FALSE)*$E1663</f>
        <v>0</v>
      </c>
      <c r="J1657" s="5">
        <f>VLOOKUP(CONCATENATE($F1657," ",$G1657),AllocFactorMatrix,(J$4+1),FALSE)*$E1663</f>
        <v>0</v>
      </c>
      <c r="K1657" s="5">
        <f>VLOOKUP(CONCATENATE($F1657," ",$G1657),AllocFactorMatrix,(K$4+1),FALSE)*$E1663</f>
        <v>0</v>
      </c>
      <c r="L1657" s="5">
        <f>VLOOKUP(CONCATENATE($F1657," ",$G1657),AllocFactorMatrix,(L$4+1),FALSE)*$E1663</f>
        <v>0</v>
      </c>
      <c r="M1657" s="5">
        <f>VLOOKUP(CONCATENATE($F1657," ",$G1657),AllocFactorMatrix,(M$4+1),FALSE)*$E1663</f>
        <v>0</v>
      </c>
      <c r="N1657" s="5">
        <f t="shared" si="823"/>
        <v>0</v>
      </c>
      <c r="O1657" s="5">
        <f>VLOOKUP(CONCATENATE($F1657," ",$G1657),AllocFactorMatrix,(O$4+1),FALSE)*$E1663</f>
        <v>0</v>
      </c>
      <c r="P1657" s="5">
        <f>VLOOKUP(CONCATENATE($F1657," ",$G1657),AllocFactorMatrix,(P$4+1),FALSE)*$E1663</f>
        <v>0</v>
      </c>
      <c r="Q1657" s="5">
        <f>VLOOKUP(CONCATENATE($F1657," ",$G1657),AllocFactorMatrix,(Q$4+1),FALSE)*$E1663</f>
        <v>0</v>
      </c>
      <c r="R1657" s="5">
        <f>VLOOKUP(CONCATENATE($F1657," ",$G1657),AllocFactorMatrix,(R$4+1),FALSE)*$E1663</f>
        <v>0</v>
      </c>
      <c r="S1657" s="5">
        <f t="shared" si="825"/>
        <v>0</v>
      </c>
      <c r="T1657" s="5">
        <f>VLOOKUP(CONCATENATE($F1657," ",$G1657),AllocFactorMatrix,(T$4+1),FALSE)*$E1663</f>
        <v>0</v>
      </c>
      <c r="U1657" s="5">
        <f>VLOOKUP(CONCATENATE($F1657," ",$G1657),AllocFactorMatrix,(U$4+1),FALSE)*$E1663</f>
        <v>0</v>
      </c>
      <c r="V1657" s="5">
        <f>VLOOKUP(CONCATENATE($F1657," ",$G1657),AllocFactorMatrix,(V$4+1),FALSE)*$E1663</f>
        <v>0</v>
      </c>
      <c r="W1657" s="5">
        <f>VLOOKUP(CONCATENATE($F1657," ",$G1657),AllocFactorMatrix,(W$4+1),FALSE)*$E1663</f>
        <v>0</v>
      </c>
      <c r="X1657" s="5">
        <f t="shared" ref="X1657:X1663" si="830">SUBTOTAL(9,T1657:W1657)</f>
        <v>0</v>
      </c>
      <c r="Y1657" s="5">
        <f>VLOOKUP(CONCATENATE($F1657," ",$G1657),AllocFactorMatrix,(Y$4+1),FALSE)*$E1663</f>
        <v>0</v>
      </c>
      <c r="Z1657" s="5">
        <f>VLOOKUP(CONCATENATE($F1657," ",$G1657),AllocFactorMatrix,(Z$4+1),FALSE)*$E1663</f>
        <v>0</v>
      </c>
      <c r="AA1657" s="5">
        <f t="shared" si="824"/>
        <v>0</v>
      </c>
      <c r="AB1657" s="5">
        <f>VLOOKUP(CONCATENATE($F1657," ",$G1657),AllocFactorMatrix,(AB$4+1),FALSE)*$E1663</f>
        <v>0</v>
      </c>
      <c r="AC1657" s="5">
        <f>VLOOKUP(CONCATENATE($F1657," ",$G1657),AllocFactorMatrix,(AC$4+1),FALSE)*$E1663</f>
        <v>0</v>
      </c>
      <c r="AD1657" s="5">
        <f>VLOOKUP(CONCATENATE($F1657," ",$G1657),AllocFactorMatrix,(AD$4+1),FALSE)*$E1663</f>
        <v>0</v>
      </c>
    </row>
    <row r="1658" spans="4:30" hidden="1" outlineLevel="1">
      <c r="E1658" s="51"/>
      <c r="F1658" s="52" t="str">
        <f>F1663</f>
        <v>TOTOX234</v>
      </c>
      <c r="G1658" s="55" t="str">
        <f>$G$10</f>
        <v>SUBTRAN</v>
      </c>
      <c r="H1658" s="4">
        <f t="shared" si="822"/>
        <v>0</v>
      </c>
      <c r="I1658" s="5">
        <f>VLOOKUP(CONCATENATE($F1658," ",$G1658),AllocFactorMatrix,(I$4+1),FALSE)*$E1663</f>
        <v>0</v>
      </c>
      <c r="J1658" s="5">
        <f>VLOOKUP(CONCATENATE($F1658," ",$G1658),AllocFactorMatrix,(J$4+1),FALSE)*$E1663</f>
        <v>0</v>
      </c>
      <c r="K1658" s="5">
        <f>VLOOKUP(CONCATENATE($F1658," ",$G1658),AllocFactorMatrix,(K$4+1),FALSE)*$E1663</f>
        <v>0</v>
      </c>
      <c r="L1658" s="5">
        <f>VLOOKUP(CONCATENATE($F1658," ",$G1658),AllocFactorMatrix,(L$4+1),FALSE)*$E1663</f>
        <v>0</v>
      </c>
      <c r="M1658" s="5">
        <f>VLOOKUP(CONCATENATE($F1658," ",$G1658),AllocFactorMatrix,(M$4+1),FALSE)*$E1663</f>
        <v>0</v>
      </c>
      <c r="N1658" s="5">
        <f t="shared" si="823"/>
        <v>0</v>
      </c>
      <c r="O1658" s="5">
        <f>VLOOKUP(CONCATENATE($F1658," ",$G1658),AllocFactorMatrix,(O$4+1),FALSE)*$E1663</f>
        <v>0</v>
      </c>
      <c r="P1658" s="5">
        <f>VLOOKUP(CONCATENATE($F1658," ",$G1658),AllocFactorMatrix,(P$4+1),FALSE)*$E1663</f>
        <v>0</v>
      </c>
      <c r="Q1658" s="5">
        <f>VLOOKUP(CONCATENATE($F1658," ",$G1658),AllocFactorMatrix,(Q$4+1),FALSE)*$E1663</f>
        <v>0</v>
      </c>
      <c r="R1658" s="5">
        <f>VLOOKUP(CONCATENATE($F1658," ",$G1658),AllocFactorMatrix,(R$4+1),FALSE)*$E1663</f>
        <v>0</v>
      </c>
      <c r="S1658" s="5">
        <f t="shared" si="825"/>
        <v>0</v>
      </c>
      <c r="T1658" s="5">
        <f>VLOOKUP(CONCATENATE($F1658," ",$G1658),AllocFactorMatrix,(T$4+1),FALSE)*$E1663</f>
        <v>0</v>
      </c>
      <c r="U1658" s="5">
        <f>VLOOKUP(CONCATENATE($F1658," ",$G1658),AllocFactorMatrix,(U$4+1),FALSE)*$E1663</f>
        <v>0</v>
      </c>
      <c r="V1658" s="5">
        <f>VLOOKUP(CONCATENATE($F1658," ",$G1658),AllocFactorMatrix,(V$4+1),FALSE)*$E1663</f>
        <v>0</v>
      </c>
      <c r="W1658" s="5">
        <f>VLOOKUP(CONCATENATE($F1658," ",$G1658),AllocFactorMatrix,(W$4+1),FALSE)*$E1663</f>
        <v>0</v>
      </c>
      <c r="X1658" s="5">
        <f t="shared" si="830"/>
        <v>0</v>
      </c>
      <c r="Y1658" s="5">
        <f>VLOOKUP(CONCATENATE($F1658," ",$G1658),AllocFactorMatrix,(Y$4+1),FALSE)*$E1663</f>
        <v>0</v>
      </c>
      <c r="Z1658" s="5">
        <f>VLOOKUP(CONCATENATE($F1658," ",$G1658),AllocFactorMatrix,(Z$4+1),FALSE)*$E1663</f>
        <v>0</v>
      </c>
      <c r="AA1658" s="5">
        <f t="shared" si="824"/>
        <v>0</v>
      </c>
      <c r="AB1658" s="5">
        <f>VLOOKUP(CONCATENATE($F1658," ",$G1658),AllocFactorMatrix,(AB$4+1),FALSE)*$E1663</f>
        <v>0</v>
      </c>
      <c r="AC1658" s="5">
        <f>VLOOKUP(CONCATENATE($F1658," ",$G1658),AllocFactorMatrix,(AC$4+1),FALSE)*$E1663</f>
        <v>0</v>
      </c>
      <c r="AD1658" s="5">
        <f>VLOOKUP(CONCATENATE($F1658," ",$G1658),AllocFactorMatrix,(AD$4+1),FALSE)*$E1663</f>
        <v>0</v>
      </c>
    </row>
    <row r="1659" spans="4:30" hidden="1" outlineLevel="1">
      <c r="E1659" s="51"/>
      <c r="F1659" s="52" t="str">
        <f>F1663</f>
        <v>TOTOX234</v>
      </c>
      <c r="G1659" s="55" t="str">
        <f>$G$11</f>
        <v>DISTPRI</v>
      </c>
      <c r="H1659" s="4">
        <f t="shared" si="822"/>
        <v>0</v>
      </c>
      <c r="I1659" s="5">
        <f>VLOOKUP(CONCATENATE($F1659," ",$G1659),AllocFactorMatrix,(I$4+1),FALSE)*$E1663</f>
        <v>0</v>
      </c>
      <c r="J1659" s="5">
        <f>VLOOKUP(CONCATENATE($F1659," ",$G1659),AllocFactorMatrix,(J$4+1),FALSE)*$E1663</f>
        <v>0</v>
      </c>
      <c r="K1659" s="5">
        <f>VLOOKUP(CONCATENATE($F1659," ",$G1659),AllocFactorMatrix,(K$4+1),FALSE)*$E1663</f>
        <v>0</v>
      </c>
      <c r="L1659" s="5">
        <f>VLOOKUP(CONCATENATE($F1659," ",$G1659),AllocFactorMatrix,(L$4+1),FALSE)*$E1663</f>
        <v>0</v>
      </c>
      <c r="M1659" s="5">
        <f>VLOOKUP(CONCATENATE($F1659," ",$G1659),AllocFactorMatrix,(M$4+1),FALSE)*$E1663</f>
        <v>0</v>
      </c>
      <c r="N1659" s="5">
        <f t="shared" si="823"/>
        <v>0</v>
      </c>
      <c r="O1659" s="5">
        <f>VLOOKUP(CONCATENATE($F1659," ",$G1659),AllocFactorMatrix,(O$4+1),FALSE)*$E1663</f>
        <v>0</v>
      </c>
      <c r="P1659" s="5">
        <f>VLOOKUP(CONCATENATE($F1659," ",$G1659),AllocFactorMatrix,(P$4+1),FALSE)*$E1663</f>
        <v>0</v>
      </c>
      <c r="Q1659" s="5">
        <f>VLOOKUP(CONCATENATE($F1659," ",$G1659),AllocFactorMatrix,(Q$4+1),FALSE)*$E1663</f>
        <v>0</v>
      </c>
      <c r="R1659" s="5">
        <f>VLOOKUP(CONCATENATE($F1659," ",$G1659),AllocFactorMatrix,(R$4+1),FALSE)*$E1663</f>
        <v>0</v>
      </c>
      <c r="S1659" s="5">
        <f t="shared" si="825"/>
        <v>0</v>
      </c>
      <c r="T1659" s="5">
        <f>VLOOKUP(CONCATENATE($F1659," ",$G1659),AllocFactorMatrix,(T$4+1),FALSE)*$E1663</f>
        <v>0</v>
      </c>
      <c r="U1659" s="5">
        <f>VLOOKUP(CONCATENATE($F1659," ",$G1659),AllocFactorMatrix,(U$4+1),FALSE)*$E1663</f>
        <v>0</v>
      </c>
      <c r="V1659" s="5">
        <f>VLOOKUP(CONCATENATE($F1659," ",$G1659),AllocFactorMatrix,(V$4+1),FALSE)*$E1663</f>
        <v>0</v>
      </c>
      <c r="W1659" s="5">
        <f>VLOOKUP(CONCATENATE($F1659," ",$G1659),AllocFactorMatrix,(W$4+1),FALSE)*$E1663</f>
        <v>0</v>
      </c>
      <c r="X1659" s="5">
        <f t="shared" si="830"/>
        <v>0</v>
      </c>
      <c r="Y1659" s="5">
        <f>VLOOKUP(CONCATENATE($F1659," ",$G1659),AllocFactorMatrix,(Y$4+1),FALSE)*$E1663</f>
        <v>0</v>
      </c>
      <c r="Z1659" s="5">
        <f>VLOOKUP(CONCATENATE($F1659," ",$G1659),AllocFactorMatrix,(Z$4+1),FALSE)*$E1663</f>
        <v>0</v>
      </c>
      <c r="AA1659" s="5">
        <f t="shared" si="824"/>
        <v>0</v>
      </c>
      <c r="AB1659" s="5">
        <f>VLOOKUP(CONCATENATE($F1659," ",$G1659),AllocFactorMatrix,(AB$4+1),FALSE)*$E1663</f>
        <v>0</v>
      </c>
      <c r="AC1659" s="5">
        <f>VLOOKUP(CONCATENATE($F1659," ",$G1659),AllocFactorMatrix,(AC$4+1),FALSE)*$E1663</f>
        <v>0</v>
      </c>
      <c r="AD1659" s="5">
        <f>VLOOKUP(CONCATENATE($F1659," ",$G1659),AllocFactorMatrix,(AD$4+1),FALSE)*$E1663</f>
        <v>0</v>
      </c>
    </row>
    <row r="1660" spans="4:30" hidden="1" outlineLevel="1">
      <c r="E1660" s="51"/>
      <c r="F1660" s="52" t="str">
        <f>F1663</f>
        <v>TOTOX234</v>
      </c>
      <c r="G1660" s="55" t="str">
        <f>$G$12</f>
        <v>DISTSEC</v>
      </c>
      <c r="H1660" s="4">
        <f t="shared" si="822"/>
        <v>0</v>
      </c>
      <c r="I1660" s="5">
        <f>VLOOKUP(CONCATENATE($F1660," ",$G1660),AllocFactorMatrix,(I$4+1),FALSE)*$E1663</f>
        <v>0</v>
      </c>
      <c r="J1660" s="5">
        <f>VLOOKUP(CONCATENATE($F1660," ",$G1660),AllocFactorMatrix,(J$4+1),FALSE)*$E1663</f>
        <v>0</v>
      </c>
      <c r="K1660" s="5">
        <f>VLOOKUP(CONCATENATE($F1660," ",$G1660),AllocFactorMatrix,(K$4+1),FALSE)*$E1663</f>
        <v>0</v>
      </c>
      <c r="L1660" s="5">
        <f>VLOOKUP(CONCATENATE($F1660," ",$G1660),AllocFactorMatrix,(L$4+1),FALSE)*$E1663</f>
        <v>0</v>
      </c>
      <c r="M1660" s="5">
        <f>VLOOKUP(CONCATENATE($F1660," ",$G1660),AllocFactorMatrix,(M$4+1),FALSE)*$E1663</f>
        <v>0</v>
      </c>
      <c r="N1660" s="5">
        <f t="shared" si="823"/>
        <v>0</v>
      </c>
      <c r="O1660" s="5">
        <f>VLOOKUP(CONCATENATE($F1660," ",$G1660),AllocFactorMatrix,(O$4+1),FALSE)*$E1663</f>
        <v>0</v>
      </c>
      <c r="P1660" s="5">
        <f>VLOOKUP(CONCATENATE($F1660," ",$G1660),AllocFactorMatrix,(P$4+1),FALSE)*$E1663</f>
        <v>0</v>
      </c>
      <c r="Q1660" s="5">
        <f>VLOOKUP(CONCATENATE($F1660," ",$G1660),AllocFactorMatrix,(Q$4+1),FALSE)*$E1663</f>
        <v>0</v>
      </c>
      <c r="R1660" s="5">
        <f>VLOOKUP(CONCATENATE($F1660," ",$G1660),AllocFactorMatrix,(R$4+1),FALSE)*$E1663</f>
        <v>0</v>
      </c>
      <c r="S1660" s="5">
        <f t="shared" si="825"/>
        <v>0</v>
      </c>
      <c r="T1660" s="5">
        <f>VLOOKUP(CONCATENATE($F1660," ",$G1660),AllocFactorMatrix,(T$4+1),FALSE)*$E1663</f>
        <v>0</v>
      </c>
      <c r="U1660" s="5">
        <f>VLOOKUP(CONCATENATE($F1660," ",$G1660),AllocFactorMatrix,(U$4+1),FALSE)*$E1663</f>
        <v>0</v>
      </c>
      <c r="V1660" s="5">
        <f>VLOOKUP(CONCATENATE($F1660," ",$G1660),AllocFactorMatrix,(V$4+1),FALSE)*$E1663</f>
        <v>0</v>
      </c>
      <c r="W1660" s="5">
        <f>VLOOKUP(CONCATENATE($F1660," ",$G1660),AllocFactorMatrix,(W$4+1),FALSE)*$E1663</f>
        <v>0</v>
      </c>
      <c r="X1660" s="5">
        <f t="shared" si="830"/>
        <v>0</v>
      </c>
      <c r="Y1660" s="5">
        <f>VLOOKUP(CONCATENATE($F1660," ",$G1660),AllocFactorMatrix,(Y$4+1),FALSE)*$E1663</f>
        <v>0</v>
      </c>
      <c r="Z1660" s="5">
        <f>VLOOKUP(CONCATENATE($F1660," ",$G1660),AllocFactorMatrix,(Z$4+1),FALSE)*$E1663</f>
        <v>0</v>
      </c>
      <c r="AA1660" s="5">
        <f t="shared" si="824"/>
        <v>0</v>
      </c>
      <c r="AB1660" s="5">
        <f>VLOOKUP(CONCATENATE($F1660," ",$G1660),AllocFactorMatrix,(AB$4+1),FALSE)*$E1663</f>
        <v>0</v>
      </c>
      <c r="AC1660" s="5">
        <f>VLOOKUP(CONCATENATE($F1660," ",$G1660),AllocFactorMatrix,(AC$4+1),FALSE)*$E1663</f>
        <v>0</v>
      </c>
      <c r="AD1660" s="5">
        <f>VLOOKUP(CONCATENATE($F1660," ",$G1660),AllocFactorMatrix,(AD$4+1),FALSE)*$E1663</f>
        <v>0</v>
      </c>
    </row>
    <row r="1661" spans="4:30" hidden="1" outlineLevel="1">
      <c r="E1661" s="51"/>
      <c r="F1661" s="52" t="str">
        <f>F1663</f>
        <v>TOTOX234</v>
      </c>
      <c r="G1661" s="55" t="str">
        <f>$G$13</f>
        <v>ENERGY</v>
      </c>
      <c r="H1661" s="4">
        <f t="shared" si="822"/>
        <v>0</v>
      </c>
      <c r="I1661" s="5">
        <f>VLOOKUP(CONCATENATE($F1661," ",$G1661),AllocFactorMatrix,(I$4+1),FALSE)*$E1663</f>
        <v>0</v>
      </c>
      <c r="J1661" s="5">
        <f>VLOOKUP(CONCATENATE($F1661," ",$G1661),AllocFactorMatrix,(J$4+1),FALSE)*$E1663</f>
        <v>0</v>
      </c>
      <c r="K1661" s="5">
        <f>VLOOKUP(CONCATENATE($F1661," ",$G1661),AllocFactorMatrix,(K$4+1),FALSE)*$E1663</f>
        <v>0</v>
      </c>
      <c r="L1661" s="5">
        <f>VLOOKUP(CONCATENATE($F1661," ",$G1661),AllocFactorMatrix,(L$4+1),FALSE)*$E1663</f>
        <v>0</v>
      </c>
      <c r="M1661" s="5">
        <f>VLOOKUP(CONCATENATE($F1661," ",$G1661),AllocFactorMatrix,(M$4+1),FALSE)*$E1663</f>
        <v>0</v>
      </c>
      <c r="N1661" s="5">
        <f t="shared" si="823"/>
        <v>0</v>
      </c>
      <c r="O1661" s="5">
        <f>VLOOKUP(CONCATENATE($F1661," ",$G1661),AllocFactorMatrix,(O$4+1),FALSE)*$E1663</f>
        <v>0</v>
      </c>
      <c r="P1661" s="5">
        <f>VLOOKUP(CONCATENATE($F1661," ",$G1661),AllocFactorMatrix,(P$4+1),FALSE)*$E1663</f>
        <v>0</v>
      </c>
      <c r="Q1661" s="5">
        <f>VLOOKUP(CONCATENATE($F1661," ",$G1661),AllocFactorMatrix,(Q$4+1),FALSE)*$E1663</f>
        <v>0</v>
      </c>
      <c r="R1661" s="5">
        <f>VLOOKUP(CONCATENATE($F1661," ",$G1661),AllocFactorMatrix,(R$4+1),FALSE)*$E1663</f>
        <v>0</v>
      </c>
      <c r="S1661" s="5">
        <f t="shared" si="825"/>
        <v>0</v>
      </c>
      <c r="T1661" s="5">
        <f>VLOOKUP(CONCATENATE($F1661," ",$G1661),AllocFactorMatrix,(T$4+1),FALSE)*$E1663</f>
        <v>0</v>
      </c>
      <c r="U1661" s="5">
        <f>VLOOKUP(CONCATENATE($F1661," ",$G1661),AllocFactorMatrix,(U$4+1),FALSE)*$E1663</f>
        <v>0</v>
      </c>
      <c r="V1661" s="5">
        <f>VLOOKUP(CONCATENATE($F1661," ",$G1661),AllocFactorMatrix,(V$4+1),FALSE)*$E1663</f>
        <v>0</v>
      </c>
      <c r="W1661" s="5">
        <f>VLOOKUP(CONCATENATE($F1661," ",$G1661),AllocFactorMatrix,(W$4+1),FALSE)*$E1663</f>
        <v>0</v>
      </c>
      <c r="X1661" s="5">
        <f t="shared" si="830"/>
        <v>0</v>
      </c>
      <c r="Y1661" s="5">
        <f>VLOOKUP(CONCATENATE($F1661," ",$G1661),AllocFactorMatrix,(Y$4+1),FALSE)*$E1663</f>
        <v>0</v>
      </c>
      <c r="Z1661" s="5">
        <f>VLOOKUP(CONCATENATE($F1661," ",$G1661),AllocFactorMatrix,(Z$4+1),FALSE)*$E1663</f>
        <v>0</v>
      </c>
      <c r="AA1661" s="5">
        <f t="shared" si="824"/>
        <v>0</v>
      </c>
      <c r="AB1661" s="5">
        <f>VLOOKUP(CONCATENATE($F1661," ",$G1661),AllocFactorMatrix,(AB$4+1),FALSE)*$E1663</f>
        <v>0</v>
      </c>
      <c r="AC1661" s="5">
        <f>VLOOKUP(CONCATENATE($F1661," ",$G1661),AllocFactorMatrix,(AC$4+1),FALSE)*$E1663</f>
        <v>0</v>
      </c>
      <c r="AD1661" s="5">
        <f>VLOOKUP(CONCATENATE($F1661," ",$G1661),AllocFactorMatrix,(AD$4+1),FALSE)*$E1663</f>
        <v>0</v>
      </c>
    </row>
    <row r="1662" spans="4:30" hidden="1" outlineLevel="1">
      <c r="E1662" s="51"/>
      <c r="F1662" s="52" t="str">
        <f>F1663</f>
        <v>TOTOX234</v>
      </c>
      <c r="G1662" s="55" t="str">
        <f>$G$14</f>
        <v>CUSTOMER</v>
      </c>
      <c r="H1662" s="4">
        <f t="shared" si="822"/>
        <v>16983.999999999996</v>
      </c>
      <c r="I1662" s="5">
        <f>VLOOKUP(CONCATENATE($F1662," ",$G1662),AllocFactorMatrix,(I$4+1),FALSE)*$E1663</f>
        <v>14650.025202559798</v>
      </c>
      <c r="J1662" s="5">
        <f>VLOOKUP(CONCATENATE($F1662," ",$G1662),AllocFactorMatrix,(J$4+1),FALSE)*$E1663</f>
        <v>1827.2164323047971</v>
      </c>
      <c r="K1662" s="5">
        <f>VLOOKUP(CONCATENATE($F1662," ",$G1662),AllocFactorMatrix,(K$4+1),FALSE)*$E1663</f>
        <v>535.03712268320908</v>
      </c>
      <c r="L1662" s="5">
        <f>VLOOKUP(CONCATENATE($F1662," ",$G1662),AllocFactorMatrix,(L$4+1),FALSE)*$E1663</f>
        <v>6.3507368757440794</v>
      </c>
      <c r="M1662" s="5">
        <f>VLOOKUP(CONCATENATE($F1662," ",$G1662),AllocFactorMatrix,(M$4+1),FALSE)*$E1663</f>
        <v>0.49074243577084642</v>
      </c>
      <c r="N1662" s="5">
        <f t="shared" si="823"/>
        <v>541.87860199472402</v>
      </c>
      <c r="O1662" s="5">
        <f>VLOOKUP(CONCATENATE($F1662," ",$G1662),AllocFactorMatrix,(O$4+1),FALSE)*$E1663</f>
        <v>49.683514244118143</v>
      </c>
      <c r="P1662" s="5">
        <f>VLOOKUP(CONCATENATE($F1662," ",$G1662),AllocFactorMatrix,(P$4+1),FALSE)*$E1663</f>
        <v>5.0892734086594009</v>
      </c>
      <c r="Q1662" s="5">
        <f>VLOOKUP(CONCATENATE($F1662," ",$G1662),AllocFactorMatrix,(Q$4+1),FALSE)*$E1663</f>
        <v>1.4668908938387584</v>
      </c>
      <c r="R1662" s="5">
        <f>VLOOKUP(CONCATENATE($F1662," ",$G1662),AllocFactorMatrix,(R$4+1),FALSE)*$E1663</f>
        <v>0.17215018178578154</v>
      </c>
      <c r="S1662" s="5">
        <f t="shared" si="825"/>
        <v>56.411828728402085</v>
      </c>
      <c r="T1662" s="5">
        <f>VLOOKUP(CONCATENATE($F1662," ",$G1662),AllocFactorMatrix,(T$4+1),FALSE)*$E1663</f>
        <v>0.35733256723650253</v>
      </c>
      <c r="U1662" s="5">
        <f>VLOOKUP(CONCATENATE($F1662," ",$G1662),AllocFactorMatrix,(U$4+1),FALSE)*$E1663</f>
        <v>3.1302743119790124</v>
      </c>
      <c r="V1662" s="5">
        <f>VLOOKUP(CONCATENATE($F1662," ",$G1662),AllocFactorMatrix,(V$4+1),FALSE)*$E1663</f>
        <v>2.2369428938877562</v>
      </c>
      <c r="W1662" s="5">
        <f>VLOOKUP(CONCATENATE($F1662," ",$G1662),AllocFactorMatrix,(W$4+1),FALSE)*$E1663</f>
        <v>0.26799942542737681</v>
      </c>
      <c r="X1662" s="5">
        <f t="shared" si="830"/>
        <v>5.9925491985306483</v>
      </c>
      <c r="Y1662" s="5">
        <f>VLOOKUP(CONCATENATE($F1662," ",$G1662),AllocFactorMatrix,(Y$4+1),FALSE)*$E1663</f>
        <v>13.105428500879354</v>
      </c>
      <c r="Z1662" s="5">
        <f>VLOOKUP(CONCATENATE($F1662," ",$G1662),AllocFactorMatrix,(Z$4+1),FALSE)*$E1663</f>
        <v>8.2817039976655918E-2</v>
      </c>
      <c r="AA1662" s="5">
        <f t="shared" si="824"/>
        <v>13.188245540856009</v>
      </c>
      <c r="AB1662" s="5">
        <f>VLOOKUP(CONCATENATE($F1662," ",$G1662),AllocFactorMatrix,(AB$4+1),FALSE)*$E1663</f>
        <v>0.76662373010147755</v>
      </c>
      <c r="AC1662" s="5">
        <f>VLOOKUP(CONCATENATE($F1662," ",$G1662),AllocFactorMatrix,(AC$4+1),FALSE)*$E1663</f>
        <v>-115.32849310033934</v>
      </c>
      <c r="AD1662" s="5">
        <f>VLOOKUP(CONCATENATE($F1662," ",$G1662),AllocFactorMatrix,(AD$4+1),FALSE)*$E1663</f>
        <v>3.8490090431232535</v>
      </c>
    </row>
    <row r="1663" spans="4:30" collapsed="1">
      <c r="D1663" s="1" t="s">
        <v>125</v>
      </c>
      <c r="E1663" s="61">
        <v>16984</v>
      </c>
      <c r="F1663" s="10" t="s">
        <v>81</v>
      </c>
      <c r="G1663" s="55" t="str">
        <f>$G$15</f>
        <v>TOTAL</v>
      </c>
      <c r="H1663" s="4">
        <f t="shared" si="822"/>
        <v>16983.999999999996</v>
      </c>
      <c r="I1663" s="5">
        <f>VLOOKUP(CONCATENATE($F1663," ",$G1663),AllocFactorMatrix,(I$4+1),FALSE)*$E1663</f>
        <v>14650.025202559798</v>
      </c>
      <c r="J1663" s="5">
        <f>VLOOKUP(CONCATENATE($F1663," ",$G1663),AllocFactorMatrix,(J$4+1),FALSE)*$E1663</f>
        <v>1827.2164323047971</v>
      </c>
      <c r="K1663" s="5">
        <f>VLOOKUP(CONCATENATE($F1663," ",$G1663),AllocFactorMatrix,(K$4+1),FALSE)*$E1663</f>
        <v>535.03712268320908</v>
      </c>
      <c r="L1663" s="5">
        <f>VLOOKUP(CONCATENATE($F1663," ",$G1663),AllocFactorMatrix,(L$4+1),FALSE)*$E1663</f>
        <v>6.3507368757440794</v>
      </c>
      <c r="M1663" s="5">
        <f>VLOOKUP(CONCATENATE($F1663," ",$G1663),AllocFactorMatrix,(M$4+1),FALSE)*$E1663</f>
        <v>0.49074243577084642</v>
      </c>
      <c r="N1663" s="5">
        <f t="shared" si="823"/>
        <v>541.87860199472402</v>
      </c>
      <c r="O1663" s="5">
        <f>VLOOKUP(CONCATENATE($F1663," ",$G1663),AllocFactorMatrix,(O$4+1),FALSE)*$E1663</f>
        <v>49.683514244118143</v>
      </c>
      <c r="P1663" s="5">
        <f>VLOOKUP(CONCATENATE($F1663," ",$G1663),AllocFactorMatrix,(P$4+1),FALSE)*$E1663</f>
        <v>5.0892734086594009</v>
      </c>
      <c r="Q1663" s="5">
        <f>VLOOKUP(CONCATENATE($F1663," ",$G1663),AllocFactorMatrix,(Q$4+1),FALSE)*$E1663</f>
        <v>1.4668908938387584</v>
      </c>
      <c r="R1663" s="5">
        <f>VLOOKUP(CONCATENATE($F1663," ",$G1663),AllocFactorMatrix,(R$4+1),FALSE)*$E1663</f>
        <v>0.17215018178578154</v>
      </c>
      <c r="S1663" s="5">
        <f t="shared" si="825"/>
        <v>56.411828728402085</v>
      </c>
      <c r="T1663" s="5">
        <f>VLOOKUP(CONCATENATE($F1663," ",$G1663),AllocFactorMatrix,(T$4+1),FALSE)*$E1663</f>
        <v>0.35733256723650253</v>
      </c>
      <c r="U1663" s="5">
        <f>VLOOKUP(CONCATENATE($F1663," ",$G1663),AllocFactorMatrix,(U$4+1),FALSE)*$E1663</f>
        <v>3.1302743119790124</v>
      </c>
      <c r="V1663" s="5">
        <f>VLOOKUP(CONCATENATE($F1663," ",$G1663),AllocFactorMatrix,(V$4+1),FALSE)*$E1663</f>
        <v>2.2369428938877562</v>
      </c>
      <c r="W1663" s="5">
        <f>VLOOKUP(CONCATENATE($F1663," ",$G1663),AllocFactorMatrix,(W$4+1),FALSE)*$E1663</f>
        <v>0.26799942542737681</v>
      </c>
      <c r="X1663" s="5">
        <f t="shared" si="830"/>
        <v>5.9925491985306483</v>
      </c>
      <c r="Y1663" s="5">
        <f>VLOOKUP(CONCATENATE($F1663," ",$G1663),AllocFactorMatrix,(Y$4+1),FALSE)*$E1663</f>
        <v>13.105428500879354</v>
      </c>
      <c r="Z1663" s="5">
        <f>VLOOKUP(CONCATENATE($F1663," ",$G1663),AllocFactorMatrix,(Z$4+1),FALSE)*$E1663</f>
        <v>8.2817039976655918E-2</v>
      </c>
      <c r="AA1663" s="5">
        <f t="shared" si="824"/>
        <v>13.188245540856009</v>
      </c>
      <c r="AB1663" s="5">
        <f>VLOOKUP(CONCATENATE($F1663," ",$G1663),AllocFactorMatrix,(AB$4+1),FALSE)*$E1663</f>
        <v>0.76662373010147755</v>
      </c>
      <c r="AC1663" s="5">
        <f>VLOOKUP(CONCATENATE($F1663," ",$G1663),AllocFactorMatrix,(AC$4+1),FALSE)*$E1663</f>
        <v>-115.32849310033934</v>
      </c>
      <c r="AD1663" s="5">
        <f>VLOOKUP(CONCATENATE($F1663," ",$G1663),AllocFactorMatrix,(AD$4+1),FALSE)*$E1663</f>
        <v>3.8490090431232535</v>
      </c>
    </row>
    <row r="1664" spans="4:30" hidden="1" outlineLevel="1">
      <c r="E1664" s="11"/>
      <c r="F1664" s="11"/>
      <c r="G1664" s="55" t="str">
        <f>$G$8</f>
        <v>PRODUCTION</v>
      </c>
      <c r="H1664" s="4">
        <f t="shared" ref="H1664:AD1665" si="831">H1624+H1632+H1640+H1648+H1656</f>
        <v>0</v>
      </c>
      <c r="I1664" s="4">
        <f t="shared" si="831"/>
        <v>0</v>
      </c>
      <c r="J1664" s="4">
        <f t="shared" si="831"/>
        <v>0</v>
      </c>
      <c r="K1664" s="4">
        <f t="shared" si="831"/>
        <v>0</v>
      </c>
      <c r="L1664" s="4">
        <f t="shared" ref="L1664:M1671" si="832">L1624+L1632+L1640+L1648+L1656</f>
        <v>0</v>
      </c>
      <c r="M1664" s="4">
        <f t="shared" si="832"/>
        <v>0</v>
      </c>
      <c r="N1664" s="4">
        <f t="shared" si="831"/>
        <v>0</v>
      </c>
      <c r="O1664" s="4">
        <f t="shared" si="831"/>
        <v>0</v>
      </c>
      <c r="P1664" s="4">
        <f t="shared" si="831"/>
        <v>0</v>
      </c>
      <c r="Q1664" s="4">
        <f t="shared" si="831"/>
        <v>0</v>
      </c>
      <c r="R1664" s="4">
        <f t="shared" ref="R1664" si="833">R1624+R1632+R1640+R1648+R1656</f>
        <v>0</v>
      </c>
      <c r="S1664" s="4">
        <f t="shared" si="831"/>
        <v>0</v>
      </c>
      <c r="T1664" s="4">
        <f t="shared" ref="T1664:T1671" si="834">T1624+T1632+T1640+T1648+T1656</f>
        <v>0</v>
      </c>
      <c r="U1664" s="4">
        <f t="shared" si="831"/>
        <v>0</v>
      </c>
      <c r="V1664" s="4">
        <f t="shared" si="831"/>
        <v>0</v>
      </c>
      <c r="W1664" s="4">
        <f t="shared" ref="W1664:W1671" si="835">W1624+W1632+W1640+W1648+W1656</f>
        <v>0</v>
      </c>
      <c r="X1664" s="4">
        <f t="shared" si="831"/>
        <v>0</v>
      </c>
      <c r="Y1664" s="4">
        <f t="shared" si="831"/>
        <v>0</v>
      </c>
      <c r="Z1664" s="4">
        <f t="shared" si="831"/>
        <v>0</v>
      </c>
      <c r="AA1664" s="4">
        <f t="shared" si="831"/>
        <v>0</v>
      </c>
      <c r="AB1664" s="4">
        <f t="shared" ref="AB1664:AC1671" si="836">AB1624+AB1632+AB1640+AB1648+AB1656</f>
        <v>0</v>
      </c>
      <c r="AC1664" s="4">
        <f t="shared" si="836"/>
        <v>0</v>
      </c>
      <c r="AD1664" s="4">
        <f t="shared" si="831"/>
        <v>0</v>
      </c>
    </row>
    <row r="1665" spans="3:30" hidden="1" outlineLevel="1">
      <c r="E1665" s="11"/>
      <c r="F1665" s="11"/>
      <c r="G1665" s="55" t="str">
        <f>$G$9</f>
        <v>BULKTRAN</v>
      </c>
      <c r="H1665" s="4">
        <f t="shared" si="831"/>
        <v>0</v>
      </c>
      <c r="I1665" s="4">
        <f t="shared" si="831"/>
        <v>0</v>
      </c>
      <c r="J1665" s="4">
        <f t="shared" si="831"/>
        <v>0</v>
      </c>
      <c r="K1665" s="4">
        <f t="shared" si="831"/>
        <v>0</v>
      </c>
      <c r="L1665" s="4">
        <f t="shared" si="832"/>
        <v>0</v>
      </c>
      <c r="M1665" s="4">
        <f t="shared" si="832"/>
        <v>0</v>
      </c>
      <c r="N1665" s="4">
        <f t="shared" si="831"/>
        <v>0</v>
      </c>
      <c r="O1665" s="4">
        <f t="shared" si="831"/>
        <v>0</v>
      </c>
      <c r="P1665" s="4">
        <f t="shared" si="831"/>
        <v>0</v>
      </c>
      <c r="Q1665" s="4">
        <f t="shared" si="831"/>
        <v>0</v>
      </c>
      <c r="R1665" s="4">
        <f t="shared" ref="R1665" si="837">R1625+R1633+R1641+R1649+R1657</f>
        <v>0</v>
      </c>
      <c r="S1665" s="4">
        <f t="shared" si="831"/>
        <v>0</v>
      </c>
      <c r="T1665" s="4">
        <f t="shared" si="834"/>
        <v>0</v>
      </c>
      <c r="U1665" s="4">
        <f t="shared" si="831"/>
        <v>0</v>
      </c>
      <c r="V1665" s="4">
        <f t="shared" si="831"/>
        <v>0</v>
      </c>
      <c r="W1665" s="4">
        <f t="shared" si="835"/>
        <v>0</v>
      </c>
      <c r="X1665" s="4">
        <f t="shared" si="831"/>
        <v>0</v>
      </c>
      <c r="Y1665" s="4">
        <f t="shared" si="831"/>
        <v>0</v>
      </c>
      <c r="Z1665" s="4">
        <f t="shared" si="831"/>
        <v>0</v>
      </c>
      <c r="AA1665" s="4">
        <f t="shared" si="831"/>
        <v>0</v>
      </c>
      <c r="AB1665" s="4">
        <f t="shared" si="836"/>
        <v>0</v>
      </c>
      <c r="AC1665" s="4">
        <f t="shared" si="836"/>
        <v>0</v>
      </c>
      <c r="AD1665" s="4">
        <f t="shared" si="831"/>
        <v>0</v>
      </c>
    </row>
    <row r="1666" spans="3:30" hidden="1" outlineLevel="1">
      <c r="E1666" s="11"/>
      <c r="F1666" s="11"/>
      <c r="G1666" s="55" t="str">
        <f>$G$10</f>
        <v>SUBTRAN</v>
      </c>
      <c r="H1666" s="4">
        <f t="shared" ref="H1666:AD1666" si="838">H1626+H1634+H1642+H1650+H1658</f>
        <v>0</v>
      </c>
      <c r="I1666" s="4">
        <f t="shared" si="838"/>
        <v>0</v>
      </c>
      <c r="J1666" s="4">
        <f t="shared" si="838"/>
        <v>0</v>
      </c>
      <c r="K1666" s="4">
        <f t="shared" si="838"/>
        <v>0</v>
      </c>
      <c r="L1666" s="4">
        <f t="shared" si="832"/>
        <v>0</v>
      </c>
      <c r="M1666" s="4">
        <f t="shared" si="832"/>
        <v>0</v>
      </c>
      <c r="N1666" s="4">
        <f t="shared" si="838"/>
        <v>0</v>
      </c>
      <c r="O1666" s="4">
        <f t="shared" si="838"/>
        <v>0</v>
      </c>
      <c r="P1666" s="4">
        <f t="shared" si="838"/>
        <v>0</v>
      </c>
      <c r="Q1666" s="4">
        <f t="shared" si="838"/>
        <v>0</v>
      </c>
      <c r="R1666" s="4">
        <f t="shared" ref="R1666" si="839">R1626+R1634+R1642+R1650+R1658</f>
        <v>0</v>
      </c>
      <c r="S1666" s="4">
        <f t="shared" si="838"/>
        <v>0</v>
      </c>
      <c r="T1666" s="4">
        <f t="shared" si="834"/>
        <v>0</v>
      </c>
      <c r="U1666" s="4">
        <f t="shared" si="838"/>
        <v>0</v>
      </c>
      <c r="V1666" s="4">
        <f t="shared" si="838"/>
        <v>0</v>
      </c>
      <c r="W1666" s="4">
        <f t="shared" si="835"/>
        <v>0</v>
      </c>
      <c r="X1666" s="4">
        <f t="shared" si="838"/>
        <v>0</v>
      </c>
      <c r="Y1666" s="4">
        <f t="shared" si="838"/>
        <v>0</v>
      </c>
      <c r="Z1666" s="4">
        <f t="shared" si="838"/>
        <v>0</v>
      </c>
      <c r="AA1666" s="4">
        <f t="shared" si="838"/>
        <v>0</v>
      </c>
      <c r="AB1666" s="4">
        <f t="shared" si="836"/>
        <v>0</v>
      </c>
      <c r="AC1666" s="4">
        <f t="shared" si="836"/>
        <v>0</v>
      </c>
      <c r="AD1666" s="4">
        <f t="shared" si="838"/>
        <v>0</v>
      </c>
    </row>
    <row r="1667" spans="3:30" hidden="1" outlineLevel="1">
      <c r="E1667" s="11"/>
      <c r="F1667" s="11"/>
      <c r="G1667" s="55" t="str">
        <f>$G$11</f>
        <v>DISTPRI</v>
      </c>
      <c r="H1667" s="4">
        <f t="shared" ref="H1667:AD1667" si="840">H1627+H1635+H1643+H1651+H1659</f>
        <v>0</v>
      </c>
      <c r="I1667" s="4">
        <f t="shared" si="840"/>
        <v>0</v>
      </c>
      <c r="J1667" s="4">
        <f t="shared" si="840"/>
        <v>0</v>
      </c>
      <c r="K1667" s="4">
        <f t="shared" si="840"/>
        <v>0</v>
      </c>
      <c r="L1667" s="4">
        <f t="shared" si="832"/>
        <v>0</v>
      </c>
      <c r="M1667" s="4">
        <f t="shared" si="832"/>
        <v>0</v>
      </c>
      <c r="N1667" s="4">
        <f t="shared" si="840"/>
        <v>0</v>
      </c>
      <c r="O1667" s="4">
        <f t="shared" si="840"/>
        <v>0</v>
      </c>
      <c r="P1667" s="4">
        <f t="shared" si="840"/>
        <v>0</v>
      </c>
      <c r="Q1667" s="4">
        <f t="shared" si="840"/>
        <v>0</v>
      </c>
      <c r="R1667" s="4">
        <f t="shared" ref="R1667" si="841">R1627+R1635+R1643+R1651+R1659</f>
        <v>0</v>
      </c>
      <c r="S1667" s="4">
        <f t="shared" si="840"/>
        <v>0</v>
      </c>
      <c r="T1667" s="4">
        <f t="shared" si="834"/>
        <v>0</v>
      </c>
      <c r="U1667" s="4">
        <f t="shared" si="840"/>
        <v>0</v>
      </c>
      <c r="V1667" s="4">
        <f t="shared" si="840"/>
        <v>0</v>
      </c>
      <c r="W1667" s="4">
        <f t="shared" si="835"/>
        <v>0</v>
      </c>
      <c r="X1667" s="4">
        <f t="shared" si="840"/>
        <v>0</v>
      </c>
      <c r="Y1667" s="4">
        <f t="shared" si="840"/>
        <v>0</v>
      </c>
      <c r="Z1667" s="4">
        <f t="shared" si="840"/>
        <v>0</v>
      </c>
      <c r="AA1667" s="4">
        <f t="shared" si="840"/>
        <v>0</v>
      </c>
      <c r="AB1667" s="4">
        <f t="shared" si="836"/>
        <v>0</v>
      </c>
      <c r="AC1667" s="4">
        <f t="shared" si="836"/>
        <v>0</v>
      </c>
      <c r="AD1667" s="4">
        <f t="shared" si="840"/>
        <v>0</v>
      </c>
    </row>
    <row r="1668" spans="3:30" hidden="1" outlineLevel="1">
      <c r="E1668" s="11"/>
      <c r="F1668" s="11"/>
      <c r="G1668" s="55" t="str">
        <f>$G$12</f>
        <v>DISTSEC</v>
      </c>
      <c r="H1668" s="4">
        <f t="shared" ref="H1668:AD1668" si="842">H1628+H1636+H1644+H1652+H1660</f>
        <v>0</v>
      </c>
      <c r="I1668" s="4">
        <f t="shared" si="842"/>
        <v>0</v>
      </c>
      <c r="J1668" s="4">
        <f t="shared" si="842"/>
        <v>0</v>
      </c>
      <c r="K1668" s="4">
        <f t="shared" si="842"/>
        <v>0</v>
      </c>
      <c r="L1668" s="4">
        <f t="shared" si="832"/>
        <v>0</v>
      </c>
      <c r="M1668" s="4">
        <f t="shared" si="832"/>
        <v>0</v>
      </c>
      <c r="N1668" s="4">
        <f t="shared" si="842"/>
        <v>0</v>
      </c>
      <c r="O1668" s="4">
        <f t="shared" si="842"/>
        <v>0</v>
      </c>
      <c r="P1668" s="4">
        <f t="shared" si="842"/>
        <v>0</v>
      </c>
      <c r="Q1668" s="4">
        <f t="shared" si="842"/>
        <v>0</v>
      </c>
      <c r="R1668" s="4">
        <f t="shared" ref="R1668" si="843">R1628+R1636+R1644+R1652+R1660</f>
        <v>0</v>
      </c>
      <c r="S1668" s="4">
        <f t="shared" si="842"/>
        <v>0</v>
      </c>
      <c r="T1668" s="4">
        <f t="shared" si="834"/>
        <v>0</v>
      </c>
      <c r="U1668" s="4">
        <f t="shared" si="842"/>
        <v>0</v>
      </c>
      <c r="V1668" s="4">
        <f t="shared" si="842"/>
        <v>0</v>
      </c>
      <c r="W1668" s="4">
        <f t="shared" si="835"/>
        <v>0</v>
      </c>
      <c r="X1668" s="4">
        <f t="shared" si="842"/>
        <v>0</v>
      </c>
      <c r="Y1668" s="4">
        <f t="shared" si="842"/>
        <v>0</v>
      </c>
      <c r="Z1668" s="4">
        <f t="shared" si="842"/>
        <v>0</v>
      </c>
      <c r="AA1668" s="4">
        <f t="shared" si="842"/>
        <v>0</v>
      </c>
      <c r="AB1668" s="4">
        <f t="shared" si="836"/>
        <v>0</v>
      </c>
      <c r="AC1668" s="4">
        <f t="shared" si="836"/>
        <v>0</v>
      </c>
      <c r="AD1668" s="4">
        <f t="shared" si="842"/>
        <v>0</v>
      </c>
    </row>
    <row r="1669" spans="3:30" hidden="1" outlineLevel="1">
      <c r="E1669" s="11"/>
      <c r="F1669" s="11"/>
      <c r="G1669" s="55" t="str">
        <f>$G$13</f>
        <v>ENERGY</v>
      </c>
      <c r="H1669" s="4">
        <f t="shared" ref="H1669:AD1669" si="844">H1629+H1637+H1645+H1653+H1661</f>
        <v>0</v>
      </c>
      <c r="I1669" s="4">
        <f t="shared" si="844"/>
        <v>0</v>
      </c>
      <c r="J1669" s="4">
        <f t="shared" si="844"/>
        <v>0</v>
      </c>
      <c r="K1669" s="4">
        <f t="shared" si="844"/>
        <v>0</v>
      </c>
      <c r="L1669" s="4">
        <f t="shared" si="832"/>
        <v>0</v>
      </c>
      <c r="M1669" s="4">
        <f t="shared" si="832"/>
        <v>0</v>
      </c>
      <c r="N1669" s="4">
        <f t="shared" si="844"/>
        <v>0</v>
      </c>
      <c r="O1669" s="4">
        <f t="shared" si="844"/>
        <v>0</v>
      </c>
      <c r="P1669" s="4">
        <f t="shared" si="844"/>
        <v>0</v>
      </c>
      <c r="Q1669" s="4">
        <f t="shared" si="844"/>
        <v>0</v>
      </c>
      <c r="R1669" s="4">
        <f t="shared" ref="R1669" si="845">R1629+R1637+R1645+R1653+R1661</f>
        <v>0</v>
      </c>
      <c r="S1669" s="4">
        <f t="shared" si="844"/>
        <v>0</v>
      </c>
      <c r="T1669" s="4">
        <f t="shared" si="834"/>
        <v>0</v>
      </c>
      <c r="U1669" s="4">
        <f t="shared" si="844"/>
        <v>0</v>
      </c>
      <c r="V1669" s="4">
        <f t="shared" si="844"/>
        <v>0</v>
      </c>
      <c r="W1669" s="4">
        <f t="shared" si="835"/>
        <v>0</v>
      </c>
      <c r="X1669" s="4">
        <f t="shared" si="844"/>
        <v>0</v>
      </c>
      <c r="Y1669" s="4">
        <f t="shared" si="844"/>
        <v>0</v>
      </c>
      <c r="Z1669" s="4">
        <f t="shared" si="844"/>
        <v>0</v>
      </c>
      <c r="AA1669" s="4">
        <f t="shared" si="844"/>
        <v>0</v>
      </c>
      <c r="AB1669" s="4">
        <f t="shared" si="836"/>
        <v>0</v>
      </c>
      <c r="AC1669" s="4">
        <f t="shared" si="836"/>
        <v>0</v>
      </c>
      <c r="AD1669" s="4">
        <f t="shared" si="844"/>
        <v>0</v>
      </c>
    </row>
    <row r="1670" spans="3:30" hidden="1" outlineLevel="1">
      <c r="E1670" s="11"/>
      <c r="F1670" s="11"/>
      <c r="G1670" s="55" t="str">
        <f>$G$14</f>
        <v>CUSTOMER</v>
      </c>
      <c r="H1670" s="4">
        <f t="shared" ref="H1670:AD1670" si="846">H1630+H1638+H1646+H1654+H1662</f>
        <v>5767827.0000000019</v>
      </c>
      <c r="I1670" s="4">
        <f t="shared" si="846"/>
        <v>4975200.8310177177</v>
      </c>
      <c r="J1670" s="4">
        <f t="shared" si="846"/>
        <v>620529.22003599175</v>
      </c>
      <c r="K1670" s="4">
        <f t="shared" si="846"/>
        <v>181700.51590994626</v>
      </c>
      <c r="L1670" s="4">
        <f t="shared" si="832"/>
        <v>2156.732902838693</v>
      </c>
      <c r="M1670" s="4">
        <f t="shared" si="832"/>
        <v>166.65788218822743</v>
      </c>
      <c r="N1670" s="4">
        <f t="shared" si="846"/>
        <v>184023.90669497318</v>
      </c>
      <c r="O1670" s="4">
        <f t="shared" si="846"/>
        <v>16872.698711264096</v>
      </c>
      <c r="P1670" s="4">
        <f t="shared" si="846"/>
        <v>1728.3354084342757</v>
      </c>
      <c r="Q1670" s="4">
        <f t="shared" si="846"/>
        <v>498.1613815083212</v>
      </c>
      <c r="R1670" s="4">
        <f t="shared" ref="R1670" si="847">R1630+R1638+R1646+R1654+R1662</f>
        <v>58.462815977328034</v>
      </c>
      <c r="S1670" s="4">
        <f t="shared" si="846"/>
        <v>19157.658317184018</v>
      </c>
      <c r="T1670" s="4">
        <f t="shared" si="834"/>
        <v>121.35141481900702</v>
      </c>
      <c r="U1670" s="4">
        <f t="shared" si="846"/>
        <v>1063.0523253673443</v>
      </c>
      <c r="V1670" s="4">
        <f t="shared" si="846"/>
        <v>759.67378831982683</v>
      </c>
      <c r="W1670" s="4">
        <f t="shared" si="835"/>
        <v>91.013561114255253</v>
      </c>
      <c r="X1670" s="4">
        <f t="shared" si="846"/>
        <v>2035.0910896204336</v>
      </c>
      <c r="Y1670" s="4">
        <f t="shared" si="846"/>
        <v>4450.6502799070586</v>
      </c>
      <c r="Z1670" s="4">
        <f t="shared" si="846"/>
        <v>28.12496227257628</v>
      </c>
      <c r="AA1670" s="4">
        <f t="shared" si="846"/>
        <v>4478.775242179634</v>
      </c>
      <c r="AB1670" s="4">
        <f t="shared" si="836"/>
        <v>260.34815410504103</v>
      </c>
      <c r="AC1670" s="4">
        <f t="shared" si="836"/>
        <v>-39165.967756326609</v>
      </c>
      <c r="AD1670" s="4">
        <f t="shared" si="846"/>
        <v>1307.1372045554917</v>
      </c>
    </row>
    <row r="1671" spans="3:30" collapsed="1">
      <c r="D1671" s="1" t="s">
        <v>3</v>
      </c>
      <c r="E1671" s="15">
        <f>E1631+E1639+E1647+E1655+E1663</f>
        <v>5767827</v>
      </c>
      <c r="F1671" s="3"/>
      <c r="G1671" s="55" t="str">
        <f>$G$15</f>
        <v>TOTAL</v>
      </c>
      <c r="H1671" s="4">
        <f t="shared" ref="H1671:AD1671" si="848">H1631+H1639+H1647+H1655+H1663</f>
        <v>5767827.0000000019</v>
      </c>
      <c r="I1671" s="4">
        <f t="shared" si="848"/>
        <v>4975200.8310177177</v>
      </c>
      <c r="J1671" s="4">
        <f t="shared" si="848"/>
        <v>620529.22003599175</v>
      </c>
      <c r="K1671" s="4">
        <f t="shared" si="848"/>
        <v>181700.51590994626</v>
      </c>
      <c r="L1671" s="4">
        <f t="shared" si="832"/>
        <v>2156.732902838693</v>
      </c>
      <c r="M1671" s="4">
        <f t="shared" si="832"/>
        <v>166.65788218822743</v>
      </c>
      <c r="N1671" s="4">
        <f t="shared" si="848"/>
        <v>184023.90669497318</v>
      </c>
      <c r="O1671" s="4">
        <f t="shared" si="848"/>
        <v>16872.698711264096</v>
      </c>
      <c r="P1671" s="4">
        <f t="shared" si="848"/>
        <v>1728.3354084342757</v>
      </c>
      <c r="Q1671" s="4">
        <f t="shared" si="848"/>
        <v>498.1613815083212</v>
      </c>
      <c r="R1671" s="4">
        <f t="shared" ref="R1671" si="849">R1631+R1639+R1647+R1655+R1663</f>
        <v>58.462815977328034</v>
      </c>
      <c r="S1671" s="4">
        <f t="shared" si="848"/>
        <v>19157.658317184018</v>
      </c>
      <c r="T1671" s="4">
        <f t="shared" si="834"/>
        <v>121.35141481900702</v>
      </c>
      <c r="U1671" s="4">
        <f t="shared" si="848"/>
        <v>1063.0523253673443</v>
      </c>
      <c r="V1671" s="4">
        <f t="shared" si="848"/>
        <v>759.67378831982683</v>
      </c>
      <c r="W1671" s="4">
        <f t="shared" si="835"/>
        <v>91.013561114255253</v>
      </c>
      <c r="X1671" s="4">
        <f t="shared" si="848"/>
        <v>2035.0910896204336</v>
      </c>
      <c r="Y1671" s="4">
        <f t="shared" si="848"/>
        <v>4450.6502799070586</v>
      </c>
      <c r="Z1671" s="4">
        <f t="shared" si="848"/>
        <v>28.12496227257628</v>
      </c>
      <c r="AA1671" s="4">
        <f t="shared" si="848"/>
        <v>4478.775242179634</v>
      </c>
      <c r="AB1671" s="4">
        <f t="shared" si="836"/>
        <v>260.34815410504103</v>
      </c>
      <c r="AC1671" s="4">
        <f t="shared" si="836"/>
        <v>-39165.967756326609</v>
      </c>
      <c r="AD1671" s="4">
        <f t="shared" si="848"/>
        <v>1307.1372045554917</v>
      </c>
    </row>
    <row r="1673" spans="3:30" hidden="1" outlineLevel="1">
      <c r="E1673" s="51"/>
      <c r="F1673" s="52" t="str">
        <f>F1680</f>
        <v>CUST_TOTAL</v>
      </c>
      <c r="G1673" s="55" t="str">
        <f>$G$8</f>
        <v>PRODUCTION</v>
      </c>
      <c r="H1673" s="4">
        <f t="shared" ref="H1673:H1680" si="850">SUBTOTAL(9,I1673:AD1673)</f>
        <v>0</v>
      </c>
      <c r="I1673" s="5">
        <f>VLOOKUP(CONCATENATE($F1673," ",$G1673),AllocFactorMatrix,(I$4+1),FALSE)*$E1680</f>
        <v>0</v>
      </c>
      <c r="J1673" s="5">
        <f>VLOOKUP(CONCATENATE($F1673," ",$G1673),AllocFactorMatrix,(J$4+1),FALSE)*$E1680</f>
        <v>0</v>
      </c>
      <c r="K1673" s="5">
        <f>VLOOKUP(CONCATENATE($F1673," ",$G1673),AllocFactorMatrix,(K$4+1),FALSE)*$E1680</f>
        <v>0</v>
      </c>
      <c r="L1673" s="5">
        <f>VLOOKUP(CONCATENATE($F1673," ",$G1673),AllocFactorMatrix,(L$4+1),FALSE)*$E1680</f>
        <v>0</v>
      </c>
      <c r="M1673" s="5">
        <f>VLOOKUP(CONCATENATE($F1673," ",$G1673),AllocFactorMatrix,(M$4+1),FALSE)*$E1680</f>
        <v>0</v>
      </c>
      <c r="N1673" s="5">
        <f t="shared" ref="N1673:N1680" si="851">SUBTOTAL(9,K1673:M1673)</f>
        <v>0</v>
      </c>
      <c r="O1673" s="5">
        <f>VLOOKUP(CONCATENATE($F1673," ",$G1673),AllocFactorMatrix,(O$4+1),FALSE)*$E1680</f>
        <v>0</v>
      </c>
      <c r="P1673" s="5">
        <f>VLOOKUP(CONCATENATE($F1673," ",$G1673),AllocFactorMatrix,(P$4+1),FALSE)*$E1680</f>
        <v>0</v>
      </c>
      <c r="Q1673" s="5">
        <f>VLOOKUP(CONCATENATE($F1673," ",$G1673),AllocFactorMatrix,(Q$4+1),FALSE)*$E1680</f>
        <v>0</v>
      </c>
      <c r="R1673" s="5">
        <f>VLOOKUP(CONCATENATE($F1673," ",$G1673),AllocFactorMatrix,(R$4+1),FALSE)*$E1680</f>
        <v>0</v>
      </c>
      <c r="S1673" s="5">
        <f>SUBTOTAL(9,O1673:R1673)</f>
        <v>0</v>
      </c>
      <c r="T1673" s="5">
        <f>VLOOKUP(CONCATENATE($F1673," ",$G1673),AllocFactorMatrix,(T$4+1),FALSE)*$E1680</f>
        <v>0</v>
      </c>
      <c r="U1673" s="5">
        <f>VLOOKUP(CONCATENATE($F1673," ",$G1673),AllocFactorMatrix,(U$4+1),FALSE)*$E1680</f>
        <v>0</v>
      </c>
      <c r="V1673" s="5">
        <f>VLOOKUP(CONCATENATE($F1673," ",$G1673),AllocFactorMatrix,(V$4+1),FALSE)*$E1680</f>
        <v>0</v>
      </c>
      <c r="W1673" s="5">
        <f>VLOOKUP(CONCATENATE($F1673," ",$G1673),AllocFactorMatrix,(W$4+1),FALSE)*$E1680</f>
        <v>0</v>
      </c>
      <c r="X1673" s="5">
        <f>SUBTOTAL(9,T1673:W1673)</f>
        <v>0</v>
      </c>
      <c r="Y1673" s="5">
        <f>VLOOKUP(CONCATENATE($F1673," ",$G1673),AllocFactorMatrix,(Y$4+1),FALSE)*$E1680</f>
        <v>0</v>
      </c>
      <c r="Z1673" s="5">
        <f>VLOOKUP(CONCATENATE($F1673," ",$G1673),AllocFactorMatrix,(Z$4+1),FALSE)*$E1680</f>
        <v>0</v>
      </c>
      <c r="AA1673" s="5">
        <f t="shared" ref="AA1673:AA1680" si="852">SUBTOTAL(9,Y1673:Z1673)</f>
        <v>0</v>
      </c>
      <c r="AB1673" s="5">
        <f>VLOOKUP(CONCATENATE($F1673," ",$G1673),AllocFactorMatrix,(AB$4+1),FALSE)*$E1680</f>
        <v>0</v>
      </c>
      <c r="AC1673" s="5">
        <f>VLOOKUP(CONCATENATE($F1673," ",$G1673),AllocFactorMatrix,(AC$4+1),FALSE)*$E1680</f>
        <v>0</v>
      </c>
      <c r="AD1673" s="5">
        <f>VLOOKUP(CONCATENATE($F1673," ",$G1673),AllocFactorMatrix,(AD$4+1),FALSE)*$E1680</f>
        <v>0</v>
      </c>
    </row>
    <row r="1674" spans="3:30" hidden="1" outlineLevel="1">
      <c r="E1674" s="51"/>
      <c r="F1674" s="52" t="str">
        <f>F1680</f>
        <v>CUST_TOTAL</v>
      </c>
      <c r="G1674" s="55" t="str">
        <f>$G$9</f>
        <v>BULKTRAN</v>
      </c>
      <c r="H1674" s="4">
        <f t="shared" si="850"/>
        <v>0</v>
      </c>
      <c r="I1674" s="5">
        <f>VLOOKUP(CONCATENATE($F1674," ",$G1674),AllocFactorMatrix,(I$4+1),FALSE)*$E1680</f>
        <v>0</v>
      </c>
      <c r="J1674" s="5">
        <f>VLOOKUP(CONCATENATE($F1674," ",$G1674),AllocFactorMatrix,(J$4+1),FALSE)*$E1680</f>
        <v>0</v>
      </c>
      <c r="K1674" s="5">
        <f>VLOOKUP(CONCATENATE($F1674," ",$G1674),AllocFactorMatrix,(K$4+1),FALSE)*$E1680</f>
        <v>0</v>
      </c>
      <c r="L1674" s="5">
        <f>VLOOKUP(CONCATENATE($F1674," ",$G1674),AllocFactorMatrix,(L$4+1),FALSE)*$E1680</f>
        <v>0</v>
      </c>
      <c r="M1674" s="5">
        <f>VLOOKUP(CONCATENATE($F1674," ",$G1674),AllocFactorMatrix,(M$4+1),FALSE)*$E1680</f>
        <v>0</v>
      </c>
      <c r="N1674" s="5">
        <f t="shared" si="851"/>
        <v>0</v>
      </c>
      <c r="O1674" s="5">
        <f>VLOOKUP(CONCATENATE($F1674," ",$G1674),AllocFactorMatrix,(O$4+1),FALSE)*$E1680</f>
        <v>0</v>
      </c>
      <c r="P1674" s="5">
        <f>VLOOKUP(CONCATENATE($F1674," ",$G1674),AllocFactorMatrix,(P$4+1),FALSE)*$E1680</f>
        <v>0</v>
      </c>
      <c r="Q1674" s="5">
        <f>VLOOKUP(CONCATENATE($F1674," ",$G1674),AllocFactorMatrix,(Q$4+1),FALSE)*$E1680</f>
        <v>0</v>
      </c>
      <c r="R1674" s="5">
        <f>VLOOKUP(CONCATENATE($F1674," ",$G1674),AllocFactorMatrix,(R$4+1),FALSE)*$E1680</f>
        <v>0</v>
      </c>
      <c r="S1674" s="5">
        <f t="shared" ref="S1674:S1680" si="853">SUBTOTAL(9,O1674:R1674)</f>
        <v>0</v>
      </c>
      <c r="T1674" s="5">
        <f>VLOOKUP(CONCATENATE($F1674," ",$G1674),AllocFactorMatrix,(T$4+1),FALSE)*$E1680</f>
        <v>0</v>
      </c>
      <c r="U1674" s="5">
        <f>VLOOKUP(CONCATENATE($F1674," ",$G1674),AllocFactorMatrix,(U$4+1),FALSE)*$E1680</f>
        <v>0</v>
      </c>
      <c r="V1674" s="5">
        <f>VLOOKUP(CONCATENATE($F1674," ",$G1674),AllocFactorMatrix,(V$4+1),FALSE)*$E1680</f>
        <v>0</v>
      </c>
      <c r="W1674" s="5">
        <f>VLOOKUP(CONCATENATE($F1674," ",$G1674),AllocFactorMatrix,(W$4+1),FALSE)*$E1680</f>
        <v>0</v>
      </c>
      <c r="X1674" s="5">
        <f t="shared" ref="X1674:X1680" si="854">SUBTOTAL(9,T1674:W1674)</f>
        <v>0</v>
      </c>
      <c r="Y1674" s="5">
        <f>VLOOKUP(CONCATENATE($F1674," ",$G1674),AllocFactorMatrix,(Y$4+1),FALSE)*$E1680</f>
        <v>0</v>
      </c>
      <c r="Z1674" s="5">
        <f>VLOOKUP(CONCATENATE($F1674," ",$G1674),AllocFactorMatrix,(Z$4+1),FALSE)*$E1680</f>
        <v>0</v>
      </c>
      <c r="AA1674" s="5">
        <f t="shared" si="852"/>
        <v>0</v>
      </c>
      <c r="AB1674" s="5">
        <f>VLOOKUP(CONCATENATE($F1674," ",$G1674),AllocFactorMatrix,(AB$4+1),FALSE)*$E1680</f>
        <v>0</v>
      </c>
      <c r="AC1674" s="5">
        <f>VLOOKUP(CONCATENATE($F1674," ",$G1674),AllocFactorMatrix,(AC$4+1),FALSE)*$E1680</f>
        <v>0</v>
      </c>
      <c r="AD1674" s="5">
        <f>VLOOKUP(CONCATENATE($F1674," ",$G1674),AllocFactorMatrix,(AD$4+1),FALSE)*$E1680</f>
        <v>0</v>
      </c>
    </row>
    <row r="1675" spans="3:30" hidden="1" outlineLevel="1">
      <c r="E1675" s="51"/>
      <c r="F1675" s="52" t="str">
        <f>F1680</f>
        <v>CUST_TOTAL</v>
      </c>
      <c r="G1675" s="55" t="str">
        <f>$G$10</f>
        <v>SUBTRAN</v>
      </c>
      <c r="H1675" s="4">
        <f t="shared" si="850"/>
        <v>0</v>
      </c>
      <c r="I1675" s="5">
        <f>VLOOKUP(CONCATENATE($F1675," ",$G1675),AllocFactorMatrix,(I$4+1),FALSE)*$E1680</f>
        <v>0</v>
      </c>
      <c r="J1675" s="5">
        <f>VLOOKUP(CONCATENATE($F1675," ",$G1675),AllocFactorMatrix,(J$4+1),FALSE)*$E1680</f>
        <v>0</v>
      </c>
      <c r="K1675" s="5">
        <f>VLOOKUP(CONCATENATE($F1675," ",$G1675),AllocFactorMatrix,(K$4+1),FALSE)*$E1680</f>
        <v>0</v>
      </c>
      <c r="L1675" s="5">
        <f>VLOOKUP(CONCATENATE($F1675," ",$G1675),AllocFactorMatrix,(L$4+1),FALSE)*$E1680</f>
        <v>0</v>
      </c>
      <c r="M1675" s="5">
        <f>VLOOKUP(CONCATENATE($F1675," ",$G1675),AllocFactorMatrix,(M$4+1),FALSE)*$E1680</f>
        <v>0</v>
      </c>
      <c r="N1675" s="5">
        <f t="shared" si="851"/>
        <v>0</v>
      </c>
      <c r="O1675" s="5">
        <f>VLOOKUP(CONCATENATE($F1675," ",$G1675),AllocFactorMatrix,(O$4+1),FALSE)*$E1680</f>
        <v>0</v>
      </c>
      <c r="P1675" s="5">
        <f>VLOOKUP(CONCATENATE($F1675," ",$G1675),AllocFactorMatrix,(P$4+1),FALSE)*$E1680</f>
        <v>0</v>
      </c>
      <c r="Q1675" s="5">
        <f>VLOOKUP(CONCATENATE($F1675," ",$G1675),AllocFactorMatrix,(Q$4+1),FALSE)*$E1680</f>
        <v>0</v>
      </c>
      <c r="R1675" s="5">
        <f>VLOOKUP(CONCATENATE($F1675," ",$G1675),AllocFactorMatrix,(R$4+1),FALSE)*$E1680</f>
        <v>0</v>
      </c>
      <c r="S1675" s="5">
        <f t="shared" si="853"/>
        <v>0</v>
      </c>
      <c r="T1675" s="5">
        <f>VLOOKUP(CONCATENATE($F1675," ",$G1675),AllocFactorMatrix,(T$4+1),FALSE)*$E1680</f>
        <v>0</v>
      </c>
      <c r="U1675" s="5">
        <f>VLOOKUP(CONCATENATE($F1675," ",$G1675),AllocFactorMatrix,(U$4+1),FALSE)*$E1680</f>
        <v>0</v>
      </c>
      <c r="V1675" s="5">
        <f>VLOOKUP(CONCATENATE($F1675," ",$G1675),AllocFactorMatrix,(V$4+1),FALSE)*$E1680</f>
        <v>0</v>
      </c>
      <c r="W1675" s="5">
        <f>VLOOKUP(CONCATENATE($F1675," ",$G1675),AllocFactorMatrix,(W$4+1),FALSE)*$E1680</f>
        <v>0</v>
      </c>
      <c r="X1675" s="5">
        <f t="shared" si="854"/>
        <v>0</v>
      </c>
      <c r="Y1675" s="5">
        <f>VLOOKUP(CONCATENATE($F1675," ",$G1675),AllocFactorMatrix,(Y$4+1),FALSE)*$E1680</f>
        <v>0</v>
      </c>
      <c r="Z1675" s="5">
        <f>VLOOKUP(CONCATENATE($F1675," ",$G1675),AllocFactorMatrix,(Z$4+1),FALSE)*$E1680</f>
        <v>0</v>
      </c>
      <c r="AA1675" s="5">
        <f t="shared" si="852"/>
        <v>0</v>
      </c>
      <c r="AB1675" s="5">
        <f>VLOOKUP(CONCATENATE($F1675," ",$G1675),AllocFactorMatrix,(AB$4+1),FALSE)*$E1680</f>
        <v>0</v>
      </c>
      <c r="AC1675" s="5">
        <f>VLOOKUP(CONCATENATE($F1675," ",$G1675),AllocFactorMatrix,(AC$4+1),FALSE)*$E1680</f>
        <v>0</v>
      </c>
      <c r="AD1675" s="5">
        <f>VLOOKUP(CONCATENATE($F1675," ",$G1675),AllocFactorMatrix,(AD$4+1),FALSE)*$E1680</f>
        <v>0</v>
      </c>
    </row>
    <row r="1676" spans="3:30" hidden="1" outlineLevel="1">
      <c r="E1676" s="51"/>
      <c r="F1676" s="52" t="str">
        <f>F1680</f>
        <v>CUST_TOTAL</v>
      </c>
      <c r="G1676" s="55" t="str">
        <f>$G$11</f>
        <v>DISTPRI</v>
      </c>
      <c r="H1676" s="4">
        <f t="shared" si="850"/>
        <v>0</v>
      </c>
      <c r="I1676" s="5">
        <f>VLOOKUP(CONCATENATE($F1676," ",$G1676),AllocFactorMatrix,(I$4+1),FALSE)*$E1680</f>
        <v>0</v>
      </c>
      <c r="J1676" s="5">
        <f>VLOOKUP(CONCATENATE($F1676," ",$G1676),AllocFactorMatrix,(J$4+1),FALSE)*$E1680</f>
        <v>0</v>
      </c>
      <c r="K1676" s="5">
        <f>VLOOKUP(CONCATENATE($F1676," ",$G1676),AllocFactorMatrix,(K$4+1),FALSE)*$E1680</f>
        <v>0</v>
      </c>
      <c r="L1676" s="5">
        <f>VLOOKUP(CONCATENATE($F1676," ",$G1676),AllocFactorMatrix,(L$4+1),FALSE)*$E1680</f>
        <v>0</v>
      </c>
      <c r="M1676" s="5">
        <f>VLOOKUP(CONCATENATE($F1676," ",$G1676),AllocFactorMatrix,(M$4+1),FALSE)*$E1680</f>
        <v>0</v>
      </c>
      <c r="N1676" s="5">
        <f t="shared" si="851"/>
        <v>0</v>
      </c>
      <c r="O1676" s="5">
        <f>VLOOKUP(CONCATENATE($F1676," ",$G1676),AllocFactorMatrix,(O$4+1),FALSE)*$E1680</f>
        <v>0</v>
      </c>
      <c r="P1676" s="5">
        <f>VLOOKUP(CONCATENATE($F1676," ",$G1676),AllocFactorMatrix,(P$4+1),FALSE)*$E1680</f>
        <v>0</v>
      </c>
      <c r="Q1676" s="5">
        <f>VLOOKUP(CONCATENATE($F1676," ",$G1676),AllocFactorMatrix,(Q$4+1),FALSE)*$E1680</f>
        <v>0</v>
      </c>
      <c r="R1676" s="5">
        <f>VLOOKUP(CONCATENATE($F1676," ",$G1676),AllocFactorMatrix,(R$4+1),FALSE)*$E1680</f>
        <v>0</v>
      </c>
      <c r="S1676" s="5">
        <f t="shared" si="853"/>
        <v>0</v>
      </c>
      <c r="T1676" s="5">
        <f>VLOOKUP(CONCATENATE($F1676," ",$G1676),AllocFactorMatrix,(T$4+1),FALSE)*$E1680</f>
        <v>0</v>
      </c>
      <c r="U1676" s="5">
        <f>VLOOKUP(CONCATENATE($F1676," ",$G1676),AllocFactorMatrix,(U$4+1),FALSE)*$E1680</f>
        <v>0</v>
      </c>
      <c r="V1676" s="5">
        <f>VLOOKUP(CONCATENATE($F1676," ",$G1676),AllocFactorMatrix,(V$4+1),FALSE)*$E1680</f>
        <v>0</v>
      </c>
      <c r="W1676" s="5">
        <f>VLOOKUP(CONCATENATE($F1676," ",$G1676),AllocFactorMatrix,(W$4+1),FALSE)*$E1680</f>
        <v>0</v>
      </c>
      <c r="X1676" s="5">
        <f t="shared" si="854"/>
        <v>0</v>
      </c>
      <c r="Y1676" s="5">
        <f>VLOOKUP(CONCATENATE($F1676," ",$G1676),AllocFactorMatrix,(Y$4+1),FALSE)*$E1680</f>
        <v>0</v>
      </c>
      <c r="Z1676" s="5">
        <f>VLOOKUP(CONCATENATE($F1676," ",$G1676),AllocFactorMatrix,(Z$4+1),FALSE)*$E1680</f>
        <v>0</v>
      </c>
      <c r="AA1676" s="5">
        <f t="shared" si="852"/>
        <v>0</v>
      </c>
      <c r="AB1676" s="5">
        <f>VLOOKUP(CONCATENATE($F1676," ",$G1676),AllocFactorMatrix,(AB$4+1),FALSE)*$E1680</f>
        <v>0</v>
      </c>
      <c r="AC1676" s="5">
        <f>VLOOKUP(CONCATENATE($F1676," ",$G1676),AllocFactorMatrix,(AC$4+1),FALSE)*$E1680</f>
        <v>0</v>
      </c>
      <c r="AD1676" s="5">
        <f>VLOOKUP(CONCATENATE($F1676," ",$G1676),AllocFactorMatrix,(AD$4+1),FALSE)*$E1680</f>
        <v>0</v>
      </c>
    </row>
    <row r="1677" spans="3:30" hidden="1" outlineLevel="1">
      <c r="E1677" s="51"/>
      <c r="F1677" s="52" t="str">
        <f>F1680</f>
        <v>CUST_TOTAL</v>
      </c>
      <c r="G1677" s="55" t="str">
        <f>$G$12</f>
        <v>DISTSEC</v>
      </c>
      <c r="H1677" s="4">
        <f t="shared" si="850"/>
        <v>0</v>
      </c>
      <c r="I1677" s="5">
        <f>VLOOKUP(CONCATENATE($F1677," ",$G1677),AllocFactorMatrix,(I$4+1),FALSE)*$E1680</f>
        <v>0</v>
      </c>
      <c r="J1677" s="5">
        <f>VLOOKUP(CONCATENATE($F1677," ",$G1677),AllocFactorMatrix,(J$4+1),FALSE)*$E1680</f>
        <v>0</v>
      </c>
      <c r="K1677" s="5">
        <f>VLOOKUP(CONCATENATE($F1677," ",$G1677),AllocFactorMatrix,(K$4+1),FALSE)*$E1680</f>
        <v>0</v>
      </c>
      <c r="L1677" s="5">
        <f>VLOOKUP(CONCATENATE($F1677," ",$G1677),AllocFactorMatrix,(L$4+1),FALSE)*$E1680</f>
        <v>0</v>
      </c>
      <c r="M1677" s="5">
        <f>VLOOKUP(CONCATENATE($F1677," ",$G1677),AllocFactorMatrix,(M$4+1),FALSE)*$E1680</f>
        <v>0</v>
      </c>
      <c r="N1677" s="5">
        <f t="shared" si="851"/>
        <v>0</v>
      </c>
      <c r="O1677" s="5">
        <f>VLOOKUP(CONCATENATE($F1677," ",$G1677),AllocFactorMatrix,(O$4+1),FALSE)*$E1680</f>
        <v>0</v>
      </c>
      <c r="P1677" s="5">
        <f>VLOOKUP(CONCATENATE($F1677," ",$G1677),AllocFactorMatrix,(P$4+1),FALSE)*$E1680</f>
        <v>0</v>
      </c>
      <c r="Q1677" s="5">
        <f>VLOOKUP(CONCATENATE($F1677," ",$G1677),AllocFactorMatrix,(Q$4+1),FALSE)*$E1680</f>
        <v>0</v>
      </c>
      <c r="R1677" s="5">
        <f>VLOOKUP(CONCATENATE($F1677," ",$G1677),AllocFactorMatrix,(R$4+1),FALSE)*$E1680</f>
        <v>0</v>
      </c>
      <c r="S1677" s="5">
        <f t="shared" si="853"/>
        <v>0</v>
      </c>
      <c r="T1677" s="5">
        <f>VLOOKUP(CONCATENATE($F1677," ",$G1677),AllocFactorMatrix,(T$4+1),FALSE)*$E1680</f>
        <v>0</v>
      </c>
      <c r="U1677" s="5">
        <f>VLOOKUP(CONCATENATE($F1677," ",$G1677),AllocFactorMatrix,(U$4+1),FALSE)*$E1680</f>
        <v>0</v>
      </c>
      <c r="V1677" s="5">
        <f>VLOOKUP(CONCATENATE($F1677," ",$G1677),AllocFactorMatrix,(V$4+1),FALSE)*$E1680</f>
        <v>0</v>
      </c>
      <c r="W1677" s="5">
        <f>VLOOKUP(CONCATENATE($F1677," ",$G1677),AllocFactorMatrix,(W$4+1),FALSE)*$E1680</f>
        <v>0</v>
      </c>
      <c r="X1677" s="5">
        <f t="shared" si="854"/>
        <v>0</v>
      </c>
      <c r="Y1677" s="5">
        <f>VLOOKUP(CONCATENATE($F1677," ",$G1677),AllocFactorMatrix,(Y$4+1),FALSE)*$E1680</f>
        <v>0</v>
      </c>
      <c r="Z1677" s="5">
        <f>VLOOKUP(CONCATENATE($F1677," ",$G1677),AllocFactorMatrix,(Z$4+1),FALSE)*$E1680</f>
        <v>0</v>
      </c>
      <c r="AA1677" s="5">
        <f t="shared" si="852"/>
        <v>0</v>
      </c>
      <c r="AB1677" s="5">
        <f>VLOOKUP(CONCATENATE($F1677," ",$G1677),AllocFactorMatrix,(AB$4+1),FALSE)*$E1680</f>
        <v>0</v>
      </c>
      <c r="AC1677" s="5">
        <f>VLOOKUP(CONCATENATE($F1677," ",$G1677),AllocFactorMatrix,(AC$4+1),FALSE)*$E1680</f>
        <v>0</v>
      </c>
      <c r="AD1677" s="5">
        <f>VLOOKUP(CONCATENATE($F1677," ",$G1677),AllocFactorMatrix,(AD$4+1),FALSE)*$E1680</f>
        <v>0</v>
      </c>
    </row>
    <row r="1678" spans="3:30" hidden="1" outlineLevel="1">
      <c r="E1678" s="51"/>
      <c r="F1678" s="52" t="str">
        <f>F1680</f>
        <v>CUST_TOTAL</v>
      </c>
      <c r="G1678" s="55" t="str">
        <f>$G$13</f>
        <v>ENERGY</v>
      </c>
      <c r="H1678" s="4">
        <f t="shared" si="850"/>
        <v>0</v>
      </c>
      <c r="I1678" s="5">
        <f>VLOOKUP(CONCATENATE($F1678," ",$G1678),AllocFactorMatrix,(I$4+1),FALSE)*$E1680</f>
        <v>0</v>
      </c>
      <c r="J1678" s="5">
        <f>VLOOKUP(CONCATENATE($F1678," ",$G1678),AllocFactorMatrix,(J$4+1),FALSE)*$E1680</f>
        <v>0</v>
      </c>
      <c r="K1678" s="5">
        <f>VLOOKUP(CONCATENATE($F1678," ",$G1678),AllocFactorMatrix,(K$4+1),FALSE)*$E1680</f>
        <v>0</v>
      </c>
      <c r="L1678" s="5">
        <f>VLOOKUP(CONCATENATE($F1678," ",$G1678),AllocFactorMatrix,(L$4+1),FALSE)*$E1680</f>
        <v>0</v>
      </c>
      <c r="M1678" s="5">
        <f>VLOOKUP(CONCATENATE($F1678," ",$G1678),AllocFactorMatrix,(M$4+1),FALSE)*$E1680</f>
        <v>0</v>
      </c>
      <c r="N1678" s="5">
        <f t="shared" si="851"/>
        <v>0</v>
      </c>
      <c r="O1678" s="5">
        <f>VLOOKUP(CONCATENATE($F1678," ",$G1678),AllocFactorMatrix,(O$4+1),FALSE)*$E1680</f>
        <v>0</v>
      </c>
      <c r="P1678" s="5">
        <f>VLOOKUP(CONCATENATE($F1678," ",$G1678),AllocFactorMatrix,(P$4+1),FALSE)*$E1680</f>
        <v>0</v>
      </c>
      <c r="Q1678" s="5">
        <f>VLOOKUP(CONCATENATE($F1678," ",$G1678),AllocFactorMatrix,(Q$4+1),FALSE)*$E1680</f>
        <v>0</v>
      </c>
      <c r="R1678" s="5">
        <f>VLOOKUP(CONCATENATE($F1678," ",$G1678),AllocFactorMatrix,(R$4+1),FALSE)*$E1680</f>
        <v>0</v>
      </c>
      <c r="S1678" s="5">
        <f t="shared" si="853"/>
        <v>0</v>
      </c>
      <c r="T1678" s="5">
        <f>VLOOKUP(CONCATENATE($F1678," ",$G1678),AllocFactorMatrix,(T$4+1),FALSE)*$E1680</f>
        <v>0</v>
      </c>
      <c r="U1678" s="5">
        <f>VLOOKUP(CONCATENATE($F1678," ",$G1678),AllocFactorMatrix,(U$4+1),FALSE)*$E1680</f>
        <v>0</v>
      </c>
      <c r="V1678" s="5">
        <f>VLOOKUP(CONCATENATE($F1678," ",$G1678),AllocFactorMatrix,(V$4+1),FALSE)*$E1680</f>
        <v>0</v>
      </c>
      <c r="W1678" s="5">
        <f>VLOOKUP(CONCATENATE($F1678," ",$G1678),AllocFactorMatrix,(W$4+1),FALSE)*$E1680</f>
        <v>0</v>
      </c>
      <c r="X1678" s="5">
        <f t="shared" si="854"/>
        <v>0</v>
      </c>
      <c r="Y1678" s="5">
        <f>VLOOKUP(CONCATENATE($F1678," ",$G1678),AllocFactorMatrix,(Y$4+1),FALSE)*$E1680</f>
        <v>0</v>
      </c>
      <c r="Z1678" s="5">
        <f>VLOOKUP(CONCATENATE($F1678," ",$G1678),AllocFactorMatrix,(Z$4+1),FALSE)*$E1680</f>
        <v>0</v>
      </c>
      <c r="AA1678" s="5">
        <f t="shared" si="852"/>
        <v>0</v>
      </c>
      <c r="AB1678" s="5">
        <f>VLOOKUP(CONCATENATE($F1678," ",$G1678),AllocFactorMatrix,(AB$4+1),FALSE)*$E1680</f>
        <v>0</v>
      </c>
      <c r="AC1678" s="5">
        <f>VLOOKUP(CONCATENATE($F1678," ",$G1678),AllocFactorMatrix,(AC$4+1),FALSE)*$E1680</f>
        <v>0</v>
      </c>
      <c r="AD1678" s="5">
        <f>VLOOKUP(CONCATENATE($F1678," ",$G1678),AllocFactorMatrix,(AD$4+1),FALSE)*$E1680</f>
        <v>0</v>
      </c>
    </row>
    <row r="1679" spans="3:30" hidden="1" outlineLevel="1">
      <c r="E1679" s="51"/>
      <c r="F1679" s="52" t="str">
        <f>F1680</f>
        <v>CUST_TOTAL</v>
      </c>
      <c r="G1679" s="55" t="str">
        <f>$G$14</f>
        <v>CUSTOMER</v>
      </c>
      <c r="H1679" s="4">
        <f t="shared" si="850"/>
        <v>8570068</v>
      </c>
      <c r="I1679" s="5">
        <f>VLOOKUP(CONCATENATE($F1679," ",$G1679),AllocFactorMatrix,(I$4+1),FALSE)*$E1680</f>
        <v>5460777.8413729686</v>
      </c>
      <c r="J1679" s="5">
        <f>VLOOKUP(CONCATENATE($F1679," ",$G1679),AllocFactorMatrix,(J$4+1),FALSE)*$E1680</f>
        <v>955523.12187107652</v>
      </c>
      <c r="K1679" s="5">
        <f>VLOOKUP(CONCATENATE($F1679," ",$G1679),AllocFactorMatrix,(K$4+1),FALSE)*$E1680</f>
        <v>268360.87678470579</v>
      </c>
      <c r="L1679" s="5">
        <f>VLOOKUP(CONCATENATE($F1679," ",$G1679),AllocFactorMatrix,(L$4+1),FALSE)*$E1680</f>
        <v>3120.0101936513715</v>
      </c>
      <c r="M1679" s="5">
        <f>VLOOKUP(CONCATENATE($F1679," ",$G1679),AllocFactorMatrix,(M$4+1),FALSE)*$E1680</f>
        <v>240.00078412702857</v>
      </c>
      <c r="N1679" s="5">
        <f t="shared" si="851"/>
        <v>271720.8877624842</v>
      </c>
      <c r="O1679" s="5">
        <f>VLOOKUP(CONCATENATE($F1679," ",$G1679),AllocFactorMatrix,(O$4+1),FALSE)*$E1680</f>
        <v>23480.076713760962</v>
      </c>
      <c r="P1679" s="5">
        <f>VLOOKUP(CONCATENATE($F1679," ",$G1679),AllocFactorMatrix,(P$4+1),FALSE)*$E1680</f>
        <v>2360.007710582448</v>
      </c>
      <c r="Q1679" s="5">
        <f>VLOOKUP(CONCATENATE($F1679," ",$G1679),AllocFactorMatrix,(Q$4+1),FALSE)*$E1680</f>
        <v>680.00222169324763</v>
      </c>
      <c r="R1679" s="5">
        <f>VLOOKUP(CONCATENATE($F1679," ",$G1679),AllocFactorMatrix,(R$4+1),FALSE)*$E1680</f>
        <v>80.000261375676189</v>
      </c>
      <c r="S1679" s="5">
        <f t="shared" si="853"/>
        <v>26600.086907412337</v>
      </c>
      <c r="T1679" s="5">
        <f>VLOOKUP(CONCATENATE($F1679," ",$G1679),AllocFactorMatrix,(T$4+1),FALSE)*$E1680</f>
        <v>160.00052275135238</v>
      </c>
      <c r="U1679" s="5">
        <f>VLOOKUP(CONCATENATE($F1679," ",$G1679),AllocFactorMatrix,(U$4+1),FALSE)*$E1680</f>
        <v>1400.0045740743333</v>
      </c>
      <c r="V1679" s="5">
        <f>VLOOKUP(CONCATENATE($F1679," ",$G1679),AllocFactorMatrix,(V$4+1),FALSE)*$E1680</f>
        <v>1000.0032671959525</v>
      </c>
      <c r="W1679" s="5">
        <f>VLOOKUP(CONCATENATE($F1679," ",$G1679),AllocFactorMatrix,(W$4+1),FALSE)*$E1680</f>
        <v>120.00039206351428</v>
      </c>
      <c r="X1679" s="5">
        <f t="shared" si="854"/>
        <v>2680.0087560851525</v>
      </c>
      <c r="Y1679" s="5">
        <f>VLOOKUP(CONCATENATE($F1679," ",$G1679),AllocFactorMatrix,(Y$4+1),FALSE)*$E1680</f>
        <v>6440.0210407419336</v>
      </c>
      <c r="Z1679" s="5">
        <f>VLOOKUP(CONCATENATE($F1679," ",$G1679),AllocFactorMatrix,(Z$4+1),FALSE)*$E1680</f>
        <v>40.000130687838094</v>
      </c>
      <c r="AA1679" s="5">
        <f t="shared" si="852"/>
        <v>6480.021171429772</v>
      </c>
      <c r="AB1679" s="5">
        <f>VLOOKUP(CONCATENATE($F1679," ",$G1679),AllocFactorMatrix,(AB$4+1),FALSE)*$E1680</f>
        <v>400.001306878381</v>
      </c>
      <c r="AC1679" s="5">
        <f>VLOOKUP(CONCATENATE($F1679," ",$G1679),AllocFactorMatrix,(AC$4+1),FALSE)*$E1680</f>
        <v>1843686.0236638335</v>
      </c>
      <c r="AD1679" s="5">
        <f>VLOOKUP(CONCATENATE($F1679," ",$G1679),AllocFactorMatrix,(AD$4+1),FALSE)*$E1680</f>
        <v>2200.0071878310951</v>
      </c>
    </row>
    <row r="1680" spans="3:30" collapsed="1">
      <c r="C1680" s="55" t="s">
        <v>684</v>
      </c>
      <c r="E1680" s="61">
        <v>8570068</v>
      </c>
      <c r="F1680" s="10" t="s">
        <v>42</v>
      </c>
      <c r="G1680" s="55" t="str">
        <f>$G$15</f>
        <v>TOTAL</v>
      </c>
      <c r="H1680" s="4">
        <f t="shared" si="850"/>
        <v>8570068</v>
      </c>
      <c r="I1680" s="5">
        <f>VLOOKUP(CONCATENATE($F1680," ",$G1680),AllocFactorMatrix,(I$4+1),FALSE)*$E1680</f>
        <v>5460777.8413729686</v>
      </c>
      <c r="J1680" s="5">
        <f>VLOOKUP(CONCATENATE($F1680," ",$G1680),AllocFactorMatrix,(J$4+1),FALSE)*$E1680</f>
        <v>955523.12187107652</v>
      </c>
      <c r="K1680" s="5">
        <f>VLOOKUP(CONCATENATE($F1680," ",$G1680),AllocFactorMatrix,(K$4+1),FALSE)*$E1680</f>
        <v>268360.87678470579</v>
      </c>
      <c r="L1680" s="5">
        <f>VLOOKUP(CONCATENATE($F1680," ",$G1680),AllocFactorMatrix,(L$4+1),FALSE)*$E1680</f>
        <v>3120.0101936513715</v>
      </c>
      <c r="M1680" s="5">
        <f>VLOOKUP(CONCATENATE($F1680," ",$G1680),AllocFactorMatrix,(M$4+1),FALSE)*$E1680</f>
        <v>240.00078412702857</v>
      </c>
      <c r="N1680" s="5">
        <f t="shared" si="851"/>
        <v>271720.8877624842</v>
      </c>
      <c r="O1680" s="5">
        <f>VLOOKUP(CONCATENATE($F1680," ",$G1680),AllocFactorMatrix,(O$4+1),FALSE)*$E1680</f>
        <v>23480.076713760962</v>
      </c>
      <c r="P1680" s="5">
        <f>VLOOKUP(CONCATENATE($F1680," ",$G1680),AllocFactorMatrix,(P$4+1),FALSE)*$E1680</f>
        <v>2360.007710582448</v>
      </c>
      <c r="Q1680" s="5">
        <f>VLOOKUP(CONCATENATE($F1680," ",$G1680),AllocFactorMatrix,(Q$4+1),FALSE)*$E1680</f>
        <v>680.00222169324763</v>
      </c>
      <c r="R1680" s="5">
        <f>VLOOKUP(CONCATENATE($F1680," ",$G1680),AllocFactorMatrix,(R$4+1),FALSE)*$E1680</f>
        <v>80.000261375676189</v>
      </c>
      <c r="S1680" s="5">
        <f t="shared" si="853"/>
        <v>26600.086907412337</v>
      </c>
      <c r="T1680" s="5">
        <f>VLOOKUP(CONCATENATE($F1680," ",$G1680),AllocFactorMatrix,(T$4+1),FALSE)*$E1680</f>
        <v>160.00052275135238</v>
      </c>
      <c r="U1680" s="5">
        <f>VLOOKUP(CONCATENATE($F1680," ",$G1680),AllocFactorMatrix,(U$4+1),FALSE)*$E1680</f>
        <v>1400.0045740743333</v>
      </c>
      <c r="V1680" s="5">
        <f>VLOOKUP(CONCATENATE($F1680," ",$G1680),AllocFactorMatrix,(V$4+1),FALSE)*$E1680</f>
        <v>1000.0032671959525</v>
      </c>
      <c r="W1680" s="5">
        <f>VLOOKUP(CONCATENATE($F1680," ",$G1680),AllocFactorMatrix,(W$4+1),FALSE)*$E1680</f>
        <v>120.00039206351428</v>
      </c>
      <c r="X1680" s="5">
        <f t="shared" si="854"/>
        <v>2680.0087560851525</v>
      </c>
      <c r="Y1680" s="5">
        <f>VLOOKUP(CONCATENATE($F1680," ",$G1680),AllocFactorMatrix,(Y$4+1),FALSE)*$E1680</f>
        <v>6440.0210407419336</v>
      </c>
      <c r="Z1680" s="5">
        <f>VLOOKUP(CONCATENATE($F1680," ",$G1680),AllocFactorMatrix,(Z$4+1),FALSE)*$E1680</f>
        <v>40.000130687838094</v>
      </c>
      <c r="AA1680" s="5">
        <f t="shared" si="852"/>
        <v>6480.021171429772</v>
      </c>
      <c r="AB1680" s="5">
        <f>VLOOKUP(CONCATENATE($F1680," ",$G1680),AllocFactorMatrix,(AB$4+1),FALSE)*$E1680</f>
        <v>400.001306878381</v>
      </c>
      <c r="AC1680" s="5">
        <f>VLOOKUP(CONCATENATE($F1680," ",$G1680),AllocFactorMatrix,(AC$4+1),FALSE)*$E1680</f>
        <v>1843686.0236638335</v>
      </c>
      <c r="AD1680" s="5">
        <f>VLOOKUP(CONCATENATE($F1680," ",$G1680),AllocFactorMatrix,(AD$4+1),FALSE)*$E1680</f>
        <v>2200.0071878310951</v>
      </c>
    </row>
    <row r="1682" spans="1:30" hidden="1" outlineLevel="1">
      <c r="E1682" s="51"/>
      <c r="F1682" s="52" t="str">
        <f>F1689</f>
        <v>CUST_TOTAL</v>
      </c>
      <c r="G1682" s="55" t="str">
        <f>$G$8</f>
        <v>PRODUCTION</v>
      </c>
      <c r="H1682" s="4">
        <f t="shared" ref="H1682:H1689" si="855">SUBTOTAL(9,I1682:AD1682)</f>
        <v>0</v>
      </c>
      <c r="I1682" s="5">
        <f>VLOOKUP(CONCATENATE($F1682," ",$G1682),AllocFactorMatrix,(I$4+1),FALSE)*$E1689</f>
        <v>0</v>
      </c>
      <c r="J1682" s="5">
        <f>VLOOKUP(CONCATENATE($F1682," ",$G1682),AllocFactorMatrix,(J$4+1),FALSE)*$E1689</f>
        <v>0</v>
      </c>
      <c r="K1682" s="5">
        <f>VLOOKUP(CONCATENATE($F1682," ",$G1682),AllocFactorMatrix,(K$4+1),FALSE)*$E1689</f>
        <v>0</v>
      </c>
      <c r="L1682" s="5">
        <f>VLOOKUP(CONCATENATE($F1682," ",$G1682),AllocFactorMatrix,(L$4+1),FALSE)*$E1689</f>
        <v>0</v>
      </c>
      <c r="M1682" s="5">
        <f>VLOOKUP(CONCATENATE($F1682," ",$G1682),AllocFactorMatrix,(M$4+1),FALSE)*$E1689</f>
        <v>0</v>
      </c>
      <c r="N1682" s="5">
        <f t="shared" ref="N1682:N1689" si="856">SUBTOTAL(9,K1682:M1682)</f>
        <v>0</v>
      </c>
      <c r="O1682" s="5">
        <f>VLOOKUP(CONCATENATE($F1682," ",$G1682),AllocFactorMatrix,(O$4+1),FALSE)*$E1689</f>
        <v>0</v>
      </c>
      <c r="P1682" s="5">
        <f>VLOOKUP(CONCATENATE($F1682," ",$G1682),AllocFactorMatrix,(P$4+1),FALSE)*$E1689</f>
        <v>0</v>
      </c>
      <c r="Q1682" s="5">
        <f>VLOOKUP(CONCATENATE($F1682," ",$G1682),AllocFactorMatrix,(Q$4+1),FALSE)*$E1689</f>
        <v>0</v>
      </c>
      <c r="R1682" s="5">
        <f>VLOOKUP(CONCATENATE($F1682," ",$G1682),AllocFactorMatrix,(R$4+1),FALSE)*$E1689</f>
        <v>0</v>
      </c>
      <c r="S1682" s="5">
        <f>SUBTOTAL(9,O1682:R1682)</f>
        <v>0</v>
      </c>
      <c r="T1682" s="5">
        <f>VLOOKUP(CONCATENATE($F1682," ",$G1682),AllocFactorMatrix,(T$4+1),FALSE)*$E1689</f>
        <v>0</v>
      </c>
      <c r="U1682" s="5">
        <f>VLOOKUP(CONCATENATE($F1682," ",$G1682),AllocFactorMatrix,(U$4+1),FALSE)*$E1689</f>
        <v>0</v>
      </c>
      <c r="V1682" s="5">
        <f>VLOOKUP(CONCATENATE($F1682," ",$G1682),AllocFactorMatrix,(V$4+1),FALSE)*$E1689</f>
        <v>0</v>
      </c>
      <c r="W1682" s="5">
        <f>VLOOKUP(CONCATENATE($F1682," ",$G1682),AllocFactorMatrix,(W$4+1),FALSE)*$E1689</f>
        <v>0</v>
      </c>
      <c r="X1682" s="5">
        <f>SUBTOTAL(9,T1682:W1682)</f>
        <v>0</v>
      </c>
      <c r="Y1682" s="5">
        <f>VLOOKUP(CONCATENATE($F1682," ",$G1682),AllocFactorMatrix,(Y$4+1),FALSE)*$E1689</f>
        <v>0</v>
      </c>
      <c r="Z1682" s="5">
        <f>VLOOKUP(CONCATENATE($F1682," ",$G1682),AllocFactorMatrix,(Z$4+1),FALSE)*$E1689</f>
        <v>0</v>
      </c>
      <c r="AA1682" s="5">
        <f t="shared" ref="AA1682:AA1689" si="857">SUBTOTAL(9,Y1682:Z1682)</f>
        <v>0</v>
      </c>
      <c r="AB1682" s="5">
        <f>VLOOKUP(CONCATENATE($F1682," ",$G1682),AllocFactorMatrix,(AB$4+1),FALSE)*$E1689</f>
        <v>0</v>
      </c>
      <c r="AC1682" s="5">
        <f>VLOOKUP(CONCATENATE($F1682," ",$G1682),AllocFactorMatrix,(AC$4+1),FALSE)*$E1689</f>
        <v>0</v>
      </c>
      <c r="AD1682" s="5">
        <f>VLOOKUP(CONCATENATE($F1682," ",$G1682),AllocFactorMatrix,(AD$4+1),FALSE)*$E1689</f>
        <v>0</v>
      </c>
    </row>
    <row r="1683" spans="1:30" hidden="1" outlineLevel="1">
      <c r="E1683" s="51"/>
      <c r="F1683" s="52" t="str">
        <f>F1689</f>
        <v>CUST_TOTAL</v>
      </c>
      <c r="G1683" s="55" t="str">
        <f>$G$9</f>
        <v>BULKTRAN</v>
      </c>
      <c r="H1683" s="4">
        <f t="shared" si="855"/>
        <v>0</v>
      </c>
      <c r="I1683" s="5">
        <f>VLOOKUP(CONCATENATE($F1683," ",$G1683),AllocFactorMatrix,(I$4+1),FALSE)*$E1689</f>
        <v>0</v>
      </c>
      <c r="J1683" s="5">
        <f>VLOOKUP(CONCATENATE($F1683," ",$G1683),AllocFactorMatrix,(J$4+1),FALSE)*$E1689</f>
        <v>0</v>
      </c>
      <c r="K1683" s="5">
        <f>VLOOKUP(CONCATENATE($F1683," ",$G1683),AllocFactorMatrix,(K$4+1),FALSE)*$E1689</f>
        <v>0</v>
      </c>
      <c r="L1683" s="5">
        <f>VLOOKUP(CONCATENATE($F1683," ",$G1683),AllocFactorMatrix,(L$4+1),FALSE)*$E1689</f>
        <v>0</v>
      </c>
      <c r="M1683" s="5">
        <f>VLOOKUP(CONCATENATE($F1683," ",$G1683),AllocFactorMatrix,(M$4+1),FALSE)*$E1689</f>
        <v>0</v>
      </c>
      <c r="N1683" s="5">
        <f t="shared" si="856"/>
        <v>0</v>
      </c>
      <c r="O1683" s="5">
        <f>VLOOKUP(CONCATENATE($F1683," ",$G1683),AllocFactorMatrix,(O$4+1),FALSE)*$E1689</f>
        <v>0</v>
      </c>
      <c r="P1683" s="5">
        <f>VLOOKUP(CONCATENATE($F1683," ",$G1683),AllocFactorMatrix,(P$4+1),FALSE)*$E1689</f>
        <v>0</v>
      </c>
      <c r="Q1683" s="5">
        <f>VLOOKUP(CONCATENATE($F1683," ",$G1683),AllocFactorMatrix,(Q$4+1),FALSE)*$E1689</f>
        <v>0</v>
      </c>
      <c r="R1683" s="5">
        <f>VLOOKUP(CONCATENATE($F1683," ",$G1683),AllocFactorMatrix,(R$4+1),FALSE)*$E1689</f>
        <v>0</v>
      </c>
      <c r="S1683" s="5">
        <f t="shared" ref="S1683:S1689" si="858">SUBTOTAL(9,O1683:R1683)</f>
        <v>0</v>
      </c>
      <c r="T1683" s="5">
        <f>VLOOKUP(CONCATENATE($F1683," ",$G1683),AllocFactorMatrix,(T$4+1),FALSE)*$E1689</f>
        <v>0</v>
      </c>
      <c r="U1683" s="5">
        <f>VLOOKUP(CONCATENATE($F1683," ",$G1683),AllocFactorMatrix,(U$4+1),FALSE)*$E1689</f>
        <v>0</v>
      </c>
      <c r="V1683" s="5">
        <f>VLOOKUP(CONCATENATE($F1683," ",$G1683),AllocFactorMatrix,(V$4+1),FALSE)*$E1689</f>
        <v>0</v>
      </c>
      <c r="W1683" s="5">
        <f>VLOOKUP(CONCATENATE($F1683," ",$G1683),AllocFactorMatrix,(W$4+1),FALSE)*$E1689</f>
        <v>0</v>
      </c>
      <c r="X1683" s="5">
        <f t="shared" ref="X1683:X1689" si="859">SUBTOTAL(9,T1683:W1683)</f>
        <v>0</v>
      </c>
      <c r="Y1683" s="5">
        <f>VLOOKUP(CONCATENATE($F1683," ",$G1683),AllocFactorMatrix,(Y$4+1),FALSE)*$E1689</f>
        <v>0</v>
      </c>
      <c r="Z1683" s="5">
        <f>VLOOKUP(CONCATENATE($F1683," ",$G1683),AllocFactorMatrix,(Z$4+1),FALSE)*$E1689</f>
        <v>0</v>
      </c>
      <c r="AA1683" s="5">
        <f t="shared" si="857"/>
        <v>0</v>
      </c>
      <c r="AB1683" s="5">
        <f>VLOOKUP(CONCATENATE($F1683," ",$G1683),AllocFactorMatrix,(AB$4+1),FALSE)*$E1689</f>
        <v>0</v>
      </c>
      <c r="AC1683" s="5">
        <f>VLOOKUP(CONCATENATE($F1683," ",$G1683),AllocFactorMatrix,(AC$4+1),FALSE)*$E1689</f>
        <v>0</v>
      </c>
      <c r="AD1683" s="5">
        <f>VLOOKUP(CONCATENATE($F1683," ",$G1683),AllocFactorMatrix,(AD$4+1),FALSE)*$E1689</f>
        <v>0</v>
      </c>
    </row>
    <row r="1684" spans="1:30" hidden="1" outlineLevel="1">
      <c r="E1684" s="51"/>
      <c r="F1684" s="52" t="str">
        <f>F1689</f>
        <v>CUST_TOTAL</v>
      </c>
      <c r="G1684" s="55" t="str">
        <f>$G$10</f>
        <v>SUBTRAN</v>
      </c>
      <c r="H1684" s="4">
        <f t="shared" si="855"/>
        <v>0</v>
      </c>
      <c r="I1684" s="5">
        <f>VLOOKUP(CONCATENATE($F1684," ",$G1684),AllocFactorMatrix,(I$4+1),FALSE)*$E1689</f>
        <v>0</v>
      </c>
      <c r="J1684" s="5">
        <f>VLOOKUP(CONCATENATE($F1684," ",$G1684),AllocFactorMatrix,(J$4+1),FALSE)*$E1689</f>
        <v>0</v>
      </c>
      <c r="K1684" s="5">
        <f>VLOOKUP(CONCATENATE($F1684," ",$G1684),AllocFactorMatrix,(K$4+1),FALSE)*$E1689</f>
        <v>0</v>
      </c>
      <c r="L1684" s="5">
        <f>VLOOKUP(CONCATENATE($F1684," ",$G1684),AllocFactorMatrix,(L$4+1),FALSE)*$E1689</f>
        <v>0</v>
      </c>
      <c r="M1684" s="5">
        <f>VLOOKUP(CONCATENATE($F1684," ",$G1684),AllocFactorMatrix,(M$4+1),FALSE)*$E1689</f>
        <v>0</v>
      </c>
      <c r="N1684" s="5">
        <f t="shared" si="856"/>
        <v>0</v>
      </c>
      <c r="O1684" s="5">
        <f>VLOOKUP(CONCATENATE($F1684," ",$G1684),AllocFactorMatrix,(O$4+1),FALSE)*$E1689</f>
        <v>0</v>
      </c>
      <c r="P1684" s="5">
        <f>VLOOKUP(CONCATENATE($F1684," ",$G1684),AllocFactorMatrix,(P$4+1),FALSE)*$E1689</f>
        <v>0</v>
      </c>
      <c r="Q1684" s="5">
        <f>VLOOKUP(CONCATENATE($F1684," ",$G1684),AllocFactorMatrix,(Q$4+1),FALSE)*$E1689</f>
        <v>0</v>
      </c>
      <c r="R1684" s="5">
        <f>VLOOKUP(CONCATENATE($F1684," ",$G1684),AllocFactorMatrix,(R$4+1),FALSE)*$E1689</f>
        <v>0</v>
      </c>
      <c r="S1684" s="5">
        <f t="shared" si="858"/>
        <v>0</v>
      </c>
      <c r="T1684" s="5">
        <f>VLOOKUP(CONCATENATE($F1684," ",$G1684),AllocFactorMatrix,(T$4+1),FALSE)*$E1689</f>
        <v>0</v>
      </c>
      <c r="U1684" s="5">
        <f>VLOOKUP(CONCATENATE($F1684," ",$G1684),AllocFactorMatrix,(U$4+1),FALSE)*$E1689</f>
        <v>0</v>
      </c>
      <c r="V1684" s="5">
        <f>VLOOKUP(CONCATENATE($F1684," ",$G1684),AllocFactorMatrix,(V$4+1),FALSE)*$E1689</f>
        <v>0</v>
      </c>
      <c r="W1684" s="5">
        <f>VLOOKUP(CONCATENATE($F1684," ",$G1684),AllocFactorMatrix,(W$4+1),FALSE)*$E1689</f>
        <v>0</v>
      </c>
      <c r="X1684" s="5">
        <f t="shared" si="859"/>
        <v>0</v>
      </c>
      <c r="Y1684" s="5">
        <f>VLOOKUP(CONCATENATE($F1684," ",$G1684),AllocFactorMatrix,(Y$4+1),FALSE)*$E1689</f>
        <v>0</v>
      </c>
      <c r="Z1684" s="5">
        <f>VLOOKUP(CONCATENATE($F1684," ",$G1684),AllocFactorMatrix,(Z$4+1),FALSE)*$E1689</f>
        <v>0</v>
      </c>
      <c r="AA1684" s="5">
        <f t="shared" si="857"/>
        <v>0</v>
      </c>
      <c r="AB1684" s="5">
        <f>VLOOKUP(CONCATENATE($F1684," ",$G1684),AllocFactorMatrix,(AB$4+1),FALSE)*$E1689</f>
        <v>0</v>
      </c>
      <c r="AC1684" s="5">
        <f>VLOOKUP(CONCATENATE($F1684," ",$G1684),AllocFactorMatrix,(AC$4+1),FALSE)*$E1689</f>
        <v>0</v>
      </c>
      <c r="AD1684" s="5">
        <f>VLOOKUP(CONCATENATE($F1684," ",$G1684),AllocFactorMatrix,(AD$4+1),FALSE)*$E1689</f>
        <v>0</v>
      </c>
    </row>
    <row r="1685" spans="1:30" hidden="1" outlineLevel="1">
      <c r="E1685" s="51"/>
      <c r="F1685" s="52" t="str">
        <f>F1689</f>
        <v>CUST_TOTAL</v>
      </c>
      <c r="G1685" s="55" t="str">
        <f>$G$11</f>
        <v>DISTPRI</v>
      </c>
      <c r="H1685" s="4">
        <f t="shared" si="855"/>
        <v>0</v>
      </c>
      <c r="I1685" s="5">
        <f>VLOOKUP(CONCATENATE($F1685," ",$G1685),AllocFactorMatrix,(I$4+1),FALSE)*$E1689</f>
        <v>0</v>
      </c>
      <c r="J1685" s="5">
        <f>VLOOKUP(CONCATENATE($F1685," ",$G1685),AllocFactorMatrix,(J$4+1),FALSE)*$E1689</f>
        <v>0</v>
      </c>
      <c r="K1685" s="5">
        <f>VLOOKUP(CONCATENATE($F1685," ",$G1685),AllocFactorMatrix,(K$4+1),FALSE)*$E1689</f>
        <v>0</v>
      </c>
      <c r="L1685" s="5">
        <f>VLOOKUP(CONCATENATE($F1685," ",$G1685),AllocFactorMatrix,(L$4+1),FALSE)*$E1689</f>
        <v>0</v>
      </c>
      <c r="M1685" s="5">
        <f>VLOOKUP(CONCATENATE($F1685," ",$G1685),AllocFactorMatrix,(M$4+1),FALSE)*$E1689</f>
        <v>0</v>
      </c>
      <c r="N1685" s="5">
        <f t="shared" si="856"/>
        <v>0</v>
      </c>
      <c r="O1685" s="5">
        <f>VLOOKUP(CONCATENATE($F1685," ",$G1685),AllocFactorMatrix,(O$4+1),FALSE)*$E1689</f>
        <v>0</v>
      </c>
      <c r="P1685" s="5">
        <f>VLOOKUP(CONCATENATE($F1685," ",$G1685),AllocFactorMatrix,(P$4+1),FALSE)*$E1689</f>
        <v>0</v>
      </c>
      <c r="Q1685" s="5">
        <f>VLOOKUP(CONCATENATE($F1685," ",$G1685),AllocFactorMatrix,(Q$4+1),FALSE)*$E1689</f>
        <v>0</v>
      </c>
      <c r="R1685" s="5">
        <f>VLOOKUP(CONCATENATE($F1685," ",$G1685),AllocFactorMatrix,(R$4+1),FALSE)*$E1689</f>
        <v>0</v>
      </c>
      <c r="S1685" s="5">
        <f t="shared" si="858"/>
        <v>0</v>
      </c>
      <c r="T1685" s="5">
        <f>VLOOKUP(CONCATENATE($F1685," ",$G1685),AllocFactorMatrix,(T$4+1),FALSE)*$E1689</f>
        <v>0</v>
      </c>
      <c r="U1685" s="5">
        <f>VLOOKUP(CONCATENATE($F1685," ",$G1685),AllocFactorMatrix,(U$4+1),FALSE)*$E1689</f>
        <v>0</v>
      </c>
      <c r="V1685" s="5">
        <f>VLOOKUP(CONCATENATE($F1685," ",$G1685),AllocFactorMatrix,(V$4+1),FALSE)*$E1689</f>
        <v>0</v>
      </c>
      <c r="W1685" s="5">
        <f>VLOOKUP(CONCATENATE($F1685," ",$G1685),AllocFactorMatrix,(W$4+1),FALSE)*$E1689</f>
        <v>0</v>
      </c>
      <c r="X1685" s="5">
        <f t="shared" si="859"/>
        <v>0</v>
      </c>
      <c r="Y1685" s="5">
        <f>VLOOKUP(CONCATENATE($F1685," ",$G1685),AllocFactorMatrix,(Y$4+1),FALSE)*$E1689</f>
        <v>0</v>
      </c>
      <c r="Z1685" s="5">
        <f>VLOOKUP(CONCATENATE($F1685," ",$G1685),AllocFactorMatrix,(Z$4+1),FALSE)*$E1689</f>
        <v>0</v>
      </c>
      <c r="AA1685" s="5">
        <f t="shared" si="857"/>
        <v>0</v>
      </c>
      <c r="AB1685" s="5">
        <f>VLOOKUP(CONCATENATE($F1685," ",$G1685),AllocFactorMatrix,(AB$4+1),FALSE)*$E1689</f>
        <v>0</v>
      </c>
      <c r="AC1685" s="5">
        <f>VLOOKUP(CONCATENATE($F1685," ",$G1685),AllocFactorMatrix,(AC$4+1),FALSE)*$E1689</f>
        <v>0</v>
      </c>
      <c r="AD1685" s="5">
        <f>VLOOKUP(CONCATENATE($F1685," ",$G1685),AllocFactorMatrix,(AD$4+1),FALSE)*$E1689</f>
        <v>0</v>
      </c>
    </row>
    <row r="1686" spans="1:30" hidden="1" outlineLevel="1">
      <c r="E1686" s="51"/>
      <c r="F1686" s="52" t="str">
        <f>F1689</f>
        <v>CUST_TOTAL</v>
      </c>
      <c r="G1686" s="55" t="str">
        <f>$G$12</f>
        <v>DISTSEC</v>
      </c>
      <c r="H1686" s="4">
        <f t="shared" si="855"/>
        <v>0</v>
      </c>
      <c r="I1686" s="5">
        <f>VLOOKUP(CONCATENATE($F1686," ",$G1686),AllocFactorMatrix,(I$4+1),FALSE)*$E1689</f>
        <v>0</v>
      </c>
      <c r="J1686" s="5">
        <f>VLOOKUP(CONCATENATE($F1686," ",$G1686),AllocFactorMatrix,(J$4+1),FALSE)*$E1689</f>
        <v>0</v>
      </c>
      <c r="K1686" s="5">
        <f>VLOOKUP(CONCATENATE($F1686," ",$G1686),AllocFactorMatrix,(K$4+1),FALSE)*$E1689</f>
        <v>0</v>
      </c>
      <c r="L1686" s="5">
        <f>VLOOKUP(CONCATENATE($F1686," ",$G1686),AllocFactorMatrix,(L$4+1),FALSE)*$E1689</f>
        <v>0</v>
      </c>
      <c r="M1686" s="5">
        <f>VLOOKUP(CONCATENATE($F1686," ",$G1686),AllocFactorMatrix,(M$4+1),FALSE)*$E1689</f>
        <v>0</v>
      </c>
      <c r="N1686" s="5">
        <f t="shared" si="856"/>
        <v>0</v>
      </c>
      <c r="O1686" s="5">
        <f>VLOOKUP(CONCATENATE($F1686," ",$G1686),AllocFactorMatrix,(O$4+1),FALSE)*$E1689</f>
        <v>0</v>
      </c>
      <c r="P1686" s="5">
        <f>VLOOKUP(CONCATENATE($F1686," ",$G1686),AllocFactorMatrix,(P$4+1),FALSE)*$E1689</f>
        <v>0</v>
      </c>
      <c r="Q1686" s="5">
        <f>VLOOKUP(CONCATENATE($F1686," ",$G1686),AllocFactorMatrix,(Q$4+1),FALSE)*$E1689</f>
        <v>0</v>
      </c>
      <c r="R1686" s="5">
        <f>VLOOKUP(CONCATENATE($F1686," ",$G1686),AllocFactorMatrix,(R$4+1),FALSE)*$E1689</f>
        <v>0</v>
      </c>
      <c r="S1686" s="5">
        <f t="shared" si="858"/>
        <v>0</v>
      </c>
      <c r="T1686" s="5">
        <f>VLOOKUP(CONCATENATE($F1686," ",$G1686),AllocFactorMatrix,(T$4+1),FALSE)*$E1689</f>
        <v>0</v>
      </c>
      <c r="U1686" s="5">
        <f>VLOOKUP(CONCATENATE($F1686," ",$G1686),AllocFactorMatrix,(U$4+1),FALSE)*$E1689</f>
        <v>0</v>
      </c>
      <c r="V1686" s="5">
        <f>VLOOKUP(CONCATENATE($F1686," ",$G1686),AllocFactorMatrix,(V$4+1),FALSE)*$E1689</f>
        <v>0</v>
      </c>
      <c r="W1686" s="5">
        <f>VLOOKUP(CONCATENATE($F1686," ",$G1686),AllocFactorMatrix,(W$4+1),FALSE)*$E1689</f>
        <v>0</v>
      </c>
      <c r="X1686" s="5">
        <f t="shared" si="859"/>
        <v>0</v>
      </c>
      <c r="Y1686" s="5">
        <f>VLOOKUP(CONCATENATE($F1686," ",$G1686),AllocFactorMatrix,(Y$4+1),FALSE)*$E1689</f>
        <v>0</v>
      </c>
      <c r="Z1686" s="5">
        <f>VLOOKUP(CONCATENATE($F1686," ",$G1686),AllocFactorMatrix,(Z$4+1),FALSE)*$E1689</f>
        <v>0</v>
      </c>
      <c r="AA1686" s="5">
        <f t="shared" si="857"/>
        <v>0</v>
      </c>
      <c r="AB1686" s="5">
        <f>VLOOKUP(CONCATENATE($F1686," ",$G1686),AllocFactorMatrix,(AB$4+1),FALSE)*$E1689</f>
        <v>0</v>
      </c>
      <c r="AC1686" s="5">
        <f>VLOOKUP(CONCATENATE($F1686," ",$G1686),AllocFactorMatrix,(AC$4+1),FALSE)*$E1689</f>
        <v>0</v>
      </c>
      <c r="AD1686" s="5">
        <f>VLOOKUP(CONCATENATE($F1686," ",$G1686),AllocFactorMatrix,(AD$4+1),FALSE)*$E1689</f>
        <v>0</v>
      </c>
    </row>
    <row r="1687" spans="1:30" hidden="1" outlineLevel="1">
      <c r="E1687" s="51"/>
      <c r="F1687" s="52" t="str">
        <f>F1689</f>
        <v>CUST_TOTAL</v>
      </c>
      <c r="G1687" s="55" t="str">
        <f>$G$13</f>
        <v>ENERGY</v>
      </c>
      <c r="H1687" s="4">
        <f t="shared" si="855"/>
        <v>0</v>
      </c>
      <c r="I1687" s="5">
        <f>VLOOKUP(CONCATENATE($F1687," ",$G1687),AllocFactorMatrix,(I$4+1),FALSE)*$E1689</f>
        <v>0</v>
      </c>
      <c r="J1687" s="5">
        <f>VLOOKUP(CONCATENATE($F1687," ",$G1687),AllocFactorMatrix,(J$4+1),FALSE)*$E1689</f>
        <v>0</v>
      </c>
      <c r="K1687" s="5">
        <f>VLOOKUP(CONCATENATE($F1687," ",$G1687),AllocFactorMatrix,(K$4+1),FALSE)*$E1689</f>
        <v>0</v>
      </c>
      <c r="L1687" s="5">
        <f>VLOOKUP(CONCATENATE($F1687," ",$G1687),AllocFactorMatrix,(L$4+1),FALSE)*$E1689</f>
        <v>0</v>
      </c>
      <c r="M1687" s="5">
        <f>VLOOKUP(CONCATENATE($F1687," ",$G1687),AllocFactorMatrix,(M$4+1),FALSE)*$E1689</f>
        <v>0</v>
      </c>
      <c r="N1687" s="5">
        <f t="shared" si="856"/>
        <v>0</v>
      </c>
      <c r="O1687" s="5">
        <f>VLOOKUP(CONCATENATE($F1687," ",$G1687),AllocFactorMatrix,(O$4+1),FALSE)*$E1689</f>
        <v>0</v>
      </c>
      <c r="P1687" s="5">
        <f>VLOOKUP(CONCATENATE($F1687," ",$G1687),AllocFactorMatrix,(P$4+1),FALSE)*$E1689</f>
        <v>0</v>
      </c>
      <c r="Q1687" s="5">
        <f>VLOOKUP(CONCATENATE($F1687," ",$G1687),AllocFactorMatrix,(Q$4+1),FALSE)*$E1689</f>
        <v>0</v>
      </c>
      <c r="R1687" s="5">
        <f>VLOOKUP(CONCATENATE($F1687," ",$G1687),AllocFactorMatrix,(R$4+1),FALSE)*$E1689</f>
        <v>0</v>
      </c>
      <c r="S1687" s="5">
        <f t="shared" si="858"/>
        <v>0</v>
      </c>
      <c r="T1687" s="5">
        <f>VLOOKUP(CONCATENATE($F1687," ",$G1687),AllocFactorMatrix,(T$4+1),FALSE)*$E1689</f>
        <v>0</v>
      </c>
      <c r="U1687" s="5">
        <f>VLOOKUP(CONCATENATE($F1687," ",$G1687),AllocFactorMatrix,(U$4+1),FALSE)*$E1689</f>
        <v>0</v>
      </c>
      <c r="V1687" s="5">
        <f>VLOOKUP(CONCATENATE($F1687," ",$G1687),AllocFactorMatrix,(V$4+1),FALSE)*$E1689</f>
        <v>0</v>
      </c>
      <c r="W1687" s="5">
        <f>VLOOKUP(CONCATENATE($F1687," ",$G1687),AllocFactorMatrix,(W$4+1),FALSE)*$E1689</f>
        <v>0</v>
      </c>
      <c r="X1687" s="5">
        <f t="shared" si="859"/>
        <v>0</v>
      </c>
      <c r="Y1687" s="5">
        <f>VLOOKUP(CONCATENATE($F1687," ",$G1687),AllocFactorMatrix,(Y$4+1),FALSE)*$E1689</f>
        <v>0</v>
      </c>
      <c r="Z1687" s="5">
        <f>VLOOKUP(CONCATENATE($F1687," ",$G1687),AllocFactorMatrix,(Z$4+1),FALSE)*$E1689</f>
        <v>0</v>
      </c>
      <c r="AA1687" s="5">
        <f t="shared" si="857"/>
        <v>0</v>
      </c>
      <c r="AB1687" s="5">
        <f>VLOOKUP(CONCATENATE($F1687," ",$G1687),AllocFactorMatrix,(AB$4+1),FALSE)*$E1689</f>
        <v>0</v>
      </c>
      <c r="AC1687" s="5">
        <f>VLOOKUP(CONCATENATE($F1687," ",$G1687),AllocFactorMatrix,(AC$4+1),FALSE)*$E1689</f>
        <v>0</v>
      </c>
      <c r="AD1687" s="5">
        <f>VLOOKUP(CONCATENATE($F1687," ",$G1687),AllocFactorMatrix,(AD$4+1),FALSE)*$E1689</f>
        <v>0</v>
      </c>
    </row>
    <row r="1688" spans="1:30" hidden="1" outlineLevel="1">
      <c r="E1688" s="51"/>
      <c r="F1688" s="52" t="str">
        <f>F1689</f>
        <v>CUST_TOTAL</v>
      </c>
      <c r="G1688" s="55" t="str">
        <f>$G$14</f>
        <v>CUSTOMER</v>
      </c>
      <c r="H1688" s="4">
        <f t="shared" si="855"/>
        <v>95534.000000000015</v>
      </c>
      <c r="I1688" s="5">
        <f>VLOOKUP(CONCATENATE($F1688," ",$G1688),AllocFactorMatrix,(I$4+1),FALSE)*$E1689</f>
        <v>60873.490186743584</v>
      </c>
      <c r="J1688" s="5">
        <f>VLOOKUP(CONCATENATE($F1688," ",$G1688),AllocFactorMatrix,(J$4+1),FALSE)*$E1689</f>
        <v>10651.60112204844</v>
      </c>
      <c r="K1688" s="5">
        <f>VLOOKUP(CONCATENATE($F1688," ",$G1688),AllocFactorMatrix,(K$4+1),FALSE)*$E1689</f>
        <v>2991.5267886730981</v>
      </c>
      <c r="L1688" s="5">
        <f>VLOOKUP(CONCATENATE($F1688," ",$G1688),AllocFactorMatrix,(L$4+1),FALSE)*$E1689</f>
        <v>34.780010361678592</v>
      </c>
      <c r="M1688" s="5">
        <f>VLOOKUP(CONCATENATE($F1688," ",$G1688),AllocFactorMatrix,(M$4+1),FALSE)*$E1689</f>
        <v>2.6753854124368148</v>
      </c>
      <c r="N1688" s="5">
        <f t="shared" si="856"/>
        <v>3028.9821844472135</v>
      </c>
      <c r="O1688" s="5">
        <f>VLOOKUP(CONCATENATE($F1688," ",$G1688),AllocFactorMatrix,(O$4+1),FALSE)*$E1689</f>
        <v>261.74187285006838</v>
      </c>
      <c r="P1688" s="5">
        <f>VLOOKUP(CONCATENATE($F1688," ",$G1688),AllocFactorMatrix,(P$4+1),FALSE)*$E1689</f>
        <v>26.307956555628678</v>
      </c>
      <c r="Q1688" s="5">
        <f>VLOOKUP(CONCATENATE($F1688," ",$G1688),AllocFactorMatrix,(Q$4+1),FALSE)*$E1689</f>
        <v>7.5802586685709752</v>
      </c>
      <c r="R1688" s="5">
        <f>VLOOKUP(CONCATENATE($F1688," ",$G1688),AllocFactorMatrix,(R$4+1),FALSE)*$E1689</f>
        <v>0.89179513747893824</v>
      </c>
      <c r="S1688" s="5">
        <f t="shared" si="858"/>
        <v>296.52188321174697</v>
      </c>
      <c r="T1688" s="5">
        <f>VLOOKUP(CONCATENATE($F1688," ",$G1688),AllocFactorMatrix,(T$4+1),FALSE)*$E1689</f>
        <v>1.7835902749578765</v>
      </c>
      <c r="U1688" s="5">
        <f>VLOOKUP(CONCATENATE($F1688," ",$G1688),AllocFactorMatrix,(U$4+1),FALSE)*$E1689</f>
        <v>15.606414905881419</v>
      </c>
      <c r="V1688" s="5">
        <f>VLOOKUP(CONCATENATE($F1688," ",$G1688),AllocFactorMatrix,(V$4+1),FALSE)*$E1689</f>
        <v>11.147439218486729</v>
      </c>
      <c r="W1688" s="5">
        <f>VLOOKUP(CONCATENATE($F1688," ",$G1688),AllocFactorMatrix,(W$4+1),FALSE)*$E1689</f>
        <v>1.3376927062184074</v>
      </c>
      <c r="X1688" s="5">
        <f t="shared" si="859"/>
        <v>29.875137105544436</v>
      </c>
      <c r="Y1688" s="5">
        <f>VLOOKUP(CONCATENATE($F1688," ",$G1688),AllocFactorMatrix,(Y$4+1),FALSE)*$E1689</f>
        <v>71.789508567054526</v>
      </c>
      <c r="Z1688" s="5">
        <f>VLOOKUP(CONCATENATE($F1688," ",$G1688),AllocFactorMatrix,(Z$4+1),FALSE)*$E1689</f>
        <v>0.44589756873946912</v>
      </c>
      <c r="AA1688" s="5">
        <f t="shared" si="857"/>
        <v>72.235406135793994</v>
      </c>
      <c r="AB1688" s="5">
        <f>VLOOKUP(CONCATENATE($F1688," ",$G1688),AllocFactorMatrix,(AB$4+1),FALSE)*$E1689</f>
        <v>4.458975687394692</v>
      </c>
      <c r="AC1688" s="5">
        <f>VLOOKUP(CONCATENATE($F1688," ",$G1688),AllocFactorMatrix,(AC$4+1),FALSE)*$E1689</f>
        <v>20552.310738339609</v>
      </c>
      <c r="AD1688" s="5">
        <f>VLOOKUP(CONCATENATE($F1688," ",$G1688),AllocFactorMatrix,(AD$4+1),FALSE)*$E1689</f>
        <v>24.524366280670801</v>
      </c>
    </row>
    <row r="1689" spans="1:30" collapsed="1">
      <c r="C1689" s="55" t="s">
        <v>685</v>
      </c>
      <c r="E1689" s="61">
        <v>95534</v>
      </c>
      <c r="F1689" s="10" t="s">
        <v>42</v>
      </c>
      <c r="G1689" s="55" t="str">
        <f>$G$15</f>
        <v>TOTAL</v>
      </c>
      <c r="H1689" s="4">
        <f t="shared" si="855"/>
        <v>95534.000000000015</v>
      </c>
      <c r="I1689" s="5">
        <f>VLOOKUP(CONCATENATE($F1689," ",$G1689),AllocFactorMatrix,(I$4+1),FALSE)*$E1689</f>
        <v>60873.490186743584</v>
      </c>
      <c r="J1689" s="5">
        <f>VLOOKUP(CONCATENATE($F1689," ",$G1689),AllocFactorMatrix,(J$4+1),FALSE)*$E1689</f>
        <v>10651.60112204844</v>
      </c>
      <c r="K1689" s="5">
        <f>VLOOKUP(CONCATENATE($F1689," ",$G1689),AllocFactorMatrix,(K$4+1),FALSE)*$E1689</f>
        <v>2991.5267886730981</v>
      </c>
      <c r="L1689" s="5">
        <f>VLOOKUP(CONCATENATE($F1689," ",$G1689),AllocFactorMatrix,(L$4+1),FALSE)*$E1689</f>
        <v>34.780010361678592</v>
      </c>
      <c r="M1689" s="5">
        <f>VLOOKUP(CONCATENATE($F1689," ",$G1689),AllocFactorMatrix,(M$4+1),FALSE)*$E1689</f>
        <v>2.6753854124368148</v>
      </c>
      <c r="N1689" s="5">
        <f t="shared" si="856"/>
        <v>3028.9821844472135</v>
      </c>
      <c r="O1689" s="5">
        <f>VLOOKUP(CONCATENATE($F1689," ",$G1689),AllocFactorMatrix,(O$4+1),FALSE)*$E1689</f>
        <v>261.74187285006838</v>
      </c>
      <c r="P1689" s="5">
        <f>VLOOKUP(CONCATENATE($F1689," ",$G1689),AllocFactorMatrix,(P$4+1),FALSE)*$E1689</f>
        <v>26.307956555628678</v>
      </c>
      <c r="Q1689" s="5">
        <f>VLOOKUP(CONCATENATE($F1689," ",$G1689),AllocFactorMatrix,(Q$4+1),FALSE)*$E1689</f>
        <v>7.5802586685709752</v>
      </c>
      <c r="R1689" s="5">
        <f>VLOOKUP(CONCATENATE($F1689," ",$G1689),AllocFactorMatrix,(R$4+1),FALSE)*$E1689</f>
        <v>0.89179513747893824</v>
      </c>
      <c r="S1689" s="5">
        <f t="shared" si="858"/>
        <v>296.52188321174697</v>
      </c>
      <c r="T1689" s="5">
        <f>VLOOKUP(CONCATENATE($F1689," ",$G1689),AllocFactorMatrix,(T$4+1),FALSE)*$E1689</f>
        <v>1.7835902749578765</v>
      </c>
      <c r="U1689" s="5">
        <f>VLOOKUP(CONCATENATE($F1689," ",$G1689),AllocFactorMatrix,(U$4+1),FALSE)*$E1689</f>
        <v>15.606414905881419</v>
      </c>
      <c r="V1689" s="5">
        <f>VLOOKUP(CONCATENATE($F1689," ",$G1689),AllocFactorMatrix,(V$4+1),FALSE)*$E1689</f>
        <v>11.147439218486729</v>
      </c>
      <c r="W1689" s="5">
        <f>VLOOKUP(CONCATENATE($F1689," ",$G1689),AllocFactorMatrix,(W$4+1),FALSE)*$E1689</f>
        <v>1.3376927062184074</v>
      </c>
      <c r="X1689" s="5">
        <f t="shared" si="859"/>
        <v>29.875137105544436</v>
      </c>
      <c r="Y1689" s="5">
        <f>VLOOKUP(CONCATENATE($F1689," ",$G1689),AllocFactorMatrix,(Y$4+1),FALSE)*$E1689</f>
        <v>71.789508567054526</v>
      </c>
      <c r="Z1689" s="5">
        <f>VLOOKUP(CONCATENATE($F1689," ",$G1689),AllocFactorMatrix,(Z$4+1),FALSE)*$E1689</f>
        <v>0.44589756873946912</v>
      </c>
      <c r="AA1689" s="5">
        <f t="shared" si="857"/>
        <v>72.235406135793994</v>
      </c>
      <c r="AB1689" s="5">
        <f>VLOOKUP(CONCATENATE($F1689," ",$G1689),AllocFactorMatrix,(AB$4+1),FALSE)*$E1689</f>
        <v>4.458975687394692</v>
      </c>
      <c r="AC1689" s="5">
        <f>VLOOKUP(CONCATENATE($F1689," ",$G1689),AllocFactorMatrix,(AC$4+1),FALSE)*$E1689</f>
        <v>20552.310738339609</v>
      </c>
      <c r="AD1689" s="5">
        <f>VLOOKUP(CONCATENATE($F1689," ",$G1689),AllocFactorMatrix,(AD$4+1),FALSE)*$E1689</f>
        <v>24.524366280670801</v>
      </c>
    </row>
    <row r="1691" spans="1:30">
      <c r="C1691" s="55" t="s">
        <v>129</v>
      </c>
      <c r="E1691" s="3"/>
      <c r="F1691" s="3"/>
      <c r="G1691" s="3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</row>
    <row r="1692" spans="1:30" s="51" customFormat="1" hidden="1" outlineLevel="1">
      <c r="A1692" s="56"/>
      <c r="B1692" s="112"/>
      <c r="C1692" s="55"/>
      <c r="F1692" s="52" t="str">
        <f>F1699</f>
        <v>LABOR_M</v>
      </c>
      <c r="G1692" s="55" t="str">
        <f>$G$8</f>
        <v>PRODUCTION</v>
      </c>
      <c r="H1692" s="53">
        <f t="shared" ref="H1692:H1739" ca="1" si="860">SUBTOTAL(9,I1692:AD1692)</f>
        <v>4227054.8593088761</v>
      </c>
      <c r="I1692" s="54">
        <f ca="1">VLOOKUP(CONCATENATE($F1692," ",$G1692),AllocFactorMatrix,(I$4+1),FALSE)*$E1699</f>
        <v>2346888.2786963908</v>
      </c>
      <c r="J1692" s="54">
        <f ca="1">VLOOKUP(CONCATENATE($F1692," ",$G1692),AllocFactorMatrix,(J$4+1),FALSE)*$E1699</f>
        <v>107991.77296644103</v>
      </c>
      <c r="K1692" s="54">
        <f ca="1">VLOOKUP(CONCATENATE($F1692," ",$G1692),AllocFactorMatrix,(K$4+1),FALSE)*$E1699</f>
        <v>355755.90762678604</v>
      </c>
      <c r="L1692" s="54">
        <f ca="1">VLOOKUP(CONCATENATE($F1692," ",$G1692),AllocFactorMatrix,(L$4+1),FALSE)*$E1699</f>
        <v>8889.2044132608225</v>
      </c>
      <c r="M1692" s="54">
        <f ca="1">VLOOKUP(CONCATENATE($F1692," ",$G1692),AllocFactorMatrix,(M$4+1),FALSE)*$E1699</f>
        <v>1144.3049879768073</v>
      </c>
      <c r="N1692" s="54">
        <f t="shared" ref="N1692:N1739" ca="1" si="861">SUBTOTAL(9,K1692:M1692)</f>
        <v>365789.41702802363</v>
      </c>
      <c r="O1692" s="54">
        <f ca="1">VLOOKUP(CONCATENATE($F1692," ",$G1692),AllocFactorMatrix,(O$4+1),FALSE)*$E1699</f>
        <v>270628.32754662452</v>
      </c>
      <c r="P1692" s="54">
        <f ca="1">VLOOKUP(CONCATENATE($F1692," ",$G1692),AllocFactorMatrix,(P$4+1),FALSE)*$E1699</f>
        <v>48984.241511124303</v>
      </c>
      <c r="Q1692" s="54">
        <f ca="1">VLOOKUP(CONCATENATE($F1692," ",$G1692),AllocFactorMatrix,(Q$4+1),FALSE)*$E1699</f>
        <v>18946.75878005338</v>
      </c>
      <c r="R1692" s="54">
        <f ca="1">VLOOKUP(CONCATENATE($F1692," ",$G1692),AllocFactorMatrix,(R$4+1),FALSE)*$E1699</f>
        <v>408.24058579214926</v>
      </c>
      <c r="S1692" s="54">
        <f ca="1">SUBTOTAL(9,O1692:R1692)</f>
        <v>338967.56842359441</v>
      </c>
      <c r="T1692" s="54">
        <f ca="1">VLOOKUP(CONCATENATE($F1692," ",$G1692),AllocFactorMatrix,(T$4+1),FALSE)*$E1699</f>
        <v>8593.4374365706572</v>
      </c>
      <c r="U1692" s="54">
        <f ca="1">VLOOKUP(CONCATENATE($F1692," ",$G1692),AllocFactorMatrix,(U$4+1),FALSE)*$E1699</f>
        <v>136822.46270856331</v>
      </c>
      <c r="V1692" s="54">
        <f ca="1">VLOOKUP(CONCATENATE($F1692," ",$G1692),AllocFactorMatrix,(V$4+1),FALSE)*$E1699</f>
        <v>742016.09850830608</v>
      </c>
      <c r="W1692" s="54">
        <f ca="1">VLOOKUP(CONCATENATE($F1692," ",$G1692),AllocFactorMatrix,(W$4+1),FALSE)*$E1699</f>
        <v>97629.029603971663</v>
      </c>
      <c r="X1692" s="54">
        <f ca="1">SUBTOTAL(9,T1692:W1692)</f>
        <v>985061.02825741167</v>
      </c>
      <c r="Y1692" s="54">
        <f ca="1">VLOOKUP(CONCATENATE($F1692," ",$G1692),AllocFactorMatrix,(Y$4+1),FALSE)*$E1699</f>
        <v>79762.034853972043</v>
      </c>
      <c r="Z1692" s="54">
        <f ca="1">VLOOKUP(CONCATENATE($F1692," ",$G1692),AllocFactorMatrix,(Z$4+1),FALSE)*$E1699</f>
        <v>1657.9881153838792</v>
      </c>
      <c r="AA1692" s="54">
        <f t="shared" ref="AA1692:AA1739" ca="1" si="862">SUBTOTAL(9,Y1692:Z1692)</f>
        <v>81420.022969355923</v>
      </c>
      <c r="AB1692" s="54">
        <f ca="1">VLOOKUP(CONCATENATE($F1692," ",$G1692),AllocFactorMatrix,(AB$4+1),FALSE)*$E1699</f>
        <v>936.7709676587757</v>
      </c>
      <c r="AC1692" s="54">
        <f ca="1">VLOOKUP(CONCATENATE($F1692," ",$G1692),AllocFactorMatrix,(AC$4+1),FALSE)*$E1699</f>
        <v>0</v>
      </c>
      <c r="AD1692" s="54">
        <f ca="1">VLOOKUP(CONCATENATE($F1692," ",$G1692),AllocFactorMatrix,(AD$4+1),FALSE)*$E1699</f>
        <v>0</v>
      </c>
    </row>
    <row r="1693" spans="1:30" s="51" customFormat="1" hidden="1" outlineLevel="1">
      <c r="A1693" s="56"/>
      <c r="B1693" s="112"/>
      <c r="C1693" s="55"/>
      <c r="F1693" s="52" t="str">
        <f>F1699</f>
        <v>LABOR_M</v>
      </c>
      <c r="G1693" s="55" t="str">
        <f>$G$9</f>
        <v>BULKTRAN</v>
      </c>
      <c r="H1693" s="53">
        <f t="shared" ca="1" si="860"/>
        <v>15444.88977499174</v>
      </c>
      <c r="I1693" s="54">
        <f ca="1">VLOOKUP(CONCATENATE($F1693," ",$G1693),AllocFactorMatrix,(I$4+1),FALSE)*$E1699</f>
        <v>7607.889992642632</v>
      </c>
      <c r="J1693" s="54">
        <f ca="1">VLOOKUP(CONCATENATE($F1693," ",$G1693),AllocFactorMatrix,(J$4+1),FALSE)*$E1699</f>
        <v>376.08518703128169</v>
      </c>
      <c r="K1693" s="54">
        <f ca="1">VLOOKUP(CONCATENATE($F1693," ",$G1693),AllocFactorMatrix,(K$4+1),FALSE)*$E1699</f>
        <v>1377.578486358186</v>
      </c>
      <c r="L1693" s="54">
        <f ca="1">VLOOKUP(CONCATENATE($F1693," ",$G1693),AllocFactorMatrix,(L$4+1),FALSE)*$E1699</f>
        <v>43.361279799012792</v>
      </c>
      <c r="M1693" s="54">
        <f ca="1">VLOOKUP(CONCATENATE($F1693," ",$G1693),AllocFactorMatrix,(M$4+1),FALSE)*$E1699</f>
        <v>4.0662820707235978</v>
      </c>
      <c r="N1693" s="54">
        <f t="shared" ca="1" si="861"/>
        <v>1425.0060482279225</v>
      </c>
      <c r="O1693" s="54">
        <f ca="1">VLOOKUP(CONCATENATE($F1693," ",$G1693),AllocFactorMatrix,(O$4+1),FALSE)*$E1699</f>
        <v>1047.1739467926423</v>
      </c>
      <c r="P1693" s="54">
        <f ca="1">VLOOKUP(CONCATENATE($F1693," ",$G1693),AllocFactorMatrix,(P$4+1),FALSE)*$E1699</f>
        <v>195.11901459894887</v>
      </c>
      <c r="Q1693" s="54">
        <f ca="1">VLOOKUP(CONCATENATE($F1693," ",$G1693),AllocFactorMatrix,(Q$4+1),FALSE)*$E1699</f>
        <v>88.170649581119477</v>
      </c>
      <c r="R1693" s="54">
        <f ca="1">VLOOKUP(CONCATENATE($F1693," ",$G1693),AllocFactorMatrix,(R$4+1),FALSE)*$E1699</f>
        <v>3.9649355537195059</v>
      </c>
      <c r="S1693" s="54">
        <f t="shared" ref="S1693:S1739" ca="1" si="863">SUBTOTAL(9,O1693:R1693)</f>
        <v>1334.4285465264302</v>
      </c>
      <c r="T1693" s="54">
        <f ca="1">VLOOKUP(CONCATENATE($F1693," ",$G1693),AllocFactorMatrix,(T$4+1),FALSE)*$E1699</f>
        <v>36.580468128694278</v>
      </c>
      <c r="U1693" s="54">
        <f ca="1">VLOOKUP(CONCATENATE($F1693," ",$G1693),AllocFactorMatrix,(U$4+1),FALSE)*$E1699</f>
        <v>598.63312827850643</v>
      </c>
      <c r="V1693" s="54">
        <f ca="1">VLOOKUP(CONCATENATE($F1693," ",$G1693),AllocFactorMatrix,(V$4+1),FALSE)*$E1699</f>
        <v>3163.7929036114192</v>
      </c>
      <c r="W1693" s="54">
        <f ca="1">VLOOKUP(CONCATENATE($F1693," ",$G1693),AllocFactorMatrix,(W$4+1),FALSE)*$E1699</f>
        <v>571.32856085362448</v>
      </c>
      <c r="X1693" s="54">
        <f t="shared" ref="X1693:X1699" ca="1" si="864">SUBTOTAL(9,T1693:W1693)</f>
        <v>4370.3350608722449</v>
      </c>
      <c r="Y1693" s="54">
        <f ca="1">VLOOKUP(CONCATENATE($F1693," ",$G1693),AllocFactorMatrix,(Y$4+1),FALSE)*$E1699</f>
        <v>321.5854574038575</v>
      </c>
      <c r="Z1693" s="54">
        <f ca="1">VLOOKUP(CONCATENATE($F1693," ",$G1693),AllocFactorMatrix,(Z$4+1),FALSE)*$E1699</f>
        <v>5.3864334868769541</v>
      </c>
      <c r="AA1693" s="54">
        <f t="shared" ca="1" si="862"/>
        <v>326.97189089073447</v>
      </c>
      <c r="AB1693" s="54">
        <f ca="1">VLOOKUP(CONCATENATE($F1693," ",$G1693),AllocFactorMatrix,(AB$4+1),FALSE)*$E1699</f>
        <v>4.1730488004929436</v>
      </c>
      <c r="AC1693" s="54">
        <f ca="1">VLOOKUP(CONCATENATE($F1693," ",$G1693),AllocFactorMatrix,(AC$4+1),FALSE)*$E1699</f>
        <v>0</v>
      </c>
      <c r="AD1693" s="54">
        <f ca="1">VLOOKUP(CONCATENATE($F1693," ",$G1693),AllocFactorMatrix,(AD$4+1),FALSE)*$E1699</f>
        <v>0</v>
      </c>
    </row>
    <row r="1694" spans="1:30" s="51" customFormat="1" hidden="1" outlineLevel="1">
      <c r="A1694" s="56"/>
      <c r="B1694" s="112"/>
      <c r="C1694" s="55"/>
      <c r="F1694" s="52" t="str">
        <f>F1699</f>
        <v>LABOR_M</v>
      </c>
      <c r="G1694" s="55" t="str">
        <f>$G$10</f>
        <v>SUBTRAN</v>
      </c>
      <c r="H1694" s="53">
        <f t="shared" ca="1" si="860"/>
        <v>3397.2351182518137</v>
      </c>
      <c r="I1694" s="54">
        <f ca="1">VLOOKUP(CONCATENATE($F1694," ",$G1694),AllocFactorMatrix,(I$4+1),FALSE)*$E1699</f>
        <v>1654.0031390116919</v>
      </c>
      <c r="J1694" s="54">
        <f ca="1">VLOOKUP(CONCATENATE($F1694," ",$G1694),AllocFactorMatrix,(J$4+1),FALSE)*$E1699</f>
        <v>79.82435518169352</v>
      </c>
      <c r="K1694" s="54">
        <f ca="1">VLOOKUP(CONCATENATE($F1694," ",$G1694),AllocFactorMatrix,(K$4+1),FALSE)*$E1699</f>
        <v>290.39710110856493</v>
      </c>
      <c r="L1694" s="54">
        <f ca="1">VLOOKUP(CONCATENATE($F1694," ",$G1694),AllocFactorMatrix,(L$4+1),FALSE)*$E1699</f>
        <v>8.970093224996937</v>
      </c>
      <c r="M1694" s="54">
        <f ca="1">VLOOKUP(CONCATENATE($F1694," ",$G1694),AllocFactorMatrix,(M$4+1),FALSE)*$E1699</f>
        <v>1.1171776713076089</v>
      </c>
      <c r="N1694" s="54">
        <f t="shared" ca="1" si="861"/>
        <v>300.4843720048695</v>
      </c>
      <c r="O1694" s="54">
        <f ca="1">VLOOKUP(CONCATENATE($F1694," ",$G1694),AllocFactorMatrix,(O$4+1),FALSE)*$E1699</f>
        <v>219.3995487405044</v>
      </c>
      <c r="P1694" s="54">
        <f ca="1">VLOOKUP(CONCATENATE($F1694," ",$G1694),AllocFactorMatrix,(P$4+1),FALSE)*$E1699</f>
        <v>40.786120212902539</v>
      </c>
      <c r="Q1694" s="54">
        <f ca="1">VLOOKUP(CONCATENATE($F1694," ",$G1694),AllocFactorMatrix,(Q$4+1),FALSE)*$E1699</f>
        <v>24.268227509032407</v>
      </c>
      <c r="R1694" s="54">
        <f ca="1">VLOOKUP(CONCATENATE($F1694," ",$G1694),AllocFactorMatrix,(R$4+1),FALSE)*$E1699</f>
        <v>0</v>
      </c>
      <c r="S1694" s="54">
        <f t="shared" ca="1" si="863"/>
        <v>284.45389646243933</v>
      </c>
      <c r="T1694" s="54">
        <f ca="1">VLOOKUP(CONCATENATE($F1694," ",$G1694),AllocFactorMatrix,(T$4+1),FALSE)*$E1699</f>
        <v>7.6610555213586551</v>
      </c>
      <c r="U1694" s="54">
        <f ca="1">VLOOKUP(CONCATENATE($F1694," ",$G1694),AllocFactorMatrix,(U$4+1),FALSE)*$E1699</f>
        <v>125.41585292338578</v>
      </c>
      <c r="V1694" s="54">
        <f ca="1">VLOOKUP(CONCATENATE($F1694," ",$G1694),AllocFactorMatrix,(V$4+1),FALSE)*$E1699</f>
        <v>873.73250386655332</v>
      </c>
      <c r="W1694" s="54">
        <f ca="1">VLOOKUP(CONCATENATE($F1694," ",$G1694),AllocFactorMatrix,(W$4+1),FALSE)*$E1699</f>
        <v>0</v>
      </c>
      <c r="X1694" s="54">
        <f t="shared" ca="1" si="864"/>
        <v>1006.8094123112978</v>
      </c>
      <c r="Y1694" s="54">
        <f ca="1">VLOOKUP(CONCATENATE($F1694," ",$G1694),AllocFactorMatrix,(Y$4+1),FALSE)*$E1699</f>
        <v>66.032836301144442</v>
      </c>
      <c r="Z1694" s="54">
        <f ca="1">VLOOKUP(CONCATENATE($F1694," ",$G1694),AllocFactorMatrix,(Z$4+1),FALSE)*$E1699</f>
        <v>1.1007691751230984</v>
      </c>
      <c r="AA1694" s="54">
        <f t="shared" ca="1" si="862"/>
        <v>67.133605476267547</v>
      </c>
      <c r="AB1694" s="54">
        <f ca="1">VLOOKUP(CONCATENATE($F1694," ",$G1694),AllocFactorMatrix,(AB$4+1),FALSE)*$E1699</f>
        <v>0.88177859211738896</v>
      </c>
      <c r="AC1694" s="54">
        <f ca="1">VLOOKUP(CONCATENATE($F1694," ",$G1694),AllocFactorMatrix,(AC$4+1),FALSE)*$E1699</f>
        <v>2.9982357186534601</v>
      </c>
      <c r="AD1694" s="54">
        <f ca="1">VLOOKUP(CONCATENATE($F1694," ",$G1694),AllocFactorMatrix,(AD$4+1),FALSE)*$E1699</f>
        <v>0.64632349278312706</v>
      </c>
    </row>
    <row r="1695" spans="1:30" s="51" customFormat="1" hidden="1" outlineLevel="1">
      <c r="A1695" s="56"/>
      <c r="B1695" s="112"/>
      <c r="C1695" s="55"/>
      <c r="F1695" s="52" t="str">
        <f>F1699</f>
        <v>LABOR_M</v>
      </c>
      <c r="G1695" s="55" t="str">
        <f>$G$11</f>
        <v>DISTPRI</v>
      </c>
      <c r="H1695" s="53">
        <f t="shared" ca="1" si="860"/>
        <v>2176603.370581191</v>
      </c>
      <c r="I1695" s="54">
        <f ca="1">VLOOKUP(CONCATENATE($F1695," ",$G1695),AllocFactorMatrix,(I$4+1),FALSE)*$E1699</f>
        <v>1454716.8658410441</v>
      </c>
      <c r="J1695" s="54">
        <f ca="1">VLOOKUP(CONCATENATE($F1695," ",$G1695),AllocFactorMatrix,(J$4+1),FALSE)*$E1699</f>
        <v>68571.555463633384</v>
      </c>
      <c r="K1695" s="54">
        <f ca="1">VLOOKUP(CONCATENATE($F1695," ",$G1695),AllocFactorMatrix,(K$4+1),FALSE)*$E1699</f>
        <v>248987.52635530717</v>
      </c>
      <c r="L1695" s="54">
        <f ca="1">VLOOKUP(CONCATENATE($F1695," ",$G1695),AllocFactorMatrix,(L$4+1),FALSE)*$E1699</f>
        <v>7695.0101544271929</v>
      </c>
      <c r="M1695" s="54">
        <f ca="1">VLOOKUP(CONCATENATE($F1695," ",$G1695),AllocFactorMatrix,(M$4+1),FALSE)*$E1699</f>
        <v>0</v>
      </c>
      <c r="N1695" s="54">
        <f t="shared" ca="1" si="861"/>
        <v>256682.53650973437</v>
      </c>
      <c r="O1695" s="54">
        <f ca="1">VLOOKUP(CONCATENATE($F1695," ",$G1695),AllocFactorMatrix,(O$4+1),FALSE)*$E1699</f>
        <v>186697.1254679751</v>
      </c>
      <c r="P1695" s="54">
        <f ca="1">VLOOKUP(CONCATENATE($F1695," ",$G1695),AllocFactorMatrix,(P$4+1),FALSE)*$E1699</f>
        <v>34772.352182009963</v>
      </c>
      <c r="Q1695" s="54">
        <f ca="1">VLOOKUP(CONCATENATE($F1695," ",$G1695),AllocFactorMatrix,(Q$4+1),FALSE)*$E1699</f>
        <v>0</v>
      </c>
      <c r="R1695" s="54">
        <f ca="1">VLOOKUP(CONCATENATE($F1695," ",$G1695),AllocFactorMatrix,(R$4+1),FALSE)*$E1699</f>
        <v>0</v>
      </c>
      <c r="S1695" s="54">
        <f t="shared" ca="1" si="863"/>
        <v>221469.47764998506</v>
      </c>
      <c r="T1695" s="54">
        <f ca="1">VLOOKUP(CONCATENATE($F1695," ",$G1695),AllocFactorMatrix,(T$4+1),FALSE)*$E1699</f>
        <v>6655.6374702407247</v>
      </c>
      <c r="U1695" s="54">
        <f ca="1">VLOOKUP(CONCATENATE($F1695," ",$G1695),AllocFactorMatrix,(U$4+1),FALSE)*$E1699</f>
        <v>107340.371711678</v>
      </c>
      <c r="V1695" s="54">
        <f ca="1">VLOOKUP(CONCATENATE($F1695," ",$G1695),AllocFactorMatrix,(V$4+1),FALSE)*$E1699</f>
        <v>0</v>
      </c>
      <c r="W1695" s="54">
        <f ca="1">VLOOKUP(CONCATENATE($F1695," ",$G1695),AllocFactorMatrix,(W$4+1),FALSE)*$E1699</f>
        <v>0</v>
      </c>
      <c r="X1695" s="54">
        <f t="shared" ca="1" si="864"/>
        <v>113996.00918191872</v>
      </c>
      <c r="Y1695" s="54">
        <f ca="1">VLOOKUP(CONCATENATE($F1695," ",$G1695),AllocFactorMatrix,(Y$4+1),FALSE)*$E1699</f>
        <v>56297.76310982032</v>
      </c>
      <c r="Z1695" s="54">
        <f ca="1">VLOOKUP(CONCATENATE($F1695," ",$G1695),AllocFactorMatrix,(Z$4+1),FALSE)*$E1699</f>
        <v>939.26706698107751</v>
      </c>
      <c r="AA1695" s="54">
        <f t="shared" ca="1" si="862"/>
        <v>57237.030176801396</v>
      </c>
      <c r="AB1695" s="54">
        <f ca="1">VLOOKUP(CONCATENATE($F1695," ",$G1695),AllocFactorMatrix,(AB$4+1),FALSE)*$E1699</f>
        <v>760.96370578842345</v>
      </c>
      <c r="AC1695" s="54">
        <f ca="1">VLOOKUP(CONCATENATE($F1695," ",$G1695),AllocFactorMatrix,(AC$4+1),FALSE)*$E1699</f>
        <v>2606.9559356679206</v>
      </c>
      <c r="AD1695" s="54">
        <f ca="1">VLOOKUP(CONCATENATE($F1695," ",$G1695),AllocFactorMatrix,(AD$4+1),FALSE)*$E1699</f>
        <v>561.97611661744827</v>
      </c>
    </row>
    <row r="1696" spans="1:30" s="51" customFormat="1" hidden="1" outlineLevel="1">
      <c r="A1696" s="56"/>
      <c r="B1696" s="112"/>
      <c r="C1696" s="55"/>
      <c r="F1696" s="52" t="str">
        <f>F1699</f>
        <v>LABOR_M</v>
      </c>
      <c r="G1696" s="55" t="str">
        <f>$G$12</f>
        <v>DISTSEC</v>
      </c>
      <c r="H1696" s="53">
        <f t="shared" ca="1" si="860"/>
        <v>898310.98239414836</v>
      </c>
      <c r="I1696" s="54">
        <f ca="1">VLOOKUP(CONCATENATE($F1696," ",$G1696),AllocFactorMatrix,(I$4+1),FALSE)*$E1699</f>
        <v>671668.42552773794</v>
      </c>
      <c r="J1696" s="54">
        <f ca="1">VLOOKUP(CONCATENATE($F1696," ",$G1696),AllocFactorMatrix,(J$4+1),FALSE)*$E1699</f>
        <v>32381.348861712922</v>
      </c>
      <c r="K1696" s="54">
        <f ca="1">VLOOKUP(CONCATENATE($F1696," ",$G1696),AllocFactorMatrix,(K$4+1),FALSE)*$E1699</f>
        <v>97708.024035829585</v>
      </c>
      <c r="L1696" s="54">
        <f ca="1">VLOOKUP(CONCATENATE($F1696," ",$G1696),AllocFactorMatrix,(L$4+1),FALSE)*$E1699</f>
        <v>0</v>
      </c>
      <c r="M1696" s="54">
        <f ca="1">VLOOKUP(CONCATENATE($F1696," ",$G1696),AllocFactorMatrix,(M$4+1),FALSE)*$E1699</f>
        <v>0</v>
      </c>
      <c r="N1696" s="54">
        <f t="shared" ca="1" si="861"/>
        <v>97708.024035829585</v>
      </c>
      <c r="O1696" s="54">
        <f ca="1">VLOOKUP(CONCATENATE($F1696," ",$G1696),AllocFactorMatrix,(O$4+1),FALSE)*$E1699</f>
        <v>62259.933218518287</v>
      </c>
      <c r="P1696" s="54">
        <f ca="1">VLOOKUP(CONCATENATE($F1696," ",$G1696),AllocFactorMatrix,(P$4+1),FALSE)*$E1699</f>
        <v>0</v>
      </c>
      <c r="Q1696" s="54">
        <f ca="1">VLOOKUP(CONCATENATE($F1696," ",$G1696),AllocFactorMatrix,(Q$4+1),FALSE)*$E1699</f>
        <v>0</v>
      </c>
      <c r="R1696" s="54">
        <f ca="1">VLOOKUP(CONCATENATE($F1696," ",$G1696),AllocFactorMatrix,(R$4+1),FALSE)*$E1699</f>
        <v>0</v>
      </c>
      <c r="S1696" s="54">
        <f t="shared" ca="1" si="863"/>
        <v>62259.933218518287</v>
      </c>
      <c r="T1696" s="54">
        <f ca="1">VLOOKUP(CONCATENATE($F1696," ",$G1696),AllocFactorMatrix,(T$4+1),FALSE)*$E1699</f>
        <v>1683.3779812061343</v>
      </c>
      <c r="U1696" s="54">
        <f ca="1">VLOOKUP(CONCATENATE($F1696," ",$G1696),AllocFactorMatrix,(U$4+1),FALSE)*$E1699</f>
        <v>0</v>
      </c>
      <c r="V1696" s="54">
        <f ca="1">VLOOKUP(CONCATENATE($F1696," ",$G1696),AllocFactorMatrix,(V$4+1),FALSE)*$E1699</f>
        <v>0</v>
      </c>
      <c r="W1696" s="54">
        <f ca="1">VLOOKUP(CONCATENATE($F1696," ",$G1696),AllocFactorMatrix,(W$4+1),FALSE)*$E1699</f>
        <v>0</v>
      </c>
      <c r="X1696" s="54">
        <f t="shared" ca="1" si="864"/>
        <v>1683.3779812061343</v>
      </c>
      <c r="Y1696" s="54">
        <f ca="1">VLOOKUP(CONCATENATE($F1696," ",$G1696),AllocFactorMatrix,(Y$4+1),FALSE)*$E1699</f>
        <v>22964.208590805865</v>
      </c>
      <c r="Z1696" s="54">
        <f ca="1">VLOOKUP(CONCATENATE($F1696," ",$G1696),AllocFactorMatrix,(Z$4+1),FALSE)*$E1699</f>
        <v>0</v>
      </c>
      <c r="AA1696" s="54">
        <f t="shared" ca="1" si="862"/>
        <v>22964.208590805865</v>
      </c>
      <c r="AB1696" s="54">
        <f ca="1">VLOOKUP(CONCATENATE($F1696," ",$G1696),AllocFactorMatrix,(AB$4+1),FALSE)*$E1699</f>
        <v>238.30033127781931</v>
      </c>
      <c r="AC1696" s="54">
        <f ca="1">VLOOKUP(CONCATENATE($F1696," ",$G1696),AllocFactorMatrix,(AC$4+1),FALSE)*$E1699</f>
        <v>8091.2127866176515</v>
      </c>
      <c r="AD1696" s="54">
        <f ca="1">VLOOKUP(CONCATENATE($F1696," ",$G1696),AllocFactorMatrix,(AD$4+1),FALSE)*$E1699</f>
        <v>1316.1510604421103</v>
      </c>
    </row>
    <row r="1697" spans="1:30" s="51" customFormat="1" hidden="1" outlineLevel="1">
      <c r="A1697" s="56"/>
      <c r="B1697" s="112"/>
      <c r="C1697" s="55"/>
      <c r="F1697" s="52" t="str">
        <f>F1699</f>
        <v>LABOR_M</v>
      </c>
      <c r="G1697" s="55" t="str">
        <f>$G$13</f>
        <v>ENERGY</v>
      </c>
      <c r="H1697" s="53">
        <f t="shared" ca="1" si="860"/>
        <v>1112791.4260737973</v>
      </c>
      <c r="I1697" s="54">
        <f ca="1">VLOOKUP(CONCATENATE($F1697," ",$G1697),AllocFactorMatrix,(I$4+1),FALSE)*$E1699</f>
        <v>417549.4871831084</v>
      </c>
      <c r="J1697" s="54">
        <f ca="1">VLOOKUP(CONCATENATE($F1697," ",$G1697),AllocFactorMatrix,(J$4+1),FALSE)*$E1699</f>
        <v>27059.904888541318</v>
      </c>
      <c r="K1697" s="54">
        <f ca="1">VLOOKUP(CONCATENATE($F1697," ",$G1697),AllocFactorMatrix,(K$4+1),FALSE)*$E1699</f>
        <v>90788.914295705428</v>
      </c>
      <c r="L1697" s="54">
        <f ca="1">VLOOKUP(CONCATENATE($F1697," ",$G1697),AllocFactorMatrix,(L$4+1),FALSE)*$E1699</f>
        <v>2885.4778083438468</v>
      </c>
      <c r="M1697" s="54">
        <f ca="1">VLOOKUP(CONCATENATE($F1697," ",$G1697),AllocFactorMatrix,(M$4+1),FALSE)*$E1699</f>
        <v>266.0073220878657</v>
      </c>
      <c r="N1697" s="54">
        <f t="shared" ca="1" si="861"/>
        <v>93940.399426137141</v>
      </c>
      <c r="O1697" s="54">
        <f ca="1">VLOOKUP(CONCATENATE($F1697," ",$G1697),AllocFactorMatrix,(O$4+1),FALSE)*$E1699</f>
        <v>82773.51996461353</v>
      </c>
      <c r="P1697" s="54">
        <f ca="1">VLOOKUP(CONCATENATE($F1697," ",$G1697),AllocFactorMatrix,(P$4+1),FALSE)*$E1699</f>
        <v>15344.617901029349</v>
      </c>
      <c r="Q1697" s="54">
        <f ca="1">VLOOKUP(CONCATENATE($F1697," ",$G1697),AllocFactorMatrix,(Q$4+1),FALSE)*$E1699</f>
        <v>6972.2016145099597</v>
      </c>
      <c r="R1697" s="54">
        <f ca="1">VLOOKUP(CONCATENATE($F1697," ",$G1697),AllocFactorMatrix,(R$4+1),FALSE)*$E1699</f>
        <v>323.05095310086841</v>
      </c>
      <c r="S1697" s="54">
        <f t="shared" ca="1" si="863"/>
        <v>105413.39043325371</v>
      </c>
      <c r="T1697" s="54">
        <f ca="1">VLOOKUP(CONCATENATE($F1697," ",$G1697),AllocFactorMatrix,(T$4+1),FALSE)*$E1699</f>
        <v>3172.0381405504095</v>
      </c>
      <c r="U1697" s="54">
        <f ca="1">VLOOKUP(CONCATENATE($F1697," ",$G1697),AllocFactorMatrix,(U$4+1),FALSE)*$E1699</f>
        <v>55696.237782395445</v>
      </c>
      <c r="V1697" s="54">
        <f ca="1">VLOOKUP(CONCATENATE($F1697," ",$G1697),AllocFactorMatrix,(V$4+1),FALSE)*$E1699</f>
        <v>316220.11422767764</v>
      </c>
      <c r="W1697" s="54">
        <f ca="1">VLOOKUP(CONCATENATE($F1697," ",$G1697),AllocFactorMatrix,(W$4+1),FALSE)*$E1699</f>
        <v>59994.356694110123</v>
      </c>
      <c r="X1697" s="54">
        <f t="shared" ca="1" si="864"/>
        <v>435082.74684473366</v>
      </c>
      <c r="Y1697" s="54">
        <f ca="1">VLOOKUP(CONCATENATE($F1697," ",$G1697),AllocFactorMatrix,(Y$4+1),FALSE)*$E1699</f>
        <v>22425.841639495127</v>
      </c>
      <c r="Z1697" s="54">
        <f ca="1">VLOOKUP(CONCATENATE($F1697," ",$G1697),AllocFactorMatrix,(Z$4+1),FALSE)*$E1699</f>
        <v>365.05695163508199</v>
      </c>
      <c r="AA1697" s="54">
        <f t="shared" ca="1" si="862"/>
        <v>22790.898591130208</v>
      </c>
      <c r="AB1697" s="54">
        <f ca="1">VLOOKUP(CONCATENATE($F1697," ",$G1697),AllocFactorMatrix,(AB$4+1),FALSE)*$E1699</f>
        <v>407.1916642270852</v>
      </c>
      <c r="AC1697" s="54">
        <f ca="1">VLOOKUP(CONCATENATE($F1697," ",$G1697),AllocFactorMatrix,(AC$4+1),FALSE)*$E1699</f>
        <v>8804.9744761846432</v>
      </c>
      <c r="AD1697" s="54">
        <f ca="1">VLOOKUP(CONCATENATE($F1697," ",$G1697),AllocFactorMatrix,(AD$4+1),FALSE)*$E1699</f>
        <v>1742.4325664812256</v>
      </c>
    </row>
    <row r="1698" spans="1:30" s="51" customFormat="1" hidden="1" outlineLevel="1">
      <c r="A1698" s="56"/>
      <c r="B1698" s="112"/>
      <c r="C1698" s="55"/>
      <c r="F1698" s="52" t="str">
        <f>F1699</f>
        <v>LABOR_M</v>
      </c>
      <c r="G1698" s="55" t="str">
        <f>$G$14</f>
        <v>CUSTOMER</v>
      </c>
      <c r="H1698" s="53">
        <f t="shared" ca="1" si="860"/>
        <v>838750.23674874275</v>
      </c>
      <c r="I1698" s="54">
        <f ca="1">VLOOKUP(CONCATENATE($F1698," ",$G1698),AllocFactorMatrix,(I$4+1),FALSE)*$E1699</f>
        <v>599287.87647375697</v>
      </c>
      <c r="J1698" s="54">
        <f ca="1">VLOOKUP(CONCATENATE($F1698," ",$G1698),AllocFactorMatrix,(J$4+1),FALSE)*$E1699</f>
        <v>102557.88911286162</v>
      </c>
      <c r="K1698" s="54">
        <f ca="1">VLOOKUP(CONCATENATE($F1698," ",$G1698),AllocFactorMatrix,(K$4+1),FALSE)*$E1699</f>
        <v>29531.144537973691</v>
      </c>
      <c r="L1698" s="54">
        <f ca="1">VLOOKUP(CONCATENATE($F1698," ",$G1698),AllocFactorMatrix,(L$4+1),FALSE)*$E1699</f>
        <v>4936.5122684520138</v>
      </c>
      <c r="M1698" s="54">
        <f ca="1">VLOOKUP(CONCATENATE($F1698," ",$G1698),AllocFactorMatrix,(M$4+1),FALSE)*$E1699</f>
        <v>779.94526547056319</v>
      </c>
      <c r="N1698" s="54">
        <f t="shared" ca="1" si="861"/>
        <v>35247.602071896261</v>
      </c>
      <c r="O1698" s="54">
        <f ca="1">VLOOKUP(CONCATENATE($F1698," ",$G1698),AllocFactorMatrix,(O$4+1),FALSE)*$E1699</f>
        <v>5510.5805782501266</v>
      </c>
      <c r="P1698" s="54">
        <f ca="1">VLOOKUP(CONCATENATE($F1698," ",$G1698),AllocFactorMatrix,(P$4+1),FALSE)*$E1699</f>
        <v>1415.269746163895</v>
      </c>
      <c r="Q1698" s="54">
        <f ca="1">VLOOKUP(CONCATENATE($F1698," ",$G1698),AllocFactorMatrix,(Q$4+1),FALSE)*$E1699</f>
        <v>2706.9693169803313</v>
      </c>
      <c r="R1698" s="54">
        <f ca="1">VLOOKUP(CONCATENATE($F1698," ",$G1698),AllocFactorMatrix,(R$4+1),FALSE)*$E1699</f>
        <v>472.45999467420495</v>
      </c>
      <c r="S1698" s="54">
        <f t="shared" ca="1" si="863"/>
        <v>10105.279636068557</v>
      </c>
      <c r="T1698" s="54">
        <f ca="1">VLOOKUP(CONCATENATE($F1698," ",$G1698),AllocFactorMatrix,(T$4+1),FALSE)*$E1699</f>
        <v>38.324720810293101</v>
      </c>
      <c r="U1698" s="54">
        <f ca="1">VLOOKUP(CONCATENATE($F1698," ",$G1698),AllocFactorMatrix,(U$4+1),FALSE)*$E1699</f>
        <v>842.55390182191479</v>
      </c>
      <c r="V1698" s="54">
        <f ca="1">VLOOKUP(CONCATENATE($F1698," ",$G1698),AllocFactorMatrix,(V$4+1),FALSE)*$E1699</f>
        <v>3982.9764899556353</v>
      </c>
      <c r="W1698" s="54">
        <f ca="1">VLOOKUP(CONCATENATE($F1698," ",$G1698),AllocFactorMatrix,(W$4+1),FALSE)*$E1699</f>
        <v>708.95394044108639</v>
      </c>
      <c r="X1698" s="54">
        <f t="shared" ca="1" si="864"/>
        <v>5572.8090530289292</v>
      </c>
      <c r="Y1698" s="54">
        <f ca="1">VLOOKUP(CONCATENATE($F1698," ",$G1698),AllocFactorMatrix,(Y$4+1),FALSE)*$E1699</f>
        <v>1508.2571771707073</v>
      </c>
      <c r="Z1698" s="54">
        <f ca="1">VLOOKUP(CONCATENATE($F1698," ",$G1698),AllocFactorMatrix,(Z$4+1),FALSE)*$E1699</f>
        <v>23.894938609491984</v>
      </c>
      <c r="AA1698" s="54">
        <f t="shared" ca="1" si="862"/>
        <v>1532.1521157801992</v>
      </c>
      <c r="AB1698" s="54">
        <f ca="1">VLOOKUP(CONCATENATE($F1698," ",$G1698),AllocFactorMatrix,(AB$4+1),FALSE)*$E1699</f>
        <v>42.977694235690677</v>
      </c>
      <c r="AC1698" s="54">
        <f ca="1">VLOOKUP(CONCATENATE($F1698," ",$G1698),AllocFactorMatrix,(AC$4+1),FALSE)*$E1699</f>
        <v>66144.052872832428</v>
      </c>
      <c r="AD1698" s="54">
        <f ca="1">VLOOKUP(CONCATENATE($F1698," ",$G1698),AllocFactorMatrix,(AD$4+1),FALSE)*$E1699</f>
        <v>18259.59771828217</v>
      </c>
    </row>
    <row r="1699" spans="1:30" s="51" customFormat="1" collapsed="1">
      <c r="A1699" s="56"/>
      <c r="B1699" s="112"/>
      <c r="C1699" s="55"/>
      <c r="D1699" s="51" t="s">
        <v>520</v>
      </c>
      <c r="E1699" s="61">
        <v>9272353</v>
      </c>
      <c r="F1699" s="97" t="s">
        <v>70</v>
      </c>
      <c r="G1699" s="55" t="str">
        <f>$G$15</f>
        <v>TOTAL</v>
      </c>
      <c r="H1699" s="53">
        <f t="shared" ca="1" si="860"/>
        <v>9272353</v>
      </c>
      <c r="I1699" s="54">
        <f ca="1">VLOOKUP(CONCATENATE($F1699," ",$G1699),AllocFactorMatrix,(I$4+1),FALSE)*$E1699</f>
        <v>5499372.8268536925</v>
      </c>
      <c r="J1699" s="54">
        <f ca="1">VLOOKUP(CONCATENATE($F1699," ",$G1699),AllocFactorMatrix,(J$4+1),FALSE)*$E1699</f>
        <v>339018.38083540322</v>
      </c>
      <c r="K1699" s="54">
        <f ca="1">VLOOKUP(CONCATENATE($F1699," ",$G1699),AllocFactorMatrix,(K$4+1),FALSE)*$E1699</f>
        <v>824439.49243906874</v>
      </c>
      <c r="L1699" s="54">
        <f ca="1">VLOOKUP(CONCATENATE($F1699," ",$G1699),AllocFactorMatrix,(L$4+1),FALSE)*$E1699</f>
        <v>24458.536017507886</v>
      </c>
      <c r="M1699" s="54">
        <f ca="1">VLOOKUP(CONCATENATE($F1699," ",$G1699),AllocFactorMatrix,(M$4+1),FALSE)*$E1699</f>
        <v>2195.4410352772675</v>
      </c>
      <c r="N1699" s="54">
        <f t="shared" ca="1" si="861"/>
        <v>851093.46949185384</v>
      </c>
      <c r="O1699" s="54">
        <f ca="1">VLOOKUP(CONCATENATE($F1699," ",$G1699),AllocFactorMatrix,(O$4+1),FALSE)*$E1699</f>
        <v>609136.0602715147</v>
      </c>
      <c r="P1699" s="54">
        <f ca="1">VLOOKUP(CONCATENATE($F1699," ",$G1699),AllocFactorMatrix,(P$4+1),FALSE)*$E1699</f>
        <v>100752.38647513936</v>
      </c>
      <c r="Q1699" s="54">
        <f ca="1">VLOOKUP(CONCATENATE($F1699," ",$G1699),AllocFactorMatrix,(Q$4+1),FALSE)*$E1699</f>
        <v>28738.368588633824</v>
      </c>
      <c r="R1699" s="54">
        <f ca="1">VLOOKUP(CONCATENATE($F1699," ",$G1699),AllocFactorMatrix,(R$4+1),FALSE)*$E1699</f>
        <v>1207.7164691209421</v>
      </c>
      <c r="S1699" s="54">
        <f t="shared" ca="1" si="863"/>
        <v>739834.53180440888</v>
      </c>
      <c r="T1699" s="54">
        <f ca="1">VLOOKUP(CONCATENATE($F1699," ",$G1699),AllocFactorMatrix,(T$4+1),FALSE)*$E1699</f>
        <v>20187.057273028269</v>
      </c>
      <c r="U1699" s="54">
        <f ca="1">VLOOKUP(CONCATENATE($F1699," ",$G1699),AllocFactorMatrix,(U$4+1),FALSE)*$E1699</f>
        <v>301425.67508566054</v>
      </c>
      <c r="V1699" s="54">
        <f ca="1">VLOOKUP(CONCATENATE($F1699," ",$G1699),AllocFactorMatrix,(V$4+1),FALSE)*$E1699</f>
        <v>1066256.7146334173</v>
      </c>
      <c r="W1699" s="54">
        <f ca="1">VLOOKUP(CONCATENATE($F1699," ",$G1699),AllocFactorMatrix,(W$4+1),FALSE)*$E1699</f>
        <v>158903.66879937649</v>
      </c>
      <c r="X1699" s="54">
        <f t="shared" ca="1" si="864"/>
        <v>1546773.1157914826</v>
      </c>
      <c r="Y1699" s="54">
        <f ca="1">VLOOKUP(CONCATENATE($F1699," ",$G1699),AllocFactorMatrix,(Y$4+1),FALSE)*$E1699</f>
        <v>183345.72366496906</v>
      </c>
      <c r="Z1699" s="54">
        <f ca="1">VLOOKUP(CONCATENATE($F1699," ",$G1699),AllocFactorMatrix,(Z$4+1),FALSE)*$E1699</f>
        <v>2992.6942752715308</v>
      </c>
      <c r="AA1699" s="54">
        <f t="shared" ca="1" si="862"/>
        <v>186338.41794024059</v>
      </c>
      <c r="AB1699" s="54">
        <f ca="1">VLOOKUP(CONCATENATE($F1699," ",$G1699),AllocFactorMatrix,(AB$4+1),FALSE)*$E1699</f>
        <v>2391.2591905804047</v>
      </c>
      <c r="AC1699" s="54">
        <f ca="1">VLOOKUP(CONCATENATE($F1699," ",$G1699),AllocFactorMatrix,(AC$4+1),FALSE)*$E1699</f>
        <v>85650.194307021302</v>
      </c>
      <c r="AD1699" s="54">
        <f ca="1">VLOOKUP(CONCATENATE($F1699," ",$G1699),AllocFactorMatrix,(AD$4+1),FALSE)*$E1699</f>
        <v>21880.803785315737</v>
      </c>
    </row>
    <row r="1700" spans="1:30" s="51" customFormat="1" hidden="1" outlineLevel="1">
      <c r="A1700" s="56"/>
      <c r="B1700" s="112"/>
      <c r="C1700" s="55"/>
      <c r="F1700" s="52" t="str">
        <f>F1707</f>
        <v>LABOR_M</v>
      </c>
      <c r="G1700" s="55" t="str">
        <f>$G$8</f>
        <v>PRODUCTION</v>
      </c>
      <c r="H1700" s="53">
        <f t="shared" ca="1" si="860"/>
        <v>318829.61307491252</v>
      </c>
      <c r="I1700" s="54">
        <f ca="1">VLOOKUP(CONCATENATE($F1700," ",$G1700),AllocFactorMatrix,(I$4+1),FALSE)*$E1707</f>
        <v>177016.26941959254</v>
      </c>
      <c r="J1700" s="54">
        <f ca="1">VLOOKUP(CONCATENATE($F1700," ",$G1700),AllocFactorMatrix,(J$4+1),FALSE)*$E1707</f>
        <v>8145.3816749834332</v>
      </c>
      <c r="K1700" s="54">
        <f ca="1">VLOOKUP(CONCATENATE($F1700," ",$G1700),AllocFactorMatrix,(K$4+1),FALSE)*$E1707</f>
        <v>26833.226005566346</v>
      </c>
      <c r="L1700" s="54">
        <f ca="1">VLOOKUP(CONCATENATE($F1700," ",$G1700),AllocFactorMatrix,(L$4+1),FALSE)*$E1707</f>
        <v>670.47665524907222</v>
      </c>
      <c r="M1700" s="54">
        <f ca="1">VLOOKUP(CONCATENATE($F1700," ",$G1700),AllocFactorMatrix,(M$4+1),FALSE)*$E1707</f>
        <v>86.310286641510274</v>
      </c>
      <c r="N1700" s="54">
        <f t="shared" ca="1" si="861"/>
        <v>27590.012947456929</v>
      </c>
      <c r="O1700" s="54">
        <f ca="1">VLOOKUP(CONCATENATE($F1700," ",$G1700),AllocFactorMatrix,(O$4+1),FALSE)*$E1707</f>
        <v>20412.397716765969</v>
      </c>
      <c r="P1700" s="54">
        <f ca="1">VLOOKUP(CONCATENATE($F1700," ",$G1700),AllocFactorMatrix,(P$4+1),FALSE)*$E1707</f>
        <v>3694.6827726558799</v>
      </c>
      <c r="Q1700" s="54">
        <f ca="1">VLOOKUP(CONCATENATE($F1700," ",$G1700),AllocFactorMatrix,(Q$4+1),FALSE)*$E1707</f>
        <v>1429.0772114218057</v>
      </c>
      <c r="R1700" s="54">
        <f ca="1">VLOOKUP(CONCATENATE($F1700," ",$G1700),AllocFactorMatrix,(R$4+1),FALSE)*$E1707</f>
        <v>30.791932525538034</v>
      </c>
      <c r="S1700" s="54">
        <f t="shared" ca="1" si="863"/>
        <v>25566.949633369193</v>
      </c>
      <c r="T1700" s="54">
        <f ca="1">VLOOKUP(CONCATENATE($F1700," ",$G1700),AllocFactorMatrix,(T$4+1),FALSE)*$E1707</f>
        <v>648.16815113046709</v>
      </c>
      <c r="U1700" s="54">
        <f ca="1">VLOOKUP(CONCATENATE($F1700," ",$G1700),AllocFactorMatrix,(U$4+1),FALSE)*$E1707</f>
        <v>10319.963732966613</v>
      </c>
      <c r="V1700" s="54">
        <f ca="1">VLOOKUP(CONCATENATE($F1700," ",$G1700),AllocFactorMatrix,(V$4+1),FALSE)*$E1707</f>
        <v>55967.26644362494</v>
      </c>
      <c r="W1700" s="54">
        <f ca="1">VLOOKUP(CONCATENATE($F1700," ",$G1700),AllocFactorMatrix,(W$4+1),FALSE)*$E1707</f>
        <v>7363.7619499934153</v>
      </c>
      <c r="X1700" s="54">
        <f ca="1">SUBTOTAL(9,T1700:W1700)</f>
        <v>74299.160277715448</v>
      </c>
      <c r="Y1700" s="54">
        <f ca="1">VLOOKUP(CONCATENATE($F1700," ",$G1700),AllocFactorMatrix,(Y$4+1),FALSE)*$E1707</f>
        <v>6016.1269623828548</v>
      </c>
      <c r="Z1700" s="54">
        <f ca="1">VLOOKUP(CONCATENATE($F1700," ",$G1700),AllocFactorMatrix,(Z$4+1),FALSE)*$E1707</f>
        <v>125.05532265485535</v>
      </c>
      <c r="AA1700" s="54">
        <f t="shared" ca="1" si="862"/>
        <v>6141.1822850377102</v>
      </c>
      <c r="AB1700" s="54">
        <f ca="1">VLOOKUP(CONCATENATE($F1700," ",$G1700),AllocFactorMatrix,(AB$4+1),FALSE)*$E1707</f>
        <v>70.656836757328364</v>
      </c>
      <c r="AC1700" s="54">
        <f ca="1">VLOOKUP(CONCATENATE($F1700," ",$G1700),AllocFactorMatrix,(AC$4+1),FALSE)*$E1707</f>
        <v>0</v>
      </c>
      <c r="AD1700" s="54">
        <f ca="1">VLOOKUP(CONCATENATE($F1700," ",$G1700),AllocFactorMatrix,(AD$4+1),FALSE)*$E1707</f>
        <v>0</v>
      </c>
    </row>
    <row r="1701" spans="1:30" s="51" customFormat="1" hidden="1" outlineLevel="1">
      <c r="A1701" s="56"/>
      <c r="B1701" s="112"/>
      <c r="C1701" s="55"/>
      <c r="F1701" s="52" t="str">
        <f>F1707</f>
        <v>LABOR_M</v>
      </c>
      <c r="G1701" s="55" t="str">
        <f>$G$9</f>
        <v>BULKTRAN</v>
      </c>
      <c r="H1701" s="53">
        <f t="shared" ca="1" si="860"/>
        <v>1164.9454276896731</v>
      </c>
      <c r="I1701" s="54">
        <f ca="1">VLOOKUP(CONCATENATE($F1701," ",$G1701),AllocFactorMatrix,(I$4+1),FALSE)*$E1707</f>
        <v>573.83230249047176</v>
      </c>
      <c r="J1701" s="54">
        <f ca="1">VLOOKUP(CONCATENATE($F1701," ",$G1701),AllocFactorMatrix,(J$4+1),FALSE)*$E1707</f>
        <v>28.366581143447586</v>
      </c>
      <c r="K1701" s="54">
        <f ca="1">VLOOKUP(CONCATENATE($F1701," ",$G1701),AllocFactorMatrix,(K$4+1),FALSE)*$E1707</f>
        <v>103.90516101740764</v>
      </c>
      <c r="L1701" s="54">
        <f ca="1">VLOOKUP(CONCATENATE($F1701," ",$G1701),AllocFactorMatrix,(L$4+1),FALSE)*$E1707</f>
        <v>3.2705655641792726</v>
      </c>
      <c r="M1701" s="54">
        <f ca="1">VLOOKUP(CONCATENATE($F1701," ",$G1701),AllocFactorMatrix,(M$4+1),FALSE)*$E1707</f>
        <v>0.30670317334708752</v>
      </c>
      <c r="N1701" s="54">
        <f t="shared" ca="1" si="861"/>
        <v>107.482429754934</v>
      </c>
      <c r="O1701" s="54">
        <f ca="1">VLOOKUP(CONCATENATE($F1701," ",$G1701),AllocFactorMatrix,(O$4+1),FALSE)*$E1707</f>
        <v>78.984085939356603</v>
      </c>
      <c r="P1701" s="54">
        <f ca="1">VLOOKUP(CONCATENATE($F1701," ",$G1701),AllocFactorMatrix,(P$4+1),FALSE)*$E1707</f>
        <v>14.7170363287673</v>
      </c>
      <c r="Q1701" s="54">
        <f ca="1">VLOOKUP(CONCATENATE($F1701," ",$G1701),AllocFactorMatrix,(Q$4+1),FALSE)*$E1707</f>
        <v>6.6503546857464348</v>
      </c>
      <c r="R1701" s="54">
        <f ca="1">VLOOKUP(CONCATENATE($F1701," ",$G1701),AllocFactorMatrix,(R$4+1),FALSE)*$E1707</f>
        <v>0.29905901639186222</v>
      </c>
      <c r="S1701" s="54">
        <f t="shared" ca="1" si="863"/>
        <v>100.6505359702622</v>
      </c>
      <c r="T1701" s="54">
        <f ca="1">VLOOKUP(CONCATENATE($F1701," ",$G1701),AllocFactorMatrix,(T$4+1),FALSE)*$E1707</f>
        <v>2.759116426863137</v>
      </c>
      <c r="U1701" s="54">
        <f ca="1">VLOOKUP(CONCATENATE($F1701," ",$G1701),AllocFactorMatrix,(U$4+1),FALSE)*$E1707</f>
        <v>45.152470222273536</v>
      </c>
      <c r="V1701" s="54">
        <f ca="1">VLOOKUP(CONCATENATE($F1701," ",$G1701),AllocFactorMatrix,(V$4+1),FALSE)*$E1707</f>
        <v>238.63207383887777</v>
      </c>
      <c r="W1701" s="54">
        <f ca="1">VLOOKUP(CONCATENATE($F1701," ",$G1701),AllocFactorMatrix,(W$4+1),FALSE)*$E1707</f>
        <v>43.092997384327845</v>
      </c>
      <c r="X1701" s="54">
        <f t="shared" ref="X1701:X1707" ca="1" si="865">SUBTOTAL(9,T1701:W1701)</f>
        <v>329.63665787234231</v>
      </c>
      <c r="Y1701" s="54">
        <f ca="1">VLOOKUP(CONCATENATE($F1701," ",$G1701),AllocFactorMatrix,(Y$4+1),FALSE)*$E1707</f>
        <v>24.255887459987797</v>
      </c>
      <c r="Z1701" s="54">
        <f ca="1">VLOOKUP(CONCATENATE($F1701," ",$G1701),AllocFactorMatrix,(Z$4+1),FALSE)*$E1707</f>
        <v>0.40627684324766938</v>
      </c>
      <c r="AA1701" s="54">
        <f t="shared" ca="1" si="862"/>
        <v>24.662164303235468</v>
      </c>
      <c r="AB1701" s="54">
        <f ca="1">VLOOKUP(CONCATENATE($F1701," ",$G1701),AllocFactorMatrix,(AB$4+1),FALSE)*$E1707</f>
        <v>0.3147561549795993</v>
      </c>
      <c r="AC1701" s="54">
        <f ca="1">VLOOKUP(CONCATENATE($F1701," ",$G1701),AllocFactorMatrix,(AC$4+1),FALSE)*$E1707</f>
        <v>0</v>
      </c>
      <c r="AD1701" s="54">
        <f ca="1">VLOOKUP(CONCATENATE($F1701," ",$G1701),AllocFactorMatrix,(AD$4+1),FALSE)*$E1707</f>
        <v>0</v>
      </c>
    </row>
    <row r="1702" spans="1:30" s="51" customFormat="1" hidden="1" outlineLevel="1">
      <c r="A1702" s="56"/>
      <c r="B1702" s="112"/>
      <c r="C1702" s="55"/>
      <c r="F1702" s="52" t="str">
        <f>F1707</f>
        <v>LABOR_M</v>
      </c>
      <c r="G1702" s="55" t="str">
        <f>$G$10</f>
        <v>SUBTRAN</v>
      </c>
      <c r="H1702" s="53">
        <f t="shared" ca="1" si="860"/>
        <v>256.23967379827752</v>
      </c>
      <c r="I1702" s="54">
        <f ca="1">VLOOKUP(CONCATENATE($F1702," ",$G1702),AllocFactorMatrix,(I$4+1),FALSE)*$E1707</f>
        <v>124.75475204076474</v>
      </c>
      <c r="J1702" s="54">
        <f ca="1">VLOOKUP(CONCATENATE($F1702," ",$G1702),AllocFactorMatrix,(J$4+1),FALSE)*$E1707</f>
        <v>6.0208275320786528</v>
      </c>
      <c r="K1702" s="54">
        <f ca="1">VLOOKUP(CONCATENATE($F1702," ",$G1702),AllocFactorMatrix,(K$4+1),FALSE)*$E1707</f>
        <v>21.903476171032711</v>
      </c>
      <c r="L1702" s="54">
        <f ca="1">VLOOKUP(CONCATENATE($F1702," ",$G1702),AllocFactorMatrix,(L$4+1),FALSE)*$E1707</f>
        <v>0.67657777042412615</v>
      </c>
      <c r="M1702" s="54">
        <f ca="1">VLOOKUP(CONCATENATE($F1702," ",$G1702),AllocFactorMatrix,(M$4+1),FALSE)*$E1707</f>
        <v>8.4264183109554858E-2</v>
      </c>
      <c r="N1702" s="54">
        <f t="shared" ca="1" si="861"/>
        <v>22.664318124566389</v>
      </c>
      <c r="O1702" s="54">
        <f ca="1">VLOOKUP(CONCATENATE($F1702," ",$G1702),AllocFactorMatrix,(O$4+1),FALSE)*$E1707</f>
        <v>16.548418594496887</v>
      </c>
      <c r="P1702" s="54">
        <f ca="1">VLOOKUP(CONCATENATE($F1702," ",$G1702),AllocFactorMatrix,(P$4+1),FALSE)*$E1707</f>
        <v>3.0763317153713761</v>
      </c>
      <c r="Q1702" s="54">
        <f ca="1">VLOOKUP(CONCATENATE($F1702," ",$G1702),AllocFactorMatrix,(Q$4+1),FALSE)*$E1707</f>
        <v>1.8304540263250382</v>
      </c>
      <c r="R1702" s="54">
        <f ca="1">VLOOKUP(CONCATENATE($F1702," ",$G1702),AllocFactorMatrix,(R$4+1),FALSE)*$E1707</f>
        <v>0</v>
      </c>
      <c r="S1702" s="54">
        <f t="shared" ca="1" si="863"/>
        <v>21.455204336193301</v>
      </c>
      <c r="T1702" s="54">
        <f ca="1">VLOOKUP(CONCATENATE($F1702," ",$G1702),AllocFactorMatrix,(T$4+1),FALSE)*$E1707</f>
        <v>0.57784236280755608</v>
      </c>
      <c r="U1702" s="54">
        <f ca="1">VLOOKUP(CONCATENATE($F1702," ",$G1702),AllocFactorMatrix,(U$4+1),FALSE)*$E1707</f>
        <v>9.4596093951714142</v>
      </c>
      <c r="V1702" s="54">
        <f ca="1">VLOOKUP(CONCATENATE($F1702," ",$G1702),AllocFactorMatrix,(V$4+1),FALSE)*$E1707</f>
        <v>65.902100968780488</v>
      </c>
      <c r="W1702" s="54">
        <f ca="1">VLOOKUP(CONCATENATE($F1702," ",$G1702),AllocFactorMatrix,(W$4+1),FALSE)*$E1707</f>
        <v>0</v>
      </c>
      <c r="X1702" s="54">
        <f t="shared" ca="1" si="865"/>
        <v>75.939552726759459</v>
      </c>
      <c r="Y1702" s="54">
        <f ca="1">VLOOKUP(CONCATENATE($F1702," ",$G1702),AllocFactorMatrix,(Y$4+1),FALSE)*$E1707</f>
        <v>4.9805891687847952</v>
      </c>
      <c r="Z1702" s="54">
        <f ca="1">VLOOKUP(CONCATENATE($F1702," ",$G1702),AllocFactorMatrix,(Z$4+1),FALSE)*$E1707</f>
        <v>8.3026556756509606E-2</v>
      </c>
      <c r="AA1702" s="54">
        <f t="shared" ca="1" si="862"/>
        <v>5.0636157255413048</v>
      </c>
      <c r="AB1702" s="54">
        <f ca="1">VLOOKUP(CONCATENATE($F1702," ",$G1702),AllocFactorMatrix,(AB$4+1),FALSE)*$E1707</f>
        <v>6.6508984789588041E-2</v>
      </c>
      <c r="AC1702" s="54">
        <f ca="1">VLOOKUP(CONCATENATE($F1702," ",$G1702),AllocFactorMatrix,(AC$4+1),FALSE)*$E1707</f>
        <v>0.22614476648688658</v>
      </c>
      <c r="AD1702" s="54">
        <f ca="1">VLOOKUP(CONCATENATE($F1702," ",$G1702),AllocFactorMatrix,(AD$4+1),FALSE)*$E1707</f>
        <v>4.8749561097241691E-2</v>
      </c>
    </row>
    <row r="1703" spans="1:30" s="51" customFormat="1" hidden="1" outlineLevel="1">
      <c r="A1703" s="56"/>
      <c r="B1703" s="112"/>
      <c r="C1703" s="55"/>
      <c r="F1703" s="52" t="str">
        <f>F1707</f>
        <v>LABOR_M</v>
      </c>
      <c r="G1703" s="55" t="str">
        <f>$G$11</f>
        <v>DISTPRI</v>
      </c>
      <c r="H1703" s="53">
        <f t="shared" ca="1" si="860"/>
        <v>164172.36907434295</v>
      </c>
      <c r="I1703" s="54">
        <f ca="1">VLOOKUP(CONCATENATE($F1703," ",$G1703),AllocFactorMatrix,(I$4+1),FALSE)*$E1707</f>
        <v>109723.39629050426</v>
      </c>
      <c r="J1703" s="54">
        <f ca="1">VLOOKUP(CONCATENATE($F1703," ",$G1703),AllocFactorMatrix,(J$4+1),FALSE)*$E1707</f>
        <v>5172.0744641553292</v>
      </c>
      <c r="K1703" s="54">
        <f ca="1">VLOOKUP(CONCATENATE($F1703," ",$G1703),AllocFactorMatrix,(K$4+1),FALSE)*$E1707</f>
        <v>18780.119806943214</v>
      </c>
      <c r="L1703" s="54">
        <f ca="1">VLOOKUP(CONCATENATE($F1703," ",$G1703),AllocFactorMatrix,(L$4+1),FALSE)*$E1707</f>
        <v>580.40342314002419</v>
      </c>
      <c r="M1703" s="54">
        <f ca="1">VLOOKUP(CONCATENATE($F1703," ",$G1703),AllocFactorMatrix,(M$4+1),FALSE)*$E1707</f>
        <v>0</v>
      </c>
      <c r="N1703" s="54">
        <f t="shared" ca="1" si="861"/>
        <v>19360.523230083239</v>
      </c>
      <c r="O1703" s="54">
        <f ca="1">VLOOKUP(CONCATENATE($F1703," ",$G1703),AllocFactorMatrix,(O$4+1),FALSE)*$E1707</f>
        <v>14081.807370932765</v>
      </c>
      <c r="P1703" s="54">
        <f ca="1">VLOOKUP(CONCATENATE($F1703," ",$G1703),AllocFactorMatrix,(P$4+1),FALSE)*$E1707</f>
        <v>2622.737570457617</v>
      </c>
      <c r="Q1703" s="54">
        <f ca="1">VLOOKUP(CONCATENATE($F1703," ",$G1703),AllocFactorMatrix,(Q$4+1),FALSE)*$E1707</f>
        <v>0</v>
      </c>
      <c r="R1703" s="54">
        <f ca="1">VLOOKUP(CONCATENATE($F1703," ",$G1703),AllocFactorMatrix,(R$4+1),FALSE)*$E1707</f>
        <v>0</v>
      </c>
      <c r="S1703" s="54">
        <f t="shared" ca="1" si="863"/>
        <v>16704.544941390384</v>
      </c>
      <c r="T1703" s="54">
        <f ca="1">VLOOKUP(CONCATENATE($F1703," ",$G1703),AllocFactorMatrix,(T$4+1),FALSE)*$E1707</f>
        <v>502.00775481553353</v>
      </c>
      <c r="U1703" s="54">
        <f ca="1">VLOOKUP(CONCATENATE($F1703," ",$G1703),AllocFactorMatrix,(U$4+1),FALSE)*$E1707</f>
        <v>8096.2491188834711</v>
      </c>
      <c r="V1703" s="54">
        <f ca="1">VLOOKUP(CONCATENATE($F1703," ",$G1703),AllocFactorMatrix,(V$4+1),FALSE)*$E1707</f>
        <v>0</v>
      </c>
      <c r="W1703" s="54">
        <f ca="1">VLOOKUP(CONCATENATE($F1703," ",$G1703),AllocFactorMatrix,(W$4+1),FALSE)*$E1707</f>
        <v>0</v>
      </c>
      <c r="X1703" s="54">
        <f t="shared" ca="1" si="865"/>
        <v>8598.2568736990052</v>
      </c>
      <c r="Y1703" s="54">
        <f ca="1">VLOOKUP(CONCATENATE($F1703," ",$G1703),AllocFactorMatrix,(Y$4+1),FALSE)*$E1707</f>
        <v>4246.3120604547412</v>
      </c>
      <c r="Z1703" s="54">
        <f ca="1">VLOOKUP(CONCATENATE($F1703," ",$G1703),AllocFactorMatrix,(Z$4+1),FALSE)*$E1707</f>
        <v>70.845107410919113</v>
      </c>
      <c r="AA1703" s="54">
        <f t="shared" ca="1" si="862"/>
        <v>4317.1571678656601</v>
      </c>
      <c r="AB1703" s="54">
        <f ca="1">VLOOKUP(CONCATENATE($F1703," ",$G1703),AllocFactorMatrix,(AB$4+1),FALSE)*$E1707</f>
        <v>57.39640765396706</v>
      </c>
      <c r="AC1703" s="54">
        <f ca="1">VLOOKUP(CONCATENATE($F1703," ",$G1703),AllocFactorMatrix,(AC$4+1),FALSE)*$E1707</f>
        <v>196.63211856404601</v>
      </c>
      <c r="AD1703" s="54">
        <f ca="1">VLOOKUP(CONCATENATE($F1703," ",$G1703),AllocFactorMatrix,(AD$4+1),FALSE)*$E1707</f>
        <v>42.387580427044192</v>
      </c>
    </row>
    <row r="1704" spans="1:30" s="51" customFormat="1" hidden="1" outlineLevel="1">
      <c r="A1704" s="56"/>
      <c r="B1704" s="112"/>
      <c r="C1704" s="55"/>
      <c r="F1704" s="52" t="str">
        <f>F1707</f>
        <v>LABOR_M</v>
      </c>
      <c r="G1704" s="55" t="str">
        <f>$G$12</f>
        <v>DISTSEC</v>
      </c>
      <c r="H1704" s="53">
        <f t="shared" ca="1" si="860"/>
        <v>67755.955971789459</v>
      </c>
      <c r="I1704" s="54">
        <f ca="1">VLOOKUP(CONCATENATE($F1704," ",$G1704),AllocFactorMatrix,(I$4+1),FALSE)*$E1707</f>
        <v>50661.226634909959</v>
      </c>
      <c r="J1704" s="54">
        <f ca="1">VLOOKUP(CONCATENATE($F1704," ",$G1704),AllocFactorMatrix,(J$4+1),FALSE)*$E1707</f>
        <v>2442.3938822766281</v>
      </c>
      <c r="K1704" s="54">
        <f ca="1">VLOOKUP(CONCATENATE($F1704," ",$G1704),AllocFactorMatrix,(K$4+1),FALSE)*$E1707</f>
        <v>7369.7201797733924</v>
      </c>
      <c r="L1704" s="54">
        <f ca="1">VLOOKUP(CONCATENATE($F1704," ",$G1704),AllocFactorMatrix,(L$4+1),FALSE)*$E1707</f>
        <v>0</v>
      </c>
      <c r="M1704" s="54">
        <f ca="1">VLOOKUP(CONCATENATE($F1704," ",$G1704),AllocFactorMatrix,(M$4+1),FALSE)*$E1707</f>
        <v>0</v>
      </c>
      <c r="N1704" s="54">
        <f t="shared" ca="1" si="861"/>
        <v>7369.7201797733924</v>
      </c>
      <c r="O1704" s="54">
        <f ca="1">VLOOKUP(CONCATENATE($F1704," ",$G1704),AllocFactorMatrix,(O$4+1),FALSE)*$E1707</f>
        <v>4696.0143832568119</v>
      </c>
      <c r="P1704" s="54">
        <f ca="1">VLOOKUP(CONCATENATE($F1704," ",$G1704),AllocFactorMatrix,(P$4+1),FALSE)*$E1707</f>
        <v>0</v>
      </c>
      <c r="Q1704" s="54">
        <f ca="1">VLOOKUP(CONCATENATE($F1704," ",$G1704),AllocFactorMatrix,(Q$4+1),FALSE)*$E1707</f>
        <v>0</v>
      </c>
      <c r="R1704" s="54">
        <f ca="1">VLOOKUP(CONCATENATE($F1704," ",$G1704),AllocFactorMatrix,(R$4+1),FALSE)*$E1707</f>
        <v>0</v>
      </c>
      <c r="S1704" s="54">
        <f t="shared" ca="1" si="863"/>
        <v>4696.0143832568119</v>
      </c>
      <c r="T1704" s="54">
        <f ca="1">VLOOKUP(CONCATENATE($F1704," ",$G1704),AllocFactorMatrix,(T$4+1),FALSE)*$E1707</f>
        <v>126.97037731242774</v>
      </c>
      <c r="U1704" s="54">
        <f ca="1">VLOOKUP(CONCATENATE($F1704," ",$G1704),AllocFactorMatrix,(U$4+1),FALSE)*$E1707</f>
        <v>0</v>
      </c>
      <c r="V1704" s="54">
        <f ca="1">VLOOKUP(CONCATENATE($F1704," ",$G1704),AllocFactorMatrix,(V$4+1),FALSE)*$E1707</f>
        <v>0</v>
      </c>
      <c r="W1704" s="54">
        <f ca="1">VLOOKUP(CONCATENATE($F1704," ",$G1704),AllocFactorMatrix,(W$4+1),FALSE)*$E1707</f>
        <v>0</v>
      </c>
      <c r="X1704" s="54">
        <f t="shared" ca="1" si="865"/>
        <v>126.97037731242774</v>
      </c>
      <c r="Y1704" s="54">
        <f ca="1">VLOOKUP(CONCATENATE($F1704," ",$G1704),AllocFactorMatrix,(Y$4+1),FALSE)*$E1707</f>
        <v>1732.0971653477216</v>
      </c>
      <c r="Z1704" s="54">
        <f ca="1">VLOOKUP(CONCATENATE($F1704," ",$G1704),AllocFactorMatrix,(Z$4+1),FALSE)*$E1707</f>
        <v>0</v>
      </c>
      <c r="AA1704" s="54">
        <f t="shared" ca="1" si="862"/>
        <v>1732.0971653477216</v>
      </c>
      <c r="AB1704" s="54">
        <f ca="1">VLOOKUP(CONCATENATE($F1704," ",$G1704),AllocFactorMatrix,(AB$4+1),FALSE)*$E1707</f>
        <v>17.974028004300113</v>
      </c>
      <c r="AC1704" s="54">
        <f ca="1">VLOOKUP(CONCATENATE($F1704," ",$G1704),AllocFactorMatrix,(AC$4+1),FALSE)*$E1707</f>
        <v>610.28738162292859</v>
      </c>
      <c r="AD1704" s="54">
        <f ca="1">VLOOKUP(CONCATENATE($F1704," ",$G1704),AllocFactorMatrix,(AD$4+1),FALSE)*$E1707</f>
        <v>99.271939285288354</v>
      </c>
    </row>
    <row r="1705" spans="1:30" s="51" customFormat="1" hidden="1" outlineLevel="1">
      <c r="A1705" s="56"/>
      <c r="B1705" s="112"/>
      <c r="C1705" s="55"/>
      <c r="F1705" s="52" t="str">
        <f>F1707</f>
        <v>LABOR_M</v>
      </c>
      <c r="G1705" s="55" t="str">
        <f>$G$13</f>
        <v>ENERGY</v>
      </c>
      <c r="H1705" s="53">
        <f t="shared" ca="1" si="860"/>
        <v>83933.346411831837</v>
      </c>
      <c r="I1705" s="54">
        <f ca="1">VLOOKUP(CONCATENATE($F1705," ",$G1705),AllocFactorMatrix,(I$4+1),FALSE)*$E1707</f>
        <v>31494.065222514029</v>
      </c>
      <c r="J1705" s="54">
        <f ca="1">VLOOKUP(CONCATENATE($F1705," ",$G1705),AllocFactorMatrix,(J$4+1),FALSE)*$E1707</f>
        <v>2041.0189346035977</v>
      </c>
      <c r="K1705" s="54">
        <f ca="1">VLOOKUP(CONCATENATE($F1705," ",$G1705),AllocFactorMatrix,(K$4+1),FALSE)*$E1707</f>
        <v>6847.8397796625386</v>
      </c>
      <c r="L1705" s="54">
        <f ca="1">VLOOKUP(CONCATENATE($F1705," ",$G1705),AllocFactorMatrix,(L$4+1),FALSE)*$E1707</f>
        <v>217.63989439231727</v>
      </c>
      <c r="M1705" s="54">
        <f ca="1">VLOOKUP(CONCATENATE($F1705," ",$G1705),AllocFactorMatrix,(M$4+1),FALSE)*$E1707</f>
        <v>20.063854006908834</v>
      </c>
      <c r="N1705" s="54">
        <f t="shared" ca="1" si="861"/>
        <v>7085.5435280617639</v>
      </c>
      <c r="O1705" s="54">
        <f ca="1">VLOOKUP(CONCATENATE($F1705," ",$G1705),AllocFactorMatrix,(O$4+1),FALSE)*$E1707</f>
        <v>6243.2710767991202</v>
      </c>
      <c r="P1705" s="54">
        <f ca="1">VLOOKUP(CONCATENATE($F1705," ",$G1705),AllocFactorMatrix,(P$4+1),FALSE)*$E1707</f>
        <v>1157.3823267028663</v>
      </c>
      <c r="Q1705" s="54">
        <f ca="1">VLOOKUP(CONCATENATE($F1705," ",$G1705),AllocFactorMatrix,(Q$4+1),FALSE)*$E1707</f>
        <v>525.88490498037743</v>
      </c>
      <c r="R1705" s="54">
        <f ca="1">VLOOKUP(CONCATENATE($F1705," ",$G1705),AllocFactorMatrix,(R$4+1),FALSE)*$E1707</f>
        <v>24.366423859819932</v>
      </c>
      <c r="S1705" s="54">
        <f t="shared" ca="1" si="863"/>
        <v>7950.9047323421846</v>
      </c>
      <c r="T1705" s="54">
        <f ca="1">VLOOKUP(CONCATENATE($F1705," ",$G1705),AllocFactorMatrix,(T$4+1),FALSE)*$E1707</f>
        <v>239.25397863795558</v>
      </c>
      <c r="U1705" s="54">
        <f ca="1">VLOOKUP(CONCATENATE($F1705," ",$G1705),AllocFactorMatrix,(U$4+1),FALSE)*$E1707</f>
        <v>4200.9414433747934</v>
      </c>
      <c r="V1705" s="54">
        <f ca="1">VLOOKUP(CONCATENATE($F1705," ",$G1705),AllocFactorMatrix,(V$4+1),FALSE)*$E1707</f>
        <v>23851.201373383465</v>
      </c>
      <c r="W1705" s="54">
        <f ca="1">VLOOKUP(CONCATENATE($F1705," ",$G1705),AllocFactorMatrix,(W$4+1),FALSE)*$E1707</f>
        <v>4525.1311298545215</v>
      </c>
      <c r="X1705" s="54">
        <f t="shared" ca="1" si="865"/>
        <v>32816.527925250732</v>
      </c>
      <c r="Y1705" s="54">
        <f ca="1">VLOOKUP(CONCATENATE($F1705," ",$G1705),AllocFactorMatrix,(Y$4+1),FALSE)*$E1707</f>
        <v>1691.4903285566829</v>
      </c>
      <c r="Z1705" s="54">
        <f ca="1">VLOOKUP(CONCATENATE($F1705," ",$G1705),AllocFactorMatrix,(Z$4+1),FALSE)*$E1707</f>
        <v>27.534766052019059</v>
      </c>
      <c r="AA1705" s="54">
        <f t="shared" ca="1" si="862"/>
        <v>1719.0250946087019</v>
      </c>
      <c r="AB1705" s="54">
        <f ca="1">VLOOKUP(CONCATENATE($F1705," ",$G1705),AllocFactorMatrix,(AB$4+1),FALSE)*$E1707</f>
        <v>30.71281662383668</v>
      </c>
      <c r="AC1705" s="54">
        <f ca="1">VLOOKUP(CONCATENATE($F1705," ",$G1705),AllocFactorMatrix,(AC$4+1),FALSE)*$E1707</f>
        <v>664.12353253333981</v>
      </c>
      <c r="AD1705" s="54">
        <f ca="1">VLOOKUP(CONCATENATE($F1705," ",$G1705),AllocFactorMatrix,(AD$4+1),FALSE)*$E1707</f>
        <v>131.42462529364161</v>
      </c>
    </row>
    <row r="1706" spans="1:30" s="51" customFormat="1" hidden="1" outlineLevel="1">
      <c r="A1706" s="56"/>
      <c r="B1706" s="112"/>
      <c r="C1706" s="55"/>
      <c r="F1706" s="52" t="str">
        <f>F1707</f>
        <v>LABOR_M</v>
      </c>
      <c r="G1706" s="55" t="str">
        <f>$G$14</f>
        <v>CUSTOMER</v>
      </c>
      <c r="H1706" s="53">
        <f t="shared" ca="1" si="860"/>
        <v>63263.530365635226</v>
      </c>
      <c r="I1706" s="54">
        <f ca="1">VLOOKUP(CONCATENATE($F1706," ",$G1706),AllocFactorMatrix,(I$4+1),FALSE)*$E1707</f>
        <v>45201.855224527186</v>
      </c>
      <c r="J1706" s="54">
        <f ca="1">VLOOKUP(CONCATENATE($F1706," ",$G1706),AllocFactorMatrix,(J$4+1),FALSE)*$E1707</f>
        <v>7735.5258429221485</v>
      </c>
      <c r="K1706" s="54">
        <f ca="1">VLOOKUP(CONCATENATE($F1706," ",$G1706),AllocFactorMatrix,(K$4+1),FALSE)*$E1707</f>
        <v>2227.4145238419942</v>
      </c>
      <c r="L1706" s="54">
        <f ca="1">VLOOKUP(CONCATENATE($F1706," ",$G1706),AllocFactorMatrix,(L$4+1),FALSE)*$E1707</f>
        <v>372.34110956095998</v>
      </c>
      <c r="M1706" s="54">
        <f ca="1">VLOOKUP(CONCATENATE($F1706," ",$G1706),AllocFactorMatrix,(M$4+1),FALSE)*$E1707</f>
        <v>58.828109756362871</v>
      </c>
      <c r="N1706" s="54">
        <f t="shared" ca="1" si="861"/>
        <v>2658.5837431593168</v>
      </c>
      <c r="O1706" s="54">
        <f ca="1">VLOOKUP(CONCATENATE($F1706," ",$G1706),AllocFactorMatrix,(O$4+1),FALSE)*$E1707</f>
        <v>415.64075510221193</v>
      </c>
      <c r="P1706" s="54">
        <f ca="1">VLOOKUP(CONCATENATE($F1706," ",$G1706),AllocFactorMatrix,(P$4+1),FALSE)*$E1707</f>
        <v>106.74805995771735</v>
      </c>
      <c r="Q1706" s="54">
        <f ca="1">VLOOKUP(CONCATENATE($F1706," ",$G1706),AllocFactorMatrix,(Q$4+1),FALSE)*$E1707</f>
        <v>204.17572249810118</v>
      </c>
      <c r="R1706" s="54">
        <f ca="1">VLOOKUP(CONCATENATE($F1706," ",$G1706),AllocFactorMatrix,(R$4+1),FALSE)*$E1707</f>
        <v>35.635742215084647</v>
      </c>
      <c r="S1706" s="54">
        <f t="shared" ca="1" si="863"/>
        <v>762.20027977311508</v>
      </c>
      <c r="T1706" s="54">
        <f ca="1">VLOOKUP(CONCATENATE($F1706," ",$G1706),AllocFactorMatrix,(T$4+1),FALSE)*$E1707</f>
        <v>2.8906783360620056</v>
      </c>
      <c r="U1706" s="54">
        <f ca="1">VLOOKUP(CONCATENATE($F1706," ",$G1706),AllocFactorMatrix,(U$4+1),FALSE)*$E1707</f>
        <v>63.550425403412</v>
      </c>
      <c r="V1706" s="54">
        <f ca="1">VLOOKUP(CONCATENATE($F1706," ",$G1706),AllocFactorMatrix,(V$4+1),FALSE)*$E1707</f>
        <v>300.41977108067522</v>
      </c>
      <c r="W1706" s="54">
        <f ca="1">VLOOKUP(CONCATENATE($F1706," ",$G1706),AllocFactorMatrix,(W$4+1),FALSE)*$E1707</f>
        <v>53.473521882733024</v>
      </c>
      <c r="X1706" s="54">
        <f t="shared" ca="1" si="865"/>
        <v>420.33439670288226</v>
      </c>
      <c r="Y1706" s="54">
        <f ca="1">VLOOKUP(CONCATENATE($F1706," ",$G1706),AllocFactorMatrix,(Y$4+1),FALSE)*$E1707</f>
        <v>113.76172494090126</v>
      </c>
      <c r="Z1706" s="54">
        <f ca="1">VLOOKUP(CONCATENATE($F1706," ",$G1706),AllocFactorMatrix,(Z$4+1),FALSE)*$E1707</f>
        <v>1.8022983578118807</v>
      </c>
      <c r="AA1706" s="54">
        <f t="shared" ca="1" si="862"/>
        <v>115.56402329871314</v>
      </c>
      <c r="AB1706" s="54">
        <f ca="1">VLOOKUP(CONCATENATE($F1706," ",$G1706),AllocFactorMatrix,(AB$4+1),FALSE)*$E1707</f>
        <v>3.24163326005604</v>
      </c>
      <c r="AC1706" s="54">
        <f ca="1">VLOOKUP(CONCATENATE($F1706," ",$G1706),AllocFactorMatrix,(AC$4+1),FALSE)*$E1707</f>
        <v>4988.977783955168</v>
      </c>
      <c r="AD1706" s="54">
        <f ca="1">VLOOKUP(CONCATENATE($F1706," ",$G1706),AllocFactorMatrix,(AD$4+1),FALSE)*$E1707</f>
        <v>1377.2474380366355</v>
      </c>
    </row>
    <row r="1707" spans="1:30" s="51" customFormat="1" collapsed="1">
      <c r="A1707" s="56"/>
      <c r="B1707" s="112"/>
      <c r="C1707" s="55"/>
      <c r="D1707" s="51" t="s">
        <v>521</v>
      </c>
      <c r="E1707" s="61">
        <v>699376</v>
      </c>
      <c r="F1707" s="97" t="s">
        <v>70</v>
      </c>
      <c r="G1707" s="55" t="str">
        <f>$G$15</f>
        <v>TOTAL</v>
      </c>
      <c r="H1707" s="53">
        <f t="shared" ca="1" si="860"/>
        <v>699376</v>
      </c>
      <c r="I1707" s="54">
        <f ca="1">VLOOKUP(CONCATENATE($F1707," ",$G1707),AllocFactorMatrix,(I$4+1),FALSE)*$E1707</f>
        <v>414795.39984657918</v>
      </c>
      <c r="J1707" s="54">
        <f ca="1">VLOOKUP(CONCATENATE($F1707," ",$G1707),AllocFactorMatrix,(J$4+1),FALSE)*$E1707</f>
        <v>25570.782207616659</v>
      </c>
      <c r="K1707" s="54">
        <f ca="1">VLOOKUP(CONCATENATE($F1707," ",$G1707),AllocFactorMatrix,(K$4+1),FALSE)*$E1707</f>
        <v>62184.128932975931</v>
      </c>
      <c r="L1707" s="54">
        <f ca="1">VLOOKUP(CONCATENATE($F1707," ",$G1707),AllocFactorMatrix,(L$4+1),FALSE)*$E1707</f>
        <v>1844.8082256769771</v>
      </c>
      <c r="M1707" s="54">
        <f ca="1">VLOOKUP(CONCATENATE($F1707," ",$G1707),AllocFactorMatrix,(M$4+1),FALSE)*$E1707</f>
        <v>165.59321776123861</v>
      </c>
      <c r="N1707" s="54">
        <f t="shared" ca="1" si="861"/>
        <v>64194.53037641415</v>
      </c>
      <c r="O1707" s="54">
        <f ca="1">VLOOKUP(CONCATENATE($F1707," ",$G1707),AllocFactorMatrix,(O$4+1),FALSE)*$E1707</f>
        <v>45944.663807390731</v>
      </c>
      <c r="P1707" s="54">
        <f ca="1">VLOOKUP(CONCATENATE($F1707," ",$G1707),AllocFactorMatrix,(P$4+1),FALSE)*$E1707</f>
        <v>7599.3440978182198</v>
      </c>
      <c r="Q1707" s="54">
        <f ca="1">VLOOKUP(CONCATENATE($F1707," ",$G1707),AllocFactorMatrix,(Q$4+1),FALSE)*$E1707</f>
        <v>2167.6186476123557</v>
      </c>
      <c r="R1707" s="54">
        <f ca="1">VLOOKUP(CONCATENATE($F1707," ",$G1707),AllocFactorMatrix,(R$4+1),FALSE)*$E1707</f>
        <v>91.093157616834475</v>
      </c>
      <c r="S1707" s="54">
        <f t="shared" ca="1" si="863"/>
        <v>55802.719710438141</v>
      </c>
      <c r="T1707" s="54">
        <f ca="1">VLOOKUP(CONCATENATE($F1707," ",$G1707),AllocFactorMatrix,(T$4+1),FALSE)*$E1707</f>
        <v>1522.6278990221165</v>
      </c>
      <c r="U1707" s="54">
        <f ca="1">VLOOKUP(CONCATENATE($F1707," ",$G1707),AllocFactorMatrix,(U$4+1),FALSE)*$E1707</f>
        <v>22735.316800245731</v>
      </c>
      <c r="V1707" s="54">
        <f ca="1">VLOOKUP(CONCATENATE($F1707," ",$G1707),AllocFactorMatrix,(V$4+1),FALSE)*$E1707</f>
        <v>80423.421762896745</v>
      </c>
      <c r="W1707" s="54">
        <f ca="1">VLOOKUP(CONCATENATE($F1707," ",$G1707),AllocFactorMatrix,(W$4+1),FALSE)*$E1707</f>
        <v>11985.459599114996</v>
      </c>
      <c r="X1707" s="54">
        <f t="shared" ca="1" si="865"/>
        <v>116666.82606127959</v>
      </c>
      <c r="Y1707" s="54">
        <f ca="1">VLOOKUP(CONCATENATE($F1707," ",$G1707),AllocFactorMatrix,(Y$4+1),FALSE)*$E1707</f>
        <v>13829.024718311673</v>
      </c>
      <c r="Z1707" s="54">
        <f ca="1">VLOOKUP(CONCATENATE($F1707," ",$G1707),AllocFactorMatrix,(Z$4+1),FALSE)*$E1707</f>
        <v>225.72679787560958</v>
      </c>
      <c r="AA1707" s="54">
        <f t="shared" ca="1" si="862"/>
        <v>14054.751516187283</v>
      </c>
      <c r="AB1707" s="54">
        <f ca="1">VLOOKUP(CONCATENATE($F1707," ",$G1707),AllocFactorMatrix,(AB$4+1),FALSE)*$E1707</f>
        <v>180.36298743925744</v>
      </c>
      <c r="AC1707" s="54">
        <f ca="1">VLOOKUP(CONCATENATE($F1707," ",$G1707),AllocFactorMatrix,(AC$4+1),FALSE)*$E1707</f>
        <v>6460.2469614419697</v>
      </c>
      <c r="AD1707" s="54">
        <f ca="1">VLOOKUP(CONCATENATE($F1707," ",$G1707),AllocFactorMatrix,(AD$4+1),FALSE)*$E1707</f>
        <v>1650.3803326037068</v>
      </c>
    </row>
    <row r="1708" spans="1:30" s="51" customFormat="1" hidden="1" outlineLevel="1">
      <c r="A1708" s="56"/>
      <c r="B1708" s="112"/>
      <c r="C1708" s="55"/>
      <c r="F1708" s="52" t="str">
        <f>F1715</f>
        <v>LABOR_M</v>
      </c>
      <c r="G1708" s="55" t="str">
        <f>$G$8</f>
        <v>PRODUCTION</v>
      </c>
      <c r="H1708" s="53">
        <f t="shared" ca="1" si="860"/>
        <v>-610625.7047602688</v>
      </c>
      <c r="I1708" s="54">
        <f ca="1">VLOOKUP(CONCATENATE($F1708," ",$G1708),AllocFactorMatrix,(I$4+1),FALSE)*$E1715</f>
        <v>-339023.35239786905</v>
      </c>
      <c r="J1708" s="54">
        <f ca="1">VLOOKUP(CONCATENATE($F1708," ",$G1708),AllocFactorMatrix,(J$4+1),FALSE)*$E1715</f>
        <v>-15600.117498055281</v>
      </c>
      <c r="K1708" s="54">
        <f ca="1">VLOOKUP(CONCATENATE($F1708," ",$G1708),AllocFactorMatrix,(K$4+1),FALSE)*$E1715</f>
        <v>-51391.266271087159</v>
      </c>
      <c r="L1708" s="54">
        <f ca="1">VLOOKUP(CONCATENATE($F1708," ",$G1708),AllocFactorMatrix,(L$4+1),FALSE)*$E1715</f>
        <v>-1284.1036821776561</v>
      </c>
      <c r="M1708" s="54">
        <f ca="1">VLOOKUP(CONCATENATE($F1708," ",$G1708),AllocFactorMatrix,(M$4+1),FALSE)*$E1715</f>
        <v>-165.30233531397161</v>
      </c>
      <c r="N1708" s="54">
        <f t="shared" ca="1" si="861"/>
        <v>-52840.672288578789</v>
      </c>
      <c r="O1708" s="54">
        <f ca="1">VLOOKUP(CONCATENATE($F1708," ",$G1708),AllocFactorMatrix,(O$4+1),FALSE)*$E1715</f>
        <v>-39094.03088827413</v>
      </c>
      <c r="P1708" s="54">
        <f ca="1">VLOOKUP(CONCATENATE($F1708," ",$G1708),AllocFactorMatrix,(P$4+1),FALSE)*$E1715</f>
        <v>-7076.0938739668845</v>
      </c>
      <c r="Q1708" s="54">
        <f ca="1">VLOOKUP(CONCATENATE($F1708," ",$G1708),AllocFactorMatrix,(Q$4+1),FALSE)*$E1715</f>
        <v>-2736.9831521146857</v>
      </c>
      <c r="R1708" s="54">
        <f ca="1">VLOOKUP(CONCATENATE($F1708," ",$G1708),AllocFactorMatrix,(R$4+1),FALSE)*$E1715</f>
        <v>-58.973021100519567</v>
      </c>
      <c r="S1708" s="54">
        <f t="shared" ca="1" si="863"/>
        <v>-48966.080935456223</v>
      </c>
      <c r="T1708" s="54">
        <f ca="1">VLOOKUP(CONCATENATE($F1708," ",$G1708),AllocFactorMatrix,(T$4+1),FALSE)*$E1715</f>
        <v>-1241.3782091006933</v>
      </c>
      <c r="U1708" s="54">
        <f ca="1">VLOOKUP(CONCATENATE($F1708," ",$G1708),AllocFactorMatrix,(U$4+1),FALSE)*$E1715</f>
        <v>-19764.899084397512</v>
      </c>
      <c r="V1708" s="54">
        <f ca="1">VLOOKUP(CONCATENATE($F1708," ",$G1708),AllocFactorMatrix,(V$4+1),FALSE)*$E1715</f>
        <v>-107189.07565093214</v>
      </c>
      <c r="W1708" s="54">
        <f ca="1">VLOOKUP(CONCATENATE($F1708," ",$G1708),AllocFactorMatrix,(W$4+1),FALSE)*$E1715</f>
        <v>-14103.151482811219</v>
      </c>
      <c r="X1708" s="54">
        <f ca="1">SUBTOTAL(9,T1708:W1708)</f>
        <v>-142298.50442724157</v>
      </c>
      <c r="Y1708" s="54">
        <f ca="1">VLOOKUP(CONCATENATE($F1708," ",$G1708),AllocFactorMatrix,(Y$4+1),FALSE)*$E1715</f>
        <v>-11522.147302763662</v>
      </c>
      <c r="Z1708" s="54">
        <f ca="1">VLOOKUP(CONCATENATE($F1708," ",$G1708),AllocFactorMatrix,(Z$4+1),FALSE)*$E1715</f>
        <v>-239.50722078065488</v>
      </c>
      <c r="AA1708" s="54">
        <f t="shared" ca="1" si="862"/>
        <v>-11761.654523544317</v>
      </c>
      <c r="AB1708" s="54">
        <f ca="1">VLOOKUP(CONCATENATE($F1708," ",$G1708),AllocFactorMatrix,(AB$4+1),FALSE)*$E1715</f>
        <v>-135.32268952362818</v>
      </c>
      <c r="AC1708" s="54">
        <f ca="1">VLOOKUP(CONCATENATE($F1708," ",$G1708),AllocFactorMatrix,(AC$4+1),FALSE)*$E1715</f>
        <v>0</v>
      </c>
      <c r="AD1708" s="54">
        <f ca="1">VLOOKUP(CONCATENATE($F1708," ",$G1708),AllocFactorMatrix,(AD$4+1),FALSE)*$E1715</f>
        <v>0</v>
      </c>
    </row>
    <row r="1709" spans="1:30" s="51" customFormat="1" hidden="1" outlineLevel="1">
      <c r="A1709" s="56"/>
      <c r="B1709" s="112"/>
      <c r="C1709" s="55"/>
      <c r="F1709" s="52" t="str">
        <f>F1715</f>
        <v>LABOR_M</v>
      </c>
      <c r="G1709" s="55" t="str">
        <f>$G$9</f>
        <v>BULKTRAN</v>
      </c>
      <c r="H1709" s="53">
        <f t="shared" ca="1" si="860"/>
        <v>-2231.1152842101924</v>
      </c>
      <c r="I1709" s="54">
        <f ca="1">VLOOKUP(CONCATENATE($F1709," ",$G1709),AllocFactorMatrix,(I$4+1),FALSE)*$E1715</f>
        <v>-1099.0094387503536</v>
      </c>
      <c r="J1709" s="54">
        <f ca="1">VLOOKUP(CONCATENATE($F1709," ",$G1709),AllocFactorMatrix,(J$4+1),FALSE)*$E1715</f>
        <v>-54.327963564310409</v>
      </c>
      <c r="K1709" s="54">
        <f ca="1">VLOOKUP(CONCATENATE($F1709," ",$G1709),AllocFactorMatrix,(K$4+1),FALSE)*$E1715</f>
        <v>-199.00021695781481</v>
      </c>
      <c r="L1709" s="54">
        <f ca="1">VLOOKUP(CONCATENATE($F1709," ",$G1709),AllocFactorMatrix,(L$4+1),FALSE)*$E1715</f>
        <v>-6.2638202999117141</v>
      </c>
      <c r="M1709" s="54">
        <f ca="1">VLOOKUP(CONCATENATE($F1709," ",$G1709),AllocFactorMatrix,(M$4+1),FALSE)*$E1715</f>
        <v>-0.58740102455060372</v>
      </c>
      <c r="N1709" s="54">
        <f t="shared" ca="1" si="861"/>
        <v>-205.85143828227714</v>
      </c>
      <c r="O1709" s="54">
        <f ca="1">VLOOKUP(CONCATENATE($F1709," ",$G1709),AllocFactorMatrix,(O$4+1),FALSE)*$E1715</f>
        <v>-151.27112151352503</v>
      </c>
      <c r="P1709" s="54">
        <f ca="1">VLOOKUP(CONCATENATE($F1709," ",$G1709),AllocFactorMatrix,(P$4+1),FALSE)*$E1715</f>
        <v>-28.186217062981882</v>
      </c>
      <c r="Q1709" s="54">
        <f ca="1">VLOOKUP(CONCATENATE($F1709," ",$G1709),AllocFactorMatrix,(Q$4+1),FALSE)*$E1715</f>
        <v>-12.736826663386267</v>
      </c>
      <c r="R1709" s="54">
        <f ca="1">VLOOKUP(CONCATENATE($F1709," ",$G1709),AllocFactorMatrix,(R$4+1),FALSE)*$E1715</f>
        <v>-0.57276085771332252</v>
      </c>
      <c r="S1709" s="54">
        <f t="shared" ca="1" si="863"/>
        <v>-192.7669260976065</v>
      </c>
      <c r="T1709" s="54">
        <f ca="1">VLOOKUP(CONCATENATE($F1709," ",$G1709),AllocFactorMatrix,(T$4+1),FALSE)*$E1715</f>
        <v>-5.2842877310555156</v>
      </c>
      <c r="U1709" s="54">
        <f ca="1">VLOOKUP(CONCATENATE($F1709," ",$G1709),AllocFactorMatrix,(U$4+1),FALSE)*$E1715</f>
        <v>-86.476468372041268</v>
      </c>
      <c r="V1709" s="54">
        <f ca="1">VLOOKUP(CONCATENATE($F1709," ",$G1709),AllocFactorMatrix,(V$4+1),FALSE)*$E1715</f>
        <v>-457.03056520045374</v>
      </c>
      <c r="W1709" s="54">
        <f ca="1">VLOOKUP(CONCATENATE($F1709," ",$G1709),AllocFactorMatrix,(W$4+1),FALSE)*$E1715</f>
        <v>-82.532145129991164</v>
      </c>
      <c r="X1709" s="54">
        <f t="shared" ref="X1709:X1715" ca="1" si="866">SUBTOTAL(9,T1709:W1709)</f>
        <v>-631.32346643354163</v>
      </c>
      <c r="Y1709" s="54">
        <f ca="1">VLOOKUP(CONCATENATE($F1709," ",$G1709),AllocFactorMatrix,(Y$4+1),FALSE)*$E1715</f>
        <v>-46.455121379709304</v>
      </c>
      <c r="Z1709" s="54">
        <f ca="1">VLOOKUP(CONCATENATE($F1709," ",$G1709),AllocFactorMatrix,(Z$4+1),FALSE)*$E1715</f>
        <v>-0.77810552584271875</v>
      </c>
      <c r="AA1709" s="54">
        <f t="shared" ca="1" si="862"/>
        <v>-47.233226905552023</v>
      </c>
      <c r="AB1709" s="54">
        <f ca="1">VLOOKUP(CONCATENATE($F1709," ",$G1709),AllocFactorMatrix,(AB$4+1),FALSE)*$E1715</f>
        <v>-0.60282417655128895</v>
      </c>
      <c r="AC1709" s="54">
        <f ca="1">VLOOKUP(CONCATENATE($F1709," ",$G1709),AllocFactorMatrix,(AC$4+1),FALSE)*$E1715</f>
        <v>0</v>
      </c>
      <c r="AD1709" s="54">
        <f ca="1">VLOOKUP(CONCATENATE($F1709," ",$G1709),AllocFactorMatrix,(AD$4+1),FALSE)*$E1715</f>
        <v>0</v>
      </c>
    </row>
    <row r="1710" spans="1:30" s="51" customFormat="1" hidden="1" outlineLevel="1">
      <c r="A1710" s="56"/>
      <c r="B1710" s="112"/>
      <c r="C1710" s="55"/>
      <c r="F1710" s="52" t="str">
        <f>F1715</f>
        <v>LABOR_M</v>
      </c>
      <c r="G1710" s="55" t="str">
        <f>$G$10</f>
        <v>SUBTRAN</v>
      </c>
      <c r="H1710" s="53">
        <f t="shared" ca="1" si="860"/>
        <v>-490.75281901073299</v>
      </c>
      <c r="I1710" s="54">
        <f ca="1">VLOOKUP(CONCATENATE($F1710," ",$G1710),AllocFactorMatrix,(I$4+1),FALSE)*$E1715</f>
        <v>-238.93156489571621</v>
      </c>
      <c r="J1710" s="54">
        <f ca="1">VLOOKUP(CONCATENATE($F1710," ",$G1710),AllocFactorMatrix,(J$4+1),FALSE)*$E1715</f>
        <v>-11.531149881462641</v>
      </c>
      <c r="K1710" s="54">
        <f ca="1">VLOOKUP(CONCATENATE($F1710," ",$G1710),AllocFactorMatrix,(K$4+1),FALSE)*$E1715</f>
        <v>-41.949759448768773</v>
      </c>
      <c r="L1710" s="54">
        <f ca="1">VLOOKUP(CONCATENATE($F1710," ",$G1710),AllocFactorMatrix,(L$4+1),FALSE)*$E1715</f>
        <v>-1.2957885997662726</v>
      </c>
      <c r="M1710" s="54">
        <f ca="1">VLOOKUP(CONCATENATE($F1710," ",$G1710),AllocFactorMatrix,(M$4+1),FALSE)*$E1715</f>
        <v>-0.16138361710218746</v>
      </c>
      <c r="N1710" s="54">
        <f t="shared" ca="1" si="861"/>
        <v>-43.406931665637238</v>
      </c>
      <c r="O1710" s="54">
        <f ca="1">VLOOKUP(CONCATENATE($F1710," ",$G1710),AllocFactorMatrix,(O$4+1),FALSE)*$E1715</f>
        <v>-31.693698930526708</v>
      </c>
      <c r="P1710" s="54">
        <f ca="1">VLOOKUP(CONCATENATE($F1710," ",$G1710),AllocFactorMatrix,(P$4+1),FALSE)*$E1715</f>
        <v>-5.8918216650523041</v>
      </c>
      <c r="Q1710" s="54">
        <f ca="1">VLOOKUP(CONCATENATE($F1710," ",$G1710),AllocFactorMatrix,(Q$4+1),FALSE)*$E1715</f>
        <v>-3.5057040940340034</v>
      </c>
      <c r="R1710" s="54">
        <f ca="1">VLOOKUP(CONCATENATE($F1710," ",$G1710),AllocFactorMatrix,(R$4+1),FALSE)*$E1715</f>
        <v>0</v>
      </c>
      <c r="S1710" s="54">
        <f t="shared" ca="1" si="863"/>
        <v>-41.091224689613014</v>
      </c>
      <c r="T1710" s="54">
        <f ca="1">VLOOKUP(CONCATENATE($F1710," ",$G1710),AllocFactorMatrix,(T$4+1),FALSE)*$E1715</f>
        <v>-1.1066895468922391</v>
      </c>
      <c r="U1710" s="54">
        <f ca="1">VLOOKUP(CONCATENATE($F1710," ",$G1710),AllocFactorMatrix,(U$4+1),FALSE)*$E1715</f>
        <v>-18.117139741113711</v>
      </c>
      <c r="V1710" s="54">
        <f ca="1">VLOOKUP(CONCATENATE($F1710," ",$G1710),AllocFactorMatrix,(V$4+1),FALSE)*$E1715</f>
        <v>-126.21637137510432</v>
      </c>
      <c r="W1710" s="54">
        <f ca="1">VLOOKUP(CONCATENATE($F1710," ",$G1710),AllocFactorMatrix,(W$4+1),FALSE)*$E1715</f>
        <v>0</v>
      </c>
      <c r="X1710" s="54">
        <f t="shared" ca="1" si="866"/>
        <v>-145.44020066311026</v>
      </c>
      <c r="Y1710" s="54">
        <f ca="1">VLOOKUP(CONCATENATE($F1710," ",$G1710),AllocFactorMatrix,(Y$4+1),FALSE)*$E1715</f>
        <v>-9.5388748302874724</v>
      </c>
      <c r="Z1710" s="54">
        <f ca="1">VLOOKUP(CONCATENATE($F1710," ",$G1710),AllocFactorMatrix,(Z$4+1),FALSE)*$E1715</f>
        <v>-0.15901330257346591</v>
      </c>
      <c r="AA1710" s="54">
        <f t="shared" ca="1" si="862"/>
        <v>-9.697888132860939</v>
      </c>
      <c r="AB1710" s="54">
        <f ca="1">VLOOKUP(CONCATENATE($F1710," ",$G1710),AllocFactorMatrix,(AB$4+1),FALSE)*$E1715</f>
        <v>-0.12737868141655315</v>
      </c>
      <c r="AC1710" s="54">
        <f ca="1">VLOOKUP(CONCATENATE($F1710," ",$G1710),AllocFactorMatrix,(AC$4+1),FALSE)*$E1715</f>
        <v>-0.43311474766133412</v>
      </c>
      <c r="AD1710" s="54">
        <f ca="1">VLOOKUP(CONCATENATE($F1710," ",$G1710),AllocFactorMatrix,(AD$4+1),FALSE)*$E1715</f>
        <v>-9.3365653254933789E-2</v>
      </c>
    </row>
    <row r="1711" spans="1:30" s="51" customFormat="1" hidden="1" outlineLevel="1">
      <c r="A1711" s="56"/>
      <c r="B1711" s="112"/>
      <c r="C1711" s="55"/>
      <c r="F1711" s="52" t="str">
        <f>F1715</f>
        <v>LABOR_M</v>
      </c>
      <c r="G1711" s="55" t="str">
        <f>$G$11</f>
        <v>DISTPRI</v>
      </c>
      <c r="H1711" s="53">
        <f t="shared" ca="1" si="860"/>
        <v>-314424.58434571209</v>
      </c>
      <c r="I1711" s="54">
        <f ca="1">VLOOKUP(CONCATENATE($F1711," ",$G1711),AllocFactorMatrix,(I$4+1),FALSE)*$E1715</f>
        <v>-210143.36009258041</v>
      </c>
      <c r="J1711" s="54">
        <f ca="1">VLOOKUP(CONCATENATE($F1711," ",$G1711),AllocFactorMatrix,(J$4+1),FALSE)*$E1715</f>
        <v>-9905.6094077603248</v>
      </c>
      <c r="K1711" s="54">
        <f ca="1">VLOOKUP(CONCATENATE($F1711," ",$G1711),AllocFactorMatrix,(K$4+1),FALSE)*$E1715</f>
        <v>-35967.875700123681</v>
      </c>
      <c r="L1711" s="54">
        <f ca="1">VLOOKUP(CONCATENATE($F1711," ",$G1711),AllocFactorMatrix,(L$4+1),FALSE)*$E1715</f>
        <v>-1111.5945155849668</v>
      </c>
      <c r="M1711" s="54">
        <f ca="1">VLOOKUP(CONCATENATE($F1711," ",$G1711),AllocFactorMatrix,(M$4+1),FALSE)*$E1715</f>
        <v>0</v>
      </c>
      <c r="N1711" s="54">
        <f t="shared" ca="1" si="861"/>
        <v>-37079.47021570865</v>
      </c>
      <c r="O1711" s="54">
        <f ca="1">VLOOKUP(CONCATENATE($F1711," ",$G1711),AllocFactorMatrix,(O$4+1),FALSE)*$E1715</f>
        <v>-26969.620127957831</v>
      </c>
      <c r="P1711" s="54">
        <f ca="1">VLOOKUP(CONCATENATE($F1711," ",$G1711),AllocFactorMatrix,(P$4+1),FALSE)*$E1715</f>
        <v>-5023.093563726231</v>
      </c>
      <c r="Q1711" s="54">
        <f ca="1">VLOOKUP(CONCATENATE($F1711," ",$G1711),AllocFactorMatrix,(Q$4+1),FALSE)*$E1715</f>
        <v>0</v>
      </c>
      <c r="R1711" s="54">
        <f ca="1">VLOOKUP(CONCATENATE($F1711," ",$G1711),AllocFactorMatrix,(R$4+1),FALSE)*$E1715</f>
        <v>0</v>
      </c>
      <c r="S1711" s="54">
        <f t="shared" ca="1" si="863"/>
        <v>-31992.713691684061</v>
      </c>
      <c r="T1711" s="54">
        <f ca="1">VLOOKUP(CONCATENATE($F1711," ",$G1711),AllocFactorMatrix,(T$4+1),FALSE)*$E1715</f>
        <v>-961.45033744820535</v>
      </c>
      <c r="U1711" s="54">
        <f ca="1">VLOOKUP(CONCATENATE($F1711," ",$G1711),AllocFactorMatrix,(U$4+1),FALSE)*$E1715</f>
        <v>-15506.01832889133</v>
      </c>
      <c r="V1711" s="54">
        <f ca="1">VLOOKUP(CONCATENATE($F1711," ",$G1711),AllocFactorMatrix,(V$4+1),FALSE)*$E1715</f>
        <v>0</v>
      </c>
      <c r="W1711" s="54">
        <f ca="1">VLOOKUP(CONCATENATE($F1711," ",$G1711),AllocFactorMatrix,(W$4+1),FALSE)*$E1715</f>
        <v>0</v>
      </c>
      <c r="X1711" s="54">
        <f t="shared" ca="1" si="866"/>
        <v>-16467.468666339537</v>
      </c>
      <c r="Y1711" s="54">
        <f ca="1">VLOOKUP(CONCATENATE($F1711," ",$G1711),AllocFactorMatrix,(Y$4+1),FALSE)*$E1715</f>
        <v>-8132.579874059481</v>
      </c>
      <c r="Z1711" s="54">
        <f ca="1">VLOOKUP(CONCATENATE($F1711," ",$G1711),AllocFactorMatrix,(Z$4+1),FALSE)*$E1715</f>
        <v>-135.68326738659954</v>
      </c>
      <c r="AA1711" s="54">
        <f t="shared" ca="1" si="862"/>
        <v>-8268.2631414460811</v>
      </c>
      <c r="AB1711" s="54">
        <f ca="1">VLOOKUP(CONCATENATE($F1711," ",$G1711),AllocFactorMatrix,(AB$4+1),FALSE)*$E1715</f>
        <v>-109.92618137442733</v>
      </c>
      <c r="AC1711" s="54">
        <f ca="1">VLOOKUP(CONCATENATE($F1711," ",$G1711),AllocFactorMatrix,(AC$4+1),FALSE)*$E1715</f>
        <v>-376.59182539127534</v>
      </c>
      <c r="AD1711" s="54">
        <f ca="1">VLOOKUP(CONCATENATE($F1711," ",$G1711),AllocFactorMatrix,(AD$4+1),FALSE)*$E1715</f>
        <v>-81.181123427405566</v>
      </c>
    </row>
    <row r="1712" spans="1:30" s="51" customFormat="1" hidden="1" outlineLevel="1">
      <c r="A1712" s="56"/>
      <c r="B1712" s="112"/>
      <c r="C1712" s="55"/>
      <c r="F1712" s="52" t="str">
        <f>F1715</f>
        <v>LABOR_M</v>
      </c>
      <c r="G1712" s="55" t="str">
        <f>$G$12</f>
        <v>DISTSEC</v>
      </c>
      <c r="H1712" s="53">
        <f t="shared" ca="1" si="860"/>
        <v>-129766.89325673935</v>
      </c>
      <c r="I1712" s="54">
        <f ca="1">VLOOKUP(CONCATENATE($F1712," ",$G1712),AllocFactorMatrix,(I$4+1),FALSE)*$E1715</f>
        <v>-97026.894458179027</v>
      </c>
      <c r="J1712" s="54">
        <f ca="1">VLOOKUP(CONCATENATE($F1712," ",$G1712),AllocFactorMatrix,(J$4+1),FALSE)*$E1715</f>
        <v>-4677.6975052092066</v>
      </c>
      <c r="K1712" s="54">
        <f ca="1">VLOOKUP(CONCATENATE($F1712," ",$G1712),AllocFactorMatrix,(K$4+1),FALSE)*$E1715</f>
        <v>-14114.562744843732</v>
      </c>
      <c r="L1712" s="54">
        <f ca="1">VLOOKUP(CONCATENATE($F1712," ",$G1712),AllocFactorMatrix,(L$4+1),FALSE)*$E1715</f>
        <v>0</v>
      </c>
      <c r="M1712" s="54">
        <f ca="1">VLOOKUP(CONCATENATE($F1712," ",$G1712),AllocFactorMatrix,(M$4+1),FALSE)*$E1715</f>
        <v>0</v>
      </c>
      <c r="N1712" s="54">
        <f t="shared" ca="1" si="861"/>
        <v>-14114.562744843732</v>
      </c>
      <c r="O1712" s="54">
        <f ca="1">VLOOKUP(CONCATENATE($F1712," ",$G1712),AllocFactorMatrix,(O$4+1),FALSE)*$E1715</f>
        <v>-8993.8543182524172</v>
      </c>
      <c r="P1712" s="54">
        <f ca="1">VLOOKUP(CONCATENATE($F1712," ",$G1712),AllocFactorMatrix,(P$4+1),FALSE)*$E1715</f>
        <v>0</v>
      </c>
      <c r="Q1712" s="54">
        <f ca="1">VLOOKUP(CONCATENATE($F1712," ",$G1712),AllocFactorMatrix,(Q$4+1),FALSE)*$E1715</f>
        <v>0</v>
      </c>
      <c r="R1712" s="54">
        <f ca="1">VLOOKUP(CONCATENATE($F1712," ",$G1712),AllocFactorMatrix,(R$4+1),FALSE)*$E1715</f>
        <v>0</v>
      </c>
      <c r="S1712" s="54">
        <f t="shared" ca="1" si="863"/>
        <v>-8993.8543182524172</v>
      </c>
      <c r="T1712" s="54">
        <f ca="1">VLOOKUP(CONCATENATE($F1712," ",$G1712),AllocFactorMatrix,(T$4+1),FALSE)*$E1715</f>
        <v>-243.1749528606729</v>
      </c>
      <c r="U1712" s="54">
        <f ca="1">VLOOKUP(CONCATENATE($F1712," ",$G1712),AllocFactorMatrix,(U$4+1),FALSE)*$E1715</f>
        <v>0</v>
      </c>
      <c r="V1712" s="54">
        <f ca="1">VLOOKUP(CONCATENATE($F1712," ",$G1712),AllocFactorMatrix,(V$4+1),FALSE)*$E1715</f>
        <v>0</v>
      </c>
      <c r="W1712" s="54">
        <f ca="1">VLOOKUP(CONCATENATE($F1712," ",$G1712),AllocFactorMatrix,(W$4+1),FALSE)*$E1715</f>
        <v>0</v>
      </c>
      <c r="X1712" s="54">
        <f t="shared" ca="1" si="866"/>
        <v>-243.1749528606729</v>
      </c>
      <c r="Y1712" s="54">
        <f ca="1">VLOOKUP(CONCATENATE($F1712," ",$G1712),AllocFactorMatrix,(Y$4+1),FALSE)*$E1715</f>
        <v>-3317.3300375182112</v>
      </c>
      <c r="Z1712" s="54">
        <f ca="1">VLOOKUP(CONCATENATE($F1712," ",$G1712),AllocFactorMatrix,(Z$4+1),FALSE)*$E1715</f>
        <v>0</v>
      </c>
      <c r="AA1712" s="54">
        <f t="shared" ca="1" si="862"/>
        <v>-3317.3300375182112</v>
      </c>
      <c r="AB1712" s="54">
        <f ca="1">VLOOKUP(CONCATENATE($F1712," ",$G1712),AllocFactorMatrix,(AB$4+1),FALSE)*$E1715</f>
        <v>-34.424040513852056</v>
      </c>
      <c r="AC1712" s="54">
        <f ca="1">VLOOKUP(CONCATENATE($F1712," ",$G1712),AllocFactorMatrix,(AC$4+1),FALSE)*$E1715</f>
        <v>-1168.8285756011001</v>
      </c>
      <c r="AD1712" s="54">
        <f ca="1">VLOOKUP(CONCATENATE($F1712," ",$G1712),AllocFactorMatrix,(AD$4+1),FALSE)*$E1715</f>
        <v>-190.12662376112141</v>
      </c>
    </row>
    <row r="1713" spans="1:30" s="51" customFormat="1" hidden="1" outlineLevel="1">
      <c r="A1713" s="56"/>
      <c r="B1713" s="112"/>
      <c r="C1713" s="55"/>
      <c r="F1713" s="52" t="str">
        <f>F1715</f>
        <v>LABOR_M</v>
      </c>
      <c r="G1713" s="55" t="str">
        <f>$G$13</f>
        <v>ENERGY</v>
      </c>
      <c r="H1713" s="53">
        <f t="shared" ca="1" si="860"/>
        <v>-160749.99530727524</v>
      </c>
      <c r="I1713" s="54">
        <f ca="1">VLOOKUP(CONCATENATE($F1713," ",$G1713),AllocFactorMatrix,(I$4+1),FALSE)*$E1715</f>
        <v>-60317.752754493813</v>
      </c>
      <c r="J1713" s="54">
        <f ca="1">VLOOKUP(CONCATENATE($F1713," ",$G1713),AllocFactorMatrix,(J$4+1),FALSE)*$E1715</f>
        <v>-3908.9801394280876</v>
      </c>
      <c r="K1713" s="54">
        <f ca="1">VLOOKUP(CONCATENATE($F1713," ",$G1713),AllocFactorMatrix,(K$4+1),FALSE)*$E1715</f>
        <v>-13115.05211581259</v>
      </c>
      <c r="L1713" s="54">
        <f ca="1">VLOOKUP(CONCATENATE($F1713," ",$G1713),AllocFactorMatrix,(L$4+1),FALSE)*$E1715</f>
        <v>-416.82613046998779</v>
      </c>
      <c r="M1713" s="54">
        <f ca="1">VLOOKUP(CONCATENATE($F1713," ",$G1713),AllocFactorMatrix,(M$4+1),FALSE)*$E1715</f>
        <v>-38.426496444347606</v>
      </c>
      <c r="N1713" s="54">
        <f t="shared" ca="1" si="861"/>
        <v>-13570.304742726927</v>
      </c>
      <c r="O1713" s="54">
        <f ca="1">VLOOKUP(CONCATENATE($F1713," ",$G1713),AllocFactorMatrix,(O$4+1),FALSE)*$E1715</f>
        <v>-11957.176011702912</v>
      </c>
      <c r="P1713" s="54">
        <f ca="1">VLOOKUP(CONCATENATE($F1713," ",$G1713),AllocFactorMatrix,(P$4+1),FALSE)*$E1715</f>
        <v>-2216.6303565847379</v>
      </c>
      <c r="Q1713" s="54">
        <f ca="1">VLOOKUP(CONCATENATE($F1713," ",$G1713),AllocFactorMatrix,(Q$4+1),FALSE)*$E1715</f>
        <v>-1007.1800973235806</v>
      </c>
      <c r="R1713" s="54">
        <f ca="1">VLOOKUP(CONCATENATE($F1713," ",$G1713),AllocFactorMatrix,(R$4+1),FALSE)*$E1715</f>
        <v>-46.666821812420686</v>
      </c>
      <c r="S1713" s="54">
        <f t="shared" ca="1" si="863"/>
        <v>-15227.653287423651</v>
      </c>
      <c r="T1713" s="54">
        <f ca="1">VLOOKUP(CONCATENATE($F1713," ",$G1713),AllocFactorMatrix,(T$4+1),FALSE)*$E1715</f>
        <v>-458.22164357165082</v>
      </c>
      <c r="U1713" s="54">
        <f ca="1">VLOOKUP(CONCATENATE($F1713," ",$G1713),AllocFactorMatrix,(U$4+1),FALSE)*$E1715</f>
        <v>-8045.6856086157568</v>
      </c>
      <c r="V1713" s="54">
        <f ca="1">VLOOKUP(CONCATENATE($F1713," ",$G1713),AllocFactorMatrix,(V$4+1),FALSE)*$E1715</f>
        <v>-45680.062487104544</v>
      </c>
      <c r="W1713" s="54">
        <f ca="1">VLOOKUP(CONCATENATE($F1713," ",$G1713),AllocFactorMatrix,(W$4+1),FALSE)*$E1715</f>
        <v>-8666.5769802594004</v>
      </c>
      <c r="X1713" s="54">
        <f t="shared" ca="1" si="866"/>
        <v>-62850.546719551348</v>
      </c>
      <c r="Y1713" s="54">
        <f ca="1">VLOOKUP(CONCATENATE($F1713," ",$G1713),AllocFactorMatrix,(Y$4+1),FALSE)*$E1715</f>
        <v>-3239.5594123417245</v>
      </c>
      <c r="Z1713" s="54">
        <f ca="1">VLOOKUP(CONCATENATE($F1713," ",$G1713),AllocFactorMatrix,(Z$4+1),FALSE)*$E1715</f>
        <v>-52.734862874775565</v>
      </c>
      <c r="AA1713" s="54">
        <f t="shared" ca="1" si="862"/>
        <v>-3292.2942752165</v>
      </c>
      <c r="AB1713" s="54">
        <f ca="1">VLOOKUP(CONCATENATE($F1713," ",$G1713),AllocFactorMatrix,(AB$4+1),FALSE)*$E1715</f>
        <v>-58.821497524123352</v>
      </c>
      <c r="AC1713" s="54">
        <f ca="1">VLOOKUP(CONCATENATE($F1713," ",$G1713),AllocFactorMatrix,(AC$4+1),FALSE)*$E1715</f>
        <v>-1271.9361171942519</v>
      </c>
      <c r="AD1713" s="54">
        <f ca="1">VLOOKUP(CONCATENATE($F1713," ",$G1713),AllocFactorMatrix,(AD$4+1),FALSE)*$E1715</f>
        <v>-251.70577371659715</v>
      </c>
    </row>
    <row r="1714" spans="1:30" s="51" customFormat="1" hidden="1" outlineLevel="1">
      <c r="A1714" s="56"/>
      <c r="B1714" s="112"/>
      <c r="C1714" s="55"/>
      <c r="F1714" s="52" t="str">
        <f>F1715</f>
        <v>LABOR_M</v>
      </c>
      <c r="G1714" s="55" t="str">
        <f>$G$14</f>
        <v>CUSTOMER</v>
      </c>
      <c r="H1714" s="53">
        <f t="shared" ca="1" si="860"/>
        <v>-121162.95422678333</v>
      </c>
      <c r="I1714" s="54">
        <f ca="1">VLOOKUP(CONCATENATE($F1714," ",$G1714),AllocFactorMatrix,(I$4+1),FALSE)*$E1715</f>
        <v>-86571.05102863608</v>
      </c>
      <c r="J1714" s="54">
        <f ca="1">VLOOKUP(CONCATENATE($F1714," ",$G1714),AllocFactorMatrix,(J$4+1),FALSE)*$E1715</f>
        <v>-14815.15745658095</v>
      </c>
      <c r="K1714" s="54">
        <f ca="1">VLOOKUP(CONCATENATE($F1714," ",$G1714),AllocFactorMatrix,(K$4+1),FALSE)*$E1715</f>
        <v>-4265.9668601570638</v>
      </c>
      <c r="L1714" s="54">
        <f ca="1">VLOOKUP(CONCATENATE($F1714," ",$G1714),AllocFactorMatrix,(L$4+1),FALSE)*$E1715</f>
        <v>-713.11146491107354</v>
      </c>
      <c r="M1714" s="54">
        <f ca="1">VLOOKUP(CONCATENATE($F1714," ",$G1714),AllocFactorMatrix,(M$4+1),FALSE)*$E1715</f>
        <v>-112.66819174432604</v>
      </c>
      <c r="N1714" s="54">
        <f t="shared" ca="1" si="861"/>
        <v>-5091.7465168124627</v>
      </c>
      <c r="O1714" s="54">
        <f ca="1">VLOOKUP(CONCATENATE($F1714," ",$G1714),AllocFactorMatrix,(O$4+1),FALSE)*$E1715</f>
        <v>-796.03938468458739</v>
      </c>
      <c r="P1714" s="54">
        <f ca="1">VLOOKUP(CONCATENATE($F1714," ",$G1714),AllocFactorMatrix,(P$4+1),FALSE)*$E1715</f>
        <v>-204.44496580735458</v>
      </c>
      <c r="Q1714" s="54">
        <f ca="1">VLOOKUP(CONCATENATE($F1714," ",$G1714),AllocFactorMatrix,(Q$4+1),FALSE)*$E1715</f>
        <v>-391.03941206379204</v>
      </c>
      <c r="R1714" s="54">
        <f ca="1">VLOOKUP(CONCATENATE($F1714," ",$G1714),AllocFactorMatrix,(R$4+1),FALSE)*$E1715</f>
        <v>-68.249934486570254</v>
      </c>
      <c r="S1714" s="54">
        <f t="shared" ca="1" si="863"/>
        <v>-1459.7736970423043</v>
      </c>
      <c r="T1714" s="54">
        <f ca="1">VLOOKUP(CONCATENATE($F1714," ",$G1714),AllocFactorMatrix,(T$4+1),FALSE)*$E1715</f>
        <v>-5.5362564322981145</v>
      </c>
      <c r="U1714" s="54">
        <f ca="1">VLOOKUP(CONCATENATE($F1714," ",$G1714),AllocFactorMatrix,(U$4+1),FALSE)*$E1715</f>
        <v>-121.71241850942984</v>
      </c>
      <c r="V1714" s="54">
        <f ca="1">VLOOKUP(CONCATENATE($F1714," ",$G1714),AllocFactorMatrix,(V$4+1),FALSE)*$E1715</f>
        <v>-575.36698887801788</v>
      </c>
      <c r="W1714" s="54">
        <f ca="1">VLOOKUP(CONCATENATE($F1714," ",$G1714),AllocFactorMatrix,(W$4+1),FALSE)*$E1715</f>
        <v>-102.41303080584767</v>
      </c>
      <c r="X1714" s="54">
        <f t="shared" ca="1" si="866"/>
        <v>-805.02869462559352</v>
      </c>
      <c r="Y1714" s="54">
        <f ca="1">VLOOKUP(CONCATENATE($F1714," ",$G1714),AllocFactorMatrix,(Y$4+1),FALSE)*$E1715</f>
        <v>-217.87760803278931</v>
      </c>
      <c r="Z1714" s="54">
        <f ca="1">VLOOKUP(CONCATENATE($F1714," ",$G1714),AllocFactorMatrix,(Z$4+1),FALSE)*$E1715</f>
        <v>-3.4517800724758061</v>
      </c>
      <c r="AA1714" s="54">
        <f t="shared" ca="1" si="862"/>
        <v>-221.32938810526511</v>
      </c>
      <c r="AB1714" s="54">
        <f ca="1">VLOOKUP(CONCATENATE($F1714," ",$G1714),AllocFactorMatrix,(AB$4+1),FALSE)*$E1715</f>
        <v>-6.2084088579656482</v>
      </c>
      <c r="AC1714" s="54">
        <f ca="1">VLOOKUP(CONCATENATE($F1714," ",$G1714),AllocFactorMatrix,(AC$4+1),FALSE)*$E1715</f>
        <v>-9554.940791039895</v>
      </c>
      <c r="AD1714" s="54">
        <f ca="1">VLOOKUP(CONCATENATE($F1714," ",$G1714),AllocFactorMatrix,(AD$4+1),FALSE)*$E1715</f>
        <v>-2637.7182450828277</v>
      </c>
    </row>
    <row r="1715" spans="1:30" s="51" customFormat="1" collapsed="1">
      <c r="A1715" s="56"/>
      <c r="B1715" s="112"/>
      <c r="C1715" s="55"/>
      <c r="D1715" s="51" t="s">
        <v>522</v>
      </c>
      <c r="E1715" s="61">
        <v>-1339452</v>
      </c>
      <c r="F1715" s="97" t="s">
        <v>70</v>
      </c>
      <c r="G1715" s="55" t="str">
        <f>$G$15</f>
        <v>TOTAL</v>
      </c>
      <c r="H1715" s="53">
        <f t="shared" ca="1" si="860"/>
        <v>-1339452</v>
      </c>
      <c r="I1715" s="54">
        <f ca="1">VLOOKUP(CONCATENATE($F1715," ",$G1715),AllocFactorMatrix,(I$4+1),FALSE)*$E1715</f>
        <v>-794420.35173540446</v>
      </c>
      <c r="J1715" s="54">
        <f ca="1">VLOOKUP(CONCATENATE($F1715," ",$G1715),AllocFactorMatrix,(J$4+1),FALSE)*$E1715</f>
        <v>-48973.421120479616</v>
      </c>
      <c r="K1715" s="54">
        <f ca="1">VLOOKUP(CONCATENATE($F1715," ",$G1715),AllocFactorMatrix,(K$4+1),FALSE)*$E1715</f>
        <v>-119095.67366843083</v>
      </c>
      <c r="L1715" s="54">
        <f ca="1">VLOOKUP(CONCATENATE($F1715," ",$G1715),AllocFactorMatrix,(L$4+1),FALSE)*$E1715</f>
        <v>-3533.1954020433618</v>
      </c>
      <c r="M1715" s="54">
        <f ca="1">VLOOKUP(CONCATENATE($F1715," ",$G1715),AllocFactorMatrix,(M$4+1),FALSE)*$E1715</f>
        <v>-317.14580814429803</v>
      </c>
      <c r="N1715" s="54">
        <f t="shared" ca="1" si="861"/>
        <v>-122946.01487861849</v>
      </c>
      <c r="O1715" s="54">
        <f ca="1">VLOOKUP(CONCATENATE($F1715," ",$G1715),AllocFactorMatrix,(O$4+1),FALSE)*$E1715</f>
        <v>-87993.685551315924</v>
      </c>
      <c r="P1715" s="54">
        <f ca="1">VLOOKUP(CONCATENATE($F1715," ",$G1715),AllocFactorMatrix,(P$4+1),FALSE)*$E1715</f>
        <v>-14554.340798813242</v>
      </c>
      <c r="Q1715" s="54">
        <f ca="1">VLOOKUP(CONCATENATE($F1715," ",$G1715),AllocFactorMatrix,(Q$4+1),FALSE)*$E1715</f>
        <v>-4151.445192259479</v>
      </c>
      <c r="R1715" s="54">
        <f ca="1">VLOOKUP(CONCATENATE($F1715," ",$G1715),AllocFactorMatrix,(R$4+1),FALSE)*$E1715</f>
        <v>-174.46253825722383</v>
      </c>
      <c r="S1715" s="54">
        <f t="shared" ca="1" si="863"/>
        <v>-106873.93408064586</v>
      </c>
      <c r="T1715" s="54">
        <f ca="1">VLOOKUP(CONCATENATE($F1715," ",$G1715),AllocFactorMatrix,(T$4+1),FALSE)*$E1715</f>
        <v>-2916.1523766914675</v>
      </c>
      <c r="U1715" s="54">
        <f ca="1">VLOOKUP(CONCATENATE($F1715," ",$G1715),AllocFactorMatrix,(U$4+1),FALSE)*$E1715</f>
        <v>-43542.909048527181</v>
      </c>
      <c r="V1715" s="54">
        <f ca="1">VLOOKUP(CONCATENATE($F1715," ",$G1715),AllocFactorMatrix,(V$4+1),FALSE)*$E1715</f>
        <v>-154027.75206349025</v>
      </c>
      <c r="W1715" s="54">
        <f ca="1">VLOOKUP(CONCATENATE($F1715," ",$G1715),AllocFactorMatrix,(W$4+1),FALSE)*$E1715</f>
        <v>-22954.673639006458</v>
      </c>
      <c r="X1715" s="54">
        <f t="shared" ca="1" si="866"/>
        <v>-223441.48712771534</v>
      </c>
      <c r="Y1715" s="54">
        <f ca="1">VLOOKUP(CONCATENATE($F1715," ",$G1715),AllocFactorMatrix,(Y$4+1),FALSE)*$E1715</f>
        <v>-26485.488230925865</v>
      </c>
      <c r="Z1715" s="54">
        <f ca="1">VLOOKUP(CONCATENATE($F1715," ",$G1715),AllocFactorMatrix,(Z$4+1),FALSE)*$E1715</f>
        <v>-432.314249942922</v>
      </c>
      <c r="AA1715" s="54">
        <f t="shared" ca="1" si="862"/>
        <v>-26917.802480868788</v>
      </c>
      <c r="AB1715" s="54">
        <f ca="1">VLOOKUP(CONCATENATE($F1715," ",$G1715),AllocFactorMatrix,(AB$4+1),FALSE)*$E1715</f>
        <v>-345.4330206519644</v>
      </c>
      <c r="AC1715" s="54">
        <f ca="1">VLOOKUP(CONCATENATE($F1715," ",$G1715),AllocFactorMatrix,(AC$4+1),FALSE)*$E1715</f>
        <v>-12372.730423974184</v>
      </c>
      <c r="AD1715" s="54">
        <f ca="1">VLOOKUP(CONCATENATE($F1715," ",$G1715),AllocFactorMatrix,(AD$4+1),FALSE)*$E1715</f>
        <v>-3160.8251316412066</v>
      </c>
    </row>
    <row r="1716" spans="1:30" s="51" customFormat="1" hidden="1" outlineLevel="1">
      <c r="A1716" s="56"/>
      <c r="B1716" s="112"/>
      <c r="C1716" s="55"/>
      <c r="F1716" s="52" t="str">
        <f>F1723</f>
        <v>LABOR_M</v>
      </c>
      <c r="G1716" s="55" t="str">
        <f>$G$8</f>
        <v>PRODUCTION</v>
      </c>
      <c r="H1716" s="53">
        <f t="shared" ca="1" si="860"/>
        <v>581819.73259225406</v>
      </c>
      <c r="I1716" s="54">
        <f ca="1">VLOOKUP(CONCATENATE($F1716," ",$G1716),AllocFactorMatrix,(I$4+1),FALSE)*$E1723</f>
        <v>323030.08978650521</v>
      </c>
      <c r="J1716" s="54">
        <f ca="1">VLOOKUP(CONCATENATE($F1716," ",$G1716),AllocFactorMatrix,(J$4+1),FALSE)*$E1723</f>
        <v>14864.189503272999</v>
      </c>
      <c r="K1716" s="54">
        <f ca="1">VLOOKUP(CONCATENATE($F1716," ",$G1716),AllocFactorMatrix,(K$4+1),FALSE)*$E1723</f>
        <v>48966.908150648764</v>
      </c>
      <c r="L1716" s="54">
        <f ca="1">VLOOKUP(CONCATENATE($F1716," ",$G1716),AllocFactorMatrix,(L$4+1),FALSE)*$E1723</f>
        <v>1223.5267122903874</v>
      </c>
      <c r="M1716" s="54">
        <f ca="1">VLOOKUP(CONCATENATE($F1716," ",$G1716),AllocFactorMatrix,(M$4+1),FALSE)*$E1723</f>
        <v>157.50427762782888</v>
      </c>
      <c r="N1716" s="54">
        <f t="shared" ca="1" si="861"/>
        <v>50347.939140566981</v>
      </c>
      <c r="O1716" s="54">
        <f ca="1">VLOOKUP(CONCATENATE($F1716," ",$G1716),AllocFactorMatrix,(O$4+1),FALSE)*$E1723</f>
        <v>37249.788896946135</v>
      </c>
      <c r="P1716" s="54">
        <f ca="1">VLOOKUP(CONCATENATE($F1716," ",$G1716),AllocFactorMatrix,(P$4+1),FALSE)*$E1723</f>
        <v>6742.2825692630058</v>
      </c>
      <c r="Q1716" s="54">
        <f ca="1">VLOOKUP(CONCATENATE($F1716," ",$G1716),AllocFactorMatrix,(Q$4+1),FALSE)*$E1723</f>
        <v>2607.8672962155397</v>
      </c>
      <c r="R1716" s="54">
        <f ca="1">VLOOKUP(CONCATENATE($F1716," ",$G1716),AllocFactorMatrix,(R$4+1),FALSE)*$E1723</f>
        <v>56.190997364469574</v>
      </c>
      <c r="S1716" s="54">
        <f t="shared" ca="1" si="863"/>
        <v>46656.129759789153</v>
      </c>
      <c r="T1716" s="54">
        <f ca="1">VLOOKUP(CONCATENATE($F1716," ",$G1716),AllocFactorMatrix,(T$4+1),FALSE)*$E1723</f>
        <v>1182.8167927329141</v>
      </c>
      <c r="U1716" s="54">
        <f ca="1">VLOOKUP(CONCATENATE($F1716," ",$G1716),AllocFactorMatrix,(U$4+1),FALSE)*$E1723</f>
        <v>18832.499533428228</v>
      </c>
      <c r="V1716" s="54">
        <f ca="1">VLOOKUP(CONCATENATE($F1716," ",$G1716),AllocFactorMatrix,(V$4+1),FALSE)*$E1723</f>
        <v>102132.4828710258</v>
      </c>
      <c r="W1716" s="54">
        <f ca="1">VLOOKUP(CONCATENATE($F1716," ",$G1716),AllocFactorMatrix,(W$4+1),FALSE)*$E1723</f>
        <v>13437.842135484198</v>
      </c>
      <c r="X1716" s="54">
        <f ca="1">SUBTOTAL(9,T1716:W1716)</f>
        <v>135585.64133267113</v>
      </c>
      <c r="Y1716" s="54">
        <f ca="1">VLOOKUP(CONCATENATE($F1716," ",$G1716),AllocFactorMatrix,(Y$4+1),FALSE)*$E1723</f>
        <v>10978.595578799661</v>
      </c>
      <c r="Z1716" s="54">
        <f ca="1">VLOOKUP(CONCATENATE($F1716," ",$G1716),AllocFactorMatrix,(Z$4+1),FALSE)*$E1723</f>
        <v>228.20858352699591</v>
      </c>
      <c r="AA1716" s="54">
        <f t="shared" ca="1" si="862"/>
        <v>11206.804162326656</v>
      </c>
      <c r="AB1716" s="54">
        <f ca="1">VLOOKUP(CONCATENATE($F1716," ",$G1716),AllocFactorMatrix,(AB$4+1),FALSE)*$E1723</f>
        <v>128.93890712185566</v>
      </c>
      <c r="AC1716" s="54">
        <f ca="1">VLOOKUP(CONCATENATE($F1716," ",$G1716),AllocFactorMatrix,(AC$4+1),FALSE)*$E1723</f>
        <v>0</v>
      </c>
      <c r="AD1716" s="54">
        <f ca="1">VLOOKUP(CONCATENATE($F1716," ",$G1716),AllocFactorMatrix,(AD$4+1),FALSE)*$E1723</f>
        <v>0</v>
      </c>
    </row>
    <row r="1717" spans="1:30" s="51" customFormat="1" hidden="1" outlineLevel="1">
      <c r="A1717" s="56"/>
      <c r="B1717" s="112"/>
      <c r="C1717" s="55"/>
      <c r="F1717" s="52" t="str">
        <f>F1723</f>
        <v>LABOR_M</v>
      </c>
      <c r="G1717" s="55" t="str">
        <f>$G$9</f>
        <v>BULKTRAN</v>
      </c>
      <c r="H1717" s="53">
        <f t="shared" ca="1" si="860"/>
        <v>2125.8635002129508</v>
      </c>
      <c r="I1717" s="54">
        <f ca="1">VLOOKUP(CONCATENATE($F1717," ",$G1717),AllocFactorMatrix,(I$4+1),FALSE)*$E1723</f>
        <v>1047.1642002380686</v>
      </c>
      <c r="J1717" s="54">
        <f ca="1">VLOOKUP(CONCATENATE($F1717," ",$G1717),AllocFactorMatrix,(J$4+1),FALSE)*$E1723</f>
        <v>51.765068169998671</v>
      </c>
      <c r="K1717" s="54">
        <f ca="1">VLOOKUP(CONCATENATE($F1717," ",$G1717),AllocFactorMatrix,(K$4+1),FALSE)*$E1723</f>
        <v>189.61247800999854</v>
      </c>
      <c r="L1717" s="54">
        <f ca="1">VLOOKUP(CONCATENATE($F1717," ",$G1717),AllocFactorMatrix,(L$4+1),FALSE)*$E1723</f>
        <v>5.9683276080415899</v>
      </c>
      <c r="M1717" s="54">
        <f ca="1">VLOOKUP(CONCATENATE($F1717," ",$G1717),AllocFactorMatrix,(M$4+1),FALSE)*$E1723</f>
        <v>0.55969066543411172</v>
      </c>
      <c r="N1717" s="54">
        <f t="shared" ca="1" si="861"/>
        <v>196.14049628347425</v>
      </c>
      <c r="O1717" s="54">
        <f ca="1">VLOOKUP(CONCATENATE($F1717," ",$G1717),AllocFactorMatrix,(O$4+1),FALSE)*$E1723</f>
        <v>144.13497954935116</v>
      </c>
      <c r="P1717" s="54">
        <f ca="1">VLOOKUP(CONCATENATE($F1717," ",$G1717),AllocFactorMatrix,(P$4+1),FALSE)*$E1723</f>
        <v>26.856545911066249</v>
      </c>
      <c r="Q1717" s="54">
        <f ca="1">VLOOKUP(CONCATENATE($F1717," ",$G1717),AllocFactorMatrix,(Q$4+1),FALSE)*$E1723</f>
        <v>12.13597302831308</v>
      </c>
      <c r="R1717" s="54">
        <f ca="1">VLOOKUP(CONCATENATE($F1717," ",$G1717),AllocFactorMatrix,(R$4+1),FALSE)*$E1723</f>
        <v>0.54574114138366725</v>
      </c>
      <c r="S1717" s="54">
        <f t="shared" ca="1" si="863"/>
        <v>183.67323963011415</v>
      </c>
      <c r="T1717" s="54">
        <f ca="1">VLOOKUP(CONCATENATE($F1717," ",$G1717),AllocFactorMatrix,(T$4+1),FALSE)*$E1723</f>
        <v>5.0350040141698518</v>
      </c>
      <c r="U1717" s="54">
        <f ca="1">VLOOKUP(CONCATENATE($F1717," ",$G1717),AllocFactorMatrix,(U$4+1),FALSE)*$E1723</f>
        <v>82.396982818626483</v>
      </c>
      <c r="V1717" s="54">
        <f ca="1">VLOOKUP(CONCATENATE($F1717," ",$G1717),AllocFactorMatrix,(V$4+1),FALSE)*$E1723</f>
        <v>435.47036942345966</v>
      </c>
      <c r="W1717" s="54">
        <f ca="1">VLOOKUP(CONCATENATE($F1717," ",$G1717),AllocFactorMatrix,(W$4+1),FALSE)*$E1723</f>
        <v>78.638731117041189</v>
      </c>
      <c r="X1717" s="54">
        <f t="shared" ref="X1717:X1723" ca="1" si="867">SUBTOTAL(9,T1717:W1717)</f>
        <v>601.54108737329716</v>
      </c>
      <c r="Y1717" s="54">
        <f ca="1">VLOOKUP(CONCATENATE($F1717," ",$G1717),AllocFactorMatrix,(Y$4+1),FALSE)*$E1723</f>
        <v>44.263623506145287</v>
      </c>
      <c r="Z1717" s="54">
        <f ca="1">VLOOKUP(CONCATENATE($F1717," ",$G1717),AllocFactorMatrix,(Z$4+1),FALSE)*$E1723</f>
        <v>0.74139877415101962</v>
      </c>
      <c r="AA1717" s="54">
        <f t="shared" ca="1" si="862"/>
        <v>45.005022280296309</v>
      </c>
      <c r="AB1717" s="54">
        <f ca="1">VLOOKUP(CONCATENATE($F1717," ",$G1717),AllocFactorMatrix,(AB$4+1),FALSE)*$E1723</f>
        <v>0.57438623770172748</v>
      </c>
      <c r="AC1717" s="54">
        <f ca="1">VLOOKUP(CONCATENATE($F1717," ",$G1717),AllocFactorMatrix,(AC$4+1),FALSE)*$E1723</f>
        <v>0</v>
      </c>
      <c r="AD1717" s="54">
        <f ca="1">VLOOKUP(CONCATENATE($F1717," ",$G1717),AllocFactorMatrix,(AD$4+1),FALSE)*$E1723</f>
        <v>0</v>
      </c>
    </row>
    <row r="1718" spans="1:30" s="51" customFormat="1" hidden="1" outlineLevel="1">
      <c r="A1718" s="56"/>
      <c r="B1718" s="112"/>
      <c r="C1718" s="55"/>
      <c r="F1718" s="52" t="str">
        <f>F1723</f>
        <v>LABOR_M</v>
      </c>
      <c r="G1718" s="55" t="str">
        <f>$G$10</f>
        <v>SUBTRAN</v>
      </c>
      <c r="H1718" s="53">
        <f t="shared" ca="1" si="860"/>
        <v>467.60179222690647</v>
      </c>
      <c r="I1718" s="54">
        <f ca="1">VLOOKUP(CONCATENATE($F1718," ",$G1718),AllocFactorMatrix,(I$4+1),FALSE)*$E1723</f>
        <v>227.66008392989545</v>
      </c>
      <c r="J1718" s="54">
        <f ca="1">VLOOKUP(CONCATENATE($F1718," ",$G1718),AllocFactorMatrix,(J$4+1),FALSE)*$E1723</f>
        <v>10.987173465204453</v>
      </c>
      <c r="K1718" s="54">
        <f ca="1">VLOOKUP(CONCATENATE($F1718," ",$G1718),AllocFactorMatrix,(K$4+1),FALSE)*$E1723</f>
        <v>39.970799844356819</v>
      </c>
      <c r="L1718" s="54">
        <f ca="1">VLOOKUP(CONCATENATE($F1718," ",$G1718),AllocFactorMatrix,(L$4+1),FALSE)*$E1723</f>
        <v>1.2346603995455621</v>
      </c>
      <c r="M1718" s="54">
        <f ca="1">VLOOKUP(CONCATENATE($F1718," ",$G1718),AllocFactorMatrix,(M$4+1),FALSE)*$E1723</f>
        <v>0.15377042305159586</v>
      </c>
      <c r="N1718" s="54">
        <f t="shared" ca="1" si="861"/>
        <v>41.359230666953977</v>
      </c>
      <c r="O1718" s="54">
        <f ca="1">VLOOKUP(CONCATENATE($F1718," ",$G1718),AllocFactorMatrix,(O$4+1),FALSE)*$E1723</f>
        <v>30.198564018620853</v>
      </c>
      <c r="P1718" s="54">
        <f ca="1">VLOOKUP(CONCATENATE($F1718," ",$G1718),AllocFactorMatrix,(P$4+1),FALSE)*$E1723</f>
        <v>5.613877828788425</v>
      </c>
      <c r="Q1718" s="54">
        <f ca="1">VLOOKUP(CONCATENATE($F1718," ",$G1718),AllocFactorMatrix,(Q$4+1),FALSE)*$E1723</f>
        <v>3.340324199648971</v>
      </c>
      <c r="R1718" s="54">
        <f ca="1">VLOOKUP(CONCATENATE($F1718," ",$G1718),AllocFactorMatrix,(R$4+1),FALSE)*$E1723</f>
        <v>0</v>
      </c>
      <c r="S1718" s="54">
        <f t="shared" ca="1" si="863"/>
        <v>39.152766047058243</v>
      </c>
      <c r="T1718" s="54">
        <f ca="1">VLOOKUP(CONCATENATE($F1718," ",$G1718),AllocFactorMatrix,(T$4+1),FALSE)*$E1723</f>
        <v>1.054482002994416</v>
      </c>
      <c r="U1718" s="54">
        <f ca="1">VLOOKUP(CONCATENATE($F1718," ",$G1718),AllocFactorMatrix,(U$4+1),FALSE)*$E1723</f>
        <v>17.262472439887915</v>
      </c>
      <c r="V1718" s="54">
        <f ca="1">VLOOKUP(CONCATENATE($F1718," ",$G1718),AllocFactorMatrix,(V$4+1),FALSE)*$E1723</f>
        <v>120.26217512585455</v>
      </c>
      <c r="W1718" s="54">
        <f ca="1">VLOOKUP(CONCATENATE($F1718," ",$G1718),AllocFactorMatrix,(W$4+1),FALSE)*$E1723</f>
        <v>0</v>
      </c>
      <c r="X1718" s="54">
        <f t="shared" ca="1" si="867"/>
        <v>138.57912956873687</v>
      </c>
      <c r="Y1718" s="54">
        <f ca="1">VLOOKUP(CONCATENATE($F1718," ",$G1718),AllocFactorMatrix,(Y$4+1),FALSE)*$E1723</f>
        <v>9.0888830255970436</v>
      </c>
      <c r="Z1718" s="54">
        <f ca="1">VLOOKUP(CONCATENATE($F1718," ",$G1718),AllocFactorMatrix,(Z$4+1),FALSE)*$E1723</f>
        <v>0.15151192696387919</v>
      </c>
      <c r="AA1718" s="54">
        <f t="shared" ca="1" si="862"/>
        <v>9.2403949525609228</v>
      </c>
      <c r="AB1718" s="54">
        <f ca="1">VLOOKUP(CONCATENATE($F1718," ",$G1718),AllocFactorMatrix,(AB$4+1),FALSE)*$E1723</f>
        <v>0.12136965375348709</v>
      </c>
      <c r="AC1718" s="54">
        <f ca="1">VLOOKUP(CONCATENATE($F1718," ",$G1718),AllocFactorMatrix,(AC$4+1),FALSE)*$E1723</f>
        <v>0.41268276900496992</v>
      </c>
      <c r="AD1718" s="54">
        <f ca="1">VLOOKUP(CONCATENATE($F1718," ",$G1718),AllocFactorMatrix,(AD$4+1),FALSE)*$E1723</f>
        <v>8.8961173738032293E-2</v>
      </c>
    </row>
    <row r="1719" spans="1:30" s="51" customFormat="1" hidden="1" outlineLevel="1">
      <c r="A1719" s="56"/>
      <c r="B1719" s="112"/>
      <c r="C1719" s="55"/>
      <c r="F1719" s="52" t="str">
        <f>F1723</f>
        <v>LABOR_M</v>
      </c>
      <c r="G1719" s="55" t="str">
        <f>$G$11</f>
        <v>DISTPRI</v>
      </c>
      <c r="H1719" s="53">
        <f t="shared" ca="1" si="860"/>
        <v>299591.75671498198</v>
      </c>
      <c r="I1719" s="54">
        <f ca="1">VLOOKUP(CONCATENATE($F1719," ",$G1719),AllocFactorMatrix,(I$4+1),FALSE)*$E1723</f>
        <v>200229.94875904251</v>
      </c>
      <c r="J1719" s="54">
        <f ca="1">VLOOKUP(CONCATENATE($F1719," ",$G1719),AllocFactorMatrix,(J$4+1),FALSE)*$E1723</f>
        <v>9438.3170768238215</v>
      </c>
      <c r="K1719" s="54">
        <f ca="1">VLOOKUP(CONCATENATE($F1719," ",$G1719),AllocFactorMatrix,(K$4+1),FALSE)*$E1723</f>
        <v>34271.108567192139</v>
      </c>
      <c r="L1719" s="54">
        <f ca="1">VLOOKUP(CONCATENATE($F1719," ",$G1719),AllocFactorMatrix,(L$4+1),FALSE)*$E1723</f>
        <v>1059.1555821623558</v>
      </c>
      <c r="M1719" s="54">
        <f ca="1">VLOOKUP(CONCATENATE($F1719," ",$G1719),AllocFactorMatrix,(M$4+1),FALSE)*$E1723</f>
        <v>0</v>
      </c>
      <c r="N1719" s="54">
        <f t="shared" ca="1" si="861"/>
        <v>35330.264149354494</v>
      </c>
      <c r="O1719" s="54">
        <f ca="1">VLOOKUP(CONCATENATE($F1719," ",$G1719),AllocFactorMatrix,(O$4+1),FALSE)*$E1723</f>
        <v>25697.341347795944</v>
      </c>
      <c r="P1719" s="54">
        <f ca="1">VLOOKUP(CONCATENATE($F1719," ",$G1719),AllocFactorMatrix,(P$4+1),FALSE)*$E1723</f>
        <v>4786.1315553043287</v>
      </c>
      <c r="Q1719" s="54">
        <f ca="1">VLOOKUP(CONCATENATE($F1719," ",$G1719),AllocFactorMatrix,(Q$4+1),FALSE)*$E1723</f>
        <v>0</v>
      </c>
      <c r="R1719" s="54">
        <f ca="1">VLOOKUP(CONCATENATE($F1719," ",$G1719),AllocFactorMatrix,(R$4+1),FALSE)*$E1723</f>
        <v>0</v>
      </c>
      <c r="S1719" s="54">
        <f t="shared" ca="1" si="863"/>
        <v>30483.472903100272</v>
      </c>
      <c r="T1719" s="54">
        <f ca="1">VLOOKUP(CONCATENATE($F1719," ",$G1719),AllocFactorMatrix,(T$4+1),FALSE)*$E1723</f>
        <v>916.09438298124633</v>
      </c>
      <c r="U1719" s="54">
        <f ca="1">VLOOKUP(CONCATENATE($F1719," ",$G1719),AllocFactorMatrix,(U$4+1),FALSE)*$E1723</f>
        <v>14774.529416884043</v>
      </c>
      <c r="V1719" s="54">
        <f ca="1">VLOOKUP(CONCATENATE($F1719," ",$G1719),AllocFactorMatrix,(V$4+1),FALSE)*$E1723</f>
        <v>0</v>
      </c>
      <c r="W1719" s="54">
        <f ca="1">VLOOKUP(CONCATENATE($F1719," ",$G1719),AllocFactorMatrix,(W$4+1),FALSE)*$E1723</f>
        <v>0</v>
      </c>
      <c r="X1719" s="54">
        <f t="shared" ca="1" si="867"/>
        <v>15690.623799865289</v>
      </c>
      <c r="Y1719" s="54">
        <f ca="1">VLOOKUP(CONCATENATE($F1719," ",$G1719),AllocFactorMatrix,(Y$4+1),FALSE)*$E1723</f>
        <v>7748.9293534868357</v>
      </c>
      <c r="Z1719" s="54">
        <f ca="1">VLOOKUP(CONCATENATE($F1719," ",$G1719),AllocFactorMatrix,(Z$4+1),FALSE)*$E1723</f>
        <v>129.28247489860857</v>
      </c>
      <c r="AA1719" s="54">
        <f t="shared" ca="1" si="862"/>
        <v>7878.2118283854443</v>
      </c>
      <c r="AB1719" s="54">
        <f ca="1">VLOOKUP(CONCATENATE($F1719," ",$G1719),AllocFactorMatrix,(AB$4+1),FALSE)*$E1723</f>
        <v>104.74046695637628</v>
      </c>
      <c r="AC1719" s="54">
        <f ca="1">VLOOKUP(CONCATENATE($F1719," ",$G1719),AllocFactorMatrix,(AC$4+1),FALSE)*$E1723</f>
        <v>358.82628824412564</v>
      </c>
      <c r="AD1719" s="54">
        <f ca="1">VLOOKUP(CONCATENATE($F1719," ",$G1719),AllocFactorMatrix,(AD$4+1),FALSE)*$E1723</f>
        <v>77.351443209576999</v>
      </c>
    </row>
    <row r="1720" spans="1:30" s="51" customFormat="1" hidden="1" outlineLevel="1">
      <c r="A1720" s="56"/>
      <c r="B1720" s="112"/>
      <c r="C1720" s="55"/>
      <c r="F1720" s="52" t="str">
        <f>F1723</f>
        <v>LABOR_M</v>
      </c>
      <c r="G1720" s="55" t="str">
        <f>$G$12</f>
        <v>DISTSEC</v>
      </c>
      <c r="H1720" s="53">
        <f t="shared" ca="1" si="860"/>
        <v>123645.20285565974</v>
      </c>
      <c r="I1720" s="54">
        <f ca="1">VLOOKUP(CONCATENATE($F1720," ",$G1720),AllocFactorMatrix,(I$4+1),FALSE)*$E1723</f>
        <v>92449.697659022786</v>
      </c>
      <c r="J1720" s="54">
        <f ca="1">VLOOKUP(CONCATENATE($F1720," ",$G1720),AllocFactorMatrix,(J$4+1),FALSE)*$E1723</f>
        <v>4457.0293887263761</v>
      </c>
      <c r="K1720" s="54">
        <f ca="1">VLOOKUP(CONCATENATE($F1720," ",$G1720),AllocFactorMatrix,(K$4+1),FALSE)*$E1723</f>
        <v>13448.715076751718</v>
      </c>
      <c r="L1720" s="54">
        <f ca="1">VLOOKUP(CONCATENATE($F1720," ",$G1720),AllocFactorMatrix,(L$4+1),FALSE)*$E1723</f>
        <v>0</v>
      </c>
      <c r="M1720" s="54">
        <f ca="1">VLOOKUP(CONCATENATE($F1720," ",$G1720),AllocFactorMatrix,(M$4+1),FALSE)*$E1723</f>
        <v>0</v>
      </c>
      <c r="N1720" s="54">
        <f t="shared" ca="1" si="861"/>
        <v>13448.715076751718</v>
      </c>
      <c r="O1720" s="54">
        <f ca="1">VLOOKUP(CONCATENATE($F1720," ",$G1720),AllocFactorMatrix,(O$4+1),FALSE)*$E1723</f>
        <v>8569.5735925065655</v>
      </c>
      <c r="P1720" s="54">
        <f ca="1">VLOOKUP(CONCATENATE($F1720," ",$G1720),AllocFactorMatrix,(P$4+1),FALSE)*$E1723</f>
        <v>0</v>
      </c>
      <c r="Q1720" s="54">
        <f ca="1">VLOOKUP(CONCATENATE($F1720," ",$G1720),AllocFactorMatrix,(Q$4+1),FALSE)*$E1723</f>
        <v>0</v>
      </c>
      <c r="R1720" s="54">
        <f ca="1">VLOOKUP(CONCATENATE($F1720," ",$G1720),AllocFactorMatrix,(R$4+1),FALSE)*$E1723</f>
        <v>0</v>
      </c>
      <c r="S1720" s="54">
        <f t="shared" ca="1" si="863"/>
        <v>8569.5735925065655</v>
      </c>
      <c r="T1720" s="54">
        <f ca="1">VLOOKUP(CONCATENATE($F1720," ",$G1720),AllocFactorMatrix,(T$4+1),FALSE)*$E1723</f>
        <v>231.70329212078809</v>
      </c>
      <c r="U1720" s="54">
        <f ca="1">VLOOKUP(CONCATENATE($F1720," ",$G1720),AllocFactorMatrix,(U$4+1),FALSE)*$E1723</f>
        <v>0</v>
      </c>
      <c r="V1720" s="54">
        <f ca="1">VLOOKUP(CONCATENATE($F1720," ",$G1720),AllocFactorMatrix,(V$4+1),FALSE)*$E1723</f>
        <v>0</v>
      </c>
      <c r="W1720" s="54">
        <f ca="1">VLOOKUP(CONCATENATE($F1720," ",$G1720),AllocFactorMatrix,(W$4+1),FALSE)*$E1723</f>
        <v>0</v>
      </c>
      <c r="X1720" s="54">
        <f t="shared" ca="1" si="867"/>
        <v>231.70329212078809</v>
      </c>
      <c r="Y1720" s="54">
        <f ca="1">VLOOKUP(CONCATENATE($F1720," ",$G1720),AllocFactorMatrix,(Y$4+1),FALSE)*$E1723</f>
        <v>3160.8365981036591</v>
      </c>
      <c r="Z1720" s="54">
        <f ca="1">VLOOKUP(CONCATENATE($F1720," ",$G1720),AllocFactorMatrix,(Z$4+1),FALSE)*$E1723</f>
        <v>0</v>
      </c>
      <c r="AA1720" s="54">
        <f t="shared" ca="1" si="862"/>
        <v>3160.8365981036591</v>
      </c>
      <c r="AB1720" s="54">
        <f ca="1">VLOOKUP(CONCATENATE($F1720," ",$G1720),AllocFactorMatrix,(AB$4+1),FALSE)*$E1723</f>
        <v>32.800103058841138</v>
      </c>
      <c r="AC1720" s="54">
        <f ca="1">VLOOKUP(CONCATENATE($F1720," ",$G1720),AllocFactorMatrix,(AC$4+1),FALSE)*$E1723</f>
        <v>1113.6896530901909</v>
      </c>
      <c r="AD1720" s="54">
        <f ca="1">VLOOKUP(CONCATENATE($F1720," ",$G1720),AllocFactorMatrix,(AD$4+1),FALSE)*$E1723</f>
        <v>181.15749227883035</v>
      </c>
    </row>
    <row r="1721" spans="1:30" s="51" customFormat="1" hidden="1" outlineLevel="1">
      <c r="A1721" s="56"/>
      <c r="B1721" s="112"/>
      <c r="C1721" s="55"/>
      <c r="F1721" s="52" t="str">
        <f>F1723</f>
        <v>LABOR_M</v>
      </c>
      <c r="G1721" s="55" t="str">
        <f>$G$13</f>
        <v>ENERGY</v>
      </c>
      <c r="H1721" s="53">
        <f t="shared" ca="1" si="860"/>
        <v>153166.69205827787</v>
      </c>
      <c r="I1721" s="54">
        <f ca="1">VLOOKUP(CONCATENATE($F1721," ",$G1721),AllocFactorMatrix,(I$4+1),FALSE)*$E1723</f>
        <v>57472.291953322172</v>
      </c>
      <c r="J1721" s="54">
        <f ca="1">VLOOKUP(CONCATENATE($F1721," ",$G1721),AllocFactorMatrix,(J$4+1),FALSE)*$E1723</f>
        <v>3724.5758927285551</v>
      </c>
      <c r="K1721" s="54">
        <f ca="1">VLOOKUP(CONCATENATE($F1721," ",$G1721),AllocFactorMatrix,(K$4+1),FALSE)*$E1723</f>
        <v>12496.355878027312</v>
      </c>
      <c r="L1721" s="54">
        <f ca="1">VLOOKUP(CONCATENATE($F1721," ",$G1721),AllocFactorMatrix,(L$4+1),FALSE)*$E1723</f>
        <v>397.16255944830306</v>
      </c>
      <c r="M1721" s="54">
        <f ca="1">VLOOKUP(CONCATENATE($F1721," ",$G1721),AllocFactorMatrix,(M$4+1),FALSE)*$E1723</f>
        <v>36.613745067422236</v>
      </c>
      <c r="N1721" s="54">
        <f t="shared" ca="1" si="861"/>
        <v>12930.132182543037</v>
      </c>
      <c r="O1721" s="54">
        <f ca="1">VLOOKUP(CONCATENATE($F1721," ",$G1721),AllocFactorMatrix,(O$4+1),FALSE)*$E1723</f>
        <v>11393.10201888534</v>
      </c>
      <c r="P1721" s="54">
        <f ca="1">VLOOKUP(CONCATENATE($F1721," ",$G1721),AllocFactorMatrix,(P$4+1),FALSE)*$E1723</f>
        <v>2112.0618920396278</v>
      </c>
      <c r="Q1721" s="54">
        <f ca="1">VLOOKUP(CONCATENATE($F1721," ",$G1721),AllocFactorMatrix,(Q$4+1),FALSE)*$E1723</f>
        <v>959.66686356105504</v>
      </c>
      <c r="R1721" s="54">
        <f ca="1">VLOOKUP(CONCATENATE($F1721," ",$G1721),AllocFactorMatrix,(R$4+1),FALSE)*$E1723</f>
        <v>44.465337073375736</v>
      </c>
      <c r="S1721" s="54">
        <f t="shared" ca="1" si="863"/>
        <v>14509.296111559399</v>
      </c>
      <c r="T1721" s="54">
        <f ca="1">VLOOKUP(CONCATENATE($F1721," ",$G1721),AllocFactorMatrix,(T$4+1),FALSE)*$E1723</f>
        <v>436.60525924880426</v>
      </c>
      <c r="U1721" s="54">
        <f ca="1">VLOOKUP(CONCATENATE($F1721," ",$G1721),AllocFactorMatrix,(U$4+1),FALSE)*$E1723</f>
        <v>7666.1342829712303</v>
      </c>
      <c r="V1721" s="54">
        <f ca="1">VLOOKUP(CONCATENATE($F1721," ",$G1721),AllocFactorMatrix,(V$4+1),FALSE)*$E1723</f>
        <v>43525.127641783351</v>
      </c>
      <c r="W1721" s="54">
        <f ca="1">VLOOKUP(CONCATENATE($F1721," ",$G1721),AllocFactorMatrix,(W$4+1),FALSE)*$E1723</f>
        <v>8257.7354045787251</v>
      </c>
      <c r="X1721" s="54">
        <f t="shared" ca="1" si="867"/>
        <v>59885.602588582115</v>
      </c>
      <c r="Y1721" s="54">
        <f ca="1">VLOOKUP(CONCATENATE($F1721," ",$G1721),AllocFactorMatrix,(Y$4+1),FALSE)*$E1723</f>
        <v>3086.7347645401992</v>
      </c>
      <c r="Z1721" s="54">
        <f ca="1">VLOOKUP(CONCATENATE($F1721," ",$G1721),AllocFactorMatrix,(Z$4+1),FALSE)*$E1723</f>
        <v>50.247121234663545</v>
      </c>
      <c r="AA1721" s="54">
        <f t="shared" ca="1" si="862"/>
        <v>3136.9818857748628</v>
      </c>
      <c r="AB1721" s="54">
        <f ca="1">VLOOKUP(CONCATENATE($F1721," ",$G1721),AllocFactorMatrix,(AB$4+1),FALSE)*$E1723</f>
        <v>56.046621839474476</v>
      </c>
      <c r="AC1721" s="54">
        <f ca="1">VLOOKUP(CONCATENATE($F1721," ",$G1721),AllocFactorMatrix,(AC$4+1),FALSE)*$E1723</f>
        <v>1211.9331462977432</v>
      </c>
      <c r="AD1721" s="54">
        <f ca="1">VLOOKUP(CONCATENATE($F1721," ",$G1721),AllocFactorMatrix,(AD$4+1),FALSE)*$E1723</f>
        <v>239.83167563051094</v>
      </c>
    </row>
    <row r="1722" spans="1:30" s="51" customFormat="1" hidden="1" outlineLevel="1">
      <c r="A1722" s="56"/>
      <c r="B1722" s="112"/>
      <c r="C1722" s="55"/>
      <c r="F1722" s="52" t="str">
        <f>F1723</f>
        <v>LABOR_M</v>
      </c>
      <c r="G1722" s="55" t="str">
        <f>$G$14</f>
        <v>CUSTOMER</v>
      </c>
      <c r="H1722" s="53">
        <f t="shared" ca="1" si="860"/>
        <v>115447.15048638654</v>
      </c>
      <c r="I1722" s="54">
        <f ca="1">VLOOKUP(CONCATENATE($F1722," ",$G1722),AllocFactorMatrix,(I$4+1),FALSE)*$E1723</f>
        <v>82487.103584160679</v>
      </c>
      <c r="J1722" s="54">
        <f ca="1">VLOOKUP(CONCATENATE($F1722," ",$G1722),AllocFactorMatrix,(J$4+1),FALSE)*$E1723</f>
        <v>14116.2595719487</v>
      </c>
      <c r="K1722" s="54">
        <f ca="1">VLOOKUP(CONCATENATE($F1722," ",$G1722),AllocFactorMatrix,(K$4+1),FALSE)*$E1723</f>
        <v>4064.7219376368062</v>
      </c>
      <c r="L1722" s="54">
        <f ca="1">VLOOKUP(CONCATENATE($F1722," ",$G1722),AllocFactorMatrix,(L$4+1),FALSE)*$E1723</f>
        <v>679.47077659615002</v>
      </c>
      <c r="M1722" s="54">
        <f ca="1">VLOOKUP(CONCATENATE($F1722," ",$G1722),AllocFactorMatrix,(M$4+1),FALSE)*$E1723</f>
        <v>107.35312431380932</v>
      </c>
      <c r="N1722" s="54">
        <f t="shared" ca="1" si="861"/>
        <v>4851.5458385467655</v>
      </c>
      <c r="O1722" s="54">
        <f ca="1">VLOOKUP(CONCATENATE($F1722," ",$G1722),AllocFactorMatrix,(O$4+1),FALSE)*$E1723</f>
        <v>758.48661187940309</v>
      </c>
      <c r="P1722" s="54">
        <f ca="1">VLOOKUP(CONCATENATE($F1722," ",$G1722),AllocFactorMatrix,(P$4+1),FALSE)*$E1723</f>
        <v>194.80037346702798</v>
      </c>
      <c r="Q1722" s="54">
        <f ca="1">VLOOKUP(CONCATENATE($F1722," ",$G1722),AllocFactorMatrix,(Q$4+1),FALSE)*$E1723</f>
        <v>372.59231700589754</v>
      </c>
      <c r="R1722" s="54">
        <f ca="1">VLOOKUP(CONCATENATE($F1722," ",$G1722),AllocFactorMatrix,(R$4+1),FALSE)*$E1723</f>
        <v>65.030276850210456</v>
      </c>
      <c r="S1722" s="54">
        <f t="shared" ca="1" si="863"/>
        <v>1390.9095792025389</v>
      </c>
      <c r="T1722" s="54">
        <f ca="1">VLOOKUP(CONCATENATE($F1722," ",$G1722),AllocFactorMatrix,(T$4+1),FALSE)*$E1723</f>
        <v>5.2750862138475441</v>
      </c>
      <c r="U1722" s="54">
        <f ca="1">VLOOKUP(CONCATENATE($F1722," ",$G1722),AllocFactorMatrix,(U$4+1),FALSE)*$E1723</f>
        <v>115.97069405736001</v>
      </c>
      <c r="V1722" s="54">
        <f ca="1">VLOOKUP(CONCATENATE($F1722," ",$G1722),AllocFactorMatrix,(V$4+1),FALSE)*$E1723</f>
        <v>548.22432957165654</v>
      </c>
      <c r="W1722" s="54">
        <f ca="1">VLOOKUP(CONCATENATE($F1722," ",$G1722),AllocFactorMatrix,(W$4+1),FALSE)*$E1723</f>
        <v>97.58174563059697</v>
      </c>
      <c r="X1722" s="54">
        <f t="shared" ca="1" si="867"/>
        <v>767.05185547346105</v>
      </c>
      <c r="Y1722" s="54">
        <f ca="1">VLOOKUP(CONCATENATE($F1722," ",$G1722),AllocFactorMatrix,(Y$4+1),FALSE)*$E1723</f>
        <v>207.59933729492346</v>
      </c>
      <c r="Z1722" s="54">
        <f ca="1">VLOOKUP(CONCATENATE($F1722," ",$G1722),AllocFactorMatrix,(Z$4+1),FALSE)*$E1723</f>
        <v>3.2889440177163962</v>
      </c>
      <c r="AA1722" s="54">
        <f t="shared" ca="1" si="862"/>
        <v>210.88828131263986</v>
      </c>
      <c r="AB1722" s="54">
        <f ca="1">VLOOKUP(CONCATENATE($F1722," ",$G1722),AllocFactorMatrix,(AB$4+1),FALSE)*$E1723</f>
        <v>5.9155301740582491</v>
      </c>
      <c r="AC1722" s="54">
        <f ca="1">VLOOKUP(CONCATENATE($F1722," ",$G1722),AllocFactorMatrix,(AC$4+1),FALSE)*$E1723</f>
        <v>9104.1910824245588</v>
      </c>
      <c r="AD1722" s="54">
        <f ca="1">VLOOKUP(CONCATENATE($F1722," ",$G1722),AllocFactorMatrix,(AD$4+1),FALSE)*$E1723</f>
        <v>2513.2851631431286</v>
      </c>
    </row>
    <row r="1723" spans="1:30" s="51" customFormat="1" collapsed="1">
      <c r="A1723" s="56"/>
      <c r="B1723" s="112"/>
      <c r="C1723" s="55"/>
      <c r="D1723" s="51" t="s">
        <v>523</v>
      </c>
      <c r="E1723" s="61">
        <v>1276264</v>
      </c>
      <c r="F1723" s="97" t="s">
        <v>70</v>
      </c>
      <c r="G1723" s="55" t="str">
        <f>$G$15</f>
        <v>TOTAL</v>
      </c>
      <c r="H1723" s="53">
        <f t="shared" ca="1" si="860"/>
        <v>1276264</v>
      </c>
      <c r="I1723" s="54">
        <f ca="1">VLOOKUP(CONCATENATE($F1723," ",$G1723),AllocFactorMatrix,(I$4+1),FALSE)*$E1723</f>
        <v>756943.95602622128</v>
      </c>
      <c r="J1723" s="54">
        <f ca="1">VLOOKUP(CONCATENATE($F1723," ",$G1723),AllocFactorMatrix,(J$4+1),FALSE)*$E1723</f>
        <v>46663.123675135648</v>
      </c>
      <c r="K1723" s="54">
        <f ca="1">VLOOKUP(CONCATENATE($F1723," ",$G1723),AllocFactorMatrix,(K$4+1),FALSE)*$E1723</f>
        <v>113477.39288811111</v>
      </c>
      <c r="L1723" s="54">
        <f ca="1">VLOOKUP(CONCATENATE($F1723," ",$G1723),AllocFactorMatrix,(L$4+1),FALSE)*$E1723</f>
        <v>3366.5186185047837</v>
      </c>
      <c r="M1723" s="54">
        <f ca="1">VLOOKUP(CONCATENATE($F1723," ",$G1723),AllocFactorMatrix,(M$4+1),FALSE)*$E1723</f>
        <v>302.18460809754612</v>
      </c>
      <c r="N1723" s="54">
        <f t="shared" ca="1" si="861"/>
        <v>117146.09611471344</v>
      </c>
      <c r="O1723" s="54">
        <f ca="1">VLOOKUP(CONCATENATE($F1723," ",$G1723),AllocFactorMatrix,(O$4+1),FALSE)*$E1723</f>
        <v>83842.626011581349</v>
      </c>
      <c r="P1723" s="54">
        <f ca="1">VLOOKUP(CONCATENATE($F1723," ",$G1723),AllocFactorMatrix,(P$4+1),FALSE)*$E1723</f>
        <v>13867.746813813845</v>
      </c>
      <c r="Q1723" s="54">
        <f ca="1">VLOOKUP(CONCATENATE($F1723," ",$G1723),AllocFactorMatrix,(Q$4+1),FALSE)*$E1723</f>
        <v>3955.6027740104546</v>
      </c>
      <c r="R1723" s="54">
        <f ca="1">VLOOKUP(CONCATENATE($F1723," ",$G1723),AllocFactorMatrix,(R$4+1),FALSE)*$E1723</f>
        <v>166.23235242943943</v>
      </c>
      <c r="S1723" s="54">
        <f t="shared" ca="1" si="863"/>
        <v>101832.20795183508</v>
      </c>
      <c r="T1723" s="54">
        <f ca="1">VLOOKUP(CONCATENATE($F1723," ",$G1723),AllocFactorMatrix,(T$4+1),FALSE)*$E1723</f>
        <v>2778.5842993147639</v>
      </c>
      <c r="U1723" s="54">
        <f ca="1">VLOOKUP(CONCATENATE($F1723," ",$G1723),AllocFactorMatrix,(U$4+1),FALSE)*$E1723</f>
        <v>41488.793382599375</v>
      </c>
      <c r="V1723" s="54">
        <f ca="1">VLOOKUP(CONCATENATE($F1723," ",$G1723),AllocFactorMatrix,(V$4+1),FALSE)*$E1723</f>
        <v>146761.56738693014</v>
      </c>
      <c r="W1723" s="54">
        <f ca="1">VLOOKUP(CONCATENATE($F1723," ",$G1723),AllocFactorMatrix,(W$4+1),FALSE)*$E1723</f>
        <v>21871.798016810561</v>
      </c>
      <c r="X1723" s="54">
        <f t="shared" ca="1" si="867"/>
        <v>212900.74308565483</v>
      </c>
      <c r="Y1723" s="54">
        <f ca="1">VLOOKUP(CONCATENATE($F1723," ",$G1723),AllocFactorMatrix,(Y$4+1),FALSE)*$E1723</f>
        <v>25236.048138757018</v>
      </c>
      <c r="Z1723" s="54">
        <f ca="1">VLOOKUP(CONCATENATE($F1723," ",$G1723),AllocFactorMatrix,(Z$4+1),FALSE)*$E1723</f>
        <v>411.92003437909938</v>
      </c>
      <c r="AA1723" s="54">
        <f t="shared" ca="1" si="862"/>
        <v>25647.968173136116</v>
      </c>
      <c r="AB1723" s="54">
        <f ca="1">VLOOKUP(CONCATENATE($F1723," ",$G1723),AllocFactorMatrix,(AB$4+1),FALSE)*$E1723</f>
        <v>329.137385042061</v>
      </c>
      <c r="AC1723" s="54">
        <f ca="1">VLOOKUP(CONCATENATE($F1723," ",$G1723),AllocFactorMatrix,(AC$4+1),FALSE)*$E1723</f>
        <v>11789.052852825624</v>
      </c>
      <c r="AD1723" s="54">
        <f ca="1">VLOOKUP(CONCATENATE($F1723," ",$G1723),AllocFactorMatrix,(AD$4+1),FALSE)*$E1723</f>
        <v>3011.7147354357849</v>
      </c>
    </row>
    <row r="1724" spans="1:30" s="51" customFormat="1" hidden="1" outlineLevel="1">
      <c r="A1724" s="56"/>
      <c r="B1724" s="112"/>
      <c r="C1724" s="55"/>
      <c r="F1724" s="52" t="str">
        <f>F1731</f>
        <v>RB_GUP_EPIS</v>
      </c>
      <c r="G1724" s="55" t="str">
        <f>$G$8</f>
        <v>PRODUCTION</v>
      </c>
      <c r="H1724" s="53">
        <f t="shared" ca="1" si="860"/>
        <v>279432.76748089801</v>
      </c>
      <c r="I1724" s="54">
        <f ca="1">VLOOKUP(CONCATENATE($F1724," ",$G1724),AllocFactorMatrix,(I$4+1),FALSE)*$E1731</f>
        <v>155142.88517936019</v>
      </c>
      <c r="J1724" s="54">
        <f ca="1">VLOOKUP(CONCATENATE($F1724," ",$G1724),AllocFactorMatrix,(J$4+1),FALSE)*$E1731</f>
        <v>7138.8806129938148</v>
      </c>
      <c r="K1724" s="54">
        <f ca="1">VLOOKUP(CONCATENATE($F1724," ",$G1724),AllocFactorMatrix,(K$4+1),FALSE)*$E1731</f>
        <v>23517.522512609408</v>
      </c>
      <c r="L1724" s="54">
        <f ca="1">VLOOKUP(CONCATENATE($F1724," ",$G1724),AllocFactorMatrix,(L$4+1),FALSE)*$E1731</f>
        <v>587.6278100414828</v>
      </c>
      <c r="M1724" s="54">
        <f ca="1">VLOOKUP(CONCATENATE($F1724," ",$G1724),AllocFactorMatrix,(M$4+1),FALSE)*$E1731</f>
        <v>75.645176198360289</v>
      </c>
      <c r="N1724" s="54">
        <f t="shared" ca="1" si="861"/>
        <v>24180.795498849249</v>
      </c>
      <c r="O1724" s="54">
        <f ca="1">VLOOKUP(CONCATENATE($F1724," ",$G1724),AllocFactorMatrix,(O$4+1),FALSE)*$E1731</f>
        <v>17890.09725259267</v>
      </c>
      <c r="P1724" s="54">
        <f ca="1">VLOOKUP(CONCATENATE($F1724," ",$G1724),AllocFactorMatrix,(P$4+1),FALSE)*$E1731</f>
        <v>3238.1415959773244</v>
      </c>
      <c r="Q1724" s="54">
        <f ca="1">VLOOKUP(CONCATENATE($F1724," ",$G1724),AllocFactorMatrix,(Q$4+1),FALSE)*$E1731</f>
        <v>1252.4903075350539</v>
      </c>
      <c r="R1724" s="54">
        <f ca="1">VLOOKUP(CONCATENATE($F1724," ",$G1724),AllocFactorMatrix,(R$4+1),FALSE)*$E1731</f>
        <v>26.987063211328799</v>
      </c>
      <c r="S1724" s="54">
        <f t="shared" ca="1" si="863"/>
        <v>22407.716219316379</v>
      </c>
      <c r="T1724" s="54">
        <f ca="1">VLOOKUP(CONCATENATE($F1724," ",$G1724),AllocFactorMatrix,(T$4+1),FALSE)*$E1731</f>
        <v>568.07590272616028</v>
      </c>
      <c r="U1724" s="54">
        <f ca="1">VLOOKUP(CONCATENATE($F1724," ",$G1724),AllocFactorMatrix,(U$4+1),FALSE)*$E1731</f>
        <v>9044.7559070612187</v>
      </c>
      <c r="V1724" s="54">
        <f ca="1">VLOOKUP(CONCATENATE($F1724," ",$G1724),AllocFactorMatrix,(V$4+1),FALSE)*$E1731</f>
        <v>49051.554527365472</v>
      </c>
      <c r="W1724" s="54">
        <f ca="1">VLOOKUP(CONCATENATE($F1724," ",$G1724),AllocFactorMatrix,(W$4+1),FALSE)*$E1731</f>
        <v>6453.8433582507905</v>
      </c>
      <c r="X1724" s="54">
        <f ca="1">SUBTOTAL(9,T1724:W1724)</f>
        <v>65118.229695403643</v>
      </c>
      <c r="Y1724" s="54">
        <f ca="1">VLOOKUP(CONCATENATE($F1724," ",$G1724),AllocFactorMatrix,(Y$4+1),FALSE)*$E1731</f>
        <v>5272.7316964127021</v>
      </c>
      <c r="Z1724" s="54">
        <f ca="1">VLOOKUP(CONCATENATE($F1724," ",$G1724),AllocFactorMatrix,(Z$4+1),FALSE)*$E1731</f>
        <v>109.60260109042083</v>
      </c>
      <c r="AA1724" s="54">
        <f t="shared" ca="1" si="862"/>
        <v>5382.3342975031228</v>
      </c>
      <c r="AB1724" s="54">
        <f ca="1">VLOOKUP(CONCATENATE($F1724," ",$G1724),AllocFactorMatrix,(AB$4+1),FALSE)*$E1731</f>
        <v>61.925977471569645</v>
      </c>
      <c r="AC1724" s="54">
        <f ca="1">VLOOKUP(CONCATENATE($F1724," ",$G1724),AllocFactorMatrix,(AC$4+1),FALSE)*$E1731</f>
        <v>0</v>
      </c>
      <c r="AD1724" s="54">
        <f ca="1">VLOOKUP(CONCATENATE($F1724," ",$G1724),AllocFactorMatrix,(AD$4+1),FALSE)*$E1731</f>
        <v>0</v>
      </c>
    </row>
    <row r="1725" spans="1:30" s="51" customFormat="1" hidden="1" outlineLevel="1">
      <c r="A1725" s="56"/>
      <c r="B1725" s="112"/>
      <c r="C1725" s="55"/>
      <c r="F1725" s="52" t="str">
        <f>F1731</f>
        <v>RB_GUP_EPIS</v>
      </c>
      <c r="G1725" s="55" t="str">
        <f>$G$9</f>
        <v>BULKTRAN</v>
      </c>
      <c r="H1725" s="53">
        <f t="shared" ca="1" si="860"/>
        <v>148105.51910076241</v>
      </c>
      <c r="I1725" s="54">
        <f ca="1">VLOOKUP(CONCATENATE($F1725," ",$G1725),AllocFactorMatrix,(I$4+1),FALSE)*$E1731</f>
        <v>72954.259501825101</v>
      </c>
      <c r="J1725" s="54">
        <f ca="1">VLOOKUP(CONCATENATE($F1725," ",$G1725),AllocFactorMatrix,(J$4+1),FALSE)*$E1731</f>
        <v>3606.3897290846858</v>
      </c>
      <c r="K1725" s="54">
        <f ca="1">VLOOKUP(CONCATENATE($F1725," ",$G1725),AllocFactorMatrix,(K$4+1),FALSE)*$E1731</f>
        <v>13209.998892609825</v>
      </c>
      <c r="L1725" s="54">
        <f ca="1">VLOOKUP(CONCATENATE($F1725," ",$G1725),AllocFactorMatrix,(L$4+1),FALSE)*$E1731</f>
        <v>415.8038643891602</v>
      </c>
      <c r="M1725" s="54">
        <f ca="1">VLOOKUP(CONCATENATE($F1725," ",$G1725),AllocFactorMatrix,(M$4+1),FALSE)*$E1731</f>
        <v>38.99275589973989</v>
      </c>
      <c r="N1725" s="54">
        <f t="shared" ca="1" si="861"/>
        <v>13664.795512898725</v>
      </c>
      <c r="O1725" s="54">
        <f ca="1">VLOOKUP(CONCATENATE($F1725," ",$G1725),AllocFactorMatrix,(O$4+1),FALSE)*$E1731</f>
        <v>10041.65411589034</v>
      </c>
      <c r="P1725" s="54">
        <f ca="1">VLOOKUP(CONCATENATE($F1725," ",$G1725),AllocFactorMatrix,(P$4+1),FALSE)*$E1731</f>
        <v>1871.0527148208155</v>
      </c>
      <c r="Q1725" s="54">
        <f ca="1">VLOOKUP(CONCATENATE($F1725," ",$G1725),AllocFactorMatrix,(Q$4+1),FALSE)*$E1731</f>
        <v>845.4938828250788</v>
      </c>
      <c r="R1725" s="54">
        <f ca="1">VLOOKUP(CONCATENATE($F1725," ",$G1725),AllocFactorMatrix,(R$4+1),FALSE)*$E1731</f>
        <v>38.020914809993215</v>
      </c>
      <c r="S1725" s="54">
        <f t="shared" ca="1" si="863"/>
        <v>12796.221628346226</v>
      </c>
      <c r="T1725" s="54">
        <f ca="1">VLOOKUP(CONCATENATE($F1725," ",$G1725),AllocFactorMatrix,(T$4+1),FALSE)*$E1731</f>
        <v>350.7806983460365</v>
      </c>
      <c r="U1725" s="54">
        <f ca="1">VLOOKUP(CONCATENATE($F1725," ",$G1725),AllocFactorMatrix,(U$4+1),FALSE)*$E1731</f>
        <v>5740.4663617710348</v>
      </c>
      <c r="V1725" s="54">
        <f ca="1">VLOOKUP(CONCATENATE($F1725," ",$G1725),AllocFactorMatrix,(V$4+1),FALSE)*$E1731</f>
        <v>30338.526020133293</v>
      </c>
      <c r="W1725" s="54">
        <f ca="1">VLOOKUP(CONCATENATE($F1725," ",$G1725),AllocFactorMatrix,(W$4+1),FALSE)*$E1731</f>
        <v>5478.6349604986299</v>
      </c>
      <c r="X1725" s="54">
        <f t="shared" ref="X1725:X1731" ca="1" si="868">SUBTOTAL(9,T1725:W1725)</f>
        <v>41908.408040748996</v>
      </c>
      <c r="Y1725" s="54">
        <f ca="1">VLOOKUP(CONCATENATE($F1725," ",$G1725),AllocFactorMatrix,(Y$4+1),FALSE)*$E1731</f>
        <v>3083.776044887954</v>
      </c>
      <c r="Z1725" s="54">
        <f ca="1">VLOOKUP(CONCATENATE($F1725," ",$G1725),AllocFactorMatrix,(Z$4+1),FALSE)*$E1731</f>
        <v>51.652069991938014</v>
      </c>
      <c r="AA1725" s="54">
        <f t="shared" ca="1" si="862"/>
        <v>3135.4281148798918</v>
      </c>
      <c r="AB1725" s="54">
        <f ca="1">VLOOKUP(CONCATENATE($F1725," ",$G1725),AllocFactorMatrix,(AB$4+1),FALSE)*$E1731</f>
        <v>40.016572978757424</v>
      </c>
      <c r="AC1725" s="54">
        <f ca="1">VLOOKUP(CONCATENATE($F1725," ",$G1725),AllocFactorMatrix,(AC$4+1),FALSE)*$E1731</f>
        <v>0</v>
      </c>
      <c r="AD1725" s="54">
        <f ca="1">VLOOKUP(CONCATENATE($F1725," ",$G1725),AllocFactorMatrix,(AD$4+1),FALSE)*$E1731</f>
        <v>0</v>
      </c>
    </row>
    <row r="1726" spans="1:30" s="51" customFormat="1" hidden="1" outlineLevel="1">
      <c r="A1726" s="56"/>
      <c r="B1726" s="112"/>
      <c r="C1726" s="55"/>
      <c r="F1726" s="52" t="str">
        <f>F1731</f>
        <v>RB_GUP_EPIS</v>
      </c>
      <c r="G1726" s="55" t="str">
        <f>$G$10</f>
        <v>SUBTRAN</v>
      </c>
      <c r="H1726" s="53">
        <f t="shared" ca="1" si="860"/>
        <v>32534.336211860915</v>
      </c>
      <c r="I1726" s="54">
        <f ca="1">VLOOKUP(CONCATENATE($F1726," ",$G1726),AllocFactorMatrix,(I$4+1),FALSE)*$E1731</f>
        <v>15839.90873371485</v>
      </c>
      <c r="J1726" s="54">
        <f ca="1">VLOOKUP(CONCATENATE($F1726," ",$G1726),AllocFactorMatrix,(J$4+1),FALSE)*$E1731</f>
        <v>764.45471654980076</v>
      </c>
      <c r="K1726" s="54">
        <f ca="1">VLOOKUP(CONCATENATE($F1726," ",$G1726),AllocFactorMatrix,(K$4+1),FALSE)*$E1731</f>
        <v>2781.0488805018631</v>
      </c>
      <c r="L1726" s="54">
        <f ca="1">VLOOKUP(CONCATENATE($F1726," ",$G1726),AllocFactorMatrix,(L$4+1),FALSE)*$E1731</f>
        <v>85.90398329096584</v>
      </c>
      <c r="M1726" s="54">
        <f ca="1">VLOOKUP(CONCATENATE($F1726," ",$G1726),AllocFactorMatrix,(M$4+1),FALSE)*$E1731</f>
        <v>10.698886801043441</v>
      </c>
      <c r="N1726" s="54">
        <f t="shared" ca="1" si="861"/>
        <v>2877.6517505938723</v>
      </c>
      <c r="O1726" s="54">
        <f ca="1">VLOOKUP(CONCATENATE($F1726," ",$G1726),AllocFactorMatrix,(O$4+1),FALSE)*$E1731</f>
        <v>2101.1258964988256</v>
      </c>
      <c r="P1726" s="54">
        <f ca="1">VLOOKUP(CONCATENATE($F1726," ",$G1726),AllocFactorMatrix,(P$4+1),FALSE)*$E1731</f>
        <v>390.59685349855431</v>
      </c>
      <c r="Q1726" s="54">
        <f ca="1">VLOOKUP(CONCATENATE($F1726," ",$G1726),AllocFactorMatrix,(Q$4+1),FALSE)*$E1731</f>
        <v>232.40978194382015</v>
      </c>
      <c r="R1726" s="54">
        <f ca="1">VLOOKUP(CONCATENATE($F1726," ",$G1726),AllocFactorMatrix,(R$4+1),FALSE)*$E1731</f>
        <v>0</v>
      </c>
      <c r="S1726" s="54">
        <f t="shared" ca="1" si="863"/>
        <v>2724.1325319411999</v>
      </c>
      <c r="T1726" s="54">
        <f ca="1">VLOOKUP(CONCATENATE($F1726," ",$G1726),AllocFactorMatrix,(T$4+1),FALSE)*$E1731</f>
        <v>73.367708561153776</v>
      </c>
      <c r="U1726" s="54">
        <f ca="1">VLOOKUP(CONCATENATE($F1726," ",$G1726),AllocFactorMatrix,(U$4+1),FALSE)*$E1731</f>
        <v>1201.0712780475521</v>
      </c>
      <c r="V1726" s="54">
        <f ca="1">VLOOKUP(CONCATENATE($F1726," ",$G1726),AllocFactorMatrix,(V$4+1),FALSE)*$E1731</f>
        <v>8367.4829826477926</v>
      </c>
      <c r="W1726" s="54">
        <f ca="1">VLOOKUP(CONCATENATE($F1726," ",$G1726),AllocFactorMatrix,(W$4+1),FALSE)*$E1731</f>
        <v>0</v>
      </c>
      <c r="X1726" s="54">
        <f t="shared" ca="1" si="868"/>
        <v>9641.9219692564984</v>
      </c>
      <c r="Y1726" s="54">
        <f ca="1">VLOOKUP(CONCATENATE($F1726," ",$G1726),AllocFactorMatrix,(Y$4+1),FALSE)*$E1731</f>
        <v>632.37733700036665</v>
      </c>
      <c r="Z1726" s="54">
        <f ca="1">VLOOKUP(CONCATENATE($F1726," ",$G1726),AllocFactorMatrix,(Z$4+1),FALSE)*$E1731</f>
        <v>10.541747388251608</v>
      </c>
      <c r="AA1726" s="54">
        <f t="shared" ca="1" si="862"/>
        <v>642.91908438861822</v>
      </c>
      <c r="AB1726" s="54">
        <f ca="1">VLOOKUP(CONCATENATE($F1726," ",$G1726),AllocFactorMatrix,(AB$4+1),FALSE)*$E1731</f>
        <v>8.4445380380770168</v>
      </c>
      <c r="AC1726" s="54">
        <f ca="1">VLOOKUP(CONCATENATE($F1726," ",$G1726),AllocFactorMatrix,(AC$4+1),FALSE)*$E1731</f>
        <v>28.713234591569336</v>
      </c>
      <c r="AD1726" s="54">
        <f ca="1">VLOOKUP(CONCATENATE($F1726," ",$G1726),AllocFactorMatrix,(AD$4+1),FALSE)*$E1731</f>
        <v>6.1896527864256816</v>
      </c>
    </row>
    <row r="1727" spans="1:30" s="51" customFormat="1" hidden="1" outlineLevel="1">
      <c r="A1727" s="56"/>
      <c r="B1727" s="112"/>
      <c r="C1727" s="55"/>
      <c r="F1727" s="52" t="str">
        <f>F1731</f>
        <v>RB_GUP_EPIS</v>
      </c>
      <c r="G1727" s="55" t="str">
        <f>$G$11</f>
        <v>DISTPRI</v>
      </c>
      <c r="H1727" s="53">
        <f t="shared" ca="1" si="860"/>
        <v>149277.85963166042</v>
      </c>
      <c r="I1727" s="54">
        <f ca="1">VLOOKUP(CONCATENATE($F1727," ",$G1727),AllocFactorMatrix,(I$4+1),FALSE)*$E1731</f>
        <v>99768.760371276847</v>
      </c>
      <c r="J1727" s="54">
        <f ca="1">VLOOKUP(CONCATENATE($F1727," ",$G1727),AllocFactorMatrix,(J$4+1),FALSE)*$E1731</f>
        <v>4702.8389138677248</v>
      </c>
      <c r="K1727" s="54">
        <f ca="1">VLOOKUP(CONCATENATE($F1727," ",$G1727),AllocFactorMatrix,(K$4+1),FALSE)*$E1731</f>
        <v>17076.296725285923</v>
      </c>
      <c r="L1727" s="54">
        <f ca="1">VLOOKUP(CONCATENATE($F1727," ",$G1727),AllocFactorMatrix,(L$4+1),FALSE)*$E1731</f>
        <v>527.74642418662722</v>
      </c>
      <c r="M1727" s="54">
        <f ca="1">VLOOKUP(CONCATENATE($F1727," ",$G1727),AllocFactorMatrix,(M$4+1),FALSE)*$E1731</f>
        <v>0</v>
      </c>
      <c r="N1727" s="54">
        <f t="shared" ca="1" si="861"/>
        <v>17604.043149472549</v>
      </c>
      <c r="O1727" s="54">
        <f ca="1">VLOOKUP(CONCATENATE($F1727," ",$G1727),AllocFactorMatrix,(O$4+1),FALSE)*$E1731</f>
        <v>12804.237862500951</v>
      </c>
      <c r="P1727" s="54">
        <f ca="1">VLOOKUP(CONCATENATE($F1727," ",$G1727),AllocFactorMatrix,(P$4+1),FALSE)*$E1731</f>
        <v>2384.7901635394069</v>
      </c>
      <c r="Q1727" s="54">
        <f ca="1">VLOOKUP(CONCATENATE($F1727," ",$G1727),AllocFactorMatrix,(Q$4+1),FALSE)*$E1731</f>
        <v>0</v>
      </c>
      <c r="R1727" s="54">
        <f ca="1">VLOOKUP(CONCATENATE($F1727," ",$G1727),AllocFactorMatrix,(R$4+1),FALSE)*$E1731</f>
        <v>0</v>
      </c>
      <c r="S1727" s="54">
        <f t="shared" ca="1" si="863"/>
        <v>15189.028026040358</v>
      </c>
      <c r="T1727" s="54">
        <f ca="1">VLOOKUP(CONCATENATE($F1727," ",$G1727),AllocFactorMatrix,(T$4+1),FALSE)*$E1731</f>
        <v>456.46318914617962</v>
      </c>
      <c r="U1727" s="54">
        <f ca="1">VLOOKUP(CONCATENATE($F1727," ",$G1727),AllocFactorMatrix,(U$4+1),FALSE)*$E1731</f>
        <v>7361.7183349796769</v>
      </c>
      <c r="V1727" s="54">
        <f ca="1">VLOOKUP(CONCATENATE($F1727," ",$G1727),AllocFactorMatrix,(V$4+1),FALSE)*$E1731</f>
        <v>0</v>
      </c>
      <c r="W1727" s="54">
        <f ca="1">VLOOKUP(CONCATENATE($F1727," ",$G1727),AllocFactorMatrix,(W$4+1),FALSE)*$E1731</f>
        <v>0</v>
      </c>
      <c r="X1727" s="54">
        <f t="shared" ca="1" si="868"/>
        <v>7818.1815241258564</v>
      </c>
      <c r="Y1727" s="54">
        <f ca="1">VLOOKUP(CONCATENATE($F1727," ",$G1727),AllocFactorMatrix,(Y$4+1),FALSE)*$E1731</f>
        <v>3861.0661421700411</v>
      </c>
      <c r="Z1727" s="54">
        <f ca="1">VLOOKUP(CONCATENATE($F1727," ",$G1727),AllocFactorMatrix,(Z$4+1),FALSE)*$E1731</f>
        <v>64.417697443886453</v>
      </c>
      <c r="AA1727" s="54">
        <f t="shared" ca="1" si="862"/>
        <v>3925.4838396139276</v>
      </c>
      <c r="AB1727" s="54">
        <f ca="1">VLOOKUP(CONCATENATE($F1727," ",$G1727),AllocFactorMatrix,(AB$4+1),FALSE)*$E1731</f>
        <v>52.189128617925711</v>
      </c>
      <c r="AC1727" s="54">
        <f ca="1">VLOOKUP(CONCATENATE($F1727," ",$G1727),AllocFactorMatrix,(AC$4+1),FALSE)*$E1731</f>
        <v>178.79270403162477</v>
      </c>
      <c r="AD1727" s="54">
        <f ca="1">VLOOKUP(CONCATENATE($F1727," ",$G1727),AllocFactorMatrix,(AD$4+1),FALSE)*$E1731</f>
        <v>38.541974613576386</v>
      </c>
    </row>
    <row r="1728" spans="1:30" s="51" customFormat="1" hidden="1" outlineLevel="1">
      <c r="A1728" s="56"/>
      <c r="B1728" s="112"/>
      <c r="C1728" s="55"/>
      <c r="F1728" s="52" t="str">
        <f>F1731</f>
        <v>RB_GUP_EPIS</v>
      </c>
      <c r="G1728" s="55" t="str">
        <f>$G$12</f>
        <v>DISTSEC</v>
      </c>
      <c r="H1728" s="53">
        <f t="shared" ca="1" si="860"/>
        <v>76816.190307090656</v>
      </c>
      <c r="I1728" s="54">
        <f ca="1">VLOOKUP(CONCATENATE($F1728," ",$G1728),AllocFactorMatrix,(I$4+1),FALSE)*$E1731</f>
        <v>57435.576999285237</v>
      </c>
      <c r="J1728" s="54">
        <f ca="1">VLOOKUP(CONCATENATE($F1728," ",$G1728),AllocFactorMatrix,(J$4+1),FALSE)*$E1731</f>
        <v>2768.9874723920952</v>
      </c>
      <c r="K1728" s="54">
        <f ca="1">VLOOKUP(CONCATENATE($F1728," ",$G1728),AllocFactorMatrix,(K$4+1),FALSE)*$E1731</f>
        <v>8355.189144924525</v>
      </c>
      <c r="L1728" s="54">
        <f ca="1">VLOOKUP(CONCATENATE($F1728," ",$G1728),AllocFactorMatrix,(L$4+1),FALSE)*$E1731</f>
        <v>0</v>
      </c>
      <c r="M1728" s="54">
        <f ca="1">VLOOKUP(CONCATENATE($F1728," ",$G1728),AllocFactorMatrix,(M$4+1),FALSE)*$E1731</f>
        <v>0</v>
      </c>
      <c r="N1728" s="54">
        <f t="shared" ca="1" si="861"/>
        <v>8355.189144924525</v>
      </c>
      <c r="O1728" s="54">
        <f ca="1">VLOOKUP(CONCATENATE($F1728," ",$G1728),AllocFactorMatrix,(O$4+1),FALSE)*$E1731</f>
        <v>5323.9590435309028</v>
      </c>
      <c r="P1728" s="54">
        <f ca="1">VLOOKUP(CONCATENATE($F1728," ",$G1728),AllocFactorMatrix,(P$4+1),FALSE)*$E1731</f>
        <v>0</v>
      </c>
      <c r="Q1728" s="54">
        <f ca="1">VLOOKUP(CONCATENATE($F1728," ",$G1728),AllocFactorMatrix,(Q$4+1),FALSE)*$E1731</f>
        <v>0</v>
      </c>
      <c r="R1728" s="54">
        <f ca="1">VLOOKUP(CONCATENATE($F1728," ",$G1728),AllocFactorMatrix,(R$4+1),FALSE)*$E1731</f>
        <v>0</v>
      </c>
      <c r="S1728" s="54">
        <f t="shared" ca="1" si="863"/>
        <v>5323.9590435309028</v>
      </c>
      <c r="T1728" s="54">
        <f ca="1">VLOOKUP(CONCATENATE($F1728," ",$G1728),AllocFactorMatrix,(T$4+1),FALSE)*$E1731</f>
        <v>143.94868358222897</v>
      </c>
      <c r="U1728" s="54">
        <f ca="1">VLOOKUP(CONCATENATE($F1728," ",$G1728),AllocFactorMatrix,(U$4+1),FALSE)*$E1731</f>
        <v>0</v>
      </c>
      <c r="V1728" s="54">
        <f ca="1">VLOOKUP(CONCATENATE($F1728," ",$G1728),AllocFactorMatrix,(V$4+1),FALSE)*$E1731</f>
        <v>0</v>
      </c>
      <c r="W1728" s="54">
        <f ca="1">VLOOKUP(CONCATENATE($F1728," ",$G1728),AllocFactorMatrix,(W$4+1),FALSE)*$E1731</f>
        <v>0</v>
      </c>
      <c r="X1728" s="54">
        <f t="shared" ca="1" si="868"/>
        <v>143.94868358222897</v>
      </c>
      <c r="Y1728" s="54">
        <f ca="1">VLOOKUP(CONCATENATE($F1728," ",$G1728),AllocFactorMatrix,(Y$4+1),FALSE)*$E1731</f>
        <v>1963.7108439458841</v>
      </c>
      <c r="Z1728" s="54">
        <f ca="1">VLOOKUP(CONCATENATE($F1728," ",$G1728),AllocFactorMatrix,(Z$4+1),FALSE)*$E1731</f>
        <v>0</v>
      </c>
      <c r="AA1728" s="54">
        <f t="shared" ca="1" si="862"/>
        <v>1963.7108439458841</v>
      </c>
      <c r="AB1728" s="54">
        <f ca="1">VLOOKUP(CONCATENATE($F1728," ",$G1728),AllocFactorMatrix,(AB$4+1),FALSE)*$E1731</f>
        <v>20.377490597847288</v>
      </c>
      <c r="AC1728" s="54">
        <f ca="1">VLOOKUP(CONCATENATE($F1728," ",$G1728),AllocFactorMatrix,(AC$4+1),FALSE)*$E1731</f>
        <v>691.89418076075356</v>
      </c>
      <c r="AD1728" s="54">
        <f ca="1">VLOOKUP(CONCATENATE($F1728," ",$G1728),AllocFactorMatrix,(AD$4+1),FALSE)*$E1731</f>
        <v>112.54644807118734</v>
      </c>
    </row>
    <row r="1729" spans="1:30" s="51" customFormat="1" hidden="1" outlineLevel="1">
      <c r="A1729" s="56"/>
      <c r="B1729" s="112"/>
      <c r="C1729" s="55"/>
      <c r="F1729" s="52" t="str">
        <f>F1731</f>
        <v>RB_GUP_EPIS</v>
      </c>
      <c r="G1729" s="55" t="str">
        <f>$G$13</f>
        <v>ENERGY</v>
      </c>
      <c r="H1729" s="53">
        <f t="shared" ca="1" si="860"/>
        <v>2361.0900971829069</v>
      </c>
      <c r="I1729" s="54">
        <f ca="1">VLOOKUP(CONCATENATE($F1729," ",$G1729),AllocFactorMatrix,(I$4+1),FALSE)*$E1731</f>
        <v>885.94496342431182</v>
      </c>
      <c r="J1729" s="54">
        <f ca="1">VLOOKUP(CONCATENATE($F1729," ",$G1729),AllocFactorMatrix,(J$4+1),FALSE)*$E1731</f>
        <v>57.414958424391337</v>
      </c>
      <c r="K1729" s="54">
        <f ca="1">VLOOKUP(CONCATENATE($F1729," ",$G1729),AllocFactorMatrix,(K$4+1),FALSE)*$E1731</f>
        <v>192.63340950953895</v>
      </c>
      <c r="L1729" s="54">
        <f ca="1">VLOOKUP(CONCATENATE($F1729," ",$G1729),AllocFactorMatrix,(L$4+1),FALSE)*$E1731</f>
        <v>6.1223270770149538</v>
      </c>
      <c r="M1729" s="54">
        <f ca="1">VLOOKUP(CONCATENATE($F1729," ",$G1729),AllocFactorMatrix,(M$4+1),FALSE)*$E1731</f>
        <v>0.56440698521175681</v>
      </c>
      <c r="N1729" s="54">
        <f t="shared" ca="1" si="861"/>
        <v>199.32014357176564</v>
      </c>
      <c r="O1729" s="54">
        <f ca="1">VLOOKUP(CONCATENATE($F1729," ",$G1729),AllocFactorMatrix,(O$4+1),FALSE)*$E1731</f>
        <v>175.62656731366641</v>
      </c>
      <c r="P1729" s="54">
        <f ca="1">VLOOKUP(CONCATENATE($F1729," ",$G1729),AllocFactorMatrix,(P$4+1),FALSE)*$E1731</f>
        <v>32.557786232236182</v>
      </c>
      <c r="Q1729" s="54">
        <f ca="1">VLOOKUP(CONCATENATE($F1729," ",$G1729),AllocFactorMatrix,(Q$4+1),FALSE)*$E1731</f>
        <v>14.793424717212389</v>
      </c>
      <c r="R1729" s="54">
        <f ca="1">VLOOKUP(CONCATENATE($F1729," ",$G1729),AllocFactorMatrix,(R$4+1),FALSE)*$E1731</f>
        <v>0.68544058516261086</v>
      </c>
      <c r="S1729" s="54">
        <f t="shared" ca="1" si="863"/>
        <v>223.66321884827758</v>
      </c>
      <c r="T1729" s="54">
        <f ca="1">VLOOKUP(CONCATENATE($F1729," ",$G1729),AllocFactorMatrix,(T$4+1),FALSE)*$E1731</f>
        <v>6.7303428711387019</v>
      </c>
      <c r="U1729" s="54">
        <f ca="1">VLOOKUP(CONCATENATE($F1729," ",$G1729),AllocFactorMatrix,(U$4+1),FALSE)*$E1731</f>
        <v>118.17473822775243</v>
      </c>
      <c r="V1729" s="54">
        <f ca="1">VLOOKUP(CONCATENATE($F1729," ",$G1729),AllocFactorMatrix,(V$4+1),FALSE)*$E1731</f>
        <v>670.94710000353928</v>
      </c>
      <c r="W1729" s="54">
        <f ca="1">VLOOKUP(CONCATENATE($F1729," ",$G1729),AllocFactorMatrix,(W$4+1),FALSE)*$E1731</f>
        <v>127.29436816125184</v>
      </c>
      <c r="X1729" s="54">
        <f t="shared" ca="1" si="868"/>
        <v>923.14654926368235</v>
      </c>
      <c r="Y1729" s="54">
        <f ca="1">VLOOKUP(CONCATENATE($F1729," ",$G1729),AllocFactorMatrix,(Y$4+1),FALSE)*$E1731</f>
        <v>47.582531079361999</v>
      </c>
      <c r="Z1729" s="54">
        <f ca="1">VLOOKUP(CONCATENATE($F1729," ",$G1729),AllocFactorMatrix,(Z$4+1),FALSE)*$E1731</f>
        <v>0.77456775206696304</v>
      </c>
      <c r="AA1729" s="54">
        <f t="shared" ca="1" si="862"/>
        <v>48.357098831428964</v>
      </c>
      <c r="AB1729" s="54">
        <f ca="1">VLOOKUP(CONCATENATE($F1729," ",$G1729),AllocFactorMatrix,(AB$4+1),FALSE)*$E1731</f>
        <v>0.86396802090227409</v>
      </c>
      <c r="AC1729" s="54">
        <f ca="1">VLOOKUP(CONCATENATE($F1729," ",$G1729),AllocFactorMatrix,(AC$4+1),FALSE)*$E1731</f>
        <v>18.682151528627177</v>
      </c>
      <c r="AD1729" s="54">
        <f ca="1">VLOOKUP(CONCATENATE($F1729," ",$G1729),AllocFactorMatrix,(AD$4+1),FALSE)*$E1731</f>
        <v>3.6970452695193448</v>
      </c>
    </row>
    <row r="1730" spans="1:30" s="51" customFormat="1" hidden="1" outlineLevel="1">
      <c r="A1730" s="56"/>
      <c r="B1730" s="112"/>
      <c r="C1730" s="55"/>
      <c r="F1730" s="52" t="str">
        <f>F1731</f>
        <v>RB_GUP_EPIS</v>
      </c>
      <c r="G1730" s="55" t="str">
        <f>$G$14</f>
        <v>CUSTOMER</v>
      </c>
      <c r="H1730" s="53">
        <f t="shared" ca="1" si="860"/>
        <v>36978.237170544664</v>
      </c>
      <c r="I1730" s="54">
        <f ca="1">VLOOKUP(CONCATENATE($F1730," ",$G1730),AllocFactorMatrix,(I$4+1),FALSE)*$E1731</f>
        <v>17292.453082131022</v>
      </c>
      <c r="J1730" s="54">
        <f ca="1">VLOOKUP(CONCATENATE($F1730," ",$G1730),AllocFactorMatrix,(J$4+1),FALSE)*$E1731</f>
        <v>4530.3363957997881</v>
      </c>
      <c r="K1730" s="54">
        <f ca="1">VLOOKUP(CONCATENATE($F1730," ",$G1730),AllocFactorMatrix,(K$4+1),FALSE)*$E1731</f>
        <v>1286.0326487662517</v>
      </c>
      <c r="L1730" s="54">
        <f ca="1">VLOOKUP(CONCATENATE($F1730," ",$G1730),AllocFactorMatrix,(L$4+1),FALSE)*$E1731</f>
        <v>415.12422815879501</v>
      </c>
      <c r="M1730" s="54">
        <f ca="1">VLOOKUP(CONCATENATE($F1730," ",$G1730),AllocFactorMatrix,(M$4+1),FALSE)*$E1731</f>
        <v>67.383022277217933</v>
      </c>
      <c r="N1730" s="54">
        <f t="shared" ca="1" si="861"/>
        <v>1768.5398992022645</v>
      </c>
      <c r="O1730" s="54">
        <f ca="1">VLOOKUP(CONCATENATE($F1730," ",$G1730),AllocFactorMatrix,(O$4+1),FALSE)*$E1731</f>
        <v>364.95733305338598</v>
      </c>
      <c r="P1730" s="54">
        <f ca="1">VLOOKUP(CONCATENATE($F1730," ",$G1730),AllocFactorMatrix,(P$4+1),FALSE)*$E1731</f>
        <v>108.06839978483185</v>
      </c>
      <c r="Q1730" s="54">
        <f ca="1">VLOOKUP(CONCATENATE($F1730," ",$G1730),AllocFactorMatrix,(Q$4+1),FALSE)*$E1731</f>
        <v>234.75017163394685</v>
      </c>
      <c r="R1730" s="54">
        <f ca="1">VLOOKUP(CONCATENATE($F1730," ",$G1730),AllocFactorMatrix,(R$4+1),FALSE)*$E1731</f>
        <v>41.251225850155279</v>
      </c>
      <c r="S1730" s="54">
        <f t="shared" ca="1" si="863"/>
        <v>749.02713032231998</v>
      </c>
      <c r="T1730" s="54">
        <f ca="1">VLOOKUP(CONCATENATE($F1730," ",$G1730),AllocFactorMatrix,(T$4+1),FALSE)*$E1731</f>
        <v>2.5118770003164799</v>
      </c>
      <c r="U1730" s="54">
        <f ca="1">VLOOKUP(CONCATENATE($F1730," ",$G1730),AllocFactorMatrix,(U$4+1),FALSE)*$E1731</f>
        <v>64.114719095453168</v>
      </c>
      <c r="V1730" s="54">
        <f ca="1">VLOOKUP(CONCATENATE($F1730," ",$G1730),AllocFactorMatrix,(V$4+1),FALSE)*$E1731</f>
        <v>345.22514675176222</v>
      </c>
      <c r="W1730" s="54">
        <f ca="1">VLOOKUP(CONCATENATE($F1730," ",$G1730),AllocFactorMatrix,(W$4+1),FALSE)*$E1731</f>
        <v>61.877522545689686</v>
      </c>
      <c r="X1730" s="54">
        <f t="shared" ca="1" si="868"/>
        <v>473.72926539322157</v>
      </c>
      <c r="Y1730" s="54">
        <f ca="1">VLOOKUP(CONCATENATE($F1730," ",$G1730),AllocFactorMatrix,(Y$4+1),FALSE)*$E1731</f>
        <v>101.02944097886795</v>
      </c>
      <c r="Z1730" s="54">
        <f ca="1">VLOOKUP(CONCATENATE($F1730," ",$G1730),AllocFactorMatrix,(Z$4+1),FALSE)*$E1731</f>
        <v>1.8314501666536456</v>
      </c>
      <c r="AA1730" s="54">
        <f t="shared" ca="1" si="862"/>
        <v>102.86089114552159</v>
      </c>
      <c r="AB1730" s="54">
        <f ca="1">VLOOKUP(CONCATENATE($F1730," ",$G1730),AllocFactorMatrix,(AB$4+1),FALSE)*$E1731</f>
        <v>1.8964865969589568</v>
      </c>
      <c r="AC1730" s="54">
        <f ca="1">VLOOKUP(CONCATENATE($F1730," ",$G1730),AllocFactorMatrix,(AC$4+1),FALSE)*$E1731</f>
        <v>10743.824949477646</v>
      </c>
      <c r="AD1730" s="54">
        <f ca="1">VLOOKUP(CONCATENATE($F1730," ",$G1730),AllocFactorMatrix,(AD$4+1),FALSE)*$E1731</f>
        <v>1315.5690704759111</v>
      </c>
    </row>
    <row r="1731" spans="1:30" s="51" customFormat="1" collapsed="1">
      <c r="A1731" s="56"/>
      <c r="B1731" s="112"/>
      <c r="C1731" s="55"/>
      <c r="D1731" s="51" t="s">
        <v>524</v>
      </c>
      <c r="E1731" s="61">
        <v>725506</v>
      </c>
      <c r="F1731" s="97" t="s">
        <v>319</v>
      </c>
      <c r="G1731" s="55" t="str">
        <f>$G$15</f>
        <v>TOTAL</v>
      </c>
      <c r="H1731" s="53">
        <f t="shared" ca="1" si="860"/>
        <v>725505.99999999988</v>
      </c>
      <c r="I1731" s="54">
        <f ca="1">VLOOKUP(CONCATENATE($F1731," ",$G1731),AllocFactorMatrix,(I$4+1),FALSE)*$E1731</f>
        <v>419319.78883101756</v>
      </c>
      <c r="J1731" s="54">
        <f ca="1">VLOOKUP(CONCATENATE($F1731," ",$G1731),AllocFactorMatrix,(J$4+1),FALSE)*$E1731</f>
        <v>23569.302799112294</v>
      </c>
      <c r="K1731" s="54">
        <f ca="1">VLOOKUP(CONCATENATE($F1731," ",$G1731),AllocFactorMatrix,(K$4+1),FALSE)*$E1731</f>
        <v>66418.722214207344</v>
      </c>
      <c r="L1731" s="54">
        <f ca="1">VLOOKUP(CONCATENATE($F1731," ",$G1731),AllocFactorMatrix,(L$4+1),FALSE)*$E1731</f>
        <v>2038.3286371440463</v>
      </c>
      <c r="M1731" s="54">
        <f ca="1">VLOOKUP(CONCATENATE($F1731," ",$G1731),AllocFactorMatrix,(M$4+1),FALSE)*$E1731</f>
        <v>193.28424816157329</v>
      </c>
      <c r="N1731" s="54">
        <f t="shared" ca="1" si="861"/>
        <v>68650.335099512959</v>
      </c>
      <c r="O1731" s="54">
        <f ca="1">VLOOKUP(CONCATENATE($F1731," ",$G1731),AllocFactorMatrix,(O$4+1),FALSE)*$E1731</f>
        <v>48701.658071380749</v>
      </c>
      <c r="P1731" s="54">
        <f ca="1">VLOOKUP(CONCATENATE($F1731," ",$G1731),AllocFactorMatrix,(P$4+1),FALSE)*$E1731</f>
        <v>8025.2075138531691</v>
      </c>
      <c r="Q1731" s="54">
        <f ca="1">VLOOKUP(CONCATENATE($F1731," ",$G1731),AllocFactorMatrix,(Q$4+1),FALSE)*$E1731</f>
        <v>2579.937568655112</v>
      </c>
      <c r="R1731" s="54">
        <f ca="1">VLOOKUP(CONCATENATE($F1731," ",$G1731),AllocFactorMatrix,(R$4+1),FALSE)*$E1731</f>
        <v>106.94464445663991</v>
      </c>
      <c r="S1731" s="54">
        <f t="shared" ca="1" si="863"/>
        <v>59413.74779834567</v>
      </c>
      <c r="T1731" s="54">
        <f ca="1">VLOOKUP(CONCATENATE($F1731," ",$G1731),AllocFactorMatrix,(T$4+1),FALSE)*$E1731</f>
        <v>1601.8784022332143</v>
      </c>
      <c r="U1731" s="54">
        <f ca="1">VLOOKUP(CONCATENATE($F1731," ",$G1731),AllocFactorMatrix,(U$4+1),FALSE)*$E1731</f>
        <v>23530.301339182686</v>
      </c>
      <c r="V1731" s="54">
        <f ca="1">VLOOKUP(CONCATENATE($F1731," ",$G1731),AllocFactorMatrix,(V$4+1),FALSE)*$E1731</f>
        <v>88773.735776901871</v>
      </c>
      <c r="W1731" s="54">
        <f ca="1">VLOOKUP(CONCATENATE($F1731," ",$G1731),AllocFactorMatrix,(W$4+1),FALSE)*$E1731</f>
        <v>12121.650209456362</v>
      </c>
      <c r="X1731" s="54">
        <f t="shared" ca="1" si="868"/>
        <v>126027.56572777414</v>
      </c>
      <c r="Y1731" s="54">
        <f ca="1">VLOOKUP(CONCATENATE($F1731," ",$G1731),AllocFactorMatrix,(Y$4+1),FALSE)*$E1731</f>
        <v>14962.274036475177</v>
      </c>
      <c r="Z1731" s="54">
        <f ca="1">VLOOKUP(CONCATENATE($F1731," ",$G1731),AllocFactorMatrix,(Z$4+1),FALSE)*$E1731</f>
        <v>238.82013383321754</v>
      </c>
      <c r="AA1731" s="54">
        <f t="shared" ca="1" si="862"/>
        <v>15201.094170308395</v>
      </c>
      <c r="AB1731" s="54">
        <f ca="1">VLOOKUP(CONCATENATE($F1731," ",$G1731),AllocFactorMatrix,(AB$4+1),FALSE)*$E1731</f>
        <v>185.71416232203831</v>
      </c>
      <c r="AC1731" s="54">
        <f ca="1">VLOOKUP(CONCATENATE($F1731," ",$G1731),AllocFactorMatrix,(AC$4+1),FALSE)*$E1731</f>
        <v>11661.90722039022</v>
      </c>
      <c r="AD1731" s="54">
        <f ca="1">VLOOKUP(CONCATENATE($F1731," ",$G1731),AllocFactorMatrix,(AD$4+1),FALSE)*$E1731</f>
        <v>1476.5441912166195</v>
      </c>
    </row>
    <row r="1732" spans="1:30" s="51" customFormat="1" hidden="1" outlineLevel="1">
      <c r="A1732" s="56"/>
      <c r="B1732" s="112"/>
      <c r="C1732" s="55"/>
      <c r="F1732" s="52" t="str">
        <f>F1739</f>
        <v>LABOR_M</v>
      </c>
      <c r="G1732" s="55" t="str">
        <f>$G$8</f>
        <v>PRODUCTION</v>
      </c>
      <c r="H1732" s="53">
        <f t="shared" ca="1" si="860"/>
        <v>956584.11757162516</v>
      </c>
      <c r="I1732" s="54">
        <f ca="1">VLOOKUP(CONCATENATE($F1732," ",$G1732),AllocFactorMatrix,(I$4+1),FALSE)*$E1739</f>
        <v>531101.7074150379</v>
      </c>
      <c r="J1732" s="54">
        <f ca="1">VLOOKUP(CONCATENATE($F1732," ",$G1732),AllocFactorMatrix,(J$4+1),FALSE)*$E1739</f>
        <v>24438.579173062433</v>
      </c>
      <c r="K1732" s="54">
        <f ca="1">VLOOKUP(CONCATENATE($F1732," ",$G1732),AllocFactorMatrix,(K$4+1),FALSE)*$E1739</f>
        <v>80507.696799492798</v>
      </c>
      <c r="L1732" s="54">
        <f ca="1">VLOOKUP(CONCATENATE($F1732," ",$G1732),AllocFactorMatrix,(L$4+1),FALSE)*$E1739</f>
        <v>2011.630329529999</v>
      </c>
      <c r="M1732" s="54">
        <f ca="1">VLOOKUP(CONCATENATE($F1732," ",$G1732),AllocFactorMatrix,(M$4+1),FALSE)*$E1739</f>
        <v>258.95665270253301</v>
      </c>
      <c r="N1732" s="54">
        <f t="shared" ca="1" si="861"/>
        <v>82778.283781725331</v>
      </c>
      <c r="O1732" s="54">
        <f ca="1">VLOOKUP(CONCATENATE($F1732," ",$G1732),AllocFactorMatrix,(O$4+1),FALSE)*$E1739</f>
        <v>61243.293146755896</v>
      </c>
      <c r="P1732" s="54">
        <f ca="1">VLOOKUP(CONCATENATE($F1732," ",$G1732),AllocFactorMatrix,(P$4+1),FALSE)*$E1739</f>
        <v>11085.152428917238</v>
      </c>
      <c r="Q1732" s="54">
        <f ca="1">VLOOKUP(CONCATENATE($F1732," ",$G1732),AllocFactorMatrix,(Q$4+1),FALSE)*$E1739</f>
        <v>4287.658696585524</v>
      </c>
      <c r="R1732" s="54">
        <f ca="1">VLOOKUP(CONCATENATE($F1732," ",$G1732),AllocFactorMatrix,(R$4+1),FALSE)*$E1739</f>
        <v>92.384999370638823</v>
      </c>
      <c r="S1732" s="54">
        <f t="shared" ca="1" si="863"/>
        <v>76708.489271629296</v>
      </c>
      <c r="T1732" s="54">
        <f ca="1">VLOOKUP(CONCATENATE($F1732," ",$G1732),AllocFactorMatrix,(T$4+1),FALSE)*$E1739</f>
        <v>1944.6981505494198</v>
      </c>
      <c r="U1732" s="54">
        <f ca="1">VLOOKUP(CONCATENATE($F1732," ",$G1732),AllocFactorMatrix,(U$4+1),FALSE)*$E1739</f>
        <v>30962.975194376075</v>
      </c>
      <c r="V1732" s="54">
        <f ca="1">VLOOKUP(CONCATENATE($F1732," ",$G1732),AllocFactorMatrix,(V$4+1),FALSE)*$E1739</f>
        <v>167918.52446683421</v>
      </c>
      <c r="W1732" s="54">
        <f ca="1">VLOOKUP(CONCATENATE($F1732," ",$G1732),AllocFactorMatrix,(W$4+1),FALSE)*$E1739</f>
        <v>22093.486420556801</v>
      </c>
      <c r="X1732" s="54">
        <f ca="1">SUBTOTAL(9,T1732:W1732)</f>
        <v>222919.6842323165</v>
      </c>
      <c r="Y1732" s="54">
        <f ca="1">VLOOKUP(CONCATENATE($F1732," ",$G1732),AllocFactorMatrix,(Y$4+1),FALSE)*$E1739</f>
        <v>18050.178733421722</v>
      </c>
      <c r="Z1732" s="54">
        <f ca="1">VLOOKUP(CONCATENATE($F1732," ",$G1732),AllocFactorMatrix,(Z$4+1),FALSE)*$E1739</f>
        <v>375.20333922471059</v>
      </c>
      <c r="AA1732" s="54">
        <f t="shared" ca="1" si="862"/>
        <v>18425.382072646433</v>
      </c>
      <c r="AB1732" s="54">
        <f ca="1">VLOOKUP(CONCATENATE($F1732," ",$G1732),AllocFactorMatrix,(AB$4+1),FALSE)*$E1739</f>
        <v>211.99162520713054</v>
      </c>
      <c r="AC1732" s="54">
        <f ca="1">VLOOKUP(CONCATENATE($F1732," ",$G1732),AllocFactorMatrix,(AC$4+1),FALSE)*$E1739</f>
        <v>0</v>
      </c>
      <c r="AD1732" s="54">
        <f ca="1">VLOOKUP(CONCATENATE($F1732," ",$G1732),AllocFactorMatrix,(AD$4+1),FALSE)*$E1739</f>
        <v>0</v>
      </c>
    </row>
    <row r="1733" spans="1:30" s="51" customFormat="1" hidden="1" outlineLevel="1">
      <c r="A1733" s="56"/>
      <c r="B1733" s="112"/>
      <c r="C1733" s="55"/>
      <c r="F1733" s="52" t="str">
        <f>F1739</f>
        <v>LABOR_M</v>
      </c>
      <c r="G1733" s="55" t="str">
        <f>$G$9</f>
        <v>BULKTRAN</v>
      </c>
      <c r="H1733" s="53">
        <f t="shared" ca="1" si="860"/>
        <v>3495.1844128223806</v>
      </c>
      <c r="I1733" s="54">
        <f ca="1">VLOOKUP(CONCATENATE($F1733," ",$G1733),AllocFactorMatrix,(I$4+1),FALSE)*$E1739</f>
        <v>1721.6683902663933</v>
      </c>
      <c r="J1733" s="54">
        <f ca="1">VLOOKUP(CONCATENATE($F1733," ",$G1733),AllocFactorMatrix,(J$4+1),FALSE)*$E1739</f>
        <v>85.108220437644945</v>
      </c>
      <c r="K1733" s="54">
        <f ca="1">VLOOKUP(CONCATENATE($F1733," ",$G1733),AllocFactorMatrix,(K$4+1),FALSE)*$E1739</f>
        <v>311.74653384414688</v>
      </c>
      <c r="L1733" s="54">
        <f ca="1">VLOOKUP(CONCATENATE($F1733," ",$G1733),AllocFactorMatrix,(L$4+1),FALSE)*$E1739</f>
        <v>9.8126740612249232</v>
      </c>
      <c r="M1733" s="54">
        <f ca="1">VLOOKUP(CONCATENATE($F1733," ",$G1733),AllocFactorMatrix,(M$4+1),FALSE)*$E1739</f>
        <v>0.92020117454932338</v>
      </c>
      <c r="N1733" s="54">
        <f t="shared" ca="1" si="861"/>
        <v>322.47940907992114</v>
      </c>
      <c r="O1733" s="54">
        <f ca="1">VLOOKUP(CONCATENATE($F1733," ",$G1733),AllocFactorMatrix,(O$4+1),FALSE)*$E1739</f>
        <v>236.97586125021692</v>
      </c>
      <c r="P1733" s="54">
        <f ca="1">VLOOKUP(CONCATENATE($F1733," ",$G1733),AllocFactorMatrix,(P$4+1),FALSE)*$E1739</f>
        <v>44.155506993372072</v>
      </c>
      <c r="Q1733" s="54">
        <f ca="1">VLOOKUP(CONCATENATE($F1733," ",$G1733),AllocFactorMatrix,(Q$4+1),FALSE)*$E1739</f>
        <v>19.953051434743426</v>
      </c>
      <c r="R1733" s="54">
        <f ca="1">VLOOKUP(CONCATENATE($F1733," ",$G1733),AllocFactorMatrix,(R$4+1),FALSE)*$E1739</f>
        <v>0.8972664193204386</v>
      </c>
      <c r="S1733" s="54">
        <f t="shared" ca="1" si="863"/>
        <v>301.98168609765287</v>
      </c>
      <c r="T1733" s="54">
        <f ca="1">VLOOKUP(CONCATENATE($F1733," ",$G1733),AllocFactorMatrix,(T$4+1),FALSE)*$E1739</f>
        <v>8.2781738089306955</v>
      </c>
      <c r="U1733" s="54">
        <f ca="1">VLOOKUP(CONCATENATE($F1733," ",$G1733),AllocFactorMatrix,(U$4+1),FALSE)*$E1739</f>
        <v>135.47090393264108</v>
      </c>
      <c r="V1733" s="54">
        <f ca="1">VLOOKUP(CONCATENATE($F1733," ",$G1733),AllocFactorMatrix,(V$4+1),FALSE)*$E1739</f>
        <v>715.96753380563428</v>
      </c>
      <c r="W1733" s="54">
        <f ca="1">VLOOKUP(CONCATENATE($F1733," ",$G1733),AllocFactorMatrix,(W$4+1),FALSE)*$E1739</f>
        <v>129.29186997042842</v>
      </c>
      <c r="X1733" s="54">
        <f t="shared" ref="X1733:X1739" ca="1" si="869">SUBTOTAL(9,T1733:W1733)</f>
        <v>989.00848151763444</v>
      </c>
      <c r="Y1733" s="54">
        <f ca="1">VLOOKUP(CONCATENATE($F1733," ",$G1733),AllocFactorMatrix,(Y$4+1),FALSE)*$E1739</f>
        <v>72.774910956521836</v>
      </c>
      <c r="Z1733" s="54">
        <f ca="1">VLOOKUP(CONCATENATE($F1733," ",$G1733),AllocFactorMatrix,(Z$4+1),FALSE)*$E1739</f>
        <v>1.2189519406296252</v>
      </c>
      <c r="AA1733" s="54">
        <f t="shared" ca="1" si="862"/>
        <v>73.993862897151459</v>
      </c>
      <c r="AB1733" s="54">
        <f ca="1">VLOOKUP(CONCATENATE($F1733," ",$G1733),AllocFactorMatrix,(AB$4+1),FALSE)*$E1739</f>
        <v>0.9443625259823436</v>
      </c>
      <c r="AC1733" s="54">
        <f ca="1">VLOOKUP(CONCATENATE($F1733," ",$G1733),AllocFactorMatrix,(AC$4+1),FALSE)*$E1739</f>
        <v>0</v>
      </c>
      <c r="AD1733" s="54">
        <f ca="1">VLOOKUP(CONCATENATE($F1733," ",$G1733),AllocFactorMatrix,(AD$4+1),FALSE)*$E1739</f>
        <v>0</v>
      </c>
    </row>
    <row r="1734" spans="1:30" s="51" customFormat="1" hidden="1" outlineLevel="1">
      <c r="A1734" s="56"/>
      <c r="B1734" s="112"/>
      <c r="C1734" s="55"/>
      <c r="F1734" s="52" t="str">
        <f>F1739</f>
        <v>LABOR_M</v>
      </c>
      <c r="G1734" s="55" t="str">
        <f>$G$10</f>
        <v>SUBTRAN</v>
      </c>
      <c r="H1734" s="53">
        <f t="shared" ca="1" si="860"/>
        <v>768.79559550064107</v>
      </c>
      <c r="I1734" s="54">
        <f ca="1">VLOOKUP(CONCATENATE($F1734," ",$G1734),AllocFactorMatrix,(I$4+1),FALSE)*$E1739</f>
        <v>374.30153756057138</v>
      </c>
      <c r="J1734" s="54">
        <f ca="1">VLOOKUP(CONCATENATE($F1734," ",$G1734),AllocFactorMatrix,(J$4+1),FALSE)*$E1739</f>
        <v>18.064281847217124</v>
      </c>
      <c r="K1734" s="54">
        <f ca="1">VLOOKUP(CONCATENATE($F1734," ",$G1734),AllocFactorMatrix,(K$4+1),FALSE)*$E1739</f>
        <v>65.716974100192559</v>
      </c>
      <c r="L1734" s="54">
        <f ca="1">VLOOKUP(CONCATENATE($F1734," ",$G1734),AllocFactorMatrix,(L$4+1),FALSE)*$E1739</f>
        <v>2.029935498299126</v>
      </c>
      <c r="M1734" s="54">
        <f ca="1">VLOOKUP(CONCATENATE($F1734," ",$G1734),AllocFactorMatrix,(M$4+1),FALSE)*$E1739</f>
        <v>0.25281773065354546</v>
      </c>
      <c r="N1734" s="54">
        <f t="shared" ca="1" si="861"/>
        <v>67.99972732914523</v>
      </c>
      <c r="O1734" s="54">
        <f ca="1">VLOOKUP(CONCATENATE($F1734," ",$G1734),AllocFactorMatrix,(O$4+1),FALSE)*$E1739</f>
        <v>49.650201076846812</v>
      </c>
      <c r="P1734" s="54">
        <f ca="1">VLOOKUP(CONCATENATE($F1734," ",$G1734),AllocFactorMatrix,(P$4+1),FALSE)*$E1739</f>
        <v>9.2299144703810647</v>
      </c>
      <c r="Q1734" s="54">
        <f ca="1">VLOOKUP(CONCATENATE($F1734," ",$G1734),AllocFactorMatrix,(Q$4+1),FALSE)*$E1739</f>
        <v>5.491909087868045</v>
      </c>
      <c r="R1734" s="54">
        <f ca="1">VLOOKUP(CONCATENATE($F1734," ",$G1734),AllocFactorMatrix,(R$4+1),FALSE)*$E1739</f>
        <v>0</v>
      </c>
      <c r="S1734" s="54">
        <f t="shared" ca="1" si="863"/>
        <v>64.372024635095926</v>
      </c>
      <c r="T1734" s="54">
        <f ca="1">VLOOKUP(CONCATENATE($F1734," ",$G1734),AllocFactorMatrix,(T$4+1),FALSE)*$E1739</f>
        <v>1.733699769575334</v>
      </c>
      <c r="U1734" s="54">
        <f ca="1">VLOOKUP(CONCATENATE($F1734," ",$G1734),AllocFactorMatrix,(U$4+1),FALSE)*$E1739</f>
        <v>28.381655074574766</v>
      </c>
      <c r="V1734" s="54">
        <f ca="1">VLOOKUP(CONCATENATE($F1734," ",$G1734),AllocFactorMatrix,(V$4+1),FALSE)*$E1739</f>
        <v>197.72599694660374</v>
      </c>
      <c r="W1734" s="54">
        <f ca="1">VLOOKUP(CONCATENATE($F1734," ",$G1734),AllocFactorMatrix,(W$4+1),FALSE)*$E1739</f>
        <v>0</v>
      </c>
      <c r="X1734" s="54">
        <f t="shared" ca="1" si="869"/>
        <v>227.84135179075383</v>
      </c>
      <c r="Y1734" s="54">
        <f ca="1">VLOOKUP(CONCATENATE($F1734," ",$G1734),AllocFactorMatrix,(Y$4+1),FALSE)*$E1739</f>
        <v>14.943255894769594</v>
      </c>
      <c r="Z1734" s="54">
        <f ca="1">VLOOKUP(CONCATENATE($F1734," ",$G1734),AllocFactorMatrix,(Z$4+1),FALSE)*$E1739</f>
        <v>0.24910448174484698</v>
      </c>
      <c r="AA1734" s="54">
        <f t="shared" ca="1" si="862"/>
        <v>15.192360376514442</v>
      </c>
      <c r="AB1734" s="54">
        <f ca="1">VLOOKUP(CONCATENATE($F1734," ",$G1734),AllocFactorMatrix,(AB$4+1),FALSE)*$E1739</f>
        <v>0.19954682976886509</v>
      </c>
      <c r="AC1734" s="54">
        <f ca="1">VLOOKUP(CONCATENATE($F1734," ",$G1734),AllocFactorMatrix,(AC$4+1),FALSE)*$E1739</f>
        <v>0.67850188006993972</v>
      </c>
      <c r="AD1734" s="54">
        <f ca="1">VLOOKUP(CONCATENATE($F1734," ",$G1734),AllocFactorMatrix,(AD$4+1),FALSE)*$E1739</f>
        <v>0.14626325150434508</v>
      </c>
    </row>
    <row r="1735" spans="1:30" s="51" customFormat="1" hidden="1" outlineLevel="1">
      <c r="A1735" s="56"/>
      <c r="B1735" s="112"/>
      <c r="C1735" s="55"/>
      <c r="F1735" s="52" t="str">
        <f>F1739</f>
        <v>LABOR_M</v>
      </c>
      <c r="G1735" s="55" t="str">
        <f>$G$11</f>
        <v>DISTPRI</v>
      </c>
      <c r="H1735" s="53">
        <f t="shared" ca="1" si="860"/>
        <v>492566.16813609487</v>
      </c>
      <c r="I1735" s="54">
        <f ca="1">VLOOKUP(CONCATENATE($F1735," ",$G1735),AllocFactorMatrix,(I$4+1),FALSE)*$E1739</f>
        <v>329202.97837218869</v>
      </c>
      <c r="J1735" s="54">
        <f ca="1">VLOOKUP(CONCATENATE($F1735," ",$G1735),AllocFactorMatrix,(J$4+1),FALSE)*$E1739</f>
        <v>15517.769003929649</v>
      </c>
      <c r="K1735" s="54">
        <f ca="1">VLOOKUP(CONCATENATE($F1735," ",$G1735),AllocFactorMatrix,(K$4+1),FALSE)*$E1739</f>
        <v>56345.971630913555</v>
      </c>
      <c r="L1735" s="54">
        <f ca="1">VLOOKUP(CONCATENATE($F1735," ",$G1735),AllocFactorMatrix,(L$4+1),FALSE)*$E1739</f>
        <v>1741.383715914428</v>
      </c>
      <c r="M1735" s="54">
        <f ca="1">VLOOKUP(CONCATENATE($F1735," ",$G1735),AllocFactorMatrix,(M$4+1),FALSE)*$E1739</f>
        <v>0</v>
      </c>
      <c r="N1735" s="54">
        <f t="shared" ca="1" si="861"/>
        <v>58087.355346827986</v>
      </c>
      <c r="O1735" s="54">
        <f ca="1">VLOOKUP(CONCATENATE($F1735," ",$G1735),AllocFactorMatrix,(O$4+1),FALSE)*$E1739</f>
        <v>42249.630289430788</v>
      </c>
      <c r="P1735" s="54">
        <f ca="1">VLOOKUP(CONCATENATE($F1735," ",$G1735),AllocFactorMatrix,(P$4+1),FALSE)*$E1739</f>
        <v>7868.9964845538379</v>
      </c>
      <c r="Q1735" s="54">
        <f ca="1">VLOOKUP(CONCATENATE($F1735," ",$G1735),AllocFactorMatrix,(Q$4+1),FALSE)*$E1739</f>
        <v>0</v>
      </c>
      <c r="R1735" s="54">
        <f ca="1">VLOOKUP(CONCATENATE($F1735," ",$G1735),AllocFactorMatrix,(R$4+1),FALSE)*$E1739</f>
        <v>0</v>
      </c>
      <c r="S1735" s="54">
        <f t="shared" ca="1" si="863"/>
        <v>50118.626773984623</v>
      </c>
      <c r="T1735" s="54">
        <f ca="1">VLOOKUP(CONCATENATE($F1735," ",$G1735),AllocFactorMatrix,(T$4+1),FALSE)*$E1739</f>
        <v>1506.1732833502467</v>
      </c>
      <c r="U1735" s="54">
        <f ca="1">VLOOKUP(CONCATENATE($F1735," ",$G1735),AllocFactorMatrix,(U$4+1),FALSE)*$E1739</f>
        <v>24291.166822096537</v>
      </c>
      <c r="V1735" s="54">
        <f ca="1">VLOOKUP(CONCATENATE($F1735," ",$G1735),AllocFactorMatrix,(V$4+1),FALSE)*$E1739</f>
        <v>0</v>
      </c>
      <c r="W1735" s="54">
        <f ca="1">VLOOKUP(CONCATENATE($F1735," ",$G1735),AllocFactorMatrix,(W$4+1),FALSE)*$E1739</f>
        <v>0</v>
      </c>
      <c r="X1735" s="54">
        <f t="shared" ca="1" si="869"/>
        <v>25797.340105446783</v>
      </c>
      <c r="Y1735" s="54">
        <f ca="1">VLOOKUP(CONCATENATE($F1735," ",$G1735),AllocFactorMatrix,(Y$4+1),FALSE)*$E1739</f>
        <v>12740.205140008264</v>
      </c>
      <c r="Z1735" s="54">
        <f ca="1">VLOOKUP(CONCATENATE($F1735," ",$G1735),AllocFactorMatrix,(Z$4+1),FALSE)*$E1739</f>
        <v>212.55649343029469</v>
      </c>
      <c r="AA1735" s="54">
        <f t="shared" ca="1" si="862"/>
        <v>12952.761633438558</v>
      </c>
      <c r="AB1735" s="54">
        <f ca="1">VLOOKUP(CONCATENATE($F1735," ",$G1735),AllocFactorMatrix,(AB$4+1),FALSE)*$E1739</f>
        <v>172.20637517930595</v>
      </c>
      <c r="AC1735" s="54">
        <f ca="1">VLOOKUP(CONCATENATE($F1735," ",$G1735),AllocFactorMatrix,(AC$4+1),FALSE)*$E1739</f>
        <v>589.95511680601658</v>
      </c>
      <c r="AD1735" s="54">
        <f ca="1">VLOOKUP(CONCATENATE($F1735," ",$G1735),AllocFactorMatrix,(AD$4+1),FALSE)*$E1739</f>
        <v>127.17540829331092</v>
      </c>
    </row>
    <row r="1736" spans="1:30" s="51" customFormat="1" hidden="1" outlineLevel="1">
      <c r="A1736" s="56"/>
      <c r="B1736" s="112"/>
      <c r="C1736" s="55"/>
      <c r="F1736" s="52" t="str">
        <f>F1739</f>
        <v>LABOR_M</v>
      </c>
      <c r="G1736" s="55" t="str">
        <f>$G$12</f>
        <v>DISTSEC</v>
      </c>
      <c r="H1736" s="53">
        <f t="shared" ca="1" si="860"/>
        <v>203288.11595762052</v>
      </c>
      <c r="I1736" s="54">
        <f ca="1">VLOOKUP(CONCATENATE($F1736," ",$G1736),AllocFactorMatrix,(I$4+1),FALSE)*$E1739</f>
        <v>151998.81939531391</v>
      </c>
      <c r="J1736" s="54">
        <f ca="1">VLOOKUP(CONCATENATE($F1736," ",$G1736),AllocFactorMatrix,(J$4+1),FALSE)*$E1739</f>
        <v>7327.9115264960374</v>
      </c>
      <c r="K1736" s="54">
        <f ca="1">VLOOKUP(CONCATENATE($F1736," ",$G1736),AllocFactorMatrix,(K$4+1),FALSE)*$E1739</f>
        <v>22111.362890441138</v>
      </c>
      <c r="L1736" s="54">
        <f ca="1">VLOOKUP(CONCATENATE($F1736," ",$G1736),AllocFactorMatrix,(L$4+1),FALSE)*$E1739</f>
        <v>0</v>
      </c>
      <c r="M1736" s="54">
        <f ca="1">VLOOKUP(CONCATENATE($F1736," ",$G1736),AllocFactorMatrix,(M$4+1),FALSE)*$E1739</f>
        <v>0</v>
      </c>
      <c r="N1736" s="54">
        <f t="shared" ca="1" si="861"/>
        <v>22111.362890441138</v>
      </c>
      <c r="O1736" s="54">
        <f ca="1">VLOOKUP(CONCATENATE($F1736," ",$G1736),AllocFactorMatrix,(O$4+1),FALSE)*$E1739</f>
        <v>14089.446496476785</v>
      </c>
      <c r="P1736" s="54">
        <f ca="1">VLOOKUP(CONCATENATE($F1736," ",$G1736),AllocFactorMatrix,(P$4+1),FALSE)*$E1739</f>
        <v>0</v>
      </c>
      <c r="Q1736" s="54">
        <f ca="1">VLOOKUP(CONCATENATE($F1736," ",$G1736),AllocFactorMatrix,(Q$4+1),FALSE)*$E1739</f>
        <v>0</v>
      </c>
      <c r="R1736" s="54">
        <f ca="1">VLOOKUP(CONCATENATE($F1736," ",$G1736),AllocFactorMatrix,(R$4+1),FALSE)*$E1739</f>
        <v>0</v>
      </c>
      <c r="S1736" s="54">
        <f t="shared" ca="1" si="863"/>
        <v>14089.446496476785</v>
      </c>
      <c r="T1736" s="54">
        <f ca="1">VLOOKUP(CONCATENATE($F1736," ",$G1736),AllocFactorMatrix,(T$4+1),FALSE)*$E1739</f>
        <v>380.94907548818907</v>
      </c>
      <c r="U1736" s="54">
        <f ca="1">VLOOKUP(CONCATENATE($F1736," ",$G1736),AllocFactorMatrix,(U$4+1),FALSE)*$E1739</f>
        <v>0</v>
      </c>
      <c r="V1736" s="54">
        <f ca="1">VLOOKUP(CONCATENATE($F1736," ",$G1736),AllocFactorMatrix,(V$4+1),FALSE)*$E1739</f>
        <v>0</v>
      </c>
      <c r="W1736" s="54">
        <f ca="1">VLOOKUP(CONCATENATE($F1736," ",$G1736),AllocFactorMatrix,(W$4+1),FALSE)*$E1739</f>
        <v>0</v>
      </c>
      <c r="X1736" s="54">
        <f t="shared" ca="1" si="869"/>
        <v>380.94907548818907</v>
      </c>
      <c r="Y1736" s="54">
        <f ca="1">VLOOKUP(CONCATENATE($F1736," ",$G1736),AllocFactorMatrix,(Y$4+1),FALSE)*$E1739</f>
        <v>5196.8091121860662</v>
      </c>
      <c r="Z1736" s="54">
        <f ca="1">VLOOKUP(CONCATENATE($F1736," ",$G1736),AllocFactorMatrix,(Z$4+1),FALSE)*$E1739</f>
        <v>0</v>
      </c>
      <c r="AA1736" s="54">
        <f t="shared" ca="1" si="862"/>
        <v>5196.8091121860662</v>
      </c>
      <c r="AB1736" s="54">
        <f ca="1">VLOOKUP(CONCATENATE($F1736," ",$G1736),AllocFactorMatrix,(AB$4+1),FALSE)*$E1739</f>
        <v>53.927455332266312</v>
      </c>
      <c r="AC1736" s="54">
        <f ca="1">VLOOKUP(CONCATENATE($F1736," ",$G1736),AllocFactorMatrix,(AC$4+1),FALSE)*$E1739</f>
        <v>1831.0445218201814</v>
      </c>
      <c r="AD1736" s="54">
        <f ca="1">VLOOKUP(CONCATENATE($F1736," ",$G1736),AllocFactorMatrix,(AD$4+1),FALSE)*$E1739</f>
        <v>297.84548406590176</v>
      </c>
    </row>
    <row r="1737" spans="1:30" s="51" customFormat="1" hidden="1" outlineLevel="1">
      <c r="A1737" s="56"/>
      <c r="B1737" s="112"/>
      <c r="C1737" s="55"/>
      <c r="F1737" s="52" t="str">
        <f>F1739</f>
        <v>LABOR_M</v>
      </c>
      <c r="G1737" s="55" t="str">
        <f>$G$13</f>
        <v>ENERGY</v>
      </c>
      <c r="H1737" s="53">
        <f t="shared" ca="1" si="860"/>
        <v>251825.12169385847</v>
      </c>
      <c r="I1737" s="54">
        <f ca="1">VLOOKUP(CONCATENATE($F1737," ",$G1737),AllocFactorMatrix,(I$4+1),FALSE)*$E1739</f>
        <v>94491.607285372142</v>
      </c>
      <c r="J1737" s="54">
        <f ca="1">VLOOKUP(CONCATENATE($F1737," ",$G1737),AllocFactorMatrix,(J$4+1),FALSE)*$E1739</f>
        <v>6123.666737462122</v>
      </c>
      <c r="K1737" s="54">
        <f ca="1">VLOOKUP(CONCATENATE($F1737," ",$G1737),AllocFactorMatrix,(K$4+1),FALSE)*$E1739</f>
        <v>20545.565732506908</v>
      </c>
      <c r="L1737" s="54">
        <f ca="1">VLOOKUP(CONCATENATE($F1737," ",$G1737),AllocFactorMatrix,(L$4+1),FALSE)*$E1739</f>
        <v>652.98472220878591</v>
      </c>
      <c r="M1737" s="54">
        <f ca="1">VLOOKUP(CONCATENATE($F1737," ",$G1737),AllocFactorMatrix,(M$4+1),FALSE)*$E1739</f>
        <v>60.197557859141668</v>
      </c>
      <c r="N1737" s="54">
        <f t="shared" ca="1" si="861"/>
        <v>21258.748012574833</v>
      </c>
      <c r="O1737" s="54">
        <f ca="1">VLOOKUP(CONCATENATE($F1737," ",$G1737),AllocFactorMatrix,(O$4+1),FALSE)*$E1739</f>
        <v>18731.678955922762</v>
      </c>
      <c r="P1737" s="54">
        <f ca="1">VLOOKUP(CONCATENATE($F1737," ",$G1737),AllocFactorMatrix,(P$4+1),FALSE)*$E1739</f>
        <v>3472.4928497213405</v>
      </c>
      <c r="Q1737" s="54">
        <f ca="1">VLOOKUP(CONCATENATE($F1737," ",$G1737),AllocFactorMatrix,(Q$4+1),FALSE)*$E1739</f>
        <v>1577.8118692403089</v>
      </c>
      <c r="R1737" s="54">
        <f ca="1">VLOOKUP(CONCATENATE($F1737," ",$G1737),AllocFactorMatrix,(R$4+1),FALSE)*$E1739</f>
        <v>73.106553188475118</v>
      </c>
      <c r="S1737" s="54">
        <f t="shared" ca="1" si="863"/>
        <v>23855.090228072884</v>
      </c>
      <c r="T1737" s="54">
        <f ca="1">VLOOKUP(CONCATENATE($F1737," ",$G1737),AllocFactorMatrix,(T$4+1),FALSE)*$E1739</f>
        <v>717.83343405154278</v>
      </c>
      <c r="U1737" s="54">
        <f ca="1">VLOOKUP(CONCATENATE($F1737," ",$G1737),AllocFactorMatrix,(U$4+1),FALSE)*$E1739</f>
        <v>12604.079730312069</v>
      </c>
      <c r="V1737" s="54">
        <f ca="1">VLOOKUP(CONCATENATE($F1737," ",$G1737),AllocFactorMatrix,(V$4+1),FALSE)*$E1739</f>
        <v>71560.73176120047</v>
      </c>
      <c r="W1737" s="54">
        <f ca="1">VLOOKUP(CONCATENATE($F1737," ",$G1737),AllocFactorMatrix,(W$4+1),FALSE)*$E1739</f>
        <v>13576.745669890799</v>
      </c>
      <c r="X1737" s="54">
        <f t="shared" ca="1" si="869"/>
        <v>98459.390595454868</v>
      </c>
      <c r="Y1737" s="54">
        <f ca="1">VLOOKUP(CONCATENATE($F1737," ",$G1737),AllocFactorMatrix,(Y$4+1),FALSE)*$E1739</f>
        <v>5074.9764669543192</v>
      </c>
      <c r="Z1737" s="54">
        <f ca="1">VLOOKUP(CONCATENATE($F1737," ",$G1737),AllocFactorMatrix,(Z$4+1),FALSE)*$E1739</f>
        <v>82.612526585549858</v>
      </c>
      <c r="AA1737" s="54">
        <f t="shared" ca="1" si="862"/>
        <v>5157.5889935398691</v>
      </c>
      <c r="AB1737" s="54">
        <f ca="1">VLOOKUP(CONCATENATE($F1737," ",$G1737),AllocFactorMatrix,(AB$4+1),FALSE)*$E1739</f>
        <v>92.147628022711089</v>
      </c>
      <c r="AC1737" s="54">
        <f ca="1">VLOOKUP(CONCATENATE($F1737," ",$G1737),AllocFactorMatrix,(AC$4+1),FALSE)*$E1739</f>
        <v>1992.5690628294517</v>
      </c>
      <c r="AD1737" s="54">
        <f ca="1">VLOOKUP(CONCATENATE($F1737," ",$G1737),AllocFactorMatrix,(AD$4+1),FALSE)*$E1739</f>
        <v>394.31315052959218</v>
      </c>
    </row>
    <row r="1738" spans="1:30" s="51" customFormat="1" hidden="1" outlineLevel="1">
      <c r="A1738" s="56"/>
      <c r="B1738" s="112"/>
      <c r="C1738" s="55"/>
      <c r="F1738" s="52" t="str">
        <f>F1739</f>
        <v>LABOR_M</v>
      </c>
      <c r="G1738" s="55" t="str">
        <f>$G$14</f>
        <v>CUSTOMER</v>
      </c>
      <c r="H1738" s="53">
        <f t="shared" ca="1" si="860"/>
        <v>189809.49663247794</v>
      </c>
      <c r="I1738" s="54">
        <f ca="1">VLOOKUP(CONCATENATE($F1738," ",$G1738),AllocFactorMatrix,(I$4+1),FALSE)*$E1739</f>
        <v>135619.07369750849</v>
      </c>
      <c r="J1738" s="54">
        <f ca="1">VLOOKUP(CONCATENATE($F1738," ",$G1738),AllocFactorMatrix,(J$4+1),FALSE)*$E1739</f>
        <v>23208.889196454744</v>
      </c>
      <c r="K1738" s="54">
        <f ca="1">VLOOKUP(CONCATENATE($F1738," ",$G1738),AllocFactorMatrix,(K$4+1),FALSE)*$E1739</f>
        <v>6682.9092072290714</v>
      </c>
      <c r="L1738" s="54">
        <f ca="1">VLOOKUP(CONCATENATE($F1738," ",$G1738),AllocFactorMatrix,(L$4+1),FALSE)*$E1739</f>
        <v>1117.1345982887833</v>
      </c>
      <c r="M1738" s="54">
        <f ca="1">VLOOKUP(CONCATENATE($F1738," ",$G1738),AllocFactorMatrix,(M$4+1),FALSE)*$E1739</f>
        <v>176.5019093332302</v>
      </c>
      <c r="N1738" s="54">
        <f t="shared" ca="1" si="861"/>
        <v>7976.545714851085</v>
      </c>
      <c r="O1738" s="54">
        <f ca="1">VLOOKUP(CONCATENATE($F1738," ",$G1738),AllocFactorMatrix,(O$4+1),FALSE)*$E1739</f>
        <v>1247.0464744842691</v>
      </c>
      <c r="P1738" s="54">
        <f ca="1">VLOOKUP(CONCATENATE($F1738," ",$G1738),AllocFactorMatrix,(P$4+1),FALSE)*$E1739</f>
        <v>320.27608023080109</v>
      </c>
      <c r="Q1738" s="54">
        <f ca="1">VLOOKUP(CONCATENATE($F1738," ",$G1738),AllocFactorMatrix,(Q$4+1),FALSE)*$E1739</f>
        <v>612.58818292234525</v>
      </c>
      <c r="R1738" s="54">
        <f ca="1">VLOOKUP(CONCATENATE($F1738," ",$G1738),AllocFactorMatrix,(R$4+1),FALSE)*$E1739</f>
        <v>106.91787595281232</v>
      </c>
      <c r="S1738" s="54">
        <f t="shared" ca="1" si="863"/>
        <v>2286.8286135902276</v>
      </c>
      <c r="T1738" s="54">
        <f ca="1">VLOOKUP(CONCATENATE($F1738," ",$G1738),AllocFactorMatrix,(T$4+1),FALSE)*$E1739</f>
        <v>8.6728988522015928</v>
      </c>
      <c r="U1738" s="54">
        <f ca="1">VLOOKUP(CONCATENATE($F1738," ",$G1738),AllocFactorMatrix,(U$4+1),FALSE)*$E1739</f>
        <v>190.67026748089629</v>
      </c>
      <c r="V1738" s="54">
        <f ca="1">VLOOKUP(CONCATENATE($F1738," ",$G1738),AllocFactorMatrix,(V$4+1),FALSE)*$E1739</f>
        <v>901.34909003184384</v>
      </c>
      <c r="W1738" s="54">
        <f ca="1">VLOOKUP(CONCATENATE($F1738," ",$G1738),AllocFactorMatrix,(W$4+1),FALSE)*$E1739</f>
        <v>160.43654555896737</v>
      </c>
      <c r="X1738" s="54">
        <f t="shared" ca="1" si="869"/>
        <v>1261.1288019239091</v>
      </c>
      <c r="Y1738" s="54">
        <f ca="1">VLOOKUP(CONCATENATE($F1738," ",$G1738),AllocFactorMatrix,(Y$4+1),FALSE)*$E1739</f>
        <v>341.31917112871463</v>
      </c>
      <c r="Z1738" s="54">
        <f ca="1">VLOOKUP(CONCATENATE($F1738," ",$G1738),AllocFactorMatrix,(Z$4+1),FALSE)*$E1739</f>
        <v>5.4074336683499409</v>
      </c>
      <c r="AA1738" s="54">
        <f t="shared" ca="1" si="862"/>
        <v>346.72660479706457</v>
      </c>
      <c r="AB1738" s="54">
        <f ca="1">VLOOKUP(CONCATENATE($F1738," ",$G1738),AllocFactorMatrix,(AB$4+1),FALSE)*$E1739</f>
        <v>9.7258685027885026</v>
      </c>
      <c r="AC1738" s="54">
        <f ca="1">VLOOKUP(CONCATENATE($F1738," ",$G1738),AllocFactorMatrix,(AC$4+1),FALSE)*$E1739</f>
        <v>14968.424247116194</v>
      </c>
      <c r="AD1738" s="54">
        <f ca="1">VLOOKUP(CONCATENATE($F1738," ",$G1738),AllocFactorMatrix,(AD$4+1),FALSE)*$E1739</f>
        <v>4132.1538877334651</v>
      </c>
    </row>
    <row r="1739" spans="1:30" s="51" customFormat="1" collapsed="1">
      <c r="A1739" s="56"/>
      <c r="B1739" s="112"/>
      <c r="C1739" s="55"/>
      <c r="D1739" s="51" t="s">
        <v>525</v>
      </c>
      <c r="E1739" s="61">
        <v>2098337</v>
      </c>
      <c r="F1739" s="97" t="s">
        <v>70</v>
      </c>
      <c r="G1739" s="55" t="str">
        <f>$G$15</f>
        <v>TOTAL</v>
      </c>
      <c r="H1739" s="53">
        <f t="shared" ca="1" si="860"/>
        <v>2098337.0000000005</v>
      </c>
      <c r="I1739" s="54">
        <f ca="1">VLOOKUP(CONCATENATE($F1739," ",$G1739),AllocFactorMatrix,(I$4+1),FALSE)*$E1739</f>
        <v>1244510.1560932482</v>
      </c>
      <c r="J1739" s="54">
        <f ca="1">VLOOKUP(CONCATENATE($F1739," ",$G1739),AllocFactorMatrix,(J$4+1),FALSE)*$E1739</f>
        <v>76719.988139689842</v>
      </c>
      <c r="K1739" s="54">
        <f ca="1">VLOOKUP(CONCATENATE($F1739," ",$G1739),AllocFactorMatrix,(K$4+1),FALSE)*$E1739</f>
        <v>186570.96976852781</v>
      </c>
      <c r="L1739" s="54">
        <f ca="1">VLOOKUP(CONCATENATE($F1739," ",$G1739),AllocFactorMatrix,(L$4+1),FALSE)*$E1739</f>
        <v>5534.9759755015202</v>
      </c>
      <c r="M1739" s="54">
        <f ca="1">VLOOKUP(CONCATENATE($F1739," ",$G1739),AllocFactorMatrix,(M$4+1),FALSE)*$E1739</f>
        <v>496.82913880010773</v>
      </c>
      <c r="N1739" s="54">
        <f t="shared" ca="1" si="861"/>
        <v>192602.77488282943</v>
      </c>
      <c r="O1739" s="54">
        <f ca="1">VLOOKUP(CONCATENATE($F1739," ",$G1739),AllocFactorMatrix,(O$4+1),FALSE)*$E1739</f>
        <v>137847.72142539755</v>
      </c>
      <c r="P1739" s="54">
        <f ca="1">VLOOKUP(CONCATENATE($F1739," ",$G1739),AllocFactorMatrix,(P$4+1),FALSE)*$E1739</f>
        <v>22800.30326488697</v>
      </c>
      <c r="Q1739" s="54">
        <f ca="1">VLOOKUP(CONCATENATE($F1739," ",$G1739),AllocFactorMatrix,(Q$4+1),FALSE)*$E1739</f>
        <v>6503.5037092707898</v>
      </c>
      <c r="R1739" s="54">
        <f ca="1">VLOOKUP(CONCATENATE($F1739," ",$G1739),AllocFactorMatrix,(R$4+1),FALSE)*$E1739</f>
        <v>273.30669493124674</v>
      </c>
      <c r="S1739" s="54">
        <f t="shared" ca="1" si="863"/>
        <v>167424.83509448654</v>
      </c>
      <c r="T1739" s="54">
        <f ca="1">VLOOKUP(CONCATENATE($F1739," ",$G1739),AllocFactorMatrix,(T$4+1),FALSE)*$E1739</f>
        <v>4568.3387158701053</v>
      </c>
      <c r="U1739" s="54">
        <f ca="1">VLOOKUP(CONCATENATE($F1739," ",$G1739),AllocFactorMatrix,(U$4+1),FALSE)*$E1739</f>
        <v>68212.744573272794</v>
      </c>
      <c r="V1739" s="54">
        <f ca="1">VLOOKUP(CONCATENATE($F1739," ",$G1739),AllocFactorMatrix,(V$4+1),FALSE)*$E1739</f>
        <v>241294.29884881875</v>
      </c>
      <c r="W1739" s="54">
        <f ca="1">VLOOKUP(CONCATENATE($F1739," ",$G1739),AllocFactorMatrix,(W$4+1),FALSE)*$E1739</f>
        <v>35959.960505976997</v>
      </c>
      <c r="X1739" s="54">
        <f t="shared" ca="1" si="869"/>
        <v>350035.34264393867</v>
      </c>
      <c r="Y1739" s="54">
        <f ca="1">VLOOKUP(CONCATENATE($F1739," ",$G1739),AllocFactorMatrix,(Y$4+1),FALSE)*$E1739</f>
        <v>41491.206790550379</v>
      </c>
      <c r="Z1739" s="54">
        <f ca="1">VLOOKUP(CONCATENATE($F1739," ",$G1739),AllocFactorMatrix,(Z$4+1),FALSE)*$E1739</f>
        <v>677.24784933127955</v>
      </c>
      <c r="AA1739" s="54">
        <f t="shared" ca="1" si="862"/>
        <v>42168.45463988166</v>
      </c>
      <c r="AB1739" s="54">
        <f ca="1">VLOOKUP(CONCATENATE($F1739," ",$G1739),AllocFactorMatrix,(AB$4+1),FALSE)*$E1739</f>
        <v>541.14286159995356</v>
      </c>
      <c r="AC1739" s="54">
        <f ca="1">VLOOKUP(CONCATENATE($F1739," ",$G1739),AllocFactorMatrix,(AC$4+1),FALSE)*$E1739</f>
        <v>19382.671450451915</v>
      </c>
      <c r="AD1739" s="54">
        <f ca="1">VLOOKUP(CONCATENATE($F1739," ",$G1739),AllocFactorMatrix,(AD$4+1),FALSE)*$E1739</f>
        <v>4951.6341938737742</v>
      </c>
    </row>
    <row r="1740" spans="1:30" s="51" customFormat="1" hidden="1" outlineLevel="1">
      <c r="A1740" s="56"/>
      <c r="B1740" s="112"/>
      <c r="C1740" s="55"/>
      <c r="F1740" s="52" t="str">
        <f>F1747</f>
        <v>LABOR_M</v>
      </c>
      <c r="G1740" s="55" t="str">
        <f>$G$8</f>
        <v>PRODUCTION</v>
      </c>
      <c r="H1740" s="53">
        <f t="shared" ref="H1740:H1747" ca="1" si="870">SUBTOTAL(9,I1740:AD1740)</f>
        <v>1526756.1862262201</v>
      </c>
      <c r="I1740" s="54">
        <f ca="1">VLOOKUP(CONCATENATE($F1740," ",$G1740),AllocFactorMatrix,(I$4+1),FALSE)*$E1747</f>
        <v>847664.93862522568</v>
      </c>
      <c r="J1740" s="54">
        <f ca="1">VLOOKUP(CONCATENATE($F1740," ",$G1740),AllocFactorMatrix,(J$4+1),FALSE)*$E1747</f>
        <v>39005.196981287525</v>
      </c>
      <c r="K1740" s="54">
        <f ca="1">VLOOKUP(CONCATENATE($F1740," ",$G1740),AllocFactorMatrix,(K$4+1),FALSE)*$E1747</f>
        <v>128494.31834545077</v>
      </c>
      <c r="L1740" s="54">
        <f ca="1">VLOOKUP(CONCATENATE($F1740," ",$G1740),AllocFactorMatrix,(L$4+1),FALSE)*$E1747</f>
        <v>3210.6628090448639</v>
      </c>
      <c r="M1740" s="54">
        <f ca="1">VLOOKUP(CONCATENATE($F1740," ",$G1740),AllocFactorMatrix,(M$4+1),FALSE)*$E1747</f>
        <v>413.30779407219666</v>
      </c>
      <c r="N1740" s="54">
        <f t="shared" ref="N1740:N1747" ca="1" si="871">SUBTOTAL(9,K1740:M1740)</f>
        <v>132118.28894856782</v>
      </c>
      <c r="O1740" s="54">
        <f ca="1">VLOOKUP(CONCATENATE($F1740," ",$G1740),AllocFactorMatrix,(O$4+1),FALSE)*$E1747</f>
        <v>97747.364773359077</v>
      </c>
      <c r="P1740" s="54">
        <f ca="1">VLOOKUP(CONCATENATE($F1740," ",$G1740),AllocFactorMatrix,(P$4+1),FALSE)*$E1747</f>
        <v>17692.458755298936</v>
      </c>
      <c r="Q1740" s="54">
        <f ca="1">VLOOKUP(CONCATENATE($F1740," ",$G1740),AllocFactorMatrix,(Q$4+1),FALSE)*$E1747</f>
        <v>6843.3181350080777</v>
      </c>
      <c r="R1740" s="54">
        <f ca="1">VLOOKUP(CONCATENATE($F1740," ",$G1740),AllocFactorMatrix,(R$4+1),FALSE)*$E1747</f>
        <v>147.45108842251619</v>
      </c>
      <c r="S1740" s="54">
        <f ca="1">SUBTOTAL(9,O1740:R1740)</f>
        <v>122430.5927520886</v>
      </c>
      <c r="T1740" s="54">
        <f ca="1">VLOOKUP(CONCATENATE($F1740," ",$G1740),AllocFactorMatrix,(T$4+1),FALSE)*$E1747</f>
        <v>3103.835697409751</v>
      </c>
      <c r="U1740" s="54">
        <f ca="1">VLOOKUP(CONCATENATE($F1740," ",$G1740),AllocFactorMatrix,(U$4+1),FALSE)*$E1747</f>
        <v>49418.459969823911</v>
      </c>
      <c r="V1740" s="54">
        <f ca="1">VLOOKUP(CONCATENATE($F1740," ",$G1740),AllocFactorMatrix,(V$4+1),FALSE)*$E1747</f>
        <v>268006.37947297096</v>
      </c>
      <c r="W1740" s="54">
        <f ca="1">VLOOKUP(CONCATENATE($F1740," ",$G1740),AllocFactorMatrix,(W$4+1),FALSE)*$E1747</f>
        <v>35262.311435318625</v>
      </c>
      <c r="X1740" s="54">
        <f ca="1">SUBTOTAL(9,T1740:W1740)</f>
        <v>355790.98657552322</v>
      </c>
      <c r="Y1740" s="54">
        <f ca="1">VLOOKUP(CONCATENATE($F1740," ",$G1740),AllocFactorMatrix,(Y$4+1),FALSE)*$E1747</f>
        <v>28808.989755861312</v>
      </c>
      <c r="Z1740" s="54">
        <f ca="1">VLOOKUP(CONCATENATE($F1740," ",$G1740),AllocFactorMatrix,(Z$4+1),FALSE)*$E1747</f>
        <v>598.84333090149778</v>
      </c>
      <c r="AA1740" s="54">
        <f t="shared" ref="AA1740:AA1747" ca="1" si="872">SUBTOTAL(9,Y1740:Z1740)</f>
        <v>29407.83308676281</v>
      </c>
      <c r="AB1740" s="54">
        <f ca="1">VLOOKUP(CONCATENATE($F1740," ",$G1740),AllocFactorMatrix,(AB$4+1),FALSE)*$E1747</f>
        <v>338.34925676455487</v>
      </c>
      <c r="AC1740" s="54">
        <f ca="1">VLOOKUP(CONCATENATE($F1740," ",$G1740),AllocFactorMatrix,(AC$4+1),FALSE)*$E1747</f>
        <v>0</v>
      </c>
      <c r="AD1740" s="54">
        <f ca="1">VLOOKUP(CONCATENATE($F1740," ",$G1740),AllocFactorMatrix,(AD$4+1),FALSE)*$E1747</f>
        <v>0</v>
      </c>
    </row>
    <row r="1741" spans="1:30" s="51" customFormat="1" hidden="1" outlineLevel="1">
      <c r="A1741" s="56"/>
      <c r="B1741" s="112"/>
      <c r="C1741" s="55"/>
      <c r="F1741" s="52" t="str">
        <f>F1747</f>
        <v>LABOR_M</v>
      </c>
      <c r="G1741" s="55" t="str">
        <f>$G$9</f>
        <v>BULKTRAN</v>
      </c>
      <c r="H1741" s="53">
        <f t="shared" ca="1" si="870"/>
        <v>5578.4894671100064</v>
      </c>
      <c r="I1741" s="54">
        <f ca="1">VLOOKUP(CONCATENATE($F1741," ",$G1741),AllocFactorMatrix,(I$4+1),FALSE)*$E1747</f>
        <v>2747.8690239413663</v>
      </c>
      <c r="J1741" s="54">
        <f ca="1">VLOOKUP(CONCATENATE($F1741," ",$G1741),AllocFactorMatrix,(J$4+1),FALSE)*$E1747</f>
        <v>135.83698460491107</v>
      </c>
      <c r="K1741" s="54">
        <f ca="1">VLOOKUP(CONCATENATE($F1741," ",$G1741),AllocFactorMatrix,(K$4+1),FALSE)*$E1747</f>
        <v>497.56308968353227</v>
      </c>
      <c r="L1741" s="54">
        <f ca="1">VLOOKUP(CONCATENATE($F1741," ",$G1741),AllocFactorMatrix,(L$4+1),FALSE)*$E1747</f>
        <v>15.661519516369101</v>
      </c>
      <c r="M1741" s="54">
        <f ca="1">VLOOKUP(CONCATENATE($F1741," ",$G1741),AllocFactorMatrix,(M$4+1),FALSE)*$E1747</f>
        <v>1.4686871860075792</v>
      </c>
      <c r="N1741" s="54">
        <f t="shared" ca="1" si="871"/>
        <v>514.69329638590898</v>
      </c>
      <c r="O1741" s="54">
        <f ca="1">VLOOKUP(CONCATENATE($F1741," ",$G1741),AllocFactorMatrix,(O$4+1),FALSE)*$E1747</f>
        <v>378.22534945335292</v>
      </c>
      <c r="P1741" s="54">
        <f ca="1">VLOOKUP(CONCATENATE($F1741," ",$G1741),AllocFactorMatrix,(P$4+1),FALSE)*$E1747</f>
        <v>70.474401800883143</v>
      </c>
      <c r="Q1741" s="54">
        <f ca="1">VLOOKUP(CONCATENATE($F1741," ",$G1741),AllocFactorMatrix,(Q$4+1),FALSE)*$E1747</f>
        <v>31.846069940423725</v>
      </c>
      <c r="R1741" s="54">
        <f ca="1">VLOOKUP(CONCATENATE($F1741," ",$G1741),AllocFactorMatrix,(R$4+1),FALSE)*$E1747</f>
        <v>1.4320821673980557</v>
      </c>
      <c r="S1741" s="54">
        <f t="shared" ref="S1741:S1747" ca="1" si="873">SUBTOTAL(9,O1741:R1741)</f>
        <v>481.97790336205782</v>
      </c>
      <c r="T1741" s="54">
        <f ca="1">VLOOKUP(CONCATENATE($F1741," ",$G1741),AllocFactorMatrix,(T$4+1),FALSE)*$E1747</f>
        <v>13.212380219656401</v>
      </c>
      <c r="U1741" s="54">
        <f ca="1">VLOOKUP(CONCATENATE($F1741," ",$G1741),AllocFactorMatrix,(U$4+1),FALSE)*$E1747</f>
        <v>216.21835114498555</v>
      </c>
      <c r="V1741" s="54">
        <f ca="1">VLOOKUP(CONCATENATE($F1741," ",$G1741),AllocFactorMatrix,(V$4+1),FALSE)*$E1747</f>
        <v>1142.7200612005095</v>
      </c>
      <c r="W1741" s="54">
        <f ca="1">VLOOKUP(CONCATENATE($F1741," ",$G1741),AllocFactorMatrix,(W$4+1),FALSE)*$E1747</f>
        <v>206.35630330892189</v>
      </c>
      <c r="X1741" s="54">
        <f t="shared" ref="X1741:X1747" ca="1" si="874">SUBTOTAL(9,T1741:W1741)</f>
        <v>1578.5070958740735</v>
      </c>
      <c r="Y1741" s="54">
        <f ca="1">VLOOKUP(CONCATENATE($F1741," ",$G1741),AllocFactorMatrix,(Y$4+1),FALSE)*$E1747</f>
        <v>116.15240464894362</v>
      </c>
      <c r="Z1741" s="54">
        <f ca="1">VLOOKUP(CONCATENATE($F1741," ",$G1741),AllocFactorMatrix,(Z$4+1),FALSE)*$E1747</f>
        <v>1.9455083791200303</v>
      </c>
      <c r="AA1741" s="54">
        <f t="shared" ca="1" si="872"/>
        <v>118.09791302806364</v>
      </c>
      <c r="AB1741" s="54">
        <f ca="1">VLOOKUP(CONCATENATE($F1741," ",$G1741),AllocFactorMatrix,(AB$4+1),FALSE)*$E1747</f>
        <v>1.5072499136238333</v>
      </c>
      <c r="AC1741" s="54">
        <f ca="1">VLOOKUP(CONCATENATE($F1741," ",$G1741),AllocFactorMatrix,(AC$4+1),FALSE)*$E1747</f>
        <v>0</v>
      </c>
      <c r="AD1741" s="54">
        <f ca="1">VLOOKUP(CONCATENATE($F1741," ",$G1741),AllocFactorMatrix,(AD$4+1),FALSE)*$E1747</f>
        <v>0</v>
      </c>
    </row>
    <row r="1742" spans="1:30" s="51" customFormat="1" hidden="1" outlineLevel="1">
      <c r="A1742" s="56"/>
      <c r="B1742" s="112"/>
      <c r="C1742" s="55"/>
      <c r="F1742" s="52" t="str">
        <f>F1747</f>
        <v>LABOR_M</v>
      </c>
      <c r="G1742" s="55" t="str">
        <f>$G$10</f>
        <v>SUBTRAN</v>
      </c>
      <c r="H1742" s="53">
        <f t="shared" ca="1" si="870"/>
        <v>1227.0362948882939</v>
      </c>
      <c r="I1742" s="54">
        <f ca="1">VLOOKUP(CONCATENATE($F1742," ",$G1742),AllocFactorMatrix,(I$4+1),FALSE)*$E1747</f>
        <v>597.4040102561072</v>
      </c>
      <c r="J1742" s="54">
        <f ca="1">VLOOKUP(CONCATENATE($F1742," ",$G1742),AllocFactorMatrix,(J$4+1),FALSE)*$E1747</f>
        <v>28.831499032188042</v>
      </c>
      <c r="K1742" s="54">
        <f ca="1">VLOOKUP(CONCATENATE($F1742," ",$G1742),AllocFactorMatrix,(K$4+1),FALSE)*$E1747</f>
        <v>104.88758375190638</v>
      </c>
      <c r="L1742" s="54">
        <f ca="1">VLOOKUP(CONCATENATE($F1742," ",$G1742),AllocFactorMatrix,(L$4+1),FALSE)*$E1747</f>
        <v>3.2398787756753022</v>
      </c>
      <c r="M1742" s="54">
        <f ca="1">VLOOKUP(CONCATENATE($F1742," ",$G1742),AllocFactorMatrix,(M$4+1),FALSE)*$E1747</f>
        <v>0.40350976685965456</v>
      </c>
      <c r="N1742" s="54">
        <f t="shared" ca="1" si="871"/>
        <v>108.53097229444134</v>
      </c>
      <c r="O1742" s="54">
        <f ca="1">VLOOKUP(CONCATENATE($F1742," ",$G1742),AllocFactorMatrix,(O$4+1),FALSE)*$E1747</f>
        <v>79.244208898101164</v>
      </c>
      <c r="P1742" s="54">
        <f ca="1">VLOOKUP(CONCATENATE($F1742," ",$G1742),AllocFactorMatrix,(P$4+1),FALSE)*$E1747</f>
        <v>14.731406007206742</v>
      </c>
      <c r="Q1742" s="54">
        <f ca="1">VLOOKUP(CONCATENATE($F1742," ",$G1742),AllocFactorMatrix,(Q$4+1),FALSE)*$E1747</f>
        <v>8.7653621046731605</v>
      </c>
      <c r="R1742" s="54">
        <f ca="1">VLOOKUP(CONCATENATE($F1742," ",$G1742),AllocFactorMatrix,(R$4+1),FALSE)*$E1747</f>
        <v>0</v>
      </c>
      <c r="S1742" s="54">
        <f t="shared" ca="1" si="873"/>
        <v>102.74097700998107</v>
      </c>
      <c r="T1742" s="54">
        <f ca="1">VLOOKUP(CONCATENATE($F1742," ",$G1742),AllocFactorMatrix,(T$4+1),FALSE)*$E1747</f>
        <v>2.7670717082127618</v>
      </c>
      <c r="U1742" s="54">
        <f ca="1">VLOOKUP(CONCATENATE($F1742," ",$G1742),AllocFactorMatrix,(U$4+1),FALSE)*$E1747</f>
        <v>45.298543708260254</v>
      </c>
      <c r="V1742" s="54">
        <f ca="1">VLOOKUP(CONCATENATE($F1742," ",$G1742),AllocFactorMatrix,(V$4+1),FALSE)*$E1747</f>
        <v>315.58059920785848</v>
      </c>
      <c r="W1742" s="54">
        <f ca="1">VLOOKUP(CONCATENATE($F1742," ",$G1742),AllocFactorMatrix,(W$4+1),FALSE)*$E1747</f>
        <v>0</v>
      </c>
      <c r="X1742" s="54">
        <f t="shared" ca="1" si="874"/>
        <v>363.64621462433149</v>
      </c>
      <c r="Y1742" s="54">
        <f ca="1">VLOOKUP(CONCATENATE($F1742," ",$G1742),AllocFactorMatrix,(Y$4+1),FALSE)*$E1747</f>
        <v>23.850185216976111</v>
      </c>
      <c r="Z1742" s="54">
        <f ca="1">VLOOKUP(CONCATENATE($F1742," ",$G1742),AllocFactorMatrix,(Z$4+1),FALSE)*$E1747</f>
        <v>0.39758323552987984</v>
      </c>
      <c r="AA1742" s="54">
        <f t="shared" ca="1" si="872"/>
        <v>24.247768452505991</v>
      </c>
      <c r="AB1742" s="54">
        <f ca="1">VLOOKUP(CONCATENATE($F1742," ",$G1742),AllocFactorMatrix,(AB$4+1),FALSE)*$E1747</f>
        <v>0.31848673963440927</v>
      </c>
      <c r="AC1742" s="54">
        <f ca="1">VLOOKUP(CONCATENATE($F1742," ",$G1742),AllocFactorMatrix,(AC$4+1),FALSE)*$E1747</f>
        <v>1.0829230004284878</v>
      </c>
      <c r="AD1742" s="54">
        <f ca="1">VLOOKUP(CONCATENATE($F1742," ",$G1742),AllocFactorMatrix,(AD$4+1),FALSE)*$E1747</f>
        <v>0.2334434786756743</v>
      </c>
    </row>
    <row r="1743" spans="1:30" s="51" customFormat="1" hidden="1" outlineLevel="1">
      <c r="A1743" s="56"/>
      <c r="B1743" s="112"/>
      <c r="C1743" s="55"/>
      <c r="F1743" s="52" t="str">
        <f>F1747</f>
        <v>LABOR_M</v>
      </c>
      <c r="G1743" s="55" t="str">
        <f>$G$11</f>
        <v>DISTPRI</v>
      </c>
      <c r="H1743" s="53">
        <f t="shared" ca="1" si="870"/>
        <v>786160.28691404522</v>
      </c>
      <c r="I1743" s="54">
        <f ca="1">VLOOKUP(CONCATENATE($F1743," ",$G1743),AllocFactorMatrix,(I$4+1),FALSE)*$E1747</f>
        <v>525424.44989549194</v>
      </c>
      <c r="J1743" s="54">
        <f ca="1">VLOOKUP(CONCATENATE($F1743," ",$G1743),AllocFactorMatrix,(J$4+1),FALSE)*$E1747</f>
        <v>24767.136928138614</v>
      </c>
      <c r="K1743" s="54">
        <f ca="1">VLOOKUP(CONCATENATE($F1743," ",$G1743),AllocFactorMatrix,(K$4+1),FALSE)*$E1747</f>
        <v>89930.994228516516</v>
      </c>
      <c r="L1743" s="54">
        <f ca="1">VLOOKUP(CONCATENATE($F1743," ",$G1743),AllocFactorMatrix,(L$4+1),FALSE)*$E1747</f>
        <v>2779.3356716137259</v>
      </c>
      <c r="M1743" s="54">
        <f ca="1">VLOOKUP(CONCATENATE($F1743," ",$G1743),AllocFactorMatrix,(M$4+1),FALSE)*$E1747</f>
        <v>0</v>
      </c>
      <c r="N1743" s="54">
        <f t="shared" ca="1" si="871"/>
        <v>92710.329900130237</v>
      </c>
      <c r="O1743" s="54">
        <f ca="1">VLOOKUP(CONCATENATE($F1743," ",$G1743),AllocFactorMatrix,(O$4+1),FALSE)*$E1747</f>
        <v>67432.527077608829</v>
      </c>
      <c r="P1743" s="54">
        <f ca="1">VLOOKUP(CONCATENATE($F1743," ",$G1743),AllocFactorMatrix,(P$4+1),FALSE)*$E1747</f>
        <v>12559.312706010291</v>
      </c>
      <c r="Q1743" s="54">
        <f ca="1">VLOOKUP(CONCATENATE($F1743," ",$G1743),AllocFactorMatrix,(Q$4+1),FALSE)*$E1747</f>
        <v>0</v>
      </c>
      <c r="R1743" s="54">
        <f ca="1">VLOOKUP(CONCATENATE($F1743," ",$G1743),AllocFactorMatrix,(R$4+1),FALSE)*$E1747</f>
        <v>0</v>
      </c>
      <c r="S1743" s="54">
        <f t="shared" ca="1" si="873"/>
        <v>79991.839783619114</v>
      </c>
      <c r="T1743" s="54">
        <f ca="1">VLOOKUP(CONCATENATE($F1743," ",$G1743),AllocFactorMatrix,(T$4+1),FALSE)*$E1747</f>
        <v>2403.9280348091975</v>
      </c>
      <c r="U1743" s="54">
        <f ca="1">VLOOKUP(CONCATENATE($F1743," ",$G1743),AllocFactorMatrix,(U$4+1),FALSE)*$E1747</f>
        <v>38769.919482289653</v>
      </c>
      <c r="V1743" s="54">
        <f ca="1">VLOOKUP(CONCATENATE($F1743," ",$G1743),AllocFactorMatrix,(V$4+1),FALSE)*$E1747</f>
        <v>0</v>
      </c>
      <c r="W1743" s="54">
        <f ca="1">VLOOKUP(CONCATENATE($F1743," ",$G1743),AllocFactorMatrix,(W$4+1),FALSE)*$E1747</f>
        <v>0</v>
      </c>
      <c r="X1743" s="54">
        <f t="shared" ca="1" si="874"/>
        <v>41173.847517098853</v>
      </c>
      <c r="Y1743" s="54">
        <f ca="1">VLOOKUP(CONCATENATE($F1743," ",$G1743),AllocFactorMatrix,(Y$4+1),FALSE)*$E1747</f>
        <v>20334.005817154164</v>
      </c>
      <c r="Z1743" s="54">
        <f ca="1">VLOOKUP(CONCATENATE($F1743," ",$G1743),AllocFactorMatrix,(Z$4+1),FALSE)*$E1747</f>
        <v>339.25081475436116</v>
      </c>
      <c r="AA1743" s="54">
        <f t="shared" ca="1" si="872"/>
        <v>20673.256631908524</v>
      </c>
      <c r="AB1743" s="54">
        <f ca="1">VLOOKUP(CONCATENATE($F1743," ",$G1743),AllocFactorMatrix,(AB$4+1),FALSE)*$E1747</f>
        <v>274.85000407495545</v>
      </c>
      <c r="AC1743" s="54">
        <f ca="1">VLOOKUP(CONCATENATE($F1743," ",$G1743),AllocFactorMatrix,(AC$4+1),FALSE)*$E1747</f>
        <v>941.59792916691003</v>
      </c>
      <c r="AD1743" s="54">
        <f ca="1">VLOOKUP(CONCATENATE($F1743," ",$G1743),AllocFactorMatrix,(AD$4+1),FALSE)*$E1747</f>
        <v>202.97832441601193</v>
      </c>
    </row>
    <row r="1744" spans="1:30" s="51" customFormat="1" hidden="1" outlineLevel="1">
      <c r="A1744" s="56"/>
      <c r="B1744" s="112"/>
      <c r="C1744" s="55"/>
      <c r="F1744" s="52" t="str">
        <f>F1747</f>
        <v>LABOR_M</v>
      </c>
      <c r="G1744" s="55" t="str">
        <f>$G$12</f>
        <v>DISTSEC</v>
      </c>
      <c r="H1744" s="53">
        <f t="shared" ca="1" si="870"/>
        <v>324458.0198681074</v>
      </c>
      <c r="I1744" s="54">
        <f ca="1">VLOOKUP(CONCATENATE($F1744," ",$G1744),AllocFactorMatrix,(I$4+1),FALSE)*$E1747</f>
        <v>242597.73243987758</v>
      </c>
      <c r="J1744" s="54">
        <f ca="1">VLOOKUP(CONCATENATE($F1744," ",$G1744),AllocFactorMatrix,(J$4+1),FALSE)*$E1747</f>
        <v>11695.713999096943</v>
      </c>
      <c r="K1744" s="54">
        <f ca="1">VLOOKUP(CONCATENATE($F1744," ",$G1744),AllocFactorMatrix,(K$4+1),FALSE)*$E1747</f>
        <v>35290.843177046765</v>
      </c>
      <c r="L1744" s="54">
        <f ca="1">VLOOKUP(CONCATENATE($F1744," ",$G1744),AllocFactorMatrix,(L$4+1),FALSE)*$E1747</f>
        <v>0</v>
      </c>
      <c r="M1744" s="54">
        <f ca="1">VLOOKUP(CONCATENATE($F1744," ",$G1744),AllocFactorMatrix,(M$4+1),FALSE)*$E1747</f>
        <v>0</v>
      </c>
      <c r="N1744" s="54">
        <f t="shared" ca="1" si="871"/>
        <v>35290.843177046765</v>
      </c>
      <c r="O1744" s="54">
        <f ca="1">VLOOKUP(CONCATENATE($F1744," ",$G1744),AllocFactorMatrix,(O$4+1),FALSE)*$E1747</f>
        <v>22487.462632776373</v>
      </c>
      <c r="P1744" s="54">
        <f ca="1">VLOOKUP(CONCATENATE($F1744," ",$G1744),AllocFactorMatrix,(P$4+1),FALSE)*$E1747</f>
        <v>0</v>
      </c>
      <c r="Q1744" s="54">
        <f ca="1">VLOOKUP(CONCATENATE($F1744," ",$G1744),AllocFactorMatrix,(Q$4+1),FALSE)*$E1747</f>
        <v>0</v>
      </c>
      <c r="R1744" s="54">
        <f ca="1">VLOOKUP(CONCATENATE($F1744," ",$G1744),AllocFactorMatrix,(R$4+1),FALSE)*$E1747</f>
        <v>0</v>
      </c>
      <c r="S1744" s="54">
        <f t="shared" ca="1" si="873"/>
        <v>22487.462632776373</v>
      </c>
      <c r="T1744" s="54">
        <f ca="1">VLOOKUP(CONCATENATE($F1744," ",$G1744),AllocFactorMatrix,(T$4+1),FALSE)*$E1747</f>
        <v>608.0138138977652</v>
      </c>
      <c r="U1744" s="54">
        <f ca="1">VLOOKUP(CONCATENATE($F1744," ",$G1744),AllocFactorMatrix,(U$4+1),FALSE)*$E1747</f>
        <v>0</v>
      </c>
      <c r="V1744" s="54">
        <f ca="1">VLOOKUP(CONCATENATE($F1744," ",$G1744),AllocFactorMatrix,(V$4+1),FALSE)*$E1747</f>
        <v>0</v>
      </c>
      <c r="W1744" s="54">
        <f ca="1">VLOOKUP(CONCATENATE($F1744," ",$G1744),AllocFactorMatrix,(W$4+1),FALSE)*$E1747</f>
        <v>0</v>
      </c>
      <c r="X1744" s="54">
        <f t="shared" ca="1" si="874"/>
        <v>608.0138138977652</v>
      </c>
      <c r="Y1744" s="54">
        <f ca="1">VLOOKUP(CONCATENATE($F1744," ",$G1744),AllocFactorMatrix,(Y$4+1),FALSE)*$E1747</f>
        <v>8294.367755978119</v>
      </c>
      <c r="Z1744" s="54">
        <f ca="1">VLOOKUP(CONCATENATE($F1744," ",$G1744),AllocFactorMatrix,(Z$4+1),FALSE)*$E1747</f>
        <v>0</v>
      </c>
      <c r="AA1744" s="54">
        <f t="shared" ca="1" si="872"/>
        <v>8294.367755978119</v>
      </c>
      <c r="AB1744" s="54">
        <f ca="1">VLOOKUP(CONCATENATE($F1744," ",$G1744),AllocFactorMatrix,(AB$4+1),FALSE)*$E1747</f>
        <v>86.070921023640068</v>
      </c>
      <c r="AC1744" s="54">
        <f ca="1">VLOOKUP(CONCATENATE($F1744," ",$G1744),AllocFactorMatrix,(AC$4+1),FALSE)*$E1747</f>
        <v>2922.4388107565183</v>
      </c>
      <c r="AD1744" s="54">
        <f ca="1">VLOOKUP(CONCATENATE($F1744," ",$G1744),AllocFactorMatrix,(AD$4+1),FALSE)*$E1747</f>
        <v>475.37631765364301</v>
      </c>
    </row>
    <row r="1745" spans="1:30" s="51" customFormat="1" hidden="1" outlineLevel="1">
      <c r="A1745" s="56"/>
      <c r="B1745" s="112"/>
      <c r="C1745" s="55"/>
      <c r="F1745" s="52" t="str">
        <f>F1747</f>
        <v>LABOR_M</v>
      </c>
      <c r="G1745" s="55" t="str">
        <f>$G$13</f>
        <v>ENERGY</v>
      </c>
      <c r="H1745" s="53">
        <f t="shared" ca="1" si="870"/>
        <v>401925.51322020165</v>
      </c>
      <c r="I1745" s="54">
        <f ca="1">VLOOKUP(CONCATENATE($F1745," ",$G1745),AllocFactorMatrix,(I$4+1),FALSE)*$E1747</f>
        <v>150813.34021688739</v>
      </c>
      <c r="J1745" s="54">
        <f ca="1">VLOOKUP(CONCATENATE($F1745," ",$G1745),AllocFactorMatrix,(J$4+1),FALSE)*$E1747</f>
        <v>9773.6789709013647</v>
      </c>
      <c r="K1745" s="54">
        <f ca="1">VLOOKUP(CONCATENATE($F1745," ",$G1745),AllocFactorMatrix,(K$4+1),FALSE)*$E1747</f>
        <v>32791.752450639717</v>
      </c>
      <c r="L1745" s="54">
        <f ca="1">VLOOKUP(CONCATENATE($F1745," ",$G1745),AllocFactorMatrix,(L$4+1),FALSE)*$E1747</f>
        <v>1042.1963378132573</v>
      </c>
      <c r="M1745" s="54">
        <f ca="1">VLOOKUP(CONCATENATE($F1745," ",$G1745),AllocFactorMatrix,(M$4+1),FALSE)*$E1747</f>
        <v>96.078318852365584</v>
      </c>
      <c r="N1745" s="54">
        <f t="shared" ca="1" si="871"/>
        <v>33930.027107305337</v>
      </c>
      <c r="O1745" s="54">
        <f ca="1">VLOOKUP(CONCATENATE($F1745," ",$G1745),AllocFactorMatrix,(O$4+1),FALSE)*$E1747</f>
        <v>29896.698261057245</v>
      </c>
      <c r="P1745" s="54">
        <f ca="1">VLOOKUP(CONCATENATE($F1745," ",$G1745),AllocFactorMatrix,(P$4+1),FALSE)*$E1747</f>
        <v>5542.2725953229174</v>
      </c>
      <c r="Q1745" s="54">
        <f ca="1">VLOOKUP(CONCATENATE($F1745," ",$G1745),AllocFactorMatrix,(Q$4+1),FALSE)*$E1747</f>
        <v>2518.2668077106423</v>
      </c>
      <c r="R1745" s="54">
        <f ca="1">VLOOKUP(CONCATENATE($F1745," ",$G1745),AllocFactorMatrix,(R$4+1),FALSE)*$E1747</f>
        <v>116.68172226978594</v>
      </c>
      <c r="S1745" s="54">
        <f t="shared" ca="1" si="873"/>
        <v>38073.919386360591</v>
      </c>
      <c r="T1745" s="54">
        <f ca="1">VLOOKUP(CONCATENATE($F1745," ",$G1745),AllocFactorMatrix,(T$4+1),FALSE)*$E1747</f>
        <v>1145.6981314935367</v>
      </c>
      <c r="U1745" s="54">
        <f ca="1">VLOOKUP(CONCATENATE($F1745," ",$G1745),AllocFactorMatrix,(U$4+1),FALSE)*$E1747</f>
        <v>20116.742842013158</v>
      </c>
      <c r="V1745" s="54">
        <f ca="1">VLOOKUP(CONCATENATE($F1745," ",$G1745),AllocFactorMatrix,(V$4+1),FALSE)*$E1747</f>
        <v>114214.5138104986</v>
      </c>
      <c r="W1745" s="54">
        <f ca="1">VLOOKUP(CONCATENATE($F1745," ",$G1745),AllocFactorMatrix,(W$4+1),FALSE)*$E1747</f>
        <v>21669.16642202537</v>
      </c>
      <c r="X1745" s="54">
        <f t="shared" ca="1" si="874"/>
        <v>157146.12120603066</v>
      </c>
      <c r="Y1745" s="54">
        <f ca="1">VLOOKUP(CONCATENATE($F1745," ",$G1745),AllocFactorMatrix,(Y$4+1),FALSE)*$E1747</f>
        <v>8099.9167491350681</v>
      </c>
      <c r="Z1745" s="54">
        <f ca="1">VLOOKUP(CONCATENATE($F1745," ",$G1745),AllocFactorMatrix,(Z$4+1),FALSE)*$E1747</f>
        <v>131.8537321573524</v>
      </c>
      <c r="AA1745" s="54">
        <f t="shared" ca="1" si="872"/>
        <v>8231.7704812924203</v>
      </c>
      <c r="AB1745" s="54">
        <f ca="1">VLOOKUP(CONCATENATE($F1745," ",$G1745),AllocFactorMatrix,(AB$4+1),FALSE)*$E1747</f>
        <v>147.07223185650761</v>
      </c>
      <c r="AC1745" s="54">
        <f ca="1">VLOOKUP(CONCATENATE($F1745," ",$G1745),AllocFactorMatrix,(AC$4+1),FALSE)*$E1747</f>
        <v>3180.2400722276921</v>
      </c>
      <c r="AD1745" s="54">
        <f ca="1">VLOOKUP(CONCATENATE($F1745," ",$G1745),AllocFactorMatrix,(AD$4+1),FALSE)*$E1747</f>
        <v>629.34354733976534</v>
      </c>
    </row>
    <row r="1746" spans="1:30" s="51" customFormat="1" hidden="1" outlineLevel="1">
      <c r="A1746" s="56"/>
      <c r="B1746" s="112"/>
      <c r="C1746" s="55"/>
      <c r="F1746" s="52" t="str">
        <f>F1747</f>
        <v>LABOR_M</v>
      </c>
      <c r="G1746" s="55" t="str">
        <f>$G$14</f>
        <v>CUSTOMER</v>
      </c>
      <c r="H1746" s="53">
        <f t="shared" ca="1" si="870"/>
        <v>302945.46800942696</v>
      </c>
      <c r="I1746" s="54">
        <f ca="1">VLOOKUP(CONCATENATE($F1746," ",$G1746),AllocFactorMatrix,(I$4+1),FALSE)*$E1747</f>
        <v>216454.83751452435</v>
      </c>
      <c r="J1746" s="54">
        <f ca="1">VLOOKUP(CONCATENATE($F1746," ",$G1746),AllocFactorMatrix,(J$4+1),FALSE)*$E1747</f>
        <v>37042.550158661812</v>
      </c>
      <c r="K1746" s="54">
        <f ca="1">VLOOKUP(CONCATENATE($F1746," ",$G1746),AllocFactorMatrix,(K$4+1),FALSE)*$E1747</f>
        <v>10666.257976378307</v>
      </c>
      <c r="L1746" s="54">
        <f ca="1">VLOOKUP(CONCATENATE($F1746," ",$G1746),AllocFactorMatrix,(L$4+1),FALSE)*$E1747</f>
        <v>1783.002798660867</v>
      </c>
      <c r="M1746" s="54">
        <f ca="1">VLOOKUP(CONCATENATE($F1746," ",$G1746),AllocFactorMatrix,(M$4+1),FALSE)*$E1747</f>
        <v>281.70589183451654</v>
      </c>
      <c r="N1746" s="54">
        <f t="shared" ca="1" si="871"/>
        <v>12730.966666873692</v>
      </c>
      <c r="O1746" s="54">
        <f ca="1">VLOOKUP(CONCATENATE($F1746," ",$G1746),AllocFactorMatrix,(O$4+1),FALSE)*$E1747</f>
        <v>1990.3486629735908</v>
      </c>
      <c r="P1746" s="54">
        <f ca="1">VLOOKUP(CONCATENATE($F1746," ",$G1746),AllocFactorMatrix,(P$4+1),FALSE)*$E1747</f>
        <v>511.17667313355508</v>
      </c>
      <c r="Q1746" s="54">
        <f ca="1">VLOOKUP(CONCATENATE($F1746," ",$G1746),AllocFactorMatrix,(Q$4+1),FALSE)*$E1747</f>
        <v>977.7214368351049</v>
      </c>
      <c r="R1746" s="54">
        <f ca="1">VLOOKUP(CONCATENATE($F1746," ",$G1746),AllocFactorMatrix,(R$4+1),FALSE)*$E1747</f>
        <v>170.64628769241645</v>
      </c>
      <c r="S1746" s="54">
        <f t="shared" ca="1" si="873"/>
        <v>3649.8930606346671</v>
      </c>
      <c r="T1746" s="54">
        <f ca="1">VLOOKUP(CONCATENATE($F1746," ",$G1746),AllocFactorMatrix,(T$4+1),FALSE)*$E1747</f>
        <v>13.842381168451301</v>
      </c>
      <c r="U1746" s="54">
        <f ca="1">VLOOKUP(CONCATENATE($F1746," ",$G1746),AllocFactorMatrix,(U$4+1),FALSE)*$E1747</f>
        <v>304.31930141686638</v>
      </c>
      <c r="V1746" s="54">
        <f ca="1">VLOOKUP(CONCATENATE($F1746," ",$G1746),AllocFactorMatrix,(V$4+1),FALSE)*$E1747</f>
        <v>1438.5983144367358</v>
      </c>
      <c r="W1746" s="54">
        <f ca="1">VLOOKUP(CONCATENATE($F1746," ",$G1746),AllocFactorMatrix,(W$4+1),FALSE)*$E1747</f>
        <v>256.06476621286538</v>
      </c>
      <c r="X1746" s="54">
        <f t="shared" ca="1" si="874"/>
        <v>2012.8247632349189</v>
      </c>
      <c r="Y1746" s="54">
        <f ca="1">VLOOKUP(CONCATENATE($F1746," ",$G1746),AllocFactorMatrix,(Y$4+1),FALSE)*$E1747</f>
        <v>544.76250067924877</v>
      </c>
      <c r="Z1746" s="54">
        <f ca="1">VLOOKUP(CONCATENATE($F1746," ",$G1746),AllocFactorMatrix,(Z$4+1),FALSE)*$E1747</f>
        <v>8.6305351020455916</v>
      </c>
      <c r="AA1746" s="54">
        <f t="shared" ca="1" si="872"/>
        <v>553.39303578129432</v>
      </c>
      <c r="AB1746" s="54">
        <f ca="1">VLOOKUP(CONCATENATE($F1746," ",$G1746),AllocFactorMatrix,(AB$4+1),FALSE)*$E1747</f>
        <v>15.522973495264266</v>
      </c>
      <c r="AC1746" s="54">
        <f ca="1">VLOOKUP(CONCATENATE($F1746," ",$G1746),AllocFactorMatrix,(AC$4+1),FALSE)*$E1747</f>
        <v>23890.355168511414</v>
      </c>
      <c r="AD1746" s="54">
        <f ca="1">VLOOKUP(CONCATENATE($F1746," ",$G1746),AllocFactorMatrix,(AD$4+1),FALSE)*$E1747</f>
        <v>6595.1246677095478</v>
      </c>
    </row>
    <row r="1747" spans="1:30" s="51" customFormat="1" collapsed="1">
      <c r="A1747" s="56"/>
      <c r="B1747" s="112"/>
      <c r="C1747" s="55"/>
      <c r="D1747" s="51" t="s">
        <v>526</v>
      </c>
      <c r="E1747" s="61">
        <v>3349051</v>
      </c>
      <c r="F1747" s="97" t="s">
        <v>70</v>
      </c>
      <c r="G1747" s="55" t="str">
        <f>$G$15</f>
        <v>TOTAL</v>
      </c>
      <c r="H1747" s="53">
        <f t="shared" ca="1" si="870"/>
        <v>3349051.0000000005</v>
      </c>
      <c r="I1747" s="54">
        <f ca="1">VLOOKUP(CONCATENATE($F1747," ",$G1747),AllocFactorMatrix,(I$4+1),FALSE)*$E1747</f>
        <v>1986300.5717262044</v>
      </c>
      <c r="J1747" s="54">
        <f ca="1">VLOOKUP(CONCATENATE($F1747," ",$G1747),AllocFactorMatrix,(J$4+1),FALSE)*$E1747</f>
        <v>122448.94552172335</v>
      </c>
      <c r="K1747" s="54">
        <f ca="1">VLOOKUP(CONCATENATE($F1747," ",$G1747),AllocFactorMatrix,(K$4+1),FALSE)*$E1747</f>
        <v>297776.61685146752</v>
      </c>
      <c r="L1747" s="54">
        <f ca="1">VLOOKUP(CONCATENATE($F1747," ",$G1747),AllocFactorMatrix,(L$4+1),FALSE)*$E1747</f>
        <v>8834.0990154247575</v>
      </c>
      <c r="M1747" s="54">
        <f ca="1">VLOOKUP(CONCATENATE($F1747," ",$G1747),AllocFactorMatrix,(M$4+1),FALSE)*$E1747</f>
        <v>792.96420171194598</v>
      </c>
      <c r="N1747" s="54">
        <f t="shared" ca="1" si="871"/>
        <v>307403.68006860424</v>
      </c>
      <c r="O1747" s="54">
        <f ca="1">VLOOKUP(CONCATENATE($F1747," ",$G1747),AllocFactorMatrix,(O$4+1),FALSE)*$E1747</f>
        <v>220011.87096612656</v>
      </c>
      <c r="P1747" s="54">
        <f ca="1">VLOOKUP(CONCATENATE($F1747," ",$G1747),AllocFactorMatrix,(P$4+1),FALSE)*$E1747</f>
        <v>36390.426537573789</v>
      </c>
      <c r="Q1747" s="54">
        <f ca="1">VLOOKUP(CONCATENATE($F1747," ",$G1747),AllocFactorMatrix,(Q$4+1),FALSE)*$E1747</f>
        <v>10379.917811598922</v>
      </c>
      <c r="R1747" s="54">
        <f ca="1">VLOOKUP(CONCATENATE($F1747," ",$G1747),AllocFactorMatrix,(R$4+1),FALSE)*$E1747</f>
        <v>436.21118055211662</v>
      </c>
      <c r="S1747" s="54">
        <f t="shared" ca="1" si="873"/>
        <v>267218.42649585142</v>
      </c>
      <c r="T1747" s="54">
        <f ca="1">VLOOKUP(CONCATENATE($F1747," ",$G1747),AllocFactorMatrix,(T$4+1),FALSE)*$E1747</f>
        <v>7291.2975107065695</v>
      </c>
      <c r="U1747" s="54">
        <f ca="1">VLOOKUP(CONCATENATE($F1747," ",$G1747),AllocFactorMatrix,(U$4+1),FALSE)*$E1747</f>
        <v>108870.95849039682</v>
      </c>
      <c r="V1747" s="54">
        <f ca="1">VLOOKUP(CONCATENATE($F1747," ",$G1747),AllocFactorMatrix,(V$4+1),FALSE)*$E1747</f>
        <v>385117.79225831467</v>
      </c>
      <c r="W1747" s="54">
        <f ca="1">VLOOKUP(CONCATENATE($F1747," ",$G1747),AllocFactorMatrix,(W$4+1),FALSE)*$E1747</f>
        <v>57393.898926865775</v>
      </c>
      <c r="X1747" s="54">
        <f t="shared" ca="1" si="874"/>
        <v>558673.94718628377</v>
      </c>
      <c r="Y1747" s="54">
        <f ca="1">VLOOKUP(CONCATENATE($F1747," ",$G1747),AllocFactorMatrix,(Y$4+1),FALSE)*$E1747</f>
        <v>66222.045168673823</v>
      </c>
      <c r="Z1747" s="54">
        <f ca="1">VLOOKUP(CONCATENATE($F1747," ",$G1747),AllocFactorMatrix,(Z$4+1),FALSE)*$E1747</f>
        <v>1080.921504529907</v>
      </c>
      <c r="AA1747" s="54">
        <f t="shared" ca="1" si="872"/>
        <v>67302.966673203729</v>
      </c>
      <c r="AB1747" s="54">
        <f ca="1">VLOOKUP(CONCATENATE($F1747," ",$G1747),AllocFactorMatrix,(AB$4+1),FALSE)*$E1747</f>
        <v>863.69112386818051</v>
      </c>
      <c r="AC1747" s="54">
        <f ca="1">VLOOKUP(CONCATENATE($F1747," ",$G1747),AllocFactorMatrix,(AC$4+1),FALSE)*$E1747</f>
        <v>30935.714903662963</v>
      </c>
      <c r="AD1747" s="54">
        <f ca="1">VLOOKUP(CONCATENATE($F1747," ",$G1747),AllocFactorMatrix,(AD$4+1),FALSE)*$E1747</f>
        <v>7903.0563005976428</v>
      </c>
    </row>
    <row r="1748" spans="1:30" hidden="1" outlineLevel="1">
      <c r="E1748" s="51"/>
      <c r="F1748" s="52" t="str">
        <f>F1755</f>
        <v>LABOR_M</v>
      </c>
      <c r="G1748" s="55" t="str">
        <f>$G$8</f>
        <v>PRODUCTION</v>
      </c>
      <c r="H1748" s="4">
        <f t="shared" ref="H1748:H1795" ca="1" si="875">SUBTOTAL(9,I1748:AD1748)</f>
        <v>0</v>
      </c>
      <c r="I1748" s="5">
        <f ca="1">VLOOKUP(CONCATENATE($F1748," ",$G1748),AllocFactorMatrix,(I$4+1),FALSE)*$E1755</f>
        <v>0</v>
      </c>
      <c r="J1748" s="5">
        <f ca="1">VLOOKUP(CONCATENATE($F1748," ",$G1748),AllocFactorMatrix,(J$4+1),FALSE)*$E1755</f>
        <v>0</v>
      </c>
      <c r="K1748" s="5">
        <f ca="1">VLOOKUP(CONCATENATE($F1748," ",$G1748),AllocFactorMatrix,(K$4+1),FALSE)*$E1755</f>
        <v>0</v>
      </c>
      <c r="L1748" s="5">
        <f ca="1">VLOOKUP(CONCATENATE($F1748," ",$G1748),AllocFactorMatrix,(L$4+1),FALSE)*$E1755</f>
        <v>0</v>
      </c>
      <c r="M1748" s="5">
        <f ca="1">VLOOKUP(CONCATENATE($F1748," ",$G1748),AllocFactorMatrix,(M$4+1),FALSE)*$E1755</f>
        <v>0</v>
      </c>
      <c r="N1748" s="5">
        <f t="shared" ref="N1748:N1795" ca="1" si="876">SUBTOTAL(9,K1748:M1748)</f>
        <v>0</v>
      </c>
      <c r="O1748" s="5">
        <f ca="1">VLOOKUP(CONCATENATE($F1748," ",$G1748),AllocFactorMatrix,(O$4+1),FALSE)*$E1755</f>
        <v>0</v>
      </c>
      <c r="P1748" s="5">
        <f ca="1">VLOOKUP(CONCATENATE($F1748," ",$G1748),AllocFactorMatrix,(P$4+1),FALSE)*$E1755</f>
        <v>0</v>
      </c>
      <c r="Q1748" s="5">
        <f ca="1">VLOOKUP(CONCATENATE($F1748," ",$G1748),AllocFactorMatrix,(Q$4+1),FALSE)*$E1755</f>
        <v>0</v>
      </c>
      <c r="R1748" s="5">
        <f ca="1">VLOOKUP(CONCATENATE($F1748," ",$G1748),AllocFactorMatrix,(R$4+1),FALSE)*$E1755</f>
        <v>0</v>
      </c>
      <c r="S1748" s="5">
        <f ca="1">SUBTOTAL(9,O1748:R1748)</f>
        <v>0</v>
      </c>
      <c r="T1748" s="5">
        <f ca="1">VLOOKUP(CONCATENATE($F1748," ",$G1748),AllocFactorMatrix,(T$4+1),FALSE)*$E1755</f>
        <v>0</v>
      </c>
      <c r="U1748" s="5">
        <f ca="1">VLOOKUP(CONCATENATE($F1748," ",$G1748),AllocFactorMatrix,(U$4+1),FALSE)*$E1755</f>
        <v>0</v>
      </c>
      <c r="V1748" s="5">
        <f ca="1">VLOOKUP(CONCATENATE($F1748," ",$G1748),AllocFactorMatrix,(V$4+1),FALSE)*$E1755</f>
        <v>0</v>
      </c>
      <c r="W1748" s="5">
        <f ca="1">VLOOKUP(CONCATENATE($F1748," ",$G1748),AllocFactorMatrix,(W$4+1),FALSE)*$E1755</f>
        <v>0</v>
      </c>
      <c r="X1748" s="5">
        <f ca="1">SUBTOTAL(9,T1748:W1748)</f>
        <v>0</v>
      </c>
      <c r="Y1748" s="5">
        <f ca="1">VLOOKUP(CONCATENATE($F1748," ",$G1748),AllocFactorMatrix,(Y$4+1),FALSE)*$E1755</f>
        <v>0</v>
      </c>
      <c r="Z1748" s="5">
        <f ca="1">VLOOKUP(CONCATENATE($F1748," ",$G1748),AllocFactorMatrix,(Z$4+1),FALSE)*$E1755</f>
        <v>0</v>
      </c>
      <c r="AA1748" s="5">
        <f t="shared" ref="AA1748:AA1795" ca="1" si="877">SUBTOTAL(9,Y1748:Z1748)</f>
        <v>0</v>
      </c>
      <c r="AB1748" s="5">
        <f ca="1">VLOOKUP(CONCATENATE($F1748," ",$G1748),AllocFactorMatrix,(AB$4+1),FALSE)*$E1755</f>
        <v>0</v>
      </c>
      <c r="AC1748" s="5">
        <f ca="1">VLOOKUP(CONCATENATE($F1748," ",$G1748),AllocFactorMatrix,(AC$4+1),FALSE)*$E1755</f>
        <v>0</v>
      </c>
      <c r="AD1748" s="5">
        <f ca="1">VLOOKUP(CONCATENATE($F1748," ",$G1748),AllocFactorMatrix,(AD$4+1),FALSE)*$E1755</f>
        <v>0</v>
      </c>
    </row>
    <row r="1749" spans="1:30" hidden="1" outlineLevel="1">
      <c r="E1749" s="51"/>
      <c r="F1749" s="52" t="str">
        <f>F1755</f>
        <v>LABOR_M</v>
      </c>
      <c r="G1749" s="55" t="str">
        <f>$G$9</f>
        <v>BULKTRAN</v>
      </c>
      <c r="H1749" s="4">
        <f t="shared" ca="1" si="875"/>
        <v>0</v>
      </c>
      <c r="I1749" s="5">
        <f ca="1">VLOOKUP(CONCATENATE($F1749," ",$G1749),AllocFactorMatrix,(I$4+1),FALSE)*$E1755</f>
        <v>0</v>
      </c>
      <c r="J1749" s="5">
        <f ca="1">VLOOKUP(CONCATENATE($F1749," ",$G1749),AllocFactorMatrix,(J$4+1),FALSE)*$E1755</f>
        <v>0</v>
      </c>
      <c r="K1749" s="5">
        <f ca="1">VLOOKUP(CONCATENATE($F1749," ",$G1749),AllocFactorMatrix,(K$4+1),FALSE)*$E1755</f>
        <v>0</v>
      </c>
      <c r="L1749" s="5">
        <f ca="1">VLOOKUP(CONCATENATE($F1749," ",$G1749),AllocFactorMatrix,(L$4+1),FALSE)*$E1755</f>
        <v>0</v>
      </c>
      <c r="M1749" s="5">
        <f ca="1">VLOOKUP(CONCATENATE($F1749," ",$G1749),AllocFactorMatrix,(M$4+1),FALSE)*$E1755</f>
        <v>0</v>
      </c>
      <c r="N1749" s="5">
        <f t="shared" ca="1" si="876"/>
        <v>0</v>
      </c>
      <c r="O1749" s="5">
        <f ca="1">VLOOKUP(CONCATENATE($F1749," ",$G1749),AllocFactorMatrix,(O$4+1),FALSE)*$E1755</f>
        <v>0</v>
      </c>
      <c r="P1749" s="5">
        <f ca="1">VLOOKUP(CONCATENATE($F1749," ",$G1749),AllocFactorMatrix,(P$4+1),FALSE)*$E1755</f>
        <v>0</v>
      </c>
      <c r="Q1749" s="5">
        <f ca="1">VLOOKUP(CONCATENATE($F1749," ",$G1749),AllocFactorMatrix,(Q$4+1),FALSE)*$E1755</f>
        <v>0</v>
      </c>
      <c r="R1749" s="5">
        <f ca="1">VLOOKUP(CONCATENATE($F1749," ",$G1749),AllocFactorMatrix,(R$4+1),FALSE)*$E1755</f>
        <v>0</v>
      </c>
      <c r="S1749" s="5">
        <f t="shared" ref="S1749:S1795" ca="1" si="878">SUBTOTAL(9,O1749:R1749)</f>
        <v>0</v>
      </c>
      <c r="T1749" s="5">
        <f ca="1">VLOOKUP(CONCATENATE($F1749," ",$G1749),AllocFactorMatrix,(T$4+1),FALSE)*$E1755</f>
        <v>0</v>
      </c>
      <c r="U1749" s="5">
        <f ca="1">VLOOKUP(CONCATENATE($F1749," ",$G1749),AllocFactorMatrix,(U$4+1),FALSE)*$E1755</f>
        <v>0</v>
      </c>
      <c r="V1749" s="5">
        <f ca="1">VLOOKUP(CONCATENATE($F1749," ",$G1749),AllocFactorMatrix,(V$4+1),FALSE)*$E1755</f>
        <v>0</v>
      </c>
      <c r="W1749" s="5">
        <f ca="1">VLOOKUP(CONCATENATE($F1749," ",$G1749),AllocFactorMatrix,(W$4+1),FALSE)*$E1755</f>
        <v>0</v>
      </c>
      <c r="X1749" s="5">
        <f t="shared" ref="X1749:X1755" ca="1" si="879">SUBTOTAL(9,T1749:W1749)</f>
        <v>0</v>
      </c>
      <c r="Y1749" s="5">
        <f ca="1">VLOOKUP(CONCATENATE($F1749," ",$G1749),AllocFactorMatrix,(Y$4+1),FALSE)*$E1755</f>
        <v>0</v>
      </c>
      <c r="Z1749" s="5">
        <f ca="1">VLOOKUP(CONCATENATE($F1749," ",$G1749),AllocFactorMatrix,(Z$4+1),FALSE)*$E1755</f>
        <v>0</v>
      </c>
      <c r="AA1749" s="5">
        <f t="shared" ca="1" si="877"/>
        <v>0</v>
      </c>
      <c r="AB1749" s="5">
        <f ca="1">VLOOKUP(CONCATENATE($F1749," ",$G1749),AllocFactorMatrix,(AB$4+1),FALSE)*$E1755</f>
        <v>0</v>
      </c>
      <c r="AC1749" s="5">
        <f ca="1">VLOOKUP(CONCATENATE($F1749," ",$G1749),AllocFactorMatrix,(AC$4+1),FALSE)*$E1755</f>
        <v>0</v>
      </c>
      <c r="AD1749" s="5">
        <f ca="1">VLOOKUP(CONCATENATE($F1749," ",$G1749),AllocFactorMatrix,(AD$4+1),FALSE)*$E1755</f>
        <v>0</v>
      </c>
    </row>
    <row r="1750" spans="1:30" hidden="1" outlineLevel="1">
      <c r="E1750" s="51"/>
      <c r="F1750" s="52" t="str">
        <f>F1755</f>
        <v>LABOR_M</v>
      </c>
      <c r="G1750" s="55" t="str">
        <f>$G$10</f>
        <v>SUBTRAN</v>
      </c>
      <c r="H1750" s="4">
        <f t="shared" ca="1" si="875"/>
        <v>0</v>
      </c>
      <c r="I1750" s="5">
        <f ca="1">VLOOKUP(CONCATENATE($F1750," ",$G1750),AllocFactorMatrix,(I$4+1),FALSE)*$E1755</f>
        <v>0</v>
      </c>
      <c r="J1750" s="5">
        <f ca="1">VLOOKUP(CONCATENATE($F1750," ",$G1750),AllocFactorMatrix,(J$4+1),FALSE)*$E1755</f>
        <v>0</v>
      </c>
      <c r="K1750" s="5">
        <f ca="1">VLOOKUP(CONCATENATE($F1750," ",$G1750),AllocFactorMatrix,(K$4+1),FALSE)*$E1755</f>
        <v>0</v>
      </c>
      <c r="L1750" s="5">
        <f ca="1">VLOOKUP(CONCATENATE($F1750," ",$G1750),AllocFactorMatrix,(L$4+1),FALSE)*$E1755</f>
        <v>0</v>
      </c>
      <c r="M1750" s="5">
        <f ca="1">VLOOKUP(CONCATENATE($F1750," ",$G1750),AllocFactorMatrix,(M$4+1),FALSE)*$E1755</f>
        <v>0</v>
      </c>
      <c r="N1750" s="5">
        <f t="shared" ca="1" si="876"/>
        <v>0</v>
      </c>
      <c r="O1750" s="5">
        <f ca="1">VLOOKUP(CONCATENATE($F1750," ",$G1750),AllocFactorMatrix,(O$4+1),FALSE)*$E1755</f>
        <v>0</v>
      </c>
      <c r="P1750" s="5">
        <f ca="1">VLOOKUP(CONCATENATE($F1750," ",$G1750),AllocFactorMatrix,(P$4+1),FALSE)*$E1755</f>
        <v>0</v>
      </c>
      <c r="Q1750" s="5">
        <f ca="1">VLOOKUP(CONCATENATE($F1750," ",$G1750),AllocFactorMatrix,(Q$4+1),FALSE)*$E1755</f>
        <v>0</v>
      </c>
      <c r="R1750" s="5">
        <f ca="1">VLOOKUP(CONCATENATE($F1750," ",$G1750),AllocFactorMatrix,(R$4+1),FALSE)*$E1755</f>
        <v>0</v>
      </c>
      <c r="S1750" s="5">
        <f t="shared" ca="1" si="878"/>
        <v>0</v>
      </c>
      <c r="T1750" s="5">
        <f ca="1">VLOOKUP(CONCATENATE($F1750," ",$G1750),AllocFactorMatrix,(T$4+1),FALSE)*$E1755</f>
        <v>0</v>
      </c>
      <c r="U1750" s="5">
        <f ca="1">VLOOKUP(CONCATENATE($F1750," ",$G1750),AllocFactorMatrix,(U$4+1),FALSE)*$E1755</f>
        <v>0</v>
      </c>
      <c r="V1750" s="5">
        <f ca="1">VLOOKUP(CONCATENATE($F1750," ",$G1750),AllocFactorMatrix,(V$4+1),FALSE)*$E1755</f>
        <v>0</v>
      </c>
      <c r="W1750" s="5">
        <f ca="1">VLOOKUP(CONCATENATE($F1750," ",$G1750),AllocFactorMatrix,(W$4+1),FALSE)*$E1755</f>
        <v>0</v>
      </c>
      <c r="X1750" s="5">
        <f t="shared" ca="1" si="879"/>
        <v>0</v>
      </c>
      <c r="Y1750" s="5">
        <f ca="1">VLOOKUP(CONCATENATE($F1750," ",$G1750),AllocFactorMatrix,(Y$4+1),FALSE)*$E1755</f>
        <v>0</v>
      </c>
      <c r="Z1750" s="5">
        <f ca="1">VLOOKUP(CONCATENATE($F1750," ",$G1750),AllocFactorMatrix,(Z$4+1),FALSE)*$E1755</f>
        <v>0</v>
      </c>
      <c r="AA1750" s="5">
        <f t="shared" ca="1" si="877"/>
        <v>0</v>
      </c>
      <c r="AB1750" s="5">
        <f ca="1">VLOOKUP(CONCATENATE($F1750," ",$G1750),AllocFactorMatrix,(AB$4+1),FALSE)*$E1755</f>
        <v>0</v>
      </c>
      <c r="AC1750" s="5">
        <f ca="1">VLOOKUP(CONCATENATE($F1750," ",$G1750),AllocFactorMatrix,(AC$4+1),FALSE)*$E1755</f>
        <v>0</v>
      </c>
      <c r="AD1750" s="5">
        <f ca="1">VLOOKUP(CONCATENATE($F1750," ",$G1750),AllocFactorMatrix,(AD$4+1),FALSE)*$E1755</f>
        <v>0</v>
      </c>
    </row>
    <row r="1751" spans="1:30" hidden="1" outlineLevel="1">
      <c r="E1751" s="51"/>
      <c r="F1751" s="52" t="str">
        <f>F1755</f>
        <v>LABOR_M</v>
      </c>
      <c r="G1751" s="55" t="str">
        <f>$G$11</f>
        <v>DISTPRI</v>
      </c>
      <c r="H1751" s="4">
        <f t="shared" ca="1" si="875"/>
        <v>0</v>
      </c>
      <c r="I1751" s="5">
        <f ca="1">VLOOKUP(CONCATENATE($F1751," ",$G1751),AllocFactorMatrix,(I$4+1),FALSE)*$E1755</f>
        <v>0</v>
      </c>
      <c r="J1751" s="5">
        <f ca="1">VLOOKUP(CONCATENATE($F1751," ",$G1751),AllocFactorMatrix,(J$4+1),FALSE)*$E1755</f>
        <v>0</v>
      </c>
      <c r="K1751" s="5">
        <f ca="1">VLOOKUP(CONCATENATE($F1751," ",$G1751),AllocFactorMatrix,(K$4+1),FALSE)*$E1755</f>
        <v>0</v>
      </c>
      <c r="L1751" s="5">
        <f ca="1">VLOOKUP(CONCATENATE($F1751," ",$G1751),AllocFactorMatrix,(L$4+1),FALSE)*$E1755</f>
        <v>0</v>
      </c>
      <c r="M1751" s="5">
        <f ca="1">VLOOKUP(CONCATENATE($F1751," ",$G1751),AllocFactorMatrix,(M$4+1),FALSE)*$E1755</f>
        <v>0</v>
      </c>
      <c r="N1751" s="5">
        <f t="shared" ca="1" si="876"/>
        <v>0</v>
      </c>
      <c r="O1751" s="5">
        <f ca="1">VLOOKUP(CONCATENATE($F1751," ",$G1751),AllocFactorMatrix,(O$4+1),FALSE)*$E1755</f>
        <v>0</v>
      </c>
      <c r="P1751" s="5">
        <f ca="1">VLOOKUP(CONCATENATE($F1751," ",$G1751),AllocFactorMatrix,(P$4+1),FALSE)*$E1755</f>
        <v>0</v>
      </c>
      <c r="Q1751" s="5">
        <f ca="1">VLOOKUP(CONCATENATE($F1751," ",$G1751),AllocFactorMatrix,(Q$4+1),FALSE)*$E1755</f>
        <v>0</v>
      </c>
      <c r="R1751" s="5">
        <f ca="1">VLOOKUP(CONCATENATE($F1751," ",$G1751),AllocFactorMatrix,(R$4+1),FALSE)*$E1755</f>
        <v>0</v>
      </c>
      <c r="S1751" s="5">
        <f t="shared" ca="1" si="878"/>
        <v>0</v>
      </c>
      <c r="T1751" s="5">
        <f ca="1">VLOOKUP(CONCATENATE($F1751," ",$G1751),AllocFactorMatrix,(T$4+1),FALSE)*$E1755</f>
        <v>0</v>
      </c>
      <c r="U1751" s="5">
        <f ca="1">VLOOKUP(CONCATENATE($F1751," ",$G1751),AllocFactorMatrix,(U$4+1),FALSE)*$E1755</f>
        <v>0</v>
      </c>
      <c r="V1751" s="5">
        <f ca="1">VLOOKUP(CONCATENATE($F1751," ",$G1751),AllocFactorMatrix,(V$4+1),FALSE)*$E1755</f>
        <v>0</v>
      </c>
      <c r="W1751" s="5">
        <f ca="1">VLOOKUP(CONCATENATE($F1751," ",$G1751),AllocFactorMatrix,(W$4+1),FALSE)*$E1755</f>
        <v>0</v>
      </c>
      <c r="X1751" s="5">
        <f t="shared" ca="1" si="879"/>
        <v>0</v>
      </c>
      <c r="Y1751" s="5">
        <f ca="1">VLOOKUP(CONCATENATE($F1751," ",$G1751),AllocFactorMatrix,(Y$4+1),FALSE)*$E1755</f>
        <v>0</v>
      </c>
      <c r="Z1751" s="5">
        <f ca="1">VLOOKUP(CONCATENATE($F1751," ",$G1751),AllocFactorMatrix,(Z$4+1),FALSE)*$E1755</f>
        <v>0</v>
      </c>
      <c r="AA1751" s="5">
        <f t="shared" ca="1" si="877"/>
        <v>0</v>
      </c>
      <c r="AB1751" s="5">
        <f ca="1">VLOOKUP(CONCATENATE($F1751," ",$G1751),AllocFactorMatrix,(AB$4+1),FALSE)*$E1755</f>
        <v>0</v>
      </c>
      <c r="AC1751" s="5">
        <f ca="1">VLOOKUP(CONCATENATE($F1751," ",$G1751),AllocFactorMatrix,(AC$4+1),FALSE)*$E1755</f>
        <v>0</v>
      </c>
      <c r="AD1751" s="5">
        <f ca="1">VLOOKUP(CONCATENATE($F1751," ",$G1751),AllocFactorMatrix,(AD$4+1),FALSE)*$E1755</f>
        <v>0</v>
      </c>
    </row>
    <row r="1752" spans="1:30" hidden="1" outlineLevel="1">
      <c r="E1752" s="51"/>
      <c r="F1752" s="52" t="str">
        <f>F1755</f>
        <v>LABOR_M</v>
      </c>
      <c r="G1752" s="55" t="str">
        <f>$G$12</f>
        <v>DISTSEC</v>
      </c>
      <c r="H1752" s="4">
        <f t="shared" ca="1" si="875"/>
        <v>0</v>
      </c>
      <c r="I1752" s="5">
        <f ca="1">VLOOKUP(CONCATENATE($F1752," ",$G1752),AllocFactorMatrix,(I$4+1),FALSE)*$E1755</f>
        <v>0</v>
      </c>
      <c r="J1752" s="5">
        <f ca="1">VLOOKUP(CONCATENATE($F1752," ",$G1752),AllocFactorMatrix,(J$4+1),FALSE)*$E1755</f>
        <v>0</v>
      </c>
      <c r="K1752" s="5">
        <f ca="1">VLOOKUP(CONCATENATE($F1752," ",$G1752),AllocFactorMatrix,(K$4+1),FALSE)*$E1755</f>
        <v>0</v>
      </c>
      <c r="L1752" s="5">
        <f ca="1">VLOOKUP(CONCATENATE($F1752," ",$G1752),AllocFactorMatrix,(L$4+1),FALSE)*$E1755</f>
        <v>0</v>
      </c>
      <c r="M1752" s="5">
        <f ca="1">VLOOKUP(CONCATENATE($F1752," ",$G1752),AllocFactorMatrix,(M$4+1),FALSE)*$E1755</f>
        <v>0</v>
      </c>
      <c r="N1752" s="5">
        <f t="shared" ca="1" si="876"/>
        <v>0</v>
      </c>
      <c r="O1752" s="5">
        <f ca="1">VLOOKUP(CONCATENATE($F1752," ",$G1752),AllocFactorMatrix,(O$4+1),FALSE)*$E1755</f>
        <v>0</v>
      </c>
      <c r="P1752" s="5">
        <f ca="1">VLOOKUP(CONCATENATE($F1752," ",$G1752),AllocFactorMatrix,(P$4+1),FALSE)*$E1755</f>
        <v>0</v>
      </c>
      <c r="Q1752" s="5">
        <f ca="1">VLOOKUP(CONCATENATE($F1752," ",$G1752),AllocFactorMatrix,(Q$4+1),FALSE)*$E1755</f>
        <v>0</v>
      </c>
      <c r="R1752" s="5">
        <f ca="1">VLOOKUP(CONCATENATE($F1752," ",$G1752),AllocFactorMatrix,(R$4+1),FALSE)*$E1755</f>
        <v>0</v>
      </c>
      <c r="S1752" s="5">
        <f t="shared" ca="1" si="878"/>
        <v>0</v>
      </c>
      <c r="T1752" s="5">
        <f ca="1">VLOOKUP(CONCATENATE($F1752," ",$G1752),AllocFactorMatrix,(T$4+1),FALSE)*$E1755</f>
        <v>0</v>
      </c>
      <c r="U1752" s="5">
        <f ca="1">VLOOKUP(CONCATENATE($F1752," ",$G1752),AllocFactorMatrix,(U$4+1),FALSE)*$E1755</f>
        <v>0</v>
      </c>
      <c r="V1752" s="5">
        <f ca="1">VLOOKUP(CONCATENATE($F1752," ",$G1752),AllocFactorMatrix,(V$4+1),FALSE)*$E1755</f>
        <v>0</v>
      </c>
      <c r="W1752" s="5">
        <f ca="1">VLOOKUP(CONCATENATE($F1752," ",$G1752),AllocFactorMatrix,(W$4+1),FALSE)*$E1755</f>
        <v>0</v>
      </c>
      <c r="X1752" s="5">
        <f t="shared" ca="1" si="879"/>
        <v>0</v>
      </c>
      <c r="Y1752" s="5">
        <f ca="1">VLOOKUP(CONCATENATE($F1752," ",$G1752),AllocFactorMatrix,(Y$4+1),FALSE)*$E1755</f>
        <v>0</v>
      </c>
      <c r="Z1752" s="5">
        <f ca="1">VLOOKUP(CONCATENATE($F1752," ",$G1752),AllocFactorMatrix,(Z$4+1),FALSE)*$E1755</f>
        <v>0</v>
      </c>
      <c r="AA1752" s="5">
        <f t="shared" ca="1" si="877"/>
        <v>0</v>
      </c>
      <c r="AB1752" s="5">
        <f ca="1">VLOOKUP(CONCATENATE($F1752," ",$G1752),AllocFactorMatrix,(AB$4+1),FALSE)*$E1755</f>
        <v>0</v>
      </c>
      <c r="AC1752" s="5">
        <f ca="1">VLOOKUP(CONCATENATE($F1752," ",$G1752),AllocFactorMatrix,(AC$4+1),FALSE)*$E1755</f>
        <v>0</v>
      </c>
      <c r="AD1752" s="5">
        <f ca="1">VLOOKUP(CONCATENATE($F1752," ",$G1752),AllocFactorMatrix,(AD$4+1),FALSE)*$E1755</f>
        <v>0</v>
      </c>
    </row>
    <row r="1753" spans="1:30" hidden="1" outlineLevel="1">
      <c r="E1753" s="51"/>
      <c r="F1753" s="52" t="str">
        <f>F1755</f>
        <v>LABOR_M</v>
      </c>
      <c r="G1753" s="55" t="str">
        <f>$G$13</f>
        <v>ENERGY</v>
      </c>
      <c r="H1753" s="4">
        <f t="shared" ca="1" si="875"/>
        <v>0</v>
      </c>
      <c r="I1753" s="5">
        <f ca="1">VLOOKUP(CONCATENATE($F1753," ",$G1753),AllocFactorMatrix,(I$4+1),FALSE)*$E1755</f>
        <v>0</v>
      </c>
      <c r="J1753" s="5">
        <f ca="1">VLOOKUP(CONCATENATE($F1753," ",$G1753),AllocFactorMatrix,(J$4+1),FALSE)*$E1755</f>
        <v>0</v>
      </c>
      <c r="K1753" s="5">
        <f ca="1">VLOOKUP(CONCATENATE($F1753," ",$G1753),AllocFactorMatrix,(K$4+1),FALSE)*$E1755</f>
        <v>0</v>
      </c>
      <c r="L1753" s="5">
        <f ca="1">VLOOKUP(CONCATENATE($F1753," ",$G1753),AllocFactorMatrix,(L$4+1),FALSE)*$E1755</f>
        <v>0</v>
      </c>
      <c r="M1753" s="5">
        <f ca="1">VLOOKUP(CONCATENATE($F1753," ",$G1753),AllocFactorMatrix,(M$4+1),FALSE)*$E1755</f>
        <v>0</v>
      </c>
      <c r="N1753" s="5">
        <f t="shared" ca="1" si="876"/>
        <v>0</v>
      </c>
      <c r="O1753" s="5">
        <f ca="1">VLOOKUP(CONCATENATE($F1753," ",$G1753),AllocFactorMatrix,(O$4+1),FALSE)*$E1755</f>
        <v>0</v>
      </c>
      <c r="P1753" s="5">
        <f ca="1">VLOOKUP(CONCATENATE($F1753," ",$G1753),AllocFactorMatrix,(P$4+1),FALSE)*$E1755</f>
        <v>0</v>
      </c>
      <c r="Q1753" s="5">
        <f ca="1">VLOOKUP(CONCATENATE($F1753," ",$G1753),AllocFactorMatrix,(Q$4+1),FALSE)*$E1755</f>
        <v>0</v>
      </c>
      <c r="R1753" s="5">
        <f ca="1">VLOOKUP(CONCATENATE($F1753," ",$G1753),AllocFactorMatrix,(R$4+1),FALSE)*$E1755</f>
        <v>0</v>
      </c>
      <c r="S1753" s="5">
        <f t="shared" ca="1" si="878"/>
        <v>0</v>
      </c>
      <c r="T1753" s="5">
        <f ca="1">VLOOKUP(CONCATENATE($F1753," ",$G1753),AllocFactorMatrix,(T$4+1),FALSE)*$E1755</f>
        <v>0</v>
      </c>
      <c r="U1753" s="5">
        <f ca="1">VLOOKUP(CONCATENATE($F1753," ",$G1753),AllocFactorMatrix,(U$4+1),FALSE)*$E1755</f>
        <v>0</v>
      </c>
      <c r="V1753" s="5">
        <f ca="1">VLOOKUP(CONCATENATE($F1753," ",$G1753),AllocFactorMatrix,(V$4+1),FALSE)*$E1755</f>
        <v>0</v>
      </c>
      <c r="W1753" s="5">
        <f ca="1">VLOOKUP(CONCATENATE($F1753," ",$G1753),AllocFactorMatrix,(W$4+1),FALSE)*$E1755</f>
        <v>0</v>
      </c>
      <c r="X1753" s="5">
        <f t="shared" ca="1" si="879"/>
        <v>0</v>
      </c>
      <c r="Y1753" s="5">
        <f ca="1">VLOOKUP(CONCATENATE($F1753," ",$G1753),AllocFactorMatrix,(Y$4+1),FALSE)*$E1755</f>
        <v>0</v>
      </c>
      <c r="Z1753" s="5">
        <f ca="1">VLOOKUP(CONCATENATE($F1753," ",$G1753),AllocFactorMatrix,(Z$4+1),FALSE)*$E1755</f>
        <v>0</v>
      </c>
      <c r="AA1753" s="5">
        <f t="shared" ca="1" si="877"/>
        <v>0</v>
      </c>
      <c r="AB1753" s="5">
        <f ca="1">VLOOKUP(CONCATENATE($F1753," ",$G1753),AllocFactorMatrix,(AB$4+1),FALSE)*$E1755</f>
        <v>0</v>
      </c>
      <c r="AC1753" s="5">
        <f ca="1">VLOOKUP(CONCATENATE($F1753," ",$G1753),AllocFactorMatrix,(AC$4+1),FALSE)*$E1755</f>
        <v>0</v>
      </c>
      <c r="AD1753" s="5">
        <f ca="1">VLOOKUP(CONCATENATE($F1753," ",$G1753),AllocFactorMatrix,(AD$4+1),FALSE)*$E1755</f>
        <v>0</v>
      </c>
    </row>
    <row r="1754" spans="1:30" hidden="1" outlineLevel="1">
      <c r="E1754" s="51"/>
      <c r="F1754" s="52" t="str">
        <f>F1755</f>
        <v>LABOR_M</v>
      </c>
      <c r="G1754" s="55" t="str">
        <f>$G$14</f>
        <v>CUSTOMER</v>
      </c>
      <c r="H1754" s="4">
        <f t="shared" ca="1" si="875"/>
        <v>0</v>
      </c>
      <c r="I1754" s="5">
        <f ca="1">VLOOKUP(CONCATENATE($F1754," ",$G1754),AllocFactorMatrix,(I$4+1),FALSE)*$E1755</f>
        <v>0</v>
      </c>
      <c r="J1754" s="5">
        <f ca="1">VLOOKUP(CONCATENATE($F1754," ",$G1754),AllocFactorMatrix,(J$4+1),FALSE)*$E1755</f>
        <v>0</v>
      </c>
      <c r="K1754" s="5">
        <f ca="1">VLOOKUP(CONCATENATE($F1754," ",$G1754),AllocFactorMatrix,(K$4+1),FALSE)*$E1755</f>
        <v>0</v>
      </c>
      <c r="L1754" s="5">
        <f ca="1">VLOOKUP(CONCATENATE($F1754," ",$G1754),AllocFactorMatrix,(L$4+1),FALSE)*$E1755</f>
        <v>0</v>
      </c>
      <c r="M1754" s="5">
        <f ca="1">VLOOKUP(CONCATENATE($F1754," ",$G1754),AllocFactorMatrix,(M$4+1),FALSE)*$E1755</f>
        <v>0</v>
      </c>
      <c r="N1754" s="5">
        <f t="shared" ca="1" si="876"/>
        <v>0</v>
      </c>
      <c r="O1754" s="5">
        <f ca="1">VLOOKUP(CONCATENATE($F1754," ",$G1754),AllocFactorMatrix,(O$4+1),FALSE)*$E1755</f>
        <v>0</v>
      </c>
      <c r="P1754" s="5">
        <f ca="1">VLOOKUP(CONCATENATE($F1754," ",$G1754),AllocFactorMatrix,(P$4+1),FALSE)*$E1755</f>
        <v>0</v>
      </c>
      <c r="Q1754" s="5">
        <f ca="1">VLOOKUP(CONCATENATE($F1754," ",$G1754),AllocFactorMatrix,(Q$4+1),FALSE)*$E1755</f>
        <v>0</v>
      </c>
      <c r="R1754" s="5">
        <f ca="1">VLOOKUP(CONCATENATE($F1754," ",$G1754),AllocFactorMatrix,(R$4+1),FALSE)*$E1755</f>
        <v>0</v>
      </c>
      <c r="S1754" s="5">
        <f t="shared" ca="1" si="878"/>
        <v>0</v>
      </c>
      <c r="T1754" s="5">
        <f ca="1">VLOOKUP(CONCATENATE($F1754," ",$G1754),AllocFactorMatrix,(T$4+1),FALSE)*$E1755</f>
        <v>0</v>
      </c>
      <c r="U1754" s="5">
        <f ca="1">VLOOKUP(CONCATENATE($F1754," ",$G1754),AllocFactorMatrix,(U$4+1),FALSE)*$E1755</f>
        <v>0</v>
      </c>
      <c r="V1754" s="5">
        <f ca="1">VLOOKUP(CONCATENATE($F1754," ",$G1754),AllocFactorMatrix,(V$4+1),FALSE)*$E1755</f>
        <v>0</v>
      </c>
      <c r="W1754" s="5">
        <f ca="1">VLOOKUP(CONCATENATE($F1754," ",$G1754),AllocFactorMatrix,(W$4+1),FALSE)*$E1755</f>
        <v>0</v>
      </c>
      <c r="X1754" s="5">
        <f t="shared" ca="1" si="879"/>
        <v>0</v>
      </c>
      <c r="Y1754" s="5">
        <f ca="1">VLOOKUP(CONCATENATE($F1754," ",$G1754),AllocFactorMatrix,(Y$4+1),FALSE)*$E1755</f>
        <v>0</v>
      </c>
      <c r="Z1754" s="5">
        <f ca="1">VLOOKUP(CONCATENATE($F1754," ",$G1754),AllocFactorMatrix,(Z$4+1),FALSE)*$E1755</f>
        <v>0</v>
      </c>
      <c r="AA1754" s="5">
        <f t="shared" ca="1" si="877"/>
        <v>0</v>
      </c>
      <c r="AB1754" s="5">
        <f ca="1">VLOOKUP(CONCATENATE($F1754," ",$G1754),AllocFactorMatrix,(AB$4+1),FALSE)*$E1755</f>
        <v>0</v>
      </c>
      <c r="AC1754" s="5">
        <f ca="1">VLOOKUP(CONCATENATE($F1754," ",$G1754),AllocFactorMatrix,(AC$4+1),FALSE)*$E1755</f>
        <v>0</v>
      </c>
      <c r="AD1754" s="5">
        <f ca="1">VLOOKUP(CONCATENATE($F1754," ",$G1754),AllocFactorMatrix,(AD$4+1),FALSE)*$E1755</f>
        <v>0</v>
      </c>
    </row>
    <row r="1755" spans="1:30" collapsed="1">
      <c r="D1755" s="1" t="s">
        <v>527</v>
      </c>
      <c r="E1755" s="61">
        <v>0</v>
      </c>
      <c r="F1755" s="97" t="s">
        <v>70</v>
      </c>
      <c r="G1755" s="55" t="str">
        <f>$G$15</f>
        <v>TOTAL</v>
      </c>
      <c r="H1755" s="4">
        <f t="shared" ca="1" si="875"/>
        <v>0</v>
      </c>
      <c r="I1755" s="5">
        <f ca="1">VLOOKUP(CONCATENATE($F1755," ",$G1755),AllocFactorMatrix,(I$4+1),FALSE)*$E1755</f>
        <v>0</v>
      </c>
      <c r="J1755" s="5">
        <f ca="1">VLOOKUP(CONCATENATE($F1755," ",$G1755),AllocFactorMatrix,(J$4+1),FALSE)*$E1755</f>
        <v>0</v>
      </c>
      <c r="K1755" s="5">
        <f ca="1">VLOOKUP(CONCATENATE($F1755," ",$G1755),AllocFactorMatrix,(K$4+1),FALSE)*$E1755</f>
        <v>0</v>
      </c>
      <c r="L1755" s="5">
        <f ca="1">VLOOKUP(CONCATENATE($F1755," ",$G1755),AllocFactorMatrix,(L$4+1),FALSE)*$E1755</f>
        <v>0</v>
      </c>
      <c r="M1755" s="5">
        <f ca="1">VLOOKUP(CONCATENATE($F1755," ",$G1755),AllocFactorMatrix,(M$4+1),FALSE)*$E1755</f>
        <v>0</v>
      </c>
      <c r="N1755" s="5">
        <f t="shared" ca="1" si="876"/>
        <v>0</v>
      </c>
      <c r="O1755" s="5">
        <f ca="1">VLOOKUP(CONCATENATE($F1755," ",$G1755),AllocFactorMatrix,(O$4+1),FALSE)*$E1755</f>
        <v>0</v>
      </c>
      <c r="P1755" s="5">
        <f ca="1">VLOOKUP(CONCATENATE($F1755," ",$G1755),AllocFactorMatrix,(P$4+1),FALSE)*$E1755</f>
        <v>0</v>
      </c>
      <c r="Q1755" s="5">
        <f ca="1">VLOOKUP(CONCATENATE($F1755," ",$G1755),AllocFactorMatrix,(Q$4+1),FALSE)*$E1755</f>
        <v>0</v>
      </c>
      <c r="R1755" s="5">
        <f ca="1">VLOOKUP(CONCATENATE($F1755," ",$G1755),AllocFactorMatrix,(R$4+1),FALSE)*$E1755</f>
        <v>0</v>
      </c>
      <c r="S1755" s="5">
        <f t="shared" ca="1" si="878"/>
        <v>0</v>
      </c>
      <c r="T1755" s="5">
        <f ca="1">VLOOKUP(CONCATENATE($F1755," ",$G1755),AllocFactorMatrix,(T$4+1),FALSE)*$E1755</f>
        <v>0</v>
      </c>
      <c r="U1755" s="5">
        <f ca="1">VLOOKUP(CONCATENATE($F1755," ",$G1755),AllocFactorMatrix,(U$4+1),FALSE)*$E1755</f>
        <v>0</v>
      </c>
      <c r="V1755" s="5">
        <f ca="1">VLOOKUP(CONCATENATE($F1755," ",$G1755),AllocFactorMatrix,(V$4+1),FALSE)*$E1755</f>
        <v>0</v>
      </c>
      <c r="W1755" s="5">
        <f ca="1">VLOOKUP(CONCATENATE($F1755," ",$G1755),AllocFactorMatrix,(W$4+1),FALSE)*$E1755</f>
        <v>0</v>
      </c>
      <c r="X1755" s="5">
        <f t="shared" ca="1" si="879"/>
        <v>0</v>
      </c>
      <c r="Y1755" s="5">
        <f ca="1">VLOOKUP(CONCATENATE($F1755," ",$G1755),AllocFactorMatrix,(Y$4+1),FALSE)*$E1755</f>
        <v>0</v>
      </c>
      <c r="Z1755" s="5">
        <f ca="1">VLOOKUP(CONCATENATE($F1755," ",$G1755),AllocFactorMatrix,(Z$4+1),FALSE)*$E1755</f>
        <v>0</v>
      </c>
      <c r="AA1755" s="5">
        <f t="shared" ca="1" si="877"/>
        <v>0</v>
      </c>
      <c r="AB1755" s="5">
        <f ca="1">VLOOKUP(CONCATENATE($F1755," ",$G1755),AllocFactorMatrix,(AB$4+1),FALSE)*$E1755</f>
        <v>0</v>
      </c>
      <c r="AC1755" s="5">
        <f ca="1">VLOOKUP(CONCATENATE($F1755," ",$G1755),AllocFactorMatrix,(AC$4+1),FALSE)*$E1755</f>
        <v>0</v>
      </c>
      <c r="AD1755" s="5">
        <f ca="1">VLOOKUP(CONCATENATE($F1755," ",$G1755),AllocFactorMatrix,(AD$4+1),FALSE)*$E1755</f>
        <v>0</v>
      </c>
    </row>
    <row r="1756" spans="1:30" hidden="1" outlineLevel="1">
      <c r="E1756" s="51"/>
      <c r="F1756" s="52" t="str">
        <f>F1763</f>
        <v>LABOR_M</v>
      </c>
      <c r="G1756" s="55" t="str">
        <f>$G$8</f>
        <v>PRODUCTION</v>
      </c>
      <c r="H1756" s="4">
        <f t="shared" ca="1" si="875"/>
        <v>63372.409366020198</v>
      </c>
      <c r="I1756" s="5">
        <f ca="1">VLOOKUP(CONCATENATE($F1756," ",$G1756),AllocFactorMatrix,(I$4+1),FALSE)*$E1763</f>
        <v>35184.772775383193</v>
      </c>
      <c r="J1756" s="5">
        <f ca="1">VLOOKUP(CONCATENATE($F1756," ",$G1756),AllocFactorMatrix,(J$4+1),FALSE)*$E1763</f>
        <v>1619.0229538943245</v>
      </c>
      <c r="K1756" s="5">
        <f ca="1">VLOOKUP(CONCATENATE($F1756," ",$G1756),AllocFactorMatrix,(K$4+1),FALSE)*$E1763</f>
        <v>5333.5264771536185</v>
      </c>
      <c r="L1756" s="5">
        <f ca="1">VLOOKUP(CONCATENATE($F1756," ",$G1756),AllocFactorMatrix,(L$4+1),FALSE)*$E1763</f>
        <v>133.26779986657255</v>
      </c>
      <c r="M1756" s="5">
        <f ca="1">VLOOKUP(CONCATENATE($F1756," ",$G1756),AllocFactorMatrix,(M$4+1),FALSE)*$E1763</f>
        <v>17.155529452840284</v>
      </c>
      <c r="N1756" s="5">
        <f t="shared" ca="1" si="876"/>
        <v>5483.9498064730315</v>
      </c>
      <c r="O1756" s="5">
        <f ca="1">VLOOKUP(CONCATENATE($F1756," ",$G1756),AllocFactorMatrix,(O$4+1),FALSE)*$E1763</f>
        <v>4057.2856823841121</v>
      </c>
      <c r="P1756" s="5">
        <f ca="1">VLOOKUP(CONCATENATE($F1756," ",$G1756),AllocFactorMatrix,(P$4+1),FALSE)*$E1763</f>
        <v>734.37641782451669</v>
      </c>
      <c r="Q1756" s="5">
        <f ca="1">VLOOKUP(CONCATENATE($F1756," ",$G1756),AllocFactorMatrix,(Q$4+1),FALSE)*$E1763</f>
        <v>284.05161360150771</v>
      </c>
      <c r="R1756" s="5">
        <f ca="1">VLOOKUP(CONCATENATE($F1756," ",$G1756),AllocFactorMatrix,(R$4+1),FALSE)*$E1763</f>
        <v>6.1203817749538061</v>
      </c>
      <c r="S1756" s="5">
        <f t="shared" ca="1" si="878"/>
        <v>5081.8340955850899</v>
      </c>
      <c r="T1756" s="5">
        <f ca="1">VLOOKUP(CONCATENATE($F1756," ",$G1756),AllocFactorMatrix,(T$4+1),FALSE)*$E1763</f>
        <v>128.83363316005767</v>
      </c>
      <c r="U1756" s="5">
        <f ca="1">VLOOKUP(CONCATENATE($F1756," ",$G1756),AllocFactorMatrix,(U$4+1),FALSE)*$E1763</f>
        <v>2051.2554025976797</v>
      </c>
      <c r="V1756" s="5">
        <f ca="1">VLOOKUP(CONCATENATE($F1756," ",$G1756),AllocFactorMatrix,(V$4+1),FALSE)*$E1763</f>
        <v>11124.376076475588</v>
      </c>
      <c r="W1756" s="5">
        <f ca="1">VLOOKUP(CONCATENATE($F1756," ",$G1756),AllocFactorMatrix,(W$4+1),FALSE)*$E1763</f>
        <v>1463.6637176461368</v>
      </c>
      <c r="X1756" s="5">
        <f ca="1">SUBTOTAL(9,T1756:W1756)</f>
        <v>14768.128829879463</v>
      </c>
      <c r="Y1756" s="5">
        <f ca="1">VLOOKUP(CONCATENATE($F1756," ",$G1756),AllocFactorMatrix,(Y$4+1),FALSE)*$E1763</f>
        <v>1195.800029304359</v>
      </c>
      <c r="Z1756" s="5">
        <f ca="1">VLOOKUP(CONCATENATE($F1756," ",$G1756),AllocFactorMatrix,(Z$4+1),FALSE)*$E1763</f>
        <v>24.856715862278303</v>
      </c>
      <c r="AA1756" s="5">
        <f t="shared" ca="1" si="877"/>
        <v>1220.6567451666374</v>
      </c>
      <c r="AB1756" s="5">
        <f ca="1">VLOOKUP(CONCATENATE($F1756," ",$G1756),AllocFactorMatrix,(AB$4+1),FALSE)*$E1763</f>
        <v>14.044159638463045</v>
      </c>
      <c r="AC1756" s="5">
        <f ca="1">VLOOKUP(CONCATENATE($F1756," ",$G1756),AllocFactorMatrix,(AC$4+1),FALSE)*$E1763</f>
        <v>0</v>
      </c>
      <c r="AD1756" s="5">
        <f ca="1">VLOOKUP(CONCATENATE($F1756," ",$G1756),AllocFactorMatrix,(AD$4+1),FALSE)*$E1763</f>
        <v>0</v>
      </c>
    </row>
    <row r="1757" spans="1:30" hidden="1" outlineLevel="1">
      <c r="E1757" s="51"/>
      <c r="F1757" s="52" t="str">
        <f>F1763</f>
        <v>LABOR_M</v>
      </c>
      <c r="G1757" s="55" t="str">
        <f>$G$9</f>
        <v>BULKTRAN</v>
      </c>
      <c r="H1757" s="4">
        <f t="shared" ca="1" si="875"/>
        <v>231.55125968577249</v>
      </c>
      <c r="I1757" s="5">
        <f ca="1">VLOOKUP(CONCATENATE($F1757," ",$G1757),AllocFactorMatrix,(I$4+1),FALSE)*$E1763</f>
        <v>114.0582119400801</v>
      </c>
      <c r="J1757" s="5">
        <f ca="1">VLOOKUP(CONCATENATE($F1757," ",$G1757),AllocFactorMatrix,(J$4+1),FALSE)*$E1763</f>
        <v>5.638304971736142</v>
      </c>
      <c r="K1757" s="5">
        <f ca="1">VLOOKUP(CONCATENATE($F1757," ",$G1757),AllocFactorMatrix,(K$4+1),FALSE)*$E1763</f>
        <v>20.652787975783941</v>
      </c>
      <c r="L1757" s="5">
        <f ca="1">VLOOKUP(CONCATENATE($F1757," ",$G1757),AllocFactorMatrix,(L$4+1),FALSE)*$E1763</f>
        <v>0.65007643986595054</v>
      </c>
      <c r="M1757" s="5">
        <f ca="1">VLOOKUP(CONCATENATE($F1757," ",$G1757),AllocFactorMatrix,(M$4+1),FALSE)*$E1763</f>
        <v>6.0962088394976847E-2</v>
      </c>
      <c r="N1757" s="5">
        <f t="shared" ca="1" si="876"/>
        <v>21.363826504044869</v>
      </c>
      <c r="O1757" s="5">
        <f ca="1">VLOOKUP(CONCATENATE($F1757," ",$G1757),AllocFactorMatrix,(O$4+1),FALSE)*$E1763</f>
        <v>15.699331625051245</v>
      </c>
      <c r="P1757" s="5">
        <f ca="1">VLOOKUP(CONCATENATE($F1757," ",$G1757),AllocFactorMatrix,(P$4+1),FALSE)*$E1763</f>
        <v>2.9252428652607465</v>
      </c>
      <c r="Q1757" s="5">
        <f ca="1">VLOOKUP(CONCATENATE($F1757," ",$G1757),AllocFactorMatrix,(Q$4+1),FALSE)*$E1763</f>
        <v>1.3218627827877756</v>
      </c>
      <c r="R1757" s="5">
        <f ca="1">VLOOKUP(CONCATENATE($F1757," ",$G1757),AllocFactorMatrix,(R$4+1),FALSE)*$E1763</f>
        <v>5.9442691751883901E-2</v>
      </c>
      <c r="S1757" s="5">
        <f t="shared" ca="1" si="878"/>
        <v>20.005879964851651</v>
      </c>
      <c r="T1757" s="5">
        <f ca="1">VLOOKUP(CONCATENATE($F1757," ",$G1757),AllocFactorMatrix,(T$4+1),FALSE)*$E1763</f>
        <v>0.54841786496977074</v>
      </c>
      <c r="U1757" s="5">
        <f ca="1">VLOOKUP(CONCATENATE($F1757," ",$G1757),AllocFactorMatrix,(U$4+1),FALSE)*$E1763</f>
        <v>8.9747649197837625</v>
      </c>
      <c r="V1757" s="5">
        <f ca="1">VLOOKUP(CONCATENATE($F1757," ",$G1757),AllocFactorMatrix,(V$4+1),FALSE)*$E1763</f>
        <v>47.431884777987918</v>
      </c>
      <c r="W1757" s="5">
        <f ca="1">VLOOKUP(CONCATENATE($F1757," ",$G1757),AllocFactorMatrix,(W$4+1),FALSE)*$E1763</f>
        <v>8.5654122423277066</v>
      </c>
      <c r="X1757" s="5">
        <f t="shared" ref="X1757:X1763" ca="1" si="880">SUBTOTAL(9,T1757:W1757)</f>
        <v>65.520479805069158</v>
      </c>
      <c r="Y1757" s="5">
        <f ca="1">VLOOKUP(CONCATENATE($F1757," ",$G1757),AllocFactorMatrix,(Y$4+1),FALSE)*$E1763</f>
        <v>4.8212398303456565</v>
      </c>
      <c r="Z1757" s="5">
        <f ca="1">VLOOKUP(CONCATENATE($F1757," ",$G1757),AllocFactorMatrix,(Z$4+1),FALSE)*$E1763</f>
        <v>8.0753924260405008E-2</v>
      </c>
      <c r="AA1757" s="5">
        <f t="shared" ca="1" si="877"/>
        <v>4.9019937546060612</v>
      </c>
      <c r="AB1757" s="5">
        <f ca="1">VLOOKUP(CONCATENATE($F1757," ",$G1757),AllocFactorMatrix,(AB$4+1),FALSE)*$E1763</f>
        <v>6.25627453844914E-2</v>
      </c>
      <c r="AC1757" s="5">
        <f ca="1">VLOOKUP(CONCATENATE($F1757," ",$G1757),AllocFactorMatrix,(AC$4+1),FALSE)*$E1763</f>
        <v>0</v>
      </c>
      <c r="AD1757" s="5">
        <f ca="1">VLOOKUP(CONCATENATE($F1757," ",$G1757),AllocFactorMatrix,(AD$4+1),FALSE)*$E1763</f>
        <v>0</v>
      </c>
    </row>
    <row r="1758" spans="1:30" hidden="1" outlineLevel="1">
      <c r="E1758" s="51"/>
      <c r="F1758" s="52" t="str">
        <f>F1763</f>
        <v>LABOR_M</v>
      </c>
      <c r="G1758" s="55" t="str">
        <f>$G$10</f>
        <v>SUBTRAN</v>
      </c>
      <c r="H1758" s="4">
        <f t="shared" ca="1" si="875"/>
        <v>50.931672711168467</v>
      </c>
      <c r="I1758" s="5">
        <f ca="1">VLOOKUP(CONCATENATE($F1758," ",$G1758),AllocFactorMatrix,(I$4+1),FALSE)*$E1763</f>
        <v>24.796972716665696</v>
      </c>
      <c r="J1758" s="5">
        <f ca="1">VLOOKUP(CONCATENATE($F1758," ",$G1758),AllocFactorMatrix,(J$4+1),FALSE)*$E1763</f>
        <v>1.1967343415978209</v>
      </c>
      <c r="K1758" s="5">
        <f ca="1">VLOOKUP(CONCATENATE($F1758," ",$G1758),AllocFactorMatrix,(K$4+1),FALSE)*$E1763</f>
        <v>4.353661019948639</v>
      </c>
      <c r="L1758" s="5">
        <f ca="1">VLOOKUP(CONCATENATE($F1758," ",$G1758),AllocFactorMatrix,(L$4+1),FALSE)*$E1763</f>
        <v>0.13448049264229631</v>
      </c>
      <c r="M1758" s="5">
        <f ca="1">VLOOKUP(CONCATENATE($F1758," ",$G1758),AllocFactorMatrix,(M$4+1),FALSE)*$E1763</f>
        <v>1.6748834135608657E-2</v>
      </c>
      <c r="N1758" s="5">
        <f t="shared" ca="1" si="876"/>
        <v>4.504890346726544</v>
      </c>
      <c r="O1758" s="5">
        <f ca="1">VLOOKUP(CONCATENATE($F1758," ",$G1758),AllocFactorMatrix,(O$4+1),FALSE)*$E1763</f>
        <v>3.2892589474877627</v>
      </c>
      <c r="P1758" s="5">
        <f ca="1">VLOOKUP(CONCATENATE($F1758," ",$G1758),AllocFactorMatrix,(P$4+1),FALSE)*$E1763</f>
        <v>0.61146940189140853</v>
      </c>
      <c r="Q1758" s="5">
        <f ca="1">VLOOKUP(CONCATENATE($F1758," ",$G1758),AllocFactorMatrix,(Q$4+1),FALSE)*$E1763</f>
        <v>0.36383158001918314</v>
      </c>
      <c r="R1758" s="5">
        <f ca="1">VLOOKUP(CONCATENATE($F1758," ",$G1758),AllocFactorMatrix,(R$4+1),FALSE)*$E1763</f>
        <v>0</v>
      </c>
      <c r="S1758" s="5">
        <f t="shared" ca="1" si="878"/>
        <v>4.264559929398354</v>
      </c>
      <c r="T1758" s="5">
        <f ca="1">VLOOKUP(CONCATENATE($F1758," ",$G1758),AllocFactorMatrix,(T$4+1),FALSE)*$E1763</f>
        <v>0.11485527461423323</v>
      </c>
      <c r="U1758" s="5">
        <f ca="1">VLOOKUP(CONCATENATE($F1758," ",$G1758),AllocFactorMatrix,(U$4+1),FALSE)*$E1763</f>
        <v>1.8802464214407826</v>
      </c>
      <c r="V1758" s="5">
        <f ca="1">VLOOKUP(CONCATENATE($F1758," ",$G1758),AllocFactorMatrix,(V$4+1),FALSE)*$E1763</f>
        <v>13.099080980577133</v>
      </c>
      <c r="W1758" s="5">
        <f ca="1">VLOOKUP(CONCATENATE($F1758," ",$G1758),AllocFactorMatrix,(W$4+1),FALSE)*$E1763</f>
        <v>0</v>
      </c>
      <c r="X1758" s="5">
        <f t="shared" ca="1" si="880"/>
        <v>15.094182676632149</v>
      </c>
      <c r="Y1758" s="5">
        <f ca="1">VLOOKUP(CONCATENATE($F1758," ",$G1758),AllocFactorMatrix,(Y$4+1),FALSE)*$E1763</f>
        <v>0.98997057595787086</v>
      </c>
      <c r="Z1758" s="5">
        <f ca="1">VLOOKUP(CONCATENATE($F1758," ",$G1758),AllocFactorMatrix,(Z$4+1),FALSE)*$E1763</f>
        <v>1.6502836396782149E-2</v>
      </c>
      <c r="AA1758" s="5">
        <f t="shared" ca="1" si="877"/>
        <v>1.006473412354653</v>
      </c>
      <c r="AB1758" s="5">
        <f ca="1">VLOOKUP(CONCATENATE($F1758," ",$G1758),AllocFactorMatrix,(AB$4+1),FALSE)*$E1763</f>
        <v>1.3219708702572311E-2</v>
      </c>
      <c r="AC1758" s="5">
        <f ca="1">VLOOKUP(CONCATENATE($F1758," ",$G1758),AllocFactorMatrix,(AC$4+1),FALSE)*$E1763</f>
        <v>4.4949835680485287E-2</v>
      </c>
      <c r="AD1758" s="5">
        <f ca="1">VLOOKUP(CONCATENATE($F1758," ",$G1758),AllocFactorMatrix,(AD$4+1),FALSE)*$E1763</f>
        <v>9.6897434101967505E-3</v>
      </c>
    </row>
    <row r="1759" spans="1:30" hidden="1" outlineLevel="1">
      <c r="E1759" s="51"/>
      <c r="F1759" s="52" t="str">
        <f>F1763</f>
        <v>LABOR_M</v>
      </c>
      <c r="G1759" s="55" t="str">
        <f>$G$11</f>
        <v>DISTPRI</v>
      </c>
      <c r="H1759" s="4">
        <f t="shared" ca="1" si="875"/>
        <v>32631.845201669144</v>
      </c>
      <c r="I1759" s="5">
        <f ca="1">VLOOKUP(CONCATENATE($F1759," ",$G1759),AllocFactorMatrix,(I$4+1),FALSE)*$E1763</f>
        <v>21809.253913682449</v>
      </c>
      <c r="J1759" s="5">
        <f ca="1">VLOOKUP(CONCATENATE($F1759," ",$G1759),AllocFactorMatrix,(J$4+1),FALSE)*$E1763</f>
        <v>1028.0312956280466</v>
      </c>
      <c r="K1759" s="5">
        <f ca="1">VLOOKUP(CONCATENATE($F1759," ",$G1759),AllocFactorMatrix,(K$4+1),FALSE)*$E1763</f>
        <v>3732.8447281616609</v>
      </c>
      <c r="L1759" s="5">
        <f ca="1">VLOOKUP(CONCATENATE($F1759," ",$G1759),AllocFactorMatrix,(L$4+1),FALSE)*$E1763</f>
        <v>115.36432570969127</v>
      </c>
      <c r="M1759" s="5">
        <f ca="1">VLOOKUP(CONCATENATE($F1759," ",$G1759),AllocFactorMatrix,(M$4+1),FALSE)*$E1763</f>
        <v>0</v>
      </c>
      <c r="N1759" s="5">
        <f t="shared" ca="1" si="876"/>
        <v>3848.2090538713524</v>
      </c>
      <c r="O1759" s="5">
        <f ca="1">VLOOKUP(CONCATENATE($F1759," ",$G1759),AllocFactorMatrix,(O$4+1),FALSE)*$E1763</f>
        <v>2798.981100649873</v>
      </c>
      <c r="P1759" s="5">
        <f ca="1">VLOOKUP(CONCATENATE($F1759," ",$G1759),AllocFactorMatrix,(P$4+1),FALSE)*$E1763</f>
        <v>521.31041835072165</v>
      </c>
      <c r="Q1759" s="5">
        <f ca="1">VLOOKUP(CONCATENATE($F1759," ",$G1759),AllocFactorMatrix,(Q$4+1),FALSE)*$E1763</f>
        <v>0</v>
      </c>
      <c r="R1759" s="5">
        <f ca="1">VLOOKUP(CONCATENATE($F1759," ",$G1759),AllocFactorMatrix,(R$4+1),FALSE)*$E1763</f>
        <v>0</v>
      </c>
      <c r="S1759" s="5">
        <f t="shared" ca="1" si="878"/>
        <v>3320.2915190005947</v>
      </c>
      <c r="T1759" s="5">
        <f ca="1">VLOOKUP(CONCATENATE($F1759," ",$G1759),AllocFactorMatrix,(T$4+1),FALSE)*$E1763</f>
        <v>99.781951357234092</v>
      </c>
      <c r="U1759" s="5">
        <f ca="1">VLOOKUP(CONCATENATE($F1759," ",$G1759),AllocFactorMatrix,(U$4+1),FALSE)*$E1763</f>
        <v>1609.2570841925217</v>
      </c>
      <c r="V1759" s="5">
        <f ca="1">VLOOKUP(CONCATENATE($F1759," ",$G1759),AllocFactorMatrix,(V$4+1),FALSE)*$E1763</f>
        <v>0</v>
      </c>
      <c r="W1759" s="5">
        <f ca="1">VLOOKUP(CONCATENATE($F1759," ",$G1759),AllocFactorMatrix,(W$4+1),FALSE)*$E1763</f>
        <v>0</v>
      </c>
      <c r="X1759" s="5">
        <f t="shared" ca="1" si="880"/>
        <v>1709.0390355497557</v>
      </c>
      <c r="Y1759" s="5">
        <f ca="1">VLOOKUP(CONCATENATE($F1759," ",$G1759),AllocFactorMatrix,(Y$4+1),FALSE)*$E1763</f>
        <v>844.0214307438838</v>
      </c>
      <c r="Z1759" s="5">
        <f ca="1">VLOOKUP(CONCATENATE($F1759," ",$G1759),AllocFactorMatrix,(Z$4+1),FALSE)*$E1763</f>
        <v>14.081581397426689</v>
      </c>
      <c r="AA1759" s="5">
        <f t="shared" ca="1" si="877"/>
        <v>858.1030121413105</v>
      </c>
      <c r="AB1759" s="5">
        <f ca="1">VLOOKUP(CONCATENATE($F1759," ",$G1759),AllocFactorMatrix,(AB$4+1),FALSE)*$E1763</f>
        <v>11.408440410870933</v>
      </c>
      <c r="AC1759" s="5">
        <f ca="1">VLOOKUP(CONCATENATE($F1759," ",$G1759),AllocFactorMatrix,(AC$4+1),FALSE)*$E1763</f>
        <v>39.083731877881377</v>
      </c>
      <c r="AD1759" s="5">
        <f ca="1">VLOOKUP(CONCATENATE($F1759," ",$G1759),AllocFactorMatrix,(AD$4+1),FALSE)*$E1763</f>
        <v>8.4251995068808014</v>
      </c>
    </row>
    <row r="1760" spans="1:30" hidden="1" outlineLevel="1">
      <c r="E1760" s="51"/>
      <c r="F1760" s="52" t="str">
        <f>F1763</f>
        <v>LABOR_M</v>
      </c>
      <c r="G1760" s="55" t="str">
        <f>$G$12</f>
        <v>DISTSEC</v>
      </c>
      <c r="H1760" s="4">
        <f t="shared" ca="1" si="875"/>
        <v>13467.563873439176</v>
      </c>
      <c r="I1760" s="5">
        <f ca="1">VLOOKUP(CONCATENATE($F1760," ",$G1760),AllocFactorMatrix,(I$4+1),FALSE)*$E1763</f>
        <v>10069.717057737331</v>
      </c>
      <c r="J1760" s="5">
        <f ca="1">VLOOKUP(CONCATENATE($F1760," ",$G1760),AllocFactorMatrix,(J$4+1),FALSE)*$E1763</f>
        <v>485.46426866669515</v>
      </c>
      <c r="K1760" s="5">
        <f ca="1">VLOOKUP(CONCATENATE($F1760," ",$G1760),AllocFactorMatrix,(K$4+1),FALSE)*$E1763</f>
        <v>1464.8480096981577</v>
      </c>
      <c r="L1760" s="5">
        <f ca="1">VLOOKUP(CONCATENATE($F1760," ",$G1760),AllocFactorMatrix,(L$4+1),FALSE)*$E1763</f>
        <v>0</v>
      </c>
      <c r="M1760" s="5">
        <f ca="1">VLOOKUP(CONCATENATE($F1760," ",$G1760),AllocFactorMatrix,(M$4+1),FALSE)*$E1763</f>
        <v>0</v>
      </c>
      <c r="N1760" s="5">
        <f t="shared" ca="1" si="876"/>
        <v>1464.8480096981577</v>
      </c>
      <c r="O1760" s="5">
        <f ca="1">VLOOKUP(CONCATENATE($F1760," ",$G1760),AllocFactorMatrix,(O$4+1),FALSE)*$E1763</f>
        <v>933.406853316808</v>
      </c>
      <c r="P1760" s="5">
        <f ca="1">VLOOKUP(CONCATENATE($F1760," ",$G1760),AllocFactorMatrix,(P$4+1),FALSE)*$E1763</f>
        <v>0</v>
      </c>
      <c r="Q1760" s="5">
        <f ca="1">VLOOKUP(CONCATENATE($F1760," ",$G1760),AllocFactorMatrix,(Q$4+1),FALSE)*$E1763</f>
        <v>0</v>
      </c>
      <c r="R1760" s="5">
        <f ca="1">VLOOKUP(CONCATENATE($F1760," ",$G1760),AllocFactorMatrix,(R$4+1),FALSE)*$E1763</f>
        <v>0</v>
      </c>
      <c r="S1760" s="5">
        <f t="shared" ca="1" si="878"/>
        <v>933.406853316808</v>
      </c>
      <c r="T1760" s="5">
        <f ca="1">VLOOKUP(CONCATENATE($F1760," ",$G1760),AllocFactorMatrix,(T$4+1),FALSE)*$E1763</f>
        <v>25.237363150801865</v>
      </c>
      <c r="U1760" s="5">
        <f ca="1">VLOOKUP(CONCATENATE($F1760," ",$G1760),AllocFactorMatrix,(U$4+1),FALSE)*$E1763</f>
        <v>0</v>
      </c>
      <c r="V1760" s="5">
        <f ca="1">VLOOKUP(CONCATENATE($F1760," ",$G1760),AllocFactorMatrix,(V$4+1),FALSE)*$E1763</f>
        <v>0</v>
      </c>
      <c r="W1760" s="5">
        <f ca="1">VLOOKUP(CONCATENATE($F1760," ",$G1760),AllocFactorMatrix,(W$4+1),FALSE)*$E1763</f>
        <v>0</v>
      </c>
      <c r="X1760" s="5">
        <f t="shared" ca="1" si="880"/>
        <v>25.237363150801865</v>
      </c>
      <c r="Y1760" s="5">
        <f ca="1">VLOOKUP(CONCATENATE($F1760," ",$G1760),AllocFactorMatrix,(Y$4+1),FALSE)*$E1763</f>
        <v>344.28160410039447</v>
      </c>
      <c r="Z1760" s="5">
        <f ca="1">VLOOKUP(CONCATENATE($F1760," ",$G1760),AllocFactorMatrix,(Z$4+1),FALSE)*$E1763</f>
        <v>0</v>
      </c>
      <c r="AA1760" s="5">
        <f t="shared" ca="1" si="877"/>
        <v>344.28160410039447</v>
      </c>
      <c r="AB1760" s="5">
        <f ca="1">VLOOKUP(CONCATENATE($F1760," ",$G1760),AllocFactorMatrix,(AB$4+1),FALSE)*$E1763</f>
        <v>3.572621280875762</v>
      </c>
      <c r="AC1760" s="5">
        <f ca="1">VLOOKUP(CONCATENATE($F1760," ",$G1760),AllocFactorMatrix,(AC$4+1),FALSE)*$E1763</f>
        <v>121.30423333681246</v>
      </c>
      <c r="AD1760" s="5">
        <f ca="1">VLOOKUP(CONCATENATE($F1760," ",$G1760),AllocFactorMatrix,(AD$4+1),FALSE)*$E1763</f>
        <v>19.731862151298447</v>
      </c>
    </row>
    <row r="1761" spans="4:30" hidden="1" outlineLevel="1">
      <c r="E1761" s="51"/>
      <c r="F1761" s="52" t="str">
        <f>F1763</f>
        <v>LABOR_M</v>
      </c>
      <c r="G1761" s="55" t="str">
        <f>$G$13</f>
        <v>ENERGY</v>
      </c>
      <c r="H1761" s="4">
        <f t="shared" ca="1" si="875"/>
        <v>16683.075128974353</v>
      </c>
      <c r="I1761" s="5">
        <f ca="1">VLOOKUP(CONCATENATE($F1761," ",$G1761),AllocFactorMatrix,(I$4+1),FALSE)*$E1763</f>
        <v>6259.9417119147929</v>
      </c>
      <c r="J1761" s="5">
        <f ca="1">VLOOKUP(CONCATENATE($F1761," ",$G1761),AllocFactorMatrix,(J$4+1),FALSE)*$E1763</f>
        <v>405.68467339044423</v>
      </c>
      <c r="K1761" s="5">
        <f ca="1">VLOOKUP(CONCATENATE($F1761," ",$G1761),AllocFactorMatrix,(K$4+1),FALSE)*$E1763</f>
        <v>1361.1160569571286</v>
      </c>
      <c r="L1761" s="5">
        <f ca="1">VLOOKUP(CONCATENATE($F1761," ",$G1761),AllocFactorMatrix,(L$4+1),FALSE)*$E1763</f>
        <v>43.259358341242489</v>
      </c>
      <c r="M1761" s="5">
        <f ca="1">VLOOKUP(CONCATENATE($F1761," ",$G1761),AllocFactorMatrix,(M$4+1),FALSE)*$E1763</f>
        <v>3.9880071280804756</v>
      </c>
      <c r="N1761" s="5">
        <f t="shared" ca="1" si="876"/>
        <v>1408.3634224264515</v>
      </c>
      <c r="O1761" s="5">
        <f ca="1">VLOOKUP(CONCATENATE($F1761," ",$G1761),AllocFactorMatrix,(O$4+1),FALSE)*$E1763</f>
        <v>1240.9485011324371</v>
      </c>
      <c r="P1761" s="5">
        <f ca="1">VLOOKUP(CONCATENATE($F1761," ",$G1761),AllocFactorMatrix,(P$4+1),FALSE)*$E1763</f>
        <v>230.04797419359377</v>
      </c>
      <c r="Q1761" s="5">
        <f ca="1">VLOOKUP(CONCATENATE($F1761," ",$G1761),AllocFactorMatrix,(Q$4+1),FALSE)*$E1763</f>
        <v>104.52791118244296</v>
      </c>
      <c r="R1761" s="5">
        <f ca="1">VLOOKUP(CONCATENATE($F1761," ",$G1761),AllocFactorMatrix,(R$4+1),FALSE)*$E1763</f>
        <v>4.8432106815236562</v>
      </c>
      <c r="S1761" s="5">
        <f t="shared" ca="1" si="878"/>
        <v>1580.3675971899975</v>
      </c>
      <c r="T1761" s="5">
        <f ca="1">VLOOKUP(CONCATENATE($F1761," ",$G1761),AllocFactorMatrix,(T$4+1),FALSE)*$E1763</f>
        <v>47.555498156098409</v>
      </c>
      <c r="U1761" s="5">
        <f ca="1">VLOOKUP(CONCATENATE($F1761," ",$G1761),AllocFactorMatrix,(U$4+1),FALSE)*$E1763</f>
        <v>835.00330569881839</v>
      </c>
      <c r="V1761" s="5">
        <f ca="1">VLOOKUP(CONCATENATE($F1761," ",$G1761),AllocFactorMatrix,(V$4+1),FALSE)*$E1763</f>
        <v>4740.8020940335127</v>
      </c>
      <c r="W1761" s="5">
        <f ca="1">VLOOKUP(CONCATENATE($F1761," ",$G1761),AllocFactorMatrix,(W$4+1),FALSE)*$E1763</f>
        <v>899.44111411220388</v>
      </c>
      <c r="X1761" s="5">
        <f t="shared" ca="1" si="880"/>
        <v>6522.8020120006331</v>
      </c>
      <c r="Y1761" s="5">
        <f ca="1">VLOOKUP(CONCATENATE($F1761," ",$G1761),AllocFactorMatrix,(Y$4+1),FALSE)*$E1763</f>
        <v>336.21035545017503</v>
      </c>
      <c r="Z1761" s="5">
        <f ca="1">VLOOKUP(CONCATENATE($F1761," ",$G1761),AllocFactorMatrix,(Z$4+1),FALSE)*$E1763</f>
        <v>5.4729686154847661</v>
      </c>
      <c r="AA1761" s="5">
        <f t="shared" ca="1" si="877"/>
        <v>341.6833240656598</v>
      </c>
      <c r="AB1761" s="5">
        <f ca="1">VLOOKUP(CONCATENATE($F1761," ",$G1761),AllocFactorMatrix,(AB$4+1),FALSE)*$E1763</f>
        <v>6.1046562428690505</v>
      </c>
      <c r="AC1761" s="5">
        <f ca="1">VLOOKUP(CONCATENATE($F1761," ",$G1761),AllocFactorMatrix,(AC$4+1),FALSE)*$E1763</f>
        <v>132.00501662128045</v>
      </c>
      <c r="AD1761" s="5">
        <f ca="1">VLOOKUP(CONCATENATE($F1761," ",$G1761),AllocFactorMatrix,(AD$4+1),FALSE)*$E1763</f>
        <v>26.122715122222822</v>
      </c>
    </row>
    <row r="1762" spans="4:30" hidden="1" outlineLevel="1">
      <c r="E1762" s="51"/>
      <c r="F1762" s="52" t="str">
        <f>F1763</f>
        <v>LABOR_M</v>
      </c>
      <c r="G1762" s="55" t="str">
        <f>$G$14</f>
        <v>CUSTOMER</v>
      </c>
      <c r="H1762" s="4">
        <f t="shared" ca="1" si="875"/>
        <v>12574.623497500175</v>
      </c>
      <c r="I1762" s="5">
        <f ca="1">VLOOKUP(CONCATENATE($F1762," ",$G1762),AllocFactorMatrix,(I$4+1),FALSE)*$E1763</f>
        <v>8984.5809671363804</v>
      </c>
      <c r="J1762" s="5">
        <f ca="1">VLOOKUP(CONCATENATE($F1762," ",$G1762),AllocFactorMatrix,(J$4+1),FALSE)*$E1763</f>
        <v>1537.5576492134328</v>
      </c>
      <c r="K1762" s="5">
        <f ca="1">VLOOKUP(CONCATENATE($F1762," ",$G1762),AllocFactorMatrix,(K$4+1),FALSE)*$E1763</f>
        <v>442.73373376885013</v>
      </c>
      <c r="L1762" s="5">
        <f ca="1">VLOOKUP(CONCATENATE($F1762," ",$G1762),AllocFactorMatrix,(L$4+1),FALSE)*$E1763</f>
        <v>74.008662468097512</v>
      </c>
      <c r="M1762" s="5">
        <f ca="1">VLOOKUP(CONCATENATE($F1762," ",$G1762),AllocFactorMatrix,(M$4+1),FALSE)*$E1763</f>
        <v>11.693013762913678</v>
      </c>
      <c r="N1762" s="5">
        <f t="shared" ca="1" si="876"/>
        <v>528.43540999986135</v>
      </c>
      <c r="O1762" s="5">
        <f ca="1">VLOOKUP(CONCATENATE($F1762," ",$G1762),AllocFactorMatrix,(O$4+1),FALSE)*$E1763</f>
        <v>82.61514928774892</v>
      </c>
      <c r="P1762" s="5">
        <f ca="1">VLOOKUP(CONCATENATE($F1762," ",$G1762),AllocFactorMatrix,(P$4+1),FALSE)*$E1763</f>
        <v>21.217858935454181</v>
      </c>
      <c r="Q1762" s="5">
        <f ca="1">VLOOKUP(CONCATENATE($F1762," ",$G1762),AllocFactorMatrix,(Q$4+1),FALSE)*$E1763</f>
        <v>40.583142023612538</v>
      </c>
      <c r="R1762" s="5">
        <f ca="1">VLOOKUP(CONCATENATE($F1762," ",$G1762),AllocFactorMatrix,(R$4+1),FALSE)*$E1763</f>
        <v>7.0831652741920612</v>
      </c>
      <c r="S1762" s="5">
        <f t="shared" ca="1" si="878"/>
        <v>151.4993155210077</v>
      </c>
      <c r="T1762" s="5">
        <f ca="1">VLOOKUP(CONCATENATE($F1762," ",$G1762),AllocFactorMatrix,(T$4+1),FALSE)*$E1763</f>
        <v>0.57456786743132671</v>
      </c>
      <c r="U1762" s="5">
        <f ca="1">VLOOKUP(CONCATENATE($F1762," ",$G1762),AllocFactorMatrix,(U$4+1),FALSE)*$E1763</f>
        <v>12.631648406835676</v>
      </c>
      <c r="V1762" s="5">
        <f ca="1">VLOOKUP(CONCATENATE($F1762," ",$G1762),AllocFactorMatrix,(V$4+1),FALSE)*$E1763</f>
        <v>59.71316318756552</v>
      </c>
      <c r="W1762" s="5">
        <f ca="1">VLOOKUP(CONCATENATE($F1762," ",$G1762),AllocFactorMatrix,(W$4+1),FALSE)*$E1763</f>
        <v>10.628705051306426</v>
      </c>
      <c r="X1762" s="5">
        <f t="shared" ca="1" si="880"/>
        <v>83.548084513138946</v>
      </c>
      <c r="Y1762" s="5">
        <f ca="1">VLOOKUP(CONCATENATE($F1762," ",$G1762),AllocFactorMatrix,(Y$4+1),FALSE)*$E1763</f>
        <v>22.61193536450288</v>
      </c>
      <c r="Z1762" s="5">
        <f ca="1">VLOOKUP(CONCATENATE($F1762," ",$G1762),AllocFactorMatrix,(Z$4+1),FALSE)*$E1763</f>
        <v>0.35823519725604708</v>
      </c>
      <c r="AA1762" s="5">
        <f t="shared" ca="1" si="877"/>
        <v>22.970170561758927</v>
      </c>
      <c r="AB1762" s="5">
        <f ca="1">VLOOKUP(CONCATENATE($F1762," ",$G1762),AllocFactorMatrix,(AB$4+1),FALSE)*$E1763</f>
        <v>0.64432568853793992</v>
      </c>
      <c r="AC1762" s="5">
        <f ca="1">VLOOKUP(CONCATENATE($F1762," ",$G1762),AllocFactorMatrix,(AC$4+1),FALSE)*$E1763</f>
        <v>991.63794540158062</v>
      </c>
      <c r="AD1762" s="5">
        <f ca="1">VLOOKUP(CONCATENATE($F1762," ",$G1762),AllocFactorMatrix,(AD$4+1),FALSE)*$E1763</f>
        <v>273.74962946447801</v>
      </c>
    </row>
    <row r="1763" spans="4:30" collapsed="1">
      <c r="D1763" s="1" t="s">
        <v>528</v>
      </c>
      <c r="E1763" s="61">
        <v>139012</v>
      </c>
      <c r="F1763" s="97" t="s">
        <v>70</v>
      </c>
      <c r="G1763" s="55" t="str">
        <f>$G$15</f>
        <v>TOTAL</v>
      </c>
      <c r="H1763" s="4">
        <f t="shared" ca="1" si="875"/>
        <v>139011.99999999997</v>
      </c>
      <c r="I1763" s="5">
        <f ca="1">VLOOKUP(CONCATENATE($F1763," ",$G1763),AllocFactorMatrix,(I$4+1),FALSE)*$E1763</f>
        <v>82447.121610510891</v>
      </c>
      <c r="J1763" s="5">
        <f ca="1">VLOOKUP(CONCATENATE($F1763," ",$G1763),AllocFactorMatrix,(J$4+1),FALSE)*$E1763</f>
        <v>5082.5958801062761</v>
      </c>
      <c r="K1763" s="5">
        <f ca="1">VLOOKUP(CONCATENATE($F1763," ",$G1763),AllocFactorMatrix,(K$4+1),FALSE)*$E1763</f>
        <v>12360.07545473515</v>
      </c>
      <c r="L1763" s="5">
        <f ca="1">VLOOKUP(CONCATENATE($F1763," ",$G1763),AllocFactorMatrix,(L$4+1),FALSE)*$E1763</f>
        <v>366.68470331811204</v>
      </c>
      <c r="M1763" s="5">
        <f ca="1">VLOOKUP(CONCATENATE($F1763," ",$G1763),AllocFactorMatrix,(M$4+1),FALSE)*$E1763</f>
        <v>32.914261266365017</v>
      </c>
      <c r="N1763" s="5">
        <f t="shared" ca="1" si="876"/>
        <v>12759.674419319626</v>
      </c>
      <c r="O1763" s="5">
        <f ca="1">VLOOKUP(CONCATENATE($F1763," ",$G1763),AllocFactorMatrix,(O$4+1),FALSE)*$E1763</f>
        <v>9132.2258773435169</v>
      </c>
      <c r="P1763" s="5">
        <f ca="1">VLOOKUP(CONCATENATE($F1763," ",$G1763),AllocFactorMatrix,(P$4+1),FALSE)*$E1763</f>
        <v>1510.4893815714383</v>
      </c>
      <c r="Q1763" s="5">
        <f ca="1">VLOOKUP(CONCATENATE($F1763," ",$G1763),AllocFactorMatrix,(Q$4+1),FALSE)*$E1763</f>
        <v>430.84836117037014</v>
      </c>
      <c r="R1763" s="5">
        <f ca="1">VLOOKUP(CONCATENATE($F1763," ",$G1763),AllocFactorMatrix,(R$4+1),FALSE)*$E1763</f>
        <v>18.106200422421406</v>
      </c>
      <c r="S1763" s="5">
        <f t="shared" ca="1" si="878"/>
        <v>11091.669820507748</v>
      </c>
      <c r="T1763" s="5">
        <f ca="1">VLOOKUP(CONCATENATE($F1763," ",$G1763),AllocFactorMatrix,(T$4+1),FALSE)*$E1763</f>
        <v>302.64628683120731</v>
      </c>
      <c r="U1763" s="5">
        <f ca="1">VLOOKUP(CONCATENATE($F1763," ",$G1763),AllocFactorMatrix,(U$4+1),FALSE)*$E1763</f>
        <v>4519.0024522370795</v>
      </c>
      <c r="V1763" s="5">
        <f ca="1">VLOOKUP(CONCATENATE($F1763," ",$G1763),AllocFactorMatrix,(V$4+1),FALSE)*$E1763</f>
        <v>15985.422299455231</v>
      </c>
      <c r="W1763" s="5">
        <f ca="1">VLOOKUP(CONCATENATE($F1763," ",$G1763),AllocFactorMatrix,(W$4+1),FALSE)*$E1763</f>
        <v>2382.2989490519749</v>
      </c>
      <c r="X1763" s="5">
        <f t="shared" ca="1" si="880"/>
        <v>23189.369987575494</v>
      </c>
      <c r="Y1763" s="5">
        <f ca="1">VLOOKUP(CONCATENATE($F1763," ",$G1763),AllocFactorMatrix,(Y$4+1),FALSE)*$E1763</f>
        <v>2748.7365653696183</v>
      </c>
      <c r="Z1763" s="5">
        <f ca="1">VLOOKUP(CONCATENATE($F1763," ",$G1763),AllocFactorMatrix,(Z$4+1),FALSE)*$E1763</f>
        <v>44.866757833102994</v>
      </c>
      <c r="AA1763" s="5">
        <f t="shared" ca="1" si="877"/>
        <v>2793.6033232027212</v>
      </c>
      <c r="AB1763" s="5">
        <f ca="1">VLOOKUP(CONCATENATE($F1763," ",$G1763),AllocFactorMatrix,(AB$4+1),FALSE)*$E1763</f>
        <v>35.849985715703795</v>
      </c>
      <c r="AC1763" s="5">
        <f ca="1">VLOOKUP(CONCATENATE($F1763," ",$G1763),AllocFactorMatrix,(AC$4+1),FALSE)*$E1763</f>
        <v>1284.0758770732355</v>
      </c>
      <c r="AD1763" s="5">
        <f ca="1">VLOOKUP(CONCATENATE($F1763," ",$G1763),AllocFactorMatrix,(AD$4+1),FALSE)*$E1763</f>
        <v>328.03909598829028</v>
      </c>
    </row>
    <row r="1764" spans="4:30" hidden="1" outlineLevel="1">
      <c r="E1764" s="51"/>
      <c r="F1764" s="52" t="str">
        <f>F1771</f>
        <v>LABOR_M</v>
      </c>
      <c r="G1764" s="55" t="str">
        <f>$G$8</f>
        <v>PRODUCTION</v>
      </c>
      <c r="H1764" s="4">
        <f t="shared" ca="1" si="875"/>
        <v>51.058252877408158</v>
      </c>
      <c r="I1764" s="5">
        <f ca="1">VLOOKUP(CONCATENATE($F1764," ",$G1764),AllocFactorMatrix,(I$4+1),FALSE)*$E1771</f>
        <v>28.347873211254552</v>
      </c>
      <c r="J1764" s="5">
        <f ca="1">VLOOKUP(CONCATENATE($F1764," ",$G1764),AllocFactorMatrix,(J$4+1),FALSE)*$E1771</f>
        <v>1.3044238687031646</v>
      </c>
      <c r="K1764" s="5">
        <f ca="1">VLOOKUP(CONCATENATE($F1764," ",$G1764),AllocFactorMatrix,(K$4+1),FALSE)*$E1771</f>
        <v>4.2971467602883582</v>
      </c>
      <c r="L1764" s="5">
        <f ca="1">VLOOKUP(CONCATENATE($F1764," ",$G1764),AllocFactorMatrix,(L$4+1),FALSE)*$E1771</f>
        <v>0.10737197928996146</v>
      </c>
      <c r="M1764" s="5">
        <f ca="1">VLOOKUP(CONCATENATE($F1764," ",$G1764),AllocFactorMatrix,(M$4+1),FALSE)*$E1771</f>
        <v>1.3821967159080595E-2</v>
      </c>
      <c r="N1764" s="5">
        <f t="shared" ca="1" si="876"/>
        <v>4.4183407067374008</v>
      </c>
      <c r="O1764" s="5">
        <f ca="1">VLOOKUP(CONCATENATE($F1764," ",$G1764),AllocFactorMatrix,(O$4+1),FALSE)*$E1771</f>
        <v>3.2688976234211475</v>
      </c>
      <c r="P1764" s="5">
        <f ca="1">VLOOKUP(CONCATENATE($F1764," ",$G1764),AllocFactorMatrix,(P$4+1),FALSE)*$E1771</f>
        <v>0.59167668112354233</v>
      </c>
      <c r="Q1764" s="5">
        <f ca="1">VLOOKUP(CONCATENATE($F1764," ",$G1764),AllocFactorMatrix,(Q$4+1),FALSE)*$E1771</f>
        <v>0.22885636292815628</v>
      </c>
      <c r="R1764" s="5">
        <f ca="1">VLOOKUP(CONCATENATE($F1764," ",$G1764),AllocFactorMatrix,(R$4+1),FALSE)*$E1771</f>
        <v>4.9311049319111034E-3</v>
      </c>
      <c r="S1764" s="5">
        <f t="shared" ca="1" si="878"/>
        <v>4.0943617724047572</v>
      </c>
      <c r="T1764" s="5">
        <f ca="1">VLOOKUP(CONCATENATE($F1764," ",$G1764),AllocFactorMatrix,(T$4+1),FALSE)*$E1771</f>
        <v>0.10379943396200658</v>
      </c>
      <c r="U1764" s="5">
        <f ca="1">VLOOKUP(CONCATENATE($F1764," ",$G1764),AllocFactorMatrix,(U$4+1),FALSE)*$E1771</f>
        <v>1.6526674322428287</v>
      </c>
      <c r="V1764" s="5">
        <f ca="1">VLOOKUP(CONCATENATE($F1764," ",$G1764),AllocFactorMatrix,(V$4+1),FALSE)*$E1771</f>
        <v>8.9627522844449814</v>
      </c>
      <c r="W1764" s="5">
        <f ca="1">VLOOKUP(CONCATENATE($F1764," ",$G1764),AllocFactorMatrix,(W$4+1),FALSE)*$E1771</f>
        <v>1.1792531319336987</v>
      </c>
      <c r="X1764" s="5">
        <f ca="1">SUBTOTAL(9,T1764:W1764)</f>
        <v>11.898472282583516</v>
      </c>
      <c r="Y1764" s="5">
        <f ca="1">VLOOKUP(CONCATENATE($F1764," ",$G1764),AllocFactorMatrix,(Y$4+1),FALSE)*$E1771</f>
        <v>0.96343915116744028</v>
      </c>
      <c r="Z1764" s="5">
        <f ca="1">VLOOKUP(CONCATENATE($F1764," ",$G1764),AllocFactorMatrix,(Z$4+1),FALSE)*$E1771</f>
        <v>2.0026704000914813E-2</v>
      </c>
      <c r="AA1764" s="5">
        <f t="shared" ca="1" si="877"/>
        <v>0.98346585516835505</v>
      </c>
      <c r="AB1764" s="5">
        <f ca="1">VLOOKUP(CONCATENATE($F1764," ",$G1764),AllocFactorMatrix,(AB$4+1),FALSE)*$E1771</f>
        <v>1.1315180556411397E-2</v>
      </c>
      <c r="AC1764" s="5">
        <f ca="1">VLOOKUP(CONCATENATE($F1764," ",$G1764),AllocFactorMatrix,(AC$4+1),FALSE)*$E1771</f>
        <v>0</v>
      </c>
      <c r="AD1764" s="5">
        <f ca="1">VLOOKUP(CONCATENATE($F1764," ",$G1764),AllocFactorMatrix,(AD$4+1),FALSE)*$E1771</f>
        <v>0</v>
      </c>
    </row>
    <row r="1765" spans="4:30" hidden="1" outlineLevel="1">
      <c r="E1765" s="51"/>
      <c r="F1765" s="52" t="str">
        <f>F1771</f>
        <v>LABOR_M</v>
      </c>
      <c r="G1765" s="55" t="str">
        <f>$G$9</f>
        <v>BULKTRAN</v>
      </c>
      <c r="H1765" s="4">
        <f t="shared" ca="1" si="875"/>
        <v>0.18655757117951344</v>
      </c>
      <c r="I1765" s="5">
        <f ca="1">VLOOKUP(CONCATENATE($F1765," ",$G1765),AllocFactorMatrix,(I$4+1),FALSE)*$E1771</f>
        <v>9.1895086303980744E-2</v>
      </c>
      <c r="J1765" s="5">
        <f ca="1">VLOOKUP(CONCATENATE($F1765," ",$G1765),AllocFactorMatrix,(J$4+1),FALSE)*$E1771</f>
        <v>4.542702477731763E-3</v>
      </c>
      <c r="K1765" s="5">
        <f ca="1">VLOOKUP(CONCATENATE($F1765," ",$G1765),AllocFactorMatrix,(K$4+1),FALSE)*$E1771</f>
        <v>1.6639658830085183E-2</v>
      </c>
      <c r="L1765" s="5">
        <f ca="1">VLOOKUP(CONCATENATE($F1765," ",$G1765),AllocFactorMatrix,(L$4+1),FALSE)*$E1771</f>
        <v>5.2375738256399775E-4</v>
      </c>
      <c r="M1765" s="5">
        <f ca="1">VLOOKUP(CONCATENATE($F1765," ",$G1765),AllocFactorMatrix,(M$4+1),FALSE)*$E1771</f>
        <v>4.9116291401011477E-5</v>
      </c>
      <c r="N1765" s="5">
        <f t="shared" ca="1" si="876"/>
        <v>1.7212532504050193E-2</v>
      </c>
      <c r="O1765" s="5">
        <f ca="1">VLOOKUP(CONCATENATE($F1765," ",$G1765),AllocFactorMatrix,(O$4+1),FALSE)*$E1771</f>
        <v>1.2648729188888293E-2</v>
      </c>
      <c r="P1765" s="5">
        <f ca="1">VLOOKUP(CONCATENATE($F1765," ",$G1765),AllocFactorMatrix,(P$4+1),FALSE)*$E1771</f>
        <v>2.3568267553103588E-3</v>
      </c>
      <c r="Q1765" s="5">
        <f ca="1">VLOOKUP(CONCATENATE($F1765," ",$G1765),AllocFactorMatrix,(Q$4+1),FALSE)*$E1771</f>
        <v>1.0650061266094357E-3</v>
      </c>
      <c r="R1765" s="5">
        <f ca="1">VLOOKUP(CONCATENATE($F1765," ",$G1765),AllocFactorMatrix,(R$4+1),FALSE)*$E1771</f>
        <v>4.7892135040219527E-5</v>
      </c>
      <c r="S1765" s="5">
        <f t="shared" ca="1" si="878"/>
        <v>1.6118454205848308E-2</v>
      </c>
      <c r="T1765" s="5">
        <f ca="1">VLOOKUP(CONCATENATE($F1765," ",$G1765),AllocFactorMatrix,(T$4+1),FALSE)*$E1771</f>
        <v>4.4185250824831183E-4</v>
      </c>
      <c r="U1765" s="5">
        <f ca="1">VLOOKUP(CONCATENATE($F1765," ",$G1765),AllocFactorMatrix,(U$4+1),FALSE)*$E1771</f>
        <v>7.2308410138389595E-3</v>
      </c>
      <c r="V1765" s="5">
        <f ca="1">VLOOKUP(CONCATENATE($F1765," ",$G1765),AllocFactorMatrix,(V$4+1),FALSE)*$E1771</f>
        <v>3.8215197933521183E-2</v>
      </c>
      <c r="W1765" s="5">
        <f ca="1">VLOOKUP(CONCATENATE($F1765," ",$G1765),AllocFactorMatrix,(W$4+1),FALSE)*$E1771</f>
        <v>6.9010313580173165E-3</v>
      </c>
      <c r="X1765" s="5">
        <f t="shared" ref="X1765:X1771" ca="1" si="881">SUBTOTAL(9,T1765:W1765)</f>
        <v>5.2788922813625773E-2</v>
      </c>
      <c r="Y1765" s="5">
        <f ca="1">VLOOKUP(CONCATENATE($F1765," ",$G1765),AllocFactorMatrix,(Y$4+1),FALSE)*$E1771</f>
        <v>3.8844046628975447E-3</v>
      </c>
      <c r="Z1765" s="5">
        <f ca="1">VLOOKUP(CONCATENATE($F1765," ",$G1765),AllocFactorMatrix,(Z$4+1),FALSE)*$E1771</f>
        <v>6.5062293306803454E-5</v>
      </c>
      <c r="AA1765" s="5">
        <f t="shared" ca="1" si="877"/>
        <v>3.9494669562043479E-3</v>
      </c>
      <c r="AB1765" s="5">
        <f ca="1">VLOOKUP(CONCATENATE($F1765," ",$G1765),AllocFactorMatrix,(AB$4+1),FALSE)*$E1771</f>
        <v>5.0405918072274605E-5</v>
      </c>
      <c r="AC1765" s="5">
        <f ca="1">VLOOKUP(CONCATENATE($F1765," ",$G1765),AllocFactorMatrix,(AC$4+1),FALSE)*$E1771</f>
        <v>0</v>
      </c>
      <c r="AD1765" s="5">
        <f ca="1">VLOOKUP(CONCATENATE($F1765," ",$G1765),AllocFactorMatrix,(AD$4+1),FALSE)*$E1771</f>
        <v>0</v>
      </c>
    </row>
    <row r="1766" spans="4:30" hidden="1" outlineLevel="1">
      <c r="E1766" s="51"/>
      <c r="F1766" s="52" t="str">
        <f>F1771</f>
        <v>LABOR_M</v>
      </c>
      <c r="G1766" s="55" t="str">
        <f>$G$10</f>
        <v>SUBTRAN</v>
      </c>
      <c r="H1766" s="4">
        <f t="shared" ca="1" si="875"/>
        <v>4.1034927514537356E-2</v>
      </c>
      <c r="I1766" s="5">
        <f ca="1">VLOOKUP(CONCATENATE($F1766," ",$G1766),AllocFactorMatrix,(I$4+1),FALSE)*$E1771</f>
        <v>1.9978569794453414E-2</v>
      </c>
      <c r="J1766" s="5">
        <f ca="1">VLOOKUP(CONCATENATE($F1766," ",$G1766),AllocFactorMatrix,(J$4+1),FALSE)*$E1771</f>
        <v>9.6419191335248716E-4</v>
      </c>
      <c r="K1766" s="5">
        <f ca="1">VLOOKUP(CONCATENATE($F1766," ",$G1766),AllocFactorMatrix,(K$4+1),FALSE)*$E1771</f>
        <v>3.5076830362432568E-3</v>
      </c>
      <c r="L1766" s="5">
        <f ca="1">VLOOKUP(CONCATENATE($F1766," ",$G1766),AllocFactorMatrix,(L$4+1),FALSE)*$E1771</f>
        <v>1.0834902868771895E-4</v>
      </c>
      <c r="M1766" s="5">
        <f ca="1">VLOOKUP(CONCATENATE($F1766," ",$G1766),AllocFactorMatrix,(M$4+1),FALSE)*$E1771</f>
        <v>1.3494298500763742E-5</v>
      </c>
      <c r="N1766" s="5">
        <f t="shared" ca="1" si="876"/>
        <v>3.6295263634317397E-3</v>
      </c>
      <c r="O1766" s="5">
        <f ca="1">VLOOKUP(CONCATENATE($F1766," ",$G1766),AllocFactorMatrix,(O$4+1),FALSE)*$E1771</f>
        <v>2.6501093583189178E-3</v>
      </c>
      <c r="P1766" s="5">
        <f ca="1">VLOOKUP(CONCATENATE($F1766," ",$G1766),AllocFactorMatrix,(P$4+1),FALSE)*$E1771</f>
        <v>4.9265223874081195E-4</v>
      </c>
      <c r="Q1766" s="5">
        <f ca="1">VLOOKUP(CONCATENATE($F1766," ",$G1766),AllocFactorMatrix,(Q$4+1),FALSE)*$E1771</f>
        <v>2.9313395219224606E-4</v>
      </c>
      <c r="R1766" s="5">
        <f ca="1">VLOOKUP(CONCATENATE($F1766," ",$G1766),AllocFactorMatrix,(R$4+1),FALSE)*$E1771</f>
        <v>0</v>
      </c>
      <c r="S1766" s="5">
        <f t="shared" ca="1" si="878"/>
        <v>3.4358955492519759E-3</v>
      </c>
      <c r="T1766" s="5">
        <f ca="1">VLOOKUP(CONCATENATE($F1766," ",$G1766),AllocFactorMatrix,(T$4+1),FALSE)*$E1771</f>
        <v>9.2537268414195342E-5</v>
      </c>
      <c r="U1766" s="5">
        <f ca="1">VLOOKUP(CONCATENATE($F1766," ",$G1766),AllocFactorMatrix,(U$4+1),FALSE)*$E1771</f>
        <v>1.5148879175996867E-3</v>
      </c>
      <c r="V1766" s="5">
        <f ca="1">VLOOKUP(CONCATENATE($F1766," ",$G1766),AllocFactorMatrix,(V$4+1),FALSE)*$E1771</f>
        <v>1.055374406399907E-2</v>
      </c>
      <c r="W1766" s="5">
        <f ca="1">VLOOKUP(CONCATENATE($F1766," ",$G1766),AllocFactorMatrix,(W$4+1),FALSE)*$E1771</f>
        <v>0</v>
      </c>
      <c r="X1766" s="5">
        <f t="shared" ca="1" si="881"/>
        <v>1.2161169250012953E-2</v>
      </c>
      <c r="Y1766" s="5">
        <f ca="1">VLOOKUP(CONCATENATE($F1766," ",$G1766),AllocFactorMatrix,(Y$4+1),FALSE)*$E1771</f>
        <v>7.9760527513654598E-4</v>
      </c>
      <c r="Z1766" s="5">
        <f ca="1">VLOOKUP(CONCATENATE($F1766," ",$G1766),AllocFactorMatrix,(Z$4+1),FALSE)*$E1771</f>
        <v>1.3296101605901655E-5</v>
      </c>
      <c r="AA1766" s="5">
        <f t="shared" ca="1" si="877"/>
        <v>8.1090137674244762E-4</v>
      </c>
      <c r="AB1766" s="5">
        <f ca="1">VLOOKUP(CONCATENATE($F1766," ",$G1766),AllocFactorMatrix,(AB$4+1),FALSE)*$E1771</f>
        <v>1.065093211153065E-5</v>
      </c>
      <c r="AC1766" s="5">
        <f ca="1">VLOOKUP(CONCATENATE($F1766," ",$G1766),AllocFactorMatrix,(AC$4+1),FALSE)*$E1771</f>
        <v>3.6215446121301418E-5</v>
      </c>
      <c r="AD1766" s="5">
        <f ca="1">VLOOKUP(CONCATENATE($F1766," ",$G1766),AllocFactorMatrix,(AD$4+1),FALSE)*$E1771</f>
        <v>7.8068890595203001E-6</v>
      </c>
    </row>
    <row r="1767" spans="4:30" hidden="1" outlineLevel="1">
      <c r="E1767" s="51"/>
      <c r="F1767" s="52" t="str">
        <f>F1771</f>
        <v>LABOR_M</v>
      </c>
      <c r="G1767" s="55" t="str">
        <f>$G$11</f>
        <v>DISTPRI</v>
      </c>
      <c r="H1767" s="4">
        <f t="shared" ca="1" si="875"/>
        <v>26.291015614385408</v>
      </c>
      <c r="I1767" s="5">
        <f ca="1">VLOOKUP(CONCATENATE($F1767," ",$G1767),AllocFactorMatrix,(I$4+1),FALSE)*$E1771</f>
        <v>17.571407060774856</v>
      </c>
      <c r="J1767" s="5">
        <f ca="1">VLOOKUP(CONCATENATE($F1767," ",$G1767),AllocFactorMatrix,(J$4+1),FALSE)*$E1771</f>
        <v>0.82827025803773202</v>
      </c>
      <c r="K1767" s="5">
        <f ca="1">VLOOKUP(CONCATENATE($F1767," ",$G1767),AllocFactorMatrix,(K$4+1),FALSE)*$E1771</f>
        <v>3.0075001406648783</v>
      </c>
      <c r="L1767" s="5">
        <f ca="1">VLOOKUP(CONCATENATE($F1767," ",$G1767),AllocFactorMatrix,(L$4+1),FALSE)*$E1771</f>
        <v>9.2947403673678694E-2</v>
      </c>
      <c r="M1767" s="5">
        <f ca="1">VLOOKUP(CONCATENATE($F1767," ",$G1767),AllocFactorMatrix,(M$4+1),FALSE)*$E1771</f>
        <v>0</v>
      </c>
      <c r="N1767" s="5">
        <f t="shared" ca="1" si="876"/>
        <v>3.1004475443385568</v>
      </c>
      <c r="O1767" s="5">
        <f ca="1">VLOOKUP(CONCATENATE($F1767," ",$G1767),AllocFactorMatrix,(O$4+1),FALSE)*$E1771</f>
        <v>2.2550994394209551</v>
      </c>
      <c r="P1767" s="5">
        <f ca="1">VLOOKUP(CONCATENATE($F1767," ",$G1767),AllocFactorMatrix,(P$4+1),FALSE)*$E1771</f>
        <v>0.42001242234685365</v>
      </c>
      <c r="Q1767" s="5">
        <f ca="1">VLOOKUP(CONCATENATE($F1767," ",$G1767),AllocFactorMatrix,(Q$4+1),FALSE)*$E1771</f>
        <v>0</v>
      </c>
      <c r="R1767" s="5">
        <f ca="1">VLOOKUP(CONCATENATE($F1767," ",$G1767),AllocFactorMatrix,(R$4+1),FALSE)*$E1771</f>
        <v>0</v>
      </c>
      <c r="S1767" s="5">
        <f t="shared" ca="1" si="878"/>
        <v>2.6751118617678089</v>
      </c>
      <c r="T1767" s="5">
        <f ca="1">VLOOKUP(CONCATENATE($F1767," ",$G1767),AllocFactorMatrix,(T$4+1),FALSE)*$E1771</f>
        <v>8.0392905303212803E-2</v>
      </c>
      <c r="U1767" s="5">
        <f ca="1">VLOOKUP(CONCATENATE($F1767," ",$G1767),AllocFactorMatrix,(U$4+1),FALSE)*$E1771</f>
        <v>1.2965556457684404</v>
      </c>
      <c r="V1767" s="5">
        <f ca="1">VLOOKUP(CONCATENATE($F1767," ",$G1767),AllocFactorMatrix,(V$4+1),FALSE)*$E1771</f>
        <v>0</v>
      </c>
      <c r="W1767" s="5">
        <f ca="1">VLOOKUP(CONCATENATE($F1767," ",$G1767),AllocFactorMatrix,(W$4+1),FALSE)*$E1771</f>
        <v>0</v>
      </c>
      <c r="X1767" s="5">
        <f t="shared" ca="1" si="881"/>
        <v>1.3769485510716533</v>
      </c>
      <c r="Y1767" s="5">
        <f ca="1">VLOOKUP(CONCATENATE($F1767," ",$G1767),AllocFactorMatrix,(Y$4+1),FALSE)*$E1771</f>
        <v>0.68001611546711782</v>
      </c>
      <c r="Z1767" s="5">
        <f ca="1">VLOOKUP(CONCATENATE($F1767," ",$G1767),AllocFactorMatrix,(Z$4+1),FALSE)*$E1771</f>
        <v>1.1345330737718968E-2</v>
      </c>
      <c r="AA1767" s="5">
        <f t="shared" ca="1" si="877"/>
        <v>0.69136144620483675</v>
      </c>
      <c r="AB1767" s="5">
        <f ca="1">VLOOKUP(CONCATENATE($F1767," ",$G1767),AllocFactorMatrix,(AB$4+1),FALSE)*$E1771</f>
        <v>9.1916188963366077E-3</v>
      </c>
      <c r="AC1767" s="5">
        <f ca="1">VLOOKUP(CONCATENATE($F1767," ",$G1767),AllocFactorMatrix,(AC$4+1),FALSE)*$E1771</f>
        <v>3.1489209351154679E-2</v>
      </c>
      <c r="AD1767" s="5">
        <f ca="1">VLOOKUP(CONCATENATE($F1767," ",$G1767),AllocFactorMatrix,(AD$4+1),FALSE)*$E1771</f>
        <v>6.788063942470072E-3</v>
      </c>
    </row>
    <row r="1768" spans="4:30" hidden="1" outlineLevel="1">
      <c r="E1768" s="51"/>
      <c r="F1768" s="52" t="str">
        <f>F1771</f>
        <v>LABOR_M</v>
      </c>
      <c r="G1768" s="55" t="str">
        <f>$G$12</f>
        <v>DISTSEC</v>
      </c>
      <c r="H1768" s="4">
        <f t="shared" ca="1" si="875"/>
        <v>10.85062551308655</v>
      </c>
      <c r="I1768" s="5">
        <f ca="1">VLOOKUP(CONCATENATE($F1768," ",$G1768),AllocFactorMatrix,(I$4+1),FALSE)*$E1771</f>
        <v>8.1130284469440124</v>
      </c>
      <c r="J1768" s="5">
        <f ca="1">VLOOKUP(CONCATENATE($F1768," ",$G1768),AllocFactorMatrix,(J$4+1),FALSE)*$E1771</f>
        <v>0.39113168712535507</v>
      </c>
      <c r="K1768" s="5">
        <f ca="1">VLOOKUP(CONCATENATE($F1768," ",$G1768),AllocFactorMatrix,(K$4+1),FALSE)*$E1771</f>
        <v>1.180207299270521</v>
      </c>
      <c r="L1768" s="5">
        <f ca="1">VLOOKUP(CONCATENATE($F1768," ",$G1768),AllocFactorMatrix,(L$4+1),FALSE)*$E1771</f>
        <v>0</v>
      </c>
      <c r="M1768" s="5">
        <f ca="1">VLOOKUP(CONCATENATE($F1768," ",$G1768),AllocFactorMatrix,(M$4+1),FALSE)*$E1771</f>
        <v>0</v>
      </c>
      <c r="N1768" s="5">
        <f t="shared" ca="1" si="876"/>
        <v>1.180207299270521</v>
      </c>
      <c r="O1768" s="5">
        <f ca="1">VLOOKUP(CONCATENATE($F1768," ",$G1768),AllocFactorMatrix,(O$4+1),FALSE)*$E1771</f>
        <v>0.75203268474291785</v>
      </c>
      <c r="P1768" s="5">
        <f ca="1">VLOOKUP(CONCATENATE($F1768," ",$G1768),AllocFactorMatrix,(P$4+1),FALSE)*$E1771</f>
        <v>0</v>
      </c>
      <c r="Q1768" s="5">
        <f ca="1">VLOOKUP(CONCATENATE($F1768," ",$G1768),AllocFactorMatrix,(Q$4+1),FALSE)*$E1771</f>
        <v>0</v>
      </c>
      <c r="R1768" s="5">
        <f ca="1">VLOOKUP(CONCATENATE($F1768," ",$G1768),AllocFactorMatrix,(R$4+1),FALSE)*$E1771</f>
        <v>0</v>
      </c>
      <c r="S1768" s="5">
        <f t="shared" ca="1" si="878"/>
        <v>0.75203268474291785</v>
      </c>
      <c r="T1768" s="5">
        <f ca="1">VLOOKUP(CONCATENATE($F1768," ",$G1768),AllocFactorMatrix,(T$4+1),FALSE)*$E1771</f>
        <v>2.0333386131339806E-2</v>
      </c>
      <c r="U1768" s="5">
        <f ca="1">VLOOKUP(CONCATENATE($F1768," ",$G1768),AllocFactorMatrix,(U$4+1),FALSE)*$E1771</f>
        <v>0</v>
      </c>
      <c r="V1768" s="5">
        <f ca="1">VLOOKUP(CONCATENATE($F1768," ",$G1768),AllocFactorMatrix,(V$4+1),FALSE)*$E1771</f>
        <v>0</v>
      </c>
      <c r="W1768" s="5">
        <f ca="1">VLOOKUP(CONCATENATE($F1768," ",$G1768),AllocFactorMatrix,(W$4+1),FALSE)*$E1771</f>
        <v>0</v>
      </c>
      <c r="X1768" s="5">
        <f t="shared" ca="1" si="881"/>
        <v>2.0333386131339806E-2</v>
      </c>
      <c r="Y1768" s="5">
        <f ca="1">VLOOKUP(CONCATENATE($F1768," ",$G1768),AllocFactorMatrix,(Y$4+1),FALSE)*$E1771</f>
        <v>0.27738281342074195</v>
      </c>
      <c r="Z1768" s="5">
        <f ca="1">VLOOKUP(CONCATENATE($F1768," ",$G1768),AllocFactorMatrix,(Z$4+1),FALSE)*$E1771</f>
        <v>0</v>
      </c>
      <c r="AA1768" s="5">
        <f t="shared" ca="1" si="877"/>
        <v>0.27738281342074195</v>
      </c>
      <c r="AB1768" s="5">
        <f ca="1">VLOOKUP(CONCATENATE($F1768," ",$G1768),AllocFactorMatrix,(AB$4+1),FALSE)*$E1771</f>
        <v>2.8784103779392095E-3</v>
      </c>
      <c r="AC1768" s="5">
        <f ca="1">VLOOKUP(CONCATENATE($F1768," ",$G1768),AllocFactorMatrix,(AC$4+1),FALSE)*$E1771</f>
        <v>9.7733103140182104E-2</v>
      </c>
      <c r="AD1768" s="5">
        <f ca="1">VLOOKUP(CONCATENATE($F1768," ",$G1768),AllocFactorMatrix,(AD$4+1),FALSE)*$E1771</f>
        <v>1.5897681933541179E-2</v>
      </c>
    </row>
    <row r="1769" spans="4:30" hidden="1" outlineLevel="1">
      <c r="E1769" s="51"/>
      <c r="F1769" s="52" t="str">
        <f>F1771</f>
        <v>LABOR_M</v>
      </c>
      <c r="G1769" s="55" t="str">
        <f>$G$13</f>
        <v>ENERGY</v>
      </c>
      <c r="H1769" s="4">
        <f t="shared" ca="1" si="875"/>
        <v>13.441317400261328</v>
      </c>
      <c r="I1769" s="5">
        <f ca="1">VLOOKUP(CONCATENATE($F1769," ",$G1769),AllocFactorMatrix,(I$4+1),FALSE)*$E1771</f>
        <v>5.0435463969618226</v>
      </c>
      <c r="J1769" s="5">
        <f ca="1">VLOOKUP(CONCATENATE($F1769," ",$G1769),AllocFactorMatrix,(J$4+1),FALSE)*$E1771</f>
        <v>0.32685439688465567</v>
      </c>
      <c r="K1769" s="5">
        <f ca="1">VLOOKUP(CONCATENATE($F1769," ",$G1769),AllocFactorMatrix,(K$4+1),FALSE)*$E1771</f>
        <v>1.0966319337841222</v>
      </c>
      <c r="L1769" s="5">
        <f ca="1">VLOOKUP(CONCATENATE($F1769," ",$G1769),AllocFactorMatrix,(L$4+1),FALSE)*$E1771</f>
        <v>3.4853452466111982E-2</v>
      </c>
      <c r="M1769" s="5">
        <f ca="1">VLOOKUP(CONCATENATE($F1769," ",$G1769),AllocFactorMatrix,(M$4+1),FALSE)*$E1771</f>
        <v>3.2130808731980929E-3</v>
      </c>
      <c r="N1769" s="5">
        <f t="shared" ca="1" si="876"/>
        <v>1.1346984671234321</v>
      </c>
      <c r="O1769" s="5">
        <f ca="1">VLOOKUP(CONCATENATE($F1769," ",$G1769),AllocFactorMatrix,(O$4+1),FALSE)*$E1771</f>
        <v>0.99981463562018358</v>
      </c>
      <c r="P1769" s="5">
        <f ca="1">VLOOKUP(CONCATENATE($F1769," ",$G1769),AllocFactorMatrix,(P$4+1),FALSE)*$E1771</f>
        <v>0.18534639534488032</v>
      </c>
      <c r="Q1769" s="5">
        <f ca="1">VLOOKUP(CONCATENATE($F1769," ",$G1769),AllocFactorMatrix,(Q$4+1),FALSE)*$E1771</f>
        <v>8.4216657931931144E-2</v>
      </c>
      <c r="R1769" s="5">
        <f ca="1">VLOOKUP(CONCATENATE($F1769," ",$G1769),AllocFactorMatrix,(R$4+1),FALSE)*$E1771</f>
        <v>3.9021062665859745E-3</v>
      </c>
      <c r="S1769" s="5">
        <f t="shared" ca="1" si="878"/>
        <v>1.2732797951635813</v>
      </c>
      <c r="T1769" s="5">
        <f ca="1">VLOOKUP(CONCATENATE($F1769," ",$G1769),AllocFactorMatrix,(T$4+1),FALSE)*$E1771</f>
        <v>3.8314791481908195E-2</v>
      </c>
      <c r="U1769" s="5">
        <f ca="1">VLOOKUP(CONCATENATE($F1769," ",$G1769),AllocFactorMatrix,(U$4+1),FALSE)*$E1771</f>
        <v>0.67275033981431576</v>
      </c>
      <c r="V1769" s="5">
        <f ca="1">VLOOKUP(CONCATENATE($F1769," ",$G1769),AllocFactorMatrix,(V$4+1),FALSE)*$E1771</f>
        <v>3.8195971177434571</v>
      </c>
      <c r="W1769" s="5">
        <f ca="1">VLOOKUP(CONCATENATE($F1769," ",$G1769),AllocFactorMatrix,(W$4+1),FALSE)*$E1771</f>
        <v>0.72466696961821164</v>
      </c>
      <c r="X1769" s="5">
        <f t="shared" ca="1" si="881"/>
        <v>5.2553292186578924</v>
      </c>
      <c r="Y1769" s="5">
        <f ca="1">VLOOKUP(CONCATENATE($F1769," ",$G1769),AllocFactorMatrix,(Y$4+1),FALSE)*$E1771</f>
        <v>0.27087992267156502</v>
      </c>
      <c r="Z1769" s="5">
        <f ca="1">VLOOKUP(CONCATENATE($F1769," ",$G1769),AllocFactorMatrix,(Z$4+1),FALSE)*$E1771</f>
        <v>4.4094933166510357E-3</v>
      </c>
      <c r="AA1769" s="5">
        <f t="shared" ca="1" si="877"/>
        <v>0.27528941598821605</v>
      </c>
      <c r="AB1769" s="5">
        <f ca="1">VLOOKUP(CONCATENATE($F1769," ",$G1769),AllocFactorMatrix,(AB$4+1),FALSE)*$E1771</f>
        <v>4.9184350933828272E-3</v>
      </c>
      <c r="AC1769" s="5">
        <f ca="1">VLOOKUP(CONCATENATE($F1769," ",$G1769),AllocFactorMatrix,(AC$4+1),FALSE)*$E1771</f>
        <v>0.10635457271015028</v>
      </c>
      <c r="AD1769" s="5">
        <f ca="1">VLOOKUP(CONCATENATE($F1769," ",$G1769),AllocFactorMatrix,(AD$4+1),FALSE)*$E1771</f>
        <v>2.1046701678192933E-2</v>
      </c>
    </row>
    <row r="1770" spans="4:30" hidden="1" outlineLevel="1">
      <c r="E1770" s="51"/>
      <c r="F1770" s="52" t="str">
        <f>F1771</f>
        <v>LABOR_M</v>
      </c>
      <c r="G1770" s="55" t="str">
        <f>$G$14</f>
        <v>CUSTOMER</v>
      </c>
      <c r="H1770" s="4">
        <f t="shared" ca="1" si="875"/>
        <v>10.131196096164501</v>
      </c>
      <c r="I1770" s="5">
        <f ca="1">VLOOKUP(CONCATENATE($F1770," ",$G1770),AllocFactorMatrix,(I$4+1),FALSE)*$E1771</f>
        <v>7.2387496641964333</v>
      </c>
      <c r="J1770" s="5">
        <f ca="1">VLOOKUP(CONCATENATE($F1770," ",$G1770),AllocFactorMatrix,(J$4+1),FALSE)*$E1771</f>
        <v>1.2387884262646711</v>
      </c>
      <c r="K1770" s="5">
        <f ca="1">VLOOKUP(CONCATENATE($F1770," ",$G1770),AllocFactorMatrix,(K$4+1),FALSE)*$E1771</f>
        <v>0.35670430021948618</v>
      </c>
      <c r="L1770" s="5">
        <f ca="1">VLOOKUP(CONCATENATE($F1770," ",$G1770),AllocFactorMatrix,(L$4+1),FALSE)*$E1771</f>
        <v>5.9627731393166933E-2</v>
      </c>
      <c r="M1770" s="5">
        <f ca="1">VLOOKUP(CONCATENATE($F1770," ",$G1770),AllocFactorMatrix,(M$4+1),FALSE)*$E1771</f>
        <v>9.4208956165390892E-3</v>
      </c>
      <c r="N1770" s="5">
        <f t="shared" ca="1" si="876"/>
        <v>0.42575292722919217</v>
      </c>
      <c r="O1770" s="5">
        <f ca="1">VLOOKUP(CONCATENATE($F1770," ",$G1770),AllocFactorMatrix,(O$4+1),FALSE)*$E1771</f>
        <v>6.6561855956520866E-2</v>
      </c>
      <c r="P1770" s="5">
        <f ca="1">VLOOKUP(CONCATENATE($F1770," ",$G1770),AllocFactorMatrix,(P$4+1),FALSE)*$E1771</f>
        <v>1.7094928500927031E-2</v>
      </c>
      <c r="Q1770" s="5">
        <f ca="1">VLOOKUP(CONCATENATE($F1770," ",$G1770),AllocFactorMatrix,(Q$4+1),FALSE)*$E1771</f>
        <v>3.269726287402961E-2</v>
      </c>
      <c r="R1770" s="5">
        <f ca="1">VLOOKUP(CONCATENATE($F1770," ",$G1770),AllocFactorMatrix,(R$4+1),FALSE)*$E1771</f>
        <v>5.7068059643017206E-3</v>
      </c>
      <c r="S1770" s="5">
        <f t="shared" ca="1" si="878"/>
        <v>0.12206085329577922</v>
      </c>
      <c r="T1770" s="5">
        <f ca="1">VLOOKUP(CONCATENATE($F1770," ",$G1770),AllocFactorMatrix,(T$4+1),FALSE)*$E1771</f>
        <v>4.6292119494941873E-4</v>
      </c>
      <c r="U1770" s="5">
        <f ca="1">VLOOKUP(CONCATENATE($F1770," ",$G1770),AllocFactorMatrix,(U$4+1),FALSE)*$E1771</f>
        <v>1.0177140258147468E-2</v>
      </c>
      <c r="V1770" s="5">
        <f ca="1">VLOOKUP(CONCATENATE($F1770," ",$G1770),AllocFactorMatrix,(V$4+1),FALSE)*$E1771</f>
        <v>4.8110050046091979E-2</v>
      </c>
      <c r="W1770" s="5">
        <f ca="1">VLOOKUP(CONCATENATE($F1770," ",$G1770),AllocFactorMatrix,(W$4+1),FALSE)*$E1771</f>
        <v>8.5633971581325335E-3</v>
      </c>
      <c r="X1770" s="5">
        <f t="shared" ca="1" si="881"/>
        <v>6.73135086573214E-2</v>
      </c>
      <c r="Y1770" s="5">
        <f ca="1">VLOOKUP(CONCATENATE($F1770," ",$G1770),AllocFactorMatrix,(Y$4+1),FALSE)*$E1771</f>
        <v>1.8218116139788812E-2</v>
      </c>
      <c r="Z1770" s="5">
        <f ca="1">VLOOKUP(CONCATENATE($F1770," ",$G1770),AllocFactorMatrix,(Z$4+1),FALSE)*$E1771</f>
        <v>2.8862502584436791E-4</v>
      </c>
      <c r="AA1770" s="5">
        <f t="shared" ca="1" si="877"/>
        <v>1.8506741165633181E-2</v>
      </c>
      <c r="AB1770" s="5">
        <f ca="1">VLOOKUP(CONCATENATE($F1770," ",$G1770),AllocFactorMatrix,(AB$4+1),FALSE)*$E1771</f>
        <v>5.1912408364924805E-4</v>
      </c>
      <c r="AC1770" s="5">
        <f ca="1">VLOOKUP(CONCATENATE($F1770," ",$G1770),AllocFactorMatrix,(AC$4+1),FALSE)*$E1771</f>
        <v>0.79894865108751056</v>
      </c>
      <c r="AD1770" s="5">
        <f ca="1">VLOOKUP(CONCATENATE($F1770," ",$G1770),AllocFactorMatrix,(AD$4+1),FALSE)*$E1771</f>
        <v>0.22055620018431171</v>
      </c>
    </row>
    <row r="1771" spans="4:30" collapsed="1">
      <c r="D1771" s="1" t="s">
        <v>529</v>
      </c>
      <c r="E1771" s="61">
        <v>112</v>
      </c>
      <c r="F1771" s="97" t="s">
        <v>70</v>
      </c>
      <c r="G1771" s="55" t="str">
        <f>$G$15</f>
        <v>TOTAL</v>
      </c>
      <c r="H1771" s="4">
        <f t="shared" ca="1" si="875"/>
        <v>112.00000000000001</v>
      </c>
      <c r="I1771" s="5">
        <f ca="1">VLOOKUP(CONCATENATE($F1771," ",$G1771),AllocFactorMatrix,(I$4+1),FALSE)*$E1771</f>
        <v>66.426478436230113</v>
      </c>
      <c r="J1771" s="5">
        <f ca="1">VLOOKUP(CONCATENATE($F1771," ",$G1771),AllocFactorMatrix,(J$4+1),FALSE)*$E1771</f>
        <v>4.0949755314066625</v>
      </c>
      <c r="K1771" s="5">
        <f ca="1">VLOOKUP(CONCATENATE($F1771," ",$G1771),AllocFactorMatrix,(K$4+1),FALSE)*$E1771</f>
        <v>9.9583377760936944</v>
      </c>
      <c r="L1771" s="5">
        <f ca="1">VLOOKUP(CONCATENATE($F1771," ",$G1771),AllocFactorMatrix,(L$4+1),FALSE)*$E1771</f>
        <v>0.29543267323417077</v>
      </c>
      <c r="M1771" s="5">
        <f ca="1">VLOOKUP(CONCATENATE($F1771," ",$G1771),AllocFactorMatrix,(M$4+1),FALSE)*$E1771</f>
        <v>2.6518554238719551E-2</v>
      </c>
      <c r="N1771" s="5">
        <f t="shared" ca="1" si="876"/>
        <v>10.280289003566585</v>
      </c>
      <c r="O1771" s="5">
        <f ca="1">VLOOKUP(CONCATENATE($F1771," ",$G1771),AllocFactorMatrix,(O$4+1),FALSE)*$E1771</f>
        <v>7.357705077708931</v>
      </c>
      <c r="P1771" s="5">
        <f ca="1">VLOOKUP(CONCATENATE($F1771," ",$G1771),AllocFactorMatrix,(P$4+1),FALSE)*$E1771</f>
        <v>1.2169799063102547</v>
      </c>
      <c r="Q1771" s="5">
        <f ca="1">VLOOKUP(CONCATENATE($F1771," ",$G1771),AllocFactorMatrix,(Q$4+1),FALSE)*$E1771</f>
        <v>0.34712842381291875</v>
      </c>
      <c r="R1771" s="5">
        <f ca="1">VLOOKUP(CONCATENATE($F1771," ",$G1771),AllocFactorMatrix,(R$4+1),FALSE)*$E1771</f>
        <v>1.4587909297839019E-2</v>
      </c>
      <c r="S1771" s="5">
        <f t="shared" ca="1" si="878"/>
        <v>8.9364013171299437</v>
      </c>
      <c r="T1771" s="5">
        <f ca="1">VLOOKUP(CONCATENATE($F1771," ",$G1771),AllocFactorMatrix,(T$4+1),FALSE)*$E1771</f>
        <v>0.24383782785007926</v>
      </c>
      <c r="U1771" s="5">
        <f ca="1">VLOOKUP(CONCATENATE($F1771," ",$G1771),AllocFactorMatrix,(U$4+1),FALSE)*$E1771</f>
        <v>3.6408962870151709</v>
      </c>
      <c r="V1771" s="5">
        <f ca="1">VLOOKUP(CONCATENATE($F1771," ",$G1771),AllocFactorMatrix,(V$4+1),FALSE)*$E1771</f>
        <v>12.879228394232051</v>
      </c>
      <c r="W1771" s="5">
        <f ca="1">VLOOKUP(CONCATENATE($F1771," ",$G1771),AllocFactorMatrix,(W$4+1),FALSE)*$E1771</f>
        <v>1.9193845300680601</v>
      </c>
      <c r="X1771" s="5">
        <f t="shared" ca="1" si="881"/>
        <v>18.683347039165362</v>
      </c>
      <c r="Y1771" s="5">
        <f ca="1">VLOOKUP(CONCATENATE($F1771," ",$G1771),AllocFactorMatrix,(Y$4+1),FALSE)*$E1771</f>
        <v>2.214618128804688</v>
      </c>
      <c r="Z1771" s="5">
        <f ca="1">VLOOKUP(CONCATENATE($F1771," ",$G1771),AllocFactorMatrix,(Z$4+1),FALSE)*$E1771</f>
        <v>3.6148511476041895E-2</v>
      </c>
      <c r="AA1771" s="5">
        <f t="shared" ca="1" si="877"/>
        <v>2.2507666402807298</v>
      </c>
      <c r="AB1771" s="5">
        <f ca="1">VLOOKUP(CONCATENATE($F1771," ",$G1771),AllocFactorMatrix,(AB$4+1),FALSE)*$E1771</f>
        <v>2.8883825857903094E-2</v>
      </c>
      <c r="AC1771" s="5">
        <f ca="1">VLOOKUP(CONCATENATE($F1771," ",$G1771),AllocFactorMatrix,(AC$4+1),FALSE)*$E1771</f>
        <v>1.0345617517351191</v>
      </c>
      <c r="AD1771" s="5">
        <f ca="1">VLOOKUP(CONCATENATE($F1771," ",$G1771),AllocFactorMatrix,(AD$4+1),FALSE)*$E1771</f>
        <v>0.26429645462757539</v>
      </c>
    </row>
    <row r="1772" spans="4:30" hidden="1" outlineLevel="1">
      <c r="E1772" s="51"/>
      <c r="F1772" s="52" t="str">
        <f>F1779</f>
        <v>RSALE</v>
      </c>
      <c r="G1772" s="55" t="str">
        <f>$G$8</f>
        <v>PRODUCTION</v>
      </c>
      <c r="H1772" s="4">
        <f t="shared" ca="1" si="875"/>
        <v>426920.3415419634</v>
      </c>
      <c r="I1772" s="5">
        <f ca="1">VLOOKUP(CONCATENATE($F1772," ",$G1772),AllocFactorMatrix,(I$4+1),FALSE)*$E1779</f>
        <v>199754.43178033279</v>
      </c>
      <c r="J1772" s="5">
        <f ca="1">VLOOKUP(CONCATENATE($F1772," ",$G1772),AllocFactorMatrix,(J$4+1),FALSE)*$E1779</f>
        <v>12919.280231002647</v>
      </c>
      <c r="K1772" s="5">
        <f ca="1">VLOOKUP(CONCATENATE($F1772," ",$G1772),AllocFactorMatrix,(K$4+1),FALSE)*$E1779</f>
        <v>42471.852732842119</v>
      </c>
      <c r="L1772" s="5">
        <f ca="1">VLOOKUP(CONCATENATE($F1772," ",$G1772),AllocFactorMatrix,(L$4+1),FALSE)*$E1779</f>
        <v>1132.5436074601066</v>
      </c>
      <c r="M1772" s="5">
        <f ca="1">VLOOKUP(CONCATENATE($F1772," ",$G1772),AllocFactorMatrix,(M$4+1),FALSE)*$E1779</f>
        <v>126.07618433284362</v>
      </c>
      <c r="N1772" s="5">
        <f t="shared" ca="1" si="876"/>
        <v>43730.472524635072</v>
      </c>
      <c r="O1772" s="5">
        <f ca="1">VLOOKUP(CONCATENATE($F1772," ",$G1772),AllocFactorMatrix,(O$4+1),FALSE)*$E1779</f>
        <v>32583.268759758346</v>
      </c>
      <c r="P1772" s="5">
        <f ca="1">VLOOKUP(CONCATENATE($F1772," ",$G1772),AllocFactorMatrix,(P$4+1),FALSE)*$E1779</f>
        <v>6165.8595934499863</v>
      </c>
      <c r="Q1772" s="5">
        <f ca="1">VLOOKUP(CONCATENATE($F1772," ",$G1772),AllocFactorMatrix,(Q$4+1),FALSE)*$E1779</f>
        <v>2544.8182630711731</v>
      </c>
      <c r="R1772" s="5">
        <f ca="1">VLOOKUP(CONCATENATE($F1772," ",$G1772),AllocFactorMatrix,(R$4+1),FALSE)*$E1779</f>
        <v>82.520762102626634</v>
      </c>
      <c r="S1772" s="5">
        <f t="shared" ca="1" si="878"/>
        <v>41376.467378382134</v>
      </c>
      <c r="T1772" s="5">
        <f ca="1">VLOOKUP(CONCATENATE($F1772," ",$G1772),AllocFactorMatrix,(T$4+1),FALSE)*$E1779</f>
        <v>936.58249723195831</v>
      </c>
      <c r="U1772" s="5">
        <f ca="1">VLOOKUP(CONCATENATE($F1772," ",$G1772),AllocFactorMatrix,(U$4+1),FALSE)*$E1779</f>
        <v>16112.494102289384</v>
      </c>
      <c r="V1772" s="5">
        <f ca="1">VLOOKUP(CONCATENATE($F1772," ",$G1772),AllocFactorMatrix,(V$4+1),FALSE)*$E1779</f>
        <v>89068.398586155992</v>
      </c>
      <c r="W1772" s="5">
        <f ca="1">VLOOKUP(CONCATENATE($F1772," ",$G1772),AllocFactorMatrix,(W$4+1),FALSE)*$E1779</f>
        <v>13486.892597824468</v>
      </c>
      <c r="X1772" s="5">
        <f ca="1">SUBTOTAL(9,T1772:W1772)</f>
        <v>119604.3677835018</v>
      </c>
      <c r="Y1772" s="5">
        <f ca="1">VLOOKUP(CONCATENATE($F1772," ",$G1772),AllocFactorMatrix,(Y$4+1),FALSE)*$E1779</f>
        <v>9242.5975643653892</v>
      </c>
      <c r="Z1772" s="5">
        <f ca="1">VLOOKUP(CONCATENATE($F1772," ",$G1772),AllocFactorMatrix,(Z$4+1),FALSE)*$E1779</f>
        <v>159.36574185437007</v>
      </c>
      <c r="AA1772" s="5">
        <f t="shared" ca="1" si="877"/>
        <v>9401.963306219759</v>
      </c>
      <c r="AB1772" s="5">
        <f ca="1">VLOOKUP(CONCATENATE($F1772," ",$G1772),AllocFactorMatrix,(AB$4+1),FALSE)*$E1779</f>
        <v>133.35853788928358</v>
      </c>
      <c r="AC1772" s="5">
        <f ca="1">VLOOKUP(CONCATENATE($F1772," ",$G1772),AllocFactorMatrix,(AC$4+1),FALSE)*$E1779</f>
        <v>0</v>
      </c>
      <c r="AD1772" s="5">
        <f ca="1">VLOOKUP(CONCATENATE($F1772," ",$G1772),AllocFactorMatrix,(AD$4+1),FALSE)*$E1779</f>
        <v>0</v>
      </c>
    </row>
    <row r="1773" spans="4:30" hidden="1" outlineLevel="1">
      <c r="E1773" s="51"/>
      <c r="F1773" s="52" t="str">
        <f>F1779</f>
        <v>RSALE</v>
      </c>
      <c r="G1773" s="55" t="str">
        <f>$G$9</f>
        <v>BULKTRAN</v>
      </c>
      <c r="H1773" s="4">
        <f t="shared" ca="1" si="875"/>
        <v>-30766.580184760121</v>
      </c>
      <c r="I1773" s="5">
        <f ca="1">VLOOKUP(CONCATENATE($F1773," ",$G1773),AllocFactorMatrix,(I$4+1),FALSE)*$E1779</f>
        <v>-28500.104293491171</v>
      </c>
      <c r="J1773" s="5">
        <f ca="1">VLOOKUP(CONCATENATE($F1773," ",$G1773),AllocFactorMatrix,(J$4+1),FALSE)*$E1779</f>
        <v>176.14895601417908</v>
      </c>
      <c r="K1773" s="5">
        <f ca="1">VLOOKUP(CONCATENATE($F1773," ",$G1773),AllocFactorMatrix,(K$4+1),FALSE)*$E1779</f>
        <v>-140.6728488279868</v>
      </c>
      <c r="L1773" s="5">
        <f ca="1">VLOOKUP(CONCATENATE($F1773," ",$G1773),AllocFactorMatrix,(L$4+1),FALSE)*$E1779</f>
        <v>6.8231217379711726</v>
      </c>
      <c r="M1773" s="5">
        <f ca="1">VLOOKUP(CONCATENATE($F1773," ",$G1773),AllocFactorMatrix,(M$4+1),FALSE)*$E1779</f>
        <v>30.68295177051295</v>
      </c>
      <c r="N1773" s="5">
        <f t="shared" ca="1" si="876"/>
        <v>-103.16677531950268</v>
      </c>
      <c r="O1773" s="5">
        <f ca="1">VLOOKUP(CONCATENATE($F1773," ",$G1773),AllocFactorMatrix,(O$4+1),FALSE)*$E1779</f>
        <v>-113.18128394132283</v>
      </c>
      <c r="P1773" s="5">
        <f ca="1">VLOOKUP(CONCATENATE($F1773," ",$G1773),AllocFactorMatrix,(P$4+1),FALSE)*$E1779</f>
        <v>88.308680939100711</v>
      </c>
      <c r="Q1773" s="5">
        <f ca="1">VLOOKUP(CONCATENATE($F1773," ",$G1773),AllocFactorMatrix,(Q$4+1),FALSE)*$E1779</f>
        <v>68.044651477302622</v>
      </c>
      <c r="R1773" s="5">
        <f ca="1">VLOOKUP(CONCATENATE($F1773," ",$G1773),AllocFactorMatrix,(R$4+1),FALSE)*$E1779</f>
        <v>12.902507069228424</v>
      </c>
      <c r="S1773" s="5">
        <f t="shared" ca="1" si="878"/>
        <v>56.074555544308922</v>
      </c>
      <c r="T1773" s="5">
        <f ca="1">VLOOKUP(CONCATENATE($F1773," ",$G1773),AllocFactorMatrix,(T$4+1),FALSE)*$E1779</f>
        <v>-69.969552452307397</v>
      </c>
      <c r="U1773" s="5">
        <f ca="1">VLOOKUP(CONCATENATE($F1773," ",$G1773),AllocFactorMatrix,(U$4+1),FALSE)*$E1779</f>
        <v>-475.57942504770602</v>
      </c>
      <c r="V1773" s="5">
        <f ca="1">VLOOKUP(CONCATENATE($F1773," ",$G1773),AllocFactorMatrix,(V$4+1),FALSE)*$E1779</f>
        <v>-1612.3921430132698</v>
      </c>
      <c r="W1773" s="5">
        <f ca="1">VLOOKUP(CONCATENATE($F1773," ",$G1773),AllocFactorMatrix,(W$4+1),FALSE)*$E1779</f>
        <v>35.768484686384198</v>
      </c>
      <c r="X1773" s="5">
        <f t="shared" ref="X1773:X1779" ca="1" si="882">SUBTOTAL(9,T1773:W1773)</f>
        <v>-2122.1726358268993</v>
      </c>
      <c r="Y1773" s="5">
        <f ca="1">VLOOKUP(CONCATENATE($F1773," ",$G1773),AllocFactorMatrix,(Y$4+1),FALSE)*$E1779</f>
        <v>-268.60941949636458</v>
      </c>
      <c r="Z1773" s="5">
        <f ca="1">VLOOKUP(CONCATENATE($F1773," ",$G1773),AllocFactorMatrix,(Z$4+1),FALSE)*$E1779</f>
        <v>-12.944370054646473</v>
      </c>
      <c r="AA1773" s="5">
        <f t="shared" ca="1" si="877"/>
        <v>-281.55378955101105</v>
      </c>
      <c r="AB1773" s="5">
        <f ca="1">VLOOKUP(CONCATENATE($F1773," ",$G1773),AllocFactorMatrix,(AB$4+1),FALSE)*$E1779</f>
        <v>8.1937978699707497</v>
      </c>
      <c r="AC1773" s="5">
        <f ca="1">VLOOKUP(CONCATENATE($F1773," ",$G1773),AllocFactorMatrix,(AC$4+1),FALSE)*$E1779</f>
        <v>0</v>
      </c>
      <c r="AD1773" s="5">
        <f ca="1">VLOOKUP(CONCATENATE($F1773," ",$G1773),AllocFactorMatrix,(AD$4+1),FALSE)*$E1779</f>
        <v>0</v>
      </c>
    </row>
    <row r="1774" spans="4:30" hidden="1" outlineLevel="1">
      <c r="E1774" s="51"/>
      <c r="F1774" s="52" t="str">
        <f>F1779</f>
        <v>RSALE</v>
      </c>
      <c r="G1774" s="55" t="str">
        <f>$G$10</f>
        <v>SUBTRAN</v>
      </c>
      <c r="H1774" s="4">
        <f t="shared" ca="1" si="875"/>
        <v>-6625.1904330833586</v>
      </c>
      <c r="I1774" s="5">
        <f ca="1">VLOOKUP(CONCATENATE($F1774," ",$G1774),AllocFactorMatrix,(I$4+1),FALSE)*$E1779</f>
        <v>-5991.4571832873771</v>
      </c>
      <c r="J1774" s="5">
        <f ca="1">VLOOKUP(CONCATENATE($F1774," ",$G1774),AllocFactorMatrix,(J$4+1),FALSE)*$E1779</f>
        <v>31.344677679952195</v>
      </c>
      <c r="K1774" s="5">
        <f ca="1">VLOOKUP(CONCATENATE($F1774," ",$G1774),AllocFactorMatrix,(K$4+1),FALSE)*$E1779</f>
        <v>-43.319977600545585</v>
      </c>
      <c r="L1774" s="5">
        <f ca="1">VLOOKUP(CONCATENATE($F1774," ",$G1774),AllocFactorMatrix,(L$4+1),FALSE)*$E1779</f>
        <v>0.74146159415209467</v>
      </c>
      <c r="M1774" s="5">
        <f ca="1">VLOOKUP(CONCATENATE($F1774," ",$G1774),AllocFactorMatrix,(M$4+1),FALSE)*$E1779</f>
        <v>10.48822480556446</v>
      </c>
      <c r="N1774" s="5">
        <f t="shared" ca="1" si="876"/>
        <v>-32.090291200829029</v>
      </c>
      <c r="O1774" s="5">
        <f ca="1">VLOOKUP(CONCATENATE($F1774," ",$G1774),AllocFactorMatrix,(O$4+1),FALSE)*$E1779</f>
        <v>-33.664596468004007</v>
      </c>
      <c r="P1774" s="5">
        <f ca="1">VLOOKUP(CONCATENATE($F1774," ",$G1774),AllocFactorMatrix,(P$4+1),FALSE)*$E1779</f>
        <v>15.376498584969431</v>
      </c>
      <c r="Q1774" s="5">
        <f ca="1">VLOOKUP(CONCATENATE($F1774," ",$G1774),AllocFactorMatrix,(Q$4+1),FALSE)*$E1779</f>
        <v>16.252286897125959</v>
      </c>
      <c r="R1774" s="5">
        <f ca="1">VLOOKUP(CONCATENATE($F1774," ",$G1774),AllocFactorMatrix,(R$4+1),FALSE)*$E1779</f>
        <v>0</v>
      </c>
      <c r="S1774" s="5">
        <f t="shared" ca="1" si="878"/>
        <v>-2.0358109859086149</v>
      </c>
      <c r="T1774" s="5">
        <f ca="1">VLOOKUP(CONCATENATE($F1774," ",$G1774),AllocFactorMatrix,(T$4+1),FALSE)*$E1779</f>
        <v>-14.361016229854091</v>
      </c>
      <c r="U1774" s="5">
        <f ca="1">VLOOKUP(CONCATENATE($F1774," ",$G1774),AllocFactorMatrix,(U$4+1),FALSE)*$E1779</f>
        <v>-101.45817390129247</v>
      </c>
      <c r="V1774" s="5">
        <f ca="1">VLOOKUP(CONCATENATE($F1774," ",$G1774),AllocFactorMatrix,(V$4+1),FALSE)*$E1779</f>
        <v>-468.25391386965703</v>
      </c>
      <c r="W1774" s="5">
        <f ca="1">VLOOKUP(CONCATENATE($F1774," ",$G1774),AllocFactorMatrix,(W$4+1),FALSE)*$E1779</f>
        <v>0</v>
      </c>
      <c r="X1774" s="5">
        <f t="shared" ca="1" si="882"/>
        <v>-584.0731040008036</v>
      </c>
      <c r="Y1774" s="5">
        <f ca="1">VLOOKUP(CONCATENATE($F1774," ",$G1774),AllocFactorMatrix,(Y$4+1),FALSE)*$E1779</f>
        <v>-55.893554054539194</v>
      </c>
      <c r="Z1774" s="5">
        <f ca="1">VLOOKUP(CONCATENATE($F1774," ",$G1774),AllocFactorMatrix,(Z$4+1),FALSE)*$E1779</f>
        <v>-2.5789716533822955</v>
      </c>
      <c r="AA1774" s="5">
        <f t="shared" ca="1" si="877"/>
        <v>-58.472525707921491</v>
      </c>
      <c r="AB1774" s="5">
        <f ca="1">VLOOKUP(CONCATENATE($F1774," ",$G1774),AllocFactorMatrix,(AB$4+1),FALSE)*$E1779</f>
        <v>1.6096413375703986</v>
      </c>
      <c r="AC1774" s="5">
        <f ca="1">VLOOKUP(CONCATENATE($F1774," ",$G1774),AllocFactorMatrix,(AC$4+1),FALSE)*$E1779</f>
        <v>8.0876453422505783</v>
      </c>
      <c r="AD1774" s="5">
        <f ca="1">VLOOKUP(CONCATENATE($F1774," ",$G1774),AllocFactorMatrix,(AD$4+1),FALSE)*$E1779</f>
        <v>1.8965177397076625</v>
      </c>
    </row>
    <row r="1775" spans="4:30" hidden="1" outlineLevel="1">
      <c r="E1775" s="51"/>
      <c r="F1775" s="52" t="str">
        <f>F1779</f>
        <v>RSALE</v>
      </c>
      <c r="G1775" s="55" t="str">
        <f>$G$11</f>
        <v>DISTPRI</v>
      </c>
      <c r="H1775" s="4">
        <f t="shared" ca="1" si="875"/>
        <v>110368.10408652655</v>
      </c>
      <c r="I1775" s="5">
        <f ca="1">VLOOKUP(CONCATENATE($F1775," ",$G1775),AllocFactorMatrix,(I$4+1),FALSE)*$E1779</f>
        <v>60385.167725278807</v>
      </c>
      <c r="J1775" s="5">
        <f ca="1">VLOOKUP(CONCATENATE($F1775," ",$G1775),AllocFactorMatrix,(J$4+1),FALSE)*$E1779</f>
        <v>5029.839003094522</v>
      </c>
      <c r="K1775" s="5">
        <f ca="1">VLOOKUP(CONCATENATE($F1775," ",$G1775),AllocFactorMatrix,(K$4+1),FALSE)*$E1779</f>
        <v>17370.00678116957</v>
      </c>
      <c r="L1775" s="5">
        <f ca="1">VLOOKUP(CONCATENATE($F1775," ",$G1775),AllocFactorMatrix,(L$4+1),FALSE)*$E1779</f>
        <v>540.00282782066881</v>
      </c>
      <c r="M1775" s="5">
        <f ca="1">VLOOKUP(CONCATENATE($F1775," ",$G1775),AllocFactorMatrix,(M$4+1),FALSE)*$E1779</f>
        <v>0</v>
      </c>
      <c r="N1775" s="5">
        <f t="shared" ca="1" si="876"/>
        <v>17910.00960899024</v>
      </c>
      <c r="O1775" s="5">
        <f ca="1">VLOOKUP(CONCATENATE($F1775," ",$G1775),AllocFactorMatrix,(O$4+1),FALSE)*$E1779</f>
        <v>13139.027194811533</v>
      </c>
      <c r="P1775" s="5">
        <f ca="1">VLOOKUP(CONCATENATE($F1775," ",$G1775),AllocFactorMatrix,(P$4+1),FALSE)*$E1779</f>
        <v>2593.6691617019105</v>
      </c>
      <c r="Q1775" s="5">
        <f ca="1">VLOOKUP(CONCATENATE($F1775," ",$G1775),AllocFactorMatrix,(Q$4+1),FALSE)*$E1779</f>
        <v>0</v>
      </c>
      <c r="R1775" s="5">
        <f ca="1">VLOOKUP(CONCATENATE($F1775," ",$G1775),AllocFactorMatrix,(R$4+1),FALSE)*$E1779</f>
        <v>0</v>
      </c>
      <c r="S1775" s="5">
        <f t="shared" ca="1" si="878"/>
        <v>15732.696356513443</v>
      </c>
      <c r="T1775" s="5">
        <f ca="1">VLOOKUP(CONCATENATE($F1775," ",$G1775),AllocFactorMatrix,(T$4+1),FALSE)*$E1779</f>
        <v>373.49977309147084</v>
      </c>
      <c r="U1775" s="5">
        <f ca="1">VLOOKUP(CONCATENATE($F1775," ",$G1775),AllocFactorMatrix,(U$4+1),FALSE)*$E1779</f>
        <v>6880.6631527353065</v>
      </c>
      <c r="V1775" s="5">
        <f ca="1">VLOOKUP(CONCATENATE($F1775," ",$G1775),AllocFactorMatrix,(V$4+1),FALSE)*$E1779</f>
        <v>0</v>
      </c>
      <c r="W1775" s="5">
        <f ca="1">VLOOKUP(CONCATENATE($F1775," ",$G1775),AllocFactorMatrix,(W$4+1),FALSE)*$E1779</f>
        <v>0</v>
      </c>
      <c r="X1775" s="5">
        <f t="shared" ca="1" si="882"/>
        <v>7254.1629258267776</v>
      </c>
      <c r="Y1775" s="5">
        <f ca="1">VLOOKUP(CONCATENATE($F1775," ",$G1775),AllocFactorMatrix,(Y$4+1),FALSE)*$E1779</f>
        <v>3641.1403193449364</v>
      </c>
      <c r="Z1775" s="5">
        <f ca="1">VLOOKUP(CONCATENATE($F1775," ",$G1775),AllocFactorMatrix,(Z$4+1),FALSE)*$E1779</f>
        <v>49.457306470156979</v>
      </c>
      <c r="AA1775" s="5">
        <f t="shared" ca="1" si="877"/>
        <v>3690.5976258150936</v>
      </c>
      <c r="AB1775" s="5">
        <f ca="1">VLOOKUP(CONCATENATE($F1775," ",$G1775),AllocFactorMatrix,(AB$4+1),FALSE)*$E1779</f>
        <v>65.69350711519165</v>
      </c>
      <c r="AC1775" s="5">
        <f ca="1">VLOOKUP(CONCATENATE($F1775," ",$G1775),AllocFactorMatrix,(AC$4+1),FALSE)*$E1779</f>
        <v>246.73105576982942</v>
      </c>
      <c r="AD1775" s="5">
        <f ca="1">VLOOKUP(CONCATENATE($F1775," ",$G1775),AllocFactorMatrix,(AD$4+1),FALSE)*$E1779</f>
        <v>53.206278122641933</v>
      </c>
    </row>
    <row r="1776" spans="4:30" hidden="1" outlineLevel="1">
      <c r="E1776" s="51"/>
      <c r="F1776" s="52" t="str">
        <f>F1779</f>
        <v>RSALE</v>
      </c>
      <c r="G1776" s="55" t="str">
        <f>$G$12</f>
        <v>DISTSEC</v>
      </c>
      <c r="H1776" s="4">
        <f t="shared" ca="1" si="875"/>
        <v>46132.381424866006</v>
      </c>
      <c r="I1776" s="5">
        <f ca="1">VLOOKUP(CONCATENATE($F1776," ",$G1776),AllocFactorMatrix,(I$4+1),FALSE)*$E1779</f>
        <v>28341.892547830194</v>
      </c>
      <c r="J1776" s="5">
        <f ca="1">VLOOKUP(CONCATENATE($F1776," ",$G1776),AllocFactorMatrix,(J$4+1),FALSE)*$E1779</f>
        <v>2643.4502822810878</v>
      </c>
      <c r="K1776" s="5">
        <f ca="1">VLOOKUP(CONCATENATE($F1776," ",$G1776),AllocFactorMatrix,(K$4+1),FALSE)*$E1779</f>
        <v>7540.3041543384534</v>
      </c>
      <c r="L1776" s="5">
        <f ca="1">VLOOKUP(CONCATENATE($F1776," ",$G1776),AllocFactorMatrix,(L$4+1),FALSE)*$E1779</f>
        <v>0</v>
      </c>
      <c r="M1776" s="5">
        <f ca="1">VLOOKUP(CONCATENATE($F1776," ",$G1776),AllocFactorMatrix,(M$4+1),FALSE)*$E1779</f>
        <v>0</v>
      </c>
      <c r="N1776" s="5">
        <f t="shared" ca="1" si="876"/>
        <v>7540.3041543384534</v>
      </c>
      <c r="O1776" s="5">
        <f ca="1">VLOOKUP(CONCATENATE($F1776," ",$G1776),AllocFactorMatrix,(O$4+1),FALSE)*$E1779</f>
        <v>4844.2421594165007</v>
      </c>
      <c r="P1776" s="5">
        <f ca="1">VLOOKUP(CONCATENATE($F1776," ",$G1776),AllocFactorMatrix,(P$4+1),FALSE)*$E1779</f>
        <v>0</v>
      </c>
      <c r="Q1776" s="5">
        <f ca="1">VLOOKUP(CONCATENATE($F1776," ",$G1776),AllocFactorMatrix,(Q$4+1),FALSE)*$E1779</f>
        <v>0</v>
      </c>
      <c r="R1776" s="5">
        <f ca="1">VLOOKUP(CONCATENATE($F1776," ",$G1776),AllocFactorMatrix,(R$4+1),FALSE)*$E1779</f>
        <v>0</v>
      </c>
      <c r="S1776" s="5">
        <f t="shared" ca="1" si="878"/>
        <v>4844.2421594165007</v>
      </c>
      <c r="T1776" s="5">
        <f ca="1">VLOOKUP(CONCATENATE($F1776," ",$G1776),AllocFactorMatrix,(T$4+1),FALSE)*$E1779</f>
        <v>101.55292958831104</v>
      </c>
      <c r="U1776" s="5">
        <f ca="1">VLOOKUP(CONCATENATE($F1776," ",$G1776),AllocFactorMatrix,(U$4+1),FALSE)*$E1779</f>
        <v>0</v>
      </c>
      <c r="V1776" s="5">
        <f ca="1">VLOOKUP(CONCATENATE($F1776," ",$G1776),AllocFactorMatrix,(V$4+1),FALSE)*$E1779</f>
        <v>0</v>
      </c>
      <c r="W1776" s="5">
        <f ca="1">VLOOKUP(CONCATENATE($F1776," ",$G1776),AllocFactorMatrix,(W$4+1),FALSE)*$E1779</f>
        <v>0</v>
      </c>
      <c r="X1776" s="5">
        <f t="shared" ca="1" si="882"/>
        <v>101.55292958831104</v>
      </c>
      <c r="Y1776" s="5">
        <f ca="1">VLOOKUP(CONCATENATE($F1776," ",$G1776),AllocFactorMatrix,(Y$4+1),FALSE)*$E1779</f>
        <v>1627.064547290365</v>
      </c>
      <c r="Z1776" s="5">
        <f ca="1">VLOOKUP(CONCATENATE($F1776," ",$G1776),AllocFactorMatrix,(Z$4+1),FALSE)*$E1779</f>
        <v>0</v>
      </c>
      <c r="AA1776" s="5">
        <f t="shared" ca="1" si="877"/>
        <v>1627.064547290365</v>
      </c>
      <c r="AB1776" s="5">
        <f ca="1">VLOOKUP(CONCATENATE($F1776," ",$G1776),AllocFactorMatrix,(AB$4+1),FALSE)*$E1779</f>
        <v>23.236433168715038</v>
      </c>
      <c r="AC1776" s="5">
        <f ca="1">VLOOKUP(CONCATENATE($F1776," ",$G1776),AllocFactorMatrix,(AC$4+1),FALSE)*$E1779</f>
        <v>868.52961143535879</v>
      </c>
      <c r="AD1776" s="5">
        <f ca="1">VLOOKUP(CONCATENATE($F1776," ",$G1776),AllocFactorMatrix,(AD$4+1),FALSE)*$E1779</f>
        <v>142.10875951702468</v>
      </c>
    </row>
    <row r="1777" spans="4:30" hidden="1" outlineLevel="1">
      <c r="E1777" s="51"/>
      <c r="F1777" s="52" t="str">
        <f>F1779</f>
        <v>RSALE</v>
      </c>
      <c r="G1777" s="55" t="str">
        <f>$G$13</f>
        <v>ENERGY</v>
      </c>
      <c r="H1777" s="4">
        <f t="shared" ca="1" si="875"/>
        <v>363096.68890486791</v>
      </c>
      <c r="I1777" s="5">
        <f ca="1">VLOOKUP(CONCATENATE($F1777," ",$G1777),AllocFactorMatrix,(I$4+1),FALSE)*$E1779</f>
        <v>137627.3863325548</v>
      </c>
      <c r="J1777" s="5">
        <f ca="1">VLOOKUP(CONCATENATE($F1777," ",$G1777),AllocFactorMatrix,(J$4+1),FALSE)*$E1779</f>
        <v>8789.3114385083391</v>
      </c>
      <c r="K1777" s="5">
        <f ca="1">VLOOKUP(CONCATENATE($F1777," ",$G1777),AllocFactorMatrix,(K$4+1),FALSE)*$E1779</f>
        <v>29598.987624703212</v>
      </c>
      <c r="L1777" s="5">
        <f ca="1">VLOOKUP(CONCATENATE($F1777," ",$G1777),AllocFactorMatrix,(L$4+1),FALSE)*$E1779</f>
        <v>850.08763512979533</v>
      </c>
      <c r="M1777" s="5">
        <f ca="1">VLOOKUP(CONCATENATE($F1777," ",$G1777),AllocFactorMatrix,(M$4+1),FALSE)*$E1779</f>
        <v>40.178235695490578</v>
      </c>
      <c r="N1777" s="5">
        <f t="shared" ca="1" si="876"/>
        <v>30489.253495528497</v>
      </c>
      <c r="O1777" s="5">
        <f ca="1">VLOOKUP(CONCATENATE($F1777," ",$G1777),AllocFactorMatrix,(O$4+1),FALSE)*$E1779</f>
        <v>27503.688641114139</v>
      </c>
      <c r="P1777" s="5">
        <f ca="1">VLOOKUP(CONCATENATE($F1777," ",$G1777),AllocFactorMatrix,(P$4+1),FALSE)*$E1779</f>
        <v>5177.6599104794659</v>
      </c>
      <c r="Q1777" s="5">
        <f ca="1">VLOOKUP(CONCATENATE($F1777," ",$G1777),AllocFactorMatrix,(Q$4+1),FALSE)*$E1779</f>
        <v>2295.2113942699698</v>
      </c>
      <c r="R1777" s="5">
        <f ca="1">VLOOKUP(CONCATENATE($F1777," ",$G1777),AllocFactorMatrix,(R$4+1),FALSE)*$E1779</f>
        <v>107.89646358052256</v>
      </c>
      <c r="S1777" s="5">
        <f t="shared" ca="1" si="878"/>
        <v>35084.456409444101</v>
      </c>
      <c r="T1777" s="5">
        <f ca="1">VLOOKUP(CONCATENATE($F1777," ",$G1777),AllocFactorMatrix,(T$4+1),FALSE)*$E1779</f>
        <v>1029.4655240543541</v>
      </c>
      <c r="U1777" s="5">
        <f ca="1">VLOOKUP(CONCATENATE($F1777," ",$G1777),AllocFactorMatrix,(U$4+1),FALSE)*$E1779</f>
        <v>17690.486900877961</v>
      </c>
      <c r="V1777" s="5">
        <f ca="1">VLOOKUP(CONCATENATE($F1777," ",$G1777),AllocFactorMatrix,(V$4+1),FALSE)*$E1779</f>
        <v>102303.41147498778</v>
      </c>
      <c r="W1777" s="5">
        <f ca="1">VLOOKUP(CONCATENATE($F1777," ",$G1777),AllocFactorMatrix,(W$4+1),FALSE)*$E1779</f>
        <v>18783.685643751112</v>
      </c>
      <c r="X1777" s="5">
        <f t="shared" ca="1" si="882"/>
        <v>139807.04954367119</v>
      </c>
      <c r="Y1777" s="5">
        <f ca="1">VLOOKUP(CONCATENATE($F1777," ",$G1777),AllocFactorMatrix,(Y$4+1),FALSE)*$E1779</f>
        <v>7328.2994247935358</v>
      </c>
      <c r="Z1777" s="5">
        <f ca="1">VLOOKUP(CONCATENATE($F1777," ",$G1777),AllocFactorMatrix,(Z$4+1),FALSE)*$E1779</f>
        <v>118.69365208001108</v>
      </c>
      <c r="AA1777" s="5">
        <f t="shared" ca="1" si="877"/>
        <v>7446.9930768735467</v>
      </c>
      <c r="AB1777" s="5">
        <f ca="1">VLOOKUP(CONCATENATE($F1777," ",$G1777),AllocFactorMatrix,(AB$4+1),FALSE)*$E1779</f>
        <v>135.56445874188057</v>
      </c>
      <c r="AC1777" s="5">
        <f ca="1">VLOOKUP(CONCATENATE($F1777," ",$G1777),AllocFactorMatrix,(AC$4+1),FALSE)*$E1779</f>
        <v>3150.5174133924797</v>
      </c>
      <c r="AD1777" s="5">
        <f ca="1">VLOOKUP(CONCATENATE($F1777," ",$G1777),AllocFactorMatrix,(AD$4+1),FALSE)*$E1779</f>
        <v>566.15673615307969</v>
      </c>
    </row>
    <row r="1778" spans="4:30" hidden="1" outlineLevel="1">
      <c r="E1778" s="51"/>
      <c r="F1778" s="52" t="str">
        <f>F1779</f>
        <v>RSALE</v>
      </c>
      <c r="G1778" s="55" t="str">
        <f>$G$14</f>
        <v>CUSTOMER</v>
      </c>
      <c r="H1778" s="4">
        <f t="shared" ca="1" si="875"/>
        <v>42329.254659619597</v>
      </c>
      <c r="I1778" s="5">
        <f ca="1">VLOOKUP(CONCATENATE($F1778," ",$G1778),AllocFactorMatrix,(I$4+1),FALSE)*$E1779</f>
        <v>19637.475557073238</v>
      </c>
      <c r="J1778" s="5">
        <f ca="1">VLOOKUP(CONCATENATE($F1778," ",$G1778),AllocFactorMatrix,(J$4+1),FALSE)*$E1779</f>
        <v>5821.254257355301</v>
      </c>
      <c r="K1778" s="5">
        <f ca="1">VLOOKUP(CONCATENATE($F1778," ",$G1778),AllocFactorMatrix,(K$4+1),FALSE)*$E1779</f>
        <v>1601.30065700358</v>
      </c>
      <c r="L1778" s="5">
        <f ca="1">VLOOKUP(CONCATENATE($F1778," ",$G1778),AllocFactorMatrix,(L$4+1),FALSE)*$E1779</f>
        <v>427.44570851192447</v>
      </c>
      <c r="M1778" s="5">
        <f ca="1">VLOOKUP(CONCATENATE($F1778," ",$G1778),AllocFactorMatrix,(M$4+1),FALSE)*$E1779</f>
        <v>95.968634285315858</v>
      </c>
      <c r="N1778" s="5">
        <f t="shared" ca="1" si="876"/>
        <v>2124.7149998008204</v>
      </c>
      <c r="O1778" s="5">
        <f ca="1">VLOOKUP(CONCATENATE($F1778," ",$G1778),AllocFactorMatrix,(O$4+1),FALSE)*$E1779</f>
        <v>399.88109407413236</v>
      </c>
      <c r="P1778" s="5">
        <f ca="1">VLOOKUP(CONCATENATE($F1778," ",$G1778),AllocFactorMatrix,(P$4+1),FALSE)*$E1779</f>
        <v>121.14475925862557</v>
      </c>
      <c r="Q1778" s="5">
        <f ca="1">VLOOKUP(CONCATENATE($F1778," ",$G1778),AllocFactorMatrix,(Q$4+1),FALSE)*$E1779</f>
        <v>261.65394926799001</v>
      </c>
      <c r="R1778" s="5">
        <f ca="1">VLOOKUP(CONCATENATE($F1778," ",$G1778),AllocFactorMatrix,(R$4+1),FALSE)*$E1779</f>
        <v>57.306778882998159</v>
      </c>
      <c r="S1778" s="5">
        <f t="shared" ca="1" si="878"/>
        <v>839.98658148374614</v>
      </c>
      <c r="T1778" s="5">
        <f ca="1">VLOOKUP(CONCATENATE($F1778," ",$G1778),AllocFactorMatrix,(T$4+1),FALSE)*$E1779</f>
        <v>2.2462286164348217</v>
      </c>
      <c r="U1778" s="5">
        <f ca="1">VLOOKUP(CONCATENATE($F1778," ",$G1778),AllocFactorMatrix,(U$4+1),FALSE)*$E1779</f>
        <v>62.277986181673164</v>
      </c>
      <c r="V1778" s="5">
        <f ca="1">VLOOKUP(CONCATENATE($F1778," ",$G1778),AllocFactorMatrix,(V$4+1),FALSE)*$E1779</f>
        <v>335.18454064691781</v>
      </c>
      <c r="W1778" s="5">
        <f ca="1">VLOOKUP(CONCATENATE($F1778," ",$G1778),AllocFactorMatrix,(W$4+1),FALSE)*$E1779</f>
        <v>63.427894659101817</v>
      </c>
      <c r="X1778" s="5">
        <f t="shared" ca="1" si="882"/>
        <v>463.13665010412763</v>
      </c>
      <c r="Y1778" s="5">
        <f ca="1">VLOOKUP(CONCATENATE($F1778," ",$G1778),AllocFactorMatrix,(Y$4+1),FALSE)*$E1779</f>
        <v>101.87931847734608</v>
      </c>
      <c r="Z1778" s="5">
        <f ca="1">VLOOKUP(CONCATENATE($F1778," ",$G1778),AllocFactorMatrix,(Z$4+1),FALSE)*$E1779</f>
        <v>1.4713776674894397</v>
      </c>
      <c r="AA1778" s="5">
        <f t="shared" ca="1" si="877"/>
        <v>103.35069614483551</v>
      </c>
      <c r="AB1778" s="5">
        <f ca="1">VLOOKUP(CONCATENATE($F1778," ",$G1778),AllocFactorMatrix,(AB$4+1),FALSE)*$E1779</f>
        <v>2.8021219629891752</v>
      </c>
      <c r="AC1778" s="5">
        <f ca="1">VLOOKUP(CONCATENATE($F1778," ",$G1778),AllocFactorMatrix,(AC$4+1),FALSE)*$E1779</f>
        <v>11417.659267448385</v>
      </c>
      <c r="AD1778" s="5">
        <f ca="1">VLOOKUP(CONCATENATE($F1778," ",$G1778),AllocFactorMatrix,(AD$4+1),FALSE)*$E1779</f>
        <v>1918.8745282461541</v>
      </c>
    </row>
    <row r="1779" spans="4:30" collapsed="1">
      <c r="D1779" s="1" t="s">
        <v>530</v>
      </c>
      <c r="E1779" s="61">
        <v>951455</v>
      </c>
      <c r="F1779" s="97" t="s">
        <v>73</v>
      </c>
      <c r="G1779" s="55" t="str">
        <f>$G$15</f>
        <v>TOTAL</v>
      </c>
      <c r="H1779" s="4">
        <f t="shared" ca="1" si="875"/>
        <v>951455.00000000012</v>
      </c>
      <c r="I1779" s="5">
        <f ca="1">VLOOKUP(CONCATENATE($F1779," ",$G1779),AllocFactorMatrix,(I$4+1),FALSE)*$E1779</f>
        <v>411254.79246629123</v>
      </c>
      <c r="J1779" s="5">
        <f ca="1">VLOOKUP(CONCATENATE($F1779," ",$G1779),AllocFactorMatrix,(J$4+1),FALSE)*$E1779</f>
        <v>35410.628845936029</v>
      </c>
      <c r="K1779" s="5">
        <f ca="1">VLOOKUP(CONCATENATE($F1779," ",$G1779),AllocFactorMatrix,(K$4+1),FALSE)*$E1779</f>
        <v>98398.459123628403</v>
      </c>
      <c r="L1779" s="5">
        <f ca="1">VLOOKUP(CONCATENATE($F1779," ",$G1779),AllocFactorMatrix,(L$4+1),FALSE)*$E1779</f>
        <v>2957.644362254619</v>
      </c>
      <c r="M1779" s="5">
        <f ca="1">VLOOKUP(CONCATENATE($F1779," ",$G1779),AllocFactorMatrix,(M$4+1),FALSE)*$E1779</f>
        <v>303.39423088972779</v>
      </c>
      <c r="N1779" s="5">
        <f t="shared" ca="1" si="876"/>
        <v>101659.49771677275</v>
      </c>
      <c r="O1779" s="5">
        <f ca="1">VLOOKUP(CONCATENATE($F1779," ",$G1779),AllocFactorMatrix,(O$4+1),FALSE)*$E1779</f>
        <v>78323.26196876532</v>
      </c>
      <c r="P1779" s="5">
        <f ca="1">VLOOKUP(CONCATENATE($F1779," ",$G1779),AllocFactorMatrix,(P$4+1),FALSE)*$E1779</f>
        <v>14162.018604414056</v>
      </c>
      <c r="Q1779" s="5">
        <f ca="1">VLOOKUP(CONCATENATE($F1779," ",$G1779),AllocFactorMatrix,(Q$4+1),FALSE)*$E1779</f>
        <v>5185.9805449835612</v>
      </c>
      <c r="R1779" s="5">
        <f ca="1">VLOOKUP(CONCATENATE($F1779," ",$G1779),AllocFactorMatrix,(R$4+1),FALSE)*$E1779</f>
        <v>260.62651163537572</v>
      </c>
      <c r="S1779" s="5">
        <f t="shared" ca="1" si="878"/>
        <v>97931.887629798308</v>
      </c>
      <c r="T1779" s="5">
        <f ca="1">VLOOKUP(CONCATENATE($F1779," ",$G1779),AllocFactorMatrix,(T$4+1),FALSE)*$E1779</f>
        <v>2359.0163839003676</v>
      </c>
      <c r="U1779" s="5">
        <f ca="1">VLOOKUP(CONCATENATE($F1779," ",$G1779),AllocFactorMatrix,(U$4+1),FALSE)*$E1779</f>
        <v>40168.884543135326</v>
      </c>
      <c r="V1779" s="5">
        <f ca="1">VLOOKUP(CONCATENATE($F1779," ",$G1779),AllocFactorMatrix,(V$4+1),FALSE)*$E1779</f>
        <v>189626.34854490773</v>
      </c>
      <c r="W1779" s="5">
        <f ca="1">VLOOKUP(CONCATENATE($F1779," ",$G1779),AllocFactorMatrix,(W$4+1),FALSE)*$E1779</f>
        <v>32369.774620921071</v>
      </c>
      <c r="X1779" s="5">
        <f t="shared" ca="1" si="882"/>
        <v>264524.02409286448</v>
      </c>
      <c r="Y1779" s="5">
        <f ca="1">VLOOKUP(CONCATENATE($F1779," ",$G1779),AllocFactorMatrix,(Y$4+1),FALSE)*$E1779</f>
        <v>21616.478200720667</v>
      </c>
      <c r="Z1779" s="5">
        <f ca="1">VLOOKUP(CONCATENATE($F1779," ",$G1779),AllocFactorMatrix,(Z$4+1),FALSE)*$E1779</f>
        <v>313.46473636399872</v>
      </c>
      <c r="AA1779" s="5">
        <f t="shared" ca="1" si="877"/>
        <v>21929.942937084666</v>
      </c>
      <c r="AB1779" s="5">
        <f ca="1">VLOOKUP(CONCATENATE($F1779," ",$G1779),AllocFactorMatrix,(AB$4+1),FALSE)*$E1779</f>
        <v>370.45849808560121</v>
      </c>
      <c r="AC1779" s="5">
        <f ca="1">VLOOKUP(CONCATENATE($F1779," ",$G1779),AllocFactorMatrix,(AC$4+1),FALSE)*$E1779</f>
        <v>15691.524993388304</v>
      </c>
      <c r="AD1779" s="5">
        <f ca="1">VLOOKUP(CONCATENATE($F1779," ",$G1779),AllocFactorMatrix,(AD$4+1),FALSE)*$E1779</f>
        <v>2682.2428197786085</v>
      </c>
    </row>
    <row r="1780" spans="4:30" hidden="1" outlineLevel="1">
      <c r="E1780" s="51"/>
      <c r="F1780" s="52" t="str">
        <f>F1787</f>
        <v>LABOR_M</v>
      </c>
      <c r="G1780" s="55" t="str">
        <f>$G$8</f>
        <v>PRODUCTION</v>
      </c>
      <c r="H1780" s="4">
        <f t="shared" ca="1" si="875"/>
        <v>289385.86862318788</v>
      </c>
      <c r="I1780" s="5">
        <f ca="1">VLOOKUP(CONCATENATE($F1780," ",$G1780),AllocFactorMatrix,(I$4+1),FALSE)*$E1787</f>
        <v>160668.91149909882</v>
      </c>
      <c r="J1780" s="5">
        <f ca="1">VLOOKUP(CONCATENATE($F1780," ",$G1780),AllocFactorMatrix,(J$4+1),FALSE)*$E1787</f>
        <v>7393.160028484047</v>
      </c>
      <c r="K1780" s="5">
        <f ca="1">VLOOKUP(CONCATENATE($F1780," ",$G1780),AllocFactorMatrix,(K$4+1),FALSE)*$E1787</f>
        <v>24355.19191800613</v>
      </c>
      <c r="L1780" s="5">
        <f ca="1">VLOOKUP(CONCATENATE($F1780," ",$G1780),AllocFactorMatrix,(L$4+1),FALSE)*$E1787</f>
        <v>608.55849429906561</v>
      </c>
      <c r="M1780" s="5">
        <f ca="1">VLOOKUP(CONCATENATE($F1780," ",$G1780),AllocFactorMatrix,(M$4+1),FALSE)*$E1787</f>
        <v>78.339577776300104</v>
      </c>
      <c r="N1780" s="5">
        <f t="shared" ca="1" si="876"/>
        <v>25042.089990081495</v>
      </c>
      <c r="O1780" s="5">
        <f ca="1">VLOOKUP(CONCATENATE($F1780," ",$G1780),AllocFactorMatrix,(O$4+1),FALSE)*$E1787</f>
        <v>18527.32369173113</v>
      </c>
      <c r="P1780" s="5">
        <f ca="1">VLOOKUP(CONCATENATE($F1780," ",$G1780),AllocFactorMatrix,(P$4+1),FALSE)*$E1787</f>
        <v>3353.4807922654672</v>
      </c>
      <c r="Q1780" s="5">
        <f ca="1">VLOOKUP(CONCATENATE($F1780," ",$G1780),AllocFactorMatrix,(Q$4+1),FALSE)*$E1787</f>
        <v>1297.102694346441</v>
      </c>
      <c r="R1780" s="5">
        <f ca="1">VLOOKUP(CONCATENATE($F1780," ",$G1780),AllocFactorMatrix,(R$4+1),FALSE)*$E1787</f>
        <v>27.948314005561762</v>
      </c>
      <c r="S1780" s="5">
        <f t="shared" ca="1" si="878"/>
        <v>23205.855492348597</v>
      </c>
      <c r="T1780" s="5">
        <f ca="1">VLOOKUP(CONCATENATE($F1780," ",$G1780),AllocFactorMatrix,(T$4+1),FALSE)*$E1787</f>
        <v>588.31016861882313</v>
      </c>
      <c r="U1780" s="5">
        <f ca="1">VLOOKUP(CONCATENATE($F1780," ",$G1780),AllocFactorMatrix,(U$4+1),FALSE)*$E1787</f>
        <v>9366.9205950535088</v>
      </c>
      <c r="V1780" s="5">
        <f ca="1">VLOOKUP(CONCATENATE($F1780," ",$G1780),AllocFactorMatrix,(V$4+1),FALSE)*$E1787</f>
        <v>50798.719284737017</v>
      </c>
      <c r="W1780" s="5">
        <f ca="1">VLOOKUP(CONCATENATE($F1780," ",$G1780),AllocFactorMatrix,(W$4+1),FALSE)*$E1787</f>
        <v>6683.7224675630414</v>
      </c>
      <c r="X1780" s="5">
        <f ca="1">SUBTOTAL(9,T1780:W1780)</f>
        <v>67437.672515972386</v>
      </c>
      <c r="Y1780" s="5">
        <f ca="1">VLOOKUP(CONCATENATE($F1780," ",$G1780),AllocFactorMatrix,(Y$4+1),FALSE)*$E1787</f>
        <v>5460.5408511645373</v>
      </c>
      <c r="Z1780" s="5">
        <f ca="1">VLOOKUP(CONCATENATE($F1780," ",$G1780),AllocFactorMatrix,(Z$4+1),FALSE)*$E1787</f>
        <v>113.50653041104208</v>
      </c>
      <c r="AA1780" s="5">
        <f t="shared" ca="1" si="877"/>
        <v>5574.0473815755795</v>
      </c>
      <c r="AB1780" s="5">
        <f ca="1">VLOOKUP(CONCATENATE($F1780," ",$G1780),AllocFactorMatrix,(AB$4+1),FALSE)*$E1787</f>
        <v>64.131715626998513</v>
      </c>
      <c r="AC1780" s="5">
        <f ca="1">VLOOKUP(CONCATENATE($F1780," ",$G1780),AllocFactorMatrix,(AC$4+1),FALSE)*$E1787</f>
        <v>0</v>
      </c>
      <c r="AD1780" s="5">
        <f ca="1">VLOOKUP(CONCATENATE($F1780," ",$G1780),AllocFactorMatrix,(AD$4+1),FALSE)*$E1787</f>
        <v>0</v>
      </c>
    </row>
    <row r="1781" spans="4:30" hidden="1" outlineLevel="1">
      <c r="E1781" s="51"/>
      <c r="F1781" s="52" t="str">
        <f>F1787</f>
        <v>LABOR_M</v>
      </c>
      <c r="G1781" s="55" t="str">
        <f>$G$9</f>
        <v>BULKTRAN</v>
      </c>
      <c r="H1781" s="4">
        <f t="shared" ca="1" si="875"/>
        <v>1057.363339745287</v>
      </c>
      <c r="I1781" s="5">
        <f ca="1">VLOOKUP(CONCATENATE($F1781," ",$G1781),AllocFactorMatrix,(I$4+1),FALSE)*$E1787</f>
        <v>520.83919589122888</v>
      </c>
      <c r="J1781" s="5">
        <f ca="1">VLOOKUP(CONCATENATE($F1781," ",$G1781),AllocFactorMatrix,(J$4+1),FALSE)*$E1787</f>
        <v>25.74694252800775</v>
      </c>
      <c r="K1781" s="5">
        <f ca="1">VLOOKUP(CONCATENATE($F1781," ",$G1781),AllocFactorMatrix,(K$4+1),FALSE)*$E1787</f>
        <v>94.309574902597703</v>
      </c>
      <c r="L1781" s="5">
        <f ca="1">VLOOKUP(CONCATENATE($F1781," ",$G1781),AllocFactorMatrix,(L$4+1),FALSE)*$E1787</f>
        <v>2.9685305814323</v>
      </c>
      <c r="M1781" s="5">
        <f ca="1">VLOOKUP(CONCATENATE($F1781," ",$G1781),AllocFactorMatrix,(M$4+1),FALSE)*$E1787</f>
        <v>0.27837929912639886</v>
      </c>
      <c r="N1781" s="5">
        <f t="shared" ca="1" si="876"/>
        <v>97.556484783156407</v>
      </c>
      <c r="O1781" s="5">
        <f ca="1">VLOOKUP(CONCATENATE($F1781," ",$G1781),AllocFactorMatrix,(O$4+1),FALSE)*$E1787</f>
        <v>71.689947795403668</v>
      </c>
      <c r="P1781" s="5">
        <f ca="1">VLOOKUP(CONCATENATE($F1781," ",$G1781),AllocFactorMatrix,(P$4+1),FALSE)*$E1787</f>
        <v>13.357925885506315</v>
      </c>
      <c r="Q1781" s="5">
        <f ca="1">VLOOKUP(CONCATENATE($F1781," ",$G1781),AllocFactorMatrix,(Q$4+1),FALSE)*$E1787</f>
        <v>6.0361979830739028</v>
      </c>
      <c r="R1781" s="5">
        <f ca="1">VLOOKUP(CONCATENATE($F1781," ",$G1781),AllocFactorMatrix,(R$4+1),FALSE)*$E1787</f>
        <v>0.27144107598255279</v>
      </c>
      <c r="S1781" s="5">
        <f t="shared" ca="1" si="878"/>
        <v>91.355512739966443</v>
      </c>
      <c r="T1781" s="5">
        <f ca="1">VLOOKUP(CONCATENATE($F1781," ",$G1781),AllocFactorMatrix,(T$4+1),FALSE)*$E1787</f>
        <v>2.50431349873605</v>
      </c>
      <c r="U1781" s="5">
        <f ca="1">VLOOKUP(CONCATENATE($F1781," ",$G1781),AllocFactorMatrix,(U$4+1),FALSE)*$E1787</f>
        <v>40.982663717266242</v>
      </c>
      <c r="V1781" s="5">
        <f ca="1">VLOOKUP(CONCATENATE($F1781," ",$G1781),AllocFactorMatrix,(V$4+1),FALSE)*$E1787</f>
        <v>216.59452929483911</v>
      </c>
      <c r="W1781" s="5">
        <f ca="1">VLOOKUP(CONCATENATE($F1781," ",$G1781),AllocFactorMatrix,(W$4+1),FALSE)*$E1787</f>
        <v>39.113382095754055</v>
      </c>
      <c r="X1781" s="5">
        <f t="shared" ref="X1781:X1787" ca="1" si="883">SUBTOTAL(9,T1781:W1781)</f>
        <v>299.19488860659544</v>
      </c>
      <c r="Y1781" s="5">
        <f ca="1">VLOOKUP(CONCATENATE($F1781," ",$G1781),AllocFactorMatrix,(Y$4+1),FALSE)*$E1787</f>
        <v>22.015869210322048</v>
      </c>
      <c r="Z1781" s="5">
        <f ca="1">VLOOKUP(CONCATENATE($F1781," ",$G1781),AllocFactorMatrix,(Z$4+1),FALSE)*$E1787</f>
        <v>0.36875739380296835</v>
      </c>
      <c r="AA1781" s="5">
        <f t="shared" ca="1" si="877"/>
        <v>22.384626604125017</v>
      </c>
      <c r="AB1781" s="5">
        <f ca="1">VLOOKUP(CONCATENATE($F1781," ",$G1781),AllocFactorMatrix,(AB$4+1),FALSE)*$E1787</f>
        <v>0.28568859220697435</v>
      </c>
      <c r="AC1781" s="5">
        <f ca="1">VLOOKUP(CONCATENATE($F1781," ",$G1781),AllocFactorMatrix,(AC$4+1),FALSE)*$E1787</f>
        <v>0</v>
      </c>
      <c r="AD1781" s="5">
        <f ca="1">VLOOKUP(CONCATENATE($F1781," ",$G1781),AllocFactorMatrix,(AD$4+1),FALSE)*$E1787</f>
        <v>0</v>
      </c>
    </row>
    <row r="1782" spans="4:30" hidden="1" outlineLevel="1">
      <c r="E1782" s="51"/>
      <c r="F1782" s="52" t="str">
        <f>F1787</f>
        <v>LABOR_M</v>
      </c>
      <c r="G1782" s="55" t="str">
        <f>$G$10</f>
        <v>SUBTRAN</v>
      </c>
      <c r="H1782" s="4">
        <f t="shared" ca="1" si="875"/>
        <v>232.57607680380059</v>
      </c>
      <c r="I1782" s="5">
        <f ca="1">VLOOKUP(CONCATENATE($F1782," ",$G1782),AllocFactorMatrix,(I$4+1),FALSE)*$E1787</f>
        <v>113.23371733260079</v>
      </c>
      <c r="J1782" s="5">
        <f ca="1">VLOOKUP(CONCATENATE($F1782," ",$G1782),AllocFactorMatrix,(J$4+1),FALSE)*$E1787</f>
        <v>5.4648073257599288</v>
      </c>
      <c r="K1782" s="5">
        <f ca="1">VLOOKUP(CONCATENATE($F1782," ",$G1782),AllocFactorMatrix,(K$4+1),FALSE)*$E1787</f>
        <v>19.880701847266256</v>
      </c>
      <c r="L1782" s="5">
        <f ca="1">VLOOKUP(CONCATENATE($F1782," ",$G1782),AllocFactorMatrix,(L$4+1),FALSE)*$E1787</f>
        <v>0.61409617474686096</v>
      </c>
      <c r="M1782" s="5">
        <f ca="1">VLOOKUP(CONCATENATE($F1782," ",$G1782),AllocFactorMatrix,(M$4+1),FALSE)*$E1787</f>
        <v>7.6482430812511742E-2</v>
      </c>
      <c r="N1782" s="5">
        <f t="shared" ca="1" si="876"/>
        <v>20.571280452825629</v>
      </c>
      <c r="O1782" s="5">
        <f ca="1">VLOOKUP(CONCATENATE($F1782," ",$G1782),AllocFactorMatrix,(O$4+1),FALSE)*$E1787</f>
        <v>15.020180977302745</v>
      </c>
      <c r="P1782" s="5">
        <f ca="1">VLOOKUP(CONCATENATE($F1782," ",$G1782),AllocFactorMatrix,(P$4+1),FALSE)*$E1787</f>
        <v>2.7922341248039402</v>
      </c>
      <c r="Q1782" s="5">
        <f ca="1">VLOOKUP(CONCATENATE($F1782," ",$G1782),AllocFactorMatrix,(Q$4+1),FALSE)*$E1787</f>
        <v>1.661412574805033</v>
      </c>
      <c r="R1782" s="5">
        <f ca="1">VLOOKUP(CONCATENATE($F1782," ",$G1782),AllocFactorMatrix,(R$4+1),FALSE)*$E1787</f>
        <v>0</v>
      </c>
      <c r="S1782" s="5">
        <f t="shared" ca="1" si="878"/>
        <v>19.473827676911718</v>
      </c>
      <c r="T1782" s="5">
        <f ca="1">VLOOKUP(CONCATENATE($F1782," ",$G1782),AllocFactorMatrix,(T$4+1),FALSE)*$E1787</f>
        <v>0.52447892928016648</v>
      </c>
      <c r="U1782" s="5">
        <f ca="1">VLOOKUP(CONCATENATE($F1782," ",$G1782),AllocFactorMatrix,(U$4+1),FALSE)*$E1787</f>
        <v>8.5860195207606029</v>
      </c>
      <c r="V1782" s="5">
        <f ca="1">VLOOKUP(CONCATENATE($F1782," ",$G1782),AllocFactorMatrix,(V$4+1),FALSE)*$E1787</f>
        <v>59.816077148588448</v>
      </c>
      <c r="W1782" s="5">
        <f ca="1">VLOOKUP(CONCATENATE($F1782," ",$G1782),AllocFactorMatrix,(W$4+1),FALSE)*$E1787</f>
        <v>0</v>
      </c>
      <c r="X1782" s="5">
        <f t="shared" ca="1" si="883"/>
        <v>68.926575598629213</v>
      </c>
      <c r="Y1782" s="5">
        <f ca="1">VLOOKUP(CONCATENATE($F1782," ",$G1782),AllocFactorMatrix,(Y$4+1),FALSE)*$E1787</f>
        <v>4.5206344196308299</v>
      </c>
      <c r="Z1782" s="5">
        <f ca="1">VLOOKUP(CONCATENATE($F1782," ",$G1782),AllocFactorMatrix,(Z$4+1),FALSE)*$E1787</f>
        <v>7.5359098592042012E-2</v>
      </c>
      <c r="AA1782" s="5">
        <f t="shared" ca="1" si="877"/>
        <v>4.5959935182228717</v>
      </c>
      <c r="AB1782" s="5">
        <f ca="1">VLOOKUP(CONCATENATE($F1782," ",$G1782),AllocFactorMatrix,(AB$4+1),FALSE)*$E1787</f>
        <v>6.0366915572735984E-2</v>
      </c>
      <c r="AC1782" s="5">
        <f ca="1">VLOOKUP(CONCATENATE($F1782," ",$G1782),AllocFactorMatrix,(AC$4+1),FALSE)*$E1787</f>
        <v>0.2052604181062036</v>
      </c>
      <c r="AD1782" s="5">
        <f ca="1">VLOOKUP(CONCATENATE($F1782," ",$G1782),AllocFactorMatrix,(AD$4+1),FALSE)*$E1787</f>
        <v>4.4247565171462784E-2</v>
      </c>
    </row>
    <row r="1783" spans="4:30" hidden="1" outlineLevel="1">
      <c r="E1783" s="51"/>
      <c r="F1783" s="52" t="str">
        <f>F1787</f>
        <v>LABOR_M</v>
      </c>
      <c r="G1783" s="55" t="str">
        <f>$G$11</f>
        <v>DISTPRI</v>
      </c>
      <c r="H1783" s="4">
        <f t="shared" ca="1" si="875"/>
        <v>149011.13848964372</v>
      </c>
      <c r="I1783" s="5">
        <f ca="1">VLOOKUP(CONCATENATE($F1783," ",$G1783),AllocFactorMatrix,(I$4+1),FALSE)*$E1787</f>
        <v>99590.499256269744</v>
      </c>
      <c r="J1783" s="5">
        <f ca="1">VLOOKUP(CONCATENATE($F1783," ",$G1783),AllocFactorMatrix,(J$4+1),FALSE)*$E1787</f>
        <v>4694.4361502635165</v>
      </c>
      <c r="K1783" s="5">
        <f ca="1">VLOOKUP(CONCATENATE($F1783," ",$G1783),AllocFactorMatrix,(K$4+1),FALSE)*$E1787</f>
        <v>17045.785774933189</v>
      </c>
      <c r="L1783" s="5">
        <f ca="1">VLOOKUP(CONCATENATE($F1783," ",$G1783),AllocFactorMatrix,(L$4+1),FALSE)*$E1787</f>
        <v>526.80347705902523</v>
      </c>
      <c r="M1783" s="5">
        <f ca="1">VLOOKUP(CONCATENATE($F1783," ",$G1783),AllocFactorMatrix,(M$4+1),FALSE)*$E1787</f>
        <v>0</v>
      </c>
      <c r="N1783" s="5">
        <f t="shared" ca="1" si="876"/>
        <v>17572.589251992213</v>
      </c>
      <c r="O1783" s="5">
        <f ca="1">VLOOKUP(CONCATENATE($F1783," ",$G1783),AllocFactorMatrix,(O$4+1),FALSE)*$E1787</f>
        <v>12781.35998259454</v>
      </c>
      <c r="P1783" s="5">
        <f ca="1">VLOOKUP(CONCATENATE($F1783," ",$G1783),AllocFactorMatrix,(P$4+1),FALSE)*$E1787</f>
        <v>2380.5291568672938</v>
      </c>
      <c r="Q1783" s="5">
        <f ca="1">VLOOKUP(CONCATENATE($F1783," ",$G1783),AllocFactorMatrix,(Q$4+1),FALSE)*$E1787</f>
        <v>0</v>
      </c>
      <c r="R1783" s="5">
        <f ca="1">VLOOKUP(CONCATENATE($F1783," ",$G1783),AllocFactorMatrix,(R$4+1),FALSE)*$E1787</f>
        <v>0</v>
      </c>
      <c r="S1783" s="5">
        <f t="shared" ca="1" si="878"/>
        <v>15161.889139461833</v>
      </c>
      <c r="T1783" s="5">
        <f ca="1">VLOOKUP(CONCATENATE($F1783," ",$G1783),AllocFactorMatrix,(T$4+1),FALSE)*$E1787</f>
        <v>455.6476068260817</v>
      </c>
      <c r="U1783" s="5">
        <f ca="1">VLOOKUP(CONCATENATE($F1783," ",$G1783),AllocFactorMatrix,(U$4+1),FALSE)*$E1787</f>
        <v>7348.5648376937725</v>
      </c>
      <c r="V1783" s="5">
        <f ca="1">VLOOKUP(CONCATENATE($F1783," ",$G1783),AllocFactorMatrix,(V$4+1),FALSE)*$E1787</f>
        <v>0</v>
      </c>
      <c r="W1783" s="5">
        <f ca="1">VLOOKUP(CONCATENATE($F1783," ",$G1783),AllocFactorMatrix,(W$4+1),FALSE)*$E1787</f>
        <v>0</v>
      </c>
      <c r="X1783" s="5">
        <f t="shared" ca="1" si="883"/>
        <v>7804.2124445198542</v>
      </c>
      <c r="Y1783" s="5">
        <f ca="1">VLOOKUP(CONCATENATE($F1783," ",$G1783),AllocFactorMatrix,(Y$4+1),FALSE)*$E1787</f>
        <v>3854.1674100112164</v>
      </c>
      <c r="Z1783" s="5">
        <f ca="1">VLOOKUP(CONCATENATE($F1783," ",$G1783),AllocFactorMatrix,(Z$4+1),FALSE)*$E1787</f>
        <v>64.302599586302549</v>
      </c>
      <c r="AA1783" s="5">
        <f t="shared" ca="1" si="877"/>
        <v>3918.470009597519</v>
      </c>
      <c r="AB1783" s="5">
        <f ca="1">VLOOKUP(CONCATENATE($F1783," ",$G1783),AllocFactorMatrix,(AB$4+1),FALSE)*$E1787</f>
        <v>52.095880067737667</v>
      </c>
      <c r="AC1783" s="5">
        <f ca="1">VLOOKUP(CONCATENATE($F1783," ",$G1783),AllocFactorMatrix,(AC$4+1),FALSE)*$E1787</f>
        <v>178.47324745366186</v>
      </c>
      <c r="AD1783" s="5">
        <f ca="1">VLOOKUP(CONCATENATE($F1783," ",$G1783),AllocFactorMatrix,(AD$4+1),FALSE)*$E1787</f>
        <v>38.473110017648523</v>
      </c>
    </row>
    <row r="1784" spans="4:30" hidden="1" outlineLevel="1">
      <c r="E1784" s="51"/>
      <c r="F1784" s="52" t="str">
        <f>F1787</f>
        <v>LABOR_M</v>
      </c>
      <c r="G1784" s="55" t="str">
        <f>$G$12</f>
        <v>DISTSEC</v>
      </c>
      <c r="H1784" s="4">
        <f t="shared" ca="1" si="875"/>
        <v>61498.729632381233</v>
      </c>
      <c r="I1784" s="5">
        <f ca="1">VLOOKUP(CONCATENATE($F1784," ",$G1784),AllocFactorMatrix,(I$4+1),FALSE)*$E1787</f>
        <v>45982.689417920912</v>
      </c>
      <c r="J1784" s="5">
        <f ca="1">VLOOKUP(CONCATENATE($F1784," ",$G1784),AllocFactorMatrix,(J$4+1),FALSE)*$E1787</f>
        <v>2216.8401119519376</v>
      </c>
      <c r="K1784" s="5">
        <f ca="1">VLOOKUP(CONCATENATE($F1784," ",$G1784),AllocFactorMatrix,(K$4+1),FALSE)*$E1787</f>
        <v>6689.1304580056676</v>
      </c>
      <c r="L1784" s="5">
        <f ca="1">VLOOKUP(CONCATENATE($F1784," ",$G1784),AllocFactorMatrix,(L$4+1),FALSE)*$E1787</f>
        <v>0</v>
      </c>
      <c r="M1784" s="5">
        <f ca="1">VLOOKUP(CONCATENATE($F1784," ",$G1784),AllocFactorMatrix,(M$4+1),FALSE)*$E1787</f>
        <v>0</v>
      </c>
      <c r="N1784" s="5">
        <f t="shared" ca="1" si="876"/>
        <v>6689.1304580056676</v>
      </c>
      <c r="O1784" s="5">
        <f ca="1">VLOOKUP(CONCATENATE($F1784," ",$G1784),AllocFactorMatrix,(O$4+1),FALSE)*$E1787</f>
        <v>4262.3399635292144</v>
      </c>
      <c r="P1784" s="5">
        <f ca="1">VLOOKUP(CONCATENATE($F1784," ",$G1784),AllocFactorMatrix,(P$4+1),FALSE)*$E1787</f>
        <v>0</v>
      </c>
      <c r="Q1784" s="5">
        <f ca="1">VLOOKUP(CONCATENATE($F1784," ",$G1784),AllocFactorMatrix,(Q$4+1),FALSE)*$E1787</f>
        <v>0</v>
      </c>
      <c r="R1784" s="5">
        <f ca="1">VLOOKUP(CONCATENATE($F1784," ",$G1784),AllocFactorMatrix,(R$4+1),FALSE)*$E1787</f>
        <v>0</v>
      </c>
      <c r="S1784" s="5">
        <f t="shared" ca="1" si="878"/>
        <v>4262.3399635292144</v>
      </c>
      <c r="T1784" s="5">
        <f ca="1">VLOOKUP(CONCATENATE($F1784," ",$G1784),AllocFactorMatrix,(T$4+1),FALSE)*$E1787</f>
        <v>115.24473079399164</v>
      </c>
      <c r="U1784" s="5">
        <f ca="1">VLOOKUP(CONCATENATE($F1784," ",$G1784),AllocFactorMatrix,(U$4+1),FALSE)*$E1787</f>
        <v>0</v>
      </c>
      <c r="V1784" s="5">
        <f ca="1">VLOOKUP(CONCATENATE($F1784," ",$G1784),AllocFactorMatrix,(V$4+1),FALSE)*$E1787</f>
        <v>0</v>
      </c>
      <c r="W1784" s="5">
        <f ca="1">VLOOKUP(CONCATENATE($F1784," ",$G1784),AllocFactorMatrix,(W$4+1),FALSE)*$E1787</f>
        <v>0</v>
      </c>
      <c r="X1784" s="5">
        <f t="shared" ca="1" si="883"/>
        <v>115.24473079399164</v>
      </c>
      <c r="Y1784" s="5">
        <f ca="1">VLOOKUP(CONCATENATE($F1784," ",$G1784),AllocFactorMatrix,(Y$4+1),FALSE)*$E1787</f>
        <v>1572.1389173976729</v>
      </c>
      <c r="Z1784" s="5">
        <f ca="1">VLOOKUP(CONCATENATE($F1784," ",$G1784),AllocFactorMatrix,(Z$4+1),FALSE)*$E1787</f>
        <v>0</v>
      </c>
      <c r="AA1784" s="5">
        <f t="shared" ca="1" si="877"/>
        <v>1572.1389173976729</v>
      </c>
      <c r="AB1784" s="5">
        <f ca="1">VLOOKUP(CONCATENATE($F1784," ",$G1784),AllocFactorMatrix,(AB$4+1),FALSE)*$E1787</f>
        <v>16.314136119657615</v>
      </c>
      <c r="AC1784" s="5">
        <f ca="1">VLOOKUP(CONCATENATE($F1784," ",$G1784),AllocFactorMatrix,(AC$4+1),FALSE)*$E1787</f>
        <v>553.92766793975943</v>
      </c>
      <c r="AD1784" s="5">
        <f ca="1">VLOOKUP(CONCATENATE($F1784," ",$G1784),AllocFactorMatrix,(AD$4+1),FALSE)*$E1787</f>
        <v>90.104228722416707</v>
      </c>
    </row>
    <row r="1785" spans="4:30" hidden="1" outlineLevel="1">
      <c r="E1785" s="51"/>
      <c r="F1785" s="52" t="str">
        <f>F1787</f>
        <v>LABOR_M</v>
      </c>
      <c r="G1785" s="55" t="str">
        <f>$G$13</f>
        <v>ENERGY</v>
      </c>
      <c r="H1785" s="4">
        <f t="shared" ca="1" si="875"/>
        <v>76182.146707093649</v>
      </c>
      <c r="I1785" s="5">
        <f ca="1">VLOOKUP(CONCATENATE($F1785," ",$G1785),AllocFactorMatrix,(I$4+1),FALSE)*$E1787</f>
        <v>28585.605123044628</v>
      </c>
      <c r="J1785" s="5">
        <f ca="1">VLOOKUP(CONCATENATE($F1785," ",$G1785),AllocFactorMatrix,(J$4+1),FALSE)*$E1787</f>
        <v>1852.5319262858363</v>
      </c>
      <c r="K1785" s="5">
        <f ca="1">VLOOKUP(CONCATENATE($F1785," ",$G1785),AllocFactorMatrix,(K$4+1),FALSE)*$E1787</f>
        <v>6215.4454340615102</v>
      </c>
      <c r="L1785" s="5">
        <f ca="1">VLOOKUP(CONCATENATE($F1785," ",$G1785),AllocFactorMatrix,(L$4+1),FALSE)*$E1787</f>
        <v>197.54096640634609</v>
      </c>
      <c r="M1785" s="5">
        <f ca="1">VLOOKUP(CONCATENATE($F1785," ",$G1785),AllocFactorMatrix,(M$4+1),FALSE)*$E1787</f>
        <v>18.210967807290572</v>
      </c>
      <c r="N1785" s="5">
        <f t="shared" ca="1" si="876"/>
        <v>6431.1973682751468</v>
      </c>
      <c r="O1785" s="5">
        <f ca="1">VLOOKUP(CONCATENATE($F1785," ",$G1785),AllocFactorMatrix,(O$4+1),FALSE)*$E1787</f>
        <v>5666.7083279526851</v>
      </c>
      <c r="P1785" s="5">
        <f ca="1">VLOOKUP(CONCATENATE($F1785," ",$G1785),AllocFactorMatrix,(P$4+1),FALSE)*$E1787</f>
        <v>1050.4986870944754</v>
      </c>
      <c r="Q1785" s="5">
        <f ca="1">VLOOKUP(CONCATENATE($F1785," ",$G1785),AllocFactorMatrix,(Q$4+1),FALSE)*$E1787</f>
        <v>477.31971492814853</v>
      </c>
      <c r="R1785" s="5">
        <f ca="1">VLOOKUP(CONCATENATE($F1785," ",$G1785),AllocFactorMatrix,(R$4+1),FALSE)*$E1787</f>
        <v>22.116197632677181</v>
      </c>
      <c r="S1785" s="5">
        <f t="shared" ca="1" si="878"/>
        <v>7216.6429276079871</v>
      </c>
      <c r="T1785" s="5">
        <f ca="1">VLOOKUP(CONCATENATE($F1785," ",$G1785),AllocFactorMatrix,(T$4+1),FALSE)*$E1787</f>
        <v>217.15900151793767</v>
      </c>
      <c r="U1785" s="5">
        <f ca="1">VLOOKUP(CONCATENATE($F1785," ",$G1785),AllocFactorMatrix,(U$4+1),FALSE)*$E1787</f>
        <v>3812.9867451820505</v>
      </c>
      <c r="V1785" s="5">
        <f ca="1">VLOOKUP(CONCATENATE($F1785," ",$G1785),AllocFactorMatrix,(V$4+1),FALSE)*$E1787</f>
        <v>21648.555667636174</v>
      </c>
      <c r="W1785" s="5">
        <f ca="1">VLOOKUP(CONCATENATE($F1785," ",$G1785),AllocFactorMatrix,(W$4+1),FALSE)*$E1787</f>
        <v>4107.2376872944196</v>
      </c>
      <c r="X1785" s="5">
        <f t="shared" ca="1" si="883"/>
        <v>29785.939101630582</v>
      </c>
      <c r="Y1785" s="5">
        <f ca="1">VLOOKUP(CONCATENATE($F1785," ",$G1785),AllocFactorMatrix,(Y$4+1),FALSE)*$E1787</f>
        <v>1535.2821002925009</v>
      </c>
      <c r="Z1785" s="5">
        <f ca="1">VLOOKUP(CONCATENATE($F1785," ",$G1785),AllocFactorMatrix,(Z$4+1),FALSE)*$E1787</f>
        <v>24.991945115924949</v>
      </c>
      <c r="AA1785" s="5">
        <f t="shared" ca="1" si="877"/>
        <v>1560.2740454084258</v>
      </c>
      <c r="AB1785" s="5">
        <f ca="1">VLOOKUP(CONCATENATE($F1785," ",$G1785),AllocFactorMatrix,(AB$4+1),FALSE)*$E1787</f>
        <v>27.87650441511957</v>
      </c>
      <c r="AC1785" s="5">
        <f ca="1">VLOOKUP(CONCATENATE($F1785," ",$G1785),AllocFactorMatrix,(AC$4+1),FALSE)*$E1787</f>
        <v>602.79207907235343</v>
      </c>
      <c r="AD1785" s="5">
        <f ca="1">VLOOKUP(CONCATENATE($F1785," ",$G1785),AllocFactorMatrix,(AD$4+1),FALSE)*$E1787</f>
        <v>119.28763135355726</v>
      </c>
    </row>
    <row r="1786" spans="4:30" hidden="1" outlineLevel="1">
      <c r="E1786" s="51"/>
      <c r="F1786" s="52" t="str">
        <f>F1787</f>
        <v>LABOR_M</v>
      </c>
      <c r="G1786" s="55" t="str">
        <f>$G$14</f>
        <v>CUSTOMER</v>
      </c>
      <c r="H1786" s="4">
        <f t="shared" ca="1" si="875"/>
        <v>57421.177131144366</v>
      </c>
      <c r="I1786" s="5">
        <f ca="1">VLOOKUP(CONCATENATE($F1786," ",$G1786),AllocFactorMatrix,(I$4+1),FALSE)*$E1787</f>
        <v>41027.488040942764</v>
      </c>
      <c r="J1786" s="5">
        <f ca="1">VLOOKUP(CONCATENATE($F1786," ",$G1786),AllocFactorMatrix,(J$4+1),FALSE)*$E1787</f>
        <v>7021.1541635725389</v>
      </c>
      <c r="K1786" s="5">
        <f ca="1">VLOOKUP(CONCATENATE($F1786," ",$G1786),AllocFactorMatrix,(K$4+1),FALSE)*$E1787</f>
        <v>2021.7139824288161</v>
      </c>
      <c r="L1786" s="5">
        <f ca="1">VLOOKUP(CONCATENATE($F1786," ",$G1786),AllocFactorMatrix,(L$4+1),FALSE)*$E1787</f>
        <v>337.95560699408077</v>
      </c>
      <c r="M1786" s="5">
        <f ca="1">VLOOKUP(CONCATENATE($F1786," ",$G1786),AllocFactorMatrix,(M$4+1),FALSE)*$E1787</f>
        <v>53.395365245778855</v>
      </c>
      <c r="N1786" s="5">
        <f t="shared" ca="1" si="876"/>
        <v>2413.0649546686759</v>
      </c>
      <c r="O1786" s="5">
        <f ca="1">VLOOKUP(CONCATENATE($F1786," ",$G1786),AllocFactorMatrix,(O$4+1),FALSE)*$E1787</f>
        <v>377.2565533998565</v>
      </c>
      <c r="P1786" s="5">
        <f ca="1">VLOOKUP(CONCATENATE($F1786," ",$G1786),AllocFactorMatrix,(P$4+1),FALSE)*$E1787</f>
        <v>96.889933644419358</v>
      </c>
      <c r="Q1786" s="5">
        <f ca="1">VLOOKUP(CONCATENATE($F1786," ",$G1786),AllocFactorMatrix,(Q$4+1),FALSE)*$E1787</f>
        <v>185.32020359412843</v>
      </c>
      <c r="R1786" s="5">
        <f ca="1">VLOOKUP(CONCATENATE($F1786," ",$G1786),AllocFactorMatrix,(R$4+1),FALSE)*$E1787</f>
        <v>32.344800457795763</v>
      </c>
      <c r="S1786" s="5">
        <f t="shared" ca="1" si="878"/>
        <v>691.81149109620003</v>
      </c>
      <c r="T1786" s="5">
        <f ca="1">VLOOKUP(CONCATENATE($F1786," ",$G1786),AllocFactorMatrix,(T$4+1),FALSE)*$E1787</f>
        <v>2.623725735899523</v>
      </c>
      <c r="U1786" s="5">
        <f ca="1">VLOOKUP(CONCATENATE($F1786," ",$G1786),AllocFactorMatrix,(U$4+1),FALSE)*$E1787</f>
        <v>57.681577565439049</v>
      </c>
      <c r="V1786" s="5">
        <f ca="1">VLOOKUP(CONCATENATE($F1786," ",$G1786),AllocFactorMatrix,(V$4+1),FALSE)*$E1787</f>
        <v>272.67616570275612</v>
      </c>
      <c r="W1786" s="5">
        <f ca="1">VLOOKUP(CONCATENATE($F1786," ",$G1786),AllocFactorMatrix,(W$4+1),FALSE)*$E1787</f>
        <v>48.535270701908864</v>
      </c>
      <c r="X1786" s="5">
        <f t="shared" ca="1" si="883"/>
        <v>381.51673970600359</v>
      </c>
      <c r="Y1786" s="5">
        <f ca="1">VLOOKUP(CONCATENATE($F1786," ",$G1786),AllocFactorMatrix,(Y$4+1),FALSE)*$E1787</f>
        <v>103.2558904130393</v>
      </c>
      <c r="Z1786" s="5">
        <f ca="1">VLOOKUP(CONCATENATE($F1786," ",$G1786),AllocFactorMatrix,(Z$4+1),FALSE)*$E1787</f>
        <v>1.6358570672385755</v>
      </c>
      <c r="AA1786" s="5">
        <f t="shared" ca="1" si="877"/>
        <v>104.89174748027787</v>
      </c>
      <c r="AB1786" s="5">
        <f ca="1">VLOOKUP(CONCATENATE($F1786," ",$G1786),AllocFactorMatrix,(AB$4+1),FALSE)*$E1787</f>
        <v>2.9422701601394867</v>
      </c>
      <c r="AC1786" s="5">
        <f ca="1">VLOOKUP(CONCATENATE($F1786," ",$G1786),AllocFactorMatrix,(AC$4+1),FALSE)*$E1787</f>
        <v>4528.248350671337</v>
      </c>
      <c r="AD1786" s="5">
        <f ca="1">VLOOKUP(CONCATENATE($F1786," ",$G1786),AllocFactorMatrix,(AD$4+1),FALSE)*$E1787</f>
        <v>1250.05937284642</v>
      </c>
    </row>
    <row r="1787" spans="4:30" collapsed="1">
      <c r="D1787" s="55" t="s">
        <v>532</v>
      </c>
      <c r="E1787" s="61">
        <f>140678+494111</f>
        <v>634789</v>
      </c>
      <c r="F1787" s="97" t="s">
        <v>70</v>
      </c>
      <c r="G1787" s="55" t="str">
        <f>$G$15</f>
        <v>TOTAL</v>
      </c>
      <c r="H1787" s="4">
        <f t="shared" ca="1" si="875"/>
        <v>634789</v>
      </c>
      <c r="I1787" s="5">
        <f ca="1">VLOOKUP(CONCATENATE($F1787," ",$G1787),AllocFactorMatrix,(I$4+1),FALSE)*$E1787</f>
        <v>376489.26625050069</v>
      </c>
      <c r="J1787" s="5">
        <f ca="1">VLOOKUP(CONCATENATE($F1787," ",$G1787),AllocFactorMatrix,(J$4+1),FALSE)*$E1787</f>
        <v>23209.33413041164</v>
      </c>
      <c r="K1787" s="5">
        <f ca="1">VLOOKUP(CONCATENATE($F1787," ",$G1787),AllocFactorMatrix,(K$4+1),FALSE)*$E1787</f>
        <v>56441.457844185185</v>
      </c>
      <c r="L1787" s="5">
        <f ca="1">VLOOKUP(CONCATENATE($F1787," ",$G1787),AllocFactorMatrix,(L$4+1),FALSE)*$E1787</f>
        <v>1674.4411715146969</v>
      </c>
      <c r="M1787" s="5">
        <f ca="1">VLOOKUP(CONCATENATE($F1787," ",$G1787),AllocFactorMatrix,(M$4+1),FALSE)*$E1787</f>
        <v>150.30077255930843</v>
      </c>
      <c r="N1787" s="5">
        <f t="shared" ca="1" si="876"/>
        <v>58266.19978825919</v>
      </c>
      <c r="O1787" s="5">
        <f ca="1">VLOOKUP(CONCATENATE($F1787," ",$G1787),AllocFactorMatrix,(O$4+1),FALSE)*$E1787</f>
        <v>41701.698647980134</v>
      </c>
      <c r="P1787" s="5">
        <f ca="1">VLOOKUP(CONCATENATE($F1787," ",$G1787),AllocFactorMatrix,(P$4+1),FALSE)*$E1787</f>
        <v>6897.5487298819662</v>
      </c>
      <c r="Q1787" s="5">
        <f ca="1">VLOOKUP(CONCATENATE($F1787," ",$G1787),AllocFactorMatrix,(Q$4+1),FALSE)*$E1787</f>
        <v>1967.440223426597</v>
      </c>
      <c r="R1787" s="5">
        <f ca="1">VLOOKUP(CONCATENATE($F1787," ",$G1787),AllocFactorMatrix,(R$4+1),FALSE)*$E1787</f>
        <v>82.680753172017262</v>
      </c>
      <c r="S1787" s="5">
        <f t="shared" ca="1" si="878"/>
        <v>50649.368354460712</v>
      </c>
      <c r="T1787" s="5">
        <f ca="1">VLOOKUP(CONCATENATE($F1787," ",$G1787),AllocFactorMatrix,(T$4+1),FALSE)*$E1787</f>
        <v>1382.0140259207496</v>
      </c>
      <c r="U1787" s="5">
        <f ca="1">VLOOKUP(CONCATENATE($F1787," ",$G1787),AllocFactorMatrix,(U$4+1),FALSE)*$E1787</f>
        <v>20635.722438732795</v>
      </c>
      <c r="V1787" s="5">
        <f ca="1">VLOOKUP(CONCATENATE($F1787," ",$G1787),AllocFactorMatrix,(V$4+1),FALSE)*$E1787</f>
        <v>72996.361724519375</v>
      </c>
      <c r="W1787" s="5">
        <f ca="1">VLOOKUP(CONCATENATE($F1787," ",$G1787),AllocFactorMatrix,(W$4+1),FALSE)*$E1787</f>
        <v>10878.608807655124</v>
      </c>
      <c r="X1787" s="5">
        <f t="shared" ca="1" si="883"/>
        <v>105892.70699682804</v>
      </c>
      <c r="Y1787" s="5">
        <f ca="1">VLOOKUP(CONCATENATE($F1787," ",$G1787),AllocFactorMatrix,(Y$4+1),FALSE)*$E1787</f>
        <v>12551.92167290892</v>
      </c>
      <c r="Z1787" s="5">
        <f ca="1">VLOOKUP(CONCATENATE($F1787," ",$G1787),AllocFactorMatrix,(Z$4+1),FALSE)*$E1787</f>
        <v>204.88104867290318</v>
      </c>
      <c r="AA1787" s="5">
        <f t="shared" ca="1" si="877"/>
        <v>12756.802721581824</v>
      </c>
      <c r="AB1787" s="5">
        <f ca="1">VLOOKUP(CONCATENATE($F1787," ",$G1787),AllocFactorMatrix,(AB$4+1),FALSE)*$E1787</f>
        <v>163.70656189743258</v>
      </c>
      <c r="AC1787" s="5">
        <f ca="1">VLOOKUP(CONCATENATE($F1787," ",$G1787),AllocFactorMatrix,(AC$4+1),FALSE)*$E1787</f>
        <v>5863.6466055552182</v>
      </c>
      <c r="AD1787" s="5">
        <f ca="1">VLOOKUP(CONCATENATE($F1787," ",$G1787),AllocFactorMatrix,(AD$4+1),FALSE)*$E1787</f>
        <v>1497.9685905052138</v>
      </c>
    </row>
    <row r="1788" spans="4:30" hidden="1" outlineLevel="1">
      <c r="E1788" s="51"/>
      <c r="F1788" s="52" t="str">
        <f>F1795</f>
        <v>LABOR_M</v>
      </c>
      <c r="G1788" s="55" t="str">
        <f>$G$8</f>
        <v>PRODUCTION</v>
      </c>
      <c r="H1788" s="4">
        <f t="shared" ca="1" si="875"/>
        <v>159268.92581494941</v>
      </c>
      <c r="I1788" s="5">
        <f ca="1">VLOOKUP(CONCATENATE($F1788," ",$G1788),AllocFactorMatrix,(I$4+1),FALSE)*$E1795</f>
        <v>88427.140786335542</v>
      </c>
      <c r="J1788" s="5">
        <f ca="1">VLOOKUP(CONCATENATE($F1788," ",$G1788),AllocFactorMatrix,(J$4+1),FALSE)*$E1795</f>
        <v>4068.9639121525647</v>
      </c>
      <c r="K1788" s="5">
        <f ca="1">VLOOKUP(CONCATENATE($F1788," ",$G1788),AllocFactorMatrix,(K$4+1),FALSE)*$E1795</f>
        <v>13404.335440610921</v>
      </c>
      <c r="L1788" s="5">
        <f ca="1">VLOOKUP(CONCATENATE($F1788," ",$G1788),AllocFactorMatrix,(L$4+1),FALSE)*$E1795</f>
        <v>334.93155054085054</v>
      </c>
      <c r="M1788" s="5">
        <f ca="1">VLOOKUP(CONCATENATE($F1788," ",$G1788),AllocFactorMatrix,(M$4+1),FALSE)*$E1795</f>
        <v>43.115651986014903</v>
      </c>
      <c r="N1788" s="5">
        <f t="shared" ca="1" si="876"/>
        <v>13782.382643137786</v>
      </c>
      <c r="O1788" s="5">
        <f ca="1">VLOOKUP(CONCATENATE($F1788," ",$G1788),AllocFactorMatrix,(O$4+1),FALSE)*$E1795</f>
        <v>10196.859150887494</v>
      </c>
      <c r="P1788" s="5">
        <f ca="1">VLOOKUP(CONCATENATE($F1788," ",$G1788),AllocFactorMatrix,(P$4+1),FALSE)*$E1795</f>
        <v>1845.65088152473</v>
      </c>
      <c r="Q1788" s="5">
        <f ca="1">VLOOKUP(CONCATENATE($F1788," ",$G1788),AllocFactorMatrix,(Q$4+1),FALSE)*$E1795</f>
        <v>713.88473038825089</v>
      </c>
      <c r="R1788" s="5">
        <f ca="1">VLOOKUP(CONCATENATE($F1788," ",$G1788),AllocFactorMatrix,(R$4+1),FALSE)*$E1795</f>
        <v>15.381877391534985</v>
      </c>
      <c r="S1788" s="5">
        <f t="shared" ca="1" si="878"/>
        <v>12771.776640192011</v>
      </c>
      <c r="T1788" s="5">
        <f ca="1">VLOOKUP(CONCATENATE($F1788," ",$G1788),AllocFactorMatrix,(T$4+1),FALSE)*$E1795</f>
        <v>323.78750575391354</v>
      </c>
      <c r="U1788" s="5">
        <f ca="1">VLOOKUP(CONCATENATE($F1788," ",$G1788),AllocFactorMatrix,(U$4+1),FALSE)*$E1795</f>
        <v>5155.2599595340407</v>
      </c>
      <c r="V1788" s="5">
        <f ca="1">VLOOKUP(CONCATENATE($F1788," ",$G1788),AllocFactorMatrix,(V$4+1),FALSE)*$E1795</f>
        <v>27958.02535814263</v>
      </c>
      <c r="W1788" s="5">
        <f ca="1">VLOOKUP(CONCATENATE($F1788," ",$G1788),AllocFactorMatrix,(W$4+1),FALSE)*$E1795</f>
        <v>3678.5116803340397</v>
      </c>
      <c r="X1788" s="5">
        <f ca="1">SUBTOTAL(9,T1788:W1788)</f>
        <v>37115.584503764629</v>
      </c>
      <c r="Y1788" s="5">
        <f ca="1">VLOOKUP(CONCATENATE($F1788," ",$G1788),AllocFactorMatrix,(Y$4+1),FALSE)*$E1795</f>
        <v>3005.3107979023775</v>
      </c>
      <c r="Z1788" s="5">
        <f ca="1">VLOOKUP(CONCATENATE($F1788," ",$G1788),AllocFactorMatrix,(Z$4+1),FALSE)*$E1795</f>
        <v>62.47044217313934</v>
      </c>
      <c r="AA1788" s="5">
        <f t="shared" ca="1" si="877"/>
        <v>3067.781240075517</v>
      </c>
      <c r="AB1788" s="5">
        <f ca="1">VLOOKUP(CONCATENATE($F1788," ",$G1788),AllocFactorMatrix,(AB$4+1),FALSE)*$E1795</f>
        <v>35.296089291360147</v>
      </c>
      <c r="AC1788" s="5">
        <f ca="1">VLOOKUP(CONCATENATE($F1788," ",$G1788),AllocFactorMatrix,(AC$4+1),FALSE)*$E1795</f>
        <v>0</v>
      </c>
      <c r="AD1788" s="5">
        <f ca="1">VLOOKUP(CONCATENATE($F1788," ",$G1788),AllocFactorMatrix,(AD$4+1),FALSE)*$E1795</f>
        <v>0</v>
      </c>
    </row>
    <row r="1789" spans="4:30" hidden="1" outlineLevel="1">
      <c r="E1789" s="51"/>
      <c r="F1789" s="52" t="str">
        <f>F1795</f>
        <v>LABOR_M</v>
      </c>
      <c r="G1789" s="55" t="str">
        <f>$G$9</f>
        <v>BULKTRAN</v>
      </c>
      <c r="H1789" s="4">
        <f t="shared" ca="1" si="875"/>
        <v>581.93969221289501</v>
      </c>
      <c r="I1789" s="5">
        <f ca="1">VLOOKUP(CONCATENATE($F1789," ",$G1789),AllocFactorMatrix,(I$4+1),FALSE)*$E1795</f>
        <v>286.65359385579592</v>
      </c>
      <c r="J1789" s="5">
        <f ca="1">VLOOKUP(CONCATENATE($F1789," ",$G1789),AllocFactorMatrix,(J$4+1),FALSE)*$E1795</f>
        <v>14.170311421787416</v>
      </c>
      <c r="K1789" s="5">
        <f ca="1">VLOOKUP(CONCATENATE($F1789," ",$G1789),AllocFactorMatrix,(K$4+1),FALSE)*$E1795</f>
        <v>51.905038626332143</v>
      </c>
      <c r="L1789" s="5">
        <f ca="1">VLOOKUP(CONCATENATE($F1789," ",$G1789),AllocFactorMatrix,(L$4+1),FALSE)*$E1795</f>
        <v>1.6337863324251676</v>
      </c>
      <c r="M1789" s="5">
        <f ca="1">VLOOKUP(CONCATENATE($F1789," ",$G1789),AllocFactorMatrix,(M$4+1),FALSE)*$E1795</f>
        <v>0.153211254412398</v>
      </c>
      <c r="N1789" s="5">
        <f t="shared" ca="1" si="876"/>
        <v>53.692036213169708</v>
      </c>
      <c r="O1789" s="5">
        <f ca="1">VLOOKUP(CONCATENATE($F1789," ",$G1789),AllocFactorMatrix,(O$4+1),FALSE)*$E1795</f>
        <v>39.455903743424336</v>
      </c>
      <c r="P1789" s="5">
        <f ca="1">VLOOKUP(CONCATENATE($F1789," ",$G1789),AllocFactorMatrix,(P$4+1),FALSE)*$E1795</f>
        <v>7.3517843736541915</v>
      </c>
      <c r="Q1789" s="5">
        <f ca="1">VLOOKUP(CONCATENATE($F1789," ",$G1789),AllocFactorMatrix,(Q$4+1),FALSE)*$E1795</f>
        <v>3.3221344682257619</v>
      </c>
      <c r="R1789" s="5">
        <f ca="1">VLOOKUP(CONCATENATE($F1789," ",$G1789),AllocFactorMatrix,(R$4+1),FALSE)*$E1795</f>
        <v>0.14939267352438765</v>
      </c>
      <c r="S1789" s="5">
        <f t="shared" ca="1" si="878"/>
        <v>50.279215258828678</v>
      </c>
      <c r="T1789" s="5">
        <f ca="1">VLOOKUP(CONCATENATE($F1789," ",$G1789),AllocFactorMatrix,(T$4+1),FALSE)*$E1795</f>
        <v>1.3782957776937161</v>
      </c>
      <c r="U1789" s="5">
        <f ca="1">VLOOKUP(CONCATENATE($F1789," ",$G1789),AllocFactorMatrix,(U$4+1),FALSE)*$E1795</f>
        <v>22.555575565382942</v>
      </c>
      <c r="V1789" s="5">
        <f ca="1">VLOOKUP(CONCATENATE($F1789," ",$G1789),AllocFactorMatrix,(V$4+1),FALSE)*$E1795</f>
        <v>119.20685063962883</v>
      </c>
      <c r="W1789" s="5">
        <f ca="1">VLOOKUP(CONCATENATE($F1789," ",$G1789),AllocFactorMatrix,(W$4+1),FALSE)*$E1795</f>
        <v>21.526781459712446</v>
      </c>
      <c r="X1789" s="5">
        <f t="shared" ref="X1789:X1795" ca="1" si="884">SUBTOTAL(9,T1789:W1789)</f>
        <v>164.66750344241794</v>
      </c>
      <c r="Y1789" s="5">
        <f ca="1">VLOOKUP(CONCATENATE($F1789," ",$G1789),AllocFactorMatrix,(Y$4+1),FALSE)*$E1795</f>
        <v>12.116845430957047</v>
      </c>
      <c r="Z1789" s="5">
        <f ca="1">VLOOKUP(CONCATENATE($F1789," ",$G1789),AllocFactorMatrix,(Z$4+1),FALSE)*$E1795</f>
        <v>0.20295252935724381</v>
      </c>
      <c r="AA1789" s="5">
        <f t="shared" ca="1" si="877"/>
        <v>12.319797960314292</v>
      </c>
      <c r="AB1789" s="5">
        <f ca="1">VLOOKUP(CONCATENATE($F1789," ",$G1789),AllocFactorMatrix,(AB$4+1),FALSE)*$E1795</f>
        <v>0.15723406058102174</v>
      </c>
      <c r="AC1789" s="5">
        <f ca="1">VLOOKUP(CONCATENATE($F1789," ",$G1789),AllocFactorMatrix,(AC$4+1),FALSE)*$E1795</f>
        <v>0</v>
      </c>
      <c r="AD1789" s="5">
        <f ca="1">VLOOKUP(CONCATENATE($F1789," ",$G1789),AllocFactorMatrix,(AD$4+1),FALSE)*$E1795</f>
        <v>0</v>
      </c>
    </row>
    <row r="1790" spans="4:30" hidden="1" outlineLevel="1">
      <c r="E1790" s="51"/>
      <c r="F1790" s="52" t="str">
        <f>F1795</f>
        <v>LABOR_M</v>
      </c>
      <c r="G1790" s="55" t="str">
        <f>$G$10</f>
        <v>SUBTRAN</v>
      </c>
      <c r="H1790" s="4">
        <f t="shared" ca="1" si="875"/>
        <v>128.00259424909726</v>
      </c>
      <c r="I1790" s="5">
        <f ca="1">VLOOKUP(CONCATENATE($F1790," ",$G1790),AllocFactorMatrix,(I$4+1),FALSE)*$E1795</f>
        <v>62.320294392398218</v>
      </c>
      <c r="J1790" s="5">
        <f ca="1">VLOOKUP(CONCATENATE($F1790," ",$G1790),AllocFactorMatrix,(J$4+1),FALSE)*$E1795</f>
        <v>3.0076589320011764</v>
      </c>
      <c r="K1790" s="5">
        <f ca="1">VLOOKUP(CONCATENATE($F1790," ",$G1790),AllocFactorMatrix,(K$4+1),FALSE)*$E1795</f>
        <v>10.941716133984233</v>
      </c>
      <c r="L1790" s="5">
        <f ca="1">VLOOKUP(CONCATENATE($F1790," ",$G1790),AllocFactorMatrix,(L$4+1),FALSE)*$E1795</f>
        <v>0.33797931655866958</v>
      </c>
      <c r="M1790" s="5">
        <f ca="1">VLOOKUP(CONCATENATE($F1790," ",$G1790),AllocFactorMatrix,(M$4+1),FALSE)*$E1795</f>
        <v>4.2093536416203815E-2</v>
      </c>
      <c r="N1790" s="5">
        <f t="shared" ca="1" si="876"/>
        <v>11.321788986959106</v>
      </c>
      <c r="O1790" s="5">
        <f ca="1">VLOOKUP(CONCATENATE($F1790," ",$G1790),AllocFactorMatrix,(O$4+1),FALSE)*$E1795</f>
        <v>8.2666375562246763</v>
      </c>
      <c r="P1790" s="5">
        <f ca="1">VLOOKUP(CONCATENATE($F1790," ",$G1790),AllocFactorMatrix,(P$4+1),FALSE)*$E1795</f>
        <v>1.5367582798607142</v>
      </c>
      <c r="Q1790" s="5">
        <f ca="1">VLOOKUP(CONCATENATE($F1790," ",$G1790),AllocFactorMatrix,(Q$4+1),FALSE)*$E1795</f>
        <v>0.91438948758482697</v>
      </c>
      <c r="R1790" s="5">
        <f ca="1">VLOOKUP(CONCATENATE($F1790," ",$G1790),AllocFactorMatrix,(R$4+1),FALSE)*$E1795</f>
        <v>0</v>
      </c>
      <c r="S1790" s="5">
        <f t="shared" ca="1" si="878"/>
        <v>10.717785323670219</v>
      </c>
      <c r="T1790" s="5">
        <f ca="1">VLOOKUP(CONCATENATE($F1790," ",$G1790),AllocFactorMatrix,(T$4+1),FALSE)*$E1795</f>
        <v>0.28865678920830889</v>
      </c>
      <c r="U1790" s="5">
        <f ca="1">VLOOKUP(CONCATENATE($F1790," ",$G1790),AllocFactorMatrix,(U$4+1),FALSE)*$E1795</f>
        <v>4.7254764463925651</v>
      </c>
      <c r="V1790" s="5">
        <f ca="1">VLOOKUP(CONCATENATE($F1790," ",$G1790),AllocFactorMatrix,(V$4+1),FALSE)*$E1795</f>
        <v>32.920896929921675</v>
      </c>
      <c r="W1790" s="5">
        <f ca="1">VLOOKUP(CONCATENATE($F1790," ",$G1790),AllocFactorMatrix,(W$4+1),FALSE)*$E1795</f>
        <v>0</v>
      </c>
      <c r="X1790" s="5">
        <f t="shared" ca="1" si="884"/>
        <v>37.935030165522548</v>
      </c>
      <c r="Y1790" s="5">
        <f ca="1">VLOOKUP(CONCATENATE($F1790," ",$G1790),AllocFactorMatrix,(Y$4+1),FALSE)*$E1795</f>
        <v>2.4880157121777216</v>
      </c>
      <c r="Z1790" s="5">
        <f ca="1">VLOOKUP(CONCATENATE($F1790," ",$G1790),AllocFactorMatrix,(Z$4+1),FALSE)*$E1795</f>
        <v>4.1475289516523656E-2</v>
      </c>
      <c r="AA1790" s="5">
        <f t="shared" ca="1" si="877"/>
        <v>2.5294910016942453</v>
      </c>
      <c r="AB1790" s="5">
        <f ca="1">VLOOKUP(CONCATENATE($F1790," ",$G1790),AllocFactorMatrix,(AB$4+1),FALSE)*$E1795</f>
        <v>3.3224061160189645E-2</v>
      </c>
      <c r="AC1790" s="5">
        <f ca="1">VLOOKUP(CONCATENATE($F1790," ",$G1790),AllocFactorMatrix,(AC$4+1),FALSE)*$E1795</f>
        <v>0.11296891054023958</v>
      </c>
      <c r="AD1790" s="5">
        <f ca="1">VLOOKUP(CONCATENATE($F1790," ",$G1790),AllocFactorMatrix,(AD$4+1),FALSE)*$E1795</f>
        <v>2.435247515130793E-2</v>
      </c>
    </row>
    <row r="1791" spans="4:30" hidden="1" outlineLevel="1">
      <c r="E1791" s="51"/>
      <c r="F1791" s="52" t="str">
        <f>F1795</f>
        <v>LABOR_M</v>
      </c>
      <c r="G1791" s="55" t="str">
        <f>$G$11</f>
        <v>DISTPRI</v>
      </c>
      <c r="H1791" s="4">
        <f t="shared" ca="1" si="875"/>
        <v>82011.067349701771</v>
      </c>
      <c r="I1791" s="5">
        <f ca="1">VLOOKUP(CONCATENATE($F1791," ",$G1791),AllocFactorMatrix,(I$4+1),FALSE)*$E1795</f>
        <v>54811.494125078483</v>
      </c>
      <c r="J1791" s="5">
        <f ca="1">VLOOKUP(CONCATENATE($F1791," ",$G1791),AllocFactorMatrix,(J$4+1),FALSE)*$E1795</f>
        <v>2583.6707456261283</v>
      </c>
      <c r="K1791" s="5">
        <f ca="1">VLOOKUP(CONCATENATE($F1791," ",$G1791),AllocFactorMatrix,(K$4+1),FALSE)*$E1795</f>
        <v>9381.4670459268491</v>
      </c>
      <c r="L1791" s="5">
        <f ca="1">VLOOKUP(CONCATENATE($F1791," ",$G1791),AllocFactorMatrix,(L$4+1),FALSE)*$E1795</f>
        <v>289.93614755951586</v>
      </c>
      <c r="M1791" s="5">
        <f ca="1">VLOOKUP(CONCATENATE($F1791," ",$G1791),AllocFactorMatrix,(M$4+1),FALSE)*$E1795</f>
        <v>0</v>
      </c>
      <c r="N1791" s="5">
        <f t="shared" ca="1" si="876"/>
        <v>9671.4031934863651</v>
      </c>
      <c r="O1791" s="5">
        <f ca="1">VLOOKUP(CONCATENATE($F1791," ",$G1791),AllocFactorMatrix,(O$4+1),FALSE)*$E1795</f>
        <v>7034.4605442108941</v>
      </c>
      <c r="P1791" s="5">
        <f ca="1">VLOOKUP(CONCATENATE($F1791," ",$G1791),AllocFactorMatrix,(P$4+1),FALSE)*$E1795</f>
        <v>1310.1687497363891</v>
      </c>
      <c r="Q1791" s="5">
        <f ca="1">VLOOKUP(CONCATENATE($F1791," ",$G1791),AllocFactorMatrix,(Q$4+1),FALSE)*$E1795</f>
        <v>0</v>
      </c>
      <c r="R1791" s="5">
        <f ca="1">VLOOKUP(CONCATENATE($F1791," ",$G1791),AllocFactorMatrix,(R$4+1),FALSE)*$E1795</f>
        <v>0</v>
      </c>
      <c r="S1791" s="5">
        <f t="shared" ca="1" si="878"/>
        <v>8344.6292939472842</v>
      </c>
      <c r="T1791" s="5">
        <f ca="1">VLOOKUP(CONCATENATE($F1791," ",$G1791),AllocFactorMatrix,(T$4+1),FALSE)*$E1795</f>
        <v>250.77418339261473</v>
      </c>
      <c r="U1791" s="5">
        <f ca="1">VLOOKUP(CONCATENATE($F1791," ",$G1791),AllocFactorMatrix,(U$4+1),FALSE)*$E1795</f>
        <v>4044.4201147395402</v>
      </c>
      <c r="V1791" s="5">
        <f ca="1">VLOOKUP(CONCATENATE($F1791," ",$G1791),AllocFactorMatrix,(V$4+1),FALSE)*$E1795</f>
        <v>0</v>
      </c>
      <c r="W1791" s="5">
        <f ca="1">VLOOKUP(CONCATENATE($F1791," ",$G1791),AllocFactorMatrix,(W$4+1),FALSE)*$E1795</f>
        <v>0</v>
      </c>
      <c r="X1791" s="5">
        <f t="shared" ca="1" si="884"/>
        <v>4295.1942981321545</v>
      </c>
      <c r="Y1791" s="5">
        <f ca="1">VLOOKUP(CONCATENATE($F1791," ",$G1791),AllocFactorMatrix,(Y$4+1),FALSE)*$E1795</f>
        <v>2121.2131270403215</v>
      </c>
      <c r="Z1791" s="5">
        <f ca="1">VLOOKUP(CONCATENATE($F1791," ",$G1791),AllocFactorMatrix,(Z$4+1),FALSE)*$E1795</f>
        <v>35.390138474780358</v>
      </c>
      <c r="AA1791" s="5">
        <f t="shared" ca="1" si="877"/>
        <v>2156.6032655151021</v>
      </c>
      <c r="AB1791" s="5">
        <f ca="1">VLOOKUP(CONCATENATE($F1791," ",$G1791),AllocFactorMatrix,(AB$4+1),FALSE)*$E1795</f>
        <v>28.671942058708286</v>
      </c>
      <c r="AC1791" s="5">
        <f ca="1">VLOOKUP(CONCATENATE($F1791," ",$G1791),AllocFactorMatrix,(AC$4+1),FALSE)*$E1795</f>
        <v>98.226090112448276</v>
      </c>
      <c r="AD1791" s="5">
        <f ca="1">VLOOKUP(CONCATENATE($F1791," ",$G1791),AllocFactorMatrix,(AD$4+1),FALSE)*$E1795</f>
        <v>21.174395745115039</v>
      </c>
    </row>
    <row r="1792" spans="4:30" hidden="1" outlineLevel="1">
      <c r="E1792" s="51"/>
      <c r="F1792" s="52" t="str">
        <f>F1795</f>
        <v>LABOR_M</v>
      </c>
      <c r="G1792" s="55" t="str">
        <f>$G$12</f>
        <v>DISTSEC</v>
      </c>
      <c r="H1792" s="4">
        <f t="shared" ca="1" si="875"/>
        <v>33846.976198714481</v>
      </c>
      <c r="I1792" s="5">
        <f ca="1">VLOOKUP(CONCATENATE($F1792," ",$G1792),AllocFactorMatrix,(I$4+1),FALSE)*$E1795</f>
        <v>25307.433236177996</v>
      </c>
      <c r="J1792" s="5">
        <f ca="1">VLOOKUP(CONCATENATE($F1792," ",$G1792),AllocFactorMatrix,(J$4+1),FALSE)*$E1795</f>
        <v>1220.0794220322416</v>
      </c>
      <c r="K1792" s="5">
        <f ca="1">VLOOKUP(CONCATENATE($F1792," ",$G1792),AllocFactorMatrix,(K$4+1),FALSE)*$E1795</f>
        <v>3681.4880690316377</v>
      </c>
      <c r="L1792" s="5">
        <f ca="1">VLOOKUP(CONCATENATE($F1792," ",$G1792),AllocFactorMatrix,(L$4+1),FALSE)*$E1795</f>
        <v>0</v>
      </c>
      <c r="M1792" s="5">
        <f ca="1">VLOOKUP(CONCATENATE($F1792," ",$G1792),AllocFactorMatrix,(M$4+1),FALSE)*$E1795</f>
        <v>0</v>
      </c>
      <c r="N1792" s="5">
        <f t="shared" ca="1" si="876"/>
        <v>3681.4880690316377</v>
      </c>
      <c r="O1792" s="5">
        <f ca="1">VLOOKUP(CONCATENATE($F1792," ",$G1792),AllocFactorMatrix,(O$4+1),FALSE)*$E1795</f>
        <v>2345.8585268148545</v>
      </c>
      <c r="P1792" s="5">
        <f ca="1">VLOOKUP(CONCATENATE($F1792," ",$G1792),AllocFactorMatrix,(P$4+1),FALSE)*$E1795</f>
        <v>0</v>
      </c>
      <c r="Q1792" s="5">
        <f ca="1">VLOOKUP(CONCATENATE($F1792," ",$G1792),AllocFactorMatrix,(Q$4+1),FALSE)*$E1795</f>
        <v>0</v>
      </c>
      <c r="R1792" s="5">
        <f ca="1">VLOOKUP(CONCATENATE($F1792," ",$G1792),AllocFactorMatrix,(R$4+1),FALSE)*$E1795</f>
        <v>0</v>
      </c>
      <c r="S1792" s="5">
        <f t="shared" ca="1" si="878"/>
        <v>2345.8585268148545</v>
      </c>
      <c r="T1792" s="5">
        <f ca="1">VLOOKUP(CONCATENATE($F1792," ",$G1792),AllocFactorMatrix,(T$4+1),FALSE)*$E1795</f>
        <v>63.427093267267189</v>
      </c>
      <c r="U1792" s="5">
        <f ca="1">VLOOKUP(CONCATENATE($F1792," ",$G1792),AllocFactorMatrix,(U$4+1),FALSE)*$E1795</f>
        <v>0</v>
      </c>
      <c r="V1792" s="5">
        <f ca="1">VLOOKUP(CONCATENATE($F1792," ",$G1792),AllocFactorMatrix,(V$4+1),FALSE)*$E1795</f>
        <v>0</v>
      </c>
      <c r="W1792" s="5">
        <f ca="1">VLOOKUP(CONCATENATE($F1792," ",$G1792),AllocFactorMatrix,(W$4+1),FALSE)*$E1795</f>
        <v>0</v>
      </c>
      <c r="X1792" s="5">
        <f t="shared" ca="1" si="884"/>
        <v>63.427093267267189</v>
      </c>
      <c r="Y1792" s="5">
        <f ca="1">VLOOKUP(CONCATENATE($F1792," ",$G1792),AllocFactorMatrix,(Y$4+1),FALSE)*$E1795</f>
        <v>865.25606034980149</v>
      </c>
      <c r="Z1792" s="5">
        <f ca="1">VLOOKUP(CONCATENATE($F1792," ",$G1792),AllocFactorMatrix,(Z$4+1),FALSE)*$E1795</f>
        <v>0</v>
      </c>
      <c r="AA1792" s="5">
        <f t="shared" ca="1" si="877"/>
        <v>865.25606034980149</v>
      </c>
      <c r="AB1792" s="5">
        <f ca="1">VLOOKUP(CONCATENATE($F1792," ",$G1792),AllocFactorMatrix,(AB$4+1),FALSE)*$E1795</f>
        <v>8.9787899724988005</v>
      </c>
      <c r="AC1792" s="5">
        <f ca="1">VLOOKUP(CONCATENATE($F1792," ",$G1792),AllocFactorMatrix,(AC$4+1),FALSE)*$E1795</f>
        <v>304.86445337392092</v>
      </c>
      <c r="AD1792" s="5">
        <f ca="1">VLOOKUP(CONCATENATE($F1792," ",$G1792),AllocFactorMatrix,(AD$4+1),FALSE)*$E1795</f>
        <v>49.590547694262625</v>
      </c>
    </row>
    <row r="1793" spans="4:30" hidden="1" outlineLevel="1">
      <c r="E1793" s="51"/>
      <c r="F1793" s="52" t="str">
        <f>F1795</f>
        <v>LABOR_M</v>
      </c>
      <c r="G1793" s="55" t="str">
        <f>$G$13</f>
        <v>ENERGY</v>
      </c>
      <c r="H1793" s="4">
        <f t="shared" ca="1" si="875"/>
        <v>41928.269441915174</v>
      </c>
      <c r="I1793" s="5">
        <f ca="1">VLOOKUP(CONCATENATE($F1793," ",$G1793),AllocFactorMatrix,(I$4+1),FALSE)*$E1795</f>
        <v>15732.622478694268</v>
      </c>
      <c r="J1793" s="5">
        <f ca="1">VLOOKUP(CONCATENATE($F1793," ",$G1793),AllocFactorMatrix,(J$4+1),FALSE)*$E1795</f>
        <v>1019.5755975964141</v>
      </c>
      <c r="K1793" s="5">
        <f ca="1">VLOOKUP(CONCATENATE($F1793," ",$G1793),AllocFactorMatrix,(K$4+1),FALSE)*$E1795</f>
        <v>3420.7866557347429</v>
      </c>
      <c r="L1793" s="5">
        <f ca="1">VLOOKUP(CONCATENATE($F1793," ",$G1793),AllocFactorMatrix,(L$4+1),FALSE)*$E1795</f>
        <v>108.72036590339832</v>
      </c>
      <c r="M1793" s="5">
        <f ca="1">VLOOKUP(CONCATENATE($F1793," ",$G1793),AllocFactorMatrix,(M$4+1),FALSE)*$E1795</f>
        <v>10.022746772388137</v>
      </c>
      <c r="N1793" s="5">
        <f t="shared" ca="1" si="876"/>
        <v>3539.5297684105294</v>
      </c>
      <c r="O1793" s="5">
        <f ca="1">VLOOKUP(CONCATENATE($F1793," ",$G1793),AllocFactorMatrix,(O$4+1),FALSE)*$E1795</f>
        <v>3118.7789251549311</v>
      </c>
      <c r="P1793" s="5">
        <f ca="1">VLOOKUP(CONCATENATE($F1793," ",$G1793),AllocFactorMatrix,(P$4+1),FALSE)*$E1795</f>
        <v>578.16160222187625</v>
      </c>
      <c r="Q1793" s="5">
        <f ca="1">VLOOKUP(CONCATENATE($F1793," ",$G1793),AllocFactorMatrix,(Q$4+1),FALSE)*$E1795</f>
        <v>262.70183346752606</v>
      </c>
      <c r="R1793" s="5">
        <f ca="1">VLOOKUP(CONCATENATE($F1793," ",$G1793),AllocFactorMatrix,(R$4+1),FALSE)*$E1795</f>
        <v>12.172063054862578</v>
      </c>
      <c r="S1793" s="5">
        <f t="shared" ca="1" si="878"/>
        <v>3971.8144238991963</v>
      </c>
      <c r="T1793" s="5">
        <f ca="1">VLOOKUP(CONCATENATE($F1793," ",$G1793),AllocFactorMatrix,(T$4+1),FALSE)*$E1795</f>
        <v>119.51751848617234</v>
      </c>
      <c r="U1793" s="5">
        <f ca="1">VLOOKUP(CONCATENATE($F1793," ",$G1793),AllocFactorMatrix,(U$4+1),FALSE)*$E1795</f>
        <v>2098.5485778593556</v>
      </c>
      <c r="V1793" s="5">
        <f ca="1">VLOOKUP(CONCATENATE($F1793," ",$G1793),AllocFactorMatrix,(V$4+1),FALSE)*$E1795</f>
        <v>11914.687552069609</v>
      </c>
      <c r="W1793" s="5">
        <f ca="1">VLOOKUP(CONCATENATE($F1793," ",$G1793),AllocFactorMatrix,(W$4+1),FALSE)*$E1795</f>
        <v>2260.4950878712089</v>
      </c>
      <c r="X1793" s="5">
        <f t="shared" ca="1" si="884"/>
        <v>16393.248736286347</v>
      </c>
      <c r="Y1793" s="5">
        <f ca="1">VLOOKUP(CONCATENATE($F1793," ",$G1793),AllocFactorMatrix,(Y$4+1),FALSE)*$E1795</f>
        <v>844.97122164213692</v>
      </c>
      <c r="Z1793" s="5">
        <f ca="1">VLOOKUP(CONCATENATE($F1793," ",$G1793),AllocFactorMatrix,(Z$4+1),FALSE)*$E1795</f>
        <v>13.754784473676242</v>
      </c>
      <c r="AA1793" s="5">
        <f t="shared" ca="1" si="877"/>
        <v>858.72600611581322</v>
      </c>
      <c r="AB1793" s="5">
        <f ca="1">VLOOKUP(CONCATENATE($F1793," ",$G1793),AllocFactorMatrix,(AB$4+1),FALSE)*$E1795</f>
        <v>15.342355640222962</v>
      </c>
      <c r="AC1793" s="5">
        <f ca="1">VLOOKUP(CONCATENATE($F1793," ",$G1793),AllocFactorMatrix,(AC$4+1),FALSE)*$E1795</f>
        <v>331.75789605892663</v>
      </c>
      <c r="AD1793" s="5">
        <f ca="1">VLOOKUP(CONCATENATE($F1793," ",$G1793),AllocFactorMatrix,(AD$4+1),FALSE)*$E1795</f>
        <v>65.652179213454545</v>
      </c>
    </row>
    <row r="1794" spans="4:30" hidden="1" outlineLevel="1">
      <c r="E1794" s="51"/>
      <c r="F1794" s="52" t="str">
        <f>F1795</f>
        <v>LABOR_M</v>
      </c>
      <c r="G1794" s="55" t="str">
        <f>$G$14</f>
        <v>CUSTOMER</v>
      </c>
      <c r="H1794" s="4">
        <f t="shared" ca="1" si="875"/>
        <v>31602.818908257137</v>
      </c>
      <c r="I1794" s="5">
        <f ca="1">VLOOKUP(CONCATENATE($F1794," ",$G1794),AllocFactorMatrix,(I$4+1),FALSE)*$E1795</f>
        <v>22580.245470365888</v>
      </c>
      <c r="J1794" s="5">
        <f ca="1">VLOOKUP(CONCATENATE($F1794," ",$G1794),AllocFactorMatrix,(J$4+1),FALSE)*$E1795</f>
        <v>3864.2235259574609</v>
      </c>
      <c r="K1794" s="5">
        <f ca="1">VLOOKUP(CONCATENATE($F1794," ",$G1794),AllocFactorMatrix,(K$4+1),FALSE)*$E1795</f>
        <v>1112.688106777513</v>
      </c>
      <c r="L1794" s="5">
        <f ca="1">VLOOKUP(CONCATENATE($F1794," ",$G1794),AllocFactorMatrix,(L$4+1),FALSE)*$E1795</f>
        <v>186.00018983364237</v>
      </c>
      <c r="M1794" s="5">
        <f ca="1">VLOOKUP(CONCATENATE($F1794," ",$G1794),AllocFactorMatrix,(M$4+1),FALSE)*$E1795</f>
        <v>29.387138033562753</v>
      </c>
      <c r="N1794" s="5">
        <f t="shared" ca="1" si="876"/>
        <v>1328.0754346447179</v>
      </c>
      <c r="O1794" s="5">
        <f ca="1">VLOOKUP(CONCATENATE($F1794," ",$G1794),AllocFactorMatrix,(O$4+1),FALSE)*$E1795</f>
        <v>207.63020081980162</v>
      </c>
      <c r="P1794" s="5">
        <f ca="1">VLOOKUP(CONCATENATE($F1794," ",$G1794),AllocFactorMatrix,(P$4+1),FALSE)*$E1795</f>
        <v>53.325187325998883</v>
      </c>
      <c r="Q1794" s="5">
        <f ca="1">VLOOKUP(CONCATENATE($F1794," ",$G1794),AllocFactorMatrix,(Q$4+1),FALSE)*$E1795</f>
        <v>101.99444049798194</v>
      </c>
      <c r="R1794" s="5">
        <f ca="1">VLOOKUP(CONCATENATE($F1794," ",$G1794),AllocFactorMatrix,(R$4+1),FALSE)*$E1795</f>
        <v>17.801565947644317</v>
      </c>
      <c r="S1794" s="5">
        <f t="shared" ca="1" si="878"/>
        <v>380.75139459142673</v>
      </c>
      <c r="T1794" s="5">
        <f ca="1">VLOOKUP(CONCATENATE($F1794," ",$G1794),AllocFactorMatrix,(T$4+1),FALSE)*$E1795</f>
        <v>1.4440165360454331</v>
      </c>
      <c r="U1794" s="5">
        <f ca="1">VLOOKUP(CONCATENATE($F1794," ",$G1794),AllocFactorMatrix,(U$4+1),FALSE)*$E1795</f>
        <v>31.74613515811129</v>
      </c>
      <c r="V1794" s="5">
        <f ca="1">VLOOKUP(CONCATENATE($F1794," ",$G1794),AllocFactorMatrix,(V$4+1),FALSE)*$E1795</f>
        <v>150.07242825449163</v>
      </c>
      <c r="W1794" s="5">
        <f ca="1">VLOOKUP(CONCATENATE($F1794," ",$G1794),AllocFactorMatrix,(W$4+1),FALSE)*$E1795</f>
        <v>26.712294092343278</v>
      </c>
      <c r="X1794" s="5">
        <f t="shared" ca="1" si="884"/>
        <v>209.97487404099164</v>
      </c>
      <c r="Y1794" s="5">
        <f ca="1">VLOOKUP(CONCATENATE($F1794," ",$G1794),AllocFactorMatrix,(Y$4+1),FALSE)*$E1795</f>
        <v>56.828810710051229</v>
      </c>
      <c r="Z1794" s="5">
        <f ca="1">VLOOKUP(CONCATENATE($F1794," ",$G1794),AllocFactorMatrix,(Z$4+1),FALSE)*$E1795</f>
        <v>0.90032453597495643</v>
      </c>
      <c r="AA1794" s="5">
        <f t="shared" ca="1" si="877"/>
        <v>57.729135246026189</v>
      </c>
      <c r="AB1794" s="5">
        <f ca="1">VLOOKUP(CONCATENATE($F1794," ",$G1794),AllocFactorMatrix,(AB$4+1),FALSE)*$E1795</f>
        <v>1.6193334183604509</v>
      </c>
      <c r="AC1794" s="5">
        <f ca="1">VLOOKUP(CONCATENATE($F1794," ",$G1794),AllocFactorMatrix,(AC$4+1),FALSE)*$E1795</f>
        <v>2492.2061815459056</v>
      </c>
      <c r="AD1794" s="5">
        <f ca="1">VLOOKUP(CONCATENATE($F1794," ",$G1794),AllocFactorMatrix,(AD$4+1),FALSE)*$E1795</f>
        <v>687.99355844636261</v>
      </c>
    </row>
    <row r="1795" spans="4:30" collapsed="1">
      <c r="D1795" s="1" t="s">
        <v>531</v>
      </c>
      <c r="E1795" s="61">
        <v>349368</v>
      </c>
      <c r="F1795" s="97" t="s">
        <v>70</v>
      </c>
      <c r="G1795" s="55" t="str">
        <f>$G$15</f>
        <v>TOTAL</v>
      </c>
      <c r="H1795" s="4">
        <f t="shared" ca="1" si="875"/>
        <v>349368.00000000006</v>
      </c>
      <c r="I1795" s="5">
        <f ca="1">VLOOKUP(CONCATENATE($F1795," ",$G1795),AllocFactorMatrix,(I$4+1),FALSE)*$E1795</f>
        <v>207207.90998490038</v>
      </c>
      <c r="J1795" s="5">
        <f ca="1">VLOOKUP(CONCATENATE($F1795," ",$G1795),AllocFactorMatrix,(J$4+1),FALSE)*$E1795</f>
        <v>12773.691173718596</v>
      </c>
      <c r="K1795" s="5">
        <f ca="1">VLOOKUP(CONCATENATE($F1795," ",$G1795),AllocFactorMatrix,(K$4+1),FALSE)*$E1795</f>
        <v>31063.612072841981</v>
      </c>
      <c r="L1795" s="5">
        <f ca="1">VLOOKUP(CONCATENATE($F1795," ",$G1795),AllocFactorMatrix,(L$4+1),FALSE)*$E1795</f>
        <v>921.56001948639096</v>
      </c>
      <c r="M1795" s="5">
        <f ca="1">VLOOKUP(CONCATENATE($F1795," ",$G1795),AllocFactorMatrix,(M$4+1),FALSE)*$E1795</f>
        <v>82.720841582794392</v>
      </c>
      <c r="N1795" s="5">
        <f t="shared" ca="1" si="876"/>
        <v>32067.892933911167</v>
      </c>
      <c r="O1795" s="5">
        <f ca="1">VLOOKUP(CONCATENATE($F1795," ",$G1795),AllocFactorMatrix,(O$4+1),FALSE)*$E1795</f>
        <v>22951.309889187625</v>
      </c>
      <c r="P1795" s="5">
        <f ca="1">VLOOKUP(CONCATENATE($F1795," ",$G1795),AllocFactorMatrix,(P$4+1),FALSE)*$E1795</f>
        <v>3796.1949634625089</v>
      </c>
      <c r="Q1795" s="5">
        <f ca="1">VLOOKUP(CONCATENATE($F1795," ",$G1795),AllocFactorMatrix,(Q$4+1),FALSE)*$E1795</f>
        <v>1082.8175283095695</v>
      </c>
      <c r="R1795" s="5">
        <f ca="1">VLOOKUP(CONCATENATE($F1795," ",$G1795),AllocFactorMatrix,(R$4+1),FALSE)*$E1795</f>
        <v>45.504899067566271</v>
      </c>
      <c r="S1795" s="5">
        <f t="shared" ca="1" si="878"/>
        <v>27875.827280027272</v>
      </c>
      <c r="T1795" s="5">
        <f ca="1">VLOOKUP(CONCATENATE($F1795," ",$G1795),AllocFactorMatrix,(T$4+1),FALSE)*$E1795</f>
        <v>760.61727000291512</v>
      </c>
      <c r="U1795" s="5">
        <f ca="1">VLOOKUP(CONCATENATE($F1795," ",$G1795),AllocFactorMatrix,(U$4+1),FALSE)*$E1795</f>
        <v>11357.255839302823</v>
      </c>
      <c r="V1795" s="5">
        <f ca="1">VLOOKUP(CONCATENATE($F1795," ",$G1795),AllocFactorMatrix,(V$4+1),FALSE)*$E1795</f>
        <v>40174.913086036278</v>
      </c>
      <c r="W1795" s="5">
        <f ca="1">VLOOKUP(CONCATENATE($F1795," ",$G1795),AllocFactorMatrix,(W$4+1),FALSE)*$E1795</f>
        <v>5987.2458437573041</v>
      </c>
      <c r="X1795" s="5">
        <f t="shared" ca="1" si="884"/>
        <v>58280.032039099315</v>
      </c>
      <c r="Y1795" s="5">
        <f ca="1">VLOOKUP(CONCATENATE($F1795," ",$G1795),AllocFactorMatrix,(Y$4+1),FALSE)*$E1795</f>
        <v>6908.1848787878234</v>
      </c>
      <c r="Z1795" s="5">
        <f ca="1">VLOOKUP(CONCATENATE($F1795," ",$G1795),AllocFactorMatrix,(Z$4+1),FALSE)*$E1795</f>
        <v>112.76011747644468</v>
      </c>
      <c r="AA1795" s="5">
        <f t="shared" ca="1" si="877"/>
        <v>7020.9449962642684</v>
      </c>
      <c r="AB1795" s="5">
        <f ca="1">VLOOKUP(CONCATENATE($F1795," ",$G1795),AllocFactorMatrix,(AB$4+1),FALSE)*$E1795</f>
        <v>90.098968502891864</v>
      </c>
      <c r="AC1795" s="5">
        <f ca="1">VLOOKUP(CONCATENATE($F1795," ",$G1795),AllocFactorMatrix,(AC$4+1),FALSE)*$E1795</f>
        <v>3227.1675900017417</v>
      </c>
      <c r="AD1795" s="5">
        <f ca="1">VLOOKUP(CONCATENATE($F1795," ",$G1795),AllocFactorMatrix,(AD$4+1),FALSE)*$E1795</f>
        <v>824.43503357434611</v>
      </c>
    </row>
    <row r="1796" spans="4:30" hidden="1" outlineLevel="1">
      <c r="E1796" s="11"/>
      <c r="F1796" s="11"/>
      <c r="G1796" s="55" t="str">
        <f>$G$8</f>
        <v>PRODUCTION</v>
      </c>
      <c r="H1796" s="4">
        <f t="shared" ref="H1796:H1803" ca="1" si="885">H1748+H1756+H1764+H1772+H1780+H1788+H1740+H1732+H1724+H1716+H1708+H1700+H1692</f>
        <v>8218850.1750935167</v>
      </c>
      <c r="I1796" s="4">
        <f t="shared" ref="I1796:AD1796" ca="1" si="886">I1748+I1756+I1764+I1772+I1780+I1788+I1740+I1732+I1724+I1716+I1708+I1700+I1692</f>
        <v>4525884.4214386046</v>
      </c>
      <c r="J1796" s="4">
        <f t="shared" ca="1" si="886"/>
        <v>211985.61496338825</v>
      </c>
      <c r="K1796" s="4">
        <f t="shared" ca="1" si="886"/>
        <v>698253.51688484009</v>
      </c>
      <c r="L1796" s="4">
        <f t="shared" ca="1" si="886"/>
        <v>17518.433871384856</v>
      </c>
      <c r="M1796" s="4">
        <f t="shared" ca="1" si="886"/>
        <v>2235.4276054204229</v>
      </c>
      <c r="N1796" s="4">
        <f t="shared" ca="1" si="886"/>
        <v>718007.37836164527</v>
      </c>
      <c r="O1796" s="4">
        <f t="shared" ca="1" si="886"/>
        <v>531445.24462715467</v>
      </c>
      <c r="P1796" s="4">
        <f t="shared" ca="1" si="886"/>
        <v>96460.82512101563</v>
      </c>
      <c r="Q1796" s="4">
        <f t="shared" ca="1" si="886"/>
        <v>37470.273432474998</v>
      </c>
      <c r="R1796" s="4">
        <f t="shared" ca="1" si="886"/>
        <v>835.04991196573019</v>
      </c>
      <c r="S1796" s="4">
        <f t="shared" ca="1" si="886"/>
        <v>666211.39309261111</v>
      </c>
      <c r="T1796" s="4">
        <f t="shared" ca="1" si="886"/>
        <v>16777.271526217392</v>
      </c>
      <c r="U1796" s="4">
        <f t="shared" ca="1" si="886"/>
        <v>268323.80068872869</v>
      </c>
      <c r="V1796" s="4">
        <f t="shared" ca="1" si="886"/>
        <v>1456861.7126969909</v>
      </c>
      <c r="W1796" s="4">
        <f t="shared" ca="1" si="886"/>
        <v>193451.09313726387</v>
      </c>
      <c r="X1796" s="4">
        <f t="shared" ca="1" si="886"/>
        <v>1935413.8780492009</v>
      </c>
      <c r="Y1796" s="4">
        <f t="shared" ca="1" si="886"/>
        <v>156271.72295997449</v>
      </c>
      <c r="Z1796" s="4">
        <f t="shared" ca="1" si="886"/>
        <v>3215.6135290065358</v>
      </c>
      <c r="AA1796" s="4">
        <f t="shared" ca="1" si="886"/>
        <v>159487.336488981</v>
      </c>
      <c r="AB1796" s="4">
        <f t="shared" ca="1" si="886"/>
        <v>1860.1526990842481</v>
      </c>
      <c r="AC1796" s="4">
        <f t="shared" ca="1" si="886"/>
        <v>0</v>
      </c>
      <c r="AD1796" s="4">
        <f t="shared" ca="1" si="886"/>
        <v>0</v>
      </c>
    </row>
    <row r="1797" spans="4:30" hidden="1" outlineLevel="1">
      <c r="E1797" s="11"/>
      <c r="F1797" s="11"/>
      <c r="G1797" s="55" t="str">
        <f>$G$9</f>
        <v>BULKTRAN</v>
      </c>
      <c r="H1797" s="4">
        <f t="shared" ca="1" si="885"/>
        <v>144788.23706383398</v>
      </c>
      <c r="I1797" s="4">
        <f t="shared" ref="I1797:AD1797" ca="1" si="887">I1749+I1757+I1765+I1773+I1781+I1789+I1741+I1733+I1725+I1717+I1709+I1701+I1693</f>
        <v>57975.212575935919</v>
      </c>
      <c r="J1797" s="4">
        <f t="shared" ca="1" si="887"/>
        <v>4450.9328645458472</v>
      </c>
      <c r="K1797" s="4">
        <f t="shared" ca="1" si="887"/>
        <v>15517.615616900839</v>
      </c>
      <c r="L1797" s="4">
        <f t="shared" ca="1" si="887"/>
        <v>499.69044948715327</v>
      </c>
      <c r="M1797" s="4">
        <f t="shared" ca="1" si="887"/>
        <v>76.902472673989124</v>
      </c>
      <c r="N1797" s="4">
        <f t="shared" ca="1" si="887"/>
        <v>16094.208539061981</v>
      </c>
      <c r="O1797" s="4">
        <f t="shared" ca="1" si="887"/>
        <v>11789.55376531348</v>
      </c>
      <c r="P1797" s="4">
        <f t="shared" ca="1" si="887"/>
        <v>2306.1349942811489</v>
      </c>
      <c r="Q1797" s="4">
        <f t="shared" ca="1" si="887"/>
        <v>1070.2390665495552</v>
      </c>
      <c r="R1797" s="4">
        <f t="shared" ca="1" si="887"/>
        <v>57.970069653115715</v>
      </c>
      <c r="S1797" s="4">
        <f t="shared" ca="1" si="887"/>
        <v>15223.897895797298</v>
      </c>
      <c r="T1797" s="4">
        <f t="shared" ca="1" si="887"/>
        <v>345.82346975489577</v>
      </c>
      <c r="U1797" s="4">
        <f t="shared" ca="1" si="887"/>
        <v>6328.8025397917672</v>
      </c>
      <c r="V1797" s="4">
        <f t="shared" ca="1" si="887"/>
        <v>34348.95773370986</v>
      </c>
      <c r="W1797" s="4">
        <f t="shared" ca="1" si="887"/>
        <v>6529.7922395185178</v>
      </c>
      <c r="X1797" s="4">
        <f t="shared" ca="1" si="887"/>
        <v>47553.375982775047</v>
      </c>
      <c r="Y1797" s="4">
        <f t="shared" ca="1" si="887"/>
        <v>3386.7016268636239</v>
      </c>
      <c r="Z1797" s="4">
        <f t="shared" ca="1" si="887"/>
        <v>48.280692745188041</v>
      </c>
      <c r="AA1797" s="4">
        <f t="shared" ca="1" si="887"/>
        <v>3434.9823196088114</v>
      </c>
      <c r="AB1797" s="4">
        <f t="shared" ca="1" si="887"/>
        <v>55.626886109047895</v>
      </c>
      <c r="AC1797" s="4">
        <f t="shared" ca="1" si="887"/>
        <v>0</v>
      </c>
      <c r="AD1797" s="4">
        <f t="shared" ca="1" si="887"/>
        <v>0</v>
      </c>
    </row>
    <row r="1798" spans="4:30" hidden="1" outlineLevel="1">
      <c r="E1798" s="11"/>
      <c r="F1798" s="11"/>
      <c r="G1798" s="55" t="str">
        <f>$G$10</f>
        <v>SUBTRAN</v>
      </c>
      <c r="H1798" s="4">
        <f t="shared" ca="1" si="885"/>
        <v>31946.852813124337</v>
      </c>
      <c r="I1798" s="4">
        <f t="shared" ref="I1798:AD1798" ca="1" si="888">I1750+I1758+I1766+I1774+I1782+I1790+I1742+I1734+I1726+I1718+I1710+I1702+I1694</f>
        <v>12788.014471342245</v>
      </c>
      <c r="J1798" s="4">
        <f t="shared" ca="1" si="888"/>
        <v>937.6665461979444</v>
      </c>
      <c r="K1798" s="4">
        <f t="shared" ca="1" si="888"/>
        <v>3253.8346651128377</v>
      </c>
      <c r="L1798" s="4">
        <f t="shared" ca="1" si="888"/>
        <v>102.58746628726925</v>
      </c>
      <c r="M1798" s="4">
        <f t="shared" ca="1" si="888"/>
        <v>23.172606060150496</v>
      </c>
      <c r="N1798" s="4">
        <f t="shared" ca="1" si="888"/>
        <v>3379.5947374602565</v>
      </c>
      <c r="O1798" s="4">
        <f t="shared" ca="1" si="888"/>
        <v>2457.3872700192387</v>
      </c>
      <c r="P1798" s="4">
        <f t="shared" ca="1" si="888"/>
        <v>478.46013511191637</v>
      </c>
      <c r="Q1798" s="4">
        <f t="shared" ca="1" si="888"/>
        <v>291.79256845082097</v>
      </c>
      <c r="R1798" s="4">
        <f t="shared" ca="1" si="888"/>
        <v>0</v>
      </c>
      <c r="S1798" s="4">
        <f t="shared" ca="1" si="888"/>
        <v>3227.6399735819755</v>
      </c>
      <c r="T1798" s="4">
        <f t="shared" ca="1" si="888"/>
        <v>72.622237679727306</v>
      </c>
      <c r="U1798" s="4">
        <f t="shared" ca="1" si="888"/>
        <v>1322.5073552229376</v>
      </c>
      <c r="V1798" s="4">
        <f t="shared" ca="1" si="888"/>
        <v>9452.0626823218317</v>
      </c>
      <c r="W1798" s="4">
        <f t="shared" ca="1" si="888"/>
        <v>0</v>
      </c>
      <c r="X1798" s="4">
        <f t="shared" ca="1" si="888"/>
        <v>10847.192275224497</v>
      </c>
      <c r="Y1798" s="4">
        <f t="shared" ca="1" si="888"/>
        <v>693.8400760358536</v>
      </c>
      <c r="Z1798" s="4">
        <f t="shared" ca="1" si="888"/>
        <v>9.9191083290210127</v>
      </c>
      <c r="AA1798" s="4">
        <f t="shared" ca="1" si="888"/>
        <v>703.7591843648745</v>
      </c>
      <c r="AB1798" s="4">
        <f t="shared" ca="1" si="888"/>
        <v>11.621312830662209</v>
      </c>
      <c r="AC1798" s="4">
        <f t="shared" ca="1" si="888"/>
        <v>42.129468700575373</v>
      </c>
      <c r="AD1798" s="4">
        <f t="shared" ca="1" si="888"/>
        <v>9.2348434212988604</v>
      </c>
    </row>
    <row r="1799" spans="4:30" hidden="1" outlineLevel="1">
      <c r="E1799" s="11"/>
      <c r="F1799" s="11"/>
      <c r="G1799" s="55" t="str">
        <f>$G$11</f>
        <v>DISTPRI</v>
      </c>
      <c r="H1799" s="4">
        <f t="shared" ca="1" si="885"/>
        <v>4127995.6728497599</v>
      </c>
      <c r="I1799" s="4">
        <f t="shared" ref="I1799:AD1799" ca="1" si="889">I1751+I1759+I1767+I1775+I1783+I1791+I1743+I1735+I1727+I1719+I1711+I1703+I1695</f>
        <v>2745537.0258643385</v>
      </c>
      <c r="J1799" s="4">
        <f t="shared" ca="1" si="889"/>
        <v>131600.88790765844</v>
      </c>
      <c r="K1799" s="4">
        <f t="shared" ca="1" si="889"/>
        <v>476957.25344436674</v>
      </c>
      <c r="L1799" s="4">
        <f t="shared" ca="1" si="889"/>
        <v>14743.640181411962</v>
      </c>
      <c r="M1799" s="4">
        <f t="shared" ca="1" si="889"/>
        <v>0</v>
      </c>
      <c r="N1799" s="4">
        <f t="shared" ca="1" si="889"/>
        <v>491700.89362577873</v>
      </c>
      <c r="O1799" s="4">
        <f t="shared" ca="1" si="889"/>
        <v>357749.13320999278</v>
      </c>
      <c r="P1799" s="4">
        <f t="shared" ca="1" si="889"/>
        <v>66777.324597227882</v>
      </c>
      <c r="Q1799" s="4">
        <f t="shared" ca="1" si="889"/>
        <v>0</v>
      </c>
      <c r="R1799" s="4">
        <f t="shared" ca="1" si="889"/>
        <v>0</v>
      </c>
      <c r="S1799" s="4">
        <f t="shared" ca="1" si="889"/>
        <v>424526.45780722064</v>
      </c>
      <c r="T1799" s="4">
        <f t="shared" ca="1" si="889"/>
        <v>12658.637685467627</v>
      </c>
      <c r="U1799" s="4">
        <f t="shared" ca="1" si="889"/>
        <v>205012.13830292696</v>
      </c>
      <c r="V1799" s="4">
        <f t="shared" ca="1" si="889"/>
        <v>0</v>
      </c>
      <c r="W1799" s="4">
        <f t="shared" ca="1" si="889"/>
        <v>0</v>
      </c>
      <c r="X1799" s="4">
        <f t="shared" ca="1" si="889"/>
        <v>217670.77598839457</v>
      </c>
      <c r="Y1799" s="4">
        <f t="shared" ca="1" si="889"/>
        <v>107556.92405229071</v>
      </c>
      <c r="Z1799" s="4">
        <f t="shared" ca="1" si="889"/>
        <v>1783.1793587919524</v>
      </c>
      <c r="AA1799" s="4">
        <f t="shared" ca="1" si="889"/>
        <v>109340.10341108264</v>
      </c>
      <c r="AB1799" s="4">
        <f t="shared" ca="1" si="889"/>
        <v>1470.2988681679317</v>
      </c>
      <c r="AC1799" s="4">
        <f t="shared" ca="1" si="889"/>
        <v>5058.71388151254</v>
      </c>
      <c r="AD1799" s="4">
        <f t="shared" ca="1" si="889"/>
        <v>1090.5154956057918</v>
      </c>
    </row>
    <row r="1800" spans="4:30" hidden="1" outlineLevel="1">
      <c r="E1800" s="11"/>
      <c r="F1800" s="11"/>
      <c r="G1800" s="55" t="str">
        <f>$G$12</f>
        <v>DISTSEC</v>
      </c>
      <c r="H1800" s="4">
        <f t="shared" ca="1" si="885"/>
        <v>1719464.0758525906</v>
      </c>
      <c r="I1800" s="4">
        <f t="shared" ref="I1800:AD1800" ca="1" si="890">I1752+I1760+I1768+I1776+I1784+I1792+I1744+I1736+I1728+I1720+I1712+I1704+I1696</f>
        <v>1279494.4294860819</v>
      </c>
      <c r="J1800" s="4">
        <f t="shared" ca="1" si="890"/>
        <v>62961.912842110884</v>
      </c>
      <c r="K1800" s="4">
        <f t="shared" ca="1" si="890"/>
        <v>189546.2426582966</v>
      </c>
      <c r="L1800" s="4">
        <f t="shared" ca="1" si="890"/>
        <v>0</v>
      </c>
      <c r="M1800" s="4">
        <f t="shared" ca="1" si="890"/>
        <v>0</v>
      </c>
      <c r="N1800" s="4">
        <f t="shared" ca="1" si="890"/>
        <v>189546.2426582966</v>
      </c>
      <c r="O1800" s="4">
        <f t="shared" ca="1" si="890"/>
        <v>120819.13458457543</v>
      </c>
      <c r="P1800" s="4">
        <f t="shared" ca="1" si="890"/>
        <v>0</v>
      </c>
      <c r="Q1800" s="4">
        <f t="shared" ca="1" si="890"/>
        <v>0</v>
      </c>
      <c r="R1800" s="4">
        <f t="shared" ca="1" si="890"/>
        <v>0</v>
      </c>
      <c r="S1800" s="4">
        <f t="shared" ca="1" si="890"/>
        <v>120819.13458457543</v>
      </c>
      <c r="T1800" s="4">
        <f t="shared" ca="1" si="890"/>
        <v>3237.2707209333635</v>
      </c>
      <c r="U1800" s="4">
        <f t="shared" ca="1" si="890"/>
        <v>0</v>
      </c>
      <c r="V1800" s="4">
        <f t="shared" ca="1" si="890"/>
        <v>0</v>
      </c>
      <c r="W1800" s="4">
        <f t="shared" ca="1" si="890"/>
        <v>0</v>
      </c>
      <c r="X1800" s="4">
        <f t="shared" ca="1" si="890"/>
        <v>3237.2707209333635</v>
      </c>
      <c r="Y1800" s="4">
        <f t="shared" ca="1" si="890"/>
        <v>44403.718540800757</v>
      </c>
      <c r="Z1800" s="4">
        <f t="shared" ca="1" si="890"/>
        <v>0</v>
      </c>
      <c r="AA1800" s="4">
        <f t="shared" ca="1" si="890"/>
        <v>44403.718540800757</v>
      </c>
      <c r="AB1800" s="4">
        <f t="shared" ca="1" si="890"/>
        <v>467.13114773298736</v>
      </c>
      <c r="AC1800" s="4">
        <f t="shared" ca="1" si="890"/>
        <v>15940.462458256115</v>
      </c>
      <c r="AD1800" s="4">
        <f t="shared" ca="1" si="890"/>
        <v>2593.7734138027758</v>
      </c>
    </row>
    <row r="1801" spans="4:30" hidden="1" outlineLevel="1">
      <c r="E1801" s="11"/>
      <c r="F1801" s="11"/>
      <c r="G1801" s="55" t="str">
        <f>$G$13</f>
        <v>ENERGY</v>
      </c>
      <c r="H1801" s="4">
        <f t="shared" ca="1" si="885"/>
        <v>2343156.8157481262</v>
      </c>
      <c r="I1801" s="4">
        <f t="shared" ref="I1801:AD1801" ca="1" si="891">I1753+I1761+I1769+I1777+I1785+I1793+I1745+I1737+I1729+I1721+I1713+I1705+I1697</f>
        <v>880599.58326274017</v>
      </c>
      <c r="J1801" s="4">
        <f t="shared" ca="1" si="891"/>
        <v>56938.710733411179</v>
      </c>
      <c r="K1801" s="4">
        <f t="shared" ca="1" si="891"/>
        <v>191145.44183362921</v>
      </c>
      <c r="L1801" s="4">
        <f t="shared" ca="1" si="891"/>
        <v>5984.4006980467857</v>
      </c>
      <c r="M1801" s="4">
        <f t="shared" ca="1" si="891"/>
        <v>513.50187889869119</v>
      </c>
      <c r="N1801" s="4">
        <f t="shared" ca="1" si="891"/>
        <v>197643.3444105747</v>
      </c>
      <c r="O1801" s="4">
        <f t="shared" ca="1" si="891"/>
        <v>174787.84504287856</v>
      </c>
      <c r="P1801" s="4">
        <f t="shared" ca="1" si="891"/>
        <v>32481.308514848359</v>
      </c>
      <c r="Q1801" s="4">
        <f t="shared" ca="1" si="891"/>
        <v>14701.290457901996</v>
      </c>
      <c r="R1801" s="4">
        <f t="shared" ca="1" si="891"/>
        <v>682.72144532091966</v>
      </c>
      <c r="S1801" s="4">
        <f t="shared" ca="1" si="891"/>
        <v>222653.16546094982</v>
      </c>
      <c r="T1801" s="4">
        <f t="shared" ca="1" si="891"/>
        <v>6673.6735002877813</v>
      </c>
      <c r="U1801" s="4">
        <f t="shared" ca="1" si="891"/>
        <v>116794.3234906367</v>
      </c>
      <c r="V1801" s="4">
        <f t="shared" ca="1" si="891"/>
        <v>664973.84981328738</v>
      </c>
      <c r="W1801" s="4">
        <f t="shared" ca="1" si="891"/>
        <v>125535.43690835996</v>
      </c>
      <c r="X1801" s="4">
        <f t="shared" ca="1" si="891"/>
        <v>913977.28371257172</v>
      </c>
      <c r="Y1801" s="4">
        <f t="shared" ca="1" si="891"/>
        <v>47232.017049520058</v>
      </c>
      <c r="Z1801" s="4">
        <f t="shared" ca="1" si="891"/>
        <v>768.2625623203719</v>
      </c>
      <c r="AA1801" s="4">
        <f t="shared" ca="1" si="891"/>
        <v>48000.279611840422</v>
      </c>
      <c r="AB1801" s="4">
        <f t="shared" ca="1" si="891"/>
        <v>860.10632654157951</v>
      </c>
      <c r="AC1801" s="4">
        <f t="shared" ca="1" si="891"/>
        <v>18817.765084124992</v>
      </c>
      <c r="AD1801" s="4">
        <f t="shared" ca="1" si="891"/>
        <v>3666.5771453716507</v>
      </c>
    </row>
    <row r="1802" spans="4:30" hidden="1" outlineLevel="1">
      <c r="E1802" s="11"/>
      <c r="F1802" s="11"/>
      <c r="G1802" s="55" t="str">
        <f>$G$14</f>
        <v>CUSTOMER</v>
      </c>
      <c r="H1802" s="4">
        <f t="shared" ca="1" si="885"/>
        <v>1569969.1705790481</v>
      </c>
      <c r="I1802" s="4">
        <f t="shared" ref="I1802:AD1802" ca="1" si="892">I1754+I1762+I1770+I1778+I1786+I1794+I1746+I1738+I1730+I1722+I1714+I1706+I1698</f>
        <v>1102009.1773331552</v>
      </c>
      <c r="J1802" s="4">
        <f t="shared" ca="1" si="892"/>
        <v>192621.72120659286</v>
      </c>
      <c r="K1802" s="4">
        <f t="shared" ca="1" si="892"/>
        <v>55371.307155948038</v>
      </c>
      <c r="L1802" s="4">
        <f t="shared" ca="1" si="892"/>
        <v>9615.9441103456338</v>
      </c>
      <c r="M1802" s="4">
        <f t="shared" ca="1" si="892"/>
        <v>1549.5027034645618</v>
      </c>
      <c r="N1802" s="4">
        <f t="shared" ca="1" si="892"/>
        <v>66536.753969758225</v>
      </c>
      <c r="O1802" s="4">
        <f t="shared" ca="1" si="892"/>
        <v>10558.470590495897</v>
      </c>
      <c r="P1802" s="4">
        <f t="shared" ca="1" si="892"/>
        <v>2744.4892010234726</v>
      </c>
      <c r="Q1802" s="4">
        <f t="shared" ca="1" si="892"/>
        <v>5307.3421684585228</v>
      </c>
      <c r="R1802" s="4">
        <f t="shared" ca="1" si="892"/>
        <v>938.23348611690847</v>
      </c>
      <c r="S1802" s="4">
        <f t="shared" ca="1" si="892"/>
        <v>19548.535446094796</v>
      </c>
      <c r="T1802" s="4">
        <f t="shared" ca="1" si="892"/>
        <v>72.870387625879971</v>
      </c>
      <c r="U1802" s="4">
        <f t="shared" ca="1" si="892"/>
        <v>1623.8144152187901</v>
      </c>
      <c r="V1802" s="4">
        <f t="shared" ca="1" si="892"/>
        <v>7759.1205607920683</v>
      </c>
      <c r="W1802" s="4">
        <f t="shared" ca="1" si="892"/>
        <v>1385.2877393679096</v>
      </c>
      <c r="X1802" s="4">
        <f t="shared" ca="1" si="892"/>
        <v>10841.093103004649</v>
      </c>
      <c r="Y1802" s="4">
        <f t="shared" ca="1" si="892"/>
        <v>2883.4459172416537</v>
      </c>
      <c r="Z1802" s="4">
        <f t="shared" ca="1" si="892"/>
        <v>45.769902942578497</v>
      </c>
      <c r="AA1802" s="4">
        <f t="shared" ca="1" si="892"/>
        <v>2929.2158201842321</v>
      </c>
      <c r="AB1802" s="4">
        <f t="shared" ca="1" si="892"/>
        <v>81.080347760961743</v>
      </c>
      <c r="AC1802" s="4">
        <f t="shared" ca="1" si="892"/>
        <v>139715.43600699582</v>
      </c>
      <c r="AD1802" s="4">
        <f t="shared" ca="1" si="892"/>
        <v>35686.157345501633</v>
      </c>
    </row>
    <row r="1803" spans="4:30" collapsed="1">
      <c r="D1803" s="1" t="s">
        <v>533</v>
      </c>
      <c r="E1803" s="15">
        <f>E1755+E1763+E1771+E1779+E1787+E1795+E1747+E1739+E1731+E1723+E1715+E1707+E1699</f>
        <v>18156171</v>
      </c>
      <c r="F1803" s="3"/>
      <c r="G1803" s="55" t="str">
        <f>$G$15</f>
        <v>TOTAL</v>
      </c>
      <c r="H1803" s="4">
        <f t="shared" ca="1" si="885"/>
        <v>18156171</v>
      </c>
      <c r="I1803" s="53">
        <f t="shared" ref="I1803:AD1803" ca="1" si="893">I1755+I1763+I1771+I1779+I1787+I1795+I1747+I1739+I1731+I1723+I1715+I1707+I1699</f>
        <v>10604287.864432197</v>
      </c>
      <c r="J1803" s="53">
        <f t="shared" ca="1" si="893"/>
        <v>661497.44706390542</v>
      </c>
      <c r="K1803" s="53">
        <f t="shared" ca="1" si="893"/>
        <v>1630045.2122590942</v>
      </c>
      <c r="L1803" s="53">
        <f t="shared" ca="1" si="893"/>
        <v>48464.696776963661</v>
      </c>
      <c r="M1803" s="53">
        <f t="shared" ca="1" si="893"/>
        <v>4398.5072665178159</v>
      </c>
      <c r="N1803" s="53">
        <f t="shared" ca="1" si="893"/>
        <v>1682908.4163025757</v>
      </c>
      <c r="O1803" s="53">
        <f t="shared" ca="1" si="893"/>
        <v>1209606.7690904301</v>
      </c>
      <c r="P1803" s="53">
        <f t="shared" ca="1" si="893"/>
        <v>201248.54256350838</v>
      </c>
      <c r="Q1803" s="53">
        <f t="shared" ca="1" si="893"/>
        <v>58840.937693835891</v>
      </c>
      <c r="R1803" s="53">
        <f t="shared" ca="1" si="893"/>
        <v>2513.9749130566743</v>
      </c>
      <c r="S1803" s="53">
        <f t="shared" ca="1" si="893"/>
        <v>1472210.224260831</v>
      </c>
      <c r="T1803" s="53">
        <f t="shared" ca="1" si="893"/>
        <v>39838.16952796666</v>
      </c>
      <c r="U1803" s="53">
        <f t="shared" ca="1" si="893"/>
        <v>599405.38679252577</v>
      </c>
      <c r="V1803" s="53">
        <f t="shared" ca="1" si="893"/>
        <v>2173395.7034871019</v>
      </c>
      <c r="W1803" s="53">
        <f t="shared" ca="1" si="893"/>
        <v>326901.6100245103</v>
      </c>
      <c r="X1803" s="53">
        <f t="shared" ca="1" si="893"/>
        <v>3139540.869832105</v>
      </c>
      <c r="Y1803" s="53">
        <f t="shared" ca="1" si="893"/>
        <v>362428.37022272707</v>
      </c>
      <c r="Z1803" s="53">
        <f t="shared" ca="1" si="893"/>
        <v>5871.0251541356474</v>
      </c>
      <c r="AA1803" s="53">
        <f t="shared" ca="1" si="893"/>
        <v>368299.39537686273</v>
      </c>
      <c r="AB1803" s="53">
        <f t="shared" ca="1" si="893"/>
        <v>4806.0175882274179</v>
      </c>
      <c r="AC1803" s="53">
        <f t="shared" ca="1" si="893"/>
        <v>179574.50689959005</v>
      </c>
      <c r="AD1803" s="53">
        <f t="shared" ca="1" si="893"/>
        <v>43046.258243703145</v>
      </c>
    </row>
    <row r="1804" spans="4:30">
      <c r="E1804" s="15"/>
      <c r="F1804" s="3"/>
      <c r="G1804" s="7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</row>
    <row r="1805" spans="4:30" hidden="1" outlineLevel="1">
      <c r="E1805" s="51"/>
      <c r="F1805" s="52" t="str">
        <f>F1812</f>
        <v>LABOR_M</v>
      </c>
      <c r="G1805" s="55" t="str">
        <f>$G$8</f>
        <v>PRODUCTION</v>
      </c>
      <c r="H1805" s="4">
        <f ca="1">SUBTOTAL(9,I1805:AD1805)</f>
        <v>1224051.863515412</v>
      </c>
      <c r="I1805" s="5">
        <f ca="1">VLOOKUP(CONCATENATE($F1805," ",$G1805),AllocFactorMatrix,(I$4+1),FALSE)*$E1812</f>
        <v>679601.53502017329</v>
      </c>
      <c r="J1805" s="5">
        <f ca="1">VLOOKUP(CONCATENATE($F1805," ",$G1805),AllocFactorMatrix,(J$4+1),FALSE)*$E1812</f>
        <v>31271.780315980592</v>
      </c>
      <c r="K1805" s="5">
        <f ca="1">VLOOKUP(CONCATENATE($F1805," ",$G1805),AllocFactorMatrix,(K$4+1),FALSE)*$E1812</f>
        <v>103018.22336849978</v>
      </c>
      <c r="L1805" s="5">
        <f ca="1">VLOOKUP(CONCATENATE($F1805," ",$G1805),AllocFactorMatrix,(L$4+1),FALSE)*$E1812</f>
        <v>2574.0965256836889</v>
      </c>
      <c r="M1805" s="5">
        <f ca="1">VLOOKUP(CONCATENATE($F1805," ",$G1805),AllocFactorMatrix,(M$4+1),FALSE)*$E1812</f>
        <v>331.3627808445346</v>
      </c>
      <c r="N1805" s="5">
        <f t="shared" ref="N1805:N1812" ca="1" si="894">SUBTOTAL(9,K1805:M1805)</f>
        <v>105923.682675028</v>
      </c>
      <c r="O1805" s="5">
        <f ca="1">VLOOKUP(CONCATENATE($F1805," ",$G1805),AllocFactorMatrix,(O$4+1),FALSE)*$E1812</f>
        <v>78367.354973875728</v>
      </c>
      <c r="P1805" s="5">
        <f ca="1">VLOOKUP(CONCATENATE($F1805," ",$G1805),AllocFactorMatrix,(P$4+1),FALSE)*$E1812</f>
        <v>14184.640157327894</v>
      </c>
      <c r="Q1805" s="5">
        <f ca="1">VLOOKUP(CONCATENATE($F1805," ",$G1805),AllocFactorMatrix,(Q$4+1),FALSE)*$E1812</f>
        <v>5486.5186670639041</v>
      </c>
      <c r="R1805" s="5">
        <f ca="1">VLOOKUP(CONCATENATE($F1805," ",$G1805),AllocFactorMatrix,(R$4+1),FALSE)*$E1812</f>
        <v>118.21650450100994</v>
      </c>
      <c r="S1805" s="5">
        <f ca="1">SUBTOTAL(9,O1805:R1805)</f>
        <v>98156.730302768541</v>
      </c>
      <c r="T1805" s="5">
        <f ca="1">VLOOKUP(CONCATENATE($F1805," ",$G1805),AllocFactorMatrix,(T$4+1),FALSE)*$E1812</f>
        <v>2488.4496317980706</v>
      </c>
      <c r="U1805" s="5">
        <f ca="1">VLOOKUP(CONCATENATE($F1805," ",$G1805),AllocFactorMatrix,(U$4+1),FALSE)*$E1812</f>
        <v>39620.444026261699</v>
      </c>
      <c r="V1805" s="5">
        <f ca="1">VLOOKUP(CONCATENATE($F1805," ",$G1805),AllocFactorMatrix,(V$4+1),FALSE)*$E1812</f>
        <v>214869.74225975131</v>
      </c>
      <c r="W1805" s="5">
        <f ca="1">VLOOKUP(CONCATENATE($F1805," ",$G1805),AllocFactorMatrix,(W$4+1),FALSE)*$E1812</f>
        <v>28270.982894099838</v>
      </c>
      <c r="X1805" s="5">
        <f ca="1">SUBTOTAL(9,T1805:W1805)</f>
        <v>285249.61881191091</v>
      </c>
      <c r="Y1805" s="5">
        <f ca="1">VLOOKUP(CONCATENATE($F1805," ",$G1805),AllocFactorMatrix,(Y$4+1),FALSE)*$E1812</f>
        <v>23097.137522541801</v>
      </c>
      <c r="Z1805" s="5">
        <f ca="1">VLOOKUP(CONCATENATE($F1805," ",$G1805),AllocFactorMatrix,(Z$4+1),FALSE)*$E1812</f>
        <v>480.11287051378855</v>
      </c>
      <c r="AA1805" s="5">
        <f t="shared" ref="AA1805:AA1812" ca="1" si="895">SUBTOTAL(9,Y1805:Z1805)</f>
        <v>23577.25039305559</v>
      </c>
      <c r="AB1805" s="5">
        <f ca="1">VLOOKUP(CONCATENATE($F1805," ",$G1805),AllocFactorMatrix,(AB$4+1),FALSE)*$E1812</f>
        <v>271.26599649509598</v>
      </c>
      <c r="AC1805" s="5">
        <f ca="1">VLOOKUP(CONCATENATE($F1805," ",$G1805),AllocFactorMatrix,(AC$4+1),FALSE)*$E1812</f>
        <v>0</v>
      </c>
      <c r="AD1805" s="5">
        <f ca="1">VLOOKUP(CONCATENATE($F1805," ",$G1805),AllocFactorMatrix,(AD$4+1),FALSE)*$E1812</f>
        <v>0</v>
      </c>
    </row>
    <row r="1806" spans="4:30" hidden="1" outlineLevel="1">
      <c r="E1806" s="51"/>
      <c r="F1806" s="52" t="str">
        <f>F1812</f>
        <v>LABOR_M</v>
      </c>
      <c r="G1806" s="55" t="str">
        <f>$G$9</f>
        <v>BULKTRAN</v>
      </c>
      <c r="H1806" s="4">
        <f t="shared" ref="H1806:H1812" ca="1" si="896">SUBTOTAL(9,I1806:AD1806)</f>
        <v>4472.4629180610618</v>
      </c>
      <c r="I1806" s="5">
        <f ca="1">VLOOKUP(CONCATENATE($F1806," ",$G1806),AllocFactorMatrix,(I$4+1),FALSE)*$E1812</f>
        <v>2203.0591588861125</v>
      </c>
      <c r="J1806" s="5">
        <f ca="1">VLOOKUP(CONCATENATE($F1806," ",$G1806),AllocFactorMatrix,(J$4+1),FALSE)*$E1812</f>
        <v>108.90508624755569</v>
      </c>
      <c r="K1806" s="5">
        <f ca="1">VLOOKUP(CONCATENATE($F1806," ",$G1806),AllocFactorMatrix,(K$4+1),FALSE)*$E1812</f>
        <v>398.91308948878333</v>
      </c>
      <c r="L1806" s="5">
        <f ca="1">VLOOKUP(CONCATENATE($F1806," ",$G1806),AllocFactorMatrix,(L$4+1),FALSE)*$E1812</f>
        <v>12.556367756976023</v>
      </c>
      <c r="M1806" s="5">
        <f ca="1">VLOOKUP(CONCATENATE($F1806," ",$G1806),AllocFactorMatrix,(M$4+1),FALSE)*$E1812</f>
        <v>1.1774959899768898</v>
      </c>
      <c r="N1806" s="5">
        <f t="shared" ca="1" si="894"/>
        <v>412.64695323573625</v>
      </c>
      <c r="O1806" s="5">
        <f ca="1">VLOOKUP(CONCATENATE($F1806," ",$G1806),AllocFactorMatrix,(O$4+1),FALSE)*$E1812</f>
        <v>303.23600323604416</v>
      </c>
      <c r="P1806" s="5">
        <f ca="1">VLOOKUP(CONCATENATE($F1806," ",$G1806),AllocFactorMatrix,(P$4+1),FALSE)*$E1812</f>
        <v>56.501701864873333</v>
      </c>
      <c r="Q1806" s="5">
        <f ca="1">VLOOKUP(CONCATENATE($F1806," ",$G1806),AllocFactorMatrix,(Q$4+1),FALSE)*$E1812</f>
        <v>25.532067011020406</v>
      </c>
      <c r="R1806" s="5">
        <f ca="1">VLOOKUP(CONCATENATE($F1806," ",$G1806),AllocFactorMatrix,(R$4+1),FALSE)*$E1812</f>
        <v>1.1481485135119314</v>
      </c>
      <c r="S1806" s="5">
        <f t="shared" ref="S1806:S1812" ca="1" si="897">SUBTOTAL(9,O1806:R1806)</f>
        <v>386.41792062544982</v>
      </c>
      <c r="T1806" s="5">
        <f ca="1">VLOOKUP(CONCATENATE($F1806," ",$G1806),AllocFactorMatrix,(T$4+1),FALSE)*$E1812</f>
        <v>10.592810283166115</v>
      </c>
      <c r="U1806" s="5">
        <f ca="1">VLOOKUP(CONCATENATE($F1806," ",$G1806),AllocFactorMatrix,(U$4+1),FALSE)*$E1812</f>
        <v>173.34953546147551</v>
      </c>
      <c r="V1806" s="5">
        <f ca="1">VLOOKUP(CONCATENATE($F1806," ",$G1806),AllocFactorMatrix,(V$4+1),FALSE)*$E1812</f>
        <v>916.15716576613625</v>
      </c>
      <c r="W1806" s="5">
        <f ca="1">VLOOKUP(CONCATENATE($F1806," ",$G1806),AllocFactorMatrix,(W$4+1),FALSE)*$E1812</f>
        <v>165.44279950669929</v>
      </c>
      <c r="X1806" s="5">
        <f t="shared" ref="X1806:X1812" ca="1" si="898">SUBTOTAL(9,T1806:W1806)</f>
        <v>1265.542311017477</v>
      </c>
      <c r="Y1806" s="5">
        <f ca="1">VLOOKUP(CONCATENATE($F1806," ",$G1806),AllocFactorMatrix,(Y$4+1),FALSE)*$E1812</f>
        <v>93.123295418741648</v>
      </c>
      <c r="Z1806" s="5">
        <f ca="1">VLOOKUP(CONCATENATE($F1806," ",$G1806),AllocFactorMatrix,(Z$4+1),FALSE)*$E1812</f>
        <v>1.5597796022906489</v>
      </c>
      <c r="AA1806" s="5">
        <f t="shared" ca="1" si="895"/>
        <v>94.683075021032295</v>
      </c>
      <c r="AB1806" s="5">
        <f ca="1">VLOOKUP(CONCATENATE($F1806," ",$G1806),AllocFactorMatrix,(AB$4+1),FALSE)*$E1812</f>
        <v>1.2084130276982743</v>
      </c>
      <c r="AC1806" s="5">
        <f ca="1">VLOOKUP(CONCATENATE($F1806," ",$G1806),AllocFactorMatrix,(AC$4+1),FALSE)*$E1812</f>
        <v>0</v>
      </c>
      <c r="AD1806" s="5">
        <f ca="1">VLOOKUP(CONCATENATE($F1806," ",$G1806),AllocFactorMatrix,(AD$4+1),FALSE)*$E1812</f>
        <v>0</v>
      </c>
    </row>
    <row r="1807" spans="4:30" hidden="1" outlineLevel="1">
      <c r="E1807" s="51"/>
      <c r="F1807" s="52" t="str">
        <f>F1812</f>
        <v>LABOR_M</v>
      </c>
      <c r="G1807" s="55" t="str">
        <f>$G$10</f>
        <v>SUBTRAN</v>
      </c>
      <c r="H1807" s="4">
        <f t="shared" ca="1" si="896"/>
        <v>983.7563305189824</v>
      </c>
      <c r="I1807" s="5">
        <f ca="1">VLOOKUP(CONCATENATE($F1807," ",$G1807),AllocFactorMatrix,(I$4+1),FALSE)*$E1812</f>
        <v>478.95891866864065</v>
      </c>
      <c r="J1807" s="5">
        <f ca="1">VLOOKUP(CONCATENATE($F1807," ",$G1807),AllocFactorMatrix,(J$4+1),FALSE)*$E1812</f>
        <v>23.115183967601389</v>
      </c>
      <c r="K1807" s="5">
        <f ca="1">VLOOKUP(CONCATENATE($F1807," ",$G1807),AllocFactorMatrix,(K$4+1),FALSE)*$E1812</f>
        <v>84.091909048355774</v>
      </c>
      <c r="L1807" s="5">
        <f ca="1">VLOOKUP(CONCATENATE($F1807," ",$G1807),AllocFactorMatrix,(L$4+1),FALSE)*$E1812</f>
        <v>2.5975199502756583</v>
      </c>
      <c r="M1807" s="5">
        <f ca="1">VLOOKUP(CONCATENATE($F1807," ",$G1807),AllocFactorMatrix,(M$4+1),FALSE)*$E1812</f>
        <v>0.32350737238018024</v>
      </c>
      <c r="N1807" s="5">
        <f t="shared" ca="1" si="894"/>
        <v>87.012936371011605</v>
      </c>
      <c r="O1807" s="5">
        <f ca="1">VLOOKUP(CONCATENATE($F1807," ",$G1807),AllocFactorMatrix,(O$4+1),FALSE)*$E1812</f>
        <v>63.532751627019067</v>
      </c>
      <c r="P1807" s="5">
        <f ca="1">VLOOKUP(CONCATENATE($F1807," ",$G1807),AllocFactorMatrix,(P$4+1),FALSE)*$E1812</f>
        <v>11.810664425663401</v>
      </c>
      <c r="Q1807" s="5">
        <f ca="1">VLOOKUP(CONCATENATE($F1807," ",$G1807),AllocFactorMatrix,(Q$4+1),FALSE)*$E1812</f>
        <v>7.0274860618922652</v>
      </c>
      <c r="R1807" s="5">
        <f ca="1">VLOOKUP(CONCATENATE($F1807," ",$G1807),AllocFactorMatrix,(R$4+1),FALSE)*$E1812</f>
        <v>0</v>
      </c>
      <c r="S1807" s="5">
        <f t="shared" ca="1" si="897"/>
        <v>82.370902114574733</v>
      </c>
      <c r="T1807" s="5">
        <f ca="1">VLOOKUP(CONCATENATE($F1807," ",$G1807),AllocFactorMatrix,(T$4+1),FALSE)*$E1812</f>
        <v>2.2184545977118746</v>
      </c>
      <c r="U1807" s="5">
        <f ca="1">VLOOKUP(CONCATENATE($F1807," ",$G1807),AllocFactorMatrix,(U$4+1),FALSE)*$E1812</f>
        <v>36.317368379350768</v>
      </c>
      <c r="V1807" s="5">
        <f ca="1">VLOOKUP(CONCATENATE($F1807," ",$G1807),AllocFactorMatrix,(V$4+1),FALSE)*$E1812</f>
        <v>253.01159676614745</v>
      </c>
      <c r="W1807" s="5">
        <f ca="1">VLOOKUP(CONCATENATE($F1807," ",$G1807),AllocFactorMatrix,(W$4+1),FALSE)*$E1812</f>
        <v>0</v>
      </c>
      <c r="X1807" s="5">
        <f t="shared" ca="1" si="898"/>
        <v>291.54741974321007</v>
      </c>
      <c r="Y1807" s="5">
        <f ca="1">VLOOKUP(CONCATENATE($F1807," ",$G1807),AllocFactorMatrix,(Y$4+1),FALSE)*$E1812</f>
        <v>19.121496885621049</v>
      </c>
      <c r="Z1807" s="5">
        <f ca="1">VLOOKUP(CONCATENATE($F1807," ",$G1807),AllocFactorMatrix,(Z$4+1),FALSE)*$E1812</f>
        <v>0.31875587257697696</v>
      </c>
      <c r="AA1807" s="5">
        <f t="shared" ca="1" si="895"/>
        <v>19.440252758198024</v>
      </c>
      <c r="AB1807" s="5">
        <f ca="1">VLOOKUP(CONCATENATE($F1807," ",$G1807),AllocFactorMatrix,(AB$4+1),FALSE)*$E1812</f>
        <v>0.25534154743990212</v>
      </c>
      <c r="AC1807" s="5">
        <f ca="1">VLOOKUP(CONCATENATE($F1807," ",$G1807),AllocFactorMatrix,(AC$4+1),FALSE)*$E1812</f>
        <v>0.86821584787198214</v>
      </c>
      <c r="AD1807" s="5">
        <f ca="1">VLOOKUP(CONCATENATE($F1807," ",$G1807),AllocFactorMatrix,(AD$4+1),FALSE)*$E1812</f>
        <v>0.18715950043390897</v>
      </c>
    </row>
    <row r="1808" spans="4:30" hidden="1" outlineLevel="1">
      <c r="E1808" s="51"/>
      <c r="F1808" s="52" t="str">
        <f>F1812</f>
        <v>LABOR_M</v>
      </c>
      <c r="G1808" s="55" t="str">
        <f>$G$11</f>
        <v>DISTPRI</v>
      </c>
      <c r="H1808" s="4">
        <f t="shared" ca="1" si="896"/>
        <v>630291.18394963129</v>
      </c>
      <c r="I1808" s="5">
        <f ca="1">VLOOKUP(CONCATENATE($F1808," ",$G1808),AllocFactorMatrix,(I$4+1),FALSE)*$E1812</f>
        <v>421250.48048493167</v>
      </c>
      <c r="J1808" s="5">
        <f ca="1">VLOOKUP(CONCATENATE($F1808," ",$G1808),AllocFactorMatrix,(J$4+1),FALSE)*$E1812</f>
        <v>19856.647960119986</v>
      </c>
      <c r="K1808" s="5">
        <f ca="1">VLOOKUP(CONCATENATE($F1808," ",$G1808),AllocFactorMatrix,(K$4+1),FALSE)*$E1812</f>
        <v>72100.707412426869</v>
      </c>
      <c r="L1808" s="5">
        <f ca="1">VLOOKUP(CONCATENATE($F1808," ",$G1808),AllocFactorMatrix,(L$4+1),FALSE)*$E1812</f>
        <v>2228.2870302839283</v>
      </c>
      <c r="M1808" s="5">
        <f ca="1">VLOOKUP(CONCATENATE($F1808," ",$G1808),AllocFactorMatrix,(M$4+1),FALSE)*$E1812</f>
        <v>0</v>
      </c>
      <c r="N1808" s="5">
        <f t="shared" ca="1" si="894"/>
        <v>74328.994442710798</v>
      </c>
      <c r="O1808" s="5">
        <f ca="1">VLOOKUP(CONCATENATE($F1808," ",$G1808),AllocFactorMatrix,(O$4+1),FALSE)*$E1812</f>
        <v>54062.928433204615</v>
      </c>
      <c r="P1808" s="5">
        <f ca="1">VLOOKUP(CONCATENATE($F1808," ",$G1808),AllocFactorMatrix,(P$4+1),FALSE)*$E1812</f>
        <v>10069.224058796004</v>
      </c>
      <c r="Q1808" s="5">
        <f ca="1">VLOOKUP(CONCATENATE($F1808," ",$G1808),AllocFactorMatrix,(Q$4+1),FALSE)*$E1812</f>
        <v>0</v>
      </c>
      <c r="R1808" s="5">
        <f ca="1">VLOOKUP(CONCATENATE($F1808," ",$G1808),AllocFactorMatrix,(R$4+1),FALSE)*$E1812</f>
        <v>0</v>
      </c>
      <c r="S1808" s="5">
        <f t="shared" ca="1" si="897"/>
        <v>64132.15249200062</v>
      </c>
      <c r="T1808" s="5">
        <f ca="1">VLOOKUP(CONCATENATE($F1808," ",$G1808),AllocFactorMatrix,(T$4+1),FALSE)*$E1812</f>
        <v>1927.3100821935325</v>
      </c>
      <c r="U1808" s="5">
        <f ca="1">VLOOKUP(CONCATENATE($F1808," ",$G1808),AllocFactorMatrix,(U$4+1),FALSE)*$E1812</f>
        <v>31083.150419675123</v>
      </c>
      <c r="V1808" s="5">
        <f ca="1">VLOOKUP(CONCATENATE($F1808," ",$G1808),AllocFactorMatrix,(V$4+1),FALSE)*$E1812</f>
        <v>0</v>
      </c>
      <c r="W1808" s="5">
        <f ca="1">VLOOKUP(CONCATENATE($F1808," ",$G1808),AllocFactorMatrix,(W$4+1),FALSE)*$E1812</f>
        <v>0</v>
      </c>
      <c r="X1808" s="5">
        <f t="shared" ca="1" si="898"/>
        <v>33010.460501868656</v>
      </c>
      <c r="Y1808" s="5">
        <f ca="1">VLOOKUP(CONCATENATE($F1808," ",$G1808),AllocFactorMatrix,(Y$4+1),FALSE)*$E1812</f>
        <v>16302.457417737842</v>
      </c>
      <c r="Z1808" s="5">
        <f ca="1">VLOOKUP(CONCATENATE($F1808," ",$G1808),AllocFactorMatrix,(Z$4+1),FALSE)*$E1812</f>
        <v>271.98880590464375</v>
      </c>
      <c r="AA1808" s="5">
        <f t="shared" ca="1" si="895"/>
        <v>16574.446223642484</v>
      </c>
      <c r="AB1808" s="5">
        <f ca="1">VLOOKUP(CONCATENATE($F1808," ",$G1808),AllocFactorMatrix,(AB$4+1),FALSE)*$E1812</f>
        <v>220.35650663171356</v>
      </c>
      <c r="AC1808" s="5">
        <f ca="1">VLOOKUP(CONCATENATE($F1808," ",$G1808),AllocFactorMatrix,(AC$4+1),FALSE)*$E1812</f>
        <v>754.91077768473042</v>
      </c>
      <c r="AD1808" s="5">
        <f ca="1">VLOOKUP(CONCATENATE($F1808," ",$G1808),AllocFactorMatrix,(AD$4+1),FALSE)*$E1812</f>
        <v>162.73456004051286</v>
      </c>
    </row>
    <row r="1809" spans="1:30" hidden="1" outlineLevel="1">
      <c r="E1809" s="51"/>
      <c r="F1809" s="52" t="str">
        <f>F1812</f>
        <v>LABOR_M</v>
      </c>
      <c r="G1809" s="55" t="str">
        <f>$G$12</f>
        <v>DISTSEC</v>
      </c>
      <c r="H1809" s="4">
        <f t="shared" ca="1" si="896"/>
        <v>260128.92394675448</v>
      </c>
      <c r="I1809" s="5">
        <f ca="1">VLOOKUP(CONCATENATE($F1809," ",$G1809),AllocFactorMatrix,(I$4+1),FALSE)*$E1812</f>
        <v>194498.77403912213</v>
      </c>
      <c r="J1809" s="5">
        <f ca="1">VLOOKUP(CONCATENATE($F1809," ",$G1809),AllocFactorMatrix,(J$4+1),FALSE)*$E1812</f>
        <v>9376.8478850077972</v>
      </c>
      <c r="K1809" s="5">
        <f ca="1">VLOOKUP(CONCATENATE($F1809," ",$G1809),AllocFactorMatrix,(K$4+1),FALSE)*$E1812</f>
        <v>28293.857752539418</v>
      </c>
      <c r="L1809" s="5">
        <f ca="1">VLOOKUP(CONCATENATE($F1809," ",$G1809),AllocFactorMatrix,(L$4+1),FALSE)*$E1812</f>
        <v>0</v>
      </c>
      <c r="M1809" s="5">
        <f ca="1">VLOOKUP(CONCATENATE($F1809," ",$G1809),AllocFactorMatrix,(M$4+1),FALSE)*$E1812</f>
        <v>0</v>
      </c>
      <c r="N1809" s="5">
        <f t="shared" ca="1" si="894"/>
        <v>28293.857752539418</v>
      </c>
      <c r="O1809" s="5">
        <f ca="1">VLOOKUP(CONCATENATE($F1809," ",$G1809),AllocFactorMatrix,(O$4+1),FALSE)*$E1812</f>
        <v>18028.956286347475</v>
      </c>
      <c r="P1809" s="5">
        <f ca="1">VLOOKUP(CONCATENATE($F1809," ",$G1809),AllocFactorMatrix,(P$4+1),FALSE)*$E1812</f>
        <v>0</v>
      </c>
      <c r="Q1809" s="5">
        <f ca="1">VLOOKUP(CONCATENATE($F1809," ",$G1809),AllocFactorMatrix,(Q$4+1),FALSE)*$E1812</f>
        <v>0</v>
      </c>
      <c r="R1809" s="5">
        <f ca="1">VLOOKUP(CONCATENATE($F1809," ",$G1809),AllocFactorMatrix,(R$4+1),FALSE)*$E1812</f>
        <v>0</v>
      </c>
      <c r="S1809" s="5">
        <f t="shared" ca="1" si="897"/>
        <v>18028.956286347475</v>
      </c>
      <c r="T1809" s="5">
        <f ca="1">VLOOKUP(CONCATENATE($F1809," ",$G1809),AllocFactorMatrix,(T$4+1),FALSE)*$E1812</f>
        <v>487.46515564103169</v>
      </c>
      <c r="U1809" s="5">
        <f ca="1">VLOOKUP(CONCATENATE($F1809," ",$G1809),AllocFactorMatrix,(U$4+1),FALSE)*$E1812</f>
        <v>0</v>
      </c>
      <c r="V1809" s="5">
        <f ca="1">VLOOKUP(CONCATENATE($F1809," ",$G1809),AllocFactorMatrix,(V$4+1),FALSE)*$E1812</f>
        <v>0</v>
      </c>
      <c r="W1809" s="5">
        <f ca="1">VLOOKUP(CONCATENATE($F1809," ",$G1809),AllocFactorMatrix,(W$4+1),FALSE)*$E1812</f>
        <v>0</v>
      </c>
      <c r="X1809" s="5">
        <f t="shared" ca="1" si="898"/>
        <v>487.46515564103169</v>
      </c>
      <c r="Y1809" s="5">
        <f ca="1">VLOOKUP(CONCATENATE($F1809," ",$G1809),AllocFactorMatrix,(Y$4+1),FALSE)*$E1812</f>
        <v>6649.8740270260978</v>
      </c>
      <c r="Z1809" s="5">
        <f ca="1">VLOOKUP(CONCATENATE($F1809," ",$G1809),AllocFactorMatrix,(Z$4+1),FALSE)*$E1812</f>
        <v>0</v>
      </c>
      <c r="AA1809" s="5">
        <f t="shared" ca="1" si="895"/>
        <v>6649.8740270260978</v>
      </c>
      <c r="AB1809" s="5">
        <f ca="1">VLOOKUP(CONCATENATE($F1809," ",$G1809),AllocFactorMatrix,(AB$4+1),FALSE)*$E1812</f>
        <v>69.005956696915533</v>
      </c>
      <c r="AC1809" s="5">
        <f ca="1">VLOOKUP(CONCATENATE($F1809," ",$G1809),AllocFactorMatrix,(AC$4+1),FALSE)*$E1812</f>
        <v>2343.0176373860409</v>
      </c>
      <c r="AD1809" s="5">
        <f ca="1">VLOOKUP(CONCATENATE($F1809," ",$G1809),AllocFactorMatrix,(AD$4+1),FALSE)*$E1812</f>
        <v>381.12520698757982</v>
      </c>
    </row>
    <row r="1810" spans="1:30" hidden="1" outlineLevel="1">
      <c r="E1810" s="51"/>
      <c r="F1810" s="52" t="str">
        <f>F1812</f>
        <v>LABOR_M</v>
      </c>
      <c r="G1810" s="55" t="str">
        <f>$G$13</f>
        <v>ENERGY</v>
      </c>
      <c r="H1810" s="4">
        <f t="shared" ca="1" si="896"/>
        <v>322237.2228716024</v>
      </c>
      <c r="I1810" s="5">
        <f ca="1">VLOOKUP(CONCATENATE($F1810," ",$G1810),AllocFactorMatrix,(I$4+1),FALSE)*$E1812</f>
        <v>120912.13502252812</v>
      </c>
      <c r="J1810" s="5">
        <f ca="1">VLOOKUP(CONCATENATE($F1810," ",$G1810),AllocFactorMatrix,(J$4+1),FALSE)*$E1812</f>
        <v>7835.8876588567318</v>
      </c>
      <c r="K1810" s="5">
        <f ca="1">VLOOKUP(CONCATENATE($F1810," ",$G1810),AllocFactorMatrix,(K$4+1),FALSE)*$E1812</f>
        <v>26290.252534921929</v>
      </c>
      <c r="L1810" s="5">
        <f ca="1">VLOOKUP(CONCATENATE($F1810," ",$G1810),AllocFactorMatrix,(L$4+1),FALSE)*$E1812</f>
        <v>835.5639105694338</v>
      </c>
      <c r="M1810" s="5">
        <f ca="1">VLOOKUP(CONCATENATE($F1810," ",$G1810),AllocFactorMatrix,(M$4+1),FALSE)*$E1812</f>
        <v>77.029224636945713</v>
      </c>
      <c r="N1810" s="5">
        <f t="shared" ca="1" si="894"/>
        <v>27202.84567012831</v>
      </c>
      <c r="O1810" s="5">
        <f ca="1">VLOOKUP(CONCATENATE($F1810," ",$G1810),AllocFactorMatrix,(O$4+1),FALSE)*$E1812</f>
        <v>23969.190070786313</v>
      </c>
      <c r="P1810" s="5">
        <f ca="1">VLOOKUP(CONCATENATE($F1810," ",$G1810),AllocFactorMatrix,(P$4+1),FALSE)*$E1812</f>
        <v>4443.4266319784365</v>
      </c>
      <c r="Q1810" s="5">
        <f ca="1">VLOOKUP(CONCATENATE($F1810," ",$G1810),AllocFactorMatrix,(Q$4+1),FALSE)*$E1812</f>
        <v>2018.9793279478386</v>
      </c>
      <c r="R1810" s="5">
        <f ca="1">VLOOKUP(CONCATENATE($F1810," ",$G1810),AllocFactorMatrix,(R$4+1),FALSE)*$E1812</f>
        <v>93.547667185516701</v>
      </c>
      <c r="S1810" s="5">
        <f t="shared" ca="1" si="897"/>
        <v>30525.143697898107</v>
      </c>
      <c r="T1810" s="5">
        <f ca="1">VLOOKUP(CONCATENATE($F1810," ",$G1810),AllocFactorMatrix,(T$4+1),FALSE)*$E1812</f>
        <v>918.54478503681378</v>
      </c>
      <c r="U1810" s="5">
        <f ca="1">VLOOKUP(CONCATENATE($F1810," ",$G1810),AllocFactorMatrix,(U$4+1),FALSE)*$E1812</f>
        <v>16128.270372030436</v>
      </c>
      <c r="V1810" s="5">
        <f ca="1">VLOOKUP(CONCATENATE($F1810," ",$G1810),AllocFactorMatrix,(V$4+1),FALSE)*$E1812</f>
        <v>91569.623055408185</v>
      </c>
      <c r="W1810" s="5">
        <f ca="1">VLOOKUP(CONCATENATE($F1810," ",$G1810),AllocFactorMatrix,(W$4+1),FALSE)*$E1812</f>
        <v>17372.9006497542</v>
      </c>
      <c r="X1810" s="5">
        <f t="shared" ca="1" si="898"/>
        <v>125989.33886222963</v>
      </c>
      <c r="Y1810" s="5">
        <f ca="1">VLOOKUP(CONCATENATE($F1810," ",$G1810),AllocFactorMatrix,(Y$4+1),FALSE)*$E1812</f>
        <v>6493.9761047278371</v>
      </c>
      <c r="Z1810" s="5">
        <f ca="1">VLOOKUP(CONCATENATE($F1810," ",$G1810),AllocFactorMatrix,(Z$4+1),FALSE)*$E1812</f>
        <v>105.71157858387423</v>
      </c>
      <c r="AA1810" s="5">
        <f t="shared" ca="1" si="895"/>
        <v>6599.6876833117112</v>
      </c>
      <c r="AB1810" s="5">
        <f ca="1">VLOOKUP(CONCATENATE($F1810," ",$G1810),AllocFactorMatrix,(AB$4+1),FALSE)*$E1812</f>
        <v>117.91276243019894</v>
      </c>
      <c r="AC1810" s="5">
        <f ca="1">VLOOKUP(CONCATENATE($F1810," ",$G1810),AllocFactorMatrix,(AC$4+1),FALSE)*$E1812</f>
        <v>2549.7055927827755</v>
      </c>
      <c r="AD1810" s="5">
        <f ca="1">VLOOKUP(CONCATENATE($F1810," ",$G1810),AllocFactorMatrix,(AD$4+1),FALSE)*$E1812</f>
        <v>504.5659214368473</v>
      </c>
    </row>
    <row r="1811" spans="1:30" hidden="1" outlineLevel="1">
      <c r="E1811" s="51"/>
      <c r="F1811" s="52" t="str">
        <f>F1812</f>
        <v>LABOR_M</v>
      </c>
      <c r="G1811" s="55" t="str">
        <f>$G$14</f>
        <v>CUSTOMER</v>
      </c>
      <c r="H1811" s="4">
        <f t="shared" ca="1" si="896"/>
        <v>242881.5864680197</v>
      </c>
      <c r="I1811" s="5">
        <f ca="1">VLOOKUP(CONCATENATE($F1811," ",$G1811),AllocFactorMatrix,(I$4+1),FALSE)*$E1812</f>
        <v>173539.13455001463</v>
      </c>
      <c r="J1811" s="5">
        <f ca="1">VLOOKUP(CONCATENATE($F1811," ",$G1811),AllocFactorMatrix,(J$4+1),FALSE)*$E1812</f>
        <v>29698.260246220325</v>
      </c>
      <c r="K1811" s="5">
        <f ca="1">VLOOKUP(CONCATENATE($F1811," ",$G1811),AllocFactorMatrix,(K$4+1),FALSE)*$E1812</f>
        <v>8551.4983142092024</v>
      </c>
      <c r="L1811" s="5">
        <f ca="1">VLOOKUP(CONCATENATE($F1811," ",$G1811),AllocFactorMatrix,(L$4+1),FALSE)*$E1812</f>
        <v>1429.4934044109705</v>
      </c>
      <c r="M1811" s="5">
        <f ca="1">VLOOKUP(CONCATENATE($F1811," ",$G1811),AllocFactorMatrix,(M$4+1),FALSE)*$E1812</f>
        <v>225.85310279019134</v>
      </c>
      <c r="N1811" s="5">
        <f t="shared" ca="1" si="894"/>
        <v>10206.844821410365</v>
      </c>
      <c r="O1811" s="5">
        <f ca="1">VLOOKUP(CONCATENATE($F1811," ",$G1811),AllocFactorMatrix,(O$4+1),FALSE)*$E1812</f>
        <v>1595.7295683079328</v>
      </c>
      <c r="P1811" s="5">
        <f ca="1">VLOOKUP(CONCATENATE($F1811," ",$G1811),AllocFactorMatrix,(P$4+1),FALSE)*$E1812</f>
        <v>409.82755791632695</v>
      </c>
      <c r="Q1811" s="5">
        <f ca="1">VLOOKUP(CONCATENATE($F1811," ",$G1811),AllocFactorMatrix,(Q$4+1),FALSE)*$E1812</f>
        <v>783.87221060825527</v>
      </c>
      <c r="R1811" s="5">
        <f ca="1">VLOOKUP(CONCATENATE($F1811," ",$G1811),AllocFactorMatrix,(R$4+1),FALSE)*$E1812</f>
        <v>136.81287708955753</v>
      </c>
      <c r="S1811" s="5">
        <f t="shared" ca="1" si="897"/>
        <v>2926.2422139220726</v>
      </c>
      <c r="T1811" s="5">
        <f ca="1">VLOOKUP(CONCATENATE($F1811," ",$G1811),AllocFactorMatrix,(T$4+1),FALSE)*$E1812</f>
        <v>11.097903265494212</v>
      </c>
      <c r="U1811" s="5">
        <f ca="1">VLOOKUP(CONCATENATE($F1811," ",$G1811),AllocFactorMatrix,(U$4+1),FALSE)*$E1812</f>
        <v>243.98303498855432</v>
      </c>
      <c r="V1811" s="5">
        <f ca="1">VLOOKUP(CONCATENATE($F1811," ",$G1811),AllocFactorMatrix,(V$4+1),FALSE)*$E1812</f>
        <v>1153.3727280902601</v>
      </c>
      <c r="W1811" s="5">
        <f ca="1">VLOOKUP(CONCATENATE($F1811," ",$G1811),AllocFactorMatrix,(W$4+1),FALSE)*$E1812</f>
        <v>205.29574865403825</v>
      </c>
      <c r="X1811" s="5">
        <f t="shared" ca="1" si="898"/>
        <v>1613.749414998347</v>
      </c>
      <c r="Y1811" s="5">
        <f ca="1">VLOOKUP(CONCATENATE($F1811," ",$G1811),AllocFactorMatrix,(Y$4+1),FALSE)*$E1812</f>
        <v>436.75444720349583</v>
      </c>
      <c r="Z1811" s="5">
        <f ca="1">VLOOKUP(CONCATENATE($F1811," ",$G1811),AllocFactorMatrix,(Z$4+1),FALSE)*$E1812</f>
        <v>6.9193907122173437</v>
      </c>
      <c r="AA1811" s="5">
        <f t="shared" ca="1" si="895"/>
        <v>443.67383791571319</v>
      </c>
      <c r="AB1811" s="5">
        <f ca="1">VLOOKUP(CONCATENATE($F1811," ",$G1811),AllocFactorMatrix,(AB$4+1),FALSE)*$E1812</f>
        <v>12.445290744912166</v>
      </c>
      <c r="AC1811" s="5">
        <f ca="1">VLOOKUP(CONCATENATE($F1811," ",$G1811),AllocFactorMatrix,(AC$4+1),FALSE)*$E1812</f>
        <v>19153.702488897921</v>
      </c>
      <c r="AD1811" s="5">
        <f ca="1">VLOOKUP(CONCATENATE($F1811," ",$G1811),AllocFactorMatrix,(AD$4+1),FALSE)*$E1812</f>
        <v>5287.5336038954074</v>
      </c>
    </row>
    <row r="1812" spans="1:30" collapsed="1">
      <c r="D1812" s="96" t="s">
        <v>550</v>
      </c>
      <c r="E1812" s="61">
        <f>1977518+707529</f>
        <v>2685047</v>
      </c>
      <c r="F1812" s="97" t="s">
        <v>70</v>
      </c>
      <c r="G1812" s="55" t="str">
        <f>$G$15</f>
        <v>TOTAL</v>
      </c>
      <c r="H1812" s="4">
        <f t="shared" ca="1" si="896"/>
        <v>2685046.9999999995</v>
      </c>
      <c r="I1812" s="5">
        <f ca="1">VLOOKUP(CONCATENATE($F1812," ",$G1812),AllocFactorMatrix,(I$4+1),FALSE)*$E1812</f>
        <v>1592484.0771943247</v>
      </c>
      <c r="J1812" s="5">
        <f ca="1">VLOOKUP(CONCATENATE($F1812," ",$G1812),AllocFactorMatrix,(J$4+1),FALSE)*$E1812</f>
        <v>98171.444336400586</v>
      </c>
      <c r="K1812" s="5">
        <f ca="1">VLOOKUP(CONCATENATE($F1812," ",$G1812),AllocFactorMatrix,(K$4+1),FALSE)*$E1812</f>
        <v>238737.54438113436</v>
      </c>
      <c r="L1812" s="5">
        <f ca="1">VLOOKUP(CONCATENATE($F1812," ",$G1812),AllocFactorMatrix,(L$4+1),FALSE)*$E1812</f>
        <v>7082.5947586552729</v>
      </c>
      <c r="M1812" s="5">
        <f ca="1">VLOOKUP(CONCATENATE($F1812," ",$G1812),AllocFactorMatrix,(M$4+1),FALSE)*$E1812</f>
        <v>635.74611163402869</v>
      </c>
      <c r="N1812" s="5">
        <f t="shared" ca="1" si="894"/>
        <v>246455.88525142366</v>
      </c>
      <c r="O1812" s="5">
        <f ca="1">VLOOKUP(CONCATENATE($F1812," ",$G1812),AllocFactorMatrix,(O$4+1),FALSE)*$E1812</f>
        <v>176390.92808738511</v>
      </c>
      <c r="P1812" s="5">
        <f ca="1">VLOOKUP(CONCATENATE($F1812," ",$G1812),AllocFactorMatrix,(P$4+1),FALSE)*$E1812</f>
        <v>29175.430772309195</v>
      </c>
      <c r="Q1812" s="5">
        <f ca="1">VLOOKUP(CONCATENATE($F1812," ",$G1812),AllocFactorMatrix,(Q$4+1),FALSE)*$E1812</f>
        <v>8321.9297586929097</v>
      </c>
      <c r="R1812" s="5">
        <f ca="1">VLOOKUP(CONCATENATE($F1812," ",$G1812),AllocFactorMatrix,(R$4+1),FALSE)*$E1812</f>
        <v>349.72519728959611</v>
      </c>
      <c r="S1812" s="5">
        <f t="shared" ca="1" si="897"/>
        <v>214238.01381567682</v>
      </c>
      <c r="T1812" s="5">
        <f ca="1">VLOOKUP(CONCATENATE($F1812," ",$G1812),AllocFactorMatrix,(T$4+1),FALSE)*$E1812</f>
        <v>5845.6788228158193</v>
      </c>
      <c r="U1812" s="5">
        <f ca="1">VLOOKUP(CONCATENATE($F1812," ",$G1812),AllocFactorMatrix,(U$4+1),FALSE)*$E1812</f>
        <v>87285.514756796634</v>
      </c>
      <c r="V1812" s="5">
        <f ca="1">VLOOKUP(CONCATENATE($F1812," ",$G1812),AllocFactorMatrix,(V$4+1),FALSE)*$E1812</f>
        <v>308761.906805782</v>
      </c>
      <c r="W1812" s="5">
        <f ca="1">VLOOKUP(CONCATENATE($F1812," ",$G1812),AllocFactorMatrix,(W$4+1),FALSE)*$E1812</f>
        <v>46014.622092014775</v>
      </c>
      <c r="X1812" s="5">
        <f t="shared" ca="1" si="898"/>
        <v>447907.72247740923</v>
      </c>
      <c r="Y1812" s="5">
        <f ca="1">VLOOKUP(CONCATENATE($F1812," ",$G1812),AllocFactorMatrix,(Y$4+1),FALSE)*$E1812</f>
        <v>53092.444311541432</v>
      </c>
      <c r="Z1812" s="5">
        <f ca="1">VLOOKUP(CONCATENATE($F1812," ",$G1812),AllocFactorMatrix,(Z$4+1),FALSE)*$E1812</f>
        <v>866.61118118939157</v>
      </c>
      <c r="AA1812" s="5">
        <f t="shared" ca="1" si="895"/>
        <v>53959.055492730826</v>
      </c>
      <c r="AB1812" s="5">
        <f ca="1">VLOOKUP(CONCATENATE($F1812," ",$G1812),AllocFactorMatrix,(AB$4+1),FALSE)*$E1812</f>
        <v>692.45026757397432</v>
      </c>
      <c r="AC1812" s="5">
        <f ca="1">VLOOKUP(CONCATENATE($F1812," ",$G1812),AllocFactorMatrix,(AC$4+1),FALSE)*$E1812</f>
        <v>24802.204712599341</v>
      </c>
      <c r="AD1812" s="5">
        <f ca="1">VLOOKUP(CONCATENATE($F1812," ",$G1812),AllocFactorMatrix,(AD$4+1),FALSE)*$E1812</f>
        <v>6336.1464518607809</v>
      </c>
    </row>
    <row r="1813" spans="1:30">
      <c r="G1813" s="7"/>
      <c r="H1813" s="4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</row>
    <row r="1814" spans="1:30" hidden="1" outlineLevel="1">
      <c r="E1814" s="11"/>
      <c r="F1814" s="11"/>
      <c r="G1814" s="55" t="str">
        <f>$G$8</f>
        <v>PRODUCTION</v>
      </c>
      <c r="H1814" s="15">
        <f ca="1">+H1796+H1805</f>
        <v>9442902.0386089291</v>
      </c>
      <c r="I1814" s="15">
        <f ca="1">+I1796+I1805</f>
        <v>5205485.9564587781</v>
      </c>
      <c r="J1814" s="15">
        <f t="shared" ref="H1814:W1821" ca="1" si="899">+J1796+J1805</f>
        <v>243257.39527936885</v>
      </c>
      <c r="K1814" s="15">
        <f t="shared" ca="1" si="899"/>
        <v>801271.74025333987</v>
      </c>
      <c r="L1814" s="15">
        <f t="shared" ca="1" si="899"/>
        <v>20092.530397068545</v>
      </c>
      <c r="M1814" s="15">
        <f t="shared" ca="1" si="899"/>
        <v>2566.7903862649573</v>
      </c>
      <c r="N1814" s="15">
        <f t="shared" ca="1" si="899"/>
        <v>823931.06103667326</v>
      </c>
      <c r="O1814" s="15">
        <f t="shared" ca="1" si="899"/>
        <v>609812.59960103035</v>
      </c>
      <c r="P1814" s="15">
        <f t="shared" ca="1" si="899"/>
        <v>110645.46527834353</v>
      </c>
      <c r="Q1814" s="15">
        <f t="shared" ca="1" si="899"/>
        <v>42956.792099538899</v>
      </c>
      <c r="R1814" s="15">
        <f t="shared" ca="1" si="899"/>
        <v>953.26641646674011</v>
      </c>
      <c r="S1814" s="15">
        <f t="shared" ca="1" si="899"/>
        <v>764368.12339537963</v>
      </c>
      <c r="T1814" s="15">
        <f t="shared" ca="1" si="899"/>
        <v>19265.721158015462</v>
      </c>
      <c r="U1814" s="15">
        <f t="shared" ca="1" si="899"/>
        <v>307944.24471499037</v>
      </c>
      <c r="V1814" s="15">
        <f t="shared" ca="1" si="899"/>
        <v>1671731.4549567422</v>
      </c>
      <c r="W1814" s="15">
        <f t="shared" ca="1" si="899"/>
        <v>221722.07603136371</v>
      </c>
      <c r="X1814" s="15">
        <f t="shared" ref="X1814:AD1814" ca="1" si="900">+X1796+X1805</f>
        <v>2220663.4968611118</v>
      </c>
      <c r="Y1814" s="15">
        <f t="shared" ca="1" si="900"/>
        <v>179368.86048251629</v>
      </c>
      <c r="Z1814" s="15">
        <f t="shared" ca="1" si="900"/>
        <v>3695.7263995203243</v>
      </c>
      <c r="AA1814" s="15">
        <f t="shared" ca="1" si="900"/>
        <v>183064.58688203659</v>
      </c>
      <c r="AB1814" s="15">
        <f t="shared" ca="1" si="900"/>
        <v>2131.4186955793439</v>
      </c>
      <c r="AC1814" s="15">
        <f t="shared" ca="1" si="900"/>
        <v>0</v>
      </c>
      <c r="AD1814" s="15">
        <f t="shared" ca="1" si="900"/>
        <v>0</v>
      </c>
    </row>
    <row r="1815" spans="1:30" hidden="1" outlineLevel="1">
      <c r="E1815" s="11"/>
      <c r="F1815" s="11"/>
      <c r="G1815" s="55" t="str">
        <f>$G$9</f>
        <v>BULKTRAN</v>
      </c>
      <c r="H1815" s="15">
        <f t="shared" ca="1" si="899"/>
        <v>149260.69998189504</v>
      </c>
      <c r="I1815" s="15">
        <f t="shared" ca="1" si="899"/>
        <v>60178.271734822032</v>
      </c>
      <c r="J1815" s="15">
        <f t="shared" ca="1" si="899"/>
        <v>4559.8379507934033</v>
      </c>
      <c r="K1815" s="15">
        <f t="shared" ca="1" si="899"/>
        <v>15916.528706389623</v>
      </c>
      <c r="L1815" s="15">
        <f t="shared" ca="1" si="899"/>
        <v>512.24681724412926</v>
      </c>
      <c r="M1815" s="15">
        <f t="shared" ca="1" si="899"/>
        <v>78.079968663966014</v>
      </c>
      <c r="N1815" s="15">
        <f t="shared" ca="1" si="899"/>
        <v>16506.855492297716</v>
      </c>
      <c r="O1815" s="15">
        <f t="shared" ca="1" si="899"/>
        <v>12092.789768549525</v>
      </c>
      <c r="P1815" s="15">
        <f t="shared" ca="1" si="899"/>
        <v>2362.6366961460221</v>
      </c>
      <c r="Q1815" s="15">
        <f t="shared" ca="1" si="899"/>
        <v>1095.7711335605757</v>
      </c>
      <c r="R1815" s="15">
        <f t="shared" ca="1" si="899"/>
        <v>59.118218166627649</v>
      </c>
      <c r="S1815" s="15">
        <f t="shared" ca="1" si="899"/>
        <v>15610.315816422748</v>
      </c>
      <c r="T1815" s="15">
        <f t="shared" ca="1" si="899"/>
        <v>356.41628003806187</v>
      </c>
      <c r="U1815" s="15">
        <f t="shared" ca="1" si="899"/>
        <v>6502.1520752532424</v>
      </c>
      <c r="V1815" s="15">
        <f t="shared" ca="1" si="899"/>
        <v>35265.114899475993</v>
      </c>
      <c r="W1815" s="15">
        <f t="shared" ca="1" si="899"/>
        <v>6695.2350390252168</v>
      </c>
      <c r="X1815" s="15">
        <f t="shared" ref="X1815:AD1815" ca="1" si="901">+X1797+X1806</f>
        <v>48818.918293792522</v>
      </c>
      <c r="Y1815" s="15">
        <f t="shared" ca="1" si="901"/>
        <v>3479.8249222823656</v>
      </c>
      <c r="Z1815" s="15">
        <f t="shared" ca="1" si="901"/>
        <v>49.840472347478688</v>
      </c>
      <c r="AA1815" s="15">
        <f t="shared" ca="1" si="901"/>
        <v>3529.6653946298438</v>
      </c>
      <c r="AB1815" s="15">
        <f t="shared" ca="1" si="901"/>
        <v>56.835299136746173</v>
      </c>
      <c r="AC1815" s="15">
        <f t="shared" ca="1" si="901"/>
        <v>0</v>
      </c>
      <c r="AD1815" s="15">
        <f t="shared" ca="1" si="901"/>
        <v>0</v>
      </c>
    </row>
    <row r="1816" spans="1:30" hidden="1" outlineLevel="1">
      <c r="E1816" s="11"/>
      <c r="F1816" s="11"/>
      <c r="G1816" s="55" t="str">
        <f>$G$10</f>
        <v>SUBTRAN</v>
      </c>
      <c r="H1816" s="15">
        <f t="shared" ca="1" si="899"/>
        <v>32930.60914364332</v>
      </c>
      <c r="I1816" s="15">
        <f t="shared" ca="1" si="899"/>
        <v>13266.973390010886</v>
      </c>
      <c r="J1816" s="15">
        <f t="shared" ca="1" si="899"/>
        <v>960.78173016554581</v>
      </c>
      <c r="K1816" s="15">
        <f t="shared" ca="1" si="899"/>
        <v>3337.9265741611935</v>
      </c>
      <c r="L1816" s="15">
        <f t="shared" ca="1" si="899"/>
        <v>105.1849862375449</v>
      </c>
      <c r="M1816" s="15">
        <f t="shared" ca="1" si="899"/>
        <v>23.496113432530677</v>
      </c>
      <c r="N1816" s="15">
        <f t="shared" ca="1" si="899"/>
        <v>3466.6076738312681</v>
      </c>
      <c r="O1816" s="15">
        <f t="shared" ca="1" si="899"/>
        <v>2520.9200216462577</v>
      </c>
      <c r="P1816" s="15">
        <f t="shared" ca="1" si="899"/>
        <v>490.27079953757976</v>
      </c>
      <c r="Q1816" s="15">
        <f t="shared" ca="1" si="899"/>
        <v>298.82005451271323</v>
      </c>
      <c r="R1816" s="15">
        <f t="shared" ca="1" si="899"/>
        <v>0</v>
      </c>
      <c r="S1816" s="15">
        <f t="shared" ca="1" si="899"/>
        <v>3310.0108756965501</v>
      </c>
      <c r="T1816" s="15">
        <f t="shared" ca="1" si="899"/>
        <v>74.840692277439175</v>
      </c>
      <c r="U1816" s="15">
        <f t="shared" ca="1" si="899"/>
        <v>1358.8247236022883</v>
      </c>
      <c r="V1816" s="15">
        <f t="shared" ca="1" si="899"/>
        <v>9705.0742790879794</v>
      </c>
      <c r="W1816" s="15">
        <f t="shared" ca="1" si="899"/>
        <v>0</v>
      </c>
      <c r="X1816" s="15">
        <f t="shared" ref="X1816:AD1816" ca="1" si="902">+X1798+X1807</f>
        <v>11138.739694967708</v>
      </c>
      <c r="Y1816" s="15">
        <f t="shared" ca="1" si="902"/>
        <v>712.96157292147461</v>
      </c>
      <c r="Z1816" s="15">
        <f t="shared" ca="1" si="902"/>
        <v>10.23786420159799</v>
      </c>
      <c r="AA1816" s="15">
        <f t="shared" ca="1" si="902"/>
        <v>723.19943712307247</v>
      </c>
      <c r="AB1816" s="15">
        <f t="shared" ca="1" si="902"/>
        <v>11.876654378102112</v>
      </c>
      <c r="AC1816" s="15">
        <f t="shared" ca="1" si="902"/>
        <v>42.997684548447353</v>
      </c>
      <c r="AD1816" s="15">
        <f t="shared" ca="1" si="902"/>
        <v>9.4220029217327692</v>
      </c>
    </row>
    <row r="1817" spans="1:30" hidden="1" outlineLevel="1">
      <c r="E1817" s="11"/>
      <c r="F1817" s="11"/>
      <c r="G1817" s="55" t="str">
        <f>$G$11</f>
        <v>DISTPRI</v>
      </c>
      <c r="H1817" s="15">
        <f t="shared" ca="1" si="899"/>
        <v>4758286.8567993911</v>
      </c>
      <c r="I1817" s="15">
        <f t="shared" ca="1" si="899"/>
        <v>3166787.5063492702</v>
      </c>
      <c r="J1817" s="15">
        <f t="shared" ca="1" si="899"/>
        <v>151457.53586777844</v>
      </c>
      <c r="K1817" s="15">
        <f t="shared" ca="1" si="899"/>
        <v>549057.96085679356</v>
      </c>
      <c r="L1817" s="15">
        <f t="shared" ca="1" si="899"/>
        <v>16971.927211695889</v>
      </c>
      <c r="M1817" s="15">
        <f t="shared" ca="1" si="899"/>
        <v>0</v>
      </c>
      <c r="N1817" s="15">
        <f t="shared" ca="1" si="899"/>
        <v>566029.8880684895</v>
      </c>
      <c r="O1817" s="15">
        <f t="shared" ca="1" si="899"/>
        <v>411812.06164319738</v>
      </c>
      <c r="P1817" s="15">
        <f t="shared" ca="1" si="899"/>
        <v>76846.548656023893</v>
      </c>
      <c r="Q1817" s="15">
        <f t="shared" ca="1" si="899"/>
        <v>0</v>
      </c>
      <c r="R1817" s="15">
        <f t="shared" ca="1" si="899"/>
        <v>0</v>
      </c>
      <c r="S1817" s="15">
        <f t="shared" ca="1" si="899"/>
        <v>488658.61029922124</v>
      </c>
      <c r="T1817" s="15">
        <f t="shared" ca="1" si="899"/>
        <v>14585.94776766116</v>
      </c>
      <c r="U1817" s="15">
        <f t="shared" ca="1" si="899"/>
        <v>236095.2887226021</v>
      </c>
      <c r="V1817" s="15">
        <f t="shared" ca="1" si="899"/>
        <v>0</v>
      </c>
      <c r="W1817" s="15">
        <f t="shared" ca="1" si="899"/>
        <v>0</v>
      </c>
      <c r="X1817" s="15">
        <f t="shared" ref="X1817:AD1817" ca="1" si="903">+X1799+X1808</f>
        <v>250681.23649026323</v>
      </c>
      <c r="Y1817" s="15">
        <f t="shared" ca="1" si="903"/>
        <v>123859.38147002854</v>
      </c>
      <c r="Z1817" s="15">
        <f t="shared" ca="1" si="903"/>
        <v>2055.1681646965962</v>
      </c>
      <c r="AA1817" s="15">
        <f t="shared" ca="1" si="903"/>
        <v>125914.54963472513</v>
      </c>
      <c r="AB1817" s="15">
        <f t="shared" ca="1" si="903"/>
        <v>1690.6553747996452</v>
      </c>
      <c r="AC1817" s="15">
        <f t="shared" ca="1" si="903"/>
        <v>5813.6246591972704</v>
      </c>
      <c r="AD1817" s="15">
        <f t="shared" ca="1" si="903"/>
        <v>1253.2500556463046</v>
      </c>
    </row>
    <row r="1818" spans="1:30" hidden="1" outlineLevel="1">
      <c r="E1818" s="11"/>
      <c r="F1818" s="11"/>
      <c r="G1818" s="55" t="str">
        <f>$G$12</f>
        <v>DISTSEC</v>
      </c>
      <c r="H1818" s="15">
        <f t="shared" ca="1" si="899"/>
        <v>1979592.9997993452</v>
      </c>
      <c r="I1818" s="15">
        <f t="shared" ca="1" si="899"/>
        <v>1473993.203525204</v>
      </c>
      <c r="J1818" s="15">
        <f t="shared" ca="1" si="899"/>
        <v>72338.760727118686</v>
      </c>
      <c r="K1818" s="15">
        <f t="shared" ca="1" si="899"/>
        <v>217840.10041083602</v>
      </c>
      <c r="L1818" s="15">
        <f t="shared" ca="1" si="899"/>
        <v>0</v>
      </c>
      <c r="M1818" s="15">
        <f t="shared" ca="1" si="899"/>
        <v>0</v>
      </c>
      <c r="N1818" s="15">
        <f t="shared" ca="1" si="899"/>
        <v>217840.10041083602</v>
      </c>
      <c r="O1818" s="15">
        <f t="shared" ca="1" si="899"/>
        <v>138848.0908709229</v>
      </c>
      <c r="P1818" s="15">
        <f t="shared" ca="1" si="899"/>
        <v>0</v>
      </c>
      <c r="Q1818" s="15">
        <f t="shared" ca="1" si="899"/>
        <v>0</v>
      </c>
      <c r="R1818" s="15">
        <f t="shared" ca="1" si="899"/>
        <v>0</v>
      </c>
      <c r="S1818" s="15">
        <f t="shared" ca="1" si="899"/>
        <v>138848.0908709229</v>
      </c>
      <c r="T1818" s="15">
        <f t="shared" ca="1" si="899"/>
        <v>3724.7358765743952</v>
      </c>
      <c r="U1818" s="15">
        <f t="shared" ca="1" si="899"/>
        <v>0</v>
      </c>
      <c r="V1818" s="15">
        <f t="shared" ca="1" si="899"/>
        <v>0</v>
      </c>
      <c r="W1818" s="15">
        <f t="shared" ca="1" si="899"/>
        <v>0</v>
      </c>
      <c r="X1818" s="15">
        <f t="shared" ref="X1818:AD1818" ca="1" si="904">+X1800+X1809</f>
        <v>3724.7358765743952</v>
      </c>
      <c r="Y1818" s="15">
        <f t="shared" ca="1" si="904"/>
        <v>51053.592567826854</v>
      </c>
      <c r="Z1818" s="15">
        <f t="shared" ca="1" si="904"/>
        <v>0</v>
      </c>
      <c r="AA1818" s="15">
        <f t="shared" ca="1" si="904"/>
        <v>51053.592567826854</v>
      </c>
      <c r="AB1818" s="15">
        <f t="shared" ca="1" si="904"/>
        <v>536.13710442990293</v>
      </c>
      <c r="AC1818" s="15">
        <f t="shared" ca="1" si="904"/>
        <v>18283.480095642157</v>
      </c>
      <c r="AD1818" s="15">
        <f t="shared" ca="1" si="904"/>
        <v>2974.8986207903558</v>
      </c>
    </row>
    <row r="1819" spans="1:30" hidden="1" outlineLevel="1">
      <c r="E1819" s="11"/>
      <c r="F1819" s="11"/>
      <c r="G1819" s="55" t="str">
        <f>$G$13</f>
        <v>ENERGY</v>
      </c>
      <c r="H1819" s="15">
        <f t="shared" ca="1" si="899"/>
        <v>2665394.0386197288</v>
      </c>
      <c r="I1819" s="15">
        <f t="shared" ca="1" si="899"/>
        <v>1001511.7182852683</v>
      </c>
      <c r="J1819" s="15">
        <f t="shared" ca="1" si="899"/>
        <v>64774.598392267908</v>
      </c>
      <c r="K1819" s="15">
        <f t="shared" ca="1" si="899"/>
        <v>217435.69436855114</v>
      </c>
      <c r="L1819" s="15">
        <f t="shared" ca="1" si="899"/>
        <v>6819.9646086162193</v>
      </c>
      <c r="M1819" s="15">
        <f t="shared" ca="1" si="899"/>
        <v>590.53110353563693</v>
      </c>
      <c r="N1819" s="15">
        <f t="shared" ca="1" si="899"/>
        <v>224846.190080703</v>
      </c>
      <c r="O1819" s="15">
        <f t="shared" ca="1" si="899"/>
        <v>198757.03511366487</v>
      </c>
      <c r="P1819" s="15">
        <f t="shared" ca="1" si="899"/>
        <v>36924.735146826795</v>
      </c>
      <c r="Q1819" s="15">
        <f t="shared" ca="1" si="899"/>
        <v>16720.269785849836</v>
      </c>
      <c r="R1819" s="15">
        <f t="shared" ca="1" si="899"/>
        <v>776.26911250643639</v>
      </c>
      <c r="S1819" s="15">
        <f t="shared" ca="1" si="899"/>
        <v>253178.30915884793</v>
      </c>
      <c r="T1819" s="15">
        <f t="shared" ca="1" si="899"/>
        <v>7592.2182853245949</v>
      </c>
      <c r="U1819" s="15">
        <f t="shared" ca="1" si="899"/>
        <v>132922.59386266713</v>
      </c>
      <c r="V1819" s="15">
        <f t="shared" ca="1" si="899"/>
        <v>756543.47286869562</v>
      </c>
      <c r="W1819" s="15">
        <f t="shared" ca="1" si="899"/>
        <v>142908.33755811414</v>
      </c>
      <c r="X1819" s="15">
        <f t="shared" ref="X1819:AD1819" ca="1" si="905">+X1801+X1810</f>
        <v>1039966.6225748013</v>
      </c>
      <c r="Y1819" s="15">
        <f t="shared" ca="1" si="905"/>
        <v>53725.993154247895</v>
      </c>
      <c r="Z1819" s="15">
        <f t="shared" ca="1" si="905"/>
        <v>873.97414090424616</v>
      </c>
      <c r="AA1819" s="15">
        <f t="shared" ca="1" si="905"/>
        <v>54599.967295152135</v>
      </c>
      <c r="AB1819" s="15">
        <f t="shared" ca="1" si="905"/>
        <v>978.0190889717785</v>
      </c>
      <c r="AC1819" s="15">
        <f t="shared" ca="1" si="905"/>
        <v>21367.470676907767</v>
      </c>
      <c r="AD1819" s="15">
        <f t="shared" ca="1" si="905"/>
        <v>4171.1430668084977</v>
      </c>
    </row>
    <row r="1820" spans="1:30" hidden="1" outlineLevel="1">
      <c r="E1820" s="11"/>
      <c r="F1820" s="11"/>
      <c r="G1820" s="55" t="str">
        <f>$G$14</f>
        <v>CUSTOMER</v>
      </c>
      <c r="H1820" s="15">
        <f t="shared" ca="1" si="899"/>
        <v>1812850.7570470679</v>
      </c>
      <c r="I1820" s="15">
        <f t="shared" ca="1" si="899"/>
        <v>1275548.3118831697</v>
      </c>
      <c r="J1820" s="15">
        <f t="shared" ca="1" si="899"/>
        <v>222319.9814528132</v>
      </c>
      <c r="K1820" s="15">
        <f t="shared" ca="1" si="899"/>
        <v>63922.80547015724</v>
      </c>
      <c r="L1820" s="15">
        <f t="shared" ca="1" si="899"/>
        <v>11045.437514756604</v>
      </c>
      <c r="M1820" s="15">
        <f t="shared" ca="1" si="899"/>
        <v>1775.3558062547531</v>
      </c>
      <c r="N1820" s="15">
        <f t="shared" ca="1" si="899"/>
        <v>76743.598791168595</v>
      </c>
      <c r="O1820" s="15">
        <f t="shared" ca="1" si="899"/>
        <v>12154.200158803829</v>
      </c>
      <c r="P1820" s="15">
        <f t="shared" ca="1" si="899"/>
        <v>3154.3167589397995</v>
      </c>
      <c r="Q1820" s="15">
        <f t="shared" ca="1" si="899"/>
        <v>6091.2143790667778</v>
      </c>
      <c r="R1820" s="15">
        <f t="shared" ca="1" si="899"/>
        <v>1075.0463632064659</v>
      </c>
      <c r="S1820" s="15">
        <f t="shared" ca="1" si="899"/>
        <v>22474.777660016869</v>
      </c>
      <c r="T1820" s="15">
        <f t="shared" ca="1" si="899"/>
        <v>83.968290891374181</v>
      </c>
      <c r="U1820" s="15">
        <f t="shared" ca="1" si="899"/>
        <v>1867.7974502073444</v>
      </c>
      <c r="V1820" s="15">
        <f t="shared" ca="1" si="899"/>
        <v>8912.4932888823278</v>
      </c>
      <c r="W1820" s="15">
        <f t="shared" ca="1" si="899"/>
        <v>1590.5834880219479</v>
      </c>
      <c r="X1820" s="15">
        <f t="shared" ref="X1820:AD1820" ca="1" si="906">+X1802+X1811</f>
        <v>12454.842518002995</v>
      </c>
      <c r="Y1820" s="15">
        <f t="shared" ca="1" si="906"/>
        <v>3320.2003644451497</v>
      </c>
      <c r="Z1820" s="15">
        <f t="shared" ca="1" si="906"/>
        <v>52.68929365479584</v>
      </c>
      <c r="AA1820" s="15">
        <f t="shared" ca="1" si="906"/>
        <v>3372.8896580999453</v>
      </c>
      <c r="AB1820" s="15">
        <f t="shared" ca="1" si="906"/>
        <v>93.525638505873914</v>
      </c>
      <c r="AC1820" s="15">
        <f t="shared" ca="1" si="906"/>
        <v>158869.13849589374</v>
      </c>
      <c r="AD1820" s="15">
        <f t="shared" ca="1" si="906"/>
        <v>40973.690949397038</v>
      </c>
    </row>
    <row r="1821" spans="1:30" s="55" customFormat="1" collapsed="1">
      <c r="A1821" s="56"/>
      <c r="B1821" s="112"/>
      <c r="C1821" s="55" t="s">
        <v>229</v>
      </c>
      <c r="E1821" s="60">
        <f>+E1803+E1812</f>
        <v>20841218</v>
      </c>
      <c r="F1821" s="58"/>
      <c r="G1821" s="55" t="str">
        <f>$G$15</f>
        <v>TOTAL</v>
      </c>
      <c r="H1821" s="60">
        <f t="shared" ca="1" si="899"/>
        <v>20841218</v>
      </c>
      <c r="I1821" s="60">
        <f t="shared" ca="1" si="899"/>
        <v>12196771.941626523</v>
      </c>
      <c r="J1821" s="60">
        <f t="shared" ca="1" si="899"/>
        <v>759668.89140030602</v>
      </c>
      <c r="K1821" s="60">
        <f t="shared" ca="1" si="899"/>
        <v>1868782.7566402287</v>
      </c>
      <c r="L1821" s="60">
        <f t="shared" ca="1" si="899"/>
        <v>55547.291535618933</v>
      </c>
      <c r="M1821" s="60">
        <f t="shared" ca="1" si="899"/>
        <v>5034.253378151845</v>
      </c>
      <c r="N1821" s="60">
        <f t="shared" ca="1" si="899"/>
        <v>1929364.3015539993</v>
      </c>
      <c r="O1821" s="60">
        <f t="shared" ca="1" si="899"/>
        <v>1385997.6971778153</v>
      </c>
      <c r="P1821" s="60">
        <f t="shared" ca="1" si="899"/>
        <v>230423.97333581757</v>
      </c>
      <c r="Q1821" s="60">
        <f t="shared" ca="1" si="899"/>
        <v>67162.867452528793</v>
      </c>
      <c r="R1821" s="60">
        <f t="shared" ca="1" si="899"/>
        <v>2863.7001103462703</v>
      </c>
      <c r="S1821" s="60">
        <f t="shared" ca="1" si="899"/>
        <v>1686448.2380765078</v>
      </c>
      <c r="T1821" s="60">
        <f t="shared" ca="1" si="899"/>
        <v>45683.848350782479</v>
      </c>
      <c r="U1821" s="60">
        <f t="shared" ca="1" si="899"/>
        <v>686690.90154932241</v>
      </c>
      <c r="V1821" s="60">
        <f t="shared" ca="1" si="899"/>
        <v>2482157.6102928841</v>
      </c>
      <c r="W1821" s="60">
        <f t="shared" ca="1" si="899"/>
        <v>372916.23211652506</v>
      </c>
      <c r="X1821" s="60">
        <f t="shared" ref="X1821:AD1821" ca="1" si="907">+X1803+X1812</f>
        <v>3587448.5923095141</v>
      </c>
      <c r="Y1821" s="60">
        <f t="shared" ca="1" si="907"/>
        <v>415520.81453426852</v>
      </c>
      <c r="Z1821" s="60">
        <f t="shared" ca="1" si="907"/>
        <v>6737.636335325039</v>
      </c>
      <c r="AA1821" s="60">
        <f t="shared" ca="1" si="907"/>
        <v>422258.45086959354</v>
      </c>
      <c r="AB1821" s="60">
        <f t="shared" ca="1" si="907"/>
        <v>5498.467855801392</v>
      </c>
      <c r="AC1821" s="60">
        <f t="shared" ca="1" si="907"/>
        <v>204376.71161218939</v>
      </c>
      <c r="AD1821" s="60">
        <f t="shared" ca="1" si="907"/>
        <v>49382.404695563928</v>
      </c>
    </row>
    <row r="1822" spans="1:30">
      <c r="F1822" s="53"/>
      <c r="G1822" s="7"/>
      <c r="H1822" s="4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</row>
    <row r="1823" spans="1:30" s="55" customFormat="1" hidden="1" outlineLevel="1">
      <c r="A1823" s="56"/>
      <c r="B1823" s="112"/>
      <c r="E1823" s="58"/>
      <c r="F1823" s="58"/>
      <c r="G1823" s="55" t="str">
        <f>$G$8</f>
        <v>PRODUCTION</v>
      </c>
      <c r="H1823" s="60">
        <f t="shared" ref="H1823:AD1823" ca="1" si="908">+H1814+H1682+H1673+H1664+H1614+H1343+H1408+H1237</f>
        <v>118159642.28582802</v>
      </c>
      <c r="I1823" s="60">
        <f t="shared" ca="1" si="908"/>
        <v>63723064.82025288</v>
      </c>
      <c r="J1823" s="60">
        <f t="shared" ca="1" si="908"/>
        <v>2985487.0318071903</v>
      </c>
      <c r="K1823" s="60">
        <f t="shared" ca="1" si="908"/>
        <v>10099101.137882253</v>
      </c>
      <c r="L1823" s="60">
        <f t="shared" ca="1" si="908"/>
        <v>269447.39513467695</v>
      </c>
      <c r="M1823" s="60">
        <f t="shared" ca="1" si="908"/>
        <v>31778.763845384408</v>
      </c>
      <c r="N1823" s="60">
        <f t="shared" ca="1" si="908"/>
        <v>10400327.296862312</v>
      </c>
      <c r="O1823" s="60">
        <f t="shared" ca="1" si="908"/>
        <v>7681332.766045142</v>
      </c>
      <c r="P1823" s="60">
        <f t="shared" ca="1" si="908"/>
        <v>1401231.8626712807</v>
      </c>
      <c r="Q1823" s="60">
        <f t="shared" ca="1" si="908"/>
        <v>566341.55720969301</v>
      </c>
      <c r="R1823" s="60">
        <f t="shared" ca="1" si="908"/>
        <v>16164.854199394975</v>
      </c>
      <c r="S1823" s="60">
        <f t="shared" ca="1" si="908"/>
        <v>9665071.0401255116</v>
      </c>
      <c r="T1823" s="60">
        <f t="shared" ca="1" si="908"/>
        <v>250154.21768752352</v>
      </c>
      <c r="U1823" s="60">
        <f t="shared" ca="1" si="908"/>
        <v>4014969.6538286773</v>
      </c>
      <c r="V1823" s="60">
        <f t="shared" ca="1" si="908"/>
        <v>21618100.440658916</v>
      </c>
      <c r="W1823" s="60">
        <f t="shared" ca="1" si="908"/>
        <v>3141527.1982298312</v>
      </c>
      <c r="X1823" s="60">
        <f t="shared" ca="1" si="908"/>
        <v>29024751.510404944</v>
      </c>
      <c r="Y1823" s="60">
        <f t="shared" ca="1" si="908"/>
        <v>2288228.2054505572</v>
      </c>
      <c r="Z1823" s="60">
        <f t="shared" ca="1" si="908"/>
        <v>45058.567839079988</v>
      </c>
      <c r="AA1823" s="60">
        <f t="shared" ca="1" si="908"/>
        <v>2333286.7732896372</v>
      </c>
      <c r="AB1823" s="60">
        <f t="shared" ca="1" si="908"/>
        <v>27653.813085535628</v>
      </c>
      <c r="AC1823" s="60">
        <f t="shared" ca="1" si="908"/>
        <v>0</v>
      </c>
      <c r="AD1823" s="60">
        <f t="shared" ca="1" si="908"/>
        <v>0</v>
      </c>
    </row>
    <row r="1824" spans="1:30" s="55" customFormat="1" hidden="1" outlineLevel="1">
      <c r="A1824" s="56"/>
      <c r="B1824" s="112"/>
      <c r="E1824" s="58"/>
      <c r="F1824" s="58"/>
      <c r="G1824" s="55" t="str">
        <f>$G$9</f>
        <v>BULKTRAN</v>
      </c>
      <c r="H1824" s="60">
        <f t="shared" ref="H1824:AD1824" ca="1" si="909">+H1815+H1683+H1674+H1665+H1615+H1344+H1409+H1238</f>
        <v>6213791.4771818938</v>
      </c>
      <c r="I1824" s="60">
        <f t="shared" ca="1" si="909"/>
        <v>3047462.9776859069</v>
      </c>
      <c r="J1824" s="60">
        <f t="shared" ca="1" si="909"/>
        <v>152231.9952033009</v>
      </c>
      <c r="K1824" s="60">
        <f t="shared" ca="1" si="909"/>
        <v>556831.17751502944</v>
      </c>
      <c r="L1824" s="60">
        <f t="shared" ca="1" si="909"/>
        <v>17538.319499594127</v>
      </c>
      <c r="M1824" s="60">
        <f t="shared" ca="1" si="909"/>
        <v>1674.7305842358076</v>
      </c>
      <c r="N1824" s="60">
        <f t="shared" ca="1" si="909"/>
        <v>576044.22759885946</v>
      </c>
      <c r="O1824" s="60">
        <f t="shared" ca="1" si="909"/>
        <v>423272.06795859867</v>
      </c>
      <c r="P1824" s="60">
        <f t="shared" ca="1" si="909"/>
        <v>78977.315498727112</v>
      </c>
      <c r="Q1824" s="60">
        <f t="shared" ca="1" si="909"/>
        <v>35716.517919090889</v>
      </c>
      <c r="R1824" s="60">
        <f t="shared" ca="1" si="909"/>
        <v>1615.9745017304463</v>
      </c>
      <c r="S1824" s="60">
        <f t="shared" ca="1" si="909"/>
        <v>539581.87587814708</v>
      </c>
      <c r="T1824" s="60">
        <f t="shared" ca="1" si="909"/>
        <v>14719.961636642511</v>
      </c>
      <c r="U1824" s="60">
        <f t="shared" ca="1" si="909"/>
        <v>241559.12454875599</v>
      </c>
      <c r="V1824" s="60">
        <f t="shared" ca="1" si="909"/>
        <v>1277547.8191571478</v>
      </c>
      <c r="W1824" s="60">
        <f t="shared" ca="1" si="909"/>
        <v>231030.90150654723</v>
      </c>
      <c r="X1824" s="60">
        <f t="shared" ca="1" si="909"/>
        <v>1764857.8068490936</v>
      </c>
      <c r="Y1824" s="60">
        <f t="shared" ca="1" si="909"/>
        <v>129752.32879495413</v>
      </c>
      <c r="Z1824" s="60">
        <f t="shared" ca="1" si="909"/>
        <v>2164.8566451011925</v>
      </c>
      <c r="AA1824" s="60">
        <f t="shared" ca="1" si="909"/>
        <v>131917.18544005533</v>
      </c>
      <c r="AB1824" s="60">
        <f t="shared" ca="1" si="909"/>
        <v>1695.40852653037</v>
      </c>
      <c r="AC1824" s="60">
        <f t="shared" ca="1" si="909"/>
        <v>0</v>
      </c>
      <c r="AD1824" s="60">
        <f t="shared" ca="1" si="909"/>
        <v>0</v>
      </c>
    </row>
    <row r="1825" spans="1:30" s="55" customFormat="1" hidden="1" outlineLevel="1">
      <c r="A1825" s="56"/>
      <c r="B1825" s="112"/>
      <c r="E1825" s="58"/>
      <c r="F1825" s="58"/>
      <c r="G1825" s="55" t="str">
        <f>$G$10</f>
        <v>SUBTRAN</v>
      </c>
      <c r="H1825" s="60">
        <f t="shared" ref="H1825:AD1825" ca="1" si="910">+H1816+H1684+H1675+H1666+H1616+H1345+H1410+H1239</f>
        <v>1366875.8319436433</v>
      </c>
      <c r="I1825" s="60">
        <f t="shared" ca="1" si="910"/>
        <v>662721.45887060929</v>
      </c>
      <c r="J1825" s="60">
        <f t="shared" ca="1" si="910"/>
        <v>32304.304786793095</v>
      </c>
      <c r="K1825" s="60">
        <f t="shared" ca="1" si="910"/>
        <v>117364.1309006012</v>
      </c>
      <c r="L1825" s="60">
        <f t="shared" ca="1" si="910"/>
        <v>3627.3471531330488</v>
      </c>
      <c r="M1825" s="60">
        <f t="shared" ca="1" si="910"/>
        <v>462.1627837648698</v>
      </c>
      <c r="N1825" s="60">
        <f t="shared" ca="1" si="910"/>
        <v>121453.64083749914</v>
      </c>
      <c r="O1825" s="60">
        <f t="shared" ca="1" si="910"/>
        <v>88669.499598757029</v>
      </c>
      <c r="P1825" s="60">
        <f t="shared" ca="1" si="910"/>
        <v>16505.191263018758</v>
      </c>
      <c r="Q1825" s="60">
        <f t="shared" ca="1" si="910"/>
        <v>9827.888554239018</v>
      </c>
      <c r="R1825" s="60">
        <f t="shared" ca="1" si="910"/>
        <v>0</v>
      </c>
      <c r="S1825" s="60">
        <f t="shared" ca="1" si="910"/>
        <v>115002.57941601479</v>
      </c>
      <c r="T1825" s="60">
        <f t="shared" ca="1" si="910"/>
        <v>3083.0011694306268</v>
      </c>
      <c r="U1825" s="60">
        <f t="shared" ca="1" si="910"/>
        <v>50604.129227762678</v>
      </c>
      <c r="V1825" s="60">
        <f t="shared" ca="1" si="910"/>
        <v>352781.50524970423</v>
      </c>
      <c r="W1825" s="60">
        <f t="shared" ca="1" si="910"/>
        <v>0</v>
      </c>
      <c r="X1825" s="60">
        <f t="shared" ca="1" si="910"/>
        <v>406468.63564689754</v>
      </c>
      <c r="Y1825" s="60">
        <f t="shared" ca="1" si="910"/>
        <v>26641.160083118615</v>
      </c>
      <c r="Z1825" s="60">
        <f t="shared" ca="1" si="910"/>
        <v>442.46163778502955</v>
      </c>
      <c r="AA1825" s="60">
        <f t="shared" ca="1" si="910"/>
        <v>27083.62172090364</v>
      </c>
      <c r="AB1825" s="60">
        <f t="shared" ca="1" si="910"/>
        <v>358.11243129058903</v>
      </c>
      <c r="AC1825" s="60">
        <f t="shared" ca="1" si="910"/>
        <v>1220.2733438746723</v>
      </c>
      <c r="AD1825" s="60">
        <f t="shared" ca="1" si="910"/>
        <v>263.20488976093475</v>
      </c>
    </row>
    <row r="1826" spans="1:30" s="55" customFormat="1" hidden="1" outlineLevel="1">
      <c r="A1826" s="56"/>
      <c r="B1826" s="112"/>
      <c r="E1826" s="58"/>
      <c r="F1826" s="58"/>
      <c r="G1826" s="55" t="str">
        <f>$G$11</f>
        <v>DISTPRI</v>
      </c>
      <c r="H1826" s="60">
        <f t="shared" ref="H1826:AD1826" ca="1" si="911">+H1817+H1685+H1676+H1667+H1617+H1346+H1411+H1240</f>
        <v>37924867.544282697</v>
      </c>
      <c r="I1826" s="60">
        <f t="shared" ca="1" si="911"/>
        <v>25333427.951951794</v>
      </c>
      <c r="J1826" s="60">
        <f t="shared" ca="1" si="911"/>
        <v>1196335.0996397941</v>
      </c>
      <c r="K1826" s="60">
        <f t="shared" ca="1" si="911"/>
        <v>4343072.5225613099</v>
      </c>
      <c r="L1826" s="60">
        <f t="shared" ca="1" si="911"/>
        <v>134226.71907102549</v>
      </c>
      <c r="M1826" s="60">
        <f t="shared" ca="1" si="911"/>
        <v>0</v>
      </c>
      <c r="N1826" s="60">
        <f t="shared" ca="1" si="911"/>
        <v>4477299.2416323358</v>
      </c>
      <c r="O1826" s="60">
        <f t="shared" ca="1" si="911"/>
        <v>3256659.8458774881</v>
      </c>
      <c r="P1826" s="60">
        <f t="shared" ca="1" si="911"/>
        <v>606699.63991089666</v>
      </c>
      <c r="Q1826" s="60">
        <f t="shared" ca="1" si="911"/>
        <v>0</v>
      </c>
      <c r="R1826" s="60">
        <f t="shared" ca="1" si="911"/>
        <v>0</v>
      </c>
      <c r="S1826" s="60">
        <f t="shared" ca="1" si="911"/>
        <v>3863359.4857883849</v>
      </c>
      <c r="T1826" s="60">
        <f t="shared" ca="1" si="911"/>
        <v>116003.01812919127</v>
      </c>
      <c r="U1826" s="60">
        <f t="shared" ca="1" si="911"/>
        <v>1871723.1424317535</v>
      </c>
      <c r="V1826" s="60">
        <f t="shared" ca="1" si="911"/>
        <v>0</v>
      </c>
      <c r="W1826" s="60">
        <f t="shared" ca="1" si="911"/>
        <v>0</v>
      </c>
      <c r="X1826" s="60">
        <f t="shared" ca="1" si="911"/>
        <v>1987726.160560945</v>
      </c>
      <c r="Y1826" s="60">
        <f t="shared" ca="1" si="911"/>
        <v>981711.72514626791</v>
      </c>
      <c r="Z1826" s="60">
        <f t="shared" ca="1" si="911"/>
        <v>16367.503331119446</v>
      </c>
      <c r="AA1826" s="60">
        <f t="shared" ca="1" si="911"/>
        <v>998079.22847738722</v>
      </c>
      <c r="AB1826" s="60">
        <f t="shared" ca="1" si="911"/>
        <v>13286.0450031539</v>
      </c>
      <c r="AC1826" s="60">
        <f t="shared" ca="1" si="911"/>
        <v>45537.818583401429</v>
      </c>
      <c r="AD1826" s="60">
        <f t="shared" ca="1" si="911"/>
        <v>9816.5126454925339</v>
      </c>
    </row>
    <row r="1827" spans="1:30" s="55" customFormat="1" hidden="1" outlineLevel="1">
      <c r="A1827" s="56"/>
      <c r="B1827" s="112"/>
      <c r="E1827" s="58"/>
      <c r="F1827" s="58"/>
      <c r="G1827" s="55" t="str">
        <f>$G$12</f>
        <v>DISTSEC</v>
      </c>
      <c r="H1827" s="60">
        <f t="shared" ref="H1827:AD1827" ca="1" si="912">+H1818+H1686+H1677+H1668+H1618+H1347+H1412+H1241</f>
        <v>15667848.7852677</v>
      </c>
      <c r="I1827" s="60">
        <f t="shared" ca="1" si="912"/>
        <v>11708721.924243972</v>
      </c>
      <c r="J1827" s="60">
        <f t="shared" ca="1" si="912"/>
        <v>565758.29425691196</v>
      </c>
      <c r="K1827" s="60">
        <f t="shared" ca="1" si="912"/>
        <v>1706692.4594575798</v>
      </c>
      <c r="L1827" s="60">
        <f t="shared" ca="1" si="912"/>
        <v>0</v>
      </c>
      <c r="M1827" s="60">
        <f t="shared" ca="1" si="912"/>
        <v>0</v>
      </c>
      <c r="N1827" s="60">
        <f t="shared" ca="1" si="912"/>
        <v>1706692.4594575798</v>
      </c>
      <c r="O1827" s="60">
        <f t="shared" ca="1" si="912"/>
        <v>1087550.6090232912</v>
      </c>
      <c r="P1827" s="60">
        <f t="shared" ca="1" si="912"/>
        <v>0</v>
      </c>
      <c r="Q1827" s="60">
        <f t="shared" ca="1" si="912"/>
        <v>0</v>
      </c>
      <c r="R1827" s="60">
        <f t="shared" ca="1" si="912"/>
        <v>0</v>
      </c>
      <c r="S1827" s="60">
        <f t="shared" ca="1" si="912"/>
        <v>1087550.6090232912</v>
      </c>
      <c r="T1827" s="60">
        <f t="shared" ca="1" si="912"/>
        <v>29375.661716268336</v>
      </c>
      <c r="U1827" s="60">
        <f t="shared" ca="1" si="912"/>
        <v>0</v>
      </c>
      <c r="V1827" s="60">
        <f t="shared" ca="1" si="912"/>
        <v>0</v>
      </c>
      <c r="W1827" s="60">
        <f t="shared" ca="1" si="912"/>
        <v>0</v>
      </c>
      <c r="X1827" s="60">
        <f t="shared" ca="1" si="912"/>
        <v>29375.661716268336</v>
      </c>
      <c r="Y1827" s="60">
        <f t="shared" ca="1" si="912"/>
        <v>400976.91228950291</v>
      </c>
      <c r="Z1827" s="60">
        <f t="shared" ca="1" si="912"/>
        <v>0</v>
      </c>
      <c r="AA1827" s="60">
        <f t="shared" ca="1" si="912"/>
        <v>400976.91228950291</v>
      </c>
      <c r="AB1827" s="60">
        <f t="shared" ca="1" si="912"/>
        <v>4167.3026497949249</v>
      </c>
      <c r="AC1827" s="60">
        <f t="shared" ca="1" si="912"/>
        <v>141575.51638211301</v>
      </c>
      <c r="AD1827" s="60">
        <f t="shared" ca="1" si="912"/>
        <v>23030.105248267941</v>
      </c>
    </row>
    <row r="1828" spans="1:30" s="55" customFormat="1" hidden="1" outlineLevel="1">
      <c r="A1828" s="56"/>
      <c r="B1828" s="112"/>
      <c r="E1828" s="58"/>
      <c r="F1828" s="58"/>
      <c r="G1828" s="55" t="str">
        <f>$G$13</f>
        <v>ENERGY</v>
      </c>
      <c r="H1828" s="60">
        <f t="shared" ref="H1828:AD1828" ca="1" si="913">+H1819+H1687+H1678+H1669+H1619+H1348+H1413+H1242</f>
        <v>229649807.79140058</v>
      </c>
      <c r="I1828" s="60">
        <f t="shared" ca="1" si="913"/>
        <v>86172212.480628103</v>
      </c>
      <c r="J1828" s="60">
        <f t="shared" ca="1" si="913"/>
        <v>5584386.3633774398</v>
      </c>
      <c r="K1828" s="60">
        <f t="shared" ca="1" si="913"/>
        <v>18736331.512402572</v>
      </c>
      <c r="L1828" s="60">
        <f t="shared" ca="1" si="913"/>
        <v>595392.51592170657</v>
      </c>
      <c r="M1828" s="60">
        <f t="shared" ca="1" si="913"/>
        <v>54850.039797896417</v>
      </c>
      <c r="N1828" s="60">
        <f t="shared" ca="1" si="913"/>
        <v>19386574.068122175</v>
      </c>
      <c r="O1828" s="60">
        <f t="shared" ca="1" si="913"/>
        <v>17082692.751361642</v>
      </c>
      <c r="P1828" s="60">
        <f t="shared" ca="1" si="913"/>
        <v>3166881.5418904028</v>
      </c>
      <c r="Q1828" s="60">
        <f t="shared" ca="1" si="913"/>
        <v>1438892.5286245721</v>
      </c>
      <c r="R1828" s="60">
        <f t="shared" ca="1" si="913"/>
        <v>66671.395084671152</v>
      </c>
      <c r="S1828" s="60">
        <f t="shared" ca="1" si="913"/>
        <v>21755138.216961283</v>
      </c>
      <c r="T1828" s="60">
        <f t="shared" ca="1" si="913"/>
        <v>654616.62992609781</v>
      </c>
      <c r="U1828" s="60">
        <f t="shared" ca="1" si="913"/>
        <v>11493701.968194509</v>
      </c>
      <c r="V1828" s="60">
        <f t="shared" ca="1" si="913"/>
        <v>65258332.004843548</v>
      </c>
      <c r="W1828" s="60">
        <f t="shared" ca="1" si="913"/>
        <v>12380407.264679356</v>
      </c>
      <c r="X1828" s="60">
        <f t="shared" ca="1" si="913"/>
        <v>89787057.867643505</v>
      </c>
      <c r="Y1828" s="60">
        <f t="shared" ca="1" si="913"/>
        <v>4628093.1190885268</v>
      </c>
      <c r="Z1828" s="60">
        <f t="shared" ca="1" si="913"/>
        <v>75337.378703271126</v>
      </c>
      <c r="AA1828" s="60">
        <f t="shared" ca="1" si="913"/>
        <v>4703430.4977917979</v>
      </c>
      <c r="AB1828" s="60">
        <f t="shared" ca="1" si="913"/>
        <v>84035.957013337727</v>
      </c>
      <c r="AC1828" s="60">
        <f t="shared" ca="1" si="913"/>
        <v>1817384.1569632995</v>
      </c>
      <c r="AD1828" s="60">
        <f t="shared" ca="1" si="913"/>
        <v>359588.18289963115</v>
      </c>
    </row>
    <row r="1829" spans="1:30" s="55" customFormat="1" hidden="1" outlineLevel="1">
      <c r="A1829" s="56"/>
      <c r="B1829" s="112"/>
      <c r="E1829" s="58"/>
      <c r="F1829" s="58"/>
      <c r="G1829" s="55" t="str">
        <f>$G$14</f>
        <v>CUSTOMER</v>
      </c>
      <c r="H1829" s="60">
        <f t="shared" ref="H1829:AD1829" ca="1" si="914">+H1820+H1688+H1679+H1670+H1620+H1349+H1414+H1243</f>
        <v>18773246.284095407</v>
      </c>
      <c r="I1829" s="60">
        <f t="shared" ca="1" si="914"/>
        <v>12803997.884491697</v>
      </c>
      <c r="J1829" s="60">
        <f t="shared" ca="1" si="914"/>
        <v>2255718.8267536745</v>
      </c>
      <c r="K1829" s="60">
        <f t="shared" ca="1" si="914"/>
        <v>644570.79818482965</v>
      </c>
      <c r="L1829" s="60">
        <f t="shared" ca="1" si="914"/>
        <v>87776.864548932543</v>
      </c>
      <c r="M1829" s="60">
        <f t="shared" ca="1" si="914"/>
        <v>13775.98024758292</v>
      </c>
      <c r="N1829" s="60">
        <f t="shared" ca="1" si="914"/>
        <v>746123.64298134518</v>
      </c>
      <c r="O1829" s="60">
        <f t="shared" ca="1" si="914"/>
        <v>107355.14323202317</v>
      </c>
      <c r="P1829" s="60">
        <f t="shared" ca="1" si="914"/>
        <v>25842.155795566148</v>
      </c>
      <c r="Q1829" s="60">
        <f t="shared" ca="1" si="914"/>
        <v>47662.725199645582</v>
      </c>
      <c r="R1829" s="60">
        <f t="shared" ca="1" si="914"/>
        <v>8312.3520631095107</v>
      </c>
      <c r="S1829" s="60">
        <f t="shared" ca="1" si="914"/>
        <v>189172.37629034437</v>
      </c>
      <c r="T1829" s="60">
        <f t="shared" ca="1" si="914"/>
        <v>743.18209115971729</v>
      </c>
      <c r="U1829" s="60">
        <f t="shared" ca="1" si="914"/>
        <v>15364.455102154952</v>
      </c>
      <c r="V1829" s="60">
        <f t="shared" ca="1" si="914"/>
        <v>70074.11047277035</v>
      </c>
      <c r="W1829" s="60">
        <f t="shared" ca="1" si="914"/>
        <v>12449.883195402988</v>
      </c>
      <c r="X1829" s="60">
        <f t="shared" ca="1" si="914"/>
        <v>98631.630861488025</v>
      </c>
      <c r="Y1829" s="60">
        <f t="shared" ca="1" si="914"/>
        <v>29419.669826229627</v>
      </c>
      <c r="Z1829" s="60">
        <f t="shared" ca="1" si="914"/>
        <v>436.05638176482961</v>
      </c>
      <c r="AA1829" s="60">
        <f t="shared" ca="1" si="914"/>
        <v>29855.726207994463</v>
      </c>
      <c r="AB1829" s="60">
        <f t="shared" ca="1" si="914"/>
        <v>945.31212085826996</v>
      </c>
      <c r="AC1829" s="60">
        <f t="shared" ca="1" si="914"/>
        <v>2328483.0946588698</v>
      </c>
      <c r="AD1829" s="60">
        <f t="shared" ca="1" si="914"/>
        <v>320317.78972913267</v>
      </c>
    </row>
    <row r="1830" spans="1:30" s="55" customFormat="1" collapsed="1">
      <c r="A1830" s="56"/>
      <c r="B1830" s="112"/>
      <c r="C1830" s="55" t="s">
        <v>235</v>
      </c>
      <c r="E1830" s="60">
        <f>+E1821+E1689+E1680+E1671+E1621+E1350+E1415+E1244</f>
        <v>427756080</v>
      </c>
      <c r="F1830" s="58"/>
      <c r="G1830" s="55" t="str">
        <f>$G$15</f>
        <v>TOTAL</v>
      </c>
      <c r="H1830" s="60">
        <f ca="1">+H1821+H1689+H1680+H1671+H1621+H1350+H1415+H1244</f>
        <v>427756079.99999994</v>
      </c>
      <c r="I1830" s="60">
        <f t="shared" ref="I1830:AD1830" ca="1" si="915">+I1821+I1689+I1680+I1671+I1621+I1350+I1415+I1244</f>
        <v>203451609.49812496</v>
      </c>
      <c r="J1830" s="60">
        <f t="shared" ca="1" si="915"/>
        <v>12772221.915825106</v>
      </c>
      <c r="K1830" s="60">
        <f t="shared" ca="1" si="915"/>
        <v>36203963.738904171</v>
      </c>
      <c r="L1830" s="60">
        <f t="shared" ca="1" si="915"/>
        <v>1108009.1613290687</v>
      </c>
      <c r="M1830" s="60">
        <f t="shared" ca="1" si="915"/>
        <v>102541.67725886442</v>
      </c>
      <c r="N1830" s="60">
        <f t="shared" ca="1" si="915"/>
        <v>37414514.57749211</v>
      </c>
      <c r="O1830" s="60">
        <f t="shared" ca="1" si="915"/>
        <v>29727532.683096938</v>
      </c>
      <c r="P1830" s="60">
        <f t="shared" ca="1" si="915"/>
        <v>5296137.7070298921</v>
      </c>
      <c r="Q1830" s="60">
        <f t="shared" ca="1" si="915"/>
        <v>2098441.2175072404</v>
      </c>
      <c r="R1830" s="60">
        <f t="shared" ca="1" si="915"/>
        <v>92764.575848906083</v>
      </c>
      <c r="S1830" s="60">
        <f t="shared" ca="1" si="915"/>
        <v>37214876.183482975</v>
      </c>
      <c r="T1830" s="60">
        <f t="shared" ca="1" si="915"/>
        <v>1068695.6723563138</v>
      </c>
      <c r="U1830" s="60">
        <f t="shared" ca="1" si="915"/>
        <v>17687922.473333616</v>
      </c>
      <c r="V1830" s="60">
        <f t="shared" ca="1" si="915"/>
        <v>88576835.880382091</v>
      </c>
      <c r="W1830" s="60">
        <f t="shared" ca="1" si="915"/>
        <v>15765415.247611137</v>
      </c>
      <c r="X1830" s="60">
        <f t="shared" ca="1" si="915"/>
        <v>123098869.27368315</v>
      </c>
      <c r="Y1830" s="60">
        <f t="shared" ca="1" si="915"/>
        <v>8484823.120679155</v>
      </c>
      <c r="Z1830" s="60">
        <f t="shared" ca="1" si="915"/>
        <v>139806.82453812158</v>
      </c>
      <c r="AA1830" s="60">
        <f t="shared" ca="1" si="915"/>
        <v>8624629.9452172779</v>
      </c>
      <c r="AB1830" s="60">
        <f t="shared" ca="1" si="915"/>
        <v>132141.95083050142</v>
      </c>
      <c r="AC1830" s="60">
        <f t="shared" ca="1" si="915"/>
        <v>4334200.8599315584</v>
      </c>
      <c r="AD1830" s="60">
        <f t="shared" ca="1" si="915"/>
        <v>713015.79541228525</v>
      </c>
    </row>
    <row r="1831" spans="1:30">
      <c r="E1831" s="15"/>
      <c r="F1831" s="3"/>
      <c r="G1831" s="7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</row>
    <row r="1832" spans="1:30">
      <c r="C1832" s="55" t="s">
        <v>230</v>
      </c>
      <c r="E1832" s="15"/>
      <c r="F1832" s="58"/>
      <c r="G1832" s="7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</row>
    <row r="1833" spans="1:30" hidden="1" outlineLevel="1">
      <c r="E1833" s="51"/>
      <c r="F1833" s="52" t="str">
        <f>F1840</f>
        <v>PROD_DEMAND</v>
      </c>
      <c r="G1833" s="55" t="str">
        <f>$G$8</f>
        <v>PRODUCTION</v>
      </c>
      <c r="H1833" s="4">
        <f t="shared" ref="H1833:H1840" si="916">SUBTOTAL(9,I1833:AD1833)</f>
        <v>52.999999999999993</v>
      </c>
      <c r="I1833" s="5">
        <f>VLOOKUP(CONCATENATE($F1833," ",$G1833),AllocFactorMatrix,(I$4+1),FALSE)*$E1840</f>
        <v>29.425943809786673</v>
      </c>
      <c r="J1833" s="5">
        <f>VLOOKUP(CONCATENATE($F1833," ",$G1833),AllocFactorMatrix,(J$4+1),FALSE)*$E1840</f>
        <v>1.354031153538702</v>
      </c>
      <c r="K1833" s="5">
        <f>VLOOKUP(CONCATENATE($F1833," ",$G1833),AllocFactorMatrix,(K$4+1),FALSE)*$E1840</f>
        <v>4.4605674001833187</v>
      </c>
      <c r="L1833" s="5">
        <f>VLOOKUP(CONCATENATE($F1833," ",$G1833),AllocFactorMatrix,(L$4+1),FALSE)*$E1840</f>
        <v>0.11145533937542815</v>
      </c>
      <c r="M1833" s="5">
        <f>VLOOKUP(CONCATENATE($F1833," ",$G1833),AllocFactorMatrix,(M$4+1),FALSE)*$E1840</f>
        <v>1.43476170481229E-2</v>
      </c>
      <c r="N1833" s="5">
        <f t="shared" ref="N1833:N1840" si="917">SUBTOTAL(9,K1833:M1833)</f>
        <v>4.5863703566068699</v>
      </c>
      <c r="O1833" s="5">
        <f>VLOOKUP(CONCATENATE($F1833," ",$G1833),AllocFactorMatrix,(O$4+1),FALSE)*$E1840</f>
        <v>3.3932139130827905</v>
      </c>
      <c r="P1833" s="5">
        <f>VLOOKUP(CONCATENATE($F1833," ",$G1833),AllocFactorMatrix,(P$4+1),FALSE)*$E1840</f>
        <v>0.61417816576765716</v>
      </c>
      <c r="Q1833" s="5">
        <f>VLOOKUP(CONCATENATE($F1833," ",$G1833),AllocFactorMatrix,(Q$4+1),FALSE)*$E1840</f>
        <v>0.23755977832447916</v>
      </c>
      <c r="R1833" s="5">
        <f>VLOOKUP(CONCATENATE($F1833," ",$G1833),AllocFactorMatrix,(R$4+1),FALSE)*$E1840</f>
        <v>5.1186350229960147E-3</v>
      </c>
      <c r="S1833" s="5">
        <f>SUBTOTAL(9,O1833:R1833)</f>
        <v>4.2500704921979233</v>
      </c>
      <c r="T1833" s="5">
        <f>VLOOKUP(CONCATENATE($F1833," ",$G1833),AllocFactorMatrix,(T$4+1),FALSE)*$E1840</f>
        <v>0.10774693002510764</v>
      </c>
      <c r="U1833" s="5">
        <f>VLOOKUP(CONCATENATE($F1833," ",$G1833),AllocFactorMatrix,(U$4+1),FALSE)*$E1840</f>
        <v>1.7155184318425167</v>
      </c>
      <c r="V1833" s="5">
        <f>VLOOKUP(CONCATENATE($F1833," ",$G1833),AllocFactorMatrix,(V$4+1),FALSE)*$E1840</f>
        <v>9.3036060637666189</v>
      </c>
      <c r="W1833" s="5">
        <f>VLOOKUP(CONCATENATE($F1833," ",$G1833),AllocFactorMatrix,(W$4+1),FALSE)*$E1840</f>
        <v>1.2241001693213185</v>
      </c>
      <c r="X1833" s="5">
        <f>SUBTOTAL(9,T1833:W1833)</f>
        <v>12.350971594955562</v>
      </c>
      <c r="Y1833" s="5">
        <f>VLOOKUP(CONCATENATE($F1833," ",$G1833),AllocFactorMatrix,(Y$4+1),FALSE)*$E1840</f>
        <v>1.0000787754033775</v>
      </c>
      <c r="Z1833" s="5">
        <f>VLOOKUP(CONCATENATE($F1833," ",$G1833),AllocFactorMatrix,(Z$4+1),FALSE)*$E1840</f>
        <v>2.0788320246620334E-2</v>
      </c>
      <c r="AA1833" s="5">
        <f t="shared" ref="AA1833:AA1840" si="918">SUBTOTAL(9,Y1833:Z1833)</f>
        <v>1.0208670956499979</v>
      </c>
      <c r="AB1833" s="5">
        <f>VLOOKUP(CONCATENATE($F1833," ",$G1833),AllocFactorMatrix,(AB$4+1),FALSE)*$E1840</f>
        <v>1.1745497264266094E-2</v>
      </c>
      <c r="AC1833" s="5">
        <f>VLOOKUP(CONCATENATE($F1833," ",$G1833),AllocFactorMatrix,(AC$4+1),FALSE)*$E1840</f>
        <v>0</v>
      </c>
      <c r="AD1833" s="5">
        <f>VLOOKUP(CONCATENATE($F1833," ",$G1833),AllocFactorMatrix,(AD$4+1),FALSE)*$E1840</f>
        <v>0</v>
      </c>
    </row>
    <row r="1834" spans="1:30" hidden="1" outlineLevel="1">
      <c r="E1834" s="51"/>
      <c r="F1834" s="52" t="str">
        <f>F1840</f>
        <v>PROD_DEMAND</v>
      </c>
      <c r="G1834" s="55" t="str">
        <f>$G$9</f>
        <v>BULKTRAN</v>
      </c>
      <c r="H1834" s="4">
        <f t="shared" si="916"/>
        <v>0</v>
      </c>
      <c r="I1834" s="5">
        <f>VLOOKUP(CONCATENATE($F1834," ",$G1834),AllocFactorMatrix,(I$4+1),FALSE)*$E1840</f>
        <v>0</v>
      </c>
      <c r="J1834" s="5">
        <f>VLOOKUP(CONCATENATE($F1834," ",$G1834),AllocFactorMatrix,(J$4+1),FALSE)*$E1840</f>
        <v>0</v>
      </c>
      <c r="K1834" s="5">
        <f>VLOOKUP(CONCATENATE($F1834," ",$G1834),AllocFactorMatrix,(K$4+1),FALSE)*$E1840</f>
        <v>0</v>
      </c>
      <c r="L1834" s="5">
        <f>VLOOKUP(CONCATENATE($F1834," ",$G1834),AllocFactorMatrix,(L$4+1),FALSE)*$E1840</f>
        <v>0</v>
      </c>
      <c r="M1834" s="5">
        <f>VLOOKUP(CONCATENATE($F1834," ",$G1834),AllocFactorMatrix,(M$4+1),FALSE)*$E1840</f>
        <v>0</v>
      </c>
      <c r="N1834" s="5">
        <f t="shared" si="917"/>
        <v>0</v>
      </c>
      <c r="O1834" s="5">
        <f>VLOOKUP(CONCATENATE($F1834," ",$G1834),AllocFactorMatrix,(O$4+1),FALSE)*$E1840</f>
        <v>0</v>
      </c>
      <c r="P1834" s="5">
        <f>VLOOKUP(CONCATENATE($F1834," ",$G1834),AllocFactorMatrix,(P$4+1),FALSE)*$E1840</f>
        <v>0</v>
      </c>
      <c r="Q1834" s="5">
        <f>VLOOKUP(CONCATENATE($F1834," ",$G1834),AllocFactorMatrix,(Q$4+1),FALSE)*$E1840</f>
        <v>0</v>
      </c>
      <c r="R1834" s="5">
        <f>VLOOKUP(CONCATENATE($F1834," ",$G1834),AllocFactorMatrix,(R$4+1),FALSE)*$E1840</f>
        <v>0</v>
      </c>
      <c r="S1834" s="5">
        <f t="shared" ref="S1834:S1840" si="919">SUBTOTAL(9,O1834:R1834)</f>
        <v>0</v>
      </c>
      <c r="T1834" s="5">
        <f>VLOOKUP(CONCATENATE($F1834," ",$G1834),AllocFactorMatrix,(T$4+1),FALSE)*$E1840</f>
        <v>0</v>
      </c>
      <c r="U1834" s="5">
        <f>VLOOKUP(CONCATENATE($F1834," ",$G1834),AllocFactorMatrix,(U$4+1),FALSE)*$E1840</f>
        <v>0</v>
      </c>
      <c r="V1834" s="5">
        <f>VLOOKUP(CONCATENATE($F1834," ",$G1834),AllocFactorMatrix,(V$4+1),FALSE)*$E1840</f>
        <v>0</v>
      </c>
      <c r="W1834" s="5">
        <f>VLOOKUP(CONCATENATE($F1834," ",$G1834),AllocFactorMatrix,(W$4+1),FALSE)*$E1840</f>
        <v>0</v>
      </c>
      <c r="X1834" s="5">
        <f t="shared" ref="X1834:X1840" si="920">SUBTOTAL(9,T1834:W1834)</f>
        <v>0</v>
      </c>
      <c r="Y1834" s="5">
        <f>VLOOKUP(CONCATENATE($F1834," ",$G1834),AllocFactorMatrix,(Y$4+1),FALSE)*$E1840</f>
        <v>0</v>
      </c>
      <c r="Z1834" s="5">
        <f>VLOOKUP(CONCATENATE($F1834," ",$G1834),AllocFactorMatrix,(Z$4+1),FALSE)*$E1840</f>
        <v>0</v>
      </c>
      <c r="AA1834" s="5">
        <f t="shared" si="918"/>
        <v>0</v>
      </c>
      <c r="AB1834" s="5">
        <f>VLOOKUP(CONCATENATE($F1834," ",$G1834),AllocFactorMatrix,(AB$4+1),FALSE)*$E1840</f>
        <v>0</v>
      </c>
      <c r="AC1834" s="5">
        <f>VLOOKUP(CONCATENATE($F1834," ",$G1834),AllocFactorMatrix,(AC$4+1),FALSE)*$E1840</f>
        <v>0</v>
      </c>
      <c r="AD1834" s="5">
        <f>VLOOKUP(CONCATENATE($F1834," ",$G1834),AllocFactorMatrix,(AD$4+1),FALSE)*$E1840</f>
        <v>0</v>
      </c>
    </row>
    <row r="1835" spans="1:30" hidden="1" outlineLevel="1">
      <c r="E1835" s="51"/>
      <c r="F1835" s="52" t="str">
        <f>F1840</f>
        <v>PROD_DEMAND</v>
      </c>
      <c r="G1835" s="55" t="str">
        <f>$G$10</f>
        <v>SUBTRAN</v>
      </c>
      <c r="H1835" s="4">
        <f t="shared" si="916"/>
        <v>0</v>
      </c>
      <c r="I1835" s="5">
        <f>VLOOKUP(CONCATENATE($F1835," ",$G1835),AllocFactorMatrix,(I$4+1),FALSE)*$E1840</f>
        <v>0</v>
      </c>
      <c r="J1835" s="5">
        <f>VLOOKUP(CONCATENATE($F1835," ",$G1835),AllocFactorMatrix,(J$4+1),FALSE)*$E1840</f>
        <v>0</v>
      </c>
      <c r="K1835" s="5">
        <f>VLOOKUP(CONCATENATE($F1835," ",$G1835),AllocFactorMatrix,(K$4+1),FALSE)*$E1840</f>
        <v>0</v>
      </c>
      <c r="L1835" s="5">
        <f>VLOOKUP(CONCATENATE($F1835," ",$G1835),AllocFactorMatrix,(L$4+1),FALSE)*$E1840</f>
        <v>0</v>
      </c>
      <c r="M1835" s="5">
        <f>VLOOKUP(CONCATENATE($F1835," ",$G1835),AllocFactorMatrix,(M$4+1),FALSE)*$E1840</f>
        <v>0</v>
      </c>
      <c r="N1835" s="5">
        <f t="shared" si="917"/>
        <v>0</v>
      </c>
      <c r="O1835" s="5">
        <f>VLOOKUP(CONCATENATE($F1835," ",$G1835),AllocFactorMatrix,(O$4+1),FALSE)*$E1840</f>
        <v>0</v>
      </c>
      <c r="P1835" s="5">
        <f>VLOOKUP(CONCATENATE($F1835," ",$G1835),AllocFactorMatrix,(P$4+1),FALSE)*$E1840</f>
        <v>0</v>
      </c>
      <c r="Q1835" s="5">
        <f>VLOOKUP(CONCATENATE($F1835," ",$G1835),AllocFactorMatrix,(Q$4+1),FALSE)*$E1840</f>
        <v>0</v>
      </c>
      <c r="R1835" s="5">
        <f>VLOOKUP(CONCATENATE($F1835," ",$G1835),AllocFactorMatrix,(R$4+1),FALSE)*$E1840</f>
        <v>0</v>
      </c>
      <c r="S1835" s="5">
        <f t="shared" si="919"/>
        <v>0</v>
      </c>
      <c r="T1835" s="5">
        <f>VLOOKUP(CONCATENATE($F1835," ",$G1835),AllocFactorMatrix,(T$4+1),FALSE)*$E1840</f>
        <v>0</v>
      </c>
      <c r="U1835" s="5">
        <f>VLOOKUP(CONCATENATE($F1835," ",$G1835),AllocFactorMatrix,(U$4+1),FALSE)*$E1840</f>
        <v>0</v>
      </c>
      <c r="V1835" s="5">
        <f>VLOOKUP(CONCATENATE($F1835," ",$G1835),AllocFactorMatrix,(V$4+1),FALSE)*$E1840</f>
        <v>0</v>
      </c>
      <c r="W1835" s="5">
        <f>VLOOKUP(CONCATENATE($F1835," ",$G1835),AllocFactorMatrix,(W$4+1),FALSE)*$E1840</f>
        <v>0</v>
      </c>
      <c r="X1835" s="5">
        <f t="shared" si="920"/>
        <v>0</v>
      </c>
      <c r="Y1835" s="5">
        <f>VLOOKUP(CONCATENATE($F1835," ",$G1835),AllocFactorMatrix,(Y$4+1),FALSE)*$E1840</f>
        <v>0</v>
      </c>
      <c r="Z1835" s="5">
        <f>VLOOKUP(CONCATENATE($F1835," ",$G1835),AllocFactorMatrix,(Z$4+1),FALSE)*$E1840</f>
        <v>0</v>
      </c>
      <c r="AA1835" s="5">
        <f t="shared" si="918"/>
        <v>0</v>
      </c>
      <c r="AB1835" s="5">
        <f>VLOOKUP(CONCATENATE($F1835," ",$G1835),AllocFactorMatrix,(AB$4+1),FALSE)*$E1840</f>
        <v>0</v>
      </c>
      <c r="AC1835" s="5">
        <f>VLOOKUP(CONCATENATE($F1835," ",$G1835),AllocFactorMatrix,(AC$4+1),FALSE)*$E1840</f>
        <v>0</v>
      </c>
      <c r="AD1835" s="5">
        <f>VLOOKUP(CONCATENATE($F1835," ",$G1835),AllocFactorMatrix,(AD$4+1),FALSE)*$E1840</f>
        <v>0</v>
      </c>
    </row>
    <row r="1836" spans="1:30" hidden="1" outlineLevel="1">
      <c r="E1836" s="51"/>
      <c r="F1836" s="52" t="str">
        <f>F1840</f>
        <v>PROD_DEMAND</v>
      </c>
      <c r="G1836" s="55" t="str">
        <f>$G$11</f>
        <v>DISTPRI</v>
      </c>
      <c r="H1836" s="4">
        <f t="shared" si="916"/>
        <v>0</v>
      </c>
      <c r="I1836" s="5">
        <f>VLOOKUP(CONCATENATE($F1836," ",$G1836),AllocFactorMatrix,(I$4+1),FALSE)*$E1840</f>
        <v>0</v>
      </c>
      <c r="J1836" s="5">
        <f>VLOOKUP(CONCATENATE($F1836," ",$G1836),AllocFactorMatrix,(J$4+1),FALSE)*$E1840</f>
        <v>0</v>
      </c>
      <c r="K1836" s="5">
        <f>VLOOKUP(CONCATENATE($F1836," ",$G1836),AllocFactorMatrix,(K$4+1),FALSE)*$E1840</f>
        <v>0</v>
      </c>
      <c r="L1836" s="5">
        <f>VLOOKUP(CONCATENATE($F1836," ",$G1836),AllocFactorMatrix,(L$4+1),FALSE)*$E1840</f>
        <v>0</v>
      </c>
      <c r="M1836" s="5">
        <f>VLOOKUP(CONCATENATE($F1836," ",$G1836),AllocFactorMatrix,(M$4+1),FALSE)*$E1840</f>
        <v>0</v>
      </c>
      <c r="N1836" s="5">
        <f t="shared" si="917"/>
        <v>0</v>
      </c>
      <c r="O1836" s="5">
        <f>VLOOKUP(CONCATENATE($F1836," ",$G1836),AllocFactorMatrix,(O$4+1),FALSE)*$E1840</f>
        <v>0</v>
      </c>
      <c r="P1836" s="5">
        <f>VLOOKUP(CONCATENATE($F1836," ",$G1836),AllocFactorMatrix,(P$4+1),FALSE)*$E1840</f>
        <v>0</v>
      </c>
      <c r="Q1836" s="5">
        <f>VLOOKUP(CONCATENATE($F1836," ",$G1836),AllocFactorMatrix,(Q$4+1),FALSE)*$E1840</f>
        <v>0</v>
      </c>
      <c r="R1836" s="5">
        <f>VLOOKUP(CONCATENATE($F1836," ",$G1836),AllocFactorMatrix,(R$4+1),FALSE)*$E1840</f>
        <v>0</v>
      </c>
      <c r="S1836" s="5">
        <f t="shared" si="919"/>
        <v>0</v>
      </c>
      <c r="T1836" s="5">
        <f>VLOOKUP(CONCATENATE($F1836," ",$G1836),AllocFactorMatrix,(T$4+1),FALSE)*$E1840</f>
        <v>0</v>
      </c>
      <c r="U1836" s="5">
        <f>VLOOKUP(CONCATENATE($F1836," ",$G1836),AllocFactorMatrix,(U$4+1),FALSE)*$E1840</f>
        <v>0</v>
      </c>
      <c r="V1836" s="5">
        <f>VLOOKUP(CONCATENATE($F1836," ",$G1836),AllocFactorMatrix,(V$4+1),FALSE)*$E1840</f>
        <v>0</v>
      </c>
      <c r="W1836" s="5">
        <f>VLOOKUP(CONCATENATE($F1836," ",$G1836),AllocFactorMatrix,(W$4+1),FALSE)*$E1840</f>
        <v>0</v>
      </c>
      <c r="X1836" s="5">
        <f t="shared" si="920"/>
        <v>0</v>
      </c>
      <c r="Y1836" s="5">
        <f>VLOOKUP(CONCATENATE($F1836," ",$G1836),AllocFactorMatrix,(Y$4+1),FALSE)*$E1840</f>
        <v>0</v>
      </c>
      <c r="Z1836" s="5">
        <f>VLOOKUP(CONCATENATE($F1836," ",$G1836),AllocFactorMatrix,(Z$4+1),FALSE)*$E1840</f>
        <v>0</v>
      </c>
      <c r="AA1836" s="5">
        <f t="shared" si="918"/>
        <v>0</v>
      </c>
      <c r="AB1836" s="5">
        <f>VLOOKUP(CONCATENATE($F1836," ",$G1836),AllocFactorMatrix,(AB$4+1),FALSE)*$E1840</f>
        <v>0</v>
      </c>
      <c r="AC1836" s="5">
        <f>VLOOKUP(CONCATENATE($F1836," ",$G1836),AllocFactorMatrix,(AC$4+1),FALSE)*$E1840</f>
        <v>0</v>
      </c>
      <c r="AD1836" s="5">
        <f>VLOOKUP(CONCATENATE($F1836," ",$G1836),AllocFactorMatrix,(AD$4+1),FALSE)*$E1840</f>
        <v>0</v>
      </c>
    </row>
    <row r="1837" spans="1:30" hidden="1" outlineLevel="1">
      <c r="E1837" s="51"/>
      <c r="F1837" s="52" t="str">
        <f>F1840</f>
        <v>PROD_DEMAND</v>
      </c>
      <c r="G1837" s="55" t="str">
        <f>$G$12</f>
        <v>DISTSEC</v>
      </c>
      <c r="H1837" s="4">
        <f t="shared" si="916"/>
        <v>0</v>
      </c>
      <c r="I1837" s="5">
        <f>VLOOKUP(CONCATENATE($F1837," ",$G1837),AllocFactorMatrix,(I$4+1),FALSE)*$E1840</f>
        <v>0</v>
      </c>
      <c r="J1837" s="5">
        <f>VLOOKUP(CONCATENATE($F1837," ",$G1837),AllocFactorMatrix,(J$4+1),FALSE)*$E1840</f>
        <v>0</v>
      </c>
      <c r="K1837" s="5">
        <f>VLOOKUP(CONCATENATE($F1837," ",$G1837),AllocFactorMatrix,(K$4+1),FALSE)*$E1840</f>
        <v>0</v>
      </c>
      <c r="L1837" s="5">
        <f>VLOOKUP(CONCATENATE($F1837," ",$G1837),AllocFactorMatrix,(L$4+1),FALSE)*$E1840</f>
        <v>0</v>
      </c>
      <c r="M1837" s="5">
        <f>VLOOKUP(CONCATENATE($F1837," ",$G1837),AllocFactorMatrix,(M$4+1),FALSE)*$E1840</f>
        <v>0</v>
      </c>
      <c r="N1837" s="5">
        <f t="shared" si="917"/>
        <v>0</v>
      </c>
      <c r="O1837" s="5">
        <f>VLOOKUP(CONCATENATE($F1837," ",$G1837),AllocFactorMatrix,(O$4+1),FALSE)*$E1840</f>
        <v>0</v>
      </c>
      <c r="P1837" s="5">
        <f>VLOOKUP(CONCATENATE($F1837," ",$G1837),AllocFactorMatrix,(P$4+1),FALSE)*$E1840</f>
        <v>0</v>
      </c>
      <c r="Q1837" s="5">
        <f>VLOOKUP(CONCATENATE($F1837," ",$G1837),AllocFactorMatrix,(Q$4+1),FALSE)*$E1840</f>
        <v>0</v>
      </c>
      <c r="R1837" s="5">
        <f>VLOOKUP(CONCATENATE($F1837," ",$G1837),AllocFactorMatrix,(R$4+1),FALSE)*$E1840</f>
        <v>0</v>
      </c>
      <c r="S1837" s="5">
        <f t="shared" si="919"/>
        <v>0</v>
      </c>
      <c r="T1837" s="5">
        <f>VLOOKUP(CONCATENATE($F1837," ",$G1837),AllocFactorMatrix,(T$4+1),FALSE)*$E1840</f>
        <v>0</v>
      </c>
      <c r="U1837" s="5">
        <f>VLOOKUP(CONCATENATE($F1837," ",$G1837),AllocFactorMatrix,(U$4+1),FALSE)*$E1840</f>
        <v>0</v>
      </c>
      <c r="V1837" s="5">
        <f>VLOOKUP(CONCATENATE($F1837," ",$G1837),AllocFactorMatrix,(V$4+1),FALSE)*$E1840</f>
        <v>0</v>
      </c>
      <c r="W1837" s="5">
        <f>VLOOKUP(CONCATENATE($F1837," ",$G1837),AllocFactorMatrix,(W$4+1),FALSE)*$E1840</f>
        <v>0</v>
      </c>
      <c r="X1837" s="5">
        <f t="shared" si="920"/>
        <v>0</v>
      </c>
      <c r="Y1837" s="5">
        <f>VLOOKUP(CONCATENATE($F1837," ",$G1837),AllocFactorMatrix,(Y$4+1),FALSE)*$E1840</f>
        <v>0</v>
      </c>
      <c r="Z1837" s="5">
        <f>VLOOKUP(CONCATENATE($F1837," ",$G1837),AllocFactorMatrix,(Z$4+1),FALSE)*$E1840</f>
        <v>0</v>
      </c>
      <c r="AA1837" s="5">
        <f t="shared" si="918"/>
        <v>0</v>
      </c>
      <c r="AB1837" s="5">
        <f>VLOOKUP(CONCATENATE($F1837," ",$G1837),AllocFactorMatrix,(AB$4+1),FALSE)*$E1840</f>
        <v>0</v>
      </c>
      <c r="AC1837" s="5">
        <f>VLOOKUP(CONCATENATE($F1837," ",$G1837),AllocFactorMatrix,(AC$4+1),FALSE)*$E1840</f>
        <v>0</v>
      </c>
      <c r="AD1837" s="5">
        <f>VLOOKUP(CONCATENATE($F1837," ",$G1837),AllocFactorMatrix,(AD$4+1),FALSE)*$E1840</f>
        <v>0</v>
      </c>
    </row>
    <row r="1838" spans="1:30" hidden="1" outlineLevel="1">
      <c r="E1838" s="51"/>
      <c r="F1838" s="52" t="str">
        <f>F1840</f>
        <v>PROD_DEMAND</v>
      </c>
      <c r="G1838" s="55" t="str">
        <f>$G$13</f>
        <v>ENERGY</v>
      </c>
      <c r="H1838" s="4">
        <f t="shared" si="916"/>
        <v>0</v>
      </c>
      <c r="I1838" s="5">
        <f>VLOOKUP(CONCATENATE($F1838," ",$G1838),AllocFactorMatrix,(I$4+1),FALSE)*$E1840</f>
        <v>0</v>
      </c>
      <c r="J1838" s="5">
        <f>VLOOKUP(CONCATENATE($F1838," ",$G1838),AllocFactorMatrix,(J$4+1),FALSE)*$E1840</f>
        <v>0</v>
      </c>
      <c r="K1838" s="5">
        <f>VLOOKUP(CONCATENATE($F1838," ",$G1838),AllocFactorMatrix,(K$4+1),FALSE)*$E1840</f>
        <v>0</v>
      </c>
      <c r="L1838" s="5">
        <f>VLOOKUP(CONCATENATE($F1838," ",$G1838),AllocFactorMatrix,(L$4+1),FALSE)*$E1840</f>
        <v>0</v>
      </c>
      <c r="M1838" s="5">
        <f>VLOOKUP(CONCATENATE($F1838," ",$G1838),AllocFactorMatrix,(M$4+1),FALSE)*$E1840</f>
        <v>0</v>
      </c>
      <c r="N1838" s="5">
        <f t="shared" si="917"/>
        <v>0</v>
      </c>
      <c r="O1838" s="5">
        <f>VLOOKUP(CONCATENATE($F1838," ",$G1838),AllocFactorMatrix,(O$4+1),FALSE)*$E1840</f>
        <v>0</v>
      </c>
      <c r="P1838" s="5">
        <f>VLOOKUP(CONCATENATE($F1838," ",$G1838),AllocFactorMatrix,(P$4+1),FALSE)*$E1840</f>
        <v>0</v>
      </c>
      <c r="Q1838" s="5">
        <f>VLOOKUP(CONCATENATE($F1838," ",$G1838),AllocFactorMatrix,(Q$4+1),FALSE)*$E1840</f>
        <v>0</v>
      </c>
      <c r="R1838" s="5">
        <f>VLOOKUP(CONCATENATE($F1838," ",$G1838),AllocFactorMatrix,(R$4+1),FALSE)*$E1840</f>
        <v>0</v>
      </c>
      <c r="S1838" s="5">
        <f t="shared" si="919"/>
        <v>0</v>
      </c>
      <c r="T1838" s="5">
        <f>VLOOKUP(CONCATENATE($F1838," ",$G1838),AllocFactorMatrix,(T$4+1),FALSE)*$E1840</f>
        <v>0</v>
      </c>
      <c r="U1838" s="5">
        <f>VLOOKUP(CONCATENATE($F1838," ",$G1838),AllocFactorMatrix,(U$4+1),FALSE)*$E1840</f>
        <v>0</v>
      </c>
      <c r="V1838" s="5">
        <f>VLOOKUP(CONCATENATE($F1838," ",$G1838),AllocFactorMatrix,(V$4+1),FALSE)*$E1840</f>
        <v>0</v>
      </c>
      <c r="W1838" s="5">
        <f>VLOOKUP(CONCATENATE($F1838," ",$G1838),AllocFactorMatrix,(W$4+1),FALSE)*$E1840</f>
        <v>0</v>
      </c>
      <c r="X1838" s="5">
        <f t="shared" si="920"/>
        <v>0</v>
      </c>
      <c r="Y1838" s="5">
        <f>VLOOKUP(CONCATENATE($F1838," ",$G1838),AllocFactorMatrix,(Y$4+1),FALSE)*$E1840</f>
        <v>0</v>
      </c>
      <c r="Z1838" s="5">
        <f>VLOOKUP(CONCATENATE($F1838," ",$G1838),AllocFactorMatrix,(Z$4+1),FALSE)*$E1840</f>
        <v>0</v>
      </c>
      <c r="AA1838" s="5">
        <f t="shared" si="918"/>
        <v>0</v>
      </c>
      <c r="AB1838" s="5">
        <f>VLOOKUP(CONCATENATE($F1838," ",$G1838),AllocFactorMatrix,(AB$4+1),FALSE)*$E1840</f>
        <v>0</v>
      </c>
      <c r="AC1838" s="5">
        <f>VLOOKUP(CONCATENATE($F1838," ",$G1838),AllocFactorMatrix,(AC$4+1),FALSE)*$E1840</f>
        <v>0</v>
      </c>
      <c r="AD1838" s="5">
        <f>VLOOKUP(CONCATENATE($F1838," ",$G1838),AllocFactorMatrix,(AD$4+1),FALSE)*$E1840</f>
        <v>0</v>
      </c>
    </row>
    <row r="1839" spans="1:30" hidden="1" outlineLevel="1">
      <c r="E1839" s="51"/>
      <c r="F1839" s="52" t="str">
        <f>F1840</f>
        <v>PROD_DEMAND</v>
      </c>
      <c r="G1839" s="55" t="str">
        <f>$G$14</f>
        <v>CUSTOMER</v>
      </c>
      <c r="H1839" s="4">
        <f t="shared" si="916"/>
        <v>0</v>
      </c>
      <c r="I1839" s="5">
        <f>VLOOKUP(CONCATENATE($F1839," ",$G1839),AllocFactorMatrix,(I$4+1),FALSE)*$E1840</f>
        <v>0</v>
      </c>
      <c r="J1839" s="5">
        <f>VLOOKUP(CONCATENATE($F1839," ",$G1839),AllocFactorMatrix,(J$4+1),FALSE)*$E1840</f>
        <v>0</v>
      </c>
      <c r="K1839" s="5">
        <f>VLOOKUP(CONCATENATE($F1839," ",$G1839),AllocFactorMatrix,(K$4+1),FALSE)*$E1840</f>
        <v>0</v>
      </c>
      <c r="L1839" s="5">
        <f>VLOOKUP(CONCATENATE($F1839," ",$G1839),AllocFactorMatrix,(L$4+1),FALSE)*$E1840</f>
        <v>0</v>
      </c>
      <c r="M1839" s="5">
        <f>VLOOKUP(CONCATENATE($F1839," ",$G1839),AllocFactorMatrix,(M$4+1),FALSE)*$E1840</f>
        <v>0</v>
      </c>
      <c r="N1839" s="5">
        <f t="shared" si="917"/>
        <v>0</v>
      </c>
      <c r="O1839" s="5">
        <f>VLOOKUP(CONCATENATE($F1839," ",$G1839),AllocFactorMatrix,(O$4+1),FALSE)*$E1840</f>
        <v>0</v>
      </c>
      <c r="P1839" s="5">
        <f>VLOOKUP(CONCATENATE($F1839," ",$G1839),AllocFactorMatrix,(P$4+1),FALSE)*$E1840</f>
        <v>0</v>
      </c>
      <c r="Q1839" s="5">
        <f>VLOOKUP(CONCATENATE($F1839," ",$G1839),AllocFactorMatrix,(Q$4+1),FALSE)*$E1840</f>
        <v>0</v>
      </c>
      <c r="R1839" s="5">
        <f>VLOOKUP(CONCATENATE($F1839," ",$G1839),AllocFactorMatrix,(R$4+1),FALSE)*$E1840</f>
        <v>0</v>
      </c>
      <c r="S1839" s="5">
        <f t="shared" si="919"/>
        <v>0</v>
      </c>
      <c r="T1839" s="5">
        <f>VLOOKUP(CONCATENATE($F1839," ",$G1839),AllocFactorMatrix,(T$4+1),FALSE)*$E1840</f>
        <v>0</v>
      </c>
      <c r="U1839" s="5">
        <f>VLOOKUP(CONCATENATE($F1839," ",$G1839),AllocFactorMatrix,(U$4+1),FALSE)*$E1840</f>
        <v>0</v>
      </c>
      <c r="V1839" s="5">
        <f>VLOOKUP(CONCATENATE($F1839," ",$G1839),AllocFactorMatrix,(V$4+1),FALSE)*$E1840</f>
        <v>0</v>
      </c>
      <c r="W1839" s="5">
        <f>VLOOKUP(CONCATENATE($F1839," ",$G1839),AllocFactorMatrix,(W$4+1),FALSE)*$E1840</f>
        <v>0</v>
      </c>
      <c r="X1839" s="5">
        <f t="shared" si="920"/>
        <v>0</v>
      </c>
      <c r="Y1839" s="5">
        <f>VLOOKUP(CONCATENATE($F1839," ",$G1839),AllocFactorMatrix,(Y$4+1),FALSE)*$E1840</f>
        <v>0</v>
      </c>
      <c r="Z1839" s="5">
        <f>VLOOKUP(CONCATENATE($F1839," ",$G1839),AllocFactorMatrix,(Z$4+1),FALSE)*$E1840</f>
        <v>0</v>
      </c>
      <c r="AA1839" s="5">
        <f t="shared" si="918"/>
        <v>0</v>
      </c>
      <c r="AB1839" s="5">
        <f>VLOOKUP(CONCATENATE($F1839," ",$G1839),AllocFactorMatrix,(AB$4+1),FALSE)*$E1840</f>
        <v>0</v>
      </c>
      <c r="AC1839" s="5">
        <f>VLOOKUP(CONCATENATE($F1839," ",$G1839),AllocFactorMatrix,(AC$4+1),FALSE)*$E1840</f>
        <v>0</v>
      </c>
      <c r="AD1839" s="5">
        <f>VLOOKUP(CONCATENATE($F1839," ",$G1839),AllocFactorMatrix,(AD$4+1),FALSE)*$E1840</f>
        <v>0</v>
      </c>
    </row>
    <row r="1840" spans="1:30" collapsed="1">
      <c r="D1840" s="96" t="s">
        <v>624</v>
      </c>
      <c r="E1840" s="61">
        <v>53</v>
      </c>
      <c r="F1840" s="61" t="s">
        <v>30</v>
      </c>
      <c r="G1840" s="55" t="str">
        <f>$G$15</f>
        <v>TOTAL</v>
      </c>
      <c r="H1840" s="4">
        <f t="shared" si="916"/>
        <v>52.999999999999993</v>
      </c>
      <c r="I1840" s="5">
        <f>VLOOKUP(CONCATENATE($F1840," ",$G1840),AllocFactorMatrix,(I$4+1),FALSE)*$E1840</f>
        <v>29.425943809786673</v>
      </c>
      <c r="J1840" s="5">
        <f>VLOOKUP(CONCATENATE($F1840," ",$G1840),AllocFactorMatrix,(J$4+1),FALSE)*$E1840</f>
        <v>1.354031153538702</v>
      </c>
      <c r="K1840" s="5">
        <f>VLOOKUP(CONCATENATE($F1840," ",$G1840),AllocFactorMatrix,(K$4+1),FALSE)*$E1840</f>
        <v>4.4605674001833187</v>
      </c>
      <c r="L1840" s="5">
        <f>VLOOKUP(CONCATENATE($F1840," ",$G1840),AllocFactorMatrix,(L$4+1),FALSE)*$E1840</f>
        <v>0.11145533937542815</v>
      </c>
      <c r="M1840" s="5">
        <f>VLOOKUP(CONCATENATE($F1840," ",$G1840),AllocFactorMatrix,(M$4+1),FALSE)*$E1840</f>
        <v>1.43476170481229E-2</v>
      </c>
      <c r="N1840" s="5">
        <f t="shared" si="917"/>
        <v>4.5863703566068699</v>
      </c>
      <c r="O1840" s="5">
        <f>VLOOKUP(CONCATENATE($F1840," ",$G1840),AllocFactorMatrix,(O$4+1),FALSE)*$E1840</f>
        <v>3.3932139130827905</v>
      </c>
      <c r="P1840" s="5">
        <f>VLOOKUP(CONCATENATE($F1840," ",$G1840),AllocFactorMatrix,(P$4+1),FALSE)*$E1840</f>
        <v>0.61417816576765716</v>
      </c>
      <c r="Q1840" s="5">
        <f>VLOOKUP(CONCATENATE($F1840," ",$G1840),AllocFactorMatrix,(Q$4+1),FALSE)*$E1840</f>
        <v>0.23755977832447916</v>
      </c>
      <c r="R1840" s="5">
        <f>VLOOKUP(CONCATENATE($F1840," ",$G1840),AllocFactorMatrix,(R$4+1),FALSE)*$E1840</f>
        <v>5.1186350229960147E-3</v>
      </c>
      <c r="S1840" s="5">
        <f t="shared" si="919"/>
        <v>4.2500704921979233</v>
      </c>
      <c r="T1840" s="5">
        <f>VLOOKUP(CONCATENATE($F1840," ",$G1840),AllocFactorMatrix,(T$4+1),FALSE)*$E1840</f>
        <v>0.10774693002510764</v>
      </c>
      <c r="U1840" s="5">
        <f>VLOOKUP(CONCATENATE($F1840," ",$G1840),AllocFactorMatrix,(U$4+1),FALSE)*$E1840</f>
        <v>1.7155184318425167</v>
      </c>
      <c r="V1840" s="5">
        <f>VLOOKUP(CONCATENATE($F1840," ",$G1840),AllocFactorMatrix,(V$4+1),FALSE)*$E1840</f>
        <v>9.3036060637666189</v>
      </c>
      <c r="W1840" s="5">
        <f>VLOOKUP(CONCATENATE($F1840," ",$G1840),AllocFactorMatrix,(W$4+1),FALSE)*$E1840</f>
        <v>1.2241001693213185</v>
      </c>
      <c r="X1840" s="5">
        <f t="shared" si="920"/>
        <v>12.350971594955562</v>
      </c>
      <c r="Y1840" s="5">
        <f>VLOOKUP(CONCATENATE($F1840," ",$G1840),AllocFactorMatrix,(Y$4+1),FALSE)*$E1840</f>
        <v>1.0000787754033775</v>
      </c>
      <c r="Z1840" s="5">
        <f>VLOOKUP(CONCATENATE($F1840," ",$G1840),AllocFactorMatrix,(Z$4+1),FALSE)*$E1840</f>
        <v>2.0788320246620334E-2</v>
      </c>
      <c r="AA1840" s="5">
        <f t="shared" si="918"/>
        <v>1.0208670956499979</v>
      </c>
      <c r="AB1840" s="5">
        <f>VLOOKUP(CONCATENATE($F1840," ",$G1840),AllocFactorMatrix,(AB$4+1),FALSE)*$E1840</f>
        <v>1.1745497264266094E-2</v>
      </c>
      <c r="AC1840" s="5">
        <f>VLOOKUP(CONCATENATE($F1840," ",$G1840),AllocFactorMatrix,(AC$4+1),FALSE)*$E1840</f>
        <v>0</v>
      </c>
      <c r="AD1840" s="5">
        <f>VLOOKUP(CONCATENATE($F1840," ",$G1840),AllocFactorMatrix,(AD$4+1),FALSE)*$E1840</f>
        <v>0</v>
      </c>
    </row>
    <row r="1841" spans="4:30" hidden="1" outlineLevel="1">
      <c r="E1841" s="51"/>
      <c r="F1841" s="52" t="str">
        <f>F1848</f>
        <v>PROD_ENERGY</v>
      </c>
      <c r="G1841" s="55" t="str">
        <f>$G$8</f>
        <v>PRODUCTION</v>
      </c>
      <c r="H1841" s="4">
        <f t="shared" ref="H1841:H1848" si="921">SUBTOTAL(9,I1841:AD1841)</f>
        <v>0</v>
      </c>
      <c r="I1841" s="5">
        <f>VLOOKUP(CONCATENATE($F1841," ",$G1841),AllocFactorMatrix,(I$4+1),FALSE)*$E1848</f>
        <v>0</v>
      </c>
      <c r="J1841" s="5">
        <f>VLOOKUP(CONCATENATE($F1841," ",$G1841),AllocFactorMatrix,(J$4+1),FALSE)*$E1848</f>
        <v>0</v>
      </c>
      <c r="K1841" s="5">
        <f>VLOOKUP(CONCATENATE($F1841," ",$G1841),AllocFactorMatrix,(K$4+1),FALSE)*$E1848</f>
        <v>0</v>
      </c>
      <c r="L1841" s="5">
        <f>VLOOKUP(CONCATENATE($F1841," ",$G1841),AllocFactorMatrix,(L$4+1),FALSE)*$E1848</f>
        <v>0</v>
      </c>
      <c r="M1841" s="5">
        <f>VLOOKUP(CONCATENATE($F1841," ",$G1841),AllocFactorMatrix,(M$4+1),FALSE)*$E1848</f>
        <v>0</v>
      </c>
      <c r="N1841" s="5">
        <f t="shared" ref="N1841:N1848" si="922">SUBTOTAL(9,K1841:M1841)</f>
        <v>0</v>
      </c>
      <c r="O1841" s="5">
        <f>VLOOKUP(CONCATENATE($F1841," ",$G1841),AllocFactorMatrix,(O$4+1),FALSE)*$E1848</f>
        <v>0</v>
      </c>
      <c r="P1841" s="5">
        <f>VLOOKUP(CONCATENATE($F1841," ",$G1841),AllocFactorMatrix,(P$4+1),FALSE)*$E1848</f>
        <v>0</v>
      </c>
      <c r="Q1841" s="5">
        <f>VLOOKUP(CONCATENATE($F1841," ",$G1841),AllocFactorMatrix,(Q$4+1),FALSE)*$E1848</f>
        <v>0</v>
      </c>
      <c r="R1841" s="5">
        <f>VLOOKUP(CONCATENATE($F1841," ",$G1841),AllocFactorMatrix,(R$4+1),FALSE)*$E1848</f>
        <v>0</v>
      </c>
      <c r="S1841" s="5">
        <f>SUBTOTAL(9,O1841:R1841)</f>
        <v>0</v>
      </c>
      <c r="T1841" s="5">
        <f>VLOOKUP(CONCATENATE($F1841," ",$G1841),AllocFactorMatrix,(T$4+1),FALSE)*$E1848</f>
        <v>0</v>
      </c>
      <c r="U1841" s="5">
        <f>VLOOKUP(CONCATENATE($F1841," ",$G1841),AllocFactorMatrix,(U$4+1),FALSE)*$E1848</f>
        <v>0</v>
      </c>
      <c r="V1841" s="5">
        <f>VLOOKUP(CONCATENATE($F1841," ",$G1841),AllocFactorMatrix,(V$4+1),FALSE)*$E1848</f>
        <v>0</v>
      </c>
      <c r="W1841" s="5">
        <f>VLOOKUP(CONCATENATE($F1841," ",$G1841),AllocFactorMatrix,(W$4+1),FALSE)*$E1848</f>
        <v>0</v>
      </c>
      <c r="X1841" s="5">
        <f>SUBTOTAL(9,T1841:W1841)</f>
        <v>0</v>
      </c>
      <c r="Y1841" s="5">
        <f>VLOOKUP(CONCATENATE($F1841," ",$G1841),AllocFactorMatrix,(Y$4+1),FALSE)*$E1848</f>
        <v>0</v>
      </c>
      <c r="Z1841" s="5">
        <f>VLOOKUP(CONCATENATE($F1841," ",$G1841),AllocFactorMatrix,(Z$4+1),FALSE)*$E1848</f>
        <v>0</v>
      </c>
      <c r="AA1841" s="5">
        <f t="shared" ref="AA1841:AA1848" si="923">SUBTOTAL(9,Y1841:Z1841)</f>
        <v>0</v>
      </c>
      <c r="AB1841" s="5">
        <f>VLOOKUP(CONCATENATE($F1841," ",$G1841),AllocFactorMatrix,(AB$4+1),FALSE)*$E1848</f>
        <v>0</v>
      </c>
      <c r="AC1841" s="5">
        <f>VLOOKUP(CONCATENATE($F1841," ",$G1841),AllocFactorMatrix,(AC$4+1),FALSE)*$E1848</f>
        <v>0</v>
      </c>
      <c r="AD1841" s="5">
        <f>VLOOKUP(CONCATENATE($F1841," ",$G1841),AllocFactorMatrix,(AD$4+1),FALSE)*$E1848</f>
        <v>0</v>
      </c>
    </row>
    <row r="1842" spans="4:30" hidden="1" outlineLevel="1">
      <c r="E1842" s="51"/>
      <c r="F1842" s="52" t="str">
        <f>F1848</f>
        <v>PROD_ENERGY</v>
      </c>
      <c r="G1842" s="55" t="str">
        <f>$G$9</f>
        <v>BULKTRAN</v>
      </c>
      <c r="H1842" s="4">
        <f t="shared" si="921"/>
        <v>0</v>
      </c>
      <c r="I1842" s="5">
        <f>VLOOKUP(CONCATENATE($F1842," ",$G1842),AllocFactorMatrix,(I$4+1),FALSE)*$E1848</f>
        <v>0</v>
      </c>
      <c r="J1842" s="5">
        <f>VLOOKUP(CONCATENATE($F1842," ",$G1842),AllocFactorMatrix,(J$4+1),FALSE)*$E1848</f>
        <v>0</v>
      </c>
      <c r="K1842" s="5">
        <f>VLOOKUP(CONCATENATE($F1842," ",$G1842),AllocFactorMatrix,(K$4+1),FALSE)*$E1848</f>
        <v>0</v>
      </c>
      <c r="L1842" s="5">
        <f>VLOOKUP(CONCATENATE($F1842," ",$G1842),AllocFactorMatrix,(L$4+1),FALSE)*$E1848</f>
        <v>0</v>
      </c>
      <c r="M1842" s="5">
        <f>VLOOKUP(CONCATENATE($F1842," ",$G1842),AllocFactorMatrix,(M$4+1),FALSE)*$E1848</f>
        <v>0</v>
      </c>
      <c r="N1842" s="5">
        <f t="shared" si="922"/>
        <v>0</v>
      </c>
      <c r="O1842" s="5">
        <f>VLOOKUP(CONCATENATE($F1842," ",$G1842),AllocFactorMatrix,(O$4+1),FALSE)*$E1848</f>
        <v>0</v>
      </c>
      <c r="P1842" s="5">
        <f>VLOOKUP(CONCATENATE($F1842," ",$G1842),AllocFactorMatrix,(P$4+1),FALSE)*$E1848</f>
        <v>0</v>
      </c>
      <c r="Q1842" s="5">
        <f>VLOOKUP(CONCATENATE($F1842," ",$G1842),AllocFactorMatrix,(Q$4+1),FALSE)*$E1848</f>
        <v>0</v>
      </c>
      <c r="R1842" s="5">
        <f>VLOOKUP(CONCATENATE($F1842," ",$G1842),AllocFactorMatrix,(R$4+1),FALSE)*$E1848</f>
        <v>0</v>
      </c>
      <c r="S1842" s="5">
        <f t="shared" ref="S1842:S1848" si="924">SUBTOTAL(9,O1842:R1842)</f>
        <v>0</v>
      </c>
      <c r="T1842" s="5">
        <f>VLOOKUP(CONCATENATE($F1842," ",$G1842),AllocFactorMatrix,(T$4+1),FALSE)*$E1848</f>
        <v>0</v>
      </c>
      <c r="U1842" s="5">
        <f>VLOOKUP(CONCATENATE($F1842," ",$G1842),AllocFactorMatrix,(U$4+1),FALSE)*$E1848</f>
        <v>0</v>
      </c>
      <c r="V1842" s="5">
        <f>VLOOKUP(CONCATENATE($F1842," ",$G1842),AllocFactorMatrix,(V$4+1),FALSE)*$E1848</f>
        <v>0</v>
      </c>
      <c r="W1842" s="5">
        <f>VLOOKUP(CONCATENATE($F1842," ",$G1842),AllocFactorMatrix,(W$4+1),FALSE)*$E1848</f>
        <v>0</v>
      </c>
      <c r="X1842" s="5">
        <f t="shared" ref="X1842:X1848" si="925">SUBTOTAL(9,T1842:W1842)</f>
        <v>0</v>
      </c>
      <c r="Y1842" s="5">
        <f>VLOOKUP(CONCATENATE($F1842," ",$G1842),AllocFactorMatrix,(Y$4+1),FALSE)*$E1848</f>
        <v>0</v>
      </c>
      <c r="Z1842" s="5">
        <f>VLOOKUP(CONCATENATE($F1842," ",$G1842),AllocFactorMatrix,(Z$4+1),FALSE)*$E1848</f>
        <v>0</v>
      </c>
      <c r="AA1842" s="5">
        <f t="shared" si="923"/>
        <v>0</v>
      </c>
      <c r="AB1842" s="5">
        <f>VLOOKUP(CONCATENATE($F1842," ",$G1842),AllocFactorMatrix,(AB$4+1),FALSE)*$E1848</f>
        <v>0</v>
      </c>
      <c r="AC1842" s="5">
        <f>VLOOKUP(CONCATENATE($F1842," ",$G1842),AllocFactorMatrix,(AC$4+1),FALSE)*$E1848</f>
        <v>0</v>
      </c>
      <c r="AD1842" s="5">
        <f>VLOOKUP(CONCATENATE($F1842," ",$G1842),AllocFactorMatrix,(AD$4+1),FALSE)*$E1848</f>
        <v>0</v>
      </c>
    </row>
    <row r="1843" spans="4:30" hidden="1" outlineLevel="1">
      <c r="E1843" s="51"/>
      <c r="F1843" s="52" t="str">
        <f>F1848</f>
        <v>PROD_ENERGY</v>
      </c>
      <c r="G1843" s="55" t="str">
        <f>$G$10</f>
        <v>SUBTRAN</v>
      </c>
      <c r="H1843" s="4">
        <f t="shared" si="921"/>
        <v>0</v>
      </c>
      <c r="I1843" s="5">
        <f>VLOOKUP(CONCATENATE($F1843," ",$G1843),AllocFactorMatrix,(I$4+1),FALSE)*$E1848</f>
        <v>0</v>
      </c>
      <c r="J1843" s="5">
        <f>VLOOKUP(CONCATENATE($F1843," ",$G1843),AllocFactorMatrix,(J$4+1),FALSE)*$E1848</f>
        <v>0</v>
      </c>
      <c r="K1843" s="5">
        <f>VLOOKUP(CONCATENATE($F1843," ",$G1843),AllocFactorMatrix,(K$4+1),FALSE)*$E1848</f>
        <v>0</v>
      </c>
      <c r="L1843" s="5">
        <f>VLOOKUP(CONCATENATE($F1843," ",$G1843),AllocFactorMatrix,(L$4+1),FALSE)*$E1848</f>
        <v>0</v>
      </c>
      <c r="M1843" s="5">
        <f>VLOOKUP(CONCATENATE($F1843," ",$G1843),AllocFactorMatrix,(M$4+1),FALSE)*$E1848</f>
        <v>0</v>
      </c>
      <c r="N1843" s="5">
        <f t="shared" si="922"/>
        <v>0</v>
      </c>
      <c r="O1843" s="5">
        <f>VLOOKUP(CONCATENATE($F1843," ",$G1843),AllocFactorMatrix,(O$4+1),FALSE)*$E1848</f>
        <v>0</v>
      </c>
      <c r="P1843" s="5">
        <f>VLOOKUP(CONCATENATE($F1843," ",$G1843),AllocFactorMatrix,(P$4+1),FALSE)*$E1848</f>
        <v>0</v>
      </c>
      <c r="Q1843" s="5">
        <f>VLOOKUP(CONCATENATE($F1843," ",$G1843),AllocFactorMatrix,(Q$4+1),FALSE)*$E1848</f>
        <v>0</v>
      </c>
      <c r="R1843" s="5">
        <f>VLOOKUP(CONCATENATE($F1843," ",$G1843),AllocFactorMatrix,(R$4+1),FALSE)*$E1848</f>
        <v>0</v>
      </c>
      <c r="S1843" s="5">
        <f t="shared" si="924"/>
        <v>0</v>
      </c>
      <c r="T1843" s="5">
        <f>VLOOKUP(CONCATENATE($F1843," ",$G1843),AllocFactorMatrix,(T$4+1),FALSE)*$E1848</f>
        <v>0</v>
      </c>
      <c r="U1843" s="5">
        <f>VLOOKUP(CONCATENATE($F1843," ",$G1843),AllocFactorMatrix,(U$4+1),FALSE)*$E1848</f>
        <v>0</v>
      </c>
      <c r="V1843" s="5">
        <f>VLOOKUP(CONCATENATE($F1843," ",$G1843),AllocFactorMatrix,(V$4+1),FALSE)*$E1848</f>
        <v>0</v>
      </c>
      <c r="W1843" s="5">
        <f>VLOOKUP(CONCATENATE($F1843," ",$G1843),AllocFactorMatrix,(W$4+1),FALSE)*$E1848</f>
        <v>0</v>
      </c>
      <c r="X1843" s="5">
        <f t="shared" si="925"/>
        <v>0</v>
      </c>
      <c r="Y1843" s="5">
        <f>VLOOKUP(CONCATENATE($F1843," ",$G1843),AllocFactorMatrix,(Y$4+1),FALSE)*$E1848</f>
        <v>0</v>
      </c>
      <c r="Z1843" s="5">
        <f>VLOOKUP(CONCATENATE($F1843," ",$G1843),AllocFactorMatrix,(Z$4+1),FALSE)*$E1848</f>
        <v>0</v>
      </c>
      <c r="AA1843" s="5">
        <f t="shared" si="923"/>
        <v>0</v>
      </c>
      <c r="AB1843" s="5">
        <f>VLOOKUP(CONCATENATE($F1843," ",$G1843),AllocFactorMatrix,(AB$4+1),FALSE)*$E1848</f>
        <v>0</v>
      </c>
      <c r="AC1843" s="5">
        <f>VLOOKUP(CONCATENATE($F1843," ",$G1843),AllocFactorMatrix,(AC$4+1),FALSE)*$E1848</f>
        <v>0</v>
      </c>
      <c r="AD1843" s="5">
        <f>VLOOKUP(CONCATENATE($F1843," ",$G1843),AllocFactorMatrix,(AD$4+1),FALSE)*$E1848</f>
        <v>0</v>
      </c>
    </row>
    <row r="1844" spans="4:30" hidden="1" outlineLevel="1">
      <c r="E1844" s="51"/>
      <c r="F1844" s="52" t="str">
        <f>F1848</f>
        <v>PROD_ENERGY</v>
      </c>
      <c r="G1844" s="55" t="str">
        <f>$G$11</f>
        <v>DISTPRI</v>
      </c>
      <c r="H1844" s="4">
        <f t="shared" si="921"/>
        <v>0</v>
      </c>
      <c r="I1844" s="5">
        <f>VLOOKUP(CONCATENATE($F1844," ",$G1844),AllocFactorMatrix,(I$4+1),FALSE)*$E1848</f>
        <v>0</v>
      </c>
      <c r="J1844" s="5">
        <f>VLOOKUP(CONCATENATE($F1844," ",$G1844),AllocFactorMatrix,(J$4+1),FALSE)*$E1848</f>
        <v>0</v>
      </c>
      <c r="K1844" s="5">
        <f>VLOOKUP(CONCATENATE($F1844," ",$G1844),AllocFactorMatrix,(K$4+1),FALSE)*$E1848</f>
        <v>0</v>
      </c>
      <c r="L1844" s="5">
        <f>VLOOKUP(CONCATENATE($F1844," ",$G1844),AllocFactorMatrix,(L$4+1),FALSE)*$E1848</f>
        <v>0</v>
      </c>
      <c r="M1844" s="5">
        <f>VLOOKUP(CONCATENATE($F1844," ",$G1844),AllocFactorMatrix,(M$4+1),FALSE)*$E1848</f>
        <v>0</v>
      </c>
      <c r="N1844" s="5">
        <f t="shared" si="922"/>
        <v>0</v>
      </c>
      <c r="O1844" s="5">
        <f>VLOOKUP(CONCATENATE($F1844," ",$G1844),AllocFactorMatrix,(O$4+1),FALSE)*$E1848</f>
        <v>0</v>
      </c>
      <c r="P1844" s="5">
        <f>VLOOKUP(CONCATENATE($F1844," ",$G1844),AllocFactorMatrix,(P$4+1),FALSE)*$E1848</f>
        <v>0</v>
      </c>
      <c r="Q1844" s="5">
        <f>VLOOKUP(CONCATENATE($F1844," ",$G1844),AllocFactorMatrix,(Q$4+1),FALSE)*$E1848</f>
        <v>0</v>
      </c>
      <c r="R1844" s="5">
        <f>VLOOKUP(CONCATENATE($F1844," ",$G1844),AllocFactorMatrix,(R$4+1),FALSE)*$E1848</f>
        <v>0</v>
      </c>
      <c r="S1844" s="5">
        <f t="shared" si="924"/>
        <v>0</v>
      </c>
      <c r="T1844" s="5">
        <f>VLOOKUP(CONCATENATE($F1844," ",$G1844),AllocFactorMatrix,(T$4+1),FALSE)*$E1848</f>
        <v>0</v>
      </c>
      <c r="U1844" s="5">
        <f>VLOOKUP(CONCATENATE($F1844," ",$G1844),AllocFactorMatrix,(U$4+1),FALSE)*$E1848</f>
        <v>0</v>
      </c>
      <c r="V1844" s="5">
        <f>VLOOKUP(CONCATENATE($F1844," ",$G1844),AllocFactorMatrix,(V$4+1),FALSE)*$E1848</f>
        <v>0</v>
      </c>
      <c r="W1844" s="5">
        <f>VLOOKUP(CONCATENATE($F1844," ",$G1844),AllocFactorMatrix,(W$4+1),FALSE)*$E1848</f>
        <v>0</v>
      </c>
      <c r="X1844" s="5">
        <f t="shared" si="925"/>
        <v>0</v>
      </c>
      <c r="Y1844" s="5">
        <f>VLOOKUP(CONCATENATE($F1844," ",$G1844),AllocFactorMatrix,(Y$4+1),FALSE)*$E1848</f>
        <v>0</v>
      </c>
      <c r="Z1844" s="5">
        <f>VLOOKUP(CONCATENATE($F1844," ",$G1844),AllocFactorMatrix,(Z$4+1),FALSE)*$E1848</f>
        <v>0</v>
      </c>
      <c r="AA1844" s="5">
        <f t="shared" si="923"/>
        <v>0</v>
      </c>
      <c r="AB1844" s="5">
        <f>VLOOKUP(CONCATENATE($F1844," ",$G1844),AllocFactorMatrix,(AB$4+1),FALSE)*$E1848</f>
        <v>0</v>
      </c>
      <c r="AC1844" s="5">
        <f>VLOOKUP(CONCATENATE($F1844," ",$G1844),AllocFactorMatrix,(AC$4+1),FALSE)*$E1848</f>
        <v>0</v>
      </c>
      <c r="AD1844" s="5">
        <f>VLOOKUP(CONCATENATE($F1844," ",$G1844),AllocFactorMatrix,(AD$4+1),FALSE)*$E1848</f>
        <v>0</v>
      </c>
    </row>
    <row r="1845" spans="4:30" hidden="1" outlineLevel="1">
      <c r="E1845" s="51"/>
      <c r="F1845" s="52" t="str">
        <f>F1848</f>
        <v>PROD_ENERGY</v>
      </c>
      <c r="G1845" s="55" t="str">
        <f>$G$12</f>
        <v>DISTSEC</v>
      </c>
      <c r="H1845" s="4">
        <f t="shared" si="921"/>
        <v>0</v>
      </c>
      <c r="I1845" s="5">
        <f>VLOOKUP(CONCATENATE($F1845," ",$G1845),AllocFactorMatrix,(I$4+1),FALSE)*$E1848</f>
        <v>0</v>
      </c>
      <c r="J1845" s="5">
        <f>VLOOKUP(CONCATENATE($F1845," ",$G1845),AllocFactorMatrix,(J$4+1),FALSE)*$E1848</f>
        <v>0</v>
      </c>
      <c r="K1845" s="5">
        <f>VLOOKUP(CONCATENATE($F1845," ",$G1845),AllocFactorMatrix,(K$4+1),FALSE)*$E1848</f>
        <v>0</v>
      </c>
      <c r="L1845" s="5">
        <f>VLOOKUP(CONCATENATE($F1845," ",$G1845),AllocFactorMatrix,(L$4+1),FALSE)*$E1848</f>
        <v>0</v>
      </c>
      <c r="M1845" s="5">
        <f>VLOOKUP(CONCATENATE($F1845," ",$G1845),AllocFactorMatrix,(M$4+1),FALSE)*$E1848</f>
        <v>0</v>
      </c>
      <c r="N1845" s="5">
        <f t="shared" si="922"/>
        <v>0</v>
      </c>
      <c r="O1845" s="5">
        <f>VLOOKUP(CONCATENATE($F1845," ",$G1845),AllocFactorMatrix,(O$4+1),FALSE)*$E1848</f>
        <v>0</v>
      </c>
      <c r="P1845" s="5">
        <f>VLOOKUP(CONCATENATE($F1845," ",$G1845),AllocFactorMatrix,(P$4+1),FALSE)*$E1848</f>
        <v>0</v>
      </c>
      <c r="Q1845" s="5">
        <f>VLOOKUP(CONCATENATE($F1845," ",$G1845),AllocFactorMatrix,(Q$4+1),FALSE)*$E1848</f>
        <v>0</v>
      </c>
      <c r="R1845" s="5">
        <f>VLOOKUP(CONCATENATE($F1845," ",$G1845),AllocFactorMatrix,(R$4+1),FALSE)*$E1848</f>
        <v>0</v>
      </c>
      <c r="S1845" s="5">
        <f t="shared" si="924"/>
        <v>0</v>
      </c>
      <c r="T1845" s="5">
        <f>VLOOKUP(CONCATENATE($F1845," ",$G1845),AllocFactorMatrix,(T$4+1),FALSE)*$E1848</f>
        <v>0</v>
      </c>
      <c r="U1845" s="5">
        <f>VLOOKUP(CONCATENATE($F1845," ",$G1845),AllocFactorMatrix,(U$4+1),FALSE)*$E1848</f>
        <v>0</v>
      </c>
      <c r="V1845" s="5">
        <f>VLOOKUP(CONCATENATE($F1845," ",$G1845),AllocFactorMatrix,(V$4+1),FALSE)*$E1848</f>
        <v>0</v>
      </c>
      <c r="W1845" s="5">
        <f>VLOOKUP(CONCATENATE($F1845," ",$G1845),AllocFactorMatrix,(W$4+1),FALSE)*$E1848</f>
        <v>0</v>
      </c>
      <c r="X1845" s="5">
        <f t="shared" si="925"/>
        <v>0</v>
      </c>
      <c r="Y1845" s="5">
        <f>VLOOKUP(CONCATENATE($F1845," ",$G1845),AllocFactorMatrix,(Y$4+1),FALSE)*$E1848</f>
        <v>0</v>
      </c>
      <c r="Z1845" s="5">
        <f>VLOOKUP(CONCATENATE($F1845," ",$G1845),AllocFactorMatrix,(Z$4+1),FALSE)*$E1848</f>
        <v>0</v>
      </c>
      <c r="AA1845" s="5">
        <f t="shared" si="923"/>
        <v>0</v>
      </c>
      <c r="AB1845" s="5">
        <f>VLOOKUP(CONCATENATE($F1845," ",$G1845),AllocFactorMatrix,(AB$4+1),FALSE)*$E1848</f>
        <v>0</v>
      </c>
      <c r="AC1845" s="5">
        <f>VLOOKUP(CONCATENATE($F1845," ",$G1845),AllocFactorMatrix,(AC$4+1),FALSE)*$E1848</f>
        <v>0</v>
      </c>
      <c r="AD1845" s="5">
        <f>VLOOKUP(CONCATENATE($F1845," ",$G1845),AllocFactorMatrix,(AD$4+1),FALSE)*$E1848</f>
        <v>0</v>
      </c>
    </row>
    <row r="1846" spans="4:30" hidden="1" outlineLevel="1">
      <c r="E1846" s="51"/>
      <c r="F1846" s="52" t="str">
        <f>F1848</f>
        <v>PROD_ENERGY</v>
      </c>
      <c r="G1846" s="55" t="str">
        <f>$G$13</f>
        <v>ENERGY</v>
      </c>
      <c r="H1846" s="4">
        <f t="shared" si="921"/>
        <v>-3927715.9999999995</v>
      </c>
      <c r="I1846" s="5">
        <f>VLOOKUP(CONCATENATE($F1846," ",$G1846),AllocFactorMatrix,(I$4+1),FALSE)*$E1848</f>
        <v>-1473785.4400867105</v>
      </c>
      <c r="J1846" s="5">
        <f>VLOOKUP(CONCATENATE($F1846," ",$G1846),AllocFactorMatrix,(J$4+1),FALSE)*$E1848</f>
        <v>-95510.819816609073</v>
      </c>
      <c r="K1846" s="5">
        <f>VLOOKUP(CONCATENATE($F1846," ",$G1846),AllocFactorMatrix,(K$4+1),FALSE)*$E1848</f>
        <v>-320449.15421393851</v>
      </c>
      <c r="L1846" s="5">
        <f>VLOOKUP(CONCATENATE($F1846," ",$G1846),AllocFactorMatrix,(L$4+1),FALSE)*$E1848</f>
        <v>-10184.601615294494</v>
      </c>
      <c r="M1846" s="5">
        <f>VLOOKUP(CONCATENATE($F1846," ",$G1846),AllocFactorMatrix,(M$4+1),FALSE)*$E1848</f>
        <v>-938.90120879883091</v>
      </c>
      <c r="N1846" s="5">
        <f t="shared" si="922"/>
        <v>-331572.65703803179</v>
      </c>
      <c r="O1846" s="5">
        <f>VLOOKUP(CONCATENATE($F1846," ",$G1846),AllocFactorMatrix,(O$4+1),FALSE)*$E1848</f>
        <v>-292157.96520683425</v>
      </c>
      <c r="P1846" s="5">
        <f>VLOOKUP(CONCATENATE($F1846," ",$G1846),AllocFactorMatrix,(P$4+1),FALSE)*$E1848</f>
        <v>-54160.465143413567</v>
      </c>
      <c r="Q1846" s="5">
        <f>VLOOKUP(CONCATENATE($F1846," ",$G1846),AllocFactorMatrix,(Q$4+1),FALSE)*$E1848</f>
        <v>-24609.129073861601</v>
      </c>
      <c r="R1846" s="5">
        <f>VLOOKUP(CONCATENATE($F1846," ",$G1846),AllocFactorMatrix,(R$4+1),FALSE)*$E1848</f>
        <v>-1140.2427872636963</v>
      </c>
      <c r="S1846" s="5">
        <f t="shared" si="924"/>
        <v>-372067.80221137311</v>
      </c>
      <c r="T1846" s="5">
        <f>VLOOKUP(CONCATENATE($F1846," ",$G1846),AllocFactorMatrix,(T$4+1),FALSE)*$E1848</f>
        <v>-11196.046864961962</v>
      </c>
      <c r="U1846" s="5">
        <f>VLOOKUP(CONCATENATE($F1846," ",$G1846),AllocFactorMatrix,(U$4+1),FALSE)*$E1848</f>
        <v>-196585.81037917844</v>
      </c>
      <c r="V1846" s="5">
        <f>VLOOKUP(CONCATENATE($F1846," ",$G1846),AllocFactorMatrix,(V$4+1),FALSE)*$E1848</f>
        <v>-1116132.6130594299</v>
      </c>
      <c r="W1846" s="5">
        <f>VLOOKUP(CONCATENATE($F1846," ",$G1846),AllocFactorMatrix,(W$4+1),FALSE)*$E1848</f>
        <v>-211756.47940473646</v>
      </c>
      <c r="X1846" s="5">
        <f t="shared" si="925"/>
        <v>-1535670.9497083069</v>
      </c>
      <c r="Y1846" s="5">
        <f>VLOOKUP(CONCATENATE($F1846," ",$G1846),AllocFactorMatrix,(Y$4+1),FALSE)*$E1848</f>
        <v>-79154.399429269004</v>
      </c>
      <c r="Z1846" s="5">
        <f>VLOOKUP(CONCATENATE($F1846," ",$G1846),AllocFactorMatrix,(Z$4+1),FALSE)*$E1848</f>
        <v>-1288.5074383681033</v>
      </c>
      <c r="AA1846" s="5">
        <f t="shared" si="923"/>
        <v>-80442.90686763711</v>
      </c>
      <c r="AB1846" s="5">
        <f>VLOOKUP(CONCATENATE($F1846," ",$G1846),AllocFactorMatrix,(AB$4+1),FALSE)*$E1848</f>
        <v>-1437.2263994648054</v>
      </c>
      <c r="AC1846" s="5">
        <f>VLOOKUP(CONCATENATE($F1846," ",$G1846),AllocFactorMatrix,(AC$4+1),FALSE)*$E1848</f>
        <v>-31078.096325491057</v>
      </c>
      <c r="AD1846" s="5">
        <f>VLOOKUP(CONCATENATE($F1846," ",$G1846),AllocFactorMatrix,(AD$4+1),FALSE)*$E1848</f>
        <v>-6150.1015463750628</v>
      </c>
    </row>
    <row r="1847" spans="4:30" hidden="1" outlineLevel="1">
      <c r="E1847" s="51"/>
      <c r="F1847" s="52" t="str">
        <f>F1848</f>
        <v>PROD_ENERGY</v>
      </c>
      <c r="G1847" s="55" t="str">
        <f>$G$14</f>
        <v>CUSTOMER</v>
      </c>
      <c r="H1847" s="4">
        <f t="shared" si="921"/>
        <v>0</v>
      </c>
      <c r="I1847" s="5">
        <f>VLOOKUP(CONCATENATE($F1847," ",$G1847),AllocFactorMatrix,(I$4+1),FALSE)*$E1848</f>
        <v>0</v>
      </c>
      <c r="J1847" s="5">
        <f>VLOOKUP(CONCATENATE($F1847," ",$G1847),AllocFactorMatrix,(J$4+1),FALSE)*$E1848</f>
        <v>0</v>
      </c>
      <c r="K1847" s="5">
        <f>VLOOKUP(CONCATENATE($F1847," ",$G1847),AllocFactorMatrix,(K$4+1),FALSE)*$E1848</f>
        <v>0</v>
      </c>
      <c r="L1847" s="5">
        <f>VLOOKUP(CONCATENATE($F1847," ",$G1847),AllocFactorMatrix,(L$4+1),FALSE)*$E1848</f>
        <v>0</v>
      </c>
      <c r="M1847" s="5">
        <f>VLOOKUP(CONCATENATE($F1847," ",$G1847),AllocFactorMatrix,(M$4+1),FALSE)*$E1848</f>
        <v>0</v>
      </c>
      <c r="N1847" s="5">
        <f t="shared" si="922"/>
        <v>0</v>
      </c>
      <c r="O1847" s="5">
        <f>VLOOKUP(CONCATENATE($F1847," ",$G1847),AllocFactorMatrix,(O$4+1),FALSE)*$E1848</f>
        <v>0</v>
      </c>
      <c r="P1847" s="5">
        <f>VLOOKUP(CONCATENATE($F1847," ",$G1847),AllocFactorMatrix,(P$4+1),FALSE)*$E1848</f>
        <v>0</v>
      </c>
      <c r="Q1847" s="5">
        <f>VLOOKUP(CONCATENATE($F1847," ",$G1847),AllocFactorMatrix,(Q$4+1),FALSE)*$E1848</f>
        <v>0</v>
      </c>
      <c r="R1847" s="5">
        <f>VLOOKUP(CONCATENATE($F1847," ",$G1847),AllocFactorMatrix,(R$4+1),FALSE)*$E1848</f>
        <v>0</v>
      </c>
      <c r="S1847" s="5">
        <f t="shared" si="924"/>
        <v>0</v>
      </c>
      <c r="T1847" s="5">
        <f>VLOOKUP(CONCATENATE($F1847," ",$G1847),AllocFactorMatrix,(T$4+1),FALSE)*$E1848</f>
        <v>0</v>
      </c>
      <c r="U1847" s="5">
        <f>VLOOKUP(CONCATENATE($F1847," ",$G1847),AllocFactorMatrix,(U$4+1),FALSE)*$E1848</f>
        <v>0</v>
      </c>
      <c r="V1847" s="5">
        <f>VLOOKUP(CONCATENATE($F1847," ",$G1847),AllocFactorMatrix,(V$4+1),FALSE)*$E1848</f>
        <v>0</v>
      </c>
      <c r="W1847" s="5">
        <f>VLOOKUP(CONCATENATE($F1847," ",$G1847),AllocFactorMatrix,(W$4+1),FALSE)*$E1848</f>
        <v>0</v>
      </c>
      <c r="X1847" s="5">
        <f t="shared" si="925"/>
        <v>0</v>
      </c>
      <c r="Y1847" s="5">
        <f>VLOOKUP(CONCATENATE($F1847," ",$G1847),AllocFactorMatrix,(Y$4+1),FALSE)*$E1848</f>
        <v>0</v>
      </c>
      <c r="Z1847" s="5">
        <f>VLOOKUP(CONCATENATE($F1847," ",$G1847),AllocFactorMatrix,(Z$4+1),FALSE)*$E1848</f>
        <v>0</v>
      </c>
      <c r="AA1847" s="5">
        <f t="shared" si="923"/>
        <v>0</v>
      </c>
      <c r="AB1847" s="5">
        <f>VLOOKUP(CONCATENATE($F1847," ",$G1847),AllocFactorMatrix,(AB$4+1),FALSE)*$E1848</f>
        <v>0</v>
      </c>
      <c r="AC1847" s="5">
        <f>VLOOKUP(CONCATENATE($F1847," ",$G1847),AllocFactorMatrix,(AC$4+1),FALSE)*$E1848</f>
        <v>0</v>
      </c>
      <c r="AD1847" s="5">
        <f>VLOOKUP(CONCATENATE($F1847," ",$G1847),AllocFactorMatrix,(AD$4+1),FALSE)*$E1848</f>
        <v>0</v>
      </c>
    </row>
    <row r="1848" spans="4:30" collapsed="1">
      <c r="D1848" s="109" t="s">
        <v>644</v>
      </c>
      <c r="E1848" s="61">
        <v>-3927716</v>
      </c>
      <c r="F1848" s="97" t="s">
        <v>32</v>
      </c>
      <c r="G1848" s="55" t="str">
        <f>$G$15</f>
        <v>TOTAL</v>
      </c>
      <c r="H1848" s="4">
        <f t="shared" si="921"/>
        <v>-3927715.9999999995</v>
      </c>
      <c r="I1848" s="5">
        <f>VLOOKUP(CONCATENATE($F1848," ",$G1848),AllocFactorMatrix,(I$4+1),FALSE)*$E1848</f>
        <v>-1473785.4400867105</v>
      </c>
      <c r="J1848" s="5">
        <f>VLOOKUP(CONCATENATE($F1848," ",$G1848),AllocFactorMatrix,(J$4+1),FALSE)*$E1848</f>
        <v>-95510.819816609073</v>
      </c>
      <c r="K1848" s="5">
        <f>VLOOKUP(CONCATENATE($F1848," ",$G1848),AllocFactorMatrix,(K$4+1),FALSE)*$E1848</f>
        <v>-320449.15421393851</v>
      </c>
      <c r="L1848" s="5">
        <f>VLOOKUP(CONCATENATE($F1848," ",$G1848),AllocFactorMatrix,(L$4+1),FALSE)*$E1848</f>
        <v>-10184.601615294494</v>
      </c>
      <c r="M1848" s="5">
        <f>VLOOKUP(CONCATENATE($F1848," ",$G1848),AllocFactorMatrix,(M$4+1),FALSE)*$E1848</f>
        <v>-938.90120879883091</v>
      </c>
      <c r="N1848" s="5">
        <f t="shared" si="922"/>
        <v>-331572.65703803179</v>
      </c>
      <c r="O1848" s="5">
        <f>VLOOKUP(CONCATENATE($F1848," ",$G1848),AllocFactorMatrix,(O$4+1),FALSE)*$E1848</f>
        <v>-292157.96520683425</v>
      </c>
      <c r="P1848" s="5">
        <f>VLOOKUP(CONCATENATE($F1848," ",$G1848),AllocFactorMatrix,(P$4+1),FALSE)*$E1848</f>
        <v>-54160.465143413567</v>
      </c>
      <c r="Q1848" s="5">
        <f>VLOOKUP(CONCATENATE($F1848," ",$G1848),AllocFactorMatrix,(Q$4+1),FALSE)*$E1848</f>
        <v>-24609.129073861601</v>
      </c>
      <c r="R1848" s="5">
        <f>VLOOKUP(CONCATENATE($F1848," ",$G1848),AllocFactorMatrix,(R$4+1),FALSE)*$E1848</f>
        <v>-1140.2427872636963</v>
      </c>
      <c r="S1848" s="5">
        <f t="shared" si="924"/>
        <v>-372067.80221137311</v>
      </c>
      <c r="T1848" s="5">
        <f>VLOOKUP(CONCATENATE($F1848," ",$G1848),AllocFactorMatrix,(T$4+1),FALSE)*$E1848</f>
        <v>-11196.046864961962</v>
      </c>
      <c r="U1848" s="5">
        <f>VLOOKUP(CONCATENATE($F1848," ",$G1848),AllocFactorMatrix,(U$4+1),FALSE)*$E1848</f>
        <v>-196585.81037917844</v>
      </c>
      <c r="V1848" s="5">
        <f>VLOOKUP(CONCATENATE($F1848," ",$G1848),AllocFactorMatrix,(V$4+1),FALSE)*$E1848</f>
        <v>-1116132.6130594299</v>
      </c>
      <c r="W1848" s="5">
        <f>VLOOKUP(CONCATENATE($F1848," ",$G1848),AllocFactorMatrix,(W$4+1),FALSE)*$E1848</f>
        <v>-211756.47940473646</v>
      </c>
      <c r="X1848" s="5">
        <f t="shared" si="925"/>
        <v>-1535670.9497083069</v>
      </c>
      <c r="Y1848" s="5">
        <f>VLOOKUP(CONCATENATE($F1848," ",$G1848),AllocFactorMatrix,(Y$4+1),FALSE)*$E1848</f>
        <v>-79154.399429269004</v>
      </c>
      <c r="Z1848" s="5">
        <f>VLOOKUP(CONCATENATE($F1848," ",$G1848),AllocFactorMatrix,(Z$4+1),FALSE)*$E1848</f>
        <v>-1288.5074383681033</v>
      </c>
      <c r="AA1848" s="5">
        <f t="shared" si="923"/>
        <v>-80442.90686763711</v>
      </c>
      <c r="AB1848" s="5">
        <f>VLOOKUP(CONCATENATE($F1848," ",$G1848),AllocFactorMatrix,(AB$4+1),FALSE)*$E1848</f>
        <v>-1437.2263994648054</v>
      </c>
      <c r="AC1848" s="5">
        <f>VLOOKUP(CONCATENATE($F1848," ",$G1848),AllocFactorMatrix,(AC$4+1),FALSE)*$E1848</f>
        <v>-31078.096325491057</v>
      </c>
      <c r="AD1848" s="5">
        <f>VLOOKUP(CONCATENATE($F1848," ",$G1848),AllocFactorMatrix,(AD$4+1),FALSE)*$E1848</f>
        <v>-6150.1015463750628</v>
      </c>
    </row>
    <row r="1849" spans="4:30" hidden="1" outlineLevel="1">
      <c r="D1849" s="55"/>
      <c r="E1849" s="51"/>
      <c r="F1849" s="52" t="str">
        <f>F1856</f>
        <v>PROD_ENERGY</v>
      </c>
      <c r="G1849" s="55" t="str">
        <f>$G$8</f>
        <v>PRODUCTION</v>
      </c>
      <c r="H1849" s="4">
        <f t="shared" ref="H1849:H1856" si="926">SUBTOTAL(9,I1849:AD1849)</f>
        <v>0</v>
      </c>
      <c r="I1849" s="5">
        <f>VLOOKUP(CONCATENATE($F1849," ",$G1849),AllocFactorMatrix,(I$4+1),FALSE)*$E1856</f>
        <v>0</v>
      </c>
      <c r="J1849" s="5">
        <f>VLOOKUP(CONCATENATE($F1849," ",$G1849),AllocFactorMatrix,(J$4+1),FALSE)*$E1856</f>
        <v>0</v>
      </c>
      <c r="K1849" s="5">
        <f>VLOOKUP(CONCATENATE($F1849," ",$G1849),AllocFactorMatrix,(K$4+1),FALSE)*$E1856</f>
        <v>0</v>
      </c>
      <c r="L1849" s="5">
        <f>VLOOKUP(CONCATENATE($F1849," ",$G1849),AllocFactorMatrix,(L$4+1),FALSE)*$E1856</f>
        <v>0</v>
      </c>
      <c r="M1849" s="5">
        <f>VLOOKUP(CONCATENATE($F1849," ",$G1849),AllocFactorMatrix,(M$4+1),FALSE)*$E1856</f>
        <v>0</v>
      </c>
      <c r="N1849" s="5">
        <f t="shared" ref="N1849:N1856" si="927">SUBTOTAL(9,K1849:M1849)</f>
        <v>0</v>
      </c>
      <c r="O1849" s="5">
        <f>VLOOKUP(CONCATENATE($F1849," ",$G1849),AllocFactorMatrix,(O$4+1),FALSE)*$E1856</f>
        <v>0</v>
      </c>
      <c r="P1849" s="5">
        <f>VLOOKUP(CONCATENATE($F1849," ",$G1849),AllocFactorMatrix,(P$4+1),FALSE)*$E1856</f>
        <v>0</v>
      </c>
      <c r="Q1849" s="5">
        <f>VLOOKUP(CONCATENATE($F1849," ",$G1849),AllocFactorMatrix,(Q$4+1),FALSE)*$E1856</f>
        <v>0</v>
      </c>
      <c r="R1849" s="5">
        <f>VLOOKUP(CONCATENATE($F1849," ",$G1849),AllocFactorMatrix,(R$4+1),FALSE)*$E1856</f>
        <v>0</v>
      </c>
      <c r="S1849" s="5">
        <f>SUBTOTAL(9,O1849:R1849)</f>
        <v>0</v>
      </c>
      <c r="T1849" s="5">
        <f>VLOOKUP(CONCATENATE($F1849," ",$G1849),AllocFactorMatrix,(T$4+1),FALSE)*$E1856</f>
        <v>0</v>
      </c>
      <c r="U1849" s="5">
        <f>VLOOKUP(CONCATENATE($F1849," ",$G1849),AllocFactorMatrix,(U$4+1),FALSE)*$E1856</f>
        <v>0</v>
      </c>
      <c r="V1849" s="5">
        <f>VLOOKUP(CONCATENATE($F1849," ",$G1849),AllocFactorMatrix,(V$4+1),FALSE)*$E1856</f>
        <v>0</v>
      </c>
      <c r="W1849" s="5">
        <f>VLOOKUP(CONCATENATE($F1849," ",$G1849),AllocFactorMatrix,(W$4+1),FALSE)*$E1856</f>
        <v>0</v>
      </c>
      <c r="X1849" s="5">
        <f>SUBTOTAL(9,T1849:W1849)</f>
        <v>0</v>
      </c>
      <c r="Y1849" s="5">
        <f>VLOOKUP(CONCATENATE($F1849," ",$G1849),AllocFactorMatrix,(Y$4+1),FALSE)*$E1856</f>
        <v>0</v>
      </c>
      <c r="Z1849" s="5">
        <f>VLOOKUP(CONCATENATE($F1849," ",$G1849),AllocFactorMatrix,(Z$4+1),FALSE)*$E1856</f>
        <v>0</v>
      </c>
      <c r="AA1849" s="5">
        <f t="shared" ref="AA1849:AA1856" si="928">SUBTOTAL(9,Y1849:Z1849)</f>
        <v>0</v>
      </c>
      <c r="AB1849" s="5">
        <f>VLOOKUP(CONCATENATE($F1849," ",$G1849),AllocFactorMatrix,(AB$4+1),FALSE)*$E1856</f>
        <v>0</v>
      </c>
      <c r="AC1849" s="5">
        <f>VLOOKUP(CONCATENATE($F1849," ",$G1849),AllocFactorMatrix,(AC$4+1),FALSE)*$E1856</f>
        <v>0</v>
      </c>
      <c r="AD1849" s="5">
        <f>VLOOKUP(CONCATENATE($F1849," ",$G1849),AllocFactorMatrix,(AD$4+1),FALSE)*$E1856</f>
        <v>0</v>
      </c>
    </row>
    <row r="1850" spans="4:30" hidden="1" outlineLevel="1">
      <c r="D1850" s="55"/>
      <c r="E1850" s="51"/>
      <c r="F1850" s="52" t="str">
        <f>F1856</f>
        <v>PROD_ENERGY</v>
      </c>
      <c r="G1850" s="55" t="str">
        <f>$G$9</f>
        <v>BULKTRAN</v>
      </c>
      <c r="H1850" s="4">
        <f t="shared" si="926"/>
        <v>0</v>
      </c>
      <c r="I1850" s="5">
        <f>VLOOKUP(CONCATENATE($F1850," ",$G1850),AllocFactorMatrix,(I$4+1),FALSE)*$E1856</f>
        <v>0</v>
      </c>
      <c r="J1850" s="5">
        <f>VLOOKUP(CONCATENATE($F1850," ",$G1850),AllocFactorMatrix,(J$4+1),FALSE)*$E1856</f>
        <v>0</v>
      </c>
      <c r="K1850" s="5">
        <f>VLOOKUP(CONCATENATE($F1850," ",$G1850),AllocFactorMatrix,(K$4+1),FALSE)*$E1856</f>
        <v>0</v>
      </c>
      <c r="L1850" s="5">
        <f>VLOOKUP(CONCATENATE($F1850," ",$G1850),AllocFactorMatrix,(L$4+1),FALSE)*$E1856</f>
        <v>0</v>
      </c>
      <c r="M1850" s="5">
        <f>VLOOKUP(CONCATENATE($F1850," ",$G1850),AllocFactorMatrix,(M$4+1),FALSE)*$E1856</f>
        <v>0</v>
      </c>
      <c r="N1850" s="5">
        <f t="shared" si="927"/>
        <v>0</v>
      </c>
      <c r="O1850" s="5">
        <f>VLOOKUP(CONCATENATE($F1850," ",$G1850),AllocFactorMatrix,(O$4+1),FALSE)*$E1856</f>
        <v>0</v>
      </c>
      <c r="P1850" s="5">
        <f>VLOOKUP(CONCATENATE($F1850," ",$G1850),AllocFactorMatrix,(P$4+1),FALSE)*$E1856</f>
        <v>0</v>
      </c>
      <c r="Q1850" s="5">
        <f>VLOOKUP(CONCATENATE($F1850," ",$G1850),AllocFactorMatrix,(Q$4+1),FALSE)*$E1856</f>
        <v>0</v>
      </c>
      <c r="R1850" s="5">
        <f>VLOOKUP(CONCATENATE($F1850," ",$G1850),AllocFactorMatrix,(R$4+1),FALSE)*$E1856</f>
        <v>0</v>
      </c>
      <c r="S1850" s="5">
        <f t="shared" ref="S1850:S1856" si="929">SUBTOTAL(9,O1850:R1850)</f>
        <v>0</v>
      </c>
      <c r="T1850" s="5">
        <f>VLOOKUP(CONCATENATE($F1850," ",$G1850),AllocFactorMatrix,(T$4+1),FALSE)*$E1856</f>
        <v>0</v>
      </c>
      <c r="U1850" s="5">
        <f>VLOOKUP(CONCATENATE($F1850," ",$G1850),AllocFactorMatrix,(U$4+1),FALSE)*$E1856</f>
        <v>0</v>
      </c>
      <c r="V1850" s="5">
        <f>VLOOKUP(CONCATENATE($F1850," ",$G1850),AllocFactorMatrix,(V$4+1),FALSE)*$E1856</f>
        <v>0</v>
      </c>
      <c r="W1850" s="5">
        <f>VLOOKUP(CONCATENATE($F1850," ",$G1850),AllocFactorMatrix,(W$4+1),FALSE)*$E1856</f>
        <v>0</v>
      </c>
      <c r="X1850" s="5">
        <f t="shared" ref="X1850:X1856" si="930">SUBTOTAL(9,T1850:W1850)</f>
        <v>0</v>
      </c>
      <c r="Y1850" s="5">
        <f>VLOOKUP(CONCATENATE($F1850," ",$G1850),AllocFactorMatrix,(Y$4+1),FALSE)*$E1856</f>
        <v>0</v>
      </c>
      <c r="Z1850" s="5">
        <f>VLOOKUP(CONCATENATE($F1850," ",$G1850),AllocFactorMatrix,(Z$4+1),FALSE)*$E1856</f>
        <v>0</v>
      </c>
      <c r="AA1850" s="5">
        <f t="shared" si="928"/>
        <v>0</v>
      </c>
      <c r="AB1850" s="5">
        <f>VLOOKUP(CONCATENATE($F1850," ",$G1850),AllocFactorMatrix,(AB$4+1),FALSE)*$E1856</f>
        <v>0</v>
      </c>
      <c r="AC1850" s="5">
        <f>VLOOKUP(CONCATENATE($F1850," ",$G1850),AllocFactorMatrix,(AC$4+1),FALSE)*$E1856</f>
        <v>0</v>
      </c>
      <c r="AD1850" s="5">
        <f>VLOOKUP(CONCATENATE($F1850," ",$G1850),AllocFactorMatrix,(AD$4+1),FALSE)*$E1856</f>
        <v>0</v>
      </c>
    </row>
    <row r="1851" spans="4:30" hidden="1" outlineLevel="1">
      <c r="D1851" s="55"/>
      <c r="E1851" s="51"/>
      <c r="F1851" s="52" t="str">
        <f>F1856</f>
        <v>PROD_ENERGY</v>
      </c>
      <c r="G1851" s="55" t="str">
        <f>$G$10</f>
        <v>SUBTRAN</v>
      </c>
      <c r="H1851" s="4">
        <f t="shared" si="926"/>
        <v>0</v>
      </c>
      <c r="I1851" s="5">
        <f>VLOOKUP(CONCATENATE($F1851," ",$G1851),AllocFactorMatrix,(I$4+1),FALSE)*$E1856</f>
        <v>0</v>
      </c>
      <c r="J1851" s="5">
        <f>VLOOKUP(CONCATENATE($F1851," ",$G1851),AllocFactorMatrix,(J$4+1),FALSE)*$E1856</f>
        <v>0</v>
      </c>
      <c r="K1851" s="5">
        <f>VLOOKUP(CONCATENATE($F1851," ",$G1851),AllocFactorMatrix,(K$4+1),FALSE)*$E1856</f>
        <v>0</v>
      </c>
      <c r="L1851" s="5">
        <f>VLOOKUP(CONCATENATE($F1851," ",$G1851),AllocFactorMatrix,(L$4+1),FALSE)*$E1856</f>
        <v>0</v>
      </c>
      <c r="M1851" s="5">
        <f>VLOOKUP(CONCATENATE($F1851," ",$G1851),AllocFactorMatrix,(M$4+1),FALSE)*$E1856</f>
        <v>0</v>
      </c>
      <c r="N1851" s="5">
        <f t="shared" si="927"/>
        <v>0</v>
      </c>
      <c r="O1851" s="5">
        <f>VLOOKUP(CONCATENATE($F1851," ",$G1851),AllocFactorMatrix,(O$4+1),FALSE)*$E1856</f>
        <v>0</v>
      </c>
      <c r="P1851" s="5">
        <f>VLOOKUP(CONCATENATE($F1851," ",$G1851),AllocFactorMatrix,(P$4+1),FALSE)*$E1856</f>
        <v>0</v>
      </c>
      <c r="Q1851" s="5">
        <f>VLOOKUP(CONCATENATE($F1851," ",$G1851),AllocFactorMatrix,(Q$4+1),FALSE)*$E1856</f>
        <v>0</v>
      </c>
      <c r="R1851" s="5">
        <f>VLOOKUP(CONCATENATE($F1851," ",$G1851),AllocFactorMatrix,(R$4+1),FALSE)*$E1856</f>
        <v>0</v>
      </c>
      <c r="S1851" s="5">
        <f t="shared" si="929"/>
        <v>0</v>
      </c>
      <c r="T1851" s="5">
        <f>VLOOKUP(CONCATENATE($F1851," ",$G1851),AllocFactorMatrix,(T$4+1),FALSE)*$E1856</f>
        <v>0</v>
      </c>
      <c r="U1851" s="5">
        <f>VLOOKUP(CONCATENATE($F1851," ",$G1851),AllocFactorMatrix,(U$4+1),FALSE)*$E1856</f>
        <v>0</v>
      </c>
      <c r="V1851" s="5">
        <f>VLOOKUP(CONCATENATE($F1851," ",$G1851),AllocFactorMatrix,(V$4+1),FALSE)*$E1856</f>
        <v>0</v>
      </c>
      <c r="W1851" s="5">
        <f>VLOOKUP(CONCATENATE($F1851," ",$G1851),AllocFactorMatrix,(W$4+1),FALSE)*$E1856</f>
        <v>0</v>
      </c>
      <c r="X1851" s="5">
        <f t="shared" si="930"/>
        <v>0</v>
      </c>
      <c r="Y1851" s="5">
        <f>VLOOKUP(CONCATENATE($F1851," ",$G1851),AllocFactorMatrix,(Y$4+1),FALSE)*$E1856</f>
        <v>0</v>
      </c>
      <c r="Z1851" s="5">
        <f>VLOOKUP(CONCATENATE($F1851," ",$G1851),AllocFactorMatrix,(Z$4+1),FALSE)*$E1856</f>
        <v>0</v>
      </c>
      <c r="AA1851" s="5">
        <f t="shared" si="928"/>
        <v>0</v>
      </c>
      <c r="AB1851" s="5">
        <f>VLOOKUP(CONCATENATE($F1851," ",$G1851),AllocFactorMatrix,(AB$4+1),FALSE)*$E1856</f>
        <v>0</v>
      </c>
      <c r="AC1851" s="5">
        <f>VLOOKUP(CONCATENATE($F1851," ",$G1851),AllocFactorMatrix,(AC$4+1),FALSE)*$E1856</f>
        <v>0</v>
      </c>
      <c r="AD1851" s="5">
        <f>VLOOKUP(CONCATENATE($F1851," ",$G1851),AllocFactorMatrix,(AD$4+1),FALSE)*$E1856</f>
        <v>0</v>
      </c>
    </row>
    <row r="1852" spans="4:30" hidden="1" outlineLevel="1">
      <c r="D1852" s="55"/>
      <c r="E1852" s="51"/>
      <c r="F1852" s="52" t="str">
        <f>F1856</f>
        <v>PROD_ENERGY</v>
      </c>
      <c r="G1852" s="55" t="str">
        <f>$G$11</f>
        <v>DISTPRI</v>
      </c>
      <c r="H1852" s="4">
        <f t="shared" si="926"/>
        <v>0</v>
      </c>
      <c r="I1852" s="5">
        <f>VLOOKUP(CONCATENATE($F1852," ",$G1852),AllocFactorMatrix,(I$4+1),FALSE)*$E1856</f>
        <v>0</v>
      </c>
      <c r="J1852" s="5">
        <f>VLOOKUP(CONCATENATE($F1852," ",$G1852),AllocFactorMatrix,(J$4+1),FALSE)*$E1856</f>
        <v>0</v>
      </c>
      <c r="K1852" s="5">
        <f>VLOOKUP(CONCATENATE($F1852," ",$G1852),AllocFactorMatrix,(K$4+1),FALSE)*$E1856</f>
        <v>0</v>
      </c>
      <c r="L1852" s="5">
        <f>VLOOKUP(CONCATENATE($F1852," ",$G1852),AllocFactorMatrix,(L$4+1),FALSE)*$E1856</f>
        <v>0</v>
      </c>
      <c r="M1852" s="5">
        <f>VLOOKUP(CONCATENATE($F1852," ",$G1852),AllocFactorMatrix,(M$4+1),FALSE)*$E1856</f>
        <v>0</v>
      </c>
      <c r="N1852" s="5">
        <f t="shared" si="927"/>
        <v>0</v>
      </c>
      <c r="O1852" s="5">
        <f>VLOOKUP(CONCATENATE($F1852," ",$G1852),AllocFactorMatrix,(O$4+1),FALSE)*$E1856</f>
        <v>0</v>
      </c>
      <c r="P1852" s="5">
        <f>VLOOKUP(CONCATENATE($F1852," ",$G1852),AllocFactorMatrix,(P$4+1),FALSE)*$E1856</f>
        <v>0</v>
      </c>
      <c r="Q1852" s="5">
        <f>VLOOKUP(CONCATENATE($F1852," ",$G1852),AllocFactorMatrix,(Q$4+1),FALSE)*$E1856</f>
        <v>0</v>
      </c>
      <c r="R1852" s="5">
        <f>VLOOKUP(CONCATENATE($F1852," ",$G1852),AllocFactorMatrix,(R$4+1),FALSE)*$E1856</f>
        <v>0</v>
      </c>
      <c r="S1852" s="5">
        <f t="shared" si="929"/>
        <v>0</v>
      </c>
      <c r="T1852" s="5">
        <f>VLOOKUP(CONCATENATE($F1852," ",$G1852),AllocFactorMatrix,(T$4+1),FALSE)*$E1856</f>
        <v>0</v>
      </c>
      <c r="U1852" s="5">
        <f>VLOOKUP(CONCATENATE($F1852," ",$G1852),AllocFactorMatrix,(U$4+1),FALSE)*$E1856</f>
        <v>0</v>
      </c>
      <c r="V1852" s="5">
        <f>VLOOKUP(CONCATENATE($F1852," ",$G1852),AllocFactorMatrix,(V$4+1),FALSE)*$E1856</f>
        <v>0</v>
      </c>
      <c r="W1852" s="5">
        <f>VLOOKUP(CONCATENATE($F1852," ",$G1852),AllocFactorMatrix,(W$4+1),FALSE)*$E1856</f>
        <v>0</v>
      </c>
      <c r="X1852" s="5">
        <f t="shared" si="930"/>
        <v>0</v>
      </c>
      <c r="Y1852" s="5">
        <f>VLOOKUP(CONCATENATE($F1852," ",$G1852),AllocFactorMatrix,(Y$4+1),FALSE)*$E1856</f>
        <v>0</v>
      </c>
      <c r="Z1852" s="5">
        <f>VLOOKUP(CONCATENATE($F1852," ",$G1852),AllocFactorMatrix,(Z$4+1),FALSE)*$E1856</f>
        <v>0</v>
      </c>
      <c r="AA1852" s="5">
        <f t="shared" si="928"/>
        <v>0</v>
      </c>
      <c r="AB1852" s="5">
        <f>VLOOKUP(CONCATENATE($F1852," ",$G1852),AllocFactorMatrix,(AB$4+1),FALSE)*$E1856</f>
        <v>0</v>
      </c>
      <c r="AC1852" s="5">
        <f>VLOOKUP(CONCATENATE($F1852," ",$G1852),AllocFactorMatrix,(AC$4+1),FALSE)*$E1856</f>
        <v>0</v>
      </c>
      <c r="AD1852" s="5">
        <f>VLOOKUP(CONCATENATE($F1852," ",$G1852),AllocFactorMatrix,(AD$4+1),FALSE)*$E1856</f>
        <v>0</v>
      </c>
    </row>
    <row r="1853" spans="4:30" hidden="1" outlineLevel="1">
      <c r="D1853" s="55"/>
      <c r="E1853" s="51"/>
      <c r="F1853" s="52" t="str">
        <f>F1856</f>
        <v>PROD_ENERGY</v>
      </c>
      <c r="G1853" s="55" t="str">
        <f>$G$12</f>
        <v>DISTSEC</v>
      </c>
      <c r="H1853" s="4">
        <f t="shared" si="926"/>
        <v>0</v>
      </c>
      <c r="I1853" s="5">
        <f>VLOOKUP(CONCATENATE($F1853," ",$G1853),AllocFactorMatrix,(I$4+1),FALSE)*$E1856</f>
        <v>0</v>
      </c>
      <c r="J1853" s="5">
        <f>VLOOKUP(CONCATENATE($F1853," ",$G1853),AllocFactorMatrix,(J$4+1),FALSE)*$E1856</f>
        <v>0</v>
      </c>
      <c r="K1853" s="5">
        <f>VLOOKUP(CONCATENATE($F1853," ",$G1853),AllocFactorMatrix,(K$4+1),FALSE)*$E1856</f>
        <v>0</v>
      </c>
      <c r="L1853" s="5">
        <f>VLOOKUP(CONCATENATE($F1853," ",$G1853),AllocFactorMatrix,(L$4+1),FALSE)*$E1856</f>
        <v>0</v>
      </c>
      <c r="M1853" s="5">
        <f>VLOOKUP(CONCATENATE($F1853," ",$G1853),AllocFactorMatrix,(M$4+1),FALSE)*$E1856</f>
        <v>0</v>
      </c>
      <c r="N1853" s="5">
        <f t="shared" si="927"/>
        <v>0</v>
      </c>
      <c r="O1853" s="5">
        <f>VLOOKUP(CONCATENATE($F1853," ",$G1853),AllocFactorMatrix,(O$4+1),FALSE)*$E1856</f>
        <v>0</v>
      </c>
      <c r="P1853" s="5">
        <f>VLOOKUP(CONCATENATE($F1853," ",$G1853),AllocFactorMatrix,(P$4+1),FALSE)*$E1856</f>
        <v>0</v>
      </c>
      <c r="Q1853" s="5">
        <f>VLOOKUP(CONCATENATE($F1853," ",$G1853),AllocFactorMatrix,(Q$4+1),FALSE)*$E1856</f>
        <v>0</v>
      </c>
      <c r="R1853" s="5">
        <f>VLOOKUP(CONCATENATE($F1853," ",$G1853),AllocFactorMatrix,(R$4+1),FALSE)*$E1856</f>
        <v>0</v>
      </c>
      <c r="S1853" s="5">
        <f t="shared" si="929"/>
        <v>0</v>
      </c>
      <c r="T1853" s="5">
        <f>VLOOKUP(CONCATENATE($F1853," ",$G1853),AllocFactorMatrix,(T$4+1),FALSE)*$E1856</f>
        <v>0</v>
      </c>
      <c r="U1853" s="5">
        <f>VLOOKUP(CONCATENATE($F1853," ",$G1853),AllocFactorMatrix,(U$4+1),FALSE)*$E1856</f>
        <v>0</v>
      </c>
      <c r="V1853" s="5">
        <f>VLOOKUP(CONCATENATE($F1853," ",$G1853),AllocFactorMatrix,(V$4+1),FALSE)*$E1856</f>
        <v>0</v>
      </c>
      <c r="W1853" s="5">
        <f>VLOOKUP(CONCATENATE($F1853," ",$G1853),AllocFactorMatrix,(W$4+1),FALSE)*$E1856</f>
        <v>0</v>
      </c>
      <c r="X1853" s="5">
        <f t="shared" si="930"/>
        <v>0</v>
      </c>
      <c r="Y1853" s="5">
        <f>VLOOKUP(CONCATENATE($F1853," ",$G1853),AllocFactorMatrix,(Y$4+1),FALSE)*$E1856</f>
        <v>0</v>
      </c>
      <c r="Z1853" s="5">
        <f>VLOOKUP(CONCATENATE($F1853," ",$G1853),AllocFactorMatrix,(Z$4+1),FALSE)*$E1856</f>
        <v>0</v>
      </c>
      <c r="AA1853" s="5">
        <f t="shared" si="928"/>
        <v>0</v>
      </c>
      <c r="AB1853" s="5">
        <f>VLOOKUP(CONCATENATE($F1853," ",$G1853),AllocFactorMatrix,(AB$4+1),FALSE)*$E1856</f>
        <v>0</v>
      </c>
      <c r="AC1853" s="5">
        <f>VLOOKUP(CONCATENATE($F1853," ",$G1853),AllocFactorMatrix,(AC$4+1),FALSE)*$E1856</f>
        <v>0</v>
      </c>
      <c r="AD1853" s="5">
        <f>VLOOKUP(CONCATENATE($F1853," ",$G1853),AllocFactorMatrix,(AD$4+1),FALSE)*$E1856</f>
        <v>0</v>
      </c>
    </row>
    <row r="1854" spans="4:30" hidden="1" outlineLevel="1">
      <c r="D1854" s="55"/>
      <c r="E1854" s="51"/>
      <c r="F1854" s="52" t="str">
        <f>F1856</f>
        <v>PROD_ENERGY</v>
      </c>
      <c r="G1854" s="55" t="str">
        <f>$G$13</f>
        <v>ENERGY</v>
      </c>
      <c r="H1854" s="4">
        <f t="shared" si="926"/>
        <v>-667402.99999999977</v>
      </c>
      <c r="I1854" s="5">
        <f>VLOOKUP(CONCATENATE($F1854," ",$G1854),AllocFactorMatrix,(I$4+1),FALSE)*$E1856</f>
        <v>-250427.68470790423</v>
      </c>
      <c r="J1854" s="5">
        <f>VLOOKUP(CONCATENATE($F1854," ",$G1854),AllocFactorMatrix,(J$4+1),FALSE)*$E1856</f>
        <v>-16229.332181365542</v>
      </c>
      <c r="K1854" s="5">
        <f>VLOOKUP(CONCATENATE($F1854," ",$G1854),AllocFactorMatrix,(K$4+1),FALSE)*$E1856</f>
        <v>-54451.168788640825</v>
      </c>
      <c r="L1854" s="5">
        <f>VLOOKUP(CONCATENATE($F1854," ",$G1854),AllocFactorMatrix,(L$4+1),FALSE)*$E1856</f>
        <v>-1730.5817609655053</v>
      </c>
      <c r="M1854" s="5">
        <f>VLOOKUP(CONCATENATE($F1854," ",$G1854),AllocFactorMatrix,(M$4+1),FALSE)*$E1856</f>
        <v>-159.53940749686743</v>
      </c>
      <c r="N1854" s="5">
        <f t="shared" si="927"/>
        <v>-56341.289957103196</v>
      </c>
      <c r="O1854" s="5">
        <f>VLOOKUP(CONCATENATE($F1854," ",$G1854),AllocFactorMatrix,(O$4+1),FALSE)*$E1856</f>
        <v>-49643.890355854855</v>
      </c>
      <c r="P1854" s="5">
        <f>VLOOKUP(CONCATENATE($F1854," ",$G1854),AllocFactorMatrix,(P$4+1),FALSE)*$E1856</f>
        <v>-9203.0220408271998</v>
      </c>
      <c r="Q1854" s="5">
        <f>VLOOKUP(CONCATENATE($F1854," ",$G1854),AllocFactorMatrix,(Q$4+1),FALSE)*$E1856</f>
        <v>-4181.6176554726599</v>
      </c>
      <c r="R1854" s="5">
        <f>VLOOKUP(CONCATENATE($F1854," ",$G1854),AllocFactorMatrix,(R$4+1),FALSE)*$E1856</f>
        <v>-193.7516503097863</v>
      </c>
      <c r="S1854" s="5">
        <f t="shared" si="929"/>
        <v>-63222.281702464505</v>
      </c>
      <c r="T1854" s="5">
        <f>VLOOKUP(CONCATENATE($F1854," ",$G1854),AllocFactorMatrix,(T$4+1),FALSE)*$E1856</f>
        <v>-1902.4479534203103</v>
      </c>
      <c r="U1854" s="5">
        <f>VLOOKUP(CONCATENATE($F1854," ",$G1854),AllocFactorMatrix,(U$4+1),FALSE)*$E1856</f>
        <v>-33404.136043567007</v>
      </c>
      <c r="V1854" s="5">
        <f>VLOOKUP(CONCATENATE($F1854," ",$G1854),AllocFactorMatrix,(V$4+1),FALSE)*$E1856</f>
        <v>-189654.81576409872</v>
      </c>
      <c r="W1854" s="5">
        <f>VLOOKUP(CONCATENATE($F1854," ",$G1854),AllocFactorMatrix,(W$4+1),FALSE)*$E1856</f>
        <v>-35981.957357446241</v>
      </c>
      <c r="X1854" s="5">
        <f t="shared" si="930"/>
        <v>-260943.35711853229</v>
      </c>
      <c r="Y1854" s="5">
        <f>VLOOKUP(CONCATENATE($F1854," ",$G1854),AllocFactorMatrix,(Y$4+1),FALSE)*$E1856</f>
        <v>-13450.026336499997</v>
      </c>
      <c r="Z1854" s="5">
        <f>VLOOKUP(CONCATENATE($F1854," ",$G1854),AllocFactorMatrix,(Z$4+1),FALSE)*$E1856</f>
        <v>-218.94498733849068</v>
      </c>
      <c r="AA1854" s="5">
        <f t="shared" si="928"/>
        <v>-13668.971323838488</v>
      </c>
      <c r="AB1854" s="5">
        <f>VLOOKUP(CONCATENATE($F1854," ",$G1854),AllocFactorMatrix,(AB$4+1),FALSE)*$E1856</f>
        <v>-244.21552135694373</v>
      </c>
      <c r="AC1854" s="5">
        <f>VLOOKUP(CONCATENATE($F1854," ",$G1854),AllocFactorMatrix,(AC$4+1),FALSE)*$E1856</f>
        <v>-5280.8336249162894</v>
      </c>
      <c r="AD1854" s="5">
        <f>VLOOKUP(CONCATENATE($F1854," ",$G1854),AllocFactorMatrix,(AD$4+1),FALSE)*$E1856</f>
        <v>-1045.033862518409</v>
      </c>
    </row>
    <row r="1855" spans="4:30" hidden="1" outlineLevel="1">
      <c r="D1855" s="55"/>
      <c r="E1855" s="51"/>
      <c r="F1855" s="52" t="str">
        <f>F1856</f>
        <v>PROD_ENERGY</v>
      </c>
      <c r="G1855" s="55" t="str">
        <f>$G$14</f>
        <v>CUSTOMER</v>
      </c>
      <c r="H1855" s="4">
        <f t="shared" si="926"/>
        <v>0</v>
      </c>
      <c r="I1855" s="5">
        <f>VLOOKUP(CONCATENATE($F1855," ",$G1855),AllocFactorMatrix,(I$4+1),FALSE)*$E1856</f>
        <v>0</v>
      </c>
      <c r="J1855" s="5">
        <f>VLOOKUP(CONCATENATE($F1855," ",$G1855),AllocFactorMatrix,(J$4+1),FALSE)*$E1856</f>
        <v>0</v>
      </c>
      <c r="K1855" s="5">
        <f>VLOOKUP(CONCATENATE($F1855," ",$G1855),AllocFactorMatrix,(K$4+1),FALSE)*$E1856</f>
        <v>0</v>
      </c>
      <c r="L1855" s="5">
        <f>VLOOKUP(CONCATENATE($F1855," ",$G1855),AllocFactorMatrix,(L$4+1),FALSE)*$E1856</f>
        <v>0</v>
      </c>
      <c r="M1855" s="5">
        <f>VLOOKUP(CONCATENATE($F1855," ",$G1855),AllocFactorMatrix,(M$4+1),FALSE)*$E1856</f>
        <v>0</v>
      </c>
      <c r="N1855" s="5">
        <f t="shared" si="927"/>
        <v>0</v>
      </c>
      <c r="O1855" s="5">
        <f>VLOOKUP(CONCATENATE($F1855," ",$G1855),AllocFactorMatrix,(O$4+1),FALSE)*$E1856</f>
        <v>0</v>
      </c>
      <c r="P1855" s="5">
        <f>VLOOKUP(CONCATENATE($F1855," ",$G1855),AllocFactorMatrix,(P$4+1),FALSE)*$E1856</f>
        <v>0</v>
      </c>
      <c r="Q1855" s="5">
        <f>VLOOKUP(CONCATENATE($F1855," ",$G1855),AllocFactorMatrix,(Q$4+1),FALSE)*$E1856</f>
        <v>0</v>
      </c>
      <c r="R1855" s="5">
        <f>VLOOKUP(CONCATENATE($F1855," ",$G1855),AllocFactorMatrix,(R$4+1),FALSE)*$E1856</f>
        <v>0</v>
      </c>
      <c r="S1855" s="5">
        <f t="shared" si="929"/>
        <v>0</v>
      </c>
      <c r="T1855" s="5">
        <f>VLOOKUP(CONCATENATE($F1855," ",$G1855),AllocFactorMatrix,(T$4+1),FALSE)*$E1856</f>
        <v>0</v>
      </c>
      <c r="U1855" s="5">
        <f>VLOOKUP(CONCATENATE($F1855," ",$G1855),AllocFactorMatrix,(U$4+1),FALSE)*$E1856</f>
        <v>0</v>
      </c>
      <c r="V1855" s="5">
        <f>VLOOKUP(CONCATENATE($F1855," ",$G1855),AllocFactorMatrix,(V$4+1),FALSE)*$E1856</f>
        <v>0</v>
      </c>
      <c r="W1855" s="5">
        <f>VLOOKUP(CONCATENATE($F1855," ",$G1855),AllocFactorMatrix,(W$4+1),FALSE)*$E1856</f>
        <v>0</v>
      </c>
      <c r="X1855" s="5">
        <f t="shared" si="930"/>
        <v>0</v>
      </c>
      <c r="Y1855" s="5">
        <f>VLOOKUP(CONCATENATE($F1855," ",$G1855),AllocFactorMatrix,(Y$4+1),FALSE)*$E1856</f>
        <v>0</v>
      </c>
      <c r="Z1855" s="5">
        <f>VLOOKUP(CONCATENATE($F1855," ",$G1855),AllocFactorMatrix,(Z$4+1),FALSE)*$E1856</f>
        <v>0</v>
      </c>
      <c r="AA1855" s="5">
        <f t="shared" si="928"/>
        <v>0</v>
      </c>
      <c r="AB1855" s="5">
        <f>VLOOKUP(CONCATENATE($F1855," ",$G1855),AllocFactorMatrix,(AB$4+1),FALSE)*$E1856</f>
        <v>0</v>
      </c>
      <c r="AC1855" s="5">
        <f>VLOOKUP(CONCATENATE($F1855," ",$G1855),AllocFactorMatrix,(AC$4+1),FALSE)*$E1856</f>
        <v>0</v>
      </c>
      <c r="AD1855" s="5">
        <f>VLOOKUP(CONCATENATE($F1855," ",$G1855),AllocFactorMatrix,(AD$4+1),FALSE)*$E1856</f>
        <v>0</v>
      </c>
    </row>
    <row r="1856" spans="4:30" collapsed="1">
      <c r="D1856" s="109" t="s">
        <v>645</v>
      </c>
      <c r="E1856" s="61">
        <f>-689963+22560</f>
        <v>-667403</v>
      </c>
      <c r="F1856" s="97" t="s">
        <v>32</v>
      </c>
      <c r="G1856" s="55" t="str">
        <f>$G$15</f>
        <v>TOTAL</v>
      </c>
      <c r="H1856" s="4">
        <f t="shared" si="926"/>
        <v>-667402.99999999977</v>
      </c>
      <c r="I1856" s="5">
        <f>VLOOKUP(CONCATENATE($F1856," ",$G1856),AllocFactorMatrix,(I$4+1),FALSE)*$E1856</f>
        <v>-250427.68470790423</v>
      </c>
      <c r="J1856" s="5">
        <f>VLOOKUP(CONCATENATE($F1856," ",$G1856),AllocFactorMatrix,(J$4+1),FALSE)*$E1856</f>
        <v>-16229.332181365542</v>
      </c>
      <c r="K1856" s="5">
        <f>VLOOKUP(CONCATENATE($F1856," ",$G1856),AllocFactorMatrix,(K$4+1),FALSE)*$E1856</f>
        <v>-54451.168788640825</v>
      </c>
      <c r="L1856" s="5">
        <f>VLOOKUP(CONCATENATE($F1856," ",$G1856),AllocFactorMatrix,(L$4+1),FALSE)*$E1856</f>
        <v>-1730.5817609655053</v>
      </c>
      <c r="M1856" s="5">
        <f>VLOOKUP(CONCATENATE($F1856," ",$G1856),AllocFactorMatrix,(M$4+1),FALSE)*$E1856</f>
        <v>-159.53940749686743</v>
      </c>
      <c r="N1856" s="5">
        <f t="shared" si="927"/>
        <v>-56341.289957103196</v>
      </c>
      <c r="O1856" s="5">
        <f>VLOOKUP(CONCATENATE($F1856," ",$G1856),AllocFactorMatrix,(O$4+1),FALSE)*$E1856</f>
        <v>-49643.890355854855</v>
      </c>
      <c r="P1856" s="5">
        <f>VLOOKUP(CONCATENATE($F1856," ",$G1856),AllocFactorMatrix,(P$4+1),FALSE)*$E1856</f>
        <v>-9203.0220408271998</v>
      </c>
      <c r="Q1856" s="5">
        <f>VLOOKUP(CONCATENATE($F1856," ",$G1856),AllocFactorMatrix,(Q$4+1),FALSE)*$E1856</f>
        <v>-4181.6176554726599</v>
      </c>
      <c r="R1856" s="5">
        <f>VLOOKUP(CONCATENATE($F1856," ",$G1856),AllocFactorMatrix,(R$4+1),FALSE)*$E1856</f>
        <v>-193.7516503097863</v>
      </c>
      <c r="S1856" s="5">
        <f t="shared" si="929"/>
        <v>-63222.281702464505</v>
      </c>
      <c r="T1856" s="5">
        <f>VLOOKUP(CONCATENATE($F1856," ",$G1856),AllocFactorMatrix,(T$4+1),FALSE)*$E1856</f>
        <v>-1902.4479534203103</v>
      </c>
      <c r="U1856" s="5">
        <f>VLOOKUP(CONCATENATE($F1856," ",$G1856),AllocFactorMatrix,(U$4+1),FALSE)*$E1856</f>
        <v>-33404.136043567007</v>
      </c>
      <c r="V1856" s="5">
        <f>VLOOKUP(CONCATENATE($F1856," ",$G1856),AllocFactorMatrix,(V$4+1),FALSE)*$E1856</f>
        <v>-189654.81576409872</v>
      </c>
      <c r="W1856" s="5">
        <f>VLOOKUP(CONCATENATE($F1856," ",$G1856),AllocFactorMatrix,(W$4+1),FALSE)*$E1856</f>
        <v>-35981.957357446241</v>
      </c>
      <c r="X1856" s="5">
        <f t="shared" si="930"/>
        <v>-260943.35711853229</v>
      </c>
      <c r="Y1856" s="5">
        <f>VLOOKUP(CONCATENATE($F1856," ",$G1856),AllocFactorMatrix,(Y$4+1),FALSE)*$E1856</f>
        <v>-13450.026336499997</v>
      </c>
      <c r="Z1856" s="5">
        <f>VLOOKUP(CONCATENATE($F1856," ",$G1856),AllocFactorMatrix,(Z$4+1),FALSE)*$E1856</f>
        <v>-218.94498733849068</v>
      </c>
      <c r="AA1856" s="5">
        <f t="shared" si="928"/>
        <v>-13668.971323838488</v>
      </c>
      <c r="AB1856" s="5">
        <f>VLOOKUP(CONCATENATE($F1856," ",$G1856),AllocFactorMatrix,(AB$4+1),FALSE)*$E1856</f>
        <v>-244.21552135694373</v>
      </c>
      <c r="AC1856" s="5">
        <f>VLOOKUP(CONCATENATE($F1856," ",$G1856),AllocFactorMatrix,(AC$4+1),FALSE)*$E1856</f>
        <v>-5280.8336249162894</v>
      </c>
      <c r="AD1856" s="5">
        <f>VLOOKUP(CONCATENATE($F1856," ",$G1856),AllocFactorMatrix,(AD$4+1),FALSE)*$E1856</f>
        <v>-1045.033862518409</v>
      </c>
    </row>
    <row r="1857" spans="1:30" hidden="1" outlineLevel="1">
      <c r="E1857" s="51"/>
      <c r="F1857" s="52" t="str">
        <f>F1864</f>
        <v>PROD_DEMAND</v>
      </c>
      <c r="G1857" s="55" t="str">
        <f>$G$8</f>
        <v>PRODUCTION</v>
      </c>
      <c r="H1857" s="4">
        <f t="shared" ref="H1857:H1871" si="931">SUBTOTAL(9,I1857:AD1857)</f>
        <v>-2639313</v>
      </c>
      <c r="I1857" s="5">
        <f>VLOOKUP(CONCATENATE($F1857," ",$G1857),AllocFactorMatrix,(I$4+1),FALSE)*$E1864</f>
        <v>-1465363.6987630094</v>
      </c>
      <c r="J1857" s="5">
        <f>VLOOKUP(CONCATENATE($F1857," ",$G1857),AllocFactorMatrix,(J$4+1),FALSE)*$E1864</f>
        <v>-67428.528791314951</v>
      </c>
      <c r="K1857" s="5">
        <f>VLOOKUP(CONCATENATE($F1857," ",$G1857),AllocFactorMatrix,(K$4+1),FALSE)*$E1864</f>
        <v>-222128.93446566103</v>
      </c>
      <c r="L1857" s="5">
        <f>VLOOKUP(CONCATENATE($F1857," ",$G1857),AllocFactorMatrix,(L$4+1),FALSE)*$E1864</f>
        <v>-5550.2929459052712</v>
      </c>
      <c r="M1857" s="5">
        <f>VLOOKUP(CONCATENATE($F1857," ",$G1857),AllocFactorMatrix,(M$4+1),FALSE)*$E1864</f>
        <v>-714.48777724778108</v>
      </c>
      <c r="N1857" s="5">
        <f t="shared" ref="N1857:N1871" si="932">SUBTOTAL(9,K1857:M1857)</f>
        <v>-228393.71518881409</v>
      </c>
      <c r="O1857" s="5">
        <f>VLOOKUP(CONCATENATE($F1857," ",$G1857),AllocFactorMatrix,(O$4+1),FALSE)*$E1864</f>
        <v>-168976.48287887318</v>
      </c>
      <c r="P1857" s="5">
        <f>VLOOKUP(CONCATENATE($F1857," ",$G1857),AllocFactorMatrix,(P$4+1),FALSE)*$E1864</f>
        <v>-30585.064475976083</v>
      </c>
      <c r="Q1857" s="5">
        <f>VLOOKUP(CONCATENATE($F1857," ",$G1857),AllocFactorMatrix,(Q$4+1),FALSE)*$E1864</f>
        <v>-11830.087003941813</v>
      </c>
      <c r="R1857" s="5">
        <f>VLOOKUP(CONCATENATE($F1857," ",$G1857),AllocFactorMatrix,(R$4+1),FALSE)*$E1864</f>
        <v>-254.89962185752228</v>
      </c>
      <c r="S1857" s="5">
        <f>SUBTOTAL(9,O1857:R1857)</f>
        <v>-211646.53398064862</v>
      </c>
      <c r="T1857" s="5">
        <f>VLOOKUP(CONCATENATE($F1857," ",$G1857),AllocFactorMatrix,(T$4+1),FALSE)*$E1864</f>
        <v>-5365.620247648244</v>
      </c>
      <c r="U1857" s="5">
        <f>VLOOKUP(CONCATENATE($F1857," ",$G1857),AllocFactorMatrix,(U$4+1),FALSE)*$E1864</f>
        <v>-85430.001866067323</v>
      </c>
      <c r="V1857" s="5">
        <f>VLOOKUP(CONCATENATE($F1857," ",$G1857),AllocFactorMatrix,(V$4+1),FALSE)*$E1864</f>
        <v>-463304.3100184541</v>
      </c>
      <c r="W1857" s="5">
        <f>VLOOKUP(CONCATENATE($F1857," ",$G1857),AllocFactorMatrix,(W$4+1),FALSE)*$E1864</f>
        <v>-60958.179060225608</v>
      </c>
      <c r="X1857" s="5">
        <f>SUBTOTAL(9,T1857:W1857)</f>
        <v>-615058.11119239521</v>
      </c>
      <c r="Y1857" s="5">
        <f>VLOOKUP(CONCATENATE($F1857," ",$G1857),AllocFactorMatrix,(Y$4+1),FALSE)*$E1864</f>
        <v>-49802.281376343672</v>
      </c>
      <c r="Z1857" s="5">
        <f>VLOOKUP(CONCATENATE($F1857," ",$G1857),AllocFactorMatrix,(Z$4+1),FALSE)*$E1864</f>
        <v>-1035.2242240578914</v>
      </c>
      <c r="AA1857" s="5">
        <f t="shared" ref="AA1857:AA1871" si="933">SUBTOTAL(9,Y1857:Z1857)</f>
        <v>-50837.505600401564</v>
      </c>
      <c r="AB1857" s="5">
        <f>VLOOKUP(CONCATENATE($F1857," ",$G1857),AllocFactorMatrix,(AB$4+1),FALSE)*$E1864</f>
        <v>-584.90648341588565</v>
      </c>
      <c r="AC1857" s="5">
        <f>VLOOKUP(CONCATENATE($F1857," ",$G1857),AllocFactorMatrix,(AC$4+1),FALSE)*$E1864</f>
        <v>0</v>
      </c>
      <c r="AD1857" s="5">
        <f>VLOOKUP(CONCATENATE($F1857," ",$G1857),AllocFactorMatrix,(AD$4+1),FALSE)*$E1864</f>
        <v>0</v>
      </c>
    </row>
    <row r="1858" spans="1:30" hidden="1" outlineLevel="1">
      <c r="E1858" s="51"/>
      <c r="F1858" s="52" t="str">
        <f>F1864</f>
        <v>PROD_DEMAND</v>
      </c>
      <c r="G1858" s="55" t="str">
        <f>$G$9</f>
        <v>BULKTRAN</v>
      </c>
      <c r="H1858" s="4">
        <f t="shared" si="931"/>
        <v>0</v>
      </c>
      <c r="I1858" s="5">
        <f>VLOOKUP(CONCATENATE($F1858," ",$G1858),AllocFactorMatrix,(I$4+1),FALSE)*$E1864</f>
        <v>0</v>
      </c>
      <c r="J1858" s="5">
        <f>VLOOKUP(CONCATENATE($F1858," ",$G1858),AllocFactorMatrix,(J$4+1),FALSE)*$E1864</f>
        <v>0</v>
      </c>
      <c r="K1858" s="5">
        <f>VLOOKUP(CONCATENATE($F1858," ",$G1858),AllocFactorMatrix,(K$4+1),FALSE)*$E1864</f>
        <v>0</v>
      </c>
      <c r="L1858" s="5">
        <f>VLOOKUP(CONCATENATE($F1858," ",$G1858),AllocFactorMatrix,(L$4+1),FALSE)*$E1864</f>
        <v>0</v>
      </c>
      <c r="M1858" s="5">
        <f>VLOOKUP(CONCATENATE($F1858," ",$G1858),AllocFactorMatrix,(M$4+1),FALSE)*$E1864</f>
        <v>0</v>
      </c>
      <c r="N1858" s="5">
        <f t="shared" si="932"/>
        <v>0</v>
      </c>
      <c r="O1858" s="5">
        <f>VLOOKUP(CONCATENATE($F1858," ",$G1858),AllocFactorMatrix,(O$4+1),FALSE)*$E1864</f>
        <v>0</v>
      </c>
      <c r="P1858" s="5">
        <f>VLOOKUP(CONCATENATE($F1858," ",$G1858),AllocFactorMatrix,(P$4+1),FALSE)*$E1864</f>
        <v>0</v>
      </c>
      <c r="Q1858" s="5">
        <f>VLOOKUP(CONCATENATE($F1858," ",$G1858),AllocFactorMatrix,(Q$4+1),FALSE)*$E1864</f>
        <v>0</v>
      </c>
      <c r="R1858" s="5">
        <f>VLOOKUP(CONCATENATE($F1858," ",$G1858),AllocFactorMatrix,(R$4+1),FALSE)*$E1864</f>
        <v>0</v>
      </c>
      <c r="S1858" s="5">
        <f t="shared" ref="S1858:S1864" si="934">SUBTOTAL(9,O1858:R1858)</f>
        <v>0</v>
      </c>
      <c r="T1858" s="5">
        <f>VLOOKUP(CONCATENATE($F1858," ",$G1858),AllocFactorMatrix,(T$4+1),FALSE)*$E1864</f>
        <v>0</v>
      </c>
      <c r="U1858" s="5">
        <f>VLOOKUP(CONCATENATE($F1858," ",$G1858),AllocFactorMatrix,(U$4+1),FALSE)*$E1864</f>
        <v>0</v>
      </c>
      <c r="V1858" s="5">
        <f>VLOOKUP(CONCATENATE($F1858," ",$G1858),AllocFactorMatrix,(V$4+1),FALSE)*$E1864</f>
        <v>0</v>
      </c>
      <c r="W1858" s="5">
        <f>VLOOKUP(CONCATENATE($F1858," ",$G1858),AllocFactorMatrix,(W$4+1),FALSE)*$E1864</f>
        <v>0</v>
      </c>
      <c r="X1858" s="5">
        <f t="shared" ref="X1858:X1864" si="935">SUBTOTAL(9,T1858:W1858)</f>
        <v>0</v>
      </c>
      <c r="Y1858" s="5">
        <f>VLOOKUP(CONCATENATE($F1858," ",$G1858),AllocFactorMatrix,(Y$4+1),FALSE)*$E1864</f>
        <v>0</v>
      </c>
      <c r="Z1858" s="5">
        <f>VLOOKUP(CONCATENATE($F1858," ",$G1858),AllocFactorMatrix,(Z$4+1),FALSE)*$E1864</f>
        <v>0</v>
      </c>
      <c r="AA1858" s="5">
        <f t="shared" si="933"/>
        <v>0</v>
      </c>
      <c r="AB1858" s="5">
        <f>VLOOKUP(CONCATENATE($F1858," ",$G1858),AllocFactorMatrix,(AB$4+1),FALSE)*$E1864</f>
        <v>0</v>
      </c>
      <c r="AC1858" s="5">
        <f>VLOOKUP(CONCATENATE($F1858," ",$G1858),AllocFactorMatrix,(AC$4+1),FALSE)*$E1864</f>
        <v>0</v>
      </c>
      <c r="AD1858" s="5">
        <f>VLOOKUP(CONCATENATE($F1858," ",$G1858),AllocFactorMatrix,(AD$4+1),FALSE)*$E1864</f>
        <v>0</v>
      </c>
    </row>
    <row r="1859" spans="1:30" hidden="1" outlineLevel="1">
      <c r="E1859" s="51"/>
      <c r="F1859" s="52" t="str">
        <f>F1864</f>
        <v>PROD_DEMAND</v>
      </c>
      <c r="G1859" s="55" t="str">
        <f>$G$10</f>
        <v>SUBTRAN</v>
      </c>
      <c r="H1859" s="4">
        <f t="shared" si="931"/>
        <v>0</v>
      </c>
      <c r="I1859" s="5">
        <f>VLOOKUP(CONCATENATE($F1859," ",$G1859),AllocFactorMatrix,(I$4+1),FALSE)*$E1864</f>
        <v>0</v>
      </c>
      <c r="J1859" s="5">
        <f>VLOOKUP(CONCATENATE($F1859," ",$G1859),AllocFactorMatrix,(J$4+1),FALSE)*$E1864</f>
        <v>0</v>
      </c>
      <c r="K1859" s="5">
        <f>VLOOKUP(CONCATENATE($F1859," ",$G1859),AllocFactorMatrix,(K$4+1),FALSE)*$E1864</f>
        <v>0</v>
      </c>
      <c r="L1859" s="5">
        <f>VLOOKUP(CONCATENATE($F1859," ",$G1859),AllocFactorMatrix,(L$4+1),FALSE)*$E1864</f>
        <v>0</v>
      </c>
      <c r="M1859" s="5">
        <f>VLOOKUP(CONCATENATE($F1859," ",$G1859),AllocFactorMatrix,(M$4+1),FALSE)*$E1864</f>
        <v>0</v>
      </c>
      <c r="N1859" s="5">
        <f t="shared" si="932"/>
        <v>0</v>
      </c>
      <c r="O1859" s="5">
        <f>VLOOKUP(CONCATENATE($F1859," ",$G1859),AllocFactorMatrix,(O$4+1),FALSE)*$E1864</f>
        <v>0</v>
      </c>
      <c r="P1859" s="5">
        <f>VLOOKUP(CONCATENATE($F1859," ",$G1859),AllocFactorMatrix,(P$4+1),FALSE)*$E1864</f>
        <v>0</v>
      </c>
      <c r="Q1859" s="5">
        <f>VLOOKUP(CONCATENATE($F1859," ",$G1859),AllocFactorMatrix,(Q$4+1),FALSE)*$E1864</f>
        <v>0</v>
      </c>
      <c r="R1859" s="5">
        <f>VLOOKUP(CONCATENATE($F1859," ",$G1859),AllocFactorMatrix,(R$4+1),FALSE)*$E1864</f>
        <v>0</v>
      </c>
      <c r="S1859" s="5">
        <f t="shared" si="934"/>
        <v>0</v>
      </c>
      <c r="T1859" s="5">
        <f>VLOOKUP(CONCATENATE($F1859," ",$G1859),AllocFactorMatrix,(T$4+1),FALSE)*$E1864</f>
        <v>0</v>
      </c>
      <c r="U1859" s="5">
        <f>VLOOKUP(CONCATENATE($F1859," ",$G1859),AllocFactorMatrix,(U$4+1),FALSE)*$E1864</f>
        <v>0</v>
      </c>
      <c r="V1859" s="5">
        <f>VLOOKUP(CONCATENATE($F1859," ",$G1859),AllocFactorMatrix,(V$4+1),FALSE)*$E1864</f>
        <v>0</v>
      </c>
      <c r="W1859" s="5">
        <f>VLOOKUP(CONCATENATE($F1859," ",$G1859),AllocFactorMatrix,(W$4+1),FALSE)*$E1864</f>
        <v>0</v>
      </c>
      <c r="X1859" s="5">
        <f t="shared" si="935"/>
        <v>0</v>
      </c>
      <c r="Y1859" s="5">
        <f>VLOOKUP(CONCATENATE($F1859," ",$G1859),AllocFactorMatrix,(Y$4+1),FALSE)*$E1864</f>
        <v>0</v>
      </c>
      <c r="Z1859" s="5">
        <f>VLOOKUP(CONCATENATE($F1859," ",$G1859),AllocFactorMatrix,(Z$4+1),FALSE)*$E1864</f>
        <v>0</v>
      </c>
      <c r="AA1859" s="5">
        <f t="shared" si="933"/>
        <v>0</v>
      </c>
      <c r="AB1859" s="5">
        <f>VLOOKUP(CONCATENATE($F1859," ",$G1859),AllocFactorMatrix,(AB$4+1),FALSE)*$E1864</f>
        <v>0</v>
      </c>
      <c r="AC1859" s="5">
        <f>VLOOKUP(CONCATENATE($F1859," ",$G1859),AllocFactorMatrix,(AC$4+1),FALSE)*$E1864</f>
        <v>0</v>
      </c>
      <c r="AD1859" s="5">
        <f>VLOOKUP(CONCATENATE($F1859," ",$G1859),AllocFactorMatrix,(AD$4+1),FALSE)*$E1864</f>
        <v>0</v>
      </c>
    </row>
    <row r="1860" spans="1:30" hidden="1" outlineLevel="1">
      <c r="E1860" s="51"/>
      <c r="F1860" s="52" t="str">
        <f>F1864</f>
        <v>PROD_DEMAND</v>
      </c>
      <c r="G1860" s="55" t="str">
        <f>$G$11</f>
        <v>DISTPRI</v>
      </c>
      <c r="H1860" s="4">
        <f t="shared" si="931"/>
        <v>0</v>
      </c>
      <c r="I1860" s="5">
        <f>VLOOKUP(CONCATENATE($F1860," ",$G1860),AllocFactorMatrix,(I$4+1),FALSE)*$E1864</f>
        <v>0</v>
      </c>
      <c r="J1860" s="5">
        <f>VLOOKUP(CONCATENATE($F1860," ",$G1860),AllocFactorMatrix,(J$4+1),FALSE)*$E1864</f>
        <v>0</v>
      </c>
      <c r="K1860" s="5">
        <f>VLOOKUP(CONCATENATE($F1860," ",$G1860),AllocFactorMatrix,(K$4+1),FALSE)*$E1864</f>
        <v>0</v>
      </c>
      <c r="L1860" s="5">
        <f>VLOOKUP(CONCATENATE($F1860," ",$G1860),AllocFactorMatrix,(L$4+1),FALSE)*$E1864</f>
        <v>0</v>
      </c>
      <c r="M1860" s="5">
        <f>VLOOKUP(CONCATENATE($F1860," ",$G1860),AllocFactorMatrix,(M$4+1),FALSE)*$E1864</f>
        <v>0</v>
      </c>
      <c r="N1860" s="5">
        <f t="shared" si="932"/>
        <v>0</v>
      </c>
      <c r="O1860" s="5">
        <f>VLOOKUP(CONCATENATE($F1860," ",$G1860),AllocFactorMatrix,(O$4+1),FALSE)*$E1864</f>
        <v>0</v>
      </c>
      <c r="P1860" s="5">
        <f>VLOOKUP(CONCATENATE($F1860," ",$G1860),AllocFactorMatrix,(P$4+1),FALSE)*$E1864</f>
        <v>0</v>
      </c>
      <c r="Q1860" s="5">
        <f>VLOOKUP(CONCATENATE($F1860," ",$G1860),AllocFactorMatrix,(Q$4+1),FALSE)*$E1864</f>
        <v>0</v>
      </c>
      <c r="R1860" s="5">
        <f>VLOOKUP(CONCATENATE($F1860," ",$G1860),AllocFactorMatrix,(R$4+1),FALSE)*$E1864</f>
        <v>0</v>
      </c>
      <c r="S1860" s="5">
        <f t="shared" si="934"/>
        <v>0</v>
      </c>
      <c r="T1860" s="5">
        <f>VLOOKUP(CONCATENATE($F1860," ",$G1860),AllocFactorMatrix,(T$4+1),FALSE)*$E1864</f>
        <v>0</v>
      </c>
      <c r="U1860" s="5">
        <f>VLOOKUP(CONCATENATE($F1860," ",$G1860),AllocFactorMatrix,(U$4+1),FALSE)*$E1864</f>
        <v>0</v>
      </c>
      <c r="V1860" s="5">
        <f>VLOOKUP(CONCATENATE($F1860," ",$G1860),AllocFactorMatrix,(V$4+1),FALSE)*$E1864</f>
        <v>0</v>
      </c>
      <c r="W1860" s="5">
        <f>VLOOKUP(CONCATENATE($F1860," ",$G1860),AllocFactorMatrix,(W$4+1),FALSE)*$E1864</f>
        <v>0</v>
      </c>
      <c r="X1860" s="5">
        <f t="shared" si="935"/>
        <v>0</v>
      </c>
      <c r="Y1860" s="5">
        <f>VLOOKUP(CONCATENATE($F1860," ",$G1860),AllocFactorMatrix,(Y$4+1),FALSE)*$E1864</f>
        <v>0</v>
      </c>
      <c r="Z1860" s="5">
        <f>VLOOKUP(CONCATENATE($F1860," ",$G1860),AllocFactorMatrix,(Z$4+1),FALSE)*$E1864</f>
        <v>0</v>
      </c>
      <c r="AA1860" s="5">
        <f t="shared" si="933"/>
        <v>0</v>
      </c>
      <c r="AB1860" s="5">
        <f>VLOOKUP(CONCATENATE($F1860," ",$G1860),AllocFactorMatrix,(AB$4+1),FALSE)*$E1864</f>
        <v>0</v>
      </c>
      <c r="AC1860" s="5">
        <f>VLOOKUP(CONCATENATE($F1860," ",$G1860),AllocFactorMatrix,(AC$4+1),FALSE)*$E1864</f>
        <v>0</v>
      </c>
      <c r="AD1860" s="5">
        <f>VLOOKUP(CONCATENATE($F1860," ",$G1860),AllocFactorMatrix,(AD$4+1),FALSE)*$E1864</f>
        <v>0</v>
      </c>
    </row>
    <row r="1861" spans="1:30" hidden="1" outlineLevel="1">
      <c r="E1861" s="51"/>
      <c r="F1861" s="52" t="str">
        <f>F1864</f>
        <v>PROD_DEMAND</v>
      </c>
      <c r="G1861" s="55" t="str">
        <f>$G$12</f>
        <v>DISTSEC</v>
      </c>
      <c r="H1861" s="4">
        <f t="shared" si="931"/>
        <v>0</v>
      </c>
      <c r="I1861" s="5">
        <f>VLOOKUP(CONCATENATE($F1861," ",$G1861),AllocFactorMatrix,(I$4+1),FALSE)*$E1864</f>
        <v>0</v>
      </c>
      <c r="J1861" s="5">
        <f>VLOOKUP(CONCATENATE($F1861," ",$G1861),AllocFactorMatrix,(J$4+1),FALSE)*$E1864</f>
        <v>0</v>
      </c>
      <c r="K1861" s="5">
        <f>VLOOKUP(CONCATENATE($F1861," ",$G1861),AllocFactorMatrix,(K$4+1),FALSE)*$E1864</f>
        <v>0</v>
      </c>
      <c r="L1861" s="5">
        <f>VLOOKUP(CONCATENATE($F1861," ",$G1861),AllocFactorMatrix,(L$4+1),FALSE)*$E1864</f>
        <v>0</v>
      </c>
      <c r="M1861" s="5">
        <f>VLOOKUP(CONCATENATE($F1861," ",$G1861),AllocFactorMatrix,(M$4+1),FALSE)*$E1864</f>
        <v>0</v>
      </c>
      <c r="N1861" s="5">
        <f t="shared" si="932"/>
        <v>0</v>
      </c>
      <c r="O1861" s="5">
        <f>VLOOKUP(CONCATENATE($F1861," ",$G1861),AllocFactorMatrix,(O$4+1),FALSE)*$E1864</f>
        <v>0</v>
      </c>
      <c r="P1861" s="5">
        <f>VLOOKUP(CONCATENATE($F1861," ",$G1861),AllocFactorMatrix,(P$4+1),FALSE)*$E1864</f>
        <v>0</v>
      </c>
      <c r="Q1861" s="5">
        <f>VLOOKUP(CONCATENATE($F1861," ",$G1861),AllocFactorMatrix,(Q$4+1),FALSE)*$E1864</f>
        <v>0</v>
      </c>
      <c r="R1861" s="5">
        <f>VLOOKUP(CONCATENATE($F1861," ",$G1861),AllocFactorMatrix,(R$4+1),FALSE)*$E1864</f>
        <v>0</v>
      </c>
      <c r="S1861" s="5">
        <f t="shared" si="934"/>
        <v>0</v>
      </c>
      <c r="T1861" s="5">
        <f>VLOOKUP(CONCATENATE($F1861," ",$G1861),AllocFactorMatrix,(T$4+1),FALSE)*$E1864</f>
        <v>0</v>
      </c>
      <c r="U1861" s="5">
        <f>VLOOKUP(CONCATENATE($F1861," ",$G1861),AllocFactorMatrix,(U$4+1),FALSE)*$E1864</f>
        <v>0</v>
      </c>
      <c r="V1861" s="5">
        <f>VLOOKUP(CONCATENATE($F1861," ",$G1861),AllocFactorMatrix,(V$4+1),FALSE)*$E1864</f>
        <v>0</v>
      </c>
      <c r="W1861" s="5">
        <f>VLOOKUP(CONCATENATE($F1861," ",$G1861),AllocFactorMatrix,(W$4+1),FALSE)*$E1864</f>
        <v>0</v>
      </c>
      <c r="X1861" s="5">
        <f t="shared" si="935"/>
        <v>0</v>
      </c>
      <c r="Y1861" s="5">
        <f>VLOOKUP(CONCATENATE($F1861," ",$G1861),AllocFactorMatrix,(Y$4+1),FALSE)*$E1864</f>
        <v>0</v>
      </c>
      <c r="Z1861" s="5">
        <f>VLOOKUP(CONCATENATE($F1861," ",$G1861),AllocFactorMatrix,(Z$4+1),FALSE)*$E1864</f>
        <v>0</v>
      </c>
      <c r="AA1861" s="5">
        <f t="shared" si="933"/>
        <v>0</v>
      </c>
      <c r="AB1861" s="5">
        <f>VLOOKUP(CONCATENATE($F1861," ",$G1861),AllocFactorMatrix,(AB$4+1),FALSE)*$E1864</f>
        <v>0</v>
      </c>
      <c r="AC1861" s="5">
        <f>VLOOKUP(CONCATENATE($F1861," ",$G1861),AllocFactorMatrix,(AC$4+1),FALSE)*$E1864</f>
        <v>0</v>
      </c>
      <c r="AD1861" s="5">
        <f>VLOOKUP(CONCATENATE($F1861," ",$G1861),AllocFactorMatrix,(AD$4+1),FALSE)*$E1864</f>
        <v>0</v>
      </c>
    </row>
    <row r="1862" spans="1:30" hidden="1" outlineLevel="1">
      <c r="E1862" s="51"/>
      <c r="F1862" s="52" t="str">
        <f>F1864</f>
        <v>PROD_DEMAND</v>
      </c>
      <c r="G1862" s="55" t="str">
        <f>$G$13</f>
        <v>ENERGY</v>
      </c>
      <c r="H1862" s="4">
        <f t="shared" si="931"/>
        <v>0</v>
      </c>
      <c r="I1862" s="5">
        <f>VLOOKUP(CONCATENATE($F1862," ",$G1862),AllocFactorMatrix,(I$4+1),FALSE)*$E1864</f>
        <v>0</v>
      </c>
      <c r="J1862" s="5">
        <f>VLOOKUP(CONCATENATE($F1862," ",$G1862),AllocFactorMatrix,(J$4+1),FALSE)*$E1864</f>
        <v>0</v>
      </c>
      <c r="K1862" s="5">
        <f>VLOOKUP(CONCATENATE($F1862," ",$G1862),AllocFactorMatrix,(K$4+1),FALSE)*$E1864</f>
        <v>0</v>
      </c>
      <c r="L1862" s="5">
        <f>VLOOKUP(CONCATENATE($F1862," ",$G1862),AllocFactorMatrix,(L$4+1),FALSE)*$E1864</f>
        <v>0</v>
      </c>
      <c r="M1862" s="5">
        <f>VLOOKUP(CONCATENATE($F1862," ",$G1862),AllocFactorMatrix,(M$4+1),FALSE)*$E1864</f>
        <v>0</v>
      </c>
      <c r="N1862" s="5">
        <f t="shared" si="932"/>
        <v>0</v>
      </c>
      <c r="O1862" s="5">
        <f>VLOOKUP(CONCATENATE($F1862," ",$G1862),AllocFactorMatrix,(O$4+1),FALSE)*$E1864</f>
        <v>0</v>
      </c>
      <c r="P1862" s="5">
        <f>VLOOKUP(CONCATENATE($F1862," ",$G1862),AllocFactorMatrix,(P$4+1),FALSE)*$E1864</f>
        <v>0</v>
      </c>
      <c r="Q1862" s="5">
        <f>VLOOKUP(CONCATENATE($F1862," ",$G1862),AllocFactorMatrix,(Q$4+1),FALSE)*$E1864</f>
        <v>0</v>
      </c>
      <c r="R1862" s="5">
        <f>VLOOKUP(CONCATENATE($F1862," ",$G1862),AllocFactorMatrix,(R$4+1),FALSE)*$E1864</f>
        <v>0</v>
      </c>
      <c r="S1862" s="5">
        <f t="shared" si="934"/>
        <v>0</v>
      </c>
      <c r="T1862" s="5">
        <f>VLOOKUP(CONCATENATE($F1862," ",$G1862),AllocFactorMatrix,(T$4+1),FALSE)*$E1864</f>
        <v>0</v>
      </c>
      <c r="U1862" s="5">
        <f>VLOOKUP(CONCATENATE($F1862," ",$G1862),AllocFactorMatrix,(U$4+1),FALSE)*$E1864</f>
        <v>0</v>
      </c>
      <c r="V1862" s="5">
        <f>VLOOKUP(CONCATENATE($F1862," ",$G1862),AllocFactorMatrix,(V$4+1),FALSE)*$E1864</f>
        <v>0</v>
      </c>
      <c r="W1862" s="5">
        <f>VLOOKUP(CONCATENATE($F1862," ",$G1862),AllocFactorMatrix,(W$4+1),FALSE)*$E1864</f>
        <v>0</v>
      </c>
      <c r="X1862" s="5">
        <f t="shared" si="935"/>
        <v>0</v>
      </c>
      <c r="Y1862" s="5">
        <f>VLOOKUP(CONCATENATE($F1862," ",$G1862),AllocFactorMatrix,(Y$4+1),FALSE)*$E1864</f>
        <v>0</v>
      </c>
      <c r="Z1862" s="5">
        <f>VLOOKUP(CONCATENATE($F1862," ",$G1862),AllocFactorMatrix,(Z$4+1),FALSE)*$E1864</f>
        <v>0</v>
      </c>
      <c r="AA1862" s="5">
        <f t="shared" si="933"/>
        <v>0</v>
      </c>
      <c r="AB1862" s="5">
        <f>VLOOKUP(CONCATENATE($F1862," ",$G1862),AllocFactorMatrix,(AB$4+1),FALSE)*$E1864</f>
        <v>0</v>
      </c>
      <c r="AC1862" s="5">
        <f>VLOOKUP(CONCATENATE($F1862," ",$G1862),AllocFactorMatrix,(AC$4+1),FALSE)*$E1864</f>
        <v>0</v>
      </c>
      <c r="AD1862" s="5">
        <f>VLOOKUP(CONCATENATE($F1862," ",$G1862),AllocFactorMatrix,(AD$4+1),FALSE)*$E1864</f>
        <v>0</v>
      </c>
    </row>
    <row r="1863" spans="1:30" hidden="1" outlineLevel="1">
      <c r="E1863" s="51"/>
      <c r="F1863" s="52" t="str">
        <f>F1864</f>
        <v>PROD_DEMAND</v>
      </c>
      <c r="G1863" s="55" t="str">
        <f>$G$14</f>
        <v>CUSTOMER</v>
      </c>
      <c r="H1863" s="4">
        <f t="shared" si="931"/>
        <v>0</v>
      </c>
      <c r="I1863" s="5">
        <f>VLOOKUP(CONCATENATE($F1863," ",$G1863),AllocFactorMatrix,(I$4+1),FALSE)*$E1864</f>
        <v>0</v>
      </c>
      <c r="J1863" s="5">
        <f>VLOOKUP(CONCATENATE($F1863," ",$G1863),AllocFactorMatrix,(J$4+1),FALSE)*$E1864</f>
        <v>0</v>
      </c>
      <c r="K1863" s="5">
        <f>VLOOKUP(CONCATENATE($F1863," ",$G1863),AllocFactorMatrix,(K$4+1),FALSE)*$E1864</f>
        <v>0</v>
      </c>
      <c r="L1863" s="5">
        <f>VLOOKUP(CONCATENATE($F1863," ",$G1863),AllocFactorMatrix,(L$4+1),FALSE)*$E1864</f>
        <v>0</v>
      </c>
      <c r="M1863" s="5">
        <f>VLOOKUP(CONCATENATE($F1863," ",$G1863),AllocFactorMatrix,(M$4+1),FALSE)*$E1864</f>
        <v>0</v>
      </c>
      <c r="N1863" s="5">
        <f t="shared" si="932"/>
        <v>0</v>
      </c>
      <c r="O1863" s="5">
        <f>VLOOKUP(CONCATENATE($F1863," ",$G1863),AllocFactorMatrix,(O$4+1),FALSE)*$E1864</f>
        <v>0</v>
      </c>
      <c r="P1863" s="5">
        <f>VLOOKUP(CONCATENATE($F1863," ",$G1863),AllocFactorMatrix,(P$4+1),FALSE)*$E1864</f>
        <v>0</v>
      </c>
      <c r="Q1863" s="5">
        <f>VLOOKUP(CONCATENATE($F1863," ",$G1863),AllocFactorMatrix,(Q$4+1),FALSE)*$E1864</f>
        <v>0</v>
      </c>
      <c r="R1863" s="5">
        <f>VLOOKUP(CONCATENATE($F1863," ",$G1863),AllocFactorMatrix,(R$4+1),FALSE)*$E1864</f>
        <v>0</v>
      </c>
      <c r="S1863" s="5">
        <f t="shared" si="934"/>
        <v>0</v>
      </c>
      <c r="T1863" s="5">
        <f>VLOOKUP(CONCATENATE($F1863," ",$G1863),AllocFactorMatrix,(T$4+1),FALSE)*$E1864</f>
        <v>0</v>
      </c>
      <c r="U1863" s="5">
        <f>VLOOKUP(CONCATENATE($F1863," ",$G1863),AllocFactorMatrix,(U$4+1),FALSE)*$E1864</f>
        <v>0</v>
      </c>
      <c r="V1863" s="5">
        <f>VLOOKUP(CONCATENATE($F1863," ",$G1863),AllocFactorMatrix,(V$4+1),FALSE)*$E1864</f>
        <v>0</v>
      </c>
      <c r="W1863" s="5">
        <f>VLOOKUP(CONCATENATE($F1863," ",$G1863),AllocFactorMatrix,(W$4+1),FALSE)*$E1864</f>
        <v>0</v>
      </c>
      <c r="X1863" s="5">
        <f t="shared" si="935"/>
        <v>0</v>
      </c>
      <c r="Y1863" s="5">
        <f>VLOOKUP(CONCATENATE($F1863," ",$G1863),AllocFactorMatrix,(Y$4+1),FALSE)*$E1864</f>
        <v>0</v>
      </c>
      <c r="Z1863" s="5">
        <f>VLOOKUP(CONCATENATE($F1863," ",$G1863),AllocFactorMatrix,(Z$4+1),FALSE)*$E1864</f>
        <v>0</v>
      </c>
      <c r="AA1863" s="5">
        <f t="shared" si="933"/>
        <v>0</v>
      </c>
      <c r="AB1863" s="5">
        <f>VLOOKUP(CONCATENATE($F1863," ",$G1863),AllocFactorMatrix,(AB$4+1),FALSE)*$E1864</f>
        <v>0</v>
      </c>
      <c r="AC1863" s="5">
        <f>VLOOKUP(CONCATENATE($F1863," ",$G1863),AllocFactorMatrix,(AC$4+1),FALSE)*$E1864</f>
        <v>0</v>
      </c>
      <c r="AD1863" s="5">
        <f>VLOOKUP(CONCATENATE($F1863," ",$G1863),AllocFactorMatrix,(AD$4+1),FALSE)*$E1864</f>
        <v>0</v>
      </c>
    </row>
    <row r="1864" spans="1:30" collapsed="1">
      <c r="D1864" s="96" t="s">
        <v>675</v>
      </c>
      <c r="E1864" s="61">
        <v>-2639313</v>
      </c>
      <c r="F1864" s="97" t="s">
        <v>30</v>
      </c>
      <c r="G1864" s="55" t="str">
        <f>$G$15</f>
        <v>TOTAL</v>
      </c>
      <c r="H1864" s="4">
        <f t="shared" si="931"/>
        <v>-2639313</v>
      </c>
      <c r="I1864" s="5">
        <f>VLOOKUP(CONCATENATE($F1864," ",$G1864),AllocFactorMatrix,(I$4+1),FALSE)*$E1864</f>
        <v>-1465363.6987630094</v>
      </c>
      <c r="J1864" s="5">
        <f>VLOOKUP(CONCATENATE($F1864," ",$G1864),AllocFactorMatrix,(J$4+1),FALSE)*$E1864</f>
        <v>-67428.528791314951</v>
      </c>
      <c r="K1864" s="5">
        <f>VLOOKUP(CONCATENATE($F1864," ",$G1864),AllocFactorMatrix,(K$4+1),FALSE)*$E1864</f>
        <v>-222128.93446566103</v>
      </c>
      <c r="L1864" s="5">
        <f>VLOOKUP(CONCATENATE($F1864," ",$G1864),AllocFactorMatrix,(L$4+1),FALSE)*$E1864</f>
        <v>-5550.2929459052712</v>
      </c>
      <c r="M1864" s="5">
        <f>VLOOKUP(CONCATENATE($F1864," ",$G1864),AllocFactorMatrix,(M$4+1),FALSE)*$E1864</f>
        <v>-714.48777724778108</v>
      </c>
      <c r="N1864" s="5">
        <f t="shared" si="932"/>
        <v>-228393.71518881409</v>
      </c>
      <c r="O1864" s="5">
        <f>VLOOKUP(CONCATENATE($F1864," ",$G1864),AllocFactorMatrix,(O$4+1),FALSE)*$E1864</f>
        <v>-168976.48287887318</v>
      </c>
      <c r="P1864" s="5">
        <f>VLOOKUP(CONCATENATE($F1864," ",$G1864),AllocFactorMatrix,(P$4+1),FALSE)*$E1864</f>
        <v>-30585.064475976083</v>
      </c>
      <c r="Q1864" s="5">
        <f>VLOOKUP(CONCATENATE($F1864," ",$G1864),AllocFactorMatrix,(Q$4+1),FALSE)*$E1864</f>
        <v>-11830.087003941813</v>
      </c>
      <c r="R1864" s="5">
        <f>VLOOKUP(CONCATENATE($F1864," ",$G1864),AllocFactorMatrix,(R$4+1),FALSE)*$E1864</f>
        <v>-254.89962185752228</v>
      </c>
      <c r="S1864" s="5">
        <f t="shared" si="934"/>
        <v>-211646.53398064862</v>
      </c>
      <c r="T1864" s="5">
        <f>VLOOKUP(CONCATENATE($F1864," ",$G1864),AllocFactorMatrix,(T$4+1),FALSE)*$E1864</f>
        <v>-5365.620247648244</v>
      </c>
      <c r="U1864" s="5">
        <f>VLOOKUP(CONCATENATE($F1864," ",$G1864),AllocFactorMatrix,(U$4+1),FALSE)*$E1864</f>
        <v>-85430.001866067323</v>
      </c>
      <c r="V1864" s="5">
        <f>VLOOKUP(CONCATENATE($F1864," ",$G1864),AllocFactorMatrix,(V$4+1),FALSE)*$E1864</f>
        <v>-463304.3100184541</v>
      </c>
      <c r="W1864" s="5">
        <f>VLOOKUP(CONCATENATE($F1864," ",$G1864),AllocFactorMatrix,(W$4+1),FALSE)*$E1864</f>
        <v>-60958.179060225608</v>
      </c>
      <c r="X1864" s="5">
        <f t="shared" si="935"/>
        <v>-615058.11119239521</v>
      </c>
      <c r="Y1864" s="5">
        <f>VLOOKUP(CONCATENATE($F1864," ",$G1864),AllocFactorMatrix,(Y$4+1),FALSE)*$E1864</f>
        <v>-49802.281376343672</v>
      </c>
      <c r="Z1864" s="5">
        <f>VLOOKUP(CONCATENATE($F1864," ",$G1864),AllocFactorMatrix,(Z$4+1),FALSE)*$E1864</f>
        <v>-1035.2242240578914</v>
      </c>
      <c r="AA1864" s="5">
        <f t="shared" si="933"/>
        <v>-50837.505600401564</v>
      </c>
      <c r="AB1864" s="5">
        <f>VLOOKUP(CONCATENATE($F1864," ",$G1864),AllocFactorMatrix,(AB$4+1),FALSE)*$E1864</f>
        <v>-584.90648341588565</v>
      </c>
      <c r="AC1864" s="5">
        <f>VLOOKUP(CONCATENATE($F1864," ",$G1864),AllocFactorMatrix,(AC$4+1),FALSE)*$E1864</f>
        <v>0</v>
      </c>
      <c r="AD1864" s="5">
        <f>VLOOKUP(CONCATENATE($F1864," ",$G1864),AllocFactorMatrix,(AD$4+1),FALSE)*$E1864</f>
        <v>0</v>
      </c>
    </row>
    <row r="1865" spans="1:30" s="51" customFormat="1" hidden="1" outlineLevel="1">
      <c r="A1865" s="56"/>
      <c r="B1865" s="112"/>
      <c r="C1865" s="55"/>
      <c r="F1865" s="52" t="str">
        <f>F1872</f>
        <v>PROD_ENERGY</v>
      </c>
      <c r="G1865" s="55" t="str">
        <f>$G$8</f>
        <v>PRODUCTION</v>
      </c>
      <c r="H1865" s="53">
        <f t="shared" si="931"/>
        <v>0</v>
      </c>
      <c r="I1865" s="54">
        <f>VLOOKUP(CONCATENATE($F1865," ",$G1865),AllocFactorMatrix,(I$4+1),FALSE)*$E1872</f>
        <v>0</v>
      </c>
      <c r="J1865" s="54">
        <f>VLOOKUP(CONCATENATE($F1865," ",$G1865),AllocFactorMatrix,(J$4+1),FALSE)*$E1872</f>
        <v>0</v>
      </c>
      <c r="K1865" s="54">
        <f>VLOOKUP(CONCATENATE($F1865," ",$G1865),AllocFactorMatrix,(K$4+1),FALSE)*$E1872</f>
        <v>0</v>
      </c>
      <c r="L1865" s="54">
        <f>VLOOKUP(CONCATENATE($F1865," ",$G1865),AllocFactorMatrix,(L$4+1),FALSE)*$E1872</f>
        <v>0</v>
      </c>
      <c r="M1865" s="54">
        <f>VLOOKUP(CONCATENATE($F1865," ",$G1865),AllocFactorMatrix,(M$4+1),FALSE)*$E1872</f>
        <v>0</v>
      </c>
      <c r="N1865" s="54">
        <f t="shared" si="932"/>
        <v>0</v>
      </c>
      <c r="O1865" s="54">
        <f>VLOOKUP(CONCATENATE($F1865," ",$G1865),AllocFactorMatrix,(O$4+1),FALSE)*$E1872</f>
        <v>0</v>
      </c>
      <c r="P1865" s="54">
        <f>VLOOKUP(CONCATENATE($F1865," ",$G1865),AllocFactorMatrix,(P$4+1),FALSE)*$E1872</f>
        <v>0</v>
      </c>
      <c r="Q1865" s="54">
        <f>VLOOKUP(CONCATENATE($F1865," ",$G1865),AllocFactorMatrix,(Q$4+1),FALSE)*$E1872</f>
        <v>0</v>
      </c>
      <c r="R1865" s="54">
        <f>VLOOKUP(CONCATENATE($F1865," ",$G1865),AllocFactorMatrix,(R$4+1),FALSE)*$E1872</f>
        <v>0</v>
      </c>
      <c r="S1865" s="54">
        <f t="shared" ref="S1865:S1873" si="936">SUBTOTAL(9,O1865:R1865)</f>
        <v>0</v>
      </c>
      <c r="T1865" s="54">
        <f>VLOOKUP(CONCATENATE($F1865," ",$G1865),AllocFactorMatrix,(T$4+1),FALSE)*$E1872</f>
        <v>0</v>
      </c>
      <c r="U1865" s="54">
        <f>VLOOKUP(CONCATENATE($F1865," ",$G1865),AllocFactorMatrix,(U$4+1),FALSE)*$E1872</f>
        <v>0</v>
      </c>
      <c r="V1865" s="54">
        <f>VLOOKUP(CONCATENATE($F1865," ",$G1865),AllocFactorMatrix,(V$4+1),FALSE)*$E1872</f>
        <v>0</v>
      </c>
      <c r="W1865" s="54">
        <f>VLOOKUP(CONCATENATE($F1865," ",$G1865),AllocFactorMatrix,(W$4+1),FALSE)*$E1872</f>
        <v>0</v>
      </c>
      <c r="X1865" s="54">
        <f t="shared" ref="X1865:X1873" si="937">SUBTOTAL(9,T1865:W1865)</f>
        <v>0</v>
      </c>
      <c r="Y1865" s="54">
        <f>VLOOKUP(CONCATENATE($F1865," ",$G1865),AllocFactorMatrix,(Y$4+1),FALSE)*$E1872</f>
        <v>0</v>
      </c>
      <c r="Z1865" s="54">
        <f>VLOOKUP(CONCATENATE($F1865," ",$G1865),AllocFactorMatrix,(Z$4+1),FALSE)*$E1872</f>
        <v>0</v>
      </c>
      <c r="AA1865" s="54">
        <f t="shared" si="933"/>
        <v>0</v>
      </c>
      <c r="AB1865" s="54">
        <f>VLOOKUP(CONCATENATE($F1865," ",$G1865),AllocFactorMatrix,(AB$4+1),FALSE)*$E1872</f>
        <v>0</v>
      </c>
      <c r="AC1865" s="54">
        <f>VLOOKUP(CONCATENATE($F1865," ",$G1865),AllocFactorMatrix,(AC$4+1),FALSE)*$E1872</f>
        <v>0</v>
      </c>
      <c r="AD1865" s="54">
        <f>VLOOKUP(CONCATENATE($F1865," ",$G1865),AllocFactorMatrix,(AD$4+1),FALSE)*$E1872</f>
        <v>0</v>
      </c>
    </row>
    <row r="1866" spans="1:30" s="51" customFormat="1" hidden="1" outlineLevel="1">
      <c r="A1866" s="56"/>
      <c r="B1866" s="112"/>
      <c r="C1866" s="55"/>
      <c r="F1866" s="52" t="str">
        <f>F1872</f>
        <v>PROD_ENERGY</v>
      </c>
      <c r="G1866" s="55" t="str">
        <f>$G$9</f>
        <v>BULKTRAN</v>
      </c>
      <c r="H1866" s="53">
        <f t="shared" si="931"/>
        <v>0</v>
      </c>
      <c r="I1866" s="54">
        <f>VLOOKUP(CONCATENATE($F1866," ",$G1866),AllocFactorMatrix,(I$4+1),FALSE)*$E1872</f>
        <v>0</v>
      </c>
      <c r="J1866" s="54">
        <f>VLOOKUP(CONCATENATE($F1866," ",$G1866),AllocFactorMatrix,(J$4+1),FALSE)*$E1872</f>
        <v>0</v>
      </c>
      <c r="K1866" s="54">
        <f>VLOOKUP(CONCATENATE($F1866," ",$G1866),AllocFactorMatrix,(K$4+1),FALSE)*$E1872</f>
        <v>0</v>
      </c>
      <c r="L1866" s="54">
        <f>VLOOKUP(CONCATENATE($F1866," ",$G1866),AllocFactorMatrix,(L$4+1),FALSE)*$E1872</f>
        <v>0</v>
      </c>
      <c r="M1866" s="54">
        <f>VLOOKUP(CONCATENATE($F1866," ",$G1866),AllocFactorMatrix,(M$4+1),FALSE)*$E1872</f>
        <v>0</v>
      </c>
      <c r="N1866" s="54">
        <f t="shared" si="932"/>
        <v>0</v>
      </c>
      <c r="O1866" s="54">
        <f>VLOOKUP(CONCATENATE($F1866," ",$G1866),AllocFactorMatrix,(O$4+1),FALSE)*$E1872</f>
        <v>0</v>
      </c>
      <c r="P1866" s="54">
        <f>VLOOKUP(CONCATENATE($F1866," ",$G1866),AllocFactorMatrix,(P$4+1),FALSE)*$E1872</f>
        <v>0</v>
      </c>
      <c r="Q1866" s="54">
        <f>VLOOKUP(CONCATENATE($F1866," ",$G1866),AllocFactorMatrix,(Q$4+1),FALSE)*$E1872</f>
        <v>0</v>
      </c>
      <c r="R1866" s="54">
        <f>VLOOKUP(CONCATENATE($F1866," ",$G1866),AllocFactorMatrix,(R$4+1),FALSE)*$E1872</f>
        <v>0</v>
      </c>
      <c r="S1866" s="54">
        <f t="shared" si="936"/>
        <v>0</v>
      </c>
      <c r="T1866" s="54">
        <f>VLOOKUP(CONCATENATE($F1866," ",$G1866),AllocFactorMatrix,(T$4+1),FALSE)*$E1872</f>
        <v>0</v>
      </c>
      <c r="U1866" s="54">
        <f>VLOOKUP(CONCATENATE($F1866," ",$G1866),AllocFactorMatrix,(U$4+1),FALSE)*$E1872</f>
        <v>0</v>
      </c>
      <c r="V1866" s="54">
        <f>VLOOKUP(CONCATENATE($F1866," ",$G1866),AllocFactorMatrix,(V$4+1),FALSE)*$E1872</f>
        <v>0</v>
      </c>
      <c r="W1866" s="54">
        <f>VLOOKUP(CONCATENATE($F1866," ",$G1866),AllocFactorMatrix,(W$4+1),FALSE)*$E1872</f>
        <v>0</v>
      </c>
      <c r="X1866" s="54">
        <f t="shared" si="937"/>
        <v>0</v>
      </c>
      <c r="Y1866" s="54">
        <f>VLOOKUP(CONCATENATE($F1866," ",$G1866),AllocFactorMatrix,(Y$4+1),FALSE)*$E1872</f>
        <v>0</v>
      </c>
      <c r="Z1866" s="54">
        <f>VLOOKUP(CONCATENATE($F1866," ",$G1866),AllocFactorMatrix,(Z$4+1),FALSE)*$E1872</f>
        <v>0</v>
      </c>
      <c r="AA1866" s="54">
        <f t="shared" si="933"/>
        <v>0</v>
      </c>
      <c r="AB1866" s="54">
        <f>VLOOKUP(CONCATENATE($F1866," ",$G1866),AllocFactorMatrix,(AB$4+1),FALSE)*$E1872</f>
        <v>0</v>
      </c>
      <c r="AC1866" s="54">
        <f>VLOOKUP(CONCATENATE($F1866," ",$G1866),AllocFactorMatrix,(AC$4+1),FALSE)*$E1872</f>
        <v>0</v>
      </c>
      <c r="AD1866" s="54">
        <f>VLOOKUP(CONCATENATE($F1866," ",$G1866),AllocFactorMatrix,(AD$4+1),FALSE)*$E1872</f>
        <v>0</v>
      </c>
    </row>
    <row r="1867" spans="1:30" s="51" customFormat="1" hidden="1" outlineLevel="1">
      <c r="A1867" s="56"/>
      <c r="B1867" s="112"/>
      <c r="C1867" s="55"/>
      <c r="F1867" s="52" t="str">
        <f>F1872</f>
        <v>PROD_ENERGY</v>
      </c>
      <c r="G1867" s="55" t="str">
        <f>$G$10</f>
        <v>SUBTRAN</v>
      </c>
      <c r="H1867" s="53">
        <f t="shared" si="931"/>
        <v>0</v>
      </c>
      <c r="I1867" s="54">
        <f>VLOOKUP(CONCATENATE($F1867," ",$G1867),AllocFactorMatrix,(I$4+1),FALSE)*$E1872</f>
        <v>0</v>
      </c>
      <c r="J1867" s="54">
        <f>VLOOKUP(CONCATENATE($F1867," ",$G1867),AllocFactorMatrix,(J$4+1),FALSE)*$E1872</f>
        <v>0</v>
      </c>
      <c r="K1867" s="54">
        <f>VLOOKUP(CONCATENATE($F1867," ",$G1867),AllocFactorMatrix,(K$4+1),FALSE)*$E1872</f>
        <v>0</v>
      </c>
      <c r="L1867" s="54">
        <f>VLOOKUP(CONCATENATE($F1867," ",$G1867),AllocFactorMatrix,(L$4+1),FALSE)*$E1872</f>
        <v>0</v>
      </c>
      <c r="M1867" s="54">
        <f>VLOOKUP(CONCATENATE($F1867," ",$G1867),AllocFactorMatrix,(M$4+1),FALSE)*$E1872</f>
        <v>0</v>
      </c>
      <c r="N1867" s="54">
        <f t="shared" si="932"/>
        <v>0</v>
      </c>
      <c r="O1867" s="54">
        <f>VLOOKUP(CONCATENATE($F1867," ",$G1867),AllocFactorMatrix,(O$4+1),FALSE)*$E1872</f>
        <v>0</v>
      </c>
      <c r="P1867" s="54">
        <f>VLOOKUP(CONCATENATE($F1867," ",$G1867),AllocFactorMatrix,(P$4+1),FALSE)*$E1872</f>
        <v>0</v>
      </c>
      <c r="Q1867" s="54">
        <f>VLOOKUP(CONCATENATE($F1867," ",$G1867),AllocFactorMatrix,(Q$4+1),FALSE)*$E1872</f>
        <v>0</v>
      </c>
      <c r="R1867" s="54">
        <f>VLOOKUP(CONCATENATE($F1867," ",$G1867),AllocFactorMatrix,(R$4+1),FALSE)*$E1872</f>
        <v>0</v>
      </c>
      <c r="S1867" s="54">
        <f t="shared" si="936"/>
        <v>0</v>
      </c>
      <c r="T1867" s="54">
        <f>VLOOKUP(CONCATENATE($F1867," ",$G1867),AllocFactorMatrix,(T$4+1),FALSE)*$E1872</f>
        <v>0</v>
      </c>
      <c r="U1867" s="54">
        <f>VLOOKUP(CONCATENATE($F1867," ",$G1867),AllocFactorMatrix,(U$4+1),FALSE)*$E1872</f>
        <v>0</v>
      </c>
      <c r="V1867" s="54">
        <f>VLOOKUP(CONCATENATE($F1867," ",$G1867),AllocFactorMatrix,(V$4+1),FALSE)*$E1872</f>
        <v>0</v>
      </c>
      <c r="W1867" s="54">
        <f>VLOOKUP(CONCATENATE($F1867," ",$G1867),AllocFactorMatrix,(W$4+1),FALSE)*$E1872</f>
        <v>0</v>
      </c>
      <c r="X1867" s="54">
        <f t="shared" si="937"/>
        <v>0</v>
      </c>
      <c r="Y1867" s="54">
        <f>VLOOKUP(CONCATENATE($F1867," ",$G1867),AllocFactorMatrix,(Y$4+1),FALSE)*$E1872</f>
        <v>0</v>
      </c>
      <c r="Z1867" s="54">
        <f>VLOOKUP(CONCATENATE($F1867," ",$G1867),AllocFactorMatrix,(Z$4+1),FALSE)*$E1872</f>
        <v>0</v>
      </c>
      <c r="AA1867" s="54">
        <f t="shared" si="933"/>
        <v>0</v>
      </c>
      <c r="AB1867" s="54">
        <f>VLOOKUP(CONCATENATE($F1867," ",$G1867),AllocFactorMatrix,(AB$4+1),FALSE)*$E1872</f>
        <v>0</v>
      </c>
      <c r="AC1867" s="54">
        <f>VLOOKUP(CONCATENATE($F1867," ",$G1867),AllocFactorMatrix,(AC$4+1),FALSE)*$E1872</f>
        <v>0</v>
      </c>
      <c r="AD1867" s="54">
        <f>VLOOKUP(CONCATENATE($F1867," ",$G1867),AllocFactorMatrix,(AD$4+1),FALSE)*$E1872</f>
        <v>0</v>
      </c>
    </row>
    <row r="1868" spans="1:30" s="51" customFormat="1" hidden="1" outlineLevel="1">
      <c r="A1868" s="56"/>
      <c r="B1868" s="112"/>
      <c r="C1868" s="55"/>
      <c r="F1868" s="52" t="str">
        <f>F1872</f>
        <v>PROD_ENERGY</v>
      </c>
      <c r="G1868" s="55" t="str">
        <f>$G$11</f>
        <v>DISTPRI</v>
      </c>
      <c r="H1868" s="53">
        <f t="shared" si="931"/>
        <v>0</v>
      </c>
      <c r="I1868" s="54">
        <f>VLOOKUP(CONCATENATE($F1868," ",$G1868),AllocFactorMatrix,(I$4+1),FALSE)*$E1872</f>
        <v>0</v>
      </c>
      <c r="J1868" s="54">
        <f>VLOOKUP(CONCATENATE($F1868," ",$G1868),AllocFactorMatrix,(J$4+1),FALSE)*$E1872</f>
        <v>0</v>
      </c>
      <c r="K1868" s="54">
        <f>VLOOKUP(CONCATENATE($F1868," ",$G1868),AllocFactorMatrix,(K$4+1),FALSE)*$E1872</f>
        <v>0</v>
      </c>
      <c r="L1868" s="54">
        <f>VLOOKUP(CONCATENATE($F1868," ",$G1868),AllocFactorMatrix,(L$4+1),FALSE)*$E1872</f>
        <v>0</v>
      </c>
      <c r="M1868" s="54">
        <f>VLOOKUP(CONCATENATE($F1868," ",$G1868),AllocFactorMatrix,(M$4+1),FALSE)*$E1872</f>
        <v>0</v>
      </c>
      <c r="N1868" s="54">
        <f t="shared" si="932"/>
        <v>0</v>
      </c>
      <c r="O1868" s="54">
        <f>VLOOKUP(CONCATENATE($F1868," ",$G1868),AllocFactorMatrix,(O$4+1),FALSE)*$E1872</f>
        <v>0</v>
      </c>
      <c r="P1868" s="54">
        <f>VLOOKUP(CONCATENATE($F1868," ",$G1868),AllocFactorMatrix,(P$4+1),FALSE)*$E1872</f>
        <v>0</v>
      </c>
      <c r="Q1868" s="54">
        <f>VLOOKUP(CONCATENATE($F1868," ",$G1868),AllocFactorMatrix,(Q$4+1),FALSE)*$E1872</f>
        <v>0</v>
      </c>
      <c r="R1868" s="54">
        <f>VLOOKUP(CONCATENATE($F1868," ",$G1868),AllocFactorMatrix,(R$4+1),FALSE)*$E1872</f>
        <v>0</v>
      </c>
      <c r="S1868" s="54">
        <f t="shared" si="936"/>
        <v>0</v>
      </c>
      <c r="T1868" s="54">
        <f>VLOOKUP(CONCATENATE($F1868," ",$G1868),AllocFactorMatrix,(T$4+1),FALSE)*$E1872</f>
        <v>0</v>
      </c>
      <c r="U1868" s="54">
        <f>VLOOKUP(CONCATENATE($F1868," ",$G1868),AllocFactorMatrix,(U$4+1),FALSE)*$E1872</f>
        <v>0</v>
      </c>
      <c r="V1868" s="54">
        <f>VLOOKUP(CONCATENATE($F1868," ",$G1868),AllocFactorMatrix,(V$4+1),FALSE)*$E1872</f>
        <v>0</v>
      </c>
      <c r="W1868" s="54">
        <f>VLOOKUP(CONCATENATE($F1868," ",$G1868),AllocFactorMatrix,(W$4+1),FALSE)*$E1872</f>
        <v>0</v>
      </c>
      <c r="X1868" s="54">
        <f t="shared" si="937"/>
        <v>0</v>
      </c>
      <c r="Y1868" s="54">
        <f>VLOOKUP(CONCATENATE($F1868," ",$G1868),AllocFactorMatrix,(Y$4+1),FALSE)*$E1872</f>
        <v>0</v>
      </c>
      <c r="Z1868" s="54">
        <f>VLOOKUP(CONCATENATE($F1868," ",$G1868),AllocFactorMatrix,(Z$4+1),FALSE)*$E1872</f>
        <v>0</v>
      </c>
      <c r="AA1868" s="54">
        <f t="shared" si="933"/>
        <v>0</v>
      </c>
      <c r="AB1868" s="54">
        <f>VLOOKUP(CONCATENATE($F1868," ",$G1868),AllocFactorMatrix,(AB$4+1),FALSE)*$E1872</f>
        <v>0</v>
      </c>
      <c r="AC1868" s="54">
        <f>VLOOKUP(CONCATENATE($F1868," ",$G1868),AllocFactorMatrix,(AC$4+1),FALSE)*$E1872</f>
        <v>0</v>
      </c>
      <c r="AD1868" s="54">
        <f>VLOOKUP(CONCATENATE($F1868," ",$G1868),AllocFactorMatrix,(AD$4+1),FALSE)*$E1872</f>
        <v>0</v>
      </c>
    </row>
    <row r="1869" spans="1:30" s="51" customFormat="1" hidden="1" outlineLevel="1">
      <c r="A1869" s="56"/>
      <c r="B1869" s="112"/>
      <c r="C1869" s="55"/>
      <c r="F1869" s="52" t="str">
        <f>F1872</f>
        <v>PROD_ENERGY</v>
      </c>
      <c r="G1869" s="55" t="str">
        <f>$G$12</f>
        <v>DISTSEC</v>
      </c>
      <c r="H1869" s="53">
        <f t="shared" si="931"/>
        <v>0</v>
      </c>
      <c r="I1869" s="54">
        <f>VLOOKUP(CONCATENATE($F1869," ",$G1869),AllocFactorMatrix,(I$4+1),FALSE)*$E1872</f>
        <v>0</v>
      </c>
      <c r="J1869" s="54">
        <f>VLOOKUP(CONCATENATE($F1869," ",$G1869),AllocFactorMatrix,(J$4+1),FALSE)*$E1872</f>
        <v>0</v>
      </c>
      <c r="K1869" s="54">
        <f>VLOOKUP(CONCATENATE($F1869," ",$G1869),AllocFactorMatrix,(K$4+1),FALSE)*$E1872</f>
        <v>0</v>
      </c>
      <c r="L1869" s="54">
        <f>VLOOKUP(CONCATENATE($F1869," ",$G1869),AllocFactorMatrix,(L$4+1),FALSE)*$E1872</f>
        <v>0</v>
      </c>
      <c r="M1869" s="54">
        <f>VLOOKUP(CONCATENATE($F1869," ",$G1869),AllocFactorMatrix,(M$4+1),FALSE)*$E1872</f>
        <v>0</v>
      </c>
      <c r="N1869" s="54">
        <f t="shared" si="932"/>
        <v>0</v>
      </c>
      <c r="O1869" s="54">
        <f>VLOOKUP(CONCATENATE($F1869," ",$G1869),AllocFactorMatrix,(O$4+1),FALSE)*$E1872</f>
        <v>0</v>
      </c>
      <c r="P1869" s="54">
        <f>VLOOKUP(CONCATENATE($F1869," ",$G1869),AllocFactorMatrix,(P$4+1),FALSE)*$E1872</f>
        <v>0</v>
      </c>
      <c r="Q1869" s="54">
        <f>VLOOKUP(CONCATENATE($F1869," ",$G1869),AllocFactorMatrix,(Q$4+1),FALSE)*$E1872</f>
        <v>0</v>
      </c>
      <c r="R1869" s="54">
        <f>VLOOKUP(CONCATENATE($F1869," ",$G1869),AllocFactorMatrix,(R$4+1),FALSE)*$E1872</f>
        <v>0</v>
      </c>
      <c r="S1869" s="54">
        <f t="shared" si="936"/>
        <v>0</v>
      </c>
      <c r="T1869" s="54">
        <f>VLOOKUP(CONCATENATE($F1869," ",$G1869),AllocFactorMatrix,(T$4+1),FALSE)*$E1872</f>
        <v>0</v>
      </c>
      <c r="U1869" s="54">
        <f>VLOOKUP(CONCATENATE($F1869," ",$G1869),AllocFactorMatrix,(U$4+1),FALSE)*$E1872</f>
        <v>0</v>
      </c>
      <c r="V1869" s="54">
        <f>VLOOKUP(CONCATENATE($F1869," ",$G1869),AllocFactorMatrix,(V$4+1),FALSE)*$E1872</f>
        <v>0</v>
      </c>
      <c r="W1869" s="54">
        <f>VLOOKUP(CONCATENATE($F1869," ",$G1869),AllocFactorMatrix,(W$4+1),FALSE)*$E1872</f>
        <v>0</v>
      </c>
      <c r="X1869" s="54">
        <f t="shared" si="937"/>
        <v>0</v>
      </c>
      <c r="Y1869" s="54">
        <f>VLOOKUP(CONCATENATE($F1869," ",$G1869),AllocFactorMatrix,(Y$4+1),FALSE)*$E1872</f>
        <v>0</v>
      </c>
      <c r="Z1869" s="54">
        <f>VLOOKUP(CONCATENATE($F1869," ",$G1869),AllocFactorMatrix,(Z$4+1),FALSE)*$E1872</f>
        <v>0</v>
      </c>
      <c r="AA1869" s="54">
        <f t="shared" si="933"/>
        <v>0</v>
      </c>
      <c r="AB1869" s="54">
        <f>VLOOKUP(CONCATENATE($F1869," ",$G1869),AllocFactorMatrix,(AB$4+1),FALSE)*$E1872</f>
        <v>0</v>
      </c>
      <c r="AC1869" s="54">
        <f>VLOOKUP(CONCATENATE($F1869," ",$G1869),AllocFactorMatrix,(AC$4+1),FALSE)*$E1872</f>
        <v>0</v>
      </c>
      <c r="AD1869" s="54">
        <f>VLOOKUP(CONCATENATE($F1869," ",$G1869),AllocFactorMatrix,(AD$4+1),FALSE)*$E1872</f>
        <v>0</v>
      </c>
    </row>
    <row r="1870" spans="1:30" s="51" customFormat="1" hidden="1" outlineLevel="1">
      <c r="A1870" s="56"/>
      <c r="B1870" s="112"/>
      <c r="C1870" s="55"/>
      <c r="F1870" s="52" t="str">
        <f>F1872</f>
        <v>PROD_ENERGY</v>
      </c>
      <c r="G1870" s="55" t="str">
        <f>$G$13</f>
        <v>ENERGY</v>
      </c>
      <c r="H1870" s="53">
        <f t="shared" si="931"/>
        <v>-2383767.9999999991</v>
      </c>
      <c r="I1870" s="54">
        <f>VLOOKUP(CONCATENATE($F1870," ",$G1870),AllocFactorMatrix,(I$4+1),FALSE)*$E1872</f>
        <v>-894454.32687715138</v>
      </c>
      <c r="J1870" s="54">
        <f>VLOOKUP(CONCATENATE($F1870," ",$G1870),AllocFactorMatrix,(J$4+1),FALSE)*$E1872</f>
        <v>-57966.42016189525</v>
      </c>
      <c r="K1870" s="54">
        <f>VLOOKUP(CONCATENATE($F1870," ",$G1870),AllocFactorMatrix,(K$4+1),FALSE)*$E1872</f>
        <v>-194483.62341937446</v>
      </c>
      <c r="L1870" s="54">
        <f>VLOOKUP(CONCATENATE($F1870," ",$G1870),AllocFactorMatrix,(L$4+1),FALSE)*$E1872</f>
        <v>-6181.1310754869555</v>
      </c>
      <c r="M1870" s="54">
        <f>VLOOKUP(CONCATENATE($F1870," ",$G1870),AllocFactorMatrix,(M$4+1),FALSE)*$E1872</f>
        <v>-569.8280264397863</v>
      </c>
      <c r="N1870" s="54">
        <f t="shared" si="932"/>
        <v>-201234.5825213012</v>
      </c>
      <c r="O1870" s="54">
        <f>VLOOKUP(CONCATENATE($F1870," ",$G1870),AllocFactorMatrix,(O$4+1),FALSE)*$E1872</f>
        <v>-177313.43315177699</v>
      </c>
      <c r="P1870" s="54">
        <f>VLOOKUP(CONCATENATE($F1870," ",$G1870),AllocFactorMatrix,(P$4+1),FALSE)*$E1872</f>
        <v>-32870.498700513141</v>
      </c>
      <c r="Q1870" s="54">
        <f>VLOOKUP(CONCATENATE($F1870," ",$G1870),AllocFactorMatrix,(Q$4+1),FALSE)*$E1872</f>
        <v>-14935.513258631967</v>
      </c>
      <c r="R1870" s="54">
        <f>VLOOKUP(CONCATENATE($F1870," ",$G1870),AllocFactorMatrix,(R$4+1),FALSE)*$E1872</f>
        <v>-692.02413527607564</v>
      </c>
      <c r="S1870" s="54">
        <f t="shared" si="936"/>
        <v>-225811.46924619816</v>
      </c>
      <c r="T1870" s="54">
        <f>VLOOKUP(CONCATENATE($F1870," ",$G1870),AllocFactorMatrix,(T$4+1),FALSE)*$E1872</f>
        <v>-6794.9867666594646</v>
      </c>
      <c r="U1870" s="54">
        <f>VLOOKUP(CONCATENATE($F1870," ",$G1870),AllocFactorMatrix,(U$4+1),FALSE)*$E1872</f>
        <v>-119309.78819139506</v>
      </c>
      <c r="V1870" s="54">
        <f>VLOOKUP(CONCATENATE($F1870," ",$G1870),AllocFactorMatrix,(V$4+1),FALSE)*$E1872</f>
        <v>-677391.44244834688</v>
      </c>
      <c r="W1870" s="54">
        <f>VLOOKUP(CONCATENATE($F1870," ",$G1870),AllocFactorMatrix,(W$4+1),FALSE)*$E1872</f>
        <v>-128517.01075069324</v>
      </c>
      <c r="X1870" s="54">
        <f t="shared" si="937"/>
        <v>-932013.22815709468</v>
      </c>
      <c r="Y1870" s="54">
        <f>VLOOKUP(CONCATENATE($F1870," ",$G1870),AllocFactorMatrix,(Y$4+1),FALSE)*$E1872</f>
        <v>-48039.553882895227</v>
      </c>
      <c r="Z1870" s="54">
        <f>VLOOKUP(CONCATENATE($F1870," ",$G1870),AllocFactorMatrix,(Z$4+1),FALSE)*$E1872</f>
        <v>-782.00735474353473</v>
      </c>
      <c r="AA1870" s="54">
        <f t="shared" si="933"/>
        <v>-48821.561237638758</v>
      </c>
      <c r="AB1870" s="54">
        <f>VLOOKUP(CONCATENATE($F1870," ",$G1870),AllocFactorMatrix,(AB$4+1),FALSE)*$E1872</f>
        <v>-872.26629924348401</v>
      </c>
      <c r="AC1870" s="54">
        <f>VLOOKUP(CONCATENATE($F1870," ",$G1870),AllocFactorMatrix,(AC$4+1),FALSE)*$E1872</f>
        <v>-18861.590685686839</v>
      </c>
      <c r="AD1870" s="54">
        <f>VLOOKUP(CONCATENATE($F1870," ",$G1870),AllocFactorMatrix,(AD$4+1),FALSE)*$E1872</f>
        <v>-3732.5548137898436</v>
      </c>
    </row>
    <row r="1871" spans="1:30" s="51" customFormat="1" hidden="1" outlineLevel="1">
      <c r="A1871" s="56"/>
      <c r="B1871" s="112"/>
      <c r="C1871" s="55"/>
      <c r="F1871" s="52" t="str">
        <f>F1872</f>
        <v>PROD_ENERGY</v>
      </c>
      <c r="G1871" s="55" t="str">
        <f>$G$14</f>
        <v>CUSTOMER</v>
      </c>
      <c r="H1871" s="53">
        <f t="shared" si="931"/>
        <v>0</v>
      </c>
      <c r="I1871" s="54">
        <f>VLOOKUP(CONCATENATE($F1871," ",$G1871),AllocFactorMatrix,(I$4+1),FALSE)*$E1872</f>
        <v>0</v>
      </c>
      <c r="J1871" s="54">
        <f>VLOOKUP(CONCATENATE($F1871," ",$G1871),AllocFactorMatrix,(J$4+1),FALSE)*$E1872</f>
        <v>0</v>
      </c>
      <c r="K1871" s="54">
        <f>VLOOKUP(CONCATENATE($F1871," ",$G1871),AllocFactorMatrix,(K$4+1),FALSE)*$E1872</f>
        <v>0</v>
      </c>
      <c r="L1871" s="54">
        <f>VLOOKUP(CONCATENATE($F1871," ",$G1871),AllocFactorMatrix,(L$4+1),FALSE)*$E1872</f>
        <v>0</v>
      </c>
      <c r="M1871" s="54">
        <f>VLOOKUP(CONCATENATE($F1871," ",$G1871),AllocFactorMatrix,(M$4+1),FALSE)*$E1872</f>
        <v>0</v>
      </c>
      <c r="N1871" s="54">
        <f t="shared" si="932"/>
        <v>0</v>
      </c>
      <c r="O1871" s="54">
        <f>VLOOKUP(CONCATENATE($F1871," ",$G1871),AllocFactorMatrix,(O$4+1),FALSE)*$E1872</f>
        <v>0</v>
      </c>
      <c r="P1871" s="54">
        <f>VLOOKUP(CONCATENATE($F1871," ",$G1871),AllocFactorMatrix,(P$4+1),FALSE)*$E1872</f>
        <v>0</v>
      </c>
      <c r="Q1871" s="54">
        <f>VLOOKUP(CONCATENATE($F1871," ",$G1871),AllocFactorMatrix,(Q$4+1),FALSE)*$E1872</f>
        <v>0</v>
      </c>
      <c r="R1871" s="54">
        <f>VLOOKUP(CONCATENATE($F1871," ",$G1871),AllocFactorMatrix,(R$4+1),FALSE)*$E1872</f>
        <v>0</v>
      </c>
      <c r="S1871" s="54">
        <f t="shared" si="936"/>
        <v>0</v>
      </c>
      <c r="T1871" s="54">
        <f>VLOOKUP(CONCATENATE($F1871," ",$G1871),AllocFactorMatrix,(T$4+1),FALSE)*$E1872</f>
        <v>0</v>
      </c>
      <c r="U1871" s="54">
        <f>VLOOKUP(CONCATENATE($F1871," ",$G1871),AllocFactorMatrix,(U$4+1),FALSE)*$E1872</f>
        <v>0</v>
      </c>
      <c r="V1871" s="54">
        <f>VLOOKUP(CONCATENATE($F1871," ",$G1871),AllocFactorMatrix,(V$4+1),FALSE)*$E1872</f>
        <v>0</v>
      </c>
      <c r="W1871" s="54">
        <f>VLOOKUP(CONCATENATE($F1871," ",$G1871),AllocFactorMatrix,(W$4+1),FALSE)*$E1872</f>
        <v>0</v>
      </c>
      <c r="X1871" s="54">
        <f t="shared" si="937"/>
        <v>0</v>
      </c>
      <c r="Y1871" s="54">
        <f>VLOOKUP(CONCATENATE($F1871," ",$G1871),AllocFactorMatrix,(Y$4+1),FALSE)*$E1872</f>
        <v>0</v>
      </c>
      <c r="Z1871" s="54">
        <f>VLOOKUP(CONCATENATE($F1871," ",$G1871),AllocFactorMatrix,(Z$4+1),FALSE)*$E1872</f>
        <v>0</v>
      </c>
      <c r="AA1871" s="54">
        <f t="shared" si="933"/>
        <v>0</v>
      </c>
      <c r="AB1871" s="54">
        <f>VLOOKUP(CONCATENATE($F1871," ",$G1871),AllocFactorMatrix,(AB$4+1),FALSE)*$E1872</f>
        <v>0</v>
      </c>
      <c r="AC1871" s="54">
        <f>VLOOKUP(CONCATENATE($F1871," ",$G1871),AllocFactorMatrix,(AC$4+1),FALSE)*$E1872</f>
        <v>0</v>
      </c>
      <c r="AD1871" s="54">
        <f>VLOOKUP(CONCATENATE($F1871," ",$G1871),AllocFactorMatrix,(AD$4+1),FALSE)*$E1872</f>
        <v>0</v>
      </c>
    </row>
    <row r="1872" spans="1:30" s="51" customFormat="1" collapsed="1">
      <c r="A1872" s="56"/>
      <c r="B1872" s="112"/>
      <c r="C1872" s="55"/>
      <c r="D1872" s="96" t="s">
        <v>648</v>
      </c>
      <c r="E1872" s="61">
        <v>-2383768</v>
      </c>
      <c r="F1872" s="97" t="s">
        <v>32</v>
      </c>
      <c r="G1872" s="55" t="str">
        <f>$G$15</f>
        <v>TOTAL</v>
      </c>
      <c r="H1872" s="53">
        <f t="shared" ref="H1872" si="938">SUBTOTAL(9,I1872:AD1872)</f>
        <v>-2383767.9999999991</v>
      </c>
      <c r="I1872" s="54">
        <f>VLOOKUP(CONCATENATE($F1872," ",$G1872),AllocFactorMatrix,(I$4+1),FALSE)*$E1872</f>
        <v>-894454.32687715138</v>
      </c>
      <c r="J1872" s="54">
        <f>VLOOKUP(CONCATENATE($F1872," ",$G1872),AllocFactorMatrix,(J$4+1),FALSE)*$E1872</f>
        <v>-57966.42016189525</v>
      </c>
      <c r="K1872" s="54">
        <f>VLOOKUP(CONCATENATE($F1872," ",$G1872),AllocFactorMatrix,(K$4+1),FALSE)*$E1872</f>
        <v>-194483.62341937446</v>
      </c>
      <c r="L1872" s="54">
        <f>VLOOKUP(CONCATENATE($F1872," ",$G1872),AllocFactorMatrix,(L$4+1),FALSE)*$E1872</f>
        <v>-6181.1310754869555</v>
      </c>
      <c r="M1872" s="54">
        <f>VLOOKUP(CONCATENATE($F1872," ",$G1872),AllocFactorMatrix,(M$4+1),FALSE)*$E1872</f>
        <v>-569.8280264397863</v>
      </c>
      <c r="N1872" s="54">
        <f t="shared" ref="N1872" si="939">SUBTOTAL(9,K1872:M1872)</f>
        <v>-201234.5825213012</v>
      </c>
      <c r="O1872" s="54">
        <f>VLOOKUP(CONCATENATE($F1872," ",$G1872),AllocFactorMatrix,(O$4+1),FALSE)*$E1872</f>
        <v>-177313.43315177699</v>
      </c>
      <c r="P1872" s="54">
        <f>VLOOKUP(CONCATENATE($F1872," ",$G1872),AllocFactorMatrix,(P$4+1),FALSE)*$E1872</f>
        <v>-32870.498700513141</v>
      </c>
      <c r="Q1872" s="54">
        <f>VLOOKUP(CONCATENATE($F1872," ",$G1872),AllocFactorMatrix,(Q$4+1),FALSE)*$E1872</f>
        <v>-14935.513258631967</v>
      </c>
      <c r="R1872" s="54">
        <f>VLOOKUP(CONCATENATE($F1872," ",$G1872),AllocFactorMatrix,(R$4+1),FALSE)*$E1872</f>
        <v>-692.02413527607564</v>
      </c>
      <c r="S1872" s="54">
        <f t="shared" si="936"/>
        <v>-225811.46924619816</v>
      </c>
      <c r="T1872" s="54">
        <f>VLOOKUP(CONCATENATE($F1872," ",$G1872),AllocFactorMatrix,(T$4+1),FALSE)*$E1872</f>
        <v>-6794.9867666594646</v>
      </c>
      <c r="U1872" s="54">
        <f>VLOOKUP(CONCATENATE($F1872," ",$G1872),AllocFactorMatrix,(U$4+1),FALSE)*$E1872</f>
        <v>-119309.78819139506</v>
      </c>
      <c r="V1872" s="54">
        <f>VLOOKUP(CONCATENATE($F1872," ",$G1872),AllocFactorMatrix,(V$4+1),FALSE)*$E1872</f>
        <v>-677391.44244834688</v>
      </c>
      <c r="W1872" s="54">
        <f>VLOOKUP(CONCATENATE($F1872," ",$G1872),AllocFactorMatrix,(W$4+1),FALSE)*$E1872</f>
        <v>-128517.01075069324</v>
      </c>
      <c r="X1872" s="54">
        <f t="shared" si="937"/>
        <v>-932013.22815709468</v>
      </c>
      <c r="Y1872" s="54">
        <f>VLOOKUP(CONCATENATE($F1872," ",$G1872),AllocFactorMatrix,(Y$4+1),FALSE)*$E1872</f>
        <v>-48039.553882895227</v>
      </c>
      <c r="Z1872" s="54">
        <f>VLOOKUP(CONCATENATE($F1872," ",$G1872),AllocFactorMatrix,(Z$4+1),FALSE)*$E1872</f>
        <v>-782.00735474353473</v>
      </c>
      <c r="AA1872" s="54">
        <f t="shared" ref="AA1872" si="940">SUBTOTAL(9,Y1872:Z1872)</f>
        <v>-48821.561237638758</v>
      </c>
      <c r="AB1872" s="54">
        <f>VLOOKUP(CONCATENATE($F1872," ",$G1872),AllocFactorMatrix,(AB$4+1),FALSE)*$E1872</f>
        <v>-872.26629924348401</v>
      </c>
      <c r="AC1872" s="54">
        <f>VLOOKUP(CONCATENATE($F1872," ",$G1872),AllocFactorMatrix,(AC$4+1),FALSE)*$E1872</f>
        <v>-18861.590685686839</v>
      </c>
      <c r="AD1872" s="54">
        <f>VLOOKUP(CONCATENATE($F1872," ",$G1872),AllocFactorMatrix,(AD$4+1),FALSE)*$E1872</f>
        <v>-3732.5548137898436</v>
      </c>
    </row>
    <row r="1873" spans="4:30" hidden="1" outlineLevel="1">
      <c r="E1873" s="51"/>
      <c r="F1873" s="52" t="str">
        <f>F1880</f>
        <v>PROD_ENERGY</v>
      </c>
      <c r="G1873" s="55" t="str">
        <f>$G$8</f>
        <v>PRODUCTION</v>
      </c>
      <c r="H1873" s="4">
        <f t="shared" ref="H1873:H1904" si="941">SUBTOTAL(9,I1873:AD1873)</f>
        <v>0</v>
      </c>
      <c r="I1873" s="5">
        <f>VLOOKUP(CONCATENATE($F1873," ",$G1873),AllocFactorMatrix,(I$4+1),FALSE)*$E1880</f>
        <v>0</v>
      </c>
      <c r="J1873" s="5">
        <f>VLOOKUP(CONCATENATE($F1873," ",$G1873),AllocFactorMatrix,(J$4+1),FALSE)*$E1880</f>
        <v>0</v>
      </c>
      <c r="K1873" s="5">
        <f>VLOOKUP(CONCATENATE($F1873," ",$G1873),AllocFactorMatrix,(K$4+1),FALSE)*$E1880</f>
        <v>0</v>
      </c>
      <c r="L1873" s="5">
        <f>VLOOKUP(CONCATENATE($F1873," ",$G1873),AllocFactorMatrix,(L$4+1),FALSE)*$E1880</f>
        <v>0</v>
      </c>
      <c r="M1873" s="5">
        <f>VLOOKUP(CONCATENATE($F1873," ",$G1873),AllocFactorMatrix,(M$4+1),FALSE)*$E1880</f>
        <v>0</v>
      </c>
      <c r="N1873" s="5">
        <f t="shared" ref="N1873:N1904" si="942">SUBTOTAL(9,K1873:M1873)</f>
        <v>0</v>
      </c>
      <c r="O1873" s="5">
        <f>VLOOKUP(CONCATENATE($F1873," ",$G1873),AllocFactorMatrix,(O$4+1),FALSE)*$E1880</f>
        <v>0</v>
      </c>
      <c r="P1873" s="5">
        <f>VLOOKUP(CONCATENATE($F1873," ",$G1873),AllocFactorMatrix,(P$4+1),FALSE)*$E1880</f>
        <v>0</v>
      </c>
      <c r="Q1873" s="5">
        <f>VLOOKUP(CONCATENATE($F1873," ",$G1873),AllocFactorMatrix,(Q$4+1),FALSE)*$E1880</f>
        <v>0</v>
      </c>
      <c r="R1873" s="5">
        <f>VLOOKUP(CONCATENATE($F1873," ",$G1873),AllocFactorMatrix,(R$4+1),FALSE)*$E1880</f>
        <v>0</v>
      </c>
      <c r="S1873" s="5">
        <f t="shared" si="936"/>
        <v>0</v>
      </c>
      <c r="T1873" s="5">
        <f>VLOOKUP(CONCATENATE($F1873," ",$G1873),AllocFactorMatrix,(T$4+1),FALSE)*$E1880</f>
        <v>0</v>
      </c>
      <c r="U1873" s="5">
        <f>VLOOKUP(CONCATENATE($F1873," ",$G1873),AllocFactorMatrix,(U$4+1),FALSE)*$E1880</f>
        <v>0</v>
      </c>
      <c r="V1873" s="5">
        <f>VLOOKUP(CONCATENATE($F1873," ",$G1873),AllocFactorMatrix,(V$4+1),FALSE)*$E1880</f>
        <v>0</v>
      </c>
      <c r="W1873" s="5">
        <f>VLOOKUP(CONCATENATE($F1873," ",$G1873),AllocFactorMatrix,(W$4+1),FALSE)*$E1880</f>
        <v>0</v>
      </c>
      <c r="X1873" s="5">
        <f t="shared" si="937"/>
        <v>0</v>
      </c>
      <c r="Y1873" s="5">
        <f>VLOOKUP(CONCATENATE($F1873," ",$G1873),AllocFactorMatrix,(Y$4+1),FALSE)*$E1880</f>
        <v>0</v>
      </c>
      <c r="Z1873" s="5">
        <f>VLOOKUP(CONCATENATE($F1873," ",$G1873),AllocFactorMatrix,(Z$4+1),FALSE)*$E1880</f>
        <v>0</v>
      </c>
      <c r="AA1873" s="5">
        <f t="shared" ref="AA1873:AA1904" si="943">SUBTOTAL(9,Y1873:Z1873)</f>
        <v>0</v>
      </c>
      <c r="AB1873" s="5">
        <f>VLOOKUP(CONCATENATE($F1873," ",$G1873),AllocFactorMatrix,(AB$4+1),FALSE)*$E1880</f>
        <v>0</v>
      </c>
      <c r="AC1873" s="5">
        <f>VLOOKUP(CONCATENATE($F1873," ",$G1873),AllocFactorMatrix,(AC$4+1),FALSE)*$E1880</f>
        <v>0</v>
      </c>
      <c r="AD1873" s="5">
        <f>VLOOKUP(CONCATENATE($F1873," ",$G1873),AllocFactorMatrix,(AD$4+1),FALSE)*$E1880</f>
        <v>0</v>
      </c>
    </row>
    <row r="1874" spans="4:30" hidden="1" outlineLevel="1">
      <c r="E1874" s="51"/>
      <c r="F1874" s="52" t="str">
        <f>F1880</f>
        <v>PROD_ENERGY</v>
      </c>
      <c r="G1874" s="55" t="str">
        <f>$G$9</f>
        <v>BULKTRAN</v>
      </c>
      <c r="H1874" s="4">
        <f t="shared" si="941"/>
        <v>0</v>
      </c>
      <c r="I1874" s="5">
        <f>VLOOKUP(CONCATENATE($F1874," ",$G1874),AllocFactorMatrix,(I$4+1),FALSE)*$E1880</f>
        <v>0</v>
      </c>
      <c r="J1874" s="5">
        <f>VLOOKUP(CONCATENATE($F1874," ",$G1874),AllocFactorMatrix,(J$4+1),FALSE)*$E1880</f>
        <v>0</v>
      </c>
      <c r="K1874" s="5">
        <f>VLOOKUP(CONCATENATE($F1874," ",$G1874),AllocFactorMatrix,(K$4+1),FALSE)*$E1880</f>
        <v>0</v>
      </c>
      <c r="L1874" s="5">
        <f>VLOOKUP(CONCATENATE($F1874," ",$G1874),AllocFactorMatrix,(L$4+1),FALSE)*$E1880</f>
        <v>0</v>
      </c>
      <c r="M1874" s="5">
        <f>VLOOKUP(CONCATENATE($F1874," ",$G1874),AllocFactorMatrix,(M$4+1),FALSE)*$E1880</f>
        <v>0</v>
      </c>
      <c r="N1874" s="5">
        <f t="shared" si="942"/>
        <v>0</v>
      </c>
      <c r="O1874" s="5">
        <f>VLOOKUP(CONCATENATE($F1874," ",$G1874),AllocFactorMatrix,(O$4+1),FALSE)*$E1880</f>
        <v>0</v>
      </c>
      <c r="P1874" s="5">
        <f>VLOOKUP(CONCATENATE($F1874," ",$G1874),AllocFactorMatrix,(P$4+1),FALSE)*$E1880</f>
        <v>0</v>
      </c>
      <c r="Q1874" s="5">
        <f>VLOOKUP(CONCATENATE($F1874," ",$G1874),AllocFactorMatrix,(Q$4+1),FALSE)*$E1880</f>
        <v>0</v>
      </c>
      <c r="R1874" s="5">
        <f>VLOOKUP(CONCATENATE($F1874," ",$G1874),AllocFactorMatrix,(R$4+1),FALSE)*$E1880</f>
        <v>0</v>
      </c>
      <c r="S1874" s="5">
        <f t="shared" ref="S1874:S1880" si="944">SUBTOTAL(9,O1874:R1874)</f>
        <v>0</v>
      </c>
      <c r="T1874" s="5">
        <f>VLOOKUP(CONCATENATE($F1874," ",$G1874),AllocFactorMatrix,(T$4+1),FALSE)*$E1880</f>
        <v>0</v>
      </c>
      <c r="U1874" s="5">
        <f>VLOOKUP(CONCATENATE($F1874," ",$G1874),AllocFactorMatrix,(U$4+1),FALSE)*$E1880</f>
        <v>0</v>
      </c>
      <c r="V1874" s="5">
        <f>VLOOKUP(CONCATENATE($F1874," ",$G1874),AllocFactorMatrix,(V$4+1),FALSE)*$E1880</f>
        <v>0</v>
      </c>
      <c r="W1874" s="5">
        <f>VLOOKUP(CONCATENATE($F1874," ",$G1874),AllocFactorMatrix,(W$4+1),FALSE)*$E1880</f>
        <v>0</v>
      </c>
      <c r="X1874" s="5">
        <f t="shared" ref="X1874:X1880" si="945">SUBTOTAL(9,T1874:W1874)</f>
        <v>0</v>
      </c>
      <c r="Y1874" s="5">
        <f>VLOOKUP(CONCATENATE($F1874," ",$G1874),AllocFactorMatrix,(Y$4+1),FALSE)*$E1880</f>
        <v>0</v>
      </c>
      <c r="Z1874" s="5">
        <f>VLOOKUP(CONCATENATE($F1874," ",$G1874),AllocFactorMatrix,(Z$4+1),FALSE)*$E1880</f>
        <v>0</v>
      </c>
      <c r="AA1874" s="5">
        <f t="shared" si="943"/>
        <v>0</v>
      </c>
      <c r="AB1874" s="5">
        <f>VLOOKUP(CONCATENATE($F1874," ",$G1874),AllocFactorMatrix,(AB$4+1),FALSE)*$E1880</f>
        <v>0</v>
      </c>
      <c r="AC1874" s="5">
        <f>VLOOKUP(CONCATENATE($F1874," ",$G1874),AllocFactorMatrix,(AC$4+1),FALSE)*$E1880</f>
        <v>0</v>
      </c>
      <c r="AD1874" s="5">
        <f>VLOOKUP(CONCATENATE($F1874," ",$G1874),AllocFactorMatrix,(AD$4+1),FALSE)*$E1880</f>
        <v>0</v>
      </c>
    </row>
    <row r="1875" spans="4:30" hidden="1" outlineLevel="1">
      <c r="E1875" s="51"/>
      <c r="F1875" s="52" t="str">
        <f>F1880</f>
        <v>PROD_ENERGY</v>
      </c>
      <c r="G1875" s="55" t="str">
        <f>$G$10</f>
        <v>SUBTRAN</v>
      </c>
      <c r="H1875" s="4">
        <f t="shared" si="941"/>
        <v>0</v>
      </c>
      <c r="I1875" s="5">
        <f>VLOOKUP(CONCATENATE($F1875," ",$G1875),AllocFactorMatrix,(I$4+1),FALSE)*$E1880</f>
        <v>0</v>
      </c>
      <c r="J1875" s="5">
        <f>VLOOKUP(CONCATENATE($F1875," ",$G1875),AllocFactorMatrix,(J$4+1),FALSE)*$E1880</f>
        <v>0</v>
      </c>
      <c r="K1875" s="5">
        <f>VLOOKUP(CONCATENATE($F1875," ",$G1875),AllocFactorMatrix,(K$4+1),FALSE)*$E1880</f>
        <v>0</v>
      </c>
      <c r="L1875" s="5">
        <f>VLOOKUP(CONCATENATE($F1875," ",$G1875),AllocFactorMatrix,(L$4+1),FALSE)*$E1880</f>
        <v>0</v>
      </c>
      <c r="M1875" s="5">
        <f>VLOOKUP(CONCATENATE($F1875," ",$G1875),AllocFactorMatrix,(M$4+1),FALSE)*$E1880</f>
        <v>0</v>
      </c>
      <c r="N1875" s="5">
        <f t="shared" si="942"/>
        <v>0</v>
      </c>
      <c r="O1875" s="5">
        <f>VLOOKUP(CONCATENATE($F1875," ",$G1875),AllocFactorMatrix,(O$4+1),FALSE)*$E1880</f>
        <v>0</v>
      </c>
      <c r="P1875" s="5">
        <f>VLOOKUP(CONCATENATE($F1875," ",$G1875),AllocFactorMatrix,(P$4+1),FALSE)*$E1880</f>
        <v>0</v>
      </c>
      <c r="Q1875" s="5">
        <f>VLOOKUP(CONCATENATE($F1875," ",$G1875),AllocFactorMatrix,(Q$4+1),FALSE)*$E1880</f>
        <v>0</v>
      </c>
      <c r="R1875" s="5">
        <f>VLOOKUP(CONCATENATE($F1875," ",$G1875),AllocFactorMatrix,(R$4+1),FALSE)*$E1880</f>
        <v>0</v>
      </c>
      <c r="S1875" s="5">
        <f t="shared" si="944"/>
        <v>0</v>
      </c>
      <c r="T1875" s="5">
        <f>VLOOKUP(CONCATENATE($F1875," ",$G1875),AllocFactorMatrix,(T$4+1),FALSE)*$E1880</f>
        <v>0</v>
      </c>
      <c r="U1875" s="5">
        <f>VLOOKUP(CONCATENATE($F1875," ",$G1875),AllocFactorMatrix,(U$4+1),FALSE)*$E1880</f>
        <v>0</v>
      </c>
      <c r="V1875" s="5">
        <f>VLOOKUP(CONCATENATE($F1875," ",$G1875),AllocFactorMatrix,(V$4+1),FALSE)*$E1880</f>
        <v>0</v>
      </c>
      <c r="W1875" s="5">
        <f>VLOOKUP(CONCATENATE($F1875," ",$G1875),AllocFactorMatrix,(W$4+1),FALSE)*$E1880</f>
        <v>0</v>
      </c>
      <c r="X1875" s="5">
        <f t="shared" si="945"/>
        <v>0</v>
      </c>
      <c r="Y1875" s="5">
        <f>VLOOKUP(CONCATENATE($F1875," ",$G1875),AllocFactorMatrix,(Y$4+1),FALSE)*$E1880</f>
        <v>0</v>
      </c>
      <c r="Z1875" s="5">
        <f>VLOOKUP(CONCATENATE($F1875," ",$G1875),AllocFactorMatrix,(Z$4+1),FALSE)*$E1880</f>
        <v>0</v>
      </c>
      <c r="AA1875" s="5">
        <f t="shared" si="943"/>
        <v>0</v>
      </c>
      <c r="AB1875" s="5">
        <f>VLOOKUP(CONCATENATE($F1875," ",$G1875),AllocFactorMatrix,(AB$4+1),FALSE)*$E1880</f>
        <v>0</v>
      </c>
      <c r="AC1875" s="5">
        <f>VLOOKUP(CONCATENATE($F1875," ",$G1875),AllocFactorMatrix,(AC$4+1),FALSE)*$E1880</f>
        <v>0</v>
      </c>
      <c r="AD1875" s="5">
        <f>VLOOKUP(CONCATENATE($F1875," ",$G1875),AllocFactorMatrix,(AD$4+1),FALSE)*$E1880</f>
        <v>0</v>
      </c>
    </row>
    <row r="1876" spans="4:30" hidden="1" outlineLevel="1">
      <c r="E1876" s="51"/>
      <c r="F1876" s="52" t="str">
        <f>F1880</f>
        <v>PROD_ENERGY</v>
      </c>
      <c r="G1876" s="55" t="str">
        <f>$G$11</f>
        <v>DISTPRI</v>
      </c>
      <c r="H1876" s="4">
        <f t="shared" si="941"/>
        <v>0</v>
      </c>
      <c r="I1876" s="5">
        <f>VLOOKUP(CONCATENATE($F1876," ",$G1876),AllocFactorMatrix,(I$4+1),FALSE)*$E1880</f>
        <v>0</v>
      </c>
      <c r="J1876" s="5">
        <f>VLOOKUP(CONCATENATE($F1876," ",$G1876),AllocFactorMatrix,(J$4+1),FALSE)*$E1880</f>
        <v>0</v>
      </c>
      <c r="K1876" s="5">
        <f>VLOOKUP(CONCATENATE($F1876," ",$G1876),AllocFactorMatrix,(K$4+1),FALSE)*$E1880</f>
        <v>0</v>
      </c>
      <c r="L1876" s="5">
        <f>VLOOKUP(CONCATENATE($F1876," ",$G1876),AllocFactorMatrix,(L$4+1),FALSE)*$E1880</f>
        <v>0</v>
      </c>
      <c r="M1876" s="5">
        <f>VLOOKUP(CONCATENATE($F1876," ",$G1876),AllocFactorMatrix,(M$4+1),FALSE)*$E1880</f>
        <v>0</v>
      </c>
      <c r="N1876" s="5">
        <f t="shared" si="942"/>
        <v>0</v>
      </c>
      <c r="O1876" s="5">
        <f>VLOOKUP(CONCATENATE($F1876," ",$G1876),AllocFactorMatrix,(O$4+1),FALSE)*$E1880</f>
        <v>0</v>
      </c>
      <c r="P1876" s="5">
        <f>VLOOKUP(CONCATENATE($F1876," ",$G1876),AllocFactorMatrix,(P$4+1),FALSE)*$E1880</f>
        <v>0</v>
      </c>
      <c r="Q1876" s="5">
        <f>VLOOKUP(CONCATENATE($F1876," ",$G1876),AllocFactorMatrix,(Q$4+1),FALSE)*$E1880</f>
        <v>0</v>
      </c>
      <c r="R1876" s="5">
        <f>VLOOKUP(CONCATENATE($F1876," ",$G1876),AllocFactorMatrix,(R$4+1),FALSE)*$E1880</f>
        <v>0</v>
      </c>
      <c r="S1876" s="5">
        <f t="shared" si="944"/>
        <v>0</v>
      </c>
      <c r="T1876" s="5">
        <f>VLOOKUP(CONCATENATE($F1876," ",$G1876),AllocFactorMatrix,(T$4+1),FALSE)*$E1880</f>
        <v>0</v>
      </c>
      <c r="U1876" s="5">
        <f>VLOOKUP(CONCATENATE($F1876," ",$G1876),AllocFactorMatrix,(U$4+1),FALSE)*$E1880</f>
        <v>0</v>
      </c>
      <c r="V1876" s="5">
        <f>VLOOKUP(CONCATENATE($F1876," ",$G1876),AllocFactorMatrix,(V$4+1),FALSE)*$E1880</f>
        <v>0</v>
      </c>
      <c r="W1876" s="5">
        <f>VLOOKUP(CONCATENATE($F1876," ",$G1876),AllocFactorMatrix,(W$4+1),FALSE)*$E1880</f>
        <v>0</v>
      </c>
      <c r="X1876" s="5">
        <f t="shared" si="945"/>
        <v>0</v>
      </c>
      <c r="Y1876" s="5">
        <f>VLOOKUP(CONCATENATE($F1876," ",$G1876),AllocFactorMatrix,(Y$4+1),FALSE)*$E1880</f>
        <v>0</v>
      </c>
      <c r="Z1876" s="5">
        <f>VLOOKUP(CONCATENATE($F1876," ",$G1876),AllocFactorMatrix,(Z$4+1),FALSE)*$E1880</f>
        <v>0</v>
      </c>
      <c r="AA1876" s="5">
        <f t="shared" si="943"/>
        <v>0</v>
      </c>
      <c r="AB1876" s="5">
        <f>VLOOKUP(CONCATENATE($F1876," ",$G1876),AllocFactorMatrix,(AB$4+1),FALSE)*$E1880</f>
        <v>0</v>
      </c>
      <c r="AC1876" s="5">
        <f>VLOOKUP(CONCATENATE($F1876," ",$G1876),AllocFactorMatrix,(AC$4+1),FALSE)*$E1880</f>
        <v>0</v>
      </c>
      <c r="AD1876" s="5">
        <f>VLOOKUP(CONCATENATE($F1876," ",$G1876),AllocFactorMatrix,(AD$4+1),FALSE)*$E1880</f>
        <v>0</v>
      </c>
    </row>
    <row r="1877" spans="4:30" hidden="1" outlineLevel="1">
      <c r="E1877" s="51"/>
      <c r="F1877" s="52" t="str">
        <f>F1880</f>
        <v>PROD_ENERGY</v>
      </c>
      <c r="G1877" s="55" t="str">
        <f>$G$12</f>
        <v>DISTSEC</v>
      </c>
      <c r="H1877" s="4">
        <f t="shared" si="941"/>
        <v>0</v>
      </c>
      <c r="I1877" s="5">
        <f>VLOOKUP(CONCATENATE($F1877," ",$G1877),AllocFactorMatrix,(I$4+1),FALSE)*$E1880</f>
        <v>0</v>
      </c>
      <c r="J1877" s="5">
        <f>VLOOKUP(CONCATENATE($F1877," ",$G1877),AllocFactorMatrix,(J$4+1),FALSE)*$E1880</f>
        <v>0</v>
      </c>
      <c r="K1877" s="5">
        <f>VLOOKUP(CONCATENATE($F1877," ",$G1877),AllocFactorMatrix,(K$4+1),FALSE)*$E1880</f>
        <v>0</v>
      </c>
      <c r="L1877" s="5">
        <f>VLOOKUP(CONCATENATE($F1877," ",$G1877),AllocFactorMatrix,(L$4+1),FALSE)*$E1880</f>
        <v>0</v>
      </c>
      <c r="M1877" s="5">
        <f>VLOOKUP(CONCATENATE($F1877," ",$G1877),AllocFactorMatrix,(M$4+1),FALSE)*$E1880</f>
        <v>0</v>
      </c>
      <c r="N1877" s="5">
        <f t="shared" si="942"/>
        <v>0</v>
      </c>
      <c r="O1877" s="5">
        <f>VLOOKUP(CONCATENATE($F1877," ",$G1877),AllocFactorMatrix,(O$4+1),FALSE)*$E1880</f>
        <v>0</v>
      </c>
      <c r="P1877" s="5">
        <f>VLOOKUP(CONCATENATE($F1877," ",$G1877),AllocFactorMatrix,(P$4+1),FALSE)*$E1880</f>
        <v>0</v>
      </c>
      <c r="Q1877" s="5">
        <f>VLOOKUP(CONCATENATE($F1877," ",$G1877),AllocFactorMatrix,(Q$4+1),FALSE)*$E1880</f>
        <v>0</v>
      </c>
      <c r="R1877" s="5">
        <f>VLOOKUP(CONCATENATE($F1877," ",$G1877),AllocFactorMatrix,(R$4+1),FALSE)*$E1880</f>
        <v>0</v>
      </c>
      <c r="S1877" s="5">
        <f t="shared" si="944"/>
        <v>0</v>
      </c>
      <c r="T1877" s="5">
        <f>VLOOKUP(CONCATENATE($F1877," ",$G1877),AllocFactorMatrix,(T$4+1),FALSE)*$E1880</f>
        <v>0</v>
      </c>
      <c r="U1877" s="5">
        <f>VLOOKUP(CONCATENATE($F1877," ",$G1877),AllocFactorMatrix,(U$4+1),FALSE)*$E1880</f>
        <v>0</v>
      </c>
      <c r="V1877" s="5">
        <f>VLOOKUP(CONCATENATE($F1877," ",$G1877),AllocFactorMatrix,(V$4+1),FALSE)*$E1880</f>
        <v>0</v>
      </c>
      <c r="W1877" s="5">
        <f>VLOOKUP(CONCATENATE($F1877," ",$G1877),AllocFactorMatrix,(W$4+1),FALSE)*$E1880</f>
        <v>0</v>
      </c>
      <c r="X1877" s="5">
        <f t="shared" si="945"/>
        <v>0</v>
      </c>
      <c r="Y1877" s="5">
        <f>VLOOKUP(CONCATENATE($F1877," ",$G1877),AllocFactorMatrix,(Y$4+1),FALSE)*$E1880</f>
        <v>0</v>
      </c>
      <c r="Z1877" s="5">
        <f>VLOOKUP(CONCATENATE($F1877," ",$G1877),AllocFactorMatrix,(Z$4+1),FALSE)*$E1880</f>
        <v>0</v>
      </c>
      <c r="AA1877" s="5">
        <f t="shared" si="943"/>
        <v>0</v>
      </c>
      <c r="AB1877" s="5">
        <f>VLOOKUP(CONCATENATE($F1877," ",$G1877),AllocFactorMatrix,(AB$4+1),FALSE)*$E1880</f>
        <v>0</v>
      </c>
      <c r="AC1877" s="5">
        <f>VLOOKUP(CONCATENATE($F1877," ",$G1877),AllocFactorMatrix,(AC$4+1),FALSE)*$E1880</f>
        <v>0</v>
      </c>
      <c r="AD1877" s="5">
        <f>VLOOKUP(CONCATENATE($F1877," ",$G1877),AllocFactorMatrix,(AD$4+1),FALSE)*$E1880</f>
        <v>0</v>
      </c>
    </row>
    <row r="1878" spans="4:30" hidden="1" outlineLevel="1">
      <c r="E1878" s="51"/>
      <c r="F1878" s="52" t="str">
        <f>F1880</f>
        <v>PROD_ENERGY</v>
      </c>
      <c r="G1878" s="55" t="str">
        <f>$G$13</f>
        <v>ENERGY</v>
      </c>
      <c r="H1878" s="4">
        <f t="shared" si="941"/>
        <v>2211941.9999999991</v>
      </c>
      <c r="I1878" s="5">
        <f>VLOOKUP(CONCATENATE($F1878," ",$G1878),AllocFactorMatrix,(I$4+1),FALSE)*$E1880</f>
        <v>829980.55712691008</v>
      </c>
      <c r="J1878" s="5">
        <f>VLOOKUP(CONCATENATE($F1878," ",$G1878),AllocFactorMatrix,(J$4+1),FALSE)*$E1880</f>
        <v>53788.103265814003</v>
      </c>
      <c r="K1878" s="5">
        <f>VLOOKUP(CONCATENATE($F1878," ",$G1878),AllocFactorMatrix,(K$4+1),FALSE)*$E1880</f>
        <v>180464.9172878812</v>
      </c>
      <c r="L1878" s="5">
        <f>VLOOKUP(CONCATENATE($F1878," ",$G1878),AllocFactorMatrix,(L$4+1),FALSE)*$E1880</f>
        <v>5735.5847688930999</v>
      </c>
      <c r="M1878" s="5">
        <f>VLOOKUP(CONCATENATE($F1878," ",$G1878),AllocFactorMatrix,(M$4+1),FALSE)*$E1880</f>
        <v>528.75386550170731</v>
      </c>
      <c r="N1878" s="5">
        <f t="shared" si="942"/>
        <v>186729.255922276</v>
      </c>
      <c r="O1878" s="5">
        <f>VLOOKUP(CONCATENATE($F1878," ",$G1878),AllocFactorMatrix,(O$4+1),FALSE)*$E1880</f>
        <v>164532.38316505964</v>
      </c>
      <c r="P1878" s="5">
        <f>VLOOKUP(CONCATENATE($F1878," ",$G1878),AllocFactorMatrix,(P$4+1),FALSE)*$E1880</f>
        <v>30501.137961668432</v>
      </c>
      <c r="Q1878" s="5">
        <f>VLOOKUP(CONCATENATE($F1878," ",$G1878),AllocFactorMatrix,(Q$4+1),FALSE)*$E1880</f>
        <v>13858.936384885154</v>
      </c>
      <c r="R1878" s="5">
        <f>VLOOKUP(CONCATENATE($F1878," ",$G1878),AllocFactorMatrix,(R$4+1),FALSE)*$E1880</f>
        <v>642.14187363486428</v>
      </c>
      <c r="S1878" s="5">
        <f t="shared" si="944"/>
        <v>209534.59938524809</v>
      </c>
      <c r="T1878" s="5">
        <f>VLOOKUP(CONCATENATE($F1878," ",$G1878),AllocFactorMatrix,(T$4+1),FALSE)*$E1880</f>
        <v>6305.1927111272025</v>
      </c>
      <c r="U1878" s="5">
        <f>VLOOKUP(CONCATENATE($F1878," ",$G1878),AllocFactorMatrix,(U$4+1),FALSE)*$E1880</f>
        <v>110709.73832673764</v>
      </c>
      <c r="V1878" s="5">
        <f>VLOOKUP(CONCATENATE($F1878," ",$G1878),AllocFactorMatrix,(V$4+1),FALSE)*$E1880</f>
        <v>628563.92987576034</v>
      </c>
      <c r="W1878" s="5">
        <f>VLOOKUP(CONCATENATE($F1878," ",$G1878),AllocFactorMatrix,(W$4+1),FALSE)*$E1880</f>
        <v>119253.28882421021</v>
      </c>
      <c r="X1878" s="5">
        <f t="shared" si="945"/>
        <v>864832.1497378354</v>
      </c>
      <c r="Y1878" s="5">
        <f>VLOOKUP(CONCATENATE($F1878," ",$G1878),AllocFactorMatrix,(Y$4+1),FALSE)*$E1880</f>
        <v>44576.782176301989</v>
      </c>
      <c r="Z1878" s="5">
        <f>VLOOKUP(CONCATENATE($F1878," ",$G1878),AllocFactorMatrix,(Z$4+1),FALSE)*$E1880</f>
        <v>725.63895155322314</v>
      </c>
      <c r="AA1878" s="5">
        <f t="shared" si="943"/>
        <v>45302.42112785521</v>
      </c>
      <c r="AB1878" s="5">
        <f>VLOOKUP(CONCATENATE($F1878," ",$G1878),AllocFactorMatrix,(AB$4+1),FALSE)*$E1880</f>
        <v>809.39187978076336</v>
      </c>
      <c r="AC1878" s="5">
        <f>VLOOKUP(CONCATENATE($F1878," ",$G1878),AllocFactorMatrix,(AC$4+1),FALSE)*$E1880</f>
        <v>17502.015558762228</v>
      </c>
      <c r="AD1878" s="5">
        <f>VLOOKUP(CONCATENATE($F1878," ",$G1878),AllocFactorMatrix,(AD$4+1),FALSE)*$E1880</f>
        <v>3463.5059955179927</v>
      </c>
    </row>
    <row r="1879" spans="4:30" hidden="1" outlineLevel="1">
      <c r="E1879" s="51"/>
      <c r="F1879" s="52" t="str">
        <f>F1880</f>
        <v>PROD_ENERGY</v>
      </c>
      <c r="G1879" s="55" t="str">
        <f>$G$14</f>
        <v>CUSTOMER</v>
      </c>
      <c r="H1879" s="4">
        <f t="shared" si="941"/>
        <v>0</v>
      </c>
      <c r="I1879" s="5">
        <f>VLOOKUP(CONCATENATE($F1879," ",$G1879),AllocFactorMatrix,(I$4+1),FALSE)*$E1880</f>
        <v>0</v>
      </c>
      <c r="J1879" s="5">
        <f>VLOOKUP(CONCATENATE($F1879," ",$G1879),AllocFactorMatrix,(J$4+1),FALSE)*$E1880</f>
        <v>0</v>
      </c>
      <c r="K1879" s="5">
        <f>VLOOKUP(CONCATENATE($F1879," ",$G1879),AllocFactorMatrix,(K$4+1),FALSE)*$E1880</f>
        <v>0</v>
      </c>
      <c r="L1879" s="5">
        <f>VLOOKUP(CONCATENATE($F1879," ",$G1879),AllocFactorMatrix,(L$4+1),FALSE)*$E1880</f>
        <v>0</v>
      </c>
      <c r="M1879" s="5">
        <f>VLOOKUP(CONCATENATE($F1879," ",$G1879),AllocFactorMatrix,(M$4+1),FALSE)*$E1880</f>
        <v>0</v>
      </c>
      <c r="N1879" s="5">
        <f t="shared" si="942"/>
        <v>0</v>
      </c>
      <c r="O1879" s="5">
        <f>VLOOKUP(CONCATENATE($F1879," ",$G1879),AllocFactorMatrix,(O$4+1),FALSE)*$E1880</f>
        <v>0</v>
      </c>
      <c r="P1879" s="5">
        <f>VLOOKUP(CONCATENATE($F1879," ",$G1879),AllocFactorMatrix,(P$4+1),FALSE)*$E1880</f>
        <v>0</v>
      </c>
      <c r="Q1879" s="5">
        <f>VLOOKUP(CONCATENATE($F1879," ",$G1879),AllocFactorMatrix,(Q$4+1),FALSE)*$E1880</f>
        <v>0</v>
      </c>
      <c r="R1879" s="5">
        <f>VLOOKUP(CONCATENATE($F1879," ",$G1879),AllocFactorMatrix,(R$4+1),FALSE)*$E1880</f>
        <v>0</v>
      </c>
      <c r="S1879" s="5">
        <f t="shared" si="944"/>
        <v>0</v>
      </c>
      <c r="T1879" s="5">
        <f>VLOOKUP(CONCATENATE($F1879," ",$G1879),AllocFactorMatrix,(T$4+1),FALSE)*$E1880</f>
        <v>0</v>
      </c>
      <c r="U1879" s="5">
        <f>VLOOKUP(CONCATENATE($F1879," ",$G1879),AllocFactorMatrix,(U$4+1),FALSE)*$E1880</f>
        <v>0</v>
      </c>
      <c r="V1879" s="5">
        <f>VLOOKUP(CONCATENATE($F1879," ",$G1879),AllocFactorMatrix,(V$4+1),FALSE)*$E1880</f>
        <v>0</v>
      </c>
      <c r="W1879" s="5">
        <f>VLOOKUP(CONCATENATE($F1879," ",$G1879),AllocFactorMatrix,(W$4+1),FALSE)*$E1880</f>
        <v>0</v>
      </c>
      <c r="X1879" s="5">
        <f t="shared" si="945"/>
        <v>0</v>
      </c>
      <c r="Y1879" s="5">
        <f>VLOOKUP(CONCATENATE($F1879," ",$G1879),AllocFactorMatrix,(Y$4+1),FALSE)*$E1880</f>
        <v>0</v>
      </c>
      <c r="Z1879" s="5">
        <f>VLOOKUP(CONCATENATE($F1879," ",$G1879),AllocFactorMatrix,(Z$4+1),FALSE)*$E1880</f>
        <v>0</v>
      </c>
      <c r="AA1879" s="5">
        <f t="shared" si="943"/>
        <v>0</v>
      </c>
      <c r="AB1879" s="5">
        <f>VLOOKUP(CONCATENATE($F1879," ",$G1879),AllocFactorMatrix,(AB$4+1),FALSE)*$E1880</f>
        <v>0</v>
      </c>
      <c r="AC1879" s="5">
        <f>VLOOKUP(CONCATENATE($F1879," ",$G1879),AllocFactorMatrix,(AC$4+1),FALSE)*$E1880</f>
        <v>0</v>
      </c>
      <c r="AD1879" s="5">
        <f>VLOOKUP(CONCATENATE($F1879," ",$G1879),AllocFactorMatrix,(AD$4+1),FALSE)*$E1880</f>
        <v>0</v>
      </c>
    </row>
    <row r="1880" spans="4:30" collapsed="1">
      <c r="D1880" s="96" t="s">
        <v>633</v>
      </c>
      <c r="E1880" s="61">
        <v>2211942</v>
      </c>
      <c r="F1880" s="61" t="s">
        <v>32</v>
      </c>
      <c r="G1880" s="55" t="str">
        <f>$G$15</f>
        <v>TOTAL</v>
      </c>
      <c r="H1880" s="4">
        <f t="shared" si="941"/>
        <v>2211941.9999999991</v>
      </c>
      <c r="I1880" s="5">
        <f>VLOOKUP(CONCATENATE($F1880," ",$G1880),AllocFactorMatrix,(I$4+1),FALSE)*$E1880</f>
        <v>829980.55712691008</v>
      </c>
      <c r="J1880" s="5">
        <f>VLOOKUP(CONCATENATE($F1880," ",$G1880),AllocFactorMatrix,(J$4+1),FALSE)*$E1880</f>
        <v>53788.103265814003</v>
      </c>
      <c r="K1880" s="5">
        <f>VLOOKUP(CONCATENATE($F1880," ",$G1880),AllocFactorMatrix,(K$4+1),FALSE)*$E1880</f>
        <v>180464.9172878812</v>
      </c>
      <c r="L1880" s="5">
        <f>VLOOKUP(CONCATENATE($F1880," ",$G1880),AllocFactorMatrix,(L$4+1),FALSE)*$E1880</f>
        <v>5735.5847688930999</v>
      </c>
      <c r="M1880" s="5">
        <f>VLOOKUP(CONCATENATE($F1880," ",$G1880),AllocFactorMatrix,(M$4+1),FALSE)*$E1880</f>
        <v>528.75386550170731</v>
      </c>
      <c r="N1880" s="5">
        <f t="shared" si="942"/>
        <v>186729.255922276</v>
      </c>
      <c r="O1880" s="5">
        <f>VLOOKUP(CONCATENATE($F1880," ",$G1880),AllocFactorMatrix,(O$4+1),FALSE)*$E1880</f>
        <v>164532.38316505964</v>
      </c>
      <c r="P1880" s="5">
        <f>VLOOKUP(CONCATENATE($F1880," ",$G1880),AllocFactorMatrix,(P$4+1),FALSE)*$E1880</f>
        <v>30501.137961668432</v>
      </c>
      <c r="Q1880" s="5">
        <f>VLOOKUP(CONCATENATE($F1880," ",$G1880),AllocFactorMatrix,(Q$4+1),FALSE)*$E1880</f>
        <v>13858.936384885154</v>
      </c>
      <c r="R1880" s="5">
        <f>VLOOKUP(CONCATENATE($F1880," ",$G1880),AllocFactorMatrix,(R$4+1),FALSE)*$E1880</f>
        <v>642.14187363486428</v>
      </c>
      <c r="S1880" s="5">
        <f t="shared" si="944"/>
        <v>209534.59938524809</v>
      </c>
      <c r="T1880" s="5">
        <f>VLOOKUP(CONCATENATE($F1880," ",$G1880),AllocFactorMatrix,(T$4+1),FALSE)*$E1880</f>
        <v>6305.1927111272025</v>
      </c>
      <c r="U1880" s="5">
        <f>VLOOKUP(CONCATENATE($F1880," ",$G1880),AllocFactorMatrix,(U$4+1),FALSE)*$E1880</f>
        <v>110709.73832673764</v>
      </c>
      <c r="V1880" s="5">
        <f>VLOOKUP(CONCATENATE($F1880," ",$G1880),AllocFactorMatrix,(V$4+1),FALSE)*$E1880</f>
        <v>628563.92987576034</v>
      </c>
      <c r="W1880" s="5">
        <f>VLOOKUP(CONCATENATE($F1880," ",$G1880),AllocFactorMatrix,(W$4+1),FALSE)*$E1880</f>
        <v>119253.28882421021</v>
      </c>
      <c r="X1880" s="5">
        <f t="shared" si="945"/>
        <v>864832.1497378354</v>
      </c>
      <c r="Y1880" s="5">
        <f>VLOOKUP(CONCATENATE($F1880," ",$G1880),AllocFactorMatrix,(Y$4+1),FALSE)*$E1880</f>
        <v>44576.782176301989</v>
      </c>
      <c r="Z1880" s="5">
        <f>VLOOKUP(CONCATENATE($F1880," ",$G1880),AllocFactorMatrix,(Z$4+1),FALSE)*$E1880</f>
        <v>725.63895155322314</v>
      </c>
      <c r="AA1880" s="5">
        <f t="shared" si="943"/>
        <v>45302.42112785521</v>
      </c>
      <c r="AB1880" s="5">
        <f>VLOOKUP(CONCATENATE($F1880," ",$G1880),AllocFactorMatrix,(AB$4+1),FALSE)*$E1880</f>
        <v>809.39187978076336</v>
      </c>
      <c r="AC1880" s="5">
        <f>VLOOKUP(CONCATENATE($F1880," ",$G1880),AllocFactorMatrix,(AC$4+1),FALSE)*$E1880</f>
        <v>17502.015558762228</v>
      </c>
      <c r="AD1880" s="5">
        <f>VLOOKUP(CONCATENATE($F1880," ",$G1880),AllocFactorMatrix,(AD$4+1),FALSE)*$E1880</f>
        <v>3463.5059955179927</v>
      </c>
    </row>
    <row r="1881" spans="4:30" hidden="1" outlineLevel="1">
      <c r="E1881" s="51"/>
      <c r="F1881" s="52" t="str">
        <f>F1888</f>
        <v>PROD_ENERGY</v>
      </c>
      <c r="G1881" s="55" t="str">
        <f>$G$8</f>
        <v>PRODUCTION</v>
      </c>
      <c r="H1881" s="4">
        <f t="shared" si="941"/>
        <v>0</v>
      </c>
      <c r="I1881" s="5">
        <f>VLOOKUP(CONCATENATE($F1881," ",$G1881),AllocFactorMatrix,(I$4+1),FALSE)*$E1888</f>
        <v>0</v>
      </c>
      <c r="J1881" s="5">
        <f>VLOOKUP(CONCATENATE($F1881," ",$G1881),AllocFactorMatrix,(J$4+1),FALSE)*$E1888</f>
        <v>0</v>
      </c>
      <c r="K1881" s="5">
        <f>VLOOKUP(CONCATENATE($F1881," ",$G1881),AllocFactorMatrix,(K$4+1),FALSE)*$E1888</f>
        <v>0</v>
      </c>
      <c r="L1881" s="5">
        <f>VLOOKUP(CONCATENATE($F1881," ",$G1881),AllocFactorMatrix,(L$4+1),FALSE)*$E1888</f>
        <v>0</v>
      </c>
      <c r="M1881" s="5">
        <f>VLOOKUP(CONCATENATE($F1881," ",$G1881),AllocFactorMatrix,(M$4+1),FALSE)*$E1888</f>
        <v>0</v>
      </c>
      <c r="N1881" s="5">
        <f t="shared" si="942"/>
        <v>0</v>
      </c>
      <c r="O1881" s="5">
        <f>VLOOKUP(CONCATENATE($F1881," ",$G1881),AllocFactorMatrix,(O$4+1),FALSE)*$E1888</f>
        <v>0</v>
      </c>
      <c r="P1881" s="5">
        <f>VLOOKUP(CONCATENATE($F1881," ",$G1881),AllocFactorMatrix,(P$4+1),FALSE)*$E1888</f>
        <v>0</v>
      </c>
      <c r="Q1881" s="5">
        <f>VLOOKUP(CONCATENATE($F1881," ",$G1881),AllocFactorMatrix,(Q$4+1),FALSE)*$E1888</f>
        <v>0</v>
      </c>
      <c r="R1881" s="5">
        <f>VLOOKUP(CONCATENATE($F1881," ",$G1881),AllocFactorMatrix,(R$4+1),FALSE)*$E1888</f>
        <v>0</v>
      </c>
      <c r="S1881" s="5">
        <f>SUBTOTAL(9,O1881:R1881)</f>
        <v>0</v>
      </c>
      <c r="T1881" s="5">
        <f>VLOOKUP(CONCATENATE($F1881," ",$G1881),AllocFactorMatrix,(T$4+1),FALSE)*$E1888</f>
        <v>0</v>
      </c>
      <c r="U1881" s="5">
        <f>VLOOKUP(CONCATENATE($F1881," ",$G1881),AllocFactorMatrix,(U$4+1),FALSE)*$E1888</f>
        <v>0</v>
      </c>
      <c r="V1881" s="5">
        <f>VLOOKUP(CONCATENATE($F1881," ",$G1881),AllocFactorMatrix,(V$4+1),FALSE)*$E1888</f>
        <v>0</v>
      </c>
      <c r="W1881" s="5">
        <f>VLOOKUP(CONCATENATE($F1881," ",$G1881),AllocFactorMatrix,(W$4+1),FALSE)*$E1888</f>
        <v>0</v>
      </c>
      <c r="X1881" s="5">
        <f>SUBTOTAL(9,T1881:W1881)</f>
        <v>0</v>
      </c>
      <c r="Y1881" s="5">
        <f>VLOOKUP(CONCATENATE($F1881," ",$G1881),AllocFactorMatrix,(Y$4+1),FALSE)*$E1888</f>
        <v>0</v>
      </c>
      <c r="Z1881" s="5">
        <f>VLOOKUP(CONCATENATE($F1881," ",$G1881),AllocFactorMatrix,(Z$4+1),FALSE)*$E1888</f>
        <v>0</v>
      </c>
      <c r="AA1881" s="5">
        <f t="shared" si="943"/>
        <v>0</v>
      </c>
      <c r="AB1881" s="5">
        <f>VLOOKUP(CONCATENATE($F1881," ",$G1881),AllocFactorMatrix,(AB$4+1),FALSE)*$E1888</f>
        <v>0</v>
      </c>
      <c r="AC1881" s="5">
        <f>VLOOKUP(CONCATENATE($F1881," ",$G1881),AllocFactorMatrix,(AC$4+1),FALSE)*$E1888</f>
        <v>0</v>
      </c>
      <c r="AD1881" s="5">
        <f>VLOOKUP(CONCATENATE($F1881," ",$G1881),AllocFactorMatrix,(AD$4+1),FALSE)*$E1888</f>
        <v>0</v>
      </c>
    </row>
    <row r="1882" spans="4:30" hidden="1" outlineLevel="1">
      <c r="E1882" s="51"/>
      <c r="F1882" s="52" t="str">
        <f>F1888</f>
        <v>PROD_ENERGY</v>
      </c>
      <c r="G1882" s="55" t="str">
        <f>$G$9</f>
        <v>BULKTRAN</v>
      </c>
      <c r="H1882" s="4">
        <f t="shared" si="941"/>
        <v>0</v>
      </c>
      <c r="I1882" s="5">
        <f>VLOOKUP(CONCATENATE($F1882," ",$G1882),AllocFactorMatrix,(I$4+1),FALSE)*$E1888</f>
        <v>0</v>
      </c>
      <c r="J1882" s="5">
        <f>VLOOKUP(CONCATENATE($F1882," ",$G1882),AllocFactorMatrix,(J$4+1),FALSE)*$E1888</f>
        <v>0</v>
      </c>
      <c r="K1882" s="5">
        <f>VLOOKUP(CONCATENATE($F1882," ",$G1882),AllocFactorMatrix,(K$4+1),FALSE)*$E1888</f>
        <v>0</v>
      </c>
      <c r="L1882" s="5">
        <f>VLOOKUP(CONCATENATE($F1882," ",$G1882),AllocFactorMatrix,(L$4+1),FALSE)*$E1888</f>
        <v>0</v>
      </c>
      <c r="M1882" s="5">
        <f>VLOOKUP(CONCATENATE($F1882," ",$G1882),AllocFactorMatrix,(M$4+1),FALSE)*$E1888</f>
        <v>0</v>
      </c>
      <c r="N1882" s="5">
        <f t="shared" si="942"/>
        <v>0</v>
      </c>
      <c r="O1882" s="5">
        <f>VLOOKUP(CONCATENATE($F1882," ",$G1882),AllocFactorMatrix,(O$4+1),FALSE)*$E1888</f>
        <v>0</v>
      </c>
      <c r="P1882" s="5">
        <f>VLOOKUP(CONCATENATE($F1882," ",$G1882),AllocFactorMatrix,(P$4+1),FALSE)*$E1888</f>
        <v>0</v>
      </c>
      <c r="Q1882" s="5">
        <f>VLOOKUP(CONCATENATE($F1882," ",$G1882),AllocFactorMatrix,(Q$4+1),FALSE)*$E1888</f>
        <v>0</v>
      </c>
      <c r="R1882" s="5">
        <f>VLOOKUP(CONCATENATE($F1882," ",$G1882),AllocFactorMatrix,(R$4+1),FALSE)*$E1888</f>
        <v>0</v>
      </c>
      <c r="S1882" s="5">
        <f t="shared" ref="S1882:S1888" si="946">SUBTOTAL(9,O1882:R1882)</f>
        <v>0</v>
      </c>
      <c r="T1882" s="5">
        <f>VLOOKUP(CONCATENATE($F1882," ",$G1882),AllocFactorMatrix,(T$4+1),FALSE)*$E1888</f>
        <v>0</v>
      </c>
      <c r="U1882" s="5">
        <f>VLOOKUP(CONCATENATE($F1882," ",$G1882),AllocFactorMatrix,(U$4+1),FALSE)*$E1888</f>
        <v>0</v>
      </c>
      <c r="V1882" s="5">
        <f>VLOOKUP(CONCATENATE($F1882," ",$G1882),AllocFactorMatrix,(V$4+1),FALSE)*$E1888</f>
        <v>0</v>
      </c>
      <c r="W1882" s="5">
        <f>VLOOKUP(CONCATENATE($F1882," ",$G1882),AllocFactorMatrix,(W$4+1),FALSE)*$E1888</f>
        <v>0</v>
      </c>
      <c r="X1882" s="5">
        <f t="shared" ref="X1882:X1888" si="947">SUBTOTAL(9,T1882:W1882)</f>
        <v>0</v>
      </c>
      <c r="Y1882" s="5">
        <f>VLOOKUP(CONCATENATE($F1882," ",$G1882),AllocFactorMatrix,(Y$4+1),FALSE)*$E1888</f>
        <v>0</v>
      </c>
      <c r="Z1882" s="5">
        <f>VLOOKUP(CONCATENATE($F1882," ",$G1882),AllocFactorMatrix,(Z$4+1),FALSE)*$E1888</f>
        <v>0</v>
      </c>
      <c r="AA1882" s="5">
        <f t="shared" si="943"/>
        <v>0</v>
      </c>
      <c r="AB1882" s="5">
        <f>VLOOKUP(CONCATENATE($F1882," ",$G1882),AllocFactorMatrix,(AB$4+1),FALSE)*$E1888</f>
        <v>0</v>
      </c>
      <c r="AC1882" s="5">
        <f>VLOOKUP(CONCATENATE($F1882," ",$G1882),AllocFactorMatrix,(AC$4+1),FALSE)*$E1888</f>
        <v>0</v>
      </c>
      <c r="AD1882" s="5">
        <f>VLOOKUP(CONCATENATE($F1882," ",$G1882),AllocFactorMatrix,(AD$4+1),FALSE)*$E1888</f>
        <v>0</v>
      </c>
    </row>
    <row r="1883" spans="4:30" hidden="1" outlineLevel="1">
      <c r="E1883" s="51"/>
      <c r="F1883" s="52" t="str">
        <f>F1888</f>
        <v>PROD_ENERGY</v>
      </c>
      <c r="G1883" s="55" t="str">
        <f>$G$10</f>
        <v>SUBTRAN</v>
      </c>
      <c r="H1883" s="4">
        <f t="shared" si="941"/>
        <v>0</v>
      </c>
      <c r="I1883" s="5">
        <f>VLOOKUP(CONCATENATE($F1883," ",$G1883),AllocFactorMatrix,(I$4+1),FALSE)*$E1888</f>
        <v>0</v>
      </c>
      <c r="J1883" s="5">
        <f>VLOOKUP(CONCATENATE($F1883," ",$G1883),AllocFactorMatrix,(J$4+1),FALSE)*$E1888</f>
        <v>0</v>
      </c>
      <c r="K1883" s="5">
        <f>VLOOKUP(CONCATENATE($F1883," ",$G1883),AllocFactorMatrix,(K$4+1),FALSE)*$E1888</f>
        <v>0</v>
      </c>
      <c r="L1883" s="5">
        <f>VLOOKUP(CONCATENATE($F1883," ",$G1883),AllocFactorMatrix,(L$4+1),FALSE)*$E1888</f>
        <v>0</v>
      </c>
      <c r="M1883" s="5">
        <f>VLOOKUP(CONCATENATE($F1883," ",$G1883),AllocFactorMatrix,(M$4+1),FALSE)*$E1888</f>
        <v>0</v>
      </c>
      <c r="N1883" s="5">
        <f t="shared" si="942"/>
        <v>0</v>
      </c>
      <c r="O1883" s="5">
        <f>VLOOKUP(CONCATENATE($F1883," ",$G1883),AllocFactorMatrix,(O$4+1),FALSE)*$E1888</f>
        <v>0</v>
      </c>
      <c r="P1883" s="5">
        <f>VLOOKUP(CONCATENATE($F1883," ",$G1883),AllocFactorMatrix,(P$4+1),FALSE)*$E1888</f>
        <v>0</v>
      </c>
      <c r="Q1883" s="5">
        <f>VLOOKUP(CONCATENATE($F1883," ",$G1883),AllocFactorMatrix,(Q$4+1),FALSE)*$E1888</f>
        <v>0</v>
      </c>
      <c r="R1883" s="5">
        <f>VLOOKUP(CONCATENATE($F1883," ",$G1883),AllocFactorMatrix,(R$4+1),FALSE)*$E1888</f>
        <v>0</v>
      </c>
      <c r="S1883" s="5">
        <f t="shared" si="946"/>
        <v>0</v>
      </c>
      <c r="T1883" s="5">
        <f>VLOOKUP(CONCATENATE($F1883," ",$G1883),AllocFactorMatrix,(T$4+1),FALSE)*$E1888</f>
        <v>0</v>
      </c>
      <c r="U1883" s="5">
        <f>VLOOKUP(CONCATENATE($F1883," ",$G1883),AllocFactorMatrix,(U$4+1),FALSE)*$E1888</f>
        <v>0</v>
      </c>
      <c r="V1883" s="5">
        <f>VLOOKUP(CONCATENATE($F1883," ",$G1883),AllocFactorMatrix,(V$4+1),FALSE)*$E1888</f>
        <v>0</v>
      </c>
      <c r="W1883" s="5">
        <f>VLOOKUP(CONCATENATE($F1883," ",$G1883),AllocFactorMatrix,(W$4+1),FALSE)*$E1888</f>
        <v>0</v>
      </c>
      <c r="X1883" s="5">
        <f t="shared" si="947"/>
        <v>0</v>
      </c>
      <c r="Y1883" s="5">
        <f>VLOOKUP(CONCATENATE($F1883," ",$G1883),AllocFactorMatrix,(Y$4+1),FALSE)*$E1888</f>
        <v>0</v>
      </c>
      <c r="Z1883" s="5">
        <f>VLOOKUP(CONCATENATE($F1883," ",$G1883),AllocFactorMatrix,(Z$4+1),FALSE)*$E1888</f>
        <v>0</v>
      </c>
      <c r="AA1883" s="5">
        <f t="shared" si="943"/>
        <v>0</v>
      </c>
      <c r="AB1883" s="5">
        <f>VLOOKUP(CONCATENATE($F1883," ",$G1883),AllocFactorMatrix,(AB$4+1),FALSE)*$E1888</f>
        <v>0</v>
      </c>
      <c r="AC1883" s="5">
        <f>VLOOKUP(CONCATENATE($F1883," ",$G1883),AllocFactorMatrix,(AC$4+1),FALSE)*$E1888</f>
        <v>0</v>
      </c>
      <c r="AD1883" s="5">
        <f>VLOOKUP(CONCATENATE($F1883," ",$G1883),AllocFactorMatrix,(AD$4+1),FALSE)*$E1888</f>
        <v>0</v>
      </c>
    </row>
    <row r="1884" spans="4:30" hidden="1" outlineLevel="1">
      <c r="E1884" s="51"/>
      <c r="F1884" s="52" t="str">
        <f>F1888</f>
        <v>PROD_ENERGY</v>
      </c>
      <c r="G1884" s="55" t="str">
        <f>$G$11</f>
        <v>DISTPRI</v>
      </c>
      <c r="H1884" s="4">
        <f t="shared" si="941"/>
        <v>0</v>
      </c>
      <c r="I1884" s="5">
        <f>VLOOKUP(CONCATENATE($F1884," ",$G1884),AllocFactorMatrix,(I$4+1),FALSE)*$E1888</f>
        <v>0</v>
      </c>
      <c r="J1884" s="5">
        <f>VLOOKUP(CONCATENATE($F1884," ",$G1884),AllocFactorMatrix,(J$4+1),FALSE)*$E1888</f>
        <v>0</v>
      </c>
      <c r="K1884" s="5">
        <f>VLOOKUP(CONCATENATE($F1884," ",$G1884),AllocFactorMatrix,(K$4+1),FALSE)*$E1888</f>
        <v>0</v>
      </c>
      <c r="L1884" s="5">
        <f>VLOOKUP(CONCATENATE($F1884," ",$G1884),AllocFactorMatrix,(L$4+1),FALSE)*$E1888</f>
        <v>0</v>
      </c>
      <c r="M1884" s="5">
        <f>VLOOKUP(CONCATENATE($F1884," ",$G1884),AllocFactorMatrix,(M$4+1),FALSE)*$E1888</f>
        <v>0</v>
      </c>
      <c r="N1884" s="5">
        <f t="shared" si="942"/>
        <v>0</v>
      </c>
      <c r="O1884" s="5">
        <f>VLOOKUP(CONCATENATE($F1884," ",$G1884),AllocFactorMatrix,(O$4+1),FALSE)*$E1888</f>
        <v>0</v>
      </c>
      <c r="P1884" s="5">
        <f>VLOOKUP(CONCATENATE($F1884," ",$G1884),AllocFactorMatrix,(P$4+1),FALSE)*$E1888</f>
        <v>0</v>
      </c>
      <c r="Q1884" s="5">
        <f>VLOOKUP(CONCATENATE($F1884," ",$G1884),AllocFactorMatrix,(Q$4+1),FALSE)*$E1888</f>
        <v>0</v>
      </c>
      <c r="R1884" s="5">
        <f>VLOOKUP(CONCATENATE($F1884," ",$G1884),AllocFactorMatrix,(R$4+1),FALSE)*$E1888</f>
        <v>0</v>
      </c>
      <c r="S1884" s="5">
        <f t="shared" si="946"/>
        <v>0</v>
      </c>
      <c r="T1884" s="5">
        <f>VLOOKUP(CONCATENATE($F1884," ",$G1884),AllocFactorMatrix,(T$4+1),FALSE)*$E1888</f>
        <v>0</v>
      </c>
      <c r="U1884" s="5">
        <f>VLOOKUP(CONCATENATE($F1884," ",$G1884),AllocFactorMatrix,(U$4+1),FALSE)*$E1888</f>
        <v>0</v>
      </c>
      <c r="V1884" s="5">
        <f>VLOOKUP(CONCATENATE($F1884," ",$G1884),AllocFactorMatrix,(V$4+1),FALSE)*$E1888</f>
        <v>0</v>
      </c>
      <c r="W1884" s="5">
        <f>VLOOKUP(CONCATENATE($F1884," ",$G1884),AllocFactorMatrix,(W$4+1),FALSE)*$E1888</f>
        <v>0</v>
      </c>
      <c r="X1884" s="5">
        <f t="shared" si="947"/>
        <v>0</v>
      </c>
      <c r="Y1884" s="5">
        <f>VLOOKUP(CONCATENATE($F1884," ",$G1884),AllocFactorMatrix,(Y$4+1),FALSE)*$E1888</f>
        <v>0</v>
      </c>
      <c r="Z1884" s="5">
        <f>VLOOKUP(CONCATENATE($F1884," ",$G1884),AllocFactorMatrix,(Z$4+1),FALSE)*$E1888</f>
        <v>0</v>
      </c>
      <c r="AA1884" s="5">
        <f t="shared" si="943"/>
        <v>0</v>
      </c>
      <c r="AB1884" s="5">
        <f>VLOOKUP(CONCATENATE($F1884," ",$G1884),AllocFactorMatrix,(AB$4+1),FALSE)*$E1888</f>
        <v>0</v>
      </c>
      <c r="AC1884" s="5">
        <f>VLOOKUP(CONCATENATE($F1884," ",$G1884),AllocFactorMatrix,(AC$4+1),FALSE)*$E1888</f>
        <v>0</v>
      </c>
      <c r="AD1884" s="5">
        <f>VLOOKUP(CONCATENATE($F1884," ",$G1884),AllocFactorMatrix,(AD$4+1),FALSE)*$E1888</f>
        <v>0</v>
      </c>
    </row>
    <row r="1885" spans="4:30" hidden="1" outlineLevel="1">
      <c r="E1885" s="51"/>
      <c r="F1885" s="52" t="str">
        <f>F1888</f>
        <v>PROD_ENERGY</v>
      </c>
      <c r="G1885" s="55" t="str">
        <f>$G$12</f>
        <v>DISTSEC</v>
      </c>
      <c r="H1885" s="4">
        <f t="shared" si="941"/>
        <v>0</v>
      </c>
      <c r="I1885" s="5">
        <f>VLOOKUP(CONCATENATE($F1885," ",$G1885),AllocFactorMatrix,(I$4+1),FALSE)*$E1888</f>
        <v>0</v>
      </c>
      <c r="J1885" s="5">
        <f>VLOOKUP(CONCATENATE($F1885," ",$G1885),AllocFactorMatrix,(J$4+1),FALSE)*$E1888</f>
        <v>0</v>
      </c>
      <c r="K1885" s="5">
        <f>VLOOKUP(CONCATENATE($F1885," ",$G1885),AllocFactorMatrix,(K$4+1),FALSE)*$E1888</f>
        <v>0</v>
      </c>
      <c r="L1885" s="5">
        <f>VLOOKUP(CONCATENATE($F1885," ",$G1885),AllocFactorMatrix,(L$4+1),FALSE)*$E1888</f>
        <v>0</v>
      </c>
      <c r="M1885" s="5">
        <f>VLOOKUP(CONCATENATE($F1885," ",$G1885),AllocFactorMatrix,(M$4+1),FALSE)*$E1888</f>
        <v>0</v>
      </c>
      <c r="N1885" s="5">
        <f t="shared" si="942"/>
        <v>0</v>
      </c>
      <c r="O1885" s="5">
        <f>VLOOKUP(CONCATENATE($F1885," ",$G1885),AllocFactorMatrix,(O$4+1),FALSE)*$E1888</f>
        <v>0</v>
      </c>
      <c r="P1885" s="5">
        <f>VLOOKUP(CONCATENATE($F1885," ",$G1885),AllocFactorMatrix,(P$4+1),FALSE)*$E1888</f>
        <v>0</v>
      </c>
      <c r="Q1885" s="5">
        <f>VLOOKUP(CONCATENATE($F1885," ",$G1885),AllocFactorMatrix,(Q$4+1),FALSE)*$E1888</f>
        <v>0</v>
      </c>
      <c r="R1885" s="5">
        <f>VLOOKUP(CONCATENATE($F1885," ",$G1885),AllocFactorMatrix,(R$4+1),FALSE)*$E1888</f>
        <v>0</v>
      </c>
      <c r="S1885" s="5">
        <f t="shared" si="946"/>
        <v>0</v>
      </c>
      <c r="T1885" s="5">
        <f>VLOOKUP(CONCATENATE($F1885," ",$G1885),AllocFactorMatrix,(T$4+1),FALSE)*$E1888</f>
        <v>0</v>
      </c>
      <c r="U1885" s="5">
        <f>VLOOKUP(CONCATENATE($F1885," ",$G1885),AllocFactorMatrix,(U$4+1),FALSE)*$E1888</f>
        <v>0</v>
      </c>
      <c r="V1885" s="5">
        <f>VLOOKUP(CONCATENATE($F1885," ",$G1885),AllocFactorMatrix,(V$4+1),FALSE)*$E1888</f>
        <v>0</v>
      </c>
      <c r="W1885" s="5">
        <f>VLOOKUP(CONCATENATE($F1885," ",$G1885),AllocFactorMatrix,(W$4+1),FALSE)*$E1888</f>
        <v>0</v>
      </c>
      <c r="X1885" s="5">
        <f t="shared" si="947"/>
        <v>0</v>
      </c>
      <c r="Y1885" s="5">
        <f>VLOOKUP(CONCATENATE($F1885," ",$G1885),AllocFactorMatrix,(Y$4+1),FALSE)*$E1888</f>
        <v>0</v>
      </c>
      <c r="Z1885" s="5">
        <f>VLOOKUP(CONCATENATE($F1885," ",$G1885),AllocFactorMatrix,(Z$4+1),FALSE)*$E1888</f>
        <v>0</v>
      </c>
      <c r="AA1885" s="5">
        <f t="shared" si="943"/>
        <v>0</v>
      </c>
      <c r="AB1885" s="5">
        <f>VLOOKUP(CONCATENATE($F1885," ",$G1885),AllocFactorMatrix,(AB$4+1),FALSE)*$E1888</f>
        <v>0</v>
      </c>
      <c r="AC1885" s="5">
        <f>VLOOKUP(CONCATENATE($F1885," ",$G1885),AllocFactorMatrix,(AC$4+1),FALSE)*$E1888</f>
        <v>0</v>
      </c>
      <c r="AD1885" s="5">
        <f>VLOOKUP(CONCATENATE($F1885," ",$G1885),AllocFactorMatrix,(AD$4+1),FALSE)*$E1888</f>
        <v>0</v>
      </c>
    </row>
    <row r="1886" spans="4:30" hidden="1" outlineLevel="1">
      <c r="E1886" s="51"/>
      <c r="F1886" s="52" t="str">
        <f>F1888</f>
        <v>PROD_ENERGY</v>
      </c>
      <c r="G1886" s="55" t="str">
        <f>$G$13</f>
        <v>ENERGY</v>
      </c>
      <c r="H1886" s="4">
        <f t="shared" si="941"/>
        <v>173874.99999999991</v>
      </c>
      <c r="I1886" s="5">
        <f>VLOOKUP(CONCATENATE($F1886," ",$G1886),AllocFactorMatrix,(I$4+1),FALSE)*$E1888</f>
        <v>65242.610055074445</v>
      </c>
      <c r="J1886" s="5">
        <f>VLOOKUP(CONCATENATE($F1886," ",$G1886),AllocFactorMatrix,(J$4+1),FALSE)*$E1888</f>
        <v>4228.1427159226641</v>
      </c>
      <c r="K1886" s="5">
        <f>VLOOKUP(CONCATENATE($F1886," ",$G1886),AllocFactorMatrix,(K$4+1),FALSE)*$E1888</f>
        <v>14185.877158365971</v>
      </c>
      <c r="L1886" s="5">
        <f>VLOOKUP(CONCATENATE($F1886," ",$G1886),AllocFactorMatrix,(L$4+1),FALSE)*$E1888</f>
        <v>450.85938134512014</v>
      </c>
      <c r="M1886" s="5">
        <f>VLOOKUP(CONCATENATE($F1886," ",$G1886),AllocFactorMatrix,(M$4+1),FALSE)*$E1888</f>
        <v>41.563964319186198</v>
      </c>
      <c r="N1886" s="5">
        <f t="shared" si="942"/>
        <v>14678.300504030278</v>
      </c>
      <c r="O1886" s="5">
        <f>VLOOKUP(CONCATENATE($F1886," ",$G1886),AllocFactorMatrix,(O$4+1),FALSE)*$E1888</f>
        <v>12933.462144497797</v>
      </c>
      <c r="P1886" s="5">
        <f>VLOOKUP(CONCATENATE($F1886," ",$G1886),AllocFactorMatrix,(P$4+1),FALSE)*$E1888</f>
        <v>2397.6150202333961</v>
      </c>
      <c r="Q1886" s="5">
        <f>VLOOKUP(CONCATENATE($F1886," ",$G1886),AllocFactorMatrix,(Q$4+1),FALSE)*$E1888</f>
        <v>1089.4148960153141</v>
      </c>
      <c r="R1886" s="5">
        <f>VLOOKUP(CONCATENATE($F1886," ",$G1886),AllocFactorMatrix,(R$4+1),FALSE)*$E1888</f>
        <v>50.477100339096609</v>
      </c>
      <c r="S1886" s="5">
        <f t="shared" si="946"/>
        <v>16470.969161085603</v>
      </c>
      <c r="T1886" s="5">
        <f>VLOOKUP(CONCATENATE($F1886," ",$G1886),AllocFactorMatrix,(T$4+1),FALSE)*$E1888</f>
        <v>495.63477823886984</v>
      </c>
      <c r="U1886" s="5">
        <f>VLOOKUP(CONCATENATE($F1886," ",$G1886),AllocFactorMatrix,(U$4+1),FALSE)*$E1888</f>
        <v>8702.6042055178241</v>
      </c>
      <c r="V1886" s="5">
        <f>VLOOKUP(CONCATENATE($F1886," ",$G1886),AllocFactorMatrix,(V$4+1),FALSE)*$E1888</f>
        <v>49409.7735415973</v>
      </c>
      <c r="W1886" s="5">
        <f>VLOOKUP(CONCATENATE($F1886," ",$G1886),AllocFactorMatrix,(W$4+1),FALSE)*$E1888</f>
        <v>9374.1904599259597</v>
      </c>
      <c r="X1886" s="5">
        <f t="shared" si="947"/>
        <v>67982.202985279961</v>
      </c>
      <c r="Y1886" s="5">
        <f>VLOOKUP(CONCATENATE($F1886," ",$G1886),AllocFactorMatrix,(Y$4+1),FALSE)*$E1888</f>
        <v>3504.0647543672067</v>
      </c>
      <c r="Z1886" s="5">
        <f>VLOOKUP(CONCATENATE($F1886," ",$G1886),AllocFactorMatrix,(Z$4+1),FALSE)*$E1888</f>
        <v>57.040588180574659</v>
      </c>
      <c r="AA1886" s="5">
        <f t="shared" si="943"/>
        <v>3561.1053425477812</v>
      </c>
      <c r="AB1886" s="5">
        <f>VLOOKUP(CONCATENATE($F1886," ",$G1886),AllocFactorMatrix,(AB$4+1),FALSE)*$E1888</f>
        <v>63.624187748539619</v>
      </c>
      <c r="AC1886" s="5">
        <f>VLOOKUP(CONCATENATE($F1886," ",$G1886),AllocFactorMatrix,(AC$4+1),FALSE)*$E1888</f>
        <v>1375.7878621047851</v>
      </c>
      <c r="AD1886" s="5">
        <f>VLOOKUP(CONCATENATE($F1886," ",$G1886),AllocFactorMatrix,(AD$4+1),FALSE)*$E1888</f>
        <v>272.25718620591812</v>
      </c>
    </row>
    <row r="1887" spans="4:30" hidden="1" outlineLevel="1">
      <c r="E1887" s="51"/>
      <c r="F1887" s="52" t="str">
        <f>F1888</f>
        <v>PROD_ENERGY</v>
      </c>
      <c r="G1887" s="55" t="str">
        <f>$G$14</f>
        <v>CUSTOMER</v>
      </c>
      <c r="H1887" s="4">
        <f t="shared" si="941"/>
        <v>0</v>
      </c>
      <c r="I1887" s="5">
        <f>VLOOKUP(CONCATENATE($F1887," ",$G1887),AllocFactorMatrix,(I$4+1),FALSE)*$E1888</f>
        <v>0</v>
      </c>
      <c r="J1887" s="5">
        <f>VLOOKUP(CONCATENATE($F1887," ",$G1887),AllocFactorMatrix,(J$4+1),FALSE)*$E1888</f>
        <v>0</v>
      </c>
      <c r="K1887" s="5">
        <f>VLOOKUP(CONCATENATE($F1887," ",$G1887),AllocFactorMatrix,(K$4+1),FALSE)*$E1888</f>
        <v>0</v>
      </c>
      <c r="L1887" s="5">
        <f>VLOOKUP(CONCATENATE($F1887," ",$G1887),AllocFactorMatrix,(L$4+1),FALSE)*$E1888</f>
        <v>0</v>
      </c>
      <c r="M1887" s="5">
        <f>VLOOKUP(CONCATENATE($F1887," ",$G1887),AllocFactorMatrix,(M$4+1),FALSE)*$E1888</f>
        <v>0</v>
      </c>
      <c r="N1887" s="5">
        <f t="shared" si="942"/>
        <v>0</v>
      </c>
      <c r="O1887" s="5">
        <f>VLOOKUP(CONCATENATE($F1887," ",$G1887),AllocFactorMatrix,(O$4+1),FALSE)*$E1888</f>
        <v>0</v>
      </c>
      <c r="P1887" s="5">
        <f>VLOOKUP(CONCATENATE($F1887," ",$G1887),AllocFactorMatrix,(P$4+1),FALSE)*$E1888</f>
        <v>0</v>
      </c>
      <c r="Q1887" s="5">
        <f>VLOOKUP(CONCATENATE($F1887," ",$G1887),AllocFactorMatrix,(Q$4+1),FALSE)*$E1888</f>
        <v>0</v>
      </c>
      <c r="R1887" s="5">
        <f>VLOOKUP(CONCATENATE($F1887," ",$G1887),AllocFactorMatrix,(R$4+1),FALSE)*$E1888</f>
        <v>0</v>
      </c>
      <c r="S1887" s="5">
        <f t="shared" si="946"/>
        <v>0</v>
      </c>
      <c r="T1887" s="5">
        <f>VLOOKUP(CONCATENATE($F1887," ",$G1887),AllocFactorMatrix,(T$4+1),FALSE)*$E1888</f>
        <v>0</v>
      </c>
      <c r="U1887" s="5">
        <f>VLOOKUP(CONCATENATE($F1887," ",$G1887),AllocFactorMatrix,(U$4+1),FALSE)*$E1888</f>
        <v>0</v>
      </c>
      <c r="V1887" s="5">
        <f>VLOOKUP(CONCATENATE($F1887," ",$G1887),AllocFactorMatrix,(V$4+1),FALSE)*$E1888</f>
        <v>0</v>
      </c>
      <c r="W1887" s="5">
        <f>VLOOKUP(CONCATENATE($F1887," ",$G1887),AllocFactorMatrix,(W$4+1),FALSE)*$E1888</f>
        <v>0</v>
      </c>
      <c r="X1887" s="5">
        <f t="shared" si="947"/>
        <v>0</v>
      </c>
      <c r="Y1887" s="5">
        <f>VLOOKUP(CONCATENATE($F1887," ",$G1887),AllocFactorMatrix,(Y$4+1),FALSE)*$E1888</f>
        <v>0</v>
      </c>
      <c r="Z1887" s="5">
        <f>VLOOKUP(CONCATENATE($F1887," ",$G1887),AllocFactorMatrix,(Z$4+1),FALSE)*$E1888</f>
        <v>0</v>
      </c>
      <c r="AA1887" s="5">
        <f t="shared" si="943"/>
        <v>0</v>
      </c>
      <c r="AB1887" s="5">
        <f>VLOOKUP(CONCATENATE($F1887," ",$G1887),AllocFactorMatrix,(AB$4+1),FALSE)*$E1888</f>
        <v>0</v>
      </c>
      <c r="AC1887" s="5">
        <f>VLOOKUP(CONCATENATE($F1887," ",$G1887),AllocFactorMatrix,(AC$4+1),FALSE)*$E1888</f>
        <v>0</v>
      </c>
      <c r="AD1887" s="5">
        <f>VLOOKUP(CONCATENATE($F1887," ",$G1887),AllocFactorMatrix,(AD$4+1),FALSE)*$E1888</f>
        <v>0</v>
      </c>
    </row>
    <row r="1888" spans="4:30" collapsed="1">
      <c r="D1888" s="96" t="s">
        <v>625</v>
      </c>
      <c r="E1888" s="61">
        <v>173875</v>
      </c>
      <c r="F1888" s="97" t="s">
        <v>32</v>
      </c>
      <c r="G1888" s="55" t="str">
        <f>$G$15</f>
        <v>TOTAL</v>
      </c>
      <c r="H1888" s="4">
        <f t="shared" si="941"/>
        <v>173874.99999999991</v>
      </c>
      <c r="I1888" s="5">
        <f>VLOOKUP(CONCATENATE($F1888," ",$G1888),AllocFactorMatrix,(I$4+1),FALSE)*$E1888</f>
        <v>65242.610055074445</v>
      </c>
      <c r="J1888" s="5">
        <f>VLOOKUP(CONCATENATE($F1888," ",$G1888),AllocFactorMatrix,(J$4+1),FALSE)*$E1888</f>
        <v>4228.1427159226641</v>
      </c>
      <c r="K1888" s="5">
        <f>VLOOKUP(CONCATENATE($F1888," ",$G1888),AllocFactorMatrix,(K$4+1),FALSE)*$E1888</f>
        <v>14185.877158365971</v>
      </c>
      <c r="L1888" s="5">
        <f>VLOOKUP(CONCATENATE($F1888," ",$G1888),AllocFactorMatrix,(L$4+1),FALSE)*$E1888</f>
        <v>450.85938134512014</v>
      </c>
      <c r="M1888" s="5">
        <f>VLOOKUP(CONCATENATE($F1888," ",$G1888),AllocFactorMatrix,(M$4+1),FALSE)*$E1888</f>
        <v>41.563964319186198</v>
      </c>
      <c r="N1888" s="5">
        <f t="shared" si="942"/>
        <v>14678.300504030278</v>
      </c>
      <c r="O1888" s="5">
        <f>VLOOKUP(CONCATENATE($F1888," ",$G1888),AllocFactorMatrix,(O$4+1),FALSE)*$E1888</f>
        <v>12933.462144497797</v>
      </c>
      <c r="P1888" s="5">
        <f>VLOOKUP(CONCATENATE($F1888," ",$G1888),AllocFactorMatrix,(P$4+1),FALSE)*$E1888</f>
        <v>2397.6150202333961</v>
      </c>
      <c r="Q1888" s="5">
        <f>VLOOKUP(CONCATENATE($F1888," ",$G1888),AllocFactorMatrix,(Q$4+1),FALSE)*$E1888</f>
        <v>1089.4148960153141</v>
      </c>
      <c r="R1888" s="5">
        <f>VLOOKUP(CONCATENATE($F1888," ",$G1888),AllocFactorMatrix,(R$4+1),FALSE)*$E1888</f>
        <v>50.477100339096609</v>
      </c>
      <c r="S1888" s="5">
        <f t="shared" si="946"/>
        <v>16470.969161085603</v>
      </c>
      <c r="T1888" s="5">
        <f>VLOOKUP(CONCATENATE($F1888," ",$G1888),AllocFactorMatrix,(T$4+1),FALSE)*$E1888</f>
        <v>495.63477823886984</v>
      </c>
      <c r="U1888" s="5">
        <f>VLOOKUP(CONCATENATE($F1888," ",$G1888),AllocFactorMatrix,(U$4+1),FALSE)*$E1888</f>
        <v>8702.6042055178241</v>
      </c>
      <c r="V1888" s="5">
        <f>VLOOKUP(CONCATENATE($F1888," ",$G1888),AllocFactorMatrix,(V$4+1),FALSE)*$E1888</f>
        <v>49409.7735415973</v>
      </c>
      <c r="W1888" s="5">
        <f>VLOOKUP(CONCATENATE($F1888," ",$G1888),AllocFactorMatrix,(W$4+1),FALSE)*$E1888</f>
        <v>9374.1904599259597</v>
      </c>
      <c r="X1888" s="5">
        <f t="shared" si="947"/>
        <v>67982.202985279961</v>
      </c>
      <c r="Y1888" s="5">
        <f>VLOOKUP(CONCATENATE($F1888," ",$G1888),AllocFactorMatrix,(Y$4+1),FALSE)*$E1888</f>
        <v>3504.0647543672067</v>
      </c>
      <c r="Z1888" s="5">
        <f>VLOOKUP(CONCATENATE($F1888," ",$G1888),AllocFactorMatrix,(Z$4+1),FALSE)*$E1888</f>
        <v>57.040588180574659</v>
      </c>
      <c r="AA1888" s="5">
        <f t="shared" si="943"/>
        <v>3561.1053425477812</v>
      </c>
      <c r="AB1888" s="5">
        <f>VLOOKUP(CONCATENATE($F1888," ",$G1888),AllocFactorMatrix,(AB$4+1),FALSE)*$E1888</f>
        <v>63.624187748539619</v>
      </c>
      <c r="AC1888" s="5">
        <f>VLOOKUP(CONCATENATE($F1888," ",$G1888),AllocFactorMatrix,(AC$4+1),FALSE)*$E1888</f>
        <v>1375.7878621047851</v>
      </c>
      <c r="AD1888" s="5">
        <f>VLOOKUP(CONCATENATE($F1888," ",$G1888),AllocFactorMatrix,(AD$4+1),FALSE)*$E1888</f>
        <v>272.25718620591812</v>
      </c>
    </row>
    <row r="1889" spans="4:30" hidden="1" outlineLevel="1">
      <c r="E1889" s="51"/>
      <c r="F1889" s="52" t="str">
        <f>F1896</f>
        <v>PROD_ENERGY</v>
      </c>
      <c r="G1889" s="55" t="str">
        <f>$G$8</f>
        <v>PRODUCTION</v>
      </c>
      <c r="H1889" s="4">
        <f t="shared" si="941"/>
        <v>0</v>
      </c>
      <c r="I1889" s="5">
        <f>VLOOKUP(CONCATENATE($F1889," ",$G1889),AllocFactorMatrix,(I$4+1),FALSE)*$E1896</f>
        <v>0</v>
      </c>
      <c r="J1889" s="5">
        <f>VLOOKUP(CONCATENATE($F1889," ",$G1889),AllocFactorMatrix,(J$4+1),FALSE)*$E1896</f>
        <v>0</v>
      </c>
      <c r="K1889" s="5">
        <f>VLOOKUP(CONCATENATE($F1889," ",$G1889),AllocFactorMatrix,(K$4+1),FALSE)*$E1896</f>
        <v>0</v>
      </c>
      <c r="L1889" s="5">
        <f>VLOOKUP(CONCATENATE($F1889," ",$G1889),AllocFactorMatrix,(L$4+1),FALSE)*$E1896</f>
        <v>0</v>
      </c>
      <c r="M1889" s="5">
        <f>VLOOKUP(CONCATENATE($F1889," ",$G1889),AllocFactorMatrix,(M$4+1),FALSE)*$E1896</f>
        <v>0</v>
      </c>
      <c r="N1889" s="5">
        <f t="shared" si="942"/>
        <v>0</v>
      </c>
      <c r="O1889" s="5">
        <f>VLOOKUP(CONCATENATE($F1889," ",$G1889),AllocFactorMatrix,(O$4+1),FALSE)*$E1896</f>
        <v>0</v>
      </c>
      <c r="P1889" s="5">
        <f>VLOOKUP(CONCATENATE($F1889," ",$G1889),AllocFactorMatrix,(P$4+1),FALSE)*$E1896</f>
        <v>0</v>
      </c>
      <c r="Q1889" s="5">
        <f>VLOOKUP(CONCATENATE($F1889," ",$G1889),AllocFactorMatrix,(Q$4+1),FALSE)*$E1896</f>
        <v>0</v>
      </c>
      <c r="R1889" s="5">
        <f>VLOOKUP(CONCATENATE($F1889," ",$G1889),AllocFactorMatrix,(R$4+1),FALSE)*$E1896</f>
        <v>0</v>
      </c>
      <c r="S1889" s="5">
        <f>SUBTOTAL(9,O1889:R1889)</f>
        <v>0</v>
      </c>
      <c r="T1889" s="5">
        <f>VLOOKUP(CONCATENATE($F1889," ",$G1889),AllocFactorMatrix,(T$4+1),FALSE)*$E1896</f>
        <v>0</v>
      </c>
      <c r="U1889" s="5">
        <f>VLOOKUP(CONCATENATE($F1889," ",$G1889),AllocFactorMatrix,(U$4+1),FALSE)*$E1896</f>
        <v>0</v>
      </c>
      <c r="V1889" s="5">
        <f>VLOOKUP(CONCATENATE($F1889," ",$G1889),AllocFactorMatrix,(V$4+1),FALSE)*$E1896</f>
        <v>0</v>
      </c>
      <c r="W1889" s="5">
        <f>VLOOKUP(CONCATENATE($F1889," ",$G1889),AllocFactorMatrix,(W$4+1),FALSE)*$E1896</f>
        <v>0</v>
      </c>
      <c r="X1889" s="5">
        <f>SUBTOTAL(9,T1889:W1889)</f>
        <v>0</v>
      </c>
      <c r="Y1889" s="5">
        <f>VLOOKUP(CONCATENATE($F1889," ",$G1889),AllocFactorMatrix,(Y$4+1),FALSE)*$E1896</f>
        <v>0</v>
      </c>
      <c r="Z1889" s="5">
        <f>VLOOKUP(CONCATENATE($F1889," ",$G1889),AllocFactorMatrix,(Z$4+1),FALSE)*$E1896</f>
        <v>0</v>
      </c>
      <c r="AA1889" s="5">
        <f t="shared" si="943"/>
        <v>0</v>
      </c>
      <c r="AB1889" s="5">
        <f>VLOOKUP(CONCATENATE($F1889," ",$G1889),AllocFactorMatrix,(AB$4+1),FALSE)*$E1896</f>
        <v>0</v>
      </c>
      <c r="AC1889" s="5">
        <f>VLOOKUP(CONCATENATE($F1889," ",$G1889),AllocFactorMatrix,(AC$4+1),FALSE)*$E1896</f>
        <v>0</v>
      </c>
      <c r="AD1889" s="5">
        <f>VLOOKUP(CONCATENATE($F1889," ",$G1889),AllocFactorMatrix,(AD$4+1),FALSE)*$E1896</f>
        <v>0</v>
      </c>
    </row>
    <row r="1890" spans="4:30" hidden="1" outlineLevel="1">
      <c r="E1890" s="51"/>
      <c r="F1890" s="52" t="str">
        <f>F1896</f>
        <v>PROD_ENERGY</v>
      </c>
      <c r="G1890" s="55" t="str">
        <f>$G$9</f>
        <v>BULKTRAN</v>
      </c>
      <c r="H1890" s="4">
        <f t="shared" si="941"/>
        <v>0</v>
      </c>
      <c r="I1890" s="5">
        <f>VLOOKUP(CONCATENATE($F1890," ",$G1890),AllocFactorMatrix,(I$4+1),FALSE)*$E1896</f>
        <v>0</v>
      </c>
      <c r="J1890" s="5">
        <f>VLOOKUP(CONCATENATE($F1890," ",$G1890),AllocFactorMatrix,(J$4+1),FALSE)*$E1896</f>
        <v>0</v>
      </c>
      <c r="K1890" s="5">
        <f>VLOOKUP(CONCATENATE($F1890," ",$G1890),AllocFactorMatrix,(K$4+1),FALSE)*$E1896</f>
        <v>0</v>
      </c>
      <c r="L1890" s="5">
        <f>VLOOKUP(CONCATENATE($F1890," ",$G1890),AllocFactorMatrix,(L$4+1),FALSE)*$E1896</f>
        <v>0</v>
      </c>
      <c r="M1890" s="5">
        <f>VLOOKUP(CONCATENATE($F1890," ",$G1890),AllocFactorMatrix,(M$4+1),FALSE)*$E1896</f>
        <v>0</v>
      </c>
      <c r="N1890" s="5">
        <f t="shared" si="942"/>
        <v>0</v>
      </c>
      <c r="O1890" s="5">
        <f>VLOOKUP(CONCATENATE($F1890," ",$G1890),AllocFactorMatrix,(O$4+1),FALSE)*$E1896</f>
        <v>0</v>
      </c>
      <c r="P1890" s="5">
        <f>VLOOKUP(CONCATENATE($F1890," ",$G1890),AllocFactorMatrix,(P$4+1),FALSE)*$E1896</f>
        <v>0</v>
      </c>
      <c r="Q1890" s="5">
        <f>VLOOKUP(CONCATENATE($F1890," ",$G1890),AllocFactorMatrix,(Q$4+1),FALSE)*$E1896</f>
        <v>0</v>
      </c>
      <c r="R1890" s="5">
        <f>VLOOKUP(CONCATENATE($F1890," ",$G1890),AllocFactorMatrix,(R$4+1),FALSE)*$E1896</f>
        <v>0</v>
      </c>
      <c r="S1890" s="5">
        <f t="shared" ref="S1890:S1896" si="948">SUBTOTAL(9,O1890:R1890)</f>
        <v>0</v>
      </c>
      <c r="T1890" s="5">
        <f>VLOOKUP(CONCATENATE($F1890," ",$G1890),AllocFactorMatrix,(T$4+1),FALSE)*$E1896</f>
        <v>0</v>
      </c>
      <c r="U1890" s="5">
        <f>VLOOKUP(CONCATENATE($F1890," ",$G1890),AllocFactorMatrix,(U$4+1),FALSE)*$E1896</f>
        <v>0</v>
      </c>
      <c r="V1890" s="5">
        <f>VLOOKUP(CONCATENATE($F1890," ",$G1890),AllocFactorMatrix,(V$4+1),FALSE)*$E1896</f>
        <v>0</v>
      </c>
      <c r="W1890" s="5">
        <f>VLOOKUP(CONCATENATE($F1890," ",$G1890),AllocFactorMatrix,(W$4+1),FALSE)*$E1896</f>
        <v>0</v>
      </c>
      <c r="X1890" s="5">
        <f t="shared" ref="X1890:X1896" si="949">SUBTOTAL(9,T1890:W1890)</f>
        <v>0</v>
      </c>
      <c r="Y1890" s="5">
        <f>VLOOKUP(CONCATENATE($F1890," ",$G1890),AllocFactorMatrix,(Y$4+1),FALSE)*$E1896</f>
        <v>0</v>
      </c>
      <c r="Z1890" s="5">
        <f>VLOOKUP(CONCATENATE($F1890," ",$G1890),AllocFactorMatrix,(Z$4+1),FALSE)*$E1896</f>
        <v>0</v>
      </c>
      <c r="AA1890" s="5">
        <f t="shared" si="943"/>
        <v>0</v>
      </c>
      <c r="AB1890" s="5">
        <f>VLOOKUP(CONCATENATE($F1890," ",$G1890),AllocFactorMatrix,(AB$4+1),FALSE)*$E1896</f>
        <v>0</v>
      </c>
      <c r="AC1890" s="5">
        <f>VLOOKUP(CONCATENATE($F1890," ",$G1890),AllocFactorMatrix,(AC$4+1),FALSE)*$E1896</f>
        <v>0</v>
      </c>
      <c r="AD1890" s="5">
        <f>VLOOKUP(CONCATENATE($F1890," ",$G1890),AllocFactorMatrix,(AD$4+1),FALSE)*$E1896</f>
        <v>0</v>
      </c>
    </row>
    <row r="1891" spans="4:30" hidden="1" outlineLevel="1">
      <c r="E1891" s="51"/>
      <c r="F1891" s="52" t="str">
        <f>F1896</f>
        <v>PROD_ENERGY</v>
      </c>
      <c r="G1891" s="55" t="str">
        <f>$G$10</f>
        <v>SUBTRAN</v>
      </c>
      <c r="H1891" s="4">
        <f t="shared" si="941"/>
        <v>0</v>
      </c>
      <c r="I1891" s="5">
        <f>VLOOKUP(CONCATENATE($F1891," ",$G1891),AllocFactorMatrix,(I$4+1),FALSE)*$E1896</f>
        <v>0</v>
      </c>
      <c r="J1891" s="5">
        <f>VLOOKUP(CONCATENATE($F1891," ",$G1891),AllocFactorMatrix,(J$4+1),FALSE)*$E1896</f>
        <v>0</v>
      </c>
      <c r="K1891" s="5">
        <f>VLOOKUP(CONCATENATE($F1891," ",$G1891),AllocFactorMatrix,(K$4+1),FALSE)*$E1896</f>
        <v>0</v>
      </c>
      <c r="L1891" s="5">
        <f>VLOOKUP(CONCATENATE($F1891," ",$G1891),AllocFactorMatrix,(L$4+1),FALSE)*$E1896</f>
        <v>0</v>
      </c>
      <c r="M1891" s="5">
        <f>VLOOKUP(CONCATENATE($F1891," ",$G1891),AllocFactorMatrix,(M$4+1),FALSE)*$E1896</f>
        <v>0</v>
      </c>
      <c r="N1891" s="5">
        <f t="shared" si="942"/>
        <v>0</v>
      </c>
      <c r="O1891" s="5">
        <f>VLOOKUP(CONCATENATE($F1891," ",$G1891),AllocFactorMatrix,(O$4+1),FALSE)*$E1896</f>
        <v>0</v>
      </c>
      <c r="P1891" s="5">
        <f>VLOOKUP(CONCATENATE($F1891," ",$G1891),AllocFactorMatrix,(P$4+1),FALSE)*$E1896</f>
        <v>0</v>
      </c>
      <c r="Q1891" s="5">
        <f>VLOOKUP(CONCATENATE($F1891," ",$G1891),AllocFactorMatrix,(Q$4+1),FALSE)*$E1896</f>
        <v>0</v>
      </c>
      <c r="R1891" s="5">
        <f>VLOOKUP(CONCATENATE($F1891," ",$G1891),AllocFactorMatrix,(R$4+1),FALSE)*$E1896</f>
        <v>0</v>
      </c>
      <c r="S1891" s="5">
        <f t="shared" si="948"/>
        <v>0</v>
      </c>
      <c r="T1891" s="5">
        <f>VLOOKUP(CONCATENATE($F1891," ",$G1891),AllocFactorMatrix,(T$4+1),FALSE)*$E1896</f>
        <v>0</v>
      </c>
      <c r="U1891" s="5">
        <f>VLOOKUP(CONCATENATE($F1891," ",$G1891),AllocFactorMatrix,(U$4+1),FALSE)*$E1896</f>
        <v>0</v>
      </c>
      <c r="V1891" s="5">
        <f>VLOOKUP(CONCATENATE($F1891," ",$G1891),AllocFactorMatrix,(V$4+1),FALSE)*$E1896</f>
        <v>0</v>
      </c>
      <c r="W1891" s="5">
        <f>VLOOKUP(CONCATENATE($F1891," ",$G1891),AllocFactorMatrix,(W$4+1),FALSE)*$E1896</f>
        <v>0</v>
      </c>
      <c r="X1891" s="5">
        <f t="shared" si="949"/>
        <v>0</v>
      </c>
      <c r="Y1891" s="5">
        <f>VLOOKUP(CONCATENATE($F1891," ",$G1891),AllocFactorMatrix,(Y$4+1),FALSE)*$E1896</f>
        <v>0</v>
      </c>
      <c r="Z1891" s="5">
        <f>VLOOKUP(CONCATENATE($F1891," ",$G1891),AllocFactorMatrix,(Z$4+1),FALSE)*$E1896</f>
        <v>0</v>
      </c>
      <c r="AA1891" s="5">
        <f t="shared" si="943"/>
        <v>0</v>
      </c>
      <c r="AB1891" s="5">
        <f>VLOOKUP(CONCATENATE($F1891," ",$G1891),AllocFactorMatrix,(AB$4+1),FALSE)*$E1896</f>
        <v>0</v>
      </c>
      <c r="AC1891" s="5">
        <f>VLOOKUP(CONCATENATE($F1891," ",$G1891),AllocFactorMatrix,(AC$4+1),FALSE)*$E1896</f>
        <v>0</v>
      </c>
      <c r="AD1891" s="5">
        <f>VLOOKUP(CONCATENATE($F1891," ",$G1891),AllocFactorMatrix,(AD$4+1),FALSE)*$E1896</f>
        <v>0</v>
      </c>
    </row>
    <row r="1892" spans="4:30" hidden="1" outlineLevel="1">
      <c r="E1892" s="51"/>
      <c r="F1892" s="52" t="str">
        <f>F1896</f>
        <v>PROD_ENERGY</v>
      </c>
      <c r="G1892" s="55" t="str">
        <f>$G$11</f>
        <v>DISTPRI</v>
      </c>
      <c r="H1892" s="4">
        <f t="shared" si="941"/>
        <v>0</v>
      </c>
      <c r="I1892" s="5">
        <f>VLOOKUP(CONCATENATE($F1892," ",$G1892),AllocFactorMatrix,(I$4+1),FALSE)*$E1896</f>
        <v>0</v>
      </c>
      <c r="J1892" s="5">
        <f>VLOOKUP(CONCATENATE($F1892," ",$G1892),AllocFactorMatrix,(J$4+1),FALSE)*$E1896</f>
        <v>0</v>
      </c>
      <c r="K1892" s="5">
        <f>VLOOKUP(CONCATENATE($F1892," ",$G1892),AllocFactorMatrix,(K$4+1),FALSE)*$E1896</f>
        <v>0</v>
      </c>
      <c r="L1892" s="5">
        <f>VLOOKUP(CONCATENATE($F1892," ",$G1892),AllocFactorMatrix,(L$4+1),FALSE)*$E1896</f>
        <v>0</v>
      </c>
      <c r="M1892" s="5">
        <f>VLOOKUP(CONCATENATE($F1892," ",$G1892),AllocFactorMatrix,(M$4+1),FALSE)*$E1896</f>
        <v>0</v>
      </c>
      <c r="N1892" s="5">
        <f t="shared" si="942"/>
        <v>0</v>
      </c>
      <c r="O1892" s="5">
        <f>VLOOKUP(CONCATENATE($F1892," ",$G1892),AllocFactorMatrix,(O$4+1),FALSE)*$E1896</f>
        <v>0</v>
      </c>
      <c r="P1892" s="5">
        <f>VLOOKUP(CONCATENATE($F1892," ",$G1892),AllocFactorMatrix,(P$4+1),FALSE)*$E1896</f>
        <v>0</v>
      </c>
      <c r="Q1892" s="5">
        <f>VLOOKUP(CONCATENATE($F1892," ",$G1892),AllocFactorMatrix,(Q$4+1),FALSE)*$E1896</f>
        <v>0</v>
      </c>
      <c r="R1892" s="5">
        <f>VLOOKUP(CONCATENATE($F1892," ",$G1892),AllocFactorMatrix,(R$4+1),FALSE)*$E1896</f>
        <v>0</v>
      </c>
      <c r="S1892" s="5">
        <f t="shared" si="948"/>
        <v>0</v>
      </c>
      <c r="T1892" s="5">
        <f>VLOOKUP(CONCATENATE($F1892," ",$G1892),AllocFactorMatrix,(T$4+1),FALSE)*$E1896</f>
        <v>0</v>
      </c>
      <c r="U1892" s="5">
        <f>VLOOKUP(CONCATENATE($F1892," ",$G1892),AllocFactorMatrix,(U$4+1),FALSE)*$E1896</f>
        <v>0</v>
      </c>
      <c r="V1892" s="5">
        <f>VLOOKUP(CONCATENATE($F1892," ",$G1892),AllocFactorMatrix,(V$4+1),FALSE)*$E1896</f>
        <v>0</v>
      </c>
      <c r="W1892" s="5">
        <f>VLOOKUP(CONCATENATE($F1892," ",$G1892),AllocFactorMatrix,(W$4+1),FALSE)*$E1896</f>
        <v>0</v>
      </c>
      <c r="X1892" s="5">
        <f t="shared" si="949"/>
        <v>0</v>
      </c>
      <c r="Y1892" s="5">
        <f>VLOOKUP(CONCATENATE($F1892," ",$G1892),AllocFactorMatrix,(Y$4+1),FALSE)*$E1896</f>
        <v>0</v>
      </c>
      <c r="Z1892" s="5">
        <f>VLOOKUP(CONCATENATE($F1892," ",$G1892),AllocFactorMatrix,(Z$4+1),FALSE)*$E1896</f>
        <v>0</v>
      </c>
      <c r="AA1892" s="5">
        <f t="shared" si="943"/>
        <v>0</v>
      </c>
      <c r="AB1892" s="5">
        <f>VLOOKUP(CONCATENATE($F1892," ",$G1892),AllocFactorMatrix,(AB$4+1),FALSE)*$E1896</f>
        <v>0</v>
      </c>
      <c r="AC1892" s="5">
        <f>VLOOKUP(CONCATENATE($F1892," ",$G1892),AllocFactorMatrix,(AC$4+1),FALSE)*$E1896</f>
        <v>0</v>
      </c>
      <c r="AD1892" s="5">
        <f>VLOOKUP(CONCATENATE($F1892," ",$G1892),AllocFactorMatrix,(AD$4+1),FALSE)*$E1896</f>
        <v>0</v>
      </c>
    </row>
    <row r="1893" spans="4:30" hidden="1" outlineLevel="1">
      <c r="E1893" s="51"/>
      <c r="F1893" s="52" t="str">
        <f>F1896</f>
        <v>PROD_ENERGY</v>
      </c>
      <c r="G1893" s="55" t="str">
        <f>$G$12</f>
        <v>DISTSEC</v>
      </c>
      <c r="H1893" s="4">
        <f t="shared" si="941"/>
        <v>0</v>
      </c>
      <c r="I1893" s="5">
        <f>VLOOKUP(CONCATENATE($F1893," ",$G1893),AllocFactorMatrix,(I$4+1),FALSE)*$E1896</f>
        <v>0</v>
      </c>
      <c r="J1893" s="5">
        <f>VLOOKUP(CONCATENATE($F1893," ",$G1893),AllocFactorMatrix,(J$4+1),FALSE)*$E1896</f>
        <v>0</v>
      </c>
      <c r="K1893" s="5">
        <f>VLOOKUP(CONCATENATE($F1893," ",$G1893),AllocFactorMatrix,(K$4+1),FALSE)*$E1896</f>
        <v>0</v>
      </c>
      <c r="L1893" s="5">
        <f>VLOOKUP(CONCATENATE($F1893," ",$G1893),AllocFactorMatrix,(L$4+1),FALSE)*$E1896</f>
        <v>0</v>
      </c>
      <c r="M1893" s="5">
        <f>VLOOKUP(CONCATENATE($F1893," ",$G1893),AllocFactorMatrix,(M$4+1),FALSE)*$E1896</f>
        <v>0</v>
      </c>
      <c r="N1893" s="5">
        <f t="shared" si="942"/>
        <v>0</v>
      </c>
      <c r="O1893" s="5">
        <f>VLOOKUP(CONCATENATE($F1893," ",$G1893),AllocFactorMatrix,(O$4+1),FALSE)*$E1896</f>
        <v>0</v>
      </c>
      <c r="P1893" s="5">
        <f>VLOOKUP(CONCATENATE($F1893," ",$G1893),AllocFactorMatrix,(P$4+1),FALSE)*$E1896</f>
        <v>0</v>
      </c>
      <c r="Q1893" s="5">
        <f>VLOOKUP(CONCATENATE($F1893," ",$G1893),AllocFactorMatrix,(Q$4+1),FALSE)*$E1896</f>
        <v>0</v>
      </c>
      <c r="R1893" s="5">
        <f>VLOOKUP(CONCATENATE($F1893," ",$G1893),AllocFactorMatrix,(R$4+1),FALSE)*$E1896</f>
        <v>0</v>
      </c>
      <c r="S1893" s="5">
        <f t="shared" si="948"/>
        <v>0</v>
      </c>
      <c r="T1893" s="5">
        <f>VLOOKUP(CONCATENATE($F1893," ",$G1893),AllocFactorMatrix,(T$4+1),FALSE)*$E1896</f>
        <v>0</v>
      </c>
      <c r="U1893" s="5">
        <f>VLOOKUP(CONCATENATE($F1893," ",$G1893),AllocFactorMatrix,(U$4+1),FALSE)*$E1896</f>
        <v>0</v>
      </c>
      <c r="V1893" s="5">
        <f>VLOOKUP(CONCATENATE($F1893," ",$G1893),AllocFactorMatrix,(V$4+1),FALSE)*$E1896</f>
        <v>0</v>
      </c>
      <c r="W1893" s="5">
        <f>VLOOKUP(CONCATENATE($F1893," ",$G1893),AllocFactorMatrix,(W$4+1),FALSE)*$E1896</f>
        <v>0</v>
      </c>
      <c r="X1893" s="5">
        <f t="shared" si="949"/>
        <v>0</v>
      </c>
      <c r="Y1893" s="5">
        <f>VLOOKUP(CONCATENATE($F1893," ",$G1893),AllocFactorMatrix,(Y$4+1),FALSE)*$E1896</f>
        <v>0</v>
      </c>
      <c r="Z1893" s="5">
        <f>VLOOKUP(CONCATENATE($F1893," ",$G1893),AllocFactorMatrix,(Z$4+1),FALSE)*$E1896</f>
        <v>0</v>
      </c>
      <c r="AA1893" s="5">
        <f t="shared" si="943"/>
        <v>0</v>
      </c>
      <c r="AB1893" s="5">
        <f>VLOOKUP(CONCATENATE($F1893," ",$G1893),AllocFactorMatrix,(AB$4+1),FALSE)*$E1896</f>
        <v>0</v>
      </c>
      <c r="AC1893" s="5">
        <f>VLOOKUP(CONCATENATE($F1893," ",$G1893),AllocFactorMatrix,(AC$4+1),FALSE)*$E1896</f>
        <v>0</v>
      </c>
      <c r="AD1893" s="5">
        <f>VLOOKUP(CONCATENATE($F1893," ",$G1893),AllocFactorMatrix,(AD$4+1),FALSE)*$E1896</f>
        <v>0</v>
      </c>
    </row>
    <row r="1894" spans="4:30" hidden="1" outlineLevel="1">
      <c r="E1894" s="51"/>
      <c r="F1894" s="52" t="str">
        <f>F1896</f>
        <v>PROD_ENERGY</v>
      </c>
      <c r="G1894" s="55" t="str">
        <f>$G$13</f>
        <v>ENERGY</v>
      </c>
      <c r="H1894" s="4">
        <f t="shared" si="941"/>
        <v>372541.99999999994</v>
      </c>
      <c r="I1894" s="5">
        <f>VLOOKUP(CONCATENATE($F1894," ",$G1894),AllocFactorMatrix,(I$4+1),FALSE)*$E1896</f>
        <v>139787.85009424901</v>
      </c>
      <c r="J1894" s="5">
        <f>VLOOKUP(CONCATENATE($F1894," ",$G1894),AllocFactorMatrix,(J$4+1),FALSE)*$E1896</f>
        <v>9059.1559665004243</v>
      </c>
      <c r="K1894" s="5">
        <f>VLOOKUP(CONCATENATE($F1894," ",$G1894),AllocFactorMatrix,(K$4+1),FALSE)*$E1896</f>
        <v>30394.450313915026</v>
      </c>
      <c r="L1894" s="5">
        <f>VLOOKUP(CONCATENATE($F1894," ",$G1894),AllocFactorMatrix,(L$4+1),FALSE)*$E1896</f>
        <v>966.00463347274626</v>
      </c>
      <c r="M1894" s="5">
        <f>VLOOKUP(CONCATENATE($F1894," ",$G1894),AllocFactorMatrix,(M$4+1),FALSE)*$E1896</f>
        <v>89.054334409192023</v>
      </c>
      <c r="N1894" s="5">
        <f t="shared" si="942"/>
        <v>31449.509281796963</v>
      </c>
      <c r="O1894" s="5">
        <f>VLOOKUP(CONCATENATE($F1894," ",$G1894),AllocFactorMatrix,(O$4+1),FALSE)*$E1896</f>
        <v>27711.04445282817</v>
      </c>
      <c r="P1894" s="5">
        <f>VLOOKUP(CONCATENATE($F1894," ",$G1894),AllocFactorMatrix,(P$4+1),FALSE)*$E1896</f>
        <v>5137.0944348974253</v>
      </c>
      <c r="Q1894" s="5">
        <f>VLOOKUP(CONCATENATE($F1894," ",$G1894),AllocFactorMatrix,(Q$4+1),FALSE)*$E1896</f>
        <v>2334.1642225238656</v>
      </c>
      <c r="R1894" s="5">
        <f>VLOOKUP(CONCATENATE($F1894," ",$G1894),AllocFactorMatrix,(R$4+1),FALSE)*$E1896</f>
        <v>108.1514876464571</v>
      </c>
      <c r="S1894" s="5">
        <f t="shared" si="948"/>
        <v>35290.454597895921</v>
      </c>
      <c r="T1894" s="5">
        <f>VLOOKUP(CONCATENATE($F1894," ",$G1894),AllocFactorMatrix,(T$4+1),FALSE)*$E1896</f>
        <v>1061.9397357565208</v>
      </c>
      <c r="U1894" s="5">
        <f>VLOOKUP(CONCATENATE($F1894," ",$G1894),AllocFactorMatrix,(U$4+1),FALSE)*$E1896</f>
        <v>18646.070889616229</v>
      </c>
      <c r="V1894" s="5">
        <f>VLOOKUP(CONCATENATE($F1894," ",$G1894),AllocFactorMatrix,(V$4+1),FALSE)*$E1896</f>
        <v>105864.64905670017</v>
      </c>
      <c r="W1894" s="5">
        <f>VLOOKUP(CONCATENATE($F1894," ",$G1894),AllocFactorMatrix,(W$4+1),FALSE)*$E1896</f>
        <v>20085.001652461466</v>
      </c>
      <c r="X1894" s="5">
        <f t="shared" si="949"/>
        <v>145657.66133453441</v>
      </c>
      <c r="Y1894" s="5">
        <f>VLOOKUP(CONCATENATE($F1894," ",$G1894),AllocFactorMatrix,(Y$4+1),FALSE)*$E1896</f>
        <v>7507.7572492967247</v>
      </c>
      <c r="Z1894" s="5">
        <f>VLOOKUP(CONCATENATE($F1894," ",$G1894),AllocFactorMatrix,(Z$4+1),FALSE)*$E1896</f>
        <v>122.2143194937032</v>
      </c>
      <c r="AA1894" s="5">
        <f t="shared" si="943"/>
        <v>7629.9715687904281</v>
      </c>
      <c r="AB1894" s="5">
        <f>VLOOKUP(CONCATENATE($F1894," ",$G1894),AllocFactorMatrix,(AB$4+1),FALSE)*$E1896</f>
        <v>136.32024242827575</v>
      </c>
      <c r="AC1894" s="5">
        <f>VLOOKUP(CONCATENATE($F1894," ",$G1894),AllocFactorMatrix,(AC$4+1),FALSE)*$E1896</f>
        <v>2947.74269862971</v>
      </c>
      <c r="AD1894" s="5">
        <f>VLOOKUP(CONCATENATE($F1894," ",$G1894),AllocFactorMatrix,(AD$4+1),FALSE)*$E1896</f>
        <v>583.33421517483919</v>
      </c>
    </row>
    <row r="1895" spans="4:30" hidden="1" outlineLevel="1">
      <c r="E1895" s="51"/>
      <c r="F1895" s="52" t="str">
        <f>F1896</f>
        <v>PROD_ENERGY</v>
      </c>
      <c r="G1895" s="55" t="str">
        <f>$G$14</f>
        <v>CUSTOMER</v>
      </c>
      <c r="H1895" s="4">
        <f t="shared" si="941"/>
        <v>0</v>
      </c>
      <c r="I1895" s="5">
        <f>VLOOKUP(CONCATENATE($F1895," ",$G1895),AllocFactorMatrix,(I$4+1),FALSE)*$E1896</f>
        <v>0</v>
      </c>
      <c r="J1895" s="5">
        <f>VLOOKUP(CONCATENATE($F1895," ",$G1895),AllocFactorMatrix,(J$4+1),FALSE)*$E1896</f>
        <v>0</v>
      </c>
      <c r="K1895" s="5">
        <f>VLOOKUP(CONCATENATE($F1895," ",$G1895),AllocFactorMatrix,(K$4+1),FALSE)*$E1896</f>
        <v>0</v>
      </c>
      <c r="L1895" s="5">
        <f>VLOOKUP(CONCATENATE($F1895," ",$G1895),AllocFactorMatrix,(L$4+1),FALSE)*$E1896</f>
        <v>0</v>
      </c>
      <c r="M1895" s="5">
        <f>VLOOKUP(CONCATENATE($F1895," ",$G1895),AllocFactorMatrix,(M$4+1),FALSE)*$E1896</f>
        <v>0</v>
      </c>
      <c r="N1895" s="5">
        <f t="shared" si="942"/>
        <v>0</v>
      </c>
      <c r="O1895" s="5">
        <f>VLOOKUP(CONCATENATE($F1895," ",$G1895),AllocFactorMatrix,(O$4+1),FALSE)*$E1896</f>
        <v>0</v>
      </c>
      <c r="P1895" s="5">
        <f>VLOOKUP(CONCATENATE($F1895," ",$G1895),AllocFactorMatrix,(P$4+1),FALSE)*$E1896</f>
        <v>0</v>
      </c>
      <c r="Q1895" s="5">
        <f>VLOOKUP(CONCATENATE($F1895," ",$G1895),AllocFactorMatrix,(Q$4+1),FALSE)*$E1896</f>
        <v>0</v>
      </c>
      <c r="R1895" s="5">
        <f>VLOOKUP(CONCATENATE($F1895," ",$G1895),AllocFactorMatrix,(R$4+1),FALSE)*$E1896</f>
        <v>0</v>
      </c>
      <c r="S1895" s="5">
        <f t="shared" si="948"/>
        <v>0</v>
      </c>
      <c r="T1895" s="5">
        <f>VLOOKUP(CONCATENATE($F1895," ",$G1895),AllocFactorMatrix,(T$4+1),FALSE)*$E1896</f>
        <v>0</v>
      </c>
      <c r="U1895" s="5">
        <f>VLOOKUP(CONCATENATE($F1895," ",$G1895),AllocFactorMatrix,(U$4+1),FALSE)*$E1896</f>
        <v>0</v>
      </c>
      <c r="V1895" s="5">
        <f>VLOOKUP(CONCATENATE($F1895," ",$G1895),AllocFactorMatrix,(V$4+1),FALSE)*$E1896</f>
        <v>0</v>
      </c>
      <c r="W1895" s="5">
        <f>VLOOKUP(CONCATENATE($F1895," ",$G1895),AllocFactorMatrix,(W$4+1),FALSE)*$E1896</f>
        <v>0</v>
      </c>
      <c r="X1895" s="5">
        <f t="shared" si="949"/>
        <v>0</v>
      </c>
      <c r="Y1895" s="5">
        <f>VLOOKUP(CONCATENATE($F1895," ",$G1895),AllocFactorMatrix,(Y$4+1),FALSE)*$E1896</f>
        <v>0</v>
      </c>
      <c r="Z1895" s="5">
        <f>VLOOKUP(CONCATENATE($F1895," ",$G1895),AllocFactorMatrix,(Z$4+1),FALSE)*$E1896</f>
        <v>0</v>
      </c>
      <c r="AA1895" s="5">
        <f t="shared" si="943"/>
        <v>0</v>
      </c>
      <c r="AB1895" s="5">
        <f>VLOOKUP(CONCATENATE($F1895," ",$G1895),AllocFactorMatrix,(AB$4+1),FALSE)*$E1896</f>
        <v>0</v>
      </c>
      <c r="AC1895" s="5">
        <f>VLOOKUP(CONCATENATE($F1895," ",$G1895),AllocFactorMatrix,(AC$4+1),FALSE)*$E1896</f>
        <v>0</v>
      </c>
      <c r="AD1895" s="5">
        <f>VLOOKUP(CONCATENATE($F1895," ",$G1895),AllocFactorMatrix,(AD$4+1),FALSE)*$E1896</f>
        <v>0</v>
      </c>
    </row>
    <row r="1896" spans="4:30" collapsed="1">
      <c r="D1896" s="96" t="s">
        <v>635</v>
      </c>
      <c r="E1896" s="61">
        <v>372542</v>
      </c>
      <c r="F1896" s="97" t="s">
        <v>32</v>
      </c>
      <c r="G1896" s="55" t="str">
        <f>$G$15</f>
        <v>TOTAL</v>
      </c>
      <c r="H1896" s="4">
        <f t="shared" si="941"/>
        <v>372541.99999999994</v>
      </c>
      <c r="I1896" s="5">
        <f>VLOOKUP(CONCATENATE($F1896," ",$G1896),AllocFactorMatrix,(I$4+1),FALSE)*$E1896</f>
        <v>139787.85009424901</v>
      </c>
      <c r="J1896" s="5">
        <f>VLOOKUP(CONCATENATE($F1896," ",$G1896),AllocFactorMatrix,(J$4+1),FALSE)*$E1896</f>
        <v>9059.1559665004243</v>
      </c>
      <c r="K1896" s="5">
        <f>VLOOKUP(CONCATENATE($F1896," ",$G1896),AllocFactorMatrix,(K$4+1),FALSE)*$E1896</f>
        <v>30394.450313915026</v>
      </c>
      <c r="L1896" s="5">
        <f>VLOOKUP(CONCATENATE($F1896," ",$G1896),AllocFactorMatrix,(L$4+1),FALSE)*$E1896</f>
        <v>966.00463347274626</v>
      </c>
      <c r="M1896" s="5">
        <f>VLOOKUP(CONCATENATE($F1896," ",$G1896),AllocFactorMatrix,(M$4+1),FALSE)*$E1896</f>
        <v>89.054334409192023</v>
      </c>
      <c r="N1896" s="5">
        <f t="shared" si="942"/>
        <v>31449.509281796963</v>
      </c>
      <c r="O1896" s="5">
        <f>VLOOKUP(CONCATENATE($F1896," ",$G1896),AllocFactorMatrix,(O$4+1),FALSE)*$E1896</f>
        <v>27711.04445282817</v>
      </c>
      <c r="P1896" s="5">
        <f>VLOOKUP(CONCATENATE($F1896," ",$G1896),AllocFactorMatrix,(P$4+1),FALSE)*$E1896</f>
        <v>5137.0944348974253</v>
      </c>
      <c r="Q1896" s="5">
        <f>VLOOKUP(CONCATENATE($F1896," ",$G1896),AllocFactorMatrix,(Q$4+1),FALSE)*$E1896</f>
        <v>2334.1642225238656</v>
      </c>
      <c r="R1896" s="5">
        <f>VLOOKUP(CONCATENATE($F1896," ",$G1896),AllocFactorMatrix,(R$4+1),FALSE)*$E1896</f>
        <v>108.1514876464571</v>
      </c>
      <c r="S1896" s="5">
        <f t="shared" si="948"/>
        <v>35290.454597895921</v>
      </c>
      <c r="T1896" s="5">
        <f>VLOOKUP(CONCATENATE($F1896," ",$G1896),AllocFactorMatrix,(T$4+1),FALSE)*$E1896</f>
        <v>1061.9397357565208</v>
      </c>
      <c r="U1896" s="5">
        <f>VLOOKUP(CONCATENATE($F1896," ",$G1896),AllocFactorMatrix,(U$4+1),FALSE)*$E1896</f>
        <v>18646.070889616229</v>
      </c>
      <c r="V1896" s="5">
        <f>VLOOKUP(CONCATENATE($F1896," ",$G1896),AllocFactorMatrix,(V$4+1),FALSE)*$E1896</f>
        <v>105864.64905670017</v>
      </c>
      <c r="W1896" s="5">
        <f>VLOOKUP(CONCATENATE($F1896," ",$G1896),AllocFactorMatrix,(W$4+1),FALSE)*$E1896</f>
        <v>20085.001652461466</v>
      </c>
      <c r="X1896" s="5">
        <f t="shared" si="949"/>
        <v>145657.66133453441</v>
      </c>
      <c r="Y1896" s="5">
        <f>VLOOKUP(CONCATENATE($F1896," ",$G1896),AllocFactorMatrix,(Y$4+1),FALSE)*$E1896</f>
        <v>7507.7572492967247</v>
      </c>
      <c r="Z1896" s="5">
        <f>VLOOKUP(CONCATENATE($F1896," ",$G1896),AllocFactorMatrix,(Z$4+1),FALSE)*$E1896</f>
        <v>122.2143194937032</v>
      </c>
      <c r="AA1896" s="5">
        <f t="shared" si="943"/>
        <v>7629.9715687904281</v>
      </c>
      <c r="AB1896" s="5">
        <f>VLOOKUP(CONCATENATE($F1896," ",$G1896),AllocFactorMatrix,(AB$4+1),FALSE)*$E1896</f>
        <v>136.32024242827575</v>
      </c>
      <c r="AC1896" s="5">
        <f>VLOOKUP(CONCATENATE($F1896," ",$G1896),AllocFactorMatrix,(AC$4+1),FALSE)*$E1896</f>
        <v>2947.74269862971</v>
      </c>
      <c r="AD1896" s="5">
        <f>VLOOKUP(CONCATENATE($F1896," ",$G1896),AllocFactorMatrix,(AD$4+1),FALSE)*$E1896</f>
        <v>583.33421517483919</v>
      </c>
    </row>
    <row r="1897" spans="4:30" hidden="1" outlineLevel="1">
      <c r="E1897" s="51"/>
      <c r="F1897" s="52" t="str">
        <f>F1904</f>
        <v>CUST_TOTAL</v>
      </c>
      <c r="G1897" s="55" t="str">
        <f>$G$8</f>
        <v>PRODUCTION</v>
      </c>
      <c r="H1897" s="4">
        <f t="shared" si="941"/>
        <v>0</v>
      </c>
      <c r="I1897" s="5">
        <f>VLOOKUP(CONCATENATE($F1897," ",$G1897),AllocFactorMatrix,(I$4+1),FALSE)*$E1904</f>
        <v>0</v>
      </c>
      <c r="J1897" s="5">
        <f>VLOOKUP(CONCATENATE($F1897," ",$G1897),AllocFactorMatrix,(J$4+1),FALSE)*$E1904</f>
        <v>0</v>
      </c>
      <c r="K1897" s="5">
        <f>VLOOKUP(CONCATENATE($F1897," ",$G1897),AllocFactorMatrix,(K$4+1),FALSE)*$E1904</f>
        <v>0</v>
      </c>
      <c r="L1897" s="5">
        <f>VLOOKUP(CONCATENATE($F1897," ",$G1897),AllocFactorMatrix,(L$4+1),FALSE)*$E1904</f>
        <v>0</v>
      </c>
      <c r="M1897" s="5">
        <f>VLOOKUP(CONCATENATE($F1897," ",$G1897),AllocFactorMatrix,(M$4+1),FALSE)*$E1904</f>
        <v>0</v>
      </c>
      <c r="N1897" s="5">
        <f t="shared" si="942"/>
        <v>0</v>
      </c>
      <c r="O1897" s="5">
        <f>VLOOKUP(CONCATENATE($F1897," ",$G1897),AllocFactorMatrix,(O$4+1),FALSE)*$E1904</f>
        <v>0</v>
      </c>
      <c r="P1897" s="5">
        <f>VLOOKUP(CONCATENATE($F1897," ",$G1897),AllocFactorMatrix,(P$4+1),FALSE)*$E1904</f>
        <v>0</v>
      </c>
      <c r="Q1897" s="5">
        <f>VLOOKUP(CONCATENATE($F1897," ",$G1897),AllocFactorMatrix,(Q$4+1),FALSE)*$E1904</f>
        <v>0</v>
      </c>
      <c r="R1897" s="5">
        <f>VLOOKUP(CONCATENATE($F1897," ",$G1897),AllocFactorMatrix,(R$4+1),FALSE)*$E1904</f>
        <v>0</v>
      </c>
      <c r="S1897" s="5">
        <f>SUBTOTAL(9,O1897:R1897)</f>
        <v>0</v>
      </c>
      <c r="T1897" s="5">
        <f>VLOOKUP(CONCATENATE($F1897," ",$G1897),AllocFactorMatrix,(T$4+1),FALSE)*$E1904</f>
        <v>0</v>
      </c>
      <c r="U1897" s="5">
        <f>VLOOKUP(CONCATENATE($F1897," ",$G1897),AllocFactorMatrix,(U$4+1),FALSE)*$E1904</f>
        <v>0</v>
      </c>
      <c r="V1897" s="5">
        <f>VLOOKUP(CONCATENATE($F1897," ",$G1897),AllocFactorMatrix,(V$4+1),FALSE)*$E1904</f>
        <v>0</v>
      </c>
      <c r="W1897" s="5">
        <f>VLOOKUP(CONCATENATE($F1897," ",$G1897),AllocFactorMatrix,(W$4+1),FALSE)*$E1904</f>
        <v>0</v>
      </c>
      <c r="X1897" s="5">
        <f>SUBTOTAL(9,T1897:W1897)</f>
        <v>0</v>
      </c>
      <c r="Y1897" s="5">
        <f>VLOOKUP(CONCATENATE($F1897," ",$G1897),AllocFactorMatrix,(Y$4+1),FALSE)*$E1904</f>
        <v>0</v>
      </c>
      <c r="Z1897" s="5">
        <f>VLOOKUP(CONCATENATE($F1897," ",$G1897),AllocFactorMatrix,(Z$4+1),FALSE)*$E1904</f>
        <v>0</v>
      </c>
      <c r="AA1897" s="5">
        <f t="shared" si="943"/>
        <v>0</v>
      </c>
      <c r="AB1897" s="5">
        <f>VLOOKUP(CONCATENATE($F1897," ",$G1897),AllocFactorMatrix,(AB$4+1),FALSE)*$E1904</f>
        <v>0</v>
      </c>
      <c r="AC1897" s="5">
        <f>VLOOKUP(CONCATENATE($F1897," ",$G1897),AllocFactorMatrix,(AC$4+1),FALSE)*$E1904</f>
        <v>0</v>
      </c>
      <c r="AD1897" s="5">
        <f>VLOOKUP(CONCATENATE($F1897," ",$G1897),AllocFactorMatrix,(AD$4+1),FALSE)*$E1904</f>
        <v>0</v>
      </c>
    </row>
    <row r="1898" spans="4:30" hidden="1" outlineLevel="1">
      <c r="E1898" s="51"/>
      <c r="F1898" s="52" t="str">
        <f>F1904</f>
        <v>CUST_TOTAL</v>
      </c>
      <c r="G1898" s="55" t="str">
        <f>$G$9</f>
        <v>BULKTRAN</v>
      </c>
      <c r="H1898" s="4">
        <f t="shared" si="941"/>
        <v>0</v>
      </c>
      <c r="I1898" s="5">
        <f>VLOOKUP(CONCATENATE($F1898," ",$G1898),AllocFactorMatrix,(I$4+1),FALSE)*$E1904</f>
        <v>0</v>
      </c>
      <c r="J1898" s="5">
        <f>VLOOKUP(CONCATENATE($F1898," ",$G1898),AllocFactorMatrix,(J$4+1),FALSE)*$E1904</f>
        <v>0</v>
      </c>
      <c r="K1898" s="5">
        <f>VLOOKUP(CONCATENATE($F1898," ",$G1898),AllocFactorMatrix,(K$4+1),FALSE)*$E1904</f>
        <v>0</v>
      </c>
      <c r="L1898" s="5">
        <f>VLOOKUP(CONCATENATE($F1898," ",$G1898),AllocFactorMatrix,(L$4+1),FALSE)*$E1904</f>
        <v>0</v>
      </c>
      <c r="M1898" s="5">
        <f>VLOOKUP(CONCATENATE($F1898," ",$G1898),AllocFactorMatrix,(M$4+1),FALSE)*$E1904</f>
        <v>0</v>
      </c>
      <c r="N1898" s="5">
        <f t="shared" si="942"/>
        <v>0</v>
      </c>
      <c r="O1898" s="5">
        <f>VLOOKUP(CONCATENATE($F1898," ",$G1898),AllocFactorMatrix,(O$4+1),FALSE)*$E1904</f>
        <v>0</v>
      </c>
      <c r="P1898" s="5">
        <f>VLOOKUP(CONCATENATE($F1898," ",$G1898),AllocFactorMatrix,(P$4+1),FALSE)*$E1904</f>
        <v>0</v>
      </c>
      <c r="Q1898" s="5">
        <f>VLOOKUP(CONCATENATE($F1898," ",$G1898),AllocFactorMatrix,(Q$4+1),FALSE)*$E1904</f>
        <v>0</v>
      </c>
      <c r="R1898" s="5">
        <f>VLOOKUP(CONCATENATE($F1898," ",$G1898),AllocFactorMatrix,(R$4+1),FALSE)*$E1904</f>
        <v>0</v>
      </c>
      <c r="S1898" s="5">
        <f t="shared" ref="S1898:S1904" si="950">SUBTOTAL(9,O1898:R1898)</f>
        <v>0</v>
      </c>
      <c r="T1898" s="5">
        <f>VLOOKUP(CONCATENATE($F1898," ",$G1898),AllocFactorMatrix,(T$4+1),FALSE)*$E1904</f>
        <v>0</v>
      </c>
      <c r="U1898" s="5">
        <f>VLOOKUP(CONCATENATE($F1898," ",$G1898),AllocFactorMatrix,(U$4+1),FALSE)*$E1904</f>
        <v>0</v>
      </c>
      <c r="V1898" s="5">
        <f>VLOOKUP(CONCATENATE($F1898," ",$G1898),AllocFactorMatrix,(V$4+1),FALSE)*$E1904</f>
        <v>0</v>
      </c>
      <c r="W1898" s="5">
        <f>VLOOKUP(CONCATENATE($F1898," ",$G1898),AllocFactorMatrix,(W$4+1),FALSE)*$E1904</f>
        <v>0</v>
      </c>
      <c r="X1898" s="5">
        <f t="shared" ref="X1898:X1904" si="951">SUBTOTAL(9,T1898:W1898)</f>
        <v>0</v>
      </c>
      <c r="Y1898" s="5">
        <f>VLOOKUP(CONCATENATE($F1898," ",$G1898),AllocFactorMatrix,(Y$4+1),FALSE)*$E1904</f>
        <v>0</v>
      </c>
      <c r="Z1898" s="5">
        <f>VLOOKUP(CONCATENATE($F1898," ",$G1898),AllocFactorMatrix,(Z$4+1),FALSE)*$E1904</f>
        <v>0</v>
      </c>
      <c r="AA1898" s="5">
        <f t="shared" si="943"/>
        <v>0</v>
      </c>
      <c r="AB1898" s="5">
        <f>VLOOKUP(CONCATENATE($F1898," ",$G1898),AllocFactorMatrix,(AB$4+1),FALSE)*$E1904</f>
        <v>0</v>
      </c>
      <c r="AC1898" s="5">
        <f>VLOOKUP(CONCATENATE($F1898," ",$G1898),AllocFactorMatrix,(AC$4+1),FALSE)*$E1904</f>
        <v>0</v>
      </c>
      <c r="AD1898" s="5">
        <f>VLOOKUP(CONCATENATE($F1898," ",$G1898),AllocFactorMatrix,(AD$4+1),FALSE)*$E1904</f>
        <v>0</v>
      </c>
    </row>
    <row r="1899" spans="4:30" hidden="1" outlineLevel="1">
      <c r="E1899" s="51"/>
      <c r="F1899" s="52" t="str">
        <f>F1904</f>
        <v>CUST_TOTAL</v>
      </c>
      <c r="G1899" s="55" t="str">
        <f>$G$10</f>
        <v>SUBTRAN</v>
      </c>
      <c r="H1899" s="4">
        <f t="shared" si="941"/>
        <v>0</v>
      </c>
      <c r="I1899" s="5">
        <f>VLOOKUP(CONCATENATE($F1899," ",$G1899),AllocFactorMatrix,(I$4+1),FALSE)*$E1904</f>
        <v>0</v>
      </c>
      <c r="J1899" s="5">
        <f>VLOOKUP(CONCATENATE($F1899," ",$G1899),AllocFactorMatrix,(J$4+1),FALSE)*$E1904</f>
        <v>0</v>
      </c>
      <c r="K1899" s="5">
        <f>VLOOKUP(CONCATENATE($F1899," ",$G1899),AllocFactorMatrix,(K$4+1),FALSE)*$E1904</f>
        <v>0</v>
      </c>
      <c r="L1899" s="5">
        <f>VLOOKUP(CONCATENATE($F1899," ",$G1899),AllocFactorMatrix,(L$4+1),FALSE)*$E1904</f>
        <v>0</v>
      </c>
      <c r="M1899" s="5">
        <f>VLOOKUP(CONCATENATE($F1899," ",$G1899),AllocFactorMatrix,(M$4+1),FALSE)*$E1904</f>
        <v>0</v>
      </c>
      <c r="N1899" s="5">
        <f t="shared" si="942"/>
        <v>0</v>
      </c>
      <c r="O1899" s="5">
        <f>VLOOKUP(CONCATENATE($F1899," ",$G1899),AllocFactorMatrix,(O$4+1),FALSE)*$E1904</f>
        <v>0</v>
      </c>
      <c r="P1899" s="5">
        <f>VLOOKUP(CONCATENATE($F1899," ",$G1899),AllocFactorMatrix,(P$4+1),FALSE)*$E1904</f>
        <v>0</v>
      </c>
      <c r="Q1899" s="5">
        <f>VLOOKUP(CONCATENATE($F1899," ",$G1899),AllocFactorMatrix,(Q$4+1),FALSE)*$E1904</f>
        <v>0</v>
      </c>
      <c r="R1899" s="5">
        <f>VLOOKUP(CONCATENATE($F1899," ",$G1899),AllocFactorMatrix,(R$4+1),FALSE)*$E1904</f>
        <v>0</v>
      </c>
      <c r="S1899" s="5">
        <f t="shared" si="950"/>
        <v>0</v>
      </c>
      <c r="T1899" s="5">
        <f>VLOOKUP(CONCATENATE($F1899," ",$G1899),AllocFactorMatrix,(T$4+1),FALSE)*$E1904</f>
        <v>0</v>
      </c>
      <c r="U1899" s="5">
        <f>VLOOKUP(CONCATENATE($F1899," ",$G1899),AllocFactorMatrix,(U$4+1),FALSE)*$E1904</f>
        <v>0</v>
      </c>
      <c r="V1899" s="5">
        <f>VLOOKUP(CONCATENATE($F1899," ",$G1899),AllocFactorMatrix,(V$4+1),FALSE)*$E1904</f>
        <v>0</v>
      </c>
      <c r="W1899" s="5">
        <f>VLOOKUP(CONCATENATE($F1899," ",$G1899),AllocFactorMatrix,(W$4+1),FALSE)*$E1904</f>
        <v>0</v>
      </c>
      <c r="X1899" s="5">
        <f t="shared" si="951"/>
        <v>0</v>
      </c>
      <c r="Y1899" s="5">
        <f>VLOOKUP(CONCATENATE($F1899," ",$G1899),AllocFactorMatrix,(Y$4+1),FALSE)*$E1904</f>
        <v>0</v>
      </c>
      <c r="Z1899" s="5">
        <f>VLOOKUP(CONCATENATE($F1899," ",$G1899),AllocFactorMatrix,(Z$4+1),FALSE)*$E1904</f>
        <v>0</v>
      </c>
      <c r="AA1899" s="5">
        <f t="shared" si="943"/>
        <v>0</v>
      </c>
      <c r="AB1899" s="5">
        <f>VLOOKUP(CONCATENATE($F1899," ",$G1899),AllocFactorMatrix,(AB$4+1),FALSE)*$E1904</f>
        <v>0</v>
      </c>
      <c r="AC1899" s="5">
        <f>VLOOKUP(CONCATENATE($F1899," ",$G1899),AllocFactorMatrix,(AC$4+1),FALSE)*$E1904</f>
        <v>0</v>
      </c>
      <c r="AD1899" s="5">
        <f>VLOOKUP(CONCATENATE($F1899," ",$G1899),AllocFactorMatrix,(AD$4+1),FALSE)*$E1904</f>
        <v>0</v>
      </c>
    </row>
    <row r="1900" spans="4:30" hidden="1" outlineLevel="1">
      <c r="E1900" s="51"/>
      <c r="F1900" s="52" t="str">
        <f>F1904</f>
        <v>CUST_TOTAL</v>
      </c>
      <c r="G1900" s="55" t="str">
        <f>$G$11</f>
        <v>DISTPRI</v>
      </c>
      <c r="H1900" s="4">
        <f t="shared" si="941"/>
        <v>0</v>
      </c>
      <c r="I1900" s="5">
        <f>VLOOKUP(CONCATENATE($F1900," ",$G1900),AllocFactorMatrix,(I$4+1),FALSE)*$E1904</f>
        <v>0</v>
      </c>
      <c r="J1900" s="5">
        <f>VLOOKUP(CONCATENATE($F1900," ",$G1900),AllocFactorMatrix,(J$4+1),FALSE)*$E1904</f>
        <v>0</v>
      </c>
      <c r="K1900" s="5">
        <f>VLOOKUP(CONCATENATE($F1900," ",$G1900),AllocFactorMatrix,(K$4+1),FALSE)*$E1904</f>
        <v>0</v>
      </c>
      <c r="L1900" s="5">
        <f>VLOOKUP(CONCATENATE($F1900," ",$G1900),AllocFactorMatrix,(L$4+1),FALSE)*$E1904</f>
        <v>0</v>
      </c>
      <c r="M1900" s="5">
        <f>VLOOKUP(CONCATENATE($F1900," ",$G1900),AllocFactorMatrix,(M$4+1),FALSE)*$E1904</f>
        <v>0</v>
      </c>
      <c r="N1900" s="5">
        <f t="shared" si="942"/>
        <v>0</v>
      </c>
      <c r="O1900" s="5">
        <f>VLOOKUP(CONCATENATE($F1900," ",$G1900),AllocFactorMatrix,(O$4+1),FALSE)*$E1904</f>
        <v>0</v>
      </c>
      <c r="P1900" s="5">
        <f>VLOOKUP(CONCATENATE($F1900," ",$G1900),AllocFactorMatrix,(P$4+1),FALSE)*$E1904</f>
        <v>0</v>
      </c>
      <c r="Q1900" s="5">
        <f>VLOOKUP(CONCATENATE($F1900," ",$G1900),AllocFactorMatrix,(Q$4+1),FALSE)*$E1904</f>
        <v>0</v>
      </c>
      <c r="R1900" s="5">
        <f>VLOOKUP(CONCATENATE($F1900," ",$G1900),AllocFactorMatrix,(R$4+1),FALSE)*$E1904</f>
        <v>0</v>
      </c>
      <c r="S1900" s="5">
        <f t="shared" si="950"/>
        <v>0</v>
      </c>
      <c r="T1900" s="5">
        <f>VLOOKUP(CONCATENATE($F1900," ",$G1900),AllocFactorMatrix,(T$4+1),FALSE)*$E1904</f>
        <v>0</v>
      </c>
      <c r="U1900" s="5">
        <f>VLOOKUP(CONCATENATE($F1900," ",$G1900),AllocFactorMatrix,(U$4+1),FALSE)*$E1904</f>
        <v>0</v>
      </c>
      <c r="V1900" s="5">
        <f>VLOOKUP(CONCATENATE($F1900," ",$G1900),AllocFactorMatrix,(V$4+1),FALSE)*$E1904</f>
        <v>0</v>
      </c>
      <c r="W1900" s="5">
        <f>VLOOKUP(CONCATENATE($F1900," ",$G1900),AllocFactorMatrix,(W$4+1),FALSE)*$E1904</f>
        <v>0</v>
      </c>
      <c r="X1900" s="5">
        <f t="shared" si="951"/>
        <v>0</v>
      </c>
      <c r="Y1900" s="5">
        <f>VLOOKUP(CONCATENATE($F1900," ",$G1900),AllocFactorMatrix,(Y$4+1),FALSE)*$E1904</f>
        <v>0</v>
      </c>
      <c r="Z1900" s="5">
        <f>VLOOKUP(CONCATENATE($F1900," ",$G1900),AllocFactorMatrix,(Z$4+1),FALSE)*$E1904</f>
        <v>0</v>
      </c>
      <c r="AA1900" s="5">
        <f t="shared" si="943"/>
        <v>0</v>
      </c>
      <c r="AB1900" s="5">
        <f>VLOOKUP(CONCATENATE($F1900," ",$G1900),AllocFactorMatrix,(AB$4+1),FALSE)*$E1904</f>
        <v>0</v>
      </c>
      <c r="AC1900" s="5">
        <f>VLOOKUP(CONCATENATE($F1900," ",$G1900),AllocFactorMatrix,(AC$4+1),FALSE)*$E1904</f>
        <v>0</v>
      </c>
      <c r="AD1900" s="5">
        <f>VLOOKUP(CONCATENATE($F1900," ",$G1900),AllocFactorMatrix,(AD$4+1),FALSE)*$E1904</f>
        <v>0</v>
      </c>
    </row>
    <row r="1901" spans="4:30" hidden="1" outlineLevel="1">
      <c r="E1901" s="51"/>
      <c r="F1901" s="52" t="str">
        <f>F1904</f>
        <v>CUST_TOTAL</v>
      </c>
      <c r="G1901" s="55" t="str">
        <f>$G$12</f>
        <v>DISTSEC</v>
      </c>
      <c r="H1901" s="4">
        <f t="shared" si="941"/>
        <v>0</v>
      </c>
      <c r="I1901" s="5">
        <f>VLOOKUP(CONCATENATE($F1901," ",$G1901),AllocFactorMatrix,(I$4+1),FALSE)*$E1904</f>
        <v>0</v>
      </c>
      <c r="J1901" s="5">
        <f>VLOOKUP(CONCATENATE($F1901," ",$G1901),AllocFactorMatrix,(J$4+1),FALSE)*$E1904</f>
        <v>0</v>
      </c>
      <c r="K1901" s="5">
        <f>VLOOKUP(CONCATENATE($F1901," ",$G1901),AllocFactorMatrix,(K$4+1),FALSE)*$E1904</f>
        <v>0</v>
      </c>
      <c r="L1901" s="5">
        <f>VLOOKUP(CONCATENATE($F1901," ",$G1901),AllocFactorMatrix,(L$4+1),FALSE)*$E1904</f>
        <v>0</v>
      </c>
      <c r="M1901" s="5">
        <f>VLOOKUP(CONCATENATE($F1901," ",$G1901),AllocFactorMatrix,(M$4+1),FALSE)*$E1904</f>
        <v>0</v>
      </c>
      <c r="N1901" s="5">
        <f t="shared" si="942"/>
        <v>0</v>
      </c>
      <c r="O1901" s="5">
        <f>VLOOKUP(CONCATENATE($F1901," ",$G1901),AllocFactorMatrix,(O$4+1),FALSE)*$E1904</f>
        <v>0</v>
      </c>
      <c r="P1901" s="5">
        <f>VLOOKUP(CONCATENATE($F1901," ",$G1901),AllocFactorMatrix,(P$4+1),FALSE)*$E1904</f>
        <v>0</v>
      </c>
      <c r="Q1901" s="5">
        <f>VLOOKUP(CONCATENATE($F1901," ",$G1901),AllocFactorMatrix,(Q$4+1),FALSE)*$E1904</f>
        <v>0</v>
      </c>
      <c r="R1901" s="5">
        <f>VLOOKUP(CONCATENATE($F1901," ",$G1901),AllocFactorMatrix,(R$4+1),FALSE)*$E1904</f>
        <v>0</v>
      </c>
      <c r="S1901" s="5">
        <f t="shared" si="950"/>
        <v>0</v>
      </c>
      <c r="T1901" s="5">
        <f>VLOOKUP(CONCATENATE($F1901," ",$G1901),AllocFactorMatrix,(T$4+1),FALSE)*$E1904</f>
        <v>0</v>
      </c>
      <c r="U1901" s="5">
        <f>VLOOKUP(CONCATENATE($F1901," ",$G1901),AllocFactorMatrix,(U$4+1),FALSE)*$E1904</f>
        <v>0</v>
      </c>
      <c r="V1901" s="5">
        <f>VLOOKUP(CONCATENATE($F1901," ",$G1901),AllocFactorMatrix,(V$4+1),FALSE)*$E1904</f>
        <v>0</v>
      </c>
      <c r="W1901" s="5">
        <f>VLOOKUP(CONCATENATE($F1901," ",$G1901),AllocFactorMatrix,(W$4+1),FALSE)*$E1904</f>
        <v>0</v>
      </c>
      <c r="X1901" s="5">
        <f t="shared" si="951"/>
        <v>0</v>
      </c>
      <c r="Y1901" s="5">
        <f>VLOOKUP(CONCATENATE($F1901," ",$G1901),AllocFactorMatrix,(Y$4+1),FALSE)*$E1904</f>
        <v>0</v>
      </c>
      <c r="Z1901" s="5">
        <f>VLOOKUP(CONCATENATE($F1901," ",$G1901),AllocFactorMatrix,(Z$4+1),FALSE)*$E1904</f>
        <v>0</v>
      </c>
      <c r="AA1901" s="5">
        <f t="shared" si="943"/>
        <v>0</v>
      </c>
      <c r="AB1901" s="5">
        <f>VLOOKUP(CONCATENATE($F1901," ",$G1901),AllocFactorMatrix,(AB$4+1),FALSE)*$E1904</f>
        <v>0</v>
      </c>
      <c r="AC1901" s="5">
        <f>VLOOKUP(CONCATENATE($F1901," ",$G1901),AllocFactorMatrix,(AC$4+1),FALSE)*$E1904</f>
        <v>0</v>
      </c>
      <c r="AD1901" s="5">
        <f>VLOOKUP(CONCATENATE($F1901," ",$G1901),AllocFactorMatrix,(AD$4+1),FALSE)*$E1904</f>
        <v>0</v>
      </c>
    </row>
    <row r="1902" spans="4:30" hidden="1" outlineLevel="1">
      <c r="E1902" s="51"/>
      <c r="F1902" s="52" t="str">
        <f>F1904</f>
        <v>CUST_TOTAL</v>
      </c>
      <c r="G1902" s="55" t="str">
        <f>$G$13</f>
        <v>ENERGY</v>
      </c>
      <c r="H1902" s="4">
        <f t="shared" si="941"/>
        <v>0</v>
      </c>
      <c r="I1902" s="5">
        <f>VLOOKUP(CONCATENATE($F1902," ",$G1902),AllocFactorMatrix,(I$4+1),FALSE)*$E1904</f>
        <v>0</v>
      </c>
      <c r="J1902" s="5">
        <f>VLOOKUP(CONCATENATE($F1902," ",$G1902),AllocFactorMatrix,(J$4+1),FALSE)*$E1904</f>
        <v>0</v>
      </c>
      <c r="K1902" s="5">
        <f>VLOOKUP(CONCATENATE($F1902," ",$G1902),AllocFactorMatrix,(K$4+1),FALSE)*$E1904</f>
        <v>0</v>
      </c>
      <c r="L1902" s="5">
        <f>VLOOKUP(CONCATENATE($F1902," ",$G1902),AllocFactorMatrix,(L$4+1),FALSE)*$E1904</f>
        <v>0</v>
      </c>
      <c r="M1902" s="5">
        <f>VLOOKUP(CONCATENATE($F1902," ",$G1902),AllocFactorMatrix,(M$4+1),FALSE)*$E1904</f>
        <v>0</v>
      </c>
      <c r="N1902" s="5">
        <f t="shared" si="942"/>
        <v>0</v>
      </c>
      <c r="O1902" s="5">
        <f>VLOOKUP(CONCATENATE($F1902," ",$G1902),AllocFactorMatrix,(O$4+1),FALSE)*$E1904</f>
        <v>0</v>
      </c>
      <c r="P1902" s="5">
        <f>VLOOKUP(CONCATENATE($F1902," ",$G1902),AllocFactorMatrix,(P$4+1),FALSE)*$E1904</f>
        <v>0</v>
      </c>
      <c r="Q1902" s="5">
        <f>VLOOKUP(CONCATENATE($F1902," ",$G1902),AllocFactorMatrix,(Q$4+1),FALSE)*$E1904</f>
        <v>0</v>
      </c>
      <c r="R1902" s="5">
        <f>VLOOKUP(CONCATENATE($F1902," ",$G1902),AllocFactorMatrix,(R$4+1),FALSE)*$E1904</f>
        <v>0</v>
      </c>
      <c r="S1902" s="5">
        <f t="shared" si="950"/>
        <v>0</v>
      </c>
      <c r="T1902" s="5">
        <f>VLOOKUP(CONCATENATE($F1902," ",$G1902),AllocFactorMatrix,(T$4+1),FALSE)*$E1904</f>
        <v>0</v>
      </c>
      <c r="U1902" s="5">
        <f>VLOOKUP(CONCATENATE($F1902," ",$G1902),AllocFactorMatrix,(U$4+1),FALSE)*$E1904</f>
        <v>0</v>
      </c>
      <c r="V1902" s="5">
        <f>VLOOKUP(CONCATENATE($F1902," ",$G1902),AllocFactorMatrix,(V$4+1),FALSE)*$E1904</f>
        <v>0</v>
      </c>
      <c r="W1902" s="5">
        <f>VLOOKUP(CONCATENATE($F1902," ",$G1902),AllocFactorMatrix,(W$4+1),FALSE)*$E1904</f>
        <v>0</v>
      </c>
      <c r="X1902" s="5">
        <f t="shared" si="951"/>
        <v>0</v>
      </c>
      <c r="Y1902" s="5">
        <f>VLOOKUP(CONCATENATE($F1902," ",$G1902),AllocFactorMatrix,(Y$4+1),FALSE)*$E1904</f>
        <v>0</v>
      </c>
      <c r="Z1902" s="5">
        <f>VLOOKUP(CONCATENATE($F1902," ",$G1902),AllocFactorMatrix,(Z$4+1),FALSE)*$E1904</f>
        <v>0</v>
      </c>
      <c r="AA1902" s="5">
        <f t="shared" si="943"/>
        <v>0</v>
      </c>
      <c r="AB1902" s="5">
        <f>VLOOKUP(CONCATENATE($F1902," ",$G1902),AllocFactorMatrix,(AB$4+1),FALSE)*$E1904</f>
        <v>0</v>
      </c>
      <c r="AC1902" s="5">
        <f>VLOOKUP(CONCATENATE($F1902," ",$G1902),AllocFactorMatrix,(AC$4+1),FALSE)*$E1904</f>
        <v>0</v>
      </c>
      <c r="AD1902" s="5">
        <f>VLOOKUP(CONCATENATE($F1902," ",$G1902),AllocFactorMatrix,(AD$4+1),FALSE)*$E1904</f>
        <v>0</v>
      </c>
    </row>
    <row r="1903" spans="4:30" hidden="1" outlineLevel="1">
      <c r="E1903" s="51"/>
      <c r="F1903" s="52" t="str">
        <f>F1904</f>
        <v>CUST_TOTAL</v>
      </c>
      <c r="G1903" s="55" t="str">
        <f>$G$14</f>
        <v>CUSTOMER</v>
      </c>
      <c r="H1903" s="4">
        <f t="shared" si="941"/>
        <v>-7060188.9999999991</v>
      </c>
      <c r="I1903" s="5">
        <f>VLOOKUP(CONCATENATE($F1903," ",$G1903),AllocFactorMatrix,(I$4+1),FALSE)*$E1904</f>
        <v>-4498695.1850446435</v>
      </c>
      <c r="J1903" s="5">
        <f>VLOOKUP(CONCATENATE($F1903," ",$G1903),AllocFactorMatrix,(J$4+1),FALSE)*$E1904</f>
        <v>-787178.5654769406</v>
      </c>
      <c r="K1903" s="5">
        <f>VLOOKUP(CONCATENATE($F1903," ",$G1903),AllocFactorMatrix,(K$4+1),FALSE)*$E1904</f>
        <v>-221080.91911356305</v>
      </c>
      <c r="L1903" s="5">
        <f>VLOOKUP(CONCATENATE($F1903," ",$G1903),AllocFactorMatrix,(L$4+1),FALSE)*$E1904</f>
        <v>-2570.325188680566</v>
      </c>
      <c r="M1903" s="5">
        <f>VLOOKUP(CONCATENATE($F1903," ",$G1903),AllocFactorMatrix,(M$4+1),FALSE)*$E1904</f>
        <v>-197.71732220619739</v>
      </c>
      <c r="N1903" s="5">
        <f t="shared" si="942"/>
        <v>-223848.96162444979</v>
      </c>
      <c r="O1903" s="5">
        <f>VLOOKUP(CONCATENATE($F1903," ",$G1903),AllocFactorMatrix,(O$4+1),FALSE)*$E1904</f>
        <v>-19343.344689172976</v>
      </c>
      <c r="P1903" s="5">
        <f>VLOOKUP(CONCATENATE($F1903," ",$G1903),AllocFactorMatrix,(P$4+1),FALSE)*$E1904</f>
        <v>-1944.2203350276079</v>
      </c>
      <c r="Q1903" s="5">
        <f>VLOOKUP(CONCATENATE($F1903," ",$G1903),AllocFactorMatrix,(Q$4+1),FALSE)*$E1904</f>
        <v>-560.19907958422596</v>
      </c>
      <c r="R1903" s="5">
        <f>VLOOKUP(CONCATENATE($F1903," ",$G1903),AllocFactorMatrix,(R$4+1),FALSE)*$E1904</f>
        <v>-65.90577406873247</v>
      </c>
      <c r="S1903" s="5">
        <f t="shared" si="950"/>
        <v>-21913.669877853539</v>
      </c>
      <c r="T1903" s="5">
        <f>VLOOKUP(CONCATENATE($F1903," ",$G1903),AllocFactorMatrix,(T$4+1),FALSE)*$E1904</f>
        <v>-131.81154813746494</v>
      </c>
      <c r="U1903" s="5">
        <f>VLOOKUP(CONCATENATE($F1903," ",$G1903),AllocFactorMatrix,(U$4+1),FALSE)*$E1904</f>
        <v>-1153.3510462028182</v>
      </c>
      <c r="V1903" s="5">
        <f>VLOOKUP(CONCATENATE($F1903," ",$G1903),AllocFactorMatrix,(V$4+1),FALSE)*$E1904</f>
        <v>-823.82217585915589</v>
      </c>
      <c r="W1903" s="5">
        <f>VLOOKUP(CONCATENATE($F1903," ",$G1903),AllocFactorMatrix,(W$4+1),FALSE)*$E1904</f>
        <v>-98.858661103098697</v>
      </c>
      <c r="X1903" s="5">
        <f t="shared" si="951"/>
        <v>-2207.8434313025377</v>
      </c>
      <c r="Y1903" s="5">
        <f>VLOOKUP(CONCATENATE($F1903," ",$G1903),AllocFactorMatrix,(Y$4+1),FALSE)*$E1904</f>
        <v>-5305.4148125329639</v>
      </c>
      <c r="Z1903" s="5">
        <f>VLOOKUP(CONCATENATE($F1903," ",$G1903),AllocFactorMatrix,(Z$4+1),FALSE)*$E1904</f>
        <v>-32.952887034366235</v>
      </c>
      <c r="AA1903" s="5">
        <f t="shared" si="943"/>
        <v>-5338.3676995673304</v>
      </c>
      <c r="AB1903" s="5">
        <f>VLOOKUP(CONCATENATE($F1903," ",$G1903),AllocFactorMatrix,(AB$4+1),FALSE)*$E1904</f>
        <v>-329.52887034366233</v>
      </c>
      <c r="AC1903" s="5">
        <f>VLOOKUP(CONCATENATE($F1903," ",$G1903),AllocFactorMatrix,(AC$4+1),FALSE)*$E1904</f>
        <v>-1518864.4691880085</v>
      </c>
      <c r="AD1903" s="5">
        <f>VLOOKUP(CONCATENATE($F1903," ",$G1903),AllocFactorMatrix,(AD$4+1),FALSE)*$E1904</f>
        <v>-1812.4087868901429</v>
      </c>
    </row>
    <row r="1904" spans="4:30" collapsed="1">
      <c r="D1904" s="96" t="s">
        <v>636</v>
      </c>
      <c r="E1904" s="61">
        <v>-7060189</v>
      </c>
      <c r="F1904" s="97" t="s">
        <v>42</v>
      </c>
      <c r="G1904" s="55" t="str">
        <f>$G$15</f>
        <v>TOTAL</v>
      </c>
      <c r="H1904" s="4">
        <f t="shared" si="941"/>
        <v>-7060188.9999999991</v>
      </c>
      <c r="I1904" s="5">
        <f>VLOOKUP(CONCATENATE($F1904," ",$G1904),AllocFactorMatrix,(I$4+1),FALSE)*$E1904</f>
        <v>-4498695.1850446435</v>
      </c>
      <c r="J1904" s="5">
        <f>VLOOKUP(CONCATENATE($F1904," ",$G1904),AllocFactorMatrix,(J$4+1),FALSE)*$E1904</f>
        <v>-787178.5654769406</v>
      </c>
      <c r="K1904" s="5">
        <f>VLOOKUP(CONCATENATE($F1904," ",$G1904),AllocFactorMatrix,(K$4+1),FALSE)*$E1904</f>
        <v>-221080.91911356305</v>
      </c>
      <c r="L1904" s="5">
        <f>VLOOKUP(CONCATENATE($F1904," ",$G1904),AllocFactorMatrix,(L$4+1),FALSE)*$E1904</f>
        <v>-2570.325188680566</v>
      </c>
      <c r="M1904" s="5">
        <f>VLOOKUP(CONCATENATE($F1904," ",$G1904),AllocFactorMatrix,(M$4+1),FALSE)*$E1904</f>
        <v>-197.71732220619739</v>
      </c>
      <c r="N1904" s="5">
        <f t="shared" si="942"/>
        <v>-223848.96162444979</v>
      </c>
      <c r="O1904" s="5">
        <f>VLOOKUP(CONCATENATE($F1904," ",$G1904),AllocFactorMatrix,(O$4+1),FALSE)*$E1904</f>
        <v>-19343.344689172976</v>
      </c>
      <c r="P1904" s="5">
        <f>VLOOKUP(CONCATENATE($F1904," ",$G1904),AllocFactorMatrix,(P$4+1),FALSE)*$E1904</f>
        <v>-1944.2203350276079</v>
      </c>
      <c r="Q1904" s="5">
        <f>VLOOKUP(CONCATENATE($F1904," ",$G1904),AllocFactorMatrix,(Q$4+1),FALSE)*$E1904</f>
        <v>-560.19907958422596</v>
      </c>
      <c r="R1904" s="5">
        <f>VLOOKUP(CONCATENATE($F1904," ",$G1904),AllocFactorMatrix,(R$4+1),FALSE)*$E1904</f>
        <v>-65.90577406873247</v>
      </c>
      <c r="S1904" s="5">
        <f t="shared" si="950"/>
        <v>-21913.669877853539</v>
      </c>
      <c r="T1904" s="5">
        <f>VLOOKUP(CONCATENATE($F1904," ",$G1904),AllocFactorMatrix,(T$4+1),FALSE)*$E1904</f>
        <v>-131.81154813746494</v>
      </c>
      <c r="U1904" s="5">
        <f>VLOOKUP(CONCATENATE($F1904," ",$G1904),AllocFactorMatrix,(U$4+1),FALSE)*$E1904</f>
        <v>-1153.3510462028182</v>
      </c>
      <c r="V1904" s="5">
        <f>VLOOKUP(CONCATENATE($F1904," ",$G1904),AllocFactorMatrix,(V$4+1),FALSE)*$E1904</f>
        <v>-823.82217585915589</v>
      </c>
      <c r="W1904" s="5">
        <f>VLOOKUP(CONCATENATE($F1904," ",$G1904),AllocFactorMatrix,(W$4+1),FALSE)*$E1904</f>
        <v>-98.858661103098697</v>
      </c>
      <c r="X1904" s="5">
        <f t="shared" si="951"/>
        <v>-2207.8434313025377</v>
      </c>
      <c r="Y1904" s="5">
        <f>VLOOKUP(CONCATENATE($F1904," ",$G1904),AllocFactorMatrix,(Y$4+1),FALSE)*$E1904</f>
        <v>-5305.4148125329639</v>
      </c>
      <c r="Z1904" s="5">
        <f>VLOOKUP(CONCATENATE($F1904," ",$G1904),AllocFactorMatrix,(Z$4+1),FALSE)*$E1904</f>
        <v>-32.952887034366235</v>
      </c>
      <c r="AA1904" s="5">
        <f t="shared" si="943"/>
        <v>-5338.3676995673304</v>
      </c>
      <c r="AB1904" s="5">
        <f>VLOOKUP(CONCATENATE($F1904," ",$G1904),AllocFactorMatrix,(AB$4+1),FALSE)*$E1904</f>
        <v>-329.52887034366233</v>
      </c>
      <c r="AC1904" s="5">
        <f>VLOOKUP(CONCATENATE($F1904," ",$G1904),AllocFactorMatrix,(AC$4+1),FALSE)*$E1904</f>
        <v>-1518864.4691880085</v>
      </c>
      <c r="AD1904" s="5">
        <f>VLOOKUP(CONCATENATE($F1904," ",$G1904),AllocFactorMatrix,(AD$4+1),FALSE)*$E1904</f>
        <v>-1812.4087868901429</v>
      </c>
    </row>
    <row r="1905" spans="4:30" hidden="1" outlineLevel="1">
      <c r="E1905" s="51"/>
      <c r="F1905" s="52" t="str">
        <f>F1912</f>
        <v>CUST_TOTAL</v>
      </c>
      <c r="G1905" s="55" t="str">
        <f>$G$8</f>
        <v>PRODUCTION</v>
      </c>
      <c r="H1905" s="4">
        <f t="shared" ref="H1905:H1928" si="952">SUBTOTAL(9,I1905:AD1905)</f>
        <v>0</v>
      </c>
      <c r="I1905" s="5">
        <f>VLOOKUP(CONCATENATE($F1905," ",$G1905),AllocFactorMatrix,(I$4+1),FALSE)*$E1912</f>
        <v>0</v>
      </c>
      <c r="J1905" s="5">
        <f>VLOOKUP(CONCATENATE($F1905," ",$G1905),AllocFactorMatrix,(J$4+1),FALSE)*$E1912</f>
        <v>0</v>
      </c>
      <c r="K1905" s="5">
        <f>VLOOKUP(CONCATENATE($F1905," ",$G1905),AllocFactorMatrix,(K$4+1),FALSE)*$E1912</f>
        <v>0</v>
      </c>
      <c r="L1905" s="5">
        <f>VLOOKUP(CONCATENATE($F1905," ",$G1905),AllocFactorMatrix,(L$4+1),FALSE)*$E1912</f>
        <v>0</v>
      </c>
      <c r="M1905" s="5">
        <f>VLOOKUP(CONCATENATE($F1905," ",$G1905),AllocFactorMatrix,(M$4+1),FALSE)*$E1912</f>
        <v>0</v>
      </c>
      <c r="N1905" s="5">
        <f t="shared" ref="N1905:N1928" si="953">SUBTOTAL(9,K1905:M1905)</f>
        <v>0</v>
      </c>
      <c r="O1905" s="5">
        <f>VLOOKUP(CONCATENATE($F1905," ",$G1905),AllocFactorMatrix,(O$4+1),FALSE)*$E1912</f>
        <v>0</v>
      </c>
      <c r="P1905" s="5">
        <f>VLOOKUP(CONCATENATE($F1905," ",$G1905),AllocFactorMatrix,(P$4+1),FALSE)*$E1912</f>
        <v>0</v>
      </c>
      <c r="Q1905" s="5">
        <f>VLOOKUP(CONCATENATE($F1905," ",$G1905),AllocFactorMatrix,(Q$4+1),FALSE)*$E1912</f>
        <v>0</v>
      </c>
      <c r="R1905" s="5">
        <f>VLOOKUP(CONCATENATE($F1905," ",$G1905),AllocFactorMatrix,(R$4+1),FALSE)*$E1912</f>
        <v>0</v>
      </c>
      <c r="S1905" s="5">
        <f>SUBTOTAL(9,O1905:R1905)</f>
        <v>0</v>
      </c>
      <c r="T1905" s="5">
        <f>VLOOKUP(CONCATENATE($F1905," ",$G1905),AllocFactorMatrix,(T$4+1),FALSE)*$E1912</f>
        <v>0</v>
      </c>
      <c r="U1905" s="5">
        <f>VLOOKUP(CONCATENATE($F1905," ",$G1905),AllocFactorMatrix,(U$4+1),FALSE)*$E1912</f>
        <v>0</v>
      </c>
      <c r="V1905" s="5">
        <f>VLOOKUP(CONCATENATE($F1905," ",$G1905),AllocFactorMatrix,(V$4+1),FALSE)*$E1912</f>
        <v>0</v>
      </c>
      <c r="W1905" s="5">
        <f>VLOOKUP(CONCATENATE($F1905," ",$G1905),AllocFactorMatrix,(W$4+1),FALSE)*$E1912</f>
        <v>0</v>
      </c>
      <c r="X1905" s="5">
        <f>SUBTOTAL(9,T1905:W1905)</f>
        <v>0</v>
      </c>
      <c r="Y1905" s="5">
        <f>VLOOKUP(CONCATENATE($F1905," ",$G1905),AllocFactorMatrix,(Y$4+1),FALSE)*$E1912</f>
        <v>0</v>
      </c>
      <c r="Z1905" s="5">
        <f>VLOOKUP(CONCATENATE($F1905," ",$G1905),AllocFactorMatrix,(Z$4+1),FALSE)*$E1912</f>
        <v>0</v>
      </c>
      <c r="AA1905" s="5">
        <f t="shared" ref="AA1905:AA1928" si="954">SUBTOTAL(9,Y1905:Z1905)</f>
        <v>0</v>
      </c>
      <c r="AB1905" s="5">
        <f>VLOOKUP(CONCATENATE($F1905," ",$G1905),AllocFactorMatrix,(AB$4+1),FALSE)*$E1912</f>
        <v>0</v>
      </c>
      <c r="AC1905" s="5">
        <f>VLOOKUP(CONCATENATE($F1905," ",$G1905),AllocFactorMatrix,(AC$4+1),FALSE)*$E1912</f>
        <v>0</v>
      </c>
      <c r="AD1905" s="5">
        <f>VLOOKUP(CONCATENATE($F1905," ",$G1905),AllocFactorMatrix,(AD$4+1),FALSE)*$E1912</f>
        <v>0</v>
      </c>
    </row>
    <row r="1906" spans="4:30" hidden="1" outlineLevel="1">
      <c r="E1906" s="51"/>
      <c r="F1906" s="52" t="str">
        <f>F1912</f>
        <v>CUST_TOTAL</v>
      </c>
      <c r="G1906" s="55" t="str">
        <f>$G$9</f>
        <v>BULKTRAN</v>
      </c>
      <c r="H1906" s="4">
        <f t="shared" si="952"/>
        <v>0</v>
      </c>
      <c r="I1906" s="5">
        <f>VLOOKUP(CONCATENATE($F1906," ",$G1906),AllocFactorMatrix,(I$4+1),FALSE)*$E1912</f>
        <v>0</v>
      </c>
      <c r="J1906" s="5">
        <f>VLOOKUP(CONCATENATE($F1906," ",$G1906),AllocFactorMatrix,(J$4+1),FALSE)*$E1912</f>
        <v>0</v>
      </c>
      <c r="K1906" s="5">
        <f>VLOOKUP(CONCATENATE($F1906," ",$G1906),AllocFactorMatrix,(K$4+1),FALSE)*$E1912</f>
        <v>0</v>
      </c>
      <c r="L1906" s="5">
        <f>VLOOKUP(CONCATENATE($F1906," ",$G1906),AllocFactorMatrix,(L$4+1),FALSE)*$E1912</f>
        <v>0</v>
      </c>
      <c r="M1906" s="5">
        <f>VLOOKUP(CONCATENATE($F1906," ",$G1906),AllocFactorMatrix,(M$4+1),FALSE)*$E1912</f>
        <v>0</v>
      </c>
      <c r="N1906" s="5">
        <f t="shared" si="953"/>
        <v>0</v>
      </c>
      <c r="O1906" s="5">
        <f>VLOOKUP(CONCATENATE($F1906," ",$G1906),AllocFactorMatrix,(O$4+1),FALSE)*$E1912</f>
        <v>0</v>
      </c>
      <c r="P1906" s="5">
        <f>VLOOKUP(CONCATENATE($F1906," ",$G1906),AllocFactorMatrix,(P$4+1),FALSE)*$E1912</f>
        <v>0</v>
      </c>
      <c r="Q1906" s="5">
        <f>VLOOKUP(CONCATENATE($F1906," ",$G1906),AllocFactorMatrix,(Q$4+1),FALSE)*$E1912</f>
        <v>0</v>
      </c>
      <c r="R1906" s="5">
        <f>VLOOKUP(CONCATENATE($F1906," ",$G1906),AllocFactorMatrix,(R$4+1),FALSE)*$E1912</f>
        <v>0</v>
      </c>
      <c r="S1906" s="5">
        <f t="shared" ref="S1906:S1912" si="955">SUBTOTAL(9,O1906:R1906)</f>
        <v>0</v>
      </c>
      <c r="T1906" s="5">
        <f>VLOOKUP(CONCATENATE($F1906," ",$G1906),AllocFactorMatrix,(T$4+1),FALSE)*$E1912</f>
        <v>0</v>
      </c>
      <c r="U1906" s="5">
        <f>VLOOKUP(CONCATENATE($F1906," ",$G1906),AllocFactorMatrix,(U$4+1),FALSE)*$E1912</f>
        <v>0</v>
      </c>
      <c r="V1906" s="5">
        <f>VLOOKUP(CONCATENATE($F1906," ",$G1906),AllocFactorMatrix,(V$4+1),FALSE)*$E1912</f>
        <v>0</v>
      </c>
      <c r="W1906" s="5">
        <f>VLOOKUP(CONCATENATE($F1906," ",$G1906),AllocFactorMatrix,(W$4+1),FALSE)*$E1912</f>
        <v>0</v>
      </c>
      <c r="X1906" s="5">
        <f t="shared" ref="X1906:X1912" si="956">SUBTOTAL(9,T1906:W1906)</f>
        <v>0</v>
      </c>
      <c r="Y1906" s="5">
        <f>VLOOKUP(CONCATENATE($F1906," ",$G1906),AllocFactorMatrix,(Y$4+1),FALSE)*$E1912</f>
        <v>0</v>
      </c>
      <c r="Z1906" s="5">
        <f>VLOOKUP(CONCATENATE($F1906," ",$G1906),AllocFactorMatrix,(Z$4+1),FALSE)*$E1912</f>
        <v>0</v>
      </c>
      <c r="AA1906" s="5">
        <f t="shared" si="954"/>
        <v>0</v>
      </c>
      <c r="AB1906" s="5">
        <f>VLOOKUP(CONCATENATE($F1906," ",$G1906),AllocFactorMatrix,(AB$4+1),FALSE)*$E1912</f>
        <v>0</v>
      </c>
      <c r="AC1906" s="5">
        <f>VLOOKUP(CONCATENATE($F1906," ",$G1906),AllocFactorMatrix,(AC$4+1),FALSE)*$E1912</f>
        <v>0</v>
      </c>
      <c r="AD1906" s="5">
        <f>VLOOKUP(CONCATENATE($F1906," ",$G1906),AllocFactorMatrix,(AD$4+1),FALSE)*$E1912</f>
        <v>0</v>
      </c>
    </row>
    <row r="1907" spans="4:30" hidden="1" outlineLevel="1">
      <c r="E1907" s="51"/>
      <c r="F1907" s="52" t="str">
        <f>F1912</f>
        <v>CUST_TOTAL</v>
      </c>
      <c r="G1907" s="55" t="str">
        <f>$G$10</f>
        <v>SUBTRAN</v>
      </c>
      <c r="H1907" s="4">
        <f t="shared" si="952"/>
        <v>0</v>
      </c>
      <c r="I1907" s="5">
        <f>VLOOKUP(CONCATENATE($F1907," ",$G1907),AllocFactorMatrix,(I$4+1),FALSE)*$E1912</f>
        <v>0</v>
      </c>
      <c r="J1907" s="5">
        <f>VLOOKUP(CONCATENATE($F1907," ",$G1907),AllocFactorMatrix,(J$4+1),FALSE)*$E1912</f>
        <v>0</v>
      </c>
      <c r="K1907" s="5">
        <f>VLOOKUP(CONCATENATE($F1907," ",$G1907),AllocFactorMatrix,(K$4+1),FALSE)*$E1912</f>
        <v>0</v>
      </c>
      <c r="L1907" s="5">
        <f>VLOOKUP(CONCATENATE($F1907," ",$G1907),AllocFactorMatrix,(L$4+1),FALSE)*$E1912</f>
        <v>0</v>
      </c>
      <c r="M1907" s="5">
        <f>VLOOKUP(CONCATENATE($F1907," ",$G1907),AllocFactorMatrix,(M$4+1),FALSE)*$E1912</f>
        <v>0</v>
      </c>
      <c r="N1907" s="5">
        <f t="shared" si="953"/>
        <v>0</v>
      </c>
      <c r="O1907" s="5">
        <f>VLOOKUP(CONCATENATE($F1907," ",$G1907),AllocFactorMatrix,(O$4+1),FALSE)*$E1912</f>
        <v>0</v>
      </c>
      <c r="P1907" s="5">
        <f>VLOOKUP(CONCATENATE($F1907," ",$G1907),AllocFactorMatrix,(P$4+1),FALSE)*$E1912</f>
        <v>0</v>
      </c>
      <c r="Q1907" s="5">
        <f>VLOOKUP(CONCATENATE($F1907," ",$G1907),AllocFactorMatrix,(Q$4+1),FALSE)*$E1912</f>
        <v>0</v>
      </c>
      <c r="R1907" s="5">
        <f>VLOOKUP(CONCATENATE($F1907," ",$G1907),AllocFactorMatrix,(R$4+1),FALSE)*$E1912</f>
        <v>0</v>
      </c>
      <c r="S1907" s="5">
        <f t="shared" si="955"/>
        <v>0</v>
      </c>
      <c r="T1907" s="5">
        <f>VLOOKUP(CONCATENATE($F1907," ",$G1907),AllocFactorMatrix,(T$4+1),FALSE)*$E1912</f>
        <v>0</v>
      </c>
      <c r="U1907" s="5">
        <f>VLOOKUP(CONCATENATE($F1907," ",$G1907),AllocFactorMatrix,(U$4+1),FALSE)*$E1912</f>
        <v>0</v>
      </c>
      <c r="V1907" s="5">
        <f>VLOOKUP(CONCATENATE($F1907," ",$G1907),AllocFactorMatrix,(V$4+1),FALSE)*$E1912</f>
        <v>0</v>
      </c>
      <c r="W1907" s="5">
        <f>VLOOKUP(CONCATENATE($F1907," ",$G1907),AllocFactorMatrix,(W$4+1),FALSE)*$E1912</f>
        <v>0</v>
      </c>
      <c r="X1907" s="5">
        <f t="shared" si="956"/>
        <v>0</v>
      </c>
      <c r="Y1907" s="5">
        <f>VLOOKUP(CONCATENATE($F1907," ",$G1907),AllocFactorMatrix,(Y$4+1),FALSE)*$E1912</f>
        <v>0</v>
      </c>
      <c r="Z1907" s="5">
        <f>VLOOKUP(CONCATENATE($F1907," ",$G1907),AllocFactorMatrix,(Z$4+1),FALSE)*$E1912</f>
        <v>0</v>
      </c>
      <c r="AA1907" s="5">
        <f t="shared" si="954"/>
        <v>0</v>
      </c>
      <c r="AB1907" s="5">
        <f>VLOOKUP(CONCATENATE($F1907," ",$G1907),AllocFactorMatrix,(AB$4+1),FALSE)*$E1912</f>
        <v>0</v>
      </c>
      <c r="AC1907" s="5">
        <f>VLOOKUP(CONCATENATE($F1907," ",$G1907),AllocFactorMatrix,(AC$4+1),FALSE)*$E1912</f>
        <v>0</v>
      </c>
      <c r="AD1907" s="5">
        <f>VLOOKUP(CONCATENATE($F1907," ",$G1907),AllocFactorMatrix,(AD$4+1),FALSE)*$E1912</f>
        <v>0</v>
      </c>
    </row>
    <row r="1908" spans="4:30" hidden="1" outlineLevel="1">
      <c r="E1908" s="51"/>
      <c r="F1908" s="52" t="str">
        <f>F1912</f>
        <v>CUST_TOTAL</v>
      </c>
      <c r="G1908" s="55" t="str">
        <f>$G$11</f>
        <v>DISTPRI</v>
      </c>
      <c r="H1908" s="4">
        <f t="shared" si="952"/>
        <v>0</v>
      </c>
      <c r="I1908" s="5">
        <f>VLOOKUP(CONCATENATE($F1908," ",$G1908),AllocFactorMatrix,(I$4+1),FALSE)*$E1912</f>
        <v>0</v>
      </c>
      <c r="J1908" s="5">
        <f>VLOOKUP(CONCATENATE($F1908," ",$G1908),AllocFactorMatrix,(J$4+1),FALSE)*$E1912</f>
        <v>0</v>
      </c>
      <c r="K1908" s="5">
        <f>VLOOKUP(CONCATENATE($F1908," ",$G1908),AllocFactorMatrix,(K$4+1),FALSE)*$E1912</f>
        <v>0</v>
      </c>
      <c r="L1908" s="5">
        <f>VLOOKUP(CONCATENATE($F1908," ",$G1908),AllocFactorMatrix,(L$4+1),FALSE)*$E1912</f>
        <v>0</v>
      </c>
      <c r="M1908" s="5">
        <f>VLOOKUP(CONCATENATE($F1908," ",$G1908),AllocFactorMatrix,(M$4+1),FALSE)*$E1912</f>
        <v>0</v>
      </c>
      <c r="N1908" s="5">
        <f t="shared" si="953"/>
        <v>0</v>
      </c>
      <c r="O1908" s="5">
        <f>VLOOKUP(CONCATENATE($F1908," ",$G1908),AllocFactorMatrix,(O$4+1),FALSE)*$E1912</f>
        <v>0</v>
      </c>
      <c r="P1908" s="5">
        <f>VLOOKUP(CONCATENATE($F1908," ",$G1908),AllocFactorMatrix,(P$4+1),FALSE)*$E1912</f>
        <v>0</v>
      </c>
      <c r="Q1908" s="5">
        <f>VLOOKUP(CONCATENATE($F1908," ",$G1908),AllocFactorMatrix,(Q$4+1),FALSE)*$E1912</f>
        <v>0</v>
      </c>
      <c r="R1908" s="5">
        <f>VLOOKUP(CONCATENATE($F1908," ",$G1908),AllocFactorMatrix,(R$4+1),FALSE)*$E1912</f>
        <v>0</v>
      </c>
      <c r="S1908" s="5">
        <f t="shared" si="955"/>
        <v>0</v>
      </c>
      <c r="T1908" s="5">
        <f>VLOOKUP(CONCATENATE($F1908," ",$G1908),AllocFactorMatrix,(T$4+1),FALSE)*$E1912</f>
        <v>0</v>
      </c>
      <c r="U1908" s="5">
        <f>VLOOKUP(CONCATENATE($F1908," ",$G1908),AllocFactorMatrix,(U$4+1),FALSE)*$E1912</f>
        <v>0</v>
      </c>
      <c r="V1908" s="5">
        <f>VLOOKUP(CONCATENATE($F1908," ",$G1908),AllocFactorMatrix,(V$4+1),FALSE)*$E1912</f>
        <v>0</v>
      </c>
      <c r="W1908" s="5">
        <f>VLOOKUP(CONCATENATE($F1908," ",$G1908),AllocFactorMatrix,(W$4+1),FALSE)*$E1912</f>
        <v>0</v>
      </c>
      <c r="X1908" s="5">
        <f t="shared" si="956"/>
        <v>0</v>
      </c>
      <c r="Y1908" s="5">
        <f>VLOOKUP(CONCATENATE($F1908," ",$G1908),AllocFactorMatrix,(Y$4+1),FALSE)*$E1912</f>
        <v>0</v>
      </c>
      <c r="Z1908" s="5">
        <f>VLOOKUP(CONCATENATE($F1908," ",$G1908),AllocFactorMatrix,(Z$4+1),FALSE)*$E1912</f>
        <v>0</v>
      </c>
      <c r="AA1908" s="5">
        <f t="shared" si="954"/>
        <v>0</v>
      </c>
      <c r="AB1908" s="5">
        <f>VLOOKUP(CONCATENATE($F1908," ",$G1908),AllocFactorMatrix,(AB$4+1),FALSE)*$E1912</f>
        <v>0</v>
      </c>
      <c r="AC1908" s="5">
        <f>VLOOKUP(CONCATENATE($F1908," ",$G1908),AllocFactorMatrix,(AC$4+1),FALSE)*$E1912</f>
        <v>0</v>
      </c>
      <c r="AD1908" s="5">
        <f>VLOOKUP(CONCATENATE($F1908," ",$G1908),AllocFactorMatrix,(AD$4+1),FALSE)*$E1912</f>
        <v>0</v>
      </c>
    </row>
    <row r="1909" spans="4:30" hidden="1" outlineLevel="1">
      <c r="E1909" s="51"/>
      <c r="F1909" s="52" t="str">
        <f>F1912</f>
        <v>CUST_TOTAL</v>
      </c>
      <c r="G1909" s="55" t="str">
        <f>$G$12</f>
        <v>DISTSEC</v>
      </c>
      <c r="H1909" s="4">
        <f t="shared" si="952"/>
        <v>0</v>
      </c>
      <c r="I1909" s="5">
        <f>VLOOKUP(CONCATENATE($F1909," ",$G1909),AllocFactorMatrix,(I$4+1),FALSE)*$E1912</f>
        <v>0</v>
      </c>
      <c r="J1909" s="5">
        <f>VLOOKUP(CONCATENATE($F1909," ",$G1909),AllocFactorMatrix,(J$4+1),FALSE)*$E1912</f>
        <v>0</v>
      </c>
      <c r="K1909" s="5">
        <f>VLOOKUP(CONCATENATE($F1909," ",$G1909),AllocFactorMatrix,(K$4+1),FALSE)*$E1912</f>
        <v>0</v>
      </c>
      <c r="L1909" s="5">
        <f>VLOOKUP(CONCATENATE($F1909," ",$G1909),AllocFactorMatrix,(L$4+1),FALSE)*$E1912</f>
        <v>0</v>
      </c>
      <c r="M1909" s="5">
        <f>VLOOKUP(CONCATENATE($F1909," ",$G1909),AllocFactorMatrix,(M$4+1),FALSE)*$E1912</f>
        <v>0</v>
      </c>
      <c r="N1909" s="5">
        <f t="shared" si="953"/>
        <v>0</v>
      </c>
      <c r="O1909" s="5">
        <f>VLOOKUP(CONCATENATE($F1909," ",$G1909),AllocFactorMatrix,(O$4+1),FALSE)*$E1912</f>
        <v>0</v>
      </c>
      <c r="P1909" s="5">
        <f>VLOOKUP(CONCATENATE($F1909," ",$G1909),AllocFactorMatrix,(P$4+1),FALSE)*$E1912</f>
        <v>0</v>
      </c>
      <c r="Q1909" s="5">
        <f>VLOOKUP(CONCATENATE($F1909," ",$G1909),AllocFactorMatrix,(Q$4+1),FALSE)*$E1912</f>
        <v>0</v>
      </c>
      <c r="R1909" s="5">
        <f>VLOOKUP(CONCATENATE($F1909," ",$G1909),AllocFactorMatrix,(R$4+1),FALSE)*$E1912</f>
        <v>0</v>
      </c>
      <c r="S1909" s="5">
        <f t="shared" si="955"/>
        <v>0</v>
      </c>
      <c r="T1909" s="5">
        <f>VLOOKUP(CONCATENATE($F1909," ",$G1909),AllocFactorMatrix,(T$4+1),FALSE)*$E1912</f>
        <v>0</v>
      </c>
      <c r="U1909" s="5">
        <f>VLOOKUP(CONCATENATE($F1909," ",$G1909),AllocFactorMatrix,(U$4+1),FALSE)*$E1912</f>
        <v>0</v>
      </c>
      <c r="V1909" s="5">
        <f>VLOOKUP(CONCATENATE($F1909," ",$G1909),AllocFactorMatrix,(V$4+1),FALSE)*$E1912</f>
        <v>0</v>
      </c>
      <c r="W1909" s="5">
        <f>VLOOKUP(CONCATENATE($F1909," ",$G1909),AllocFactorMatrix,(W$4+1),FALSE)*$E1912</f>
        <v>0</v>
      </c>
      <c r="X1909" s="5">
        <f t="shared" si="956"/>
        <v>0</v>
      </c>
      <c r="Y1909" s="5">
        <f>VLOOKUP(CONCATENATE($F1909," ",$G1909),AllocFactorMatrix,(Y$4+1),FALSE)*$E1912</f>
        <v>0</v>
      </c>
      <c r="Z1909" s="5">
        <f>VLOOKUP(CONCATENATE($F1909," ",$G1909),AllocFactorMatrix,(Z$4+1),FALSE)*$E1912</f>
        <v>0</v>
      </c>
      <c r="AA1909" s="5">
        <f t="shared" si="954"/>
        <v>0</v>
      </c>
      <c r="AB1909" s="5">
        <f>VLOOKUP(CONCATENATE($F1909," ",$G1909),AllocFactorMatrix,(AB$4+1),FALSE)*$E1912</f>
        <v>0</v>
      </c>
      <c r="AC1909" s="5">
        <f>VLOOKUP(CONCATENATE($F1909," ",$G1909),AllocFactorMatrix,(AC$4+1),FALSE)*$E1912</f>
        <v>0</v>
      </c>
      <c r="AD1909" s="5">
        <f>VLOOKUP(CONCATENATE($F1909," ",$G1909),AllocFactorMatrix,(AD$4+1),FALSE)*$E1912</f>
        <v>0</v>
      </c>
    </row>
    <row r="1910" spans="4:30" hidden="1" outlineLevel="1">
      <c r="E1910" s="51"/>
      <c r="F1910" s="52" t="str">
        <f>F1912</f>
        <v>CUST_TOTAL</v>
      </c>
      <c r="G1910" s="55" t="str">
        <f>$G$13</f>
        <v>ENERGY</v>
      </c>
      <c r="H1910" s="4">
        <f t="shared" si="952"/>
        <v>0</v>
      </c>
      <c r="I1910" s="5">
        <f>VLOOKUP(CONCATENATE($F1910," ",$G1910),AllocFactorMatrix,(I$4+1),FALSE)*$E1912</f>
        <v>0</v>
      </c>
      <c r="J1910" s="5">
        <f>VLOOKUP(CONCATENATE($F1910," ",$G1910),AllocFactorMatrix,(J$4+1),FALSE)*$E1912</f>
        <v>0</v>
      </c>
      <c r="K1910" s="5">
        <f>VLOOKUP(CONCATENATE($F1910," ",$G1910),AllocFactorMatrix,(K$4+1),FALSE)*$E1912</f>
        <v>0</v>
      </c>
      <c r="L1910" s="5">
        <f>VLOOKUP(CONCATENATE($F1910," ",$G1910),AllocFactorMatrix,(L$4+1),FALSE)*$E1912</f>
        <v>0</v>
      </c>
      <c r="M1910" s="5">
        <f>VLOOKUP(CONCATENATE($F1910," ",$G1910),AllocFactorMatrix,(M$4+1),FALSE)*$E1912</f>
        <v>0</v>
      </c>
      <c r="N1910" s="5">
        <f t="shared" si="953"/>
        <v>0</v>
      </c>
      <c r="O1910" s="5">
        <f>VLOOKUP(CONCATENATE($F1910," ",$G1910),AllocFactorMatrix,(O$4+1),FALSE)*$E1912</f>
        <v>0</v>
      </c>
      <c r="P1910" s="5">
        <f>VLOOKUP(CONCATENATE($F1910," ",$G1910),AllocFactorMatrix,(P$4+1),FALSE)*$E1912</f>
        <v>0</v>
      </c>
      <c r="Q1910" s="5">
        <f>VLOOKUP(CONCATENATE($F1910," ",$G1910),AllocFactorMatrix,(Q$4+1),FALSE)*$E1912</f>
        <v>0</v>
      </c>
      <c r="R1910" s="5">
        <f>VLOOKUP(CONCATENATE($F1910," ",$G1910),AllocFactorMatrix,(R$4+1),FALSE)*$E1912</f>
        <v>0</v>
      </c>
      <c r="S1910" s="5">
        <f t="shared" si="955"/>
        <v>0</v>
      </c>
      <c r="T1910" s="5">
        <f>VLOOKUP(CONCATENATE($F1910," ",$G1910),AllocFactorMatrix,(T$4+1),FALSE)*$E1912</f>
        <v>0</v>
      </c>
      <c r="U1910" s="5">
        <f>VLOOKUP(CONCATENATE($F1910," ",$G1910),AllocFactorMatrix,(U$4+1),FALSE)*$E1912</f>
        <v>0</v>
      </c>
      <c r="V1910" s="5">
        <f>VLOOKUP(CONCATENATE($F1910," ",$G1910),AllocFactorMatrix,(V$4+1),FALSE)*$E1912</f>
        <v>0</v>
      </c>
      <c r="W1910" s="5">
        <f>VLOOKUP(CONCATENATE($F1910," ",$G1910),AllocFactorMatrix,(W$4+1),FALSE)*$E1912</f>
        <v>0</v>
      </c>
      <c r="X1910" s="5">
        <f t="shared" si="956"/>
        <v>0</v>
      </c>
      <c r="Y1910" s="5">
        <f>VLOOKUP(CONCATENATE($F1910," ",$G1910),AllocFactorMatrix,(Y$4+1),FALSE)*$E1912</f>
        <v>0</v>
      </c>
      <c r="Z1910" s="5">
        <f>VLOOKUP(CONCATENATE($F1910," ",$G1910),AllocFactorMatrix,(Z$4+1),FALSE)*$E1912</f>
        <v>0</v>
      </c>
      <c r="AA1910" s="5">
        <f t="shared" si="954"/>
        <v>0</v>
      </c>
      <c r="AB1910" s="5">
        <f>VLOOKUP(CONCATENATE($F1910," ",$G1910),AllocFactorMatrix,(AB$4+1),FALSE)*$E1912</f>
        <v>0</v>
      </c>
      <c r="AC1910" s="5">
        <f>VLOOKUP(CONCATENATE($F1910," ",$G1910),AllocFactorMatrix,(AC$4+1),FALSE)*$E1912</f>
        <v>0</v>
      </c>
      <c r="AD1910" s="5">
        <f>VLOOKUP(CONCATENATE($F1910," ",$G1910),AllocFactorMatrix,(AD$4+1),FALSE)*$E1912</f>
        <v>0</v>
      </c>
    </row>
    <row r="1911" spans="4:30" hidden="1" outlineLevel="1">
      <c r="E1911" s="51"/>
      <c r="F1911" s="52" t="str">
        <f>F1912</f>
        <v>CUST_TOTAL</v>
      </c>
      <c r="G1911" s="55" t="str">
        <f>$G$14</f>
        <v>CUSTOMER</v>
      </c>
      <c r="H1911" s="4">
        <f t="shared" si="952"/>
        <v>-246772</v>
      </c>
      <c r="I1911" s="5">
        <f>VLOOKUP(CONCATENATE($F1911," ",$G1911),AllocFactorMatrix,(I$4+1),FALSE)*$E1912</f>
        <v>-157241.11751170355</v>
      </c>
      <c r="J1911" s="5">
        <f>VLOOKUP(CONCATENATE($F1911," ",$G1911),AllocFactorMatrix,(J$4+1),FALSE)*$E1912</f>
        <v>-27513.941759898436</v>
      </c>
      <c r="K1911" s="5">
        <f>VLOOKUP(CONCATENATE($F1911," ",$G1911),AllocFactorMatrix,(K$4+1),FALSE)*$E1912</f>
        <v>-7727.3541220344359</v>
      </c>
      <c r="L1911" s="5">
        <f>VLOOKUP(CONCATENATE($F1911," ",$G1911),AllocFactorMatrix,(L$4+1),FALSE)*$E1912</f>
        <v>-89.839562009045466</v>
      </c>
      <c r="M1911" s="5">
        <f>VLOOKUP(CONCATENATE($F1911," ",$G1911),AllocFactorMatrix,(M$4+1),FALSE)*$E1912</f>
        <v>-6.9107355391573435</v>
      </c>
      <c r="N1911" s="5">
        <f t="shared" si="953"/>
        <v>-7824.104419582638</v>
      </c>
      <c r="O1911" s="5">
        <f>VLOOKUP(CONCATENATE($F1911," ",$G1911),AllocFactorMatrix,(O$4+1),FALSE)*$E1912</f>
        <v>-676.10029358089344</v>
      </c>
      <c r="P1911" s="5">
        <f>VLOOKUP(CONCATENATE($F1911," ",$G1911),AllocFactorMatrix,(P$4+1),FALSE)*$E1912</f>
        <v>-67.955566135047221</v>
      </c>
      <c r="Q1911" s="5">
        <f>VLOOKUP(CONCATENATE($F1911," ",$G1911),AllocFactorMatrix,(Q$4+1),FALSE)*$E1912</f>
        <v>-19.580417360945809</v>
      </c>
      <c r="R1911" s="5">
        <f>VLOOKUP(CONCATENATE($F1911," ",$G1911),AllocFactorMatrix,(R$4+1),FALSE)*$E1912</f>
        <v>-2.303578513052448</v>
      </c>
      <c r="S1911" s="5">
        <f t="shared" si="955"/>
        <v>-765.93985558993893</v>
      </c>
      <c r="T1911" s="5">
        <f>VLOOKUP(CONCATENATE($F1911," ",$G1911),AllocFactorMatrix,(T$4+1),FALSE)*$E1912</f>
        <v>-4.607157026104896</v>
      </c>
      <c r="U1911" s="5">
        <f>VLOOKUP(CONCATENATE($F1911," ",$G1911),AllocFactorMatrix,(U$4+1),FALSE)*$E1912</f>
        <v>-40.31262397841784</v>
      </c>
      <c r="V1911" s="5">
        <f>VLOOKUP(CONCATENATE($F1911," ",$G1911),AllocFactorMatrix,(V$4+1),FALSE)*$E1912</f>
        <v>-28.794731413155599</v>
      </c>
      <c r="W1911" s="5">
        <f>VLOOKUP(CONCATENATE($F1911," ",$G1911),AllocFactorMatrix,(W$4+1),FALSE)*$E1912</f>
        <v>-3.4553677695786718</v>
      </c>
      <c r="X1911" s="5">
        <f t="shared" si="956"/>
        <v>-77.169880187257007</v>
      </c>
      <c r="Y1911" s="5">
        <f>VLOOKUP(CONCATENATE($F1911," ",$G1911),AllocFactorMatrix,(Y$4+1),FALSE)*$E1912</f>
        <v>-185.43807030072205</v>
      </c>
      <c r="Z1911" s="5">
        <f>VLOOKUP(CONCATENATE($F1911," ",$G1911),AllocFactorMatrix,(Z$4+1),FALSE)*$E1912</f>
        <v>-1.151789256526224</v>
      </c>
      <c r="AA1911" s="5">
        <f t="shared" si="954"/>
        <v>-186.58985955724827</v>
      </c>
      <c r="AB1911" s="5">
        <f>VLOOKUP(CONCATENATE($F1911," ",$G1911),AllocFactorMatrix,(AB$4+1),FALSE)*$E1912</f>
        <v>-11.51789256526224</v>
      </c>
      <c r="AC1911" s="5">
        <f>VLOOKUP(CONCATENATE($F1911," ",$G1911),AllocFactorMatrix,(AC$4+1),FALSE)*$E1912</f>
        <v>-53088.270411806712</v>
      </c>
      <c r="AD1911" s="5">
        <f>VLOOKUP(CONCATENATE($F1911," ",$G1911),AllocFactorMatrix,(AD$4+1),FALSE)*$E1912</f>
        <v>-63.348409108942313</v>
      </c>
    </row>
    <row r="1912" spans="4:30" collapsed="1">
      <c r="D1912" s="96" t="s">
        <v>637</v>
      </c>
      <c r="E1912" s="61">
        <v>-246772</v>
      </c>
      <c r="F1912" s="97" t="s">
        <v>42</v>
      </c>
      <c r="G1912" s="55" t="str">
        <f>$G$15</f>
        <v>TOTAL</v>
      </c>
      <c r="H1912" s="4">
        <f t="shared" si="952"/>
        <v>-246772</v>
      </c>
      <c r="I1912" s="5">
        <f>VLOOKUP(CONCATENATE($F1912," ",$G1912),AllocFactorMatrix,(I$4+1),FALSE)*$E1912</f>
        <v>-157241.11751170355</v>
      </c>
      <c r="J1912" s="5">
        <f>VLOOKUP(CONCATENATE($F1912," ",$G1912),AllocFactorMatrix,(J$4+1),FALSE)*$E1912</f>
        <v>-27513.941759898436</v>
      </c>
      <c r="K1912" s="5">
        <f>VLOOKUP(CONCATENATE($F1912," ",$G1912),AllocFactorMatrix,(K$4+1),FALSE)*$E1912</f>
        <v>-7727.3541220344359</v>
      </c>
      <c r="L1912" s="5">
        <f>VLOOKUP(CONCATENATE($F1912," ",$G1912),AllocFactorMatrix,(L$4+1),FALSE)*$E1912</f>
        <v>-89.839562009045466</v>
      </c>
      <c r="M1912" s="5">
        <f>VLOOKUP(CONCATENATE($F1912," ",$G1912),AllocFactorMatrix,(M$4+1),FALSE)*$E1912</f>
        <v>-6.9107355391573435</v>
      </c>
      <c r="N1912" s="5">
        <f t="shared" si="953"/>
        <v>-7824.104419582638</v>
      </c>
      <c r="O1912" s="5">
        <f>VLOOKUP(CONCATENATE($F1912," ",$G1912),AllocFactorMatrix,(O$4+1),FALSE)*$E1912</f>
        <v>-676.10029358089344</v>
      </c>
      <c r="P1912" s="5">
        <f>VLOOKUP(CONCATENATE($F1912," ",$G1912),AllocFactorMatrix,(P$4+1),FALSE)*$E1912</f>
        <v>-67.955566135047221</v>
      </c>
      <c r="Q1912" s="5">
        <f>VLOOKUP(CONCATENATE($F1912," ",$G1912),AllocFactorMatrix,(Q$4+1),FALSE)*$E1912</f>
        <v>-19.580417360945809</v>
      </c>
      <c r="R1912" s="5">
        <f>VLOOKUP(CONCATENATE($F1912," ",$G1912),AllocFactorMatrix,(R$4+1),FALSE)*$E1912</f>
        <v>-2.303578513052448</v>
      </c>
      <c r="S1912" s="5">
        <f t="shared" si="955"/>
        <v>-765.93985558993893</v>
      </c>
      <c r="T1912" s="5">
        <f>VLOOKUP(CONCATENATE($F1912," ",$G1912),AllocFactorMatrix,(T$4+1),FALSE)*$E1912</f>
        <v>-4.607157026104896</v>
      </c>
      <c r="U1912" s="5">
        <f>VLOOKUP(CONCATENATE($F1912," ",$G1912),AllocFactorMatrix,(U$4+1),FALSE)*$E1912</f>
        <v>-40.31262397841784</v>
      </c>
      <c r="V1912" s="5">
        <f>VLOOKUP(CONCATENATE($F1912," ",$G1912),AllocFactorMatrix,(V$4+1),FALSE)*$E1912</f>
        <v>-28.794731413155599</v>
      </c>
      <c r="W1912" s="5">
        <f>VLOOKUP(CONCATENATE($F1912," ",$G1912),AllocFactorMatrix,(W$4+1),FALSE)*$E1912</f>
        <v>-3.4553677695786718</v>
      </c>
      <c r="X1912" s="5">
        <f t="shared" si="956"/>
        <v>-77.169880187257007</v>
      </c>
      <c r="Y1912" s="5">
        <f>VLOOKUP(CONCATENATE($F1912," ",$G1912),AllocFactorMatrix,(Y$4+1),FALSE)*$E1912</f>
        <v>-185.43807030072205</v>
      </c>
      <c r="Z1912" s="5">
        <f>VLOOKUP(CONCATENATE($F1912," ",$G1912),AllocFactorMatrix,(Z$4+1),FALSE)*$E1912</f>
        <v>-1.151789256526224</v>
      </c>
      <c r="AA1912" s="5">
        <f t="shared" si="954"/>
        <v>-186.58985955724827</v>
      </c>
      <c r="AB1912" s="5">
        <f>VLOOKUP(CONCATENATE($F1912," ",$G1912),AllocFactorMatrix,(AB$4+1),FALSE)*$E1912</f>
        <v>-11.51789256526224</v>
      </c>
      <c r="AC1912" s="5">
        <f>VLOOKUP(CONCATENATE($F1912," ",$G1912),AllocFactorMatrix,(AC$4+1),FALSE)*$E1912</f>
        <v>-53088.270411806712</v>
      </c>
      <c r="AD1912" s="5">
        <f>VLOOKUP(CONCATENATE($F1912," ",$G1912),AllocFactorMatrix,(AD$4+1),FALSE)*$E1912</f>
        <v>-63.348409108942313</v>
      </c>
    </row>
    <row r="1913" spans="4:30" hidden="1" outlineLevel="1">
      <c r="E1913" s="51"/>
      <c r="F1913" s="52" t="str">
        <f>F1920</f>
        <v>CUST_TOTAL</v>
      </c>
      <c r="G1913" s="55" t="str">
        <f>$G$8</f>
        <v>PRODUCTION</v>
      </c>
      <c r="H1913" s="4">
        <f t="shared" si="952"/>
        <v>0</v>
      </c>
      <c r="I1913" s="5">
        <f>VLOOKUP(CONCATENATE($F1913," ",$G1913),AllocFactorMatrix,(I$4+1),FALSE)*$E1920</f>
        <v>0</v>
      </c>
      <c r="J1913" s="5">
        <f>VLOOKUP(CONCATENATE($F1913," ",$G1913),AllocFactorMatrix,(J$4+1),FALSE)*$E1920</f>
        <v>0</v>
      </c>
      <c r="K1913" s="5">
        <f>VLOOKUP(CONCATENATE($F1913," ",$G1913),AllocFactorMatrix,(K$4+1),FALSE)*$E1920</f>
        <v>0</v>
      </c>
      <c r="L1913" s="5">
        <f>VLOOKUP(CONCATENATE($F1913," ",$G1913),AllocFactorMatrix,(L$4+1),FALSE)*$E1920</f>
        <v>0</v>
      </c>
      <c r="M1913" s="5">
        <f>VLOOKUP(CONCATENATE($F1913," ",$G1913),AllocFactorMatrix,(M$4+1),FALSE)*$E1920</f>
        <v>0</v>
      </c>
      <c r="N1913" s="5">
        <f t="shared" si="953"/>
        <v>0</v>
      </c>
      <c r="O1913" s="5">
        <f>VLOOKUP(CONCATENATE($F1913," ",$G1913),AllocFactorMatrix,(O$4+1),FALSE)*$E1920</f>
        <v>0</v>
      </c>
      <c r="P1913" s="5">
        <f>VLOOKUP(CONCATENATE($F1913," ",$G1913),AllocFactorMatrix,(P$4+1),FALSE)*$E1920</f>
        <v>0</v>
      </c>
      <c r="Q1913" s="5">
        <f>VLOOKUP(CONCATENATE($F1913," ",$G1913),AllocFactorMatrix,(Q$4+1),FALSE)*$E1920</f>
        <v>0</v>
      </c>
      <c r="R1913" s="5">
        <f>VLOOKUP(CONCATENATE($F1913," ",$G1913),AllocFactorMatrix,(R$4+1),FALSE)*$E1920</f>
        <v>0</v>
      </c>
      <c r="S1913" s="5">
        <f>SUBTOTAL(9,O1913:R1913)</f>
        <v>0</v>
      </c>
      <c r="T1913" s="5">
        <f>VLOOKUP(CONCATENATE($F1913," ",$G1913),AllocFactorMatrix,(T$4+1),FALSE)*$E1920</f>
        <v>0</v>
      </c>
      <c r="U1913" s="5">
        <f>VLOOKUP(CONCATENATE($F1913," ",$G1913),AllocFactorMatrix,(U$4+1),FALSE)*$E1920</f>
        <v>0</v>
      </c>
      <c r="V1913" s="5">
        <f>VLOOKUP(CONCATENATE($F1913," ",$G1913),AllocFactorMatrix,(V$4+1),FALSE)*$E1920</f>
        <v>0</v>
      </c>
      <c r="W1913" s="5">
        <f>VLOOKUP(CONCATENATE($F1913," ",$G1913),AllocFactorMatrix,(W$4+1),FALSE)*$E1920</f>
        <v>0</v>
      </c>
      <c r="X1913" s="5">
        <f>SUBTOTAL(9,T1913:W1913)</f>
        <v>0</v>
      </c>
      <c r="Y1913" s="5">
        <f>VLOOKUP(CONCATENATE($F1913," ",$G1913),AllocFactorMatrix,(Y$4+1),FALSE)*$E1920</f>
        <v>0</v>
      </c>
      <c r="Z1913" s="5">
        <f>VLOOKUP(CONCATENATE($F1913," ",$G1913),AllocFactorMatrix,(Z$4+1),FALSE)*$E1920</f>
        <v>0</v>
      </c>
      <c r="AA1913" s="5">
        <f t="shared" si="954"/>
        <v>0</v>
      </c>
      <c r="AB1913" s="5">
        <f>VLOOKUP(CONCATENATE($F1913," ",$G1913),AllocFactorMatrix,(AB$4+1),FALSE)*$E1920</f>
        <v>0</v>
      </c>
      <c r="AC1913" s="5">
        <f>VLOOKUP(CONCATENATE($F1913," ",$G1913),AllocFactorMatrix,(AC$4+1),FALSE)*$E1920</f>
        <v>0</v>
      </c>
      <c r="AD1913" s="5">
        <f>VLOOKUP(CONCATENATE($F1913," ",$G1913),AllocFactorMatrix,(AD$4+1),FALSE)*$E1920</f>
        <v>0</v>
      </c>
    </row>
    <row r="1914" spans="4:30" hidden="1" outlineLevel="1">
      <c r="E1914" s="51"/>
      <c r="F1914" s="52" t="str">
        <f>F1920</f>
        <v>CUST_TOTAL</v>
      </c>
      <c r="G1914" s="55" t="str">
        <f>$G$9</f>
        <v>BULKTRAN</v>
      </c>
      <c r="H1914" s="4">
        <f t="shared" si="952"/>
        <v>0</v>
      </c>
      <c r="I1914" s="5">
        <f>VLOOKUP(CONCATENATE($F1914," ",$G1914),AllocFactorMatrix,(I$4+1),FALSE)*$E1920</f>
        <v>0</v>
      </c>
      <c r="J1914" s="5">
        <f>VLOOKUP(CONCATENATE($F1914," ",$G1914),AllocFactorMatrix,(J$4+1),FALSE)*$E1920</f>
        <v>0</v>
      </c>
      <c r="K1914" s="5">
        <f>VLOOKUP(CONCATENATE($F1914," ",$G1914),AllocFactorMatrix,(K$4+1),FALSE)*$E1920</f>
        <v>0</v>
      </c>
      <c r="L1914" s="5">
        <f>VLOOKUP(CONCATENATE($F1914," ",$G1914),AllocFactorMatrix,(L$4+1),FALSE)*$E1920</f>
        <v>0</v>
      </c>
      <c r="M1914" s="5">
        <f>VLOOKUP(CONCATENATE($F1914," ",$G1914),AllocFactorMatrix,(M$4+1),FALSE)*$E1920</f>
        <v>0</v>
      </c>
      <c r="N1914" s="5">
        <f t="shared" si="953"/>
        <v>0</v>
      </c>
      <c r="O1914" s="5">
        <f>VLOOKUP(CONCATENATE($F1914," ",$G1914),AllocFactorMatrix,(O$4+1),FALSE)*$E1920</f>
        <v>0</v>
      </c>
      <c r="P1914" s="5">
        <f>VLOOKUP(CONCATENATE($F1914," ",$G1914),AllocFactorMatrix,(P$4+1),FALSE)*$E1920</f>
        <v>0</v>
      </c>
      <c r="Q1914" s="5">
        <f>VLOOKUP(CONCATENATE($F1914," ",$G1914),AllocFactorMatrix,(Q$4+1),FALSE)*$E1920</f>
        <v>0</v>
      </c>
      <c r="R1914" s="5">
        <f>VLOOKUP(CONCATENATE($F1914," ",$G1914),AllocFactorMatrix,(R$4+1),FALSE)*$E1920</f>
        <v>0</v>
      </c>
      <c r="S1914" s="5">
        <f t="shared" ref="S1914:S1920" si="957">SUBTOTAL(9,O1914:R1914)</f>
        <v>0</v>
      </c>
      <c r="T1914" s="5">
        <f>VLOOKUP(CONCATENATE($F1914," ",$G1914),AllocFactorMatrix,(T$4+1),FALSE)*$E1920</f>
        <v>0</v>
      </c>
      <c r="U1914" s="5">
        <f>VLOOKUP(CONCATENATE($F1914," ",$G1914),AllocFactorMatrix,(U$4+1),FALSE)*$E1920</f>
        <v>0</v>
      </c>
      <c r="V1914" s="5">
        <f>VLOOKUP(CONCATENATE($F1914," ",$G1914),AllocFactorMatrix,(V$4+1),FALSE)*$E1920</f>
        <v>0</v>
      </c>
      <c r="W1914" s="5">
        <f>VLOOKUP(CONCATENATE($F1914," ",$G1914),AllocFactorMatrix,(W$4+1),FALSE)*$E1920</f>
        <v>0</v>
      </c>
      <c r="X1914" s="5">
        <f t="shared" ref="X1914:X1920" si="958">SUBTOTAL(9,T1914:W1914)</f>
        <v>0</v>
      </c>
      <c r="Y1914" s="5">
        <f>VLOOKUP(CONCATENATE($F1914," ",$G1914),AllocFactorMatrix,(Y$4+1),FALSE)*$E1920</f>
        <v>0</v>
      </c>
      <c r="Z1914" s="5">
        <f>VLOOKUP(CONCATENATE($F1914," ",$G1914),AllocFactorMatrix,(Z$4+1),FALSE)*$E1920</f>
        <v>0</v>
      </c>
      <c r="AA1914" s="5">
        <f t="shared" si="954"/>
        <v>0</v>
      </c>
      <c r="AB1914" s="5">
        <f>VLOOKUP(CONCATENATE($F1914," ",$G1914),AllocFactorMatrix,(AB$4+1),FALSE)*$E1920</f>
        <v>0</v>
      </c>
      <c r="AC1914" s="5">
        <f>VLOOKUP(CONCATENATE($F1914," ",$G1914),AllocFactorMatrix,(AC$4+1),FALSE)*$E1920</f>
        <v>0</v>
      </c>
      <c r="AD1914" s="5">
        <f>VLOOKUP(CONCATENATE($F1914," ",$G1914),AllocFactorMatrix,(AD$4+1),FALSE)*$E1920</f>
        <v>0</v>
      </c>
    </row>
    <row r="1915" spans="4:30" hidden="1" outlineLevel="1">
      <c r="E1915" s="51"/>
      <c r="F1915" s="52" t="str">
        <f>F1920</f>
        <v>CUST_TOTAL</v>
      </c>
      <c r="G1915" s="55" t="str">
        <f>$G$10</f>
        <v>SUBTRAN</v>
      </c>
      <c r="H1915" s="4">
        <f t="shared" si="952"/>
        <v>0</v>
      </c>
      <c r="I1915" s="5">
        <f>VLOOKUP(CONCATENATE($F1915," ",$G1915),AllocFactorMatrix,(I$4+1),FALSE)*$E1920</f>
        <v>0</v>
      </c>
      <c r="J1915" s="5">
        <f>VLOOKUP(CONCATENATE($F1915," ",$G1915),AllocFactorMatrix,(J$4+1),FALSE)*$E1920</f>
        <v>0</v>
      </c>
      <c r="K1915" s="5">
        <f>VLOOKUP(CONCATENATE($F1915," ",$G1915),AllocFactorMatrix,(K$4+1),FALSE)*$E1920</f>
        <v>0</v>
      </c>
      <c r="L1915" s="5">
        <f>VLOOKUP(CONCATENATE($F1915," ",$G1915),AllocFactorMatrix,(L$4+1),FALSE)*$E1920</f>
        <v>0</v>
      </c>
      <c r="M1915" s="5">
        <f>VLOOKUP(CONCATENATE($F1915," ",$G1915),AllocFactorMatrix,(M$4+1),FALSE)*$E1920</f>
        <v>0</v>
      </c>
      <c r="N1915" s="5">
        <f t="shared" si="953"/>
        <v>0</v>
      </c>
      <c r="O1915" s="5">
        <f>VLOOKUP(CONCATENATE($F1915," ",$G1915),AllocFactorMatrix,(O$4+1),FALSE)*$E1920</f>
        <v>0</v>
      </c>
      <c r="P1915" s="5">
        <f>VLOOKUP(CONCATENATE($F1915," ",$G1915),AllocFactorMatrix,(P$4+1),FALSE)*$E1920</f>
        <v>0</v>
      </c>
      <c r="Q1915" s="5">
        <f>VLOOKUP(CONCATENATE($F1915," ",$G1915),AllocFactorMatrix,(Q$4+1),FALSE)*$E1920</f>
        <v>0</v>
      </c>
      <c r="R1915" s="5">
        <f>VLOOKUP(CONCATENATE($F1915," ",$G1915),AllocFactorMatrix,(R$4+1),FALSE)*$E1920</f>
        <v>0</v>
      </c>
      <c r="S1915" s="5">
        <f t="shared" si="957"/>
        <v>0</v>
      </c>
      <c r="T1915" s="5">
        <f>VLOOKUP(CONCATENATE($F1915," ",$G1915),AllocFactorMatrix,(T$4+1),FALSE)*$E1920</f>
        <v>0</v>
      </c>
      <c r="U1915" s="5">
        <f>VLOOKUP(CONCATENATE($F1915," ",$G1915),AllocFactorMatrix,(U$4+1),FALSE)*$E1920</f>
        <v>0</v>
      </c>
      <c r="V1915" s="5">
        <f>VLOOKUP(CONCATENATE($F1915," ",$G1915),AllocFactorMatrix,(V$4+1),FALSE)*$E1920</f>
        <v>0</v>
      </c>
      <c r="W1915" s="5">
        <f>VLOOKUP(CONCATENATE($F1915," ",$G1915),AllocFactorMatrix,(W$4+1),FALSE)*$E1920</f>
        <v>0</v>
      </c>
      <c r="X1915" s="5">
        <f t="shared" si="958"/>
        <v>0</v>
      </c>
      <c r="Y1915" s="5">
        <f>VLOOKUP(CONCATENATE($F1915," ",$G1915),AllocFactorMatrix,(Y$4+1),FALSE)*$E1920</f>
        <v>0</v>
      </c>
      <c r="Z1915" s="5">
        <f>VLOOKUP(CONCATENATE($F1915," ",$G1915),AllocFactorMatrix,(Z$4+1),FALSE)*$E1920</f>
        <v>0</v>
      </c>
      <c r="AA1915" s="5">
        <f t="shared" si="954"/>
        <v>0</v>
      </c>
      <c r="AB1915" s="5">
        <f>VLOOKUP(CONCATENATE($F1915," ",$G1915),AllocFactorMatrix,(AB$4+1),FALSE)*$E1920</f>
        <v>0</v>
      </c>
      <c r="AC1915" s="5">
        <f>VLOOKUP(CONCATENATE($F1915," ",$G1915),AllocFactorMatrix,(AC$4+1),FALSE)*$E1920</f>
        <v>0</v>
      </c>
      <c r="AD1915" s="5">
        <f>VLOOKUP(CONCATENATE($F1915," ",$G1915),AllocFactorMatrix,(AD$4+1),FALSE)*$E1920</f>
        <v>0</v>
      </c>
    </row>
    <row r="1916" spans="4:30" hidden="1" outlineLevel="1">
      <c r="E1916" s="51"/>
      <c r="F1916" s="52" t="str">
        <f>F1920</f>
        <v>CUST_TOTAL</v>
      </c>
      <c r="G1916" s="55" t="str">
        <f>$G$11</f>
        <v>DISTPRI</v>
      </c>
      <c r="H1916" s="4">
        <f t="shared" si="952"/>
        <v>0</v>
      </c>
      <c r="I1916" s="5">
        <f>VLOOKUP(CONCATENATE($F1916," ",$G1916),AllocFactorMatrix,(I$4+1),FALSE)*$E1920</f>
        <v>0</v>
      </c>
      <c r="J1916" s="5">
        <f>VLOOKUP(CONCATENATE($F1916," ",$G1916),AllocFactorMatrix,(J$4+1),FALSE)*$E1920</f>
        <v>0</v>
      </c>
      <c r="K1916" s="5">
        <f>VLOOKUP(CONCATENATE($F1916," ",$G1916),AllocFactorMatrix,(K$4+1),FALSE)*$E1920</f>
        <v>0</v>
      </c>
      <c r="L1916" s="5">
        <f>VLOOKUP(CONCATENATE($F1916," ",$G1916),AllocFactorMatrix,(L$4+1),FALSE)*$E1920</f>
        <v>0</v>
      </c>
      <c r="M1916" s="5">
        <f>VLOOKUP(CONCATENATE($F1916," ",$G1916),AllocFactorMatrix,(M$4+1),FALSE)*$E1920</f>
        <v>0</v>
      </c>
      <c r="N1916" s="5">
        <f t="shared" si="953"/>
        <v>0</v>
      </c>
      <c r="O1916" s="5">
        <f>VLOOKUP(CONCATENATE($F1916," ",$G1916),AllocFactorMatrix,(O$4+1),FALSE)*$E1920</f>
        <v>0</v>
      </c>
      <c r="P1916" s="5">
        <f>VLOOKUP(CONCATENATE($F1916," ",$G1916),AllocFactorMatrix,(P$4+1),FALSE)*$E1920</f>
        <v>0</v>
      </c>
      <c r="Q1916" s="5">
        <f>VLOOKUP(CONCATENATE($F1916," ",$G1916),AllocFactorMatrix,(Q$4+1),FALSE)*$E1920</f>
        <v>0</v>
      </c>
      <c r="R1916" s="5">
        <f>VLOOKUP(CONCATENATE($F1916," ",$G1916),AllocFactorMatrix,(R$4+1),FALSE)*$E1920</f>
        <v>0</v>
      </c>
      <c r="S1916" s="5">
        <f t="shared" si="957"/>
        <v>0</v>
      </c>
      <c r="T1916" s="5">
        <f>VLOOKUP(CONCATENATE($F1916," ",$G1916),AllocFactorMatrix,(T$4+1),FALSE)*$E1920</f>
        <v>0</v>
      </c>
      <c r="U1916" s="5">
        <f>VLOOKUP(CONCATENATE($F1916," ",$G1916),AllocFactorMatrix,(U$4+1),FALSE)*$E1920</f>
        <v>0</v>
      </c>
      <c r="V1916" s="5">
        <f>VLOOKUP(CONCATENATE($F1916," ",$G1916),AllocFactorMatrix,(V$4+1),FALSE)*$E1920</f>
        <v>0</v>
      </c>
      <c r="W1916" s="5">
        <f>VLOOKUP(CONCATENATE($F1916," ",$G1916),AllocFactorMatrix,(W$4+1),FALSE)*$E1920</f>
        <v>0</v>
      </c>
      <c r="X1916" s="5">
        <f t="shared" si="958"/>
        <v>0</v>
      </c>
      <c r="Y1916" s="5">
        <f>VLOOKUP(CONCATENATE($F1916," ",$G1916),AllocFactorMatrix,(Y$4+1),FALSE)*$E1920</f>
        <v>0</v>
      </c>
      <c r="Z1916" s="5">
        <f>VLOOKUP(CONCATENATE($F1916," ",$G1916),AllocFactorMatrix,(Z$4+1),FALSE)*$E1920</f>
        <v>0</v>
      </c>
      <c r="AA1916" s="5">
        <f t="shared" si="954"/>
        <v>0</v>
      </c>
      <c r="AB1916" s="5">
        <f>VLOOKUP(CONCATENATE($F1916," ",$G1916),AllocFactorMatrix,(AB$4+1),FALSE)*$E1920</f>
        <v>0</v>
      </c>
      <c r="AC1916" s="5">
        <f>VLOOKUP(CONCATENATE($F1916," ",$G1916),AllocFactorMatrix,(AC$4+1),FALSE)*$E1920</f>
        <v>0</v>
      </c>
      <c r="AD1916" s="5">
        <f>VLOOKUP(CONCATENATE($F1916," ",$G1916),AllocFactorMatrix,(AD$4+1),FALSE)*$E1920</f>
        <v>0</v>
      </c>
    </row>
    <row r="1917" spans="4:30" hidden="1" outlineLevel="1">
      <c r="E1917" s="51"/>
      <c r="F1917" s="52" t="str">
        <f>F1920</f>
        <v>CUST_TOTAL</v>
      </c>
      <c r="G1917" s="55" t="str">
        <f>$G$12</f>
        <v>DISTSEC</v>
      </c>
      <c r="H1917" s="4">
        <f t="shared" si="952"/>
        <v>0</v>
      </c>
      <c r="I1917" s="5">
        <f>VLOOKUP(CONCATENATE($F1917," ",$G1917),AllocFactorMatrix,(I$4+1),FALSE)*$E1920</f>
        <v>0</v>
      </c>
      <c r="J1917" s="5">
        <f>VLOOKUP(CONCATENATE($F1917," ",$G1917),AllocFactorMatrix,(J$4+1),FALSE)*$E1920</f>
        <v>0</v>
      </c>
      <c r="K1917" s="5">
        <f>VLOOKUP(CONCATENATE($F1917," ",$G1917),AllocFactorMatrix,(K$4+1),FALSE)*$E1920</f>
        <v>0</v>
      </c>
      <c r="L1917" s="5">
        <f>VLOOKUP(CONCATENATE($F1917," ",$G1917),AllocFactorMatrix,(L$4+1),FALSE)*$E1920</f>
        <v>0</v>
      </c>
      <c r="M1917" s="5">
        <f>VLOOKUP(CONCATENATE($F1917," ",$G1917),AllocFactorMatrix,(M$4+1),FALSE)*$E1920</f>
        <v>0</v>
      </c>
      <c r="N1917" s="5">
        <f t="shared" si="953"/>
        <v>0</v>
      </c>
      <c r="O1917" s="5">
        <f>VLOOKUP(CONCATENATE($F1917," ",$G1917),AllocFactorMatrix,(O$4+1),FALSE)*$E1920</f>
        <v>0</v>
      </c>
      <c r="P1917" s="5">
        <f>VLOOKUP(CONCATENATE($F1917," ",$G1917),AllocFactorMatrix,(P$4+1),FALSE)*$E1920</f>
        <v>0</v>
      </c>
      <c r="Q1917" s="5">
        <f>VLOOKUP(CONCATENATE($F1917," ",$G1917),AllocFactorMatrix,(Q$4+1),FALSE)*$E1920</f>
        <v>0</v>
      </c>
      <c r="R1917" s="5">
        <f>VLOOKUP(CONCATENATE($F1917," ",$G1917),AllocFactorMatrix,(R$4+1),FALSE)*$E1920</f>
        <v>0</v>
      </c>
      <c r="S1917" s="5">
        <f t="shared" si="957"/>
        <v>0</v>
      </c>
      <c r="T1917" s="5">
        <f>VLOOKUP(CONCATENATE($F1917," ",$G1917),AllocFactorMatrix,(T$4+1),FALSE)*$E1920</f>
        <v>0</v>
      </c>
      <c r="U1917" s="5">
        <f>VLOOKUP(CONCATENATE($F1917," ",$G1917),AllocFactorMatrix,(U$4+1),FALSE)*$E1920</f>
        <v>0</v>
      </c>
      <c r="V1917" s="5">
        <f>VLOOKUP(CONCATENATE($F1917," ",$G1917),AllocFactorMatrix,(V$4+1),FALSE)*$E1920</f>
        <v>0</v>
      </c>
      <c r="W1917" s="5">
        <f>VLOOKUP(CONCATENATE($F1917," ",$G1917),AllocFactorMatrix,(W$4+1),FALSE)*$E1920</f>
        <v>0</v>
      </c>
      <c r="X1917" s="5">
        <f t="shared" si="958"/>
        <v>0</v>
      </c>
      <c r="Y1917" s="5">
        <f>VLOOKUP(CONCATENATE($F1917," ",$G1917),AllocFactorMatrix,(Y$4+1),FALSE)*$E1920</f>
        <v>0</v>
      </c>
      <c r="Z1917" s="5">
        <f>VLOOKUP(CONCATENATE($F1917," ",$G1917),AllocFactorMatrix,(Z$4+1),FALSE)*$E1920</f>
        <v>0</v>
      </c>
      <c r="AA1917" s="5">
        <f t="shared" si="954"/>
        <v>0</v>
      </c>
      <c r="AB1917" s="5">
        <f>VLOOKUP(CONCATENATE($F1917," ",$G1917),AllocFactorMatrix,(AB$4+1),FALSE)*$E1920</f>
        <v>0</v>
      </c>
      <c r="AC1917" s="5">
        <f>VLOOKUP(CONCATENATE($F1917," ",$G1917),AllocFactorMatrix,(AC$4+1),FALSE)*$E1920</f>
        <v>0</v>
      </c>
      <c r="AD1917" s="5">
        <f>VLOOKUP(CONCATENATE($F1917," ",$G1917),AllocFactorMatrix,(AD$4+1),FALSE)*$E1920</f>
        <v>0</v>
      </c>
    </row>
    <row r="1918" spans="4:30" hidden="1" outlineLevel="1">
      <c r="E1918" s="51"/>
      <c r="F1918" s="52" t="str">
        <f>F1920</f>
        <v>CUST_TOTAL</v>
      </c>
      <c r="G1918" s="55" t="str">
        <f>$G$13</f>
        <v>ENERGY</v>
      </c>
      <c r="H1918" s="4">
        <f t="shared" si="952"/>
        <v>0</v>
      </c>
      <c r="I1918" s="5">
        <f>VLOOKUP(CONCATENATE($F1918," ",$G1918),AllocFactorMatrix,(I$4+1),FALSE)*$E1920</f>
        <v>0</v>
      </c>
      <c r="J1918" s="5">
        <f>VLOOKUP(CONCATENATE($F1918," ",$G1918),AllocFactorMatrix,(J$4+1),FALSE)*$E1920</f>
        <v>0</v>
      </c>
      <c r="K1918" s="5">
        <f>VLOOKUP(CONCATENATE($F1918," ",$G1918),AllocFactorMatrix,(K$4+1),FALSE)*$E1920</f>
        <v>0</v>
      </c>
      <c r="L1918" s="5">
        <f>VLOOKUP(CONCATENATE($F1918," ",$G1918),AllocFactorMatrix,(L$4+1),FALSE)*$E1920</f>
        <v>0</v>
      </c>
      <c r="M1918" s="5">
        <f>VLOOKUP(CONCATENATE($F1918," ",$G1918),AllocFactorMatrix,(M$4+1),FALSE)*$E1920</f>
        <v>0</v>
      </c>
      <c r="N1918" s="5">
        <f t="shared" si="953"/>
        <v>0</v>
      </c>
      <c r="O1918" s="5">
        <f>VLOOKUP(CONCATENATE($F1918," ",$G1918),AllocFactorMatrix,(O$4+1),FALSE)*$E1920</f>
        <v>0</v>
      </c>
      <c r="P1918" s="5">
        <f>VLOOKUP(CONCATENATE($F1918," ",$G1918),AllocFactorMatrix,(P$4+1),FALSE)*$E1920</f>
        <v>0</v>
      </c>
      <c r="Q1918" s="5">
        <f>VLOOKUP(CONCATENATE($F1918," ",$G1918),AllocFactorMatrix,(Q$4+1),FALSE)*$E1920</f>
        <v>0</v>
      </c>
      <c r="R1918" s="5">
        <f>VLOOKUP(CONCATENATE($F1918," ",$G1918),AllocFactorMatrix,(R$4+1),FALSE)*$E1920</f>
        <v>0</v>
      </c>
      <c r="S1918" s="5">
        <f t="shared" si="957"/>
        <v>0</v>
      </c>
      <c r="T1918" s="5">
        <f>VLOOKUP(CONCATENATE($F1918," ",$G1918),AllocFactorMatrix,(T$4+1),FALSE)*$E1920</f>
        <v>0</v>
      </c>
      <c r="U1918" s="5">
        <f>VLOOKUP(CONCATENATE($F1918," ",$G1918),AllocFactorMatrix,(U$4+1),FALSE)*$E1920</f>
        <v>0</v>
      </c>
      <c r="V1918" s="5">
        <f>VLOOKUP(CONCATENATE($F1918," ",$G1918),AllocFactorMatrix,(V$4+1),FALSE)*$E1920</f>
        <v>0</v>
      </c>
      <c r="W1918" s="5">
        <f>VLOOKUP(CONCATENATE($F1918," ",$G1918),AllocFactorMatrix,(W$4+1),FALSE)*$E1920</f>
        <v>0</v>
      </c>
      <c r="X1918" s="5">
        <f t="shared" si="958"/>
        <v>0</v>
      </c>
      <c r="Y1918" s="5">
        <f>VLOOKUP(CONCATENATE($F1918," ",$G1918),AllocFactorMatrix,(Y$4+1),FALSE)*$E1920</f>
        <v>0</v>
      </c>
      <c r="Z1918" s="5">
        <f>VLOOKUP(CONCATENATE($F1918," ",$G1918),AllocFactorMatrix,(Z$4+1),FALSE)*$E1920</f>
        <v>0</v>
      </c>
      <c r="AA1918" s="5">
        <f t="shared" si="954"/>
        <v>0</v>
      </c>
      <c r="AB1918" s="5">
        <f>VLOOKUP(CONCATENATE($F1918," ",$G1918),AllocFactorMatrix,(AB$4+1),FALSE)*$E1920</f>
        <v>0</v>
      </c>
      <c r="AC1918" s="5">
        <f>VLOOKUP(CONCATENATE($F1918," ",$G1918),AllocFactorMatrix,(AC$4+1),FALSE)*$E1920</f>
        <v>0</v>
      </c>
      <c r="AD1918" s="5">
        <f>VLOOKUP(CONCATENATE($F1918," ",$G1918),AllocFactorMatrix,(AD$4+1),FALSE)*$E1920</f>
        <v>0</v>
      </c>
    </row>
    <row r="1919" spans="4:30" hidden="1" outlineLevel="1">
      <c r="E1919" s="51"/>
      <c r="F1919" s="52" t="str">
        <f>F1920</f>
        <v>CUST_TOTAL</v>
      </c>
      <c r="G1919" s="55" t="str">
        <f>$G$14</f>
        <v>CUSTOMER</v>
      </c>
      <c r="H1919" s="4">
        <f t="shared" si="952"/>
        <v>-303011</v>
      </c>
      <c r="I1919" s="5">
        <f>VLOOKUP(CONCATENATE($F1919," ",$G1919),AllocFactorMatrix,(I$4+1),FALSE)*$E1920</f>
        <v>-193076.15231200785</v>
      </c>
      <c r="J1919" s="5">
        <f>VLOOKUP(CONCATENATE($F1919," ",$G1919),AllocFactorMatrix,(J$4+1),FALSE)*$E1920</f>
        <v>-33784.331312339265</v>
      </c>
      <c r="K1919" s="5">
        <f>VLOOKUP(CONCATENATE($F1919," ",$G1919),AllocFactorMatrix,(K$4+1),FALSE)*$E1920</f>
        <v>-9488.4075173511446</v>
      </c>
      <c r="L1919" s="5">
        <f>VLOOKUP(CONCATENATE($F1919," ",$G1919),AllocFactorMatrix,(L$4+1),FALSE)*$E1920</f>
        <v>-110.31387484772533</v>
      </c>
      <c r="M1919" s="5">
        <f>VLOOKUP(CONCATENATE($F1919," ",$G1919),AllocFactorMatrix,(M$4+1),FALSE)*$E1920</f>
        <v>-8.4856826805942553</v>
      </c>
      <c r="N1919" s="5">
        <f t="shared" si="953"/>
        <v>-9607.2070748794631</v>
      </c>
      <c r="O1919" s="5">
        <f>VLOOKUP(CONCATENATE($F1919," ",$G1919),AllocFactorMatrix,(O$4+1),FALSE)*$E1920</f>
        <v>-830.18262225147134</v>
      </c>
      <c r="P1919" s="5">
        <f>VLOOKUP(CONCATENATE($F1919," ",$G1919),AllocFactorMatrix,(P$4+1),FALSE)*$E1920</f>
        <v>-83.442546359176859</v>
      </c>
      <c r="Q1919" s="5">
        <f>VLOOKUP(CONCATENATE($F1919," ",$G1919),AllocFactorMatrix,(Q$4+1),FALSE)*$E1920</f>
        <v>-24.042767595017061</v>
      </c>
      <c r="R1919" s="5">
        <f>VLOOKUP(CONCATENATE($F1919," ",$G1919),AllocFactorMatrix,(R$4+1),FALSE)*$E1920</f>
        <v>-2.8285608935314186</v>
      </c>
      <c r="S1919" s="5">
        <f t="shared" si="957"/>
        <v>-940.49649709919663</v>
      </c>
      <c r="T1919" s="5">
        <f>VLOOKUP(CONCATENATE($F1919," ",$G1919),AllocFactorMatrix,(T$4+1),FALSE)*$E1920</f>
        <v>-5.6571217870628372</v>
      </c>
      <c r="U1919" s="5">
        <f>VLOOKUP(CONCATENATE($F1919," ",$G1919),AllocFactorMatrix,(U$4+1),FALSE)*$E1920</f>
        <v>-49.499815636799831</v>
      </c>
      <c r="V1919" s="5">
        <f>VLOOKUP(CONCATENATE($F1919," ",$G1919),AllocFactorMatrix,(V$4+1),FALSE)*$E1920</f>
        <v>-35.357011169142737</v>
      </c>
      <c r="W1919" s="5">
        <f>VLOOKUP(CONCATENATE($F1919," ",$G1919),AllocFactorMatrix,(W$4+1),FALSE)*$E1920</f>
        <v>-4.2428413402971277</v>
      </c>
      <c r="X1919" s="5">
        <f t="shared" si="958"/>
        <v>-94.756789933302542</v>
      </c>
      <c r="Y1919" s="5">
        <f>VLOOKUP(CONCATENATE($F1919," ",$G1919),AllocFactorMatrix,(Y$4+1),FALSE)*$E1920</f>
        <v>-227.69915192927922</v>
      </c>
      <c r="Z1919" s="5">
        <f>VLOOKUP(CONCATENATE($F1919," ",$G1919),AllocFactorMatrix,(Z$4+1),FALSE)*$E1920</f>
        <v>-1.4142804467657093</v>
      </c>
      <c r="AA1919" s="5">
        <f t="shared" si="954"/>
        <v>-229.11343237604493</v>
      </c>
      <c r="AB1919" s="5">
        <f>VLOOKUP(CONCATENATE($F1919," ",$G1919),AllocFactorMatrix,(AB$4+1),FALSE)*$E1920</f>
        <v>-14.142804467657095</v>
      </c>
      <c r="AC1919" s="5">
        <f>VLOOKUP(CONCATENATE($F1919," ",$G1919),AllocFactorMatrix,(AC$4+1),FALSE)*$E1920</f>
        <v>-65187.014352325074</v>
      </c>
      <c r="AD1919" s="5">
        <f>VLOOKUP(CONCATENATE($F1919," ",$G1919),AllocFactorMatrix,(AD$4+1),FALSE)*$E1920</f>
        <v>-77.78542457211401</v>
      </c>
    </row>
    <row r="1920" spans="4:30" collapsed="1">
      <c r="D1920" s="96" t="s">
        <v>638</v>
      </c>
      <c r="E1920" s="61">
        <v>-303011</v>
      </c>
      <c r="F1920" s="97" t="s">
        <v>42</v>
      </c>
      <c r="G1920" s="55" t="str">
        <f>$G$15</f>
        <v>TOTAL</v>
      </c>
      <c r="H1920" s="4">
        <f t="shared" si="952"/>
        <v>-303011</v>
      </c>
      <c r="I1920" s="5">
        <f>VLOOKUP(CONCATENATE($F1920," ",$G1920),AllocFactorMatrix,(I$4+1),FALSE)*$E1920</f>
        <v>-193076.15231200785</v>
      </c>
      <c r="J1920" s="5">
        <f>VLOOKUP(CONCATENATE($F1920," ",$G1920),AllocFactorMatrix,(J$4+1),FALSE)*$E1920</f>
        <v>-33784.331312339265</v>
      </c>
      <c r="K1920" s="5">
        <f>VLOOKUP(CONCATENATE($F1920," ",$G1920),AllocFactorMatrix,(K$4+1),FALSE)*$E1920</f>
        <v>-9488.4075173511446</v>
      </c>
      <c r="L1920" s="5">
        <f>VLOOKUP(CONCATENATE($F1920," ",$G1920),AllocFactorMatrix,(L$4+1),FALSE)*$E1920</f>
        <v>-110.31387484772533</v>
      </c>
      <c r="M1920" s="5">
        <f>VLOOKUP(CONCATENATE($F1920," ",$G1920),AllocFactorMatrix,(M$4+1),FALSE)*$E1920</f>
        <v>-8.4856826805942553</v>
      </c>
      <c r="N1920" s="5">
        <f t="shared" si="953"/>
        <v>-9607.2070748794631</v>
      </c>
      <c r="O1920" s="5">
        <f>VLOOKUP(CONCATENATE($F1920," ",$G1920),AllocFactorMatrix,(O$4+1),FALSE)*$E1920</f>
        <v>-830.18262225147134</v>
      </c>
      <c r="P1920" s="5">
        <f>VLOOKUP(CONCATENATE($F1920," ",$G1920),AllocFactorMatrix,(P$4+1),FALSE)*$E1920</f>
        <v>-83.442546359176859</v>
      </c>
      <c r="Q1920" s="5">
        <f>VLOOKUP(CONCATENATE($F1920," ",$G1920),AllocFactorMatrix,(Q$4+1),FALSE)*$E1920</f>
        <v>-24.042767595017061</v>
      </c>
      <c r="R1920" s="5">
        <f>VLOOKUP(CONCATENATE($F1920," ",$G1920),AllocFactorMatrix,(R$4+1),FALSE)*$E1920</f>
        <v>-2.8285608935314186</v>
      </c>
      <c r="S1920" s="5">
        <f t="shared" si="957"/>
        <v>-940.49649709919663</v>
      </c>
      <c r="T1920" s="5">
        <f>VLOOKUP(CONCATENATE($F1920," ",$G1920),AllocFactorMatrix,(T$4+1),FALSE)*$E1920</f>
        <v>-5.6571217870628372</v>
      </c>
      <c r="U1920" s="5">
        <f>VLOOKUP(CONCATENATE($F1920," ",$G1920),AllocFactorMatrix,(U$4+1),FALSE)*$E1920</f>
        <v>-49.499815636799831</v>
      </c>
      <c r="V1920" s="5">
        <f>VLOOKUP(CONCATENATE($F1920," ",$G1920),AllocFactorMatrix,(V$4+1),FALSE)*$E1920</f>
        <v>-35.357011169142737</v>
      </c>
      <c r="W1920" s="5">
        <f>VLOOKUP(CONCATENATE($F1920," ",$G1920),AllocFactorMatrix,(W$4+1),FALSE)*$E1920</f>
        <v>-4.2428413402971277</v>
      </c>
      <c r="X1920" s="5">
        <f t="shared" si="958"/>
        <v>-94.756789933302542</v>
      </c>
      <c r="Y1920" s="5">
        <f>VLOOKUP(CONCATENATE($F1920," ",$G1920),AllocFactorMatrix,(Y$4+1),FALSE)*$E1920</f>
        <v>-227.69915192927922</v>
      </c>
      <c r="Z1920" s="5">
        <f>VLOOKUP(CONCATENATE($F1920," ",$G1920),AllocFactorMatrix,(Z$4+1),FALSE)*$E1920</f>
        <v>-1.4142804467657093</v>
      </c>
      <c r="AA1920" s="5">
        <f t="shared" si="954"/>
        <v>-229.11343237604493</v>
      </c>
      <c r="AB1920" s="5">
        <f>VLOOKUP(CONCATENATE($F1920," ",$G1920),AllocFactorMatrix,(AB$4+1),FALSE)*$E1920</f>
        <v>-14.142804467657095</v>
      </c>
      <c r="AC1920" s="5">
        <f>VLOOKUP(CONCATENATE($F1920," ",$G1920),AllocFactorMatrix,(AC$4+1),FALSE)*$E1920</f>
        <v>-65187.014352325074</v>
      </c>
      <c r="AD1920" s="5">
        <f>VLOOKUP(CONCATENATE($F1920," ",$G1920),AllocFactorMatrix,(AD$4+1),FALSE)*$E1920</f>
        <v>-77.78542457211401</v>
      </c>
    </row>
    <row r="1921" spans="4:30" hidden="1" outlineLevel="1">
      <c r="E1921" s="51"/>
      <c r="F1921" s="52" t="str">
        <f>F1928</f>
        <v>REVYEC_EXP_OM</v>
      </c>
      <c r="G1921" s="55" t="str">
        <f>$G$8</f>
        <v>PRODUCTION</v>
      </c>
      <c r="H1921" s="4">
        <f t="shared" ca="1" si="952"/>
        <v>-488787.10389910138</v>
      </c>
      <c r="I1921" s="5">
        <f ca="1">VLOOKUP(CONCATENATE($F1921," ",$G1921),AllocFactorMatrix,(I$4+1),FALSE)*$E1928</f>
        <v>-94842.092261489364</v>
      </c>
      <c r="J1921" s="5">
        <f ca="1">VLOOKUP(CONCATENATE($F1921," ",$G1921),AllocFactorMatrix,(J$4+1),FALSE)*$E1928</f>
        <v>-9385.7276798790026</v>
      </c>
      <c r="K1921" s="5">
        <f ca="1">VLOOKUP(CONCATENATE($F1921," ",$G1921),AllocFactorMatrix,(K$4+1),FALSE)*$E1928</f>
        <v>-18715.126705809216</v>
      </c>
      <c r="L1921" s="5">
        <f ca="1">VLOOKUP(CONCATENATE($F1921," ",$G1921),AllocFactorMatrix,(L$4+1),FALSE)*$E1928</f>
        <v>-22952.32194053791</v>
      </c>
      <c r="M1921" s="5">
        <f ca="1">VLOOKUP(CONCATENATE($F1921," ",$G1921),AllocFactorMatrix,(M$4+1),FALSE)*$E1928</f>
        <v>-10799.570486085673</v>
      </c>
      <c r="N1921" s="5">
        <f t="shared" ca="1" si="953"/>
        <v>-52467.019132432797</v>
      </c>
      <c r="O1921" s="5">
        <f ca="1">VLOOKUP(CONCATENATE($F1921," ",$G1921),AllocFactorMatrix,(O$4+1),FALSE)*$E1928</f>
        <v>78025.894827354146</v>
      </c>
      <c r="P1921" s="5">
        <f ca="1">VLOOKUP(CONCATENATE($F1921," ",$G1921),AllocFactorMatrix,(P$4+1),FALSE)*$E1928</f>
        <v>37804.366547700054</v>
      </c>
      <c r="Q1921" s="5">
        <f ca="1">VLOOKUP(CONCATENATE($F1921," ",$G1921),AllocFactorMatrix,(Q$4+1),FALSE)*$E1928</f>
        <v>0</v>
      </c>
      <c r="R1921" s="5">
        <f ca="1">VLOOKUP(CONCATENATE($F1921," ",$G1921),AllocFactorMatrix,(R$4+1),FALSE)*$E1928</f>
        <v>0</v>
      </c>
      <c r="S1921" s="5">
        <f ca="1">SUBTOTAL(9,O1921:R1921)</f>
        <v>115830.26137505419</v>
      </c>
      <c r="T1921" s="5">
        <f ca="1">VLOOKUP(CONCATENATE($F1921," ",$G1921),AllocFactorMatrix,(T$4+1),FALSE)*$E1928</f>
        <v>0</v>
      </c>
      <c r="U1921" s="5">
        <f ca="1">VLOOKUP(CONCATENATE($F1921," ",$G1921),AllocFactorMatrix,(U$4+1),FALSE)*$E1928</f>
        <v>-82460.492586098044</v>
      </c>
      <c r="V1921" s="5">
        <f ca="1">VLOOKUP(CONCATENATE($F1921," ",$G1921),AllocFactorMatrix,(V$4+1),FALSE)*$E1928</f>
        <v>-231795.04148938382</v>
      </c>
      <c r="W1921" s="5">
        <f ca="1">VLOOKUP(CONCATENATE($F1921," ",$G1921),AllocFactorMatrix,(W$4+1),FALSE)*$E1928</f>
        <v>-127073.34813991707</v>
      </c>
      <c r="X1921" s="5">
        <f ca="1">SUBTOTAL(9,T1921:W1921)</f>
        <v>-441328.88221539895</v>
      </c>
      <c r="Y1921" s="5">
        <f ca="1">VLOOKUP(CONCATENATE($F1921," ",$G1921),AllocFactorMatrix,(Y$4+1),FALSE)*$E1928</f>
        <v>-6593.6439849554808</v>
      </c>
      <c r="Z1921" s="5">
        <f ca="1">VLOOKUP(CONCATENATE($F1921," ",$G1921),AllocFactorMatrix,(Z$4+1),FALSE)*$E1928</f>
        <v>0</v>
      </c>
      <c r="AA1921" s="5">
        <f t="shared" ca="1" si="954"/>
        <v>-6593.6439849554808</v>
      </c>
      <c r="AB1921" s="5">
        <f ca="1">VLOOKUP(CONCATENATE($F1921," ",$G1921),AllocFactorMatrix,(AB$4+1),FALSE)*$E1928</f>
        <v>0</v>
      </c>
      <c r="AC1921" s="5">
        <f ca="1">VLOOKUP(CONCATENATE($F1921," ",$G1921),AllocFactorMatrix,(AC$4+1),FALSE)*$E1928</f>
        <v>0</v>
      </c>
      <c r="AD1921" s="5">
        <f ca="1">VLOOKUP(CONCATENATE($F1921," ",$G1921),AllocFactorMatrix,(AD$4+1),FALSE)*$E1928</f>
        <v>0</v>
      </c>
    </row>
    <row r="1922" spans="4:30" hidden="1" outlineLevel="1">
      <c r="E1922" s="51"/>
      <c r="F1922" s="52" t="str">
        <f>F1928</f>
        <v>REVYEC_EXP_OM</v>
      </c>
      <c r="G1922" s="55" t="str">
        <f>$G$9</f>
        <v>BULKTRAN</v>
      </c>
      <c r="H1922" s="4">
        <f t="shared" ca="1" si="952"/>
        <v>-30880.543261371211</v>
      </c>
      <c r="I1922" s="5">
        <f ca="1">VLOOKUP(CONCATENATE($F1922," ",$G1922),AllocFactorMatrix,(I$4+1),FALSE)*$E1928</f>
        <v>-4667.0190231558954</v>
      </c>
      <c r="J1922" s="5">
        <f ca="1">VLOOKUP(CONCATENATE($F1922," ",$G1922),AllocFactorMatrix,(J$4+1),FALSE)*$E1928</f>
        <v>-493.79781525065727</v>
      </c>
      <c r="K1922" s="5">
        <f ca="1">VLOOKUP(CONCATENATE($F1922," ",$G1922),AllocFactorMatrix,(K$4+1),FALSE)*$E1928</f>
        <v>-1062.9502315634159</v>
      </c>
      <c r="L1922" s="5">
        <f ca="1">VLOOKUP(CONCATENATE($F1922," ",$G1922),AllocFactorMatrix,(L$4+1),FALSE)*$E1928</f>
        <v>-1535.1468131568524</v>
      </c>
      <c r="M1922" s="5">
        <f ca="1">VLOOKUP(CONCATENATE($F1922," ",$G1922),AllocFactorMatrix,(M$4+1),FALSE)*$E1928</f>
        <v>-591.02006732558357</v>
      </c>
      <c r="N1922" s="5">
        <f t="shared" ca="1" si="953"/>
        <v>-3189.1171120458516</v>
      </c>
      <c r="O1922" s="5">
        <f ca="1">VLOOKUP(CONCATENATE($F1922," ",$G1922),AllocFactorMatrix,(O$4+1),FALSE)*$E1928</f>
        <v>4428.896656645451</v>
      </c>
      <c r="P1922" s="5">
        <f ca="1">VLOOKUP(CONCATENATE($F1922," ",$G1922),AllocFactorMatrix,(P$4+1),FALSE)*$E1928</f>
        <v>2195.1609355012542</v>
      </c>
      <c r="Q1922" s="5">
        <f ca="1">VLOOKUP(CONCATENATE($F1922," ",$G1922),AllocFactorMatrix,(Q$4+1),FALSE)*$E1928</f>
        <v>0</v>
      </c>
      <c r="R1922" s="5">
        <f ca="1">VLOOKUP(CONCATENATE($F1922," ",$G1922),AllocFactorMatrix,(R$4+1),FALSE)*$E1928</f>
        <v>0</v>
      </c>
      <c r="S1922" s="5">
        <f t="shared" ref="S1922:S1928" ca="1" si="959">SUBTOTAL(9,O1922:R1922)</f>
        <v>6624.0575921467052</v>
      </c>
      <c r="T1922" s="5">
        <f ca="1">VLOOKUP(CONCATENATE($F1922," ",$G1922),AllocFactorMatrix,(T$4+1),FALSE)*$E1928</f>
        <v>0</v>
      </c>
      <c r="U1922" s="5">
        <f ca="1">VLOOKUP(CONCATENATE($F1922," ",$G1922),AllocFactorMatrix,(U$4+1),FALSE)*$E1928</f>
        <v>-5100.4687995027698</v>
      </c>
      <c r="V1922" s="5">
        <f ca="1">VLOOKUP(CONCATENATE($F1922," ",$G1922),AllocFactorMatrix,(V$4+1),FALSE)*$E1928</f>
        <v>-14090.136075519074</v>
      </c>
      <c r="W1922" s="5">
        <f ca="1">VLOOKUP(CONCATENATE($F1922," ",$G1922),AllocFactorMatrix,(W$4+1),FALSE)*$E1928</f>
        <v>-9579.3342532004681</v>
      </c>
      <c r="X1922" s="5">
        <f t="shared" ref="X1922:X1928" ca="1" si="960">SUBTOTAL(9,T1922:W1922)</f>
        <v>-28769.939128222311</v>
      </c>
      <c r="Y1922" s="5">
        <f ca="1">VLOOKUP(CONCATENATE($F1922," ",$G1922),AllocFactorMatrix,(Y$4+1),FALSE)*$E1928</f>
        <v>-384.72777484319948</v>
      </c>
      <c r="Z1922" s="5">
        <f ca="1">VLOOKUP(CONCATENATE($F1922," ",$G1922),AllocFactorMatrix,(Z$4+1),FALSE)*$E1928</f>
        <v>0</v>
      </c>
      <c r="AA1922" s="5">
        <f t="shared" ca="1" si="954"/>
        <v>-384.72777484319948</v>
      </c>
      <c r="AB1922" s="5">
        <f ca="1">VLOOKUP(CONCATENATE($F1922," ",$G1922),AllocFactorMatrix,(AB$4+1),FALSE)*$E1928</f>
        <v>0</v>
      </c>
      <c r="AC1922" s="5">
        <f ca="1">VLOOKUP(CONCATENATE($F1922," ",$G1922),AllocFactorMatrix,(AC$4+1),FALSE)*$E1928</f>
        <v>0</v>
      </c>
      <c r="AD1922" s="5">
        <f ca="1">VLOOKUP(CONCATENATE($F1922," ",$G1922),AllocFactorMatrix,(AD$4+1),FALSE)*$E1928</f>
        <v>0</v>
      </c>
    </row>
    <row r="1923" spans="4:30" hidden="1" outlineLevel="1">
      <c r="E1923" s="51"/>
      <c r="F1923" s="52" t="str">
        <f>F1928</f>
        <v>REVYEC_EXP_OM</v>
      </c>
      <c r="G1923" s="55" t="str">
        <f>$G$10</f>
        <v>SUBTRAN</v>
      </c>
      <c r="H1923" s="4">
        <f t="shared" ca="1" si="952"/>
        <v>-5409.1964214004129</v>
      </c>
      <c r="I1923" s="5">
        <f ca="1">VLOOKUP(CONCATENATE($F1923," ",$G1923),AllocFactorMatrix,(I$4+1),FALSE)*$E1928</f>
        <v>-1015.044190161846</v>
      </c>
      <c r="J1923" s="5">
        <f ca="1">VLOOKUP(CONCATENATE($F1923," ",$G1923),AllocFactorMatrix,(J$4+1),FALSE)*$E1928</f>
        <v>-104.77892733900529</v>
      </c>
      <c r="K1923" s="5">
        <f ca="1">VLOOKUP(CONCATENATE($F1923," ",$G1923),AllocFactorMatrix,(K$4+1),FALSE)*$E1928</f>
        <v>-224.03026970693568</v>
      </c>
      <c r="L1923" s="5">
        <f ca="1">VLOOKUP(CONCATENATE($F1923," ",$G1923),AllocFactorMatrix,(L$4+1),FALSE)*$E1928</f>
        <v>-317.48392172187209</v>
      </c>
      <c r="M1923" s="5">
        <f ca="1">VLOOKUP(CONCATENATE($F1923," ",$G1923),AllocFactorMatrix,(M$4+1),FALSE)*$E1928</f>
        <v>-163.36909596001681</v>
      </c>
      <c r="N1923" s="5">
        <f t="shared" ca="1" si="953"/>
        <v>-704.88328738882456</v>
      </c>
      <c r="O1923" s="5">
        <f ca="1">VLOOKUP(CONCATENATE($F1923," ",$G1923),AllocFactorMatrix,(O$4+1),FALSE)*$E1928</f>
        <v>927.75396015361741</v>
      </c>
      <c r="P1923" s="5">
        <f ca="1">VLOOKUP(CONCATENATE($F1923," ",$G1923),AllocFactorMatrix,(P$4+1),FALSE)*$E1928</f>
        <v>458.72766135775123</v>
      </c>
      <c r="Q1923" s="5">
        <f ca="1">VLOOKUP(CONCATENATE($F1923," ",$G1923),AllocFactorMatrix,(Q$4+1),FALSE)*$E1928</f>
        <v>0</v>
      </c>
      <c r="R1923" s="5">
        <f ca="1">VLOOKUP(CONCATENATE($F1923," ",$G1923),AllocFactorMatrix,(R$4+1),FALSE)*$E1928</f>
        <v>0</v>
      </c>
      <c r="S1923" s="5">
        <f t="shared" ca="1" si="959"/>
        <v>1386.4816215113688</v>
      </c>
      <c r="T1923" s="5">
        <f ca="1">VLOOKUP(CONCATENATE($F1923," ",$G1923),AllocFactorMatrix,(T$4+1),FALSE)*$E1928</f>
        <v>0</v>
      </c>
      <c r="U1923" s="5">
        <f ca="1">VLOOKUP(CONCATENATE($F1923," ",$G1923),AllocFactorMatrix,(U$4+1),FALSE)*$E1928</f>
        <v>-1068.4834463765721</v>
      </c>
      <c r="V1923" s="5">
        <f ca="1">VLOOKUP(CONCATENATE($F1923," ",$G1923),AllocFactorMatrix,(V$4+1),FALSE)*$E1928</f>
        <v>-3890.7580261656044</v>
      </c>
      <c r="W1923" s="5">
        <f ca="1">VLOOKUP(CONCATENATE($F1923," ",$G1923),AllocFactorMatrix,(W$4+1),FALSE)*$E1928</f>
        <v>0</v>
      </c>
      <c r="X1923" s="5">
        <f t="shared" ca="1" si="960"/>
        <v>-4959.2414725421768</v>
      </c>
      <c r="Y1923" s="5">
        <f ca="1">VLOOKUP(CONCATENATE($F1923," ",$G1923),AllocFactorMatrix,(Y$4+1),FALSE)*$E1928</f>
        <v>-78.992903550056553</v>
      </c>
      <c r="Z1923" s="5">
        <f ca="1">VLOOKUP(CONCATENATE($F1923," ",$G1923),AllocFactorMatrix,(Z$4+1),FALSE)*$E1928</f>
        <v>0</v>
      </c>
      <c r="AA1923" s="5">
        <f t="shared" ca="1" si="954"/>
        <v>-78.992903550056553</v>
      </c>
      <c r="AB1923" s="5">
        <f ca="1">VLOOKUP(CONCATENATE($F1923," ",$G1923),AllocFactorMatrix,(AB$4+1),FALSE)*$E1928</f>
        <v>0</v>
      </c>
      <c r="AC1923" s="5">
        <f ca="1">VLOOKUP(CONCATENATE($F1923," ",$G1923),AllocFactorMatrix,(AC$4+1),FALSE)*$E1928</f>
        <v>73.920768861064602</v>
      </c>
      <c r="AD1923" s="5">
        <f ca="1">VLOOKUP(CONCATENATE($F1923," ",$G1923),AllocFactorMatrix,(AD$4+1),FALSE)*$E1928</f>
        <v>-6.6580307909371248</v>
      </c>
    </row>
    <row r="1924" spans="4:30" hidden="1" outlineLevel="1">
      <c r="E1924" s="51"/>
      <c r="F1924" s="52" t="str">
        <f>F1928</f>
        <v>REVYEC_EXP_OM</v>
      </c>
      <c r="G1924" s="55" t="str">
        <f>$G$11</f>
        <v>DISTPRI</v>
      </c>
      <c r="H1924" s="4">
        <f t="shared" ca="1" si="952"/>
        <v>-46156.790217339963</v>
      </c>
      <c r="I1924" s="5">
        <f ca="1">VLOOKUP(CONCATENATE($F1924," ",$G1924),AllocFactorMatrix,(I$4+1),FALSE)*$E1928</f>
        <v>-34642.281416970807</v>
      </c>
      <c r="J1924" s="5">
        <f ca="1">VLOOKUP(CONCATENATE($F1924," ",$G1924),AllocFactorMatrix,(J$4+1),FALSE)*$E1928</f>
        <v>-3454.6653459376616</v>
      </c>
      <c r="K1924" s="5">
        <f ca="1">VLOOKUP(CONCATENATE($F1924," ",$G1924),AllocFactorMatrix,(K$4+1),FALSE)*$E1928</f>
        <v>-7383.8016822037798</v>
      </c>
      <c r="L1924" s="5">
        <f ca="1">VLOOKUP(CONCATENATE($F1924," ",$G1924),AllocFactorMatrix,(L$4+1),FALSE)*$E1928</f>
        <v>-10461.504810274222</v>
      </c>
      <c r="M1924" s="5">
        <f ca="1">VLOOKUP(CONCATENATE($F1924," ",$G1924),AllocFactorMatrix,(M$4+1),FALSE)*$E1928</f>
        <v>0</v>
      </c>
      <c r="N1924" s="5">
        <f t="shared" ca="1" si="953"/>
        <v>-17845.306492478001</v>
      </c>
      <c r="O1924" s="5">
        <f ca="1">VLOOKUP(CONCATENATE($F1924," ",$G1924),AllocFactorMatrix,(O$4+1),FALSE)*$E1928</f>
        <v>30349.583175691314</v>
      </c>
      <c r="P1924" s="5">
        <f ca="1">VLOOKUP(CONCATENATE($F1924," ",$G1924),AllocFactorMatrix,(P$4+1),FALSE)*$E1928</f>
        <v>15013.122348876279</v>
      </c>
      <c r="Q1924" s="5">
        <f ca="1">VLOOKUP(CONCATENATE($F1924," ",$G1924),AllocFactorMatrix,(Q$4+1),FALSE)*$E1928</f>
        <v>0</v>
      </c>
      <c r="R1924" s="5">
        <f ca="1">VLOOKUP(CONCATENATE($F1924," ",$G1924),AllocFactorMatrix,(R$4+1),FALSE)*$E1928</f>
        <v>0</v>
      </c>
      <c r="S1924" s="5">
        <f t="shared" ca="1" si="959"/>
        <v>45362.705524567595</v>
      </c>
      <c r="T1924" s="5">
        <f ca="1">VLOOKUP(CONCATENATE($F1924," ",$G1924),AllocFactorMatrix,(T$4+1),FALSE)*$E1928</f>
        <v>0</v>
      </c>
      <c r="U1924" s="5">
        <f ca="1">VLOOKUP(CONCATENATE($F1924," ",$G1924),AllocFactorMatrix,(U$4+1),FALSE)*$E1928</f>
        <v>-35215.008889728073</v>
      </c>
      <c r="V1924" s="5">
        <f ca="1">VLOOKUP(CONCATENATE($F1924," ",$G1924),AllocFactorMatrix,(V$4+1),FALSE)*$E1928</f>
        <v>0</v>
      </c>
      <c r="W1924" s="5">
        <f ca="1">VLOOKUP(CONCATENATE($F1924," ",$G1924),AllocFactorMatrix,(W$4+1),FALSE)*$E1928</f>
        <v>0</v>
      </c>
      <c r="X1924" s="5">
        <f t="shared" ca="1" si="960"/>
        <v>-35215.008889728073</v>
      </c>
      <c r="Y1924" s="5">
        <f ca="1">VLOOKUP(CONCATENATE($F1924," ",$G1924),AllocFactorMatrix,(Y$4+1),FALSE)*$E1928</f>
        <v>-2593.8600301747888</v>
      </c>
      <c r="Z1924" s="5">
        <f ca="1">VLOOKUP(CONCATENATE($F1924," ",$G1924),AllocFactorMatrix,(Z$4+1),FALSE)*$E1928</f>
        <v>0</v>
      </c>
      <c r="AA1924" s="5">
        <f t="shared" ca="1" si="954"/>
        <v>-2593.8600301747888</v>
      </c>
      <c r="AB1924" s="5">
        <f ca="1">VLOOKUP(CONCATENATE($F1924," ",$G1924),AllocFactorMatrix,(AB$4+1),FALSE)*$E1928</f>
        <v>0</v>
      </c>
      <c r="AC1924" s="5">
        <f ca="1">VLOOKUP(CONCATENATE($F1924," ",$G1924),AllocFactorMatrix,(AC$4+1),FALSE)*$E1928</f>
        <v>2452.3313193678682</v>
      </c>
      <c r="AD1924" s="5">
        <f ca="1">VLOOKUP(CONCATENATE($F1924," ",$G1924),AllocFactorMatrix,(AD$4+1),FALSE)*$E1928</f>
        <v>-220.70488598609589</v>
      </c>
    </row>
    <row r="1925" spans="4:30" hidden="1" outlineLevel="1">
      <c r="E1925" s="51"/>
      <c r="F1925" s="52" t="str">
        <f>F1928</f>
        <v>REVYEC_EXP_OM</v>
      </c>
      <c r="G1925" s="55" t="str">
        <f>$G$12</f>
        <v>DISTSEC</v>
      </c>
      <c r="H1925" s="4">
        <f t="shared" ca="1" si="952"/>
        <v>-4354.2287564109174</v>
      </c>
      <c r="I1925" s="5">
        <f ca="1">VLOOKUP(CONCATENATE($F1925," ",$G1925),AllocFactorMatrix,(I$4+1),FALSE)*$E1928</f>
        <v>-15987.489843988078</v>
      </c>
      <c r="J1925" s="5">
        <f ca="1">VLOOKUP(CONCATENATE($F1925," ",$G1925),AllocFactorMatrix,(J$4+1),FALSE)*$E1928</f>
        <v>-1631.7286444398646</v>
      </c>
      <c r="K1925" s="5">
        <f ca="1">VLOOKUP(CONCATENATE($F1925," ",$G1925),AllocFactorMatrix,(K$4+1),FALSE)*$E1928</f>
        <v>-2897.9439993120545</v>
      </c>
      <c r="L1925" s="5">
        <f ca="1">VLOOKUP(CONCATENATE($F1925," ",$G1925),AllocFactorMatrix,(L$4+1),FALSE)*$E1928</f>
        <v>0</v>
      </c>
      <c r="M1925" s="5">
        <f ca="1">VLOOKUP(CONCATENATE($F1925," ",$G1925),AllocFactorMatrix,(M$4+1),FALSE)*$E1928</f>
        <v>0</v>
      </c>
      <c r="N1925" s="5">
        <f t="shared" ca="1" si="953"/>
        <v>-2897.9439993120545</v>
      </c>
      <c r="O1925" s="5">
        <f ca="1">VLOOKUP(CONCATENATE($F1925," ",$G1925),AllocFactorMatrix,(O$4+1),FALSE)*$E1928</f>
        <v>10122.362708101809</v>
      </c>
      <c r="P1925" s="5">
        <f ca="1">VLOOKUP(CONCATENATE($F1925," ",$G1925),AllocFactorMatrix,(P$4+1),FALSE)*$E1928</f>
        <v>0</v>
      </c>
      <c r="Q1925" s="5">
        <f ca="1">VLOOKUP(CONCATENATE($F1925," ",$G1925),AllocFactorMatrix,(Q$4+1),FALSE)*$E1928</f>
        <v>0</v>
      </c>
      <c r="R1925" s="5">
        <f ca="1">VLOOKUP(CONCATENATE($F1925," ",$G1925),AllocFactorMatrix,(R$4+1),FALSE)*$E1928</f>
        <v>0</v>
      </c>
      <c r="S1925" s="5">
        <f t="shared" ca="1" si="959"/>
        <v>10122.362708101809</v>
      </c>
      <c r="T1925" s="5">
        <f ca="1">VLOOKUP(CONCATENATE($F1925," ",$G1925),AllocFactorMatrix,(T$4+1),FALSE)*$E1928</f>
        <v>0</v>
      </c>
      <c r="U1925" s="5">
        <f ca="1">VLOOKUP(CONCATENATE($F1925," ",$G1925),AllocFactorMatrix,(U$4+1),FALSE)*$E1928</f>
        <v>0</v>
      </c>
      <c r="V1925" s="5">
        <f ca="1">VLOOKUP(CONCATENATE($F1925," ",$G1925),AllocFactorMatrix,(V$4+1),FALSE)*$E1928</f>
        <v>0</v>
      </c>
      <c r="W1925" s="5">
        <f ca="1">VLOOKUP(CONCATENATE($F1925," ",$G1925),AllocFactorMatrix,(W$4+1),FALSE)*$E1928</f>
        <v>0</v>
      </c>
      <c r="X1925" s="5">
        <f t="shared" ca="1" si="960"/>
        <v>0</v>
      </c>
      <c r="Y1925" s="5">
        <f ca="1">VLOOKUP(CONCATENATE($F1925," ",$G1925),AllocFactorMatrix,(Y$4+1),FALSE)*$E1928</f>
        <v>-1058.0753890948065</v>
      </c>
      <c r="Z1925" s="5">
        <f ca="1">VLOOKUP(CONCATENATE($F1925," ",$G1925),AllocFactorMatrix,(Z$4+1),FALSE)*$E1928</f>
        <v>0</v>
      </c>
      <c r="AA1925" s="5">
        <f t="shared" ca="1" si="954"/>
        <v>-1058.0753890948065</v>
      </c>
      <c r="AB1925" s="5">
        <f ca="1">VLOOKUP(CONCATENATE($F1925," ",$G1925),AllocFactorMatrix,(AB$4+1),FALSE)*$E1928</f>
        <v>0</v>
      </c>
      <c r="AC1925" s="5">
        <f ca="1">VLOOKUP(CONCATENATE($F1925," ",$G1925),AllocFactorMatrix,(AC$4+1),FALSE)*$E1928</f>
        <v>7615.8762838881039</v>
      </c>
      <c r="AD1925" s="5">
        <f ca="1">VLOOKUP(CONCATENATE($F1925," ",$G1925),AllocFactorMatrix,(AD$4+1),FALSE)*$E1928</f>
        <v>-517.22987156602778</v>
      </c>
    </row>
    <row r="1926" spans="4:30" hidden="1" outlineLevel="1">
      <c r="E1926" s="51"/>
      <c r="F1926" s="52" t="str">
        <f>F1928</f>
        <v>REVYEC_EXP_OM</v>
      </c>
      <c r="G1926" s="55" t="str">
        <f>$G$13</f>
        <v>ENERGY</v>
      </c>
      <c r="H1926" s="4">
        <f t="shared" ca="1" si="952"/>
        <v>-1359174.5309779642</v>
      </c>
      <c r="I1926" s="5">
        <f ca="1">VLOOKUP(CONCATENATE($F1926," ",$G1926),AllocFactorMatrix,(I$4+1),FALSE)*$E1928</f>
        <v>-130431.48645281908</v>
      </c>
      <c r="J1926" s="5">
        <f ca="1">VLOOKUP(CONCATENATE($F1926," ",$G1926),AllocFactorMatrix,(J$4+1),FALSE)*$E1928</f>
        <v>-17831.605883022443</v>
      </c>
      <c r="K1926" s="5">
        <f ca="1">VLOOKUP(CONCATENATE($F1926," ",$G1926),AllocFactorMatrix,(K$4+1),FALSE)*$E1928</f>
        <v>-35227.312817655773</v>
      </c>
      <c r="L1926" s="5">
        <f ca="1">VLOOKUP(CONCATENATE($F1926," ",$G1926),AllocFactorMatrix,(L$4+1),FALSE)*$E1928</f>
        <v>-51314.294837570123</v>
      </c>
      <c r="M1926" s="5">
        <f ca="1">VLOOKUP(CONCATENATE($F1926," ",$G1926),AllocFactorMatrix,(M$4+1),FALSE)*$E1928</f>
        <v>-18924.958505903</v>
      </c>
      <c r="N1926" s="5">
        <f t="shared" ca="1" si="953"/>
        <v>-105466.5661611289</v>
      </c>
      <c r="O1926" s="5">
        <f ca="1">VLOOKUP(CONCATENATE($F1926," ",$G1926),AllocFactorMatrix,(O$4+1),FALSE)*$E1928</f>
        <v>176053.86270958543</v>
      </c>
      <c r="P1926" s="5">
        <f ca="1">VLOOKUP(CONCATENATE($F1926," ",$G1926),AllocFactorMatrix,(P$4+1),FALSE)*$E1928</f>
        <v>86653.214973135982</v>
      </c>
      <c r="Q1926" s="5">
        <f ca="1">VLOOKUP(CONCATENATE($F1926," ",$G1926),AllocFactorMatrix,(Q$4+1),FALSE)*$E1928</f>
        <v>0</v>
      </c>
      <c r="R1926" s="5">
        <f ca="1">VLOOKUP(CONCATENATE($F1926," ",$G1926),AllocFactorMatrix,(R$4+1),FALSE)*$E1928</f>
        <v>0</v>
      </c>
      <c r="S1926" s="5">
        <f t="shared" ca="1" si="959"/>
        <v>262707.07768272143</v>
      </c>
      <c r="T1926" s="5">
        <f ca="1">VLOOKUP(CONCATENATE($F1926," ",$G1926),AllocFactorMatrix,(T$4+1),FALSE)*$E1928</f>
        <v>0</v>
      </c>
      <c r="U1926" s="5">
        <f ca="1">VLOOKUP(CONCATENATE($F1926," ",$G1926),AllocFactorMatrix,(U$4+1),FALSE)*$E1928</f>
        <v>-239182.0512166832</v>
      </c>
      <c r="V1926" s="5">
        <f ca="1">VLOOKUP(CONCATENATE($F1926," ",$G1926),AllocFactorMatrix,(V$4+1),FALSE)*$E1928</f>
        <v>-709159.95108794863</v>
      </c>
      <c r="W1926" s="5">
        <f ca="1">VLOOKUP(CONCATENATE($F1926," ",$G1926),AllocFactorMatrix,(W$4+1),FALSE)*$E1928</f>
        <v>-505507.4242176988</v>
      </c>
      <c r="X1926" s="5">
        <f t="shared" ca="1" si="960"/>
        <v>-1453849.4265223306</v>
      </c>
      <c r="Y1926" s="5">
        <f ca="1">VLOOKUP(CONCATENATE($F1926," ",$G1926),AllocFactorMatrix,(Y$4+1),FALSE)*$E1928</f>
        <v>-13525.301803618529</v>
      </c>
      <c r="Z1926" s="5">
        <f ca="1">VLOOKUP(CONCATENATE($F1926," ",$G1926),AllocFactorMatrix,(Z$4+1),FALSE)*$E1928</f>
        <v>0</v>
      </c>
      <c r="AA1926" s="5">
        <f t="shared" ca="1" si="954"/>
        <v>-13525.301803618529</v>
      </c>
      <c r="AB1926" s="5">
        <f ca="1">VLOOKUP(CONCATENATE($F1926," ",$G1926),AllocFactorMatrix,(AB$4+1),FALSE)*$E1928</f>
        <v>0</v>
      </c>
      <c r="AC1926" s="5">
        <f ca="1">VLOOKUP(CONCATENATE($F1926," ",$G1926),AllocFactorMatrix,(AC$4+1),FALSE)*$E1928</f>
        <v>108156.46464483725</v>
      </c>
      <c r="AD1926" s="5">
        <f ca="1">VLOOKUP(CONCATENATE($F1926," ",$G1926),AllocFactorMatrix,(AD$4+1),FALSE)*$E1928</f>
        <v>-8933.686482603287</v>
      </c>
    </row>
    <row r="1927" spans="4:30" hidden="1" outlineLevel="1">
      <c r="E1927" s="51"/>
      <c r="F1927" s="52" t="str">
        <f>F1928</f>
        <v>REVYEC_EXP_OM</v>
      </c>
      <c r="G1927" s="55" t="str">
        <f>$G$14</f>
        <v>CUSTOMER</v>
      </c>
      <c r="H1927" s="4">
        <f t="shared" ca="1" si="952"/>
        <v>3120.3935335881197</v>
      </c>
      <c r="I1927" s="5">
        <f ca="1">VLOOKUP(CONCATENATE($F1927," ",$G1927),AllocFactorMatrix,(I$4+1),FALSE)*$E1928</f>
        <v>-12048.285090418358</v>
      </c>
      <c r="J1927" s="5">
        <f ca="1">VLOOKUP(CONCATENATE($F1927," ",$G1927),AllocFactorMatrix,(J$4+1),FALSE)*$E1928</f>
        <v>-4526.0520743174138</v>
      </c>
      <c r="K1927" s="5">
        <f ca="1">VLOOKUP(CONCATENATE($F1927," ",$G1927),AllocFactorMatrix,(K$4+1),FALSE)*$E1928</f>
        <v>-769.38604337662002</v>
      </c>
      <c r="L1927" s="5">
        <f ca="1">VLOOKUP(CONCATENATE($F1927," ",$G1927),AllocFactorMatrix,(L$4+1),FALSE)*$E1928</f>
        <v>-7546.4445137701223</v>
      </c>
      <c r="M1927" s="5">
        <f ca="1">VLOOKUP(CONCATENATE($F1927," ",$G1927),AllocFactorMatrix,(M$4+1),FALSE)*$E1928</f>
        <v>-4828.3185988824653</v>
      </c>
      <c r="N1927" s="5">
        <f t="shared" ca="1" si="953"/>
        <v>-13144.149156029209</v>
      </c>
      <c r="O1927" s="5">
        <f ca="1">VLOOKUP(CONCATENATE($F1927," ",$G1927),AllocFactorMatrix,(O$4+1),FALSE)*$E1928</f>
        <v>910.29682817217144</v>
      </c>
      <c r="P1927" s="5">
        <f ca="1">VLOOKUP(CONCATENATE($F1927," ",$G1927),AllocFactorMatrix,(P$4+1),FALSE)*$E1928</f>
        <v>667.6895040894924</v>
      </c>
      <c r="Q1927" s="5">
        <f ca="1">VLOOKUP(CONCATENATE($F1927," ",$G1927),AllocFactorMatrix,(Q$4+1),FALSE)*$E1928</f>
        <v>0</v>
      </c>
      <c r="R1927" s="5">
        <f ca="1">VLOOKUP(CONCATENATE($F1927," ",$G1927),AllocFactorMatrix,(R$4+1),FALSE)*$E1928</f>
        <v>0</v>
      </c>
      <c r="S1927" s="5">
        <f t="shared" ca="1" si="959"/>
        <v>1577.9863322616638</v>
      </c>
      <c r="T1927" s="5">
        <f ca="1">VLOOKUP(CONCATENATE($F1927," ",$G1927),AllocFactorMatrix,(T$4+1),FALSE)*$E1928</f>
        <v>0</v>
      </c>
      <c r="U1927" s="5">
        <f ca="1">VLOOKUP(CONCATENATE($F1927," ",$G1927),AllocFactorMatrix,(U$4+1),FALSE)*$E1928</f>
        <v>-301.88408179889694</v>
      </c>
      <c r="V1927" s="5">
        <f ca="1">VLOOKUP(CONCATENATE($F1927," ",$G1927),AllocFactorMatrix,(V$4+1),FALSE)*$E1928</f>
        <v>-774.916546419837</v>
      </c>
      <c r="W1927" s="5">
        <f ca="1">VLOOKUP(CONCATENATE($F1927," ",$G1927),AllocFactorMatrix,(W$4+1),FALSE)*$E1928</f>
        <v>-519.61754039820721</v>
      </c>
      <c r="X1927" s="5">
        <f t="shared" ca="1" si="960"/>
        <v>-1596.4181686169411</v>
      </c>
      <c r="Y1927" s="5">
        <f ca="1">VLOOKUP(CONCATENATE($F1927," ",$G1927),AllocFactorMatrix,(Y$4+1),FALSE)*$E1928</f>
        <v>-70.7316726757808</v>
      </c>
      <c r="Z1927" s="5">
        <f ca="1">VLOOKUP(CONCATENATE($F1927," ",$G1927),AllocFactorMatrix,(Z$4+1),FALSE)*$E1928</f>
        <v>0</v>
      </c>
      <c r="AA1927" s="5">
        <f t="shared" ca="1" si="954"/>
        <v>-70.7316726757808</v>
      </c>
      <c r="AB1927" s="5">
        <f ca="1">VLOOKUP(CONCATENATE($F1927," ",$G1927),AllocFactorMatrix,(AB$4+1),FALSE)*$E1928</f>
        <v>0</v>
      </c>
      <c r="AC1927" s="5">
        <f ca="1">VLOOKUP(CONCATENATE($F1927," ",$G1927),AllocFactorMatrix,(AC$4+1),FALSE)*$E1928</f>
        <v>41087.043272856135</v>
      </c>
      <c r="AD1927" s="5">
        <f ca="1">VLOOKUP(CONCATENATE($F1927," ",$G1927),AllocFactorMatrix,(AD$4+1),FALSE)*$E1928</f>
        <v>-8158.9999094719769</v>
      </c>
    </row>
    <row r="1928" spans="4:30" collapsed="1">
      <c r="D1928" s="96" t="s">
        <v>623</v>
      </c>
      <c r="E1928" s="61">
        <v>-1931642</v>
      </c>
      <c r="F1928" s="61" t="s">
        <v>373</v>
      </c>
      <c r="G1928" s="55" t="str">
        <f>$G$15</f>
        <v>TOTAL</v>
      </c>
      <c r="H1928" s="4">
        <f t="shared" ca="1" si="952"/>
        <v>-1931642.0000000002</v>
      </c>
      <c r="I1928" s="5">
        <f ca="1">VLOOKUP(CONCATENATE($F1928," ",$G1928),AllocFactorMatrix,(I$4+1),FALSE)*$E1928</f>
        <v>-293633.69827900338</v>
      </c>
      <c r="J1928" s="5">
        <f ca="1">VLOOKUP(CONCATENATE($F1928," ",$G1928),AllocFactorMatrix,(J$4+1),FALSE)*$E1928</f>
        <v>-37428.356370186055</v>
      </c>
      <c r="K1928" s="5">
        <f ca="1">VLOOKUP(CONCATENATE($F1928," ",$G1928),AllocFactorMatrix,(K$4+1),FALSE)*$E1928</f>
        <v>-66280.55174962779</v>
      </c>
      <c r="L1928" s="5">
        <f ca="1">VLOOKUP(CONCATENATE($F1928," ",$G1928),AllocFactorMatrix,(L$4+1),FALSE)*$E1928</f>
        <v>-94127.196837031093</v>
      </c>
      <c r="M1928" s="5">
        <f ca="1">VLOOKUP(CONCATENATE($F1928," ",$G1928),AllocFactorMatrix,(M$4+1),FALSE)*$E1928</f>
        <v>-35307.236754156736</v>
      </c>
      <c r="N1928" s="5">
        <f t="shared" ca="1" si="953"/>
        <v>-195714.98534081562</v>
      </c>
      <c r="O1928" s="5">
        <f ca="1">VLOOKUP(CONCATENATE($F1928," ",$G1928),AllocFactorMatrix,(O$4+1),FALSE)*$E1928</f>
        <v>300818.65086570394</v>
      </c>
      <c r="P1928" s="5">
        <f ca="1">VLOOKUP(CONCATENATE($F1928," ",$G1928),AllocFactorMatrix,(P$4+1),FALSE)*$E1928</f>
        <v>142792.28197066081</v>
      </c>
      <c r="Q1928" s="5">
        <f ca="1">VLOOKUP(CONCATENATE($F1928," ",$G1928),AllocFactorMatrix,(Q$4+1),FALSE)*$E1928</f>
        <v>0</v>
      </c>
      <c r="R1928" s="5">
        <f ca="1">VLOOKUP(CONCATENATE($F1928," ",$G1928),AllocFactorMatrix,(R$4+1),FALSE)*$E1928</f>
        <v>0</v>
      </c>
      <c r="S1928" s="5">
        <f t="shared" ca="1" si="959"/>
        <v>443610.93283636472</v>
      </c>
      <c r="T1928" s="5">
        <f ca="1">VLOOKUP(CONCATENATE($F1928," ",$G1928),AllocFactorMatrix,(T$4+1),FALSE)*$E1928</f>
        <v>0</v>
      </c>
      <c r="U1928" s="5">
        <f ca="1">VLOOKUP(CONCATENATE($F1928," ",$G1928),AllocFactorMatrix,(U$4+1),FALSE)*$E1928</f>
        <v>-363328.38902018761</v>
      </c>
      <c r="V1928" s="5">
        <f ca="1">VLOOKUP(CONCATENATE($F1928," ",$G1928),AllocFactorMatrix,(V$4+1),FALSE)*$E1928</f>
        <v>-959710.80322543706</v>
      </c>
      <c r="W1928" s="5">
        <f ca="1">VLOOKUP(CONCATENATE($F1928," ",$G1928),AllocFactorMatrix,(W$4+1),FALSE)*$E1928</f>
        <v>-642679.72415121447</v>
      </c>
      <c r="X1928" s="5">
        <f t="shared" ca="1" si="960"/>
        <v>-1965718.9163968391</v>
      </c>
      <c r="Y1928" s="5">
        <f ca="1">VLOOKUP(CONCATENATE($F1928," ",$G1928),AllocFactorMatrix,(Y$4+1),FALSE)*$E1928</f>
        <v>-24305.333558912636</v>
      </c>
      <c r="Z1928" s="5">
        <f ca="1">VLOOKUP(CONCATENATE($F1928," ",$G1928),AllocFactorMatrix,(Z$4+1),FALSE)*$E1928</f>
        <v>0</v>
      </c>
      <c r="AA1928" s="5">
        <f t="shared" ca="1" si="954"/>
        <v>-24305.333558912636</v>
      </c>
      <c r="AB1928" s="5">
        <f ca="1">VLOOKUP(CONCATENATE($F1928," ",$G1928),AllocFactorMatrix,(AB$4+1),FALSE)*$E1928</f>
        <v>0</v>
      </c>
      <c r="AC1928" s="5">
        <f ca="1">VLOOKUP(CONCATENATE($F1928," ",$G1928),AllocFactorMatrix,(AC$4+1),FALSE)*$E1928</f>
        <v>159385.63628981038</v>
      </c>
      <c r="AD1928" s="5">
        <f ca="1">VLOOKUP(CONCATENATE($F1928," ",$G1928),AllocFactorMatrix,(AD$4+1),FALSE)*$E1928</f>
        <v>-17837.279180418325</v>
      </c>
    </row>
    <row r="1929" spans="4:30" hidden="1" outlineLevel="1">
      <c r="E1929" s="51"/>
      <c r="F1929" s="52" t="str">
        <f>F1936</f>
        <v>WEATHER_FXNL_OM</v>
      </c>
      <c r="G1929" s="55" t="str">
        <f>$G$8</f>
        <v>PRODUCTION</v>
      </c>
      <c r="H1929" s="4">
        <f t="shared" ref="H1929:H1960" ca="1" si="961">SUBTOTAL(9,I1929:AD1929)</f>
        <v>1896301.1634248111</v>
      </c>
      <c r="I1929" s="5">
        <f ca="1">VLOOKUP(CONCATENATE($F1929," ",$G1929),AllocFactorMatrix,(I$4+1),FALSE)*$E1936</f>
        <v>1896301.1634248111</v>
      </c>
      <c r="J1929" s="5">
        <f ca="1">VLOOKUP(CONCATENATE($F1929," ",$G1929),AllocFactorMatrix,(J$4+1),FALSE)*$E1936</f>
        <v>0</v>
      </c>
      <c r="K1929" s="5">
        <f ca="1">VLOOKUP(CONCATENATE($F1929," ",$G1929),AllocFactorMatrix,(K$4+1),FALSE)*$E1936</f>
        <v>0</v>
      </c>
      <c r="L1929" s="5">
        <f ca="1">VLOOKUP(CONCATENATE($F1929," ",$G1929),AllocFactorMatrix,(L$4+1),FALSE)*$E1936</f>
        <v>0</v>
      </c>
      <c r="M1929" s="5">
        <f ca="1">VLOOKUP(CONCATENATE($F1929," ",$G1929),AllocFactorMatrix,(M$4+1),FALSE)*$E1936</f>
        <v>0</v>
      </c>
      <c r="N1929" s="5">
        <f t="shared" ref="N1929:N1960" ca="1" si="962">SUBTOTAL(9,K1929:M1929)</f>
        <v>0</v>
      </c>
      <c r="O1929" s="5">
        <f ca="1">VLOOKUP(CONCATENATE($F1929," ",$G1929),AllocFactorMatrix,(O$4+1),FALSE)*$E1936</f>
        <v>0</v>
      </c>
      <c r="P1929" s="5">
        <f ca="1">VLOOKUP(CONCATENATE($F1929," ",$G1929),AllocFactorMatrix,(P$4+1),FALSE)*$E1936</f>
        <v>0</v>
      </c>
      <c r="Q1929" s="5">
        <f ca="1">VLOOKUP(CONCATENATE($F1929," ",$G1929),AllocFactorMatrix,(Q$4+1),FALSE)*$E1936</f>
        <v>0</v>
      </c>
      <c r="R1929" s="5">
        <f ca="1">VLOOKUP(CONCATENATE($F1929," ",$G1929),AllocFactorMatrix,(R$4+1),FALSE)*$E1936</f>
        <v>0</v>
      </c>
      <c r="S1929" s="5">
        <f ca="1">SUBTOTAL(9,O1929:R1929)</f>
        <v>0</v>
      </c>
      <c r="T1929" s="5">
        <f ca="1">VLOOKUP(CONCATENATE($F1929," ",$G1929),AllocFactorMatrix,(T$4+1),FALSE)*$E1936</f>
        <v>0</v>
      </c>
      <c r="U1929" s="5">
        <f ca="1">VLOOKUP(CONCATENATE($F1929," ",$G1929),AllocFactorMatrix,(U$4+1),FALSE)*$E1936</f>
        <v>0</v>
      </c>
      <c r="V1929" s="5">
        <f ca="1">VLOOKUP(CONCATENATE($F1929," ",$G1929),AllocFactorMatrix,(V$4+1),FALSE)*$E1936</f>
        <v>0</v>
      </c>
      <c r="W1929" s="5">
        <f ca="1">VLOOKUP(CONCATENATE($F1929," ",$G1929),AllocFactorMatrix,(W$4+1),FALSE)*$E1936</f>
        <v>0</v>
      </c>
      <c r="X1929" s="5">
        <f ca="1">SUBTOTAL(9,T1929:W1929)</f>
        <v>0</v>
      </c>
      <c r="Y1929" s="5">
        <f ca="1">VLOOKUP(CONCATENATE($F1929," ",$G1929),AllocFactorMatrix,(Y$4+1),FALSE)*$E1936</f>
        <v>0</v>
      </c>
      <c r="Z1929" s="5">
        <f ca="1">VLOOKUP(CONCATENATE($F1929," ",$G1929),AllocFactorMatrix,(Z$4+1),FALSE)*$E1936</f>
        <v>0</v>
      </c>
      <c r="AA1929" s="5">
        <f t="shared" ref="AA1929:AA1960" ca="1" si="963">SUBTOTAL(9,Y1929:Z1929)</f>
        <v>0</v>
      </c>
      <c r="AB1929" s="5">
        <f ca="1">VLOOKUP(CONCATENATE($F1929," ",$G1929),AllocFactorMatrix,(AB$4+1),FALSE)*$E1936</f>
        <v>0</v>
      </c>
      <c r="AC1929" s="5">
        <f ca="1">VLOOKUP(CONCATENATE($F1929," ",$G1929),AllocFactorMatrix,(AC$4+1),FALSE)*$E1936</f>
        <v>0</v>
      </c>
      <c r="AD1929" s="5">
        <f ca="1">VLOOKUP(CONCATENATE($F1929," ",$G1929),AllocFactorMatrix,(AD$4+1),FALSE)*$E1936</f>
        <v>0</v>
      </c>
    </row>
    <row r="1930" spans="4:30" hidden="1" outlineLevel="1">
      <c r="E1930" s="51"/>
      <c r="F1930" s="52" t="str">
        <f>F1936</f>
        <v>WEATHER_FXNL_OM</v>
      </c>
      <c r="G1930" s="55" t="str">
        <f>$G$9</f>
        <v>BULKTRAN</v>
      </c>
      <c r="H1930" s="4">
        <f t="shared" ca="1" si="961"/>
        <v>93313.77442555454</v>
      </c>
      <c r="I1930" s="5">
        <f ca="1">VLOOKUP(CONCATENATE($F1930," ",$G1930),AllocFactorMatrix,(I$4+1),FALSE)*$E1936</f>
        <v>93313.77442555454</v>
      </c>
      <c r="J1930" s="5">
        <f ca="1">VLOOKUP(CONCATENATE($F1930," ",$G1930),AllocFactorMatrix,(J$4+1),FALSE)*$E1936</f>
        <v>0</v>
      </c>
      <c r="K1930" s="5">
        <f ca="1">VLOOKUP(CONCATENATE($F1930," ",$G1930),AllocFactorMatrix,(K$4+1),FALSE)*$E1936</f>
        <v>0</v>
      </c>
      <c r="L1930" s="5">
        <f ca="1">VLOOKUP(CONCATENATE($F1930," ",$G1930),AllocFactorMatrix,(L$4+1),FALSE)*$E1936</f>
        <v>0</v>
      </c>
      <c r="M1930" s="5">
        <f ca="1">VLOOKUP(CONCATENATE($F1930," ",$G1930),AllocFactorMatrix,(M$4+1),FALSE)*$E1936</f>
        <v>0</v>
      </c>
      <c r="N1930" s="5">
        <f t="shared" ca="1" si="962"/>
        <v>0</v>
      </c>
      <c r="O1930" s="5">
        <f ca="1">VLOOKUP(CONCATENATE($F1930," ",$G1930),AllocFactorMatrix,(O$4+1),FALSE)*$E1936</f>
        <v>0</v>
      </c>
      <c r="P1930" s="5">
        <f ca="1">VLOOKUP(CONCATENATE($F1930," ",$G1930),AllocFactorMatrix,(P$4+1),FALSE)*$E1936</f>
        <v>0</v>
      </c>
      <c r="Q1930" s="5">
        <f ca="1">VLOOKUP(CONCATENATE($F1930," ",$G1930),AllocFactorMatrix,(Q$4+1),FALSE)*$E1936</f>
        <v>0</v>
      </c>
      <c r="R1930" s="5">
        <f ca="1">VLOOKUP(CONCATENATE($F1930," ",$G1930),AllocFactorMatrix,(R$4+1),FALSE)*$E1936</f>
        <v>0</v>
      </c>
      <c r="S1930" s="5">
        <f t="shared" ref="S1930:S1936" ca="1" si="964">SUBTOTAL(9,O1930:R1930)</f>
        <v>0</v>
      </c>
      <c r="T1930" s="5">
        <f ca="1">VLOOKUP(CONCATENATE($F1930," ",$G1930),AllocFactorMatrix,(T$4+1),FALSE)*$E1936</f>
        <v>0</v>
      </c>
      <c r="U1930" s="5">
        <f ca="1">VLOOKUP(CONCATENATE($F1930," ",$G1930),AllocFactorMatrix,(U$4+1),FALSE)*$E1936</f>
        <v>0</v>
      </c>
      <c r="V1930" s="5">
        <f ca="1">VLOOKUP(CONCATENATE($F1930," ",$G1930),AllocFactorMatrix,(V$4+1),FALSE)*$E1936</f>
        <v>0</v>
      </c>
      <c r="W1930" s="5">
        <f ca="1">VLOOKUP(CONCATENATE($F1930," ",$G1930),AllocFactorMatrix,(W$4+1),FALSE)*$E1936</f>
        <v>0</v>
      </c>
      <c r="X1930" s="5">
        <f t="shared" ref="X1930:X1936" ca="1" si="965">SUBTOTAL(9,T1930:W1930)</f>
        <v>0</v>
      </c>
      <c r="Y1930" s="5">
        <f ca="1">VLOOKUP(CONCATENATE($F1930," ",$G1930),AllocFactorMatrix,(Y$4+1),FALSE)*$E1936</f>
        <v>0</v>
      </c>
      <c r="Z1930" s="5">
        <f ca="1">VLOOKUP(CONCATENATE($F1930," ",$G1930),AllocFactorMatrix,(Z$4+1),FALSE)*$E1936</f>
        <v>0</v>
      </c>
      <c r="AA1930" s="5">
        <f t="shared" ca="1" si="963"/>
        <v>0</v>
      </c>
      <c r="AB1930" s="5">
        <f ca="1">VLOOKUP(CONCATENATE($F1930," ",$G1930),AllocFactorMatrix,(AB$4+1),FALSE)*$E1936</f>
        <v>0</v>
      </c>
      <c r="AC1930" s="5">
        <f ca="1">VLOOKUP(CONCATENATE($F1930," ",$G1930),AllocFactorMatrix,(AC$4+1),FALSE)*$E1936</f>
        <v>0</v>
      </c>
      <c r="AD1930" s="5">
        <f ca="1">VLOOKUP(CONCATENATE($F1930," ",$G1930),AllocFactorMatrix,(AD$4+1),FALSE)*$E1936</f>
        <v>0</v>
      </c>
    </row>
    <row r="1931" spans="4:30" hidden="1" outlineLevel="1">
      <c r="E1931" s="51"/>
      <c r="F1931" s="52" t="str">
        <f>F1936</f>
        <v>WEATHER_FXNL_OM</v>
      </c>
      <c r="G1931" s="55" t="str">
        <f>$G$10</f>
        <v>SUBTRAN</v>
      </c>
      <c r="H1931" s="4">
        <f t="shared" ca="1" si="961"/>
        <v>20295.097175044935</v>
      </c>
      <c r="I1931" s="5">
        <f ca="1">VLOOKUP(CONCATENATE($F1931," ",$G1931),AllocFactorMatrix,(I$4+1),FALSE)*$E1936</f>
        <v>20295.097175044935</v>
      </c>
      <c r="J1931" s="5">
        <f ca="1">VLOOKUP(CONCATENATE($F1931," ",$G1931),AllocFactorMatrix,(J$4+1),FALSE)*$E1936</f>
        <v>0</v>
      </c>
      <c r="K1931" s="5">
        <f ca="1">VLOOKUP(CONCATENATE($F1931," ",$G1931),AllocFactorMatrix,(K$4+1),FALSE)*$E1936</f>
        <v>0</v>
      </c>
      <c r="L1931" s="5">
        <f ca="1">VLOOKUP(CONCATENATE($F1931," ",$G1931),AllocFactorMatrix,(L$4+1),FALSE)*$E1936</f>
        <v>0</v>
      </c>
      <c r="M1931" s="5">
        <f ca="1">VLOOKUP(CONCATENATE($F1931," ",$G1931),AllocFactorMatrix,(M$4+1),FALSE)*$E1936</f>
        <v>0</v>
      </c>
      <c r="N1931" s="5">
        <f t="shared" ca="1" si="962"/>
        <v>0</v>
      </c>
      <c r="O1931" s="5">
        <f ca="1">VLOOKUP(CONCATENATE($F1931," ",$G1931),AllocFactorMatrix,(O$4+1),FALSE)*$E1936</f>
        <v>0</v>
      </c>
      <c r="P1931" s="5">
        <f ca="1">VLOOKUP(CONCATENATE($F1931," ",$G1931),AllocFactorMatrix,(P$4+1),FALSE)*$E1936</f>
        <v>0</v>
      </c>
      <c r="Q1931" s="5">
        <f ca="1">VLOOKUP(CONCATENATE($F1931," ",$G1931),AllocFactorMatrix,(Q$4+1),FALSE)*$E1936</f>
        <v>0</v>
      </c>
      <c r="R1931" s="5">
        <f ca="1">VLOOKUP(CONCATENATE($F1931," ",$G1931),AllocFactorMatrix,(R$4+1),FALSE)*$E1936</f>
        <v>0</v>
      </c>
      <c r="S1931" s="5">
        <f t="shared" ca="1" si="964"/>
        <v>0</v>
      </c>
      <c r="T1931" s="5">
        <f ca="1">VLOOKUP(CONCATENATE($F1931," ",$G1931),AllocFactorMatrix,(T$4+1),FALSE)*$E1936</f>
        <v>0</v>
      </c>
      <c r="U1931" s="5">
        <f ca="1">VLOOKUP(CONCATENATE($F1931," ",$G1931),AllocFactorMatrix,(U$4+1),FALSE)*$E1936</f>
        <v>0</v>
      </c>
      <c r="V1931" s="5">
        <f ca="1">VLOOKUP(CONCATENATE($F1931," ",$G1931),AllocFactorMatrix,(V$4+1),FALSE)*$E1936</f>
        <v>0</v>
      </c>
      <c r="W1931" s="5">
        <f ca="1">VLOOKUP(CONCATENATE($F1931," ",$G1931),AllocFactorMatrix,(W$4+1),FALSE)*$E1936</f>
        <v>0</v>
      </c>
      <c r="X1931" s="5">
        <f t="shared" ca="1" si="965"/>
        <v>0</v>
      </c>
      <c r="Y1931" s="5">
        <f ca="1">VLOOKUP(CONCATENATE($F1931," ",$G1931),AllocFactorMatrix,(Y$4+1),FALSE)*$E1936</f>
        <v>0</v>
      </c>
      <c r="Z1931" s="5">
        <f ca="1">VLOOKUP(CONCATENATE($F1931," ",$G1931),AllocFactorMatrix,(Z$4+1),FALSE)*$E1936</f>
        <v>0</v>
      </c>
      <c r="AA1931" s="5">
        <f t="shared" ca="1" si="963"/>
        <v>0</v>
      </c>
      <c r="AB1931" s="5">
        <f ca="1">VLOOKUP(CONCATENATE($F1931," ",$G1931),AllocFactorMatrix,(AB$4+1),FALSE)*$E1936</f>
        <v>0</v>
      </c>
      <c r="AC1931" s="5">
        <f ca="1">VLOOKUP(CONCATENATE($F1931," ",$G1931),AllocFactorMatrix,(AC$4+1),FALSE)*$E1936</f>
        <v>0</v>
      </c>
      <c r="AD1931" s="5">
        <f ca="1">VLOOKUP(CONCATENATE($F1931," ",$G1931),AllocFactorMatrix,(AD$4+1),FALSE)*$E1936</f>
        <v>0</v>
      </c>
    </row>
    <row r="1932" spans="4:30" hidden="1" outlineLevel="1">
      <c r="E1932" s="51"/>
      <c r="F1932" s="52" t="str">
        <f>F1936</f>
        <v>WEATHER_FXNL_OM</v>
      </c>
      <c r="G1932" s="55" t="str">
        <f>$G$11</f>
        <v>DISTPRI</v>
      </c>
      <c r="H1932" s="4">
        <f t="shared" ca="1" si="961"/>
        <v>692648.1374279611</v>
      </c>
      <c r="I1932" s="5">
        <f ca="1">VLOOKUP(CONCATENATE($F1932," ",$G1932),AllocFactorMatrix,(I$4+1),FALSE)*$E1936</f>
        <v>692648.1374279611</v>
      </c>
      <c r="J1932" s="5">
        <f ca="1">VLOOKUP(CONCATENATE($F1932," ",$G1932),AllocFactorMatrix,(J$4+1),FALSE)*$E1936</f>
        <v>0</v>
      </c>
      <c r="K1932" s="5">
        <f ca="1">VLOOKUP(CONCATENATE($F1932," ",$G1932),AllocFactorMatrix,(K$4+1),FALSE)*$E1936</f>
        <v>0</v>
      </c>
      <c r="L1932" s="5">
        <f ca="1">VLOOKUP(CONCATENATE($F1932," ",$G1932),AllocFactorMatrix,(L$4+1),FALSE)*$E1936</f>
        <v>0</v>
      </c>
      <c r="M1932" s="5">
        <f ca="1">VLOOKUP(CONCATENATE($F1932," ",$G1932),AllocFactorMatrix,(M$4+1),FALSE)*$E1936</f>
        <v>0</v>
      </c>
      <c r="N1932" s="5">
        <f t="shared" ca="1" si="962"/>
        <v>0</v>
      </c>
      <c r="O1932" s="5">
        <f ca="1">VLOOKUP(CONCATENATE($F1932," ",$G1932),AllocFactorMatrix,(O$4+1),FALSE)*$E1936</f>
        <v>0</v>
      </c>
      <c r="P1932" s="5">
        <f ca="1">VLOOKUP(CONCATENATE($F1932," ",$G1932),AllocFactorMatrix,(P$4+1),FALSE)*$E1936</f>
        <v>0</v>
      </c>
      <c r="Q1932" s="5">
        <f ca="1">VLOOKUP(CONCATENATE($F1932," ",$G1932),AllocFactorMatrix,(Q$4+1),FALSE)*$E1936</f>
        <v>0</v>
      </c>
      <c r="R1932" s="5">
        <f ca="1">VLOOKUP(CONCATENATE($F1932," ",$G1932),AllocFactorMatrix,(R$4+1),FALSE)*$E1936</f>
        <v>0</v>
      </c>
      <c r="S1932" s="5">
        <f t="shared" ca="1" si="964"/>
        <v>0</v>
      </c>
      <c r="T1932" s="5">
        <f ca="1">VLOOKUP(CONCATENATE($F1932," ",$G1932),AllocFactorMatrix,(T$4+1),FALSE)*$E1936</f>
        <v>0</v>
      </c>
      <c r="U1932" s="5">
        <f ca="1">VLOOKUP(CONCATENATE($F1932," ",$G1932),AllocFactorMatrix,(U$4+1),FALSE)*$E1936</f>
        <v>0</v>
      </c>
      <c r="V1932" s="5">
        <f ca="1">VLOOKUP(CONCATENATE($F1932," ",$G1932),AllocFactorMatrix,(V$4+1),FALSE)*$E1936</f>
        <v>0</v>
      </c>
      <c r="W1932" s="5">
        <f ca="1">VLOOKUP(CONCATENATE($F1932," ",$G1932),AllocFactorMatrix,(W$4+1),FALSE)*$E1936</f>
        <v>0</v>
      </c>
      <c r="X1932" s="5">
        <f t="shared" ca="1" si="965"/>
        <v>0</v>
      </c>
      <c r="Y1932" s="5">
        <f ca="1">VLOOKUP(CONCATENATE($F1932," ",$G1932),AllocFactorMatrix,(Y$4+1),FALSE)*$E1936</f>
        <v>0</v>
      </c>
      <c r="Z1932" s="5">
        <f ca="1">VLOOKUP(CONCATENATE($F1932," ",$G1932),AllocFactorMatrix,(Z$4+1),FALSE)*$E1936</f>
        <v>0</v>
      </c>
      <c r="AA1932" s="5">
        <f t="shared" ca="1" si="963"/>
        <v>0</v>
      </c>
      <c r="AB1932" s="5">
        <f ca="1">VLOOKUP(CONCATENATE($F1932," ",$G1932),AllocFactorMatrix,(AB$4+1),FALSE)*$E1936</f>
        <v>0</v>
      </c>
      <c r="AC1932" s="5">
        <f ca="1">VLOOKUP(CONCATENATE($F1932," ",$G1932),AllocFactorMatrix,(AC$4+1),FALSE)*$E1936</f>
        <v>0</v>
      </c>
      <c r="AD1932" s="5">
        <f ca="1">VLOOKUP(CONCATENATE($F1932," ",$G1932),AllocFactorMatrix,(AD$4+1),FALSE)*$E1936</f>
        <v>0</v>
      </c>
    </row>
    <row r="1933" spans="4:30" hidden="1" outlineLevel="1">
      <c r="E1933" s="51"/>
      <c r="F1933" s="52" t="str">
        <f>F1936</f>
        <v>WEATHER_FXNL_OM</v>
      </c>
      <c r="G1933" s="55" t="str">
        <f>$G$12</f>
        <v>DISTSEC</v>
      </c>
      <c r="H1933" s="4">
        <f t="shared" ca="1" si="961"/>
        <v>319658.65438532934</v>
      </c>
      <c r="I1933" s="5">
        <f ca="1">VLOOKUP(CONCATENATE($F1933," ",$G1933),AllocFactorMatrix,(I$4+1),FALSE)*$E1936</f>
        <v>319658.65438532934</v>
      </c>
      <c r="J1933" s="5">
        <f ca="1">VLOOKUP(CONCATENATE($F1933," ",$G1933),AllocFactorMatrix,(J$4+1),FALSE)*$E1936</f>
        <v>0</v>
      </c>
      <c r="K1933" s="5">
        <f ca="1">VLOOKUP(CONCATENATE($F1933," ",$G1933),AllocFactorMatrix,(K$4+1),FALSE)*$E1936</f>
        <v>0</v>
      </c>
      <c r="L1933" s="5">
        <f ca="1">VLOOKUP(CONCATENATE($F1933," ",$G1933),AllocFactorMatrix,(L$4+1),FALSE)*$E1936</f>
        <v>0</v>
      </c>
      <c r="M1933" s="5">
        <f ca="1">VLOOKUP(CONCATENATE($F1933," ",$G1933),AllocFactorMatrix,(M$4+1),FALSE)*$E1936</f>
        <v>0</v>
      </c>
      <c r="N1933" s="5">
        <f t="shared" ca="1" si="962"/>
        <v>0</v>
      </c>
      <c r="O1933" s="5">
        <f ca="1">VLOOKUP(CONCATENATE($F1933," ",$G1933),AllocFactorMatrix,(O$4+1),FALSE)*$E1936</f>
        <v>0</v>
      </c>
      <c r="P1933" s="5">
        <f ca="1">VLOOKUP(CONCATENATE($F1933," ",$G1933),AllocFactorMatrix,(P$4+1),FALSE)*$E1936</f>
        <v>0</v>
      </c>
      <c r="Q1933" s="5">
        <f ca="1">VLOOKUP(CONCATENATE($F1933," ",$G1933),AllocFactorMatrix,(Q$4+1),FALSE)*$E1936</f>
        <v>0</v>
      </c>
      <c r="R1933" s="5">
        <f ca="1">VLOOKUP(CONCATENATE($F1933," ",$G1933),AllocFactorMatrix,(R$4+1),FALSE)*$E1936</f>
        <v>0</v>
      </c>
      <c r="S1933" s="5">
        <f t="shared" ca="1" si="964"/>
        <v>0</v>
      </c>
      <c r="T1933" s="5">
        <f ca="1">VLOOKUP(CONCATENATE($F1933," ",$G1933),AllocFactorMatrix,(T$4+1),FALSE)*$E1936</f>
        <v>0</v>
      </c>
      <c r="U1933" s="5">
        <f ca="1">VLOOKUP(CONCATENATE($F1933," ",$G1933),AllocFactorMatrix,(U$4+1),FALSE)*$E1936</f>
        <v>0</v>
      </c>
      <c r="V1933" s="5">
        <f ca="1">VLOOKUP(CONCATENATE($F1933," ",$G1933),AllocFactorMatrix,(V$4+1),FALSE)*$E1936</f>
        <v>0</v>
      </c>
      <c r="W1933" s="5">
        <f ca="1">VLOOKUP(CONCATENATE($F1933," ",$G1933),AllocFactorMatrix,(W$4+1),FALSE)*$E1936</f>
        <v>0</v>
      </c>
      <c r="X1933" s="5">
        <f t="shared" ca="1" si="965"/>
        <v>0</v>
      </c>
      <c r="Y1933" s="5">
        <f ca="1">VLOOKUP(CONCATENATE($F1933," ",$G1933),AllocFactorMatrix,(Y$4+1),FALSE)*$E1936</f>
        <v>0</v>
      </c>
      <c r="Z1933" s="5">
        <f ca="1">VLOOKUP(CONCATENATE($F1933," ",$G1933),AllocFactorMatrix,(Z$4+1),FALSE)*$E1936</f>
        <v>0</v>
      </c>
      <c r="AA1933" s="5">
        <f t="shared" ca="1" si="963"/>
        <v>0</v>
      </c>
      <c r="AB1933" s="5">
        <f ca="1">VLOOKUP(CONCATENATE($F1933," ",$G1933),AllocFactorMatrix,(AB$4+1),FALSE)*$E1936</f>
        <v>0</v>
      </c>
      <c r="AC1933" s="5">
        <f ca="1">VLOOKUP(CONCATENATE($F1933," ",$G1933),AllocFactorMatrix,(AC$4+1),FALSE)*$E1936</f>
        <v>0</v>
      </c>
      <c r="AD1933" s="5">
        <f ca="1">VLOOKUP(CONCATENATE($F1933," ",$G1933),AllocFactorMatrix,(AD$4+1),FALSE)*$E1936</f>
        <v>0</v>
      </c>
    </row>
    <row r="1934" spans="4:30" hidden="1" outlineLevel="1">
      <c r="E1934" s="51"/>
      <c r="F1934" s="52" t="str">
        <f>F1936</f>
        <v>WEATHER_FXNL_OM</v>
      </c>
      <c r="G1934" s="55" t="str">
        <f>$G$13</f>
        <v>ENERGY</v>
      </c>
      <c r="H1934" s="4">
        <f t="shared" ca="1" si="961"/>
        <v>2607886.1569794752</v>
      </c>
      <c r="I1934" s="5">
        <f ca="1">VLOOKUP(CONCATENATE($F1934," ",$G1934),AllocFactorMatrix,(I$4+1),FALSE)*$E1936</f>
        <v>2607886.1569794752</v>
      </c>
      <c r="J1934" s="5">
        <f ca="1">VLOOKUP(CONCATENATE($F1934," ",$G1934),AllocFactorMatrix,(J$4+1),FALSE)*$E1936</f>
        <v>0</v>
      </c>
      <c r="K1934" s="5">
        <f ca="1">VLOOKUP(CONCATENATE($F1934," ",$G1934),AllocFactorMatrix,(K$4+1),FALSE)*$E1936</f>
        <v>0</v>
      </c>
      <c r="L1934" s="5">
        <f ca="1">VLOOKUP(CONCATENATE($F1934," ",$G1934),AllocFactorMatrix,(L$4+1),FALSE)*$E1936</f>
        <v>0</v>
      </c>
      <c r="M1934" s="5">
        <f ca="1">VLOOKUP(CONCATENATE($F1934," ",$G1934),AllocFactorMatrix,(M$4+1),FALSE)*$E1936</f>
        <v>0</v>
      </c>
      <c r="N1934" s="5">
        <f t="shared" ca="1" si="962"/>
        <v>0</v>
      </c>
      <c r="O1934" s="5">
        <f ca="1">VLOOKUP(CONCATENATE($F1934," ",$G1934),AllocFactorMatrix,(O$4+1),FALSE)*$E1936</f>
        <v>0</v>
      </c>
      <c r="P1934" s="5">
        <f ca="1">VLOOKUP(CONCATENATE($F1934," ",$G1934),AllocFactorMatrix,(P$4+1),FALSE)*$E1936</f>
        <v>0</v>
      </c>
      <c r="Q1934" s="5">
        <f ca="1">VLOOKUP(CONCATENATE($F1934," ",$G1934),AllocFactorMatrix,(Q$4+1),FALSE)*$E1936</f>
        <v>0</v>
      </c>
      <c r="R1934" s="5">
        <f ca="1">VLOOKUP(CONCATENATE($F1934," ",$G1934),AllocFactorMatrix,(R$4+1),FALSE)*$E1936</f>
        <v>0</v>
      </c>
      <c r="S1934" s="5">
        <f t="shared" ca="1" si="964"/>
        <v>0</v>
      </c>
      <c r="T1934" s="5">
        <f ca="1">VLOOKUP(CONCATENATE($F1934," ",$G1934),AllocFactorMatrix,(T$4+1),FALSE)*$E1936</f>
        <v>0</v>
      </c>
      <c r="U1934" s="5">
        <f ca="1">VLOOKUP(CONCATENATE($F1934," ",$G1934),AllocFactorMatrix,(U$4+1),FALSE)*$E1936</f>
        <v>0</v>
      </c>
      <c r="V1934" s="5">
        <f ca="1">VLOOKUP(CONCATENATE($F1934," ",$G1934),AllocFactorMatrix,(V$4+1),FALSE)*$E1936</f>
        <v>0</v>
      </c>
      <c r="W1934" s="5">
        <f ca="1">VLOOKUP(CONCATENATE($F1934," ",$G1934),AllocFactorMatrix,(W$4+1),FALSE)*$E1936</f>
        <v>0</v>
      </c>
      <c r="X1934" s="5">
        <f t="shared" ca="1" si="965"/>
        <v>0</v>
      </c>
      <c r="Y1934" s="5">
        <f ca="1">VLOOKUP(CONCATENATE($F1934," ",$G1934),AllocFactorMatrix,(Y$4+1),FALSE)*$E1936</f>
        <v>0</v>
      </c>
      <c r="Z1934" s="5">
        <f ca="1">VLOOKUP(CONCATENATE($F1934," ",$G1934),AllocFactorMatrix,(Z$4+1),FALSE)*$E1936</f>
        <v>0</v>
      </c>
      <c r="AA1934" s="5">
        <f t="shared" ca="1" si="963"/>
        <v>0</v>
      </c>
      <c r="AB1934" s="5">
        <f ca="1">VLOOKUP(CONCATENATE($F1934," ",$G1934),AllocFactorMatrix,(AB$4+1),FALSE)*$E1936</f>
        <v>0</v>
      </c>
      <c r="AC1934" s="5">
        <f ca="1">VLOOKUP(CONCATENATE($F1934," ",$G1934),AllocFactorMatrix,(AC$4+1),FALSE)*$E1936</f>
        <v>0</v>
      </c>
      <c r="AD1934" s="5">
        <f ca="1">VLOOKUP(CONCATENATE($F1934," ",$G1934),AllocFactorMatrix,(AD$4+1),FALSE)*$E1936</f>
        <v>0</v>
      </c>
    </row>
    <row r="1935" spans="4:30" hidden="1" outlineLevel="1">
      <c r="E1935" s="51"/>
      <c r="F1935" s="52" t="str">
        <f>F1936</f>
        <v>WEATHER_FXNL_OM</v>
      </c>
      <c r="G1935" s="55" t="str">
        <f>$G$14</f>
        <v>CUSTOMER</v>
      </c>
      <c r="H1935" s="4">
        <f t="shared" ca="1" si="961"/>
        <v>240897.01618182496</v>
      </c>
      <c r="I1935" s="5">
        <f ca="1">VLOOKUP(CONCATENATE($F1935," ",$G1935),AllocFactorMatrix,(I$4+1),FALSE)*$E1936</f>
        <v>240897.01618182496</v>
      </c>
      <c r="J1935" s="5">
        <f ca="1">VLOOKUP(CONCATENATE($F1935," ",$G1935),AllocFactorMatrix,(J$4+1),FALSE)*$E1936</f>
        <v>0</v>
      </c>
      <c r="K1935" s="5">
        <f ca="1">VLOOKUP(CONCATENATE($F1935," ",$G1935),AllocFactorMatrix,(K$4+1),FALSE)*$E1936</f>
        <v>0</v>
      </c>
      <c r="L1935" s="5">
        <f ca="1">VLOOKUP(CONCATENATE($F1935," ",$G1935),AllocFactorMatrix,(L$4+1),FALSE)*$E1936</f>
        <v>0</v>
      </c>
      <c r="M1935" s="5">
        <f ca="1">VLOOKUP(CONCATENATE($F1935," ",$G1935),AllocFactorMatrix,(M$4+1),FALSE)*$E1936</f>
        <v>0</v>
      </c>
      <c r="N1935" s="5">
        <f t="shared" ca="1" si="962"/>
        <v>0</v>
      </c>
      <c r="O1935" s="5">
        <f ca="1">VLOOKUP(CONCATENATE($F1935," ",$G1935),AllocFactorMatrix,(O$4+1),FALSE)*$E1936</f>
        <v>0</v>
      </c>
      <c r="P1935" s="5">
        <f ca="1">VLOOKUP(CONCATENATE($F1935," ",$G1935),AllocFactorMatrix,(P$4+1),FALSE)*$E1936</f>
        <v>0</v>
      </c>
      <c r="Q1935" s="5">
        <f ca="1">VLOOKUP(CONCATENATE($F1935," ",$G1935),AllocFactorMatrix,(Q$4+1),FALSE)*$E1936</f>
        <v>0</v>
      </c>
      <c r="R1935" s="5">
        <f ca="1">VLOOKUP(CONCATENATE($F1935," ",$G1935),AllocFactorMatrix,(R$4+1),FALSE)*$E1936</f>
        <v>0</v>
      </c>
      <c r="S1935" s="5">
        <f t="shared" ca="1" si="964"/>
        <v>0</v>
      </c>
      <c r="T1935" s="5">
        <f ca="1">VLOOKUP(CONCATENATE($F1935," ",$G1935),AllocFactorMatrix,(T$4+1),FALSE)*$E1936</f>
        <v>0</v>
      </c>
      <c r="U1935" s="5">
        <f ca="1">VLOOKUP(CONCATENATE($F1935," ",$G1935),AllocFactorMatrix,(U$4+1),FALSE)*$E1936</f>
        <v>0</v>
      </c>
      <c r="V1935" s="5">
        <f ca="1">VLOOKUP(CONCATENATE($F1935," ",$G1935),AllocFactorMatrix,(V$4+1),FALSE)*$E1936</f>
        <v>0</v>
      </c>
      <c r="W1935" s="5">
        <f ca="1">VLOOKUP(CONCATENATE($F1935," ",$G1935),AllocFactorMatrix,(W$4+1),FALSE)*$E1936</f>
        <v>0</v>
      </c>
      <c r="X1935" s="5">
        <f t="shared" ca="1" si="965"/>
        <v>0</v>
      </c>
      <c r="Y1935" s="5">
        <f ca="1">VLOOKUP(CONCATENATE($F1935," ",$G1935),AllocFactorMatrix,(Y$4+1),FALSE)*$E1936</f>
        <v>0</v>
      </c>
      <c r="Z1935" s="5">
        <f ca="1">VLOOKUP(CONCATENATE($F1935," ",$G1935),AllocFactorMatrix,(Z$4+1),FALSE)*$E1936</f>
        <v>0</v>
      </c>
      <c r="AA1935" s="5">
        <f t="shared" ca="1" si="963"/>
        <v>0</v>
      </c>
      <c r="AB1935" s="5">
        <f ca="1">VLOOKUP(CONCATENATE($F1935," ",$G1935),AllocFactorMatrix,(AB$4+1),FALSE)*$E1936</f>
        <v>0</v>
      </c>
      <c r="AC1935" s="5">
        <f ca="1">VLOOKUP(CONCATENATE($F1935," ",$G1935),AllocFactorMatrix,(AC$4+1),FALSE)*$E1936</f>
        <v>0</v>
      </c>
      <c r="AD1935" s="5">
        <f ca="1">VLOOKUP(CONCATENATE($F1935," ",$G1935),AllocFactorMatrix,(AD$4+1),FALSE)*$E1936</f>
        <v>0</v>
      </c>
    </row>
    <row r="1936" spans="4:30" collapsed="1">
      <c r="D1936" s="96" t="s">
        <v>622</v>
      </c>
      <c r="E1936" s="61">
        <v>5871000</v>
      </c>
      <c r="F1936" s="97" t="s">
        <v>541</v>
      </c>
      <c r="G1936" s="55" t="str">
        <f>$G$15</f>
        <v>TOTAL</v>
      </c>
      <c r="H1936" s="4">
        <f t="shared" ca="1" si="961"/>
        <v>5871000</v>
      </c>
      <c r="I1936" s="5">
        <f ca="1">VLOOKUP(CONCATENATE($F1936," ",$G1936),AllocFactorMatrix,(I$4+1),FALSE)*$E1936</f>
        <v>5871000</v>
      </c>
      <c r="J1936" s="5">
        <f ca="1">VLOOKUP(CONCATENATE($F1936," ",$G1936),AllocFactorMatrix,(J$4+1),FALSE)*$E1936</f>
        <v>0</v>
      </c>
      <c r="K1936" s="5">
        <f ca="1">VLOOKUP(CONCATENATE($F1936," ",$G1936),AllocFactorMatrix,(K$4+1),FALSE)*$E1936</f>
        <v>0</v>
      </c>
      <c r="L1936" s="5">
        <f ca="1">VLOOKUP(CONCATENATE($F1936," ",$G1936),AllocFactorMatrix,(L$4+1),FALSE)*$E1936</f>
        <v>0</v>
      </c>
      <c r="M1936" s="5">
        <f ca="1">VLOOKUP(CONCATENATE($F1936," ",$G1936),AllocFactorMatrix,(M$4+1),FALSE)*$E1936</f>
        <v>0</v>
      </c>
      <c r="N1936" s="5">
        <f t="shared" ca="1" si="962"/>
        <v>0</v>
      </c>
      <c r="O1936" s="5">
        <f ca="1">VLOOKUP(CONCATENATE($F1936," ",$G1936),AllocFactorMatrix,(O$4+1),FALSE)*$E1936</f>
        <v>0</v>
      </c>
      <c r="P1936" s="5">
        <f ca="1">VLOOKUP(CONCATENATE($F1936," ",$G1936),AllocFactorMatrix,(P$4+1),FALSE)*$E1936</f>
        <v>0</v>
      </c>
      <c r="Q1936" s="5">
        <f ca="1">VLOOKUP(CONCATENATE($F1936," ",$G1936),AllocFactorMatrix,(Q$4+1),FALSE)*$E1936</f>
        <v>0</v>
      </c>
      <c r="R1936" s="5">
        <f ca="1">VLOOKUP(CONCATENATE($F1936," ",$G1936),AllocFactorMatrix,(R$4+1),FALSE)*$E1936</f>
        <v>0</v>
      </c>
      <c r="S1936" s="5">
        <f t="shared" ca="1" si="964"/>
        <v>0</v>
      </c>
      <c r="T1936" s="5">
        <f ca="1">VLOOKUP(CONCATENATE($F1936," ",$G1936),AllocFactorMatrix,(T$4+1),FALSE)*$E1936</f>
        <v>0</v>
      </c>
      <c r="U1936" s="5">
        <f ca="1">VLOOKUP(CONCATENATE($F1936," ",$G1936),AllocFactorMatrix,(U$4+1),FALSE)*$E1936</f>
        <v>0</v>
      </c>
      <c r="V1936" s="5">
        <f ca="1">VLOOKUP(CONCATENATE($F1936," ",$G1936),AllocFactorMatrix,(V$4+1),FALSE)*$E1936</f>
        <v>0</v>
      </c>
      <c r="W1936" s="5">
        <f ca="1">VLOOKUP(CONCATENATE($F1936," ",$G1936),AllocFactorMatrix,(W$4+1),FALSE)*$E1936</f>
        <v>0</v>
      </c>
      <c r="X1936" s="5">
        <f t="shared" ca="1" si="965"/>
        <v>0</v>
      </c>
      <c r="Y1936" s="5">
        <f ca="1">VLOOKUP(CONCATENATE($F1936," ",$G1936),AllocFactorMatrix,(Y$4+1),FALSE)*$E1936</f>
        <v>0</v>
      </c>
      <c r="Z1936" s="5">
        <f ca="1">VLOOKUP(CONCATENATE($F1936," ",$G1936),AllocFactorMatrix,(Z$4+1),FALSE)*$E1936</f>
        <v>0</v>
      </c>
      <c r="AA1936" s="5">
        <f t="shared" ca="1" si="963"/>
        <v>0</v>
      </c>
      <c r="AB1936" s="5">
        <f ca="1">VLOOKUP(CONCATENATE($F1936," ",$G1936),AllocFactorMatrix,(AB$4+1),FALSE)*$E1936</f>
        <v>0</v>
      </c>
      <c r="AC1936" s="5">
        <f ca="1">VLOOKUP(CONCATENATE($F1936," ",$G1936),AllocFactorMatrix,(AC$4+1),FALSE)*$E1936</f>
        <v>0</v>
      </c>
      <c r="AD1936" s="5">
        <f ca="1">VLOOKUP(CONCATENATE($F1936," ",$G1936),AllocFactorMatrix,(AD$4+1),FALSE)*$E1936</f>
        <v>0</v>
      </c>
    </row>
    <row r="1937" spans="4:30" hidden="1" outlineLevel="1">
      <c r="E1937" s="51"/>
      <c r="F1937" s="52" t="str">
        <f>F1944</f>
        <v>TDOMX</v>
      </c>
      <c r="G1937" s="55" t="str">
        <f>$G$8</f>
        <v>PRODUCTION</v>
      </c>
      <c r="H1937" s="4">
        <f t="shared" ca="1" si="961"/>
        <v>1.1893711508263516E-11</v>
      </c>
      <c r="I1937" s="5">
        <f ca="1">VLOOKUP(CONCATENATE($F1937," ",$G1937),AllocFactorMatrix,(I$4+1),FALSE)*$E1944</f>
        <v>9.7746072106435309E-12</v>
      </c>
      <c r="J1937" s="5">
        <f ca="1">VLOOKUP(CONCATENATE($F1937," ",$G1937),AllocFactorMatrix,(J$4+1),FALSE)*$E1944</f>
        <v>3.4363853474918669E-13</v>
      </c>
      <c r="K1937" s="5">
        <f ca="1">VLOOKUP(CONCATENATE($F1937," ",$G1937),AllocFactorMatrix,(K$4+1),FALSE)*$E1944</f>
        <v>1.2218259013304414E-12</v>
      </c>
      <c r="L1937" s="5">
        <f ca="1">VLOOKUP(CONCATENATE($F1937," ",$G1937),AllocFactorMatrix,(L$4+1),FALSE)*$E1944</f>
        <v>0</v>
      </c>
      <c r="M1937" s="5">
        <f ca="1">VLOOKUP(CONCATENATE($F1937," ",$G1937),AllocFactorMatrix,(M$4+1),FALSE)*$E1944</f>
        <v>0</v>
      </c>
      <c r="N1937" s="5">
        <f t="shared" ca="1" si="962"/>
        <v>1.2218259013304414E-12</v>
      </c>
      <c r="O1937" s="5">
        <f ca="1">VLOOKUP(CONCATENATE($F1937," ",$G1937),AllocFactorMatrix,(O$4+1),FALSE)*$E1944</f>
        <v>0</v>
      </c>
      <c r="P1937" s="5">
        <f ca="1">VLOOKUP(CONCATENATE($F1937," ",$G1937),AllocFactorMatrix,(P$4+1),FALSE)*$E1944</f>
        <v>2.8636544562432222E-13</v>
      </c>
      <c r="Q1937" s="5">
        <f ca="1">VLOOKUP(CONCATENATE($F1937," ",$G1937),AllocFactorMatrix,(Q$4+1),FALSE)*$E1944</f>
        <v>0</v>
      </c>
      <c r="R1937" s="5">
        <f ca="1">VLOOKUP(CONCATENATE($F1937," ",$G1937),AllocFactorMatrix,(R$4+1),FALSE)*$E1944</f>
        <v>0</v>
      </c>
      <c r="S1937" s="5">
        <f ca="1">SUBTOTAL(9,O1937:R1937)</f>
        <v>2.8636544562432222E-13</v>
      </c>
      <c r="T1937" s="5">
        <f ca="1">VLOOKUP(CONCATENATE($F1937," ",$G1937),AllocFactorMatrix,(T$4+1),FALSE)*$E1944</f>
        <v>-1.1931893567680092E-13</v>
      </c>
      <c r="U1937" s="5">
        <f ca="1">VLOOKUP(CONCATENATE($F1937," ",$G1937),AllocFactorMatrix,(U$4+1),FALSE)*$E1944</f>
        <v>6.8727706949837338E-13</v>
      </c>
      <c r="V1937" s="5">
        <f ca="1">VLOOKUP(CONCATENATE($F1937," ",$G1937),AllocFactorMatrix,(V$4+1),FALSE)*$E1944</f>
        <v>0</v>
      </c>
      <c r="W1937" s="5">
        <f ca="1">VLOOKUP(CONCATENATE($F1937," ",$G1937),AllocFactorMatrix,(W$4+1),FALSE)*$E1944</f>
        <v>0</v>
      </c>
      <c r="X1937" s="5">
        <f ca="1">SUBTOTAL(9,T1937:W1937)</f>
        <v>5.6795813382157252E-13</v>
      </c>
      <c r="Y1937" s="5">
        <f ca="1">VLOOKUP(CONCATENATE($F1937," ",$G1937),AllocFactorMatrix,(Y$4+1),FALSE)*$E1944</f>
        <v>-3.0545647533261034E-13</v>
      </c>
      <c r="Z1937" s="5">
        <f ca="1">VLOOKUP(CONCATENATE($F1937," ",$G1937),AllocFactorMatrix,(Z$4+1),FALSE)*$E1944</f>
        <v>0</v>
      </c>
      <c r="AA1937" s="5">
        <f t="shared" ca="1" si="963"/>
        <v>-3.0545647533261034E-13</v>
      </c>
      <c r="AB1937" s="5">
        <f ca="1">VLOOKUP(CONCATENATE($F1937," ",$G1937),AllocFactorMatrix,(AB$4+1),FALSE)*$E1944</f>
        <v>4.7727574270720366E-15</v>
      </c>
      <c r="AC1937" s="5">
        <f ca="1">VLOOKUP(CONCATENATE($F1937," ",$G1937),AllocFactorMatrix,(AC$4+1),FALSE)*$E1944</f>
        <v>0</v>
      </c>
      <c r="AD1937" s="5">
        <f ca="1">VLOOKUP(CONCATENATE($F1937," ",$G1937),AllocFactorMatrix,(AD$4+1),FALSE)*$E1944</f>
        <v>0</v>
      </c>
    </row>
    <row r="1938" spans="4:30" hidden="1" outlineLevel="1">
      <c r="E1938" s="51"/>
      <c r="F1938" s="52" t="str">
        <f>F1944</f>
        <v>TDOMX</v>
      </c>
      <c r="G1938" s="55" t="str">
        <f>$G$9</f>
        <v>BULKTRAN</v>
      </c>
      <c r="H1938" s="4">
        <f t="shared" ca="1" si="961"/>
        <v>63649.704065708283</v>
      </c>
      <c r="I1938" s="5">
        <f ca="1">VLOOKUP(CONCATENATE($F1938," ",$G1938),AllocFactorMatrix,(I$4+1),FALSE)*$E1944</f>
        <v>31352.761570383307</v>
      </c>
      <c r="J1938" s="5">
        <f ca="1">VLOOKUP(CONCATENATE($F1938," ",$G1938),AllocFactorMatrix,(J$4+1),FALSE)*$E1944</f>
        <v>1549.8790348635191</v>
      </c>
      <c r="K1938" s="5">
        <f ca="1">VLOOKUP(CONCATENATE($F1938," ",$G1938),AllocFactorMatrix,(K$4+1),FALSE)*$E1944</f>
        <v>5677.1180799205031</v>
      </c>
      <c r="L1938" s="5">
        <f ca="1">VLOOKUP(CONCATENATE($F1938," ",$G1938),AllocFactorMatrix,(L$4+1),FALSE)*$E1944</f>
        <v>178.69552112870386</v>
      </c>
      <c r="M1938" s="5">
        <f ca="1">VLOOKUP(CONCATENATE($F1938," ",$G1938),AllocFactorMatrix,(M$4+1),FALSE)*$E1944</f>
        <v>16.757494175732369</v>
      </c>
      <c r="N1938" s="5">
        <f t="shared" ca="1" si="962"/>
        <v>5872.5710952249392</v>
      </c>
      <c r="O1938" s="5">
        <f ca="1">VLOOKUP(CONCATENATE($F1938," ",$G1938),AllocFactorMatrix,(O$4+1),FALSE)*$E1944</f>
        <v>4315.4928775596964</v>
      </c>
      <c r="P1938" s="5">
        <f ca="1">VLOOKUP(CONCATENATE($F1938," ",$G1938),AllocFactorMatrix,(P$4+1),FALSE)*$E1944</f>
        <v>804.10205043514793</v>
      </c>
      <c r="Q1938" s="5">
        <f ca="1">VLOOKUP(CONCATENATE($F1938," ",$G1938),AllocFactorMatrix,(Q$4+1),FALSE)*$E1944</f>
        <v>363.3587442110782</v>
      </c>
      <c r="R1938" s="5">
        <f ca="1">VLOOKUP(CONCATENATE($F1938," ",$G1938),AllocFactorMatrix,(R$4+1),FALSE)*$E1944</f>
        <v>16.339836561506747</v>
      </c>
      <c r="S1938" s="5">
        <f t="shared" ref="S1938:S1944" ca="1" si="966">SUBTOTAL(9,O1938:R1938)</f>
        <v>5499.2935087674296</v>
      </c>
      <c r="T1938" s="5">
        <f ca="1">VLOOKUP(CONCATENATE($F1938," ",$G1938),AllocFactorMatrix,(T$4+1),FALSE)*$E1944</f>
        <v>150.7512196523727</v>
      </c>
      <c r="U1938" s="5">
        <f ca="1">VLOOKUP(CONCATENATE($F1938," ",$G1938),AllocFactorMatrix,(U$4+1),FALSE)*$E1944</f>
        <v>2467.0180243404488</v>
      </c>
      <c r="V1938" s="5">
        <f ca="1">VLOOKUP(CONCATENATE($F1938," ",$G1938),AllocFactorMatrix,(V$4+1),FALSE)*$E1944</f>
        <v>13038.259578007412</v>
      </c>
      <c r="W1938" s="5">
        <f ca="1">VLOOKUP(CONCATENATE($F1938," ",$G1938),AllocFactorMatrix,(W$4+1),FALSE)*$E1944</f>
        <v>2354.4935802327313</v>
      </c>
      <c r="X1938" s="5">
        <f t="shared" ref="X1938:X1944" ca="1" si="967">SUBTOTAL(9,T1938:W1938)</f>
        <v>18010.522402232964</v>
      </c>
      <c r="Y1938" s="5">
        <f ca="1">VLOOKUP(CONCATENATE($F1938," ",$G1938),AllocFactorMatrix,(Y$4+1),FALSE)*$E1944</f>
        <v>1325.2810148722422</v>
      </c>
      <c r="Z1938" s="5">
        <f ca="1">VLOOKUP(CONCATENATE($F1938," ",$G1938),AllocFactorMatrix,(Z$4+1),FALSE)*$E1944</f>
        <v>22.19795041622579</v>
      </c>
      <c r="AA1938" s="5">
        <f t="shared" ca="1" si="963"/>
        <v>1347.4789652884679</v>
      </c>
      <c r="AB1938" s="5">
        <f ca="1">VLOOKUP(CONCATENATE($F1938," ",$G1938),AllocFactorMatrix,(AB$4+1),FALSE)*$E1944</f>
        <v>17.197488947652708</v>
      </c>
      <c r="AC1938" s="5">
        <f ca="1">VLOOKUP(CONCATENATE($F1938," ",$G1938),AllocFactorMatrix,(AC$4+1),FALSE)*$E1944</f>
        <v>0</v>
      </c>
      <c r="AD1938" s="5">
        <f ca="1">VLOOKUP(CONCATENATE($F1938," ",$G1938),AllocFactorMatrix,(AD$4+1),FALSE)*$E1944</f>
        <v>0</v>
      </c>
    </row>
    <row r="1939" spans="4:30" hidden="1" outlineLevel="1">
      <c r="E1939" s="51"/>
      <c r="F1939" s="52" t="str">
        <f>F1944</f>
        <v>TDOMX</v>
      </c>
      <c r="G1939" s="55" t="str">
        <f>$G$10</f>
        <v>SUBTRAN</v>
      </c>
      <c r="H1939" s="4">
        <f t="shared" ca="1" si="961"/>
        <v>14000.294794494581</v>
      </c>
      <c r="I1939" s="5">
        <f ca="1">VLOOKUP(CONCATENATE($F1939," ",$G1939),AllocFactorMatrix,(I$4+1),FALSE)*$E1944</f>
        <v>6816.2875783231721</v>
      </c>
      <c r="J1939" s="5">
        <f ca="1">VLOOKUP(CONCATENATE($F1939," ",$G1939),AllocFactorMatrix,(J$4+1),FALSE)*$E1944</f>
        <v>328.96295529266729</v>
      </c>
      <c r="K1939" s="5">
        <f ca="1">VLOOKUP(CONCATENATE($F1939," ",$G1939),AllocFactorMatrix,(K$4+1),FALSE)*$E1944</f>
        <v>1196.7511465849623</v>
      </c>
      <c r="L1939" s="5">
        <f ca="1">VLOOKUP(CONCATENATE($F1939," ",$G1939),AllocFactorMatrix,(L$4+1),FALSE)*$E1944</f>
        <v>36.966516921172079</v>
      </c>
      <c r="M1939" s="5">
        <f ca="1">VLOOKUP(CONCATENATE($F1939," ",$G1939),AllocFactorMatrix,(M$4+1),FALSE)*$E1944</f>
        <v>4.6039841788113023</v>
      </c>
      <c r="N1939" s="5">
        <f t="shared" ca="1" si="962"/>
        <v>1238.3216476849457</v>
      </c>
      <c r="O1939" s="5">
        <f ca="1">VLOOKUP(CONCATENATE($F1939," ",$G1939),AllocFactorMatrix,(O$4+1),FALSE)*$E1944</f>
        <v>904.16419624403022</v>
      </c>
      <c r="P1939" s="5">
        <f ca="1">VLOOKUP(CONCATENATE($F1939," ",$G1939),AllocFactorMatrix,(P$4+1),FALSE)*$E1944</f>
        <v>168.08306950452405</v>
      </c>
      <c r="Q1939" s="5">
        <f ca="1">VLOOKUP(CONCATENATE($F1939," ",$G1939),AllocFactorMatrix,(Q$4+1),FALSE)*$E1944</f>
        <v>100.01142912980222</v>
      </c>
      <c r="R1939" s="5">
        <f ca="1">VLOOKUP(CONCATENATE($F1939," ",$G1939),AllocFactorMatrix,(R$4+1),FALSE)*$E1944</f>
        <v>0</v>
      </c>
      <c r="S1939" s="5">
        <f t="shared" ca="1" si="966"/>
        <v>1172.2586948783567</v>
      </c>
      <c r="T1939" s="5">
        <f ca="1">VLOOKUP(CONCATENATE($F1939," ",$G1939),AllocFactorMatrix,(T$4+1),FALSE)*$E1944</f>
        <v>31.571861234969521</v>
      </c>
      <c r="U1939" s="5">
        <f ca="1">VLOOKUP(CONCATENATE($F1939," ",$G1939),AllocFactorMatrix,(U$4+1),FALSE)*$E1944</f>
        <v>516.84939420204887</v>
      </c>
      <c r="V1939" s="5">
        <f ca="1">VLOOKUP(CONCATENATE($F1939," ",$G1939),AllocFactorMatrix,(V$4+1),FALSE)*$E1944</f>
        <v>3600.7259432659944</v>
      </c>
      <c r="W1939" s="5">
        <f ca="1">VLOOKUP(CONCATENATE($F1939," ",$G1939),AllocFactorMatrix,(W$4+1),FALSE)*$E1944</f>
        <v>0</v>
      </c>
      <c r="X1939" s="5">
        <f t="shared" ca="1" si="967"/>
        <v>4149.1471987030127</v>
      </c>
      <c r="Y1939" s="5">
        <f ca="1">VLOOKUP(CONCATENATE($F1939," ",$G1939),AllocFactorMatrix,(Y$4+1),FALSE)*$E1944</f>
        <v>272.12693327165238</v>
      </c>
      <c r="Z1939" s="5">
        <f ca="1">VLOOKUP(CONCATENATE($F1939," ",$G1939),AllocFactorMatrix,(Z$4+1),FALSE)*$E1944</f>
        <v>4.5363633707950184</v>
      </c>
      <c r="AA1939" s="5">
        <f t="shared" ca="1" si="963"/>
        <v>276.66329664244739</v>
      </c>
      <c r="AB1939" s="5">
        <f ca="1">VLOOKUP(CONCATENATE($F1939," ",$G1939),AllocFactorMatrix,(AB$4+1),FALSE)*$E1944</f>
        <v>3.6338845571190697</v>
      </c>
      <c r="AC1939" s="5">
        <f ca="1">VLOOKUP(CONCATENATE($F1939," ",$G1939),AllocFactorMatrix,(AC$4+1),FALSE)*$E1944</f>
        <v>12.355984341211073</v>
      </c>
      <c r="AD1939" s="5">
        <f ca="1">VLOOKUP(CONCATENATE($F1939," ",$G1939),AllocFactorMatrix,(AD$4+1),FALSE)*$E1944</f>
        <v>2.6635540716497599</v>
      </c>
    </row>
    <row r="1940" spans="4:30" hidden="1" outlineLevel="1">
      <c r="E1940" s="51"/>
      <c r="F1940" s="52" t="str">
        <f>F1944</f>
        <v>TDOMX</v>
      </c>
      <c r="G1940" s="55" t="str">
        <f>$G$11</f>
        <v>DISTPRI</v>
      </c>
      <c r="H1940" s="4">
        <f t="shared" ca="1" si="961"/>
        <v>348096.68269247678</v>
      </c>
      <c r="I1940" s="5">
        <f ca="1">VLOOKUP(CONCATENATE($F1940," ",$G1940),AllocFactorMatrix,(I$4+1),FALSE)*$E1944</f>
        <v>232647.8595504754</v>
      </c>
      <c r="J1940" s="5">
        <f ca="1">VLOOKUP(CONCATENATE($F1940," ",$G1940),AllocFactorMatrix,(J$4+1),FALSE)*$E1944</f>
        <v>10966.412763378374</v>
      </c>
      <c r="K1940" s="5">
        <f ca="1">VLOOKUP(CONCATENATE($F1940," ",$G1940),AllocFactorMatrix,(K$4+1),FALSE)*$E1944</f>
        <v>39819.717789440532</v>
      </c>
      <c r="L1940" s="5">
        <f ca="1">VLOOKUP(CONCATENATE($F1940," ",$G1940),AllocFactorMatrix,(L$4+1),FALSE)*$E1944</f>
        <v>1230.6364789492147</v>
      </c>
      <c r="M1940" s="5">
        <f ca="1">VLOOKUP(CONCATENATE($F1940," ",$G1940),AllocFactorMatrix,(M$4+1),FALSE)*$E1944</f>
        <v>0</v>
      </c>
      <c r="N1940" s="5">
        <f t="shared" ca="1" si="962"/>
        <v>41050.354268389747</v>
      </c>
      <c r="O1940" s="5">
        <f ca="1">VLOOKUP(CONCATENATE($F1940," ",$G1940),AllocFactorMatrix,(O$4+1),FALSE)*$E1944</f>
        <v>29857.828450513771</v>
      </c>
      <c r="P1940" s="5">
        <f ca="1">VLOOKUP(CONCATENATE($F1940," ",$G1940),AllocFactorMatrix,(P$4+1),FALSE)*$E1944</f>
        <v>5561.0225581614159</v>
      </c>
      <c r="Q1940" s="5">
        <f ca="1">VLOOKUP(CONCATENATE($F1940," ",$G1940),AllocFactorMatrix,(Q$4+1),FALSE)*$E1944</f>
        <v>0</v>
      </c>
      <c r="R1940" s="5">
        <f ca="1">VLOOKUP(CONCATENATE($F1940," ",$G1940),AllocFactorMatrix,(R$4+1),FALSE)*$E1944</f>
        <v>0</v>
      </c>
      <c r="S1940" s="5">
        <f t="shared" ca="1" si="966"/>
        <v>35418.851008675185</v>
      </c>
      <c r="T1940" s="5">
        <f ca="1">VLOOKUP(CONCATENATE($F1940," ",$G1940),AllocFactorMatrix,(T$4+1),FALSE)*$E1944</f>
        <v>1064.413184279834</v>
      </c>
      <c r="U1940" s="5">
        <f ca="1">VLOOKUP(CONCATENATE($F1940," ",$G1940),AllocFactorMatrix,(U$4+1),FALSE)*$E1944</f>
        <v>17166.576059208906</v>
      </c>
      <c r="V1940" s="5">
        <f ca="1">VLOOKUP(CONCATENATE($F1940," ",$G1940),AllocFactorMatrix,(V$4+1),FALSE)*$E1944</f>
        <v>0</v>
      </c>
      <c r="W1940" s="5">
        <f ca="1">VLOOKUP(CONCATENATE($F1940," ",$G1940),AllocFactorMatrix,(W$4+1),FALSE)*$E1944</f>
        <v>0</v>
      </c>
      <c r="X1940" s="5">
        <f t="shared" ca="1" si="967"/>
        <v>18230.989243488741</v>
      </c>
      <c r="Y1940" s="5">
        <f ca="1">VLOOKUP(CONCATENATE($F1940," ",$G1940),AllocFactorMatrix,(Y$4+1),FALSE)*$E1944</f>
        <v>9003.5074126999061</v>
      </c>
      <c r="Z1940" s="5">
        <f ca="1">VLOOKUP(CONCATENATE($F1940," ",$G1940),AllocFactorMatrix,(Z$4+1),FALSE)*$E1944</f>
        <v>150.21374798804183</v>
      </c>
      <c r="AA1940" s="5">
        <f t="shared" ca="1" si="963"/>
        <v>9153.7211606879482</v>
      </c>
      <c r="AB1940" s="5">
        <f ca="1">VLOOKUP(CONCATENATE($F1940," ",$G1940),AllocFactorMatrix,(AB$4+1),FALSE)*$E1944</f>
        <v>121.69830535711894</v>
      </c>
      <c r="AC1940" s="5">
        <f ca="1">VLOOKUP(CONCATENATE($F1940," ",$G1940),AllocFactorMatrix,(AC$4+1),FALSE)*$E1944</f>
        <v>416.9214866598108</v>
      </c>
      <c r="AD1940" s="5">
        <f ca="1">VLOOKUP(CONCATENATE($F1940," ",$G1940),AllocFactorMatrix,(AD$4+1),FALSE)*$E1944</f>
        <v>89.874905364453099</v>
      </c>
    </row>
    <row r="1941" spans="4:30" hidden="1" outlineLevel="1">
      <c r="E1941" s="51"/>
      <c r="F1941" s="52" t="str">
        <f>F1944</f>
        <v>TDOMX</v>
      </c>
      <c r="G1941" s="55" t="str">
        <f>$G$12</f>
        <v>DISTSEC</v>
      </c>
      <c r="H1941" s="4">
        <f t="shared" ca="1" si="961"/>
        <v>143663.78239785915</v>
      </c>
      <c r="I1941" s="5">
        <f ca="1">VLOOKUP(CONCATENATE($F1941," ",$G1941),AllocFactorMatrix,(I$4+1),FALSE)*$E1944</f>
        <v>107417.61864177135</v>
      </c>
      <c r="J1941" s="5">
        <f ca="1">VLOOKUP(CONCATENATE($F1941," ",$G1941),AllocFactorMatrix,(J$4+1),FALSE)*$E1944</f>
        <v>5178.6376297213483</v>
      </c>
      <c r="K1941" s="5">
        <f ca="1">VLOOKUP(CONCATENATE($F1941," ",$G1941),AllocFactorMatrix,(K$4+1),FALSE)*$E1944</f>
        <v>15626.107860995968</v>
      </c>
      <c r="L1941" s="5">
        <f ca="1">VLOOKUP(CONCATENATE($F1941," ",$G1941),AllocFactorMatrix,(L$4+1),FALSE)*$E1944</f>
        <v>0</v>
      </c>
      <c r="M1941" s="5">
        <f ca="1">VLOOKUP(CONCATENATE($F1941," ",$G1941),AllocFactorMatrix,(M$4+1),FALSE)*$E1944</f>
        <v>0</v>
      </c>
      <c r="N1941" s="5">
        <f t="shared" ca="1" si="962"/>
        <v>15626.107860995968</v>
      </c>
      <c r="O1941" s="5">
        <f ca="1">VLOOKUP(CONCATENATE($F1941," ",$G1941),AllocFactorMatrix,(O$4+1),FALSE)*$E1944</f>
        <v>9957.0167495580172</v>
      </c>
      <c r="P1941" s="5">
        <f ca="1">VLOOKUP(CONCATENATE($F1941," ",$G1941),AllocFactorMatrix,(P$4+1),FALSE)*$E1944</f>
        <v>0</v>
      </c>
      <c r="Q1941" s="5">
        <f ca="1">VLOOKUP(CONCATENATE($F1941," ",$G1941),AllocFactorMatrix,(Q$4+1),FALSE)*$E1944</f>
        <v>0</v>
      </c>
      <c r="R1941" s="5">
        <f ca="1">VLOOKUP(CONCATENATE($F1941," ",$G1941),AllocFactorMatrix,(R$4+1),FALSE)*$E1944</f>
        <v>0</v>
      </c>
      <c r="S1941" s="5">
        <f t="shared" ca="1" si="966"/>
        <v>9957.0167495580172</v>
      </c>
      <c r="T1941" s="5">
        <f ca="1">VLOOKUP(CONCATENATE($F1941," ",$G1941),AllocFactorMatrix,(T$4+1),FALSE)*$E1944</f>
        <v>269.21684441706412</v>
      </c>
      <c r="U1941" s="5">
        <f ca="1">VLOOKUP(CONCATENATE($F1941," ",$G1941),AllocFactorMatrix,(U$4+1),FALSE)*$E1944</f>
        <v>0</v>
      </c>
      <c r="V1941" s="5">
        <f ca="1">VLOOKUP(CONCATENATE($F1941," ",$G1941),AllocFactorMatrix,(V$4+1),FALSE)*$E1944</f>
        <v>0</v>
      </c>
      <c r="W1941" s="5">
        <f ca="1">VLOOKUP(CONCATENATE($F1941," ",$G1941),AllocFactorMatrix,(W$4+1),FALSE)*$E1944</f>
        <v>0</v>
      </c>
      <c r="X1941" s="5">
        <f t="shared" ca="1" si="967"/>
        <v>269.21684441706412</v>
      </c>
      <c r="Y1941" s="5">
        <f ca="1">VLOOKUP(CONCATENATE($F1941," ",$G1941),AllocFactorMatrix,(Y$4+1),FALSE)*$E1944</f>
        <v>3672.5868107900264</v>
      </c>
      <c r="Z1941" s="5">
        <f ca="1">VLOOKUP(CONCATENATE($F1941," ",$G1941),AllocFactorMatrix,(Z$4+1),FALSE)*$E1944</f>
        <v>0</v>
      </c>
      <c r="AA1941" s="5">
        <f t="shared" ca="1" si="963"/>
        <v>3672.5868107900264</v>
      </c>
      <c r="AB1941" s="5">
        <f ca="1">VLOOKUP(CONCATENATE($F1941," ",$G1941),AllocFactorMatrix,(AB$4+1),FALSE)*$E1944</f>
        <v>38.110551478277671</v>
      </c>
      <c r="AC1941" s="5">
        <f ca="1">VLOOKUP(CONCATENATE($F1941," ",$G1941),AllocFactorMatrix,(AC$4+1),FALSE)*$E1944</f>
        <v>1293.9998017316746</v>
      </c>
      <c r="AD1941" s="5">
        <f ca="1">VLOOKUP(CONCATENATE($F1941," ",$G1941),AllocFactorMatrix,(AD$4+1),FALSE)*$E1944</f>
        <v>210.4875073954106</v>
      </c>
    </row>
    <row r="1942" spans="4:30" hidden="1" outlineLevel="1">
      <c r="E1942" s="51"/>
      <c r="F1942" s="52" t="str">
        <f>F1944</f>
        <v>TDOMX</v>
      </c>
      <c r="G1942" s="55" t="str">
        <f>$G$13</f>
        <v>ENERGY</v>
      </c>
      <c r="H1942" s="4">
        <f t="shared" ca="1" si="961"/>
        <v>0</v>
      </c>
      <c r="I1942" s="5">
        <f ca="1">VLOOKUP(CONCATENATE($F1942," ",$G1942),AllocFactorMatrix,(I$4+1),FALSE)*$E1944</f>
        <v>0</v>
      </c>
      <c r="J1942" s="5">
        <f ca="1">VLOOKUP(CONCATENATE($F1942," ",$G1942),AllocFactorMatrix,(J$4+1),FALSE)*$E1944</f>
        <v>0</v>
      </c>
      <c r="K1942" s="5">
        <f ca="1">VLOOKUP(CONCATENATE($F1942," ",$G1942),AllocFactorMatrix,(K$4+1),FALSE)*$E1944</f>
        <v>0</v>
      </c>
      <c r="L1942" s="5">
        <f ca="1">VLOOKUP(CONCATENATE($F1942," ",$G1942),AllocFactorMatrix,(L$4+1),FALSE)*$E1944</f>
        <v>0</v>
      </c>
      <c r="M1942" s="5">
        <f ca="1">VLOOKUP(CONCATENATE($F1942," ",$G1942),AllocFactorMatrix,(M$4+1),FALSE)*$E1944</f>
        <v>0</v>
      </c>
      <c r="N1942" s="5">
        <f t="shared" ca="1" si="962"/>
        <v>0</v>
      </c>
      <c r="O1942" s="5">
        <f ca="1">VLOOKUP(CONCATENATE($F1942," ",$G1942),AllocFactorMatrix,(O$4+1),FALSE)*$E1944</f>
        <v>0</v>
      </c>
      <c r="P1942" s="5">
        <f ca="1">VLOOKUP(CONCATENATE($F1942," ",$G1942),AllocFactorMatrix,(P$4+1),FALSE)*$E1944</f>
        <v>0</v>
      </c>
      <c r="Q1942" s="5">
        <f ca="1">VLOOKUP(CONCATENATE($F1942," ",$G1942),AllocFactorMatrix,(Q$4+1),FALSE)*$E1944</f>
        <v>0</v>
      </c>
      <c r="R1942" s="5">
        <f ca="1">VLOOKUP(CONCATENATE($F1942," ",$G1942),AllocFactorMatrix,(R$4+1),FALSE)*$E1944</f>
        <v>0</v>
      </c>
      <c r="S1942" s="5">
        <f t="shared" ca="1" si="966"/>
        <v>0</v>
      </c>
      <c r="T1942" s="5">
        <f ca="1">VLOOKUP(CONCATENATE($F1942," ",$G1942),AllocFactorMatrix,(T$4+1),FALSE)*$E1944</f>
        <v>0</v>
      </c>
      <c r="U1942" s="5">
        <f ca="1">VLOOKUP(CONCATENATE($F1942," ",$G1942),AllocFactorMatrix,(U$4+1),FALSE)*$E1944</f>
        <v>0</v>
      </c>
      <c r="V1942" s="5">
        <f ca="1">VLOOKUP(CONCATENATE($F1942," ",$G1942),AllocFactorMatrix,(V$4+1),FALSE)*$E1944</f>
        <v>0</v>
      </c>
      <c r="W1942" s="5">
        <f ca="1">VLOOKUP(CONCATENATE($F1942," ",$G1942),AllocFactorMatrix,(W$4+1),FALSE)*$E1944</f>
        <v>0</v>
      </c>
      <c r="X1942" s="5">
        <f t="shared" ca="1" si="967"/>
        <v>0</v>
      </c>
      <c r="Y1942" s="5">
        <f ca="1">VLOOKUP(CONCATENATE($F1942," ",$G1942),AllocFactorMatrix,(Y$4+1),FALSE)*$E1944</f>
        <v>0</v>
      </c>
      <c r="Z1942" s="5">
        <f ca="1">VLOOKUP(CONCATENATE($F1942," ",$G1942),AllocFactorMatrix,(Z$4+1),FALSE)*$E1944</f>
        <v>0</v>
      </c>
      <c r="AA1942" s="5">
        <f t="shared" ca="1" si="963"/>
        <v>0</v>
      </c>
      <c r="AB1942" s="5">
        <f ca="1">VLOOKUP(CONCATENATE($F1942," ",$G1942),AllocFactorMatrix,(AB$4+1),FALSE)*$E1944</f>
        <v>0</v>
      </c>
      <c r="AC1942" s="5">
        <f ca="1">VLOOKUP(CONCATENATE($F1942," ",$G1942),AllocFactorMatrix,(AC$4+1),FALSE)*$E1944</f>
        <v>0</v>
      </c>
      <c r="AD1942" s="5">
        <f ca="1">VLOOKUP(CONCATENATE($F1942," ",$G1942),AllocFactorMatrix,(AD$4+1),FALSE)*$E1944</f>
        <v>0</v>
      </c>
    </row>
    <row r="1943" spans="4:30" hidden="1" outlineLevel="1">
      <c r="E1943" s="51"/>
      <c r="F1943" s="52" t="str">
        <f>F1944</f>
        <v>TDOMX</v>
      </c>
      <c r="G1943" s="55" t="str">
        <f>$G$14</f>
        <v>CUSTOMER</v>
      </c>
      <c r="H1943" s="4">
        <f t="shared" ca="1" si="961"/>
        <v>26521.536049461287</v>
      </c>
      <c r="I1943" s="5">
        <f ca="1">VLOOKUP(CONCATENATE($F1943," ",$G1943),AllocFactorMatrix,(I$4+1),FALSE)*$E1944</f>
        <v>10827.032177046054</v>
      </c>
      <c r="J1943" s="5">
        <f ca="1">VLOOKUP(CONCATENATE($F1943," ",$G1943),AllocFactorMatrix,(J$4+1),FALSE)*$E1944</f>
        <v>4688.2437210392281</v>
      </c>
      <c r="K1943" s="5">
        <f ca="1">VLOOKUP(CONCATENATE($F1943," ",$G1943),AllocFactorMatrix,(K$4+1),FALSE)*$E1944</f>
        <v>1339.1619153703573</v>
      </c>
      <c r="L1943" s="5">
        <f ca="1">VLOOKUP(CONCATENATE($F1943," ",$G1943),AllocFactorMatrix,(L$4+1),FALSE)*$E1944</f>
        <v>749.58078644203511</v>
      </c>
      <c r="M1943" s="5">
        <f ca="1">VLOOKUP(CONCATENATE($F1943," ",$G1943),AllocFactorMatrix,(M$4+1),FALSE)*$E1944</f>
        <v>121.65528218794753</v>
      </c>
      <c r="N1943" s="5">
        <f t="shared" ca="1" si="962"/>
        <v>2210.3979840003403</v>
      </c>
      <c r="O1943" s="5">
        <f ca="1">VLOOKUP(CONCATENATE($F1943," ",$G1943),AllocFactorMatrix,(O$4+1),FALSE)*$E1944</f>
        <v>572.90662282854282</v>
      </c>
      <c r="P1943" s="5">
        <f ca="1">VLOOKUP(CONCATENATE($F1943," ",$G1943),AllocFactorMatrix,(P$4+1),FALSE)*$E1944</f>
        <v>194.93312190323746</v>
      </c>
      <c r="Q1943" s="5">
        <f ca="1">VLOOKUP(CONCATENATE($F1943," ",$G1943),AllocFactorMatrix,(Q$4+1),FALSE)*$E1944</f>
        <v>423.86496331300475</v>
      </c>
      <c r="R1943" s="5">
        <f ca="1">VLOOKUP(CONCATENATE($F1943," ",$G1943),AllocFactorMatrix,(R$4+1),FALSE)*$E1944</f>
        <v>74.495865588853903</v>
      </c>
      <c r="S1943" s="5">
        <f t="shared" ca="1" si="966"/>
        <v>1266.2005736336389</v>
      </c>
      <c r="T1943" s="5">
        <f ca="1">VLOOKUP(CONCATENATE($F1943," ",$G1943),AllocFactorMatrix,(T$4+1),FALSE)*$E1944</f>
        <v>3.9470936210369576</v>
      </c>
      <c r="U1943" s="5">
        <f ca="1">VLOOKUP(CONCATENATE($F1943," ",$G1943),AllocFactorMatrix,(U$4+1),FALSE)*$E1944</f>
        <v>115.6383081808153</v>
      </c>
      <c r="V1943" s="5">
        <f ca="1">VLOOKUP(CONCATENATE($F1943," ",$G1943),AllocFactorMatrix,(V$4+1),FALSE)*$E1944</f>
        <v>623.33039731687097</v>
      </c>
      <c r="W1943" s="5">
        <f ca="1">VLOOKUP(CONCATENATE($F1943," ",$G1943),AllocFactorMatrix,(W$4+1),FALSE)*$E1944</f>
        <v>111.74402739697815</v>
      </c>
      <c r="X1943" s="5">
        <f t="shared" ca="1" si="967"/>
        <v>854.65982651570141</v>
      </c>
      <c r="Y1943" s="5">
        <f ca="1">VLOOKUP(CONCATENATE($F1943," ",$G1943),AllocFactorMatrix,(Y$4+1),FALSE)*$E1944</f>
        <v>158.86902965770517</v>
      </c>
      <c r="Z1943" s="5">
        <f ca="1">VLOOKUP(CONCATENATE($F1943," ",$G1943),AllocFactorMatrix,(Z$4+1),FALSE)*$E1944</f>
        <v>3.3039124028180451</v>
      </c>
      <c r="AA1943" s="5">
        <f t="shared" ca="1" si="963"/>
        <v>162.17294206052321</v>
      </c>
      <c r="AB1943" s="5">
        <f ca="1">VLOOKUP(CONCATENATE($F1943," ",$G1943),AllocFactorMatrix,(AB$4+1),FALSE)*$E1944</f>
        <v>1.9624102361158686</v>
      </c>
      <c r="AC1943" s="5">
        <f ca="1">VLOOKUP(CONCATENATE($F1943," ",$G1943),AllocFactorMatrix,(AC$4+1),FALSE)*$E1944</f>
        <v>3616.1033749785183</v>
      </c>
      <c r="AD1943" s="5">
        <f ca="1">VLOOKUP(CONCATENATE($F1943," ",$G1943),AllocFactorMatrix,(AD$4+1),FALSE)*$E1944</f>
        <v>2894.7630399511659</v>
      </c>
    </row>
    <row r="1944" spans="4:30" collapsed="1">
      <c r="D1944" s="96" t="s">
        <v>627</v>
      </c>
      <c r="E1944" s="61">
        <v>595932</v>
      </c>
      <c r="F1944" s="97" t="s">
        <v>218</v>
      </c>
      <c r="G1944" s="55" t="str">
        <f>$G$15</f>
        <v>TOTAL</v>
      </c>
      <c r="H1944" s="4">
        <f t="shared" ca="1" si="961"/>
        <v>595932.00000000023</v>
      </c>
      <c r="I1944" s="5">
        <f ca="1">VLOOKUP(CONCATENATE($F1944," ",$G1944),AllocFactorMatrix,(I$4+1),FALSE)*$E1944</f>
        <v>389061.5595179993</v>
      </c>
      <c r="J1944" s="5">
        <f ca="1">VLOOKUP(CONCATENATE($F1944," ",$G1944),AllocFactorMatrix,(J$4+1),FALSE)*$E1944</f>
        <v>22712.136104295136</v>
      </c>
      <c r="K1944" s="5">
        <f ca="1">VLOOKUP(CONCATENATE($F1944," ",$G1944),AllocFactorMatrix,(K$4+1),FALSE)*$E1944</f>
        <v>63658.856792312334</v>
      </c>
      <c r="L1944" s="5">
        <f ca="1">VLOOKUP(CONCATENATE($F1944," ",$G1944),AllocFactorMatrix,(L$4+1),FALSE)*$E1944</f>
        <v>2195.8793034411256</v>
      </c>
      <c r="M1944" s="5">
        <f ca="1">VLOOKUP(CONCATENATE($F1944," ",$G1944),AllocFactorMatrix,(M$4+1),FALSE)*$E1944</f>
        <v>143.01676054249123</v>
      </c>
      <c r="N1944" s="5">
        <f t="shared" ca="1" si="962"/>
        <v>65997.752856295949</v>
      </c>
      <c r="O1944" s="5">
        <f ca="1">VLOOKUP(CONCATENATE($F1944," ",$G1944),AllocFactorMatrix,(O$4+1),FALSE)*$E1944</f>
        <v>45607.408896704066</v>
      </c>
      <c r="P1944" s="5">
        <f ca="1">VLOOKUP(CONCATENATE($F1944," ",$G1944),AllocFactorMatrix,(P$4+1),FALSE)*$E1944</f>
        <v>6728.1408000043239</v>
      </c>
      <c r="Q1944" s="5">
        <f ca="1">VLOOKUP(CONCATENATE($F1944," ",$G1944),AllocFactorMatrix,(Q$4+1),FALSE)*$E1944</f>
        <v>887.23513665388498</v>
      </c>
      <c r="R1944" s="5">
        <f ca="1">VLOOKUP(CONCATENATE($F1944," ",$G1944),AllocFactorMatrix,(R$4+1),FALSE)*$E1944</f>
        <v>90.83570215036066</v>
      </c>
      <c r="S1944" s="5">
        <f t="shared" ca="1" si="966"/>
        <v>53313.620535512637</v>
      </c>
      <c r="T1944" s="5">
        <f ca="1">VLOOKUP(CONCATENATE($F1944," ",$G1944),AllocFactorMatrix,(T$4+1),FALSE)*$E1944</f>
        <v>1519.900203205277</v>
      </c>
      <c r="U1944" s="5">
        <f ca="1">VLOOKUP(CONCATENATE($F1944," ",$G1944),AllocFactorMatrix,(U$4+1),FALSE)*$E1944</f>
        <v>20266.08178593222</v>
      </c>
      <c r="V1944" s="5">
        <f ca="1">VLOOKUP(CONCATENATE($F1944," ",$G1944),AllocFactorMatrix,(V$4+1),FALSE)*$E1944</f>
        <v>17262.315918590291</v>
      </c>
      <c r="W1944" s="5">
        <f ca="1">VLOOKUP(CONCATENATE($F1944," ",$G1944),AllocFactorMatrix,(W$4+1),FALSE)*$E1944</f>
        <v>2466.2376076297091</v>
      </c>
      <c r="X1944" s="5">
        <f t="shared" ca="1" si="967"/>
        <v>41514.535515357493</v>
      </c>
      <c r="Y1944" s="5">
        <f ca="1">VLOOKUP(CONCATENATE($F1944," ",$G1944),AllocFactorMatrix,(Y$4+1),FALSE)*$E1944</f>
        <v>14432.371201291531</v>
      </c>
      <c r="Z1944" s="5">
        <f ca="1">VLOOKUP(CONCATENATE($F1944," ",$G1944),AllocFactorMatrix,(Z$4+1),FALSE)*$E1944</f>
        <v>180.2519741778807</v>
      </c>
      <c r="AA1944" s="5">
        <f t="shared" ca="1" si="963"/>
        <v>14612.623175469413</v>
      </c>
      <c r="AB1944" s="5">
        <f ca="1">VLOOKUP(CONCATENATE($F1944," ",$G1944),AllocFactorMatrix,(AB$4+1),FALSE)*$E1944</f>
        <v>182.60264057628427</v>
      </c>
      <c r="AC1944" s="5">
        <f ca="1">VLOOKUP(CONCATENATE($F1944," ",$G1944),AllocFactorMatrix,(AC$4+1),FALSE)*$E1944</f>
        <v>5339.3806477112139</v>
      </c>
      <c r="AD1944" s="5">
        <f ca="1">VLOOKUP(CONCATENATE($F1944," ",$G1944),AllocFactorMatrix,(AD$4+1),FALSE)*$E1944</f>
        <v>3197.7890067826797</v>
      </c>
    </row>
    <row r="1945" spans="4:30" hidden="1" outlineLevel="1">
      <c r="E1945" s="51"/>
      <c r="F1945" s="52" t="str">
        <f>F1952</f>
        <v>EXP_OM_DIST</v>
      </c>
      <c r="G1945" s="55" t="str">
        <f>$G$8</f>
        <v>PRODUCTION</v>
      </c>
      <c r="H1945" s="4">
        <f t="shared" si="961"/>
        <v>0</v>
      </c>
      <c r="I1945" s="5">
        <f>VLOOKUP(CONCATENATE($F1945," ",$G1945),AllocFactorMatrix,(I$4+1),FALSE)*$E1952</f>
        <v>0</v>
      </c>
      <c r="J1945" s="5">
        <f>VLOOKUP(CONCATENATE($F1945," ",$G1945),AllocFactorMatrix,(J$4+1),FALSE)*$E1952</f>
        <v>0</v>
      </c>
      <c r="K1945" s="5">
        <f>VLOOKUP(CONCATENATE($F1945," ",$G1945),AllocFactorMatrix,(K$4+1),FALSE)*$E1952</f>
        <v>0</v>
      </c>
      <c r="L1945" s="5">
        <f>VLOOKUP(CONCATENATE($F1945," ",$G1945),AllocFactorMatrix,(L$4+1),FALSE)*$E1952</f>
        <v>0</v>
      </c>
      <c r="M1945" s="5">
        <f>VLOOKUP(CONCATENATE($F1945," ",$G1945),AllocFactorMatrix,(M$4+1),FALSE)*$E1952</f>
        <v>0</v>
      </c>
      <c r="N1945" s="5">
        <f t="shared" si="962"/>
        <v>0</v>
      </c>
      <c r="O1945" s="5">
        <f>VLOOKUP(CONCATENATE($F1945," ",$G1945),AllocFactorMatrix,(O$4+1),FALSE)*$E1952</f>
        <v>0</v>
      </c>
      <c r="P1945" s="5">
        <f>VLOOKUP(CONCATENATE($F1945," ",$G1945),AllocFactorMatrix,(P$4+1),FALSE)*$E1952</f>
        <v>0</v>
      </c>
      <c r="Q1945" s="5">
        <f>VLOOKUP(CONCATENATE($F1945," ",$G1945),AllocFactorMatrix,(Q$4+1),FALSE)*$E1952</f>
        <v>0</v>
      </c>
      <c r="R1945" s="5">
        <f>VLOOKUP(CONCATENATE($F1945," ",$G1945),AllocFactorMatrix,(R$4+1),FALSE)*$E1952</f>
        <v>0</v>
      </c>
      <c r="S1945" s="5">
        <f>SUBTOTAL(9,O1945:R1945)</f>
        <v>0</v>
      </c>
      <c r="T1945" s="5">
        <f>VLOOKUP(CONCATENATE($F1945," ",$G1945),AllocFactorMatrix,(T$4+1),FALSE)*$E1952</f>
        <v>0</v>
      </c>
      <c r="U1945" s="5">
        <f>VLOOKUP(CONCATENATE($F1945," ",$G1945),AllocFactorMatrix,(U$4+1),FALSE)*$E1952</f>
        <v>0</v>
      </c>
      <c r="V1945" s="5">
        <f>VLOOKUP(CONCATENATE($F1945," ",$G1945),AllocFactorMatrix,(V$4+1),FALSE)*$E1952</f>
        <v>0</v>
      </c>
      <c r="W1945" s="5">
        <f>VLOOKUP(CONCATENATE($F1945," ",$G1945),AllocFactorMatrix,(W$4+1),FALSE)*$E1952</f>
        <v>0</v>
      </c>
      <c r="X1945" s="5">
        <f>SUBTOTAL(9,T1945:W1945)</f>
        <v>0</v>
      </c>
      <c r="Y1945" s="5">
        <f>VLOOKUP(CONCATENATE($F1945," ",$G1945),AllocFactorMatrix,(Y$4+1),FALSE)*$E1952</f>
        <v>0</v>
      </c>
      <c r="Z1945" s="5">
        <f>VLOOKUP(CONCATENATE($F1945," ",$G1945),AllocFactorMatrix,(Z$4+1),FALSE)*$E1952</f>
        <v>0</v>
      </c>
      <c r="AA1945" s="5">
        <f t="shared" si="963"/>
        <v>0</v>
      </c>
      <c r="AB1945" s="5">
        <f>VLOOKUP(CONCATENATE($F1945," ",$G1945),AllocFactorMatrix,(AB$4+1),FALSE)*$E1952</f>
        <v>0</v>
      </c>
      <c r="AC1945" s="5">
        <f>VLOOKUP(CONCATENATE($F1945," ",$G1945),AllocFactorMatrix,(AC$4+1),FALSE)*$E1952</f>
        <v>0</v>
      </c>
      <c r="AD1945" s="5">
        <f>VLOOKUP(CONCATENATE($F1945," ",$G1945),AllocFactorMatrix,(AD$4+1),FALSE)*$E1952</f>
        <v>0</v>
      </c>
    </row>
    <row r="1946" spans="4:30" hidden="1" outlineLevel="1">
      <c r="E1946" s="51"/>
      <c r="F1946" s="52" t="str">
        <f>F1952</f>
        <v>EXP_OM_DIST</v>
      </c>
      <c r="G1946" s="55" t="str">
        <f>$G$9</f>
        <v>BULKTRAN</v>
      </c>
      <c r="H1946" s="4">
        <f t="shared" si="961"/>
        <v>0</v>
      </c>
      <c r="I1946" s="5">
        <f>VLOOKUP(CONCATENATE($F1946," ",$G1946),AllocFactorMatrix,(I$4+1),FALSE)*$E1952</f>
        <v>0</v>
      </c>
      <c r="J1946" s="5">
        <f>VLOOKUP(CONCATENATE($F1946," ",$G1946),AllocFactorMatrix,(J$4+1),FALSE)*$E1952</f>
        <v>0</v>
      </c>
      <c r="K1946" s="5">
        <f>VLOOKUP(CONCATENATE($F1946," ",$G1946),AllocFactorMatrix,(K$4+1),FALSE)*$E1952</f>
        <v>0</v>
      </c>
      <c r="L1946" s="5">
        <f>VLOOKUP(CONCATENATE($F1946," ",$G1946),AllocFactorMatrix,(L$4+1),FALSE)*$E1952</f>
        <v>0</v>
      </c>
      <c r="M1946" s="5">
        <f>VLOOKUP(CONCATENATE($F1946," ",$G1946),AllocFactorMatrix,(M$4+1),FALSE)*$E1952</f>
        <v>0</v>
      </c>
      <c r="N1946" s="5">
        <f t="shared" si="962"/>
        <v>0</v>
      </c>
      <c r="O1946" s="5">
        <f>VLOOKUP(CONCATENATE($F1946," ",$G1946),AllocFactorMatrix,(O$4+1),FALSE)*$E1952</f>
        <v>0</v>
      </c>
      <c r="P1946" s="5">
        <f>VLOOKUP(CONCATENATE($F1946," ",$G1946),AllocFactorMatrix,(P$4+1),FALSE)*$E1952</f>
        <v>0</v>
      </c>
      <c r="Q1946" s="5">
        <f>VLOOKUP(CONCATENATE($F1946," ",$G1946),AllocFactorMatrix,(Q$4+1),FALSE)*$E1952</f>
        <v>0</v>
      </c>
      <c r="R1946" s="5">
        <f>VLOOKUP(CONCATENATE($F1946," ",$G1946),AllocFactorMatrix,(R$4+1),FALSE)*$E1952</f>
        <v>0</v>
      </c>
      <c r="S1946" s="5">
        <f t="shared" ref="S1946:S1952" si="968">SUBTOTAL(9,O1946:R1946)</f>
        <v>0</v>
      </c>
      <c r="T1946" s="5">
        <f>VLOOKUP(CONCATENATE($F1946," ",$G1946),AllocFactorMatrix,(T$4+1),FALSE)*$E1952</f>
        <v>0</v>
      </c>
      <c r="U1946" s="5">
        <f>VLOOKUP(CONCATENATE($F1946," ",$G1946),AllocFactorMatrix,(U$4+1),FALSE)*$E1952</f>
        <v>0</v>
      </c>
      <c r="V1946" s="5">
        <f>VLOOKUP(CONCATENATE($F1946," ",$G1946),AllocFactorMatrix,(V$4+1),FALSE)*$E1952</f>
        <v>0</v>
      </c>
      <c r="W1946" s="5">
        <f>VLOOKUP(CONCATENATE($F1946," ",$G1946),AllocFactorMatrix,(W$4+1),FALSE)*$E1952</f>
        <v>0</v>
      </c>
      <c r="X1946" s="5">
        <f t="shared" ref="X1946:X1952" si="969">SUBTOTAL(9,T1946:W1946)</f>
        <v>0</v>
      </c>
      <c r="Y1946" s="5">
        <f>VLOOKUP(CONCATENATE($F1946," ",$G1946),AllocFactorMatrix,(Y$4+1),FALSE)*$E1952</f>
        <v>0</v>
      </c>
      <c r="Z1946" s="5">
        <f>VLOOKUP(CONCATENATE($F1946," ",$G1946),AllocFactorMatrix,(Z$4+1),FALSE)*$E1952</f>
        <v>0</v>
      </c>
      <c r="AA1946" s="5">
        <f t="shared" si="963"/>
        <v>0</v>
      </c>
      <c r="AB1946" s="5">
        <f>VLOOKUP(CONCATENATE($F1946," ",$G1946),AllocFactorMatrix,(AB$4+1),FALSE)*$E1952</f>
        <v>0</v>
      </c>
      <c r="AC1946" s="5">
        <f>VLOOKUP(CONCATENATE($F1946," ",$G1946),AllocFactorMatrix,(AC$4+1),FALSE)*$E1952</f>
        <v>0</v>
      </c>
      <c r="AD1946" s="5">
        <f>VLOOKUP(CONCATENATE($F1946," ",$G1946),AllocFactorMatrix,(AD$4+1),FALSE)*$E1952</f>
        <v>0</v>
      </c>
    </row>
    <row r="1947" spans="4:30" hidden="1" outlineLevel="1">
      <c r="E1947" s="51"/>
      <c r="F1947" s="52" t="str">
        <f>F1952</f>
        <v>EXP_OM_DIST</v>
      </c>
      <c r="G1947" s="55" t="str">
        <f>$G$10</f>
        <v>SUBTRAN</v>
      </c>
      <c r="H1947" s="4">
        <f t="shared" si="961"/>
        <v>0</v>
      </c>
      <c r="I1947" s="5">
        <f>VLOOKUP(CONCATENATE($F1947," ",$G1947),AllocFactorMatrix,(I$4+1),FALSE)*$E1952</f>
        <v>0</v>
      </c>
      <c r="J1947" s="5">
        <f>VLOOKUP(CONCATENATE($F1947," ",$G1947),AllocFactorMatrix,(J$4+1),FALSE)*$E1952</f>
        <v>0</v>
      </c>
      <c r="K1947" s="5">
        <f>VLOOKUP(CONCATENATE($F1947," ",$G1947),AllocFactorMatrix,(K$4+1),FALSE)*$E1952</f>
        <v>0</v>
      </c>
      <c r="L1947" s="5">
        <f>VLOOKUP(CONCATENATE($F1947," ",$G1947),AllocFactorMatrix,(L$4+1),FALSE)*$E1952</f>
        <v>0</v>
      </c>
      <c r="M1947" s="5">
        <f>VLOOKUP(CONCATENATE($F1947," ",$G1947),AllocFactorMatrix,(M$4+1),FALSE)*$E1952</f>
        <v>0</v>
      </c>
      <c r="N1947" s="5">
        <f t="shared" si="962"/>
        <v>0</v>
      </c>
      <c r="O1947" s="5">
        <f>VLOOKUP(CONCATENATE($F1947," ",$G1947),AllocFactorMatrix,(O$4+1),FALSE)*$E1952</f>
        <v>0</v>
      </c>
      <c r="P1947" s="5">
        <f>VLOOKUP(CONCATENATE($F1947," ",$G1947),AllocFactorMatrix,(P$4+1),FALSE)*$E1952</f>
        <v>0</v>
      </c>
      <c r="Q1947" s="5">
        <f>VLOOKUP(CONCATENATE($F1947," ",$G1947),AllocFactorMatrix,(Q$4+1),FALSE)*$E1952</f>
        <v>0</v>
      </c>
      <c r="R1947" s="5">
        <f>VLOOKUP(CONCATENATE($F1947," ",$G1947),AllocFactorMatrix,(R$4+1),FALSE)*$E1952</f>
        <v>0</v>
      </c>
      <c r="S1947" s="5">
        <f t="shared" si="968"/>
        <v>0</v>
      </c>
      <c r="T1947" s="5">
        <f>VLOOKUP(CONCATENATE($F1947," ",$G1947),AllocFactorMatrix,(T$4+1),FALSE)*$E1952</f>
        <v>0</v>
      </c>
      <c r="U1947" s="5">
        <f>VLOOKUP(CONCATENATE($F1947," ",$G1947),AllocFactorMatrix,(U$4+1),FALSE)*$E1952</f>
        <v>0</v>
      </c>
      <c r="V1947" s="5">
        <f>VLOOKUP(CONCATENATE($F1947," ",$G1947),AllocFactorMatrix,(V$4+1),FALSE)*$E1952</f>
        <v>0</v>
      </c>
      <c r="W1947" s="5">
        <f>VLOOKUP(CONCATENATE($F1947," ",$G1947),AllocFactorMatrix,(W$4+1),FALSE)*$E1952</f>
        <v>0</v>
      </c>
      <c r="X1947" s="5">
        <f t="shared" si="969"/>
        <v>0</v>
      </c>
      <c r="Y1947" s="5">
        <f>VLOOKUP(CONCATENATE($F1947," ",$G1947),AllocFactorMatrix,(Y$4+1),FALSE)*$E1952</f>
        <v>0</v>
      </c>
      <c r="Z1947" s="5">
        <f>VLOOKUP(CONCATENATE($F1947," ",$G1947),AllocFactorMatrix,(Z$4+1),FALSE)*$E1952</f>
        <v>0</v>
      </c>
      <c r="AA1947" s="5">
        <f t="shared" si="963"/>
        <v>0</v>
      </c>
      <c r="AB1947" s="5">
        <f>VLOOKUP(CONCATENATE($F1947," ",$G1947),AllocFactorMatrix,(AB$4+1),FALSE)*$E1952</f>
        <v>0</v>
      </c>
      <c r="AC1947" s="5">
        <f>VLOOKUP(CONCATENATE($F1947," ",$G1947),AllocFactorMatrix,(AC$4+1),FALSE)*$E1952</f>
        <v>0</v>
      </c>
      <c r="AD1947" s="5">
        <f>VLOOKUP(CONCATENATE($F1947," ",$G1947),AllocFactorMatrix,(AD$4+1),FALSE)*$E1952</f>
        <v>0</v>
      </c>
    </row>
    <row r="1948" spans="4:30" hidden="1" outlineLevel="1">
      <c r="E1948" s="51"/>
      <c r="F1948" s="52" t="str">
        <f>F1952</f>
        <v>EXP_OM_DIST</v>
      </c>
      <c r="G1948" s="55" t="str">
        <f>$G$11</f>
        <v>DISTPRI</v>
      </c>
      <c r="H1948" s="4">
        <f t="shared" si="961"/>
        <v>587407.18998509238</v>
      </c>
      <c r="I1948" s="5">
        <f>VLOOKUP(CONCATENATE($F1948," ",$G1948),AllocFactorMatrix,(I$4+1),FALSE)*$E1952</f>
        <v>392589.27829347196</v>
      </c>
      <c r="J1948" s="5">
        <f>VLOOKUP(CONCATENATE($F1948," ",$G1948),AllocFactorMatrix,(J$4+1),FALSE)*$E1952</f>
        <v>18505.633709941598</v>
      </c>
      <c r="K1948" s="5">
        <f>VLOOKUP(CONCATENATE($F1948," ",$G1948),AllocFactorMatrix,(K$4+1),FALSE)*$E1952</f>
        <v>67195.091753743327</v>
      </c>
      <c r="L1948" s="5">
        <f>VLOOKUP(CONCATENATE($F1948," ",$G1948),AllocFactorMatrix,(L$4+1),FALSE)*$E1952</f>
        <v>2076.6779803855043</v>
      </c>
      <c r="M1948" s="5">
        <f>VLOOKUP(CONCATENATE($F1948," ",$G1948),AllocFactorMatrix,(M$4+1),FALSE)*$E1952</f>
        <v>0</v>
      </c>
      <c r="N1948" s="5">
        <f t="shared" si="962"/>
        <v>69271.769734128829</v>
      </c>
      <c r="O1948" s="5">
        <f>VLOOKUP(CONCATENATE($F1948," ",$G1948),AllocFactorMatrix,(O$4+1),FALSE)*$E1952</f>
        <v>50384.574117495009</v>
      </c>
      <c r="P1948" s="5">
        <f>VLOOKUP(CONCATENATE($F1948," ",$G1948),AllocFactorMatrix,(P$4+1),FALSE)*$E1952</f>
        <v>9384.1303199638496</v>
      </c>
      <c r="Q1948" s="5">
        <f>VLOOKUP(CONCATENATE($F1948," ",$G1948),AllocFactorMatrix,(Q$4+1),FALSE)*$E1952</f>
        <v>0</v>
      </c>
      <c r="R1948" s="5">
        <f>VLOOKUP(CONCATENATE($F1948," ",$G1948),AllocFactorMatrix,(R$4+1),FALSE)*$E1952</f>
        <v>0</v>
      </c>
      <c r="S1948" s="5">
        <f t="shared" si="968"/>
        <v>59768.704437458859</v>
      </c>
      <c r="T1948" s="5">
        <f>VLOOKUP(CONCATENATE($F1948," ",$G1948),AllocFactorMatrix,(T$4+1),FALSE)*$E1952</f>
        <v>1796.179017635937</v>
      </c>
      <c r="U1948" s="5">
        <f>VLOOKUP(CONCATENATE($F1948," ",$G1948),AllocFactorMatrix,(U$4+1),FALSE)*$E1952</f>
        <v>28968.303077779372</v>
      </c>
      <c r="V1948" s="5">
        <f>VLOOKUP(CONCATENATE($F1948," ",$G1948),AllocFactorMatrix,(V$4+1),FALSE)*$E1952</f>
        <v>0</v>
      </c>
      <c r="W1948" s="5">
        <f>VLOOKUP(CONCATENATE($F1948," ",$G1948),AllocFactorMatrix,(W$4+1),FALSE)*$E1952</f>
        <v>0</v>
      </c>
      <c r="X1948" s="5">
        <f t="shared" si="969"/>
        <v>30764.482095415307</v>
      </c>
      <c r="Y1948" s="5">
        <f>VLOOKUP(CONCATENATE($F1948," ",$G1948),AllocFactorMatrix,(Y$4+1),FALSE)*$E1952</f>
        <v>15193.264550516507</v>
      </c>
      <c r="Z1948" s="5">
        <f>VLOOKUP(CONCATENATE($F1948," ",$G1948),AllocFactorMatrix,(Z$4+1),FALSE)*$E1952</f>
        <v>253.48312692981457</v>
      </c>
      <c r="AA1948" s="5">
        <f t="shared" si="963"/>
        <v>15446.747677446321</v>
      </c>
      <c r="AB1948" s="5">
        <f>VLOOKUP(CONCATENATE($F1948," ",$G1948),AllocFactorMatrix,(AB$4+1),FALSE)*$E1952</f>
        <v>205.36380589104058</v>
      </c>
      <c r="AC1948" s="5">
        <f>VLOOKUP(CONCATENATE($F1948," ",$G1948),AllocFactorMatrix,(AC$4+1),FALSE)*$E1952</f>
        <v>703.54786787670685</v>
      </c>
      <c r="AD1948" s="5">
        <f>VLOOKUP(CONCATENATE($F1948," ",$G1948),AllocFactorMatrix,(AD$4+1),FALSE)*$E1952</f>
        <v>151.66236346167423</v>
      </c>
    </row>
    <row r="1949" spans="4:30" hidden="1" outlineLevel="1">
      <c r="E1949" s="51"/>
      <c r="F1949" s="52" t="str">
        <f>F1952</f>
        <v>EXP_OM_DIST</v>
      </c>
      <c r="G1949" s="55" t="str">
        <f>$G$12</f>
        <v>DISTSEC</v>
      </c>
      <c r="H1949" s="4">
        <f t="shared" si="961"/>
        <v>242430.17218152896</v>
      </c>
      <c r="I1949" s="5">
        <f>VLOOKUP(CONCATENATE($F1949," ",$G1949),AllocFactorMatrix,(I$4+1),FALSE)*$E1952</f>
        <v>181265.39165268774</v>
      </c>
      <c r="J1949" s="5">
        <f>VLOOKUP(CONCATENATE($F1949," ",$G1949),AllocFactorMatrix,(J$4+1),FALSE)*$E1952</f>
        <v>8738.8623025548331</v>
      </c>
      <c r="K1949" s="5">
        <f>VLOOKUP(CONCATENATE($F1949," ",$G1949),AllocFactorMatrix,(K$4+1),FALSE)*$E1952</f>
        <v>26368.789377808058</v>
      </c>
      <c r="L1949" s="5">
        <f>VLOOKUP(CONCATENATE($F1949," ",$G1949),AllocFactorMatrix,(L$4+1),FALSE)*$E1952</f>
        <v>0</v>
      </c>
      <c r="M1949" s="5">
        <f>VLOOKUP(CONCATENATE($F1949," ",$G1949),AllocFactorMatrix,(M$4+1),FALSE)*$E1952</f>
        <v>0</v>
      </c>
      <c r="N1949" s="5">
        <f t="shared" si="962"/>
        <v>26368.789377808058</v>
      </c>
      <c r="O1949" s="5">
        <f>VLOOKUP(CONCATENATE($F1949," ",$G1949),AllocFactorMatrix,(O$4+1),FALSE)*$E1952</f>
        <v>16802.295225144298</v>
      </c>
      <c r="P1949" s="5">
        <f>VLOOKUP(CONCATENATE($F1949," ",$G1949),AllocFactorMatrix,(P$4+1),FALSE)*$E1952</f>
        <v>0</v>
      </c>
      <c r="Q1949" s="5">
        <f>VLOOKUP(CONCATENATE($F1949," ",$G1949),AllocFactorMatrix,(Q$4+1),FALSE)*$E1952</f>
        <v>0</v>
      </c>
      <c r="R1949" s="5">
        <f>VLOOKUP(CONCATENATE($F1949," ",$G1949),AllocFactorMatrix,(R$4+1),FALSE)*$E1952</f>
        <v>0</v>
      </c>
      <c r="S1949" s="5">
        <f t="shared" si="968"/>
        <v>16802.295225144298</v>
      </c>
      <c r="T1949" s="5">
        <f>VLOOKUP(CONCATENATE($F1949," ",$G1949),AllocFactorMatrix,(T$4+1),FALSE)*$E1952</f>
        <v>454.29881391713485</v>
      </c>
      <c r="U1949" s="5">
        <f>VLOOKUP(CONCATENATE($F1949," ",$G1949),AllocFactorMatrix,(U$4+1),FALSE)*$E1952</f>
        <v>0</v>
      </c>
      <c r="V1949" s="5">
        <f>VLOOKUP(CONCATENATE($F1949," ",$G1949),AllocFactorMatrix,(V$4+1),FALSE)*$E1952</f>
        <v>0</v>
      </c>
      <c r="W1949" s="5">
        <f>VLOOKUP(CONCATENATE($F1949," ",$G1949),AllocFactorMatrix,(W$4+1),FALSE)*$E1952</f>
        <v>0</v>
      </c>
      <c r="X1949" s="5">
        <f t="shared" si="969"/>
        <v>454.29881391713485</v>
      </c>
      <c r="Y1949" s="5">
        <f>VLOOKUP(CONCATENATE($F1949," ",$G1949),AllocFactorMatrix,(Y$4+1),FALSE)*$E1952</f>
        <v>6197.4273406343664</v>
      </c>
      <c r="Z1949" s="5">
        <f>VLOOKUP(CONCATENATE($F1949," ",$G1949),AllocFactorMatrix,(Z$4+1),FALSE)*$E1952</f>
        <v>0</v>
      </c>
      <c r="AA1949" s="5">
        <f t="shared" si="963"/>
        <v>6197.4273406343664</v>
      </c>
      <c r="AB1949" s="5">
        <f>VLOOKUP(CONCATENATE($F1949," ",$G1949),AllocFactorMatrix,(AB$4+1),FALSE)*$E1952</f>
        <v>64.310902877561716</v>
      </c>
      <c r="AC1949" s="5">
        <f>VLOOKUP(CONCATENATE($F1949," ",$G1949),AllocFactorMatrix,(AC$4+1),FALSE)*$E1952</f>
        <v>2183.6025023196735</v>
      </c>
      <c r="AD1949" s="5">
        <f>VLOOKUP(CONCATENATE($F1949," ",$G1949),AllocFactorMatrix,(AD$4+1),FALSE)*$E1952</f>
        <v>355.1940635853025</v>
      </c>
    </row>
    <row r="1950" spans="4:30" hidden="1" outlineLevel="1">
      <c r="E1950" s="51"/>
      <c r="F1950" s="52" t="str">
        <f>F1952</f>
        <v>EXP_OM_DIST</v>
      </c>
      <c r="G1950" s="55" t="str">
        <f>$G$13</f>
        <v>ENERGY</v>
      </c>
      <c r="H1950" s="4">
        <f t="shared" si="961"/>
        <v>0</v>
      </c>
      <c r="I1950" s="5">
        <f>VLOOKUP(CONCATENATE($F1950," ",$G1950),AllocFactorMatrix,(I$4+1),FALSE)*$E1952</f>
        <v>0</v>
      </c>
      <c r="J1950" s="5">
        <f>VLOOKUP(CONCATENATE($F1950," ",$G1950),AllocFactorMatrix,(J$4+1),FALSE)*$E1952</f>
        <v>0</v>
      </c>
      <c r="K1950" s="5">
        <f>VLOOKUP(CONCATENATE($F1950," ",$G1950),AllocFactorMatrix,(K$4+1),FALSE)*$E1952</f>
        <v>0</v>
      </c>
      <c r="L1950" s="5">
        <f>VLOOKUP(CONCATENATE($F1950," ",$G1950),AllocFactorMatrix,(L$4+1),FALSE)*$E1952</f>
        <v>0</v>
      </c>
      <c r="M1950" s="5">
        <f>VLOOKUP(CONCATENATE($F1950," ",$G1950),AllocFactorMatrix,(M$4+1),FALSE)*$E1952</f>
        <v>0</v>
      </c>
      <c r="N1950" s="5">
        <f t="shared" si="962"/>
        <v>0</v>
      </c>
      <c r="O1950" s="5">
        <f>VLOOKUP(CONCATENATE($F1950," ",$G1950),AllocFactorMatrix,(O$4+1),FALSE)*$E1952</f>
        <v>0</v>
      </c>
      <c r="P1950" s="5">
        <f>VLOOKUP(CONCATENATE($F1950," ",$G1950),AllocFactorMatrix,(P$4+1),FALSE)*$E1952</f>
        <v>0</v>
      </c>
      <c r="Q1950" s="5">
        <f>VLOOKUP(CONCATENATE($F1950," ",$G1950),AllocFactorMatrix,(Q$4+1),FALSE)*$E1952</f>
        <v>0</v>
      </c>
      <c r="R1950" s="5">
        <f>VLOOKUP(CONCATENATE($F1950," ",$G1950),AllocFactorMatrix,(R$4+1),FALSE)*$E1952</f>
        <v>0</v>
      </c>
      <c r="S1950" s="5">
        <f t="shared" si="968"/>
        <v>0</v>
      </c>
      <c r="T1950" s="5">
        <f>VLOOKUP(CONCATENATE($F1950," ",$G1950),AllocFactorMatrix,(T$4+1),FALSE)*$E1952</f>
        <v>0</v>
      </c>
      <c r="U1950" s="5">
        <f>VLOOKUP(CONCATENATE($F1950," ",$G1950),AllocFactorMatrix,(U$4+1),FALSE)*$E1952</f>
        <v>0</v>
      </c>
      <c r="V1950" s="5">
        <f>VLOOKUP(CONCATENATE($F1950," ",$G1950),AllocFactorMatrix,(V$4+1),FALSE)*$E1952</f>
        <v>0</v>
      </c>
      <c r="W1950" s="5">
        <f>VLOOKUP(CONCATENATE($F1950," ",$G1950),AllocFactorMatrix,(W$4+1),FALSE)*$E1952</f>
        <v>0</v>
      </c>
      <c r="X1950" s="5">
        <f t="shared" si="969"/>
        <v>0</v>
      </c>
      <c r="Y1950" s="5">
        <f>VLOOKUP(CONCATENATE($F1950," ",$G1950),AllocFactorMatrix,(Y$4+1),FALSE)*$E1952</f>
        <v>0</v>
      </c>
      <c r="Z1950" s="5">
        <f>VLOOKUP(CONCATENATE($F1950," ",$G1950),AllocFactorMatrix,(Z$4+1),FALSE)*$E1952</f>
        <v>0</v>
      </c>
      <c r="AA1950" s="5">
        <f t="shared" si="963"/>
        <v>0</v>
      </c>
      <c r="AB1950" s="5">
        <f>VLOOKUP(CONCATENATE($F1950," ",$G1950),AllocFactorMatrix,(AB$4+1),FALSE)*$E1952</f>
        <v>0</v>
      </c>
      <c r="AC1950" s="5">
        <f>VLOOKUP(CONCATENATE($F1950," ",$G1950),AllocFactorMatrix,(AC$4+1),FALSE)*$E1952</f>
        <v>0</v>
      </c>
      <c r="AD1950" s="5">
        <f>VLOOKUP(CONCATENATE($F1950," ",$G1950),AllocFactorMatrix,(AD$4+1),FALSE)*$E1952</f>
        <v>0</v>
      </c>
    </row>
    <row r="1951" spans="4:30" hidden="1" outlineLevel="1">
      <c r="E1951" s="51"/>
      <c r="F1951" s="52" t="str">
        <f>F1952</f>
        <v>EXP_OM_DIST</v>
      </c>
      <c r="G1951" s="55" t="str">
        <f>$G$14</f>
        <v>CUSTOMER</v>
      </c>
      <c r="H1951" s="4">
        <f t="shared" si="961"/>
        <v>44754.637833378816</v>
      </c>
      <c r="I1951" s="5">
        <f>VLOOKUP(CONCATENATE($F1951," ",$G1951),AllocFactorMatrix,(I$4+1),FALSE)*$E1952</f>
        <v>18270.431357759826</v>
      </c>
      <c r="J1951" s="5">
        <f>VLOOKUP(CONCATENATE($F1951," ",$G1951),AllocFactorMatrix,(J$4+1),FALSE)*$E1952</f>
        <v>7911.3309809212515</v>
      </c>
      <c r="K1951" s="5">
        <f>VLOOKUP(CONCATENATE($F1951," ",$G1951),AllocFactorMatrix,(K$4+1),FALSE)*$E1952</f>
        <v>2259.8127955666287</v>
      </c>
      <c r="L1951" s="5">
        <f>VLOOKUP(CONCATENATE($F1951," ",$G1951),AllocFactorMatrix,(L$4+1),FALSE)*$E1952</f>
        <v>1264.9047386059665</v>
      </c>
      <c r="M1951" s="5">
        <f>VLOOKUP(CONCATENATE($F1951," ",$G1951),AllocFactorMatrix,(M$4+1),FALSE)*$E1952</f>
        <v>205.29120502994718</v>
      </c>
      <c r="N1951" s="5">
        <f t="shared" si="962"/>
        <v>3730.0087392025425</v>
      </c>
      <c r="O1951" s="5">
        <f>VLOOKUP(CONCATENATE($F1951," ",$G1951),AllocFactorMatrix,(O$4+1),FALSE)*$E1952</f>
        <v>966.77011351144563</v>
      </c>
      <c r="P1951" s="5">
        <f>VLOOKUP(CONCATENATE($F1951," ",$G1951),AllocFactorMatrix,(P$4+1),FALSE)*$E1952</f>
        <v>328.94630447645147</v>
      </c>
      <c r="Q1951" s="5">
        <f>VLOOKUP(CONCATENATE($F1951," ",$G1951),AllocFactorMatrix,(Q$4+1),FALSE)*$E1952</f>
        <v>715.26486580392645</v>
      </c>
      <c r="R1951" s="5">
        <f>VLOOKUP(CONCATENATE($F1951," ",$G1951),AllocFactorMatrix,(R$4+1),FALSE)*$E1952</f>
        <v>125.71049724629151</v>
      </c>
      <c r="S1951" s="5">
        <f t="shared" si="968"/>
        <v>2136.6917810381151</v>
      </c>
      <c r="T1951" s="5">
        <f>VLOOKUP(CONCATENATE($F1951," ",$G1951),AllocFactorMatrix,(T$4+1),FALSE)*$E1952</f>
        <v>6.6606528812850181</v>
      </c>
      <c r="U1951" s="5">
        <f>VLOOKUP(CONCATENATE($F1951," ",$G1951),AllocFactorMatrix,(U$4+1),FALSE)*$E1952</f>
        <v>195.13766444919611</v>
      </c>
      <c r="V1951" s="5">
        <f>VLOOKUP(CONCATENATE($F1951," ",$G1951),AllocFactorMatrix,(V$4+1),FALSE)*$E1952</f>
        <v>1051.8593693225898</v>
      </c>
      <c r="W1951" s="5">
        <f>VLOOKUP(CONCATENATE($F1951," ",$G1951),AllocFactorMatrix,(W$4+1),FALSE)*$E1952</f>
        <v>188.56613232612898</v>
      </c>
      <c r="X1951" s="5">
        <f t="shared" si="969"/>
        <v>1442.2238189791999</v>
      </c>
      <c r="Y1951" s="5">
        <f>VLOOKUP(CONCATENATE($F1951," ",$G1951),AllocFactorMatrix,(Y$4+1),FALSE)*$E1952</f>
        <v>268.08876650322577</v>
      </c>
      <c r="Z1951" s="5">
        <f>VLOOKUP(CONCATENATE($F1951," ",$G1951),AllocFactorMatrix,(Z$4+1),FALSE)*$E1952</f>
        <v>5.5752955916870226</v>
      </c>
      <c r="AA1951" s="5">
        <f t="shared" si="963"/>
        <v>273.66406209491277</v>
      </c>
      <c r="AB1951" s="5">
        <f>VLOOKUP(CONCATENATE($F1951," ",$G1951),AllocFactorMatrix,(AB$4+1),FALSE)*$E1952</f>
        <v>3.3115336620808233</v>
      </c>
      <c r="AC1951" s="5">
        <f>VLOOKUP(CONCATENATE($F1951," ",$G1951),AllocFactorMatrix,(AC$4+1),FALSE)*$E1952</f>
        <v>6102.1125101277712</v>
      </c>
      <c r="AD1951" s="5">
        <f>VLOOKUP(CONCATENATE($F1951," ",$G1951),AllocFactorMatrix,(AD$4+1),FALSE)*$E1952</f>
        <v>4884.8630495931111</v>
      </c>
    </row>
    <row r="1952" spans="4:30" collapsed="1">
      <c r="D1952" s="99" t="s">
        <v>628</v>
      </c>
      <c r="E1952" s="61">
        <v>874592</v>
      </c>
      <c r="F1952" s="100" t="s">
        <v>78</v>
      </c>
      <c r="G1952" s="55" t="str">
        <f>$G$15</f>
        <v>TOTAL</v>
      </c>
      <c r="H1952" s="4">
        <f t="shared" si="961"/>
        <v>874591.99999999977</v>
      </c>
      <c r="I1952" s="5">
        <f>VLOOKUP(CONCATENATE($F1952," ",$G1952),AllocFactorMatrix,(I$4+1),FALSE)*$E1952</f>
        <v>592125.10130391957</v>
      </c>
      <c r="J1952" s="5">
        <f>VLOOKUP(CONCATENATE($F1952," ",$G1952),AllocFactorMatrix,(J$4+1),FALSE)*$E1952</f>
        <v>35155.826993417679</v>
      </c>
      <c r="K1952" s="5">
        <f>VLOOKUP(CONCATENATE($F1952," ",$G1952),AllocFactorMatrix,(K$4+1),FALSE)*$E1952</f>
        <v>95823.693927118016</v>
      </c>
      <c r="L1952" s="5">
        <f>VLOOKUP(CONCATENATE($F1952," ",$G1952),AllocFactorMatrix,(L$4+1),FALSE)*$E1952</f>
        <v>3341.5827189914708</v>
      </c>
      <c r="M1952" s="5">
        <f>VLOOKUP(CONCATENATE($F1952," ",$G1952),AllocFactorMatrix,(M$4+1),FALSE)*$E1952</f>
        <v>205.29120502994718</v>
      </c>
      <c r="N1952" s="5">
        <f t="shared" si="962"/>
        <v>99370.567851139436</v>
      </c>
      <c r="O1952" s="5">
        <f>VLOOKUP(CONCATENATE($F1952," ",$G1952),AllocFactorMatrix,(O$4+1),FALSE)*$E1952</f>
        <v>68153.639456150762</v>
      </c>
      <c r="P1952" s="5">
        <f>VLOOKUP(CONCATENATE($F1952," ",$G1952),AllocFactorMatrix,(P$4+1),FALSE)*$E1952</f>
        <v>9713.0766244403021</v>
      </c>
      <c r="Q1952" s="5">
        <f>VLOOKUP(CONCATENATE($F1952," ",$G1952),AllocFactorMatrix,(Q$4+1),FALSE)*$E1952</f>
        <v>715.26486580392645</v>
      </c>
      <c r="R1952" s="5">
        <f>VLOOKUP(CONCATENATE($F1952," ",$G1952),AllocFactorMatrix,(R$4+1),FALSE)*$E1952</f>
        <v>125.71049724629151</v>
      </c>
      <c r="S1952" s="5">
        <f t="shared" si="968"/>
        <v>78707.691443641292</v>
      </c>
      <c r="T1952" s="5">
        <f>VLOOKUP(CONCATENATE($F1952," ",$G1952),AllocFactorMatrix,(T$4+1),FALSE)*$E1952</f>
        <v>2257.138484434357</v>
      </c>
      <c r="U1952" s="5">
        <f>VLOOKUP(CONCATENATE($F1952," ",$G1952),AllocFactorMatrix,(U$4+1),FALSE)*$E1952</f>
        <v>29163.440742228566</v>
      </c>
      <c r="V1952" s="5">
        <f>VLOOKUP(CONCATENATE($F1952," ",$G1952),AllocFactorMatrix,(V$4+1),FALSE)*$E1952</f>
        <v>1051.8593693225898</v>
      </c>
      <c r="W1952" s="5">
        <f>VLOOKUP(CONCATENATE($F1952," ",$G1952),AllocFactorMatrix,(W$4+1),FALSE)*$E1952</f>
        <v>188.56613232612898</v>
      </c>
      <c r="X1952" s="5">
        <f t="shared" si="969"/>
        <v>32661.00472831164</v>
      </c>
      <c r="Y1952" s="5">
        <f>VLOOKUP(CONCATENATE($F1952," ",$G1952),AllocFactorMatrix,(Y$4+1),FALSE)*$E1952</f>
        <v>21658.780657654101</v>
      </c>
      <c r="Z1952" s="5">
        <f>VLOOKUP(CONCATENATE($F1952," ",$G1952),AllocFactorMatrix,(Z$4+1),FALSE)*$E1952</f>
        <v>259.0584225215016</v>
      </c>
      <c r="AA1952" s="5">
        <f t="shared" si="963"/>
        <v>21917.839080175603</v>
      </c>
      <c r="AB1952" s="5">
        <f>VLOOKUP(CONCATENATE($F1952," ",$G1952),AllocFactorMatrix,(AB$4+1),FALSE)*$E1952</f>
        <v>272.98624243068315</v>
      </c>
      <c r="AC1952" s="5">
        <f>VLOOKUP(CONCATENATE($F1952," ",$G1952),AllocFactorMatrix,(AC$4+1),FALSE)*$E1952</f>
        <v>8989.2628803241514</v>
      </c>
      <c r="AD1952" s="5">
        <f>VLOOKUP(CONCATENATE($F1952," ",$G1952),AllocFactorMatrix,(AD$4+1),FALSE)*$E1952</f>
        <v>5391.719476640088</v>
      </c>
    </row>
    <row r="1953" spans="4:30" hidden="1" outlineLevel="1">
      <c r="E1953" s="51"/>
      <c r="F1953" s="52" t="str">
        <f>F1960</f>
        <v>RSALE</v>
      </c>
      <c r="G1953" s="55" t="str">
        <f>$G$8</f>
        <v>PRODUCTION</v>
      </c>
      <c r="H1953" s="4">
        <f t="shared" ca="1" si="961"/>
        <v>168980.95412222535</v>
      </c>
      <c r="I1953" s="5">
        <f ca="1">VLOOKUP(CONCATENATE($F1953," ",$G1953),AllocFactorMatrix,(I$4+1),FALSE)*$E1960</f>
        <v>79065.556704249335</v>
      </c>
      <c r="J1953" s="5">
        <f ca="1">VLOOKUP(CONCATENATE($F1953," ",$G1953),AllocFactorMatrix,(J$4+1),FALSE)*$E1960</f>
        <v>5113.6291424348665</v>
      </c>
      <c r="K1953" s="5">
        <f ca="1">VLOOKUP(CONCATENATE($F1953," ",$G1953),AllocFactorMatrix,(K$4+1),FALSE)*$E1960</f>
        <v>16810.944571562093</v>
      </c>
      <c r="L1953" s="5">
        <f ca="1">VLOOKUP(CONCATENATE($F1953," ",$G1953),AllocFactorMatrix,(L$4+1),FALSE)*$E1960</f>
        <v>448.27636622422364</v>
      </c>
      <c r="M1953" s="5">
        <f ca="1">VLOOKUP(CONCATENATE($F1953," ",$G1953),AllocFactorMatrix,(M$4+1),FALSE)*$E1960</f>
        <v>49.90269108214742</v>
      </c>
      <c r="N1953" s="5">
        <f t="shared" ca="1" si="962"/>
        <v>17309.123628868467</v>
      </c>
      <c r="O1953" s="5">
        <f ca="1">VLOOKUP(CONCATENATE($F1953," ",$G1953),AllocFactorMatrix,(O$4+1),FALSE)*$E1960</f>
        <v>12896.906770847001</v>
      </c>
      <c r="P1953" s="5">
        <f ca="1">VLOOKUP(CONCATENATE($F1953," ",$G1953),AllocFactorMatrix,(P$4+1),FALSE)*$E1960</f>
        <v>2440.5321923093275</v>
      </c>
      <c r="Q1953" s="5">
        <f ca="1">VLOOKUP(CONCATENATE($F1953," ",$G1953),AllocFactorMatrix,(Q$4+1),FALSE)*$E1960</f>
        <v>1007.2741359857699</v>
      </c>
      <c r="R1953" s="5">
        <f ca="1">VLOOKUP(CONCATENATE($F1953," ",$G1953),AllocFactorMatrix,(R$4+1),FALSE)*$E1960</f>
        <v>32.662854771993516</v>
      </c>
      <c r="S1953" s="5">
        <f ca="1">SUBTOTAL(9,O1953:R1953)</f>
        <v>16377.375953914092</v>
      </c>
      <c r="T1953" s="5">
        <f ca="1">VLOOKUP(CONCATENATE($F1953," ",$G1953),AllocFactorMatrix,(T$4+1),FALSE)*$E1960</f>
        <v>370.71225846210098</v>
      </c>
      <c r="U1953" s="5">
        <f ca="1">VLOOKUP(CONCATENATE($F1953," ",$G1953),AllocFactorMatrix,(U$4+1),FALSE)*$E1960</f>
        <v>6377.5471950098317</v>
      </c>
      <c r="V1953" s="5">
        <f ca="1">VLOOKUP(CONCATENATE($F1953," ",$G1953),AllocFactorMatrix,(V$4+1),FALSE)*$E1960</f>
        <v>35254.499518261779</v>
      </c>
      <c r="W1953" s="5">
        <f ca="1">VLOOKUP(CONCATENATE($F1953," ",$G1953),AllocFactorMatrix,(W$4+1),FALSE)*$E1960</f>
        <v>5338.2979388915892</v>
      </c>
      <c r="X1953" s="5">
        <f ca="1">SUBTOTAL(9,T1953:W1953)</f>
        <v>47341.056910625302</v>
      </c>
      <c r="Y1953" s="5">
        <f ca="1">VLOOKUP(CONCATENATE($F1953," ",$G1953),AllocFactorMatrix,(Y$4+1),FALSE)*$E1960</f>
        <v>3658.3474784855212</v>
      </c>
      <c r="Z1953" s="5">
        <f ca="1">VLOOKUP(CONCATENATE($F1953," ",$G1953),AllocFactorMatrix,(Z$4+1),FALSE)*$E1960</f>
        <v>63.079156677524331</v>
      </c>
      <c r="AA1953" s="5">
        <f t="shared" ca="1" si="963"/>
        <v>3721.4266351630454</v>
      </c>
      <c r="AB1953" s="5">
        <f ca="1">VLOOKUP(CONCATENATE($F1953," ",$G1953),AllocFactorMatrix,(AB$4+1),FALSE)*$E1960</f>
        <v>52.78514697023644</v>
      </c>
      <c r="AC1953" s="5">
        <f ca="1">VLOOKUP(CONCATENATE($F1953," ",$G1953),AllocFactorMatrix,(AC$4+1),FALSE)*$E1960</f>
        <v>0</v>
      </c>
      <c r="AD1953" s="5">
        <f ca="1">VLOOKUP(CONCATENATE($F1953," ",$G1953),AllocFactorMatrix,(AD$4+1),FALSE)*$E1960</f>
        <v>0</v>
      </c>
    </row>
    <row r="1954" spans="4:30" hidden="1" outlineLevel="1">
      <c r="E1954" s="51"/>
      <c r="F1954" s="52" t="str">
        <f>F1960</f>
        <v>RSALE</v>
      </c>
      <c r="G1954" s="55" t="str">
        <f>$G$9</f>
        <v>BULKTRAN</v>
      </c>
      <c r="H1954" s="4">
        <f t="shared" ca="1" si="961"/>
        <v>-12177.836398989417</v>
      </c>
      <c r="I1954" s="5">
        <f ca="1">VLOOKUP(CONCATENATE($F1954," ",$G1954),AllocFactorMatrix,(I$4+1),FALSE)*$E1960</f>
        <v>-11280.734009306252</v>
      </c>
      <c r="J1954" s="5">
        <f ca="1">VLOOKUP(CONCATENATE($F1954," ",$G1954),AllocFactorMatrix,(J$4+1),FALSE)*$E1960</f>
        <v>69.722184113787648</v>
      </c>
      <c r="K1954" s="5">
        <f ca="1">VLOOKUP(CONCATENATE($F1954," ",$G1954),AllocFactorMatrix,(K$4+1),FALSE)*$E1960</f>
        <v>-55.6802520305963</v>
      </c>
      <c r="L1954" s="5">
        <f ca="1">VLOOKUP(CONCATENATE($F1954," ",$G1954),AllocFactorMatrix,(L$4+1),FALSE)*$E1960</f>
        <v>2.7006856061486939</v>
      </c>
      <c r="M1954" s="5">
        <f ca="1">VLOOKUP(CONCATENATE($F1954," ",$G1954),AllocFactorMatrix,(M$4+1),FALSE)*$E1960</f>
        <v>12.144735120235225</v>
      </c>
      <c r="N1954" s="5">
        <f t="shared" ca="1" si="962"/>
        <v>-40.834831304212379</v>
      </c>
      <c r="O1954" s="5">
        <f ca="1">VLOOKUP(CONCATENATE($F1954," ",$G1954),AllocFactorMatrix,(O$4+1),FALSE)*$E1960</f>
        <v>-44.798711816132382</v>
      </c>
      <c r="P1954" s="5">
        <f ca="1">VLOOKUP(CONCATENATE($F1954," ",$G1954),AllocFactorMatrix,(P$4+1),FALSE)*$E1960</f>
        <v>34.953792804687964</v>
      </c>
      <c r="Q1954" s="5">
        <f ca="1">VLOOKUP(CONCATENATE($F1954," ",$G1954),AllocFactorMatrix,(Q$4+1),FALSE)*$E1960</f>
        <v>26.933010706445067</v>
      </c>
      <c r="R1954" s="5">
        <f ca="1">VLOOKUP(CONCATENATE($F1954," ",$G1954),AllocFactorMatrix,(R$4+1),FALSE)*$E1960</f>
        <v>5.1069900938713397</v>
      </c>
      <c r="S1954" s="5">
        <f t="shared" ref="S1954:S1960" ca="1" si="970">SUBTOTAL(9,O1954:R1954)</f>
        <v>22.195081788871988</v>
      </c>
      <c r="T1954" s="5">
        <f ca="1">VLOOKUP(CONCATENATE($F1954," ",$G1954),AllocFactorMatrix,(T$4+1),FALSE)*$E1960</f>
        <v>-27.694913037386435</v>
      </c>
      <c r="U1954" s="5">
        <f ca="1">VLOOKUP(CONCATENATE($F1954," ",$G1954),AllocFactorMatrix,(U$4+1),FALSE)*$E1960</f>
        <v>-188.24088989341698</v>
      </c>
      <c r="V1954" s="5">
        <f ca="1">VLOOKUP(CONCATENATE($F1954," ",$G1954),AllocFactorMatrix,(V$4+1),FALSE)*$E1960</f>
        <v>-638.20702888381936</v>
      </c>
      <c r="W1954" s="5">
        <f ca="1">VLOOKUP(CONCATENATE($F1954," ",$G1954),AllocFactorMatrix,(W$4+1),FALSE)*$E1960</f>
        <v>14.157659126713929</v>
      </c>
      <c r="X1954" s="5">
        <f t="shared" ref="X1954:X1960" ca="1" si="971">SUBTOTAL(9,T1954:W1954)</f>
        <v>-839.98517268790886</v>
      </c>
      <c r="Y1954" s="5">
        <f ca="1">VLOOKUP(CONCATENATE($F1954," ",$G1954),AllocFactorMatrix,(Y$4+1),FALSE)*$E1960</f>
        <v>-106.31930966037427</v>
      </c>
      <c r="Z1954" s="5">
        <f ca="1">VLOOKUP(CONCATENATE($F1954," ",$G1954),AllocFactorMatrix,(Z$4+1),FALSE)*$E1960</f>
        <v>-5.1235600403695463</v>
      </c>
      <c r="AA1954" s="5">
        <f t="shared" ca="1" si="963"/>
        <v>-111.44286970074381</v>
      </c>
      <c r="AB1954" s="5">
        <f ca="1">VLOOKUP(CONCATENATE($F1954," ",$G1954),AllocFactorMatrix,(AB$4+1),FALSE)*$E1960</f>
        <v>3.2432181070393393</v>
      </c>
      <c r="AC1954" s="5">
        <f ca="1">VLOOKUP(CONCATENATE($F1954," ",$G1954),AllocFactorMatrix,(AC$4+1),FALSE)*$E1960</f>
        <v>0</v>
      </c>
      <c r="AD1954" s="5">
        <f ca="1">VLOOKUP(CONCATENATE($F1954," ",$G1954),AllocFactorMatrix,(AD$4+1),FALSE)*$E1960</f>
        <v>0</v>
      </c>
    </row>
    <row r="1955" spans="4:30" hidden="1" outlineLevel="1">
      <c r="E1955" s="51"/>
      <c r="F1955" s="52" t="str">
        <f>F1960</f>
        <v>RSALE</v>
      </c>
      <c r="G1955" s="55" t="str">
        <f>$G$10</f>
        <v>SUBTRAN</v>
      </c>
      <c r="H1955" s="4">
        <f t="shared" ca="1" si="961"/>
        <v>-2622.3416681910958</v>
      </c>
      <c r="I1955" s="5">
        <f ca="1">VLOOKUP(CONCATENATE($F1955," ",$G1955),AllocFactorMatrix,(I$4+1),FALSE)*$E1960</f>
        <v>-2371.5013151109015</v>
      </c>
      <c r="J1955" s="5">
        <f ca="1">VLOOKUP(CONCATENATE($F1955," ",$G1955),AllocFactorMatrix,(J$4+1),FALSE)*$E1960</f>
        <v>12.406655353739605</v>
      </c>
      <c r="K1955" s="5">
        <f ca="1">VLOOKUP(CONCATENATE($F1955," ",$G1955),AllocFactorMatrix,(K$4+1),FALSE)*$E1960</f>
        <v>-17.146644081315319</v>
      </c>
      <c r="L1955" s="5">
        <f ca="1">VLOOKUP(CONCATENATE($F1955," ",$G1955),AllocFactorMatrix,(L$4+1),FALSE)*$E1960</f>
        <v>0.29348071626727978</v>
      </c>
      <c r="M1955" s="5">
        <f ca="1">VLOOKUP(CONCATENATE($F1955," ",$G1955),AllocFactorMatrix,(M$4+1),FALSE)*$E1960</f>
        <v>4.1513839052301682</v>
      </c>
      <c r="N1955" s="5">
        <f t="shared" ca="1" si="962"/>
        <v>-12.701779459817871</v>
      </c>
      <c r="O1955" s="5">
        <f ca="1">VLOOKUP(CONCATENATE($F1955," ",$G1955),AllocFactorMatrix,(O$4+1),FALSE)*$E1960</f>
        <v>-13.324911178409742</v>
      </c>
      <c r="P1955" s="5">
        <f ca="1">VLOOKUP(CONCATENATE($F1955," ",$G1955),AllocFactorMatrix,(P$4+1),FALSE)*$E1960</f>
        <v>6.0862300272749659</v>
      </c>
      <c r="Q1955" s="5">
        <f ca="1">VLOOKUP(CONCATENATE($F1955," ",$G1955),AllocFactorMatrix,(Q$4+1),FALSE)*$E1960</f>
        <v>6.4328791095435296</v>
      </c>
      <c r="R1955" s="5">
        <f ca="1">VLOOKUP(CONCATENATE($F1955," ",$G1955),AllocFactorMatrix,(R$4+1),FALSE)*$E1960</f>
        <v>0</v>
      </c>
      <c r="S1955" s="5">
        <f t="shared" ca="1" si="970"/>
        <v>-0.8058020415912468</v>
      </c>
      <c r="T1955" s="5">
        <f ca="1">VLOOKUP(CONCATENATE($F1955," ",$G1955),AllocFactorMatrix,(T$4+1),FALSE)*$E1960</f>
        <v>-5.6842881178267186</v>
      </c>
      <c r="U1955" s="5">
        <f ca="1">VLOOKUP(CONCATENATE($F1955," ",$G1955),AllocFactorMatrix,(U$4+1),FALSE)*$E1960</f>
        <v>-40.158543318446846</v>
      </c>
      <c r="V1955" s="5">
        <f ca="1">VLOOKUP(CONCATENATE($F1955," ",$G1955),AllocFactorMatrix,(V$4+1),FALSE)*$E1960</f>
        <v>-185.34135162398533</v>
      </c>
      <c r="W1955" s="5">
        <f ca="1">VLOOKUP(CONCATENATE($F1955," ",$G1955),AllocFactorMatrix,(W$4+1),FALSE)*$E1960</f>
        <v>0</v>
      </c>
      <c r="X1955" s="5">
        <f t="shared" ca="1" si="971"/>
        <v>-231.1841830602589</v>
      </c>
      <c r="Y1955" s="5">
        <f ca="1">VLOOKUP(CONCATENATE($F1955," ",$G1955),AllocFactorMatrix,(Y$4+1),FALSE)*$E1960</f>
        <v>-22.123438905030092</v>
      </c>
      <c r="Z1955" s="5">
        <f ca="1">VLOOKUP(CONCATENATE($F1955," ",$G1955),AllocFactorMatrix,(Z$4+1),FALSE)*$E1960</f>
        <v>-1.0207925185028395</v>
      </c>
      <c r="AA1955" s="5">
        <f t="shared" ca="1" si="963"/>
        <v>-23.144231423532933</v>
      </c>
      <c r="AB1955" s="5">
        <f ca="1">VLOOKUP(CONCATENATE($F1955," ",$G1955),AllocFactorMatrix,(AB$4+1),FALSE)*$E1960</f>
        <v>0.63711822218357628</v>
      </c>
      <c r="AC1955" s="5">
        <f ca="1">VLOOKUP(CONCATENATE($F1955," ",$G1955),AllocFactorMatrix,(AC$4+1),FALSE)*$E1960</f>
        <v>3.2012014737914303</v>
      </c>
      <c r="AD1955" s="5">
        <f ca="1">VLOOKUP(CONCATENATE($F1955," ",$G1955),AllocFactorMatrix,(AD$4+1),FALSE)*$E1960</f>
        <v>0.75066785529128122</v>
      </c>
    </row>
    <row r="1956" spans="4:30" hidden="1" outlineLevel="1">
      <c r="E1956" s="51"/>
      <c r="F1956" s="52" t="str">
        <f>F1960</f>
        <v>RSALE</v>
      </c>
      <c r="G1956" s="55" t="str">
        <f>$G$11</f>
        <v>DISTPRI</v>
      </c>
      <c r="H1956" s="4">
        <f t="shared" ca="1" si="961"/>
        <v>43685.216464133147</v>
      </c>
      <c r="I1956" s="5">
        <f ca="1">VLOOKUP(CONCATENATE($F1956," ",$G1956),AllocFactorMatrix,(I$4+1),FALSE)*$E1960</f>
        <v>23901.281490109646</v>
      </c>
      <c r="J1956" s="5">
        <f ca="1">VLOOKUP(CONCATENATE($F1956," ",$G1956),AllocFactorMatrix,(J$4+1),FALSE)*$E1960</f>
        <v>1990.8795883424796</v>
      </c>
      <c r="K1956" s="5">
        <f ca="1">VLOOKUP(CONCATENATE($F1956," ",$G1956),AllocFactorMatrix,(K$4+1),FALSE)*$E1960</f>
        <v>6875.2880417693732</v>
      </c>
      <c r="L1956" s="5">
        <f ca="1">VLOOKUP(CONCATENATE($F1956," ",$G1956),AllocFactorMatrix,(L$4+1),FALSE)*$E1960</f>
        <v>213.74056046206709</v>
      </c>
      <c r="M1956" s="5">
        <f ca="1">VLOOKUP(CONCATENATE($F1956," ",$G1956),AllocFactorMatrix,(M$4+1),FALSE)*$E1960</f>
        <v>0</v>
      </c>
      <c r="N1956" s="5">
        <f t="shared" ca="1" si="962"/>
        <v>7089.0286022314403</v>
      </c>
      <c r="O1956" s="5">
        <f ca="1">VLOOKUP(CONCATENATE($F1956," ",$G1956),AllocFactorMatrix,(O$4+1),FALSE)*$E1960</f>
        <v>5200.6080188120604</v>
      </c>
      <c r="P1956" s="5">
        <f ca="1">VLOOKUP(CONCATENATE($F1956," ",$G1956),AllocFactorMatrix,(P$4+1),FALSE)*$E1960</f>
        <v>1026.6099948266369</v>
      </c>
      <c r="Q1956" s="5">
        <f ca="1">VLOOKUP(CONCATENATE($F1956," ",$G1956),AllocFactorMatrix,(Q$4+1),FALSE)*$E1960</f>
        <v>0</v>
      </c>
      <c r="R1956" s="5">
        <f ca="1">VLOOKUP(CONCATENATE($F1956," ",$G1956),AllocFactorMatrix,(R$4+1),FALSE)*$E1960</f>
        <v>0</v>
      </c>
      <c r="S1956" s="5">
        <f t="shared" ca="1" si="970"/>
        <v>6227.2180136386978</v>
      </c>
      <c r="T1956" s="5">
        <f ca="1">VLOOKUP(CONCATENATE($F1956," ",$G1956),AllocFactorMatrix,(T$4+1),FALSE)*$E1960</f>
        <v>147.83635699688878</v>
      </c>
      <c r="U1956" s="5">
        <f ca="1">VLOOKUP(CONCATENATE($F1956," ",$G1956),AllocFactorMatrix,(U$4+1),FALSE)*$E1960</f>
        <v>2723.4612910300161</v>
      </c>
      <c r="V1956" s="5">
        <f ca="1">VLOOKUP(CONCATENATE($F1956," ",$G1956),AllocFactorMatrix,(V$4+1),FALSE)*$E1960</f>
        <v>0</v>
      </c>
      <c r="W1956" s="5">
        <f ca="1">VLOOKUP(CONCATENATE($F1956," ",$G1956),AllocFactorMatrix,(W$4+1),FALSE)*$E1960</f>
        <v>0</v>
      </c>
      <c r="X1956" s="5">
        <f t="shared" ca="1" si="971"/>
        <v>2871.2976480269049</v>
      </c>
      <c r="Y1956" s="5">
        <f ca="1">VLOOKUP(CONCATENATE($F1956," ",$G1956),AllocFactorMatrix,(Y$4+1),FALSE)*$E1960</f>
        <v>1441.2135131193631</v>
      </c>
      <c r="Z1956" s="5">
        <f ca="1">VLOOKUP(CONCATENATE($F1956," ",$G1956),AllocFactorMatrix,(Z$4+1),FALSE)*$E1960</f>
        <v>19.575883419977455</v>
      </c>
      <c r="AA1956" s="5">
        <f t="shared" ca="1" si="963"/>
        <v>1460.7893965393405</v>
      </c>
      <c r="AB1956" s="5">
        <f ca="1">VLOOKUP(CONCATENATE($F1956," ",$G1956),AllocFactorMatrix,(AB$4+1),FALSE)*$E1960</f>
        <v>26.002395369275543</v>
      </c>
      <c r="AC1956" s="5">
        <f ca="1">VLOOKUP(CONCATENATE($F1956," ",$G1956),AllocFactorMatrix,(AC$4+1),FALSE)*$E1960</f>
        <v>97.659551814706944</v>
      </c>
      <c r="AD1956" s="5">
        <f ca="1">VLOOKUP(CONCATENATE($F1956," ",$G1956),AllocFactorMatrix,(AD$4+1),FALSE)*$E1960</f>
        <v>21.059778060663753</v>
      </c>
    </row>
    <row r="1957" spans="4:30" hidden="1" outlineLevel="1">
      <c r="E1957" s="51"/>
      <c r="F1957" s="52" t="str">
        <f>F1960</f>
        <v>RSALE</v>
      </c>
      <c r="G1957" s="55" t="str">
        <f>$G$12</f>
        <v>DISTSEC</v>
      </c>
      <c r="H1957" s="4">
        <f t="shared" ca="1" si="961"/>
        <v>18259.832269758539</v>
      </c>
      <c r="I1957" s="5">
        <f ca="1">VLOOKUP(CONCATENATE($F1957," ",$G1957),AllocFactorMatrix,(I$4+1),FALSE)*$E1960</f>
        <v>11218.111620224081</v>
      </c>
      <c r="J1957" s="5">
        <f ca="1">VLOOKUP(CONCATENATE($F1957," ",$G1957),AllocFactorMatrix,(J$4+1),FALSE)*$E1960</f>
        <v>1046.314048333106</v>
      </c>
      <c r="K1957" s="5">
        <f ca="1">VLOOKUP(CONCATENATE($F1957," ",$G1957),AllocFactorMatrix,(K$4+1),FALSE)*$E1960</f>
        <v>2984.5562892829475</v>
      </c>
      <c r="L1957" s="5">
        <f ca="1">VLOOKUP(CONCATENATE($F1957," ",$G1957),AllocFactorMatrix,(L$4+1),FALSE)*$E1960</f>
        <v>0</v>
      </c>
      <c r="M1957" s="5">
        <f ca="1">VLOOKUP(CONCATENATE($F1957," ",$G1957),AllocFactorMatrix,(M$4+1),FALSE)*$E1960</f>
        <v>0</v>
      </c>
      <c r="N1957" s="5">
        <f t="shared" ca="1" si="962"/>
        <v>2984.5562892829475</v>
      </c>
      <c r="O1957" s="5">
        <f ca="1">VLOOKUP(CONCATENATE($F1957," ",$G1957),AllocFactorMatrix,(O$4+1),FALSE)*$E1960</f>
        <v>1917.4178000999466</v>
      </c>
      <c r="P1957" s="5">
        <f ca="1">VLOOKUP(CONCATENATE($F1957," ",$G1957),AllocFactorMatrix,(P$4+1),FALSE)*$E1960</f>
        <v>0</v>
      </c>
      <c r="Q1957" s="5">
        <f ca="1">VLOOKUP(CONCATENATE($F1957," ",$G1957),AllocFactorMatrix,(Q$4+1),FALSE)*$E1960</f>
        <v>0</v>
      </c>
      <c r="R1957" s="5">
        <f ca="1">VLOOKUP(CONCATENATE($F1957," ",$G1957),AllocFactorMatrix,(R$4+1),FALSE)*$E1960</f>
        <v>0</v>
      </c>
      <c r="S1957" s="5">
        <f t="shared" ca="1" si="970"/>
        <v>1917.4178000999466</v>
      </c>
      <c r="T1957" s="5">
        <f ca="1">VLOOKUP(CONCATENATE($F1957," ",$G1957),AllocFactorMatrix,(T$4+1),FALSE)*$E1960</f>
        <v>40.196048925097195</v>
      </c>
      <c r="U1957" s="5">
        <f ca="1">VLOOKUP(CONCATENATE($F1957," ",$G1957),AllocFactorMatrix,(U$4+1),FALSE)*$E1960</f>
        <v>0</v>
      </c>
      <c r="V1957" s="5">
        <f ca="1">VLOOKUP(CONCATENATE($F1957," ",$G1957),AllocFactorMatrix,(V$4+1),FALSE)*$E1960</f>
        <v>0</v>
      </c>
      <c r="W1957" s="5">
        <f ca="1">VLOOKUP(CONCATENATE($F1957," ",$G1957),AllocFactorMatrix,(W$4+1),FALSE)*$E1960</f>
        <v>0</v>
      </c>
      <c r="X1957" s="5">
        <f t="shared" ca="1" si="971"/>
        <v>40.196048925097195</v>
      </c>
      <c r="Y1957" s="5">
        <f ca="1">VLOOKUP(CONCATENATE($F1957," ",$G1957),AllocFactorMatrix,(Y$4+1),FALSE)*$E1960</f>
        <v>644.01456868165519</v>
      </c>
      <c r="Z1957" s="5">
        <f ca="1">VLOOKUP(CONCATENATE($F1957," ",$G1957),AllocFactorMatrix,(Z$4+1),FALSE)*$E1960</f>
        <v>0</v>
      </c>
      <c r="AA1957" s="5">
        <f t="shared" ca="1" si="963"/>
        <v>644.01456868165519</v>
      </c>
      <c r="AB1957" s="5">
        <f ca="1">VLOOKUP(CONCATENATE($F1957," ",$G1957),AllocFactorMatrix,(AB$4+1),FALSE)*$E1960</f>
        <v>9.1973004450078193</v>
      </c>
      <c r="AC1957" s="5">
        <f ca="1">VLOOKUP(CONCATENATE($F1957," ",$G1957),AllocFactorMatrix,(AC$4+1),FALSE)*$E1960</f>
        <v>343.77598849860971</v>
      </c>
      <c r="AD1957" s="5">
        <f ca="1">VLOOKUP(CONCATENATE($F1957," ",$G1957),AllocFactorMatrix,(AD$4+1),FALSE)*$E1960</f>
        <v>56.248605268091481</v>
      </c>
    </row>
    <row r="1958" spans="4:30" hidden="1" outlineLevel="1">
      <c r="E1958" s="51"/>
      <c r="F1958" s="52" t="str">
        <f>F1960</f>
        <v>RSALE</v>
      </c>
      <c r="G1958" s="55" t="str">
        <f>$G$13</f>
        <v>ENERGY</v>
      </c>
      <c r="H1958" s="4">
        <f t="shared" ca="1" si="961"/>
        <v>143718.6729218768</v>
      </c>
      <c r="I1958" s="5">
        <f ca="1">VLOOKUP(CONCATENATE($F1958," ",$G1958),AllocFactorMatrix,(I$4+1),FALSE)*$E1960</f>
        <v>54474.816008590846</v>
      </c>
      <c r="J1958" s="5">
        <f ca="1">VLOOKUP(CONCATENATE($F1958," ",$G1958),AllocFactorMatrix,(J$4+1),FALSE)*$E1960</f>
        <v>3478.9305836122594</v>
      </c>
      <c r="K1958" s="5">
        <f ca="1">VLOOKUP(CONCATENATE($F1958," ",$G1958),AllocFactorMatrix,(K$4+1),FALSE)*$E1960</f>
        <v>11715.687174354653</v>
      </c>
      <c r="L1958" s="5">
        <f ca="1">VLOOKUP(CONCATENATE($F1958," ",$G1958),AllocFactorMatrix,(L$4+1),FALSE)*$E1960</f>
        <v>336.47640014740136</v>
      </c>
      <c r="M1958" s="5">
        <f ca="1">VLOOKUP(CONCATENATE($F1958," ",$G1958),AllocFactorMatrix,(M$4+1),FALSE)*$E1960</f>
        <v>15.903099342255867</v>
      </c>
      <c r="N1958" s="5">
        <f t="shared" ca="1" si="962"/>
        <v>12068.066673844311</v>
      </c>
      <c r="O1958" s="5">
        <f ca="1">VLOOKUP(CONCATENATE($F1958," ",$G1958),AllocFactorMatrix,(O$4+1),FALSE)*$E1960</f>
        <v>10886.338963539993</v>
      </c>
      <c r="P1958" s="5">
        <f ca="1">VLOOKUP(CONCATENATE($F1958," ",$G1958),AllocFactorMatrix,(P$4+1),FALSE)*$E1960</f>
        <v>2049.3891404497913</v>
      </c>
      <c r="Q1958" s="5">
        <f ca="1">VLOOKUP(CONCATENATE($F1958," ",$G1958),AllocFactorMatrix,(Q$4+1),FALSE)*$E1960</f>
        <v>908.47629774469249</v>
      </c>
      <c r="R1958" s="5">
        <f ca="1">VLOOKUP(CONCATENATE($F1958," ",$G1958),AllocFactorMatrix,(R$4+1),FALSE)*$E1960</f>
        <v>42.706907092780234</v>
      </c>
      <c r="S1958" s="5">
        <f t="shared" ca="1" si="970"/>
        <v>13886.911308827257</v>
      </c>
      <c r="T1958" s="5">
        <f ca="1">VLOOKUP(CONCATENATE($F1958," ",$G1958),AllocFactorMatrix,(T$4+1),FALSE)*$E1960</f>
        <v>407.47664040164341</v>
      </c>
      <c r="U1958" s="5">
        <f ca="1">VLOOKUP(CONCATENATE($F1958," ",$G1958),AllocFactorMatrix,(U$4+1),FALSE)*$E1960</f>
        <v>7002.138489349195</v>
      </c>
      <c r="V1958" s="5">
        <f ca="1">VLOOKUP(CONCATENATE($F1958," ",$G1958),AllocFactorMatrix,(V$4+1),FALSE)*$E1960</f>
        <v>40493.099997444886</v>
      </c>
      <c r="W1958" s="5">
        <f ca="1">VLOOKUP(CONCATENATE($F1958," ",$G1958),AllocFactorMatrix,(W$4+1),FALSE)*$E1960</f>
        <v>7434.8416159997314</v>
      </c>
      <c r="X1958" s="5">
        <f t="shared" ca="1" si="971"/>
        <v>55337.556743195455</v>
      </c>
      <c r="Y1958" s="5">
        <f ca="1">VLOOKUP(CONCATENATE($F1958," ",$G1958),AllocFactorMatrix,(Y$4+1),FALSE)*$E1960</f>
        <v>2900.6418959150151</v>
      </c>
      <c r="Z1958" s="5">
        <f ca="1">VLOOKUP(CONCATENATE($F1958," ",$G1958),AllocFactorMatrix,(Z$4+1),FALSE)*$E1960</f>
        <v>46.980583085569037</v>
      </c>
      <c r="AA1958" s="5">
        <f t="shared" ca="1" si="963"/>
        <v>2947.622479000584</v>
      </c>
      <c r="AB1958" s="5">
        <f ca="1">VLOOKUP(CONCATENATE($F1958," ",$G1958),AllocFactorMatrix,(AB$4+1),FALSE)*$E1960</f>
        <v>53.658280841167979</v>
      </c>
      <c r="AC1958" s="5">
        <f ca="1">VLOOKUP(CONCATENATE($F1958," ",$G1958),AllocFactorMatrix,(AC$4+1),FALSE)*$E1960</f>
        <v>1247.018206185468</v>
      </c>
      <c r="AD1958" s="5">
        <f ca="1">VLOOKUP(CONCATENATE($F1958," ",$G1958),AllocFactorMatrix,(AD$4+1),FALSE)*$E1960</f>
        <v>224.09263777952049</v>
      </c>
    </row>
    <row r="1959" spans="4:30" hidden="1" outlineLevel="1">
      <c r="E1959" s="51"/>
      <c r="F1959" s="52" t="str">
        <f>F1960</f>
        <v>RSALE</v>
      </c>
      <c r="G1959" s="55" t="str">
        <f>$G$14</f>
        <v>CUSTOMER</v>
      </c>
      <c r="H1959" s="4">
        <f t="shared" ca="1" si="961"/>
        <v>16754.502289186643</v>
      </c>
      <c r="I1959" s="5">
        <f ca="1">VLOOKUP(CONCATENATE($F1959," ",$G1959),AllocFactorMatrix,(I$4+1),FALSE)*$E1960</f>
        <v>7772.7834288728573</v>
      </c>
      <c r="J1959" s="5">
        <f ca="1">VLOOKUP(CONCATENATE($F1959," ",$G1959),AllocFactorMatrix,(J$4+1),FALSE)*$E1960</f>
        <v>2304.132651639593</v>
      </c>
      <c r="K1959" s="5">
        <f ca="1">VLOOKUP(CONCATENATE($F1959," ",$G1959),AllocFactorMatrix,(K$4+1),FALSE)*$E1960</f>
        <v>633.81686588108869</v>
      </c>
      <c r="L1959" s="5">
        <f ca="1">VLOOKUP(CONCATENATE($F1959," ",$G1959),AllocFactorMatrix,(L$4+1),FALSE)*$E1960</f>
        <v>169.18890160846519</v>
      </c>
      <c r="M1959" s="5">
        <f ca="1">VLOOKUP(CONCATENATE($F1959," ",$G1959),AllocFactorMatrix,(M$4+1),FALSE)*$E1960</f>
        <v>37.985707892875297</v>
      </c>
      <c r="N1959" s="5">
        <f t="shared" ca="1" si="962"/>
        <v>840.99147538242914</v>
      </c>
      <c r="O1959" s="5">
        <f ca="1">VLOOKUP(CONCATENATE($F1959," ",$G1959),AllocFactorMatrix,(O$4+1),FALSE)*$E1960</f>
        <v>158.27844737504577</v>
      </c>
      <c r="P1959" s="5">
        <f ca="1">VLOOKUP(CONCATENATE($F1959," ",$G1959),AllocFactorMatrix,(P$4+1),FALSE)*$E1960</f>
        <v>47.950765082993023</v>
      </c>
      <c r="Q1959" s="5">
        <f ca="1">VLOOKUP(CONCATENATE($F1959," ",$G1959),AllocFactorMatrix,(Q$4+1),FALSE)*$E1960</f>
        <v>103.56623869796867</v>
      </c>
      <c r="R1959" s="5">
        <f ca="1">VLOOKUP(CONCATENATE($F1959," ",$G1959),AllocFactorMatrix,(R$4+1),FALSE)*$E1960</f>
        <v>22.682812766298166</v>
      </c>
      <c r="S1959" s="5">
        <f t="shared" ca="1" si="970"/>
        <v>332.47826392230564</v>
      </c>
      <c r="T1959" s="5">
        <f ca="1">VLOOKUP(CONCATENATE($F1959," ",$G1959),AllocFactorMatrix,(T$4+1),FALSE)*$E1960</f>
        <v>0.8890882392974313</v>
      </c>
      <c r="U1959" s="5">
        <f ca="1">VLOOKUP(CONCATENATE($F1959," ",$G1959),AllocFactorMatrix,(U$4+1),FALSE)*$E1960</f>
        <v>24.650485118089591</v>
      </c>
      <c r="V1959" s="5">
        <f ca="1">VLOOKUP(CONCATENATE($F1959," ",$G1959),AllocFactorMatrix,(V$4+1),FALSE)*$E1960</f>
        <v>132.67066001344111</v>
      </c>
      <c r="W1959" s="5">
        <f ca="1">VLOOKUP(CONCATENATE($F1959," ",$G1959),AllocFactorMatrix,(W$4+1),FALSE)*$E1960</f>
        <v>25.105634739134363</v>
      </c>
      <c r="X1959" s="5">
        <f t="shared" ca="1" si="971"/>
        <v>183.31586810996248</v>
      </c>
      <c r="Y1959" s="5">
        <f ca="1">VLOOKUP(CONCATENATE($F1959," ",$G1959),AllocFactorMatrix,(Y$4+1),FALSE)*$E1960</f>
        <v>40.325238144999034</v>
      </c>
      <c r="Z1959" s="5">
        <f ca="1">VLOOKUP(CONCATENATE($F1959," ",$G1959),AllocFactorMatrix,(Z$4+1),FALSE)*$E1960</f>
        <v>0.58239155629941042</v>
      </c>
      <c r="AA1959" s="5">
        <f t="shared" ca="1" si="963"/>
        <v>40.907629701298447</v>
      </c>
      <c r="AB1959" s="5">
        <f ca="1">VLOOKUP(CONCATENATE($F1959," ",$G1959),AllocFactorMatrix,(AB$4+1),FALSE)*$E1960</f>
        <v>1.1091184860448053</v>
      </c>
      <c r="AC1959" s="5">
        <f ca="1">VLOOKUP(CONCATENATE($F1959," ",$G1959),AllocFactorMatrix,(AC$4+1),FALSE)*$E1960</f>
        <v>4519.2668728019662</v>
      </c>
      <c r="AD1959" s="5">
        <f ca="1">VLOOKUP(CONCATENATE($F1959," ",$G1959),AllocFactorMatrix,(AD$4+1),FALSE)*$E1960</f>
        <v>759.51698027018972</v>
      </c>
    </row>
    <row r="1960" spans="4:30" collapsed="1">
      <c r="D1960" s="96" t="s">
        <v>629</v>
      </c>
      <c r="E1960" s="61">
        <v>376599</v>
      </c>
      <c r="F1960" s="97" t="s">
        <v>73</v>
      </c>
      <c r="G1960" s="55" t="str">
        <f>$G$15</f>
        <v>TOTAL</v>
      </c>
      <c r="H1960" s="4">
        <f t="shared" ca="1" si="961"/>
        <v>376599</v>
      </c>
      <c r="I1960" s="5">
        <f ca="1">VLOOKUP(CONCATENATE($F1960," ",$G1960),AllocFactorMatrix,(I$4+1),FALSE)*$E1960</f>
        <v>162780.31392762958</v>
      </c>
      <c r="J1960" s="5">
        <f ca="1">VLOOKUP(CONCATENATE($F1960," ",$G1960),AllocFactorMatrix,(J$4+1),FALSE)*$E1960</f>
        <v>14016.014853829831</v>
      </c>
      <c r="K1960" s="5">
        <f ca="1">VLOOKUP(CONCATENATE($F1960," ",$G1960),AllocFactorMatrix,(K$4+1),FALSE)*$E1960</f>
        <v>38947.466046738242</v>
      </c>
      <c r="L1960" s="5">
        <f ca="1">VLOOKUP(CONCATENATE($F1960," ",$G1960),AllocFactorMatrix,(L$4+1),FALSE)*$E1960</f>
        <v>1170.6763947645734</v>
      </c>
      <c r="M1960" s="5">
        <f ca="1">VLOOKUP(CONCATENATE($F1960," ",$G1960),AllocFactorMatrix,(M$4+1),FALSE)*$E1960</f>
        <v>120.08761734274411</v>
      </c>
      <c r="N1960" s="5">
        <f t="shared" ca="1" si="962"/>
        <v>40238.230058845562</v>
      </c>
      <c r="O1960" s="5">
        <f ca="1">VLOOKUP(CONCATENATE($F1960," ",$G1960),AllocFactorMatrix,(O$4+1),FALSE)*$E1960</f>
        <v>31001.426377679501</v>
      </c>
      <c r="P1960" s="5">
        <f ca="1">VLOOKUP(CONCATENATE($F1960," ",$G1960),AllocFactorMatrix,(P$4+1),FALSE)*$E1960</f>
        <v>5605.5221155007102</v>
      </c>
      <c r="Q1960" s="5">
        <f ca="1">VLOOKUP(CONCATENATE($F1960," ",$G1960),AllocFactorMatrix,(Q$4+1),FALSE)*$E1960</f>
        <v>2052.6825622444194</v>
      </c>
      <c r="R1960" s="5">
        <f ca="1">VLOOKUP(CONCATENATE($F1960," ",$G1960),AllocFactorMatrix,(R$4+1),FALSE)*$E1960</f>
        <v>103.15956472494322</v>
      </c>
      <c r="S1960" s="5">
        <f t="shared" ca="1" si="970"/>
        <v>38762.790620149572</v>
      </c>
      <c r="T1960" s="5">
        <f ca="1">VLOOKUP(CONCATENATE($F1960," ",$G1960),AllocFactorMatrix,(T$4+1),FALSE)*$E1960</f>
        <v>933.73119186981478</v>
      </c>
      <c r="U1960" s="5">
        <f ca="1">VLOOKUP(CONCATENATE($F1960," ",$G1960),AllocFactorMatrix,(U$4+1),FALSE)*$E1960</f>
        <v>15899.398027295269</v>
      </c>
      <c r="V1960" s="5">
        <f ca="1">VLOOKUP(CONCATENATE($F1960," ",$G1960),AllocFactorMatrix,(V$4+1),FALSE)*$E1960</f>
        <v>75056.721795212288</v>
      </c>
      <c r="W1960" s="5">
        <f ca="1">VLOOKUP(CONCATENATE($F1960," ",$G1960),AllocFactorMatrix,(W$4+1),FALSE)*$E1960</f>
        <v>12812.402848757172</v>
      </c>
      <c r="X1960" s="5">
        <f t="shared" ca="1" si="971"/>
        <v>104702.25386313455</v>
      </c>
      <c r="Y1960" s="5">
        <f ca="1">VLOOKUP(CONCATENATE($F1960," ",$G1960),AllocFactorMatrix,(Y$4+1),FALSE)*$E1960</f>
        <v>8556.0999457811486</v>
      </c>
      <c r="Z1960" s="5">
        <f ca="1">VLOOKUP(CONCATENATE($F1960," ",$G1960),AllocFactorMatrix,(Z$4+1),FALSE)*$E1960</f>
        <v>124.07366218049783</v>
      </c>
      <c r="AA1960" s="5">
        <f t="shared" ca="1" si="963"/>
        <v>8680.1736079616458</v>
      </c>
      <c r="AB1960" s="5">
        <f ca="1">VLOOKUP(CONCATENATE($F1960," ",$G1960),AllocFactorMatrix,(AB$4+1),FALSE)*$E1960</f>
        <v>146.63257844095551</v>
      </c>
      <c r="AC1960" s="5">
        <f ca="1">VLOOKUP(CONCATENATE($F1960," ",$G1960),AllocFactorMatrix,(AC$4+1),FALSE)*$E1960</f>
        <v>6210.9218207745425</v>
      </c>
      <c r="AD1960" s="5">
        <f ca="1">VLOOKUP(CONCATENATE($F1960," ",$G1960),AllocFactorMatrix,(AD$4+1),FALSE)*$E1960</f>
        <v>1061.6686692337569</v>
      </c>
    </row>
    <row r="1961" spans="4:30" hidden="1" outlineLevel="1">
      <c r="E1961" s="51"/>
      <c r="F1961" s="52" t="str">
        <f>F1968</f>
        <v>CUST_TOTAL</v>
      </c>
      <c r="G1961" s="55" t="str">
        <f>$G$8</f>
        <v>PRODUCTION</v>
      </c>
      <c r="H1961" s="4">
        <f t="shared" ref="H1961:H2000" si="972">SUBTOTAL(9,I1961:AD1961)</f>
        <v>0</v>
      </c>
      <c r="I1961" s="5">
        <f>VLOOKUP(CONCATENATE($F1961," ",$G1961),AllocFactorMatrix,(I$4+1),FALSE)*$E1968</f>
        <v>0</v>
      </c>
      <c r="J1961" s="5">
        <f>VLOOKUP(CONCATENATE($F1961," ",$G1961),AllocFactorMatrix,(J$4+1),FALSE)*$E1968</f>
        <v>0</v>
      </c>
      <c r="K1961" s="5">
        <f>VLOOKUP(CONCATENATE($F1961," ",$G1961),AllocFactorMatrix,(K$4+1),FALSE)*$E1968</f>
        <v>0</v>
      </c>
      <c r="L1961" s="5">
        <f>VLOOKUP(CONCATENATE($F1961," ",$G1961),AllocFactorMatrix,(L$4+1),FALSE)*$E1968</f>
        <v>0</v>
      </c>
      <c r="M1961" s="5">
        <f>VLOOKUP(CONCATENATE($F1961," ",$G1961),AllocFactorMatrix,(M$4+1),FALSE)*$E1968</f>
        <v>0</v>
      </c>
      <c r="N1961" s="5">
        <f t="shared" ref="N1961:N2000" si="973">SUBTOTAL(9,K1961:M1961)</f>
        <v>0</v>
      </c>
      <c r="O1961" s="5">
        <f>VLOOKUP(CONCATENATE($F1961," ",$G1961),AllocFactorMatrix,(O$4+1),FALSE)*$E1968</f>
        <v>0</v>
      </c>
      <c r="P1961" s="5">
        <f>VLOOKUP(CONCATENATE($F1961," ",$G1961),AllocFactorMatrix,(P$4+1),FALSE)*$E1968</f>
        <v>0</v>
      </c>
      <c r="Q1961" s="5">
        <f>VLOOKUP(CONCATENATE($F1961," ",$G1961),AllocFactorMatrix,(Q$4+1),FALSE)*$E1968</f>
        <v>0</v>
      </c>
      <c r="R1961" s="5">
        <f>VLOOKUP(CONCATENATE($F1961," ",$G1961),AllocFactorMatrix,(R$4+1),FALSE)*$E1968</f>
        <v>0</v>
      </c>
      <c r="S1961" s="5">
        <f>SUBTOTAL(9,O1961:R1961)</f>
        <v>0</v>
      </c>
      <c r="T1961" s="5">
        <f>VLOOKUP(CONCATENATE($F1961," ",$G1961),AllocFactorMatrix,(T$4+1),FALSE)*$E1968</f>
        <v>0</v>
      </c>
      <c r="U1961" s="5">
        <f>VLOOKUP(CONCATENATE($F1961," ",$G1961),AllocFactorMatrix,(U$4+1),FALSE)*$E1968</f>
        <v>0</v>
      </c>
      <c r="V1961" s="5">
        <f>VLOOKUP(CONCATENATE($F1961," ",$G1961),AllocFactorMatrix,(V$4+1),FALSE)*$E1968</f>
        <v>0</v>
      </c>
      <c r="W1961" s="5">
        <f>VLOOKUP(CONCATENATE($F1961," ",$G1961),AllocFactorMatrix,(W$4+1),FALSE)*$E1968</f>
        <v>0</v>
      </c>
      <c r="X1961" s="5">
        <f>SUBTOTAL(9,T1961:W1961)</f>
        <v>0</v>
      </c>
      <c r="Y1961" s="5">
        <f>VLOOKUP(CONCATENATE($F1961," ",$G1961),AllocFactorMatrix,(Y$4+1),FALSE)*$E1968</f>
        <v>0</v>
      </c>
      <c r="Z1961" s="5">
        <f>VLOOKUP(CONCATENATE($F1961," ",$G1961),AllocFactorMatrix,(Z$4+1),FALSE)*$E1968</f>
        <v>0</v>
      </c>
      <c r="AA1961" s="5">
        <f t="shared" ref="AA1961:AA2000" si="974">SUBTOTAL(9,Y1961:Z1961)</f>
        <v>0</v>
      </c>
      <c r="AB1961" s="5">
        <f>VLOOKUP(CONCATENATE($F1961," ",$G1961),AllocFactorMatrix,(AB$4+1),FALSE)*$E1968</f>
        <v>0</v>
      </c>
      <c r="AC1961" s="5">
        <f>VLOOKUP(CONCATENATE($F1961," ",$G1961),AllocFactorMatrix,(AC$4+1),FALSE)*$E1968</f>
        <v>0</v>
      </c>
      <c r="AD1961" s="5">
        <f>VLOOKUP(CONCATENATE($F1961," ",$G1961),AllocFactorMatrix,(AD$4+1),FALSE)*$E1968</f>
        <v>0</v>
      </c>
    </row>
    <row r="1962" spans="4:30" hidden="1" outlineLevel="1">
      <c r="E1962" s="51"/>
      <c r="F1962" s="52" t="str">
        <f>F1968</f>
        <v>CUST_TOTAL</v>
      </c>
      <c r="G1962" s="55" t="str">
        <f>$G$9</f>
        <v>BULKTRAN</v>
      </c>
      <c r="H1962" s="4">
        <f t="shared" si="972"/>
        <v>0</v>
      </c>
      <c r="I1962" s="5">
        <f>VLOOKUP(CONCATENATE($F1962," ",$G1962),AllocFactorMatrix,(I$4+1),FALSE)*$E1968</f>
        <v>0</v>
      </c>
      <c r="J1962" s="5">
        <f>VLOOKUP(CONCATENATE($F1962," ",$G1962),AllocFactorMatrix,(J$4+1),FALSE)*$E1968</f>
        <v>0</v>
      </c>
      <c r="K1962" s="5">
        <f>VLOOKUP(CONCATENATE($F1962," ",$G1962),AllocFactorMatrix,(K$4+1),FALSE)*$E1968</f>
        <v>0</v>
      </c>
      <c r="L1962" s="5">
        <f>VLOOKUP(CONCATENATE($F1962," ",$G1962),AllocFactorMatrix,(L$4+1),FALSE)*$E1968</f>
        <v>0</v>
      </c>
      <c r="M1962" s="5">
        <f>VLOOKUP(CONCATENATE($F1962," ",$G1962),AllocFactorMatrix,(M$4+1),FALSE)*$E1968</f>
        <v>0</v>
      </c>
      <c r="N1962" s="5">
        <f t="shared" si="973"/>
        <v>0</v>
      </c>
      <c r="O1962" s="5">
        <f>VLOOKUP(CONCATENATE($F1962," ",$G1962),AllocFactorMatrix,(O$4+1),FALSE)*$E1968</f>
        <v>0</v>
      </c>
      <c r="P1962" s="5">
        <f>VLOOKUP(CONCATENATE($F1962," ",$G1962),AllocFactorMatrix,(P$4+1),FALSE)*$E1968</f>
        <v>0</v>
      </c>
      <c r="Q1962" s="5">
        <f>VLOOKUP(CONCATENATE($F1962," ",$G1962),AllocFactorMatrix,(Q$4+1),FALSE)*$E1968</f>
        <v>0</v>
      </c>
      <c r="R1962" s="5">
        <f>VLOOKUP(CONCATENATE($F1962," ",$G1962),AllocFactorMatrix,(R$4+1),FALSE)*$E1968</f>
        <v>0</v>
      </c>
      <c r="S1962" s="5">
        <f t="shared" ref="S1962:S1968" si="975">SUBTOTAL(9,O1962:R1962)</f>
        <v>0</v>
      </c>
      <c r="T1962" s="5">
        <f>VLOOKUP(CONCATENATE($F1962," ",$G1962),AllocFactorMatrix,(T$4+1),FALSE)*$E1968</f>
        <v>0</v>
      </c>
      <c r="U1962" s="5">
        <f>VLOOKUP(CONCATENATE($F1962," ",$G1962),AllocFactorMatrix,(U$4+1),FALSE)*$E1968</f>
        <v>0</v>
      </c>
      <c r="V1962" s="5">
        <f>VLOOKUP(CONCATENATE($F1962," ",$G1962),AllocFactorMatrix,(V$4+1),FALSE)*$E1968</f>
        <v>0</v>
      </c>
      <c r="W1962" s="5">
        <f>VLOOKUP(CONCATENATE($F1962," ",$G1962),AllocFactorMatrix,(W$4+1),FALSE)*$E1968</f>
        <v>0</v>
      </c>
      <c r="X1962" s="5">
        <f t="shared" ref="X1962:X1968" si="976">SUBTOTAL(9,T1962:W1962)</f>
        <v>0</v>
      </c>
      <c r="Y1962" s="5">
        <f>VLOOKUP(CONCATENATE($F1962," ",$G1962),AllocFactorMatrix,(Y$4+1),FALSE)*$E1968</f>
        <v>0</v>
      </c>
      <c r="Z1962" s="5">
        <f>VLOOKUP(CONCATENATE($F1962," ",$G1962),AllocFactorMatrix,(Z$4+1),FALSE)*$E1968</f>
        <v>0</v>
      </c>
      <c r="AA1962" s="5">
        <f t="shared" si="974"/>
        <v>0</v>
      </c>
      <c r="AB1962" s="5">
        <f>VLOOKUP(CONCATENATE($F1962," ",$G1962),AllocFactorMatrix,(AB$4+1),FALSE)*$E1968</f>
        <v>0</v>
      </c>
      <c r="AC1962" s="5">
        <f>VLOOKUP(CONCATENATE($F1962," ",$G1962),AllocFactorMatrix,(AC$4+1),FALSE)*$E1968</f>
        <v>0</v>
      </c>
      <c r="AD1962" s="5">
        <f>VLOOKUP(CONCATENATE($F1962," ",$G1962),AllocFactorMatrix,(AD$4+1),FALSE)*$E1968</f>
        <v>0</v>
      </c>
    </row>
    <row r="1963" spans="4:30" hidden="1" outlineLevel="1">
      <c r="E1963" s="51"/>
      <c r="F1963" s="52" t="str">
        <f>F1968</f>
        <v>CUST_TOTAL</v>
      </c>
      <c r="G1963" s="55" t="str">
        <f>$G$10</f>
        <v>SUBTRAN</v>
      </c>
      <c r="H1963" s="4">
        <f t="shared" si="972"/>
        <v>0</v>
      </c>
      <c r="I1963" s="5">
        <f>VLOOKUP(CONCATENATE($F1963," ",$G1963),AllocFactorMatrix,(I$4+1),FALSE)*$E1968</f>
        <v>0</v>
      </c>
      <c r="J1963" s="5">
        <f>VLOOKUP(CONCATENATE($F1963," ",$G1963),AllocFactorMatrix,(J$4+1),FALSE)*$E1968</f>
        <v>0</v>
      </c>
      <c r="K1963" s="5">
        <f>VLOOKUP(CONCATENATE($F1963," ",$G1963),AllocFactorMatrix,(K$4+1),FALSE)*$E1968</f>
        <v>0</v>
      </c>
      <c r="L1963" s="5">
        <f>VLOOKUP(CONCATENATE($F1963," ",$G1963),AllocFactorMatrix,(L$4+1),FALSE)*$E1968</f>
        <v>0</v>
      </c>
      <c r="M1963" s="5">
        <f>VLOOKUP(CONCATENATE($F1963," ",$G1963),AllocFactorMatrix,(M$4+1),FALSE)*$E1968</f>
        <v>0</v>
      </c>
      <c r="N1963" s="5">
        <f t="shared" si="973"/>
        <v>0</v>
      </c>
      <c r="O1963" s="5">
        <f>VLOOKUP(CONCATENATE($F1963," ",$G1963),AllocFactorMatrix,(O$4+1),FALSE)*$E1968</f>
        <v>0</v>
      </c>
      <c r="P1963" s="5">
        <f>VLOOKUP(CONCATENATE($F1963," ",$G1963),AllocFactorMatrix,(P$4+1),FALSE)*$E1968</f>
        <v>0</v>
      </c>
      <c r="Q1963" s="5">
        <f>VLOOKUP(CONCATENATE($F1963," ",$G1963),AllocFactorMatrix,(Q$4+1),FALSE)*$E1968</f>
        <v>0</v>
      </c>
      <c r="R1963" s="5">
        <f>VLOOKUP(CONCATENATE($F1963," ",$G1963),AllocFactorMatrix,(R$4+1),FALSE)*$E1968</f>
        <v>0</v>
      </c>
      <c r="S1963" s="5">
        <f t="shared" si="975"/>
        <v>0</v>
      </c>
      <c r="T1963" s="5">
        <f>VLOOKUP(CONCATENATE($F1963," ",$G1963),AllocFactorMatrix,(T$4+1),FALSE)*$E1968</f>
        <v>0</v>
      </c>
      <c r="U1963" s="5">
        <f>VLOOKUP(CONCATENATE($F1963," ",$G1963),AllocFactorMatrix,(U$4+1),FALSE)*$E1968</f>
        <v>0</v>
      </c>
      <c r="V1963" s="5">
        <f>VLOOKUP(CONCATENATE($F1963," ",$G1963),AllocFactorMatrix,(V$4+1),FALSE)*$E1968</f>
        <v>0</v>
      </c>
      <c r="W1963" s="5">
        <f>VLOOKUP(CONCATENATE($F1963," ",$G1963),AllocFactorMatrix,(W$4+1),FALSE)*$E1968</f>
        <v>0</v>
      </c>
      <c r="X1963" s="5">
        <f t="shared" si="976"/>
        <v>0</v>
      </c>
      <c r="Y1963" s="5">
        <f>VLOOKUP(CONCATENATE($F1963," ",$G1963),AllocFactorMatrix,(Y$4+1),FALSE)*$E1968</f>
        <v>0</v>
      </c>
      <c r="Z1963" s="5">
        <f>VLOOKUP(CONCATENATE($F1963," ",$G1963),AllocFactorMatrix,(Z$4+1),FALSE)*$E1968</f>
        <v>0</v>
      </c>
      <c r="AA1963" s="5">
        <f t="shared" si="974"/>
        <v>0</v>
      </c>
      <c r="AB1963" s="5">
        <f>VLOOKUP(CONCATENATE($F1963," ",$G1963),AllocFactorMatrix,(AB$4+1),FALSE)*$E1968</f>
        <v>0</v>
      </c>
      <c r="AC1963" s="5">
        <f>VLOOKUP(CONCATENATE($F1963," ",$G1963),AllocFactorMatrix,(AC$4+1),FALSE)*$E1968</f>
        <v>0</v>
      </c>
      <c r="AD1963" s="5">
        <f>VLOOKUP(CONCATENATE($F1963," ",$G1963),AllocFactorMatrix,(AD$4+1),FALSE)*$E1968</f>
        <v>0</v>
      </c>
    </row>
    <row r="1964" spans="4:30" hidden="1" outlineLevel="1">
      <c r="E1964" s="51"/>
      <c r="F1964" s="52" t="str">
        <f>F1968</f>
        <v>CUST_TOTAL</v>
      </c>
      <c r="G1964" s="55" t="str">
        <f>$G$11</f>
        <v>DISTPRI</v>
      </c>
      <c r="H1964" s="4">
        <f t="shared" si="972"/>
        <v>0</v>
      </c>
      <c r="I1964" s="5">
        <f>VLOOKUP(CONCATENATE($F1964," ",$G1964),AllocFactorMatrix,(I$4+1),FALSE)*$E1968</f>
        <v>0</v>
      </c>
      <c r="J1964" s="5">
        <f>VLOOKUP(CONCATENATE($F1964," ",$G1964),AllocFactorMatrix,(J$4+1),FALSE)*$E1968</f>
        <v>0</v>
      </c>
      <c r="K1964" s="5">
        <f>VLOOKUP(CONCATENATE($F1964," ",$G1964),AllocFactorMatrix,(K$4+1),FALSE)*$E1968</f>
        <v>0</v>
      </c>
      <c r="L1964" s="5">
        <f>VLOOKUP(CONCATENATE($F1964," ",$G1964),AllocFactorMatrix,(L$4+1),FALSE)*$E1968</f>
        <v>0</v>
      </c>
      <c r="M1964" s="5">
        <f>VLOOKUP(CONCATENATE($F1964," ",$G1964),AllocFactorMatrix,(M$4+1),FALSE)*$E1968</f>
        <v>0</v>
      </c>
      <c r="N1964" s="5">
        <f t="shared" si="973"/>
        <v>0</v>
      </c>
      <c r="O1964" s="5">
        <f>VLOOKUP(CONCATENATE($F1964," ",$G1964),AllocFactorMatrix,(O$4+1),FALSE)*$E1968</f>
        <v>0</v>
      </c>
      <c r="P1964" s="5">
        <f>VLOOKUP(CONCATENATE($F1964," ",$G1964),AllocFactorMatrix,(P$4+1),FALSE)*$E1968</f>
        <v>0</v>
      </c>
      <c r="Q1964" s="5">
        <f>VLOOKUP(CONCATENATE($F1964," ",$G1964),AllocFactorMatrix,(Q$4+1),FALSE)*$E1968</f>
        <v>0</v>
      </c>
      <c r="R1964" s="5">
        <f>VLOOKUP(CONCATENATE($F1964," ",$G1964),AllocFactorMatrix,(R$4+1),FALSE)*$E1968</f>
        <v>0</v>
      </c>
      <c r="S1964" s="5">
        <f t="shared" si="975"/>
        <v>0</v>
      </c>
      <c r="T1964" s="5">
        <f>VLOOKUP(CONCATENATE($F1964," ",$G1964),AllocFactorMatrix,(T$4+1),FALSE)*$E1968</f>
        <v>0</v>
      </c>
      <c r="U1964" s="5">
        <f>VLOOKUP(CONCATENATE($F1964," ",$G1964),AllocFactorMatrix,(U$4+1),FALSE)*$E1968</f>
        <v>0</v>
      </c>
      <c r="V1964" s="5">
        <f>VLOOKUP(CONCATENATE($F1964," ",$G1964),AllocFactorMatrix,(V$4+1),FALSE)*$E1968</f>
        <v>0</v>
      </c>
      <c r="W1964" s="5">
        <f>VLOOKUP(CONCATENATE($F1964," ",$G1964),AllocFactorMatrix,(W$4+1),FALSE)*$E1968</f>
        <v>0</v>
      </c>
      <c r="X1964" s="5">
        <f t="shared" si="976"/>
        <v>0</v>
      </c>
      <c r="Y1964" s="5">
        <f>VLOOKUP(CONCATENATE($F1964," ",$G1964),AllocFactorMatrix,(Y$4+1),FALSE)*$E1968</f>
        <v>0</v>
      </c>
      <c r="Z1964" s="5">
        <f>VLOOKUP(CONCATENATE($F1964," ",$G1964),AllocFactorMatrix,(Z$4+1),FALSE)*$E1968</f>
        <v>0</v>
      </c>
      <c r="AA1964" s="5">
        <f t="shared" si="974"/>
        <v>0</v>
      </c>
      <c r="AB1964" s="5">
        <f>VLOOKUP(CONCATENATE($F1964," ",$G1964),AllocFactorMatrix,(AB$4+1),FALSE)*$E1968</f>
        <v>0</v>
      </c>
      <c r="AC1964" s="5">
        <f>VLOOKUP(CONCATENATE($F1964," ",$G1964),AllocFactorMatrix,(AC$4+1),FALSE)*$E1968</f>
        <v>0</v>
      </c>
      <c r="AD1964" s="5">
        <f>VLOOKUP(CONCATENATE($F1964," ",$G1964),AllocFactorMatrix,(AD$4+1),FALSE)*$E1968</f>
        <v>0</v>
      </c>
    </row>
    <row r="1965" spans="4:30" hidden="1" outlineLevel="1">
      <c r="E1965" s="51"/>
      <c r="F1965" s="52" t="str">
        <f>F1968</f>
        <v>CUST_TOTAL</v>
      </c>
      <c r="G1965" s="55" t="str">
        <f>$G$12</f>
        <v>DISTSEC</v>
      </c>
      <c r="H1965" s="4">
        <f t="shared" si="972"/>
        <v>0</v>
      </c>
      <c r="I1965" s="5">
        <f>VLOOKUP(CONCATENATE($F1965," ",$G1965),AllocFactorMatrix,(I$4+1),FALSE)*$E1968</f>
        <v>0</v>
      </c>
      <c r="J1965" s="5">
        <f>VLOOKUP(CONCATENATE($F1965," ",$G1965),AllocFactorMatrix,(J$4+1),FALSE)*$E1968</f>
        <v>0</v>
      </c>
      <c r="K1965" s="5">
        <f>VLOOKUP(CONCATENATE($F1965," ",$G1965),AllocFactorMatrix,(K$4+1),FALSE)*$E1968</f>
        <v>0</v>
      </c>
      <c r="L1965" s="5">
        <f>VLOOKUP(CONCATENATE($F1965," ",$G1965),AllocFactorMatrix,(L$4+1),FALSE)*$E1968</f>
        <v>0</v>
      </c>
      <c r="M1965" s="5">
        <f>VLOOKUP(CONCATENATE($F1965," ",$G1965),AllocFactorMatrix,(M$4+1),FALSE)*$E1968</f>
        <v>0</v>
      </c>
      <c r="N1965" s="5">
        <f t="shared" si="973"/>
        <v>0</v>
      </c>
      <c r="O1965" s="5">
        <f>VLOOKUP(CONCATENATE($F1965," ",$G1965),AllocFactorMatrix,(O$4+1),FALSE)*$E1968</f>
        <v>0</v>
      </c>
      <c r="P1965" s="5">
        <f>VLOOKUP(CONCATENATE($F1965," ",$G1965),AllocFactorMatrix,(P$4+1),FALSE)*$E1968</f>
        <v>0</v>
      </c>
      <c r="Q1965" s="5">
        <f>VLOOKUP(CONCATENATE($F1965," ",$G1965),AllocFactorMatrix,(Q$4+1),FALSE)*$E1968</f>
        <v>0</v>
      </c>
      <c r="R1965" s="5">
        <f>VLOOKUP(CONCATENATE($F1965," ",$G1965),AllocFactorMatrix,(R$4+1),FALSE)*$E1968</f>
        <v>0</v>
      </c>
      <c r="S1965" s="5">
        <f t="shared" si="975"/>
        <v>0</v>
      </c>
      <c r="T1965" s="5">
        <f>VLOOKUP(CONCATENATE($F1965," ",$G1965),AllocFactorMatrix,(T$4+1),FALSE)*$E1968</f>
        <v>0</v>
      </c>
      <c r="U1965" s="5">
        <f>VLOOKUP(CONCATENATE($F1965," ",$G1965),AllocFactorMatrix,(U$4+1),FALSE)*$E1968</f>
        <v>0</v>
      </c>
      <c r="V1965" s="5">
        <f>VLOOKUP(CONCATENATE($F1965," ",$G1965),AllocFactorMatrix,(V$4+1),FALSE)*$E1968</f>
        <v>0</v>
      </c>
      <c r="W1965" s="5">
        <f>VLOOKUP(CONCATENATE($F1965," ",$G1965),AllocFactorMatrix,(W$4+1),FALSE)*$E1968</f>
        <v>0</v>
      </c>
      <c r="X1965" s="5">
        <f t="shared" si="976"/>
        <v>0</v>
      </c>
      <c r="Y1965" s="5">
        <f>VLOOKUP(CONCATENATE($F1965," ",$G1965),AllocFactorMatrix,(Y$4+1),FALSE)*$E1968</f>
        <v>0</v>
      </c>
      <c r="Z1965" s="5">
        <f>VLOOKUP(CONCATENATE($F1965," ",$G1965),AllocFactorMatrix,(Z$4+1),FALSE)*$E1968</f>
        <v>0</v>
      </c>
      <c r="AA1965" s="5">
        <f t="shared" si="974"/>
        <v>0</v>
      </c>
      <c r="AB1965" s="5">
        <f>VLOOKUP(CONCATENATE($F1965," ",$G1965),AllocFactorMatrix,(AB$4+1),FALSE)*$E1968</f>
        <v>0</v>
      </c>
      <c r="AC1965" s="5">
        <f>VLOOKUP(CONCATENATE($F1965," ",$G1965),AllocFactorMatrix,(AC$4+1),FALSE)*$E1968</f>
        <v>0</v>
      </c>
      <c r="AD1965" s="5">
        <f>VLOOKUP(CONCATENATE($F1965," ",$G1965),AllocFactorMatrix,(AD$4+1),FALSE)*$E1968</f>
        <v>0</v>
      </c>
    </row>
    <row r="1966" spans="4:30" hidden="1" outlineLevel="1">
      <c r="E1966" s="51"/>
      <c r="F1966" s="52" t="str">
        <f>F1968</f>
        <v>CUST_TOTAL</v>
      </c>
      <c r="G1966" s="55" t="str">
        <f>$G$13</f>
        <v>ENERGY</v>
      </c>
      <c r="H1966" s="4">
        <f t="shared" si="972"/>
        <v>0</v>
      </c>
      <c r="I1966" s="5">
        <f>VLOOKUP(CONCATENATE($F1966," ",$G1966),AllocFactorMatrix,(I$4+1),FALSE)*$E1968</f>
        <v>0</v>
      </c>
      <c r="J1966" s="5">
        <f>VLOOKUP(CONCATENATE($F1966," ",$G1966),AllocFactorMatrix,(J$4+1),FALSE)*$E1968</f>
        <v>0</v>
      </c>
      <c r="K1966" s="5">
        <f>VLOOKUP(CONCATENATE($F1966," ",$G1966),AllocFactorMatrix,(K$4+1),FALSE)*$E1968</f>
        <v>0</v>
      </c>
      <c r="L1966" s="5">
        <f>VLOOKUP(CONCATENATE($F1966," ",$G1966),AllocFactorMatrix,(L$4+1),FALSE)*$E1968</f>
        <v>0</v>
      </c>
      <c r="M1966" s="5">
        <f>VLOOKUP(CONCATENATE($F1966," ",$G1966),AllocFactorMatrix,(M$4+1),FALSE)*$E1968</f>
        <v>0</v>
      </c>
      <c r="N1966" s="5">
        <f t="shared" si="973"/>
        <v>0</v>
      </c>
      <c r="O1966" s="5">
        <f>VLOOKUP(CONCATENATE($F1966," ",$G1966),AllocFactorMatrix,(O$4+1),FALSE)*$E1968</f>
        <v>0</v>
      </c>
      <c r="P1966" s="5">
        <f>VLOOKUP(CONCATENATE($F1966," ",$G1966),AllocFactorMatrix,(P$4+1),FALSE)*$E1968</f>
        <v>0</v>
      </c>
      <c r="Q1966" s="5">
        <f>VLOOKUP(CONCATENATE($F1966," ",$G1966),AllocFactorMatrix,(Q$4+1),FALSE)*$E1968</f>
        <v>0</v>
      </c>
      <c r="R1966" s="5">
        <f>VLOOKUP(CONCATENATE($F1966," ",$G1966),AllocFactorMatrix,(R$4+1),FALSE)*$E1968</f>
        <v>0</v>
      </c>
      <c r="S1966" s="5">
        <f t="shared" si="975"/>
        <v>0</v>
      </c>
      <c r="T1966" s="5">
        <f>VLOOKUP(CONCATENATE($F1966," ",$G1966),AllocFactorMatrix,(T$4+1),FALSE)*$E1968</f>
        <v>0</v>
      </c>
      <c r="U1966" s="5">
        <f>VLOOKUP(CONCATENATE($F1966," ",$G1966),AllocFactorMatrix,(U$4+1),FALSE)*$E1968</f>
        <v>0</v>
      </c>
      <c r="V1966" s="5">
        <f>VLOOKUP(CONCATENATE($F1966," ",$G1966),AllocFactorMatrix,(V$4+1),FALSE)*$E1968</f>
        <v>0</v>
      </c>
      <c r="W1966" s="5">
        <f>VLOOKUP(CONCATENATE($F1966," ",$G1966),AllocFactorMatrix,(W$4+1),FALSE)*$E1968</f>
        <v>0</v>
      </c>
      <c r="X1966" s="5">
        <f t="shared" si="976"/>
        <v>0</v>
      </c>
      <c r="Y1966" s="5">
        <f>VLOOKUP(CONCATENATE($F1966," ",$G1966),AllocFactorMatrix,(Y$4+1),FALSE)*$E1968</f>
        <v>0</v>
      </c>
      <c r="Z1966" s="5">
        <f>VLOOKUP(CONCATENATE($F1966," ",$G1966),AllocFactorMatrix,(Z$4+1),FALSE)*$E1968</f>
        <v>0</v>
      </c>
      <c r="AA1966" s="5">
        <f t="shared" si="974"/>
        <v>0</v>
      </c>
      <c r="AB1966" s="5">
        <f>VLOOKUP(CONCATENATE($F1966," ",$G1966),AllocFactorMatrix,(AB$4+1),FALSE)*$E1968</f>
        <v>0</v>
      </c>
      <c r="AC1966" s="5">
        <f>VLOOKUP(CONCATENATE($F1966," ",$G1966),AllocFactorMatrix,(AC$4+1),FALSE)*$E1968</f>
        <v>0</v>
      </c>
      <c r="AD1966" s="5">
        <f>VLOOKUP(CONCATENATE($F1966," ",$G1966),AllocFactorMatrix,(AD$4+1),FALSE)*$E1968</f>
        <v>0</v>
      </c>
    </row>
    <row r="1967" spans="4:30" hidden="1" outlineLevel="1">
      <c r="E1967" s="51"/>
      <c r="F1967" s="52" t="str">
        <f>F1968</f>
        <v>CUST_TOTAL</v>
      </c>
      <c r="G1967" s="55" t="str">
        <f>$G$14</f>
        <v>CUSTOMER</v>
      </c>
      <c r="H1967" s="4">
        <f t="shared" si="972"/>
        <v>-6655.9999999999982</v>
      </c>
      <c r="I1967" s="5">
        <f>VLOOKUP(CONCATENATE($F1967," ",$G1967),AllocFactorMatrix,(I$4+1),FALSE)*$E1968</f>
        <v>-4241.1492315088371</v>
      </c>
      <c r="J1967" s="5">
        <f>VLOOKUP(CONCATENATE($F1967," ",$G1967),AllocFactorMatrix,(J$4+1),FALSE)*$E1968</f>
        <v>-742.11335302985754</v>
      </c>
      <c r="K1967" s="5">
        <f>VLOOKUP(CONCATENATE($F1967," ",$G1967),AllocFactorMatrix,(K$4+1),FALSE)*$E1968</f>
        <v>-208.42425006184334</v>
      </c>
      <c r="L1967" s="5">
        <f>VLOOKUP(CONCATENATE($F1967," ",$G1967),AllocFactorMatrix,(L$4+1),FALSE)*$E1968</f>
        <v>-2.4231765546018456</v>
      </c>
      <c r="M1967" s="5">
        <f>VLOOKUP(CONCATENATE($F1967," ",$G1967),AllocFactorMatrix,(M$4+1),FALSE)*$E1968</f>
        <v>-0.18639819650783426</v>
      </c>
      <c r="N1967" s="5">
        <f t="shared" si="973"/>
        <v>-211.03382481295301</v>
      </c>
      <c r="O1967" s="5">
        <f>VLOOKUP(CONCATENATE($F1967," ",$G1967),AllocFactorMatrix,(O$4+1),FALSE)*$E1968</f>
        <v>-18.235956891683117</v>
      </c>
      <c r="P1967" s="5">
        <f>VLOOKUP(CONCATENATE($F1967," ",$G1967),AllocFactorMatrix,(P$4+1),FALSE)*$E1968</f>
        <v>-1.8329155989937038</v>
      </c>
      <c r="Q1967" s="5">
        <f>VLOOKUP(CONCATENATE($F1967," ",$G1967),AllocFactorMatrix,(Q$4+1),FALSE)*$E1968</f>
        <v>-0.52812822343886379</v>
      </c>
      <c r="R1967" s="5">
        <f>VLOOKUP(CONCATENATE($F1967," ",$G1967),AllocFactorMatrix,(R$4+1),FALSE)*$E1968</f>
        <v>-6.2132732169278088E-2</v>
      </c>
      <c r="S1967" s="5">
        <f t="shared" si="975"/>
        <v>-20.659133446284962</v>
      </c>
      <c r="T1967" s="5">
        <f>VLOOKUP(CONCATENATE($F1967," ",$G1967),AllocFactorMatrix,(T$4+1),FALSE)*$E1968</f>
        <v>-0.12426546433855618</v>
      </c>
      <c r="U1967" s="5">
        <f>VLOOKUP(CONCATENATE($F1967," ",$G1967),AllocFactorMatrix,(U$4+1),FALSE)*$E1968</f>
        <v>-1.0873228129623667</v>
      </c>
      <c r="V1967" s="5">
        <f>VLOOKUP(CONCATENATE($F1967," ",$G1967),AllocFactorMatrix,(V$4+1),FALSE)*$E1968</f>
        <v>-0.77665915211597614</v>
      </c>
      <c r="W1967" s="5">
        <f>VLOOKUP(CONCATENATE($F1967," ",$G1967),AllocFactorMatrix,(W$4+1),FALSE)*$E1968</f>
        <v>-9.3199098253917131E-2</v>
      </c>
      <c r="X1967" s="5">
        <f t="shared" si="976"/>
        <v>-2.0814465276708161</v>
      </c>
      <c r="Y1967" s="5">
        <f>VLOOKUP(CONCATENATE($F1967," ",$G1967),AllocFactorMatrix,(Y$4+1),FALSE)*$E1968</f>
        <v>-5.0016849396268865</v>
      </c>
      <c r="Z1967" s="5">
        <f>VLOOKUP(CONCATENATE($F1967," ",$G1967),AllocFactorMatrix,(Z$4+1),FALSE)*$E1968</f>
        <v>-3.1066366084639044E-2</v>
      </c>
      <c r="AA1967" s="5">
        <f t="shared" si="974"/>
        <v>-5.0327513057115256</v>
      </c>
      <c r="AB1967" s="5">
        <f>VLOOKUP(CONCATENATE($F1967," ",$G1967),AllocFactorMatrix,(AB$4+1),FALSE)*$E1968</f>
        <v>-0.31066366084639047</v>
      </c>
      <c r="AC1967" s="5">
        <f>VLOOKUP(CONCATENATE($F1967," ",$G1967),AllocFactorMatrix,(AC$4+1),FALSE)*$E1968</f>
        <v>-1431.9109455731827</v>
      </c>
      <c r="AD1967" s="5">
        <f>VLOOKUP(CONCATENATE($F1967," ",$G1967),AllocFactorMatrix,(AD$4+1),FALSE)*$E1968</f>
        <v>-1.7086501346551475</v>
      </c>
    </row>
    <row r="1968" spans="4:30" collapsed="1">
      <c r="D1968" s="96" t="s">
        <v>630</v>
      </c>
      <c r="E1968" s="61">
        <v>-6656</v>
      </c>
      <c r="F1968" s="97" t="s">
        <v>42</v>
      </c>
      <c r="G1968" s="55" t="str">
        <f>$G$15</f>
        <v>TOTAL</v>
      </c>
      <c r="H1968" s="4">
        <f t="shared" si="972"/>
        <v>-6655.9999999999982</v>
      </c>
      <c r="I1968" s="5">
        <f>VLOOKUP(CONCATENATE($F1968," ",$G1968),AllocFactorMatrix,(I$4+1),FALSE)*$E1968</f>
        <v>-4241.1492315088371</v>
      </c>
      <c r="J1968" s="5">
        <f>VLOOKUP(CONCATENATE($F1968," ",$G1968),AllocFactorMatrix,(J$4+1),FALSE)*$E1968</f>
        <v>-742.11335302985754</v>
      </c>
      <c r="K1968" s="5">
        <f>VLOOKUP(CONCATENATE($F1968," ",$G1968),AllocFactorMatrix,(K$4+1),FALSE)*$E1968</f>
        <v>-208.42425006184334</v>
      </c>
      <c r="L1968" s="5">
        <f>VLOOKUP(CONCATENATE($F1968," ",$G1968),AllocFactorMatrix,(L$4+1),FALSE)*$E1968</f>
        <v>-2.4231765546018456</v>
      </c>
      <c r="M1968" s="5">
        <f>VLOOKUP(CONCATENATE($F1968," ",$G1968),AllocFactorMatrix,(M$4+1),FALSE)*$E1968</f>
        <v>-0.18639819650783426</v>
      </c>
      <c r="N1968" s="5">
        <f t="shared" si="973"/>
        <v>-211.03382481295301</v>
      </c>
      <c r="O1968" s="5">
        <f>VLOOKUP(CONCATENATE($F1968," ",$G1968),AllocFactorMatrix,(O$4+1),FALSE)*$E1968</f>
        <v>-18.235956891683117</v>
      </c>
      <c r="P1968" s="5">
        <f>VLOOKUP(CONCATENATE($F1968," ",$G1968),AllocFactorMatrix,(P$4+1),FALSE)*$E1968</f>
        <v>-1.8329155989937038</v>
      </c>
      <c r="Q1968" s="5">
        <f>VLOOKUP(CONCATENATE($F1968," ",$G1968),AllocFactorMatrix,(Q$4+1),FALSE)*$E1968</f>
        <v>-0.52812822343886379</v>
      </c>
      <c r="R1968" s="5">
        <f>VLOOKUP(CONCATENATE($F1968," ",$G1968),AllocFactorMatrix,(R$4+1),FALSE)*$E1968</f>
        <v>-6.2132732169278088E-2</v>
      </c>
      <c r="S1968" s="5">
        <f t="shared" si="975"/>
        <v>-20.659133446284962</v>
      </c>
      <c r="T1968" s="5">
        <f>VLOOKUP(CONCATENATE($F1968," ",$G1968),AllocFactorMatrix,(T$4+1),FALSE)*$E1968</f>
        <v>-0.12426546433855618</v>
      </c>
      <c r="U1968" s="5">
        <f>VLOOKUP(CONCATENATE($F1968," ",$G1968),AllocFactorMatrix,(U$4+1),FALSE)*$E1968</f>
        <v>-1.0873228129623667</v>
      </c>
      <c r="V1968" s="5">
        <f>VLOOKUP(CONCATENATE($F1968," ",$G1968),AllocFactorMatrix,(V$4+1),FALSE)*$E1968</f>
        <v>-0.77665915211597614</v>
      </c>
      <c r="W1968" s="5">
        <f>VLOOKUP(CONCATENATE($F1968," ",$G1968),AllocFactorMatrix,(W$4+1),FALSE)*$E1968</f>
        <v>-9.3199098253917131E-2</v>
      </c>
      <c r="X1968" s="5">
        <f t="shared" si="976"/>
        <v>-2.0814465276708161</v>
      </c>
      <c r="Y1968" s="5">
        <f>VLOOKUP(CONCATENATE($F1968," ",$G1968),AllocFactorMatrix,(Y$4+1),FALSE)*$E1968</f>
        <v>-5.0016849396268865</v>
      </c>
      <c r="Z1968" s="5">
        <f>VLOOKUP(CONCATENATE($F1968," ",$G1968),AllocFactorMatrix,(Z$4+1),FALSE)*$E1968</f>
        <v>-3.1066366084639044E-2</v>
      </c>
      <c r="AA1968" s="5">
        <f t="shared" si="974"/>
        <v>-5.0327513057115256</v>
      </c>
      <c r="AB1968" s="5">
        <f>VLOOKUP(CONCATENATE($F1968," ",$G1968),AllocFactorMatrix,(AB$4+1),FALSE)*$E1968</f>
        <v>-0.31066366084639047</v>
      </c>
      <c r="AC1968" s="5">
        <f>VLOOKUP(CONCATENATE($F1968," ",$G1968),AllocFactorMatrix,(AC$4+1),FALSE)*$E1968</f>
        <v>-1431.9109455731827</v>
      </c>
      <c r="AD1968" s="5">
        <f>VLOOKUP(CONCATENATE($F1968," ",$G1968),AllocFactorMatrix,(AD$4+1),FALSE)*$E1968</f>
        <v>-1.7086501346551475</v>
      </c>
    </row>
    <row r="1969" spans="4:30" hidden="1" outlineLevel="1">
      <c r="E1969" s="51"/>
      <c r="F1969" s="52" t="str">
        <f>F1976</f>
        <v>LABOR_M</v>
      </c>
      <c r="G1969" s="55" t="str">
        <f>$G$8</f>
        <v>PRODUCTION</v>
      </c>
      <c r="H1969" s="4">
        <f t="shared" ca="1" si="972"/>
        <v>-14537.469875068469</v>
      </c>
      <c r="I1969" s="5">
        <f ca="1">VLOOKUP(CONCATENATE($F1969," ",$G1969),AllocFactorMatrix,(I$4+1),FALSE)*$E1976</f>
        <v>-8071.2975788722897</v>
      </c>
      <c r="J1969" s="5">
        <f ca="1">VLOOKUP(CONCATENATE($F1969," ",$G1969),AllocFactorMatrix,(J$4+1),FALSE)*$E1976</f>
        <v>-371.39975668817158</v>
      </c>
      <c r="K1969" s="5">
        <f ca="1">VLOOKUP(CONCATENATE($F1969," ",$G1969),AllocFactorMatrix,(K$4+1),FALSE)*$E1976</f>
        <v>-1223.497437846745</v>
      </c>
      <c r="L1969" s="5">
        <f ca="1">VLOOKUP(CONCATENATE($F1969," ",$G1969),AllocFactorMatrix,(L$4+1),FALSE)*$E1976</f>
        <v>-30.571295067656976</v>
      </c>
      <c r="M1969" s="5">
        <f ca="1">VLOOKUP(CONCATENATE($F1969," ",$G1969),AllocFactorMatrix,(M$4+1),FALSE)*$E1976</f>
        <v>-3.9354349172850096</v>
      </c>
      <c r="N1969" s="5">
        <f t="shared" ca="1" si="973"/>
        <v>-1258.004167831687</v>
      </c>
      <c r="O1969" s="5">
        <f ca="1">VLOOKUP(CONCATENATE($F1969," ",$G1969),AllocFactorMatrix,(O$4+1),FALSE)*$E1976</f>
        <v>-930.73103851140149</v>
      </c>
      <c r="P1969" s="5">
        <f ca="1">VLOOKUP(CONCATENATE($F1969," ",$G1969),AllocFactorMatrix,(P$4+1),FALSE)*$E1976</f>
        <v>-168.4640864673986</v>
      </c>
      <c r="Q1969" s="5">
        <f ca="1">VLOOKUP(CONCATENATE($F1969," ",$G1969),AllocFactorMatrix,(Q$4+1),FALSE)*$E1976</f>
        <v>-65.160719262642644</v>
      </c>
      <c r="R1969" s="5">
        <f ca="1">VLOOKUP(CONCATENATE($F1969," ",$G1969),AllocFactorMatrix,(R$4+1),FALSE)*$E1976</f>
        <v>-1.4040000461938675</v>
      </c>
      <c r="S1969" s="5">
        <f ca="1">SUBTOTAL(9,O1969:R1969)</f>
        <v>-1165.7598442876367</v>
      </c>
      <c r="T1969" s="5">
        <f ca="1">VLOOKUP(CONCATENATE($F1969," ",$G1969),AllocFactorMatrix,(T$4+1),FALSE)*$E1976</f>
        <v>-29.55410847870025</v>
      </c>
      <c r="U1969" s="5">
        <f ca="1">VLOOKUP(CONCATENATE($F1969," ",$G1969),AllocFactorMatrix,(U$4+1),FALSE)*$E1976</f>
        <v>-470.55278345349609</v>
      </c>
      <c r="V1969" s="5">
        <f ca="1">VLOOKUP(CONCATENATE($F1969," ",$G1969),AllocFactorMatrix,(V$4+1),FALSE)*$E1976</f>
        <v>-2551.9036392738039</v>
      </c>
      <c r="W1969" s="5">
        <f ca="1">VLOOKUP(CONCATENATE($F1969," ",$G1969),AllocFactorMatrix,(W$4+1),FALSE)*$E1976</f>
        <v>-335.76074218065821</v>
      </c>
      <c r="X1969" s="5">
        <f ca="1">SUBTOTAL(9,T1969:W1969)</f>
        <v>-3387.7712733866588</v>
      </c>
      <c r="Y1969" s="5">
        <f ca="1">VLOOKUP(CONCATENATE($F1969," ",$G1969),AllocFactorMatrix,(Y$4+1),FALSE)*$E1976</f>
        <v>-274.31349188909377</v>
      </c>
      <c r="Z1969" s="5">
        <f ca="1">VLOOKUP(CONCATENATE($F1969," ",$G1969),AllocFactorMatrix,(Z$4+1),FALSE)*$E1976</f>
        <v>-5.7020675346890402</v>
      </c>
      <c r="AA1969" s="5">
        <f t="shared" ca="1" si="974"/>
        <v>-280.0155594237828</v>
      </c>
      <c r="AB1969" s="5">
        <f ca="1">VLOOKUP(CONCATENATE($F1969," ",$G1969),AllocFactorMatrix,(AB$4+1),FALSE)*$E1976</f>
        <v>-3.2216945782446698</v>
      </c>
      <c r="AC1969" s="5">
        <f ca="1">VLOOKUP(CONCATENATE($F1969," ",$G1969),AllocFactorMatrix,(AC$4+1),FALSE)*$E1976</f>
        <v>0</v>
      </c>
      <c r="AD1969" s="5">
        <f ca="1">VLOOKUP(CONCATENATE($F1969," ",$G1969),AllocFactorMatrix,(AD$4+1),FALSE)*$E1976</f>
        <v>0</v>
      </c>
    </row>
    <row r="1970" spans="4:30" hidden="1" outlineLevel="1">
      <c r="E1970" s="51"/>
      <c r="F1970" s="52" t="str">
        <f>F1976</f>
        <v>LABOR_M</v>
      </c>
      <c r="G1970" s="55" t="str">
        <f>$G$9</f>
        <v>BULKTRAN</v>
      </c>
      <c r="H1970" s="4">
        <f t="shared" ca="1" si="972"/>
        <v>-53.117271315566995</v>
      </c>
      <c r="I1970" s="5">
        <f ca="1">VLOOKUP(CONCATENATE($F1970," ",$G1970),AllocFactorMatrix,(I$4+1),FALSE)*$E1976</f>
        <v>-26.164664349532519</v>
      </c>
      <c r="J1970" s="5">
        <f ca="1">VLOOKUP(CONCATENATE($F1970," ",$G1970),AllocFactorMatrix,(J$4+1),FALSE)*$E1976</f>
        <v>-1.2934128510034659</v>
      </c>
      <c r="K1970" s="5">
        <f ca="1">VLOOKUP(CONCATENATE($F1970," ",$G1970),AllocFactorMatrix,(K$4+1),FALSE)*$E1976</f>
        <v>-4.7376971467195217</v>
      </c>
      <c r="L1970" s="5">
        <f ca="1">VLOOKUP(CONCATENATE($F1970," ",$G1970),AllocFactorMatrix,(L$4+1),FALSE)*$E1976</f>
        <v>-0.14912588546949399</v>
      </c>
      <c r="M1970" s="5">
        <f ca="1">VLOOKUP(CONCATENATE($F1970," ",$G1970),AllocFactorMatrix,(M$4+1),FALSE)*$E1976</f>
        <v>-1.3984548361489777E-2</v>
      </c>
      <c r="N1970" s="5">
        <f t="shared" ca="1" si="973"/>
        <v>-4.9008075805505058</v>
      </c>
      <c r="O1970" s="5">
        <f ca="1">VLOOKUP(CONCATENATE($F1970," ",$G1970),AllocFactorMatrix,(O$4+1),FALSE)*$E1976</f>
        <v>-3.6013868312898105</v>
      </c>
      <c r="P1970" s="5">
        <f ca="1">VLOOKUP(CONCATENATE($F1970," ",$G1970),AllocFactorMatrix,(P$4+1),FALSE)*$E1976</f>
        <v>-0.671043289286536</v>
      </c>
      <c r="Q1970" s="5">
        <f ca="1">VLOOKUP(CONCATENATE($F1970," ",$G1970),AllocFactorMatrix,(Q$4+1),FALSE)*$E1976</f>
        <v>-0.30323196760221693</v>
      </c>
      <c r="R1970" s="5">
        <f ca="1">VLOOKUP(CONCATENATE($F1970," ",$G1970),AllocFactorMatrix,(R$4+1),FALSE)*$E1976</f>
        <v>-1.3636002627656791E-2</v>
      </c>
      <c r="S1970" s="5">
        <f t="shared" ref="S1970:S1976" ca="1" si="977">SUBTOTAL(9,O1970:R1970)</f>
        <v>-4.5892980908062206</v>
      </c>
      <c r="T1970" s="5">
        <f ca="1">VLOOKUP(CONCATENATE($F1970," ",$G1970),AllocFactorMatrix,(T$4+1),FALSE)*$E1976</f>
        <v>-0.12580566638866442</v>
      </c>
      <c r="U1970" s="5">
        <f ca="1">VLOOKUP(CONCATENATE($F1970," ",$G1970),AllocFactorMatrix,(U$4+1),FALSE)*$E1976</f>
        <v>-2.0587882954492014</v>
      </c>
      <c r="V1970" s="5">
        <f ca="1">VLOOKUP(CONCATENATE($F1970," ",$G1970),AllocFactorMatrix,(V$4+1),FALSE)*$E1976</f>
        <v>-10.880753990196938</v>
      </c>
      <c r="W1970" s="5">
        <f ca="1">VLOOKUP(CONCATENATE($F1970," ",$G1970),AllocFactorMatrix,(W$4+1),FALSE)*$E1976</f>
        <v>-1.9648838301411982</v>
      </c>
      <c r="X1970" s="5">
        <f t="shared" ref="X1970:X1976" ca="1" si="978">SUBTOTAL(9,T1970:W1970)</f>
        <v>-15.030231782176003</v>
      </c>
      <c r="Y1970" s="5">
        <f ca="1">VLOOKUP(CONCATENATE($F1970," ",$G1970),AllocFactorMatrix,(Y$4+1),FALSE)*$E1976</f>
        <v>-1.1059801812066055</v>
      </c>
      <c r="Z1970" s="5">
        <f ca="1">VLOOKUP(CONCATENATE($F1970," ",$G1970),AllocFactorMatrix,(Z$4+1),FALSE)*$E1976</f>
        <v>-1.8524745279112992E-2</v>
      </c>
      <c r="AA1970" s="5">
        <f t="shared" ca="1" si="974"/>
        <v>-1.1245049264857185</v>
      </c>
      <c r="AB1970" s="5">
        <f ca="1">VLOOKUP(CONCATENATE($F1970," ",$G1970),AllocFactorMatrix,(AB$4+1),FALSE)*$E1976</f>
        <v>-1.4351735012560402E-2</v>
      </c>
      <c r="AC1970" s="5">
        <f ca="1">VLOOKUP(CONCATENATE($F1970," ",$G1970),AllocFactorMatrix,(AC$4+1),FALSE)*$E1976</f>
        <v>0</v>
      </c>
      <c r="AD1970" s="5">
        <f ca="1">VLOOKUP(CONCATENATE($F1970," ",$G1970),AllocFactorMatrix,(AD$4+1),FALSE)*$E1976</f>
        <v>0</v>
      </c>
    </row>
    <row r="1971" spans="4:30" hidden="1" outlineLevel="1">
      <c r="E1971" s="51"/>
      <c r="F1971" s="52" t="str">
        <f>F1976</f>
        <v>LABOR_M</v>
      </c>
      <c r="G1971" s="55" t="str">
        <f>$G$10</f>
        <v>SUBTRAN</v>
      </c>
      <c r="H1971" s="4">
        <f t="shared" ca="1" si="972"/>
        <v>-11.683596459920375</v>
      </c>
      <c r="I1971" s="5">
        <f ca="1">VLOOKUP(CONCATENATE($F1971," ",$G1971),AllocFactorMatrix,(I$4+1),FALSE)*$E1976</f>
        <v>-5.6883626087082586</v>
      </c>
      <c r="J1971" s="5">
        <f ca="1">VLOOKUP(CONCATENATE($F1971," ",$G1971),AllocFactorMatrix,(J$4+1),FALSE)*$E1976</f>
        <v>-0.27452782075801307</v>
      </c>
      <c r="K1971" s="5">
        <f ca="1">VLOOKUP(CONCATENATE($F1971," ",$G1971),AllocFactorMatrix,(K$4+1),FALSE)*$E1976</f>
        <v>-0.9987187887746537</v>
      </c>
      <c r="L1971" s="5">
        <f ca="1">VLOOKUP(CONCATENATE($F1971," ",$G1971),AllocFactorMatrix,(L$4+1),FALSE)*$E1976</f>
        <v>-3.0849483712702408E-2</v>
      </c>
      <c r="M1971" s="5">
        <f ca="1">VLOOKUP(CONCATENATE($F1971," ",$G1971),AllocFactorMatrix,(M$4+1),FALSE)*$E1976</f>
        <v>-3.842140043668348E-3</v>
      </c>
      <c r="N1971" s="5">
        <f t="shared" ca="1" si="973"/>
        <v>-1.0334104125310244</v>
      </c>
      <c r="O1971" s="5">
        <f ca="1">VLOOKUP(CONCATENATE($F1971," ",$G1971),AllocFactorMatrix,(O$4+1),FALSE)*$E1976</f>
        <v>-0.75454765470921403</v>
      </c>
      <c r="P1971" s="5">
        <f ca="1">VLOOKUP(CONCATENATE($F1971," ",$G1971),AllocFactorMatrix,(P$4+1),FALSE)*$E1976</f>
        <v>-0.14026952893933708</v>
      </c>
      <c r="Q1971" s="5">
        <f ca="1">VLOOKUP(CONCATENATE($F1971," ",$G1971),AllocFactorMatrix,(Q$4+1),FALSE)*$E1976</f>
        <v>-8.3462041084451197E-2</v>
      </c>
      <c r="R1971" s="5">
        <f ca="1">VLOOKUP(CONCATENATE($F1971," ",$G1971),AllocFactorMatrix,(R$4+1),FALSE)*$E1976</f>
        <v>0</v>
      </c>
      <c r="S1971" s="5">
        <f t="shared" ca="1" si="977"/>
        <v>-0.97827922473300233</v>
      </c>
      <c r="T1971" s="5">
        <f ca="1">VLOOKUP(CONCATENATE($F1971," ",$G1971),AllocFactorMatrix,(T$4+1),FALSE)*$E1976</f>
        <v>-2.63475085041096E-2</v>
      </c>
      <c r="U1971" s="5">
        <f ca="1">VLOOKUP(CONCATENATE($F1971," ",$G1971),AllocFactorMatrix,(U$4+1),FALSE)*$E1976</f>
        <v>-0.43132375718157506</v>
      </c>
      <c r="V1971" s="5">
        <f ca="1">VLOOKUP(CONCATENATE($F1971," ",$G1971),AllocFactorMatrix,(V$4+1),FALSE)*$E1976</f>
        <v>-3.0048959326505926</v>
      </c>
      <c r="W1971" s="5">
        <f ca="1">VLOOKUP(CONCATENATE($F1971," ",$G1971),AllocFactorMatrix,(W$4+1),FALSE)*$E1976</f>
        <v>0</v>
      </c>
      <c r="X1971" s="5">
        <f t="shared" ca="1" si="978"/>
        <v>-3.4625671983362771</v>
      </c>
      <c r="Y1971" s="5">
        <f ca="1">VLOOKUP(CONCATENATE($F1971," ",$G1971),AllocFactorMatrix,(Y$4+1),FALSE)*$E1976</f>
        <v>-0.22709673766811889</v>
      </c>
      <c r="Z1971" s="5">
        <f ca="1">VLOOKUP(CONCATENATE($F1971," ",$G1971),AllocFactorMatrix,(Z$4+1),FALSE)*$E1976</f>
        <v>-3.7857087867017667E-3</v>
      </c>
      <c r="AA1971" s="5">
        <f t="shared" ca="1" si="974"/>
        <v>-0.23088244645482064</v>
      </c>
      <c r="AB1971" s="5">
        <f ca="1">VLOOKUP(CONCATENATE($F1971," ",$G1971),AllocFactorMatrix,(AB$4+1),FALSE)*$E1976</f>
        <v>-3.0325676259339365E-3</v>
      </c>
      <c r="AC1971" s="5">
        <f ca="1">VLOOKUP(CONCATENATE($F1971," ",$G1971),AllocFactorMatrix,(AC$4+1),FALSE)*$E1976</f>
        <v>-1.0311378226448044E-2</v>
      </c>
      <c r="AD1971" s="5">
        <f ca="1">VLOOKUP(CONCATENATE($F1971," ",$G1971),AllocFactorMatrix,(AD$4+1),FALSE)*$E1976</f>
        <v>-2.222802546598597E-3</v>
      </c>
    </row>
    <row r="1972" spans="4:30" hidden="1" outlineLevel="1">
      <c r="E1972" s="51"/>
      <c r="F1972" s="52" t="str">
        <f>F1976</f>
        <v>LABOR_M</v>
      </c>
      <c r="G1972" s="55" t="str">
        <f>$G$11</f>
        <v>DISTPRI</v>
      </c>
      <c r="H1972" s="4">
        <f t="shared" ca="1" si="972"/>
        <v>-7485.6624725637157</v>
      </c>
      <c r="I1972" s="5">
        <f ca="1">VLOOKUP(CONCATENATE($F1972," ",$G1972),AllocFactorMatrix,(I$4+1),FALSE)*$E1976</f>
        <v>-5002.987497866513</v>
      </c>
      <c r="J1972" s="5">
        <f ca="1">VLOOKUP(CONCATENATE($F1972," ",$G1972),AllocFactorMatrix,(J$4+1),FALSE)*$E1976</f>
        <v>-235.82777016576105</v>
      </c>
      <c r="K1972" s="5">
        <f ca="1">VLOOKUP(CONCATENATE($F1972," ",$G1972),AllocFactorMatrix,(K$4+1),FALSE)*$E1976</f>
        <v>-856.30510701484195</v>
      </c>
      <c r="L1972" s="5">
        <f ca="1">VLOOKUP(CONCATENATE($F1972," ",$G1972),AllocFactorMatrix,(L$4+1),FALSE)*$E1976</f>
        <v>-26.464283533481606</v>
      </c>
      <c r="M1972" s="5">
        <f ca="1">VLOOKUP(CONCATENATE($F1972," ",$G1972),AllocFactorMatrix,(M$4+1),FALSE)*$E1976</f>
        <v>0</v>
      </c>
      <c r="N1972" s="5">
        <f t="shared" ca="1" si="973"/>
        <v>-882.7693905483236</v>
      </c>
      <c r="O1972" s="5">
        <f ca="1">VLOOKUP(CONCATENATE($F1972," ",$G1972),AllocFactorMatrix,(O$4+1),FALSE)*$E1976</f>
        <v>-642.07916092584674</v>
      </c>
      <c r="P1972" s="5">
        <f ca="1">VLOOKUP(CONCATENATE($F1972," ",$G1972),AllocFactorMatrix,(P$4+1),FALSE)*$E1976</f>
        <v>-119.58728693052515</v>
      </c>
      <c r="Q1972" s="5">
        <f ca="1">VLOOKUP(CONCATENATE($F1972," ",$G1972),AllocFactorMatrix,(Q$4+1),FALSE)*$E1976</f>
        <v>0</v>
      </c>
      <c r="R1972" s="5">
        <f ca="1">VLOOKUP(CONCATENATE($F1972," ",$G1972),AllocFactorMatrix,(R$4+1),FALSE)*$E1976</f>
        <v>0</v>
      </c>
      <c r="S1972" s="5">
        <f t="shared" ca="1" si="977"/>
        <v>-761.66644785637186</v>
      </c>
      <c r="T1972" s="5">
        <f ca="1">VLOOKUP(CONCATENATE($F1972," ",$G1972),AllocFactorMatrix,(T$4+1),FALSE)*$E1976</f>
        <v>-22.889726403697797</v>
      </c>
      <c r="U1972" s="5">
        <f ca="1">VLOOKUP(CONCATENATE($F1972," ",$G1972),AllocFactorMatrix,(U$4+1),FALSE)*$E1976</f>
        <v>-369.15949096348032</v>
      </c>
      <c r="V1972" s="5">
        <f ca="1">VLOOKUP(CONCATENATE($F1972," ",$G1972),AllocFactorMatrix,(V$4+1),FALSE)*$E1976</f>
        <v>0</v>
      </c>
      <c r="W1972" s="5">
        <f ca="1">VLOOKUP(CONCATENATE($F1972," ",$G1972),AllocFactorMatrix,(W$4+1),FALSE)*$E1976</f>
        <v>0</v>
      </c>
      <c r="X1972" s="5">
        <f t="shared" ca="1" si="978"/>
        <v>-392.04921736717813</v>
      </c>
      <c r="Y1972" s="5">
        <f ca="1">VLOOKUP(CONCATENATE($F1972," ",$G1972),AllocFactorMatrix,(Y$4+1),FALSE)*$E1976</f>
        <v>-193.61637416188321</v>
      </c>
      <c r="Z1972" s="5">
        <f ca="1">VLOOKUP(CONCATENATE($F1972," ",$G1972),AllocFactorMatrix,(Z$4+1),FALSE)*$E1976</f>
        <v>-3.2302790347778587</v>
      </c>
      <c r="AA1972" s="5">
        <f t="shared" ca="1" si="974"/>
        <v>-196.84665319666107</v>
      </c>
      <c r="AB1972" s="5">
        <f ca="1">VLOOKUP(CONCATENATE($F1972," ",$G1972),AllocFactorMatrix,(AB$4+1),FALSE)*$E1976</f>
        <v>-2.6170672766542684</v>
      </c>
      <c r="AC1972" s="5">
        <f ca="1">VLOOKUP(CONCATENATE($F1972," ",$G1972),AllocFactorMatrix,(AC$4+1),FALSE)*$E1976</f>
        <v>-8.9657089017765319</v>
      </c>
      <c r="AD1972" s="5">
        <f ca="1">VLOOKUP(CONCATENATE($F1972," ",$G1972),AllocFactorMatrix,(AD$4+1),FALSE)*$E1976</f>
        <v>-1.932719384477037</v>
      </c>
    </row>
    <row r="1973" spans="4:30" hidden="1" outlineLevel="1">
      <c r="E1973" s="51"/>
      <c r="F1973" s="52" t="str">
        <f>F1976</f>
        <v>LABOR_M</v>
      </c>
      <c r="G1973" s="55" t="str">
        <f>$G$12</f>
        <v>DISTSEC</v>
      </c>
      <c r="H1973" s="4">
        <f t="shared" ca="1" si="972"/>
        <v>-3089.4249730965803</v>
      </c>
      <c r="I1973" s="5">
        <f ca="1">VLOOKUP(CONCATENATE($F1973," ",$G1973),AllocFactorMatrix,(I$4+1),FALSE)*$E1976</f>
        <v>-2309.9675370053355</v>
      </c>
      <c r="J1973" s="5">
        <f ca="1">VLOOKUP(CONCATENATE($F1973," ",$G1973),AllocFactorMatrix,(J$4+1),FALSE)*$E1976</f>
        <v>-111.36427116732543</v>
      </c>
      <c r="K1973" s="5">
        <f ca="1">VLOOKUP(CONCATENATE($F1973," ",$G1973),AllocFactorMatrix,(K$4+1),FALSE)*$E1976</f>
        <v>-336.0324157717647</v>
      </c>
      <c r="L1973" s="5">
        <f ca="1">VLOOKUP(CONCATENATE($F1973," ",$G1973),AllocFactorMatrix,(L$4+1),FALSE)*$E1976</f>
        <v>0</v>
      </c>
      <c r="M1973" s="5">
        <f ca="1">VLOOKUP(CONCATENATE($F1973," ",$G1973),AllocFactorMatrix,(M$4+1),FALSE)*$E1976</f>
        <v>0</v>
      </c>
      <c r="N1973" s="5">
        <f t="shared" ca="1" si="973"/>
        <v>-336.0324157717647</v>
      </c>
      <c r="O1973" s="5">
        <f ca="1">VLOOKUP(CONCATENATE($F1973," ",$G1973),AllocFactorMatrix,(O$4+1),FALSE)*$E1976</f>
        <v>-214.12116324791882</v>
      </c>
      <c r="P1973" s="5">
        <f ca="1">VLOOKUP(CONCATENATE($F1973," ",$G1973),AllocFactorMatrix,(P$4+1),FALSE)*$E1976</f>
        <v>0</v>
      </c>
      <c r="Q1973" s="5">
        <f ca="1">VLOOKUP(CONCATENATE($F1973," ",$G1973),AllocFactorMatrix,(Q$4+1),FALSE)*$E1976</f>
        <v>0</v>
      </c>
      <c r="R1973" s="5">
        <f ca="1">VLOOKUP(CONCATENATE($F1973," ",$G1973),AllocFactorMatrix,(R$4+1),FALSE)*$E1976</f>
        <v>0</v>
      </c>
      <c r="S1973" s="5">
        <f t="shared" ca="1" si="977"/>
        <v>-214.12116324791882</v>
      </c>
      <c r="T1973" s="5">
        <f ca="1">VLOOKUP(CONCATENATE($F1973," ",$G1973),AllocFactorMatrix,(T$4+1),FALSE)*$E1976</f>
        <v>-5.7893870566276346</v>
      </c>
      <c r="U1973" s="5">
        <f ca="1">VLOOKUP(CONCATENATE($F1973," ",$G1973),AllocFactorMatrix,(U$4+1),FALSE)*$E1976</f>
        <v>0</v>
      </c>
      <c r="V1973" s="5">
        <f ca="1">VLOOKUP(CONCATENATE($F1973," ",$G1973),AllocFactorMatrix,(V$4+1),FALSE)*$E1976</f>
        <v>0</v>
      </c>
      <c r="W1973" s="5">
        <f ca="1">VLOOKUP(CONCATENATE($F1973," ",$G1973),AllocFactorMatrix,(W$4+1),FALSE)*$E1976</f>
        <v>0</v>
      </c>
      <c r="X1973" s="5">
        <f t="shared" ca="1" si="978"/>
        <v>-5.7893870566276346</v>
      </c>
      <c r="Y1973" s="5">
        <f ca="1">VLOOKUP(CONCATENATE($F1973," ",$G1973),AllocFactorMatrix,(Y$4+1),FALSE)*$E1976</f>
        <v>-78.97732622476822</v>
      </c>
      <c r="Z1973" s="5">
        <f ca="1">VLOOKUP(CONCATENATE($F1973," ",$G1973),AllocFactorMatrix,(Z$4+1),FALSE)*$E1976</f>
        <v>0</v>
      </c>
      <c r="AA1973" s="5">
        <f t="shared" ca="1" si="974"/>
        <v>-78.97732622476822</v>
      </c>
      <c r="AB1973" s="5">
        <f ca="1">VLOOKUP(CONCATENATE($F1973," ",$G1973),AllocFactorMatrix,(AB$4+1),FALSE)*$E1976</f>
        <v>-0.81955025484020938</v>
      </c>
      <c r="AC1973" s="5">
        <f ca="1">VLOOKUP(CONCATENATE($F1973," ",$G1973),AllocFactorMatrix,(AC$4+1),FALSE)*$E1976</f>
        <v>-27.826883268189889</v>
      </c>
      <c r="AD1973" s="5">
        <f ca="1">VLOOKUP(CONCATENATE($F1973," ",$G1973),AllocFactorMatrix,(AD$4+1),FALSE)*$E1976</f>
        <v>-4.5264390998097737</v>
      </c>
    </row>
    <row r="1974" spans="4:30" hidden="1" outlineLevel="1">
      <c r="E1974" s="51"/>
      <c r="F1974" s="52" t="str">
        <f>F1976</f>
        <v>LABOR_M</v>
      </c>
      <c r="G1974" s="55" t="str">
        <f>$G$13</f>
        <v>ENERGY</v>
      </c>
      <c r="H1974" s="4">
        <f t="shared" ca="1" si="972"/>
        <v>-3827.0550944369056</v>
      </c>
      <c r="I1974" s="5">
        <f ca="1">VLOOKUP(CONCATENATE($F1974," ",$G1974),AllocFactorMatrix,(I$4+1),FALSE)*$E1976</f>
        <v>-1436.0147415421031</v>
      </c>
      <c r="J1974" s="5">
        <f ca="1">VLOOKUP(CONCATENATE($F1974," ",$G1974),AllocFactorMatrix,(J$4+1),FALSE)*$E1976</f>
        <v>-93.063034484417713</v>
      </c>
      <c r="K1974" s="5">
        <f ca="1">VLOOKUP(CONCATENATE($F1974," ",$G1974),AllocFactorMatrix,(K$4+1),FALSE)*$E1976</f>
        <v>-312.23656907537389</v>
      </c>
      <c r="L1974" s="5">
        <f ca="1">VLOOKUP(CONCATENATE($F1974," ",$G1974),AllocFactorMatrix,(L$4+1),FALSE)*$E1976</f>
        <v>-9.9235870151057597</v>
      </c>
      <c r="M1974" s="5">
        <f ca="1">VLOOKUP(CONCATENATE($F1974," ",$G1974),AllocFactorMatrix,(M$4+1),FALSE)*$E1976</f>
        <v>-0.91483871397691052</v>
      </c>
      <c r="N1974" s="5">
        <f t="shared" ca="1" si="973"/>
        <v>-323.07499480445654</v>
      </c>
      <c r="O1974" s="5">
        <f ca="1">VLOOKUP(CONCATENATE($F1974," ",$G1974),AllocFactorMatrix,(O$4+1),FALSE)*$E1976</f>
        <v>-284.67043674367886</v>
      </c>
      <c r="P1974" s="5">
        <f ca="1">VLOOKUP(CONCATENATE($F1974," ",$G1974),AllocFactorMatrix,(P$4+1),FALSE)*$E1976</f>
        <v>-52.772421438865074</v>
      </c>
      <c r="Q1974" s="5">
        <f ca="1">VLOOKUP(CONCATENATE($F1974," ",$G1974),AllocFactorMatrix,(Q$4+1),FALSE)*$E1976</f>
        <v>-23.978437542779929</v>
      </c>
      <c r="R1974" s="5">
        <f ca="1">VLOOKUP(CONCATENATE($F1974," ",$G1974),AllocFactorMatrix,(R$4+1),FALSE)*$E1976</f>
        <v>-1.1110202387067869</v>
      </c>
      <c r="S1974" s="5">
        <f t="shared" ca="1" si="977"/>
        <v>-362.53231596403066</v>
      </c>
      <c r="T1974" s="5">
        <f ca="1">VLOOKUP(CONCATENATE($F1974," ",$G1974),AllocFactorMatrix,(T$4+1),FALSE)*$E1976</f>
        <v>-10.909110585415807</v>
      </c>
      <c r="U1974" s="5">
        <f ca="1">VLOOKUP(CONCATENATE($F1974," ",$G1974),AllocFactorMatrix,(U$4+1),FALSE)*$E1976</f>
        <v>-191.54763916373852</v>
      </c>
      <c r="V1974" s="5">
        <f ca="1">VLOOKUP(CONCATENATE($F1974," ",$G1974),AllocFactorMatrix,(V$4+1),FALSE)*$E1976</f>
        <v>-1087.5279686403669</v>
      </c>
      <c r="W1974" s="5">
        <f ca="1">VLOOKUP(CONCATENATE($F1974," ",$G1974),AllocFactorMatrix,(W$4+1),FALSE)*$E1976</f>
        <v>-206.32950887638529</v>
      </c>
      <c r="X1974" s="5">
        <f t="shared" ca="1" si="978"/>
        <v>-1496.3142272659065</v>
      </c>
      <c r="Y1974" s="5">
        <f ca="1">VLOOKUP(CONCATENATE($F1974," ",$G1974),AllocFactorMatrix,(Y$4+1),FALSE)*$E1976</f>
        <v>-77.125802268513738</v>
      </c>
      <c r="Z1974" s="5">
        <f ca="1">VLOOKUP(CONCATENATE($F1974," ",$G1974),AllocFactorMatrix,(Z$4+1),FALSE)*$E1976</f>
        <v>-1.2554851104882578</v>
      </c>
      <c r="AA1974" s="5">
        <f t="shared" ca="1" si="974"/>
        <v>-78.381287379001989</v>
      </c>
      <c r="AB1974" s="5">
        <f ca="1">VLOOKUP(CONCATENATE($F1974," ",$G1974),AllocFactorMatrix,(AB$4+1),FALSE)*$E1976</f>
        <v>-1.400392649043616</v>
      </c>
      <c r="AC1974" s="5">
        <f ca="1">VLOOKUP(CONCATENATE($F1974," ",$G1974),AllocFactorMatrix,(AC$4+1),FALSE)*$E1976</f>
        <v>-30.281615796017697</v>
      </c>
      <c r="AD1974" s="5">
        <f ca="1">VLOOKUP(CONCATENATE($F1974," ",$G1974),AllocFactorMatrix,(AD$4+1),FALSE)*$E1976</f>
        <v>-5.9924845519276291</v>
      </c>
    </row>
    <row r="1975" spans="4:30" hidden="1" outlineLevel="1">
      <c r="E1975" s="51"/>
      <c r="F1975" s="52" t="str">
        <f>F1976</f>
        <v>LABOR_M</v>
      </c>
      <c r="G1975" s="55" t="str">
        <f>$G$14</f>
        <v>CUSTOMER</v>
      </c>
      <c r="H1975" s="4">
        <f t="shared" ca="1" si="972"/>
        <v>-2884.5867170588367</v>
      </c>
      <c r="I1975" s="5">
        <f ca="1">VLOOKUP(CONCATENATE($F1975," ",$G1975),AllocFactorMatrix,(I$4+1),FALSE)*$E1976</f>
        <v>-2061.0400717996431</v>
      </c>
      <c r="J1975" s="5">
        <f ca="1">VLOOKUP(CONCATENATE($F1975," ",$G1975),AllocFactorMatrix,(J$4+1),FALSE)*$E1976</f>
        <v>-352.71182254601877</v>
      </c>
      <c r="K1975" s="5">
        <f ca="1">VLOOKUP(CONCATENATE($F1975," ",$G1975),AllocFactorMatrix,(K$4+1),FALSE)*$E1976</f>
        <v>-101.56199490802852</v>
      </c>
      <c r="L1975" s="5">
        <f ca="1">VLOOKUP(CONCATENATE($F1975," ",$G1975),AllocFactorMatrix,(L$4+1),FALSE)*$E1976</f>
        <v>-16.977399342827681</v>
      </c>
      <c r="M1975" s="5">
        <f ca="1">VLOOKUP(CONCATENATE($F1975," ",$G1975),AllocFactorMatrix,(M$4+1),FALSE)*$E1976</f>
        <v>-2.6823476813912053</v>
      </c>
      <c r="N1975" s="5">
        <f t="shared" ca="1" si="973"/>
        <v>-121.22174193224741</v>
      </c>
      <c r="O1975" s="5">
        <f ca="1">VLOOKUP(CONCATENATE($F1975," ",$G1975),AllocFactorMatrix,(O$4+1),FALSE)*$E1976</f>
        <v>-18.951705576763338</v>
      </c>
      <c r="P1975" s="5">
        <f ca="1">VLOOKUP(CONCATENATE($F1975," ",$G1975),AllocFactorMatrix,(P$4+1),FALSE)*$E1976</f>
        <v>-4.867322990768411</v>
      </c>
      <c r="Q1975" s="5">
        <f ca="1">VLOOKUP(CONCATENATE($F1975," ",$G1975),AllocFactorMatrix,(Q$4+1),FALSE)*$E1976</f>
        <v>-9.3096697838386628</v>
      </c>
      <c r="R1975" s="5">
        <f ca="1">VLOOKUP(CONCATENATE($F1975," ",$G1975),AllocFactorMatrix,(R$4+1),FALSE)*$E1976</f>
        <v>-1.6248601374608713</v>
      </c>
      <c r="S1975" s="5">
        <f t="shared" ca="1" si="977"/>
        <v>-34.753558488831281</v>
      </c>
      <c r="T1975" s="5">
        <f ca="1">VLOOKUP(CONCATENATE($F1975," ",$G1975),AllocFactorMatrix,(T$4+1),FALSE)*$E1976</f>
        <v>-0.13180441058698225</v>
      </c>
      <c r="U1975" s="5">
        <f ca="1">VLOOKUP(CONCATENATE($F1975," ",$G1975),AllocFactorMatrix,(U$4+1),FALSE)*$E1976</f>
        <v>-2.8976680865362914</v>
      </c>
      <c r="V1975" s="5">
        <f ca="1">VLOOKUP(CONCATENATE($F1975," ",$G1975),AllocFactorMatrix,(V$4+1),FALSE)*$E1976</f>
        <v>-13.698048088569886</v>
      </c>
      <c r="W1975" s="5">
        <f ca="1">VLOOKUP(CONCATENATE($F1975," ",$G1975),AllocFactorMatrix,(W$4+1),FALSE)*$E1976</f>
        <v>-2.438197964068646</v>
      </c>
      <c r="X1975" s="5">
        <f t="shared" ca="1" si="978"/>
        <v>-19.165718549761806</v>
      </c>
      <c r="Y1975" s="5">
        <f ca="1">VLOOKUP(CONCATENATE($F1975," ",$G1975),AllocFactorMatrix,(Y$4+1),FALSE)*$E1976</f>
        <v>-5.1871205855511198</v>
      </c>
      <c r="Z1975" s="5">
        <f ca="1">VLOOKUP(CONCATENATE($F1975," ",$G1975),AllocFactorMatrix,(Z$4+1),FALSE)*$E1976</f>
        <v>-8.2178245081705792E-2</v>
      </c>
      <c r="AA1975" s="5">
        <f t="shared" ca="1" si="974"/>
        <v>-5.2692988306328257</v>
      </c>
      <c r="AB1975" s="5">
        <f ca="1">VLOOKUP(CONCATENATE($F1975," ",$G1975),AllocFactorMatrix,(AB$4+1),FALSE)*$E1976</f>
        <v>-0.14780667770973993</v>
      </c>
      <c r="AC1975" s="5">
        <f ca="1">VLOOKUP(CONCATENATE($F1975," ",$G1975),AllocFactorMatrix,(AC$4+1),FALSE)*$E1976</f>
        <v>-227.47922798687165</v>
      </c>
      <c r="AD1975" s="5">
        <f ca="1">VLOOKUP(CONCATENATE($F1975," ",$G1975),AllocFactorMatrix,(AD$4+1),FALSE)*$E1976</f>
        <v>-62.797470247120678</v>
      </c>
    </row>
    <row r="1976" spans="4:30" collapsed="1">
      <c r="D1976" s="109" t="s">
        <v>631</v>
      </c>
      <c r="E1976" s="61">
        <v>-31889</v>
      </c>
      <c r="F1976" s="61" t="s">
        <v>70</v>
      </c>
      <c r="G1976" s="55" t="str">
        <f>$G$15</f>
        <v>TOTAL</v>
      </c>
      <c r="H1976" s="4">
        <f t="shared" ca="1" si="972"/>
        <v>-31888.999999999996</v>
      </c>
      <c r="I1976" s="5">
        <f ca="1">VLOOKUP(CONCATENATE($F1976," ",$G1976),AllocFactorMatrix,(I$4+1),FALSE)*$E1976</f>
        <v>-18913.160454044126</v>
      </c>
      <c r="J1976" s="5">
        <f ca="1">VLOOKUP(CONCATENATE($F1976," ",$G1976),AllocFactorMatrix,(J$4+1),FALSE)*$E1976</f>
        <v>-1165.9345957234559</v>
      </c>
      <c r="K1976" s="5">
        <f ca="1">VLOOKUP(CONCATENATE($F1976," ",$G1976),AllocFactorMatrix,(K$4+1),FALSE)*$E1976</f>
        <v>-2835.3699405522484</v>
      </c>
      <c r="L1976" s="5">
        <f ca="1">VLOOKUP(CONCATENATE($F1976," ",$G1976),AllocFactorMatrix,(L$4+1),FALSE)*$E1976</f>
        <v>-84.116540328254217</v>
      </c>
      <c r="M1976" s="5">
        <f ca="1">VLOOKUP(CONCATENATE($F1976," ",$G1976),AllocFactorMatrix,(M$4+1),FALSE)*$E1976</f>
        <v>-7.5504480010582835</v>
      </c>
      <c r="N1976" s="5">
        <f t="shared" ca="1" si="973"/>
        <v>-2927.0369288815609</v>
      </c>
      <c r="O1976" s="5">
        <f ca="1">VLOOKUP(CONCATENATE($F1976," ",$G1976),AllocFactorMatrix,(O$4+1),FALSE)*$E1976</f>
        <v>-2094.9094394916083</v>
      </c>
      <c r="P1976" s="5">
        <f ca="1">VLOOKUP(CONCATENATE($F1976," ",$G1976),AllocFactorMatrix,(P$4+1),FALSE)*$E1976</f>
        <v>-346.50243064578308</v>
      </c>
      <c r="Q1976" s="5">
        <f ca="1">VLOOKUP(CONCATENATE($F1976," ",$G1976),AllocFactorMatrix,(Q$4+1),FALSE)*$E1976</f>
        <v>-98.835520597947905</v>
      </c>
      <c r="R1976" s="5">
        <f ca="1">VLOOKUP(CONCATENATE($F1976," ",$G1976),AllocFactorMatrix,(R$4+1),FALSE)*$E1976</f>
        <v>-4.1535164249891823</v>
      </c>
      <c r="S1976" s="5">
        <f t="shared" ca="1" si="977"/>
        <v>-2544.4009071603282</v>
      </c>
      <c r="T1976" s="5">
        <f ca="1">VLOOKUP(CONCATENATE($F1976," ",$G1976),AllocFactorMatrix,(T$4+1),FALSE)*$E1976</f>
        <v>-69.426290109921226</v>
      </c>
      <c r="U1976" s="5">
        <f ca="1">VLOOKUP(CONCATENATE($F1976," ",$G1976),AllocFactorMatrix,(U$4+1),FALSE)*$E1976</f>
        <v>-1036.647693719882</v>
      </c>
      <c r="V1976" s="5">
        <f ca="1">VLOOKUP(CONCATENATE($F1976," ",$G1976),AllocFactorMatrix,(V$4+1),FALSE)*$E1976</f>
        <v>-3667.0153059255881</v>
      </c>
      <c r="W1976" s="5">
        <f ca="1">VLOOKUP(CONCATENATE($F1976," ",$G1976),AllocFactorMatrix,(W$4+1),FALSE)*$E1976</f>
        <v>-546.49333285125329</v>
      </c>
      <c r="X1976" s="5">
        <f t="shared" ca="1" si="978"/>
        <v>-5319.5826226066447</v>
      </c>
      <c r="Y1976" s="5">
        <f ca="1">VLOOKUP(CONCATENATE($F1976," ",$G1976),AllocFactorMatrix,(Y$4+1),FALSE)*$E1976</f>
        <v>-630.55319204868476</v>
      </c>
      <c r="Z1976" s="5">
        <f ca="1">VLOOKUP(CONCATENATE($F1976," ",$G1976),AllocFactorMatrix,(Z$4+1),FALSE)*$E1976</f>
        <v>-10.292320379102676</v>
      </c>
      <c r="AA1976" s="5">
        <f t="shared" ca="1" si="974"/>
        <v>-640.84551242778741</v>
      </c>
      <c r="AB1976" s="5">
        <f ca="1">VLOOKUP(CONCATENATE($F1976," ",$G1976),AllocFactorMatrix,(AB$4+1),FALSE)*$E1976</f>
        <v>-8.2238957391309988</v>
      </c>
      <c r="AC1976" s="5">
        <f ca="1">VLOOKUP(CONCATENATE($F1976," ",$G1976),AllocFactorMatrix,(AC$4+1),FALSE)*$E1976</f>
        <v>-294.56374733108225</v>
      </c>
      <c r="AD1976" s="5">
        <f ca="1">VLOOKUP(CONCATENATE($F1976," ",$G1976),AllocFactorMatrix,(AD$4+1),FALSE)*$E1976</f>
        <v>-75.251336085881718</v>
      </c>
    </row>
    <row r="1977" spans="4:30" hidden="1" outlineLevel="1">
      <c r="D1977" s="55"/>
      <c r="E1977" s="51"/>
      <c r="F1977" s="52" t="str">
        <f>F1984</f>
        <v>CUST_TOTAL</v>
      </c>
      <c r="G1977" s="55" t="str">
        <f>$G$8</f>
        <v>PRODUCTION</v>
      </c>
      <c r="H1977" s="4">
        <f t="shared" si="972"/>
        <v>0</v>
      </c>
      <c r="I1977" s="5">
        <f>VLOOKUP(CONCATENATE($F1977," ",$G1977),AllocFactorMatrix,(I$4+1),FALSE)*$E1984</f>
        <v>0</v>
      </c>
      <c r="J1977" s="5">
        <f>VLOOKUP(CONCATENATE($F1977," ",$G1977),AllocFactorMatrix,(J$4+1),FALSE)*$E1984</f>
        <v>0</v>
      </c>
      <c r="K1977" s="5">
        <f>VLOOKUP(CONCATENATE($F1977," ",$G1977),AllocFactorMatrix,(K$4+1),FALSE)*$E1984</f>
        <v>0</v>
      </c>
      <c r="L1977" s="5">
        <f>VLOOKUP(CONCATENATE($F1977," ",$G1977),AllocFactorMatrix,(L$4+1),FALSE)*$E1984</f>
        <v>0</v>
      </c>
      <c r="M1977" s="5">
        <f>VLOOKUP(CONCATENATE($F1977," ",$G1977),AllocFactorMatrix,(M$4+1),FALSE)*$E1984</f>
        <v>0</v>
      </c>
      <c r="N1977" s="5">
        <f t="shared" si="973"/>
        <v>0</v>
      </c>
      <c r="O1977" s="5">
        <f>VLOOKUP(CONCATENATE($F1977," ",$G1977),AllocFactorMatrix,(O$4+1),FALSE)*$E1984</f>
        <v>0</v>
      </c>
      <c r="P1977" s="5">
        <f>VLOOKUP(CONCATENATE($F1977," ",$G1977),AllocFactorMatrix,(P$4+1),FALSE)*$E1984</f>
        <v>0</v>
      </c>
      <c r="Q1977" s="5">
        <f>VLOOKUP(CONCATENATE($F1977," ",$G1977),AllocFactorMatrix,(Q$4+1),FALSE)*$E1984</f>
        <v>0</v>
      </c>
      <c r="R1977" s="5">
        <f>VLOOKUP(CONCATENATE($F1977," ",$G1977),AllocFactorMatrix,(R$4+1),FALSE)*$E1984</f>
        <v>0</v>
      </c>
      <c r="S1977" s="5">
        <f>SUBTOTAL(9,O1977:R1977)</f>
        <v>0</v>
      </c>
      <c r="T1977" s="5">
        <f>VLOOKUP(CONCATENATE($F1977," ",$G1977),AllocFactorMatrix,(T$4+1),FALSE)*$E1984</f>
        <v>0</v>
      </c>
      <c r="U1977" s="5">
        <f>VLOOKUP(CONCATENATE($F1977," ",$G1977),AllocFactorMatrix,(U$4+1),FALSE)*$E1984</f>
        <v>0</v>
      </c>
      <c r="V1977" s="5">
        <f>VLOOKUP(CONCATENATE($F1977," ",$G1977),AllocFactorMatrix,(V$4+1),FALSE)*$E1984</f>
        <v>0</v>
      </c>
      <c r="W1977" s="5">
        <f>VLOOKUP(CONCATENATE($F1977," ",$G1977),AllocFactorMatrix,(W$4+1),FALSE)*$E1984</f>
        <v>0</v>
      </c>
      <c r="X1977" s="5">
        <f>SUBTOTAL(9,T1977:W1977)</f>
        <v>0</v>
      </c>
      <c r="Y1977" s="5">
        <f>VLOOKUP(CONCATENATE($F1977," ",$G1977),AllocFactorMatrix,(Y$4+1),FALSE)*$E1984</f>
        <v>0</v>
      </c>
      <c r="Z1977" s="5">
        <f>VLOOKUP(CONCATENATE($F1977," ",$G1977),AllocFactorMatrix,(Z$4+1),FALSE)*$E1984</f>
        <v>0</v>
      </c>
      <c r="AA1977" s="5">
        <f t="shared" si="974"/>
        <v>0</v>
      </c>
      <c r="AB1977" s="5">
        <f>VLOOKUP(CONCATENATE($F1977," ",$G1977),AllocFactorMatrix,(AB$4+1),FALSE)*$E1984</f>
        <v>0</v>
      </c>
      <c r="AC1977" s="5">
        <f>VLOOKUP(CONCATENATE($F1977," ",$G1977),AllocFactorMatrix,(AC$4+1),FALSE)*$E1984</f>
        <v>0</v>
      </c>
      <c r="AD1977" s="5">
        <f>VLOOKUP(CONCATENATE($F1977," ",$G1977),AllocFactorMatrix,(AD$4+1),FALSE)*$E1984</f>
        <v>0</v>
      </c>
    </row>
    <row r="1978" spans="4:30" hidden="1" outlineLevel="1">
      <c r="D1978" s="55"/>
      <c r="E1978" s="51"/>
      <c r="F1978" s="52" t="str">
        <f>F1984</f>
        <v>CUST_TOTAL</v>
      </c>
      <c r="G1978" s="55" t="str">
        <f>$G$9</f>
        <v>BULKTRAN</v>
      </c>
      <c r="H1978" s="4">
        <f t="shared" si="972"/>
        <v>0</v>
      </c>
      <c r="I1978" s="5">
        <f>VLOOKUP(CONCATENATE($F1978," ",$G1978),AllocFactorMatrix,(I$4+1),FALSE)*$E1984</f>
        <v>0</v>
      </c>
      <c r="J1978" s="5">
        <f>VLOOKUP(CONCATENATE($F1978," ",$G1978),AllocFactorMatrix,(J$4+1),FALSE)*$E1984</f>
        <v>0</v>
      </c>
      <c r="K1978" s="5">
        <f>VLOOKUP(CONCATENATE($F1978," ",$G1978),AllocFactorMatrix,(K$4+1),FALSE)*$E1984</f>
        <v>0</v>
      </c>
      <c r="L1978" s="5">
        <f>VLOOKUP(CONCATENATE($F1978," ",$G1978),AllocFactorMatrix,(L$4+1),FALSE)*$E1984</f>
        <v>0</v>
      </c>
      <c r="M1978" s="5">
        <f>VLOOKUP(CONCATENATE($F1978," ",$G1978),AllocFactorMatrix,(M$4+1),FALSE)*$E1984</f>
        <v>0</v>
      </c>
      <c r="N1978" s="5">
        <f t="shared" si="973"/>
        <v>0</v>
      </c>
      <c r="O1978" s="5">
        <f>VLOOKUP(CONCATENATE($F1978," ",$G1978),AllocFactorMatrix,(O$4+1),FALSE)*$E1984</f>
        <v>0</v>
      </c>
      <c r="P1978" s="5">
        <f>VLOOKUP(CONCATENATE($F1978," ",$G1978),AllocFactorMatrix,(P$4+1),FALSE)*$E1984</f>
        <v>0</v>
      </c>
      <c r="Q1978" s="5">
        <f>VLOOKUP(CONCATENATE($F1978," ",$G1978),AllocFactorMatrix,(Q$4+1),FALSE)*$E1984</f>
        <v>0</v>
      </c>
      <c r="R1978" s="5">
        <f>VLOOKUP(CONCATENATE($F1978," ",$G1978),AllocFactorMatrix,(R$4+1),FALSE)*$E1984</f>
        <v>0</v>
      </c>
      <c r="S1978" s="5">
        <f t="shared" ref="S1978:S1984" si="979">SUBTOTAL(9,O1978:R1978)</f>
        <v>0</v>
      </c>
      <c r="T1978" s="5">
        <f>VLOOKUP(CONCATENATE($F1978," ",$G1978),AllocFactorMatrix,(T$4+1),FALSE)*$E1984</f>
        <v>0</v>
      </c>
      <c r="U1978" s="5">
        <f>VLOOKUP(CONCATENATE($F1978," ",$G1978),AllocFactorMatrix,(U$4+1),FALSE)*$E1984</f>
        <v>0</v>
      </c>
      <c r="V1978" s="5">
        <f>VLOOKUP(CONCATENATE($F1978," ",$G1978),AllocFactorMatrix,(V$4+1),FALSE)*$E1984</f>
        <v>0</v>
      </c>
      <c r="W1978" s="5">
        <f>VLOOKUP(CONCATENATE($F1978," ",$G1978),AllocFactorMatrix,(W$4+1),FALSE)*$E1984</f>
        <v>0</v>
      </c>
      <c r="X1978" s="5">
        <f t="shared" ref="X1978:X1984" si="980">SUBTOTAL(9,T1978:W1978)</f>
        <v>0</v>
      </c>
      <c r="Y1978" s="5">
        <f>VLOOKUP(CONCATENATE($F1978," ",$G1978),AllocFactorMatrix,(Y$4+1),FALSE)*$E1984</f>
        <v>0</v>
      </c>
      <c r="Z1978" s="5">
        <f>VLOOKUP(CONCATENATE($F1978," ",$G1978),AllocFactorMatrix,(Z$4+1),FALSE)*$E1984</f>
        <v>0</v>
      </c>
      <c r="AA1978" s="5">
        <f t="shared" si="974"/>
        <v>0</v>
      </c>
      <c r="AB1978" s="5">
        <f>VLOOKUP(CONCATENATE($F1978," ",$G1978),AllocFactorMatrix,(AB$4+1),FALSE)*$E1984</f>
        <v>0</v>
      </c>
      <c r="AC1978" s="5">
        <f>VLOOKUP(CONCATENATE($F1978," ",$G1978),AllocFactorMatrix,(AC$4+1),FALSE)*$E1984</f>
        <v>0</v>
      </c>
      <c r="AD1978" s="5">
        <f>VLOOKUP(CONCATENATE($F1978," ",$G1978),AllocFactorMatrix,(AD$4+1),FALSE)*$E1984</f>
        <v>0</v>
      </c>
    </row>
    <row r="1979" spans="4:30" hidden="1" outlineLevel="1">
      <c r="D1979" s="55"/>
      <c r="E1979" s="51"/>
      <c r="F1979" s="52" t="str">
        <f>F1984</f>
        <v>CUST_TOTAL</v>
      </c>
      <c r="G1979" s="55" t="str">
        <f>$G$10</f>
        <v>SUBTRAN</v>
      </c>
      <c r="H1979" s="4">
        <f t="shared" si="972"/>
        <v>0</v>
      </c>
      <c r="I1979" s="5">
        <f>VLOOKUP(CONCATENATE($F1979," ",$G1979),AllocFactorMatrix,(I$4+1),FALSE)*$E1984</f>
        <v>0</v>
      </c>
      <c r="J1979" s="5">
        <f>VLOOKUP(CONCATENATE($F1979," ",$G1979),AllocFactorMatrix,(J$4+1),FALSE)*$E1984</f>
        <v>0</v>
      </c>
      <c r="K1979" s="5">
        <f>VLOOKUP(CONCATENATE($F1979," ",$G1979),AllocFactorMatrix,(K$4+1),FALSE)*$E1984</f>
        <v>0</v>
      </c>
      <c r="L1979" s="5">
        <f>VLOOKUP(CONCATENATE($F1979," ",$G1979),AllocFactorMatrix,(L$4+1),FALSE)*$E1984</f>
        <v>0</v>
      </c>
      <c r="M1979" s="5">
        <f>VLOOKUP(CONCATENATE($F1979," ",$G1979),AllocFactorMatrix,(M$4+1),FALSE)*$E1984</f>
        <v>0</v>
      </c>
      <c r="N1979" s="5">
        <f t="shared" si="973"/>
        <v>0</v>
      </c>
      <c r="O1979" s="5">
        <f>VLOOKUP(CONCATENATE($F1979," ",$G1979),AllocFactorMatrix,(O$4+1),FALSE)*$E1984</f>
        <v>0</v>
      </c>
      <c r="P1979" s="5">
        <f>VLOOKUP(CONCATENATE($F1979," ",$G1979),AllocFactorMatrix,(P$4+1),FALSE)*$E1984</f>
        <v>0</v>
      </c>
      <c r="Q1979" s="5">
        <f>VLOOKUP(CONCATENATE($F1979," ",$G1979),AllocFactorMatrix,(Q$4+1),FALSE)*$E1984</f>
        <v>0</v>
      </c>
      <c r="R1979" s="5">
        <f>VLOOKUP(CONCATENATE($F1979," ",$G1979),AllocFactorMatrix,(R$4+1),FALSE)*$E1984</f>
        <v>0</v>
      </c>
      <c r="S1979" s="5">
        <f t="shared" si="979"/>
        <v>0</v>
      </c>
      <c r="T1979" s="5">
        <f>VLOOKUP(CONCATENATE($F1979," ",$G1979),AllocFactorMatrix,(T$4+1),FALSE)*$E1984</f>
        <v>0</v>
      </c>
      <c r="U1979" s="5">
        <f>VLOOKUP(CONCATENATE($F1979," ",$G1979),AllocFactorMatrix,(U$4+1),FALSE)*$E1984</f>
        <v>0</v>
      </c>
      <c r="V1979" s="5">
        <f>VLOOKUP(CONCATENATE($F1979," ",$G1979),AllocFactorMatrix,(V$4+1),FALSE)*$E1984</f>
        <v>0</v>
      </c>
      <c r="W1979" s="5">
        <f>VLOOKUP(CONCATENATE($F1979," ",$G1979),AllocFactorMatrix,(W$4+1),FALSE)*$E1984</f>
        <v>0</v>
      </c>
      <c r="X1979" s="5">
        <f t="shared" si="980"/>
        <v>0</v>
      </c>
      <c r="Y1979" s="5">
        <f>VLOOKUP(CONCATENATE($F1979," ",$G1979),AllocFactorMatrix,(Y$4+1),FALSE)*$E1984</f>
        <v>0</v>
      </c>
      <c r="Z1979" s="5">
        <f>VLOOKUP(CONCATENATE($F1979," ",$G1979),AllocFactorMatrix,(Z$4+1),FALSE)*$E1984</f>
        <v>0</v>
      </c>
      <c r="AA1979" s="5">
        <f t="shared" si="974"/>
        <v>0</v>
      </c>
      <c r="AB1979" s="5">
        <f>VLOOKUP(CONCATENATE($F1979," ",$G1979),AllocFactorMatrix,(AB$4+1),FALSE)*$E1984</f>
        <v>0</v>
      </c>
      <c r="AC1979" s="5">
        <f>VLOOKUP(CONCATENATE($F1979," ",$G1979),AllocFactorMatrix,(AC$4+1),FALSE)*$E1984</f>
        <v>0</v>
      </c>
      <c r="AD1979" s="5">
        <f>VLOOKUP(CONCATENATE($F1979," ",$G1979),AllocFactorMatrix,(AD$4+1),FALSE)*$E1984</f>
        <v>0</v>
      </c>
    </row>
    <row r="1980" spans="4:30" hidden="1" outlineLevel="1">
      <c r="D1980" s="55"/>
      <c r="E1980" s="51"/>
      <c r="F1980" s="52" t="str">
        <f>F1984</f>
        <v>CUST_TOTAL</v>
      </c>
      <c r="G1980" s="55" t="str">
        <f>$G$11</f>
        <v>DISTPRI</v>
      </c>
      <c r="H1980" s="4">
        <f t="shared" si="972"/>
        <v>0</v>
      </c>
      <c r="I1980" s="5">
        <f>VLOOKUP(CONCATENATE($F1980," ",$G1980),AllocFactorMatrix,(I$4+1),FALSE)*$E1984</f>
        <v>0</v>
      </c>
      <c r="J1980" s="5">
        <f>VLOOKUP(CONCATENATE($F1980," ",$G1980),AllocFactorMatrix,(J$4+1),FALSE)*$E1984</f>
        <v>0</v>
      </c>
      <c r="K1980" s="5">
        <f>VLOOKUP(CONCATENATE($F1980," ",$G1980),AllocFactorMatrix,(K$4+1),FALSE)*$E1984</f>
        <v>0</v>
      </c>
      <c r="L1980" s="5">
        <f>VLOOKUP(CONCATENATE($F1980," ",$G1980),AllocFactorMatrix,(L$4+1),FALSE)*$E1984</f>
        <v>0</v>
      </c>
      <c r="M1980" s="5">
        <f>VLOOKUP(CONCATENATE($F1980," ",$G1980),AllocFactorMatrix,(M$4+1),FALSE)*$E1984</f>
        <v>0</v>
      </c>
      <c r="N1980" s="5">
        <f t="shared" si="973"/>
        <v>0</v>
      </c>
      <c r="O1980" s="5">
        <f>VLOOKUP(CONCATENATE($F1980," ",$G1980),AllocFactorMatrix,(O$4+1),FALSE)*$E1984</f>
        <v>0</v>
      </c>
      <c r="P1980" s="5">
        <f>VLOOKUP(CONCATENATE($F1980," ",$G1980),AllocFactorMatrix,(P$4+1),FALSE)*$E1984</f>
        <v>0</v>
      </c>
      <c r="Q1980" s="5">
        <f>VLOOKUP(CONCATENATE($F1980," ",$G1980),AllocFactorMatrix,(Q$4+1),FALSE)*$E1984</f>
        <v>0</v>
      </c>
      <c r="R1980" s="5">
        <f>VLOOKUP(CONCATENATE($F1980," ",$G1980),AllocFactorMatrix,(R$4+1),FALSE)*$E1984</f>
        <v>0</v>
      </c>
      <c r="S1980" s="5">
        <f t="shared" si="979"/>
        <v>0</v>
      </c>
      <c r="T1980" s="5">
        <f>VLOOKUP(CONCATENATE($F1980," ",$G1980),AllocFactorMatrix,(T$4+1),FALSE)*$E1984</f>
        <v>0</v>
      </c>
      <c r="U1980" s="5">
        <f>VLOOKUP(CONCATENATE($F1980," ",$G1980),AllocFactorMatrix,(U$4+1),FALSE)*$E1984</f>
        <v>0</v>
      </c>
      <c r="V1980" s="5">
        <f>VLOOKUP(CONCATENATE($F1980," ",$G1980),AllocFactorMatrix,(V$4+1),FALSE)*$E1984</f>
        <v>0</v>
      </c>
      <c r="W1980" s="5">
        <f>VLOOKUP(CONCATENATE($F1980," ",$G1980),AllocFactorMatrix,(W$4+1),FALSE)*$E1984</f>
        <v>0</v>
      </c>
      <c r="X1980" s="5">
        <f t="shared" si="980"/>
        <v>0</v>
      </c>
      <c r="Y1980" s="5">
        <f>VLOOKUP(CONCATENATE($F1980," ",$G1980),AllocFactorMatrix,(Y$4+1),FALSE)*$E1984</f>
        <v>0</v>
      </c>
      <c r="Z1980" s="5">
        <f>VLOOKUP(CONCATENATE($F1980," ",$G1980),AllocFactorMatrix,(Z$4+1),FALSE)*$E1984</f>
        <v>0</v>
      </c>
      <c r="AA1980" s="5">
        <f t="shared" si="974"/>
        <v>0</v>
      </c>
      <c r="AB1980" s="5">
        <f>VLOOKUP(CONCATENATE($F1980," ",$G1980),AllocFactorMatrix,(AB$4+1),FALSE)*$E1984</f>
        <v>0</v>
      </c>
      <c r="AC1980" s="5">
        <f>VLOOKUP(CONCATENATE($F1980," ",$G1980),AllocFactorMatrix,(AC$4+1),FALSE)*$E1984</f>
        <v>0</v>
      </c>
      <c r="AD1980" s="5">
        <f>VLOOKUP(CONCATENATE($F1980," ",$G1980),AllocFactorMatrix,(AD$4+1),FALSE)*$E1984</f>
        <v>0</v>
      </c>
    </row>
    <row r="1981" spans="4:30" hidden="1" outlineLevel="1">
      <c r="D1981" s="55"/>
      <c r="E1981" s="51"/>
      <c r="F1981" s="52" t="str">
        <f>F1984</f>
        <v>CUST_TOTAL</v>
      </c>
      <c r="G1981" s="55" t="str">
        <f>$G$12</f>
        <v>DISTSEC</v>
      </c>
      <c r="H1981" s="4">
        <f t="shared" si="972"/>
        <v>0</v>
      </c>
      <c r="I1981" s="5">
        <f>VLOOKUP(CONCATENATE($F1981," ",$G1981),AllocFactorMatrix,(I$4+1),FALSE)*$E1984</f>
        <v>0</v>
      </c>
      <c r="J1981" s="5">
        <f>VLOOKUP(CONCATENATE($F1981," ",$G1981),AllocFactorMatrix,(J$4+1),FALSE)*$E1984</f>
        <v>0</v>
      </c>
      <c r="K1981" s="5">
        <f>VLOOKUP(CONCATENATE($F1981," ",$G1981),AllocFactorMatrix,(K$4+1),FALSE)*$E1984</f>
        <v>0</v>
      </c>
      <c r="L1981" s="5">
        <f>VLOOKUP(CONCATENATE($F1981," ",$G1981),AllocFactorMatrix,(L$4+1),FALSE)*$E1984</f>
        <v>0</v>
      </c>
      <c r="M1981" s="5">
        <f>VLOOKUP(CONCATENATE($F1981," ",$G1981),AllocFactorMatrix,(M$4+1),FALSE)*$E1984</f>
        <v>0</v>
      </c>
      <c r="N1981" s="5">
        <f t="shared" si="973"/>
        <v>0</v>
      </c>
      <c r="O1981" s="5">
        <f>VLOOKUP(CONCATENATE($F1981," ",$G1981),AllocFactorMatrix,(O$4+1),FALSE)*$E1984</f>
        <v>0</v>
      </c>
      <c r="P1981" s="5">
        <f>VLOOKUP(CONCATENATE($F1981," ",$G1981),AllocFactorMatrix,(P$4+1),FALSE)*$E1984</f>
        <v>0</v>
      </c>
      <c r="Q1981" s="5">
        <f>VLOOKUP(CONCATENATE($F1981," ",$G1981),AllocFactorMatrix,(Q$4+1),FALSE)*$E1984</f>
        <v>0</v>
      </c>
      <c r="R1981" s="5">
        <f>VLOOKUP(CONCATENATE($F1981," ",$G1981),AllocFactorMatrix,(R$4+1),FALSE)*$E1984</f>
        <v>0</v>
      </c>
      <c r="S1981" s="5">
        <f t="shared" si="979"/>
        <v>0</v>
      </c>
      <c r="T1981" s="5">
        <f>VLOOKUP(CONCATENATE($F1981," ",$G1981),AllocFactorMatrix,(T$4+1),FALSE)*$E1984</f>
        <v>0</v>
      </c>
      <c r="U1981" s="5">
        <f>VLOOKUP(CONCATENATE($F1981," ",$G1981),AllocFactorMatrix,(U$4+1),FALSE)*$E1984</f>
        <v>0</v>
      </c>
      <c r="V1981" s="5">
        <f>VLOOKUP(CONCATENATE($F1981," ",$G1981),AllocFactorMatrix,(V$4+1),FALSE)*$E1984</f>
        <v>0</v>
      </c>
      <c r="W1981" s="5">
        <f>VLOOKUP(CONCATENATE($F1981," ",$G1981),AllocFactorMatrix,(W$4+1),FALSE)*$E1984</f>
        <v>0</v>
      </c>
      <c r="X1981" s="5">
        <f t="shared" si="980"/>
        <v>0</v>
      </c>
      <c r="Y1981" s="5">
        <f>VLOOKUP(CONCATENATE($F1981," ",$G1981),AllocFactorMatrix,(Y$4+1),FALSE)*$E1984</f>
        <v>0</v>
      </c>
      <c r="Z1981" s="5">
        <f>VLOOKUP(CONCATENATE($F1981," ",$G1981),AllocFactorMatrix,(Z$4+1),FALSE)*$E1984</f>
        <v>0</v>
      </c>
      <c r="AA1981" s="5">
        <f t="shared" si="974"/>
        <v>0</v>
      </c>
      <c r="AB1981" s="5">
        <f>VLOOKUP(CONCATENATE($F1981," ",$G1981),AllocFactorMatrix,(AB$4+1),FALSE)*$E1984</f>
        <v>0</v>
      </c>
      <c r="AC1981" s="5">
        <f>VLOOKUP(CONCATENATE($F1981," ",$G1981),AllocFactorMatrix,(AC$4+1),FALSE)*$E1984</f>
        <v>0</v>
      </c>
      <c r="AD1981" s="5">
        <f>VLOOKUP(CONCATENATE($F1981," ",$G1981),AllocFactorMatrix,(AD$4+1),FALSE)*$E1984</f>
        <v>0</v>
      </c>
    </row>
    <row r="1982" spans="4:30" hidden="1" outlineLevel="1">
      <c r="D1982" s="55"/>
      <c r="E1982" s="51"/>
      <c r="F1982" s="52" t="str">
        <f>F1984</f>
        <v>CUST_TOTAL</v>
      </c>
      <c r="G1982" s="55" t="str">
        <f>$G$13</f>
        <v>ENERGY</v>
      </c>
      <c r="H1982" s="4">
        <f t="shared" si="972"/>
        <v>0</v>
      </c>
      <c r="I1982" s="5">
        <f>VLOOKUP(CONCATENATE($F1982," ",$G1982),AllocFactorMatrix,(I$4+1),FALSE)*$E1984</f>
        <v>0</v>
      </c>
      <c r="J1982" s="5">
        <f>VLOOKUP(CONCATENATE($F1982," ",$G1982),AllocFactorMatrix,(J$4+1),FALSE)*$E1984</f>
        <v>0</v>
      </c>
      <c r="K1982" s="5">
        <f>VLOOKUP(CONCATENATE($F1982," ",$G1982),AllocFactorMatrix,(K$4+1),FALSE)*$E1984</f>
        <v>0</v>
      </c>
      <c r="L1982" s="5">
        <f>VLOOKUP(CONCATENATE($F1982," ",$G1982),AllocFactorMatrix,(L$4+1),FALSE)*$E1984</f>
        <v>0</v>
      </c>
      <c r="M1982" s="5">
        <f>VLOOKUP(CONCATENATE($F1982," ",$G1982),AllocFactorMatrix,(M$4+1),FALSE)*$E1984</f>
        <v>0</v>
      </c>
      <c r="N1982" s="5">
        <f t="shared" si="973"/>
        <v>0</v>
      </c>
      <c r="O1982" s="5">
        <f>VLOOKUP(CONCATENATE($F1982," ",$G1982),AllocFactorMatrix,(O$4+1),FALSE)*$E1984</f>
        <v>0</v>
      </c>
      <c r="P1982" s="5">
        <f>VLOOKUP(CONCATENATE($F1982," ",$G1982),AllocFactorMatrix,(P$4+1),FALSE)*$E1984</f>
        <v>0</v>
      </c>
      <c r="Q1982" s="5">
        <f>VLOOKUP(CONCATENATE($F1982," ",$G1982),AllocFactorMatrix,(Q$4+1),FALSE)*$E1984</f>
        <v>0</v>
      </c>
      <c r="R1982" s="5">
        <f>VLOOKUP(CONCATENATE($F1982," ",$G1982),AllocFactorMatrix,(R$4+1),FALSE)*$E1984</f>
        <v>0</v>
      </c>
      <c r="S1982" s="5">
        <f t="shared" si="979"/>
        <v>0</v>
      </c>
      <c r="T1982" s="5">
        <f>VLOOKUP(CONCATENATE($F1982," ",$G1982),AllocFactorMatrix,(T$4+1),FALSE)*$E1984</f>
        <v>0</v>
      </c>
      <c r="U1982" s="5">
        <f>VLOOKUP(CONCATENATE($F1982," ",$G1982),AllocFactorMatrix,(U$4+1),FALSE)*$E1984</f>
        <v>0</v>
      </c>
      <c r="V1982" s="5">
        <f>VLOOKUP(CONCATENATE($F1982," ",$G1982),AllocFactorMatrix,(V$4+1),FALSE)*$E1984</f>
        <v>0</v>
      </c>
      <c r="W1982" s="5">
        <f>VLOOKUP(CONCATENATE($F1982," ",$G1982),AllocFactorMatrix,(W$4+1),FALSE)*$E1984</f>
        <v>0</v>
      </c>
      <c r="X1982" s="5">
        <f t="shared" si="980"/>
        <v>0</v>
      </c>
      <c r="Y1982" s="5">
        <f>VLOOKUP(CONCATENATE($F1982," ",$G1982),AllocFactorMatrix,(Y$4+1),FALSE)*$E1984</f>
        <v>0</v>
      </c>
      <c r="Z1982" s="5">
        <f>VLOOKUP(CONCATENATE($F1982," ",$G1982),AllocFactorMatrix,(Z$4+1),FALSE)*$E1984</f>
        <v>0</v>
      </c>
      <c r="AA1982" s="5">
        <f t="shared" si="974"/>
        <v>0</v>
      </c>
      <c r="AB1982" s="5">
        <f>VLOOKUP(CONCATENATE($F1982," ",$G1982),AllocFactorMatrix,(AB$4+1),FALSE)*$E1984</f>
        <v>0</v>
      </c>
      <c r="AC1982" s="5">
        <f>VLOOKUP(CONCATENATE($F1982," ",$G1982),AllocFactorMatrix,(AC$4+1),FALSE)*$E1984</f>
        <v>0</v>
      </c>
      <c r="AD1982" s="5">
        <f>VLOOKUP(CONCATENATE($F1982," ",$G1982),AllocFactorMatrix,(AD$4+1),FALSE)*$E1984</f>
        <v>0</v>
      </c>
    </row>
    <row r="1983" spans="4:30" hidden="1" outlineLevel="1">
      <c r="D1983" s="55"/>
      <c r="E1983" s="51"/>
      <c r="F1983" s="52" t="str">
        <f>F1984</f>
        <v>CUST_TOTAL</v>
      </c>
      <c r="G1983" s="55" t="str">
        <f>$G$14</f>
        <v>CUSTOMER</v>
      </c>
      <c r="H1983" s="4">
        <f t="shared" si="972"/>
        <v>-68555</v>
      </c>
      <c r="I1983" s="5">
        <f>VLOOKUP(CONCATENATE($F1983," ",$G1983),AllocFactorMatrix,(I$4+1),FALSE)*$E1984</f>
        <v>-43682.69013913587</v>
      </c>
      <c r="J1983" s="5">
        <f>VLOOKUP(CONCATENATE($F1983," ",$G1983),AllocFactorMatrix,(J$4+1),FALSE)*$E1984</f>
        <v>-7643.5668444954754</v>
      </c>
      <c r="K1983" s="5">
        <f>VLOOKUP(CONCATENATE($F1983," ",$G1983),AllocFactorMatrix,(K$4+1),FALSE)*$E1984</f>
        <v>-2146.7134109058998</v>
      </c>
      <c r="L1983" s="5">
        <f>VLOOKUP(CONCATENATE($F1983," ",$G1983),AllocFactorMatrix,(L$4+1),FALSE)*$E1984</f>
        <v>-24.958063206239409</v>
      </c>
      <c r="M1983" s="5">
        <f>VLOOKUP(CONCATENATE($F1983," ",$G1983),AllocFactorMatrix,(M$4+1),FALSE)*$E1984</f>
        <v>-1.9198510158645701</v>
      </c>
      <c r="N1983" s="5">
        <f t="shared" si="973"/>
        <v>-2173.5913251280035</v>
      </c>
      <c r="O1983" s="5">
        <f>VLOOKUP(CONCATENATE($F1983," ",$G1983),AllocFactorMatrix,(O$4+1),FALSE)*$E1984</f>
        <v>-187.82542438541708</v>
      </c>
      <c r="P1983" s="5">
        <f>VLOOKUP(CONCATENATE($F1983," ",$G1983),AllocFactorMatrix,(P$4+1),FALSE)*$E1984</f>
        <v>-18.878534989334941</v>
      </c>
      <c r="Q1983" s="5">
        <f>VLOOKUP(CONCATENATE($F1983," ",$G1983),AllocFactorMatrix,(Q$4+1),FALSE)*$E1984</f>
        <v>-5.4395778782829485</v>
      </c>
      <c r="R1983" s="5">
        <f>VLOOKUP(CONCATENATE($F1983," ",$G1983),AllocFactorMatrix,(R$4+1),FALSE)*$E1984</f>
        <v>-0.6399503386215234</v>
      </c>
      <c r="S1983" s="5">
        <f t="shared" si="979"/>
        <v>-212.78348759165652</v>
      </c>
      <c r="T1983" s="5">
        <f>VLOOKUP(CONCATENATE($F1983," ",$G1983),AllocFactorMatrix,(T$4+1),FALSE)*$E1984</f>
        <v>-1.2799006772430468</v>
      </c>
      <c r="U1983" s="5">
        <f>VLOOKUP(CONCATENATE($F1983," ",$G1983),AllocFactorMatrix,(U$4+1),FALSE)*$E1984</f>
        <v>-11.199130925876659</v>
      </c>
      <c r="V1983" s="5">
        <f>VLOOKUP(CONCATENATE($F1983," ",$G1983),AllocFactorMatrix,(V$4+1),FALSE)*$E1984</f>
        <v>-7.9993792327690425</v>
      </c>
      <c r="W1983" s="5">
        <f>VLOOKUP(CONCATENATE($F1983," ",$G1983),AllocFactorMatrix,(W$4+1),FALSE)*$E1984</f>
        <v>-0.95992550793228504</v>
      </c>
      <c r="X1983" s="5">
        <f t="shared" si="980"/>
        <v>-21.438336343821035</v>
      </c>
      <c r="Y1983" s="5">
        <f>VLOOKUP(CONCATENATE($F1983," ",$G1983),AllocFactorMatrix,(Y$4+1),FALSE)*$E1984</f>
        <v>-51.516002259032632</v>
      </c>
      <c r="Z1983" s="5">
        <f>VLOOKUP(CONCATENATE($F1983," ",$G1983),AllocFactorMatrix,(Z$4+1),FALSE)*$E1984</f>
        <v>-0.3199751693107617</v>
      </c>
      <c r="AA1983" s="5">
        <f t="shared" si="974"/>
        <v>-51.835977428343391</v>
      </c>
      <c r="AB1983" s="5">
        <f>VLOOKUP(CONCATENATE($F1983," ",$G1983),AllocFactorMatrix,(AB$4+1),FALSE)*$E1984</f>
        <v>-3.1997516931076171</v>
      </c>
      <c r="AC1983" s="5">
        <f>VLOOKUP(CONCATENATE($F1983," ",$G1983),AllocFactorMatrix,(AC$4+1),FALSE)*$E1984</f>
        <v>-14748.295503871626</v>
      </c>
      <c r="AD1983" s="5">
        <f>VLOOKUP(CONCATENATE($F1983," ",$G1983),AllocFactorMatrix,(AD$4+1),FALSE)*$E1984</f>
        <v>-17.598634312091892</v>
      </c>
    </row>
    <row r="1984" spans="4:30" collapsed="1">
      <c r="D1984" s="109" t="s">
        <v>632</v>
      </c>
      <c r="E1984" s="61">
        <f>-38710-29845</f>
        <v>-68555</v>
      </c>
      <c r="F1984" s="97" t="s">
        <v>42</v>
      </c>
      <c r="G1984" s="55" t="str">
        <f>$G$15</f>
        <v>TOTAL</v>
      </c>
      <c r="H1984" s="4">
        <f t="shared" si="972"/>
        <v>-68555</v>
      </c>
      <c r="I1984" s="5">
        <f>VLOOKUP(CONCATENATE($F1984," ",$G1984),AllocFactorMatrix,(I$4+1),FALSE)*$E1984</f>
        <v>-43682.69013913587</v>
      </c>
      <c r="J1984" s="5">
        <f>VLOOKUP(CONCATENATE($F1984," ",$G1984),AllocFactorMatrix,(J$4+1),FALSE)*$E1984</f>
        <v>-7643.5668444954754</v>
      </c>
      <c r="K1984" s="5">
        <f>VLOOKUP(CONCATENATE($F1984," ",$G1984),AllocFactorMatrix,(K$4+1),FALSE)*$E1984</f>
        <v>-2146.7134109058998</v>
      </c>
      <c r="L1984" s="5">
        <f>VLOOKUP(CONCATENATE($F1984," ",$G1984),AllocFactorMatrix,(L$4+1),FALSE)*$E1984</f>
        <v>-24.958063206239409</v>
      </c>
      <c r="M1984" s="5">
        <f>VLOOKUP(CONCATENATE($F1984," ",$G1984),AllocFactorMatrix,(M$4+1),FALSE)*$E1984</f>
        <v>-1.9198510158645701</v>
      </c>
      <c r="N1984" s="5">
        <f t="shared" si="973"/>
        <v>-2173.5913251280035</v>
      </c>
      <c r="O1984" s="5">
        <f>VLOOKUP(CONCATENATE($F1984," ",$G1984),AllocFactorMatrix,(O$4+1),FALSE)*$E1984</f>
        <v>-187.82542438541708</v>
      </c>
      <c r="P1984" s="5">
        <f>VLOOKUP(CONCATENATE($F1984," ",$G1984),AllocFactorMatrix,(P$4+1),FALSE)*$E1984</f>
        <v>-18.878534989334941</v>
      </c>
      <c r="Q1984" s="5">
        <f>VLOOKUP(CONCATENATE($F1984," ",$G1984),AllocFactorMatrix,(Q$4+1),FALSE)*$E1984</f>
        <v>-5.4395778782829485</v>
      </c>
      <c r="R1984" s="5">
        <f>VLOOKUP(CONCATENATE($F1984," ",$G1984),AllocFactorMatrix,(R$4+1),FALSE)*$E1984</f>
        <v>-0.6399503386215234</v>
      </c>
      <c r="S1984" s="5">
        <f t="shared" si="979"/>
        <v>-212.78348759165652</v>
      </c>
      <c r="T1984" s="5">
        <f>VLOOKUP(CONCATENATE($F1984," ",$G1984),AllocFactorMatrix,(T$4+1),FALSE)*$E1984</f>
        <v>-1.2799006772430468</v>
      </c>
      <c r="U1984" s="5">
        <f>VLOOKUP(CONCATENATE($F1984," ",$G1984),AllocFactorMatrix,(U$4+1),FALSE)*$E1984</f>
        <v>-11.199130925876659</v>
      </c>
      <c r="V1984" s="5">
        <f>VLOOKUP(CONCATENATE($F1984," ",$G1984),AllocFactorMatrix,(V$4+1),FALSE)*$E1984</f>
        <v>-7.9993792327690425</v>
      </c>
      <c r="W1984" s="5">
        <f>VLOOKUP(CONCATENATE($F1984," ",$G1984),AllocFactorMatrix,(W$4+1),FALSE)*$E1984</f>
        <v>-0.95992550793228504</v>
      </c>
      <c r="X1984" s="5">
        <f t="shared" si="980"/>
        <v>-21.438336343821035</v>
      </c>
      <c r="Y1984" s="5">
        <f>VLOOKUP(CONCATENATE($F1984," ",$G1984),AllocFactorMatrix,(Y$4+1),FALSE)*$E1984</f>
        <v>-51.516002259032632</v>
      </c>
      <c r="Z1984" s="5">
        <f>VLOOKUP(CONCATENATE($F1984," ",$G1984),AllocFactorMatrix,(Z$4+1),FALSE)*$E1984</f>
        <v>-0.3199751693107617</v>
      </c>
      <c r="AA1984" s="5">
        <f t="shared" si="974"/>
        <v>-51.835977428343391</v>
      </c>
      <c r="AB1984" s="5">
        <f>VLOOKUP(CONCATENATE($F1984," ",$G1984),AllocFactorMatrix,(AB$4+1),FALSE)*$E1984</f>
        <v>-3.1997516931076171</v>
      </c>
      <c r="AC1984" s="5">
        <f>VLOOKUP(CONCATENATE($F1984," ",$G1984),AllocFactorMatrix,(AC$4+1),FALSE)*$E1984</f>
        <v>-14748.295503871626</v>
      </c>
      <c r="AD1984" s="5">
        <f>VLOOKUP(CONCATENATE($F1984," ",$G1984),AllocFactorMatrix,(AD$4+1),FALSE)*$E1984</f>
        <v>-17.598634312091892</v>
      </c>
    </row>
    <row r="1985" spans="4:30" hidden="1" outlineLevel="1">
      <c r="E1985" s="51"/>
      <c r="F1985" s="52" t="str">
        <f>F1992</f>
        <v>RB_GUP</v>
      </c>
      <c r="G1985" s="55" t="str">
        <f>$G$8</f>
        <v>PRODUCTION</v>
      </c>
      <c r="H1985" s="4">
        <f t="shared" ref="H1985:H1992" ca="1" si="981">SUBTOTAL(9,I1985:AD1985)</f>
        <v>-15462.46052174362</v>
      </c>
      <c r="I1985" s="5">
        <f ca="1">VLOOKUP(CONCATENATE($F1985," ",$G1985),AllocFactorMatrix,(I$4+1),FALSE)*$E1992</f>
        <v>-8584.8583862994856</v>
      </c>
      <c r="J1985" s="5">
        <f ca="1">VLOOKUP(CONCATENATE($F1985," ",$G1985),AllocFactorMatrix,(J$4+1),FALSE)*$E1992</f>
        <v>-395.03119352458793</v>
      </c>
      <c r="K1985" s="5">
        <f ca="1">VLOOKUP(CONCATENATE($F1985," ",$G1985),AllocFactorMatrix,(K$4+1),FALSE)*$E1992</f>
        <v>-1301.3461760360594</v>
      </c>
      <c r="L1985" s="5">
        <f ca="1">VLOOKUP(CONCATENATE($F1985," ",$G1985),AllocFactorMatrix,(L$4+1),FALSE)*$E1992</f>
        <v>-32.516486510001805</v>
      </c>
      <c r="M1985" s="5">
        <f ca="1">VLOOKUP(CONCATENATE($F1985," ",$G1985),AllocFactorMatrix,(M$4+1),FALSE)*$E1992</f>
        <v>-4.1858389092018147</v>
      </c>
      <c r="N1985" s="5">
        <f t="shared" ref="N1985:N1992" ca="1" si="982">SUBTOTAL(9,K1985:M1985)</f>
        <v>-1338.048501455263</v>
      </c>
      <c r="O1985" s="5">
        <f ca="1">VLOOKUP(CONCATENATE($F1985," ",$G1985),AllocFactorMatrix,(O$4+1),FALSE)*$E1992</f>
        <v>-989.95162590328039</v>
      </c>
      <c r="P1985" s="5">
        <f ca="1">VLOOKUP(CONCATENATE($F1985," ",$G1985),AllocFactorMatrix,(P$4+1),FALSE)*$E1992</f>
        <v>-179.18312531130778</v>
      </c>
      <c r="Q1985" s="5">
        <f ca="1">VLOOKUP(CONCATENATE($F1985," ",$G1985),AllocFactorMatrix,(Q$4+1),FALSE)*$E1992</f>
        <v>-69.306767809366534</v>
      </c>
      <c r="R1985" s="5">
        <f ca="1">VLOOKUP(CONCATENATE($F1985," ",$G1985),AllocFactorMatrix,(R$4+1),FALSE)*$E1992</f>
        <v>-1.4933338107224556</v>
      </c>
      <c r="S1985" s="5">
        <f ca="1">SUBTOTAL(9,O1985:R1985)</f>
        <v>-1239.9348528346773</v>
      </c>
      <c r="T1985" s="5">
        <f ca="1">VLOOKUP(CONCATENATE($F1985," ",$G1985),AllocFactorMatrix,(T$4+1),FALSE)*$E1992</f>
        <v>-31.434578336835848</v>
      </c>
      <c r="U1985" s="5">
        <f ca="1">VLOOKUP(CONCATENATE($F1985," ",$G1985),AllocFactorMatrix,(U$4+1),FALSE)*$E1992</f>
        <v>-500.49313257902719</v>
      </c>
      <c r="V1985" s="5">
        <f ca="1">VLOOKUP(CONCATENATE($F1985," ",$G1985),AllocFactorMatrix,(V$4+1),FALSE)*$E1992</f>
        <v>-2714.2762541669044</v>
      </c>
      <c r="W1985" s="5">
        <f ca="1">VLOOKUP(CONCATENATE($F1985," ",$G1985),AllocFactorMatrix,(W$4+1),FALSE)*$E1992</f>
        <v>-357.12453854321842</v>
      </c>
      <c r="X1985" s="5">
        <f ca="1">SUBTOTAL(9,T1985:W1985)</f>
        <v>-3603.3285036259858</v>
      </c>
      <c r="Y1985" s="5">
        <f ca="1">VLOOKUP(CONCATENATE($F1985," ",$G1985),AllocFactorMatrix,(Y$4+1),FALSE)*$E1992</f>
        <v>-291.76752043978183</v>
      </c>
      <c r="Z1985" s="5">
        <f ca="1">VLOOKUP(CONCATENATE($F1985," ",$G1985),AllocFactorMatrix,(Z$4+1),FALSE)*$E1992</f>
        <v>-6.0648788891835972</v>
      </c>
      <c r="AA1985" s="5">
        <f t="shared" ref="AA1985:AA1992" ca="1" si="983">SUBTOTAL(9,Y1985:Z1985)</f>
        <v>-297.83239932896544</v>
      </c>
      <c r="AB1985" s="5">
        <f ca="1">VLOOKUP(CONCATENATE($F1985," ",$G1985),AllocFactorMatrix,(AB$4+1),FALSE)*$E1992</f>
        <v>-3.4266846746596649</v>
      </c>
      <c r="AC1985" s="5">
        <f ca="1">VLOOKUP(CONCATENATE($F1985," ",$G1985),AllocFactorMatrix,(AC$4+1),FALSE)*$E1992</f>
        <v>0</v>
      </c>
      <c r="AD1985" s="5">
        <f ca="1">VLOOKUP(CONCATENATE($F1985," ",$G1985),AllocFactorMatrix,(AD$4+1),FALSE)*$E1992</f>
        <v>0</v>
      </c>
    </row>
    <row r="1986" spans="4:30" hidden="1" outlineLevel="1">
      <c r="E1986" s="51"/>
      <c r="F1986" s="52" t="str">
        <f>F1992</f>
        <v>RB_GUP</v>
      </c>
      <c r="G1986" s="55" t="str">
        <f>$G$9</f>
        <v>BULKTRAN</v>
      </c>
      <c r="H1986" s="4">
        <f t="shared" ca="1" si="981"/>
        <v>-8195.4445170945619</v>
      </c>
      <c r="I1986" s="5">
        <f ca="1">VLOOKUP(CONCATENATE($F1986," ",$G1986),AllocFactorMatrix,(I$4+1),FALSE)*$E1992</f>
        <v>-4036.9365683540459</v>
      </c>
      <c r="J1986" s="5">
        <f ca="1">VLOOKUP(CONCATENATE($F1986," ",$G1986),AllocFactorMatrix,(J$4+1),FALSE)*$E1992</f>
        <v>-199.56019945229093</v>
      </c>
      <c r="K1986" s="5">
        <f ca="1">VLOOKUP(CONCATENATE($F1986," ",$G1986),AllocFactorMatrix,(K$4+1),FALSE)*$E1992</f>
        <v>-730.97757364200163</v>
      </c>
      <c r="L1986" s="5">
        <f ca="1">VLOOKUP(CONCATENATE($F1986," ",$G1986),AllocFactorMatrix,(L$4+1),FALSE)*$E1992</f>
        <v>-23.008578757125683</v>
      </c>
      <c r="M1986" s="5">
        <f ca="1">VLOOKUP(CONCATENATE($F1986," ",$G1986),AllocFactorMatrix,(M$4+1),FALSE)*$E1992</f>
        <v>-2.1576708922475594</v>
      </c>
      <c r="N1986" s="5">
        <f t="shared" ca="1" si="982"/>
        <v>-756.14382329137482</v>
      </c>
      <c r="O1986" s="5">
        <f ca="1">VLOOKUP(CONCATENATE($F1986," ",$G1986),AllocFactorMatrix,(O$4+1),FALSE)*$E1992</f>
        <v>-555.65666739700794</v>
      </c>
      <c r="P1986" s="5">
        <f ca="1">VLOOKUP(CONCATENATE($F1986," ",$G1986),AllocFactorMatrix,(P$4+1),FALSE)*$E1992</f>
        <v>-103.53502560860484</v>
      </c>
      <c r="Q1986" s="5">
        <f ca="1">VLOOKUP(CONCATENATE($F1986," ",$G1986),AllocFactorMatrix,(Q$4+1),FALSE)*$E1992</f>
        <v>-46.785550250302009</v>
      </c>
      <c r="R1986" s="5">
        <f ca="1">VLOOKUP(CONCATENATE($F1986," ",$G1986),AllocFactorMatrix,(R$4+1),FALSE)*$E1992</f>
        <v>-2.103893897448109</v>
      </c>
      <c r="S1986" s="5">
        <f t="shared" ref="S1986:S1992" ca="1" si="984">SUBTOTAL(9,O1986:R1986)</f>
        <v>-708.08113715336287</v>
      </c>
      <c r="T1986" s="5">
        <f ca="1">VLOOKUP(CONCATENATE($F1986," ",$G1986),AllocFactorMatrix,(T$4+1),FALSE)*$E1992</f>
        <v>-19.410510617141664</v>
      </c>
      <c r="U1986" s="5">
        <f ca="1">VLOOKUP(CONCATENATE($F1986," ",$G1986),AllocFactorMatrix,(U$4+1),FALSE)*$E1992</f>
        <v>-317.64969905095194</v>
      </c>
      <c r="V1986" s="5">
        <f ca="1">VLOOKUP(CONCATENATE($F1986," ",$G1986),AllocFactorMatrix,(V$4+1),FALSE)*$E1992</f>
        <v>-1678.7875849466043</v>
      </c>
      <c r="W1986" s="5">
        <f ca="1">VLOOKUP(CONCATENATE($F1986," ",$G1986),AllocFactorMatrix,(W$4+1),FALSE)*$E1992</f>
        <v>-303.16121317284484</v>
      </c>
      <c r="X1986" s="5">
        <f t="shared" ref="X1986:X1992" ca="1" si="985">SUBTOTAL(9,T1986:W1986)</f>
        <v>-2319.0090077875429</v>
      </c>
      <c r="Y1986" s="5">
        <f ca="1">VLOOKUP(CONCATENATE($F1986," ",$G1986),AllocFactorMatrix,(Y$4+1),FALSE)*$E1992</f>
        <v>-170.64128084133253</v>
      </c>
      <c r="Z1986" s="5">
        <f ca="1">VLOOKUP(CONCATENATE($F1986," ",$G1986),AllocFactorMatrix,(Z$4+1),FALSE)*$E1992</f>
        <v>-2.8581762272074158</v>
      </c>
      <c r="AA1986" s="5">
        <f t="shared" ca="1" si="983"/>
        <v>-173.49945706853995</v>
      </c>
      <c r="AB1986" s="5">
        <f ca="1">VLOOKUP(CONCATENATE($F1986," ",$G1986),AllocFactorMatrix,(AB$4+1),FALSE)*$E1992</f>
        <v>-2.2143239874035436</v>
      </c>
      <c r="AC1986" s="5">
        <f ca="1">VLOOKUP(CONCATENATE($F1986," ",$G1986),AllocFactorMatrix,(AC$4+1),FALSE)*$E1992</f>
        <v>0</v>
      </c>
      <c r="AD1986" s="5">
        <f ca="1">VLOOKUP(CONCATENATE($F1986," ",$G1986),AllocFactorMatrix,(AD$4+1),FALSE)*$E1992</f>
        <v>0</v>
      </c>
    </row>
    <row r="1987" spans="4:30" hidden="1" outlineLevel="1">
      <c r="E1987" s="51"/>
      <c r="F1987" s="52" t="str">
        <f>F1992</f>
        <v>RB_GUP</v>
      </c>
      <c r="G1987" s="55" t="str">
        <f>$G$10</f>
        <v>SUBTRAN</v>
      </c>
      <c r="H1987" s="4">
        <f t="shared" ca="1" si="981"/>
        <v>-1800.2931217128016</v>
      </c>
      <c r="I1987" s="5">
        <f ca="1">VLOOKUP(CONCATENATE($F1987," ",$G1987),AllocFactorMatrix,(I$4+1),FALSE)*$E1992</f>
        <v>-876.50408959225194</v>
      </c>
      <c r="J1987" s="5">
        <f ca="1">VLOOKUP(CONCATENATE($F1987," ",$G1987),AllocFactorMatrix,(J$4+1),FALSE)*$E1992</f>
        <v>-42.301233967201242</v>
      </c>
      <c r="K1987" s="5">
        <f ca="1">VLOOKUP(CONCATENATE($F1987," ",$G1987),AllocFactorMatrix,(K$4+1),FALSE)*$E1992</f>
        <v>-153.88982083763304</v>
      </c>
      <c r="L1987" s="5">
        <f ca="1">VLOOKUP(CONCATENATE($F1987," ",$G1987),AllocFactorMatrix,(L$4+1),FALSE)*$E1992</f>
        <v>-4.7535117741260784</v>
      </c>
      <c r="M1987" s="5">
        <f ca="1">VLOOKUP(CONCATENATE($F1987," ",$G1987),AllocFactorMatrix,(M$4+1),FALSE)*$E1992</f>
        <v>-0.59202475171079216</v>
      </c>
      <c r="N1987" s="5">
        <f t="shared" ca="1" si="982"/>
        <v>-159.23535736346992</v>
      </c>
      <c r="O1987" s="5">
        <f ca="1">VLOOKUP(CONCATENATE($F1987," ",$G1987),AllocFactorMatrix,(O$4+1),FALSE)*$E1992</f>
        <v>-116.26616491227067</v>
      </c>
      <c r="P1987" s="5">
        <f ca="1">VLOOKUP(CONCATENATE($F1987," ",$G1987),AllocFactorMatrix,(P$4+1),FALSE)*$E1992</f>
        <v>-21.613744449464182</v>
      </c>
      <c r="Q1987" s="5">
        <f ca="1">VLOOKUP(CONCATENATE($F1987," ",$G1987),AllocFactorMatrix,(Q$4+1),FALSE)*$E1992</f>
        <v>-12.860435483533704</v>
      </c>
      <c r="R1987" s="5">
        <f ca="1">VLOOKUP(CONCATENATE($F1987," ",$G1987),AllocFactorMatrix,(R$4+1),FALSE)*$E1992</f>
        <v>0</v>
      </c>
      <c r="S1987" s="5">
        <f t="shared" ca="1" si="984"/>
        <v>-150.74034484526857</v>
      </c>
      <c r="T1987" s="5">
        <f ca="1">VLOOKUP(CONCATENATE($F1987," ",$G1987),AllocFactorMatrix,(T$4+1),FALSE)*$E1992</f>
        <v>-4.0598148435658414</v>
      </c>
      <c r="U1987" s="5">
        <f ca="1">VLOOKUP(CONCATENATE($F1987," ",$G1987),AllocFactorMatrix,(U$4+1),FALSE)*$E1992</f>
        <v>-66.461486918780864</v>
      </c>
      <c r="V1987" s="5">
        <f ca="1">VLOOKUP(CONCATENATE($F1987," ",$G1987),AllocFactorMatrix,(V$4+1),FALSE)*$E1992</f>
        <v>-463.01611815943392</v>
      </c>
      <c r="W1987" s="5">
        <f ca="1">VLOOKUP(CONCATENATE($F1987," ",$G1987),AllocFactorMatrix,(W$4+1),FALSE)*$E1992</f>
        <v>0</v>
      </c>
      <c r="X1987" s="5">
        <f t="shared" ca="1" si="985"/>
        <v>-533.53741992178061</v>
      </c>
      <c r="Y1987" s="5">
        <f ca="1">VLOOKUP(CONCATENATE($F1987," ",$G1987),AllocFactorMatrix,(Y$4+1),FALSE)*$E1992</f>
        <v>-34.992709324549651</v>
      </c>
      <c r="Z1987" s="5">
        <f ca="1">VLOOKUP(CONCATENATE($F1987," ",$G1987),AllocFactorMatrix,(Z$4+1),FALSE)*$E1992</f>
        <v>-0.58332941512371916</v>
      </c>
      <c r="AA1987" s="5">
        <f t="shared" ca="1" si="983"/>
        <v>-35.576038739673372</v>
      </c>
      <c r="AB1987" s="5">
        <f ca="1">VLOOKUP(CONCATENATE($F1987," ",$G1987),AllocFactorMatrix,(AB$4+1),FALSE)*$E1992</f>
        <v>-0.46727997297974089</v>
      </c>
      <c r="AC1987" s="5">
        <f ca="1">VLOOKUP(CONCATENATE($F1987," ",$G1987),AllocFactorMatrix,(AC$4+1),FALSE)*$E1992</f>
        <v>-1.5888518026220906</v>
      </c>
      <c r="AD1987" s="5">
        <f ca="1">VLOOKUP(CONCATENATE($F1987," ",$G1987),AllocFactorMatrix,(AD$4+1),FALSE)*$E1992</f>
        <v>-0.34250550755451425</v>
      </c>
    </row>
    <row r="1988" spans="4:30" hidden="1" outlineLevel="1">
      <c r="E1988" s="51"/>
      <c r="F1988" s="52" t="str">
        <f>F1992</f>
        <v>RB_GUP</v>
      </c>
      <c r="G1988" s="55" t="str">
        <f>$G$11</f>
        <v>DISTPRI</v>
      </c>
      <c r="H1988" s="4">
        <f t="shared" ca="1" si="981"/>
        <v>-8260.3161831502948</v>
      </c>
      <c r="I1988" s="5">
        <f ca="1">VLOOKUP(CONCATENATE($F1988," ",$G1988),AllocFactorMatrix,(I$4+1),FALSE)*$E1992</f>
        <v>-5520.7216120408102</v>
      </c>
      <c r="J1988" s="5">
        <f ca="1">VLOOKUP(CONCATENATE($F1988," ",$G1988),AllocFactorMatrix,(J$4+1),FALSE)*$E1992</f>
        <v>-260.23240474390792</v>
      </c>
      <c r="K1988" s="5">
        <f ca="1">VLOOKUP(CONCATENATE($F1988," ",$G1988),AllocFactorMatrix,(K$4+1),FALSE)*$E1992</f>
        <v>-944.91983296255125</v>
      </c>
      <c r="L1988" s="5">
        <f ca="1">VLOOKUP(CONCATENATE($F1988," ",$G1988),AllocFactorMatrix,(L$4+1),FALSE)*$E1992</f>
        <v>-29.202939666103848</v>
      </c>
      <c r="M1988" s="5">
        <f ca="1">VLOOKUP(CONCATENATE($F1988," ",$G1988),AllocFactorMatrix,(M$4+1),FALSE)*$E1992</f>
        <v>0</v>
      </c>
      <c r="N1988" s="5">
        <f t="shared" ca="1" si="982"/>
        <v>-974.12277262865507</v>
      </c>
      <c r="O1988" s="5">
        <f ca="1">VLOOKUP(CONCATENATE($F1988," ",$G1988),AllocFactorMatrix,(O$4+1),FALSE)*$E1992</f>
        <v>-708.52471685687397</v>
      </c>
      <c r="P1988" s="5">
        <f ca="1">VLOOKUP(CONCATENATE($F1988," ",$G1988),AllocFactorMatrix,(P$4+1),FALSE)*$E1992</f>
        <v>-131.96277619406737</v>
      </c>
      <c r="Q1988" s="5">
        <f ca="1">VLOOKUP(CONCATENATE($F1988," ",$G1988),AllocFactorMatrix,(Q$4+1),FALSE)*$E1992</f>
        <v>0</v>
      </c>
      <c r="R1988" s="5">
        <f ca="1">VLOOKUP(CONCATENATE($F1988," ",$G1988),AllocFactorMatrix,(R$4+1),FALSE)*$E1992</f>
        <v>0</v>
      </c>
      <c r="S1988" s="5">
        <f t="shared" ca="1" si="984"/>
        <v>-840.48749305094134</v>
      </c>
      <c r="T1988" s="5">
        <f ca="1">VLOOKUP(CONCATENATE($F1988," ",$G1988),AllocFactorMatrix,(T$4+1),FALSE)*$E1992</f>
        <v>-25.258469525355444</v>
      </c>
      <c r="U1988" s="5">
        <f ca="1">VLOOKUP(CONCATENATE($F1988," ",$G1988),AllocFactorMatrix,(U$4+1),FALSE)*$E1992</f>
        <v>-407.36195741467901</v>
      </c>
      <c r="V1988" s="5">
        <f ca="1">VLOOKUP(CONCATENATE($F1988," ",$G1988),AllocFactorMatrix,(V$4+1),FALSE)*$E1992</f>
        <v>0</v>
      </c>
      <c r="W1988" s="5">
        <f ca="1">VLOOKUP(CONCATENATE($F1988," ",$G1988),AllocFactorMatrix,(W$4+1),FALSE)*$E1992</f>
        <v>0</v>
      </c>
      <c r="X1988" s="5">
        <f t="shared" ca="1" si="985"/>
        <v>-432.62042694003446</v>
      </c>
      <c r="Y1988" s="5">
        <f ca="1">VLOOKUP(CONCATENATE($F1988," ",$G1988),AllocFactorMatrix,(Y$4+1),FALSE)*$E1992</f>
        <v>-213.65276282147698</v>
      </c>
      <c r="Z1988" s="5">
        <f ca="1">VLOOKUP(CONCATENATE($F1988," ",$G1988),AllocFactorMatrix,(Z$4+1),FALSE)*$E1992</f>
        <v>-3.5645644303179651</v>
      </c>
      <c r="AA1988" s="5">
        <f t="shared" ca="1" si="983"/>
        <v>-217.21732725179496</v>
      </c>
      <c r="AB1988" s="5">
        <f ca="1">VLOOKUP(CONCATENATE($F1988," ",$G1988),AllocFactorMatrix,(AB$4+1),FALSE)*$E1992</f>
        <v>-2.8878944591709033</v>
      </c>
      <c r="AC1988" s="5">
        <f ca="1">VLOOKUP(CONCATENATE($F1988," ",$G1988),AllocFactorMatrix,(AC$4+1),FALSE)*$E1992</f>
        <v>-9.893525203173521</v>
      </c>
      <c r="AD1988" s="5">
        <f ca="1">VLOOKUP(CONCATENATE($F1988," ",$G1988),AllocFactorMatrix,(AD$4+1),FALSE)*$E1992</f>
        <v>-2.1327268318065427</v>
      </c>
    </row>
    <row r="1989" spans="4:30" hidden="1" outlineLevel="1">
      <c r="E1989" s="51"/>
      <c r="F1989" s="52" t="str">
        <f>F1992</f>
        <v>RB_GUP</v>
      </c>
      <c r="G1989" s="55" t="str">
        <f>$G$12</f>
        <v>DISTSEC</v>
      </c>
      <c r="H1989" s="4">
        <f t="shared" ca="1" si="981"/>
        <v>-4250.6371774574745</v>
      </c>
      <c r="I1989" s="5">
        <f ca="1">VLOOKUP(CONCATENATE($F1989," ",$G1989),AllocFactorMatrix,(I$4+1),FALSE)*$E1992</f>
        <v>-3178.2075878260212</v>
      </c>
      <c r="J1989" s="5">
        <f ca="1">VLOOKUP(CONCATENATE($F1989," ",$G1989),AllocFactorMatrix,(J$4+1),FALSE)*$E1992</f>
        <v>-153.22240073363011</v>
      </c>
      <c r="K1989" s="5">
        <f ca="1">VLOOKUP(CONCATENATE($F1989," ",$G1989),AllocFactorMatrix,(K$4+1),FALSE)*$E1992</f>
        <v>-462.33583652256493</v>
      </c>
      <c r="L1989" s="5">
        <f ca="1">VLOOKUP(CONCATENATE($F1989," ",$G1989),AllocFactorMatrix,(L$4+1),FALSE)*$E1992</f>
        <v>0</v>
      </c>
      <c r="M1989" s="5">
        <f ca="1">VLOOKUP(CONCATENATE($F1989," ",$G1989),AllocFactorMatrix,(M$4+1),FALSE)*$E1992</f>
        <v>0</v>
      </c>
      <c r="N1989" s="5">
        <f t="shared" ca="1" si="982"/>
        <v>-462.33583652256493</v>
      </c>
      <c r="O1989" s="5">
        <f ca="1">VLOOKUP(CONCATENATE($F1989," ",$G1989),AllocFactorMatrix,(O$4+1),FALSE)*$E1992</f>
        <v>-294.60219455330713</v>
      </c>
      <c r="P1989" s="5">
        <f ca="1">VLOOKUP(CONCATENATE($F1989," ",$G1989),AllocFactorMatrix,(P$4+1),FALSE)*$E1992</f>
        <v>0</v>
      </c>
      <c r="Q1989" s="5">
        <f ca="1">VLOOKUP(CONCATENATE($F1989," ",$G1989),AllocFactorMatrix,(Q$4+1),FALSE)*$E1992</f>
        <v>0</v>
      </c>
      <c r="R1989" s="5">
        <f ca="1">VLOOKUP(CONCATENATE($F1989," ",$G1989),AllocFactorMatrix,(R$4+1),FALSE)*$E1992</f>
        <v>0</v>
      </c>
      <c r="S1989" s="5">
        <f t="shared" ca="1" si="984"/>
        <v>-294.60219455330713</v>
      </c>
      <c r="T1989" s="5">
        <f ca="1">VLOOKUP(CONCATENATE($F1989," ",$G1989),AllocFactorMatrix,(T$4+1),FALSE)*$E1992</f>
        <v>-7.9654253046731025</v>
      </c>
      <c r="U1989" s="5">
        <f ca="1">VLOOKUP(CONCATENATE($F1989," ",$G1989),AllocFactorMatrix,(U$4+1),FALSE)*$E1992</f>
        <v>0</v>
      </c>
      <c r="V1989" s="5">
        <f ca="1">VLOOKUP(CONCATENATE($F1989," ",$G1989),AllocFactorMatrix,(V$4+1),FALSE)*$E1992</f>
        <v>0</v>
      </c>
      <c r="W1989" s="5">
        <f ca="1">VLOOKUP(CONCATENATE($F1989," ",$G1989),AllocFactorMatrix,(W$4+1),FALSE)*$E1992</f>
        <v>0</v>
      </c>
      <c r="X1989" s="5">
        <f t="shared" ca="1" si="985"/>
        <v>-7.9654253046731025</v>
      </c>
      <c r="Y1989" s="5">
        <f ca="1">VLOOKUP(CONCATENATE($F1989," ",$G1989),AllocFactorMatrix,(Y$4+1),FALSE)*$E1992</f>
        <v>-108.6622792107184</v>
      </c>
      <c r="Z1989" s="5">
        <f ca="1">VLOOKUP(CONCATENATE($F1989," ",$G1989),AllocFactorMatrix,(Z$4+1),FALSE)*$E1992</f>
        <v>0</v>
      </c>
      <c r="AA1989" s="5">
        <f t="shared" ca="1" si="983"/>
        <v>-108.6622792107184</v>
      </c>
      <c r="AB1989" s="5">
        <f ca="1">VLOOKUP(CONCATENATE($F1989," ",$G1989),AllocFactorMatrix,(AB$4+1),FALSE)*$E1992</f>
        <v>-1.1275919669047219</v>
      </c>
      <c r="AC1989" s="5">
        <f ca="1">VLOOKUP(CONCATENATE($F1989," ",$G1989),AllocFactorMatrix,(AC$4+1),FALSE)*$E1992</f>
        <v>-38.286084168595728</v>
      </c>
      <c r="AD1989" s="5">
        <f ca="1">VLOOKUP(CONCATENATE($F1989," ",$G1989),AllocFactorMatrix,(AD$4+1),FALSE)*$E1992</f>
        <v>-6.2277771710583876</v>
      </c>
    </row>
    <row r="1990" spans="4:30" hidden="1" outlineLevel="1">
      <c r="E1990" s="51"/>
      <c r="F1990" s="52" t="str">
        <f>F1992</f>
        <v>RB_GUP</v>
      </c>
      <c r="G1990" s="55" t="str">
        <f>$G$13</f>
        <v>ENERGY</v>
      </c>
      <c r="H1990" s="4">
        <f t="shared" ca="1" si="981"/>
        <v>-130.65132892285516</v>
      </c>
      <c r="I1990" s="5">
        <f ca="1">VLOOKUP(CONCATENATE($F1990," ",$G1990),AllocFactorMatrix,(I$4+1),FALSE)*$E1992</f>
        <v>-49.023917792040891</v>
      </c>
      <c r="J1990" s="5">
        <f ca="1">VLOOKUP(CONCATENATE($F1990," ",$G1990),AllocFactorMatrix,(J$4+1),FALSE)*$E1992</f>
        <v>-3.1770666554178941</v>
      </c>
      <c r="K1990" s="5">
        <f ca="1">VLOOKUP(CONCATENATE($F1990," ",$G1990),AllocFactorMatrix,(K$4+1),FALSE)*$E1992</f>
        <v>-10.659403034805985</v>
      </c>
      <c r="L1990" s="5">
        <f ca="1">VLOOKUP(CONCATENATE($F1990," ",$G1990),AllocFactorMatrix,(L$4+1),FALSE)*$E1992</f>
        <v>-0.33878002777901539</v>
      </c>
      <c r="M1990" s="5">
        <f ca="1">VLOOKUP(CONCATENATE($F1990," ",$G1990),AllocFactorMatrix,(M$4+1),FALSE)*$E1992</f>
        <v>-3.1231558151567577E-2</v>
      </c>
      <c r="N1990" s="5">
        <f t="shared" ca="1" si="982"/>
        <v>-11.029414620736567</v>
      </c>
      <c r="O1990" s="5">
        <f ca="1">VLOOKUP(CONCATENATE($F1990," ",$G1990),AllocFactorMatrix,(O$4+1),FALSE)*$E1992</f>
        <v>-9.7183264802419984</v>
      </c>
      <c r="P1990" s="5">
        <f ca="1">VLOOKUP(CONCATENATE($F1990," ",$G1990),AllocFactorMatrix,(P$4+1),FALSE)*$E1992</f>
        <v>-1.8015907326463927</v>
      </c>
      <c r="Q1990" s="5">
        <f ca="1">VLOOKUP(CONCATENATE($F1990," ",$G1990),AllocFactorMatrix,(Q$4+1),FALSE)*$E1992</f>
        <v>-0.81859671552986268</v>
      </c>
      <c r="R1990" s="5">
        <f ca="1">VLOOKUP(CONCATENATE($F1990," ",$G1990),AllocFactorMatrix,(R$4+1),FALSE)*$E1992</f>
        <v>-3.7928973339900945E-2</v>
      </c>
      <c r="S1990" s="5">
        <f t="shared" ca="1" si="984"/>
        <v>-12.376442901758153</v>
      </c>
      <c r="T1990" s="5">
        <f ca="1">VLOOKUP(CONCATENATE($F1990," ",$G1990),AllocFactorMatrix,(T$4+1),FALSE)*$E1992</f>
        <v>-0.37242468691469721</v>
      </c>
      <c r="U1990" s="5">
        <f ca="1">VLOOKUP(CONCATENATE($F1990," ",$G1990),AllocFactorMatrix,(U$4+1),FALSE)*$E1992</f>
        <v>-6.5392195803912703</v>
      </c>
      <c r="V1990" s="5">
        <f ca="1">VLOOKUP(CONCATENATE($F1990," ",$G1990),AllocFactorMatrix,(V$4+1),FALSE)*$E1992</f>
        <v>-37.126973831701029</v>
      </c>
      <c r="W1990" s="5">
        <f ca="1">VLOOKUP(CONCATENATE($F1990," ",$G1990),AllocFactorMatrix,(W$4+1),FALSE)*$E1992</f>
        <v>-7.0438558801741351</v>
      </c>
      <c r="X1990" s="5">
        <f t="shared" ca="1" si="985"/>
        <v>-51.082473979181131</v>
      </c>
      <c r="Y1990" s="5">
        <f ca="1">VLOOKUP(CONCATENATE($F1990," ",$G1990),AllocFactorMatrix,(Y$4+1),FALSE)*$E1992</f>
        <v>-2.6329875875762117</v>
      </c>
      <c r="Z1990" s="5">
        <f ca="1">VLOOKUP(CONCATENATE($F1990," ",$G1990),AllocFactorMatrix,(Z$4+1),FALSE)*$E1992</f>
        <v>-4.2860840536784392E-2</v>
      </c>
      <c r="AA1990" s="5">
        <f t="shared" ca="1" si="983"/>
        <v>-2.6758484281129959</v>
      </c>
      <c r="AB1990" s="5">
        <f ca="1">VLOOKUP(CONCATENATE($F1990," ",$G1990),AllocFactorMatrix,(AB$4+1),FALSE)*$E1992</f>
        <v>-4.7807819876255604E-2</v>
      </c>
      <c r="AC1990" s="5">
        <f ca="1">VLOOKUP(CONCATENATE($F1990," ",$G1990),AllocFactorMatrix,(AC$4+1),FALSE)*$E1992</f>
        <v>-1.0337800862684343</v>
      </c>
      <c r="AD1990" s="5">
        <f ca="1">VLOOKUP(CONCATENATE($F1990," ",$G1990),AllocFactorMatrix,(AD$4+1),FALSE)*$E1992</f>
        <v>-0.20457663946283505</v>
      </c>
    </row>
    <row r="1991" spans="4:30" hidden="1" outlineLevel="1">
      <c r="E1991" s="51"/>
      <c r="F1991" s="52" t="str">
        <f>F1992</f>
        <v>RB_GUP</v>
      </c>
      <c r="G1991" s="55" t="str">
        <f>$G$14</f>
        <v>CUSTOMER</v>
      </c>
      <c r="H1991" s="4">
        <f t="shared" ca="1" si="981"/>
        <v>-2046.1971499183815</v>
      </c>
      <c r="I1991" s="5">
        <f ca="1">VLOOKUP(CONCATENATE($F1991," ",$G1991),AllocFactorMatrix,(I$4+1),FALSE)*$E1992</f>
        <v>-956.88088235690952</v>
      </c>
      <c r="J1991" s="5">
        <f ca="1">VLOOKUP(CONCATENATE($F1991," ",$G1991),AllocFactorMatrix,(J$4+1),FALSE)*$E1992</f>
        <v>-250.68694806904188</v>
      </c>
      <c r="K1991" s="5">
        <f ca="1">VLOOKUP(CONCATENATE($F1991," ",$G1991),AllocFactorMatrix,(K$4+1),FALSE)*$E1992</f>
        <v>-71.162839063177898</v>
      </c>
      <c r="L1991" s="5">
        <f ca="1">VLOOKUP(CONCATENATE($F1991," ",$G1991),AllocFactorMatrix,(L$4+1),FALSE)*$E1992</f>
        <v>-22.970970968762472</v>
      </c>
      <c r="M1991" s="5">
        <f ca="1">VLOOKUP(CONCATENATE($F1991," ",$G1991),AllocFactorMatrix,(M$4+1),FALSE)*$E1992</f>
        <v>-3.7286511928794401</v>
      </c>
      <c r="N1991" s="5">
        <f t="shared" ca="1" si="982"/>
        <v>-97.86246122481981</v>
      </c>
      <c r="O1991" s="5">
        <f ca="1">VLOOKUP(CONCATENATE($F1991," ",$G1991),AllocFactorMatrix,(O$4+1),FALSE)*$E1992</f>
        <v>-20.194977150790255</v>
      </c>
      <c r="P1991" s="5">
        <f ca="1">VLOOKUP(CONCATENATE($F1991," ",$G1991),AllocFactorMatrix,(P$4+1),FALSE)*$E1992</f>
        <v>-5.9799835945696653</v>
      </c>
      <c r="Q1991" s="5">
        <f ca="1">VLOOKUP(CONCATENATE($F1991," ",$G1991),AllocFactorMatrix,(Q$4+1),FALSE)*$E1992</f>
        <v>-12.989941351851577</v>
      </c>
      <c r="R1991" s="5">
        <f ca="1">VLOOKUP(CONCATENATE($F1991," ",$G1991),AllocFactorMatrix,(R$4+1),FALSE)*$E1992</f>
        <v>-2.282643717598936</v>
      </c>
      <c r="S1991" s="5">
        <f t="shared" ca="1" si="984"/>
        <v>-41.447545814810432</v>
      </c>
      <c r="T1991" s="5">
        <f ca="1">VLOOKUP(CONCATENATE($F1991," ",$G1991),AllocFactorMatrix,(T$4+1),FALSE)*$E1992</f>
        <v>-0.13899514828920148</v>
      </c>
      <c r="U1991" s="5">
        <f ca="1">VLOOKUP(CONCATENATE($F1991," ",$G1991),AllocFactorMatrix,(U$4+1),FALSE)*$E1992</f>
        <v>-3.5477990710015672</v>
      </c>
      <c r="V1991" s="5">
        <f ca="1">VLOOKUP(CONCATENATE($F1991," ",$G1991),AllocFactorMatrix,(V$4+1),FALSE)*$E1992</f>
        <v>-19.103093208734656</v>
      </c>
      <c r="W1991" s="5">
        <f ca="1">VLOOKUP(CONCATENATE($F1991," ",$G1991),AllocFactorMatrix,(W$4+1),FALSE)*$E1992</f>
        <v>-3.4240034129549004</v>
      </c>
      <c r="X1991" s="5">
        <f t="shared" ca="1" si="985"/>
        <v>-26.213890840980323</v>
      </c>
      <c r="Y1991" s="5">
        <f ca="1">VLOOKUP(CONCATENATE($F1991," ",$G1991),AllocFactorMatrix,(Y$4+1),FALSE)*$E1992</f>
        <v>-5.5904815915204464</v>
      </c>
      <c r="Z1991" s="5">
        <f ca="1">VLOOKUP(CONCATENATE($F1991," ",$G1991),AllocFactorMatrix,(Z$4+1),FALSE)*$E1992</f>
        <v>-0.10134361175576392</v>
      </c>
      <c r="AA1991" s="5">
        <f t="shared" ca="1" si="983"/>
        <v>-5.6918252032762107</v>
      </c>
      <c r="AB1991" s="5">
        <f ca="1">VLOOKUP(CONCATENATE($F1991," ",$G1991),AllocFactorMatrix,(AB$4+1),FALSE)*$E1992</f>
        <v>-0.10494241387599039</v>
      </c>
      <c r="AC1991" s="5">
        <f ca="1">VLOOKUP(CONCATENATE($F1991," ",$G1991),AllocFactorMatrix,(AC$4+1),FALSE)*$E1992</f>
        <v>-594.51141192730256</v>
      </c>
      <c r="AD1991" s="5">
        <f ca="1">VLOOKUP(CONCATENATE($F1991," ",$G1991),AllocFactorMatrix,(AD$4+1),FALSE)*$E1992</f>
        <v>-72.797242067365289</v>
      </c>
    </row>
    <row r="1992" spans="4:30" collapsed="1">
      <c r="D1992" s="96" t="s">
        <v>646</v>
      </c>
      <c r="E1992" s="61">
        <v>-40146</v>
      </c>
      <c r="F1992" s="98" t="s">
        <v>74</v>
      </c>
      <c r="G1992" s="55" t="str">
        <f>$G$15</f>
        <v>TOTAL</v>
      </c>
      <c r="H1992" s="4">
        <f t="shared" ca="1" si="981"/>
        <v>-40146</v>
      </c>
      <c r="I1992" s="5">
        <f ca="1">VLOOKUP(CONCATENATE($F1992," ",$G1992),AllocFactorMatrix,(I$4+1),FALSE)*$E1992</f>
        <v>-23203.133044261569</v>
      </c>
      <c r="J1992" s="5">
        <f ca="1">VLOOKUP(CONCATENATE($F1992," ",$G1992),AllocFactorMatrix,(J$4+1),FALSE)*$E1992</f>
        <v>-1304.2114471460779</v>
      </c>
      <c r="K1992" s="5">
        <f ca="1">VLOOKUP(CONCATENATE($F1992," ",$G1992),AllocFactorMatrix,(K$4+1),FALSE)*$E1992</f>
        <v>-3675.2914820987944</v>
      </c>
      <c r="L1992" s="5">
        <f ca="1">VLOOKUP(CONCATENATE($F1992," ",$G1992),AllocFactorMatrix,(L$4+1),FALSE)*$E1992</f>
        <v>-112.7912677038989</v>
      </c>
      <c r="M1992" s="5">
        <f ca="1">VLOOKUP(CONCATENATE($F1992," ",$G1992),AllocFactorMatrix,(M$4+1),FALSE)*$E1992</f>
        <v>-10.695417304191176</v>
      </c>
      <c r="N1992" s="5">
        <f t="shared" ca="1" si="982"/>
        <v>-3798.7781671068847</v>
      </c>
      <c r="O1992" s="5">
        <f ca="1">VLOOKUP(CONCATENATE($F1992," ",$G1992),AllocFactorMatrix,(O$4+1),FALSE)*$E1992</f>
        <v>-2694.914673253772</v>
      </c>
      <c r="P1992" s="5">
        <f ca="1">VLOOKUP(CONCATENATE($F1992," ",$G1992),AllocFactorMatrix,(P$4+1),FALSE)*$E1992</f>
        <v>-444.07624589066023</v>
      </c>
      <c r="Q1992" s="5">
        <f ca="1">VLOOKUP(CONCATENATE($F1992," ",$G1992),AllocFactorMatrix,(Q$4+1),FALSE)*$E1992</f>
        <v>-142.7612916105837</v>
      </c>
      <c r="R1992" s="5">
        <f ca="1">VLOOKUP(CONCATENATE($F1992," ",$G1992),AllocFactorMatrix,(R$4+1),FALSE)*$E1992</f>
        <v>-5.9178003991094021</v>
      </c>
      <c r="S1992" s="5">
        <f t="shared" ca="1" si="984"/>
        <v>-3287.6700111541249</v>
      </c>
      <c r="T1992" s="5">
        <f ca="1">VLOOKUP(CONCATENATE($F1992," ",$G1992),AllocFactorMatrix,(T$4+1),FALSE)*$E1992</f>
        <v>-88.640218462775806</v>
      </c>
      <c r="U1992" s="5">
        <f ca="1">VLOOKUP(CONCATENATE($F1992," ",$G1992),AllocFactorMatrix,(U$4+1),FALSE)*$E1992</f>
        <v>-1302.0532946148317</v>
      </c>
      <c r="V1992" s="5">
        <f ca="1">VLOOKUP(CONCATENATE($F1992," ",$G1992),AllocFactorMatrix,(V$4+1),FALSE)*$E1992</f>
        <v>-4912.3100243133786</v>
      </c>
      <c r="W1992" s="5">
        <f ca="1">VLOOKUP(CONCATENATE($F1992," ",$G1992),AllocFactorMatrix,(W$4+1),FALSE)*$E1992</f>
        <v>-670.75361100919235</v>
      </c>
      <c r="X1992" s="5">
        <f t="shared" ca="1" si="985"/>
        <v>-6973.7571484001783</v>
      </c>
      <c r="Y1992" s="5">
        <f ca="1">VLOOKUP(CONCATENATE($F1992," ",$G1992),AllocFactorMatrix,(Y$4+1),FALSE)*$E1992</f>
        <v>-827.94002181695612</v>
      </c>
      <c r="Z1992" s="5">
        <f ca="1">VLOOKUP(CONCATENATE($F1992," ",$G1992),AllocFactorMatrix,(Z$4+1),FALSE)*$E1992</f>
        <v>-13.215153414125247</v>
      </c>
      <c r="AA1992" s="5">
        <f t="shared" ca="1" si="983"/>
        <v>-841.15517523108133</v>
      </c>
      <c r="AB1992" s="5">
        <f ca="1">VLOOKUP(CONCATENATE($F1992," ",$G1992),AllocFactorMatrix,(AB$4+1),FALSE)*$E1992</f>
        <v>-10.276525294870819</v>
      </c>
      <c r="AC1992" s="5">
        <f ca="1">VLOOKUP(CONCATENATE($F1992," ",$G1992),AllocFactorMatrix,(AC$4+1),FALSE)*$E1992</f>
        <v>-645.31365318796225</v>
      </c>
      <c r="AD1992" s="5">
        <f ca="1">VLOOKUP(CONCATENATE($F1992," ",$G1992),AllocFactorMatrix,(AD$4+1),FALSE)*$E1992</f>
        <v>-81.704828217247567</v>
      </c>
    </row>
    <row r="1993" spans="4:30" hidden="1" outlineLevel="1">
      <c r="E1993" s="51"/>
      <c r="F1993" s="52" t="str">
        <f>F2000</f>
        <v>LABOR_M</v>
      </c>
      <c r="G1993" s="55" t="str">
        <f>$G$8</f>
        <v>PRODUCTION</v>
      </c>
      <c r="H1993" s="4">
        <f t="shared" ca="1" si="972"/>
        <v>67779.374817501506</v>
      </c>
      <c r="I1993" s="5">
        <f ca="1">VLOOKUP(CONCATENATE($F1993," ",$G1993),AllocFactorMatrix,(I$4+1),FALSE)*$E2000</f>
        <v>37631.548581929608</v>
      </c>
      <c r="J1993" s="5">
        <f ca="1">VLOOKUP(CONCATENATE($F1993," ",$G1993),AllocFactorMatrix,(J$4+1),FALSE)*$E2000</f>
        <v>1731.6110390617664</v>
      </c>
      <c r="K1993" s="5">
        <f ca="1">VLOOKUP(CONCATENATE($F1993," ",$G1993),AllocFactorMatrix,(K$4+1),FALSE)*$E2000</f>
        <v>5704.4239569010069</v>
      </c>
      <c r="L1993" s="5">
        <f ca="1">VLOOKUP(CONCATENATE($F1993," ",$G1993),AllocFactorMatrix,(L$4+1),FALSE)*$E2000</f>
        <v>142.53534382903734</v>
      </c>
      <c r="M1993" s="5">
        <f ca="1">VLOOKUP(CONCATENATE($F1993," ",$G1993),AllocFactorMatrix,(M$4+1),FALSE)*$E2000</f>
        <v>18.348537993258425</v>
      </c>
      <c r="N1993" s="5">
        <f t="shared" ca="1" si="973"/>
        <v>5865.3078387233027</v>
      </c>
      <c r="O1993" s="5">
        <f ca="1">VLOOKUP(CONCATENATE($F1993," ",$G1993),AllocFactorMatrix,(O$4+1),FALSE)*$E2000</f>
        <v>4339.4324085056496</v>
      </c>
      <c r="P1993" s="5">
        <f ca="1">VLOOKUP(CONCATENATE($F1993," ",$G1993),AllocFactorMatrix,(P$4+1),FALSE)*$E2000</f>
        <v>785.44551136399252</v>
      </c>
      <c r="Q1993" s="5">
        <f ca="1">VLOOKUP(CONCATENATE($F1993," ",$G1993),AllocFactorMatrix,(Q$4+1),FALSE)*$E2000</f>
        <v>303.80477842674418</v>
      </c>
      <c r="R1993" s="5">
        <f ca="1">VLOOKUP(CONCATENATE($F1993," ",$G1993),AllocFactorMatrix,(R$4+1),FALSE)*$E2000</f>
        <v>6.5459977693893832</v>
      </c>
      <c r="S1993" s="5">
        <f ca="1">SUBTOTAL(9,O1993:R1993)</f>
        <v>5435.2286960657757</v>
      </c>
      <c r="T1993" s="5">
        <f ca="1">VLOOKUP(CONCATENATE($F1993," ",$G1993),AllocFactorMatrix,(T$4+1),FALSE)*$E2000</f>
        <v>137.79282180390337</v>
      </c>
      <c r="U1993" s="5">
        <f ca="1">VLOOKUP(CONCATENATE($F1993," ",$G1993),AllocFactorMatrix,(U$4+1),FALSE)*$E2000</f>
        <v>2193.9012603431388</v>
      </c>
      <c r="V1993" s="5">
        <f ca="1">VLOOKUP(CONCATENATE($F1993," ",$G1993),AllocFactorMatrix,(V$4+1),FALSE)*$E2000</f>
        <v>11897.973633026746</v>
      </c>
      <c r="W1993" s="5">
        <f ca="1">VLOOKUP(CONCATENATE($F1993," ",$G1993),AllocFactorMatrix,(W$4+1),FALSE)*$E2000</f>
        <v>1565.4480035961642</v>
      </c>
      <c r="X1993" s="5">
        <f ca="1">SUBTOTAL(9,T1993:W1993)</f>
        <v>15795.115718769952</v>
      </c>
      <c r="Y1993" s="5">
        <f ca="1">VLOOKUP(CONCATENATE($F1993," ",$G1993),AllocFactorMatrix,(Y$4+1),FALSE)*$E2000</f>
        <v>1278.9568710394985</v>
      </c>
      <c r="Z1993" s="5">
        <f ca="1">VLOOKUP(CONCATENATE($F1993," ",$G1993),AllocFactorMatrix,(Z$4+1),FALSE)*$E2000</f>
        <v>26.585270751357264</v>
      </c>
      <c r="AA1993" s="5">
        <f t="shared" ca="1" si="974"/>
        <v>1305.5421417908558</v>
      </c>
      <c r="AB1993" s="5">
        <f ca="1">VLOOKUP(CONCATENATE($F1993," ",$G1993),AllocFactorMatrix,(AB$4+1),FALSE)*$E2000</f>
        <v>15.020801160238303</v>
      </c>
      <c r="AC1993" s="5">
        <f ca="1">VLOOKUP(CONCATENATE($F1993," ",$G1993),AllocFactorMatrix,(AC$4+1),FALSE)*$E2000</f>
        <v>0</v>
      </c>
      <c r="AD1993" s="5">
        <f ca="1">VLOOKUP(CONCATENATE($F1993," ",$G1993),AllocFactorMatrix,(AD$4+1),FALSE)*$E2000</f>
        <v>0</v>
      </c>
    </row>
    <row r="1994" spans="4:30" hidden="1" outlineLevel="1">
      <c r="E1994" s="51"/>
      <c r="F1994" s="52" t="str">
        <f>F2000</f>
        <v>LABOR_M</v>
      </c>
      <c r="G1994" s="55" t="str">
        <f>$G$9</f>
        <v>BULKTRAN</v>
      </c>
      <c r="H1994" s="4">
        <f t="shared" ca="1" si="972"/>
        <v>247.6535100482042</v>
      </c>
      <c r="I1994" s="5">
        <f ca="1">VLOOKUP(CONCATENATE($F1994," ",$G1994),AllocFactorMatrix,(I$4+1),FALSE)*$E2000</f>
        <v>121.98990657669243</v>
      </c>
      <c r="J1994" s="5">
        <f ca="1">VLOOKUP(CONCATENATE($F1994," ",$G1994),AllocFactorMatrix,(J$4+1),FALSE)*$E2000</f>
        <v>6.0303969793453644</v>
      </c>
      <c r="K1994" s="5">
        <f ca="1">VLOOKUP(CONCATENATE($F1994," ",$G1994),AllocFactorMatrix,(K$4+1),FALSE)*$E2000</f>
        <v>22.088998528555667</v>
      </c>
      <c r="L1994" s="5">
        <f ca="1">VLOOKUP(CONCATENATE($F1994," ",$G1994),AllocFactorMatrix,(L$4+1),FALSE)*$E2000</f>
        <v>0.69528324894850557</v>
      </c>
      <c r="M1994" s="5">
        <f ca="1">VLOOKUP(CONCATENATE($F1994," ",$G1994),AllocFactorMatrix,(M$4+1),FALSE)*$E2000</f>
        <v>6.5201438296526651E-2</v>
      </c>
      <c r="N1994" s="5">
        <f t="shared" ca="1" si="973"/>
        <v>22.849483215800699</v>
      </c>
      <c r="O1994" s="5">
        <f ca="1">VLOOKUP(CONCATENATE($F1994," ",$G1994),AllocFactorMatrix,(O$4+1),FALSE)*$E2000</f>
        <v>16.791075063167167</v>
      </c>
      <c r="P1994" s="5">
        <f ca="1">VLOOKUP(CONCATENATE($F1994," ",$G1994),AllocFactorMatrix,(P$4+1),FALSE)*$E2000</f>
        <v>3.1286664745784716</v>
      </c>
      <c r="Q1994" s="5">
        <f ca="1">VLOOKUP(CONCATENATE($F1994," ",$G1994),AllocFactorMatrix,(Q$4+1),FALSE)*$E2000</f>
        <v>1.4137861240907525</v>
      </c>
      <c r="R1994" s="5">
        <f ca="1">VLOOKUP(CONCATENATE($F1994," ",$G1994),AllocFactorMatrix,(R$4+1),FALSE)*$E2000</f>
        <v>6.3576381657542841E-2</v>
      </c>
      <c r="S1994" s="5">
        <f t="shared" ref="S1994:S2000" ca="1" si="986">SUBTOTAL(9,O1994:R1994)</f>
        <v>21.397104043493933</v>
      </c>
      <c r="T1994" s="5">
        <f ca="1">VLOOKUP(CONCATENATE($F1994," ",$G1994),AllocFactorMatrix,(T$4+1),FALSE)*$E2000</f>
        <v>0.58655525958795318</v>
      </c>
      <c r="U1994" s="5">
        <f ca="1">VLOOKUP(CONCATENATE($F1994," ",$G1994),AllocFactorMatrix,(U$4+1),FALSE)*$E2000</f>
        <v>9.5988768847907373</v>
      </c>
      <c r="V1994" s="5">
        <f ca="1">VLOOKUP(CONCATENATE($F1994," ",$G1994),AllocFactorMatrix,(V$4+1),FALSE)*$E2000</f>
        <v>50.730334049624965</v>
      </c>
      <c r="W1994" s="5">
        <f ca="1">VLOOKUP(CONCATENATE($F1994," ",$G1994),AllocFactorMatrix,(W$4+1),FALSE)*$E2000</f>
        <v>9.1610575114165762</v>
      </c>
      <c r="X1994" s="5">
        <f t="shared" ref="X1994:X2000" ca="1" si="987">SUBTOTAL(9,T1994:W1994)</f>
        <v>70.076823705420225</v>
      </c>
      <c r="Y1994" s="5">
        <f ca="1">VLOOKUP(CONCATENATE($F1994," ",$G1994),AllocFactorMatrix,(Y$4+1),FALSE)*$E2000</f>
        <v>5.1565125078120007</v>
      </c>
      <c r="Z1994" s="5">
        <f ca="1">VLOOKUP(CONCATENATE($F1994," ",$G1994),AllocFactorMatrix,(Z$4+1),FALSE)*$E2000</f>
        <v>8.6369613451448488E-2</v>
      </c>
      <c r="AA1994" s="5">
        <f t="shared" ca="1" si="974"/>
        <v>5.2428821212634489</v>
      </c>
      <c r="AB1994" s="5">
        <f ca="1">VLOOKUP(CONCATENATE($F1994," ",$G1994),AllocFactorMatrix,(AB$4+1),FALSE)*$E2000</f>
        <v>6.691340618810461E-2</v>
      </c>
      <c r="AC1994" s="5">
        <f ca="1">VLOOKUP(CONCATENATE($F1994," ",$G1994),AllocFactorMatrix,(AC$4+1),FALSE)*$E2000</f>
        <v>0</v>
      </c>
      <c r="AD1994" s="5">
        <f ca="1">VLOOKUP(CONCATENATE($F1994," ",$G1994),AllocFactorMatrix,(AD$4+1),FALSE)*$E2000</f>
        <v>0</v>
      </c>
    </row>
    <row r="1995" spans="4:30" hidden="1" outlineLevel="1">
      <c r="E1995" s="51"/>
      <c r="F1995" s="52" t="str">
        <f>F2000</f>
        <v>LABOR_M</v>
      </c>
      <c r="G1995" s="55" t="str">
        <f>$G$10</f>
        <v>SUBTRAN</v>
      </c>
      <c r="H1995" s="4">
        <f t="shared" ca="1" si="972"/>
        <v>54.473499892266972</v>
      </c>
      <c r="I1995" s="5">
        <f ca="1">VLOOKUP(CONCATENATE($F1995," ",$G1995),AllocFactorMatrix,(I$4+1),FALSE)*$E2000</f>
        <v>26.521373022049456</v>
      </c>
      <c r="J1995" s="5">
        <f ca="1">VLOOKUP(CONCATENATE($F1995," ",$G1995),AllocFactorMatrix,(J$4+1),FALSE)*$E2000</f>
        <v>1.2799561561190576</v>
      </c>
      <c r="K1995" s="5">
        <f ca="1">VLOOKUP(CONCATENATE($F1995," ",$G1995),AllocFactorMatrix,(K$4+1),FALSE)*$E2000</f>
        <v>4.6564179120143852</v>
      </c>
      <c r="L1995" s="5">
        <f ca="1">VLOOKUP(CONCATENATE($F1995," ",$G1995),AllocFactorMatrix,(L$4+1),FALSE)*$E2000</f>
        <v>0.14383236818090506</v>
      </c>
      <c r="M1995" s="5">
        <f ca="1">VLOOKUP(CONCATENATE($F1995," ",$G1995),AllocFactorMatrix,(M$4+1),FALSE)*$E2000</f>
        <v>1.7913560774955827E-2</v>
      </c>
      <c r="N1995" s="5">
        <f t="shared" ca="1" si="973"/>
        <v>4.8181638409702456</v>
      </c>
      <c r="O1995" s="5">
        <f ca="1">VLOOKUP(CONCATENATE($F1995," ",$G1995),AllocFactorMatrix,(O$4+1),FALSE)*$E2000</f>
        <v>3.5179965114776643</v>
      </c>
      <c r="P1995" s="5">
        <f ca="1">VLOOKUP(CONCATENATE($F1995," ",$G1995),AllocFactorMatrix,(P$4+1),FALSE)*$E2000</f>
        <v>0.65399144824772482</v>
      </c>
      <c r="Q1995" s="5">
        <f ca="1">VLOOKUP(CONCATENATE($F1995," ",$G1995),AllocFactorMatrix,(Q$4+1),FALSE)*$E2000</f>
        <v>0.38913270426777635</v>
      </c>
      <c r="R1995" s="5">
        <f ca="1">VLOOKUP(CONCATENATE($F1995," ",$G1995),AllocFactorMatrix,(R$4+1),FALSE)*$E2000</f>
        <v>0</v>
      </c>
      <c r="S1995" s="5">
        <f t="shared" ca="1" si="986"/>
        <v>4.5611206639931661</v>
      </c>
      <c r="T1995" s="5">
        <f ca="1">VLOOKUP(CONCATENATE($F1995," ",$G1995),AllocFactorMatrix,(T$4+1),FALSE)*$E2000</f>
        <v>0.12284239759423346</v>
      </c>
      <c r="U1995" s="5">
        <f ca="1">VLOOKUP(CONCATENATE($F1995," ",$G1995),AllocFactorMatrix,(U$4+1),FALSE)*$E2000</f>
        <v>2.0110001848286054</v>
      </c>
      <c r="V1995" s="5">
        <f ca="1">VLOOKUP(CONCATENATE($F1995," ",$G1995),AllocFactorMatrix,(V$4+1),FALSE)*$E2000</f>
        <v>14.010001015101052</v>
      </c>
      <c r="W1995" s="5">
        <f ca="1">VLOOKUP(CONCATENATE($F1995," ",$G1995),AllocFactorMatrix,(W$4+1),FALSE)*$E2000</f>
        <v>0</v>
      </c>
      <c r="X1995" s="5">
        <f t="shared" ca="1" si="987"/>
        <v>16.14384359752389</v>
      </c>
      <c r="Y1995" s="5">
        <f ca="1">VLOOKUP(CONCATENATE($F1995," ",$G1995),AllocFactorMatrix,(Y$4+1),FALSE)*$E2000</f>
        <v>1.0588138812680941</v>
      </c>
      <c r="Z1995" s="5">
        <f ca="1">VLOOKUP(CONCATENATE($F1995," ",$G1995),AllocFactorMatrix,(Z$4+1),FALSE)*$E2000</f>
        <v>1.7650456166641536E-2</v>
      </c>
      <c r="AA1995" s="5">
        <f t="shared" ca="1" si="974"/>
        <v>1.0764643374347356</v>
      </c>
      <c r="AB1995" s="5">
        <f ca="1">VLOOKUP(CONCATENATE($F1995," ",$G1995),AllocFactorMatrix,(AB$4+1),FALSE)*$E2000</f>
        <v>1.41390172804488E-2</v>
      </c>
      <c r="AC1995" s="5">
        <f ca="1">VLOOKUP(CONCATENATE($F1995," ",$G1995),AllocFactorMatrix,(AC$4+1),FALSE)*$E2000</f>
        <v>4.8075681373830115E-2</v>
      </c>
      <c r="AD1995" s="5">
        <f ca="1">VLOOKUP(CONCATENATE($F1995," ",$G1995),AllocFactorMatrix,(AD$4+1),FALSE)*$E2000</f>
        <v>1.0363575522146595E-2</v>
      </c>
    </row>
    <row r="1996" spans="4:30" hidden="1" outlineLevel="1">
      <c r="E1996" s="51"/>
      <c r="F1996" s="52" t="str">
        <f>F2000</f>
        <v>LABOR_M</v>
      </c>
      <c r="G1996" s="55" t="str">
        <f>$G$11</f>
        <v>DISTPRI</v>
      </c>
      <c r="H1996" s="4">
        <f t="shared" ca="1" si="972"/>
        <v>34901.088486885783</v>
      </c>
      <c r="I1996" s="5">
        <f ca="1">VLOOKUP(CONCATENATE($F1996," ",$G1996),AllocFactorMatrix,(I$4+1),FALSE)*$E2000</f>
        <v>23325.88598561558</v>
      </c>
      <c r="J1996" s="5">
        <f ca="1">VLOOKUP(CONCATENATE($F1996," ",$G1996),AllocFactorMatrix,(J$4+1),FALSE)*$E2000</f>
        <v>1099.5213722749284</v>
      </c>
      <c r="K1996" s="5">
        <f ca="1">VLOOKUP(CONCATENATE($F1996," ",$G1996),AllocFactorMatrix,(K$4+1),FALSE)*$E2000</f>
        <v>3992.4295840527984</v>
      </c>
      <c r="L1996" s="5">
        <f ca="1">VLOOKUP(CONCATENATE($F1996," ",$G1996),AllocFactorMatrix,(L$4+1),FALSE)*$E2000</f>
        <v>123.38684848927566</v>
      </c>
      <c r="M1996" s="5">
        <f ca="1">VLOOKUP(CONCATENATE($F1996," ",$G1996),AllocFactorMatrix,(M$4+1),FALSE)*$E2000</f>
        <v>0</v>
      </c>
      <c r="N1996" s="5">
        <f t="shared" ca="1" si="973"/>
        <v>4115.8164325420739</v>
      </c>
      <c r="O1996" s="5">
        <f ca="1">VLOOKUP(CONCATENATE($F1996," ",$G1996),AllocFactorMatrix,(O$4+1),FALSE)*$E2000</f>
        <v>2993.6243710148942</v>
      </c>
      <c r="P1996" s="5">
        <f ca="1">VLOOKUP(CONCATENATE($F1996," ",$G1996),AllocFactorMatrix,(P$4+1),FALSE)*$E2000</f>
        <v>557.56274055453446</v>
      </c>
      <c r="Q1996" s="5">
        <f ca="1">VLOOKUP(CONCATENATE($F1996," ",$G1996),AllocFactorMatrix,(Q$4+1),FALSE)*$E2000</f>
        <v>0</v>
      </c>
      <c r="R1996" s="5">
        <f ca="1">VLOOKUP(CONCATENATE($F1996," ",$G1996),AllocFactorMatrix,(R$4+1),FALSE)*$E2000</f>
        <v>0</v>
      </c>
      <c r="S1996" s="5">
        <f t="shared" ca="1" si="986"/>
        <v>3551.1871115694285</v>
      </c>
      <c r="T1996" s="5">
        <f ca="1">VLOOKUP(CONCATENATE($F1996," ",$G1996),AllocFactorMatrix,(T$4+1),FALSE)*$E2000</f>
        <v>106.72086399621764</v>
      </c>
      <c r="U1996" s="5">
        <f ca="1">VLOOKUP(CONCATENATE($F1996," ",$G1996),AllocFactorMatrix,(U$4+1),FALSE)*$E2000</f>
        <v>1721.1660433679103</v>
      </c>
      <c r="V1996" s="5">
        <f ca="1">VLOOKUP(CONCATENATE($F1996," ",$G1996),AllocFactorMatrix,(V$4+1),FALSE)*$E2000</f>
        <v>0</v>
      </c>
      <c r="W1996" s="5">
        <f ca="1">VLOOKUP(CONCATENATE($F1996," ",$G1996),AllocFactorMatrix,(W$4+1),FALSE)*$E2000</f>
        <v>0</v>
      </c>
      <c r="X1996" s="5">
        <f t="shared" ca="1" si="987"/>
        <v>1827.8869073641281</v>
      </c>
      <c r="Y1996" s="5">
        <f ca="1">VLOOKUP(CONCATENATE($F1996," ",$G1996),AllocFactorMatrix,(Y$4+1),FALSE)*$E2000</f>
        <v>902.71532171013939</v>
      </c>
      <c r="Z1996" s="5">
        <f ca="1">VLOOKUP(CONCATENATE($F1996," ",$G1996),AllocFactorMatrix,(Z$4+1),FALSE)*$E2000</f>
        <v>15.060825256726057</v>
      </c>
      <c r="AA1996" s="5">
        <f t="shared" ca="1" si="974"/>
        <v>917.77614696686544</v>
      </c>
      <c r="AB1996" s="5">
        <f ca="1">VLOOKUP(CONCATENATE($F1996," ",$G1996),AllocFactorMatrix,(AB$4+1),FALSE)*$E2000</f>
        <v>12.201792016860987</v>
      </c>
      <c r="AC1996" s="5">
        <f ca="1">VLOOKUP(CONCATENATE($F1996," ",$G1996),AllocFactorMatrix,(AC$4+1),FALSE)*$E2000</f>
        <v>41.801644260002909</v>
      </c>
      <c r="AD1996" s="5">
        <f ca="1">VLOOKUP(CONCATENATE($F1996," ",$G1996),AllocFactorMatrix,(AD$4+1),FALSE)*$E2000</f>
        <v>9.0110942759152479</v>
      </c>
    </row>
    <row r="1997" spans="4:30" hidden="1" outlineLevel="1">
      <c r="E1997" s="51"/>
      <c r="F1997" s="52" t="str">
        <f>F2000</f>
        <v>LABOR_M</v>
      </c>
      <c r="G1997" s="55" t="str">
        <f>$G$12</f>
        <v>DISTSEC</v>
      </c>
      <c r="H1997" s="4">
        <f t="shared" ca="1" si="972"/>
        <v>14404.108488037456</v>
      </c>
      <c r="I1997" s="5">
        <f ca="1">VLOOKUP(CONCATENATE($F1997," ",$G1997),AllocFactorMatrix,(I$4+1),FALSE)*$E2000</f>
        <v>10769.972825564186</v>
      </c>
      <c r="J1997" s="5">
        <f ca="1">VLOOKUP(CONCATENATE($F1997," ",$G1997),AllocFactorMatrix,(J$4+1),FALSE)*$E2000</f>
        <v>519.22382241170237</v>
      </c>
      <c r="K1997" s="5">
        <f ca="1">VLOOKUP(CONCATENATE($F1997," ",$G1997),AllocFactorMatrix,(K$4+1),FALSE)*$E2000</f>
        <v>1566.7146522164446</v>
      </c>
      <c r="L1997" s="5">
        <f ca="1">VLOOKUP(CONCATENATE($F1997," ",$G1997),AllocFactorMatrix,(L$4+1),FALSE)*$E2000</f>
        <v>0</v>
      </c>
      <c r="M1997" s="5">
        <f ca="1">VLOOKUP(CONCATENATE($F1997," ",$G1997),AllocFactorMatrix,(M$4+1),FALSE)*$E2000</f>
        <v>0</v>
      </c>
      <c r="N1997" s="5">
        <f t="shared" ca="1" si="973"/>
        <v>1566.7146522164446</v>
      </c>
      <c r="O1997" s="5">
        <f ca="1">VLOOKUP(CONCATENATE($F1997," ",$G1997),AllocFactorMatrix,(O$4+1),FALSE)*$E2000</f>
        <v>998.31667441868103</v>
      </c>
      <c r="P1997" s="5">
        <f ca="1">VLOOKUP(CONCATENATE($F1997," ",$G1997),AllocFactorMatrix,(P$4+1),FALSE)*$E2000</f>
        <v>0</v>
      </c>
      <c r="Q1997" s="5">
        <f ca="1">VLOOKUP(CONCATENATE($F1997," ",$G1997),AllocFactorMatrix,(Q$4+1),FALSE)*$E2000</f>
        <v>0</v>
      </c>
      <c r="R1997" s="5">
        <f ca="1">VLOOKUP(CONCATENATE($F1997," ",$G1997),AllocFactorMatrix,(R$4+1),FALSE)*$E2000</f>
        <v>0</v>
      </c>
      <c r="S1997" s="5">
        <f t="shared" ca="1" si="986"/>
        <v>998.31667441868103</v>
      </c>
      <c r="T1997" s="5">
        <f ca="1">VLOOKUP(CONCATENATE($F1997," ",$G1997),AllocFactorMatrix,(T$4+1),FALSE)*$E2000</f>
        <v>26.992388541263132</v>
      </c>
      <c r="U1997" s="5">
        <f ca="1">VLOOKUP(CONCATENATE($F1997," ",$G1997),AllocFactorMatrix,(U$4+1),FALSE)*$E2000</f>
        <v>0</v>
      </c>
      <c r="V1997" s="5">
        <f ca="1">VLOOKUP(CONCATENATE($F1997," ",$G1997),AllocFactorMatrix,(V$4+1),FALSE)*$E2000</f>
        <v>0</v>
      </c>
      <c r="W1997" s="5">
        <f ca="1">VLOOKUP(CONCATENATE($F1997," ",$G1997),AllocFactorMatrix,(W$4+1),FALSE)*$E2000</f>
        <v>0</v>
      </c>
      <c r="X1997" s="5">
        <f t="shared" ca="1" si="987"/>
        <v>26.992388541263132</v>
      </c>
      <c r="Y1997" s="5">
        <f ca="1">VLOOKUP(CONCATENATE($F1997," ",$G1997),AllocFactorMatrix,(Y$4+1),FALSE)*$E2000</f>
        <v>368.22320818377227</v>
      </c>
      <c r="Z1997" s="5">
        <f ca="1">VLOOKUP(CONCATENATE($F1997," ",$G1997),AllocFactorMatrix,(Z$4+1),FALSE)*$E2000</f>
        <v>0</v>
      </c>
      <c r="AA1997" s="5">
        <f t="shared" ca="1" si="974"/>
        <v>368.22320818377227</v>
      </c>
      <c r="AB1997" s="5">
        <f ca="1">VLOOKUP(CONCATENATE($F1997," ",$G1997),AllocFactorMatrix,(AB$4+1),FALSE)*$E2000</f>
        <v>3.8210640766216404</v>
      </c>
      <c r="AC1997" s="5">
        <f ca="1">VLOOKUP(CONCATENATE($F1997," ",$G1997),AllocFactorMatrix,(AC$4+1),FALSE)*$E2000</f>
        <v>129.73982180159942</v>
      </c>
      <c r="AD1997" s="5">
        <f ca="1">VLOOKUP(CONCATENATE($F1997," ",$G1997),AllocFactorMatrix,(AD$4+1),FALSE)*$E2000</f>
        <v>21.104030823187223</v>
      </c>
    </row>
    <row r="1998" spans="4:30" hidden="1" outlineLevel="1">
      <c r="E1998" s="51"/>
      <c r="F1998" s="52" t="str">
        <f>F2000</f>
        <v>LABOR_M</v>
      </c>
      <c r="G1998" s="55" t="str">
        <f>$G$13</f>
        <v>ENERGY</v>
      </c>
      <c r="H1998" s="4">
        <f t="shared" ca="1" si="972"/>
        <v>17843.228837084403</v>
      </c>
      <c r="I1998" s="5">
        <f ca="1">VLOOKUP(CONCATENATE($F1998," ",$G1998),AllocFactorMatrix,(I$4+1),FALSE)*$E2000</f>
        <v>6695.2628103025609</v>
      </c>
      <c r="J1998" s="5">
        <f ca="1">VLOOKUP(CONCATENATE($F1998," ",$G1998),AllocFactorMatrix,(J$4+1),FALSE)*$E2000</f>
        <v>433.89629352155106</v>
      </c>
      <c r="K1998" s="5">
        <f ca="1">VLOOKUP(CONCATENATE($F1998," ",$G1998),AllocFactorMatrix,(K$4+1),FALSE)*$E2000</f>
        <v>1455.7691007418707</v>
      </c>
      <c r="L1998" s="5">
        <f ca="1">VLOOKUP(CONCATENATE($F1998," ",$G1998),AllocFactorMatrix,(L$4+1),FALSE)*$E2000</f>
        <v>46.267646957223782</v>
      </c>
      <c r="M1998" s="5">
        <f ca="1">VLOOKUP(CONCATENATE($F1998," ",$G1998),AllocFactorMatrix,(M$4+1),FALSE)*$E2000</f>
        <v>4.2653361709483857</v>
      </c>
      <c r="N1998" s="5">
        <f t="shared" ca="1" si="973"/>
        <v>1506.3020838700429</v>
      </c>
      <c r="O1998" s="5">
        <f ca="1">VLOOKUP(CONCATENATE($F1998," ",$G1998),AllocFactorMatrix,(O$4+1),FALSE)*$E2000</f>
        <v>1327.2450018694042</v>
      </c>
      <c r="P1998" s="5">
        <f ca="1">VLOOKUP(CONCATENATE($F1998," ",$G1998),AllocFactorMatrix,(P$4+1),FALSE)*$E2000</f>
        <v>246.04568494179875</v>
      </c>
      <c r="Q1998" s="5">
        <f ca="1">VLOOKUP(CONCATENATE($F1998," ",$G1998),AllocFactorMatrix,(Q$4+1),FALSE)*$E2000</f>
        <v>111.79686147019277</v>
      </c>
      <c r="R1998" s="5">
        <f ca="1">VLOOKUP(CONCATENATE($F1998," ",$G1998),AllocFactorMatrix,(R$4+1),FALSE)*$E2000</f>
        <v>5.1800112286583584</v>
      </c>
      <c r="S1998" s="5">
        <f t="shared" ca="1" si="986"/>
        <v>1690.2675595100541</v>
      </c>
      <c r="T1998" s="5">
        <f ca="1">VLOOKUP(CONCATENATE($F1998," ",$G1998),AllocFactorMatrix,(T$4+1),FALSE)*$E2000</f>
        <v>50.862543595880609</v>
      </c>
      <c r="U1998" s="5">
        <f ca="1">VLOOKUP(CONCATENATE($F1998," ",$G1998),AllocFactorMatrix,(U$4+1),FALSE)*$E2000</f>
        <v>893.07006940404142</v>
      </c>
      <c r="V1998" s="5">
        <f ca="1">VLOOKUP(CONCATENATE($F1998," ",$G1998),AllocFactorMatrix,(V$4+1),FALSE)*$E2000</f>
        <v>5070.4810702587456</v>
      </c>
      <c r="W1998" s="5">
        <f ca="1">VLOOKUP(CONCATENATE($F1998," ",$G1998),AllocFactorMatrix,(W$4+1),FALSE)*$E2000</f>
        <v>961.9889319273758</v>
      </c>
      <c r="X1998" s="5">
        <f t="shared" ca="1" si="987"/>
        <v>6976.4026151860435</v>
      </c>
      <c r="Y1998" s="5">
        <f ca="1">VLOOKUP(CONCATENATE($F1998," ",$G1998),AllocFactorMatrix,(Y$4+1),FALSE)*$E2000</f>
        <v>359.59067877576445</v>
      </c>
      <c r="Z1998" s="5">
        <f ca="1">VLOOKUP(CONCATENATE($F1998," ",$G1998),AllocFactorMatrix,(Z$4+1),FALSE)*$E2000</f>
        <v>5.8535630073782086</v>
      </c>
      <c r="AA1998" s="5">
        <f t="shared" ca="1" si="974"/>
        <v>365.44424178314267</v>
      </c>
      <c r="AB1998" s="5">
        <f ca="1">VLOOKUP(CONCATENATE($F1998," ",$G1998),AllocFactorMatrix,(AB$4+1),FALSE)*$E2000</f>
        <v>6.5291786718666556</v>
      </c>
      <c r="AC1998" s="5">
        <f ca="1">VLOOKUP(CONCATENATE($F1998," ",$G1998),AllocFactorMatrix,(AC$4+1),FALSE)*$E2000</f>
        <v>141.1847456783253</v>
      </c>
      <c r="AD1998" s="5">
        <f ca="1">VLOOKUP(CONCATENATE($F1998," ",$G1998),AllocFactorMatrix,(AD$4+1),FALSE)*$E2000</f>
        <v>27.93930856082185</v>
      </c>
    </row>
    <row r="1999" spans="4:30" hidden="1" outlineLevel="1">
      <c r="E1999" s="51"/>
      <c r="F1999" s="52" t="str">
        <f>F2000</f>
        <v>LABOR_M</v>
      </c>
      <c r="G1999" s="55" t="str">
        <f>$G$14</f>
        <v>CUSTOMER</v>
      </c>
      <c r="H1999" s="4">
        <f t="shared" ca="1" si="972"/>
        <v>13449.072360550375</v>
      </c>
      <c r="I1999" s="5">
        <f ca="1">VLOOKUP(CONCATENATE($F1999," ",$G1999),AllocFactorMatrix,(I$4+1),FALSE)*$E2000</f>
        <v>9609.3755475273338</v>
      </c>
      <c r="J1999" s="5">
        <f ca="1">VLOOKUP(CONCATENATE($F1999," ",$G1999),AllocFactorMatrix,(J$4+1),FALSE)*$E2000</f>
        <v>1644.4805752554023</v>
      </c>
      <c r="K1999" s="5">
        <f ca="1">VLOOKUP(CONCATENATE($F1999," ",$G1999),AllocFactorMatrix,(K$4+1),FALSE)*$E2000</f>
        <v>473.52177368154452</v>
      </c>
      <c r="L1999" s="5">
        <f ca="1">VLOOKUP(CONCATENATE($F1999," ",$G1999),AllocFactorMatrix,(L$4+1),FALSE)*$E2000</f>
        <v>79.15528103397024</v>
      </c>
      <c r="M1999" s="5">
        <f ca="1">VLOOKUP(CONCATENATE($F1999," ",$G1999),AllocFactorMatrix,(M$4+1),FALSE)*$E2000</f>
        <v>12.506154815816208</v>
      </c>
      <c r="N1999" s="5">
        <f t="shared" ca="1" si="973"/>
        <v>565.18320953133093</v>
      </c>
      <c r="O1999" s="5">
        <f ca="1">VLOOKUP(CONCATENATE($F1999," ",$G1999),AllocFactorMatrix,(O$4+1),FALSE)*$E2000</f>
        <v>88.36026947999612</v>
      </c>
      <c r="P1999" s="5">
        <f ca="1">VLOOKUP(CONCATENATE($F1999," ",$G1999),AllocFactorMatrix,(P$4+1),FALSE)*$E2000</f>
        <v>22.693364951690445</v>
      </c>
      <c r="Q1999" s="5">
        <f ca="1">VLOOKUP(CONCATENATE($F1999," ",$G1999),AllocFactorMatrix,(Q$4+1),FALSE)*$E2000</f>
        <v>43.405324525427218</v>
      </c>
      <c r="R1999" s="5">
        <f ca="1">VLOOKUP(CONCATENATE($F1999," ",$G1999),AllocFactorMatrix,(R$4+1),FALSE)*$E2000</f>
        <v>7.5757339639858534</v>
      </c>
      <c r="S1999" s="5">
        <f t="shared" ca="1" si="986"/>
        <v>162.03469292109963</v>
      </c>
      <c r="T1999" s="5">
        <f ca="1">VLOOKUP(CONCATENATE($F1999," ",$G1999),AllocFactorMatrix,(T$4+1),FALSE)*$E2000</f>
        <v>0.61452375307039842</v>
      </c>
      <c r="U1999" s="5">
        <f ca="1">VLOOKUP(CONCATENATE($F1999," ",$G1999),AllocFactorMatrix,(U$4+1),FALSE)*$E2000</f>
        <v>13.510062825367031</v>
      </c>
      <c r="V1999" s="5">
        <f ca="1">VLOOKUP(CONCATENATE($F1999," ",$G1999),AllocFactorMatrix,(V$4+1),FALSE)*$E2000</f>
        <v>63.865661882168837</v>
      </c>
      <c r="W1999" s="5">
        <f ca="1">VLOOKUP(CONCATENATE($F1999," ",$G1999),AllocFactorMatrix,(W$4+1),FALSE)*$E2000</f>
        <v>11.367833268517741</v>
      </c>
      <c r="X1999" s="5">
        <f t="shared" ca="1" si="987"/>
        <v>89.358081729124009</v>
      </c>
      <c r="Y1999" s="5">
        <f ca="1">VLOOKUP(CONCATENATE($F1999," ",$G1999),AllocFactorMatrix,(Y$4+1),FALSE)*$E2000</f>
        <v>24.184386513818399</v>
      </c>
      <c r="Z1999" s="5">
        <f ca="1">VLOOKUP(CONCATENATE($F1999," ",$G1999),AllocFactorMatrix,(Z$4+1),FALSE)*$E2000</f>
        <v>0.38314714479923906</v>
      </c>
      <c r="AA1999" s="5">
        <f t="shared" ca="1" si="974"/>
        <v>24.567533658617638</v>
      </c>
      <c r="AB1999" s="5">
        <f ca="1">VLOOKUP(CONCATENATE($F1999," ",$G1999),AllocFactorMatrix,(AB$4+1),FALSE)*$E2000</f>
        <v>0.6891325860079156</v>
      </c>
      <c r="AC1999" s="5">
        <f ca="1">VLOOKUP(CONCATENATE($F1999," ",$G1999),AllocFactorMatrix,(AC$4+1),FALSE)*$E2000</f>
        <v>1060.5972008485714</v>
      </c>
      <c r="AD1999" s="5">
        <f ca="1">VLOOKUP(CONCATENATE($F1999," ",$G1999),AllocFactorMatrix,(AD$4+1),FALSE)*$E2000</f>
        <v>292.78638649288644</v>
      </c>
    </row>
    <row r="2000" spans="4:30" collapsed="1">
      <c r="D2000" s="96" t="s">
        <v>634</v>
      </c>
      <c r="E2000" s="61">
        <v>148679</v>
      </c>
      <c r="F2000" s="61" t="s">
        <v>70</v>
      </c>
      <c r="G2000" s="55" t="str">
        <f>$G$15</f>
        <v>TOTAL</v>
      </c>
      <c r="H2000" s="4">
        <f t="shared" ca="1" si="972"/>
        <v>148679</v>
      </c>
      <c r="I2000" s="5">
        <f ca="1">VLOOKUP(CONCATENATE($F2000," ",$G2000),AllocFactorMatrix,(I$4+1),FALSE)*$E2000</f>
        <v>88180.55703053801</v>
      </c>
      <c r="J2000" s="5">
        <f ca="1">VLOOKUP(CONCATENATE($F2000," ",$G2000),AllocFactorMatrix,(J$4+1),FALSE)*$E2000</f>
        <v>5436.0434556608143</v>
      </c>
      <c r="K2000" s="5">
        <f ca="1">VLOOKUP(CONCATENATE($F2000," ",$G2000),AllocFactorMatrix,(K$4+1),FALSE)*$E2000</f>
        <v>13219.604484034237</v>
      </c>
      <c r="L2000" s="5">
        <f ca="1">VLOOKUP(CONCATENATE($F2000," ",$G2000),AllocFactorMatrix,(L$4+1),FALSE)*$E2000</f>
        <v>392.1842359266364</v>
      </c>
      <c r="M2000" s="5">
        <f ca="1">VLOOKUP(CONCATENATE($F2000," ",$G2000),AllocFactorMatrix,(M$4+1),FALSE)*$E2000</f>
        <v>35.203143979094499</v>
      </c>
      <c r="N2000" s="5">
        <f t="shared" ca="1" si="973"/>
        <v>13646.991863939968</v>
      </c>
      <c r="O2000" s="5">
        <f ca="1">VLOOKUP(CONCATENATE($F2000," ",$G2000),AllocFactorMatrix,(O$4+1),FALSE)*$E2000</f>
        <v>9767.2877968632693</v>
      </c>
      <c r="P2000" s="5">
        <f ca="1">VLOOKUP(CONCATENATE($F2000," ",$G2000),AllocFactorMatrix,(P$4+1),FALSE)*$E2000</f>
        <v>1615.5299597348424</v>
      </c>
      <c r="Q2000" s="5">
        <f ca="1">VLOOKUP(CONCATENATE($F2000," ",$G2000),AllocFactorMatrix,(Q$4+1),FALSE)*$E2000</f>
        <v>460.80988325072269</v>
      </c>
      <c r="R2000" s="5">
        <f ca="1">VLOOKUP(CONCATENATE($F2000," ",$G2000),AllocFactorMatrix,(R$4+1),FALSE)*$E2000</f>
        <v>19.365319343691137</v>
      </c>
      <c r="S2000" s="5">
        <f t="shared" ca="1" si="986"/>
        <v>11862.992959192525</v>
      </c>
      <c r="T2000" s="5">
        <f ca="1">VLOOKUP(CONCATENATE($F2000," ",$G2000),AllocFactorMatrix,(T$4+1),FALSE)*$E2000</f>
        <v>323.69253934751731</v>
      </c>
      <c r="U2000" s="5">
        <f ca="1">VLOOKUP(CONCATENATE($F2000," ",$G2000),AllocFactorMatrix,(U$4+1),FALSE)*$E2000</f>
        <v>4833.2573130100764</v>
      </c>
      <c r="V2000" s="5">
        <f ca="1">VLOOKUP(CONCATENATE($F2000," ",$G2000),AllocFactorMatrix,(V$4+1),FALSE)*$E2000</f>
        <v>17097.060700232385</v>
      </c>
      <c r="W2000" s="5">
        <f ca="1">VLOOKUP(CONCATENATE($F2000," ",$G2000),AllocFactorMatrix,(W$4+1),FALSE)*$E2000</f>
        <v>2547.9658263034744</v>
      </c>
      <c r="X2000" s="5">
        <f t="shared" ca="1" si="987"/>
        <v>24801.976378893451</v>
      </c>
      <c r="Y2000" s="5">
        <f ca="1">VLOOKUP(CONCATENATE($F2000," ",$G2000),AllocFactorMatrix,(Y$4+1),FALSE)*$E2000</f>
        <v>2939.8857926120731</v>
      </c>
      <c r="Z2000" s="5">
        <f ca="1">VLOOKUP(CONCATENATE($F2000," ",$G2000),AllocFactorMatrix,(Z$4+1),FALSE)*$E2000</f>
        <v>47.986826229878858</v>
      </c>
      <c r="AA2000" s="5">
        <f t="shared" ca="1" si="974"/>
        <v>2987.8726188419519</v>
      </c>
      <c r="AB2000" s="5">
        <f ca="1">VLOOKUP(CONCATENATE($F2000," ",$G2000),AllocFactorMatrix,(AB$4+1),FALSE)*$E2000</f>
        <v>38.343020935064054</v>
      </c>
      <c r="AC2000" s="5">
        <f ca="1">VLOOKUP(CONCATENATE($F2000," ",$G2000),AllocFactorMatrix,(AC$4+1),FALSE)*$E2000</f>
        <v>1373.3714882698728</v>
      </c>
      <c r="AD2000" s="5">
        <f ca="1">VLOOKUP(CONCATENATE($F2000," ",$G2000),AllocFactorMatrix,(AD$4+1),FALSE)*$E2000</f>
        <v>350.8511837283329</v>
      </c>
    </row>
    <row r="2001" spans="4:30" hidden="1" outlineLevel="1">
      <c r="E2001" s="51"/>
      <c r="F2001" s="52" t="str">
        <f>F2008</f>
        <v>LABOR_M</v>
      </c>
      <c r="G2001" s="55" t="str">
        <f>$G$8</f>
        <v>PRODUCTION</v>
      </c>
      <c r="H2001" s="4">
        <f t="shared" ref="H2001:H2008" ca="1" si="988">SUBTOTAL(9,I2001:AD2001)</f>
        <v>195681.21002992461</v>
      </c>
      <c r="I2001" s="5">
        <f ca="1">VLOOKUP(CONCATENATE($F2001," ",$G2001),AllocFactorMatrix,(I$4+1),FALSE)*$E2008</f>
        <v>108643.47718814389</v>
      </c>
      <c r="J2001" s="5">
        <f ca="1">VLOOKUP(CONCATENATE($F2001," ",$G2001),AllocFactorMatrix,(J$4+1),FALSE)*$E2008</f>
        <v>4999.2161234465639</v>
      </c>
      <c r="K2001" s="5">
        <f ca="1">VLOOKUP(CONCATENATE($F2001," ",$G2001),AllocFactorMatrix,(K$4+1),FALSE)*$E2008</f>
        <v>16468.85332618692</v>
      </c>
      <c r="L2001" s="5">
        <f ca="1">VLOOKUP(CONCATENATE($F2001," ",$G2001),AllocFactorMatrix,(L$4+1),FALSE)*$E2008</f>
        <v>411.50406930716383</v>
      </c>
      <c r="M2001" s="5">
        <f ca="1">VLOOKUP(CONCATENATE($F2001," ",$G2001),AllocFactorMatrix,(M$4+1),FALSE)*$E2008</f>
        <v>52.972812547597442</v>
      </c>
      <c r="N2001" s="5">
        <f t="shared" ref="N2001:N2008" ca="1" si="989">SUBTOTAL(9,K2001:M2001)</f>
        <v>16933.33020804168</v>
      </c>
      <c r="O2001" s="5">
        <f ca="1">VLOOKUP(CONCATENATE($F2001," ",$G2001),AllocFactorMatrix,(O$4+1),FALSE)*$E2008</f>
        <v>12528.07932834747</v>
      </c>
      <c r="P2001" s="5">
        <f ca="1">VLOOKUP(CONCATENATE($F2001," ",$G2001),AllocFactorMatrix,(P$4+1),FALSE)*$E2008</f>
        <v>2267.6061632334863</v>
      </c>
      <c r="Q2001" s="5">
        <f ca="1">VLOOKUP(CONCATENATE($F2001," ",$G2001),AllocFactorMatrix,(Q$4+1),FALSE)*$E2008</f>
        <v>877.09405428254229</v>
      </c>
      <c r="R2001" s="5">
        <f ca="1">VLOOKUP(CONCATENATE($F2001," ",$G2001),AllocFactorMatrix,(R$4+1),FALSE)*$E2008</f>
        <v>18.898503679271911</v>
      </c>
      <c r="S2001" s="5">
        <f ca="1">SUBTOTAL(9,O2001:R2001)</f>
        <v>15691.67804954277</v>
      </c>
      <c r="T2001" s="5">
        <f ca="1">VLOOKUP(CONCATENATE($F2001," ",$G2001),AllocFactorMatrix,(T$4+1),FALSE)*$E2008</f>
        <v>397.81225744005059</v>
      </c>
      <c r="U2001" s="5">
        <f ca="1">VLOOKUP(CONCATENATE($F2001," ",$G2001),AllocFactorMatrix,(U$4+1),FALSE)*$E2008</f>
        <v>6333.8626900298577</v>
      </c>
      <c r="V2001" s="5">
        <f ca="1">VLOOKUP(CONCATENATE($F2001," ",$G2001),AllocFactorMatrix,(V$4+1),FALSE)*$E2008</f>
        <v>34349.828154709365</v>
      </c>
      <c r="W2001" s="5">
        <f ca="1">VLOOKUP(CONCATENATE($F2001," ",$G2001),AllocFactorMatrix,(W$4+1),FALSE)*$E2008</f>
        <v>4519.4981571817216</v>
      </c>
      <c r="X2001" s="5">
        <f ca="1">SUBTOTAL(9,T2001:W2001)</f>
        <v>45601.001259360994</v>
      </c>
      <c r="Y2001" s="5">
        <f ca="1">VLOOKUP(CONCATENATE($F2001," ",$G2001),AllocFactorMatrix,(Y$4+1),FALSE)*$E2008</f>
        <v>3692.3891489844932</v>
      </c>
      <c r="Z2001" s="5">
        <f ca="1">VLOOKUP(CONCATENATE($F2001," ",$G2001),AllocFactorMatrix,(Z$4+1),FALSE)*$E2008</f>
        <v>76.752521893363166</v>
      </c>
      <c r="AA2001" s="5">
        <f t="shared" ref="AA2001:AA2008" ca="1" si="990">SUBTOTAL(9,Y2001:Z2001)</f>
        <v>3769.1416708778565</v>
      </c>
      <c r="AB2001" s="5">
        <f ca="1">VLOOKUP(CONCATENATE($F2001," ",$G2001),AllocFactorMatrix,(AB$4+1),FALSE)*$E2008</f>
        <v>43.365530510844501</v>
      </c>
      <c r="AC2001" s="5">
        <f ca="1">VLOOKUP(CONCATENATE($F2001," ",$G2001),AllocFactorMatrix,(AC$4+1),FALSE)*$E2008</f>
        <v>0</v>
      </c>
      <c r="AD2001" s="5">
        <f ca="1">VLOOKUP(CONCATENATE($F2001," ",$G2001),AllocFactorMatrix,(AD$4+1),FALSE)*$E2008</f>
        <v>0</v>
      </c>
    </row>
    <row r="2002" spans="4:30" hidden="1" outlineLevel="1">
      <c r="E2002" s="51"/>
      <c r="F2002" s="52" t="str">
        <f>F2008</f>
        <v>LABOR_M</v>
      </c>
      <c r="G2002" s="55" t="str">
        <f>$G$9</f>
        <v>BULKTRAN</v>
      </c>
      <c r="H2002" s="4">
        <f t="shared" ca="1" si="988"/>
        <v>714.98355723808481</v>
      </c>
      <c r="I2002" s="5">
        <f ca="1">VLOOKUP(CONCATENATE($F2002," ",$G2002),AllocFactorMatrix,(I$4+1),FALSE)*$E2008</f>
        <v>352.18873875184818</v>
      </c>
      <c r="J2002" s="5">
        <f ca="1">VLOOKUP(CONCATENATE($F2002," ",$G2002),AllocFactorMatrix,(J$4+1),FALSE)*$E2008</f>
        <v>17.409947805750534</v>
      </c>
      <c r="K2002" s="5">
        <f ca="1">VLOOKUP(CONCATENATE($F2002," ",$G2002),AllocFactorMatrix,(K$4+1),FALSE)*$E2008</f>
        <v>63.771641034683874</v>
      </c>
      <c r="L2002" s="5">
        <f ca="1">VLOOKUP(CONCATENATE($F2002," ",$G2002),AllocFactorMatrix,(L$4+1),FALSE)*$E2008</f>
        <v>2.0073048450817228</v>
      </c>
      <c r="M2002" s="5">
        <f ca="1">VLOOKUP(CONCATENATE($F2002," ",$G2002),AllocFactorMatrix,(M$4+1),FALSE)*$E2008</f>
        <v>0.18823862533269256</v>
      </c>
      <c r="N2002" s="5">
        <f t="shared" ca="1" si="989"/>
        <v>65.967184505098288</v>
      </c>
      <c r="O2002" s="5">
        <f ca="1">VLOOKUP(CONCATENATE($F2002," ",$G2002),AllocFactorMatrix,(O$4+1),FALSE)*$E2008</f>
        <v>48.476367551496431</v>
      </c>
      <c r="P2002" s="5">
        <f ca="1">VLOOKUP(CONCATENATE($F2002," ",$G2002),AllocFactorMatrix,(P$4+1),FALSE)*$E2008</f>
        <v>9.0325595828229801</v>
      </c>
      <c r="Q2002" s="5">
        <f ca="1">VLOOKUP(CONCATENATE($F2002," ",$G2002),AllocFactorMatrix,(Q$4+1),FALSE)*$E2008</f>
        <v>4.081645489213936</v>
      </c>
      <c r="R2002" s="5">
        <f ca="1">VLOOKUP(CONCATENATE($F2002," ",$G2002),AllocFactorMatrix,(R$4+1),FALSE)*$E2008</f>
        <v>0.18354703514998991</v>
      </c>
      <c r="S2002" s="5">
        <f t="shared" ref="S2002:S2008" ca="1" si="991">SUBTOTAL(9,O2002:R2002)</f>
        <v>61.774119658683333</v>
      </c>
      <c r="T2002" s="5">
        <f ca="1">VLOOKUP(CONCATENATE($F2002," ",$G2002),AllocFactorMatrix,(T$4+1),FALSE)*$E2008</f>
        <v>1.6934036829733359</v>
      </c>
      <c r="U2002" s="5">
        <f ca="1">VLOOKUP(CONCATENATE($F2002," ",$G2002),AllocFactorMatrix,(U$4+1),FALSE)*$E2008</f>
        <v>27.712262746618293</v>
      </c>
      <c r="V2002" s="5">
        <f ca="1">VLOOKUP(CONCATENATE($F2002," ",$G2002),AllocFactorMatrix,(V$4+1),FALSE)*$E2008</f>
        <v>146.46008728734435</v>
      </c>
      <c r="W2002" s="5">
        <f ca="1">VLOOKUP(CONCATENATE($F2002," ",$G2002),AllocFactorMatrix,(W$4+1),FALSE)*$E2008</f>
        <v>26.448264295952775</v>
      </c>
      <c r="X2002" s="5">
        <f t="shared" ref="X2002:X2008" ca="1" si="992">SUBTOTAL(9,T2002:W2002)</f>
        <v>202.31401801288877</v>
      </c>
      <c r="Y2002" s="5">
        <f ca="1">VLOOKUP(CONCATENATE($F2002," ",$G2002),AllocFactorMatrix,(Y$4+1),FALSE)*$E2008</f>
        <v>14.88701555273933</v>
      </c>
      <c r="Z2002" s="5">
        <f ca="1">VLOOKUP(CONCATENATE($F2002," ",$G2002),AllocFactorMatrix,(Z$4+1),FALSE)*$E2008</f>
        <v>0.24935182001165732</v>
      </c>
      <c r="AA2002" s="5">
        <f t="shared" ca="1" si="990"/>
        <v>15.136367372750987</v>
      </c>
      <c r="AB2002" s="5">
        <f ca="1">VLOOKUP(CONCATENATE($F2002," ",$G2002),AllocFactorMatrix,(AB$4+1),FALSE)*$E2008</f>
        <v>0.19318113106483237</v>
      </c>
      <c r="AC2002" s="5">
        <f ca="1">VLOOKUP(CONCATENATE($F2002," ",$G2002),AllocFactorMatrix,(AC$4+1),FALSE)*$E2008</f>
        <v>0</v>
      </c>
      <c r="AD2002" s="5">
        <f ca="1">VLOOKUP(CONCATENATE($F2002," ",$G2002),AllocFactorMatrix,(AD$4+1),FALSE)*$E2008</f>
        <v>0</v>
      </c>
    </row>
    <row r="2003" spans="4:30" hidden="1" outlineLevel="1">
      <c r="E2003" s="51"/>
      <c r="F2003" s="52" t="str">
        <f>F2008</f>
        <v>LABOR_M</v>
      </c>
      <c r="G2003" s="55" t="str">
        <f>$G$10</f>
        <v>SUBTRAN</v>
      </c>
      <c r="H2003" s="4">
        <f t="shared" ca="1" si="988"/>
        <v>157.26672608274581</v>
      </c>
      <c r="I2003" s="5">
        <f ca="1">VLOOKUP(CONCATENATE($F2003," ",$G2003),AllocFactorMatrix,(I$4+1),FALSE)*$E2008</f>
        <v>76.568047117330153</v>
      </c>
      <c r="J2003" s="5">
        <f ca="1">VLOOKUP(CONCATENATE($F2003," ",$G2003),AllocFactorMatrix,(J$4+1),FALSE)*$E2008</f>
        <v>3.6952741167797765</v>
      </c>
      <c r="K2003" s="5">
        <f ca="1">VLOOKUP(CONCATENATE($F2003," ",$G2003),AllocFactorMatrix,(K$4+1),FALSE)*$E2008</f>
        <v>13.44322655500082</v>
      </c>
      <c r="L2003" s="5">
        <f ca="1">VLOOKUP(CONCATENATE($F2003," ",$G2003),AllocFactorMatrix,(L$4+1),FALSE)*$E2008</f>
        <v>0.41524861984772476</v>
      </c>
      <c r="M2003" s="5">
        <f ca="1">VLOOKUP(CONCATENATE($F2003," ",$G2003),AllocFactorMatrix,(M$4+1),FALSE)*$E2008</f>
        <v>5.1717019488985085E-2</v>
      </c>
      <c r="N2003" s="5">
        <f t="shared" ca="1" si="989"/>
        <v>13.91019219433753</v>
      </c>
      <c r="O2003" s="5">
        <f ca="1">VLOOKUP(CONCATENATE($F2003," ",$G2003),AllocFactorMatrix,(O$4+1),FALSE)*$E2008</f>
        <v>10.156567777447952</v>
      </c>
      <c r="P2003" s="5">
        <f ca="1">VLOOKUP(CONCATENATE($F2003," ",$G2003),AllocFactorMatrix,(P$4+1),FALSE)*$E2008</f>
        <v>1.8880941036548649</v>
      </c>
      <c r="Q2003" s="5">
        <f ca="1">VLOOKUP(CONCATENATE($F2003," ",$G2003),AllocFactorMatrix,(Q$4+1),FALSE)*$E2008</f>
        <v>1.1234384890442133</v>
      </c>
      <c r="R2003" s="5">
        <f ca="1">VLOOKUP(CONCATENATE($F2003," ",$G2003),AllocFactorMatrix,(R$4+1),FALSE)*$E2008</f>
        <v>0</v>
      </c>
      <c r="S2003" s="5">
        <f t="shared" ca="1" si="991"/>
        <v>13.16810037014703</v>
      </c>
      <c r="T2003" s="5">
        <f ca="1">VLOOKUP(CONCATENATE($F2003," ",$G2003),AllocFactorMatrix,(T$4+1),FALSE)*$E2008</f>
        <v>0.35464990742301444</v>
      </c>
      <c r="U2003" s="5">
        <f ca="1">VLOOKUP(CONCATENATE($F2003," ",$G2003),AllocFactorMatrix,(U$4+1),FALSE)*$E2008</f>
        <v>5.8058214699857773</v>
      </c>
      <c r="V2003" s="5">
        <f ca="1">VLOOKUP(CONCATENATE($F2003," ",$G2003),AllocFactorMatrix,(V$4+1),FALSE)*$E2008</f>
        <v>40.447318355134151</v>
      </c>
      <c r="W2003" s="5">
        <f ca="1">VLOOKUP(CONCATENATE($F2003," ",$G2003),AllocFactorMatrix,(W$4+1),FALSE)*$E2008</f>
        <v>0</v>
      </c>
      <c r="X2003" s="5">
        <f t="shared" ca="1" si="992"/>
        <v>46.60778973254294</v>
      </c>
      <c r="Y2003" s="5">
        <f ca="1">VLOOKUP(CONCATENATE($F2003," ",$G2003),AllocFactorMatrix,(Y$4+1),FALSE)*$E2008</f>
        <v>3.0568293384364837</v>
      </c>
      <c r="Z2003" s="5">
        <f ca="1">VLOOKUP(CONCATENATE($F2003," ",$G2003),AllocFactorMatrix,(Z$4+1),FALSE)*$E2008</f>
        <v>5.0957428119811E-2</v>
      </c>
      <c r="AA2003" s="5">
        <f t="shared" ca="1" si="990"/>
        <v>3.1077867665562948</v>
      </c>
      <c r="AB2003" s="5">
        <f ca="1">VLOOKUP(CONCATENATE($F2003," ",$G2003),AllocFactorMatrix,(AB$4+1),FALSE)*$E2008</f>
        <v>4.0819792415049357E-2</v>
      </c>
      <c r="AC2003" s="5">
        <f ca="1">VLOOKUP(CONCATENATE($F2003," ",$G2003),AllocFactorMatrix,(AC$4+1),FALSE)*$E2008</f>
        <v>0.13879602061208518</v>
      </c>
      <c r="AD2003" s="5">
        <f ca="1">VLOOKUP(CONCATENATE($F2003," ",$G2003),AllocFactorMatrix,(AD$4+1),FALSE)*$E2008</f>
        <v>2.9919972024978155E-2</v>
      </c>
    </row>
    <row r="2004" spans="4:30" hidden="1" outlineLevel="1">
      <c r="E2004" s="51"/>
      <c r="F2004" s="52" t="str">
        <f>F2008</f>
        <v>LABOR_M</v>
      </c>
      <c r="G2004" s="55" t="str">
        <f>$G$11</f>
        <v>DISTPRI</v>
      </c>
      <c r="H2004" s="4">
        <f t="shared" ca="1" si="988"/>
        <v>100760.55208334292</v>
      </c>
      <c r="I2004" s="5">
        <f ca="1">VLOOKUP(CONCATENATE($F2004," ",$G2004),AllocFactorMatrix,(I$4+1),FALSE)*$E2008</f>
        <v>67342.574447982683</v>
      </c>
      <c r="J2004" s="5">
        <f ca="1">VLOOKUP(CONCATENATE($F2004," ",$G2004),AllocFactorMatrix,(J$4+1),FALSE)*$E2008</f>
        <v>3174.3531591997694</v>
      </c>
      <c r="K2004" s="5">
        <f ca="1">VLOOKUP(CONCATENATE($F2004," ",$G2004),AllocFactorMatrix,(K$4+1),FALSE)*$E2008</f>
        <v>11526.271141777972</v>
      </c>
      <c r="L2004" s="5">
        <f ca="1">VLOOKUP(CONCATENATE($F2004," ",$G2004),AllocFactorMatrix,(L$4+1),FALSE)*$E2008</f>
        <v>356.22175446690636</v>
      </c>
      <c r="M2004" s="5">
        <f ca="1">VLOOKUP(CONCATENATE($F2004," ",$G2004),AllocFactorMatrix,(M$4+1),FALSE)*$E2008</f>
        <v>0</v>
      </c>
      <c r="N2004" s="5">
        <f t="shared" ca="1" si="989"/>
        <v>11882.492896244878</v>
      </c>
      <c r="O2004" s="5">
        <f ca="1">VLOOKUP(CONCATENATE($F2004," ",$G2004),AllocFactorMatrix,(O$4+1),FALSE)*$E2008</f>
        <v>8642.6887363972328</v>
      </c>
      <c r="P2004" s="5">
        <f ca="1">VLOOKUP(CONCATENATE($F2004," ",$G2004),AllocFactorMatrix,(P$4+1),FALSE)*$E2008</f>
        <v>1609.7013587552306</v>
      </c>
      <c r="Q2004" s="5">
        <f ca="1">VLOOKUP(CONCATENATE($F2004," ",$G2004),AllocFactorMatrix,(Q$4+1),FALSE)*$E2008</f>
        <v>0</v>
      </c>
      <c r="R2004" s="5">
        <f ca="1">VLOOKUP(CONCATENATE($F2004," ",$G2004),AllocFactorMatrix,(R$4+1),FALSE)*$E2008</f>
        <v>0</v>
      </c>
      <c r="S2004" s="5">
        <f t="shared" ca="1" si="991"/>
        <v>10252.390095152463</v>
      </c>
      <c r="T2004" s="5">
        <f ca="1">VLOOKUP(CONCATENATE($F2004," ",$G2004),AllocFactorMatrix,(T$4+1),FALSE)*$E2008</f>
        <v>308.10652736836039</v>
      </c>
      <c r="U2004" s="5">
        <f ca="1">VLOOKUP(CONCATENATE($F2004," ",$G2004),AllocFactorMatrix,(U$4+1),FALSE)*$E2008</f>
        <v>4969.0610887972425</v>
      </c>
      <c r="V2004" s="5">
        <f ca="1">VLOOKUP(CONCATENATE($F2004," ",$G2004),AllocFactorMatrix,(V$4+1),FALSE)*$E2008</f>
        <v>0</v>
      </c>
      <c r="W2004" s="5">
        <f ca="1">VLOOKUP(CONCATENATE($F2004," ",$G2004),AllocFactorMatrix,(W$4+1),FALSE)*$E2008</f>
        <v>0</v>
      </c>
      <c r="X2004" s="5">
        <f t="shared" ca="1" si="992"/>
        <v>5277.1676161656032</v>
      </c>
      <c r="Y2004" s="5">
        <f ca="1">VLOOKUP(CONCATENATE($F2004," ",$G2004),AllocFactorMatrix,(Y$4+1),FALSE)*$E2008</f>
        <v>2606.1678341001884</v>
      </c>
      <c r="Z2004" s="5">
        <f ca="1">VLOOKUP(CONCATENATE($F2004," ",$G2004),AllocFactorMatrix,(Z$4+1),FALSE)*$E2008</f>
        <v>43.481081349903818</v>
      </c>
      <c r="AA2004" s="5">
        <f t="shared" ca="1" si="990"/>
        <v>2649.6489154500923</v>
      </c>
      <c r="AB2004" s="5">
        <f ca="1">VLOOKUP(CONCATENATE($F2004," ",$G2004),AllocFactorMatrix,(AB$4+1),FALSE)*$E2008</f>
        <v>35.226961488235908</v>
      </c>
      <c r="AC2004" s="5">
        <f ca="1">VLOOKUP(CONCATENATE($F2004," ",$G2004),AllocFactorMatrix,(AC$4+1),FALSE)*$E2008</f>
        <v>120.68267599195522</v>
      </c>
      <c r="AD2004" s="5">
        <f ca="1">VLOOKUP(CONCATENATE($F2004," ",$G2004),AllocFactorMatrix,(AD$4+1),FALSE)*$E2008</f>
        <v>26.015315667230322</v>
      </c>
    </row>
    <row r="2005" spans="4:30" hidden="1" outlineLevel="1">
      <c r="E2005" s="51"/>
      <c r="F2005" s="52" t="str">
        <f>F2008</f>
        <v>LABOR_M</v>
      </c>
      <c r="G2005" s="55" t="str">
        <f>$G$12</f>
        <v>DISTSEC</v>
      </c>
      <c r="H2005" s="4">
        <f t="shared" ca="1" si="988"/>
        <v>41585.11915948915</v>
      </c>
      <c r="I2005" s="5">
        <f ca="1">VLOOKUP(CONCATENATE($F2005," ",$G2005),AllocFactorMatrix,(I$4+1),FALSE)*$E2008</f>
        <v>31093.253960666916</v>
      </c>
      <c r="J2005" s="5">
        <f ca="1">VLOOKUP(CONCATENATE($F2005," ",$G2005),AllocFactorMatrix,(J$4+1),FALSE)*$E2008</f>
        <v>1499.0156831551299</v>
      </c>
      <c r="K2005" s="5">
        <f ca="1">VLOOKUP(CONCATENATE($F2005," ",$G2005),AllocFactorMatrix,(K$4+1),FALSE)*$E2008</f>
        <v>4523.1550120194443</v>
      </c>
      <c r="L2005" s="5">
        <f ca="1">VLOOKUP(CONCATENATE($F2005," ",$G2005),AllocFactorMatrix,(L$4+1),FALSE)*$E2008</f>
        <v>0</v>
      </c>
      <c r="M2005" s="5">
        <f ca="1">VLOOKUP(CONCATENATE($F2005," ",$G2005),AllocFactorMatrix,(M$4+1),FALSE)*$E2008</f>
        <v>0</v>
      </c>
      <c r="N2005" s="5">
        <f t="shared" ca="1" si="989"/>
        <v>4523.1550120194443</v>
      </c>
      <c r="O2005" s="5">
        <f ca="1">VLOOKUP(CONCATENATE($F2005," ",$G2005),AllocFactorMatrix,(O$4+1),FALSE)*$E2008</f>
        <v>2882.1719788547748</v>
      </c>
      <c r="P2005" s="5">
        <f ca="1">VLOOKUP(CONCATENATE($F2005," ",$G2005),AllocFactorMatrix,(P$4+1),FALSE)*$E2008</f>
        <v>0</v>
      </c>
      <c r="Q2005" s="5">
        <f ca="1">VLOOKUP(CONCATENATE($F2005," ",$G2005),AllocFactorMatrix,(Q$4+1),FALSE)*$E2008</f>
        <v>0</v>
      </c>
      <c r="R2005" s="5">
        <f ca="1">VLOOKUP(CONCATENATE($F2005," ",$G2005),AllocFactorMatrix,(R$4+1),FALSE)*$E2008</f>
        <v>0</v>
      </c>
      <c r="S2005" s="5">
        <f t="shared" ca="1" si="991"/>
        <v>2882.1719788547748</v>
      </c>
      <c r="T2005" s="5">
        <f ca="1">VLOOKUP(CONCATENATE($F2005," ",$G2005),AllocFactorMatrix,(T$4+1),FALSE)*$E2008</f>
        <v>77.927883896450268</v>
      </c>
      <c r="U2005" s="5">
        <f ca="1">VLOOKUP(CONCATENATE($F2005," ",$G2005),AllocFactorMatrix,(U$4+1),FALSE)*$E2008</f>
        <v>0</v>
      </c>
      <c r="V2005" s="5">
        <f ca="1">VLOOKUP(CONCATENATE($F2005," ",$G2005),AllocFactorMatrix,(V$4+1),FALSE)*$E2008</f>
        <v>0</v>
      </c>
      <c r="W2005" s="5">
        <f ca="1">VLOOKUP(CONCATENATE($F2005," ",$G2005),AllocFactorMatrix,(W$4+1),FALSE)*$E2008</f>
        <v>0</v>
      </c>
      <c r="X2005" s="5">
        <f t="shared" ca="1" si="992"/>
        <v>77.927883896450268</v>
      </c>
      <c r="Y2005" s="5">
        <f ca="1">VLOOKUP(CONCATENATE($F2005," ",$G2005),AllocFactorMatrix,(Y$4+1),FALSE)*$E2008</f>
        <v>1063.0721090672562</v>
      </c>
      <c r="Z2005" s="5">
        <f ca="1">VLOOKUP(CONCATENATE($F2005," ",$G2005),AllocFactorMatrix,(Z$4+1),FALSE)*$E2008</f>
        <v>0</v>
      </c>
      <c r="AA2005" s="5">
        <f t="shared" ca="1" si="990"/>
        <v>1063.0721090672562</v>
      </c>
      <c r="AB2005" s="5">
        <f ca="1">VLOOKUP(CONCATENATE($F2005," ",$G2005),AllocFactorMatrix,(AB$4+1),FALSE)*$E2008</f>
        <v>11.03153347354468</v>
      </c>
      <c r="AC2005" s="5">
        <f ca="1">VLOOKUP(CONCATENATE($F2005," ",$G2005),AllocFactorMatrix,(AC$4+1),FALSE)*$E2008</f>
        <v>374.56299040174025</v>
      </c>
      <c r="AD2005" s="5">
        <f ca="1">VLOOKUP(CONCATENATE($F2005," ",$G2005),AllocFactorMatrix,(AD$4+1),FALSE)*$E2008</f>
        <v>60.928007953885256</v>
      </c>
    </row>
    <row r="2006" spans="4:30" hidden="1" outlineLevel="1">
      <c r="E2006" s="51"/>
      <c r="F2006" s="52" t="str">
        <f>F2008</f>
        <v>LABOR_M</v>
      </c>
      <c r="G2006" s="55" t="str">
        <f>$G$13</f>
        <v>ENERGY</v>
      </c>
      <c r="H2006" s="4">
        <f t="shared" ca="1" si="988"/>
        <v>51513.968948264039</v>
      </c>
      <c r="I2006" s="5">
        <f ca="1">VLOOKUP(CONCATENATE($F2006," ",$G2006),AllocFactorMatrix,(I$4+1),FALSE)*$E2008</f>
        <v>19329.436598020442</v>
      </c>
      <c r="J2006" s="5">
        <f ca="1">VLOOKUP(CONCATENATE($F2006," ",$G2006),AllocFactorMatrix,(J$4+1),FALSE)*$E2008</f>
        <v>1252.6723944032722</v>
      </c>
      <c r="K2006" s="5">
        <f ca="1">VLOOKUP(CONCATENATE($F2006," ",$G2006),AllocFactorMatrix,(K$4+1),FALSE)*$E2008</f>
        <v>4202.8516775841999</v>
      </c>
      <c r="L2006" s="5">
        <f ca="1">VLOOKUP(CONCATENATE($F2006," ",$G2006),AllocFactorMatrix,(L$4+1),FALSE)*$E2008</f>
        <v>133.57616776791406</v>
      </c>
      <c r="M2006" s="5">
        <f ca="1">VLOOKUP(CONCATENATE($F2006," ",$G2006),AllocFactorMatrix,(M$4+1),FALSE)*$E2008</f>
        <v>12.314161134753773</v>
      </c>
      <c r="N2006" s="5">
        <f t="shared" ca="1" si="989"/>
        <v>4348.7420064868675</v>
      </c>
      <c r="O2006" s="5">
        <f ca="1">VLOOKUP(CONCATENATE($F2006," ",$G2006),AllocFactorMatrix,(O$4+1),FALSE)*$E2008</f>
        <v>3831.7985179307429</v>
      </c>
      <c r="P2006" s="5">
        <f ca="1">VLOOKUP(CONCATENATE($F2006," ",$G2006),AllocFactorMatrix,(P$4+1),FALSE)*$E2008</f>
        <v>710.34171503778373</v>
      </c>
      <c r="Q2006" s="5">
        <f ca="1">VLOOKUP(CONCATENATE($F2006," ",$G2006),AllocFactorMatrix,(Q$4+1),FALSE)*$E2008</f>
        <v>322.76109345857191</v>
      </c>
      <c r="R2006" s="5">
        <f ca="1">VLOOKUP(CONCATENATE($F2006," ",$G2006),AllocFactorMatrix,(R$4+1),FALSE)*$E2008</f>
        <v>14.954857106925271</v>
      </c>
      <c r="S2006" s="5">
        <f t="shared" ca="1" si="991"/>
        <v>4879.8561835340242</v>
      </c>
      <c r="T2006" s="5">
        <f ca="1">VLOOKUP(CONCATENATE($F2006," ",$G2006),AllocFactorMatrix,(T$4+1),FALSE)*$E2008</f>
        <v>146.84178045076567</v>
      </c>
      <c r="U2006" s="5">
        <f ca="1">VLOOKUP(CONCATENATE($F2006," ",$G2006),AllocFactorMatrix,(U$4+1),FALSE)*$E2008</f>
        <v>2578.3216840378277</v>
      </c>
      <c r="V2006" s="5">
        <f ca="1">VLOOKUP(CONCATENATE($F2006," ",$G2006),AllocFactorMatrix,(V$4+1),FALSE)*$E2008</f>
        <v>14638.640057297494</v>
      </c>
      <c r="W2006" s="5">
        <f ca="1">VLOOKUP(CONCATENATE($F2006," ",$G2006),AllocFactorMatrix,(W$4+1),FALSE)*$E2008</f>
        <v>2777.2926313025964</v>
      </c>
      <c r="X2006" s="5">
        <f t="shared" ca="1" si="992"/>
        <v>20141.096153088685</v>
      </c>
      <c r="Y2006" s="5">
        <f ca="1">VLOOKUP(CONCATENATE($F2006," ",$G2006),AllocFactorMatrix,(Y$4+1),FALSE)*$E2008</f>
        <v>1038.1497222095111</v>
      </c>
      <c r="Z2006" s="5">
        <f ca="1">VLOOKUP(CONCATENATE($F2006," ",$G2006),AllocFactorMatrix,(Z$4+1),FALSE)*$E2008</f>
        <v>16.899422506541136</v>
      </c>
      <c r="AA2006" s="5">
        <f t="shared" ca="1" si="990"/>
        <v>1055.0491447160523</v>
      </c>
      <c r="AB2006" s="5">
        <f ca="1">VLOOKUP(CONCATENATE($F2006," ",$G2006),AllocFactorMatrix,(AB$4+1),FALSE)*$E2008</f>
        <v>18.849946409988735</v>
      </c>
      <c r="AC2006" s="5">
        <f ca="1">VLOOKUP(CONCATENATE($F2006," ",$G2006),AllocFactorMatrix,(AC$4+1),FALSE)*$E2008</f>
        <v>407.60484950605013</v>
      </c>
      <c r="AD2006" s="5">
        <f ca="1">VLOOKUP(CONCATENATE($F2006," ",$G2006),AllocFactorMatrix,(AD$4+1),FALSE)*$E2008</f>
        <v>80.661672098653682</v>
      </c>
    </row>
    <row r="2007" spans="4:30" hidden="1" outlineLevel="1">
      <c r="E2007" s="51"/>
      <c r="F2007" s="52" t="str">
        <f>F2008</f>
        <v>LABOR_M</v>
      </c>
      <c r="G2007" s="55" t="str">
        <f>$G$14</f>
        <v>CUSTOMER</v>
      </c>
      <c r="H2007" s="4">
        <f t="shared" ca="1" si="988"/>
        <v>38827.899495658472</v>
      </c>
      <c r="I2007" s="5">
        <f ca="1">VLOOKUP(CONCATENATE($F2007," ",$G2007),AllocFactorMatrix,(I$4+1),FALSE)*$E2008</f>
        <v>27742.57271972626</v>
      </c>
      <c r="J2007" s="5">
        <f ca="1">VLOOKUP(CONCATENATE($F2007," ",$G2007),AllocFactorMatrix,(J$4+1),FALSE)*$E2008</f>
        <v>4747.6677042703013</v>
      </c>
      <c r="K2007" s="5">
        <f ca="1">VLOOKUP(CONCATENATE($F2007," ",$G2007),AllocFactorMatrix,(K$4+1),FALSE)*$E2008</f>
        <v>1367.0724154510042</v>
      </c>
      <c r="L2007" s="5">
        <f ca="1">VLOOKUP(CONCATENATE($F2007," ",$G2007),AllocFactorMatrix,(L$4+1),FALSE)*$E2008</f>
        <v>228.52381295477113</v>
      </c>
      <c r="M2007" s="5">
        <f ca="1">VLOOKUP(CONCATENATE($F2007," ",$G2007),AllocFactorMatrix,(M$4+1),FALSE)*$E2008</f>
        <v>36.105666565525489</v>
      </c>
      <c r="N2007" s="5">
        <f t="shared" ca="1" si="989"/>
        <v>1631.7018949713008</v>
      </c>
      <c r="O2007" s="5">
        <f ca="1">VLOOKUP(CONCATENATE($F2007," ",$G2007),AllocFactorMatrix,(O$4+1),FALSE)*$E2008</f>
        <v>255.09890725565154</v>
      </c>
      <c r="P2007" s="5">
        <f ca="1">VLOOKUP(CONCATENATE($F2007," ",$G2007),AllocFactorMatrix,(P$4+1),FALSE)*$E2008</f>
        <v>65.516466113093031</v>
      </c>
      <c r="Q2007" s="5">
        <f ca="1">VLOOKUP(CONCATENATE($F2007," ",$G2007),AllocFactorMatrix,(Q$4+1),FALSE)*$E2008</f>
        <v>125.31255190456558</v>
      </c>
      <c r="R2007" s="5">
        <f ca="1">VLOOKUP(CONCATENATE($F2007," ",$G2007),AllocFactorMatrix,(R$4+1),FALSE)*$E2008</f>
        <v>21.871384811811026</v>
      </c>
      <c r="S2007" s="5">
        <f t="shared" ca="1" si="991"/>
        <v>467.79931008512119</v>
      </c>
      <c r="T2007" s="5">
        <f ca="1">VLOOKUP(CONCATENATE($F2007," ",$G2007),AllocFactorMatrix,(T$4+1),FALSE)*$E2008</f>
        <v>1.7741496128686021</v>
      </c>
      <c r="U2007" s="5">
        <f ca="1">VLOOKUP(CONCATENATE($F2007," ",$G2007),AllocFactorMatrix,(U$4+1),FALSE)*$E2008</f>
        <v>39.003980906673902</v>
      </c>
      <c r="V2007" s="5">
        <f ca="1">VLOOKUP(CONCATENATE($F2007," ",$G2007),AllocFactorMatrix,(V$4+1),FALSE)*$E2008</f>
        <v>184.3821963556658</v>
      </c>
      <c r="W2007" s="5">
        <f ca="1">VLOOKUP(CONCATENATE($F2007," ",$G2007),AllocFactorMatrix,(W$4+1),FALSE)*$E2008</f>
        <v>32.819296067446132</v>
      </c>
      <c r="X2007" s="5">
        <f t="shared" ca="1" si="992"/>
        <v>257.97962294265443</v>
      </c>
      <c r="Y2007" s="5">
        <f ca="1">VLOOKUP(CONCATENATE($F2007," ",$G2007),AllocFactorMatrix,(Y$4+1),FALSE)*$E2008</f>
        <v>69.821092767491876</v>
      </c>
      <c r="Z2007" s="5">
        <f ca="1">VLOOKUP(CONCATENATE($F2007," ",$G2007),AllocFactorMatrix,(Z$4+1),FALSE)*$E2008</f>
        <v>1.1061579885576993</v>
      </c>
      <c r="AA2007" s="5">
        <f t="shared" ca="1" si="990"/>
        <v>70.927250756049574</v>
      </c>
      <c r="AB2007" s="5">
        <f ca="1">VLOOKUP(CONCATENATE($F2007," ",$G2007),AllocFactorMatrix,(AB$4+1),FALSE)*$E2008</f>
        <v>1.9895476856222043</v>
      </c>
      <c r="AC2007" s="5">
        <f ca="1">VLOOKUP(CONCATENATE($F2007," ",$G2007),AllocFactorMatrix,(AC$4+1),FALSE)*$E2008</f>
        <v>3061.9778387629835</v>
      </c>
      <c r="AD2007" s="5">
        <f ca="1">VLOOKUP(CONCATENATE($F2007," ",$G2007),AllocFactorMatrix,(AD$4+1),FALSE)*$E2008</f>
        <v>845.28360645816201</v>
      </c>
    </row>
    <row r="2008" spans="4:30" collapsed="1">
      <c r="D2008" s="96" t="s">
        <v>647</v>
      </c>
      <c r="E2008" s="61">
        <v>429241</v>
      </c>
      <c r="F2008" s="61" t="s">
        <v>70</v>
      </c>
      <c r="G2008" s="55" t="str">
        <f>$G$15</f>
        <v>TOTAL</v>
      </c>
      <c r="H2008" s="4">
        <f t="shared" ca="1" si="988"/>
        <v>429241</v>
      </c>
      <c r="I2008" s="5">
        <f ca="1">VLOOKUP(CONCATENATE($F2008," ",$G2008),AllocFactorMatrix,(I$4+1),FALSE)*$E2008</f>
        <v>254580.07170040937</v>
      </c>
      <c r="J2008" s="5">
        <f ca="1">VLOOKUP(CONCATENATE($F2008," ",$G2008),AllocFactorMatrix,(J$4+1),FALSE)*$E2008</f>
        <v>15694.030286397565</v>
      </c>
      <c r="K2008" s="5">
        <f ca="1">VLOOKUP(CONCATENATE($F2008," ",$G2008),AllocFactorMatrix,(K$4+1),FALSE)*$E2008</f>
        <v>38165.418440609232</v>
      </c>
      <c r="L2008" s="5">
        <f ca="1">VLOOKUP(CONCATENATE($F2008," ",$G2008),AllocFactorMatrix,(L$4+1),FALSE)*$E2008</f>
        <v>1132.2483579616849</v>
      </c>
      <c r="M2008" s="5">
        <f ca="1">VLOOKUP(CONCATENATE($F2008," ",$G2008),AllocFactorMatrix,(M$4+1),FALSE)*$E2008</f>
        <v>101.63259589269838</v>
      </c>
      <c r="N2008" s="5">
        <f t="shared" ca="1" si="989"/>
        <v>39399.299394463611</v>
      </c>
      <c r="O2008" s="5">
        <f ca="1">VLOOKUP(CONCATENATE($F2008," ",$G2008),AllocFactorMatrix,(O$4+1),FALSE)*$E2008</f>
        <v>28198.470404114814</v>
      </c>
      <c r="P2008" s="5">
        <f ca="1">VLOOKUP(CONCATENATE($F2008," ",$G2008),AllocFactorMatrix,(P$4+1),FALSE)*$E2008</f>
        <v>4664.0863568260711</v>
      </c>
      <c r="Q2008" s="5">
        <f ca="1">VLOOKUP(CONCATENATE($F2008," ",$G2008),AllocFactorMatrix,(Q$4+1),FALSE)*$E2008</f>
        <v>1330.3727836239379</v>
      </c>
      <c r="R2008" s="5">
        <f ca="1">VLOOKUP(CONCATENATE($F2008," ",$G2008),AllocFactorMatrix,(R$4+1),FALSE)*$E2008</f>
        <v>55.908292633158197</v>
      </c>
      <c r="S2008" s="5">
        <f t="shared" ca="1" si="991"/>
        <v>34248.837837197985</v>
      </c>
      <c r="T2008" s="5">
        <f ca="1">VLOOKUP(CONCATENATE($F2008," ",$G2008),AllocFactorMatrix,(T$4+1),FALSE)*$E2008</f>
        <v>934.51065235889178</v>
      </c>
      <c r="U2008" s="5">
        <f ca="1">VLOOKUP(CONCATENATE($F2008," ",$G2008),AllocFactorMatrix,(U$4+1),FALSE)*$E2008</f>
        <v>13953.767527988204</v>
      </c>
      <c r="V2008" s="5">
        <f ca="1">VLOOKUP(CONCATENATE($F2008," ",$G2008),AllocFactorMatrix,(V$4+1),FALSE)*$E2008</f>
        <v>49359.757814004995</v>
      </c>
      <c r="W2008" s="5">
        <f ca="1">VLOOKUP(CONCATENATE($F2008," ",$G2008),AllocFactorMatrix,(W$4+1),FALSE)*$E2008</f>
        <v>7356.0583488477159</v>
      </c>
      <c r="X2008" s="5">
        <f t="shared" ca="1" si="992"/>
        <v>71604.094343199802</v>
      </c>
      <c r="Y2008" s="5">
        <f ca="1">VLOOKUP(CONCATENATE($F2008," ",$G2008),AllocFactorMatrix,(Y$4+1),FALSE)*$E2008</f>
        <v>8487.5437520201158</v>
      </c>
      <c r="Z2008" s="5">
        <f ca="1">VLOOKUP(CONCATENATE($F2008," ",$G2008),AllocFactorMatrix,(Z$4+1),FALSE)*$E2008</f>
        <v>138.53949298649729</v>
      </c>
      <c r="AA2008" s="5">
        <f t="shared" ca="1" si="990"/>
        <v>8626.0832450066137</v>
      </c>
      <c r="AB2008" s="5">
        <f ca="1">VLOOKUP(CONCATENATE($F2008," ",$G2008),AllocFactorMatrix,(AB$4+1),FALSE)*$E2008</f>
        <v>110.69752049171591</v>
      </c>
      <c r="AC2008" s="5">
        <f ca="1">VLOOKUP(CONCATENATE($F2008," ",$G2008),AllocFactorMatrix,(AC$4+1),FALSE)*$E2008</f>
        <v>3964.9671506833411</v>
      </c>
      <c r="AD2008" s="5">
        <f ca="1">VLOOKUP(CONCATENATE($F2008," ",$G2008),AllocFactorMatrix,(AD$4+1),FALSE)*$E2008</f>
        <v>1012.9185221499562</v>
      </c>
    </row>
    <row r="2009" spans="4:30" hidden="1" outlineLevel="1">
      <c r="E2009" s="51"/>
      <c r="F2009" s="52" t="str">
        <f>F2016</f>
        <v>PROD_ENERGY</v>
      </c>
      <c r="G2009" s="55" t="str">
        <f>$G$8</f>
        <v>PRODUCTION</v>
      </c>
      <c r="H2009" s="4">
        <f t="shared" ref="H2009:H2024" si="993">SUBTOTAL(9,I2009:AD2009)</f>
        <v>0</v>
      </c>
      <c r="I2009" s="5">
        <f>VLOOKUP(CONCATENATE($F2009," ",$G2009),AllocFactorMatrix,(I$4+1),FALSE)*$E2016</f>
        <v>0</v>
      </c>
      <c r="J2009" s="5">
        <f>VLOOKUP(CONCATENATE($F2009," ",$G2009),AllocFactorMatrix,(J$4+1),FALSE)*$E2016</f>
        <v>0</v>
      </c>
      <c r="K2009" s="5">
        <f>VLOOKUP(CONCATENATE($F2009," ",$G2009),AllocFactorMatrix,(K$4+1),FALSE)*$E2016</f>
        <v>0</v>
      </c>
      <c r="L2009" s="5">
        <f>VLOOKUP(CONCATENATE($F2009," ",$G2009),AllocFactorMatrix,(L$4+1),FALSE)*$E2016</f>
        <v>0</v>
      </c>
      <c r="M2009" s="5">
        <f>VLOOKUP(CONCATENATE($F2009," ",$G2009),AllocFactorMatrix,(M$4+1),FALSE)*$E2016</f>
        <v>0</v>
      </c>
      <c r="N2009" s="5">
        <f t="shared" ref="N2009:N2024" si="994">SUBTOTAL(9,K2009:M2009)</f>
        <v>0</v>
      </c>
      <c r="O2009" s="5">
        <f>VLOOKUP(CONCATENATE($F2009," ",$G2009),AllocFactorMatrix,(O$4+1),FALSE)*$E2016</f>
        <v>0</v>
      </c>
      <c r="P2009" s="5">
        <f>VLOOKUP(CONCATENATE($F2009," ",$G2009),AllocFactorMatrix,(P$4+1),FALSE)*$E2016</f>
        <v>0</v>
      </c>
      <c r="Q2009" s="5">
        <f>VLOOKUP(CONCATENATE($F2009," ",$G2009),AllocFactorMatrix,(Q$4+1),FALSE)*$E2016</f>
        <v>0</v>
      </c>
      <c r="R2009" s="5">
        <f>VLOOKUP(CONCATENATE($F2009," ",$G2009),AllocFactorMatrix,(R$4+1),FALSE)*$E2016</f>
        <v>0</v>
      </c>
      <c r="S2009" s="5">
        <f>SUBTOTAL(9,O2009:R2009)</f>
        <v>0</v>
      </c>
      <c r="T2009" s="5">
        <f>VLOOKUP(CONCATENATE($F2009," ",$G2009),AllocFactorMatrix,(T$4+1),FALSE)*$E2016</f>
        <v>0</v>
      </c>
      <c r="U2009" s="5">
        <f>VLOOKUP(CONCATENATE($F2009," ",$G2009),AllocFactorMatrix,(U$4+1),FALSE)*$E2016</f>
        <v>0</v>
      </c>
      <c r="V2009" s="5">
        <f>VLOOKUP(CONCATENATE($F2009," ",$G2009),AllocFactorMatrix,(V$4+1),FALSE)*$E2016</f>
        <v>0</v>
      </c>
      <c r="W2009" s="5">
        <f>VLOOKUP(CONCATENATE($F2009," ",$G2009),AllocFactorMatrix,(W$4+1),FALSE)*$E2016</f>
        <v>0</v>
      </c>
      <c r="X2009" s="5">
        <f>SUBTOTAL(9,T2009:W2009)</f>
        <v>0</v>
      </c>
      <c r="Y2009" s="5">
        <f>VLOOKUP(CONCATENATE($F2009," ",$G2009),AllocFactorMatrix,(Y$4+1),FALSE)*$E2016</f>
        <v>0</v>
      </c>
      <c r="Z2009" s="5">
        <f>VLOOKUP(CONCATENATE($F2009," ",$G2009),AllocFactorMatrix,(Z$4+1),FALSE)*$E2016</f>
        <v>0</v>
      </c>
      <c r="AA2009" s="5">
        <f t="shared" ref="AA2009:AA2024" si="995">SUBTOTAL(9,Y2009:Z2009)</f>
        <v>0</v>
      </c>
      <c r="AB2009" s="5">
        <f>VLOOKUP(CONCATENATE($F2009," ",$G2009),AllocFactorMatrix,(AB$4+1),FALSE)*$E2016</f>
        <v>0</v>
      </c>
      <c r="AC2009" s="5">
        <f>VLOOKUP(CONCATENATE($F2009," ",$G2009),AllocFactorMatrix,(AC$4+1),FALSE)*$E2016</f>
        <v>0</v>
      </c>
      <c r="AD2009" s="5">
        <f>VLOOKUP(CONCATENATE($F2009," ",$G2009),AllocFactorMatrix,(AD$4+1),FALSE)*$E2016</f>
        <v>0</v>
      </c>
    </row>
    <row r="2010" spans="4:30" hidden="1" outlineLevel="1">
      <c r="E2010" s="51"/>
      <c r="F2010" s="52" t="str">
        <f>F2016</f>
        <v>PROD_ENERGY</v>
      </c>
      <c r="G2010" s="55" t="str">
        <f>$G$9</f>
        <v>BULKTRAN</v>
      </c>
      <c r="H2010" s="4">
        <f t="shared" si="993"/>
        <v>0</v>
      </c>
      <c r="I2010" s="5">
        <f>VLOOKUP(CONCATENATE($F2010," ",$G2010),AllocFactorMatrix,(I$4+1),FALSE)*$E2016</f>
        <v>0</v>
      </c>
      <c r="J2010" s="5">
        <f>VLOOKUP(CONCATENATE($F2010," ",$G2010),AllocFactorMatrix,(J$4+1),FALSE)*$E2016</f>
        <v>0</v>
      </c>
      <c r="K2010" s="5">
        <f>VLOOKUP(CONCATENATE($F2010," ",$G2010),AllocFactorMatrix,(K$4+1),FALSE)*$E2016</f>
        <v>0</v>
      </c>
      <c r="L2010" s="5">
        <f>VLOOKUP(CONCATENATE($F2010," ",$G2010),AllocFactorMatrix,(L$4+1),FALSE)*$E2016</f>
        <v>0</v>
      </c>
      <c r="M2010" s="5">
        <f>VLOOKUP(CONCATENATE($F2010," ",$G2010),AllocFactorMatrix,(M$4+1),FALSE)*$E2016</f>
        <v>0</v>
      </c>
      <c r="N2010" s="5">
        <f t="shared" si="994"/>
        <v>0</v>
      </c>
      <c r="O2010" s="5">
        <f>VLOOKUP(CONCATENATE($F2010," ",$G2010),AllocFactorMatrix,(O$4+1),FALSE)*$E2016</f>
        <v>0</v>
      </c>
      <c r="P2010" s="5">
        <f>VLOOKUP(CONCATENATE($F2010," ",$G2010),AllocFactorMatrix,(P$4+1),FALSE)*$E2016</f>
        <v>0</v>
      </c>
      <c r="Q2010" s="5">
        <f>VLOOKUP(CONCATENATE($F2010," ",$G2010),AllocFactorMatrix,(Q$4+1),FALSE)*$E2016</f>
        <v>0</v>
      </c>
      <c r="R2010" s="5">
        <f>VLOOKUP(CONCATENATE($F2010," ",$G2010),AllocFactorMatrix,(R$4+1),FALSE)*$E2016</f>
        <v>0</v>
      </c>
      <c r="S2010" s="5">
        <f t="shared" ref="S2010:S2016" si="996">SUBTOTAL(9,O2010:R2010)</f>
        <v>0</v>
      </c>
      <c r="T2010" s="5">
        <f>VLOOKUP(CONCATENATE($F2010," ",$G2010),AllocFactorMatrix,(T$4+1),FALSE)*$E2016</f>
        <v>0</v>
      </c>
      <c r="U2010" s="5">
        <f>VLOOKUP(CONCATENATE($F2010," ",$G2010),AllocFactorMatrix,(U$4+1),FALSE)*$E2016</f>
        <v>0</v>
      </c>
      <c r="V2010" s="5">
        <f>VLOOKUP(CONCATENATE($F2010," ",$G2010),AllocFactorMatrix,(V$4+1),FALSE)*$E2016</f>
        <v>0</v>
      </c>
      <c r="W2010" s="5">
        <f>VLOOKUP(CONCATENATE($F2010," ",$G2010),AllocFactorMatrix,(W$4+1),FALSE)*$E2016</f>
        <v>0</v>
      </c>
      <c r="X2010" s="5">
        <f t="shared" ref="X2010:X2016" si="997">SUBTOTAL(9,T2010:W2010)</f>
        <v>0</v>
      </c>
      <c r="Y2010" s="5">
        <f>VLOOKUP(CONCATENATE($F2010," ",$G2010),AllocFactorMatrix,(Y$4+1),FALSE)*$E2016</f>
        <v>0</v>
      </c>
      <c r="Z2010" s="5">
        <f>VLOOKUP(CONCATENATE($F2010," ",$G2010),AllocFactorMatrix,(Z$4+1),FALSE)*$E2016</f>
        <v>0</v>
      </c>
      <c r="AA2010" s="5">
        <f t="shared" si="995"/>
        <v>0</v>
      </c>
      <c r="AB2010" s="5">
        <f>VLOOKUP(CONCATENATE($F2010," ",$G2010),AllocFactorMatrix,(AB$4+1),FALSE)*$E2016</f>
        <v>0</v>
      </c>
      <c r="AC2010" s="5">
        <f>VLOOKUP(CONCATENATE($F2010," ",$G2010),AllocFactorMatrix,(AC$4+1),FALSE)*$E2016</f>
        <v>0</v>
      </c>
      <c r="AD2010" s="5">
        <f>VLOOKUP(CONCATENATE($F2010," ",$G2010),AllocFactorMatrix,(AD$4+1),FALSE)*$E2016</f>
        <v>0</v>
      </c>
    </row>
    <row r="2011" spans="4:30" hidden="1" outlineLevel="1">
      <c r="E2011" s="51"/>
      <c r="F2011" s="52" t="str">
        <f>F2016</f>
        <v>PROD_ENERGY</v>
      </c>
      <c r="G2011" s="55" t="str">
        <f>$G$10</f>
        <v>SUBTRAN</v>
      </c>
      <c r="H2011" s="4">
        <f t="shared" si="993"/>
        <v>0</v>
      </c>
      <c r="I2011" s="5">
        <f>VLOOKUP(CONCATENATE($F2011," ",$G2011),AllocFactorMatrix,(I$4+1),FALSE)*$E2016</f>
        <v>0</v>
      </c>
      <c r="J2011" s="5">
        <f>VLOOKUP(CONCATENATE($F2011," ",$G2011),AllocFactorMatrix,(J$4+1),FALSE)*$E2016</f>
        <v>0</v>
      </c>
      <c r="K2011" s="5">
        <f>VLOOKUP(CONCATENATE($F2011," ",$G2011),AllocFactorMatrix,(K$4+1),FALSE)*$E2016</f>
        <v>0</v>
      </c>
      <c r="L2011" s="5">
        <f>VLOOKUP(CONCATENATE($F2011," ",$G2011),AllocFactorMatrix,(L$4+1),FALSE)*$E2016</f>
        <v>0</v>
      </c>
      <c r="M2011" s="5">
        <f>VLOOKUP(CONCATENATE($F2011," ",$G2011),AllocFactorMatrix,(M$4+1),FALSE)*$E2016</f>
        <v>0</v>
      </c>
      <c r="N2011" s="5">
        <f t="shared" si="994"/>
        <v>0</v>
      </c>
      <c r="O2011" s="5">
        <f>VLOOKUP(CONCATENATE($F2011," ",$G2011),AllocFactorMatrix,(O$4+1),FALSE)*$E2016</f>
        <v>0</v>
      </c>
      <c r="P2011" s="5">
        <f>VLOOKUP(CONCATENATE($F2011," ",$G2011),AllocFactorMatrix,(P$4+1),FALSE)*$E2016</f>
        <v>0</v>
      </c>
      <c r="Q2011" s="5">
        <f>VLOOKUP(CONCATENATE($F2011," ",$G2011),AllocFactorMatrix,(Q$4+1),FALSE)*$E2016</f>
        <v>0</v>
      </c>
      <c r="R2011" s="5">
        <f>VLOOKUP(CONCATENATE($F2011," ",$G2011),AllocFactorMatrix,(R$4+1),FALSE)*$E2016</f>
        <v>0</v>
      </c>
      <c r="S2011" s="5">
        <f t="shared" si="996"/>
        <v>0</v>
      </c>
      <c r="T2011" s="5">
        <f>VLOOKUP(CONCATENATE($F2011," ",$G2011),AllocFactorMatrix,(T$4+1),FALSE)*$E2016</f>
        <v>0</v>
      </c>
      <c r="U2011" s="5">
        <f>VLOOKUP(CONCATENATE($F2011," ",$G2011),AllocFactorMatrix,(U$4+1),FALSE)*$E2016</f>
        <v>0</v>
      </c>
      <c r="V2011" s="5">
        <f>VLOOKUP(CONCATENATE($F2011," ",$G2011),AllocFactorMatrix,(V$4+1),FALSE)*$E2016</f>
        <v>0</v>
      </c>
      <c r="W2011" s="5">
        <f>VLOOKUP(CONCATENATE($F2011," ",$G2011),AllocFactorMatrix,(W$4+1),FALSE)*$E2016</f>
        <v>0</v>
      </c>
      <c r="X2011" s="5">
        <f t="shared" si="997"/>
        <v>0</v>
      </c>
      <c r="Y2011" s="5">
        <f>VLOOKUP(CONCATENATE($F2011," ",$G2011),AllocFactorMatrix,(Y$4+1),FALSE)*$E2016</f>
        <v>0</v>
      </c>
      <c r="Z2011" s="5">
        <f>VLOOKUP(CONCATENATE($F2011," ",$G2011),AllocFactorMatrix,(Z$4+1),FALSE)*$E2016</f>
        <v>0</v>
      </c>
      <c r="AA2011" s="5">
        <f t="shared" si="995"/>
        <v>0</v>
      </c>
      <c r="AB2011" s="5">
        <f>VLOOKUP(CONCATENATE($F2011," ",$G2011),AllocFactorMatrix,(AB$4+1),FALSE)*$E2016</f>
        <v>0</v>
      </c>
      <c r="AC2011" s="5">
        <f>VLOOKUP(CONCATENATE($F2011," ",$G2011),AllocFactorMatrix,(AC$4+1),FALSE)*$E2016</f>
        <v>0</v>
      </c>
      <c r="AD2011" s="5">
        <f>VLOOKUP(CONCATENATE($F2011," ",$G2011),AllocFactorMatrix,(AD$4+1),FALSE)*$E2016</f>
        <v>0</v>
      </c>
    </row>
    <row r="2012" spans="4:30" hidden="1" outlineLevel="1">
      <c r="E2012" s="51"/>
      <c r="F2012" s="52" t="str">
        <f>F2016</f>
        <v>PROD_ENERGY</v>
      </c>
      <c r="G2012" s="55" t="str">
        <f>$G$11</f>
        <v>DISTPRI</v>
      </c>
      <c r="H2012" s="4">
        <f t="shared" si="993"/>
        <v>0</v>
      </c>
      <c r="I2012" s="5">
        <f>VLOOKUP(CONCATENATE($F2012," ",$G2012),AllocFactorMatrix,(I$4+1),FALSE)*$E2016</f>
        <v>0</v>
      </c>
      <c r="J2012" s="5">
        <f>VLOOKUP(CONCATENATE($F2012," ",$G2012),AllocFactorMatrix,(J$4+1),FALSE)*$E2016</f>
        <v>0</v>
      </c>
      <c r="K2012" s="5">
        <f>VLOOKUP(CONCATENATE($F2012," ",$G2012),AllocFactorMatrix,(K$4+1),FALSE)*$E2016</f>
        <v>0</v>
      </c>
      <c r="L2012" s="5">
        <f>VLOOKUP(CONCATENATE($F2012," ",$G2012),AllocFactorMatrix,(L$4+1),FALSE)*$E2016</f>
        <v>0</v>
      </c>
      <c r="M2012" s="5">
        <f>VLOOKUP(CONCATENATE($F2012," ",$G2012),AllocFactorMatrix,(M$4+1),FALSE)*$E2016</f>
        <v>0</v>
      </c>
      <c r="N2012" s="5">
        <f t="shared" si="994"/>
        <v>0</v>
      </c>
      <c r="O2012" s="5">
        <f>VLOOKUP(CONCATENATE($F2012," ",$G2012),AllocFactorMatrix,(O$4+1),FALSE)*$E2016</f>
        <v>0</v>
      </c>
      <c r="P2012" s="5">
        <f>VLOOKUP(CONCATENATE($F2012," ",$G2012),AllocFactorMatrix,(P$4+1),FALSE)*$E2016</f>
        <v>0</v>
      </c>
      <c r="Q2012" s="5">
        <f>VLOOKUP(CONCATENATE($F2012," ",$G2012),AllocFactorMatrix,(Q$4+1),FALSE)*$E2016</f>
        <v>0</v>
      </c>
      <c r="R2012" s="5">
        <f>VLOOKUP(CONCATENATE($F2012," ",$G2012),AllocFactorMatrix,(R$4+1),FALSE)*$E2016</f>
        <v>0</v>
      </c>
      <c r="S2012" s="5">
        <f t="shared" si="996"/>
        <v>0</v>
      </c>
      <c r="T2012" s="5">
        <f>VLOOKUP(CONCATENATE($F2012," ",$G2012),AllocFactorMatrix,(T$4+1),FALSE)*$E2016</f>
        <v>0</v>
      </c>
      <c r="U2012" s="5">
        <f>VLOOKUP(CONCATENATE($F2012," ",$G2012),AllocFactorMatrix,(U$4+1),FALSE)*$E2016</f>
        <v>0</v>
      </c>
      <c r="V2012" s="5">
        <f>VLOOKUP(CONCATENATE($F2012," ",$G2012),AllocFactorMatrix,(V$4+1),FALSE)*$E2016</f>
        <v>0</v>
      </c>
      <c r="W2012" s="5">
        <f>VLOOKUP(CONCATENATE($F2012," ",$G2012),AllocFactorMatrix,(W$4+1),FALSE)*$E2016</f>
        <v>0</v>
      </c>
      <c r="X2012" s="5">
        <f t="shared" si="997"/>
        <v>0</v>
      </c>
      <c r="Y2012" s="5">
        <f>VLOOKUP(CONCATENATE($F2012," ",$G2012),AllocFactorMatrix,(Y$4+1),FALSE)*$E2016</f>
        <v>0</v>
      </c>
      <c r="Z2012" s="5">
        <f>VLOOKUP(CONCATENATE($F2012," ",$G2012),AllocFactorMatrix,(Z$4+1),FALSE)*$E2016</f>
        <v>0</v>
      </c>
      <c r="AA2012" s="5">
        <f t="shared" si="995"/>
        <v>0</v>
      </c>
      <c r="AB2012" s="5">
        <f>VLOOKUP(CONCATENATE($F2012," ",$G2012),AllocFactorMatrix,(AB$4+1),FALSE)*$E2016</f>
        <v>0</v>
      </c>
      <c r="AC2012" s="5">
        <f>VLOOKUP(CONCATENATE($F2012," ",$G2012),AllocFactorMatrix,(AC$4+1),FALSE)*$E2016</f>
        <v>0</v>
      </c>
      <c r="AD2012" s="5">
        <f>VLOOKUP(CONCATENATE($F2012," ",$G2012),AllocFactorMatrix,(AD$4+1),FALSE)*$E2016</f>
        <v>0</v>
      </c>
    </row>
    <row r="2013" spans="4:30" hidden="1" outlineLevel="1">
      <c r="E2013" s="51"/>
      <c r="F2013" s="52" t="str">
        <f>F2016</f>
        <v>PROD_ENERGY</v>
      </c>
      <c r="G2013" s="55" t="str">
        <f>$G$12</f>
        <v>DISTSEC</v>
      </c>
      <c r="H2013" s="4">
        <f t="shared" si="993"/>
        <v>0</v>
      </c>
      <c r="I2013" s="5">
        <f>VLOOKUP(CONCATENATE($F2013," ",$G2013),AllocFactorMatrix,(I$4+1),FALSE)*$E2016</f>
        <v>0</v>
      </c>
      <c r="J2013" s="5">
        <f>VLOOKUP(CONCATENATE($F2013," ",$G2013),AllocFactorMatrix,(J$4+1),FALSE)*$E2016</f>
        <v>0</v>
      </c>
      <c r="K2013" s="5">
        <f>VLOOKUP(CONCATENATE($F2013," ",$G2013),AllocFactorMatrix,(K$4+1),FALSE)*$E2016</f>
        <v>0</v>
      </c>
      <c r="L2013" s="5">
        <f>VLOOKUP(CONCATENATE($F2013," ",$G2013),AllocFactorMatrix,(L$4+1),FALSE)*$E2016</f>
        <v>0</v>
      </c>
      <c r="M2013" s="5">
        <f>VLOOKUP(CONCATENATE($F2013," ",$G2013),AllocFactorMatrix,(M$4+1),FALSE)*$E2016</f>
        <v>0</v>
      </c>
      <c r="N2013" s="5">
        <f t="shared" si="994"/>
        <v>0</v>
      </c>
      <c r="O2013" s="5">
        <f>VLOOKUP(CONCATENATE($F2013," ",$G2013),AllocFactorMatrix,(O$4+1),FALSE)*$E2016</f>
        <v>0</v>
      </c>
      <c r="P2013" s="5">
        <f>VLOOKUP(CONCATENATE($F2013," ",$G2013),AllocFactorMatrix,(P$4+1),FALSE)*$E2016</f>
        <v>0</v>
      </c>
      <c r="Q2013" s="5">
        <f>VLOOKUP(CONCATENATE($F2013," ",$G2013),AllocFactorMatrix,(Q$4+1),FALSE)*$E2016</f>
        <v>0</v>
      </c>
      <c r="R2013" s="5">
        <f>VLOOKUP(CONCATENATE($F2013," ",$G2013),AllocFactorMatrix,(R$4+1),FALSE)*$E2016</f>
        <v>0</v>
      </c>
      <c r="S2013" s="5">
        <f t="shared" si="996"/>
        <v>0</v>
      </c>
      <c r="T2013" s="5">
        <f>VLOOKUP(CONCATENATE($F2013," ",$G2013),AllocFactorMatrix,(T$4+1),FALSE)*$E2016</f>
        <v>0</v>
      </c>
      <c r="U2013" s="5">
        <f>VLOOKUP(CONCATENATE($F2013," ",$G2013),AllocFactorMatrix,(U$4+1),FALSE)*$E2016</f>
        <v>0</v>
      </c>
      <c r="V2013" s="5">
        <f>VLOOKUP(CONCATENATE($F2013," ",$G2013),AllocFactorMatrix,(V$4+1),FALSE)*$E2016</f>
        <v>0</v>
      </c>
      <c r="W2013" s="5">
        <f>VLOOKUP(CONCATENATE($F2013," ",$G2013),AllocFactorMatrix,(W$4+1),FALSE)*$E2016</f>
        <v>0</v>
      </c>
      <c r="X2013" s="5">
        <f t="shared" si="997"/>
        <v>0</v>
      </c>
      <c r="Y2013" s="5">
        <f>VLOOKUP(CONCATENATE($F2013," ",$G2013),AllocFactorMatrix,(Y$4+1),FALSE)*$E2016</f>
        <v>0</v>
      </c>
      <c r="Z2013" s="5">
        <f>VLOOKUP(CONCATENATE($F2013," ",$G2013),AllocFactorMatrix,(Z$4+1),FALSE)*$E2016</f>
        <v>0</v>
      </c>
      <c r="AA2013" s="5">
        <f t="shared" si="995"/>
        <v>0</v>
      </c>
      <c r="AB2013" s="5">
        <f>VLOOKUP(CONCATENATE($F2013," ",$G2013),AllocFactorMatrix,(AB$4+1),FALSE)*$E2016</f>
        <v>0</v>
      </c>
      <c r="AC2013" s="5">
        <f>VLOOKUP(CONCATENATE($F2013," ",$G2013),AllocFactorMatrix,(AC$4+1),FALSE)*$E2016</f>
        <v>0</v>
      </c>
      <c r="AD2013" s="5">
        <f>VLOOKUP(CONCATENATE($F2013," ",$G2013),AllocFactorMatrix,(AD$4+1),FALSE)*$E2016</f>
        <v>0</v>
      </c>
    </row>
    <row r="2014" spans="4:30" hidden="1" outlineLevel="1">
      <c r="E2014" s="51"/>
      <c r="F2014" s="52" t="str">
        <f>F2016</f>
        <v>PROD_ENERGY</v>
      </c>
      <c r="G2014" s="55" t="str">
        <f>$G$13</f>
        <v>ENERGY</v>
      </c>
      <c r="H2014" s="4">
        <f t="shared" si="993"/>
        <v>-848164.99999999988</v>
      </c>
      <c r="I2014" s="5">
        <f>VLOOKUP(CONCATENATE($F2014," ",$G2014),AllocFactorMatrix,(I$4+1),FALSE)*$E2016</f>
        <v>-318254.48372314719</v>
      </c>
      <c r="J2014" s="5">
        <f>VLOOKUP(CONCATENATE($F2014," ",$G2014),AllocFactorMatrix,(J$4+1),FALSE)*$E2016</f>
        <v>-20624.947040405732</v>
      </c>
      <c r="K2014" s="5">
        <f>VLOOKUP(CONCATENATE($F2014," ",$G2014),AllocFactorMatrix,(K$4+1),FALSE)*$E2016</f>
        <v>-69198.933141771238</v>
      </c>
      <c r="L2014" s="5">
        <f>VLOOKUP(CONCATENATE($F2014," ",$G2014),AllocFactorMatrix,(L$4+1),FALSE)*$E2016</f>
        <v>-2199.2991929753202</v>
      </c>
      <c r="M2014" s="5">
        <f>VLOOKUP(CONCATENATE($F2014," ",$G2014),AllocFactorMatrix,(M$4+1),FALSE)*$E2016</f>
        <v>-202.74967532297663</v>
      </c>
      <c r="N2014" s="5">
        <f t="shared" si="994"/>
        <v>-71600.982010069536</v>
      </c>
      <c r="O2014" s="5">
        <f>VLOOKUP(CONCATENATE($F2014," ",$G2014),AllocFactorMatrix,(O$4+1),FALSE)*$E2016</f>
        <v>-63089.632895976843</v>
      </c>
      <c r="P2014" s="5">
        <f>VLOOKUP(CONCATENATE($F2014," ",$G2014),AllocFactorMatrix,(P$4+1),FALSE)*$E2016</f>
        <v>-11695.60398928114</v>
      </c>
      <c r="Q2014" s="5">
        <f>VLOOKUP(CONCATENATE($F2014," ",$G2014),AllocFactorMatrix,(Q$4+1),FALSE)*$E2016</f>
        <v>-5314.1830929048392</v>
      </c>
      <c r="R2014" s="5">
        <f>VLOOKUP(CONCATENATE($F2014," ",$G2014),AllocFactorMatrix,(R$4+1),FALSE)*$E2016</f>
        <v>-246.22809379790007</v>
      </c>
      <c r="S2014" s="5">
        <f t="shared" si="996"/>
        <v>-80345.648071960721</v>
      </c>
      <c r="T2014" s="5">
        <f>VLOOKUP(CONCATENATE($F2014," ",$G2014),AllocFactorMatrix,(T$4+1),FALSE)*$E2016</f>
        <v>-2417.7142871889064</v>
      </c>
      <c r="U2014" s="5">
        <f>VLOOKUP(CONCATENATE($F2014," ",$G2014),AllocFactorMatrix,(U$4+1),FALSE)*$E2016</f>
        <v>-42451.440954553706</v>
      </c>
      <c r="V2014" s="5">
        <f>VLOOKUP(CONCATENATE($F2014," ",$G2014),AllocFactorMatrix,(V$4+1),FALSE)*$E2016</f>
        <v>-241021.6567989008</v>
      </c>
      <c r="W2014" s="5">
        <f>VLOOKUP(CONCATENATE($F2014," ",$G2014),AllocFactorMatrix,(W$4+1),FALSE)*$E2016</f>
        <v>-45727.449325337751</v>
      </c>
      <c r="X2014" s="5">
        <f t="shared" si="997"/>
        <v>-331618.26136598119</v>
      </c>
      <c r="Y2014" s="5">
        <f>VLOOKUP(CONCATENATE($F2014," ",$G2014),AllocFactorMatrix,(Y$4+1),FALSE)*$E2016</f>
        <v>-17092.883291950322</v>
      </c>
      <c r="Z2014" s="5">
        <f>VLOOKUP(CONCATENATE($F2014," ",$G2014),AllocFactorMatrix,(Z$4+1),FALSE)*$E2016</f>
        <v>-278.24489129648947</v>
      </c>
      <c r="AA2014" s="5">
        <f t="shared" si="995"/>
        <v>-17371.128183246812</v>
      </c>
      <c r="AB2014" s="5">
        <f>VLOOKUP(CONCATENATE($F2014," ",$G2014),AllocFactorMatrix,(AB$4+1),FALSE)*$E2016</f>
        <v>-310.35979411496828</v>
      </c>
      <c r="AC2014" s="5">
        <f>VLOOKUP(CONCATENATE($F2014," ",$G2014),AllocFactorMatrix,(AC$4+1),FALSE)*$E2016</f>
        <v>-6711.1149507525806</v>
      </c>
      <c r="AD2014" s="5">
        <f>VLOOKUP(CONCATENATE($F2014," ",$G2014),AllocFactorMatrix,(AD$4+1),FALSE)*$E2016</f>
        <v>-1328.074860321165</v>
      </c>
    </row>
    <row r="2015" spans="4:30" hidden="1" outlineLevel="1">
      <c r="E2015" s="51"/>
      <c r="F2015" s="52" t="str">
        <f>F2016</f>
        <v>PROD_ENERGY</v>
      </c>
      <c r="G2015" s="55" t="str">
        <f>$G$14</f>
        <v>CUSTOMER</v>
      </c>
      <c r="H2015" s="4">
        <f t="shared" si="993"/>
        <v>0</v>
      </c>
      <c r="I2015" s="5">
        <f>VLOOKUP(CONCATENATE($F2015," ",$G2015),AllocFactorMatrix,(I$4+1),FALSE)*$E2016</f>
        <v>0</v>
      </c>
      <c r="J2015" s="5">
        <f>VLOOKUP(CONCATENATE($F2015," ",$G2015),AllocFactorMatrix,(J$4+1),FALSE)*$E2016</f>
        <v>0</v>
      </c>
      <c r="K2015" s="5">
        <f>VLOOKUP(CONCATENATE($F2015," ",$G2015),AllocFactorMatrix,(K$4+1),FALSE)*$E2016</f>
        <v>0</v>
      </c>
      <c r="L2015" s="5">
        <f>VLOOKUP(CONCATENATE($F2015," ",$G2015),AllocFactorMatrix,(L$4+1),FALSE)*$E2016</f>
        <v>0</v>
      </c>
      <c r="M2015" s="5">
        <f>VLOOKUP(CONCATENATE($F2015," ",$G2015),AllocFactorMatrix,(M$4+1),FALSE)*$E2016</f>
        <v>0</v>
      </c>
      <c r="N2015" s="5">
        <f t="shared" si="994"/>
        <v>0</v>
      </c>
      <c r="O2015" s="5">
        <f>VLOOKUP(CONCATENATE($F2015," ",$G2015),AllocFactorMatrix,(O$4+1),FALSE)*$E2016</f>
        <v>0</v>
      </c>
      <c r="P2015" s="5">
        <f>VLOOKUP(CONCATENATE($F2015," ",$G2015),AllocFactorMatrix,(P$4+1),FALSE)*$E2016</f>
        <v>0</v>
      </c>
      <c r="Q2015" s="5">
        <f>VLOOKUP(CONCATENATE($F2015," ",$G2015),AllocFactorMatrix,(Q$4+1),FALSE)*$E2016</f>
        <v>0</v>
      </c>
      <c r="R2015" s="5">
        <f>VLOOKUP(CONCATENATE($F2015," ",$G2015),AllocFactorMatrix,(R$4+1),FALSE)*$E2016</f>
        <v>0</v>
      </c>
      <c r="S2015" s="5">
        <f t="shared" si="996"/>
        <v>0</v>
      </c>
      <c r="T2015" s="5">
        <f>VLOOKUP(CONCATENATE($F2015," ",$G2015),AllocFactorMatrix,(T$4+1),FALSE)*$E2016</f>
        <v>0</v>
      </c>
      <c r="U2015" s="5">
        <f>VLOOKUP(CONCATENATE($F2015," ",$G2015),AllocFactorMatrix,(U$4+1),FALSE)*$E2016</f>
        <v>0</v>
      </c>
      <c r="V2015" s="5">
        <f>VLOOKUP(CONCATENATE($F2015," ",$G2015),AllocFactorMatrix,(V$4+1),FALSE)*$E2016</f>
        <v>0</v>
      </c>
      <c r="W2015" s="5">
        <f>VLOOKUP(CONCATENATE($F2015," ",$G2015),AllocFactorMatrix,(W$4+1),FALSE)*$E2016</f>
        <v>0</v>
      </c>
      <c r="X2015" s="5">
        <f t="shared" si="997"/>
        <v>0</v>
      </c>
      <c r="Y2015" s="5">
        <f>VLOOKUP(CONCATENATE($F2015," ",$G2015),AllocFactorMatrix,(Y$4+1),FALSE)*$E2016</f>
        <v>0</v>
      </c>
      <c r="Z2015" s="5">
        <f>VLOOKUP(CONCATENATE($F2015," ",$G2015),AllocFactorMatrix,(Z$4+1),FALSE)*$E2016</f>
        <v>0</v>
      </c>
      <c r="AA2015" s="5">
        <f t="shared" si="995"/>
        <v>0</v>
      </c>
      <c r="AB2015" s="5">
        <f>VLOOKUP(CONCATENATE($F2015," ",$G2015),AllocFactorMatrix,(AB$4+1),FALSE)*$E2016</f>
        <v>0</v>
      </c>
      <c r="AC2015" s="5">
        <f>VLOOKUP(CONCATENATE($F2015," ",$G2015),AllocFactorMatrix,(AC$4+1),FALSE)*$E2016</f>
        <v>0</v>
      </c>
      <c r="AD2015" s="5">
        <f>VLOOKUP(CONCATENATE($F2015," ",$G2015),AllocFactorMatrix,(AD$4+1),FALSE)*$E2016</f>
        <v>0</v>
      </c>
    </row>
    <row r="2016" spans="4:30" collapsed="1">
      <c r="D2016" s="96" t="s">
        <v>626</v>
      </c>
      <c r="E2016" s="61">
        <v>-848165</v>
      </c>
      <c r="F2016" s="97" t="s">
        <v>32</v>
      </c>
      <c r="G2016" s="55" t="str">
        <f>$G$15</f>
        <v>TOTAL</v>
      </c>
      <c r="H2016" s="4">
        <f t="shared" si="993"/>
        <v>-848164.99999999988</v>
      </c>
      <c r="I2016" s="5">
        <f>VLOOKUP(CONCATENATE($F2016," ",$G2016),AllocFactorMatrix,(I$4+1),FALSE)*$E2016</f>
        <v>-318254.48372314719</v>
      </c>
      <c r="J2016" s="5">
        <f>VLOOKUP(CONCATENATE($F2016," ",$G2016),AllocFactorMatrix,(J$4+1),FALSE)*$E2016</f>
        <v>-20624.947040405732</v>
      </c>
      <c r="K2016" s="5">
        <f>VLOOKUP(CONCATENATE($F2016," ",$G2016),AllocFactorMatrix,(K$4+1),FALSE)*$E2016</f>
        <v>-69198.933141771238</v>
      </c>
      <c r="L2016" s="5">
        <f>VLOOKUP(CONCATENATE($F2016," ",$G2016),AllocFactorMatrix,(L$4+1),FALSE)*$E2016</f>
        <v>-2199.2991929753202</v>
      </c>
      <c r="M2016" s="5">
        <f>VLOOKUP(CONCATENATE($F2016," ",$G2016),AllocFactorMatrix,(M$4+1),FALSE)*$E2016</f>
        <v>-202.74967532297663</v>
      </c>
      <c r="N2016" s="5">
        <f t="shared" si="994"/>
        <v>-71600.982010069536</v>
      </c>
      <c r="O2016" s="5">
        <f>VLOOKUP(CONCATENATE($F2016," ",$G2016),AllocFactorMatrix,(O$4+1),FALSE)*$E2016</f>
        <v>-63089.632895976843</v>
      </c>
      <c r="P2016" s="5">
        <f>VLOOKUP(CONCATENATE($F2016," ",$G2016),AllocFactorMatrix,(P$4+1),FALSE)*$E2016</f>
        <v>-11695.60398928114</v>
      </c>
      <c r="Q2016" s="5">
        <f>VLOOKUP(CONCATENATE($F2016," ",$G2016),AllocFactorMatrix,(Q$4+1),FALSE)*$E2016</f>
        <v>-5314.1830929048392</v>
      </c>
      <c r="R2016" s="5">
        <f>VLOOKUP(CONCATENATE($F2016," ",$G2016),AllocFactorMatrix,(R$4+1),FALSE)*$E2016</f>
        <v>-246.22809379790007</v>
      </c>
      <c r="S2016" s="5">
        <f t="shared" si="996"/>
        <v>-80345.648071960721</v>
      </c>
      <c r="T2016" s="5">
        <f>VLOOKUP(CONCATENATE($F2016," ",$G2016),AllocFactorMatrix,(T$4+1),FALSE)*$E2016</f>
        <v>-2417.7142871889064</v>
      </c>
      <c r="U2016" s="5">
        <f>VLOOKUP(CONCATENATE($F2016," ",$G2016),AllocFactorMatrix,(U$4+1),FALSE)*$E2016</f>
        <v>-42451.440954553706</v>
      </c>
      <c r="V2016" s="5">
        <f>VLOOKUP(CONCATENATE($F2016," ",$G2016),AllocFactorMatrix,(V$4+1),FALSE)*$E2016</f>
        <v>-241021.6567989008</v>
      </c>
      <c r="W2016" s="5">
        <f>VLOOKUP(CONCATENATE($F2016," ",$G2016),AllocFactorMatrix,(W$4+1),FALSE)*$E2016</f>
        <v>-45727.449325337751</v>
      </c>
      <c r="X2016" s="5">
        <f t="shared" si="997"/>
        <v>-331618.26136598119</v>
      </c>
      <c r="Y2016" s="5">
        <f>VLOOKUP(CONCATENATE($F2016," ",$G2016),AllocFactorMatrix,(Y$4+1),FALSE)*$E2016</f>
        <v>-17092.883291950322</v>
      </c>
      <c r="Z2016" s="5">
        <f>VLOOKUP(CONCATENATE($F2016," ",$G2016),AllocFactorMatrix,(Z$4+1),FALSE)*$E2016</f>
        <v>-278.24489129648947</v>
      </c>
      <c r="AA2016" s="5">
        <f t="shared" si="995"/>
        <v>-17371.128183246812</v>
      </c>
      <c r="AB2016" s="5">
        <f>VLOOKUP(CONCATENATE($F2016," ",$G2016),AllocFactorMatrix,(AB$4+1),FALSE)*$E2016</f>
        <v>-310.35979411496828</v>
      </c>
      <c r="AC2016" s="5">
        <f>VLOOKUP(CONCATENATE($F2016," ",$G2016),AllocFactorMatrix,(AC$4+1),FALSE)*$E2016</f>
        <v>-6711.1149507525806</v>
      </c>
      <c r="AD2016" s="5">
        <f>VLOOKUP(CONCATENATE($F2016," ",$G2016),AllocFactorMatrix,(AD$4+1),FALSE)*$E2016</f>
        <v>-1328.074860321165</v>
      </c>
    </row>
    <row r="2017" spans="1:30" hidden="1" outlineLevel="1">
      <c r="E2017" s="51"/>
      <c r="F2017" s="52" t="str">
        <f>F2024</f>
        <v>PROD_ENERGY</v>
      </c>
      <c r="G2017" s="55" t="str">
        <f>$G$8</f>
        <v>PRODUCTION</v>
      </c>
      <c r="H2017" s="4">
        <f t="shared" si="993"/>
        <v>0</v>
      </c>
      <c r="I2017" s="5">
        <f>VLOOKUP(CONCATENATE($F2017," ",$G2017),AllocFactorMatrix,(I$4+1),FALSE)*$E2024</f>
        <v>0</v>
      </c>
      <c r="J2017" s="5">
        <f>VLOOKUP(CONCATENATE($F2017," ",$G2017),AllocFactorMatrix,(J$4+1),FALSE)*$E2024</f>
        <v>0</v>
      </c>
      <c r="K2017" s="5">
        <f>VLOOKUP(CONCATENATE($F2017," ",$G2017),AllocFactorMatrix,(K$4+1),FALSE)*$E2024</f>
        <v>0</v>
      </c>
      <c r="L2017" s="5">
        <f>VLOOKUP(CONCATENATE($F2017," ",$G2017),AllocFactorMatrix,(L$4+1),FALSE)*$E2024</f>
        <v>0</v>
      </c>
      <c r="M2017" s="5">
        <f>VLOOKUP(CONCATENATE($F2017," ",$G2017),AllocFactorMatrix,(M$4+1),FALSE)*$E2024</f>
        <v>0</v>
      </c>
      <c r="N2017" s="5">
        <f t="shared" si="994"/>
        <v>0</v>
      </c>
      <c r="O2017" s="5">
        <f>VLOOKUP(CONCATENATE($F2017," ",$G2017),AllocFactorMatrix,(O$4+1),FALSE)*$E2024</f>
        <v>0</v>
      </c>
      <c r="P2017" s="5">
        <f>VLOOKUP(CONCATENATE($F2017," ",$G2017),AllocFactorMatrix,(P$4+1),FALSE)*$E2024</f>
        <v>0</v>
      </c>
      <c r="Q2017" s="5">
        <f>VLOOKUP(CONCATENATE($F2017," ",$G2017),AllocFactorMatrix,(Q$4+1),FALSE)*$E2024</f>
        <v>0</v>
      </c>
      <c r="R2017" s="5">
        <f>VLOOKUP(CONCATENATE($F2017," ",$G2017),AllocFactorMatrix,(R$4+1),FALSE)*$E2024</f>
        <v>0</v>
      </c>
      <c r="S2017" s="5">
        <f>SUBTOTAL(9,O2017:R2017)</f>
        <v>0</v>
      </c>
      <c r="T2017" s="5">
        <f>VLOOKUP(CONCATENATE($F2017," ",$G2017),AllocFactorMatrix,(T$4+1),FALSE)*$E2024</f>
        <v>0</v>
      </c>
      <c r="U2017" s="5">
        <f>VLOOKUP(CONCATENATE($F2017," ",$G2017),AllocFactorMatrix,(U$4+1),FALSE)*$E2024</f>
        <v>0</v>
      </c>
      <c r="V2017" s="5">
        <f>VLOOKUP(CONCATENATE($F2017," ",$G2017),AllocFactorMatrix,(V$4+1),FALSE)*$E2024</f>
        <v>0</v>
      </c>
      <c r="W2017" s="5">
        <f>VLOOKUP(CONCATENATE($F2017," ",$G2017),AllocFactorMatrix,(W$4+1),FALSE)*$E2024</f>
        <v>0</v>
      </c>
      <c r="X2017" s="5">
        <f>SUBTOTAL(9,T2017:W2017)</f>
        <v>0</v>
      </c>
      <c r="Y2017" s="5">
        <f>VLOOKUP(CONCATENATE($F2017," ",$G2017),AllocFactorMatrix,(Y$4+1),FALSE)*$E2024</f>
        <v>0</v>
      </c>
      <c r="Z2017" s="5">
        <f>VLOOKUP(CONCATENATE($F2017," ",$G2017),AllocFactorMatrix,(Z$4+1),FALSE)*$E2024</f>
        <v>0</v>
      </c>
      <c r="AA2017" s="5">
        <f t="shared" si="995"/>
        <v>0</v>
      </c>
      <c r="AB2017" s="5">
        <f>VLOOKUP(CONCATENATE($F2017," ",$G2017),AllocFactorMatrix,(AB$4+1),FALSE)*$E2024</f>
        <v>0</v>
      </c>
      <c r="AC2017" s="5">
        <f>VLOOKUP(CONCATENATE($F2017," ",$G2017),AllocFactorMatrix,(AC$4+1),FALSE)*$E2024</f>
        <v>0</v>
      </c>
      <c r="AD2017" s="5">
        <f>VLOOKUP(CONCATENATE($F2017," ",$G2017),AllocFactorMatrix,(AD$4+1),FALSE)*$E2024</f>
        <v>0</v>
      </c>
    </row>
    <row r="2018" spans="1:30" hidden="1" outlineLevel="1">
      <c r="E2018" s="51"/>
      <c r="F2018" s="52" t="str">
        <f>F2024</f>
        <v>PROD_ENERGY</v>
      </c>
      <c r="G2018" s="55" t="str">
        <f>$G$9</f>
        <v>BULKTRAN</v>
      </c>
      <c r="H2018" s="4">
        <f t="shared" si="993"/>
        <v>0</v>
      </c>
      <c r="I2018" s="5">
        <f>VLOOKUP(CONCATENATE($F2018," ",$G2018),AllocFactorMatrix,(I$4+1),FALSE)*$E2024</f>
        <v>0</v>
      </c>
      <c r="J2018" s="5">
        <f>VLOOKUP(CONCATENATE($F2018," ",$G2018),AllocFactorMatrix,(J$4+1),FALSE)*$E2024</f>
        <v>0</v>
      </c>
      <c r="K2018" s="5">
        <f>VLOOKUP(CONCATENATE($F2018," ",$G2018),AllocFactorMatrix,(K$4+1),FALSE)*$E2024</f>
        <v>0</v>
      </c>
      <c r="L2018" s="5">
        <f>VLOOKUP(CONCATENATE($F2018," ",$G2018),AllocFactorMatrix,(L$4+1),FALSE)*$E2024</f>
        <v>0</v>
      </c>
      <c r="M2018" s="5">
        <f>VLOOKUP(CONCATENATE($F2018," ",$G2018),AllocFactorMatrix,(M$4+1),FALSE)*$E2024</f>
        <v>0</v>
      </c>
      <c r="N2018" s="5">
        <f t="shared" si="994"/>
        <v>0</v>
      </c>
      <c r="O2018" s="5">
        <f>VLOOKUP(CONCATENATE($F2018," ",$G2018),AllocFactorMatrix,(O$4+1),FALSE)*$E2024</f>
        <v>0</v>
      </c>
      <c r="P2018" s="5">
        <f>VLOOKUP(CONCATENATE($F2018," ",$G2018),AllocFactorMatrix,(P$4+1),FALSE)*$E2024</f>
        <v>0</v>
      </c>
      <c r="Q2018" s="5">
        <f>VLOOKUP(CONCATENATE($F2018," ",$G2018),AllocFactorMatrix,(Q$4+1),FALSE)*$E2024</f>
        <v>0</v>
      </c>
      <c r="R2018" s="5">
        <f>VLOOKUP(CONCATENATE($F2018," ",$G2018),AllocFactorMatrix,(R$4+1),FALSE)*$E2024</f>
        <v>0</v>
      </c>
      <c r="S2018" s="5">
        <f t="shared" ref="S2018:S2024" si="998">SUBTOTAL(9,O2018:R2018)</f>
        <v>0</v>
      </c>
      <c r="T2018" s="5">
        <f>VLOOKUP(CONCATENATE($F2018," ",$G2018),AllocFactorMatrix,(T$4+1),FALSE)*$E2024</f>
        <v>0</v>
      </c>
      <c r="U2018" s="5">
        <f>VLOOKUP(CONCATENATE($F2018," ",$G2018),AllocFactorMatrix,(U$4+1),FALSE)*$E2024</f>
        <v>0</v>
      </c>
      <c r="V2018" s="5">
        <f>VLOOKUP(CONCATENATE($F2018," ",$G2018),AllocFactorMatrix,(V$4+1),FALSE)*$E2024</f>
        <v>0</v>
      </c>
      <c r="W2018" s="5">
        <f>VLOOKUP(CONCATENATE($F2018," ",$G2018),AllocFactorMatrix,(W$4+1),FALSE)*$E2024</f>
        <v>0</v>
      </c>
      <c r="X2018" s="5">
        <f t="shared" ref="X2018:X2024" si="999">SUBTOTAL(9,T2018:W2018)</f>
        <v>0</v>
      </c>
      <c r="Y2018" s="5">
        <f>VLOOKUP(CONCATENATE($F2018," ",$G2018),AllocFactorMatrix,(Y$4+1),FALSE)*$E2024</f>
        <v>0</v>
      </c>
      <c r="Z2018" s="5">
        <f>VLOOKUP(CONCATENATE($F2018," ",$G2018),AllocFactorMatrix,(Z$4+1),FALSE)*$E2024</f>
        <v>0</v>
      </c>
      <c r="AA2018" s="5">
        <f t="shared" si="995"/>
        <v>0</v>
      </c>
      <c r="AB2018" s="5">
        <f>VLOOKUP(CONCATENATE($F2018," ",$G2018),AllocFactorMatrix,(AB$4+1),FALSE)*$E2024</f>
        <v>0</v>
      </c>
      <c r="AC2018" s="5">
        <f>VLOOKUP(CONCATENATE($F2018," ",$G2018),AllocFactorMatrix,(AC$4+1),FALSE)*$E2024</f>
        <v>0</v>
      </c>
      <c r="AD2018" s="5">
        <f>VLOOKUP(CONCATENATE($F2018," ",$G2018),AllocFactorMatrix,(AD$4+1),FALSE)*$E2024</f>
        <v>0</v>
      </c>
    </row>
    <row r="2019" spans="1:30" hidden="1" outlineLevel="1">
      <c r="E2019" s="51"/>
      <c r="F2019" s="52" t="str">
        <f>F2024</f>
        <v>PROD_ENERGY</v>
      </c>
      <c r="G2019" s="55" t="str">
        <f>$G$10</f>
        <v>SUBTRAN</v>
      </c>
      <c r="H2019" s="4">
        <f t="shared" si="993"/>
        <v>0</v>
      </c>
      <c r="I2019" s="5">
        <f>VLOOKUP(CONCATENATE($F2019," ",$G2019),AllocFactorMatrix,(I$4+1),FALSE)*$E2024</f>
        <v>0</v>
      </c>
      <c r="J2019" s="5">
        <f>VLOOKUP(CONCATENATE($F2019," ",$G2019),AllocFactorMatrix,(J$4+1),FALSE)*$E2024</f>
        <v>0</v>
      </c>
      <c r="K2019" s="5">
        <f>VLOOKUP(CONCATENATE($F2019," ",$G2019),AllocFactorMatrix,(K$4+1),FALSE)*$E2024</f>
        <v>0</v>
      </c>
      <c r="L2019" s="5">
        <f>VLOOKUP(CONCATENATE($F2019," ",$G2019),AllocFactorMatrix,(L$4+1),FALSE)*$E2024</f>
        <v>0</v>
      </c>
      <c r="M2019" s="5">
        <f>VLOOKUP(CONCATENATE($F2019," ",$G2019),AllocFactorMatrix,(M$4+1),FALSE)*$E2024</f>
        <v>0</v>
      </c>
      <c r="N2019" s="5">
        <f t="shared" si="994"/>
        <v>0</v>
      </c>
      <c r="O2019" s="5">
        <f>VLOOKUP(CONCATENATE($F2019," ",$G2019),AllocFactorMatrix,(O$4+1),FALSE)*$E2024</f>
        <v>0</v>
      </c>
      <c r="P2019" s="5">
        <f>VLOOKUP(CONCATENATE($F2019," ",$G2019),AllocFactorMatrix,(P$4+1),FALSE)*$E2024</f>
        <v>0</v>
      </c>
      <c r="Q2019" s="5">
        <f>VLOOKUP(CONCATENATE($F2019," ",$G2019),AllocFactorMatrix,(Q$4+1),FALSE)*$E2024</f>
        <v>0</v>
      </c>
      <c r="R2019" s="5">
        <f>VLOOKUP(CONCATENATE($F2019," ",$G2019),AllocFactorMatrix,(R$4+1),FALSE)*$E2024</f>
        <v>0</v>
      </c>
      <c r="S2019" s="5">
        <f t="shared" si="998"/>
        <v>0</v>
      </c>
      <c r="T2019" s="5">
        <f>VLOOKUP(CONCATENATE($F2019," ",$G2019),AllocFactorMatrix,(T$4+1),FALSE)*$E2024</f>
        <v>0</v>
      </c>
      <c r="U2019" s="5">
        <f>VLOOKUP(CONCATENATE($F2019," ",$G2019),AllocFactorMatrix,(U$4+1),FALSE)*$E2024</f>
        <v>0</v>
      </c>
      <c r="V2019" s="5">
        <f>VLOOKUP(CONCATENATE($F2019," ",$G2019),AllocFactorMatrix,(V$4+1),FALSE)*$E2024</f>
        <v>0</v>
      </c>
      <c r="W2019" s="5">
        <f>VLOOKUP(CONCATENATE($F2019," ",$G2019),AllocFactorMatrix,(W$4+1),FALSE)*$E2024</f>
        <v>0</v>
      </c>
      <c r="X2019" s="5">
        <f t="shared" si="999"/>
        <v>0</v>
      </c>
      <c r="Y2019" s="5">
        <f>VLOOKUP(CONCATENATE($F2019," ",$G2019),AllocFactorMatrix,(Y$4+1),FALSE)*$E2024</f>
        <v>0</v>
      </c>
      <c r="Z2019" s="5">
        <f>VLOOKUP(CONCATENATE($F2019," ",$G2019),AllocFactorMatrix,(Z$4+1),FALSE)*$E2024</f>
        <v>0</v>
      </c>
      <c r="AA2019" s="5">
        <f t="shared" si="995"/>
        <v>0</v>
      </c>
      <c r="AB2019" s="5">
        <f>VLOOKUP(CONCATENATE($F2019," ",$G2019),AllocFactorMatrix,(AB$4+1),FALSE)*$E2024</f>
        <v>0</v>
      </c>
      <c r="AC2019" s="5">
        <f>VLOOKUP(CONCATENATE($F2019," ",$G2019),AllocFactorMatrix,(AC$4+1),FALSE)*$E2024</f>
        <v>0</v>
      </c>
      <c r="AD2019" s="5">
        <f>VLOOKUP(CONCATENATE($F2019," ",$G2019),AllocFactorMatrix,(AD$4+1),FALSE)*$E2024</f>
        <v>0</v>
      </c>
    </row>
    <row r="2020" spans="1:30" hidden="1" outlineLevel="1">
      <c r="E2020" s="51"/>
      <c r="F2020" s="52" t="str">
        <f>F2024</f>
        <v>PROD_ENERGY</v>
      </c>
      <c r="G2020" s="55" t="str">
        <f>$G$11</f>
        <v>DISTPRI</v>
      </c>
      <c r="H2020" s="4">
        <f t="shared" si="993"/>
        <v>0</v>
      </c>
      <c r="I2020" s="5">
        <f>VLOOKUP(CONCATENATE($F2020," ",$G2020),AllocFactorMatrix,(I$4+1),FALSE)*$E2024</f>
        <v>0</v>
      </c>
      <c r="J2020" s="5">
        <f>VLOOKUP(CONCATENATE($F2020," ",$G2020),AllocFactorMatrix,(J$4+1),FALSE)*$E2024</f>
        <v>0</v>
      </c>
      <c r="K2020" s="5">
        <f>VLOOKUP(CONCATENATE($F2020," ",$G2020),AllocFactorMatrix,(K$4+1),FALSE)*$E2024</f>
        <v>0</v>
      </c>
      <c r="L2020" s="5">
        <f>VLOOKUP(CONCATENATE($F2020," ",$G2020),AllocFactorMatrix,(L$4+1),FALSE)*$E2024</f>
        <v>0</v>
      </c>
      <c r="M2020" s="5">
        <f>VLOOKUP(CONCATENATE($F2020," ",$G2020),AllocFactorMatrix,(M$4+1),FALSE)*$E2024</f>
        <v>0</v>
      </c>
      <c r="N2020" s="5">
        <f t="shared" si="994"/>
        <v>0</v>
      </c>
      <c r="O2020" s="5">
        <f>VLOOKUP(CONCATENATE($F2020," ",$G2020),AllocFactorMatrix,(O$4+1),FALSE)*$E2024</f>
        <v>0</v>
      </c>
      <c r="P2020" s="5">
        <f>VLOOKUP(CONCATENATE($F2020," ",$G2020),AllocFactorMatrix,(P$4+1),FALSE)*$E2024</f>
        <v>0</v>
      </c>
      <c r="Q2020" s="5">
        <f>VLOOKUP(CONCATENATE($F2020," ",$G2020),AllocFactorMatrix,(Q$4+1),FALSE)*$E2024</f>
        <v>0</v>
      </c>
      <c r="R2020" s="5">
        <f>VLOOKUP(CONCATENATE($F2020," ",$G2020),AllocFactorMatrix,(R$4+1),FALSE)*$E2024</f>
        <v>0</v>
      </c>
      <c r="S2020" s="5">
        <f t="shared" si="998"/>
        <v>0</v>
      </c>
      <c r="T2020" s="5">
        <f>VLOOKUP(CONCATENATE($F2020," ",$G2020),AllocFactorMatrix,(T$4+1),FALSE)*$E2024</f>
        <v>0</v>
      </c>
      <c r="U2020" s="5">
        <f>VLOOKUP(CONCATENATE($F2020," ",$G2020),AllocFactorMatrix,(U$4+1),FALSE)*$E2024</f>
        <v>0</v>
      </c>
      <c r="V2020" s="5">
        <f>VLOOKUP(CONCATENATE($F2020," ",$G2020),AllocFactorMatrix,(V$4+1),FALSE)*$E2024</f>
        <v>0</v>
      </c>
      <c r="W2020" s="5">
        <f>VLOOKUP(CONCATENATE($F2020," ",$G2020),AllocFactorMatrix,(W$4+1),FALSE)*$E2024</f>
        <v>0</v>
      </c>
      <c r="X2020" s="5">
        <f t="shared" si="999"/>
        <v>0</v>
      </c>
      <c r="Y2020" s="5">
        <f>VLOOKUP(CONCATENATE($F2020," ",$G2020),AllocFactorMatrix,(Y$4+1),FALSE)*$E2024</f>
        <v>0</v>
      </c>
      <c r="Z2020" s="5">
        <f>VLOOKUP(CONCATENATE($F2020," ",$G2020),AllocFactorMatrix,(Z$4+1),FALSE)*$E2024</f>
        <v>0</v>
      </c>
      <c r="AA2020" s="5">
        <f t="shared" si="995"/>
        <v>0</v>
      </c>
      <c r="AB2020" s="5">
        <f>VLOOKUP(CONCATENATE($F2020," ",$G2020),AllocFactorMatrix,(AB$4+1),FALSE)*$E2024</f>
        <v>0</v>
      </c>
      <c r="AC2020" s="5">
        <f>VLOOKUP(CONCATENATE($F2020," ",$G2020),AllocFactorMatrix,(AC$4+1),FALSE)*$E2024</f>
        <v>0</v>
      </c>
      <c r="AD2020" s="5">
        <f>VLOOKUP(CONCATENATE($F2020," ",$G2020),AllocFactorMatrix,(AD$4+1),FALSE)*$E2024</f>
        <v>0</v>
      </c>
    </row>
    <row r="2021" spans="1:30" hidden="1" outlineLevel="1">
      <c r="E2021" s="51"/>
      <c r="F2021" s="52" t="str">
        <f>F2024</f>
        <v>PROD_ENERGY</v>
      </c>
      <c r="G2021" s="55" t="str">
        <f>$G$12</f>
        <v>DISTSEC</v>
      </c>
      <c r="H2021" s="4">
        <f t="shared" si="993"/>
        <v>0</v>
      </c>
      <c r="I2021" s="5">
        <f>VLOOKUP(CONCATENATE($F2021," ",$G2021),AllocFactorMatrix,(I$4+1),FALSE)*$E2024</f>
        <v>0</v>
      </c>
      <c r="J2021" s="5">
        <f>VLOOKUP(CONCATENATE($F2021," ",$G2021),AllocFactorMatrix,(J$4+1),FALSE)*$E2024</f>
        <v>0</v>
      </c>
      <c r="K2021" s="5">
        <f>VLOOKUP(CONCATENATE($F2021," ",$G2021),AllocFactorMatrix,(K$4+1),FALSE)*$E2024</f>
        <v>0</v>
      </c>
      <c r="L2021" s="5">
        <f>VLOOKUP(CONCATENATE($F2021," ",$G2021),AllocFactorMatrix,(L$4+1),FALSE)*$E2024</f>
        <v>0</v>
      </c>
      <c r="M2021" s="5">
        <f>VLOOKUP(CONCATENATE($F2021," ",$G2021),AllocFactorMatrix,(M$4+1),FALSE)*$E2024</f>
        <v>0</v>
      </c>
      <c r="N2021" s="5">
        <f t="shared" si="994"/>
        <v>0</v>
      </c>
      <c r="O2021" s="5">
        <f>VLOOKUP(CONCATENATE($F2021," ",$G2021),AllocFactorMatrix,(O$4+1),FALSE)*$E2024</f>
        <v>0</v>
      </c>
      <c r="P2021" s="5">
        <f>VLOOKUP(CONCATENATE($F2021," ",$G2021),AllocFactorMatrix,(P$4+1),FALSE)*$E2024</f>
        <v>0</v>
      </c>
      <c r="Q2021" s="5">
        <f>VLOOKUP(CONCATENATE($F2021," ",$G2021),AllocFactorMatrix,(Q$4+1),FALSE)*$E2024</f>
        <v>0</v>
      </c>
      <c r="R2021" s="5">
        <f>VLOOKUP(CONCATENATE($F2021," ",$G2021),AllocFactorMatrix,(R$4+1),FALSE)*$E2024</f>
        <v>0</v>
      </c>
      <c r="S2021" s="5">
        <f t="shared" si="998"/>
        <v>0</v>
      </c>
      <c r="T2021" s="5">
        <f>VLOOKUP(CONCATENATE($F2021," ",$G2021),AllocFactorMatrix,(T$4+1),FALSE)*$E2024</f>
        <v>0</v>
      </c>
      <c r="U2021" s="5">
        <f>VLOOKUP(CONCATENATE($F2021," ",$G2021),AllocFactorMatrix,(U$4+1),FALSE)*$E2024</f>
        <v>0</v>
      </c>
      <c r="V2021" s="5">
        <f>VLOOKUP(CONCATENATE($F2021," ",$G2021),AllocFactorMatrix,(V$4+1),FALSE)*$E2024</f>
        <v>0</v>
      </c>
      <c r="W2021" s="5">
        <f>VLOOKUP(CONCATENATE($F2021," ",$G2021),AllocFactorMatrix,(W$4+1),FALSE)*$E2024</f>
        <v>0</v>
      </c>
      <c r="X2021" s="5">
        <f t="shared" si="999"/>
        <v>0</v>
      </c>
      <c r="Y2021" s="5">
        <f>VLOOKUP(CONCATENATE($F2021," ",$G2021),AllocFactorMatrix,(Y$4+1),FALSE)*$E2024</f>
        <v>0</v>
      </c>
      <c r="Z2021" s="5">
        <f>VLOOKUP(CONCATENATE($F2021," ",$G2021),AllocFactorMatrix,(Z$4+1),FALSE)*$E2024</f>
        <v>0</v>
      </c>
      <c r="AA2021" s="5">
        <f t="shared" si="995"/>
        <v>0</v>
      </c>
      <c r="AB2021" s="5">
        <f>VLOOKUP(CONCATENATE($F2021," ",$G2021),AllocFactorMatrix,(AB$4+1),FALSE)*$E2024</f>
        <v>0</v>
      </c>
      <c r="AC2021" s="5">
        <f>VLOOKUP(CONCATENATE($F2021," ",$G2021),AllocFactorMatrix,(AC$4+1),FALSE)*$E2024</f>
        <v>0</v>
      </c>
      <c r="AD2021" s="5">
        <f>VLOOKUP(CONCATENATE($F2021," ",$G2021),AllocFactorMatrix,(AD$4+1),FALSE)*$E2024</f>
        <v>0</v>
      </c>
    </row>
    <row r="2022" spans="1:30" hidden="1" outlineLevel="1">
      <c r="E2022" s="51"/>
      <c r="F2022" s="52" t="str">
        <f>F2024</f>
        <v>PROD_ENERGY</v>
      </c>
      <c r="G2022" s="55" t="str">
        <f>$G$13</f>
        <v>ENERGY</v>
      </c>
      <c r="H2022" s="4">
        <f t="shared" si="993"/>
        <v>3150581.9999999995</v>
      </c>
      <c r="I2022" s="5">
        <f>VLOOKUP(CONCATENATE($F2022," ",$G2022),AllocFactorMatrix,(I$4+1),FALSE)*$E2024</f>
        <v>1182183.7117040204</v>
      </c>
      <c r="J2022" s="5">
        <f>VLOOKUP(CONCATENATE($F2022," ",$G2022),AllocFactorMatrix,(J$4+1),FALSE)*$E2024</f>
        <v>76613.143546898966</v>
      </c>
      <c r="K2022" s="5">
        <f>VLOOKUP(CONCATENATE($F2022," ",$G2022),AllocFactorMatrix,(K$4+1),FALSE)*$E2024</f>
        <v>257045.40175044702</v>
      </c>
      <c r="L2022" s="5">
        <f>VLOOKUP(CONCATENATE($F2022," ",$G2022),AllocFactorMatrix,(L$4+1),FALSE)*$E2024</f>
        <v>8169.4864206876855</v>
      </c>
      <c r="M2022" s="5">
        <f>VLOOKUP(CONCATENATE($F2022," ",$G2022),AllocFactorMatrix,(M$4+1),FALSE)*$E2024</f>
        <v>753.13114497581762</v>
      </c>
      <c r="N2022" s="5">
        <f t="shared" si="994"/>
        <v>265968.01931611053</v>
      </c>
      <c r="O2022" s="5">
        <f>VLOOKUP(CONCATENATE($F2022," ",$G2022),AllocFactorMatrix,(O$4+1),FALSE)*$E2024</f>
        <v>234351.87939690097</v>
      </c>
      <c r="P2022" s="5">
        <f>VLOOKUP(CONCATENATE($F2022," ",$G2022),AllocFactorMatrix,(P$4+1),FALSE)*$E2024</f>
        <v>43444.329119637521</v>
      </c>
      <c r="Q2022" s="5">
        <f>VLOOKUP(CONCATENATE($F2022," ",$G2022),AllocFactorMatrix,(Q$4+1),FALSE)*$E2024</f>
        <v>19739.991154091851</v>
      </c>
      <c r="R2022" s="5">
        <f>VLOOKUP(CONCATENATE($F2022," ",$G2022),AllocFactorMatrix,(R$4+1),FALSE)*$E2024</f>
        <v>914.63547801898881</v>
      </c>
      <c r="S2022" s="5">
        <f t="shared" si="998"/>
        <v>298450.83514864935</v>
      </c>
      <c r="T2022" s="5">
        <f>VLOOKUP(CONCATENATE($F2022," ",$G2022),AllocFactorMatrix,(T$4+1),FALSE)*$E2024</f>
        <v>8980.8081144119351</v>
      </c>
      <c r="U2022" s="5">
        <f>VLOOKUP(CONCATENATE($F2022," ",$G2022),AllocFactorMatrix,(U$4+1),FALSE)*$E2024</f>
        <v>157689.53652352988</v>
      </c>
      <c r="V2022" s="5">
        <f>VLOOKUP(CONCATENATE($F2022," ",$G2022),AllocFactorMatrix,(V$4+1),FALSE)*$E2024</f>
        <v>895295.71901787329</v>
      </c>
      <c r="W2022" s="5">
        <f>VLOOKUP(CONCATENATE($F2022," ",$G2022),AllocFactorMatrix,(W$4+1),FALSE)*$E2024</f>
        <v>169858.55199203137</v>
      </c>
      <c r="X2022" s="5">
        <f t="shared" si="999"/>
        <v>1231824.6156478464</v>
      </c>
      <c r="Y2022" s="5">
        <f>VLOOKUP(CONCATENATE($F2022," ",$G2022),AllocFactorMatrix,(Y$4+1),FALSE)*$E2024</f>
        <v>63492.98830736876</v>
      </c>
      <c r="Z2022" s="5">
        <f>VLOOKUP(CONCATENATE($F2022," ",$G2022),AllocFactorMatrix,(Z$4+1),FALSE)*$E2024</f>
        <v>1033.5646320122576</v>
      </c>
      <c r="AA2022" s="5">
        <f t="shared" si="995"/>
        <v>64526.552939381014</v>
      </c>
      <c r="AB2022" s="5">
        <f>VLOOKUP(CONCATENATE($F2022," ",$G2022),AllocFactorMatrix,(AB$4+1),FALSE)*$E2024</f>
        <v>1152.8582066724339</v>
      </c>
      <c r="AC2022" s="5">
        <f>VLOOKUP(CONCATENATE($F2022," ",$G2022),AllocFactorMatrix,(AC$4+1),FALSE)*$E2024</f>
        <v>24929.014948473428</v>
      </c>
      <c r="AD2022" s="5">
        <f>VLOOKUP(CONCATENATE($F2022," ",$G2022),AllocFactorMatrix,(AD$4+1),FALSE)*$E2024</f>
        <v>4933.2485419468812</v>
      </c>
    </row>
    <row r="2023" spans="1:30" hidden="1" outlineLevel="1">
      <c r="E2023" s="51"/>
      <c r="F2023" s="52" t="str">
        <f>F2024</f>
        <v>PROD_ENERGY</v>
      </c>
      <c r="G2023" s="55" t="str">
        <f>$G$14</f>
        <v>CUSTOMER</v>
      </c>
      <c r="H2023" s="4">
        <f t="shared" si="993"/>
        <v>0</v>
      </c>
      <c r="I2023" s="5">
        <f>VLOOKUP(CONCATENATE($F2023," ",$G2023),AllocFactorMatrix,(I$4+1),FALSE)*$E2024</f>
        <v>0</v>
      </c>
      <c r="J2023" s="5">
        <f>VLOOKUP(CONCATENATE($F2023," ",$G2023),AllocFactorMatrix,(J$4+1),FALSE)*$E2024</f>
        <v>0</v>
      </c>
      <c r="K2023" s="5">
        <f>VLOOKUP(CONCATENATE($F2023," ",$G2023),AllocFactorMatrix,(K$4+1),FALSE)*$E2024</f>
        <v>0</v>
      </c>
      <c r="L2023" s="5">
        <f>VLOOKUP(CONCATENATE($F2023," ",$G2023),AllocFactorMatrix,(L$4+1),FALSE)*$E2024</f>
        <v>0</v>
      </c>
      <c r="M2023" s="5">
        <f>VLOOKUP(CONCATENATE($F2023," ",$G2023),AllocFactorMatrix,(M$4+1),FALSE)*$E2024</f>
        <v>0</v>
      </c>
      <c r="N2023" s="5">
        <f t="shared" si="994"/>
        <v>0</v>
      </c>
      <c r="O2023" s="5">
        <f>VLOOKUP(CONCATENATE($F2023," ",$G2023),AllocFactorMatrix,(O$4+1),FALSE)*$E2024</f>
        <v>0</v>
      </c>
      <c r="P2023" s="5">
        <f>VLOOKUP(CONCATENATE($F2023," ",$G2023),AllocFactorMatrix,(P$4+1),FALSE)*$E2024</f>
        <v>0</v>
      </c>
      <c r="Q2023" s="5">
        <f>VLOOKUP(CONCATENATE($F2023," ",$G2023),AllocFactorMatrix,(Q$4+1),FALSE)*$E2024</f>
        <v>0</v>
      </c>
      <c r="R2023" s="5">
        <f>VLOOKUP(CONCATENATE($F2023," ",$G2023),AllocFactorMatrix,(R$4+1),FALSE)*$E2024</f>
        <v>0</v>
      </c>
      <c r="S2023" s="5">
        <f t="shared" si="998"/>
        <v>0</v>
      </c>
      <c r="T2023" s="5">
        <f>VLOOKUP(CONCATENATE($F2023," ",$G2023),AllocFactorMatrix,(T$4+1),FALSE)*$E2024</f>
        <v>0</v>
      </c>
      <c r="U2023" s="5">
        <f>VLOOKUP(CONCATENATE($F2023," ",$G2023),AllocFactorMatrix,(U$4+1),FALSE)*$E2024</f>
        <v>0</v>
      </c>
      <c r="V2023" s="5">
        <f>VLOOKUP(CONCATENATE($F2023," ",$G2023),AllocFactorMatrix,(V$4+1),FALSE)*$E2024</f>
        <v>0</v>
      </c>
      <c r="W2023" s="5">
        <f>VLOOKUP(CONCATENATE($F2023," ",$G2023),AllocFactorMatrix,(W$4+1),FALSE)*$E2024</f>
        <v>0</v>
      </c>
      <c r="X2023" s="5">
        <f t="shared" si="999"/>
        <v>0</v>
      </c>
      <c r="Y2023" s="5">
        <f>VLOOKUP(CONCATENATE($F2023," ",$G2023),AllocFactorMatrix,(Y$4+1),FALSE)*$E2024</f>
        <v>0</v>
      </c>
      <c r="Z2023" s="5">
        <f>VLOOKUP(CONCATENATE($F2023," ",$G2023),AllocFactorMatrix,(Z$4+1),FALSE)*$E2024</f>
        <v>0</v>
      </c>
      <c r="AA2023" s="5">
        <f t="shared" si="995"/>
        <v>0</v>
      </c>
      <c r="AB2023" s="5">
        <f>VLOOKUP(CONCATENATE($F2023," ",$G2023),AllocFactorMatrix,(AB$4+1),FALSE)*$E2024</f>
        <v>0</v>
      </c>
      <c r="AC2023" s="5">
        <f>VLOOKUP(CONCATENATE($F2023," ",$G2023),AllocFactorMatrix,(AC$4+1),FALSE)*$E2024</f>
        <v>0</v>
      </c>
      <c r="AD2023" s="5">
        <f>VLOOKUP(CONCATENATE($F2023," ",$G2023),AllocFactorMatrix,(AD$4+1),FALSE)*$E2024</f>
        <v>0</v>
      </c>
    </row>
    <row r="2024" spans="1:30" collapsed="1">
      <c r="D2024" s="96" t="s">
        <v>640</v>
      </c>
      <c r="E2024" s="61">
        <v>3150582</v>
      </c>
      <c r="F2024" s="97" t="s">
        <v>32</v>
      </c>
      <c r="G2024" s="55" t="str">
        <f>$G$15</f>
        <v>TOTAL</v>
      </c>
      <c r="H2024" s="4">
        <f t="shared" si="993"/>
        <v>3150581.9999999995</v>
      </c>
      <c r="I2024" s="5">
        <f>VLOOKUP(CONCATENATE($F2024," ",$G2024),AllocFactorMatrix,(I$4+1),FALSE)*$E2024</f>
        <v>1182183.7117040204</v>
      </c>
      <c r="J2024" s="5">
        <f>VLOOKUP(CONCATENATE($F2024," ",$G2024),AllocFactorMatrix,(J$4+1),FALSE)*$E2024</f>
        <v>76613.143546898966</v>
      </c>
      <c r="K2024" s="5">
        <f>VLOOKUP(CONCATENATE($F2024," ",$G2024),AllocFactorMatrix,(K$4+1),FALSE)*$E2024</f>
        <v>257045.40175044702</v>
      </c>
      <c r="L2024" s="5">
        <f>VLOOKUP(CONCATENATE($F2024," ",$G2024),AllocFactorMatrix,(L$4+1),FALSE)*$E2024</f>
        <v>8169.4864206876855</v>
      </c>
      <c r="M2024" s="5">
        <f>VLOOKUP(CONCATENATE($F2024," ",$G2024),AllocFactorMatrix,(M$4+1),FALSE)*$E2024</f>
        <v>753.13114497581762</v>
      </c>
      <c r="N2024" s="5">
        <f t="shared" si="994"/>
        <v>265968.01931611053</v>
      </c>
      <c r="O2024" s="5">
        <f>VLOOKUP(CONCATENATE($F2024," ",$G2024),AllocFactorMatrix,(O$4+1),FALSE)*$E2024</f>
        <v>234351.87939690097</v>
      </c>
      <c r="P2024" s="5">
        <f>VLOOKUP(CONCATENATE($F2024," ",$G2024),AllocFactorMatrix,(P$4+1),FALSE)*$E2024</f>
        <v>43444.329119637521</v>
      </c>
      <c r="Q2024" s="5">
        <f>VLOOKUP(CONCATENATE($F2024," ",$G2024),AllocFactorMatrix,(Q$4+1),FALSE)*$E2024</f>
        <v>19739.991154091851</v>
      </c>
      <c r="R2024" s="5">
        <f>VLOOKUP(CONCATENATE($F2024," ",$G2024),AllocFactorMatrix,(R$4+1),FALSE)*$E2024</f>
        <v>914.63547801898881</v>
      </c>
      <c r="S2024" s="5">
        <f t="shared" si="998"/>
        <v>298450.83514864935</v>
      </c>
      <c r="T2024" s="5">
        <f>VLOOKUP(CONCATENATE($F2024," ",$G2024),AllocFactorMatrix,(T$4+1),FALSE)*$E2024</f>
        <v>8980.8081144119351</v>
      </c>
      <c r="U2024" s="5">
        <f>VLOOKUP(CONCATENATE($F2024," ",$G2024),AllocFactorMatrix,(U$4+1),FALSE)*$E2024</f>
        <v>157689.53652352988</v>
      </c>
      <c r="V2024" s="5">
        <f>VLOOKUP(CONCATENATE($F2024," ",$G2024),AllocFactorMatrix,(V$4+1),FALSE)*$E2024</f>
        <v>895295.71901787329</v>
      </c>
      <c r="W2024" s="5">
        <f>VLOOKUP(CONCATENATE($F2024," ",$G2024),AllocFactorMatrix,(W$4+1),FALSE)*$E2024</f>
        <v>169858.55199203137</v>
      </c>
      <c r="X2024" s="5">
        <f t="shared" si="999"/>
        <v>1231824.6156478464</v>
      </c>
      <c r="Y2024" s="5">
        <f>VLOOKUP(CONCATENATE($F2024," ",$G2024),AllocFactorMatrix,(Y$4+1),FALSE)*$E2024</f>
        <v>63492.98830736876</v>
      </c>
      <c r="Z2024" s="5">
        <f>VLOOKUP(CONCATENATE($F2024," ",$G2024),AllocFactorMatrix,(Z$4+1),FALSE)*$E2024</f>
        <v>1033.5646320122576</v>
      </c>
      <c r="AA2024" s="5">
        <f t="shared" si="995"/>
        <v>64526.552939381014</v>
      </c>
      <c r="AB2024" s="5">
        <f>VLOOKUP(CONCATENATE($F2024," ",$G2024),AllocFactorMatrix,(AB$4+1),FALSE)*$E2024</f>
        <v>1152.8582066724339</v>
      </c>
      <c r="AC2024" s="5">
        <f>VLOOKUP(CONCATENATE($F2024," ",$G2024),AllocFactorMatrix,(AC$4+1),FALSE)*$E2024</f>
        <v>24929.014948473428</v>
      </c>
      <c r="AD2024" s="5">
        <f>VLOOKUP(CONCATENATE($F2024," ",$G2024),AllocFactorMatrix,(AD$4+1),FALSE)*$E2024</f>
        <v>4933.2485419468812</v>
      </c>
    </row>
    <row r="2025" spans="1:30" s="51" customFormat="1" hidden="1" outlineLevel="1">
      <c r="A2025" s="56"/>
      <c r="B2025" s="112"/>
      <c r="C2025" s="55"/>
      <c r="F2025" s="52" t="str">
        <f>F2032</f>
        <v>PROD_ENERGY</v>
      </c>
      <c r="G2025" s="55" t="str">
        <f>$G$8</f>
        <v>PRODUCTION</v>
      </c>
      <c r="H2025" s="53">
        <f t="shared" ref="H2025:H2032" si="1000">SUBTOTAL(9,I2025:AD2025)</f>
        <v>0</v>
      </c>
      <c r="I2025" s="54">
        <f>VLOOKUP(CONCATENATE($F2025," ",$G2025),AllocFactorMatrix,(I$4+1),FALSE)*$E2032</f>
        <v>0</v>
      </c>
      <c r="J2025" s="54">
        <f>VLOOKUP(CONCATENATE($F2025," ",$G2025),AllocFactorMatrix,(J$4+1),FALSE)*$E2032</f>
        <v>0</v>
      </c>
      <c r="K2025" s="54">
        <f>VLOOKUP(CONCATENATE($F2025," ",$G2025),AllocFactorMatrix,(K$4+1),FALSE)*$E2032</f>
        <v>0</v>
      </c>
      <c r="L2025" s="54">
        <f>VLOOKUP(CONCATENATE($F2025," ",$G2025),AllocFactorMatrix,(L$4+1),FALSE)*$E2032</f>
        <v>0</v>
      </c>
      <c r="M2025" s="54">
        <f>VLOOKUP(CONCATENATE($F2025," ",$G2025),AllocFactorMatrix,(M$4+1),FALSE)*$E2032</f>
        <v>0</v>
      </c>
      <c r="N2025" s="54">
        <f t="shared" ref="N2025:N2032" si="1001">SUBTOTAL(9,K2025:M2025)</f>
        <v>0</v>
      </c>
      <c r="O2025" s="54">
        <f>VLOOKUP(CONCATENATE($F2025," ",$G2025),AllocFactorMatrix,(O$4+1),FALSE)*$E2032</f>
        <v>0</v>
      </c>
      <c r="P2025" s="54">
        <f>VLOOKUP(CONCATENATE($F2025," ",$G2025),AllocFactorMatrix,(P$4+1),FALSE)*$E2032</f>
        <v>0</v>
      </c>
      <c r="Q2025" s="54">
        <f>VLOOKUP(CONCATENATE($F2025," ",$G2025),AllocFactorMatrix,(Q$4+1),FALSE)*$E2032</f>
        <v>0</v>
      </c>
      <c r="R2025" s="54">
        <f>VLOOKUP(CONCATENATE($F2025," ",$G2025),AllocFactorMatrix,(R$4+1),FALSE)*$E2032</f>
        <v>0</v>
      </c>
      <c r="S2025" s="54">
        <f>SUBTOTAL(9,O2025:R2025)</f>
        <v>0</v>
      </c>
      <c r="T2025" s="54">
        <f>VLOOKUP(CONCATENATE($F2025," ",$G2025),AllocFactorMatrix,(T$4+1),FALSE)*$E2032</f>
        <v>0</v>
      </c>
      <c r="U2025" s="54">
        <f>VLOOKUP(CONCATENATE($F2025," ",$G2025),AllocFactorMatrix,(U$4+1),FALSE)*$E2032</f>
        <v>0</v>
      </c>
      <c r="V2025" s="54">
        <f>VLOOKUP(CONCATENATE($F2025," ",$G2025),AllocFactorMatrix,(V$4+1),FALSE)*$E2032</f>
        <v>0</v>
      </c>
      <c r="W2025" s="54">
        <f>VLOOKUP(CONCATENATE($F2025," ",$G2025),AllocFactorMatrix,(W$4+1),FALSE)*$E2032</f>
        <v>0</v>
      </c>
      <c r="X2025" s="54">
        <f>SUBTOTAL(9,T2025:W2025)</f>
        <v>0</v>
      </c>
      <c r="Y2025" s="54">
        <f>VLOOKUP(CONCATENATE($F2025," ",$G2025),AllocFactorMatrix,(Y$4+1),FALSE)*$E2032</f>
        <v>0</v>
      </c>
      <c r="Z2025" s="54">
        <f>VLOOKUP(CONCATENATE($F2025," ",$G2025),AllocFactorMatrix,(Z$4+1),FALSE)*$E2032</f>
        <v>0</v>
      </c>
      <c r="AA2025" s="54">
        <f t="shared" ref="AA2025:AA2032" si="1002">SUBTOTAL(9,Y2025:Z2025)</f>
        <v>0</v>
      </c>
      <c r="AB2025" s="54">
        <f>VLOOKUP(CONCATENATE($F2025," ",$G2025),AllocFactorMatrix,(AB$4+1),FALSE)*$E2032</f>
        <v>0</v>
      </c>
      <c r="AC2025" s="54">
        <f>VLOOKUP(CONCATENATE($F2025," ",$G2025),AllocFactorMatrix,(AC$4+1),FALSE)*$E2032</f>
        <v>0</v>
      </c>
      <c r="AD2025" s="54">
        <f>VLOOKUP(CONCATENATE($F2025," ",$G2025),AllocFactorMatrix,(AD$4+1),FALSE)*$E2032</f>
        <v>0</v>
      </c>
    </row>
    <row r="2026" spans="1:30" s="51" customFormat="1" hidden="1" outlineLevel="1">
      <c r="A2026" s="56"/>
      <c r="B2026" s="112"/>
      <c r="C2026" s="55"/>
      <c r="F2026" s="52" t="str">
        <f>F2032</f>
        <v>PROD_ENERGY</v>
      </c>
      <c r="G2026" s="55" t="str">
        <f>$G$9</f>
        <v>BULKTRAN</v>
      </c>
      <c r="H2026" s="53">
        <f t="shared" si="1000"/>
        <v>0</v>
      </c>
      <c r="I2026" s="54">
        <f>VLOOKUP(CONCATENATE($F2026," ",$G2026),AllocFactorMatrix,(I$4+1),FALSE)*$E2032</f>
        <v>0</v>
      </c>
      <c r="J2026" s="54">
        <f>VLOOKUP(CONCATENATE($F2026," ",$G2026),AllocFactorMatrix,(J$4+1),FALSE)*$E2032</f>
        <v>0</v>
      </c>
      <c r="K2026" s="54">
        <f>VLOOKUP(CONCATENATE($F2026," ",$G2026),AllocFactorMatrix,(K$4+1),FALSE)*$E2032</f>
        <v>0</v>
      </c>
      <c r="L2026" s="54">
        <f>VLOOKUP(CONCATENATE($F2026," ",$G2026),AllocFactorMatrix,(L$4+1),FALSE)*$E2032</f>
        <v>0</v>
      </c>
      <c r="M2026" s="54">
        <f>VLOOKUP(CONCATENATE($F2026," ",$G2026),AllocFactorMatrix,(M$4+1),FALSE)*$E2032</f>
        <v>0</v>
      </c>
      <c r="N2026" s="54">
        <f t="shared" si="1001"/>
        <v>0</v>
      </c>
      <c r="O2026" s="54">
        <f>VLOOKUP(CONCATENATE($F2026," ",$G2026),AllocFactorMatrix,(O$4+1),FALSE)*$E2032</f>
        <v>0</v>
      </c>
      <c r="P2026" s="54">
        <f>VLOOKUP(CONCATENATE($F2026," ",$G2026),AllocFactorMatrix,(P$4+1),FALSE)*$E2032</f>
        <v>0</v>
      </c>
      <c r="Q2026" s="54">
        <f>VLOOKUP(CONCATENATE($F2026," ",$G2026),AllocFactorMatrix,(Q$4+1),FALSE)*$E2032</f>
        <v>0</v>
      </c>
      <c r="R2026" s="54">
        <f>VLOOKUP(CONCATENATE($F2026," ",$G2026),AllocFactorMatrix,(R$4+1),FALSE)*$E2032</f>
        <v>0</v>
      </c>
      <c r="S2026" s="54">
        <f t="shared" ref="S2026:S2032" si="1003">SUBTOTAL(9,O2026:R2026)</f>
        <v>0</v>
      </c>
      <c r="T2026" s="54">
        <f>VLOOKUP(CONCATENATE($F2026," ",$G2026),AllocFactorMatrix,(T$4+1),FALSE)*$E2032</f>
        <v>0</v>
      </c>
      <c r="U2026" s="54">
        <f>VLOOKUP(CONCATENATE($F2026," ",$G2026),AllocFactorMatrix,(U$4+1),FALSE)*$E2032</f>
        <v>0</v>
      </c>
      <c r="V2026" s="54">
        <f>VLOOKUP(CONCATENATE($F2026," ",$G2026),AllocFactorMatrix,(V$4+1),FALSE)*$E2032</f>
        <v>0</v>
      </c>
      <c r="W2026" s="54">
        <f>VLOOKUP(CONCATENATE($F2026," ",$G2026),AllocFactorMatrix,(W$4+1),FALSE)*$E2032</f>
        <v>0</v>
      </c>
      <c r="X2026" s="54">
        <f t="shared" ref="X2026:X2032" si="1004">SUBTOTAL(9,T2026:W2026)</f>
        <v>0</v>
      </c>
      <c r="Y2026" s="54">
        <f>VLOOKUP(CONCATENATE($F2026," ",$G2026),AllocFactorMatrix,(Y$4+1),FALSE)*$E2032</f>
        <v>0</v>
      </c>
      <c r="Z2026" s="54">
        <f>VLOOKUP(CONCATENATE($F2026," ",$G2026),AllocFactorMatrix,(Z$4+1),FALSE)*$E2032</f>
        <v>0</v>
      </c>
      <c r="AA2026" s="54">
        <f t="shared" si="1002"/>
        <v>0</v>
      </c>
      <c r="AB2026" s="54">
        <f>VLOOKUP(CONCATENATE($F2026," ",$G2026),AllocFactorMatrix,(AB$4+1),FALSE)*$E2032</f>
        <v>0</v>
      </c>
      <c r="AC2026" s="54">
        <f>VLOOKUP(CONCATENATE($F2026," ",$G2026),AllocFactorMatrix,(AC$4+1),FALSE)*$E2032</f>
        <v>0</v>
      </c>
      <c r="AD2026" s="54">
        <f>VLOOKUP(CONCATENATE($F2026," ",$G2026),AllocFactorMatrix,(AD$4+1),FALSE)*$E2032</f>
        <v>0</v>
      </c>
    </row>
    <row r="2027" spans="1:30" s="51" customFormat="1" hidden="1" outlineLevel="1">
      <c r="A2027" s="56"/>
      <c r="B2027" s="112"/>
      <c r="C2027" s="55"/>
      <c r="F2027" s="52" t="str">
        <f>F2032</f>
        <v>PROD_ENERGY</v>
      </c>
      <c r="G2027" s="55" t="str">
        <f>$G$10</f>
        <v>SUBTRAN</v>
      </c>
      <c r="H2027" s="53">
        <f t="shared" si="1000"/>
        <v>0</v>
      </c>
      <c r="I2027" s="54">
        <f>VLOOKUP(CONCATENATE($F2027," ",$G2027),AllocFactorMatrix,(I$4+1),FALSE)*$E2032</f>
        <v>0</v>
      </c>
      <c r="J2027" s="54">
        <f>VLOOKUP(CONCATENATE($F2027," ",$G2027),AllocFactorMatrix,(J$4+1),FALSE)*$E2032</f>
        <v>0</v>
      </c>
      <c r="K2027" s="54">
        <f>VLOOKUP(CONCATENATE($F2027," ",$G2027),AllocFactorMatrix,(K$4+1),FALSE)*$E2032</f>
        <v>0</v>
      </c>
      <c r="L2027" s="54">
        <f>VLOOKUP(CONCATENATE($F2027," ",$G2027),AllocFactorMatrix,(L$4+1),FALSE)*$E2032</f>
        <v>0</v>
      </c>
      <c r="M2027" s="54">
        <f>VLOOKUP(CONCATENATE($F2027," ",$G2027),AllocFactorMatrix,(M$4+1),FALSE)*$E2032</f>
        <v>0</v>
      </c>
      <c r="N2027" s="54">
        <f t="shared" si="1001"/>
        <v>0</v>
      </c>
      <c r="O2027" s="54">
        <f>VLOOKUP(CONCATENATE($F2027," ",$G2027),AllocFactorMatrix,(O$4+1),FALSE)*$E2032</f>
        <v>0</v>
      </c>
      <c r="P2027" s="54">
        <f>VLOOKUP(CONCATENATE($F2027," ",$G2027),AllocFactorMatrix,(P$4+1),FALSE)*$E2032</f>
        <v>0</v>
      </c>
      <c r="Q2027" s="54">
        <f>VLOOKUP(CONCATENATE($F2027," ",$G2027),AllocFactorMatrix,(Q$4+1),FALSE)*$E2032</f>
        <v>0</v>
      </c>
      <c r="R2027" s="54">
        <f>VLOOKUP(CONCATENATE($F2027," ",$G2027),AllocFactorMatrix,(R$4+1),FALSE)*$E2032</f>
        <v>0</v>
      </c>
      <c r="S2027" s="54">
        <f t="shared" si="1003"/>
        <v>0</v>
      </c>
      <c r="T2027" s="54">
        <f>VLOOKUP(CONCATENATE($F2027," ",$G2027),AllocFactorMatrix,(T$4+1),FALSE)*$E2032</f>
        <v>0</v>
      </c>
      <c r="U2027" s="54">
        <f>VLOOKUP(CONCATENATE($F2027," ",$G2027),AllocFactorMatrix,(U$4+1),FALSE)*$E2032</f>
        <v>0</v>
      </c>
      <c r="V2027" s="54">
        <f>VLOOKUP(CONCATENATE($F2027," ",$G2027),AllocFactorMatrix,(V$4+1),FALSE)*$E2032</f>
        <v>0</v>
      </c>
      <c r="W2027" s="54">
        <f>VLOOKUP(CONCATENATE($F2027," ",$G2027),AllocFactorMatrix,(W$4+1),FALSE)*$E2032</f>
        <v>0</v>
      </c>
      <c r="X2027" s="54">
        <f t="shared" si="1004"/>
        <v>0</v>
      </c>
      <c r="Y2027" s="54">
        <f>VLOOKUP(CONCATENATE($F2027," ",$G2027),AllocFactorMatrix,(Y$4+1),FALSE)*$E2032</f>
        <v>0</v>
      </c>
      <c r="Z2027" s="54">
        <f>VLOOKUP(CONCATENATE($F2027," ",$G2027),AllocFactorMatrix,(Z$4+1),FALSE)*$E2032</f>
        <v>0</v>
      </c>
      <c r="AA2027" s="54">
        <f t="shared" si="1002"/>
        <v>0</v>
      </c>
      <c r="AB2027" s="54">
        <f>VLOOKUP(CONCATENATE($F2027," ",$G2027),AllocFactorMatrix,(AB$4+1),FALSE)*$E2032</f>
        <v>0</v>
      </c>
      <c r="AC2027" s="54">
        <f>VLOOKUP(CONCATENATE($F2027," ",$G2027),AllocFactorMatrix,(AC$4+1),FALSE)*$E2032</f>
        <v>0</v>
      </c>
      <c r="AD2027" s="54">
        <f>VLOOKUP(CONCATENATE($F2027," ",$G2027),AllocFactorMatrix,(AD$4+1),FALSE)*$E2032</f>
        <v>0</v>
      </c>
    </row>
    <row r="2028" spans="1:30" s="51" customFormat="1" hidden="1" outlineLevel="1">
      <c r="A2028" s="56"/>
      <c r="B2028" s="112"/>
      <c r="C2028" s="55"/>
      <c r="F2028" s="52" t="str">
        <f>F2032</f>
        <v>PROD_ENERGY</v>
      </c>
      <c r="G2028" s="55" t="str">
        <f>$G$11</f>
        <v>DISTPRI</v>
      </c>
      <c r="H2028" s="53">
        <f t="shared" si="1000"/>
        <v>0</v>
      </c>
      <c r="I2028" s="54">
        <f>VLOOKUP(CONCATENATE($F2028," ",$G2028),AllocFactorMatrix,(I$4+1),FALSE)*$E2032</f>
        <v>0</v>
      </c>
      <c r="J2028" s="54">
        <f>VLOOKUP(CONCATENATE($F2028," ",$G2028),AllocFactorMatrix,(J$4+1),FALSE)*$E2032</f>
        <v>0</v>
      </c>
      <c r="K2028" s="54">
        <f>VLOOKUP(CONCATENATE($F2028," ",$G2028),AllocFactorMatrix,(K$4+1),FALSE)*$E2032</f>
        <v>0</v>
      </c>
      <c r="L2028" s="54">
        <f>VLOOKUP(CONCATENATE($F2028," ",$G2028),AllocFactorMatrix,(L$4+1),FALSE)*$E2032</f>
        <v>0</v>
      </c>
      <c r="M2028" s="54">
        <f>VLOOKUP(CONCATENATE($F2028," ",$G2028),AllocFactorMatrix,(M$4+1),FALSE)*$E2032</f>
        <v>0</v>
      </c>
      <c r="N2028" s="54">
        <f t="shared" si="1001"/>
        <v>0</v>
      </c>
      <c r="O2028" s="54">
        <f>VLOOKUP(CONCATENATE($F2028," ",$G2028),AllocFactorMatrix,(O$4+1),FALSE)*$E2032</f>
        <v>0</v>
      </c>
      <c r="P2028" s="54">
        <f>VLOOKUP(CONCATENATE($F2028," ",$G2028),AllocFactorMatrix,(P$4+1),FALSE)*$E2032</f>
        <v>0</v>
      </c>
      <c r="Q2028" s="54">
        <f>VLOOKUP(CONCATENATE($F2028," ",$G2028),AllocFactorMatrix,(Q$4+1),FALSE)*$E2032</f>
        <v>0</v>
      </c>
      <c r="R2028" s="54">
        <f>VLOOKUP(CONCATENATE($F2028," ",$G2028),AllocFactorMatrix,(R$4+1),FALSE)*$E2032</f>
        <v>0</v>
      </c>
      <c r="S2028" s="54">
        <f t="shared" si="1003"/>
        <v>0</v>
      </c>
      <c r="T2028" s="54">
        <f>VLOOKUP(CONCATENATE($F2028," ",$G2028),AllocFactorMatrix,(T$4+1),FALSE)*$E2032</f>
        <v>0</v>
      </c>
      <c r="U2028" s="54">
        <f>VLOOKUP(CONCATENATE($F2028," ",$G2028),AllocFactorMatrix,(U$4+1),FALSE)*$E2032</f>
        <v>0</v>
      </c>
      <c r="V2028" s="54">
        <f>VLOOKUP(CONCATENATE($F2028," ",$G2028),AllocFactorMatrix,(V$4+1),FALSE)*$E2032</f>
        <v>0</v>
      </c>
      <c r="W2028" s="54">
        <f>VLOOKUP(CONCATENATE($F2028," ",$G2028),AllocFactorMatrix,(W$4+1),FALSE)*$E2032</f>
        <v>0</v>
      </c>
      <c r="X2028" s="54">
        <f t="shared" si="1004"/>
        <v>0</v>
      </c>
      <c r="Y2028" s="54">
        <f>VLOOKUP(CONCATENATE($F2028," ",$G2028),AllocFactorMatrix,(Y$4+1),FALSE)*$E2032</f>
        <v>0</v>
      </c>
      <c r="Z2028" s="54">
        <f>VLOOKUP(CONCATENATE($F2028," ",$G2028),AllocFactorMatrix,(Z$4+1),FALSE)*$E2032</f>
        <v>0</v>
      </c>
      <c r="AA2028" s="54">
        <f t="shared" si="1002"/>
        <v>0</v>
      </c>
      <c r="AB2028" s="54">
        <f>VLOOKUP(CONCATENATE($F2028," ",$G2028),AllocFactorMatrix,(AB$4+1),FALSE)*$E2032</f>
        <v>0</v>
      </c>
      <c r="AC2028" s="54">
        <f>VLOOKUP(CONCATENATE($F2028," ",$G2028),AllocFactorMatrix,(AC$4+1),FALSE)*$E2032</f>
        <v>0</v>
      </c>
      <c r="AD2028" s="54">
        <f>VLOOKUP(CONCATENATE($F2028," ",$G2028),AllocFactorMatrix,(AD$4+1),FALSE)*$E2032</f>
        <v>0</v>
      </c>
    </row>
    <row r="2029" spans="1:30" s="51" customFormat="1" hidden="1" outlineLevel="1">
      <c r="A2029" s="56"/>
      <c r="B2029" s="112"/>
      <c r="C2029" s="55"/>
      <c r="F2029" s="52" t="str">
        <f>F2032</f>
        <v>PROD_ENERGY</v>
      </c>
      <c r="G2029" s="55" t="str">
        <f>$G$12</f>
        <v>DISTSEC</v>
      </c>
      <c r="H2029" s="53">
        <f t="shared" si="1000"/>
        <v>0</v>
      </c>
      <c r="I2029" s="54">
        <f>VLOOKUP(CONCATENATE($F2029," ",$G2029),AllocFactorMatrix,(I$4+1),FALSE)*$E2032</f>
        <v>0</v>
      </c>
      <c r="J2029" s="54">
        <f>VLOOKUP(CONCATENATE($F2029," ",$G2029),AllocFactorMatrix,(J$4+1),FALSE)*$E2032</f>
        <v>0</v>
      </c>
      <c r="K2029" s="54">
        <f>VLOOKUP(CONCATENATE($F2029," ",$G2029),AllocFactorMatrix,(K$4+1),FALSE)*$E2032</f>
        <v>0</v>
      </c>
      <c r="L2029" s="54">
        <f>VLOOKUP(CONCATENATE($F2029," ",$G2029),AllocFactorMatrix,(L$4+1),FALSE)*$E2032</f>
        <v>0</v>
      </c>
      <c r="M2029" s="54">
        <f>VLOOKUP(CONCATENATE($F2029," ",$G2029),AllocFactorMatrix,(M$4+1),FALSE)*$E2032</f>
        <v>0</v>
      </c>
      <c r="N2029" s="54">
        <f t="shared" si="1001"/>
        <v>0</v>
      </c>
      <c r="O2029" s="54">
        <f>VLOOKUP(CONCATENATE($F2029," ",$G2029),AllocFactorMatrix,(O$4+1),FALSE)*$E2032</f>
        <v>0</v>
      </c>
      <c r="P2029" s="54">
        <f>VLOOKUP(CONCATENATE($F2029," ",$G2029),AllocFactorMatrix,(P$4+1),FALSE)*$E2032</f>
        <v>0</v>
      </c>
      <c r="Q2029" s="54">
        <f>VLOOKUP(CONCATENATE($F2029," ",$G2029),AllocFactorMatrix,(Q$4+1),FALSE)*$E2032</f>
        <v>0</v>
      </c>
      <c r="R2029" s="54">
        <f>VLOOKUP(CONCATENATE($F2029," ",$G2029),AllocFactorMatrix,(R$4+1),FALSE)*$E2032</f>
        <v>0</v>
      </c>
      <c r="S2029" s="54">
        <f t="shared" si="1003"/>
        <v>0</v>
      </c>
      <c r="T2029" s="54">
        <f>VLOOKUP(CONCATENATE($F2029," ",$G2029),AllocFactorMatrix,(T$4+1),FALSE)*$E2032</f>
        <v>0</v>
      </c>
      <c r="U2029" s="54">
        <f>VLOOKUP(CONCATENATE($F2029," ",$G2029),AllocFactorMatrix,(U$4+1),FALSE)*$E2032</f>
        <v>0</v>
      </c>
      <c r="V2029" s="54">
        <f>VLOOKUP(CONCATENATE($F2029," ",$G2029),AllocFactorMatrix,(V$4+1),FALSE)*$E2032</f>
        <v>0</v>
      </c>
      <c r="W2029" s="54">
        <f>VLOOKUP(CONCATENATE($F2029," ",$G2029),AllocFactorMatrix,(W$4+1),FALSE)*$E2032</f>
        <v>0</v>
      </c>
      <c r="X2029" s="54">
        <f t="shared" si="1004"/>
        <v>0</v>
      </c>
      <c r="Y2029" s="54">
        <f>VLOOKUP(CONCATENATE($F2029," ",$G2029),AllocFactorMatrix,(Y$4+1),FALSE)*$E2032</f>
        <v>0</v>
      </c>
      <c r="Z2029" s="54">
        <f>VLOOKUP(CONCATENATE($F2029," ",$G2029),AllocFactorMatrix,(Z$4+1),FALSE)*$E2032</f>
        <v>0</v>
      </c>
      <c r="AA2029" s="54">
        <f t="shared" si="1002"/>
        <v>0</v>
      </c>
      <c r="AB2029" s="54">
        <f>VLOOKUP(CONCATENATE($F2029," ",$G2029),AllocFactorMatrix,(AB$4+1),FALSE)*$E2032</f>
        <v>0</v>
      </c>
      <c r="AC2029" s="54">
        <f>VLOOKUP(CONCATENATE($F2029," ",$G2029),AllocFactorMatrix,(AC$4+1),FALSE)*$E2032</f>
        <v>0</v>
      </c>
      <c r="AD2029" s="54">
        <f>VLOOKUP(CONCATENATE($F2029," ",$G2029),AllocFactorMatrix,(AD$4+1),FALSE)*$E2032</f>
        <v>0</v>
      </c>
    </row>
    <row r="2030" spans="1:30" s="51" customFormat="1" hidden="1" outlineLevel="1">
      <c r="A2030" s="56"/>
      <c r="B2030" s="112"/>
      <c r="C2030" s="55"/>
      <c r="F2030" s="52" t="str">
        <f>F2032</f>
        <v>PROD_ENERGY</v>
      </c>
      <c r="G2030" s="55" t="str">
        <f>$G$13</f>
        <v>ENERGY</v>
      </c>
      <c r="H2030" s="53">
        <f t="shared" si="1000"/>
        <v>882204</v>
      </c>
      <c r="I2030" s="54">
        <f>VLOOKUP(CONCATENATE($F2030," ",$G2030),AllocFactorMatrix,(I$4+1),FALSE)*$E2032</f>
        <v>331026.83859684772</v>
      </c>
      <c r="J2030" s="54">
        <f>VLOOKUP(CONCATENATE($F2030," ",$G2030),AllocFactorMatrix,(J$4+1),FALSE)*$E2032</f>
        <v>21452.67816855694</v>
      </c>
      <c r="K2030" s="54">
        <f>VLOOKUP(CONCATENATE($F2030," ",$G2030),AllocFactorMatrix,(K$4+1),FALSE)*$E2032</f>
        <v>71976.060805861067</v>
      </c>
      <c r="L2030" s="54">
        <f>VLOOKUP(CONCATENATE($F2030," ",$G2030),AllocFactorMatrix,(L$4+1),FALSE)*$E2032</f>
        <v>2287.5626148680972</v>
      </c>
      <c r="M2030" s="54">
        <f>VLOOKUP(CONCATENATE($F2030," ",$G2030),AllocFactorMatrix,(M$4+1),FALSE)*$E2032</f>
        <v>210.88653100355623</v>
      </c>
      <c r="N2030" s="54">
        <f t="shared" si="1001"/>
        <v>74474.509951732733</v>
      </c>
      <c r="O2030" s="54">
        <f>VLOOKUP(CONCATENATE($F2030," ",$G2030),AllocFactorMatrix,(O$4+1),FALSE)*$E2032</f>
        <v>65621.578937308601</v>
      </c>
      <c r="P2030" s="54">
        <f>VLOOKUP(CONCATENATE($F2030," ",$G2030),AllocFactorMatrix,(P$4+1),FALSE)*$E2032</f>
        <v>12164.978066484446</v>
      </c>
      <c r="Q2030" s="54">
        <f>VLOOKUP(CONCATENATE($F2030," ",$G2030),AllocFactorMatrix,(Q$4+1),FALSE)*$E2032</f>
        <v>5527.4546595214615</v>
      </c>
      <c r="R2030" s="54">
        <f>VLOOKUP(CONCATENATE($F2030," ",$G2030),AllocFactorMatrix,(R$4+1),FALSE)*$E2032</f>
        <v>256.10984803768446</v>
      </c>
      <c r="S2030" s="54">
        <f t="shared" si="1003"/>
        <v>83570.12151135219</v>
      </c>
      <c r="T2030" s="54">
        <f>VLOOKUP(CONCATENATE($F2030," ",$G2030),AllocFactorMatrix,(T$4+1),FALSE)*$E2032</f>
        <v>2514.7432575208854</v>
      </c>
      <c r="U2030" s="54">
        <f>VLOOKUP(CONCATENATE($F2030," ",$G2030),AllocFactorMatrix,(U$4+1),FALSE)*$E2032</f>
        <v>44155.124316460948</v>
      </c>
      <c r="V2030" s="54">
        <f>VLOOKUP(CONCATENATE($F2030," ",$G2030),AllocFactorMatrix,(V$4+1),FALSE)*$E2032</f>
        <v>250694.4635944863</v>
      </c>
      <c r="W2030" s="54">
        <f>VLOOKUP(CONCATENATE($F2030," ",$G2030),AllocFactorMatrix,(W$4+1),FALSE)*$E2032</f>
        <v>47562.607163240958</v>
      </c>
      <c r="X2030" s="54">
        <f t="shared" si="1004"/>
        <v>344926.93833170907</v>
      </c>
      <c r="Y2030" s="54">
        <f>VLOOKUP(CONCATENATE($F2030," ",$G2030),AllocFactorMatrix,(Y$4+1),FALSE)*$E2032</f>
        <v>17778.863796185578</v>
      </c>
      <c r="Z2030" s="54">
        <f>VLOOKUP(CONCATENATE($F2030," ",$G2030),AllocFactorMatrix,(Z$4+1),FALSE)*$E2032</f>
        <v>289.41156034654603</v>
      </c>
      <c r="AA2030" s="54">
        <f t="shared" si="1002"/>
        <v>18068.275356532125</v>
      </c>
      <c r="AB2030" s="54">
        <f>VLOOKUP(CONCATENATE($F2030," ",$G2030),AllocFactorMatrix,(AB$4+1),FALSE)*$E2032</f>
        <v>322.81531518914534</v>
      </c>
      <c r="AC2030" s="54">
        <f>VLOOKUP(CONCATENATE($F2030," ",$G2030),AllocFactorMatrix,(AC$4+1),FALSE)*$E2032</f>
        <v>6980.4489150268282</v>
      </c>
      <c r="AD2030" s="54">
        <f>VLOOKUP(CONCATENATE($F2030," ",$G2030),AllocFactorMatrix,(AD$4+1),FALSE)*$E2032</f>
        <v>1381.3738530530889</v>
      </c>
    </row>
    <row r="2031" spans="1:30" s="51" customFormat="1" hidden="1" outlineLevel="1">
      <c r="A2031" s="56"/>
      <c r="B2031" s="112"/>
      <c r="C2031" s="55"/>
      <c r="F2031" s="52" t="str">
        <f>F2032</f>
        <v>PROD_ENERGY</v>
      </c>
      <c r="G2031" s="55" t="str">
        <f>$G$14</f>
        <v>CUSTOMER</v>
      </c>
      <c r="H2031" s="53">
        <f t="shared" si="1000"/>
        <v>0</v>
      </c>
      <c r="I2031" s="54">
        <f>VLOOKUP(CONCATENATE($F2031," ",$G2031),AllocFactorMatrix,(I$4+1),FALSE)*$E2032</f>
        <v>0</v>
      </c>
      <c r="J2031" s="54">
        <f>VLOOKUP(CONCATENATE($F2031," ",$G2031),AllocFactorMatrix,(J$4+1),FALSE)*$E2032</f>
        <v>0</v>
      </c>
      <c r="K2031" s="54">
        <f>VLOOKUP(CONCATENATE($F2031," ",$G2031),AllocFactorMatrix,(K$4+1),FALSE)*$E2032</f>
        <v>0</v>
      </c>
      <c r="L2031" s="54">
        <f>VLOOKUP(CONCATENATE($F2031," ",$G2031),AllocFactorMatrix,(L$4+1),FALSE)*$E2032</f>
        <v>0</v>
      </c>
      <c r="M2031" s="54">
        <f>VLOOKUP(CONCATENATE($F2031," ",$G2031),AllocFactorMatrix,(M$4+1),FALSE)*$E2032</f>
        <v>0</v>
      </c>
      <c r="N2031" s="54">
        <f t="shared" si="1001"/>
        <v>0</v>
      </c>
      <c r="O2031" s="54">
        <f>VLOOKUP(CONCATENATE($F2031," ",$G2031),AllocFactorMatrix,(O$4+1),FALSE)*$E2032</f>
        <v>0</v>
      </c>
      <c r="P2031" s="54">
        <f>VLOOKUP(CONCATENATE($F2031," ",$G2031),AllocFactorMatrix,(P$4+1),FALSE)*$E2032</f>
        <v>0</v>
      </c>
      <c r="Q2031" s="54">
        <f>VLOOKUP(CONCATENATE($F2031," ",$G2031),AllocFactorMatrix,(Q$4+1),FALSE)*$E2032</f>
        <v>0</v>
      </c>
      <c r="R2031" s="54">
        <f>VLOOKUP(CONCATENATE($F2031," ",$G2031),AllocFactorMatrix,(R$4+1),FALSE)*$E2032</f>
        <v>0</v>
      </c>
      <c r="S2031" s="54">
        <f t="shared" si="1003"/>
        <v>0</v>
      </c>
      <c r="T2031" s="54">
        <f>VLOOKUP(CONCATENATE($F2031," ",$G2031),AllocFactorMatrix,(T$4+1),FALSE)*$E2032</f>
        <v>0</v>
      </c>
      <c r="U2031" s="54">
        <f>VLOOKUP(CONCATENATE($F2031," ",$G2031),AllocFactorMatrix,(U$4+1),FALSE)*$E2032</f>
        <v>0</v>
      </c>
      <c r="V2031" s="54">
        <f>VLOOKUP(CONCATENATE($F2031," ",$G2031),AllocFactorMatrix,(V$4+1),FALSE)*$E2032</f>
        <v>0</v>
      </c>
      <c r="W2031" s="54">
        <f>VLOOKUP(CONCATENATE($F2031," ",$G2031),AllocFactorMatrix,(W$4+1),FALSE)*$E2032</f>
        <v>0</v>
      </c>
      <c r="X2031" s="54">
        <f t="shared" si="1004"/>
        <v>0</v>
      </c>
      <c r="Y2031" s="54">
        <f>VLOOKUP(CONCATENATE($F2031," ",$G2031),AllocFactorMatrix,(Y$4+1),FALSE)*$E2032</f>
        <v>0</v>
      </c>
      <c r="Z2031" s="54">
        <f>VLOOKUP(CONCATENATE($F2031," ",$G2031),AllocFactorMatrix,(Z$4+1),FALSE)*$E2032</f>
        <v>0</v>
      </c>
      <c r="AA2031" s="54">
        <f t="shared" si="1002"/>
        <v>0</v>
      </c>
      <c r="AB2031" s="54">
        <f>VLOOKUP(CONCATENATE($F2031," ",$G2031),AllocFactorMatrix,(AB$4+1),FALSE)*$E2032</f>
        <v>0</v>
      </c>
      <c r="AC2031" s="54">
        <f>VLOOKUP(CONCATENATE($F2031," ",$G2031),AllocFactorMatrix,(AC$4+1),FALSE)*$E2032</f>
        <v>0</v>
      </c>
      <c r="AD2031" s="54">
        <f>VLOOKUP(CONCATENATE($F2031," ",$G2031),AllocFactorMatrix,(AD$4+1),FALSE)*$E2032</f>
        <v>0</v>
      </c>
    </row>
    <row r="2032" spans="1:30" s="51" customFormat="1" collapsed="1">
      <c r="A2032" s="56"/>
      <c r="B2032" s="112"/>
      <c r="C2032" s="55"/>
      <c r="D2032" s="96" t="s">
        <v>651</v>
      </c>
      <c r="E2032" s="61">
        <v>882204</v>
      </c>
      <c r="F2032" s="97" t="s">
        <v>32</v>
      </c>
      <c r="G2032" s="55" t="str">
        <f>$G$15</f>
        <v>TOTAL</v>
      </c>
      <c r="H2032" s="53">
        <f t="shared" si="1000"/>
        <v>882204</v>
      </c>
      <c r="I2032" s="54">
        <f>VLOOKUP(CONCATENATE($F2032," ",$G2032),AllocFactorMatrix,(I$4+1),FALSE)*$E2032</f>
        <v>331026.83859684772</v>
      </c>
      <c r="J2032" s="54">
        <f>VLOOKUP(CONCATENATE($F2032," ",$G2032),AllocFactorMatrix,(J$4+1),FALSE)*$E2032</f>
        <v>21452.67816855694</v>
      </c>
      <c r="K2032" s="54">
        <f>VLOOKUP(CONCATENATE($F2032," ",$G2032),AllocFactorMatrix,(K$4+1),FALSE)*$E2032</f>
        <v>71976.060805861067</v>
      </c>
      <c r="L2032" s="54">
        <f>VLOOKUP(CONCATENATE($F2032," ",$G2032),AllocFactorMatrix,(L$4+1),FALSE)*$E2032</f>
        <v>2287.5626148680972</v>
      </c>
      <c r="M2032" s="54">
        <f>VLOOKUP(CONCATENATE($F2032," ",$G2032),AllocFactorMatrix,(M$4+1),FALSE)*$E2032</f>
        <v>210.88653100355623</v>
      </c>
      <c r="N2032" s="54">
        <f t="shared" si="1001"/>
        <v>74474.509951732733</v>
      </c>
      <c r="O2032" s="54">
        <f>VLOOKUP(CONCATENATE($F2032," ",$G2032),AllocFactorMatrix,(O$4+1),FALSE)*$E2032</f>
        <v>65621.578937308601</v>
      </c>
      <c r="P2032" s="54">
        <f>VLOOKUP(CONCATENATE($F2032," ",$G2032),AllocFactorMatrix,(P$4+1),FALSE)*$E2032</f>
        <v>12164.978066484446</v>
      </c>
      <c r="Q2032" s="54">
        <f>VLOOKUP(CONCATENATE($F2032," ",$G2032),AllocFactorMatrix,(Q$4+1),FALSE)*$E2032</f>
        <v>5527.4546595214615</v>
      </c>
      <c r="R2032" s="54">
        <f>VLOOKUP(CONCATENATE($F2032," ",$G2032),AllocFactorMatrix,(R$4+1),FALSE)*$E2032</f>
        <v>256.10984803768446</v>
      </c>
      <c r="S2032" s="54">
        <f t="shared" si="1003"/>
        <v>83570.12151135219</v>
      </c>
      <c r="T2032" s="54">
        <f>VLOOKUP(CONCATENATE($F2032," ",$G2032),AllocFactorMatrix,(T$4+1),FALSE)*$E2032</f>
        <v>2514.7432575208854</v>
      </c>
      <c r="U2032" s="54">
        <f>VLOOKUP(CONCATENATE($F2032," ",$G2032),AllocFactorMatrix,(U$4+1),FALSE)*$E2032</f>
        <v>44155.124316460948</v>
      </c>
      <c r="V2032" s="54">
        <f>VLOOKUP(CONCATENATE($F2032," ",$G2032),AllocFactorMatrix,(V$4+1),FALSE)*$E2032</f>
        <v>250694.4635944863</v>
      </c>
      <c r="W2032" s="54">
        <f>VLOOKUP(CONCATENATE($F2032," ",$G2032),AllocFactorMatrix,(W$4+1),FALSE)*$E2032</f>
        <v>47562.607163240958</v>
      </c>
      <c r="X2032" s="54">
        <f t="shared" si="1004"/>
        <v>344926.93833170907</v>
      </c>
      <c r="Y2032" s="54">
        <f>VLOOKUP(CONCATENATE($F2032," ",$G2032),AllocFactorMatrix,(Y$4+1),FALSE)*$E2032</f>
        <v>17778.863796185578</v>
      </c>
      <c r="Z2032" s="54">
        <f>VLOOKUP(CONCATENATE($F2032," ",$G2032),AllocFactorMatrix,(Z$4+1),FALSE)*$E2032</f>
        <v>289.41156034654603</v>
      </c>
      <c r="AA2032" s="54">
        <f t="shared" si="1002"/>
        <v>18068.275356532125</v>
      </c>
      <c r="AB2032" s="54">
        <f>VLOOKUP(CONCATENATE($F2032," ",$G2032),AllocFactorMatrix,(AB$4+1),FALSE)*$E2032</f>
        <v>322.81531518914534</v>
      </c>
      <c r="AC2032" s="54">
        <f>VLOOKUP(CONCATENATE($F2032," ",$G2032),AllocFactorMatrix,(AC$4+1),FALSE)*$E2032</f>
        <v>6980.4489150268282</v>
      </c>
      <c r="AD2032" s="54">
        <f>VLOOKUP(CONCATENATE($F2032," ",$G2032),AllocFactorMatrix,(AD$4+1),FALSE)*$E2032</f>
        <v>1381.3738530530889</v>
      </c>
    </row>
    <row r="2033" spans="4:30" hidden="1" outlineLevel="1">
      <c r="E2033" s="51"/>
      <c r="F2033" s="52" t="str">
        <f>F2040</f>
        <v>TRAN_LSE</v>
      </c>
      <c r="G2033" s="55" t="str">
        <f>$G$8</f>
        <v>PRODUCTION</v>
      </c>
      <c r="H2033" s="4">
        <f t="shared" ref="H2033:H2047" si="1005">SUBTOTAL(9,I2033:AD2033)</f>
        <v>528753.99999999988</v>
      </c>
      <c r="I2033" s="5">
        <f>VLOOKUP(CONCATENATE($F2033," ",$G2033),AllocFactorMatrix,(I$4+1),FALSE)*$E2040</f>
        <v>260455.22653604779</v>
      </c>
      <c r="J2033" s="5">
        <f>VLOOKUP(CONCATENATE($F2033," ",$G2033),AllocFactorMatrix,(J$4+1),FALSE)*$E2040</f>
        <v>12875.232512537928</v>
      </c>
      <c r="K2033" s="5">
        <f>VLOOKUP(CONCATENATE($F2033," ",$G2033),AllocFactorMatrix,(K$4+1),FALSE)*$E2040</f>
        <v>47161.238803740562</v>
      </c>
      <c r="L2033" s="5">
        <f>VLOOKUP(CONCATENATE($F2033," ",$G2033),AllocFactorMatrix,(L$4+1),FALSE)*$E2040</f>
        <v>1484.4683563861477</v>
      </c>
      <c r="M2033" s="5">
        <f>VLOOKUP(CONCATENATE($F2033," ",$G2033),AllocFactorMatrix,(M$4+1),FALSE)*$E2040</f>
        <v>139.2086924119557</v>
      </c>
      <c r="N2033" s="5">
        <f t="shared" ref="N2033:N2048" si="1006">SUBTOTAL(9,K2033:M2033)</f>
        <v>48784.915852538667</v>
      </c>
      <c r="O2033" s="5">
        <f>VLOOKUP(CONCATENATE($F2033," ",$G2033),AllocFactorMatrix,(O$4+1),FALSE)*$E2040</f>
        <v>35849.87792913484</v>
      </c>
      <c r="P2033" s="5">
        <f>VLOOKUP(CONCATENATE($F2033," ",$G2033),AllocFactorMatrix,(P$4+1),FALSE)*$E2040</f>
        <v>6679.8767066829232</v>
      </c>
      <c r="Q2033" s="5">
        <f>VLOOKUP(CONCATENATE($F2033," ",$G2033),AllocFactorMatrix,(Q$4+1),FALSE)*$E2040</f>
        <v>3018.5119044425278</v>
      </c>
      <c r="R2033" s="5">
        <f>VLOOKUP(CONCATENATE($F2033," ",$G2033),AllocFactorMatrix,(R$4+1),FALSE)*$E2040</f>
        <v>135.73910622308242</v>
      </c>
      <c r="S2033" s="5">
        <f>SUBTOTAL(9,O2033:R2033)</f>
        <v>45684.005646483376</v>
      </c>
      <c r="T2033" s="5">
        <f>VLOOKUP(CONCATENATE($F2033," ",$G2033),AllocFactorMatrix,(T$4+1),FALSE)*$E2040</f>
        <v>1252.3280597468658</v>
      </c>
      <c r="U2033" s="5">
        <f>VLOOKUP(CONCATENATE($F2033," ",$G2033),AllocFactorMatrix,(U$4+1),FALSE)*$E2040</f>
        <v>20494.135323794671</v>
      </c>
      <c r="V2033" s="5">
        <f>VLOOKUP(CONCATENATE($F2033," ",$G2033),AllocFactorMatrix,(V$4+1),FALSE)*$E2040</f>
        <v>108312.08103957133</v>
      </c>
      <c r="W2033" s="5">
        <f>VLOOKUP(CONCATENATE($F2033," ",$G2033),AllocFactorMatrix,(W$4+1),FALSE)*$E2040</f>
        <v>19559.366642728844</v>
      </c>
      <c r="X2033" s="5">
        <f>SUBTOTAL(9,T2033:W2033)</f>
        <v>149617.91106584173</v>
      </c>
      <c r="Y2033" s="5">
        <f>VLOOKUP(CONCATENATE($F2033," ",$G2033),AllocFactorMatrix,(Y$4+1),FALSE)*$E2040</f>
        <v>11009.440625432379</v>
      </c>
      <c r="Z2033" s="5">
        <f>VLOOKUP(CONCATENATE($F2033," ",$G2033),AllocFactorMatrix,(Z$4+1),FALSE)*$E2040</f>
        <v>184.40392216535972</v>
      </c>
      <c r="AA2033" s="5">
        <f t="shared" ref="AA2033:AA2048" si="1007">SUBTOTAL(9,Y2033:Z2033)</f>
        <v>11193.844547597739</v>
      </c>
      <c r="AB2033" s="5">
        <f>VLOOKUP(CONCATENATE($F2033," ",$G2033),AllocFactorMatrix,(AB$4+1),FALSE)*$E2040</f>
        <v>142.86383895264967</v>
      </c>
      <c r="AC2033" s="5">
        <f>VLOOKUP(CONCATENATE($F2033," ",$G2033),AllocFactorMatrix,(AC$4+1),FALSE)*$E2040</f>
        <v>0</v>
      </c>
      <c r="AD2033" s="5">
        <f>VLOOKUP(CONCATENATE($F2033," ",$G2033),AllocFactorMatrix,(AD$4+1),FALSE)*$E2040</f>
        <v>0</v>
      </c>
    </row>
    <row r="2034" spans="4:30" hidden="1" outlineLevel="1">
      <c r="E2034" s="51"/>
      <c r="F2034" s="52" t="str">
        <f>F2040</f>
        <v>TRAN_LSE</v>
      </c>
      <c r="G2034" s="55" t="str">
        <f>$G$9</f>
        <v>BULKTRAN</v>
      </c>
      <c r="H2034" s="4">
        <f t="shared" si="1005"/>
        <v>0</v>
      </c>
      <c r="I2034" s="5">
        <f>VLOOKUP(CONCATENATE($F2034," ",$G2034),AllocFactorMatrix,(I$4+1),FALSE)*$E2040</f>
        <v>0</v>
      </c>
      <c r="J2034" s="5">
        <f>VLOOKUP(CONCATENATE($F2034," ",$G2034),AllocFactorMatrix,(J$4+1),FALSE)*$E2040</f>
        <v>0</v>
      </c>
      <c r="K2034" s="5">
        <f>VLOOKUP(CONCATENATE($F2034," ",$G2034),AllocFactorMatrix,(K$4+1),FALSE)*$E2040</f>
        <v>0</v>
      </c>
      <c r="L2034" s="5">
        <f>VLOOKUP(CONCATENATE($F2034," ",$G2034),AllocFactorMatrix,(L$4+1),FALSE)*$E2040</f>
        <v>0</v>
      </c>
      <c r="M2034" s="5">
        <f>VLOOKUP(CONCATENATE($F2034," ",$G2034),AllocFactorMatrix,(M$4+1),FALSE)*$E2040</f>
        <v>0</v>
      </c>
      <c r="N2034" s="5">
        <f t="shared" si="1006"/>
        <v>0</v>
      </c>
      <c r="O2034" s="5">
        <f>VLOOKUP(CONCATENATE($F2034," ",$G2034),AllocFactorMatrix,(O$4+1),FALSE)*$E2040</f>
        <v>0</v>
      </c>
      <c r="P2034" s="5">
        <f>VLOOKUP(CONCATENATE($F2034," ",$G2034),AllocFactorMatrix,(P$4+1),FALSE)*$E2040</f>
        <v>0</v>
      </c>
      <c r="Q2034" s="5">
        <f>VLOOKUP(CONCATENATE($F2034," ",$G2034),AllocFactorMatrix,(Q$4+1),FALSE)*$E2040</f>
        <v>0</v>
      </c>
      <c r="R2034" s="5">
        <f>VLOOKUP(CONCATENATE($F2034," ",$G2034),AllocFactorMatrix,(R$4+1),FALSE)*$E2040</f>
        <v>0</v>
      </c>
      <c r="S2034" s="5">
        <f t="shared" ref="S2034:S2040" si="1008">SUBTOTAL(9,O2034:R2034)</f>
        <v>0</v>
      </c>
      <c r="T2034" s="5">
        <f>VLOOKUP(CONCATENATE($F2034," ",$G2034),AllocFactorMatrix,(T$4+1),FALSE)*$E2040</f>
        <v>0</v>
      </c>
      <c r="U2034" s="5">
        <f>VLOOKUP(CONCATENATE($F2034," ",$G2034),AllocFactorMatrix,(U$4+1),FALSE)*$E2040</f>
        <v>0</v>
      </c>
      <c r="V2034" s="5">
        <f>VLOOKUP(CONCATENATE($F2034," ",$G2034),AllocFactorMatrix,(V$4+1),FALSE)*$E2040</f>
        <v>0</v>
      </c>
      <c r="W2034" s="5">
        <f>VLOOKUP(CONCATENATE($F2034," ",$G2034),AllocFactorMatrix,(W$4+1),FALSE)*$E2040</f>
        <v>0</v>
      </c>
      <c r="X2034" s="5">
        <f t="shared" ref="X2034:X2040" si="1009">SUBTOTAL(9,T2034:W2034)</f>
        <v>0</v>
      </c>
      <c r="Y2034" s="5">
        <f>VLOOKUP(CONCATENATE($F2034," ",$G2034),AllocFactorMatrix,(Y$4+1),FALSE)*$E2040</f>
        <v>0</v>
      </c>
      <c r="Z2034" s="5">
        <f>VLOOKUP(CONCATENATE($F2034," ",$G2034),AllocFactorMatrix,(Z$4+1),FALSE)*$E2040</f>
        <v>0</v>
      </c>
      <c r="AA2034" s="5">
        <f t="shared" si="1007"/>
        <v>0</v>
      </c>
      <c r="AB2034" s="5">
        <f>VLOOKUP(CONCATENATE($F2034," ",$G2034),AllocFactorMatrix,(AB$4+1),FALSE)*$E2040</f>
        <v>0</v>
      </c>
      <c r="AC2034" s="5">
        <f>VLOOKUP(CONCATENATE($F2034," ",$G2034),AllocFactorMatrix,(AC$4+1),FALSE)*$E2040</f>
        <v>0</v>
      </c>
      <c r="AD2034" s="5">
        <f>VLOOKUP(CONCATENATE($F2034," ",$G2034),AllocFactorMatrix,(AD$4+1),FALSE)*$E2040</f>
        <v>0</v>
      </c>
    </row>
    <row r="2035" spans="4:30" hidden="1" outlineLevel="1">
      <c r="E2035" s="51"/>
      <c r="F2035" s="52" t="str">
        <f>F2040</f>
        <v>TRAN_LSE</v>
      </c>
      <c r="G2035" s="55" t="str">
        <f>$G$10</f>
        <v>SUBTRAN</v>
      </c>
      <c r="H2035" s="4">
        <f t="shared" si="1005"/>
        <v>0</v>
      </c>
      <c r="I2035" s="5">
        <f>VLOOKUP(CONCATENATE($F2035," ",$G2035),AllocFactorMatrix,(I$4+1),FALSE)*$E2040</f>
        <v>0</v>
      </c>
      <c r="J2035" s="5">
        <f>VLOOKUP(CONCATENATE($F2035," ",$G2035),AllocFactorMatrix,(J$4+1),FALSE)*$E2040</f>
        <v>0</v>
      </c>
      <c r="K2035" s="5">
        <f>VLOOKUP(CONCATENATE($F2035," ",$G2035),AllocFactorMatrix,(K$4+1),FALSE)*$E2040</f>
        <v>0</v>
      </c>
      <c r="L2035" s="5">
        <f>VLOOKUP(CONCATENATE($F2035," ",$G2035),AllocFactorMatrix,(L$4+1),FALSE)*$E2040</f>
        <v>0</v>
      </c>
      <c r="M2035" s="5">
        <f>VLOOKUP(CONCATENATE($F2035," ",$G2035),AllocFactorMatrix,(M$4+1),FALSE)*$E2040</f>
        <v>0</v>
      </c>
      <c r="N2035" s="5">
        <f t="shared" si="1006"/>
        <v>0</v>
      </c>
      <c r="O2035" s="5">
        <f>VLOOKUP(CONCATENATE($F2035," ",$G2035),AllocFactorMatrix,(O$4+1),FALSE)*$E2040</f>
        <v>0</v>
      </c>
      <c r="P2035" s="5">
        <f>VLOOKUP(CONCATENATE($F2035," ",$G2035),AllocFactorMatrix,(P$4+1),FALSE)*$E2040</f>
        <v>0</v>
      </c>
      <c r="Q2035" s="5">
        <f>VLOOKUP(CONCATENATE($F2035," ",$G2035),AllocFactorMatrix,(Q$4+1),FALSE)*$E2040</f>
        <v>0</v>
      </c>
      <c r="R2035" s="5">
        <f>VLOOKUP(CONCATENATE($F2035," ",$G2035),AllocFactorMatrix,(R$4+1),FALSE)*$E2040</f>
        <v>0</v>
      </c>
      <c r="S2035" s="5">
        <f t="shared" si="1008"/>
        <v>0</v>
      </c>
      <c r="T2035" s="5">
        <f>VLOOKUP(CONCATENATE($F2035," ",$G2035),AllocFactorMatrix,(T$4+1),FALSE)*$E2040</f>
        <v>0</v>
      </c>
      <c r="U2035" s="5">
        <f>VLOOKUP(CONCATENATE($F2035," ",$G2035),AllocFactorMatrix,(U$4+1),FALSE)*$E2040</f>
        <v>0</v>
      </c>
      <c r="V2035" s="5">
        <f>VLOOKUP(CONCATENATE($F2035," ",$G2035),AllocFactorMatrix,(V$4+1),FALSE)*$E2040</f>
        <v>0</v>
      </c>
      <c r="W2035" s="5">
        <f>VLOOKUP(CONCATENATE($F2035," ",$G2035),AllocFactorMatrix,(W$4+1),FALSE)*$E2040</f>
        <v>0</v>
      </c>
      <c r="X2035" s="5">
        <f t="shared" si="1009"/>
        <v>0</v>
      </c>
      <c r="Y2035" s="5">
        <f>VLOOKUP(CONCATENATE($F2035," ",$G2035),AllocFactorMatrix,(Y$4+1),FALSE)*$E2040</f>
        <v>0</v>
      </c>
      <c r="Z2035" s="5">
        <f>VLOOKUP(CONCATENATE($F2035," ",$G2035),AllocFactorMatrix,(Z$4+1),FALSE)*$E2040</f>
        <v>0</v>
      </c>
      <c r="AA2035" s="5">
        <f t="shared" si="1007"/>
        <v>0</v>
      </c>
      <c r="AB2035" s="5">
        <f>VLOOKUP(CONCATENATE($F2035," ",$G2035),AllocFactorMatrix,(AB$4+1),FALSE)*$E2040</f>
        <v>0</v>
      </c>
      <c r="AC2035" s="5">
        <f>VLOOKUP(CONCATENATE($F2035," ",$G2035),AllocFactorMatrix,(AC$4+1),FALSE)*$E2040</f>
        <v>0</v>
      </c>
      <c r="AD2035" s="5">
        <f>VLOOKUP(CONCATENATE($F2035," ",$G2035),AllocFactorMatrix,(AD$4+1),FALSE)*$E2040</f>
        <v>0</v>
      </c>
    </row>
    <row r="2036" spans="4:30" hidden="1" outlineLevel="1">
      <c r="E2036" s="51"/>
      <c r="F2036" s="52" t="str">
        <f>F2040</f>
        <v>TRAN_LSE</v>
      </c>
      <c r="G2036" s="55" t="str">
        <f>$G$11</f>
        <v>DISTPRI</v>
      </c>
      <c r="H2036" s="4">
        <f t="shared" si="1005"/>
        <v>0</v>
      </c>
      <c r="I2036" s="5">
        <f>VLOOKUP(CONCATENATE($F2036," ",$G2036),AllocFactorMatrix,(I$4+1),FALSE)*$E2040</f>
        <v>0</v>
      </c>
      <c r="J2036" s="5">
        <f>VLOOKUP(CONCATENATE($F2036," ",$G2036),AllocFactorMatrix,(J$4+1),FALSE)*$E2040</f>
        <v>0</v>
      </c>
      <c r="K2036" s="5">
        <f>VLOOKUP(CONCATENATE($F2036," ",$G2036),AllocFactorMatrix,(K$4+1),FALSE)*$E2040</f>
        <v>0</v>
      </c>
      <c r="L2036" s="5">
        <f>VLOOKUP(CONCATENATE($F2036," ",$G2036),AllocFactorMatrix,(L$4+1),FALSE)*$E2040</f>
        <v>0</v>
      </c>
      <c r="M2036" s="5">
        <f>VLOOKUP(CONCATENATE($F2036," ",$G2036),AllocFactorMatrix,(M$4+1),FALSE)*$E2040</f>
        <v>0</v>
      </c>
      <c r="N2036" s="5">
        <f t="shared" si="1006"/>
        <v>0</v>
      </c>
      <c r="O2036" s="5">
        <f>VLOOKUP(CONCATENATE($F2036," ",$G2036),AllocFactorMatrix,(O$4+1),FALSE)*$E2040</f>
        <v>0</v>
      </c>
      <c r="P2036" s="5">
        <f>VLOOKUP(CONCATENATE($F2036," ",$G2036),AllocFactorMatrix,(P$4+1),FALSE)*$E2040</f>
        <v>0</v>
      </c>
      <c r="Q2036" s="5">
        <f>VLOOKUP(CONCATENATE($F2036," ",$G2036),AllocFactorMatrix,(Q$4+1),FALSE)*$E2040</f>
        <v>0</v>
      </c>
      <c r="R2036" s="5">
        <f>VLOOKUP(CONCATENATE($F2036," ",$G2036),AllocFactorMatrix,(R$4+1),FALSE)*$E2040</f>
        <v>0</v>
      </c>
      <c r="S2036" s="5">
        <f t="shared" si="1008"/>
        <v>0</v>
      </c>
      <c r="T2036" s="5">
        <f>VLOOKUP(CONCATENATE($F2036," ",$G2036),AllocFactorMatrix,(T$4+1),FALSE)*$E2040</f>
        <v>0</v>
      </c>
      <c r="U2036" s="5">
        <f>VLOOKUP(CONCATENATE($F2036," ",$G2036),AllocFactorMatrix,(U$4+1),FALSE)*$E2040</f>
        <v>0</v>
      </c>
      <c r="V2036" s="5">
        <f>VLOOKUP(CONCATENATE($F2036," ",$G2036),AllocFactorMatrix,(V$4+1),FALSE)*$E2040</f>
        <v>0</v>
      </c>
      <c r="W2036" s="5">
        <f>VLOOKUP(CONCATENATE($F2036," ",$G2036),AllocFactorMatrix,(W$4+1),FALSE)*$E2040</f>
        <v>0</v>
      </c>
      <c r="X2036" s="5">
        <f t="shared" si="1009"/>
        <v>0</v>
      </c>
      <c r="Y2036" s="5">
        <f>VLOOKUP(CONCATENATE($F2036," ",$G2036),AllocFactorMatrix,(Y$4+1),FALSE)*$E2040</f>
        <v>0</v>
      </c>
      <c r="Z2036" s="5">
        <f>VLOOKUP(CONCATENATE($F2036," ",$G2036),AllocFactorMatrix,(Z$4+1),FALSE)*$E2040</f>
        <v>0</v>
      </c>
      <c r="AA2036" s="5">
        <f t="shared" si="1007"/>
        <v>0</v>
      </c>
      <c r="AB2036" s="5">
        <f>VLOOKUP(CONCATENATE($F2036," ",$G2036),AllocFactorMatrix,(AB$4+1),FALSE)*$E2040</f>
        <v>0</v>
      </c>
      <c r="AC2036" s="5">
        <f>VLOOKUP(CONCATENATE($F2036," ",$G2036),AllocFactorMatrix,(AC$4+1),FALSE)*$E2040</f>
        <v>0</v>
      </c>
      <c r="AD2036" s="5">
        <f>VLOOKUP(CONCATENATE($F2036," ",$G2036),AllocFactorMatrix,(AD$4+1),FALSE)*$E2040</f>
        <v>0</v>
      </c>
    </row>
    <row r="2037" spans="4:30" hidden="1" outlineLevel="1">
      <c r="E2037" s="51"/>
      <c r="F2037" s="52" t="str">
        <f>F2040</f>
        <v>TRAN_LSE</v>
      </c>
      <c r="G2037" s="55" t="str">
        <f>$G$12</f>
        <v>DISTSEC</v>
      </c>
      <c r="H2037" s="4">
        <f t="shared" si="1005"/>
        <v>0</v>
      </c>
      <c r="I2037" s="5">
        <f>VLOOKUP(CONCATENATE($F2037," ",$G2037),AllocFactorMatrix,(I$4+1),FALSE)*$E2040</f>
        <v>0</v>
      </c>
      <c r="J2037" s="5">
        <f>VLOOKUP(CONCATENATE($F2037," ",$G2037),AllocFactorMatrix,(J$4+1),FALSE)*$E2040</f>
        <v>0</v>
      </c>
      <c r="K2037" s="5">
        <f>VLOOKUP(CONCATENATE($F2037," ",$G2037),AllocFactorMatrix,(K$4+1),FALSE)*$E2040</f>
        <v>0</v>
      </c>
      <c r="L2037" s="5">
        <f>VLOOKUP(CONCATENATE($F2037," ",$G2037),AllocFactorMatrix,(L$4+1),FALSE)*$E2040</f>
        <v>0</v>
      </c>
      <c r="M2037" s="5">
        <f>VLOOKUP(CONCATENATE($F2037," ",$G2037),AllocFactorMatrix,(M$4+1),FALSE)*$E2040</f>
        <v>0</v>
      </c>
      <c r="N2037" s="5">
        <f t="shared" si="1006"/>
        <v>0</v>
      </c>
      <c r="O2037" s="5">
        <f>VLOOKUP(CONCATENATE($F2037," ",$G2037),AllocFactorMatrix,(O$4+1),FALSE)*$E2040</f>
        <v>0</v>
      </c>
      <c r="P2037" s="5">
        <f>VLOOKUP(CONCATENATE($F2037," ",$G2037),AllocFactorMatrix,(P$4+1),FALSE)*$E2040</f>
        <v>0</v>
      </c>
      <c r="Q2037" s="5">
        <f>VLOOKUP(CONCATENATE($F2037," ",$G2037),AllocFactorMatrix,(Q$4+1),FALSE)*$E2040</f>
        <v>0</v>
      </c>
      <c r="R2037" s="5">
        <f>VLOOKUP(CONCATENATE($F2037," ",$G2037),AllocFactorMatrix,(R$4+1),FALSE)*$E2040</f>
        <v>0</v>
      </c>
      <c r="S2037" s="5">
        <f t="shared" si="1008"/>
        <v>0</v>
      </c>
      <c r="T2037" s="5">
        <f>VLOOKUP(CONCATENATE($F2037," ",$G2037),AllocFactorMatrix,(T$4+1),FALSE)*$E2040</f>
        <v>0</v>
      </c>
      <c r="U2037" s="5">
        <f>VLOOKUP(CONCATENATE($F2037," ",$G2037),AllocFactorMatrix,(U$4+1),FALSE)*$E2040</f>
        <v>0</v>
      </c>
      <c r="V2037" s="5">
        <f>VLOOKUP(CONCATENATE($F2037," ",$G2037),AllocFactorMatrix,(V$4+1),FALSE)*$E2040</f>
        <v>0</v>
      </c>
      <c r="W2037" s="5">
        <f>VLOOKUP(CONCATENATE($F2037," ",$G2037),AllocFactorMatrix,(W$4+1),FALSE)*$E2040</f>
        <v>0</v>
      </c>
      <c r="X2037" s="5">
        <f t="shared" si="1009"/>
        <v>0</v>
      </c>
      <c r="Y2037" s="5">
        <f>VLOOKUP(CONCATENATE($F2037," ",$G2037),AllocFactorMatrix,(Y$4+1),FALSE)*$E2040</f>
        <v>0</v>
      </c>
      <c r="Z2037" s="5">
        <f>VLOOKUP(CONCATENATE($F2037," ",$G2037),AllocFactorMatrix,(Z$4+1),FALSE)*$E2040</f>
        <v>0</v>
      </c>
      <c r="AA2037" s="5">
        <f t="shared" si="1007"/>
        <v>0</v>
      </c>
      <c r="AB2037" s="5">
        <f>VLOOKUP(CONCATENATE($F2037," ",$G2037),AllocFactorMatrix,(AB$4+1),FALSE)*$E2040</f>
        <v>0</v>
      </c>
      <c r="AC2037" s="5">
        <f>VLOOKUP(CONCATENATE($F2037," ",$G2037),AllocFactorMatrix,(AC$4+1),FALSE)*$E2040</f>
        <v>0</v>
      </c>
      <c r="AD2037" s="5">
        <f>VLOOKUP(CONCATENATE($F2037," ",$G2037),AllocFactorMatrix,(AD$4+1),FALSE)*$E2040</f>
        <v>0</v>
      </c>
    </row>
    <row r="2038" spans="4:30" hidden="1" outlineLevel="1">
      <c r="E2038" s="51"/>
      <c r="F2038" s="52" t="str">
        <f>F2040</f>
        <v>TRAN_LSE</v>
      </c>
      <c r="G2038" s="55" t="str">
        <f>$G$13</f>
        <v>ENERGY</v>
      </c>
      <c r="H2038" s="4">
        <f t="shared" si="1005"/>
        <v>0</v>
      </c>
      <c r="I2038" s="5">
        <f>VLOOKUP(CONCATENATE($F2038," ",$G2038),AllocFactorMatrix,(I$4+1),FALSE)*$E2040</f>
        <v>0</v>
      </c>
      <c r="J2038" s="5">
        <f>VLOOKUP(CONCATENATE($F2038," ",$G2038),AllocFactorMatrix,(J$4+1),FALSE)*$E2040</f>
        <v>0</v>
      </c>
      <c r="K2038" s="5">
        <f>VLOOKUP(CONCATENATE($F2038," ",$G2038),AllocFactorMatrix,(K$4+1),FALSE)*$E2040</f>
        <v>0</v>
      </c>
      <c r="L2038" s="5">
        <f>VLOOKUP(CONCATENATE($F2038," ",$G2038),AllocFactorMatrix,(L$4+1),FALSE)*$E2040</f>
        <v>0</v>
      </c>
      <c r="M2038" s="5">
        <f>VLOOKUP(CONCATENATE($F2038," ",$G2038),AllocFactorMatrix,(M$4+1),FALSE)*$E2040</f>
        <v>0</v>
      </c>
      <c r="N2038" s="5">
        <f t="shared" si="1006"/>
        <v>0</v>
      </c>
      <c r="O2038" s="5">
        <f>VLOOKUP(CONCATENATE($F2038," ",$G2038),AllocFactorMatrix,(O$4+1),FALSE)*$E2040</f>
        <v>0</v>
      </c>
      <c r="P2038" s="5">
        <f>VLOOKUP(CONCATENATE($F2038," ",$G2038),AllocFactorMatrix,(P$4+1),FALSE)*$E2040</f>
        <v>0</v>
      </c>
      <c r="Q2038" s="5">
        <f>VLOOKUP(CONCATENATE($F2038," ",$G2038),AllocFactorMatrix,(Q$4+1),FALSE)*$E2040</f>
        <v>0</v>
      </c>
      <c r="R2038" s="5">
        <f>VLOOKUP(CONCATENATE($F2038," ",$G2038),AllocFactorMatrix,(R$4+1),FALSE)*$E2040</f>
        <v>0</v>
      </c>
      <c r="S2038" s="5">
        <f t="shared" si="1008"/>
        <v>0</v>
      </c>
      <c r="T2038" s="5">
        <f>VLOOKUP(CONCATENATE($F2038," ",$G2038),AllocFactorMatrix,(T$4+1),FALSE)*$E2040</f>
        <v>0</v>
      </c>
      <c r="U2038" s="5">
        <f>VLOOKUP(CONCATENATE($F2038," ",$G2038),AllocFactorMatrix,(U$4+1),FALSE)*$E2040</f>
        <v>0</v>
      </c>
      <c r="V2038" s="5">
        <f>VLOOKUP(CONCATENATE($F2038," ",$G2038),AllocFactorMatrix,(V$4+1),FALSE)*$E2040</f>
        <v>0</v>
      </c>
      <c r="W2038" s="5">
        <f>VLOOKUP(CONCATENATE($F2038," ",$G2038),AllocFactorMatrix,(W$4+1),FALSE)*$E2040</f>
        <v>0</v>
      </c>
      <c r="X2038" s="5">
        <f t="shared" si="1009"/>
        <v>0</v>
      </c>
      <c r="Y2038" s="5">
        <f>VLOOKUP(CONCATENATE($F2038," ",$G2038),AllocFactorMatrix,(Y$4+1),FALSE)*$E2040</f>
        <v>0</v>
      </c>
      <c r="Z2038" s="5">
        <f>VLOOKUP(CONCATENATE($F2038," ",$G2038),AllocFactorMatrix,(Z$4+1),FALSE)*$E2040</f>
        <v>0</v>
      </c>
      <c r="AA2038" s="5">
        <f t="shared" si="1007"/>
        <v>0</v>
      </c>
      <c r="AB2038" s="5">
        <f>VLOOKUP(CONCATENATE($F2038," ",$G2038),AllocFactorMatrix,(AB$4+1),FALSE)*$E2040</f>
        <v>0</v>
      </c>
      <c r="AC2038" s="5">
        <f>VLOOKUP(CONCATENATE($F2038," ",$G2038),AllocFactorMatrix,(AC$4+1),FALSE)*$E2040</f>
        <v>0</v>
      </c>
      <c r="AD2038" s="5">
        <f>VLOOKUP(CONCATENATE($F2038," ",$G2038),AllocFactorMatrix,(AD$4+1),FALSE)*$E2040</f>
        <v>0</v>
      </c>
    </row>
    <row r="2039" spans="4:30" hidden="1" outlineLevel="1">
      <c r="E2039" s="51"/>
      <c r="F2039" s="52" t="str">
        <f>F2040</f>
        <v>TRAN_LSE</v>
      </c>
      <c r="G2039" s="55" t="str">
        <f>$G$14</f>
        <v>CUSTOMER</v>
      </c>
      <c r="H2039" s="4">
        <f t="shared" si="1005"/>
        <v>0</v>
      </c>
      <c r="I2039" s="5">
        <f>VLOOKUP(CONCATENATE($F2039," ",$G2039),AllocFactorMatrix,(I$4+1),FALSE)*$E2040</f>
        <v>0</v>
      </c>
      <c r="J2039" s="5">
        <f>VLOOKUP(CONCATENATE($F2039," ",$G2039),AllocFactorMatrix,(J$4+1),FALSE)*$E2040</f>
        <v>0</v>
      </c>
      <c r="K2039" s="5">
        <f>VLOOKUP(CONCATENATE($F2039," ",$G2039),AllocFactorMatrix,(K$4+1),FALSE)*$E2040</f>
        <v>0</v>
      </c>
      <c r="L2039" s="5">
        <f>VLOOKUP(CONCATENATE($F2039," ",$G2039),AllocFactorMatrix,(L$4+1),FALSE)*$E2040</f>
        <v>0</v>
      </c>
      <c r="M2039" s="5">
        <f>VLOOKUP(CONCATENATE($F2039," ",$G2039),AllocFactorMatrix,(M$4+1),FALSE)*$E2040</f>
        <v>0</v>
      </c>
      <c r="N2039" s="5">
        <f t="shared" si="1006"/>
        <v>0</v>
      </c>
      <c r="O2039" s="5">
        <f>VLOOKUP(CONCATENATE($F2039," ",$G2039),AllocFactorMatrix,(O$4+1),FALSE)*$E2040</f>
        <v>0</v>
      </c>
      <c r="P2039" s="5">
        <f>VLOOKUP(CONCATENATE($F2039," ",$G2039),AllocFactorMatrix,(P$4+1),FALSE)*$E2040</f>
        <v>0</v>
      </c>
      <c r="Q2039" s="5">
        <f>VLOOKUP(CONCATENATE($F2039," ",$G2039),AllocFactorMatrix,(Q$4+1),FALSE)*$E2040</f>
        <v>0</v>
      </c>
      <c r="R2039" s="5">
        <f>VLOOKUP(CONCATENATE($F2039," ",$G2039),AllocFactorMatrix,(R$4+1),FALSE)*$E2040</f>
        <v>0</v>
      </c>
      <c r="S2039" s="5">
        <f t="shared" si="1008"/>
        <v>0</v>
      </c>
      <c r="T2039" s="5">
        <f>VLOOKUP(CONCATENATE($F2039," ",$G2039),AllocFactorMatrix,(T$4+1),FALSE)*$E2040</f>
        <v>0</v>
      </c>
      <c r="U2039" s="5">
        <f>VLOOKUP(CONCATENATE($F2039," ",$G2039),AllocFactorMatrix,(U$4+1),FALSE)*$E2040</f>
        <v>0</v>
      </c>
      <c r="V2039" s="5">
        <f>VLOOKUP(CONCATENATE($F2039," ",$G2039),AllocFactorMatrix,(V$4+1),FALSE)*$E2040</f>
        <v>0</v>
      </c>
      <c r="W2039" s="5">
        <f>VLOOKUP(CONCATENATE($F2039," ",$G2039),AllocFactorMatrix,(W$4+1),FALSE)*$E2040</f>
        <v>0</v>
      </c>
      <c r="X2039" s="5">
        <f t="shared" si="1009"/>
        <v>0</v>
      </c>
      <c r="Y2039" s="5">
        <f>VLOOKUP(CONCATENATE($F2039," ",$G2039),AllocFactorMatrix,(Y$4+1),FALSE)*$E2040</f>
        <v>0</v>
      </c>
      <c r="Z2039" s="5">
        <f>VLOOKUP(CONCATENATE($F2039," ",$G2039),AllocFactorMatrix,(Z$4+1),FALSE)*$E2040</f>
        <v>0</v>
      </c>
      <c r="AA2039" s="5">
        <f t="shared" si="1007"/>
        <v>0</v>
      </c>
      <c r="AB2039" s="5">
        <f>VLOOKUP(CONCATENATE($F2039," ",$G2039),AllocFactorMatrix,(AB$4+1),FALSE)*$E2040</f>
        <v>0</v>
      </c>
      <c r="AC2039" s="5">
        <f>VLOOKUP(CONCATENATE($F2039," ",$G2039),AllocFactorMatrix,(AC$4+1),FALSE)*$E2040</f>
        <v>0</v>
      </c>
      <c r="AD2039" s="5">
        <f>VLOOKUP(CONCATENATE($F2039," ",$G2039),AllocFactorMatrix,(AD$4+1),FALSE)*$E2040</f>
        <v>0</v>
      </c>
    </row>
    <row r="2040" spans="4:30" collapsed="1">
      <c r="D2040" s="96" t="s">
        <v>642</v>
      </c>
      <c r="E2040" s="61">
        <v>528754</v>
      </c>
      <c r="F2040" s="100" t="s">
        <v>548</v>
      </c>
      <c r="G2040" s="55" t="str">
        <f>$G$15</f>
        <v>TOTAL</v>
      </c>
      <c r="H2040" s="4">
        <f t="shared" si="1005"/>
        <v>528753.99999999988</v>
      </c>
      <c r="I2040" s="5">
        <f>VLOOKUP(CONCATENATE($F2040," ",$G2040),AllocFactorMatrix,(I$4+1),FALSE)*$E2040</f>
        <v>260455.22653604779</v>
      </c>
      <c r="J2040" s="5">
        <f>VLOOKUP(CONCATENATE($F2040," ",$G2040),AllocFactorMatrix,(J$4+1),FALSE)*$E2040</f>
        <v>12875.232512537928</v>
      </c>
      <c r="K2040" s="5">
        <f>VLOOKUP(CONCATENATE($F2040," ",$G2040),AllocFactorMatrix,(K$4+1),FALSE)*$E2040</f>
        <v>47161.238803740562</v>
      </c>
      <c r="L2040" s="5">
        <f>VLOOKUP(CONCATENATE($F2040," ",$G2040),AllocFactorMatrix,(L$4+1),FALSE)*$E2040</f>
        <v>1484.4683563861477</v>
      </c>
      <c r="M2040" s="5">
        <f>VLOOKUP(CONCATENATE($F2040," ",$G2040),AllocFactorMatrix,(M$4+1),FALSE)*$E2040</f>
        <v>139.2086924119557</v>
      </c>
      <c r="N2040" s="5">
        <f t="shared" si="1006"/>
        <v>48784.915852538667</v>
      </c>
      <c r="O2040" s="5">
        <f>VLOOKUP(CONCATENATE($F2040," ",$G2040),AllocFactorMatrix,(O$4+1),FALSE)*$E2040</f>
        <v>35849.87792913484</v>
      </c>
      <c r="P2040" s="5">
        <f>VLOOKUP(CONCATENATE($F2040," ",$G2040),AllocFactorMatrix,(P$4+1),FALSE)*$E2040</f>
        <v>6679.8767066829232</v>
      </c>
      <c r="Q2040" s="5">
        <f>VLOOKUP(CONCATENATE($F2040," ",$G2040),AllocFactorMatrix,(Q$4+1),FALSE)*$E2040</f>
        <v>3018.5119044425278</v>
      </c>
      <c r="R2040" s="5">
        <f>VLOOKUP(CONCATENATE($F2040," ",$G2040),AllocFactorMatrix,(R$4+1),FALSE)*$E2040</f>
        <v>135.73910622308242</v>
      </c>
      <c r="S2040" s="5">
        <f t="shared" si="1008"/>
        <v>45684.005646483376</v>
      </c>
      <c r="T2040" s="5">
        <f>VLOOKUP(CONCATENATE($F2040," ",$G2040),AllocFactorMatrix,(T$4+1),FALSE)*$E2040</f>
        <v>1252.3280597468658</v>
      </c>
      <c r="U2040" s="5">
        <f>VLOOKUP(CONCATENATE($F2040," ",$G2040),AllocFactorMatrix,(U$4+1),FALSE)*$E2040</f>
        <v>20494.135323794671</v>
      </c>
      <c r="V2040" s="5">
        <f>VLOOKUP(CONCATENATE($F2040," ",$G2040),AllocFactorMatrix,(V$4+1),FALSE)*$E2040</f>
        <v>108312.08103957133</v>
      </c>
      <c r="W2040" s="5">
        <f>VLOOKUP(CONCATENATE($F2040," ",$G2040),AllocFactorMatrix,(W$4+1),FALSE)*$E2040</f>
        <v>19559.366642728844</v>
      </c>
      <c r="X2040" s="5">
        <f t="shared" si="1009"/>
        <v>149617.91106584173</v>
      </c>
      <c r="Y2040" s="5">
        <f>VLOOKUP(CONCATENATE($F2040," ",$G2040),AllocFactorMatrix,(Y$4+1),FALSE)*$E2040</f>
        <v>11009.440625432379</v>
      </c>
      <c r="Z2040" s="5">
        <f>VLOOKUP(CONCATENATE($F2040," ",$G2040),AllocFactorMatrix,(Z$4+1),FALSE)*$E2040</f>
        <v>184.40392216535972</v>
      </c>
      <c r="AA2040" s="5">
        <f t="shared" si="1007"/>
        <v>11193.844547597739</v>
      </c>
      <c r="AB2040" s="5">
        <f>VLOOKUP(CONCATENATE($F2040," ",$G2040),AllocFactorMatrix,(AB$4+1),FALSE)*$E2040</f>
        <v>142.86383895264967</v>
      </c>
      <c r="AC2040" s="5">
        <f>VLOOKUP(CONCATENATE($F2040," ",$G2040),AllocFactorMatrix,(AC$4+1),FALSE)*$E2040</f>
        <v>0</v>
      </c>
      <c r="AD2040" s="5">
        <f>VLOOKUP(CONCATENATE($F2040," ",$G2040),AllocFactorMatrix,(AD$4+1),FALSE)*$E2040</f>
        <v>0</v>
      </c>
    </row>
    <row r="2041" spans="4:30" hidden="1" outlineLevel="1">
      <c r="E2041" s="51"/>
      <c r="F2041" s="52" t="str">
        <f>F2048</f>
        <v>TRAN_LSE</v>
      </c>
      <c r="G2041" s="55" t="str">
        <f>$G$8</f>
        <v>PRODUCTION</v>
      </c>
      <c r="H2041" s="4">
        <f t="shared" si="1005"/>
        <v>118605.99999999999</v>
      </c>
      <c r="I2041" s="5">
        <f>VLOOKUP(CONCATENATE($F2041," ",$G2041),AllocFactorMatrix,(I$4+1),FALSE)*$E2048</f>
        <v>58423.298166131106</v>
      </c>
      <c r="J2041" s="5">
        <f>VLOOKUP(CONCATENATE($F2041," ",$G2041),AllocFactorMatrix,(J$4+1),FALSE)*$E2048</f>
        <v>2888.0723878818385</v>
      </c>
      <c r="K2041" s="5">
        <f>VLOOKUP(CONCATENATE($F2041," ",$G2041),AllocFactorMatrix,(K$4+1),FALSE)*$E2048</f>
        <v>10578.843639114699</v>
      </c>
      <c r="L2041" s="5">
        <f>VLOOKUP(CONCATENATE($F2041," ",$G2041),AllocFactorMatrix,(L$4+1),FALSE)*$E2048</f>
        <v>332.98443865679587</v>
      </c>
      <c r="M2041" s="5">
        <f>VLOOKUP(CONCATENATE($F2041," ",$G2041),AllocFactorMatrix,(M$4+1),FALSE)*$E2048</f>
        <v>31.226215162840216</v>
      </c>
      <c r="N2041" s="5">
        <f t="shared" si="1006"/>
        <v>10943.054292934336</v>
      </c>
      <c r="O2041" s="5">
        <f>VLOOKUP(CONCATENATE($F2041," ",$G2041),AllocFactorMatrix,(O$4+1),FALSE)*$E2048</f>
        <v>8041.5668187152569</v>
      </c>
      <c r="P2041" s="5">
        <f>VLOOKUP(CONCATENATE($F2041," ",$G2041),AllocFactorMatrix,(P$4+1),FALSE)*$E2048</f>
        <v>1498.3781809174677</v>
      </c>
      <c r="Q2041" s="5">
        <f>VLOOKUP(CONCATENATE($F2041," ",$G2041),AllocFactorMatrix,(Q$4+1),FALSE)*$E2048</f>
        <v>677.08920015415572</v>
      </c>
      <c r="R2041" s="5">
        <f>VLOOKUP(CONCATENATE($F2041," ",$G2041),AllocFactorMatrix,(R$4+1),FALSE)*$E2048</f>
        <v>30.447944474547544</v>
      </c>
      <c r="S2041" s="5">
        <f>SUBTOTAL(9,O2041:R2041)</f>
        <v>10247.482144261428</v>
      </c>
      <c r="T2041" s="5">
        <f>VLOOKUP(CONCATENATE($F2041," ",$G2041),AllocFactorMatrix,(T$4+1),FALSE)*$E2048</f>
        <v>280.91252615457614</v>
      </c>
      <c r="U2041" s="5">
        <f>VLOOKUP(CONCATENATE($F2041," ",$G2041),AllocFactorMatrix,(U$4+1),FALSE)*$E2048</f>
        <v>4597.0856281257275</v>
      </c>
      <c r="V2041" s="5">
        <f>VLOOKUP(CONCATENATE($F2041," ",$G2041),AllocFactorMatrix,(V$4+1),FALSE)*$E2048</f>
        <v>24295.726715598175</v>
      </c>
      <c r="W2041" s="5">
        <f>VLOOKUP(CONCATENATE($F2041," ",$G2041),AllocFactorMatrix,(W$4+1),FALSE)*$E2048</f>
        <v>4387.4055610501246</v>
      </c>
      <c r="X2041" s="5">
        <f>SUBTOTAL(9,T2041:W2041)</f>
        <v>33561.130430928606</v>
      </c>
      <c r="Y2041" s="5">
        <f>VLOOKUP(CONCATENATE($F2041," ",$G2041),AllocFactorMatrix,(Y$4+1),FALSE)*$E2048</f>
        <v>2469.5524096650479</v>
      </c>
      <c r="Z2041" s="5">
        <f>VLOOKUP(CONCATENATE($F2041," ",$G2041),AllocFactorMatrix,(Z$4+1),FALSE)*$E2048</f>
        <v>41.364058886258363</v>
      </c>
      <c r="AA2041" s="5">
        <f t="shared" si="1007"/>
        <v>2510.916468551306</v>
      </c>
      <c r="AB2041" s="5">
        <f>VLOOKUP(CONCATENATE($F2041," ",$G2041),AllocFactorMatrix,(AB$4+1),FALSE)*$E2048</f>
        <v>32.046109311358343</v>
      </c>
      <c r="AC2041" s="5">
        <f>VLOOKUP(CONCATENATE($F2041," ",$G2041),AllocFactorMatrix,(AC$4+1),FALSE)*$E2048</f>
        <v>0</v>
      </c>
      <c r="AD2041" s="5">
        <f>VLOOKUP(CONCATENATE($F2041," ",$G2041),AllocFactorMatrix,(AD$4+1),FALSE)*$E2048</f>
        <v>0</v>
      </c>
    </row>
    <row r="2042" spans="4:30" hidden="1" outlineLevel="1">
      <c r="E2042" s="51"/>
      <c r="F2042" s="52" t="str">
        <f>F2048</f>
        <v>TRAN_LSE</v>
      </c>
      <c r="G2042" s="55" t="str">
        <f>$G$9</f>
        <v>BULKTRAN</v>
      </c>
      <c r="H2042" s="4">
        <f t="shared" si="1005"/>
        <v>0</v>
      </c>
      <c r="I2042" s="5">
        <f>VLOOKUP(CONCATENATE($F2042," ",$G2042),AllocFactorMatrix,(I$4+1),FALSE)*$E2048</f>
        <v>0</v>
      </c>
      <c r="J2042" s="5">
        <f>VLOOKUP(CONCATENATE($F2042," ",$G2042),AllocFactorMatrix,(J$4+1),FALSE)*$E2048</f>
        <v>0</v>
      </c>
      <c r="K2042" s="5">
        <f>VLOOKUP(CONCATENATE($F2042," ",$G2042),AllocFactorMatrix,(K$4+1),FALSE)*$E2048</f>
        <v>0</v>
      </c>
      <c r="L2042" s="5">
        <f>VLOOKUP(CONCATENATE($F2042," ",$G2042),AllocFactorMatrix,(L$4+1),FALSE)*$E2048</f>
        <v>0</v>
      </c>
      <c r="M2042" s="5">
        <f>VLOOKUP(CONCATENATE($F2042," ",$G2042),AllocFactorMatrix,(M$4+1),FALSE)*$E2048</f>
        <v>0</v>
      </c>
      <c r="N2042" s="5">
        <f t="shared" si="1006"/>
        <v>0</v>
      </c>
      <c r="O2042" s="5">
        <f>VLOOKUP(CONCATENATE($F2042," ",$G2042),AllocFactorMatrix,(O$4+1),FALSE)*$E2048</f>
        <v>0</v>
      </c>
      <c r="P2042" s="5">
        <f>VLOOKUP(CONCATENATE($F2042," ",$G2042),AllocFactorMatrix,(P$4+1),FALSE)*$E2048</f>
        <v>0</v>
      </c>
      <c r="Q2042" s="5">
        <f>VLOOKUP(CONCATENATE($F2042," ",$G2042),AllocFactorMatrix,(Q$4+1),FALSE)*$E2048</f>
        <v>0</v>
      </c>
      <c r="R2042" s="5">
        <f>VLOOKUP(CONCATENATE($F2042," ",$G2042),AllocFactorMatrix,(R$4+1),FALSE)*$E2048</f>
        <v>0</v>
      </c>
      <c r="S2042" s="5">
        <f t="shared" ref="S2042:S2048" si="1010">SUBTOTAL(9,O2042:R2042)</f>
        <v>0</v>
      </c>
      <c r="T2042" s="5">
        <f>VLOOKUP(CONCATENATE($F2042," ",$G2042),AllocFactorMatrix,(T$4+1),FALSE)*$E2048</f>
        <v>0</v>
      </c>
      <c r="U2042" s="5">
        <f>VLOOKUP(CONCATENATE($F2042," ",$G2042),AllocFactorMatrix,(U$4+1),FALSE)*$E2048</f>
        <v>0</v>
      </c>
      <c r="V2042" s="5">
        <f>VLOOKUP(CONCATENATE($F2042," ",$G2042),AllocFactorMatrix,(V$4+1),FALSE)*$E2048</f>
        <v>0</v>
      </c>
      <c r="W2042" s="5">
        <f>VLOOKUP(CONCATENATE($F2042," ",$G2042),AllocFactorMatrix,(W$4+1),FALSE)*$E2048</f>
        <v>0</v>
      </c>
      <c r="X2042" s="5">
        <f t="shared" ref="X2042:X2048" si="1011">SUBTOTAL(9,T2042:W2042)</f>
        <v>0</v>
      </c>
      <c r="Y2042" s="5">
        <f>VLOOKUP(CONCATENATE($F2042," ",$G2042),AllocFactorMatrix,(Y$4+1),FALSE)*$E2048</f>
        <v>0</v>
      </c>
      <c r="Z2042" s="5">
        <f>VLOOKUP(CONCATENATE($F2042," ",$G2042),AllocFactorMatrix,(Z$4+1),FALSE)*$E2048</f>
        <v>0</v>
      </c>
      <c r="AA2042" s="5">
        <f t="shared" si="1007"/>
        <v>0</v>
      </c>
      <c r="AB2042" s="5">
        <f>VLOOKUP(CONCATENATE($F2042," ",$G2042),AllocFactorMatrix,(AB$4+1),FALSE)*$E2048</f>
        <v>0</v>
      </c>
      <c r="AC2042" s="5">
        <f>VLOOKUP(CONCATENATE($F2042," ",$G2042),AllocFactorMatrix,(AC$4+1),FALSE)*$E2048</f>
        <v>0</v>
      </c>
      <c r="AD2042" s="5">
        <f>VLOOKUP(CONCATENATE($F2042," ",$G2042),AllocFactorMatrix,(AD$4+1),FALSE)*$E2048</f>
        <v>0</v>
      </c>
    </row>
    <row r="2043" spans="4:30" hidden="1" outlineLevel="1">
      <c r="E2043" s="51"/>
      <c r="F2043" s="52" t="str">
        <f>F2048</f>
        <v>TRAN_LSE</v>
      </c>
      <c r="G2043" s="55" t="str">
        <f>$G$10</f>
        <v>SUBTRAN</v>
      </c>
      <c r="H2043" s="4">
        <f t="shared" si="1005"/>
        <v>0</v>
      </c>
      <c r="I2043" s="5">
        <f>VLOOKUP(CONCATENATE($F2043," ",$G2043),AllocFactorMatrix,(I$4+1),FALSE)*$E2048</f>
        <v>0</v>
      </c>
      <c r="J2043" s="5">
        <f>VLOOKUP(CONCATENATE($F2043," ",$G2043),AllocFactorMatrix,(J$4+1),FALSE)*$E2048</f>
        <v>0</v>
      </c>
      <c r="K2043" s="5">
        <f>VLOOKUP(CONCATENATE($F2043," ",$G2043),AllocFactorMatrix,(K$4+1),FALSE)*$E2048</f>
        <v>0</v>
      </c>
      <c r="L2043" s="5">
        <f>VLOOKUP(CONCATENATE($F2043," ",$G2043),AllocFactorMatrix,(L$4+1),FALSE)*$E2048</f>
        <v>0</v>
      </c>
      <c r="M2043" s="5">
        <f>VLOOKUP(CONCATENATE($F2043," ",$G2043),AllocFactorMatrix,(M$4+1),FALSE)*$E2048</f>
        <v>0</v>
      </c>
      <c r="N2043" s="5">
        <f t="shared" si="1006"/>
        <v>0</v>
      </c>
      <c r="O2043" s="5">
        <f>VLOOKUP(CONCATENATE($F2043," ",$G2043),AllocFactorMatrix,(O$4+1),FALSE)*$E2048</f>
        <v>0</v>
      </c>
      <c r="P2043" s="5">
        <f>VLOOKUP(CONCATENATE($F2043," ",$G2043),AllocFactorMatrix,(P$4+1),FALSE)*$E2048</f>
        <v>0</v>
      </c>
      <c r="Q2043" s="5">
        <f>VLOOKUP(CONCATENATE($F2043," ",$G2043),AllocFactorMatrix,(Q$4+1),FALSE)*$E2048</f>
        <v>0</v>
      </c>
      <c r="R2043" s="5">
        <f>VLOOKUP(CONCATENATE($F2043," ",$G2043),AllocFactorMatrix,(R$4+1),FALSE)*$E2048</f>
        <v>0</v>
      </c>
      <c r="S2043" s="5">
        <f t="shared" si="1010"/>
        <v>0</v>
      </c>
      <c r="T2043" s="5">
        <f>VLOOKUP(CONCATENATE($F2043," ",$G2043),AllocFactorMatrix,(T$4+1),FALSE)*$E2048</f>
        <v>0</v>
      </c>
      <c r="U2043" s="5">
        <f>VLOOKUP(CONCATENATE($F2043," ",$G2043),AllocFactorMatrix,(U$4+1),FALSE)*$E2048</f>
        <v>0</v>
      </c>
      <c r="V2043" s="5">
        <f>VLOOKUP(CONCATENATE($F2043," ",$G2043),AllocFactorMatrix,(V$4+1),FALSE)*$E2048</f>
        <v>0</v>
      </c>
      <c r="W2043" s="5">
        <f>VLOOKUP(CONCATENATE($F2043," ",$G2043),AllocFactorMatrix,(W$4+1),FALSE)*$E2048</f>
        <v>0</v>
      </c>
      <c r="X2043" s="5">
        <f t="shared" si="1011"/>
        <v>0</v>
      </c>
      <c r="Y2043" s="5">
        <f>VLOOKUP(CONCATENATE($F2043," ",$G2043),AllocFactorMatrix,(Y$4+1),FALSE)*$E2048</f>
        <v>0</v>
      </c>
      <c r="Z2043" s="5">
        <f>VLOOKUP(CONCATENATE($F2043," ",$G2043),AllocFactorMatrix,(Z$4+1),FALSE)*$E2048</f>
        <v>0</v>
      </c>
      <c r="AA2043" s="5">
        <f t="shared" si="1007"/>
        <v>0</v>
      </c>
      <c r="AB2043" s="5">
        <f>VLOOKUP(CONCATENATE($F2043," ",$G2043),AllocFactorMatrix,(AB$4+1),FALSE)*$E2048</f>
        <v>0</v>
      </c>
      <c r="AC2043" s="5">
        <f>VLOOKUP(CONCATENATE($F2043," ",$G2043),AllocFactorMatrix,(AC$4+1),FALSE)*$E2048</f>
        <v>0</v>
      </c>
      <c r="AD2043" s="5">
        <f>VLOOKUP(CONCATENATE($F2043," ",$G2043),AllocFactorMatrix,(AD$4+1),FALSE)*$E2048</f>
        <v>0</v>
      </c>
    </row>
    <row r="2044" spans="4:30" hidden="1" outlineLevel="1">
      <c r="E2044" s="51"/>
      <c r="F2044" s="52" t="str">
        <f>F2048</f>
        <v>TRAN_LSE</v>
      </c>
      <c r="G2044" s="55" t="str">
        <f>$G$11</f>
        <v>DISTPRI</v>
      </c>
      <c r="H2044" s="4">
        <f t="shared" si="1005"/>
        <v>0</v>
      </c>
      <c r="I2044" s="5">
        <f>VLOOKUP(CONCATENATE($F2044," ",$G2044),AllocFactorMatrix,(I$4+1),FALSE)*$E2048</f>
        <v>0</v>
      </c>
      <c r="J2044" s="5">
        <f>VLOOKUP(CONCATENATE($F2044," ",$G2044),AllocFactorMatrix,(J$4+1),FALSE)*$E2048</f>
        <v>0</v>
      </c>
      <c r="K2044" s="5">
        <f>VLOOKUP(CONCATENATE($F2044," ",$G2044),AllocFactorMatrix,(K$4+1),FALSE)*$E2048</f>
        <v>0</v>
      </c>
      <c r="L2044" s="5">
        <f>VLOOKUP(CONCATENATE($F2044," ",$G2044),AllocFactorMatrix,(L$4+1),FALSE)*$E2048</f>
        <v>0</v>
      </c>
      <c r="M2044" s="5">
        <f>VLOOKUP(CONCATENATE($F2044," ",$G2044),AllocFactorMatrix,(M$4+1),FALSE)*$E2048</f>
        <v>0</v>
      </c>
      <c r="N2044" s="5">
        <f t="shared" si="1006"/>
        <v>0</v>
      </c>
      <c r="O2044" s="5">
        <f>VLOOKUP(CONCATENATE($F2044," ",$G2044),AllocFactorMatrix,(O$4+1),FALSE)*$E2048</f>
        <v>0</v>
      </c>
      <c r="P2044" s="5">
        <f>VLOOKUP(CONCATENATE($F2044," ",$G2044),AllocFactorMatrix,(P$4+1),FALSE)*$E2048</f>
        <v>0</v>
      </c>
      <c r="Q2044" s="5">
        <f>VLOOKUP(CONCATENATE($F2044," ",$G2044),AllocFactorMatrix,(Q$4+1),FALSE)*$E2048</f>
        <v>0</v>
      </c>
      <c r="R2044" s="5">
        <f>VLOOKUP(CONCATENATE($F2044," ",$G2044),AllocFactorMatrix,(R$4+1),FALSE)*$E2048</f>
        <v>0</v>
      </c>
      <c r="S2044" s="5">
        <f t="shared" si="1010"/>
        <v>0</v>
      </c>
      <c r="T2044" s="5">
        <f>VLOOKUP(CONCATENATE($F2044," ",$G2044),AllocFactorMatrix,(T$4+1),FALSE)*$E2048</f>
        <v>0</v>
      </c>
      <c r="U2044" s="5">
        <f>VLOOKUP(CONCATENATE($F2044," ",$G2044),AllocFactorMatrix,(U$4+1),FALSE)*$E2048</f>
        <v>0</v>
      </c>
      <c r="V2044" s="5">
        <f>VLOOKUP(CONCATENATE($F2044," ",$G2044),AllocFactorMatrix,(V$4+1),FALSE)*$E2048</f>
        <v>0</v>
      </c>
      <c r="W2044" s="5">
        <f>VLOOKUP(CONCATENATE($F2044," ",$G2044),AllocFactorMatrix,(W$4+1),FALSE)*$E2048</f>
        <v>0</v>
      </c>
      <c r="X2044" s="5">
        <f t="shared" si="1011"/>
        <v>0</v>
      </c>
      <c r="Y2044" s="5">
        <f>VLOOKUP(CONCATENATE($F2044," ",$G2044),AllocFactorMatrix,(Y$4+1),FALSE)*$E2048</f>
        <v>0</v>
      </c>
      <c r="Z2044" s="5">
        <f>VLOOKUP(CONCATENATE($F2044," ",$G2044),AllocFactorMatrix,(Z$4+1),FALSE)*$E2048</f>
        <v>0</v>
      </c>
      <c r="AA2044" s="5">
        <f t="shared" si="1007"/>
        <v>0</v>
      </c>
      <c r="AB2044" s="5">
        <f>VLOOKUP(CONCATENATE($F2044," ",$G2044),AllocFactorMatrix,(AB$4+1),FALSE)*$E2048</f>
        <v>0</v>
      </c>
      <c r="AC2044" s="5">
        <f>VLOOKUP(CONCATENATE($F2044," ",$G2044),AllocFactorMatrix,(AC$4+1),FALSE)*$E2048</f>
        <v>0</v>
      </c>
      <c r="AD2044" s="5">
        <f>VLOOKUP(CONCATENATE($F2044," ",$G2044),AllocFactorMatrix,(AD$4+1),FALSE)*$E2048</f>
        <v>0</v>
      </c>
    </row>
    <row r="2045" spans="4:30" hidden="1" outlineLevel="1">
      <c r="E2045" s="51"/>
      <c r="F2045" s="52" t="str">
        <f>F2048</f>
        <v>TRAN_LSE</v>
      </c>
      <c r="G2045" s="55" t="str">
        <f>$G$12</f>
        <v>DISTSEC</v>
      </c>
      <c r="H2045" s="4">
        <f t="shared" si="1005"/>
        <v>0</v>
      </c>
      <c r="I2045" s="5">
        <f>VLOOKUP(CONCATENATE($F2045," ",$G2045),AllocFactorMatrix,(I$4+1),FALSE)*$E2048</f>
        <v>0</v>
      </c>
      <c r="J2045" s="5">
        <f>VLOOKUP(CONCATENATE($F2045," ",$G2045),AllocFactorMatrix,(J$4+1),FALSE)*$E2048</f>
        <v>0</v>
      </c>
      <c r="K2045" s="5">
        <f>VLOOKUP(CONCATENATE($F2045," ",$G2045),AllocFactorMatrix,(K$4+1),FALSE)*$E2048</f>
        <v>0</v>
      </c>
      <c r="L2045" s="5">
        <f>VLOOKUP(CONCATENATE($F2045," ",$G2045),AllocFactorMatrix,(L$4+1),FALSE)*$E2048</f>
        <v>0</v>
      </c>
      <c r="M2045" s="5">
        <f>VLOOKUP(CONCATENATE($F2045," ",$G2045),AllocFactorMatrix,(M$4+1),FALSE)*$E2048</f>
        <v>0</v>
      </c>
      <c r="N2045" s="5">
        <f t="shared" si="1006"/>
        <v>0</v>
      </c>
      <c r="O2045" s="5">
        <f>VLOOKUP(CONCATENATE($F2045," ",$G2045),AllocFactorMatrix,(O$4+1),FALSE)*$E2048</f>
        <v>0</v>
      </c>
      <c r="P2045" s="5">
        <f>VLOOKUP(CONCATENATE($F2045," ",$G2045),AllocFactorMatrix,(P$4+1),FALSE)*$E2048</f>
        <v>0</v>
      </c>
      <c r="Q2045" s="5">
        <f>VLOOKUP(CONCATENATE($F2045," ",$G2045),AllocFactorMatrix,(Q$4+1),FALSE)*$E2048</f>
        <v>0</v>
      </c>
      <c r="R2045" s="5">
        <f>VLOOKUP(CONCATENATE($F2045," ",$G2045),AllocFactorMatrix,(R$4+1),FALSE)*$E2048</f>
        <v>0</v>
      </c>
      <c r="S2045" s="5">
        <f t="shared" si="1010"/>
        <v>0</v>
      </c>
      <c r="T2045" s="5">
        <f>VLOOKUP(CONCATENATE($F2045," ",$G2045),AllocFactorMatrix,(T$4+1),FALSE)*$E2048</f>
        <v>0</v>
      </c>
      <c r="U2045" s="5">
        <f>VLOOKUP(CONCATENATE($F2045," ",$G2045),AllocFactorMatrix,(U$4+1),FALSE)*$E2048</f>
        <v>0</v>
      </c>
      <c r="V2045" s="5">
        <f>VLOOKUP(CONCATENATE($F2045," ",$G2045),AllocFactorMatrix,(V$4+1),FALSE)*$E2048</f>
        <v>0</v>
      </c>
      <c r="W2045" s="5">
        <f>VLOOKUP(CONCATENATE($F2045," ",$G2045),AllocFactorMatrix,(W$4+1),FALSE)*$E2048</f>
        <v>0</v>
      </c>
      <c r="X2045" s="5">
        <f t="shared" si="1011"/>
        <v>0</v>
      </c>
      <c r="Y2045" s="5">
        <f>VLOOKUP(CONCATENATE($F2045," ",$G2045),AllocFactorMatrix,(Y$4+1),FALSE)*$E2048</f>
        <v>0</v>
      </c>
      <c r="Z2045" s="5">
        <f>VLOOKUP(CONCATENATE($F2045," ",$G2045),AllocFactorMatrix,(Z$4+1),FALSE)*$E2048</f>
        <v>0</v>
      </c>
      <c r="AA2045" s="5">
        <f t="shared" si="1007"/>
        <v>0</v>
      </c>
      <c r="AB2045" s="5">
        <f>VLOOKUP(CONCATENATE($F2045," ",$G2045),AllocFactorMatrix,(AB$4+1),FALSE)*$E2048</f>
        <v>0</v>
      </c>
      <c r="AC2045" s="5">
        <f>VLOOKUP(CONCATENATE($F2045," ",$G2045),AllocFactorMatrix,(AC$4+1),FALSE)*$E2048</f>
        <v>0</v>
      </c>
      <c r="AD2045" s="5">
        <f>VLOOKUP(CONCATENATE($F2045," ",$G2045),AllocFactorMatrix,(AD$4+1),FALSE)*$E2048</f>
        <v>0</v>
      </c>
    </row>
    <row r="2046" spans="4:30" hidden="1" outlineLevel="1">
      <c r="E2046" s="51"/>
      <c r="F2046" s="52" t="str">
        <f>F2048</f>
        <v>TRAN_LSE</v>
      </c>
      <c r="G2046" s="55" t="str">
        <f>$G$13</f>
        <v>ENERGY</v>
      </c>
      <c r="H2046" s="4">
        <f t="shared" si="1005"/>
        <v>0</v>
      </c>
      <c r="I2046" s="5">
        <f>VLOOKUP(CONCATENATE($F2046," ",$G2046),AllocFactorMatrix,(I$4+1),FALSE)*$E2048</f>
        <v>0</v>
      </c>
      <c r="J2046" s="5">
        <f>VLOOKUP(CONCATENATE($F2046," ",$G2046),AllocFactorMatrix,(J$4+1),FALSE)*$E2048</f>
        <v>0</v>
      </c>
      <c r="K2046" s="5">
        <f>VLOOKUP(CONCATENATE($F2046," ",$G2046),AllocFactorMatrix,(K$4+1),FALSE)*$E2048</f>
        <v>0</v>
      </c>
      <c r="L2046" s="5">
        <f>VLOOKUP(CONCATENATE($F2046," ",$G2046),AllocFactorMatrix,(L$4+1),FALSE)*$E2048</f>
        <v>0</v>
      </c>
      <c r="M2046" s="5">
        <f>VLOOKUP(CONCATENATE($F2046," ",$G2046),AllocFactorMatrix,(M$4+1),FALSE)*$E2048</f>
        <v>0</v>
      </c>
      <c r="N2046" s="5">
        <f t="shared" si="1006"/>
        <v>0</v>
      </c>
      <c r="O2046" s="5">
        <f>VLOOKUP(CONCATENATE($F2046," ",$G2046),AllocFactorMatrix,(O$4+1),FALSE)*$E2048</f>
        <v>0</v>
      </c>
      <c r="P2046" s="5">
        <f>VLOOKUP(CONCATENATE($F2046," ",$G2046),AllocFactorMatrix,(P$4+1),FALSE)*$E2048</f>
        <v>0</v>
      </c>
      <c r="Q2046" s="5">
        <f>VLOOKUP(CONCATENATE($F2046," ",$G2046),AllocFactorMatrix,(Q$4+1),FALSE)*$E2048</f>
        <v>0</v>
      </c>
      <c r="R2046" s="5">
        <f>VLOOKUP(CONCATENATE($F2046," ",$G2046),AllocFactorMatrix,(R$4+1),FALSE)*$E2048</f>
        <v>0</v>
      </c>
      <c r="S2046" s="5">
        <f t="shared" si="1010"/>
        <v>0</v>
      </c>
      <c r="T2046" s="5">
        <f>VLOOKUP(CONCATENATE($F2046," ",$G2046),AllocFactorMatrix,(T$4+1),FALSE)*$E2048</f>
        <v>0</v>
      </c>
      <c r="U2046" s="5">
        <f>VLOOKUP(CONCATENATE($F2046," ",$G2046),AllocFactorMatrix,(U$4+1),FALSE)*$E2048</f>
        <v>0</v>
      </c>
      <c r="V2046" s="5">
        <f>VLOOKUP(CONCATENATE($F2046," ",$G2046),AllocFactorMatrix,(V$4+1),FALSE)*$E2048</f>
        <v>0</v>
      </c>
      <c r="W2046" s="5">
        <f>VLOOKUP(CONCATENATE($F2046," ",$G2046),AllocFactorMatrix,(W$4+1),FALSE)*$E2048</f>
        <v>0</v>
      </c>
      <c r="X2046" s="5">
        <f t="shared" si="1011"/>
        <v>0</v>
      </c>
      <c r="Y2046" s="5">
        <f>VLOOKUP(CONCATENATE($F2046," ",$G2046),AllocFactorMatrix,(Y$4+1),FALSE)*$E2048</f>
        <v>0</v>
      </c>
      <c r="Z2046" s="5">
        <f>VLOOKUP(CONCATENATE($F2046," ",$G2046),AllocFactorMatrix,(Z$4+1),FALSE)*$E2048</f>
        <v>0</v>
      </c>
      <c r="AA2046" s="5">
        <f t="shared" si="1007"/>
        <v>0</v>
      </c>
      <c r="AB2046" s="5">
        <f>VLOOKUP(CONCATENATE($F2046," ",$G2046),AllocFactorMatrix,(AB$4+1),FALSE)*$E2048</f>
        <v>0</v>
      </c>
      <c r="AC2046" s="5">
        <f>VLOOKUP(CONCATENATE($F2046," ",$G2046),AllocFactorMatrix,(AC$4+1),FALSE)*$E2048</f>
        <v>0</v>
      </c>
      <c r="AD2046" s="5">
        <f>VLOOKUP(CONCATENATE($F2046," ",$G2046),AllocFactorMatrix,(AD$4+1),FALSE)*$E2048</f>
        <v>0</v>
      </c>
    </row>
    <row r="2047" spans="4:30" hidden="1" outlineLevel="1">
      <c r="E2047" s="51"/>
      <c r="F2047" s="52" t="str">
        <f>F2048</f>
        <v>TRAN_LSE</v>
      </c>
      <c r="G2047" s="55" t="str">
        <f>$G$14</f>
        <v>CUSTOMER</v>
      </c>
      <c r="H2047" s="4">
        <f t="shared" si="1005"/>
        <v>0</v>
      </c>
      <c r="I2047" s="5">
        <f>VLOOKUP(CONCATENATE($F2047," ",$G2047),AllocFactorMatrix,(I$4+1),FALSE)*$E2048</f>
        <v>0</v>
      </c>
      <c r="J2047" s="5">
        <f>VLOOKUP(CONCATENATE($F2047," ",$G2047),AllocFactorMatrix,(J$4+1),FALSE)*$E2048</f>
        <v>0</v>
      </c>
      <c r="K2047" s="5">
        <f>VLOOKUP(CONCATENATE($F2047," ",$G2047),AllocFactorMatrix,(K$4+1),FALSE)*$E2048</f>
        <v>0</v>
      </c>
      <c r="L2047" s="5">
        <f>VLOOKUP(CONCATENATE($F2047," ",$G2047),AllocFactorMatrix,(L$4+1),FALSE)*$E2048</f>
        <v>0</v>
      </c>
      <c r="M2047" s="5">
        <f>VLOOKUP(CONCATENATE($F2047," ",$G2047),AllocFactorMatrix,(M$4+1),FALSE)*$E2048</f>
        <v>0</v>
      </c>
      <c r="N2047" s="5">
        <f t="shared" si="1006"/>
        <v>0</v>
      </c>
      <c r="O2047" s="5">
        <f>VLOOKUP(CONCATENATE($F2047," ",$G2047),AllocFactorMatrix,(O$4+1),FALSE)*$E2048</f>
        <v>0</v>
      </c>
      <c r="P2047" s="5">
        <f>VLOOKUP(CONCATENATE($F2047," ",$G2047),AllocFactorMatrix,(P$4+1),FALSE)*$E2048</f>
        <v>0</v>
      </c>
      <c r="Q2047" s="5">
        <f>VLOOKUP(CONCATENATE($F2047," ",$G2047),AllocFactorMatrix,(Q$4+1),FALSE)*$E2048</f>
        <v>0</v>
      </c>
      <c r="R2047" s="5">
        <f>VLOOKUP(CONCATENATE($F2047," ",$G2047),AllocFactorMatrix,(R$4+1),FALSE)*$E2048</f>
        <v>0</v>
      </c>
      <c r="S2047" s="5">
        <f t="shared" si="1010"/>
        <v>0</v>
      </c>
      <c r="T2047" s="5">
        <f>VLOOKUP(CONCATENATE($F2047," ",$G2047),AllocFactorMatrix,(T$4+1),FALSE)*$E2048</f>
        <v>0</v>
      </c>
      <c r="U2047" s="5">
        <f>VLOOKUP(CONCATENATE($F2047," ",$G2047),AllocFactorMatrix,(U$4+1),FALSE)*$E2048</f>
        <v>0</v>
      </c>
      <c r="V2047" s="5">
        <f>VLOOKUP(CONCATENATE($F2047," ",$G2047),AllocFactorMatrix,(V$4+1),FALSE)*$E2048</f>
        <v>0</v>
      </c>
      <c r="W2047" s="5">
        <f>VLOOKUP(CONCATENATE($F2047," ",$G2047),AllocFactorMatrix,(W$4+1),FALSE)*$E2048</f>
        <v>0</v>
      </c>
      <c r="X2047" s="5">
        <f t="shared" si="1011"/>
        <v>0</v>
      </c>
      <c r="Y2047" s="5">
        <f>VLOOKUP(CONCATENATE($F2047," ",$G2047),AllocFactorMatrix,(Y$4+1),FALSE)*$E2048</f>
        <v>0</v>
      </c>
      <c r="Z2047" s="5">
        <f>VLOOKUP(CONCATENATE($F2047," ",$G2047),AllocFactorMatrix,(Z$4+1),FALSE)*$E2048</f>
        <v>0</v>
      </c>
      <c r="AA2047" s="5">
        <f t="shared" si="1007"/>
        <v>0</v>
      </c>
      <c r="AB2047" s="5">
        <f>VLOOKUP(CONCATENATE($F2047," ",$G2047),AllocFactorMatrix,(AB$4+1),FALSE)*$E2048</f>
        <v>0</v>
      </c>
      <c r="AC2047" s="5">
        <f>VLOOKUP(CONCATENATE($F2047," ",$G2047),AllocFactorMatrix,(AC$4+1),FALSE)*$E2048</f>
        <v>0</v>
      </c>
      <c r="AD2047" s="5">
        <f>VLOOKUP(CONCATENATE($F2047," ",$G2047),AllocFactorMatrix,(AD$4+1),FALSE)*$E2048</f>
        <v>0</v>
      </c>
    </row>
    <row r="2048" spans="4:30" collapsed="1">
      <c r="D2048" s="96" t="s">
        <v>643</v>
      </c>
      <c r="E2048" s="61">
        <f>69117+49489</f>
        <v>118606</v>
      </c>
      <c r="F2048" s="100" t="s">
        <v>548</v>
      </c>
      <c r="G2048" s="55" t="str">
        <f>$G$15</f>
        <v>TOTAL</v>
      </c>
      <c r="H2048" s="4">
        <f>SUBTOTAL(9,I2048:AD2048)</f>
        <v>118605.99999999999</v>
      </c>
      <c r="I2048" s="5">
        <f>VLOOKUP(CONCATENATE($F2048," ",$G2048),AllocFactorMatrix,(I$4+1),FALSE)*$E2048</f>
        <v>58423.298166131106</v>
      </c>
      <c r="J2048" s="5">
        <f>VLOOKUP(CONCATENATE($F2048," ",$G2048),AllocFactorMatrix,(J$4+1),FALSE)*$E2048</f>
        <v>2888.0723878818385</v>
      </c>
      <c r="K2048" s="5">
        <f>VLOOKUP(CONCATENATE($F2048," ",$G2048),AllocFactorMatrix,(K$4+1),FALSE)*$E2048</f>
        <v>10578.843639114699</v>
      </c>
      <c r="L2048" s="5">
        <f>VLOOKUP(CONCATENATE($F2048," ",$G2048),AllocFactorMatrix,(L$4+1),FALSE)*$E2048</f>
        <v>332.98443865679587</v>
      </c>
      <c r="M2048" s="5">
        <f>VLOOKUP(CONCATENATE($F2048," ",$G2048),AllocFactorMatrix,(M$4+1),FALSE)*$E2048</f>
        <v>31.226215162840216</v>
      </c>
      <c r="N2048" s="5">
        <f t="shared" si="1006"/>
        <v>10943.054292934336</v>
      </c>
      <c r="O2048" s="5">
        <f>VLOOKUP(CONCATENATE($F2048," ",$G2048),AllocFactorMatrix,(O$4+1),FALSE)*$E2048</f>
        <v>8041.5668187152569</v>
      </c>
      <c r="P2048" s="5">
        <f>VLOOKUP(CONCATENATE($F2048," ",$G2048),AllocFactorMatrix,(P$4+1),FALSE)*$E2048</f>
        <v>1498.3781809174677</v>
      </c>
      <c r="Q2048" s="5">
        <f>VLOOKUP(CONCATENATE($F2048," ",$G2048),AllocFactorMatrix,(Q$4+1),FALSE)*$E2048</f>
        <v>677.08920015415572</v>
      </c>
      <c r="R2048" s="5">
        <f>VLOOKUP(CONCATENATE($F2048," ",$G2048),AllocFactorMatrix,(R$4+1),FALSE)*$E2048</f>
        <v>30.447944474547544</v>
      </c>
      <c r="S2048" s="5">
        <f t="shared" si="1010"/>
        <v>10247.482144261428</v>
      </c>
      <c r="T2048" s="5">
        <f>VLOOKUP(CONCATENATE($F2048," ",$G2048),AllocFactorMatrix,(T$4+1),FALSE)*$E2048</f>
        <v>280.91252615457614</v>
      </c>
      <c r="U2048" s="5">
        <f>VLOOKUP(CONCATENATE($F2048," ",$G2048),AllocFactorMatrix,(U$4+1),FALSE)*$E2048</f>
        <v>4597.0856281257275</v>
      </c>
      <c r="V2048" s="5">
        <f>VLOOKUP(CONCATENATE($F2048," ",$G2048),AllocFactorMatrix,(V$4+1),FALSE)*$E2048</f>
        <v>24295.726715598175</v>
      </c>
      <c r="W2048" s="5">
        <f>VLOOKUP(CONCATENATE($F2048," ",$G2048),AllocFactorMatrix,(W$4+1),FALSE)*$E2048</f>
        <v>4387.4055610501246</v>
      </c>
      <c r="X2048" s="5">
        <f t="shared" si="1011"/>
        <v>33561.130430928606</v>
      </c>
      <c r="Y2048" s="5">
        <f>VLOOKUP(CONCATENATE($F2048," ",$G2048),AllocFactorMatrix,(Y$4+1),FALSE)*$E2048</f>
        <v>2469.5524096650479</v>
      </c>
      <c r="Z2048" s="5">
        <f>VLOOKUP(CONCATENATE($F2048," ",$G2048),AllocFactorMatrix,(Z$4+1),FALSE)*$E2048</f>
        <v>41.364058886258363</v>
      </c>
      <c r="AA2048" s="5">
        <f t="shared" si="1007"/>
        <v>2510.916468551306</v>
      </c>
      <c r="AB2048" s="5">
        <f>VLOOKUP(CONCATENATE($F2048," ",$G2048),AllocFactorMatrix,(AB$4+1),FALSE)*$E2048</f>
        <v>32.046109311358343</v>
      </c>
      <c r="AC2048" s="5">
        <f>VLOOKUP(CONCATENATE($F2048," ",$G2048),AllocFactorMatrix,(AC$4+1),FALSE)*$E2048</f>
        <v>0</v>
      </c>
      <c r="AD2048" s="5">
        <f>VLOOKUP(CONCATENATE($F2048," ",$G2048),AllocFactorMatrix,(AD$4+1),FALSE)*$E2048</f>
        <v>0</v>
      </c>
    </row>
    <row r="2049" spans="4:30" hidden="1" outlineLevel="1">
      <c r="E2049" s="51"/>
      <c r="F2049" s="52" t="str">
        <f>F2056</f>
        <v>LABOR_PROD</v>
      </c>
      <c r="G2049" s="55" t="str">
        <f>$G$8</f>
        <v>PRODUCTION</v>
      </c>
      <c r="H2049" s="4">
        <f t="shared" ref="H2049:H2056" si="1012">SUBTOTAL(9,I2049:AD2049)</f>
        <v>-28048.978720584611</v>
      </c>
      <c r="I2049" s="5">
        <f>VLOOKUP(CONCATENATE($F2049," ",$G2049),AllocFactorMatrix,(I$4+1),FALSE)*$E2056</f>
        <v>-15572.974938751417</v>
      </c>
      <c r="J2049" s="5">
        <f>VLOOKUP(CONCATENATE($F2049," ",$G2049),AllocFactorMatrix,(J$4+1),FALSE)*$E2056</f>
        <v>-716.5885096719943</v>
      </c>
      <c r="K2049" s="5">
        <f>VLOOKUP(CONCATENATE($F2049," ",$G2049),AllocFactorMatrix,(K$4+1),FALSE)*$E2056</f>
        <v>-2360.6483035750066</v>
      </c>
      <c r="L2049" s="5">
        <f>VLOOKUP(CONCATENATE($F2049," ",$G2049),AllocFactorMatrix,(L$4+1),FALSE)*$E2056</f>
        <v>-58.98506495164002</v>
      </c>
      <c r="M2049" s="5">
        <f>VLOOKUP(CONCATENATE($F2049," ",$G2049),AllocFactorMatrix,(M$4+1),FALSE)*$E2056</f>
        <v>-7.5931321749791767</v>
      </c>
      <c r="N2049" s="5">
        <f t="shared" ref="N2049:N2056" si="1013">SUBTOTAL(9,K2049:M2049)</f>
        <v>-2427.2265007016258</v>
      </c>
      <c r="O2049" s="5">
        <f>VLOOKUP(CONCATENATE($F2049," ",$G2049),AllocFactorMatrix,(O$4+1),FALSE)*$E2056</f>
        <v>-1795.777072499073</v>
      </c>
      <c r="P2049" s="5">
        <f>VLOOKUP(CONCATENATE($F2049," ",$G2049),AllocFactorMatrix,(P$4+1),FALSE)*$E2056</f>
        <v>-325.03906230688125</v>
      </c>
      <c r="Q2049" s="5">
        <f>VLOOKUP(CONCATENATE($F2049," ",$G2049),AllocFactorMatrix,(Q$4+1),FALSE)*$E2056</f>
        <v>-125.7228144733984</v>
      </c>
      <c r="R2049" s="5">
        <f>VLOOKUP(CONCATENATE($F2049," ",$G2049),AllocFactorMatrix,(R$4+1),FALSE)*$E2056</f>
        <v>-2.7089148082727239</v>
      </c>
      <c r="S2049" s="5">
        <f>SUBTOTAL(9,O2049:R2049)</f>
        <v>-2249.2478640876257</v>
      </c>
      <c r="T2049" s="5">
        <f>VLOOKUP(CONCATENATE($F2049," ",$G2049),AllocFactorMatrix,(T$4+1),FALSE)*$E2056</f>
        <v>-57.022478254388012</v>
      </c>
      <c r="U2049" s="5">
        <f>VLOOKUP(CONCATENATE($F2049," ",$G2049),AllocFactorMatrix,(U$4+1),FALSE)*$E2056</f>
        <v>-907.89698093436698</v>
      </c>
      <c r="V2049" s="5">
        <f>VLOOKUP(CONCATENATE($F2049," ",$G2049),AllocFactorMatrix,(V$4+1),FALSE)*$E2056</f>
        <v>-4923.7103491941871</v>
      </c>
      <c r="W2049" s="5">
        <f>VLOOKUP(CONCATENATE($F2049," ",$G2049),AllocFactorMatrix,(W$4+1),FALSE)*$E2056</f>
        <v>-647.82565285203191</v>
      </c>
      <c r="X2049" s="5">
        <f>SUBTOTAL(9,T2049:W2049)</f>
        <v>-6536.4554612349748</v>
      </c>
      <c r="Y2049" s="5">
        <f>VLOOKUP(CONCATENATE($F2049," ",$G2049),AllocFactorMatrix,(Y$4+1),FALSE)*$E2056</f>
        <v>-529.26770358863507</v>
      </c>
      <c r="Z2049" s="5">
        <f>VLOOKUP(CONCATENATE($F2049," ",$G2049),AllocFactorMatrix,(Z$4+1),FALSE)*$E2056</f>
        <v>-11.001719853474567</v>
      </c>
      <c r="AA2049" s="5">
        <f t="shared" ref="AA2049:AA2056" si="1014">SUBTOTAL(9,Y2049:Z2049)</f>
        <v>-540.26942344210966</v>
      </c>
      <c r="AB2049" s="5">
        <f>VLOOKUP(CONCATENATE($F2049," ",$G2049),AllocFactorMatrix,(AB$4+1),FALSE)*$E2056</f>
        <v>-6.216022694869519</v>
      </c>
      <c r="AC2049" s="5">
        <f>VLOOKUP(CONCATENATE($F2049," ",$G2049),AllocFactorMatrix,(AC$4+1),FALSE)*$E2056</f>
        <v>0</v>
      </c>
      <c r="AD2049" s="5">
        <f>VLOOKUP(CONCATENATE($F2049," ",$G2049),AllocFactorMatrix,(AD$4+1),FALSE)*$E2056</f>
        <v>0</v>
      </c>
    </row>
    <row r="2050" spans="4:30" hidden="1" outlineLevel="1">
      <c r="E2050" s="51"/>
      <c r="F2050" s="52" t="str">
        <f>F2056</f>
        <v>LABOR_PROD</v>
      </c>
      <c r="G2050" s="55" t="str">
        <f>$G$9</f>
        <v>BULKTRAN</v>
      </c>
      <c r="H2050" s="4">
        <f t="shared" si="1012"/>
        <v>0</v>
      </c>
      <c r="I2050" s="5">
        <f>VLOOKUP(CONCATENATE($F2050," ",$G2050),AllocFactorMatrix,(I$4+1),FALSE)*$E2056</f>
        <v>0</v>
      </c>
      <c r="J2050" s="5">
        <f>VLOOKUP(CONCATENATE($F2050," ",$G2050),AllocFactorMatrix,(J$4+1),FALSE)*$E2056</f>
        <v>0</v>
      </c>
      <c r="K2050" s="5">
        <f>VLOOKUP(CONCATENATE($F2050," ",$G2050),AllocFactorMatrix,(K$4+1),FALSE)*$E2056</f>
        <v>0</v>
      </c>
      <c r="L2050" s="5">
        <f>VLOOKUP(CONCATENATE($F2050," ",$G2050),AllocFactorMatrix,(L$4+1),FALSE)*$E2056</f>
        <v>0</v>
      </c>
      <c r="M2050" s="5">
        <f>VLOOKUP(CONCATENATE($F2050," ",$G2050),AllocFactorMatrix,(M$4+1),FALSE)*$E2056</f>
        <v>0</v>
      </c>
      <c r="N2050" s="5">
        <f t="shared" si="1013"/>
        <v>0</v>
      </c>
      <c r="O2050" s="5">
        <f>VLOOKUP(CONCATENATE($F2050," ",$G2050),AllocFactorMatrix,(O$4+1),FALSE)*$E2056</f>
        <v>0</v>
      </c>
      <c r="P2050" s="5">
        <f>VLOOKUP(CONCATENATE($F2050," ",$G2050),AllocFactorMatrix,(P$4+1),FALSE)*$E2056</f>
        <v>0</v>
      </c>
      <c r="Q2050" s="5">
        <f>VLOOKUP(CONCATENATE($F2050," ",$G2050),AllocFactorMatrix,(Q$4+1),FALSE)*$E2056</f>
        <v>0</v>
      </c>
      <c r="R2050" s="5">
        <f>VLOOKUP(CONCATENATE($F2050," ",$G2050),AllocFactorMatrix,(R$4+1),FALSE)*$E2056</f>
        <v>0</v>
      </c>
      <c r="S2050" s="5">
        <f t="shared" ref="S2050:S2056" si="1015">SUBTOTAL(9,O2050:R2050)</f>
        <v>0</v>
      </c>
      <c r="T2050" s="5">
        <f>VLOOKUP(CONCATENATE($F2050," ",$G2050),AllocFactorMatrix,(T$4+1),FALSE)*$E2056</f>
        <v>0</v>
      </c>
      <c r="U2050" s="5">
        <f>VLOOKUP(CONCATENATE($F2050," ",$G2050),AllocFactorMatrix,(U$4+1),FALSE)*$E2056</f>
        <v>0</v>
      </c>
      <c r="V2050" s="5">
        <f>VLOOKUP(CONCATENATE($F2050," ",$G2050),AllocFactorMatrix,(V$4+1),FALSE)*$E2056</f>
        <v>0</v>
      </c>
      <c r="W2050" s="5">
        <f>VLOOKUP(CONCATENATE($F2050," ",$G2050),AllocFactorMatrix,(W$4+1),FALSE)*$E2056</f>
        <v>0</v>
      </c>
      <c r="X2050" s="5">
        <f t="shared" ref="X2050:X2056" si="1016">SUBTOTAL(9,T2050:W2050)</f>
        <v>0</v>
      </c>
      <c r="Y2050" s="5">
        <f>VLOOKUP(CONCATENATE($F2050," ",$G2050),AllocFactorMatrix,(Y$4+1),FALSE)*$E2056</f>
        <v>0</v>
      </c>
      <c r="Z2050" s="5">
        <f>VLOOKUP(CONCATENATE($F2050," ",$G2050),AllocFactorMatrix,(Z$4+1),FALSE)*$E2056</f>
        <v>0</v>
      </c>
      <c r="AA2050" s="5">
        <f t="shared" si="1014"/>
        <v>0</v>
      </c>
      <c r="AB2050" s="5">
        <f>VLOOKUP(CONCATENATE($F2050," ",$G2050),AllocFactorMatrix,(AB$4+1),FALSE)*$E2056</f>
        <v>0</v>
      </c>
      <c r="AC2050" s="5">
        <f>VLOOKUP(CONCATENATE($F2050," ",$G2050),AllocFactorMatrix,(AC$4+1),FALSE)*$E2056</f>
        <v>0</v>
      </c>
      <c r="AD2050" s="5">
        <f>VLOOKUP(CONCATENATE($F2050," ",$G2050),AllocFactorMatrix,(AD$4+1),FALSE)*$E2056</f>
        <v>0</v>
      </c>
    </row>
    <row r="2051" spans="4:30" hidden="1" outlineLevel="1">
      <c r="E2051" s="51"/>
      <c r="F2051" s="52" t="str">
        <f>F2056</f>
        <v>LABOR_PROD</v>
      </c>
      <c r="G2051" s="55" t="str">
        <f>$G$10</f>
        <v>SUBTRAN</v>
      </c>
      <c r="H2051" s="4">
        <f t="shared" si="1012"/>
        <v>0</v>
      </c>
      <c r="I2051" s="5">
        <f>VLOOKUP(CONCATENATE($F2051," ",$G2051),AllocFactorMatrix,(I$4+1),FALSE)*$E2056</f>
        <v>0</v>
      </c>
      <c r="J2051" s="5">
        <f>VLOOKUP(CONCATENATE($F2051," ",$G2051),AllocFactorMatrix,(J$4+1),FALSE)*$E2056</f>
        <v>0</v>
      </c>
      <c r="K2051" s="5">
        <f>VLOOKUP(CONCATENATE($F2051," ",$G2051),AllocFactorMatrix,(K$4+1),FALSE)*$E2056</f>
        <v>0</v>
      </c>
      <c r="L2051" s="5">
        <f>VLOOKUP(CONCATENATE($F2051," ",$G2051),AllocFactorMatrix,(L$4+1),FALSE)*$E2056</f>
        <v>0</v>
      </c>
      <c r="M2051" s="5">
        <f>VLOOKUP(CONCATENATE($F2051," ",$G2051),AllocFactorMatrix,(M$4+1),FALSE)*$E2056</f>
        <v>0</v>
      </c>
      <c r="N2051" s="5">
        <f t="shared" si="1013"/>
        <v>0</v>
      </c>
      <c r="O2051" s="5">
        <f>VLOOKUP(CONCATENATE($F2051," ",$G2051),AllocFactorMatrix,(O$4+1),FALSE)*$E2056</f>
        <v>0</v>
      </c>
      <c r="P2051" s="5">
        <f>VLOOKUP(CONCATENATE($F2051," ",$G2051),AllocFactorMatrix,(P$4+1),FALSE)*$E2056</f>
        <v>0</v>
      </c>
      <c r="Q2051" s="5">
        <f>VLOOKUP(CONCATENATE($F2051," ",$G2051),AllocFactorMatrix,(Q$4+1),FALSE)*$E2056</f>
        <v>0</v>
      </c>
      <c r="R2051" s="5">
        <f>VLOOKUP(CONCATENATE($F2051," ",$G2051),AllocFactorMatrix,(R$4+1),FALSE)*$E2056</f>
        <v>0</v>
      </c>
      <c r="S2051" s="5">
        <f t="shared" si="1015"/>
        <v>0</v>
      </c>
      <c r="T2051" s="5">
        <f>VLOOKUP(CONCATENATE($F2051," ",$G2051),AllocFactorMatrix,(T$4+1),FALSE)*$E2056</f>
        <v>0</v>
      </c>
      <c r="U2051" s="5">
        <f>VLOOKUP(CONCATENATE($F2051," ",$G2051),AllocFactorMatrix,(U$4+1),FALSE)*$E2056</f>
        <v>0</v>
      </c>
      <c r="V2051" s="5">
        <f>VLOOKUP(CONCATENATE($F2051," ",$G2051),AllocFactorMatrix,(V$4+1),FALSE)*$E2056</f>
        <v>0</v>
      </c>
      <c r="W2051" s="5">
        <f>VLOOKUP(CONCATENATE($F2051," ",$G2051),AllocFactorMatrix,(W$4+1),FALSE)*$E2056</f>
        <v>0</v>
      </c>
      <c r="X2051" s="5">
        <f t="shared" si="1016"/>
        <v>0</v>
      </c>
      <c r="Y2051" s="5">
        <f>VLOOKUP(CONCATENATE($F2051," ",$G2051),AllocFactorMatrix,(Y$4+1),FALSE)*$E2056</f>
        <v>0</v>
      </c>
      <c r="Z2051" s="5">
        <f>VLOOKUP(CONCATENATE($F2051," ",$G2051),AllocFactorMatrix,(Z$4+1),FALSE)*$E2056</f>
        <v>0</v>
      </c>
      <c r="AA2051" s="5">
        <f t="shared" si="1014"/>
        <v>0</v>
      </c>
      <c r="AB2051" s="5">
        <f>VLOOKUP(CONCATENATE($F2051," ",$G2051),AllocFactorMatrix,(AB$4+1),FALSE)*$E2056</f>
        <v>0</v>
      </c>
      <c r="AC2051" s="5">
        <f>VLOOKUP(CONCATENATE($F2051," ",$G2051),AllocFactorMatrix,(AC$4+1),FALSE)*$E2056</f>
        <v>0</v>
      </c>
      <c r="AD2051" s="5">
        <f>VLOOKUP(CONCATENATE($F2051," ",$G2051),AllocFactorMatrix,(AD$4+1),FALSE)*$E2056</f>
        <v>0</v>
      </c>
    </row>
    <row r="2052" spans="4:30" hidden="1" outlineLevel="1">
      <c r="E2052" s="51"/>
      <c r="F2052" s="52" t="str">
        <f>F2056</f>
        <v>LABOR_PROD</v>
      </c>
      <c r="G2052" s="55" t="str">
        <f>$G$11</f>
        <v>DISTPRI</v>
      </c>
      <c r="H2052" s="4">
        <f t="shared" si="1012"/>
        <v>0</v>
      </c>
      <c r="I2052" s="5">
        <f>VLOOKUP(CONCATENATE($F2052," ",$G2052),AllocFactorMatrix,(I$4+1),FALSE)*$E2056</f>
        <v>0</v>
      </c>
      <c r="J2052" s="5">
        <f>VLOOKUP(CONCATENATE($F2052," ",$G2052),AllocFactorMatrix,(J$4+1),FALSE)*$E2056</f>
        <v>0</v>
      </c>
      <c r="K2052" s="5">
        <f>VLOOKUP(CONCATENATE($F2052," ",$G2052),AllocFactorMatrix,(K$4+1),FALSE)*$E2056</f>
        <v>0</v>
      </c>
      <c r="L2052" s="5">
        <f>VLOOKUP(CONCATENATE($F2052," ",$G2052),AllocFactorMatrix,(L$4+1),FALSE)*$E2056</f>
        <v>0</v>
      </c>
      <c r="M2052" s="5">
        <f>VLOOKUP(CONCATENATE($F2052," ",$G2052),AllocFactorMatrix,(M$4+1),FALSE)*$E2056</f>
        <v>0</v>
      </c>
      <c r="N2052" s="5">
        <f t="shared" si="1013"/>
        <v>0</v>
      </c>
      <c r="O2052" s="5">
        <f>VLOOKUP(CONCATENATE($F2052," ",$G2052),AllocFactorMatrix,(O$4+1),FALSE)*$E2056</f>
        <v>0</v>
      </c>
      <c r="P2052" s="5">
        <f>VLOOKUP(CONCATENATE($F2052," ",$G2052),AllocFactorMatrix,(P$4+1),FALSE)*$E2056</f>
        <v>0</v>
      </c>
      <c r="Q2052" s="5">
        <f>VLOOKUP(CONCATENATE($F2052," ",$G2052),AllocFactorMatrix,(Q$4+1),FALSE)*$E2056</f>
        <v>0</v>
      </c>
      <c r="R2052" s="5">
        <f>VLOOKUP(CONCATENATE($F2052," ",$G2052),AllocFactorMatrix,(R$4+1),FALSE)*$E2056</f>
        <v>0</v>
      </c>
      <c r="S2052" s="5">
        <f t="shared" si="1015"/>
        <v>0</v>
      </c>
      <c r="T2052" s="5">
        <f>VLOOKUP(CONCATENATE($F2052," ",$G2052),AllocFactorMatrix,(T$4+1),FALSE)*$E2056</f>
        <v>0</v>
      </c>
      <c r="U2052" s="5">
        <f>VLOOKUP(CONCATENATE($F2052," ",$G2052),AllocFactorMatrix,(U$4+1),FALSE)*$E2056</f>
        <v>0</v>
      </c>
      <c r="V2052" s="5">
        <f>VLOOKUP(CONCATENATE($F2052," ",$G2052),AllocFactorMatrix,(V$4+1),FALSE)*$E2056</f>
        <v>0</v>
      </c>
      <c r="W2052" s="5">
        <f>VLOOKUP(CONCATENATE($F2052," ",$G2052),AllocFactorMatrix,(W$4+1),FALSE)*$E2056</f>
        <v>0</v>
      </c>
      <c r="X2052" s="5">
        <f t="shared" si="1016"/>
        <v>0</v>
      </c>
      <c r="Y2052" s="5">
        <f>VLOOKUP(CONCATENATE($F2052," ",$G2052),AllocFactorMatrix,(Y$4+1),FALSE)*$E2056</f>
        <v>0</v>
      </c>
      <c r="Z2052" s="5">
        <f>VLOOKUP(CONCATENATE($F2052," ",$G2052),AllocFactorMatrix,(Z$4+1),FALSE)*$E2056</f>
        <v>0</v>
      </c>
      <c r="AA2052" s="5">
        <f t="shared" si="1014"/>
        <v>0</v>
      </c>
      <c r="AB2052" s="5">
        <f>VLOOKUP(CONCATENATE($F2052," ",$G2052),AllocFactorMatrix,(AB$4+1),FALSE)*$E2056</f>
        <v>0</v>
      </c>
      <c r="AC2052" s="5">
        <f>VLOOKUP(CONCATENATE($F2052," ",$G2052),AllocFactorMatrix,(AC$4+1),FALSE)*$E2056</f>
        <v>0</v>
      </c>
      <c r="AD2052" s="5">
        <f>VLOOKUP(CONCATENATE($F2052," ",$G2052),AllocFactorMatrix,(AD$4+1),FALSE)*$E2056</f>
        <v>0</v>
      </c>
    </row>
    <row r="2053" spans="4:30" hidden="1" outlineLevel="1">
      <c r="E2053" s="51"/>
      <c r="F2053" s="52" t="str">
        <f>F2056</f>
        <v>LABOR_PROD</v>
      </c>
      <c r="G2053" s="55" t="str">
        <f>$G$12</f>
        <v>DISTSEC</v>
      </c>
      <c r="H2053" s="4">
        <f t="shared" si="1012"/>
        <v>0</v>
      </c>
      <c r="I2053" s="5">
        <f>VLOOKUP(CONCATENATE($F2053," ",$G2053),AllocFactorMatrix,(I$4+1),FALSE)*$E2056</f>
        <v>0</v>
      </c>
      <c r="J2053" s="5">
        <f>VLOOKUP(CONCATENATE($F2053," ",$G2053),AllocFactorMatrix,(J$4+1),FALSE)*$E2056</f>
        <v>0</v>
      </c>
      <c r="K2053" s="5">
        <f>VLOOKUP(CONCATENATE($F2053," ",$G2053),AllocFactorMatrix,(K$4+1),FALSE)*$E2056</f>
        <v>0</v>
      </c>
      <c r="L2053" s="5">
        <f>VLOOKUP(CONCATENATE($F2053," ",$G2053),AllocFactorMatrix,(L$4+1),FALSE)*$E2056</f>
        <v>0</v>
      </c>
      <c r="M2053" s="5">
        <f>VLOOKUP(CONCATENATE($F2053," ",$G2053),AllocFactorMatrix,(M$4+1),FALSE)*$E2056</f>
        <v>0</v>
      </c>
      <c r="N2053" s="5">
        <f t="shared" si="1013"/>
        <v>0</v>
      </c>
      <c r="O2053" s="5">
        <f>VLOOKUP(CONCATENATE($F2053," ",$G2053),AllocFactorMatrix,(O$4+1),FALSE)*$E2056</f>
        <v>0</v>
      </c>
      <c r="P2053" s="5">
        <f>VLOOKUP(CONCATENATE($F2053," ",$G2053),AllocFactorMatrix,(P$4+1),FALSE)*$E2056</f>
        <v>0</v>
      </c>
      <c r="Q2053" s="5">
        <f>VLOOKUP(CONCATENATE($F2053," ",$G2053),AllocFactorMatrix,(Q$4+1),FALSE)*$E2056</f>
        <v>0</v>
      </c>
      <c r="R2053" s="5">
        <f>VLOOKUP(CONCATENATE($F2053," ",$G2053),AllocFactorMatrix,(R$4+1),FALSE)*$E2056</f>
        <v>0</v>
      </c>
      <c r="S2053" s="5">
        <f t="shared" si="1015"/>
        <v>0</v>
      </c>
      <c r="T2053" s="5">
        <f>VLOOKUP(CONCATENATE($F2053," ",$G2053),AllocFactorMatrix,(T$4+1),FALSE)*$E2056</f>
        <v>0</v>
      </c>
      <c r="U2053" s="5">
        <f>VLOOKUP(CONCATENATE($F2053," ",$G2053),AllocFactorMatrix,(U$4+1),FALSE)*$E2056</f>
        <v>0</v>
      </c>
      <c r="V2053" s="5">
        <f>VLOOKUP(CONCATENATE($F2053," ",$G2053),AllocFactorMatrix,(V$4+1),FALSE)*$E2056</f>
        <v>0</v>
      </c>
      <c r="W2053" s="5">
        <f>VLOOKUP(CONCATENATE($F2053," ",$G2053),AllocFactorMatrix,(W$4+1),FALSE)*$E2056</f>
        <v>0</v>
      </c>
      <c r="X2053" s="5">
        <f t="shared" si="1016"/>
        <v>0</v>
      </c>
      <c r="Y2053" s="5">
        <f>VLOOKUP(CONCATENATE($F2053," ",$G2053),AllocFactorMatrix,(Y$4+1),FALSE)*$E2056</f>
        <v>0</v>
      </c>
      <c r="Z2053" s="5">
        <f>VLOOKUP(CONCATENATE($F2053," ",$G2053),AllocFactorMatrix,(Z$4+1),FALSE)*$E2056</f>
        <v>0</v>
      </c>
      <c r="AA2053" s="5">
        <f t="shared" si="1014"/>
        <v>0</v>
      </c>
      <c r="AB2053" s="5">
        <f>VLOOKUP(CONCATENATE($F2053," ",$G2053),AllocFactorMatrix,(AB$4+1),FALSE)*$E2056</f>
        <v>0</v>
      </c>
      <c r="AC2053" s="5">
        <f>VLOOKUP(CONCATENATE($F2053," ",$G2053),AllocFactorMatrix,(AC$4+1),FALSE)*$E2056</f>
        <v>0</v>
      </c>
      <c r="AD2053" s="5">
        <f>VLOOKUP(CONCATENATE($F2053," ",$G2053),AllocFactorMatrix,(AD$4+1),FALSE)*$E2056</f>
        <v>0</v>
      </c>
    </row>
    <row r="2054" spans="4:30" hidden="1" outlineLevel="1">
      <c r="E2054" s="51"/>
      <c r="F2054" s="52" t="str">
        <f>F2056</f>
        <v>LABOR_PROD</v>
      </c>
      <c r="G2054" s="55" t="str">
        <f>$G$13</f>
        <v>ENERGY</v>
      </c>
      <c r="H2054" s="4">
        <f t="shared" si="1012"/>
        <v>-7384.0212794153831</v>
      </c>
      <c r="I2054" s="5">
        <f>VLOOKUP(CONCATENATE($F2054," ",$G2054),AllocFactorMatrix,(I$4+1),FALSE)*$E2056</f>
        <v>-2770.6848078865273</v>
      </c>
      <c r="J2054" s="5">
        <f>VLOOKUP(CONCATENATE($F2054," ",$G2054),AllocFactorMatrix,(J$4+1),FALSE)*$E2056</f>
        <v>-179.55827914753769</v>
      </c>
      <c r="K2054" s="5">
        <f>VLOOKUP(CONCATENATE($F2054," ",$G2054),AllocFactorMatrix,(K$4+1),FALSE)*$E2056</f>
        <v>-602.4374913273731</v>
      </c>
      <c r="L2054" s="5">
        <f>VLOOKUP(CONCATENATE($F2054," ",$G2054),AllocFactorMatrix,(L$4+1),FALSE)*$E2056</f>
        <v>-19.146831148103082</v>
      </c>
      <c r="M2054" s="5">
        <f>VLOOKUP(CONCATENATE($F2054," ",$G2054),AllocFactorMatrix,(M$4+1),FALSE)*$E2056</f>
        <v>-1.7651140013787645</v>
      </c>
      <c r="N2054" s="5">
        <f t="shared" si="1013"/>
        <v>-623.34943647685486</v>
      </c>
      <c r="O2054" s="5">
        <f>VLOOKUP(CONCATENATE($F2054," ",$G2054),AllocFactorMatrix,(O$4+1),FALSE)*$E2056</f>
        <v>-549.25066680940381</v>
      </c>
      <c r="P2054" s="5">
        <f>VLOOKUP(CONCATENATE($F2054," ",$G2054),AllocFactorMatrix,(P$4+1),FALSE)*$E2056</f>
        <v>-101.82050512868065</v>
      </c>
      <c r="Q2054" s="5">
        <f>VLOOKUP(CONCATENATE($F2054," ",$G2054),AllocFactorMatrix,(Q$4+1),FALSE)*$E2056</f>
        <v>-46.264631340268465</v>
      </c>
      <c r="R2054" s="5">
        <f>VLOOKUP(CONCATENATE($F2054," ",$G2054),AllocFactorMatrix,(R$4+1),FALSE)*$E2056</f>
        <v>-2.1436318218667143</v>
      </c>
      <c r="S2054" s="5">
        <f t="shared" si="1015"/>
        <v>-699.47943510021969</v>
      </c>
      <c r="T2054" s="5">
        <f>VLOOKUP(CONCATENATE($F2054," ",$G2054),AllocFactorMatrix,(T$4+1),FALSE)*$E2056</f>
        <v>-21.04832638006695</v>
      </c>
      <c r="U2054" s="5">
        <f>VLOOKUP(CONCATENATE($F2054," ",$G2054),AllocFactorMatrix,(U$4+1),FALSE)*$E2056</f>
        <v>-369.57707916533968</v>
      </c>
      <c r="V2054" s="5">
        <f>VLOOKUP(CONCATENATE($F2054," ",$G2054),AllocFactorMatrix,(V$4+1),FALSE)*$E2056</f>
        <v>-2098.3052149086975</v>
      </c>
      <c r="W2054" s="5">
        <f>VLOOKUP(CONCATENATE($F2054," ",$G2054),AllocFactorMatrix,(W$4+1),FALSE)*$E2056</f>
        <v>-398.0976093940244</v>
      </c>
      <c r="X2054" s="5">
        <f t="shared" si="1016"/>
        <v>-2887.0282298481284</v>
      </c>
      <c r="Y2054" s="5">
        <f>VLOOKUP(CONCATENATE($F2054," ",$G2054),AllocFactorMatrix,(Y$4+1),FALSE)*$E2056</f>
        <v>-148.80856195943582</v>
      </c>
      <c r="Z2054" s="5">
        <f>VLOOKUP(CONCATENATE($F2054," ",$G2054),AllocFactorMatrix,(Z$4+1),FALSE)*$E2056</f>
        <v>-2.4223661648640289</v>
      </c>
      <c r="AA2054" s="5">
        <f t="shared" si="1014"/>
        <v>-151.23092812429985</v>
      </c>
      <c r="AB2054" s="5">
        <f>VLOOKUP(CONCATENATE($F2054," ",$G2054),AllocFactorMatrix,(AB$4+1),FALSE)*$E2056</f>
        <v>-2.7019546008381665</v>
      </c>
      <c r="AC2054" s="5">
        <f>VLOOKUP(CONCATENATE($F2054," ",$G2054),AllocFactorMatrix,(AC$4+1),FALSE)*$E2056</f>
        <v>-58.426150106358776</v>
      </c>
      <c r="AD2054" s="5">
        <f>VLOOKUP(CONCATENATE($F2054," ",$G2054),AllocFactorMatrix,(AD$4+1),FALSE)*$E2056</f>
        <v>-11.562058124619737</v>
      </c>
    </row>
    <row r="2055" spans="4:30" hidden="1" outlineLevel="1">
      <c r="E2055" s="51"/>
      <c r="F2055" s="52" t="str">
        <f>F2056</f>
        <v>LABOR_PROD</v>
      </c>
      <c r="G2055" s="55" t="str">
        <f>$G$14</f>
        <v>CUSTOMER</v>
      </c>
      <c r="H2055" s="4">
        <f t="shared" si="1012"/>
        <v>0</v>
      </c>
      <c r="I2055" s="5">
        <f>VLOOKUP(CONCATENATE($F2055," ",$G2055),AllocFactorMatrix,(I$4+1),FALSE)*$E2056</f>
        <v>0</v>
      </c>
      <c r="J2055" s="5">
        <f>VLOOKUP(CONCATENATE($F2055," ",$G2055),AllocFactorMatrix,(J$4+1),FALSE)*$E2056</f>
        <v>0</v>
      </c>
      <c r="K2055" s="5">
        <f>VLOOKUP(CONCATENATE($F2055," ",$G2055),AllocFactorMatrix,(K$4+1),FALSE)*$E2056</f>
        <v>0</v>
      </c>
      <c r="L2055" s="5">
        <f>VLOOKUP(CONCATENATE($F2055," ",$G2055),AllocFactorMatrix,(L$4+1),FALSE)*$E2056</f>
        <v>0</v>
      </c>
      <c r="M2055" s="5">
        <f>VLOOKUP(CONCATENATE($F2055," ",$G2055),AllocFactorMatrix,(M$4+1),FALSE)*$E2056</f>
        <v>0</v>
      </c>
      <c r="N2055" s="5">
        <f t="shared" si="1013"/>
        <v>0</v>
      </c>
      <c r="O2055" s="5">
        <f>VLOOKUP(CONCATENATE($F2055," ",$G2055),AllocFactorMatrix,(O$4+1),FALSE)*$E2056</f>
        <v>0</v>
      </c>
      <c r="P2055" s="5">
        <f>VLOOKUP(CONCATENATE($F2055," ",$G2055),AllocFactorMatrix,(P$4+1),FALSE)*$E2056</f>
        <v>0</v>
      </c>
      <c r="Q2055" s="5">
        <f>VLOOKUP(CONCATENATE($F2055," ",$G2055),AllocFactorMatrix,(Q$4+1),FALSE)*$E2056</f>
        <v>0</v>
      </c>
      <c r="R2055" s="5">
        <f>VLOOKUP(CONCATENATE($F2055," ",$G2055),AllocFactorMatrix,(R$4+1),FALSE)*$E2056</f>
        <v>0</v>
      </c>
      <c r="S2055" s="5">
        <f t="shared" si="1015"/>
        <v>0</v>
      </c>
      <c r="T2055" s="5">
        <f>VLOOKUP(CONCATENATE($F2055," ",$G2055),AllocFactorMatrix,(T$4+1),FALSE)*$E2056</f>
        <v>0</v>
      </c>
      <c r="U2055" s="5">
        <f>VLOOKUP(CONCATENATE($F2055," ",$G2055),AllocFactorMatrix,(U$4+1),FALSE)*$E2056</f>
        <v>0</v>
      </c>
      <c r="V2055" s="5">
        <f>VLOOKUP(CONCATENATE($F2055," ",$G2055),AllocFactorMatrix,(V$4+1),FALSE)*$E2056</f>
        <v>0</v>
      </c>
      <c r="W2055" s="5">
        <f>VLOOKUP(CONCATENATE($F2055," ",$G2055),AllocFactorMatrix,(W$4+1),FALSE)*$E2056</f>
        <v>0</v>
      </c>
      <c r="X2055" s="5">
        <f t="shared" si="1016"/>
        <v>0</v>
      </c>
      <c r="Y2055" s="5">
        <f>VLOOKUP(CONCATENATE($F2055," ",$G2055),AllocFactorMatrix,(Y$4+1),FALSE)*$E2056</f>
        <v>0</v>
      </c>
      <c r="Z2055" s="5">
        <f>VLOOKUP(CONCATENATE($F2055," ",$G2055),AllocFactorMatrix,(Z$4+1),FALSE)*$E2056</f>
        <v>0</v>
      </c>
      <c r="AA2055" s="5">
        <f t="shared" si="1014"/>
        <v>0</v>
      </c>
      <c r="AB2055" s="5">
        <f>VLOOKUP(CONCATENATE($F2055," ",$G2055),AllocFactorMatrix,(AB$4+1),FALSE)*$E2056</f>
        <v>0</v>
      </c>
      <c r="AC2055" s="5">
        <f>VLOOKUP(CONCATENATE($F2055," ",$G2055),AllocFactorMatrix,(AC$4+1),FALSE)*$E2056</f>
        <v>0</v>
      </c>
      <c r="AD2055" s="5">
        <f>VLOOKUP(CONCATENATE($F2055," ",$G2055),AllocFactorMatrix,(AD$4+1),FALSE)*$E2056</f>
        <v>0</v>
      </c>
    </row>
    <row r="2056" spans="4:30" collapsed="1">
      <c r="D2056" s="96" t="s">
        <v>660</v>
      </c>
      <c r="E2056" s="61">
        <v>-35433</v>
      </c>
      <c r="F2056" s="61" t="s">
        <v>333</v>
      </c>
      <c r="G2056" s="55" t="str">
        <f>$G$15</f>
        <v>TOTAL</v>
      </c>
      <c r="H2056" s="4">
        <f t="shared" si="1012"/>
        <v>-35433</v>
      </c>
      <c r="I2056" s="5">
        <f>VLOOKUP(CONCATENATE($F2056," ",$G2056),AllocFactorMatrix,(I$4+1),FALSE)*$E2056</f>
        <v>-18343.659746637943</v>
      </c>
      <c r="J2056" s="5">
        <f>VLOOKUP(CONCATENATE($F2056," ",$G2056),AllocFactorMatrix,(J$4+1),FALSE)*$E2056</f>
        <v>-896.14678881953193</v>
      </c>
      <c r="K2056" s="5">
        <f>VLOOKUP(CONCATENATE($F2056," ",$G2056),AllocFactorMatrix,(K$4+1),FALSE)*$E2056</f>
        <v>-2963.0857949023798</v>
      </c>
      <c r="L2056" s="5">
        <f>VLOOKUP(CONCATENATE($F2056," ",$G2056),AllocFactorMatrix,(L$4+1),FALSE)*$E2056</f>
        <v>-78.131896099743102</v>
      </c>
      <c r="M2056" s="5">
        <f>VLOOKUP(CONCATENATE($F2056," ",$G2056),AllocFactorMatrix,(M$4+1),FALSE)*$E2056</f>
        <v>-9.3582461763579392</v>
      </c>
      <c r="N2056" s="5">
        <f t="shared" si="1013"/>
        <v>-3050.5759371784811</v>
      </c>
      <c r="O2056" s="5">
        <f>VLOOKUP(CONCATENATE($F2056," ",$G2056),AllocFactorMatrix,(O$4+1),FALSE)*$E2056</f>
        <v>-2345.0277393084771</v>
      </c>
      <c r="P2056" s="5">
        <f>VLOOKUP(CONCATENATE($F2056," ",$G2056),AllocFactorMatrix,(P$4+1),FALSE)*$E2056</f>
        <v>-426.85956743556193</v>
      </c>
      <c r="Q2056" s="5">
        <f>VLOOKUP(CONCATENATE($F2056," ",$G2056),AllocFactorMatrix,(Q$4+1),FALSE)*$E2056</f>
        <v>-171.98744581366688</v>
      </c>
      <c r="R2056" s="5">
        <f>VLOOKUP(CONCATENATE($F2056," ",$G2056),AllocFactorMatrix,(R$4+1),FALSE)*$E2056</f>
        <v>-4.8525466301394378</v>
      </c>
      <c r="S2056" s="5">
        <f t="shared" si="1015"/>
        <v>-2948.7272991878453</v>
      </c>
      <c r="T2056" s="5">
        <f>VLOOKUP(CONCATENATE($F2056," ",$G2056),AllocFactorMatrix,(T$4+1),FALSE)*$E2056</f>
        <v>-78.070804634454959</v>
      </c>
      <c r="U2056" s="5">
        <f>VLOOKUP(CONCATENATE($F2056," ",$G2056),AllocFactorMatrix,(U$4+1),FALSE)*$E2056</f>
        <v>-1277.4740600997065</v>
      </c>
      <c r="V2056" s="5">
        <f>VLOOKUP(CONCATENATE($F2056," ",$G2056),AllocFactorMatrix,(V$4+1),FALSE)*$E2056</f>
        <v>-7022.0155641028841</v>
      </c>
      <c r="W2056" s="5">
        <f>VLOOKUP(CONCATENATE($F2056," ",$G2056),AllocFactorMatrix,(W$4+1),FALSE)*$E2056</f>
        <v>-1045.9232622460563</v>
      </c>
      <c r="X2056" s="5">
        <f t="shared" si="1016"/>
        <v>-9423.4836910831018</v>
      </c>
      <c r="Y2056" s="5">
        <f>VLOOKUP(CONCATENATE($F2056," ",$G2056),AllocFactorMatrix,(Y$4+1),FALSE)*$E2056</f>
        <v>-678.07626554807086</v>
      </c>
      <c r="Z2056" s="5">
        <f>VLOOKUP(CONCATENATE($F2056," ",$G2056),AllocFactorMatrix,(Z$4+1),FALSE)*$E2056</f>
        <v>-13.424086018338597</v>
      </c>
      <c r="AA2056" s="5">
        <f t="shared" si="1014"/>
        <v>-691.50035156640945</v>
      </c>
      <c r="AB2056" s="5">
        <f>VLOOKUP(CONCATENATE($F2056," ",$G2056),AllocFactorMatrix,(AB$4+1),FALSE)*$E2056</f>
        <v>-8.9179772957076846</v>
      </c>
      <c r="AC2056" s="5">
        <f>VLOOKUP(CONCATENATE($F2056," ",$G2056),AllocFactorMatrix,(AC$4+1),FALSE)*$E2056</f>
        <v>-58.426150106358776</v>
      </c>
      <c r="AD2056" s="5">
        <f>VLOOKUP(CONCATENATE($F2056," ",$G2056),AllocFactorMatrix,(AD$4+1),FALSE)*$E2056</f>
        <v>-11.562058124619737</v>
      </c>
    </row>
    <row r="2057" spans="4:30" hidden="1" outlineLevel="1">
      <c r="D2057" s="55"/>
      <c r="E2057" s="51"/>
      <c r="F2057" s="52" t="str">
        <f>F2064</f>
        <v>LABOR_M</v>
      </c>
      <c r="G2057" s="55" t="str">
        <f>$G$8</f>
        <v>PRODUCTION</v>
      </c>
      <c r="H2057" s="4">
        <f t="shared" ref="H2057:H2064" ca="1" si="1017">SUBTOTAL(9,I2057:AD2057)</f>
        <v>-376674.51068969548</v>
      </c>
      <c r="I2057" s="5">
        <f ca="1">VLOOKUP(CONCATENATE($F2057," ",$G2057),AllocFactorMatrix,(I$4+1),FALSE)*$E2064</f>
        <v>-209132.13181384662</v>
      </c>
      <c r="J2057" s="5">
        <f ca="1">VLOOKUP(CONCATENATE($F2057," ",$G2057),AllocFactorMatrix,(J$4+1),FALSE)*$E2064</f>
        <v>-9623.1890984489546</v>
      </c>
      <c r="K2057" s="5">
        <f ca="1">VLOOKUP(CONCATENATE($F2057," ",$G2057),AllocFactorMatrix,(K$4+1),FALSE)*$E2064</f>
        <v>-31701.547978536961</v>
      </c>
      <c r="L2057" s="5">
        <f ca="1">VLOOKUP(CONCATENATE($F2057," ",$G2057),AllocFactorMatrix,(L$4+1),FALSE)*$E2064</f>
        <v>-792.12047967911997</v>
      </c>
      <c r="M2057" s="5">
        <f ca="1">VLOOKUP(CONCATENATE($F2057," ",$G2057),AllocFactorMatrix,(M$4+1),FALSE)*$E2064</f>
        <v>-101.96946473895902</v>
      </c>
      <c r="N2057" s="5">
        <f t="shared" ref="N2057:N2064" ca="1" si="1018">SUBTOTAL(9,K2057:M2057)</f>
        <v>-32595.63792295504</v>
      </c>
      <c r="O2057" s="5">
        <f ca="1">VLOOKUP(CONCATENATE($F2057," ",$G2057),AllocFactorMatrix,(O$4+1),FALSE)*$E2064</f>
        <v>-24115.796044828818</v>
      </c>
      <c r="P2057" s="5">
        <f ca="1">VLOOKUP(CONCATENATE($F2057," ",$G2057),AllocFactorMatrix,(P$4+1),FALSE)*$E2064</f>
        <v>-4365.0049069212637</v>
      </c>
      <c r="Q2057" s="5">
        <f ca="1">VLOOKUP(CONCATENATE($F2057," ",$G2057),AllocFactorMatrix,(Q$4+1),FALSE)*$E2064</f>
        <v>-1688.353080375957</v>
      </c>
      <c r="R2057" s="5">
        <f ca="1">VLOOKUP(CONCATENATE($F2057," ",$G2057),AllocFactorMatrix,(R$4+1),FALSE)*$E2064</f>
        <v>-36.378478163889859</v>
      </c>
      <c r="S2057" s="5">
        <f ca="1">SUBTOTAL(9,O2057:R2057)</f>
        <v>-30205.53251028993</v>
      </c>
      <c r="T2057" s="5">
        <f ca="1">VLOOKUP(CONCATENATE($F2057," ",$G2057),AllocFactorMatrix,(T$4+1),FALSE)*$E2064</f>
        <v>-765.76456878347722</v>
      </c>
      <c r="U2057" s="5">
        <f ca="1">VLOOKUP(CONCATENATE($F2057," ",$G2057),AllocFactorMatrix,(U$4+1),FALSE)*$E2064</f>
        <v>-12192.303130064789</v>
      </c>
      <c r="V2057" s="5">
        <f ca="1">VLOOKUP(CONCATENATE($F2057," ",$G2057),AllocFactorMatrix,(V$4+1),FALSE)*$E2064</f>
        <v>-66121.344560735393</v>
      </c>
      <c r="W2057" s="5">
        <f ca="1">VLOOKUP(CONCATENATE($F2057," ",$G2057),AllocFactorMatrix,(W$4+1),FALSE)*$E2064</f>
        <v>-8699.7609870619071</v>
      </c>
      <c r="X2057" s="5">
        <f ca="1">SUBTOTAL(9,T2057:W2057)</f>
        <v>-87779.173246645558</v>
      </c>
      <c r="Y2057" s="5">
        <f ca="1">VLOOKUP(CONCATENATE($F2057," ",$G2057),AllocFactorMatrix,(Y$4+1),FALSE)*$E2064</f>
        <v>-7107.6261014380598</v>
      </c>
      <c r="Z2057" s="5">
        <f ca="1">VLOOKUP(CONCATENATE($F2057," ",$G2057),AllocFactorMatrix,(Z$4+1),FALSE)*$E2064</f>
        <v>-147.74396899917747</v>
      </c>
      <c r="AA2057" s="5">
        <f t="shared" ref="AA2057:AA2064" ca="1" si="1019">SUBTOTAL(9,Y2057:Z2057)</f>
        <v>-7255.3700704372368</v>
      </c>
      <c r="AB2057" s="5">
        <f ca="1">VLOOKUP(CONCATENATE($F2057," ",$G2057),AllocFactorMatrix,(AB$4+1),FALSE)*$E2064</f>
        <v>-83.476027072162054</v>
      </c>
      <c r="AC2057" s="5">
        <f ca="1">VLOOKUP(CONCATENATE($F2057," ",$G2057),AllocFactorMatrix,(AC$4+1),FALSE)*$E2064</f>
        <v>0</v>
      </c>
      <c r="AD2057" s="5">
        <f ca="1">VLOOKUP(CONCATENATE($F2057," ",$G2057),AllocFactorMatrix,(AD$4+1),FALSE)*$E2064</f>
        <v>0</v>
      </c>
    </row>
    <row r="2058" spans="4:30" hidden="1" outlineLevel="1">
      <c r="D2058" s="55"/>
      <c r="E2058" s="51"/>
      <c r="F2058" s="52" t="str">
        <f>F2064</f>
        <v>LABOR_M</v>
      </c>
      <c r="G2058" s="55" t="str">
        <f>$G$9</f>
        <v>BULKTRAN</v>
      </c>
      <c r="H2058" s="4">
        <f t="shared" ca="1" si="1017"/>
        <v>-1376.300164602663</v>
      </c>
      <c r="I2058" s="5">
        <f ca="1">VLOOKUP(CONCATENATE($F2058," ",$G2058),AllocFactorMatrix,(I$4+1),FALSE)*$E2064</f>
        <v>-677.94205084630391</v>
      </c>
      <c r="J2058" s="5">
        <f ca="1">VLOOKUP(CONCATENATE($F2058," ",$G2058),AllocFactorMatrix,(J$4+1),FALSE)*$E2064</f>
        <v>-33.51309801212571</v>
      </c>
      <c r="K2058" s="5">
        <f ca="1">VLOOKUP(CONCATENATE($F2058," ",$G2058),AllocFactorMatrix,(K$4+1),FALSE)*$E2064</f>
        <v>-122.75655735645245</v>
      </c>
      <c r="L2058" s="5">
        <f ca="1">VLOOKUP(CONCATENATE($F2058," ",$G2058),AllocFactorMatrix,(L$4+1),FALSE)*$E2064</f>
        <v>-3.8639405909774687</v>
      </c>
      <c r="M2058" s="5">
        <f ca="1">VLOOKUP(CONCATENATE($F2058," ",$G2058),AllocFactorMatrix,(M$4+1),FALSE)*$E2064</f>
        <v>-0.36234798465958878</v>
      </c>
      <c r="N2058" s="5">
        <f t="shared" ca="1" si="1018"/>
        <v>-126.9828459320895</v>
      </c>
      <c r="O2058" s="5">
        <f ca="1">VLOOKUP(CONCATENATE($F2058," ",$G2058),AllocFactorMatrix,(O$4+1),FALSE)*$E2064</f>
        <v>-93.314079694628646</v>
      </c>
      <c r="P2058" s="5">
        <f ca="1">VLOOKUP(CONCATENATE($F2058," ",$G2058),AllocFactorMatrix,(P$4+1),FALSE)*$E2064</f>
        <v>-17.38713165466967</v>
      </c>
      <c r="Q2058" s="5">
        <f ca="1">VLOOKUP(CONCATENATE($F2058," ",$G2058),AllocFactorMatrix,(Q$4+1),FALSE)*$E2064</f>
        <v>-7.856921046345466</v>
      </c>
      <c r="R2058" s="5">
        <f ca="1">VLOOKUP(CONCATENATE($F2058," ",$G2058),AllocFactorMatrix,(R$4+1),FALSE)*$E2064</f>
        <v>-0.35331695691729381</v>
      </c>
      <c r="S2058" s="5">
        <f t="shared" ref="S2058:S2064" ca="1" si="1020">SUBTOTAL(9,O2058:R2058)</f>
        <v>-118.91144935256108</v>
      </c>
      <c r="T2058" s="5">
        <f ca="1">VLOOKUP(CONCATENATE($F2058," ",$G2058),AllocFactorMatrix,(T$4+1),FALSE)*$E2064</f>
        <v>-3.2596998127033472</v>
      </c>
      <c r="U2058" s="5">
        <f ca="1">VLOOKUP(CONCATENATE($F2058," ",$G2058),AllocFactorMatrix,(U$4+1),FALSE)*$E2064</f>
        <v>-53.34443204122875</v>
      </c>
      <c r="V2058" s="5">
        <f ca="1">VLOOKUP(CONCATENATE($F2058," ",$G2058),AllocFactorMatrix,(V$4+1),FALSE)*$E2064</f>
        <v>-281.92682223343763</v>
      </c>
      <c r="W2058" s="5">
        <f ca="1">VLOOKUP(CONCATENATE($F2058," ",$G2058),AllocFactorMatrix,(W$4+1),FALSE)*$E2064</f>
        <v>-50.911311365798767</v>
      </c>
      <c r="X2058" s="5">
        <f t="shared" ref="X2058:X2064" ca="1" si="1021">SUBTOTAL(9,T2058:W2058)</f>
        <v>-389.44226545316849</v>
      </c>
      <c r="Y2058" s="5">
        <f ca="1">VLOOKUP(CONCATENATE($F2058," ",$G2058),AllocFactorMatrix,(Y$4+1),FALSE)*$E2064</f>
        <v>-28.656605803390303</v>
      </c>
      <c r="Z2058" s="5">
        <f ca="1">VLOOKUP(CONCATENATE($F2058," ",$G2058),AllocFactorMatrix,(Z$4+1),FALSE)*$E2064</f>
        <v>-0.47998719334427981</v>
      </c>
      <c r="AA2058" s="5">
        <f t="shared" ca="1" si="1019"/>
        <v>-29.136592996734581</v>
      </c>
      <c r="AB2058" s="5">
        <f ca="1">VLOOKUP(CONCATENATE($F2058," ",$G2058),AllocFactorMatrix,(AB$4+1),FALSE)*$E2064</f>
        <v>-0.37186200967992705</v>
      </c>
      <c r="AC2058" s="5">
        <f ca="1">VLOOKUP(CONCATENATE($F2058," ",$G2058),AllocFactorMatrix,(AC$4+1),FALSE)*$E2064</f>
        <v>0</v>
      </c>
      <c r="AD2058" s="5">
        <f ca="1">VLOOKUP(CONCATENATE($F2058," ",$G2058),AllocFactorMatrix,(AD$4+1),FALSE)*$E2064</f>
        <v>0</v>
      </c>
    </row>
    <row r="2059" spans="4:30" hidden="1" outlineLevel="1">
      <c r="D2059" s="55"/>
      <c r="E2059" s="51"/>
      <c r="F2059" s="52" t="str">
        <f>F2064</f>
        <v>LABOR_M</v>
      </c>
      <c r="G2059" s="55" t="str">
        <f>$G$10</f>
        <v>SUBTRAN</v>
      </c>
      <c r="H2059" s="4">
        <f t="shared" ca="1" si="1017"/>
        <v>-302.72894922271593</v>
      </c>
      <c r="I2059" s="5">
        <f ca="1">VLOOKUP(CONCATENATE($F2059," ",$G2059),AllocFactorMatrix,(I$4+1),FALSE)*$E2064</f>
        <v>-147.38886619709339</v>
      </c>
      <c r="J2059" s="5">
        <f ca="1">VLOOKUP(CONCATENATE($F2059," ",$G2059),AllocFactorMatrix,(J$4+1),FALSE)*$E2064</f>
        <v>-7.1131794901996974</v>
      </c>
      <c r="K2059" s="5">
        <f ca="1">VLOOKUP(CONCATENATE($F2059," ",$G2059),AllocFactorMatrix,(K$4+1),FALSE)*$E2064</f>
        <v>-25.877399183709482</v>
      </c>
      <c r="L2059" s="5">
        <f ca="1">VLOOKUP(CONCATENATE($F2059," ",$G2059),AllocFactorMatrix,(L$4+1),FALSE)*$E2064</f>
        <v>-0.79932851330893506</v>
      </c>
      <c r="M2059" s="5">
        <f ca="1">VLOOKUP(CONCATENATE($F2059," ",$G2059),AllocFactorMatrix,(M$4+1),FALSE)*$E2064</f>
        <v>-9.9552138947647792E-2</v>
      </c>
      <c r="N2059" s="5">
        <f t="shared" ca="1" si="1018"/>
        <v>-26.776279835966065</v>
      </c>
      <c r="O2059" s="5">
        <f ca="1">VLOOKUP(CONCATENATE($F2059," ",$G2059),AllocFactorMatrix,(O$4+1),FALSE)*$E2064</f>
        <v>-19.550779542255928</v>
      </c>
      <c r="P2059" s="5">
        <f ca="1">VLOOKUP(CONCATENATE($F2059," ",$G2059),AllocFactorMatrix,(P$4+1),FALSE)*$E2064</f>
        <v>-3.6344671137383884</v>
      </c>
      <c r="Q2059" s="5">
        <f ca="1">VLOOKUP(CONCATENATE($F2059," ",$G2059),AllocFactorMatrix,(Q$4+1),FALSE)*$E2064</f>
        <v>-2.1625512387519805</v>
      </c>
      <c r="R2059" s="5">
        <f ca="1">VLOOKUP(CONCATENATE($F2059," ",$G2059),AllocFactorMatrix,(R$4+1),FALSE)*$E2064</f>
        <v>0</v>
      </c>
      <c r="S2059" s="5">
        <f t="shared" ca="1" si="1020"/>
        <v>-25.347797894746297</v>
      </c>
      <c r="T2059" s="5">
        <f ca="1">VLOOKUP(CONCATENATE($F2059," ",$G2059),AllocFactorMatrix,(T$4+1),FALSE)*$E2064</f>
        <v>-0.68267965189034174</v>
      </c>
      <c r="U2059" s="5">
        <f ca="1">VLOOKUP(CONCATENATE($F2059," ",$G2059),AllocFactorMatrix,(U$4+1),FALSE)*$E2064</f>
        <v>-11.175855673747053</v>
      </c>
      <c r="V2059" s="5">
        <f ca="1">VLOOKUP(CONCATENATE($F2059," ",$G2059),AllocFactorMatrix,(V$4+1),FALSE)*$E2064</f>
        <v>-77.858644924572005</v>
      </c>
      <c r="W2059" s="5">
        <f ca="1">VLOOKUP(CONCATENATE($F2059," ",$G2059),AllocFactorMatrix,(W$4+1),FALSE)*$E2064</f>
        <v>0</v>
      </c>
      <c r="X2059" s="5">
        <f t="shared" ca="1" si="1021"/>
        <v>-89.717180250209395</v>
      </c>
      <c r="Y2059" s="5">
        <f ca="1">VLOOKUP(CONCATENATE($F2059," ",$G2059),AllocFactorMatrix,(Y$4+1),FALSE)*$E2064</f>
        <v>-5.8842118522334639</v>
      </c>
      <c r="Z2059" s="5">
        <f ca="1">VLOOKUP(CONCATENATE($F2059," ",$G2059),AllocFactorMatrix,(Z$4+1),FALSE)*$E2064</f>
        <v>-9.8089971439259988E-2</v>
      </c>
      <c r="AA2059" s="5">
        <f t="shared" ca="1" si="1019"/>
        <v>-5.9823018236727235</v>
      </c>
      <c r="AB2059" s="5">
        <f ca="1">VLOOKUP(CONCATENATE($F2059," ",$G2059),AllocFactorMatrix,(AB$4+1),FALSE)*$E2064</f>
        <v>-7.8575634993479013E-2</v>
      </c>
      <c r="AC2059" s="5">
        <f ca="1">VLOOKUP(CONCATENATE($F2059," ",$G2059),AllocFactorMatrix,(AC$4+1),FALSE)*$E2064</f>
        <v>-0.26717395677254352</v>
      </c>
      <c r="AD2059" s="5">
        <f ca="1">VLOOKUP(CONCATENATE($F2059," ",$G2059),AllocFactorMatrix,(AD$4+1),FALSE)*$E2064</f>
        <v>-5.7594139062378764E-2</v>
      </c>
    </row>
    <row r="2060" spans="4:30" hidden="1" outlineLevel="1">
      <c r="D2060" s="55"/>
      <c r="E2060" s="51"/>
      <c r="F2060" s="52" t="str">
        <f>F2064</f>
        <v>LABOR_M</v>
      </c>
      <c r="G2060" s="55" t="str">
        <f>$G$11</f>
        <v>DISTPRI</v>
      </c>
      <c r="H2060" s="4">
        <f t="shared" ca="1" si="1017"/>
        <v>-193957.97709454404</v>
      </c>
      <c r="I2060" s="5">
        <f ca="1">VLOOKUP(CONCATENATE($F2060," ",$G2060),AllocFactorMatrix,(I$4+1),FALSE)*$E2064</f>
        <v>-129630.38850229478</v>
      </c>
      <c r="J2060" s="5">
        <f ca="1">VLOOKUP(CONCATENATE($F2060," ",$G2060),AllocFactorMatrix,(J$4+1),FALSE)*$E2064</f>
        <v>-6110.4381090806301</v>
      </c>
      <c r="K2060" s="5">
        <f ca="1">VLOOKUP(CONCATENATE($F2060," ",$G2060),AllocFactorMatrix,(K$4+1),FALSE)*$E2064</f>
        <v>-22187.375792198072</v>
      </c>
      <c r="L2060" s="5">
        <f ca="1">VLOOKUP(CONCATENATE($F2060," ",$G2060),AllocFactorMatrix,(L$4+1),FALSE)*$E2064</f>
        <v>-685.70536251450699</v>
      </c>
      <c r="M2060" s="5">
        <f ca="1">VLOOKUP(CONCATENATE($F2060," ",$G2060),AllocFactorMatrix,(M$4+1),FALSE)*$E2064</f>
        <v>0</v>
      </c>
      <c r="N2060" s="5">
        <f t="shared" ca="1" si="1018"/>
        <v>-22873.081154712578</v>
      </c>
      <c r="O2060" s="5">
        <f ca="1">VLOOKUP(CONCATENATE($F2060," ",$G2060),AllocFactorMatrix,(O$4+1),FALSE)*$E2064</f>
        <v>-16636.653822448898</v>
      </c>
      <c r="P2060" s="5">
        <f ca="1">VLOOKUP(CONCATENATE($F2060," ",$G2060),AllocFactorMatrix,(P$4+1),FALSE)*$E2064</f>
        <v>-3098.5778939783781</v>
      </c>
      <c r="Q2060" s="5">
        <f ca="1">VLOOKUP(CONCATENATE($F2060," ",$G2060),AllocFactorMatrix,(Q$4+1),FALSE)*$E2064</f>
        <v>0</v>
      </c>
      <c r="R2060" s="5">
        <f ca="1">VLOOKUP(CONCATENATE($F2060," ",$G2060),AllocFactorMatrix,(R$4+1),FALSE)*$E2064</f>
        <v>0</v>
      </c>
      <c r="S2060" s="5">
        <f t="shared" ca="1" si="1020"/>
        <v>-19735.231716427275</v>
      </c>
      <c r="T2060" s="5">
        <f ca="1">VLOOKUP(CONCATENATE($F2060," ",$G2060),AllocFactorMatrix,(T$4+1),FALSE)*$E2064</f>
        <v>-593.08645637989753</v>
      </c>
      <c r="U2060" s="5">
        <f ca="1">VLOOKUP(CONCATENATE($F2060," ",$G2060),AllocFactorMatrix,(U$4+1),FALSE)*$E2064</f>
        <v>-9565.1424780318648</v>
      </c>
      <c r="V2060" s="5">
        <f ca="1">VLOOKUP(CONCATENATE($F2060," ",$G2060),AllocFactorMatrix,(V$4+1),FALSE)*$E2064</f>
        <v>0</v>
      </c>
      <c r="W2060" s="5">
        <f ca="1">VLOOKUP(CONCATENATE($F2060," ",$G2060),AllocFactorMatrix,(W$4+1),FALSE)*$E2064</f>
        <v>0</v>
      </c>
      <c r="X2060" s="5">
        <f t="shared" ca="1" si="1021"/>
        <v>-10158.228934411762</v>
      </c>
      <c r="Y2060" s="5">
        <f ca="1">VLOOKUP(CONCATENATE($F2060," ",$G2060),AllocFactorMatrix,(Y$4+1),FALSE)*$E2064</f>
        <v>-5016.7156751268494</v>
      </c>
      <c r="Z2060" s="5">
        <f ca="1">VLOOKUP(CONCATENATE($F2060," ",$G2060),AllocFactorMatrix,(Z$4+1),FALSE)*$E2064</f>
        <v>-83.698455458391848</v>
      </c>
      <c r="AA2060" s="5">
        <f t="shared" ca="1" si="1019"/>
        <v>-5100.4141305852409</v>
      </c>
      <c r="AB2060" s="5">
        <f ca="1">VLOOKUP(CONCATENATE($F2060," ",$G2060),AllocFactorMatrix,(AB$4+1),FALSE)*$E2064</f>
        <v>-67.809773251283701</v>
      </c>
      <c r="AC2060" s="5">
        <f ca="1">VLOOKUP(CONCATENATE($F2060," ",$G2060),AllocFactorMatrix,(AC$4+1),FALSE)*$E2064</f>
        <v>-232.30686237600997</v>
      </c>
      <c r="AD2060" s="5">
        <f ca="1">VLOOKUP(CONCATENATE($F2060," ",$G2060),AllocFactorMatrix,(AD$4+1),FALSE)*$E2064</f>
        <v>-50.077911404438829</v>
      </c>
    </row>
    <row r="2061" spans="4:30" hidden="1" outlineLevel="1">
      <c r="D2061" s="55"/>
      <c r="E2061" s="53"/>
      <c r="F2061" s="52" t="str">
        <f>F2064</f>
        <v>LABOR_M</v>
      </c>
      <c r="G2061" s="55" t="str">
        <f>$G$12</f>
        <v>DISTSEC</v>
      </c>
      <c r="H2061" s="4">
        <f t="shared" ca="1" si="1017"/>
        <v>-80048.842752852084</v>
      </c>
      <c r="I2061" s="5">
        <f ca="1">VLOOKUP(CONCATENATE($F2061," ",$G2061),AllocFactorMatrix,(I$4+1),FALSE)*$E2064</f>
        <v>-59852.635925511611</v>
      </c>
      <c r="J2061" s="5">
        <f ca="1">VLOOKUP(CONCATENATE($F2061," ",$G2061),AllocFactorMatrix,(J$4+1),FALSE)*$E2064</f>
        <v>-2885.5146535647968</v>
      </c>
      <c r="K2061" s="5">
        <f ca="1">VLOOKUP(CONCATENATE($F2061," ",$G2061),AllocFactorMatrix,(K$4+1),FALSE)*$E2064</f>
        <v>-8706.8002117603446</v>
      </c>
      <c r="L2061" s="5">
        <f ca="1">VLOOKUP(CONCATENATE($F2061," ",$G2061),AllocFactorMatrix,(L$4+1),FALSE)*$E2064</f>
        <v>0</v>
      </c>
      <c r="M2061" s="5">
        <f ca="1">VLOOKUP(CONCATENATE($F2061," ",$G2061),AllocFactorMatrix,(M$4+1),FALSE)*$E2064</f>
        <v>0</v>
      </c>
      <c r="N2061" s="5">
        <f t="shared" ca="1" si="1018"/>
        <v>-8706.8002117603446</v>
      </c>
      <c r="O2061" s="5">
        <f ca="1">VLOOKUP(CONCATENATE($F2061," ",$G2061),AllocFactorMatrix,(O$4+1),FALSE)*$E2064</f>
        <v>-5548.0069838726558</v>
      </c>
      <c r="P2061" s="5">
        <f ca="1">VLOOKUP(CONCATENATE($F2061," ",$G2061),AllocFactorMatrix,(P$4+1),FALSE)*$E2064</f>
        <v>0</v>
      </c>
      <c r="Q2061" s="5">
        <f ca="1">VLOOKUP(CONCATENATE($F2061," ",$G2061),AllocFactorMatrix,(Q$4+1),FALSE)*$E2064</f>
        <v>0</v>
      </c>
      <c r="R2061" s="5">
        <f ca="1">VLOOKUP(CONCATENATE($F2061," ",$G2061),AllocFactorMatrix,(R$4+1),FALSE)*$E2064</f>
        <v>0</v>
      </c>
      <c r="S2061" s="5">
        <f t="shared" ca="1" si="1020"/>
        <v>-5548.0069838726558</v>
      </c>
      <c r="T2061" s="5">
        <f ca="1">VLOOKUP(CONCATENATE($F2061," ",$G2061),AllocFactorMatrix,(T$4+1),FALSE)*$E2064</f>
        <v>-150.00646986642161</v>
      </c>
      <c r="U2061" s="5">
        <f ca="1">VLOOKUP(CONCATENATE($F2061," ",$G2061),AllocFactorMatrix,(U$4+1),FALSE)*$E2064</f>
        <v>0</v>
      </c>
      <c r="V2061" s="5">
        <f ca="1">VLOOKUP(CONCATENATE($F2061," ",$G2061),AllocFactorMatrix,(V$4+1),FALSE)*$E2064</f>
        <v>0</v>
      </c>
      <c r="W2061" s="5">
        <f ca="1">VLOOKUP(CONCATENATE($F2061," ",$G2061),AllocFactorMatrix,(W$4+1),FALSE)*$E2064</f>
        <v>0</v>
      </c>
      <c r="X2061" s="5">
        <f t="shared" ca="1" si="1021"/>
        <v>-150.00646986642161</v>
      </c>
      <c r="Y2061" s="5">
        <f ca="1">VLOOKUP(CONCATENATE($F2061," ",$G2061),AllocFactorMatrix,(Y$4+1),FALSE)*$E2064</f>
        <v>-2046.349603263058</v>
      </c>
      <c r="Z2061" s="5">
        <f ca="1">VLOOKUP(CONCATENATE($F2061," ",$G2061),AllocFactorMatrix,(Z$4+1),FALSE)*$E2064</f>
        <v>0</v>
      </c>
      <c r="AA2061" s="5">
        <f t="shared" ca="1" si="1019"/>
        <v>-2046.349603263058</v>
      </c>
      <c r="AB2061" s="5">
        <f ca="1">VLOOKUP(CONCATENATE($F2061," ",$G2061),AllocFactorMatrix,(AB$4+1),FALSE)*$E2064</f>
        <v>-21.235035661671294</v>
      </c>
      <c r="AC2061" s="5">
        <f ca="1">VLOOKUP(CONCATENATE($F2061," ",$G2061),AllocFactorMatrix,(AC$4+1),FALSE)*$E2064</f>
        <v>-721.01113392782406</v>
      </c>
      <c r="AD2061" s="5">
        <f ca="1">VLOOKUP(CONCATENATE($F2061," ",$G2061),AllocFactorMatrix,(AD$4+1),FALSE)*$E2064</f>
        <v>-117.28273542369227</v>
      </c>
    </row>
    <row r="2062" spans="4:30" hidden="1" outlineLevel="1">
      <c r="D2062" s="55"/>
      <c r="E2062" s="51"/>
      <c r="F2062" s="52" t="str">
        <f>F2064</f>
        <v>LABOR_M</v>
      </c>
      <c r="G2062" s="55" t="str">
        <f>$G$13</f>
        <v>ENERGY</v>
      </c>
      <c r="H2062" s="4">
        <f t="shared" ca="1" si="1017"/>
        <v>-99161.278920465396</v>
      </c>
      <c r="I2062" s="5">
        <f ca="1">VLOOKUP(CONCATENATE($F2062," ",$G2062),AllocFactorMatrix,(I$4+1),FALSE)*$E2064</f>
        <v>-37207.998005293448</v>
      </c>
      <c r="J2062" s="5">
        <f ca="1">VLOOKUP(CONCATENATE($F2062," ",$G2062),AllocFactorMatrix,(J$4+1),FALSE)*$E2064</f>
        <v>-2411.3187011884484</v>
      </c>
      <c r="K2062" s="5">
        <f ca="1">VLOOKUP(CONCATENATE($F2062," ",$G2062),AllocFactorMatrix,(K$4+1),FALSE)*$E2064</f>
        <v>-8090.2356384309842</v>
      </c>
      <c r="L2062" s="5">
        <f ca="1">VLOOKUP(CONCATENATE($F2062," ",$G2062),AllocFactorMatrix,(L$4+1),FALSE)*$E2064</f>
        <v>-257.12605531256327</v>
      </c>
      <c r="M2062" s="5">
        <f ca="1">VLOOKUP(CONCATENATE($F2062," ",$G2062),AllocFactorMatrix,(M$4+1),FALSE)*$E2064</f>
        <v>-23.704016442243535</v>
      </c>
      <c r="N2062" s="5">
        <f t="shared" ca="1" si="1018"/>
        <v>-8371.0657101857905</v>
      </c>
      <c r="O2062" s="5">
        <f ca="1">VLOOKUP(CONCATENATE($F2062," ",$G2062),AllocFactorMatrix,(O$4+1),FALSE)*$E2064</f>
        <v>-7375.9807167092831</v>
      </c>
      <c r="P2062" s="5">
        <f ca="1">VLOOKUP(CONCATENATE($F2062," ",$G2062),AllocFactorMatrix,(P$4+1),FALSE)*$E2064</f>
        <v>-1367.3648987218469</v>
      </c>
      <c r="Q2062" s="5">
        <f ca="1">VLOOKUP(CONCATENATE($F2062," ",$G2062),AllocFactorMatrix,(Q$4+1),FALSE)*$E2064</f>
        <v>-621.295611007243</v>
      </c>
      <c r="R2062" s="5">
        <f ca="1">VLOOKUP(CONCATENATE($F2062," ",$G2062),AllocFactorMatrix,(R$4+1),FALSE)*$E2064</f>
        <v>-28.787196697751135</v>
      </c>
      <c r="S2062" s="5">
        <f t="shared" ca="1" si="1020"/>
        <v>-9393.4284231361235</v>
      </c>
      <c r="T2062" s="5">
        <f ca="1">VLOOKUP(CONCATENATE($F2062," ",$G2062),AllocFactorMatrix,(T$4+1),FALSE)*$E2064</f>
        <v>-282.66155851978488</v>
      </c>
      <c r="U2062" s="5">
        <f ca="1">VLOOKUP(CONCATENATE($F2062," ",$G2062),AllocFactorMatrix,(U$4+1),FALSE)*$E2064</f>
        <v>-4963.1135180892497</v>
      </c>
      <c r="V2062" s="5">
        <f ca="1">VLOOKUP(CONCATENATE($F2062," ",$G2062),AllocFactorMatrix,(V$4+1),FALSE)*$E2064</f>
        <v>-28178.497975875554</v>
      </c>
      <c r="W2062" s="5">
        <f ca="1">VLOOKUP(CONCATENATE($F2062," ",$G2062),AllocFactorMatrix,(W$4+1),FALSE)*$E2064</f>
        <v>-5346.1205742647535</v>
      </c>
      <c r="X2062" s="5">
        <f t="shared" ca="1" si="1021"/>
        <v>-38770.393626749341</v>
      </c>
      <c r="Y2062" s="5">
        <f ca="1">VLOOKUP(CONCATENATE($F2062," ",$G2062),AllocFactorMatrix,(Y$4+1),FALSE)*$E2064</f>
        <v>-1998.3755138069228</v>
      </c>
      <c r="Z2062" s="5">
        <f ca="1">VLOOKUP(CONCATENATE($F2062," ",$G2062),AllocFactorMatrix,(Z$4+1),FALSE)*$E2064</f>
        <v>-32.530367645500313</v>
      </c>
      <c r="AA2062" s="5">
        <f t="shared" ca="1" si="1019"/>
        <v>-2030.905881452423</v>
      </c>
      <c r="AB2062" s="5">
        <f ca="1">VLOOKUP(CONCATENATE($F2062," ",$G2062),AllocFactorMatrix,(AB$4+1),FALSE)*$E2064</f>
        <v>-36.285008353247996</v>
      </c>
      <c r="AC2062" s="5">
        <f ca="1">VLOOKUP(CONCATENATE($F2062," ",$G2062),AllocFactorMatrix,(AC$4+1),FALSE)*$E2064</f>
        <v>-784.61471706434736</v>
      </c>
      <c r="AD2062" s="5">
        <f ca="1">VLOOKUP(CONCATENATE($F2062," ",$G2062),AllocFactorMatrix,(AD$4+1),FALSE)*$E2064</f>
        <v>-155.26884704222078</v>
      </c>
    </row>
    <row r="2063" spans="4:30" hidden="1" outlineLevel="1">
      <c r="D2063" s="55"/>
      <c r="E2063" s="51"/>
      <c r="F2063" s="52" t="str">
        <f>F2064</f>
        <v>LABOR_M</v>
      </c>
      <c r="G2063" s="55" t="str">
        <f>$G$14</f>
        <v>CUSTOMER</v>
      </c>
      <c r="H2063" s="4">
        <f t="shared" ca="1" si="1017"/>
        <v>-74741.361428617587</v>
      </c>
      <c r="I2063" s="5">
        <f ca="1">VLOOKUP(CONCATENATE($F2063," ",$G2063),AllocFactorMatrix,(I$4+1),FALSE)*$E2064</f>
        <v>-53402.776908820866</v>
      </c>
      <c r="J2063" s="5">
        <f ca="1">VLOOKUP(CONCATENATE($F2063," ",$G2063),AllocFactorMatrix,(J$4+1),FALSE)*$E2064</f>
        <v>-9138.9735843814815</v>
      </c>
      <c r="K2063" s="5">
        <f ca="1">VLOOKUP(CONCATENATE($F2063," ",$G2063),AllocFactorMatrix,(K$4+1),FALSE)*$E2064</f>
        <v>-2631.5318322522617</v>
      </c>
      <c r="L2063" s="5">
        <f ca="1">VLOOKUP(CONCATENATE($F2063," ",$G2063),AllocFactorMatrix,(L$4+1),FALSE)*$E2064</f>
        <v>-439.89453771528827</v>
      </c>
      <c r="M2063" s="5">
        <f ca="1">VLOOKUP(CONCATENATE($F2063," ",$G2063),AllocFactorMatrix,(M$4+1),FALSE)*$E2064</f>
        <v>-69.501227453646763</v>
      </c>
      <c r="N2063" s="5">
        <f t="shared" ca="1" si="1018"/>
        <v>-3140.9275974211964</v>
      </c>
      <c r="O2063" s="5">
        <f ca="1">VLOOKUP(CONCATENATE($F2063," ",$G2063),AllocFactorMatrix,(O$4+1),FALSE)*$E2064</f>
        <v>-491.04998918038217</v>
      </c>
      <c r="P2063" s="5">
        <f ca="1">VLOOKUP(CONCATENATE($F2063," ",$G2063),AllocFactorMatrix,(P$4+1),FALSE)*$E2064</f>
        <v>-126.11524024965598</v>
      </c>
      <c r="Q2063" s="5">
        <f ca="1">VLOOKUP(CONCATENATE($F2063," ",$G2063),AllocFactorMatrix,(Q$4+1),FALSE)*$E2064</f>
        <v>-241.21909387575295</v>
      </c>
      <c r="R2063" s="5">
        <f ca="1">VLOOKUP(CONCATENATE($F2063," ",$G2063),AllocFactorMatrix,(R$4+1),FALSE)*$E2064</f>
        <v>-42.101094790016361</v>
      </c>
      <c r="S2063" s="5">
        <f t="shared" ca="1" si="1020"/>
        <v>-900.48541809580752</v>
      </c>
      <c r="T2063" s="5">
        <f ca="1">VLOOKUP(CONCATENATE($F2063," ",$G2063),AllocFactorMatrix,(T$4+1),FALSE)*$E2064</f>
        <v>-3.4151308509151033</v>
      </c>
      <c r="U2063" s="5">
        <f ca="1">VLOOKUP(CONCATENATE($F2063," ",$G2063),AllocFactorMatrix,(U$4+1),FALSE)*$E2064</f>
        <v>-75.080307509979477</v>
      </c>
      <c r="V2063" s="5">
        <f ca="1">VLOOKUP(CONCATENATE($F2063," ",$G2063),AllocFactorMatrix,(V$4+1),FALSE)*$E2064</f>
        <v>-354.92459179673301</v>
      </c>
      <c r="W2063" s="5">
        <f ca="1">VLOOKUP(CONCATENATE($F2063," ",$G2063),AllocFactorMatrix,(W$4+1),FALSE)*$E2064</f>
        <v>-63.175162732768406</v>
      </c>
      <c r="X2063" s="5">
        <f t="shared" ca="1" si="1021"/>
        <v>-496.59519289039599</v>
      </c>
      <c r="Y2063" s="5">
        <f ca="1">VLOOKUP(CONCATENATE($F2063," ",$G2063),AllocFactorMatrix,(Y$4+1),FALSE)*$E2064</f>
        <v>-134.40138657152073</v>
      </c>
      <c r="Z2063" s="5">
        <f ca="1">VLOOKUP(CONCATENATE($F2063," ",$G2063),AllocFactorMatrix,(Z$4+1),FALSE)*$E2064</f>
        <v>-2.1292873190111155</v>
      </c>
      <c r="AA2063" s="5">
        <f t="shared" ca="1" si="1019"/>
        <v>-136.53067389053186</v>
      </c>
      <c r="AB2063" s="5">
        <f ca="1">VLOOKUP(CONCATENATE($F2063," ",$G2063),AllocFactorMatrix,(AB$4+1),FALSE)*$E2064</f>
        <v>-3.8297591315024877</v>
      </c>
      <c r="AC2063" s="5">
        <f ca="1">VLOOKUP(CONCATENATE($F2063," ",$G2063),AllocFactorMatrix,(AC$4+1),FALSE)*$E2064</f>
        <v>-5894.1224044064265</v>
      </c>
      <c r="AD2063" s="5">
        <f ca="1">VLOOKUP(CONCATENATE($F2063," ",$G2063),AllocFactorMatrix,(AD$4+1),FALSE)*$E2064</f>
        <v>-1627.1198895793746</v>
      </c>
    </row>
    <row r="2064" spans="4:30" collapsed="1">
      <c r="D2064" s="109" t="s">
        <v>667</v>
      </c>
      <c r="E2064" s="61">
        <f>-442194-1612-242560-38445-18267-63692-19493</f>
        <v>-826263</v>
      </c>
      <c r="F2064" s="61" t="s">
        <v>70</v>
      </c>
      <c r="G2064" s="55" t="str">
        <f>$G$15</f>
        <v>TOTAL</v>
      </c>
      <c r="H2064" s="4">
        <f t="shared" ca="1" si="1017"/>
        <v>-826262.99999999988</v>
      </c>
      <c r="I2064" s="5">
        <f ca="1">VLOOKUP(CONCATENATE($F2064," ",$G2064),AllocFactorMatrix,(I$4+1),FALSE)*$E2064</f>
        <v>-490051.26207281073</v>
      </c>
      <c r="J2064" s="5">
        <f ca="1">VLOOKUP(CONCATENATE($F2064," ",$G2064),AllocFactorMatrix,(J$4+1),FALSE)*$E2064</f>
        <v>-30210.060424166637</v>
      </c>
      <c r="K2064" s="5">
        <f ca="1">VLOOKUP(CONCATENATE($F2064," ",$G2064),AllocFactorMatrix,(K$4+1),FALSE)*$E2064</f>
        <v>-73466.125409718792</v>
      </c>
      <c r="L2064" s="5">
        <f ca="1">VLOOKUP(CONCATENATE($F2064," ",$G2064),AllocFactorMatrix,(L$4+1),FALSE)*$E2064</f>
        <v>-2179.5097043257647</v>
      </c>
      <c r="M2064" s="5">
        <f ca="1">VLOOKUP(CONCATENATE($F2064," ",$G2064),AllocFactorMatrix,(M$4+1),FALSE)*$E2064</f>
        <v>-195.63660875845653</v>
      </c>
      <c r="N2064" s="5">
        <f t="shared" ca="1" si="1018"/>
        <v>-75841.271722803023</v>
      </c>
      <c r="O2064" s="5">
        <f ca="1">VLOOKUP(CONCATENATE($F2064," ",$G2064),AllocFactorMatrix,(O$4+1),FALSE)*$E2064</f>
        <v>-54280.352416276917</v>
      </c>
      <c r="P2064" s="5">
        <f ca="1">VLOOKUP(CONCATENATE($F2064," ",$G2064),AllocFactorMatrix,(P$4+1),FALSE)*$E2064</f>
        <v>-8978.0845386395522</v>
      </c>
      <c r="Q2064" s="5">
        <f ca="1">VLOOKUP(CONCATENATE($F2064," ",$G2064),AllocFactorMatrix,(Q$4+1),FALSE)*$E2064</f>
        <v>-2560.8872575440505</v>
      </c>
      <c r="R2064" s="5">
        <f ca="1">VLOOKUP(CONCATENATE($F2064," ",$G2064),AllocFactorMatrix,(R$4+1),FALSE)*$E2064</f>
        <v>-107.62008660857465</v>
      </c>
      <c r="S2064" s="5">
        <f t="shared" ca="1" si="1020"/>
        <v>-65926.944299069088</v>
      </c>
      <c r="T2064" s="5">
        <f ca="1">VLOOKUP(CONCATENATE($F2064," ",$G2064),AllocFactorMatrix,(T$4+1),FALSE)*$E2064</f>
        <v>-1798.8765638650898</v>
      </c>
      <c r="U2064" s="5">
        <f ca="1">VLOOKUP(CONCATENATE($F2064," ",$G2064),AllocFactorMatrix,(U$4+1),FALSE)*$E2064</f>
        <v>-26860.159721410859</v>
      </c>
      <c r="V2064" s="5">
        <f ca="1">VLOOKUP(CONCATENATE($F2064," ",$G2064),AllocFactorMatrix,(V$4+1),FALSE)*$E2064</f>
        <v>-95014.552595565692</v>
      </c>
      <c r="W2064" s="5">
        <f ca="1">VLOOKUP(CONCATENATE($F2064," ",$G2064),AllocFactorMatrix,(W$4+1),FALSE)*$E2064</f>
        <v>-14159.968035425229</v>
      </c>
      <c r="X2064" s="5">
        <f t="shared" ca="1" si="1021"/>
        <v>-137833.55691626688</v>
      </c>
      <c r="Y2064" s="5">
        <f ca="1">VLOOKUP(CONCATENATE($F2064," ",$G2064),AllocFactorMatrix,(Y$4+1),FALSE)*$E2064</f>
        <v>-16338.009097862034</v>
      </c>
      <c r="Z2064" s="5">
        <f ca="1">VLOOKUP(CONCATENATE($F2064," ",$G2064),AllocFactorMatrix,(Z$4+1),FALSE)*$E2064</f>
        <v>-266.68015658686431</v>
      </c>
      <c r="AA2064" s="5">
        <f t="shared" ca="1" si="1019"/>
        <v>-16604.689254448898</v>
      </c>
      <c r="AB2064" s="5">
        <f ca="1">VLOOKUP(CONCATENATE($F2064," ",$G2064),AllocFactorMatrix,(AB$4+1),FALSE)*$E2064</f>
        <v>-213.08604111454093</v>
      </c>
      <c r="AC2064" s="5">
        <f ca="1">VLOOKUP(CONCATENATE($F2064," ",$G2064),AllocFactorMatrix,(AC$4+1),FALSE)*$E2064</f>
        <v>-7632.3222917313806</v>
      </c>
      <c r="AD2064" s="5">
        <f ca="1">VLOOKUP(CONCATENATE($F2064," ",$G2064),AllocFactorMatrix,(AD$4+1),FALSE)*$E2064</f>
        <v>-1949.8069775887886</v>
      </c>
    </row>
    <row r="2065" spans="1:30" s="51" customFormat="1" hidden="1" outlineLevel="1">
      <c r="A2065" s="56"/>
      <c r="B2065" s="112"/>
      <c r="C2065" s="55"/>
      <c r="F2065" s="52" t="str">
        <f>F2072</f>
        <v>RB_GUP</v>
      </c>
      <c r="G2065" s="55" t="str">
        <f>$G$8</f>
        <v>PRODUCTION</v>
      </c>
      <c r="H2065" s="53">
        <f t="shared" ref="H2065:H2072" ca="1" si="1022">SUBTOTAL(9,I2065:AD2065)</f>
        <v>-5744.2120316167111</v>
      </c>
      <c r="I2065" s="54">
        <f ca="1">VLOOKUP(CONCATENATE($F2065," ",$G2065),AllocFactorMatrix,(I$4+1),FALSE)*$E2072</f>
        <v>-3189.2237825255452</v>
      </c>
      <c r="J2065" s="54">
        <f ca="1">VLOOKUP(CONCATENATE($F2065," ",$G2065),AllocFactorMatrix,(J$4+1),FALSE)*$E2072</f>
        <v>-146.75173666680877</v>
      </c>
      <c r="K2065" s="54">
        <f ca="1">VLOOKUP(CONCATENATE($F2065," ",$G2065),AllocFactorMatrix,(K$4+1),FALSE)*$E2072</f>
        <v>-483.44235713151471</v>
      </c>
      <c r="L2065" s="54">
        <f ca="1">VLOOKUP(CONCATENATE($F2065," ",$G2065),AllocFactorMatrix,(L$4+1),FALSE)*$E2072</f>
        <v>-12.079681159023735</v>
      </c>
      <c r="M2065" s="54">
        <f ca="1">VLOOKUP(CONCATENATE($F2065," ",$G2065),AllocFactorMatrix,(M$4+1),FALSE)*$E2072</f>
        <v>-1.555014235336917</v>
      </c>
      <c r="N2065" s="54">
        <f t="shared" ref="N2065:N2072" ca="1" si="1023">SUBTOTAL(9,K2065:M2065)</f>
        <v>-497.07705252587533</v>
      </c>
      <c r="O2065" s="54">
        <f ca="1">VLOOKUP(CONCATENATE($F2065," ",$G2065),AllocFactorMatrix,(O$4+1),FALSE)*$E2072</f>
        <v>-367.76113557319593</v>
      </c>
      <c r="P2065" s="54">
        <f ca="1">VLOOKUP(CONCATENATE($F2065," ",$G2065),AllocFactorMatrix,(P$4+1),FALSE)*$E2072</f>
        <v>-66.565464327525632</v>
      </c>
      <c r="Q2065" s="54">
        <f ca="1">VLOOKUP(CONCATENATE($F2065," ",$G2065),AllocFactorMatrix,(Q$4+1),FALSE)*$E2072</f>
        <v>-25.747051639239089</v>
      </c>
      <c r="R2065" s="54">
        <f ca="1">VLOOKUP(CONCATENATE($F2065," ",$G2065),AllocFactorMatrix,(R$4+1),FALSE)*$E2072</f>
        <v>-0.55476462046317698</v>
      </c>
      <c r="S2065" s="54">
        <f ca="1">SUBTOTAL(9,O2065:R2065)</f>
        <v>-460.62841616042385</v>
      </c>
      <c r="T2065" s="54">
        <f ca="1">VLOOKUP(CONCATENATE($F2065," ",$G2065),AllocFactorMatrix,(T$4+1),FALSE)*$E2072</f>
        <v>-11.677758713584662</v>
      </c>
      <c r="U2065" s="54">
        <f ca="1">VLOOKUP(CONCATENATE($F2065," ",$G2065),AllocFactorMatrix,(U$4+1),FALSE)*$E2072</f>
        <v>-185.93021918207569</v>
      </c>
      <c r="V2065" s="54">
        <f ca="1">VLOOKUP(CONCATENATE($F2065," ",$G2065),AllocFactorMatrix,(V$4+1),FALSE)*$E2072</f>
        <v>-1008.3374696020828</v>
      </c>
      <c r="W2065" s="54">
        <f ca="1">VLOOKUP(CONCATENATE($F2065," ",$G2065),AllocFactorMatrix,(W$4+1),FALSE)*$E2072</f>
        <v>-132.6696400098032</v>
      </c>
      <c r="X2065" s="54">
        <f ca="1">SUBTOTAL(9,T2065:W2065)</f>
        <v>-1338.6150875075464</v>
      </c>
      <c r="Y2065" s="54">
        <f ca="1">VLOOKUP(CONCATENATE($F2065," ",$G2065),AllocFactorMatrix,(Y$4+1),FALSE)*$E2072</f>
        <v>-108.38989687238843</v>
      </c>
      <c r="Z2065" s="54">
        <f ca="1">VLOOKUP(CONCATENATE($F2065," ",$G2065),AllocFactorMatrix,(Z$4+1),FALSE)*$E2072</f>
        <v>-2.2530664014667505</v>
      </c>
      <c r="AA2065" s="54">
        <f t="shared" ref="AA2065:AA2072" ca="1" si="1024">SUBTOTAL(9,Y2065:Z2065)</f>
        <v>-110.64296327385519</v>
      </c>
      <c r="AB2065" s="54">
        <f ca="1">VLOOKUP(CONCATENATE($F2065," ",$G2065),AllocFactorMatrix,(AB$4+1),FALSE)*$E2072</f>
        <v>-1.2729929566550651</v>
      </c>
      <c r="AC2065" s="54">
        <f ca="1">VLOOKUP(CONCATENATE($F2065," ",$G2065),AllocFactorMatrix,(AC$4+1),FALSE)*$E2072</f>
        <v>0</v>
      </c>
      <c r="AD2065" s="54">
        <f ca="1">VLOOKUP(CONCATENATE($F2065," ",$G2065),AllocFactorMatrix,(AD$4+1),FALSE)*$E2072</f>
        <v>0</v>
      </c>
    </row>
    <row r="2066" spans="1:30" s="51" customFormat="1" hidden="1" outlineLevel="1">
      <c r="A2066" s="56"/>
      <c r="B2066" s="112"/>
      <c r="C2066" s="55"/>
      <c r="F2066" s="52" t="str">
        <f>F2072</f>
        <v>RB_GUP</v>
      </c>
      <c r="G2066" s="55" t="str">
        <f>$G$9</f>
        <v>BULKTRAN</v>
      </c>
      <c r="H2066" s="53">
        <f t="shared" ca="1" si="1022"/>
        <v>-3044.55884840204</v>
      </c>
      <c r="I2066" s="54">
        <f ca="1">VLOOKUP(CONCATENATE($F2066," ",$G2066),AllocFactorMatrix,(I$4+1),FALSE)*$E2072</f>
        <v>-1499.6979021678933</v>
      </c>
      <c r="J2066" s="54">
        <f ca="1">VLOOKUP(CONCATENATE($F2066," ",$G2066),AllocFactorMatrix,(J$4+1),FALSE)*$E2072</f>
        <v>-74.135426060665253</v>
      </c>
      <c r="K2066" s="54">
        <f ca="1">VLOOKUP(CONCATENATE($F2066," ",$G2066),AllocFactorMatrix,(K$4+1),FALSE)*$E2072</f>
        <v>-271.55381690073267</v>
      </c>
      <c r="L2066" s="54">
        <f ca="1">VLOOKUP(CONCATENATE($F2066," ",$G2066),AllocFactorMatrix,(L$4+1),FALSE)*$E2072</f>
        <v>-8.5475500319775932</v>
      </c>
      <c r="M2066" s="54">
        <f ca="1">VLOOKUP(CONCATENATE($F2066," ",$G2066),AllocFactorMatrix,(M$4+1),FALSE)*$E2072</f>
        <v>-0.80156189127136201</v>
      </c>
      <c r="N2066" s="54">
        <f t="shared" ca="1" si="1023"/>
        <v>-280.90292882398165</v>
      </c>
      <c r="O2066" s="54">
        <f ca="1">VLOOKUP(CONCATENATE($F2066," ",$G2066),AllocFactorMatrix,(O$4+1),FALSE)*$E2072</f>
        <v>-206.42314396350761</v>
      </c>
      <c r="P2066" s="54">
        <f ca="1">VLOOKUP(CONCATENATE($F2066," ",$G2066),AllocFactorMatrix,(P$4+1),FALSE)*$E2072</f>
        <v>-38.462645641576557</v>
      </c>
      <c r="Q2066" s="54">
        <f ca="1">VLOOKUP(CONCATENATE($F2066," ",$G2066),AllocFactorMatrix,(Q$4+1),FALSE)*$E2072</f>
        <v>-17.380553390948144</v>
      </c>
      <c r="R2066" s="54">
        <f ca="1">VLOOKUP(CONCATENATE($F2066," ",$G2066),AllocFactorMatrix,(R$4+1),FALSE)*$E2072</f>
        <v>-0.78158405785236618</v>
      </c>
      <c r="S2066" s="54">
        <f t="shared" ref="S2066:S2072" ca="1" si="1025">SUBTOTAL(9,O2066:R2066)</f>
        <v>-263.04792705388468</v>
      </c>
      <c r="T2066" s="54">
        <f ca="1">VLOOKUP(CONCATENATE($F2066," ",$G2066),AllocFactorMatrix,(T$4+1),FALSE)*$E2072</f>
        <v>-7.2108891382466691</v>
      </c>
      <c r="U2066" s="54">
        <f ca="1">VLOOKUP(CONCATENATE($F2066," ",$G2066),AllocFactorMatrix,(U$4+1),FALSE)*$E2072</f>
        <v>-118.00497214282612</v>
      </c>
      <c r="V2066" s="54">
        <f ca="1">VLOOKUP(CONCATENATE($F2066," ",$G2066),AllocFactorMatrix,(V$4+1),FALSE)*$E2072</f>
        <v>-623.65959353095343</v>
      </c>
      <c r="W2066" s="54">
        <f ca="1">VLOOKUP(CONCATENATE($F2066," ",$G2066),AllocFactorMatrix,(W$4+1),FALSE)*$E2072</f>
        <v>-112.62258589298581</v>
      </c>
      <c r="X2066" s="54">
        <f t="shared" ref="X2066:X2072" ca="1" si="1026">SUBTOTAL(9,T2066:W2066)</f>
        <v>-861.49804070501204</v>
      </c>
      <c r="Y2066" s="54">
        <f ca="1">VLOOKUP(CONCATENATE($F2066," ",$G2066),AllocFactorMatrix,(Y$4+1),FALSE)*$E2072</f>
        <v>-63.392219958841068</v>
      </c>
      <c r="Z2066" s="54">
        <f ca="1">VLOOKUP(CONCATENATE($F2066," ",$G2066),AllocFactorMatrix,(Z$4+1),FALSE)*$E2072</f>
        <v>-1.0617954529111593</v>
      </c>
      <c r="AA2066" s="54">
        <f t="shared" ca="1" si="1024"/>
        <v>-64.454015411752223</v>
      </c>
      <c r="AB2066" s="54">
        <f ca="1">VLOOKUP(CONCATENATE($F2066," ",$G2066),AllocFactorMatrix,(AB$4+1),FALSE)*$E2072</f>
        <v>-0.82260817885060655</v>
      </c>
      <c r="AC2066" s="54">
        <f ca="1">VLOOKUP(CONCATENATE($F2066," ",$G2066),AllocFactorMatrix,(AC$4+1),FALSE)*$E2072</f>
        <v>0</v>
      </c>
      <c r="AD2066" s="54">
        <f ca="1">VLOOKUP(CONCATENATE($F2066," ",$G2066),AllocFactorMatrix,(AD$4+1),FALSE)*$E2072</f>
        <v>0</v>
      </c>
    </row>
    <row r="2067" spans="1:30" s="51" customFormat="1" hidden="1" outlineLevel="1">
      <c r="A2067" s="56"/>
      <c r="B2067" s="112"/>
      <c r="C2067" s="55"/>
      <c r="F2067" s="52" t="str">
        <f>F2072</f>
        <v>RB_GUP</v>
      </c>
      <c r="G2067" s="55" t="str">
        <f>$G$10</f>
        <v>SUBTRAN</v>
      </c>
      <c r="H2067" s="53">
        <f t="shared" ca="1" si="1022"/>
        <v>-668.79817708426083</v>
      </c>
      <c r="I2067" s="54">
        <f ca="1">VLOOKUP(CONCATENATE($F2067," ",$G2067),AllocFactorMatrix,(I$4+1),FALSE)*$E2072</f>
        <v>-325.61605121752717</v>
      </c>
      <c r="J2067" s="54">
        <f ca="1">VLOOKUP(CONCATENATE($F2067," ",$G2067),AllocFactorMatrix,(J$4+1),FALSE)*$E2072</f>
        <v>-15.714656588124328</v>
      </c>
      <c r="K2067" s="54">
        <f ca="1">VLOOKUP(CONCATENATE($F2067," ",$G2067),AllocFactorMatrix,(K$4+1),FALSE)*$E2072</f>
        <v>-57.169152293440419</v>
      </c>
      <c r="L2067" s="54">
        <f ca="1">VLOOKUP(CONCATENATE($F2067," ",$G2067),AllocFactorMatrix,(L$4+1),FALSE)*$E2072</f>
        <v>-1.7659013251461251</v>
      </c>
      <c r="M2067" s="54">
        <f ca="1">VLOOKUP(CONCATENATE($F2067," ",$G2067),AllocFactorMatrix,(M$4+1),FALSE)*$E2072</f>
        <v>-0.21993367077703269</v>
      </c>
      <c r="N2067" s="54">
        <f t="shared" ca="1" si="1023"/>
        <v>-59.154987289363575</v>
      </c>
      <c r="O2067" s="54">
        <f ca="1">VLOOKUP(CONCATENATE($F2067," ",$G2067),AllocFactorMatrix,(O$4+1),FALSE)*$E2072</f>
        <v>-43.19218810097157</v>
      </c>
      <c r="P2067" s="54">
        <f ca="1">VLOOKUP(CONCATENATE($F2067," ",$G2067),AllocFactorMatrix,(P$4+1),FALSE)*$E2072</f>
        <v>-8.0293773905073689</v>
      </c>
      <c r="Q2067" s="54">
        <f ca="1">VLOOKUP(CONCATENATE($F2067," ",$G2067),AllocFactorMatrix,(Q$4+1),FALSE)*$E2072</f>
        <v>-4.7775752204807871</v>
      </c>
      <c r="R2067" s="54">
        <f ca="1">VLOOKUP(CONCATENATE($F2067," ",$G2067),AllocFactorMatrix,(R$4+1),FALSE)*$E2072</f>
        <v>0</v>
      </c>
      <c r="S2067" s="54">
        <f t="shared" ca="1" si="1025"/>
        <v>-55.999140711959726</v>
      </c>
      <c r="T2067" s="54">
        <f ca="1">VLOOKUP(CONCATENATE($F2067," ",$G2067),AllocFactorMatrix,(T$4+1),FALSE)*$E2072</f>
        <v>-1.5081970452085129</v>
      </c>
      <c r="U2067" s="54">
        <f ca="1">VLOOKUP(CONCATENATE($F2067," ",$G2067),AllocFactorMatrix,(U$4+1),FALSE)*$E2072</f>
        <v>-24.690046727113479</v>
      </c>
      <c r="V2067" s="54">
        <f ca="1">VLOOKUP(CONCATENATE($F2067," ",$G2067),AllocFactorMatrix,(V$4+1),FALSE)*$E2072</f>
        <v>-172.00773143600352</v>
      </c>
      <c r="W2067" s="54">
        <f ca="1">VLOOKUP(CONCATENATE($F2067," ",$G2067),AllocFactorMatrix,(W$4+1),FALSE)*$E2072</f>
        <v>0</v>
      </c>
      <c r="X2067" s="54">
        <f t="shared" ca="1" si="1026"/>
        <v>-198.20597520832553</v>
      </c>
      <c r="Y2067" s="54">
        <f ca="1">VLOOKUP(CONCATENATE($F2067," ",$G2067),AllocFactorMatrix,(Y$4+1),FALSE)*$E2072</f>
        <v>-12.999583193003874</v>
      </c>
      <c r="Z2067" s="54">
        <f ca="1">VLOOKUP(CONCATENATE($F2067," ",$G2067),AllocFactorMatrix,(Z$4+1),FALSE)*$E2072</f>
        <v>-0.21670340500062643</v>
      </c>
      <c r="AA2067" s="54">
        <f t="shared" ca="1" si="1024"/>
        <v>-13.216286598004499</v>
      </c>
      <c r="AB2067" s="54">
        <f ca="1">VLOOKUP(CONCATENATE($F2067," ",$G2067),AllocFactorMatrix,(AB$4+1),FALSE)*$E2072</f>
        <v>-0.17359172811786619</v>
      </c>
      <c r="AC2067" s="54">
        <f ca="1">VLOOKUP(CONCATENATE($F2067," ",$G2067),AllocFactorMatrix,(AC$4+1),FALSE)*$E2072</f>
        <v>-0.59024898580944207</v>
      </c>
      <c r="AD2067" s="54">
        <f ca="1">VLOOKUP(CONCATENATE($F2067," ",$G2067),AllocFactorMatrix,(AD$4+1),FALSE)*$E2072</f>
        <v>-0.12723875702854645</v>
      </c>
    </row>
    <row r="2068" spans="1:30" s="51" customFormat="1" hidden="1" outlineLevel="1">
      <c r="A2068" s="56"/>
      <c r="B2068" s="112"/>
      <c r="C2068" s="55"/>
      <c r="F2068" s="52" t="str">
        <f>F2072</f>
        <v>RB_GUP</v>
      </c>
      <c r="G2068" s="55" t="str">
        <f>$G$11</f>
        <v>DISTPRI</v>
      </c>
      <c r="H2068" s="53">
        <f t="shared" ca="1" si="1022"/>
        <v>-3068.6582861431657</v>
      </c>
      <c r="I2068" s="54">
        <f ca="1">VLOOKUP(CONCATENATE($F2068," ",$G2068),AllocFactorMatrix,(I$4+1),FALSE)*$E2072</f>
        <v>-2050.9152125237047</v>
      </c>
      <c r="J2068" s="54">
        <f ca="1">VLOOKUP(CONCATENATE($F2068," ",$G2068),AllocFactorMatrix,(J$4+1),FALSE)*$E2072</f>
        <v>-96.674789128447244</v>
      </c>
      <c r="K2068" s="54">
        <f ca="1">VLOOKUP(CONCATENATE($F2068," ",$G2068),AllocFactorMatrix,(K$4+1),FALSE)*$E2072</f>
        <v>-351.03209258216231</v>
      </c>
      <c r="L2068" s="54">
        <f ca="1">VLOOKUP(CONCATENATE($F2068," ",$G2068),AllocFactorMatrix,(L$4+1),FALSE)*$E2072</f>
        <v>-10.848718232956529</v>
      </c>
      <c r="M2068" s="54">
        <f ca="1">VLOOKUP(CONCATENATE($F2068," ",$G2068),AllocFactorMatrix,(M$4+1),FALSE)*$E2072</f>
        <v>0</v>
      </c>
      <c r="N2068" s="54">
        <f t="shared" ca="1" si="1023"/>
        <v>-361.88081081511882</v>
      </c>
      <c r="O2068" s="54">
        <f ca="1">VLOOKUP(CONCATENATE($F2068," ",$G2068),AllocFactorMatrix,(O$4+1),FALSE)*$E2072</f>
        <v>-263.21271427298905</v>
      </c>
      <c r="P2068" s="54">
        <f ca="1">VLOOKUP(CONCATENATE($F2068," ",$G2068),AllocFactorMatrix,(P$4+1),FALSE)*$E2072</f>
        <v>-49.023385745985173</v>
      </c>
      <c r="Q2068" s="54">
        <f ca="1">VLOOKUP(CONCATENATE($F2068," ",$G2068),AllocFactorMatrix,(Q$4+1),FALSE)*$E2072</f>
        <v>0</v>
      </c>
      <c r="R2068" s="54">
        <f ca="1">VLOOKUP(CONCATENATE($F2068," ",$G2068),AllocFactorMatrix,(R$4+1),FALSE)*$E2072</f>
        <v>0</v>
      </c>
      <c r="S2068" s="54">
        <f t="shared" ca="1" si="1025"/>
        <v>-312.23610001897424</v>
      </c>
      <c r="T2068" s="54">
        <f ca="1">VLOOKUP(CONCATENATE($F2068," ",$G2068),AllocFactorMatrix,(T$4+1),FALSE)*$E2072</f>
        <v>-9.3833710581664693</v>
      </c>
      <c r="U2068" s="54">
        <f ca="1">VLOOKUP(CONCATENATE($F2068," ",$G2068),AllocFactorMatrix,(U$4+1),FALSE)*$E2072</f>
        <v>-151.33254204360392</v>
      </c>
      <c r="V2068" s="54">
        <f ca="1">VLOOKUP(CONCATENATE($F2068," ",$G2068),AllocFactorMatrix,(V$4+1),FALSE)*$E2072</f>
        <v>0</v>
      </c>
      <c r="W2068" s="54">
        <f ca="1">VLOOKUP(CONCATENATE($F2068," ",$G2068),AllocFactorMatrix,(W$4+1),FALSE)*$E2072</f>
        <v>0</v>
      </c>
      <c r="X2068" s="54">
        <f t="shared" ca="1" si="1026"/>
        <v>-160.71591310177038</v>
      </c>
      <c r="Y2068" s="54">
        <f ca="1">VLOOKUP(CONCATENATE($F2068," ",$G2068),AllocFactorMatrix,(Y$4+1),FALSE)*$E2072</f>
        <v>-79.3707294554752</v>
      </c>
      <c r="Z2068" s="54">
        <f ca="1">VLOOKUP(CONCATENATE($F2068," ",$G2068),AllocFactorMatrix,(Z$4+1),FALSE)*$E2072</f>
        <v>-1.324214465046633</v>
      </c>
      <c r="AA2068" s="54">
        <f t="shared" ca="1" si="1024"/>
        <v>-80.694943920521837</v>
      </c>
      <c r="AB2068" s="54">
        <f ca="1">VLOOKUP(CONCATENATE($F2068," ",$G2068),AllocFactorMatrix,(AB$4+1),FALSE)*$E2072</f>
        <v>-1.0728355991649194</v>
      </c>
      <c r="AC2068" s="54">
        <f ca="1">VLOOKUP(CONCATENATE($F2068," ",$G2068),AllocFactorMatrix,(AC$4+1),FALSE)*$E2072</f>
        <v>-3.675385714146612</v>
      </c>
      <c r="AD2068" s="54">
        <f ca="1">VLOOKUP(CONCATENATE($F2068," ",$G2068),AllocFactorMatrix,(AD$4+1),FALSE)*$E2072</f>
        <v>-0.79229532131626501</v>
      </c>
    </row>
    <row r="2069" spans="1:30" s="51" customFormat="1" hidden="1" outlineLevel="1">
      <c r="A2069" s="56"/>
      <c r="B2069" s="112"/>
      <c r="C2069" s="55"/>
      <c r="F2069" s="52" t="str">
        <f>F2072</f>
        <v>RB_GUP</v>
      </c>
      <c r="G2069" s="55" t="str">
        <f>$G$12</f>
        <v>DISTSEC</v>
      </c>
      <c r="H2069" s="53">
        <f t="shared" ca="1" si="1022"/>
        <v>-1579.0864062322712</v>
      </c>
      <c r="I2069" s="54">
        <f ca="1">VLOOKUP(CONCATENATE($F2069," ",$G2069),AllocFactorMatrix,(I$4+1),FALSE)*$E2072</f>
        <v>-1180.685198147693</v>
      </c>
      <c r="J2069" s="54">
        <f ca="1">VLOOKUP(CONCATENATE($F2069," ",$G2069),AllocFactorMatrix,(J$4+1),FALSE)*$E2072</f>
        <v>-56.921209698135797</v>
      </c>
      <c r="K2069" s="54">
        <f ca="1">VLOOKUP(CONCATENATE($F2069," ",$G2069),AllocFactorMatrix,(K$4+1),FALSE)*$E2072</f>
        <v>-171.75501085780735</v>
      </c>
      <c r="L2069" s="54">
        <f ca="1">VLOOKUP(CONCATENATE($F2069," ",$G2069),AllocFactorMatrix,(L$4+1),FALSE)*$E2072</f>
        <v>0</v>
      </c>
      <c r="M2069" s="54">
        <f ca="1">VLOOKUP(CONCATENATE($F2069," ",$G2069),AllocFactorMatrix,(M$4+1),FALSE)*$E2072</f>
        <v>0</v>
      </c>
      <c r="N2069" s="54">
        <f t="shared" ca="1" si="1023"/>
        <v>-171.75501085780735</v>
      </c>
      <c r="O2069" s="54">
        <f ca="1">VLOOKUP(CONCATENATE($F2069," ",$G2069),AllocFactorMatrix,(O$4+1),FALSE)*$E2072</f>
        <v>-109.44296142998112</v>
      </c>
      <c r="P2069" s="54">
        <f ca="1">VLOOKUP(CONCATENATE($F2069," ",$G2069),AllocFactorMatrix,(P$4+1),FALSE)*$E2072</f>
        <v>0</v>
      </c>
      <c r="Q2069" s="54">
        <f ca="1">VLOOKUP(CONCATENATE($F2069," ",$G2069),AllocFactorMatrix,(Q$4+1),FALSE)*$E2072</f>
        <v>0</v>
      </c>
      <c r="R2069" s="54">
        <f ca="1">VLOOKUP(CONCATENATE($F2069," ",$G2069),AllocFactorMatrix,(R$4+1),FALSE)*$E2072</f>
        <v>0</v>
      </c>
      <c r="S2069" s="54">
        <f t="shared" ca="1" si="1025"/>
        <v>-109.44296142998112</v>
      </c>
      <c r="T2069" s="54">
        <f ca="1">VLOOKUP(CONCATENATE($F2069," ",$G2069),AllocFactorMatrix,(T$4+1),FALSE)*$E2072</f>
        <v>-2.9591080803540737</v>
      </c>
      <c r="U2069" s="54">
        <f ca="1">VLOOKUP(CONCATENATE($F2069," ",$G2069),AllocFactorMatrix,(U$4+1),FALSE)*$E2072</f>
        <v>0</v>
      </c>
      <c r="V2069" s="54">
        <f ca="1">VLOOKUP(CONCATENATE($F2069," ",$G2069),AllocFactorMatrix,(V$4+1),FALSE)*$E2072</f>
        <v>0</v>
      </c>
      <c r="W2069" s="54">
        <f ca="1">VLOOKUP(CONCATENATE($F2069," ",$G2069),AllocFactorMatrix,(W$4+1),FALSE)*$E2072</f>
        <v>0</v>
      </c>
      <c r="X2069" s="54">
        <f t="shared" ca="1" si="1026"/>
        <v>-2.9591080803540737</v>
      </c>
      <c r="Y2069" s="54">
        <f ca="1">VLOOKUP(CONCATENATE($F2069," ",$G2069),AllocFactorMatrix,(Y$4+1),FALSE)*$E2072</f>
        <v>-40.367389830833815</v>
      </c>
      <c r="Z2069" s="54">
        <f ca="1">VLOOKUP(CONCATENATE($F2069," ",$G2069),AllocFactorMatrix,(Z$4+1),FALSE)*$E2072</f>
        <v>0</v>
      </c>
      <c r="AA2069" s="54">
        <f t="shared" ca="1" si="1024"/>
        <v>-40.367389830833815</v>
      </c>
      <c r="AB2069" s="54">
        <f ca="1">VLOOKUP(CONCATENATE($F2069," ",$G2069),AllocFactorMatrix,(AB$4+1),FALSE)*$E2072</f>
        <v>-0.41889370284504118</v>
      </c>
      <c r="AC2069" s="54">
        <f ca="1">VLOOKUP(CONCATENATE($F2069," ",$G2069),AllocFactorMatrix,(AC$4+1),FALSE)*$E2072</f>
        <v>-14.22305234121548</v>
      </c>
      <c r="AD2069" s="54">
        <f ca="1">VLOOKUP(CONCATENATE($F2069," ",$G2069),AllocFactorMatrix,(AD$4+1),FALSE)*$E2072</f>
        <v>-2.3135821434056894</v>
      </c>
    </row>
    <row r="2070" spans="1:30" s="51" customFormat="1" hidden="1" outlineLevel="1">
      <c r="A2070" s="56"/>
      <c r="B2070" s="112"/>
      <c r="C2070" s="55"/>
      <c r="F2070" s="52" t="str">
        <f>F2072</f>
        <v>RB_GUP</v>
      </c>
      <c r="G2070" s="55" t="str">
        <f>$G$13</f>
        <v>ENERGY</v>
      </c>
      <c r="H2070" s="53">
        <f t="shared" ca="1" si="1022"/>
        <v>-48.536190892130264</v>
      </c>
      <c r="I2070" s="54">
        <f ca="1">VLOOKUP(CONCATENATE($F2070," ",$G2070),AllocFactorMatrix,(I$4+1),FALSE)*$E2072</f>
        <v>-18.212093607096545</v>
      </c>
      <c r="J2070" s="54">
        <f ca="1">VLOOKUP(CONCATENATE($F2070," ",$G2070),AllocFactorMatrix,(J$4+1),FALSE)*$E2072</f>
        <v>-1.180261348550353</v>
      </c>
      <c r="K2070" s="54">
        <f ca="1">VLOOKUP(CONCATENATE($F2070," ",$G2070),AllocFactorMatrix,(K$4+1),FALSE)*$E2072</f>
        <v>-3.959904769120123</v>
      </c>
      <c r="L2070" s="54">
        <f ca="1">VLOOKUP(CONCATENATE($F2070," ",$G2070),AllocFactorMatrix,(L$4+1),FALSE)*$E2072</f>
        <v>-0.12585476347073768</v>
      </c>
      <c r="M2070" s="54">
        <f ca="1">VLOOKUP(CONCATENATE($F2070," ",$G2070),AllocFactorMatrix,(M$4+1),FALSE)*$E2072</f>
        <v>-1.1602337923391591E-2</v>
      </c>
      <c r="N2070" s="54">
        <f t="shared" ca="1" si="1023"/>
        <v>-4.097361870514252</v>
      </c>
      <c r="O2070" s="54">
        <f ca="1">VLOOKUP(CONCATENATE($F2070," ",$G2070),AllocFactorMatrix,(O$4+1),FALSE)*$E2072</f>
        <v>-3.6103004315829517</v>
      </c>
      <c r="P2070" s="54">
        <f ca="1">VLOOKUP(CONCATENATE($F2070," ",$G2070),AllocFactorMatrix,(P$4+1),FALSE)*$E2072</f>
        <v>-0.66928023182106067</v>
      </c>
      <c r="Q2070" s="54">
        <f ca="1">VLOOKUP(CONCATENATE($F2070," ",$G2070),AllocFactorMatrix,(Q$4+1),FALSE)*$E2072</f>
        <v>-0.30410380649161489</v>
      </c>
      <c r="R2070" s="54">
        <f ca="1">VLOOKUP(CONCATENATE($F2070," ",$G2070),AllocFactorMatrix,(R$4+1),FALSE)*$E2072</f>
        <v>-1.4090387794332753E-2</v>
      </c>
      <c r="S2070" s="54">
        <f t="shared" ca="1" si="1025"/>
        <v>-4.5977748576899602</v>
      </c>
      <c r="T2070" s="54">
        <f ca="1">VLOOKUP(CONCATENATE($F2070," ",$G2070),AllocFactorMatrix,(T$4+1),FALSE)*$E2072</f>
        <v>-0.13835355404388469</v>
      </c>
      <c r="U2070" s="54">
        <f ca="1">VLOOKUP(CONCATENATE($F2070," ",$G2070),AllocFactorMatrix,(U$4+1),FALSE)*$E2072</f>
        <v>-2.4292811443719278</v>
      </c>
      <c r="V2070" s="54">
        <f ca="1">VLOOKUP(CONCATENATE($F2070," ",$G2070),AllocFactorMatrix,(V$4+1),FALSE)*$E2072</f>
        <v>-13.792449751556546</v>
      </c>
      <c r="W2070" s="54">
        <f ca="1">VLOOKUP(CONCATENATE($F2070," ",$G2070),AllocFactorMatrix,(W$4+1),FALSE)*$E2072</f>
        <v>-2.6167505255048336</v>
      </c>
      <c r="X2070" s="54">
        <f t="shared" ca="1" si="1026"/>
        <v>-18.976834975477193</v>
      </c>
      <c r="Y2070" s="54">
        <f ca="1">VLOOKUP(CONCATENATE($F2070," ",$G2070),AllocFactorMatrix,(Y$4+1),FALSE)*$E2072</f>
        <v>-0.97813921389706615</v>
      </c>
      <c r="Z2070" s="54">
        <f ca="1">VLOOKUP(CONCATENATE($F2070," ",$G2070),AllocFactorMatrix,(Z$4+1),FALSE)*$E2072</f>
        <v>-1.5922547097235153E-2</v>
      </c>
      <c r="AA2070" s="54">
        <f t="shared" ca="1" si="1024"/>
        <v>-0.99406176099430132</v>
      </c>
      <c r="AB2070" s="54">
        <f ca="1">VLOOKUP(CONCATENATE($F2070," ",$G2070),AllocFactorMatrix,(AB$4+1),FALSE)*$E2072</f>
        <v>-1.7760320471142232E-2</v>
      </c>
      <c r="AC2070" s="54">
        <f ca="1">VLOOKUP(CONCATENATE($F2070," ",$G2070),AllocFactorMatrix,(AC$4+1),FALSE)*$E2072</f>
        <v>-0.38404314767616771</v>
      </c>
      <c r="AD2070" s="54">
        <f ca="1">VLOOKUP(CONCATENATE($F2070," ",$G2070),AllocFactorMatrix,(AD$4+1),FALSE)*$E2072</f>
        <v>-7.599900366035775E-2</v>
      </c>
    </row>
    <row r="2071" spans="1:30" s="51" customFormat="1" hidden="1" outlineLevel="1">
      <c r="A2071" s="56"/>
      <c r="B2071" s="112"/>
      <c r="C2071" s="55"/>
      <c r="F2071" s="52" t="str">
        <f>F2072</f>
        <v>RB_GUP</v>
      </c>
      <c r="G2071" s="55" t="str">
        <f>$G$14</f>
        <v>CUSTOMER</v>
      </c>
      <c r="H2071" s="53">
        <f t="shared" ca="1" si="1022"/>
        <v>-760.15005962942143</v>
      </c>
      <c r="I2071" s="54">
        <f ca="1">VLOOKUP(CONCATENATE($F2071," ",$G2071),AllocFactorMatrix,(I$4+1),FALSE)*$E2072</f>
        <v>-355.47555122480316</v>
      </c>
      <c r="J2071" s="54">
        <f ca="1">VLOOKUP(CONCATENATE($F2071," ",$G2071),AllocFactorMatrix,(J$4+1),FALSE)*$E2072</f>
        <v>-93.128708800420739</v>
      </c>
      <c r="K2071" s="54">
        <f ca="1">VLOOKUP(CONCATENATE($F2071," ",$G2071),AllocFactorMatrix,(K$4+1),FALSE)*$E2072</f>
        <v>-26.436571060335652</v>
      </c>
      <c r="L2071" s="54">
        <f ca="1">VLOOKUP(CONCATENATE($F2071," ",$G2071),AllocFactorMatrix,(L$4+1),FALSE)*$E2072</f>
        <v>-8.5335789624899991</v>
      </c>
      <c r="M2071" s="54">
        <f ca="1">VLOOKUP(CONCATENATE($F2071," ",$G2071),AllocFactorMatrix,(M$4+1),FALSE)*$E2072</f>
        <v>-1.3851717204853278</v>
      </c>
      <c r="N2071" s="54">
        <f t="shared" ca="1" si="1023"/>
        <v>-36.355321743310974</v>
      </c>
      <c r="O2071" s="54">
        <f ca="1">VLOOKUP(CONCATENATE($F2071," ",$G2071),AllocFactorMatrix,(O$4+1),FALSE)*$E2072</f>
        <v>-7.5023137853555983</v>
      </c>
      <c r="P2071" s="54">
        <f ca="1">VLOOKUP(CONCATENATE($F2071," ",$G2071),AllocFactorMatrix,(P$4+1),FALSE)*$E2072</f>
        <v>-2.2215283049223333</v>
      </c>
      <c r="Q2071" s="54">
        <f ca="1">VLOOKUP(CONCATENATE($F2071," ",$G2071),AllocFactorMatrix,(Q$4+1),FALSE)*$E2072</f>
        <v>-4.8256858795774029</v>
      </c>
      <c r="R2071" s="54">
        <f ca="1">VLOOKUP(CONCATENATE($F2071," ",$G2071),AllocFactorMatrix,(R$4+1),FALSE)*$E2072</f>
        <v>-0.84798855189235622</v>
      </c>
      <c r="S2071" s="54">
        <f t="shared" ca="1" si="1025"/>
        <v>-15.397516521747692</v>
      </c>
      <c r="T2071" s="54">
        <f ca="1">VLOOKUP(CONCATENATE($F2071," ",$G2071),AllocFactorMatrix,(T$4+1),FALSE)*$E2072</f>
        <v>-5.1635870113713712E-2</v>
      </c>
      <c r="U2071" s="54">
        <f ca="1">VLOOKUP(CONCATENATE($F2071," ",$G2071),AllocFactorMatrix,(U$4+1),FALSE)*$E2072</f>
        <v>-1.3179862338693114</v>
      </c>
      <c r="V2071" s="54">
        <f ca="1">VLOOKUP(CONCATENATE($F2071," ",$G2071),AllocFactorMatrix,(V$4+1),FALSE)*$E2072</f>
        <v>-7.0966854011624738</v>
      </c>
      <c r="W2071" s="54">
        <f ca="1">VLOOKUP(CONCATENATE($F2071," ",$G2071),AllocFactorMatrix,(W$4+1),FALSE)*$E2072</f>
        <v>-1.2719968838940214</v>
      </c>
      <c r="X2071" s="54">
        <f t="shared" ca="1" si="1026"/>
        <v>-9.73830438903952</v>
      </c>
      <c r="Y2071" s="54">
        <f ca="1">VLOOKUP(CONCATENATE($F2071," ",$G2071),AllocFactorMatrix,(Y$4+1),FALSE)*$E2072</f>
        <v>-2.0768306296003569</v>
      </c>
      <c r="Z2071" s="54">
        <f ca="1">VLOOKUP(CONCATENATE($F2071," ",$G2071),AllocFactorMatrix,(Z$4+1),FALSE)*$E2072</f>
        <v>-3.7648548441325737E-2</v>
      </c>
      <c r="AA2071" s="54">
        <f t="shared" ca="1" si="1024"/>
        <v>-2.1144791780416825</v>
      </c>
      <c r="AB2071" s="54">
        <f ca="1">VLOOKUP(CONCATENATE($F2071," ",$G2071),AllocFactorMatrix,(AB$4+1),FALSE)*$E2072</f>
        <v>-3.8985482004347149E-2</v>
      </c>
      <c r="AC2071" s="54">
        <f ca="1">VLOOKUP(CONCATENATE($F2071," ",$G2071),AllocFactorMatrix,(AC$4+1),FALSE)*$E2072</f>
        <v>-220.85745024370524</v>
      </c>
      <c r="AD2071" s="54">
        <f ca="1">VLOOKUP(CONCATENATE($F2071," ",$G2071),AllocFactorMatrix,(AD$4+1),FALSE)*$E2072</f>
        <v>-27.04374204634798</v>
      </c>
    </row>
    <row r="2072" spans="1:30" s="51" customFormat="1" collapsed="1">
      <c r="A2072" s="56"/>
      <c r="B2072" s="112"/>
      <c r="C2072" s="55"/>
      <c r="D2072" s="96" t="s">
        <v>649</v>
      </c>
      <c r="E2072" s="61">
        <v>-14914</v>
      </c>
      <c r="F2072" s="98" t="s">
        <v>74</v>
      </c>
      <c r="G2072" s="55" t="str">
        <f>$G$15</f>
        <v>TOTAL</v>
      </c>
      <c r="H2072" s="53">
        <f t="shared" ca="1" si="1022"/>
        <v>-14913.999999999998</v>
      </c>
      <c r="I2072" s="54">
        <f ca="1">VLOOKUP(CONCATENATE($F2072," ",$G2072),AllocFactorMatrix,(I$4+1),FALSE)*$E2072</f>
        <v>-8619.8257914142632</v>
      </c>
      <c r="J2072" s="54">
        <f ca="1">VLOOKUP(CONCATENATE($F2072," ",$G2072),AllocFactorMatrix,(J$4+1),FALSE)*$E2072</f>
        <v>-484.50678829115247</v>
      </c>
      <c r="K2072" s="54">
        <f ca="1">VLOOKUP(CONCATENATE($F2072," ",$G2072),AllocFactorMatrix,(K$4+1),FALSE)*$E2072</f>
        <v>-1365.3489055951134</v>
      </c>
      <c r="L2072" s="54">
        <f ca="1">VLOOKUP(CONCATENATE($F2072," ",$G2072),AllocFactorMatrix,(L$4+1),FALSE)*$E2072</f>
        <v>-41.901284475064713</v>
      </c>
      <c r="M2072" s="54">
        <f ca="1">VLOOKUP(CONCATENATE($F2072," ",$G2072),AllocFactorMatrix,(M$4+1),FALSE)*$E2072</f>
        <v>-3.9732838557940315</v>
      </c>
      <c r="N2072" s="54">
        <f t="shared" ca="1" si="1023"/>
        <v>-1411.2234739259723</v>
      </c>
      <c r="O2072" s="54">
        <f ca="1">VLOOKUP(CONCATENATE($F2072," ",$G2072),AllocFactorMatrix,(O$4+1),FALSE)*$E2072</f>
        <v>-1001.1447575575837</v>
      </c>
      <c r="P2072" s="54">
        <f ca="1">VLOOKUP(CONCATENATE($F2072," ",$G2072),AllocFactorMatrix,(P$4+1),FALSE)*$E2072</f>
        <v>-164.97168164233813</v>
      </c>
      <c r="Q2072" s="54">
        <f ca="1">VLOOKUP(CONCATENATE($F2072," ",$G2072),AllocFactorMatrix,(Q$4+1),FALSE)*$E2072</f>
        <v>-53.034969936737042</v>
      </c>
      <c r="R2072" s="54">
        <f ca="1">VLOOKUP(CONCATENATE($F2072," ",$G2072),AllocFactorMatrix,(R$4+1),FALSE)*$E2072</f>
        <v>-2.1984276180022322</v>
      </c>
      <c r="S2072" s="54">
        <f t="shared" ca="1" si="1025"/>
        <v>-1221.3498367546611</v>
      </c>
      <c r="T2072" s="54">
        <f ca="1">VLOOKUP(CONCATENATE($F2072," ",$G2072),AllocFactorMatrix,(T$4+1),FALSE)*$E2072</f>
        <v>-32.929313459717989</v>
      </c>
      <c r="U2072" s="54">
        <f ca="1">VLOOKUP(CONCATENATE($F2072," ",$G2072),AllocFactorMatrix,(U$4+1),FALSE)*$E2072</f>
        <v>-483.70504747386042</v>
      </c>
      <c r="V2072" s="54">
        <f ca="1">VLOOKUP(CONCATENATE($F2072," ",$G2072),AllocFactorMatrix,(V$4+1),FALSE)*$E2072</f>
        <v>-1824.8939297217589</v>
      </c>
      <c r="W2072" s="54">
        <f ca="1">VLOOKUP(CONCATENATE($F2072," ",$G2072),AllocFactorMatrix,(W$4+1),FALSE)*$E2072</f>
        <v>-249.18097331218789</v>
      </c>
      <c r="X2072" s="54">
        <f t="shared" ca="1" si="1026"/>
        <v>-2590.7092639675252</v>
      </c>
      <c r="Y2072" s="54">
        <f ca="1">VLOOKUP(CONCATENATE($F2072," ",$G2072),AllocFactorMatrix,(Y$4+1),FALSE)*$E2072</f>
        <v>-307.57478915403982</v>
      </c>
      <c r="Z2072" s="54">
        <f ca="1">VLOOKUP(CONCATENATE($F2072," ",$G2072),AllocFactorMatrix,(Z$4+1),FALSE)*$E2072</f>
        <v>-4.9093508199637306</v>
      </c>
      <c r="AA2072" s="54">
        <f t="shared" ca="1" si="1024"/>
        <v>-312.48413997400354</v>
      </c>
      <c r="AB2072" s="54">
        <f ca="1">VLOOKUP(CONCATENATE($F2072," ",$G2072),AllocFactorMatrix,(AB$4+1),FALSE)*$E2072</f>
        <v>-3.8176679681089873</v>
      </c>
      <c r="AC2072" s="54">
        <f ca="1">VLOOKUP(CONCATENATE($F2072," ",$G2072),AllocFactorMatrix,(AC$4+1),FALSE)*$E2072</f>
        <v>-239.73018043255291</v>
      </c>
      <c r="AD2072" s="54">
        <f ca="1">VLOOKUP(CONCATENATE($F2072," ",$G2072),AllocFactorMatrix,(AD$4+1),FALSE)*$E2072</f>
        <v>-30.352857271758836</v>
      </c>
    </row>
    <row r="2073" spans="1:30" hidden="1" outlineLevel="1">
      <c r="E2073" s="51"/>
      <c r="F2073" s="52" t="str">
        <f>F2080</f>
        <v>PROD_DEMAND</v>
      </c>
      <c r="G2073" s="55" t="str">
        <f>$G$8</f>
        <v>PRODUCTION</v>
      </c>
      <c r="H2073" s="4">
        <f t="shared" ref="H2073:H2088" si="1027">SUBTOTAL(9,I2073:AD2073)</f>
        <v>-274333.99999999994</v>
      </c>
      <c r="I2073" s="5">
        <f>VLOOKUP(CONCATENATE($F2073," ",$G2073),AllocFactorMatrix,(I$4+1),FALSE)*$E2080</f>
        <v>-152312.01639837769</v>
      </c>
      <c r="J2073" s="5">
        <f>VLOOKUP(CONCATENATE($F2073," ",$G2073),AllocFactorMatrix,(J$4+1),FALSE)*$E2080</f>
        <v>-7008.6185372620048</v>
      </c>
      <c r="K2073" s="5">
        <f>VLOOKUP(CONCATENATE($F2073," ",$G2073),AllocFactorMatrix,(K$4+1),FALSE)*$E2080</f>
        <v>-23088.401833243217</v>
      </c>
      <c r="L2073" s="5">
        <f>VLOOKUP(CONCATENATE($F2073," ",$G2073),AllocFactorMatrix,(L$4+1),FALSE)*$E2080</f>
        <v>-576.90545419280568</v>
      </c>
      <c r="M2073" s="5">
        <f>VLOOKUP(CONCATENATE($F2073," ",$G2073),AllocFactorMatrix,(M$4+1),FALSE)*$E2080</f>
        <v>-74.264890099617887</v>
      </c>
      <c r="N2073" s="5">
        <f t="shared" ref="N2073:N2088" si="1028">SUBTOTAL(9,K2073:M2073)</f>
        <v>-23739.57217753564</v>
      </c>
      <c r="O2073" s="5">
        <f>VLOOKUP(CONCATENATE($F2073," ",$G2073),AllocFactorMatrix,(O$4+1),FALSE)*$E2080</f>
        <v>-17563.659351540646</v>
      </c>
      <c r="P2073" s="5">
        <f>VLOOKUP(CONCATENATE($F2073," ",$G2073),AllocFactorMatrix,(P$4+1),FALSE)*$E2080</f>
        <v>-3179.0557156170648</v>
      </c>
      <c r="Q2073" s="5">
        <f>VLOOKUP(CONCATENATE($F2073," ",$G2073),AllocFactorMatrix,(Q$4+1),FALSE)*$E2080</f>
        <v>-1229.6363061673146</v>
      </c>
      <c r="R2073" s="5">
        <f>VLOOKUP(CONCATENATE($F2073," ",$G2073),AllocFactorMatrix,(R$4+1),FALSE)*$E2080</f>
        <v>-26.494634347143183</v>
      </c>
      <c r="S2073" s="5">
        <f>SUBTOTAL(9,O2073:R2073)</f>
        <v>-21998.846007672168</v>
      </c>
      <c r="T2073" s="5">
        <f>VLOOKUP(CONCATENATE($F2073," ",$G2073),AllocFactorMatrix,(T$4+1),FALSE)*$E2080</f>
        <v>-557.71030757562039</v>
      </c>
      <c r="U2073" s="5">
        <f>VLOOKUP(CONCATENATE($F2073," ",$G2073),AllocFactorMatrix,(U$4+1),FALSE)*$E2080</f>
        <v>-8879.7176128506599</v>
      </c>
      <c r="V2073" s="5">
        <f>VLOOKUP(CONCATENATE($F2073," ",$G2073),AllocFactorMatrix,(V$4+1),FALSE)*$E2080</f>
        <v>-48156.518224478335</v>
      </c>
      <c r="W2073" s="5">
        <f>VLOOKUP(CONCATENATE($F2073," ",$G2073),AllocFactorMatrix,(W$4+1),FALSE)*$E2080</f>
        <v>-6336.0810537848038</v>
      </c>
      <c r="X2073" s="5">
        <f>SUBTOTAL(9,T2073:W2073)</f>
        <v>-63930.027198689415</v>
      </c>
      <c r="Y2073" s="5">
        <f>VLOOKUP(CONCATENATE($F2073," ",$G2073),AllocFactorMatrix,(Y$4+1),FALSE)*$E2080</f>
        <v>-5176.5209579530219</v>
      </c>
      <c r="Z2073" s="5">
        <f>VLOOKUP(CONCATENATE($F2073," ",$G2073),AllocFactorMatrix,(Z$4+1),FALSE)*$E2080</f>
        <v>-107.60269899125174</v>
      </c>
      <c r="AA2073" s="5">
        <f t="shared" ref="AA2073:AA2088" si="1029">SUBTOTAL(9,Y2073:Z2073)</f>
        <v>-5284.1236569442735</v>
      </c>
      <c r="AB2073" s="5">
        <f>VLOOKUP(CONCATENATE($F2073," ",$G2073),AllocFactorMatrix,(AB$4+1),FALSE)*$E2080</f>
        <v>-60.796023518776884</v>
      </c>
      <c r="AC2073" s="5">
        <f>VLOOKUP(CONCATENATE($F2073," ",$G2073),AllocFactorMatrix,(AC$4+1),FALSE)*$E2080</f>
        <v>0</v>
      </c>
      <c r="AD2073" s="5">
        <f>VLOOKUP(CONCATENATE($F2073," ",$G2073),AllocFactorMatrix,(AD$4+1),FALSE)*$E2080</f>
        <v>0</v>
      </c>
    </row>
    <row r="2074" spans="1:30" hidden="1" outlineLevel="1">
      <c r="E2074" s="51"/>
      <c r="F2074" s="52" t="str">
        <f>F2080</f>
        <v>PROD_DEMAND</v>
      </c>
      <c r="G2074" s="55" t="str">
        <f>$G$9</f>
        <v>BULKTRAN</v>
      </c>
      <c r="H2074" s="4">
        <f t="shared" si="1027"/>
        <v>0</v>
      </c>
      <c r="I2074" s="5">
        <f>VLOOKUP(CONCATENATE($F2074," ",$G2074),AllocFactorMatrix,(I$4+1),FALSE)*$E2080</f>
        <v>0</v>
      </c>
      <c r="J2074" s="5">
        <f>VLOOKUP(CONCATENATE($F2074," ",$G2074),AllocFactorMatrix,(J$4+1),FALSE)*$E2080</f>
        <v>0</v>
      </c>
      <c r="K2074" s="5">
        <f>VLOOKUP(CONCATENATE($F2074," ",$G2074),AllocFactorMatrix,(K$4+1),FALSE)*$E2080</f>
        <v>0</v>
      </c>
      <c r="L2074" s="5">
        <f>VLOOKUP(CONCATENATE($F2074," ",$G2074),AllocFactorMatrix,(L$4+1),FALSE)*$E2080</f>
        <v>0</v>
      </c>
      <c r="M2074" s="5">
        <f>VLOOKUP(CONCATENATE($F2074," ",$G2074),AllocFactorMatrix,(M$4+1),FALSE)*$E2080</f>
        <v>0</v>
      </c>
      <c r="N2074" s="5">
        <f t="shared" si="1028"/>
        <v>0</v>
      </c>
      <c r="O2074" s="5">
        <f>VLOOKUP(CONCATENATE($F2074," ",$G2074),AllocFactorMatrix,(O$4+1),FALSE)*$E2080</f>
        <v>0</v>
      </c>
      <c r="P2074" s="5">
        <f>VLOOKUP(CONCATENATE($F2074," ",$G2074),AllocFactorMatrix,(P$4+1),FALSE)*$E2080</f>
        <v>0</v>
      </c>
      <c r="Q2074" s="5">
        <f>VLOOKUP(CONCATENATE($F2074," ",$G2074),AllocFactorMatrix,(Q$4+1),FALSE)*$E2080</f>
        <v>0</v>
      </c>
      <c r="R2074" s="5">
        <f>VLOOKUP(CONCATENATE($F2074," ",$G2074),AllocFactorMatrix,(R$4+1),FALSE)*$E2080</f>
        <v>0</v>
      </c>
      <c r="S2074" s="5">
        <f t="shared" ref="S2074:S2080" si="1030">SUBTOTAL(9,O2074:R2074)</f>
        <v>0</v>
      </c>
      <c r="T2074" s="5">
        <f>VLOOKUP(CONCATENATE($F2074," ",$G2074),AllocFactorMatrix,(T$4+1),FALSE)*$E2080</f>
        <v>0</v>
      </c>
      <c r="U2074" s="5">
        <f>VLOOKUP(CONCATENATE($F2074," ",$G2074),AllocFactorMatrix,(U$4+1),FALSE)*$E2080</f>
        <v>0</v>
      </c>
      <c r="V2074" s="5">
        <f>VLOOKUP(CONCATENATE($F2074," ",$G2074),AllocFactorMatrix,(V$4+1),FALSE)*$E2080</f>
        <v>0</v>
      </c>
      <c r="W2074" s="5">
        <f>VLOOKUP(CONCATENATE($F2074," ",$G2074),AllocFactorMatrix,(W$4+1),FALSE)*$E2080</f>
        <v>0</v>
      </c>
      <c r="X2074" s="5">
        <f t="shared" ref="X2074:X2080" si="1031">SUBTOTAL(9,T2074:W2074)</f>
        <v>0</v>
      </c>
      <c r="Y2074" s="5">
        <f>VLOOKUP(CONCATENATE($F2074," ",$G2074),AllocFactorMatrix,(Y$4+1),FALSE)*$E2080</f>
        <v>0</v>
      </c>
      <c r="Z2074" s="5">
        <f>VLOOKUP(CONCATENATE($F2074," ",$G2074),AllocFactorMatrix,(Z$4+1),FALSE)*$E2080</f>
        <v>0</v>
      </c>
      <c r="AA2074" s="5">
        <f t="shared" si="1029"/>
        <v>0</v>
      </c>
      <c r="AB2074" s="5">
        <f>VLOOKUP(CONCATENATE($F2074," ",$G2074),AllocFactorMatrix,(AB$4+1),FALSE)*$E2080</f>
        <v>0</v>
      </c>
      <c r="AC2074" s="5">
        <f>VLOOKUP(CONCATENATE($F2074," ",$G2074),AllocFactorMatrix,(AC$4+1),FALSE)*$E2080</f>
        <v>0</v>
      </c>
      <c r="AD2074" s="5">
        <f>VLOOKUP(CONCATENATE($F2074," ",$G2074),AllocFactorMatrix,(AD$4+1),FALSE)*$E2080</f>
        <v>0</v>
      </c>
    </row>
    <row r="2075" spans="1:30" hidden="1" outlineLevel="1">
      <c r="E2075" s="51"/>
      <c r="F2075" s="52" t="str">
        <f>F2080</f>
        <v>PROD_DEMAND</v>
      </c>
      <c r="G2075" s="55" t="str">
        <f>$G$10</f>
        <v>SUBTRAN</v>
      </c>
      <c r="H2075" s="4">
        <f t="shared" si="1027"/>
        <v>0</v>
      </c>
      <c r="I2075" s="5">
        <f>VLOOKUP(CONCATENATE($F2075," ",$G2075),AllocFactorMatrix,(I$4+1),FALSE)*$E2080</f>
        <v>0</v>
      </c>
      <c r="J2075" s="5">
        <f>VLOOKUP(CONCATENATE($F2075," ",$G2075),AllocFactorMatrix,(J$4+1),FALSE)*$E2080</f>
        <v>0</v>
      </c>
      <c r="K2075" s="5">
        <f>VLOOKUP(CONCATENATE($F2075," ",$G2075),AllocFactorMatrix,(K$4+1),FALSE)*$E2080</f>
        <v>0</v>
      </c>
      <c r="L2075" s="5">
        <f>VLOOKUP(CONCATENATE($F2075," ",$G2075),AllocFactorMatrix,(L$4+1),FALSE)*$E2080</f>
        <v>0</v>
      </c>
      <c r="M2075" s="5">
        <f>VLOOKUP(CONCATENATE($F2075," ",$G2075),AllocFactorMatrix,(M$4+1),FALSE)*$E2080</f>
        <v>0</v>
      </c>
      <c r="N2075" s="5">
        <f t="shared" si="1028"/>
        <v>0</v>
      </c>
      <c r="O2075" s="5">
        <f>VLOOKUP(CONCATENATE($F2075," ",$G2075),AllocFactorMatrix,(O$4+1),FALSE)*$E2080</f>
        <v>0</v>
      </c>
      <c r="P2075" s="5">
        <f>VLOOKUP(CONCATENATE($F2075," ",$G2075),AllocFactorMatrix,(P$4+1),FALSE)*$E2080</f>
        <v>0</v>
      </c>
      <c r="Q2075" s="5">
        <f>VLOOKUP(CONCATENATE($F2075," ",$G2075),AllocFactorMatrix,(Q$4+1),FALSE)*$E2080</f>
        <v>0</v>
      </c>
      <c r="R2075" s="5">
        <f>VLOOKUP(CONCATENATE($F2075," ",$G2075),AllocFactorMatrix,(R$4+1),FALSE)*$E2080</f>
        <v>0</v>
      </c>
      <c r="S2075" s="5">
        <f t="shared" si="1030"/>
        <v>0</v>
      </c>
      <c r="T2075" s="5">
        <f>VLOOKUP(CONCATENATE($F2075," ",$G2075),AllocFactorMatrix,(T$4+1),FALSE)*$E2080</f>
        <v>0</v>
      </c>
      <c r="U2075" s="5">
        <f>VLOOKUP(CONCATENATE($F2075," ",$G2075),AllocFactorMatrix,(U$4+1),FALSE)*$E2080</f>
        <v>0</v>
      </c>
      <c r="V2075" s="5">
        <f>VLOOKUP(CONCATENATE($F2075," ",$G2075),AllocFactorMatrix,(V$4+1),FALSE)*$E2080</f>
        <v>0</v>
      </c>
      <c r="W2075" s="5">
        <f>VLOOKUP(CONCATENATE($F2075," ",$G2075),AllocFactorMatrix,(W$4+1),FALSE)*$E2080</f>
        <v>0</v>
      </c>
      <c r="X2075" s="5">
        <f t="shared" si="1031"/>
        <v>0</v>
      </c>
      <c r="Y2075" s="5">
        <f>VLOOKUP(CONCATENATE($F2075," ",$G2075),AllocFactorMatrix,(Y$4+1),FALSE)*$E2080</f>
        <v>0</v>
      </c>
      <c r="Z2075" s="5">
        <f>VLOOKUP(CONCATENATE($F2075," ",$G2075),AllocFactorMatrix,(Z$4+1),FALSE)*$E2080</f>
        <v>0</v>
      </c>
      <c r="AA2075" s="5">
        <f t="shared" si="1029"/>
        <v>0</v>
      </c>
      <c r="AB2075" s="5">
        <f>VLOOKUP(CONCATENATE($F2075," ",$G2075),AllocFactorMatrix,(AB$4+1),FALSE)*$E2080</f>
        <v>0</v>
      </c>
      <c r="AC2075" s="5">
        <f>VLOOKUP(CONCATENATE($F2075," ",$G2075),AllocFactorMatrix,(AC$4+1),FALSE)*$E2080</f>
        <v>0</v>
      </c>
      <c r="AD2075" s="5">
        <f>VLOOKUP(CONCATENATE($F2075," ",$G2075),AllocFactorMatrix,(AD$4+1),FALSE)*$E2080</f>
        <v>0</v>
      </c>
    </row>
    <row r="2076" spans="1:30" hidden="1" outlineLevel="1">
      <c r="E2076" s="51"/>
      <c r="F2076" s="52" t="str">
        <f>F2080</f>
        <v>PROD_DEMAND</v>
      </c>
      <c r="G2076" s="55" t="str">
        <f>$G$11</f>
        <v>DISTPRI</v>
      </c>
      <c r="H2076" s="4">
        <f t="shared" si="1027"/>
        <v>0</v>
      </c>
      <c r="I2076" s="5">
        <f>VLOOKUP(CONCATENATE($F2076," ",$G2076),AllocFactorMatrix,(I$4+1),FALSE)*$E2080</f>
        <v>0</v>
      </c>
      <c r="J2076" s="5">
        <f>VLOOKUP(CONCATENATE($F2076," ",$G2076),AllocFactorMatrix,(J$4+1),FALSE)*$E2080</f>
        <v>0</v>
      </c>
      <c r="K2076" s="5">
        <f>VLOOKUP(CONCATENATE($F2076," ",$G2076),AllocFactorMatrix,(K$4+1),FALSE)*$E2080</f>
        <v>0</v>
      </c>
      <c r="L2076" s="5">
        <f>VLOOKUP(CONCATENATE($F2076," ",$G2076),AllocFactorMatrix,(L$4+1),FALSE)*$E2080</f>
        <v>0</v>
      </c>
      <c r="M2076" s="5">
        <f>VLOOKUP(CONCATENATE($F2076," ",$G2076),AllocFactorMatrix,(M$4+1),FALSE)*$E2080</f>
        <v>0</v>
      </c>
      <c r="N2076" s="5">
        <f t="shared" si="1028"/>
        <v>0</v>
      </c>
      <c r="O2076" s="5">
        <f>VLOOKUP(CONCATENATE($F2076," ",$G2076),AllocFactorMatrix,(O$4+1),FALSE)*$E2080</f>
        <v>0</v>
      </c>
      <c r="P2076" s="5">
        <f>VLOOKUP(CONCATENATE($F2076," ",$G2076),AllocFactorMatrix,(P$4+1),FALSE)*$E2080</f>
        <v>0</v>
      </c>
      <c r="Q2076" s="5">
        <f>VLOOKUP(CONCATENATE($F2076," ",$G2076),AllocFactorMatrix,(Q$4+1),FALSE)*$E2080</f>
        <v>0</v>
      </c>
      <c r="R2076" s="5">
        <f>VLOOKUP(CONCATENATE($F2076," ",$G2076),AllocFactorMatrix,(R$4+1),FALSE)*$E2080</f>
        <v>0</v>
      </c>
      <c r="S2076" s="5">
        <f t="shared" si="1030"/>
        <v>0</v>
      </c>
      <c r="T2076" s="5">
        <f>VLOOKUP(CONCATENATE($F2076," ",$G2076),AllocFactorMatrix,(T$4+1),FALSE)*$E2080</f>
        <v>0</v>
      </c>
      <c r="U2076" s="5">
        <f>VLOOKUP(CONCATENATE($F2076," ",$G2076),AllocFactorMatrix,(U$4+1),FALSE)*$E2080</f>
        <v>0</v>
      </c>
      <c r="V2076" s="5">
        <f>VLOOKUP(CONCATENATE($F2076," ",$G2076),AllocFactorMatrix,(V$4+1),FALSE)*$E2080</f>
        <v>0</v>
      </c>
      <c r="W2076" s="5">
        <f>VLOOKUP(CONCATENATE($F2076," ",$G2076),AllocFactorMatrix,(W$4+1),FALSE)*$E2080</f>
        <v>0</v>
      </c>
      <c r="X2076" s="5">
        <f t="shared" si="1031"/>
        <v>0</v>
      </c>
      <c r="Y2076" s="5">
        <f>VLOOKUP(CONCATENATE($F2076," ",$G2076),AllocFactorMatrix,(Y$4+1),FALSE)*$E2080</f>
        <v>0</v>
      </c>
      <c r="Z2076" s="5">
        <f>VLOOKUP(CONCATENATE($F2076," ",$G2076),AllocFactorMatrix,(Z$4+1),FALSE)*$E2080</f>
        <v>0</v>
      </c>
      <c r="AA2076" s="5">
        <f t="shared" si="1029"/>
        <v>0</v>
      </c>
      <c r="AB2076" s="5">
        <f>VLOOKUP(CONCATENATE($F2076," ",$G2076),AllocFactorMatrix,(AB$4+1),FALSE)*$E2080</f>
        <v>0</v>
      </c>
      <c r="AC2076" s="5">
        <f>VLOOKUP(CONCATENATE($F2076," ",$G2076),AllocFactorMatrix,(AC$4+1),FALSE)*$E2080</f>
        <v>0</v>
      </c>
      <c r="AD2076" s="5">
        <f>VLOOKUP(CONCATENATE($F2076," ",$G2076),AllocFactorMatrix,(AD$4+1),FALSE)*$E2080</f>
        <v>0</v>
      </c>
    </row>
    <row r="2077" spans="1:30" hidden="1" outlineLevel="1">
      <c r="E2077" s="51"/>
      <c r="F2077" s="52" t="str">
        <f>F2080</f>
        <v>PROD_DEMAND</v>
      </c>
      <c r="G2077" s="55" t="str">
        <f>$G$12</f>
        <v>DISTSEC</v>
      </c>
      <c r="H2077" s="4">
        <f t="shared" si="1027"/>
        <v>0</v>
      </c>
      <c r="I2077" s="5">
        <f>VLOOKUP(CONCATENATE($F2077," ",$G2077),AllocFactorMatrix,(I$4+1),FALSE)*$E2080</f>
        <v>0</v>
      </c>
      <c r="J2077" s="5">
        <f>VLOOKUP(CONCATENATE($F2077," ",$G2077),AllocFactorMatrix,(J$4+1),FALSE)*$E2080</f>
        <v>0</v>
      </c>
      <c r="K2077" s="5">
        <f>VLOOKUP(CONCATENATE($F2077," ",$G2077),AllocFactorMatrix,(K$4+1),FALSE)*$E2080</f>
        <v>0</v>
      </c>
      <c r="L2077" s="5">
        <f>VLOOKUP(CONCATENATE($F2077," ",$G2077),AllocFactorMatrix,(L$4+1),FALSE)*$E2080</f>
        <v>0</v>
      </c>
      <c r="M2077" s="5">
        <f>VLOOKUP(CONCATENATE($F2077," ",$G2077),AllocFactorMatrix,(M$4+1),FALSE)*$E2080</f>
        <v>0</v>
      </c>
      <c r="N2077" s="5">
        <f t="shared" si="1028"/>
        <v>0</v>
      </c>
      <c r="O2077" s="5">
        <f>VLOOKUP(CONCATENATE($F2077," ",$G2077),AllocFactorMatrix,(O$4+1),FALSE)*$E2080</f>
        <v>0</v>
      </c>
      <c r="P2077" s="5">
        <f>VLOOKUP(CONCATENATE($F2077," ",$G2077),AllocFactorMatrix,(P$4+1),FALSE)*$E2080</f>
        <v>0</v>
      </c>
      <c r="Q2077" s="5">
        <f>VLOOKUP(CONCATENATE($F2077," ",$G2077),AllocFactorMatrix,(Q$4+1),FALSE)*$E2080</f>
        <v>0</v>
      </c>
      <c r="R2077" s="5">
        <f>VLOOKUP(CONCATENATE($F2077," ",$G2077),AllocFactorMatrix,(R$4+1),FALSE)*$E2080</f>
        <v>0</v>
      </c>
      <c r="S2077" s="5">
        <f t="shared" si="1030"/>
        <v>0</v>
      </c>
      <c r="T2077" s="5">
        <f>VLOOKUP(CONCATENATE($F2077," ",$G2077),AllocFactorMatrix,(T$4+1),FALSE)*$E2080</f>
        <v>0</v>
      </c>
      <c r="U2077" s="5">
        <f>VLOOKUP(CONCATENATE($F2077," ",$G2077),AllocFactorMatrix,(U$4+1),FALSE)*$E2080</f>
        <v>0</v>
      </c>
      <c r="V2077" s="5">
        <f>VLOOKUP(CONCATENATE($F2077," ",$G2077),AllocFactorMatrix,(V$4+1),FALSE)*$E2080</f>
        <v>0</v>
      </c>
      <c r="W2077" s="5">
        <f>VLOOKUP(CONCATENATE($F2077," ",$G2077),AllocFactorMatrix,(W$4+1),FALSE)*$E2080</f>
        <v>0</v>
      </c>
      <c r="X2077" s="5">
        <f t="shared" si="1031"/>
        <v>0</v>
      </c>
      <c r="Y2077" s="5">
        <f>VLOOKUP(CONCATENATE($F2077," ",$G2077),AllocFactorMatrix,(Y$4+1),FALSE)*$E2080</f>
        <v>0</v>
      </c>
      <c r="Z2077" s="5">
        <f>VLOOKUP(CONCATENATE($F2077," ",$G2077),AllocFactorMatrix,(Z$4+1),FALSE)*$E2080</f>
        <v>0</v>
      </c>
      <c r="AA2077" s="5">
        <f t="shared" si="1029"/>
        <v>0</v>
      </c>
      <c r="AB2077" s="5">
        <f>VLOOKUP(CONCATENATE($F2077," ",$G2077),AllocFactorMatrix,(AB$4+1),FALSE)*$E2080</f>
        <v>0</v>
      </c>
      <c r="AC2077" s="5">
        <f>VLOOKUP(CONCATENATE($F2077," ",$G2077),AllocFactorMatrix,(AC$4+1),FALSE)*$E2080</f>
        <v>0</v>
      </c>
      <c r="AD2077" s="5">
        <f>VLOOKUP(CONCATENATE($F2077," ",$G2077),AllocFactorMatrix,(AD$4+1),FALSE)*$E2080</f>
        <v>0</v>
      </c>
    </row>
    <row r="2078" spans="1:30" hidden="1" outlineLevel="1">
      <c r="E2078" s="51"/>
      <c r="F2078" s="52" t="str">
        <f>F2080</f>
        <v>PROD_DEMAND</v>
      </c>
      <c r="G2078" s="55" t="str">
        <f>$G$13</f>
        <v>ENERGY</v>
      </c>
      <c r="H2078" s="4">
        <f t="shared" si="1027"/>
        <v>0</v>
      </c>
      <c r="I2078" s="5">
        <f>VLOOKUP(CONCATENATE($F2078," ",$G2078),AllocFactorMatrix,(I$4+1),FALSE)*$E2080</f>
        <v>0</v>
      </c>
      <c r="J2078" s="5">
        <f>VLOOKUP(CONCATENATE($F2078," ",$G2078),AllocFactorMatrix,(J$4+1),FALSE)*$E2080</f>
        <v>0</v>
      </c>
      <c r="K2078" s="5">
        <f>VLOOKUP(CONCATENATE($F2078," ",$G2078),AllocFactorMatrix,(K$4+1),FALSE)*$E2080</f>
        <v>0</v>
      </c>
      <c r="L2078" s="5">
        <f>VLOOKUP(CONCATENATE($F2078," ",$G2078),AllocFactorMatrix,(L$4+1),FALSE)*$E2080</f>
        <v>0</v>
      </c>
      <c r="M2078" s="5">
        <f>VLOOKUP(CONCATENATE($F2078," ",$G2078),AllocFactorMatrix,(M$4+1),FALSE)*$E2080</f>
        <v>0</v>
      </c>
      <c r="N2078" s="5">
        <f t="shared" si="1028"/>
        <v>0</v>
      </c>
      <c r="O2078" s="5">
        <f>VLOOKUP(CONCATENATE($F2078," ",$G2078),AllocFactorMatrix,(O$4+1),FALSE)*$E2080</f>
        <v>0</v>
      </c>
      <c r="P2078" s="5">
        <f>VLOOKUP(CONCATENATE($F2078," ",$G2078),AllocFactorMatrix,(P$4+1),FALSE)*$E2080</f>
        <v>0</v>
      </c>
      <c r="Q2078" s="5">
        <f>VLOOKUP(CONCATENATE($F2078," ",$G2078),AllocFactorMatrix,(Q$4+1),FALSE)*$E2080</f>
        <v>0</v>
      </c>
      <c r="R2078" s="5">
        <f>VLOOKUP(CONCATENATE($F2078," ",$G2078),AllocFactorMatrix,(R$4+1),FALSE)*$E2080</f>
        <v>0</v>
      </c>
      <c r="S2078" s="5">
        <f t="shared" si="1030"/>
        <v>0</v>
      </c>
      <c r="T2078" s="5">
        <f>VLOOKUP(CONCATENATE($F2078," ",$G2078),AllocFactorMatrix,(T$4+1),FALSE)*$E2080</f>
        <v>0</v>
      </c>
      <c r="U2078" s="5">
        <f>VLOOKUP(CONCATENATE($F2078," ",$G2078),AllocFactorMatrix,(U$4+1),FALSE)*$E2080</f>
        <v>0</v>
      </c>
      <c r="V2078" s="5">
        <f>VLOOKUP(CONCATENATE($F2078," ",$G2078),AllocFactorMatrix,(V$4+1),FALSE)*$E2080</f>
        <v>0</v>
      </c>
      <c r="W2078" s="5">
        <f>VLOOKUP(CONCATENATE($F2078," ",$G2078),AllocFactorMatrix,(W$4+1),FALSE)*$E2080</f>
        <v>0</v>
      </c>
      <c r="X2078" s="5">
        <f t="shared" si="1031"/>
        <v>0</v>
      </c>
      <c r="Y2078" s="5">
        <f>VLOOKUP(CONCATENATE($F2078," ",$G2078),AllocFactorMatrix,(Y$4+1),FALSE)*$E2080</f>
        <v>0</v>
      </c>
      <c r="Z2078" s="5">
        <f>VLOOKUP(CONCATENATE($F2078," ",$G2078),AllocFactorMatrix,(Z$4+1),FALSE)*$E2080</f>
        <v>0</v>
      </c>
      <c r="AA2078" s="5">
        <f t="shared" si="1029"/>
        <v>0</v>
      </c>
      <c r="AB2078" s="5">
        <f>VLOOKUP(CONCATENATE($F2078," ",$G2078),AllocFactorMatrix,(AB$4+1),FALSE)*$E2080</f>
        <v>0</v>
      </c>
      <c r="AC2078" s="5">
        <f>VLOOKUP(CONCATENATE($F2078," ",$G2078),AllocFactorMatrix,(AC$4+1),FALSE)*$E2080</f>
        <v>0</v>
      </c>
      <c r="AD2078" s="5">
        <f>VLOOKUP(CONCATENATE($F2078," ",$G2078),AllocFactorMatrix,(AD$4+1),FALSE)*$E2080</f>
        <v>0</v>
      </c>
    </row>
    <row r="2079" spans="1:30" hidden="1" outlineLevel="1">
      <c r="E2079" s="51"/>
      <c r="F2079" s="52" t="str">
        <f>F2080</f>
        <v>PROD_DEMAND</v>
      </c>
      <c r="G2079" s="55" t="str">
        <f>$G$14</f>
        <v>CUSTOMER</v>
      </c>
      <c r="H2079" s="4">
        <f t="shared" si="1027"/>
        <v>0</v>
      </c>
      <c r="I2079" s="5">
        <f>VLOOKUP(CONCATENATE($F2079," ",$G2079),AllocFactorMatrix,(I$4+1),FALSE)*$E2080</f>
        <v>0</v>
      </c>
      <c r="J2079" s="5">
        <f>VLOOKUP(CONCATENATE($F2079," ",$G2079),AllocFactorMatrix,(J$4+1),FALSE)*$E2080</f>
        <v>0</v>
      </c>
      <c r="K2079" s="5">
        <f>VLOOKUP(CONCATENATE($F2079," ",$G2079),AllocFactorMatrix,(K$4+1),FALSE)*$E2080</f>
        <v>0</v>
      </c>
      <c r="L2079" s="5">
        <f>VLOOKUP(CONCATENATE($F2079," ",$G2079),AllocFactorMatrix,(L$4+1),FALSE)*$E2080</f>
        <v>0</v>
      </c>
      <c r="M2079" s="5">
        <f>VLOOKUP(CONCATENATE($F2079," ",$G2079),AllocFactorMatrix,(M$4+1),FALSE)*$E2080</f>
        <v>0</v>
      </c>
      <c r="N2079" s="5">
        <f t="shared" si="1028"/>
        <v>0</v>
      </c>
      <c r="O2079" s="5">
        <f>VLOOKUP(CONCATENATE($F2079," ",$G2079),AllocFactorMatrix,(O$4+1),FALSE)*$E2080</f>
        <v>0</v>
      </c>
      <c r="P2079" s="5">
        <f>VLOOKUP(CONCATENATE($F2079," ",$G2079),AllocFactorMatrix,(P$4+1),FALSE)*$E2080</f>
        <v>0</v>
      </c>
      <c r="Q2079" s="5">
        <f>VLOOKUP(CONCATENATE($F2079," ",$G2079),AllocFactorMatrix,(Q$4+1),FALSE)*$E2080</f>
        <v>0</v>
      </c>
      <c r="R2079" s="5">
        <f>VLOOKUP(CONCATENATE($F2079," ",$G2079),AllocFactorMatrix,(R$4+1),FALSE)*$E2080</f>
        <v>0</v>
      </c>
      <c r="S2079" s="5">
        <f t="shared" si="1030"/>
        <v>0</v>
      </c>
      <c r="T2079" s="5">
        <f>VLOOKUP(CONCATENATE($F2079," ",$G2079),AllocFactorMatrix,(T$4+1),FALSE)*$E2080</f>
        <v>0</v>
      </c>
      <c r="U2079" s="5">
        <f>VLOOKUP(CONCATENATE($F2079," ",$G2079),AllocFactorMatrix,(U$4+1),FALSE)*$E2080</f>
        <v>0</v>
      </c>
      <c r="V2079" s="5">
        <f>VLOOKUP(CONCATENATE($F2079," ",$G2079),AllocFactorMatrix,(V$4+1),FALSE)*$E2080</f>
        <v>0</v>
      </c>
      <c r="W2079" s="5">
        <f>VLOOKUP(CONCATENATE($F2079," ",$G2079),AllocFactorMatrix,(W$4+1),FALSE)*$E2080</f>
        <v>0</v>
      </c>
      <c r="X2079" s="5">
        <f t="shared" si="1031"/>
        <v>0</v>
      </c>
      <c r="Y2079" s="5">
        <f>VLOOKUP(CONCATENATE($F2079," ",$G2079),AllocFactorMatrix,(Y$4+1),FALSE)*$E2080</f>
        <v>0</v>
      </c>
      <c r="Z2079" s="5">
        <f>VLOOKUP(CONCATENATE($F2079," ",$G2079),AllocFactorMatrix,(Z$4+1),FALSE)*$E2080</f>
        <v>0</v>
      </c>
      <c r="AA2079" s="5">
        <f t="shared" si="1029"/>
        <v>0</v>
      </c>
      <c r="AB2079" s="5">
        <f>VLOOKUP(CONCATENATE($F2079," ",$G2079),AllocFactorMatrix,(AB$4+1),FALSE)*$E2080</f>
        <v>0</v>
      </c>
      <c r="AC2079" s="5">
        <f>VLOOKUP(CONCATENATE($F2079," ",$G2079),AllocFactorMatrix,(AC$4+1),FALSE)*$E2080</f>
        <v>0</v>
      </c>
      <c r="AD2079" s="5">
        <f>VLOOKUP(CONCATENATE($F2079," ",$G2079),AllocFactorMatrix,(AD$4+1),FALSE)*$E2080</f>
        <v>0</v>
      </c>
    </row>
    <row r="2080" spans="1:30" collapsed="1">
      <c r="D2080" s="96" t="s">
        <v>639</v>
      </c>
      <c r="E2080" s="61">
        <v>-274334</v>
      </c>
      <c r="F2080" s="61" t="s">
        <v>30</v>
      </c>
      <c r="G2080" s="55" t="str">
        <f>$G$15</f>
        <v>TOTAL</v>
      </c>
      <c r="H2080" s="4">
        <f t="shared" si="1027"/>
        <v>-274333.99999999994</v>
      </c>
      <c r="I2080" s="5">
        <f>VLOOKUP(CONCATENATE($F2080," ",$G2080),AllocFactorMatrix,(I$4+1),FALSE)*$E2080</f>
        <v>-152312.01639837769</v>
      </c>
      <c r="J2080" s="5">
        <f>VLOOKUP(CONCATENATE($F2080," ",$G2080),AllocFactorMatrix,(J$4+1),FALSE)*$E2080</f>
        <v>-7008.6185372620048</v>
      </c>
      <c r="K2080" s="5">
        <f>VLOOKUP(CONCATENATE($F2080," ",$G2080),AllocFactorMatrix,(K$4+1),FALSE)*$E2080</f>
        <v>-23088.401833243217</v>
      </c>
      <c r="L2080" s="5">
        <f>VLOOKUP(CONCATENATE($F2080," ",$G2080),AllocFactorMatrix,(L$4+1),FALSE)*$E2080</f>
        <v>-576.90545419280568</v>
      </c>
      <c r="M2080" s="5">
        <f>VLOOKUP(CONCATENATE($F2080," ",$G2080),AllocFactorMatrix,(M$4+1),FALSE)*$E2080</f>
        <v>-74.264890099617887</v>
      </c>
      <c r="N2080" s="5">
        <f t="shared" si="1028"/>
        <v>-23739.57217753564</v>
      </c>
      <c r="O2080" s="5">
        <f>VLOOKUP(CONCATENATE($F2080," ",$G2080),AllocFactorMatrix,(O$4+1),FALSE)*$E2080</f>
        <v>-17563.659351540646</v>
      </c>
      <c r="P2080" s="5">
        <f>VLOOKUP(CONCATENATE($F2080," ",$G2080),AllocFactorMatrix,(P$4+1),FALSE)*$E2080</f>
        <v>-3179.0557156170648</v>
      </c>
      <c r="Q2080" s="5">
        <f>VLOOKUP(CONCATENATE($F2080," ",$G2080),AllocFactorMatrix,(Q$4+1),FALSE)*$E2080</f>
        <v>-1229.6363061673146</v>
      </c>
      <c r="R2080" s="5">
        <f>VLOOKUP(CONCATENATE($F2080," ",$G2080),AllocFactorMatrix,(R$4+1),FALSE)*$E2080</f>
        <v>-26.494634347143183</v>
      </c>
      <c r="S2080" s="5">
        <f t="shared" si="1030"/>
        <v>-21998.846007672168</v>
      </c>
      <c r="T2080" s="5">
        <f>VLOOKUP(CONCATENATE($F2080," ",$G2080),AllocFactorMatrix,(T$4+1),FALSE)*$E2080</f>
        <v>-557.71030757562039</v>
      </c>
      <c r="U2080" s="5">
        <f>VLOOKUP(CONCATENATE($F2080," ",$G2080),AllocFactorMatrix,(U$4+1),FALSE)*$E2080</f>
        <v>-8879.7176128506599</v>
      </c>
      <c r="V2080" s="5">
        <f>VLOOKUP(CONCATENATE($F2080," ",$G2080),AllocFactorMatrix,(V$4+1),FALSE)*$E2080</f>
        <v>-48156.518224478335</v>
      </c>
      <c r="W2080" s="5">
        <f>VLOOKUP(CONCATENATE($F2080," ",$G2080),AllocFactorMatrix,(W$4+1),FALSE)*$E2080</f>
        <v>-6336.0810537848038</v>
      </c>
      <c r="X2080" s="5">
        <f t="shared" si="1031"/>
        <v>-63930.027198689415</v>
      </c>
      <c r="Y2080" s="5">
        <f>VLOOKUP(CONCATENATE($F2080," ",$G2080),AllocFactorMatrix,(Y$4+1),FALSE)*$E2080</f>
        <v>-5176.5209579530219</v>
      </c>
      <c r="Z2080" s="5">
        <f>VLOOKUP(CONCATENATE($F2080," ",$G2080),AllocFactorMatrix,(Z$4+1),FALSE)*$E2080</f>
        <v>-107.60269899125174</v>
      </c>
      <c r="AA2080" s="5">
        <f t="shared" si="1029"/>
        <v>-5284.1236569442735</v>
      </c>
      <c r="AB2080" s="5">
        <f>VLOOKUP(CONCATENATE($F2080," ",$G2080),AllocFactorMatrix,(AB$4+1),FALSE)*$E2080</f>
        <v>-60.796023518776884</v>
      </c>
      <c r="AC2080" s="5">
        <f>VLOOKUP(CONCATENATE($F2080," ",$G2080),AllocFactorMatrix,(AC$4+1),FALSE)*$E2080</f>
        <v>0</v>
      </c>
      <c r="AD2080" s="5">
        <f>VLOOKUP(CONCATENATE($F2080," ",$G2080),AllocFactorMatrix,(AD$4+1),FALSE)*$E2080</f>
        <v>0</v>
      </c>
    </row>
    <row r="2081" spans="1:30" hidden="1" outlineLevel="1">
      <c r="E2081" s="51"/>
      <c r="F2081" s="52" t="str">
        <f>F2088</f>
        <v>TDOMX</v>
      </c>
      <c r="G2081" s="55" t="str">
        <f>$G$8</f>
        <v>PRODUCTION</v>
      </c>
      <c r="H2081" s="4">
        <f t="shared" ca="1" si="1027"/>
        <v>3.4446602029379748E-12</v>
      </c>
      <c r="I2081" s="5">
        <f ca="1">VLOOKUP(CONCATENATE($F2081," ",$G2081),AllocFactorMatrix,(I$4+1),FALSE)*$E2088</f>
        <v>2.8309245969570514E-12</v>
      </c>
      <c r="J2081" s="5">
        <f ca="1">VLOOKUP(CONCATENATE($F2081," ",$G2081),AllocFactorMatrix,(J$4+1),FALSE)*$E2088</f>
        <v>9.9524692861771358E-14</v>
      </c>
      <c r="K2081" s="5">
        <f ca="1">VLOOKUP(CONCATENATE($F2081," ",$G2081),AllocFactorMatrix,(K$4+1),FALSE)*$E2088</f>
        <v>3.5386557461963142E-13</v>
      </c>
      <c r="L2081" s="5">
        <f ca="1">VLOOKUP(CONCATENATE($F2081," ",$G2081),AllocFactorMatrix,(L$4+1),FALSE)*$E2088</f>
        <v>0</v>
      </c>
      <c r="M2081" s="5">
        <f ca="1">VLOOKUP(CONCATENATE($F2081," ",$G2081),AllocFactorMatrix,(M$4+1),FALSE)*$E2088</f>
        <v>0</v>
      </c>
      <c r="N2081" s="5">
        <f t="shared" ca="1" si="1028"/>
        <v>3.5386557461963142E-13</v>
      </c>
      <c r="O2081" s="5">
        <f ca="1">VLOOKUP(CONCATENATE($F2081," ",$G2081),AllocFactorMatrix,(O$4+1),FALSE)*$E2088</f>
        <v>0</v>
      </c>
      <c r="P2081" s="5">
        <f ca="1">VLOOKUP(CONCATENATE($F2081," ",$G2081),AllocFactorMatrix,(P$4+1),FALSE)*$E2088</f>
        <v>8.2937244051476117E-14</v>
      </c>
      <c r="Q2081" s="5">
        <f ca="1">VLOOKUP(CONCATENATE($F2081," ",$G2081),AllocFactorMatrix,(Q$4+1),FALSE)*$E2088</f>
        <v>0</v>
      </c>
      <c r="R2081" s="5">
        <f ca="1">VLOOKUP(CONCATENATE($F2081," ",$G2081),AllocFactorMatrix,(R$4+1),FALSE)*$E2088</f>
        <v>0</v>
      </c>
      <c r="S2081" s="5">
        <f ca="1">SUBTOTAL(9,O2081:R2081)</f>
        <v>8.2937244051476117E-14</v>
      </c>
      <c r="T2081" s="5">
        <f ca="1">VLOOKUP(CONCATENATE($F2081," ",$G2081),AllocFactorMatrix,(T$4+1),FALSE)*$E2088</f>
        <v>-3.4557185021448385E-14</v>
      </c>
      <c r="U2081" s="5">
        <f ca="1">VLOOKUP(CONCATENATE($F2081," ",$G2081),AllocFactorMatrix,(U$4+1),FALSE)*$E2088</f>
        <v>1.9904938572354272E-13</v>
      </c>
      <c r="V2081" s="5">
        <f ca="1">VLOOKUP(CONCATENATE($F2081," ",$G2081),AllocFactorMatrix,(V$4+1),FALSE)*$E2088</f>
        <v>0</v>
      </c>
      <c r="W2081" s="5">
        <f ca="1">VLOOKUP(CONCATENATE($F2081," ",$G2081),AllocFactorMatrix,(W$4+1),FALSE)*$E2088</f>
        <v>0</v>
      </c>
      <c r="X2081" s="5">
        <f ca="1">SUBTOTAL(9,T2081:W2081)</f>
        <v>1.6449220070209433E-13</v>
      </c>
      <c r="Y2081" s="5">
        <f ca="1">VLOOKUP(CONCATENATE($F2081," ",$G2081),AllocFactorMatrix,(Y$4+1),FALSE)*$E2088</f>
        <v>-8.8466393654907855E-14</v>
      </c>
      <c r="Z2081" s="5">
        <f ca="1">VLOOKUP(CONCATENATE($F2081," ",$G2081),AllocFactorMatrix,(Z$4+1),FALSE)*$E2088</f>
        <v>0</v>
      </c>
      <c r="AA2081" s="5">
        <f t="shared" ca="1" si="1029"/>
        <v>-8.8466393654907855E-14</v>
      </c>
      <c r="AB2081" s="5">
        <f ca="1">VLOOKUP(CONCATENATE($F2081," ",$G2081),AllocFactorMatrix,(AB$4+1),FALSE)*$E2088</f>
        <v>1.3822874008579352E-15</v>
      </c>
      <c r="AC2081" s="5">
        <f ca="1">VLOOKUP(CONCATENATE($F2081," ",$G2081),AllocFactorMatrix,(AC$4+1),FALSE)*$E2088</f>
        <v>0</v>
      </c>
      <c r="AD2081" s="5">
        <f ca="1">VLOOKUP(CONCATENATE($F2081," ",$G2081),AllocFactorMatrix,(AD$4+1),FALSE)*$E2088</f>
        <v>0</v>
      </c>
    </row>
    <row r="2082" spans="1:30" hidden="1" outlineLevel="1">
      <c r="E2082" s="51"/>
      <c r="F2082" s="52" t="str">
        <f>F2088</f>
        <v>TDOMX</v>
      </c>
      <c r="G2082" s="55" t="str">
        <f>$G$9</f>
        <v>BULKTRAN</v>
      </c>
      <c r="H2082" s="4">
        <f t="shared" ca="1" si="1027"/>
        <v>18434.245893016072</v>
      </c>
      <c r="I2082" s="5">
        <f ca="1">VLOOKUP(CONCATENATE($F2082," ",$G2082),AllocFactorMatrix,(I$4+1),FALSE)*$E2088</f>
        <v>9080.3959687996885</v>
      </c>
      <c r="J2082" s="5">
        <f ca="1">VLOOKUP(CONCATENATE($F2082," ",$G2082),AllocFactorMatrix,(J$4+1),FALSE)*$E2088</f>
        <v>448.87641902638927</v>
      </c>
      <c r="K2082" s="5">
        <f ca="1">VLOOKUP(CONCATENATE($F2082," ",$G2082),AllocFactorMatrix,(K$4+1),FALSE)*$E2088</f>
        <v>1644.2085974335985</v>
      </c>
      <c r="L2082" s="5">
        <f ca="1">VLOOKUP(CONCATENATE($F2082," ",$G2082),AllocFactorMatrix,(L$4+1),FALSE)*$E2088</f>
        <v>51.753849052723325</v>
      </c>
      <c r="M2082" s="5">
        <f ca="1">VLOOKUP(CONCATENATE($F2082," ",$G2082),AllocFactorMatrix,(M$4+1),FALSE)*$E2088</f>
        <v>4.8533103605215908</v>
      </c>
      <c r="N2082" s="5">
        <f t="shared" ca="1" si="1028"/>
        <v>1700.8157568468434</v>
      </c>
      <c r="O2082" s="5">
        <f ca="1">VLOOKUP(CONCATENATE($F2082," ",$G2082),AllocFactorMatrix,(O$4+1),FALSE)*$E2088</f>
        <v>1249.8543083934715</v>
      </c>
      <c r="P2082" s="5">
        <f ca="1">VLOOKUP(CONCATENATE($F2082," ",$G2082),AllocFactorMatrix,(P$4+1),FALSE)*$E2088</f>
        <v>232.8842708443311</v>
      </c>
      <c r="Q2082" s="5">
        <f ca="1">VLOOKUP(CONCATENATE($F2082," ",$G2082),AllocFactorMatrix,(Q$4+1),FALSE)*$E2088</f>
        <v>105.23606568931829</v>
      </c>
      <c r="R2082" s="5">
        <f ca="1">VLOOKUP(CONCATENATE($F2082," ",$G2082),AllocFactorMatrix,(R$4+1),FALSE)*$E2088</f>
        <v>4.7323482402299177</v>
      </c>
      <c r="S2082" s="5">
        <f t="shared" ref="S2082:S2088" ca="1" si="1032">SUBTOTAL(9,O2082:R2082)</f>
        <v>1592.7069931673507</v>
      </c>
      <c r="T2082" s="5">
        <f ca="1">VLOOKUP(CONCATENATE($F2082," ",$G2082),AllocFactorMatrix,(T$4+1),FALSE)*$E2088</f>
        <v>43.66061229247903</v>
      </c>
      <c r="U2082" s="5">
        <f ca="1">VLOOKUP(CONCATENATE($F2082," ",$G2082),AllocFactorMatrix,(U$4+1),FALSE)*$E2088</f>
        <v>714.49848119083288</v>
      </c>
      <c r="V2082" s="5">
        <f ca="1">VLOOKUP(CONCATENATE($F2082," ",$G2082),AllocFactorMatrix,(V$4+1),FALSE)*$E2088</f>
        <v>3776.1445493892106</v>
      </c>
      <c r="W2082" s="5">
        <f ca="1">VLOOKUP(CONCATENATE($F2082," ",$G2082),AllocFactorMatrix,(W$4+1),FALSE)*$E2088</f>
        <v>681.90911880329975</v>
      </c>
      <c r="X2082" s="5">
        <f t="shared" ref="X2082:X2088" ca="1" si="1033">SUBTOTAL(9,T2082:W2082)</f>
        <v>5216.2127616758225</v>
      </c>
      <c r="Y2082" s="5">
        <f ca="1">VLOOKUP(CONCATENATE($F2082," ",$G2082),AllocFactorMatrix,(Y$4+1),FALSE)*$E2088</f>
        <v>383.82827483816902</v>
      </c>
      <c r="Z2082" s="5">
        <f ca="1">VLOOKUP(CONCATENATE($F2082," ",$G2082),AllocFactorMatrix,(Z$4+1),FALSE)*$E2088</f>
        <v>6.4289768868563426</v>
      </c>
      <c r="AA2082" s="5">
        <f t="shared" ca="1" si="1029"/>
        <v>390.25725172502536</v>
      </c>
      <c r="AB2082" s="5">
        <f ca="1">VLOOKUP(CONCATENATE($F2082," ",$G2082),AllocFactorMatrix,(AB$4+1),FALSE)*$E2088</f>
        <v>4.9807417749527998</v>
      </c>
      <c r="AC2082" s="5">
        <f ca="1">VLOOKUP(CONCATENATE($F2082," ",$G2082),AllocFactorMatrix,(AC$4+1),FALSE)*$E2088</f>
        <v>0</v>
      </c>
      <c r="AD2082" s="5">
        <f ca="1">VLOOKUP(CONCATENATE($F2082," ",$G2082),AllocFactorMatrix,(AD$4+1),FALSE)*$E2088</f>
        <v>0</v>
      </c>
    </row>
    <row r="2083" spans="1:30" hidden="1" outlineLevel="1">
      <c r="E2083" s="51"/>
      <c r="F2083" s="52" t="str">
        <f>F2088</f>
        <v>TDOMX</v>
      </c>
      <c r="G2083" s="55" t="str">
        <f>$G$10</f>
        <v>SUBTRAN</v>
      </c>
      <c r="H2083" s="4">
        <f t="shared" ca="1" si="1027"/>
        <v>4054.7694699411982</v>
      </c>
      <c r="I2083" s="5">
        <f ca="1">VLOOKUP(CONCATENATE($F2083," ",$G2083),AllocFactorMatrix,(I$4+1),FALSE)*$E2088</f>
        <v>1974.1352004811113</v>
      </c>
      <c r="J2083" s="5">
        <f ca="1">VLOOKUP(CONCATENATE($F2083," ",$G2083),AllocFactorMatrix,(J$4+1),FALSE)*$E2088</f>
        <v>95.274347250663865</v>
      </c>
      <c r="K2083" s="5">
        <f ca="1">VLOOKUP(CONCATENATE($F2083," ",$G2083),AllocFactorMatrix,(K$4+1),FALSE)*$E2088</f>
        <v>346.60341682219615</v>
      </c>
      <c r="L2083" s="5">
        <f ca="1">VLOOKUP(CONCATENATE($F2083," ",$G2083),AllocFactorMatrix,(L$4+1),FALSE)*$E2088</f>
        <v>10.70625343410452</v>
      </c>
      <c r="M2083" s="5">
        <f ca="1">VLOOKUP(CONCATENATE($F2083," ",$G2083),AllocFactorMatrix,(M$4+1),FALSE)*$E2088</f>
        <v>1.3334072433729987</v>
      </c>
      <c r="N2083" s="5">
        <f t="shared" ca="1" si="1028"/>
        <v>358.64307749967367</v>
      </c>
      <c r="O2083" s="5">
        <f ca="1">VLOOKUP(CONCATENATE($F2083," ",$G2083),AllocFactorMatrix,(O$4+1),FALSE)*$E2088</f>
        <v>261.86429875647246</v>
      </c>
      <c r="P2083" s="5">
        <f ca="1">VLOOKUP(CONCATENATE($F2083," ",$G2083),AllocFactorMatrix,(P$4+1),FALSE)*$E2088</f>
        <v>48.680267711859443</v>
      </c>
      <c r="Q2083" s="5">
        <f ca="1">VLOOKUP(CONCATENATE($F2083," ",$G2083),AllocFactorMatrix,(Q$4+1),FALSE)*$E2088</f>
        <v>28.965339332724348</v>
      </c>
      <c r="R2083" s="5">
        <f ca="1">VLOOKUP(CONCATENATE($F2083," ",$G2083),AllocFactorMatrix,(R$4+1),FALSE)*$E2088</f>
        <v>0</v>
      </c>
      <c r="S2083" s="5">
        <f t="shared" ca="1" si="1032"/>
        <v>339.50990580105628</v>
      </c>
      <c r="T2083" s="5">
        <f ca="1">VLOOKUP(CONCATENATE($F2083," ",$G2083),AllocFactorMatrix,(T$4+1),FALSE)*$E2088</f>
        <v>9.1438516776886107</v>
      </c>
      <c r="U2083" s="5">
        <f ca="1">VLOOKUP(CONCATENATE($F2083," ",$G2083),AllocFactorMatrix,(U$4+1),FALSE)*$E2088</f>
        <v>149.6900725970554</v>
      </c>
      <c r="V2083" s="5">
        <f ca="1">VLOOKUP(CONCATENATE($F2083," ",$G2083),AllocFactorMatrix,(V$4+1),FALSE)*$E2088</f>
        <v>1042.8432999940446</v>
      </c>
      <c r="W2083" s="5">
        <f ca="1">VLOOKUP(CONCATENATE($F2083," ",$G2083),AllocFactorMatrix,(W$4+1),FALSE)*$E2088</f>
        <v>0</v>
      </c>
      <c r="X2083" s="5">
        <f t="shared" ca="1" si="1033"/>
        <v>1201.6772242687887</v>
      </c>
      <c r="Y2083" s="5">
        <f ca="1">VLOOKUP(CONCATENATE($F2083," ",$G2083),AllocFactorMatrix,(Y$4+1),FALSE)*$E2088</f>
        <v>78.813481942717587</v>
      </c>
      <c r="Z2083" s="5">
        <f ca="1">VLOOKUP(CONCATENATE($F2083," ",$G2083),AllocFactorMatrix,(Z$4+1),FALSE)*$E2088</f>
        <v>1.3138228851932694</v>
      </c>
      <c r="AA2083" s="5">
        <f t="shared" ca="1" si="1029"/>
        <v>80.127304827910862</v>
      </c>
      <c r="AB2083" s="5">
        <f ca="1">VLOOKUP(CONCATENATE($F2083," ",$G2083),AllocFactorMatrix,(AB$4+1),FALSE)*$E2088</f>
        <v>1.0524467074287145</v>
      </c>
      <c r="AC2083" s="5">
        <f ca="1">VLOOKUP(CONCATENATE($F2083," ",$G2083),AllocFactorMatrix,(AC$4+1),FALSE)*$E2088</f>
        <v>3.5785437959146074</v>
      </c>
      <c r="AD2083" s="5">
        <f ca="1">VLOOKUP(CONCATENATE($F2083," ",$G2083),AllocFactorMatrix,(AD$4+1),FALSE)*$E2088</f>
        <v>0.77141930864984365</v>
      </c>
    </row>
    <row r="2084" spans="1:30" hidden="1" outlineLevel="1">
      <c r="E2084" s="51"/>
      <c r="F2084" s="52" t="str">
        <f>F2088</f>
        <v>TDOMX</v>
      </c>
      <c r="G2084" s="55" t="str">
        <f>$G$11</f>
        <v>DISTPRI</v>
      </c>
      <c r="H2084" s="4">
        <f t="shared" ca="1" si="1027"/>
        <v>100815.86297199232</v>
      </c>
      <c r="I2084" s="5">
        <f ca="1">VLOOKUP(CONCATENATE($F2084," ",$G2084),AllocFactorMatrix,(I$4+1),FALSE)*$E2088</f>
        <v>67379.541073905668</v>
      </c>
      <c r="J2084" s="5">
        <f ca="1">VLOOKUP(CONCATENATE($F2084," ",$G2084),AllocFactorMatrix,(J$4+1),FALSE)*$E2088</f>
        <v>3176.0956694430356</v>
      </c>
      <c r="K2084" s="5">
        <f ca="1">VLOOKUP(CONCATENATE($F2084," ",$G2084),AllocFactorMatrix,(K$4+1),FALSE)*$E2088</f>
        <v>11532.598303414985</v>
      </c>
      <c r="L2084" s="5">
        <f ca="1">VLOOKUP(CONCATENATE($F2084," ",$G2084),AllocFactorMatrix,(L$4+1),FALSE)*$E2088</f>
        <v>356.41729668445521</v>
      </c>
      <c r="M2084" s="5">
        <f ca="1">VLOOKUP(CONCATENATE($F2084," ",$G2084),AllocFactorMatrix,(M$4+1),FALSE)*$E2088</f>
        <v>0</v>
      </c>
      <c r="N2084" s="5">
        <f t="shared" ca="1" si="1028"/>
        <v>11889.015600099439</v>
      </c>
      <c r="O2084" s="5">
        <f ca="1">VLOOKUP(CONCATENATE($F2084," ",$G2084),AllocFactorMatrix,(O$4+1),FALSE)*$E2088</f>
        <v>8647.433001731697</v>
      </c>
      <c r="P2084" s="5">
        <f ca="1">VLOOKUP(CONCATENATE($F2084," ",$G2084),AllocFactorMatrix,(P$4+1),FALSE)*$E2088</f>
        <v>1610.5849784930351</v>
      </c>
      <c r="Q2084" s="5">
        <f ca="1">VLOOKUP(CONCATENATE($F2084," ",$G2084),AllocFactorMatrix,(Q$4+1),FALSE)*$E2088</f>
        <v>0</v>
      </c>
      <c r="R2084" s="5">
        <f ca="1">VLOOKUP(CONCATENATE($F2084," ",$G2084),AllocFactorMatrix,(R$4+1),FALSE)*$E2088</f>
        <v>0</v>
      </c>
      <c r="S2084" s="5">
        <f t="shared" ca="1" si="1032"/>
        <v>10258.017980224733</v>
      </c>
      <c r="T2084" s="5">
        <f ca="1">VLOOKUP(CONCATENATE($F2084," ",$G2084),AllocFactorMatrix,(T$4+1),FALSE)*$E2088</f>
        <v>308.27565750386566</v>
      </c>
      <c r="U2084" s="5">
        <f ca="1">VLOOKUP(CONCATENATE($F2084," ",$G2084),AllocFactorMatrix,(U$4+1),FALSE)*$E2088</f>
        <v>4971.7887751674716</v>
      </c>
      <c r="V2084" s="5">
        <f ca="1">VLOOKUP(CONCATENATE($F2084," ",$G2084),AllocFactorMatrix,(V$4+1),FALSE)*$E2088</f>
        <v>0</v>
      </c>
      <c r="W2084" s="5">
        <f ca="1">VLOOKUP(CONCATENATE($F2084," ",$G2084),AllocFactorMatrix,(W$4+1),FALSE)*$E2088</f>
        <v>0</v>
      </c>
      <c r="X2084" s="5">
        <f t="shared" ca="1" si="1033"/>
        <v>5280.0644326713373</v>
      </c>
      <c r="Y2084" s="5">
        <f ca="1">VLOOKUP(CONCATENATE($F2084," ",$G2084),AllocFactorMatrix,(Y$4+1),FALSE)*$E2088</f>
        <v>2607.5984481241612</v>
      </c>
      <c r="Z2084" s="5">
        <f ca="1">VLOOKUP(CONCATENATE($F2084," ",$G2084),AllocFactorMatrix,(Z$4+1),FALSE)*$E2088</f>
        <v>43.504949591980449</v>
      </c>
      <c r="AA2084" s="5">
        <f t="shared" ca="1" si="1029"/>
        <v>2651.1033977161414</v>
      </c>
      <c r="AB2084" s="5">
        <f ca="1">VLOOKUP(CONCATENATE($F2084," ",$G2084),AllocFactorMatrix,(AB$4+1),FALSE)*$E2088</f>
        <v>35.246298763628381</v>
      </c>
      <c r="AC2084" s="5">
        <f ca="1">VLOOKUP(CONCATENATE($F2084," ",$G2084),AllocFactorMatrix,(AC$4+1),FALSE)*$E2088</f>
        <v>120.74892281093041</v>
      </c>
      <c r="AD2084" s="5">
        <f ca="1">VLOOKUP(CONCATENATE($F2084," ",$G2084),AllocFactorMatrix,(AD$4+1),FALSE)*$E2088</f>
        <v>26.029596357424033</v>
      </c>
    </row>
    <row r="2085" spans="1:30" hidden="1" outlineLevel="1">
      <c r="E2085" s="51"/>
      <c r="F2085" s="52" t="str">
        <f>F2088</f>
        <v>TDOMX</v>
      </c>
      <c r="G2085" s="55" t="str">
        <f>$G$12</f>
        <v>DISTSEC</v>
      </c>
      <c r="H2085" s="4">
        <f t="shared" ca="1" si="1027"/>
        <v>41607.946643536678</v>
      </c>
      <c r="I2085" s="5">
        <f ca="1">VLOOKUP(CONCATENATE($F2085," ",$G2085),AllocFactorMatrix,(I$4+1),FALSE)*$E2088</f>
        <v>31110.322103625724</v>
      </c>
      <c r="J2085" s="5">
        <f ca="1">VLOOKUP(CONCATENATE($F2085," ",$G2085),AllocFactorMatrix,(J$4+1),FALSE)*$E2088</f>
        <v>1499.8385437669506</v>
      </c>
      <c r="K2085" s="5">
        <f ca="1">VLOOKUP(CONCATENATE($F2085," ",$G2085),AllocFactorMatrix,(K$4+1),FALSE)*$E2088</f>
        <v>4525.6379254021231</v>
      </c>
      <c r="L2085" s="5">
        <f ca="1">VLOOKUP(CONCATENATE($F2085," ",$G2085),AllocFactorMatrix,(L$4+1),FALSE)*$E2088</f>
        <v>0</v>
      </c>
      <c r="M2085" s="5">
        <f ca="1">VLOOKUP(CONCATENATE($F2085," ",$G2085),AllocFactorMatrix,(M$4+1),FALSE)*$E2088</f>
        <v>0</v>
      </c>
      <c r="N2085" s="5">
        <f t="shared" ca="1" si="1028"/>
        <v>4525.6379254021231</v>
      </c>
      <c r="O2085" s="5">
        <f ca="1">VLOOKUP(CONCATENATE($F2085," ",$G2085),AllocFactorMatrix,(O$4+1),FALSE)*$E2088</f>
        <v>2883.7541009263082</v>
      </c>
      <c r="P2085" s="5">
        <f ca="1">VLOOKUP(CONCATENATE($F2085," ",$G2085),AllocFactorMatrix,(P$4+1),FALSE)*$E2088</f>
        <v>0</v>
      </c>
      <c r="Q2085" s="5">
        <f ca="1">VLOOKUP(CONCATENATE($F2085," ",$G2085),AllocFactorMatrix,(Q$4+1),FALSE)*$E2088</f>
        <v>0</v>
      </c>
      <c r="R2085" s="5">
        <f ca="1">VLOOKUP(CONCATENATE($F2085," ",$G2085),AllocFactorMatrix,(R$4+1),FALSE)*$E2088</f>
        <v>0</v>
      </c>
      <c r="S2085" s="5">
        <f t="shared" ca="1" si="1032"/>
        <v>2883.7541009263082</v>
      </c>
      <c r="T2085" s="5">
        <f ca="1">VLOOKUP(CONCATENATE($F2085," ",$G2085),AllocFactorMatrix,(T$4+1),FALSE)*$E2088</f>
        <v>77.970661158183759</v>
      </c>
      <c r="U2085" s="5">
        <f ca="1">VLOOKUP(CONCATENATE($F2085," ",$G2085),AllocFactorMatrix,(U$4+1),FALSE)*$E2088</f>
        <v>0</v>
      </c>
      <c r="V2085" s="5">
        <f ca="1">VLOOKUP(CONCATENATE($F2085," ",$G2085),AllocFactorMatrix,(V$4+1),FALSE)*$E2088</f>
        <v>0</v>
      </c>
      <c r="W2085" s="5">
        <f ca="1">VLOOKUP(CONCATENATE($F2085," ",$G2085),AllocFactorMatrix,(W$4+1),FALSE)*$E2088</f>
        <v>0</v>
      </c>
      <c r="X2085" s="5">
        <f t="shared" ca="1" si="1033"/>
        <v>77.970661158183759</v>
      </c>
      <c r="Y2085" s="5">
        <f ca="1">VLOOKUP(CONCATENATE($F2085," ",$G2085),AllocFactorMatrix,(Y$4+1),FALSE)*$E2088</f>
        <v>1063.6556654475576</v>
      </c>
      <c r="Z2085" s="5">
        <f ca="1">VLOOKUP(CONCATENATE($F2085," ",$G2085),AllocFactorMatrix,(Z$4+1),FALSE)*$E2088</f>
        <v>0</v>
      </c>
      <c r="AA2085" s="5">
        <f t="shared" ca="1" si="1029"/>
        <v>1063.6556654475576</v>
      </c>
      <c r="AB2085" s="5">
        <f ca="1">VLOOKUP(CONCATENATE($F2085," ",$G2085),AllocFactorMatrix,(AB$4+1),FALSE)*$E2088</f>
        <v>11.037589056875376</v>
      </c>
      <c r="AC2085" s="5">
        <f ca="1">VLOOKUP(CONCATENATE($F2085," ",$G2085),AllocFactorMatrix,(AC$4+1),FALSE)*$E2088</f>
        <v>374.76860074652251</v>
      </c>
      <c r="AD2085" s="5">
        <f ca="1">VLOOKUP(CONCATENATE($F2085," ",$G2085),AllocFactorMatrix,(AD$4+1),FALSE)*$E2088</f>
        <v>60.961453406434785</v>
      </c>
    </row>
    <row r="2086" spans="1:30" hidden="1" outlineLevel="1">
      <c r="E2086" s="51"/>
      <c r="F2086" s="52" t="str">
        <f>F2088</f>
        <v>TDOMX</v>
      </c>
      <c r="G2086" s="55" t="str">
        <f>$G$13</f>
        <v>ENERGY</v>
      </c>
      <c r="H2086" s="4">
        <f t="shared" ca="1" si="1027"/>
        <v>0</v>
      </c>
      <c r="I2086" s="5">
        <f ca="1">VLOOKUP(CONCATENATE($F2086," ",$G2086),AllocFactorMatrix,(I$4+1),FALSE)*$E2088</f>
        <v>0</v>
      </c>
      <c r="J2086" s="5">
        <f ca="1">VLOOKUP(CONCATENATE($F2086," ",$G2086),AllocFactorMatrix,(J$4+1),FALSE)*$E2088</f>
        <v>0</v>
      </c>
      <c r="K2086" s="5">
        <f ca="1">VLOOKUP(CONCATENATE($F2086," ",$G2086),AllocFactorMatrix,(K$4+1),FALSE)*$E2088</f>
        <v>0</v>
      </c>
      <c r="L2086" s="5">
        <f ca="1">VLOOKUP(CONCATENATE($F2086," ",$G2086),AllocFactorMatrix,(L$4+1),FALSE)*$E2088</f>
        <v>0</v>
      </c>
      <c r="M2086" s="5">
        <f ca="1">VLOOKUP(CONCATENATE($F2086," ",$G2086),AllocFactorMatrix,(M$4+1),FALSE)*$E2088</f>
        <v>0</v>
      </c>
      <c r="N2086" s="5">
        <f t="shared" ca="1" si="1028"/>
        <v>0</v>
      </c>
      <c r="O2086" s="5">
        <f ca="1">VLOOKUP(CONCATENATE($F2086," ",$G2086),AllocFactorMatrix,(O$4+1),FALSE)*$E2088</f>
        <v>0</v>
      </c>
      <c r="P2086" s="5">
        <f ca="1">VLOOKUP(CONCATENATE($F2086," ",$G2086),AllocFactorMatrix,(P$4+1),FALSE)*$E2088</f>
        <v>0</v>
      </c>
      <c r="Q2086" s="5">
        <f ca="1">VLOOKUP(CONCATENATE($F2086," ",$G2086),AllocFactorMatrix,(Q$4+1),FALSE)*$E2088</f>
        <v>0</v>
      </c>
      <c r="R2086" s="5">
        <f ca="1">VLOOKUP(CONCATENATE($F2086," ",$G2086),AllocFactorMatrix,(R$4+1),FALSE)*$E2088</f>
        <v>0</v>
      </c>
      <c r="S2086" s="5">
        <f t="shared" ca="1" si="1032"/>
        <v>0</v>
      </c>
      <c r="T2086" s="5">
        <f ca="1">VLOOKUP(CONCATENATE($F2086," ",$G2086),AllocFactorMatrix,(T$4+1),FALSE)*$E2088</f>
        <v>0</v>
      </c>
      <c r="U2086" s="5">
        <f ca="1">VLOOKUP(CONCATENATE($F2086," ",$G2086),AllocFactorMatrix,(U$4+1),FALSE)*$E2088</f>
        <v>0</v>
      </c>
      <c r="V2086" s="5">
        <f ca="1">VLOOKUP(CONCATENATE($F2086," ",$G2086),AllocFactorMatrix,(V$4+1),FALSE)*$E2088</f>
        <v>0</v>
      </c>
      <c r="W2086" s="5">
        <f ca="1">VLOOKUP(CONCATENATE($F2086," ",$G2086),AllocFactorMatrix,(W$4+1),FALSE)*$E2088</f>
        <v>0</v>
      </c>
      <c r="X2086" s="5">
        <f t="shared" ca="1" si="1033"/>
        <v>0</v>
      </c>
      <c r="Y2086" s="5">
        <f ca="1">VLOOKUP(CONCATENATE($F2086," ",$G2086),AllocFactorMatrix,(Y$4+1),FALSE)*$E2088</f>
        <v>0</v>
      </c>
      <c r="Z2086" s="5">
        <f ca="1">VLOOKUP(CONCATENATE($F2086," ",$G2086),AllocFactorMatrix,(Z$4+1),FALSE)*$E2088</f>
        <v>0</v>
      </c>
      <c r="AA2086" s="5">
        <f t="shared" ca="1" si="1029"/>
        <v>0</v>
      </c>
      <c r="AB2086" s="5">
        <f ca="1">VLOOKUP(CONCATENATE($F2086," ",$G2086),AllocFactorMatrix,(AB$4+1),FALSE)*$E2088</f>
        <v>0</v>
      </c>
      <c r="AC2086" s="5">
        <f ca="1">VLOOKUP(CONCATENATE($F2086," ",$G2086),AllocFactorMatrix,(AC$4+1),FALSE)*$E2088</f>
        <v>0</v>
      </c>
      <c r="AD2086" s="5">
        <f ca="1">VLOOKUP(CONCATENATE($F2086," ",$G2086),AllocFactorMatrix,(AD$4+1),FALSE)*$E2088</f>
        <v>0</v>
      </c>
    </row>
    <row r="2087" spans="1:30" hidden="1" outlineLevel="1">
      <c r="E2087" s="51"/>
      <c r="F2087" s="52" t="str">
        <f>F2088</f>
        <v>TDOMX</v>
      </c>
      <c r="G2087" s="55" t="str">
        <f>$G$14</f>
        <v>CUSTOMER</v>
      </c>
      <c r="H2087" s="4">
        <f t="shared" ca="1" si="1027"/>
        <v>7681.1750215137317</v>
      </c>
      <c r="I2087" s="5">
        <f ca="1">VLOOKUP(CONCATENATE($F2087," ",$G2087),AllocFactorMatrix,(I$4+1),FALSE)*$E2088</f>
        <v>3135.7282232957564</v>
      </c>
      <c r="J2087" s="5">
        <f ca="1">VLOOKUP(CONCATENATE($F2087," ",$G2087),AllocFactorMatrix,(J$4+1),FALSE)*$E2088</f>
        <v>1357.8105166177425</v>
      </c>
      <c r="K2087" s="5">
        <f ca="1">VLOOKUP(CONCATENATE($F2087," ",$G2087),AllocFactorMatrix,(K$4+1),FALSE)*$E2088</f>
        <v>387.84846529710012</v>
      </c>
      <c r="L2087" s="5">
        <f ca="1">VLOOKUP(CONCATENATE($F2087," ",$G2087),AllocFactorMatrix,(L$4+1),FALSE)*$E2088</f>
        <v>217.09380643290947</v>
      </c>
      <c r="M2087" s="5">
        <f ca="1">VLOOKUP(CONCATENATE($F2087," ",$G2087),AllocFactorMatrix,(M$4+1),FALSE)*$E2088</f>
        <v>35.233838380799511</v>
      </c>
      <c r="N2087" s="5">
        <f t="shared" ca="1" si="1028"/>
        <v>640.17611011080908</v>
      </c>
      <c r="O2087" s="5">
        <f ca="1">VLOOKUP(CONCATENATE($F2087," ",$G2087),AllocFactorMatrix,(O$4+1),FALSE)*$E2088</f>
        <v>165.92538353447964</v>
      </c>
      <c r="P2087" s="5">
        <f ca="1">VLOOKUP(CONCATENATE($F2087," ",$G2087),AllocFactorMatrix,(P$4+1),FALSE)*$E2088</f>
        <v>56.456587734451858</v>
      </c>
      <c r="Q2087" s="5">
        <f ca="1">VLOOKUP(CONCATENATE($F2087," ",$G2087),AllocFactorMatrix,(Q$4+1),FALSE)*$E2088</f>
        <v>122.75989454844637</v>
      </c>
      <c r="R2087" s="5">
        <f ca="1">VLOOKUP(CONCATENATE($F2087," ",$G2087),AllocFactorMatrix,(R$4+1),FALSE)*$E2088</f>
        <v>21.575514363119701</v>
      </c>
      <c r="S2087" s="5">
        <f t="shared" ca="1" si="1032"/>
        <v>366.71738018049751</v>
      </c>
      <c r="T2087" s="5">
        <f ca="1">VLOOKUP(CONCATENATE($F2087," ",$G2087),AllocFactorMatrix,(T$4+1),FALSE)*$E2088</f>
        <v>1.1431584080553698</v>
      </c>
      <c r="U2087" s="5">
        <f ca="1">VLOOKUP(CONCATENATE($F2087," ",$G2087),AllocFactorMatrix,(U$4+1),FALSE)*$E2088</f>
        <v>33.491200610404604</v>
      </c>
      <c r="V2087" s="5">
        <f ca="1">VLOOKUP(CONCATENATE($F2087," ",$G2087),AllocFactorMatrix,(V$4+1),FALSE)*$E2088</f>
        <v>180.52913183804196</v>
      </c>
      <c r="W2087" s="5">
        <f ca="1">VLOOKUP(CONCATENATE($F2087," ",$G2087),AllocFactorMatrix,(W$4+1),FALSE)*$E2088</f>
        <v>32.363337871693496</v>
      </c>
      <c r="X2087" s="5">
        <f t="shared" ca="1" si="1033"/>
        <v>247.52682872819543</v>
      </c>
      <c r="Y2087" s="5">
        <f ca="1">VLOOKUP(CONCATENATE($F2087," ",$G2087),AllocFactorMatrix,(Y$4+1),FALSE)*$E2088</f>
        <v>46.011694798638047</v>
      </c>
      <c r="Z2087" s="5">
        <f ca="1">VLOOKUP(CONCATENATE($F2087," ",$G2087),AllocFactorMatrix,(Z$4+1),FALSE)*$E2088</f>
        <v>0.95688007566631372</v>
      </c>
      <c r="AA2087" s="5">
        <f t="shared" ca="1" si="1029"/>
        <v>46.968574874304359</v>
      </c>
      <c r="AB2087" s="5">
        <f ca="1">VLOOKUP(CONCATENATE($F2087," ",$G2087),AllocFactorMatrix,(AB$4+1),FALSE)*$E2088</f>
        <v>0.5683538260945582</v>
      </c>
      <c r="AC2087" s="5">
        <f ca="1">VLOOKUP(CONCATENATE($F2087," ",$G2087),AllocFactorMatrix,(AC$4+1),FALSE)*$E2088</f>
        <v>1047.2969162606512</v>
      </c>
      <c r="AD2087" s="5">
        <f ca="1">VLOOKUP(CONCATENATE($F2087," ",$G2087),AllocFactorMatrix,(AD$4+1),FALSE)*$E2088</f>
        <v>838.38211761968057</v>
      </c>
    </row>
    <row r="2088" spans="1:30" collapsed="1">
      <c r="D2088" s="96" t="s">
        <v>641</v>
      </c>
      <c r="E2088" s="61">
        <v>172594</v>
      </c>
      <c r="F2088" s="97" t="s">
        <v>218</v>
      </c>
      <c r="G2088" s="55" t="str">
        <f>$G$15</f>
        <v>TOTAL</v>
      </c>
      <c r="H2088" s="4">
        <f t="shared" ca="1" si="1027"/>
        <v>172594.00000000003</v>
      </c>
      <c r="I2088" s="5">
        <f ca="1">VLOOKUP(CONCATENATE($F2088," ",$G2088),AllocFactorMatrix,(I$4+1),FALSE)*$E2088</f>
        <v>112680.12257010795</v>
      </c>
      <c r="J2088" s="5">
        <f ca="1">VLOOKUP(CONCATENATE($F2088," ",$G2088),AllocFactorMatrix,(J$4+1),FALSE)*$E2088</f>
        <v>6577.8954961047821</v>
      </c>
      <c r="K2088" s="5">
        <f ca="1">VLOOKUP(CONCATENATE($F2088," ",$G2088),AllocFactorMatrix,(K$4+1),FALSE)*$E2088</f>
        <v>18436.896708370008</v>
      </c>
      <c r="L2088" s="5">
        <f ca="1">VLOOKUP(CONCATENATE($F2088," ",$G2088),AllocFactorMatrix,(L$4+1),FALSE)*$E2088</f>
        <v>635.97120560419251</v>
      </c>
      <c r="M2088" s="5">
        <f ca="1">VLOOKUP(CONCATENATE($F2088," ",$G2088),AllocFactorMatrix,(M$4+1),FALSE)*$E2088</f>
        <v>41.420555984694111</v>
      </c>
      <c r="N2088" s="5">
        <f t="shared" ca="1" si="1028"/>
        <v>19114.288469958894</v>
      </c>
      <c r="O2088" s="5">
        <f ca="1">VLOOKUP(CONCATENATE($F2088," ",$G2088),AllocFactorMatrix,(O$4+1),FALSE)*$E2088</f>
        <v>13208.831093342431</v>
      </c>
      <c r="P2088" s="5">
        <f ca="1">VLOOKUP(CONCATENATE($F2088," ",$G2088),AllocFactorMatrix,(P$4+1),FALSE)*$E2088</f>
        <v>1948.606104783677</v>
      </c>
      <c r="Q2088" s="5">
        <f ca="1">VLOOKUP(CONCATENATE($F2088," ",$G2088),AllocFactorMatrix,(Q$4+1),FALSE)*$E2088</f>
        <v>256.96129957048896</v>
      </c>
      <c r="R2088" s="5">
        <f ca="1">VLOOKUP(CONCATENATE($F2088," ",$G2088),AllocFactorMatrix,(R$4+1),FALSE)*$E2088</f>
        <v>26.307862603349623</v>
      </c>
      <c r="S2088" s="5">
        <f t="shared" ca="1" si="1032"/>
        <v>15440.706360299946</v>
      </c>
      <c r="T2088" s="5">
        <f ca="1">VLOOKUP(CONCATENATE($F2088," ",$G2088),AllocFactorMatrix,(T$4+1),FALSE)*$E2088</f>
        <v>440.19394104027236</v>
      </c>
      <c r="U2088" s="5">
        <f ca="1">VLOOKUP(CONCATENATE($F2088," ",$G2088),AllocFactorMatrix,(U$4+1),FALSE)*$E2088</f>
        <v>5869.4685295657655</v>
      </c>
      <c r="V2088" s="5">
        <f ca="1">VLOOKUP(CONCATENATE($F2088," ",$G2088),AllocFactorMatrix,(V$4+1),FALSE)*$E2088</f>
        <v>4999.5169812213016</v>
      </c>
      <c r="W2088" s="5">
        <f ca="1">VLOOKUP(CONCATENATE($F2088," ",$G2088),AllocFactorMatrix,(W$4+1),FALSE)*$E2088</f>
        <v>714.27245667499312</v>
      </c>
      <c r="X2088" s="5">
        <f t="shared" ca="1" si="1033"/>
        <v>12023.451908502331</v>
      </c>
      <c r="Y2088" s="5">
        <f ca="1">VLOOKUP(CONCATENATE($F2088," ",$G2088),AllocFactorMatrix,(Y$4+1),FALSE)*$E2088</f>
        <v>4179.907565151243</v>
      </c>
      <c r="Z2088" s="5">
        <f ca="1">VLOOKUP(CONCATENATE($F2088," ",$G2088),AllocFactorMatrix,(Z$4+1),FALSE)*$E2088</f>
        <v>52.204629439696383</v>
      </c>
      <c r="AA2088" s="5">
        <f t="shared" ca="1" si="1029"/>
        <v>4232.112194590939</v>
      </c>
      <c r="AB2088" s="5">
        <f ca="1">VLOOKUP(CONCATENATE($F2088," ",$G2088),AllocFactorMatrix,(AB$4+1),FALSE)*$E2088</f>
        <v>52.885430128979827</v>
      </c>
      <c r="AC2088" s="5">
        <f ca="1">VLOOKUP(CONCATENATE($F2088," ",$G2088),AllocFactorMatrix,(AC$4+1),FALSE)*$E2088</f>
        <v>1546.3929836140185</v>
      </c>
      <c r="AD2088" s="5">
        <f ca="1">VLOOKUP(CONCATENATE($F2088," ",$G2088),AllocFactorMatrix,(AD$4+1),FALSE)*$E2088</f>
        <v>926.14458669218936</v>
      </c>
    </row>
    <row r="2089" spans="1:30" s="51" customFormat="1" hidden="1" outlineLevel="1">
      <c r="A2089" s="56"/>
      <c r="B2089" s="112"/>
      <c r="C2089" s="55"/>
      <c r="F2089" s="52" t="str">
        <f>F2096</f>
        <v>TOTOHLINES</v>
      </c>
      <c r="G2089" s="55" t="str">
        <f>$G$8</f>
        <v>PRODUCTION</v>
      </c>
      <c r="H2089" s="53">
        <f t="shared" ref="H2089:H2096" si="1034">SUBTOTAL(9,I2089:AD2089)</f>
        <v>0</v>
      </c>
      <c r="I2089" s="54">
        <f>VLOOKUP(CONCATENATE($F2089," ",$G2089),AllocFactorMatrix,(I$4+1),FALSE)*$E2096</f>
        <v>0</v>
      </c>
      <c r="J2089" s="54">
        <f>VLOOKUP(CONCATENATE($F2089," ",$G2089),AllocFactorMatrix,(J$4+1),FALSE)*$E2096</f>
        <v>0</v>
      </c>
      <c r="K2089" s="54">
        <f>VLOOKUP(CONCATENATE($F2089," ",$G2089),AllocFactorMatrix,(K$4+1),FALSE)*$E2096</f>
        <v>0</v>
      </c>
      <c r="L2089" s="54">
        <f>VLOOKUP(CONCATENATE($F2089," ",$G2089),AllocFactorMatrix,(L$4+1),FALSE)*$E2096</f>
        <v>0</v>
      </c>
      <c r="M2089" s="54">
        <f>VLOOKUP(CONCATENATE($F2089," ",$G2089),AllocFactorMatrix,(M$4+1),FALSE)*$E2096</f>
        <v>0</v>
      </c>
      <c r="N2089" s="54">
        <f t="shared" ref="N2089:N2096" si="1035">SUBTOTAL(9,K2089:M2089)</f>
        <v>0</v>
      </c>
      <c r="O2089" s="54">
        <f>VLOOKUP(CONCATENATE($F2089," ",$G2089),AllocFactorMatrix,(O$4+1),FALSE)*$E2096</f>
        <v>0</v>
      </c>
      <c r="P2089" s="54">
        <f>VLOOKUP(CONCATENATE($F2089," ",$G2089),AllocFactorMatrix,(P$4+1),FALSE)*$E2096</f>
        <v>0</v>
      </c>
      <c r="Q2089" s="54">
        <f>VLOOKUP(CONCATENATE($F2089," ",$G2089),AllocFactorMatrix,(Q$4+1),FALSE)*$E2096</f>
        <v>0</v>
      </c>
      <c r="R2089" s="54">
        <f>VLOOKUP(CONCATENATE($F2089," ",$G2089),AllocFactorMatrix,(R$4+1),FALSE)*$E2096</f>
        <v>0</v>
      </c>
      <c r="S2089" s="54">
        <f>SUBTOTAL(9,O2089:R2089)</f>
        <v>0</v>
      </c>
      <c r="T2089" s="54">
        <f>VLOOKUP(CONCATENATE($F2089," ",$G2089),AllocFactorMatrix,(T$4+1),FALSE)*$E2096</f>
        <v>0</v>
      </c>
      <c r="U2089" s="54">
        <f>VLOOKUP(CONCATENATE($F2089," ",$G2089),AllocFactorMatrix,(U$4+1),FALSE)*$E2096</f>
        <v>0</v>
      </c>
      <c r="V2089" s="54">
        <f>VLOOKUP(CONCATENATE($F2089," ",$G2089),AllocFactorMatrix,(V$4+1),FALSE)*$E2096</f>
        <v>0</v>
      </c>
      <c r="W2089" s="54">
        <f>VLOOKUP(CONCATENATE($F2089," ",$G2089),AllocFactorMatrix,(W$4+1),FALSE)*$E2096</f>
        <v>0</v>
      </c>
      <c r="X2089" s="54">
        <f>SUBTOTAL(9,T2089:W2089)</f>
        <v>0</v>
      </c>
      <c r="Y2089" s="54">
        <f>VLOOKUP(CONCATENATE($F2089," ",$G2089),AllocFactorMatrix,(Y$4+1),FALSE)*$E2096</f>
        <v>0</v>
      </c>
      <c r="Z2089" s="54">
        <f>VLOOKUP(CONCATENATE($F2089," ",$G2089),AllocFactorMatrix,(Z$4+1),FALSE)*$E2096</f>
        <v>0</v>
      </c>
      <c r="AA2089" s="54">
        <f t="shared" ref="AA2089:AA2096" si="1036">SUBTOTAL(9,Y2089:Z2089)</f>
        <v>0</v>
      </c>
      <c r="AB2089" s="54">
        <f>VLOOKUP(CONCATENATE($F2089," ",$G2089),AllocFactorMatrix,(AB$4+1),FALSE)*$E2096</f>
        <v>0</v>
      </c>
      <c r="AC2089" s="54">
        <f>VLOOKUP(CONCATENATE($F2089," ",$G2089),AllocFactorMatrix,(AC$4+1),FALSE)*$E2096</f>
        <v>0</v>
      </c>
      <c r="AD2089" s="54">
        <f>VLOOKUP(CONCATENATE($F2089," ",$G2089),AllocFactorMatrix,(AD$4+1),FALSE)*$E2096</f>
        <v>0</v>
      </c>
    </row>
    <row r="2090" spans="1:30" s="51" customFormat="1" hidden="1" outlineLevel="1">
      <c r="A2090" s="56"/>
      <c r="B2090" s="112"/>
      <c r="C2090" s="55"/>
      <c r="F2090" s="52" t="str">
        <f>F2096</f>
        <v>TOTOHLINES</v>
      </c>
      <c r="G2090" s="55" t="str">
        <f>$G$9</f>
        <v>BULKTRAN</v>
      </c>
      <c r="H2090" s="53">
        <f t="shared" si="1034"/>
        <v>0</v>
      </c>
      <c r="I2090" s="54">
        <f>VLOOKUP(CONCATENATE($F2090," ",$G2090),AllocFactorMatrix,(I$4+1),FALSE)*$E2096</f>
        <v>0</v>
      </c>
      <c r="J2090" s="54">
        <f>VLOOKUP(CONCATENATE($F2090," ",$G2090),AllocFactorMatrix,(J$4+1),FALSE)*$E2096</f>
        <v>0</v>
      </c>
      <c r="K2090" s="54">
        <f>VLOOKUP(CONCATENATE($F2090," ",$G2090),AllocFactorMatrix,(K$4+1),FALSE)*$E2096</f>
        <v>0</v>
      </c>
      <c r="L2090" s="54">
        <f>VLOOKUP(CONCATENATE($F2090," ",$G2090),AllocFactorMatrix,(L$4+1),FALSE)*$E2096</f>
        <v>0</v>
      </c>
      <c r="M2090" s="54">
        <f>VLOOKUP(CONCATENATE($F2090," ",$G2090),AllocFactorMatrix,(M$4+1),FALSE)*$E2096</f>
        <v>0</v>
      </c>
      <c r="N2090" s="54">
        <f t="shared" si="1035"/>
        <v>0</v>
      </c>
      <c r="O2090" s="54">
        <f>VLOOKUP(CONCATENATE($F2090," ",$G2090),AllocFactorMatrix,(O$4+1),FALSE)*$E2096</f>
        <v>0</v>
      </c>
      <c r="P2090" s="54">
        <f>VLOOKUP(CONCATENATE($F2090," ",$G2090),AllocFactorMatrix,(P$4+1),FALSE)*$E2096</f>
        <v>0</v>
      </c>
      <c r="Q2090" s="54">
        <f>VLOOKUP(CONCATENATE($F2090," ",$G2090),AllocFactorMatrix,(Q$4+1),FALSE)*$E2096</f>
        <v>0</v>
      </c>
      <c r="R2090" s="54">
        <f>VLOOKUP(CONCATENATE($F2090," ",$G2090),AllocFactorMatrix,(R$4+1),FALSE)*$E2096</f>
        <v>0</v>
      </c>
      <c r="S2090" s="54">
        <f t="shared" ref="S2090:S2096" si="1037">SUBTOTAL(9,O2090:R2090)</f>
        <v>0</v>
      </c>
      <c r="T2090" s="54">
        <f>VLOOKUP(CONCATENATE($F2090," ",$G2090),AllocFactorMatrix,(T$4+1),FALSE)*$E2096</f>
        <v>0</v>
      </c>
      <c r="U2090" s="54">
        <f>VLOOKUP(CONCATENATE($F2090," ",$G2090),AllocFactorMatrix,(U$4+1),FALSE)*$E2096</f>
        <v>0</v>
      </c>
      <c r="V2090" s="54">
        <f>VLOOKUP(CONCATENATE($F2090," ",$G2090),AllocFactorMatrix,(V$4+1),FALSE)*$E2096</f>
        <v>0</v>
      </c>
      <c r="W2090" s="54">
        <f>VLOOKUP(CONCATENATE($F2090," ",$G2090),AllocFactorMatrix,(W$4+1),FALSE)*$E2096</f>
        <v>0</v>
      </c>
      <c r="X2090" s="54">
        <f t="shared" ref="X2090:X2096" si="1038">SUBTOTAL(9,T2090:W2090)</f>
        <v>0</v>
      </c>
      <c r="Y2090" s="54">
        <f>VLOOKUP(CONCATENATE($F2090," ",$G2090),AllocFactorMatrix,(Y$4+1),FALSE)*$E2096</f>
        <v>0</v>
      </c>
      <c r="Z2090" s="54">
        <f>VLOOKUP(CONCATENATE($F2090," ",$G2090),AllocFactorMatrix,(Z$4+1),FALSE)*$E2096</f>
        <v>0</v>
      </c>
      <c r="AA2090" s="54">
        <f t="shared" si="1036"/>
        <v>0</v>
      </c>
      <c r="AB2090" s="54">
        <f>VLOOKUP(CONCATENATE($F2090," ",$G2090),AllocFactorMatrix,(AB$4+1),FALSE)*$E2096</f>
        <v>0</v>
      </c>
      <c r="AC2090" s="54">
        <f>VLOOKUP(CONCATENATE($F2090," ",$G2090),AllocFactorMatrix,(AC$4+1),FALSE)*$E2096</f>
        <v>0</v>
      </c>
      <c r="AD2090" s="54">
        <f>VLOOKUP(CONCATENATE($F2090," ",$G2090),AllocFactorMatrix,(AD$4+1),FALSE)*$E2096</f>
        <v>0</v>
      </c>
    </row>
    <row r="2091" spans="1:30" s="51" customFormat="1" hidden="1" outlineLevel="1">
      <c r="A2091" s="56"/>
      <c r="B2091" s="112"/>
      <c r="C2091" s="55"/>
      <c r="F2091" s="52" t="str">
        <f>F2096</f>
        <v>TOTOHLINES</v>
      </c>
      <c r="G2091" s="55" t="str">
        <f>$G$10</f>
        <v>SUBTRAN</v>
      </c>
      <c r="H2091" s="53">
        <f t="shared" si="1034"/>
        <v>0</v>
      </c>
      <c r="I2091" s="54">
        <f>VLOOKUP(CONCATENATE($F2091," ",$G2091),AllocFactorMatrix,(I$4+1),FALSE)*$E2096</f>
        <v>0</v>
      </c>
      <c r="J2091" s="54">
        <f>VLOOKUP(CONCATENATE($F2091," ",$G2091),AllocFactorMatrix,(J$4+1),FALSE)*$E2096</f>
        <v>0</v>
      </c>
      <c r="K2091" s="54">
        <f>VLOOKUP(CONCATENATE($F2091," ",$G2091),AllocFactorMatrix,(K$4+1),FALSE)*$E2096</f>
        <v>0</v>
      </c>
      <c r="L2091" s="54">
        <f>VLOOKUP(CONCATENATE($F2091," ",$G2091),AllocFactorMatrix,(L$4+1),FALSE)*$E2096</f>
        <v>0</v>
      </c>
      <c r="M2091" s="54">
        <f>VLOOKUP(CONCATENATE($F2091," ",$G2091),AllocFactorMatrix,(M$4+1),FALSE)*$E2096</f>
        <v>0</v>
      </c>
      <c r="N2091" s="54">
        <f t="shared" si="1035"/>
        <v>0</v>
      </c>
      <c r="O2091" s="54">
        <f>VLOOKUP(CONCATENATE($F2091," ",$G2091),AllocFactorMatrix,(O$4+1),FALSE)*$E2096</f>
        <v>0</v>
      </c>
      <c r="P2091" s="54">
        <f>VLOOKUP(CONCATENATE($F2091," ",$G2091),AllocFactorMatrix,(P$4+1),FALSE)*$E2096</f>
        <v>0</v>
      </c>
      <c r="Q2091" s="54">
        <f>VLOOKUP(CONCATENATE($F2091," ",$G2091),AllocFactorMatrix,(Q$4+1),FALSE)*$E2096</f>
        <v>0</v>
      </c>
      <c r="R2091" s="54">
        <f>VLOOKUP(CONCATENATE($F2091," ",$G2091),AllocFactorMatrix,(R$4+1),FALSE)*$E2096</f>
        <v>0</v>
      </c>
      <c r="S2091" s="54">
        <f t="shared" si="1037"/>
        <v>0</v>
      </c>
      <c r="T2091" s="54">
        <f>VLOOKUP(CONCATENATE($F2091," ",$G2091),AllocFactorMatrix,(T$4+1),FALSE)*$E2096</f>
        <v>0</v>
      </c>
      <c r="U2091" s="54">
        <f>VLOOKUP(CONCATENATE($F2091," ",$G2091),AllocFactorMatrix,(U$4+1),FALSE)*$E2096</f>
        <v>0</v>
      </c>
      <c r="V2091" s="54">
        <f>VLOOKUP(CONCATENATE($F2091," ",$G2091),AllocFactorMatrix,(V$4+1),FALSE)*$E2096</f>
        <v>0</v>
      </c>
      <c r="W2091" s="54">
        <f>VLOOKUP(CONCATENATE($F2091," ",$G2091),AllocFactorMatrix,(W$4+1),FALSE)*$E2096</f>
        <v>0</v>
      </c>
      <c r="X2091" s="54">
        <f t="shared" si="1038"/>
        <v>0</v>
      </c>
      <c r="Y2091" s="54">
        <f>VLOOKUP(CONCATENATE($F2091," ",$G2091),AllocFactorMatrix,(Y$4+1),FALSE)*$E2096</f>
        <v>0</v>
      </c>
      <c r="Z2091" s="54">
        <f>VLOOKUP(CONCATENATE($F2091," ",$G2091),AllocFactorMatrix,(Z$4+1),FALSE)*$E2096</f>
        <v>0</v>
      </c>
      <c r="AA2091" s="54">
        <f t="shared" si="1036"/>
        <v>0</v>
      </c>
      <c r="AB2091" s="54">
        <f>VLOOKUP(CONCATENATE($F2091," ",$G2091),AllocFactorMatrix,(AB$4+1),FALSE)*$E2096</f>
        <v>0</v>
      </c>
      <c r="AC2091" s="54">
        <f>VLOOKUP(CONCATENATE($F2091," ",$G2091),AllocFactorMatrix,(AC$4+1),FALSE)*$E2096</f>
        <v>0</v>
      </c>
      <c r="AD2091" s="54">
        <f>VLOOKUP(CONCATENATE($F2091," ",$G2091),AllocFactorMatrix,(AD$4+1),FALSE)*$E2096</f>
        <v>0</v>
      </c>
    </row>
    <row r="2092" spans="1:30" s="51" customFormat="1" hidden="1" outlineLevel="1">
      <c r="A2092" s="56"/>
      <c r="B2092" s="112"/>
      <c r="C2092" s="55"/>
      <c r="F2092" s="52" t="str">
        <f>F2096</f>
        <v>TOTOHLINES</v>
      </c>
      <c r="G2092" s="55" t="str">
        <f>$G$11</f>
        <v>DISTPRI</v>
      </c>
      <c r="H2092" s="53">
        <f t="shared" si="1034"/>
        <v>-4794182.9514847882</v>
      </c>
      <c r="I2092" s="54">
        <f>VLOOKUP(CONCATENATE($F2092," ",$G2092),AllocFactorMatrix,(I$4+1),FALSE)*$E2096</f>
        <v>-3204156.9409084814</v>
      </c>
      <c r="J2092" s="54">
        <f>VLOOKUP(CONCATENATE($F2092," ",$G2092),AllocFactorMatrix,(J$4+1),FALSE)*$E2096</f>
        <v>-151035.59362437457</v>
      </c>
      <c r="K2092" s="54">
        <f>VLOOKUP(CONCATENATE($F2092," ",$G2092),AllocFactorMatrix,(K$4+1),FALSE)*$E2096</f>
        <v>-548419.51001217403</v>
      </c>
      <c r="L2092" s="54">
        <f>VLOOKUP(CONCATENATE($F2092," ",$G2092),AllocFactorMatrix,(L$4+1),FALSE)*$E2096</f>
        <v>-16949.016523854119</v>
      </c>
      <c r="M2092" s="54">
        <f>VLOOKUP(CONCATENATE($F2092," ",$G2092),AllocFactorMatrix,(M$4+1),FALSE)*$E2096</f>
        <v>0</v>
      </c>
      <c r="N2092" s="54">
        <f t="shared" si="1035"/>
        <v>-565368.52653602813</v>
      </c>
      <c r="O2092" s="54">
        <f>VLOOKUP(CONCATENATE($F2092," ",$G2092),AllocFactorMatrix,(O$4+1),FALSE)*$E2096</f>
        <v>-411218.77697487269</v>
      </c>
      <c r="P2092" s="54">
        <f>VLOOKUP(CONCATENATE($F2092," ",$G2092),AllocFactorMatrix,(P$4+1),FALSE)*$E2096</f>
        <v>-76589.524884133527</v>
      </c>
      <c r="Q2092" s="54">
        <f>VLOOKUP(CONCATENATE($F2092," ",$G2092),AllocFactorMatrix,(Q$4+1),FALSE)*$E2096</f>
        <v>0</v>
      </c>
      <c r="R2092" s="54">
        <f>VLOOKUP(CONCATENATE($F2092," ",$G2092),AllocFactorMatrix,(R$4+1),FALSE)*$E2096</f>
        <v>0</v>
      </c>
      <c r="S2092" s="54">
        <f t="shared" si="1037"/>
        <v>-487808.30185900623</v>
      </c>
      <c r="T2092" s="54">
        <f>VLOOKUP(CONCATENATE($F2092," ",$G2092),AllocFactorMatrix,(T$4+1),FALSE)*$E2096</f>
        <v>-14659.695984285527</v>
      </c>
      <c r="U2092" s="54">
        <f>VLOOKUP(CONCATENATE($F2092," ",$G2092),AllocFactorMatrix,(U$4+1),FALSE)*$E2096</f>
        <v>-236427.72359061314</v>
      </c>
      <c r="V2092" s="54">
        <f>VLOOKUP(CONCATENATE($F2092," ",$G2092),AllocFactorMatrix,(V$4+1),FALSE)*$E2096</f>
        <v>0</v>
      </c>
      <c r="W2092" s="54">
        <f>VLOOKUP(CONCATENATE($F2092," ",$G2092),AllocFactorMatrix,(W$4+1),FALSE)*$E2096</f>
        <v>0</v>
      </c>
      <c r="X2092" s="54">
        <f t="shared" si="1038"/>
        <v>-251087.41957489867</v>
      </c>
      <c r="Y2092" s="54">
        <f>VLOOKUP(CONCATENATE($F2092," ",$G2092),AllocFactorMatrix,(Y$4+1),FALSE)*$E2096</f>
        <v>-124001.35906973324</v>
      </c>
      <c r="Z2092" s="54">
        <f>VLOOKUP(CONCATENATE($F2092," ",$G2092),AllocFactorMatrix,(Z$4+1),FALSE)*$E2096</f>
        <v>-2068.828074179366</v>
      </c>
      <c r="AA2092" s="54">
        <f t="shared" si="1036"/>
        <v>-126070.18714391261</v>
      </c>
      <c r="AB2092" s="54">
        <f>VLOOKUP(CONCATENATE($F2092," ",$G2092),AllocFactorMatrix,(AB$4+1),FALSE)*$E2096</f>
        <v>-1676.0973883888703</v>
      </c>
      <c r="AC2092" s="54">
        <f>VLOOKUP(CONCATENATE($F2092," ",$G2092),AllocFactorMatrix,(AC$4+1),FALSE)*$E2096</f>
        <v>-5742.0767931246828</v>
      </c>
      <c r="AD2092" s="54">
        <f>VLOOKUP(CONCATENATE($F2092," ",$G2092),AllocFactorMatrix,(AD$4+1),FALSE)*$E2096</f>
        <v>-1237.8076565734598</v>
      </c>
    </row>
    <row r="2093" spans="1:30" s="51" customFormat="1" hidden="1" outlineLevel="1">
      <c r="A2093" s="56"/>
      <c r="B2093" s="112"/>
      <c r="C2093" s="55"/>
      <c r="F2093" s="52" t="str">
        <f>F2096</f>
        <v>TOTOHLINES</v>
      </c>
      <c r="G2093" s="55" t="str">
        <f>$G$12</f>
        <v>DISTSEC</v>
      </c>
      <c r="H2093" s="53">
        <f t="shared" si="1034"/>
        <v>-2000099.0485152106</v>
      </c>
      <c r="I2093" s="54">
        <f>VLOOKUP(CONCATENATE($F2093," ",$G2093),AllocFactorMatrix,(I$4+1),FALSE)*$E2096</f>
        <v>-1495476.9619261969</v>
      </c>
      <c r="J2093" s="54">
        <f>VLOOKUP(CONCATENATE($F2093," ",$G2093),AllocFactorMatrix,(J$4+1),FALSE)*$E2096</f>
        <v>-72097.420956982154</v>
      </c>
      <c r="K2093" s="54">
        <f>VLOOKUP(CONCATENATE($F2093," ",$G2093),AllocFactorMatrix,(K$4+1),FALSE)*$E2096</f>
        <v>-217547.9647209945</v>
      </c>
      <c r="L2093" s="54">
        <f>VLOOKUP(CONCATENATE($F2093," ",$G2093),AllocFactorMatrix,(L$4+1),FALSE)*$E2096</f>
        <v>0</v>
      </c>
      <c r="M2093" s="54">
        <f>VLOOKUP(CONCATENATE($F2093," ",$G2093),AllocFactorMatrix,(M$4+1),FALSE)*$E2096</f>
        <v>0</v>
      </c>
      <c r="N2093" s="54">
        <f t="shared" si="1035"/>
        <v>-217547.9647209945</v>
      </c>
      <c r="O2093" s="54">
        <f>VLOOKUP(CONCATENATE($F2093," ",$G2093),AllocFactorMatrix,(O$4+1),FALSE)*$E2096</f>
        <v>-138622.40986868084</v>
      </c>
      <c r="P2093" s="54">
        <f>VLOOKUP(CONCATENATE($F2093," ",$G2093),AllocFactorMatrix,(P$4+1),FALSE)*$E2096</f>
        <v>0</v>
      </c>
      <c r="Q2093" s="54">
        <f>VLOOKUP(CONCATENATE($F2093," ",$G2093),AllocFactorMatrix,(Q$4+1),FALSE)*$E2096</f>
        <v>0</v>
      </c>
      <c r="R2093" s="54">
        <f>VLOOKUP(CONCATENATE($F2093," ",$G2093),AllocFactorMatrix,(R$4+1),FALSE)*$E2096</f>
        <v>0</v>
      </c>
      <c r="S2093" s="54">
        <f t="shared" si="1037"/>
        <v>-138622.40986868084</v>
      </c>
      <c r="T2093" s="54">
        <f>VLOOKUP(CONCATENATE($F2093," ",$G2093),AllocFactorMatrix,(T$4+1),FALSE)*$E2096</f>
        <v>-3748.0591515517663</v>
      </c>
      <c r="U2093" s="54">
        <f>VLOOKUP(CONCATENATE($F2093," ",$G2093),AllocFactorMatrix,(U$4+1),FALSE)*$E2096</f>
        <v>0</v>
      </c>
      <c r="V2093" s="54">
        <f>VLOOKUP(CONCATENATE($F2093," ",$G2093),AllocFactorMatrix,(V$4+1),FALSE)*$E2096</f>
        <v>0</v>
      </c>
      <c r="W2093" s="54">
        <f>VLOOKUP(CONCATENATE($F2093," ",$G2093),AllocFactorMatrix,(W$4+1),FALSE)*$E2096</f>
        <v>0</v>
      </c>
      <c r="X2093" s="54">
        <f t="shared" si="1038"/>
        <v>-3748.0591515517663</v>
      </c>
      <c r="Y2093" s="54">
        <f>VLOOKUP(CONCATENATE($F2093," ",$G2093),AllocFactorMatrix,(Y$4+1),FALSE)*$E2096</f>
        <v>-51130.057020969165</v>
      </c>
      <c r="Z2093" s="54">
        <f>VLOOKUP(CONCATENATE($F2093," ",$G2093),AllocFactorMatrix,(Z$4+1),FALSE)*$E2096</f>
        <v>0</v>
      </c>
      <c r="AA2093" s="54">
        <f t="shared" si="1036"/>
        <v>-51130.057020969165</v>
      </c>
      <c r="AB2093" s="54">
        <f>VLOOKUP(CONCATENATE($F2093," ",$G2093),AllocFactorMatrix,(AB$4+1),FALSE)*$E2096</f>
        <v>-530.57824649916108</v>
      </c>
      <c r="AC2093" s="54">
        <f>VLOOKUP(CONCATENATE($F2093," ",$G2093),AllocFactorMatrix,(AC$4+1),FALSE)*$E2096</f>
        <v>-18015.172154209977</v>
      </c>
      <c r="AD2093" s="54">
        <f>VLOOKUP(CONCATENATE($F2093," ",$G2093),AllocFactorMatrix,(AD$4+1),FALSE)*$E2096</f>
        <v>-2930.4244691261356</v>
      </c>
    </row>
    <row r="2094" spans="1:30" s="51" customFormat="1" hidden="1" outlineLevel="1">
      <c r="A2094" s="56"/>
      <c r="B2094" s="112"/>
      <c r="C2094" s="55"/>
      <c r="F2094" s="52" t="str">
        <f>F2096</f>
        <v>TOTOHLINES</v>
      </c>
      <c r="G2094" s="55" t="str">
        <f>$G$13</f>
        <v>ENERGY</v>
      </c>
      <c r="H2094" s="53">
        <f t="shared" si="1034"/>
        <v>0</v>
      </c>
      <c r="I2094" s="54">
        <f>VLOOKUP(CONCATENATE($F2094," ",$G2094),AllocFactorMatrix,(I$4+1),FALSE)*$E2096</f>
        <v>0</v>
      </c>
      <c r="J2094" s="54">
        <f>VLOOKUP(CONCATENATE($F2094," ",$G2094),AllocFactorMatrix,(J$4+1),FALSE)*$E2096</f>
        <v>0</v>
      </c>
      <c r="K2094" s="54">
        <f>VLOOKUP(CONCATENATE($F2094," ",$G2094),AllocFactorMatrix,(K$4+1),FALSE)*$E2096</f>
        <v>0</v>
      </c>
      <c r="L2094" s="54">
        <f>VLOOKUP(CONCATENATE($F2094," ",$G2094),AllocFactorMatrix,(L$4+1),FALSE)*$E2096</f>
        <v>0</v>
      </c>
      <c r="M2094" s="54">
        <f>VLOOKUP(CONCATENATE($F2094," ",$G2094),AllocFactorMatrix,(M$4+1),FALSE)*$E2096</f>
        <v>0</v>
      </c>
      <c r="N2094" s="54">
        <f t="shared" si="1035"/>
        <v>0</v>
      </c>
      <c r="O2094" s="54">
        <f>VLOOKUP(CONCATENATE($F2094," ",$G2094),AllocFactorMatrix,(O$4+1),FALSE)*$E2096</f>
        <v>0</v>
      </c>
      <c r="P2094" s="54">
        <f>VLOOKUP(CONCATENATE($F2094," ",$G2094),AllocFactorMatrix,(P$4+1),FALSE)*$E2096</f>
        <v>0</v>
      </c>
      <c r="Q2094" s="54">
        <f>VLOOKUP(CONCATENATE($F2094," ",$G2094),AllocFactorMatrix,(Q$4+1),FALSE)*$E2096</f>
        <v>0</v>
      </c>
      <c r="R2094" s="54">
        <f>VLOOKUP(CONCATENATE($F2094," ",$G2094),AllocFactorMatrix,(R$4+1),FALSE)*$E2096</f>
        <v>0</v>
      </c>
      <c r="S2094" s="54">
        <f t="shared" si="1037"/>
        <v>0</v>
      </c>
      <c r="T2094" s="54">
        <f>VLOOKUP(CONCATENATE($F2094," ",$G2094),AllocFactorMatrix,(T$4+1),FALSE)*$E2096</f>
        <v>0</v>
      </c>
      <c r="U2094" s="54">
        <f>VLOOKUP(CONCATENATE($F2094," ",$G2094),AllocFactorMatrix,(U$4+1),FALSE)*$E2096</f>
        <v>0</v>
      </c>
      <c r="V2094" s="54">
        <f>VLOOKUP(CONCATENATE($F2094," ",$G2094),AllocFactorMatrix,(V$4+1),FALSE)*$E2096</f>
        <v>0</v>
      </c>
      <c r="W2094" s="54">
        <f>VLOOKUP(CONCATENATE($F2094," ",$G2094),AllocFactorMatrix,(W$4+1),FALSE)*$E2096</f>
        <v>0</v>
      </c>
      <c r="X2094" s="54">
        <f t="shared" si="1038"/>
        <v>0</v>
      </c>
      <c r="Y2094" s="54">
        <f>VLOOKUP(CONCATENATE($F2094," ",$G2094),AllocFactorMatrix,(Y$4+1),FALSE)*$E2096</f>
        <v>0</v>
      </c>
      <c r="Z2094" s="54">
        <f>VLOOKUP(CONCATENATE($F2094," ",$G2094),AllocFactorMatrix,(Z$4+1),FALSE)*$E2096</f>
        <v>0</v>
      </c>
      <c r="AA2094" s="54">
        <f t="shared" si="1036"/>
        <v>0</v>
      </c>
      <c r="AB2094" s="54">
        <f>VLOOKUP(CONCATENATE($F2094," ",$G2094),AllocFactorMatrix,(AB$4+1),FALSE)*$E2096</f>
        <v>0</v>
      </c>
      <c r="AC2094" s="54">
        <f>VLOOKUP(CONCATENATE($F2094," ",$G2094),AllocFactorMatrix,(AC$4+1),FALSE)*$E2096</f>
        <v>0</v>
      </c>
      <c r="AD2094" s="54">
        <f>VLOOKUP(CONCATENATE($F2094," ",$G2094),AllocFactorMatrix,(AD$4+1),FALSE)*$E2096</f>
        <v>0</v>
      </c>
    </row>
    <row r="2095" spans="1:30" s="51" customFormat="1" hidden="1" outlineLevel="1">
      <c r="A2095" s="56"/>
      <c r="B2095" s="112"/>
      <c r="C2095" s="55"/>
      <c r="F2095" s="52" t="str">
        <f>F2096</f>
        <v>TOTOHLINES</v>
      </c>
      <c r="G2095" s="55" t="str">
        <f>$G$14</f>
        <v>CUSTOMER</v>
      </c>
      <c r="H2095" s="53">
        <f t="shared" si="1034"/>
        <v>0</v>
      </c>
      <c r="I2095" s="54">
        <f>VLOOKUP(CONCATENATE($F2095," ",$G2095),AllocFactorMatrix,(I$4+1),FALSE)*$E2096</f>
        <v>0</v>
      </c>
      <c r="J2095" s="54">
        <f>VLOOKUP(CONCATENATE($F2095," ",$G2095),AllocFactorMatrix,(J$4+1),FALSE)*$E2096</f>
        <v>0</v>
      </c>
      <c r="K2095" s="54">
        <f>VLOOKUP(CONCATENATE($F2095," ",$G2095),AllocFactorMatrix,(K$4+1),FALSE)*$E2096</f>
        <v>0</v>
      </c>
      <c r="L2095" s="54">
        <f>VLOOKUP(CONCATENATE($F2095," ",$G2095),AllocFactorMatrix,(L$4+1),FALSE)*$E2096</f>
        <v>0</v>
      </c>
      <c r="M2095" s="54">
        <f>VLOOKUP(CONCATENATE($F2095," ",$G2095),AllocFactorMatrix,(M$4+1),FALSE)*$E2096</f>
        <v>0</v>
      </c>
      <c r="N2095" s="54">
        <f t="shared" si="1035"/>
        <v>0</v>
      </c>
      <c r="O2095" s="54">
        <f>VLOOKUP(CONCATENATE($F2095," ",$G2095),AllocFactorMatrix,(O$4+1),FALSE)*$E2096</f>
        <v>0</v>
      </c>
      <c r="P2095" s="54">
        <f>VLOOKUP(CONCATENATE($F2095," ",$G2095),AllocFactorMatrix,(P$4+1),FALSE)*$E2096</f>
        <v>0</v>
      </c>
      <c r="Q2095" s="54">
        <f>VLOOKUP(CONCATENATE($F2095," ",$G2095),AllocFactorMatrix,(Q$4+1),FALSE)*$E2096</f>
        <v>0</v>
      </c>
      <c r="R2095" s="54">
        <f>VLOOKUP(CONCATENATE($F2095," ",$G2095),AllocFactorMatrix,(R$4+1),FALSE)*$E2096</f>
        <v>0</v>
      </c>
      <c r="S2095" s="54">
        <f t="shared" si="1037"/>
        <v>0</v>
      </c>
      <c r="T2095" s="54">
        <f>VLOOKUP(CONCATENATE($F2095," ",$G2095),AllocFactorMatrix,(T$4+1),FALSE)*$E2096</f>
        <v>0</v>
      </c>
      <c r="U2095" s="54">
        <f>VLOOKUP(CONCATENATE($F2095," ",$G2095),AllocFactorMatrix,(U$4+1),FALSE)*$E2096</f>
        <v>0</v>
      </c>
      <c r="V2095" s="54">
        <f>VLOOKUP(CONCATENATE($F2095," ",$G2095),AllocFactorMatrix,(V$4+1),FALSE)*$E2096</f>
        <v>0</v>
      </c>
      <c r="W2095" s="54">
        <f>VLOOKUP(CONCATENATE($F2095," ",$G2095),AllocFactorMatrix,(W$4+1),FALSE)*$E2096</f>
        <v>0</v>
      </c>
      <c r="X2095" s="54">
        <f t="shared" si="1038"/>
        <v>0</v>
      </c>
      <c r="Y2095" s="54">
        <f>VLOOKUP(CONCATENATE($F2095," ",$G2095),AllocFactorMatrix,(Y$4+1),FALSE)*$E2096</f>
        <v>0</v>
      </c>
      <c r="Z2095" s="54">
        <f>VLOOKUP(CONCATENATE($F2095," ",$G2095),AllocFactorMatrix,(Z$4+1),FALSE)*$E2096</f>
        <v>0</v>
      </c>
      <c r="AA2095" s="54">
        <f t="shared" si="1036"/>
        <v>0</v>
      </c>
      <c r="AB2095" s="54">
        <f>VLOOKUP(CONCATENATE($F2095," ",$G2095),AllocFactorMatrix,(AB$4+1),FALSE)*$E2096</f>
        <v>0</v>
      </c>
      <c r="AC2095" s="54">
        <f>VLOOKUP(CONCATENATE($F2095," ",$G2095),AllocFactorMatrix,(AC$4+1),FALSE)*$E2096</f>
        <v>0</v>
      </c>
      <c r="AD2095" s="54">
        <f>VLOOKUP(CONCATENATE($F2095," ",$G2095),AllocFactorMatrix,(AD$4+1),FALSE)*$E2096</f>
        <v>0</v>
      </c>
    </row>
    <row r="2096" spans="1:30" s="51" customFormat="1" collapsed="1">
      <c r="A2096" s="56"/>
      <c r="B2096" s="112"/>
      <c r="C2096" s="55"/>
      <c r="D2096" s="96" t="s">
        <v>650</v>
      </c>
      <c r="E2096" s="61">
        <v>-6794282</v>
      </c>
      <c r="F2096" s="61" t="s">
        <v>67</v>
      </c>
      <c r="G2096" s="55" t="str">
        <f>$G$15</f>
        <v>TOTAL</v>
      </c>
      <c r="H2096" s="53">
        <f t="shared" si="1034"/>
        <v>-6794281.9999999991</v>
      </c>
      <c r="I2096" s="54">
        <f>VLOOKUP(CONCATENATE($F2096," ",$G2096),AllocFactorMatrix,(I$4+1),FALSE)*$E2096</f>
        <v>-4699633.9028346781</v>
      </c>
      <c r="J2096" s="54">
        <f>VLOOKUP(CONCATENATE($F2096," ",$G2096),AllocFactorMatrix,(J$4+1),FALSE)*$E2096</f>
        <v>-223133.01458135675</v>
      </c>
      <c r="K2096" s="54">
        <f>VLOOKUP(CONCATENATE($F2096," ",$G2096),AllocFactorMatrix,(K$4+1),FALSE)*$E2096</f>
        <v>-765967.47473316849</v>
      </c>
      <c r="L2096" s="54">
        <f>VLOOKUP(CONCATENATE($F2096," ",$G2096),AllocFactorMatrix,(L$4+1),FALSE)*$E2096</f>
        <v>-16949.016523854119</v>
      </c>
      <c r="M2096" s="54">
        <f>VLOOKUP(CONCATENATE($F2096," ",$G2096),AllocFactorMatrix,(M$4+1),FALSE)*$E2096</f>
        <v>0</v>
      </c>
      <c r="N2096" s="54">
        <f t="shared" si="1035"/>
        <v>-782916.4912570226</v>
      </c>
      <c r="O2096" s="54">
        <f>VLOOKUP(CONCATENATE($F2096," ",$G2096),AllocFactorMatrix,(O$4+1),FALSE)*$E2096</f>
        <v>-549841.18684355356</v>
      </c>
      <c r="P2096" s="54">
        <f>VLOOKUP(CONCATENATE($F2096," ",$G2096),AllocFactorMatrix,(P$4+1),FALSE)*$E2096</f>
        <v>-76589.524884133527</v>
      </c>
      <c r="Q2096" s="54">
        <f>VLOOKUP(CONCATENATE($F2096," ",$G2096),AllocFactorMatrix,(Q$4+1),FALSE)*$E2096</f>
        <v>0</v>
      </c>
      <c r="R2096" s="54">
        <f>VLOOKUP(CONCATENATE($F2096," ",$G2096),AllocFactorMatrix,(R$4+1),FALSE)*$E2096</f>
        <v>0</v>
      </c>
      <c r="S2096" s="54">
        <f t="shared" si="1037"/>
        <v>-626430.71172768704</v>
      </c>
      <c r="T2096" s="54">
        <f>VLOOKUP(CONCATENATE($F2096," ",$G2096),AllocFactorMatrix,(T$4+1),FALSE)*$E2096</f>
        <v>-18407.755135837291</v>
      </c>
      <c r="U2096" s="54">
        <f>VLOOKUP(CONCATENATE($F2096," ",$G2096),AllocFactorMatrix,(U$4+1),FALSE)*$E2096</f>
        <v>-236427.72359061314</v>
      </c>
      <c r="V2096" s="54">
        <f>VLOOKUP(CONCATENATE($F2096," ",$G2096),AllocFactorMatrix,(V$4+1),FALSE)*$E2096</f>
        <v>0</v>
      </c>
      <c r="W2096" s="54">
        <f>VLOOKUP(CONCATENATE($F2096," ",$G2096),AllocFactorMatrix,(W$4+1),FALSE)*$E2096</f>
        <v>0</v>
      </c>
      <c r="X2096" s="54">
        <f t="shared" si="1038"/>
        <v>-254835.47872645044</v>
      </c>
      <c r="Y2096" s="54">
        <f>VLOOKUP(CONCATENATE($F2096," ",$G2096),AllocFactorMatrix,(Y$4+1),FALSE)*$E2096</f>
        <v>-175131.41609070238</v>
      </c>
      <c r="Z2096" s="54">
        <f>VLOOKUP(CONCATENATE($F2096," ",$G2096),AllocFactorMatrix,(Z$4+1),FALSE)*$E2096</f>
        <v>-2068.828074179366</v>
      </c>
      <c r="AA2096" s="54">
        <f t="shared" si="1036"/>
        <v>-177200.24416488173</v>
      </c>
      <c r="AB2096" s="54">
        <f>VLOOKUP(CONCATENATE($F2096," ",$G2096),AllocFactorMatrix,(AB$4+1),FALSE)*$E2096</f>
        <v>-2206.6756348880313</v>
      </c>
      <c r="AC2096" s="54">
        <f>VLOOKUP(CONCATENATE($F2096," ",$G2096),AllocFactorMatrix,(AC$4+1),FALSE)*$E2096</f>
        <v>-23757.248947334661</v>
      </c>
      <c r="AD2096" s="54">
        <f>VLOOKUP(CONCATENATE($F2096," ",$G2096),AllocFactorMatrix,(AD$4+1),FALSE)*$E2096</f>
        <v>-4168.2321256995947</v>
      </c>
    </row>
    <row r="2097" spans="3:30" hidden="1" outlineLevel="1">
      <c r="D2097" s="7"/>
      <c r="E2097" s="7"/>
      <c r="F2097" s="7"/>
      <c r="G2097" s="55" t="str">
        <f>$G$8</f>
        <v>PRODUCTION</v>
      </c>
      <c r="H2097" s="60">
        <f t="shared" ref="H2097:AD2097" ca="1" si="1039">+H1929+H1921+H1833+H1881+H2009+H1937+H1945+H1953+H1961+H1969+H1977+H1873+H1993+H1889+H1897+H1905+H1913+H2073+H2017+H2081+H2033+H2041+H1857+H1841+H1849+H1985+H2001+H2049+H2057+H1865+H2025+H2089+H2065</f>
        <v>-866746.03334334807</v>
      </c>
      <c r="I2097" s="60">
        <f t="shared" ca="1" si="1039"/>
        <v>483481.40262195101</v>
      </c>
      <c r="J2097" s="60">
        <f t="shared" ca="1" si="1039"/>
        <v>-67466.720066939961</v>
      </c>
      <c r="K2097" s="60">
        <f t="shared" ca="1" si="1039"/>
        <v>-204274.18039293427</v>
      </c>
      <c r="L2097" s="60">
        <f t="shared" ca="1" si="1039"/>
        <v>-27185.913318260686</v>
      </c>
      <c r="M2097" s="60">
        <f t="shared" ca="1" si="1039"/>
        <v>-11415.888741593984</v>
      </c>
      <c r="N2097" s="60">
        <f t="shared" ca="1" si="1039"/>
        <v>-242875.98245278897</v>
      </c>
      <c r="O2097" s="60">
        <f t="shared" ca="1" si="1039"/>
        <v>-63055.007850912138</v>
      </c>
      <c r="P2097" s="60">
        <f t="shared" ca="1" si="1039"/>
        <v>12608.442643445494</v>
      </c>
      <c r="Q2097" s="60">
        <f t="shared" ca="1" si="1039"/>
        <v>-9150.0021105996675</v>
      </c>
      <c r="R2097" s="60">
        <f t="shared" ca="1" si="1039"/>
        <v>-99.634222100899791</v>
      </c>
      <c r="S2097" s="60">
        <f t="shared" ca="1" si="1039"/>
        <v>-59696.201540167276</v>
      </c>
      <c r="T2097" s="60">
        <f t="shared" ca="1" si="1039"/>
        <v>-4379.1183772533286</v>
      </c>
      <c r="U2097" s="60">
        <f t="shared" ca="1" si="1039"/>
        <v>-151029.14069549472</v>
      </c>
      <c r="V2097" s="60">
        <f t="shared" ca="1" si="1039"/>
        <v>-606456.0293380575</v>
      </c>
      <c r="W2097" s="60">
        <f t="shared" ca="1" si="1039"/>
        <v>-169169.5094109574</v>
      </c>
      <c r="X2097" s="60">
        <f t="shared" ca="1" si="1039"/>
        <v>-931033.79782176262</v>
      </c>
      <c r="Y2097" s="60">
        <f t="shared" ca="1" si="1039"/>
        <v>-47774.124421097797</v>
      </c>
      <c r="Z2097" s="60">
        <f t="shared" ca="1" si="1039"/>
        <v>-923.38690603302507</v>
      </c>
      <c r="AA2097" s="60">
        <f t="shared" ca="1" si="1039"/>
        <v>-48697.511327130822</v>
      </c>
      <c r="AB2097" s="60">
        <f t="shared" ca="1" si="1039"/>
        <v>-457.22275650866203</v>
      </c>
      <c r="AC2097" s="60">
        <f t="shared" ca="1" si="1039"/>
        <v>0</v>
      </c>
      <c r="AD2097" s="60">
        <f t="shared" ca="1" si="1039"/>
        <v>0</v>
      </c>
    </row>
    <row r="2098" spans="3:30" hidden="1" outlineLevel="1">
      <c r="D2098" s="7"/>
      <c r="E2098" s="7"/>
      <c r="F2098" s="7"/>
      <c r="G2098" s="55" t="str">
        <f>$G$9</f>
        <v>BULKTRAN</v>
      </c>
      <c r="H2098" s="60">
        <f t="shared" ref="H2098:AD2098" ca="1" si="1040">+H1930+H1922+H1834+H1882+H2010+H1938+H1946+H1954+H1962+H1970+H1978+H1874+H1994+H1890+H1898+H1906+H1914+H2074+H2018+H2082+H2034+H2042+H1858+H1842+H1850+H1986+H2002+H2050+H2058+H1866+H2026+H2090+H2066</f>
        <v>120632.56098978972</v>
      </c>
      <c r="I2098" s="60">
        <f t="shared" ca="1" si="1040"/>
        <v>112032.61639188613</v>
      </c>
      <c r="J2098" s="60">
        <f t="shared" ca="1" si="1040"/>
        <v>1289.6180311620494</v>
      </c>
      <c r="K2098" s="60">
        <f t="shared" ca="1" si="1040"/>
        <v>5158.5311882774231</v>
      </c>
      <c r="L2098" s="60">
        <f t="shared" ca="1" si="1040"/>
        <v>-1334.8633645407965</v>
      </c>
      <c r="M2098" s="60">
        <f t="shared" ca="1" si="1040"/>
        <v>-560.34665292200509</v>
      </c>
      <c r="N2098" s="60">
        <f t="shared" ca="1" si="1040"/>
        <v>3263.3211708146209</v>
      </c>
      <c r="O2098" s="60">
        <f t="shared" ca="1" si="1040"/>
        <v>9155.7172955107162</v>
      </c>
      <c r="P2098" s="60">
        <f t="shared" ca="1" si="1040"/>
        <v>3119.2064294486854</v>
      </c>
      <c r="Q2098" s="60">
        <f t="shared" ca="1" si="1040"/>
        <v>428.69699556494839</v>
      </c>
      <c r="R2098" s="60">
        <f t="shared" ca="1" si="1040"/>
        <v>23.17386739757011</v>
      </c>
      <c r="S2098" s="60">
        <f t="shared" ca="1" si="1040"/>
        <v>12726.794587921917</v>
      </c>
      <c r="T2098" s="60">
        <f t="shared" ca="1" si="1040"/>
        <v>138.98997261554624</v>
      </c>
      <c r="U2098" s="60">
        <f t="shared" ca="1" si="1040"/>
        <v>-2560.9399357639518</v>
      </c>
      <c r="V2098" s="60">
        <f t="shared" ca="1" si="1040"/>
        <v>-312.00331037049443</v>
      </c>
      <c r="W2098" s="60">
        <f t="shared" ca="1" si="1040"/>
        <v>-6961.8245674921245</v>
      </c>
      <c r="X2098" s="60">
        <f t="shared" ca="1" si="1040"/>
        <v>-9695.7778410110241</v>
      </c>
      <c r="Y2098" s="60">
        <f t="shared" ca="1" si="1040"/>
        <v>974.30964648261818</v>
      </c>
      <c r="Z2098" s="60">
        <f t="shared" ca="1" si="1040"/>
        <v>19.420605077433727</v>
      </c>
      <c r="AA2098" s="60">
        <f t="shared" ca="1" si="1040"/>
        <v>993.73025156005167</v>
      </c>
      <c r="AB2098" s="60">
        <f t="shared" ca="1" si="1040"/>
        <v>22.258397455951147</v>
      </c>
      <c r="AC2098" s="60">
        <f t="shared" ca="1" si="1040"/>
        <v>0</v>
      </c>
      <c r="AD2098" s="60">
        <f t="shared" ca="1" si="1040"/>
        <v>0</v>
      </c>
    </row>
    <row r="2099" spans="3:30" hidden="1" outlineLevel="1">
      <c r="D2099" s="7"/>
      <c r="E2099" s="7"/>
      <c r="F2099" s="7"/>
      <c r="G2099" s="55" t="str">
        <f>$G$10</f>
        <v>SUBTRAN</v>
      </c>
      <c r="H2099" s="60">
        <f t="shared" ref="H2099:AD2099" ca="1" si="1041">+H1931+H1923+H1835+H1883+H2011+H1939+H1947+H1955+H1963+H1971+H1979+H1875+H1995+H1891+H1899+H1907+H1915+H2075+H2019+H2083+H2035+H2043+H1859+H1843+H1851+H1987+H2003+H2051+H2059+H1867+H2027+H2091+H2067</f>
        <v>27746.859731384524</v>
      </c>
      <c r="I2099" s="60">
        <f t="shared" ca="1" si="1041"/>
        <v>24446.866499100273</v>
      </c>
      <c r="J2099" s="60">
        <f t="shared" ca="1" si="1041"/>
        <v>271.43666296468103</v>
      </c>
      <c r="K2099" s="60">
        <f t="shared" ca="1" si="1041"/>
        <v>1082.3422029823648</v>
      </c>
      <c r="L2099" s="60">
        <f t="shared" ca="1" si="1041"/>
        <v>-276.30818075859349</v>
      </c>
      <c r="M2099" s="60">
        <f t="shared" ca="1" si="1041"/>
        <v>-154.12604275381756</v>
      </c>
      <c r="N2099" s="60">
        <f t="shared" ca="1" si="1041"/>
        <v>651.90797946995417</v>
      </c>
      <c r="O2099" s="60">
        <f t="shared" ca="1" si="1041"/>
        <v>1914.3684280544285</v>
      </c>
      <c r="P2099" s="60">
        <f t="shared" ca="1" si="1041"/>
        <v>650.70145567066288</v>
      </c>
      <c r="Q2099" s="60">
        <f t="shared" ca="1" si="1041"/>
        <v>117.0381947815312</v>
      </c>
      <c r="R2099" s="60">
        <f t="shared" ca="1" si="1041"/>
        <v>0</v>
      </c>
      <c r="S2099" s="60">
        <f t="shared" ca="1" si="1041"/>
        <v>2682.1080785066233</v>
      </c>
      <c r="T2099" s="60">
        <f t="shared" ca="1" si="1041"/>
        <v>29.231878050679857</v>
      </c>
      <c r="U2099" s="60">
        <f t="shared" ca="1" si="1041"/>
        <v>-537.04441431792316</v>
      </c>
      <c r="V2099" s="60">
        <f t="shared" ca="1" si="1041"/>
        <v>-93.960205611975525</v>
      </c>
      <c r="W2099" s="60">
        <f t="shared" ca="1" si="1041"/>
        <v>0</v>
      </c>
      <c r="X2099" s="60">
        <f t="shared" ca="1" si="1041"/>
        <v>-601.77274187921921</v>
      </c>
      <c r="Y2099" s="60">
        <f t="shared" ca="1" si="1041"/>
        <v>199.83611487153274</v>
      </c>
      <c r="Z2099" s="60">
        <f t="shared" ca="1" si="1041"/>
        <v>3.9960931214215933</v>
      </c>
      <c r="AA2099" s="60">
        <f t="shared" ca="1" si="1041"/>
        <v>203.83220799295441</v>
      </c>
      <c r="AB2099" s="60">
        <f t="shared" ca="1" si="1041"/>
        <v>4.6559283927098383</v>
      </c>
      <c r="AC2099" s="60">
        <f t="shared" ca="1" si="1041"/>
        <v>90.786784050537122</v>
      </c>
      <c r="AD2099" s="60">
        <f t="shared" ca="1" si="1041"/>
        <v>-2.9616672139911531</v>
      </c>
    </row>
    <row r="2100" spans="3:30" hidden="1" outlineLevel="1">
      <c r="D2100" s="7"/>
      <c r="E2100" s="7"/>
      <c r="F2100" s="7"/>
      <c r="G2100" s="55" t="str">
        <f>$G$11</f>
        <v>DISTPRI</v>
      </c>
      <c r="H2100" s="60">
        <f t="shared" ref="H2100:AD2100" ca="1" si="1042">+H1932+H1924+H1836+H1884+H2012+H1940+H1948+H1956+H1964+H1972+H1980+H1876+H1996+H1892+H1900+H1908+H1916+H2076+H2020+H2084+H2036+H2044+H1860+H1844+H1852+H1988+H2004+H2052+H2060+H1868+H2028+H2092+H2068</f>
        <v>-3144797.6256266451</v>
      </c>
      <c r="I2100" s="60">
        <f t="shared" ca="1" si="1042"/>
        <v>-1881169.6768806558</v>
      </c>
      <c r="J2100" s="60">
        <f t="shared" ca="1" si="1042"/>
        <v>-122280.5357808508</v>
      </c>
      <c r="K2100" s="60">
        <f t="shared" ca="1" si="1042"/>
        <v>-439201.54790493642</v>
      </c>
      <c r="L2100" s="60">
        <f t="shared" ca="1" si="1042"/>
        <v>-23805.661718637966</v>
      </c>
      <c r="M2100" s="60">
        <f t="shared" ca="1" si="1042"/>
        <v>0</v>
      </c>
      <c r="N2100" s="60">
        <f t="shared" ca="1" si="1042"/>
        <v>-463007.2096235744</v>
      </c>
      <c r="O2100" s="60">
        <f t="shared" ca="1" si="1042"/>
        <v>-293392.90751772135</v>
      </c>
      <c r="P2100" s="60">
        <f t="shared" ca="1" si="1042"/>
        <v>-45225.941927351494</v>
      </c>
      <c r="Q2100" s="60">
        <f t="shared" ca="1" si="1042"/>
        <v>0</v>
      </c>
      <c r="R2100" s="60">
        <f t="shared" ca="1" si="1042"/>
        <v>0</v>
      </c>
      <c r="S2100" s="60">
        <f t="shared" ca="1" si="1042"/>
        <v>-338618.84944507282</v>
      </c>
      <c r="T2100" s="60">
        <f t="shared" ca="1" si="1042"/>
        <v>-11578.782399871539</v>
      </c>
      <c r="U2100" s="60">
        <f t="shared" ca="1" si="1042"/>
        <v>-221615.37261344393</v>
      </c>
      <c r="V2100" s="60">
        <f t="shared" ca="1" si="1042"/>
        <v>0</v>
      </c>
      <c r="W2100" s="60">
        <f t="shared" ca="1" si="1042"/>
        <v>0</v>
      </c>
      <c r="X2100" s="60">
        <f t="shared" ca="1" si="1042"/>
        <v>-233194.15501331547</v>
      </c>
      <c r="Y2100" s="60">
        <f t="shared" ca="1" si="1042"/>
        <v>-100344.10756120345</v>
      </c>
      <c r="Z2100" s="60">
        <f t="shared" ca="1" si="1042"/>
        <v>-1635.3259730314562</v>
      </c>
      <c r="AA2100" s="60">
        <f t="shared" ca="1" si="1042"/>
        <v>-101979.43353423491</v>
      </c>
      <c r="AB2100" s="60">
        <f t="shared" ca="1" si="1042"/>
        <v>-1314.7454000889836</v>
      </c>
      <c r="AC2100" s="60">
        <f t="shared" ca="1" si="1042"/>
        <v>-2043.224806537808</v>
      </c>
      <c r="AD2100" s="60">
        <f t="shared" ca="1" si="1042"/>
        <v>-1189.7951423142335</v>
      </c>
    </row>
    <row r="2101" spans="3:30" hidden="1" outlineLevel="1">
      <c r="D2101" s="7"/>
      <c r="E2101" s="7"/>
      <c r="F2101" s="7"/>
      <c r="G2101" s="55" t="str">
        <f>$G$12</f>
        <v>DISTSEC</v>
      </c>
      <c r="H2101" s="60">
        <f t="shared" ref="H2101:AD2101" ca="1" si="1043">+H1933+H1925+H1837+H1885+H2013+H1941+H1949+H1957+H1965+H1973+H1981+H1877+H1997+H1893+H1901+H1909+H1917+H2077+H2021+H2085+H2037+H2045+H1861+H1845+H1853+H1989+H2005+H2053+H2061+H1869+H2029+H2093+H2069</f>
        <v>-1271811.6530557207</v>
      </c>
      <c r="I2101" s="60">
        <f t="shared" ca="1" si="1043"/>
        <v>-885452.62282880617</v>
      </c>
      <c r="J2101" s="60">
        <f t="shared" ca="1" si="1043"/>
        <v>-58454.280106642836</v>
      </c>
      <c r="K2101" s="60">
        <f t="shared" ca="1" si="1043"/>
        <v>-174527.87107749403</v>
      </c>
      <c r="L2101" s="60">
        <f t="shared" ca="1" si="1043"/>
        <v>0</v>
      </c>
      <c r="M2101" s="60">
        <f t="shared" ca="1" si="1043"/>
        <v>0</v>
      </c>
      <c r="N2101" s="60">
        <f t="shared" ca="1" si="1043"/>
        <v>-174527.87107749403</v>
      </c>
      <c r="O2101" s="60">
        <f t="shared" ca="1" si="1043"/>
        <v>-99225.247934680883</v>
      </c>
      <c r="P2101" s="60">
        <f t="shared" ca="1" si="1043"/>
        <v>0</v>
      </c>
      <c r="Q2101" s="60">
        <f t="shared" ca="1" si="1043"/>
        <v>0</v>
      </c>
      <c r="R2101" s="60">
        <f t="shared" ca="1" si="1043"/>
        <v>0</v>
      </c>
      <c r="S2101" s="60">
        <f t="shared" ca="1" si="1043"/>
        <v>-99225.247934680883</v>
      </c>
      <c r="T2101" s="60">
        <f t="shared" ca="1" si="1043"/>
        <v>-2968.1769010046492</v>
      </c>
      <c r="U2101" s="60">
        <f t="shared" ca="1" si="1043"/>
        <v>0</v>
      </c>
      <c r="V2101" s="60">
        <f t="shared" ca="1" si="1043"/>
        <v>0</v>
      </c>
      <c r="W2101" s="60">
        <f t="shared" ca="1" si="1043"/>
        <v>0</v>
      </c>
      <c r="X2101" s="60">
        <f t="shared" ca="1" si="1043"/>
        <v>-2968.1769010046492</v>
      </c>
      <c r="Y2101" s="60">
        <f t="shared" ca="1" si="1043"/>
        <v>-41453.509305788713</v>
      </c>
      <c r="Z2101" s="60">
        <f t="shared" ca="1" si="1043"/>
        <v>0</v>
      </c>
      <c r="AA2101" s="60">
        <f t="shared" ca="1" si="1043"/>
        <v>-41453.509305788713</v>
      </c>
      <c r="AB2101" s="60">
        <f t="shared" ca="1" si="1043"/>
        <v>-416.67037667753345</v>
      </c>
      <c r="AC2101" s="60">
        <f t="shared" ca="1" si="1043"/>
        <v>-6500.1933185278804</v>
      </c>
      <c r="AD2101" s="60">
        <f t="shared" ca="1" si="1043"/>
        <v>-2813.0812060978178</v>
      </c>
    </row>
    <row r="2102" spans="3:30" hidden="1" outlineLevel="1">
      <c r="D2102" s="7"/>
      <c r="E2102" s="7"/>
      <c r="F2102" s="7"/>
      <c r="G2102" s="55" t="str">
        <f>$G$13</f>
        <v>ENERGY</v>
      </c>
      <c r="H2102" s="60">
        <f t="shared" ref="H2102:AD2102" ca="1" si="1044">+H1934+H1926+H1838+H1886+H2014+H1942+H1950+H1958+H1966+H1974+H1982+H1878+H1998+H1894+H1902+H1910+H1918+H2078+H2022+H2086+H2038+H2046+H1862+H1846+H1854+H1990+H2006+H2054+H2062+H1870+H2030+H2094+H2070</f>
        <v>315328.95389460446</v>
      </c>
      <c r="I2102" s="60">
        <f t="shared" ca="1" si="1044"/>
        <v>2127771.8845596379</v>
      </c>
      <c r="J2102" s="60">
        <f t="shared" ca="1" si="1044"/>
        <v>-40544.699490892337</v>
      </c>
      <c r="K2102" s="60">
        <f t="shared" ca="1" si="1044"/>
        <v>-111388.70611886746</v>
      </c>
      <c r="L2102" s="60">
        <f t="shared" ca="1" si="1044"/>
        <v>-53770.751556420117</v>
      </c>
      <c r="M2102" s="60">
        <f t="shared" ca="1" si="1044"/>
        <v>-19166.531190157715</v>
      </c>
      <c r="N2102" s="60">
        <f t="shared" ca="1" si="1044"/>
        <v>-184325.98886544522</v>
      </c>
      <c r="O2102" s="60">
        <f t="shared" ca="1" si="1044"/>
        <v>106821.44123190359</v>
      </c>
      <c r="P2102" s="60">
        <f t="shared" ca="1" si="1044"/>
        <v>73850.127546197662</v>
      </c>
      <c r="Q2102" s="60">
        <f t="shared" ca="1" si="1044"/>
        <v>-5840.1088915722758</v>
      </c>
      <c r="R2102" s="60">
        <f t="shared" ca="1" si="1044"/>
        <v>-269.98297166146205</v>
      </c>
      <c r="S2102" s="60">
        <f t="shared" ca="1" si="1044"/>
        <v>174561.47691486758</v>
      </c>
      <c r="T2102" s="60">
        <f t="shared" ca="1" si="1044"/>
        <v>-2662.8260844531669</v>
      </c>
      <c r="U2102" s="60">
        <f t="shared" ca="1" si="1044"/>
        <v>-286089.82901786693</v>
      </c>
      <c r="V2102" s="60">
        <f t="shared" ca="1" si="1044"/>
        <v>-974744.97353031428</v>
      </c>
      <c r="W2102" s="60">
        <f t="shared" ca="1" si="1044"/>
        <v>-556142.76608375367</v>
      </c>
      <c r="X2102" s="60">
        <f t="shared" ca="1" si="1044"/>
        <v>-1819640.3947163881</v>
      </c>
      <c r="Y2102" s="60">
        <f t="shared" ca="1" si="1044"/>
        <v>-32331.247168648879</v>
      </c>
      <c r="Z2102" s="60">
        <f t="shared" ca="1" si="1044"/>
        <v>-306.36805386931189</v>
      </c>
      <c r="AA2102" s="60">
        <f t="shared" ca="1" si="1044"/>
        <v>-32637.615222518198</v>
      </c>
      <c r="AB2102" s="60">
        <f t="shared" ca="1" si="1044"/>
        <v>-340.47370018149729</v>
      </c>
      <c r="AC2102" s="60">
        <f t="shared" ca="1" si="1044"/>
        <v>100880.90653615665</v>
      </c>
      <c r="AD2102" s="60">
        <f t="shared" ca="1" si="1044"/>
        <v>-10396.142120631943</v>
      </c>
    </row>
    <row r="2103" spans="3:30" hidden="1" outlineLevel="1">
      <c r="D2103" s="7"/>
      <c r="E2103" s="7"/>
      <c r="F2103" s="7"/>
      <c r="G2103" s="55" t="str">
        <f>$G$14</f>
        <v>CUSTOMER</v>
      </c>
      <c r="H2103" s="60">
        <f t="shared" ref="H2103:AD2103" ca="1" si="1045">+H1935+H1927+H1839+H1887+H2015+H1943+H1951+H1959+H1967+H1975+H1983+H1879+H1999+H1895+H1903+H1911+H1919+H2079+H2023+H2087+H2039+H2047+H1863+H1847+H1855+H1991+H2007+H2055+H2063+H1871+H2031+H2095+H2071</f>
        <v>-7373609.0625900608</v>
      </c>
      <c r="I2103" s="60">
        <f t="shared" ca="1" si="1045"/>
        <v>-4647505.8131075669</v>
      </c>
      <c r="J2103" s="60">
        <f t="shared" ca="1" si="1045"/>
        <v>-848570.40573507454</v>
      </c>
      <c r="K2103" s="60">
        <f t="shared" ca="1" si="1045"/>
        <v>-237790.66346332908</v>
      </c>
      <c r="L2103" s="60">
        <f t="shared" ca="1" si="1045"/>
        <v>-8124.2335389795517</v>
      </c>
      <c r="M2103" s="60">
        <f t="shared" ca="1" si="1045"/>
        <v>-4672.0581316962789</v>
      </c>
      <c r="N2103" s="60">
        <f t="shared" ca="1" si="1045"/>
        <v>-250586.95513400488</v>
      </c>
      <c r="O2103" s="60">
        <f t="shared" ca="1" si="1045"/>
        <v>-18475.7513998184</v>
      </c>
      <c r="P2103" s="60">
        <f t="shared" ca="1" si="1045"/>
        <v>-871.32785889866693</v>
      </c>
      <c r="Q2103" s="60">
        <f t="shared" ca="1" si="1045"/>
        <v>656.03947726040769</v>
      </c>
      <c r="R2103" s="60">
        <f t="shared" ca="1" si="1045"/>
        <v>155.31522499728442</v>
      </c>
      <c r="S2103" s="60">
        <f t="shared" ca="1" si="1045"/>
        <v>-18535.724556459372</v>
      </c>
      <c r="T2103" s="60">
        <f t="shared" ca="1" si="1045"/>
        <v>-132.18889285650553</v>
      </c>
      <c r="U2103" s="60">
        <f t="shared" ca="1" si="1045"/>
        <v>-1218.746080166612</v>
      </c>
      <c r="V2103" s="60">
        <f t="shared" ca="1" si="1045"/>
        <v>170.1484949874021</v>
      </c>
      <c r="W2103" s="60">
        <f t="shared" ca="1" si="1045"/>
        <v>-295.57063454115502</v>
      </c>
      <c r="X2103" s="60">
        <f t="shared" ca="1" si="1045"/>
        <v>-1476.3571125768701</v>
      </c>
      <c r="Y2103" s="60">
        <f t="shared" ca="1" si="1045"/>
        <v>-5385.75700562972</v>
      </c>
      <c r="Z2103" s="60">
        <f t="shared" ca="1" si="1045"/>
        <v>-26.312671237515747</v>
      </c>
      <c r="AA2103" s="60">
        <f t="shared" ca="1" si="1045"/>
        <v>-5412.069676867236</v>
      </c>
      <c r="AB2103" s="60">
        <f t="shared" ca="1" si="1045"/>
        <v>-353.19137995366208</v>
      </c>
      <c r="AC2103" s="60">
        <f t="shared" ca="1" si="1045"/>
        <v>-1599762.5329095128</v>
      </c>
      <c r="AD2103" s="60">
        <f t="shared" ca="1" si="1045"/>
        <v>-1406.0129780449365</v>
      </c>
    </row>
    <row r="2104" spans="3:30" collapsed="1">
      <c r="C2104" s="55" t="s">
        <v>457</v>
      </c>
      <c r="E2104" s="15">
        <f>+E1936+E1928+E1840+E1888+E2016+E1944+E1952+E1960+E1968+E1976+E1984+E1880+E2000+E1896+E1904+E1912+E1920+E2080+E2024+E2088+E2040+E2048+E1864+E1848+E1856+E1992+E2008+E2056+E2064+E1872+E2032+E2096+E2072</f>
        <v>-12193256</v>
      </c>
      <c r="F2104" s="7"/>
      <c r="G2104" s="55" t="str">
        <f>$G$15</f>
        <v>TOTAL</v>
      </c>
      <c r="H2104" s="60">
        <f t="shared" ref="H2104:AD2104" ca="1" si="1046">+H1936+H1928+H1840+H1888+H2016+H1944+H1952+H1960+H1968+H1976+H1984+H1880+H2000+H1896+H1904+H1912+H1920+H2080+H2024+H2088+H2040+H2048+H1864+H1848+H1856+H1992+H2008+H2056+H2064+H1872+H2032+H2096+H2072</f>
        <v>-12193255.999999998</v>
      </c>
      <c r="I2104" s="60">
        <f t="shared" ca="1" si="1046"/>
        <v>-4666395.3427444547</v>
      </c>
      <c r="J2104" s="60">
        <f t="shared" ca="1" si="1046"/>
        <v>-1135755.5864862737</v>
      </c>
      <c r="K2104" s="60">
        <f t="shared" ca="1" si="1046"/>
        <v>-1160942.0955663014</v>
      </c>
      <c r="L2104" s="60">
        <f t="shared" ca="1" si="1046"/>
        <v>-114497.73167759774</v>
      </c>
      <c r="M2104" s="60">
        <f t="shared" ca="1" si="1046"/>
        <v>-35968.9507591238</v>
      </c>
      <c r="N2104" s="60">
        <f t="shared" ca="1" si="1046"/>
        <v>-1311408.778003023</v>
      </c>
      <c r="O2104" s="60">
        <f t="shared" ca="1" si="1046"/>
        <v>-356257.387747664</v>
      </c>
      <c r="P2104" s="60">
        <f t="shared" ca="1" si="1046"/>
        <v>44131.208288512316</v>
      </c>
      <c r="Q2104" s="60">
        <f t="shared" ca="1" si="1046"/>
        <v>-13788.336334565052</v>
      </c>
      <c r="R2104" s="60">
        <f t="shared" ca="1" si="1046"/>
        <v>-191.12810136750747</v>
      </c>
      <c r="S2104" s="60">
        <f t="shared" ca="1" si="1046"/>
        <v>-326105.64389508433</v>
      </c>
      <c r="T2104" s="60">
        <f t="shared" ca="1" si="1046"/>
        <v>-21552.870804772956</v>
      </c>
      <c r="U2104" s="60">
        <f t="shared" ca="1" si="1046"/>
        <v>-663051.072757054</v>
      </c>
      <c r="V2104" s="60">
        <f t="shared" ca="1" si="1046"/>
        <v>-1581436.8178893672</v>
      </c>
      <c r="W2104" s="60">
        <f t="shared" ca="1" si="1046"/>
        <v>-732569.67069674411</v>
      </c>
      <c r="X2104" s="60">
        <f t="shared" ca="1" si="1046"/>
        <v>-2998610.4321479378</v>
      </c>
      <c r="Y2104" s="60">
        <f t="shared" ca="1" si="1046"/>
        <v>-226114.59970101435</v>
      </c>
      <c r="Z2104" s="60">
        <f t="shared" ca="1" si="1046"/>
        <v>-2867.9769059724536</v>
      </c>
      <c r="AA2104" s="60">
        <f t="shared" ca="1" si="1046"/>
        <v>-228982.57660698684</v>
      </c>
      <c r="AB2104" s="60">
        <f t="shared" ca="1" si="1046"/>
        <v>-2855.389287561678</v>
      </c>
      <c r="AC2104" s="60">
        <f t="shared" ca="1" si="1046"/>
        <v>-1507334.2577143717</v>
      </c>
      <c r="AD2104" s="60">
        <f t="shared" ca="1" si="1046"/>
        <v>-15807.993114302917</v>
      </c>
    </row>
    <row r="2105" spans="3:30">
      <c r="D2105" s="60"/>
      <c r="E2105" s="118"/>
      <c r="F2105" s="60"/>
      <c r="G2105" s="7"/>
      <c r="H2105" s="4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</row>
    <row r="2106" spans="3:30" hidden="1" outlineLevel="1">
      <c r="E2106" s="11"/>
      <c r="F2106" s="11"/>
      <c r="G2106" s="55" t="str">
        <f>$G$8</f>
        <v>PRODUCTION</v>
      </c>
      <c r="H2106" s="15">
        <f t="shared" ref="H2106:AD2106" ca="1" si="1047">+H2097+H1823</f>
        <v>117292896.25248468</v>
      </c>
      <c r="I2106" s="15">
        <f t="shared" ca="1" si="1047"/>
        <v>64206546.222874835</v>
      </c>
      <c r="J2106" s="15">
        <f t="shared" ca="1" si="1047"/>
        <v>2918020.3117402503</v>
      </c>
      <c r="K2106" s="15">
        <f t="shared" ca="1" si="1047"/>
        <v>9894826.9574893191</v>
      </c>
      <c r="L2106" s="15">
        <f t="shared" ca="1" si="1047"/>
        <v>242261.48181641626</v>
      </c>
      <c r="M2106" s="15">
        <f t="shared" ca="1" si="1047"/>
        <v>20362.875103790422</v>
      </c>
      <c r="N2106" s="15">
        <f t="shared" ca="1" si="1047"/>
        <v>10157451.314409522</v>
      </c>
      <c r="O2106" s="15">
        <f t="shared" ca="1" si="1047"/>
        <v>7618277.7581942296</v>
      </c>
      <c r="P2106" s="15">
        <f t="shared" ca="1" si="1047"/>
        <v>1413840.3053147262</v>
      </c>
      <c r="Q2106" s="15">
        <f t="shared" ca="1" si="1047"/>
        <v>557191.55509909336</v>
      </c>
      <c r="R2106" s="15">
        <f t="shared" ca="1" si="1047"/>
        <v>16065.219977294075</v>
      </c>
      <c r="S2106" s="15">
        <f t="shared" ca="1" si="1047"/>
        <v>9605374.8385853451</v>
      </c>
      <c r="T2106" s="15">
        <f t="shared" ca="1" si="1047"/>
        <v>245775.09931027019</v>
      </c>
      <c r="U2106" s="15">
        <f t="shared" ca="1" si="1047"/>
        <v>3863940.5131331827</v>
      </c>
      <c r="V2106" s="15">
        <f t="shared" ca="1" si="1047"/>
        <v>21011644.411320858</v>
      </c>
      <c r="W2106" s="15">
        <f t="shared" ca="1" si="1047"/>
        <v>2972357.6888188738</v>
      </c>
      <c r="X2106" s="15">
        <f t="shared" ca="1" si="1047"/>
        <v>28093717.712583181</v>
      </c>
      <c r="Y2106" s="15">
        <f t="shared" ca="1" si="1047"/>
        <v>2240454.0810294594</v>
      </c>
      <c r="Z2106" s="15">
        <f t="shared" ca="1" si="1047"/>
        <v>44135.180933046962</v>
      </c>
      <c r="AA2106" s="15">
        <f t="shared" ca="1" si="1047"/>
        <v>2284589.2619625065</v>
      </c>
      <c r="AB2106" s="15">
        <f t="shared" ca="1" si="1047"/>
        <v>27196.590329026967</v>
      </c>
      <c r="AC2106" s="15">
        <f t="shared" ca="1" si="1047"/>
        <v>0</v>
      </c>
      <c r="AD2106" s="15">
        <f t="shared" ca="1" si="1047"/>
        <v>0</v>
      </c>
    </row>
    <row r="2107" spans="3:30" hidden="1" outlineLevel="1">
      <c r="E2107" s="11"/>
      <c r="F2107" s="11"/>
      <c r="G2107" s="55" t="str">
        <f>$G$9</f>
        <v>BULKTRAN</v>
      </c>
      <c r="H2107" s="15">
        <f t="shared" ref="H2107:AD2107" ca="1" si="1048">+H2098+H1824</f>
        <v>6334424.0381716834</v>
      </c>
      <c r="I2107" s="15">
        <f t="shared" ca="1" si="1048"/>
        <v>3159495.5940777929</v>
      </c>
      <c r="J2107" s="15">
        <f t="shared" ca="1" si="1048"/>
        <v>153521.61323446294</v>
      </c>
      <c r="K2107" s="15">
        <f t="shared" ca="1" si="1048"/>
        <v>561989.70870330685</v>
      </c>
      <c r="L2107" s="15">
        <f t="shared" ca="1" si="1048"/>
        <v>16203.456135053329</v>
      </c>
      <c r="M2107" s="15">
        <f t="shared" ca="1" si="1048"/>
        <v>1114.3839313138023</v>
      </c>
      <c r="N2107" s="15">
        <f t="shared" ca="1" si="1048"/>
        <v>579307.54876967403</v>
      </c>
      <c r="O2107" s="15">
        <f t="shared" ca="1" si="1048"/>
        <v>432427.78525410936</v>
      </c>
      <c r="P2107" s="15">
        <f t="shared" ca="1" si="1048"/>
        <v>82096.521928175804</v>
      </c>
      <c r="Q2107" s="15">
        <f t="shared" ca="1" si="1048"/>
        <v>36145.214914655837</v>
      </c>
      <c r="R2107" s="15">
        <f t="shared" ca="1" si="1048"/>
        <v>1639.1483691280164</v>
      </c>
      <c r="S2107" s="15">
        <f t="shared" ca="1" si="1048"/>
        <v>552308.67046606902</v>
      </c>
      <c r="T2107" s="15">
        <f t="shared" ca="1" si="1048"/>
        <v>14858.951609258056</v>
      </c>
      <c r="U2107" s="15">
        <f t="shared" ca="1" si="1048"/>
        <v>238998.18461299205</v>
      </c>
      <c r="V2107" s="15">
        <f t="shared" ca="1" si="1048"/>
        <v>1277235.8158467773</v>
      </c>
      <c r="W2107" s="15">
        <f t="shared" ca="1" si="1048"/>
        <v>224069.07693905511</v>
      </c>
      <c r="X2107" s="15">
        <f t="shared" ca="1" si="1048"/>
        <v>1755162.0290080826</v>
      </c>
      <c r="Y2107" s="15">
        <f t="shared" ca="1" si="1048"/>
        <v>130726.63844143675</v>
      </c>
      <c r="Z2107" s="15">
        <f t="shared" ca="1" si="1048"/>
        <v>2184.2772501786262</v>
      </c>
      <c r="AA2107" s="15">
        <f t="shared" ca="1" si="1048"/>
        <v>132910.91569161537</v>
      </c>
      <c r="AB2107" s="15">
        <f t="shared" ca="1" si="1048"/>
        <v>1717.6669239863211</v>
      </c>
      <c r="AC2107" s="15">
        <f t="shared" ca="1" si="1048"/>
        <v>0</v>
      </c>
      <c r="AD2107" s="15">
        <f t="shared" ca="1" si="1048"/>
        <v>0</v>
      </c>
    </row>
    <row r="2108" spans="3:30" hidden="1" outlineLevel="1">
      <c r="E2108" s="11"/>
      <c r="F2108" s="11"/>
      <c r="G2108" s="55" t="str">
        <f>$G$10</f>
        <v>SUBTRAN</v>
      </c>
      <c r="H2108" s="15">
        <f t="shared" ref="H2108:AD2108" ca="1" si="1049">+H2099+H1825</f>
        <v>1394622.6916750278</v>
      </c>
      <c r="I2108" s="15">
        <f t="shared" ca="1" si="1049"/>
        <v>687168.32536970952</v>
      </c>
      <c r="J2108" s="15">
        <f t="shared" ca="1" si="1049"/>
        <v>32575.741449757774</v>
      </c>
      <c r="K2108" s="15">
        <f t="shared" ca="1" si="1049"/>
        <v>118446.47310358357</v>
      </c>
      <c r="L2108" s="15">
        <f t="shared" ca="1" si="1049"/>
        <v>3351.0389723744552</v>
      </c>
      <c r="M2108" s="15">
        <f t="shared" ca="1" si="1049"/>
        <v>308.03674101105224</v>
      </c>
      <c r="N2108" s="15">
        <f t="shared" ca="1" si="1049"/>
        <v>122105.54881696909</v>
      </c>
      <c r="O2108" s="15">
        <f t="shared" ca="1" si="1049"/>
        <v>90583.868026811455</v>
      </c>
      <c r="P2108" s="15">
        <f t="shared" ca="1" si="1049"/>
        <v>17155.892718689422</v>
      </c>
      <c r="Q2108" s="15">
        <f t="shared" ca="1" si="1049"/>
        <v>9944.9267490205493</v>
      </c>
      <c r="R2108" s="15">
        <f t="shared" ca="1" si="1049"/>
        <v>0</v>
      </c>
      <c r="S2108" s="15">
        <f t="shared" ca="1" si="1049"/>
        <v>117684.68749452142</v>
      </c>
      <c r="T2108" s="15">
        <f t="shared" ca="1" si="1049"/>
        <v>3112.2330474813066</v>
      </c>
      <c r="U2108" s="15">
        <f t="shared" ca="1" si="1049"/>
        <v>50067.084813444751</v>
      </c>
      <c r="V2108" s="15">
        <f t="shared" ca="1" si="1049"/>
        <v>352687.54504409229</v>
      </c>
      <c r="W2108" s="15">
        <f t="shared" ca="1" si="1049"/>
        <v>0</v>
      </c>
      <c r="X2108" s="15">
        <f t="shared" ca="1" si="1049"/>
        <v>405866.86290501832</v>
      </c>
      <c r="Y2108" s="15">
        <f t="shared" ca="1" si="1049"/>
        <v>26840.996197990149</v>
      </c>
      <c r="Z2108" s="15">
        <f t="shared" ca="1" si="1049"/>
        <v>446.45773090645116</v>
      </c>
      <c r="AA2108" s="15">
        <f t="shared" ca="1" si="1049"/>
        <v>27287.453928896593</v>
      </c>
      <c r="AB2108" s="15">
        <f t="shared" ca="1" si="1049"/>
        <v>362.76835968329885</v>
      </c>
      <c r="AC2108" s="15">
        <f t="shared" ca="1" si="1049"/>
        <v>1311.0601279252094</v>
      </c>
      <c r="AD2108" s="15">
        <f t="shared" ca="1" si="1049"/>
        <v>260.24322254694357</v>
      </c>
    </row>
    <row r="2109" spans="3:30" hidden="1" outlineLevel="1">
      <c r="E2109" s="11"/>
      <c r="F2109" s="11"/>
      <c r="G2109" s="55" t="str">
        <f>$G$11</f>
        <v>DISTPRI</v>
      </c>
      <c r="H2109" s="15">
        <f t="shared" ref="H2109:AD2109" ca="1" si="1050">+H2100+H1826</f>
        <v>34780069.918656051</v>
      </c>
      <c r="I2109" s="15">
        <f t="shared" ca="1" si="1050"/>
        <v>23452258.275071137</v>
      </c>
      <c r="J2109" s="15">
        <f t="shared" ca="1" si="1050"/>
        <v>1074054.5638589433</v>
      </c>
      <c r="K2109" s="15">
        <f t="shared" ca="1" si="1050"/>
        <v>3903870.9746563733</v>
      </c>
      <c r="L2109" s="15">
        <f t="shared" ca="1" si="1050"/>
        <v>110421.05735238752</v>
      </c>
      <c r="M2109" s="15">
        <f t="shared" ca="1" si="1050"/>
        <v>0</v>
      </c>
      <c r="N2109" s="15">
        <f t="shared" ca="1" si="1050"/>
        <v>4014292.0320087615</v>
      </c>
      <c r="O2109" s="15">
        <f t="shared" ca="1" si="1050"/>
        <v>2963266.9383597667</v>
      </c>
      <c r="P2109" s="15">
        <f t="shared" ca="1" si="1050"/>
        <v>561473.69798354513</v>
      </c>
      <c r="Q2109" s="15">
        <f t="shared" ca="1" si="1050"/>
        <v>0</v>
      </c>
      <c r="R2109" s="15">
        <f t="shared" ca="1" si="1050"/>
        <v>0</v>
      </c>
      <c r="S2109" s="15">
        <f t="shared" ca="1" si="1050"/>
        <v>3524740.636343312</v>
      </c>
      <c r="T2109" s="15">
        <f t="shared" ca="1" si="1050"/>
        <v>104424.23572931974</v>
      </c>
      <c r="U2109" s="15">
        <f t="shared" ca="1" si="1050"/>
        <v>1650107.7698183095</v>
      </c>
      <c r="V2109" s="15">
        <f t="shared" ca="1" si="1050"/>
        <v>0</v>
      </c>
      <c r="W2109" s="15">
        <f t="shared" ca="1" si="1050"/>
        <v>0</v>
      </c>
      <c r="X2109" s="15">
        <f t="shared" ca="1" si="1050"/>
        <v>1754532.0055476297</v>
      </c>
      <c r="Y2109" s="15">
        <f t="shared" ca="1" si="1050"/>
        <v>881367.61758506449</v>
      </c>
      <c r="Z2109" s="15">
        <f t="shared" ca="1" si="1050"/>
        <v>14732.177358087989</v>
      </c>
      <c r="AA2109" s="15">
        <f t="shared" ca="1" si="1050"/>
        <v>896099.79494315234</v>
      </c>
      <c r="AB2109" s="15">
        <f t="shared" ca="1" si="1050"/>
        <v>11971.299603064917</v>
      </c>
      <c r="AC2109" s="15">
        <f t="shared" ca="1" si="1050"/>
        <v>43494.593776863621</v>
      </c>
      <c r="AD2109" s="15">
        <f t="shared" ca="1" si="1050"/>
        <v>8626.7175031783008</v>
      </c>
    </row>
    <row r="2110" spans="3:30" hidden="1" outlineLevel="1">
      <c r="E2110" s="11"/>
      <c r="F2110" s="11"/>
      <c r="G2110" s="55" t="str">
        <f>$G$12</f>
        <v>DISTSEC</v>
      </c>
      <c r="H2110" s="15">
        <f t="shared" ref="H2110:AD2110" ca="1" si="1051">+H2101+H1827</f>
        <v>14396037.132211979</v>
      </c>
      <c r="I2110" s="15">
        <f t="shared" ca="1" si="1051"/>
        <v>10823269.301415166</v>
      </c>
      <c r="J2110" s="15">
        <f t="shared" ca="1" si="1051"/>
        <v>507304.0141502691</v>
      </c>
      <c r="K2110" s="15">
        <f t="shared" ca="1" si="1051"/>
        <v>1532164.5883800858</v>
      </c>
      <c r="L2110" s="15">
        <f t="shared" ca="1" si="1051"/>
        <v>0</v>
      </c>
      <c r="M2110" s="15">
        <f t="shared" ca="1" si="1051"/>
        <v>0</v>
      </c>
      <c r="N2110" s="15">
        <f t="shared" ca="1" si="1051"/>
        <v>1532164.5883800858</v>
      </c>
      <c r="O2110" s="15">
        <f t="shared" ca="1" si="1051"/>
        <v>988325.36108861025</v>
      </c>
      <c r="P2110" s="15">
        <f t="shared" ca="1" si="1051"/>
        <v>0</v>
      </c>
      <c r="Q2110" s="15">
        <f t="shared" ca="1" si="1051"/>
        <v>0</v>
      </c>
      <c r="R2110" s="15">
        <f t="shared" ca="1" si="1051"/>
        <v>0</v>
      </c>
      <c r="S2110" s="15">
        <f t="shared" ca="1" si="1051"/>
        <v>988325.36108861025</v>
      </c>
      <c r="T2110" s="15">
        <f t="shared" ca="1" si="1051"/>
        <v>26407.484815263688</v>
      </c>
      <c r="U2110" s="15">
        <f t="shared" ca="1" si="1051"/>
        <v>0</v>
      </c>
      <c r="V2110" s="15">
        <f t="shared" ca="1" si="1051"/>
        <v>0</v>
      </c>
      <c r="W2110" s="15">
        <f t="shared" ca="1" si="1051"/>
        <v>0</v>
      </c>
      <c r="X2110" s="15">
        <f t="shared" ca="1" si="1051"/>
        <v>26407.484815263688</v>
      </c>
      <c r="Y2110" s="15">
        <f t="shared" ca="1" si="1051"/>
        <v>359523.40298371419</v>
      </c>
      <c r="Z2110" s="15">
        <f t="shared" ca="1" si="1051"/>
        <v>0</v>
      </c>
      <c r="AA2110" s="15">
        <f t="shared" ca="1" si="1051"/>
        <v>359523.40298371419</v>
      </c>
      <c r="AB2110" s="15">
        <f t="shared" ca="1" si="1051"/>
        <v>3750.6322731173914</v>
      </c>
      <c r="AC2110" s="15">
        <f t="shared" ca="1" si="1051"/>
        <v>135075.32306358512</v>
      </c>
      <c r="AD2110" s="15">
        <f t="shared" ca="1" si="1051"/>
        <v>20217.024042170124</v>
      </c>
    </row>
    <row r="2111" spans="3:30" hidden="1" outlineLevel="1">
      <c r="E2111" s="11"/>
      <c r="F2111" s="11"/>
      <c r="G2111" s="55" t="str">
        <f>$G$13</f>
        <v>ENERGY</v>
      </c>
      <c r="H2111" s="15">
        <f t="shared" ref="H2111:AD2111" ca="1" si="1052">+H2102+H1828</f>
        <v>229965136.7452952</v>
      </c>
      <c r="I2111" s="15">
        <f t="shared" ca="1" si="1052"/>
        <v>88299984.365187734</v>
      </c>
      <c r="J2111" s="15">
        <f t="shared" ca="1" si="1052"/>
        <v>5543841.6638865471</v>
      </c>
      <c r="K2111" s="15">
        <f t="shared" ca="1" si="1052"/>
        <v>18624942.806283705</v>
      </c>
      <c r="L2111" s="15">
        <f t="shared" ca="1" si="1052"/>
        <v>541621.76436528645</v>
      </c>
      <c r="M2111" s="15">
        <f t="shared" ca="1" si="1052"/>
        <v>35683.508607738702</v>
      </c>
      <c r="N2111" s="15">
        <f t="shared" ca="1" si="1052"/>
        <v>19202248.079256728</v>
      </c>
      <c r="O2111" s="15">
        <f t="shared" ca="1" si="1052"/>
        <v>17189514.192593545</v>
      </c>
      <c r="P2111" s="15">
        <f t="shared" ca="1" si="1052"/>
        <v>3240731.6694366005</v>
      </c>
      <c r="Q2111" s="15">
        <f t="shared" ca="1" si="1052"/>
        <v>1433052.4197329998</v>
      </c>
      <c r="R2111" s="15">
        <f t="shared" ca="1" si="1052"/>
        <v>66401.41211300969</v>
      </c>
      <c r="S2111" s="15">
        <f t="shared" ca="1" si="1052"/>
        <v>21929699.693876151</v>
      </c>
      <c r="T2111" s="15">
        <f t="shared" ca="1" si="1052"/>
        <v>651953.80384164467</v>
      </c>
      <c r="U2111" s="15">
        <f t="shared" ca="1" si="1052"/>
        <v>11207612.139176643</v>
      </c>
      <c r="V2111" s="15">
        <f t="shared" ca="1" si="1052"/>
        <v>64283587.031313233</v>
      </c>
      <c r="W2111" s="15">
        <f t="shared" ca="1" si="1052"/>
        <v>11824264.498595603</v>
      </c>
      <c r="X2111" s="15">
        <f t="shared" ca="1" si="1052"/>
        <v>87967417.472927123</v>
      </c>
      <c r="Y2111" s="15">
        <f t="shared" ca="1" si="1052"/>
        <v>4595761.8719198778</v>
      </c>
      <c r="Z2111" s="15">
        <f t="shared" ca="1" si="1052"/>
        <v>75031.010649401811</v>
      </c>
      <c r="AA2111" s="15">
        <f t="shared" ca="1" si="1052"/>
        <v>4670792.8825692795</v>
      </c>
      <c r="AB2111" s="15">
        <f t="shared" ca="1" si="1052"/>
        <v>83695.483313156234</v>
      </c>
      <c r="AC2111" s="15">
        <f t="shared" ca="1" si="1052"/>
        <v>1918265.063499456</v>
      </c>
      <c r="AD2111" s="15">
        <f t="shared" ca="1" si="1052"/>
        <v>349192.04077899922</v>
      </c>
    </row>
    <row r="2112" spans="3:30" hidden="1" outlineLevel="1">
      <c r="E2112" s="11"/>
      <c r="F2112" s="11"/>
      <c r="G2112" s="55" t="str">
        <f>$G$14</f>
        <v>CUSTOMER</v>
      </c>
      <c r="H2112" s="15">
        <f t="shared" ref="H2112:AD2112" ca="1" si="1053">+H2103+H1829</f>
        <v>11399637.221505346</v>
      </c>
      <c r="I2112" s="15">
        <f t="shared" ca="1" si="1053"/>
        <v>8156492.07138413</v>
      </c>
      <c r="J2112" s="15">
        <f t="shared" ca="1" si="1053"/>
        <v>1407148.4210186</v>
      </c>
      <c r="K2112" s="15">
        <f t="shared" ca="1" si="1053"/>
        <v>406780.13472150057</v>
      </c>
      <c r="L2112" s="15">
        <f t="shared" ca="1" si="1053"/>
        <v>79652.631009952995</v>
      </c>
      <c r="M2112" s="15">
        <f t="shared" ca="1" si="1053"/>
        <v>9103.9221158866421</v>
      </c>
      <c r="N2112" s="15">
        <f t="shared" ca="1" si="1053"/>
        <v>495536.6878473403</v>
      </c>
      <c r="O2112" s="15">
        <f t="shared" ca="1" si="1053"/>
        <v>88879.391832204768</v>
      </c>
      <c r="P2112" s="15">
        <f t="shared" ca="1" si="1053"/>
        <v>24970.82793666748</v>
      </c>
      <c r="Q2112" s="15">
        <f t="shared" ca="1" si="1053"/>
        <v>48318.764676905987</v>
      </c>
      <c r="R2112" s="15">
        <f t="shared" ca="1" si="1053"/>
        <v>8467.6672881067952</v>
      </c>
      <c r="S2112" s="15">
        <f t="shared" ca="1" si="1053"/>
        <v>170636.651733885</v>
      </c>
      <c r="T2112" s="15">
        <f t="shared" ca="1" si="1053"/>
        <v>610.99319830321178</v>
      </c>
      <c r="U2112" s="15">
        <f t="shared" ca="1" si="1053"/>
        <v>14145.709021988339</v>
      </c>
      <c r="V2112" s="15">
        <f t="shared" ca="1" si="1053"/>
        <v>70244.258967757749</v>
      </c>
      <c r="W2112" s="15">
        <f t="shared" ca="1" si="1053"/>
        <v>12154.312560861834</v>
      </c>
      <c r="X2112" s="15">
        <f t="shared" ca="1" si="1053"/>
        <v>97155.273748911161</v>
      </c>
      <c r="Y2112" s="15">
        <f t="shared" ca="1" si="1053"/>
        <v>24033.912820599908</v>
      </c>
      <c r="Z2112" s="15">
        <f t="shared" ca="1" si="1053"/>
        <v>409.74371052731385</v>
      </c>
      <c r="AA2112" s="15">
        <f t="shared" ca="1" si="1053"/>
        <v>24443.656531127228</v>
      </c>
      <c r="AB2112" s="15">
        <f t="shared" ca="1" si="1053"/>
        <v>592.12074090460783</v>
      </c>
      <c r="AC2112" s="15">
        <f t="shared" ca="1" si="1053"/>
        <v>728720.56174935703</v>
      </c>
      <c r="AD2112" s="15">
        <f t="shared" ca="1" si="1053"/>
        <v>318911.77675108775</v>
      </c>
    </row>
    <row r="2113" spans="2:30" collapsed="1">
      <c r="B2113" s="112" t="s">
        <v>234</v>
      </c>
      <c r="D2113" s="7"/>
      <c r="E2113" s="60">
        <f>+E2104+E1830</f>
        <v>415562824</v>
      </c>
      <c r="F2113" s="3"/>
      <c r="G2113" s="55" t="str">
        <f>$G$15</f>
        <v>TOTAL</v>
      </c>
      <c r="H2113" s="15">
        <f t="shared" ref="H2113:AD2113" ca="1" si="1054">+H2104+H1830</f>
        <v>415562823.99999994</v>
      </c>
      <c r="I2113" s="15">
        <f t="shared" ca="1" si="1054"/>
        <v>198785214.15538049</v>
      </c>
      <c r="J2113" s="15">
        <f t="shared" ca="1" si="1054"/>
        <v>11636466.329338832</v>
      </c>
      <c r="K2113" s="15">
        <f t="shared" ca="1" si="1054"/>
        <v>35043021.643337868</v>
      </c>
      <c r="L2113" s="15">
        <f t="shared" ca="1" si="1054"/>
        <v>993511.42965147097</v>
      </c>
      <c r="M2113" s="15">
        <f t="shared" ca="1" si="1054"/>
        <v>66572.726499740616</v>
      </c>
      <c r="N2113" s="15">
        <f t="shared" ca="1" si="1054"/>
        <v>36103105.799489088</v>
      </c>
      <c r="O2113" s="15">
        <f t="shared" ca="1" si="1054"/>
        <v>29371275.295349274</v>
      </c>
      <c r="P2113" s="15">
        <f t="shared" ca="1" si="1054"/>
        <v>5340268.9153184043</v>
      </c>
      <c r="Q2113" s="15">
        <f t="shared" ca="1" si="1054"/>
        <v>2084652.8811726754</v>
      </c>
      <c r="R2113" s="15">
        <f t="shared" ca="1" si="1054"/>
        <v>92573.447747538579</v>
      </c>
      <c r="S2113" s="15">
        <f t="shared" ca="1" si="1054"/>
        <v>36888770.539587893</v>
      </c>
      <c r="T2113" s="15">
        <f t="shared" ca="1" si="1054"/>
        <v>1047142.8015515408</v>
      </c>
      <c r="U2113" s="15">
        <f t="shared" ca="1" si="1054"/>
        <v>17024871.400576562</v>
      </c>
      <c r="V2113" s="15">
        <f t="shared" ca="1" si="1054"/>
        <v>86995399.062492728</v>
      </c>
      <c r="W2113" s="15">
        <f t="shared" ca="1" si="1054"/>
        <v>15032845.576914392</v>
      </c>
      <c r="X2113" s="15">
        <f t="shared" ca="1" si="1054"/>
        <v>120100258.84153521</v>
      </c>
      <c r="Y2113" s="15">
        <f t="shared" ca="1" si="1054"/>
        <v>8258708.5209781406</v>
      </c>
      <c r="Z2113" s="15">
        <f t="shared" ca="1" si="1054"/>
        <v>136938.84763214912</v>
      </c>
      <c r="AA2113" s="15">
        <f t="shared" ca="1" si="1054"/>
        <v>8395647.3686102908</v>
      </c>
      <c r="AB2113" s="15">
        <f t="shared" ca="1" si="1054"/>
        <v>129286.56154293974</v>
      </c>
      <c r="AC2113" s="15">
        <f t="shared" ca="1" si="1054"/>
        <v>2826866.6022171867</v>
      </c>
      <c r="AD2113" s="15">
        <f t="shared" ca="1" si="1054"/>
        <v>697207.80229798239</v>
      </c>
    </row>
    <row r="2114" spans="2:30">
      <c r="D2114" s="7"/>
      <c r="E2114" s="15"/>
      <c r="F2114" s="3"/>
      <c r="G2114" s="7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</row>
    <row r="2115" spans="2:30">
      <c r="B2115" s="112" t="s">
        <v>621</v>
      </c>
      <c r="E2115" s="3"/>
      <c r="F2115" s="3"/>
      <c r="G2115" s="3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</row>
    <row r="2116" spans="2:30" hidden="1" outlineLevel="1">
      <c r="E2116" s="51"/>
      <c r="F2116" s="52" t="str">
        <f>F2123</f>
        <v>RB_GUP-Land_P</v>
      </c>
      <c r="G2116" s="55" t="str">
        <f>$G$8</f>
        <v>PRODUCTION</v>
      </c>
      <c r="H2116" s="4">
        <f t="shared" ref="H2116:H2131" si="1055">SUBTOTAL(9,I2116:AD2116)</f>
        <v>34972487.000000007</v>
      </c>
      <c r="I2116" s="5">
        <f>VLOOKUP(CONCATENATE($F2116," ",$G2116),AllocFactorMatrix,(I$4+1),FALSE)*$E2123</f>
        <v>19416951.648122553</v>
      </c>
      <c r="J2116" s="5">
        <f>VLOOKUP(CONCATENATE($F2116," ",$G2116),AllocFactorMatrix,(J$4+1),FALSE)*$E2123</f>
        <v>893468.62103259005</v>
      </c>
      <c r="K2116" s="5">
        <f>VLOOKUP(CONCATENATE($F2116," ",$G2116),AllocFactorMatrix,(K$4+1),FALSE)*$E2123</f>
        <v>2943342.1776516023</v>
      </c>
      <c r="L2116" s="5">
        <f>VLOOKUP(CONCATENATE($F2116," ",$G2116),AllocFactorMatrix,(L$4+1),FALSE)*$E2123</f>
        <v>73544.724667693386</v>
      </c>
      <c r="M2116" s="5">
        <f>VLOOKUP(CONCATENATE($F2116," ",$G2116),AllocFactorMatrix,(M$4+1),FALSE)*$E2123</f>
        <v>9467.3934093671051</v>
      </c>
      <c r="N2116" s="5">
        <f t="shared" ref="N2116:N2147" si="1056">SUBTOTAL(9,K2116:M2116)</f>
        <v>3026354.295728663</v>
      </c>
      <c r="O2116" s="5">
        <f>VLOOKUP(CONCATENATE($F2116," ",$G2116),AllocFactorMatrix,(O$4+1),FALSE)*$E2123</f>
        <v>2239040.178556737</v>
      </c>
      <c r="P2116" s="5">
        <f>VLOOKUP(CONCATENATE($F2116," ",$G2116),AllocFactorMatrix,(P$4+1),FALSE)*$E2123</f>
        <v>405270.5267545894</v>
      </c>
      <c r="Q2116" s="5">
        <f>VLOOKUP(CONCATENATE($F2116," ",$G2116),AllocFactorMatrix,(Q$4+1),FALSE)*$E2123</f>
        <v>156755.77847501382</v>
      </c>
      <c r="R2116" s="5">
        <f>VLOOKUP(CONCATENATE($F2116," ",$G2116),AllocFactorMatrix,(R$4+1),FALSE)*$E2123</f>
        <v>3377.573524518356</v>
      </c>
      <c r="S2116" s="5">
        <f>SUBTOTAL(9,O2116:R2116)</f>
        <v>2804444.0573108587</v>
      </c>
      <c r="T2116" s="5">
        <f>VLOOKUP(CONCATENATE($F2116," ",$G2116),AllocFactorMatrix,(T$4+1),FALSE)*$E2123</f>
        <v>71097.70018099976</v>
      </c>
      <c r="U2116" s="5">
        <f>VLOOKUP(CONCATENATE($F2116," ",$G2116),AllocFactorMatrix,(U$4+1),FALSE)*$E2123</f>
        <v>1131998.9821862795</v>
      </c>
      <c r="V2116" s="5">
        <f>VLOOKUP(CONCATENATE($F2116," ",$G2116),AllocFactorMatrix,(V$4+1),FALSE)*$E2123</f>
        <v>6139061.1720414972</v>
      </c>
      <c r="W2116" s="5">
        <f>VLOOKUP(CONCATENATE($F2116," ",$G2116),AllocFactorMatrix,(W$4+1),FALSE)*$E2123</f>
        <v>807732.58977901179</v>
      </c>
      <c r="X2116" s="5">
        <f>SUBTOTAL(9,T2116:W2116)</f>
        <v>8149890.4441877883</v>
      </c>
      <c r="Y2116" s="5">
        <f>VLOOKUP(CONCATENATE($F2116," ",$G2116),AllocFactorMatrix,(Y$4+1),FALSE)*$E2123</f>
        <v>659910.22588246316</v>
      </c>
      <c r="Z2116" s="5">
        <f>VLOOKUP(CONCATENATE($F2116," ",$G2116),AllocFactorMatrix,(Z$4+1),FALSE)*$E2123</f>
        <v>13717.344520316354</v>
      </c>
      <c r="AA2116" s="5">
        <f t="shared" ref="AA2116:AA2131" si="1057">SUBTOTAL(9,Y2116:Z2116)</f>
        <v>673627.5704027795</v>
      </c>
      <c r="AB2116" s="5">
        <f>VLOOKUP(CONCATENATE($F2116," ",$G2116),AllocFactorMatrix,(AB$4+1),FALSE)*$E2123</f>
        <v>7750.3632147751277</v>
      </c>
      <c r="AC2116" s="5">
        <f>VLOOKUP(CONCATENATE($F2116," ",$G2116),AllocFactorMatrix,(AC$4+1),FALSE)*$E2123</f>
        <v>0</v>
      </c>
      <c r="AD2116" s="5">
        <f>VLOOKUP(CONCATENATE($F2116," ",$G2116),AllocFactorMatrix,(AD$4+1),FALSE)*$E2123</f>
        <v>0</v>
      </c>
    </row>
    <row r="2117" spans="2:30" hidden="1" outlineLevel="1">
      <c r="E2117" s="51"/>
      <c r="F2117" s="52" t="str">
        <f>F2123</f>
        <v>RB_GUP-Land_P</v>
      </c>
      <c r="G2117" s="55" t="str">
        <f>$G$9</f>
        <v>BULKTRAN</v>
      </c>
      <c r="H2117" s="4">
        <f t="shared" si="1055"/>
        <v>0</v>
      </c>
      <c r="I2117" s="5">
        <f>VLOOKUP(CONCATENATE($F2117," ",$G2117),AllocFactorMatrix,(I$4+1),FALSE)*$E2123</f>
        <v>0</v>
      </c>
      <c r="J2117" s="5">
        <f>VLOOKUP(CONCATENATE($F2117," ",$G2117),AllocFactorMatrix,(J$4+1),FALSE)*$E2123</f>
        <v>0</v>
      </c>
      <c r="K2117" s="5">
        <f>VLOOKUP(CONCATENATE($F2117," ",$G2117),AllocFactorMatrix,(K$4+1),FALSE)*$E2123</f>
        <v>0</v>
      </c>
      <c r="L2117" s="5">
        <f>VLOOKUP(CONCATENATE($F2117," ",$G2117),AllocFactorMatrix,(L$4+1),FALSE)*$E2123</f>
        <v>0</v>
      </c>
      <c r="M2117" s="5">
        <f>VLOOKUP(CONCATENATE($F2117," ",$G2117),AllocFactorMatrix,(M$4+1),FALSE)*$E2123</f>
        <v>0</v>
      </c>
      <c r="N2117" s="5">
        <f t="shared" si="1056"/>
        <v>0</v>
      </c>
      <c r="O2117" s="5">
        <f>VLOOKUP(CONCATENATE($F2117," ",$G2117),AllocFactorMatrix,(O$4+1),FALSE)*$E2123</f>
        <v>0</v>
      </c>
      <c r="P2117" s="5">
        <f>VLOOKUP(CONCATENATE($F2117," ",$G2117),AllocFactorMatrix,(P$4+1),FALSE)*$E2123</f>
        <v>0</v>
      </c>
      <c r="Q2117" s="5">
        <f>VLOOKUP(CONCATENATE($F2117," ",$G2117),AllocFactorMatrix,(Q$4+1),FALSE)*$E2123</f>
        <v>0</v>
      </c>
      <c r="R2117" s="5">
        <f>VLOOKUP(CONCATENATE($F2117," ",$G2117),AllocFactorMatrix,(R$4+1),FALSE)*$E2123</f>
        <v>0</v>
      </c>
      <c r="S2117" s="5">
        <f t="shared" ref="S2117:S2147" si="1058">SUBTOTAL(9,O2117:R2117)</f>
        <v>0</v>
      </c>
      <c r="T2117" s="5">
        <f>VLOOKUP(CONCATENATE($F2117," ",$G2117),AllocFactorMatrix,(T$4+1),FALSE)*$E2123</f>
        <v>0</v>
      </c>
      <c r="U2117" s="5">
        <f>VLOOKUP(CONCATENATE($F2117," ",$G2117),AllocFactorMatrix,(U$4+1),FALSE)*$E2123</f>
        <v>0</v>
      </c>
      <c r="V2117" s="5">
        <f>VLOOKUP(CONCATENATE($F2117," ",$G2117),AllocFactorMatrix,(V$4+1),FALSE)*$E2123</f>
        <v>0</v>
      </c>
      <c r="W2117" s="5">
        <f>VLOOKUP(CONCATENATE($F2117," ",$G2117),AllocFactorMatrix,(W$4+1),FALSE)*$E2123</f>
        <v>0</v>
      </c>
      <c r="X2117" s="5">
        <f t="shared" ref="X2117:X2123" si="1059">SUBTOTAL(9,T2117:W2117)</f>
        <v>0</v>
      </c>
      <c r="Y2117" s="5">
        <f>VLOOKUP(CONCATENATE($F2117," ",$G2117),AllocFactorMatrix,(Y$4+1),FALSE)*$E2123</f>
        <v>0</v>
      </c>
      <c r="Z2117" s="5">
        <f>VLOOKUP(CONCATENATE($F2117," ",$G2117),AllocFactorMatrix,(Z$4+1),FALSE)*$E2123</f>
        <v>0</v>
      </c>
      <c r="AA2117" s="5">
        <f t="shared" si="1057"/>
        <v>0</v>
      </c>
      <c r="AB2117" s="5">
        <f>VLOOKUP(CONCATENATE($F2117," ",$G2117),AllocFactorMatrix,(AB$4+1),FALSE)*$E2123</f>
        <v>0</v>
      </c>
      <c r="AC2117" s="5">
        <f>VLOOKUP(CONCATENATE($F2117," ",$G2117),AllocFactorMatrix,(AC$4+1),FALSE)*$E2123</f>
        <v>0</v>
      </c>
      <c r="AD2117" s="5">
        <f>VLOOKUP(CONCATENATE($F2117," ",$G2117),AllocFactorMatrix,(AD$4+1),FALSE)*$E2123</f>
        <v>0</v>
      </c>
    </row>
    <row r="2118" spans="2:30" hidden="1" outlineLevel="1">
      <c r="E2118" s="51"/>
      <c r="F2118" s="52" t="str">
        <f>F2123</f>
        <v>RB_GUP-Land_P</v>
      </c>
      <c r="G2118" s="55" t="str">
        <f>$G$10</f>
        <v>SUBTRAN</v>
      </c>
      <c r="H2118" s="4">
        <f t="shared" si="1055"/>
        <v>0</v>
      </c>
      <c r="I2118" s="5">
        <f>VLOOKUP(CONCATENATE($F2118," ",$G2118),AllocFactorMatrix,(I$4+1),FALSE)*$E2123</f>
        <v>0</v>
      </c>
      <c r="J2118" s="5">
        <f>VLOOKUP(CONCATENATE($F2118," ",$G2118),AllocFactorMatrix,(J$4+1),FALSE)*$E2123</f>
        <v>0</v>
      </c>
      <c r="K2118" s="5">
        <f>VLOOKUP(CONCATENATE($F2118," ",$G2118),AllocFactorMatrix,(K$4+1),FALSE)*$E2123</f>
        <v>0</v>
      </c>
      <c r="L2118" s="5">
        <f>VLOOKUP(CONCATENATE($F2118," ",$G2118),AllocFactorMatrix,(L$4+1),FALSE)*$E2123</f>
        <v>0</v>
      </c>
      <c r="M2118" s="5">
        <f>VLOOKUP(CONCATENATE($F2118," ",$G2118),AllocFactorMatrix,(M$4+1),FALSE)*$E2123</f>
        <v>0</v>
      </c>
      <c r="N2118" s="5">
        <f t="shared" si="1056"/>
        <v>0</v>
      </c>
      <c r="O2118" s="5">
        <f>VLOOKUP(CONCATENATE($F2118," ",$G2118),AllocFactorMatrix,(O$4+1),FALSE)*$E2123</f>
        <v>0</v>
      </c>
      <c r="P2118" s="5">
        <f>VLOOKUP(CONCATENATE($F2118," ",$G2118),AllocFactorMatrix,(P$4+1),FALSE)*$E2123</f>
        <v>0</v>
      </c>
      <c r="Q2118" s="5">
        <f>VLOOKUP(CONCATENATE($F2118," ",$G2118),AllocFactorMatrix,(Q$4+1),FALSE)*$E2123</f>
        <v>0</v>
      </c>
      <c r="R2118" s="5">
        <f>VLOOKUP(CONCATENATE($F2118," ",$G2118),AllocFactorMatrix,(R$4+1),FALSE)*$E2123</f>
        <v>0</v>
      </c>
      <c r="S2118" s="5">
        <f t="shared" si="1058"/>
        <v>0</v>
      </c>
      <c r="T2118" s="5">
        <f>VLOOKUP(CONCATENATE($F2118," ",$G2118),AllocFactorMatrix,(T$4+1),FALSE)*$E2123</f>
        <v>0</v>
      </c>
      <c r="U2118" s="5">
        <f>VLOOKUP(CONCATENATE($F2118," ",$G2118),AllocFactorMatrix,(U$4+1),FALSE)*$E2123</f>
        <v>0</v>
      </c>
      <c r="V2118" s="5">
        <f>VLOOKUP(CONCATENATE($F2118," ",$G2118),AllocFactorMatrix,(V$4+1),FALSE)*$E2123</f>
        <v>0</v>
      </c>
      <c r="W2118" s="5">
        <f>VLOOKUP(CONCATENATE($F2118," ",$G2118),AllocFactorMatrix,(W$4+1),FALSE)*$E2123</f>
        <v>0</v>
      </c>
      <c r="X2118" s="5">
        <f t="shared" si="1059"/>
        <v>0</v>
      </c>
      <c r="Y2118" s="5">
        <f>VLOOKUP(CONCATENATE($F2118," ",$G2118),AllocFactorMatrix,(Y$4+1),FALSE)*$E2123</f>
        <v>0</v>
      </c>
      <c r="Z2118" s="5">
        <f>VLOOKUP(CONCATENATE($F2118," ",$G2118),AllocFactorMatrix,(Z$4+1),FALSE)*$E2123</f>
        <v>0</v>
      </c>
      <c r="AA2118" s="5">
        <f t="shared" si="1057"/>
        <v>0</v>
      </c>
      <c r="AB2118" s="5">
        <f>VLOOKUP(CONCATENATE($F2118," ",$G2118),AllocFactorMatrix,(AB$4+1),FALSE)*$E2123</f>
        <v>0</v>
      </c>
      <c r="AC2118" s="5">
        <f>VLOOKUP(CONCATENATE($F2118," ",$G2118),AllocFactorMatrix,(AC$4+1),FALSE)*$E2123</f>
        <v>0</v>
      </c>
      <c r="AD2118" s="5">
        <f>VLOOKUP(CONCATENATE($F2118," ",$G2118),AllocFactorMatrix,(AD$4+1),FALSE)*$E2123</f>
        <v>0</v>
      </c>
    </row>
    <row r="2119" spans="2:30" hidden="1" outlineLevel="1">
      <c r="E2119" s="51"/>
      <c r="F2119" s="52" t="str">
        <f>F2123</f>
        <v>RB_GUP-Land_P</v>
      </c>
      <c r="G2119" s="55" t="str">
        <f>$G$11</f>
        <v>DISTPRI</v>
      </c>
      <c r="H2119" s="4">
        <f t="shared" si="1055"/>
        <v>0</v>
      </c>
      <c r="I2119" s="5">
        <f>VLOOKUP(CONCATENATE($F2119," ",$G2119),AllocFactorMatrix,(I$4+1),FALSE)*$E2123</f>
        <v>0</v>
      </c>
      <c r="J2119" s="5">
        <f>VLOOKUP(CONCATENATE($F2119," ",$G2119),AllocFactorMatrix,(J$4+1),FALSE)*$E2123</f>
        <v>0</v>
      </c>
      <c r="K2119" s="5">
        <f>VLOOKUP(CONCATENATE($F2119," ",$G2119),AllocFactorMatrix,(K$4+1),FALSE)*$E2123</f>
        <v>0</v>
      </c>
      <c r="L2119" s="5">
        <f>VLOOKUP(CONCATENATE($F2119," ",$G2119),AllocFactorMatrix,(L$4+1),FALSE)*$E2123</f>
        <v>0</v>
      </c>
      <c r="M2119" s="5">
        <f>VLOOKUP(CONCATENATE($F2119," ",$G2119),AllocFactorMatrix,(M$4+1),FALSE)*$E2123</f>
        <v>0</v>
      </c>
      <c r="N2119" s="5">
        <f t="shared" si="1056"/>
        <v>0</v>
      </c>
      <c r="O2119" s="5">
        <f>VLOOKUP(CONCATENATE($F2119," ",$G2119),AllocFactorMatrix,(O$4+1),FALSE)*$E2123</f>
        <v>0</v>
      </c>
      <c r="P2119" s="5">
        <f>VLOOKUP(CONCATENATE($F2119," ",$G2119),AllocFactorMatrix,(P$4+1),FALSE)*$E2123</f>
        <v>0</v>
      </c>
      <c r="Q2119" s="5">
        <f>VLOOKUP(CONCATENATE($F2119," ",$G2119),AllocFactorMatrix,(Q$4+1),FALSE)*$E2123</f>
        <v>0</v>
      </c>
      <c r="R2119" s="5">
        <f>VLOOKUP(CONCATENATE($F2119," ",$G2119),AllocFactorMatrix,(R$4+1),FALSE)*$E2123</f>
        <v>0</v>
      </c>
      <c r="S2119" s="5">
        <f t="shared" si="1058"/>
        <v>0</v>
      </c>
      <c r="T2119" s="5">
        <f>VLOOKUP(CONCATENATE($F2119," ",$G2119),AllocFactorMatrix,(T$4+1),FALSE)*$E2123</f>
        <v>0</v>
      </c>
      <c r="U2119" s="5">
        <f>VLOOKUP(CONCATENATE($F2119," ",$G2119),AllocFactorMatrix,(U$4+1),FALSE)*$E2123</f>
        <v>0</v>
      </c>
      <c r="V2119" s="5">
        <f>VLOOKUP(CONCATENATE($F2119," ",$G2119),AllocFactorMatrix,(V$4+1),FALSE)*$E2123</f>
        <v>0</v>
      </c>
      <c r="W2119" s="5">
        <f>VLOOKUP(CONCATENATE($F2119," ",$G2119),AllocFactorMatrix,(W$4+1),FALSE)*$E2123</f>
        <v>0</v>
      </c>
      <c r="X2119" s="5">
        <f t="shared" si="1059"/>
        <v>0</v>
      </c>
      <c r="Y2119" s="5">
        <f>VLOOKUP(CONCATENATE($F2119," ",$G2119),AllocFactorMatrix,(Y$4+1),FALSE)*$E2123</f>
        <v>0</v>
      </c>
      <c r="Z2119" s="5">
        <f>VLOOKUP(CONCATENATE($F2119," ",$G2119),AllocFactorMatrix,(Z$4+1),FALSE)*$E2123</f>
        <v>0</v>
      </c>
      <c r="AA2119" s="5">
        <f t="shared" si="1057"/>
        <v>0</v>
      </c>
      <c r="AB2119" s="5">
        <f>VLOOKUP(CONCATENATE($F2119," ",$G2119),AllocFactorMatrix,(AB$4+1),FALSE)*$E2123</f>
        <v>0</v>
      </c>
      <c r="AC2119" s="5">
        <f>VLOOKUP(CONCATENATE($F2119," ",$G2119),AllocFactorMatrix,(AC$4+1),FALSE)*$E2123</f>
        <v>0</v>
      </c>
      <c r="AD2119" s="5">
        <f>VLOOKUP(CONCATENATE($F2119," ",$G2119),AllocFactorMatrix,(AD$4+1),FALSE)*$E2123</f>
        <v>0</v>
      </c>
    </row>
    <row r="2120" spans="2:30" hidden="1" outlineLevel="1">
      <c r="E2120" s="51"/>
      <c r="F2120" s="52" t="str">
        <f>F2123</f>
        <v>RB_GUP-Land_P</v>
      </c>
      <c r="G2120" s="55" t="str">
        <f>$G$12</f>
        <v>DISTSEC</v>
      </c>
      <c r="H2120" s="4">
        <f t="shared" si="1055"/>
        <v>0</v>
      </c>
      <c r="I2120" s="5">
        <f>VLOOKUP(CONCATENATE($F2120," ",$G2120),AllocFactorMatrix,(I$4+1),FALSE)*$E2123</f>
        <v>0</v>
      </c>
      <c r="J2120" s="5">
        <f>VLOOKUP(CONCATENATE($F2120," ",$G2120),AllocFactorMatrix,(J$4+1),FALSE)*$E2123</f>
        <v>0</v>
      </c>
      <c r="K2120" s="5">
        <f>VLOOKUP(CONCATENATE($F2120," ",$G2120),AllocFactorMatrix,(K$4+1),FALSE)*$E2123</f>
        <v>0</v>
      </c>
      <c r="L2120" s="5">
        <f>VLOOKUP(CONCATENATE($F2120," ",$G2120),AllocFactorMatrix,(L$4+1),FALSE)*$E2123</f>
        <v>0</v>
      </c>
      <c r="M2120" s="5">
        <f>VLOOKUP(CONCATENATE($F2120," ",$G2120),AllocFactorMatrix,(M$4+1),FALSE)*$E2123</f>
        <v>0</v>
      </c>
      <c r="N2120" s="5">
        <f t="shared" si="1056"/>
        <v>0</v>
      </c>
      <c r="O2120" s="5">
        <f>VLOOKUP(CONCATENATE($F2120," ",$G2120),AllocFactorMatrix,(O$4+1),FALSE)*$E2123</f>
        <v>0</v>
      </c>
      <c r="P2120" s="5">
        <f>VLOOKUP(CONCATENATE($F2120," ",$G2120),AllocFactorMatrix,(P$4+1),FALSE)*$E2123</f>
        <v>0</v>
      </c>
      <c r="Q2120" s="5">
        <f>VLOOKUP(CONCATENATE($F2120," ",$G2120),AllocFactorMatrix,(Q$4+1),FALSE)*$E2123</f>
        <v>0</v>
      </c>
      <c r="R2120" s="5">
        <f>VLOOKUP(CONCATENATE($F2120," ",$G2120),AllocFactorMatrix,(R$4+1),FALSE)*$E2123</f>
        <v>0</v>
      </c>
      <c r="S2120" s="5">
        <f t="shared" si="1058"/>
        <v>0</v>
      </c>
      <c r="T2120" s="5">
        <f>VLOOKUP(CONCATENATE($F2120," ",$G2120),AllocFactorMatrix,(T$4+1),FALSE)*$E2123</f>
        <v>0</v>
      </c>
      <c r="U2120" s="5">
        <f>VLOOKUP(CONCATENATE($F2120," ",$G2120),AllocFactorMatrix,(U$4+1),FALSE)*$E2123</f>
        <v>0</v>
      </c>
      <c r="V2120" s="5">
        <f>VLOOKUP(CONCATENATE($F2120," ",$G2120),AllocFactorMatrix,(V$4+1),FALSE)*$E2123</f>
        <v>0</v>
      </c>
      <c r="W2120" s="5">
        <f>VLOOKUP(CONCATENATE($F2120," ",$G2120),AllocFactorMatrix,(W$4+1),FALSE)*$E2123</f>
        <v>0</v>
      </c>
      <c r="X2120" s="5">
        <f t="shared" si="1059"/>
        <v>0</v>
      </c>
      <c r="Y2120" s="5">
        <f>VLOOKUP(CONCATENATE($F2120," ",$G2120),AllocFactorMatrix,(Y$4+1),FALSE)*$E2123</f>
        <v>0</v>
      </c>
      <c r="Z2120" s="5">
        <f>VLOOKUP(CONCATENATE($F2120," ",$G2120),AllocFactorMatrix,(Z$4+1),FALSE)*$E2123</f>
        <v>0</v>
      </c>
      <c r="AA2120" s="5">
        <f t="shared" si="1057"/>
        <v>0</v>
      </c>
      <c r="AB2120" s="5">
        <f>VLOOKUP(CONCATENATE($F2120," ",$G2120),AllocFactorMatrix,(AB$4+1),FALSE)*$E2123</f>
        <v>0</v>
      </c>
      <c r="AC2120" s="5">
        <f>VLOOKUP(CONCATENATE($F2120," ",$G2120),AllocFactorMatrix,(AC$4+1),FALSE)*$E2123</f>
        <v>0</v>
      </c>
      <c r="AD2120" s="5">
        <f>VLOOKUP(CONCATENATE($F2120," ",$G2120),AllocFactorMatrix,(AD$4+1),FALSE)*$E2123</f>
        <v>0</v>
      </c>
    </row>
    <row r="2121" spans="2:30" hidden="1" outlineLevel="1">
      <c r="E2121" s="51"/>
      <c r="F2121" s="52" t="str">
        <f>F2123</f>
        <v>RB_GUP-Land_P</v>
      </c>
      <c r="G2121" s="55" t="str">
        <f>$G$13</f>
        <v>ENERGY</v>
      </c>
      <c r="H2121" s="4">
        <f t="shared" si="1055"/>
        <v>0</v>
      </c>
      <c r="I2121" s="5">
        <f>VLOOKUP(CONCATENATE($F2121," ",$G2121),AllocFactorMatrix,(I$4+1),FALSE)*$E2123</f>
        <v>0</v>
      </c>
      <c r="J2121" s="5">
        <f>VLOOKUP(CONCATENATE($F2121," ",$G2121),AllocFactorMatrix,(J$4+1),FALSE)*$E2123</f>
        <v>0</v>
      </c>
      <c r="K2121" s="5">
        <f>VLOOKUP(CONCATENATE($F2121," ",$G2121),AllocFactorMatrix,(K$4+1),FALSE)*$E2123</f>
        <v>0</v>
      </c>
      <c r="L2121" s="5">
        <f>VLOOKUP(CONCATENATE($F2121," ",$G2121),AllocFactorMatrix,(L$4+1),FALSE)*$E2123</f>
        <v>0</v>
      </c>
      <c r="M2121" s="5">
        <f>VLOOKUP(CONCATENATE($F2121," ",$G2121),AllocFactorMatrix,(M$4+1),FALSE)*$E2123</f>
        <v>0</v>
      </c>
      <c r="N2121" s="5">
        <f t="shared" si="1056"/>
        <v>0</v>
      </c>
      <c r="O2121" s="5">
        <f>VLOOKUP(CONCATENATE($F2121," ",$G2121),AllocFactorMatrix,(O$4+1),FALSE)*$E2123</f>
        <v>0</v>
      </c>
      <c r="P2121" s="5">
        <f>VLOOKUP(CONCATENATE($F2121," ",$G2121),AllocFactorMatrix,(P$4+1),FALSE)*$E2123</f>
        <v>0</v>
      </c>
      <c r="Q2121" s="5">
        <f>VLOOKUP(CONCATENATE($F2121," ",$G2121),AllocFactorMatrix,(Q$4+1),FALSE)*$E2123</f>
        <v>0</v>
      </c>
      <c r="R2121" s="5">
        <f>VLOOKUP(CONCATENATE($F2121," ",$G2121),AllocFactorMatrix,(R$4+1),FALSE)*$E2123</f>
        <v>0</v>
      </c>
      <c r="S2121" s="5">
        <f t="shared" si="1058"/>
        <v>0</v>
      </c>
      <c r="T2121" s="5">
        <f>VLOOKUP(CONCATENATE($F2121," ",$G2121),AllocFactorMatrix,(T$4+1),FALSE)*$E2123</f>
        <v>0</v>
      </c>
      <c r="U2121" s="5">
        <f>VLOOKUP(CONCATENATE($F2121," ",$G2121),AllocFactorMatrix,(U$4+1),FALSE)*$E2123</f>
        <v>0</v>
      </c>
      <c r="V2121" s="5">
        <f>VLOOKUP(CONCATENATE($F2121," ",$G2121),AllocFactorMatrix,(V$4+1),FALSE)*$E2123</f>
        <v>0</v>
      </c>
      <c r="W2121" s="5">
        <f>VLOOKUP(CONCATENATE($F2121," ",$G2121),AllocFactorMatrix,(W$4+1),FALSE)*$E2123</f>
        <v>0</v>
      </c>
      <c r="X2121" s="5">
        <f t="shared" si="1059"/>
        <v>0</v>
      </c>
      <c r="Y2121" s="5">
        <f>VLOOKUP(CONCATENATE($F2121," ",$G2121),AllocFactorMatrix,(Y$4+1),FALSE)*$E2123</f>
        <v>0</v>
      </c>
      <c r="Z2121" s="5">
        <f>VLOOKUP(CONCATENATE($F2121," ",$G2121),AllocFactorMatrix,(Z$4+1),FALSE)*$E2123</f>
        <v>0</v>
      </c>
      <c r="AA2121" s="5">
        <f t="shared" si="1057"/>
        <v>0</v>
      </c>
      <c r="AB2121" s="5">
        <f>VLOOKUP(CONCATENATE($F2121," ",$G2121),AllocFactorMatrix,(AB$4+1),FALSE)*$E2123</f>
        <v>0</v>
      </c>
      <c r="AC2121" s="5">
        <f>VLOOKUP(CONCATENATE($F2121," ",$G2121),AllocFactorMatrix,(AC$4+1),FALSE)*$E2123</f>
        <v>0</v>
      </c>
      <c r="AD2121" s="5">
        <f>VLOOKUP(CONCATENATE($F2121," ",$G2121),AllocFactorMatrix,(AD$4+1),FALSE)*$E2123</f>
        <v>0</v>
      </c>
    </row>
    <row r="2122" spans="2:30" hidden="1" outlineLevel="1">
      <c r="E2122" s="51"/>
      <c r="F2122" s="52" t="str">
        <f>F2123</f>
        <v>RB_GUP-Land_P</v>
      </c>
      <c r="G2122" s="55" t="str">
        <f>$G$14</f>
        <v>CUSTOMER</v>
      </c>
      <c r="H2122" s="4">
        <f t="shared" si="1055"/>
        <v>0</v>
      </c>
      <c r="I2122" s="5">
        <f>VLOOKUP(CONCATENATE($F2122," ",$G2122),AllocFactorMatrix,(I$4+1),FALSE)*$E2123</f>
        <v>0</v>
      </c>
      <c r="J2122" s="5">
        <f>VLOOKUP(CONCATENATE($F2122," ",$G2122),AllocFactorMatrix,(J$4+1),FALSE)*$E2123</f>
        <v>0</v>
      </c>
      <c r="K2122" s="5">
        <f>VLOOKUP(CONCATENATE($F2122," ",$G2122),AllocFactorMatrix,(K$4+1),FALSE)*$E2123</f>
        <v>0</v>
      </c>
      <c r="L2122" s="5">
        <f>VLOOKUP(CONCATENATE($F2122," ",$G2122),AllocFactorMatrix,(L$4+1),FALSE)*$E2123</f>
        <v>0</v>
      </c>
      <c r="M2122" s="5">
        <f>VLOOKUP(CONCATENATE($F2122," ",$G2122),AllocFactorMatrix,(M$4+1),FALSE)*$E2123</f>
        <v>0</v>
      </c>
      <c r="N2122" s="5">
        <f t="shared" si="1056"/>
        <v>0</v>
      </c>
      <c r="O2122" s="5">
        <f>VLOOKUP(CONCATENATE($F2122," ",$G2122),AllocFactorMatrix,(O$4+1),FALSE)*$E2123</f>
        <v>0</v>
      </c>
      <c r="P2122" s="5">
        <f>VLOOKUP(CONCATENATE($F2122," ",$G2122),AllocFactorMatrix,(P$4+1),FALSE)*$E2123</f>
        <v>0</v>
      </c>
      <c r="Q2122" s="5">
        <f>VLOOKUP(CONCATENATE($F2122," ",$G2122),AllocFactorMatrix,(Q$4+1),FALSE)*$E2123</f>
        <v>0</v>
      </c>
      <c r="R2122" s="5">
        <f>VLOOKUP(CONCATENATE($F2122," ",$G2122),AllocFactorMatrix,(R$4+1),FALSE)*$E2123</f>
        <v>0</v>
      </c>
      <c r="S2122" s="5">
        <f t="shared" si="1058"/>
        <v>0</v>
      </c>
      <c r="T2122" s="5">
        <f>VLOOKUP(CONCATENATE($F2122," ",$G2122),AllocFactorMatrix,(T$4+1),FALSE)*$E2123</f>
        <v>0</v>
      </c>
      <c r="U2122" s="5">
        <f>VLOOKUP(CONCATENATE($F2122," ",$G2122),AllocFactorMatrix,(U$4+1),FALSE)*$E2123</f>
        <v>0</v>
      </c>
      <c r="V2122" s="5">
        <f>VLOOKUP(CONCATENATE($F2122," ",$G2122),AllocFactorMatrix,(V$4+1),FALSE)*$E2123</f>
        <v>0</v>
      </c>
      <c r="W2122" s="5">
        <f>VLOOKUP(CONCATENATE($F2122," ",$G2122),AllocFactorMatrix,(W$4+1),FALSE)*$E2123</f>
        <v>0</v>
      </c>
      <c r="X2122" s="5">
        <f t="shared" si="1059"/>
        <v>0</v>
      </c>
      <c r="Y2122" s="5">
        <f>VLOOKUP(CONCATENATE($F2122," ",$G2122),AllocFactorMatrix,(Y$4+1),FALSE)*$E2123</f>
        <v>0</v>
      </c>
      <c r="Z2122" s="5">
        <f>VLOOKUP(CONCATENATE($F2122," ",$G2122),AllocFactorMatrix,(Z$4+1),FALSE)*$E2123</f>
        <v>0</v>
      </c>
      <c r="AA2122" s="5">
        <f t="shared" si="1057"/>
        <v>0</v>
      </c>
      <c r="AB2122" s="5">
        <f>VLOOKUP(CONCATENATE($F2122," ",$G2122),AllocFactorMatrix,(AB$4+1),FALSE)*$E2123</f>
        <v>0</v>
      </c>
      <c r="AC2122" s="5">
        <f>VLOOKUP(CONCATENATE($F2122," ",$G2122),AllocFactorMatrix,(AC$4+1),FALSE)*$E2123</f>
        <v>0</v>
      </c>
      <c r="AD2122" s="5">
        <f>VLOOKUP(CONCATENATE($F2122," ",$G2122),AllocFactorMatrix,(AD$4+1),FALSE)*$E2123</f>
        <v>0</v>
      </c>
    </row>
    <row r="2123" spans="2:30" collapsed="1">
      <c r="D2123" s="1" t="s">
        <v>8</v>
      </c>
      <c r="E2123" s="61">
        <f>34756570+215917</f>
        <v>34972487</v>
      </c>
      <c r="F2123" s="61" t="s">
        <v>579</v>
      </c>
      <c r="G2123" s="55" t="str">
        <f>$G$15</f>
        <v>TOTAL</v>
      </c>
      <c r="H2123" s="4">
        <f t="shared" si="1055"/>
        <v>34972487.000000007</v>
      </c>
      <c r="I2123" s="5">
        <f>VLOOKUP(CONCATENATE($F2123," ",$G2123),AllocFactorMatrix,(I$4+1),FALSE)*$E2123</f>
        <v>19416951.648122553</v>
      </c>
      <c r="J2123" s="5">
        <f>VLOOKUP(CONCATENATE($F2123," ",$G2123),AllocFactorMatrix,(J$4+1),FALSE)*$E2123</f>
        <v>893468.62103259005</v>
      </c>
      <c r="K2123" s="5">
        <f>VLOOKUP(CONCATENATE($F2123," ",$G2123),AllocFactorMatrix,(K$4+1),FALSE)*$E2123</f>
        <v>2943342.1776516023</v>
      </c>
      <c r="L2123" s="5">
        <f>VLOOKUP(CONCATENATE($F2123," ",$G2123),AllocFactorMatrix,(L$4+1),FALSE)*$E2123</f>
        <v>73544.724667693386</v>
      </c>
      <c r="M2123" s="5">
        <f>VLOOKUP(CONCATENATE($F2123," ",$G2123),AllocFactorMatrix,(M$4+1),FALSE)*$E2123</f>
        <v>9467.3934093671051</v>
      </c>
      <c r="N2123" s="5">
        <f t="shared" si="1056"/>
        <v>3026354.295728663</v>
      </c>
      <c r="O2123" s="5">
        <f>VLOOKUP(CONCATENATE($F2123," ",$G2123),AllocFactorMatrix,(O$4+1),FALSE)*$E2123</f>
        <v>2239040.178556737</v>
      </c>
      <c r="P2123" s="5">
        <f>VLOOKUP(CONCATENATE($F2123," ",$G2123),AllocFactorMatrix,(P$4+1),FALSE)*$E2123</f>
        <v>405270.5267545894</v>
      </c>
      <c r="Q2123" s="5">
        <f>VLOOKUP(CONCATENATE($F2123," ",$G2123),AllocFactorMatrix,(Q$4+1),FALSE)*$E2123</f>
        <v>156755.77847501382</v>
      </c>
      <c r="R2123" s="5">
        <f>VLOOKUP(CONCATENATE($F2123," ",$G2123),AllocFactorMatrix,(R$4+1),FALSE)*$E2123</f>
        <v>3377.573524518356</v>
      </c>
      <c r="S2123" s="5">
        <f t="shared" si="1058"/>
        <v>2804444.0573108587</v>
      </c>
      <c r="T2123" s="5">
        <f>VLOOKUP(CONCATENATE($F2123," ",$G2123),AllocFactorMatrix,(T$4+1),FALSE)*$E2123</f>
        <v>71097.70018099976</v>
      </c>
      <c r="U2123" s="5">
        <f>VLOOKUP(CONCATENATE($F2123," ",$G2123),AllocFactorMatrix,(U$4+1),FALSE)*$E2123</f>
        <v>1131998.9821862795</v>
      </c>
      <c r="V2123" s="5">
        <f>VLOOKUP(CONCATENATE($F2123," ",$G2123),AllocFactorMatrix,(V$4+1),FALSE)*$E2123</f>
        <v>6139061.1720414972</v>
      </c>
      <c r="W2123" s="5">
        <f>VLOOKUP(CONCATENATE($F2123," ",$G2123),AllocFactorMatrix,(W$4+1),FALSE)*$E2123</f>
        <v>807732.58977901179</v>
      </c>
      <c r="X2123" s="5">
        <f t="shared" si="1059"/>
        <v>8149890.4441877883</v>
      </c>
      <c r="Y2123" s="5">
        <f>VLOOKUP(CONCATENATE($F2123," ",$G2123),AllocFactorMatrix,(Y$4+1),FALSE)*$E2123</f>
        <v>659910.22588246316</v>
      </c>
      <c r="Z2123" s="5">
        <f>VLOOKUP(CONCATENATE($F2123," ",$G2123),AllocFactorMatrix,(Z$4+1),FALSE)*$E2123</f>
        <v>13717.344520316354</v>
      </c>
      <c r="AA2123" s="5">
        <f t="shared" si="1057"/>
        <v>673627.5704027795</v>
      </c>
      <c r="AB2123" s="5">
        <f>VLOOKUP(CONCATENATE($F2123," ",$G2123),AllocFactorMatrix,(AB$4+1),FALSE)*$E2123</f>
        <v>7750.3632147751277</v>
      </c>
      <c r="AC2123" s="5">
        <f>VLOOKUP(CONCATENATE($F2123," ",$G2123),AllocFactorMatrix,(AC$4+1),FALSE)*$E2123</f>
        <v>0</v>
      </c>
      <c r="AD2123" s="5">
        <f>VLOOKUP(CONCATENATE($F2123," ",$G2123),AllocFactorMatrix,(AD$4+1),FALSE)*$E2123</f>
        <v>0</v>
      </c>
    </row>
    <row r="2124" spans="2:30" hidden="1" outlineLevel="1">
      <c r="E2124" s="51"/>
      <c r="F2124" s="52" t="str">
        <f>F2131</f>
        <v>RB_GUP-Land_T</v>
      </c>
      <c r="G2124" s="55" t="str">
        <f>$G$8</f>
        <v>PRODUCTION</v>
      </c>
      <c r="H2124" s="4">
        <f t="shared" si="1055"/>
        <v>321719.92793379811</v>
      </c>
      <c r="I2124" s="5">
        <f>VLOOKUP(CONCATENATE($F2124," ",$G2124),AllocFactorMatrix,(I$4+1),FALSE)*$E2131</f>
        <v>178620.99097865212</v>
      </c>
      <c r="J2124" s="5">
        <f>VLOOKUP(CONCATENATE($F2124," ",$G2124),AllocFactorMatrix,(J$4+1),FALSE)*$E2131</f>
        <v>8219.2227384262023</v>
      </c>
      <c r="K2124" s="5">
        <f>VLOOKUP(CONCATENATE($F2124," ",$G2124),AllocFactorMatrix,(K$4+1),FALSE)*$E2131</f>
        <v>27076.47967039295</v>
      </c>
      <c r="L2124" s="5">
        <f>VLOOKUP(CONCATENATE($F2124," ",$G2124),AllocFactorMatrix,(L$4+1),FALSE)*$E2131</f>
        <v>676.55478776791983</v>
      </c>
      <c r="M2124" s="5">
        <f>VLOOKUP(CONCATENATE($F2124," ",$G2124),AllocFactorMatrix,(M$4+1),FALSE)*$E2131</f>
        <v>87.092723070638357</v>
      </c>
      <c r="N2124" s="5">
        <f t="shared" si="1056"/>
        <v>27840.127181231506</v>
      </c>
      <c r="O2124" s="5">
        <f>VLOOKUP(CONCATENATE($F2124," ",$G2124),AllocFactorMatrix,(O$4+1),FALSE)*$E2131</f>
        <v>20597.444067565219</v>
      </c>
      <c r="P2124" s="5">
        <f>VLOOKUP(CONCATENATE($F2124," ",$G2124),AllocFactorMatrix,(P$4+1),FALSE)*$E2131</f>
        <v>3728.1765137600564</v>
      </c>
      <c r="Q2124" s="5">
        <f>VLOOKUP(CONCATENATE($F2124," ",$G2124),AllocFactorMatrix,(Q$4+1),FALSE)*$E2131</f>
        <v>1442.0323540098207</v>
      </c>
      <c r="R2124" s="5">
        <f>VLOOKUP(CONCATENATE($F2124," ",$G2124),AllocFactorMatrix,(R$4+1),FALSE)*$E2131</f>
        <v>31.071073409767791</v>
      </c>
      <c r="S2124" s="5">
        <f t="shared" si="1058"/>
        <v>25798.724008744863</v>
      </c>
      <c r="T2124" s="5">
        <f>VLOOKUP(CONCATENATE($F2124," ",$G2124),AllocFactorMatrix,(T$4+1),FALSE)*$E2131</f>
        <v>654.04404835406831</v>
      </c>
      <c r="U2124" s="5">
        <f>VLOOKUP(CONCATENATE($F2124," ",$G2124),AllocFactorMatrix,(U$4+1),FALSE)*$E2131</f>
        <v>10413.518231348618</v>
      </c>
      <c r="V2124" s="5">
        <f>VLOOKUP(CONCATENATE($F2124," ",$G2124),AllocFactorMatrix,(V$4+1),FALSE)*$E2131</f>
        <v>56474.631553951767</v>
      </c>
      <c r="W2124" s="5">
        <f>VLOOKUP(CONCATENATE($F2124," ",$G2124),AllocFactorMatrix,(W$4+1),FALSE)*$E2131</f>
        <v>7430.5173256189564</v>
      </c>
      <c r="X2124" s="5">
        <f>SUBTOTAL(9,T2124:W2124)</f>
        <v>74972.711159273415</v>
      </c>
      <c r="Y2124" s="5">
        <f>VLOOKUP(CONCATENATE($F2124," ",$G2124),AllocFactorMatrix,(Y$4+1),FALSE)*$E2131</f>
        <v>6070.6655009602955</v>
      </c>
      <c r="Z2124" s="5">
        <f>VLOOKUP(CONCATENATE($F2124," ",$G2124),AllocFactorMatrix,(Z$4+1),FALSE)*$E2131</f>
        <v>126.18899795485679</v>
      </c>
      <c r="AA2124" s="5">
        <f t="shared" si="1057"/>
        <v>6196.8544989151524</v>
      </c>
      <c r="AB2124" s="5">
        <f>VLOOKUP(CONCATENATE($F2124," ",$G2124),AllocFactorMatrix,(AB$4+1),FALSE)*$E2131</f>
        <v>71.297368554836055</v>
      </c>
      <c r="AC2124" s="5">
        <f>VLOOKUP(CONCATENATE($F2124," ",$G2124),AllocFactorMatrix,(AC$4+1),FALSE)*$E2131</f>
        <v>0</v>
      </c>
      <c r="AD2124" s="5">
        <f>VLOOKUP(CONCATENATE($F2124," ",$G2124),AllocFactorMatrix,(AD$4+1),FALSE)*$E2131</f>
        <v>0</v>
      </c>
    </row>
    <row r="2125" spans="2:30" hidden="1" outlineLevel="1">
      <c r="E2125" s="51"/>
      <c r="F2125" s="52" t="str">
        <f>F2131</f>
        <v>RB_GUP-Land_T</v>
      </c>
      <c r="G2125" s="55" t="str">
        <f>$G$9</f>
        <v>BULKTRAN</v>
      </c>
      <c r="H2125" s="4">
        <f t="shared" si="1055"/>
        <v>13622061.722355796</v>
      </c>
      <c r="I2125" s="5">
        <f>VLOOKUP(CONCATENATE($F2125," ",$G2125),AllocFactorMatrix,(I$4+1),FALSE)*$E2131</f>
        <v>6709995.8993864926</v>
      </c>
      <c r="J2125" s="5">
        <f>VLOOKUP(CONCATENATE($F2125," ",$G2125),AllocFactorMatrix,(J$4+1),FALSE)*$E2131</f>
        <v>331699.0736249254</v>
      </c>
      <c r="K2125" s="5">
        <f>VLOOKUP(CONCATENATE($F2125," ",$G2125),AllocFactorMatrix,(K$4+1),FALSE)*$E2131</f>
        <v>1214994.6967537177</v>
      </c>
      <c r="L2125" s="5">
        <f>VLOOKUP(CONCATENATE($F2125," ",$G2125),AllocFactorMatrix,(L$4+1),FALSE)*$E2131</f>
        <v>38243.719339383097</v>
      </c>
      <c r="M2125" s="5">
        <f>VLOOKUP(CONCATENATE($F2125," ",$G2125),AllocFactorMatrix,(M$4+1),FALSE)*$E2131</f>
        <v>3586.3736261552704</v>
      </c>
      <c r="N2125" s="5">
        <f t="shared" si="1056"/>
        <v>1256824.7897192561</v>
      </c>
      <c r="O2125" s="5">
        <f>VLOOKUP(CONCATENATE($F2125," ",$G2125),AllocFactorMatrix,(O$4+1),FALSE)*$E2131</f>
        <v>923584.97503488511</v>
      </c>
      <c r="P2125" s="5">
        <f>VLOOKUP(CONCATENATE($F2125," ",$G2125),AllocFactorMatrix,(P$4+1),FALSE)*$E2131</f>
        <v>172090.78852578241</v>
      </c>
      <c r="Q2125" s="5">
        <f>VLOOKUP(CONCATENATE($F2125," ",$G2125),AllocFactorMatrix,(Q$4+1),FALSE)*$E2131</f>
        <v>77764.623004236113</v>
      </c>
      <c r="R2125" s="5">
        <f>VLOOKUP(CONCATENATE($F2125," ",$G2125),AllocFactorMatrix,(R$4+1),FALSE)*$E2131</f>
        <v>3496.9881705069629</v>
      </c>
      <c r="S2125" s="5">
        <f t="shared" si="1058"/>
        <v>1176937.3747354106</v>
      </c>
      <c r="T2125" s="5">
        <f>VLOOKUP(CONCATENATE($F2125," ",$G2125),AllocFactorMatrix,(T$4+1),FALSE)*$E2131</f>
        <v>32263.188791971097</v>
      </c>
      <c r="U2125" s="5">
        <f>VLOOKUP(CONCATENATE($F2125," ",$G2125),AllocFactorMatrix,(U$4+1),FALSE)*$E2131</f>
        <v>527981.5875190415</v>
      </c>
      <c r="V2125" s="5">
        <f>VLOOKUP(CONCATENATE($F2125," ",$G2125),AllocFactorMatrix,(V$4+1),FALSE)*$E2131</f>
        <v>2790397.525499275</v>
      </c>
      <c r="W2125" s="5">
        <f>VLOOKUP(CONCATENATE($F2125," ",$G2125),AllocFactorMatrix,(W$4+1),FALSE)*$E2131</f>
        <v>503899.54432011762</v>
      </c>
      <c r="X2125" s="5">
        <f t="shared" ref="X2125:X2131" si="1060">SUBTOTAL(9,T2125:W2125)</f>
        <v>3854541.8461304051</v>
      </c>
      <c r="Y2125" s="5">
        <f>VLOOKUP(CONCATENATE($F2125," ",$G2125),AllocFactorMatrix,(Y$4+1),FALSE)*$E2131</f>
        <v>283631.48028809484</v>
      </c>
      <c r="Z2125" s="5">
        <f>VLOOKUP(CONCATENATE($F2125," ",$G2125),AllocFactorMatrix,(Z$4+1),FALSE)*$E2131</f>
        <v>4750.7188779300486</v>
      </c>
      <c r="AA2125" s="5">
        <f t="shared" si="1057"/>
        <v>288382.19916602492</v>
      </c>
      <c r="AB2125" s="5">
        <f>VLOOKUP(CONCATENATE($F2125," ",$G2125),AllocFactorMatrix,(AB$4+1),FALSE)*$E2131</f>
        <v>3680.539593280982</v>
      </c>
      <c r="AC2125" s="5">
        <f>VLOOKUP(CONCATENATE($F2125," ",$G2125),AllocFactorMatrix,(AC$4+1),FALSE)*$E2131</f>
        <v>0</v>
      </c>
      <c r="AD2125" s="5">
        <f>VLOOKUP(CONCATENATE($F2125," ",$G2125),AllocFactorMatrix,(AD$4+1),FALSE)*$E2131</f>
        <v>0</v>
      </c>
    </row>
    <row r="2126" spans="2:30" hidden="1" outlineLevel="1">
      <c r="E2126" s="51"/>
      <c r="F2126" s="52" t="str">
        <f>F2131</f>
        <v>RB_GUP-Land_T</v>
      </c>
      <c r="G2126" s="55" t="str">
        <f>$G$10</f>
        <v>SUBTRAN</v>
      </c>
      <c r="H2126" s="4">
        <f t="shared" si="1055"/>
        <v>3213627.3497104025</v>
      </c>
      <c r="I2126" s="5">
        <f>VLOOKUP(CONCATENATE($F2126," ",$G2126),AllocFactorMatrix,(I$4+1),FALSE)*$E2131</f>
        <v>1564610.4961878706</v>
      </c>
      <c r="J2126" s="5">
        <f>VLOOKUP(CONCATENATE($F2126," ",$G2126),AllocFactorMatrix,(J$4+1),FALSE)*$E2131</f>
        <v>75510.149299555531</v>
      </c>
      <c r="K2126" s="5">
        <f>VLOOKUP(CONCATENATE($F2126," ",$G2126),AllocFactorMatrix,(K$4+1),FALSE)*$E2131</f>
        <v>274702.23105409672</v>
      </c>
      <c r="L2126" s="5">
        <f>VLOOKUP(CONCATENATE($F2126," ",$G2126),AllocFactorMatrix,(L$4+1),FALSE)*$E2131</f>
        <v>8485.2934559725236</v>
      </c>
      <c r="M2126" s="5">
        <f>VLOOKUP(CONCATENATE($F2126," ",$G2126),AllocFactorMatrix,(M$4+1),FALSE)*$E2131</f>
        <v>1056.7984240217645</v>
      </c>
      <c r="N2126" s="5">
        <f t="shared" si="1056"/>
        <v>284244.32293409097</v>
      </c>
      <c r="O2126" s="5">
        <f>VLOOKUP(CONCATENATE($F2126," ",$G2126),AllocFactorMatrix,(O$4+1),FALSE)*$E2131</f>
        <v>207541.82910643736</v>
      </c>
      <c r="P2126" s="5">
        <f>VLOOKUP(CONCATENATE($F2126," ",$G2126),AllocFactorMatrix,(P$4+1),FALSE)*$E2131</f>
        <v>38581.783963250688</v>
      </c>
      <c r="Q2126" s="5">
        <f>VLOOKUP(CONCATENATE($F2126," ",$G2126),AllocFactorMatrix,(Q$4+1),FALSE)*$E2131</f>
        <v>22956.621174972828</v>
      </c>
      <c r="R2126" s="5">
        <f>VLOOKUP(CONCATENATE($F2126," ",$G2126),AllocFactorMatrix,(R$4+1),FALSE)*$E2131</f>
        <v>0</v>
      </c>
      <c r="S2126" s="5">
        <f t="shared" si="1058"/>
        <v>269080.23424466088</v>
      </c>
      <c r="T2126" s="5">
        <f>VLOOKUP(CONCATENATE($F2126," ",$G2126),AllocFactorMatrix,(T$4+1),FALSE)*$E2131</f>
        <v>7247.0043120704504</v>
      </c>
      <c r="U2126" s="5">
        <f>VLOOKUP(CONCATENATE($F2126," ",$G2126),AllocFactorMatrix,(U$4+1),FALSE)*$E2131</f>
        <v>118637.59822701072</v>
      </c>
      <c r="V2126" s="5">
        <f>VLOOKUP(CONCATENATE($F2126," ",$G2126),AllocFactorMatrix,(V$4+1),FALSE)*$E2131</f>
        <v>826510.55138079484</v>
      </c>
      <c r="W2126" s="5">
        <f>VLOOKUP(CONCATENATE($F2126," ",$G2126),AllocFactorMatrix,(W$4+1),FALSE)*$E2131</f>
        <v>0</v>
      </c>
      <c r="X2126" s="5">
        <f t="shared" si="1060"/>
        <v>952395.15391987597</v>
      </c>
      <c r="Y2126" s="5">
        <f>VLOOKUP(CONCATENATE($F2126," ",$G2126),AllocFactorMatrix,(Y$4+1),FALSE)*$E2131</f>
        <v>62464.010093451063</v>
      </c>
      <c r="Z2126" s="5">
        <f>VLOOKUP(CONCATENATE($F2126," ",$G2126),AllocFactorMatrix,(Z$4+1),FALSE)*$E2131</f>
        <v>1041.2767452828216</v>
      </c>
      <c r="AA2126" s="5">
        <f t="shared" si="1057"/>
        <v>63505.286838733882</v>
      </c>
      <c r="AB2126" s="5">
        <f>VLOOKUP(CONCATENATE($F2126," ",$G2126),AllocFactorMatrix,(AB$4+1),FALSE)*$E2131</f>
        <v>834.12177885285018</v>
      </c>
      <c r="AC2126" s="5">
        <f>VLOOKUP(CONCATENATE($F2126," ",$G2126),AllocFactorMatrix,(AC$4+1),FALSE)*$E2131</f>
        <v>2836.1923655438891</v>
      </c>
      <c r="AD2126" s="5">
        <f>VLOOKUP(CONCATENATE($F2126," ",$G2126),AllocFactorMatrix,(AD$4+1),FALSE)*$E2131</f>
        <v>611.39214121777923</v>
      </c>
    </row>
    <row r="2127" spans="2:30" hidden="1" outlineLevel="1">
      <c r="E2127" s="51"/>
      <c r="F2127" s="52" t="str">
        <f>F2131</f>
        <v>RB_GUP-Land_T</v>
      </c>
      <c r="G2127" s="55" t="str">
        <f>$G$11</f>
        <v>DISTPRI</v>
      </c>
      <c r="H2127" s="4">
        <f t="shared" si="1055"/>
        <v>0</v>
      </c>
      <c r="I2127" s="5">
        <f>VLOOKUP(CONCATENATE($F2127," ",$G2127),AllocFactorMatrix,(I$4+1),FALSE)*$E2131</f>
        <v>0</v>
      </c>
      <c r="J2127" s="5">
        <f>VLOOKUP(CONCATENATE($F2127," ",$G2127),AllocFactorMatrix,(J$4+1),FALSE)*$E2131</f>
        <v>0</v>
      </c>
      <c r="K2127" s="5">
        <f>VLOOKUP(CONCATENATE($F2127," ",$G2127),AllocFactorMatrix,(K$4+1),FALSE)*$E2131</f>
        <v>0</v>
      </c>
      <c r="L2127" s="5">
        <f>VLOOKUP(CONCATENATE($F2127," ",$G2127),AllocFactorMatrix,(L$4+1),FALSE)*$E2131</f>
        <v>0</v>
      </c>
      <c r="M2127" s="5">
        <f>VLOOKUP(CONCATENATE($F2127," ",$G2127),AllocFactorMatrix,(M$4+1),FALSE)*$E2131</f>
        <v>0</v>
      </c>
      <c r="N2127" s="5">
        <f t="shared" si="1056"/>
        <v>0</v>
      </c>
      <c r="O2127" s="5">
        <f>VLOOKUP(CONCATENATE($F2127," ",$G2127),AllocFactorMatrix,(O$4+1),FALSE)*$E2131</f>
        <v>0</v>
      </c>
      <c r="P2127" s="5">
        <f>VLOOKUP(CONCATENATE($F2127," ",$G2127),AllocFactorMatrix,(P$4+1),FALSE)*$E2131</f>
        <v>0</v>
      </c>
      <c r="Q2127" s="5">
        <f>VLOOKUP(CONCATENATE($F2127," ",$G2127),AllocFactorMatrix,(Q$4+1),FALSE)*$E2131</f>
        <v>0</v>
      </c>
      <c r="R2127" s="5">
        <f>VLOOKUP(CONCATENATE($F2127," ",$G2127),AllocFactorMatrix,(R$4+1),FALSE)*$E2131</f>
        <v>0</v>
      </c>
      <c r="S2127" s="5">
        <f t="shared" si="1058"/>
        <v>0</v>
      </c>
      <c r="T2127" s="5">
        <f>VLOOKUP(CONCATENATE($F2127," ",$G2127),AllocFactorMatrix,(T$4+1),FALSE)*$E2131</f>
        <v>0</v>
      </c>
      <c r="U2127" s="5">
        <f>VLOOKUP(CONCATENATE($F2127," ",$G2127),AllocFactorMatrix,(U$4+1),FALSE)*$E2131</f>
        <v>0</v>
      </c>
      <c r="V2127" s="5">
        <f>VLOOKUP(CONCATENATE($F2127," ",$G2127),AllocFactorMatrix,(V$4+1),FALSE)*$E2131</f>
        <v>0</v>
      </c>
      <c r="W2127" s="5">
        <f>VLOOKUP(CONCATENATE($F2127," ",$G2127),AllocFactorMatrix,(W$4+1),FALSE)*$E2131</f>
        <v>0</v>
      </c>
      <c r="X2127" s="5">
        <f t="shared" si="1060"/>
        <v>0</v>
      </c>
      <c r="Y2127" s="5">
        <f>VLOOKUP(CONCATENATE($F2127," ",$G2127),AllocFactorMatrix,(Y$4+1),FALSE)*$E2131</f>
        <v>0</v>
      </c>
      <c r="Z2127" s="5">
        <f>VLOOKUP(CONCATENATE($F2127," ",$G2127),AllocFactorMatrix,(Z$4+1),FALSE)*$E2131</f>
        <v>0</v>
      </c>
      <c r="AA2127" s="5">
        <f t="shared" si="1057"/>
        <v>0</v>
      </c>
      <c r="AB2127" s="5">
        <f>VLOOKUP(CONCATENATE($F2127," ",$G2127),AllocFactorMatrix,(AB$4+1),FALSE)*$E2131</f>
        <v>0</v>
      </c>
      <c r="AC2127" s="5">
        <f>VLOOKUP(CONCATENATE($F2127," ",$G2127),AllocFactorMatrix,(AC$4+1),FALSE)*$E2131</f>
        <v>0</v>
      </c>
      <c r="AD2127" s="5">
        <f>VLOOKUP(CONCATENATE($F2127," ",$G2127),AllocFactorMatrix,(AD$4+1),FALSE)*$E2131</f>
        <v>0</v>
      </c>
    </row>
    <row r="2128" spans="2:30" hidden="1" outlineLevel="1">
      <c r="E2128" s="51"/>
      <c r="F2128" s="52" t="str">
        <f>F2131</f>
        <v>RB_GUP-Land_T</v>
      </c>
      <c r="G2128" s="55" t="str">
        <f>$G$12</f>
        <v>DISTSEC</v>
      </c>
      <c r="H2128" s="4">
        <f t="shared" si="1055"/>
        <v>0</v>
      </c>
      <c r="I2128" s="5">
        <f>VLOOKUP(CONCATENATE($F2128," ",$G2128),AllocFactorMatrix,(I$4+1),FALSE)*$E2131</f>
        <v>0</v>
      </c>
      <c r="J2128" s="5">
        <f>VLOOKUP(CONCATENATE($F2128," ",$G2128),AllocFactorMatrix,(J$4+1),FALSE)*$E2131</f>
        <v>0</v>
      </c>
      <c r="K2128" s="5">
        <f>VLOOKUP(CONCATENATE($F2128," ",$G2128),AllocFactorMatrix,(K$4+1),FALSE)*$E2131</f>
        <v>0</v>
      </c>
      <c r="L2128" s="5">
        <f>VLOOKUP(CONCATENATE($F2128," ",$G2128),AllocFactorMatrix,(L$4+1),FALSE)*$E2131</f>
        <v>0</v>
      </c>
      <c r="M2128" s="5">
        <f>VLOOKUP(CONCATENATE($F2128," ",$G2128),AllocFactorMatrix,(M$4+1),FALSE)*$E2131</f>
        <v>0</v>
      </c>
      <c r="N2128" s="5">
        <f t="shared" si="1056"/>
        <v>0</v>
      </c>
      <c r="O2128" s="5">
        <f>VLOOKUP(CONCATENATE($F2128," ",$G2128),AllocFactorMatrix,(O$4+1),FALSE)*$E2131</f>
        <v>0</v>
      </c>
      <c r="P2128" s="5">
        <f>VLOOKUP(CONCATENATE($F2128," ",$G2128),AllocFactorMatrix,(P$4+1),FALSE)*$E2131</f>
        <v>0</v>
      </c>
      <c r="Q2128" s="5">
        <f>VLOOKUP(CONCATENATE($F2128," ",$G2128),AllocFactorMatrix,(Q$4+1),FALSE)*$E2131</f>
        <v>0</v>
      </c>
      <c r="R2128" s="5">
        <f>VLOOKUP(CONCATENATE($F2128," ",$G2128),AllocFactorMatrix,(R$4+1),FALSE)*$E2131</f>
        <v>0</v>
      </c>
      <c r="S2128" s="5">
        <f t="shared" si="1058"/>
        <v>0</v>
      </c>
      <c r="T2128" s="5">
        <f>VLOOKUP(CONCATENATE($F2128," ",$G2128),AllocFactorMatrix,(T$4+1),FALSE)*$E2131</f>
        <v>0</v>
      </c>
      <c r="U2128" s="5">
        <f>VLOOKUP(CONCATENATE($F2128," ",$G2128),AllocFactorMatrix,(U$4+1),FALSE)*$E2131</f>
        <v>0</v>
      </c>
      <c r="V2128" s="5">
        <f>VLOOKUP(CONCATENATE($F2128," ",$G2128),AllocFactorMatrix,(V$4+1),FALSE)*$E2131</f>
        <v>0</v>
      </c>
      <c r="W2128" s="5">
        <f>VLOOKUP(CONCATENATE($F2128," ",$G2128),AllocFactorMatrix,(W$4+1),FALSE)*$E2131</f>
        <v>0</v>
      </c>
      <c r="X2128" s="5">
        <f t="shared" si="1060"/>
        <v>0</v>
      </c>
      <c r="Y2128" s="5">
        <f>VLOOKUP(CONCATENATE($F2128," ",$G2128),AllocFactorMatrix,(Y$4+1),FALSE)*$E2131</f>
        <v>0</v>
      </c>
      <c r="Z2128" s="5">
        <f>VLOOKUP(CONCATENATE($F2128," ",$G2128),AllocFactorMatrix,(Z$4+1),FALSE)*$E2131</f>
        <v>0</v>
      </c>
      <c r="AA2128" s="5">
        <f t="shared" si="1057"/>
        <v>0</v>
      </c>
      <c r="AB2128" s="5">
        <f>VLOOKUP(CONCATENATE($F2128," ",$G2128),AllocFactorMatrix,(AB$4+1),FALSE)*$E2131</f>
        <v>0</v>
      </c>
      <c r="AC2128" s="5">
        <f>VLOOKUP(CONCATENATE($F2128," ",$G2128),AllocFactorMatrix,(AC$4+1),FALSE)*$E2131</f>
        <v>0</v>
      </c>
      <c r="AD2128" s="5">
        <f>VLOOKUP(CONCATENATE($F2128," ",$G2128),AllocFactorMatrix,(AD$4+1),FALSE)*$E2131</f>
        <v>0</v>
      </c>
    </row>
    <row r="2129" spans="4:30" hidden="1" outlineLevel="1">
      <c r="E2129" s="51"/>
      <c r="F2129" s="52" t="str">
        <f>F2131</f>
        <v>RB_GUP-Land_T</v>
      </c>
      <c r="G2129" s="55" t="str">
        <f>$G$13</f>
        <v>ENERGY</v>
      </c>
      <c r="H2129" s="4">
        <f t="shared" si="1055"/>
        <v>0</v>
      </c>
      <c r="I2129" s="5">
        <f>VLOOKUP(CONCATENATE($F2129," ",$G2129),AllocFactorMatrix,(I$4+1),FALSE)*$E2131</f>
        <v>0</v>
      </c>
      <c r="J2129" s="5">
        <f>VLOOKUP(CONCATENATE($F2129," ",$G2129),AllocFactorMatrix,(J$4+1),FALSE)*$E2131</f>
        <v>0</v>
      </c>
      <c r="K2129" s="5">
        <f>VLOOKUP(CONCATENATE($F2129," ",$G2129),AllocFactorMatrix,(K$4+1),FALSE)*$E2131</f>
        <v>0</v>
      </c>
      <c r="L2129" s="5">
        <f>VLOOKUP(CONCATENATE($F2129," ",$G2129),AllocFactorMatrix,(L$4+1),FALSE)*$E2131</f>
        <v>0</v>
      </c>
      <c r="M2129" s="5">
        <f>VLOOKUP(CONCATENATE($F2129," ",$G2129),AllocFactorMatrix,(M$4+1),FALSE)*$E2131</f>
        <v>0</v>
      </c>
      <c r="N2129" s="5">
        <f t="shared" si="1056"/>
        <v>0</v>
      </c>
      <c r="O2129" s="5">
        <f>VLOOKUP(CONCATENATE($F2129," ",$G2129),AllocFactorMatrix,(O$4+1),FALSE)*$E2131</f>
        <v>0</v>
      </c>
      <c r="P2129" s="5">
        <f>VLOOKUP(CONCATENATE($F2129," ",$G2129),AllocFactorMatrix,(P$4+1),FALSE)*$E2131</f>
        <v>0</v>
      </c>
      <c r="Q2129" s="5">
        <f>VLOOKUP(CONCATENATE($F2129," ",$G2129),AllocFactorMatrix,(Q$4+1),FALSE)*$E2131</f>
        <v>0</v>
      </c>
      <c r="R2129" s="5">
        <f>VLOOKUP(CONCATENATE($F2129," ",$G2129),AllocFactorMatrix,(R$4+1),FALSE)*$E2131</f>
        <v>0</v>
      </c>
      <c r="S2129" s="5">
        <f t="shared" si="1058"/>
        <v>0</v>
      </c>
      <c r="T2129" s="5">
        <f>VLOOKUP(CONCATENATE($F2129," ",$G2129),AllocFactorMatrix,(T$4+1),FALSE)*$E2131</f>
        <v>0</v>
      </c>
      <c r="U2129" s="5">
        <f>VLOOKUP(CONCATENATE($F2129," ",$G2129),AllocFactorMatrix,(U$4+1),FALSE)*$E2131</f>
        <v>0</v>
      </c>
      <c r="V2129" s="5">
        <f>VLOOKUP(CONCATENATE($F2129," ",$G2129),AllocFactorMatrix,(V$4+1),FALSE)*$E2131</f>
        <v>0</v>
      </c>
      <c r="W2129" s="5">
        <f>VLOOKUP(CONCATENATE($F2129," ",$G2129),AllocFactorMatrix,(W$4+1),FALSE)*$E2131</f>
        <v>0</v>
      </c>
      <c r="X2129" s="5">
        <f t="shared" si="1060"/>
        <v>0</v>
      </c>
      <c r="Y2129" s="5">
        <f>VLOOKUP(CONCATENATE($F2129," ",$G2129),AllocFactorMatrix,(Y$4+1),FALSE)*$E2131</f>
        <v>0</v>
      </c>
      <c r="Z2129" s="5">
        <f>VLOOKUP(CONCATENATE($F2129," ",$G2129),AllocFactorMatrix,(Z$4+1),FALSE)*$E2131</f>
        <v>0</v>
      </c>
      <c r="AA2129" s="5">
        <f t="shared" si="1057"/>
        <v>0</v>
      </c>
      <c r="AB2129" s="5">
        <f>VLOOKUP(CONCATENATE($F2129," ",$G2129),AllocFactorMatrix,(AB$4+1),FALSE)*$E2131</f>
        <v>0</v>
      </c>
      <c r="AC2129" s="5">
        <f>VLOOKUP(CONCATENATE($F2129," ",$G2129),AllocFactorMatrix,(AC$4+1),FALSE)*$E2131</f>
        <v>0</v>
      </c>
      <c r="AD2129" s="5">
        <f>VLOOKUP(CONCATENATE($F2129," ",$G2129),AllocFactorMatrix,(AD$4+1),FALSE)*$E2131</f>
        <v>0</v>
      </c>
    </row>
    <row r="2130" spans="4:30" hidden="1" outlineLevel="1">
      <c r="E2130" s="51"/>
      <c r="F2130" s="52" t="str">
        <f>F2131</f>
        <v>RB_GUP-Land_T</v>
      </c>
      <c r="G2130" s="55" t="str">
        <f>$G$14</f>
        <v>CUSTOMER</v>
      </c>
      <c r="H2130" s="4">
        <f t="shared" si="1055"/>
        <v>0</v>
      </c>
      <c r="I2130" s="5">
        <f>VLOOKUP(CONCATENATE($F2130," ",$G2130),AllocFactorMatrix,(I$4+1),FALSE)*$E2131</f>
        <v>0</v>
      </c>
      <c r="J2130" s="5">
        <f>VLOOKUP(CONCATENATE($F2130," ",$G2130),AllocFactorMatrix,(J$4+1),FALSE)*$E2131</f>
        <v>0</v>
      </c>
      <c r="K2130" s="5">
        <f>VLOOKUP(CONCATENATE($F2130," ",$G2130),AllocFactorMatrix,(K$4+1),FALSE)*$E2131</f>
        <v>0</v>
      </c>
      <c r="L2130" s="5">
        <f>VLOOKUP(CONCATENATE($F2130," ",$G2130),AllocFactorMatrix,(L$4+1),FALSE)*$E2131</f>
        <v>0</v>
      </c>
      <c r="M2130" s="5">
        <f>VLOOKUP(CONCATENATE($F2130," ",$G2130),AllocFactorMatrix,(M$4+1),FALSE)*$E2131</f>
        <v>0</v>
      </c>
      <c r="N2130" s="5">
        <f t="shared" si="1056"/>
        <v>0</v>
      </c>
      <c r="O2130" s="5">
        <f>VLOOKUP(CONCATENATE($F2130," ",$G2130),AllocFactorMatrix,(O$4+1),FALSE)*$E2131</f>
        <v>0</v>
      </c>
      <c r="P2130" s="5">
        <f>VLOOKUP(CONCATENATE($F2130," ",$G2130),AllocFactorMatrix,(P$4+1),FALSE)*$E2131</f>
        <v>0</v>
      </c>
      <c r="Q2130" s="5">
        <f>VLOOKUP(CONCATENATE($F2130," ",$G2130),AllocFactorMatrix,(Q$4+1),FALSE)*$E2131</f>
        <v>0</v>
      </c>
      <c r="R2130" s="5">
        <f>VLOOKUP(CONCATENATE($F2130," ",$G2130),AllocFactorMatrix,(R$4+1),FALSE)*$E2131</f>
        <v>0</v>
      </c>
      <c r="S2130" s="5">
        <f t="shared" si="1058"/>
        <v>0</v>
      </c>
      <c r="T2130" s="5">
        <f>VLOOKUP(CONCATENATE($F2130," ",$G2130),AllocFactorMatrix,(T$4+1),FALSE)*$E2131</f>
        <v>0</v>
      </c>
      <c r="U2130" s="5">
        <f>VLOOKUP(CONCATENATE($F2130," ",$G2130),AllocFactorMatrix,(U$4+1),FALSE)*$E2131</f>
        <v>0</v>
      </c>
      <c r="V2130" s="5">
        <f>VLOOKUP(CONCATENATE($F2130," ",$G2130),AllocFactorMatrix,(V$4+1),FALSE)*$E2131</f>
        <v>0</v>
      </c>
      <c r="W2130" s="5">
        <f>VLOOKUP(CONCATENATE($F2130," ",$G2130),AllocFactorMatrix,(W$4+1),FALSE)*$E2131</f>
        <v>0</v>
      </c>
      <c r="X2130" s="5">
        <f t="shared" si="1060"/>
        <v>0</v>
      </c>
      <c r="Y2130" s="5">
        <f>VLOOKUP(CONCATENATE($F2130," ",$G2130),AllocFactorMatrix,(Y$4+1),FALSE)*$E2131</f>
        <v>0</v>
      </c>
      <c r="Z2130" s="5">
        <f>VLOOKUP(CONCATENATE($F2130," ",$G2130),AllocFactorMatrix,(Z$4+1),FALSE)*$E2131</f>
        <v>0</v>
      </c>
      <c r="AA2130" s="5">
        <f t="shared" si="1057"/>
        <v>0</v>
      </c>
      <c r="AB2130" s="5">
        <f>VLOOKUP(CONCATENATE($F2130," ",$G2130),AllocFactorMatrix,(AB$4+1),FALSE)*$E2131</f>
        <v>0</v>
      </c>
      <c r="AC2130" s="5">
        <f>VLOOKUP(CONCATENATE($F2130," ",$G2130),AllocFactorMatrix,(AC$4+1),FALSE)*$E2131</f>
        <v>0</v>
      </c>
      <c r="AD2130" s="5">
        <f>VLOOKUP(CONCATENATE($F2130," ",$G2130),AllocFactorMatrix,(AD$4+1),FALSE)*$E2131</f>
        <v>0</v>
      </c>
    </row>
    <row r="2131" spans="4:30" collapsed="1">
      <c r="D2131" s="1" t="s">
        <v>620</v>
      </c>
      <c r="E2131" s="61">
        <f>14872024+38037+2247348</f>
        <v>17157409</v>
      </c>
      <c r="F2131" s="61" t="s">
        <v>580</v>
      </c>
      <c r="G2131" s="55" t="str">
        <f>$G$15</f>
        <v>TOTAL</v>
      </c>
      <c r="H2131" s="4">
        <f t="shared" si="1055"/>
        <v>17157408.999999996</v>
      </c>
      <c r="I2131" s="5">
        <f>VLOOKUP(CONCATENATE($F2131," ",$G2131),AllocFactorMatrix,(I$4+1),FALSE)*$E2131</f>
        <v>8453227.3865530156</v>
      </c>
      <c r="J2131" s="5">
        <f>VLOOKUP(CONCATENATE($F2131," ",$G2131),AllocFactorMatrix,(J$4+1),FALSE)*$E2131</f>
        <v>415428.44566290715</v>
      </c>
      <c r="K2131" s="5">
        <f>VLOOKUP(CONCATENATE($F2131," ",$G2131),AllocFactorMatrix,(K$4+1),FALSE)*$E2131</f>
        <v>1516773.4074782073</v>
      </c>
      <c r="L2131" s="5">
        <f>VLOOKUP(CONCATENATE($F2131," ",$G2131),AllocFactorMatrix,(L$4+1),FALSE)*$E2131</f>
        <v>47405.567583123535</v>
      </c>
      <c r="M2131" s="5">
        <f>VLOOKUP(CONCATENATE($F2131," ",$G2131),AllocFactorMatrix,(M$4+1),FALSE)*$E2131</f>
        <v>4730.2647732476735</v>
      </c>
      <c r="N2131" s="5">
        <f t="shared" si="1056"/>
        <v>1568909.2398345785</v>
      </c>
      <c r="O2131" s="5">
        <f>VLOOKUP(CONCATENATE($F2131," ",$G2131),AllocFactorMatrix,(O$4+1),FALSE)*$E2131</f>
        <v>1151724.2482088876</v>
      </c>
      <c r="P2131" s="5">
        <f>VLOOKUP(CONCATENATE($F2131," ",$G2131),AllocFactorMatrix,(P$4+1),FALSE)*$E2131</f>
        <v>214400.74900279316</v>
      </c>
      <c r="Q2131" s="5">
        <f>VLOOKUP(CONCATENATE($F2131," ",$G2131),AllocFactorMatrix,(Q$4+1),FALSE)*$E2131</f>
        <v>102163.27653321877</v>
      </c>
      <c r="R2131" s="5">
        <f>VLOOKUP(CONCATENATE($F2131," ",$G2131),AllocFactorMatrix,(R$4+1),FALSE)*$E2131</f>
        <v>3528.0592439167308</v>
      </c>
      <c r="S2131" s="5">
        <f t="shared" si="1058"/>
        <v>1471816.3329888163</v>
      </c>
      <c r="T2131" s="5">
        <f>VLOOKUP(CONCATENATE($F2131," ",$G2131),AllocFactorMatrix,(T$4+1),FALSE)*$E2131</f>
        <v>40164.237152395617</v>
      </c>
      <c r="U2131" s="5">
        <f>VLOOKUP(CONCATENATE($F2131," ",$G2131),AllocFactorMatrix,(U$4+1),FALSE)*$E2131</f>
        <v>657032.70397740079</v>
      </c>
      <c r="V2131" s="5">
        <f>VLOOKUP(CONCATENATE($F2131," ",$G2131),AllocFactorMatrix,(V$4+1),FALSE)*$E2131</f>
        <v>3673382.7084340216</v>
      </c>
      <c r="W2131" s="5">
        <f>VLOOKUP(CONCATENATE($F2131," ",$G2131),AllocFactorMatrix,(W$4+1),FALSE)*$E2131</f>
        <v>511330.06164573657</v>
      </c>
      <c r="X2131" s="5">
        <f t="shared" si="1060"/>
        <v>4881909.7112095552</v>
      </c>
      <c r="Y2131" s="5">
        <f>VLOOKUP(CONCATENATE($F2131," ",$G2131),AllocFactorMatrix,(Y$4+1),FALSE)*$E2131</f>
        <v>352166.15588250622</v>
      </c>
      <c r="Z2131" s="5">
        <f>VLOOKUP(CONCATENATE($F2131," ",$G2131),AllocFactorMatrix,(Z$4+1),FALSE)*$E2131</f>
        <v>5918.1846211677266</v>
      </c>
      <c r="AA2131" s="5">
        <f t="shared" si="1057"/>
        <v>358084.34050367394</v>
      </c>
      <c r="AB2131" s="5">
        <f>VLOOKUP(CONCATENATE($F2131," ",$G2131),AllocFactorMatrix,(AB$4+1),FALSE)*$E2131</f>
        <v>4585.9587406886685</v>
      </c>
      <c r="AC2131" s="5">
        <f>VLOOKUP(CONCATENATE($F2131," ",$G2131),AllocFactorMatrix,(AC$4+1),FALSE)*$E2131</f>
        <v>2836.1923655438891</v>
      </c>
      <c r="AD2131" s="5">
        <f>VLOOKUP(CONCATENATE($F2131," ",$G2131),AllocFactorMatrix,(AD$4+1),FALSE)*$E2131</f>
        <v>611.39214121777923</v>
      </c>
    </row>
    <row r="2132" spans="4:30" hidden="1" outlineLevel="1">
      <c r="E2132" s="51"/>
      <c r="F2132" s="52" t="str">
        <f>F2139</f>
        <v>RB_GUP-Land_D</v>
      </c>
      <c r="G2132" s="55" t="str">
        <f>$G$8</f>
        <v>PRODUCTION</v>
      </c>
      <c r="H2132" s="4">
        <f t="shared" ref="H2132:H2147" si="1061">SUBTOTAL(9,I2132:AD2132)</f>
        <v>0</v>
      </c>
      <c r="I2132" s="5">
        <f>VLOOKUP(CONCATENATE($F2132," ",$G2132),AllocFactorMatrix,(I$4+1),FALSE)*$E2139</f>
        <v>0</v>
      </c>
      <c r="J2132" s="5">
        <f>VLOOKUP(CONCATENATE($F2132," ",$G2132),AllocFactorMatrix,(J$4+1),FALSE)*$E2139</f>
        <v>0</v>
      </c>
      <c r="K2132" s="5">
        <f>VLOOKUP(CONCATENATE($F2132," ",$G2132),AllocFactorMatrix,(K$4+1),FALSE)*$E2139</f>
        <v>0</v>
      </c>
      <c r="L2132" s="5">
        <f>VLOOKUP(CONCATENATE($F2132," ",$G2132),AllocFactorMatrix,(L$4+1),FALSE)*$E2139</f>
        <v>0</v>
      </c>
      <c r="M2132" s="5">
        <f>VLOOKUP(CONCATENATE($F2132," ",$G2132),AllocFactorMatrix,(M$4+1),FALSE)*$E2139</f>
        <v>0</v>
      </c>
      <c r="N2132" s="5">
        <f t="shared" si="1056"/>
        <v>0</v>
      </c>
      <c r="O2132" s="5">
        <f>VLOOKUP(CONCATENATE($F2132," ",$G2132),AllocFactorMatrix,(O$4+1),FALSE)*$E2139</f>
        <v>0</v>
      </c>
      <c r="P2132" s="5">
        <f>VLOOKUP(CONCATENATE($F2132," ",$G2132),AllocFactorMatrix,(P$4+1),FALSE)*$E2139</f>
        <v>0</v>
      </c>
      <c r="Q2132" s="5">
        <f>VLOOKUP(CONCATENATE($F2132," ",$G2132),AllocFactorMatrix,(Q$4+1),FALSE)*$E2139</f>
        <v>0</v>
      </c>
      <c r="R2132" s="5">
        <f>VLOOKUP(CONCATENATE($F2132," ",$G2132),AllocFactorMatrix,(R$4+1),FALSE)*$E2139</f>
        <v>0</v>
      </c>
      <c r="S2132" s="5">
        <f t="shared" si="1058"/>
        <v>0</v>
      </c>
      <c r="T2132" s="5">
        <f>VLOOKUP(CONCATENATE($F2132," ",$G2132),AllocFactorMatrix,(T$4+1),FALSE)*$E2139</f>
        <v>0</v>
      </c>
      <c r="U2132" s="5">
        <f>VLOOKUP(CONCATENATE($F2132," ",$G2132),AllocFactorMatrix,(U$4+1),FALSE)*$E2139</f>
        <v>0</v>
      </c>
      <c r="V2132" s="5">
        <f>VLOOKUP(CONCATENATE($F2132," ",$G2132),AllocFactorMatrix,(V$4+1),FALSE)*$E2139</f>
        <v>0</v>
      </c>
      <c r="W2132" s="5">
        <f>VLOOKUP(CONCATENATE($F2132," ",$G2132),AllocFactorMatrix,(W$4+1),FALSE)*$E2139</f>
        <v>0</v>
      </c>
      <c r="X2132" s="5">
        <f>SUBTOTAL(9,T2132:W2132)</f>
        <v>0</v>
      </c>
      <c r="Y2132" s="5">
        <f>VLOOKUP(CONCATENATE($F2132," ",$G2132),AllocFactorMatrix,(Y$4+1),FALSE)*$E2139</f>
        <v>0</v>
      </c>
      <c r="Z2132" s="5">
        <f>VLOOKUP(CONCATENATE($F2132," ",$G2132),AllocFactorMatrix,(Z$4+1),FALSE)*$E2139</f>
        <v>0</v>
      </c>
      <c r="AA2132" s="5">
        <f t="shared" ref="AA2132:AA2147" si="1062">SUBTOTAL(9,Y2132:Z2132)</f>
        <v>0</v>
      </c>
      <c r="AB2132" s="5">
        <f>VLOOKUP(CONCATENATE($F2132," ",$G2132),AllocFactorMatrix,(AB$4+1),FALSE)*$E2139</f>
        <v>0</v>
      </c>
      <c r="AC2132" s="5">
        <f>VLOOKUP(CONCATENATE($F2132," ",$G2132),AllocFactorMatrix,(AC$4+1),FALSE)*$E2139</f>
        <v>0</v>
      </c>
      <c r="AD2132" s="5">
        <f>VLOOKUP(CONCATENATE($F2132," ",$G2132),AllocFactorMatrix,(AD$4+1),FALSE)*$E2139</f>
        <v>0</v>
      </c>
    </row>
    <row r="2133" spans="4:30" hidden="1" outlineLevel="1">
      <c r="E2133" s="51"/>
      <c r="F2133" s="52" t="str">
        <f>F2139</f>
        <v>RB_GUP-Land_D</v>
      </c>
      <c r="G2133" s="55" t="str">
        <f>$G$9</f>
        <v>BULKTRAN</v>
      </c>
      <c r="H2133" s="4">
        <f t="shared" si="1061"/>
        <v>0</v>
      </c>
      <c r="I2133" s="5">
        <f>VLOOKUP(CONCATENATE($F2133," ",$G2133),AllocFactorMatrix,(I$4+1),FALSE)*$E2139</f>
        <v>0</v>
      </c>
      <c r="J2133" s="5">
        <f>VLOOKUP(CONCATENATE($F2133," ",$G2133),AllocFactorMatrix,(J$4+1),FALSE)*$E2139</f>
        <v>0</v>
      </c>
      <c r="K2133" s="5">
        <f>VLOOKUP(CONCATENATE($F2133," ",$G2133),AllocFactorMatrix,(K$4+1),FALSE)*$E2139</f>
        <v>0</v>
      </c>
      <c r="L2133" s="5">
        <f>VLOOKUP(CONCATENATE($F2133," ",$G2133),AllocFactorMatrix,(L$4+1),FALSE)*$E2139</f>
        <v>0</v>
      </c>
      <c r="M2133" s="5">
        <f>VLOOKUP(CONCATENATE($F2133," ",$G2133),AllocFactorMatrix,(M$4+1),FALSE)*$E2139</f>
        <v>0</v>
      </c>
      <c r="N2133" s="5">
        <f t="shared" si="1056"/>
        <v>0</v>
      </c>
      <c r="O2133" s="5">
        <f>VLOOKUP(CONCATENATE($F2133," ",$G2133),AllocFactorMatrix,(O$4+1),FALSE)*$E2139</f>
        <v>0</v>
      </c>
      <c r="P2133" s="5">
        <f>VLOOKUP(CONCATENATE($F2133," ",$G2133),AllocFactorMatrix,(P$4+1),FALSE)*$E2139</f>
        <v>0</v>
      </c>
      <c r="Q2133" s="5">
        <f>VLOOKUP(CONCATENATE($F2133," ",$G2133),AllocFactorMatrix,(Q$4+1),FALSE)*$E2139</f>
        <v>0</v>
      </c>
      <c r="R2133" s="5">
        <f>VLOOKUP(CONCATENATE($F2133," ",$G2133),AllocFactorMatrix,(R$4+1),FALSE)*$E2139</f>
        <v>0</v>
      </c>
      <c r="S2133" s="5">
        <f t="shared" si="1058"/>
        <v>0</v>
      </c>
      <c r="T2133" s="5">
        <f>VLOOKUP(CONCATENATE($F2133," ",$G2133),AllocFactorMatrix,(T$4+1),FALSE)*$E2139</f>
        <v>0</v>
      </c>
      <c r="U2133" s="5">
        <f>VLOOKUP(CONCATENATE($F2133," ",$G2133),AllocFactorMatrix,(U$4+1),FALSE)*$E2139</f>
        <v>0</v>
      </c>
      <c r="V2133" s="5">
        <f>VLOOKUP(CONCATENATE($F2133," ",$G2133),AllocFactorMatrix,(V$4+1),FALSE)*$E2139</f>
        <v>0</v>
      </c>
      <c r="W2133" s="5">
        <f>VLOOKUP(CONCATENATE($F2133," ",$G2133),AllocFactorMatrix,(W$4+1),FALSE)*$E2139</f>
        <v>0</v>
      </c>
      <c r="X2133" s="5">
        <f t="shared" ref="X2133:X2139" si="1063">SUBTOTAL(9,T2133:W2133)</f>
        <v>0</v>
      </c>
      <c r="Y2133" s="5">
        <f>VLOOKUP(CONCATENATE($F2133," ",$G2133),AllocFactorMatrix,(Y$4+1),FALSE)*$E2139</f>
        <v>0</v>
      </c>
      <c r="Z2133" s="5">
        <f>VLOOKUP(CONCATENATE($F2133," ",$G2133),AllocFactorMatrix,(Z$4+1),FALSE)*$E2139</f>
        <v>0</v>
      </c>
      <c r="AA2133" s="5">
        <f t="shared" si="1062"/>
        <v>0</v>
      </c>
      <c r="AB2133" s="5">
        <f>VLOOKUP(CONCATENATE($F2133," ",$G2133),AllocFactorMatrix,(AB$4+1),FALSE)*$E2139</f>
        <v>0</v>
      </c>
      <c r="AC2133" s="5">
        <f>VLOOKUP(CONCATENATE($F2133," ",$G2133),AllocFactorMatrix,(AC$4+1),FALSE)*$E2139</f>
        <v>0</v>
      </c>
      <c r="AD2133" s="5">
        <f>VLOOKUP(CONCATENATE($F2133," ",$G2133),AllocFactorMatrix,(AD$4+1),FALSE)*$E2139</f>
        <v>0</v>
      </c>
    </row>
    <row r="2134" spans="4:30" hidden="1" outlineLevel="1">
      <c r="E2134" s="51"/>
      <c r="F2134" s="52" t="str">
        <f>F2139</f>
        <v>RB_GUP-Land_D</v>
      </c>
      <c r="G2134" s="55" t="str">
        <f>$G$10</f>
        <v>SUBTRAN</v>
      </c>
      <c r="H2134" s="4">
        <f t="shared" si="1061"/>
        <v>0</v>
      </c>
      <c r="I2134" s="5">
        <f>VLOOKUP(CONCATENATE($F2134," ",$G2134),AllocFactorMatrix,(I$4+1),FALSE)*$E2139</f>
        <v>0</v>
      </c>
      <c r="J2134" s="5">
        <f>VLOOKUP(CONCATENATE($F2134," ",$G2134),AllocFactorMatrix,(J$4+1),FALSE)*$E2139</f>
        <v>0</v>
      </c>
      <c r="K2134" s="5">
        <f>VLOOKUP(CONCATENATE($F2134," ",$G2134),AllocFactorMatrix,(K$4+1),FALSE)*$E2139</f>
        <v>0</v>
      </c>
      <c r="L2134" s="5">
        <f>VLOOKUP(CONCATENATE($F2134," ",$G2134),AllocFactorMatrix,(L$4+1),FALSE)*$E2139</f>
        <v>0</v>
      </c>
      <c r="M2134" s="5">
        <f>VLOOKUP(CONCATENATE($F2134," ",$G2134),AllocFactorMatrix,(M$4+1),FALSE)*$E2139</f>
        <v>0</v>
      </c>
      <c r="N2134" s="5">
        <f t="shared" si="1056"/>
        <v>0</v>
      </c>
      <c r="O2134" s="5">
        <f>VLOOKUP(CONCATENATE($F2134," ",$G2134),AllocFactorMatrix,(O$4+1),FALSE)*$E2139</f>
        <v>0</v>
      </c>
      <c r="P2134" s="5">
        <f>VLOOKUP(CONCATENATE($F2134," ",$G2134),AllocFactorMatrix,(P$4+1),FALSE)*$E2139</f>
        <v>0</v>
      </c>
      <c r="Q2134" s="5">
        <f>VLOOKUP(CONCATENATE($F2134," ",$G2134),AllocFactorMatrix,(Q$4+1),FALSE)*$E2139</f>
        <v>0</v>
      </c>
      <c r="R2134" s="5">
        <f>VLOOKUP(CONCATENATE($F2134," ",$G2134),AllocFactorMatrix,(R$4+1),FALSE)*$E2139</f>
        <v>0</v>
      </c>
      <c r="S2134" s="5">
        <f t="shared" si="1058"/>
        <v>0</v>
      </c>
      <c r="T2134" s="5">
        <f>VLOOKUP(CONCATENATE($F2134," ",$G2134),AllocFactorMatrix,(T$4+1),FALSE)*$E2139</f>
        <v>0</v>
      </c>
      <c r="U2134" s="5">
        <f>VLOOKUP(CONCATENATE($F2134," ",$G2134),AllocFactorMatrix,(U$4+1),FALSE)*$E2139</f>
        <v>0</v>
      </c>
      <c r="V2134" s="5">
        <f>VLOOKUP(CONCATENATE($F2134," ",$G2134),AllocFactorMatrix,(V$4+1),FALSE)*$E2139</f>
        <v>0</v>
      </c>
      <c r="W2134" s="5">
        <f>VLOOKUP(CONCATENATE($F2134," ",$G2134),AllocFactorMatrix,(W$4+1),FALSE)*$E2139</f>
        <v>0</v>
      </c>
      <c r="X2134" s="5">
        <f t="shared" si="1063"/>
        <v>0</v>
      </c>
      <c r="Y2134" s="5">
        <f>VLOOKUP(CONCATENATE($F2134," ",$G2134),AllocFactorMatrix,(Y$4+1),FALSE)*$E2139</f>
        <v>0</v>
      </c>
      <c r="Z2134" s="5">
        <f>VLOOKUP(CONCATENATE($F2134," ",$G2134),AllocFactorMatrix,(Z$4+1),FALSE)*$E2139</f>
        <v>0</v>
      </c>
      <c r="AA2134" s="5">
        <f t="shared" si="1062"/>
        <v>0</v>
      </c>
      <c r="AB2134" s="5">
        <f>VLOOKUP(CONCATENATE($F2134," ",$G2134),AllocFactorMatrix,(AB$4+1),FALSE)*$E2139</f>
        <v>0</v>
      </c>
      <c r="AC2134" s="5">
        <f>VLOOKUP(CONCATENATE($F2134," ",$G2134),AllocFactorMatrix,(AC$4+1),FALSE)*$E2139</f>
        <v>0</v>
      </c>
      <c r="AD2134" s="5">
        <f>VLOOKUP(CONCATENATE($F2134," ",$G2134),AllocFactorMatrix,(AD$4+1),FALSE)*$E2139</f>
        <v>0</v>
      </c>
    </row>
    <row r="2135" spans="4:30" hidden="1" outlineLevel="1">
      <c r="E2135" s="51"/>
      <c r="F2135" s="52" t="str">
        <f>F2139</f>
        <v>RB_GUP-Land_D</v>
      </c>
      <c r="G2135" s="55" t="str">
        <f>$G$11</f>
        <v>DISTPRI</v>
      </c>
      <c r="H2135" s="4">
        <f t="shared" si="1061"/>
        <v>15264274.481559366</v>
      </c>
      <c r="I2135" s="5">
        <f>VLOOKUP(CONCATENATE($F2135," ",$G2135),AllocFactorMatrix,(I$4+1),FALSE)*$E2139</f>
        <v>10201765.665382707</v>
      </c>
      <c r="J2135" s="5">
        <f>VLOOKUP(CONCATENATE($F2135," ",$G2135),AllocFactorMatrix,(J$4+1),FALSE)*$E2139</f>
        <v>480884.60138003249</v>
      </c>
      <c r="K2135" s="5">
        <f>VLOOKUP(CONCATENATE($F2135," ",$G2135),AllocFactorMatrix,(K$4+1),FALSE)*$E2139</f>
        <v>1746121.5011153251</v>
      </c>
      <c r="L2135" s="5">
        <f>VLOOKUP(CONCATENATE($F2135," ",$G2135),AllocFactorMatrix,(L$4+1),FALSE)*$E2139</f>
        <v>53964.240211665041</v>
      </c>
      <c r="M2135" s="5">
        <f>VLOOKUP(CONCATENATE($F2135," ",$G2135),AllocFactorMatrix,(M$4+1),FALSE)*$E2139</f>
        <v>0</v>
      </c>
      <c r="N2135" s="5">
        <f t="shared" si="1056"/>
        <v>1800085.7413269901</v>
      </c>
      <c r="O2135" s="5">
        <f>VLOOKUP(CONCATENATE($F2135," ",$G2135),AllocFactorMatrix,(O$4+1),FALSE)*$E2139</f>
        <v>1309285.9298937656</v>
      </c>
      <c r="P2135" s="5">
        <f>VLOOKUP(CONCATENATE($F2135," ",$G2135),AllocFactorMatrix,(P$4+1),FALSE)*$E2139</f>
        <v>243854.59254982392</v>
      </c>
      <c r="Q2135" s="5">
        <f>VLOOKUP(CONCATENATE($F2135," ",$G2135),AllocFactorMatrix,(Q$4+1),FALSE)*$E2139</f>
        <v>0</v>
      </c>
      <c r="R2135" s="5">
        <f>VLOOKUP(CONCATENATE($F2135," ",$G2135),AllocFactorMatrix,(R$4+1),FALSE)*$E2139</f>
        <v>0</v>
      </c>
      <c r="S2135" s="5">
        <f t="shared" si="1058"/>
        <v>1553140.5224435895</v>
      </c>
      <c r="T2135" s="5">
        <f>VLOOKUP(CONCATENATE($F2135," ",$G2135),AllocFactorMatrix,(T$4+1),FALSE)*$E2139</f>
        <v>46675.236549127723</v>
      </c>
      <c r="U2135" s="5">
        <f>VLOOKUP(CONCATENATE($F2135," ",$G2135),AllocFactorMatrix,(U$4+1),FALSE)*$E2139</f>
        <v>752765.94666035171</v>
      </c>
      <c r="V2135" s="5">
        <f>VLOOKUP(CONCATENATE($F2135," ",$G2135),AllocFactorMatrix,(V$4+1),FALSE)*$E2139</f>
        <v>0</v>
      </c>
      <c r="W2135" s="5">
        <f>VLOOKUP(CONCATENATE($F2135," ",$G2135),AllocFactorMatrix,(W$4+1),FALSE)*$E2139</f>
        <v>0</v>
      </c>
      <c r="X2135" s="5">
        <f t="shared" si="1063"/>
        <v>799441.18320947944</v>
      </c>
      <c r="Y2135" s="5">
        <f>VLOOKUP(CONCATENATE($F2135," ",$G2135),AllocFactorMatrix,(Y$4+1),FALSE)*$E2139</f>
        <v>394809.876903133</v>
      </c>
      <c r="Z2135" s="5">
        <f>VLOOKUP(CONCATENATE($F2135," ",$G2135),AllocFactorMatrix,(Z$4+1),FALSE)*$E2139</f>
        <v>6586.9742350256838</v>
      </c>
      <c r="AA2135" s="5">
        <f t="shared" si="1062"/>
        <v>401396.8511381587</v>
      </c>
      <c r="AB2135" s="5">
        <f>VLOOKUP(CONCATENATE($F2135," ",$G2135),AllocFactorMatrix,(AB$4+1),FALSE)*$E2139</f>
        <v>5336.5528293551806</v>
      </c>
      <c r="AC2135" s="5">
        <f>VLOOKUP(CONCATENATE($F2135," ",$G2135),AllocFactorMatrix,(AC$4+1),FALSE)*$E2139</f>
        <v>18282.28858836144</v>
      </c>
      <c r="AD2135" s="5">
        <f>VLOOKUP(CONCATENATE($F2135," ",$G2135),AllocFactorMatrix,(AD$4+1),FALSE)*$E2139</f>
        <v>3941.0752606888718</v>
      </c>
    </row>
    <row r="2136" spans="4:30" hidden="1" outlineLevel="1">
      <c r="E2136" s="51"/>
      <c r="F2136" s="52" t="str">
        <f>F2139</f>
        <v>RB_GUP-Land_D</v>
      </c>
      <c r="G2136" s="55" t="str">
        <f>$G$12</f>
        <v>DISTSEC</v>
      </c>
      <c r="H2136" s="4">
        <f t="shared" si="1061"/>
        <v>8039436.158245394</v>
      </c>
      <c r="I2136" s="5">
        <f>VLOOKUP(CONCATENATE($F2136," ",$G2136),AllocFactorMatrix,(I$4+1),FALSE)*$E2139</f>
        <v>6011098.0855961377</v>
      </c>
      <c r="J2136" s="5">
        <f>VLOOKUP(CONCATENATE($F2136," ",$G2136),AllocFactorMatrix,(J$4+1),FALSE)*$E2139</f>
        <v>289796.95449987287</v>
      </c>
      <c r="K2136" s="5">
        <f>VLOOKUP(CONCATENATE($F2136," ",$G2136),AllocFactorMatrix,(K$4+1),FALSE)*$E2139</f>
        <v>874438.18096359435</v>
      </c>
      <c r="L2136" s="5">
        <f>VLOOKUP(CONCATENATE($F2136," ",$G2136),AllocFactorMatrix,(L$4+1),FALSE)*$E2139</f>
        <v>0</v>
      </c>
      <c r="M2136" s="5">
        <f>VLOOKUP(CONCATENATE($F2136," ",$G2136),AllocFactorMatrix,(M$4+1),FALSE)*$E2139</f>
        <v>0</v>
      </c>
      <c r="N2136" s="5">
        <f t="shared" si="1056"/>
        <v>874438.18096359435</v>
      </c>
      <c r="O2136" s="5">
        <f>VLOOKUP(CONCATENATE($F2136," ",$G2136),AllocFactorMatrix,(O$4+1),FALSE)*$E2139</f>
        <v>557195.41243155114</v>
      </c>
      <c r="P2136" s="5">
        <f>VLOOKUP(CONCATENATE($F2136," ",$G2136),AllocFactorMatrix,(P$4+1),FALSE)*$E2139</f>
        <v>0</v>
      </c>
      <c r="Q2136" s="5">
        <f>VLOOKUP(CONCATENATE($F2136," ",$G2136),AllocFactorMatrix,(Q$4+1),FALSE)*$E2139</f>
        <v>0</v>
      </c>
      <c r="R2136" s="5">
        <f>VLOOKUP(CONCATENATE($F2136," ",$G2136),AllocFactorMatrix,(R$4+1),FALSE)*$E2139</f>
        <v>0</v>
      </c>
      <c r="S2136" s="5">
        <f t="shared" si="1058"/>
        <v>557195.41243155114</v>
      </c>
      <c r="T2136" s="5">
        <f>VLOOKUP(CONCATENATE($F2136," ",$G2136),AllocFactorMatrix,(T$4+1),FALSE)*$E2139</f>
        <v>15065.395030609488</v>
      </c>
      <c r="U2136" s="5">
        <f>VLOOKUP(CONCATENATE($F2136," ",$G2136),AllocFactorMatrix,(U$4+1),FALSE)*$E2139</f>
        <v>0</v>
      </c>
      <c r="V2136" s="5">
        <f>VLOOKUP(CONCATENATE($F2136," ",$G2136),AllocFactorMatrix,(V$4+1),FALSE)*$E2139</f>
        <v>0</v>
      </c>
      <c r="W2136" s="5">
        <f>VLOOKUP(CONCATENATE($F2136," ",$G2136),AllocFactorMatrix,(W$4+1),FALSE)*$E2139</f>
        <v>0</v>
      </c>
      <c r="X2136" s="5">
        <f t="shared" si="1063"/>
        <v>15065.395030609488</v>
      </c>
      <c r="Y2136" s="5">
        <f>VLOOKUP(CONCATENATE($F2136," ",$G2136),AllocFactorMatrix,(Y$4+1),FALSE)*$E2139</f>
        <v>205518.23645567929</v>
      </c>
      <c r="Z2136" s="5">
        <f>VLOOKUP(CONCATENATE($F2136," ",$G2136),AllocFactorMatrix,(Z$4+1),FALSE)*$E2139</f>
        <v>0</v>
      </c>
      <c r="AA2136" s="5">
        <f t="shared" si="1062"/>
        <v>205518.23645567929</v>
      </c>
      <c r="AB2136" s="5">
        <f>VLOOKUP(CONCATENATE($F2136," ",$G2136),AllocFactorMatrix,(AB$4+1),FALSE)*$E2139</f>
        <v>2132.6693509755714</v>
      </c>
      <c r="AC2136" s="5">
        <f>VLOOKUP(CONCATENATE($F2136," ",$G2136),AllocFactorMatrix,(AC$4+1),FALSE)*$E2139</f>
        <v>72412.327040047501</v>
      </c>
      <c r="AD2136" s="5">
        <f>VLOOKUP(CONCATENATE($F2136," ",$G2136),AllocFactorMatrix,(AD$4+1),FALSE)*$E2139</f>
        <v>11778.896876926619</v>
      </c>
    </row>
    <row r="2137" spans="4:30" hidden="1" outlineLevel="1">
      <c r="E2137" s="51"/>
      <c r="F2137" s="52" t="str">
        <f>F2139</f>
        <v>RB_GUP-Land_D</v>
      </c>
      <c r="G2137" s="55" t="str">
        <f>$G$13</f>
        <v>ENERGY</v>
      </c>
      <c r="H2137" s="4">
        <f t="shared" si="1061"/>
        <v>0</v>
      </c>
      <c r="I2137" s="5">
        <f>VLOOKUP(CONCATENATE($F2137," ",$G2137),AllocFactorMatrix,(I$4+1),FALSE)*$E2139</f>
        <v>0</v>
      </c>
      <c r="J2137" s="5">
        <f>VLOOKUP(CONCATENATE($F2137," ",$G2137),AllocFactorMatrix,(J$4+1),FALSE)*$E2139</f>
        <v>0</v>
      </c>
      <c r="K2137" s="5">
        <f>VLOOKUP(CONCATENATE($F2137," ",$G2137),AllocFactorMatrix,(K$4+1),FALSE)*$E2139</f>
        <v>0</v>
      </c>
      <c r="L2137" s="5">
        <f>VLOOKUP(CONCATENATE($F2137," ",$G2137),AllocFactorMatrix,(L$4+1),FALSE)*$E2139</f>
        <v>0</v>
      </c>
      <c r="M2137" s="5">
        <f>VLOOKUP(CONCATENATE($F2137," ",$G2137),AllocFactorMatrix,(M$4+1),FALSE)*$E2139</f>
        <v>0</v>
      </c>
      <c r="N2137" s="5">
        <f t="shared" si="1056"/>
        <v>0</v>
      </c>
      <c r="O2137" s="5">
        <f>VLOOKUP(CONCATENATE($F2137," ",$G2137),AllocFactorMatrix,(O$4+1),FALSE)*$E2139</f>
        <v>0</v>
      </c>
      <c r="P2137" s="5">
        <f>VLOOKUP(CONCATENATE($F2137," ",$G2137),AllocFactorMatrix,(P$4+1),FALSE)*$E2139</f>
        <v>0</v>
      </c>
      <c r="Q2137" s="5">
        <f>VLOOKUP(CONCATENATE($F2137," ",$G2137),AllocFactorMatrix,(Q$4+1),FALSE)*$E2139</f>
        <v>0</v>
      </c>
      <c r="R2137" s="5">
        <f>VLOOKUP(CONCATENATE($F2137," ",$G2137),AllocFactorMatrix,(R$4+1),FALSE)*$E2139</f>
        <v>0</v>
      </c>
      <c r="S2137" s="5">
        <f t="shared" si="1058"/>
        <v>0</v>
      </c>
      <c r="T2137" s="5">
        <f>VLOOKUP(CONCATENATE($F2137," ",$G2137),AllocFactorMatrix,(T$4+1),FALSE)*$E2139</f>
        <v>0</v>
      </c>
      <c r="U2137" s="5">
        <f>VLOOKUP(CONCATENATE($F2137," ",$G2137),AllocFactorMatrix,(U$4+1),FALSE)*$E2139</f>
        <v>0</v>
      </c>
      <c r="V2137" s="5">
        <f>VLOOKUP(CONCATENATE($F2137," ",$G2137),AllocFactorMatrix,(V$4+1),FALSE)*$E2139</f>
        <v>0</v>
      </c>
      <c r="W2137" s="5">
        <f>VLOOKUP(CONCATENATE($F2137," ",$G2137),AllocFactorMatrix,(W$4+1),FALSE)*$E2139</f>
        <v>0</v>
      </c>
      <c r="X2137" s="5">
        <f t="shared" si="1063"/>
        <v>0</v>
      </c>
      <c r="Y2137" s="5">
        <f>VLOOKUP(CONCATENATE($F2137," ",$G2137),AllocFactorMatrix,(Y$4+1),FALSE)*$E2139</f>
        <v>0</v>
      </c>
      <c r="Z2137" s="5">
        <f>VLOOKUP(CONCATENATE($F2137," ",$G2137),AllocFactorMatrix,(Z$4+1),FALSE)*$E2139</f>
        <v>0</v>
      </c>
      <c r="AA2137" s="5">
        <f t="shared" si="1062"/>
        <v>0</v>
      </c>
      <c r="AB2137" s="5">
        <f>VLOOKUP(CONCATENATE($F2137," ",$G2137),AllocFactorMatrix,(AB$4+1),FALSE)*$E2139</f>
        <v>0</v>
      </c>
      <c r="AC2137" s="5">
        <f>VLOOKUP(CONCATENATE($F2137," ",$G2137),AllocFactorMatrix,(AC$4+1),FALSE)*$E2139</f>
        <v>0</v>
      </c>
      <c r="AD2137" s="5">
        <f>VLOOKUP(CONCATENATE($F2137," ",$G2137),AllocFactorMatrix,(AD$4+1),FALSE)*$E2139</f>
        <v>0</v>
      </c>
    </row>
    <row r="2138" spans="4:30" hidden="1" outlineLevel="1">
      <c r="E2138" s="51"/>
      <c r="F2138" s="52" t="str">
        <f>F2139</f>
        <v>RB_GUP-Land_D</v>
      </c>
      <c r="G2138" s="55" t="str">
        <f>$G$14</f>
        <v>CUSTOMER</v>
      </c>
      <c r="H2138" s="4">
        <f t="shared" si="1061"/>
        <v>3777549.3601952367</v>
      </c>
      <c r="I2138" s="5">
        <f>VLOOKUP(CONCATENATE($F2138," ",$G2138),AllocFactorMatrix,(I$4+1),FALSE)*$E2139</f>
        <v>1719379.2578668033</v>
      </c>
      <c r="J2138" s="5">
        <f>VLOOKUP(CONCATENATE($F2138," ",$G2138),AllocFactorMatrix,(J$4+1),FALSE)*$E2139</f>
        <v>462846.74924246303</v>
      </c>
      <c r="K2138" s="5">
        <f>VLOOKUP(CONCATENATE($F2138," ",$G2138),AllocFactorMatrix,(K$4+1),FALSE)*$E2139</f>
        <v>131293.76523305662</v>
      </c>
      <c r="L2138" s="5">
        <f>VLOOKUP(CONCATENATE($F2138," ",$G2138),AllocFactorMatrix,(L$4+1),FALSE)*$E2139</f>
        <v>43427.455057755564</v>
      </c>
      <c r="M2138" s="5">
        <f>VLOOKUP(CONCATENATE($F2138," ",$G2138),AllocFactorMatrix,(M$4+1),FALSE)*$E2139</f>
        <v>7054.0121720103616</v>
      </c>
      <c r="N2138" s="5">
        <f t="shared" si="1056"/>
        <v>181775.23246282255</v>
      </c>
      <c r="O2138" s="5">
        <f>VLOOKUP(CONCATENATE($F2138," ",$G2138),AllocFactorMatrix,(O$4+1),FALSE)*$E2139</f>
        <v>37912.771610142387</v>
      </c>
      <c r="P2138" s="5">
        <f>VLOOKUP(CONCATENATE($F2138," ",$G2138),AllocFactorMatrix,(P$4+1),FALSE)*$E2139</f>
        <v>11275.737815111303</v>
      </c>
      <c r="Q2138" s="5">
        <f>VLOOKUP(CONCATENATE($F2138," ",$G2138),AllocFactorMatrix,(Q$4+1),FALSE)*$E2139</f>
        <v>24577.219802749169</v>
      </c>
      <c r="R2138" s="5">
        <f>VLOOKUP(CONCATENATE($F2138," ",$G2138),AllocFactorMatrix,(R$4+1),FALSE)*$E2139</f>
        <v>4319.5390547561819</v>
      </c>
      <c r="S2138" s="5">
        <f t="shared" si="1058"/>
        <v>78085.268282759047</v>
      </c>
      <c r="T2138" s="5">
        <f>VLOOKUP(CONCATENATE($F2138," ",$G2138),AllocFactorMatrix,(T$4+1),FALSE)*$E2139</f>
        <v>260.85022888896549</v>
      </c>
      <c r="U2138" s="5">
        <f>VLOOKUP(CONCATENATE($F2138," ",$G2138),AllocFactorMatrix,(U$4+1),FALSE)*$E2139</f>
        <v>6688.9979092382591</v>
      </c>
      <c r="V2138" s="5">
        <f>VLOOKUP(CONCATENATE($F2138," ",$G2138),AllocFactorMatrix,(V$4+1),FALSE)*$E2139</f>
        <v>36142.945302319771</v>
      </c>
      <c r="W2138" s="5">
        <f>VLOOKUP(CONCATENATE($F2138," ",$G2138),AllocFactorMatrix,(W$4+1),FALSE)*$E2139</f>
        <v>6479.3218611746834</v>
      </c>
      <c r="X2138" s="5">
        <f t="shared" si="1063"/>
        <v>49572.115301621685</v>
      </c>
      <c r="Y2138" s="5">
        <f>VLOOKUP(CONCATENATE($F2138," ",$G2138),AllocFactorMatrix,(Y$4+1),FALSE)*$E2139</f>
        <v>10499.135399018201</v>
      </c>
      <c r="Z2138" s="5">
        <f>VLOOKUP(CONCATENATE($F2138," ",$G2138),AllocFactorMatrix,(Z$4+1),FALSE)*$E2139</f>
        <v>191.11194957130866</v>
      </c>
      <c r="AA2138" s="5">
        <f t="shared" si="1062"/>
        <v>10690.24734858951</v>
      </c>
      <c r="AB2138" s="5">
        <f>VLOOKUP(CONCATENATE($F2138," ",$G2138),AllocFactorMatrix,(AB$4+1),FALSE)*$E2139</f>
        <v>193.74637633219689</v>
      </c>
      <c r="AC2138" s="5">
        <f>VLOOKUP(CONCATENATE($F2138," ",$G2138),AllocFactorMatrix,(AC$4+1),FALSE)*$E2139</f>
        <v>1137976.4469817865</v>
      </c>
      <c r="AD2138" s="5">
        <f>VLOOKUP(CONCATENATE($F2138," ",$G2138),AllocFactorMatrix,(AD$4+1),FALSE)*$E2139</f>
        <v>137030.29633205917</v>
      </c>
    </row>
    <row r="2139" spans="4:30" collapsed="1">
      <c r="D2139" s="1" t="s">
        <v>9</v>
      </c>
      <c r="E2139" s="61">
        <v>27081260</v>
      </c>
      <c r="F2139" s="61" t="s">
        <v>581</v>
      </c>
      <c r="G2139" s="55" t="str">
        <f>$G$15</f>
        <v>TOTAL</v>
      </c>
      <c r="H2139" s="4">
        <f t="shared" si="1061"/>
        <v>27081259.999999993</v>
      </c>
      <c r="I2139" s="5">
        <f>VLOOKUP(CONCATENATE($F2139," ",$G2139),AllocFactorMatrix,(I$4+1),FALSE)*$E2139</f>
        <v>17932243.00884565</v>
      </c>
      <c r="J2139" s="5">
        <f>VLOOKUP(CONCATENATE($F2139," ",$G2139),AllocFactorMatrix,(J$4+1),FALSE)*$E2139</f>
        <v>1233528.3051223685</v>
      </c>
      <c r="K2139" s="5">
        <f>VLOOKUP(CONCATENATE($F2139," ",$G2139),AllocFactorMatrix,(K$4+1),FALSE)*$E2139</f>
        <v>2751853.447311976</v>
      </c>
      <c r="L2139" s="5">
        <f>VLOOKUP(CONCATENATE($F2139," ",$G2139),AllocFactorMatrix,(L$4+1),FALSE)*$E2139</f>
        <v>97391.695269420597</v>
      </c>
      <c r="M2139" s="5">
        <f>VLOOKUP(CONCATENATE($F2139," ",$G2139),AllocFactorMatrix,(M$4+1),FALSE)*$E2139</f>
        <v>7054.0121720103616</v>
      </c>
      <c r="N2139" s="5">
        <f t="shared" si="1056"/>
        <v>2856299.154753407</v>
      </c>
      <c r="O2139" s="5">
        <f>VLOOKUP(CONCATENATE($F2139," ",$G2139),AllocFactorMatrix,(O$4+1),FALSE)*$E2139</f>
        <v>1904394.1139354592</v>
      </c>
      <c r="P2139" s="5">
        <f>VLOOKUP(CONCATENATE($F2139," ",$G2139),AllocFactorMatrix,(P$4+1),FALSE)*$E2139</f>
        <v>255130.33036493522</v>
      </c>
      <c r="Q2139" s="5">
        <f>VLOOKUP(CONCATENATE($F2139," ",$G2139),AllocFactorMatrix,(Q$4+1),FALSE)*$E2139</f>
        <v>24577.219802749169</v>
      </c>
      <c r="R2139" s="5">
        <f>VLOOKUP(CONCATENATE($F2139," ",$G2139),AllocFactorMatrix,(R$4+1),FALSE)*$E2139</f>
        <v>4319.5390547561819</v>
      </c>
      <c r="S2139" s="5">
        <f t="shared" si="1058"/>
        <v>2188421.2031578999</v>
      </c>
      <c r="T2139" s="5">
        <f>VLOOKUP(CONCATENATE($F2139," ",$G2139),AllocFactorMatrix,(T$4+1),FALSE)*$E2139</f>
        <v>62001.481808626173</v>
      </c>
      <c r="U2139" s="5">
        <f>VLOOKUP(CONCATENATE($F2139," ",$G2139),AllocFactorMatrix,(U$4+1),FALSE)*$E2139</f>
        <v>759454.94456958992</v>
      </c>
      <c r="V2139" s="5">
        <f>VLOOKUP(CONCATENATE($F2139," ",$G2139),AllocFactorMatrix,(V$4+1),FALSE)*$E2139</f>
        <v>36142.945302319771</v>
      </c>
      <c r="W2139" s="5">
        <f>VLOOKUP(CONCATENATE($F2139," ",$G2139),AllocFactorMatrix,(W$4+1),FALSE)*$E2139</f>
        <v>6479.3218611746834</v>
      </c>
      <c r="X2139" s="5">
        <f t="shared" si="1063"/>
        <v>864078.6935417105</v>
      </c>
      <c r="Y2139" s="5">
        <f>VLOOKUP(CONCATENATE($F2139," ",$G2139),AllocFactorMatrix,(Y$4+1),FALSE)*$E2139</f>
        <v>610827.24875783047</v>
      </c>
      <c r="Z2139" s="5">
        <f>VLOOKUP(CONCATENATE($F2139," ",$G2139),AllocFactorMatrix,(Z$4+1),FALSE)*$E2139</f>
        <v>6778.0861845969921</v>
      </c>
      <c r="AA2139" s="5">
        <f t="shared" si="1062"/>
        <v>617605.33494242746</v>
      </c>
      <c r="AB2139" s="5">
        <f>VLOOKUP(CONCATENATE($F2139," ",$G2139),AllocFactorMatrix,(AB$4+1),FALSE)*$E2139</f>
        <v>7662.9685566629487</v>
      </c>
      <c r="AC2139" s="5">
        <f>VLOOKUP(CONCATENATE($F2139," ",$G2139),AllocFactorMatrix,(AC$4+1),FALSE)*$E2139</f>
        <v>1228671.0626101955</v>
      </c>
      <c r="AD2139" s="5">
        <f>VLOOKUP(CONCATENATE($F2139," ",$G2139),AllocFactorMatrix,(AD$4+1),FALSE)*$E2139</f>
        <v>152750.26846967466</v>
      </c>
    </row>
    <row r="2140" spans="4:30" hidden="1" outlineLevel="1">
      <c r="E2140" s="51"/>
      <c r="F2140" s="52" t="str">
        <f>F2147</f>
        <v>RB_GUP-Land_G</v>
      </c>
      <c r="G2140" s="55" t="str">
        <f>$G$8</f>
        <v>PRODUCTION</v>
      </c>
      <c r="H2140" s="4">
        <f t="shared" ca="1" si="1061"/>
        <v>2277027.1243607174</v>
      </c>
      <c r="I2140" s="5">
        <f ca="1">VLOOKUP(CONCATENATE($F2140," ",$G2140),AllocFactorMatrix,(I$4+1),FALSE)*$E2147</f>
        <v>1264220.2304678978</v>
      </c>
      <c r="J2140" s="5">
        <f ca="1">VLOOKUP(CONCATENATE($F2140," ",$G2140),AllocFactorMatrix,(J$4+1),FALSE)*$E2147</f>
        <v>58172.937053529342</v>
      </c>
      <c r="K2140" s="5">
        <f ca="1">VLOOKUP(CONCATENATE($F2140," ",$G2140),AllocFactorMatrix,(K$4+1),FALSE)*$E2147</f>
        <v>191638.35774069023</v>
      </c>
      <c r="L2140" s="5">
        <f ca="1">VLOOKUP(CONCATENATE($F2140," ",$G2140),AllocFactorMatrix,(L$4+1),FALSE)*$E2147</f>
        <v>4788.4307719373382</v>
      </c>
      <c r="M2140" s="5">
        <f ca="1">VLOOKUP(CONCATENATE($F2140," ",$G2140),AllocFactorMatrix,(M$4+1),FALSE)*$E2147</f>
        <v>616.41345638709595</v>
      </c>
      <c r="N2140" s="5">
        <f t="shared" ca="1" si="1056"/>
        <v>197043.20196901466</v>
      </c>
      <c r="O2140" s="5">
        <f ca="1">VLOOKUP(CONCATENATE($F2140," ",$G2140),AllocFactorMatrix,(O$4+1),FALSE)*$E2147</f>
        <v>145781.88903486193</v>
      </c>
      <c r="P2140" s="5">
        <f ca="1">VLOOKUP(CONCATENATE($F2140," ",$G2140),AllocFactorMatrix,(P$4+1),FALSE)*$E2147</f>
        <v>26386.798917793738</v>
      </c>
      <c r="Q2140" s="5">
        <f ca="1">VLOOKUP(CONCATENATE($F2140," ",$G2140),AllocFactorMatrix,(Q$4+1),FALSE)*$E2147</f>
        <v>10206.227526452039</v>
      </c>
      <c r="R2140" s="5">
        <f ca="1">VLOOKUP(CONCATENATE($F2140," ",$G2140),AllocFactorMatrix,(R$4+1),FALSE)*$E2147</f>
        <v>219.91076956725786</v>
      </c>
      <c r="S2140" s="5">
        <f t="shared" ca="1" si="1058"/>
        <v>182594.82624867497</v>
      </c>
      <c r="T2140" s="5">
        <f ca="1">VLOOKUP(CONCATENATE($F2140," ",$G2140),AllocFactorMatrix,(T$4+1),FALSE)*$E2147</f>
        <v>4629.1072119578548</v>
      </c>
      <c r="U2140" s="5">
        <f ca="1">VLOOKUP(CONCATENATE($F2140," ",$G2140),AllocFactorMatrix,(U$4+1),FALSE)*$E2147</f>
        <v>73703.433993324012</v>
      </c>
      <c r="V2140" s="5">
        <f ca="1">VLOOKUP(CONCATENATE($F2140," ",$G2140),AllocFactorMatrix,(V$4+1),FALSE)*$E2147</f>
        <v>399708.74267100822</v>
      </c>
      <c r="W2140" s="5">
        <f ca="1">VLOOKUP(CONCATENATE($F2140," ",$G2140),AllocFactorMatrix,(W$4+1),FALSE)*$E2147</f>
        <v>52590.741292060156</v>
      </c>
      <c r="X2140" s="5">
        <f ca="1">SUBTOTAL(9,T2140:W2140)</f>
        <v>530632.0251683502</v>
      </c>
      <c r="Y2140" s="5">
        <f ca="1">VLOOKUP(CONCATENATE($F2140," ",$G2140),AllocFactorMatrix,(Y$4+1),FALSE)*$E2147</f>
        <v>42966.160341338495</v>
      </c>
      <c r="Z2140" s="5">
        <f ca="1">VLOOKUP(CONCATENATE($F2140," ",$G2140),AllocFactorMatrix,(Z$4+1),FALSE)*$E2147</f>
        <v>893.12394474436917</v>
      </c>
      <c r="AA2140" s="5">
        <f t="shared" ca="1" si="1062"/>
        <v>43859.28428608286</v>
      </c>
      <c r="AB2140" s="5">
        <f ca="1">VLOOKUP(CONCATENATE($F2140," ",$G2140),AllocFactorMatrix,(AB$4+1),FALSE)*$E2147</f>
        <v>504.61916716676393</v>
      </c>
      <c r="AC2140" s="5">
        <f ca="1">VLOOKUP(CONCATENATE($F2140," ",$G2140),AllocFactorMatrix,(AC$4+1),FALSE)*$E2147</f>
        <v>0</v>
      </c>
      <c r="AD2140" s="5">
        <f ca="1">VLOOKUP(CONCATENATE($F2140," ",$G2140),AllocFactorMatrix,(AD$4+1),FALSE)*$E2147</f>
        <v>0</v>
      </c>
    </row>
    <row r="2141" spans="4:30" hidden="1" outlineLevel="1">
      <c r="E2141" s="51"/>
      <c r="F2141" s="52" t="str">
        <f>F2147</f>
        <v>RB_GUP-Land_G</v>
      </c>
      <c r="G2141" s="55" t="str">
        <f>$G$9</f>
        <v>BULKTRAN</v>
      </c>
      <c r="H2141" s="4">
        <f t="shared" ca="1" si="1061"/>
        <v>8319.8430398813689</v>
      </c>
      <c r="I2141" s="5">
        <f ca="1">VLOOKUP(CONCATENATE($F2141," ",$G2141),AllocFactorMatrix,(I$4+1),FALSE)*$E2147</f>
        <v>4098.2131647167926</v>
      </c>
      <c r="J2141" s="5">
        <f ca="1">VLOOKUP(CONCATENATE($F2141," ",$G2141),AllocFactorMatrix,(J$4+1),FALSE)*$E2147</f>
        <v>202.58932056550503</v>
      </c>
      <c r="K2141" s="5">
        <f ca="1">VLOOKUP(CONCATENATE($F2141," ",$G2141),AllocFactorMatrix,(K$4+1),FALSE)*$E2147</f>
        <v>742.07307067839497</v>
      </c>
      <c r="L2141" s="5">
        <f ca="1">VLOOKUP(CONCATENATE($F2141," ",$G2141),AllocFactorMatrix,(L$4+1),FALSE)*$E2147</f>
        <v>23.357825610403758</v>
      </c>
      <c r="M2141" s="5">
        <f ca="1">VLOOKUP(CONCATENATE($F2141," ",$G2141),AllocFactorMatrix,(M$4+1),FALSE)*$E2147</f>
        <v>2.1904221446165817</v>
      </c>
      <c r="N2141" s="5">
        <f t="shared" ca="1" si="1056"/>
        <v>767.62131843341535</v>
      </c>
      <c r="O2141" s="5">
        <f ca="1">VLOOKUP(CONCATENATE($F2141," ",$G2141),AllocFactorMatrix,(O$4+1),FALSE)*$E2147</f>
        <v>564.09097116865166</v>
      </c>
      <c r="P2141" s="5">
        <f ca="1">VLOOKUP(CONCATENATE($F2141," ",$G2141),AllocFactorMatrix,(P$4+1),FALSE)*$E2147</f>
        <v>105.10658212583094</v>
      </c>
      <c r="Q2141" s="5">
        <f ca="1">VLOOKUP(CONCATENATE($F2141," ",$G2141),AllocFactorMatrix,(Q$4+1),FALSE)*$E2147</f>
        <v>47.495707378053361</v>
      </c>
      <c r="R2141" s="5">
        <f ca="1">VLOOKUP(CONCATENATE($F2141," ",$G2141),AllocFactorMatrix,(R$4+1),FALSE)*$E2147</f>
        <v>2.1358288696630763</v>
      </c>
      <c r="S2141" s="5">
        <f t="shared" ca="1" si="1058"/>
        <v>718.82908954219909</v>
      </c>
      <c r="T2141" s="5">
        <f ca="1">VLOOKUP(CONCATENATE($F2141," ",$G2141),AllocFactorMatrix,(T$4+1),FALSE)*$E2147</f>
        <v>19.705142450994416</v>
      </c>
      <c r="U2141" s="5">
        <f ca="1">VLOOKUP(CONCATENATE($F2141," ",$G2141),AllocFactorMatrix,(U$4+1),FALSE)*$E2147</f>
        <v>322.47129881203739</v>
      </c>
      <c r="V2141" s="5">
        <f ca="1">VLOOKUP(CONCATENATE($F2141," ",$G2141),AllocFactorMatrix,(V$4+1),FALSE)*$E2147</f>
        <v>1704.269875163393</v>
      </c>
      <c r="W2141" s="5">
        <f ca="1">VLOOKUP(CONCATENATE($F2141," ",$G2141),AllocFactorMatrix,(W$4+1),FALSE)*$E2147</f>
        <v>307.76289243579333</v>
      </c>
      <c r="X2141" s="5">
        <f t="shared" ref="X2141:X2147" ca="1" si="1064">SUBTOTAL(9,T2141:W2141)</f>
        <v>2354.209208862218</v>
      </c>
      <c r="Y2141" s="5">
        <f ca="1">VLOOKUP(CONCATENATE($F2141," ",$G2141),AllocFactorMatrix,(Y$4+1),FALSE)*$E2147</f>
        <v>173.23144214604673</v>
      </c>
      <c r="Z2141" s="5">
        <f ca="1">VLOOKUP(CONCATENATE($F2141," ",$G2141),AllocFactorMatrix,(Z$4+1),FALSE)*$E2147</f>
        <v>2.9015604389835232</v>
      </c>
      <c r="AA2141" s="5">
        <f t="shared" ca="1" si="1062"/>
        <v>176.13300258503025</v>
      </c>
      <c r="AB2141" s="5">
        <f ca="1">VLOOKUP(CONCATENATE($F2141," ",$G2141),AllocFactorMatrix,(AB$4+1),FALSE)*$E2147</f>
        <v>2.2479351762084736</v>
      </c>
      <c r="AC2141" s="5">
        <f ca="1">VLOOKUP(CONCATENATE($F2141," ",$G2141),AllocFactorMatrix,(AC$4+1),FALSE)*$E2147</f>
        <v>0</v>
      </c>
      <c r="AD2141" s="5">
        <f ca="1">VLOOKUP(CONCATENATE($F2141," ",$G2141),AllocFactorMatrix,(AD$4+1),FALSE)*$E2147</f>
        <v>0</v>
      </c>
    </row>
    <row r="2142" spans="4:30" hidden="1" outlineLevel="1">
      <c r="E2142" s="51"/>
      <c r="F2142" s="52" t="str">
        <f>F2147</f>
        <v>RB_GUP-Land_G</v>
      </c>
      <c r="G2142" s="55" t="str">
        <f>$G$10</f>
        <v>SUBTRAN</v>
      </c>
      <c r="H2142" s="4">
        <f t="shared" ca="1" si="1061"/>
        <v>1830.0203734178501</v>
      </c>
      <c r="I2142" s="5">
        <f ca="1">VLOOKUP(CONCATENATE($F2142," ",$G2142),AllocFactorMatrix,(I$4+1),FALSE)*$E2147</f>
        <v>890.97732029982842</v>
      </c>
      <c r="J2142" s="5">
        <f ca="1">VLOOKUP(CONCATENATE($F2142," ",$G2142),AllocFactorMatrix,(J$4+1),FALSE)*$E2147</f>
        <v>42.999731014382483</v>
      </c>
      <c r="K2142" s="5">
        <f ca="1">VLOOKUP(CONCATENATE($F2142," ",$G2142),AllocFactorMatrix,(K$4+1),FALSE)*$E2147</f>
        <v>156.43091894199756</v>
      </c>
      <c r="L2142" s="5">
        <f ca="1">VLOOKUP(CONCATENATE($F2142," ",$G2142),AllocFactorMatrix,(L$4+1),FALSE)*$E2147</f>
        <v>4.8320039037065712</v>
      </c>
      <c r="M2142" s="5">
        <f ca="1">VLOOKUP(CONCATENATE($F2142," ",$G2142),AllocFactorMatrix,(M$4+1),FALSE)*$E2147</f>
        <v>0.60180053133104716</v>
      </c>
      <c r="N2142" s="5">
        <f t="shared" ca="1" si="1056"/>
        <v>161.86472337703518</v>
      </c>
      <c r="O2142" s="5">
        <f ca="1">VLOOKUP(CONCATENATE($F2142," ",$G2142),AllocFactorMatrix,(O$4+1),FALSE)*$E2147</f>
        <v>118.18600424701154</v>
      </c>
      <c r="P2142" s="5">
        <f ca="1">VLOOKUP(CONCATENATE($F2142," ",$G2142),AllocFactorMatrix,(P$4+1),FALSE)*$E2147</f>
        <v>21.970640342576573</v>
      </c>
      <c r="Q2142" s="5">
        <f ca="1">VLOOKUP(CONCATENATE($F2142," ",$G2142),AllocFactorMatrix,(Q$4+1),FALSE)*$E2147</f>
        <v>13.072792792487819</v>
      </c>
      <c r="R2142" s="5">
        <f ca="1">VLOOKUP(CONCATENATE($F2142," ",$G2142),AllocFactorMatrix,(R$4+1),FALSE)*$E2147</f>
        <v>0</v>
      </c>
      <c r="S2142" s="5">
        <f t="shared" ca="1" si="1058"/>
        <v>153.22943738207593</v>
      </c>
      <c r="T2142" s="5">
        <f ca="1">VLOOKUP(CONCATENATE($F2142," ",$G2142),AllocFactorMatrix,(T$4+1),FALSE)*$E2147</f>
        <v>4.1268523366690477</v>
      </c>
      <c r="U2142" s="5">
        <f ca="1">VLOOKUP(CONCATENATE($F2142," ",$G2142),AllocFactorMatrix,(U$4+1),FALSE)*$E2147</f>
        <v>67.558928955579077</v>
      </c>
      <c r="V2142" s="5">
        <f ca="1">VLOOKUP(CONCATENATE($F2142," ",$G2142),AllocFactorMatrix,(V$4+1),FALSE)*$E2147</f>
        <v>470.66164905771586</v>
      </c>
      <c r="W2142" s="5">
        <f ca="1">VLOOKUP(CONCATENATE($F2142," ",$G2142),AllocFactorMatrix,(W$4+1),FALSE)*$E2147</f>
        <v>0</v>
      </c>
      <c r="X2142" s="5">
        <f t="shared" ca="1" si="1064"/>
        <v>542.34743034996404</v>
      </c>
      <c r="Y2142" s="5">
        <f ca="1">VLOOKUP(CONCATENATE($F2142," ",$G2142),AllocFactorMatrix,(Y$4+1),FALSE)*$E2147</f>
        <v>35.570524717713383</v>
      </c>
      <c r="Z2142" s="5">
        <f ca="1">VLOOKUP(CONCATENATE($F2142," ",$G2142),AllocFactorMatrix,(Z$4+1),FALSE)*$E2147</f>
        <v>0.59296161342587272</v>
      </c>
      <c r="AA2142" s="5">
        <f t="shared" ca="1" si="1062"/>
        <v>36.163486331139254</v>
      </c>
      <c r="AB2142" s="5">
        <f ca="1">VLOOKUP(CONCATENATE($F2142," ",$G2142),AllocFactorMatrix,(AB$4+1),FALSE)*$E2147</f>
        <v>0.4749959105712151</v>
      </c>
      <c r="AC2142" s="5">
        <f ca="1">VLOOKUP(CONCATENATE($F2142," ",$G2142),AllocFactorMatrix,(AC$4+1),FALSE)*$E2147</f>
        <v>1.6150876399359768</v>
      </c>
      <c r="AD2142" s="5">
        <f ca="1">VLOOKUP(CONCATENATE($F2142," ",$G2142),AllocFactorMatrix,(AD$4+1),FALSE)*$E2147</f>
        <v>0.34816111291712942</v>
      </c>
    </row>
    <row r="2143" spans="4:30" hidden="1" outlineLevel="1">
      <c r="E2143" s="51"/>
      <c r="F2143" s="52" t="str">
        <f>F2147</f>
        <v>RB_GUP-Land_G</v>
      </c>
      <c r="G2143" s="55" t="str">
        <f>$G$11</f>
        <v>DISTPRI</v>
      </c>
      <c r="H2143" s="4">
        <f t="shared" ca="1" si="1061"/>
        <v>1172491.2684475235</v>
      </c>
      <c r="I2143" s="5">
        <f ca="1">VLOOKUP(CONCATENATE($F2143," ",$G2143),AllocFactorMatrix,(I$4+1),FALSE)*$E2147</f>
        <v>783625.92207441782</v>
      </c>
      <c r="J2143" s="5">
        <f ca="1">VLOOKUP(CONCATENATE($F2143," ",$G2143),AllocFactorMatrix,(J$4+1),FALSE)*$E2147</f>
        <v>36938.080282172457</v>
      </c>
      <c r="K2143" s="5">
        <f ca="1">VLOOKUP(CONCATENATE($F2143," ",$G2143),AllocFactorMatrix,(K$4+1),FALSE)*$E2147</f>
        <v>134124.43651871834</v>
      </c>
      <c r="L2143" s="5">
        <f ca="1">VLOOKUP(CONCATENATE($F2143," ",$G2143),AllocFactorMatrix,(L$4+1),FALSE)*$E2147</f>
        <v>4145.1429960212708</v>
      </c>
      <c r="M2143" s="5">
        <f ca="1">VLOOKUP(CONCATENATE($F2143," ",$G2143),AllocFactorMatrix,(M$4+1),FALSE)*$E2147</f>
        <v>0</v>
      </c>
      <c r="N2143" s="5">
        <f t="shared" ca="1" si="1056"/>
        <v>138269.57951473963</v>
      </c>
      <c r="O2143" s="5">
        <f ca="1">VLOOKUP(CONCATENATE($F2143," ",$G2143),AllocFactorMatrix,(O$4+1),FALSE)*$E2147</f>
        <v>100569.88444201584</v>
      </c>
      <c r="P2143" s="5">
        <f ca="1">VLOOKUP(CONCATENATE($F2143," ",$G2143),AllocFactorMatrix,(P$4+1),FALSE)*$E2147</f>
        <v>18731.147745077</v>
      </c>
      <c r="Q2143" s="5">
        <f ca="1">VLOOKUP(CONCATENATE($F2143," ",$G2143),AllocFactorMatrix,(Q$4+1),FALSE)*$E2147</f>
        <v>0</v>
      </c>
      <c r="R2143" s="5">
        <f ca="1">VLOOKUP(CONCATENATE($F2143," ",$G2143),AllocFactorMatrix,(R$4+1),FALSE)*$E2147</f>
        <v>0</v>
      </c>
      <c r="S2143" s="5">
        <f t="shared" ca="1" si="1058"/>
        <v>119301.03218709285</v>
      </c>
      <c r="T2143" s="5">
        <f ca="1">VLOOKUP(CONCATENATE($F2143," ",$G2143),AllocFactorMatrix,(T$4+1),FALSE)*$E2147</f>
        <v>3585.2544038492852</v>
      </c>
      <c r="U2143" s="5">
        <f ca="1">VLOOKUP(CONCATENATE($F2143," ",$G2143),AllocFactorMatrix,(U$4+1),FALSE)*$E2147</f>
        <v>57822.040655137062</v>
      </c>
      <c r="V2143" s="5">
        <f ca="1">VLOOKUP(CONCATENATE($F2143," ",$G2143),AllocFactorMatrix,(V$4+1),FALSE)*$E2147</f>
        <v>0</v>
      </c>
      <c r="W2143" s="5">
        <f ca="1">VLOOKUP(CONCATENATE($F2143," ",$G2143),AllocFactorMatrix,(W$4+1),FALSE)*$E2147</f>
        <v>0</v>
      </c>
      <c r="X2143" s="5">
        <f t="shared" ca="1" si="1064"/>
        <v>61407.295058986347</v>
      </c>
      <c r="Y2143" s="5">
        <f ca="1">VLOOKUP(CONCATENATE($F2143," ",$G2143),AllocFactorMatrix,(Y$4+1),FALSE)*$E2147</f>
        <v>30326.441910161138</v>
      </c>
      <c r="Z2143" s="5">
        <f ca="1">VLOOKUP(CONCATENATE($F2143," ",$G2143),AllocFactorMatrix,(Z$4+1),FALSE)*$E2147</f>
        <v>505.96376430381389</v>
      </c>
      <c r="AA2143" s="5">
        <f t="shared" ca="1" si="1062"/>
        <v>30832.405674464953</v>
      </c>
      <c r="AB2143" s="5">
        <f ca="1">VLOOKUP(CONCATENATE($F2143," ",$G2143),AllocFactorMatrix,(AB$4+1),FALSE)*$E2147</f>
        <v>409.91542726691517</v>
      </c>
      <c r="AC2143" s="5">
        <f ca="1">VLOOKUP(CONCATENATE($F2143," ",$G2143),AllocFactorMatrix,(AC$4+1),FALSE)*$E2147</f>
        <v>1404.3133044409035</v>
      </c>
      <c r="AD2143" s="5">
        <f ca="1">VLOOKUP(CONCATENATE($F2143," ",$G2143),AllocFactorMatrix,(AD$4+1),FALSE)*$E2147</f>
        <v>302.72492394150078</v>
      </c>
    </row>
    <row r="2144" spans="4:30" hidden="1" outlineLevel="1">
      <c r="E2144" s="51"/>
      <c r="F2144" s="52" t="str">
        <f>F2147</f>
        <v>RB_GUP-Land_G</v>
      </c>
      <c r="G2144" s="55" t="str">
        <f>$G$12</f>
        <v>DISTSEC</v>
      </c>
      <c r="H2144" s="4">
        <f t="shared" ca="1" si="1061"/>
        <v>483901.56766430842</v>
      </c>
      <c r="I2144" s="5">
        <f ca="1">VLOOKUP(CONCATENATE($F2144," ",$G2144),AllocFactorMatrix,(I$4+1),FALSE)*$E2147</f>
        <v>361813.90457595658</v>
      </c>
      <c r="J2144" s="5">
        <f ca="1">VLOOKUP(CONCATENATE($F2144," ",$G2144),AllocFactorMatrix,(J$4+1),FALSE)*$E2147</f>
        <v>17443.163653088413</v>
      </c>
      <c r="K2144" s="5">
        <f ca="1">VLOOKUP(CONCATENATE($F2144," ",$G2144),AllocFactorMatrix,(K$4+1),FALSE)*$E2147</f>
        <v>52633.293960525727</v>
      </c>
      <c r="L2144" s="5">
        <f ca="1">VLOOKUP(CONCATENATE($F2144," ",$G2144),AllocFactorMatrix,(L$4+1),FALSE)*$E2147</f>
        <v>0</v>
      </c>
      <c r="M2144" s="5">
        <f ca="1">VLOOKUP(CONCATENATE($F2144," ",$G2144),AllocFactorMatrix,(M$4+1),FALSE)*$E2147</f>
        <v>0</v>
      </c>
      <c r="N2144" s="5">
        <f t="shared" ca="1" si="1056"/>
        <v>52633.293960525727</v>
      </c>
      <c r="O2144" s="5">
        <f ca="1">VLOOKUP(CONCATENATE($F2144," ",$G2144),AllocFactorMatrix,(O$4+1),FALSE)*$E2147</f>
        <v>33538.139772955765</v>
      </c>
      <c r="P2144" s="5">
        <f ca="1">VLOOKUP(CONCATENATE($F2144," ",$G2144),AllocFactorMatrix,(P$4+1),FALSE)*$E2147</f>
        <v>0</v>
      </c>
      <c r="Q2144" s="5">
        <f ca="1">VLOOKUP(CONCATENATE($F2144," ",$G2144),AllocFactorMatrix,(Q$4+1),FALSE)*$E2147</f>
        <v>0</v>
      </c>
      <c r="R2144" s="5">
        <f ca="1">VLOOKUP(CONCATENATE($F2144," ",$G2144),AllocFactorMatrix,(R$4+1),FALSE)*$E2147</f>
        <v>0</v>
      </c>
      <c r="S2144" s="5">
        <f t="shared" ca="1" si="1058"/>
        <v>33538.139772955765</v>
      </c>
      <c r="T2144" s="5">
        <f ca="1">VLOOKUP(CONCATENATE($F2144," ",$G2144),AllocFactorMatrix,(T$4+1),FALSE)*$E2147</f>
        <v>906.80094092383365</v>
      </c>
      <c r="U2144" s="5">
        <f ca="1">VLOOKUP(CONCATENATE($F2144," ",$G2144),AllocFactorMatrix,(U$4+1),FALSE)*$E2147</f>
        <v>0</v>
      </c>
      <c r="V2144" s="5">
        <f ca="1">VLOOKUP(CONCATENATE($F2144," ",$G2144),AllocFactorMatrix,(V$4+1),FALSE)*$E2147</f>
        <v>0</v>
      </c>
      <c r="W2144" s="5">
        <f ca="1">VLOOKUP(CONCATENATE($F2144," ",$G2144),AllocFactorMatrix,(W$4+1),FALSE)*$E2147</f>
        <v>0</v>
      </c>
      <c r="X2144" s="5">
        <f t="shared" ca="1" si="1064"/>
        <v>906.80094092383365</v>
      </c>
      <c r="Y2144" s="5">
        <f ca="1">VLOOKUP(CONCATENATE($F2144," ",$G2144),AllocFactorMatrix,(Y$4+1),FALSE)*$E2147</f>
        <v>12370.344741466588</v>
      </c>
      <c r="Z2144" s="5">
        <f ca="1">VLOOKUP(CONCATENATE($F2144," ",$G2144),AllocFactorMatrix,(Z$4+1),FALSE)*$E2147</f>
        <v>0</v>
      </c>
      <c r="AA2144" s="5">
        <f t="shared" ca="1" si="1062"/>
        <v>12370.344741466588</v>
      </c>
      <c r="AB2144" s="5">
        <f ca="1">VLOOKUP(CONCATENATE($F2144," ",$G2144),AllocFactorMatrix,(AB$4+1),FALSE)*$E2147</f>
        <v>128.3674653213412</v>
      </c>
      <c r="AC2144" s="5">
        <f ca="1">VLOOKUP(CONCATENATE($F2144," ",$G2144),AllocFactorMatrix,(AC$4+1),FALSE)*$E2147</f>
        <v>4358.5691686800019</v>
      </c>
      <c r="AD2144" s="5">
        <f ca="1">VLOOKUP(CONCATENATE($F2144," ",$G2144),AllocFactorMatrix,(AD$4+1),FALSE)*$E2147</f>
        <v>708.98338539017709</v>
      </c>
    </row>
    <row r="2145" spans="1:30" hidden="1" outlineLevel="1">
      <c r="E2145" s="51"/>
      <c r="F2145" s="52" t="str">
        <f>F2147</f>
        <v>RB_GUP-Land_G</v>
      </c>
      <c r="G2145" s="55" t="str">
        <f>$G$13</f>
        <v>ENERGY</v>
      </c>
      <c r="H2145" s="4">
        <f t="shared" ca="1" si="1061"/>
        <v>599437.7516407168</v>
      </c>
      <c r="I2145" s="5">
        <f ca="1">VLOOKUP(CONCATENATE($F2145," ",$G2145),AllocFactorMatrix,(I$4+1),FALSE)*$E2147</f>
        <v>224925.28243040034</v>
      </c>
      <c r="J2145" s="5">
        <f ca="1">VLOOKUP(CONCATENATE($F2145," ",$G2145),AllocFactorMatrix,(J$4+1),FALSE)*$E2147</f>
        <v>14576.611722494648</v>
      </c>
      <c r="K2145" s="5">
        <f ca="1">VLOOKUP(CONCATENATE($F2145," ",$G2145),AllocFactorMatrix,(K$4+1),FALSE)*$E2147</f>
        <v>48906.112488064995</v>
      </c>
      <c r="L2145" s="5">
        <f ca="1">VLOOKUP(CONCATENATE($F2145," ",$G2145),AllocFactorMatrix,(L$4+1),FALSE)*$E2147</f>
        <v>1554.3472831611416</v>
      </c>
      <c r="M2145" s="5">
        <f ca="1">VLOOKUP(CONCATENATE($F2145," ",$G2145),AllocFactorMatrix,(M$4+1),FALSE)*$E2147</f>
        <v>143.29264886135417</v>
      </c>
      <c r="N2145" s="5">
        <f t="shared" ca="1" si="1056"/>
        <v>50603.75242008749</v>
      </c>
      <c r="O2145" s="5">
        <f ca="1">VLOOKUP(CONCATENATE($F2145," ",$G2145),AllocFactorMatrix,(O$4+1),FALSE)*$E2147</f>
        <v>44588.385155014148</v>
      </c>
      <c r="P2145" s="5">
        <f ca="1">VLOOKUP(CONCATENATE($F2145," ",$G2145),AllocFactorMatrix,(P$4+1),FALSE)*$E2147</f>
        <v>8265.8286529329653</v>
      </c>
      <c r="Q2145" s="5">
        <f ca="1">VLOOKUP(CONCATENATE($F2145," ",$G2145),AllocFactorMatrix,(Q$4+1),FALSE)*$E2147</f>
        <v>3755.7809683469468</v>
      </c>
      <c r="R2145" s="5">
        <f ca="1">VLOOKUP(CONCATENATE($F2145," ",$G2145),AllocFactorMatrix,(R$4+1),FALSE)*$E2147</f>
        <v>174.02087440178835</v>
      </c>
      <c r="S2145" s="5">
        <f t="shared" ca="1" si="1058"/>
        <v>56784.015650695845</v>
      </c>
      <c r="T2145" s="5">
        <f ca="1">VLOOKUP(CONCATENATE($F2145," ",$G2145),AllocFactorMatrix,(T$4+1),FALSE)*$E2147</f>
        <v>1708.7114139609121</v>
      </c>
      <c r="U2145" s="5">
        <f ca="1">VLOOKUP(CONCATENATE($F2145," ",$G2145),AllocFactorMatrix,(U$4+1),FALSE)*$E2147</f>
        <v>30002.412643420004</v>
      </c>
      <c r="V2145" s="5">
        <f ca="1">VLOOKUP(CONCATENATE($F2145," ",$G2145),AllocFactorMatrix,(V$4+1),FALSE)*$E2147</f>
        <v>170341.24262172292</v>
      </c>
      <c r="W2145" s="5">
        <f ca="1">VLOOKUP(CONCATENATE($F2145," ",$G2145),AllocFactorMatrix,(W$4+1),FALSE)*$E2147</f>
        <v>32317.720504672187</v>
      </c>
      <c r="X2145" s="5">
        <f t="shared" ca="1" si="1064"/>
        <v>234370.08718377602</v>
      </c>
      <c r="Y2145" s="5">
        <f ca="1">VLOOKUP(CONCATENATE($F2145," ",$G2145),AllocFactorMatrix,(Y$4+1),FALSE)*$E2147</f>
        <v>12080.337587125003</v>
      </c>
      <c r="Z2145" s="5">
        <f ca="1">VLOOKUP(CONCATENATE($F2145," ",$G2145),AllocFactorMatrix,(Z$4+1),FALSE)*$E2147</f>
        <v>196.64863799412066</v>
      </c>
      <c r="AA2145" s="5">
        <f t="shared" ca="1" si="1062"/>
        <v>12276.986225119123</v>
      </c>
      <c r="AB2145" s="5">
        <f ca="1">VLOOKUP(CONCATENATE($F2145," ",$G2145),AllocFactorMatrix,(AB$4+1),FALSE)*$E2147</f>
        <v>219.34573719023115</v>
      </c>
      <c r="AC2145" s="5">
        <f ca="1">VLOOKUP(CONCATENATE($F2145," ",$G2145),AllocFactorMatrix,(AC$4+1),FALSE)*$E2147</f>
        <v>4743.0578449730046</v>
      </c>
      <c r="AD2145" s="5">
        <f ca="1">VLOOKUP(CONCATENATE($F2145," ",$G2145),AllocFactorMatrix,(AD$4+1),FALSE)*$E2147</f>
        <v>938.61242598017895</v>
      </c>
    </row>
    <row r="2146" spans="1:30" hidden="1" outlineLevel="1">
      <c r="E2146" s="51"/>
      <c r="F2146" s="52" t="str">
        <f>F2147</f>
        <v>RB_GUP-Land_G</v>
      </c>
      <c r="G2146" s="55" t="str">
        <f>$G$14</f>
        <v>CUSTOMER</v>
      </c>
      <c r="H2146" s="4">
        <f t="shared" ca="1" si="1061"/>
        <v>451817.42447343626</v>
      </c>
      <c r="I2146" s="5">
        <f ca="1">VLOOKUP(CONCATENATE($F2146," ",$G2146),AllocFactorMatrix,(I$4+1),FALSE)*$E2147</f>
        <v>322823.99813812459</v>
      </c>
      <c r="J2146" s="5">
        <f ca="1">VLOOKUP(CONCATENATE($F2146," ",$G2146),AllocFactorMatrix,(J$4+1),FALSE)*$E2147</f>
        <v>55245.816082298552</v>
      </c>
      <c r="K2146" s="5">
        <f ca="1">VLOOKUP(CONCATENATE($F2146," ",$G2146),AllocFactorMatrix,(K$4+1),FALSE)*$E2147</f>
        <v>15907.817467355317</v>
      </c>
      <c r="L2146" s="5">
        <f ca="1">VLOOKUP(CONCATENATE($F2146," ",$G2146),AllocFactorMatrix,(L$4+1),FALSE)*$E2147</f>
        <v>2659.1971737131703</v>
      </c>
      <c r="M2146" s="5">
        <f ca="1">VLOOKUP(CONCATENATE($F2146," ",$G2146),AllocFactorMatrix,(M$4+1),FALSE)*$E2147</f>
        <v>420.14040132035598</v>
      </c>
      <c r="N2146" s="5">
        <f t="shared" ca="1" si="1056"/>
        <v>18987.155042388844</v>
      </c>
      <c r="O2146" s="5">
        <f ca="1">VLOOKUP(CONCATENATE($F2146," ",$G2146),AllocFactorMatrix,(O$4+1),FALSE)*$E2147</f>
        <v>2968.4359123038339</v>
      </c>
      <c r="P2146" s="5">
        <f ca="1">VLOOKUP(CONCATENATE($F2146," ",$G2146),AllocFactorMatrix,(P$4+1),FALSE)*$E2147</f>
        <v>762.3765736575258</v>
      </c>
      <c r="Q2146" s="5">
        <f ca="1">VLOOKUP(CONCATENATE($F2146," ",$G2146),AllocFactorMatrix,(Q$4+1),FALSE)*$E2147</f>
        <v>1458.1884467390623</v>
      </c>
      <c r="R2146" s="5">
        <f ca="1">VLOOKUP(CONCATENATE($F2146," ",$G2146),AllocFactorMatrix,(R$4+1),FALSE)*$E2147</f>
        <v>254.50443839860134</v>
      </c>
      <c r="S2146" s="5">
        <f t="shared" ca="1" si="1058"/>
        <v>5443.5053710990242</v>
      </c>
      <c r="T2146" s="5">
        <f ca="1">VLOOKUP(CONCATENATE($F2146," ",$G2146),AllocFactorMatrix,(T$4+1),FALSE)*$E2147</f>
        <v>20.644735335385988</v>
      </c>
      <c r="U2146" s="5">
        <f ca="1">VLOOKUP(CONCATENATE($F2146," ",$G2146),AllocFactorMatrix,(U$4+1),FALSE)*$E2147</f>
        <v>453.86638026697716</v>
      </c>
      <c r="V2146" s="5">
        <f ca="1">VLOOKUP(CONCATENATE($F2146," ",$G2146),AllocFactorMatrix,(V$4+1),FALSE)*$E2147</f>
        <v>2145.5471492988522</v>
      </c>
      <c r="W2146" s="5">
        <f ca="1">VLOOKUP(CONCATENATE($F2146," ",$G2146),AllocFactorMatrix,(W$4+1),FALSE)*$E2147</f>
        <v>381.89884116401197</v>
      </c>
      <c r="X2146" s="5">
        <f t="shared" ca="1" si="1064"/>
        <v>3001.9571060652274</v>
      </c>
      <c r="Y2146" s="5">
        <f ca="1">VLOOKUP(CONCATENATE($F2146," ",$G2146),AllocFactorMatrix,(Y$4+1),FALSE)*$E2147</f>
        <v>812.46698167786315</v>
      </c>
      <c r="Z2146" s="5">
        <f ca="1">VLOOKUP(CONCATENATE($F2146," ",$G2146),AllocFactorMatrix,(Z$4+1),FALSE)*$E2147</f>
        <v>12.871709774224064</v>
      </c>
      <c r="AA2146" s="5">
        <f t="shared" ca="1" si="1062"/>
        <v>825.33869145208723</v>
      </c>
      <c r="AB2146" s="5">
        <f ca="1">VLOOKUP(CONCATENATE($F2146," ",$G2146),AllocFactorMatrix,(AB$4+1),FALSE)*$E2147</f>
        <v>23.15119599208354</v>
      </c>
      <c r="AC2146" s="5">
        <f ca="1">VLOOKUP(CONCATENATE($F2146," ",$G2146),AllocFactorMatrix,(AC$4+1),FALSE)*$E2147</f>
        <v>35630.434787215861</v>
      </c>
      <c r="AD2146" s="5">
        <f ca="1">VLOOKUP(CONCATENATE($F2146," ",$G2146),AllocFactorMatrix,(AD$4+1),FALSE)*$E2147</f>
        <v>9836.068058800045</v>
      </c>
    </row>
    <row r="2147" spans="1:30" collapsed="1">
      <c r="D2147" s="1" t="s">
        <v>152</v>
      </c>
      <c r="E2147" s="61">
        <f>1699119+3188344+107362</f>
        <v>4994825</v>
      </c>
      <c r="F2147" s="61" t="s">
        <v>582</v>
      </c>
      <c r="G2147" s="55" t="str">
        <f>$G$15</f>
        <v>TOTAL</v>
      </c>
      <c r="H2147" s="4">
        <f t="shared" ca="1" si="1061"/>
        <v>4994825.0000000009</v>
      </c>
      <c r="I2147" s="5">
        <f ca="1">VLOOKUP(CONCATENATE($F2147," ",$G2147),AllocFactorMatrix,(I$4+1),FALSE)*$E2147</f>
        <v>2962398.5281718136</v>
      </c>
      <c r="J2147" s="5">
        <f ca="1">VLOOKUP(CONCATENATE($F2147," ",$G2147),AllocFactorMatrix,(J$4+1),FALSE)*$E2147</f>
        <v>182622.19784516332</v>
      </c>
      <c r="K2147" s="5">
        <f ca="1">VLOOKUP(CONCATENATE($F2147," ",$G2147),AllocFactorMatrix,(K$4+1),FALSE)*$E2147</f>
        <v>444108.52216497506</v>
      </c>
      <c r="L2147" s="5">
        <f ca="1">VLOOKUP(CONCATENATE($F2147," ",$G2147),AllocFactorMatrix,(L$4+1),FALSE)*$E2147</f>
        <v>13175.30805434703</v>
      </c>
      <c r="M2147" s="5">
        <f ca="1">VLOOKUP(CONCATENATE($F2147," ",$G2147),AllocFactorMatrix,(M$4+1),FALSE)*$E2147</f>
        <v>1182.6387292447539</v>
      </c>
      <c r="N2147" s="5">
        <f t="shared" ca="1" si="1056"/>
        <v>458466.46894856688</v>
      </c>
      <c r="O2147" s="5">
        <f ca="1">VLOOKUP(CONCATENATE($F2147," ",$G2147),AllocFactorMatrix,(O$4+1),FALSE)*$E2147</f>
        <v>328129.01129256713</v>
      </c>
      <c r="P2147" s="5">
        <f ca="1">VLOOKUP(CONCATENATE($F2147," ",$G2147),AllocFactorMatrix,(P$4+1),FALSE)*$E2147</f>
        <v>54273.229111929628</v>
      </c>
      <c r="Q2147" s="5">
        <f ca="1">VLOOKUP(CONCATENATE($F2147," ",$G2147),AllocFactorMatrix,(Q$4+1),FALSE)*$E2147</f>
        <v>15480.765441708589</v>
      </c>
      <c r="R2147" s="5">
        <f ca="1">VLOOKUP(CONCATENATE($F2147," ",$G2147),AllocFactorMatrix,(R$4+1),FALSE)*$E2147</f>
        <v>650.57191123731059</v>
      </c>
      <c r="S2147" s="5">
        <f t="shared" ca="1" si="1058"/>
        <v>398533.57775744272</v>
      </c>
      <c r="T2147" s="5">
        <f ca="1">VLOOKUP(CONCATENATE($F2147," ",$G2147),AllocFactorMatrix,(T$4+1),FALSE)*$E2147</f>
        <v>10874.350700814932</v>
      </c>
      <c r="U2147" s="5">
        <f ca="1">VLOOKUP(CONCATENATE($F2147," ",$G2147),AllocFactorMatrix,(U$4+1),FALSE)*$E2147</f>
        <v>162371.78389991567</v>
      </c>
      <c r="V2147" s="5">
        <f ca="1">VLOOKUP(CONCATENATE($F2147," ",$G2147),AllocFactorMatrix,(V$4+1),FALSE)*$E2147</f>
        <v>574370.46396625112</v>
      </c>
      <c r="W2147" s="5">
        <f ca="1">VLOOKUP(CONCATENATE($F2147," ",$G2147),AllocFactorMatrix,(W$4+1),FALSE)*$E2147</f>
        <v>85598.123530332145</v>
      </c>
      <c r="X2147" s="5">
        <f t="shared" ca="1" si="1064"/>
        <v>833214.72209731385</v>
      </c>
      <c r="Y2147" s="5">
        <f ca="1">VLOOKUP(CONCATENATE($F2147," ",$G2147),AllocFactorMatrix,(Y$4+1),FALSE)*$E2147</f>
        <v>98764.553528632852</v>
      </c>
      <c r="Z2147" s="5">
        <f ca="1">VLOOKUP(CONCATENATE($F2147," ",$G2147),AllocFactorMatrix,(Z$4+1),FALSE)*$E2147</f>
        <v>1612.1025788689369</v>
      </c>
      <c r="AA2147" s="5">
        <f t="shared" ca="1" si="1062"/>
        <v>100376.6561075018</v>
      </c>
      <c r="AB2147" s="5">
        <f ca="1">VLOOKUP(CONCATENATE($F2147," ",$G2147),AllocFactorMatrix,(AB$4+1),FALSE)*$E2147</f>
        <v>1288.1219240241148</v>
      </c>
      <c r="AC2147" s="5">
        <f ca="1">VLOOKUP(CONCATENATE($F2147," ",$G2147),AllocFactorMatrix,(AC$4+1),FALSE)*$E2147</f>
        <v>46137.990192949699</v>
      </c>
      <c r="AD2147" s="5">
        <f ca="1">VLOOKUP(CONCATENATE($F2147," ",$G2147),AllocFactorMatrix,(AD$4+1),FALSE)*$E2147</f>
        <v>11786.73695522482</v>
      </c>
    </row>
    <row r="2148" spans="1:30" hidden="1" outlineLevel="1">
      <c r="E2148" s="11"/>
      <c r="F2148" s="11"/>
      <c r="G2148" s="55" t="str">
        <f>$G$8</f>
        <v>PRODUCTION</v>
      </c>
      <c r="H2148" s="53">
        <f t="shared" ref="H2148:AD2148" ca="1" si="1065">+H2116+H2124+H2132+H2140</f>
        <v>37571234.052294523</v>
      </c>
      <c r="I2148" s="53">
        <f t="shared" ca="1" si="1065"/>
        <v>20859792.8695691</v>
      </c>
      <c r="J2148" s="53">
        <f t="shared" ca="1" si="1065"/>
        <v>959860.78082454554</v>
      </c>
      <c r="K2148" s="53">
        <f t="shared" ca="1" si="1065"/>
        <v>3162057.0150626851</v>
      </c>
      <c r="L2148" s="53">
        <f t="shared" ca="1" si="1065"/>
        <v>79009.710227398638</v>
      </c>
      <c r="M2148" s="53">
        <f t="shared" ca="1" si="1065"/>
        <v>10170.899588824839</v>
      </c>
      <c r="N2148" s="53">
        <f t="shared" ca="1" si="1065"/>
        <v>3251237.624878909</v>
      </c>
      <c r="O2148" s="53">
        <f t="shared" ca="1" si="1065"/>
        <v>2405419.511659164</v>
      </c>
      <c r="P2148" s="53">
        <f t="shared" ca="1" si="1065"/>
        <v>435385.50218614319</v>
      </c>
      <c r="Q2148" s="53">
        <f t="shared" ca="1" si="1065"/>
        <v>168404.0383554757</v>
      </c>
      <c r="R2148" s="53">
        <f t="shared" ca="1" si="1065"/>
        <v>3628.5553674953817</v>
      </c>
      <c r="S2148" s="53">
        <f t="shared" ca="1" si="1065"/>
        <v>3012837.6075682789</v>
      </c>
      <c r="T2148" s="53">
        <f t="shared" ca="1" si="1065"/>
        <v>76380.851441311694</v>
      </c>
      <c r="U2148" s="53">
        <f t="shared" ca="1" si="1065"/>
        <v>1216115.934410952</v>
      </c>
      <c r="V2148" s="53">
        <f t="shared" ca="1" si="1065"/>
        <v>6595244.5462664571</v>
      </c>
      <c r="W2148" s="53">
        <f t="shared" ca="1" si="1065"/>
        <v>867753.84839669091</v>
      </c>
      <c r="X2148" s="53">
        <f t="shared" ca="1" si="1065"/>
        <v>8755495.1805154122</v>
      </c>
      <c r="Y2148" s="53">
        <f t="shared" ca="1" si="1065"/>
        <v>708947.05172476196</v>
      </c>
      <c r="Z2148" s="53">
        <f t="shared" ca="1" si="1065"/>
        <v>14736.657463015579</v>
      </c>
      <c r="AA2148" s="53">
        <f t="shared" ca="1" si="1065"/>
        <v>723683.70918777748</v>
      </c>
      <c r="AB2148" s="53">
        <f t="shared" ca="1" si="1065"/>
        <v>8326.2797504967275</v>
      </c>
      <c r="AC2148" s="53">
        <f t="shared" ca="1" si="1065"/>
        <v>0</v>
      </c>
      <c r="AD2148" s="53">
        <f t="shared" ca="1" si="1065"/>
        <v>0</v>
      </c>
    </row>
    <row r="2149" spans="1:30" hidden="1" outlineLevel="1">
      <c r="E2149" s="11"/>
      <c r="F2149" s="11"/>
      <c r="G2149" s="55" t="str">
        <f>$G$9</f>
        <v>BULKTRAN</v>
      </c>
      <c r="H2149" s="53">
        <f t="shared" ref="H2149:AD2149" ca="1" si="1066">+H2117+H2125+H2133+H2141</f>
        <v>13630381.565395677</v>
      </c>
      <c r="I2149" s="53">
        <f t="shared" ca="1" si="1066"/>
        <v>6714094.1125512095</v>
      </c>
      <c r="J2149" s="53">
        <f t="shared" ca="1" si="1066"/>
        <v>331901.66294549091</v>
      </c>
      <c r="K2149" s="53">
        <f t="shared" ca="1" si="1066"/>
        <v>1215736.7698243961</v>
      </c>
      <c r="L2149" s="53">
        <f t="shared" ca="1" si="1066"/>
        <v>38267.077164993498</v>
      </c>
      <c r="M2149" s="53">
        <f t="shared" ca="1" si="1066"/>
        <v>3588.564048299887</v>
      </c>
      <c r="N2149" s="53">
        <f t="shared" ca="1" si="1066"/>
        <v>1257592.4110376895</v>
      </c>
      <c r="O2149" s="53">
        <f t="shared" ca="1" si="1066"/>
        <v>924149.0660060537</v>
      </c>
      <c r="P2149" s="53">
        <f t="shared" ca="1" si="1066"/>
        <v>172195.89510790823</v>
      </c>
      <c r="Q2149" s="53">
        <f t="shared" ca="1" si="1066"/>
        <v>77812.118711614166</v>
      </c>
      <c r="R2149" s="53">
        <f t="shared" ca="1" si="1066"/>
        <v>3499.1239993766258</v>
      </c>
      <c r="S2149" s="53">
        <f t="shared" ca="1" si="1066"/>
        <v>1177656.2038249527</v>
      </c>
      <c r="T2149" s="53">
        <f t="shared" ca="1" si="1066"/>
        <v>32282.893934422093</v>
      </c>
      <c r="U2149" s="53">
        <f t="shared" ca="1" si="1066"/>
        <v>528304.05881785357</v>
      </c>
      <c r="V2149" s="53">
        <f t="shared" ca="1" si="1066"/>
        <v>2792101.7953744382</v>
      </c>
      <c r="W2149" s="53">
        <f t="shared" ca="1" si="1066"/>
        <v>504207.30721255339</v>
      </c>
      <c r="X2149" s="53">
        <f t="shared" ca="1" si="1066"/>
        <v>3856896.0553392675</v>
      </c>
      <c r="Y2149" s="53">
        <f t="shared" ca="1" si="1066"/>
        <v>283804.7117302409</v>
      </c>
      <c r="Z2149" s="53">
        <f t="shared" ca="1" si="1066"/>
        <v>4753.6204383690319</v>
      </c>
      <c r="AA2149" s="53">
        <f t="shared" ca="1" si="1066"/>
        <v>288558.33216860995</v>
      </c>
      <c r="AB2149" s="53">
        <f t="shared" ca="1" si="1066"/>
        <v>3682.7875284571905</v>
      </c>
      <c r="AC2149" s="53">
        <f t="shared" ca="1" si="1066"/>
        <v>0</v>
      </c>
      <c r="AD2149" s="53">
        <f t="shared" ca="1" si="1066"/>
        <v>0</v>
      </c>
    </row>
    <row r="2150" spans="1:30" hidden="1" outlineLevel="1">
      <c r="E2150" s="11"/>
      <c r="F2150" s="11"/>
      <c r="G2150" s="55" t="str">
        <f>$G$10</f>
        <v>SUBTRAN</v>
      </c>
      <c r="H2150" s="53">
        <f t="shared" ref="H2150:AD2150" ca="1" si="1067">+H2118+H2126+H2134+H2142</f>
        <v>3215457.3700838205</v>
      </c>
      <c r="I2150" s="53">
        <f t="shared" ca="1" si="1067"/>
        <v>1565501.4735081703</v>
      </c>
      <c r="J2150" s="53">
        <f t="shared" ca="1" si="1067"/>
        <v>75553.149030569912</v>
      </c>
      <c r="K2150" s="53">
        <f t="shared" ca="1" si="1067"/>
        <v>274858.66197303869</v>
      </c>
      <c r="L2150" s="53">
        <f t="shared" ca="1" si="1067"/>
        <v>8490.1254598762298</v>
      </c>
      <c r="M2150" s="53">
        <f t="shared" ca="1" si="1067"/>
        <v>1057.4002245530955</v>
      </c>
      <c r="N2150" s="53">
        <f t="shared" ca="1" si="1067"/>
        <v>284406.18765746802</v>
      </c>
      <c r="O2150" s="53">
        <f t="shared" ca="1" si="1067"/>
        <v>207660.01511068438</v>
      </c>
      <c r="P2150" s="53">
        <f t="shared" ca="1" si="1067"/>
        <v>38603.754603593261</v>
      </c>
      <c r="Q2150" s="53">
        <f t="shared" ca="1" si="1067"/>
        <v>22969.693967765317</v>
      </c>
      <c r="R2150" s="53">
        <f t="shared" ca="1" si="1067"/>
        <v>0</v>
      </c>
      <c r="S2150" s="53">
        <f t="shared" ca="1" si="1067"/>
        <v>269233.46368204296</v>
      </c>
      <c r="T2150" s="53">
        <f t="shared" ca="1" si="1067"/>
        <v>7251.1311644071193</v>
      </c>
      <c r="U2150" s="53">
        <f t="shared" ca="1" si="1067"/>
        <v>118705.1571559663</v>
      </c>
      <c r="V2150" s="53">
        <f t="shared" ca="1" si="1067"/>
        <v>826981.2130298526</v>
      </c>
      <c r="W2150" s="53">
        <f t="shared" ca="1" si="1067"/>
        <v>0</v>
      </c>
      <c r="X2150" s="53">
        <f t="shared" ca="1" si="1067"/>
        <v>952937.50135022588</v>
      </c>
      <c r="Y2150" s="53">
        <f t="shared" ca="1" si="1067"/>
        <v>62499.580618168773</v>
      </c>
      <c r="Z2150" s="53">
        <f t="shared" ca="1" si="1067"/>
        <v>1041.8697068962474</v>
      </c>
      <c r="AA2150" s="53">
        <f t="shared" ca="1" si="1067"/>
        <v>63541.450325065023</v>
      </c>
      <c r="AB2150" s="53">
        <f t="shared" ca="1" si="1067"/>
        <v>834.59677476342142</v>
      </c>
      <c r="AC2150" s="53">
        <f t="shared" ca="1" si="1067"/>
        <v>2837.8074531838251</v>
      </c>
      <c r="AD2150" s="53">
        <f t="shared" ca="1" si="1067"/>
        <v>611.74030233069641</v>
      </c>
    </row>
    <row r="2151" spans="1:30" hidden="1" outlineLevel="1">
      <c r="E2151" s="11"/>
      <c r="F2151" s="11"/>
      <c r="G2151" s="55" t="str">
        <f>$G$11</f>
        <v>DISTPRI</v>
      </c>
      <c r="H2151" s="53">
        <f t="shared" ref="H2151:AD2151" ca="1" si="1068">+H2119+H2127+H2135+H2143</f>
        <v>16436765.75000689</v>
      </c>
      <c r="I2151" s="53">
        <f t="shared" ca="1" si="1068"/>
        <v>10985391.587457126</v>
      </c>
      <c r="J2151" s="53">
        <f t="shared" ca="1" si="1068"/>
        <v>517822.68166220497</v>
      </c>
      <c r="K2151" s="53">
        <f t="shared" ca="1" si="1068"/>
        <v>1880245.9376340434</v>
      </c>
      <c r="L2151" s="53">
        <f t="shared" ca="1" si="1068"/>
        <v>58109.383207686311</v>
      </c>
      <c r="M2151" s="53">
        <f t="shared" ca="1" si="1068"/>
        <v>0</v>
      </c>
      <c r="N2151" s="53">
        <f t="shared" ca="1" si="1068"/>
        <v>1938355.3208417296</v>
      </c>
      <c r="O2151" s="53">
        <f t="shared" ca="1" si="1068"/>
        <v>1409855.8143357814</v>
      </c>
      <c r="P2151" s="53">
        <f t="shared" ca="1" si="1068"/>
        <v>262585.7402949009</v>
      </c>
      <c r="Q2151" s="53">
        <f t="shared" ca="1" si="1068"/>
        <v>0</v>
      </c>
      <c r="R2151" s="53">
        <f t="shared" ca="1" si="1068"/>
        <v>0</v>
      </c>
      <c r="S2151" s="53">
        <f t="shared" ca="1" si="1068"/>
        <v>1672441.5546306823</v>
      </c>
      <c r="T2151" s="53">
        <f t="shared" ca="1" si="1068"/>
        <v>50260.490952977008</v>
      </c>
      <c r="U2151" s="53">
        <f t="shared" ca="1" si="1068"/>
        <v>810587.98731548875</v>
      </c>
      <c r="V2151" s="53">
        <f t="shared" ca="1" si="1068"/>
        <v>0</v>
      </c>
      <c r="W2151" s="53">
        <f t="shared" ca="1" si="1068"/>
        <v>0</v>
      </c>
      <c r="X2151" s="53">
        <f t="shared" ca="1" si="1068"/>
        <v>860848.47826846573</v>
      </c>
      <c r="Y2151" s="53">
        <f t="shared" ca="1" si="1068"/>
        <v>425136.31881329411</v>
      </c>
      <c r="Z2151" s="53">
        <f t="shared" ca="1" si="1068"/>
        <v>7092.9379993294979</v>
      </c>
      <c r="AA2151" s="53">
        <f t="shared" ca="1" si="1068"/>
        <v>432229.25681262364</v>
      </c>
      <c r="AB2151" s="53">
        <f t="shared" ca="1" si="1068"/>
        <v>5746.4682566220954</v>
      </c>
      <c r="AC2151" s="53">
        <f t="shared" ca="1" si="1068"/>
        <v>19686.601892802344</v>
      </c>
      <c r="AD2151" s="53">
        <f t="shared" ca="1" si="1068"/>
        <v>4243.8001846303723</v>
      </c>
    </row>
    <row r="2152" spans="1:30" hidden="1" outlineLevel="1">
      <c r="E2152" s="11"/>
      <c r="F2152" s="11"/>
      <c r="G2152" s="55" t="str">
        <f>$G$12</f>
        <v>DISTSEC</v>
      </c>
      <c r="H2152" s="53">
        <f t="shared" ref="H2152:AD2152" ca="1" si="1069">+H2120+H2128+H2136+H2144</f>
        <v>8523337.7259097025</v>
      </c>
      <c r="I2152" s="53">
        <f t="shared" ca="1" si="1069"/>
        <v>6372911.9901720947</v>
      </c>
      <c r="J2152" s="53">
        <f t="shared" ca="1" si="1069"/>
        <v>307240.11815296125</v>
      </c>
      <c r="K2152" s="53">
        <f t="shared" ca="1" si="1069"/>
        <v>927071.47492412012</v>
      </c>
      <c r="L2152" s="53">
        <f t="shared" ca="1" si="1069"/>
        <v>0</v>
      </c>
      <c r="M2152" s="53">
        <f t="shared" ca="1" si="1069"/>
        <v>0</v>
      </c>
      <c r="N2152" s="53">
        <f t="shared" ca="1" si="1069"/>
        <v>927071.47492412012</v>
      </c>
      <c r="O2152" s="53">
        <f t="shared" ca="1" si="1069"/>
        <v>590733.55220450694</v>
      </c>
      <c r="P2152" s="53">
        <f t="shared" ca="1" si="1069"/>
        <v>0</v>
      </c>
      <c r="Q2152" s="53">
        <f t="shared" ca="1" si="1069"/>
        <v>0</v>
      </c>
      <c r="R2152" s="53">
        <f t="shared" ca="1" si="1069"/>
        <v>0</v>
      </c>
      <c r="S2152" s="53">
        <f t="shared" ca="1" si="1069"/>
        <v>590733.55220450694</v>
      </c>
      <c r="T2152" s="53">
        <f t="shared" ca="1" si="1069"/>
        <v>15972.195971533321</v>
      </c>
      <c r="U2152" s="53">
        <f t="shared" ca="1" si="1069"/>
        <v>0</v>
      </c>
      <c r="V2152" s="53">
        <f t="shared" ca="1" si="1069"/>
        <v>0</v>
      </c>
      <c r="W2152" s="53">
        <f t="shared" ca="1" si="1069"/>
        <v>0</v>
      </c>
      <c r="X2152" s="53">
        <f t="shared" ca="1" si="1069"/>
        <v>15972.195971533321</v>
      </c>
      <c r="Y2152" s="53">
        <f t="shared" ca="1" si="1069"/>
        <v>217888.58119714589</v>
      </c>
      <c r="Z2152" s="53">
        <f t="shared" ca="1" si="1069"/>
        <v>0</v>
      </c>
      <c r="AA2152" s="53">
        <f t="shared" ca="1" si="1069"/>
        <v>217888.58119714589</v>
      </c>
      <c r="AB2152" s="53">
        <f t="shared" ca="1" si="1069"/>
        <v>2261.0368162969125</v>
      </c>
      <c r="AC2152" s="53">
        <f t="shared" ca="1" si="1069"/>
        <v>76770.896208727499</v>
      </c>
      <c r="AD2152" s="53">
        <f t="shared" ca="1" si="1069"/>
        <v>12487.880262316796</v>
      </c>
    </row>
    <row r="2153" spans="1:30" hidden="1" outlineLevel="1">
      <c r="E2153" s="11"/>
      <c r="F2153" s="11"/>
      <c r="G2153" s="55" t="str">
        <f>$G$13</f>
        <v>ENERGY</v>
      </c>
      <c r="H2153" s="53">
        <f t="shared" ref="H2153:AD2153" ca="1" si="1070">+H2121+H2129+H2137+H2145</f>
        <v>599437.7516407168</v>
      </c>
      <c r="I2153" s="53">
        <f t="shared" ca="1" si="1070"/>
        <v>224925.28243040034</v>
      </c>
      <c r="J2153" s="53">
        <f t="shared" ca="1" si="1070"/>
        <v>14576.611722494648</v>
      </c>
      <c r="K2153" s="53">
        <f t="shared" ca="1" si="1070"/>
        <v>48906.112488064995</v>
      </c>
      <c r="L2153" s="53">
        <f t="shared" ca="1" si="1070"/>
        <v>1554.3472831611416</v>
      </c>
      <c r="M2153" s="53">
        <f t="shared" ca="1" si="1070"/>
        <v>143.29264886135417</v>
      </c>
      <c r="N2153" s="53">
        <f t="shared" ca="1" si="1070"/>
        <v>50603.75242008749</v>
      </c>
      <c r="O2153" s="53">
        <f t="shared" ca="1" si="1070"/>
        <v>44588.385155014148</v>
      </c>
      <c r="P2153" s="53">
        <f t="shared" ca="1" si="1070"/>
        <v>8265.8286529329653</v>
      </c>
      <c r="Q2153" s="53">
        <f t="shared" ca="1" si="1070"/>
        <v>3755.7809683469468</v>
      </c>
      <c r="R2153" s="53">
        <f t="shared" ca="1" si="1070"/>
        <v>174.02087440178835</v>
      </c>
      <c r="S2153" s="53">
        <f t="shared" ca="1" si="1070"/>
        <v>56784.015650695845</v>
      </c>
      <c r="T2153" s="53">
        <f t="shared" ca="1" si="1070"/>
        <v>1708.7114139609121</v>
      </c>
      <c r="U2153" s="53">
        <f t="shared" ca="1" si="1070"/>
        <v>30002.412643420004</v>
      </c>
      <c r="V2153" s="53">
        <f t="shared" ca="1" si="1070"/>
        <v>170341.24262172292</v>
      </c>
      <c r="W2153" s="53">
        <f t="shared" ca="1" si="1070"/>
        <v>32317.720504672187</v>
      </c>
      <c r="X2153" s="53">
        <f t="shared" ca="1" si="1070"/>
        <v>234370.08718377602</v>
      </c>
      <c r="Y2153" s="53">
        <f t="shared" ca="1" si="1070"/>
        <v>12080.337587125003</v>
      </c>
      <c r="Z2153" s="53">
        <f t="shared" ca="1" si="1070"/>
        <v>196.64863799412066</v>
      </c>
      <c r="AA2153" s="53">
        <f t="shared" ca="1" si="1070"/>
        <v>12276.986225119123</v>
      </c>
      <c r="AB2153" s="53">
        <f t="shared" ca="1" si="1070"/>
        <v>219.34573719023115</v>
      </c>
      <c r="AC2153" s="53">
        <f t="shared" ca="1" si="1070"/>
        <v>4743.0578449730046</v>
      </c>
      <c r="AD2153" s="53">
        <f t="shared" ca="1" si="1070"/>
        <v>938.61242598017895</v>
      </c>
    </row>
    <row r="2154" spans="1:30" hidden="1" outlineLevel="1">
      <c r="E2154" s="11"/>
      <c r="F2154" s="11"/>
      <c r="G2154" s="55" t="str">
        <f>$G$14</f>
        <v>CUSTOMER</v>
      </c>
      <c r="H2154" s="53">
        <f t="shared" ref="H2154:AD2154" ca="1" si="1071">+H2122+H2130+H2138+H2146</f>
        <v>4229366.7846686728</v>
      </c>
      <c r="I2154" s="53">
        <f t="shared" ca="1" si="1071"/>
        <v>2042203.2560049279</v>
      </c>
      <c r="J2154" s="53">
        <f t="shared" ca="1" si="1071"/>
        <v>518092.56532476156</v>
      </c>
      <c r="K2154" s="53">
        <f t="shared" ca="1" si="1071"/>
        <v>147201.58270041193</v>
      </c>
      <c r="L2154" s="53">
        <f t="shared" ca="1" si="1071"/>
        <v>46086.652231468732</v>
      </c>
      <c r="M2154" s="53">
        <f t="shared" ca="1" si="1071"/>
        <v>7474.1525733307171</v>
      </c>
      <c r="N2154" s="53">
        <f t="shared" ca="1" si="1071"/>
        <v>200762.3875052114</v>
      </c>
      <c r="O2154" s="53">
        <f t="shared" ca="1" si="1071"/>
        <v>40881.207522446217</v>
      </c>
      <c r="P2154" s="53">
        <f t="shared" ca="1" si="1071"/>
        <v>12038.114388768829</v>
      </c>
      <c r="Q2154" s="53">
        <f t="shared" ca="1" si="1071"/>
        <v>26035.408249488231</v>
      </c>
      <c r="R2154" s="53">
        <f t="shared" ca="1" si="1071"/>
        <v>4574.0434931547834</v>
      </c>
      <c r="S2154" s="53">
        <f t="shared" ca="1" si="1071"/>
        <v>83528.773653858065</v>
      </c>
      <c r="T2154" s="53">
        <f t="shared" ca="1" si="1071"/>
        <v>281.49496422435146</v>
      </c>
      <c r="U2154" s="53">
        <f t="shared" ca="1" si="1071"/>
        <v>7142.8642895052362</v>
      </c>
      <c r="V2154" s="53">
        <f t="shared" ca="1" si="1071"/>
        <v>38288.492451618622</v>
      </c>
      <c r="W2154" s="53">
        <f t="shared" ca="1" si="1071"/>
        <v>6861.2207023386954</v>
      </c>
      <c r="X2154" s="53">
        <f t="shared" ca="1" si="1071"/>
        <v>52574.072407686916</v>
      </c>
      <c r="Y2154" s="53">
        <f t="shared" ca="1" si="1071"/>
        <v>11311.602380696064</v>
      </c>
      <c r="Z2154" s="53">
        <f t="shared" ca="1" si="1071"/>
        <v>203.98365934553271</v>
      </c>
      <c r="AA2154" s="53">
        <f t="shared" ca="1" si="1071"/>
        <v>11515.586040041597</v>
      </c>
      <c r="AB2154" s="53">
        <f t="shared" ca="1" si="1071"/>
        <v>216.89757232428042</v>
      </c>
      <c r="AC2154" s="53">
        <f t="shared" ca="1" si="1071"/>
        <v>1173606.8817690024</v>
      </c>
      <c r="AD2154" s="53">
        <f t="shared" ca="1" si="1071"/>
        <v>146866.36439085921</v>
      </c>
    </row>
    <row r="2155" spans="1:30" collapsed="1">
      <c r="C2155" s="55" t="s">
        <v>151</v>
      </c>
      <c r="E2155" s="4">
        <f>+E2123+E2131+E2139+E2147</f>
        <v>84205981</v>
      </c>
      <c r="F2155" s="3"/>
      <c r="G2155" s="55" t="str">
        <f>$G$15</f>
        <v>TOTAL</v>
      </c>
      <c r="H2155" s="4">
        <f t="shared" ref="H2155:AD2155" ca="1" si="1072">+H2123+H2131+H2139+H2147</f>
        <v>84205981</v>
      </c>
      <c r="I2155" s="4">
        <f t="shared" ca="1" si="1072"/>
        <v>48764820.571693033</v>
      </c>
      <c r="J2155" s="4">
        <f t="shared" ca="1" si="1072"/>
        <v>2725047.5696630287</v>
      </c>
      <c r="K2155" s="4">
        <f t="shared" ca="1" si="1072"/>
        <v>7656077.5546067609</v>
      </c>
      <c r="L2155" s="4">
        <f t="shared" ca="1" si="1072"/>
        <v>231517.29557458454</v>
      </c>
      <c r="M2155" s="4">
        <f t="shared" ca="1" si="1072"/>
        <v>22434.309083869892</v>
      </c>
      <c r="N2155" s="4">
        <f t="shared" ca="1" si="1072"/>
        <v>7910029.1592652164</v>
      </c>
      <c r="O2155" s="4">
        <f t="shared" ca="1" si="1072"/>
        <v>5623287.5519936513</v>
      </c>
      <c r="P2155" s="4">
        <f t="shared" ca="1" si="1072"/>
        <v>929074.8352342475</v>
      </c>
      <c r="Q2155" s="4">
        <f t="shared" ca="1" si="1072"/>
        <v>298977.04025269038</v>
      </c>
      <c r="R2155" s="4">
        <f t="shared" ca="1" si="1072"/>
        <v>11875.743734428579</v>
      </c>
      <c r="S2155" s="4">
        <f t="shared" ca="1" si="1072"/>
        <v>6863215.1712150173</v>
      </c>
      <c r="T2155" s="4">
        <f t="shared" ca="1" si="1072"/>
        <v>184137.76984283648</v>
      </c>
      <c r="U2155" s="4">
        <f t="shared" ca="1" si="1072"/>
        <v>2710858.4146331861</v>
      </c>
      <c r="V2155" s="4">
        <f t="shared" ca="1" si="1072"/>
        <v>10422957.28974409</v>
      </c>
      <c r="W2155" s="4">
        <f t="shared" ca="1" si="1072"/>
        <v>1411140.0968162552</v>
      </c>
      <c r="X2155" s="4">
        <f t="shared" ca="1" si="1072"/>
        <v>14729093.571036369</v>
      </c>
      <c r="Y2155" s="4">
        <f t="shared" ca="1" si="1072"/>
        <v>1721668.1840514326</v>
      </c>
      <c r="Z2155" s="4">
        <f t="shared" ca="1" si="1072"/>
        <v>28025.717904950008</v>
      </c>
      <c r="AA2155" s="4">
        <f t="shared" ca="1" si="1072"/>
        <v>1749693.9019563827</v>
      </c>
      <c r="AB2155" s="4">
        <f t="shared" ca="1" si="1072"/>
        <v>21287.412436150862</v>
      </c>
      <c r="AC2155" s="4">
        <f t="shared" ca="1" si="1072"/>
        <v>1277645.2451686892</v>
      </c>
      <c r="AD2155" s="4">
        <f t="shared" ca="1" si="1072"/>
        <v>165148.39756611726</v>
      </c>
    </row>
    <row r="2156" spans="1:30" s="51" customFormat="1">
      <c r="A2156" s="56"/>
      <c r="B2156" s="112"/>
      <c r="C2156" s="55"/>
      <c r="E2156" s="53"/>
      <c r="F2156" s="52"/>
      <c r="G2156" s="55"/>
      <c r="H2156" s="53"/>
      <c r="I2156" s="53"/>
      <c r="J2156" s="53"/>
      <c r="K2156" s="53"/>
      <c r="L2156" s="53"/>
      <c r="M2156" s="53"/>
      <c r="N2156" s="53"/>
      <c r="O2156" s="53"/>
      <c r="P2156" s="53"/>
      <c r="Q2156" s="53"/>
      <c r="R2156" s="53"/>
      <c r="S2156" s="53"/>
      <c r="T2156" s="53"/>
      <c r="U2156" s="53"/>
      <c r="V2156" s="53"/>
      <c r="W2156" s="53"/>
      <c r="X2156" s="53"/>
      <c r="Y2156" s="53"/>
      <c r="Z2156" s="53"/>
      <c r="AA2156" s="53"/>
      <c r="AB2156" s="53"/>
      <c r="AC2156" s="53"/>
      <c r="AD2156" s="53"/>
    </row>
    <row r="2157" spans="1:30">
      <c r="C2157" s="109" t="s">
        <v>676</v>
      </c>
      <c r="E2157" s="4"/>
      <c r="F2157" s="3"/>
      <c r="G2157" s="7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</row>
    <row r="2158" spans="1:30" hidden="1" outlineLevel="1">
      <c r="E2158" s="51"/>
      <c r="F2158" s="52" t="str">
        <f>F2165</f>
        <v>RB_GUP-Land_T</v>
      </c>
      <c r="G2158" s="55" t="str">
        <f>$G$8</f>
        <v>PRODUCTION</v>
      </c>
      <c r="H2158" s="4">
        <f t="shared" ref="H2158:H2165" si="1073">SUBTOTAL(9,I2158:AD2158)</f>
        <v>-37266.850285608678</v>
      </c>
      <c r="I2158" s="5">
        <f>VLOOKUP(CONCATENATE($F2158," ",$G2158),AllocFactorMatrix,(I$4+1),FALSE)*$E2165</f>
        <v>-20690.797027774595</v>
      </c>
      <c r="J2158" s="5">
        <f>VLOOKUP(CONCATENATE($F2158," ",$G2158),AllocFactorMatrix,(J$4+1),FALSE)*$E2165</f>
        <v>-952.08445813163837</v>
      </c>
      <c r="K2158" s="5">
        <f>VLOOKUP(CONCATENATE($F2158," ",$G2158),AllocFactorMatrix,(K$4+1),FALSE)*$E2165</f>
        <v>-3136.4395753112917</v>
      </c>
      <c r="L2158" s="5">
        <f>VLOOKUP(CONCATENATE($F2158," ",$G2158),AllocFactorMatrix,(L$4+1),FALSE)*$E2165</f>
        <v>-78.36961218935447</v>
      </c>
      <c r="M2158" s="5">
        <f>VLOOKUP(CONCATENATE($F2158," ",$G2158),AllocFactorMatrix,(M$4+1),FALSE)*$E2165</f>
        <v>-10.088499933729112</v>
      </c>
      <c r="N2158" s="5">
        <f t="shared" ref="N2158:N2165" si="1074">SUBTOTAL(9,K2158:M2158)</f>
        <v>-3224.8976874343753</v>
      </c>
      <c r="O2158" s="5">
        <f>VLOOKUP(CONCATENATE($F2158," ",$G2158),AllocFactorMatrix,(O$4+1),FALSE)*$E2165</f>
        <v>-2385.9319789792598</v>
      </c>
      <c r="P2158" s="5">
        <f>VLOOKUP(CONCATENATE($F2158," ",$G2158),AllocFactorMatrix,(P$4+1),FALSE)*$E2165</f>
        <v>-431.85822174251007</v>
      </c>
      <c r="Q2158" s="5">
        <f>VLOOKUP(CONCATENATE($F2158," ",$G2158),AllocFactorMatrix,(Q$4+1),FALSE)*$E2165</f>
        <v>-167.03971118303306</v>
      </c>
      <c r="R2158" s="5">
        <f>VLOOKUP(CONCATENATE($F2158," ",$G2158),AllocFactorMatrix,(R$4+1),FALSE)*$E2165</f>
        <v>-3.5991585862012387</v>
      </c>
      <c r="S2158" s="5">
        <f t="shared" ref="S2158:S2165" si="1075">SUBTOTAL(9,O2158:R2158)</f>
        <v>-2988.429070491004</v>
      </c>
      <c r="T2158" s="5">
        <f>VLOOKUP(CONCATENATE($F2158," ",$G2158),AllocFactorMatrix,(T$4+1),FALSE)*$E2165</f>
        <v>-75.762051131691351</v>
      </c>
      <c r="U2158" s="5">
        <f>VLOOKUP(CONCATENATE($F2158," ",$G2158),AllocFactorMatrix,(U$4+1),FALSE)*$E2165</f>
        <v>-1206.2635577674953</v>
      </c>
      <c r="V2158" s="5">
        <f>VLOOKUP(CONCATENATE($F2158," ",$G2158),AllocFactorMatrix,(V$4+1),FALSE)*$E2165</f>
        <v>-6541.8130998994657</v>
      </c>
      <c r="W2158" s="5">
        <f>VLOOKUP(CONCATENATE($F2158," ",$G2158),AllocFactorMatrix,(W$4+1),FALSE)*$E2165</f>
        <v>-860.72373103180792</v>
      </c>
      <c r="X2158" s="5">
        <f>SUBTOTAL(9,T2158:W2158)</f>
        <v>-8684.5624398304608</v>
      </c>
      <c r="Y2158" s="5">
        <f>VLOOKUP(CONCATENATE($F2158," ",$G2158),AllocFactorMatrix,(Y$4+1),FALSE)*$E2165</f>
        <v>-703.20350937306682</v>
      </c>
      <c r="Z2158" s="5">
        <f>VLOOKUP(CONCATENATE($F2158," ",$G2158),AllocFactorMatrix,(Z$4+1),FALSE)*$E2165</f>
        <v>-14.617268270190335</v>
      </c>
      <c r="AA2158" s="5">
        <f t="shared" ref="AA2158:AA2165" si="1076">SUBTOTAL(9,Y2158:Z2158)</f>
        <v>-717.8207776432572</v>
      </c>
      <c r="AB2158" s="5">
        <f>VLOOKUP(CONCATENATE($F2158," ",$G2158),AllocFactorMatrix,(AB$4+1),FALSE)*$E2165</f>
        <v>-8.2588243033477529</v>
      </c>
      <c r="AC2158" s="5">
        <f>VLOOKUP(CONCATENATE($F2158," ",$G2158),AllocFactorMatrix,(AC$4+1),FALSE)*$E2165</f>
        <v>0</v>
      </c>
      <c r="AD2158" s="5">
        <f>VLOOKUP(CONCATENATE($F2158," ",$G2158),AllocFactorMatrix,(AD$4+1),FALSE)*$E2165</f>
        <v>0</v>
      </c>
    </row>
    <row r="2159" spans="1:30" hidden="1" outlineLevel="1">
      <c r="E2159" s="51"/>
      <c r="F2159" s="52" t="str">
        <f>F2165</f>
        <v>RB_GUP-Land_T</v>
      </c>
      <c r="G2159" s="55" t="str">
        <f>$G$9</f>
        <v>BULKTRAN</v>
      </c>
      <c r="H2159" s="4">
        <f t="shared" si="1073"/>
        <v>-1577929.4060168259</v>
      </c>
      <c r="I2159" s="5">
        <f>VLOOKUP(CONCATENATE($F2159," ",$G2159),AllocFactorMatrix,(I$4+1),FALSE)*$E2165</f>
        <v>-777261.18554564868</v>
      </c>
      <c r="J2159" s="5">
        <f>VLOOKUP(CONCATENATE($F2159," ",$G2159),AllocFactorMatrix,(J$4+1),FALSE)*$E2165</f>
        <v>-38422.79772982806</v>
      </c>
      <c r="K2159" s="5">
        <f>VLOOKUP(CONCATENATE($F2159," ",$G2159),AllocFactorMatrix,(K$4+1),FALSE)*$E2165</f>
        <v>-140740.50604364989</v>
      </c>
      <c r="L2159" s="5">
        <f>VLOOKUP(CONCATENATE($F2159," ",$G2159),AllocFactorMatrix,(L$4+1),FALSE)*$E2165</f>
        <v>-4430.0114454796922</v>
      </c>
      <c r="M2159" s="5">
        <f>VLOOKUP(CONCATENATE($F2159," ",$G2159),AllocFactorMatrix,(M$4+1),FALSE)*$E2165</f>
        <v>-415.43229806294869</v>
      </c>
      <c r="N2159" s="5">
        <f t="shared" si="1074"/>
        <v>-145585.94978719254</v>
      </c>
      <c r="O2159" s="5">
        <f>VLOOKUP(CONCATENATE($F2159," ",$G2159),AllocFactorMatrix,(O$4+1),FALSE)*$E2165</f>
        <v>-106984.67829367811</v>
      </c>
      <c r="P2159" s="5">
        <f>VLOOKUP(CONCATENATE($F2159," ",$G2159),AllocFactorMatrix,(P$4+1),FALSE)*$E2165</f>
        <v>-19934.362452183472</v>
      </c>
      <c r="Q2159" s="5">
        <f>VLOOKUP(CONCATENATE($F2159," ",$G2159),AllocFactorMatrix,(Q$4+1),FALSE)*$E2165</f>
        <v>-9007.967214303284</v>
      </c>
      <c r="R2159" s="5">
        <f>VLOOKUP(CONCATENATE($F2159," ",$G2159),AllocFactorMatrix,(R$4+1),FALSE)*$E2165</f>
        <v>-405.0782164406196</v>
      </c>
      <c r="S2159" s="5">
        <f t="shared" si="1075"/>
        <v>-136332.08617660549</v>
      </c>
      <c r="T2159" s="5">
        <f>VLOOKUP(CONCATENATE($F2159," ",$G2159),AllocFactorMatrix,(T$4+1),FALSE)*$E2165</f>
        <v>-3737.2488368023255</v>
      </c>
      <c r="U2159" s="5">
        <f>VLOOKUP(CONCATENATE($F2159," ",$G2159),AllocFactorMatrix,(U$4+1),FALSE)*$E2165</f>
        <v>-61159.440454925709</v>
      </c>
      <c r="V2159" s="5">
        <f>VLOOKUP(CONCATENATE($F2159," ",$G2159),AllocFactorMatrix,(V$4+1),FALSE)*$E2165</f>
        <v>-323229.36128940328</v>
      </c>
      <c r="W2159" s="5">
        <f>VLOOKUP(CONCATENATE($F2159," ",$G2159),AllocFactorMatrix,(W$4+1),FALSE)*$E2165</f>
        <v>-58369.865360122967</v>
      </c>
      <c r="X2159" s="5">
        <f t="shared" ref="X2159:X2165" si="1077">SUBTOTAL(9,T2159:W2159)</f>
        <v>-446495.91594125429</v>
      </c>
      <c r="Y2159" s="5">
        <f>VLOOKUP(CONCATENATE($F2159," ",$G2159),AllocFactorMatrix,(Y$4+1),FALSE)*$E2165</f>
        <v>-32854.824940645427</v>
      </c>
      <c r="Z2159" s="5">
        <f>VLOOKUP(CONCATENATE($F2159," ",$G2159),AllocFactorMatrix,(Z$4+1),FALSE)*$E2165</f>
        <v>-550.30575914235953</v>
      </c>
      <c r="AA2159" s="5">
        <f t="shared" si="1076"/>
        <v>-33405.130699787784</v>
      </c>
      <c r="AB2159" s="5">
        <f>VLOOKUP(CONCATENATE($F2159," ",$G2159),AllocFactorMatrix,(AB$4+1),FALSE)*$E2165</f>
        <v>-426.34013650929933</v>
      </c>
      <c r="AC2159" s="5">
        <f>VLOOKUP(CONCATENATE($F2159," ",$G2159),AllocFactorMatrix,(AC$4+1),FALSE)*$E2165</f>
        <v>0</v>
      </c>
      <c r="AD2159" s="5">
        <f>VLOOKUP(CONCATENATE($F2159," ",$G2159),AllocFactorMatrix,(AD$4+1),FALSE)*$E2165</f>
        <v>0</v>
      </c>
    </row>
    <row r="2160" spans="1:30" hidden="1" outlineLevel="1">
      <c r="E2160" s="51"/>
      <c r="F2160" s="52" t="str">
        <f>F2165</f>
        <v>RB_GUP-Land_T</v>
      </c>
      <c r="G2160" s="55" t="str">
        <f>$G$10</f>
        <v>SUBTRAN</v>
      </c>
      <c r="H2160" s="4">
        <f t="shared" si="1073"/>
        <v>-372254.74369756464</v>
      </c>
      <c r="I2160" s="5">
        <f>VLOOKUP(CONCATENATE($F2160," ",$G2160),AllocFactorMatrix,(I$4+1),FALSE)*$E2165</f>
        <v>-181238.71123309352</v>
      </c>
      <c r="J2160" s="5">
        <f>VLOOKUP(CONCATENATE($F2160," ",$G2160),AllocFactorMatrix,(J$4+1),FALSE)*$E2165</f>
        <v>-8746.8172924915962</v>
      </c>
      <c r="K2160" s="5">
        <f>VLOOKUP(CONCATENATE($F2160," ",$G2160),AllocFactorMatrix,(K$4+1),FALSE)*$E2165</f>
        <v>-31820.493631101039</v>
      </c>
      <c r="L2160" s="5">
        <f>VLOOKUP(CONCATENATE($F2160," ",$G2160),AllocFactorMatrix,(L$4+1),FALSE)*$E2165</f>
        <v>-982.9051090619829</v>
      </c>
      <c r="M2160" s="5">
        <f>VLOOKUP(CONCATENATE($F2160," ",$G2160),AllocFactorMatrix,(M$4+1),FALSE)*$E2165</f>
        <v>-122.41563307259739</v>
      </c>
      <c r="N2160" s="5">
        <f t="shared" si="1074"/>
        <v>-32925.814373235618</v>
      </c>
      <c r="O2160" s="5">
        <f>VLOOKUP(CONCATENATE($F2160," ",$G2160),AllocFactorMatrix,(O$4+1),FALSE)*$E2165</f>
        <v>-24040.880286727326</v>
      </c>
      <c r="P2160" s="5">
        <f>VLOOKUP(CONCATENATE($F2160," ",$G2160),AllocFactorMatrix,(P$4+1),FALSE)*$E2165</f>
        <v>-4469.171605080146</v>
      </c>
      <c r="Q2160" s="5">
        <f>VLOOKUP(CONCATENATE($F2160," ",$G2160),AllocFactorMatrix,(Q$4+1),FALSE)*$E2165</f>
        <v>-2659.2103569263236</v>
      </c>
      <c r="R2160" s="5">
        <f>VLOOKUP(CONCATENATE($F2160," ",$G2160),AllocFactorMatrix,(R$4+1),FALSE)*$E2165</f>
        <v>0</v>
      </c>
      <c r="S2160" s="5">
        <f t="shared" si="1075"/>
        <v>-31169.262248733798</v>
      </c>
      <c r="T2160" s="5">
        <f>VLOOKUP(CONCATENATE($F2160," ",$G2160),AllocFactorMatrix,(T$4+1),FALSE)*$E2165</f>
        <v>-839.46626014619858</v>
      </c>
      <c r="U2160" s="5">
        <f>VLOOKUP(CONCATENATE($F2160," ",$G2160),AllocFactorMatrix,(U$4+1),FALSE)*$E2165</f>
        <v>-13742.541967372268</v>
      </c>
      <c r="V2160" s="5">
        <f>VLOOKUP(CONCATENATE($F2160," ",$G2160),AllocFactorMatrix,(V$4+1),FALSE)*$E2165</f>
        <v>-95739.934966422501</v>
      </c>
      <c r="W2160" s="5">
        <f>VLOOKUP(CONCATENATE($F2160," ",$G2160),AllocFactorMatrix,(W$4+1),FALSE)*$E2165</f>
        <v>0</v>
      </c>
      <c r="X2160" s="5">
        <f t="shared" si="1077"/>
        <v>-110321.94319394097</v>
      </c>
      <c r="Y2160" s="5">
        <f>VLOOKUP(CONCATENATE($F2160," ",$G2160),AllocFactorMatrix,(Y$4+1),FALSE)*$E2165</f>
        <v>-7235.6006273580933</v>
      </c>
      <c r="Z2160" s="5">
        <f>VLOOKUP(CONCATENATE($F2160," ",$G2160),AllocFactorMatrix,(Z$4+1),FALSE)*$E2165</f>
        <v>-120.61765903517768</v>
      </c>
      <c r="AA2160" s="5">
        <f t="shared" si="1076"/>
        <v>-7356.2182863932712</v>
      </c>
      <c r="AB2160" s="5">
        <f>VLOOKUP(CONCATENATE($F2160," ",$G2160),AllocFactorMatrix,(AB$4+1),FALSE)*$E2165</f>
        <v>-96.621591494547687</v>
      </c>
      <c r="AC2160" s="5">
        <f>VLOOKUP(CONCATENATE($F2160," ",$G2160),AllocFactorMatrix,(AC$4+1),FALSE)*$E2165</f>
        <v>-328.53406671675009</v>
      </c>
      <c r="AD2160" s="5">
        <f>VLOOKUP(CONCATENATE($F2160," ",$G2160),AllocFactorMatrix,(AD$4+1),FALSE)*$E2165</f>
        <v>-70.821411464599137</v>
      </c>
    </row>
    <row r="2161" spans="4:30" hidden="1" outlineLevel="1">
      <c r="E2161" s="51"/>
      <c r="F2161" s="52" t="str">
        <f>F2165</f>
        <v>RB_GUP-Land_T</v>
      </c>
      <c r="G2161" s="55" t="str">
        <f>$G$11</f>
        <v>DISTPRI</v>
      </c>
      <c r="H2161" s="4">
        <f t="shared" si="1073"/>
        <v>0</v>
      </c>
      <c r="I2161" s="5">
        <f>VLOOKUP(CONCATENATE($F2161," ",$G2161),AllocFactorMatrix,(I$4+1),FALSE)*$E2165</f>
        <v>0</v>
      </c>
      <c r="J2161" s="5">
        <f>VLOOKUP(CONCATENATE($F2161," ",$G2161),AllocFactorMatrix,(J$4+1),FALSE)*$E2165</f>
        <v>0</v>
      </c>
      <c r="K2161" s="5">
        <f>VLOOKUP(CONCATENATE($F2161," ",$G2161),AllocFactorMatrix,(K$4+1),FALSE)*$E2165</f>
        <v>0</v>
      </c>
      <c r="L2161" s="5">
        <f>VLOOKUP(CONCATENATE($F2161," ",$G2161),AllocFactorMatrix,(L$4+1),FALSE)*$E2165</f>
        <v>0</v>
      </c>
      <c r="M2161" s="5">
        <f>VLOOKUP(CONCATENATE($F2161," ",$G2161),AllocFactorMatrix,(M$4+1),FALSE)*$E2165</f>
        <v>0</v>
      </c>
      <c r="N2161" s="5">
        <f t="shared" si="1074"/>
        <v>0</v>
      </c>
      <c r="O2161" s="5">
        <f>VLOOKUP(CONCATENATE($F2161," ",$G2161),AllocFactorMatrix,(O$4+1),FALSE)*$E2165</f>
        <v>0</v>
      </c>
      <c r="P2161" s="5">
        <f>VLOOKUP(CONCATENATE($F2161," ",$G2161),AllocFactorMatrix,(P$4+1),FALSE)*$E2165</f>
        <v>0</v>
      </c>
      <c r="Q2161" s="5">
        <f>VLOOKUP(CONCATENATE($F2161," ",$G2161),AllocFactorMatrix,(Q$4+1),FALSE)*$E2165</f>
        <v>0</v>
      </c>
      <c r="R2161" s="5">
        <f>VLOOKUP(CONCATENATE($F2161," ",$G2161),AllocFactorMatrix,(R$4+1),FALSE)*$E2165</f>
        <v>0</v>
      </c>
      <c r="S2161" s="5">
        <f t="shared" si="1075"/>
        <v>0</v>
      </c>
      <c r="T2161" s="5">
        <f>VLOOKUP(CONCATENATE($F2161," ",$G2161),AllocFactorMatrix,(T$4+1),FALSE)*$E2165</f>
        <v>0</v>
      </c>
      <c r="U2161" s="5">
        <f>VLOOKUP(CONCATENATE($F2161," ",$G2161),AllocFactorMatrix,(U$4+1),FALSE)*$E2165</f>
        <v>0</v>
      </c>
      <c r="V2161" s="5">
        <f>VLOOKUP(CONCATENATE($F2161," ",$G2161),AllocFactorMatrix,(V$4+1),FALSE)*$E2165</f>
        <v>0</v>
      </c>
      <c r="W2161" s="5">
        <f>VLOOKUP(CONCATENATE($F2161," ",$G2161),AllocFactorMatrix,(W$4+1),FALSE)*$E2165</f>
        <v>0</v>
      </c>
      <c r="X2161" s="5">
        <f t="shared" si="1077"/>
        <v>0</v>
      </c>
      <c r="Y2161" s="5">
        <f>VLOOKUP(CONCATENATE($F2161," ",$G2161),AllocFactorMatrix,(Y$4+1),FALSE)*$E2165</f>
        <v>0</v>
      </c>
      <c r="Z2161" s="5">
        <f>VLOOKUP(CONCATENATE($F2161," ",$G2161),AllocFactorMatrix,(Z$4+1),FALSE)*$E2165</f>
        <v>0</v>
      </c>
      <c r="AA2161" s="5">
        <f t="shared" si="1076"/>
        <v>0</v>
      </c>
      <c r="AB2161" s="5">
        <f>VLOOKUP(CONCATENATE($F2161," ",$G2161),AllocFactorMatrix,(AB$4+1),FALSE)*$E2165</f>
        <v>0</v>
      </c>
      <c r="AC2161" s="5">
        <f>VLOOKUP(CONCATENATE($F2161," ",$G2161),AllocFactorMatrix,(AC$4+1),FALSE)*$E2165</f>
        <v>0</v>
      </c>
      <c r="AD2161" s="5">
        <f>VLOOKUP(CONCATENATE($F2161," ",$G2161),AllocFactorMatrix,(AD$4+1),FALSE)*$E2165</f>
        <v>0</v>
      </c>
    </row>
    <row r="2162" spans="4:30" hidden="1" outlineLevel="1">
      <c r="E2162" s="51"/>
      <c r="F2162" s="52" t="str">
        <f>F2165</f>
        <v>RB_GUP-Land_T</v>
      </c>
      <c r="G2162" s="55" t="str">
        <f>$G$12</f>
        <v>DISTSEC</v>
      </c>
      <c r="H2162" s="4">
        <f t="shared" si="1073"/>
        <v>0</v>
      </c>
      <c r="I2162" s="5">
        <f>VLOOKUP(CONCATENATE($F2162," ",$G2162),AllocFactorMatrix,(I$4+1),FALSE)*$E2165</f>
        <v>0</v>
      </c>
      <c r="J2162" s="5">
        <f>VLOOKUP(CONCATENATE($F2162," ",$G2162),AllocFactorMatrix,(J$4+1),FALSE)*$E2165</f>
        <v>0</v>
      </c>
      <c r="K2162" s="5">
        <f>VLOOKUP(CONCATENATE($F2162," ",$G2162),AllocFactorMatrix,(K$4+1),FALSE)*$E2165</f>
        <v>0</v>
      </c>
      <c r="L2162" s="5">
        <f>VLOOKUP(CONCATENATE($F2162," ",$G2162),AllocFactorMatrix,(L$4+1),FALSE)*$E2165</f>
        <v>0</v>
      </c>
      <c r="M2162" s="5">
        <f>VLOOKUP(CONCATENATE($F2162," ",$G2162),AllocFactorMatrix,(M$4+1),FALSE)*$E2165</f>
        <v>0</v>
      </c>
      <c r="N2162" s="5">
        <f t="shared" si="1074"/>
        <v>0</v>
      </c>
      <c r="O2162" s="5">
        <f>VLOOKUP(CONCATENATE($F2162," ",$G2162),AllocFactorMatrix,(O$4+1),FALSE)*$E2165</f>
        <v>0</v>
      </c>
      <c r="P2162" s="5">
        <f>VLOOKUP(CONCATENATE($F2162," ",$G2162),AllocFactorMatrix,(P$4+1),FALSE)*$E2165</f>
        <v>0</v>
      </c>
      <c r="Q2162" s="5">
        <f>VLOOKUP(CONCATENATE($F2162," ",$G2162),AllocFactorMatrix,(Q$4+1),FALSE)*$E2165</f>
        <v>0</v>
      </c>
      <c r="R2162" s="5">
        <f>VLOOKUP(CONCATENATE($F2162," ",$G2162),AllocFactorMatrix,(R$4+1),FALSE)*$E2165</f>
        <v>0</v>
      </c>
      <c r="S2162" s="5">
        <f t="shared" si="1075"/>
        <v>0</v>
      </c>
      <c r="T2162" s="5">
        <f>VLOOKUP(CONCATENATE($F2162," ",$G2162),AllocFactorMatrix,(T$4+1),FALSE)*$E2165</f>
        <v>0</v>
      </c>
      <c r="U2162" s="5">
        <f>VLOOKUP(CONCATENATE($F2162," ",$G2162),AllocFactorMatrix,(U$4+1),FALSE)*$E2165</f>
        <v>0</v>
      </c>
      <c r="V2162" s="5">
        <f>VLOOKUP(CONCATENATE($F2162," ",$G2162),AllocFactorMatrix,(V$4+1),FALSE)*$E2165</f>
        <v>0</v>
      </c>
      <c r="W2162" s="5">
        <f>VLOOKUP(CONCATENATE($F2162," ",$G2162),AllocFactorMatrix,(W$4+1),FALSE)*$E2165</f>
        <v>0</v>
      </c>
      <c r="X2162" s="5">
        <f t="shared" si="1077"/>
        <v>0</v>
      </c>
      <c r="Y2162" s="5">
        <f>VLOOKUP(CONCATENATE($F2162," ",$G2162),AllocFactorMatrix,(Y$4+1),FALSE)*$E2165</f>
        <v>0</v>
      </c>
      <c r="Z2162" s="5">
        <f>VLOOKUP(CONCATENATE($F2162," ",$G2162),AllocFactorMatrix,(Z$4+1),FALSE)*$E2165</f>
        <v>0</v>
      </c>
      <c r="AA2162" s="5">
        <f t="shared" si="1076"/>
        <v>0</v>
      </c>
      <c r="AB2162" s="5">
        <f>VLOOKUP(CONCATENATE($F2162," ",$G2162),AllocFactorMatrix,(AB$4+1),FALSE)*$E2165</f>
        <v>0</v>
      </c>
      <c r="AC2162" s="5">
        <f>VLOOKUP(CONCATENATE($F2162," ",$G2162),AllocFactorMatrix,(AC$4+1),FALSE)*$E2165</f>
        <v>0</v>
      </c>
      <c r="AD2162" s="5">
        <f>VLOOKUP(CONCATENATE($F2162," ",$G2162),AllocFactorMatrix,(AD$4+1),FALSE)*$E2165</f>
        <v>0</v>
      </c>
    </row>
    <row r="2163" spans="4:30" hidden="1" outlineLevel="1">
      <c r="E2163" s="51"/>
      <c r="F2163" s="52" t="str">
        <f>F2165</f>
        <v>RB_GUP-Land_T</v>
      </c>
      <c r="G2163" s="55" t="str">
        <f>$G$13</f>
        <v>ENERGY</v>
      </c>
      <c r="H2163" s="4">
        <f t="shared" si="1073"/>
        <v>0</v>
      </c>
      <c r="I2163" s="5">
        <f>VLOOKUP(CONCATENATE($F2163," ",$G2163),AllocFactorMatrix,(I$4+1),FALSE)*$E2165</f>
        <v>0</v>
      </c>
      <c r="J2163" s="5">
        <f>VLOOKUP(CONCATENATE($F2163," ",$G2163),AllocFactorMatrix,(J$4+1),FALSE)*$E2165</f>
        <v>0</v>
      </c>
      <c r="K2163" s="5">
        <f>VLOOKUP(CONCATENATE($F2163," ",$G2163),AllocFactorMatrix,(K$4+1),FALSE)*$E2165</f>
        <v>0</v>
      </c>
      <c r="L2163" s="5">
        <f>VLOOKUP(CONCATENATE($F2163," ",$G2163),AllocFactorMatrix,(L$4+1),FALSE)*$E2165</f>
        <v>0</v>
      </c>
      <c r="M2163" s="5">
        <f>VLOOKUP(CONCATENATE($F2163," ",$G2163),AllocFactorMatrix,(M$4+1),FALSE)*$E2165</f>
        <v>0</v>
      </c>
      <c r="N2163" s="5">
        <f t="shared" si="1074"/>
        <v>0</v>
      </c>
      <c r="O2163" s="5">
        <f>VLOOKUP(CONCATENATE($F2163," ",$G2163),AllocFactorMatrix,(O$4+1),FALSE)*$E2165</f>
        <v>0</v>
      </c>
      <c r="P2163" s="5">
        <f>VLOOKUP(CONCATENATE($F2163," ",$G2163),AllocFactorMatrix,(P$4+1),FALSE)*$E2165</f>
        <v>0</v>
      </c>
      <c r="Q2163" s="5">
        <f>VLOOKUP(CONCATENATE($F2163," ",$G2163),AllocFactorMatrix,(Q$4+1),FALSE)*$E2165</f>
        <v>0</v>
      </c>
      <c r="R2163" s="5">
        <f>VLOOKUP(CONCATENATE($F2163," ",$G2163),AllocFactorMatrix,(R$4+1),FALSE)*$E2165</f>
        <v>0</v>
      </c>
      <c r="S2163" s="5">
        <f t="shared" si="1075"/>
        <v>0</v>
      </c>
      <c r="T2163" s="5">
        <f>VLOOKUP(CONCATENATE($F2163," ",$G2163),AllocFactorMatrix,(T$4+1),FALSE)*$E2165</f>
        <v>0</v>
      </c>
      <c r="U2163" s="5">
        <f>VLOOKUP(CONCATENATE($F2163," ",$G2163),AllocFactorMatrix,(U$4+1),FALSE)*$E2165</f>
        <v>0</v>
      </c>
      <c r="V2163" s="5">
        <f>VLOOKUP(CONCATENATE($F2163," ",$G2163),AllocFactorMatrix,(V$4+1),FALSE)*$E2165</f>
        <v>0</v>
      </c>
      <c r="W2163" s="5">
        <f>VLOOKUP(CONCATENATE($F2163," ",$G2163),AllocFactorMatrix,(W$4+1),FALSE)*$E2165</f>
        <v>0</v>
      </c>
      <c r="X2163" s="5">
        <f t="shared" si="1077"/>
        <v>0</v>
      </c>
      <c r="Y2163" s="5">
        <f>VLOOKUP(CONCATENATE($F2163," ",$G2163),AllocFactorMatrix,(Y$4+1),FALSE)*$E2165</f>
        <v>0</v>
      </c>
      <c r="Z2163" s="5">
        <f>VLOOKUP(CONCATENATE($F2163," ",$G2163),AllocFactorMatrix,(Z$4+1),FALSE)*$E2165</f>
        <v>0</v>
      </c>
      <c r="AA2163" s="5">
        <f t="shared" si="1076"/>
        <v>0</v>
      </c>
      <c r="AB2163" s="5">
        <f>VLOOKUP(CONCATENATE($F2163," ",$G2163),AllocFactorMatrix,(AB$4+1),FALSE)*$E2165</f>
        <v>0</v>
      </c>
      <c r="AC2163" s="5">
        <f>VLOOKUP(CONCATENATE($F2163," ",$G2163),AllocFactorMatrix,(AC$4+1),FALSE)*$E2165</f>
        <v>0</v>
      </c>
      <c r="AD2163" s="5">
        <f>VLOOKUP(CONCATENATE($F2163," ",$G2163),AllocFactorMatrix,(AD$4+1),FALSE)*$E2165</f>
        <v>0</v>
      </c>
    </row>
    <row r="2164" spans="4:30" hidden="1" outlineLevel="1">
      <c r="E2164" s="51"/>
      <c r="F2164" s="52" t="str">
        <f>F2165</f>
        <v>RB_GUP-Land_T</v>
      </c>
      <c r="G2164" s="55" t="str">
        <f>$G$14</f>
        <v>CUSTOMER</v>
      </c>
      <c r="H2164" s="4">
        <f t="shared" si="1073"/>
        <v>0</v>
      </c>
      <c r="I2164" s="5">
        <f>VLOOKUP(CONCATENATE($F2164," ",$G2164),AllocFactorMatrix,(I$4+1),FALSE)*$E2165</f>
        <v>0</v>
      </c>
      <c r="J2164" s="5">
        <f>VLOOKUP(CONCATENATE($F2164," ",$G2164),AllocFactorMatrix,(J$4+1),FALSE)*$E2165</f>
        <v>0</v>
      </c>
      <c r="K2164" s="5">
        <f>VLOOKUP(CONCATENATE($F2164," ",$G2164),AllocFactorMatrix,(K$4+1),FALSE)*$E2165</f>
        <v>0</v>
      </c>
      <c r="L2164" s="5">
        <f>VLOOKUP(CONCATENATE($F2164," ",$G2164),AllocFactorMatrix,(L$4+1),FALSE)*$E2165</f>
        <v>0</v>
      </c>
      <c r="M2164" s="5">
        <f>VLOOKUP(CONCATENATE($F2164," ",$G2164),AllocFactorMatrix,(M$4+1),FALSE)*$E2165</f>
        <v>0</v>
      </c>
      <c r="N2164" s="5">
        <f t="shared" si="1074"/>
        <v>0</v>
      </c>
      <c r="O2164" s="5">
        <f>VLOOKUP(CONCATENATE($F2164," ",$G2164),AllocFactorMatrix,(O$4+1),FALSE)*$E2165</f>
        <v>0</v>
      </c>
      <c r="P2164" s="5">
        <f>VLOOKUP(CONCATENATE($F2164," ",$G2164),AllocFactorMatrix,(P$4+1),FALSE)*$E2165</f>
        <v>0</v>
      </c>
      <c r="Q2164" s="5">
        <f>VLOOKUP(CONCATENATE($F2164," ",$G2164),AllocFactorMatrix,(Q$4+1),FALSE)*$E2165</f>
        <v>0</v>
      </c>
      <c r="R2164" s="5">
        <f>VLOOKUP(CONCATENATE($F2164," ",$G2164),AllocFactorMatrix,(R$4+1),FALSE)*$E2165</f>
        <v>0</v>
      </c>
      <c r="S2164" s="5">
        <f t="shared" si="1075"/>
        <v>0</v>
      </c>
      <c r="T2164" s="5">
        <f>VLOOKUP(CONCATENATE($F2164," ",$G2164),AllocFactorMatrix,(T$4+1),FALSE)*$E2165</f>
        <v>0</v>
      </c>
      <c r="U2164" s="5">
        <f>VLOOKUP(CONCATENATE($F2164," ",$G2164),AllocFactorMatrix,(U$4+1),FALSE)*$E2165</f>
        <v>0</v>
      </c>
      <c r="V2164" s="5">
        <f>VLOOKUP(CONCATENATE($F2164," ",$G2164),AllocFactorMatrix,(V$4+1),FALSE)*$E2165</f>
        <v>0</v>
      </c>
      <c r="W2164" s="5">
        <f>VLOOKUP(CONCATENATE($F2164," ",$G2164),AllocFactorMatrix,(W$4+1),FALSE)*$E2165</f>
        <v>0</v>
      </c>
      <c r="X2164" s="5">
        <f t="shared" si="1077"/>
        <v>0</v>
      </c>
      <c r="Y2164" s="5">
        <f>VLOOKUP(CONCATENATE($F2164," ",$G2164),AllocFactorMatrix,(Y$4+1),FALSE)*$E2165</f>
        <v>0</v>
      </c>
      <c r="Z2164" s="5">
        <f>VLOOKUP(CONCATENATE($F2164," ",$G2164),AllocFactorMatrix,(Z$4+1),FALSE)*$E2165</f>
        <v>0</v>
      </c>
      <c r="AA2164" s="5">
        <f t="shared" si="1076"/>
        <v>0</v>
      </c>
      <c r="AB2164" s="5">
        <f>VLOOKUP(CONCATENATE($F2164," ",$G2164),AllocFactorMatrix,(AB$4+1),FALSE)*$E2165</f>
        <v>0</v>
      </c>
      <c r="AC2164" s="5">
        <f>VLOOKUP(CONCATENATE($F2164," ",$G2164),AllocFactorMatrix,(AC$4+1),FALSE)*$E2165</f>
        <v>0</v>
      </c>
      <c r="AD2164" s="5">
        <f>VLOOKUP(CONCATENATE($F2164," ",$G2164),AllocFactorMatrix,(AD$4+1),FALSE)*$E2165</f>
        <v>0</v>
      </c>
    </row>
    <row r="2165" spans="4:30" collapsed="1">
      <c r="D2165" s="96" t="str">
        <f>D1840</f>
        <v>Adj 2 - Decommissioning Rider Removal</v>
      </c>
      <c r="E2165" s="97">
        <v>-1987451</v>
      </c>
      <c r="F2165" s="61" t="s">
        <v>580</v>
      </c>
      <c r="G2165" s="55" t="str">
        <f>$G$15</f>
        <v>TOTAL</v>
      </c>
      <c r="H2165" s="4">
        <f t="shared" si="1073"/>
        <v>-1987450.9999999991</v>
      </c>
      <c r="I2165" s="5">
        <f>VLOOKUP(CONCATENATE($F2165," ",$G2165),AllocFactorMatrix,(I$4+1),FALSE)*$E2165</f>
        <v>-979190.69380651694</v>
      </c>
      <c r="J2165" s="5">
        <f>VLOOKUP(CONCATENATE($F2165," ",$G2165),AllocFactorMatrix,(J$4+1),FALSE)*$E2165</f>
        <v>-48121.699480451301</v>
      </c>
      <c r="K2165" s="5">
        <f>VLOOKUP(CONCATENATE($F2165," ",$G2165),AllocFactorMatrix,(K$4+1),FALSE)*$E2165</f>
        <v>-175697.43925006222</v>
      </c>
      <c r="L2165" s="5">
        <f>VLOOKUP(CONCATENATE($F2165," ",$G2165),AllocFactorMatrix,(L$4+1),FALSE)*$E2165</f>
        <v>-5491.286166731029</v>
      </c>
      <c r="M2165" s="5">
        <f>VLOOKUP(CONCATENATE($F2165," ",$G2165),AllocFactorMatrix,(M$4+1),FALSE)*$E2165</f>
        <v>-547.93643106927516</v>
      </c>
      <c r="N2165" s="5">
        <f t="shared" si="1074"/>
        <v>-181736.66184786253</v>
      </c>
      <c r="O2165" s="5">
        <f>VLOOKUP(CONCATENATE($F2165," ",$G2165),AllocFactorMatrix,(O$4+1),FALSE)*$E2165</f>
        <v>-133411.49055938469</v>
      </c>
      <c r="P2165" s="5">
        <f>VLOOKUP(CONCATENATE($F2165," ",$G2165),AllocFactorMatrix,(P$4+1),FALSE)*$E2165</f>
        <v>-24835.39227900613</v>
      </c>
      <c r="Q2165" s="5">
        <f>VLOOKUP(CONCATENATE($F2165," ",$G2165),AllocFactorMatrix,(Q$4+1),FALSE)*$E2165</f>
        <v>-11834.217282412641</v>
      </c>
      <c r="R2165" s="5">
        <f>VLOOKUP(CONCATENATE($F2165," ",$G2165),AllocFactorMatrix,(R$4+1),FALSE)*$E2165</f>
        <v>-408.67737502682081</v>
      </c>
      <c r="S2165" s="5">
        <f t="shared" si="1075"/>
        <v>-170489.77749583029</v>
      </c>
      <c r="T2165" s="5">
        <f>VLOOKUP(CONCATENATE($F2165," ",$G2165),AllocFactorMatrix,(T$4+1),FALSE)*$E2165</f>
        <v>-4652.4771480802156</v>
      </c>
      <c r="U2165" s="5">
        <f>VLOOKUP(CONCATENATE($F2165," ",$G2165),AllocFactorMatrix,(U$4+1),FALSE)*$E2165</f>
        <v>-76108.245980065476</v>
      </c>
      <c r="V2165" s="5">
        <f>VLOOKUP(CONCATENATE($F2165," ",$G2165),AllocFactorMatrix,(V$4+1),FALSE)*$E2165</f>
        <v>-425511.10935572523</v>
      </c>
      <c r="W2165" s="5">
        <f>VLOOKUP(CONCATENATE($F2165," ",$G2165),AllocFactorMatrix,(W$4+1),FALSE)*$E2165</f>
        <v>-59230.589091154776</v>
      </c>
      <c r="X2165" s="5">
        <f t="shared" si="1077"/>
        <v>-565502.42157502566</v>
      </c>
      <c r="Y2165" s="5">
        <f>VLOOKUP(CONCATENATE($F2165," ",$G2165),AllocFactorMatrix,(Y$4+1),FALSE)*$E2165</f>
        <v>-40793.629077376594</v>
      </c>
      <c r="Z2165" s="5">
        <f>VLOOKUP(CONCATENATE($F2165," ",$G2165),AllocFactorMatrix,(Z$4+1),FALSE)*$E2165</f>
        <v>-685.54068644772769</v>
      </c>
      <c r="AA2165" s="5">
        <f t="shared" si="1076"/>
        <v>-41479.16976382432</v>
      </c>
      <c r="AB2165" s="5">
        <f>VLOOKUP(CONCATENATE($F2165," ",$G2165),AllocFactorMatrix,(AB$4+1),FALSE)*$E2165</f>
        <v>-531.22055230719479</v>
      </c>
      <c r="AC2165" s="5">
        <f>VLOOKUP(CONCATENATE($F2165," ",$G2165),AllocFactorMatrix,(AC$4+1),FALSE)*$E2165</f>
        <v>-328.53406671675009</v>
      </c>
      <c r="AD2165" s="5">
        <f>VLOOKUP(CONCATENATE($F2165," ",$G2165),AllocFactorMatrix,(AD$4+1),FALSE)*$E2165</f>
        <v>-70.821411464599137</v>
      </c>
    </row>
    <row r="2166" spans="4:30" hidden="1" outlineLevel="1">
      <c r="E2166" s="51"/>
      <c r="F2166" s="52" t="str">
        <f>F2173</f>
        <v>RB_GUP-Land_P</v>
      </c>
      <c r="G2166" s="55" t="str">
        <f>$G$8</f>
        <v>PRODUCTION</v>
      </c>
      <c r="H2166" s="4">
        <f t="shared" ref="H2166:H2229" si="1078">SUBTOTAL(9,I2166:AD2166)</f>
        <v>-9192378</v>
      </c>
      <c r="I2166" s="5">
        <f>VLOOKUP(CONCATENATE($F2166," ",$G2166),AllocFactorMatrix,(I$4+1),FALSE)*$E2173</f>
        <v>-5103667.8963456471</v>
      </c>
      <c r="J2166" s="5">
        <f>VLOOKUP(CONCATENATE($F2166," ",$G2166),AllocFactorMatrix,(J$4+1),FALSE)*$E2173</f>
        <v>-234844.64503969415</v>
      </c>
      <c r="K2166" s="5">
        <f>VLOOKUP(CONCATENATE($F2166," ",$G2166),AllocFactorMatrix,(K$4+1),FALSE)*$E2173</f>
        <v>-773645.69126344041</v>
      </c>
      <c r="L2166" s="5">
        <f>VLOOKUP(CONCATENATE($F2166," ",$G2166),AllocFactorMatrix,(L$4+1),FALSE)*$E2173</f>
        <v>-19330.936031268295</v>
      </c>
      <c r="M2166" s="5">
        <f>VLOOKUP(CONCATENATE($F2166," ",$G2166),AllocFactorMatrix,(M$4+1),FALSE)*$E2173</f>
        <v>-2488.4664019922625</v>
      </c>
      <c r="N2166" s="5">
        <f t="shared" ref="N2166:N2229" si="1079">SUBTOTAL(9,K2166:M2166)</f>
        <v>-795465.09369670099</v>
      </c>
      <c r="O2166" s="5">
        <f>VLOOKUP(CONCATENATE($F2166," ",$G2166),AllocFactorMatrix,(O$4+1),FALSE)*$E2173</f>
        <v>-588522.73441351263</v>
      </c>
      <c r="P2166" s="5">
        <f>VLOOKUP(CONCATENATE($F2166," ",$G2166),AllocFactorMatrix,(P$4+1),FALSE)*$E2173</f>
        <v>-106523.73319024465</v>
      </c>
      <c r="Q2166" s="5">
        <f>VLOOKUP(CONCATENATE($F2166," ",$G2166),AllocFactorMatrix,(Q$4+1),FALSE)*$E2173</f>
        <v>-41202.627923675849</v>
      </c>
      <c r="R2166" s="5">
        <f>VLOOKUP(CONCATENATE($F2166," ",$G2166),AllocFactorMatrix,(R$4+1),FALSE)*$E2173</f>
        <v>-887.78165991354854</v>
      </c>
      <c r="S2166" s="5">
        <f>SUBTOTAL(9,O2166:R2166)</f>
        <v>-737136.87718734669</v>
      </c>
      <c r="T2166" s="5">
        <f>VLOOKUP(CONCATENATE($F2166," ",$G2166),AllocFactorMatrix,(T$4+1),FALSE)*$E2173</f>
        <v>-18687.74545528942</v>
      </c>
      <c r="U2166" s="5">
        <f>VLOOKUP(CONCATENATE($F2166," ",$G2166),AllocFactorMatrix,(U$4+1),FALSE)*$E2173</f>
        <v>-297541.39417855948</v>
      </c>
      <c r="V2166" s="5">
        <f>VLOOKUP(CONCATENATE($F2166," ",$G2166),AllocFactorMatrix,(V$4+1),FALSE)*$E2173</f>
        <v>-1613627.617004432</v>
      </c>
      <c r="W2166" s="5">
        <f>VLOOKUP(CONCATENATE($F2166," ",$G2166),AllocFactorMatrix,(W$4+1),FALSE)*$E2173</f>
        <v>-212309.27294840693</v>
      </c>
      <c r="X2166" s="5">
        <f>SUBTOTAL(9,T2166:W2166)</f>
        <v>-2142166.0295866881</v>
      </c>
      <c r="Y2166" s="5">
        <f>VLOOKUP(CONCATENATE($F2166," ",$G2166),AllocFactorMatrix,(Y$4+1),FALSE)*$E2173</f>
        <v>-173454.7572317915</v>
      </c>
      <c r="Z2166" s="5">
        <f>VLOOKUP(CONCATENATE($F2166," ",$G2166),AllocFactorMatrix,(Z$4+1),FALSE)*$E2173</f>
        <v>-3605.5490130563662</v>
      </c>
      <c r="AA2166" s="5">
        <f t="shared" ref="AA2166:AA2229" si="1080">SUBTOTAL(9,Y2166:Z2166)</f>
        <v>-177060.30624484786</v>
      </c>
      <c r="AB2166" s="5">
        <f>VLOOKUP(CONCATENATE($F2166," ",$G2166),AllocFactorMatrix,(AB$4+1),FALSE)*$E2173</f>
        <v>-2037.1518990773563</v>
      </c>
      <c r="AC2166" s="5">
        <f>VLOOKUP(CONCATENATE($F2166," ",$G2166),AllocFactorMatrix,(AC$4+1),FALSE)*$E2173</f>
        <v>0</v>
      </c>
      <c r="AD2166" s="5">
        <f>VLOOKUP(CONCATENATE($F2166," ",$G2166),AllocFactorMatrix,(AD$4+1),FALSE)*$E2173</f>
        <v>0</v>
      </c>
    </row>
    <row r="2167" spans="4:30" hidden="1" outlineLevel="1">
      <c r="E2167" s="51"/>
      <c r="F2167" s="52" t="str">
        <f>F2173</f>
        <v>RB_GUP-Land_P</v>
      </c>
      <c r="G2167" s="55" t="str">
        <f>$G$9</f>
        <v>BULKTRAN</v>
      </c>
      <c r="H2167" s="4">
        <f t="shared" si="1078"/>
        <v>0</v>
      </c>
      <c r="I2167" s="5">
        <f>VLOOKUP(CONCATENATE($F2167," ",$G2167),AllocFactorMatrix,(I$4+1),FALSE)*$E2173</f>
        <v>0</v>
      </c>
      <c r="J2167" s="5">
        <f>VLOOKUP(CONCATENATE($F2167," ",$G2167),AllocFactorMatrix,(J$4+1),FALSE)*$E2173</f>
        <v>0</v>
      </c>
      <c r="K2167" s="5">
        <f>VLOOKUP(CONCATENATE($F2167," ",$G2167),AllocFactorMatrix,(K$4+1),FALSE)*$E2173</f>
        <v>0</v>
      </c>
      <c r="L2167" s="5">
        <f>VLOOKUP(CONCATENATE($F2167," ",$G2167),AllocFactorMatrix,(L$4+1),FALSE)*$E2173</f>
        <v>0</v>
      </c>
      <c r="M2167" s="5">
        <f>VLOOKUP(CONCATENATE($F2167," ",$G2167),AllocFactorMatrix,(M$4+1),FALSE)*$E2173</f>
        <v>0</v>
      </c>
      <c r="N2167" s="5">
        <f t="shared" si="1079"/>
        <v>0</v>
      </c>
      <c r="O2167" s="5">
        <f>VLOOKUP(CONCATENATE($F2167," ",$G2167),AllocFactorMatrix,(O$4+1),FALSE)*$E2173</f>
        <v>0</v>
      </c>
      <c r="P2167" s="5">
        <f>VLOOKUP(CONCATENATE($F2167," ",$G2167),AllocFactorMatrix,(P$4+1),FALSE)*$E2173</f>
        <v>0</v>
      </c>
      <c r="Q2167" s="5">
        <f>VLOOKUP(CONCATENATE($F2167," ",$G2167),AllocFactorMatrix,(Q$4+1),FALSE)*$E2173</f>
        <v>0</v>
      </c>
      <c r="R2167" s="5">
        <f>VLOOKUP(CONCATENATE($F2167," ",$G2167),AllocFactorMatrix,(R$4+1),FALSE)*$E2173</f>
        <v>0</v>
      </c>
      <c r="S2167" s="5">
        <f t="shared" ref="S2167:S2229" si="1081">SUBTOTAL(9,O2167:R2167)</f>
        <v>0</v>
      </c>
      <c r="T2167" s="5">
        <f>VLOOKUP(CONCATENATE($F2167," ",$G2167),AllocFactorMatrix,(T$4+1),FALSE)*$E2173</f>
        <v>0</v>
      </c>
      <c r="U2167" s="5">
        <f>VLOOKUP(CONCATENATE($F2167," ",$G2167),AllocFactorMatrix,(U$4+1),FALSE)*$E2173</f>
        <v>0</v>
      </c>
      <c r="V2167" s="5">
        <f>VLOOKUP(CONCATENATE($F2167," ",$G2167),AllocFactorMatrix,(V$4+1),FALSE)*$E2173</f>
        <v>0</v>
      </c>
      <c r="W2167" s="5">
        <f>VLOOKUP(CONCATENATE($F2167," ",$G2167),AllocFactorMatrix,(W$4+1),FALSE)*$E2173</f>
        <v>0</v>
      </c>
      <c r="X2167" s="5">
        <f t="shared" ref="X2167:X2173" si="1082">SUBTOTAL(9,T2167:W2167)</f>
        <v>0</v>
      </c>
      <c r="Y2167" s="5">
        <f>VLOOKUP(CONCATENATE($F2167," ",$G2167),AllocFactorMatrix,(Y$4+1),FALSE)*$E2173</f>
        <v>0</v>
      </c>
      <c r="Z2167" s="5">
        <f>VLOOKUP(CONCATENATE($F2167," ",$G2167),AllocFactorMatrix,(Z$4+1),FALSE)*$E2173</f>
        <v>0</v>
      </c>
      <c r="AA2167" s="5">
        <f t="shared" si="1080"/>
        <v>0</v>
      </c>
      <c r="AB2167" s="5">
        <f>VLOOKUP(CONCATENATE($F2167," ",$G2167),AllocFactorMatrix,(AB$4+1),FALSE)*$E2173</f>
        <v>0</v>
      </c>
      <c r="AC2167" s="5">
        <f>VLOOKUP(CONCATENATE($F2167," ",$G2167),AllocFactorMatrix,(AC$4+1),FALSE)*$E2173</f>
        <v>0</v>
      </c>
      <c r="AD2167" s="5">
        <f>VLOOKUP(CONCATENATE($F2167," ",$G2167),AllocFactorMatrix,(AD$4+1),FALSE)*$E2173</f>
        <v>0</v>
      </c>
    </row>
    <row r="2168" spans="4:30" hidden="1" outlineLevel="1">
      <c r="E2168" s="51"/>
      <c r="F2168" s="52" t="str">
        <f>F2173</f>
        <v>RB_GUP-Land_P</v>
      </c>
      <c r="G2168" s="55" t="str">
        <f>$G$10</f>
        <v>SUBTRAN</v>
      </c>
      <c r="H2168" s="4">
        <f t="shared" si="1078"/>
        <v>0</v>
      </c>
      <c r="I2168" s="5">
        <f>VLOOKUP(CONCATENATE($F2168," ",$G2168),AllocFactorMatrix,(I$4+1),FALSE)*$E2173</f>
        <v>0</v>
      </c>
      <c r="J2168" s="5">
        <f>VLOOKUP(CONCATENATE($F2168," ",$G2168),AllocFactorMatrix,(J$4+1),FALSE)*$E2173</f>
        <v>0</v>
      </c>
      <c r="K2168" s="5">
        <f>VLOOKUP(CONCATENATE($F2168," ",$G2168),AllocFactorMatrix,(K$4+1),FALSE)*$E2173</f>
        <v>0</v>
      </c>
      <c r="L2168" s="5">
        <f>VLOOKUP(CONCATENATE($F2168," ",$G2168),AllocFactorMatrix,(L$4+1),FALSE)*$E2173</f>
        <v>0</v>
      </c>
      <c r="M2168" s="5">
        <f>VLOOKUP(CONCATENATE($F2168," ",$G2168),AllocFactorMatrix,(M$4+1),FALSE)*$E2173</f>
        <v>0</v>
      </c>
      <c r="N2168" s="5">
        <f t="shared" si="1079"/>
        <v>0</v>
      </c>
      <c r="O2168" s="5">
        <f>VLOOKUP(CONCATENATE($F2168," ",$G2168),AllocFactorMatrix,(O$4+1),FALSE)*$E2173</f>
        <v>0</v>
      </c>
      <c r="P2168" s="5">
        <f>VLOOKUP(CONCATENATE($F2168," ",$G2168),AllocFactorMatrix,(P$4+1),FALSE)*$E2173</f>
        <v>0</v>
      </c>
      <c r="Q2168" s="5">
        <f>VLOOKUP(CONCATENATE($F2168," ",$G2168),AllocFactorMatrix,(Q$4+1),FALSE)*$E2173</f>
        <v>0</v>
      </c>
      <c r="R2168" s="5">
        <f>VLOOKUP(CONCATENATE($F2168," ",$G2168),AllocFactorMatrix,(R$4+1),FALSE)*$E2173</f>
        <v>0</v>
      </c>
      <c r="S2168" s="5">
        <f t="shared" si="1081"/>
        <v>0</v>
      </c>
      <c r="T2168" s="5">
        <f>VLOOKUP(CONCATENATE($F2168," ",$G2168),AllocFactorMatrix,(T$4+1),FALSE)*$E2173</f>
        <v>0</v>
      </c>
      <c r="U2168" s="5">
        <f>VLOOKUP(CONCATENATE($F2168," ",$G2168),AllocFactorMatrix,(U$4+1),FALSE)*$E2173</f>
        <v>0</v>
      </c>
      <c r="V2168" s="5">
        <f>VLOOKUP(CONCATENATE($F2168," ",$G2168),AllocFactorMatrix,(V$4+1),FALSE)*$E2173</f>
        <v>0</v>
      </c>
      <c r="W2168" s="5">
        <f>VLOOKUP(CONCATENATE($F2168," ",$G2168),AllocFactorMatrix,(W$4+1),FALSE)*$E2173</f>
        <v>0</v>
      </c>
      <c r="X2168" s="5">
        <f t="shared" si="1082"/>
        <v>0</v>
      </c>
      <c r="Y2168" s="5">
        <f>VLOOKUP(CONCATENATE($F2168," ",$G2168),AllocFactorMatrix,(Y$4+1),FALSE)*$E2173</f>
        <v>0</v>
      </c>
      <c r="Z2168" s="5">
        <f>VLOOKUP(CONCATENATE($F2168," ",$G2168),AllocFactorMatrix,(Z$4+1),FALSE)*$E2173</f>
        <v>0</v>
      </c>
      <c r="AA2168" s="5">
        <f t="shared" si="1080"/>
        <v>0</v>
      </c>
      <c r="AB2168" s="5">
        <f>VLOOKUP(CONCATENATE($F2168," ",$G2168),AllocFactorMatrix,(AB$4+1),FALSE)*$E2173</f>
        <v>0</v>
      </c>
      <c r="AC2168" s="5">
        <f>VLOOKUP(CONCATENATE($F2168," ",$G2168),AllocFactorMatrix,(AC$4+1),FALSE)*$E2173</f>
        <v>0</v>
      </c>
      <c r="AD2168" s="5">
        <f>VLOOKUP(CONCATENATE($F2168," ",$G2168),AllocFactorMatrix,(AD$4+1),FALSE)*$E2173</f>
        <v>0</v>
      </c>
    </row>
    <row r="2169" spans="4:30" hidden="1" outlineLevel="1">
      <c r="E2169" s="51"/>
      <c r="F2169" s="52" t="str">
        <f>F2173</f>
        <v>RB_GUP-Land_P</v>
      </c>
      <c r="G2169" s="55" t="str">
        <f>$G$11</f>
        <v>DISTPRI</v>
      </c>
      <c r="H2169" s="4">
        <f t="shared" si="1078"/>
        <v>0</v>
      </c>
      <c r="I2169" s="5">
        <f>VLOOKUP(CONCATENATE($F2169," ",$G2169),AllocFactorMatrix,(I$4+1),FALSE)*$E2173</f>
        <v>0</v>
      </c>
      <c r="J2169" s="5">
        <f>VLOOKUP(CONCATENATE($F2169," ",$G2169),AllocFactorMatrix,(J$4+1),FALSE)*$E2173</f>
        <v>0</v>
      </c>
      <c r="K2169" s="5">
        <f>VLOOKUP(CONCATENATE($F2169," ",$G2169),AllocFactorMatrix,(K$4+1),FALSE)*$E2173</f>
        <v>0</v>
      </c>
      <c r="L2169" s="5">
        <f>VLOOKUP(CONCATENATE($F2169," ",$G2169),AllocFactorMatrix,(L$4+1),FALSE)*$E2173</f>
        <v>0</v>
      </c>
      <c r="M2169" s="5">
        <f>VLOOKUP(CONCATENATE($F2169," ",$G2169),AllocFactorMatrix,(M$4+1),FALSE)*$E2173</f>
        <v>0</v>
      </c>
      <c r="N2169" s="5">
        <f t="shared" si="1079"/>
        <v>0</v>
      </c>
      <c r="O2169" s="5">
        <f>VLOOKUP(CONCATENATE($F2169," ",$G2169),AllocFactorMatrix,(O$4+1),FALSE)*$E2173</f>
        <v>0</v>
      </c>
      <c r="P2169" s="5">
        <f>VLOOKUP(CONCATENATE($F2169," ",$G2169),AllocFactorMatrix,(P$4+1),FALSE)*$E2173</f>
        <v>0</v>
      </c>
      <c r="Q2169" s="5">
        <f>VLOOKUP(CONCATENATE($F2169," ",$G2169),AllocFactorMatrix,(Q$4+1),FALSE)*$E2173</f>
        <v>0</v>
      </c>
      <c r="R2169" s="5">
        <f>VLOOKUP(CONCATENATE($F2169," ",$G2169),AllocFactorMatrix,(R$4+1),FALSE)*$E2173</f>
        <v>0</v>
      </c>
      <c r="S2169" s="5">
        <f t="shared" si="1081"/>
        <v>0</v>
      </c>
      <c r="T2169" s="5">
        <f>VLOOKUP(CONCATENATE($F2169," ",$G2169),AllocFactorMatrix,(T$4+1),FALSE)*$E2173</f>
        <v>0</v>
      </c>
      <c r="U2169" s="5">
        <f>VLOOKUP(CONCATENATE($F2169," ",$G2169),AllocFactorMatrix,(U$4+1),FALSE)*$E2173</f>
        <v>0</v>
      </c>
      <c r="V2169" s="5">
        <f>VLOOKUP(CONCATENATE($F2169," ",$G2169),AllocFactorMatrix,(V$4+1),FALSE)*$E2173</f>
        <v>0</v>
      </c>
      <c r="W2169" s="5">
        <f>VLOOKUP(CONCATENATE($F2169," ",$G2169),AllocFactorMatrix,(W$4+1),FALSE)*$E2173</f>
        <v>0</v>
      </c>
      <c r="X2169" s="5">
        <f t="shared" si="1082"/>
        <v>0</v>
      </c>
      <c r="Y2169" s="5">
        <f>VLOOKUP(CONCATENATE($F2169," ",$G2169),AllocFactorMatrix,(Y$4+1),FALSE)*$E2173</f>
        <v>0</v>
      </c>
      <c r="Z2169" s="5">
        <f>VLOOKUP(CONCATENATE($F2169," ",$G2169),AllocFactorMatrix,(Z$4+1),FALSE)*$E2173</f>
        <v>0</v>
      </c>
      <c r="AA2169" s="5">
        <f t="shared" si="1080"/>
        <v>0</v>
      </c>
      <c r="AB2169" s="5">
        <f>VLOOKUP(CONCATENATE($F2169," ",$G2169),AllocFactorMatrix,(AB$4+1),FALSE)*$E2173</f>
        <v>0</v>
      </c>
      <c r="AC2169" s="5">
        <f>VLOOKUP(CONCATENATE($F2169," ",$G2169),AllocFactorMatrix,(AC$4+1),FALSE)*$E2173</f>
        <v>0</v>
      </c>
      <c r="AD2169" s="5">
        <f>VLOOKUP(CONCATENATE($F2169," ",$G2169),AllocFactorMatrix,(AD$4+1),FALSE)*$E2173</f>
        <v>0</v>
      </c>
    </row>
    <row r="2170" spans="4:30" hidden="1" outlineLevel="1">
      <c r="E2170" s="51"/>
      <c r="F2170" s="52" t="str">
        <f>F2173</f>
        <v>RB_GUP-Land_P</v>
      </c>
      <c r="G2170" s="55" t="str">
        <f>$G$12</f>
        <v>DISTSEC</v>
      </c>
      <c r="H2170" s="4">
        <f t="shared" si="1078"/>
        <v>0</v>
      </c>
      <c r="I2170" s="5">
        <f>VLOOKUP(CONCATENATE($F2170," ",$G2170),AllocFactorMatrix,(I$4+1),FALSE)*$E2173</f>
        <v>0</v>
      </c>
      <c r="J2170" s="5">
        <f>VLOOKUP(CONCATENATE($F2170," ",$G2170),AllocFactorMatrix,(J$4+1),FALSE)*$E2173</f>
        <v>0</v>
      </c>
      <c r="K2170" s="5">
        <f>VLOOKUP(CONCATENATE($F2170," ",$G2170),AllocFactorMatrix,(K$4+1),FALSE)*$E2173</f>
        <v>0</v>
      </c>
      <c r="L2170" s="5">
        <f>VLOOKUP(CONCATENATE($F2170," ",$G2170),AllocFactorMatrix,(L$4+1),FALSE)*$E2173</f>
        <v>0</v>
      </c>
      <c r="M2170" s="5">
        <f>VLOOKUP(CONCATENATE($F2170," ",$G2170),AllocFactorMatrix,(M$4+1),FALSE)*$E2173</f>
        <v>0</v>
      </c>
      <c r="N2170" s="5">
        <f t="shared" si="1079"/>
        <v>0</v>
      </c>
      <c r="O2170" s="5">
        <f>VLOOKUP(CONCATENATE($F2170," ",$G2170),AllocFactorMatrix,(O$4+1),FALSE)*$E2173</f>
        <v>0</v>
      </c>
      <c r="P2170" s="5">
        <f>VLOOKUP(CONCATENATE($F2170," ",$G2170),AllocFactorMatrix,(P$4+1),FALSE)*$E2173</f>
        <v>0</v>
      </c>
      <c r="Q2170" s="5">
        <f>VLOOKUP(CONCATENATE($F2170," ",$G2170),AllocFactorMatrix,(Q$4+1),FALSE)*$E2173</f>
        <v>0</v>
      </c>
      <c r="R2170" s="5">
        <f>VLOOKUP(CONCATENATE($F2170," ",$G2170),AllocFactorMatrix,(R$4+1),FALSE)*$E2173</f>
        <v>0</v>
      </c>
      <c r="S2170" s="5">
        <f t="shared" si="1081"/>
        <v>0</v>
      </c>
      <c r="T2170" s="5">
        <f>VLOOKUP(CONCATENATE($F2170," ",$G2170),AllocFactorMatrix,(T$4+1),FALSE)*$E2173</f>
        <v>0</v>
      </c>
      <c r="U2170" s="5">
        <f>VLOOKUP(CONCATENATE($F2170," ",$G2170),AllocFactorMatrix,(U$4+1),FALSE)*$E2173</f>
        <v>0</v>
      </c>
      <c r="V2170" s="5">
        <f>VLOOKUP(CONCATENATE($F2170," ",$G2170),AllocFactorMatrix,(V$4+1),FALSE)*$E2173</f>
        <v>0</v>
      </c>
      <c r="W2170" s="5">
        <f>VLOOKUP(CONCATENATE($F2170," ",$G2170),AllocFactorMatrix,(W$4+1),FALSE)*$E2173</f>
        <v>0</v>
      </c>
      <c r="X2170" s="5">
        <f t="shared" si="1082"/>
        <v>0</v>
      </c>
      <c r="Y2170" s="5">
        <f>VLOOKUP(CONCATENATE($F2170," ",$G2170),AllocFactorMatrix,(Y$4+1),FALSE)*$E2173</f>
        <v>0</v>
      </c>
      <c r="Z2170" s="5">
        <f>VLOOKUP(CONCATENATE($F2170," ",$G2170),AllocFactorMatrix,(Z$4+1),FALSE)*$E2173</f>
        <v>0</v>
      </c>
      <c r="AA2170" s="5">
        <f t="shared" si="1080"/>
        <v>0</v>
      </c>
      <c r="AB2170" s="5">
        <f>VLOOKUP(CONCATENATE($F2170," ",$G2170),AllocFactorMatrix,(AB$4+1),FALSE)*$E2173</f>
        <v>0</v>
      </c>
      <c r="AC2170" s="5">
        <f>VLOOKUP(CONCATENATE($F2170," ",$G2170),AllocFactorMatrix,(AC$4+1),FALSE)*$E2173</f>
        <v>0</v>
      </c>
      <c r="AD2170" s="5">
        <f>VLOOKUP(CONCATENATE($F2170," ",$G2170),AllocFactorMatrix,(AD$4+1),FALSE)*$E2173</f>
        <v>0</v>
      </c>
    </row>
    <row r="2171" spans="4:30" hidden="1" outlineLevel="1">
      <c r="E2171" s="51"/>
      <c r="F2171" s="52" t="str">
        <f>F2173</f>
        <v>RB_GUP-Land_P</v>
      </c>
      <c r="G2171" s="55" t="str">
        <f>$G$13</f>
        <v>ENERGY</v>
      </c>
      <c r="H2171" s="4">
        <f t="shared" si="1078"/>
        <v>0</v>
      </c>
      <c r="I2171" s="5">
        <f>VLOOKUP(CONCATENATE($F2171," ",$G2171),AllocFactorMatrix,(I$4+1),FALSE)*$E2173</f>
        <v>0</v>
      </c>
      <c r="J2171" s="5">
        <f>VLOOKUP(CONCATENATE($F2171," ",$G2171),AllocFactorMatrix,(J$4+1),FALSE)*$E2173</f>
        <v>0</v>
      </c>
      <c r="K2171" s="5">
        <f>VLOOKUP(CONCATENATE($F2171," ",$G2171),AllocFactorMatrix,(K$4+1),FALSE)*$E2173</f>
        <v>0</v>
      </c>
      <c r="L2171" s="5">
        <f>VLOOKUP(CONCATENATE($F2171," ",$G2171),AllocFactorMatrix,(L$4+1),FALSE)*$E2173</f>
        <v>0</v>
      </c>
      <c r="M2171" s="5">
        <f>VLOOKUP(CONCATENATE($F2171," ",$G2171),AllocFactorMatrix,(M$4+1),FALSE)*$E2173</f>
        <v>0</v>
      </c>
      <c r="N2171" s="5">
        <f t="shared" si="1079"/>
        <v>0</v>
      </c>
      <c r="O2171" s="5">
        <f>VLOOKUP(CONCATENATE($F2171," ",$G2171),AllocFactorMatrix,(O$4+1),FALSE)*$E2173</f>
        <v>0</v>
      </c>
      <c r="P2171" s="5">
        <f>VLOOKUP(CONCATENATE($F2171," ",$G2171),AllocFactorMatrix,(P$4+1),FALSE)*$E2173</f>
        <v>0</v>
      </c>
      <c r="Q2171" s="5">
        <f>VLOOKUP(CONCATENATE($F2171," ",$G2171),AllocFactorMatrix,(Q$4+1),FALSE)*$E2173</f>
        <v>0</v>
      </c>
      <c r="R2171" s="5">
        <f>VLOOKUP(CONCATENATE($F2171," ",$G2171),AllocFactorMatrix,(R$4+1),FALSE)*$E2173</f>
        <v>0</v>
      </c>
      <c r="S2171" s="5">
        <f t="shared" si="1081"/>
        <v>0</v>
      </c>
      <c r="T2171" s="5">
        <f>VLOOKUP(CONCATENATE($F2171," ",$G2171),AllocFactorMatrix,(T$4+1),FALSE)*$E2173</f>
        <v>0</v>
      </c>
      <c r="U2171" s="5">
        <f>VLOOKUP(CONCATENATE($F2171," ",$G2171),AllocFactorMatrix,(U$4+1),FALSE)*$E2173</f>
        <v>0</v>
      </c>
      <c r="V2171" s="5">
        <f>VLOOKUP(CONCATENATE($F2171," ",$G2171),AllocFactorMatrix,(V$4+1),FALSE)*$E2173</f>
        <v>0</v>
      </c>
      <c r="W2171" s="5">
        <f>VLOOKUP(CONCATENATE($F2171," ",$G2171),AllocFactorMatrix,(W$4+1),FALSE)*$E2173</f>
        <v>0</v>
      </c>
      <c r="X2171" s="5">
        <f t="shared" si="1082"/>
        <v>0</v>
      </c>
      <c r="Y2171" s="5">
        <f>VLOOKUP(CONCATENATE($F2171," ",$G2171),AllocFactorMatrix,(Y$4+1),FALSE)*$E2173</f>
        <v>0</v>
      </c>
      <c r="Z2171" s="5">
        <f>VLOOKUP(CONCATENATE($F2171," ",$G2171),AllocFactorMatrix,(Z$4+1),FALSE)*$E2173</f>
        <v>0</v>
      </c>
      <c r="AA2171" s="5">
        <f t="shared" si="1080"/>
        <v>0</v>
      </c>
      <c r="AB2171" s="5">
        <f>VLOOKUP(CONCATENATE($F2171," ",$G2171),AllocFactorMatrix,(AB$4+1),FALSE)*$E2173</f>
        <v>0</v>
      </c>
      <c r="AC2171" s="5">
        <f>VLOOKUP(CONCATENATE($F2171," ",$G2171),AllocFactorMatrix,(AC$4+1),FALSE)*$E2173</f>
        <v>0</v>
      </c>
      <c r="AD2171" s="5">
        <f>VLOOKUP(CONCATENATE($F2171," ",$G2171),AllocFactorMatrix,(AD$4+1),FALSE)*$E2173</f>
        <v>0</v>
      </c>
    </row>
    <row r="2172" spans="4:30" hidden="1" outlineLevel="1">
      <c r="E2172" s="51"/>
      <c r="F2172" s="52" t="str">
        <f>F2173</f>
        <v>RB_GUP-Land_P</v>
      </c>
      <c r="G2172" s="55" t="str">
        <f>$G$14</f>
        <v>CUSTOMER</v>
      </c>
      <c r="H2172" s="4">
        <f t="shared" si="1078"/>
        <v>0</v>
      </c>
      <c r="I2172" s="5">
        <f>VLOOKUP(CONCATENATE($F2172," ",$G2172),AllocFactorMatrix,(I$4+1),FALSE)*$E2173</f>
        <v>0</v>
      </c>
      <c r="J2172" s="5">
        <f>VLOOKUP(CONCATENATE($F2172," ",$G2172),AllocFactorMatrix,(J$4+1),FALSE)*$E2173</f>
        <v>0</v>
      </c>
      <c r="K2172" s="5">
        <f>VLOOKUP(CONCATENATE($F2172," ",$G2172),AllocFactorMatrix,(K$4+1),FALSE)*$E2173</f>
        <v>0</v>
      </c>
      <c r="L2172" s="5">
        <f>VLOOKUP(CONCATENATE($F2172," ",$G2172),AllocFactorMatrix,(L$4+1),FALSE)*$E2173</f>
        <v>0</v>
      </c>
      <c r="M2172" s="5">
        <f>VLOOKUP(CONCATENATE($F2172," ",$G2172),AllocFactorMatrix,(M$4+1),FALSE)*$E2173</f>
        <v>0</v>
      </c>
      <c r="N2172" s="5">
        <f t="shared" si="1079"/>
        <v>0</v>
      </c>
      <c r="O2172" s="5">
        <f>VLOOKUP(CONCATENATE($F2172," ",$G2172),AllocFactorMatrix,(O$4+1),FALSE)*$E2173</f>
        <v>0</v>
      </c>
      <c r="P2172" s="5">
        <f>VLOOKUP(CONCATENATE($F2172," ",$G2172),AllocFactorMatrix,(P$4+1),FALSE)*$E2173</f>
        <v>0</v>
      </c>
      <c r="Q2172" s="5">
        <f>VLOOKUP(CONCATENATE($F2172," ",$G2172),AllocFactorMatrix,(Q$4+1),FALSE)*$E2173</f>
        <v>0</v>
      </c>
      <c r="R2172" s="5">
        <f>VLOOKUP(CONCATENATE($F2172," ",$G2172),AllocFactorMatrix,(R$4+1),FALSE)*$E2173</f>
        <v>0</v>
      </c>
      <c r="S2172" s="5">
        <f t="shared" si="1081"/>
        <v>0</v>
      </c>
      <c r="T2172" s="5">
        <f>VLOOKUP(CONCATENATE($F2172," ",$G2172),AllocFactorMatrix,(T$4+1),FALSE)*$E2173</f>
        <v>0</v>
      </c>
      <c r="U2172" s="5">
        <f>VLOOKUP(CONCATENATE($F2172," ",$G2172),AllocFactorMatrix,(U$4+1),FALSE)*$E2173</f>
        <v>0</v>
      </c>
      <c r="V2172" s="5">
        <f>VLOOKUP(CONCATENATE($F2172," ",$G2172),AllocFactorMatrix,(V$4+1),FALSE)*$E2173</f>
        <v>0</v>
      </c>
      <c r="W2172" s="5">
        <f>VLOOKUP(CONCATENATE($F2172," ",$G2172),AllocFactorMatrix,(W$4+1),FALSE)*$E2173</f>
        <v>0</v>
      </c>
      <c r="X2172" s="5">
        <f t="shared" si="1082"/>
        <v>0</v>
      </c>
      <c r="Y2172" s="5">
        <f>VLOOKUP(CONCATENATE($F2172," ",$G2172),AllocFactorMatrix,(Y$4+1),FALSE)*$E2173</f>
        <v>0</v>
      </c>
      <c r="Z2172" s="5">
        <f>VLOOKUP(CONCATENATE($F2172," ",$G2172),AllocFactorMatrix,(Z$4+1),FALSE)*$E2173</f>
        <v>0</v>
      </c>
      <c r="AA2172" s="5">
        <f t="shared" si="1080"/>
        <v>0</v>
      </c>
      <c r="AB2172" s="5">
        <f>VLOOKUP(CONCATENATE($F2172," ",$G2172),AllocFactorMatrix,(AB$4+1),FALSE)*$E2173</f>
        <v>0</v>
      </c>
      <c r="AC2172" s="5">
        <f>VLOOKUP(CONCATENATE($F2172," ",$G2172),AllocFactorMatrix,(AC$4+1),FALSE)*$E2173</f>
        <v>0</v>
      </c>
      <c r="AD2172" s="5">
        <f>VLOOKUP(CONCATENATE($F2172," ",$G2172),AllocFactorMatrix,(AD$4+1),FALSE)*$E2173</f>
        <v>0</v>
      </c>
    </row>
    <row r="2173" spans="4:30" collapsed="1">
      <c r="D2173" s="1" t="str">
        <f>D1848</f>
        <v>Adj 3 - Env Surcharge - Remove Mitchell FGD Expenses</v>
      </c>
      <c r="E2173" s="97">
        <v>-9192378</v>
      </c>
      <c r="F2173" s="61" t="s">
        <v>579</v>
      </c>
      <c r="G2173" s="55" t="str">
        <f>$G$15</f>
        <v>TOTAL</v>
      </c>
      <c r="H2173" s="4">
        <f t="shared" si="1078"/>
        <v>-9192378</v>
      </c>
      <c r="I2173" s="5">
        <f>VLOOKUP(CONCATENATE($F2173," ",$G2173),AllocFactorMatrix,(I$4+1),FALSE)*$E2173</f>
        <v>-5103667.8963456471</v>
      </c>
      <c r="J2173" s="5">
        <f>VLOOKUP(CONCATENATE($F2173," ",$G2173),AllocFactorMatrix,(J$4+1),FALSE)*$E2173</f>
        <v>-234844.64503969415</v>
      </c>
      <c r="K2173" s="5">
        <f>VLOOKUP(CONCATENATE($F2173," ",$G2173),AllocFactorMatrix,(K$4+1),FALSE)*$E2173</f>
        <v>-773645.69126344041</v>
      </c>
      <c r="L2173" s="5">
        <f>VLOOKUP(CONCATENATE($F2173," ",$G2173),AllocFactorMatrix,(L$4+1),FALSE)*$E2173</f>
        <v>-19330.936031268295</v>
      </c>
      <c r="M2173" s="5">
        <f>VLOOKUP(CONCATENATE($F2173," ",$G2173),AllocFactorMatrix,(M$4+1),FALSE)*$E2173</f>
        <v>-2488.4664019922625</v>
      </c>
      <c r="N2173" s="5">
        <f t="shared" si="1079"/>
        <v>-795465.09369670099</v>
      </c>
      <c r="O2173" s="5">
        <f>VLOOKUP(CONCATENATE($F2173," ",$G2173),AllocFactorMatrix,(O$4+1),FALSE)*$E2173</f>
        <v>-588522.73441351263</v>
      </c>
      <c r="P2173" s="5">
        <f>VLOOKUP(CONCATENATE($F2173," ",$G2173),AllocFactorMatrix,(P$4+1),FALSE)*$E2173</f>
        <v>-106523.73319024465</v>
      </c>
      <c r="Q2173" s="5">
        <f>VLOOKUP(CONCATENATE($F2173," ",$G2173),AllocFactorMatrix,(Q$4+1),FALSE)*$E2173</f>
        <v>-41202.627923675849</v>
      </c>
      <c r="R2173" s="5">
        <f>VLOOKUP(CONCATENATE($F2173," ",$G2173),AllocFactorMatrix,(R$4+1),FALSE)*$E2173</f>
        <v>-887.78165991354854</v>
      </c>
      <c r="S2173" s="5">
        <f t="shared" si="1081"/>
        <v>-737136.87718734669</v>
      </c>
      <c r="T2173" s="5">
        <f>VLOOKUP(CONCATENATE($F2173," ",$G2173),AllocFactorMatrix,(T$4+1),FALSE)*$E2173</f>
        <v>-18687.74545528942</v>
      </c>
      <c r="U2173" s="5">
        <f>VLOOKUP(CONCATENATE($F2173," ",$G2173),AllocFactorMatrix,(U$4+1),FALSE)*$E2173</f>
        <v>-297541.39417855948</v>
      </c>
      <c r="V2173" s="5">
        <f>VLOOKUP(CONCATENATE($F2173," ",$G2173),AllocFactorMatrix,(V$4+1),FALSE)*$E2173</f>
        <v>-1613627.617004432</v>
      </c>
      <c r="W2173" s="5">
        <f>VLOOKUP(CONCATENATE($F2173," ",$G2173),AllocFactorMatrix,(W$4+1),FALSE)*$E2173</f>
        <v>-212309.27294840693</v>
      </c>
      <c r="X2173" s="5">
        <f t="shared" si="1082"/>
        <v>-2142166.0295866881</v>
      </c>
      <c r="Y2173" s="5">
        <f>VLOOKUP(CONCATENATE($F2173," ",$G2173),AllocFactorMatrix,(Y$4+1),FALSE)*$E2173</f>
        <v>-173454.7572317915</v>
      </c>
      <c r="Z2173" s="5">
        <f>VLOOKUP(CONCATENATE($F2173," ",$G2173),AllocFactorMatrix,(Z$4+1),FALSE)*$E2173</f>
        <v>-3605.5490130563662</v>
      </c>
      <c r="AA2173" s="5">
        <f t="shared" si="1080"/>
        <v>-177060.30624484786</v>
      </c>
      <c r="AB2173" s="5">
        <f>VLOOKUP(CONCATENATE($F2173," ",$G2173),AllocFactorMatrix,(AB$4+1),FALSE)*$E2173</f>
        <v>-2037.1518990773563</v>
      </c>
      <c r="AC2173" s="5">
        <f>VLOOKUP(CONCATENATE($F2173," ",$G2173),AllocFactorMatrix,(AC$4+1),FALSE)*$E2173</f>
        <v>0</v>
      </c>
      <c r="AD2173" s="5">
        <f>VLOOKUP(CONCATENATE($F2173," ",$G2173),AllocFactorMatrix,(AD$4+1),FALSE)*$E2173</f>
        <v>0</v>
      </c>
    </row>
    <row r="2174" spans="4:30" hidden="1" outlineLevel="1">
      <c r="E2174" s="51"/>
      <c r="F2174" s="52" t="str">
        <f>F2181</f>
        <v>RB_GUP-Land_P</v>
      </c>
      <c r="G2174" s="55" t="str">
        <f>$G$8</f>
        <v>PRODUCTION</v>
      </c>
      <c r="H2174" s="4">
        <f t="shared" ref="H2174:H2181" si="1083">SUBTOTAL(9,I2174:AD2174)</f>
        <v>42028.000000000015</v>
      </c>
      <c r="I2174" s="5">
        <f>VLOOKUP(CONCATENATE($F2174," ",$G2174),AllocFactorMatrix,(I$4+1),FALSE)*$E2181</f>
        <v>23334.218234673866</v>
      </c>
      <c r="J2174" s="5">
        <f>VLOOKUP(CONCATENATE($F2174," ",$G2174),AllocFactorMatrix,(J$4+1),FALSE)*$E2181</f>
        <v>1073.721156998577</v>
      </c>
      <c r="K2174" s="5">
        <f>VLOOKUP(CONCATENATE($F2174," ",$G2174),AllocFactorMatrix,(K$4+1),FALSE)*$E2181</f>
        <v>3537.1457866963119</v>
      </c>
      <c r="L2174" s="5">
        <f>VLOOKUP(CONCATENATE($F2174," ",$G2174),AllocFactorMatrix,(L$4+1),FALSE)*$E2181</f>
        <v>88.38198119378292</v>
      </c>
      <c r="M2174" s="5">
        <f>VLOOKUP(CONCATENATE($F2174," ",$G2174),AllocFactorMatrix,(M$4+1),FALSE)*$E2181</f>
        <v>11.377389609405837</v>
      </c>
      <c r="N2174" s="5">
        <f t="shared" ref="N2174:N2181" si="1084">SUBTOTAL(9,K2174:M2174)</f>
        <v>3636.9051574995005</v>
      </c>
      <c r="O2174" s="5">
        <f>VLOOKUP(CONCATENATE($F2174," ",$G2174),AllocFactorMatrix,(O$4+1),FALSE)*$E2181</f>
        <v>2690.7546101706334</v>
      </c>
      <c r="P2174" s="5">
        <f>VLOOKUP(CONCATENATE($F2174," ",$G2174),AllocFactorMatrix,(P$4+1),FALSE)*$E2181</f>
        <v>487.03169718647359</v>
      </c>
      <c r="Q2174" s="5">
        <f>VLOOKUP(CONCATENATE($F2174," ",$G2174),AllocFactorMatrix,(Q$4+1),FALSE)*$E2181</f>
        <v>188.38042195134366</v>
      </c>
      <c r="R2174" s="5">
        <f>VLOOKUP(CONCATENATE($F2174," ",$G2174),AllocFactorMatrix,(R$4+1),FALSE)*$E2181</f>
        <v>4.0589809952165385</v>
      </c>
      <c r="S2174" s="5">
        <f t="shared" ref="S2174:S2181" si="1085">SUBTOTAL(9,O2174:R2174)</f>
        <v>3370.2257103036673</v>
      </c>
      <c r="T2174" s="5">
        <f>VLOOKUP(CONCATENATE($F2174," ",$G2174),AllocFactorMatrix,(T$4+1),FALSE)*$E2181</f>
        <v>85.441282548966512</v>
      </c>
      <c r="U2174" s="5">
        <f>VLOOKUP(CONCATENATE($F2174," ",$G2174),AllocFactorMatrix,(U$4+1),FALSE)*$E2181</f>
        <v>1360.3737481788171</v>
      </c>
      <c r="V2174" s="5">
        <f>VLOOKUP(CONCATENATE($F2174," ",$G2174),AllocFactorMatrix,(V$4+1),FALSE)*$E2181</f>
        <v>7377.5840688298786</v>
      </c>
      <c r="W2174" s="5">
        <f>VLOOKUP(CONCATENATE($F2174," ",$G2174),AllocFactorMatrix,(W$4+1),FALSE)*$E2181</f>
        <v>970.68833804219605</v>
      </c>
      <c r="X2174" s="5">
        <f>SUBTOTAL(9,T2174:W2174)</f>
        <v>9794.0874375998592</v>
      </c>
      <c r="Y2174" s="5">
        <f>VLOOKUP(CONCATENATE($F2174," ",$G2174),AllocFactorMatrix,(Y$4+1),FALSE)*$E2181</f>
        <v>793.04359948402191</v>
      </c>
      <c r="Z2174" s="5">
        <f>VLOOKUP(CONCATENATE($F2174," ",$G2174),AllocFactorMatrix,(Z$4+1),FALSE)*$E2181</f>
        <v>16.484745723112447</v>
      </c>
      <c r="AA2174" s="5">
        <f t="shared" ref="AA2174:AA2181" si="1086">SUBTOTAL(9,Y2174:Z2174)</f>
        <v>809.52834520713441</v>
      </c>
      <c r="AB2174" s="5">
        <f>VLOOKUP(CONCATENATE($F2174," ",$G2174),AllocFactorMatrix,(AB$4+1),FALSE)*$E2181</f>
        <v>9.3139577174070887</v>
      </c>
      <c r="AC2174" s="5">
        <f>VLOOKUP(CONCATENATE($F2174," ",$G2174),AllocFactorMatrix,(AC$4+1),FALSE)*$E2181</f>
        <v>0</v>
      </c>
      <c r="AD2174" s="5">
        <f>VLOOKUP(CONCATENATE($F2174," ",$G2174),AllocFactorMatrix,(AD$4+1),FALSE)*$E2181</f>
        <v>0</v>
      </c>
    </row>
    <row r="2175" spans="4:30" hidden="1" outlineLevel="1">
      <c r="E2175" s="51"/>
      <c r="F2175" s="52" t="str">
        <f>F2181</f>
        <v>RB_GUP-Land_P</v>
      </c>
      <c r="G2175" s="55" t="str">
        <f>$G$9</f>
        <v>BULKTRAN</v>
      </c>
      <c r="H2175" s="4">
        <f t="shared" si="1083"/>
        <v>0</v>
      </c>
      <c r="I2175" s="5">
        <f>VLOOKUP(CONCATENATE($F2175," ",$G2175),AllocFactorMatrix,(I$4+1),FALSE)*$E2181</f>
        <v>0</v>
      </c>
      <c r="J2175" s="5">
        <f>VLOOKUP(CONCATENATE($F2175," ",$G2175),AllocFactorMatrix,(J$4+1),FALSE)*$E2181</f>
        <v>0</v>
      </c>
      <c r="K2175" s="5">
        <f>VLOOKUP(CONCATENATE($F2175," ",$G2175),AllocFactorMatrix,(K$4+1),FALSE)*$E2181</f>
        <v>0</v>
      </c>
      <c r="L2175" s="5">
        <f>VLOOKUP(CONCATENATE($F2175," ",$G2175),AllocFactorMatrix,(L$4+1),FALSE)*$E2181</f>
        <v>0</v>
      </c>
      <c r="M2175" s="5">
        <f>VLOOKUP(CONCATENATE($F2175," ",$G2175),AllocFactorMatrix,(M$4+1),FALSE)*$E2181</f>
        <v>0</v>
      </c>
      <c r="N2175" s="5">
        <f t="shared" si="1084"/>
        <v>0</v>
      </c>
      <c r="O2175" s="5">
        <f>VLOOKUP(CONCATENATE($F2175," ",$G2175),AllocFactorMatrix,(O$4+1),FALSE)*$E2181</f>
        <v>0</v>
      </c>
      <c r="P2175" s="5">
        <f>VLOOKUP(CONCATENATE($F2175," ",$G2175),AllocFactorMatrix,(P$4+1),FALSE)*$E2181</f>
        <v>0</v>
      </c>
      <c r="Q2175" s="5">
        <f>VLOOKUP(CONCATENATE($F2175," ",$G2175),AllocFactorMatrix,(Q$4+1),FALSE)*$E2181</f>
        <v>0</v>
      </c>
      <c r="R2175" s="5">
        <f>VLOOKUP(CONCATENATE($F2175," ",$G2175),AllocFactorMatrix,(R$4+1),FALSE)*$E2181</f>
        <v>0</v>
      </c>
      <c r="S2175" s="5">
        <f t="shared" si="1085"/>
        <v>0</v>
      </c>
      <c r="T2175" s="5">
        <f>VLOOKUP(CONCATENATE($F2175," ",$G2175),AllocFactorMatrix,(T$4+1),FALSE)*$E2181</f>
        <v>0</v>
      </c>
      <c r="U2175" s="5">
        <f>VLOOKUP(CONCATENATE($F2175," ",$G2175),AllocFactorMatrix,(U$4+1),FALSE)*$E2181</f>
        <v>0</v>
      </c>
      <c r="V2175" s="5">
        <f>VLOOKUP(CONCATENATE($F2175," ",$G2175),AllocFactorMatrix,(V$4+1),FALSE)*$E2181</f>
        <v>0</v>
      </c>
      <c r="W2175" s="5">
        <f>VLOOKUP(CONCATENATE($F2175," ",$G2175),AllocFactorMatrix,(W$4+1),FALSE)*$E2181</f>
        <v>0</v>
      </c>
      <c r="X2175" s="5">
        <f t="shared" ref="X2175:X2181" si="1087">SUBTOTAL(9,T2175:W2175)</f>
        <v>0</v>
      </c>
      <c r="Y2175" s="5">
        <f>VLOOKUP(CONCATENATE($F2175," ",$G2175),AllocFactorMatrix,(Y$4+1),FALSE)*$E2181</f>
        <v>0</v>
      </c>
      <c r="Z2175" s="5">
        <f>VLOOKUP(CONCATENATE($F2175," ",$G2175),AllocFactorMatrix,(Z$4+1),FALSE)*$E2181</f>
        <v>0</v>
      </c>
      <c r="AA2175" s="5">
        <f t="shared" si="1086"/>
        <v>0</v>
      </c>
      <c r="AB2175" s="5">
        <f>VLOOKUP(CONCATENATE($F2175," ",$G2175),AllocFactorMatrix,(AB$4+1),FALSE)*$E2181</f>
        <v>0</v>
      </c>
      <c r="AC2175" s="5">
        <f>VLOOKUP(CONCATENATE($F2175," ",$G2175),AllocFactorMatrix,(AC$4+1),FALSE)*$E2181</f>
        <v>0</v>
      </c>
      <c r="AD2175" s="5">
        <f>VLOOKUP(CONCATENATE($F2175," ",$G2175),AllocFactorMatrix,(AD$4+1),FALSE)*$E2181</f>
        <v>0</v>
      </c>
    </row>
    <row r="2176" spans="4:30" hidden="1" outlineLevel="1">
      <c r="E2176" s="51"/>
      <c r="F2176" s="52" t="str">
        <f>F2181</f>
        <v>RB_GUP-Land_P</v>
      </c>
      <c r="G2176" s="55" t="str">
        <f>$G$10</f>
        <v>SUBTRAN</v>
      </c>
      <c r="H2176" s="4">
        <f t="shared" si="1083"/>
        <v>0</v>
      </c>
      <c r="I2176" s="5">
        <f>VLOOKUP(CONCATENATE($F2176," ",$G2176),AllocFactorMatrix,(I$4+1),FALSE)*$E2181</f>
        <v>0</v>
      </c>
      <c r="J2176" s="5">
        <f>VLOOKUP(CONCATENATE($F2176," ",$G2176),AllocFactorMatrix,(J$4+1),FALSE)*$E2181</f>
        <v>0</v>
      </c>
      <c r="K2176" s="5">
        <f>VLOOKUP(CONCATENATE($F2176," ",$G2176),AllocFactorMatrix,(K$4+1),FALSE)*$E2181</f>
        <v>0</v>
      </c>
      <c r="L2176" s="5">
        <f>VLOOKUP(CONCATENATE($F2176," ",$G2176),AllocFactorMatrix,(L$4+1),FALSE)*$E2181</f>
        <v>0</v>
      </c>
      <c r="M2176" s="5">
        <f>VLOOKUP(CONCATENATE($F2176," ",$G2176),AllocFactorMatrix,(M$4+1),FALSE)*$E2181</f>
        <v>0</v>
      </c>
      <c r="N2176" s="5">
        <f t="shared" si="1084"/>
        <v>0</v>
      </c>
      <c r="O2176" s="5">
        <f>VLOOKUP(CONCATENATE($F2176," ",$G2176),AllocFactorMatrix,(O$4+1),FALSE)*$E2181</f>
        <v>0</v>
      </c>
      <c r="P2176" s="5">
        <f>VLOOKUP(CONCATENATE($F2176," ",$G2176),AllocFactorMatrix,(P$4+1),FALSE)*$E2181</f>
        <v>0</v>
      </c>
      <c r="Q2176" s="5">
        <f>VLOOKUP(CONCATENATE($F2176," ",$G2176),AllocFactorMatrix,(Q$4+1),FALSE)*$E2181</f>
        <v>0</v>
      </c>
      <c r="R2176" s="5">
        <f>VLOOKUP(CONCATENATE($F2176," ",$G2176),AllocFactorMatrix,(R$4+1),FALSE)*$E2181</f>
        <v>0</v>
      </c>
      <c r="S2176" s="5">
        <f t="shared" si="1085"/>
        <v>0</v>
      </c>
      <c r="T2176" s="5">
        <f>VLOOKUP(CONCATENATE($F2176," ",$G2176),AllocFactorMatrix,(T$4+1),FALSE)*$E2181</f>
        <v>0</v>
      </c>
      <c r="U2176" s="5">
        <f>VLOOKUP(CONCATENATE($F2176," ",$G2176),AllocFactorMatrix,(U$4+1),FALSE)*$E2181</f>
        <v>0</v>
      </c>
      <c r="V2176" s="5">
        <f>VLOOKUP(CONCATENATE($F2176," ",$G2176),AllocFactorMatrix,(V$4+1),FALSE)*$E2181</f>
        <v>0</v>
      </c>
      <c r="W2176" s="5">
        <f>VLOOKUP(CONCATENATE($F2176," ",$G2176),AllocFactorMatrix,(W$4+1),FALSE)*$E2181</f>
        <v>0</v>
      </c>
      <c r="X2176" s="5">
        <f t="shared" si="1087"/>
        <v>0</v>
      </c>
      <c r="Y2176" s="5">
        <f>VLOOKUP(CONCATENATE($F2176," ",$G2176),AllocFactorMatrix,(Y$4+1),FALSE)*$E2181</f>
        <v>0</v>
      </c>
      <c r="Z2176" s="5">
        <f>VLOOKUP(CONCATENATE($F2176," ",$G2176),AllocFactorMatrix,(Z$4+1),FALSE)*$E2181</f>
        <v>0</v>
      </c>
      <c r="AA2176" s="5">
        <f t="shared" si="1086"/>
        <v>0</v>
      </c>
      <c r="AB2176" s="5">
        <f>VLOOKUP(CONCATENATE($F2176," ",$G2176),AllocFactorMatrix,(AB$4+1),FALSE)*$E2181</f>
        <v>0</v>
      </c>
      <c r="AC2176" s="5">
        <f>VLOOKUP(CONCATENATE($F2176," ",$G2176),AllocFactorMatrix,(AC$4+1),FALSE)*$E2181</f>
        <v>0</v>
      </c>
      <c r="AD2176" s="5">
        <f>VLOOKUP(CONCATENATE($F2176," ",$G2176),AllocFactorMatrix,(AD$4+1),FALSE)*$E2181</f>
        <v>0</v>
      </c>
    </row>
    <row r="2177" spans="1:30" hidden="1" outlineLevel="1">
      <c r="E2177" s="51"/>
      <c r="F2177" s="52" t="str">
        <f>F2181</f>
        <v>RB_GUP-Land_P</v>
      </c>
      <c r="G2177" s="55" t="str">
        <f>$G$11</f>
        <v>DISTPRI</v>
      </c>
      <c r="H2177" s="4">
        <f t="shared" si="1083"/>
        <v>0</v>
      </c>
      <c r="I2177" s="5">
        <f>VLOOKUP(CONCATENATE($F2177," ",$G2177),AllocFactorMatrix,(I$4+1),FALSE)*$E2181</f>
        <v>0</v>
      </c>
      <c r="J2177" s="5">
        <f>VLOOKUP(CONCATENATE($F2177," ",$G2177),AllocFactorMatrix,(J$4+1),FALSE)*$E2181</f>
        <v>0</v>
      </c>
      <c r="K2177" s="5">
        <f>VLOOKUP(CONCATENATE($F2177," ",$G2177),AllocFactorMatrix,(K$4+1),FALSE)*$E2181</f>
        <v>0</v>
      </c>
      <c r="L2177" s="5">
        <f>VLOOKUP(CONCATENATE($F2177," ",$G2177),AllocFactorMatrix,(L$4+1),FALSE)*$E2181</f>
        <v>0</v>
      </c>
      <c r="M2177" s="5">
        <f>VLOOKUP(CONCATENATE($F2177," ",$G2177),AllocFactorMatrix,(M$4+1),FALSE)*$E2181</f>
        <v>0</v>
      </c>
      <c r="N2177" s="5">
        <f t="shared" si="1084"/>
        <v>0</v>
      </c>
      <c r="O2177" s="5">
        <f>VLOOKUP(CONCATENATE($F2177," ",$G2177),AllocFactorMatrix,(O$4+1),FALSE)*$E2181</f>
        <v>0</v>
      </c>
      <c r="P2177" s="5">
        <f>VLOOKUP(CONCATENATE($F2177," ",$G2177),AllocFactorMatrix,(P$4+1),FALSE)*$E2181</f>
        <v>0</v>
      </c>
      <c r="Q2177" s="5">
        <f>VLOOKUP(CONCATENATE($F2177," ",$G2177),AllocFactorMatrix,(Q$4+1),FALSE)*$E2181</f>
        <v>0</v>
      </c>
      <c r="R2177" s="5">
        <f>VLOOKUP(CONCATENATE($F2177," ",$G2177),AllocFactorMatrix,(R$4+1),FALSE)*$E2181</f>
        <v>0</v>
      </c>
      <c r="S2177" s="5">
        <f t="shared" si="1085"/>
        <v>0</v>
      </c>
      <c r="T2177" s="5">
        <f>VLOOKUP(CONCATENATE($F2177," ",$G2177),AllocFactorMatrix,(T$4+1),FALSE)*$E2181</f>
        <v>0</v>
      </c>
      <c r="U2177" s="5">
        <f>VLOOKUP(CONCATENATE($F2177," ",$G2177),AllocFactorMatrix,(U$4+1),FALSE)*$E2181</f>
        <v>0</v>
      </c>
      <c r="V2177" s="5">
        <f>VLOOKUP(CONCATENATE($F2177," ",$G2177),AllocFactorMatrix,(V$4+1),FALSE)*$E2181</f>
        <v>0</v>
      </c>
      <c r="W2177" s="5">
        <f>VLOOKUP(CONCATENATE($F2177," ",$G2177),AllocFactorMatrix,(W$4+1),FALSE)*$E2181</f>
        <v>0</v>
      </c>
      <c r="X2177" s="5">
        <f t="shared" si="1087"/>
        <v>0</v>
      </c>
      <c r="Y2177" s="5">
        <f>VLOOKUP(CONCATENATE($F2177," ",$G2177),AllocFactorMatrix,(Y$4+1),FALSE)*$E2181</f>
        <v>0</v>
      </c>
      <c r="Z2177" s="5">
        <f>VLOOKUP(CONCATENATE($F2177," ",$G2177),AllocFactorMatrix,(Z$4+1),FALSE)*$E2181</f>
        <v>0</v>
      </c>
      <c r="AA2177" s="5">
        <f t="shared" si="1086"/>
        <v>0</v>
      </c>
      <c r="AB2177" s="5">
        <f>VLOOKUP(CONCATENATE($F2177," ",$G2177),AllocFactorMatrix,(AB$4+1),FALSE)*$E2181</f>
        <v>0</v>
      </c>
      <c r="AC2177" s="5">
        <f>VLOOKUP(CONCATENATE($F2177," ",$G2177),AllocFactorMatrix,(AC$4+1),FALSE)*$E2181</f>
        <v>0</v>
      </c>
      <c r="AD2177" s="5">
        <f>VLOOKUP(CONCATENATE($F2177," ",$G2177),AllocFactorMatrix,(AD$4+1),FALSE)*$E2181</f>
        <v>0</v>
      </c>
    </row>
    <row r="2178" spans="1:30" hidden="1" outlineLevel="1">
      <c r="E2178" s="51"/>
      <c r="F2178" s="52" t="str">
        <f>F2181</f>
        <v>RB_GUP-Land_P</v>
      </c>
      <c r="G2178" s="55" t="str">
        <f>$G$12</f>
        <v>DISTSEC</v>
      </c>
      <c r="H2178" s="4">
        <f t="shared" si="1083"/>
        <v>0</v>
      </c>
      <c r="I2178" s="5">
        <f>VLOOKUP(CONCATENATE($F2178," ",$G2178),AllocFactorMatrix,(I$4+1),FALSE)*$E2181</f>
        <v>0</v>
      </c>
      <c r="J2178" s="5">
        <f>VLOOKUP(CONCATENATE($F2178," ",$G2178),AllocFactorMatrix,(J$4+1),FALSE)*$E2181</f>
        <v>0</v>
      </c>
      <c r="K2178" s="5">
        <f>VLOOKUP(CONCATENATE($F2178," ",$G2178),AllocFactorMatrix,(K$4+1),FALSE)*$E2181</f>
        <v>0</v>
      </c>
      <c r="L2178" s="5">
        <f>VLOOKUP(CONCATENATE($F2178," ",$G2178),AllocFactorMatrix,(L$4+1),FALSE)*$E2181</f>
        <v>0</v>
      </c>
      <c r="M2178" s="5">
        <f>VLOOKUP(CONCATENATE($F2178," ",$G2178),AllocFactorMatrix,(M$4+1),FALSE)*$E2181</f>
        <v>0</v>
      </c>
      <c r="N2178" s="5">
        <f t="shared" si="1084"/>
        <v>0</v>
      </c>
      <c r="O2178" s="5">
        <f>VLOOKUP(CONCATENATE($F2178," ",$G2178),AllocFactorMatrix,(O$4+1),FALSE)*$E2181</f>
        <v>0</v>
      </c>
      <c r="P2178" s="5">
        <f>VLOOKUP(CONCATENATE($F2178," ",$G2178),AllocFactorMatrix,(P$4+1),FALSE)*$E2181</f>
        <v>0</v>
      </c>
      <c r="Q2178" s="5">
        <f>VLOOKUP(CONCATENATE($F2178," ",$G2178),AllocFactorMatrix,(Q$4+1),FALSE)*$E2181</f>
        <v>0</v>
      </c>
      <c r="R2178" s="5">
        <f>VLOOKUP(CONCATENATE($F2178," ",$G2178),AllocFactorMatrix,(R$4+1),FALSE)*$E2181</f>
        <v>0</v>
      </c>
      <c r="S2178" s="5">
        <f t="shared" si="1085"/>
        <v>0</v>
      </c>
      <c r="T2178" s="5">
        <f>VLOOKUP(CONCATENATE($F2178," ",$G2178),AllocFactorMatrix,(T$4+1),FALSE)*$E2181</f>
        <v>0</v>
      </c>
      <c r="U2178" s="5">
        <f>VLOOKUP(CONCATENATE($F2178," ",$G2178),AllocFactorMatrix,(U$4+1),FALSE)*$E2181</f>
        <v>0</v>
      </c>
      <c r="V2178" s="5">
        <f>VLOOKUP(CONCATENATE($F2178," ",$G2178),AllocFactorMatrix,(V$4+1),FALSE)*$E2181</f>
        <v>0</v>
      </c>
      <c r="W2178" s="5">
        <f>VLOOKUP(CONCATENATE($F2178," ",$G2178),AllocFactorMatrix,(W$4+1),FALSE)*$E2181</f>
        <v>0</v>
      </c>
      <c r="X2178" s="5">
        <f t="shared" si="1087"/>
        <v>0</v>
      </c>
      <c r="Y2178" s="5">
        <f>VLOOKUP(CONCATENATE($F2178," ",$G2178),AllocFactorMatrix,(Y$4+1),FALSE)*$E2181</f>
        <v>0</v>
      </c>
      <c r="Z2178" s="5">
        <f>VLOOKUP(CONCATENATE($F2178," ",$G2178),AllocFactorMatrix,(Z$4+1),FALSE)*$E2181</f>
        <v>0</v>
      </c>
      <c r="AA2178" s="5">
        <f t="shared" si="1086"/>
        <v>0</v>
      </c>
      <c r="AB2178" s="5">
        <f>VLOOKUP(CONCATENATE($F2178," ",$G2178),AllocFactorMatrix,(AB$4+1),FALSE)*$E2181</f>
        <v>0</v>
      </c>
      <c r="AC2178" s="5">
        <f>VLOOKUP(CONCATENATE($F2178," ",$G2178),AllocFactorMatrix,(AC$4+1),FALSE)*$E2181</f>
        <v>0</v>
      </c>
      <c r="AD2178" s="5">
        <f>VLOOKUP(CONCATENATE($F2178," ",$G2178),AllocFactorMatrix,(AD$4+1),FALSE)*$E2181</f>
        <v>0</v>
      </c>
    </row>
    <row r="2179" spans="1:30" hidden="1" outlineLevel="1">
      <c r="E2179" s="51"/>
      <c r="F2179" s="52" t="str">
        <f>F2181</f>
        <v>RB_GUP-Land_P</v>
      </c>
      <c r="G2179" s="55" t="str">
        <f>$G$13</f>
        <v>ENERGY</v>
      </c>
      <c r="H2179" s="4">
        <f t="shared" si="1083"/>
        <v>0</v>
      </c>
      <c r="I2179" s="5">
        <f>VLOOKUP(CONCATENATE($F2179," ",$G2179),AllocFactorMatrix,(I$4+1),FALSE)*$E2181</f>
        <v>0</v>
      </c>
      <c r="J2179" s="5">
        <f>VLOOKUP(CONCATENATE($F2179," ",$G2179),AllocFactorMatrix,(J$4+1),FALSE)*$E2181</f>
        <v>0</v>
      </c>
      <c r="K2179" s="5">
        <f>VLOOKUP(CONCATENATE($F2179," ",$G2179),AllocFactorMatrix,(K$4+1),FALSE)*$E2181</f>
        <v>0</v>
      </c>
      <c r="L2179" s="5">
        <f>VLOOKUP(CONCATENATE($F2179," ",$G2179),AllocFactorMatrix,(L$4+1),FALSE)*$E2181</f>
        <v>0</v>
      </c>
      <c r="M2179" s="5">
        <f>VLOOKUP(CONCATENATE($F2179," ",$G2179),AllocFactorMatrix,(M$4+1),FALSE)*$E2181</f>
        <v>0</v>
      </c>
      <c r="N2179" s="5">
        <f t="shared" si="1084"/>
        <v>0</v>
      </c>
      <c r="O2179" s="5">
        <f>VLOOKUP(CONCATENATE($F2179," ",$G2179),AllocFactorMatrix,(O$4+1),FALSE)*$E2181</f>
        <v>0</v>
      </c>
      <c r="P2179" s="5">
        <f>VLOOKUP(CONCATENATE($F2179," ",$G2179),AllocFactorMatrix,(P$4+1),FALSE)*$E2181</f>
        <v>0</v>
      </c>
      <c r="Q2179" s="5">
        <f>VLOOKUP(CONCATENATE($F2179," ",$G2179),AllocFactorMatrix,(Q$4+1),FALSE)*$E2181</f>
        <v>0</v>
      </c>
      <c r="R2179" s="5">
        <f>VLOOKUP(CONCATENATE($F2179," ",$G2179),AllocFactorMatrix,(R$4+1),FALSE)*$E2181</f>
        <v>0</v>
      </c>
      <c r="S2179" s="5">
        <f t="shared" si="1085"/>
        <v>0</v>
      </c>
      <c r="T2179" s="5">
        <f>VLOOKUP(CONCATENATE($F2179," ",$G2179),AllocFactorMatrix,(T$4+1),FALSE)*$E2181</f>
        <v>0</v>
      </c>
      <c r="U2179" s="5">
        <f>VLOOKUP(CONCATENATE($F2179," ",$G2179),AllocFactorMatrix,(U$4+1),FALSE)*$E2181</f>
        <v>0</v>
      </c>
      <c r="V2179" s="5">
        <f>VLOOKUP(CONCATENATE($F2179," ",$G2179),AllocFactorMatrix,(V$4+1),FALSE)*$E2181</f>
        <v>0</v>
      </c>
      <c r="W2179" s="5">
        <f>VLOOKUP(CONCATENATE($F2179," ",$G2179),AllocFactorMatrix,(W$4+1),FALSE)*$E2181</f>
        <v>0</v>
      </c>
      <c r="X2179" s="5">
        <f t="shared" si="1087"/>
        <v>0</v>
      </c>
      <c r="Y2179" s="5">
        <f>VLOOKUP(CONCATENATE($F2179," ",$G2179),AllocFactorMatrix,(Y$4+1),FALSE)*$E2181</f>
        <v>0</v>
      </c>
      <c r="Z2179" s="5">
        <f>VLOOKUP(CONCATENATE($F2179," ",$G2179),AllocFactorMatrix,(Z$4+1),FALSE)*$E2181</f>
        <v>0</v>
      </c>
      <c r="AA2179" s="5">
        <f t="shared" si="1086"/>
        <v>0</v>
      </c>
      <c r="AB2179" s="5">
        <f>VLOOKUP(CONCATENATE($F2179," ",$G2179),AllocFactorMatrix,(AB$4+1),FALSE)*$E2181</f>
        <v>0</v>
      </c>
      <c r="AC2179" s="5">
        <f>VLOOKUP(CONCATENATE($F2179," ",$G2179),AllocFactorMatrix,(AC$4+1),FALSE)*$E2181</f>
        <v>0</v>
      </c>
      <c r="AD2179" s="5">
        <f>VLOOKUP(CONCATENATE($F2179," ",$G2179),AllocFactorMatrix,(AD$4+1),FALSE)*$E2181</f>
        <v>0</v>
      </c>
    </row>
    <row r="2180" spans="1:30" hidden="1" outlineLevel="1">
      <c r="E2180" s="51"/>
      <c r="F2180" s="52" t="str">
        <f>F2181</f>
        <v>RB_GUP-Land_P</v>
      </c>
      <c r="G2180" s="55" t="str">
        <f>$G$14</f>
        <v>CUSTOMER</v>
      </c>
      <c r="H2180" s="4">
        <f t="shared" si="1083"/>
        <v>0</v>
      </c>
      <c r="I2180" s="5">
        <f>VLOOKUP(CONCATENATE($F2180," ",$G2180),AllocFactorMatrix,(I$4+1),FALSE)*$E2181</f>
        <v>0</v>
      </c>
      <c r="J2180" s="5">
        <f>VLOOKUP(CONCATENATE($F2180," ",$G2180),AllocFactorMatrix,(J$4+1),FALSE)*$E2181</f>
        <v>0</v>
      </c>
      <c r="K2180" s="5">
        <f>VLOOKUP(CONCATENATE($F2180," ",$G2180),AllocFactorMatrix,(K$4+1),FALSE)*$E2181</f>
        <v>0</v>
      </c>
      <c r="L2180" s="5">
        <f>VLOOKUP(CONCATENATE($F2180," ",$G2180),AllocFactorMatrix,(L$4+1),FALSE)*$E2181</f>
        <v>0</v>
      </c>
      <c r="M2180" s="5">
        <f>VLOOKUP(CONCATENATE($F2180," ",$G2180),AllocFactorMatrix,(M$4+1),FALSE)*$E2181</f>
        <v>0</v>
      </c>
      <c r="N2180" s="5">
        <f t="shared" si="1084"/>
        <v>0</v>
      </c>
      <c r="O2180" s="5">
        <f>VLOOKUP(CONCATENATE($F2180," ",$G2180),AllocFactorMatrix,(O$4+1),FALSE)*$E2181</f>
        <v>0</v>
      </c>
      <c r="P2180" s="5">
        <f>VLOOKUP(CONCATENATE($F2180," ",$G2180),AllocFactorMatrix,(P$4+1),FALSE)*$E2181</f>
        <v>0</v>
      </c>
      <c r="Q2180" s="5">
        <f>VLOOKUP(CONCATENATE($F2180," ",$G2180),AllocFactorMatrix,(Q$4+1),FALSE)*$E2181</f>
        <v>0</v>
      </c>
      <c r="R2180" s="5">
        <f>VLOOKUP(CONCATENATE($F2180," ",$G2180),AllocFactorMatrix,(R$4+1),FALSE)*$E2181</f>
        <v>0</v>
      </c>
      <c r="S2180" s="5">
        <f t="shared" si="1085"/>
        <v>0</v>
      </c>
      <c r="T2180" s="5">
        <f>VLOOKUP(CONCATENATE($F2180," ",$G2180),AllocFactorMatrix,(T$4+1),FALSE)*$E2181</f>
        <v>0</v>
      </c>
      <c r="U2180" s="5">
        <f>VLOOKUP(CONCATENATE($F2180," ",$G2180),AllocFactorMatrix,(U$4+1),FALSE)*$E2181</f>
        <v>0</v>
      </c>
      <c r="V2180" s="5">
        <f>VLOOKUP(CONCATENATE($F2180," ",$G2180),AllocFactorMatrix,(V$4+1),FALSE)*$E2181</f>
        <v>0</v>
      </c>
      <c r="W2180" s="5">
        <f>VLOOKUP(CONCATENATE($F2180," ",$G2180),AllocFactorMatrix,(W$4+1),FALSE)*$E2181</f>
        <v>0</v>
      </c>
      <c r="X2180" s="5">
        <f t="shared" si="1087"/>
        <v>0</v>
      </c>
      <c r="Y2180" s="5">
        <f>VLOOKUP(CONCATENATE($F2180," ",$G2180),AllocFactorMatrix,(Y$4+1),FALSE)*$E2181</f>
        <v>0</v>
      </c>
      <c r="Z2180" s="5">
        <f>VLOOKUP(CONCATENATE($F2180," ",$G2180),AllocFactorMatrix,(Z$4+1),FALSE)*$E2181</f>
        <v>0</v>
      </c>
      <c r="AA2180" s="5">
        <f t="shared" si="1086"/>
        <v>0</v>
      </c>
      <c r="AB2180" s="5">
        <f>VLOOKUP(CONCATENATE($F2180," ",$G2180),AllocFactorMatrix,(AB$4+1),FALSE)*$E2181</f>
        <v>0</v>
      </c>
      <c r="AC2180" s="5">
        <f>VLOOKUP(CONCATENATE($F2180," ",$G2180),AllocFactorMatrix,(AC$4+1),FALSE)*$E2181</f>
        <v>0</v>
      </c>
      <c r="AD2180" s="5">
        <f>VLOOKUP(CONCATENATE($F2180," ",$G2180),AllocFactorMatrix,(AD$4+1),FALSE)*$E2181</f>
        <v>0</v>
      </c>
    </row>
    <row r="2181" spans="1:30" collapsed="1">
      <c r="D2181" s="1" t="str">
        <f>D1856</f>
        <v>Adj 5 - Environmental Surcharge Revenue Sync - remove FGD revenue, sync non-FGD revenue, remove deferrals</v>
      </c>
      <c r="E2181" s="97">
        <v>42028</v>
      </c>
      <c r="F2181" s="61" t="s">
        <v>579</v>
      </c>
      <c r="G2181" s="55" t="str">
        <f>$G$15</f>
        <v>TOTAL</v>
      </c>
      <c r="H2181" s="4">
        <f t="shared" si="1083"/>
        <v>42028.000000000015</v>
      </c>
      <c r="I2181" s="5">
        <f>VLOOKUP(CONCATENATE($F2181," ",$G2181),AllocFactorMatrix,(I$4+1),FALSE)*$E2181</f>
        <v>23334.218234673866</v>
      </c>
      <c r="J2181" s="5">
        <f>VLOOKUP(CONCATENATE($F2181," ",$G2181),AllocFactorMatrix,(J$4+1),FALSE)*$E2181</f>
        <v>1073.721156998577</v>
      </c>
      <c r="K2181" s="5">
        <f>VLOOKUP(CONCATENATE($F2181," ",$G2181),AllocFactorMatrix,(K$4+1),FALSE)*$E2181</f>
        <v>3537.1457866963119</v>
      </c>
      <c r="L2181" s="5">
        <f>VLOOKUP(CONCATENATE($F2181," ",$G2181),AllocFactorMatrix,(L$4+1),FALSE)*$E2181</f>
        <v>88.38198119378292</v>
      </c>
      <c r="M2181" s="5">
        <f>VLOOKUP(CONCATENATE($F2181," ",$G2181),AllocFactorMatrix,(M$4+1),FALSE)*$E2181</f>
        <v>11.377389609405837</v>
      </c>
      <c r="N2181" s="5">
        <f t="shared" si="1084"/>
        <v>3636.9051574995005</v>
      </c>
      <c r="O2181" s="5">
        <f>VLOOKUP(CONCATENATE($F2181," ",$G2181),AllocFactorMatrix,(O$4+1),FALSE)*$E2181</f>
        <v>2690.7546101706334</v>
      </c>
      <c r="P2181" s="5">
        <f>VLOOKUP(CONCATENATE($F2181," ",$G2181),AllocFactorMatrix,(P$4+1),FALSE)*$E2181</f>
        <v>487.03169718647359</v>
      </c>
      <c r="Q2181" s="5">
        <f>VLOOKUP(CONCATENATE($F2181," ",$G2181),AllocFactorMatrix,(Q$4+1),FALSE)*$E2181</f>
        <v>188.38042195134366</v>
      </c>
      <c r="R2181" s="5">
        <f>VLOOKUP(CONCATENATE($F2181," ",$G2181),AllocFactorMatrix,(R$4+1),FALSE)*$E2181</f>
        <v>4.0589809952165385</v>
      </c>
      <c r="S2181" s="5">
        <f t="shared" si="1085"/>
        <v>3370.2257103036673</v>
      </c>
      <c r="T2181" s="5">
        <f>VLOOKUP(CONCATENATE($F2181," ",$G2181),AllocFactorMatrix,(T$4+1),FALSE)*$E2181</f>
        <v>85.441282548966512</v>
      </c>
      <c r="U2181" s="5">
        <f>VLOOKUP(CONCATENATE($F2181," ",$G2181),AllocFactorMatrix,(U$4+1),FALSE)*$E2181</f>
        <v>1360.3737481788171</v>
      </c>
      <c r="V2181" s="5">
        <f>VLOOKUP(CONCATENATE($F2181," ",$G2181),AllocFactorMatrix,(V$4+1),FALSE)*$E2181</f>
        <v>7377.5840688298786</v>
      </c>
      <c r="W2181" s="5">
        <f>VLOOKUP(CONCATENATE($F2181," ",$G2181),AllocFactorMatrix,(W$4+1),FALSE)*$E2181</f>
        <v>970.68833804219605</v>
      </c>
      <c r="X2181" s="5">
        <f t="shared" si="1087"/>
        <v>9794.0874375998592</v>
      </c>
      <c r="Y2181" s="5">
        <f>VLOOKUP(CONCATENATE($F2181," ",$G2181),AllocFactorMatrix,(Y$4+1),FALSE)*$E2181</f>
        <v>793.04359948402191</v>
      </c>
      <c r="Z2181" s="5">
        <f>VLOOKUP(CONCATENATE($F2181," ",$G2181),AllocFactorMatrix,(Z$4+1),FALSE)*$E2181</f>
        <v>16.484745723112447</v>
      </c>
      <c r="AA2181" s="5">
        <f t="shared" si="1086"/>
        <v>809.52834520713441</v>
      </c>
      <c r="AB2181" s="5">
        <f>VLOOKUP(CONCATENATE($F2181," ",$G2181),AllocFactorMatrix,(AB$4+1),FALSE)*$E2181</f>
        <v>9.3139577174070887</v>
      </c>
      <c r="AC2181" s="5">
        <f>VLOOKUP(CONCATENATE($F2181," ",$G2181),AllocFactorMatrix,(AC$4+1),FALSE)*$E2181</f>
        <v>0</v>
      </c>
      <c r="AD2181" s="5">
        <f>VLOOKUP(CONCATENATE($F2181," ",$G2181),AllocFactorMatrix,(AD$4+1),FALSE)*$E2181</f>
        <v>0</v>
      </c>
    </row>
    <row r="2182" spans="1:30" s="51" customFormat="1" hidden="1" outlineLevel="1">
      <c r="A2182" s="56"/>
      <c r="B2182" s="112"/>
      <c r="C2182" s="55"/>
      <c r="F2182" s="52" t="str">
        <f>F2189</f>
        <v>RB_GUP-Land_P</v>
      </c>
      <c r="G2182" s="55" t="str">
        <f>$G$8</f>
        <v>PRODUCTION</v>
      </c>
      <c r="H2182" s="53">
        <f t="shared" ref="H2182:H2189" si="1088">SUBTOTAL(9,I2182:AD2182)</f>
        <v>347890.00000000012</v>
      </c>
      <c r="I2182" s="54">
        <f>VLOOKUP(CONCATENATE($F2182," ",$G2182),AllocFactorMatrix,(I$4+1),FALSE)*$E2189</f>
        <v>193150.78475446586</v>
      </c>
      <c r="J2182" s="54">
        <f>VLOOKUP(CONCATENATE($F2182," ",$G2182),AllocFactorMatrix,(J$4+1),FALSE)*$E2189</f>
        <v>8887.809396312814</v>
      </c>
      <c r="K2182" s="54">
        <f>VLOOKUP(CONCATENATE($F2182," ",$G2182),AllocFactorMatrix,(K$4+1),FALSE)*$E2189</f>
        <v>29278.996091505189</v>
      </c>
      <c r="L2182" s="54">
        <f>VLOOKUP(CONCATENATE($F2182," ",$G2182),AllocFactorMatrix,(L$4+1),FALSE)*$E2189</f>
        <v>731.58864179844727</v>
      </c>
      <c r="M2182" s="54">
        <f>VLOOKUP(CONCATENATE($F2182," ",$G2182),AllocFactorMatrix,(M$4+1),FALSE)*$E2189</f>
        <v>94.177216884367482</v>
      </c>
      <c r="N2182" s="54">
        <f t="shared" ref="N2182:N2189" si="1089">SUBTOTAL(9,K2182:M2182)</f>
        <v>30104.761950188004</v>
      </c>
      <c r="O2182" s="54">
        <f>VLOOKUP(CONCATENATE($F2182," ",$G2182),AllocFactorMatrix,(O$4+1),FALSE)*$E2189</f>
        <v>22272.928079667407</v>
      </c>
      <c r="P2182" s="54">
        <f>VLOOKUP(CONCATENATE($F2182," ",$G2182),AllocFactorMatrix,(P$4+1),FALSE)*$E2189</f>
        <v>4031.4423035643454</v>
      </c>
      <c r="Q2182" s="54">
        <f>VLOOKUP(CONCATENATE($F2182," ",$G2182),AllocFactorMatrix,(Q$4+1),FALSE)*$E2189</f>
        <v>1559.3334204019452</v>
      </c>
      <c r="R2182" s="54">
        <f>VLOOKUP(CONCATENATE($F2182," ",$G2182),AllocFactorMatrix,(R$4+1),FALSE)*$E2189</f>
        <v>33.598527134907243</v>
      </c>
      <c r="S2182" s="54">
        <f t="shared" ref="S2182:S2189" si="1090">SUBTOTAL(9,O2182:R2182)</f>
        <v>27897.302330768602</v>
      </c>
      <c r="T2182" s="54">
        <f>VLOOKUP(CONCATENATE($F2182," ",$G2182),AllocFactorMatrix,(T$4+1),FALSE)*$E2189</f>
        <v>707.246782762919</v>
      </c>
      <c r="U2182" s="54">
        <f>VLOOKUP(CONCATENATE($F2182," ",$G2182),AllocFactorMatrix,(U$4+1),FALSE)*$E2189</f>
        <v>11260.598250069685</v>
      </c>
      <c r="V2182" s="54">
        <f>VLOOKUP(CONCATENATE($F2182," ",$G2182),AllocFactorMatrix,(V$4+1),FALSE)*$E2189</f>
        <v>61068.519123090002</v>
      </c>
      <c r="W2182" s="54">
        <f>VLOOKUP(CONCATENATE($F2182," ",$G2182),AllocFactorMatrix,(W$4+1),FALSE)*$E2189</f>
        <v>8034.9473189659175</v>
      </c>
      <c r="X2182" s="54">
        <f>SUBTOTAL(9,T2182:W2182)</f>
        <v>81071.311474888527</v>
      </c>
      <c r="Y2182" s="54">
        <f>VLOOKUP(CONCATENATE($F2182," ",$G2182),AllocFactorMatrix,(Y$4+1),FALSE)*$E2189</f>
        <v>6564.4793429260581</v>
      </c>
      <c r="Z2182" s="54">
        <f>VLOOKUP(CONCATENATE($F2182," ",$G2182),AllocFactorMatrix,(Z$4+1),FALSE)*$E2189</f>
        <v>136.45374963390097</v>
      </c>
      <c r="AA2182" s="54">
        <f t="shared" ref="AA2182:AA2189" si="1091">SUBTOTAL(9,Y2182:Z2182)</f>
        <v>6700.9330925599588</v>
      </c>
      <c r="AB2182" s="54">
        <f>VLOOKUP(CONCATENATE($F2182," ",$G2182),AllocFactorMatrix,(AB$4+1),FALSE)*$E2189</f>
        <v>77.097000816330819</v>
      </c>
      <c r="AC2182" s="54">
        <f>VLOOKUP(CONCATENATE($F2182," ",$G2182),AllocFactorMatrix,(AC$4+1),FALSE)*$E2189</f>
        <v>0</v>
      </c>
      <c r="AD2182" s="54">
        <f>VLOOKUP(CONCATENATE($F2182," ",$G2182),AllocFactorMatrix,(AD$4+1),FALSE)*$E2189</f>
        <v>0</v>
      </c>
    </row>
    <row r="2183" spans="1:30" s="51" customFormat="1" hidden="1" outlineLevel="1">
      <c r="A2183" s="56"/>
      <c r="B2183" s="112"/>
      <c r="C2183" s="55"/>
      <c r="F2183" s="52" t="str">
        <f>F2189</f>
        <v>RB_GUP-Land_P</v>
      </c>
      <c r="G2183" s="55" t="str">
        <f>$G$9</f>
        <v>BULKTRAN</v>
      </c>
      <c r="H2183" s="53">
        <f t="shared" si="1088"/>
        <v>0</v>
      </c>
      <c r="I2183" s="54">
        <f>VLOOKUP(CONCATENATE($F2183," ",$G2183),AllocFactorMatrix,(I$4+1),FALSE)*$E2189</f>
        <v>0</v>
      </c>
      <c r="J2183" s="54">
        <f>VLOOKUP(CONCATENATE($F2183," ",$G2183),AllocFactorMatrix,(J$4+1),FALSE)*$E2189</f>
        <v>0</v>
      </c>
      <c r="K2183" s="54">
        <f>VLOOKUP(CONCATENATE($F2183," ",$G2183),AllocFactorMatrix,(K$4+1),FALSE)*$E2189</f>
        <v>0</v>
      </c>
      <c r="L2183" s="54">
        <f>VLOOKUP(CONCATENATE($F2183," ",$G2183),AllocFactorMatrix,(L$4+1),FALSE)*$E2189</f>
        <v>0</v>
      </c>
      <c r="M2183" s="54">
        <f>VLOOKUP(CONCATENATE($F2183," ",$G2183),AllocFactorMatrix,(M$4+1),FALSE)*$E2189</f>
        <v>0</v>
      </c>
      <c r="N2183" s="54">
        <f t="shared" si="1089"/>
        <v>0</v>
      </c>
      <c r="O2183" s="54">
        <f>VLOOKUP(CONCATENATE($F2183," ",$G2183),AllocFactorMatrix,(O$4+1),FALSE)*$E2189</f>
        <v>0</v>
      </c>
      <c r="P2183" s="54">
        <f>VLOOKUP(CONCATENATE($F2183," ",$G2183),AllocFactorMatrix,(P$4+1),FALSE)*$E2189</f>
        <v>0</v>
      </c>
      <c r="Q2183" s="54">
        <f>VLOOKUP(CONCATENATE($F2183," ",$G2183),AllocFactorMatrix,(Q$4+1),FALSE)*$E2189</f>
        <v>0</v>
      </c>
      <c r="R2183" s="54">
        <f>VLOOKUP(CONCATENATE($F2183," ",$G2183),AllocFactorMatrix,(R$4+1),FALSE)*$E2189</f>
        <v>0</v>
      </c>
      <c r="S2183" s="54">
        <f t="shared" si="1090"/>
        <v>0</v>
      </c>
      <c r="T2183" s="54">
        <f>VLOOKUP(CONCATENATE($F2183," ",$G2183),AllocFactorMatrix,(T$4+1),FALSE)*$E2189</f>
        <v>0</v>
      </c>
      <c r="U2183" s="54">
        <f>VLOOKUP(CONCATENATE($F2183," ",$G2183),AllocFactorMatrix,(U$4+1),FALSE)*$E2189</f>
        <v>0</v>
      </c>
      <c r="V2183" s="54">
        <f>VLOOKUP(CONCATENATE($F2183," ",$G2183),AllocFactorMatrix,(V$4+1),FALSE)*$E2189</f>
        <v>0</v>
      </c>
      <c r="W2183" s="54">
        <f>VLOOKUP(CONCATENATE($F2183," ",$G2183),AllocFactorMatrix,(W$4+1),FALSE)*$E2189</f>
        <v>0</v>
      </c>
      <c r="X2183" s="54">
        <f t="shared" ref="X2183:X2189" si="1092">SUBTOTAL(9,T2183:W2183)</f>
        <v>0</v>
      </c>
      <c r="Y2183" s="54">
        <f>VLOOKUP(CONCATENATE($F2183," ",$G2183),AllocFactorMatrix,(Y$4+1),FALSE)*$E2189</f>
        <v>0</v>
      </c>
      <c r="Z2183" s="54">
        <f>VLOOKUP(CONCATENATE($F2183," ",$G2183),AllocFactorMatrix,(Z$4+1),FALSE)*$E2189</f>
        <v>0</v>
      </c>
      <c r="AA2183" s="54">
        <f t="shared" si="1091"/>
        <v>0</v>
      </c>
      <c r="AB2183" s="54">
        <f>VLOOKUP(CONCATENATE($F2183," ",$G2183),AllocFactorMatrix,(AB$4+1),FALSE)*$E2189</f>
        <v>0</v>
      </c>
      <c r="AC2183" s="54">
        <f>VLOOKUP(CONCATENATE($F2183," ",$G2183),AllocFactorMatrix,(AC$4+1),FALSE)*$E2189</f>
        <v>0</v>
      </c>
      <c r="AD2183" s="54">
        <f>VLOOKUP(CONCATENATE($F2183," ",$G2183),AllocFactorMatrix,(AD$4+1),FALSE)*$E2189</f>
        <v>0</v>
      </c>
    </row>
    <row r="2184" spans="1:30" s="51" customFormat="1" hidden="1" outlineLevel="1">
      <c r="A2184" s="56"/>
      <c r="B2184" s="112"/>
      <c r="C2184" s="55"/>
      <c r="F2184" s="52" t="str">
        <f>F2189</f>
        <v>RB_GUP-Land_P</v>
      </c>
      <c r="G2184" s="55" t="str">
        <f>$G$10</f>
        <v>SUBTRAN</v>
      </c>
      <c r="H2184" s="53">
        <f t="shared" si="1088"/>
        <v>0</v>
      </c>
      <c r="I2184" s="54">
        <f>VLOOKUP(CONCATENATE($F2184," ",$G2184),AllocFactorMatrix,(I$4+1),FALSE)*$E2189</f>
        <v>0</v>
      </c>
      <c r="J2184" s="54">
        <f>VLOOKUP(CONCATENATE($F2184," ",$G2184),AllocFactorMatrix,(J$4+1),FALSE)*$E2189</f>
        <v>0</v>
      </c>
      <c r="K2184" s="54">
        <f>VLOOKUP(CONCATENATE($F2184," ",$G2184),AllocFactorMatrix,(K$4+1),FALSE)*$E2189</f>
        <v>0</v>
      </c>
      <c r="L2184" s="54">
        <f>VLOOKUP(CONCATENATE($F2184," ",$G2184),AllocFactorMatrix,(L$4+1),FALSE)*$E2189</f>
        <v>0</v>
      </c>
      <c r="M2184" s="54">
        <f>VLOOKUP(CONCATENATE($F2184," ",$G2184),AllocFactorMatrix,(M$4+1),FALSE)*$E2189</f>
        <v>0</v>
      </c>
      <c r="N2184" s="54">
        <f t="shared" si="1089"/>
        <v>0</v>
      </c>
      <c r="O2184" s="54">
        <f>VLOOKUP(CONCATENATE($F2184," ",$G2184),AllocFactorMatrix,(O$4+1),FALSE)*$E2189</f>
        <v>0</v>
      </c>
      <c r="P2184" s="54">
        <f>VLOOKUP(CONCATENATE($F2184," ",$G2184),AllocFactorMatrix,(P$4+1),FALSE)*$E2189</f>
        <v>0</v>
      </c>
      <c r="Q2184" s="54">
        <f>VLOOKUP(CONCATENATE($F2184," ",$G2184),AllocFactorMatrix,(Q$4+1),FALSE)*$E2189</f>
        <v>0</v>
      </c>
      <c r="R2184" s="54">
        <f>VLOOKUP(CONCATENATE($F2184," ",$G2184),AllocFactorMatrix,(R$4+1),FALSE)*$E2189</f>
        <v>0</v>
      </c>
      <c r="S2184" s="54">
        <f t="shared" si="1090"/>
        <v>0</v>
      </c>
      <c r="T2184" s="54">
        <f>VLOOKUP(CONCATENATE($F2184," ",$G2184),AllocFactorMatrix,(T$4+1),FALSE)*$E2189</f>
        <v>0</v>
      </c>
      <c r="U2184" s="54">
        <f>VLOOKUP(CONCATENATE($F2184," ",$G2184),AllocFactorMatrix,(U$4+1),FALSE)*$E2189</f>
        <v>0</v>
      </c>
      <c r="V2184" s="54">
        <f>VLOOKUP(CONCATENATE($F2184," ",$G2184),AllocFactorMatrix,(V$4+1),FALSE)*$E2189</f>
        <v>0</v>
      </c>
      <c r="W2184" s="54">
        <f>VLOOKUP(CONCATENATE($F2184," ",$G2184),AllocFactorMatrix,(W$4+1),FALSE)*$E2189</f>
        <v>0</v>
      </c>
      <c r="X2184" s="54">
        <f t="shared" si="1092"/>
        <v>0</v>
      </c>
      <c r="Y2184" s="54">
        <f>VLOOKUP(CONCATENATE($F2184," ",$G2184),AllocFactorMatrix,(Y$4+1),FALSE)*$E2189</f>
        <v>0</v>
      </c>
      <c r="Z2184" s="54">
        <f>VLOOKUP(CONCATENATE($F2184," ",$G2184),AllocFactorMatrix,(Z$4+1),FALSE)*$E2189</f>
        <v>0</v>
      </c>
      <c r="AA2184" s="54">
        <f t="shared" si="1091"/>
        <v>0</v>
      </c>
      <c r="AB2184" s="54">
        <f>VLOOKUP(CONCATENATE($F2184," ",$G2184),AllocFactorMatrix,(AB$4+1),FALSE)*$E2189</f>
        <v>0</v>
      </c>
      <c r="AC2184" s="54">
        <f>VLOOKUP(CONCATENATE($F2184," ",$G2184),AllocFactorMatrix,(AC$4+1),FALSE)*$E2189</f>
        <v>0</v>
      </c>
      <c r="AD2184" s="54">
        <f>VLOOKUP(CONCATENATE($F2184," ",$G2184),AllocFactorMatrix,(AD$4+1),FALSE)*$E2189</f>
        <v>0</v>
      </c>
    </row>
    <row r="2185" spans="1:30" s="51" customFormat="1" hidden="1" outlineLevel="1">
      <c r="A2185" s="56"/>
      <c r="B2185" s="112"/>
      <c r="C2185" s="55"/>
      <c r="F2185" s="52" t="str">
        <f>F2189</f>
        <v>RB_GUP-Land_P</v>
      </c>
      <c r="G2185" s="55" t="str">
        <f>$G$11</f>
        <v>DISTPRI</v>
      </c>
      <c r="H2185" s="53">
        <f t="shared" si="1088"/>
        <v>0</v>
      </c>
      <c r="I2185" s="54">
        <f>VLOOKUP(CONCATENATE($F2185," ",$G2185),AllocFactorMatrix,(I$4+1),FALSE)*$E2189</f>
        <v>0</v>
      </c>
      <c r="J2185" s="54">
        <f>VLOOKUP(CONCATENATE($F2185," ",$G2185),AllocFactorMatrix,(J$4+1),FALSE)*$E2189</f>
        <v>0</v>
      </c>
      <c r="K2185" s="54">
        <f>VLOOKUP(CONCATENATE($F2185," ",$G2185),AllocFactorMatrix,(K$4+1),FALSE)*$E2189</f>
        <v>0</v>
      </c>
      <c r="L2185" s="54">
        <f>VLOOKUP(CONCATENATE($F2185," ",$G2185),AllocFactorMatrix,(L$4+1),FALSE)*$E2189</f>
        <v>0</v>
      </c>
      <c r="M2185" s="54">
        <f>VLOOKUP(CONCATENATE($F2185," ",$G2185),AllocFactorMatrix,(M$4+1),FALSE)*$E2189</f>
        <v>0</v>
      </c>
      <c r="N2185" s="54">
        <f t="shared" si="1089"/>
        <v>0</v>
      </c>
      <c r="O2185" s="54">
        <f>VLOOKUP(CONCATENATE($F2185," ",$G2185),AllocFactorMatrix,(O$4+1),FALSE)*$E2189</f>
        <v>0</v>
      </c>
      <c r="P2185" s="54">
        <f>VLOOKUP(CONCATENATE($F2185," ",$G2185),AllocFactorMatrix,(P$4+1),FALSE)*$E2189</f>
        <v>0</v>
      </c>
      <c r="Q2185" s="54">
        <f>VLOOKUP(CONCATENATE($F2185," ",$G2185),AllocFactorMatrix,(Q$4+1),FALSE)*$E2189</f>
        <v>0</v>
      </c>
      <c r="R2185" s="54">
        <f>VLOOKUP(CONCATENATE($F2185," ",$G2185),AllocFactorMatrix,(R$4+1),FALSE)*$E2189</f>
        <v>0</v>
      </c>
      <c r="S2185" s="54">
        <f t="shared" si="1090"/>
        <v>0</v>
      </c>
      <c r="T2185" s="54">
        <f>VLOOKUP(CONCATENATE($F2185," ",$G2185),AllocFactorMatrix,(T$4+1),FALSE)*$E2189</f>
        <v>0</v>
      </c>
      <c r="U2185" s="54">
        <f>VLOOKUP(CONCATENATE($F2185," ",$G2185),AllocFactorMatrix,(U$4+1),FALSE)*$E2189</f>
        <v>0</v>
      </c>
      <c r="V2185" s="54">
        <f>VLOOKUP(CONCATENATE($F2185," ",$G2185),AllocFactorMatrix,(V$4+1),FALSE)*$E2189</f>
        <v>0</v>
      </c>
      <c r="W2185" s="54">
        <f>VLOOKUP(CONCATENATE($F2185," ",$G2185),AllocFactorMatrix,(W$4+1),FALSE)*$E2189</f>
        <v>0</v>
      </c>
      <c r="X2185" s="54">
        <f t="shared" si="1092"/>
        <v>0</v>
      </c>
      <c r="Y2185" s="54">
        <f>VLOOKUP(CONCATENATE($F2185," ",$G2185),AllocFactorMatrix,(Y$4+1),FALSE)*$E2189</f>
        <v>0</v>
      </c>
      <c r="Z2185" s="54">
        <f>VLOOKUP(CONCATENATE($F2185," ",$G2185),AllocFactorMatrix,(Z$4+1),FALSE)*$E2189</f>
        <v>0</v>
      </c>
      <c r="AA2185" s="54">
        <f t="shared" si="1091"/>
        <v>0</v>
      </c>
      <c r="AB2185" s="54">
        <f>VLOOKUP(CONCATENATE($F2185," ",$G2185),AllocFactorMatrix,(AB$4+1),FALSE)*$E2189</f>
        <v>0</v>
      </c>
      <c r="AC2185" s="54">
        <f>VLOOKUP(CONCATENATE($F2185," ",$G2185),AllocFactorMatrix,(AC$4+1),FALSE)*$E2189</f>
        <v>0</v>
      </c>
      <c r="AD2185" s="54">
        <f>VLOOKUP(CONCATENATE($F2185," ",$G2185),AllocFactorMatrix,(AD$4+1),FALSE)*$E2189</f>
        <v>0</v>
      </c>
    </row>
    <row r="2186" spans="1:30" s="51" customFormat="1" hidden="1" outlineLevel="1">
      <c r="A2186" s="56"/>
      <c r="B2186" s="112"/>
      <c r="C2186" s="55"/>
      <c r="F2186" s="52" t="str">
        <f>F2189</f>
        <v>RB_GUP-Land_P</v>
      </c>
      <c r="G2186" s="55" t="str">
        <f>$G$12</f>
        <v>DISTSEC</v>
      </c>
      <c r="H2186" s="53">
        <f t="shared" si="1088"/>
        <v>0</v>
      </c>
      <c r="I2186" s="54">
        <f>VLOOKUP(CONCATENATE($F2186," ",$G2186),AllocFactorMatrix,(I$4+1),FALSE)*$E2189</f>
        <v>0</v>
      </c>
      <c r="J2186" s="54">
        <f>VLOOKUP(CONCATENATE($F2186," ",$G2186),AllocFactorMatrix,(J$4+1),FALSE)*$E2189</f>
        <v>0</v>
      </c>
      <c r="K2186" s="54">
        <f>VLOOKUP(CONCATENATE($F2186," ",$G2186),AllocFactorMatrix,(K$4+1),FALSE)*$E2189</f>
        <v>0</v>
      </c>
      <c r="L2186" s="54">
        <f>VLOOKUP(CONCATENATE($F2186," ",$G2186),AllocFactorMatrix,(L$4+1),FALSE)*$E2189</f>
        <v>0</v>
      </c>
      <c r="M2186" s="54">
        <f>VLOOKUP(CONCATENATE($F2186," ",$G2186),AllocFactorMatrix,(M$4+1),FALSE)*$E2189</f>
        <v>0</v>
      </c>
      <c r="N2186" s="54">
        <f t="shared" si="1089"/>
        <v>0</v>
      </c>
      <c r="O2186" s="54">
        <f>VLOOKUP(CONCATENATE($F2186," ",$G2186),AllocFactorMatrix,(O$4+1),FALSE)*$E2189</f>
        <v>0</v>
      </c>
      <c r="P2186" s="54">
        <f>VLOOKUP(CONCATENATE($F2186," ",$G2186),AllocFactorMatrix,(P$4+1),FALSE)*$E2189</f>
        <v>0</v>
      </c>
      <c r="Q2186" s="54">
        <f>VLOOKUP(CONCATENATE($F2186," ",$G2186),AllocFactorMatrix,(Q$4+1),FALSE)*$E2189</f>
        <v>0</v>
      </c>
      <c r="R2186" s="54">
        <f>VLOOKUP(CONCATENATE($F2186," ",$G2186),AllocFactorMatrix,(R$4+1),FALSE)*$E2189</f>
        <v>0</v>
      </c>
      <c r="S2186" s="54">
        <f t="shared" si="1090"/>
        <v>0</v>
      </c>
      <c r="T2186" s="54">
        <f>VLOOKUP(CONCATENATE($F2186," ",$G2186),AllocFactorMatrix,(T$4+1),FALSE)*$E2189</f>
        <v>0</v>
      </c>
      <c r="U2186" s="54">
        <f>VLOOKUP(CONCATENATE($F2186," ",$G2186),AllocFactorMatrix,(U$4+1),FALSE)*$E2189</f>
        <v>0</v>
      </c>
      <c r="V2186" s="54">
        <f>VLOOKUP(CONCATENATE($F2186," ",$G2186),AllocFactorMatrix,(V$4+1),FALSE)*$E2189</f>
        <v>0</v>
      </c>
      <c r="W2186" s="54">
        <f>VLOOKUP(CONCATENATE($F2186," ",$G2186),AllocFactorMatrix,(W$4+1),FALSE)*$E2189</f>
        <v>0</v>
      </c>
      <c r="X2186" s="54">
        <f t="shared" si="1092"/>
        <v>0</v>
      </c>
      <c r="Y2186" s="54">
        <f>VLOOKUP(CONCATENATE($F2186," ",$G2186),AllocFactorMatrix,(Y$4+1),FALSE)*$E2189</f>
        <v>0</v>
      </c>
      <c r="Z2186" s="54">
        <f>VLOOKUP(CONCATENATE($F2186," ",$G2186),AllocFactorMatrix,(Z$4+1),FALSE)*$E2189</f>
        <v>0</v>
      </c>
      <c r="AA2186" s="54">
        <f t="shared" si="1091"/>
        <v>0</v>
      </c>
      <c r="AB2186" s="54">
        <f>VLOOKUP(CONCATENATE($F2186," ",$G2186),AllocFactorMatrix,(AB$4+1),FALSE)*$E2189</f>
        <v>0</v>
      </c>
      <c r="AC2186" s="54">
        <f>VLOOKUP(CONCATENATE($F2186," ",$G2186),AllocFactorMatrix,(AC$4+1),FALSE)*$E2189</f>
        <v>0</v>
      </c>
      <c r="AD2186" s="54">
        <f>VLOOKUP(CONCATENATE($F2186," ",$G2186),AllocFactorMatrix,(AD$4+1),FALSE)*$E2189</f>
        <v>0</v>
      </c>
    </row>
    <row r="2187" spans="1:30" s="51" customFormat="1" hidden="1" outlineLevel="1">
      <c r="A2187" s="56"/>
      <c r="B2187" s="112"/>
      <c r="C2187" s="55"/>
      <c r="F2187" s="52" t="str">
        <f>F2189</f>
        <v>RB_GUP-Land_P</v>
      </c>
      <c r="G2187" s="55" t="str">
        <f>$G$13</f>
        <v>ENERGY</v>
      </c>
      <c r="H2187" s="53">
        <f t="shared" si="1088"/>
        <v>0</v>
      </c>
      <c r="I2187" s="54">
        <f>VLOOKUP(CONCATENATE($F2187," ",$G2187),AllocFactorMatrix,(I$4+1),FALSE)*$E2189</f>
        <v>0</v>
      </c>
      <c r="J2187" s="54">
        <f>VLOOKUP(CONCATENATE($F2187," ",$G2187),AllocFactorMatrix,(J$4+1),FALSE)*$E2189</f>
        <v>0</v>
      </c>
      <c r="K2187" s="54">
        <f>VLOOKUP(CONCATENATE($F2187," ",$G2187),AllocFactorMatrix,(K$4+1),FALSE)*$E2189</f>
        <v>0</v>
      </c>
      <c r="L2187" s="54">
        <f>VLOOKUP(CONCATENATE($F2187," ",$G2187),AllocFactorMatrix,(L$4+1),FALSE)*$E2189</f>
        <v>0</v>
      </c>
      <c r="M2187" s="54">
        <f>VLOOKUP(CONCATENATE($F2187," ",$G2187),AllocFactorMatrix,(M$4+1),FALSE)*$E2189</f>
        <v>0</v>
      </c>
      <c r="N2187" s="54">
        <f t="shared" si="1089"/>
        <v>0</v>
      </c>
      <c r="O2187" s="54">
        <f>VLOOKUP(CONCATENATE($F2187," ",$G2187),AllocFactorMatrix,(O$4+1),FALSE)*$E2189</f>
        <v>0</v>
      </c>
      <c r="P2187" s="54">
        <f>VLOOKUP(CONCATENATE($F2187," ",$G2187),AllocFactorMatrix,(P$4+1),FALSE)*$E2189</f>
        <v>0</v>
      </c>
      <c r="Q2187" s="54">
        <f>VLOOKUP(CONCATENATE($F2187," ",$G2187),AllocFactorMatrix,(Q$4+1),FALSE)*$E2189</f>
        <v>0</v>
      </c>
      <c r="R2187" s="54">
        <f>VLOOKUP(CONCATENATE($F2187," ",$G2187),AllocFactorMatrix,(R$4+1),FALSE)*$E2189</f>
        <v>0</v>
      </c>
      <c r="S2187" s="54">
        <f t="shared" si="1090"/>
        <v>0</v>
      </c>
      <c r="T2187" s="54">
        <f>VLOOKUP(CONCATENATE($F2187," ",$G2187),AllocFactorMatrix,(T$4+1),FALSE)*$E2189</f>
        <v>0</v>
      </c>
      <c r="U2187" s="54">
        <f>VLOOKUP(CONCATENATE($F2187," ",$G2187),AllocFactorMatrix,(U$4+1),FALSE)*$E2189</f>
        <v>0</v>
      </c>
      <c r="V2187" s="54">
        <f>VLOOKUP(CONCATENATE($F2187," ",$G2187),AllocFactorMatrix,(V$4+1),FALSE)*$E2189</f>
        <v>0</v>
      </c>
      <c r="W2187" s="54">
        <f>VLOOKUP(CONCATENATE($F2187," ",$G2187),AllocFactorMatrix,(W$4+1),FALSE)*$E2189</f>
        <v>0</v>
      </c>
      <c r="X2187" s="54">
        <f t="shared" si="1092"/>
        <v>0</v>
      </c>
      <c r="Y2187" s="54">
        <f>VLOOKUP(CONCATENATE($F2187," ",$G2187),AllocFactorMatrix,(Y$4+1),FALSE)*$E2189</f>
        <v>0</v>
      </c>
      <c r="Z2187" s="54">
        <f>VLOOKUP(CONCATENATE($F2187," ",$G2187),AllocFactorMatrix,(Z$4+1),FALSE)*$E2189</f>
        <v>0</v>
      </c>
      <c r="AA2187" s="54">
        <f t="shared" si="1091"/>
        <v>0</v>
      </c>
      <c r="AB2187" s="54">
        <f>VLOOKUP(CONCATENATE($F2187," ",$G2187),AllocFactorMatrix,(AB$4+1),FALSE)*$E2189</f>
        <v>0</v>
      </c>
      <c r="AC2187" s="54">
        <f>VLOOKUP(CONCATENATE($F2187," ",$G2187),AllocFactorMatrix,(AC$4+1),FALSE)*$E2189</f>
        <v>0</v>
      </c>
      <c r="AD2187" s="54">
        <f>VLOOKUP(CONCATENATE($F2187," ",$G2187),AllocFactorMatrix,(AD$4+1),FALSE)*$E2189</f>
        <v>0</v>
      </c>
    </row>
    <row r="2188" spans="1:30" s="51" customFormat="1" hidden="1" outlineLevel="1">
      <c r="A2188" s="56"/>
      <c r="B2188" s="112"/>
      <c r="C2188" s="55"/>
      <c r="F2188" s="52" t="str">
        <f>F2189</f>
        <v>RB_GUP-Land_P</v>
      </c>
      <c r="G2188" s="55" t="str">
        <f>$G$14</f>
        <v>CUSTOMER</v>
      </c>
      <c r="H2188" s="53">
        <f t="shared" si="1088"/>
        <v>0</v>
      </c>
      <c r="I2188" s="54">
        <f>VLOOKUP(CONCATENATE($F2188," ",$G2188),AllocFactorMatrix,(I$4+1),FALSE)*$E2189</f>
        <v>0</v>
      </c>
      <c r="J2188" s="54">
        <f>VLOOKUP(CONCATENATE($F2188," ",$G2188),AllocFactorMatrix,(J$4+1),FALSE)*$E2189</f>
        <v>0</v>
      </c>
      <c r="K2188" s="54">
        <f>VLOOKUP(CONCATENATE($F2188," ",$G2188),AllocFactorMatrix,(K$4+1),FALSE)*$E2189</f>
        <v>0</v>
      </c>
      <c r="L2188" s="54">
        <f>VLOOKUP(CONCATENATE($F2188," ",$G2188),AllocFactorMatrix,(L$4+1),FALSE)*$E2189</f>
        <v>0</v>
      </c>
      <c r="M2188" s="54">
        <f>VLOOKUP(CONCATENATE($F2188," ",$G2188),AllocFactorMatrix,(M$4+1),FALSE)*$E2189</f>
        <v>0</v>
      </c>
      <c r="N2188" s="54">
        <f t="shared" si="1089"/>
        <v>0</v>
      </c>
      <c r="O2188" s="54">
        <f>VLOOKUP(CONCATENATE($F2188," ",$G2188),AllocFactorMatrix,(O$4+1),FALSE)*$E2189</f>
        <v>0</v>
      </c>
      <c r="P2188" s="54">
        <f>VLOOKUP(CONCATENATE($F2188," ",$G2188),AllocFactorMatrix,(P$4+1),FALSE)*$E2189</f>
        <v>0</v>
      </c>
      <c r="Q2188" s="54">
        <f>VLOOKUP(CONCATENATE($F2188," ",$G2188),AllocFactorMatrix,(Q$4+1),FALSE)*$E2189</f>
        <v>0</v>
      </c>
      <c r="R2188" s="54">
        <f>VLOOKUP(CONCATENATE($F2188," ",$G2188),AllocFactorMatrix,(R$4+1),FALSE)*$E2189</f>
        <v>0</v>
      </c>
      <c r="S2188" s="54">
        <f t="shared" si="1090"/>
        <v>0</v>
      </c>
      <c r="T2188" s="54">
        <f>VLOOKUP(CONCATENATE($F2188," ",$G2188),AllocFactorMatrix,(T$4+1),FALSE)*$E2189</f>
        <v>0</v>
      </c>
      <c r="U2188" s="54">
        <f>VLOOKUP(CONCATENATE($F2188," ",$G2188),AllocFactorMatrix,(U$4+1),FALSE)*$E2189</f>
        <v>0</v>
      </c>
      <c r="V2188" s="54">
        <f>VLOOKUP(CONCATENATE($F2188," ",$G2188),AllocFactorMatrix,(V$4+1),FALSE)*$E2189</f>
        <v>0</v>
      </c>
      <c r="W2188" s="54">
        <f>VLOOKUP(CONCATENATE($F2188," ",$G2188),AllocFactorMatrix,(W$4+1),FALSE)*$E2189</f>
        <v>0</v>
      </c>
      <c r="X2188" s="54">
        <f t="shared" si="1092"/>
        <v>0</v>
      </c>
      <c r="Y2188" s="54">
        <f>VLOOKUP(CONCATENATE($F2188," ",$G2188),AllocFactorMatrix,(Y$4+1),FALSE)*$E2189</f>
        <v>0</v>
      </c>
      <c r="Z2188" s="54">
        <f>VLOOKUP(CONCATENATE($F2188," ",$G2188),AllocFactorMatrix,(Z$4+1),FALSE)*$E2189</f>
        <v>0</v>
      </c>
      <c r="AA2188" s="54">
        <f t="shared" si="1091"/>
        <v>0</v>
      </c>
      <c r="AB2188" s="54">
        <f>VLOOKUP(CONCATENATE($F2188," ",$G2188),AllocFactorMatrix,(AB$4+1),FALSE)*$E2189</f>
        <v>0</v>
      </c>
      <c r="AC2188" s="54">
        <f>VLOOKUP(CONCATENATE($F2188," ",$G2188),AllocFactorMatrix,(AC$4+1),FALSE)*$E2189</f>
        <v>0</v>
      </c>
      <c r="AD2188" s="54">
        <f>VLOOKUP(CONCATENATE($F2188," ",$G2188),AllocFactorMatrix,(AD$4+1),FALSE)*$E2189</f>
        <v>0</v>
      </c>
    </row>
    <row r="2189" spans="1:30" s="51" customFormat="1" collapsed="1">
      <c r="A2189" s="56"/>
      <c r="B2189" s="112"/>
      <c r="C2189" s="55"/>
      <c r="D2189" s="96" t="s">
        <v>657</v>
      </c>
      <c r="E2189" s="97">
        <v>347890</v>
      </c>
      <c r="F2189" s="61" t="s">
        <v>579</v>
      </c>
      <c r="G2189" s="55" t="str">
        <f>$G$15</f>
        <v>TOTAL</v>
      </c>
      <c r="H2189" s="53">
        <f t="shared" si="1088"/>
        <v>347890.00000000012</v>
      </c>
      <c r="I2189" s="54">
        <f>VLOOKUP(CONCATENATE($F2189," ",$G2189),AllocFactorMatrix,(I$4+1),FALSE)*$E2189</f>
        <v>193150.78475446586</v>
      </c>
      <c r="J2189" s="54">
        <f>VLOOKUP(CONCATENATE($F2189," ",$G2189),AllocFactorMatrix,(J$4+1),FALSE)*$E2189</f>
        <v>8887.809396312814</v>
      </c>
      <c r="K2189" s="54">
        <f>VLOOKUP(CONCATENATE($F2189," ",$G2189),AllocFactorMatrix,(K$4+1),FALSE)*$E2189</f>
        <v>29278.996091505189</v>
      </c>
      <c r="L2189" s="54">
        <f>VLOOKUP(CONCATENATE($F2189," ",$G2189),AllocFactorMatrix,(L$4+1),FALSE)*$E2189</f>
        <v>731.58864179844727</v>
      </c>
      <c r="M2189" s="54">
        <f>VLOOKUP(CONCATENATE($F2189," ",$G2189),AllocFactorMatrix,(M$4+1),FALSE)*$E2189</f>
        <v>94.177216884367482</v>
      </c>
      <c r="N2189" s="54">
        <f t="shared" si="1089"/>
        <v>30104.761950188004</v>
      </c>
      <c r="O2189" s="54">
        <f>VLOOKUP(CONCATENATE($F2189," ",$G2189),AllocFactorMatrix,(O$4+1),FALSE)*$E2189</f>
        <v>22272.928079667407</v>
      </c>
      <c r="P2189" s="54">
        <f>VLOOKUP(CONCATENATE($F2189," ",$G2189),AllocFactorMatrix,(P$4+1),FALSE)*$E2189</f>
        <v>4031.4423035643454</v>
      </c>
      <c r="Q2189" s="54">
        <f>VLOOKUP(CONCATENATE($F2189," ",$G2189),AllocFactorMatrix,(Q$4+1),FALSE)*$E2189</f>
        <v>1559.3334204019452</v>
      </c>
      <c r="R2189" s="54">
        <f>VLOOKUP(CONCATENATE($F2189," ",$G2189),AllocFactorMatrix,(R$4+1),FALSE)*$E2189</f>
        <v>33.598527134907243</v>
      </c>
      <c r="S2189" s="54">
        <f t="shared" si="1090"/>
        <v>27897.302330768602</v>
      </c>
      <c r="T2189" s="54">
        <f>VLOOKUP(CONCATENATE($F2189," ",$G2189),AllocFactorMatrix,(T$4+1),FALSE)*$E2189</f>
        <v>707.246782762919</v>
      </c>
      <c r="U2189" s="54">
        <f>VLOOKUP(CONCATENATE($F2189," ",$G2189),AllocFactorMatrix,(U$4+1),FALSE)*$E2189</f>
        <v>11260.598250069685</v>
      </c>
      <c r="V2189" s="54">
        <f>VLOOKUP(CONCATENATE($F2189," ",$G2189),AllocFactorMatrix,(V$4+1),FALSE)*$E2189</f>
        <v>61068.519123090002</v>
      </c>
      <c r="W2189" s="54">
        <f>VLOOKUP(CONCATENATE($F2189," ",$G2189),AllocFactorMatrix,(W$4+1),FALSE)*$E2189</f>
        <v>8034.9473189659175</v>
      </c>
      <c r="X2189" s="54">
        <f t="shared" si="1092"/>
        <v>81071.311474888527</v>
      </c>
      <c r="Y2189" s="54">
        <f>VLOOKUP(CONCATENATE($F2189," ",$G2189),AllocFactorMatrix,(Y$4+1),FALSE)*$E2189</f>
        <v>6564.4793429260581</v>
      </c>
      <c r="Z2189" s="54">
        <f>VLOOKUP(CONCATENATE($F2189," ",$G2189),AllocFactorMatrix,(Z$4+1),FALSE)*$E2189</f>
        <v>136.45374963390097</v>
      </c>
      <c r="AA2189" s="54">
        <f t="shared" si="1091"/>
        <v>6700.9330925599588</v>
      </c>
      <c r="AB2189" s="54">
        <f>VLOOKUP(CONCATENATE($F2189," ",$G2189),AllocFactorMatrix,(AB$4+1),FALSE)*$E2189</f>
        <v>77.097000816330819</v>
      </c>
      <c r="AC2189" s="54">
        <f>VLOOKUP(CONCATENATE($F2189," ",$G2189),AllocFactorMatrix,(AC$4+1),FALSE)*$E2189</f>
        <v>0</v>
      </c>
      <c r="AD2189" s="54">
        <f>VLOOKUP(CONCATENATE($F2189," ",$G2189),AllocFactorMatrix,(AD$4+1),FALSE)*$E2189</f>
        <v>0</v>
      </c>
    </row>
    <row r="2190" spans="1:30" hidden="1" outlineLevel="1">
      <c r="E2190" s="51"/>
      <c r="F2190" s="52" t="str">
        <f>F2197</f>
        <v>RB_GUP-Land_P</v>
      </c>
      <c r="G2190" s="55" t="str">
        <f>$G$8</f>
        <v>PRODUCTION</v>
      </c>
      <c r="H2190" s="4">
        <f t="shared" ref="H2190:H2197" si="1093">SUBTOTAL(9,I2190:AD2190)</f>
        <v>14275.000000000002</v>
      </c>
      <c r="I2190" s="5">
        <f>VLOOKUP(CONCATENATE($F2190," ",$G2190),AllocFactorMatrix,(I$4+1),FALSE)*$E2197</f>
        <v>7925.5726015982063</v>
      </c>
      <c r="J2190" s="5">
        <f>VLOOKUP(CONCATENATE($F2190," ",$G2190),AllocFactorMatrix,(J$4+1),FALSE)*$E2197</f>
        <v>364.6942399389618</v>
      </c>
      <c r="K2190" s="5">
        <f>VLOOKUP(CONCATENATE($F2190," ",$G2190),AllocFactorMatrix,(K$4+1),FALSE)*$E2197</f>
        <v>1201.4075403323941</v>
      </c>
      <c r="L2190" s="5">
        <f>VLOOKUP(CONCATENATE($F2190," ",$G2190),AllocFactorMatrix,(L$4+1),FALSE)*$E2197</f>
        <v>30.019339048759189</v>
      </c>
      <c r="M2190" s="5">
        <f>VLOOKUP(CONCATENATE($F2190," ",$G2190),AllocFactorMatrix,(M$4+1),FALSE)*$E2197</f>
        <v>3.8643817615463103</v>
      </c>
      <c r="N2190" s="5">
        <f t="shared" ref="N2190:N2197" si="1094">SUBTOTAL(9,K2190:M2190)</f>
        <v>1235.2912611426996</v>
      </c>
      <c r="O2190" s="5">
        <f>VLOOKUP(CONCATENATE($F2190," ",$G2190),AllocFactorMatrix,(O$4+1),FALSE)*$E2197</f>
        <v>913.92695489163884</v>
      </c>
      <c r="P2190" s="5">
        <f>VLOOKUP(CONCATENATE($F2190," ",$G2190),AllocFactorMatrix,(P$4+1),FALSE)*$E2197</f>
        <v>165.42251540251524</v>
      </c>
      <c r="Q2190" s="5">
        <f>VLOOKUP(CONCATENATE($F2190," ",$G2190),AllocFactorMatrix,(Q$4+1),FALSE)*$E2197</f>
        <v>63.984261048715879</v>
      </c>
      <c r="R2190" s="5">
        <f>VLOOKUP(CONCATENATE($F2190," ",$G2190),AllocFactorMatrix,(R$4+1),FALSE)*$E2197</f>
        <v>1.3786512255333609</v>
      </c>
      <c r="S2190" s="5">
        <f t="shared" ref="S2190:S2197" si="1095">SUBTOTAL(9,O2190:R2190)</f>
        <v>1144.7123825684032</v>
      </c>
      <c r="T2190" s="5">
        <f>VLOOKUP(CONCATENATE($F2190," ",$G2190),AllocFactorMatrix,(T$4+1),FALSE)*$E2197</f>
        <v>29.020517473743624</v>
      </c>
      <c r="U2190" s="5">
        <f>VLOOKUP(CONCATENATE($F2190," ",$G2190),AllocFactorMatrix,(U$4+1),FALSE)*$E2197</f>
        <v>462.05708706701756</v>
      </c>
      <c r="V2190" s="5">
        <f>VLOOKUP(CONCATENATE($F2190," ",$G2190),AllocFactorMatrix,(V$4+1),FALSE)*$E2197</f>
        <v>2505.829746420161</v>
      </c>
      <c r="W2190" s="5">
        <f>VLOOKUP(CONCATENATE($F2190," ",$G2190),AllocFactorMatrix,(W$4+1),FALSE)*$E2197</f>
        <v>329.69867768041183</v>
      </c>
      <c r="X2190" s="5">
        <f>SUBTOTAL(9,T2190:W2190)</f>
        <v>3326.606028641334</v>
      </c>
      <c r="Y2190" s="5">
        <f>VLOOKUP(CONCATENATE($F2190," ",$G2190),AllocFactorMatrix,(Y$4+1),FALSE)*$E2197</f>
        <v>269.3608399789286</v>
      </c>
      <c r="Z2190" s="5">
        <f>VLOOKUP(CONCATENATE($F2190," ",$G2190),AllocFactorMatrix,(Z$4+1),FALSE)*$E2197</f>
        <v>5.599118330575573</v>
      </c>
      <c r="AA2190" s="5">
        <f t="shared" ref="AA2190:AA2197" si="1096">SUBTOTAL(9,Y2190:Z2190)</f>
        <v>274.95995830950415</v>
      </c>
      <c r="AB2190" s="5">
        <f>VLOOKUP(CONCATENATE($F2190," ",$G2190),AllocFactorMatrix,(AB$4+1),FALSE)*$E2197</f>
        <v>3.1635278008943128</v>
      </c>
      <c r="AC2190" s="5">
        <f>VLOOKUP(CONCATENATE($F2190," ",$G2190),AllocFactorMatrix,(AC$4+1),FALSE)*$E2197</f>
        <v>0</v>
      </c>
      <c r="AD2190" s="5">
        <f>VLOOKUP(CONCATENATE($F2190," ",$G2190),AllocFactorMatrix,(AD$4+1),FALSE)*$E2197</f>
        <v>0</v>
      </c>
    </row>
    <row r="2191" spans="1:30" hidden="1" outlineLevel="1">
      <c r="E2191" s="51"/>
      <c r="F2191" s="52" t="str">
        <f>F2197</f>
        <v>RB_GUP-Land_P</v>
      </c>
      <c r="G2191" s="55" t="str">
        <f>$G$9</f>
        <v>BULKTRAN</v>
      </c>
      <c r="H2191" s="4">
        <f t="shared" si="1093"/>
        <v>0</v>
      </c>
      <c r="I2191" s="5">
        <f>VLOOKUP(CONCATENATE($F2191," ",$G2191),AllocFactorMatrix,(I$4+1),FALSE)*$E2197</f>
        <v>0</v>
      </c>
      <c r="J2191" s="5">
        <f>VLOOKUP(CONCATENATE($F2191," ",$G2191),AllocFactorMatrix,(J$4+1),FALSE)*$E2197</f>
        <v>0</v>
      </c>
      <c r="K2191" s="5">
        <f>VLOOKUP(CONCATENATE($F2191," ",$G2191),AllocFactorMatrix,(K$4+1),FALSE)*$E2197</f>
        <v>0</v>
      </c>
      <c r="L2191" s="5">
        <f>VLOOKUP(CONCATENATE($F2191," ",$G2191),AllocFactorMatrix,(L$4+1),FALSE)*$E2197</f>
        <v>0</v>
      </c>
      <c r="M2191" s="5">
        <f>VLOOKUP(CONCATENATE($F2191," ",$G2191),AllocFactorMatrix,(M$4+1),FALSE)*$E2197</f>
        <v>0</v>
      </c>
      <c r="N2191" s="5">
        <f t="shared" si="1094"/>
        <v>0</v>
      </c>
      <c r="O2191" s="5">
        <f>VLOOKUP(CONCATENATE($F2191," ",$G2191),AllocFactorMatrix,(O$4+1),FALSE)*$E2197</f>
        <v>0</v>
      </c>
      <c r="P2191" s="5">
        <f>VLOOKUP(CONCATENATE($F2191," ",$G2191),AllocFactorMatrix,(P$4+1),FALSE)*$E2197</f>
        <v>0</v>
      </c>
      <c r="Q2191" s="5">
        <f>VLOOKUP(CONCATENATE($F2191," ",$G2191),AllocFactorMatrix,(Q$4+1),FALSE)*$E2197</f>
        <v>0</v>
      </c>
      <c r="R2191" s="5">
        <f>VLOOKUP(CONCATENATE($F2191," ",$G2191),AllocFactorMatrix,(R$4+1),FALSE)*$E2197</f>
        <v>0</v>
      </c>
      <c r="S2191" s="5">
        <f t="shared" si="1095"/>
        <v>0</v>
      </c>
      <c r="T2191" s="5">
        <f>VLOOKUP(CONCATENATE($F2191," ",$G2191),AllocFactorMatrix,(T$4+1),FALSE)*$E2197</f>
        <v>0</v>
      </c>
      <c r="U2191" s="5">
        <f>VLOOKUP(CONCATENATE($F2191," ",$G2191),AllocFactorMatrix,(U$4+1),FALSE)*$E2197</f>
        <v>0</v>
      </c>
      <c r="V2191" s="5">
        <f>VLOOKUP(CONCATENATE($F2191," ",$G2191),AllocFactorMatrix,(V$4+1),FALSE)*$E2197</f>
        <v>0</v>
      </c>
      <c r="W2191" s="5">
        <f>VLOOKUP(CONCATENATE($F2191," ",$G2191),AllocFactorMatrix,(W$4+1),FALSE)*$E2197</f>
        <v>0</v>
      </c>
      <c r="X2191" s="5">
        <f t="shared" ref="X2191:X2197" si="1097">SUBTOTAL(9,T2191:W2191)</f>
        <v>0</v>
      </c>
      <c r="Y2191" s="5">
        <f>VLOOKUP(CONCATENATE($F2191," ",$G2191),AllocFactorMatrix,(Y$4+1),FALSE)*$E2197</f>
        <v>0</v>
      </c>
      <c r="Z2191" s="5">
        <f>VLOOKUP(CONCATENATE($F2191," ",$G2191),AllocFactorMatrix,(Z$4+1),FALSE)*$E2197</f>
        <v>0</v>
      </c>
      <c r="AA2191" s="5">
        <f t="shared" si="1096"/>
        <v>0</v>
      </c>
      <c r="AB2191" s="5">
        <f>VLOOKUP(CONCATENATE($F2191," ",$G2191),AllocFactorMatrix,(AB$4+1),FALSE)*$E2197</f>
        <v>0</v>
      </c>
      <c r="AC2191" s="5">
        <f>VLOOKUP(CONCATENATE($F2191," ",$G2191),AllocFactorMatrix,(AC$4+1),FALSE)*$E2197</f>
        <v>0</v>
      </c>
      <c r="AD2191" s="5">
        <f>VLOOKUP(CONCATENATE($F2191," ",$G2191),AllocFactorMatrix,(AD$4+1),FALSE)*$E2197</f>
        <v>0</v>
      </c>
    </row>
    <row r="2192" spans="1:30" hidden="1" outlineLevel="1">
      <c r="E2192" s="51"/>
      <c r="F2192" s="52" t="str">
        <f>F2197</f>
        <v>RB_GUP-Land_P</v>
      </c>
      <c r="G2192" s="55" t="str">
        <f>$G$10</f>
        <v>SUBTRAN</v>
      </c>
      <c r="H2192" s="4">
        <f t="shared" si="1093"/>
        <v>0</v>
      </c>
      <c r="I2192" s="5">
        <f>VLOOKUP(CONCATENATE($F2192," ",$G2192),AllocFactorMatrix,(I$4+1),FALSE)*$E2197</f>
        <v>0</v>
      </c>
      <c r="J2192" s="5">
        <f>VLOOKUP(CONCATENATE($F2192," ",$G2192),AllocFactorMatrix,(J$4+1),FALSE)*$E2197</f>
        <v>0</v>
      </c>
      <c r="K2192" s="5">
        <f>VLOOKUP(CONCATENATE($F2192," ",$G2192),AllocFactorMatrix,(K$4+1),FALSE)*$E2197</f>
        <v>0</v>
      </c>
      <c r="L2192" s="5">
        <f>VLOOKUP(CONCATENATE($F2192," ",$G2192),AllocFactorMatrix,(L$4+1),FALSE)*$E2197</f>
        <v>0</v>
      </c>
      <c r="M2192" s="5">
        <f>VLOOKUP(CONCATENATE($F2192," ",$G2192),AllocFactorMatrix,(M$4+1),FALSE)*$E2197</f>
        <v>0</v>
      </c>
      <c r="N2192" s="5">
        <f t="shared" si="1094"/>
        <v>0</v>
      </c>
      <c r="O2192" s="5">
        <f>VLOOKUP(CONCATENATE($F2192," ",$G2192),AllocFactorMatrix,(O$4+1),FALSE)*$E2197</f>
        <v>0</v>
      </c>
      <c r="P2192" s="5">
        <f>VLOOKUP(CONCATENATE($F2192," ",$G2192),AllocFactorMatrix,(P$4+1),FALSE)*$E2197</f>
        <v>0</v>
      </c>
      <c r="Q2192" s="5">
        <f>VLOOKUP(CONCATENATE($F2192," ",$G2192),AllocFactorMatrix,(Q$4+1),FALSE)*$E2197</f>
        <v>0</v>
      </c>
      <c r="R2192" s="5">
        <f>VLOOKUP(CONCATENATE($F2192," ",$G2192),AllocFactorMatrix,(R$4+1),FALSE)*$E2197</f>
        <v>0</v>
      </c>
      <c r="S2192" s="5">
        <f t="shared" si="1095"/>
        <v>0</v>
      </c>
      <c r="T2192" s="5">
        <f>VLOOKUP(CONCATENATE($F2192," ",$G2192),AllocFactorMatrix,(T$4+1),FALSE)*$E2197</f>
        <v>0</v>
      </c>
      <c r="U2192" s="5">
        <f>VLOOKUP(CONCATENATE($F2192," ",$G2192),AllocFactorMatrix,(U$4+1),FALSE)*$E2197</f>
        <v>0</v>
      </c>
      <c r="V2192" s="5">
        <f>VLOOKUP(CONCATENATE($F2192," ",$G2192),AllocFactorMatrix,(V$4+1),FALSE)*$E2197</f>
        <v>0</v>
      </c>
      <c r="W2192" s="5">
        <f>VLOOKUP(CONCATENATE($F2192," ",$G2192),AllocFactorMatrix,(W$4+1),FALSE)*$E2197</f>
        <v>0</v>
      </c>
      <c r="X2192" s="5">
        <f t="shared" si="1097"/>
        <v>0</v>
      </c>
      <c r="Y2192" s="5">
        <f>VLOOKUP(CONCATENATE($F2192," ",$G2192),AllocFactorMatrix,(Y$4+1),FALSE)*$E2197</f>
        <v>0</v>
      </c>
      <c r="Z2192" s="5">
        <f>VLOOKUP(CONCATENATE($F2192," ",$G2192),AllocFactorMatrix,(Z$4+1),FALSE)*$E2197</f>
        <v>0</v>
      </c>
      <c r="AA2192" s="5">
        <f t="shared" si="1096"/>
        <v>0</v>
      </c>
      <c r="AB2192" s="5">
        <f>VLOOKUP(CONCATENATE($F2192," ",$G2192),AllocFactorMatrix,(AB$4+1),FALSE)*$E2197</f>
        <v>0</v>
      </c>
      <c r="AC2192" s="5">
        <f>VLOOKUP(CONCATENATE($F2192," ",$G2192),AllocFactorMatrix,(AC$4+1),FALSE)*$E2197</f>
        <v>0</v>
      </c>
      <c r="AD2192" s="5">
        <f>VLOOKUP(CONCATENATE($F2192," ",$G2192),AllocFactorMatrix,(AD$4+1),FALSE)*$E2197</f>
        <v>0</v>
      </c>
    </row>
    <row r="2193" spans="4:30" hidden="1" outlineLevel="1">
      <c r="E2193" s="51"/>
      <c r="F2193" s="52" t="str">
        <f>F2197</f>
        <v>RB_GUP-Land_P</v>
      </c>
      <c r="G2193" s="55" t="str">
        <f>$G$11</f>
        <v>DISTPRI</v>
      </c>
      <c r="H2193" s="4">
        <f t="shared" si="1093"/>
        <v>0</v>
      </c>
      <c r="I2193" s="5">
        <f>VLOOKUP(CONCATENATE($F2193," ",$G2193),AllocFactorMatrix,(I$4+1),FALSE)*$E2197</f>
        <v>0</v>
      </c>
      <c r="J2193" s="5">
        <f>VLOOKUP(CONCATENATE($F2193," ",$G2193),AllocFactorMatrix,(J$4+1),FALSE)*$E2197</f>
        <v>0</v>
      </c>
      <c r="K2193" s="5">
        <f>VLOOKUP(CONCATENATE($F2193," ",$G2193),AllocFactorMatrix,(K$4+1),FALSE)*$E2197</f>
        <v>0</v>
      </c>
      <c r="L2193" s="5">
        <f>VLOOKUP(CONCATENATE($F2193," ",$G2193),AllocFactorMatrix,(L$4+1),FALSE)*$E2197</f>
        <v>0</v>
      </c>
      <c r="M2193" s="5">
        <f>VLOOKUP(CONCATENATE($F2193," ",$G2193),AllocFactorMatrix,(M$4+1),FALSE)*$E2197</f>
        <v>0</v>
      </c>
      <c r="N2193" s="5">
        <f t="shared" si="1094"/>
        <v>0</v>
      </c>
      <c r="O2193" s="5">
        <f>VLOOKUP(CONCATENATE($F2193," ",$G2193),AllocFactorMatrix,(O$4+1),FALSE)*$E2197</f>
        <v>0</v>
      </c>
      <c r="P2193" s="5">
        <f>VLOOKUP(CONCATENATE($F2193," ",$G2193),AllocFactorMatrix,(P$4+1),FALSE)*$E2197</f>
        <v>0</v>
      </c>
      <c r="Q2193" s="5">
        <f>VLOOKUP(CONCATENATE($F2193," ",$G2193),AllocFactorMatrix,(Q$4+1),FALSE)*$E2197</f>
        <v>0</v>
      </c>
      <c r="R2193" s="5">
        <f>VLOOKUP(CONCATENATE($F2193," ",$G2193),AllocFactorMatrix,(R$4+1),FALSE)*$E2197</f>
        <v>0</v>
      </c>
      <c r="S2193" s="5">
        <f t="shared" si="1095"/>
        <v>0</v>
      </c>
      <c r="T2193" s="5">
        <f>VLOOKUP(CONCATENATE($F2193," ",$G2193),AllocFactorMatrix,(T$4+1),FALSE)*$E2197</f>
        <v>0</v>
      </c>
      <c r="U2193" s="5">
        <f>VLOOKUP(CONCATENATE($F2193," ",$G2193),AllocFactorMatrix,(U$4+1),FALSE)*$E2197</f>
        <v>0</v>
      </c>
      <c r="V2193" s="5">
        <f>VLOOKUP(CONCATENATE($F2193," ",$G2193),AllocFactorMatrix,(V$4+1),FALSE)*$E2197</f>
        <v>0</v>
      </c>
      <c r="W2193" s="5">
        <f>VLOOKUP(CONCATENATE($F2193," ",$G2193),AllocFactorMatrix,(W$4+1),FALSE)*$E2197</f>
        <v>0</v>
      </c>
      <c r="X2193" s="5">
        <f t="shared" si="1097"/>
        <v>0</v>
      </c>
      <c r="Y2193" s="5">
        <f>VLOOKUP(CONCATENATE($F2193," ",$G2193),AllocFactorMatrix,(Y$4+1),FALSE)*$E2197</f>
        <v>0</v>
      </c>
      <c r="Z2193" s="5">
        <f>VLOOKUP(CONCATENATE($F2193," ",$G2193),AllocFactorMatrix,(Z$4+1),FALSE)*$E2197</f>
        <v>0</v>
      </c>
      <c r="AA2193" s="5">
        <f t="shared" si="1096"/>
        <v>0</v>
      </c>
      <c r="AB2193" s="5">
        <f>VLOOKUP(CONCATENATE($F2193," ",$G2193),AllocFactorMatrix,(AB$4+1),FALSE)*$E2197</f>
        <v>0</v>
      </c>
      <c r="AC2193" s="5">
        <f>VLOOKUP(CONCATENATE($F2193," ",$G2193),AllocFactorMatrix,(AC$4+1),FALSE)*$E2197</f>
        <v>0</v>
      </c>
      <c r="AD2193" s="5">
        <f>VLOOKUP(CONCATENATE($F2193," ",$G2193),AllocFactorMatrix,(AD$4+1),FALSE)*$E2197</f>
        <v>0</v>
      </c>
    </row>
    <row r="2194" spans="4:30" hidden="1" outlineLevel="1">
      <c r="E2194" s="51"/>
      <c r="F2194" s="52" t="str">
        <f>F2197</f>
        <v>RB_GUP-Land_P</v>
      </c>
      <c r="G2194" s="55" t="str">
        <f>$G$12</f>
        <v>DISTSEC</v>
      </c>
      <c r="H2194" s="4">
        <f t="shared" si="1093"/>
        <v>0</v>
      </c>
      <c r="I2194" s="5">
        <f>VLOOKUP(CONCATENATE($F2194," ",$G2194),AllocFactorMatrix,(I$4+1),FALSE)*$E2197</f>
        <v>0</v>
      </c>
      <c r="J2194" s="5">
        <f>VLOOKUP(CONCATENATE($F2194," ",$G2194),AllocFactorMatrix,(J$4+1),FALSE)*$E2197</f>
        <v>0</v>
      </c>
      <c r="K2194" s="5">
        <f>VLOOKUP(CONCATENATE($F2194," ",$G2194),AllocFactorMatrix,(K$4+1),FALSE)*$E2197</f>
        <v>0</v>
      </c>
      <c r="L2194" s="5">
        <f>VLOOKUP(CONCATENATE($F2194," ",$G2194),AllocFactorMatrix,(L$4+1),FALSE)*$E2197</f>
        <v>0</v>
      </c>
      <c r="M2194" s="5">
        <f>VLOOKUP(CONCATENATE($F2194," ",$G2194),AllocFactorMatrix,(M$4+1),FALSE)*$E2197</f>
        <v>0</v>
      </c>
      <c r="N2194" s="5">
        <f t="shared" si="1094"/>
        <v>0</v>
      </c>
      <c r="O2194" s="5">
        <f>VLOOKUP(CONCATENATE($F2194," ",$G2194),AllocFactorMatrix,(O$4+1),FALSE)*$E2197</f>
        <v>0</v>
      </c>
      <c r="P2194" s="5">
        <f>VLOOKUP(CONCATENATE($F2194," ",$G2194),AllocFactorMatrix,(P$4+1),FALSE)*$E2197</f>
        <v>0</v>
      </c>
      <c r="Q2194" s="5">
        <f>VLOOKUP(CONCATENATE($F2194," ",$G2194),AllocFactorMatrix,(Q$4+1),FALSE)*$E2197</f>
        <v>0</v>
      </c>
      <c r="R2194" s="5">
        <f>VLOOKUP(CONCATENATE($F2194," ",$G2194),AllocFactorMatrix,(R$4+1),FALSE)*$E2197</f>
        <v>0</v>
      </c>
      <c r="S2194" s="5">
        <f t="shared" si="1095"/>
        <v>0</v>
      </c>
      <c r="T2194" s="5">
        <f>VLOOKUP(CONCATENATE($F2194," ",$G2194),AllocFactorMatrix,(T$4+1),FALSE)*$E2197</f>
        <v>0</v>
      </c>
      <c r="U2194" s="5">
        <f>VLOOKUP(CONCATENATE($F2194," ",$G2194),AllocFactorMatrix,(U$4+1),FALSE)*$E2197</f>
        <v>0</v>
      </c>
      <c r="V2194" s="5">
        <f>VLOOKUP(CONCATENATE($F2194," ",$G2194),AllocFactorMatrix,(V$4+1),FALSE)*$E2197</f>
        <v>0</v>
      </c>
      <c r="W2194" s="5">
        <f>VLOOKUP(CONCATENATE($F2194," ",$G2194),AllocFactorMatrix,(W$4+1),FALSE)*$E2197</f>
        <v>0</v>
      </c>
      <c r="X2194" s="5">
        <f t="shared" si="1097"/>
        <v>0</v>
      </c>
      <c r="Y2194" s="5">
        <f>VLOOKUP(CONCATENATE($F2194," ",$G2194),AllocFactorMatrix,(Y$4+1),FALSE)*$E2197</f>
        <v>0</v>
      </c>
      <c r="Z2194" s="5">
        <f>VLOOKUP(CONCATENATE($F2194," ",$G2194),AllocFactorMatrix,(Z$4+1),FALSE)*$E2197</f>
        <v>0</v>
      </c>
      <c r="AA2194" s="5">
        <f t="shared" si="1096"/>
        <v>0</v>
      </c>
      <c r="AB2194" s="5">
        <f>VLOOKUP(CONCATENATE($F2194," ",$G2194),AllocFactorMatrix,(AB$4+1),FALSE)*$E2197</f>
        <v>0</v>
      </c>
      <c r="AC2194" s="5">
        <f>VLOOKUP(CONCATENATE($F2194," ",$G2194),AllocFactorMatrix,(AC$4+1),FALSE)*$E2197</f>
        <v>0</v>
      </c>
      <c r="AD2194" s="5">
        <f>VLOOKUP(CONCATENATE($F2194," ",$G2194),AllocFactorMatrix,(AD$4+1),FALSE)*$E2197</f>
        <v>0</v>
      </c>
    </row>
    <row r="2195" spans="4:30" hidden="1" outlineLevel="1">
      <c r="E2195" s="51"/>
      <c r="F2195" s="52" t="str">
        <f>F2197</f>
        <v>RB_GUP-Land_P</v>
      </c>
      <c r="G2195" s="55" t="str">
        <f>$G$13</f>
        <v>ENERGY</v>
      </c>
      <c r="H2195" s="4">
        <f t="shared" si="1093"/>
        <v>0</v>
      </c>
      <c r="I2195" s="5">
        <f>VLOOKUP(CONCATENATE($F2195," ",$G2195),AllocFactorMatrix,(I$4+1),FALSE)*$E2197</f>
        <v>0</v>
      </c>
      <c r="J2195" s="5">
        <f>VLOOKUP(CONCATENATE($F2195," ",$G2195),AllocFactorMatrix,(J$4+1),FALSE)*$E2197</f>
        <v>0</v>
      </c>
      <c r="K2195" s="5">
        <f>VLOOKUP(CONCATENATE($F2195," ",$G2195),AllocFactorMatrix,(K$4+1),FALSE)*$E2197</f>
        <v>0</v>
      </c>
      <c r="L2195" s="5">
        <f>VLOOKUP(CONCATENATE($F2195," ",$G2195),AllocFactorMatrix,(L$4+1),FALSE)*$E2197</f>
        <v>0</v>
      </c>
      <c r="M2195" s="5">
        <f>VLOOKUP(CONCATENATE($F2195," ",$G2195),AllocFactorMatrix,(M$4+1),FALSE)*$E2197</f>
        <v>0</v>
      </c>
      <c r="N2195" s="5">
        <f t="shared" si="1094"/>
        <v>0</v>
      </c>
      <c r="O2195" s="5">
        <f>VLOOKUP(CONCATENATE($F2195," ",$G2195),AllocFactorMatrix,(O$4+1),FALSE)*$E2197</f>
        <v>0</v>
      </c>
      <c r="P2195" s="5">
        <f>VLOOKUP(CONCATENATE($F2195," ",$G2195),AllocFactorMatrix,(P$4+1),FALSE)*$E2197</f>
        <v>0</v>
      </c>
      <c r="Q2195" s="5">
        <f>VLOOKUP(CONCATENATE($F2195," ",$G2195),AllocFactorMatrix,(Q$4+1),FALSE)*$E2197</f>
        <v>0</v>
      </c>
      <c r="R2195" s="5">
        <f>VLOOKUP(CONCATENATE($F2195," ",$G2195),AllocFactorMatrix,(R$4+1),FALSE)*$E2197</f>
        <v>0</v>
      </c>
      <c r="S2195" s="5">
        <f t="shared" si="1095"/>
        <v>0</v>
      </c>
      <c r="T2195" s="5">
        <f>VLOOKUP(CONCATENATE($F2195," ",$G2195),AllocFactorMatrix,(T$4+1),FALSE)*$E2197</f>
        <v>0</v>
      </c>
      <c r="U2195" s="5">
        <f>VLOOKUP(CONCATENATE($F2195," ",$G2195),AllocFactorMatrix,(U$4+1),FALSE)*$E2197</f>
        <v>0</v>
      </c>
      <c r="V2195" s="5">
        <f>VLOOKUP(CONCATENATE($F2195," ",$G2195),AllocFactorMatrix,(V$4+1),FALSE)*$E2197</f>
        <v>0</v>
      </c>
      <c r="W2195" s="5">
        <f>VLOOKUP(CONCATENATE($F2195," ",$G2195),AllocFactorMatrix,(W$4+1),FALSE)*$E2197</f>
        <v>0</v>
      </c>
      <c r="X2195" s="5">
        <f t="shared" si="1097"/>
        <v>0</v>
      </c>
      <c r="Y2195" s="5">
        <f>VLOOKUP(CONCATENATE($F2195," ",$G2195),AllocFactorMatrix,(Y$4+1),FALSE)*$E2197</f>
        <v>0</v>
      </c>
      <c r="Z2195" s="5">
        <f>VLOOKUP(CONCATENATE($F2195," ",$G2195),AllocFactorMatrix,(Z$4+1),FALSE)*$E2197</f>
        <v>0</v>
      </c>
      <c r="AA2195" s="5">
        <f t="shared" si="1096"/>
        <v>0</v>
      </c>
      <c r="AB2195" s="5">
        <f>VLOOKUP(CONCATENATE($F2195," ",$G2195),AllocFactorMatrix,(AB$4+1),FALSE)*$E2197</f>
        <v>0</v>
      </c>
      <c r="AC2195" s="5">
        <f>VLOOKUP(CONCATENATE($F2195," ",$G2195),AllocFactorMatrix,(AC$4+1),FALSE)*$E2197</f>
        <v>0</v>
      </c>
      <c r="AD2195" s="5">
        <f>VLOOKUP(CONCATENATE($F2195," ",$G2195),AllocFactorMatrix,(AD$4+1),FALSE)*$E2197</f>
        <v>0</v>
      </c>
    </row>
    <row r="2196" spans="4:30" hidden="1" outlineLevel="1">
      <c r="E2196" s="51"/>
      <c r="F2196" s="52" t="str">
        <f>F2197</f>
        <v>RB_GUP-Land_P</v>
      </c>
      <c r="G2196" s="55" t="str">
        <f>$G$14</f>
        <v>CUSTOMER</v>
      </c>
      <c r="H2196" s="4">
        <f t="shared" si="1093"/>
        <v>0</v>
      </c>
      <c r="I2196" s="5">
        <f>VLOOKUP(CONCATENATE($F2196," ",$G2196),AllocFactorMatrix,(I$4+1),FALSE)*$E2197</f>
        <v>0</v>
      </c>
      <c r="J2196" s="5">
        <f>VLOOKUP(CONCATENATE($F2196," ",$G2196),AllocFactorMatrix,(J$4+1),FALSE)*$E2197</f>
        <v>0</v>
      </c>
      <c r="K2196" s="5">
        <f>VLOOKUP(CONCATENATE($F2196," ",$G2196),AllocFactorMatrix,(K$4+1),FALSE)*$E2197</f>
        <v>0</v>
      </c>
      <c r="L2196" s="5">
        <f>VLOOKUP(CONCATENATE($F2196," ",$G2196),AllocFactorMatrix,(L$4+1),FALSE)*$E2197</f>
        <v>0</v>
      </c>
      <c r="M2196" s="5">
        <f>VLOOKUP(CONCATENATE($F2196," ",$G2196),AllocFactorMatrix,(M$4+1),FALSE)*$E2197</f>
        <v>0</v>
      </c>
      <c r="N2196" s="5">
        <f t="shared" si="1094"/>
        <v>0</v>
      </c>
      <c r="O2196" s="5">
        <f>VLOOKUP(CONCATENATE($F2196," ",$G2196),AllocFactorMatrix,(O$4+1),FALSE)*$E2197</f>
        <v>0</v>
      </c>
      <c r="P2196" s="5">
        <f>VLOOKUP(CONCATENATE($F2196," ",$G2196),AllocFactorMatrix,(P$4+1),FALSE)*$E2197</f>
        <v>0</v>
      </c>
      <c r="Q2196" s="5">
        <f>VLOOKUP(CONCATENATE($F2196," ",$G2196),AllocFactorMatrix,(Q$4+1),FALSE)*$E2197</f>
        <v>0</v>
      </c>
      <c r="R2196" s="5">
        <f>VLOOKUP(CONCATENATE($F2196," ",$G2196),AllocFactorMatrix,(R$4+1),FALSE)*$E2197</f>
        <v>0</v>
      </c>
      <c r="S2196" s="5">
        <f t="shared" si="1095"/>
        <v>0</v>
      </c>
      <c r="T2196" s="5">
        <f>VLOOKUP(CONCATENATE($F2196," ",$G2196),AllocFactorMatrix,(T$4+1),FALSE)*$E2197</f>
        <v>0</v>
      </c>
      <c r="U2196" s="5">
        <f>VLOOKUP(CONCATENATE($F2196," ",$G2196),AllocFactorMatrix,(U$4+1),FALSE)*$E2197</f>
        <v>0</v>
      </c>
      <c r="V2196" s="5">
        <f>VLOOKUP(CONCATENATE($F2196," ",$G2196),AllocFactorMatrix,(V$4+1),FALSE)*$E2197</f>
        <v>0</v>
      </c>
      <c r="W2196" s="5">
        <f>VLOOKUP(CONCATENATE($F2196," ",$G2196),AllocFactorMatrix,(W$4+1),FALSE)*$E2197</f>
        <v>0</v>
      </c>
      <c r="X2196" s="5">
        <f t="shared" si="1097"/>
        <v>0</v>
      </c>
      <c r="Y2196" s="5">
        <f>VLOOKUP(CONCATENATE($F2196," ",$G2196),AllocFactorMatrix,(Y$4+1),FALSE)*$E2197</f>
        <v>0</v>
      </c>
      <c r="Z2196" s="5">
        <f>VLOOKUP(CONCATENATE($F2196," ",$G2196),AllocFactorMatrix,(Z$4+1),FALSE)*$E2197</f>
        <v>0</v>
      </c>
      <c r="AA2196" s="5">
        <f t="shared" si="1096"/>
        <v>0</v>
      </c>
      <c r="AB2196" s="5">
        <f>VLOOKUP(CONCATENATE($F2196," ",$G2196),AllocFactorMatrix,(AB$4+1),FALSE)*$E2197</f>
        <v>0</v>
      </c>
      <c r="AC2196" s="5">
        <f>VLOOKUP(CONCATENATE($F2196," ",$G2196),AllocFactorMatrix,(AC$4+1),FALSE)*$E2197</f>
        <v>0</v>
      </c>
      <c r="AD2196" s="5">
        <f>VLOOKUP(CONCATENATE($F2196," ",$G2196),AllocFactorMatrix,(AD$4+1),FALSE)*$E2197</f>
        <v>0</v>
      </c>
    </row>
    <row r="2197" spans="4:30" collapsed="1">
      <c r="D2197" s="96" t="s">
        <v>659</v>
      </c>
      <c r="E2197" s="97">
        <v>14275</v>
      </c>
      <c r="F2197" s="61" t="s">
        <v>579</v>
      </c>
      <c r="G2197" s="55" t="str">
        <f>$G$15</f>
        <v>TOTAL</v>
      </c>
      <c r="H2197" s="4">
        <f t="shared" si="1093"/>
        <v>14275.000000000002</v>
      </c>
      <c r="I2197" s="5">
        <f>VLOOKUP(CONCATENATE($F2197," ",$G2197),AllocFactorMatrix,(I$4+1),FALSE)*$E2197</f>
        <v>7925.5726015982063</v>
      </c>
      <c r="J2197" s="5">
        <f>VLOOKUP(CONCATENATE($F2197," ",$G2197),AllocFactorMatrix,(J$4+1),FALSE)*$E2197</f>
        <v>364.6942399389618</v>
      </c>
      <c r="K2197" s="5">
        <f>VLOOKUP(CONCATENATE($F2197," ",$G2197),AllocFactorMatrix,(K$4+1),FALSE)*$E2197</f>
        <v>1201.4075403323941</v>
      </c>
      <c r="L2197" s="5">
        <f>VLOOKUP(CONCATENATE($F2197," ",$G2197),AllocFactorMatrix,(L$4+1),FALSE)*$E2197</f>
        <v>30.019339048759189</v>
      </c>
      <c r="M2197" s="5">
        <f>VLOOKUP(CONCATENATE($F2197," ",$G2197),AllocFactorMatrix,(M$4+1),FALSE)*$E2197</f>
        <v>3.8643817615463103</v>
      </c>
      <c r="N2197" s="5">
        <f t="shared" si="1094"/>
        <v>1235.2912611426996</v>
      </c>
      <c r="O2197" s="5">
        <f>VLOOKUP(CONCATENATE($F2197," ",$G2197),AllocFactorMatrix,(O$4+1),FALSE)*$E2197</f>
        <v>913.92695489163884</v>
      </c>
      <c r="P2197" s="5">
        <f>VLOOKUP(CONCATENATE($F2197," ",$G2197),AllocFactorMatrix,(P$4+1),FALSE)*$E2197</f>
        <v>165.42251540251524</v>
      </c>
      <c r="Q2197" s="5">
        <f>VLOOKUP(CONCATENATE($F2197," ",$G2197),AllocFactorMatrix,(Q$4+1),FALSE)*$E2197</f>
        <v>63.984261048715879</v>
      </c>
      <c r="R2197" s="5">
        <f>VLOOKUP(CONCATENATE($F2197," ",$G2197),AllocFactorMatrix,(R$4+1),FALSE)*$E2197</f>
        <v>1.3786512255333609</v>
      </c>
      <c r="S2197" s="5">
        <f t="shared" si="1095"/>
        <v>1144.7123825684032</v>
      </c>
      <c r="T2197" s="5">
        <f>VLOOKUP(CONCATENATE($F2197," ",$G2197),AllocFactorMatrix,(T$4+1),FALSE)*$E2197</f>
        <v>29.020517473743624</v>
      </c>
      <c r="U2197" s="5">
        <f>VLOOKUP(CONCATENATE($F2197," ",$G2197),AllocFactorMatrix,(U$4+1),FALSE)*$E2197</f>
        <v>462.05708706701756</v>
      </c>
      <c r="V2197" s="5">
        <f>VLOOKUP(CONCATENATE($F2197," ",$G2197),AllocFactorMatrix,(V$4+1),FALSE)*$E2197</f>
        <v>2505.829746420161</v>
      </c>
      <c r="W2197" s="5">
        <f>VLOOKUP(CONCATENATE($F2197," ",$G2197),AllocFactorMatrix,(W$4+1),FALSE)*$E2197</f>
        <v>329.69867768041183</v>
      </c>
      <c r="X2197" s="5">
        <f t="shared" si="1097"/>
        <v>3326.606028641334</v>
      </c>
      <c r="Y2197" s="5">
        <f>VLOOKUP(CONCATENATE($F2197," ",$G2197),AllocFactorMatrix,(Y$4+1),FALSE)*$E2197</f>
        <v>269.3608399789286</v>
      </c>
      <c r="Z2197" s="5">
        <f>VLOOKUP(CONCATENATE($F2197," ",$G2197),AllocFactorMatrix,(Z$4+1),FALSE)*$E2197</f>
        <v>5.599118330575573</v>
      </c>
      <c r="AA2197" s="5">
        <f t="shared" si="1096"/>
        <v>274.95995830950415</v>
      </c>
      <c r="AB2197" s="5">
        <f>VLOOKUP(CONCATENATE($F2197," ",$G2197),AllocFactorMatrix,(AB$4+1),FALSE)*$E2197</f>
        <v>3.1635278008943128</v>
      </c>
      <c r="AC2197" s="5">
        <f>VLOOKUP(CONCATENATE($F2197," ",$G2197),AllocFactorMatrix,(AC$4+1),FALSE)*$E2197</f>
        <v>0</v>
      </c>
      <c r="AD2197" s="5">
        <f>VLOOKUP(CONCATENATE($F2197," ",$G2197),AllocFactorMatrix,(AD$4+1),FALSE)*$E2197</f>
        <v>0</v>
      </c>
    </row>
    <row r="2198" spans="4:30" hidden="1" outlineLevel="1">
      <c r="E2198" s="51"/>
      <c r="F2198" s="52" t="str">
        <f>F2205</f>
        <v>RB_GUP-Land_P</v>
      </c>
      <c r="G2198" s="55" t="str">
        <f>$G$8</f>
        <v>PRODUCTION</v>
      </c>
      <c r="H2198" s="4">
        <f t="shared" ref="H2198:H2205" si="1098">SUBTOTAL(9,I2198:AD2198)</f>
        <v>1390210.0000000002</v>
      </c>
      <c r="I2198" s="5">
        <f>VLOOKUP(CONCATENATE($F2198," ",$G2198),AllocFactorMatrix,(I$4+1),FALSE)*$E2205</f>
        <v>771853.61026044434</v>
      </c>
      <c r="J2198" s="5">
        <f>VLOOKUP(CONCATENATE($F2198," ",$G2198),AllocFactorMatrix,(J$4+1),FALSE)*$E2205</f>
        <v>35516.748112472444</v>
      </c>
      <c r="K2198" s="5">
        <f>VLOOKUP(CONCATENATE($F2198," ",$G2198),AllocFactorMatrix,(K$4+1),FALSE)*$E2205</f>
        <v>117002.36613978966</v>
      </c>
      <c r="L2198" s="5">
        <f>VLOOKUP(CONCATENATE($F2198," ",$G2198),AllocFactorMatrix,(L$4+1),FALSE)*$E2205</f>
        <v>2923.5156104361131</v>
      </c>
      <c r="M2198" s="5">
        <f>VLOOKUP(CONCATENATE($F2198," ",$G2198),AllocFactorMatrix,(M$4+1),FALSE)*$E2205</f>
        <v>376.34340936737624</v>
      </c>
      <c r="N2198" s="5">
        <f t="shared" ref="N2198:N2205" si="1099">SUBTOTAL(9,K2198:M2198)</f>
        <v>120302.22515959314</v>
      </c>
      <c r="O2198" s="5">
        <f>VLOOKUP(CONCATENATE($F2198," ",$G2198),AllocFactorMatrix,(O$4+1),FALSE)*$E2205</f>
        <v>89005.281398242048</v>
      </c>
      <c r="P2198" s="5">
        <f>VLOOKUP(CONCATENATE($F2198," ",$G2198),AllocFactorMatrix,(P$4+1),FALSE)*$E2205</f>
        <v>16110.125053431224</v>
      </c>
      <c r="Q2198" s="5">
        <f>VLOOKUP(CONCATENATE($F2198," ",$G2198),AllocFactorMatrix,(Q$4+1),FALSE)*$E2205</f>
        <v>6231.2826306504585</v>
      </c>
      <c r="R2198" s="5">
        <f>VLOOKUP(CONCATENATE($F2198," ",$G2198),AllocFactorMatrix,(R$4+1),FALSE)*$E2205</f>
        <v>134.26372821357154</v>
      </c>
      <c r="S2198" s="5">
        <f>SUBTOTAL(9,O2198:R2198)</f>
        <v>111480.9528105373</v>
      </c>
      <c r="T2198" s="5">
        <f>VLOOKUP(CONCATENATE($F2198," ",$G2198),AllocFactorMatrix,(T$4+1),FALSE)*$E2205</f>
        <v>2826.2426337774514</v>
      </c>
      <c r="U2198" s="5">
        <f>VLOOKUP(CONCATENATE($F2198," ",$G2198),AllocFactorMatrix,(U$4+1),FALSE)*$E2205</f>
        <v>44998.695832675199</v>
      </c>
      <c r="V2198" s="5">
        <f>VLOOKUP(CONCATENATE($F2198," ",$G2198),AllocFactorMatrix,(V$4+1),FALSE)*$E2205</f>
        <v>244037.09784733952</v>
      </c>
      <c r="W2198" s="5">
        <f>VLOOKUP(CONCATENATE($F2198," ",$G2198),AllocFactorMatrix,(W$4+1),FALSE)*$E2205</f>
        <v>32108.609365890392</v>
      </c>
      <c r="X2198" s="5">
        <f>SUBTOTAL(9,T2198:W2198)</f>
        <v>323970.64567968255</v>
      </c>
      <c r="Y2198" s="5">
        <f>VLOOKUP(CONCATENATE($F2198," ",$G2198),AllocFactorMatrix,(Y$4+1),FALSE)*$E2205</f>
        <v>26232.44366704773</v>
      </c>
      <c r="Z2198" s="5">
        <f>VLOOKUP(CONCATENATE($F2198," ",$G2198),AllocFactorMatrix,(Z$4+1),FALSE)*$E2205</f>
        <v>545.28548471800127</v>
      </c>
      <c r="AA2198" s="5">
        <f t="shared" ref="AA2198:AA2205" si="1100">SUBTOTAL(9,Y2198:Z2198)</f>
        <v>26777.729151765732</v>
      </c>
      <c r="AB2198" s="5">
        <f>VLOOKUP(CONCATENATE($F2198," ",$G2198),AllocFactorMatrix,(AB$4+1),FALSE)*$E2205</f>
        <v>308.08882550481843</v>
      </c>
      <c r="AC2198" s="5">
        <f>VLOOKUP(CONCATENATE($F2198," ",$G2198),AllocFactorMatrix,(AC$4+1),FALSE)*$E2205</f>
        <v>0</v>
      </c>
      <c r="AD2198" s="5">
        <f>VLOOKUP(CONCATENATE($F2198," ",$G2198),AllocFactorMatrix,(AD$4+1),FALSE)*$E2205</f>
        <v>0</v>
      </c>
    </row>
    <row r="2199" spans="4:30" hidden="1" outlineLevel="1">
      <c r="E2199" s="51"/>
      <c r="F2199" s="52" t="str">
        <f>F2205</f>
        <v>RB_GUP-Land_P</v>
      </c>
      <c r="G2199" s="55" t="str">
        <f>$G$9</f>
        <v>BULKTRAN</v>
      </c>
      <c r="H2199" s="4">
        <f t="shared" si="1098"/>
        <v>0</v>
      </c>
      <c r="I2199" s="5">
        <f>VLOOKUP(CONCATENATE($F2199," ",$G2199),AllocFactorMatrix,(I$4+1),FALSE)*$E2205</f>
        <v>0</v>
      </c>
      <c r="J2199" s="5">
        <f>VLOOKUP(CONCATENATE($F2199," ",$G2199),AllocFactorMatrix,(J$4+1),FALSE)*$E2205</f>
        <v>0</v>
      </c>
      <c r="K2199" s="5">
        <f>VLOOKUP(CONCATENATE($F2199," ",$G2199),AllocFactorMatrix,(K$4+1),FALSE)*$E2205</f>
        <v>0</v>
      </c>
      <c r="L2199" s="5">
        <f>VLOOKUP(CONCATENATE($F2199," ",$G2199),AllocFactorMatrix,(L$4+1),FALSE)*$E2205</f>
        <v>0</v>
      </c>
      <c r="M2199" s="5">
        <f>VLOOKUP(CONCATENATE($F2199," ",$G2199),AllocFactorMatrix,(M$4+1),FALSE)*$E2205</f>
        <v>0</v>
      </c>
      <c r="N2199" s="5">
        <f t="shared" si="1099"/>
        <v>0</v>
      </c>
      <c r="O2199" s="5">
        <f>VLOOKUP(CONCATENATE($F2199," ",$G2199),AllocFactorMatrix,(O$4+1),FALSE)*$E2205</f>
        <v>0</v>
      </c>
      <c r="P2199" s="5">
        <f>VLOOKUP(CONCATENATE($F2199," ",$G2199),AllocFactorMatrix,(P$4+1),FALSE)*$E2205</f>
        <v>0</v>
      </c>
      <c r="Q2199" s="5">
        <f>VLOOKUP(CONCATENATE($F2199," ",$G2199),AllocFactorMatrix,(Q$4+1),FALSE)*$E2205</f>
        <v>0</v>
      </c>
      <c r="R2199" s="5">
        <f>VLOOKUP(CONCATENATE($F2199," ",$G2199),AllocFactorMatrix,(R$4+1),FALSE)*$E2205</f>
        <v>0</v>
      </c>
      <c r="S2199" s="5">
        <f t="shared" ref="S2199:S2205" si="1101">SUBTOTAL(9,O2199:R2199)</f>
        <v>0</v>
      </c>
      <c r="T2199" s="5">
        <f>VLOOKUP(CONCATENATE($F2199," ",$G2199),AllocFactorMatrix,(T$4+1),FALSE)*$E2205</f>
        <v>0</v>
      </c>
      <c r="U2199" s="5">
        <f>VLOOKUP(CONCATENATE($F2199," ",$G2199),AllocFactorMatrix,(U$4+1),FALSE)*$E2205</f>
        <v>0</v>
      </c>
      <c r="V2199" s="5">
        <f>VLOOKUP(CONCATENATE($F2199," ",$G2199),AllocFactorMatrix,(V$4+1),FALSE)*$E2205</f>
        <v>0</v>
      </c>
      <c r="W2199" s="5">
        <f>VLOOKUP(CONCATENATE($F2199," ",$G2199),AllocFactorMatrix,(W$4+1),FALSE)*$E2205</f>
        <v>0</v>
      </c>
      <c r="X2199" s="5">
        <f t="shared" ref="X2199:X2205" si="1102">SUBTOTAL(9,T2199:W2199)</f>
        <v>0</v>
      </c>
      <c r="Y2199" s="5">
        <f>VLOOKUP(CONCATENATE($F2199," ",$G2199),AllocFactorMatrix,(Y$4+1),FALSE)*$E2205</f>
        <v>0</v>
      </c>
      <c r="Z2199" s="5">
        <f>VLOOKUP(CONCATENATE($F2199," ",$G2199),AllocFactorMatrix,(Z$4+1),FALSE)*$E2205</f>
        <v>0</v>
      </c>
      <c r="AA2199" s="5">
        <f t="shared" si="1100"/>
        <v>0</v>
      </c>
      <c r="AB2199" s="5">
        <f>VLOOKUP(CONCATENATE($F2199," ",$G2199),AllocFactorMatrix,(AB$4+1),FALSE)*$E2205</f>
        <v>0</v>
      </c>
      <c r="AC2199" s="5">
        <f>VLOOKUP(CONCATENATE($F2199," ",$G2199),AllocFactorMatrix,(AC$4+1),FALSE)*$E2205</f>
        <v>0</v>
      </c>
      <c r="AD2199" s="5">
        <f>VLOOKUP(CONCATENATE($F2199," ",$G2199),AllocFactorMatrix,(AD$4+1),FALSE)*$E2205</f>
        <v>0</v>
      </c>
    </row>
    <row r="2200" spans="4:30" hidden="1" outlineLevel="1">
      <c r="E2200" s="51"/>
      <c r="F2200" s="52" t="str">
        <f>F2205</f>
        <v>RB_GUP-Land_P</v>
      </c>
      <c r="G2200" s="55" t="str">
        <f>$G$10</f>
        <v>SUBTRAN</v>
      </c>
      <c r="H2200" s="4">
        <f t="shared" si="1098"/>
        <v>0</v>
      </c>
      <c r="I2200" s="5">
        <f>VLOOKUP(CONCATENATE($F2200," ",$G2200),AllocFactorMatrix,(I$4+1),FALSE)*$E2205</f>
        <v>0</v>
      </c>
      <c r="J2200" s="5">
        <f>VLOOKUP(CONCATENATE($F2200," ",$G2200),AllocFactorMatrix,(J$4+1),FALSE)*$E2205</f>
        <v>0</v>
      </c>
      <c r="K2200" s="5">
        <f>VLOOKUP(CONCATENATE($F2200," ",$G2200),AllocFactorMatrix,(K$4+1),FALSE)*$E2205</f>
        <v>0</v>
      </c>
      <c r="L2200" s="5">
        <f>VLOOKUP(CONCATENATE($F2200," ",$G2200),AllocFactorMatrix,(L$4+1),FALSE)*$E2205</f>
        <v>0</v>
      </c>
      <c r="M2200" s="5">
        <f>VLOOKUP(CONCATENATE($F2200," ",$G2200),AllocFactorMatrix,(M$4+1),FALSE)*$E2205</f>
        <v>0</v>
      </c>
      <c r="N2200" s="5">
        <f t="shared" si="1099"/>
        <v>0</v>
      </c>
      <c r="O2200" s="5">
        <f>VLOOKUP(CONCATENATE($F2200," ",$G2200),AllocFactorMatrix,(O$4+1),FALSE)*$E2205</f>
        <v>0</v>
      </c>
      <c r="P2200" s="5">
        <f>VLOOKUP(CONCATENATE($F2200," ",$G2200),AllocFactorMatrix,(P$4+1),FALSE)*$E2205</f>
        <v>0</v>
      </c>
      <c r="Q2200" s="5">
        <f>VLOOKUP(CONCATENATE($F2200," ",$G2200),AllocFactorMatrix,(Q$4+1),FALSE)*$E2205</f>
        <v>0</v>
      </c>
      <c r="R2200" s="5">
        <f>VLOOKUP(CONCATENATE($F2200," ",$G2200),AllocFactorMatrix,(R$4+1),FALSE)*$E2205</f>
        <v>0</v>
      </c>
      <c r="S2200" s="5">
        <f t="shared" si="1101"/>
        <v>0</v>
      </c>
      <c r="T2200" s="5">
        <f>VLOOKUP(CONCATENATE($F2200," ",$G2200),AllocFactorMatrix,(T$4+1),FALSE)*$E2205</f>
        <v>0</v>
      </c>
      <c r="U2200" s="5">
        <f>VLOOKUP(CONCATENATE($F2200," ",$G2200),AllocFactorMatrix,(U$4+1),FALSE)*$E2205</f>
        <v>0</v>
      </c>
      <c r="V2200" s="5">
        <f>VLOOKUP(CONCATENATE($F2200," ",$G2200),AllocFactorMatrix,(V$4+1),FALSE)*$E2205</f>
        <v>0</v>
      </c>
      <c r="W2200" s="5">
        <f>VLOOKUP(CONCATENATE($F2200," ",$G2200),AllocFactorMatrix,(W$4+1),FALSE)*$E2205</f>
        <v>0</v>
      </c>
      <c r="X2200" s="5">
        <f t="shared" si="1102"/>
        <v>0</v>
      </c>
      <c r="Y2200" s="5">
        <f>VLOOKUP(CONCATENATE($F2200," ",$G2200),AllocFactorMatrix,(Y$4+1),FALSE)*$E2205</f>
        <v>0</v>
      </c>
      <c r="Z2200" s="5">
        <f>VLOOKUP(CONCATENATE($F2200," ",$G2200),AllocFactorMatrix,(Z$4+1),FALSE)*$E2205</f>
        <v>0</v>
      </c>
      <c r="AA2200" s="5">
        <f t="shared" si="1100"/>
        <v>0</v>
      </c>
      <c r="AB2200" s="5">
        <f>VLOOKUP(CONCATENATE($F2200," ",$G2200),AllocFactorMatrix,(AB$4+1),FALSE)*$E2205</f>
        <v>0</v>
      </c>
      <c r="AC2200" s="5">
        <f>VLOOKUP(CONCATENATE($F2200," ",$G2200),AllocFactorMatrix,(AC$4+1),FALSE)*$E2205</f>
        <v>0</v>
      </c>
      <c r="AD2200" s="5">
        <f>VLOOKUP(CONCATENATE($F2200," ",$G2200),AllocFactorMatrix,(AD$4+1),FALSE)*$E2205</f>
        <v>0</v>
      </c>
    </row>
    <row r="2201" spans="4:30" hidden="1" outlineLevel="1">
      <c r="E2201" s="51"/>
      <c r="F2201" s="52" t="str">
        <f>F2205</f>
        <v>RB_GUP-Land_P</v>
      </c>
      <c r="G2201" s="55" t="str">
        <f>$G$11</f>
        <v>DISTPRI</v>
      </c>
      <c r="H2201" s="4">
        <f t="shared" si="1098"/>
        <v>0</v>
      </c>
      <c r="I2201" s="5">
        <f>VLOOKUP(CONCATENATE($F2201," ",$G2201),AllocFactorMatrix,(I$4+1),FALSE)*$E2205</f>
        <v>0</v>
      </c>
      <c r="J2201" s="5">
        <f>VLOOKUP(CONCATENATE($F2201," ",$G2201),AllocFactorMatrix,(J$4+1),FALSE)*$E2205</f>
        <v>0</v>
      </c>
      <c r="K2201" s="5">
        <f>VLOOKUP(CONCATENATE($F2201," ",$G2201),AllocFactorMatrix,(K$4+1),FALSE)*$E2205</f>
        <v>0</v>
      </c>
      <c r="L2201" s="5">
        <f>VLOOKUP(CONCATENATE($F2201," ",$G2201),AllocFactorMatrix,(L$4+1),FALSE)*$E2205</f>
        <v>0</v>
      </c>
      <c r="M2201" s="5">
        <f>VLOOKUP(CONCATENATE($F2201," ",$G2201),AllocFactorMatrix,(M$4+1),FALSE)*$E2205</f>
        <v>0</v>
      </c>
      <c r="N2201" s="5">
        <f t="shared" si="1099"/>
        <v>0</v>
      </c>
      <c r="O2201" s="5">
        <f>VLOOKUP(CONCATENATE($F2201," ",$G2201),AllocFactorMatrix,(O$4+1),FALSE)*$E2205</f>
        <v>0</v>
      </c>
      <c r="P2201" s="5">
        <f>VLOOKUP(CONCATENATE($F2201," ",$G2201),AllocFactorMatrix,(P$4+1),FALSE)*$E2205</f>
        <v>0</v>
      </c>
      <c r="Q2201" s="5">
        <f>VLOOKUP(CONCATENATE($F2201," ",$G2201),AllocFactorMatrix,(Q$4+1),FALSE)*$E2205</f>
        <v>0</v>
      </c>
      <c r="R2201" s="5">
        <f>VLOOKUP(CONCATENATE($F2201," ",$G2201),AllocFactorMatrix,(R$4+1),FALSE)*$E2205</f>
        <v>0</v>
      </c>
      <c r="S2201" s="5">
        <f t="shared" si="1101"/>
        <v>0</v>
      </c>
      <c r="T2201" s="5">
        <f>VLOOKUP(CONCATENATE($F2201," ",$G2201),AllocFactorMatrix,(T$4+1),FALSE)*$E2205</f>
        <v>0</v>
      </c>
      <c r="U2201" s="5">
        <f>VLOOKUP(CONCATENATE($F2201," ",$G2201),AllocFactorMatrix,(U$4+1),FALSE)*$E2205</f>
        <v>0</v>
      </c>
      <c r="V2201" s="5">
        <f>VLOOKUP(CONCATENATE($F2201," ",$G2201),AllocFactorMatrix,(V$4+1),FALSE)*$E2205</f>
        <v>0</v>
      </c>
      <c r="W2201" s="5">
        <f>VLOOKUP(CONCATENATE($F2201," ",$G2201),AllocFactorMatrix,(W$4+1),FALSE)*$E2205</f>
        <v>0</v>
      </c>
      <c r="X2201" s="5">
        <f t="shared" si="1102"/>
        <v>0</v>
      </c>
      <c r="Y2201" s="5">
        <f>VLOOKUP(CONCATENATE($F2201," ",$G2201),AllocFactorMatrix,(Y$4+1),FALSE)*$E2205</f>
        <v>0</v>
      </c>
      <c r="Z2201" s="5">
        <f>VLOOKUP(CONCATENATE($F2201," ",$G2201),AllocFactorMatrix,(Z$4+1),FALSE)*$E2205</f>
        <v>0</v>
      </c>
      <c r="AA2201" s="5">
        <f t="shared" si="1100"/>
        <v>0</v>
      </c>
      <c r="AB2201" s="5">
        <f>VLOOKUP(CONCATENATE($F2201," ",$G2201),AllocFactorMatrix,(AB$4+1),FALSE)*$E2205</f>
        <v>0</v>
      </c>
      <c r="AC2201" s="5">
        <f>VLOOKUP(CONCATENATE($F2201," ",$G2201),AllocFactorMatrix,(AC$4+1),FALSE)*$E2205</f>
        <v>0</v>
      </c>
      <c r="AD2201" s="5">
        <f>VLOOKUP(CONCATENATE($F2201," ",$G2201),AllocFactorMatrix,(AD$4+1),FALSE)*$E2205</f>
        <v>0</v>
      </c>
    </row>
    <row r="2202" spans="4:30" hidden="1" outlineLevel="1">
      <c r="E2202" s="51"/>
      <c r="F2202" s="52" t="str">
        <f>F2205</f>
        <v>RB_GUP-Land_P</v>
      </c>
      <c r="G2202" s="55" t="str">
        <f>$G$12</f>
        <v>DISTSEC</v>
      </c>
      <c r="H2202" s="4">
        <f t="shared" si="1098"/>
        <v>0</v>
      </c>
      <c r="I2202" s="5">
        <f>VLOOKUP(CONCATENATE($F2202," ",$G2202),AllocFactorMatrix,(I$4+1),FALSE)*$E2205</f>
        <v>0</v>
      </c>
      <c r="J2202" s="5">
        <f>VLOOKUP(CONCATENATE($F2202," ",$G2202),AllocFactorMatrix,(J$4+1),FALSE)*$E2205</f>
        <v>0</v>
      </c>
      <c r="K2202" s="5">
        <f>VLOOKUP(CONCATENATE($F2202," ",$G2202),AllocFactorMatrix,(K$4+1),FALSE)*$E2205</f>
        <v>0</v>
      </c>
      <c r="L2202" s="5">
        <f>VLOOKUP(CONCATENATE($F2202," ",$G2202),AllocFactorMatrix,(L$4+1),FALSE)*$E2205</f>
        <v>0</v>
      </c>
      <c r="M2202" s="5">
        <f>VLOOKUP(CONCATENATE($F2202," ",$G2202),AllocFactorMatrix,(M$4+1),FALSE)*$E2205</f>
        <v>0</v>
      </c>
      <c r="N2202" s="5">
        <f t="shared" si="1099"/>
        <v>0</v>
      </c>
      <c r="O2202" s="5">
        <f>VLOOKUP(CONCATENATE($F2202," ",$G2202),AllocFactorMatrix,(O$4+1),FALSE)*$E2205</f>
        <v>0</v>
      </c>
      <c r="P2202" s="5">
        <f>VLOOKUP(CONCATENATE($F2202," ",$G2202),AllocFactorMatrix,(P$4+1),FALSE)*$E2205</f>
        <v>0</v>
      </c>
      <c r="Q2202" s="5">
        <f>VLOOKUP(CONCATENATE($F2202," ",$G2202),AllocFactorMatrix,(Q$4+1),FALSE)*$E2205</f>
        <v>0</v>
      </c>
      <c r="R2202" s="5">
        <f>VLOOKUP(CONCATENATE($F2202," ",$G2202),AllocFactorMatrix,(R$4+1),FALSE)*$E2205</f>
        <v>0</v>
      </c>
      <c r="S2202" s="5">
        <f t="shared" si="1101"/>
        <v>0</v>
      </c>
      <c r="T2202" s="5">
        <f>VLOOKUP(CONCATENATE($F2202," ",$G2202),AllocFactorMatrix,(T$4+1),FALSE)*$E2205</f>
        <v>0</v>
      </c>
      <c r="U2202" s="5">
        <f>VLOOKUP(CONCATENATE($F2202," ",$G2202),AllocFactorMatrix,(U$4+1),FALSE)*$E2205</f>
        <v>0</v>
      </c>
      <c r="V2202" s="5">
        <f>VLOOKUP(CONCATENATE($F2202," ",$G2202),AllocFactorMatrix,(V$4+1),FALSE)*$E2205</f>
        <v>0</v>
      </c>
      <c r="W2202" s="5">
        <f>VLOOKUP(CONCATENATE($F2202," ",$G2202),AllocFactorMatrix,(W$4+1),FALSE)*$E2205</f>
        <v>0</v>
      </c>
      <c r="X2202" s="5">
        <f t="shared" si="1102"/>
        <v>0</v>
      </c>
      <c r="Y2202" s="5">
        <f>VLOOKUP(CONCATENATE($F2202," ",$G2202),AllocFactorMatrix,(Y$4+1),FALSE)*$E2205</f>
        <v>0</v>
      </c>
      <c r="Z2202" s="5">
        <f>VLOOKUP(CONCATENATE($F2202," ",$G2202),AllocFactorMatrix,(Z$4+1),FALSE)*$E2205</f>
        <v>0</v>
      </c>
      <c r="AA2202" s="5">
        <f t="shared" si="1100"/>
        <v>0</v>
      </c>
      <c r="AB2202" s="5">
        <f>VLOOKUP(CONCATENATE($F2202," ",$G2202),AllocFactorMatrix,(AB$4+1),FALSE)*$E2205</f>
        <v>0</v>
      </c>
      <c r="AC2202" s="5">
        <f>VLOOKUP(CONCATENATE($F2202," ",$G2202),AllocFactorMatrix,(AC$4+1),FALSE)*$E2205</f>
        <v>0</v>
      </c>
      <c r="AD2202" s="5">
        <f>VLOOKUP(CONCATENATE($F2202," ",$G2202),AllocFactorMatrix,(AD$4+1),FALSE)*$E2205</f>
        <v>0</v>
      </c>
    </row>
    <row r="2203" spans="4:30" hidden="1" outlineLevel="1">
      <c r="E2203" s="51"/>
      <c r="F2203" s="52" t="str">
        <f>F2205</f>
        <v>RB_GUP-Land_P</v>
      </c>
      <c r="G2203" s="55" t="str">
        <f>$G$13</f>
        <v>ENERGY</v>
      </c>
      <c r="H2203" s="4">
        <f t="shared" si="1098"/>
        <v>0</v>
      </c>
      <c r="I2203" s="5">
        <f>VLOOKUP(CONCATENATE($F2203," ",$G2203),AllocFactorMatrix,(I$4+1),FALSE)*$E2205</f>
        <v>0</v>
      </c>
      <c r="J2203" s="5">
        <f>VLOOKUP(CONCATENATE($F2203," ",$G2203),AllocFactorMatrix,(J$4+1),FALSE)*$E2205</f>
        <v>0</v>
      </c>
      <c r="K2203" s="5">
        <f>VLOOKUP(CONCATENATE($F2203," ",$G2203),AllocFactorMatrix,(K$4+1),FALSE)*$E2205</f>
        <v>0</v>
      </c>
      <c r="L2203" s="5">
        <f>VLOOKUP(CONCATENATE($F2203," ",$G2203),AllocFactorMatrix,(L$4+1),FALSE)*$E2205</f>
        <v>0</v>
      </c>
      <c r="M2203" s="5">
        <f>VLOOKUP(CONCATENATE($F2203," ",$G2203),AllocFactorMatrix,(M$4+1),FALSE)*$E2205</f>
        <v>0</v>
      </c>
      <c r="N2203" s="5">
        <f t="shared" si="1099"/>
        <v>0</v>
      </c>
      <c r="O2203" s="5">
        <f>VLOOKUP(CONCATENATE($F2203," ",$G2203),AllocFactorMatrix,(O$4+1),FALSE)*$E2205</f>
        <v>0</v>
      </c>
      <c r="P2203" s="5">
        <f>VLOOKUP(CONCATENATE($F2203," ",$G2203),AllocFactorMatrix,(P$4+1),FALSE)*$E2205</f>
        <v>0</v>
      </c>
      <c r="Q2203" s="5">
        <f>VLOOKUP(CONCATENATE($F2203," ",$G2203),AllocFactorMatrix,(Q$4+1),FALSE)*$E2205</f>
        <v>0</v>
      </c>
      <c r="R2203" s="5">
        <f>VLOOKUP(CONCATENATE($F2203," ",$G2203),AllocFactorMatrix,(R$4+1),FALSE)*$E2205</f>
        <v>0</v>
      </c>
      <c r="S2203" s="5">
        <f t="shared" si="1101"/>
        <v>0</v>
      </c>
      <c r="T2203" s="5">
        <f>VLOOKUP(CONCATENATE($F2203," ",$G2203),AllocFactorMatrix,(T$4+1),FALSE)*$E2205</f>
        <v>0</v>
      </c>
      <c r="U2203" s="5">
        <f>VLOOKUP(CONCATENATE($F2203," ",$G2203),AllocFactorMatrix,(U$4+1),FALSE)*$E2205</f>
        <v>0</v>
      </c>
      <c r="V2203" s="5">
        <f>VLOOKUP(CONCATENATE($F2203," ",$G2203),AllocFactorMatrix,(V$4+1),FALSE)*$E2205</f>
        <v>0</v>
      </c>
      <c r="W2203" s="5">
        <f>VLOOKUP(CONCATENATE($F2203," ",$G2203),AllocFactorMatrix,(W$4+1),FALSE)*$E2205</f>
        <v>0</v>
      </c>
      <c r="X2203" s="5">
        <f t="shared" si="1102"/>
        <v>0</v>
      </c>
      <c r="Y2203" s="5">
        <f>VLOOKUP(CONCATENATE($F2203," ",$G2203),AllocFactorMatrix,(Y$4+1),FALSE)*$E2205</f>
        <v>0</v>
      </c>
      <c r="Z2203" s="5">
        <f>VLOOKUP(CONCATENATE($F2203," ",$G2203),AllocFactorMatrix,(Z$4+1),FALSE)*$E2205</f>
        <v>0</v>
      </c>
      <c r="AA2203" s="5">
        <f t="shared" si="1100"/>
        <v>0</v>
      </c>
      <c r="AB2203" s="5">
        <f>VLOOKUP(CONCATENATE($F2203," ",$G2203),AllocFactorMatrix,(AB$4+1),FALSE)*$E2205</f>
        <v>0</v>
      </c>
      <c r="AC2203" s="5">
        <f>VLOOKUP(CONCATENATE($F2203," ",$G2203),AllocFactorMatrix,(AC$4+1),FALSE)*$E2205</f>
        <v>0</v>
      </c>
      <c r="AD2203" s="5">
        <f>VLOOKUP(CONCATENATE($F2203," ",$G2203),AllocFactorMatrix,(AD$4+1),FALSE)*$E2205</f>
        <v>0</v>
      </c>
    </row>
    <row r="2204" spans="4:30" hidden="1" outlineLevel="1">
      <c r="E2204" s="51"/>
      <c r="F2204" s="52" t="str">
        <f>F2205</f>
        <v>RB_GUP-Land_P</v>
      </c>
      <c r="G2204" s="55" t="str">
        <f>$G$14</f>
        <v>CUSTOMER</v>
      </c>
      <c r="H2204" s="4">
        <f t="shared" si="1098"/>
        <v>0</v>
      </c>
      <c r="I2204" s="5">
        <f>VLOOKUP(CONCATENATE($F2204," ",$G2204),AllocFactorMatrix,(I$4+1),FALSE)*$E2205</f>
        <v>0</v>
      </c>
      <c r="J2204" s="5">
        <f>VLOOKUP(CONCATENATE($F2204," ",$G2204),AllocFactorMatrix,(J$4+1),FALSE)*$E2205</f>
        <v>0</v>
      </c>
      <c r="K2204" s="5">
        <f>VLOOKUP(CONCATENATE($F2204," ",$G2204),AllocFactorMatrix,(K$4+1),FALSE)*$E2205</f>
        <v>0</v>
      </c>
      <c r="L2204" s="5">
        <f>VLOOKUP(CONCATENATE($F2204," ",$G2204),AllocFactorMatrix,(L$4+1),FALSE)*$E2205</f>
        <v>0</v>
      </c>
      <c r="M2204" s="5">
        <f>VLOOKUP(CONCATENATE($F2204," ",$G2204),AllocFactorMatrix,(M$4+1),FALSE)*$E2205</f>
        <v>0</v>
      </c>
      <c r="N2204" s="5">
        <f t="shared" si="1099"/>
        <v>0</v>
      </c>
      <c r="O2204" s="5">
        <f>VLOOKUP(CONCATENATE($F2204," ",$G2204),AllocFactorMatrix,(O$4+1),FALSE)*$E2205</f>
        <v>0</v>
      </c>
      <c r="P2204" s="5">
        <f>VLOOKUP(CONCATENATE($F2204," ",$G2204),AllocFactorMatrix,(P$4+1),FALSE)*$E2205</f>
        <v>0</v>
      </c>
      <c r="Q2204" s="5">
        <f>VLOOKUP(CONCATENATE($F2204," ",$G2204),AllocFactorMatrix,(Q$4+1),FALSE)*$E2205</f>
        <v>0</v>
      </c>
      <c r="R2204" s="5">
        <f>VLOOKUP(CONCATENATE($F2204," ",$G2204),AllocFactorMatrix,(R$4+1),FALSE)*$E2205</f>
        <v>0</v>
      </c>
      <c r="S2204" s="5">
        <f t="shared" si="1101"/>
        <v>0</v>
      </c>
      <c r="T2204" s="5">
        <f>VLOOKUP(CONCATENATE($F2204," ",$G2204),AllocFactorMatrix,(T$4+1),FALSE)*$E2205</f>
        <v>0</v>
      </c>
      <c r="U2204" s="5">
        <f>VLOOKUP(CONCATENATE($F2204," ",$G2204),AllocFactorMatrix,(U$4+1),FALSE)*$E2205</f>
        <v>0</v>
      </c>
      <c r="V2204" s="5">
        <f>VLOOKUP(CONCATENATE($F2204," ",$G2204),AllocFactorMatrix,(V$4+1),FALSE)*$E2205</f>
        <v>0</v>
      </c>
      <c r="W2204" s="5">
        <f>VLOOKUP(CONCATENATE($F2204," ",$G2204),AllocFactorMatrix,(W$4+1),FALSE)*$E2205</f>
        <v>0</v>
      </c>
      <c r="X2204" s="5">
        <f t="shared" si="1102"/>
        <v>0</v>
      </c>
      <c r="Y2204" s="5">
        <f>VLOOKUP(CONCATENATE($F2204," ",$G2204),AllocFactorMatrix,(Y$4+1),FALSE)*$E2205</f>
        <v>0</v>
      </c>
      <c r="Z2204" s="5">
        <f>VLOOKUP(CONCATENATE($F2204," ",$G2204),AllocFactorMatrix,(Z$4+1),FALSE)*$E2205</f>
        <v>0</v>
      </c>
      <c r="AA2204" s="5">
        <f t="shared" si="1100"/>
        <v>0</v>
      </c>
      <c r="AB2204" s="5">
        <f>VLOOKUP(CONCATENATE($F2204," ",$G2204),AllocFactorMatrix,(AB$4+1),FALSE)*$E2205</f>
        <v>0</v>
      </c>
      <c r="AC2204" s="5">
        <f>VLOOKUP(CONCATENATE($F2204," ",$G2204),AllocFactorMatrix,(AC$4+1),FALSE)*$E2205</f>
        <v>0</v>
      </c>
      <c r="AD2204" s="5">
        <f>VLOOKUP(CONCATENATE($F2204," ",$G2204),AllocFactorMatrix,(AD$4+1),FALSE)*$E2205</f>
        <v>0</v>
      </c>
    </row>
    <row r="2205" spans="4:30" collapsed="1">
      <c r="D2205" s="96" t="s">
        <v>654</v>
      </c>
      <c r="E2205" s="97">
        <v>1390210</v>
      </c>
      <c r="F2205" s="97" t="s">
        <v>579</v>
      </c>
      <c r="G2205" s="55" t="str">
        <f>$G$15</f>
        <v>TOTAL</v>
      </c>
      <c r="H2205" s="4">
        <f t="shared" si="1098"/>
        <v>1390210.0000000002</v>
      </c>
      <c r="I2205" s="5">
        <f>VLOOKUP(CONCATENATE($F2205," ",$G2205),AllocFactorMatrix,(I$4+1),FALSE)*$E2205</f>
        <v>771853.61026044434</v>
      </c>
      <c r="J2205" s="5">
        <f>VLOOKUP(CONCATENATE($F2205," ",$G2205),AllocFactorMatrix,(J$4+1),FALSE)*$E2205</f>
        <v>35516.748112472444</v>
      </c>
      <c r="K2205" s="5">
        <f>VLOOKUP(CONCATENATE($F2205," ",$G2205),AllocFactorMatrix,(K$4+1),FALSE)*$E2205</f>
        <v>117002.36613978966</v>
      </c>
      <c r="L2205" s="5">
        <f>VLOOKUP(CONCATENATE($F2205," ",$G2205),AllocFactorMatrix,(L$4+1),FALSE)*$E2205</f>
        <v>2923.5156104361131</v>
      </c>
      <c r="M2205" s="5">
        <f>VLOOKUP(CONCATENATE($F2205," ",$G2205),AllocFactorMatrix,(M$4+1),FALSE)*$E2205</f>
        <v>376.34340936737624</v>
      </c>
      <c r="N2205" s="5">
        <f t="shared" si="1099"/>
        <v>120302.22515959314</v>
      </c>
      <c r="O2205" s="5">
        <f>VLOOKUP(CONCATENATE($F2205," ",$G2205),AllocFactorMatrix,(O$4+1),FALSE)*$E2205</f>
        <v>89005.281398242048</v>
      </c>
      <c r="P2205" s="5">
        <f>VLOOKUP(CONCATENATE($F2205," ",$G2205),AllocFactorMatrix,(P$4+1),FALSE)*$E2205</f>
        <v>16110.125053431224</v>
      </c>
      <c r="Q2205" s="5">
        <f>VLOOKUP(CONCATENATE($F2205," ",$G2205),AllocFactorMatrix,(Q$4+1),FALSE)*$E2205</f>
        <v>6231.2826306504585</v>
      </c>
      <c r="R2205" s="5">
        <f>VLOOKUP(CONCATENATE($F2205," ",$G2205),AllocFactorMatrix,(R$4+1),FALSE)*$E2205</f>
        <v>134.26372821357154</v>
      </c>
      <c r="S2205" s="5">
        <f t="shared" si="1101"/>
        <v>111480.9528105373</v>
      </c>
      <c r="T2205" s="5">
        <f>VLOOKUP(CONCATENATE($F2205," ",$G2205),AllocFactorMatrix,(T$4+1),FALSE)*$E2205</f>
        <v>2826.2426337774514</v>
      </c>
      <c r="U2205" s="5">
        <f>VLOOKUP(CONCATENATE($F2205," ",$G2205),AllocFactorMatrix,(U$4+1),FALSE)*$E2205</f>
        <v>44998.695832675199</v>
      </c>
      <c r="V2205" s="5">
        <f>VLOOKUP(CONCATENATE($F2205," ",$G2205),AllocFactorMatrix,(V$4+1),FALSE)*$E2205</f>
        <v>244037.09784733952</v>
      </c>
      <c r="W2205" s="5">
        <f>VLOOKUP(CONCATENATE($F2205," ",$G2205),AllocFactorMatrix,(W$4+1),FALSE)*$E2205</f>
        <v>32108.609365890392</v>
      </c>
      <c r="X2205" s="5">
        <f t="shared" si="1102"/>
        <v>323970.64567968255</v>
      </c>
      <c r="Y2205" s="5">
        <f>VLOOKUP(CONCATENATE($F2205," ",$G2205),AllocFactorMatrix,(Y$4+1),FALSE)*$E2205</f>
        <v>26232.44366704773</v>
      </c>
      <c r="Z2205" s="5">
        <f>VLOOKUP(CONCATENATE($F2205," ",$G2205),AllocFactorMatrix,(Z$4+1),FALSE)*$E2205</f>
        <v>545.28548471800127</v>
      </c>
      <c r="AA2205" s="5">
        <f t="shared" si="1100"/>
        <v>26777.729151765732</v>
      </c>
      <c r="AB2205" s="5">
        <f>VLOOKUP(CONCATENATE($F2205," ",$G2205),AllocFactorMatrix,(AB$4+1),FALSE)*$E2205</f>
        <v>308.08882550481843</v>
      </c>
      <c r="AC2205" s="5">
        <f>VLOOKUP(CONCATENATE($F2205," ",$G2205),AllocFactorMatrix,(AC$4+1),FALSE)*$E2205</f>
        <v>0</v>
      </c>
      <c r="AD2205" s="5">
        <f>VLOOKUP(CONCATENATE($F2205," ",$G2205),AllocFactorMatrix,(AD$4+1),FALSE)*$E2205</f>
        <v>0</v>
      </c>
    </row>
    <row r="2206" spans="4:30" hidden="1" outlineLevel="1">
      <c r="E2206" s="51"/>
      <c r="F2206" s="52" t="str">
        <f>F2213</f>
        <v>RB_GUP-Land_T</v>
      </c>
      <c r="G2206" s="55" t="str">
        <f>$G$8</f>
        <v>PRODUCTION</v>
      </c>
      <c r="H2206" s="4">
        <f t="shared" ref="H2206:H2213" si="1103">SUBTOTAL(9,I2206:AD2206)</f>
        <v>982.61278165688202</v>
      </c>
      <c r="I2206" s="5">
        <f>VLOOKUP(CONCATENATE($F2206," ",$G2206),AllocFactorMatrix,(I$4+1),FALSE)*$E2213</f>
        <v>545.55299056252068</v>
      </c>
      <c r="J2206" s="5">
        <f>VLOOKUP(CONCATENATE($F2206," ",$G2206),AllocFactorMatrix,(J$4+1),FALSE)*$E2213</f>
        <v>25.103553174127182</v>
      </c>
      <c r="K2206" s="5">
        <f>VLOOKUP(CONCATENATE($F2206," ",$G2206),AllocFactorMatrix,(K$4+1),FALSE)*$E2213</f>
        <v>82.69831209173843</v>
      </c>
      <c r="L2206" s="5">
        <f>VLOOKUP(CONCATENATE($F2206," ",$G2206),AllocFactorMatrix,(L$4+1),FALSE)*$E2213</f>
        <v>2.06636681234342</v>
      </c>
      <c r="M2206" s="5">
        <f>VLOOKUP(CONCATENATE($F2206," ",$G2206),AllocFactorMatrix,(M$4+1),FALSE)*$E2213</f>
        <v>0.26600286599629708</v>
      </c>
      <c r="N2206" s="5">
        <f t="shared" ref="N2206:N2213" si="1104">SUBTOTAL(9,K2206:M2206)</f>
        <v>85.030681770078147</v>
      </c>
      <c r="O2206" s="5">
        <f>VLOOKUP(CONCATENATE($F2206," ",$G2206),AllocFactorMatrix,(O$4+1),FALSE)*$E2213</f>
        <v>62.909723809266318</v>
      </c>
      <c r="P2206" s="5">
        <f>VLOOKUP(CONCATENATE($F2206," ",$G2206),AllocFactorMatrix,(P$4+1),FALSE)*$E2213</f>
        <v>11.386779545243005</v>
      </c>
      <c r="Q2206" s="5">
        <f>VLOOKUP(CONCATENATE($F2206," ",$G2206),AllocFactorMatrix,(Q$4+1),FALSE)*$E2213</f>
        <v>4.4043259356454483</v>
      </c>
      <c r="R2206" s="5">
        <f>VLOOKUP(CONCATENATE($F2206," ",$G2206),AllocFactorMatrix,(R$4+1),FALSE)*$E2213</f>
        <v>9.4898796193065141E-2</v>
      </c>
      <c r="S2206" s="5">
        <f>SUBTOTAL(9,O2206:R2206)</f>
        <v>78.795728086347836</v>
      </c>
      <c r="T2206" s="5">
        <f>VLOOKUP(CONCATENATE($F2206," ",$G2206),AllocFactorMatrix,(T$4+1),FALSE)*$E2213</f>
        <v>1.9976134080558576</v>
      </c>
      <c r="U2206" s="5">
        <f>VLOOKUP(CONCATENATE($F2206," ",$G2206),AllocFactorMatrix,(U$4+1),FALSE)*$E2213</f>
        <v>31.80547808106467</v>
      </c>
      <c r="V2206" s="5">
        <f>VLOOKUP(CONCATENATE($F2206," ",$G2206),AllocFactorMatrix,(V$4+1),FALSE)*$E2213</f>
        <v>172.48758931618022</v>
      </c>
      <c r="W2206" s="5">
        <f>VLOOKUP(CONCATENATE($F2206," ",$G2206),AllocFactorMatrix,(W$4+1),FALSE)*$E2213</f>
        <v>22.694650422707191</v>
      </c>
      <c r="X2206" s="5">
        <f>SUBTOTAL(9,T2206:W2206)</f>
        <v>228.98533122800794</v>
      </c>
      <c r="Y2206" s="5">
        <f>VLOOKUP(CONCATENATE($F2206," ",$G2206),AllocFactorMatrix,(Y$4+1),FALSE)*$E2213</f>
        <v>18.541324290096622</v>
      </c>
      <c r="Z2206" s="5">
        <f>VLOOKUP(CONCATENATE($F2206," ",$G2206),AllocFactorMatrix,(Z$4+1),FALSE)*$E2213</f>
        <v>0.38541262610388088</v>
      </c>
      <c r="AA2206" s="5">
        <f t="shared" ref="AA2206:AA2213" si="1105">SUBTOTAL(9,Y2206:Z2206)</f>
        <v>18.926736916200504</v>
      </c>
      <c r="AB2206" s="5">
        <f>VLOOKUP(CONCATENATE($F2206," ",$G2206),AllocFactorMatrix,(AB$4+1),FALSE)*$E2213</f>
        <v>0.21775991959969446</v>
      </c>
      <c r="AC2206" s="5">
        <f>VLOOKUP(CONCATENATE($F2206," ",$G2206),AllocFactorMatrix,(AC$4+1),FALSE)*$E2213</f>
        <v>0</v>
      </c>
      <c r="AD2206" s="5">
        <f>VLOOKUP(CONCATENATE($F2206," ",$G2206),AllocFactorMatrix,(AD$4+1),FALSE)*$E2213</f>
        <v>0</v>
      </c>
    </row>
    <row r="2207" spans="4:30" hidden="1" outlineLevel="1">
      <c r="E2207" s="51"/>
      <c r="F2207" s="52" t="str">
        <f>F2213</f>
        <v>RB_GUP-Land_T</v>
      </c>
      <c r="G2207" s="55" t="str">
        <f>$G$9</f>
        <v>BULKTRAN</v>
      </c>
      <c r="H2207" s="4">
        <f t="shared" si="1103"/>
        <v>41605.168964417106</v>
      </c>
      <c r="I2207" s="5">
        <f>VLOOKUP(CONCATENATE($F2207," ",$G2207),AllocFactorMatrix,(I$4+1),FALSE)*$E2213</f>
        <v>20493.998546957198</v>
      </c>
      <c r="J2207" s="5">
        <f>VLOOKUP(CONCATENATE($F2207," ",$G2207),AllocFactorMatrix,(J$4+1),FALSE)*$E2213</f>
        <v>1013.0915778231413</v>
      </c>
      <c r="K2207" s="5">
        <f>VLOOKUP(CONCATENATE($F2207," ",$G2207),AllocFactorMatrix,(K$4+1),FALSE)*$E2213</f>
        <v>3710.8963884922873</v>
      </c>
      <c r="L2207" s="5">
        <f>VLOOKUP(CONCATENATE($F2207," ",$G2207),AllocFactorMatrix,(L$4+1),FALSE)*$E2213</f>
        <v>116.80584315159081</v>
      </c>
      <c r="M2207" s="5">
        <f>VLOOKUP(CONCATENATE($F2207," ",$G2207),AllocFactorMatrix,(M$4+1),FALSE)*$E2213</f>
        <v>10.953678211635255</v>
      </c>
      <c r="N2207" s="5">
        <f t="shared" si="1104"/>
        <v>3838.6559098555131</v>
      </c>
      <c r="O2207" s="5">
        <f>VLOOKUP(CONCATENATE($F2207," ",$G2207),AllocFactorMatrix,(O$4+1),FALSE)*$E2213</f>
        <v>2820.8585251277209</v>
      </c>
      <c r="P2207" s="5">
        <f>VLOOKUP(CONCATENATE($F2207," ",$G2207),AllocFactorMatrix,(P$4+1),FALSE)*$E2213</f>
        <v>525.60812597733002</v>
      </c>
      <c r="Q2207" s="5">
        <f>VLOOKUP(CONCATENATE($F2207," ",$G2207),AllocFactorMatrix,(Q$4+1),FALSE)*$E2213</f>
        <v>237.51252530559745</v>
      </c>
      <c r="R2207" s="5">
        <f>VLOOKUP(CONCATENATE($F2207," ",$G2207),AllocFactorMatrix,(R$4+1),FALSE)*$E2213</f>
        <v>10.680672769360244</v>
      </c>
      <c r="S2207" s="5">
        <f t="shared" ref="S2207:S2213" si="1106">SUBTOTAL(9,O2207:R2207)</f>
        <v>3594.6598491800087</v>
      </c>
      <c r="T2207" s="5">
        <f>VLOOKUP(CONCATENATE($F2207," ",$G2207),AllocFactorMatrix,(T$4+1),FALSE)*$E2213</f>
        <v>98.539813457012158</v>
      </c>
      <c r="U2207" s="5">
        <f>VLOOKUP(CONCATENATE($F2207," ",$G2207),AllocFactorMatrix,(U$4+1),FALSE)*$E2213</f>
        <v>1612.5872578289839</v>
      </c>
      <c r="V2207" s="5">
        <f>VLOOKUP(CONCATENATE($F2207," ",$G2207),AllocFactorMatrix,(V$4+1),FALSE)*$E2213</f>
        <v>8522.568968819156</v>
      </c>
      <c r="W2207" s="5">
        <f>VLOOKUP(CONCATENATE($F2207," ",$G2207),AllocFactorMatrix,(W$4+1),FALSE)*$E2213</f>
        <v>1539.0347004613063</v>
      </c>
      <c r="X2207" s="5">
        <f t="shared" ref="X2207:X2213" si="1107">SUBTOTAL(9,T2207:W2207)</f>
        <v>11772.730740566458</v>
      </c>
      <c r="Y2207" s="5">
        <f>VLOOKUP(CONCATENATE($F2207," ",$G2207),AllocFactorMatrix,(Y$4+1),FALSE)*$E2213</f>
        <v>866.28117692694934</v>
      </c>
      <c r="Z2207" s="5">
        <f>VLOOKUP(CONCATENATE($F2207," ",$G2207),AllocFactorMatrix,(Z$4+1),FALSE)*$E2213</f>
        <v>14.509878581327071</v>
      </c>
      <c r="AA2207" s="5">
        <f t="shared" si="1105"/>
        <v>880.79105550827637</v>
      </c>
      <c r="AB2207" s="5">
        <f>VLOOKUP(CONCATENATE($F2207," ",$G2207),AllocFactorMatrix,(AB$4+1),FALSE)*$E2213</f>
        <v>11.241284526509993</v>
      </c>
      <c r="AC2207" s="5">
        <f>VLOOKUP(CONCATENATE($F2207," ",$G2207),AllocFactorMatrix,(AC$4+1),FALSE)*$E2213</f>
        <v>0</v>
      </c>
      <c r="AD2207" s="5">
        <f>VLOOKUP(CONCATENATE($F2207," ",$G2207),AllocFactorMatrix,(AD$4+1),FALSE)*$E2213</f>
        <v>0</v>
      </c>
    </row>
    <row r="2208" spans="4:30" hidden="1" outlineLevel="1">
      <c r="E2208" s="51"/>
      <c r="F2208" s="52" t="str">
        <f>F2213</f>
        <v>RB_GUP-Land_T</v>
      </c>
      <c r="G2208" s="55" t="str">
        <f>$G$10</f>
        <v>SUBTRAN</v>
      </c>
      <c r="H2208" s="4">
        <f t="shared" si="1103"/>
        <v>9815.2182539260011</v>
      </c>
      <c r="I2208" s="5">
        <f>VLOOKUP(CONCATENATE($F2208," ",$G2208),AllocFactorMatrix,(I$4+1),FALSE)*$E2213</f>
        <v>4778.7101089525222</v>
      </c>
      <c r="J2208" s="5">
        <f>VLOOKUP(CONCATENATE($F2208," ",$G2208),AllocFactorMatrix,(J$4+1),FALSE)*$E2213</f>
        <v>230.62680115305338</v>
      </c>
      <c r="K2208" s="5">
        <f>VLOOKUP(CONCATENATE($F2208," ",$G2208),AllocFactorMatrix,(K$4+1),FALSE)*$E2213</f>
        <v>839.00902600898723</v>
      </c>
      <c r="L2208" s="5">
        <f>VLOOKUP(CONCATENATE($F2208," ",$G2208),AllocFactorMatrix,(L$4+1),FALSE)*$E2213</f>
        <v>25.916199408274764</v>
      </c>
      <c r="M2208" s="5">
        <f>VLOOKUP(CONCATENATE($F2208," ",$G2208),AllocFactorMatrix,(M$4+1),FALSE)*$E2213</f>
        <v>3.2277255740661381</v>
      </c>
      <c r="N2208" s="5">
        <f t="shared" si="1104"/>
        <v>868.15295099132811</v>
      </c>
      <c r="O2208" s="5">
        <f>VLOOKUP(CONCATENATE($F2208," ",$G2208),AllocFactorMatrix,(O$4+1),FALSE)*$E2213</f>
        <v>633.88443270569792</v>
      </c>
      <c r="P2208" s="5">
        <f>VLOOKUP(CONCATENATE($F2208," ",$G2208),AllocFactorMatrix,(P$4+1),FALSE)*$E2213</f>
        <v>117.83837670514387</v>
      </c>
      <c r="Q2208" s="5">
        <f>VLOOKUP(CONCATENATE($F2208," ",$G2208),AllocFactorMatrix,(Q$4+1),FALSE)*$E2213</f>
        <v>70.115238229274652</v>
      </c>
      <c r="R2208" s="5">
        <f>VLOOKUP(CONCATENATE($F2208," ",$G2208),AllocFactorMatrix,(R$4+1),FALSE)*$E2213</f>
        <v>0</v>
      </c>
      <c r="S2208" s="5">
        <f t="shared" si="1106"/>
        <v>821.83804764011643</v>
      </c>
      <c r="T2208" s="5">
        <f>VLOOKUP(CONCATENATE($F2208," ",$G2208),AllocFactorMatrix,(T$4+1),FALSE)*$E2213</f>
        <v>22.134155976897667</v>
      </c>
      <c r="U2208" s="5">
        <f>VLOOKUP(CONCATENATE($F2208," ",$G2208),AllocFactorMatrix,(U$4+1),FALSE)*$E2213</f>
        <v>362.34877071998704</v>
      </c>
      <c r="V2208" s="5">
        <f>VLOOKUP(CONCATENATE($F2208," ",$G2208),AllocFactorMatrix,(V$4+1),FALSE)*$E2213</f>
        <v>2524.36905968773</v>
      </c>
      <c r="W2208" s="5">
        <f>VLOOKUP(CONCATENATE($F2208," ",$G2208),AllocFactorMatrix,(W$4+1),FALSE)*$E2213</f>
        <v>0</v>
      </c>
      <c r="X2208" s="5">
        <f t="shared" si="1107"/>
        <v>2908.8519863846145</v>
      </c>
      <c r="Y2208" s="5">
        <f>VLOOKUP(CONCATENATE($F2208," ",$G2208),AllocFactorMatrix,(Y$4+1),FALSE)*$E2213</f>
        <v>190.78064298211436</v>
      </c>
      <c r="Z2208" s="5">
        <f>VLOOKUP(CONCATENATE($F2208," ",$G2208),AllocFactorMatrix,(Z$4+1),FALSE)*$E2213</f>
        <v>3.1803185016488036</v>
      </c>
      <c r="AA2208" s="5">
        <f t="shared" si="1105"/>
        <v>193.96096148376316</v>
      </c>
      <c r="AB2208" s="5">
        <f>VLOOKUP(CONCATENATE($F2208," ",$G2208),AllocFactorMatrix,(AB$4+1),FALSE)*$E2213</f>
        <v>2.5476156439020547</v>
      </c>
      <c r="AC2208" s="5">
        <f>VLOOKUP(CONCATENATE($F2208," ",$G2208),AllocFactorMatrix,(AC$4+1),FALSE)*$E2213</f>
        <v>8.6624378151500867</v>
      </c>
      <c r="AD2208" s="5">
        <f>VLOOKUP(CONCATENATE($F2208," ",$G2208),AllocFactorMatrix,(AD$4+1),FALSE)*$E2213</f>
        <v>1.8673438615489835</v>
      </c>
    </row>
    <row r="2209" spans="4:30" hidden="1" outlineLevel="1">
      <c r="E2209" s="51"/>
      <c r="F2209" s="52" t="str">
        <f>F2213</f>
        <v>RB_GUP-Land_T</v>
      </c>
      <c r="G2209" s="55" t="str">
        <f>$G$11</f>
        <v>DISTPRI</v>
      </c>
      <c r="H2209" s="4">
        <f t="shared" si="1103"/>
        <v>0</v>
      </c>
      <c r="I2209" s="5">
        <f>VLOOKUP(CONCATENATE($F2209," ",$G2209),AllocFactorMatrix,(I$4+1),FALSE)*$E2213</f>
        <v>0</v>
      </c>
      <c r="J2209" s="5">
        <f>VLOOKUP(CONCATENATE($F2209," ",$G2209),AllocFactorMatrix,(J$4+1),FALSE)*$E2213</f>
        <v>0</v>
      </c>
      <c r="K2209" s="5">
        <f>VLOOKUP(CONCATENATE($F2209," ",$G2209),AllocFactorMatrix,(K$4+1),FALSE)*$E2213</f>
        <v>0</v>
      </c>
      <c r="L2209" s="5">
        <f>VLOOKUP(CONCATENATE($F2209," ",$G2209),AllocFactorMatrix,(L$4+1),FALSE)*$E2213</f>
        <v>0</v>
      </c>
      <c r="M2209" s="5">
        <f>VLOOKUP(CONCATENATE($F2209," ",$G2209),AllocFactorMatrix,(M$4+1),FALSE)*$E2213</f>
        <v>0</v>
      </c>
      <c r="N2209" s="5">
        <f t="shared" si="1104"/>
        <v>0</v>
      </c>
      <c r="O2209" s="5">
        <f>VLOOKUP(CONCATENATE($F2209," ",$G2209),AllocFactorMatrix,(O$4+1),FALSE)*$E2213</f>
        <v>0</v>
      </c>
      <c r="P2209" s="5">
        <f>VLOOKUP(CONCATENATE($F2209," ",$G2209),AllocFactorMatrix,(P$4+1),FALSE)*$E2213</f>
        <v>0</v>
      </c>
      <c r="Q2209" s="5">
        <f>VLOOKUP(CONCATENATE($F2209," ",$G2209),AllocFactorMatrix,(Q$4+1),FALSE)*$E2213</f>
        <v>0</v>
      </c>
      <c r="R2209" s="5">
        <f>VLOOKUP(CONCATENATE($F2209," ",$G2209),AllocFactorMatrix,(R$4+1),FALSE)*$E2213</f>
        <v>0</v>
      </c>
      <c r="S2209" s="5">
        <f t="shared" si="1106"/>
        <v>0</v>
      </c>
      <c r="T2209" s="5">
        <f>VLOOKUP(CONCATENATE($F2209," ",$G2209),AllocFactorMatrix,(T$4+1),FALSE)*$E2213</f>
        <v>0</v>
      </c>
      <c r="U2209" s="5">
        <f>VLOOKUP(CONCATENATE($F2209," ",$G2209),AllocFactorMatrix,(U$4+1),FALSE)*$E2213</f>
        <v>0</v>
      </c>
      <c r="V2209" s="5">
        <f>VLOOKUP(CONCATENATE($F2209," ",$G2209),AllocFactorMatrix,(V$4+1),FALSE)*$E2213</f>
        <v>0</v>
      </c>
      <c r="W2209" s="5">
        <f>VLOOKUP(CONCATENATE($F2209," ",$G2209),AllocFactorMatrix,(W$4+1),FALSE)*$E2213</f>
        <v>0</v>
      </c>
      <c r="X2209" s="5">
        <f t="shared" si="1107"/>
        <v>0</v>
      </c>
      <c r="Y2209" s="5">
        <f>VLOOKUP(CONCATENATE($F2209," ",$G2209),AllocFactorMatrix,(Y$4+1),FALSE)*$E2213</f>
        <v>0</v>
      </c>
      <c r="Z2209" s="5">
        <f>VLOOKUP(CONCATENATE($F2209," ",$G2209),AllocFactorMatrix,(Z$4+1),FALSE)*$E2213</f>
        <v>0</v>
      </c>
      <c r="AA2209" s="5">
        <f t="shared" si="1105"/>
        <v>0</v>
      </c>
      <c r="AB2209" s="5">
        <f>VLOOKUP(CONCATENATE($F2209," ",$G2209),AllocFactorMatrix,(AB$4+1),FALSE)*$E2213</f>
        <v>0</v>
      </c>
      <c r="AC2209" s="5">
        <f>VLOOKUP(CONCATENATE($F2209," ",$G2209),AllocFactorMatrix,(AC$4+1),FALSE)*$E2213</f>
        <v>0</v>
      </c>
      <c r="AD2209" s="5">
        <f>VLOOKUP(CONCATENATE($F2209," ",$G2209),AllocFactorMatrix,(AD$4+1),FALSE)*$E2213</f>
        <v>0</v>
      </c>
    </row>
    <row r="2210" spans="4:30" hidden="1" outlineLevel="1">
      <c r="E2210" s="51"/>
      <c r="F2210" s="52" t="str">
        <f>F2213</f>
        <v>RB_GUP-Land_T</v>
      </c>
      <c r="G2210" s="55" t="str">
        <f>$G$12</f>
        <v>DISTSEC</v>
      </c>
      <c r="H2210" s="4">
        <f t="shared" si="1103"/>
        <v>0</v>
      </c>
      <c r="I2210" s="5">
        <f>VLOOKUP(CONCATENATE($F2210," ",$G2210),AllocFactorMatrix,(I$4+1),FALSE)*$E2213</f>
        <v>0</v>
      </c>
      <c r="J2210" s="5">
        <f>VLOOKUP(CONCATENATE($F2210," ",$G2210),AllocFactorMatrix,(J$4+1),FALSE)*$E2213</f>
        <v>0</v>
      </c>
      <c r="K2210" s="5">
        <f>VLOOKUP(CONCATENATE($F2210," ",$G2210),AllocFactorMatrix,(K$4+1),FALSE)*$E2213</f>
        <v>0</v>
      </c>
      <c r="L2210" s="5">
        <f>VLOOKUP(CONCATENATE($F2210," ",$G2210),AllocFactorMatrix,(L$4+1),FALSE)*$E2213</f>
        <v>0</v>
      </c>
      <c r="M2210" s="5">
        <f>VLOOKUP(CONCATENATE($F2210," ",$G2210),AllocFactorMatrix,(M$4+1),FALSE)*$E2213</f>
        <v>0</v>
      </c>
      <c r="N2210" s="5">
        <f t="shared" si="1104"/>
        <v>0</v>
      </c>
      <c r="O2210" s="5">
        <f>VLOOKUP(CONCATENATE($F2210," ",$G2210),AllocFactorMatrix,(O$4+1),FALSE)*$E2213</f>
        <v>0</v>
      </c>
      <c r="P2210" s="5">
        <f>VLOOKUP(CONCATENATE($F2210," ",$G2210),AllocFactorMatrix,(P$4+1),FALSE)*$E2213</f>
        <v>0</v>
      </c>
      <c r="Q2210" s="5">
        <f>VLOOKUP(CONCATENATE($F2210," ",$G2210),AllocFactorMatrix,(Q$4+1),FALSE)*$E2213</f>
        <v>0</v>
      </c>
      <c r="R2210" s="5">
        <f>VLOOKUP(CONCATENATE($F2210," ",$G2210),AllocFactorMatrix,(R$4+1),FALSE)*$E2213</f>
        <v>0</v>
      </c>
      <c r="S2210" s="5">
        <f t="shared" si="1106"/>
        <v>0</v>
      </c>
      <c r="T2210" s="5">
        <f>VLOOKUP(CONCATENATE($F2210," ",$G2210),AllocFactorMatrix,(T$4+1),FALSE)*$E2213</f>
        <v>0</v>
      </c>
      <c r="U2210" s="5">
        <f>VLOOKUP(CONCATENATE($F2210," ",$G2210),AllocFactorMatrix,(U$4+1),FALSE)*$E2213</f>
        <v>0</v>
      </c>
      <c r="V2210" s="5">
        <f>VLOOKUP(CONCATENATE($F2210," ",$G2210),AllocFactorMatrix,(V$4+1),FALSE)*$E2213</f>
        <v>0</v>
      </c>
      <c r="W2210" s="5">
        <f>VLOOKUP(CONCATENATE($F2210," ",$G2210),AllocFactorMatrix,(W$4+1),FALSE)*$E2213</f>
        <v>0</v>
      </c>
      <c r="X2210" s="5">
        <f t="shared" si="1107"/>
        <v>0</v>
      </c>
      <c r="Y2210" s="5">
        <f>VLOOKUP(CONCATENATE($F2210," ",$G2210),AllocFactorMatrix,(Y$4+1),FALSE)*$E2213</f>
        <v>0</v>
      </c>
      <c r="Z2210" s="5">
        <f>VLOOKUP(CONCATENATE($F2210," ",$G2210),AllocFactorMatrix,(Z$4+1),FALSE)*$E2213</f>
        <v>0</v>
      </c>
      <c r="AA2210" s="5">
        <f t="shared" si="1105"/>
        <v>0</v>
      </c>
      <c r="AB2210" s="5">
        <f>VLOOKUP(CONCATENATE($F2210," ",$G2210),AllocFactorMatrix,(AB$4+1),FALSE)*$E2213</f>
        <v>0</v>
      </c>
      <c r="AC2210" s="5">
        <f>VLOOKUP(CONCATENATE($F2210," ",$G2210),AllocFactorMatrix,(AC$4+1),FALSE)*$E2213</f>
        <v>0</v>
      </c>
      <c r="AD2210" s="5">
        <f>VLOOKUP(CONCATENATE($F2210," ",$G2210),AllocFactorMatrix,(AD$4+1),FALSE)*$E2213</f>
        <v>0</v>
      </c>
    </row>
    <row r="2211" spans="4:30" hidden="1" outlineLevel="1">
      <c r="E2211" s="51"/>
      <c r="F2211" s="52" t="str">
        <f>F2213</f>
        <v>RB_GUP-Land_T</v>
      </c>
      <c r="G2211" s="55" t="str">
        <f>$G$13</f>
        <v>ENERGY</v>
      </c>
      <c r="H2211" s="4">
        <f t="shared" si="1103"/>
        <v>0</v>
      </c>
      <c r="I2211" s="5">
        <f>VLOOKUP(CONCATENATE($F2211," ",$G2211),AllocFactorMatrix,(I$4+1),FALSE)*$E2213</f>
        <v>0</v>
      </c>
      <c r="J2211" s="5">
        <f>VLOOKUP(CONCATENATE($F2211," ",$G2211),AllocFactorMatrix,(J$4+1),FALSE)*$E2213</f>
        <v>0</v>
      </c>
      <c r="K2211" s="5">
        <f>VLOOKUP(CONCATENATE($F2211," ",$G2211),AllocFactorMatrix,(K$4+1),FALSE)*$E2213</f>
        <v>0</v>
      </c>
      <c r="L2211" s="5">
        <f>VLOOKUP(CONCATENATE($F2211," ",$G2211),AllocFactorMatrix,(L$4+1),FALSE)*$E2213</f>
        <v>0</v>
      </c>
      <c r="M2211" s="5">
        <f>VLOOKUP(CONCATENATE($F2211," ",$G2211),AllocFactorMatrix,(M$4+1),FALSE)*$E2213</f>
        <v>0</v>
      </c>
      <c r="N2211" s="5">
        <f t="shared" si="1104"/>
        <v>0</v>
      </c>
      <c r="O2211" s="5">
        <f>VLOOKUP(CONCATENATE($F2211," ",$G2211),AllocFactorMatrix,(O$4+1),FALSE)*$E2213</f>
        <v>0</v>
      </c>
      <c r="P2211" s="5">
        <f>VLOOKUP(CONCATENATE($F2211," ",$G2211),AllocFactorMatrix,(P$4+1),FALSE)*$E2213</f>
        <v>0</v>
      </c>
      <c r="Q2211" s="5">
        <f>VLOOKUP(CONCATENATE($F2211," ",$G2211),AllocFactorMatrix,(Q$4+1),FALSE)*$E2213</f>
        <v>0</v>
      </c>
      <c r="R2211" s="5">
        <f>VLOOKUP(CONCATENATE($F2211," ",$G2211),AllocFactorMatrix,(R$4+1),FALSE)*$E2213</f>
        <v>0</v>
      </c>
      <c r="S2211" s="5">
        <f t="shared" si="1106"/>
        <v>0</v>
      </c>
      <c r="T2211" s="5">
        <f>VLOOKUP(CONCATENATE($F2211," ",$G2211),AllocFactorMatrix,(T$4+1),FALSE)*$E2213</f>
        <v>0</v>
      </c>
      <c r="U2211" s="5">
        <f>VLOOKUP(CONCATENATE($F2211," ",$G2211),AllocFactorMatrix,(U$4+1),FALSE)*$E2213</f>
        <v>0</v>
      </c>
      <c r="V2211" s="5">
        <f>VLOOKUP(CONCATENATE($F2211," ",$G2211),AllocFactorMatrix,(V$4+1),FALSE)*$E2213</f>
        <v>0</v>
      </c>
      <c r="W2211" s="5">
        <f>VLOOKUP(CONCATENATE($F2211," ",$G2211),AllocFactorMatrix,(W$4+1),FALSE)*$E2213</f>
        <v>0</v>
      </c>
      <c r="X2211" s="5">
        <f t="shared" si="1107"/>
        <v>0</v>
      </c>
      <c r="Y2211" s="5">
        <f>VLOOKUP(CONCATENATE($F2211," ",$G2211),AllocFactorMatrix,(Y$4+1),FALSE)*$E2213</f>
        <v>0</v>
      </c>
      <c r="Z2211" s="5">
        <f>VLOOKUP(CONCATENATE($F2211," ",$G2211),AllocFactorMatrix,(Z$4+1),FALSE)*$E2213</f>
        <v>0</v>
      </c>
      <c r="AA2211" s="5">
        <f t="shared" si="1105"/>
        <v>0</v>
      </c>
      <c r="AB2211" s="5">
        <f>VLOOKUP(CONCATENATE($F2211," ",$G2211),AllocFactorMatrix,(AB$4+1),FALSE)*$E2213</f>
        <v>0</v>
      </c>
      <c r="AC2211" s="5">
        <f>VLOOKUP(CONCATENATE($F2211," ",$G2211),AllocFactorMatrix,(AC$4+1),FALSE)*$E2213</f>
        <v>0</v>
      </c>
      <c r="AD2211" s="5">
        <f>VLOOKUP(CONCATENATE($F2211," ",$G2211),AllocFactorMatrix,(AD$4+1),FALSE)*$E2213</f>
        <v>0</v>
      </c>
    </row>
    <row r="2212" spans="4:30" hidden="1" outlineLevel="1">
      <c r="E2212" s="51"/>
      <c r="F2212" s="52" t="str">
        <f>F2213</f>
        <v>RB_GUP-Land_T</v>
      </c>
      <c r="G2212" s="55" t="str">
        <f>$G$14</f>
        <v>CUSTOMER</v>
      </c>
      <c r="H2212" s="4">
        <f t="shared" si="1103"/>
        <v>0</v>
      </c>
      <c r="I2212" s="5">
        <f>VLOOKUP(CONCATENATE($F2212," ",$G2212),AllocFactorMatrix,(I$4+1),FALSE)*$E2213</f>
        <v>0</v>
      </c>
      <c r="J2212" s="5">
        <f>VLOOKUP(CONCATENATE($F2212," ",$G2212),AllocFactorMatrix,(J$4+1),FALSE)*$E2213</f>
        <v>0</v>
      </c>
      <c r="K2212" s="5">
        <f>VLOOKUP(CONCATENATE($F2212," ",$G2212),AllocFactorMatrix,(K$4+1),FALSE)*$E2213</f>
        <v>0</v>
      </c>
      <c r="L2212" s="5">
        <f>VLOOKUP(CONCATENATE($F2212," ",$G2212),AllocFactorMatrix,(L$4+1),FALSE)*$E2213</f>
        <v>0</v>
      </c>
      <c r="M2212" s="5">
        <f>VLOOKUP(CONCATENATE($F2212," ",$G2212),AllocFactorMatrix,(M$4+1),FALSE)*$E2213</f>
        <v>0</v>
      </c>
      <c r="N2212" s="5">
        <f t="shared" si="1104"/>
        <v>0</v>
      </c>
      <c r="O2212" s="5">
        <f>VLOOKUP(CONCATENATE($F2212," ",$G2212),AllocFactorMatrix,(O$4+1),FALSE)*$E2213</f>
        <v>0</v>
      </c>
      <c r="P2212" s="5">
        <f>VLOOKUP(CONCATENATE($F2212," ",$G2212),AllocFactorMatrix,(P$4+1),FALSE)*$E2213</f>
        <v>0</v>
      </c>
      <c r="Q2212" s="5">
        <f>VLOOKUP(CONCATENATE($F2212," ",$G2212),AllocFactorMatrix,(Q$4+1),FALSE)*$E2213</f>
        <v>0</v>
      </c>
      <c r="R2212" s="5">
        <f>VLOOKUP(CONCATENATE($F2212," ",$G2212),AllocFactorMatrix,(R$4+1),FALSE)*$E2213</f>
        <v>0</v>
      </c>
      <c r="S2212" s="5">
        <f t="shared" si="1106"/>
        <v>0</v>
      </c>
      <c r="T2212" s="5">
        <f>VLOOKUP(CONCATENATE($F2212," ",$G2212),AllocFactorMatrix,(T$4+1),FALSE)*$E2213</f>
        <v>0</v>
      </c>
      <c r="U2212" s="5">
        <f>VLOOKUP(CONCATENATE($F2212," ",$G2212),AllocFactorMatrix,(U$4+1),FALSE)*$E2213</f>
        <v>0</v>
      </c>
      <c r="V2212" s="5">
        <f>VLOOKUP(CONCATENATE($F2212," ",$G2212),AllocFactorMatrix,(V$4+1),FALSE)*$E2213</f>
        <v>0</v>
      </c>
      <c r="W2212" s="5">
        <f>VLOOKUP(CONCATENATE($F2212," ",$G2212),AllocFactorMatrix,(W$4+1),FALSE)*$E2213</f>
        <v>0</v>
      </c>
      <c r="X2212" s="5">
        <f t="shared" si="1107"/>
        <v>0</v>
      </c>
      <c r="Y2212" s="5">
        <f>VLOOKUP(CONCATENATE($F2212," ",$G2212),AllocFactorMatrix,(Y$4+1),FALSE)*$E2213</f>
        <v>0</v>
      </c>
      <c r="Z2212" s="5">
        <f>VLOOKUP(CONCATENATE($F2212," ",$G2212),AllocFactorMatrix,(Z$4+1),FALSE)*$E2213</f>
        <v>0</v>
      </c>
      <c r="AA2212" s="5">
        <f t="shared" si="1105"/>
        <v>0</v>
      </c>
      <c r="AB2212" s="5">
        <f>VLOOKUP(CONCATENATE($F2212," ",$G2212),AllocFactorMatrix,(AB$4+1),FALSE)*$E2213</f>
        <v>0</v>
      </c>
      <c r="AC2212" s="5">
        <f>VLOOKUP(CONCATENATE($F2212," ",$G2212),AllocFactorMatrix,(AC$4+1),FALSE)*$E2213</f>
        <v>0</v>
      </c>
      <c r="AD2212" s="5">
        <f>VLOOKUP(CONCATENATE($F2212," ",$G2212),AllocFactorMatrix,(AD$4+1),FALSE)*$E2213</f>
        <v>0</v>
      </c>
    </row>
    <row r="2213" spans="4:30" collapsed="1">
      <c r="D2213" s="96" t="s">
        <v>653</v>
      </c>
      <c r="E2213" s="97">
        <v>52403</v>
      </c>
      <c r="F2213" s="97" t="s">
        <v>580</v>
      </c>
      <c r="G2213" s="55" t="str">
        <f>$G$15</f>
        <v>TOTAL</v>
      </c>
      <c r="H2213" s="4">
        <f t="shared" si="1103"/>
        <v>52402.999999999985</v>
      </c>
      <c r="I2213" s="5">
        <f>VLOOKUP(CONCATENATE($F2213," ",$G2213),AllocFactorMatrix,(I$4+1),FALSE)*$E2213</f>
        <v>25818.261646472241</v>
      </c>
      <c r="J2213" s="5">
        <f>VLOOKUP(CONCATENATE($F2213," ",$G2213),AllocFactorMatrix,(J$4+1),FALSE)*$E2213</f>
        <v>1268.8219321503218</v>
      </c>
      <c r="K2213" s="5">
        <f>VLOOKUP(CONCATENATE($F2213," ",$G2213),AllocFactorMatrix,(K$4+1),FALSE)*$E2213</f>
        <v>4632.6037265930127</v>
      </c>
      <c r="L2213" s="5">
        <f>VLOOKUP(CONCATENATE($F2213," ",$G2213),AllocFactorMatrix,(L$4+1),FALSE)*$E2213</f>
        <v>144.78840937220897</v>
      </c>
      <c r="M2213" s="5">
        <f>VLOOKUP(CONCATENATE($F2213," ",$G2213),AllocFactorMatrix,(M$4+1),FALSE)*$E2213</f>
        <v>14.44740665169769</v>
      </c>
      <c r="N2213" s="5">
        <f t="shared" si="1104"/>
        <v>4791.8395426169191</v>
      </c>
      <c r="O2213" s="5">
        <f>VLOOKUP(CONCATENATE($F2213," ",$G2213),AllocFactorMatrix,(O$4+1),FALSE)*$E2213</f>
        <v>3517.6526816426854</v>
      </c>
      <c r="P2213" s="5">
        <f>VLOOKUP(CONCATENATE($F2213," ",$G2213),AllocFactorMatrix,(P$4+1),FALSE)*$E2213</f>
        <v>654.83328222771684</v>
      </c>
      <c r="Q2213" s="5">
        <f>VLOOKUP(CONCATENATE($F2213," ",$G2213),AllocFactorMatrix,(Q$4+1),FALSE)*$E2213</f>
        <v>312.03208947051758</v>
      </c>
      <c r="R2213" s="5">
        <f>VLOOKUP(CONCATENATE($F2213," ",$G2213),AllocFactorMatrix,(R$4+1),FALSE)*$E2213</f>
        <v>10.775571565553308</v>
      </c>
      <c r="S2213" s="5">
        <f t="shared" si="1106"/>
        <v>4495.2936249064724</v>
      </c>
      <c r="T2213" s="5">
        <f>VLOOKUP(CONCATENATE($F2213," ",$G2213),AllocFactorMatrix,(T$4+1),FALSE)*$E2213</f>
        <v>122.67158284196567</v>
      </c>
      <c r="U2213" s="5">
        <f>VLOOKUP(CONCATENATE($F2213," ",$G2213),AllocFactorMatrix,(U$4+1),FALSE)*$E2213</f>
        <v>2006.7415066300355</v>
      </c>
      <c r="V2213" s="5">
        <f>VLOOKUP(CONCATENATE($F2213," ",$G2213),AllocFactorMatrix,(V$4+1),FALSE)*$E2213</f>
        <v>11219.425617823066</v>
      </c>
      <c r="W2213" s="5">
        <f>VLOOKUP(CONCATENATE($F2213," ",$G2213),AllocFactorMatrix,(W$4+1),FALSE)*$E2213</f>
        <v>1561.7293508840137</v>
      </c>
      <c r="X2213" s="5">
        <f t="shared" si="1107"/>
        <v>14910.568058179082</v>
      </c>
      <c r="Y2213" s="5">
        <f>VLOOKUP(CONCATENATE($F2213," ",$G2213),AllocFactorMatrix,(Y$4+1),FALSE)*$E2213</f>
        <v>1075.6031441991604</v>
      </c>
      <c r="Z2213" s="5">
        <f>VLOOKUP(CONCATENATE($F2213," ",$G2213),AllocFactorMatrix,(Z$4+1),FALSE)*$E2213</f>
        <v>18.075609709079757</v>
      </c>
      <c r="AA2213" s="5">
        <f t="shared" si="1105"/>
        <v>1093.6787539082402</v>
      </c>
      <c r="AB2213" s="5">
        <f>VLOOKUP(CONCATENATE($F2213," ",$G2213),AllocFactorMatrix,(AB$4+1),FALSE)*$E2213</f>
        <v>14.006660090011744</v>
      </c>
      <c r="AC2213" s="5">
        <f>VLOOKUP(CONCATENATE($F2213," ",$G2213),AllocFactorMatrix,(AC$4+1),FALSE)*$E2213</f>
        <v>8.6624378151500867</v>
      </c>
      <c r="AD2213" s="5">
        <f>VLOOKUP(CONCATENATE($F2213," ",$G2213),AllocFactorMatrix,(AD$4+1),FALSE)*$E2213</f>
        <v>1.8673438615489835</v>
      </c>
    </row>
    <row r="2214" spans="4:30" hidden="1" outlineLevel="1">
      <c r="E2214" s="51"/>
      <c r="F2214" s="52" t="str">
        <f>F2221</f>
        <v>RB_GUP-Land_D</v>
      </c>
      <c r="G2214" s="55" t="str">
        <f>$G$8</f>
        <v>PRODUCTION</v>
      </c>
      <c r="H2214" s="4">
        <f t="shared" si="1078"/>
        <v>0</v>
      </c>
      <c r="I2214" s="5">
        <f>VLOOKUP(CONCATENATE($F2214," ",$G2214),AllocFactorMatrix,(I$4+1),FALSE)*$E2221</f>
        <v>0</v>
      </c>
      <c r="J2214" s="5">
        <f>VLOOKUP(CONCATENATE($F2214," ",$G2214),AllocFactorMatrix,(J$4+1),FALSE)*$E2221</f>
        <v>0</v>
      </c>
      <c r="K2214" s="5">
        <f>VLOOKUP(CONCATENATE($F2214," ",$G2214),AllocFactorMatrix,(K$4+1),FALSE)*$E2221</f>
        <v>0</v>
      </c>
      <c r="L2214" s="5">
        <f>VLOOKUP(CONCATENATE($F2214," ",$G2214),AllocFactorMatrix,(L$4+1),FALSE)*$E2221</f>
        <v>0</v>
      </c>
      <c r="M2214" s="5">
        <f>VLOOKUP(CONCATENATE($F2214," ",$G2214),AllocFactorMatrix,(M$4+1),FALSE)*$E2221</f>
        <v>0</v>
      </c>
      <c r="N2214" s="5">
        <f t="shared" si="1079"/>
        <v>0</v>
      </c>
      <c r="O2214" s="5">
        <f>VLOOKUP(CONCATENATE($F2214," ",$G2214),AllocFactorMatrix,(O$4+1),FALSE)*$E2221</f>
        <v>0</v>
      </c>
      <c r="P2214" s="5">
        <f>VLOOKUP(CONCATENATE($F2214," ",$G2214),AllocFactorMatrix,(P$4+1),FALSE)*$E2221</f>
        <v>0</v>
      </c>
      <c r="Q2214" s="5">
        <f>VLOOKUP(CONCATENATE($F2214," ",$G2214),AllocFactorMatrix,(Q$4+1),FALSE)*$E2221</f>
        <v>0</v>
      </c>
      <c r="R2214" s="5">
        <f>VLOOKUP(CONCATENATE($F2214," ",$G2214),AllocFactorMatrix,(R$4+1),FALSE)*$E2221</f>
        <v>0</v>
      </c>
      <c r="S2214" s="5">
        <f t="shared" si="1081"/>
        <v>0</v>
      </c>
      <c r="T2214" s="5">
        <f>VLOOKUP(CONCATENATE($F2214," ",$G2214),AllocFactorMatrix,(T$4+1),FALSE)*$E2221</f>
        <v>0</v>
      </c>
      <c r="U2214" s="5">
        <f>VLOOKUP(CONCATENATE($F2214," ",$G2214),AllocFactorMatrix,(U$4+1),FALSE)*$E2221</f>
        <v>0</v>
      </c>
      <c r="V2214" s="5">
        <f>VLOOKUP(CONCATENATE($F2214," ",$G2214),AllocFactorMatrix,(V$4+1),FALSE)*$E2221</f>
        <v>0</v>
      </c>
      <c r="W2214" s="5">
        <f>VLOOKUP(CONCATENATE($F2214," ",$G2214),AllocFactorMatrix,(W$4+1),FALSE)*$E2221</f>
        <v>0</v>
      </c>
      <c r="X2214" s="5">
        <f>SUBTOTAL(9,T2214:W2214)</f>
        <v>0</v>
      </c>
      <c r="Y2214" s="5">
        <f>VLOOKUP(CONCATENATE($F2214," ",$G2214),AllocFactorMatrix,(Y$4+1),FALSE)*$E2221</f>
        <v>0</v>
      </c>
      <c r="Z2214" s="5">
        <f>VLOOKUP(CONCATENATE($F2214," ",$G2214),AllocFactorMatrix,(Z$4+1),FALSE)*$E2221</f>
        <v>0</v>
      </c>
      <c r="AA2214" s="5">
        <f t="shared" si="1080"/>
        <v>0</v>
      </c>
      <c r="AB2214" s="5">
        <f>VLOOKUP(CONCATENATE($F2214," ",$G2214),AllocFactorMatrix,(AB$4+1),FALSE)*$E2221</f>
        <v>0</v>
      </c>
      <c r="AC2214" s="5">
        <f>VLOOKUP(CONCATENATE($F2214," ",$G2214),AllocFactorMatrix,(AC$4+1),FALSE)*$E2221</f>
        <v>0</v>
      </c>
      <c r="AD2214" s="5">
        <f>VLOOKUP(CONCATENATE($F2214," ",$G2214),AllocFactorMatrix,(AD$4+1),FALSE)*$E2221</f>
        <v>0</v>
      </c>
    </row>
    <row r="2215" spans="4:30" hidden="1" outlineLevel="1">
      <c r="E2215" s="51"/>
      <c r="F2215" s="52" t="str">
        <f>F2221</f>
        <v>RB_GUP-Land_D</v>
      </c>
      <c r="G2215" s="55" t="str">
        <f>$G$9</f>
        <v>BULKTRAN</v>
      </c>
      <c r="H2215" s="4">
        <f t="shared" si="1078"/>
        <v>0</v>
      </c>
      <c r="I2215" s="5">
        <f>VLOOKUP(CONCATENATE($F2215," ",$G2215),AllocFactorMatrix,(I$4+1),FALSE)*$E2221</f>
        <v>0</v>
      </c>
      <c r="J2215" s="5">
        <f>VLOOKUP(CONCATENATE($F2215," ",$G2215),AllocFactorMatrix,(J$4+1),FALSE)*$E2221</f>
        <v>0</v>
      </c>
      <c r="K2215" s="5">
        <f>VLOOKUP(CONCATENATE($F2215," ",$G2215),AllocFactorMatrix,(K$4+1),FALSE)*$E2221</f>
        <v>0</v>
      </c>
      <c r="L2215" s="5">
        <f>VLOOKUP(CONCATENATE($F2215," ",$G2215),AllocFactorMatrix,(L$4+1),FALSE)*$E2221</f>
        <v>0</v>
      </c>
      <c r="M2215" s="5">
        <f>VLOOKUP(CONCATENATE($F2215," ",$G2215),AllocFactorMatrix,(M$4+1),FALSE)*$E2221</f>
        <v>0</v>
      </c>
      <c r="N2215" s="5">
        <f t="shared" si="1079"/>
        <v>0</v>
      </c>
      <c r="O2215" s="5">
        <f>VLOOKUP(CONCATENATE($F2215," ",$G2215),AllocFactorMatrix,(O$4+1),FALSE)*$E2221</f>
        <v>0</v>
      </c>
      <c r="P2215" s="5">
        <f>VLOOKUP(CONCATENATE($F2215," ",$G2215),AllocFactorMatrix,(P$4+1),FALSE)*$E2221</f>
        <v>0</v>
      </c>
      <c r="Q2215" s="5">
        <f>VLOOKUP(CONCATENATE($F2215," ",$G2215),AllocFactorMatrix,(Q$4+1),FALSE)*$E2221</f>
        <v>0</v>
      </c>
      <c r="R2215" s="5">
        <f>VLOOKUP(CONCATENATE($F2215," ",$G2215),AllocFactorMatrix,(R$4+1),FALSE)*$E2221</f>
        <v>0</v>
      </c>
      <c r="S2215" s="5">
        <f t="shared" si="1081"/>
        <v>0</v>
      </c>
      <c r="T2215" s="5">
        <f>VLOOKUP(CONCATENATE($F2215," ",$G2215),AllocFactorMatrix,(T$4+1),FALSE)*$E2221</f>
        <v>0</v>
      </c>
      <c r="U2215" s="5">
        <f>VLOOKUP(CONCATENATE($F2215," ",$G2215),AllocFactorMatrix,(U$4+1),FALSE)*$E2221</f>
        <v>0</v>
      </c>
      <c r="V2215" s="5">
        <f>VLOOKUP(CONCATENATE($F2215," ",$G2215),AllocFactorMatrix,(V$4+1),FALSE)*$E2221</f>
        <v>0</v>
      </c>
      <c r="W2215" s="5">
        <f>VLOOKUP(CONCATENATE($F2215," ",$G2215),AllocFactorMatrix,(W$4+1),FALSE)*$E2221</f>
        <v>0</v>
      </c>
      <c r="X2215" s="5">
        <f t="shared" ref="X2215:X2221" si="1108">SUBTOTAL(9,T2215:W2215)</f>
        <v>0</v>
      </c>
      <c r="Y2215" s="5">
        <f>VLOOKUP(CONCATENATE($F2215," ",$G2215),AllocFactorMatrix,(Y$4+1),FALSE)*$E2221</f>
        <v>0</v>
      </c>
      <c r="Z2215" s="5">
        <f>VLOOKUP(CONCATENATE($F2215," ",$G2215),AllocFactorMatrix,(Z$4+1),FALSE)*$E2221</f>
        <v>0</v>
      </c>
      <c r="AA2215" s="5">
        <f t="shared" si="1080"/>
        <v>0</v>
      </c>
      <c r="AB2215" s="5">
        <f>VLOOKUP(CONCATENATE($F2215," ",$G2215),AllocFactorMatrix,(AB$4+1),FALSE)*$E2221</f>
        <v>0</v>
      </c>
      <c r="AC2215" s="5">
        <f>VLOOKUP(CONCATENATE($F2215," ",$G2215),AllocFactorMatrix,(AC$4+1),FALSE)*$E2221</f>
        <v>0</v>
      </c>
      <c r="AD2215" s="5">
        <f>VLOOKUP(CONCATENATE($F2215," ",$G2215),AllocFactorMatrix,(AD$4+1),FALSE)*$E2221</f>
        <v>0</v>
      </c>
    </row>
    <row r="2216" spans="4:30" hidden="1" outlineLevel="1">
      <c r="E2216" s="51"/>
      <c r="F2216" s="52" t="str">
        <f>F2221</f>
        <v>RB_GUP-Land_D</v>
      </c>
      <c r="G2216" s="55" t="str">
        <f>$G$10</f>
        <v>SUBTRAN</v>
      </c>
      <c r="H2216" s="4">
        <f t="shared" si="1078"/>
        <v>0</v>
      </c>
      <c r="I2216" s="5">
        <f>VLOOKUP(CONCATENATE($F2216," ",$G2216),AllocFactorMatrix,(I$4+1),FALSE)*$E2221</f>
        <v>0</v>
      </c>
      <c r="J2216" s="5">
        <f>VLOOKUP(CONCATENATE($F2216," ",$G2216),AllocFactorMatrix,(J$4+1),FALSE)*$E2221</f>
        <v>0</v>
      </c>
      <c r="K2216" s="5">
        <f>VLOOKUP(CONCATENATE($F2216," ",$G2216),AllocFactorMatrix,(K$4+1),FALSE)*$E2221</f>
        <v>0</v>
      </c>
      <c r="L2216" s="5">
        <f>VLOOKUP(CONCATENATE($F2216," ",$G2216),AllocFactorMatrix,(L$4+1),FALSE)*$E2221</f>
        <v>0</v>
      </c>
      <c r="M2216" s="5">
        <f>VLOOKUP(CONCATENATE($F2216," ",$G2216),AllocFactorMatrix,(M$4+1),FALSE)*$E2221</f>
        <v>0</v>
      </c>
      <c r="N2216" s="5">
        <f t="shared" si="1079"/>
        <v>0</v>
      </c>
      <c r="O2216" s="5">
        <f>VLOOKUP(CONCATENATE($F2216," ",$G2216),AllocFactorMatrix,(O$4+1),FALSE)*$E2221</f>
        <v>0</v>
      </c>
      <c r="P2216" s="5">
        <f>VLOOKUP(CONCATENATE($F2216," ",$G2216),AllocFactorMatrix,(P$4+1),FALSE)*$E2221</f>
        <v>0</v>
      </c>
      <c r="Q2216" s="5">
        <f>VLOOKUP(CONCATENATE($F2216," ",$G2216),AllocFactorMatrix,(Q$4+1),FALSE)*$E2221</f>
        <v>0</v>
      </c>
      <c r="R2216" s="5">
        <f>VLOOKUP(CONCATENATE($F2216," ",$G2216),AllocFactorMatrix,(R$4+1),FALSE)*$E2221</f>
        <v>0</v>
      </c>
      <c r="S2216" s="5">
        <f t="shared" si="1081"/>
        <v>0</v>
      </c>
      <c r="T2216" s="5">
        <f>VLOOKUP(CONCATENATE($F2216," ",$G2216),AllocFactorMatrix,(T$4+1),FALSE)*$E2221</f>
        <v>0</v>
      </c>
      <c r="U2216" s="5">
        <f>VLOOKUP(CONCATENATE($F2216," ",$G2216),AllocFactorMatrix,(U$4+1),FALSE)*$E2221</f>
        <v>0</v>
      </c>
      <c r="V2216" s="5">
        <f>VLOOKUP(CONCATENATE($F2216," ",$G2216),AllocFactorMatrix,(V$4+1),FALSE)*$E2221</f>
        <v>0</v>
      </c>
      <c r="W2216" s="5">
        <f>VLOOKUP(CONCATENATE($F2216," ",$G2216),AllocFactorMatrix,(W$4+1),FALSE)*$E2221</f>
        <v>0</v>
      </c>
      <c r="X2216" s="5">
        <f t="shared" si="1108"/>
        <v>0</v>
      </c>
      <c r="Y2216" s="5">
        <f>VLOOKUP(CONCATENATE($F2216," ",$G2216),AllocFactorMatrix,(Y$4+1),FALSE)*$E2221</f>
        <v>0</v>
      </c>
      <c r="Z2216" s="5">
        <f>VLOOKUP(CONCATENATE($F2216," ",$G2216),AllocFactorMatrix,(Z$4+1),FALSE)*$E2221</f>
        <v>0</v>
      </c>
      <c r="AA2216" s="5">
        <f t="shared" si="1080"/>
        <v>0</v>
      </c>
      <c r="AB2216" s="5">
        <f>VLOOKUP(CONCATENATE($F2216," ",$G2216),AllocFactorMatrix,(AB$4+1),FALSE)*$E2221</f>
        <v>0</v>
      </c>
      <c r="AC2216" s="5">
        <f>VLOOKUP(CONCATENATE($F2216," ",$G2216),AllocFactorMatrix,(AC$4+1),FALSE)*$E2221</f>
        <v>0</v>
      </c>
      <c r="AD2216" s="5">
        <f>VLOOKUP(CONCATENATE($F2216," ",$G2216),AllocFactorMatrix,(AD$4+1),FALSE)*$E2221</f>
        <v>0</v>
      </c>
    </row>
    <row r="2217" spans="4:30" hidden="1" outlineLevel="1">
      <c r="E2217" s="51"/>
      <c r="F2217" s="52" t="str">
        <f>F2221</f>
        <v>RB_GUP-Land_D</v>
      </c>
      <c r="G2217" s="55" t="str">
        <f>$G$11</f>
        <v>DISTPRI</v>
      </c>
      <c r="H2217" s="4">
        <f t="shared" si="1078"/>
        <v>289414.20100921608</v>
      </c>
      <c r="I2217" s="5">
        <f>VLOOKUP(CONCATENATE($F2217," ",$G2217),AllocFactorMatrix,(I$4+1),FALSE)*$E2221</f>
        <v>193427.85420276097</v>
      </c>
      <c r="J2217" s="5">
        <f>VLOOKUP(CONCATENATE($F2217," ",$G2217),AllocFactorMatrix,(J$4+1),FALSE)*$E2221</f>
        <v>9117.6840965598039</v>
      </c>
      <c r="K2217" s="5">
        <f>VLOOKUP(CONCATENATE($F2217," ",$G2217),AllocFactorMatrix,(K$4+1),FALSE)*$E2221</f>
        <v>33106.870537529736</v>
      </c>
      <c r="L2217" s="5">
        <f>VLOOKUP(CONCATENATE($F2217," ",$G2217),AllocFactorMatrix,(L$4+1),FALSE)*$E2221</f>
        <v>1023.1745690105635</v>
      </c>
      <c r="M2217" s="5">
        <f>VLOOKUP(CONCATENATE($F2217," ",$G2217),AllocFactorMatrix,(M$4+1),FALSE)*$E2221</f>
        <v>0</v>
      </c>
      <c r="N2217" s="5">
        <f t="shared" si="1079"/>
        <v>34130.045106540296</v>
      </c>
      <c r="O2217" s="5">
        <f>VLOOKUP(CONCATENATE($F2217," ",$G2217),AllocFactorMatrix,(O$4+1),FALSE)*$E2221</f>
        <v>24824.366316957265</v>
      </c>
      <c r="P2217" s="5">
        <f>VLOOKUP(CONCATENATE($F2217," ",$G2217),AllocFactorMatrix,(P$4+1),FALSE)*$E2221</f>
        <v>4623.5398970646283</v>
      </c>
      <c r="Q2217" s="5">
        <f>VLOOKUP(CONCATENATE($F2217," ",$G2217),AllocFactorMatrix,(Q$4+1),FALSE)*$E2221</f>
        <v>0</v>
      </c>
      <c r="R2217" s="5">
        <f>VLOOKUP(CONCATENATE($F2217," ",$G2217),AllocFactorMatrix,(R$4+1),FALSE)*$E2221</f>
        <v>0</v>
      </c>
      <c r="S2217" s="5">
        <f t="shared" si="1081"/>
        <v>29447.906214021892</v>
      </c>
      <c r="T2217" s="5">
        <f>VLOOKUP(CONCATENATE($F2217," ",$G2217),AllocFactorMatrix,(T$4+1),FALSE)*$E2221</f>
        <v>884.97336110546428</v>
      </c>
      <c r="U2217" s="5">
        <f>VLOOKUP(CONCATENATE($F2217," ",$G2217),AllocFactorMatrix,(U$4+1),FALSE)*$E2221</f>
        <v>14272.617756110712</v>
      </c>
      <c r="V2217" s="5">
        <f>VLOOKUP(CONCATENATE($F2217," ",$G2217),AllocFactorMatrix,(V$4+1),FALSE)*$E2221</f>
        <v>0</v>
      </c>
      <c r="W2217" s="5">
        <f>VLOOKUP(CONCATENATE($F2217," ",$G2217),AllocFactorMatrix,(W$4+1),FALSE)*$E2221</f>
        <v>0</v>
      </c>
      <c r="X2217" s="5">
        <f t="shared" si="1108"/>
        <v>15157.591117216176</v>
      </c>
      <c r="Y2217" s="5">
        <f>VLOOKUP(CONCATENATE($F2217," ",$G2217),AllocFactorMatrix,(Y$4+1),FALSE)*$E2221</f>
        <v>7485.687263584523</v>
      </c>
      <c r="Z2217" s="5">
        <f>VLOOKUP(CONCATENATE($F2217," ",$G2217),AllocFactorMatrix,(Z$4+1),FALSE)*$E2221</f>
        <v>124.89056637453105</v>
      </c>
      <c r="AA2217" s="5">
        <f t="shared" si="1080"/>
        <v>7610.5778299590538</v>
      </c>
      <c r="AB2217" s="5">
        <f>VLOOKUP(CONCATENATE($F2217," ",$G2217),AllocFactorMatrix,(AB$4+1),FALSE)*$E2221</f>
        <v>101.18228515329481</v>
      </c>
      <c r="AC2217" s="5">
        <f>VLOOKUP(CONCATENATE($F2217," ",$G2217),AllocFactorMatrix,(AC$4+1),FALSE)*$E2221</f>
        <v>346.63645172344951</v>
      </c>
      <c r="AD2217" s="5">
        <f>VLOOKUP(CONCATENATE($F2217," ",$G2217),AllocFactorMatrix,(AD$4+1),FALSE)*$E2221</f>
        <v>74.723705281073805</v>
      </c>
    </row>
    <row r="2218" spans="4:30" hidden="1" outlineLevel="1">
      <c r="E2218" s="51"/>
      <c r="F2218" s="52" t="str">
        <f>F2221</f>
        <v>RB_GUP-Land_D</v>
      </c>
      <c r="G2218" s="55" t="str">
        <f>$G$12</f>
        <v>DISTSEC</v>
      </c>
      <c r="H2218" s="4">
        <f t="shared" si="1078"/>
        <v>152429.58288742058</v>
      </c>
      <c r="I2218" s="5">
        <f>VLOOKUP(CONCATENATE($F2218," ",$G2218),AllocFactorMatrix,(I$4+1),FALSE)*$E2221</f>
        <v>113971.82039228574</v>
      </c>
      <c r="J2218" s="5">
        <f>VLOOKUP(CONCATENATE($F2218," ",$G2218),AllocFactorMatrix,(J$4+1),FALSE)*$E2221</f>
        <v>5494.6177849991554</v>
      </c>
      <c r="K2218" s="5">
        <f>VLOOKUP(CONCATENATE($F2218," ",$G2218),AllocFactorMatrix,(K$4+1),FALSE)*$E2221</f>
        <v>16579.551670226345</v>
      </c>
      <c r="L2218" s="5">
        <f>VLOOKUP(CONCATENATE($F2218," ",$G2218),AllocFactorMatrix,(L$4+1),FALSE)*$E2221</f>
        <v>0</v>
      </c>
      <c r="M2218" s="5">
        <f>VLOOKUP(CONCATENATE($F2218," ",$G2218),AllocFactorMatrix,(M$4+1),FALSE)*$E2221</f>
        <v>0</v>
      </c>
      <c r="N2218" s="5">
        <f t="shared" si="1079"/>
        <v>16579.551670226345</v>
      </c>
      <c r="O2218" s="5">
        <f>VLOOKUP(CONCATENATE($F2218," ",$G2218),AllocFactorMatrix,(O$4+1),FALSE)*$E2221</f>
        <v>10564.554855829872</v>
      </c>
      <c r="P2218" s="5">
        <f>VLOOKUP(CONCATENATE($F2218," ",$G2218),AllocFactorMatrix,(P$4+1),FALSE)*$E2221</f>
        <v>0</v>
      </c>
      <c r="Q2218" s="5">
        <f>VLOOKUP(CONCATENATE($F2218," ",$G2218),AllocFactorMatrix,(Q$4+1),FALSE)*$E2221</f>
        <v>0</v>
      </c>
      <c r="R2218" s="5">
        <f>VLOOKUP(CONCATENATE($F2218," ",$G2218),AllocFactorMatrix,(R$4+1),FALSE)*$E2221</f>
        <v>0</v>
      </c>
      <c r="S2218" s="5">
        <f t="shared" si="1081"/>
        <v>10564.554855829872</v>
      </c>
      <c r="T2218" s="5">
        <f>VLOOKUP(CONCATENATE($F2218," ",$G2218),AllocFactorMatrix,(T$4+1),FALSE)*$E2221</f>
        <v>285.64340027686904</v>
      </c>
      <c r="U2218" s="5">
        <f>VLOOKUP(CONCATENATE($F2218," ",$G2218),AllocFactorMatrix,(U$4+1),FALSE)*$E2221</f>
        <v>0</v>
      </c>
      <c r="V2218" s="5">
        <f>VLOOKUP(CONCATENATE($F2218," ",$G2218),AllocFactorMatrix,(V$4+1),FALSE)*$E2221</f>
        <v>0</v>
      </c>
      <c r="W2218" s="5">
        <f>VLOOKUP(CONCATENATE($F2218," ",$G2218),AllocFactorMatrix,(W$4+1),FALSE)*$E2221</f>
        <v>0</v>
      </c>
      <c r="X2218" s="5">
        <f t="shared" si="1108"/>
        <v>285.64340027686904</v>
      </c>
      <c r="Y2218" s="5">
        <f>VLOOKUP(CONCATENATE($F2218," ",$G2218),AllocFactorMatrix,(Y$4+1),FALSE)*$E2221</f>
        <v>3896.67365248841</v>
      </c>
      <c r="Z2218" s="5">
        <f>VLOOKUP(CONCATENATE($F2218," ",$G2218),AllocFactorMatrix,(Z$4+1),FALSE)*$E2221</f>
        <v>0</v>
      </c>
      <c r="AA2218" s="5">
        <f t="shared" si="1080"/>
        <v>3896.67365248841</v>
      </c>
      <c r="AB2218" s="5">
        <f>VLOOKUP(CONCATENATE($F2218," ",$G2218),AllocFactorMatrix,(AB$4+1),FALSE)*$E2221</f>
        <v>40.435907843186534</v>
      </c>
      <c r="AC2218" s="5">
        <f>VLOOKUP(CONCATENATE($F2218," ",$G2218),AllocFactorMatrix,(AC$4+1),FALSE)*$E2221</f>
        <v>1372.9545939986572</v>
      </c>
      <c r="AD2218" s="5">
        <f>VLOOKUP(CONCATENATE($F2218," ",$G2218),AllocFactorMatrix,(AD$4+1),FALSE)*$E2221</f>
        <v>223.33062947236871</v>
      </c>
    </row>
    <row r="2219" spans="4:30" hidden="1" outlineLevel="1">
      <c r="E2219" s="51"/>
      <c r="F2219" s="52" t="str">
        <f>F2221</f>
        <v>RB_GUP-Land_D</v>
      </c>
      <c r="G2219" s="55" t="str">
        <f>$G$13</f>
        <v>ENERGY</v>
      </c>
      <c r="H2219" s="4">
        <f t="shared" si="1078"/>
        <v>0</v>
      </c>
      <c r="I2219" s="5">
        <f>VLOOKUP(CONCATENATE($F2219," ",$G2219),AllocFactorMatrix,(I$4+1),FALSE)*$E2221</f>
        <v>0</v>
      </c>
      <c r="J2219" s="5">
        <f>VLOOKUP(CONCATENATE($F2219," ",$G2219),AllocFactorMatrix,(J$4+1),FALSE)*$E2221</f>
        <v>0</v>
      </c>
      <c r="K2219" s="5">
        <f>VLOOKUP(CONCATENATE($F2219," ",$G2219),AllocFactorMatrix,(K$4+1),FALSE)*$E2221</f>
        <v>0</v>
      </c>
      <c r="L2219" s="5">
        <f>VLOOKUP(CONCATENATE($F2219," ",$G2219),AllocFactorMatrix,(L$4+1),FALSE)*$E2221</f>
        <v>0</v>
      </c>
      <c r="M2219" s="5">
        <f>VLOOKUP(CONCATENATE($F2219," ",$G2219),AllocFactorMatrix,(M$4+1),FALSE)*$E2221</f>
        <v>0</v>
      </c>
      <c r="N2219" s="5">
        <f t="shared" si="1079"/>
        <v>0</v>
      </c>
      <c r="O2219" s="5">
        <f>VLOOKUP(CONCATENATE($F2219," ",$G2219),AllocFactorMatrix,(O$4+1),FALSE)*$E2221</f>
        <v>0</v>
      </c>
      <c r="P2219" s="5">
        <f>VLOOKUP(CONCATENATE($F2219," ",$G2219),AllocFactorMatrix,(P$4+1),FALSE)*$E2221</f>
        <v>0</v>
      </c>
      <c r="Q2219" s="5">
        <f>VLOOKUP(CONCATENATE($F2219," ",$G2219),AllocFactorMatrix,(Q$4+1),FALSE)*$E2221</f>
        <v>0</v>
      </c>
      <c r="R2219" s="5">
        <f>VLOOKUP(CONCATENATE($F2219," ",$G2219),AllocFactorMatrix,(R$4+1),FALSE)*$E2221</f>
        <v>0</v>
      </c>
      <c r="S2219" s="5">
        <f t="shared" si="1081"/>
        <v>0</v>
      </c>
      <c r="T2219" s="5">
        <f>VLOOKUP(CONCATENATE($F2219," ",$G2219),AllocFactorMatrix,(T$4+1),FALSE)*$E2221</f>
        <v>0</v>
      </c>
      <c r="U2219" s="5">
        <f>VLOOKUP(CONCATENATE($F2219," ",$G2219),AllocFactorMatrix,(U$4+1),FALSE)*$E2221</f>
        <v>0</v>
      </c>
      <c r="V2219" s="5">
        <f>VLOOKUP(CONCATENATE($F2219," ",$G2219),AllocFactorMatrix,(V$4+1),FALSE)*$E2221</f>
        <v>0</v>
      </c>
      <c r="W2219" s="5">
        <f>VLOOKUP(CONCATENATE($F2219," ",$G2219),AllocFactorMatrix,(W$4+1),FALSE)*$E2221</f>
        <v>0</v>
      </c>
      <c r="X2219" s="5">
        <f t="shared" si="1108"/>
        <v>0</v>
      </c>
      <c r="Y2219" s="5">
        <f>VLOOKUP(CONCATENATE($F2219," ",$G2219),AllocFactorMatrix,(Y$4+1),FALSE)*$E2221</f>
        <v>0</v>
      </c>
      <c r="Z2219" s="5">
        <f>VLOOKUP(CONCATENATE($F2219," ",$G2219),AllocFactorMatrix,(Z$4+1),FALSE)*$E2221</f>
        <v>0</v>
      </c>
      <c r="AA2219" s="5">
        <f t="shared" si="1080"/>
        <v>0</v>
      </c>
      <c r="AB2219" s="5">
        <f>VLOOKUP(CONCATENATE($F2219," ",$G2219),AllocFactorMatrix,(AB$4+1),FALSE)*$E2221</f>
        <v>0</v>
      </c>
      <c r="AC2219" s="5">
        <f>VLOOKUP(CONCATENATE($F2219," ",$G2219),AllocFactorMatrix,(AC$4+1),FALSE)*$E2221</f>
        <v>0</v>
      </c>
      <c r="AD2219" s="5">
        <f>VLOOKUP(CONCATENATE($F2219," ",$G2219),AllocFactorMatrix,(AD$4+1),FALSE)*$E2221</f>
        <v>0</v>
      </c>
    </row>
    <row r="2220" spans="4:30" hidden="1" outlineLevel="1">
      <c r="E2220" s="51"/>
      <c r="F2220" s="52" t="str">
        <f>F2221</f>
        <v>RB_GUP-Land_D</v>
      </c>
      <c r="G2220" s="55" t="str">
        <f>$G$14</f>
        <v>CUSTOMER</v>
      </c>
      <c r="H2220" s="4">
        <f t="shared" si="1078"/>
        <v>71623.216103363287</v>
      </c>
      <c r="I2220" s="5">
        <f>VLOOKUP(CONCATENATE($F2220," ",$G2220),AllocFactorMatrix,(I$4+1),FALSE)*$E2221</f>
        <v>32599.831374134508</v>
      </c>
      <c r="J2220" s="5">
        <f>VLOOKUP(CONCATENATE($F2220," ",$G2220),AllocFactorMatrix,(J$4+1),FALSE)*$E2221</f>
        <v>8775.6822169012721</v>
      </c>
      <c r="K2220" s="5">
        <f>VLOOKUP(CONCATENATE($F2220," ",$G2220),AllocFactorMatrix,(K$4+1),FALSE)*$E2221</f>
        <v>2489.3603825273226</v>
      </c>
      <c r="L2220" s="5">
        <f>VLOOKUP(CONCATENATE($F2220," ",$G2220),AllocFactorMatrix,(L$4+1),FALSE)*$E2221</f>
        <v>823.39466724002409</v>
      </c>
      <c r="M2220" s="5">
        <f>VLOOKUP(CONCATENATE($F2220," ",$G2220),AllocFactorMatrix,(M$4+1),FALSE)*$E2221</f>
        <v>133.74571448764365</v>
      </c>
      <c r="N2220" s="5">
        <f t="shared" si="1079"/>
        <v>3446.5007642549899</v>
      </c>
      <c r="O2220" s="5">
        <f>VLOOKUP(CONCATENATE($F2220," ",$G2220),AllocFactorMatrix,(O$4+1),FALSE)*$E2221</f>
        <v>718.83498405705575</v>
      </c>
      <c r="P2220" s="5">
        <f>VLOOKUP(CONCATENATE($F2220," ",$G2220),AllocFactorMatrix,(P$4+1),FALSE)*$E2221</f>
        <v>213.79061641562302</v>
      </c>
      <c r="Q2220" s="5">
        <f>VLOOKUP(CONCATENATE($F2220," ",$G2220),AllocFactorMatrix,(Q$4+1),FALSE)*$E2221</f>
        <v>465.98981437563123</v>
      </c>
      <c r="R2220" s="5">
        <f>VLOOKUP(CONCATENATE($F2220," ",$G2220),AllocFactorMatrix,(R$4+1),FALSE)*$E2221</f>
        <v>81.899467005172312</v>
      </c>
      <c r="S2220" s="5">
        <f t="shared" si="1081"/>
        <v>1480.5148818534824</v>
      </c>
      <c r="T2220" s="5">
        <f>VLOOKUP(CONCATENATE($F2220," ",$G2220),AllocFactorMatrix,(T$4+1),FALSE)*$E2221</f>
        <v>4.9457811223307351</v>
      </c>
      <c r="U2220" s="5">
        <f>VLOOKUP(CONCATENATE($F2220," ",$G2220),AllocFactorMatrix,(U$4+1),FALSE)*$E2221</f>
        <v>126.82495901087472</v>
      </c>
      <c r="V2220" s="5">
        <f>VLOOKUP(CONCATENATE($F2220," ",$G2220),AllocFactorMatrix,(V$4+1),FALSE)*$E2221</f>
        <v>685.27866486072753</v>
      </c>
      <c r="W2220" s="5">
        <f>VLOOKUP(CONCATENATE($F2220," ",$G2220),AllocFactorMatrix,(W$4+1),FALSE)*$E2221</f>
        <v>122.84945228145888</v>
      </c>
      <c r="X2220" s="5">
        <f t="shared" si="1108"/>
        <v>939.89885727539183</v>
      </c>
      <c r="Y2220" s="5">
        <f>VLOOKUP(CONCATENATE($F2220," ",$G2220),AllocFactorMatrix,(Y$4+1),FALSE)*$E2221</f>
        <v>199.06605364475948</v>
      </c>
      <c r="Z2220" s="5">
        <f>VLOOKUP(CONCATENATE($F2220," ",$G2220),AllocFactorMatrix,(Z$4+1),FALSE)*$E2221</f>
        <v>3.6235270962477792</v>
      </c>
      <c r="AA2220" s="5">
        <f t="shared" si="1080"/>
        <v>202.68958074100726</v>
      </c>
      <c r="AB2220" s="5">
        <f>VLOOKUP(CONCATENATE($F2220," ",$G2220),AllocFactorMatrix,(AB$4+1),FALSE)*$E2221</f>
        <v>3.6734764415010281</v>
      </c>
      <c r="AC2220" s="5">
        <f>VLOOKUP(CONCATENATE($F2220," ",$G2220),AllocFactorMatrix,(AC$4+1),FALSE)*$E2221</f>
        <v>21576.298602886167</v>
      </c>
      <c r="AD2220" s="5">
        <f>VLOOKUP(CONCATENATE($F2220," ",$G2220),AllocFactorMatrix,(AD$4+1),FALSE)*$E2221</f>
        <v>2598.1263488749573</v>
      </c>
    </row>
    <row r="2221" spans="4:30" collapsed="1">
      <c r="D2221" s="96" t="s">
        <v>655</v>
      </c>
      <c r="E2221" s="97">
        <v>513467</v>
      </c>
      <c r="F2221" s="61" t="s">
        <v>581</v>
      </c>
      <c r="G2221" s="55" t="str">
        <f>$G$15</f>
        <v>TOTAL</v>
      </c>
      <c r="H2221" s="4">
        <f t="shared" si="1078"/>
        <v>513466.99999999994</v>
      </c>
      <c r="I2221" s="5">
        <f>VLOOKUP(CONCATENATE($F2221," ",$G2221),AllocFactorMatrix,(I$4+1),FALSE)*$E2221</f>
        <v>339999.50596918119</v>
      </c>
      <c r="J2221" s="5">
        <f>VLOOKUP(CONCATENATE($F2221," ",$G2221),AllocFactorMatrix,(J$4+1),FALSE)*$E2221</f>
        <v>23387.984098460234</v>
      </c>
      <c r="K2221" s="5">
        <f>VLOOKUP(CONCATENATE($F2221," ",$G2221),AllocFactorMatrix,(K$4+1),FALSE)*$E2221</f>
        <v>52175.782590283408</v>
      </c>
      <c r="L2221" s="5">
        <f>VLOOKUP(CONCATENATE($F2221," ",$G2221),AllocFactorMatrix,(L$4+1),FALSE)*$E2221</f>
        <v>1846.5692362505874</v>
      </c>
      <c r="M2221" s="5">
        <f>VLOOKUP(CONCATENATE($F2221," ",$G2221),AllocFactorMatrix,(M$4+1),FALSE)*$E2221</f>
        <v>133.74571448764365</v>
      </c>
      <c r="N2221" s="5">
        <f t="shared" si="1079"/>
        <v>54156.097541021642</v>
      </c>
      <c r="O2221" s="5">
        <f>VLOOKUP(CONCATENATE($F2221," ",$G2221),AllocFactorMatrix,(O$4+1),FALSE)*$E2221</f>
        <v>36107.756156844196</v>
      </c>
      <c r="P2221" s="5">
        <f>VLOOKUP(CONCATENATE($F2221," ",$G2221),AllocFactorMatrix,(P$4+1),FALSE)*$E2221</f>
        <v>4837.3305134802513</v>
      </c>
      <c r="Q2221" s="5">
        <f>VLOOKUP(CONCATENATE($F2221," ",$G2221),AllocFactorMatrix,(Q$4+1),FALSE)*$E2221</f>
        <v>465.98981437563123</v>
      </c>
      <c r="R2221" s="5">
        <f>VLOOKUP(CONCATENATE($F2221," ",$G2221),AllocFactorMatrix,(R$4+1),FALSE)*$E2221</f>
        <v>81.899467005172312</v>
      </c>
      <c r="S2221" s="5">
        <f t="shared" si="1081"/>
        <v>41492.975951705244</v>
      </c>
      <c r="T2221" s="5">
        <f>VLOOKUP(CONCATENATE($F2221," ",$G2221),AllocFactorMatrix,(T$4+1),FALSE)*$E2221</f>
        <v>1175.562542504664</v>
      </c>
      <c r="U2221" s="5">
        <f>VLOOKUP(CONCATENATE($F2221," ",$G2221),AllocFactorMatrix,(U$4+1),FALSE)*$E2221</f>
        <v>14399.442715121586</v>
      </c>
      <c r="V2221" s="5">
        <f>VLOOKUP(CONCATENATE($F2221," ",$G2221),AllocFactorMatrix,(V$4+1),FALSE)*$E2221</f>
        <v>685.27866486072753</v>
      </c>
      <c r="W2221" s="5">
        <f>VLOOKUP(CONCATENATE($F2221," ",$G2221),AllocFactorMatrix,(W$4+1),FALSE)*$E2221</f>
        <v>122.84945228145888</v>
      </c>
      <c r="X2221" s="5">
        <f t="shared" si="1108"/>
        <v>16383.133374768435</v>
      </c>
      <c r="Y2221" s="5">
        <f>VLOOKUP(CONCATENATE($F2221," ",$G2221),AllocFactorMatrix,(Y$4+1),FALSE)*$E2221</f>
        <v>11581.426969717691</v>
      </c>
      <c r="Z2221" s="5">
        <f>VLOOKUP(CONCATENATE($F2221," ",$G2221),AllocFactorMatrix,(Z$4+1),FALSE)*$E2221</f>
        <v>128.51409347077882</v>
      </c>
      <c r="AA2221" s="5">
        <f t="shared" si="1080"/>
        <v>11709.941063188471</v>
      </c>
      <c r="AB2221" s="5">
        <f>VLOOKUP(CONCATENATE($F2221," ",$G2221),AllocFactorMatrix,(AB$4+1),FALSE)*$E2221</f>
        <v>145.29166943798236</v>
      </c>
      <c r="AC2221" s="5">
        <f>VLOOKUP(CONCATENATE($F2221," ",$G2221),AllocFactorMatrix,(AC$4+1),FALSE)*$E2221</f>
        <v>23295.88964860827</v>
      </c>
      <c r="AD2221" s="5">
        <f>VLOOKUP(CONCATENATE($F2221," ",$G2221),AllocFactorMatrix,(AD$4+1),FALSE)*$E2221</f>
        <v>2896.1806836283999</v>
      </c>
    </row>
    <row r="2222" spans="4:30" hidden="1" outlineLevel="1">
      <c r="E2222" s="51"/>
      <c r="F2222" s="52" t="str">
        <f>F2229</f>
        <v>RB_GUP-Land_G</v>
      </c>
      <c r="G2222" s="55" t="str">
        <f>$G$8</f>
        <v>PRODUCTION</v>
      </c>
      <c r="H2222" s="4">
        <f t="shared" ca="1" si="1078"/>
        <v>37053.247639489811</v>
      </c>
      <c r="I2222" s="5">
        <f ca="1">VLOOKUP(CONCATENATE($F2222," ",$G2222),AllocFactorMatrix,(I$4+1),FALSE)*$E2229</f>
        <v>20572.203453013924</v>
      </c>
      <c r="J2222" s="5">
        <f ca="1">VLOOKUP(CONCATENATE($F2222," ",$G2222),AllocFactorMatrix,(J$4+1),FALSE)*$E2229</f>
        <v>946.62738950289781</v>
      </c>
      <c r="K2222" s="5">
        <f ca="1">VLOOKUP(CONCATENATE($F2222," ",$G2222),AllocFactorMatrix,(K$4+1),FALSE)*$E2229</f>
        <v>3118.4624243703356</v>
      </c>
      <c r="L2222" s="5">
        <f ca="1">VLOOKUP(CONCATENATE($F2222," ",$G2222),AllocFactorMatrix,(L$4+1),FALSE)*$E2229</f>
        <v>77.920420577756971</v>
      </c>
      <c r="M2222" s="5">
        <f ca="1">VLOOKUP(CONCATENATE($F2222," ",$G2222),AllocFactorMatrix,(M$4+1),FALSE)*$E2229</f>
        <v>10.030675613597428</v>
      </c>
      <c r="N2222" s="5">
        <f t="shared" ca="1" si="1079"/>
        <v>3206.4135205616899</v>
      </c>
      <c r="O2222" s="5">
        <f ca="1">VLOOKUP(CONCATENATE($F2222," ",$G2222),AllocFactorMatrix,(O$4+1),FALSE)*$E2229</f>
        <v>2372.2565172682812</v>
      </c>
      <c r="P2222" s="5">
        <f ca="1">VLOOKUP(CONCATENATE($F2222," ",$G2222),AllocFactorMatrix,(P$4+1),FALSE)*$E2229</f>
        <v>429.38293718786088</v>
      </c>
      <c r="Q2222" s="5">
        <f ca="1">VLOOKUP(CONCATENATE($F2222," ",$G2222),AllocFactorMatrix,(Q$4+1),FALSE)*$E2229</f>
        <v>166.08228859319303</v>
      </c>
      <c r="R2222" s="5">
        <f ca="1">VLOOKUP(CONCATENATE($F2222," ",$G2222),AllocFactorMatrix,(R$4+1),FALSE)*$E2229</f>
        <v>3.578529265721452</v>
      </c>
      <c r="S2222" s="5">
        <f t="shared" ca="1" si="1081"/>
        <v>2971.3002723150566</v>
      </c>
      <c r="T2222" s="5">
        <f ca="1">VLOOKUP(CONCATENATE($F2222," ",$G2222),AllocFactorMatrix,(T$4+1),FALSE)*$E2229</f>
        <v>75.327805294624426</v>
      </c>
      <c r="U2222" s="5">
        <f ca="1">VLOOKUP(CONCATENATE($F2222," ",$G2222),AllocFactorMatrix,(U$4+1),FALSE)*$E2229</f>
        <v>1199.349609154151</v>
      </c>
      <c r="V2222" s="5">
        <f ca="1">VLOOKUP(CONCATENATE($F2222," ",$G2222),AllocFactorMatrix,(V$4+1),FALSE)*$E2229</f>
        <v>6504.3173475661069</v>
      </c>
      <c r="W2222" s="5">
        <f ca="1">VLOOKUP(CONCATENATE($F2222," ",$G2222),AllocFactorMatrix,(W$4+1),FALSE)*$E2229</f>
        <v>855.79031527177779</v>
      </c>
      <c r="X2222" s="5">
        <f ca="1">SUBTOTAL(9,T2222:W2222)</f>
        <v>8634.7850772866605</v>
      </c>
      <c r="Y2222" s="5">
        <f ca="1">VLOOKUP(CONCATENATE($F2222," ",$G2222),AllocFactorMatrix,(Y$4+1),FALSE)*$E2229</f>
        <v>699.17295328337866</v>
      </c>
      <c r="Z2222" s="5">
        <f ca="1">VLOOKUP(CONCATENATE($F2222," ",$G2222),AllocFactorMatrix,(Z$4+1),FALSE)*$E2229</f>
        <v>14.533486379378173</v>
      </c>
      <c r="AA2222" s="5">
        <f t="shared" ca="1" si="1080"/>
        <v>713.70643966275679</v>
      </c>
      <c r="AB2222" s="5">
        <f ca="1">VLOOKUP(CONCATENATE($F2222," ",$G2222),AllocFactorMatrix,(AB$4+1),FALSE)*$E2229</f>
        <v>8.2114871468264461</v>
      </c>
      <c r="AC2222" s="5">
        <f ca="1">VLOOKUP(CONCATENATE($F2222," ",$G2222),AllocFactorMatrix,(AC$4+1),FALSE)*$E2229</f>
        <v>0</v>
      </c>
      <c r="AD2222" s="5">
        <f ca="1">VLOOKUP(CONCATENATE($F2222," ",$G2222),AllocFactorMatrix,(AD$4+1),FALSE)*$E2229</f>
        <v>0</v>
      </c>
    </row>
    <row r="2223" spans="4:30" hidden="1" outlineLevel="1">
      <c r="E2223" s="51"/>
      <c r="F2223" s="52" t="str">
        <f>F2229</f>
        <v>RB_GUP-Land_G</v>
      </c>
      <c r="G2223" s="55" t="str">
        <f>$G$9</f>
        <v>BULKTRAN</v>
      </c>
      <c r="H2223" s="4">
        <f t="shared" ca="1" si="1078"/>
        <v>135.38582882053282</v>
      </c>
      <c r="I2223" s="5">
        <f ca="1">VLOOKUP(CONCATENATE($F2223," ",$G2223),AllocFactorMatrix,(I$4+1),FALSE)*$E2229</f>
        <v>66.688756425904046</v>
      </c>
      <c r="J2223" s="5">
        <f ca="1">VLOOKUP(CONCATENATE($F2223," ",$G2223),AllocFactorMatrix,(J$4+1),FALSE)*$E2229</f>
        <v>3.2966635239960729</v>
      </c>
      <c r="K2223" s="5">
        <f ca="1">VLOOKUP(CONCATENATE($F2223," ",$G2223),AllocFactorMatrix,(K$4+1),FALSE)*$E2229</f>
        <v>12.075489554022266</v>
      </c>
      <c r="L2223" s="5">
        <f ca="1">VLOOKUP(CONCATENATE($F2223," ",$G2223),AllocFactorMatrix,(L$4+1),FALSE)*$E2229</f>
        <v>0.38009353836981413</v>
      </c>
      <c r="M2223" s="5">
        <f ca="1">VLOOKUP(CONCATENATE($F2223," ",$G2223),AllocFactorMatrix,(M$4+1),FALSE)*$E2229</f>
        <v>3.5643955792703678E-2</v>
      </c>
      <c r="N2223" s="5">
        <f t="shared" ca="1" si="1079"/>
        <v>12.491227048184784</v>
      </c>
      <c r="O2223" s="5">
        <f ca="1">VLOOKUP(CONCATENATE($F2223," ",$G2223),AllocFactorMatrix,(O$4+1),FALSE)*$E2229</f>
        <v>9.1792505334254635</v>
      </c>
      <c r="P2223" s="5">
        <f ca="1">VLOOKUP(CONCATENATE($F2223," ",$G2223),AllocFactorMatrix,(P$4+1),FALSE)*$E2229</f>
        <v>1.7103618021863454</v>
      </c>
      <c r="Q2223" s="5">
        <f ca="1">VLOOKUP(CONCATENATE($F2223," ",$G2223),AllocFactorMatrix,(Q$4+1),FALSE)*$E2229</f>
        <v>0.77288065147043172</v>
      </c>
      <c r="R2223" s="5">
        <f ca="1">VLOOKUP(CONCATENATE($F2223," ",$G2223),AllocFactorMatrix,(R$4+1),FALSE)*$E2229</f>
        <v>3.4755578963696465E-2</v>
      </c>
      <c r="S2223" s="5">
        <f t="shared" ca="1" si="1081"/>
        <v>11.697248566045937</v>
      </c>
      <c r="T2223" s="5">
        <f ca="1">VLOOKUP(CONCATENATE($F2223," ",$G2223),AllocFactorMatrix,(T$4+1),FALSE)*$E2229</f>
        <v>0.32065473230280844</v>
      </c>
      <c r="U2223" s="5">
        <f ca="1">VLOOKUP(CONCATENATE($F2223," ",$G2223),AllocFactorMatrix,(U$4+1),FALSE)*$E2229</f>
        <v>5.247460060391222</v>
      </c>
      <c r="V2223" s="5">
        <f ca="1">VLOOKUP(CONCATENATE($F2223," ",$G2223),AllocFactorMatrix,(V$4+1),FALSE)*$E2229</f>
        <v>27.732973864630978</v>
      </c>
      <c r="W2223" s="5">
        <f ca="1">VLOOKUP(CONCATENATE($F2223," ",$G2223),AllocFactorMatrix,(W$4+1),FALSE)*$E2229</f>
        <v>5.0081154263240144</v>
      </c>
      <c r="X2223" s="5">
        <f t="shared" ref="X2223:X2229" ca="1" si="1109">SUBTOTAL(9,T2223:W2223)</f>
        <v>38.309204083649021</v>
      </c>
      <c r="Y2223" s="5">
        <f ca="1">VLOOKUP(CONCATENATE($F2223," ",$G2223),AllocFactorMatrix,(Y$4+1),FALSE)*$E2229</f>
        <v>2.8189332731754431</v>
      </c>
      <c r="Z2223" s="5">
        <f ca="1">VLOOKUP(CONCATENATE($F2223," ",$G2223),AllocFactorMatrix,(Z$4+1),FALSE)*$E2229</f>
        <v>4.7216054800747129E-2</v>
      </c>
      <c r="AA2223" s="5">
        <f t="shared" ca="1" si="1080"/>
        <v>2.8661493279761903</v>
      </c>
      <c r="AB2223" s="5">
        <f ca="1">VLOOKUP(CONCATENATE($F2223," ",$G2223),AllocFactorMatrix,(AB$4+1),FALSE)*$E2229</f>
        <v>3.6579844776753648E-2</v>
      </c>
      <c r="AC2223" s="5">
        <f ca="1">VLOOKUP(CONCATENATE($F2223," ",$G2223),AllocFactorMatrix,(AC$4+1),FALSE)*$E2229</f>
        <v>0</v>
      </c>
      <c r="AD2223" s="5">
        <f ca="1">VLOOKUP(CONCATENATE($F2223," ",$G2223),AllocFactorMatrix,(AD$4+1),FALSE)*$E2229</f>
        <v>0</v>
      </c>
    </row>
    <row r="2224" spans="4:30" hidden="1" outlineLevel="1">
      <c r="E2224" s="51"/>
      <c r="F2224" s="52" t="str">
        <f>F2229</f>
        <v>RB_GUP-Land_G</v>
      </c>
      <c r="G2224" s="55" t="str">
        <f>$G$10</f>
        <v>SUBTRAN</v>
      </c>
      <c r="H2224" s="4">
        <f t="shared" ca="1" si="1078"/>
        <v>29.779266727268606</v>
      </c>
      <c r="I2224" s="5">
        <f ca="1">VLOOKUP(CONCATENATE($F2224," ",$G2224),AllocFactorMatrix,(I$4+1),FALSE)*$E2229</f>
        <v>14.498555127887315</v>
      </c>
      <c r="J2224" s="5">
        <f ca="1">VLOOKUP(CONCATENATE($F2224," ",$G2224),AllocFactorMatrix,(J$4+1),FALSE)*$E2229</f>
        <v>0.69971923683372161</v>
      </c>
      <c r="K2224" s="5">
        <f ca="1">VLOOKUP(CONCATENATE($F2224," ",$G2224),AllocFactorMatrix,(K$4+1),FALSE)*$E2229</f>
        <v>2.5455443705608545</v>
      </c>
      <c r="L2224" s="5">
        <f ca="1">VLOOKUP(CONCATENATE($F2224," ",$G2224),AllocFactorMatrix,(L$4+1),FALSE)*$E2229</f>
        <v>7.862947055990277E-2</v>
      </c>
      <c r="M2224" s="5">
        <f ca="1">VLOOKUP(CONCATENATE($F2224," ",$G2224),AllocFactorMatrix,(M$4+1),FALSE)*$E2229</f>
        <v>9.7928847128890759E-3</v>
      </c>
      <c r="N2224" s="5">
        <f t="shared" ca="1" si="1079"/>
        <v>2.6339667258336465</v>
      </c>
      <c r="O2224" s="5">
        <f ca="1">VLOOKUP(CONCATENATE($F2224," ",$G2224),AllocFactorMatrix,(O$4+1),FALSE)*$E2229</f>
        <v>1.9231985583464588</v>
      </c>
      <c r="P2224" s="5">
        <f ca="1">VLOOKUP(CONCATENATE($F2224," ",$G2224),AllocFactorMatrix,(P$4+1),FALSE)*$E2229</f>
        <v>0.35752036886262906</v>
      </c>
      <c r="Q2224" s="5">
        <f ca="1">VLOOKUP(CONCATENATE($F2224," ",$G2224),AllocFactorMatrix,(Q$4+1),FALSE)*$E2229</f>
        <v>0.21272887946637117</v>
      </c>
      <c r="R2224" s="5">
        <f ca="1">VLOOKUP(CONCATENATE($F2224," ",$G2224),AllocFactorMatrix,(R$4+1),FALSE)*$E2229</f>
        <v>0</v>
      </c>
      <c r="S2224" s="5">
        <f t="shared" ca="1" si="1081"/>
        <v>2.4934478066754591</v>
      </c>
      <c r="T2224" s="5">
        <f ca="1">VLOOKUP(CONCATENATE($F2224," ",$G2224),AllocFactorMatrix,(T$4+1),FALSE)*$E2229</f>
        <v>6.7154791423548077E-2</v>
      </c>
      <c r="U2224" s="5">
        <f ca="1">VLOOKUP(CONCATENATE($F2224," ",$G2224),AllocFactorMatrix,(U$4+1),FALSE)*$E2229</f>
        <v>1.09936227727308</v>
      </c>
      <c r="V2224" s="5">
        <f ca="1">VLOOKUP(CONCATENATE($F2224," ",$G2224),AllocFactorMatrix,(V$4+1),FALSE)*$E2229</f>
        <v>7.6589086051587563</v>
      </c>
      <c r="W2224" s="5">
        <f ca="1">VLOOKUP(CONCATENATE($F2224," ",$G2224),AllocFactorMatrix,(W$4+1),FALSE)*$E2229</f>
        <v>0</v>
      </c>
      <c r="X2224" s="5">
        <f t="shared" ca="1" si="1109"/>
        <v>8.8254256738553849</v>
      </c>
      <c r="Y2224" s="5">
        <f ca="1">VLOOKUP(CONCATENATE($F2224," ",$G2224),AllocFactorMatrix,(Y$4+1),FALSE)*$E2229</f>
        <v>0.578826421051994</v>
      </c>
      <c r="Z2224" s="5">
        <f ca="1">VLOOKUP(CONCATENATE($F2224," ",$G2224),AllocFactorMatrix,(Z$4+1),FALSE)*$E2229</f>
        <v>9.6490521645185793E-3</v>
      </c>
      <c r="AA2224" s="5">
        <f t="shared" ca="1" si="1080"/>
        <v>0.58847547321651261</v>
      </c>
      <c r="AB2224" s="5">
        <f ca="1">VLOOKUP(CONCATENATE($F2224," ",$G2224),AllocFactorMatrix,(AB$4+1),FALSE)*$E2229</f>
        <v>7.7294384919026774E-3</v>
      </c>
      <c r="AC2224" s="5">
        <f ca="1">VLOOKUP(CONCATENATE($F2224," ",$G2224),AllocFactorMatrix,(AC$4+1),FALSE)*$E2229</f>
        <v>2.6281743261546954E-2</v>
      </c>
      <c r="AD2224" s="5">
        <f ca="1">VLOOKUP(CONCATENATE($F2224," ",$G2224),AllocFactorMatrix,(AD$4+1),FALSE)*$E2229</f>
        <v>5.6655012131138459E-3</v>
      </c>
    </row>
    <row r="2225" spans="1:30" hidden="1" outlineLevel="1">
      <c r="E2225" s="51"/>
      <c r="F2225" s="52" t="str">
        <f>F2229</f>
        <v>RB_GUP-Land_G</v>
      </c>
      <c r="G2225" s="55" t="str">
        <f>$G$11</f>
        <v>DISTPRI</v>
      </c>
      <c r="H2225" s="4">
        <f t="shared" ca="1" si="1078"/>
        <v>19079.530876085995</v>
      </c>
      <c r="I2225" s="5">
        <f ca="1">VLOOKUP(CONCATENATE($F2225," ",$G2225),AllocFactorMatrix,(I$4+1),FALSE)*$E2229</f>
        <v>12751.664236542141</v>
      </c>
      <c r="J2225" s="5">
        <f ca="1">VLOOKUP(CONCATENATE($F2225," ",$G2225),AllocFactorMatrix,(J$4+1),FALSE)*$E2229</f>
        <v>601.08016342007886</v>
      </c>
      <c r="K2225" s="5">
        <f ca="1">VLOOKUP(CONCATENATE($F2225," ",$G2225),AllocFactorMatrix,(K$4+1),FALSE)*$E2229</f>
        <v>2182.5589636883992</v>
      </c>
      <c r="L2225" s="5">
        <f ca="1">VLOOKUP(CONCATENATE($F2225," ",$G2225),AllocFactorMatrix,(L$4+1),FALSE)*$E2229</f>
        <v>67.452428778508335</v>
      </c>
      <c r="M2225" s="5">
        <f ca="1">VLOOKUP(CONCATENATE($F2225," ",$G2225),AllocFactorMatrix,(M$4+1),FALSE)*$E2229</f>
        <v>0</v>
      </c>
      <c r="N2225" s="5">
        <f t="shared" ca="1" si="1079"/>
        <v>2250.0113924669076</v>
      </c>
      <c r="O2225" s="5">
        <f ca="1">VLOOKUP(CONCATENATE($F2225," ",$G2225),AllocFactorMatrix,(O$4+1),FALSE)*$E2229</f>
        <v>1636.5377440776415</v>
      </c>
      <c r="P2225" s="5">
        <f ca="1">VLOOKUP(CONCATENATE($F2225," ",$G2225),AllocFactorMatrix,(P$4+1),FALSE)*$E2229</f>
        <v>304.80526496366008</v>
      </c>
      <c r="Q2225" s="5">
        <f ca="1">VLOOKUP(CONCATENATE($F2225," ",$G2225),AllocFactorMatrix,(Q$4+1),FALSE)*$E2229</f>
        <v>0</v>
      </c>
      <c r="R2225" s="5">
        <f ca="1">VLOOKUP(CONCATENATE($F2225," ",$G2225),AllocFactorMatrix,(R$4+1),FALSE)*$E2229</f>
        <v>0</v>
      </c>
      <c r="S2225" s="5">
        <f t="shared" ca="1" si="1081"/>
        <v>1941.3430090413017</v>
      </c>
      <c r="T2225" s="5">
        <f ca="1">VLOOKUP(CONCATENATE($F2225," ",$G2225),AllocFactorMatrix,(T$4+1),FALSE)*$E2229</f>
        <v>58.341562054819953</v>
      </c>
      <c r="U2225" s="5">
        <f ca="1">VLOOKUP(CONCATENATE($F2225," ",$G2225),AllocFactorMatrix,(U$4+1),FALSE)*$E2229</f>
        <v>940.91737796797395</v>
      </c>
      <c r="V2225" s="5">
        <f ca="1">VLOOKUP(CONCATENATE($F2225," ",$G2225),AllocFactorMatrix,(V$4+1),FALSE)*$E2229</f>
        <v>0</v>
      </c>
      <c r="W2225" s="5">
        <f ca="1">VLOOKUP(CONCATENATE($F2225," ",$G2225),AllocFactorMatrix,(W$4+1),FALSE)*$E2229</f>
        <v>0</v>
      </c>
      <c r="X2225" s="5">
        <f t="shared" ca="1" si="1109"/>
        <v>999.25894002279392</v>
      </c>
      <c r="Y2225" s="5">
        <f ca="1">VLOOKUP(CONCATENATE($F2225," ",$G2225),AllocFactorMatrix,(Y$4+1),FALSE)*$E2229</f>
        <v>493.49133793796324</v>
      </c>
      <c r="Z2225" s="5">
        <f ca="1">VLOOKUP(CONCATENATE($F2225," ",$G2225),AllocFactorMatrix,(Z$4+1),FALSE)*$E2229</f>
        <v>8.2333672949201802</v>
      </c>
      <c r="AA2225" s="5">
        <f t="shared" ca="1" si="1080"/>
        <v>501.72470523288342</v>
      </c>
      <c r="AB2225" s="5">
        <f ca="1">VLOOKUP(CONCATENATE($F2225," ",$G2225),AllocFactorMatrix,(AB$4+1),FALSE)*$E2229</f>
        <v>6.6704070738869934</v>
      </c>
      <c r="AC2225" s="5">
        <f ca="1">VLOOKUP(CONCATENATE($F2225," ",$G2225),AllocFactorMatrix,(AC$4+1),FALSE)*$E2229</f>
        <v>22.851887918325907</v>
      </c>
      <c r="AD2225" s="5">
        <f ca="1">VLOOKUP(CONCATENATE($F2225," ",$G2225),AllocFactorMatrix,(AD$4+1),FALSE)*$E2229</f>
        <v>4.9261343676787961</v>
      </c>
    </row>
    <row r="2226" spans="1:30" hidden="1" outlineLevel="1">
      <c r="E2226" s="51"/>
      <c r="F2226" s="52" t="str">
        <f>F2229</f>
        <v>RB_GUP-Land_G</v>
      </c>
      <c r="G2226" s="55" t="str">
        <f>$G$12</f>
        <v>DISTSEC</v>
      </c>
      <c r="H2226" s="4">
        <f t="shared" ca="1" si="1078"/>
        <v>7874.3570631978764</v>
      </c>
      <c r="I2226" s="5">
        <f ca="1">VLOOKUP(CONCATENATE($F2226," ",$G2226),AllocFactorMatrix,(I$4+1),FALSE)*$E2229</f>
        <v>5887.6682065996656</v>
      </c>
      <c r="J2226" s="5">
        <f ca="1">VLOOKUP(CONCATENATE($F2226," ",$G2226),AllocFactorMatrix,(J$4+1),FALSE)*$E2229</f>
        <v>283.84636069519411</v>
      </c>
      <c r="K2226" s="5">
        <f ca="1">VLOOKUP(CONCATENATE($F2226," ",$G2226),AllocFactorMatrix,(K$4+1),FALSE)*$E2229</f>
        <v>856.48275961972058</v>
      </c>
      <c r="L2226" s="5">
        <f ca="1">VLOOKUP(CONCATENATE($F2226," ",$G2226),AllocFactorMatrix,(L$4+1),FALSE)*$E2229</f>
        <v>0</v>
      </c>
      <c r="M2226" s="5">
        <f ca="1">VLOOKUP(CONCATENATE($F2226," ",$G2226),AllocFactorMatrix,(M$4+1),FALSE)*$E2229</f>
        <v>0</v>
      </c>
      <c r="N2226" s="5">
        <f t="shared" ca="1" si="1079"/>
        <v>856.48275961972058</v>
      </c>
      <c r="O2226" s="5">
        <f ca="1">VLOOKUP(CONCATENATE($F2226," ",$G2226),AllocFactorMatrix,(O$4+1),FALSE)*$E2229</f>
        <v>545.75414806446099</v>
      </c>
      <c r="P2226" s="5">
        <f ca="1">VLOOKUP(CONCATENATE($F2226," ",$G2226),AllocFactorMatrix,(P$4+1),FALSE)*$E2229</f>
        <v>0</v>
      </c>
      <c r="Q2226" s="5">
        <f ca="1">VLOOKUP(CONCATENATE($F2226," ",$G2226),AllocFactorMatrix,(Q$4+1),FALSE)*$E2229</f>
        <v>0</v>
      </c>
      <c r="R2226" s="5">
        <f ca="1">VLOOKUP(CONCATENATE($F2226," ",$G2226),AllocFactorMatrix,(R$4+1),FALSE)*$E2229</f>
        <v>0</v>
      </c>
      <c r="S2226" s="5">
        <f t="shared" ca="1" si="1081"/>
        <v>545.75414806446099</v>
      </c>
      <c r="T2226" s="5">
        <f ca="1">VLOOKUP(CONCATENATE($F2226," ",$G2226),AllocFactorMatrix,(T$4+1),FALSE)*$E2229</f>
        <v>14.756047244367576</v>
      </c>
      <c r="U2226" s="5">
        <f ca="1">VLOOKUP(CONCATENATE($F2226," ",$G2226),AllocFactorMatrix,(U$4+1),FALSE)*$E2229</f>
        <v>0</v>
      </c>
      <c r="V2226" s="5">
        <f ca="1">VLOOKUP(CONCATENATE($F2226," ",$G2226),AllocFactorMatrix,(V$4+1),FALSE)*$E2229</f>
        <v>0</v>
      </c>
      <c r="W2226" s="5">
        <f ca="1">VLOOKUP(CONCATENATE($F2226," ",$G2226),AllocFactorMatrix,(W$4+1),FALSE)*$E2229</f>
        <v>0</v>
      </c>
      <c r="X2226" s="5">
        <f t="shared" ca="1" si="1109"/>
        <v>14.756047244367576</v>
      </c>
      <c r="Y2226" s="5">
        <f ca="1">VLOOKUP(CONCATENATE($F2226," ",$G2226),AllocFactorMatrix,(Y$4+1),FALSE)*$E2229</f>
        <v>201.29819367879011</v>
      </c>
      <c r="Z2226" s="5">
        <f ca="1">VLOOKUP(CONCATENATE($F2226," ",$G2226),AllocFactorMatrix,(Z$4+1),FALSE)*$E2229</f>
        <v>0</v>
      </c>
      <c r="AA2226" s="5">
        <f t="shared" ca="1" si="1080"/>
        <v>201.29819367879011</v>
      </c>
      <c r="AB2226" s="5">
        <f ca="1">VLOOKUP(CONCATENATE($F2226," ",$G2226),AllocFactorMatrix,(AB$4+1),FALSE)*$E2229</f>
        <v>2.088877831326081</v>
      </c>
      <c r="AC2226" s="5">
        <f ca="1">VLOOKUP(CONCATENATE($F2226," ",$G2226),AllocFactorMatrix,(AC$4+1),FALSE)*$E2229</f>
        <v>70.925436519025567</v>
      </c>
      <c r="AD2226" s="5">
        <f ca="1">VLOOKUP(CONCATENATE($F2226," ",$G2226),AllocFactorMatrix,(AD$4+1),FALSE)*$E2229</f>
        <v>11.53703294532405</v>
      </c>
    </row>
    <row r="2227" spans="1:30" hidden="1" outlineLevel="1">
      <c r="E2227" s="51"/>
      <c r="F2227" s="52" t="str">
        <f>F2229</f>
        <v>RB_GUP-Land_G</v>
      </c>
      <c r="G2227" s="55" t="str">
        <f>$G$13</f>
        <v>ENERGY</v>
      </c>
      <c r="H2227" s="4">
        <f t="shared" ca="1" si="1078"/>
        <v>9754.4360444271497</v>
      </c>
      <c r="I2227" s="5">
        <f ca="1">VLOOKUP(CONCATENATE($F2227," ",$G2227),AllocFactorMatrix,(I$4+1),FALSE)*$E2229</f>
        <v>3660.1286392737502</v>
      </c>
      <c r="J2227" s="5">
        <f ca="1">VLOOKUP(CONCATENATE($F2227," ",$G2227),AllocFactorMatrix,(J$4+1),FALSE)*$E2229</f>
        <v>237.19998682489228</v>
      </c>
      <c r="K2227" s="5">
        <f ca="1">VLOOKUP(CONCATENATE($F2227," ",$G2227),AllocFactorMatrix,(K$4+1),FALSE)*$E2229</f>
        <v>795.83166916106859</v>
      </c>
      <c r="L2227" s="5">
        <f ca="1">VLOOKUP(CONCATENATE($F2227," ",$G2227),AllocFactorMatrix,(L$4+1),FALSE)*$E2229</f>
        <v>25.293337169581402</v>
      </c>
      <c r="M2227" s="5">
        <f ca="1">VLOOKUP(CONCATENATE($F2227," ",$G2227),AllocFactorMatrix,(M$4+1),FALSE)*$E2229</f>
        <v>2.3317500026131057</v>
      </c>
      <c r="N2227" s="5">
        <f t="shared" ca="1" si="1079"/>
        <v>823.45675633326312</v>
      </c>
      <c r="O2227" s="5">
        <f ca="1">VLOOKUP(CONCATENATE($F2227," ",$G2227),AllocFactorMatrix,(O$4+1),FALSE)*$E2229</f>
        <v>725.57083721940103</v>
      </c>
      <c r="P2227" s="5">
        <f ca="1">VLOOKUP(CONCATENATE($F2227," ",$G2227),AllocFactorMatrix,(P$4+1),FALSE)*$E2229</f>
        <v>134.50687202889759</v>
      </c>
      <c r="Q2227" s="5">
        <f ca="1">VLOOKUP(CONCATENATE($F2227," ",$G2227),AllocFactorMatrix,(Q$4+1),FALSE)*$E2229</f>
        <v>61.11647982186993</v>
      </c>
      <c r="R2227" s="5">
        <f ca="1">VLOOKUP(CONCATENATE($F2227," ",$G2227),AllocFactorMatrix,(R$4+1),FALSE)*$E2229</f>
        <v>2.8317794218021559</v>
      </c>
      <c r="S2227" s="5">
        <f t="shared" ca="1" si="1081"/>
        <v>924.02596849197062</v>
      </c>
      <c r="T2227" s="5">
        <f ca="1">VLOOKUP(CONCATENATE($F2227," ",$G2227),AllocFactorMatrix,(T$4+1),FALSE)*$E2229</f>
        <v>27.805249436232295</v>
      </c>
      <c r="U2227" s="5">
        <f ca="1">VLOOKUP(CONCATENATE($F2227," ",$G2227),AllocFactorMatrix,(U$4+1),FALSE)*$E2229</f>
        <v>488.21852562292662</v>
      </c>
      <c r="V2227" s="5">
        <f ca="1">VLOOKUP(CONCATENATE($F2227," ",$G2227),AllocFactorMatrix,(V$4+1),FALSE)*$E2229</f>
        <v>2771.9020904738441</v>
      </c>
      <c r="W2227" s="5">
        <f ca="1">VLOOKUP(CONCATENATE($F2227," ",$G2227),AllocFactorMatrix,(W$4+1),FALSE)*$E2229</f>
        <v>525.89470199641642</v>
      </c>
      <c r="X2227" s="5">
        <f t="shared" ca="1" si="1109"/>
        <v>3813.8205675294193</v>
      </c>
      <c r="Y2227" s="5">
        <f ca="1">VLOOKUP(CONCATENATE($F2227," ",$G2227),AllocFactorMatrix,(Y$4+1),FALSE)*$E2229</f>
        <v>196.5790110251977</v>
      </c>
      <c r="Z2227" s="5">
        <f ca="1">VLOOKUP(CONCATENATE($F2227," ",$G2227),AllocFactorMatrix,(Z$4+1),FALSE)*$E2229</f>
        <v>3.1999929221792822</v>
      </c>
      <c r="AA2227" s="5">
        <f t="shared" ca="1" si="1080"/>
        <v>199.77900394737699</v>
      </c>
      <c r="AB2227" s="5">
        <f ca="1">VLOOKUP(CONCATENATE($F2227," ",$G2227),AllocFactorMatrix,(AB$4+1),FALSE)*$E2229</f>
        <v>3.5693346960273478</v>
      </c>
      <c r="AC2227" s="5">
        <f ca="1">VLOOKUP(CONCATENATE($F2227," ",$G2227),AllocFactorMatrix,(AC$4+1),FALSE)*$E2229</f>
        <v>77.182083172395593</v>
      </c>
      <c r="AD2227" s="5">
        <f ca="1">VLOOKUP(CONCATENATE($F2227," ",$G2227),AllocFactorMatrix,(AD$4+1),FALSE)*$E2229</f>
        <v>15.273704158052178</v>
      </c>
    </row>
    <row r="2228" spans="1:30" hidden="1" outlineLevel="1">
      <c r="E2228" s="51"/>
      <c r="F2228" s="52" t="str">
        <f>F2229</f>
        <v>RB_GUP-Land_G</v>
      </c>
      <c r="G2228" s="55" t="str">
        <f>$G$14</f>
        <v>CUSTOMER</v>
      </c>
      <c r="H2228" s="4">
        <f t="shared" ca="1" si="1078"/>
        <v>7352.2632812513812</v>
      </c>
      <c r="I2228" s="5">
        <f ca="1">VLOOKUP(CONCATENATE($F2228," ",$G2228),AllocFactorMatrix,(I$4+1),FALSE)*$E2229</f>
        <v>5253.199410323411</v>
      </c>
      <c r="J2228" s="5">
        <f ca="1">VLOOKUP(CONCATENATE($F2228," ",$G2228),AllocFactorMatrix,(J$4+1),FALSE)*$E2229</f>
        <v>898.99539730684148</v>
      </c>
      <c r="K2228" s="5">
        <f ca="1">VLOOKUP(CONCATENATE($F2228," ",$G2228),AllocFactorMatrix,(K$4+1),FALSE)*$E2229</f>
        <v>258.86222158517523</v>
      </c>
      <c r="L2228" s="5">
        <f ca="1">VLOOKUP(CONCATENATE($F2228," ",$G2228),AllocFactorMatrix,(L$4+1),FALSE)*$E2229</f>
        <v>43.272164106296572</v>
      </c>
      <c r="M2228" s="5">
        <f ca="1">VLOOKUP(CONCATENATE($F2228," ",$G2228),AllocFactorMatrix,(M$4+1),FALSE)*$E2229</f>
        <v>6.8367944180060789</v>
      </c>
      <c r="N2228" s="5">
        <f t="shared" ca="1" si="1079"/>
        <v>308.97118010947793</v>
      </c>
      <c r="O2228" s="5">
        <f ca="1">VLOOKUP(CONCATENATE($F2228," ",$G2228),AllocFactorMatrix,(O$4+1),FALSE)*$E2229</f>
        <v>48.304295449018397</v>
      </c>
      <c r="P2228" s="5">
        <f ca="1">VLOOKUP(CONCATENATE($F2228," ",$G2228),AllocFactorMatrix,(P$4+1),FALSE)*$E2229</f>
        <v>12.405881193096862</v>
      </c>
      <c r="Q2228" s="5">
        <f ca="1">VLOOKUP(CONCATENATE($F2228," ",$G2228),AllocFactorMatrix,(Q$4+1),FALSE)*$E2229</f>
        <v>23.728578831591548</v>
      </c>
      <c r="R2228" s="5">
        <f ca="1">VLOOKUP(CONCATENATE($F2228," ",$G2228),AllocFactorMatrix,(R$4+1),FALSE)*$E2229</f>
        <v>4.1414596604685689</v>
      </c>
      <c r="S2228" s="5">
        <f t="shared" ca="1" si="1081"/>
        <v>88.580215134175376</v>
      </c>
      <c r="T2228" s="5">
        <f ca="1">VLOOKUP(CONCATENATE($F2228," ",$G2228),AllocFactorMatrix,(T$4+1),FALSE)*$E2229</f>
        <v>0.33594439110976615</v>
      </c>
      <c r="U2228" s="5">
        <f ca="1">VLOOKUP(CONCATENATE($F2228," ",$G2228),AllocFactorMatrix,(U$4+1),FALSE)*$E2229</f>
        <v>7.38560520573186</v>
      </c>
      <c r="V2228" s="5">
        <f ca="1">VLOOKUP(CONCATENATE($F2228," ",$G2228),AllocFactorMatrix,(V$4+1),FALSE)*$E2229</f>
        <v>34.91372105085992</v>
      </c>
      <c r="W2228" s="5">
        <f ca="1">VLOOKUP(CONCATENATE($F2228," ",$G2228),AllocFactorMatrix,(W$4+1),FALSE)*$E2229</f>
        <v>6.2145031929986994</v>
      </c>
      <c r="X2228" s="5">
        <f t="shared" ca="1" si="1109"/>
        <v>48.849773840700244</v>
      </c>
      <c r="Y2228" s="5">
        <f ca="1">VLOOKUP(CONCATENATE($F2228," ",$G2228),AllocFactorMatrix,(Y$4+1),FALSE)*$E2229</f>
        <v>13.220984479695492</v>
      </c>
      <c r="Z2228" s="5">
        <f ca="1">VLOOKUP(CONCATENATE($F2228," ",$G2228),AllocFactorMatrix,(Z$4+1),FALSE)*$E2229</f>
        <v>0.20945672746075342</v>
      </c>
      <c r="AA2228" s="5">
        <f t="shared" ca="1" si="1080"/>
        <v>13.430441207156246</v>
      </c>
      <c r="AB2228" s="5">
        <f ca="1">VLOOKUP(CONCATENATE($F2228," ",$G2228),AllocFactorMatrix,(AB$4+1),FALSE)*$E2229</f>
        <v>0.37673112852613616</v>
      </c>
      <c r="AC2228" s="5">
        <f ca="1">VLOOKUP(CONCATENATE($F2228," ",$G2228),AllocFactorMatrix,(AC$4+1),FALSE)*$E2229</f>
        <v>579.80131617626603</v>
      </c>
      <c r="AD2228" s="5">
        <f ca="1">VLOOKUP(CONCATENATE($F2228," ",$G2228),AllocFactorMatrix,(AD$4+1),FALSE)*$E2229</f>
        <v>160.05881602482745</v>
      </c>
    </row>
    <row r="2229" spans="1:30" collapsed="1">
      <c r="D2229" s="96" t="s">
        <v>656</v>
      </c>
      <c r="E2229" s="97">
        <v>81279</v>
      </c>
      <c r="F2229" s="61" t="s">
        <v>582</v>
      </c>
      <c r="G2229" s="55" t="str">
        <f>$G$15</f>
        <v>TOTAL</v>
      </c>
      <c r="H2229" s="4">
        <f t="shared" ca="1" si="1078"/>
        <v>81279</v>
      </c>
      <c r="I2229" s="5">
        <f ca="1">VLOOKUP(CONCATENATE($F2229," ",$G2229),AllocFactorMatrix,(I$4+1),FALSE)*$E2229</f>
        <v>48206.051257306681</v>
      </c>
      <c r="J2229" s="5">
        <f ca="1">VLOOKUP(CONCATENATE($F2229," ",$G2229),AllocFactorMatrix,(J$4+1),FALSE)*$E2229</f>
        <v>2971.7456805107345</v>
      </c>
      <c r="K2229" s="5">
        <f ca="1">VLOOKUP(CONCATENATE($F2229," ",$G2229),AllocFactorMatrix,(K$4+1),FALSE)*$E2229</f>
        <v>7226.8190723492826</v>
      </c>
      <c r="L2229" s="5">
        <f ca="1">VLOOKUP(CONCATENATE($F2229," ",$G2229),AllocFactorMatrix,(L$4+1),FALSE)*$E2229</f>
        <v>214.39707364107295</v>
      </c>
      <c r="M2229" s="5">
        <f ca="1">VLOOKUP(CONCATENATE($F2229," ",$G2229),AllocFactorMatrix,(M$4+1),FALSE)*$E2229</f>
        <v>19.244656874722207</v>
      </c>
      <c r="N2229" s="5">
        <f t="shared" ca="1" si="1079"/>
        <v>7460.4608028650773</v>
      </c>
      <c r="O2229" s="5">
        <f ca="1">VLOOKUP(CONCATENATE($F2229," ",$G2229),AllocFactorMatrix,(O$4+1),FALSE)*$E2229</f>
        <v>5339.5259911705743</v>
      </c>
      <c r="P2229" s="5">
        <f ca="1">VLOOKUP(CONCATENATE($F2229," ",$G2229),AllocFactorMatrix,(P$4+1),FALSE)*$E2229</f>
        <v>883.16883754456421</v>
      </c>
      <c r="Q2229" s="5">
        <f ca="1">VLOOKUP(CONCATENATE($F2229," ",$G2229),AllocFactorMatrix,(Q$4+1),FALSE)*$E2229</f>
        <v>251.91295677759129</v>
      </c>
      <c r="R2229" s="5">
        <f ca="1">VLOOKUP(CONCATENATE($F2229," ",$G2229),AllocFactorMatrix,(R$4+1),FALSE)*$E2229</f>
        <v>10.586523926955874</v>
      </c>
      <c r="S2229" s="5">
        <f t="shared" ca="1" si="1081"/>
        <v>6485.1943094196868</v>
      </c>
      <c r="T2229" s="5">
        <f ca="1">VLOOKUP(CONCATENATE($F2229," ",$G2229),AllocFactorMatrix,(T$4+1),FALSE)*$E2229</f>
        <v>176.95441794488033</v>
      </c>
      <c r="U2229" s="5">
        <f ca="1">VLOOKUP(CONCATENATE($F2229," ",$G2229),AllocFactorMatrix,(U$4+1),FALSE)*$E2229</f>
        <v>2642.2179402884476</v>
      </c>
      <c r="V2229" s="5">
        <f ca="1">VLOOKUP(CONCATENATE($F2229," ",$G2229),AllocFactorMatrix,(V$4+1),FALSE)*$E2229</f>
        <v>9346.5250415606006</v>
      </c>
      <c r="W2229" s="5">
        <f ca="1">VLOOKUP(CONCATENATE($F2229," ",$G2229),AllocFactorMatrix,(W$4+1),FALSE)*$E2229</f>
        <v>1392.907635887517</v>
      </c>
      <c r="X2229" s="5">
        <f t="shared" ca="1" si="1109"/>
        <v>13558.605035681445</v>
      </c>
      <c r="Y2229" s="5">
        <f ca="1">VLOOKUP(CONCATENATE($F2229," ",$G2229),AllocFactorMatrix,(Y$4+1),FALSE)*$E2229</f>
        <v>1607.1602400992526</v>
      </c>
      <c r="Z2229" s="5">
        <f ca="1">VLOOKUP(CONCATENATE($F2229," ",$G2229),AllocFactorMatrix,(Z$4+1),FALSE)*$E2229</f>
        <v>26.23316843090365</v>
      </c>
      <c r="AA2229" s="5">
        <f t="shared" ca="1" si="1080"/>
        <v>1633.3934085301562</v>
      </c>
      <c r="AB2229" s="5">
        <f ca="1">VLOOKUP(CONCATENATE($F2229," ",$G2229),AllocFactorMatrix,(AB$4+1),FALSE)*$E2229</f>
        <v>20.96114715986166</v>
      </c>
      <c r="AC2229" s="5">
        <f ca="1">VLOOKUP(CONCATENATE($F2229," ",$G2229),AllocFactorMatrix,(AC$4+1),FALSE)*$E2229</f>
        <v>750.78700552927455</v>
      </c>
      <c r="AD2229" s="5">
        <f ca="1">VLOOKUP(CONCATENATE($F2229," ",$G2229),AllocFactorMatrix,(AD$4+1),FALSE)*$E2229</f>
        <v>191.80135299709562</v>
      </c>
    </row>
    <row r="2230" spans="1:30" s="51" customFormat="1" hidden="1" outlineLevel="1">
      <c r="A2230" s="56"/>
      <c r="B2230" s="112"/>
      <c r="C2230" s="55"/>
      <c r="F2230" s="52" t="str">
        <f>F2237</f>
        <v>RB_GUP-Land_P</v>
      </c>
      <c r="G2230" s="55" t="str">
        <f>$G$8</f>
        <v>PRODUCTION</v>
      </c>
      <c r="H2230" s="53">
        <f t="shared" ref="H2230:H2237" si="1110">SUBTOTAL(9,I2230:AD2230)</f>
        <v>3076557.0000000005</v>
      </c>
      <c r="I2230" s="54">
        <f>VLOOKUP(CONCATENATE($F2230," ",$G2230),AllocFactorMatrix,(I$4+1),FALSE)*$E2237</f>
        <v>1708124.4039548282</v>
      </c>
      <c r="J2230" s="54">
        <f>VLOOKUP(CONCATENATE($F2230," ",$G2230),AllocFactorMatrix,(J$4+1),FALSE)*$E2237</f>
        <v>78599.132521463573</v>
      </c>
      <c r="K2230" s="54">
        <f>VLOOKUP(CONCATENATE($F2230," ",$G2230),AllocFactorMatrix,(K$4+1),FALSE)*$E2237</f>
        <v>258928.1105472791</v>
      </c>
      <c r="L2230" s="54">
        <f>VLOOKUP(CONCATENATE($F2230," ",$G2230),AllocFactorMatrix,(L$4+1),FALSE)*$E2237</f>
        <v>6469.7868781669649</v>
      </c>
      <c r="M2230" s="54">
        <f>VLOOKUP(CONCATENATE($F2230," ",$G2230),AllocFactorMatrix,(M$4+1),FALSE)*$E2237</f>
        <v>832.85399363626141</v>
      </c>
      <c r="N2230" s="54">
        <f t="shared" ref="N2230:N2237" si="1111">SUBTOTAL(9,K2230:M2230)</f>
        <v>266230.75141908234</v>
      </c>
      <c r="O2230" s="54">
        <f>VLOOKUP(CONCATENATE($F2230," ",$G2230),AllocFactorMatrix,(O$4+1),FALSE)*$E2237</f>
        <v>196970.11352438218</v>
      </c>
      <c r="P2230" s="54">
        <f>VLOOKUP(CONCATENATE($F2230," ",$G2230),AllocFactorMatrix,(P$4+1),FALSE)*$E2237</f>
        <v>35651.964813955594</v>
      </c>
      <c r="Q2230" s="54">
        <f>VLOOKUP(CONCATENATE($F2230," ",$G2230),AllocFactorMatrix,(Q$4+1),FALSE)*$E2237</f>
        <v>13789.928281558961</v>
      </c>
      <c r="R2230" s="54">
        <f>VLOOKUP(CONCATENATE($F2230," ",$G2230),AllocFactorMatrix,(R$4+1),FALSE)*$E2237</f>
        <v>297.12778132912365</v>
      </c>
      <c r="S2230" s="54">
        <f t="shared" ref="S2230:S2237" si="1112">SUBTOTAL(9,O2230:R2230)</f>
        <v>246709.13440122586</v>
      </c>
      <c r="T2230" s="54">
        <f>VLOOKUP(CONCATENATE($F2230," ",$G2230),AllocFactorMatrix,(T$4+1),FALSE)*$E2237</f>
        <v>6254.5202225897201</v>
      </c>
      <c r="U2230" s="54">
        <f>VLOOKUP(CONCATENATE($F2230," ",$G2230),AllocFactorMatrix,(U$4+1),FALSE)*$E2237</f>
        <v>99582.83471913432</v>
      </c>
      <c r="V2230" s="54">
        <f>VLOOKUP(CONCATENATE($F2230," ",$G2230),AllocFactorMatrix,(V$4+1),FALSE)*$E2237</f>
        <v>540058.00680610654</v>
      </c>
      <c r="W2230" s="54">
        <f>VLOOKUP(CONCATENATE($F2230," ",$G2230),AllocFactorMatrix,(W$4+1),FALSE)*$E2237</f>
        <v>71056.86687974885</v>
      </c>
      <c r="X2230" s="54">
        <f>SUBTOTAL(9,T2230:W2230)</f>
        <v>716952.22862757952</v>
      </c>
      <c r="Y2230" s="54">
        <f>VLOOKUP(CONCATENATE($F2230," ",$G2230),AllocFactorMatrix,(Y$4+1),FALSE)*$E2237</f>
        <v>58052.818056956407</v>
      </c>
      <c r="Z2230" s="54">
        <f>VLOOKUP(CONCATENATE($F2230," ",$G2230),AllocFactorMatrix,(Z$4+1),FALSE)*$E2237</f>
        <v>1206.725512697765</v>
      </c>
      <c r="AA2230" s="54">
        <f t="shared" ref="AA2230:AA2237" si="1113">SUBTOTAL(9,Y2230:Z2230)</f>
        <v>59259.543569654168</v>
      </c>
      <c r="AB2230" s="54">
        <f>VLOOKUP(CONCATENATE($F2230," ",$G2230),AllocFactorMatrix,(AB$4+1),FALSE)*$E2237</f>
        <v>681.80550616714572</v>
      </c>
      <c r="AC2230" s="54">
        <f>VLOOKUP(CONCATENATE($F2230," ",$G2230),AllocFactorMatrix,(AC$4+1),FALSE)*$E2237</f>
        <v>0</v>
      </c>
      <c r="AD2230" s="54">
        <f>VLOOKUP(CONCATENATE($F2230," ",$G2230),AllocFactorMatrix,(AD$4+1),FALSE)*$E2237</f>
        <v>0</v>
      </c>
    </row>
    <row r="2231" spans="1:30" s="51" customFormat="1" hidden="1" outlineLevel="1">
      <c r="A2231" s="56"/>
      <c r="B2231" s="112"/>
      <c r="C2231" s="55"/>
      <c r="F2231" s="52" t="str">
        <f>F2237</f>
        <v>RB_GUP-Land_P</v>
      </c>
      <c r="G2231" s="55" t="str">
        <f>$G$9</f>
        <v>BULKTRAN</v>
      </c>
      <c r="H2231" s="53">
        <f t="shared" si="1110"/>
        <v>0</v>
      </c>
      <c r="I2231" s="54">
        <f>VLOOKUP(CONCATENATE($F2231," ",$G2231),AllocFactorMatrix,(I$4+1),FALSE)*$E2237</f>
        <v>0</v>
      </c>
      <c r="J2231" s="54">
        <f>VLOOKUP(CONCATENATE($F2231," ",$G2231),AllocFactorMatrix,(J$4+1),FALSE)*$E2237</f>
        <v>0</v>
      </c>
      <c r="K2231" s="54">
        <f>VLOOKUP(CONCATENATE($F2231," ",$G2231),AllocFactorMatrix,(K$4+1),FALSE)*$E2237</f>
        <v>0</v>
      </c>
      <c r="L2231" s="54">
        <f>VLOOKUP(CONCATENATE($F2231," ",$G2231),AllocFactorMatrix,(L$4+1),FALSE)*$E2237</f>
        <v>0</v>
      </c>
      <c r="M2231" s="54">
        <f>VLOOKUP(CONCATENATE($F2231," ",$G2231),AllocFactorMatrix,(M$4+1),FALSE)*$E2237</f>
        <v>0</v>
      </c>
      <c r="N2231" s="54">
        <f t="shared" si="1111"/>
        <v>0</v>
      </c>
      <c r="O2231" s="54">
        <f>VLOOKUP(CONCATENATE($F2231," ",$G2231),AllocFactorMatrix,(O$4+1),FALSE)*$E2237</f>
        <v>0</v>
      </c>
      <c r="P2231" s="54">
        <f>VLOOKUP(CONCATENATE($F2231," ",$G2231),AllocFactorMatrix,(P$4+1),FALSE)*$E2237</f>
        <v>0</v>
      </c>
      <c r="Q2231" s="54">
        <f>VLOOKUP(CONCATENATE($F2231," ",$G2231),AllocFactorMatrix,(Q$4+1),FALSE)*$E2237</f>
        <v>0</v>
      </c>
      <c r="R2231" s="54">
        <f>VLOOKUP(CONCATENATE($F2231," ",$G2231),AllocFactorMatrix,(R$4+1),FALSE)*$E2237</f>
        <v>0</v>
      </c>
      <c r="S2231" s="54">
        <f t="shared" si="1112"/>
        <v>0</v>
      </c>
      <c r="T2231" s="54">
        <f>VLOOKUP(CONCATENATE($F2231," ",$G2231),AllocFactorMatrix,(T$4+1),FALSE)*$E2237</f>
        <v>0</v>
      </c>
      <c r="U2231" s="54">
        <f>VLOOKUP(CONCATENATE($F2231," ",$G2231),AllocFactorMatrix,(U$4+1),FALSE)*$E2237</f>
        <v>0</v>
      </c>
      <c r="V2231" s="54">
        <f>VLOOKUP(CONCATENATE($F2231," ",$G2231),AllocFactorMatrix,(V$4+1),FALSE)*$E2237</f>
        <v>0</v>
      </c>
      <c r="W2231" s="54">
        <f>VLOOKUP(CONCATENATE($F2231," ",$G2231),AllocFactorMatrix,(W$4+1),FALSE)*$E2237</f>
        <v>0</v>
      </c>
      <c r="X2231" s="54">
        <f t="shared" ref="X2231:X2237" si="1114">SUBTOTAL(9,T2231:W2231)</f>
        <v>0</v>
      </c>
      <c r="Y2231" s="54">
        <f>VLOOKUP(CONCATENATE($F2231," ",$G2231),AllocFactorMatrix,(Y$4+1),FALSE)*$E2237</f>
        <v>0</v>
      </c>
      <c r="Z2231" s="54">
        <f>VLOOKUP(CONCATENATE($F2231," ",$G2231),AllocFactorMatrix,(Z$4+1),FALSE)*$E2237</f>
        <v>0</v>
      </c>
      <c r="AA2231" s="54">
        <f t="shared" si="1113"/>
        <v>0</v>
      </c>
      <c r="AB2231" s="54">
        <f>VLOOKUP(CONCATENATE($F2231," ",$G2231),AllocFactorMatrix,(AB$4+1),FALSE)*$E2237</f>
        <v>0</v>
      </c>
      <c r="AC2231" s="54">
        <f>VLOOKUP(CONCATENATE($F2231," ",$G2231),AllocFactorMatrix,(AC$4+1),FALSE)*$E2237</f>
        <v>0</v>
      </c>
      <c r="AD2231" s="54">
        <f>VLOOKUP(CONCATENATE($F2231," ",$G2231),AllocFactorMatrix,(AD$4+1),FALSE)*$E2237</f>
        <v>0</v>
      </c>
    </row>
    <row r="2232" spans="1:30" s="51" customFormat="1" hidden="1" outlineLevel="1">
      <c r="A2232" s="56"/>
      <c r="B2232" s="112"/>
      <c r="C2232" s="55"/>
      <c r="F2232" s="52" t="str">
        <f>F2237</f>
        <v>RB_GUP-Land_P</v>
      </c>
      <c r="G2232" s="55" t="str">
        <f>$G$10</f>
        <v>SUBTRAN</v>
      </c>
      <c r="H2232" s="53">
        <f t="shared" si="1110"/>
        <v>0</v>
      </c>
      <c r="I2232" s="54">
        <f>VLOOKUP(CONCATENATE($F2232," ",$G2232),AllocFactorMatrix,(I$4+1),FALSE)*$E2237</f>
        <v>0</v>
      </c>
      <c r="J2232" s="54">
        <f>VLOOKUP(CONCATENATE($F2232," ",$G2232),AllocFactorMatrix,(J$4+1),FALSE)*$E2237</f>
        <v>0</v>
      </c>
      <c r="K2232" s="54">
        <f>VLOOKUP(CONCATENATE($F2232," ",$G2232),AllocFactorMatrix,(K$4+1),FALSE)*$E2237</f>
        <v>0</v>
      </c>
      <c r="L2232" s="54">
        <f>VLOOKUP(CONCATENATE($F2232," ",$G2232),AllocFactorMatrix,(L$4+1),FALSE)*$E2237</f>
        <v>0</v>
      </c>
      <c r="M2232" s="54">
        <f>VLOOKUP(CONCATENATE($F2232," ",$G2232),AllocFactorMatrix,(M$4+1),FALSE)*$E2237</f>
        <v>0</v>
      </c>
      <c r="N2232" s="54">
        <f t="shared" si="1111"/>
        <v>0</v>
      </c>
      <c r="O2232" s="54">
        <f>VLOOKUP(CONCATENATE($F2232," ",$G2232),AllocFactorMatrix,(O$4+1),FALSE)*$E2237</f>
        <v>0</v>
      </c>
      <c r="P2232" s="54">
        <f>VLOOKUP(CONCATENATE($F2232," ",$G2232),AllocFactorMatrix,(P$4+1),FALSE)*$E2237</f>
        <v>0</v>
      </c>
      <c r="Q2232" s="54">
        <f>VLOOKUP(CONCATENATE($F2232," ",$G2232),AllocFactorMatrix,(Q$4+1),FALSE)*$E2237</f>
        <v>0</v>
      </c>
      <c r="R2232" s="54">
        <f>VLOOKUP(CONCATENATE($F2232," ",$G2232),AllocFactorMatrix,(R$4+1),FALSE)*$E2237</f>
        <v>0</v>
      </c>
      <c r="S2232" s="54">
        <f t="shared" si="1112"/>
        <v>0</v>
      </c>
      <c r="T2232" s="54">
        <f>VLOOKUP(CONCATENATE($F2232," ",$G2232),AllocFactorMatrix,(T$4+1),FALSE)*$E2237</f>
        <v>0</v>
      </c>
      <c r="U2232" s="54">
        <f>VLOOKUP(CONCATENATE($F2232," ",$G2232),AllocFactorMatrix,(U$4+1),FALSE)*$E2237</f>
        <v>0</v>
      </c>
      <c r="V2232" s="54">
        <f>VLOOKUP(CONCATENATE($F2232," ",$G2232),AllocFactorMatrix,(V$4+1),FALSE)*$E2237</f>
        <v>0</v>
      </c>
      <c r="W2232" s="54">
        <f>VLOOKUP(CONCATENATE($F2232," ",$G2232),AllocFactorMatrix,(W$4+1),FALSE)*$E2237</f>
        <v>0</v>
      </c>
      <c r="X2232" s="54">
        <f t="shared" si="1114"/>
        <v>0</v>
      </c>
      <c r="Y2232" s="54">
        <f>VLOOKUP(CONCATENATE($F2232," ",$G2232),AllocFactorMatrix,(Y$4+1),FALSE)*$E2237</f>
        <v>0</v>
      </c>
      <c r="Z2232" s="54">
        <f>VLOOKUP(CONCATENATE($F2232," ",$G2232),AllocFactorMatrix,(Z$4+1),FALSE)*$E2237</f>
        <v>0</v>
      </c>
      <c r="AA2232" s="54">
        <f t="shared" si="1113"/>
        <v>0</v>
      </c>
      <c r="AB2232" s="54">
        <f>VLOOKUP(CONCATENATE($F2232," ",$G2232),AllocFactorMatrix,(AB$4+1),FALSE)*$E2237</f>
        <v>0</v>
      </c>
      <c r="AC2232" s="54">
        <f>VLOOKUP(CONCATENATE($F2232," ",$G2232),AllocFactorMatrix,(AC$4+1),FALSE)*$E2237</f>
        <v>0</v>
      </c>
      <c r="AD2232" s="54">
        <f>VLOOKUP(CONCATENATE($F2232," ",$G2232),AllocFactorMatrix,(AD$4+1),FALSE)*$E2237</f>
        <v>0</v>
      </c>
    </row>
    <row r="2233" spans="1:30" s="51" customFormat="1" hidden="1" outlineLevel="1">
      <c r="A2233" s="56"/>
      <c r="B2233" s="112"/>
      <c r="C2233" s="55"/>
      <c r="F2233" s="52" t="str">
        <f>F2237</f>
        <v>RB_GUP-Land_P</v>
      </c>
      <c r="G2233" s="55" t="str">
        <f>$G$11</f>
        <v>DISTPRI</v>
      </c>
      <c r="H2233" s="53">
        <f t="shared" si="1110"/>
        <v>0</v>
      </c>
      <c r="I2233" s="54">
        <f>VLOOKUP(CONCATENATE($F2233," ",$G2233),AllocFactorMatrix,(I$4+1),FALSE)*$E2237</f>
        <v>0</v>
      </c>
      <c r="J2233" s="54">
        <f>VLOOKUP(CONCATENATE($F2233," ",$G2233),AllocFactorMatrix,(J$4+1),FALSE)*$E2237</f>
        <v>0</v>
      </c>
      <c r="K2233" s="54">
        <f>VLOOKUP(CONCATENATE($F2233," ",$G2233),AllocFactorMatrix,(K$4+1),FALSE)*$E2237</f>
        <v>0</v>
      </c>
      <c r="L2233" s="54">
        <f>VLOOKUP(CONCATENATE($F2233," ",$G2233),AllocFactorMatrix,(L$4+1),FALSE)*$E2237</f>
        <v>0</v>
      </c>
      <c r="M2233" s="54">
        <f>VLOOKUP(CONCATENATE($F2233," ",$G2233),AllocFactorMatrix,(M$4+1),FALSE)*$E2237</f>
        <v>0</v>
      </c>
      <c r="N2233" s="54">
        <f t="shared" si="1111"/>
        <v>0</v>
      </c>
      <c r="O2233" s="54">
        <f>VLOOKUP(CONCATENATE($F2233," ",$G2233),AllocFactorMatrix,(O$4+1),FALSE)*$E2237</f>
        <v>0</v>
      </c>
      <c r="P2233" s="54">
        <f>VLOOKUP(CONCATENATE($F2233," ",$G2233),AllocFactorMatrix,(P$4+1),FALSE)*$E2237</f>
        <v>0</v>
      </c>
      <c r="Q2233" s="54">
        <f>VLOOKUP(CONCATENATE($F2233," ",$G2233),AllocFactorMatrix,(Q$4+1),FALSE)*$E2237</f>
        <v>0</v>
      </c>
      <c r="R2233" s="54">
        <f>VLOOKUP(CONCATENATE($F2233," ",$G2233),AllocFactorMatrix,(R$4+1),FALSE)*$E2237</f>
        <v>0</v>
      </c>
      <c r="S2233" s="54">
        <f t="shared" si="1112"/>
        <v>0</v>
      </c>
      <c r="T2233" s="54">
        <f>VLOOKUP(CONCATENATE($F2233," ",$G2233),AllocFactorMatrix,(T$4+1),FALSE)*$E2237</f>
        <v>0</v>
      </c>
      <c r="U2233" s="54">
        <f>VLOOKUP(CONCATENATE($F2233," ",$G2233),AllocFactorMatrix,(U$4+1),FALSE)*$E2237</f>
        <v>0</v>
      </c>
      <c r="V2233" s="54">
        <f>VLOOKUP(CONCATENATE($F2233," ",$G2233),AllocFactorMatrix,(V$4+1),FALSE)*$E2237</f>
        <v>0</v>
      </c>
      <c r="W2233" s="54">
        <f>VLOOKUP(CONCATENATE($F2233," ",$G2233),AllocFactorMatrix,(W$4+1),FALSE)*$E2237</f>
        <v>0</v>
      </c>
      <c r="X2233" s="54">
        <f t="shared" si="1114"/>
        <v>0</v>
      </c>
      <c r="Y2233" s="54">
        <f>VLOOKUP(CONCATENATE($F2233," ",$G2233),AllocFactorMatrix,(Y$4+1),FALSE)*$E2237</f>
        <v>0</v>
      </c>
      <c r="Z2233" s="54">
        <f>VLOOKUP(CONCATENATE($F2233," ",$G2233),AllocFactorMatrix,(Z$4+1),FALSE)*$E2237</f>
        <v>0</v>
      </c>
      <c r="AA2233" s="54">
        <f t="shared" si="1113"/>
        <v>0</v>
      </c>
      <c r="AB2233" s="54">
        <f>VLOOKUP(CONCATENATE($F2233," ",$G2233),AllocFactorMatrix,(AB$4+1),FALSE)*$E2237</f>
        <v>0</v>
      </c>
      <c r="AC2233" s="54">
        <f>VLOOKUP(CONCATENATE($F2233," ",$G2233),AllocFactorMatrix,(AC$4+1),FALSE)*$E2237</f>
        <v>0</v>
      </c>
      <c r="AD2233" s="54">
        <f>VLOOKUP(CONCATENATE($F2233," ",$G2233),AllocFactorMatrix,(AD$4+1),FALSE)*$E2237</f>
        <v>0</v>
      </c>
    </row>
    <row r="2234" spans="1:30" s="51" customFormat="1" hidden="1" outlineLevel="1">
      <c r="A2234" s="56"/>
      <c r="B2234" s="112"/>
      <c r="C2234" s="55"/>
      <c r="F2234" s="52" t="str">
        <f>F2237</f>
        <v>RB_GUP-Land_P</v>
      </c>
      <c r="G2234" s="55" t="str">
        <f>$G$12</f>
        <v>DISTSEC</v>
      </c>
      <c r="H2234" s="53">
        <f t="shared" si="1110"/>
        <v>0</v>
      </c>
      <c r="I2234" s="54">
        <f>VLOOKUP(CONCATENATE($F2234," ",$G2234),AllocFactorMatrix,(I$4+1),FALSE)*$E2237</f>
        <v>0</v>
      </c>
      <c r="J2234" s="54">
        <f>VLOOKUP(CONCATENATE($F2234," ",$G2234),AllocFactorMatrix,(J$4+1),FALSE)*$E2237</f>
        <v>0</v>
      </c>
      <c r="K2234" s="54">
        <f>VLOOKUP(CONCATENATE($F2234," ",$G2234),AllocFactorMatrix,(K$4+1),FALSE)*$E2237</f>
        <v>0</v>
      </c>
      <c r="L2234" s="54">
        <f>VLOOKUP(CONCATENATE($F2234," ",$G2234),AllocFactorMatrix,(L$4+1),FALSE)*$E2237</f>
        <v>0</v>
      </c>
      <c r="M2234" s="54">
        <f>VLOOKUP(CONCATENATE($F2234," ",$G2234),AllocFactorMatrix,(M$4+1),FALSE)*$E2237</f>
        <v>0</v>
      </c>
      <c r="N2234" s="54">
        <f t="shared" si="1111"/>
        <v>0</v>
      </c>
      <c r="O2234" s="54">
        <f>VLOOKUP(CONCATENATE($F2234," ",$G2234),AllocFactorMatrix,(O$4+1),FALSE)*$E2237</f>
        <v>0</v>
      </c>
      <c r="P2234" s="54">
        <f>VLOOKUP(CONCATENATE($F2234," ",$G2234),AllocFactorMatrix,(P$4+1),FALSE)*$E2237</f>
        <v>0</v>
      </c>
      <c r="Q2234" s="54">
        <f>VLOOKUP(CONCATENATE($F2234," ",$G2234),AllocFactorMatrix,(Q$4+1),FALSE)*$E2237</f>
        <v>0</v>
      </c>
      <c r="R2234" s="54">
        <f>VLOOKUP(CONCATENATE($F2234," ",$G2234),AllocFactorMatrix,(R$4+1),FALSE)*$E2237</f>
        <v>0</v>
      </c>
      <c r="S2234" s="54">
        <f t="shared" si="1112"/>
        <v>0</v>
      </c>
      <c r="T2234" s="54">
        <f>VLOOKUP(CONCATENATE($F2234," ",$G2234),AllocFactorMatrix,(T$4+1),FALSE)*$E2237</f>
        <v>0</v>
      </c>
      <c r="U2234" s="54">
        <f>VLOOKUP(CONCATENATE($F2234," ",$G2234),AllocFactorMatrix,(U$4+1),FALSE)*$E2237</f>
        <v>0</v>
      </c>
      <c r="V2234" s="54">
        <f>VLOOKUP(CONCATENATE($F2234," ",$G2234),AllocFactorMatrix,(V$4+1),FALSE)*$E2237</f>
        <v>0</v>
      </c>
      <c r="W2234" s="54">
        <f>VLOOKUP(CONCATENATE($F2234," ",$G2234),AllocFactorMatrix,(W$4+1),FALSE)*$E2237</f>
        <v>0</v>
      </c>
      <c r="X2234" s="54">
        <f t="shared" si="1114"/>
        <v>0</v>
      </c>
      <c r="Y2234" s="54">
        <f>VLOOKUP(CONCATENATE($F2234," ",$G2234),AllocFactorMatrix,(Y$4+1),FALSE)*$E2237</f>
        <v>0</v>
      </c>
      <c r="Z2234" s="54">
        <f>VLOOKUP(CONCATENATE($F2234," ",$G2234),AllocFactorMatrix,(Z$4+1),FALSE)*$E2237</f>
        <v>0</v>
      </c>
      <c r="AA2234" s="54">
        <f t="shared" si="1113"/>
        <v>0</v>
      </c>
      <c r="AB2234" s="54">
        <f>VLOOKUP(CONCATENATE($F2234," ",$G2234),AllocFactorMatrix,(AB$4+1),FALSE)*$E2237</f>
        <v>0</v>
      </c>
      <c r="AC2234" s="54">
        <f>VLOOKUP(CONCATENATE($F2234," ",$G2234),AllocFactorMatrix,(AC$4+1),FALSE)*$E2237</f>
        <v>0</v>
      </c>
      <c r="AD2234" s="54">
        <f>VLOOKUP(CONCATENATE($F2234," ",$G2234),AllocFactorMatrix,(AD$4+1),FALSE)*$E2237</f>
        <v>0</v>
      </c>
    </row>
    <row r="2235" spans="1:30" s="51" customFormat="1" hidden="1" outlineLevel="1">
      <c r="A2235" s="56"/>
      <c r="B2235" s="112"/>
      <c r="C2235" s="55"/>
      <c r="F2235" s="52" t="str">
        <f>F2237</f>
        <v>RB_GUP-Land_P</v>
      </c>
      <c r="G2235" s="55" t="str">
        <f>$G$13</f>
        <v>ENERGY</v>
      </c>
      <c r="H2235" s="53">
        <f t="shared" si="1110"/>
        <v>0</v>
      </c>
      <c r="I2235" s="54">
        <f>VLOOKUP(CONCATENATE($F2235," ",$G2235),AllocFactorMatrix,(I$4+1),FALSE)*$E2237</f>
        <v>0</v>
      </c>
      <c r="J2235" s="54">
        <f>VLOOKUP(CONCATENATE($F2235," ",$G2235),AllocFactorMatrix,(J$4+1),FALSE)*$E2237</f>
        <v>0</v>
      </c>
      <c r="K2235" s="54">
        <f>VLOOKUP(CONCATENATE($F2235," ",$G2235),AllocFactorMatrix,(K$4+1),FALSE)*$E2237</f>
        <v>0</v>
      </c>
      <c r="L2235" s="54">
        <f>VLOOKUP(CONCATENATE($F2235," ",$G2235),AllocFactorMatrix,(L$4+1),FALSE)*$E2237</f>
        <v>0</v>
      </c>
      <c r="M2235" s="54">
        <f>VLOOKUP(CONCATENATE($F2235," ",$G2235),AllocFactorMatrix,(M$4+1),FALSE)*$E2237</f>
        <v>0</v>
      </c>
      <c r="N2235" s="54">
        <f t="shared" si="1111"/>
        <v>0</v>
      </c>
      <c r="O2235" s="54">
        <f>VLOOKUP(CONCATENATE($F2235," ",$G2235),AllocFactorMatrix,(O$4+1),FALSE)*$E2237</f>
        <v>0</v>
      </c>
      <c r="P2235" s="54">
        <f>VLOOKUP(CONCATENATE($F2235," ",$G2235),AllocFactorMatrix,(P$4+1),FALSE)*$E2237</f>
        <v>0</v>
      </c>
      <c r="Q2235" s="54">
        <f>VLOOKUP(CONCATENATE($F2235," ",$G2235),AllocFactorMatrix,(Q$4+1),FALSE)*$E2237</f>
        <v>0</v>
      </c>
      <c r="R2235" s="54">
        <f>VLOOKUP(CONCATENATE($F2235," ",$G2235),AllocFactorMatrix,(R$4+1),FALSE)*$E2237</f>
        <v>0</v>
      </c>
      <c r="S2235" s="54">
        <f t="shared" si="1112"/>
        <v>0</v>
      </c>
      <c r="T2235" s="54">
        <f>VLOOKUP(CONCATENATE($F2235," ",$G2235),AllocFactorMatrix,(T$4+1),FALSE)*$E2237</f>
        <v>0</v>
      </c>
      <c r="U2235" s="54">
        <f>VLOOKUP(CONCATENATE($F2235," ",$G2235),AllocFactorMatrix,(U$4+1),FALSE)*$E2237</f>
        <v>0</v>
      </c>
      <c r="V2235" s="54">
        <f>VLOOKUP(CONCATENATE($F2235," ",$G2235),AllocFactorMatrix,(V$4+1),FALSE)*$E2237</f>
        <v>0</v>
      </c>
      <c r="W2235" s="54">
        <f>VLOOKUP(CONCATENATE($F2235," ",$G2235),AllocFactorMatrix,(W$4+1),FALSE)*$E2237</f>
        <v>0</v>
      </c>
      <c r="X2235" s="54">
        <f t="shared" si="1114"/>
        <v>0</v>
      </c>
      <c r="Y2235" s="54">
        <f>VLOOKUP(CONCATENATE($F2235," ",$G2235),AllocFactorMatrix,(Y$4+1),FALSE)*$E2237</f>
        <v>0</v>
      </c>
      <c r="Z2235" s="54">
        <f>VLOOKUP(CONCATENATE($F2235," ",$G2235),AllocFactorMatrix,(Z$4+1),FALSE)*$E2237</f>
        <v>0</v>
      </c>
      <c r="AA2235" s="54">
        <f t="shared" si="1113"/>
        <v>0</v>
      </c>
      <c r="AB2235" s="54">
        <f>VLOOKUP(CONCATENATE($F2235," ",$G2235),AllocFactorMatrix,(AB$4+1),FALSE)*$E2237</f>
        <v>0</v>
      </c>
      <c r="AC2235" s="54">
        <f>VLOOKUP(CONCATENATE($F2235," ",$G2235),AllocFactorMatrix,(AC$4+1),FALSE)*$E2237</f>
        <v>0</v>
      </c>
      <c r="AD2235" s="54">
        <f>VLOOKUP(CONCATENATE($F2235," ",$G2235),AllocFactorMatrix,(AD$4+1),FALSE)*$E2237</f>
        <v>0</v>
      </c>
    </row>
    <row r="2236" spans="1:30" s="51" customFormat="1" hidden="1" outlineLevel="1">
      <c r="A2236" s="56"/>
      <c r="B2236" s="112"/>
      <c r="C2236" s="55"/>
      <c r="F2236" s="52" t="str">
        <f>F2237</f>
        <v>RB_GUP-Land_P</v>
      </c>
      <c r="G2236" s="55" t="str">
        <f>$G$14</f>
        <v>CUSTOMER</v>
      </c>
      <c r="H2236" s="53">
        <f t="shared" si="1110"/>
        <v>0</v>
      </c>
      <c r="I2236" s="54">
        <f>VLOOKUP(CONCATENATE($F2236," ",$G2236),AllocFactorMatrix,(I$4+1),FALSE)*$E2237</f>
        <v>0</v>
      </c>
      <c r="J2236" s="54">
        <f>VLOOKUP(CONCATENATE($F2236," ",$G2236),AllocFactorMatrix,(J$4+1),FALSE)*$E2237</f>
        <v>0</v>
      </c>
      <c r="K2236" s="54">
        <f>VLOOKUP(CONCATENATE($F2236," ",$G2236),AllocFactorMatrix,(K$4+1),FALSE)*$E2237</f>
        <v>0</v>
      </c>
      <c r="L2236" s="54">
        <f>VLOOKUP(CONCATENATE($F2236," ",$G2236),AllocFactorMatrix,(L$4+1),FALSE)*$E2237</f>
        <v>0</v>
      </c>
      <c r="M2236" s="54">
        <f>VLOOKUP(CONCATENATE($F2236," ",$G2236),AllocFactorMatrix,(M$4+1),FALSE)*$E2237</f>
        <v>0</v>
      </c>
      <c r="N2236" s="54">
        <f t="shared" si="1111"/>
        <v>0</v>
      </c>
      <c r="O2236" s="54">
        <f>VLOOKUP(CONCATENATE($F2236," ",$G2236),AllocFactorMatrix,(O$4+1),FALSE)*$E2237</f>
        <v>0</v>
      </c>
      <c r="P2236" s="54">
        <f>VLOOKUP(CONCATENATE($F2236," ",$G2236),AllocFactorMatrix,(P$4+1),FALSE)*$E2237</f>
        <v>0</v>
      </c>
      <c r="Q2236" s="54">
        <f>VLOOKUP(CONCATENATE($F2236," ",$G2236),AllocFactorMatrix,(Q$4+1),FALSE)*$E2237</f>
        <v>0</v>
      </c>
      <c r="R2236" s="54">
        <f>VLOOKUP(CONCATENATE($F2236," ",$G2236),AllocFactorMatrix,(R$4+1),FALSE)*$E2237</f>
        <v>0</v>
      </c>
      <c r="S2236" s="54">
        <f t="shared" si="1112"/>
        <v>0</v>
      </c>
      <c r="T2236" s="54">
        <f>VLOOKUP(CONCATENATE($F2236," ",$G2236),AllocFactorMatrix,(T$4+1),FALSE)*$E2237</f>
        <v>0</v>
      </c>
      <c r="U2236" s="54">
        <f>VLOOKUP(CONCATENATE($F2236," ",$G2236),AllocFactorMatrix,(U$4+1),FALSE)*$E2237</f>
        <v>0</v>
      </c>
      <c r="V2236" s="54">
        <f>VLOOKUP(CONCATENATE($F2236," ",$G2236),AllocFactorMatrix,(V$4+1),FALSE)*$E2237</f>
        <v>0</v>
      </c>
      <c r="W2236" s="54">
        <f>VLOOKUP(CONCATENATE($F2236," ",$G2236),AllocFactorMatrix,(W$4+1),FALSE)*$E2237</f>
        <v>0</v>
      </c>
      <c r="X2236" s="54">
        <f t="shared" si="1114"/>
        <v>0</v>
      </c>
      <c r="Y2236" s="54">
        <f>VLOOKUP(CONCATENATE($F2236," ",$G2236),AllocFactorMatrix,(Y$4+1),FALSE)*$E2237</f>
        <v>0</v>
      </c>
      <c r="Z2236" s="54">
        <f>VLOOKUP(CONCATENATE($F2236," ",$G2236),AllocFactorMatrix,(Z$4+1),FALSE)*$E2237</f>
        <v>0</v>
      </c>
      <c r="AA2236" s="54">
        <f t="shared" si="1113"/>
        <v>0</v>
      </c>
      <c r="AB2236" s="54">
        <f>VLOOKUP(CONCATENATE($F2236," ",$G2236),AllocFactorMatrix,(AB$4+1),FALSE)*$E2237</f>
        <v>0</v>
      </c>
      <c r="AC2236" s="54">
        <f>VLOOKUP(CONCATENATE($F2236," ",$G2236),AllocFactorMatrix,(AC$4+1),FALSE)*$E2237</f>
        <v>0</v>
      </c>
      <c r="AD2236" s="54">
        <f>VLOOKUP(CONCATENATE($F2236," ",$G2236),AllocFactorMatrix,(AD$4+1),FALSE)*$E2237</f>
        <v>0</v>
      </c>
    </row>
    <row r="2237" spans="1:30" s="51" customFormat="1" collapsed="1">
      <c r="A2237" s="56"/>
      <c r="B2237" s="112"/>
      <c r="C2237" s="55"/>
      <c r="D2237" s="96" t="s">
        <v>658</v>
      </c>
      <c r="E2237" s="97">
        <v>3076557</v>
      </c>
      <c r="F2237" s="61" t="s">
        <v>579</v>
      </c>
      <c r="G2237" s="55" t="str">
        <f>$G$15</f>
        <v>TOTAL</v>
      </c>
      <c r="H2237" s="53">
        <f t="shared" si="1110"/>
        <v>3076557.0000000005</v>
      </c>
      <c r="I2237" s="54">
        <f>VLOOKUP(CONCATENATE($F2237," ",$G2237),AllocFactorMatrix,(I$4+1),FALSE)*$E2237</f>
        <v>1708124.4039548282</v>
      </c>
      <c r="J2237" s="54">
        <f>VLOOKUP(CONCATENATE($F2237," ",$G2237),AllocFactorMatrix,(J$4+1),FALSE)*$E2237</f>
        <v>78599.132521463573</v>
      </c>
      <c r="K2237" s="54">
        <f>VLOOKUP(CONCATENATE($F2237," ",$G2237),AllocFactorMatrix,(K$4+1),FALSE)*$E2237</f>
        <v>258928.1105472791</v>
      </c>
      <c r="L2237" s="54">
        <f>VLOOKUP(CONCATENATE($F2237," ",$G2237),AllocFactorMatrix,(L$4+1),FALSE)*$E2237</f>
        <v>6469.7868781669649</v>
      </c>
      <c r="M2237" s="54">
        <f>VLOOKUP(CONCATENATE($F2237," ",$G2237),AllocFactorMatrix,(M$4+1),FALSE)*$E2237</f>
        <v>832.85399363626141</v>
      </c>
      <c r="N2237" s="54">
        <f t="shared" si="1111"/>
        <v>266230.75141908234</v>
      </c>
      <c r="O2237" s="54">
        <f>VLOOKUP(CONCATENATE($F2237," ",$G2237),AllocFactorMatrix,(O$4+1),FALSE)*$E2237</f>
        <v>196970.11352438218</v>
      </c>
      <c r="P2237" s="54">
        <f>VLOOKUP(CONCATENATE($F2237," ",$G2237),AllocFactorMatrix,(P$4+1),FALSE)*$E2237</f>
        <v>35651.964813955594</v>
      </c>
      <c r="Q2237" s="54">
        <f>VLOOKUP(CONCATENATE($F2237," ",$G2237),AllocFactorMatrix,(Q$4+1),FALSE)*$E2237</f>
        <v>13789.928281558961</v>
      </c>
      <c r="R2237" s="54">
        <f>VLOOKUP(CONCATENATE($F2237," ",$G2237),AllocFactorMatrix,(R$4+1),FALSE)*$E2237</f>
        <v>297.12778132912365</v>
      </c>
      <c r="S2237" s="54">
        <f t="shared" si="1112"/>
        <v>246709.13440122586</v>
      </c>
      <c r="T2237" s="54">
        <f>VLOOKUP(CONCATENATE($F2237," ",$G2237),AllocFactorMatrix,(T$4+1),FALSE)*$E2237</f>
        <v>6254.5202225897201</v>
      </c>
      <c r="U2237" s="54">
        <f>VLOOKUP(CONCATENATE($F2237," ",$G2237),AllocFactorMatrix,(U$4+1),FALSE)*$E2237</f>
        <v>99582.83471913432</v>
      </c>
      <c r="V2237" s="54">
        <f>VLOOKUP(CONCATENATE($F2237," ",$G2237),AllocFactorMatrix,(V$4+1),FALSE)*$E2237</f>
        <v>540058.00680610654</v>
      </c>
      <c r="W2237" s="54">
        <f>VLOOKUP(CONCATENATE($F2237," ",$G2237),AllocFactorMatrix,(W$4+1),FALSE)*$E2237</f>
        <v>71056.86687974885</v>
      </c>
      <c r="X2237" s="54">
        <f t="shared" si="1114"/>
        <v>716952.22862757952</v>
      </c>
      <c r="Y2237" s="54">
        <f>VLOOKUP(CONCATENATE($F2237," ",$G2237),AllocFactorMatrix,(Y$4+1),FALSE)*$E2237</f>
        <v>58052.818056956407</v>
      </c>
      <c r="Z2237" s="54">
        <f>VLOOKUP(CONCATENATE($F2237," ",$G2237),AllocFactorMatrix,(Z$4+1),FALSE)*$E2237</f>
        <v>1206.725512697765</v>
      </c>
      <c r="AA2237" s="54">
        <f t="shared" si="1113"/>
        <v>59259.543569654168</v>
      </c>
      <c r="AB2237" s="54">
        <f>VLOOKUP(CONCATENATE($F2237," ",$G2237),AllocFactorMatrix,(AB$4+1),FALSE)*$E2237</f>
        <v>681.80550616714572</v>
      </c>
      <c r="AC2237" s="54">
        <f>VLOOKUP(CONCATENATE($F2237," ",$G2237),AllocFactorMatrix,(AC$4+1),FALSE)*$E2237</f>
        <v>0</v>
      </c>
      <c r="AD2237" s="54">
        <f>VLOOKUP(CONCATENATE($F2237," ",$G2237),AllocFactorMatrix,(AD$4+1),FALSE)*$E2237</f>
        <v>0</v>
      </c>
    </row>
    <row r="2238" spans="1:30" hidden="1" outlineLevel="1">
      <c r="E2238" s="51"/>
      <c r="F2238" s="52" t="str">
        <f>F2245</f>
        <v>RB_GUP-Land_P</v>
      </c>
      <c r="G2238" s="55" t="str">
        <f>$G$8</f>
        <v>PRODUCTION</v>
      </c>
      <c r="H2238" s="4">
        <f t="shared" ref="H2238:H2245" si="1115">SUBTOTAL(9,I2238:AD2238)</f>
        <v>-3818.0000000000009</v>
      </c>
      <c r="I2238" s="5">
        <f>VLOOKUP(CONCATENATE($F2238," ",$G2238),AllocFactorMatrix,(I$4+1),FALSE)*$E2245</f>
        <v>-2119.7783672785954</v>
      </c>
      <c r="J2238" s="5">
        <f>VLOOKUP(CONCATENATE($F2238," ",$G2238),AllocFactorMatrix,(J$4+1),FALSE)*$E2245</f>
        <v>-97.541338570014446</v>
      </c>
      <c r="K2238" s="5">
        <f>VLOOKUP(CONCATENATE($F2238," ",$G2238),AllocFactorMatrix,(K$4+1),FALSE)*$E2245</f>
        <v>-321.3291761113191</v>
      </c>
      <c r="L2238" s="5">
        <f>VLOOKUP(CONCATENATE($F2238," ",$G2238),AllocFactorMatrix,(L$4+1),FALSE)*$E2245</f>
        <v>-8.028990296894051</v>
      </c>
      <c r="M2238" s="5">
        <f>VLOOKUP(CONCATENATE($F2238," ",$G2238),AllocFactorMatrix,(M$4+1),FALSE)*$E2245</f>
        <v>-1.033569846976099</v>
      </c>
      <c r="N2238" s="5">
        <f t="shared" ref="N2238:N2245" si="1116">SUBTOTAL(9,K2238:M2238)</f>
        <v>-330.39173625518924</v>
      </c>
      <c r="O2238" s="5">
        <f>VLOOKUP(CONCATENATE($F2238," ",$G2238),AllocFactorMatrix,(O$4+1),FALSE)*$E2245</f>
        <v>-244.43944755000189</v>
      </c>
      <c r="P2238" s="5">
        <f>VLOOKUP(CONCATENATE($F2238," ",$G2238),AllocFactorMatrix,(P$4+1),FALSE)*$E2245</f>
        <v>-44.244004469828596</v>
      </c>
      <c r="Q2238" s="5">
        <f>VLOOKUP(CONCATENATE($F2238," ",$G2238),AllocFactorMatrix,(Q$4+1),FALSE)*$E2245</f>
        <v>-17.113268559299279</v>
      </c>
      <c r="R2238" s="5">
        <f>VLOOKUP(CONCATENATE($F2238," ",$G2238),AllocFactorMatrix,(R$4+1),FALSE)*$E2245</f>
        <v>-0.36873487769431679</v>
      </c>
      <c r="S2238" s="5">
        <f>SUBTOTAL(9,O2238:R2238)</f>
        <v>-306.16545545682408</v>
      </c>
      <c r="T2238" s="5">
        <f>VLOOKUP(CONCATENATE($F2238," ",$G2238),AllocFactorMatrix,(T$4+1),FALSE)*$E2245</f>
        <v>-7.7618448836954919</v>
      </c>
      <c r="U2238" s="5">
        <f>VLOOKUP(CONCATENATE($F2238," ",$G2238),AllocFactorMatrix,(U$4+1),FALSE)*$E2245</f>
        <v>-123.58206363725905</v>
      </c>
      <c r="V2238" s="5">
        <f>VLOOKUP(CONCATENATE($F2238," ",$G2238),AllocFactorMatrix,(V$4+1),FALSE)*$E2245</f>
        <v>-670.2107160653012</v>
      </c>
      <c r="W2238" s="5">
        <f>VLOOKUP(CONCATENATE($F2238," ",$G2238),AllocFactorMatrix,(W$4+1),FALSE)*$E2245</f>
        <v>-88.181404650354636</v>
      </c>
      <c r="X2238" s="5">
        <f>SUBTOTAL(9,T2238:W2238)</f>
        <v>-889.73602923661042</v>
      </c>
      <c r="Y2238" s="5">
        <f>VLOOKUP(CONCATENATE($F2238," ",$G2238),AllocFactorMatrix,(Y$4+1),FALSE)*$E2245</f>
        <v>-72.043410650756528</v>
      </c>
      <c r="Z2238" s="5">
        <f>VLOOKUP(CONCATENATE($F2238," ",$G2238),AllocFactorMatrix,(Z$4+1),FALSE)*$E2245</f>
        <v>-1.4975435226716314</v>
      </c>
      <c r="AA2238" s="5">
        <f t="shared" ref="AA2238:AA2245" si="1117">SUBTOTAL(9,Y2238:Z2238)</f>
        <v>-73.540954173428162</v>
      </c>
      <c r="AB2238" s="5">
        <f>VLOOKUP(CONCATENATE($F2238," ",$G2238),AllocFactorMatrix,(AB$4+1),FALSE)*$E2245</f>
        <v>-0.84611902933901828</v>
      </c>
      <c r="AC2238" s="5">
        <f>VLOOKUP(CONCATENATE($F2238," ",$G2238),AllocFactorMatrix,(AC$4+1),FALSE)*$E2245</f>
        <v>0</v>
      </c>
      <c r="AD2238" s="5">
        <f>VLOOKUP(CONCATENATE($F2238," ",$G2238),AllocFactorMatrix,(AD$4+1),FALSE)*$E2245</f>
        <v>0</v>
      </c>
    </row>
    <row r="2239" spans="1:30" hidden="1" outlineLevel="1">
      <c r="E2239" s="51"/>
      <c r="F2239" s="52" t="str">
        <f>F2245</f>
        <v>RB_GUP-Land_P</v>
      </c>
      <c r="G2239" s="55" t="str">
        <f>$G$9</f>
        <v>BULKTRAN</v>
      </c>
      <c r="H2239" s="4">
        <f t="shared" si="1115"/>
        <v>0</v>
      </c>
      <c r="I2239" s="5">
        <f>VLOOKUP(CONCATENATE($F2239," ",$G2239),AllocFactorMatrix,(I$4+1),FALSE)*$E2245</f>
        <v>0</v>
      </c>
      <c r="J2239" s="5">
        <f>VLOOKUP(CONCATENATE($F2239," ",$G2239),AllocFactorMatrix,(J$4+1),FALSE)*$E2245</f>
        <v>0</v>
      </c>
      <c r="K2239" s="5">
        <f>VLOOKUP(CONCATENATE($F2239," ",$G2239),AllocFactorMatrix,(K$4+1),FALSE)*$E2245</f>
        <v>0</v>
      </c>
      <c r="L2239" s="5">
        <f>VLOOKUP(CONCATENATE($F2239," ",$G2239),AllocFactorMatrix,(L$4+1),FALSE)*$E2245</f>
        <v>0</v>
      </c>
      <c r="M2239" s="5">
        <f>VLOOKUP(CONCATENATE($F2239," ",$G2239),AllocFactorMatrix,(M$4+1),FALSE)*$E2245</f>
        <v>0</v>
      </c>
      <c r="N2239" s="5">
        <f t="shared" si="1116"/>
        <v>0</v>
      </c>
      <c r="O2239" s="5">
        <f>VLOOKUP(CONCATENATE($F2239," ",$G2239),AllocFactorMatrix,(O$4+1),FALSE)*$E2245</f>
        <v>0</v>
      </c>
      <c r="P2239" s="5">
        <f>VLOOKUP(CONCATENATE($F2239," ",$G2239),AllocFactorMatrix,(P$4+1),FALSE)*$E2245</f>
        <v>0</v>
      </c>
      <c r="Q2239" s="5">
        <f>VLOOKUP(CONCATENATE($F2239," ",$G2239),AllocFactorMatrix,(Q$4+1),FALSE)*$E2245</f>
        <v>0</v>
      </c>
      <c r="R2239" s="5">
        <f>VLOOKUP(CONCATENATE($F2239," ",$G2239),AllocFactorMatrix,(R$4+1),FALSE)*$E2245</f>
        <v>0</v>
      </c>
      <c r="S2239" s="5">
        <f t="shared" ref="S2239:S2245" si="1118">SUBTOTAL(9,O2239:R2239)</f>
        <v>0</v>
      </c>
      <c r="T2239" s="5">
        <f>VLOOKUP(CONCATENATE($F2239," ",$G2239),AllocFactorMatrix,(T$4+1),FALSE)*$E2245</f>
        <v>0</v>
      </c>
      <c r="U2239" s="5">
        <f>VLOOKUP(CONCATENATE($F2239," ",$G2239),AllocFactorMatrix,(U$4+1),FALSE)*$E2245</f>
        <v>0</v>
      </c>
      <c r="V2239" s="5">
        <f>VLOOKUP(CONCATENATE($F2239," ",$G2239),AllocFactorMatrix,(V$4+1),FALSE)*$E2245</f>
        <v>0</v>
      </c>
      <c r="W2239" s="5">
        <f>VLOOKUP(CONCATENATE($F2239," ",$G2239),AllocFactorMatrix,(W$4+1),FALSE)*$E2245</f>
        <v>0</v>
      </c>
      <c r="X2239" s="5">
        <f t="shared" ref="X2239:X2245" si="1119">SUBTOTAL(9,T2239:W2239)</f>
        <v>0</v>
      </c>
      <c r="Y2239" s="5">
        <f>VLOOKUP(CONCATENATE($F2239," ",$G2239),AllocFactorMatrix,(Y$4+1),FALSE)*$E2245</f>
        <v>0</v>
      </c>
      <c r="Z2239" s="5">
        <f>VLOOKUP(CONCATENATE($F2239," ",$G2239),AllocFactorMatrix,(Z$4+1),FALSE)*$E2245</f>
        <v>0</v>
      </c>
      <c r="AA2239" s="5">
        <f t="shared" si="1117"/>
        <v>0</v>
      </c>
      <c r="AB2239" s="5">
        <f>VLOOKUP(CONCATENATE($F2239," ",$G2239),AllocFactorMatrix,(AB$4+1),FALSE)*$E2245</f>
        <v>0</v>
      </c>
      <c r="AC2239" s="5">
        <f>VLOOKUP(CONCATENATE($F2239," ",$G2239),AllocFactorMatrix,(AC$4+1),FALSE)*$E2245</f>
        <v>0</v>
      </c>
      <c r="AD2239" s="5">
        <f>VLOOKUP(CONCATENATE($F2239," ",$G2239),AllocFactorMatrix,(AD$4+1),FALSE)*$E2245</f>
        <v>0</v>
      </c>
    </row>
    <row r="2240" spans="1:30" hidden="1" outlineLevel="1">
      <c r="E2240" s="51"/>
      <c r="F2240" s="52" t="str">
        <f>F2245</f>
        <v>RB_GUP-Land_P</v>
      </c>
      <c r="G2240" s="55" t="str">
        <f>$G$10</f>
        <v>SUBTRAN</v>
      </c>
      <c r="H2240" s="4">
        <f t="shared" si="1115"/>
        <v>0</v>
      </c>
      <c r="I2240" s="5">
        <f>VLOOKUP(CONCATENATE($F2240," ",$G2240),AllocFactorMatrix,(I$4+1),FALSE)*$E2245</f>
        <v>0</v>
      </c>
      <c r="J2240" s="5">
        <f>VLOOKUP(CONCATENATE($F2240," ",$G2240),AllocFactorMatrix,(J$4+1),FALSE)*$E2245</f>
        <v>0</v>
      </c>
      <c r="K2240" s="5">
        <f>VLOOKUP(CONCATENATE($F2240," ",$G2240),AllocFactorMatrix,(K$4+1),FALSE)*$E2245</f>
        <v>0</v>
      </c>
      <c r="L2240" s="5">
        <f>VLOOKUP(CONCATENATE($F2240," ",$G2240),AllocFactorMatrix,(L$4+1),FALSE)*$E2245</f>
        <v>0</v>
      </c>
      <c r="M2240" s="5">
        <f>VLOOKUP(CONCATENATE($F2240," ",$G2240),AllocFactorMatrix,(M$4+1),FALSE)*$E2245</f>
        <v>0</v>
      </c>
      <c r="N2240" s="5">
        <f t="shared" si="1116"/>
        <v>0</v>
      </c>
      <c r="O2240" s="5">
        <f>VLOOKUP(CONCATENATE($F2240," ",$G2240),AllocFactorMatrix,(O$4+1),FALSE)*$E2245</f>
        <v>0</v>
      </c>
      <c r="P2240" s="5">
        <f>VLOOKUP(CONCATENATE($F2240," ",$G2240),AllocFactorMatrix,(P$4+1),FALSE)*$E2245</f>
        <v>0</v>
      </c>
      <c r="Q2240" s="5">
        <f>VLOOKUP(CONCATENATE($F2240," ",$G2240),AllocFactorMatrix,(Q$4+1),FALSE)*$E2245</f>
        <v>0</v>
      </c>
      <c r="R2240" s="5">
        <f>VLOOKUP(CONCATENATE($F2240," ",$G2240),AllocFactorMatrix,(R$4+1),FALSE)*$E2245</f>
        <v>0</v>
      </c>
      <c r="S2240" s="5">
        <f t="shared" si="1118"/>
        <v>0</v>
      </c>
      <c r="T2240" s="5">
        <f>VLOOKUP(CONCATENATE($F2240," ",$G2240),AllocFactorMatrix,(T$4+1),FALSE)*$E2245</f>
        <v>0</v>
      </c>
      <c r="U2240" s="5">
        <f>VLOOKUP(CONCATENATE($F2240," ",$G2240),AllocFactorMatrix,(U$4+1),FALSE)*$E2245</f>
        <v>0</v>
      </c>
      <c r="V2240" s="5">
        <f>VLOOKUP(CONCATENATE($F2240," ",$G2240),AllocFactorMatrix,(V$4+1),FALSE)*$E2245</f>
        <v>0</v>
      </c>
      <c r="W2240" s="5">
        <f>VLOOKUP(CONCATENATE($F2240," ",$G2240),AllocFactorMatrix,(W$4+1),FALSE)*$E2245</f>
        <v>0</v>
      </c>
      <c r="X2240" s="5">
        <f t="shared" si="1119"/>
        <v>0</v>
      </c>
      <c r="Y2240" s="5">
        <f>VLOOKUP(CONCATENATE($F2240," ",$G2240),AllocFactorMatrix,(Y$4+1),FALSE)*$E2245</f>
        <v>0</v>
      </c>
      <c r="Z2240" s="5">
        <f>VLOOKUP(CONCATENATE($F2240," ",$G2240),AllocFactorMatrix,(Z$4+1),FALSE)*$E2245</f>
        <v>0</v>
      </c>
      <c r="AA2240" s="5">
        <f t="shared" si="1117"/>
        <v>0</v>
      </c>
      <c r="AB2240" s="5">
        <f>VLOOKUP(CONCATENATE($F2240," ",$G2240),AllocFactorMatrix,(AB$4+1),FALSE)*$E2245</f>
        <v>0</v>
      </c>
      <c r="AC2240" s="5">
        <f>VLOOKUP(CONCATENATE($F2240," ",$G2240),AllocFactorMatrix,(AC$4+1),FALSE)*$E2245</f>
        <v>0</v>
      </c>
      <c r="AD2240" s="5">
        <f>VLOOKUP(CONCATENATE($F2240," ",$G2240),AllocFactorMatrix,(AD$4+1),FALSE)*$E2245</f>
        <v>0</v>
      </c>
    </row>
    <row r="2241" spans="3:30" hidden="1" outlineLevel="1">
      <c r="E2241" s="51"/>
      <c r="F2241" s="52" t="str">
        <f>F2245</f>
        <v>RB_GUP-Land_P</v>
      </c>
      <c r="G2241" s="55" t="str">
        <f>$G$11</f>
        <v>DISTPRI</v>
      </c>
      <c r="H2241" s="4">
        <f t="shared" si="1115"/>
        <v>0</v>
      </c>
      <c r="I2241" s="5">
        <f>VLOOKUP(CONCATENATE($F2241," ",$G2241),AllocFactorMatrix,(I$4+1),FALSE)*$E2245</f>
        <v>0</v>
      </c>
      <c r="J2241" s="5">
        <f>VLOOKUP(CONCATENATE($F2241," ",$G2241),AllocFactorMatrix,(J$4+1),FALSE)*$E2245</f>
        <v>0</v>
      </c>
      <c r="K2241" s="5">
        <f>VLOOKUP(CONCATENATE($F2241," ",$G2241),AllocFactorMatrix,(K$4+1),FALSE)*$E2245</f>
        <v>0</v>
      </c>
      <c r="L2241" s="5">
        <f>VLOOKUP(CONCATENATE($F2241," ",$G2241),AllocFactorMatrix,(L$4+1),FALSE)*$E2245</f>
        <v>0</v>
      </c>
      <c r="M2241" s="5">
        <f>VLOOKUP(CONCATENATE($F2241," ",$G2241),AllocFactorMatrix,(M$4+1),FALSE)*$E2245</f>
        <v>0</v>
      </c>
      <c r="N2241" s="5">
        <f t="shared" si="1116"/>
        <v>0</v>
      </c>
      <c r="O2241" s="5">
        <f>VLOOKUP(CONCATENATE($F2241," ",$G2241),AllocFactorMatrix,(O$4+1),FALSE)*$E2245</f>
        <v>0</v>
      </c>
      <c r="P2241" s="5">
        <f>VLOOKUP(CONCATENATE($F2241," ",$G2241),AllocFactorMatrix,(P$4+1),FALSE)*$E2245</f>
        <v>0</v>
      </c>
      <c r="Q2241" s="5">
        <f>VLOOKUP(CONCATENATE($F2241," ",$G2241),AllocFactorMatrix,(Q$4+1),FALSE)*$E2245</f>
        <v>0</v>
      </c>
      <c r="R2241" s="5">
        <f>VLOOKUP(CONCATENATE($F2241," ",$G2241),AllocFactorMatrix,(R$4+1),FALSE)*$E2245</f>
        <v>0</v>
      </c>
      <c r="S2241" s="5">
        <f t="shared" si="1118"/>
        <v>0</v>
      </c>
      <c r="T2241" s="5">
        <f>VLOOKUP(CONCATENATE($F2241," ",$G2241),AllocFactorMatrix,(T$4+1),FALSE)*$E2245</f>
        <v>0</v>
      </c>
      <c r="U2241" s="5">
        <f>VLOOKUP(CONCATENATE($F2241," ",$G2241),AllocFactorMatrix,(U$4+1),FALSE)*$E2245</f>
        <v>0</v>
      </c>
      <c r="V2241" s="5">
        <f>VLOOKUP(CONCATENATE($F2241," ",$G2241),AllocFactorMatrix,(V$4+1),FALSE)*$E2245</f>
        <v>0</v>
      </c>
      <c r="W2241" s="5">
        <f>VLOOKUP(CONCATENATE($F2241," ",$G2241),AllocFactorMatrix,(W$4+1),FALSE)*$E2245</f>
        <v>0</v>
      </c>
      <c r="X2241" s="5">
        <f t="shared" si="1119"/>
        <v>0</v>
      </c>
      <c r="Y2241" s="5">
        <f>VLOOKUP(CONCATENATE($F2241," ",$G2241),AllocFactorMatrix,(Y$4+1),FALSE)*$E2245</f>
        <v>0</v>
      </c>
      <c r="Z2241" s="5">
        <f>VLOOKUP(CONCATENATE($F2241," ",$G2241),AllocFactorMatrix,(Z$4+1),FALSE)*$E2245</f>
        <v>0</v>
      </c>
      <c r="AA2241" s="5">
        <f t="shared" si="1117"/>
        <v>0</v>
      </c>
      <c r="AB2241" s="5">
        <f>VLOOKUP(CONCATENATE($F2241," ",$G2241),AllocFactorMatrix,(AB$4+1),FALSE)*$E2245</f>
        <v>0</v>
      </c>
      <c r="AC2241" s="5">
        <f>VLOOKUP(CONCATENATE($F2241," ",$G2241),AllocFactorMatrix,(AC$4+1),FALSE)*$E2245</f>
        <v>0</v>
      </c>
      <c r="AD2241" s="5">
        <f>VLOOKUP(CONCATENATE($F2241," ",$G2241),AllocFactorMatrix,(AD$4+1),FALSE)*$E2245</f>
        <v>0</v>
      </c>
    </row>
    <row r="2242" spans="3:30" hidden="1" outlineLevel="1">
      <c r="E2242" s="51"/>
      <c r="F2242" s="52" t="str">
        <f>F2245</f>
        <v>RB_GUP-Land_P</v>
      </c>
      <c r="G2242" s="55" t="str">
        <f>$G$12</f>
        <v>DISTSEC</v>
      </c>
      <c r="H2242" s="4">
        <f t="shared" si="1115"/>
        <v>0</v>
      </c>
      <c r="I2242" s="5">
        <f>VLOOKUP(CONCATENATE($F2242," ",$G2242),AllocFactorMatrix,(I$4+1),FALSE)*$E2245</f>
        <v>0</v>
      </c>
      <c r="J2242" s="5">
        <f>VLOOKUP(CONCATENATE($F2242," ",$G2242),AllocFactorMatrix,(J$4+1),FALSE)*$E2245</f>
        <v>0</v>
      </c>
      <c r="K2242" s="5">
        <f>VLOOKUP(CONCATENATE($F2242," ",$G2242),AllocFactorMatrix,(K$4+1),FALSE)*$E2245</f>
        <v>0</v>
      </c>
      <c r="L2242" s="5">
        <f>VLOOKUP(CONCATENATE($F2242," ",$G2242),AllocFactorMatrix,(L$4+1),FALSE)*$E2245</f>
        <v>0</v>
      </c>
      <c r="M2242" s="5">
        <f>VLOOKUP(CONCATENATE($F2242," ",$G2242),AllocFactorMatrix,(M$4+1),FALSE)*$E2245</f>
        <v>0</v>
      </c>
      <c r="N2242" s="5">
        <f t="shared" si="1116"/>
        <v>0</v>
      </c>
      <c r="O2242" s="5">
        <f>VLOOKUP(CONCATENATE($F2242," ",$G2242),AllocFactorMatrix,(O$4+1),FALSE)*$E2245</f>
        <v>0</v>
      </c>
      <c r="P2242" s="5">
        <f>VLOOKUP(CONCATENATE($F2242," ",$G2242),AllocFactorMatrix,(P$4+1),FALSE)*$E2245</f>
        <v>0</v>
      </c>
      <c r="Q2242" s="5">
        <f>VLOOKUP(CONCATENATE($F2242," ",$G2242),AllocFactorMatrix,(Q$4+1),FALSE)*$E2245</f>
        <v>0</v>
      </c>
      <c r="R2242" s="5">
        <f>VLOOKUP(CONCATENATE($F2242," ",$G2242),AllocFactorMatrix,(R$4+1),FALSE)*$E2245</f>
        <v>0</v>
      </c>
      <c r="S2242" s="5">
        <f t="shared" si="1118"/>
        <v>0</v>
      </c>
      <c r="T2242" s="5">
        <f>VLOOKUP(CONCATENATE($F2242," ",$G2242),AllocFactorMatrix,(T$4+1),FALSE)*$E2245</f>
        <v>0</v>
      </c>
      <c r="U2242" s="5">
        <f>VLOOKUP(CONCATENATE($F2242," ",$G2242),AllocFactorMatrix,(U$4+1),FALSE)*$E2245</f>
        <v>0</v>
      </c>
      <c r="V2242" s="5">
        <f>VLOOKUP(CONCATENATE($F2242," ",$G2242),AllocFactorMatrix,(V$4+1),FALSE)*$E2245</f>
        <v>0</v>
      </c>
      <c r="W2242" s="5">
        <f>VLOOKUP(CONCATENATE($F2242," ",$G2242),AllocFactorMatrix,(W$4+1),FALSE)*$E2245</f>
        <v>0</v>
      </c>
      <c r="X2242" s="5">
        <f t="shared" si="1119"/>
        <v>0</v>
      </c>
      <c r="Y2242" s="5">
        <f>VLOOKUP(CONCATENATE($F2242," ",$G2242),AllocFactorMatrix,(Y$4+1),FALSE)*$E2245</f>
        <v>0</v>
      </c>
      <c r="Z2242" s="5">
        <f>VLOOKUP(CONCATENATE($F2242," ",$G2242),AllocFactorMatrix,(Z$4+1),FALSE)*$E2245</f>
        <v>0</v>
      </c>
      <c r="AA2242" s="5">
        <f t="shared" si="1117"/>
        <v>0</v>
      </c>
      <c r="AB2242" s="5">
        <f>VLOOKUP(CONCATENATE($F2242," ",$G2242),AllocFactorMatrix,(AB$4+1),FALSE)*$E2245</f>
        <v>0</v>
      </c>
      <c r="AC2242" s="5">
        <f>VLOOKUP(CONCATENATE($F2242," ",$G2242),AllocFactorMatrix,(AC$4+1),FALSE)*$E2245</f>
        <v>0</v>
      </c>
      <c r="AD2242" s="5">
        <f>VLOOKUP(CONCATENATE($F2242," ",$G2242),AllocFactorMatrix,(AD$4+1),FALSE)*$E2245</f>
        <v>0</v>
      </c>
    </row>
    <row r="2243" spans="3:30" hidden="1" outlineLevel="1">
      <c r="E2243" s="51"/>
      <c r="F2243" s="52" t="str">
        <f>F2245</f>
        <v>RB_GUP-Land_P</v>
      </c>
      <c r="G2243" s="55" t="str">
        <f>$G$13</f>
        <v>ENERGY</v>
      </c>
      <c r="H2243" s="4">
        <f t="shared" si="1115"/>
        <v>0</v>
      </c>
      <c r="I2243" s="5">
        <f>VLOOKUP(CONCATENATE($F2243," ",$G2243),AllocFactorMatrix,(I$4+1),FALSE)*$E2245</f>
        <v>0</v>
      </c>
      <c r="J2243" s="5">
        <f>VLOOKUP(CONCATENATE($F2243," ",$G2243),AllocFactorMatrix,(J$4+1),FALSE)*$E2245</f>
        <v>0</v>
      </c>
      <c r="K2243" s="5">
        <f>VLOOKUP(CONCATENATE($F2243," ",$G2243),AllocFactorMatrix,(K$4+1),FALSE)*$E2245</f>
        <v>0</v>
      </c>
      <c r="L2243" s="5">
        <f>VLOOKUP(CONCATENATE($F2243," ",$G2243),AllocFactorMatrix,(L$4+1),FALSE)*$E2245</f>
        <v>0</v>
      </c>
      <c r="M2243" s="5">
        <f>VLOOKUP(CONCATENATE($F2243," ",$G2243),AllocFactorMatrix,(M$4+1),FALSE)*$E2245</f>
        <v>0</v>
      </c>
      <c r="N2243" s="5">
        <f t="shared" si="1116"/>
        <v>0</v>
      </c>
      <c r="O2243" s="5">
        <f>VLOOKUP(CONCATENATE($F2243," ",$G2243),AllocFactorMatrix,(O$4+1),FALSE)*$E2245</f>
        <v>0</v>
      </c>
      <c r="P2243" s="5">
        <f>VLOOKUP(CONCATENATE($F2243," ",$G2243),AllocFactorMatrix,(P$4+1),FALSE)*$E2245</f>
        <v>0</v>
      </c>
      <c r="Q2243" s="5">
        <f>VLOOKUP(CONCATENATE($F2243," ",$G2243),AllocFactorMatrix,(Q$4+1),FALSE)*$E2245</f>
        <v>0</v>
      </c>
      <c r="R2243" s="5">
        <f>VLOOKUP(CONCATENATE($F2243," ",$G2243),AllocFactorMatrix,(R$4+1),FALSE)*$E2245</f>
        <v>0</v>
      </c>
      <c r="S2243" s="5">
        <f t="shared" si="1118"/>
        <v>0</v>
      </c>
      <c r="T2243" s="5">
        <f>VLOOKUP(CONCATENATE($F2243," ",$G2243),AllocFactorMatrix,(T$4+1),FALSE)*$E2245</f>
        <v>0</v>
      </c>
      <c r="U2243" s="5">
        <f>VLOOKUP(CONCATENATE($F2243," ",$G2243),AllocFactorMatrix,(U$4+1),FALSE)*$E2245</f>
        <v>0</v>
      </c>
      <c r="V2243" s="5">
        <f>VLOOKUP(CONCATENATE($F2243," ",$G2243),AllocFactorMatrix,(V$4+1),FALSE)*$E2245</f>
        <v>0</v>
      </c>
      <c r="W2243" s="5">
        <f>VLOOKUP(CONCATENATE($F2243," ",$G2243),AllocFactorMatrix,(W$4+1),FALSE)*$E2245</f>
        <v>0</v>
      </c>
      <c r="X2243" s="5">
        <f t="shared" si="1119"/>
        <v>0</v>
      </c>
      <c r="Y2243" s="5">
        <f>VLOOKUP(CONCATENATE($F2243," ",$G2243),AllocFactorMatrix,(Y$4+1),FALSE)*$E2245</f>
        <v>0</v>
      </c>
      <c r="Z2243" s="5">
        <f>VLOOKUP(CONCATENATE($F2243," ",$G2243),AllocFactorMatrix,(Z$4+1),FALSE)*$E2245</f>
        <v>0</v>
      </c>
      <c r="AA2243" s="5">
        <f t="shared" si="1117"/>
        <v>0</v>
      </c>
      <c r="AB2243" s="5">
        <f>VLOOKUP(CONCATENATE($F2243," ",$G2243),AllocFactorMatrix,(AB$4+1),FALSE)*$E2245</f>
        <v>0</v>
      </c>
      <c r="AC2243" s="5">
        <f>VLOOKUP(CONCATENATE($F2243," ",$G2243),AllocFactorMatrix,(AC$4+1),FALSE)*$E2245</f>
        <v>0</v>
      </c>
      <c r="AD2243" s="5">
        <f>VLOOKUP(CONCATENATE($F2243," ",$G2243),AllocFactorMatrix,(AD$4+1),FALSE)*$E2245</f>
        <v>0</v>
      </c>
    </row>
    <row r="2244" spans="3:30" hidden="1" outlineLevel="1">
      <c r="E2244" s="51"/>
      <c r="F2244" s="52" t="str">
        <f>F2245</f>
        <v>RB_GUP-Land_P</v>
      </c>
      <c r="G2244" s="55" t="str">
        <f>$G$14</f>
        <v>CUSTOMER</v>
      </c>
      <c r="H2244" s="4">
        <f t="shared" si="1115"/>
        <v>0</v>
      </c>
      <c r="I2244" s="5">
        <f>VLOOKUP(CONCATENATE($F2244," ",$G2244),AllocFactorMatrix,(I$4+1),FALSE)*$E2245</f>
        <v>0</v>
      </c>
      <c r="J2244" s="5">
        <f>VLOOKUP(CONCATENATE($F2244," ",$G2244),AllocFactorMatrix,(J$4+1),FALSE)*$E2245</f>
        <v>0</v>
      </c>
      <c r="K2244" s="5">
        <f>VLOOKUP(CONCATENATE($F2244," ",$G2244),AllocFactorMatrix,(K$4+1),FALSE)*$E2245</f>
        <v>0</v>
      </c>
      <c r="L2244" s="5">
        <f>VLOOKUP(CONCATENATE($F2244," ",$G2244),AllocFactorMatrix,(L$4+1),FALSE)*$E2245</f>
        <v>0</v>
      </c>
      <c r="M2244" s="5">
        <f>VLOOKUP(CONCATENATE($F2244," ",$G2244),AllocFactorMatrix,(M$4+1),FALSE)*$E2245</f>
        <v>0</v>
      </c>
      <c r="N2244" s="5">
        <f t="shared" si="1116"/>
        <v>0</v>
      </c>
      <c r="O2244" s="5">
        <f>VLOOKUP(CONCATENATE($F2244," ",$G2244),AllocFactorMatrix,(O$4+1),FALSE)*$E2245</f>
        <v>0</v>
      </c>
      <c r="P2244" s="5">
        <f>VLOOKUP(CONCATENATE($F2244," ",$G2244),AllocFactorMatrix,(P$4+1),FALSE)*$E2245</f>
        <v>0</v>
      </c>
      <c r="Q2244" s="5">
        <f>VLOOKUP(CONCATENATE($F2244," ",$G2244),AllocFactorMatrix,(Q$4+1),FALSE)*$E2245</f>
        <v>0</v>
      </c>
      <c r="R2244" s="5">
        <f>VLOOKUP(CONCATENATE($F2244," ",$G2244),AllocFactorMatrix,(R$4+1),FALSE)*$E2245</f>
        <v>0</v>
      </c>
      <c r="S2244" s="5">
        <f t="shared" si="1118"/>
        <v>0</v>
      </c>
      <c r="T2244" s="5">
        <f>VLOOKUP(CONCATENATE($F2244," ",$G2244),AllocFactorMatrix,(T$4+1),FALSE)*$E2245</f>
        <v>0</v>
      </c>
      <c r="U2244" s="5">
        <f>VLOOKUP(CONCATENATE($F2244," ",$G2244),AllocFactorMatrix,(U$4+1),FALSE)*$E2245</f>
        <v>0</v>
      </c>
      <c r="V2244" s="5">
        <f>VLOOKUP(CONCATENATE($F2244," ",$G2244),AllocFactorMatrix,(V$4+1),FALSE)*$E2245</f>
        <v>0</v>
      </c>
      <c r="W2244" s="5">
        <f>VLOOKUP(CONCATENATE($F2244," ",$G2244),AllocFactorMatrix,(W$4+1),FALSE)*$E2245</f>
        <v>0</v>
      </c>
      <c r="X2244" s="5">
        <f t="shared" si="1119"/>
        <v>0</v>
      </c>
      <c r="Y2244" s="5">
        <f>VLOOKUP(CONCATENATE($F2244," ",$G2244),AllocFactorMatrix,(Y$4+1),FALSE)*$E2245</f>
        <v>0</v>
      </c>
      <c r="Z2244" s="5">
        <f>VLOOKUP(CONCATENATE($F2244," ",$G2244),AllocFactorMatrix,(Z$4+1),FALSE)*$E2245</f>
        <v>0</v>
      </c>
      <c r="AA2244" s="5">
        <f t="shared" si="1117"/>
        <v>0</v>
      </c>
      <c r="AB2244" s="5">
        <f>VLOOKUP(CONCATENATE($F2244," ",$G2244),AllocFactorMatrix,(AB$4+1),FALSE)*$E2245</f>
        <v>0</v>
      </c>
      <c r="AC2244" s="5">
        <f>VLOOKUP(CONCATENATE($F2244," ",$G2244),AllocFactorMatrix,(AC$4+1),FALSE)*$E2245</f>
        <v>0</v>
      </c>
      <c r="AD2244" s="5">
        <f>VLOOKUP(CONCATENATE($F2244," ",$G2244),AllocFactorMatrix,(AD$4+1),FALSE)*$E2245</f>
        <v>0</v>
      </c>
    </row>
    <row r="2245" spans="3:30" collapsed="1">
      <c r="D2245" s="96" t="s">
        <v>652</v>
      </c>
      <c r="E2245" s="97">
        <v>-3818</v>
      </c>
      <c r="F2245" s="61" t="s">
        <v>579</v>
      </c>
      <c r="G2245" s="55" t="str">
        <f>$G$15</f>
        <v>TOTAL</v>
      </c>
      <c r="H2245" s="4">
        <f t="shared" si="1115"/>
        <v>-3818.0000000000009</v>
      </c>
      <c r="I2245" s="5">
        <f>VLOOKUP(CONCATENATE($F2245," ",$G2245),AllocFactorMatrix,(I$4+1),FALSE)*$E2245</f>
        <v>-2119.7783672785954</v>
      </c>
      <c r="J2245" s="5">
        <f>VLOOKUP(CONCATENATE($F2245," ",$G2245),AllocFactorMatrix,(J$4+1),FALSE)*$E2245</f>
        <v>-97.541338570014446</v>
      </c>
      <c r="K2245" s="5">
        <f>VLOOKUP(CONCATENATE($F2245," ",$G2245),AllocFactorMatrix,(K$4+1),FALSE)*$E2245</f>
        <v>-321.3291761113191</v>
      </c>
      <c r="L2245" s="5">
        <f>VLOOKUP(CONCATENATE($F2245," ",$G2245),AllocFactorMatrix,(L$4+1),FALSE)*$E2245</f>
        <v>-8.028990296894051</v>
      </c>
      <c r="M2245" s="5">
        <f>VLOOKUP(CONCATENATE($F2245," ",$G2245),AllocFactorMatrix,(M$4+1),FALSE)*$E2245</f>
        <v>-1.033569846976099</v>
      </c>
      <c r="N2245" s="5">
        <f t="shared" si="1116"/>
        <v>-330.39173625518924</v>
      </c>
      <c r="O2245" s="5">
        <f>VLOOKUP(CONCATENATE($F2245," ",$G2245),AllocFactorMatrix,(O$4+1),FALSE)*$E2245</f>
        <v>-244.43944755000189</v>
      </c>
      <c r="P2245" s="5">
        <f>VLOOKUP(CONCATENATE($F2245," ",$G2245),AllocFactorMatrix,(P$4+1),FALSE)*$E2245</f>
        <v>-44.244004469828596</v>
      </c>
      <c r="Q2245" s="5">
        <f>VLOOKUP(CONCATENATE($F2245," ",$G2245),AllocFactorMatrix,(Q$4+1),FALSE)*$E2245</f>
        <v>-17.113268559299279</v>
      </c>
      <c r="R2245" s="5">
        <f>VLOOKUP(CONCATENATE($F2245," ",$G2245),AllocFactorMatrix,(R$4+1),FALSE)*$E2245</f>
        <v>-0.36873487769431679</v>
      </c>
      <c r="S2245" s="5">
        <f t="shared" si="1118"/>
        <v>-306.16545545682408</v>
      </c>
      <c r="T2245" s="5">
        <f>VLOOKUP(CONCATENATE($F2245," ",$G2245),AllocFactorMatrix,(T$4+1),FALSE)*$E2245</f>
        <v>-7.7618448836954919</v>
      </c>
      <c r="U2245" s="5">
        <f>VLOOKUP(CONCATENATE($F2245," ",$G2245),AllocFactorMatrix,(U$4+1),FALSE)*$E2245</f>
        <v>-123.58206363725905</v>
      </c>
      <c r="V2245" s="5">
        <f>VLOOKUP(CONCATENATE($F2245," ",$G2245),AllocFactorMatrix,(V$4+1),FALSE)*$E2245</f>
        <v>-670.2107160653012</v>
      </c>
      <c r="W2245" s="5">
        <f>VLOOKUP(CONCATENATE($F2245," ",$G2245),AllocFactorMatrix,(W$4+1),FALSE)*$E2245</f>
        <v>-88.181404650354636</v>
      </c>
      <c r="X2245" s="5">
        <f t="shared" si="1119"/>
        <v>-889.73602923661042</v>
      </c>
      <c r="Y2245" s="5">
        <f>VLOOKUP(CONCATENATE($F2245," ",$G2245),AllocFactorMatrix,(Y$4+1),FALSE)*$E2245</f>
        <v>-72.043410650756528</v>
      </c>
      <c r="Z2245" s="5">
        <f>VLOOKUP(CONCATENATE($F2245," ",$G2245),AllocFactorMatrix,(Z$4+1),FALSE)*$E2245</f>
        <v>-1.4975435226716314</v>
      </c>
      <c r="AA2245" s="5">
        <f t="shared" si="1117"/>
        <v>-73.540954173428162</v>
      </c>
      <c r="AB2245" s="5">
        <f>VLOOKUP(CONCATENATE($F2245," ",$G2245),AllocFactorMatrix,(AB$4+1),FALSE)*$E2245</f>
        <v>-0.84611902933901828</v>
      </c>
      <c r="AC2245" s="5">
        <f>VLOOKUP(CONCATENATE($F2245," ",$G2245),AllocFactorMatrix,(AC$4+1),FALSE)*$E2245</f>
        <v>0</v>
      </c>
      <c r="AD2245" s="5">
        <f>VLOOKUP(CONCATENATE($F2245," ",$G2245),AllocFactorMatrix,(AD$4+1),FALSE)*$E2245</f>
        <v>0</v>
      </c>
    </row>
    <row r="2246" spans="3:30" hidden="1" outlineLevel="1">
      <c r="E2246" s="11"/>
      <c r="F2246" s="11"/>
      <c r="G2246" s="55" t="str">
        <f>$G$8</f>
        <v>PRODUCTION</v>
      </c>
      <c r="H2246" s="58">
        <f t="shared" ref="H2246:AD2246" ca="1" si="1120">+H2166+H2238+H2198+H2206+H2214+H2222+H2158+H2174+H2190+H2182+H2230</f>
        <v>-4324466.9898644611</v>
      </c>
      <c r="I2246" s="58">
        <f t="shared" ca="1" si="1120"/>
        <v>-2400972.1254911129</v>
      </c>
      <c r="J2246" s="58">
        <f t="shared" ca="1" si="1120"/>
        <v>-110480.43446653245</v>
      </c>
      <c r="K2246" s="58">
        <f t="shared" ca="1" si="1120"/>
        <v>-363954.2731727981</v>
      </c>
      <c r="L2246" s="58">
        <f t="shared" ca="1" si="1120"/>
        <v>-9094.0553957203774</v>
      </c>
      <c r="M2246" s="58">
        <f t="shared" ca="1" si="1120"/>
        <v>-1170.6754020344169</v>
      </c>
      <c r="N2246" s="58">
        <f t="shared" ca="1" si="1120"/>
        <v>-374219.00397055311</v>
      </c>
      <c r="O2246" s="58">
        <f t="shared" ca="1" si="1120"/>
        <v>-276864.93503161042</v>
      </c>
      <c r="P2246" s="58">
        <f t="shared" ca="1" si="1120"/>
        <v>-50113.079316183736</v>
      </c>
      <c r="Q2246" s="58">
        <f t="shared" ca="1" si="1120"/>
        <v>-19383.385273277912</v>
      </c>
      <c r="R2246" s="58">
        <f t="shared" ca="1" si="1120"/>
        <v>-417.64845641717716</v>
      </c>
      <c r="S2246" s="58">
        <f t="shared" ca="1" si="1120"/>
        <v>-346779.04807748937</v>
      </c>
      <c r="T2246" s="58">
        <f t="shared" ca="1" si="1120"/>
        <v>-8791.4724934493242</v>
      </c>
      <c r="U2246" s="58">
        <f t="shared" ca="1" si="1120"/>
        <v>-139975.52507560395</v>
      </c>
      <c r="V2246" s="58">
        <f t="shared" ca="1" si="1120"/>
        <v>-759115.79829172837</v>
      </c>
      <c r="W2246" s="58">
        <f t="shared" ca="1" si="1120"/>
        <v>-99878.882538066828</v>
      </c>
      <c r="X2246" s="58">
        <f t="shared" ca="1" si="1120"/>
        <v>-1007761.6783988487</v>
      </c>
      <c r="Y2246" s="58">
        <f t="shared" ca="1" si="1120"/>
        <v>-81600.144367848698</v>
      </c>
      <c r="Z2246" s="58">
        <f t="shared" ca="1" si="1120"/>
        <v>-1696.196314740391</v>
      </c>
      <c r="AA2246" s="58">
        <f t="shared" ca="1" si="1120"/>
        <v>-83296.3406825891</v>
      </c>
      <c r="AB2246" s="58">
        <f t="shared" ca="1" si="1120"/>
        <v>-958.35877733702068</v>
      </c>
      <c r="AC2246" s="58">
        <f t="shared" ca="1" si="1120"/>
        <v>0</v>
      </c>
      <c r="AD2246" s="58">
        <f t="shared" ca="1" si="1120"/>
        <v>0</v>
      </c>
    </row>
    <row r="2247" spans="3:30" hidden="1" outlineLevel="1">
      <c r="E2247" s="11"/>
      <c r="F2247" s="11"/>
      <c r="G2247" s="55" t="str">
        <f>$G$9</f>
        <v>BULKTRAN</v>
      </c>
      <c r="H2247" s="58">
        <f t="shared" ref="H2247:AD2247" ca="1" si="1121">+H2167+H2239+H2199+H2207+H2215+H2223+H2159+H2175+H2191+H2183+H2231</f>
        <v>-1536188.8512235882</v>
      </c>
      <c r="I2247" s="58">
        <f t="shared" ca="1" si="1121"/>
        <v>-756700.49824226554</v>
      </c>
      <c r="J2247" s="58">
        <f t="shared" ca="1" si="1121"/>
        <v>-37406.409488480924</v>
      </c>
      <c r="K2247" s="58">
        <f t="shared" ca="1" si="1121"/>
        <v>-137017.53416560357</v>
      </c>
      <c r="L2247" s="58">
        <f t="shared" ca="1" si="1121"/>
        <v>-4312.8255087897314</v>
      </c>
      <c r="M2247" s="58">
        <f t="shared" ca="1" si="1121"/>
        <v>-404.4429758955207</v>
      </c>
      <c r="N2247" s="58">
        <f t="shared" ca="1" si="1121"/>
        <v>-141734.80265028885</v>
      </c>
      <c r="O2247" s="58">
        <f t="shared" ca="1" si="1121"/>
        <v>-104154.64051801697</v>
      </c>
      <c r="P2247" s="58">
        <f t="shared" ca="1" si="1121"/>
        <v>-19407.043964403954</v>
      </c>
      <c r="Q2247" s="58">
        <f t="shared" ca="1" si="1121"/>
        <v>-8769.6818083462167</v>
      </c>
      <c r="R2247" s="58">
        <f t="shared" ca="1" si="1121"/>
        <v>-394.36278809229566</v>
      </c>
      <c r="S2247" s="58">
        <f t="shared" ca="1" si="1121"/>
        <v>-132725.72907885944</v>
      </c>
      <c r="T2247" s="58">
        <f t="shared" ca="1" si="1121"/>
        <v>-3638.3883686130107</v>
      </c>
      <c r="U2247" s="58">
        <f t="shared" ca="1" si="1121"/>
        <v>-59541.605737036334</v>
      </c>
      <c r="V2247" s="58">
        <f t="shared" ca="1" si="1121"/>
        <v>-314679.05934671947</v>
      </c>
      <c r="W2247" s="58">
        <f t="shared" ca="1" si="1121"/>
        <v>-56825.822544235336</v>
      </c>
      <c r="X2247" s="58">
        <f t="shared" ca="1" si="1121"/>
        <v>-434684.87599660421</v>
      </c>
      <c r="Y2247" s="58">
        <f t="shared" ca="1" si="1121"/>
        <v>-31985.724830445302</v>
      </c>
      <c r="Z2247" s="58">
        <f t="shared" ca="1" si="1121"/>
        <v>-535.74866450623176</v>
      </c>
      <c r="AA2247" s="58">
        <f t="shared" ca="1" si="1121"/>
        <v>-32521.47349495153</v>
      </c>
      <c r="AB2247" s="58">
        <f t="shared" ca="1" si="1121"/>
        <v>-415.06227213801259</v>
      </c>
      <c r="AC2247" s="58">
        <f t="shared" ca="1" si="1121"/>
        <v>0</v>
      </c>
      <c r="AD2247" s="58">
        <f t="shared" ca="1" si="1121"/>
        <v>0</v>
      </c>
    </row>
    <row r="2248" spans="3:30" hidden="1" outlineLevel="1">
      <c r="E2248" s="11"/>
      <c r="F2248" s="11"/>
      <c r="G2248" s="55" t="str">
        <f>$G$10</f>
        <v>SUBTRAN</v>
      </c>
      <c r="H2248" s="58">
        <f t="shared" ref="H2248:AD2248" ca="1" si="1122">+H2168+H2240+H2200+H2208+H2216+H2224+H2160+H2176+H2192+H2184+H2232</f>
        <v>-362409.7461769114</v>
      </c>
      <c r="I2248" s="58">
        <f t="shared" ca="1" si="1122"/>
        <v>-176445.5025690131</v>
      </c>
      <c r="J2248" s="58">
        <f t="shared" ca="1" si="1122"/>
        <v>-8515.4907721017098</v>
      </c>
      <c r="K2248" s="58">
        <f t="shared" ca="1" si="1122"/>
        <v>-30978.939060721492</v>
      </c>
      <c r="L2248" s="58">
        <f t="shared" ca="1" si="1122"/>
        <v>-956.91028018314819</v>
      </c>
      <c r="M2248" s="58">
        <f t="shared" ca="1" si="1122"/>
        <v>-119.17811461381837</v>
      </c>
      <c r="N2248" s="58">
        <f t="shared" ca="1" si="1122"/>
        <v>-32055.027455518455</v>
      </c>
      <c r="O2248" s="58">
        <f t="shared" ca="1" si="1122"/>
        <v>-23405.072655463282</v>
      </c>
      <c r="P2248" s="58">
        <f t="shared" ca="1" si="1122"/>
        <v>-4350.9757080061399</v>
      </c>
      <c r="Q2248" s="58">
        <f t="shared" ca="1" si="1122"/>
        <v>-2588.8823898175824</v>
      </c>
      <c r="R2248" s="58">
        <f t="shared" ca="1" si="1122"/>
        <v>0</v>
      </c>
      <c r="S2248" s="58">
        <f t="shared" ca="1" si="1122"/>
        <v>-30344.930753287004</v>
      </c>
      <c r="T2248" s="58">
        <f t="shared" ca="1" si="1122"/>
        <v>-817.26494937787731</v>
      </c>
      <c r="U2248" s="58">
        <f t="shared" ca="1" si="1122"/>
        <v>-13379.093834375008</v>
      </c>
      <c r="V2248" s="58">
        <f t="shared" ca="1" si="1122"/>
        <v>-93207.90699812962</v>
      </c>
      <c r="W2248" s="58">
        <f t="shared" ca="1" si="1122"/>
        <v>0</v>
      </c>
      <c r="X2248" s="58">
        <f t="shared" ca="1" si="1122"/>
        <v>-107404.2657818825</v>
      </c>
      <c r="Y2248" s="58">
        <f t="shared" ca="1" si="1122"/>
        <v>-7044.2411579549271</v>
      </c>
      <c r="Z2248" s="58">
        <f t="shared" ca="1" si="1122"/>
        <v>-117.42769148136436</v>
      </c>
      <c r="AA2248" s="58">
        <f t="shared" ca="1" si="1122"/>
        <v>-7161.6688494362916</v>
      </c>
      <c r="AB2248" s="58">
        <f t="shared" ca="1" si="1122"/>
        <v>-94.066246412153731</v>
      </c>
      <c r="AC2248" s="58">
        <f t="shared" ca="1" si="1122"/>
        <v>-319.84534715833843</v>
      </c>
      <c r="AD2248" s="58">
        <f t="shared" ca="1" si="1122"/>
        <v>-68.948402101837047</v>
      </c>
    </row>
    <row r="2249" spans="3:30" hidden="1" outlineLevel="1">
      <c r="E2249" s="11"/>
      <c r="F2249" s="11"/>
      <c r="G2249" s="55" t="str">
        <f>$G$11</f>
        <v>DISTPRI</v>
      </c>
      <c r="H2249" s="58">
        <f t="shared" ref="H2249:AD2249" ca="1" si="1123">+H2169+H2241+H2201+H2209+H2217+H2225+H2161+H2177+H2193+H2185+H2233</f>
        <v>308493.73188530206</v>
      </c>
      <c r="I2249" s="58">
        <f t="shared" ca="1" si="1123"/>
        <v>206179.51843930309</v>
      </c>
      <c r="J2249" s="58">
        <f t="shared" ca="1" si="1123"/>
        <v>9718.7642599798819</v>
      </c>
      <c r="K2249" s="58">
        <f t="shared" ca="1" si="1123"/>
        <v>35289.429501218132</v>
      </c>
      <c r="L2249" s="58">
        <f t="shared" ca="1" si="1123"/>
        <v>1090.6269977890718</v>
      </c>
      <c r="M2249" s="58">
        <f t="shared" ca="1" si="1123"/>
        <v>0</v>
      </c>
      <c r="N2249" s="58">
        <f t="shared" ca="1" si="1123"/>
        <v>36380.056499007202</v>
      </c>
      <c r="O2249" s="58">
        <f t="shared" ca="1" si="1123"/>
        <v>26460.904061034907</v>
      </c>
      <c r="P2249" s="58">
        <f t="shared" ca="1" si="1123"/>
        <v>4928.3451620282885</v>
      </c>
      <c r="Q2249" s="58">
        <f t="shared" ca="1" si="1123"/>
        <v>0</v>
      </c>
      <c r="R2249" s="58">
        <f t="shared" ca="1" si="1123"/>
        <v>0</v>
      </c>
      <c r="S2249" s="58">
        <f t="shared" ca="1" si="1123"/>
        <v>31389.249223063194</v>
      </c>
      <c r="T2249" s="58">
        <f t="shared" ca="1" si="1123"/>
        <v>943.31492316028425</v>
      </c>
      <c r="U2249" s="58">
        <f t="shared" ca="1" si="1123"/>
        <v>15213.535134078686</v>
      </c>
      <c r="V2249" s="58">
        <f t="shared" ca="1" si="1123"/>
        <v>0</v>
      </c>
      <c r="W2249" s="58">
        <f t="shared" ca="1" si="1123"/>
        <v>0</v>
      </c>
      <c r="X2249" s="58">
        <f t="shared" ca="1" si="1123"/>
        <v>16156.850057238969</v>
      </c>
      <c r="Y2249" s="58">
        <f t="shared" ca="1" si="1123"/>
        <v>7979.1786015224861</v>
      </c>
      <c r="Z2249" s="58">
        <f t="shared" ca="1" si="1123"/>
        <v>133.12393366945122</v>
      </c>
      <c r="AA2249" s="58">
        <f t="shared" ca="1" si="1123"/>
        <v>8112.3025351919368</v>
      </c>
      <c r="AB2249" s="58">
        <f t="shared" ca="1" si="1123"/>
        <v>107.85269222718181</v>
      </c>
      <c r="AC2249" s="58">
        <f t="shared" ca="1" si="1123"/>
        <v>369.48833964177544</v>
      </c>
      <c r="AD2249" s="58">
        <f t="shared" ca="1" si="1123"/>
        <v>79.649839648752604</v>
      </c>
    </row>
    <row r="2250" spans="3:30" hidden="1" outlineLevel="1">
      <c r="E2250" s="11"/>
      <c r="F2250" s="11"/>
      <c r="G2250" s="55" t="str">
        <f>$G$12</f>
        <v>DISTSEC</v>
      </c>
      <c r="H2250" s="58">
        <f t="shared" ref="H2250:AD2250" ca="1" si="1124">+H2170+H2242+H2202+H2210+H2218+H2226+H2162+H2178+H2194+H2186+H2234</f>
        <v>160303.93995061846</v>
      </c>
      <c r="I2250" s="58">
        <f t="shared" ca="1" si="1124"/>
        <v>119859.48859888541</v>
      </c>
      <c r="J2250" s="58">
        <f t="shared" ca="1" si="1124"/>
        <v>5778.46414569435</v>
      </c>
      <c r="K2250" s="58">
        <f t="shared" ca="1" si="1124"/>
        <v>17436.034429846066</v>
      </c>
      <c r="L2250" s="58">
        <f t="shared" ca="1" si="1124"/>
        <v>0</v>
      </c>
      <c r="M2250" s="58">
        <f t="shared" ca="1" si="1124"/>
        <v>0</v>
      </c>
      <c r="N2250" s="58">
        <f t="shared" ca="1" si="1124"/>
        <v>17436.034429846066</v>
      </c>
      <c r="O2250" s="58">
        <f t="shared" ca="1" si="1124"/>
        <v>11110.309003894334</v>
      </c>
      <c r="P2250" s="58">
        <f t="shared" ca="1" si="1124"/>
        <v>0</v>
      </c>
      <c r="Q2250" s="58">
        <f t="shared" ca="1" si="1124"/>
        <v>0</v>
      </c>
      <c r="R2250" s="58">
        <f t="shared" ca="1" si="1124"/>
        <v>0</v>
      </c>
      <c r="S2250" s="58">
        <f t="shared" ca="1" si="1124"/>
        <v>11110.309003894334</v>
      </c>
      <c r="T2250" s="58">
        <f t="shared" ca="1" si="1124"/>
        <v>300.3994475212366</v>
      </c>
      <c r="U2250" s="58">
        <f t="shared" ca="1" si="1124"/>
        <v>0</v>
      </c>
      <c r="V2250" s="58">
        <f t="shared" ca="1" si="1124"/>
        <v>0</v>
      </c>
      <c r="W2250" s="58">
        <f t="shared" ca="1" si="1124"/>
        <v>0</v>
      </c>
      <c r="X2250" s="58">
        <f t="shared" ca="1" si="1124"/>
        <v>300.3994475212366</v>
      </c>
      <c r="Y2250" s="58">
        <f t="shared" ca="1" si="1124"/>
        <v>4097.9718461672001</v>
      </c>
      <c r="Z2250" s="58">
        <f t="shared" ca="1" si="1124"/>
        <v>0</v>
      </c>
      <c r="AA2250" s="58">
        <f t="shared" ca="1" si="1124"/>
        <v>4097.9718461672001</v>
      </c>
      <c r="AB2250" s="58">
        <f t="shared" ca="1" si="1124"/>
        <v>42.524785674512614</v>
      </c>
      <c r="AC2250" s="58">
        <f t="shared" ca="1" si="1124"/>
        <v>1443.8800305176828</v>
      </c>
      <c r="AD2250" s="58">
        <f t="shared" ca="1" si="1124"/>
        <v>234.86766241769277</v>
      </c>
    </row>
    <row r="2251" spans="3:30" hidden="1" outlineLevel="1">
      <c r="E2251" s="11"/>
      <c r="F2251" s="11"/>
      <c r="G2251" s="55" t="str">
        <f>$G$13</f>
        <v>ENERGY</v>
      </c>
      <c r="H2251" s="58">
        <f t="shared" ref="H2251:AD2251" ca="1" si="1125">+H2171+H2243+H2203+H2211+H2219+H2227+H2163+H2179+H2195+H2187+H2235</f>
        <v>9754.4360444271497</v>
      </c>
      <c r="I2251" s="58">
        <f t="shared" ca="1" si="1125"/>
        <v>3660.1286392737502</v>
      </c>
      <c r="J2251" s="58">
        <f t="shared" ca="1" si="1125"/>
        <v>237.19998682489228</v>
      </c>
      <c r="K2251" s="58">
        <f t="shared" ca="1" si="1125"/>
        <v>795.83166916106859</v>
      </c>
      <c r="L2251" s="58">
        <f t="shared" ca="1" si="1125"/>
        <v>25.293337169581402</v>
      </c>
      <c r="M2251" s="58">
        <f t="shared" ca="1" si="1125"/>
        <v>2.3317500026131057</v>
      </c>
      <c r="N2251" s="58">
        <f t="shared" ca="1" si="1125"/>
        <v>823.45675633326312</v>
      </c>
      <c r="O2251" s="58">
        <f t="shared" ca="1" si="1125"/>
        <v>725.57083721940103</v>
      </c>
      <c r="P2251" s="58">
        <f t="shared" ca="1" si="1125"/>
        <v>134.50687202889759</v>
      </c>
      <c r="Q2251" s="58">
        <f t="shared" ca="1" si="1125"/>
        <v>61.11647982186993</v>
      </c>
      <c r="R2251" s="58">
        <f t="shared" ca="1" si="1125"/>
        <v>2.8317794218021559</v>
      </c>
      <c r="S2251" s="58">
        <f t="shared" ca="1" si="1125"/>
        <v>924.02596849197062</v>
      </c>
      <c r="T2251" s="58">
        <f t="shared" ca="1" si="1125"/>
        <v>27.805249436232295</v>
      </c>
      <c r="U2251" s="58">
        <f t="shared" ca="1" si="1125"/>
        <v>488.21852562292662</v>
      </c>
      <c r="V2251" s="58">
        <f t="shared" ca="1" si="1125"/>
        <v>2771.9020904738441</v>
      </c>
      <c r="W2251" s="58">
        <f t="shared" ca="1" si="1125"/>
        <v>525.89470199641642</v>
      </c>
      <c r="X2251" s="58">
        <f t="shared" ca="1" si="1125"/>
        <v>3813.8205675294193</v>
      </c>
      <c r="Y2251" s="58">
        <f t="shared" ca="1" si="1125"/>
        <v>196.5790110251977</v>
      </c>
      <c r="Z2251" s="58">
        <f t="shared" ca="1" si="1125"/>
        <v>3.1999929221792822</v>
      </c>
      <c r="AA2251" s="58">
        <f t="shared" ca="1" si="1125"/>
        <v>199.77900394737699</v>
      </c>
      <c r="AB2251" s="58">
        <f t="shared" ca="1" si="1125"/>
        <v>3.5693346960273478</v>
      </c>
      <c r="AC2251" s="58">
        <f t="shared" ca="1" si="1125"/>
        <v>77.182083172395593</v>
      </c>
      <c r="AD2251" s="58">
        <f t="shared" ca="1" si="1125"/>
        <v>15.273704158052178</v>
      </c>
    </row>
    <row r="2252" spans="3:30" hidden="1" outlineLevel="1">
      <c r="F2252" s="11"/>
      <c r="G2252" s="55" t="str">
        <f>$G$14</f>
        <v>CUSTOMER</v>
      </c>
      <c r="H2252" s="58">
        <f t="shared" ref="H2252:AD2252" ca="1" si="1126">+H2172+H2244+H2204+H2212+H2220+H2228+H2164+H2180+H2196+H2188+H2236</f>
        <v>78975.479384614664</v>
      </c>
      <c r="I2252" s="58">
        <f t="shared" ca="1" si="1126"/>
        <v>37853.030784457922</v>
      </c>
      <c r="J2252" s="58">
        <f t="shared" ca="1" si="1126"/>
        <v>9674.6776142081144</v>
      </c>
      <c r="K2252" s="58">
        <f t="shared" ca="1" si="1126"/>
        <v>2748.2226041124977</v>
      </c>
      <c r="L2252" s="58">
        <f t="shared" ca="1" si="1126"/>
        <v>866.66683134632069</v>
      </c>
      <c r="M2252" s="58">
        <f t="shared" ca="1" si="1126"/>
        <v>140.58250890564972</v>
      </c>
      <c r="N2252" s="58">
        <f t="shared" ca="1" si="1126"/>
        <v>3755.4719443644681</v>
      </c>
      <c r="O2252" s="58">
        <f t="shared" ca="1" si="1126"/>
        <v>767.1392795060741</v>
      </c>
      <c r="P2252" s="58">
        <f t="shared" ca="1" si="1126"/>
        <v>226.19649760871988</v>
      </c>
      <c r="Q2252" s="58">
        <f t="shared" ca="1" si="1126"/>
        <v>489.71839320722279</v>
      </c>
      <c r="R2252" s="58">
        <f t="shared" ca="1" si="1126"/>
        <v>86.040926665640882</v>
      </c>
      <c r="S2252" s="58">
        <f t="shared" ca="1" si="1126"/>
        <v>1569.0950969876578</v>
      </c>
      <c r="T2252" s="58">
        <f t="shared" ca="1" si="1126"/>
        <v>5.2817255134405015</v>
      </c>
      <c r="U2252" s="58">
        <f t="shared" ca="1" si="1126"/>
        <v>134.21056421660657</v>
      </c>
      <c r="V2252" s="58">
        <f t="shared" ca="1" si="1126"/>
        <v>720.19238591158751</v>
      </c>
      <c r="W2252" s="58">
        <f t="shared" ca="1" si="1126"/>
        <v>129.06395547445757</v>
      </c>
      <c r="X2252" s="58">
        <f t="shared" ca="1" si="1126"/>
        <v>988.74863111609204</v>
      </c>
      <c r="Y2252" s="58">
        <f t="shared" ca="1" si="1126"/>
        <v>212.28703812445497</v>
      </c>
      <c r="Z2252" s="58">
        <f t="shared" ca="1" si="1126"/>
        <v>3.8329838237085325</v>
      </c>
      <c r="AA2252" s="58">
        <f t="shared" ca="1" si="1126"/>
        <v>216.1200219481635</v>
      </c>
      <c r="AB2252" s="58">
        <f t="shared" ca="1" si="1126"/>
        <v>4.0502075700271645</v>
      </c>
      <c r="AC2252" s="58">
        <f t="shared" ca="1" si="1126"/>
        <v>22156.099919062432</v>
      </c>
      <c r="AD2252" s="58">
        <f t="shared" ca="1" si="1126"/>
        <v>2758.1851648997849</v>
      </c>
    </row>
    <row r="2253" spans="3:30" collapsed="1">
      <c r="C2253" s="55" t="s">
        <v>335</v>
      </c>
      <c r="E2253" s="11">
        <f>+E2173+E2245+E2205+E2213+E2221+E2229+E2165+E2181+E2197+E2189+E2237</f>
        <v>-5665538</v>
      </c>
      <c r="F2253" s="11"/>
      <c r="G2253" s="55" t="str">
        <f>$G$15</f>
        <v>TOTAL</v>
      </c>
      <c r="H2253" s="11">
        <f t="shared" ref="H2253:AD2253" ca="1" si="1127">+H2173+H2245+H2205+H2213+H2221+H2229+H2165+H2181+H2197+H2189+H2237</f>
        <v>-5665538</v>
      </c>
      <c r="I2253" s="58">
        <f t="shared" ca="1" si="1127"/>
        <v>-2966565.9598404719</v>
      </c>
      <c r="J2253" s="58">
        <f t="shared" ca="1" si="1127"/>
        <v>-130993.22872040783</v>
      </c>
      <c r="K2253" s="58">
        <f t="shared" ca="1" si="1127"/>
        <v>-475681.22819478554</v>
      </c>
      <c r="L2253" s="58">
        <f t="shared" ca="1" si="1127"/>
        <v>-12381.204018388282</v>
      </c>
      <c r="M2253" s="58">
        <f t="shared" ca="1" si="1127"/>
        <v>-1551.3822336354929</v>
      </c>
      <c r="N2253" s="58">
        <f t="shared" ca="1" si="1127"/>
        <v>-489613.81444680929</v>
      </c>
      <c r="O2253" s="58">
        <f t="shared" ca="1" si="1127"/>
        <v>-365360.72502343595</v>
      </c>
      <c r="P2253" s="58">
        <f t="shared" ca="1" si="1127"/>
        <v>-68582.050456927929</v>
      </c>
      <c r="Q2253" s="58">
        <f t="shared" ca="1" si="1127"/>
        <v>-30191.114598412627</v>
      </c>
      <c r="R2253" s="58">
        <f t="shared" ca="1" si="1127"/>
        <v>-723.13853842202991</v>
      </c>
      <c r="S2253" s="58">
        <f t="shared" ca="1" si="1127"/>
        <v>-464857.0286171987</v>
      </c>
      <c r="T2253" s="58">
        <f t="shared" ca="1" si="1127"/>
        <v>-11970.324465809023</v>
      </c>
      <c r="U2253" s="58">
        <f t="shared" ca="1" si="1127"/>
        <v>-197060.26042309712</v>
      </c>
      <c r="V2253" s="58">
        <f t="shared" ca="1" si="1127"/>
        <v>-1163510.6701601918</v>
      </c>
      <c r="W2253" s="58">
        <f t="shared" ca="1" si="1127"/>
        <v>-156049.7464248313</v>
      </c>
      <c r="X2253" s="58">
        <f t="shared" ca="1" si="1127"/>
        <v>-1528591.00147393</v>
      </c>
      <c r="Y2253" s="58">
        <f t="shared" ca="1" si="1127"/>
        <v>-108144.09385940962</v>
      </c>
      <c r="Z2253" s="58">
        <f t="shared" ca="1" si="1127"/>
        <v>-2209.2157603126479</v>
      </c>
      <c r="AA2253" s="58">
        <f t="shared" ca="1" si="1127"/>
        <v>-110353.30961972225</v>
      </c>
      <c r="AB2253" s="58">
        <f t="shared" ca="1" si="1127"/>
        <v>-1309.4902757194382</v>
      </c>
      <c r="AC2253" s="58">
        <f t="shared" ca="1" si="1127"/>
        <v>23726.805025235943</v>
      </c>
      <c r="AD2253" s="58">
        <f t="shared" ca="1" si="1127"/>
        <v>3019.0279690224452</v>
      </c>
    </row>
    <row r="2254" spans="3:30">
      <c r="F2254" s="103"/>
    </row>
    <row r="2255" spans="3:30" hidden="1" outlineLevel="1">
      <c r="E2255" s="11"/>
      <c r="F2255" s="11"/>
      <c r="G2255" s="55" t="str">
        <f>$G$8</f>
        <v>PRODUCTION</v>
      </c>
      <c r="H2255" s="4">
        <f t="shared" ref="H2255:AD2255" ca="1" si="1128">+H2246+H2148</f>
        <v>33246767.062430061</v>
      </c>
      <c r="I2255" s="4">
        <f t="shared" ca="1" si="1128"/>
        <v>18458820.744077988</v>
      </c>
      <c r="J2255" s="4">
        <f t="shared" ca="1" si="1128"/>
        <v>849380.34635801311</v>
      </c>
      <c r="K2255" s="4">
        <f t="shared" ca="1" si="1128"/>
        <v>2798102.741889887</v>
      </c>
      <c r="L2255" s="4">
        <f t="shared" ca="1" si="1128"/>
        <v>69915.654831678257</v>
      </c>
      <c r="M2255" s="4">
        <f t="shared" ca="1" si="1128"/>
        <v>9000.2241867904231</v>
      </c>
      <c r="N2255" s="4">
        <f t="shared" ca="1" si="1128"/>
        <v>2877018.6209083558</v>
      </c>
      <c r="O2255" s="4">
        <f t="shared" ca="1" si="1128"/>
        <v>2128554.5766275534</v>
      </c>
      <c r="P2255" s="4">
        <f t="shared" ca="1" si="1128"/>
        <v>385272.42286995944</v>
      </c>
      <c r="Q2255" s="4">
        <f t="shared" ca="1" si="1128"/>
        <v>149020.65308219779</v>
      </c>
      <c r="R2255" s="4">
        <f t="shared" ca="1" si="1128"/>
        <v>3210.9069110782048</v>
      </c>
      <c r="S2255" s="4">
        <f t="shared" ca="1" si="1128"/>
        <v>2666058.5594907897</v>
      </c>
      <c r="T2255" s="4">
        <f t="shared" ca="1" si="1128"/>
        <v>67589.378947862366</v>
      </c>
      <c r="U2255" s="4">
        <f t="shared" ca="1" si="1128"/>
        <v>1076140.4093353481</v>
      </c>
      <c r="V2255" s="4">
        <f t="shared" ca="1" si="1128"/>
        <v>5836128.7479747292</v>
      </c>
      <c r="W2255" s="4">
        <f t="shared" ca="1" si="1128"/>
        <v>767874.96585862408</v>
      </c>
      <c r="X2255" s="4">
        <f t="shared" ca="1" si="1128"/>
        <v>7747733.5021165637</v>
      </c>
      <c r="Y2255" s="4">
        <f t="shared" ca="1" si="1128"/>
        <v>627346.9073569132</v>
      </c>
      <c r="Z2255" s="4">
        <f t="shared" ca="1" si="1128"/>
        <v>13040.461148275188</v>
      </c>
      <c r="AA2255" s="4">
        <f t="shared" ca="1" si="1128"/>
        <v>640387.36850518838</v>
      </c>
      <c r="AB2255" s="4">
        <f t="shared" ca="1" si="1128"/>
        <v>7367.9209731597066</v>
      </c>
      <c r="AC2255" s="4">
        <f t="shared" ca="1" si="1128"/>
        <v>0</v>
      </c>
      <c r="AD2255" s="4">
        <f t="shared" ca="1" si="1128"/>
        <v>0</v>
      </c>
    </row>
    <row r="2256" spans="3:30" hidden="1" outlineLevel="1">
      <c r="E2256" s="11"/>
      <c r="F2256" s="11"/>
      <c r="G2256" s="55" t="str">
        <f>$G$9</f>
        <v>BULKTRAN</v>
      </c>
      <c r="H2256" s="4">
        <f t="shared" ref="H2256:AD2256" ca="1" si="1129">+H2247+H2149</f>
        <v>12094192.714172089</v>
      </c>
      <c r="I2256" s="4">
        <f t="shared" ca="1" si="1129"/>
        <v>5957393.614308944</v>
      </c>
      <c r="J2256" s="4">
        <f t="shared" ca="1" si="1129"/>
        <v>294495.25345700997</v>
      </c>
      <c r="K2256" s="4">
        <f t="shared" ca="1" si="1129"/>
        <v>1078719.2356587925</v>
      </c>
      <c r="L2256" s="4">
        <f t="shared" ca="1" si="1129"/>
        <v>33954.251656203764</v>
      </c>
      <c r="M2256" s="4">
        <f t="shared" ca="1" si="1129"/>
        <v>3184.1210724043663</v>
      </c>
      <c r="N2256" s="4">
        <f t="shared" ca="1" si="1129"/>
        <v>1115857.6083874006</v>
      </c>
      <c r="O2256" s="4">
        <f t="shared" ca="1" si="1129"/>
        <v>819994.42548803671</v>
      </c>
      <c r="P2256" s="4">
        <f t="shared" ca="1" si="1129"/>
        <v>152788.85114350429</v>
      </c>
      <c r="Q2256" s="4">
        <f t="shared" ca="1" si="1129"/>
        <v>69042.436903267953</v>
      </c>
      <c r="R2256" s="4">
        <f t="shared" ca="1" si="1129"/>
        <v>3104.7612112843299</v>
      </c>
      <c r="S2256" s="4">
        <f t="shared" ca="1" si="1129"/>
        <v>1044930.4747460933</v>
      </c>
      <c r="T2256" s="4">
        <f t="shared" ca="1" si="1129"/>
        <v>28644.505565809082</v>
      </c>
      <c r="U2256" s="4">
        <f t="shared" ca="1" si="1129"/>
        <v>468762.45308081724</v>
      </c>
      <c r="V2256" s="4">
        <f t="shared" ca="1" si="1129"/>
        <v>2477422.7360277185</v>
      </c>
      <c r="W2256" s="4">
        <f t="shared" ca="1" si="1129"/>
        <v>447381.48466831807</v>
      </c>
      <c r="X2256" s="4">
        <f t="shared" ca="1" si="1129"/>
        <v>3422211.1793426634</v>
      </c>
      <c r="Y2256" s="4">
        <f t="shared" ca="1" si="1129"/>
        <v>251818.98689979559</v>
      </c>
      <c r="Z2256" s="4">
        <f t="shared" ca="1" si="1129"/>
        <v>4217.8717738628002</v>
      </c>
      <c r="AA2256" s="4">
        <f t="shared" ca="1" si="1129"/>
        <v>256036.85867365843</v>
      </c>
      <c r="AB2256" s="4">
        <f t="shared" ca="1" si="1129"/>
        <v>3267.7252563191778</v>
      </c>
      <c r="AC2256" s="4">
        <f t="shared" ca="1" si="1129"/>
        <v>0</v>
      </c>
      <c r="AD2256" s="4">
        <f t="shared" ca="1" si="1129"/>
        <v>0</v>
      </c>
    </row>
    <row r="2257" spans="1:30" hidden="1" outlineLevel="1">
      <c r="E2257" s="11"/>
      <c r="F2257" s="11"/>
      <c r="G2257" s="55" t="str">
        <f>$G$10</f>
        <v>SUBTRAN</v>
      </c>
      <c r="H2257" s="4">
        <f t="shared" ref="H2257:AD2257" ca="1" si="1130">+H2248+H2150</f>
        <v>2853047.623906909</v>
      </c>
      <c r="I2257" s="4">
        <f t="shared" ca="1" si="1130"/>
        <v>1389055.9709391573</v>
      </c>
      <c r="J2257" s="4">
        <f t="shared" ca="1" si="1130"/>
        <v>67037.658258468204</v>
      </c>
      <c r="K2257" s="4">
        <f t="shared" ca="1" si="1130"/>
        <v>243879.7229123172</v>
      </c>
      <c r="L2257" s="4">
        <f t="shared" ca="1" si="1130"/>
        <v>7533.2151796930812</v>
      </c>
      <c r="M2257" s="4">
        <f t="shared" ca="1" si="1130"/>
        <v>938.22210993927717</v>
      </c>
      <c r="N2257" s="4">
        <f t="shared" ca="1" si="1130"/>
        <v>252351.16020194956</v>
      </c>
      <c r="O2257" s="4">
        <f t="shared" ca="1" si="1130"/>
        <v>184254.94245522111</v>
      </c>
      <c r="P2257" s="4">
        <f t="shared" ca="1" si="1130"/>
        <v>34252.778895587122</v>
      </c>
      <c r="Q2257" s="4">
        <f t="shared" ca="1" si="1130"/>
        <v>20380.811577947734</v>
      </c>
      <c r="R2257" s="4">
        <f t="shared" ca="1" si="1130"/>
        <v>0</v>
      </c>
      <c r="S2257" s="4">
        <f t="shared" ca="1" si="1130"/>
        <v>238888.53292875594</v>
      </c>
      <c r="T2257" s="4">
        <f t="shared" ca="1" si="1130"/>
        <v>6433.8662150292421</v>
      </c>
      <c r="U2257" s="4">
        <f t="shared" ca="1" si="1130"/>
        <v>105326.0633215913</v>
      </c>
      <c r="V2257" s="4">
        <f t="shared" ca="1" si="1130"/>
        <v>733773.30603172304</v>
      </c>
      <c r="W2257" s="4">
        <f t="shared" ca="1" si="1130"/>
        <v>0</v>
      </c>
      <c r="X2257" s="4">
        <f t="shared" ca="1" si="1130"/>
        <v>845533.23556834343</v>
      </c>
      <c r="Y2257" s="4">
        <f t="shared" ca="1" si="1130"/>
        <v>55455.339460213843</v>
      </c>
      <c r="Z2257" s="4">
        <f t="shared" ca="1" si="1130"/>
        <v>924.44201541488303</v>
      </c>
      <c r="AA2257" s="4">
        <f t="shared" ca="1" si="1130"/>
        <v>56379.781475628733</v>
      </c>
      <c r="AB2257" s="4">
        <f t="shared" ca="1" si="1130"/>
        <v>740.53052835126766</v>
      </c>
      <c r="AC2257" s="4">
        <f t="shared" ca="1" si="1130"/>
        <v>2517.9621060254867</v>
      </c>
      <c r="AD2257" s="4">
        <f t="shared" ca="1" si="1130"/>
        <v>542.79190022885939</v>
      </c>
    </row>
    <row r="2258" spans="1:30" hidden="1" outlineLevel="1">
      <c r="E2258" s="11"/>
      <c r="F2258" s="11"/>
      <c r="G2258" s="55" t="str">
        <f>$G$11</f>
        <v>DISTPRI</v>
      </c>
      <c r="H2258" s="4">
        <f t="shared" ref="H2258:AD2258" ca="1" si="1131">+H2249+H2151</f>
        <v>16745259.481892193</v>
      </c>
      <c r="I2258" s="4">
        <f t="shared" ca="1" si="1131"/>
        <v>11191571.105896428</v>
      </c>
      <c r="J2258" s="4">
        <f t="shared" ca="1" si="1131"/>
        <v>527541.44592218485</v>
      </c>
      <c r="K2258" s="4">
        <f t="shared" ca="1" si="1131"/>
        <v>1915535.3671352614</v>
      </c>
      <c r="L2258" s="4">
        <f t="shared" ca="1" si="1131"/>
        <v>59200.010205475381</v>
      </c>
      <c r="M2258" s="4">
        <f t="shared" ca="1" si="1131"/>
        <v>0</v>
      </c>
      <c r="N2258" s="4">
        <f t="shared" ca="1" si="1131"/>
        <v>1974735.3773407368</v>
      </c>
      <c r="O2258" s="4">
        <f t="shared" ca="1" si="1131"/>
        <v>1436316.7183968164</v>
      </c>
      <c r="P2258" s="4">
        <f t="shared" ca="1" si="1131"/>
        <v>267514.08545692917</v>
      </c>
      <c r="Q2258" s="4">
        <f t="shared" ca="1" si="1131"/>
        <v>0</v>
      </c>
      <c r="R2258" s="4">
        <f t="shared" ca="1" si="1131"/>
        <v>0</v>
      </c>
      <c r="S2258" s="4">
        <f t="shared" ca="1" si="1131"/>
        <v>1703830.8038537456</v>
      </c>
      <c r="T2258" s="4">
        <f t="shared" ca="1" si="1131"/>
        <v>51203.805876137296</v>
      </c>
      <c r="U2258" s="4">
        <f t="shared" ca="1" si="1131"/>
        <v>825801.52244956745</v>
      </c>
      <c r="V2258" s="4">
        <f t="shared" ca="1" si="1131"/>
        <v>0</v>
      </c>
      <c r="W2258" s="4">
        <f t="shared" ca="1" si="1131"/>
        <v>0</v>
      </c>
      <c r="X2258" s="4">
        <f t="shared" ca="1" si="1131"/>
        <v>877005.32832570467</v>
      </c>
      <c r="Y2258" s="4">
        <f t="shared" ca="1" si="1131"/>
        <v>433115.49741481658</v>
      </c>
      <c r="Z2258" s="4">
        <f t="shared" ca="1" si="1131"/>
        <v>7226.0619329989495</v>
      </c>
      <c r="AA2258" s="4">
        <f t="shared" ca="1" si="1131"/>
        <v>440341.55934781558</v>
      </c>
      <c r="AB2258" s="4">
        <f t="shared" ca="1" si="1131"/>
        <v>5854.3209488492776</v>
      </c>
      <c r="AC2258" s="4">
        <f t="shared" ca="1" si="1131"/>
        <v>20056.090232444119</v>
      </c>
      <c r="AD2258" s="4">
        <f t="shared" ca="1" si="1131"/>
        <v>4323.4500242791246</v>
      </c>
    </row>
    <row r="2259" spans="1:30" hidden="1" outlineLevel="1">
      <c r="E2259" s="11"/>
      <c r="F2259" s="11"/>
      <c r="G2259" s="55" t="str">
        <f>$G$12</f>
        <v>DISTSEC</v>
      </c>
      <c r="H2259" s="4">
        <f t="shared" ref="H2259:AD2259" ca="1" si="1132">+H2250+H2152</f>
        <v>8683641.6658603214</v>
      </c>
      <c r="I2259" s="4">
        <f t="shared" ca="1" si="1132"/>
        <v>6492771.4787709797</v>
      </c>
      <c r="J2259" s="4">
        <f t="shared" ca="1" si="1132"/>
        <v>313018.58229865559</v>
      </c>
      <c r="K2259" s="4">
        <f t="shared" ca="1" si="1132"/>
        <v>944507.50935396622</v>
      </c>
      <c r="L2259" s="4">
        <f t="shared" ca="1" si="1132"/>
        <v>0</v>
      </c>
      <c r="M2259" s="4">
        <f t="shared" ca="1" si="1132"/>
        <v>0</v>
      </c>
      <c r="N2259" s="4">
        <f t="shared" ca="1" si="1132"/>
        <v>944507.50935396622</v>
      </c>
      <c r="O2259" s="4">
        <f t="shared" ca="1" si="1132"/>
        <v>601843.86120840127</v>
      </c>
      <c r="P2259" s="4">
        <f t="shared" ca="1" si="1132"/>
        <v>0</v>
      </c>
      <c r="Q2259" s="4">
        <f t="shared" ca="1" si="1132"/>
        <v>0</v>
      </c>
      <c r="R2259" s="4">
        <f t="shared" ca="1" si="1132"/>
        <v>0</v>
      </c>
      <c r="S2259" s="4">
        <f t="shared" ca="1" si="1132"/>
        <v>601843.86120840127</v>
      </c>
      <c r="T2259" s="4">
        <f t="shared" ca="1" si="1132"/>
        <v>16272.595419054558</v>
      </c>
      <c r="U2259" s="4">
        <f t="shared" ca="1" si="1132"/>
        <v>0</v>
      </c>
      <c r="V2259" s="4">
        <f t="shared" ca="1" si="1132"/>
        <v>0</v>
      </c>
      <c r="W2259" s="4">
        <f t="shared" ca="1" si="1132"/>
        <v>0</v>
      </c>
      <c r="X2259" s="4">
        <f t="shared" ca="1" si="1132"/>
        <v>16272.595419054558</v>
      </c>
      <c r="Y2259" s="4">
        <f t="shared" ca="1" si="1132"/>
        <v>221986.55304331309</v>
      </c>
      <c r="Z2259" s="4">
        <f t="shared" ca="1" si="1132"/>
        <v>0</v>
      </c>
      <c r="AA2259" s="4">
        <f t="shared" ca="1" si="1132"/>
        <v>221986.55304331309</v>
      </c>
      <c r="AB2259" s="4">
        <f t="shared" ca="1" si="1132"/>
        <v>2303.5616019714253</v>
      </c>
      <c r="AC2259" s="4">
        <f t="shared" ca="1" si="1132"/>
        <v>78214.776239245184</v>
      </c>
      <c r="AD2259" s="4">
        <f t="shared" ca="1" si="1132"/>
        <v>12722.747924734489</v>
      </c>
    </row>
    <row r="2260" spans="1:30" hidden="1" outlineLevel="1">
      <c r="E2260" s="11"/>
      <c r="F2260" s="11"/>
      <c r="G2260" s="55" t="str">
        <f>$G$13</f>
        <v>ENERGY</v>
      </c>
      <c r="H2260" s="4">
        <f t="shared" ref="H2260:AD2260" ca="1" si="1133">+H2251+H2153</f>
        <v>609192.1876851439</v>
      </c>
      <c r="I2260" s="4">
        <f t="shared" ca="1" si="1133"/>
        <v>228585.4110696741</v>
      </c>
      <c r="J2260" s="4">
        <f t="shared" ca="1" si="1133"/>
        <v>14813.811709319541</v>
      </c>
      <c r="K2260" s="4">
        <f t="shared" ca="1" si="1133"/>
        <v>49701.944157226062</v>
      </c>
      <c r="L2260" s="4">
        <f t="shared" ca="1" si="1133"/>
        <v>1579.6406203307231</v>
      </c>
      <c r="M2260" s="4">
        <f t="shared" ca="1" si="1133"/>
        <v>145.62439886396726</v>
      </c>
      <c r="N2260" s="4">
        <f t="shared" ca="1" si="1133"/>
        <v>51427.209176420751</v>
      </c>
      <c r="O2260" s="4">
        <f t="shared" ca="1" si="1133"/>
        <v>45313.955992233547</v>
      </c>
      <c r="P2260" s="4">
        <f t="shared" ca="1" si="1133"/>
        <v>8400.3355249618635</v>
      </c>
      <c r="Q2260" s="4">
        <f t="shared" ca="1" si="1133"/>
        <v>3816.8974481688169</v>
      </c>
      <c r="R2260" s="4">
        <f t="shared" ca="1" si="1133"/>
        <v>176.85265382359052</v>
      </c>
      <c r="S2260" s="4">
        <f t="shared" ca="1" si="1133"/>
        <v>57708.041619187818</v>
      </c>
      <c r="T2260" s="4">
        <f t="shared" ca="1" si="1133"/>
        <v>1736.5166633971444</v>
      </c>
      <c r="U2260" s="4">
        <f t="shared" ca="1" si="1133"/>
        <v>30490.631169042932</v>
      </c>
      <c r="V2260" s="4">
        <f t="shared" ca="1" si="1133"/>
        <v>173113.14471219678</v>
      </c>
      <c r="W2260" s="4">
        <f t="shared" ca="1" si="1133"/>
        <v>32843.615206668605</v>
      </c>
      <c r="X2260" s="4">
        <f t="shared" ca="1" si="1133"/>
        <v>238183.90775130544</v>
      </c>
      <c r="Y2260" s="4">
        <f t="shared" ca="1" si="1133"/>
        <v>12276.916598150201</v>
      </c>
      <c r="Z2260" s="4">
        <f t="shared" ca="1" si="1133"/>
        <v>199.84863091629995</v>
      </c>
      <c r="AA2260" s="4">
        <f t="shared" ca="1" si="1133"/>
        <v>12476.765229066499</v>
      </c>
      <c r="AB2260" s="4">
        <f t="shared" ca="1" si="1133"/>
        <v>222.91507188625849</v>
      </c>
      <c r="AC2260" s="4">
        <f t="shared" ca="1" si="1133"/>
        <v>4820.2399281454</v>
      </c>
      <c r="AD2260" s="4">
        <f t="shared" ca="1" si="1133"/>
        <v>953.88613013823112</v>
      </c>
    </row>
    <row r="2261" spans="1:30" hidden="1" outlineLevel="1">
      <c r="E2261" s="11"/>
      <c r="F2261" s="11"/>
      <c r="G2261" s="55" t="str">
        <f>$G$14</f>
        <v>CUSTOMER</v>
      </c>
      <c r="H2261" s="4">
        <f t="shared" ref="H2261:AD2261" ca="1" si="1134">+H2252+H2154</f>
        <v>4308342.2640532879</v>
      </c>
      <c r="I2261" s="4">
        <f t="shared" ca="1" si="1134"/>
        <v>2080056.2867893858</v>
      </c>
      <c r="J2261" s="4">
        <f t="shared" ca="1" si="1134"/>
        <v>527767.24293896963</v>
      </c>
      <c r="K2261" s="4">
        <f t="shared" ca="1" si="1134"/>
        <v>149949.80530452443</v>
      </c>
      <c r="L2261" s="4">
        <f t="shared" ca="1" si="1134"/>
        <v>46953.319062815055</v>
      </c>
      <c r="M2261" s="4">
        <f t="shared" ca="1" si="1134"/>
        <v>7614.7350822363669</v>
      </c>
      <c r="N2261" s="4">
        <f t="shared" ca="1" si="1134"/>
        <v>204517.85944957586</v>
      </c>
      <c r="O2261" s="4">
        <f t="shared" ca="1" si="1134"/>
        <v>41648.346801952292</v>
      </c>
      <c r="P2261" s="4">
        <f t="shared" ca="1" si="1134"/>
        <v>12264.310886377549</v>
      </c>
      <c r="Q2261" s="4">
        <f t="shared" ca="1" si="1134"/>
        <v>26525.126642695453</v>
      </c>
      <c r="R2261" s="4">
        <f t="shared" ca="1" si="1134"/>
        <v>4660.084419820424</v>
      </c>
      <c r="S2261" s="4">
        <f t="shared" ca="1" si="1134"/>
        <v>85097.868750845722</v>
      </c>
      <c r="T2261" s="4">
        <f t="shared" ca="1" si="1134"/>
        <v>286.77668973779197</v>
      </c>
      <c r="U2261" s="4">
        <f t="shared" ca="1" si="1134"/>
        <v>7277.0748537218424</v>
      </c>
      <c r="V2261" s="4">
        <f t="shared" ca="1" si="1134"/>
        <v>39008.684837530207</v>
      </c>
      <c r="W2261" s="4">
        <f t="shared" ca="1" si="1134"/>
        <v>6990.284657813153</v>
      </c>
      <c r="X2261" s="4">
        <f t="shared" ca="1" si="1134"/>
        <v>53562.821038803006</v>
      </c>
      <c r="Y2261" s="4">
        <f t="shared" ca="1" si="1134"/>
        <v>11523.889418820519</v>
      </c>
      <c r="Z2261" s="4">
        <f t="shared" ca="1" si="1134"/>
        <v>207.81664316924125</v>
      </c>
      <c r="AA2261" s="4">
        <f t="shared" ca="1" si="1134"/>
        <v>11731.70606198976</v>
      </c>
      <c r="AB2261" s="4">
        <f t="shared" ca="1" si="1134"/>
        <v>220.94777989430759</v>
      </c>
      <c r="AC2261" s="4">
        <f t="shared" ca="1" si="1134"/>
        <v>1195762.9816880648</v>
      </c>
      <c r="AD2261" s="4">
        <f t="shared" ca="1" si="1134"/>
        <v>149624.549555759</v>
      </c>
    </row>
    <row r="2262" spans="1:30" collapsed="1">
      <c r="B2262" s="112" t="s">
        <v>619</v>
      </c>
      <c r="E2262" s="60">
        <f>+E2253+E2155</f>
        <v>78540443</v>
      </c>
      <c r="F2262" s="3"/>
      <c r="G2262" s="55" t="str">
        <f>$G$15</f>
        <v>TOTAL</v>
      </c>
      <c r="H2262" s="4">
        <f t="shared" ref="H2262:AD2262" ca="1" si="1135">+H2253+H2155</f>
        <v>78540443</v>
      </c>
      <c r="I2262" s="4">
        <f t="shared" ca="1" si="1135"/>
        <v>45798254.611852564</v>
      </c>
      <c r="J2262" s="4">
        <f t="shared" ca="1" si="1135"/>
        <v>2594054.3409426208</v>
      </c>
      <c r="K2262" s="4">
        <f t="shared" ca="1" si="1135"/>
        <v>7180396.3264119755</v>
      </c>
      <c r="L2262" s="4">
        <f t="shared" ca="1" si="1135"/>
        <v>219136.09155619625</v>
      </c>
      <c r="M2262" s="4">
        <f t="shared" ca="1" si="1135"/>
        <v>20882.926850234398</v>
      </c>
      <c r="N2262" s="4">
        <f t="shared" ca="1" si="1135"/>
        <v>7420415.3448184067</v>
      </c>
      <c r="O2262" s="4">
        <f t="shared" ca="1" si="1135"/>
        <v>5257926.826970215</v>
      </c>
      <c r="P2262" s="4">
        <f t="shared" ca="1" si="1135"/>
        <v>860492.78477731952</v>
      </c>
      <c r="Q2262" s="4">
        <f t="shared" ca="1" si="1135"/>
        <v>268785.92565427773</v>
      </c>
      <c r="R2262" s="4">
        <f t="shared" ca="1" si="1135"/>
        <v>11152.605196006549</v>
      </c>
      <c r="S2262" s="4">
        <f t="shared" ca="1" si="1135"/>
        <v>6398358.1425978187</v>
      </c>
      <c r="T2262" s="4">
        <f t="shared" ca="1" si="1135"/>
        <v>172167.44537702747</v>
      </c>
      <c r="U2262" s="4">
        <f t="shared" ca="1" si="1135"/>
        <v>2513798.1542100888</v>
      </c>
      <c r="V2262" s="4">
        <f t="shared" ca="1" si="1135"/>
        <v>9259446.6195838992</v>
      </c>
      <c r="W2262" s="4">
        <f t="shared" ca="1" si="1135"/>
        <v>1255090.350391424</v>
      </c>
      <c r="X2262" s="4">
        <f t="shared" ca="1" si="1135"/>
        <v>13200502.569562439</v>
      </c>
      <c r="Y2262" s="4">
        <f t="shared" ca="1" si="1135"/>
        <v>1613524.090192023</v>
      </c>
      <c r="Z2262" s="4">
        <f t="shared" ca="1" si="1135"/>
        <v>25816.502144637361</v>
      </c>
      <c r="AA2262" s="4">
        <f t="shared" ca="1" si="1135"/>
        <v>1639340.5923366605</v>
      </c>
      <c r="AB2262" s="4">
        <f t="shared" ca="1" si="1135"/>
        <v>19977.922160431423</v>
      </c>
      <c r="AC2262" s="4">
        <f t="shared" ca="1" si="1135"/>
        <v>1301372.0501939252</v>
      </c>
      <c r="AD2262" s="4">
        <f t="shared" ca="1" si="1135"/>
        <v>168167.42553513972</v>
      </c>
    </row>
    <row r="2263" spans="1:30" s="55" customFormat="1">
      <c r="A2263" s="56"/>
      <c r="B2263" s="112"/>
      <c r="E2263" s="60"/>
      <c r="F2263" s="58"/>
      <c r="H2263" s="60"/>
      <c r="I2263" s="60"/>
      <c r="J2263" s="60"/>
      <c r="K2263" s="60"/>
      <c r="L2263" s="60"/>
      <c r="M2263" s="60"/>
      <c r="N2263" s="60"/>
      <c r="O2263" s="60"/>
      <c r="P2263" s="60"/>
      <c r="Q2263" s="60"/>
      <c r="R2263" s="60"/>
      <c r="S2263" s="60"/>
      <c r="T2263" s="60"/>
      <c r="U2263" s="60"/>
      <c r="V2263" s="60"/>
      <c r="W2263" s="60"/>
      <c r="X2263" s="60"/>
      <c r="Y2263" s="60"/>
      <c r="Z2263" s="60"/>
      <c r="AA2263" s="60"/>
      <c r="AB2263" s="60"/>
      <c r="AC2263" s="60"/>
      <c r="AD2263" s="60"/>
    </row>
    <row r="2264" spans="1:30">
      <c r="B2264" s="112" t="s">
        <v>153</v>
      </c>
      <c r="E2264" s="3"/>
      <c r="F2264" s="58"/>
      <c r="G2264" s="3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</row>
    <row r="2265" spans="1:30" hidden="1" outlineLevel="1">
      <c r="E2265" s="51"/>
      <c r="F2265" s="52" t="str">
        <f>F2272</f>
        <v>LABOR_M</v>
      </c>
      <c r="G2265" s="55" t="str">
        <f>$G$8</f>
        <v>PRODUCTION</v>
      </c>
      <c r="H2265" s="4">
        <f t="shared" ref="H2265:H2352" ca="1" si="1136">SUBTOTAL(9,I2265:AD2265)</f>
        <v>895314.66999599314</v>
      </c>
      <c r="I2265" s="5">
        <f ca="1">VLOOKUP(CONCATENATE($F2265," ",$G2265),AllocFactorMatrix,(I$4+1),FALSE)*$E2272</f>
        <v>497084.51266754325</v>
      </c>
      <c r="J2265" s="5">
        <f ca="1">VLOOKUP(CONCATENATE($F2265," ",$G2265),AllocFactorMatrix,(J$4+1),FALSE)*$E2272</f>
        <v>22873.28217726032</v>
      </c>
      <c r="K2265" s="5">
        <f ca="1">VLOOKUP(CONCATENATE($F2265," ",$G2265),AllocFactorMatrix,(K$4+1),FALSE)*$E2272</f>
        <v>75351.159054528543</v>
      </c>
      <c r="L2265" s="5">
        <f ca="1">VLOOKUP(CONCATENATE($F2265," ",$G2265),AllocFactorMatrix,(L$4+1),FALSE)*$E2272</f>
        <v>1882.7849130604316</v>
      </c>
      <c r="M2265" s="5">
        <f ca="1">VLOOKUP(CONCATENATE($F2265," ",$G2265),AllocFactorMatrix,(M$4+1),FALSE)*$E2272</f>
        <v>242.37041552205736</v>
      </c>
      <c r="N2265" s="5">
        <f t="shared" ref="N2265:N2344" ca="1" si="1137">SUBTOTAL(9,K2265:M2265)</f>
        <v>77476.314383111036</v>
      </c>
      <c r="O2265" s="5">
        <f ca="1">VLOOKUP(CONCATENATE($F2265," ",$G2265),AllocFactorMatrix,(O$4+1),FALSE)*$E2272</f>
        <v>57320.645185236441</v>
      </c>
      <c r="P2265" s="5">
        <f ca="1">VLOOKUP(CONCATENATE($F2265," ",$G2265),AllocFactorMatrix,(P$4+1),FALSE)*$E2272</f>
        <v>10375.145694396497</v>
      </c>
      <c r="Q2265" s="5">
        <f ca="1">VLOOKUP(CONCATENATE($F2265," ",$G2265),AllocFactorMatrix,(Q$4+1),FALSE)*$E2272</f>
        <v>4013.0331044321197</v>
      </c>
      <c r="R2265" s="5">
        <f ca="1">VLOOKUP(CONCATENATE($F2265," ",$G2265),AllocFactorMatrix,(R$4+1),FALSE)*$E2272</f>
        <v>86.467717480068117</v>
      </c>
      <c r="S2265" s="5">
        <f ca="1">SUBTOTAL(9,O2265:R2265)</f>
        <v>71795.291701545138</v>
      </c>
      <c r="T2265" s="5">
        <f ca="1">VLOOKUP(CONCATENATE($F2265," ",$G2265),AllocFactorMatrix,(T$4+1),FALSE)*$E2272</f>
        <v>1820.1397565756722</v>
      </c>
      <c r="U2265" s="5">
        <f ca="1">VLOOKUP(CONCATENATE($F2265," ",$G2265),AllocFactorMatrix,(U$4+1),FALSE)*$E2272</f>
        <v>28979.789031643897</v>
      </c>
      <c r="V2265" s="5">
        <f ca="1">VLOOKUP(CONCATENATE($F2265," ",$G2265),AllocFactorMatrix,(V$4+1),FALSE)*$E2272</f>
        <v>157163.3017500742</v>
      </c>
      <c r="W2265" s="5">
        <f ca="1">VLOOKUP(CONCATENATE($F2265," ",$G2265),AllocFactorMatrix,(W$4+1),FALSE)*$E2272</f>
        <v>20678.393191282183</v>
      </c>
      <c r="X2265" s="5">
        <f ca="1">SUBTOTAL(9,T2265:W2265)</f>
        <v>208641.62372957595</v>
      </c>
      <c r="Y2265" s="5">
        <f ca="1">VLOOKUP(CONCATENATE($F2265," ",$G2265),AllocFactorMatrix,(Y$4+1),FALSE)*$E2272</f>
        <v>16894.060354156074</v>
      </c>
      <c r="Z2265" s="5">
        <f ca="1">VLOOKUP(CONCATENATE($F2265," ",$G2265),AllocFactorMatrix,(Z$4+1),FALSE)*$E2272</f>
        <v>351.17147323346995</v>
      </c>
      <c r="AA2265" s="5">
        <f t="shared" ref="AA2265:AA2352" ca="1" si="1138">SUBTOTAL(9,Y2265:Z2265)</f>
        <v>17245.231827389543</v>
      </c>
      <c r="AB2265" s="5">
        <f ca="1">VLOOKUP(CONCATENATE($F2265," ",$G2265),AllocFactorMatrix,(AB$4+1),FALSE)*$E2272</f>
        <v>198.41350956783469</v>
      </c>
      <c r="AC2265" s="5">
        <f ca="1">VLOOKUP(CONCATENATE($F2265," ",$G2265),AllocFactorMatrix,(AC$4+1),FALSE)*$E2272</f>
        <v>0</v>
      </c>
      <c r="AD2265" s="5">
        <f ca="1">VLOOKUP(CONCATENATE($F2265," ",$G2265),AllocFactorMatrix,(AD$4+1),FALSE)*$E2272</f>
        <v>0</v>
      </c>
    </row>
    <row r="2266" spans="1:30" hidden="1" outlineLevel="1">
      <c r="E2266" s="51"/>
      <c r="F2266" s="52" t="str">
        <f>F2272</f>
        <v>LABOR_M</v>
      </c>
      <c r="G2266" s="55" t="str">
        <f>$G$9</f>
        <v>BULKTRAN</v>
      </c>
      <c r="H2266" s="4">
        <f t="shared" ca="1" si="1136"/>
        <v>3271.3169930995641</v>
      </c>
      <c r="I2266" s="5">
        <f ca="1">VLOOKUP(CONCATENATE($F2266," ",$G2266),AllocFactorMatrix,(I$4+1),FALSE)*$E2272</f>
        <v>1611.3951071934582</v>
      </c>
      <c r="J2266" s="5">
        <f ca="1">VLOOKUP(CONCATENATE($F2266," ",$G2266),AllocFactorMatrix,(J$4+1),FALSE)*$E2272</f>
        <v>79.657018024210387</v>
      </c>
      <c r="K2266" s="5">
        <f ca="1">VLOOKUP(CONCATENATE($F2266," ",$G2266),AllocFactorMatrix,(K$4+1),FALSE)*$E2272</f>
        <v>291.77909181642707</v>
      </c>
      <c r="L2266" s="5">
        <f ca="1">VLOOKUP(CONCATENATE($F2266," ",$G2266),AllocFactorMatrix,(L$4+1),FALSE)*$E2272</f>
        <v>9.1841698785533268</v>
      </c>
      <c r="M2266" s="5">
        <f ca="1">VLOOKUP(CONCATENATE($F2266," ",$G2266),AllocFactorMatrix,(M$4+1),FALSE)*$E2272</f>
        <v>0.86126206340642564</v>
      </c>
      <c r="N2266" s="5">
        <f t="shared" ca="1" si="1137"/>
        <v>301.82452375838682</v>
      </c>
      <c r="O2266" s="5">
        <f ca="1">VLOOKUP(CONCATENATE($F2266," ",$G2266),AllocFactorMatrix,(O$4+1),FALSE)*$E2272</f>
        <v>221.797499158633</v>
      </c>
      <c r="P2266" s="5">
        <f ca="1">VLOOKUP(CONCATENATE($F2266," ",$G2266),AllocFactorMatrix,(P$4+1),FALSE)*$E2272</f>
        <v>41.327335930095671</v>
      </c>
      <c r="Q2266" s="5">
        <f ca="1">VLOOKUP(CONCATENATE($F2266," ",$G2266),AllocFactorMatrix,(Q$4+1),FALSE)*$E2272</f>
        <v>18.675053591795375</v>
      </c>
      <c r="R2266" s="5">
        <f ca="1">VLOOKUP(CONCATENATE($F2266," ",$G2266),AllocFactorMatrix,(R$4+1),FALSE)*$E2272</f>
        <v>0.83979628488052371</v>
      </c>
      <c r="S2266" s="5">
        <f t="shared" ref="S2266:S2344" ca="1" si="1139">SUBTOTAL(9,O2266:R2266)</f>
        <v>282.63968496540463</v>
      </c>
      <c r="T2266" s="5">
        <f ca="1">VLOOKUP(CONCATENATE($F2266," ",$G2266),AllocFactorMatrix,(T$4+1),FALSE)*$E2272</f>
        <v>7.7479547441444021</v>
      </c>
      <c r="U2266" s="5">
        <f ca="1">VLOOKUP(CONCATENATE($F2266," ",$G2266),AllocFactorMatrix,(U$4+1),FALSE)*$E2272</f>
        <v>126.79395927711481</v>
      </c>
      <c r="V2266" s="5">
        <f ca="1">VLOOKUP(CONCATENATE($F2266," ",$G2266),AllocFactorMatrix,(V$4+1),FALSE)*$E2272</f>
        <v>670.10963749253324</v>
      </c>
      <c r="W2266" s="5">
        <f ca="1">VLOOKUP(CONCATENATE($F2266," ",$G2266),AllocFactorMatrix,(W$4+1),FALSE)*$E2272</f>
        <v>121.01069395715903</v>
      </c>
      <c r="X2266" s="5">
        <f t="shared" ref="X2266:X2272" ca="1" si="1140">SUBTOTAL(9,T2266:W2266)</f>
        <v>925.66224547095146</v>
      </c>
      <c r="Y2266" s="5">
        <f ca="1">VLOOKUP(CONCATENATE($F2266," ",$G2266),AllocFactorMatrix,(Y$4+1),FALSE)*$E2272</f>
        <v>68.113660043229274</v>
      </c>
      <c r="Z2266" s="5">
        <f ca="1">VLOOKUP(CONCATENATE($F2266," ",$G2266),AllocFactorMatrix,(Z$4+1),FALSE)*$E2272</f>
        <v>1.1408777695747943</v>
      </c>
      <c r="AA2266" s="5">
        <f t="shared" ca="1" si="1138"/>
        <v>69.254537812804074</v>
      </c>
      <c r="AB2266" s="5">
        <f ca="1">VLOOKUP(CONCATENATE($F2266," ",$G2266),AllocFactorMatrix,(AB$4+1),FALSE)*$E2272</f>
        <v>0.88387587434845394</v>
      </c>
      <c r="AC2266" s="5">
        <f ca="1">VLOOKUP(CONCATENATE($F2266," ",$G2266),AllocFactorMatrix,(AC$4+1),FALSE)*$E2272</f>
        <v>0</v>
      </c>
      <c r="AD2266" s="5">
        <f ca="1">VLOOKUP(CONCATENATE($F2266," ",$G2266),AllocFactorMatrix,(AD$4+1),FALSE)*$E2272</f>
        <v>0</v>
      </c>
    </row>
    <row r="2267" spans="1:30" hidden="1" outlineLevel="1">
      <c r="E2267" s="51"/>
      <c r="F2267" s="52" t="str">
        <f>F2272</f>
        <v>LABOR_M</v>
      </c>
      <c r="G2267" s="55" t="str">
        <f>$G$10</f>
        <v>SUBTRAN</v>
      </c>
      <c r="H2267" s="4">
        <f t="shared" ca="1" si="1136"/>
        <v>719.55404886647784</v>
      </c>
      <c r="I2267" s="5">
        <f ca="1">VLOOKUP(CONCATENATE($F2267," ",$G2267),AllocFactorMatrix,(I$4+1),FALSE)*$E2272</f>
        <v>350.32743218731474</v>
      </c>
      <c r="J2267" s="5">
        <f ca="1">VLOOKUP(CONCATENATE($F2267," ",$G2267),AllocFactorMatrix,(J$4+1),FALSE)*$E2272</f>
        <v>16.907260160050509</v>
      </c>
      <c r="K2267" s="5">
        <f ca="1">VLOOKUP(CONCATENATE($F2267," ",$G2267),AllocFactorMatrix,(K$4+1),FALSE)*$E2272</f>
        <v>61.507785775299183</v>
      </c>
      <c r="L2267" s="5">
        <f ca="1">VLOOKUP(CONCATENATE($F2267," ",$G2267),AllocFactorMatrix,(L$4+1),FALSE)*$E2272</f>
        <v>1.8999176312759052</v>
      </c>
      <c r="M2267" s="5">
        <f ca="1">VLOOKUP(CONCATENATE($F2267," ",$G2267),AllocFactorMatrix,(M$4+1),FALSE)*$E2272</f>
        <v>0.23662469293743699</v>
      </c>
      <c r="N2267" s="5">
        <f t="shared" ca="1" si="1137"/>
        <v>63.644328099512528</v>
      </c>
      <c r="O2267" s="5">
        <f ca="1">VLOOKUP(CONCATENATE($F2267," ",$G2267),AllocFactorMatrix,(O$4+1),FALSE)*$E2272</f>
        <v>46.470093508554811</v>
      </c>
      <c r="P2267" s="5">
        <f ca="1">VLOOKUP(CONCATENATE($F2267," ",$G2267),AllocFactorMatrix,(P$4+1),FALSE)*$E2272</f>
        <v>8.6387361825727922</v>
      </c>
      <c r="Q2267" s="5">
        <f ca="1">VLOOKUP(CONCATENATE($F2267," ",$G2267),AllocFactorMatrix,(Q$4+1),FALSE)*$E2272</f>
        <v>5.1401509625047801</v>
      </c>
      <c r="R2267" s="5">
        <f ca="1">VLOOKUP(CONCATENATE($F2267," ",$G2267),AllocFactorMatrix,(R$4+1),FALSE)*$E2272</f>
        <v>0</v>
      </c>
      <c r="S2267" s="5">
        <f t="shared" ca="1" si="1139"/>
        <v>60.248980653632387</v>
      </c>
      <c r="T2267" s="5">
        <f ca="1">VLOOKUP(CONCATENATE($F2267," ",$G2267),AllocFactorMatrix,(T$4+1),FALSE)*$E2272</f>
        <v>1.6226558737039103</v>
      </c>
      <c r="U2267" s="5">
        <f ca="1">VLOOKUP(CONCATENATE($F2267," ",$G2267),AllocFactorMatrix,(U$4+1),FALSE)*$E2272</f>
        <v>26.563803099240118</v>
      </c>
      <c r="V2267" s="5">
        <f ca="1">VLOOKUP(CONCATENATE($F2267," ",$G2267),AllocFactorMatrix,(V$4+1),FALSE)*$E2272</f>
        <v>185.06159829966256</v>
      </c>
      <c r="W2267" s="5">
        <f ca="1">VLOOKUP(CONCATENATE($F2267," ",$G2267),AllocFactorMatrix,(W$4+1),FALSE)*$E2272</f>
        <v>0</v>
      </c>
      <c r="X2267" s="5">
        <f t="shared" ca="1" si="1140"/>
        <v>213.24805727260659</v>
      </c>
      <c r="Y2267" s="5">
        <f ca="1">VLOOKUP(CONCATENATE($F2267," ",$G2267),AllocFactorMatrix,(Y$4+1),FALSE)*$E2272</f>
        <v>13.98613668608141</v>
      </c>
      <c r="Z2267" s="5">
        <f ca="1">VLOOKUP(CONCATENATE($F2267," ",$G2267),AllocFactorMatrix,(Z$4+1),FALSE)*$E2272</f>
        <v>0.23314927853295789</v>
      </c>
      <c r="AA2267" s="5">
        <f t="shared" ca="1" si="1138"/>
        <v>14.219285964614368</v>
      </c>
      <c r="AB2267" s="5">
        <f ca="1">VLOOKUP(CONCATENATE($F2267," ",$G2267),AllocFactorMatrix,(AB$4+1),FALSE)*$E2272</f>
        <v>0.18676580633263645</v>
      </c>
      <c r="AC2267" s="5">
        <f ca="1">VLOOKUP(CONCATENATE($F2267," ",$G2267),AllocFactorMatrix,(AC$4+1),FALSE)*$E2272</f>
        <v>0.63504366807657553</v>
      </c>
      <c r="AD2267" s="5">
        <f ca="1">VLOOKUP(CONCATENATE($F2267," ",$G2267),AllocFactorMatrix,(AD$4+1),FALSE)*$E2272</f>
        <v>0.13689505433728733</v>
      </c>
    </row>
    <row r="2268" spans="1:30" hidden="1" outlineLevel="1">
      <c r="E2268" s="51"/>
      <c r="F2268" s="52" t="str">
        <f>F2272</f>
        <v>LABOR_M</v>
      </c>
      <c r="G2268" s="55" t="str">
        <f>$G$11</f>
        <v>DISTPRI</v>
      </c>
      <c r="H2268" s="4">
        <f t="shared" ca="1" si="1136"/>
        <v>461017.18414004322</v>
      </c>
      <c r="I2268" s="5">
        <f ca="1">VLOOKUP(CONCATENATE($F2268," ",$G2268),AllocFactorMatrix,(I$4+1),FALSE)*$E2272</f>
        <v>308117.44678682188</v>
      </c>
      <c r="J2268" s="5">
        <f ca="1">VLOOKUP(CONCATENATE($F2268," ",$G2268),AllocFactorMatrix,(J$4+1),FALSE)*$E2272</f>
        <v>14523.85208955453</v>
      </c>
      <c r="K2268" s="5">
        <f ca="1">VLOOKUP(CONCATENATE($F2268," ",$G2268),AllocFactorMatrix,(K$4+1),FALSE)*$E2272</f>
        <v>52736.998314795528</v>
      </c>
      <c r="L2268" s="5">
        <f ca="1">VLOOKUP(CONCATENATE($F2268," ",$G2268),AllocFactorMatrix,(L$4+1),FALSE)*$E2272</f>
        <v>1629.8476613935463</v>
      </c>
      <c r="M2268" s="5">
        <f ca="1">VLOOKUP(CONCATENATE($F2268," ",$G2268),AllocFactorMatrix,(M$4+1),FALSE)*$E2272</f>
        <v>0</v>
      </c>
      <c r="N2268" s="5">
        <f t="shared" ca="1" si="1137"/>
        <v>54366.845976189077</v>
      </c>
      <c r="O2268" s="5">
        <f ca="1">VLOOKUP(CONCATENATE($F2268," ",$G2268),AllocFactorMatrix,(O$4+1),FALSE)*$E2272</f>
        <v>39543.531096942068</v>
      </c>
      <c r="P2268" s="5">
        <f ca="1">VLOOKUP(CONCATENATE($F2268," ",$G2268),AllocFactorMatrix,(P$4+1),FALSE)*$E2272</f>
        <v>7364.985327848528</v>
      </c>
      <c r="Q2268" s="5">
        <f ca="1">VLOOKUP(CONCATENATE($F2268," ",$G2268),AllocFactorMatrix,(Q$4+1),FALSE)*$E2272</f>
        <v>0</v>
      </c>
      <c r="R2268" s="5">
        <f ca="1">VLOOKUP(CONCATENATE($F2268," ",$G2268),AllocFactorMatrix,(R$4+1),FALSE)*$E2272</f>
        <v>0</v>
      </c>
      <c r="S2268" s="5">
        <f t="shared" ca="1" si="1139"/>
        <v>46908.516424790592</v>
      </c>
      <c r="T2268" s="5">
        <f ca="1">VLOOKUP(CONCATENATE($F2268," ",$G2268),AllocFactorMatrix,(T$4+1),FALSE)*$E2272</f>
        <v>1409.7025147801887</v>
      </c>
      <c r="U2268" s="5">
        <f ca="1">VLOOKUP(CONCATENATE($F2268," ",$G2268),AllocFactorMatrix,(U$4+1),FALSE)*$E2272</f>
        <v>22735.311623564099</v>
      </c>
      <c r="V2268" s="5">
        <f ca="1">VLOOKUP(CONCATENATE($F2268," ",$G2268),AllocFactorMatrix,(V$4+1),FALSE)*$E2272</f>
        <v>0</v>
      </c>
      <c r="W2268" s="5">
        <f ca="1">VLOOKUP(CONCATENATE($F2268," ",$G2268),AllocFactorMatrix,(W$4+1),FALSE)*$E2272</f>
        <v>0</v>
      </c>
      <c r="X2268" s="5">
        <f t="shared" ca="1" si="1140"/>
        <v>24145.01413834429</v>
      </c>
      <c r="Y2268" s="5">
        <f ca="1">VLOOKUP(CONCATENATE($F2268," ",$G2268),AllocFactorMatrix,(Y$4+1),FALSE)*$E2272</f>
        <v>11924.191873020181</v>
      </c>
      <c r="Z2268" s="5">
        <f ca="1">VLOOKUP(CONCATENATE($F2268," ",$G2268),AllocFactorMatrix,(Z$4+1),FALSE)*$E2272</f>
        <v>198.94219784262779</v>
      </c>
      <c r="AA2268" s="5">
        <f t="shared" ca="1" si="1138"/>
        <v>12123.134070862809</v>
      </c>
      <c r="AB2268" s="5">
        <f ca="1">VLOOKUP(CONCATENATE($F2268," ",$G2268),AllocFactorMatrix,(AB$4+1),FALSE)*$E2272</f>
        <v>161.17651457172789</v>
      </c>
      <c r="AC2268" s="5">
        <f ca="1">VLOOKUP(CONCATENATE($F2268," ",$G2268),AllocFactorMatrix,(AC$4+1),FALSE)*$E2272</f>
        <v>552.16834673828589</v>
      </c>
      <c r="AD2268" s="5">
        <f ca="1">VLOOKUP(CONCATENATE($F2268," ",$G2268),AllocFactorMatrix,(AD$4+1),FALSE)*$E2272</f>
        <v>119.02979217006062</v>
      </c>
    </row>
    <row r="2269" spans="1:30" hidden="1" outlineLevel="1">
      <c r="E2269" s="51"/>
      <c r="F2269" s="52" t="str">
        <f>F2272</f>
        <v>LABOR_M</v>
      </c>
      <c r="G2269" s="55" t="str">
        <f>$G$12</f>
        <v>DISTSEC</v>
      </c>
      <c r="H2269" s="4">
        <f t="shared" ca="1" si="1136"/>
        <v>190267.46222250155</v>
      </c>
      <c r="I2269" s="5">
        <f ca="1">VLOOKUP(CONCATENATE($F2269," ",$G2269),AllocFactorMatrix,(I$4+1),FALSE)*$E2272</f>
        <v>142263.25769673509</v>
      </c>
      <c r="J2269" s="5">
        <f ca="1">VLOOKUP(CONCATENATE($F2269," ",$G2269),AllocFactorMatrix,(J$4+1),FALSE)*$E2272</f>
        <v>6858.5569941928179</v>
      </c>
      <c r="K2269" s="5">
        <f ca="1">VLOOKUP(CONCATENATE($F2269," ",$G2269),AllocFactorMatrix,(K$4+1),FALSE)*$E2272</f>
        <v>20695.124668881683</v>
      </c>
      <c r="L2269" s="5">
        <f ca="1">VLOOKUP(CONCATENATE($F2269," ",$G2269),AllocFactorMatrix,(L$4+1),FALSE)*$E2272</f>
        <v>0</v>
      </c>
      <c r="M2269" s="5">
        <f ca="1">VLOOKUP(CONCATENATE($F2269," ",$G2269),AllocFactorMatrix,(M$4+1),FALSE)*$E2272</f>
        <v>0</v>
      </c>
      <c r="N2269" s="5">
        <f t="shared" ca="1" si="1137"/>
        <v>20695.124668881683</v>
      </c>
      <c r="O2269" s="5">
        <f ca="1">VLOOKUP(CONCATENATE($F2269," ",$G2269),AllocFactorMatrix,(O$4+1),FALSE)*$E2272</f>
        <v>13187.013989362826</v>
      </c>
      <c r="P2269" s="5">
        <f ca="1">VLOOKUP(CONCATENATE($F2269," ",$G2269),AllocFactorMatrix,(P$4+1),FALSE)*$E2272</f>
        <v>0</v>
      </c>
      <c r="Q2269" s="5">
        <f ca="1">VLOOKUP(CONCATENATE($F2269," ",$G2269),AllocFactorMatrix,(Q$4+1),FALSE)*$E2272</f>
        <v>0</v>
      </c>
      <c r="R2269" s="5">
        <f ca="1">VLOOKUP(CONCATENATE($F2269," ",$G2269),AllocFactorMatrix,(R$4+1),FALSE)*$E2272</f>
        <v>0</v>
      </c>
      <c r="S2269" s="5">
        <f t="shared" ca="1" si="1139"/>
        <v>13187.013989362826</v>
      </c>
      <c r="T2269" s="5">
        <f ca="1">VLOOKUP(CONCATENATE($F2269," ",$G2269),AllocFactorMatrix,(T$4+1),FALSE)*$E2272</f>
        <v>356.54919367867171</v>
      </c>
      <c r="U2269" s="5">
        <f ca="1">VLOOKUP(CONCATENATE($F2269," ",$G2269),AllocFactorMatrix,(U$4+1),FALSE)*$E2272</f>
        <v>0</v>
      </c>
      <c r="V2269" s="5">
        <f ca="1">VLOOKUP(CONCATENATE($F2269," ",$G2269),AllocFactorMatrix,(V$4+1),FALSE)*$E2272</f>
        <v>0</v>
      </c>
      <c r="W2269" s="5">
        <f ca="1">VLOOKUP(CONCATENATE($F2269," ",$G2269),AllocFactorMatrix,(W$4+1),FALSE)*$E2272</f>
        <v>0</v>
      </c>
      <c r="X2269" s="5">
        <f t="shared" ca="1" si="1140"/>
        <v>356.54919367867171</v>
      </c>
      <c r="Y2269" s="5">
        <f ca="1">VLOOKUP(CONCATENATE($F2269," ",$G2269),AllocFactorMatrix,(Y$4+1),FALSE)*$E2272</f>
        <v>4863.9522127134387</v>
      </c>
      <c r="Z2269" s="5">
        <f ca="1">VLOOKUP(CONCATENATE($F2269," ",$G2269),AllocFactorMatrix,(Z$4+1),FALSE)*$E2272</f>
        <v>0</v>
      </c>
      <c r="AA2269" s="5">
        <f t="shared" ca="1" si="1138"/>
        <v>4863.9522127134387</v>
      </c>
      <c r="AB2269" s="5">
        <f ca="1">VLOOKUP(CONCATENATE($F2269," ",$G2269),AllocFactorMatrix,(AB$4+1),FALSE)*$E2272</f>
        <v>50.473388578831923</v>
      </c>
      <c r="AC2269" s="5">
        <f ca="1">VLOOKUP(CONCATENATE($F2269," ",$G2269),AllocFactorMatrix,(AC$4+1),FALSE)*$E2272</f>
        <v>1713.7656706689552</v>
      </c>
      <c r="AD2269" s="5">
        <f ca="1">VLOOKUP(CONCATENATE($F2269," ",$G2269),AllocFactorMatrix,(AD$4+1),FALSE)*$E2272</f>
        <v>278.76840768924103</v>
      </c>
    </row>
    <row r="2270" spans="1:30" hidden="1" outlineLevel="1">
      <c r="E2270" s="51"/>
      <c r="F2270" s="52" t="str">
        <f>F2272</f>
        <v>LABOR_M</v>
      </c>
      <c r="G2270" s="55" t="str">
        <f>$G$13</f>
        <v>ENERGY</v>
      </c>
      <c r="H2270" s="4">
        <f t="shared" ca="1" si="1136"/>
        <v>235695.66082530742</v>
      </c>
      <c r="I2270" s="5">
        <f ca="1">VLOOKUP(CONCATENATE($F2270," ",$G2270),AllocFactorMatrix,(I$4+1),FALSE)*$E2272</f>
        <v>88439.396640682215</v>
      </c>
      <c r="J2270" s="5">
        <f ca="1">VLOOKUP(CONCATENATE($F2270," ",$G2270),AllocFactorMatrix,(J$4+1),FALSE)*$E2272</f>
        <v>5731.4443795433644</v>
      </c>
      <c r="K2270" s="5">
        <f ca="1">VLOOKUP(CONCATENATE($F2270," ",$G2270),AllocFactorMatrix,(K$4+1),FALSE)*$E2272</f>
        <v>19229.617203322512</v>
      </c>
      <c r="L2270" s="5">
        <f ca="1">VLOOKUP(CONCATENATE($F2270," ",$G2270),AllocFactorMatrix,(L$4+1),FALSE)*$E2272</f>
        <v>611.16089044099147</v>
      </c>
      <c r="M2270" s="5">
        <f ca="1">VLOOKUP(CONCATENATE($F2270," ",$G2270),AllocFactorMatrix,(M$4+1),FALSE)*$E2272</f>
        <v>56.341889499526033</v>
      </c>
      <c r="N2270" s="5">
        <f t="shared" ca="1" si="1137"/>
        <v>19897.11998326303</v>
      </c>
      <c r="O2270" s="5">
        <f ca="1">VLOOKUP(CONCATENATE($F2270," ",$G2270),AllocFactorMatrix,(O$4+1),FALSE)*$E2272</f>
        <v>17531.910320094928</v>
      </c>
      <c r="P2270" s="5">
        <f ca="1">VLOOKUP(CONCATENATE($F2270," ",$G2270),AllocFactorMatrix,(P$4+1),FALSE)*$E2272</f>
        <v>3250.0788301860139</v>
      </c>
      <c r="Q2270" s="5">
        <f ca="1">VLOOKUP(CONCATENATE($F2270," ",$G2270),AllocFactorMatrix,(Q$4+1),FALSE)*$E2272</f>
        <v>1476.7526316564374</v>
      </c>
      <c r="R2270" s="5">
        <f ca="1">VLOOKUP(CONCATENATE($F2270," ",$G2270),AllocFactorMatrix,(R$4+1),FALSE)*$E2272</f>
        <v>68.424060508806477</v>
      </c>
      <c r="S2270" s="5">
        <f t="shared" ca="1" si="1139"/>
        <v>22327.165842446182</v>
      </c>
      <c r="T2270" s="5">
        <f ca="1">VLOOKUP(CONCATENATE($F2270," ",$G2270),AllocFactorMatrix,(T$4+1),FALSE)*$E2272</f>
        <v>671.8560263696055</v>
      </c>
      <c r="U2270" s="5">
        <f ca="1">VLOOKUP(CONCATENATE($F2270," ",$G2270),AllocFactorMatrix,(U$4+1),FALSE)*$E2272</f>
        <v>11796.785329234353</v>
      </c>
      <c r="V2270" s="5">
        <f ca="1">VLOOKUP(CONCATENATE($F2270," ",$G2270),AllocFactorMatrix,(V$4+1),FALSE)*$E2272</f>
        <v>66977.249323454016</v>
      </c>
      <c r="W2270" s="5">
        <f ca="1">VLOOKUP(CONCATENATE($F2270," ",$G2270),AllocFactorMatrix,(W$4+1),FALSE)*$E2272</f>
        <v>12707.151776589744</v>
      </c>
      <c r="X2270" s="5">
        <f t="shared" ca="1" si="1140"/>
        <v>92153.042455647723</v>
      </c>
      <c r="Y2270" s="5">
        <f ca="1">VLOOKUP(CONCATENATE($F2270," ",$G2270),AllocFactorMatrix,(Y$4+1),FALSE)*$E2272</f>
        <v>4749.9229783191795</v>
      </c>
      <c r="Z2270" s="5">
        <f ca="1">VLOOKUP(CONCATENATE($F2270," ",$G2270),AllocFactorMatrix,(Z$4+1),FALSE)*$E2272</f>
        <v>77.321173976044662</v>
      </c>
      <c r="AA2270" s="5">
        <f t="shared" ca="1" si="1138"/>
        <v>4827.244152295224</v>
      </c>
      <c r="AB2270" s="5">
        <f ca="1">VLOOKUP(CONCATENATE($F2270," ",$G2270),AllocFactorMatrix,(AB$4+1),FALSE)*$E2272</f>
        <v>86.245549825250748</v>
      </c>
      <c r="AC2270" s="5">
        <f ca="1">VLOOKUP(CONCATENATE($F2270," ",$G2270),AllocFactorMatrix,(AC$4+1),FALSE)*$E2272</f>
        <v>1864.9445251716706</v>
      </c>
      <c r="AD2270" s="5">
        <f ca="1">VLOOKUP(CONCATENATE($F2270," ",$G2270),AllocFactorMatrix,(AD$4+1),FALSE)*$E2272</f>
        <v>369.05729643273992</v>
      </c>
    </row>
    <row r="2271" spans="1:30" hidden="1" outlineLevel="1">
      <c r="E2271" s="51"/>
      <c r="F2271" s="52" t="str">
        <f>F2272</f>
        <v>LABOR_M</v>
      </c>
      <c r="G2271" s="55" t="str">
        <f>$G$14</f>
        <v>CUSTOMER</v>
      </c>
      <c r="H2271" s="4">
        <f t="shared" ca="1" si="1136"/>
        <v>177652.15177418853</v>
      </c>
      <c r="I2271" s="5">
        <f ca="1">VLOOKUP(CONCATENATE($F2271," ",$G2271),AllocFactorMatrix,(I$4+1),FALSE)*$E2272</f>
        <v>126932.63873216619</v>
      </c>
      <c r="J2271" s="5">
        <f ca="1">VLOOKUP(CONCATENATE($F2271," ",$G2271),AllocFactorMatrix,(J$4+1),FALSE)*$E2272</f>
        <v>21722.354145548088</v>
      </c>
      <c r="K2271" s="5">
        <f ca="1">VLOOKUP(CONCATENATE($F2271," ",$G2271),AllocFactorMatrix,(K$4+1),FALSE)*$E2272</f>
        <v>6254.8672318255112</v>
      </c>
      <c r="L2271" s="5">
        <f ca="1">VLOOKUP(CONCATENATE($F2271," ",$G2271),AllocFactorMatrix,(L$4+1),FALSE)*$E2272</f>
        <v>1045.5818530074419</v>
      </c>
      <c r="M2271" s="5">
        <f ca="1">VLOOKUP(CONCATENATE($F2271," ",$G2271),AllocFactorMatrix,(M$4+1),FALSE)*$E2272</f>
        <v>165.19691870852273</v>
      </c>
      <c r="N2271" s="5">
        <f t="shared" ca="1" si="1137"/>
        <v>7465.6460035414757</v>
      </c>
      <c r="O2271" s="5">
        <f ca="1">VLOOKUP(CONCATENATE($F2271," ",$G2271),AllocFactorMatrix,(O$4+1),FALSE)*$E2272</f>
        <v>1167.1728416387293</v>
      </c>
      <c r="P2271" s="5">
        <f ca="1">VLOOKUP(CONCATENATE($F2271," ",$G2271),AllocFactorMatrix,(P$4+1),FALSE)*$E2272</f>
        <v>299.76231866297883</v>
      </c>
      <c r="Q2271" s="5">
        <f ca="1">VLOOKUP(CONCATENATE($F2271," ",$G2271),AllocFactorMatrix,(Q$4+1),FALSE)*$E2272</f>
        <v>573.35175941335683</v>
      </c>
      <c r="R2271" s="5">
        <f ca="1">VLOOKUP(CONCATENATE($F2271," ",$G2271),AllocFactorMatrix,(R$4+1),FALSE)*$E2272</f>
        <v>100.06975974927494</v>
      </c>
      <c r="S2271" s="5">
        <f t="shared" ca="1" si="1139"/>
        <v>2140.3566794643398</v>
      </c>
      <c r="T2271" s="5">
        <f ca="1">VLOOKUP(CONCATENATE($F2271," ",$G2271),AllocFactorMatrix,(T$4+1),FALSE)*$E2272</f>
        <v>8.1173975514872456</v>
      </c>
      <c r="U2271" s="5">
        <f ca="1">VLOOKUP(CONCATENATE($F2271," ",$G2271),AllocFactorMatrix,(U$4+1),FALSE)*$E2272</f>
        <v>178.45779003844305</v>
      </c>
      <c r="V2271" s="5">
        <f ca="1">VLOOKUP(CONCATENATE($F2271," ",$G2271),AllocFactorMatrix,(V$4+1),FALSE)*$E2272</f>
        <v>843.61745953055174</v>
      </c>
      <c r="W2271" s="5">
        <f ca="1">VLOOKUP(CONCATENATE($F2271," ",$G2271),AllocFactorMatrix,(W$4+1),FALSE)*$E2272</f>
        <v>150.16054542811153</v>
      </c>
      <c r="X2271" s="5">
        <f t="shared" ca="1" si="1140"/>
        <v>1180.3531925485936</v>
      </c>
      <c r="Y2271" s="5">
        <f ca="1">VLOOKUP(CONCATENATE($F2271," ",$G2271),AllocFactorMatrix,(Y$4+1),FALSE)*$E2272</f>
        <v>319.4575944227193</v>
      </c>
      <c r="Z2271" s="5">
        <f ca="1">VLOOKUP(CONCATENATE($F2271," ",$G2271),AllocFactorMatrix,(Z$4+1),FALSE)*$E2272</f>
        <v>5.0610862143458588</v>
      </c>
      <c r="AA2271" s="5">
        <f t="shared" ca="1" si="1138"/>
        <v>324.51868063706513</v>
      </c>
      <c r="AB2271" s="5">
        <f ca="1">VLOOKUP(CONCATENATE($F2271," ",$G2271),AllocFactorMatrix,(AB$4+1),FALSE)*$E2272</f>
        <v>9.1029242374458654</v>
      </c>
      <c r="AC2271" s="5">
        <f ca="1">VLOOKUP(CONCATENATE($F2271," ",$G2271),AllocFactorMatrix,(AC$4+1),FALSE)*$E2272</f>
        <v>14009.69299928128</v>
      </c>
      <c r="AD2271" s="5">
        <f ca="1">VLOOKUP(CONCATENATE($F2271," ",$G2271),AllocFactorMatrix,(AD$4+1),FALSE)*$E2272</f>
        <v>3867.488416764078</v>
      </c>
    </row>
    <row r="2272" spans="1:30" collapsed="1">
      <c r="D2272" s="1" t="s">
        <v>325</v>
      </c>
      <c r="E2272" s="40">
        <v>1963938</v>
      </c>
      <c r="F2272" s="10" t="s">
        <v>70</v>
      </c>
      <c r="G2272" s="55" t="str">
        <f>$G$15</f>
        <v>TOTAL</v>
      </c>
      <c r="H2272" s="4">
        <f t="shared" ca="1" si="1136"/>
        <v>1963937.9999999995</v>
      </c>
      <c r="I2272" s="5">
        <f ca="1">VLOOKUP(CONCATENATE($F2272," ",$G2272),AllocFactorMatrix,(I$4+1),FALSE)*$E2272</f>
        <v>1164798.9750633293</v>
      </c>
      <c r="J2272" s="5">
        <f ca="1">VLOOKUP(CONCATENATE($F2272," ",$G2272),AllocFactorMatrix,(J$4+1),FALSE)*$E2272</f>
        <v>71806.05406428338</v>
      </c>
      <c r="K2272" s="5">
        <f ca="1">VLOOKUP(CONCATENATE($F2272," ",$G2272),AllocFactorMatrix,(K$4+1),FALSE)*$E2272</f>
        <v>174621.05335094553</v>
      </c>
      <c r="L2272" s="5">
        <f ca="1">VLOOKUP(CONCATENATE($F2272," ",$G2272),AllocFactorMatrix,(L$4+1),FALSE)*$E2272</f>
        <v>5180.4594054122408</v>
      </c>
      <c r="M2272" s="5">
        <f ca="1">VLOOKUP(CONCATENATE($F2272," ",$G2272),AllocFactorMatrix,(M$4+1),FALSE)*$E2272</f>
        <v>465.00711048644996</v>
      </c>
      <c r="N2272" s="5">
        <f t="shared" ca="1" si="1137"/>
        <v>180266.5198668442</v>
      </c>
      <c r="O2272" s="5">
        <f ca="1">VLOOKUP(CONCATENATE($F2272," ",$G2272),AllocFactorMatrix,(O$4+1),FALSE)*$E2272</f>
        <v>129018.54102594216</v>
      </c>
      <c r="P2272" s="5">
        <f ca="1">VLOOKUP(CONCATENATE($F2272," ",$G2272),AllocFactorMatrix,(P$4+1),FALSE)*$E2272</f>
        <v>21339.938243206685</v>
      </c>
      <c r="Q2272" s="5">
        <f ca="1">VLOOKUP(CONCATENATE($F2272," ",$G2272),AllocFactorMatrix,(Q$4+1),FALSE)*$E2272</f>
        <v>6086.9527000562139</v>
      </c>
      <c r="R2272" s="5">
        <f ca="1">VLOOKUP(CONCATENATE($F2272," ",$G2272),AllocFactorMatrix,(R$4+1),FALSE)*$E2272</f>
        <v>255.80133402303005</v>
      </c>
      <c r="S2272" s="5">
        <f t="shared" ca="1" si="1139"/>
        <v>156701.2333032281</v>
      </c>
      <c r="T2272" s="5">
        <f ca="1">VLOOKUP(CONCATENATE($F2272," ",$G2272),AllocFactorMatrix,(T$4+1),FALSE)*$E2272</f>
        <v>4275.7354995734731</v>
      </c>
      <c r="U2272" s="5">
        <f ca="1">VLOOKUP(CONCATENATE($F2272," ",$G2272),AllocFactorMatrix,(U$4+1),FALSE)*$E2272</f>
        <v>63843.701536857145</v>
      </c>
      <c r="V2272" s="5">
        <f ca="1">VLOOKUP(CONCATENATE($F2272," ",$G2272),AllocFactorMatrix,(V$4+1),FALSE)*$E2272</f>
        <v>225839.33976885094</v>
      </c>
      <c r="W2272" s="5">
        <f ca="1">VLOOKUP(CONCATENATE($F2272," ",$G2272),AllocFactorMatrix,(W$4+1),FALSE)*$E2272</f>
        <v>33656.716207257195</v>
      </c>
      <c r="X2272" s="5">
        <f t="shared" ca="1" si="1140"/>
        <v>327615.49301253876</v>
      </c>
      <c r="Y2272" s="5">
        <f ca="1">VLOOKUP(CONCATENATE($F2272," ",$G2272),AllocFactorMatrix,(Y$4+1),FALSE)*$E2272</f>
        <v>38833.684809360901</v>
      </c>
      <c r="Z2272" s="5">
        <f ca="1">VLOOKUP(CONCATENATE($F2272," ",$G2272),AllocFactorMatrix,(Z$4+1),FALSE)*$E2272</f>
        <v>633.86995831459603</v>
      </c>
      <c r="AA2272" s="5">
        <f t="shared" ca="1" si="1138"/>
        <v>39467.554767675494</v>
      </c>
      <c r="AB2272" s="5">
        <f ca="1">VLOOKUP(CONCATENATE($F2272," ",$G2272),AllocFactorMatrix,(AB$4+1),FALSE)*$E2272</f>
        <v>506.48252846177223</v>
      </c>
      <c r="AC2272" s="5">
        <f ca="1">VLOOKUP(CONCATENATE($F2272," ",$G2272),AllocFactorMatrix,(AC$4+1),FALSE)*$E2272</f>
        <v>18141.206585528271</v>
      </c>
      <c r="AD2272" s="5">
        <f ca="1">VLOOKUP(CONCATENATE($F2272," ",$G2272),AllocFactorMatrix,(AD$4+1),FALSE)*$E2272</f>
        <v>4634.4808081104566</v>
      </c>
    </row>
    <row r="2273" spans="4:30" hidden="1" outlineLevel="1">
      <c r="E2273" s="51"/>
      <c r="F2273" s="52" t="str">
        <f>F2280</f>
        <v>LABOR_M</v>
      </c>
      <c r="G2273" s="55" t="str">
        <f>$G$8</f>
        <v>PRODUCTION</v>
      </c>
      <c r="H2273" s="4">
        <f t="shared" ca="1" si="1136"/>
        <v>5172.3833673845793</v>
      </c>
      <c r="I2273" s="5">
        <f ca="1">VLOOKUP(CONCATENATE($F2273," ",$G2273),AllocFactorMatrix,(I$4+1),FALSE)*$E2280</f>
        <v>2871.7407987044121</v>
      </c>
      <c r="J2273" s="5">
        <f ca="1">VLOOKUP(CONCATENATE($F2273," ",$G2273),AllocFactorMatrix,(J$4+1),FALSE)*$E2280</f>
        <v>132.14279655630452</v>
      </c>
      <c r="K2273" s="5">
        <f ca="1">VLOOKUP(CONCATENATE($F2273," ",$G2273),AllocFactorMatrix,(K$4+1),FALSE)*$E2280</f>
        <v>435.31631376992601</v>
      </c>
      <c r="L2273" s="5">
        <f ca="1">VLOOKUP(CONCATENATE($F2273," ",$G2273),AllocFactorMatrix,(L$4+1),FALSE)*$E2280</f>
        <v>10.877164973427703</v>
      </c>
      <c r="M2273" s="5">
        <f ca="1">VLOOKUP(CONCATENATE($F2273," ",$G2273),AllocFactorMatrix,(M$4+1),FALSE)*$E2280</f>
        <v>1.4002146373832896</v>
      </c>
      <c r="N2273" s="5">
        <f t="shared" ca="1" si="1137"/>
        <v>447.59369338073697</v>
      </c>
      <c r="O2273" s="5">
        <f ca="1">VLOOKUP(CONCATENATE($F2273," ",$G2273),AllocFactorMatrix,(O$4+1),FALSE)*$E2280</f>
        <v>331.15100388693156</v>
      </c>
      <c r="P2273" s="5">
        <f ca="1">VLOOKUP(CONCATENATE($F2273," ",$G2273),AllocFactorMatrix,(P$4+1),FALSE)*$E2280</f>
        <v>59.938960928818858</v>
      </c>
      <c r="Q2273" s="5">
        <f ca="1">VLOOKUP(CONCATENATE($F2273," ",$G2273),AllocFactorMatrix,(Q$4+1),FALSE)*$E2280</f>
        <v>23.183966908775545</v>
      </c>
      <c r="R2273" s="5">
        <f ca="1">VLOOKUP(CONCATENATE($F2273," ",$G2273),AllocFactorMatrix,(R$4+1),FALSE)*$E2280</f>
        <v>0.49953854069163733</v>
      </c>
      <c r="S2273" s="5">
        <f t="shared" ca="1" si="1139"/>
        <v>414.77347026521755</v>
      </c>
      <c r="T2273" s="5">
        <f ca="1">VLOOKUP(CONCATENATE($F2273," ",$G2273),AllocFactorMatrix,(T$4+1),FALSE)*$E2280</f>
        <v>10.515253372615417</v>
      </c>
      <c r="U2273" s="5">
        <f ca="1">VLOOKUP(CONCATENATE($F2273," ",$G2273),AllocFactorMatrix,(U$4+1),FALSE)*$E2280</f>
        <v>167.42111326988513</v>
      </c>
      <c r="V2273" s="5">
        <f ca="1">VLOOKUP(CONCATENATE($F2273," ",$G2273),AllocFactorMatrix,(V$4+1),FALSE)*$E2280</f>
        <v>907.95881624386391</v>
      </c>
      <c r="W2273" s="5">
        <f ca="1">VLOOKUP(CONCATENATE($F2273," ",$G2273),AllocFactorMatrix,(W$4+1),FALSE)*$E2280</f>
        <v>119.46255388321201</v>
      </c>
      <c r="X2273" s="5">
        <f ca="1">SUBTOTAL(9,T2273:W2273)</f>
        <v>1205.3577367695764</v>
      </c>
      <c r="Y2273" s="5">
        <f ca="1">VLOOKUP(CONCATENATE($F2273," ",$G2273),AllocFactorMatrix,(Y$4+1),FALSE)*$E2280</f>
        <v>97.599826867373011</v>
      </c>
      <c r="Z2273" s="5">
        <f ca="1">VLOOKUP(CONCATENATE($F2273," ",$G2273),AllocFactorMatrix,(Z$4+1),FALSE)*$E2280</f>
        <v>2.0287766392355309</v>
      </c>
      <c r="AA2273" s="5">
        <f t="shared" ca="1" si="1138"/>
        <v>99.628603506608542</v>
      </c>
      <c r="AB2273" s="5">
        <f ca="1">VLOOKUP(CONCATENATE($F2273," ",$G2273),AllocFactorMatrix,(AB$4+1),FALSE)*$E2280</f>
        <v>1.1462682017236046</v>
      </c>
      <c r="AC2273" s="5">
        <f ca="1">VLOOKUP(CONCATENATE($F2273," ",$G2273),AllocFactorMatrix,(AC$4+1),FALSE)*$E2280</f>
        <v>0</v>
      </c>
      <c r="AD2273" s="5">
        <f ca="1">VLOOKUP(CONCATENATE($F2273," ",$G2273),AllocFactorMatrix,(AD$4+1),FALSE)*$E2280</f>
        <v>0</v>
      </c>
    </row>
    <row r="2274" spans="4:30" hidden="1" outlineLevel="1">
      <c r="E2274" s="51"/>
      <c r="F2274" s="52" t="str">
        <f>F2280</f>
        <v>LABOR_M</v>
      </c>
      <c r="G2274" s="55" t="str">
        <f>$G$9</f>
        <v>BULKTRAN</v>
      </c>
      <c r="H2274" s="4">
        <f t="shared" ca="1" si="1136"/>
        <v>18.898948237524632</v>
      </c>
      <c r="I2274" s="5">
        <f ca="1">VLOOKUP(CONCATENATE($F2274," ",$G2274),AllocFactorMatrix,(I$4+1),FALSE)*$E2280</f>
        <v>9.30930043933005</v>
      </c>
      <c r="J2274" s="5">
        <f ca="1">VLOOKUP(CONCATENATE($F2274," ",$G2274),AllocFactorMatrix,(J$4+1),FALSE)*$E2280</f>
        <v>0.46019198493164809</v>
      </c>
      <c r="K2274" s="5">
        <f ca="1">VLOOKUP(CONCATENATE($F2274," ",$G2274),AllocFactorMatrix,(K$4+1),FALSE)*$E2280</f>
        <v>1.6856568668405936</v>
      </c>
      <c r="L2274" s="5">
        <f ca="1">VLOOKUP(CONCATENATE($F2274," ",$G2274),AllocFactorMatrix,(L$4+1),FALSE)*$E2280</f>
        <v>5.3058493415813562E-2</v>
      </c>
      <c r="M2274" s="5">
        <f ca="1">VLOOKUP(CONCATENATE($F2274," ",$G2274),AllocFactorMatrix,(M$4+1),FALSE)*$E2280</f>
        <v>4.9756557342488942E-3</v>
      </c>
      <c r="N2274" s="5">
        <f t="shared" ca="1" si="1137"/>
        <v>1.743691015990656</v>
      </c>
      <c r="O2274" s="5">
        <f ca="1">VLOOKUP(CONCATENATE($F2274," ",$G2274),AllocFactorMatrix,(O$4+1),FALSE)*$E2280</f>
        <v>1.2813614408672016</v>
      </c>
      <c r="P2274" s="5">
        <f ca="1">VLOOKUP(CONCATENATE($F2274," ",$G2274),AllocFactorMatrix,(P$4+1),FALSE)*$E2280</f>
        <v>0.23875496755135117</v>
      </c>
      <c r="Q2274" s="5">
        <f ca="1">VLOOKUP(CONCATENATE($F2274," ",$G2274),AllocFactorMatrix,(Q$4+1),FALSE)*$E2280</f>
        <v>0.10788892421884516</v>
      </c>
      <c r="R2274" s="5">
        <f ca="1">VLOOKUP(CONCATENATE($F2274," ",$G2274),AllocFactorMatrix,(R$4+1),FALSE)*$E2280</f>
        <v>4.8516443229136676E-3</v>
      </c>
      <c r="S2274" s="5">
        <f t="shared" ca="1" si="1139"/>
        <v>1.6328569769603116</v>
      </c>
      <c r="T2274" s="5">
        <f ca="1">VLOOKUP(CONCATENATE($F2274," ",$G2274),AllocFactorMatrix,(T$4+1),FALSE)*$E2280</f>
        <v>4.4761237130226304E-2</v>
      </c>
      <c r="U2274" s="5">
        <f ca="1">VLOOKUP(CONCATENATE($F2274," ",$G2274),AllocFactorMatrix,(U$4+1),FALSE)*$E2280</f>
        <v>0.73251001913407887</v>
      </c>
      <c r="V2274" s="5">
        <f ca="1">VLOOKUP(CONCATENATE($F2274," ",$G2274),AllocFactorMatrix,(V$4+1),FALSE)*$E2280</f>
        <v>3.8713360335154587</v>
      </c>
      <c r="W2274" s="5">
        <f ca="1">VLOOKUP(CONCATENATE($F2274," ",$G2274),AllocFactorMatrix,(W$4+1),FALSE)*$E2280</f>
        <v>0.69909912310771849</v>
      </c>
      <c r="X2274" s="5">
        <f t="shared" ref="X2274:X2280" ca="1" si="1141">SUBTOTAL(9,T2274:W2274)</f>
        <v>5.3477064128874821</v>
      </c>
      <c r="Y2274" s="5">
        <f ca="1">VLOOKUP(CONCATENATE($F2274," ",$G2274),AllocFactorMatrix,(Y$4+1),FALSE)*$E2280</f>
        <v>0.39350406522531733</v>
      </c>
      <c r="Z2274" s="5">
        <f ca="1">VLOOKUP(CONCATENATE($F2274," ",$G2274),AllocFactorMatrix,(Z$4+1),FALSE)*$E2280</f>
        <v>6.5910426773124276E-3</v>
      </c>
      <c r="AA2274" s="5">
        <f t="shared" ca="1" si="1138"/>
        <v>0.40009510790262975</v>
      </c>
      <c r="AB2274" s="5">
        <f ca="1">VLOOKUP(CONCATENATE($F2274," ",$G2274),AllocFactorMatrix,(AB$4+1),FALSE)*$E2280</f>
        <v>5.1062995218573897E-3</v>
      </c>
      <c r="AC2274" s="5">
        <f ca="1">VLOOKUP(CONCATENATE($F2274," ",$G2274),AllocFactorMatrix,(AC$4+1),FALSE)*$E2280</f>
        <v>0</v>
      </c>
      <c r="AD2274" s="5">
        <f ca="1">VLOOKUP(CONCATENATE($F2274," ",$G2274),AllocFactorMatrix,(AD$4+1),FALSE)*$E2280</f>
        <v>0</v>
      </c>
    </row>
    <row r="2275" spans="4:30" hidden="1" outlineLevel="1">
      <c r="E2275" s="51"/>
      <c r="F2275" s="52" t="str">
        <f>F2280</f>
        <v>LABOR_M</v>
      </c>
      <c r="G2275" s="55" t="str">
        <f>$G$10</f>
        <v>SUBTRAN</v>
      </c>
      <c r="H2275" s="4">
        <f t="shared" ca="1" si="1136"/>
        <v>4.1569847105351876</v>
      </c>
      <c r="I2275" s="5">
        <f ca="1">VLOOKUP(CONCATENATE($F2275," ",$G2275),AllocFactorMatrix,(I$4+1),FALSE)*$E2280</f>
        <v>2.0239004722131111</v>
      </c>
      <c r="J2275" s="5">
        <f ca="1">VLOOKUP(CONCATENATE($F2275," ",$G2275),AllocFactorMatrix,(J$4+1),FALSE)*$E2280</f>
        <v>9.7676084365154639E-2</v>
      </c>
      <c r="K2275" s="5">
        <f ca="1">VLOOKUP(CONCATENATE($F2275," ",$G2275),AllocFactorMatrix,(K$4+1),FALSE)*$E2280</f>
        <v>0.35534081901085707</v>
      </c>
      <c r="L2275" s="5">
        <f ca="1">VLOOKUP(CONCATENATE($F2275," ",$G2275),AllocFactorMatrix,(L$4+1),FALSE)*$E2280</f>
        <v>1.0976143566882672E-2</v>
      </c>
      <c r="M2275" s="5">
        <f ca="1">VLOOKUP(CONCATENATE($F2275," ",$G2275),AllocFactorMatrix,(M$4+1),FALSE)*$E2280</f>
        <v>1.3670206320505842E-3</v>
      </c>
      <c r="N2275" s="5">
        <f t="shared" ca="1" si="1137"/>
        <v>0.36768398320979029</v>
      </c>
      <c r="O2275" s="5">
        <f ca="1">VLOOKUP(CONCATENATE($F2275," ",$G2275),AllocFactorMatrix,(O$4+1),FALSE)*$E2280</f>
        <v>0.26846554267398609</v>
      </c>
      <c r="P2275" s="5">
        <f ca="1">VLOOKUP(CONCATENATE($F2275," ",$G2275),AllocFactorMatrix,(P$4+1),FALSE)*$E2280</f>
        <v>4.9907431256725469E-2</v>
      </c>
      <c r="Q2275" s="5">
        <f ca="1">VLOOKUP(CONCATENATE($F2275," ",$G2275),AllocFactorMatrix,(Q$4+1),FALSE)*$E2280</f>
        <v>2.969551626404664E-2</v>
      </c>
      <c r="R2275" s="5">
        <f ca="1">VLOOKUP(CONCATENATE($F2275," ",$G2275),AllocFactorMatrix,(R$4+1),FALSE)*$E2280</f>
        <v>0</v>
      </c>
      <c r="S2275" s="5">
        <f t="shared" ca="1" si="1139"/>
        <v>0.34806849019475822</v>
      </c>
      <c r="T2275" s="5">
        <f ca="1">VLOOKUP(CONCATENATE($F2275," ",$G2275),AllocFactorMatrix,(T$4+1),FALSE)*$E2280</f>
        <v>9.3743557806023232E-3</v>
      </c>
      <c r="U2275" s="5">
        <f ca="1">VLOOKUP(CONCATENATE($F2275," ",$G2275),AllocFactorMatrix,(U$4+1),FALSE)*$E2280</f>
        <v>0.15346355636683967</v>
      </c>
      <c r="V2275" s="5">
        <f ca="1">VLOOKUP(CONCATENATE($F2275," ",$G2275),AllocFactorMatrix,(V$4+1),FALSE)*$E2280</f>
        <v>1.0691319656261915</v>
      </c>
      <c r="W2275" s="5">
        <f ca="1">VLOOKUP(CONCATENATE($F2275," ",$G2275),AllocFactorMatrix,(W$4+1),FALSE)*$E2280</f>
        <v>0</v>
      </c>
      <c r="X2275" s="5">
        <f t="shared" ca="1" si="1141"/>
        <v>1.2319698777736334</v>
      </c>
      <c r="Y2275" s="5">
        <f ca="1">VLOOKUP(CONCATENATE($F2275," ",$G2275),AllocFactorMatrix,(Y$4+1),FALSE)*$E2280</f>
        <v>8.0800262961600464E-2</v>
      </c>
      <c r="Z2275" s="5">
        <f ca="1">VLOOKUP(CONCATENATE($F2275," ",$G2275),AllocFactorMatrix,(Z$4+1),FALSE)*$E2280</f>
        <v>1.3469425787550014E-3</v>
      </c>
      <c r="AA2275" s="5">
        <f t="shared" ca="1" si="1138"/>
        <v>8.214720554035547E-2</v>
      </c>
      <c r="AB2275" s="5">
        <f ca="1">VLOOKUP(CONCATENATE($F2275," ",$G2275),AllocFactorMatrix,(AB$4+1),FALSE)*$E2280</f>
        <v>1.0789774619413104E-3</v>
      </c>
      <c r="AC2275" s="5">
        <f ca="1">VLOOKUP(CONCATENATE($F2275," ",$G2275),AllocFactorMatrix,(AC$4+1),FALSE)*$E2280</f>
        <v>3.6687540329668382E-3</v>
      </c>
      <c r="AD2275" s="5">
        <f ca="1">VLOOKUP(CONCATENATE($F2275," ",$G2275),AllocFactorMatrix,(AD$4+1),FALSE)*$E2280</f>
        <v>7.9086574347604752E-4</v>
      </c>
    </row>
    <row r="2276" spans="4:30" hidden="1" outlineLevel="1">
      <c r="E2276" s="51"/>
      <c r="F2276" s="52" t="str">
        <f>F2280</f>
        <v>LABOR_M</v>
      </c>
      <c r="G2276" s="55" t="str">
        <f>$G$11</f>
        <v>DISTPRI</v>
      </c>
      <c r="H2276" s="4">
        <f t="shared" ca="1" si="1136"/>
        <v>2663.373778221578</v>
      </c>
      <c r="I2276" s="5">
        <f ca="1">VLOOKUP(CONCATENATE($F2276," ",$G2276),AllocFactorMatrix,(I$4+1),FALSE)*$E2280</f>
        <v>1780.0462902817101</v>
      </c>
      <c r="J2276" s="5">
        <f ca="1">VLOOKUP(CONCATENATE($F2276," ",$G2276),AllocFactorMatrix,(J$4+1),FALSE)*$E2280</f>
        <v>83.906735247286676</v>
      </c>
      <c r="K2276" s="5">
        <f ca="1">VLOOKUP(CONCATENATE($F2276," ",$G2276),AllocFactorMatrix,(K$4+1),FALSE)*$E2280</f>
        <v>304.67050532128309</v>
      </c>
      <c r="L2276" s="5">
        <f ca="1">VLOOKUP(CONCATENATE($F2276," ",$G2276),AllocFactorMatrix,(L$4+1),FALSE)*$E2280</f>
        <v>9.4159039471567709</v>
      </c>
      <c r="M2276" s="5">
        <f ca="1">VLOOKUP(CONCATENATE($F2276," ",$G2276),AllocFactorMatrix,(M$4+1),FALSE)*$E2280</f>
        <v>0</v>
      </c>
      <c r="N2276" s="5">
        <f t="shared" ca="1" si="1137"/>
        <v>314.08640926843987</v>
      </c>
      <c r="O2276" s="5">
        <f ca="1">VLOOKUP(CONCATENATE($F2276," ",$G2276),AllocFactorMatrix,(O$4+1),FALSE)*$E2280</f>
        <v>228.44962713991208</v>
      </c>
      <c r="P2276" s="5">
        <f ca="1">VLOOKUP(CONCATENATE($F2276," ",$G2276),AllocFactorMatrix,(P$4+1),FALSE)*$E2280</f>
        <v>42.548758428101799</v>
      </c>
      <c r="Q2276" s="5">
        <f ca="1">VLOOKUP(CONCATENATE($F2276," ",$G2276),AllocFactorMatrix,(Q$4+1),FALSE)*$E2280</f>
        <v>0</v>
      </c>
      <c r="R2276" s="5">
        <f ca="1">VLOOKUP(CONCATENATE($F2276," ",$G2276),AllocFactorMatrix,(R$4+1),FALSE)*$E2280</f>
        <v>0</v>
      </c>
      <c r="S2276" s="5">
        <f t="shared" ca="1" si="1139"/>
        <v>270.99838556801387</v>
      </c>
      <c r="T2276" s="5">
        <f ca="1">VLOOKUP(CONCATENATE($F2276," ",$G2276),AllocFactorMatrix,(T$4+1),FALSE)*$E2280</f>
        <v>8.144088424734397</v>
      </c>
      <c r="U2276" s="5">
        <f ca="1">VLOOKUP(CONCATENATE($F2276," ",$G2276),AllocFactorMatrix,(U$4+1),FALSE)*$E2280</f>
        <v>131.34571747222077</v>
      </c>
      <c r="V2276" s="5">
        <f ca="1">VLOOKUP(CONCATENATE($F2276," ",$G2276),AllocFactorMatrix,(V$4+1),FALSE)*$E2280</f>
        <v>0</v>
      </c>
      <c r="W2276" s="5">
        <f ca="1">VLOOKUP(CONCATENATE($F2276," ",$G2276),AllocFactorMatrix,(W$4+1),FALSE)*$E2280</f>
        <v>0</v>
      </c>
      <c r="X2276" s="5">
        <f t="shared" ca="1" si="1141"/>
        <v>139.48980589695518</v>
      </c>
      <c r="Y2276" s="5">
        <f ca="1">VLOOKUP(CONCATENATE($F2276," ",$G2276),AllocFactorMatrix,(Y$4+1),FALSE)*$E2280</f>
        <v>68.888061125802849</v>
      </c>
      <c r="Z2276" s="5">
        <f ca="1">VLOOKUP(CONCATENATE($F2276," ",$G2276),AllocFactorMatrix,(Z$4+1),FALSE)*$E2280</f>
        <v>1.1493225227692805</v>
      </c>
      <c r="AA2276" s="5">
        <f t="shared" ca="1" si="1138"/>
        <v>70.037383648572131</v>
      </c>
      <c r="AB2276" s="5">
        <f ca="1">VLOOKUP(CONCATENATE($F2276," ",$G2276),AllocFactorMatrix,(AB$4+1),FALSE)*$E2280</f>
        <v>0.93114382140924234</v>
      </c>
      <c r="AC2276" s="5">
        <f ca="1">VLOOKUP(CONCATENATE($F2276," ",$G2276),AllocFactorMatrix,(AC$4+1),FALSE)*$E2280</f>
        <v>3.1899693687339372</v>
      </c>
      <c r="AD2276" s="5">
        <f ca="1">VLOOKUP(CONCATENATE($F2276," ",$G2276),AllocFactorMatrix,(AD$4+1),FALSE)*$E2280</f>
        <v>0.68765512045772714</v>
      </c>
    </row>
    <row r="2277" spans="4:30" hidden="1" outlineLevel="1">
      <c r="E2277" s="51"/>
      <c r="F2277" s="52" t="str">
        <f>F2280</f>
        <v>LABOR_M</v>
      </c>
      <c r="G2277" s="55" t="str">
        <f>$G$12</f>
        <v>DISTSEC</v>
      </c>
      <c r="H2277" s="4">
        <f t="shared" ca="1" si="1136"/>
        <v>1099.2071167096428</v>
      </c>
      <c r="I2277" s="5">
        <f ca="1">VLOOKUP(CONCATENATE($F2277," ",$G2277),AllocFactorMatrix,(I$4+1),FALSE)*$E2280</f>
        <v>821.87875677702459</v>
      </c>
      <c r="J2277" s="5">
        <f ca="1">VLOOKUP(CONCATENATE($F2277," ",$G2277),AllocFactorMatrix,(J$4+1),FALSE)*$E2280</f>
        <v>39.623036804681057</v>
      </c>
      <c r="K2277" s="5">
        <f ca="1">VLOOKUP(CONCATENATE($F2277," ",$G2277),AllocFactorMatrix,(K$4+1),FALSE)*$E2280</f>
        <v>119.5592144421726</v>
      </c>
      <c r="L2277" s="5">
        <f ca="1">VLOOKUP(CONCATENATE($F2277," ",$G2277),AllocFactorMatrix,(L$4+1),FALSE)*$E2280</f>
        <v>0</v>
      </c>
      <c r="M2277" s="5">
        <f ca="1">VLOOKUP(CONCATENATE($F2277," ",$G2277),AllocFactorMatrix,(M$4+1),FALSE)*$E2280</f>
        <v>0</v>
      </c>
      <c r="N2277" s="5">
        <f t="shared" ca="1" si="1137"/>
        <v>119.5592144421726</v>
      </c>
      <c r="O2277" s="5">
        <f ca="1">VLOOKUP(CONCATENATE($F2277," ",$G2277),AllocFactorMatrix,(O$4+1),FALSE)*$E2280</f>
        <v>76.183596795474514</v>
      </c>
      <c r="P2277" s="5">
        <f ca="1">VLOOKUP(CONCATENATE($F2277," ",$G2277),AllocFactorMatrix,(P$4+1),FALSE)*$E2280</f>
        <v>0</v>
      </c>
      <c r="Q2277" s="5">
        <f ca="1">VLOOKUP(CONCATENATE($F2277," ",$G2277),AllocFactorMatrix,(Q$4+1),FALSE)*$E2280</f>
        <v>0</v>
      </c>
      <c r="R2277" s="5">
        <f ca="1">VLOOKUP(CONCATENATE($F2277," ",$G2277),AllocFactorMatrix,(R$4+1),FALSE)*$E2280</f>
        <v>0</v>
      </c>
      <c r="S2277" s="5">
        <f t="shared" ca="1" si="1139"/>
        <v>76.183596795474514</v>
      </c>
      <c r="T2277" s="5">
        <f ca="1">VLOOKUP(CONCATENATE($F2277," ",$G2277),AllocFactorMatrix,(T$4+1),FALSE)*$E2280</f>
        <v>2.0598446343409056</v>
      </c>
      <c r="U2277" s="5">
        <f ca="1">VLOOKUP(CONCATENATE($F2277," ",$G2277),AllocFactorMatrix,(U$4+1),FALSE)*$E2280</f>
        <v>0</v>
      </c>
      <c r="V2277" s="5">
        <f ca="1">VLOOKUP(CONCATENATE($F2277," ",$G2277),AllocFactorMatrix,(V$4+1),FALSE)*$E2280</f>
        <v>0</v>
      </c>
      <c r="W2277" s="5">
        <f ca="1">VLOOKUP(CONCATENATE($F2277," ",$G2277),AllocFactorMatrix,(W$4+1),FALSE)*$E2280</f>
        <v>0</v>
      </c>
      <c r="X2277" s="5">
        <f t="shared" ca="1" si="1141"/>
        <v>2.0598446343409056</v>
      </c>
      <c r="Y2277" s="5">
        <f ca="1">VLOOKUP(CONCATENATE($F2277," ",$G2277),AllocFactorMatrix,(Y$4+1),FALSE)*$E2280</f>
        <v>28.099869652426232</v>
      </c>
      <c r="Z2277" s="5">
        <f ca="1">VLOOKUP(CONCATENATE($F2277," ",$G2277),AllocFactorMatrix,(Z$4+1),FALSE)*$E2280</f>
        <v>0</v>
      </c>
      <c r="AA2277" s="5">
        <f t="shared" ca="1" si="1138"/>
        <v>28.099869652426232</v>
      </c>
      <c r="AB2277" s="5">
        <f ca="1">VLOOKUP(CONCATENATE($F2277," ",$G2277),AllocFactorMatrix,(AB$4+1),FALSE)*$E2280</f>
        <v>0.29159325132230596</v>
      </c>
      <c r="AC2277" s="5">
        <f ca="1">VLOOKUP(CONCATENATE($F2277," ",$G2277),AllocFactorMatrix,(AC$4+1),FALSE)*$E2280</f>
        <v>9.9007123948973774</v>
      </c>
      <c r="AD2277" s="5">
        <f ca="1">VLOOKUP(CONCATENATE($F2277," ",$G2277),AllocFactorMatrix,(AD$4+1),FALSE)*$E2280</f>
        <v>1.6104919573031984</v>
      </c>
    </row>
    <row r="2278" spans="4:30" hidden="1" outlineLevel="1">
      <c r="E2278" s="51"/>
      <c r="F2278" s="52" t="str">
        <f>F2280</f>
        <v>LABOR_M</v>
      </c>
      <c r="G2278" s="55" t="str">
        <f>$G$13</f>
        <v>ENERGY</v>
      </c>
      <c r="H2278" s="4">
        <f t="shared" ca="1" si="1136"/>
        <v>1361.6534573514728</v>
      </c>
      <c r="I2278" s="5">
        <f ca="1">VLOOKUP(CONCATENATE($F2278," ",$G2278),AllocFactorMatrix,(I$4+1),FALSE)*$E2280</f>
        <v>510.92926267793604</v>
      </c>
      <c r="J2278" s="5">
        <f ca="1">VLOOKUP(CONCATENATE($F2278," ",$G2278),AllocFactorMatrix,(J$4+1),FALSE)*$E2280</f>
        <v>33.111517741547345</v>
      </c>
      <c r="K2278" s="5">
        <f ca="1">VLOOKUP(CONCATENATE($F2278," ",$G2278),AllocFactorMatrix,(K$4+1),FALSE)*$E2280</f>
        <v>111.09273143495224</v>
      </c>
      <c r="L2278" s="5">
        <f ca="1">VLOOKUP(CONCATENATE($F2278," ",$G2278),AllocFactorMatrix,(L$4+1),FALSE)*$E2280</f>
        <v>3.5307792114330945</v>
      </c>
      <c r="M2278" s="5">
        <f ca="1">VLOOKUP(CONCATENATE($F2278," ",$G2278),AllocFactorMatrix,(M$4+1),FALSE)*$E2280</f>
        <v>0.32549656774379965</v>
      </c>
      <c r="N2278" s="5">
        <f t="shared" ca="1" si="1137"/>
        <v>114.94900721412914</v>
      </c>
      <c r="O2278" s="5">
        <f ca="1">VLOOKUP(CONCATENATE($F2278," ",$G2278),AllocFactorMatrix,(O$4+1),FALSE)*$E2280</f>
        <v>101.28479335488038</v>
      </c>
      <c r="P2278" s="5">
        <f ca="1">VLOOKUP(CONCATENATE($F2278," ",$G2278),AllocFactorMatrix,(P$4+1),FALSE)*$E2280</f>
        <v>18.776251799848321</v>
      </c>
      <c r="Q2278" s="5">
        <f ca="1">VLOOKUP(CONCATENATE($F2278," ",$G2278),AllocFactorMatrix,(Q$4+1),FALSE)*$E2280</f>
        <v>8.5314482222829522</v>
      </c>
      <c r="R2278" s="5">
        <f ca="1">VLOOKUP(CONCATENATE($F2278," ",$G2278),AllocFactorMatrix,(R$4+1),FALSE)*$E2280</f>
        <v>0.39529730089896847</v>
      </c>
      <c r="S2278" s="5">
        <f t="shared" ca="1" si="1139"/>
        <v>128.98779067791062</v>
      </c>
      <c r="T2278" s="5">
        <f ca="1">VLOOKUP(CONCATENATE($F2278," ",$G2278),AllocFactorMatrix,(T$4+1),FALSE)*$E2280</f>
        <v>3.8814252156583069</v>
      </c>
      <c r="U2278" s="5">
        <f ca="1">VLOOKUP(CONCATENATE($F2278," ",$G2278),AllocFactorMatrix,(U$4+1),FALSE)*$E2280</f>
        <v>68.152012102975235</v>
      </c>
      <c r="V2278" s="5">
        <f ca="1">VLOOKUP(CONCATENATE($F2278," ",$G2278),AllocFactorMatrix,(V$4+1),FALSE)*$E2280</f>
        <v>386.93882944568986</v>
      </c>
      <c r="W2278" s="5">
        <f ca="1">VLOOKUP(CONCATENATE($F2278," ",$G2278),AllocFactorMatrix,(W$4+1),FALSE)*$E2280</f>
        <v>73.411352118644899</v>
      </c>
      <c r="X2278" s="5">
        <f t="shared" ca="1" si="1141"/>
        <v>532.38361888296834</v>
      </c>
      <c r="Y2278" s="5">
        <f ca="1">VLOOKUP(CONCATENATE($F2278," ",$G2278),AllocFactorMatrix,(Y$4+1),FALSE)*$E2280</f>
        <v>27.441103594924794</v>
      </c>
      <c r="Z2278" s="5">
        <f ca="1">VLOOKUP(CONCATENATE($F2278," ",$G2278),AllocFactorMatrix,(Z$4+1),FALSE)*$E2280</f>
        <v>0.44669742116716654</v>
      </c>
      <c r="AA2278" s="5">
        <f t="shared" ca="1" si="1138"/>
        <v>27.887801016091959</v>
      </c>
      <c r="AB2278" s="5">
        <f ca="1">VLOOKUP(CONCATENATE($F2278," ",$G2278),AllocFactorMatrix,(AB$4+1),FALSE)*$E2280</f>
        <v>0.49825504079929966</v>
      </c>
      <c r="AC2278" s="5">
        <f ca="1">VLOOKUP(CONCATENATE($F2278," ",$G2278),AllocFactorMatrix,(AC$4+1),FALSE)*$E2280</f>
        <v>10.774098053297902</v>
      </c>
      <c r="AD2278" s="5">
        <f ca="1">VLOOKUP(CONCATENATE($F2278," ",$G2278),AllocFactorMatrix,(AD$4+1),FALSE)*$E2280</f>
        <v>2.1321060467926518</v>
      </c>
    </row>
    <row r="2279" spans="4:30" hidden="1" outlineLevel="1">
      <c r="E2279" s="51"/>
      <c r="F2279" s="52" t="str">
        <f>F2280</f>
        <v>LABOR_M</v>
      </c>
      <c r="G2279" s="55" t="str">
        <f>$G$14</f>
        <v>CUSTOMER</v>
      </c>
      <c r="H2279" s="4">
        <f t="shared" ca="1" si="1136"/>
        <v>1026.3263473846646</v>
      </c>
      <c r="I2279" s="5">
        <f ca="1">VLOOKUP(CONCATENATE($F2279," ",$G2279),AllocFactorMatrix,(I$4+1),FALSE)*$E2280</f>
        <v>733.31119366047074</v>
      </c>
      <c r="J2279" s="5">
        <f ca="1">VLOOKUP(CONCATENATE($F2279," ",$G2279),AllocFactorMatrix,(J$4+1),FALSE)*$E2280</f>
        <v>125.49369182499071</v>
      </c>
      <c r="K2279" s="5">
        <f ca="1">VLOOKUP(CONCATENATE($F2279," ",$G2279),AllocFactorMatrix,(K$4+1),FALSE)*$E2280</f>
        <v>36.135419556163306</v>
      </c>
      <c r="L2279" s="5">
        <f ca="1">VLOOKUP(CONCATENATE($F2279," ",$G2279),AllocFactorMatrix,(L$4+1),FALSE)*$E2280</f>
        <v>6.0405021463113568</v>
      </c>
      <c r="M2279" s="5">
        <f ca="1">VLOOKUP(CONCATENATE($F2279," ",$G2279),AllocFactorMatrix,(M$4+1),FALSE)*$E2280</f>
        <v>0.95437037201118302</v>
      </c>
      <c r="N2279" s="5">
        <f t="shared" ca="1" si="1137"/>
        <v>43.130292074485844</v>
      </c>
      <c r="O2279" s="5">
        <f ca="1">VLOOKUP(CONCATENATE($F2279," ",$G2279),AllocFactorMatrix,(O$4+1),FALSE)*$E2280</f>
        <v>6.7429537293096944</v>
      </c>
      <c r="P2279" s="5">
        <f ca="1">VLOOKUP(CONCATENATE($F2279," ",$G2279),AllocFactorMatrix,(P$4+1),FALSE)*$E2280</f>
        <v>1.731777310459983</v>
      </c>
      <c r="Q2279" s="5">
        <f ca="1">VLOOKUP(CONCATENATE($F2279," ",$G2279),AllocFactorMatrix,(Q$4+1),FALSE)*$E2280</f>
        <v>3.3123495050780356</v>
      </c>
      <c r="R2279" s="5">
        <f ca="1">VLOOKUP(CONCATENATE($F2279," ",$G2279),AllocFactorMatrix,(R$4+1),FALSE)*$E2280</f>
        <v>0.57811982563363684</v>
      </c>
      <c r="S2279" s="5">
        <f t="shared" ca="1" si="1139"/>
        <v>12.36520037048135</v>
      </c>
      <c r="T2279" s="5">
        <f ca="1">VLOOKUP(CONCATENATE($F2279," ",$G2279),AllocFactorMatrix,(T$4+1),FALSE)*$E2280</f>
        <v>4.6895570338358075E-2</v>
      </c>
      <c r="U2279" s="5">
        <f ca="1">VLOOKUP(CONCATENATE($F2279," ",$G2279),AllocFactorMatrix,(U$4+1),FALSE)*$E2280</f>
        <v>1.0309806550798319</v>
      </c>
      <c r="V2279" s="5">
        <f ca="1">VLOOKUP(CONCATENATE($F2279," ",$G2279),AllocFactorMatrix,(V$4+1),FALSE)*$E2280</f>
        <v>4.8737198912764255</v>
      </c>
      <c r="W2279" s="5">
        <f ca="1">VLOOKUP(CONCATENATE($F2279," ",$G2279),AllocFactorMatrix,(W$4+1),FALSE)*$E2280</f>
        <v>0.86750271568010473</v>
      </c>
      <c r="X2279" s="5">
        <f t="shared" ca="1" si="1141"/>
        <v>6.8190988323747197</v>
      </c>
      <c r="Y2279" s="5">
        <f ca="1">VLOOKUP(CONCATENATE($F2279," ",$G2279),AllocFactorMatrix,(Y$4+1),FALSE)*$E2280</f>
        <v>1.845560229661106</v>
      </c>
      <c r="Z2279" s="5">
        <f ca="1">VLOOKUP(CONCATENATE($F2279," ",$G2279),AllocFactorMatrix,(Z$4+1),FALSE)*$E2280</f>
        <v>2.9238745921698197E-2</v>
      </c>
      <c r="AA2279" s="5">
        <f t="shared" ca="1" si="1138"/>
        <v>1.8747989755828043</v>
      </c>
      <c r="AB2279" s="5">
        <f ca="1">VLOOKUP(CONCATENATE($F2279," ",$G2279),AllocFactorMatrix,(AB$4+1),FALSE)*$E2280</f>
        <v>5.2589123688253289E-2</v>
      </c>
      <c r="AC2279" s="5">
        <f ca="1">VLOOKUP(CONCATENATE($F2279," ",$G2279),AllocFactorMatrix,(AC$4+1),FALSE)*$E2280</f>
        <v>80.936351743204426</v>
      </c>
      <c r="AD2279" s="5">
        <f ca="1">VLOOKUP(CONCATENATE($F2279," ",$G2279),AllocFactorMatrix,(AD$4+1),FALSE)*$E2280</f>
        <v>22.343130779385721</v>
      </c>
    </row>
    <row r="2280" spans="4:30" collapsed="1">
      <c r="D2280" s="1" t="s">
        <v>326</v>
      </c>
      <c r="E2280" s="40">
        <v>11346</v>
      </c>
      <c r="F2280" s="10" t="s">
        <v>70</v>
      </c>
      <c r="G2280" s="55" t="str">
        <f>$G$15</f>
        <v>TOTAL</v>
      </c>
      <c r="H2280" s="4">
        <f t="shared" ca="1" si="1136"/>
        <v>11346.000000000002</v>
      </c>
      <c r="I2280" s="5">
        <f ca="1">VLOOKUP(CONCATENATE($F2280," ",$G2280),AllocFactorMatrix,(I$4+1),FALSE)*$E2280</f>
        <v>6729.2395030130974</v>
      </c>
      <c r="J2280" s="5">
        <f ca="1">VLOOKUP(CONCATENATE($F2280," ",$G2280),AllocFactorMatrix,(J$4+1),FALSE)*$E2280</f>
        <v>414.83564624410707</v>
      </c>
      <c r="K2280" s="5">
        <f ca="1">VLOOKUP(CONCATENATE($F2280," ",$G2280),AllocFactorMatrix,(K$4+1),FALSE)*$E2280</f>
        <v>1008.8151822103488</v>
      </c>
      <c r="L2280" s="5">
        <f ca="1">VLOOKUP(CONCATENATE($F2280," ",$G2280),AllocFactorMatrix,(L$4+1),FALSE)*$E2280</f>
        <v>29.928384915311625</v>
      </c>
      <c r="M2280" s="5">
        <f ca="1">VLOOKUP(CONCATENATE($F2280," ",$G2280),AllocFactorMatrix,(M$4+1),FALSE)*$E2280</f>
        <v>2.6864242535045717</v>
      </c>
      <c r="N2280" s="5">
        <f t="shared" ca="1" si="1137"/>
        <v>1041.4299913791649</v>
      </c>
      <c r="O2280" s="5">
        <f ca="1">VLOOKUP(CONCATENATE($F2280," ",$G2280),AllocFactorMatrix,(O$4+1),FALSE)*$E2280</f>
        <v>745.36180189004938</v>
      </c>
      <c r="P2280" s="5">
        <f ca="1">VLOOKUP(CONCATENATE($F2280," ",$G2280),AllocFactorMatrix,(P$4+1),FALSE)*$E2280</f>
        <v>123.28441086603704</v>
      </c>
      <c r="Q2280" s="5">
        <f ca="1">VLOOKUP(CONCATENATE($F2280," ",$G2280),AllocFactorMatrix,(Q$4+1),FALSE)*$E2280</f>
        <v>35.165349076619428</v>
      </c>
      <c r="R2280" s="5">
        <f ca="1">VLOOKUP(CONCATENATE($F2280," ",$G2280),AllocFactorMatrix,(R$4+1),FALSE)*$E2280</f>
        <v>1.4778073115471562</v>
      </c>
      <c r="S2280" s="5">
        <f t="shared" ca="1" si="1139"/>
        <v>905.2893691442531</v>
      </c>
      <c r="T2280" s="5">
        <f ca="1">VLOOKUP(CONCATENATE($F2280," ",$G2280),AllocFactorMatrix,(T$4+1),FALSE)*$E2280</f>
        <v>24.701642810598209</v>
      </c>
      <c r="U2280" s="5">
        <f ca="1">VLOOKUP(CONCATENATE($F2280," ",$G2280),AllocFactorMatrix,(U$4+1),FALSE)*$E2280</f>
        <v>368.83579707566184</v>
      </c>
      <c r="V2280" s="5">
        <f ca="1">VLOOKUP(CONCATENATE($F2280," ",$G2280),AllocFactorMatrix,(V$4+1),FALSE)*$E2280</f>
        <v>1304.7118335799719</v>
      </c>
      <c r="W2280" s="5">
        <f ca="1">VLOOKUP(CONCATENATE($F2280," ",$G2280),AllocFactorMatrix,(W$4+1),FALSE)*$E2280</f>
        <v>194.44050784064473</v>
      </c>
      <c r="X2280" s="5">
        <f t="shared" ca="1" si="1141"/>
        <v>1892.6897813068767</v>
      </c>
      <c r="Y2280" s="5">
        <f ca="1">VLOOKUP(CONCATENATE($F2280," ",$G2280),AllocFactorMatrix,(Y$4+1),FALSE)*$E2280</f>
        <v>224.34872579837489</v>
      </c>
      <c r="Z2280" s="5">
        <f ca="1">VLOOKUP(CONCATENATE($F2280," ",$G2280),AllocFactorMatrix,(Z$4+1),FALSE)*$E2280</f>
        <v>3.6619733143497437</v>
      </c>
      <c r="AA2280" s="5">
        <f t="shared" ca="1" si="1138"/>
        <v>228.01069911272464</v>
      </c>
      <c r="AB2280" s="5">
        <f ca="1">VLOOKUP(CONCATENATE($F2280," ",$G2280),AllocFactorMatrix,(AB$4+1),FALSE)*$E2280</f>
        <v>2.9260347159265043</v>
      </c>
      <c r="AC2280" s="5">
        <f ca="1">VLOOKUP(CONCATENATE($F2280," ",$G2280),AllocFactorMatrix,(AC$4+1),FALSE)*$E2280</f>
        <v>104.80480031416661</v>
      </c>
      <c r="AD2280" s="5">
        <f ca="1">VLOOKUP(CONCATENATE($F2280," ",$G2280),AllocFactorMatrix,(AD$4+1),FALSE)*$E2280</f>
        <v>26.774174769682773</v>
      </c>
    </row>
    <row r="2281" spans="4:30" hidden="1" outlineLevel="1">
      <c r="E2281" s="51"/>
      <c r="F2281" s="52" t="str">
        <f>F2288</f>
        <v>LABOR_M</v>
      </c>
      <c r="G2281" s="55" t="str">
        <f>$G$8</f>
        <v>PRODUCTION</v>
      </c>
      <c r="H2281" s="4">
        <f t="shared" ref="H2281:H2288" ca="1" si="1142">SUBTOTAL(9,I2281:AD2281)</f>
        <v>10958.833401071563</v>
      </c>
      <c r="I2281" s="5">
        <f ca="1">VLOOKUP(CONCATENATE($F2281," ",$G2281),AllocFactorMatrix,(I$4+1),FALSE)*$E2288</f>
        <v>6084.4153939763237</v>
      </c>
      <c r="J2281" s="5">
        <f ca="1">VLOOKUP(CONCATENATE($F2281," ",$G2281),AllocFactorMatrix,(J$4+1),FALSE)*$E2288</f>
        <v>279.97361946210157</v>
      </c>
      <c r="K2281" s="5">
        <f ca="1">VLOOKUP(CONCATENATE($F2281," ",$G2281),AllocFactorMatrix,(K$4+1),FALSE)*$E2288</f>
        <v>922.31349080867722</v>
      </c>
      <c r="L2281" s="5">
        <f ca="1">VLOOKUP(CONCATENATE($F2281," ",$G2281),AllocFactorMatrix,(L$4+1),FALSE)*$E2288</f>
        <v>23.045669733494499</v>
      </c>
      <c r="M2281" s="5">
        <f ca="1">VLOOKUP(CONCATENATE($F2281," ",$G2281),AllocFactorMatrix,(M$4+1),FALSE)*$E2288</f>
        <v>2.9666631119387357</v>
      </c>
      <c r="N2281" s="5">
        <f t="shared" ref="N2281:N2288" ca="1" si="1143">SUBTOTAL(9,K2281:M2281)</f>
        <v>948.32582365411042</v>
      </c>
      <c r="O2281" s="5">
        <f ca="1">VLOOKUP(CONCATENATE($F2281," ",$G2281),AllocFactorMatrix,(O$4+1),FALSE)*$E2288</f>
        <v>701.61633901268715</v>
      </c>
      <c r="P2281" s="5">
        <f ca="1">VLOOKUP(CONCATENATE($F2281," ",$G2281),AllocFactorMatrix,(P$4+1),FALSE)*$E2288</f>
        <v>126.99389051365031</v>
      </c>
      <c r="Q2281" s="5">
        <f ca="1">VLOOKUP(CONCATENATE($F2281," ",$G2281),AllocFactorMatrix,(Q$4+1),FALSE)*$E2288</f>
        <v>49.120340253838826</v>
      </c>
      <c r="R2281" s="5">
        <f ca="1">VLOOKUP(CONCATENATE($F2281," ",$G2281),AllocFactorMatrix,(R$4+1),FALSE)*$E2288</f>
        <v>1.0583824237340269</v>
      </c>
      <c r="S2281" s="5">
        <f t="shared" ref="S2281:S2288" ca="1" si="1144">SUBTOTAL(9,O2281:R2281)</f>
        <v>878.78895220391018</v>
      </c>
      <c r="T2281" s="5">
        <f ca="1">VLOOKUP(CONCATENATE($F2281," ",$G2281),AllocFactorMatrix,(T$4+1),FALSE)*$E2288</f>
        <v>22.278880294756039</v>
      </c>
      <c r="U2281" s="5">
        <f ca="1">VLOOKUP(CONCATENATE($F2281," ",$G2281),AllocFactorMatrix,(U$4+1),FALSE)*$E2288</f>
        <v>354.71850360433359</v>
      </c>
      <c r="V2281" s="5">
        <f ca="1">VLOOKUP(CONCATENATE($F2281," ",$G2281),AllocFactorMatrix,(V$4+1),FALSE)*$E2288</f>
        <v>1923.7107336229724</v>
      </c>
      <c r="W2281" s="5">
        <f ca="1">VLOOKUP(CONCATENATE($F2281," ",$G2281),AllocFactorMatrix,(W$4+1),FALSE)*$E2288</f>
        <v>253.10773248709091</v>
      </c>
      <c r="X2281" s="5">
        <f ca="1">SUBTOTAL(9,T2281:W2281)</f>
        <v>2553.8158500091527</v>
      </c>
      <c r="Y2281" s="5">
        <f ca="1">VLOOKUP(CONCATENATE($F2281," ",$G2281),AllocFactorMatrix,(Y$4+1),FALSE)*$E2288</f>
        <v>206.78672995459016</v>
      </c>
      <c r="Z2281" s="5">
        <f ca="1">VLOOKUP(CONCATENATE($F2281," ",$G2281),AllocFactorMatrix,(Z$4+1),FALSE)*$E2288</f>
        <v>4.2984101560534924</v>
      </c>
      <c r="AA2281" s="5">
        <f t="shared" ref="AA2281:AA2288" ca="1" si="1145">SUBTOTAL(9,Y2281:Z2281)</f>
        <v>211.08514011064364</v>
      </c>
      <c r="AB2281" s="5">
        <f ca="1">VLOOKUP(CONCATENATE($F2281," ",$G2281),AllocFactorMatrix,(AB$4+1),FALSE)*$E2288</f>
        <v>2.4286216553176212</v>
      </c>
      <c r="AC2281" s="5">
        <f ca="1">VLOOKUP(CONCATENATE($F2281," ",$G2281),AllocFactorMatrix,(AC$4+1),FALSE)*$E2288</f>
        <v>0</v>
      </c>
      <c r="AD2281" s="5">
        <f ca="1">VLOOKUP(CONCATENATE($F2281," ",$G2281),AllocFactorMatrix,(AD$4+1),FALSE)*$E2288</f>
        <v>0</v>
      </c>
    </row>
    <row r="2282" spans="4:30" hidden="1" outlineLevel="1">
      <c r="E2282" s="51"/>
      <c r="F2282" s="52" t="str">
        <f>F2288</f>
        <v>LABOR_M</v>
      </c>
      <c r="G2282" s="55" t="str">
        <f>$G$9</f>
        <v>BULKTRAN</v>
      </c>
      <c r="H2282" s="4">
        <f t="shared" ca="1" si="1142"/>
        <v>40.041584407002873</v>
      </c>
      <c r="I2282" s="5">
        <f ca="1">VLOOKUP(CONCATENATE($F2282," ",$G2282),AllocFactorMatrix,(I$4+1),FALSE)*$E2288</f>
        <v>19.723803389833865</v>
      </c>
      <c r="J2282" s="5">
        <f ca="1">VLOOKUP(CONCATENATE($F2282," ",$G2282),AllocFactorMatrix,(J$4+1),FALSE)*$E2288</f>
        <v>0.97501807912673089</v>
      </c>
      <c r="K2282" s="5">
        <f ca="1">VLOOKUP(CONCATENATE($F2282," ",$G2282),AllocFactorMatrix,(K$4+1),FALSE)*$E2288</f>
        <v>3.5714353447894438</v>
      </c>
      <c r="L2282" s="5">
        <f ca="1">VLOOKUP(CONCATENATE($F2282," ",$G2282),AllocFactorMatrix,(L$4+1),FALSE)*$E2288</f>
        <v>0.11241610463799949</v>
      </c>
      <c r="M2282" s="5">
        <f ca="1">VLOOKUP(CONCATENATE($F2282," ",$G2282),AllocFactorMatrix,(M$4+1),FALSE)*$E2288</f>
        <v>1.0542022580258168E-2</v>
      </c>
      <c r="N2282" s="5">
        <f t="shared" ca="1" si="1143"/>
        <v>3.6943934720077016</v>
      </c>
      <c r="O2282" s="5">
        <f ca="1">VLOOKUP(CONCATENATE($F2282," ",$G2282),AllocFactorMatrix,(O$4+1),FALSE)*$E2288</f>
        <v>2.7148464372471937</v>
      </c>
      <c r="P2282" s="5">
        <f ca="1">VLOOKUP(CONCATENATE($F2282," ",$G2282),AllocFactorMatrix,(P$4+1),FALSE)*$E2288</f>
        <v>0.50585498545451535</v>
      </c>
      <c r="Q2282" s="5">
        <f ca="1">VLOOKUP(CONCATENATE($F2282," ",$G2282),AllocFactorMatrix,(Q$4+1),FALSE)*$E2288</f>
        <v>0.22858644890682345</v>
      </c>
      <c r="R2282" s="5">
        <f ca="1">VLOOKUP(CONCATENATE($F2282," ",$G2282),AllocFactorMatrix,(R$4+1),FALSE)*$E2288</f>
        <v>1.0279277091355688E-2</v>
      </c>
      <c r="S2282" s="5">
        <f t="shared" ca="1" si="1144"/>
        <v>3.4595671486998887</v>
      </c>
      <c r="T2282" s="5">
        <f ca="1">VLOOKUP(CONCATENATE($F2282," ",$G2282),AllocFactorMatrix,(T$4+1),FALSE)*$E2288</f>
        <v>9.4836539694474711E-2</v>
      </c>
      <c r="U2282" s="5">
        <f ca="1">VLOOKUP(CONCATENATE($F2282," ",$G2282),AllocFactorMatrix,(U$4+1),FALSE)*$E2288</f>
        <v>1.5519838136756674</v>
      </c>
      <c r="V2282" s="5">
        <f ca="1">VLOOKUP(CONCATENATE($F2282," ",$G2282),AllocFactorMatrix,(V$4+1),FALSE)*$E2288</f>
        <v>8.202278063606391</v>
      </c>
      <c r="W2282" s="5">
        <f ca="1">VLOOKUP(CONCATENATE($F2282," ",$G2282),AllocFactorMatrix,(W$4+1),FALSE)*$E2288</f>
        <v>1.4811954715658775</v>
      </c>
      <c r="X2282" s="5">
        <f t="shared" ref="X2282:X2288" ca="1" si="1146">SUBTOTAL(9,T2282:W2282)</f>
        <v>11.33029388854241</v>
      </c>
      <c r="Y2282" s="5">
        <f ca="1">VLOOKUP(CONCATENATE($F2282," ",$G2282),AllocFactorMatrix,(Y$4+1),FALSE)*$E2288</f>
        <v>0.83372503295887568</v>
      </c>
      <c r="Z2282" s="5">
        <f ca="1">VLOOKUP(CONCATENATE($F2282," ",$G2282),AllocFactorMatrix,(Z$4+1),FALSE)*$E2288</f>
        <v>1.3964575614305787E-2</v>
      </c>
      <c r="AA2282" s="5">
        <f t="shared" ca="1" si="1145"/>
        <v>0.84768960857318143</v>
      </c>
      <c r="AB2282" s="5">
        <f ca="1">VLOOKUP(CONCATENATE($F2282," ",$G2282),AllocFactorMatrix,(AB$4+1),FALSE)*$E2288</f>
        <v>1.0818820219101868E-2</v>
      </c>
      <c r="AC2282" s="5">
        <f ca="1">VLOOKUP(CONCATENATE($F2282," ",$G2282),AllocFactorMatrix,(AC$4+1),FALSE)*$E2288</f>
        <v>0</v>
      </c>
      <c r="AD2282" s="5">
        <f ca="1">VLOOKUP(CONCATENATE($F2282," ",$G2282),AllocFactorMatrix,(AD$4+1),FALSE)*$E2288</f>
        <v>0</v>
      </c>
    </row>
    <row r="2283" spans="4:30" hidden="1" outlineLevel="1">
      <c r="E2283" s="51"/>
      <c r="F2283" s="52" t="str">
        <f>F2288</f>
        <v>LABOR_M</v>
      </c>
      <c r="G2283" s="55" t="str">
        <f>$G$10</f>
        <v>SUBTRAN</v>
      </c>
      <c r="H2283" s="4">
        <f t="shared" ca="1" si="1142"/>
        <v>8.807487701088963</v>
      </c>
      <c r="I2283" s="5">
        <f ca="1">VLOOKUP(CONCATENATE($F2283," ",$G2283),AllocFactorMatrix,(I$4+1),FALSE)*$E2288</f>
        <v>4.2880789222220148</v>
      </c>
      <c r="J2283" s="5">
        <f ca="1">VLOOKUP(CONCATENATE($F2283," ",$G2283),AllocFactorMatrix,(J$4+1),FALSE)*$E2288</f>
        <v>0.20694829825964678</v>
      </c>
      <c r="K2283" s="5">
        <f ca="1">VLOOKUP(CONCATENATE($F2283," ",$G2283),AllocFactorMatrix,(K$4+1),FALSE)*$E2288</f>
        <v>0.75286779025224682</v>
      </c>
      <c r="L2283" s="5">
        <f ca="1">VLOOKUP(CONCATENATE($F2283," ",$G2283),AllocFactorMatrix,(L$4+1),FALSE)*$E2288</f>
        <v>2.3255377684143534E-2</v>
      </c>
      <c r="M2283" s="5">
        <f ca="1">VLOOKUP(CONCATENATE($F2283," ",$G2283),AllocFactorMatrix,(M$4+1),FALSE)*$E2288</f>
        <v>2.896334300534461E-3</v>
      </c>
      <c r="N2283" s="5">
        <f t="shared" ca="1" si="1143"/>
        <v>0.77901950223692484</v>
      </c>
      <c r="O2283" s="5">
        <f ca="1">VLOOKUP(CONCATENATE($F2283," ",$G2283),AllocFactorMatrix,(O$4+1),FALSE)*$E2288</f>
        <v>0.56880338271989705</v>
      </c>
      <c r="P2283" s="5">
        <f ca="1">VLOOKUP(CONCATENATE($F2283," ",$G2283),AllocFactorMatrix,(P$4+1),FALSE)*$E2288</f>
        <v>0.10573988542044981</v>
      </c>
      <c r="Q2283" s="5">
        <f ca="1">VLOOKUP(CONCATENATE($F2283," ",$G2283),AllocFactorMatrix,(Q$4+1),FALSE)*$E2288</f>
        <v>6.2916491756691104E-2</v>
      </c>
      <c r="R2283" s="5">
        <f ca="1">VLOOKUP(CONCATENATE($F2283," ",$G2283),AllocFactorMatrix,(R$4+1),FALSE)*$E2288</f>
        <v>0</v>
      </c>
      <c r="S2283" s="5">
        <f t="shared" ca="1" si="1144"/>
        <v>0.73745975989703794</v>
      </c>
      <c r="T2283" s="5">
        <f ca="1">VLOOKUP(CONCATENATE($F2283," ",$G2283),AllocFactorMatrix,(T$4+1),FALSE)*$E2288</f>
        <v>1.9861637459007514E-2</v>
      </c>
      <c r="U2283" s="5">
        <f ca="1">VLOOKUP(CONCATENATE($F2283," ",$G2283),AllocFactorMatrix,(U$4+1),FALSE)*$E2288</f>
        <v>0.32514634509981133</v>
      </c>
      <c r="V2283" s="5">
        <f ca="1">VLOOKUP(CONCATENATE($F2283," ",$G2283),AllocFactorMatrix,(V$4+1),FALSE)*$E2288</f>
        <v>2.2651915495935149</v>
      </c>
      <c r="W2283" s="5">
        <f ca="1">VLOOKUP(CONCATENATE($F2283," ",$G2283),AllocFactorMatrix,(W$4+1),FALSE)*$E2288</f>
        <v>0</v>
      </c>
      <c r="X2283" s="5">
        <f t="shared" ca="1" si="1146"/>
        <v>2.6101995321523335</v>
      </c>
      <c r="Y2283" s="5">
        <f ca="1">VLOOKUP(CONCATENATE($F2283," ",$G2283),AllocFactorMatrix,(Y$4+1),FALSE)*$E2288</f>
        <v>0.17119315365185206</v>
      </c>
      <c r="Z2283" s="5">
        <f ca="1">VLOOKUP(CONCATENATE($F2283," ",$G2283),AllocFactorMatrix,(Z$4+1),FALSE)*$E2288</f>
        <v>2.8537945223595525E-3</v>
      </c>
      <c r="AA2283" s="5">
        <f t="shared" ca="1" si="1145"/>
        <v>0.17404694817421162</v>
      </c>
      <c r="AB2283" s="5">
        <f ca="1">VLOOKUP(CONCATENATE($F2283," ",$G2283),AllocFactorMatrix,(AB$4+1),FALSE)*$E2288</f>
        <v>2.2860514020454047E-3</v>
      </c>
      <c r="AC2283" s="5">
        <f ca="1">VLOOKUP(CONCATENATE($F2283," ",$G2283),AllocFactorMatrix,(AC$4+1),FALSE)*$E2288</f>
        <v>7.7730634759818279E-3</v>
      </c>
      <c r="AD2283" s="5">
        <f ca="1">VLOOKUP(CONCATENATE($F2283," ",$G2283),AllocFactorMatrix,(AD$4+1),FALSE)*$E2288</f>
        <v>1.6756232687661474E-3</v>
      </c>
    </row>
    <row r="2284" spans="4:30" hidden="1" outlineLevel="1">
      <c r="E2284" s="51"/>
      <c r="F2284" s="52" t="str">
        <f>F2288</f>
        <v>LABOR_M</v>
      </c>
      <c r="G2284" s="55" t="str">
        <f>$G$11</f>
        <v>DISTPRI</v>
      </c>
      <c r="H2284" s="4">
        <f t="shared" ca="1" si="1142"/>
        <v>5642.9439674483092</v>
      </c>
      <c r="I2284" s="5">
        <f ca="1">VLOOKUP(CONCATENATE($F2284," ",$G2284),AllocFactorMatrix,(I$4+1),FALSE)*$E2288</f>
        <v>3771.4201279818462</v>
      </c>
      <c r="J2284" s="5">
        <f ca="1">VLOOKUP(CONCATENATE($F2284," ",$G2284),AllocFactorMatrix,(J$4+1),FALSE)*$E2288</f>
        <v>177.77489940150929</v>
      </c>
      <c r="K2284" s="5">
        <f ca="1">VLOOKUP(CONCATENATE($F2284," ",$G2284),AllocFactorMatrix,(K$4+1),FALSE)*$E2288</f>
        <v>645.51157037002679</v>
      </c>
      <c r="L2284" s="5">
        <f ca="1">VLOOKUP(CONCATENATE($F2284," ",$G2284),AllocFactorMatrix,(L$4+1),FALSE)*$E2288</f>
        <v>19.94966640099609</v>
      </c>
      <c r="M2284" s="5">
        <f ca="1">VLOOKUP(CONCATENATE($F2284," ",$G2284),AllocFactorMatrix,(M$4+1),FALSE)*$E2288</f>
        <v>0</v>
      </c>
      <c r="N2284" s="5">
        <f t="shared" ca="1" si="1143"/>
        <v>665.46123677102287</v>
      </c>
      <c r="O2284" s="5">
        <f ca="1">VLOOKUP(CONCATENATE($F2284," ",$G2284),AllocFactorMatrix,(O$4+1),FALSE)*$E2288</f>
        <v>484.02085200214583</v>
      </c>
      <c r="P2284" s="5">
        <f ca="1">VLOOKUP(CONCATENATE($F2284," ",$G2284),AllocFactorMatrix,(P$4+1),FALSE)*$E2288</f>
        <v>90.148916257107274</v>
      </c>
      <c r="Q2284" s="5">
        <f ca="1">VLOOKUP(CONCATENATE($F2284," ",$G2284),AllocFactorMatrix,(Q$4+1),FALSE)*$E2288</f>
        <v>0</v>
      </c>
      <c r="R2284" s="5">
        <f ca="1">VLOOKUP(CONCATENATE($F2284," ",$G2284),AllocFactorMatrix,(R$4+1),FALSE)*$E2288</f>
        <v>0</v>
      </c>
      <c r="S2284" s="5">
        <f t="shared" ca="1" si="1144"/>
        <v>574.16976825925315</v>
      </c>
      <c r="T2284" s="5">
        <f ca="1">VLOOKUP(CONCATENATE($F2284," ",$G2284),AllocFactorMatrix,(T$4+1),FALSE)*$E2288</f>
        <v>17.255045094499398</v>
      </c>
      <c r="U2284" s="5">
        <f ca="1">VLOOKUP(CONCATENATE($F2284," ",$G2284),AllocFactorMatrix,(U$4+1),FALSE)*$E2288</f>
        <v>278.28483186274588</v>
      </c>
      <c r="V2284" s="5">
        <f ca="1">VLOOKUP(CONCATENATE($F2284," ",$G2284),AllocFactorMatrix,(V$4+1),FALSE)*$E2288</f>
        <v>0</v>
      </c>
      <c r="W2284" s="5">
        <f ca="1">VLOOKUP(CONCATENATE($F2284," ",$G2284),AllocFactorMatrix,(W$4+1),FALSE)*$E2288</f>
        <v>0</v>
      </c>
      <c r="X2284" s="5">
        <f t="shared" ca="1" si="1146"/>
        <v>295.53987695724527</v>
      </c>
      <c r="Y2284" s="5">
        <f ca="1">VLOOKUP(CONCATENATE($F2284," ",$G2284),AllocFactorMatrix,(Y$4+1),FALSE)*$E2288</f>
        <v>145.95453035458968</v>
      </c>
      <c r="Z2284" s="5">
        <f ca="1">VLOOKUP(CONCATENATE($F2284," ",$G2284),AllocFactorMatrix,(Z$4+1),FALSE)*$E2288</f>
        <v>2.4350929071788059</v>
      </c>
      <c r="AA2284" s="5">
        <f t="shared" ca="1" si="1145"/>
        <v>148.38962326176849</v>
      </c>
      <c r="AB2284" s="5">
        <f ca="1">VLOOKUP(CONCATENATE($F2284," ",$G2284),AllocFactorMatrix,(AB$4+1),FALSE)*$E2288</f>
        <v>1.9728332736521046</v>
      </c>
      <c r="AC2284" s="5">
        <f ca="1">VLOOKUP(CONCATENATE($F2284," ",$G2284),AllocFactorMatrix,(AC$4+1),FALSE)*$E2288</f>
        <v>6.7586527106464933</v>
      </c>
      <c r="AD2284" s="5">
        <f ca="1">VLOOKUP(CONCATENATE($F2284," ",$G2284),AllocFactorMatrix,(AD$4+1),FALSE)*$E2288</f>
        <v>1.4569488313664112</v>
      </c>
    </row>
    <row r="2285" spans="4:30" hidden="1" outlineLevel="1">
      <c r="E2285" s="51"/>
      <c r="F2285" s="52" t="str">
        <f>F2288</f>
        <v>LABOR_M</v>
      </c>
      <c r="G2285" s="55" t="str">
        <f>$G$12</f>
        <v>DISTSEC</v>
      </c>
      <c r="H2285" s="4">
        <f t="shared" ca="1" si="1142"/>
        <v>2328.9123813311394</v>
      </c>
      <c r="I2285" s="5">
        <f ca="1">VLOOKUP(CONCATENATE($F2285," ",$G2285),AllocFactorMatrix,(I$4+1),FALSE)*$E2288</f>
        <v>1741.3311681793491</v>
      </c>
      <c r="J2285" s="5">
        <f ca="1">VLOOKUP(CONCATENATE($F2285," ",$G2285),AllocFactorMatrix,(J$4+1),FALSE)*$E2288</f>
        <v>83.950130596485806</v>
      </c>
      <c r="K2285" s="5">
        <f ca="1">VLOOKUP(CONCATENATE($F2285," ",$G2285),AllocFactorMatrix,(K$4+1),FALSE)*$E2288</f>
        <v>253.31252917110766</v>
      </c>
      <c r="L2285" s="5">
        <f ca="1">VLOOKUP(CONCATENATE($F2285," ",$G2285),AllocFactorMatrix,(L$4+1),FALSE)*$E2288</f>
        <v>0</v>
      </c>
      <c r="M2285" s="5">
        <f ca="1">VLOOKUP(CONCATENATE($F2285," ",$G2285),AllocFactorMatrix,(M$4+1),FALSE)*$E2288</f>
        <v>0</v>
      </c>
      <c r="N2285" s="5">
        <f t="shared" ca="1" si="1143"/>
        <v>253.31252917110766</v>
      </c>
      <c r="O2285" s="5">
        <f ca="1">VLOOKUP(CONCATENATE($F2285," ",$G2285),AllocFactorMatrix,(O$4+1),FALSE)*$E2288</f>
        <v>161.41172954049108</v>
      </c>
      <c r="P2285" s="5">
        <f ca="1">VLOOKUP(CONCATENATE($F2285," ",$G2285),AllocFactorMatrix,(P$4+1),FALSE)*$E2288</f>
        <v>0</v>
      </c>
      <c r="Q2285" s="5">
        <f ca="1">VLOOKUP(CONCATENATE($F2285," ",$G2285),AllocFactorMatrix,(Q$4+1),FALSE)*$E2288</f>
        <v>0</v>
      </c>
      <c r="R2285" s="5">
        <f ca="1">VLOOKUP(CONCATENATE($F2285," ",$G2285),AllocFactorMatrix,(R$4+1),FALSE)*$E2288</f>
        <v>0</v>
      </c>
      <c r="S2285" s="5">
        <f t="shared" ca="1" si="1144"/>
        <v>161.41172954049108</v>
      </c>
      <c r="T2285" s="5">
        <f ca="1">VLOOKUP(CONCATENATE($F2285," ",$G2285),AllocFactorMatrix,(T$4+1),FALSE)*$E2288</f>
        <v>4.3642345465292642</v>
      </c>
      <c r="U2285" s="5">
        <f ca="1">VLOOKUP(CONCATENATE($F2285," ",$G2285),AllocFactorMatrix,(U$4+1),FALSE)*$E2288</f>
        <v>0</v>
      </c>
      <c r="V2285" s="5">
        <f ca="1">VLOOKUP(CONCATENATE($F2285," ",$G2285),AllocFactorMatrix,(V$4+1),FALSE)*$E2288</f>
        <v>0</v>
      </c>
      <c r="W2285" s="5">
        <f ca="1">VLOOKUP(CONCATENATE($F2285," ",$G2285),AllocFactorMatrix,(W$4+1),FALSE)*$E2288</f>
        <v>0</v>
      </c>
      <c r="X2285" s="5">
        <f t="shared" ca="1" si="1146"/>
        <v>4.3642345465292642</v>
      </c>
      <c r="Y2285" s="5">
        <f ca="1">VLOOKUP(CONCATENATE($F2285," ",$G2285),AllocFactorMatrix,(Y$4+1),FALSE)*$E2288</f>
        <v>59.535762962689425</v>
      </c>
      <c r="Z2285" s="5">
        <f ca="1">VLOOKUP(CONCATENATE($F2285," ",$G2285),AllocFactorMatrix,(Z$4+1),FALSE)*$E2288</f>
        <v>0</v>
      </c>
      <c r="AA2285" s="5">
        <f t="shared" ca="1" si="1145"/>
        <v>59.535762962689425</v>
      </c>
      <c r="AB2285" s="5">
        <f ca="1">VLOOKUP(CONCATENATE($F2285," ",$G2285),AllocFactorMatrix,(AB$4+1),FALSE)*$E2288</f>
        <v>0.61780452745786296</v>
      </c>
      <c r="AC2285" s="5">
        <f ca="1">VLOOKUP(CONCATENATE($F2285," ",$G2285),AllocFactorMatrix,(AC$4+1),FALSE)*$E2288</f>
        <v>20.976839878453909</v>
      </c>
      <c r="AD2285" s="5">
        <f ca="1">VLOOKUP(CONCATENATE($F2285," ",$G2285),AllocFactorMatrix,(AD$4+1),FALSE)*$E2288</f>
        <v>3.4121819285749679</v>
      </c>
    </row>
    <row r="2286" spans="4:30" hidden="1" outlineLevel="1">
      <c r="E2286" s="51"/>
      <c r="F2286" s="52" t="str">
        <f>F2288</f>
        <v>LABOR_M</v>
      </c>
      <c r="G2286" s="55" t="str">
        <f>$G$13</f>
        <v>ENERGY</v>
      </c>
      <c r="H2286" s="4">
        <f t="shared" ca="1" si="1142"/>
        <v>2884.9627587935893</v>
      </c>
      <c r="I2286" s="5">
        <f ca="1">VLOOKUP(CONCATENATE($F2286," ",$G2286),AllocFactorMatrix,(I$4+1),FALSE)*$E2288</f>
        <v>1082.5161771121898</v>
      </c>
      <c r="J2286" s="5">
        <f ca="1">VLOOKUP(CONCATENATE($F2286," ",$G2286),AllocFactorMatrix,(J$4+1),FALSE)*$E2288</f>
        <v>70.154043274198543</v>
      </c>
      <c r="K2286" s="5">
        <f ca="1">VLOOKUP(CONCATENATE($F2286," ",$G2286),AllocFactorMatrix,(K$4+1),FALSE)*$E2288</f>
        <v>235.37442014496889</v>
      </c>
      <c r="L2286" s="5">
        <f ca="1">VLOOKUP(CONCATENATE($F2286," ",$G2286),AllocFactorMatrix,(L$4+1),FALSE)*$E2288</f>
        <v>7.4807334270791603</v>
      </c>
      <c r="M2286" s="5">
        <f ca="1">VLOOKUP(CONCATENATE($F2286," ",$G2286),AllocFactorMatrix,(M$4+1),FALSE)*$E2288</f>
        <v>0.68963617063222282</v>
      </c>
      <c r="N2286" s="5">
        <f t="shared" ca="1" si="1143"/>
        <v>243.54478974268028</v>
      </c>
      <c r="O2286" s="5">
        <f ca="1">VLOOKUP(CONCATENATE($F2286," ",$G2286),AllocFactorMatrix,(O$4+1),FALSE)*$E2288</f>
        <v>214.59414308637136</v>
      </c>
      <c r="P2286" s="5">
        <f ca="1">VLOOKUP(CONCATENATE($F2286," ",$G2286),AllocFactorMatrix,(P$4+1),FALSE)*$E2288</f>
        <v>39.781624979424805</v>
      </c>
      <c r="Q2286" s="5">
        <f ca="1">VLOOKUP(CONCATENATE($F2286," ",$G2286),AllocFactorMatrix,(Q$4+1),FALSE)*$E2288</f>
        <v>18.075752143086543</v>
      </c>
      <c r="R2286" s="5">
        <f ca="1">VLOOKUP(CONCATENATE($F2286," ",$G2286),AllocFactorMatrix,(R$4+1),FALSE)*$E2288</f>
        <v>0.83752439770053788</v>
      </c>
      <c r="S2286" s="5">
        <f t="shared" ca="1" si="1144"/>
        <v>273.28904460658322</v>
      </c>
      <c r="T2286" s="5">
        <f ca="1">VLOOKUP(CONCATENATE($F2286," ",$G2286),AllocFactorMatrix,(T$4+1),FALSE)*$E2288</f>
        <v>8.2236542181570638</v>
      </c>
      <c r="U2286" s="5">
        <f ca="1">VLOOKUP(CONCATENATE($F2286," ",$G2286),AllocFactorMatrix,(U$4+1),FALSE)*$E2288</f>
        <v>144.39504838211013</v>
      </c>
      <c r="V2286" s="5">
        <f ca="1">VLOOKUP(CONCATENATE($F2286," ",$G2286),AllocFactorMatrix,(V$4+1),FALSE)*$E2288</f>
        <v>819.81513494138358</v>
      </c>
      <c r="W2286" s="5">
        <f ca="1">VLOOKUP(CONCATENATE($F2286," ",$G2286),AllocFactorMatrix,(W$4+1),FALSE)*$E2288</f>
        <v>155.53811859510884</v>
      </c>
      <c r="X2286" s="5">
        <f t="shared" ca="1" si="1146"/>
        <v>1127.9719561367597</v>
      </c>
      <c r="Y2286" s="5">
        <f ca="1">VLOOKUP(CONCATENATE($F2286," ",$G2286),AllocFactorMatrix,(Y$4+1),FALSE)*$E2288</f>
        <v>58.140021974122789</v>
      </c>
      <c r="Z2286" s="5">
        <f ca="1">VLOOKUP(CONCATENATE($F2286," ",$G2286),AllocFactorMatrix,(Z$4+1),FALSE)*$E2288</f>
        <v>0.94642687356227007</v>
      </c>
      <c r="AA2286" s="5">
        <f t="shared" ca="1" si="1145"/>
        <v>59.086448847685055</v>
      </c>
      <c r="AB2286" s="5">
        <f ca="1">VLOOKUP(CONCATENATE($F2286," ",$G2286),AllocFactorMatrix,(AB$4+1),FALSE)*$E2288</f>
        <v>1.0556630465163375</v>
      </c>
      <c r="AC2286" s="5">
        <f ca="1">VLOOKUP(CONCATENATE($F2286," ",$G2286),AllocFactorMatrix,(AC$4+1),FALSE)*$E2288</f>
        <v>22.827299762315199</v>
      </c>
      <c r="AD2286" s="5">
        <f ca="1">VLOOKUP(CONCATENATE($F2286," ",$G2286),AllocFactorMatrix,(AD$4+1),FALSE)*$E2288</f>
        <v>4.5173362646614281</v>
      </c>
    </row>
    <row r="2287" spans="4:30" hidden="1" outlineLevel="1">
      <c r="E2287" s="51"/>
      <c r="F2287" s="52" t="str">
        <f>F2288</f>
        <v>LABOR_M</v>
      </c>
      <c r="G2287" s="55" t="str">
        <f>$G$14</f>
        <v>CUSTOMER</v>
      </c>
      <c r="H2287" s="4">
        <f t="shared" ca="1" si="1142"/>
        <v>2174.4984192473075</v>
      </c>
      <c r="I2287" s="5">
        <f ca="1">VLOOKUP(CONCATENATE($F2287," ",$G2287),AllocFactorMatrix,(I$4+1),FALSE)*$E2288</f>
        <v>1553.6812783715898</v>
      </c>
      <c r="J2287" s="5">
        <f ca="1">VLOOKUP(CONCATENATE($F2287," ",$G2287),AllocFactorMatrix,(J$4+1),FALSE)*$E2288</f>
        <v>265.88602659800387</v>
      </c>
      <c r="K2287" s="5">
        <f ca="1">VLOOKUP(CONCATENATE($F2287," ",$G2287),AllocFactorMatrix,(K$4+1),FALSE)*$E2288</f>
        <v>76.560845294430607</v>
      </c>
      <c r="L2287" s="5">
        <f ca="1">VLOOKUP(CONCATENATE($F2287," ",$G2287),AllocFactorMatrix,(L$4+1),FALSE)*$E2288</f>
        <v>12.798134240717321</v>
      </c>
      <c r="M2287" s="5">
        <f ca="1">VLOOKUP(CONCATENATE($F2287," ",$G2287),AllocFactorMatrix,(M$4+1),FALSE)*$E2288</f>
        <v>2.0220438368391354</v>
      </c>
      <c r="N2287" s="5">
        <f t="shared" ca="1" si="1143"/>
        <v>91.381023371987055</v>
      </c>
      <c r="O2287" s="5">
        <f ca="1">VLOOKUP(CONCATENATE($F2287," ",$G2287),AllocFactorMatrix,(O$4+1),FALSE)*$E2288</f>
        <v>14.286432636953617</v>
      </c>
      <c r="P2287" s="5">
        <f ca="1">VLOOKUP(CONCATENATE($F2287," ",$G2287),AllocFactorMatrix,(P$4+1),FALSE)*$E2288</f>
        <v>3.6691516628016507</v>
      </c>
      <c r="Q2287" s="5">
        <f ca="1">VLOOKUP(CONCATENATE($F2287," ",$G2287),AllocFactorMatrix,(Q$4+1),FALSE)*$E2288</f>
        <v>7.0179419841856951</v>
      </c>
      <c r="R2287" s="5">
        <f ca="1">VLOOKUP(CONCATENATE($F2287," ",$G2287),AllocFactorMatrix,(R$4+1),FALSE)*$E2288</f>
        <v>1.2248741837129382</v>
      </c>
      <c r="S2287" s="5">
        <f t="shared" ca="1" si="1144"/>
        <v>26.198400467653901</v>
      </c>
      <c r="T2287" s="5">
        <f ca="1">VLOOKUP(CONCATENATE($F2287," ",$G2287),AllocFactorMatrix,(T$4+1),FALSE)*$E2288</f>
        <v>9.9358594690973898E-2</v>
      </c>
      <c r="U2287" s="5">
        <f ca="1">VLOOKUP(CONCATENATE($F2287," ",$G2287),AllocFactorMatrix,(U$4+1),FALSE)*$E2288</f>
        <v>2.1843595952286337</v>
      </c>
      <c r="V2287" s="5">
        <f ca="1">VLOOKUP(CONCATENATE($F2287," ",$G2287),AllocFactorMatrix,(V$4+1),FALSE)*$E2288</f>
        <v>10.32604904516076</v>
      </c>
      <c r="W2287" s="5">
        <f ca="1">VLOOKUP(CONCATENATE($F2287," ",$G2287),AllocFactorMatrix,(W$4+1),FALSE)*$E2288</f>
        <v>1.8379955739673925</v>
      </c>
      <c r="X2287" s="5">
        <f t="shared" ca="1" si="1146"/>
        <v>14.447762809047759</v>
      </c>
      <c r="Y2287" s="5">
        <f ca="1">VLOOKUP(CONCATENATE($F2287," ",$G2287),AllocFactorMatrix,(Y$4+1),FALSE)*$E2288</f>
        <v>3.9102258382534218</v>
      </c>
      <c r="Z2287" s="5">
        <f ca="1">VLOOKUP(CONCATENATE($F2287," ",$G2287),AllocFactorMatrix,(Z$4+1),FALSE)*$E2288</f>
        <v>6.1948723181006783E-2</v>
      </c>
      <c r="AA2287" s="5">
        <f t="shared" ca="1" si="1145"/>
        <v>3.9721745614344286</v>
      </c>
      <c r="AB2287" s="5">
        <f ca="1">VLOOKUP(CONCATENATE($F2287," ",$G2287),AllocFactorMatrix,(AB$4+1),FALSE)*$E2288</f>
        <v>0.11142164148968102</v>
      </c>
      <c r="AC2287" s="5">
        <f ca="1">VLOOKUP(CONCATENATE($F2287," ",$G2287),AllocFactorMatrix,(AC$4+1),FALSE)*$E2288</f>
        <v>171.48148770975595</v>
      </c>
      <c r="AD2287" s="5">
        <f ca="1">VLOOKUP(CONCATENATE($F2287," ",$G2287),AllocFactorMatrix,(AD$4+1),FALSE)*$E2288</f>
        <v>47.338843716345259</v>
      </c>
    </row>
    <row r="2288" spans="4:30" collapsed="1">
      <c r="D2288" s="51" t="s">
        <v>610</v>
      </c>
      <c r="E2288" s="61">
        <v>24039</v>
      </c>
      <c r="F2288" s="10" t="s">
        <v>70</v>
      </c>
      <c r="G2288" s="55" t="str">
        <f>$G$15</f>
        <v>TOTAL</v>
      </c>
      <c r="H2288" s="4">
        <f t="shared" ca="1" si="1142"/>
        <v>24038.999999999993</v>
      </c>
      <c r="I2288" s="5">
        <f ca="1">VLOOKUP(CONCATENATE($F2288," ",$G2288),AllocFactorMatrix,(I$4+1),FALSE)*$E2288</f>
        <v>14257.376027933355</v>
      </c>
      <c r="J2288" s="5">
        <f ca="1">VLOOKUP(CONCATENATE($F2288," ",$G2288),AllocFactorMatrix,(J$4+1),FALSE)*$E2288</f>
        <v>878.92068570968536</v>
      </c>
      <c r="K2288" s="5">
        <f ca="1">VLOOKUP(CONCATENATE($F2288," ",$G2288),AllocFactorMatrix,(K$4+1),FALSE)*$E2288</f>
        <v>2137.3971589242528</v>
      </c>
      <c r="L2288" s="5">
        <f ca="1">VLOOKUP(CONCATENATE($F2288," ",$G2288),AllocFactorMatrix,(L$4+1),FALSE)*$E2288</f>
        <v>63.409875284609214</v>
      </c>
      <c r="M2288" s="5">
        <f ca="1">VLOOKUP(CONCATENATE($F2288," ",$G2288),AllocFactorMatrix,(M$4+1),FALSE)*$E2288</f>
        <v>5.6917814762908865</v>
      </c>
      <c r="N2288" s="5">
        <f t="shared" ca="1" si="1143"/>
        <v>2206.4988156851532</v>
      </c>
      <c r="O2288" s="5">
        <f ca="1">VLOOKUP(CONCATENATE($F2288," ",$G2288),AllocFactorMatrix,(O$4+1),FALSE)*$E2288</f>
        <v>1579.2131460986161</v>
      </c>
      <c r="P2288" s="5">
        <f ca="1">VLOOKUP(CONCATENATE($F2288," ",$G2288),AllocFactorMatrix,(P$4+1),FALSE)*$E2288</f>
        <v>261.20517828385903</v>
      </c>
      <c r="Q2288" s="5">
        <f ca="1">VLOOKUP(CONCATENATE($F2288," ",$G2288),AllocFactorMatrix,(Q$4+1),FALSE)*$E2288</f>
        <v>74.505537321774582</v>
      </c>
      <c r="R2288" s="5">
        <f ca="1">VLOOKUP(CONCATENATE($F2288," ",$G2288),AllocFactorMatrix,(R$4+1),FALSE)*$E2288</f>
        <v>3.1310602822388587</v>
      </c>
      <c r="S2288" s="5">
        <f t="shared" ca="1" si="1144"/>
        <v>1918.0549219864886</v>
      </c>
      <c r="T2288" s="5">
        <f ca="1">VLOOKUP(CONCATENATE($F2288," ",$G2288),AllocFactorMatrix,(T$4+1),FALSE)*$E2288</f>
        <v>52.33587092578621</v>
      </c>
      <c r="U2288" s="5">
        <f ca="1">VLOOKUP(CONCATENATE($F2288," ",$G2288),AllocFactorMatrix,(U$4+1),FALSE)*$E2288</f>
        <v>781.45987360319361</v>
      </c>
      <c r="V2288" s="5">
        <f ca="1">VLOOKUP(CONCATENATE($F2288," ",$G2288),AllocFactorMatrix,(V$4+1),FALSE)*$E2288</f>
        <v>2764.3193872227166</v>
      </c>
      <c r="W2288" s="5">
        <f ca="1">VLOOKUP(CONCATENATE($F2288," ",$G2288),AllocFactorMatrix,(W$4+1),FALSE)*$E2288</f>
        <v>411.96504212773306</v>
      </c>
      <c r="X2288" s="5">
        <f t="shared" ca="1" si="1146"/>
        <v>4010.0801738794294</v>
      </c>
      <c r="Y2288" s="5">
        <f ca="1">VLOOKUP(CONCATENATE($F2288," ",$G2288),AllocFactorMatrix,(Y$4+1),FALSE)*$E2288</f>
        <v>475.33218927085619</v>
      </c>
      <c r="Z2288" s="5">
        <f ca="1">VLOOKUP(CONCATENATE($F2288," ",$G2288),AllocFactorMatrix,(Z$4+1),FALSE)*$E2288</f>
        <v>7.7586970301122413</v>
      </c>
      <c r="AA2288" s="5">
        <f t="shared" ca="1" si="1145"/>
        <v>483.09088630096841</v>
      </c>
      <c r="AB2288" s="5">
        <f ca="1">VLOOKUP(CONCATENATE($F2288," ",$G2288),AllocFactorMatrix,(AB$4+1),FALSE)*$E2288</f>
        <v>6.1994490160547544</v>
      </c>
      <c r="AC2288" s="5">
        <f ca="1">VLOOKUP(CONCATENATE($F2288," ",$G2288),AllocFactorMatrix,(AC$4+1),FALSE)*$E2288</f>
        <v>222.05205312464756</v>
      </c>
      <c r="AD2288" s="5">
        <f ca="1">VLOOKUP(CONCATENATE($F2288," ",$G2288),AllocFactorMatrix,(AD$4+1),FALSE)*$E2288</f>
        <v>56.726986364216827</v>
      </c>
    </row>
    <row r="2289" spans="4:30" hidden="1" outlineLevel="1">
      <c r="E2289" s="51"/>
      <c r="F2289" s="52" t="str">
        <f>F2296</f>
        <v>RB_GUP</v>
      </c>
      <c r="G2289" s="55" t="str">
        <f>$G$8</f>
        <v>PRODUCTION</v>
      </c>
      <c r="H2289" s="4">
        <f t="shared" ca="1" si="1136"/>
        <v>5328558.5534809846</v>
      </c>
      <c r="I2289" s="5">
        <f ca="1">VLOOKUP(CONCATENATE($F2289," ",$G2289),AllocFactorMatrix,(I$4+1),FALSE)*$E2296</f>
        <v>2958450.275129993</v>
      </c>
      <c r="J2289" s="5">
        <f ca="1">VLOOKUP(CONCATENATE($F2289," ",$G2289),AllocFactorMatrix,(J$4+1),FALSE)*$E2296</f>
        <v>136132.72235600706</v>
      </c>
      <c r="K2289" s="5">
        <f ca="1">VLOOKUP(CONCATENATE($F2289," ",$G2289),AllocFactorMatrix,(K$4+1),FALSE)*$E2296</f>
        <v>448460.27497406135</v>
      </c>
      <c r="L2289" s="5">
        <f ca="1">VLOOKUP(CONCATENATE($F2289," ",$G2289),AllocFactorMatrix,(L$4+1),FALSE)*$E2296</f>
        <v>11205.590603020068</v>
      </c>
      <c r="M2289" s="5">
        <f ca="1">VLOOKUP(CONCATENATE($F2289," ",$G2289),AllocFactorMatrix,(M$4+1),FALSE)*$E2296</f>
        <v>1442.4927838461297</v>
      </c>
      <c r="N2289" s="5">
        <f t="shared" ca="1" si="1137"/>
        <v>461108.35836092749</v>
      </c>
      <c r="O2289" s="5">
        <f ca="1">VLOOKUP(CONCATENATE($F2289," ",$G2289),AllocFactorMatrix,(O$4+1),FALSE)*$E2296</f>
        <v>341149.79283675447</v>
      </c>
      <c r="P2289" s="5">
        <f ca="1">VLOOKUP(CONCATENATE($F2289," ",$G2289),AllocFactorMatrix,(P$4+1),FALSE)*$E2296</f>
        <v>61748.760727594556</v>
      </c>
      <c r="Q2289" s="5">
        <f ca="1">VLOOKUP(CONCATENATE($F2289," ",$G2289),AllocFactorMatrix,(Q$4+1),FALSE)*$E2296</f>
        <v>23883.984693470757</v>
      </c>
      <c r="R2289" s="5">
        <f ca="1">VLOOKUP(CONCATENATE($F2289," ",$G2289),AllocFactorMatrix,(R$4+1),FALSE)*$E2296</f>
        <v>514.62163082891971</v>
      </c>
      <c r="S2289" s="5">
        <f t="shared" ca="1" si="1139"/>
        <v>427297.15988864872</v>
      </c>
      <c r="T2289" s="5">
        <f ca="1">VLOOKUP(CONCATENATE($F2289," ",$G2289),AllocFactorMatrix,(T$4+1),FALSE)*$E2296</f>
        <v>10832.751426351027</v>
      </c>
      <c r="U2289" s="5">
        <f ca="1">VLOOKUP(CONCATENATE($F2289," ",$G2289),AllocFactorMatrix,(U$4+1),FALSE)*$E2296</f>
        <v>172476.23421978723</v>
      </c>
      <c r="V2289" s="5">
        <f ca="1">VLOOKUP(CONCATENATE($F2289," ",$G2289),AllocFactorMatrix,(V$4+1),FALSE)*$E2296</f>
        <v>935373.76734530495</v>
      </c>
      <c r="W2289" s="5">
        <f ca="1">VLOOKUP(CONCATENATE($F2289," ",$G2289),AllocFactorMatrix,(W$4+1),FALSE)*$E2296</f>
        <v>123069.61184065347</v>
      </c>
      <c r="X2289" s="5">
        <f ca="1">SUBTOTAL(9,T2289:W2289)</f>
        <v>1241752.3648320967</v>
      </c>
      <c r="Y2289" s="5">
        <f ca="1">VLOOKUP(CONCATENATE($F2289," ",$G2289),AllocFactorMatrix,(Y$4+1),FALSE)*$E2296</f>
        <v>100546.76061944256</v>
      </c>
      <c r="Z2289" s="5">
        <f ca="1">VLOOKUP(CONCATENATE($F2289," ",$G2289),AllocFactorMatrix,(Z$4+1),FALSE)*$E2296</f>
        <v>2090.0336162760509</v>
      </c>
      <c r="AA2289" s="5">
        <f t="shared" ca="1" si="1138"/>
        <v>102636.79423571861</v>
      </c>
      <c r="AB2289" s="5">
        <f ca="1">VLOOKUP(CONCATENATE($F2289," ",$G2289),AllocFactorMatrix,(AB$4+1),FALSE)*$E2296</f>
        <v>1180.8786775923131</v>
      </c>
      <c r="AC2289" s="5">
        <f ca="1">VLOOKUP(CONCATENATE($F2289," ",$G2289),AllocFactorMatrix,(AC$4+1),FALSE)*$E2296</f>
        <v>0</v>
      </c>
      <c r="AD2289" s="5">
        <f ca="1">VLOOKUP(CONCATENATE($F2289," ",$G2289),AllocFactorMatrix,(AD$4+1),FALSE)*$E2296</f>
        <v>0</v>
      </c>
    </row>
    <row r="2290" spans="4:30" hidden="1" outlineLevel="1">
      <c r="E2290" s="51"/>
      <c r="F2290" s="52" t="str">
        <f>F2296</f>
        <v>RB_GUP</v>
      </c>
      <c r="G2290" s="55" t="str">
        <f>$G$9</f>
        <v>BULKTRAN</v>
      </c>
      <c r="H2290" s="4">
        <f t="shared" ca="1" si="1136"/>
        <v>2824253.3534513181</v>
      </c>
      <c r="I2290" s="5">
        <f ca="1">VLOOKUP(CONCATENATE($F2290," ",$G2290),AllocFactorMatrix,(I$4+1),FALSE)*$E2296</f>
        <v>1391179.1626509794</v>
      </c>
      <c r="J2290" s="5">
        <f ca="1">VLOOKUP(CONCATENATE($F2290," ",$G2290),AllocFactorMatrix,(J$4+1),FALSE)*$E2296</f>
        <v>68770.957004581913</v>
      </c>
      <c r="K2290" s="5">
        <f ca="1">VLOOKUP(CONCATENATE($F2290," ",$G2290),AllocFactorMatrix,(K$4+1),FALSE)*$E2296</f>
        <v>251904.07419023357</v>
      </c>
      <c r="L2290" s="5">
        <f ca="1">VLOOKUP(CONCATENATE($F2290," ",$G2290),AllocFactorMatrix,(L$4+1),FALSE)*$E2296</f>
        <v>7929.0458958531672</v>
      </c>
      <c r="M2290" s="5">
        <f ca="1">VLOOKUP(CONCATENATE($F2290," ",$G2290),AllocFactorMatrix,(M$4+1),FALSE)*$E2296</f>
        <v>743.56055249518511</v>
      </c>
      <c r="N2290" s="5">
        <f t="shared" ca="1" si="1137"/>
        <v>260576.68063858192</v>
      </c>
      <c r="O2290" s="5">
        <f ca="1">VLOOKUP(CONCATENATE($F2290," ",$G2290),AllocFactorMatrix,(O$4+1),FALSE)*$E2296</f>
        <v>191486.28277455963</v>
      </c>
      <c r="P2290" s="5">
        <f ca="1">VLOOKUP(CONCATENATE($F2290," ",$G2290),AllocFactorMatrix,(P$4+1),FALSE)*$E2296</f>
        <v>35679.473232336015</v>
      </c>
      <c r="Q2290" s="5">
        <f ca="1">VLOOKUP(CONCATENATE($F2290," ",$G2290),AllocFactorMatrix,(Q$4+1),FALSE)*$E2296</f>
        <v>16122.889601883937</v>
      </c>
      <c r="R2290" s="5">
        <f ca="1">VLOOKUP(CONCATENATE($F2290," ",$G2290),AllocFactorMatrix,(R$4+1),FALSE)*$E2296</f>
        <v>725.02832308601978</v>
      </c>
      <c r="S2290" s="5">
        <f t="shared" ca="1" si="1139"/>
        <v>244013.6739318656</v>
      </c>
      <c r="T2290" s="5">
        <f ca="1">VLOOKUP(CONCATENATE($F2290," ",$G2290),AllocFactorMatrix,(T$4+1),FALSE)*$E2296</f>
        <v>6689.1063185550738</v>
      </c>
      <c r="U2290" s="5">
        <f ca="1">VLOOKUP(CONCATENATE($F2290," ",$G2290),AllocFactorMatrix,(U$4+1),FALSE)*$E2296</f>
        <v>109466.0852008916</v>
      </c>
      <c r="V2290" s="5">
        <f ca="1">VLOOKUP(CONCATENATE($F2290," ",$G2290),AllocFactorMatrix,(V$4+1),FALSE)*$E2296</f>
        <v>578531.33611339179</v>
      </c>
      <c r="W2290" s="5">
        <f ca="1">VLOOKUP(CONCATENATE($F2290," ",$G2290),AllocFactorMatrix,(W$4+1),FALSE)*$E2296</f>
        <v>104473.17057102322</v>
      </c>
      <c r="X2290" s="5">
        <f t="shared" ref="X2290:X2296" ca="1" si="1147">SUBTOTAL(9,T2290:W2290)</f>
        <v>799159.69820386171</v>
      </c>
      <c r="Y2290" s="5">
        <f ca="1">VLOOKUP(CONCATENATE($F2290," ",$G2290),AllocFactorMatrix,(Y$4+1),FALSE)*$E2296</f>
        <v>58805.133589534242</v>
      </c>
      <c r="Z2290" s="5">
        <f ca="1">VLOOKUP(CONCATENATE($F2290," ",$G2290),AllocFactorMatrix,(Z$4+1),FALSE)*$E2296</f>
        <v>984.96350961901612</v>
      </c>
      <c r="AA2290" s="5">
        <f t="shared" ca="1" si="1138"/>
        <v>59790.097099153259</v>
      </c>
      <c r="AB2290" s="5">
        <f ca="1">VLOOKUP(CONCATENATE($F2290," ",$G2290),AllocFactorMatrix,(AB$4+1),FALSE)*$E2296</f>
        <v>763.08392229458309</v>
      </c>
      <c r="AC2290" s="5">
        <f ca="1">VLOOKUP(CONCATENATE($F2290," ",$G2290),AllocFactorMatrix,(AC$4+1),FALSE)*$E2296</f>
        <v>0</v>
      </c>
      <c r="AD2290" s="5">
        <f ca="1">VLOOKUP(CONCATENATE($F2290," ",$G2290),AllocFactorMatrix,(AD$4+1),FALSE)*$E2296</f>
        <v>0</v>
      </c>
    </row>
    <row r="2291" spans="4:30" hidden="1" outlineLevel="1">
      <c r="E2291" s="51"/>
      <c r="F2291" s="52" t="str">
        <f>F2296</f>
        <v>RB_GUP</v>
      </c>
      <c r="G2291" s="55" t="str">
        <f>$G$10</f>
        <v>SUBTRAN</v>
      </c>
      <c r="H2291" s="4">
        <f t="shared" ca="1" si="1136"/>
        <v>620403.6737222973</v>
      </c>
      <c r="I2291" s="5">
        <f ca="1">VLOOKUP(CONCATENATE($F2291," ",$G2291),AllocFactorMatrix,(I$4+1),FALSE)*$E2296</f>
        <v>302054.34362727072</v>
      </c>
      <c r="J2291" s="5">
        <f ca="1">VLOOKUP(CONCATENATE($F2291," ",$G2291),AllocFactorMatrix,(J$4+1),FALSE)*$E2296</f>
        <v>14577.537757445652</v>
      </c>
      <c r="K2291" s="5">
        <f ca="1">VLOOKUP(CONCATENATE($F2291," ",$G2291),AllocFactorMatrix,(K$4+1),FALSE)*$E2296</f>
        <v>53032.369587292378</v>
      </c>
      <c r="L2291" s="5">
        <f ca="1">VLOOKUP(CONCATENATE($F2291," ",$G2291),AllocFactorMatrix,(L$4+1),FALSE)*$E2296</f>
        <v>1638.1199995610928</v>
      </c>
      <c r="M2291" s="5">
        <f ca="1">VLOOKUP(CONCATENATE($F2291," ",$G2291),AllocFactorMatrix,(M$4+1),FALSE)*$E2296</f>
        <v>204.01918246872032</v>
      </c>
      <c r="N2291" s="5">
        <f t="shared" ca="1" si="1137"/>
        <v>54874.508769322194</v>
      </c>
      <c r="O2291" s="5">
        <f ca="1">VLOOKUP(CONCATENATE($F2291," ",$G2291),AllocFactorMatrix,(O$4+1),FALSE)*$E2296</f>
        <v>40066.784109328095</v>
      </c>
      <c r="P2291" s="5">
        <f ca="1">VLOOKUP(CONCATENATE($F2291," ",$G2291),AllocFactorMatrix,(P$4+1),FALSE)*$E2296</f>
        <v>7448.3684337942186</v>
      </c>
      <c r="Q2291" s="5">
        <f ca="1">VLOOKUP(CONCATENATE($F2291," ",$G2291),AllocFactorMatrix,(Q$4+1),FALSE)*$E2296</f>
        <v>4431.8679682906222</v>
      </c>
      <c r="R2291" s="5">
        <f ca="1">VLOOKUP(CONCATENATE($F2291," ",$G2291),AllocFactorMatrix,(R$4+1),FALSE)*$E2296</f>
        <v>0</v>
      </c>
      <c r="S2291" s="5">
        <f t="shared" ca="1" si="1139"/>
        <v>51947.020511412935</v>
      </c>
      <c r="T2291" s="5">
        <f ca="1">VLOOKUP(CONCATENATE($F2291," ",$G2291),AllocFactorMatrix,(T$4+1),FALSE)*$E2296</f>
        <v>1399.0633043047139</v>
      </c>
      <c r="U2291" s="5">
        <f ca="1">VLOOKUP(CONCATENATE($F2291," ",$G2291),AllocFactorMatrix,(U$4+1),FALSE)*$E2296</f>
        <v>22903.465079191625</v>
      </c>
      <c r="V2291" s="5">
        <f ca="1">VLOOKUP(CONCATENATE($F2291," ",$G2291),AllocFactorMatrix,(V$4+1),FALSE)*$E2296</f>
        <v>159561.18325078825</v>
      </c>
      <c r="W2291" s="5">
        <f ca="1">VLOOKUP(CONCATENATE($F2291," ",$G2291),AllocFactorMatrix,(W$4+1),FALSE)*$E2296</f>
        <v>0</v>
      </c>
      <c r="X2291" s="5">
        <f t="shared" ca="1" si="1147"/>
        <v>183863.71163428458</v>
      </c>
      <c r="Y2291" s="5">
        <f ca="1">VLOOKUP(CONCATENATE($F2291," ",$G2291),AllocFactorMatrix,(Y$4+1),FALSE)*$E2296</f>
        <v>12058.928158205999</v>
      </c>
      <c r="Z2291" s="5">
        <f ca="1">VLOOKUP(CONCATENATE($F2291," ",$G2291),AllocFactorMatrix,(Z$4+1),FALSE)*$E2296</f>
        <v>201.02266001478822</v>
      </c>
      <c r="AA2291" s="5">
        <f t="shared" ca="1" si="1138"/>
        <v>12259.950818220788</v>
      </c>
      <c r="AB2291" s="5">
        <f ca="1">VLOOKUP(CONCATENATE($F2291," ",$G2291),AllocFactorMatrix,(AB$4+1),FALSE)*$E2296</f>
        <v>161.03056129974743</v>
      </c>
      <c r="AC2291" s="5">
        <f ca="1">VLOOKUP(CONCATENATE($F2291," ",$G2291),AllocFactorMatrix,(AC$4+1),FALSE)*$E2296</f>
        <v>547.53833331830685</v>
      </c>
      <c r="AD2291" s="5">
        <f ca="1">VLOOKUP(CONCATENATE($F2291," ",$G2291),AllocFactorMatrix,(AD$4+1),FALSE)*$E2296</f>
        <v>118.0317097222344</v>
      </c>
    </row>
    <row r="2292" spans="4:30" hidden="1" outlineLevel="1">
      <c r="E2292" s="51"/>
      <c r="F2292" s="52" t="str">
        <f>F2296</f>
        <v>RB_GUP</v>
      </c>
      <c r="G2292" s="55" t="str">
        <f>$G$11</f>
        <v>DISTPRI</v>
      </c>
      <c r="H2292" s="4">
        <f t="shared" ca="1" si="1136"/>
        <v>2846608.9462467697</v>
      </c>
      <c r="I2292" s="5">
        <f ca="1">VLOOKUP(CONCATENATE($F2292," ",$G2292),AllocFactorMatrix,(I$4+1),FALSE)*$E2296</f>
        <v>1902510.1681494946</v>
      </c>
      <c r="J2292" s="5">
        <f ca="1">VLOOKUP(CONCATENATE($F2292," ",$G2292),AllocFactorMatrix,(J$4+1),FALSE)*$E2296</f>
        <v>89679.362753497189</v>
      </c>
      <c r="K2292" s="5">
        <f ca="1">VLOOKUP(CONCATENATE($F2292," ",$G2292),AllocFactorMatrix,(K$4+1),FALSE)*$E2296</f>
        <v>325631.27008188772</v>
      </c>
      <c r="L2292" s="5">
        <f ca="1">VLOOKUP(CONCATENATE($F2292," ",$G2292),AllocFactorMatrix,(L$4+1),FALSE)*$E2296</f>
        <v>10063.700646206044</v>
      </c>
      <c r="M2292" s="5">
        <f ca="1">VLOOKUP(CONCATENATE($F2292," ",$G2292),AllocFactorMatrix,(M$4+1),FALSE)*$E2296</f>
        <v>0</v>
      </c>
      <c r="N2292" s="5">
        <f t="shared" ca="1" si="1137"/>
        <v>335694.97072809376</v>
      </c>
      <c r="O2292" s="5">
        <f ca="1">VLOOKUP(CONCATENATE($F2292," ",$G2292),AllocFactorMatrix,(O$4+1),FALSE)*$E2296</f>
        <v>244166.53708194254</v>
      </c>
      <c r="P2292" s="5">
        <f ca="1">VLOOKUP(CONCATENATE($F2292," ",$G2292),AllocFactorMatrix,(P$4+1),FALSE)*$E2296</f>
        <v>45476.033962458983</v>
      </c>
      <c r="Q2292" s="5">
        <f ca="1">VLOOKUP(CONCATENATE($F2292," ",$G2292),AllocFactorMatrix,(Q$4+1),FALSE)*$E2296</f>
        <v>0</v>
      </c>
      <c r="R2292" s="5">
        <f ca="1">VLOOKUP(CONCATENATE($F2292," ",$G2292),AllocFactorMatrix,(R$4+1),FALSE)*$E2296</f>
        <v>0</v>
      </c>
      <c r="S2292" s="5">
        <f t="shared" ca="1" si="1139"/>
        <v>289642.5710444015</v>
      </c>
      <c r="T2292" s="5">
        <f ca="1">VLOOKUP(CONCATENATE($F2292," ",$G2292),AllocFactorMatrix,(T$4+1),FALSE)*$E2296</f>
        <v>8704.3865785724465</v>
      </c>
      <c r="U2292" s="5">
        <f ca="1">VLOOKUP(CONCATENATE($F2292," ",$G2292),AllocFactorMatrix,(U$4+1),FALSE)*$E2296</f>
        <v>140382.05882513517</v>
      </c>
      <c r="V2292" s="5">
        <f ca="1">VLOOKUP(CONCATENATE($F2292," ",$G2292),AllocFactorMatrix,(V$4+1),FALSE)*$E2296</f>
        <v>0</v>
      </c>
      <c r="W2292" s="5">
        <f ca="1">VLOOKUP(CONCATENATE($F2292," ",$G2292),AllocFactorMatrix,(W$4+1),FALSE)*$E2296</f>
        <v>0</v>
      </c>
      <c r="X2292" s="5">
        <f t="shared" ca="1" si="1147"/>
        <v>149086.44540370762</v>
      </c>
      <c r="Y2292" s="5">
        <f ca="1">VLOOKUP(CONCATENATE($F2292," ",$G2292),AllocFactorMatrix,(Y$4+1),FALSE)*$E2296</f>
        <v>73627.431753587851</v>
      </c>
      <c r="Z2292" s="5">
        <f ca="1">VLOOKUP(CONCATENATE($F2292," ",$G2292),AllocFactorMatrix,(Z$4+1),FALSE)*$E2296</f>
        <v>1228.3937771672968</v>
      </c>
      <c r="AA2292" s="5">
        <f t="shared" ca="1" si="1138"/>
        <v>74855.825530755144</v>
      </c>
      <c r="AB2292" s="5">
        <f ca="1">VLOOKUP(CONCATENATE($F2292," ",$G2292),AllocFactorMatrix,(AB$4+1),FALSE)*$E2296</f>
        <v>995.20478647794107</v>
      </c>
      <c r="AC2292" s="5">
        <f ca="1">VLOOKUP(CONCATENATE($F2292," ",$G2292),AllocFactorMatrix,(AC$4+1),FALSE)*$E2296</f>
        <v>3409.433335096734</v>
      </c>
      <c r="AD2292" s="5">
        <f ca="1">VLOOKUP(CONCATENATE($F2292," ",$G2292),AllocFactorMatrix,(AD$4+1),FALSE)*$E2296</f>
        <v>734.9645152451875</v>
      </c>
    </row>
    <row r="2293" spans="4:30" hidden="1" outlineLevel="1">
      <c r="E2293" s="51"/>
      <c r="F2293" s="52" t="str">
        <f>F2296</f>
        <v>RB_GUP</v>
      </c>
      <c r="G2293" s="55" t="str">
        <f>$G$12</f>
        <v>DISTSEC</v>
      </c>
      <c r="H2293" s="4">
        <f t="shared" ca="1" si="1136"/>
        <v>1464823.0828356668</v>
      </c>
      <c r="I2293" s="5">
        <f ca="1">VLOOKUP(CONCATENATE($F2293," ",$G2293),AllocFactorMatrix,(I$4+1),FALSE)*$E2296</f>
        <v>1095250.3453789775</v>
      </c>
      <c r="J2293" s="5">
        <f ca="1">VLOOKUP(CONCATENATE($F2293," ",$G2293),AllocFactorMatrix,(J$4+1),FALSE)*$E2296</f>
        <v>52802.368217267933</v>
      </c>
      <c r="K2293" s="5">
        <f ca="1">VLOOKUP(CONCATENATE($F2293," ",$G2293),AllocFactorMatrix,(K$4+1),FALSE)*$E2296</f>
        <v>159326.74963462367</v>
      </c>
      <c r="L2293" s="5">
        <f ca="1">VLOOKUP(CONCATENATE($F2293," ",$G2293),AllocFactorMatrix,(L$4+1),FALSE)*$E2296</f>
        <v>0</v>
      </c>
      <c r="M2293" s="5">
        <f ca="1">VLOOKUP(CONCATENATE($F2293," ",$G2293),AllocFactorMatrix,(M$4+1),FALSE)*$E2296</f>
        <v>0</v>
      </c>
      <c r="N2293" s="5">
        <f t="shared" ca="1" si="1137"/>
        <v>159326.74963462367</v>
      </c>
      <c r="O2293" s="5">
        <f ca="1">VLOOKUP(CONCATENATE($F2293," ",$G2293),AllocFactorMatrix,(O$4+1),FALSE)*$E2296</f>
        <v>101523.62500481743</v>
      </c>
      <c r="P2293" s="5">
        <f ca="1">VLOOKUP(CONCATENATE($F2293," ",$G2293),AllocFactorMatrix,(P$4+1),FALSE)*$E2296</f>
        <v>0</v>
      </c>
      <c r="Q2293" s="5">
        <f ca="1">VLOOKUP(CONCATENATE($F2293," ",$G2293),AllocFactorMatrix,(Q$4+1),FALSE)*$E2296</f>
        <v>0</v>
      </c>
      <c r="R2293" s="5">
        <f ca="1">VLOOKUP(CONCATENATE($F2293," ",$G2293),AllocFactorMatrix,(R$4+1),FALSE)*$E2296</f>
        <v>0</v>
      </c>
      <c r="S2293" s="5">
        <f t="shared" ca="1" si="1139"/>
        <v>101523.62500481743</v>
      </c>
      <c r="T2293" s="5">
        <f ca="1">VLOOKUP(CONCATENATE($F2293," ",$G2293),AllocFactorMatrix,(T$4+1),FALSE)*$E2296</f>
        <v>2744.985837127525</v>
      </c>
      <c r="U2293" s="5">
        <f ca="1">VLOOKUP(CONCATENATE($F2293," ",$G2293),AllocFactorMatrix,(U$4+1),FALSE)*$E2296</f>
        <v>0</v>
      </c>
      <c r="V2293" s="5">
        <f ca="1">VLOOKUP(CONCATENATE($F2293," ",$G2293),AllocFactorMatrix,(V$4+1),FALSE)*$E2296</f>
        <v>0</v>
      </c>
      <c r="W2293" s="5">
        <f ca="1">VLOOKUP(CONCATENATE($F2293," ",$G2293),AllocFactorMatrix,(W$4+1),FALSE)*$E2296</f>
        <v>0</v>
      </c>
      <c r="X2293" s="5">
        <f t="shared" ca="1" si="1147"/>
        <v>2744.985837127525</v>
      </c>
      <c r="Y2293" s="5">
        <f ca="1">VLOOKUP(CONCATENATE($F2293," ",$G2293),AllocFactorMatrix,(Y$4+1),FALSE)*$E2296</f>
        <v>37446.389370876139</v>
      </c>
      <c r="Z2293" s="5">
        <f ca="1">VLOOKUP(CONCATENATE($F2293," ",$G2293),AllocFactorMatrix,(Z$4+1),FALSE)*$E2296</f>
        <v>0</v>
      </c>
      <c r="AA2293" s="5">
        <f t="shared" ca="1" si="1138"/>
        <v>37446.389370876139</v>
      </c>
      <c r="AB2293" s="5">
        <f ca="1">VLOOKUP(CONCATENATE($F2293," ",$G2293),AllocFactorMatrix,(AB$4+1),FALSE)*$E2296</f>
        <v>388.58238710698163</v>
      </c>
      <c r="AC2293" s="5">
        <f ca="1">VLOOKUP(CONCATENATE($F2293," ",$G2293),AllocFactorMatrix,(AC$4+1),FALSE)*$E2296</f>
        <v>13193.86658992475</v>
      </c>
      <c r="AD2293" s="5">
        <f ca="1">VLOOKUP(CONCATENATE($F2293," ",$G2293),AllocFactorMatrix,(AD$4+1),FALSE)*$E2296</f>
        <v>2146.1704149447141</v>
      </c>
    </row>
    <row r="2294" spans="4:30" hidden="1" outlineLevel="1">
      <c r="E2294" s="51"/>
      <c r="F2294" s="52" t="str">
        <f>F2296</f>
        <v>RB_GUP</v>
      </c>
      <c r="G2294" s="55" t="str">
        <f>$G$13</f>
        <v>ENERGY</v>
      </c>
      <c r="H2294" s="4">
        <f t="shared" ca="1" si="1136"/>
        <v>45024.092722924033</v>
      </c>
      <c r="I2294" s="5">
        <f ca="1">VLOOKUP(CONCATENATE($F2294," ",$G2294),AllocFactorMatrix,(I$4+1),FALSE)*$E2296</f>
        <v>16894.259235687983</v>
      </c>
      <c r="J2294" s="5">
        <f ca="1">VLOOKUP(CONCATENATE($F2294," ",$G2294),AllocFactorMatrix,(J$4+1),FALSE)*$E2296</f>
        <v>1094.8571657078817</v>
      </c>
      <c r="K2294" s="5">
        <f ca="1">VLOOKUP(CONCATENATE($F2294," ",$G2294),AllocFactorMatrix,(K$4+1),FALSE)*$E2296</f>
        <v>3673.3644775515722</v>
      </c>
      <c r="L2294" s="5">
        <f ca="1">VLOOKUP(CONCATENATE($F2294," ",$G2294),AllocFactorMatrix,(L$4+1),FALSE)*$E2296</f>
        <v>116.74786249134644</v>
      </c>
      <c r="M2294" s="5">
        <f ca="1">VLOOKUP(CONCATENATE($F2294," ",$G2294),AllocFactorMatrix,(M$4+1),FALSE)*$E2296</f>
        <v>10.762788114676324</v>
      </c>
      <c r="N2294" s="5">
        <f t="shared" ca="1" si="1137"/>
        <v>3800.8751281575951</v>
      </c>
      <c r="O2294" s="5">
        <f ca="1">VLOOKUP(CONCATENATE($F2294," ",$G2294),AllocFactorMatrix,(O$4+1),FALSE)*$E2296</f>
        <v>3349.0576495890541</v>
      </c>
      <c r="P2294" s="5">
        <f ca="1">VLOOKUP(CONCATENATE($F2294," ",$G2294),AllocFactorMatrix,(P$4+1),FALSE)*$E2296</f>
        <v>620.85084678570138</v>
      </c>
      <c r="Q2294" s="5">
        <f ca="1">VLOOKUP(CONCATENATE($F2294," ",$G2294),AllocFactorMatrix,(Q$4+1),FALSE)*$E2296</f>
        <v>282.0987335265458</v>
      </c>
      <c r="R2294" s="5">
        <f ca="1">VLOOKUP(CONCATENATE($F2294," ",$G2294),AllocFactorMatrix,(R$4+1),FALSE)*$E2296</f>
        <v>13.070801702670462</v>
      </c>
      <c r="S2294" s="5">
        <f t="shared" ca="1" si="1139"/>
        <v>4265.0780316039718</v>
      </c>
      <c r="T2294" s="5">
        <f ca="1">VLOOKUP(CONCATENATE($F2294," ",$G2294),AllocFactorMatrix,(T$4+1),FALSE)*$E2296</f>
        <v>128.34223558379742</v>
      </c>
      <c r="U2294" s="5">
        <f ca="1">VLOOKUP(CONCATENATE($F2294," ",$G2294),AllocFactorMatrix,(U$4+1),FALSE)*$E2296</f>
        <v>2253.4973899648785</v>
      </c>
      <c r="V2294" s="5">
        <f ca="1">VLOOKUP(CONCATENATE($F2294," ",$G2294),AllocFactorMatrix,(V$4+1),FALSE)*$E2296</f>
        <v>12794.422575732888</v>
      </c>
      <c r="W2294" s="5">
        <f ca="1">VLOOKUP(CONCATENATE($F2294," ",$G2294),AllocFactorMatrix,(W$4+1),FALSE)*$E2296</f>
        <v>2427.4014117616471</v>
      </c>
      <c r="X2294" s="5">
        <f t="shared" ca="1" si="1147"/>
        <v>17603.663613043209</v>
      </c>
      <c r="Y2294" s="5">
        <f ca="1">VLOOKUP(CONCATENATE($F2294," ",$G2294),AllocFactorMatrix,(Y$4+1),FALSE)*$E2296</f>
        <v>907.36066949106657</v>
      </c>
      <c r="Z2294" s="5">
        <f ca="1">VLOOKUP(CONCATENATE($F2294," ",$G2294),AllocFactorMatrix,(Z$4+1),FALSE)*$E2296</f>
        <v>14.770385226239073</v>
      </c>
      <c r="AA2294" s="5">
        <f t="shared" ca="1" si="1138"/>
        <v>922.13105471730569</v>
      </c>
      <c r="AB2294" s="5">
        <f ca="1">VLOOKUP(CONCATENATE($F2294," ",$G2294),AllocFactorMatrix,(AB$4+1),FALSE)*$E2296</f>
        <v>16.475176584390944</v>
      </c>
      <c r="AC2294" s="5">
        <f ca="1">VLOOKUP(CONCATENATE($F2294," ",$G2294),AllocFactorMatrix,(AC$4+1),FALSE)*$E2296</f>
        <v>356.25363203726397</v>
      </c>
      <c r="AD2294" s="5">
        <f ca="1">VLOOKUP(CONCATENATE($F2294," ",$G2294),AllocFactorMatrix,(AD$4+1),FALSE)*$E2296</f>
        <v>70.49968538442937</v>
      </c>
    </row>
    <row r="2295" spans="4:30" hidden="1" outlineLevel="1">
      <c r="E2295" s="51"/>
      <c r="F2295" s="52" t="str">
        <f>F2296</f>
        <v>RB_GUP</v>
      </c>
      <c r="G2295" s="55" t="str">
        <f>$G$14</f>
        <v>CUSTOMER</v>
      </c>
      <c r="H2295" s="4">
        <f t="shared" ca="1" si="1136"/>
        <v>705145.29754003836</v>
      </c>
      <c r="I2295" s="5">
        <f ca="1">VLOOKUP(CONCATENATE($F2295," ",$G2295),AllocFactorMatrix,(I$4+1),FALSE)*$E2296</f>
        <v>329753.19828143204</v>
      </c>
      <c r="J2295" s="5">
        <f ca="1">VLOOKUP(CONCATENATE($F2295," ",$G2295),AllocFactorMatrix,(J$4+1),FALSE)*$E2296</f>
        <v>86389.87821510731</v>
      </c>
      <c r="K2295" s="5">
        <f ca="1">VLOOKUP(CONCATENATE($F2295," ",$G2295),AllocFactorMatrix,(K$4+1),FALSE)*$E2296</f>
        <v>24523.610213707907</v>
      </c>
      <c r="L2295" s="5">
        <f ca="1">VLOOKUP(CONCATENATE($F2295," ",$G2295),AllocFactorMatrix,(L$4+1),FALSE)*$E2296</f>
        <v>7916.085778536878</v>
      </c>
      <c r="M2295" s="5">
        <f ca="1">VLOOKUP(CONCATENATE($F2295," ",$G2295),AllocFactorMatrix,(M$4+1),FALSE)*$E2296</f>
        <v>1284.940141242434</v>
      </c>
      <c r="N2295" s="5">
        <f t="shared" ca="1" si="1137"/>
        <v>33724.63613348722</v>
      </c>
      <c r="O2295" s="5">
        <f ca="1">VLOOKUP(CONCATENATE($F2295," ",$G2295),AllocFactorMatrix,(O$4+1),FALSE)*$E2296</f>
        <v>6959.4433617387676</v>
      </c>
      <c r="P2295" s="5">
        <f ca="1">VLOOKUP(CONCATENATE($F2295," ",$G2295),AllocFactorMatrix,(P$4+1),FALSE)*$E2296</f>
        <v>2060.7776290009842</v>
      </c>
      <c r="Q2295" s="5">
        <f ca="1">VLOOKUP(CONCATENATE($F2295," ",$G2295),AllocFactorMatrix,(Q$4+1),FALSE)*$E2296</f>
        <v>4476.4973208688089</v>
      </c>
      <c r="R2295" s="5">
        <f ca="1">VLOOKUP(CONCATENATE($F2295," ",$G2295),AllocFactorMatrix,(R$4+1),FALSE)*$E2296</f>
        <v>786.62776140041251</v>
      </c>
      <c r="S2295" s="5">
        <f t="shared" ca="1" si="1139"/>
        <v>14283.346073008974</v>
      </c>
      <c r="T2295" s="5">
        <f ca="1">VLOOKUP(CONCATENATE($F2295," ",$G2295),AllocFactorMatrix,(T$4+1),FALSE)*$E2296</f>
        <v>47.899477917325896</v>
      </c>
      <c r="U2295" s="5">
        <f ca="1">VLOOKUP(CONCATENATE($F2295," ",$G2295),AllocFactorMatrix,(U$4+1),FALSE)*$E2296</f>
        <v>1222.6162232869199</v>
      </c>
      <c r="V2295" s="5">
        <f ca="1">VLOOKUP(CONCATENATE($F2295," ",$G2295),AllocFactorMatrix,(V$4+1),FALSE)*$E2296</f>
        <v>6583.1664095249034</v>
      </c>
      <c r="W2295" s="5">
        <f ca="1">VLOOKUP(CONCATENATE($F2295," ",$G2295),AllocFactorMatrix,(W$4+1),FALSE)*$E2296</f>
        <v>1179.9546810543138</v>
      </c>
      <c r="X2295" s="5">
        <f t="shared" ca="1" si="1147"/>
        <v>9033.6367917834632</v>
      </c>
      <c r="Y2295" s="5">
        <f ca="1">VLOOKUP(CONCATENATE($F2295," ",$G2295),AllocFactorMatrix,(Y$4+1),FALSE)*$E2296</f>
        <v>1926.5503352900444</v>
      </c>
      <c r="Z2295" s="5">
        <f ca="1">VLOOKUP(CONCATENATE($F2295," ",$G2295),AllocFactorMatrix,(Z$4+1),FALSE)*$E2296</f>
        <v>34.924284430828543</v>
      </c>
      <c r="AA2295" s="5">
        <f t="shared" ca="1" si="1138"/>
        <v>1961.4746197208729</v>
      </c>
      <c r="AB2295" s="5">
        <f ca="1">VLOOKUP(CONCATENATE($F2295," ",$G2295),AllocFactorMatrix,(AB$4+1),FALSE)*$E2296</f>
        <v>36.164476946958295</v>
      </c>
      <c r="AC2295" s="5">
        <f ca="1">VLOOKUP(CONCATENATE($F2295," ",$G2295),AllocFactorMatrix,(AC$4+1),FALSE)*$E2296</f>
        <v>204876.11688401952</v>
      </c>
      <c r="AD2295" s="5">
        <f ca="1">VLOOKUP(CONCATENATE($F2295," ",$G2295),AllocFactorMatrix,(AD$4+1),FALSE)*$E2296</f>
        <v>25086.846064531972</v>
      </c>
    </row>
    <row r="2296" spans="4:30" collapsed="1">
      <c r="D2296" s="51" t="s">
        <v>329</v>
      </c>
      <c r="E2296" s="61">
        <v>13834817</v>
      </c>
      <c r="F2296" s="57" t="s">
        <v>74</v>
      </c>
      <c r="G2296" s="55" t="str">
        <f>$G$15</f>
        <v>TOTAL</v>
      </c>
      <c r="H2296" s="4">
        <f t="shared" ca="1" si="1136"/>
        <v>13834816.999999996</v>
      </c>
      <c r="I2296" s="5">
        <f ca="1">VLOOKUP(CONCATENATE($F2296," ",$G2296),AllocFactorMatrix,(I$4+1),FALSE)*$E2296</f>
        <v>7996091.7524538357</v>
      </c>
      <c r="J2296" s="5">
        <f ca="1">VLOOKUP(CONCATENATE($F2296," ",$G2296),AllocFactorMatrix,(J$4+1),FALSE)*$E2296</f>
        <v>449447.68346961495</v>
      </c>
      <c r="K2296" s="5">
        <f ca="1">VLOOKUP(CONCATENATE($F2296," ",$G2296),AllocFactorMatrix,(K$4+1),FALSE)*$E2296</f>
        <v>1266551.7131593584</v>
      </c>
      <c r="L2296" s="5">
        <f ca="1">VLOOKUP(CONCATENATE($F2296," ",$G2296),AllocFactorMatrix,(L$4+1),FALSE)*$E2296</f>
        <v>38869.290785668592</v>
      </c>
      <c r="M2296" s="5">
        <f ca="1">VLOOKUP(CONCATENATE($F2296," ",$G2296),AllocFactorMatrix,(M$4+1),FALSE)*$E2296</f>
        <v>3685.7754481671459</v>
      </c>
      <c r="N2296" s="5">
        <f t="shared" ca="1" si="1137"/>
        <v>1309106.7793931942</v>
      </c>
      <c r="O2296" s="5">
        <f ca="1">VLOOKUP(CONCATENATE($F2296," ",$G2296),AllocFactorMatrix,(O$4+1),FALSE)*$E2296</f>
        <v>928701.52281872986</v>
      </c>
      <c r="P2296" s="5">
        <f ca="1">VLOOKUP(CONCATENATE($F2296," ",$G2296),AllocFactorMatrix,(P$4+1),FALSE)*$E2296</f>
        <v>153034.26483197045</v>
      </c>
      <c r="Q2296" s="5">
        <f ca="1">VLOOKUP(CONCATENATE($F2296," ",$G2296),AllocFactorMatrix,(Q$4+1),FALSE)*$E2296</f>
        <v>49197.338318040667</v>
      </c>
      <c r="R2296" s="5">
        <f ca="1">VLOOKUP(CONCATENATE($F2296," ",$G2296),AllocFactorMatrix,(R$4+1),FALSE)*$E2296</f>
        <v>2039.3485170180227</v>
      </c>
      <c r="S2296" s="5">
        <f t="shared" ca="1" si="1139"/>
        <v>1132972.4744857589</v>
      </c>
      <c r="T2296" s="5">
        <f ca="1">VLOOKUP(CONCATENATE($F2296," ",$G2296),AllocFactorMatrix,(T$4+1),FALSE)*$E2296</f>
        <v>30546.535178411908</v>
      </c>
      <c r="U2296" s="5">
        <f ca="1">VLOOKUP(CONCATENATE($F2296," ",$G2296),AllocFactorMatrix,(U$4+1),FALSE)*$E2296</f>
        <v>448703.95693825744</v>
      </c>
      <c r="V2296" s="5">
        <f ca="1">VLOOKUP(CONCATENATE($F2296," ",$G2296),AllocFactorMatrix,(V$4+1),FALSE)*$E2296</f>
        <v>1692843.8756947429</v>
      </c>
      <c r="W2296" s="5">
        <f ca="1">VLOOKUP(CONCATENATE($F2296," ",$G2296),AllocFactorMatrix,(W$4+1),FALSE)*$E2296</f>
        <v>231150.13850449264</v>
      </c>
      <c r="X2296" s="5">
        <f t="shared" ca="1" si="1147"/>
        <v>2403244.5063159047</v>
      </c>
      <c r="Y2296" s="5">
        <f ca="1">VLOOKUP(CONCATENATE($F2296," ",$G2296),AllocFactorMatrix,(Y$4+1),FALSE)*$E2296</f>
        <v>285318.55449642794</v>
      </c>
      <c r="Z2296" s="5">
        <f ca="1">VLOOKUP(CONCATENATE($F2296," ",$G2296),AllocFactorMatrix,(Z$4+1),FALSE)*$E2296</f>
        <v>4554.1082327342201</v>
      </c>
      <c r="AA2296" s="5">
        <f t="shared" ca="1" si="1138"/>
        <v>289872.66272916214</v>
      </c>
      <c r="AB2296" s="5">
        <f ca="1">VLOOKUP(CONCATENATE($F2296," ",$G2296),AllocFactorMatrix,(AB$4+1),FALSE)*$E2296</f>
        <v>3541.419988302915</v>
      </c>
      <c r="AC2296" s="5">
        <f ca="1">VLOOKUP(CONCATENATE($F2296," ",$G2296),AllocFactorMatrix,(AC$4+1),FALSE)*$E2296</f>
        <v>222383.20877439657</v>
      </c>
      <c r="AD2296" s="5">
        <f ca="1">VLOOKUP(CONCATENATE($F2296," ",$G2296),AllocFactorMatrix,(AD$4+1),FALSE)*$E2296</f>
        <v>28156.512389828535</v>
      </c>
    </row>
    <row r="2297" spans="4:30" hidden="1" outlineLevel="1">
      <c r="E2297" s="51"/>
      <c r="F2297" s="52" t="str">
        <f>F2304</f>
        <v>RB_GUP</v>
      </c>
      <c r="G2297" s="55" t="str">
        <f>$G$8</f>
        <v>PRODUCTION</v>
      </c>
      <c r="H2297" s="4">
        <f t="shared" ca="1" si="1136"/>
        <v>282.70427995217017</v>
      </c>
      <c r="I2297" s="5">
        <f ca="1">VLOOKUP(CONCATENATE($F2297," ",$G2297),AllocFactorMatrix,(I$4+1),FALSE)*$E2304</f>
        <v>156.959250125637</v>
      </c>
      <c r="J2297" s="5">
        <f ca="1">VLOOKUP(CONCATENATE($F2297," ",$G2297),AllocFactorMatrix,(J$4+1),FALSE)*$E2304</f>
        <v>7.2224604206408491</v>
      </c>
      <c r="K2297" s="5">
        <f ca="1">VLOOKUP(CONCATENATE($F2297," ",$G2297),AllocFactorMatrix,(K$4+1),FALSE)*$E2304</f>
        <v>23.79285839711223</v>
      </c>
      <c r="L2297" s="5">
        <f ca="1">VLOOKUP(CONCATENATE($F2297," ",$G2297),AllocFactorMatrix,(L$4+1),FALSE)*$E2304</f>
        <v>0.59450757481047489</v>
      </c>
      <c r="M2297" s="5">
        <f ca="1">VLOOKUP(CONCATENATE($F2297," ",$G2297),AllocFactorMatrix,(M$4+1),FALSE)*$E2304</f>
        <v>7.6530806539982371E-2</v>
      </c>
      <c r="N2297" s="5">
        <f t="shared" ca="1" si="1137"/>
        <v>24.463896778462686</v>
      </c>
      <c r="O2297" s="5">
        <f ca="1">VLOOKUP(CONCATENATE($F2297," ",$G2297),AllocFactorMatrix,(O$4+1),FALSE)*$E2304</f>
        <v>18.099548981542565</v>
      </c>
      <c r="P2297" s="5">
        <f ca="1">VLOOKUP(CONCATENATE($F2297," ",$G2297),AllocFactorMatrix,(P$4+1),FALSE)*$E2304</f>
        <v>3.2760527568998135</v>
      </c>
      <c r="Q2297" s="5">
        <f ca="1">VLOOKUP(CONCATENATE($F2297," ",$G2297),AllocFactorMatrix,(Q$4+1),FALSE)*$E2304</f>
        <v>1.2671540769211138</v>
      </c>
      <c r="R2297" s="5">
        <f ca="1">VLOOKUP(CONCATENATE($F2297," ",$G2297),AllocFactorMatrix,(R$4+1),FALSE)*$E2304</f>
        <v>2.7303019405925433E-2</v>
      </c>
      <c r="S2297" s="5">
        <f t="shared" ca="1" si="1139"/>
        <v>22.670058834769414</v>
      </c>
      <c r="T2297" s="5">
        <f ca="1">VLOOKUP(CONCATENATE($F2297," ",$G2297),AllocFactorMatrix,(T$4+1),FALSE)*$E2304</f>
        <v>0.57472675980763999</v>
      </c>
      <c r="U2297" s="5">
        <f ca="1">VLOOKUP(CONCATENATE($F2297," ",$G2297),AllocFactorMatrix,(U$4+1),FALSE)*$E2304</f>
        <v>9.150649113560652</v>
      </c>
      <c r="V2297" s="5">
        <f ca="1">VLOOKUP(CONCATENATE($F2297," ",$G2297),AllocFactorMatrix,(V$4+1),FALSE)*$E2304</f>
        <v>49.625834966335574</v>
      </c>
      <c r="W2297" s="5">
        <f ca="1">VLOOKUP(CONCATENATE($F2297," ",$G2297),AllocFactorMatrix,(W$4+1),FALSE)*$E2304</f>
        <v>6.5294029614587341</v>
      </c>
      <c r="X2297" s="5">
        <f ca="1">SUBTOTAL(9,T2297:W2297)</f>
        <v>65.880613801162596</v>
      </c>
      <c r="Y2297" s="5">
        <f ca="1">VLOOKUP(CONCATENATE($F2297," ",$G2297),AllocFactorMatrix,(Y$4+1),FALSE)*$E2304</f>
        <v>5.3344632093558477</v>
      </c>
      <c r="Z2297" s="5">
        <f ca="1">VLOOKUP(CONCATENATE($F2297," ",$G2297),AllocFactorMatrix,(Z$4+1),FALSE)*$E2304</f>
        <v>0.1108857944667155</v>
      </c>
      <c r="AA2297" s="5">
        <f t="shared" ca="1" si="1138"/>
        <v>5.4453490038225629</v>
      </c>
      <c r="AB2297" s="5">
        <f ca="1">VLOOKUP(CONCATENATE($F2297," ",$G2297),AllocFactorMatrix,(AB$4+1),FALSE)*$E2304</f>
        <v>6.2650987674991138E-2</v>
      </c>
      <c r="AC2297" s="5">
        <f ca="1">VLOOKUP(CONCATENATE($F2297," ",$G2297),AllocFactorMatrix,(AC$4+1),FALSE)*$E2304</f>
        <v>0</v>
      </c>
      <c r="AD2297" s="5">
        <f ca="1">VLOOKUP(CONCATENATE($F2297," ",$G2297),AllocFactorMatrix,(AD$4+1),FALSE)*$E2304</f>
        <v>0</v>
      </c>
    </row>
    <row r="2298" spans="4:30" hidden="1" outlineLevel="1">
      <c r="E2298" s="51"/>
      <c r="F2298" s="52" t="str">
        <f>F2304</f>
        <v>RB_GUP</v>
      </c>
      <c r="G2298" s="55" t="str">
        <f>$G$9</f>
        <v>BULKTRAN</v>
      </c>
      <c r="H2298" s="4">
        <f t="shared" ca="1" si="1136"/>
        <v>149.83949274018354</v>
      </c>
      <c r="I2298" s="5">
        <f ca="1">VLOOKUP(CONCATENATE($F2298," ",$G2298),AllocFactorMatrix,(I$4+1),FALSE)*$E2304</f>
        <v>73.8083854225046</v>
      </c>
      <c r="J2298" s="5">
        <f ca="1">VLOOKUP(CONCATENATE($F2298," ",$G2298),AllocFactorMatrix,(J$4+1),FALSE)*$E2304</f>
        <v>3.6486122253270947</v>
      </c>
      <c r="K2298" s="5">
        <f ca="1">VLOOKUP(CONCATENATE($F2298," ",$G2298),AllocFactorMatrix,(K$4+1),FALSE)*$E2304</f>
        <v>13.364657476541355</v>
      </c>
      <c r="L2298" s="5">
        <f ca="1">VLOOKUP(CONCATENATE($F2298," ",$G2298),AllocFactorMatrix,(L$4+1),FALSE)*$E2304</f>
        <v>0.42067196751183805</v>
      </c>
      <c r="M2298" s="5">
        <f ca="1">VLOOKUP(CONCATENATE($F2298," ",$G2298),AllocFactorMatrix,(M$4+1),FALSE)*$E2304</f>
        <v>3.9449271033470547E-2</v>
      </c>
      <c r="N2298" s="5">
        <f t="shared" ca="1" si="1137"/>
        <v>13.824778715086664</v>
      </c>
      <c r="O2298" s="5">
        <f ca="1">VLOOKUP(CONCATENATE($F2298," ",$G2298),AllocFactorMatrix,(O$4+1),FALSE)*$E2304</f>
        <v>10.159218698485622</v>
      </c>
      <c r="P2298" s="5">
        <f ca="1">VLOOKUP(CONCATENATE($F2298," ",$G2298),AllocFactorMatrix,(P$4+1),FALSE)*$E2304</f>
        <v>1.8929584216787712</v>
      </c>
      <c r="Q2298" s="5">
        <f ca="1">VLOOKUP(CONCATENATE($F2298," ",$G2298),AllocFactorMatrix,(Q$4+1),FALSE)*$E2304</f>
        <v>0.85539266386991675</v>
      </c>
      <c r="R2298" s="5">
        <f ca="1">VLOOKUP(CONCATENATE($F2298," ",$G2298),AllocFactorMatrix,(R$4+1),FALSE)*$E2304</f>
        <v>3.8466051928633282E-2</v>
      </c>
      <c r="S2298" s="5">
        <f t="shared" ca="1" si="1139"/>
        <v>12.946035835962945</v>
      </c>
      <c r="T2298" s="5">
        <f ca="1">VLOOKUP(CONCATENATE($F2298," ",$G2298),AllocFactorMatrix,(T$4+1),FALSE)*$E2304</f>
        <v>0.35488753033881287</v>
      </c>
      <c r="U2298" s="5">
        <f ca="1">VLOOKUP(CONCATENATE($F2298," ",$G2298),AllocFactorMatrix,(U$4+1),FALSE)*$E2304</f>
        <v>5.8076739676032165</v>
      </c>
      <c r="V2298" s="5">
        <f ca="1">VLOOKUP(CONCATENATE($F2298," ",$G2298),AllocFactorMatrix,(V$4+1),FALSE)*$E2304</f>
        <v>30.693720105385534</v>
      </c>
      <c r="W2298" s="5">
        <f ca="1">VLOOKUP(CONCATENATE($F2298," ",$G2298),AllocFactorMatrix,(W$4+1),FALSE)*$E2304</f>
        <v>5.5427771252146698</v>
      </c>
      <c r="X2298" s="5">
        <f t="shared" ref="X2298:X2304" ca="1" si="1148">SUBTOTAL(9,T2298:W2298)</f>
        <v>42.399058728542229</v>
      </c>
      <c r="Y2298" s="5">
        <f ca="1">VLOOKUP(CONCATENATE($F2298," ",$G2298),AllocFactorMatrix,(Y$4+1),FALSE)*$E2304</f>
        <v>3.1198799416514245</v>
      </c>
      <c r="Z2298" s="5">
        <f ca="1">VLOOKUP(CONCATENATE($F2298," ",$G2298),AllocFactorMatrix,(Z$4+1),FALSE)*$E2304</f>
        <v>5.2256796462169165E-2</v>
      </c>
      <c r="AA2298" s="5">
        <f t="shared" ca="1" si="1138"/>
        <v>3.1721367381135934</v>
      </c>
      <c r="AB2298" s="5">
        <f ca="1">VLOOKUP(CONCATENATE($F2298," ",$G2298),AllocFactorMatrix,(AB$4+1),FALSE)*$E2304</f>
        <v>4.0485074646395683E-2</v>
      </c>
      <c r="AC2298" s="5">
        <f ca="1">VLOOKUP(CONCATENATE($F2298," ",$G2298),AllocFactorMatrix,(AC$4+1),FALSE)*$E2304</f>
        <v>0</v>
      </c>
      <c r="AD2298" s="5">
        <f ca="1">VLOOKUP(CONCATENATE($F2298," ",$G2298),AllocFactorMatrix,(AD$4+1),FALSE)*$E2304</f>
        <v>0</v>
      </c>
    </row>
    <row r="2299" spans="4:30" hidden="1" outlineLevel="1">
      <c r="E2299" s="51"/>
      <c r="F2299" s="52" t="str">
        <f>F2304</f>
        <v>RB_GUP</v>
      </c>
      <c r="G2299" s="55" t="str">
        <f>$G$10</f>
        <v>SUBTRAN</v>
      </c>
      <c r="H2299" s="4">
        <f t="shared" ca="1" si="1136"/>
        <v>32.915238164130841</v>
      </c>
      <c r="I2299" s="5">
        <f ca="1">VLOOKUP(CONCATENATE($F2299," ",$G2299),AllocFactorMatrix,(I$4+1),FALSE)*$E2304</f>
        <v>16.025357489182309</v>
      </c>
      <c r="J2299" s="5">
        <f ca="1">VLOOKUP(CONCATENATE($F2299," ",$G2299),AllocFactorMatrix,(J$4+1),FALSE)*$E2304</f>
        <v>0.77340471608443451</v>
      </c>
      <c r="K2299" s="5">
        <f ca="1">VLOOKUP(CONCATENATE($F2299," ",$G2299),AllocFactorMatrix,(K$4+1),FALSE)*$E2304</f>
        <v>2.8136085411952036</v>
      </c>
      <c r="L2299" s="5">
        <f ca="1">VLOOKUP(CONCATENATE($F2299," ",$G2299),AllocFactorMatrix,(L$4+1),FALSE)*$E2304</f>
        <v>8.6909720575114383E-2</v>
      </c>
      <c r="M2299" s="5">
        <f ca="1">VLOOKUP(CONCATENATE($F2299," ",$G2299),AllocFactorMatrix,(M$4+1),FALSE)*$E2304</f>
        <v>1.0824146060771221E-2</v>
      </c>
      <c r="N2299" s="5">
        <f t="shared" ca="1" si="1137"/>
        <v>2.9113424078310897</v>
      </c>
      <c r="O2299" s="5">
        <f ca="1">VLOOKUP(CONCATENATE($F2299," ",$G2299),AllocFactorMatrix,(O$4+1),FALSE)*$E2304</f>
        <v>2.1257252290541193</v>
      </c>
      <c r="P2299" s="5">
        <f ca="1">VLOOKUP(CONCATENATE($F2299," ",$G2299),AllocFactorMatrix,(P$4+1),FALSE)*$E2304</f>
        <v>0.3951698407290069</v>
      </c>
      <c r="Q2299" s="5">
        <f ca="1">VLOOKUP(CONCATENATE($F2299," ",$G2299),AllocFactorMatrix,(Q$4+1),FALSE)*$E2304</f>
        <v>0.2351307638348463</v>
      </c>
      <c r="R2299" s="5">
        <f ca="1">VLOOKUP(CONCATENATE($F2299," ",$G2299),AllocFactorMatrix,(R$4+1),FALSE)*$E2304</f>
        <v>0</v>
      </c>
      <c r="S2299" s="5">
        <f t="shared" ca="1" si="1139"/>
        <v>2.7560258336179726</v>
      </c>
      <c r="T2299" s="5">
        <f ca="1">VLOOKUP(CONCATENATE($F2299," ",$G2299),AllocFactorMatrix,(T$4+1),FALSE)*$E2304</f>
        <v>7.4226675015626159E-2</v>
      </c>
      <c r="U2299" s="5">
        <f ca="1">VLOOKUP(CONCATENATE($F2299," ",$G2299),AllocFactorMatrix,(U$4+1),FALSE)*$E2304</f>
        <v>1.2151330493295758</v>
      </c>
      <c r="V2299" s="5">
        <f ca="1">VLOOKUP(CONCATENATE($F2299," ",$G2299),AllocFactorMatrix,(V$4+1),FALSE)*$E2304</f>
        <v>8.465446887087742</v>
      </c>
      <c r="W2299" s="5">
        <f ca="1">VLOOKUP(CONCATENATE($F2299," ",$G2299),AllocFactorMatrix,(W$4+1),FALSE)*$E2304</f>
        <v>0</v>
      </c>
      <c r="X2299" s="5">
        <f t="shared" ca="1" si="1148"/>
        <v>9.7548066114329437</v>
      </c>
      <c r="Y2299" s="5">
        <f ca="1">VLOOKUP(CONCATENATE($F2299," ",$G2299),AllocFactorMatrix,(Y$4+1),FALSE)*$E2304</f>
        <v>0.63978101539927879</v>
      </c>
      <c r="Z2299" s="5">
        <f ca="1">VLOOKUP(CONCATENATE($F2299," ",$G2299),AllocFactorMatrix,(Z$4+1),FALSE)*$E2304</f>
        <v>1.0665166908304935E-2</v>
      </c>
      <c r="AA2299" s="5">
        <f t="shared" ca="1" si="1138"/>
        <v>0.65044618230758378</v>
      </c>
      <c r="AB2299" s="5">
        <f ca="1">VLOOKUP(CONCATENATE($F2299," ",$G2299),AllocFactorMatrix,(AB$4+1),FALSE)*$E2304</f>
        <v>8.5434040792888404E-3</v>
      </c>
      <c r="AC2299" s="5">
        <f ca="1">VLOOKUP(CONCATENATE($F2299," ",$G2299),AllocFactorMatrix,(AC$4+1),FALSE)*$E2304</f>
        <v>2.9049400267140302E-2</v>
      </c>
      <c r="AD2299" s="5">
        <f ca="1">VLOOKUP(CONCATENATE($F2299," ",$G2299),AllocFactorMatrix,(AD$4+1),FALSE)*$E2304</f>
        <v>6.2621193280778522E-3</v>
      </c>
    </row>
    <row r="2300" spans="4:30" hidden="1" outlineLevel="1">
      <c r="E2300" s="51"/>
      <c r="F2300" s="52" t="str">
        <f>F2304</f>
        <v>RB_GUP</v>
      </c>
      <c r="G2300" s="55" t="str">
        <f>$G$11</f>
        <v>DISTPRI</v>
      </c>
      <c r="H2300" s="4">
        <f t="shared" ca="1" si="1136"/>
        <v>151.0255586716564</v>
      </c>
      <c r="I2300" s="5">
        <f ca="1">VLOOKUP(CONCATENATE($F2300," ",$G2300),AllocFactorMatrix,(I$4+1),FALSE)*$E2304</f>
        <v>100.93682217999191</v>
      </c>
      <c r="J2300" s="5">
        <f ca="1">VLOOKUP(CONCATENATE($F2300," ",$G2300),AllocFactorMatrix,(J$4+1),FALSE)*$E2304</f>
        <v>4.7578982982620541</v>
      </c>
      <c r="K2300" s="5">
        <f ca="1">VLOOKUP(CONCATENATE($F2300," ",$G2300),AllocFactorMatrix,(K$4+1),FALSE)*$E2304</f>
        <v>17.276220729201231</v>
      </c>
      <c r="L2300" s="5">
        <f ca="1">VLOOKUP(CONCATENATE($F2300," ",$G2300),AllocFactorMatrix,(L$4+1),FALSE)*$E2304</f>
        <v>0.53392511619887972</v>
      </c>
      <c r="M2300" s="5">
        <f ca="1">VLOOKUP(CONCATENATE($F2300," ",$G2300),AllocFactorMatrix,(M$4+1),FALSE)*$E2304</f>
        <v>0</v>
      </c>
      <c r="N2300" s="5">
        <f t="shared" ca="1" si="1137"/>
        <v>17.810145845400111</v>
      </c>
      <c r="O2300" s="5">
        <f ca="1">VLOOKUP(CONCATENATE($F2300," ",$G2300),AllocFactorMatrix,(O$4+1),FALSE)*$E2304</f>
        <v>12.954145921709397</v>
      </c>
      <c r="P2300" s="5">
        <f ca="1">VLOOKUP(CONCATENATE($F2300," ",$G2300),AllocFactorMatrix,(P$4+1),FALSE)*$E2304</f>
        <v>2.412710549654896</v>
      </c>
      <c r="Q2300" s="5">
        <f ca="1">VLOOKUP(CONCATENATE($F2300," ",$G2300),AllocFactorMatrix,(Q$4+1),FALSE)*$E2304</f>
        <v>0</v>
      </c>
      <c r="R2300" s="5">
        <f ca="1">VLOOKUP(CONCATENATE($F2300," ",$G2300),AllocFactorMatrix,(R$4+1),FALSE)*$E2304</f>
        <v>0</v>
      </c>
      <c r="S2300" s="5">
        <f t="shared" ca="1" si="1139"/>
        <v>15.366856471364294</v>
      </c>
      <c r="T2300" s="5">
        <f ca="1">VLOOKUP(CONCATENATE($F2300," ",$G2300),AllocFactorMatrix,(T$4+1),FALSE)*$E2304</f>
        <v>0.46180731907564632</v>
      </c>
      <c r="U2300" s="5">
        <f ca="1">VLOOKUP(CONCATENATE($F2300," ",$G2300),AllocFactorMatrix,(U$4+1),FALSE)*$E2304</f>
        <v>7.4479070577983952</v>
      </c>
      <c r="V2300" s="5">
        <f ca="1">VLOOKUP(CONCATENATE($F2300," ",$G2300),AllocFactorMatrix,(V$4+1),FALSE)*$E2304</f>
        <v>0</v>
      </c>
      <c r="W2300" s="5">
        <f ca="1">VLOOKUP(CONCATENATE($F2300," ",$G2300),AllocFactorMatrix,(W$4+1),FALSE)*$E2304</f>
        <v>0</v>
      </c>
      <c r="X2300" s="5">
        <f t="shared" ca="1" si="1148"/>
        <v>7.9097143768740414</v>
      </c>
      <c r="Y2300" s="5">
        <f ca="1">VLOOKUP(CONCATENATE($F2300," ",$G2300),AllocFactorMatrix,(Y$4+1),FALSE)*$E2304</f>
        <v>3.9062703111384471</v>
      </c>
      <c r="Z2300" s="5">
        <f ca="1">VLOOKUP(CONCATENATE($F2300," ",$G2300),AllocFactorMatrix,(Z$4+1),FALSE)*$E2304</f>
        <v>6.5171879934573462E-2</v>
      </c>
      <c r="AA2300" s="5">
        <f t="shared" ca="1" si="1138"/>
        <v>3.9714421910730207</v>
      </c>
      <c r="AB2300" s="5">
        <f ca="1">VLOOKUP(CONCATENATE($F2300," ",$G2300),AllocFactorMatrix,(AB$4+1),FALSE)*$E2304</f>
        <v>5.280014280454947E-2</v>
      </c>
      <c r="AC2300" s="5">
        <f ca="1">VLOOKUP(CONCATENATE($F2300," ",$G2300),AllocFactorMatrix,(AC$4+1),FALSE)*$E2304</f>
        <v>0.18088595374705735</v>
      </c>
      <c r="AD2300" s="5">
        <f ca="1">VLOOKUP(CONCATENATE($F2300," ",$G2300),AllocFactorMatrix,(AD$4+1),FALSE)*$E2304</f>
        <v>3.8993212139341461E-2</v>
      </c>
    </row>
    <row r="2301" spans="4:30" hidden="1" outlineLevel="1">
      <c r="E2301" s="51"/>
      <c r="F2301" s="52" t="str">
        <f>F2304</f>
        <v>RB_GUP</v>
      </c>
      <c r="G2301" s="55" t="str">
        <f>$G$12</f>
        <v>DISTSEC</v>
      </c>
      <c r="H2301" s="4">
        <f t="shared" ca="1" si="1136"/>
        <v>77.715530519946839</v>
      </c>
      <c r="I2301" s="5">
        <f ca="1">VLOOKUP(CONCATENATE($F2301," ",$G2301),AllocFactorMatrix,(I$4+1),FALSE)*$E2304</f>
        <v>58.108014981923468</v>
      </c>
      <c r="J2301" s="5">
        <f ca="1">VLOOKUP(CONCATENATE($F2301," ",$G2301),AllocFactorMatrix,(J$4+1),FALSE)*$E2304</f>
        <v>2.8014059218473699</v>
      </c>
      <c r="K2301" s="5">
        <f ca="1">VLOOKUP(CONCATENATE($F2301," ",$G2301),AllocFactorMatrix,(K$4+1),FALSE)*$E2304</f>
        <v>8.4530091169123374</v>
      </c>
      <c r="L2301" s="5">
        <f ca="1">VLOOKUP(CONCATENATE($F2301," ",$G2301),AllocFactorMatrix,(L$4+1),FALSE)*$E2304</f>
        <v>0</v>
      </c>
      <c r="M2301" s="5">
        <f ca="1">VLOOKUP(CONCATENATE($F2301," ",$G2301),AllocFactorMatrix,(M$4+1),FALSE)*$E2304</f>
        <v>0</v>
      </c>
      <c r="N2301" s="5">
        <f t="shared" ca="1" si="1137"/>
        <v>8.4530091169123374</v>
      </c>
      <c r="O2301" s="5">
        <f ca="1">VLOOKUP(CONCATENATE($F2301," ",$G2301),AllocFactorMatrix,(O$4+1),FALSE)*$E2304</f>
        <v>5.3862903104201516</v>
      </c>
      <c r="P2301" s="5">
        <f ca="1">VLOOKUP(CONCATENATE($F2301," ",$G2301),AllocFactorMatrix,(P$4+1),FALSE)*$E2304</f>
        <v>0</v>
      </c>
      <c r="Q2301" s="5">
        <f ca="1">VLOOKUP(CONCATENATE($F2301," ",$G2301),AllocFactorMatrix,(Q$4+1),FALSE)*$E2304</f>
        <v>0</v>
      </c>
      <c r="R2301" s="5">
        <f ca="1">VLOOKUP(CONCATENATE($F2301," ",$G2301),AllocFactorMatrix,(R$4+1),FALSE)*$E2304</f>
        <v>0</v>
      </c>
      <c r="S2301" s="5">
        <f t="shared" ca="1" si="1139"/>
        <v>5.3862903104201516</v>
      </c>
      <c r="T2301" s="5">
        <f ca="1">VLOOKUP(CONCATENATE($F2301," ",$G2301),AllocFactorMatrix,(T$4+1),FALSE)*$E2304</f>
        <v>0.14563399027624313</v>
      </c>
      <c r="U2301" s="5">
        <f ca="1">VLOOKUP(CONCATENATE($F2301," ",$G2301),AllocFactorMatrix,(U$4+1),FALSE)*$E2304</f>
        <v>0</v>
      </c>
      <c r="V2301" s="5">
        <f ca="1">VLOOKUP(CONCATENATE($F2301," ",$G2301),AllocFactorMatrix,(V$4+1),FALSE)*$E2304</f>
        <v>0</v>
      </c>
      <c r="W2301" s="5">
        <f ca="1">VLOOKUP(CONCATENATE($F2301," ",$G2301),AllocFactorMatrix,(W$4+1),FALSE)*$E2304</f>
        <v>0</v>
      </c>
      <c r="X2301" s="5">
        <f t="shared" ca="1" si="1148"/>
        <v>0.14563399027624313</v>
      </c>
      <c r="Y2301" s="5">
        <f ca="1">VLOOKUP(CONCATENATE($F2301," ",$G2301),AllocFactorMatrix,(Y$4+1),FALSE)*$E2304</f>
        <v>1.9867013635397626</v>
      </c>
      <c r="Z2301" s="5">
        <f ca="1">VLOOKUP(CONCATENATE($F2301," ",$G2301),AllocFactorMatrix,(Z$4+1),FALSE)*$E2304</f>
        <v>0</v>
      </c>
      <c r="AA2301" s="5">
        <f t="shared" ca="1" si="1138"/>
        <v>1.9867013635397626</v>
      </c>
      <c r="AB2301" s="5">
        <f ca="1">VLOOKUP(CONCATENATE($F2301," ",$G2301),AllocFactorMatrix,(AB$4+1),FALSE)*$E2304</f>
        <v>2.0616063959250384E-2</v>
      </c>
      <c r="AC2301" s="5">
        <f ca="1">VLOOKUP(CONCATENATE($F2301," ",$G2301),AllocFactorMatrix,(AC$4+1),FALSE)*$E2304</f>
        <v>0.69999466397024024</v>
      </c>
      <c r="AD2301" s="5">
        <f ca="1">VLOOKUP(CONCATENATE($F2301," ",$G2301),AllocFactorMatrix,(AD$4+1),FALSE)*$E2304</f>
        <v>0.11386410709801367</v>
      </c>
    </row>
    <row r="2302" spans="4:30" hidden="1" outlineLevel="1">
      <c r="E2302" s="51"/>
      <c r="F2302" s="52" t="str">
        <f>F2304</f>
        <v>RB_GUP</v>
      </c>
      <c r="G2302" s="55" t="str">
        <f>$G$13</f>
        <v>ENERGY</v>
      </c>
      <c r="H2302" s="4">
        <f t="shared" ca="1" si="1136"/>
        <v>2.3887330102469893</v>
      </c>
      <c r="I2302" s="5">
        <f ca="1">VLOOKUP(CONCATENATE($F2302," ",$G2302),AllocFactorMatrix,(I$4+1),FALSE)*$E2304</f>
        <v>0.89631733321770579</v>
      </c>
      <c r="J2302" s="5">
        <f ca="1">VLOOKUP(CONCATENATE($F2302," ",$G2302),AllocFactorMatrix,(J$4+1),FALSE)*$E2304</f>
        <v>5.8087155011127739E-2</v>
      </c>
      <c r="K2302" s="5">
        <f ca="1">VLOOKUP(CONCATENATE($F2302," ",$G2302),AllocFactorMatrix,(K$4+1),FALSE)*$E2304</f>
        <v>0.19488870192665753</v>
      </c>
      <c r="L2302" s="5">
        <f ca="1">VLOOKUP(CONCATENATE($F2302," ",$G2302),AllocFactorMatrix,(L$4+1),FALSE)*$E2304</f>
        <v>6.1940053900711722E-3</v>
      </c>
      <c r="M2302" s="5">
        <f ca="1">VLOOKUP(CONCATENATE($F2302," ",$G2302),AllocFactorMatrix,(M$4+1),FALSE)*$E2304</f>
        <v>5.7101488774101037E-4</v>
      </c>
      <c r="N2302" s="5">
        <f t="shared" ca="1" si="1137"/>
        <v>0.2016537222044697</v>
      </c>
      <c r="O2302" s="5">
        <f ca="1">VLOOKUP(CONCATENATE($F2302," ",$G2302),AllocFactorMatrix,(O$4+1),FALSE)*$E2304</f>
        <v>0.17768274887903221</v>
      </c>
      <c r="P2302" s="5">
        <f ca="1">VLOOKUP(CONCATENATE($F2302," ",$G2302),AllocFactorMatrix,(P$4+1),FALSE)*$E2304</f>
        <v>3.2938962730096451E-2</v>
      </c>
      <c r="Q2302" s="5">
        <f ca="1">VLOOKUP(CONCATENATE($F2302," ",$G2302),AllocFactorMatrix,(Q$4+1),FALSE)*$E2304</f>
        <v>1.4966621561274328E-2</v>
      </c>
      <c r="R2302" s="5">
        <f ca="1">VLOOKUP(CONCATENATE($F2302," ",$G2302),AllocFactorMatrix,(R$4+1),FALSE)*$E2304</f>
        <v>6.9346551166958841E-4</v>
      </c>
      <c r="S2302" s="5">
        <f t="shared" ca="1" si="1139"/>
        <v>0.22628179868207257</v>
      </c>
      <c r="T2302" s="5">
        <f ca="1">VLOOKUP(CONCATENATE($F2302," ",$G2302),AllocFactorMatrix,(T$4+1),FALSE)*$E2304</f>
        <v>6.8091396451797877E-3</v>
      </c>
      <c r="U2302" s="5">
        <f ca="1">VLOOKUP(CONCATENATE($F2302," ",$G2302),AllocFactorMatrix,(U$4+1),FALSE)*$E2304</f>
        <v>0.11955829153607314</v>
      </c>
      <c r="V2302" s="5">
        <f ca="1">VLOOKUP(CONCATENATE($F2302," ",$G2302),AllocFactorMatrix,(V$4+1),FALSE)*$E2304</f>
        <v>0.67880234126609262</v>
      </c>
      <c r="W2302" s="5">
        <f ca="1">VLOOKUP(CONCATENATE($F2302," ",$G2302),AllocFactorMatrix,(W$4+1),FALSE)*$E2304</f>
        <v>0.12878469127803058</v>
      </c>
      <c r="X2302" s="5">
        <f t="shared" ca="1" si="1148"/>
        <v>0.93395446372537616</v>
      </c>
      <c r="Y2302" s="5">
        <f ca="1">VLOOKUP(CONCATENATE($F2302," ",$G2302),AllocFactorMatrix,(Y$4+1),FALSE)*$E2304</f>
        <v>4.8139612645866067E-2</v>
      </c>
      <c r="Z2302" s="5">
        <f ca="1">VLOOKUP(CONCATENATE($F2302," ",$G2302),AllocFactorMatrix,(Z$4+1),FALSE)*$E2304</f>
        <v>7.8363615189557478E-4</v>
      </c>
      <c r="AA2302" s="5">
        <f t="shared" ca="1" si="1138"/>
        <v>4.8923248797761644E-2</v>
      </c>
      <c r="AB2302" s="5">
        <f ca="1">VLOOKUP(CONCATENATE($F2302," ",$G2302),AllocFactorMatrix,(AB$4+1),FALSE)*$E2304</f>
        <v>8.7408309144551414E-4</v>
      </c>
      <c r="AC2302" s="5">
        <f ca="1">VLOOKUP(CONCATENATE($F2302," ",$G2302),AllocFactorMatrix,(AC$4+1),FALSE)*$E2304</f>
        <v>1.8900876384223352E-2</v>
      </c>
      <c r="AD2302" s="5">
        <f ca="1">VLOOKUP(CONCATENATE($F2302," ",$G2302),AllocFactorMatrix,(AD$4+1),FALSE)*$E2304</f>
        <v>3.7403291328082732E-3</v>
      </c>
    </row>
    <row r="2303" spans="4:30" hidden="1" outlineLevel="1">
      <c r="E2303" s="51"/>
      <c r="F2303" s="52" t="str">
        <f>F2304</f>
        <v>RB_GUP</v>
      </c>
      <c r="G2303" s="55" t="str">
        <f>$G$14</f>
        <v>CUSTOMER</v>
      </c>
      <c r="H2303" s="4">
        <f t="shared" ca="1" si="1136"/>
        <v>37.411166941665236</v>
      </c>
      <c r="I2303" s="5">
        <f ca="1">VLOOKUP(CONCATENATE($F2303," ",$G2303),AllocFactorMatrix,(I$4+1),FALSE)*$E2304</f>
        <v>17.494907777860099</v>
      </c>
      <c r="J2303" s="5">
        <f ca="1">VLOOKUP(CONCATENATE($F2303," ",$G2303),AllocFactorMatrix,(J$4+1),FALSE)*$E2304</f>
        <v>4.5833761740317032</v>
      </c>
      <c r="K2303" s="5">
        <f ca="1">VLOOKUP(CONCATENATE($F2303," ",$G2303),AllocFactorMatrix,(K$4+1),FALSE)*$E2304</f>
        <v>1.3010891215157818</v>
      </c>
      <c r="L2303" s="5">
        <f ca="1">VLOOKUP(CONCATENATE($F2303," ",$G2303),AllocFactorMatrix,(L$4+1),FALSE)*$E2304</f>
        <v>0.4199843743105578</v>
      </c>
      <c r="M2303" s="5">
        <f ca="1">VLOOKUP(CONCATENATE($F2303," ",$G2303),AllocFactorMatrix,(M$4+1),FALSE)*$E2304</f>
        <v>6.8171921874495819E-2</v>
      </c>
      <c r="N2303" s="5">
        <f t="shared" ca="1" si="1137"/>
        <v>1.7892454177008354</v>
      </c>
      <c r="O2303" s="5">
        <f ca="1">VLOOKUP(CONCATENATE($F2303," ",$G2303),AllocFactorMatrix,(O$4+1),FALSE)*$E2304</f>
        <v>0.36923014070343363</v>
      </c>
      <c r="P2303" s="5">
        <f ca="1">VLOOKUP(CONCATENATE($F2303," ",$G2303),AllocFactorMatrix,(P$4+1),FALSE)*$E2304</f>
        <v>0.10933363120644982</v>
      </c>
      <c r="Q2303" s="5">
        <f ca="1">VLOOKUP(CONCATENATE($F2303," ",$G2303),AllocFactorMatrix,(Q$4+1),FALSE)*$E2304</f>
        <v>0.23749855408406959</v>
      </c>
      <c r="R2303" s="5">
        <f ca="1">VLOOKUP(CONCATENATE($F2303," ",$G2303),AllocFactorMatrix,(R$4+1),FALSE)*$E2304</f>
        <v>4.173418245199071E-2</v>
      </c>
      <c r="S2303" s="5">
        <f t="shared" ca="1" si="1139"/>
        <v>0.75779650844594371</v>
      </c>
      <c r="T2303" s="5">
        <f ca="1">VLOOKUP(CONCATENATE($F2303," ",$G2303),AllocFactorMatrix,(T$4+1),FALSE)*$E2304</f>
        <v>2.5412852798354477E-3</v>
      </c>
      <c r="U2303" s="5">
        <f ca="1">VLOOKUP(CONCATENATE($F2303," ",$G2303),AllocFactorMatrix,(U$4+1),FALSE)*$E2304</f>
        <v>6.486535440928487E-2</v>
      </c>
      <c r="V2303" s="5">
        <f ca="1">VLOOKUP(CONCATENATE($F2303," ",$G2303),AllocFactorMatrix,(V$4+1),FALSE)*$E2304</f>
        <v>0.34926693606364861</v>
      </c>
      <c r="W2303" s="5">
        <f ca="1">VLOOKUP(CONCATENATE($F2303," ",$G2303),AllocFactorMatrix,(W$4+1),FALSE)*$E2304</f>
        <v>6.2601965453815994E-2</v>
      </c>
      <c r="X2303" s="5">
        <f t="shared" ca="1" si="1148"/>
        <v>0.47927554120658489</v>
      </c>
      <c r="Y2303" s="5">
        <f ca="1">VLOOKUP(CONCATENATE($F2303," ",$G2303),AllocFactorMatrix,(Y$4+1),FALSE)*$E2304</f>
        <v>0.10221226244647057</v>
      </c>
      <c r="Z2303" s="5">
        <f ca="1">VLOOKUP(CONCATENATE($F2303," ",$G2303),AllocFactorMatrix,(Z$4+1),FALSE)*$E2304</f>
        <v>1.8528922191184854E-3</v>
      </c>
      <c r="AA2303" s="5">
        <f t="shared" ca="1" si="1138"/>
        <v>0.10406515466558905</v>
      </c>
      <c r="AB2303" s="5">
        <f ca="1">VLOOKUP(CONCATENATE($F2303," ",$G2303),AllocFactorMatrix,(AB$4+1),FALSE)*$E2304</f>
        <v>1.91869007584758E-3</v>
      </c>
      <c r="AC2303" s="5">
        <f ca="1">VLOOKUP(CONCATENATE($F2303," ",$G2303),AllocFactorMatrix,(AC$4+1),FALSE)*$E2304</f>
        <v>10.869610331157277</v>
      </c>
      <c r="AD2303" s="5">
        <f ca="1">VLOOKUP(CONCATENATE($F2303," ",$G2303),AllocFactorMatrix,(AD$4+1),FALSE)*$E2304</f>
        <v>1.3309713465213502</v>
      </c>
    </row>
    <row r="2304" spans="4:30" collapsed="1">
      <c r="D2304" s="1" t="s">
        <v>535</v>
      </c>
      <c r="E2304" s="61">
        <v>734</v>
      </c>
      <c r="F2304" s="57" t="s">
        <v>74</v>
      </c>
      <c r="G2304" s="55" t="str">
        <f>$G$15</f>
        <v>TOTAL</v>
      </c>
      <c r="H2304" s="4">
        <f t="shared" ca="1" si="1136"/>
        <v>734</v>
      </c>
      <c r="I2304" s="5">
        <f ca="1">VLOOKUP(CONCATENATE($F2304," ",$G2304),AllocFactorMatrix,(I$4+1),FALSE)*$E2304</f>
        <v>424.22905531031711</v>
      </c>
      <c r="J2304" s="5">
        <f ca="1">VLOOKUP(CONCATENATE($F2304," ",$G2304),AllocFactorMatrix,(J$4+1),FALSE)*$E2304</f>
        <v>23.845244911204635</v>
      </c>
      <c r="K2304" s="5">
        <f ca="1">VLOOKUP(CONCATENATE($F2304," ",$G2304),AllocFactorMatrix,(K$4+1),FALSE)*$E2304</f>
        <v>67.196332084404801</v>
      </c>
      <c r="L2304" s="5">
        <f ca="1">VLOOKUP(CONCATENATE($F2304," ",$G2304),AllocFactorMatrix,(L$4+1),FALSE)*$E2304</f>
        <v>2.062192758796936</v>
      </c>
      <c r="M2304" s="5">
        <f ca="1">VLOOKUP(CONCATENATE($F2304," ",$G2304),AllocFactorMatrix,(M$4+1),FALSE)*$E2304</f>
        <v>0.19554716039646097</v>
      </c>
      <c r="N2304" s="5">
        <f t="shared" ca="1" si="1137"/>
        <v>69.454072003598199</v>
      </c>
      <c r="O2304" s="5">
        <f ca="1">VLOOKUP(CONCATENATE($F2304," ",$G2304),AllocFactorMatrix,(O$4+1),FALSE)*$E2304</f>
        <v>49.271842030794318</v>
      </c>
      <c r="P2304" s="5">
        <f ca="1">VLOOKUP(CONCATENATE($F2304," ",$G2304),AllocFactorMatrix,(P$4+1),FALSE)*$E2304</f>
        <v>8.1191641628990325</v>
      </c>
      <c r="Q2304" s="5">
        <f ca="1">VLOOKUP(CONCATENATE($F2304," ",$G2304),AllocFactorMatrix,(Q$4+1),FALSE)*$E2304</f>
        <v>2.6101426802712209</v>
      </c>
      <c r="R2304" s="5">
        <f ca="1">VLOOKUP(CONCATENATE($F2304," ",$G2304),AllocFactorMatrix,(R$4+1),FALSE)*$E2304</f>
        <v>0.10819671929821903</v>
      </c>
      <c r="S2304" s="5">
        <f t="shared" ca="1" si="1139"/>
        <v>60.109345593262795</v>
      </c>
      <c r="T2304" s="5">
        <f ca="1">VLOOKUP(CONCATENATE($F2304," ",$G2304),AllocFactorMatrix,(T$4+1),FALSE)*$E2304</f>
        <v>1.6206326994389837</v>
      </c>
      <c r="U2304" s="5">
        <f ca="1">VLOOKUP(CONCATENATE($F2304," ",$G2304),AllocFactorMatrix,(U$4+1),FALSE)*$E2304</f>
        <v>23.805786834237196</v>
      </c>
      <c r="V2304" s="5">
        <f ca="1">VLOOKUP(CONCATENATE($F2304," ",$G2304),AllocFactorMatrix,(V$4+1),FALSE)*$E2304</f>
        <v>89.813071236138597</v>
      </c>
      <c r="W2304" s="5">
        <f ca="1">VLOOKUP(CONCATENATE($F2304," ",$G2304),AllocFactorMatrix,(W$4+1),FALSE)*$E2304</f>
        <v>12.263566743405251</v>
      </c>
      <c r="X2304" s="5">
        <f t="shared" ca="1" si="1148"/>
        <v>127.50305751322003</v>
      </c>
      <c r="Y2304" s="5">
        <f ca="1">VLOOKUP(CONCATENATE($F2304," ",$G2304),AllocFactorMatrix,(Y$4+1),FALSE)*$E2304</f>
        <v>15.137447716177098</v>
      </c>
      <c r="Z2304" s="5">
        <f ca="1">VLOOKUP(CONCATENATE($F2304," ",$G2304),AllocFactorMatrix,(Z$4+1),FALSE)*$E2304</f>
        <v>0.24161616614277714</v>
      </c>
      <c r="AA2304" s="5">
        <f t="shared" ca="1" si="1138"/>
        <v>15.379063882319874</v>
      </c>
      <c r="AB2304" s="5">
        <f ca="1">VLOOKUP(CONCATENATE($F2304," ",$G2304),AllocFactorMatrix,(AB$4+1),FALSE)*$E2304</f>
        <v>0.18788844633176857</v>
      </c>
      <c r="AC2304" s="5">
        <f ca="1">VLOOKUP(CONCATENATE($F2304," ",$G2304),AllocFactorMatrix,(AC$4+1),FALSE)*$E2304</f>
        <v>11.798441225525938</v>
      </c>
      <c r="AD2304" s="5">
        <f ca="1">VLOOKUP(CONCATENATE($F2304," ",$G2304),AllocFactorMatrix,(AD$4+1),FALSE)*$E2304</f>
        <v>1.4938311142195912</v>
      </c>
    </row>
    <row r="2305" spans="4:30" hidden="1" outlineLevel="1">
      <c r="E2305" s="51"/>
      <c r="F2305" s="52" t="str">
        <f>F2312</f>
        <v>RSALE</v>
      </c>
      <c r="G2305" s="55" t="str">
        <f>$G$8</f>
        <v>PRODUCTION</v>
      </c>
      <c r="H2305" s="4">
        <f t="shared" ca="1" si="1136"/>
        <v>506406.21404543734</v>
      </c>
      <c r="I2305" s="5">
        <f ca="1">VLOOKUP(CONCATENATE($F2305," ",$G2305),AllocFactorMatrix,(I$4+1),FALSE)*$E2312</f>
        <v>236945.57436948188</v>
      </c>
      <c r="J2305" s="5">
        <f ca="1">VLOOKUP(CONCATENATE($F2305," ",$G2305),AllocFactorMatrix,(J$4+1),FALSE)*$E2312</f>
        <v>15324.647606024268</v>
      </c>
      <c r="K2305" s="5">
        <f ca="1">VLOOKUP(CONCATENATE($F2305," ",$G2305),AllocFactorMatrix,(K$4+1),FALSE)*$E2312</f>
        <v>50379.445655483811</v>
      </c>
      <c r="L2305" s="5">
        <f ca="1">VLOOKUP(CONCATENATE($F2305," ",$G2305),AllocFactorMatrix,(L$4+1),FALSE)*$E2312</f>
        <v>1343.4054662838325</v>
      </c>
      <c r="M2305" s="5">
        <f ca="1">VLOOKUP(CONCATENATE($F2305," ",$G2305),AllocFactorMatrix,(M$4+1),FALSE)*$E2312</f>
        <v>149.54959269143748</v>
      </c>
      <c r="N2305" s="5">
        <f t="shared" ref="N2305:N2312" ca="1" si="1149">SUBTOTAL(9,K2305:M2305)</f>
        <v>51872.40071445908</v>
      </c>
      <c r="O2305" s="5">
        <f ca="1">VLOOKUP(CONCATENATE($F2305," ",$G2305),AllocFactorMatrix,(O$4+1),FALSE)*$E2312</f>
        <v>38649.762422323736</v>
      </c>
      <c r="P2305" s="5">
        <f ca="1">VLOOKUP(CONCATENATE($F2305," ",$G2305),AllocFactorMatrix,(P$4+1),FALSE)*$E2312</f>
        <v>7313.84595490827</v>
      </c>
      <c r="Q2305" s="5">
        <f ca="1">VLOOKUP(CONCATENATE($F2305," ",$G2305),AllocFactorMatrix,(Q$4+1),FALSE)*$E2312</f>
        <v>3018.6235150589246</v>
      </c>
      <c r="R2305" s="5">
        <f ca="1">VLOOKUP(CONCATENATE($F2305," ",$G2305),AllocFactorMatrix,(R$4+1),FALSE)*$E2312</f>
        <v>97.884833891026403</v>
      </c>
      <c r="S2305" s="5">
        <f t="shared" ref="S2305:S2312" ca="1" si="1150">SUBTOTAL(9,O2305:R2305)</f>
        <v>49080.116726181957</v>
      </c>
      <c r="T2305" s="5">
        <f ca="1">VLOOKUP(CONCATENATE($F2305," ",$G2305),AllocFactorMatrix,(T$4+1),FALSE)*$E2312</f>
        <v>1110.9594704515562</v>
      </c>
      <c r="U2305" s="5">
        <f ca="1">VLOOKUP(CONCATENATE($F2305," ",$G2305),AllocFactorMatrix,(U$4+1),FALSE)*$E2312</f>
        <v>19112.387823215915</v>
      </c>
      <c r="V2305" s="5">
        <f ca="1">VLOOKUP(CONCATENATE($F2305," ",$G2305),AllocFactorMatrix,(V$4+1),FALSE)*$E2312</f>
        <v>105651.53760580819</v>
      </c>
      <c r="W2305" s="5">
        <f ca="1">VLOOKUP(CONCATENATE($F2305," ",$G2305),AllocFactorMatrix,(W$4+1),FALSE)*$E2312</f>
        <v>15997.940494082528</v>
      </c>
      <c r="X2305" s="5">
        <f ca="1">SUBTOTAL(9,T2305:W2305)</f>
        <v>141872.82539355819</v>
      </c>
      <c r="Y2305" s="5">
        <f ca="1">VLOOKUP(CONCATENATE($F2305," ",$G2305),AllocFactorMatrix,(Y$4+1),FALSE)*$E2312</f>
        <v>10963.424285689121</v>
      </c>
      <c r="Z2305" s="5">
        <f ca="1">VLOOKUP(CONCATENATE($F2305," ",$G2305),AllocFactorMatrix,(Z$4+1),FALSE)*$E2312</f>
        <v>189.03714376674031</v>
      </c>
      <c r="AA2305" s="5">
        <f t="shared" ca="1" si="1138"/>
        <v>11152.461429455861</v>
      </c>
      <c r="AB2305" s="5">
        <f ca="1">VLOOKUP(CONCATENATE($F2305," ",$G2305),AllocFactorMatrix,(AB$4+1),FALSE)*$E2312</f>
        <v>158.1878062760544</v>
      </c>
      <c r="AC2305" s="5">
        <f ca="1">VLOOKUP(CONCATENATE($F2305," ",$G2305),AllocFactorMatrix,(AC$4+1),FALSE)*$E2312</f>
        <v>0</v>
      </c>
      <c r="AD2305" s="5">
        <f ca="1">VLOOKUP(CONCATENATE($F2305," ",$G2305),AllocFactorMatrix,(AD$4+1),FALSE)*$E2312</f>
        <v>0</v>
      </c>
    </row>
    <row r="2306" spans="4:30" hidden="1" outlineLevel="1">
      <c r="E2306" s="51"/>
      <c r="F2306" s="52" t="str">
        <f>F2312</f>
        <v>RSALE</v>
      </c>
      <c r="G2306" s="55" t="str">
        <f>$G$9</f>
        <v>BULKTRAN</v>
      </c>
      <c r="H2306" s="4">
        <f t="shared" ca="1" si="1136"/>
        <v>-36494.834924510833</v>
      </c>
      <c r="I2306" s="5">
        <f ca="1">VLOOKUP(CONCATENATE($F2306," ",$G2306),AllocFactorMatrix,(I$4+1),FALSE)*$E2312</f>
        <v>-33806.376765835936</v>
      </c>
      <c r="J2306" s="5">
        <f ca="1">VLOOKUP(CONCATENATE($F2306," ",$G2306),AllocFactorMatrix,(J$4+1),FALSE)*$E2312</f>
        <v>208.94512920375482</v>
      </c>
      <c r="K2306" s="5">
        <f ca="1">VLOOKUP(CONCATENATE($F2306," ",$G2306),AllocFactorMatrix,(K$4+1),FALSE)*$E2312</f>
        <v>-166.86392720634686</v>
      </c>
      <c r="L2306" s="5">
        <f ca="1">VLOOKUP(CONCATENATE($F2306," ",$G2306),AllocFactorMatrix,(L$4+1),FALSE)*$E2312</f>
        <v>8.093480003359069</v>
      </c>
      <c r="M2306" s="5">
        <f ca="1">VLOOKUP(CONCATENATE($F2306," ",$G2306),AllocFactorMatrix,(M$4+1),FALSE)*$E2312</f>
        <v>36.39563621101648</v>
      </c>
      <c r="N2306" s="5">
        <f t="shared" ca="1" si="1149"/>
        <v>-122.3748109919713</v>
      </c>
      <c r="O2306" s="5">
        <f ca="1">VLOOKUP(CONCATENATE($F2306," ",$G2306),AllocFactorMatrix,(O$4+1),FALSE)*$E2312</f>
        <v>-134.25386406867472</v>
      </c>
      <c r="P2306" s="5">
        <f ca="1">VLOOKUP(CONCATENATE($F2306," ",$G2306),AllocFactorMatrix,(P$4+1),FALSE)*$E2312</f>
        <v>104.75037244698909</v>
      </c>
      <c r="Q2306" s="5">
        <f ca="1">VLOOKUP(CONCATENATE($F2306," ",$G2306),AllocFactorMatrix,(Q$4+1),FALSE)*$E2312</f>
        <v>80.713498485934934</v>
      </c>
      <c r="R2306" s="5">
        <f ca="1">VLOOKUP(CONCATENATE($F2306," ",$G2306),AllocFactorMatrix,(R$4+1),FALSE)*$E2312</f>
        <v>15.30475154456939</v>
      </c>
      <c r="S2306" s="5">
        <f t="shared" ca="1" si="1150"/>
        <v>66.514758408818693</v>
      </c>
      <c r="T2306" s="5">
        <f ca="1">VLOOKUP(CONCATENATE($F2306," ",$G2306),AllocFactorMatrix,(T$4+1),FALSE)*$E2312</f>
        <v>-82.996785835616578</v>
      </c>
      <c r="U2306" s="5">
        <f ca="1">VLOOKUP(CONCATENATE($F2306," ",$G2306),AllocFactorMatrix,(U$4+1),FALSE)*$E2312</f>
        <v>-564.12485581374426</v>
      </c>
      <c r="V2306" s="5">
        <f ca="1">VLOOKUP(CONCATENATE($F2306," ",$G2306),AllocFactorMatrix,(V$4+1),FALSE)*$E2312</f>
        <v>-1912.5942740296905</v>
      </c>
      <c r="W2306" s="5">
        <f ca="1">VLOOKUP(CONCATENATE($F2306," ",$G2306),AllocFactorMatrix,(W$4+1),FALSE)*$E2312</f>
        <v>42.428015602984786</v>
      </c>
      <c r="X2306" s="5">
        <f t="shared" ref="X2306:X2312" ca="1" si="1151">SUBTOTAL(9,T2306:W2306)</f>
        <v>-2517.2879000760663</v>
      </c>
      <c r="Y2306" s="5">
        <f ca="1">VLOOKUP(CONCATENATE($F2306," ",$G2306),AllocFactorMatrix,(Y$4+1),FALSE)*$E2312</f>
        <v>-318.62028099386367</v>
      </c>
      <c r="Z2306" s="5">
        <f ca="1">VLOOKUP(CONCATENATE($F2306," ",$G2306),AllocFactorMatrix,(Z$4+1),FALSE)*$E2312</f>
        <v>-15.354408761364503</v>
      </c>
      <c r="AA2306" s="5">
        <f t="shared" ca="1" si="1138"/>
        <v>-333.97468975522816</v>
      </c>
      <c r="AB2306" s="5">
        <f ca="1">VLOOKUP(CONCATENATE($F2306," ",$G2306),AllocFactorMatrix,(AB$4+1),FALSE)*$E2312</f>
        <v>9.7193545357866213</v>
      </c>
      <c r="AC2306" s="5">
        <f ca="1">VLOOKUP(CONCATENATE($F2306," ",$G2306),AllocFactorMatrix,(AC$4+1),FALSE)*$E2312</f>
        <v>0</v>
      </c>
      <c r="AD2306" s="5">
        <f ca="1">VLOOKUP(CONCATENATE($F2306," ",$G2306),AllocFactorMatrix,(AD$4+1),FALSE)*$E2312</f>
        <v>0</v>
      </c>
    </row>
    <row r="2307" spans="4:30" hidden="1" outlineLevel="1">
      <c r="E2307" s="51"/>
      <c r="F2307" s="52" t="str">
        <f>F2312</f>
        <v>RSALE</v>
      </c>
      <c r="G2307" s="55" t="str">
        <f>$G$10</f>
        <v>SUBTRAN</v>
      </c>
      <c r="H2307" s="4">
        <f t="shared" ca="1" si="1136"/>
        <v>-7858.6969935186771</v>
      </c>
      <c r="I2307" s="5">
        <f ca="1">VLOOKUP(CONCATENATE($F2307," ",$G2307),AllocFactorMatrix,(I$4+1),FALSE)*$E2312</f>
        <v>-7106.9725510037961</v>
      </c>
      <c r="J2307" s="5">
        <f ca="1">VLOOKUP(CONCATENATE($F2307," ",$G2307),AllocFactorMatrix,(J$4+1),FALSE)*$E2312</f>
        <v>37.180565107410992</v>
      </c>
      <c r="K2307" s="5">
        <f ca="1">VLOOKUP(CONCATENATE($F2307," ",$G2307),AllocFactorMatrix,(K$4+1),FALSE)*$E2312</f>
        <v>-51.385478073007498</v>
      </c>
      <c r="L2307" s="5">
        <f ca="1">VLOOKUP(CONCATENATE($F2307," ",$G2307),AllocFactorMatrix,(L$4+1),FALSE)*$E2312</f>
        <v>0.87951011516219701</v>
      </c>
      <c r="M2307" s="5">
        <f ca="1">VLOOKUP(CONCATENATE($F2307," ",$G2307),AllocFactorMatrix,(M$4+1),FALSE)*$E2312</f>
        <v>12.44096778490297</v>
      </c>
      <c r="N2307" s="5">
        <f t="shared" ca="1" si="1149"/>
        <v>-38.065000172942334</v>
      </c>
      <c r="O2307" s="5">
        <f ca="1">VLOOKUP(CONCATENATE($F2307," ",$G2307),AllocFactorMatrix,(O$4+1),FALSE)*$E2312</f>
        <v>-39.932416392142343</v>
      </c>
      <c r="P2307" s="5">
        <f ca="1">VLOOKUP(CONCATENATE($F2307," ",$G2307),AllocFactorMatrix,(P$4+1),FALSE)*$E2312</f>
        <v>18.239361482671367</v>
      </c>
      <c r="Q2307" s="5">
        <f ca="1">VLOOKUP(CONCATENATE($F2307," ",$G2307),AllocFactorMatrix,(Q$4+1),FALSE)*$E2312</f>
        <v>19.278207844178919</v>
      </c>
      <c r="R2307" s="5">
        <f ca="1">VLOOKUP(CONCATENATE($F2307," ",$G2307),AllocFactorMatrix,(R$4+1),FALSE)*$E2312</f>
        <v>0</v>
      </c>
      <c r="S2307" s="5">
        <f t="shared" ca="1" si="1150"/>
        <v>-2.4148470652920579</v>
      </c>
      <c r="T2307" s="5">
        <f ca="1">VLOOKUP(CONCATENATE($F2307," ",$G2307),AllocFactorMatrix,(T$4+1),FALSE)*$E2312</f>
        <v>-17.034812238129557</v>
      </c>
      <c r="U2307" s="5">
        <f ca="1">VLOOKUP(CONCATENATE($F2307," ",$G2307),AllocFactorMatrix,(U$4+1),FALSE)*$E2312</f>
        <v>-120.34809478448543</v>
      </c>
      <c r="V2307" s="5">
        <f ca="1">VLOOKUP(CONCATENATE($F2307," ",$G2307),AllocFactorMatrix,(V$4+1),FALSE)*$E2312</f>
        <v>-555.43544933518535</v>
      </c>
      <c r="W2307" s="5">
        <f ca="1">VLOOKUP(CONCATENATE($F2307," ",$G2307),AllocFactorMatrix,(W$4+1),FALSE)*$E2312</f>
        <v>0</v>
      </c>
      <c r="X2307" s="5">
        <f t="shared" ca="1" si="1151"/>
        <v>-692.81835635780033</v>
      </c>
      <c r="Y2307" s="5">
        <f ca="1">VLOOKUP(CONCATENATE($F2307," ",$G2307),AllocFactorMatrix,(Y$4+1),FALSE)*$E2312</f>
        <v>-66.300057280172979</v>
      </c>
      <c r="Z2307" s="5">
        <f ca="1">VLOOKUP(CONCATENATE($F2307," ",$G2307),AllocFactorMatrix,(Z$4+1),FALSE)*$E2312</f>
        <v>-3.0591357310423639</v>
      </c>
      <c r="AA2307" s="5">
        <f t="shared" ca="1" si="1138"/>
        <v>-69.359193011215339</v>
      </c>
      <c r="AB2307" s="5">
        <f ca="1">VLOOKUP(CONCATENATE($F2307," ",$G2307),AllocFactorMatrix,(AB$4+1),FALSE)*$E2312</f>
        <v>1.9093313117523052</v>
      </c>
      <c r="AC2307" s="5">
        <f ca="1">VLOOKUP(CONCATENATE($F2307," ",$G2307),AllocFactorMatrix,(AC$4+1),FALSE)*$E2312</f>
        <v>9.5934380721204295</v>
      </c>
      <c r="AD2307" s="5">
        <f ca="1">VLOOKUP(CONCATENATE($F2307," ",$G2307),AllocFactorMatrix,(AD$4+1),FALSE)*$E2312</f>
        <v>2.2496196010865543</v>
      </c>
    </row>
    <row r="2308" spans="4:30" hidden="1" outlineLevel="1">
      <c r="E2308" s="51"/>
      <c r="F2308" s="52" t="str">
        <f>F2312</f>
        <v>RSALE</v>
      </c>
      <c r="G2308" s="55" t="str">
        <f>$G$11</f>
        <v>DISTPRI</v>
      </c>
      <c r="H2308" s="4">
        <f t="shared" ca="1" si="1136"/>
        <v>130916.91424203767</v>
      </c>
      <c r="I2308" s="5">
        <f ca="1">VLOOKUP(CONCATENATE($F2308," ",$G2308),AllocFactorMatrix,(I$4+1),FALSE)*$E2312</f>
        <v>71627.938977584214</v>
      </c>
      <c r="J2308" s="5">
        <f ca="1">VLOOKUP(CONCATENATE($F2308," ",$G2308),AllocFactorMatrix,(J$4+1),FALSE)*$E2312</f>
        <v>5966.3161460410429</v>
      </c>
      <c r="K2308" s="5">
        <f ca="1">VLOOKUP(CONCATENATE($F2308," ",$G2308),AllocFactorMatrix,(K$4+1),FALSE)*$E2312</f>
        <v>20604.029642216141</v>
      </c>
      <c r="L2308" s="5">
        <f ca="1">VLOOKUP(CONCATENATE($F2308," ",$G2308),AllocFactorMatrix,(L$4+1),FALSE)*$E2312</f>
        <v>640.54288587608937</v>
      </c>
      <c r="M2308" s="5">
        <f ca="1">VLOOKUP(CONCATENATE($F2308," ",$G2308),AllocFactorMatrix,(M$4+1),FALSE)*$E2312</f>
        <v>0</v>
      </c>
      <c r="N2308" s="5">
        <f t="shared" ca="1" si="1149"/>
        <v>21244.572528092231</v>
      </c>
      <c r="O2308" s="5">
        <f ca="1">VLOOKUP(CONCATENATE($F2308," ",$G2308),AllocFactorMatrix,(O$4+1),FALSE)*$E2312</f>
        <v>15585.308008357191</v>
      </c>
      <c r="P2308" s="5">
        <f ca="1">VLOOKUP(CONCATENATE($F2308," ",$G2308),AllocFactorMatrix,(P$4+1),FALSE)*$E2312</f>
        <v>3076.5696849203987</v>
      </c>
      <c r="Q2308" s="5">
        <f ca="1">VLOOKUP(CONCATENATE($F2308," ",$G2308),AllocFactorMatrix,(Q$4+1),FALSE)*$E2312</f>
        <v>0</v>
      </c>
      <c r="R2308" s="5">
        <f ca="1">VLOOKUP(CONCATENATE($F2308," ",$G2308),AllocFactorMatrix,(R$4+1),FALSE)*$E2312</f>
        <v>0</v>
      </c>
      <c r="S2308" s="5">
        <f t="shared" ca="1" si="1150"/>
        <v>18661.877693277591</v>
      </c>
      <c r="T2308" s="5">
        <f ca="1">VLOOKUP(CONCATENATE($F2308," ",$G2308),AllocFactorMatrix,(T$4+1),FALSE)*$E2312</f>
        <v>443.03957350668929</v>
      </c>
      <c r="U2308" s="5">
        <f ca="1">VLOOKUP(CONCATENATE($F2308," ",$G2308),AllocFactorMatrix,(U$4+1),FALSE)*$E2312</f>
        <v>8161.7347271707231</v>
      </c>
      <c r="V2308" s="5">
        <f ca="1">VLOOKUP(CONCATENATE($F2308," ",$G2308),AllocFactorMatrix,(V$4+1),FALSE)*$E2312</f>
        <v>0</v>
      </c>
      <c r="W2308" s="5">
        <f ca="1">VLOOKUP(CONCATENATE($F2308," ",$G2308),AllocFactorMatrix,(W$4+1),FALSE)*$E2312</f>
        <v>0</v>
      </c>
      <c r="X2308" s="5">
        <f t="shared" ca="1" si="1151"/>
        <v>8604.7743006774126</v>
      </c>
      <c r="Y2308" s="5">
        <f ca="1">VLOOKUP(CONCATENATE($F2308," ",$G2308),AllocFactorMatrix,(Y$4+1),FALSE)*$E2312</f>
        <v>4319.0635453626437</v>
      </c>
      <c r="Z2308" s="5">
        <f ca="1">VLOOKUP(CONCATENATE($F2308," ",$G2308),AllocFactorMatrix,(Z$4+1),FALSE)*$E2312</f>
        <v>58.665481330725719</v>
      </c>
      <c r="AA2308" s="5">
        <f t="shared" ca="1" si="1138"/>
        <v>4377.7290266933696</v>
      </c>
      <c r="AB2308" s="5">
        <f ca="1">VLOOKUP(CONCATENATE($F2308," ",$G2308),AllocFactorMatrix,(AB$4+1),FALSE)*$E2312</f>
        <v>77.924607914943337</v>
      </c>
      <c r="AC2308" s="5">
        <f ca="1">VLOOKUP(CONCATENATE($F2308," ",$G2308),AllocFactorMatrix,(AC$4+1),FALSE)*$E2312</f>
        <v>292.668509044448</v>
      </c>
      <c r="AD2308" s="5">
        <f ca="1">VLOOKUP(CONCATENATE($F2308," ",$G2308),AllocFactorMatrix,(AD$4+1),FALSE)*$E2312</f>
        <v>63.112452712416051</v>
      </c>
    </row>
    <row r="2309" spans="4:30" hidden="1" outlineLevel="1">
      <c r="E2309" s="51"/>
      <c r="F2309" s="52" t="str">
        <f>F2312</f>
        <v>RSALE</v>
      </c>
      <c r="G2309" s="55" t="str">
        <f>$G$12</f>
        <v>DISTSEC</v>
      </c>
      <c r="H2309" s="4">
        <f t="shared" ca="1" si="1136"/>
        <v>54721.507384464014</v>
      </c>
      <c r="I2309" s="5">
        <f ca="1">VLOOKUP(CONCATENATE($F2309," ",$G2309),AllocFactorMatrix,(I$4+1),FALSE)*$E2312</f>
        <v>33618.708474256484</v>
      </c>
      <c r="J2309" s="5">
        <f ca="1">VLOOKUP(CONCATENATE($F2309," ",$G2309),AllocFactorMatrix,(J$4+1),FALSE)*$E2312</f>
        <v>3135.6192694690953</v>
      </c>
      <c r="K2309" s="5">
        <f ca="1">VLOOKUP(CONCATENATE($F2309," ",$G2309),AllocFactorMatrix,(K$4+1),FALSE)*$E2312</f>
        <v>8944.1905385861992</v>
      </c>
      <c r="L2309" s="5">
        <f ca="1">VLOOKUP(CONCATENATE($F2309," ",$G2309),AllocFactorMatrix,(L$4+1),FALSE)*$E2312</f>
        <v>0</v>
      </c>
      <c r="M2309" s="5">
        <f ca="1">VLOOKUP(CONCATENATE($F2309," ",$G2309),AllocFactorMatrix,(M$4+1),FALSE)*$E2312</f>
        <v>0</v>
      </c>
      <c r="N2309" s="5">
        <f t="shared" ca="1" si="1149"/>
        <v>8944.1905385861992</v>
      </c>
      <c r="O2309" s="5">
        <f ca="1">VLOOKUP(CONCATENATE($F2309," ",$G2309),AllocFactorMatrix,(O$4+1),FALSE)*$E2312</f>
        <v>5746.1640806550195</v>
      </c>
      <c r="P2309" s="5">
        <f ca="1">VLOOKUP(CONCATENATE($F2309," ",$G2309),AllocFactorMatrix,(P$4+1),FALSE)*$E2312</f>
        <v>0</v>
      </c>
      <c r="Q2309" s="5">
        <f ca="1">VLOOKUP(CONCATENATE($F2309," ",$G2309),AllocFactorMatrix,(Q$4+1),FALSE)*$E2312</f>
        <v>0</v>
      </c>
      <c r="R2309" s="5">
        <f ca="1">VLOOKUP(CONCATENATE($F2309," ",$G2309),AllocFactorMatrix,(R$4+1),FALSE)*$E2312</f>
        <v>0</v>
      </c>
      <c r="S2309" s="5">
        <f t="shared" ca="1" si="1150"/>
        <v>5746.1640806550195</v>
      </c>
      <c r="T2309" s="5">
        <f ca="1">VLOOKUP(CONCATENATE($F2309," ",$G2309),AllocFactorMatrix,(T$4+1),FALSE)*$E2312</f>
        <v>120.46049249444002</v>
      </c>
      <c r="U2309" s="5">
        <f ca="1">VLOOKUP(CONCATENATE($F2309," ",$G2309),AllocFactorMatrix,(U$4+1),FALSE)*$E2312</f>
        <v>0</v>
      </c>
      <c r="V2309" s="5">
        <f ca="1">VLOOKUP(CONCATENATE($F2309," ",$G2309),AllocFactorMatrix,(V$4+1),FALSE)*$E2312</f>
        <v>0</v>
      </c>
      <c r="W2309" s="5">
        <f ca="1">VLOOKUP(CONCATENATE($F2309," ",$G2309),AllocFactorMatrix,(W$4+1),FALSE)*$E2312</f>
        <v>0</v>
      </c>
      <c r="X2309" s="5">
        <f t="shared" ca="1" si="1151"/>
        <v>120.46049249444002</v>
      </c>
      <c r="Y2309" s="5">
        <f ca="1">VLOOKUP(CONCATENATE($F2309," ",$G2309),AllocFactorMatrix,(Y$4+1),FALSE)*$E2312</f>
        <v>1929.9984498861777</v>
      </c>
      <c r="Z2309" s="5">
        <f ca="1">VLOOKUP(CONCATENATE($F2309," ",$G2309),AllocFactorMatrix,(Z$4+1),FALSE)*$E2312</f>
        <v>0</v>
      </c>
      <c r="AA2309" s="5">
        <f t="shared" ca="1" si="1138"/>
        <v>1929.9984498861777</v>
      </c>
      <c r="AB2309" s="5">
        <f ca="1">VLOOKUP(CONCATENATE($F2309," ",$G2309),AllocFactorMatrix,(AB$4+1),FALSE)*$E2312</f>
        <v>27.56269262408097</v>
      </c>
      <c r="AC2309" s="5">
        <f ca="1">VLOOKUP(CONCATENATE($F2309," ",$G2309),AllocFactorMatrix,(AC$4+1),FALSE)*$E2312</f>
        <v>1030.2362045452044</v>
      </c>
      <c r="AD2309" s="5">
        <f ca="1">VLOOKUP(CONCATENATE($F2309," ",$G2309),AllocFactorMatrix,(AD$4+1),FALSE)*$E2312</f>
        <v>168.56718194730553</v>
      </c>
    </row>
    <row r="2310" spans="4:30" hidden="1" outlineLevel="1">
      <c r="E2310" s="51"/>
      <c r="F2310" s="52" t="str">
        <f>F2312</f>
        <v>RSALE</v>
      </c>
      <c r="G2310" s="55" t="str">
        <f>$G$13</f>
        <v>ENERGY</v>
      </c>
      <c r="H2310" s="4">
        <f t="shared" ca="1" si="1136"/>
        <v>430699.59818879806</v>
      </c>
      <c r="I2310" s="5">
        <f ca="1">VLOOKUP(CONCATENATE($F2310," ",$G2310),AllocFactorMatrix,(I$4+1),FALSE)*$E2312</f>
        <v>163251.4473541131</v>
      </c>
      <c r="J2310" s="5">
        <f ca="1">VLOOKUP(CONCATENATE($F2310," ",$G2310),AllocFactorMatrix,(J$4+1),FALSE)*$E2312</f>
        <v>10425.743391765192</v>
      </c>
      <c r="K2310" s="5">
        <f ca="1">VLOOKUP(CONCATENATE($F2310," ",$G2310),AllocFactorMatrix,(K$4+1),FALSE)*$E2312</f>
        <v>35109.854940304765</v>
      </c>
      <c r="L2310" s="5">
        <f ca="1">VLOOKUP(CONCATENATE($F2310," ",$G2310),AllocFactorMatrix,(L$4+1),FALSE)*$E2312</f>
        <v>1008.3606214640967</v>
      </c>
      <c r="M2310" s="5">
        <f ca="1">VLOOKUP(CONCATENATE($F2310," ",$G2310),AllocFactorMatrix,(M$4+1),FALSE)*$E2312</f>
        <v>47.658793094961254</v>
      </c>
      <c r="N2310" s="5">
        <f t="shared" ca="1" si="1149"/>
        <v>36165.874354863823</v>
      </c>
      <c r="O2310" s="5">
        <f ca="1">VLOOKUP(CONCATENATE($F2310," ",$G2310),AllocFactorMatrix,(O$4+1),FALSE)*$E2312</f>
        <v>32624.444145072608</v>
      </c>
      <c r="P2310" s="5">
        <f ca="1">VLOOKUP(CONCATENATE($F2310," ",$G2310),AllocFactorMatrix,(P$4+1),FALSE)*$E2312</f>
        <v>6141.6589882096741</v>
      </c>
      <c r="Q2310" s="5">
        <f ca="1">VLOOKUP(CONCATENATE($F2310," ",$G2310),AllocFactorMatrix,(Q$4+1),FALSE)*$E2312</f>
        <v>2722.5437616960153</v>
      </c>
      <c r="R2310" s="5">
        <f ca="1">VLOOKUP(CONCATENATE($F2310," ",$G2310),AllocFactorMatrix,(R$4+1),FALSE)*$E2312</f>
        <v>127.98509303481652</v>
      </c>
      <c r="S2310" s="5">
        <f t="shared" ca="1" si="1150"/>
        <v>41616.63198801312</v>
      </c>
      <c r="T2310" s="5">
        <f ca="1">VLOOKUP(CONCATENATE($F2310," ",$G2310),AllocFactorMatrix,(T$4+1),FALSE)*$E2312</f>
        <v>1221.1358602490584</v>
      </c>
      <c r="U2310" s="5">
        <f ca="1">VLOOKUP(CONCATENATE($F2310," ",$G2310),AllocFactorMatrix,(U$4+1),FALSE)*$E2312</f>
        <v>20984.178134349775</v>
      </c>
      <c r="V2310" s="5">
        <f ca="1">VLOOKUP(CONCATENATE($F2310," ",$G2310),AllocFactorMatrix,(V$4+1),FALSE)*$E2312</f>
        <v>121350.70233913604</v>
      </c>
      <c r="W2310" s="5">
        <f ca="1">VLOOKUP(CONCATENATE($F2310," ",$G2310),AllocFactorMatrix,(W$4+1),FALSE)*$E2312</f>
        <v>22280.913339278417</v>
      </c>
      <c r="X2310" s="5">
        <f t="shared" ca="1" si="1151"/>
        <v>165836.92967301331</v>
      </c>
      <c r="Y2310" s="5">
        <f ca="1">VLOOKUP(CONCATENATE($F2310," ",$G2310),AllocFactorMatrix,(Y$4+1),FALSE)*$E2312</f>
        <v>8692.7138531211767</v>
      </c>
      <c r="Z2310" s="5">
        <f ca="1">VLOOKUP(CONCATENATE($F2310," ",$G2310),AllocFactorMatrix,(Z$4+1),FALSE)*$E2312</f>
        <v>140.79254870819176</v>
      </c>
      <c r="AA2310" s="5">
        <f t="shared" ca="1" si="1138"/>
        <v>8833.5064018293688</v>
      </c>
      <c r="AB2310" s="5">
        <f ca="1">VLOOKUP(CONCATENATE($F2310," ",$G2310),AllocFactorMatrix,(AB$4+1),FALSE)*$E2312</f>
        <v>160.80443499749873</v>
      </c>
      <c r="AC2310" s="5">
        <f ca="1">VLOOKUP(CONCATENATE($F2310," ",$G2310),AllocFactorMatrix,(AC$4+1),FALSE)*$E2312</f>
        <v>3737.0943484160216</v>
      </c>
      <c r="AD2310" s="5">
        <f ca="1">VLOOKUP(CONCATENATE($F2310," ",$G2310),AllocFactorMatrix,(AD$4+1),FALSE)*$E2312</f>
        <v>671.56624178663401</v>
      </c>
    </row>
    <row r="2311" spans="4:30" hidden="1" outlineLevel="1">
      <c r="E2311" s="51"/>
      <c r="F2311" s="52" t="str">
        <f>F2312</f>
        <v>RSALE</v>
      </c>
      <c r="G2311" s="55" t="str">
        <f>$G$14</f>
        <v>CUSTOMER</v>
      </c>
      <c r="H2311" s="4">
        <f t="shared" ca="1" si="1136"/>
        <v>50210.298057292603</v>
      </c>
      <c r="I2311" s="5">
        <f ca="1">VLOOKUP(CONCATENATE($F2311," ",$G2311),AllocFactorMatrix,(I$4+1),FALSE)*$E2312</f>
        <v>23293.665545074033</v>
      </c>
      <c r="J2311" s="5">
        <f ca="1">VLOOKUP(CONCATENATE($F2311," ",$G2311),AllocFactorMatrix,(J$4+1),FALSE)*$E2312</f>
        <v>6905.0805094360212</v>
      </c>
      <c r="K2311" s="5">
        <f ca="1">VLOOKUP(CONCATENATE($F2311," ",$G2311),AllocFactorMatrix,(K$4+1),FALSE)*$E2312</f>
        <v>1899.4377272649758</v>
      </c>
      <c r="L2311" s="5">
        <f ca="1">VLOOKUP(CONCATENATE($F2311," ",$G2311),AllocFactorMatrix,(L$4+1),FALSE)*$E2312</f>
        <v>507.02939610624406</v>
      </c>
      <c r="M2311" s="5">
        <f ca="1">VLOOKUP(CONCATENATE($F2311," ",$G2311),AllocFactorMatrix,(M$4+1),FALSE)*$E2312</f>
        <v>113.83648898060524</v>
      </c>
      <c r="N2311" s="5">
        <f t="shared" ca="1" si="1149"/>
        <v>2520.303612351825</v>
      </c>
      <c r="O2311" s="5">
        <f ca="1">VLOOKUP(CONCATENATE($F2311," ",$G2311),AllocFactorMatrix,(O$4+1),FALSE)*$E2312</f>
        <v>474.33268273660849</v>
      </c>
      <c r="P2311" s="5">
        <f ca="1">VLOOKUP(CONCATENATE($F2311," ",$G2311),AllocFactorMatrix,(P$4+1),FALSE)*$E2312</f>
        <v>143.70001360447321</v>
      </c>
      <c r="Q2311" s="5">
        <f ca="1">VLOOKUP(CONCATENATE($F2311," ",$G2311),AllocFactorMatrix,(Q$4+1),FALSE)*$E2312</f>
        <v>310.36981128671647</v>
      </c>
      <c r="R2311" s="5">
        <f ca="1">VLOOKUP(CONCATENATE($F2311," ",$G2311),AllocFactorMatrix,(R$4+1),FALSE)*$E2312</f>
        <v>67.976402409079355</v>
      </c>
      <c r="S2311" s="5">
        <f t="shared" ca="1" si="1150"/>
        <v>996.37891003687741</v>
      </c>
      <c r="T2311" s="5">
        <f ca="1">VLOOKUP(CONCATENATE($F2311," ",$G2311),AllocFactorMatrix,(T$4+1),FALSE)*$E2312</f>
        <v>2.6644411587904382</v>
      </c>
      <c r="U2311" s="5">
        <f ca="1">VLOOKUP(CONCATENATE($F2311," ",$G2311),AllocFactorMatrix,(U$4+1),FALSE)*$E2312</f>
        <v>73.873170546817775</v>
      </c>
      <c r="V2311" s="5">
        <f ca="1">VLOOKUP(CONCATENATE($F2311," ",$G2311),AllocFactorMatrix,(V$4+1),FALSE)*$E2312</f>
        <v>397.59064565181967</v>
      </c>
      <c r="W2311" s="5">
        <f ca="1">VLOOKUP(CONCATENATE($F2311," ",$G2311),AllocFactorMatrix,(W$4+1),FALSE)*$E2312</f>
        <v>75.237173949537265</v>
      </c>
      <c r="X2311" s="5">
        <f t="shared" ca="1" si="1151"/>
        <v>549.36543130696509</v>
      </c>
      <c r="Y2311" s="5">
        <f ca="1">VLOOKUP(CONCATENATE($F2311," ",$G2311),AllocFactorMatrix,(Y$4+1),FALSE)*$E2312</f>
        <v>120.84764987608585</v>
      </c>
      <c r="Z2311" s="5">
        <f ca="1">VLOOKUP(CONCATENATE($F2311," ",$G2311),AllocFactorMatrix,(Z$4+1),FALSE)*$E2312</f>
        <v>1.7453251145942257</v>
      </c>
      <c r="AA2311" s="5">
        <f t="shared" ca="1" si="1138"/>
        <v>122.59297499068008</v>
      </c>
      <c r="AB2311" s="5">
        <f ca="1">VLOOKUP(CONCATENATE($F2311," ",$G2311),AllocFactorMatrix,(AB$4+1),FALSE)*$E2312</f>
        <v>3.3238331287885878</v>
      </c>
      <c r="AC2311" s="5">
        <f ca="1">VLOOKUP(CONCATENATE($F2311," ",$G2311),AllocFactorMatrix,(AC$4+1),FALSE)*$E2312</f>
        <v>13543.448367922303</v>
      </c>
      <c r="AD2311" s="5">
        <f ca="1">VLOOKUP(CONCATENATE($F2311," ",$G2311),AllocFactorMatrix,(AD$4+1),FALSE)*$E2312</f>
        <v>2276.1388730451126</v>
      </c>
    </row>
    <row r="2312" spans="4:30" collapsed="1">
      <c r="D2312" s="51" t="s">
        <v>327</v>
      </c>
      <c r="E2312" s="61">
        <v>1128601</v>
      </c>
      <c r="F2312" s="57" t="s">
        <v>73</v>
      </c>
      <c r="G2312" s="55" t="str">
        <f>$G$15</f>
        <v>TOTAL</v>
      </c>
      <c r="H2312" s="4">
        <f t="shared" ca="1" si="1136"/>
        <v>1128601</v>
      </c>
      <c r="I2312" s="5">
        <f ca="1">VLOOKUP(CONCATENATE($F2312," ",$G2312),AllocFactorMatrix,(I$4+1),FALSE)*$E2312</f>
        <v>487823.98540366988</v>
      </c>
      <c r="J2312" s="5">
        <f ca="1">VLOOKUP(CONCATENATE($F2312," ",$G2312),AllocFactorMatrix,(J$4+1),FALSE)*$E2312</f>
        <v>42003.532617046782</v>
      </c>
      <c r="K2312" s="5">
        <f ca="1">VLOOKUP(CONCATENATE($F2312," ",$G2312),AllocFactorMatrix,(K$4+1),FALSE)*$E2312</f>
        <v>116718.70909857654</v>
      </c>
      <c r="L2312" s="5">
        <f ca="1">VLOOKUP(CONCATENATE($F2312," ",$G2312),AllocFactorMatrix,(L$4+1),FALSE)*$E2312</f>
        <v>3508.3113598487844</v>
      </c>
      <c r="M2312" s="5">
        <f ca="1">VLOOKUP(CONCATENATE($F2312," ",$G2312),AllocFactorMatrix,(M$4+1),FALSE)*$E2312</f>
        <v>359.88147876292385</v>
      </c>
      <c r="N2312" s="5">
        <f t="shared" ca="1" si="1149"/>
        <v>120586.90193718825</v>
      </c>
      <c r="O2312" s="5">
        <f ca="1">VLOOKUP(CONCATENATE($F2312," ",$G2312),AllocFactorMatrix,(O$4+1),FALSE)*$E2312</f>
        <v>92905.825058684335</v>
      </c>
      <c r="P2312" s="5">
        <f ca="1">VLOOKUP(CONCATENATE($F2312," ",$G2312),AllocFactorMatrix,(P$4+1),FALSE)*$E2312</f>
        <v>16798.764375572471</v>
      </c>
      <c r="Q2312" s="5">
        <f ca="1">VLOOKUP(CONCATENATE($F2312," ",$G2312),AllocFactorMatrix,(Q$4+1),FALSE)*$E2312</f>
        <v>6151.5287943717694</v>
      </c>
      <c r="R2312" s="5">
        <f ca="1">VLOOKUP(CONCATENATE($F2312," ",$G2312),AllocFactorMatrix,(R$4+1),FALSE)*$E2312</f>
        <v>309.15108087949159</v>
      </c>
      <c r="S2312" s="5">
        <f t="shared" ca="1" si="1150"/>
        <v>116165.26930950806</v>
      </c>
      <c r="T2312" s="5">
        <f ca="1">VLOOKUP(CONCATENATE($F2312," ",$G2312),AllocFactorMatrix,(T$4+1),FALSE)*$E2312</f>
        <v>2798.2282397867884</v>
      </c>
      <c r="U2312" s="5">
        <f ca="1">VLOOKUP(CONCATENATE($F2312," ",$G2312),AllocFactorMatrix,(U$4+1),FALSE)*$E2312</f>
        <v>47647.700904685007</v>
      </c>
      <c r="V2312" s="5">
        <f ca="1">VLOOKUP(CONCATENATE($F2312," ",$G2312),AllocFactorMatrix,(V$4+1),FALSE)*$E2312</f>
        <v>224931.80086723116</v>
      </c>
      <c r="W2312" s="5">
        <f ca="1">VLOOKUP(CONCATENATE($F2312," ",$G2312),AllocFactorMatrix,(W$4+1),FALSE)*$E2312</f>
        <v>38396.519022913475</v>
      </c>
      <c r="X2312" s="5">
        <f t="shared" ca="1" si="1151"/>
        <v>313774.24903461646</v>
      </c>
      <c r="Y2312" s="5">
        <f ca="1">VLOOKUP(CONCATENATE($F2312," ",$G2312),AllocFactorMatrix,(Y$4+1),FALSE)*$E2312</f>
        <v>25641.127445661168</v>
      </c>
      <c r="Z2312" s="5">
        <f ca="1">VLOOKUP(CONCATENATE($F2312," ",$G2312),AllocFactorMatrix,(Z$4+1),FALSE)*$E2312</f>
        <v>371.82695442784507</v>
      </c>
      <c r="AA2312" s="5">
        <f t="shared" ca="1" si="1138"/>
        <v>26012.954400089013</v>
      </c>
      <c r="AB2312" s="5">
        <f ca="1">VLOOKUP(CONCATENATE($F2312," ",$G2312),AllocFactorMatrix,(AB$4+1),FALSE)*$E2312</f>
        <v>439.43206078890495</v>
      </c>
      <c r="AC2312" s="5">
        <f ca="1">VLOOKUP(CONCATENATE($F2312," ",$G2312),AllocFactorMatrix,(AC$4+1),FALSE)*$E2312</f>
        <v>18613.040868000098</v>
      </c>
      <c r="AD2312" s="5">
        <f ca="1">VLOOKUP(CONCATENATE($F2312," ",$G2312),AllocFactorMatrix,(AD$4+1),FALSE)*$E2312</f>
        <v>3181.6343690925555</v>
      </c>
    </row>
    <row r="2313" spans="4:30" hidden="1" outlineLevel="1">
      <c r="E2313" s="51"/>
      <c r="F2313" s="52" t="str">
        <f>F2320</f>
        <v>TDPLANT</v>
      </c>
      <c r="G2313" s="55" t="str">
        <f>$G$8</f>
        <v>PRODUCTION</v>
      </c>
      <c r="H2313" s="4">
        <f t="shared" ref="H2313:H2344" si="1152">SUBTOTAL(9,I2313:AD2313)</f>
        <v>85.880284694469537</v>
      </c>
      <c r="I2313" s="5">
        <f>VLOOKUP(CONCATENATE($F2313," ",$G2313),AllocFactorMatrix,(I$4+1),FALSE)*$E2320</f>
        <v>47.681291165810265</v>
      </c>
      <c r="J2313" s="5">
        <f>VLOOKUP(CONCATENATE($F2313," ",$G2313),AllocFactorMatrix,(J$4+1),FALSE)*$E2320</f>
        <v>2.1940486971902784</v>
      </c>
      <c r="K2313" s="5">
        <f>VLOOKUP(CONCATENATE($F2313," ",$G2313),AllocFactorMatrix,(K$4+1),FALSE)*$E2320</f>
        <v>7.2278263816342143</v>
      </c>
      <c r="L2313" s="5">
        <f>VLOOKUP(CONCATENATE($F2313," ",$G2313),AllocFactorMatrix,(L$4+1),FALSE)*$E2320</f>
        <v>0.18060030709963193</v>
      </c>
      <c r="M2313" s="5">
        <f>VLOOKUP(CONCATENATE($F2313," ",$G2313),AllocFactorMatrix,(M$4+1),FALSE)*$E2320</f>
        <v>2.3248630882641882E-2</v>
      </c>
      <c r="N2313" s="5">
        <f t="shared" si="1137"/>
        <v>7.4316753196164882</v>
      </c>
      <c r="O2313" s="5">
        <f>VLOOKUP(CONCATENATE($F2313," ",$G2313),AllocFactorMatrix,(O$4+1),FALSE)*$E2320</f>
        <v>5.4983052242412302</v>
      </c>
      <c r="P2313" s="5">
        <f>VLOOKUP(CONCATENATE($F2313," ",$G2313),AllocFactorMatrix,(P$4+1),FALSE)*$E2320</f>
        <v>0.9952036930047834</v>
      </c>
      <c r="Q2313" s="5">
        <f>VLOOKUP(CONCATENATE($F2313," ",$G2313),AllocFactorMatrix,(Q$4+1),FALSE)*$E2320</f>
        <v>0.3849377621596482</v>
      </c>
      <c r="R2313" s="5">
        <f>VLOOKUP(CONCATENATE($F2313," ",$G2313),AllocFactorMatrix,(R$4+1),FALSE)*$E2320</f>
        <v>8.294147792867558E-3</v>
      </c>
      <c r="S2313" s="5">
        <f t="shared" si="1139"/>
        <v>6.8867408271985298</v>
      </c>
      <c r="T2313" s="5">
        <f>VLOOKUP(CONCATENATE($F2313," ",$G2313),AllocFactorMatrix,(T$4+1),FALSE)*$E2320</f>
        <v>0.17459126463228936</v>
      </c>
      <c r="U2313" s="5">
        <f>VLOOKUP(CONCATENATE($F2313," ",$G2313),AllocFactorMatrix,(U$4+1),FALSE)*$E2320</f>
        <v>2.7797964400989685</v>
      </c>
      <c r="V2313" s="5">
        <f>VLOOKUP(CONCATENATE($F2313," ",$G2313),AllocFactorMatrix,(V$4+1),FALSE)*$E2320</f>
        <v>15.075402593235294</v>
      </c>
      <c r="W2313" s="5">
        <f>VLOOKUP(CONCATENATE($F2313," ",$G2313),AllocFactorMatrix,(W$4+1),FALSE)*$E2320</f>
        <v>1.9835107742615705</v>
      </c>
      <c r="X2313" s="5">
        <f>SUBTOTAL(9,T2313:W2313)</f>
        <v>20.013301072228124</v>
      </c>
      <c r="Y2313" s="5">
        <f>VLOOKUP(CONCATENATE($F2313," ",$G2313),AllocFactorMatrix,(Y$4+1),FALSE)*$E2320</f>
        <v>1.6205103763875199</v>
      </c>
      <c r="Z2313" s="5">
        <f>VLOOKUP(CONCATENATE($F2313," ",$G2313),AllocFactorMatrix,(Z$4+1),FALSE)*$E2320</f>
        <v>3.368503511508604E-2</v>
      </c>
      <c r="AA2313" s="5">
        <f t="shared" ref="AA2313:AA2344" si="1153">SUBTOTAL(9,Y2313:Z2313)</f>
        <v>1.6541954115026061</v>
      </c>
      <c r="AB2313" s="5">
        <f>VLOOKUP(CONCATENATE($F2313," ",$G2313),AllocFactorMatrix,(AB$4+1),FALSE)*$E2320</f>
        <v>1.903220092326954E-2</v>
      </c>
      <c r="AC2313" s="5">
        <f>VLOOKUP(CONCATENATE($F2313," ",$G2313),AllocFactorMatrix,(AC$4+1),FALSE)*$E2320</f>
        <v>0</v>
      </c>
      <c r="AD2313" s="5">
        <f>VLOOKUP(CONCATENATE($F2313," ",$G2313),AllocFactorMatrix,(AD$4+1),FALSE)*$E2320</f>
        <v>0</v>
      </c>
    </row>
    <row r="2314" spans="4:30" hidden="1" outlineLevel="1">
      <c r="E2314" s="51"/>
      <c r="F2314" s="52" t="str">
        <f>F2320</f>
        <v>TDPLANT</v>
      </c>
      <c r="G2314" s="55" t="str">
        <f>$G$9</f>
        <v>BULKTRAN</v>
      </c>
      <c r="H2314" s="4">
        <f t="shared" si="1152"/>
        <v>3905.1745113630809</v>
      </c>
      <c r="I2314" s="5">
        <f>VLOOKUP(CONCATENATE($F2314," ",$G2314),AllocFactorMatrix,(I$4+1),FALSE)*$E2320</f>
        <v>1923.6225390632908</v>
      </c>
      <c r="J2314" s="5">
        <f>VLOOKUP(CONCATENATE($F2314," ",$G2314),AllocFactorMatrix,(J$4+1),FALSE)*$E2320</f>
        <v>95.091535640082853</v>
      </c>
      <c r="K2314" s="5">
        <f>VLOOKUP(CONCATENATE($F2314," ",$G2314),AllocFactorMatrix,(K$4+1),FALSE)*$E2320</f>
        <v>348.31484527904308</v>
      </c>
      <c r="L2314" s="5">
        <f>VLOOKUP(CONCATENATE($F2314," ",$G2314),AllocFactorMatrix,(L$4+1),FALSE)*$E2320</f>
        <v>10.963714673145226</v>
      </c>
      <c r="M2314" s="5">
        <f>VLOOKUP(CONCATENATE($F2314," ",$G2314),AllocFactorMatrix,(M$4+1),FALSE)*$E2320</f>
        <v>1.0281420799981704</v>
      </c>
      <c r="N2314" s="5">
        <f t="shared" si="1137"/>
        <v>360.30670203218648</v>
      </c>
      <c r="O2314" s="5">
        <f>VLOOKUP(CONCATENATE($F2314," ",$G2314),AllocFactorMatrix,(O$4+1),FALSE)*$E2320</f>
        <v>264.77346653516622</v>
      </c>
      <c r="P2314" s="5">
        <f>VLOOKUP(CONCATENATE($F2314," ",$G2314),AllocFactorMatrix,(P$4+1),FALSE)*$E2320</f>
        <v>49.335010711949437</v>
      </c>
      <c r="Q2314" s="5">
        <f>VLOOKUP(CONCATENATE($F2314," ",$G2314),AllocFactorMatrix,(Q$4+1),FALSE)*$E2320</f>
        <v>22.293572722806815</v>
      </c>
      <c r="R2314" s="5">
        <f>VLOOKUP(CONCATENATE($F2314," ",$G2314),AllocFactorMatrix,(R$4+1),FALSE)*$E2320</f>
        <v>1.0025170453889471</v>
      </c>
      <c r="S2314" s="5">
        <f t="shared" si="1139"/>
        <v>337.40456701531144</v>
      </c>
      <c r="T2314" s="5">
        <f>VLOOKUP(CONCATENATE($F2314," ",$G2314),AllocFactorMatrix,(T$4+1),FALSE)*$E2320</f>
        <v>9.2492153606180612</v>
      </c>
      <c r="U2314" s="5">
        <f>VLOOKUP(CONCATENATE($F2314," ",$G2314),AllocFactorMatrix,(U$4+1),FALSE)*$E2320</f>
        <v>151.36183347815566</v>
      </c>
      <c r="V2314" s="5">
        <f>VLOOKUP(CONCATENATE($F2314," ",$G2314),AllocFactorMatrix,(V$4+1),FALSE)*$E2320</f>
        <v>799.95154296407475</v>
      </c>
      <c r="W2314" s="5">
        <f>VLOOKUP(CONCATENATE($F2314," ",$G2314),AllocFactorMatrix,(W$4+1),FALSE)*$E2320</f>
        <v>144.45799005130925</v>
      </c>
      <c r="X2314" s="5">
        <f t="shared" ref="X2314:X2320" si="1154">SUBTOTAL(9,T2314:W2314)</f>
        <v>1105.0205818541576</v>
      </c>
      <c r="Y2314" s="5">
        <f>VLOOKUP(CONCATENATE($F2314," ",$G2314),AllocFactorMatrix,(Y$4+1),FALSE)*$E2320</f>
        <v>81.311511430275232</v>
      </c>
      <c r="Z2314" s="5">
        <f>VLOOKUP(CONCATENATE($F2314," ",$G2314),AllocFactorMatrix,(Z$4+1),FALSE)*$E2320</f>
        <v>1.3619367354867182</v>
      </c>
      <c r="AA2314" s="5">
        <f t="shared" si="1153"/>
        <v>82.673448165761954</v>
      </c>
      <c r="AB2314" s="5">
        <f>VLOOKUP(CONCATENATE($F2314," ",$G2314),AllocFactorMatrix,(AB$4+1),FALSE)*$E2320</f>
        <v>1.0551375922893587</v>
      </c>
      <c r="AC2314" s="5">
        <f>VLOOKUP(CONCATENATE($F2314," ",$G2314),AllocFactorMatrix,(AC$4+1),FALSE)*$E2320</f>
        <v>0</v>
      </c>
      <c r="AD2314" s="5">
        <f>VLOOKUP(CONCATENATE($F2314," ",$G2314),AllocFactorMatrix,(AD$4+1),FALSE)*$E2320</f>
        <v>0</v>
      </c>
    </row>
    <row r="2315" spans="4:30" hidden="1" outlineLevel="1">
      <c r="E2315" s="51"/>
      <c r="F2315" s="52" t="str">
        <f>F2320</f>
        <v>TDPLANT</v>
      </c>
      <c r="G2315" s="55" t="str">
        <f>$G$10</f>
        <v>SUBTRAN</v>
      </c>
      <c r="H2315" s="4">
        <f t="shared" si="1152"/>
        <v>857.84935197378991</v>
      </c>
      <c r="I2315" s="5">
        <f>VLOOKUP(CONCATENATE($F2315," ",$G2315),AllocFactorMatrix,(I$4+1),FALSE)*$E2320</f>
        <v>417.65891131313271</v>
      </c>
      <c r="J2315" s="5">
        <f>VLOOKUP(CONCATENATE($F2315," ",$G2315),AllocFactorMatrix,(J$4+1),FALSE)*$E2320</f>
        <v>20.156765422694445</v>
      </c>
      <c r="K2315" s="5">
        <f>VLOOKUP(CONCATENATE($F2315," ",$G2315),AllocFactorMatrix,(K$4+1),FALSE)*$E2320</f>
        <v>73.329327034992772</v>
      </c>
      <c r="L2315" s="5">
        <f>VLOOKUP(CONCATENATE($F2315," ",$G2315),AllocFactorMatrix,(L$4+1),FALSE)*$E2320</f>
        <v>2.2650739181596236</v>
      </c>
      <c r="M2315" s="5">
        <f>VLOOKUP(CONCATENATE($F2315," ",$G2315),AllocFactorMatrix,(M$4+1),FALSE)*$E2320</f>
        <v>0.28210297727758926</v>
      </c>
      <c r="N2315" s="5">
        <f t="shared" si="1137"/>
        <v>75.87650393042999</v>
      </c>
      <c r="O2315" s="5">
        <f>VLOOKUP(CONCATENATE($F2315," ",$G2315),AllocFactorMatrix,(O$4+1),FALSE)*$E2320</f>
        <v>55.401452698756877</v>
      </c>
      <c r="P2315" s="5">
        <f>VLOOKUP(CONCATENATE($F2315," ",$G2315),AllocFactorMatrix,(P$4+1),FALSE)*$E2320</f>
        <v>10.299065438887911</v>
      </c>
      <c r="Q2315" s="5">
        <f>VLOOKUP(CONCATENATE($F2315," ",$G2315),AllocFactorMatrix,(Q$4+1),FALSE)*$E2320</f>
        <v>6.1280666534758277</v>
      </c>
      <c r="R2315" s="5">
        <f>VLOOKUP(CONCATENATE($F2315," ",$G2315),AllocFactorMatrix,(R$4+1),FALSE)*$E2320</f>
        <v>0</v>
      </c>
      <c r="S2315" s="5">
        <f t="shared" si="1139"/>
        <v>71.828584791120619</v>
      </c>
      <c r="T2315" s="5">
        <f>VLOOKUP(CONCATENATE($F2315," ",$G2315),AllocFactorMatrix,(T$4+1),FALSE)*$E2320</f>
        <v>1.934523601008415</v>
      </c>
      <c r="U2315" s="5">
        <f>VLOOKUP(CONCATENATE($F2315," ",$G2315),AllocFactorMatrix,(U$4+1),FALSE)*$E2320</f>
        <v>31.669255854428581</v>
      </c>
      <c r="V2315" s="5">
        <f>VLOOKUP(CONCATENATE($F2315," ",$G2315),AllocFactorMatrix,(V$4+1),FALSE)*$E2320</f>
        <v>220.6296697609971</v>
      </c>
      <c r="W2315" s="5">
        <f>VLOOKUP(CONCATENATE($F2315," ",$G2315),AllocFactorMatrix,(W$4+1),FALSE)*$E2320</f>
        <v>0</v>
      </c>
      <c r="X2315" s="5">
        <f t="shared" si="1154"/>
        <v>254.23344921643411</v>
      </c>
      <c r="Y2315" s="5">
        <f>VLOOKUP(CONCATENATE($F2315," ",$G2315),AllocFactorMatrix,(Y$4+1),FALSE)*$E2320</f>
        <v>16.674214135369514</v>
      </c>
      <c r="Z2315" s="5">
        <f>VLOOKUP(CONCATENATE($F2315," ",$G2315),AllocFactorMatrix,(Z$4+1),FALSE)*$E2320</f>
        <v>0.27795960264239777</v>
      </c>
      <c r="AA2315" s="5">
        <f t="shared" si="1153"/>
        <v>16.952173738011911</v>
      </c>
      <c r="AB2315" s="5">
        <f>VLOOKUP(CONCATENATE($F2315," ",$G2315),AllocFactorMatrix,(AB$4+1),FALSE)*$E2320</f>
        <v>0.22266141950796645</v>
      </c>
      <c r="AC2315" s="5">
        <f>VLOOKUP(CONCATENATE($F2315," ",$G2315),AllocFactorMatrix,(AC$4+1),FALSE)*$E2320</f>
        <v>0.7570964265891279</v>
      </c>
      <c r="AD2315" s="5">
        <f>VLOOKUP(CONCATENATE($F2315," ",$G2315),AllocFactorMatrix,(AD$4+1),FALSE)*$E2320</f>
        <v>0.16320571586895527</v>
      </c>
    </row>
    <row r="2316" spans="4:30" hidden="1" outlineLevel="1">
      <c r="E2316" s="51"/>
      <c r="F2316" s="52" t="str">
        <f>F2320</f>
        <v>TDPLANT</v>
      </c>
      <c r="G2316" s="55" t="str">
        <f>$G$11</f>
        <v>DISTPRI</v>
      </c>
      <c r="H2316" s="4">
        <f t="shared" si="1152"/>
        <v>3815.1584202140007</v>
      </c>
      <c r="I2316" s="5">
        <f>VLOOKUP(CONCATENATE($F2316," ",$G2316),AllocFactorMatrix,(I$4+1),FALSE)*$E2320</f>
        <v>2549.8330907476457</v>
      </c>
      <c r="J2316" s="5">
        <f>VLOOKUP(CONCATENATE($F2316," ",$G2316),AllocFactorMatrix,(J$4+1),FALSE)*$E2320</f>
        <v>120.19247546437337</v>
      </c>
      <c r="K2316" s="5">
        <f>VLOOKUP(CONCATENATE($F2316," ",$G2316),AllocFactorMatrix,(K$4+1),FALSE)*$E2320</f>
        <v>436.42625502737263</v>
      </c>
      <c r="L2316" s="5">
        <f>VLOOKUP(CONCATENATE($F2316," ",$G2316),AllocFactorMatrix,(L$4+1),FALSE)*$E2320</f>
        <v>13.487842195363381</v>
      </c>
      <c r="M2316" s="5">
        <f>VLOOKUP(CONCATENATE($F2316," ",$G2316),AllocFactorMatrix,(M$4+1),FALSE)*$E2320</f>
        <v>0</v>
      </c>
      <c r="N2316" s="5">
        <f t="shared" si="1137"/>
        <v>449.91409722273602</v>
      </c>
      <c r="O2316" s="5">
        <f>VLOOKUP(CONCATENATE($F2316," ",$G2316),AllocFactorMatrix,(O$4+1),FALSE)*$E2320</f>
        <v>327.24341048351135</v>
      </c>
      <c r="P2316" s="5">
        <f>VLOOKUP(CONCATENATE($F2316," ",$G2316),AllocFactorMatrix,(P$4+1),FALSE)*$E2320</f>
        <v>60.949107224077721</v>
      </c>
      <c r="Q2316" s="5">
        <f>VLOOKUP(CONCATENATE($F2316," ",$G2316),AllocFactorMatrix,(Q$4+1),FALSE)*$E2320</f>
        <v>0</v>
      </c>
      <c r="R2316" s="5">
        <f>VLOOKUP(CONCATENATE($F2316," ",$G2316),AllocFactorMatrix,(R$4+1),FALSE)*$E2320</f>
        <v>0</v>
      </c>
      <c r="S2316" s="5">
        <f t="shared" si="1139"/>
        <v>388.1925177075891</v>
      </c>
      <c r="T2316" s="5">
        <f>VLOOKUP(CONCATENATE($F2316," ",$G2316),AllocFactorMatrix,(T$4+1),FALSE)*$E2320</f>
        <v>11.666025918953036</v>
      </c>
      <c r="U2316" s="5">
        <f>VLOOKUP(CONCATENATE($F2316," ",$G2316),AllocFactorMatrix,(U$4+1),FALSE)*$E2320</f>
        <v>188.14659965143758</v>
      </c>
      <c r="V2316" s="5">
        <f>VLOOKUP(CONCATENATE($F2316," ",$G2316),AllocFactorMatrix,(V$4+1),FALSE)*$E2320</f>
        <v>0</v>
      </c>
      <c r="W2316" s="5">
        <f>VLOOKUP(CONCATENATE($F2316," ",$G2316),AllocFactorMatrix,(W$4+1),FALSE)*$E2320</f>
        <v>0</v>
      </c>
      <c r="X2316" s="5">
        <f t="shared" si="1154"/>
        <v>199.81262557039062</v>
      </c>
      <c r="Y2316" s="5">
        <f>VLOOKUP(CONCATENATE($F2316," ",$G2316),AllocFactorMatrix,(Y$4+1),FALSE)*$E2320</f>
        <v>98.678926932973027</v>
      </c>
      <c r="Z2316" s="5">
        <f>VLOOKUP(CONCATENATE($F2316," ",$G2316),AllocFactorMatrix,(Z$4+1),FALSE)*$E2320</f>
        <v>1.6463507811557421</v>
      </c>
      <c r="AA2316" s="5">
        <f t="shared" si="1153"/>
        <v>100.32527771412877</v>
      </c>
      <c r="AB2316" s="5">
        <f>VLOOKUP(CONCATENATE($F2316," ",$G2316),AllocFactorMatrix,(AB$4+1),FALSE)*$E2320</f>
        <v>1.3338199916692903</v>
      </c>
      <c r="AC2316" s="5">
        <f>VLOOKUP(CONCATENATE($F2316," ",$G2316),AllocFactorMatrix,(AC$4+1),FALSE)*$E2320</f>
        <v>4.5694819844162033</v>
      </c>
      <c r="AD2316" s="5">
        <f>VLOOKUP(CONCATENATE($F2316," ",$G2316),AllocFactorMatrix,(AD$4+1),FALSE)*$E2320</f>
        <v>0.98503381105200183</v>
      </c>
    </row>
    <row r="2317" spans="4:30" hidden="1" outlineLevel="1">
      <c r="E2317" s="51"/>
      <c r="F2317" s="52" t="str">
        <f>F2320</f>
        <v>TDPLANT</v>
      </c>
      <c r="G2317" s="55" t="str">
        <f>$G$12</f>
        <v>DISTSEC</v>
      </c>
      <c r="H2317" s="4">
        <f t="shared" si="1152"/>
        <v>1975.632410964603</v>
      </c>
      <c r="I2317" s="5">
        <f>VLOOKUP(CONCATENATE($F2317," ",$G2317),AllocFactorMatrix,(I$4+1),FALSE)*$E2320</f>
        <v>1477.1832215137435</v>
      </c>
      <c r="J2317" s="5">
        <f>VLOOKUP(CONCATENATE($F2317," ",$G2317),AllocFactorMatrix,(J$4+1),FALSE)*$E2320</f>
        <v>71.215473901311299</v>
      </c>
      <c r="K2317" s="5">
        <f>VLOOKUP(CONCATENATE($F2317," ",$G2317),AllocFactorMatrix,(K$4+1),FALSE)*$E2320</f>
        <v>214.88676291368785</v>
      </c>
      <c r="L2317" s="5">
        <f>VLOOKUP(CONCATENATE($F2317," ",$G2317),AllocFactorMatrix,(L$4+1),FALSE)*$E2320</f>
        <v>0</v>
      </c>
      <c r="M2317" s="5">
        <f>VLOOKUP(CONCATENATE($F2317," ",$G2317),AllocFactorMatrix,(M$4+1),FALSE)*$E2320</f>
        <v>0</v>
      </c>
      <c r="N2317" s="5">
        <f t="shared" si="1137"/>
        <v>214.88676291368785</v>
      </c>
      <c r="O2317" s="5">
        <f>VLOOKUP(CONCATENATE($F2317," ",$G2317),AllocFactorMatrix,(O$4+1),FALSE)*$E2320</f>
        <v>136.92668171903415</v>
      </c>
      <c r="P2317" s="5">
        <f>VLOOKUP(CONCATENATE($F2317," ",$G2317),AllocFactorMatrix,(P$4+1),FALSE)*$E2320</f>
        <v>0</v>
      </c>
      <c r="Q2317" s="5">
        <f>VLOOKUP(CONCATENATE($F2317," ",$G2317),AllocFactorMatrix,(Q$4+1),FALSE)*$E2320</f>
        <v>0</v>
      </c>
      <c r="R2317" s="5">
        <f>VLOOKUP(CONCATENATE($F2317," ",$G2317),AllocFactorMatrix,(R$4+1),FALSE)*$E2320</f>
        <v>0</v>
      </c>
      <c r="S2317" s="5">
        <f t="shared" si="1139"/>
        <v>136.92668171903415</v>
      </c>
      <c r="T2317" s="5">
        <f>VLOOKUP(CONCATENATE($F2317," ",$G2317),AllocFactorMatrix,(T$4+1),FALSE)*$E2320</f>
        <v>3.7022102197964455</v>
      </c>
      <c r="U2317" s="5">
        <f>VLOOKUP(CONCATENATE($F2317," ",$G2317),AllocFactorMatrix,(U$4+1),FALSE)*$E2320</f>
        <v>0</v>
      </c>
      <c r="V2317" s="5">
        <f>VLOOKUP(CONCATENATE($F2317," ",$G2317),AllocFactorMatrix,(V$4+1),FALSE)*$E2320</f>
        <v>0</v>
      </c>
      <c r="W2317" s="5">
        <f>VLOOKUP(CONCATENATE($F2317," ",$G2317),AllocFactorMatrix,(W$4+1),FALSE)*$E2320</f>
        <v>0</v>
      </c>
      <c r="X2317" s="5">
        <f t="shared" si="1154"/>
        <v>3.7022102197964455</v>
      </c>
      <c r="Y2317" s="5">
        <f>VLOOKUP(CONCATENATE($F2317," ",$G2317),AllocFactorMatrix,(Y$4+1),FALSE)*$E2320</f>
        <v>50.504597709840219</v>
      </c>
      <c r="Z2317" s="5">
        <f>VLOOKUP(CONCATENATE($F2317," ",$G2317),AllocFactorMatrix,(Z$4+1),FALSE)*$E2320</f>
        <v>0</v>
      </c>
      <c r="AA2317" s="5">
        <f t="shared" si="1153"/>
        <v>50.504597709840219</v>
      </c>
      <c r="AB2317" s="5">
        <f>VLOOKUP(CONCATENATE($F2317," ",$G2317),AllocFactorMatrix,(AB$4+1),FALSE)*$E2320</f>
        <v>0.52408783510730073</v>
      </c>
      <c r="AC2317" s="5">
        <f>VLOOKUP(CONCATENATE($F2317," ",$G2317),AllocFactorMatrix,(AC$4+1),FALSE)*$E2320</f>
        <v>17.794797724335584</v>
      </c>
      <c r="AD2317" s="5">
        <f>VLOOKUP(CONCATENATE($F2317," ",$G2317),AllocFactorMatrix,(AD$4+1),FALSE)*$E2320</f>
        <v>2.894577427746476</v>
      </c>
    </row>
    <row r="2318" spans="4:30" hidden="1" outlineLevel="1">
      <c r="E2318" s="51"/>
      <c r="F2318" s="52" t="str">
        <f>F2320</f>
        <v>TDPLANT</v>
      </c>
      <c r="G2318" s="55" t="str">
        <f>$G$13</f>
        <v>ENERGY</v>
      </c>
      <c r="H2318" s="4">
        <f t="shared" si="1152"/>
        <v>0</v>
      </c>
      <c r="I2318" s="5">
        <f>VLOOKUP(CONCATENATE($F2318," ",$G2318),AllocFactorMatrix,(I$4+1),FALSE)*$E2320</f>
        <v>0</v>
      </c>
      <c r="J2318" s="5">
        <f>VLOOKUP(CONCATENATE($F2318," ",$G2318),AllocFactorMatrix,(J$4+1),FALSE)*$E2320</f>
        <v>0</v>
      </c>
      <c r="K2318" s="5">
        <f>VLOOKUP(CONCATENATE($F2318," ",$G2318),AllocFactorMatrix,(K$4+1),FALSE)*$E2320</f>
        <v>0</v>
      </c>
      <c r="L2318" s="5">
        <f>VLOOKUP(CONCATENATE($F2318," ",$G2318),AllocFactorMatrix,(L$4+1),FALSE)*$E2320</f>
        <v>0</v>
      </c>
      <c r="M2318" s="5">
        <f>VLOOKUP(CONCATENATE($F2318," ",$G2318),AllocFactorMatrix,(M$4+1),FALSE)*$E2320</f>
        <v>0</v>
      </c>
      <c r="N2318" s="5">
        <f t="shared" si="1137"/>
        <v>0</v>
      </c>
      <c r="O2318" s="5">
        <f>VLOOKUP(CONCATENATE($F2318," ",$G2318),AllocFactorMatrix,(O$4+1),FALSE)*$E2320</f>
        <v>0</v>
      </c>
      <c r="P2318" s="5">
        <f>VLOOKUP(CONCATENATE($F2318," ",$G2318),AllocFactorMatrix,(P$4+1),FALSE)*$E2320</f>
        <v>0</v>
      </c>
      <c r="Q2318" s="5">
        <f>VLOOKUP(CONCATENATE($F2318," ",$G2318),AllocFactorMatrix,(Q$4+1),FALSE)*$E2320</f>
        <v>0</v>
      </c>
      <c r="R2318" s="5">
        <f>VLOOKUP(CONCATENATE($F2318," ",$G2318),AllocFactorMatrix,(R$4+1),FALSE)*$E2320</f>
        <v>0</v>
      </c>
      <c r="S2318" s="5">
        <f t="shared" si="1139"/>
        <v>0</v>
      </c>
      <c r="T2318" s="5">
        <f>VLOOKUP(CONCATENATE($F2318," ",$G2318),AllocFactorMatrix,(T$4+1),FALSE)*$E2320</f>
        <v>0</v>
      </c>
      <c r="U2318" s="5">
        <f>VLOOKUP(CONCATENATE($F2318," ",$G2318),AllocFactorMatrix,(U$4+1),FALSE)*$E2320</f>
        <v>0</v>
      </c>
      <c r="V2318" s="5">
        <f>VLOOKUP(CONCATENATE($F2318," ",$G2318),AllocFactorMatrix,(V$4+1),FALSE)*$E2320</f>
        <v>0</v>
      </c>
      <c r="W2318" s="5">
        <f>VLOOKUP(CONCATENATE($F2318," ",$G2318),AllocFactorMatrix,(W$4+1),FALSE)*$E2320</f>
        <v>0</v>
      </c>
      <c r="X2318" s="5">
        <f t="shared" si="1154"/>
        <v>0</v>
      </c>
      <c r="Y2318" s="5">
        <f>VLOOKUP(CONCATENATE($F2318," ",$G2318),AllocFactorMatrix,(Y$4+1),FALSE)*$E2320</f>
        <v>0</v>
      </c>
      <c r="Z2318" s="5">
        <f>VLOOKUP(CONCATENATE($F2318," ",$G2318),AllocFactorMatrix,(Z$4+1),FALSE)*$E2320</f>
        <v>0</v>
      </c>
      <c r="AA2318" s="5">
        <f t="shared" si="1153"/>
        <v>0</v>
      </c>
      <c r="AB2318" s="5">
        <f>VLOOKUP(CONCATENATE($F2318," ",$G2318),AllocFactorMatrix,(AB$4+1),FALSE)*$E2320</f>
        <v>0</v>
      </c>
      <c r="AC2318" s="5">
        <f>VLOOKUP(CONCATENATE($F2318," ",$G2318),AllocFactorMatrix,(AC$4+1),FALSE)*$E2320</f>
        <v>0</v>
      </c>
      <c r="AD2318" s="5">
        <f>VLOOKUP(CONCATENATE($F2318," ",$G2318),AllocFactorMatrix,(AD$4+1),FALSE)*$E2320</f>
        <v>0</v>
      </c>
    </row>
    <row r="2319" spans="4:30" hidden="1" outlineLevel="1">
      <c r="E2319" s="51"/>
      <c r="F2319" s="52" t="str">
        <f>F2320</f>
        <v>TDPLANT</v>
      </c>
      <c r="G2319" s="55" t="str">
        <f>$G$14</f>
        <v>CUSTOMER</v>
      </c>
      <c r="H2319" s="4">
        <f t="shared" si="1152"/>
        <v>928.30502079005475</v>
      </c>
      <c r="I2319" s="5">
        <f>VLOOKUP(CONCATENATE($F2319," ",$G2319),AllocFactorMatrix,(I$4+1),FALSE)*$E2320</f>
        <v>422.5248290700136</v>
      </c>
      <c r="J2319" s="5">
        <f>VLOOKUP(CONCATENATE($F2319," ",$G2319),AllocFactorMatrix,(J$4+1),FALSE)*$E2320</f>
        <v>113.74119044097081</v>
      </c>
      <c r="K2319" s="5">
        <f>VLOOKUP(CONCATENATE($F2319," ",$G2319),AllocFactorMatrix,(K$4+1),FALSE)*$E2320</f>
        <v>32.264478857260514</v>
      </c>
      <c r="L2319" s="5">
        <f>VLOOKUP(CONCATENATE($F2319," ",$G2319),AllocFactorMatrix,(L$4+1),FALSE)*$E2320</f>
        <v>10.671978239396291</v>
      </c>
      <c r="M2319" s="5">
        <f>VLOOKUP(CONCATENATE($F2319," ",$G2319),AllocFactorMatrix,(M$4+1),FALSE)*$E2320</f>
        <v>1.7334717012547365</v>
      </c>
      <c r="N2319" s="5">
        <f t="shared" si="1137"/>
        <v>44.669928797911538</v>
      </c>
      <c r="O2319" s="5">
        <f>VLOOKUP(CONCATENATE($F2319," ",$G2319),AllocFactorMatrix,(O$4+1),FALSE)*$E2320</f>
        <v>9.3167852705286283</v>
      </c>
      <c r="P2319" s="5">
        <f>VLOOKUP(CONCATENATE($F2319," ",$G2319),AllocFactorMatrix,(P$4+1),FALSE)*$E2320</f>
        <v>2.7709297824606365</v>
      </c>
      <c r="Q2319" s="5">
        <f>VLOOKUP(CONCATENATE($F2319," ",$G2319),AllocFactorMatrix,(Q$4+1),FALSE)*$E2320</f>
        <v>6.0396713224611966</v>
      </c>
      <c r="R2319" s="5">
        <f>VLOOKUP(CONCATENATE($F2319," ",$G2319),AllocFactorMatrix,(R$4+1),FALSE)*$E2320</f>
        <v>1.0614950089816029</v>
      </c>
      <c r="S2319" s="5">
        <f t="shared" si="1139"/>
        <v>19.188881384432062</v>
      </c>
      <c r="T2319" s="5">
        <f>VLOOKUP(CONCATENATE($F2319," ",$G2319),AllocFactorMatrix,(T$4+1),FALSE)*$E2320</f>
        <v>6.4102028607072009E-2</v>
      </c>
      <c r="U2319" s="5">
        <f>VLOOKUP(CONCATENATE($F2319," ",$G2319),AllocFactorMatrix,(U$4+1),FALSE)*$E2320</f>
        <v>1.6437721260852376</v>
      </c>
      <c r="V2319" s="5">
        <f>VLOOKUP(CONCATENATE($F2319," ",$G2319),AllocFactorMatrix,(V$4+1),FALSE)*$E2320</f>
        <v>8.8818634493103481</v>
      </c>
      <c r="W2319" s="5">
        <f>VLOOKUP(CONCATENATE($F2319," ",$G2319),AllocFactorMatrix,(W$4+1),FALSE)*$E2320</f>
        <v>1.5922457766990914</v>
      </c>
      <c r="X2319" s="5">
        <f t="shared" si="1154"/>
        <v>12.181983380701748</v>
      </c>
      <c r="Y2319" s="5">
        <f>VLOOKUP(CONCATENATE($F2319," ",$G2319),AllocFactorMatrix,(Y$4+1),FALSE)*$E2320</f>
        <v>2.5800854404611839</v>
      </c>
      <c r="Z2319" s="5">
        <f>VLOOKUP(CONCATENATE($F2319," ",$G2319),AllocFactorMatrix,(Z$4+1),FALSE)*$E2320</f>
        <v>4.6964358477860471E-2</v>
      </c>
      <c r="AA2319" s="5">
        <f t="shared" si="1153"/>
        <v>2.6270497989390442</v>
      </c>
      <c r="AB2319" s="5">
        <f>VLOOKUP(CONCATENATE($F2319," ",$G2319),AllocFactorMatrix,(AB$4+1),FALSE)*$E2320</f>
        <v>4.7611749512589355E-2</v>
      </c>
      <c r="AC2319" s="5">
        <f>VLOOKUP(CONCATENATE($F2319," ",$G2319),AllocFactorMatrix,(AC$4+1),FALSE)*$E2320</f>
        <v>279.64935690990472</v>
      </c>
      <c r="AD2319" s="5">
        <f>VLOOKUP(CONCATENATE($F2319," ",$G2319),AllocFactorMatrix,(AD$4+1),FALSE)*$E2320</f>
        <v>33.674189257668658</v>
      </c>
    </row>
    <row r="2320" spans="4:30" collapsed="1">
      <c r="D2320" s="51" t="s">
        <v>328</v>
      </c>
      <c r="E2320" s="61">
        <v>11568</v>
      </c>
      <c r="F2320" s="57" t="s">
        <v>207</v>
      </c>
      <c r="G2320" s="55" t="str">
        <f>$G$15</f>
        <v>TOTAL</v>
      </c>
      <c r="H2320" s="4">
        <f t="shared" si="1152"/>
        <v>11568</v>
      </c>
      <c r="I2320" s="5">
        <f>VLOOKUP(CONCATENATE($F2320," ",$G2320),AllocFactorMatrix,(I$4+1),FALSE)*$E2320</f>
        <v>6838.5038828736369</v>
      </c>
      <c r="J2320" s="5">
        <f>VLOOKUP(CONCATENATE($F2320," ",$G2320),AllocFactorMatrix,(J$4+1),FALSE)*$E2320</f>
        <v>422.59148956662307</v>
      </c>
      <c r="K2320" s="5">
        <f>VLOOKUP(CONCATENATE($F2320," ",$G2320),AllocFactorMatrix,(K$4+1),FALSE)*$E2320</f>
        <v>1112.449495493991</v>
      </c>
      <c r="L2320" s="5">
        <f>VLOOKUP(CONCATENATE($F2320," ",$G2320),AllocFactorMatrix,(L$4+1),FALSE)*$E2320</f>
        <v>37.569209333164153</v>
      </c>
      <c r="M2320" s="5">
        <f>VLOOKUP(CONCATENATE($F2320," ",$G2320),AllocFactorMatrix,(M$4+1),FALSE)*$E2320</f>
        <v>3.0669653894131383</v>
      </c>
      <c r="N2320" s="5">
        <f t="shared" si="1137"/>
        <v>1153.0856702165681</v>
      </c>
      <c r="O2320" s="5">
        <f>VLOOKUP(CONCATENATE($F2320," ",$G2320),AllocFactorMatrix,(O$4+1),FALSE)*$E2320</f>
        <v>799.1601019312385</v>
      </c>
      <c r="P2320" s="5">
        <f>VLOOKUP(CONCATENATE($F2320," ",$G2320),AllocFactorMatrix,(P$4+1),FALSE)*$E2320</f>
        <v>124.3493168503805</v>
      </c>
      <c r="Q2320" s="5">
        <f>VLOOKUP(CONCATENATE($F2320," ",$G2320),AllocFactorMatrix,(Q$4+1),FALSE)*$E2320</f>
        <v>34.846248460903489</v>
      </c>
      <c r="R2320" s="5">
        <f>VLOOKUP(CONCATENATE($F2320," ",$G2320),AllocFactorMatrix,(R$4+1),FALSE)*$E2320</f>
        <v>2.0723062021634173</v>
      </c>
      <c r="S2320" s="5">
        <f t="shared" si="1139"/>
        <v>960.4279734446859</v>
      </c>
      <c r="T2320" s="5">
        <f>VLOOKUP(CONCATENATE($F2320," ",$G2320),AllocFactorMatrix,(T$4+1),FALSE)*$E2320</f>
        <v>26.790668393615316</v>
      </c>
      <c r="U2320" s="5">
        <f>VLOOKUP(CONCATENATE($F2320," ",$G2320),AllocFactorMatrix,(U$4+1),FALSE)*$E2320</f>
        <v>375.60125755020601</v>
      </c>
      <c r="V2320" s="5">
        <f>VLOOKUP(CONCATENATE($F2320," ",$G2320),AllocFactorMatrix,(V$4+1),FALSE)*$E2320</f>
        <v>1044.5384787676176</v>
      </c>
      <c r="W2320" s="5">
        <f>VLOOKUP(CONCATENATE($F2320," ",$G2320),AllocFactorMatrix,(W$4+1),FALSE)*$E2320</f>
        <v>148.0337466022699</v>
      </c>
      <c r="X2320" s="5">
        <f t="shared" si="1154"/>
        <v>1594.9641513137087</v>
      </c>
      <c r="Y2320" s="5">
        <f>VLOOKUP(CONCATENATE($F2320," ",$G2320),AllocFactorMatrix,(Y$4+1),FALSE)*$E2320</f>
        <v>251.36984602530671</v>
      </c>
      <c r="Z2320" s="5">
        <f>VLOOKUP(CONCATENATE($F2320," ",$G2320),AllocFactorMatrix,(Z$4+1),FALSE)*$E2320</f>
        <v>3.3668965128778043</v>
      </c>
      <c r="AA2320" s="5">
        <f t="shared" si="1153"/>
        <v>254.73674253818453</v>
      </c>
      <c r="AB2320" s="5">
        <f>VLOOKUP(CONCATENATE($F2320," ",$G2320),AllocFactorMatrix,(AB$4+1),FALSE)*$E2320</f>
        <v>3.2023507890097749</v>
      </c>
      <c r="AC2320" s="5">
        <f>VLOOKUP(CONCATENATE($F2320," ",$G2320),AllocFactorMatrix,(AC$4+1),FALSE)*$E2320</f>
        <v>302.77073304524566</v>
      </c>
      <c r="AD2320" s="5">
        <f>VLOOKUP(CONCATENATE($F2320," ",$G2320),AllocFactorMatrix,(AD$4+1),FALSE)*$E2320</f>
        <v>37.717006212336088</v>
      </c>
    </row>
    <row r="2321" spans="1:30" s="51" customFormat="1" hidden="1" outlineLevel="1">
      <c r="A2321" s="56"/>
      <c r="B2321" s="112"/>
      <c r="C2321" s="55"/>
      <c r="F2321" s="52" t="str">
        <f>F2328</f>
        <v>LABOR_M</v>
      </c>
      <c r="G2321" s="55" t="str">
        <f>$G$8</f>
        <v>PRODUCTION</v>
      </c>
      <c r="H2321" s="53">
        <f t="shared" ca="1" si="1152"/>
        <v>36.470180626720108</v>
      </c>
      <c r="I2321" s="54">
        <f ca="1">VLOOKUP(CONCATENATE($F2321," ",$G2321),AllocFactorMatrix,(I$4+1),FALSE)*$E2328</f>
        <v>20.248480865181826</v>
      </c>
      <c r="J2321" s="54">
        <f ca="1">VLOOKUP(CONCATENATE($F2321," ",$G2321),AllocFactorMatrix,(J$4+1),FALSE)*$E2328</f>
        <v>0.93173133478797476</v>
      </c>
      <c r="K2321" s="54">
        <f ca="1">VLOOKUP(CONCATENATE($F2321," ",$G2321),AllocFactorMatrix,(K$4+1),FALSE)*$E2328</f>
        <v>3.069390543063113</v>
      </c>
      <c r="L2321" s="54">
        <f ca="1">VLOOKUP(CONCATENATE($F2321," ",$G2321),AllocFactorMatrix,(L$4+1),FALSE)*$E2328</f>
        <v>7.6694270921401048E-2</v>
      </c>
      <c r="M2321" s="54">
        <f ca="1">VLOOKUP(CONCATENATE($F2321," ",$G2321),AllocFactorMatrix,(M$4+1),FALSE)*$E2328</f>
        <v>9.8728336850575672E-3</v>
      </c>
      <c r="N2321" s="54">
        <f t="shared" ca="1" si="1137"/>
        <v>3.1559576476695717</v>
      </c>
      <c r="O2321" s="54">
        <f ca="1">VLOOKUP(CONCATENATE($F2321," ",$G2321),AllocFactorMatrix,(O$4+1),FALSE)*$E2328</f>
        <v>2.3349268738722482</v>
      </c>
      <c r="P2321" s="54">
        <f ca="1">VLOOKUP(CONCATENATE($F2321," ",$G2321),AllocFactorMatrix,(P$4+1),FALSE)*$E2328</f>
        <v>0.42262620080253027</v>
      </c>
      <c r="Q2321" s="54">
        <f ca="1">VLOOKUP(CONCATENATE($F2321," ",$G2321),AllocFactorMatrix,(Q$4+1),FALSE)*$E2328</f>
        <v>0.16346883066296877</v>
      </c>
      <c r="R2321" s="54">
        <f ca="1">VLOOKUP(CONCATENATE($F2321," ",$G2321),AllocFactorMatrix,(R$4+1),FALSE)*$E2328</f>
        <v>3.522217808507931E-3</v>
      </c>
      <c r="S2321" s="54">
        <f t="shared" ca="1" si="1139"/>
        <v>2.924544123146255</v>
      </c>
      <c r="T2321" s="54">
        <f ca="1">VLOOKUP(CONCATENATE($F2321," ",$G2321),AllocFactorMatrix,(T$4+1),FALSE)*$E2328</f>
        <v>7.4142452830004701E-2</v>
      </c>
      <c r="U2321" s="54">
        <f ca="1">VLOOKUP(CONCATENATE($F2321," ",$G2321),AllocFactorMatrix,(U$4+1),FALSE)*$E2328</f>
        <v>1.1804767373163063</v>
      </c>
      <c r="V2321" s="54">
        <f ca="1">VLOOKUP(CONCATENATE($F2321," ",$G2321),AllocFactorMatrix,(V$4+1),FALSE)*$E2328</f>
        <v>6.4019659174607018</v>
      </c>
      <c r="W2321" s="54">
        <f ca="1">VLOOKUP(CONCATENATE($F2321," ",$G2321),AllocFactorMatrix,(W$4+1),FALSE)*$E2328</f>
        <v>0.84232366566692762</v>
      </c>
      <c r="X2321" s="54">
        <f ca="1">SUBTOTAL(9,T2321:W2321)</f>
        <v>8.498908773273941</v>
      </c>
      <c r="Y2321" s="54">
        <f ca="1">VLOOKUP(CONCATENATE($F2321," ",$G2321),AllocFactorMatrix,(Y$4+1),FALSE)*$E2328</f>
        <v>0.68817082226245729</v>
      </c>
      <c r="Z2321" s="54">
        <f ca="1">VLOOKUP(CONCATENATE($F2321," ",$G2321),AllocFactorMatrix,(Z$4+1),FALSE)*$E2328</f>
        <v>1.4304788572082009E-2</v>
      </c>
      <c r="AA2321" s="54">
        <f t="shared" ca="1" si="1153"/>
        <v>0.70247561083453935</v>
      </c>
      <c r="AB2321" s="54">
        <f ca="1">VLOOKUP(CONCATENATE($F2321," ",$G2321),AllocFactorMatrix,(AB$4+1),FALSE)*$E2328</f>
        <v>8.0822718260081406E-3</v>
      </c>
      <c r="AC2321" s="54">
        <f ca="1">VLOOKUP(CONCATENATE($F2321," ",$G2321),AllocFactorMatrix,(AC$4+1),FALSE)*$E2328</f>
        <v>0</v>
      </c>
      <c r="AD2321" s="54">
        <f ca="1">VLOOKUP(CONCATENATE($F2321," ",$G2321),AllocFactorMatrix,(AD$4+1),FALSE)*$E2328</f>
        <v>0</v>
      </c>
    </row>
    <row r="2322" spans="1:30" s="51" customFormat="1" hidden="1" outlineLevel="1">
      <c r="A2322" s="56"/>
      <c r="B2322" s="112"/>
      <c r="C2322" s="55"/>
      <c r="F2322" s="52" t="str">
        <f>F2328</f>
        <v>LABOR_M</v>
      </c>
      <c r="G2322" s="55" t="str">
        <f>$G$9</f>
        <v>BULKTRAN</v>
      </c>
      <c r="H2322" s="53">
        <f t="shared" ca="1" si="1152"/>
        <v>0.1332554079853667</v>
      </c>
      <c r="I2322" s="54">
        <f ca="1">VLOOKUP(CONCATENATE($F2322," ",$G2322),AllocFactorMatrix,(I$4+1),FALSE)*$E2328</f>
        <v>6.563934735998625E-2</v>
      </c>
      <c r="J2322" s="54">
        <f ca="1">VLOOKUP(CONCATENATE($F2322," ",$G2322),AllocFactorMatrix,(J$4+1),FALSE)*$E2328</f>
        <v>3.2447874840941166E-3</v>
      </c>
      <c r="K2322" s="54">
        <f ca="1">VLOOKUP(CONCATENATE($F2322," ",$G2322),AllocFactorMatrix,(K$4+1),FALSE)*$E2328</f>
        <v>1.1885470592917988E-2</v>
      </c>
      <c r="L2322" s="54">
        <f ca="1">VLOOKUP(CONCATENATE($F2322," ",$G2322),AllocFactorMatrix,(L$4+1),FALSE)*$E2328</f>
        <v>3.741124161171413E-4</v>
      </c>
      <c r="M2322" s="54">
        <f ca="1">VLOOKUP(CONCATENATE($F2322," ",$G2322),AllocFactorMatrix,(M$4+1),FALSE)*$E2328</f>
        <v>3.5083065286436768E-5</v>
      </c>
      <c r="N2322" s="54">
        <f t="shared" ca="1" si="1137"/>
        <v>1.2294666074321565E-2</v>
      </c>
      <c r="O2322" s="54">
        <f ca="1">VLOOKUP(CONCATENATE($F2322," ",$G2322),AllocFactorMatrix,(O$4+1),FALSE)*$E2328</f>
        <v>9.0348065634916382E-3</v>
      </c>
      <c r="P2322" s="54">
        <f ca="1">VLOOKUP(CONCATENATE($F2322," ",$G2322),AllocFactorMatrix,(P$4+1),FALSE)*$E2328</f>
        <v>1.6834476823645421E-3</v>
      </c>
      <c r="Q2322" s="54">
        <f ca="1">VLOOKUP(CONCATENATE($F2322," ",$G2322),AllocFactorMatrix,(Q$4+1),FALSE)*$E2328</f>
        <v>7.6071866186388267E-4</v>
      </c>
      <c r="R2322" s="54">
        <f ca="1">VLOOKUP(CONCATENATE($F2322," ",$G2322),AllocFactorMatrix,(R$4+1),FALSE)*$E2328</f>
        <v>3.4208667885871088E-5</v>
      </c>
      <c r="S2322" s="54">
        <f t="shared" ca="1" si="1139"/>
        <v>1.1513181575605934E-2</v>
      </c>
      <c r="T2322" s="54">
        <f ca="1">VLOOKUP(CONCATENATE($F2322," ",$G2322),AllocFactorMatrix,(T$4+1),FALSE)*$E2328</f>
        <v>3.1560893446307988E-4</v>
      </c>
      <c r="U2322" s="54">
        <f ca="1">VLOOKUP(CONCATENATE($F2322," ",$G2322),AllocFactorMatrix,(U$4+1),FALSE)*$E2328</f>
        <v>5.1648864384563993E-3</v>
      </c>
      <c r="V2322" s="54">
        <f ca="1">VLOOKUP(CONCATENATE($F2322," ",$G2322),AllocFactorMatrix,(V$4+1),FALSE)*$E2328</f>
        <v>2.7296569952515132E-2</v>
      </c>
      <c r="W2322" s="54">
        <f ca="1">VLOOKUP(CONCATENATE($F2322," ",$G2322),AllocFactorMatrix,(W$4+1),FALSE)*$E2328</f>
        <v>4.9293081128695118E-3</v>
      </c>
      <c r="X2322" s="54">
        <f t="shared" ref="X2322:X2328" ca="1" si="1155">SUBTOTAL(9,T2322:W2322)</f>
        <v>3.7706373438304124E-2</v>
      </c>
      <c r="Y2322" s="54">
        <f ca="1">VLOOKUP(CONCATENATE($F2322," ",$G2322),AllocFactorMatrix,(Y$4+1),FALSE)*$E2328</f>
        <v>2.774574759212532E-3</v>
      </c>
      <c r="Z2322" s="54">
        <f ca="1">VLOOKUP(CONCATENATE($F2322," ",$G2322),AllocFactorMatrix,(Z$4+1),FALSE)*$E2328</f>
        <v>4.6473066647716751E-5</v>
      </c>
      <c r="AA2322" s="54">
        <f t="shared" ca="1" si="1153"/>
        <v>2.8210478258602488E-3</v>
      </c>
      <c r="AB2322" s="54">
        <f ca="1">VLOOKUP(CONCATENATE($F2322," ",$G2322),AllocFactorMatrix,(AB$4+1),FALSE)*$E2328</f>
        <v>3.6004227194481859E-5</v>
      </c>
      <c r="AC2322" s="54">
        <f ca="1">VLOOKUP(CONCATENATE($F2322," ",$G2322),AllocFactorMatrix,(AC$4+1),FALSE)*$E2328</f>
        <v>0</v>
      </c>
      <c r="AD2322" s="54">
        <f ca="1">VLOOKUP(CONCATENATE($F2322," ",$G2322),AllocFactorMatrix,(AD$4+1),FALSE)*$E2328</f>
        <v>0</v>
      </c>
    </row>
    <row r="2323" spans="1:30" s="51" customFormat="1" hidden="1" outlineLevel="1">
      <c r="A2323" s="56"/>
      <c r="B2323" s="112"/>
      <c r="C2323" s="55"/>
      <c r="F2323" s="52" t="str">
        <f>F2328</f>
        <v>LABOR_M</v>
      </c>
      <c r="G2323" s="55" t="str">
        <f>$G$10</f>
        <v>SUBTRAN</v>
      </c>
      <c r="H2323" s="53">
        <f t="shared" ca="1" si="1152"/>
        <v>2.9310662510383837E-2</v>
      </c>
      <c r="I2323" s="54">
        <f ca="1">VLOOKUP(CONCATENATE($F2323," ",$G2323),AllocFactorMatrix,(I$4+1),FALSE)*$E2328</f>
        <v>1.4270406996038152E-2</v>
      </c>
      <c r="J2323" s="54">
        <f ca="1">VLOOKUP(CONCATENATE($F2323," ",$G2323),AllocFactorMatrix,(J$4+1),FALSE)*$E2328</f>
        <v>6.8870850953749087E-4</v>
      </c>
      <c r="K2323" s="54">
        <f ca="1">VLOOKUP(CONCATENATE($F2323," ",$G2323),AllocFactorMatrix,(K$4+1),FALSE)*$E2328</f>
        <v>2.5054878830308974E-3</v>
      </c>
      <c r="L2323" s="54">
        <f ca="1">VLOOKUP(CONCATENATE($F2323," ",$G2323),AllocFactorMatrix,(L$4+1),FALSE)*$E2328</f>
        <v>7.7392163348370685E-5</v>
      </c>
      <c r="M2323" s="54">
        <f ca="1">VLOOKUP(CONCATENATE($F2323," ",$G2323),AllocFactorMatrix,(M$4+1),FALSE)*$E2328</f>
        <v>9.6387846434026738E-6</v>
      </c>
      <c r="N2323" s="54">
        <f t="shared" ca="1" si="1137"/>
        <v>2.5925188310226706E-3</v>
      </c>
      <c r="O2323" s="54">
        <f ca="1">VLOOKUP(CONCATENATE($F2323," ",$G2323),AllocFactorMatrix,(O$4+1),FALSE)*$E2328</f>
        <v>1.8929352559420843E-3</v>
      </c>
      <c r="P2323" s="54">
        <f ca="1">VLOOKUP(CONCATENATE($F2323," ",$G2323),AllocFactorMatrix,(P$4+1),FALSE)*$E2328</f>
        <v>3.5189445624343713E-4</v>
      </c>
      <c r="Q2323" s="54">
        <f ca="1">VLOOKUP(CONCATENATE($F2323," ",$G2323),AllocFactorMatrix,(Q$4+1),FALSE)*$E2328</f>
        <v>2.0938139442303291E-4</v>
      </c>
      <c r="R2323" s="54">
        <f ca="1">VLOOKUP(CONCATENATE($F2323," ",$G2323),AllocFactorMatrix,(R$4+1),FALSE)*$E2328</f>
        <v>0</v>
      </c>
      <c r="S2323" s="54">
        <f t="shared" ca="1" si="1139"/>
        <v>2.4542111066085544E-3</v>
      </c>
      <c r="T2323" s="54">
        <f ca="1">VLOOKUP(CONCATENATE($F2323," ",$G2323),AllocFactorMatrix,(T$4+1),FALSE)*$E2328</f>
        <v>6.6098048867282375E-5</v>
      </c>
      <c r="U2323" s="54">
        <f ca="1">VLOOKUP(CONCATENATE($F2323," ",$G2323),AllocFactorMatrix,(U$4+1),FALSE)*$E2328</f>
        <v>1.0820627982854904E-3</v>
      </c>
      <c r="V2323" s="54">
        <f ca="1">VLOOKUP(CONCATENATE($F2323," ",$G2323),AllocFactorMatrix,(V$4+1),FALSE)*$E2328</f>
        <v>7.5383886171421933E-3</v>
      </c>
      <c r="W2323" s="54">
        <f ca="1">VLOOKUP(CONCATENATE($F2323," ",$G2323),AllocFactorMatrix,(W$4+1),FALSE)*$E2328</f>
        <v>0</v>
      </c>
      <c r="X2323" s="54">
        <f t="shared" ca="1" si="1155"/>
        <v>8.6865494642949653E-3</v>
      </c>
      <c r="Y2323" s="54">
        <f ca="1">VLOOKUP(CONCATENATE($F2323," ",$G2323),AllocFactorMatrix,(Y$4+1),FALSE)*$E2328</f>
        <v>5.6971805366896151E-4</v>
      </c>
      <c r="Z2323" s="54">
        <f ca="1">VLOOKUP(CONCATENATE($F2323," ",$G2323),AllocFactorMatrix,(Z$4+1),FALSE)*$E2328</f>
        <v>9.4972154327868957E-6</v>
      </c>
      <c r="AA2323" s="54">
        <f t="shared" ca="1" si="1153"/>
        <v>5.7921526910174837E-4</v>
      </c>
      <c r="AB2323" s="54">
        <f ca="1">VLOOKUP(CONCATENATE($F2323," ",$G2323),AllocFactorMatrix,(AB$4+1),FALSE)*$E2328</f>
        <v>7.6078086510933222E-6</v>
      </c>
      <c r="AC2323" s="54">
        <f ca="1">VLOOKUP(CONCATENATE($F2323," ",$G2323),AllocFactorMatrix,(AC$4+1),FALSE)*$E2328</f>
        <v>2.5868175800929583E-5</v>
      </c>
      <c r="AD2323" s="54">
        <f ca="1">VLOOKUP(CONCATENATE($F2323," ",$G2323),AllocFactorMatrix,(AD$4+1),FALSE)*$E2328</f>
        <v>5.5763493282287858E-6</v>
      </c>
    </row>
    <row r="2324" spans="1:30" s="51" customFormat="1" hidden="1" outlineLevel="1">
      <c r="A2324" s="56"/>
      <c r="B2324" s="112"/>
      <c r="C2324" s="55"/>
      <c r="F2324" s="52" t="str">
        <f>F2328</f>
        <v>LABOR_M</v>
      </c>
      <c r="G2324" s="55" t="str">
        <f>$G$11</f>
        <v>DISTPRI</v>
      </c>
      <c r="H2324" s="53">
        <f t="shared" ca="1" si="1152"/>
        <v>18.77929686741815</v>
      </c>
      <c r="I2324" s="54">
        <f ca="1">VLOOKUP(CONCATENATE($F2324," ",$G2324),AllocFactorMatrix,(I$4+1),FALSE)*$E2328</f>
        <v>12.551005043410612</v>
      </c>
      <c r="J2324" s="54">
        <f ca="1">VLOOKUP(CONCATENATE($F2324," ",$G2324),AllocFactorMatrix,(J$4+1),FALSE)*$E2328</f>
        <v>0.59162161288409432</v>
      </c>
      <c r="K2324" s="54">
        <f ca="1">VLOOKUP(CONCATENATE($F2324," ",$G2324),AllocFactorMatrix,(K$4+1),FALSE)*$E2328</f>
        <v>2.1482143861891987</v>
      </c>
      <c r="L2324" s="54">
        <f ca="1">VLOOKUP(CONCATENATE($F2324," ",$G2324),AllocFactorMatrix,(L$4+1),FALSE)*$E2328</f>
        <v>6.6391002624056214E-2</v>
      </c>
      <c r="M2324" s="54">
        <f ca="1">VLOOKUP(CONCATENATE($F2324," ",$G2324),AllocFactorMatrix,(M$4+1),FALSE)*$E2328</f>
        <v>0</v>
      </c>
      <c r="N2324" s="54">
        <f t="shared" ca="1" si="1137"/>
        <v>2.2146053888132551</v>
      </c>
      <c r="O2324" s="54">
        <f ca="1">VLOOKUP(CONCATENATE($F2324," ",$G2324),AllocFactorMatrix,(O$4+1),FALSE)*$E2328</f>
        <v>1.6107853138721107</v>
      </c>
      <c r="P2324" s="54">
        <f ca="1">VLOOKUP(CONCATENATE($F2324," ",$G2324),AllocFactorMatrix,(P$4+1),FALSE)*$E2328</f>
        <v>0.30000887310489549</v>
      </c>
      <c r="Q2324" s="54">
        <f ca="1">VLOOKUP(CONCATENATE($F2324," ",$G2324),AllocFactorMatrix,(Q$4+1),FALSE)*$E2328</f>
        <v>0</v>
      </c>
      <c r="R2324" s="54">
        <f ca="1">VLOOKUP(CONCATENATE($F2324," ",$G2324),AllocFactorMatrix,(R$4+1),FALSE)*$E2328</f>
        <v>0</v>
      </c>
      <c r="S2324" s="54">
        <f t="shared" ca="1" si="1139"/>
        <v>1.9107941869770062</v>
      </c>
      <c r="T2324" s="54">
        <f ca="1">VLOOKUP(CONCATENATE($F2324," ",$G2324),AllocFactorMatrix,(T$4+1),FALSE)*$E2328</f>
        <v>5.7423503788009145E-2</v>
      </c>
      <c r="U2324" s="54">
        <f ca="1">VLOOKUP(CONCATENATE($F2324," ",$G2324),AllocFactorMatrix,(U$4+1),FALSE)*$E2328</f>
        <v>0.926111175548886</v>
      </c>
      <c r="V2324" s="54">
        <f ca="1">VLOOKUP(CONCATENATE($F2324," ",$G2324),AllocFactorMatrix,(V$4+1),FALSE)*$E2328</f>
        <v>0</v>
      </c>
      <c r="W2324" s="54">
        <f ca="1">VLOOKUP(CONCATENATE($F2324," ",$G2324),AllocFactorMatrix,(W$4+1),FALSE)*$E2328</f>
        <v>0</v>
      </c>
      <c r="X2324" s="54">
        <f t="shared" ca="1" si="1155"/>
        <v>0.98353467933689509</v>
      </c>
      <c r="Y2324" s="54">
        <f ca="1">VLOOKUP(CONCATENATE($F2324," ",$G2324),AllocFactorMatrix,(Y$4+1),FALSE)*$E2328</f>
        <v>0.48572579676222699</v>
      </c>
      <c r="Z2324" s="54">
        <f ca="1">VLOOKUP(CONCATENATE($F2324," ",$G2324),AllocFactorMatrix,(Z$4+1),FALSE)*$E2328</f>
        <v>8.1038076697992623E-3</v>
      </c>
      <c r="AA2324" s="54">
        <f t="shared" ca="1" si="1153"/>
        <v>0.49382960443202628</v>
      </c>
      <c r="AB2324" s="54">
        <f ca="1">VLOOKUP(CONCATENATE($F2324," ",$G2324),AllocFactorMatrix,(AB$4+1),FALSE)*$E2328</f>
        <v>6.5654420688118619E-3</v>
      </c>
      <c r="AC2324" s="54">
        <f ca="1">VLOOKUP(CONCATENATE($F2324," ",$G2324),AllocFactorMatrix,(AC$4+1),FALSE)*$E2328</f>
        <v>2.2492292393681911E-2</v>
      </c>
      <c r="AD2324" s="54">
        <f ca="1">VLOOKUP(CONCATENATE($F2324," ",$G2324),AllocFactorMatrix,(AD$4+1),FALSE)*$E2328</f>
        <v>4.8486171017643369E-3</v>
      </c>
    </row>
    <row r="2325" spans="1:30" s="51" customFormat="1" hidden="1" outlineLevel="1">
      <c r="A2325" s="56"/>
      <c r="B2325" s="112"/>
      <c r="C2325" s="55"/>
      <c r="F2325" s="52" t="str">
        <f>F2328</f>
        <v>LABOR_M</v>
      </c>
      <c r="G2325" s="55" t="str">
        <f>$G$12</f>
        <v>DISTSEC</v>
      </c>
      <c r="H2325" s="53">
        <f t="shared" ca="1" si="1152"/>
        <v>7.750446795061821</v>
      </c>
      <c r="I2325" s="54">
        <f ca="1">VLOOKUP(CONCATENATE($F2325," ",$G2325),AllocFactorMatrix,(I$4+1),FALSE)*$E2328</f>
        <v>5.7950203192457224</v>
      </c>
      <c r="J2325" s="54">
        <f ca="1">VLOOKUP(CONCATENATE($F2325," ",$G2325),AllocFactorMatrix,(J$4+1),FALSE)*$E2328</f>
        <v>0.27937977651811075</v>
      </c>
      <c r="K2325" s="54">
        <f ca="1">VLOOKUP(CONCATENATE($F2325," ",$G2325),AllocFactorMatrix,(K$4+1),FALSE)*$E2328</f>
        <v>0.84300521376465798</v>
      </c>
      <c r="L2325" s="54">
        <f ca="1">VLOOKUP(CONCATENATE($F2325," ",$G2325),AllocFactorMatrix,(L$4+1),FALSE)*$E2328</f>
        <v>0</v>
      </c>
      <c r="M2325" s="54">
        <f ca="1">VLOOKUP(CONCATENATE($F2325," ",$G2325),AllocFactorMatrix,(M$4+1),FALSE)*$E2328</f>
        <v>0</v>
      </c>
      <c r="N2325" s="54">
        <f t="shared" ca="1" si="1137"/>
        <v>0.84300521376465798</v>
      </c>
      <c r="O2325" s="54">
        <f ca="1">VLOOKUP(CONCATENATE($F2325," ",$G2325),AllocFactorMatrix,(O$4+1),FALSE)*$E2328</f>
        <v>0.53716620338779841</v>
      </c>
      <c r="P2325" s="54">
        <f ca="1">VLOOKUP(CONCATENATE($F2325," ",$G2325),AllocFactorMatrix,(P$4+1),FALSE)*$E2328</f>
        <v>0</v>
      </c>
      <c r="Q2325" s="54">
        <f ca="1">VLOOKUP(CONCATENATE($F2325," ",$G2325),AllocFactorMatrix,(Q$4+1),FALSE)*$E2328</f>
        <v>0</v>
      </c>
      <c r="R2325" s="54">
        <f ca="1">VLOOKUP(CONCATENATE($F2325," ",$G2325),AllocFactorMatrix,(R$4+1),FALSE)*$E2328</f>
        <v>0</v>
      </c>
      <c r="S2325" s="54">
        <f t="shared" ca="1" si="1139"/>
        <v>0.53716620338779841</v>
      </c>
      <c r="T2325" s="54">
        <f ca="1">VLOOKUP(CONCATENATE($F2325," ",$G2325),AllocFactorMatrix,(T$4+1),FALSE)*$E2328</f>
        <v>1.452384723667129E-2</v>
      </c>
      <c r="U2325" s="54">
        <f ca="1">VLOOKUP(CONCATENATE($F2325," ",$G2325),AllocFactorMatrix,(U$4+1),FALSE)*$E2328</f>
        <v>0</v>
      </c>
      <c r="V2325" s="54">
        <f ca="1">VLOOKUP(CONCATENATE($F2325," ",$G2325),AllocFactorMatrix,(V$4+1),FALSE)*$E2328</f>
        <v>0</v>
      </c>
      <c r="W2325" s="54">
        <f ca="1">VLOOKUP(CONCATENATE($F2325," ",$G2325),AllocFactorMatrix,(W$4+1),FALSE)*$E2328</f>
        <v>0</v>
      </c>
      <c r="X2325" s="54">
        <f t="shared" ca="1" si="1155"/>
        <v>1.452384723667129E-2</v>
      </c>
      <c r="Y2325" s="54">
        <f ca="1">VLOOKUP(CONCATENATE($F2325," ",$G2325),AllocFactorMatrix,(Y$4+1),FALSE)*$E2328</f>
        <v>0.19813058101481568</v>
      </c>
      <c r="Z2325" s="54">
        <f ca="1">VLOOKUP(CONCATENATE($F2325," ",$G2325),AllocFactorMatrix,(Z$4+1),FALSE)*$E2328</f>
        <v>0</v>
      </c>
      <c r="AA2325" s="54">
        <f t="shared" ca="1" si="1153"/>
        <v>0.19813058101481568</v>
      </c>
      <c r="AB2325" s="54">
        <f ca="1">VLOOKUP(CONCATENATE($F2325," ",$G2325),AllocFactorMatrix,(AB$4+1),FALSE)*$E2328</f>
        <v>2.056007412813721E-3</v>
      </c>
      <c r="AC2325" s="54">
        <f ca="1">VLOOKUP(CONCATENATE($F2325," ",$G2325),AllocFactorMatrix,(AC$4+1),FALSE)*$E2328</f>
        <v>6.9809359385844372E-2</v>
      </c>
      <c r="AD2325" s="54">
        <f ca="1">VLOOKUP(CONCATENATE($F2325," ",$G2325),AllocFactorMatrix,(AD$4+1),FALSE)*$E2328</f>
        <v>1.1355487095386555E-2</v>
      </c>
    </row>
    <row r="2326" spans="1:30" s="51" customFormat="1" hidden="1" outlineLevel="1">
      <c r="A2326" s="56"/>
      <c r="B2326" s="112"/>
      <c r="C2326" s="55"/>
      <c r="F2326" s="52" t="str">
        <f>F2328</f>
        <v>LABOR_M</v>
      </c>
      <c r="G2326" s="55" t="str">
        <f>$G$13</f>
        <v>ENERGY</v>
      </c>
      <c r="H2326" s="53">
        <f t="shared" ca="1" si="1152"/>
        <v>9.6009410001866637</v>
      </c>
      <c r="I2326" s="54">
        <f ca="1">VLOOKUP(CONCATENATE($F2326," ",$G2326),AllocFactorMatrix,(I$4+1),FALSE)*$E2328</f>
        <v>3.602533140687016</v>
      </c>
      <c r="J2326" s="54">
        <f ca="1">VLOOKUP(CONCATENATE($F2326," ",$G2326),AllocFactorMatrix,(J$4+1),FALSE)*$E2328</f>
        <v>0.23346742634618262</v>
      </c>
      <c r="K2326" s="54">
        <f ca="1">VLOOKUP(CONCATENATE($F2326," ",$G2326),AllocFactorMatrix,(K$4+1),FALSE)*$E2328</f>
        <v>0.78330852413151586</v>
      </c>
      <c r="L2326" s="54">
        <f ca="1">VLOOKUP(CONCATENATE($F2326," ",$G2326),AllocFactorMatrix,(L$4+1),FALSE)*$E2328</f>
        <v>2.489532319007999E-2</v>
      </c>
      <c r="M2326" s="54">
        <f ca="1">VLOOKUP(CONCATENATE($F2326," ",$G2326),AllocFactorMatrix,(M$4+1),FALSE)*$E2328</f>
        <v>2.2950577665700662E-3</v>
      </c>
      <c r="N2326" s="54">
        <f t="shared" ca="1" si="1137"/>
        <v>0.81049890508816591</v>
      </c>
      <c r="O2326" s="54">
        <f ca="1">VLOOKUP(CONCATENATE($F2326," ",$G2326),AllocFactorMatrix,(O$4+1),FALSE)*$E2328</f>
        <v>0.71415331115727398</v>
      </c>
      <c r="P2326" s="54">
        <f ca="1">VLOOKUP(CONCATENATE($F2326," ",$G2326),AllocFactorMatrix,(P$4+1),FALSE)*$E2328</f>
        <v>0.13239028238920023</v>
      </c>
      <c r="Q2326" s="54">
        <f ca="1">VLOOKUP(CONCATENATE($F2326," ",$G2326),AllocFactorMatrix,(Q$4+1),FALSE)*$E2328</f>
        <v>6.0154755665665097E-2</v>
      </c>
      <c r="R2326" s="54">
        <f ca="1">VLOOKUP(CONCATENATE($F2326," ",$G2326),AllocFactorMatrix,(R$4+1),FALSE)*$E2328</f>
        <v>2.7872187618471246E-3</v>
      </c>
      <c r="S2326" s="54">
        <f t="shared" ca="1" si="1139"/>
        <v>0.9094855679739865</v>
      </c>
      <c r="T2326" s="54">
        <f ca="1">VLOOKUP(CONCATENATE($F2326," ",$G2326),AllocFactorMatrix,(T$4+1),FALSE)*$E2328</f>
        <v>2.7367708201362993E-2</v>
      </c>
      <c r="U2326" s="54">
        <f ca="1">VLOOKUP(CONCATENATE($F2326," ",$G2326),AllocFactorMatrix,(U$4+1),FALSE)*$E2328</f>
        <v>0.4805359570102255</v>
      </c>
      <c r="V2326" s="54">
        <f ca="1">VLOOKUP(CONCATENATE($F2326," ",$G2326),AllocFactorMatrix,(V$4+1),FALSE)*$E2328</f>
        <v>2.7282836555310408</v>
      </c>
      <c r="W2326" s="54">
        <f ca="1">VLOOKUP(CONCATENATE($F2326," ",$G2326),AllocFactorMatrix,(W$4+1),FALSE)*$E2328</f>
        <v>0.51761926401300828</v>
      </c>
      <c r="X2326" s="54">
        <f t="shared" ca="1" si="1155"/>
        <v>3.7538065847556372</v>
      </c>
      <c r="Y2326" s="54">
        <f ca="1">VLOOKUP(CONCATENATE($F2326," ",$G2326),AllocFactorMatrix,(Y$4+1),FALSE)*$E2328</f>
        <v>0.19348565905111789</v>
      </c>
      <c r="Z2326" s="54">
        <f ca="1">VLOOKUP(CONCATENATE($F2326," ",$G2326),AllocFactorMatrix,(Z$4+1),FALSE)*$E2328</f>
        <v>3.1496380833221684E-3</v>
      </c>
      <c r="AA2326" s="54">
        <f t="shared" ca="1" si="1153"/>
        <v>0.19663529713444006</v>
      </c>
      <c r="AB2326" s="54">
        <f ca="1">VLOOKUP(CONCATENATE($F2326," ",$G2326),AllocFactorMatrix,(AB$4+1),FALSE)*$E2328</f>
        <v>3.5131679238448767E-3</v>
      </c>
      <c r="AC2326" s="54">
        <f ca="1">VLOOKUP(CONCATENATE($F2326," ",$G2326),AllocFactorMatrix,(AC$4+1),FALSE)*$E2328</f>
        <v>7.5967551935821623E-2</v>
      </c>
      <c r="AD2326" s="54">
        <f ca="1">VLOOKUP(CONCATENATE($F2326," ",$G2326),AllocFactorMatrix,(AD$4+1),FALSE)*$E2328</f>
        <v>1.5033358341566379E-2</v>
      </c>
    </row>
    <row r="2327" spans="1:30" s="51" customFormat="1" hidden="1" outlineLevel="1">
      <c r="A2327" s="56"/>
      <c r="B2327" s="112"/>
      <c r="C2327" s="55"/>
      <c r="F2327" s="52" t="str">
        <f>F2328</f>
        <v>LABOR_M</v>
      </c>
      <c r="G2327" s="55" t="str">
        <f>$G$14</f>
        <v>CUSTOMER</v>
      </c>
      <c r="H2327" s="53">
        <f t="shared" ca="1" si="1152"/>
        <v>7.2365686401174978</v>
      </c>
      <c r="I2327" s="54">
        <f ca="1">VLOOKUP(CONCATENATE($F2327," ",$G2327),AllocFactorMatrix,(I$4+1),FALSE)*$E2328</f>
        <v>5.170535474426023</v>
      </c>
      <c r="J2327" s="54">
        <f ca="1">VLOOKUP(CONCATENATE($F2327," ",$G2327),AllocFactorMatrix,(J$4+1),FALSE)*$E2328</f>
        <v>0.88484887590333661</v>
      </c>
      <c r="K2327" s="54">
        <f ca="1">VLOOKUP(CONCATENATE($F2327," ",$G2327),AllocFactorMatrix,(K$4+1),FALSE)*$E2328</f>
        <v>0.25478878587106157</v>
      </c>
      <c r="L2327" s="54">
        <f ca="1">VLOOKUP(CONCATENATE($F2327," ",$G2327),AllocFactorMatrix,(L$4+1),FALSE)*$E2328</f>
        <v>4.2591236709404949E-2</v>
      </c>
      <c r="M2327" s="54">
        <f ca="1">VLOOKUP(CONCATENATE($F2327," ",$G2327),AllocFactorMatrix,(M$4+1),FALSE)*$E2328</f>
        <v>6.7292111546707776E-3</v>
      </c>
      <c r="N2327" s="54">
        <f t="shared" ca="1" si="1137"/>
        <v>0.30410923373513732</v>
      </c>
      <c r="O2327" s="54">
        <f ca="1">VLOOKUP(CONCATENATE($F2327," ",$G2327),AllocFactorMatrix,(O$4+1),FALSE)*$E2328</f>
        <v>4.7544182826086336E-2</v>
      </c>
      <c r="P2327" s="54">
        <f ca="1">VLOOKUP(CONCATENATE($F2327," ",$G2327),AllocFactorMatrix,(P$4+1),FALSE)*$E2328</f>
        <v>1.2210663214947879E-2</v>
      </c>
      <c r="Q2327" s="54">
        <f ca="1">VLOOKUP(CONCATENATE($F2327," ",$G2327),AllocFactorMatrix,(Q$4+1),FALSE)*$E2328</f>
        <v>2.3355187767164009E-2</v>
      </c>
      <c r="R2327" s="54">
        <f ca="1">VLOOKUP(CONCATENATE($F2327," ",$G2327),AllocFactorMatrix,(R$4+1),FALSE)*$E2328</f>
        <v>4.0762899745012291E-3</v>
      </c>
      <c r="S2327" s="54">
        <f t="shared" ca="1" si="1139"/>
        <v>8.7186323782699457E-2</v>
      </c>
      <c r="T2327" s="54">
        <f ca="1">VLOOKUP(CONCATENATE($F2327," ",$G2327),AllocFactorMatrix,(T$4+1),FALSE)*$E2328</f>
        <v>3.306579963924419E-4</v>
      </c>
      <c r="U2327" s="54">
        <f ca="1">VLOOKUP(CONCATENATE($F2327," ",$G2327),AllocFactorMatrix,(U$4+1),FALSE)*$E2328</f>
        <v>7.2693858986767629E-3</v>
      </c>
      <c r="V2327" s="54">
        <f ca="1">VLOOKUP(CONCATENATE($F2327," ",$G2327),AllocFactorMatrix,(V$4+1),FALSE)*$E2328</f>
        <v>3.4364321461494277E-2</v>
      </c>
      <c r="W2327" s="54">
        <f ca="1">VLOOKUP(CONCATENATE($F2327," ",$G2327),AllocFactorMatrix,(W$4+1),FALSE)*$E2328</f>
        <v>6.1167122558089529E-3</v>
      </c>
      <c r="X2327" s="54">
        <f t="shared" ca="1" si="1155"/>
        <v>4.8081077612372437E-2</v>
      </c>
      <c r="Y2327" s="54">
        <f ca="1">VLOOKUP(CONCATENATE($F2327," ",$G2327),AllocFactorMatrix,(Y$4+1),FALSE)*$E2328</f>
        <v>1.3012940099849152E-2</v>
      </c>
      <c r="Z2327" s="54">
        <f ca="1">VLOOKUP(CONCATENATE($F2327," ",$G2327),AllocFactorMatrix,(Z$4+1),FALSE)*$E2328</f>
        <v>2.0616073274597706E-4</v>
      </c>
      <c r="AA2327" s="54">
        <f t="shared" ca="1" si="1153"/>
        <v>1.3219100832595129E-2</v>
      </c>
      <c r="AB2327" s="54">
        <f ca="1">VLOOKUP(CONCATENATE($F2327," ",$G2327),AllocFactorMatrix,(AB$4+1),FALSE)*$E2328</f>
        <v>3.7080291689232004E-4</v>
      </c>
      <c r="AC2327" s="54">
        <f ca="1">VLOOKUP(CONCATENATE($F2327," ",$G2327),AllocFactorMatrix,(AC$4+1),FALSE)*$E2328</f>
        <v>0.5706776079196505</v>
      </c>
      <c r="AD2327" s="54">
        <f ca="1">VLOOKUP(CONCATENATE($F2327," ",$G2327),AllocFactorMatrix,(AD$4+1),FALSE)*$E2328</f>
        <v>0.15754014298879407</v>
      </c>
    </row>
    <row r="2328" spans="1:30" s="51" customFormat="1" collapsed="1">
      <c r="A2328" s="56"/>
      <c r="B2328" s="112"/>
      <c r="C2328" s="55"/>
      <c r="D2328" s="113" t="s">
        <v>536</v>
      </c>
      <c r="E2328" s="61">
        <v>80</v>
      </c>
      <c r="F2328" s="57" t="s">
        <v>70</v>
      </c>
      <c r="G2328" s="55" t="str">
        <f>$G$15</f>
        <v>TOTAL</v>
      </c>
      <c r="H2328" s="53">
        <f t="shared" ca="1" si="1152"/>
        <v>79.999999999999986</v>
      </c>
      <c r="I2328" s="54">
        <f ca="1">VLOOKUP(CONCATENATE($F2328," ",$G2328),AllocFactorMatrix,(I$4+1),FALSE)*$E2328</f>
        <v>47.447484597307223</v>
      </c>
      <c r="J2328" s="54">
        <f ca="1">VLOOKUP(CONCATENATE($F2328," ",$G2328),AllocFactorMatrix,(J$4+1),FALSE)*$E2328</f>
        <v>2.9249825224333303</v>
      </c>
      <c r="K2328" s="54">
        <f ca="1">VLOOKUP(CONCATENATE($F2328," ",$G2328),AllocFactorMatrix,(K$4+1),FALSE)*$E2328</f>
        <v>7.1130984114954963</v>
      </c>
      <c r="L2328" s="54">
        <f ca="1">VLOOKUP(CONCATENATE($F2328," ",$G2328),AllocFactorMatrix,(L$4+1),FALSE)*$E2328</f>
        <v>0.2110233380244077</v>
      </c>
      <c r="M2328" s="54">
        <f ca="1">VLOOKUP(CONCATENATE($F2328," ",$G2328),AllocFactorMatrix,(M$4+1),FALSE)*$E2328</f>
        <v>1.8941824456228249E-2</v>
      </c>
      <c r="N2328" s="54">
        <f t="shared" ca="1" si="1137"/>
        <v>7.3430635739761323</v>
      </c>
      <c r="O2328" s="54">
        <f ca="1">VLOOKUP(CONCATENATE($F2328," ",$G2328),AllocFactorMatrix,(O$4+1),FALSE)*$E2328</f>
        <v>5.2555036269349511</v>
      </c>
      <c r="P2328" s="54">
        <f ca="1">VLOOKUP(CONCATENATE($F2328," ",$G2328),AllocFactorMatrix,(P$4+1),FALSE)*$E2328</f>
        <v>0.86927136165018182</v>
      </c>
      <c r="Q2328" s="54">
        <f ca="1">VLOOKUP(CONCATENATE($F2328," ",$G2328),AllocFactorMatrix,(Q$4+1),FALSE)*$E2328</f>
        <v>0.2479488741520848</v>
      </c>
      <c r="R2328" s="54">
        <f ca="1">VLOOKUP(CONCATENATE($F2328," ",$G2328),AllocFactorMatrix,(R$4+1),FALSE)*$E2328</f>
        <v>1.0419935212742155E-2</v>
      </c>
      <c r="S2328" s="54">
        <f t="shared" ca="1" si="1139"/>
        <v>6.3831437979499608</v>
      </c>
      <c r="T2328" s="54">
        <f ca="1">VLOOKUP(CONCATENATE($F2328," ",$G2328),AllocFactorMatrix,(T$4+1),FALSE)*$E2328</f>
        <v>0.17416987703577091</v>
      </c>
      <c r="U2328" s="54">
        <f ca="1">VLOOKUP(CONCATENATE($F2328," ",$G2328),AllocFactorMatrix,(U$4+1),FALSE)*$E2328</f>
        <v>2.6006402050108361</v>
      </c>
      <c r="V2328" s="54">
        <f ca="1">VLOOKUP(CONCATENATE($F2328," ",$G2328),AllocFactorMatrix,(V$4+1),FALSE)*$E2328</f>
        <v>9.1994488530228935</v>
      </c>
      <c r="W2328" s="54">
        <f ca="1">VLOOKUP(CONCATENATE($F2328," ",$G2328),AllocFactorMatrix,(W$4+1),FALSE)*$E2328</f>
        <v>1.3709889500486145</v>
      </c>
      <c r="X2328" s="54">
        <f t="shared" ca="1" si="1155"/>
        <v>13.345247885118114</v>
      </c>
      <c r="Y2328" s="54">
        <f ca="1">VLOOKUP(CONCATENATE($F2328," ",$G2328),AllocFactorMatrix,(Y$4+1),FALSE)*$E2328</f>
        <v>1.5818700920033484</v>
      </c>
      <c r="Z2328" s="54">
        <f ca="1">VLOOKUP(CONCATENATE($F2328," ",$G2328),AllocFactorMatrix,(Z$4+1),FALSE)*$E2328</f>
        <v>2.5820365340029922E-2</v>
      </c>
      <c r="AA2328" s="54">
        <f t="shared" ca="1" si="1153"/>
        <v>1.6076904573433783</v>
      </c>
      <c r="AB2328" s="54">
        <f ca="1">VLOOKUP(CONCATENATE($F2328," ",$G2328),AllocFactorMatrix,(AB$4+1),FALSE)*$E2328</f>
        <v>2.0631304184216496E-2</v>
      </c>
      <c r="AC2328" s="54">
        <f ca="1">VLOOKUP(CONCATENATE($F2328," ",$G2328),AllocFactorMatrix,(AC$4+1),FALSE)*$E2328</f>
        <v>0.73897267981079928</v>
      </c>
      <c r="AD2328" s="54">
        <f ca="1">VLOOKUP(CONCATENATE($F2328," ",$G2328),AllocFactorMatrix,(AD$4+1),FALSE)*$E2328</f>
        <v>0.18878318187683957</v>
      </c>
    </row>
    <row r="2329" spans="1:30" hidden="1" outlineLevel="1">
      <c r="E2329" s="51"/>
      <c r="F2329" s="52" t="str">
        <f>F2336</f>
        <v>LABOR_M</v>
      </c>
      <c r="G2329" s="55" t="str">
        <f>$G$8</f>
        <v>PRODUCTION</v>
      </c>
      <c r="H2329" s="4">
        <f t="shared" ref="H2329:H2336" ca="1" si="1156">SUBTOTAL(9,I2329:AD2329)</f>
        <v>1931947.6429024639</v>
      </c>
      <c r="I2329" s="5">
        <f ca="1">VLOOKUP(CONCATENATE($F2329," ",$G2329),AllocFactorMatrix,(I$4+1),FALSE)*$E2336</f>
        <v>1072629.8638395795</v>
      </c>
      <c r="J2329" s="5">
        <f ca="1">VLOOKUP(CONCATENATE($F2329," ",$G2329),AllocFactorMatrix,(J$4+1),FALSE)*$E2336</f>
        <v>49356.930103690567</v>
      </c>
      <c r="K2329" s="5">
        <f ca="1">VLOOKUP(CONCATENATE($F2329," ",$G2329),AllocFactorMatrix,(K$4+1),FALSE)*$E2336</f>
        <v>162595.89952437236</v>
      </c>
      <c r="L2329" s="5">
        <f ca="1">VLOOKUP(CONCATENATE($F2329," ",$G2329),AllocFactorMatrix,(L$4+1),FALSE)*$E2336</f>
        <v>4062.7524565142003</v>
      </c>
      <c r="M2329" s="5">
        <f ca="1">VLOOKUP(CONCATENATE($F2329," ",$G2329),AllocFactorMatrix,(M$4+1),FALSE)*$E2336</f>
        <v>522.99707429034436</v>
      </c>
      <c r="N2329" s="5">
        <f t="shared" ref="N2329:N2336" ca="1" si="1157">SUBTOTAL(9,K2329:M2329)</f>
        <v>167181.64905517691</v>
      </c>
      <c r="O2329" s="5">
        <f ca="1">VLOOKUP(CONCATENATE($F2329," ",$G2329),AllocFactorMatrix,(O$4+1),FALSE)*$E2336</f>
        <v>123688.89851404045</v>
      </c>
      <c r="P2329" s="5">
        <f ca="1">VLOOKUP(CONCATENATE($F2329," ",$G2329),AllocFactorMatrix,(P$4+1),FALSE)*$E2336</f>
        <v>22387.925654282717</v>
      </c>
      <c r="Q2329" s="5">
        <f ca="1">VLOOKUP(CONCATENATE($F2329," ",$G2329),AllocFactorMatrix,(Q$4+1),FALSE)*$E2336</f>
        <v>8659.491580800177</v>
      </c>
      <c r="R2329" s="5">
        <f ca="1">VLOOKUP(CONCATENATE($F2329," ",$G2329),AllocFactorMatrix,(R$4+1),FALSE)*$E2336</f>
        <v>186.58367674632362</v>
      </c>
      <c r="S2329" s="5">
        <f t="shared" ref="S2329:S2336" ca="1" si="1158">SUBTOTAL(9,O2329:R2329)</f>
        <v>154922.89942586966</v>
      </c>
      <c r="T2329" s="5">
        <f ca="1">VLOOKUP(CONCATENATE($F2329," ",$G2329),AllocFactorMatrix,(T$4+1),FALSE)*$E2336</f>
        <v>3927.5741036223294</v>
      </c>
      <c r="U2329" s="5">
        <f ca="1">VLOOKUP(CONCATENATE($F2329," ",$G2329),AllocFactorMatrix,(U$4+1),FALSE)*$E2336</f>
        <v>62533.807372714749</v>
      </c>
      <c r="V2329" s="5">
        <f ca="1">VLOOKUP(CONCATENATE($F2329," ",$G2329),AllocFactorMatrix,(V$4+1),FALSE)*$E2336</f>
        <v>339133.58123371686</v>
      </c>
      <c r="W2329" s="5">
        <f ca="1">VLOOKUP(CONCATENATE($F2329," ",$G2329),AllocFactorMatrix,(W$4+1),FALSE)*$E2336</f>
        <v>44620.706354657144</v>
      </c>
      <c r="X2329" s="5">
        <f ca="1">SUBTOTAL(9,T2329:W2329)</f>
        <v>450215.66906471108</v>
      </c>
      <c r="Y2329" s="5">
        <f ca="1">VLOOKUP(CONCATENATE($F2329," ",$G2329),AllocFactorMatrix,(Y$4+1),FALSE)*$E2336</f>
        <v>36454.71382749694</v>
      </c>
      <c r="Z2329" s="5">
        <f ca="1">VLOOKUP(CONCATENATE($F2329," ",$G2329),AllocFactorMatrix,(Z$4+1),FALSE)*$E2336</f>
        <v>757.77257170490054</v>
      </c>
      <c r="AA2329" s="5">
        <f t="shared" ref="AA2329:AA2336" ca="1" si="1159">SUBTOTAL(9,Y2329:Z2329)</f>
        <v>37212.486399201844</v>
      </c>
      <c r="AB2329" s="5">
        <f ca="1">VLOOKUP(CONCATENATE($F2329," ",$G2329),AllocFactorMatrix,(AB$4+1),FALSE)*$E2336</f>
        <v>428.14501423426833</v>
      </c>
      <c r="AC2329" s="5">
        <f ca="1">VLOOKUP(CONCATENATE($F2329," ",$G2329),AllocFactorMatrix,(AC$4+1),FALSE)*$E2336</f>
        <v>0</v>
      </c>
      <c r="AD2329" s="5">
        <f ca="1">VLOOKUP(CONCATENATE($F2329," ",$G2329),AllocFactorMatrix,(AD$4+1),FALSE)*$E2336</f>
        <v>0</v>
      </c>
    </row>
    <row r="2330" spans="1:30" hidden="1" outlineLevel="1">
      <c r="E2330" s="51"/>
      <c r="F2330" s="52" t="str">
        <f>F2336</f>
        <v>LABOR_M</v>
      </c>
      <c r="G2330" s="55" t="str">
        <f>$G$9</f>
        <v>BULKTRAN</v>
      </c>
      <c r="H2330" s="4">
        <f t="shared" ca="1" si="1156"/>
        <v>7058.9853666016243</v>
      </c>
      <c r="I2330" s="5">
        <f ca="1">VLOOKUP(CONCATENATE($F2330," ",$G2330),AllocFactorMatrix,(I$4+1),FALSE)*$E2336</f>
        <v>3477.1361214721273</v>
      </c>
      <c r="J2330" s="5">
        <f ca="1">VLOOKUP(CONCATENATE($F2330," ",$G2330),AllocFactorMatrix,(J$4+1),FALSE)*$E2336</f>
        <v>171.88726307053707</v>
      </c>
      <c r="K2330" s="5">
        <f ca="1">VLOOKUP(CONCATENATE($F2330," ",$G2330),AllocFactorMatrix,(K$4+1),FALSE)*$E2336</f>
        <v>629.61319363335213</v>
      </c>
      <c r="L2330" s="5">
        <f ca="1">VLOOKUP(CONCATENATE($F2330," ",$G2330),AllocFactorMatrix,(L$4+1),FALSE)*$E2336</f>
        <v>19.817987958318966</v>
      </c>
      <c r="M2330" s="5">
        <f ca="1">VLOOKUP(CONCATENATE($F2330," ",$G2330),AllocFactorMatrix,(M$4+1),FALSE)*$E2336</f>
        <v>1.8584674964912651</v>
      </c>
      <c r="N2330" s="5">
        <f t="shared" ca="1" si="1157"/>
        <v>651.28964908816238</v>
      </c>
      <c r="O2330" s="5">
        <f ca="1">VLOOKUP(CONCATENATE($F2330," ",$G2330),AllocFactorMatrix,(O$4+1),FALSE)*$E2336</f>
        <v>478.60397027013977</v>
      </c>
      <c r="P2330" s="5">
        <f ca="1">VLOOKUP(CONCATENATE($F2330," ",$G2330),AllocFactorMatrix,(P$4+1),FALSE)*$E2336</f>
        <v>89.177863284585712</v>
      </c>
      <c r="Q2330" s="5">
        <f ca="1">VLOOKUP(CONCATENATE($F2330," ",$G2330),AllocFactorMatrix,(Q$4+1),FALSE)*$E2336</f>
        <v>40.297815926447107</v>
      </c>
      <c r="R2330" s="5">
        <f ca="1">VLOOKUP(CONCATENATE($F2330," ",$G2330),AllocFactorMatrix,(R$4+1),FALSE)*$E2336</f>
        <v>1.8121477369520094</v>
      </c>
      <c r="S2330" s="5">
        <f t="shared" ca="1" si="1158"/>
        <v>609.89179721812468</v>
      </c>
      <c r="T2330" s="5">
        <f ca="1">VLOOKUP(CONCATENATE($F2330," ",$G2330),AllocFactorMatrix,(T$4+1),FALSE)*$E2336</f>
        <v>16.718862548439791</v>
      </c>
      <c r="U2330" s="5">
        <f ca="1">VLOOKUP(CONCATENATE($F2330," ",$G2330),AllocFactorMatrix,(U$4+1),FALSE)*$E2336</f>
        <v>273.60133701460433</v>
      </c>
      <c r="V2330" s="5">
        <f ca="1">VLOOKUP(CONCATENATE($F2330," ",$G2330),AllocFactorMatrix,(V$4+1),FALSE)*$E2336</f>
        <v>1445.9907538940674</v>
      </c>
      <c r="W2330" s="5">
        <f ca="1">VLOOKUP(CONCATENATE($F2330," ",$G2330),AllocFactorMatrix,(W$4+1),FALSE)*$E2336</f>
        <v>261.12196392087617</v>
      </c>
      <c r="X2330" s="5">
        <f t="shared" ref="X2330:X2336" ca="1" si="1160">SUBTOTAL(9,T2330:W2330)</f>
        <v>1997.4329173779877</v>
      </c>
      <c r="Y2330" s="5">
        <f ca="1">VLOOKUP(CONCATENATE($F2330," ",$G2330),AllocFactorMatrix,(Y$4+1),FALSE)*$E2336</f>
        <v>146.97851982093118</v>
      </c>
      <c r="Z2330" s="5">
        <f ca="1">VLOOKUP(CONCATENATE($F2330," ",$G2330),AllocFactorMatrix,(Z$4+1),FALSE)*$E2336</f>
        <v>2.4618340251028261</v>
      </c>
      <c r="AA2330" s="5">
        <f t="shared" ca="1" si="1159"/>
        <v>149.44035384603401</v>
      </c>
      <c r="AB2330" s="5">
        <f ca="1">VLOOKUP(CONCATENATE($F2330," ",$G2330),AllocFactorMatrix,(AB$4+1),FALSE)*$E2336</f>
        <v>1.9072645286528056</v>
      </c>
      <c r="AC2330" s="5">
        <f ca="1">VLOOKUP(CONCATENATE($F2330," ",$G2330),AllocFactorMatrix,(AC$4+1),FALSE)*$E2336</f>
        <v>0</v>
      </c>
      <c r="AD2330" s="5">
        <f ca="1">VLOOKUP(CONCATENATE($F2330," ",$G2330),AllocFactorMatrix,(AD$4+1),FALSE)*$E2336</f>
        <v>0</v>
      </c>
    </row>
    <row r="2331" spans="1:30" hidden="1" outlineLevel="1">
      <c r="E2331" s="51"/>
      <c r="F2331" s="52" t="str">
        <f>F2336</f>
        <v>LABOR_M</v>
      </c>
      <c r="G2331" s="55" t="str">
        <f>$G$10</f>
        <v>SUBTRAN</v>
      </c>
      <c r="H2331" s="4">
        <f t="shared" ca="1" si="1156"/>
        <v>1552.6839838944413</v>
      </c>
      <c r="I2331" s="5">
        <f ca="1">VLOOKUP(CONCATENATE($F2331," ",$G2331),AllocFactorMatrix,(I$4+1),FALSE)*$E2336</f>
        <v>755.95126444357766</v>
      </c>
      <c r="J2331" s="5">
        <f ca="1">VLOOKUP(CONCATENATE($F2331," ",$G2331),AllocFactorMatrix,(J$4+1),FALSE)*$E2336</f>
        <v>36.483196923707844</v>
      </c>
      <c r="K2331" s="5">
        <f ca="1">VLOOKUP(CONCATENATE($F2331," ",$G2331),AllocFactorMatrix,(K$4+1),FALSE)*$E2336</f>
        <v>132.72408654855479</v>
      </c>
      <c r="L2331" s="5">
        <f ca="1">VLOOKUP(CONCATENATE($F2331," ",$G2331),AllocFactorMatrix,(L$4+1),FALSE)*$E2336</f>
        <v>4.0997221563104125</v>
      </c>
      <c r="M2331" s="5">
        <f ca="1">VLOOKUP(CONCATENATE($F2331," ",$G2331),AllocFactorMatrix,(M$4+1),FALSE)*$E2336</f>
        <v>0.51059871248959499</v>
      </c>
      <c r="N2331" s="5">
        <f t="shared" ca="1" si="1157"/>
        <v>137.33440741735478</v>
      </c>
      <c r="O2331" s="5">
        <f ca="1">VLOOKUP(CONCATENATE($F2331," ",$G2331),AllocFactorMatrix,(O$4+1),FALSE)*$E2336</f>
        <v>100.2751218403596</v>
      </c>
      <c r="P2331" s="5">
        <f ca="1">VLOOKUP(CONCATENATE($F2331," ",$G2331),AllocFactorMatrix,(P$4+1),FALSE)*$E2336</f>
        <v>18.64102819364328</v>
      </c>
      <c r="Q2331" s="5">
        <f ca="1">VLOOKUP(CONCATENATE($F2331," ",$G2331),AllocFactorMatrix,(Q$4+1),FALSE)*$E2336</f>
        <v>11.09163389025937</v>
      </c>
      <c r="R2331" s="5">
        <f ca="1">VLOOKUP(CONCATENATE($F2331," ",$G2331),AllocFactorMatrix,(R$4+1),FALSE)*$E2336</f>
        <v>0</v>
      </c>
      <c r="S2331" s="5">
        <f t="shared" ca="1" si="1158"/>
        <v>130.00778392426224</v>
      </c>
      <c r="T2331" s="5">
        <f ca="1">VLOOKUP(CONCATENATE($F2331," ",$G2331),AllocFactorMatrix,(T$4+1),FALSE)*$E2336</f>
        <v>3.5014350769636531</v>
      </c>
      <c r="U2331" s="5">
        <f ca="1">VLOOKUP(CONCATENATE($F2331," ",$G2331),AllocFactorMatrix,(U$4+1),FALSE)*$E2336</f>
        <v>57.320491335556689</v>
      </c>
      <c r="V2331" s="5">
        <f ca="1">VLOOKUP(CONCATENATE($F2331," ",$G2331),AllocFactorMatrix,(V$4+1),FALSE)*$E2336</f>
        <v>399.33369865188939</v>
      </c>
      <c r="W2331" s="5">
        <f ca="1">VLOOKUP(CONCATENATE($F2331," ",$G2331),AllocFactorMatrix,(W$4+1),FALSE)*$E2336</f>
        <v>0</v>
      </c>
      <c r="X2331" s="5">
        <f t="shared" ca="1" si="1160"/>
        <v>460.15562506440972</v>
      </c>
      <c r="Y2331" s="5">
        <f ca="1">VLOOKUP(CONCATENATE($F2331," ",$G2331),AllocFactorMatrix,(Y$4+1),FALSE)*$E2336</f>
        <v>30.17987385832468</v>
      </c>
      <c r="Z2331" s="5">
        <f ca="1">VLOOKUP(CONCATENATE($F2331," ",$G2331),AllocFactorMatrix,(Z$4+1),FALSE)*$E2336</f>
        <v>0.50309931714642175</v>
      </c>
      <c r="AA2331" s="5">
        <f t="shared" ca="1" si="1159"/>
        <v>30.682973175471101</v>
      </c>
      <c r="AB2331" s="5">
        <f ca="1">VLOOKUP(CONCATENATE($F2331," ",$G2331),AllocFactorMatrix,(AB$4+1),FALSE)*$E2336</f>
        <v>0.4030111104073944</v>
      </c>
      <c r="AC2331" s="5">
        <f ca="1">VLOOKUP(CONCATENATE($F2331," ",$G2331),AllocFactorMatrix,(AC$4+1),FALSE)*$E2336</f>
        <v>1.370323930564173</v>
      </c>
      <c r="AD2331" s="5">
        <f ca="1">VLOOKUP(CONCATENATE($F2331," ",$G2331),AllocFactorMatrix,(AD$4+1),FALSE)*$E2336</f>
        <v>0.29539790468652832</v>
      </c>
    </row>
    <row r="2332" spans="1:30" hidden="1" outlineLevel="1">
      <c r="E2332" s="51"/>
      <c r="F2332" s="52" t="str">
        <f>F2336</f>
        <v>LABOR_M</v>
      </c>
      <c r="G2332" s="55" t="str">
        <f>$G$11</f>
        <v>DISTPRI</v>
      </c>
      <c r="H2332" s="4">
        <f t="shared" ca="1" si="1156"/>
        <v>994802.26571164501</v>
      </c>
      <c r="I2332" s="5">
        <f ca="1">VLOOKUP(CONCATENATE($F2332," ",$G2332),AllocFactorMatrix,(I$4+1),FALSE)*$E2336</f>
        <v>664868.78301635559</v>
      </c>
      <c r="J2332" s="5">
        <f ca="1">VLOOKUP(CONCATENATE($F2332," ",$G2332),AllocFactorMatrix,(J$4+1),FALSE)*$E2336</f>
        <v>31340.17876687364</v>
      </c>
      <c r="K2332" s="5">
        <f ca="1">VLOOKUP(CONCATENATE($F2332," ",$G2332),AllocFactorMatrix,(K$4+1),FALSE)*$E2336</f>
        <v>113798.11255463559</v>
      </c>
      <c r="L2332" s="5">
        <f ca="1">VLOOKUP(CONCATENATE($F2332," ",$G2332),AllocFactorMatrix,(L$4+1),FALSE)*$E2336</f>
        <v>3516.9538188550478</v>
      </c>
      <c r="M2332" s="5">
        <f ca="1">VLOOKUP(CONCATENATE($F2332," ",$G2332),AllocFactorMatrix,(M$4+1),FALSE)*$E2336</f>
        <v>0</v>
      </c>
      <c r="N2332" s="5">
        <f t="shared" ca="1" si="1157"/>
        <v>117315.06637349064</v>
      </c>
      <c r="O2332" s="5">
        <f ca="1">VLOOKUP(CONCATENATE($F2332," ",$G2332),AllocFactorMatrix,(O$4+1),FALSE)*$E2336</f>
        <v>85328.694206607179</v>
      </c>
      <c r="P2332" s="5">
        <f ca="1">VLOOKUP(CONCATENATE($F2332," ",$G2332),AllocFactorMatrix,(P$4+1),FALSE)*$E2336</f>
        <v>15892.475038091216</v>
      </c>
      <c r="Q2332" s="5">
        <f ca="1">VLOOKUP(CONCATENATE($F2332," ",$G2332),AllocFactorMatrix,(Q$4+1),FALSE)*$E2336</f>
        <v>0</v>
      </c>
      <c r="R2332" s="5">
        <f ca="1">VLOOKUP(CONCATENATE($F2332," ",$G2332),AllocFactorMatrix,(R$4+1),FALSE)*$E2336</f>
        <v>0</v>
      </c>
      <c r="S2332" s="5">
        <f t="shared" ca="1" si="1158"/>
        <v>101221.16924469839</v>
      </c>
      <c r="T2332" s="5">
        <f ca="1">VLOOKUP(CONCATENATE($F2332," ",$G2332),AllocFactorMatrix,(T$4+1),FALSE)*$E2336</f>
        <v>3041.9153643885343</v>
      </c>
      <c r="U2332" s="5">
        <f ca="1">VLOOKUP(CONCATENATE($F2332," ",$G2332),AllocFactorMatrix,(U$4+1),FALSE)*$E2336</f>
        <v>49059.211441262582</v>
      </c>
      <c r="V2332" s="5">
        <f ca="1">VLOOKUP(CONCATENATE($F2332," ",$G2332),AllocFactorMatrix,(V$4+1),FALSE)*$E2336</f>
        <v>0</v>
      </c>
      <c r="W2332" s="5">
        <f ca="1">VLOOKUP(CONCATENATE($F2332," ",$G2332),AllocFactorMatrix,(W$4+1),FALSE)*$E2336</f>
        <v>0</v>
      </c>
      <c r="X2332" s="5">
        <f t="shared" ca="1" si="1160"/>
        <v>52101.126805651118</v>
      </c>
      <c r="Y2332" s="5">
        <f ca="1">VLOOKUP(CONCATENATE($F2332," ",$G2332),AllocFactorMatrix,(Y$4+1),FALSE)*$E2336</f>
        <v>25730.522635914316</v>
      </c>
      <c r="Z2332" s="5">
        <f ca="1">VLOOKUP(CONCATENATE($F2332," ",$G2332),AllocFactorMatrix,(Z$4+1),FALSE)*$E2336</f>
        <v>429.28584002496075</v>
      </c>
      <c r="AA2332" s="5">
        <f t="shared" ca="1" si="1159"/>
        <v>26159.808475939277</v>
      </c>
      <c r="AB2332" s="5">
        <f ca="1">VLOOKUP(CONCATENATE($F2332," ",$G2332),AllocFactorMatrix,(AB$4+1),FALSE)*$E2336</f>
        <v>347.79346061589484</v>
      </c>
      <c r="AC2332" s="5">
        <f ca="1">VLOOKUP(CONCATENATE($F2332," ",$G2332),AllocFactorMatrix,(AC$4+1),FALSE)*$E2336</f>
        <v>1191.4920772728497</v>
      </c>
      <c r="AD2332" s="5">
        <f ca="1">VLOOKUP(CONCATENATE($F2332," ",$G2332),AllocFactorMatrix,(AD$4+1),FALSE)*$E2336</f>
        <v>256.84749074774783</v>
      </c>
    </row>
    <row r="2333" spans="1:30" hidden="1" outlineLevel="1">
      <c r="E2333" s="51"/>
      <c r="F2333" s="52" t="str">
        <f>F2336</f>
        <v>LABOR_M</v>
      </c>
      <c r="G2333" s="55" t="str">
        <f>$G$12</f>
        <v>DISTSEC</v>
      </c>
      <c r="H2333" s="4">
        <f t="shared" ca="1" si="1156"/>
        <v>410567.13073118817</v>
      </c>
      <c r="I2333" s="5">
        <f ca="1">VLOOKUP(CONCATENATE($F2333," ",$G2333),AllocFactorMatrix,(I$4+1),FALSE)*$E2336</f>
        <v>306981.6396285154</v>
      </c>
      <c r="J2333" s="5">
        <f ca="1">VLOOKUP(CONCATENATE($F2333," ",$G2333),AllocFactorMatrix,(J$4+1),FALSE)*$E2336</f>
        <v>14799.682684415662</v>
      </c>
      <c r="K2333" s="5">
        <f ca="1">VLOOKUP(CONCATENATE($F2333," ",$G2333),AllocFactorMatrix,(K$4+1),FALSE)*$E2336</f>
        <v>44656.810240580038</v>
      </c>
      <c r="L2333" s="5">
        <f ca="1">VLOOKUP(CONCATENATE($F2333," ",$G2333),AllocFactorMatrix,(L$4+1),FALSE)*$E2336</f>
        <v>0</v>
      </c>
      <c r="M2333" s="5">
        <f ca="1">VLOOKUP(CONCATENATE($F2333," ",$G2333),AllocFactorMatrix,(M$4+1),FALSE)*$E2336</f>
        <v>0</v>
      </c>
      <c r="N2333" s="5">
        <f t="shared" ca="1" si="1157"/>
        <v>44656.810240580038</v>
      </c>
      <c r="O2333" s="5">
        <f ca="1">VLOOKUP(CONCATENATE($F2333," ",$G2333),AllocFactorMatrix,(O$4+1),FALSE)*$E2336</f>
        <v>28455.493300233033</v>
      </c>
      <c r="P2333" s="5">
        <f ca="1">VLOOKUP(CONCATENATE($F2333," ",$G2333),AllocFactorMatrix,(P$4+1),FALSE)*$E2336</f>
        <v>0</v>
      </c>
      <c r="Q2333" s="5">
        <f ca="1">VLOOKUP(CONCATENATE($F2333," ",$G2333),AllocFactorMatrix,(Q$4+1),FALSE)*$E2336</f>
        <v>0</v>
      </c>
      <c r="R2333" s="5">
        <f ca="1">VLOOKUP(CONCATENATE($F2333," ",$G2333),AllocFactorMatrix,(R$4+1),FALSE)*$E2336</f>
        <v>0</v>
      </c>
      <c r="S2333" s="5">
        <f t="shared" ca="1" si="1158"/>
        <v>28455.493300233033</v>
      </c>
      <c r="T2333" s="5">
        <f ca="1">VLOOKUP(CONCATENATE($F2333," ",$G2333),AllocFactorMatrix,(T$4+1),FALSE)*$E2336</f>
        <v>769.37684301472109</v>
      </c>
      <c r="U2333" s="5">
        <f ca="1">VLOOKUP(CONCATENATE($F2333," ",$G2333),AllocFactorMatrix,(U$4+1),FALSE)*$E2336</f>
        <v>0</v>
      </c>
      <c r="V2333" s="5">
        <f ca="1">VLOOKUP(CONCATENATE($F2333," ",$G2333),AllocFactorMatrix,(V$4+1),FALSE)*$E2336</f>
        <v>0</v>
      </c>
      <c r="W2333" s="5">
        <f ca="1">VLOOKUP(CONCATENATE($F2333," ",$G2333),AllocFactorMatrix,(W$4+1),FALSE)*$E2336</f>
        <v>0</v>
      </c>
      <c r="X2333" s="5">
        <f t="shared" ca="1" si="1160"/>
        <v>769.37684301472109</v>
      </c>
      <c r="Y2333" s="5">
        <f ca="1">VLOOKUP(CONCATENATE($F2333," ",$G2333),AllocFactorMatrix,(Y$4+1),FALSE)*$E2336</f>
        <v>10495.640613801186</v>
      </c>
      <c r="Z2333" s="5">
        <f ca="1">VLOOKUP(CONCATENATE($F2333," ",$G2333),AllocFactorMatrix,(Z$4+1),FALSE)*$E2336</f>
        <v>0</v>
      </c>
      <c r="AA2333" s="5">
        <f t="shared" ca="1" si="1159"/>
        <v>10495.640613801186</v>
      </c>
      <c r="AB2333" s="5">
        <f ca="1">VLOOKUP(CONCATENATE($F2333," ",$G2333),AllocFactorMatrix,(AB$4+1),FALSE)*$E2336</f>
        <v>108.91360028157573</v>
      </c>
      <c r="AC2333" s="5">
        <f ca="1">VLOOKUP(CONCATENATE($F2333," ",$G2333),AllocFactorMatrix,(AC$4+1),FALSE)*$E2336</f>
        <v>3698.0356280221185</v>
      </c>
      <c r="AD2333" s="5">
        <f ca="1">VLOOKUP(CONCATENATE($F2333," ",$G2333),AllocFactorMatrix,(AD$4+1),FALSE)*$E2336</f>
        <v>601.53819232439537</v>
      </c>
    </row>
    <row r="2334" spans="1:30" hidden="1" outlineLevel="1">
      <c r="E2334" s="51"/>
      <c r="F2334" s="52" t="str">
        <f>F2336</f>
        <v>LABOR_M</v>
      </c>
      <c r="G2334" s="55" t="str">
        <f>$G$13</f>
        <v>ENERGY</v>
      </c>
      <c r="H2334" s="4">
        <f t="shared" ca="1" si="1156"/>
        <v>508594.00793223811</v>
      </c>
      <c r="I2334" s="5">
        <f ca="1">VLOOKUP(CONCATENATE($F2334," ",$G2334),AllocFactorMatrix,(I$4+1),FALSE)*$E2336</f>
        <v>190838.24894821254</v>
      </c>
      <c r="J2334" s="5">
        <f ca="1">VLOOKUP(CONCATENATE($F2334," ",$G2334),AllocFactorMatrix,(J$4+1),FALSE)*$E2336</f>
        <v>12367.551689435553</v>
      </c>
      <c r="K2334" s="5">
        <f ca="1">VLOOKUP(CONCATENATE($F2334," ",$G2334),AllocFactorMatrix,(K$4+1),FALSE)*$E2336</f>
        <v>41494.476606802236</v>
      </c>
      <c r="L2334" s="5">
        <f ca="1">VLOOKUP(CONCATENATE($F2334," ",$G2334),AllocFactorMatrix,(L$4+1),FALSE)*$E2336</f>
        <v>1318.7886687112239</v>
      </c>
      <c r="M2334" s="5">
        <f ca="1">VLOOKUP(CONCATENATE($F2334," ",$G2334),AllocFactorMatrix,(M$4+1),FALSE)*$E2336</f>
        <v>121.57689833873442</v>
      </c>
      <c r="N2334" s="5">
        <f t="shared" ca="1" si="1157"/>
        <v>42934.842173852194</v>
      </c>
      <c r="O2334" s="5">
        <f ca="1">VLOOKUP(CONCATENATE($F2334," ",$G2334),AllocFactorMatrix,(O$4+1),FALSE)*$E2336</f>
        <v>37831.093305593182</v>
      </c>
      <c r="P2334" s="5">
        <f ca="1">VLOOKUP(CONCATENATE($F2334," ",$G2334),AllocFactorMatrix,(P$4+1),FALSE)*$E2336</f>
        <v>7013.1567656019397</v>
      </c>
      <c r="Q2334" s="5">
        <f ca="1">VLOOKUP(CONCATENATE($F2334," ",$G2334),AllocFactorMatrix,(Q$4+1),FALSE)*$E2336</f>
        <v>3186.5989260417605</v>
      </c>
      <c r="R2334" s="5">
        <f ca="1">VLOOKUP(CONCATENATE($F2334," ",$G2334),AllocFactorMatrix,(R$4+1),FALSE)*$E2336</f>
        <v>147.64831499789437</v>
      </c>
      <c r="S2334" s="5">
        <f t="shared" ca="1" si="1158"/>
        <v>48178.49731223478</v>
      </c>
      <c r="T2334" s="5">
        <f ca="1">VLOOKUP(CONCATENATE($F2334," ",$G2334),AllocFactorMatrix,(T$4+1),FALSE)*$E2336</f>
        <v>1449.7591852486723</v>
      </c>
      <c r="U2334" s="5">
        <f ca="1">VLOOKUP(CONCATENATE($F2334," ",$G2334),AllocFactorMatrix,(U$4+1),FALSE)*$E2336</f>
        <v>25455.599438287631</v>
      </c>
      <c r="V2334" s="5">
        <f ca="1">VLOOKUP(CONCATENATE($F2334," ",$G2334),AllocFactorMatrix,(V$4+1),FALSE)*$E2336</f>
        <v>144526.32498372527</v>
      </c>
      <c r="W2334" s="5">
        <f ca="1">VLOOKUP(CONCATENATE($F2334," ",$G2334),AllocFactorMatrix,(W$4+1),FALSE)*$E2336</f>
        <v>27420.026439303496</v>
      </c>
      <c r="X2334" s="5">
        <f t="shared" ca="1" si="1160"/>
        <v>198851.71004656507</v>
      </c>
      <c r="Y2334" s="5">
        <f ca="1">VLOOKUP(CONCATENATE($F2334," ",$G2334),AllocFactorMatrix,(Y$4+1),FALSE)*$E2336</f>
        <v>10249.583536895536</v>
      </c>
      <c r="Z2334" s="5">
        <f ca="1">VLOOKUP(CONCATENATE($F2334," ",$G2334),AllocFactorMatrix,(Z$4+1),FALSE)*$E2336</f>
        <v>166.84688056115439</v>
      </c>
      <c r="AA2334" s="5">
        <f t="shared" ca="1" si="1159"/>
        <v>10416.43041745669</v>
      </c>
      <c r="AB2334" s="5">
        <f ca="1">VLOOKUP(CONCATENATE($F2334," ",$G2334),AllocFactorMatrix,(AB$4+1),FALSE)*$E2336</f>
        <v>186.104274038608</v>
      </c>
      <c r="AC2334" s="5">
        <f ca="1">VLOOKUP(CONCATENATE($F2334," ",$G2334),AllocFactorMatrix,(AC$4+1),FALSE)*$E2336</f>
        <v>4024.2557173394566</v>
      </c>
      <c r="AD2334" s="5">
        <f ca="1">VLOOKUP(CONCATENATE($F2334," ",$G2334),AllocFactorMatrix,(AD$4+1),FALSE)*$E2336</f>
        <v>796.36735310321546</v>
      </c>
    </row>
    <row r="2335" spans="1:30" hidden="1" outlineLevel="1">
      <c r="E2335" s="51"/>
      <c r="F2335" s="52" t="str">
        <f>F2336</f>
        <v>LABOR_M</v>
      </c>
      <c r="G2335" s="55" t="str">
        <f>$G$14</f>
        <v>CUSTOMER</v>
      </c>
      <c r="H2335" s="4">
        <f t="shared" ca="1" si="1156"/>
        <v>383345.28337196837</v>
      </c>
      <c r="I2335" s="5">
        <f ca="1">VLOOKUP(CONCATENATE($F2335," ",$G2335),AllocFactorMatrix,(I$4+1),FALSE)*$E2336</f>
        <v>273900.58537418582</v>
      </c>
      <c r="J2335" s="5">
        <f ca="1">VLOOKUP(CONCATENATE($F2335," ",$G2335),AllocFactorMatrix,(J$4+1),FALSE)*$E2336</f>
        <v>46873.409200334012</v>
      </c>
      <c r="K2335" s="5">
        <f ca="1">VLOOKUP(CONCATENATE($F2335," ",$G2335),AllocFactorMatrix,(K$4+1),FALSE)*$E2336</f>
        <v>13497.015530022798</v>
      </c>
      <c r="L2335" s="5">
        <f ca="1">VLOOKUP(CONCATENATE($F2335," ",$G2335),AllocFactorMatrix,(L$4+1),FALSE)*$E2336</f>
        <v>2256.2004891401566</v>
      </c>
      <c r="M2335" s="5">
        <f ca="1">VLOOKUP(CONCATENATE($F2335," ",$G2335),AllocFactorMatrix,(M$4+1),FALSE)*$E2336</f>
        <v>356.46885772027923</v>
      </c>
      <c r="N2335" s="5">
        <f t="shared" ca="1" si="1157"/>
        <v>16109.684876883235</v>
      </c>
      <c r="O2335" s="5">
        <f ca="1">VLOOKUP(CONCATENATE($F2335," ",$G2335),AllocFactorMatrix,(O$4+1),FALSE)*$E2336</f>
        <v>2518.5746373102606</v>
      </c>
      <c r="P2335" s="5">
        <f ca="1">VLOOKUP(CONCATENATE($F2335," ",$G2335),AllocFactorMatrix,(P$4+1),FALSE)*$E2336</f>
        <v>646.83973621755922</v>
      </c>
      <c r="Q2335" s="5">
        <f ca="1">VLOOKUP(CONCATENATE($F2335," ",$G2335),AllocFactorMatrix,(Q$4+1),FALSE)*$E2336</f>
        <v>1237.2025359056975</v>
      </c>
      <c r="R2335" s="5">
        <f ca="1">VLOOKUP(CONCATENATE($F2335," ",$G2335),AllocFactorMatrix,(R$4+1),FALSE)*$E2336</f>
        <v>215.93473552074468</v>
      </c>
      <c r="S2335" s="5">
        <f t="shared" ca="1" si="1158"/>
        <v>4618.551644954262</v>
      </c>
      <c r="T2335" s="5">
        <f ca="1">VLOOKUP(CONCATENATE($F2335," ",$G2335),AllocFactorMatrix,(T$4+1),FALSE)*$E2336</f>
        <v>17.516061773195563</v>
      </c>
      <c r="U2335" s="5">
        <f ca="1">VLOOKUP(CONCATENATE($F2335," ",$G2335),AllocFactorMatrix,(U$4+1),FALSE)*$E2336</f>
        <v>385.08372349566872</v>
      </c>
      <c r="V2335" s="5">
        <f ca="1">VLOOKUP(CONCATENATE($F2335," ",$G2335),AllocFactorMatrix,(V$4+1),FALSE)*$E2336</f>
        <v>1820.3932282922476</v>
      </c>
      <c r="W2335" s="5">
        <f ca="1">VLOOKUP(CONCATENATE($F2335," ",$G2335),AllocFactorMatrix,(W$4+1),FALSE)*$E2336</f>
        <v>324.02273917625718</v>
      </c>
      <c r="X2335" s="5">
        <f t="shared" ca="1" si="1160"/>
        <v>2547.0157527373694</v>
      </c>
      <c r="Y2335" s="5">
        <f ca="1">VLOOKUP(CONCATENATE($F2335," ",$G2335),AllocFactorMatrix,(Y$4+1),FALSE)*$E2336</f>
        <v>689.33903043834403</v>
      </c>
      <c r="Z2335" s="5">
        <f ca="1">VLOOKUP(CONCATENATE($F2335," ",$G2335),AllocFactorMatrix,(Z$4+1),FALSE)*$E2336</f>
        <v>10.921024652009104</v>
      </c>
      <c r="AA2335" s="5">
        <f t="shared" ca="1" si="1159"/>
        <v>700.26005509035315</v>
      </c>
      <c r="AB2335" s="5">
        <f ca="1">VLOOKUP(CONCATENATE($F2335," ",$G2335),AllocFactorMatrix,(AB$4+1),FALSE)*$E2336</f>
        <v>19.642672697557781</v>
      </c>
      <c r="AC2335" s="5">
        <f ca="1">VLOOKUP(CONCATENATE($F2335," ",$G2335),AllocFactorMatrix,(AC$4+1),FALSE)*$E2336</f>
        <v>30230.704661490414</v>
      </c>
      <c r="AD2335" s="5">
        <f ca="1">VLOOKUP(CONCATENATE($F2335," ",$G2335),AllocFactorMatrix,(AD$4+1),FALSE)*$E2336</f>
        <v>8345.4291335954349</v>
      </c>
    </row>
    <row r="2336" spans="1:30" collapsed="1">
      <c r="D2336" s="96" t="s">
        <v>420</v>
      </c>
      <c r="E2336" s="61">
        <v>4237868</v>
      </c>
      <c r="F2336" s="61" t="s">
        <v>70</v>
      </c>
      <c r="G2336" s="55" t="str">
        <f>$G$15</f>
        <v>TOTAL</v>
      </c>
      <c r="H2336" s="4">
        <f t="shared" ca="1" si="1156"/>
        <v>4237868</v>
      </c>
      <c r="I2336" s="5">
        <f ca="1">VLOOKUP(CONCATENATE($F2336," ",$G2336),AllocFactorMatrix,(I$4+1),FALSE)*$E2336</f>
        <v>2513452.2081927648</v>
      </c>
      <c r="J2336" s="5">
        <f ca="1">VLOOKUP(CONCATENATE($F2336," ",$G2336),AllocFactorMatrix,(J$4+1),FALSE)*$E2336</f>
        <v>154946.12290474365</v>
      </c>
      <c r="K2336" s="5">
        <f ca="1">VLOOKUP(CONCATENATE($F2336," ",$G2336),AllocFactorMatrix,(K$4+1),FALSE)*$E2336</f>
        <v>376804.65173659497</v>
      </c>
      <c r="L2336" s="5">
        <f ca="1">VLOOKUP(CONCATENATE($F2336," ",$G2336),AllocFactorMatrix,(L$4+1),FALSE)*$E2336</f>
        <v>11178.613143335258</v>
      </c>
      <c r="M2336" s="5">
        <f ca="1">VLOOKUP(CONCATENATE($F2336," ",$G2336),AllocFactorMatrix,(M$4+1),FALSE)*$E2336</f>
        <v>1003.4118965583388</v>
      </c>
      <c r="N2336" s="5">
        <f t="shared" ca="1" si="1157"/>
        <v>388986.6767764886</v>
      </c>
      <c r="O2336" s="5">
        <f ca="1">VLOOKUP(CONCATENATE($F2336," ",$G2336),AllocFactorMatrix,(O$4+1),FALSE)*$E2336</f>
        <v>278401.63305589458</v>
      </c>
      <c r="P2336" s="5">
        <f ca="1">VLOOKUP(CONCATENATE($F2336," ",$G2336),AllocFactorMatrix,(P$4+1),FALSE)*$E2336</f>
        <v>46048.216085671658</v>
      </c>
      <c r="Q2336" s="5">
        <f ca="1">VLOOKUP(CONCATENATE($F2336," ",$G2336),AllocFactorMatrix,(Q$4+1),FALSE)*$E2336</f>
        <v>13134.682492564341</v>
      </c>
      <c r="R2336" s="5">
        <f ca="1">VLOOKUP(CONCATENATE($F2336," ",$G2336),AllocFactorMatrix,(R$4+1),FALSE)*$E2336</f>
        <v>551.97887500191473</v>
      </c>
      <c r="S2336" s="5">
        <f t="shared" ca="1" si="1158"/>
        <v>338136.51050913247</v>
      </c>
      <c r="T2336" s="5">
        <f ca="1">VLOOKUP(CONCATENATE($F2336," ",$G2336),AllocFactorMatrix,(T$4+1),FALSE)*$E2336</f>
        <v>9226.3618556728543</v>
      </c>
      <c r="U2336" s="5">
        <f ca="1">VLOOKUP(CONCATENATE($F2336," ",$G2336),AllocFactorMatrix,(U$4+1),FALSE)*$E2336</f>
        <v>137764.62380411077</v>
      </c>
      <c r="V2336" s="5">
        <f ca="1">VLOOKUP(CONCATENATE($F2336," ",$G2336),AllocFactorMatrix,(V$4+1),FALSE)*$E2336</f>
        <v>487325.62389828032</v>
      </c>
      <c r="W2336" s="5">
        <f ca="1">VLOOKUP(CONCATENATE($F2336," ",$G2336),AllocFactorMatrix,(W$4+1),FALSE)*$E2336</f>
        <v>72625.877497057765</v>
      </c>
      <c r="X2336" s="5">
        <f t="shared" ca="1" si="1160"/>
        <v>706942.48705512169</v>
      </c>
      <c r="Y2336" s="5">
        <f ca="1">VLOOKUP(CONCATENATE($F2336," ",$G2336),AllocFactorMatrix,(Y$4+1),FALSE)*$E2336</f>
        <v>83796.958038225581</v>
      </c>
      <c r="Z2336" s="5">
        <f ca="1">VLOOKUP(CONCATENATE($F2336," ",$G2336),AllocFactorMatrix,(Z$4+1),FALSE)*$E2336</f>
        <v>1367.7912502852741</v>
      </c>
      <c r="AA2336" s="5">
        <f t="shared" ca="1" si="1159"/>
        <v>85164.749288510851</v>
      </c>
      <c r="AB2336" s="5">
        <f ca="1">VLOOKUP(CONCATENATE($F2336," ",$G2336),AllocFactorMatrix,(AB$4+1),FALSE)*$E2336</f>
        <v>1092.909297506965</v>
      </c>
      <c r="AC2336" s="5">
        <f ca="1">VLOOKUP(CONCATENATE($F2336," ",$G2336),AllocFactorMatrix,(AC$4+1),FALSE)*$E2336</f>
        <v>39145.858408055406</v>
      </c>
      <c r="AD2336" s="5">
        <f ca="1">VLOOKUP(CONCATENATE($F2336," ",$G2336),AllocFactorMatrix,(AD$4+1),FALSE)*$E2336</f>
        <v>10000.47756767548</v>
      </c>
    </row>
    <row r="2337" spans="4:30" hidden="1" outlineLevel="1">
      <c r="E2337" s="51"/>
      <c r="F2337" s="52" t="str">
        <f>F2344</f>
        <v>RSALE</v>
      </c>
      <c r="G2337" s="55" t="str">
        <f>$G$8</f>
        <v>PRODUCTION</v>
      </c>
      <c r="H2337" s="4">
        <f t="shared" ca="1" si="1152"/>
        <v>-26405.25117747183</v>
      </c>
      <c r="I2337" s="5">
        <f ca="1">VLOOKUP(CONCATENATE($F2337," ",$G2337),AllocFactorMatrix,(I$4+1),FALSE)*$E2344</f>
        <v>-12354.918310807157</v>
      </c>
      <c r="J2337" s="5">
        <f ca="1">VLOOKUP(CONCATENATE($F2337," ",$G2337),AllocFactorMatrix,(J$4+1),FALSE)*$E2344</f>
        <v>-799.06438353263559</v>
      </c>
      <c r="K2337" s="5">
        <f ca="1">VLOOKUP(CONCATENATE($F2337," ",$G2337),AllocFactorMatrix,(K$4+1),FALSE)*$E2344</f>
        <v>-2626.9067792195037</v>
      </c>
      <c r="L2337" s="5">
        <f ca="1">VLOOKUP(CONCATENATE($F2337," ",$G2337),AllocFactorMatrix,(L$4+1),FALSE)*$E2344</f>
        <v>-70.048427105656444</v>
      </c>
      <c r="M2337" s="5">
        <f ca="1">VLOOKUP(CONCATENATE($F2337," ",$G2337),AllocFactorMatrix,(M$4+1),FALSE)*$E2344</f>
        <v>-7.7978793485968136</v>
      </c>
      <c r="N2337" s="5">
        <f t="shared" ca="1" si="1137"/>
        <v>-2704.7530856737571</v>
      </c>
      <c r="O2337" s="5">
        <f ca="1">VLOOKUP(CONCATENATE($F2337," ",$G2337),AllocFactorMatrix,(O$4+1),FALSE)*$E2344</f>
        <v>-2015.2925781821098</v>
      </c>
      <c r="P2337" s="5">
        <f ca="1">VLOOKUP(CONCATENATE($F2337," ",$G2337),AllocFactorMatrix,(P$4+1),FALSE)*$E2344</f>
        <v>-381.36170954521737</v>
      </c>
      <c r="Q2337" s="5">
        <f ca="1">VLOOKUP(CONCATENATE($F2337," ",$G2337),AllocFactorMatrix,(Q$4+1),FALSE)*$E2344</f>
        <v>-157.39836896670087</v>
      </c>
      <c r="R2337" s="5">
        <f ca="1">VLOOKUP(CONCATENATE($F2337," ",$G2337),AllocFactorMatrix,(R$4+1),FALSE)*$E2344</f>
        <v>-5.1039532171415072</v>
      </c>
      <c r="S2337" s="5">
        <f t="shared" ca="1" si="1139"/>
        <v>-2559.1566099111697</v>
      </c>
      <c r="T2337" s="5">
        <f ca="1">VLOOKUP(CONCATENATE($F2337," ",$G2337),AllocFactorMatrix,(T$4+1),FALSE)*$E2344</f>
        <v>-57.928127759175453</v>
      </c>
      <c r="U2337" s="5">
        <f ca="1">VLOOKUP(CONCATENATE($F2337," ",$G2337),AllocFactorMatrix,(U$4+1),FALSE)*$E2344</f>
        <v>-996.56636722863993</v>
      </c>
      <c r="V2337" s="5">
        <f ca="1">VLOOKUP(CONCATENATE($F2337," ",$G2337),AllocFactorMatrix,(V$4+1),FALSE)*$E2344</f>
        <v>-5508.9280312764213</v>
      </c>
      <c r="W2337" s="5">
        <f ca="1">VLOOKUP(CONCATENATE($F2337," ",$G2337),AllocFactorMatrix,(W$4+1),FALSE)*$E2344</f>
        <v>-834.17151162879406</v>
      </c>
      <c r="X2337" s="5">
        <f ca="1">SUBTOTAL(9,T2337:W2337)</f>
        <v>-7397.5940378930309</v>
      </c>
      <c r="Y2337" s="5">
        <f ca="1">VLOOKUP(CONCATENATE($F2337," ",$G2337),AllocFactorMatrix,(Y$4+1),FALSE)*$E2344</f>
        <v>-571.65959658394195</v>
      </c>
      <c r="Z2337" s="5">
        <f ca="1">VLOOKUP(CONCATENATE($F2337," ",$G2337),AllocFactorMatrix,(Z$4+1),FALSE)*$E2344</f>
        <v>-9.856856263980923</v>
      </c>
      <c r="AA2337" s="5">
        <f t="shared" ca="1" si="1153"/>
        <v>-581.51645284792289</v>
      </c>
      <c r="AB2337" s="5">
        <f ca="1">VLOOKUP(CONCATENATE($F2337," ",$G2337),AllocFactorMatrix,(AB$4+1),FALSE)*$E2344</f>
        <v>-8.2482968061637809</v>
      </c>
      <c r="AC2337" s="5">
        <f ca="1">VLOOKUP(CONCATENATE($F2337," ",$G2337),AllocFactorMatrix,(AC$4+1),FALSE)*$E2344</f>
        <v>0</v>
      </c>
      <c r="AD2337" s="5">
        <f ca="1">VLOOKUP(CONCATENATE($F2337," ",$G2337),AllocFactorMatrix,(AD$4+1),FALSE)*$E2344</f>
        <v>0</v>
      </c>
    </row>
    <row r="2338" spans="4:30" hidden="1" outlineLevel="1">
      <c r="E2338" s="51"/>
      <c r="F2338" s="52" t="str">
        <f>F2344</f>
        <v>RSALE</v>
      </c>
      <c r="G2338" s="55" t="str">
        <f>$G$9</f>
        <v>BULKTRAN</v>
      </c>
      <c r="H2338" s="4">
        <f t="shared" ca="1" si="1152"/>
        <v>1902.9294193763906</v>
      </c>
      <c r="I2338" s="5">
        <f ca="1">VLOOKUP(CONCATENATE($F2338," ",$G2338),AllocFactorMatrix,(I$4+1),FALSE)*$E2344</f>
        <v>1762.7466747911024</v>
      </c>
      <c r="J2338" s="5">
        <f ca="1">VLOOKUP(CONCATENATE($F2338," ",$G2338),AllocFactorMatrix,(J$4+1),FALSE)*$E2344</f>
        <v>-10.894907025053639</v>
      </c>
      <c r="K2338" s="5">
        <f ca="1">VLOOKUP(CONCATENATE($F2338," ",$G2338),AllocFactorMatrix,(K$4+1),FALSE)*$E2344</f>
        <v>8.7006908448947851</v>
      </c>
      <c r="L2338" s="5">
        <f ca="1">VLOOKUP(CONCATENATE($F2338," ",$G2338),AllocFactorMatrix,(L$4+1),FALSE)*$E2344</f>
        <v>-0.42201372428136652</v>
      </c>
      <c r="M2338" s="5">
        <f ca="1">VLOOKUP(CONCATENATE($F2338," ",$G2338),AllocFactorMatrix,(M$4+1),FALSE)*$E2344</f>
        <v>-1.8977569572824213</v>
      </c>
      <c r="N2338" s="5">
        <f t="shared" ca="1" si="1137"/>
        <v>6.3809201633309964</v>
      </c>
      <c r="O2338" s="5">
        <f ca="1">VLOOKUP(CONCATENATE($F2338," ",$G2338),AllocFactorMatrix,(O$4+1),FALSE)*$E2344</f>
        <v>7.0003228711593994</v>
      </c>
      <c r="P2338" s="5">
        <f ca="1">VLOOKUP(CONCATENATE($F2338," ",$G2338),AllocFactorMatrix,(P$4+1),FALSE)*$E2344</f>
        <v>-5.4619390889786681</v>
      </c>
      <c r="Q2338" s="5">
        <f ca="1">VLOOKUP(CONCATENATE($F2338," ",$G2338),AllocFactorMatrix,(Q$4+1),FALSE)*$E2344</f>
        <v>-4.2085980420895419</v>
      </c>
      <c r="R2338" s="5">
        <f ca="1">VLOOKUP(CONCATENATE($F2338," ",$G2338),AllocFactorMatrix,(R$4+1),FALSE)*$E2344</f>
        <v>-0.79802695451698114</v>
      </c>
      <c r="S2338" s="5">
        <f t="shared" ca="1" si="1139"/>
        <v>-3.4682412144257917</v>
      </c>
      <c r="T2338" s="5">
        <f ca="1">VLOOKUP(CONCATENATE($F2338," ",$G2338),AllocFactorMatrix,(T$4+1),FALSE)*$E2344</f>
        <v>4.3276541956407666</v>
      </c>
      <c r="U2338" s="5">
        <f ca="1">VLOOKUP(CONCATENATE($F2338," ",$G2338),AllocFactorMatrix,(U$4+1),FALSE)*$E2344</f>
        <v>29.414841485101665</v>
      </c>
      <c r="V2338" s="5">
        <f ca="1">VLOOKUP(CONCATENATE($F2338," ",$G2338),AllocFactorMatrix,(V$4+1),FALSE)*$E2344</f>
        <v>99.727315356002023</v>
      </c>
      <c r="W2338" s="5">
        <f ca="1">VLOOKUP(CONCATENATE($F2338," ",$G2338),AllocFactorMatrix,(W$4+1),FALSE)*$E2344</f>
        <v>-2.2122998847284814</v>
      </c>
      <c r="X2338" s="5">
        <f t="shared" ref="X2338:X2344" ca="1" si="1161">SUBTOTAL(9,T2338:W2338)</f>
        <v>131.25751115201598</v>
      </c>
      <c r="Y2338" s="5">
        <f ca="1">VLOOKUP(CONCATENATE($F2338," ",$G2338),AllocFactorMatrix,(Y$4+1),FALSE)*$E2344</f>
        <v>16.613636082129016</v>
      </c>
      <c r="Z2338" s="5">
        <f ca="1">VLOOKUP(CONCATENATE($F2338," ",$G2338),AllocFactorMatrix,(Z$4+1),FALSE)*$E2344</f>
        <v>0.80061620252753485</v>
      </c>
      <c r="AA2338" s="5">
        <f t="shared" ca="1" si="1153"/>
        <v>17.414252284656552</v>
      </c>
      <c r="AB2338" s="5">
        <f ca="1">VLOOKUP(CONCATENATE($F2338," ",$G2338),AllocFactorMatrix,(AB$4+1),FALSE)*$E2344</f>
        <v>-0.50679077523586369</v>
      </c>
      <c r="AC2338" s="5">
        <f ca="1">VLOOKUP(CONCATENATE($F2338," ",$G2338),AllocFactorMatrix,(AC$4+1),FALSE)*$E2344</f>
        <v>0</v>
      </c>
      <c r="AD2338" s="5">
        <f ca="1">VLOOKUP(CONCATENATE($F2338," ",$G2338),AllocFactorMatrix,(AD$4+1),FALSE)*$E2344</f>
        <v>0</v>
      </c>
    </row>
    <row r="2339" spans="4:30" hidden="1" outlineLevel="1">
      <c r="E2339" s="51"/>
      <c r="F2339" s="52" t="str">
        <f>F2344</f>
        <v>RSALE</v>
      </c>
      <c r="G2339" s="55" t="str">
        <f>$G$10</f>
        <v>SUBTRAN</v>
      </c>
      <c r="H2339" s="4">
        <f t="shared" ca="1" si="1152"/>
        <v>409.77156734274297</v>
      </c>
      <c r="I2339" s="5">
        <f ca="1">VLOOKUP(CONCATENATE($F2339," ",$G2339),AllocFactorMatrix,(I$4+1),FALSE)*$E2344</f>
        <v>370.57482731405645</v>
      </c>
      <c r="J2339" s="5">
        <f ca="1">VLOOKUP(CONCATENATE($F2339," ",$G2339),AllocFactorMatrix,(J$4+1),FALSE)*$E2344</f>
        <v>-1.9386850582632145</v>
      </c>
      <c r="K2339" s="5">
        <f ca="1">VLOOKUP(CONCATENATE($F2339," ",$G2339),AllocFactorMatrix,(K$4+1),FALSE)*$E2344</f>
        <v>2.6793637553398812</v>
      </c>
      <c r="L2339" s="5">
        <f ca="1">VLOOKUP(CONCATENATE($F2339," ",$G2339),AllocFactorMatrix,(L$4+1),FALSE)*$E2344</f>
        <v>-4.5859795673639285E-2</v>
      </c>
      <c r="M2339" s="5">
        <f ca="1">VLOOKUP(CONCATENATE($F2339," ",$G2339),AllocFactorMatrix,(M$4+1),FALSE)*$E2344</f>
        <v>-0.64870230684357888</v>
      </c>
      <c r="N2339" s="5">
        <f t="shared" ca="1" si="1137"/>
        <v>1.9848016528226633</v>
      </c>
      <c r="O2339" s="5">
        <f ca="1">VLOOKUP(CONCATENATE($F2339," ",$G2339),AllocFactorMatrix,(O$4+1),FALSE)*$E2344</f>
        <v>2.0821732745627486</v>
      </c>
      <c r="P2339" s="5">
        <f ca="1">VLOOKUP(CONCATENATE($F2339," ",$G2339),AllocFactorMatrix,(P$4+1),FALSE)*$E2344</f>
        <v>-0.95104465132694771</v>
      </c>
      <c r="Q2339" s="5">
        <f ca="1">VLOOKUP(CONCATENATE($F2339," ",$G2339),AllocFactorMatrix,(Q$4+1),FALSE)*$E2344</f>
        <v>-1.0052126262640571</v>
      </c>
      <c r="R2339" s="5">
        <f ca="1">VLOOKUP(CONCATENATE($F2339," ",$G2339),AllocFactorMatrix,(R$4+1),FALSE)*$E2344</f>
        <v>0</v>
      </c>
      <c r="S2339" s="5">
        <f t="shared" ca="1" si="1139"/>
        <v>0.12591599697174383</v>
      </c>
      <c r="T2339" s="5">
        <f ca="1">VLOOKUP(CONCATENATE($F2339," ",$G2339),AllocFactorMatrix,(T$4+1),FALSE)*$E2344</f>
        <v>0.88823652521081242</v>
      </c>
      <c r="U2339" s="5">
        <f ca="1">VLOOKUP(CONCATENATE($F2339," ",$G2339),AllocFactorMatrix,(U$4+1),FALSE)*$E2344</f>
        <v>6.2752422529108145</v>
      </c>
      <c r="V2339" s="5">
        <f ca="1">VLOOKUP(CONCATENATE($F2339," ",$G2339),AllocFactorMatrix,(V$4+1),FALSE)*$E2344</f>
        <v>28.961754705584159</v>
      </c>
      <c r="W2339" s="5">
        <f ca="1">VLOOKUP(CONCATENATE($F2339," ",$G2339),AllocFactorMatrix,(W$4+1),FALSE)*$E2344</f>
        <v>0</v>
      </c>
      <c r="X2339" s="5">
        <f t="shared" ca="1" si="1161"/>
        <v>36.125233483705784</v>
      </c>
      <c r="Y2339" s="5">
        <f ca="1">VLOOKUP(CONCATENATE($F2339," ",$G2339),AllocFactorMatrix,(Y$4+1),FALSE)*$E2344</f>
        <v>3.4570461755958215</v>
      </c>
      <c r="Z2339" s="5">
        <f ca="1">VLOOKUP(CONCATENATE($F2339," ",$G2339),AllocFactorMatrix,(Z$4+1),FALSE)*$E2344</f>
        <v>0.15951077440156533</v>
      </c>
      <c r="AA2339" s="5">
        <f t="shared" ca="1" si="1153"/>
        <v>3.6165569499973866</v>
      </c>
      <c r="AB2339" s="5">
        <f ca="1">VLOOKUP(CONCATENATE($F2339," ",$G2339),AllocFactorMatrix,(AB$4+1),FALSE)*$E2344</f>
        <v>-9.9557176569930073E-2</v>
      </c>
      <c r="AC2339" s="5">
        <f ca="1">VLOOKUP(CONCATENATE($F2339," ",$G2339),AllocFactorMatrix,(AC$4+1),FALSE)*$E2344</f>
        <v>-0.50022518469161648</v>
      </c>
      <c r="AD2339" s="5">
        <f ca="1">VLOOKUP(CONCATENATE($F2339," ",$G2339),AllocFactorMatrix,(AD$4+1),FALSE)*$E2344</f>
        <v>-0.11730063528628945</v>
      </c>
    </row>
    <row r="2340" spans="4:30" hidden="1" outlineLevel="1">
      <c r="E2340" s="51"/>
      <c r="F2340" s="52" t="str">
        <f>F2344</f>
        <v>RSALE</v>
      </c>
      <c r="G2340" s="55" t="str">
        <f>$G$11</f>
        <v>DISTPRI</v>
      </c>
      <c r="H2340" s="4">
        <f t="shared" ca="1" si="1152"/>
        <v>-6826.3261943906082</v>
      </c>
      <c r="I2340" s="5">
        <f ca="1">VLOOKUP(CONCATENATE($F2340," ",$G2340),AllocFactorMatrix,(I$4+1),FALSE)*$E2344</f>
        <v>-3734.8548804696038</v>
      </c>
      <c r="J2340" s="5">
        <f ca="1">VLOOKUP(CONCATENATE($F2340," ",$G2340),AllocFactorMatrix,(J$4+1),FALSE)*$E2344</f>
        <v>-311.09822919014186</v>
      </c>
      <c r="K2340" s="5">
        <f ca="1">VLOOKUP(CONCATENATE($F2340," ",$G2340),AllocFactorMatrix,(K$4+1),FALSE)*$E2344</f>
        <v>-1074.3441981578392</v>
      </c>
      <c r="L2340" s="5">
        <f ca="1">VLOOKUP(CONCATENATE($F2340," ",$G2340),AllocFactorMatrix,(L$4+1),FALSE)*$E2344</f>
        <v>-33.399463360422423</v>
      </c>
      <c r="M2340" s="5">
        <f ca="1">VLOOKUP(CONCATENATE($F2340," ",$G2340),AllocFactorMatrix,(M$4+1),FALSE)*$E2344</f>
        <v>0</v>
      </c>
      <c r="N2340" s="5">
        <f t="shared" ca="1" si="1137"/>
        <v>-1107.7436615182617</v>
      </c>
      <c r="O2340" s="5">
        <f ca="1">VLOOKUP(CONCATENATE($F2340," ",$G2340),AllocFactorMatrix,(O$4+1),FALSE)*$E2344</f>
        <v>-812.65585062905666</v>
      </c>
      <c r="P2340" s="5">
        <f ca="1">VLOOKUP(CONCATENATE($F2340," ",$G2340),AllocFactorMatrix,(P$4+1),FALSE)*$E2344</f>
        <v>-160.41982314227582</v>
      </c>
      <c r="Q2340" s="5">
        <f ca="1">VLOOKUP(CONCATENATE($F2340," ",$G2340),AllocFactorMatrix,(Q$4+1),FALSE)*$E2344</f>
        <v>0</v>
      </c>
      <c r="R2340" s="5">
        <f ca="1">VLOOKUP(CONCATENATE($F2340," ",$G2340),AllocFactorMatrix,(R$4+1),FALSE)*$E2344</f>
        <v>0</v>
      </c>
      <c r="S2340" s="5">
        <f t="shared" ca="1" si="1139"/>
        <v>-973.0756737713325</v>
      </c>
      <c r="T2340" s="5">
        <f ca="1">VLOOKUP(CONCATENATE($F2340," ",$G2340),AllocFactorMatrix,(T$4+1),FALSE)*$E2344</f>
        <v>-23.101160482510341</v>
      </c>
      <c r="U2340" s="5">
        <f ca="1">VLOOKUP(CONCATENATE($F2340," ",$G2340),AllocFactorMatrix,(U$4+1),FALSE)*$E2344</f>
        <v>-425.57269152210807</v>
      </c>
      <c r="V2340" s="5">
        <f ca="1">VLOOKUP(CONCATENATE($F2340," ",$G2340),AllocFactorMatrix,(V$4+1),FALSE)*$E2344</f>
        <v>0</v>
      </c>
      <c r="W2340" s="5">
        <f ca="1">VLOOKUP(CONCATENATE($F2340," ",$G2340),AllocFactorMatrix,(W$4+1),FALSE)*$E2344</f>
        <v>0</v>
      </c>
      <c r="X2340" s="5">
        <f t="shared" ca="1" si="1161"/>
        <v>-448.67385200461842</v>
      </c>
      <c r="Y2340" s="5">
        <f ca="1">VLOOKUP(CONCATENATE($F2340," ",$G2340),AllocFactorMatrix,(Y$4+1),FALSE)*$E2344</f>
        <v>-225.20647378258647</v>
      </c>
      <c r="Z2340" s="5">
        <f ca="1">VLOOKUP(CONCATENATE($F2340," ",$G2340),AllocFactorMatrix,(Z$4+1),FALSE)*$E2344</f>
        <v>-3.0589608243750863</v>
      </c>
      <c r="AA2340" s="5">
        <f t="shared" ca="1" si="1153"/>
        <v>-228.26543460696155</v>
      </c>
      <c r="AB2340" s="5">
        <f ca="1">VLOOKUP(CONCATENATE($F2340," ",$G2340),AllocFactorMatrix,(AB$4+1),FALSE)*$E2344</f>
        <v>-4.0631785073543139</v>
      </c>
      <c r="AC2340" s="5">
        <f ca="1">VLOOKUP(CONCATENATE($F2340," ",$G2340),AllocFactorMatrix,(AC$4+1),FALSE)*$E2344</f>
        <v>-15.260447598617825</v>
      </c>
      <c r="AD2340" s="5">
        <f ca="1">VLOOKUP(CONCATENATE($F2340," ",$G2340),AllocFactorMatrix,(AD$4+1),FALSE)*$E2344</f>
        <v>-3.2908367237139253</v>
      </c>
    </row>
    <row r="2341" spans="4:30" hidden="1" outlineLevel="1">
      <c r="E2341" s="51"/>
      <c r="F2341" s="52" t="str">
        <f>F2344</f>
        <v>RSALE</v>
      </c>
      <c r="G2341" s="55" t="str">
        <f>$G$12</f>
        <v>DISTSEC</v>
      </c>
      <c r="H2341" s="4">
        <f t="shared" ca="1" si="1152"/>
        <v>-2853.3124342092005</v>
      </c>
      <c r="I2341" s="5">
        <f ca="1">VLOOKUP(CONCATENATE($F2341," ",$G2341),AllocFactorMatrix,(I$4+1),FALSE)*$E2344</f>
        <v>-1752.9611938081266</v>
      </c>
      <c r="J2341" s="5">
        <f ca="1">VLOOKUP(CONCATENATE($F2341," ",$G2341),AllocFactorMatrix,(J$4+1),FALSE)*$E2344</f>
        <v>-163.49881204226944</v>
      </c>
      <c r="K2341" s="5">
        <f ca="1">VLOOKUP(CONCATENATE($F2341," ",$G2341),AllocFactorMatrix,(K$4+1),FALSE)*$E2344</f>
        <v>-466.37183983951871</v>
      </c>
      <c r="L2341" s="5">
        <f ca="1">VLOOKUP(CONCATENATE($F2341," ",$G2341),AllocFactorMatrix,(L$4+1),FALSE)*$E2344</f>
        <v>0</v>
      </c>
      <c r="M2341" s="5">
        <f ca="1">VLOOKUP(CONCATENATE($F2341," ",$G2341),AllocFactorMatrix,(M$4+1),FALSE)*$E2344</f>
        <v>0</v>
      </c>
      <c r="N2341" s="5">
        <f t="shared" ca="1" si="1137"/>
        <v>-466.37183983951871</v>
      </c>
      <c r="O2341" s="5">
        <f ca="1">VLOOKUP(CONCATENATE($F2341," ",$G2341),AllocFactorMatrix,(O$4+1),FALSE)*$E2344</f>
        <v>-299.61896526618938</v>
      </c>
      <c r="P2341" s="5">
        <f ca="1">VLOOKUP(CONCATENATE($F2341," ",$G2341),AllocFactorMatrix,(P$4+1),FALSE)*$E2344</f>
        <v>0</v>
      </c>
      <c r="Q2341" s="5">
        <f ca="1">VLOOKUP(CONCATENATE($F2341," ",$G2341),AllocFactorMatrix,(Q$4+1),FALSE)*$E2344</f>
        <v>0</v>
      </c>
      <c r="R2341" s="5">
        <f ca="1">VLOOKUP(CONCATENATE($F2341," ",$G2341),AllocFactorMatrix,(R$4+1),FALSE)*$E2344</f>
        <v>0</v>
      </c>
      <c r="S2341" s="5">
        <f t="shared" ca="1" si="1139"/>
        <v>-299.61896526618938</v>
      </c>
      <c r="T2341" s="5">
        <f ca="1">VLOOKUP(CONCATENATE($F2341," ",$G2341),AllocFactorMatrix,(T$4+1),FALSE)*$E2344</f>
        <v>-6.2811029427696825</v>
      </c>
      <c r="U2341" s="5">
        <f ca="1">VLOOKUP(CONCATENATE($F2341," ",$G2341),AllocFactorMatrix,(U$4+1),FALSE)*$E2344</f>
        <v>0</v>
      </c>
      <c r="V2341" s="5">
        <f ca="1">VLOOKUP(CONCATENATE($F2341," ",$G2341),AllocFactorMatrix,(V$4+1),FALSE)*$E2344</f>
        <v>0</v>
      </c>
      <c r="W2341" s="5">
        <f ca="1">VLOOKUP(CONCATENATE($F2341," ",$G2341),AllocFactorMatrix,(W$4+1),FALSE)*$E2344</f>
        <v>0</v>
      </c>
      <c r="X2341" s="5">
        <f t="shared" ca="1" si="1161"/>
        <v>-6.2811029427696825</v>
      </c>
      <c r="Y2341" s="5">
        <f ca="1">VLOOKUP(CONCATENATE($F2341," ",$G2341),AllocFactorMatrix,(Y$4+1),FALSE)*$E2344</f>
        <v>-100.63481139827255</v>
      </c>
      <c r="Z2341" s="5">
        <f ca="1">VLOOKUP(CONCATENATE($F2341," ",$G2341),AllocFactorMatrix,(Z$4+1),FALSE)*$E2344</f>
        <v>0</v>
      </c>
      <c r="AA2341" s="5">
        <f t="shared" ca="1" si="1153"/>
        <v>-100.63481139827255</v>
      </c>
      <c r="AB2341" s="5">
        <f ca="1">VLOOKUP(CONCATENATE($F2341," ",$G2341),AllocFactorMatrix,(AB$4+1),FALSE)*$E2344</f>
        <v>-1.4371858039660756</v>
      </c>
      <c r="AC2341" s="5">
        <f ca="1">VLOOKUP(CONCATENATE($F2341," ",$G2341),AllocFactorMatrix,(AC$4+1),FALSE)*$E2344</f>
        <v>-53.719020420038781</v>
      </c>
      <c r="AD2341" s="5">
        <f ca="1">VLOOKUP(CONCATENATE($F2341," ",$G2341),AllocFactorMatrix,(AD$4+1),FALSE)*$E2344</f>
        <v>-8.7895026880492182</v>
      </c>
    </row>
    <row r="2342" spans="4:30" hidden="1" outlineLevel="1">
      <c r="E2342" s="51"/>
      <c r="F2342" s="52" t="str">
        <f>F2344</f>
        <v>RSALE</v>
      </c>
      <c r="G2342" s="55" t="str">
        <f>$G$13</f>
        <v>ENERGY</v>
      </c>
      <c r="H2342" s="4">
        <f t="shared" ca="1" si="1152"/>
        <v>-22457.724168430112</v>
      </c>
      <c r="I2342" s="5">
        <f ca="1">VLOOKUP(CONCATENATE($F2342," ",$G2342),AllocFactorMatrix,(I$4+1),FALSE)*$E2344</f>
        <v>-8512.3273627215003</v>
      </c>
      <c r="J2342" s="5">
        <f ca="1">VLOOKUP(CONCATENATE($F2342," ",$G2342),AllocFactorMatrix,(J$4+1),FALSE)*$E2344</f>
        <v>-543.62360756245835</v>
      </c>
      <c r="K2342" s="5">
        <f ca="1">VLOOKUP(CONCATENATE($F2342," ",$G2342),AllocFactorMatrix,(K$4+1),FALSE)*$E2344</f>
        <v>-1830.7131958301072</v>
      </c>
      <c r="L2342" s="5">
        <f ca="1">VLOOKUP(CONCATENATE($F2342," ",$G2342),AllocFactorMatrix,(L$4+1),FALSE)*$E2344</f>
        <v>-52.578374334170498</v>
      </c>
      <c r="M2342" s="5">
        <f ca="1">VLOOKUP(CONCATENATE($F2342," ",$G2342),AllocFactorMatrix,(M$4+1),FALSE)*$E2344</f>
        <v>-2.4850453402506996</v>
      </c>
      <c r="N2342" s="5">
        <f t="shared" ca="1" si="1137"/>
        <v>-1885.7766155045285</v>
      </c>
      <c r="O2342" s="5">
        <f ca="1">VLOOKUP(CONCATENATE($F2342," ",$G2342),AllocFactorMatrix,(O$4+1),FALSE)*$E2344</f>
        <v>-1701.1178344244183</v>
      </c>
      <c r="P2342" s="5">
        <f ca="1">VLOOKUP(CONCATENATE($F2342," ",$G2342),AllocFactorMatrix,(P$4+1),FALSE)*$E2344</f>
        <v>-320.24103127514763</v>
      </c>
      <c r="Q2342" s="5">
        <f ca="1">VLOOKUP(CONCATENATE($F2342," ",$G2342),AllocFactorMatrix,(Q$4+1),FALSE)*$E2344</f>
        <v>-141.96005079588545</v>
      </c>
      <c r="R2342" s="5">
        <f ca="1">VLOOKUP(CONCATENATE($F2342," ",$G2342),AllocFactorMatrix,(R$4+1),FALSE)*$E2344</f>
        <v>-6.6734539087887406</v>
      </c>
      <c r="S2342" s="5">
        <f t="shared" ca="1" si="1139"/>
        <v>-2169.9923704042403</v>
      </c>
      <c r="T2342" s="5">
        <f ca="1">VLOOKUP(CONCATENATE($F2342," ",$G2342),AllocFactorMatrix,(T$4+1),FALSE)*$E2344</f>
        <v>-63.672992584568497</v>
      </c>
      <c r="U2342" s="5">
        <f ca="1">VLOOKUP(CONCATENATE($F2342," ",$G2342),AllocFactorMatrix,(U$4+1),FALSE)*$E2344</f>
        <v>-1094.166064756469</v>
      </c>
      <c r="V2342" s="5">
        <f ca="1">VLOOKUP(CONCATENATE($F2342," ",$G2342),AllocFactorMatrix,(V$4+1),FALSE)*$E2344</f>
        <v>-6327.520648354448</v>
      </c>
      <c r="W2342" s="5">
        <f ca="1">VLOOKUP(CONCATENATE($F2342," ",$G2342),AllocFactorMatrix,(W$4+1),FALSE)*$E2344</f>
        <v>-1161.7809909701093</v>
      </c>
      <c r="X2342" s="5">
        <f t="shared" ca="1" si="1161"/>
        <v>-8647.1406966655959</v>
      </c>
      <c r="Y2342" s="5">
        <f ca="1">VLOOKUP(CONCATENATE($F2342," ",$G2342),AllocFactorMatrix,(Y$4+1),FALSE)*$E2344</f>
        <v>-453.25923406808516</v>
      </c>
      <c r="Z2342" s="5">
        <f ca="1">VLOOKUP(CONCATENATE($F2342," ",$G2342),AllocFactorMatrix,(Z$4+1),FALSE)*$E2344</f>
        <v>-7.3412657851443228</v>
      </c>
      <c r="AA2342" s="5">
        <f t="shared" ca="1" si="1153"/>
        <v>-460.60049985322951</v>
      </c>
      <c r="AB2342" s="5">
        <f ca="1">VLOOKUP(CONCATENATE($F2342," ",$G2342),AllocFactorMatrix,(AB$4+1),FALSE)*$E2344</f>
        <v>-8.384734189259806</v>
      </c>
      <c r="AC2342" s="5">
        <f ca="1">VLOOKUP(CONCATENATE($F2342," ",$G2342),AllocFactorMatrix,(AC$4+1),FALSE)*$E2344</f>
        <v>-194.8611849675714</v>
      </c>
      <c r="AD2342" s="5">
        <f ca="1">VLOOKUP(CONCATENATE($F2342," ",$G2342),AllocFactorMatrix,(AD$4+1),FALSE)*$E2344</f>
        <v>-35.017096561725396</v>
      </c>
    </row>
    <row r="2343" spans="4:30" hidden="1" outlineLevel="1">
      <c r="E2343" s="51"/>
      <c r="F2343" s="52" t="str">
        <f>F2344</f>
        <v>RSALE</v>
      </c>
      <c r="G2343" s="55" t="str">
        <f>$G$14</f>
        <v>CUSTOMER</v>
      </c>
      <c r="H2343" s="4">
        <f t="shared" ca="1" si="1152"/>
        <v>-2618.0870122173869</v>
      </c>
      <c r="I2343" s="5">
        <f ca="1">VLOOKUP(CONCATENATE($F2343," ",$G2343),AllocFactorMatrix,(I$4+1),FALSE)*$E2344</f>
        <v>-1214.5883531881655</v>
      </c>
      <c r="J2343" s="5">
        <f ca="1">VLOOKUP(CONCATENATE($F2343," ",$G2343),AllocFactorMatrix,(J$4+1),FALSE)*$E2344</f>
        <v>-360.04768542584225</v>
      </c>
      <c r="K2343" s="5">
        <f ca="1">VLOOKUP(CONCATENATE($F2343," ",$G2343),AllocFactorMatrix,(K$4+1),FALSE)*$E2344</f>
        <v>-99.041301021432105</v>
      </c>
      <c r="L2343" s="5">
        <f ca="1">VLOOKUP(CONCATENATE($F2343," ",$G2343),AllocFactorMatrix,(L$4+1),FALSE)*$E2344</f>
        <v>-26.437745405205426</v>
      </c>
      <c r="M2343" s="5">
        <f ca="1">VLOOKUP(CONCATENATE($F2343," ",$G2343),AllocFactorMatrix,(M$4+1),FALSE)*$E2344</f>
        <v>-5.9357112952501874</v>
      </c>
      <c r="N2343" s="5">
        <f t="shared" ca="1" si="1137"/>
        <v>-131.41475772188772</v>
      </c>
      <c r="O2343" s="5">
        <f ca="1">VLOOKUP(CONCATENATE($F2343," ",$G2343),AllocFactorMatrix,(O$4+1),FALSE)*$E2344</f>
        <v>-24.732859277711022</v>
      </c>
      <c r="P2343" s="5">
        <f ca="1">VLOOKUP(CONCATENATE($F2343," ",$G2343),AllocFactorMatrix,(P$4+1),FALSE)*$E2344</f>
        <v>-7.4928680734786166</v>
      </c>
      <c r="Q2343" s="5">
        <f ca="1">VLOOKUP(CONCATENATE($F2343," ",$G2343),AllocFactorMatrix,(Q$4+1),FALSE)*$E2344</f>
        <v>-16.183436533018039</v>
      </c>
      <c r="R2343" s="5">
        <f ca="1">VLOOKUP(CONCATENATE($F2343," ",$G2343),AllocFactorMatrix,(R$4+1),FALSE)*$E2344</f>
        <v>-3.5444548861550733</v>
      </c>
      <c r="S2343" s="5">
        <f t="shared" ca="1" si="1139"/>
        <v>-51.953618770362752</v>
      </c>
      <c r="T2343" s="5">
        <f ca="1">VLOOKUP(CONCATENATE($F2343," ",$G2343),AllocFactorMatrix,(T$4+1),FALSE)*$E2344</f>
        <v>-0.13893043982107026</v>
      </c>
      <c r="U2343" s="5">
        <f ca="1">VLOOKUP(CONCATENATE($F2343," ",$G2343),AllocFactorMatrix,(U$4+1),FALSE)*$E2344</f>
        <v>-3.8519267131068755</v>
      </c>
      <c r="V2343" s="5">
        <f ca="1">VLOOKUP(CONCATENATE($F2343," ",$G2343),AllocFactorMatrix,(V$4+1),FALSE)*$E2344</f>
        <v>-20.731342888512668</v>
      </c>
      <c r="W2343" s="5">
        <f ca="1">VLOOKUP(CONCATENATE($F2343," ",$G2343),AllocFactorMatrix,(W$4+1),FALSE)*$E2344</f>
        <v>-3.9230491666960852</v>
      </c>
      <c r="X2343" s="5">
        <f t="shared" ca="1" si="1161"/>
        <v>-28.645249208136701</v>
      </c>
      <c r="Y2343" s="5">
        <f ca="1">VLOOKUP(CONCATENATE($F2343," ",$G2343),AllocFactorMatrix,(Y$4+1),FALSE)*$E2344</f>
        <v>-6.3012902699075228</v>
      </c>
      <c r="Z2343" s="5">
        <f ca="1">VLOOKUP(CONCATENATE($F2343," ",$G2343),AllocFactorMatrix,(Z$4+1),FALSE)*$E2344</f>
        <v>-9.1005494717478541E-2</v>
      </c>
      <c r="AA2343" s="5">
        <f t="shared" ca="1" si="1153"/>
        <v>-6.3922957646250014</v>
      </c>
      <c r="AB2343" s="5">
        <f ca="1">VLOOKUP(CONCATENATE($F2343," ",$G2343),AllocFactorMatrix,(AB$4+1),FALSE)*$E2344</f>
        <v>-0.17331274025359789</v>
      </c>
      <c r="AC2343" s="5">
        <f ca="1">VLOOKUP(CONCATENATE($F2343," ",$G2343),AllocFactorMatrix,(AC$4+1),FALSE)*$E2344</f>
        <v>-706.18832479812772</v>
      </c>
      <c r="AD2343" s="5">
        <f ca="1">VLOOKUP(CONCATENATE($F2343," ",$G2343),AllocFactorMatrix,(AD$4+1),FALSE)*$E2344</f>
        <v>-118.68341459998599</v>
      </c>
    </row>
    <row r="2344" spans="4:30" collapsed="1">
      <c r="D2344" s="51" t="s">
        <v>537</v>
      </c>
      <c r="E2344" s="61">
        <v>-58848</v>
      </c>
      <c r="F2344" s="57" t="s">
        <v>73</v>
      </c>
      <c r="G2344" s="55" t="str">
        <f>$G$15</f>
        <v>TOTAL</v>
      </c>
      <c r="H2344" s="4">
        <f t="shared" ca="1" si="1152"/>
        <v>-58848</v>
      </c>
      <c r="I2344" s="5">
        <f ca="1">VLOOKUP(CONCATENATE($F2344," ",$G2344),AllocFactorMatrix,(I$4+1),FALSE)*$E2344</f>
        <v>-25436.328598889391</v>
      </c>
      <c r="J2344" s="5">
        <f ca="1">VLOOKUP(CONCATENATE($F2344," ",$G2344),AllocFactorMatrix,(J$4+1),FALSE)*$E2344</f>
        <v>-2190.1663098366644</v>
      </c>
      <c r="K2344" s="5">
        <f ca="1">VLOOKUP(CONCATENATE($F2344," ",$G2344),AllocFactorMatrix,(K$4+1),FALSE)*$E2344</f>
        <v>-6085.9972594681667</v>
      </c>
      <c r="L2344" s="5">
        <f ca="1">VLOOKUP(CONCATENATE($F2344," ",$G2344),AllocFactorMatrix,(L$4+1),FALSE)*$E2344</f>
        <v>-182.93188372540985</v>
      </c>
      <c r="M2344" s="5">
        <f ca="1">VLOOKUP(CONCATENATE($F2344," ",$G2344),AllocFactorMatrix,(M$4+1),FALSE)*$E2344</f>
        <v>-18.765095248223723</v>
      </c>
      <c r="N2344" s="5">
        <f t="shared" ca="1" si="1137"/>
        <v>-6287.6942384417998</v>
      </c>
      <c r="O2344" s="5">
        <f ca="1">VLOOKUP(CONCATENATE($F2344," ",$G2344),AllocFactorMatrix,(O$4+1),FALSE)*$E2344</f>
        <v>-4844.3355916337623</v>
      </c>
      <c r="P2344" s="5">
        <f ca="1">VLOOKUP(CONCATENATE($F2344," ",$G2344),AllocFactorMatrix,(P$4+1),FALSE)*$E2344</f>
        <v>-875.9284157764248</v>
      </c>
      <c r="Q2344" s="5">
        <f ca="1">VLOOKUP(CONCATENATE($F2344," ",$G2344),AllocFactorMatrix,(Q$4+1),FALSE)*$E2344</f>
        <v>-320.75566696395794</v>
      </c>
      <c r="R2344" s="5">
        <f ca="1">VLOOKUP(CONCATENATE($F2344," ",$G2344),AllocFactorMatrix,(R$4+1),FALSE)*$E2344</f>
        <v>-16.119888966602296</v>
      </c>
      <c r="S2344" s="5">
        <f t="shared" ca="1" si="1139"/>
        <v>-6057.1395633407474</v>
      </c>
      <c r="T2344" s="5">
        <f ca="1">VLOOKUP(CONCATENATE($F2344," ",$G2344),AllocFactorMatrix,(T$4+1),FALSE)*$E2344</f>
        <v>-145.90642348799349</v>
      </c>
      <c r="U2344" s="5">
        <f ca="1">VLOOKUP(CONCATENATE($F2344," ",$G2344),AllocFactorMatrix,(U$4+1),FALSE)*$E2344</f>
        <v>-2484.4669664823114</v>
      </c>
      <c r="V2344" s="5">
        <f ca="1">VLOOKUP(CONCATENATE($F2344," ",$G2344),AllocFactorMatrix,(V$4+1),FALSE)*$E2344</f>
        <v>-11728.490952457794</v>
      </c>
      <c r="W2344" s="5">
        <f ca="1">VLOOKUP(CONCATENATE($F2344," ",$G2344),AllocFactorMatrix,(W$4+1),FALSE)*$E2344</f>
        <v>-2002.0878516503285</v>
      </c>
      <c r="X2344" s="5">
        <f t="shared" ca="1" si="1161"/>
        <v>-16360.952194078429</v>
      </c>
      <c r="Y2344" s="5">
        <f ca="1">VLOOKUP(CONCATENATE($F2344," ",$G2344),AllocFactorMatrix,(Y$4+1),FALSE)*$E2344</f>
        <v>-1336.9907238450687</v>
      </c>
      <c r="Z2344" s="5">
        <f ca="1">VLOOKUP(CONCATENATE($F2344," ",$G2344),AllocFactorMatrix,(Z$4+1),FALSE)*$E2344</f>
        <v>-19.387961391288709</v>
      </c>
      <c r="AA2344" s="5">
        <f t="shared" ca="1" si="1153"/>
        <v>-1356.3786852363573</v>
      </c>
      <c r="AB2344" s="5">
        <f ca="1">VLOOKUP(CONCATENATE($F2344," ",$G2344),AllocFactorMatrix,(AB$4+1),FALSE)*$E2344</f>
        <v>-22.913055998803369</v>
      </c>
      <c r="AC2344" s="5">
        <f ca="1">VLOOKUP(CONCATENATE($F2344," ",$G2344),AllocFactorMatrix,(AC$4+1),FALSE)*$E2344</f>
        <v>-970.52920296904733</v>
      </c>
      <c r="AD2344" s="5">
        <f ca="1">VLOOKUP(CONCATENATE($F2344," ",$G2344),AllocFactorMatrix,(AD$4+1),FALSE)*$E2344</f>
        <v>-165.89815120876085</v>
      </c>
    </row>
    <row r="2345" spans="4:30" hidden="1" outlineLevel="1">
      <c r="E2345" s="51"/>
      <c r="F2345" s="52" t="str">
        <f>F2352</f>
        <v>LABOR_M</v>
      </c>
      <c r="G2345" s="55" t="str">
        <f>$G$8</f>
        <v>PRODUCTION</v>
      </c>
      <c r="H2345" s="4">
        <f t="shared" ca="1" si="1136"/>
        <v>2986.4519160705431</v>
      </c>
      <c r="I2345" s="5">
        <f ca="1">VLOOKUP(CONCATENATE($F2345," ",$G2345),AllocFactorMatrix,(I$4+1),FALSE)*$E2352</f>
        <v>1658.0974768475767</v>
      </c>
      <c r="J2345" s="5">
        <f ca="1">VLOOKUP(CONCATENATE($F2345," ",$G2345),AllocFactorMatrix,(J$4+1),FALSE)*$E2352</f>
        <v>76.297149677450292</v>
      </c>
      <c r="K2345" s="5">
        <f ca="1">VLOOKUP(CONCATENATE($F2345," ",$G2345),AllocFactorMatrix,(K$4+1),FALSE)*$E2352</f>
        <v>251.34471809508065</v>
      </c>
      <c r="L2345" s="5">
        <f ca="1">VLOOKUP(CONCATENATE($F2345," ",$G2345),AllocFactorMatrix,(L$4+1),FALSE)*$E2352</f>
        <v>6.2803021100762288</v>
      </c>
      <c r="M2345" s="5">
        <f ca="1">VLOOKUP(CONCATENATE($F2345," ",$G2345),AllocFactorMatrix,(M$4+1),FALSE)*$E2352</f>
        <v>0.80846166838515154</v>
      </c>
      <c r="N2345" s="5">
        <f t="shared" ref="N2345:N2352" ca="1" si="1162">SUBTOTAL(9,K2345:M2345)</f>
        <v>258.43348187354206</v>
      </c>
      <c r="O2345" s="5">
        <f ca="1">VLOOKUP(CONCATENATE($F2345," ",$G2345),AllocFactorMatrix,(O$4+1),FALSE)*$E2352</f>
        <v>191.20132438421371</v>
      </c>
      <c r="P2345" s="5">
        <f ca="1">VLOOKUP(CONCATENATE($F2345," ",$G2345),AllocFactorMatrix,(P$4+1),FALSE)*$E2352</f>
        <v>34.607803018217197</v>
      </c>
      <c r="Q2345" s="5">
        <f ca="1">VLOOKUP(CONCATENATE($F2345," ",$G2345),AllocFactorMatrix,(Q$4+1),FALSE)*$E2352</f>
        <v>13.386053870913855</v>
      </c>
      <c r="R2345" s="5">
        <f ca="1">VLOOKUP(CONCATENATE($F2345," ",$G2345),AllocFactorMatrix,(R$4+1),FALSE)*$E2352</f>
        <v>0.28842561079419321</v>
      </c>
      <c r="S2345" s="5">
        <f t="shared" ref="S2345:S2352" ca="1" si="1163">SUBTOTAL(9,O2345:R2345)</f>
        <v>239.48360688413896</v>
      </c>
      <c r="T2345" s="5">
        <f ca="1">VLOOKUP(CONCATENATE($F2345," ",$G2345),AllocFactorMatrix,(T$4+1),FALSE)*$E2352</f>
        <v>6.0713401061170096</v>
      </c>
      <c r="U2345" s="5">
        <f ca="1">VLOOKUP(CONCATENATE($F2345," ",$G2345),AllocFactorMatrix,(U$4+1),FALSE)*$E2352</f>
        <v>96.666288826989032</v>
      </c>
      <c r="V2345" s="5">
        <f ca="1">VLOOKUP(CONCATENATE($F2345," ",$G2345),AllocFactorMatrix,(V$4+1),FALSE)*$E2352</f>
        <v>524.24098406606322</v>
      </c>
      <c r="W2345" s="5">
        <f ca="1">VLOOKUP(CONCATENATE($F2345," ",$G2345),AllocFactorMatrix,(W$4+1),FALSE)*$E2352</f>
        <v>68.975779172300534</v>
      </c>
      <c r="X2345" s="5">
        <f ca="1">SUBTOTAL(9,T2345:W2345)</f>
        <v>695.95439217146986</v>
      </c>
      <c r="Y2345" s="5">
        <f ca="1">VLOOKUP(CONCATENATE($F2345," ",$G2345),AllocFactorMatrix,(Y$4+1),FALSE)*$E2352</f>
        <v>56.352588208016975</v>
      </c>
      <c r="Z2345" s="5">
        <f ca="1">VLOOKUP(CONCATENATE($F2345," ",$G2345),AllocFactorMatrix,(Z$4+1),FALSE)*$E2352</f>
        <v>1.1713833741963655</v>
      </c>
      <c r="AA2345" s="5">
        <f t="shared" ca="1" si="1138"/>
        <v>57.523971582213342</v>
      </c>
      <c r="AB2345" s="5">
        <f ca="1">VLOOKUP(CONCATENATE($F2345," ",$G2345),AllocFactorMatrix,(AB$4+1),FALSE)*$E2352</f>
        <v>0.6618370341522416</v>
      </c>
      <c r="AC2345" s="5">
        <f ca="1">VLOOKUP(CONCATENATE($F2345," ",$G2345),AllocFactorMatrix,(AC$4+1),FALSE)*$E2352</f>
        <v>0</v>
      </c>
      <c r="AD2345" s="5">
        <f ca="1">VLOOKUP(CONCATENATE($F2345," ",$G2345),AllocFactorMatrix,(AD$4+1),FALSE)*$E2352</f>
        <v>0</v>
      </c>
    </row>
    <row r="2346" spans="4:30" hidden="1" outlineLevel="1">
      <c r="E2346" s="51"/>
      <c r="F2346" s="52" t="str">
        <f>F2352</f>
        <v>LABOR_M</v>
      </c>
      <c r="G2346" s="55" t="str">
        <f>$G$9</f>
        <v>BULKTRAN</v>
      </c>
      <c r="H2346" s="4">
        <f t="shared" ca="1" si="1136"/>
        <v>10.911952221401716</v>
      </c>
      <c r="I2346" s="5">
        <f ca="1">VLOOKUP(CONCATENATE($F2346," ",$G2346),AllocFactorMatrix,(I$4+1),FALSE)*$E2352</f>
        <v>5.3750420569408739</v>
      </c>
      <c r="J2346" s="5">
        <f ca="1">VLOOKUP(CONCATENATE($F2346," ",$G2346),AllocFactorMatrix,(J$4+1),FALSE)*$E2352</f>
        <v>0.26570753510375694</v>
      </c>
      <c r="K2346" s="5">
        <f ca="1">VLOOKUP(CONCATENATE($F2346," ",$G2346),AllocFactorMatrix,(K$4+1),FALSE)*$E2352</f>
        <v>0.97327147317757168</v>
      </c>
      <c r="L2346" s="5">
        <f ca="1">VLOOKUP(CONCATENATE($F2346," ",$G2346),AllocFactorMatrix,(L$4+1),FALSE)*$E2352</f>
        <v>3.0635130474792407E-2</v>
      </c>
      <c r="M2346" s="5">
        <f ca="1">VLOOKUP(CONCATENATE($F2346," ",$G2346),AllocFactorMatrix,(M$4+1),FALSE)*$E2352</f>
        <v>2.8728645086430909E-3</v>
      </c>
      <c r="N2346" s="5">
        <f t="shared" ca="1" si="1162"/>
        <v>1.0067794681610072</v>
      </c>
      <c r="O2346" s="5">
        <f ca="1">VLOOKUP(CONCATENATE($F2346," ",$G2346),AllocFactorMatrix,(O$4+1),FALSE)*$E2352</f>
        <v>0.73983772246792157</v>
      </c>
      <c r="P2346" s="5">
        <f ca="1">VLOOKUP(CONCATENATE($F2346," ",$G2346),AllocFactorMatrix,(P$4+1),FALSE)*$E2352</f>
        <v>0.13785332208962645</v>
      </c>
      <c r="Q2346" s="5">
        <f ca="1">VLOOKUP(CONCATENATE($F2346," ",$G2346),AllocFactorMatrix,(Q$4+1),FALSE)*$E2352</f>
        <v>6.2293349423378691E-2</v>
      </c>
      <c r="R2346" s="5">
        <f ca="1">VLOOKUP(CONCATENATE($F2346," ",$G2346),AllocFactorMatrix,(R$4+1),FALSE)*$E2352</f>
        <v>2.8012622915042687E-3</v>
      </c>
      <c r="S2346" s="5">
        <f t="shared" ca="1" si="1163"/>
        <v>0.94278565627243094</v>
      </c>
      <c r="T2346" s="5">
        <f ca="1">VLOOKUP(CONCATENATE($F2346," ",$G2346),AllocFactorMatrix,(T$4+1),FALSE)*$E2352</f>
        <v>2.5844426620845455E-2</v>
      </c>
      <c r="U2346" s="5">
        <f ca="1">VLOOKUP(CONCATENATE($F2346," ",$G2346),AllocFactorMatrix,(U$4+1),FALSE)*$E2352</f>
        <v>0.42293963822909841</v>
      </c>
      <c r="V2346" s="5">
        <f ca="1">VLOOKUP(CONCATENATE($F2346," ",$G2346),AllocFactorMatrix,(V$4+1),FALSE)*$E2352</f>
        <v>2.2352478719865827</v>
      </c>
      <c r="W2346" s="5">
        <f ca="1">VLOOKUP(CONCATENATE($F2346," ",$G2346),AllocFactorMatrix,(W$4+1),FALSE)*$E2352</f>
        <v>0.40364871809260217</v>
      </c>
      <c r="X2346" s="5">
        <f t="shared" ref="X2346:X2352" ca="1" si="1164">SUBTOTAL(9,T2346:W2346)</f>
        <v>3.0876806549291289</v>
      </c>
      <c r="Y2346" s="5">
        <f ca="1">VLOOKUP(CONCATENATE($F2346," ",$G2346),AllocFactorMatrix,(Y$4+1),FALSE)*$E2352</f>
        <v>0.22720299059501622</v>
      </c>
      <c r="Z2346" s="5">
        <f ca="1">VLOOKUP(CONCATENATE($F2346," ",$G2346),AllocFactorMatrix,(Z$4+1),FALSE)*$E2352</f>
        <v>3.8055632451149055E-3</v>
      </c>
      <c r="AA2346" s="5">
        <f t="shared" ca="1" si="1138"/>
        <v>0.23100855384013114</v>
      </c>
      <c r="AB2346" s="5">
        <f ca="1">VLOOKUP(CONCATENATE($F2346," ",$G2346),AllocFactorMatrix,(AB$4+1),FALSE)*$E2352</f>
        <v>2.9482961543881333E-3</v>
      </c>
      <c r="AC2346" s="5">
        <f ca="1">VLOOKUP(CONCATENATE($F2346," ",$G2346),AllocFactorMatrix,(AC$4+1),FALSE)*$E2352</f>
        <v>0</v>
      </c>
      <c r="AD2346" s="5">
        <f ca="1">VLOOKUP(CONCATENATE($F2346," ",$G2346),AllocFactorMatrix,(AD$4+1),FALSE)*$E2352</f>
        <v>0</v>
      </c>
    </row>
    <row r="2347" spans="4:30" hidden="1" outlineLevel="1">
      <c r="E2347" s="51"/>
      <c r="F2347" s="52" t="str">
        <f>F2352</f>
        <v>LABOR_M</v>
      </c>
      <c r="G2347" s="55" t="str">
        <f>$G$10</f>
        <v>SUBTRAN</v>
      </c>
      <c r="H2347" s="4">
        <f t="shared" ca="1" si="1136"/>
        <v>2.4001768763190565</v>
      </c>
      <c r="I2347" s="5">
        <f ca="1">VLOOKUP(CONCATENATE($F2347," ",$G2347),AllocFactorMatrix,(I$4+1),FALSE)*$E2352</f>
        <v>1.1685679528880741</v>
      </c>
      <c r="J2347" s="5">
        <f ca="1">VLOOKUP(CONCATENATE($F2347," ",$G2347),AllocFactorMatrix,(J$4+1),FALSE)*$E2352</f>
        <v>5.6396618074751284E-2</v>
      </c>
      <c r="K2347" s="5">
        <f ca="1">VLOOKUP(CONCATENATE($F2347," ",$G2347),AllocFactorMatrix,(K$4+1),FALSE)*$E2352</f>
        <v>0.20516813902169262</v>
      </c>
      <c r="L2347" s="5">
        <f ca="1">VLOOKUP(CONCATENATE($F2347," ",$G2347),AllocFactorMatrix,(L$4+1),FALSE)*$E2352</f>
        <v>6.3374507761897042E-3</v>
      </c>
      <c r="M2347" s="5">
        <f ca="1">VLOOKUP(CONCATENATE($F2347," ",$G2347),AllocFactorMatrix,(M$4+1),FALSE)*$E2352</f>
        <v>7.8929597748663642E-4</v>
      </c>
      <c r="N2347" s="5">
        <f t="shared" ca="1" si="1162"/>
        <v>0.21229488577536895</v>
      </c>
      <c r="O2347" s="5">
        <f ca="1">VLOOKUP(CONCATENATE($F2347," ",$G2347),AllocFactorMatrix,(O$4+1),FALSE)*$E2352</f>
        <v>0.15500773577095742</v>
      </c>
      <c r="P2347" s="5">
        <f ca="1">VLOOKUP(CONCATENATE($F2347," ",$G2347),AllocFactorMatrix,(P$4+1),FALSE)*$E2352</f>
        <v>2.8815757285634458E-2</v>
      </c>
      <c r="Q2347" s="5">
        <f ca="1">VLOOKUP(CONCATENATE($F2347," ",$G2347),AllocFactorMatrix,(Q$4+1),FALSE)*$E2352</f>
        <v>1.7145718935816106E-2</v>
      </c>
      <c r="R2347" s="5">
        <f ca="1">VLOOKUP(CONCATENATE($F2347," ",$G2347),AllocFactorMatrix,(R$4+1),FALSE)*$E2352</f>
        <v>0</v>
      </c>
      <c r="S2347" s="5">
        <f t="shared" ca="1" si="1163"/>
        <v>0.20096921199240797</v>
      </c>
      <c r="T2347" s="5">
        <f ca="1">VLOOKUP(CONCATENATE($F2347," ",$G2347),AllocFactorMatrix,(T$4+1),FALSE)*$E2352</f>
        <v>5.4126039766195858E-3</v>
      </c>
      <c r="U2347" s="5">
        <f ca="1">VLOOKUP(CONCATENATE($F2347," ",$G2347),AllocFactorMatrix,(U$4+1),FALSE)*$E2352</f>
        <v>8.8607417394603094E-2</v>
      </c>
      <c r="V2347" s="5">
        <f ca="1">VLOOKUP(CONCATENATE($F2347," ",$G2347),AllocFactorMatrix,(V$4+1),FALSE)*$E2352</f>
        <v>0.61729979788623135</v>
      </c>
      <c r="W2347" s="5">
        <f ca="1">VLOOKUP(CONCATENATE($F2347," ",$G2347),AllocFactorMatrix,(W$4+1),FALSE)*$E2352</f>
        <v>0</v>
      </c>
      <c r="X2347" s="5">
        <f t="shared" ca="1" si="1164"/>
        <v>0.71131981925745402</v>
      </c>
      <c r="Y2347" s="5">
        <f ca="1">VLOOKUP(CONCATENATE($F2347," ",$G2347),AllocFactorMatrix,(Y$4+1),FALSE)*$E2352</f>
        <v>4.6652787119817081E-2</v>
      </c>
      <c r="Z2347" s="5">
        <f ca="1">VLOOKUP(CONCATENATE($F2347," ",$G2347),AllocFactorMatrix,(Z$4+1),FALSE)*$E2352</f>
        <v>7.7770322875233698E-4</v>
      </c>
      <c r="AA2347" s="5">
        <f t="shared" ca="1" si="1138"/>
        <v>4.7430490348569415E-2</v>
      </c>
      <c r="AB2347" s="5">
        <f ca="1">VLOOKUP(CONCATENATE($F2347," ",$G2347),AllocFactorMatrix,(AB$4+1),FALSE)*$E2352</f>
        <v>6.2298443091640438E-4</v>
      </c>
      <c r="AC2347" s="5">
        <f ca="1">VLOOKUP(CONCATENATE($F2347," ",$G2347),AllocFactorMatrix,(AC$4+1),FALSE)*$E2352</f>
        <v>2.1182802458986211E-3</v>
      </c>
      <c r="AD2347" s="5">
        <f ca="1">VLOOKUP(CONCATENATE($F2347," ",$G2347),AllocFactorMatrix,(AD$4+1),FALSE)*$E2352</f>
        <v>4.5663330561533471E-4</v>
      </c>
    </row>
    <row r="2348" spans="4:30" hidden="1" outlineLevel="1">
      <c r="E2348" s="51"/>
      <c r="F2348" s="52" t="str">
        <f>F2352</f>
        <v>LABOR_M</v>
      </c>
      <c r="G2348" s="55" t="str">
        <f>$G$11</f>
        <v>DISTPRI</v>
      </c>
      <c r="H2348" s="4">
        <f t="shared" ca="1" si="1136"/>
        <v>1537.7896722307037</v>
      </c>
      <c r="I2348" s="5">
        <f ca="1">VLOOKUP(CONCATENATE($F2348," ",$G2348),AllocFactorMatrix,(I$4+1),FALSE)*$E2352</f>
        <v>1027.7704254922864</v>
      </c>
      <c r="J2348" s="5">
        <f ca="1">VLOOKUP(CONCATENATE($F2348," ",$G2348),AllocFactorMatrix,(J$4+1),FALSE)*$E2352</f>
        <v>48.446414825046276</v>
      </c>
      <c r="K2348" s="5">
        <f ca="1">VLOOKUP(CONCATENATE($F2348," ",$G2348),AllocFactorMatrix,(K$4+1),FALSE)*$E2352</f>
        <v>175.911905549068</v>
      </c>
      <c r="L2348" s="5">
        <f ca="1">VLOOKUP(CONCATENATE($F2348," ",$G2348),AllocFactorMatrix,(L$4+1),FALSE)*$E2352</f>
        <v>5.4365932273774025</v>
      </c>
      <c r="M2348" s="5">
        <f ca="1">VLOOKUP(CONCATENATE($F2348," ",$G2348),AllocFactorMatrix,(M$4+1),FALSE)*$E2352</f>
        <v>0</v>
      </c>
      <c r="N2348" s="5">
        <f t="shared" ca="1" si="1162"/>
        <v>181.34849877644541</v>
      </c>
      <c r="O2348" s="5">
        <f ca="1">VLOOKUP(CONCATENATE($F2348," ",$G2348),AllocFactorMatrix,(O$4+1),FALSE)*$E2352</f>
        <v>131.90318238970247</v>
      </c>
      <c r="P2348" s="5">
        <f ca="1">VLOOKUP(CONCATENATE($F2348," ",$G2348),AllocFactorMatrix,(P$4+1),FALSE)*$E2352</f>
        <v>24.566976596377128</v>
      </c>
      <c r="Q2348" s="5">
        <f ca="1">VLOOKUP(CONCATENATE($F2348," ",$G2348),AllocFactorMatrix,(Q$4+1),FALSE)*$E2352</f>
        <v>0</v>
      </c>
      <c r="R2348" s="5">
        <f ca="1">VLOOKUP(CONCATENATE($F2348," ",$G2348),AllocFactorMatrix,(R$4+1),FALSE)*$E2352</f>
        <v>0</v>
      </c>
      <c r="S2348" s="5">
        <f t="shared" ca="1" si="1163"/>
        <v>156.47015898607958</v>
      </c>
      <c r="T2348" s="5">
        <f ca="1">VLOOKUP(CONCATENATE($F2348," ",$G2348),AllocFactorMatrix,(T$4+1),FALSE)*$E2352</f>
        <v>4.7022671664405991</v>
      </c>
      <c r="U2348" s="5">
        <f ca="1">VLOOKUP(CONCATENATE($F2348," ",$G2348),AllocFactorMatrix,(U$4+1),FALSE)*$E2352</f>
        <v>75.836928887759399</v>
      </c>
      <c r="V2348" s="5">
        <f ca="1">VLOOKUP(CONCATENATE($F2348," ",$G2348),AllocFactorMatrix,(V$4+1),FALSE)*$E2352</f>
        <v>0</v>
      </c>
      <c r="W2348" s="5">
        <f ca="1">VLOOKUP(CONCATENATE($F2348," ",$G2348),AllocFactorMatrix,(W$4+1),FALSE)*$E2352</f>
        <v>0</v>
      </c>
      <c r="X2348" s="5">
        <f t="shared" ca="1" si="1164"/>
        <v>80.539196054200005</v>
      </c>
      <c r="Y2348" s="5">
        <f ca="1">VLOOKUP(CONCATENATE($F2348," ",$G2348),AllocFactorMatrix,(Y$4+1),FALSE)*$E2352</f>
        <v>39.774871182366866</v>
      </c>
      <c r="Z2348" s="5">
        <f ca="1">VLOOKUP(CONCATENATE($F2348," ",$G2348),AllocFactorMatrix,(Z$4+1),FALSE)*$E2352</f>
        <v>0.66360055056068712</v>
      </c>
      <c r="AA2348" s="5">
        <f t="shared" ca="1" si="1138"/>
        <v>40.438471732927553</v>
      </c>
      <c r="AB2348" s="5">
        <f ca="1">VLOOKUP(CONCATENATE($F2348," ",$G2348),AllocFactorMatrix,(AB$4+1),FALSE)*$E2352</f>
        <v>0.53762763740983133</v>
      </c>
      <c r="AC2348" s="5">
        <f ca="1">VLOOKUP(CONCATENATE($F2348," ",$G2348),AllocFactorMatrix,(AC$4+1),FALSE)*$E2352</f>
        <v>1.8418375933876276</v>
      </c>
      <c r="AD2348" s="5">
        <f ca="1">VLOOKUP(CONCATENATE($F2348," ",$G2348),AllocFactorMatrix,(AD$4+1),FALSE)*$E2352</f>
        <v>0.39704113292072718</v>
      </c>
    </row>
    <row r="2349" spans="4:30" hidden="1" outlineLevel="1">
      <c r="E2349" s="51"/>
      <c r="F2349" s="52" t="str">
        <f>F2352</f>
        <v>LABOR_M</v>
      </c>
      <c r="G2349" s="55" t="str">
        <f>$G$12</f>
        <v>DISTSEC</v>
      </c>
      <c r="H2349" s="4">
        <f t="shared" ca="1" si="1136"/>
        <v>634.66471193062489</v>
      </c>
      <c r="I2349" s="5">
        <f ca="1">VLOOKUP(CONCATENATE($F2349," ",$G2349),AllocFactorMatrix,(I$4+1),FALSE)*$E2352</f>
        <v>474.53972639223412</v>
      </c>
      <c r="J2349" s="5">
        <f ca="1">VLOOKUP(CONCATENATE($F2349," ",$G2349),AllocFactorMatrix,(J$4+1),FALSE)*$E2352</f>
        <v>22.877711449626794</v>
      </c>
      <c r="K2349" s="5">
        <f ca="1">VLOOKUP(CONCATENATE($F2349," ",$G2349),AllocFactorMatrix,(K$4+1),FALSE)*$E2352</f>
        <v>69.031589442153432</v>
      </c>
      <c r="L2349" s="5">
        <f ca="1">VLOOKUP(CONCATENATE($F2349," ",$G2349),AllocFactorMatrix,(L$4+1),FALSE)*$E2352</f>
        <v>0</v>
      </c>
      <c r="M2349" s="5">
        <f ca="1">VLOOKUP(CONCATENATE($F2349," ",$G2349),AllocFactorMatrix,(M$4+1),FALSE)*$E2352</f>
        <v>0</v>
      </c>
      <c r="N2349" s="5">
        <f t="shared" ca="1" si="1162"/>
        <v>69.031589442153432</v>
      </c>
      <c r="O2349" s="5">
        <f ca="1">VLOOKUP(CONCATENATE($F2349," ",$G2349),AllocFactorMatrix,(O$4+1),FALSE)*$E2352</f>
        <v>43.987197479918343</v>
      </c>
      <c r="P2349" s="5">
        <f ca="1">VLOOKUP(CONCATENATE($F2349," ",$G2349),AllocFactorMatrix,(P$4+1),FALSE)*$E2352</f>
        <v>0</v>
      </c>
      <c r="Q2349" s="5">
        <f ca="1">VLOOKUP(CONCATENATE($F2349," ",$G2349),AllocFactorMatrix,(Q$4+1),FALSE)*$E2352</f>
        <v>0</v>
      </c>
      <c r="R2349" s="5">
        <f ca="1">VLOOKUP(CONCATENATE($F2349," ",$G2349),AllocFactorMatrix,(R$4+1),FALSE)*$E2352</f>
        <v>0</v>
      </c>
      <c r="S2349" s="5">
        <f t="shared" ca="1" si="1163"/>
        <v>43.987197479918343</v>
      </c>
      <c r="T2349" s="5">
        <f ca="1">VLOOKUP(CONCATENATE($F2349," ",$G2349),AllocFactorMatrix,(T$4+1),FALSE)*$E2352</f>
        <v>1.1893215405929203</v>
      </c>
      <c r="U2349" s="5">
        <f ca="1">VLOOKUP(CONCATENATE($F2349," ",$G2349),AllocFactorMatrix,(U$4+1),FALSE)*$E2352</f>
        <v>0</v>
      </c>
      <c r="V2349" s="5">
        <f ca="1">VLOOKUP(CONCATENATE($F2349," ",$G2349),AllocFactorMatrix,(V$4+1),FALSE)*$E2352</f>
        <v>0</v>
      </c>
      <c r="W2349" s="5">
        <f ca="1">VLOOKUP(CONCATENATE($F2349," ",$G2349),AllocFactorMatrix,(W$4+1),FALSE)*$E2352</f>
        <v>0</v>
      </c>
      <c r="X2349" s="5">
        <f t="shared" ca="1" si="1164"/>
        <v>1.1893215405929203</v>
      </c>
      <c r="Y2349" s="5">
        <f ca="1">VLOOKUP(CONCATENATE($F2349," ",$G2349),AllocFactorMatrix,(Y$4+1),FALSE)*$E2352</f>
        <v>16.224417952850718</v>
      </c>
      <c r="Z2349" s="5">
        <f ca="1">VLOOKUP(CONCATENATE($F2349," ",$G2349),AllocFactorMatrix,(Z$4+1),FALSE)*$E2352</f>
        <v>0</v>
      </c>
      <c r="AA2349" s="5">
        <f t="shared" ca="1" si="1138"/>
        <v>16.224417952850718</v>
      </c>
      <c r="AB2349" s="5">
        <f ca="1">VLOOKUP(CONCATENATE($F2349," ",$G2349),AllocFactorMatrix,(AB$4+1),FALSE)*$E2352</f>
        <v>0.16836130701678356</v>
      </c>
      <c r="AC2349" s="5">
        <f ca="1">VLOOKUP(CONCATENATE($F2349," ",$G2349),AllocFactorMatrix,(AC$4+1),FALSE)*$E2352</f>
        <v>5.7165139167083305</v>
      </c>
      <c r="AD2349" s="5">
        <f ca="1">VLOOKUP(CONCATENATE($F2349," ",$G2349),AllocFactorMatrix,(AD$4+1),FALSE)*$E2352</f>
        <v>0.92987244952346659</v>
      </c>
    </row>
    <row r="2350" spans="4:30" hidden="1" outlineLevel="1">
      <c r="E2350" s="51"/>
      <c r="F2350" s="52" t="str">
        <f>F2352</f>
        <v>LABOR_M</v>
      </c>
      <c r="G2350" s="55" t="str">
        <f>$G$13</f>
        <v>ENERGY</v>
      </c>
      <c r="H2350" s="4">
        <f t="shared" ca="1" si="1136"/>
        <v>786.19705615278531</v>
      </c>
      <c r="I2350" s="5">
        <f ca="1">VLOOKUP(CONCATENATE($F2350," ",$G2350),AllocFactorMatrix,(I$4+1),FALSE)*$E2352</f>
        <v>295.00243255800802</v>
      </c>
      <c r="J2350" s="5">
        <f ca="1">VLOOKUP(CONCATENATE($F2350," ",$G2350),AllocFactorMatrix,(J$4+1),FALSE)*$E2352</f>
        <v>19.118063874923028</v>
      </c>
      <c r="K2350" s="5">
        <f ca="1">VLOOKUP(CONCATENATE($F2350," ",$G2350),AllocFactorMatrix,(K$4+1),FALSE)*$E2352</f>
        <v>64.143176769819505</v>
      </c>
      <c r="L2350" s="5">
        <f ca="1">VLOOKUP(CONCATENATE($F2350," ",$G2350),AllocFactorMatrix,(L$4+1),FALSE)*$E2352</f>
        <v>2.0386157777276752</v>
      </c>
      <c r="M2350" s="5">
        <f ca="1">VLOOKUP(CONCATENATE($F2350," ",$G2350),AllocFactorMatrix,(M$4+1),FALSE)*$E2352</f>
        <v>0.1879365428600063</v>
      </c>
      <c r="N2350" s="5">
        <f t="shared" ca="1" si="1162"/>
        <v>66.369729090407176</v>
      </c>
      <c r="O2350" s="5">
        <f ca="1">VLOOKUP(CONCATENATE($F2350," ",$G2350),AllocFactorMatrix,(O$4+1),FALSE)*$E2352</f>
        <v>58.480229267391273</v>
      </c>
      <c r="P2350" s="5">
        <f ca="1">VLOOKUP(CONCATENATE($F2350," ",$G2350),AllocFactorMatrix,(P$4+1),FALSE)*$E2352</f>
        <v>10.841109249145633</v>
      </c>
      <c r="Q2350" s="5">
        <f ca="1">VLOOKUP(CONCATENATE($F2350," ",$G2350),AllocFactorMatrix,(Q$4+1),FALSE)*$E2352</f>
        <v>4.9259225545721508</v>
      </c>
      <c r="R2350" s="5">
        <f ca="1">VLOOKUP(CONCATENATE($F2350," ",$G2350),AllocFactorMatrix,(R$4+1),FALSE)*$E2352</f>
        <v>0.22823837636075642</v>
      </c>
      <c r="S2350" s="5">
        <f t="shared" ca="1" si="1163"/>
        <v>74.475499447469815</v>
      </c>
      <c r="T2350" s="5">
        <f ca="1">VLOOKUP(CONCATENATE($F2350," ",$G2350),AllocFactorMatrix,(T$4+1),FALSE)*$E2352</f>
        <v>2.2410732053391125</v>
      </c>
      <c r="U2350" s="5">
        <f ca="1">VLOOKUP(CONCATENATE($F2350," ",$G2350),AllocFactorMatrix,(U$4+1),FALSE)*$E2352</f>
        <v>39.349888179674842</v>
      </c>
      <c r="V2350" s="5">
        <f ca="1">VLOOKUP(CONCATENATE($F2350," ",$G2350),AllocFactorMatrix,(V$4+1),FALSE)*$E2352</f>
        <v>223.41232784229811</v>
      </c>
      <c r="W2350" s="5">
        <f ca="1">VLOOKUP(CONCATENATE($F2350," ",$G2350),AllocFactorMatrix,(W$4+1),FALSE)*$E2352</f>
        <v>42.386547481865222</v>
      </c>
      <c r="X2350" s="5">
        <f t="shared" ca="1" si="1164"/>
        <v>307.3898367091773</v>
      </c>
      <c r="Y2350" s="5">
        <f ca="1">VLOOKUP(CONCATENATE($F2350," ",$G2350),AllocFactorMatrix,(Y$4+1),FALSE)*$E2352</f>
        <v>15.844056905548417</v>
      </c>
      <c r="Z2350" s="5">
        <f ca="1">VLOOKUP(CONCATENATE($F2350," ",$G2350),AllocFactorMatrix,(Z$4+1),FALSE)*$E2352</f>
        <v>0.25791598854804404</v>
      </c>
      <c r="AA2350" s="5">
        <f t="shared" ca="1" si="1138"/>
        <v>16.101972894096463</v>
      </c>
      <c r="AB2350" s="5">
        <f ca="1">VLOOKUP(CONCATENATE($F2350," ",$G2350),AllocFactorMatrix,(AB$4+1),FALSE)*$E2352</f>
        <v>0.28768453836384733</v>
      </c>
      <c r="AC2350" s="5">
        <f ca="1">VLOOKUP(CONCATENATE($F2350," ",$G2350),AllocFactorMatrix,(AC$4+1),FALSE)*$E2352</f>
        <v>6.2207929091445937</v>
      </c>
      <c r="AD2350" s="5">
        <f ca="1">VLOOKUP(CONCATENATE($F2350," ",$G2350),AllocFactorMatrix,(AD$4+1),FALSE)*$E2352</f>
        <v>1.2310441311950169</v>
      </c>
    </row>
    <row r="2351" spans="4:30" hidden="1" outlineLevel="1">
      <c r="E2351" s="51"/>
      <c r="F2351" s="52" t="str">
        <f>F2352</f>
        <v>LABOR_M</v>
      </c>
      <c r="G2351" s="55" t="str">
        <f>$G$14</f>
        <v>CUSTOMER</v>
      </c>
      <c r="H2351" s="4">
        <f t="shared" ca="1" si="1136"/>
        <v>592.58451451762176</v>
      </c>
      <c r="I2351" s="5">
        <f ca="1">VLOOKUP(CONCATENATE($F2351," ",$G2351),AllocFactorMatrix,(I$4+1),FALSE)*$E2352</f>
        <v>423.40222366206098</v>
      </c>
      <c r="J2351" s="5">
        <f ca="1">VLOOKUP(CONCATENATE($F2351," ",$G2351),AllocFactorMatrix,(J$4+1),FALSE)*$E2352</f>
        <v>72.45806232553447</v>
      </c>
      <c r="K2351" s="5">
        <f ca="1">VLOOKUP(CONCATENATE($F2351," ",$G2351),AllocFactorMatrix,(K$4+1),FALSE)*$E2352</f>
        <v>20.864016703016553</v>
      </c>
      <c r="L2351" s="5">
        <f ca="1">VLOOKUP(CONCATENATE($F2351," ",$G2351),AllocFactorMatrix,(L$4+1),FALSE)*$E2352</f>
        <v>3.487689896041398</v>
      </c>
      <c r="M2351" s="5">
        <f ca="1">VLOOKUP(CONCATENATE($F2351," ",$G2351),AllocFactorMatrix,(M$4+1),FALSE)*$E2352</f>
        <v>0.55103827842810327</v>
      </c>
      <c r="N2351" s="5">
        <f t="shared" ca="1" si="1162"/>
        <v>24.902744877486054</v>
      </c>
      <c r="O2351" s="5">
        <f ca="1">VLOOKUP(CONCATENATE($F2351," ",$G2351),AllocFactorMatrix,(O$4+1),FALSE)*$E2352</f>
        <v>3.8932742711711446</v>
      </c>
      <c r="P2351" s="5">
        <f ca="1">VLOOKUP(CONCATENATE($F2351," ",$G2351),AllocFactorMatrix,(P$4+1),FALSE)*$E2352</f>
        <v>0.99990068401404442</v>
      </c>
      <c r="Q2351" s="5">
        <f ca="1">VLOOKUP(CONCATENATE($F2351," ",$G2351),AllocFactorMatrix,(Q$4+1),FALSE)*$E2352</f>
        <v>1.9124979382836427</v>
      </c>
      <c r="R2351" s="5">
        <f ca="1">VLOOKUP(CONCATENATE($F2351," ",$G2351),AllocFactorMatrix,(R$4+1),FALSE)*$E2352</f>
        <v>0.33379719528696938</v>
      </c>
      <c r="S2351" s="5">
        <f t="shared" ca="1" si="1163"/>
        <v>7.1394700887558011</v>
      </c>
      <c r="T2351" s="5">
        <f ca="1">VLOOKUP(CONCATENATE($F2351," ",$G2351),AllocFactorMatrix,(T$4+1),FALSE)*$E2352</f>
        <v>2.7076756679586089E-2</v>
      </c>
      <c r="U2351" s="5">
        <f ca="1">VLOOKUP(CONCATENATE($F2351," ",$G2351),AllocFactorMatrix,(U$4+1),FALSE)*$E2352</f>
        <v>0.59527183777789339</v>
      </c>
      <c r="V2351" s="5">
        <f ca="1">VLOOKUP(CONCATENATE($F2351," ",$G2351),AllocFactorMatrix,(V$4+1),FALSE)*$E2352</f>
        <v>2.8140083736781123</v>
      </c>
      <c r="W2351" s="5">
        <f ca="1">VLOOKUP(CONCATENATE($F2351," ",$G2351),AllocFactorMatrix,(W$4+1),FALSE)*$E2352</f>
        <v>0.50088227484755565</v>
      </c>
      <c r="X2351" s="5">
        <f t="shared" ca="1" si="1164"/>
        <v>3.9372392429831473</v>
      </c>
      <c r="Y2351" s="5">
        <f ca="1">VLOOKUP(CONCATENATE($F2351," ",$G2351),AllocFactorMatrix,(Y$4+1),FALSE)*$E2352</f>
        <v>1.0655971324263973</v>
      </c>
      <c r="Z2351" s="5">
        <f ca="1">VLOOKUP(CONCATENATE($F2351," ",$G2351),AllocFactorMatrix,(Z$4+1),FALSE)*$E2352</f>
        <v>1.6881987002736198E-2</v>
      </c>
      <c r="AA2351" s="5">
        <f t="shared" ca="1" si="1138"/>
        <v>1.0824791194291334</v>
      </c>
      <c r="AB2351" s="5">
        <f ca="1">VLOOKUP(CONCATENATE($F2351," ",$G2351),AllocFactorMatrix,(AB$4+1),FALSE)*$E2352</f>
        <v>3.0364123857019858E-2</v>
      </c>
      <c r="AC2351" s="5">
        <f ca="1">VLOOKUP(CONCATENATE($F2351," ",$G2351),AllocFactorMatrix,(AC$4+1),FALSE)*$E2352</f>
        <v>46.731362618520379</v>
      </c>
      <c r="AD2351" s="5">
        <f ca="1">VLOOKUP(CONCATENATE($F2351," ",$G2351),AllocFactorMatrix,(AD$4+1),FALSE)*$E2352</f>
        <v>12.900568458994876</v>
      </c>
    </row>
    <row r="2352" spans="4:30" collapsed="1">
      <c r="D2352" s="1" t="s">
        <v>534</v>
      </c>
      <c r="E2352" s="40">
        <v>6551</v>
      </c>
      <c r="F2352" s="10" t="s">
        <v>70</v>
      </c>
      <c r="G2352" s="55" t="str">
        <f>$G$15</f>
        <v>TOTAL</v>
      </c>
      <c r="H2352" s="4">
        <f t="shared" ca="1" si="1136"/>
        <v>6551.0000000000009</v>
      </c>
      <c r="I2352" s="5">
        <f ca="1">VLOOKUP(CONCATENATE($F2352," ",$G2352),AllocFactorMatrix,(I$4+1),FALSE)*$E2352</f>
        <v>3885.3558949619951</v>
      </c>
      <c r="J2352" s="5">
        <f ca="1">VLOOKUP(CONCATENATE($F2352," ",$G2352),AllocFactorMatrix,(J$4+1),FALSE)*$E2352</f>
        <v>239.51950630575934</v>
      </c>
      <c r="K2352" s="5">
        <f ca="1">VLOOKUP(CONCATENATE($F2352," ",$G2352),AllocFactorMatrix,(K$4+1),FALSE)*$E2352</f>
        <v>582.47384617133741</v>
      </c>
      <c r="L2352" s="5">
        <f ca="1">VLOOKUP(CONCATENATE($F2352," ",$G2352),AllocFactorMatrix,(L$4+1),FALSE)*$E2352</f>
        <v>17.280173592473687</v>
      </c>
      <c r="M2352" s="5">
        <f ca="1">VLOOKUP(CONCATENATE($F2352," ",$G2352),AllocFactorMatrix,(M$4+1),FALSE)*$E2352</f>
        <v>1.5510986501593909</v>
      </c>
      <c r="N2352" s="5">
        <f t="shared" ca="1" si="1162"/>
        <v>601.30511841397049</v>
      </c>
      <c r="O2352" s="5">
        <f ca="1">VLOOKUP(CONCATENATE($F2352," ",$G2352),AllocFactorMatrix,(O$4+1),FALSE)*$E2352</f>
        <v>430.36005325063581</v>
      </c>
      <c r="P2352" s="5">
        <f ca="1">VLOOKUP(CONCATENATE($F2352," ",$G2352),AllocFactorMatrix,(P$4+1),FALSE)*$E2352</f>
        <v>71.182458627129265</v>
      </c>
      <c r="Q2352" s="5">
        <f ca="1">VLOOKUP(CONCATENATE($F2352," ",$G2352),AllocFactorMatrix,(Q$4+1),FALSE)*$E2352</f>
        <v>20.303913432128844</v>
      </c>
      <c r="R2352" s="5">
        <f ca="1">VLOOKUP(CONCATENATE($F2352," ",$G2352),AllocFactorMatrix,(R$4+1),FALSE)*$E2352</f>
        <v>0.85326244473342328</v>
      </c>
      <c r="S2352" s="5">
        <f t="shared" ca="1" si="1163"/>
        <v>522.69968775462735</v>
      </c>
      <c r="T2352" s="5">
        <f ca="1">VLOOKUP(CONCATENATE($F2352," ",$G2352),AllocFactorMatrix,(T$4+1),FALSE)*$E2352</f>
        <v>14.262335805766691</v>
      </c>
      <c r="U2352" s="5">
        <f ca="1">VLOOKUP(CONCATENATE($F2352," ",$G2352),AllocFactorMatrix,(U$4+1),FALSE)*$E2352</f>
        <v>212.95992478782486</v>
      </c>
      <c r="V2352" s="5">
        <f ca="1">VLOOKUP(CONCATENATE($F2352," ",$G2352),AllocFactorMatrix,(V$4+1),FALSE)*$E2352</f>
        <v>753.31986795191222</v>
      </c>
      <c r="W2352" s="5">
        <f ca="1">VLOOKUP(CONCATENATE($F2352," ",$G2352),AllocFactorMatrix,(W$4+1),FALSE)*$E2352</f>
        <v>112.26685764710591</v>
      </c>
      <c r="X2352" s="5">
        <f t="shared" ca="1" si="1164"/>
        <v>1092.8089861926098</v>
      </c>
      <c r="Y2352" s="5">
        <f ca="1">VLOOKUP(CONCATENATE($F2352," ",$G2352),AllocFactorMatrix,(Y$4+1),FALSE)*$E2352</f>
        <v>129.53538715892421</v>
      </c>
      <c r="Z2352" s="5">
        <f ca="1">VLOOKUP(CONCATENATE($F2352," ",$G2352),AllocFactorMatrix,(Z$4+1),FALSE)*$E2352</f>
        <v>2.1143651667817003</v>
      </c>
      <c r="AA2352" s="5">
        <f t="shared" ca="1" si="1138"/>
        <v>131.64975232570592</v>
      </c>
      <c r="AB2352" s="5">
        <f ca="1">VLOOKUP(CONCATENATE($F2352," ",$G2352),AllocFactorMatrix,(AB$4+1),FALSE)*$E2352</f>
        <v>1.6894459213850284</v>
      </c>
      <c r="AC2352" s="5">
        <f ca="1">VLOOKUP(CONCATENATE($F2352," ",$G2352),AllocFactorMatrix,(AC$4+1),FALSE)*$E2352</f>
        <v>60.512625318006826</v>
      </c>
      <c r="AD2352" s="5">
        <f ca="1">VLOOKUP(CONCATENATE($F2352," ",$G2352),AllocFactorMatrix,(AD$4+1),FALSE)*$E2352</f>
        <v>15.4589828059397</v>
      </c>
    </row>
    <row r="2353" spans="3:30" hidden="1" outlineLevel="1">
      <c r="E2353" s="51"/>
      <c r="F2353" s="52" t="str">
        <f>F2360</f>
        <v>RB_GUP</v>
      </c>
      <c r="G2353" s="55" t="str">
        <f>$G$8</f>
        <v>PRODUCTION</v>
      </c>
      <c r="H2353" s="4">
        <f t="shared" ref="H2353:H2360" ca="1" si="1165">SUBTOTAL(9,I2353:AD2353)</f>
        <v>177865.2849948121</v>
      </c>
      <c r="I2353" s="5">
        <f ca="1">VLOOKUP(CONCATENATE($F2353," ",$G2353),AllocFactorMatrix,(I$4+1),FALSE)*$E2360</f>
        <v>98751.960037151614</v>
      </c>
      <c r="J2353" s="5">
        <f ca="1">VLOOKUP(CONCATENATE($F2353," ",$G2353),AllocFactorMatrix,(J$4+1),FALSE)*$E2360</f>
        <v>4544.0591889814241</v>
      </c>
      <c r="K2353" s="5">
        <f ca="1">VLOOKUP(CONCATENATE($F2353," ",$G2353),AllocFactorMatrix,(K$4+1),FALSE)*$E2360</f>
        <v>14969.435695701397</v>
      </c>
      <c r="L2353" s="5">
        <f ca="1">VLOOKUP(CONCATENATE($F2353," ",$G2353),AllocFactorMatrix,(L$4+1),FALSE)*$E2360</f>
        <v>374.03840947554784</v>
      </c>
      <c r="M2353" s="5">
        <f ca="1">VLOOKUP(CONCATENATE($F2353," ",$G2353),AllocFactorMatrix,(M$4+1),FALSE)*$E2360</f>
        <v>48.149867835109532</v>
      </c>
      <c r="N2353" s="5">
        <f t="shared" ref="N2353:N2360" ca="1" si="1166">SUBTOTAL(9,K2353:M2353)</f>
        <v>15391.623973012054</v>
      </c>
      <c r="O2353" s="5">
        <f ca="1">VLOOKUP(CONCATENATE($F2353," ",$G2353),AllocFactorMatrix,(O$4+1),FALSE)*$E2360</f>
        <v>11387.452069789289</v>
      </c>
      <c r="P2353" s="5">
        <f ca="1">VLOOKUP(CONCATENATE($F2353," ",$G2353),AllocFactorMatrix,(P$4+1),FALSE)*$E2360</f>
        <v>2061.1504621104777</v>
      </c>
      <c r="Q2353" s="5">
        <f ca="1">VLOOKUP(CONCATENATE($F2353," ",$G2353),AllocFactorMatrix,(Q$4+1),FALSE)*$E2360</f>
        <v>797.23844669788468</v>
      </c>
      <c r="R2353" s="5">
        <f ca="1">VLOOKUP(CONCATENATE($F2353," ",$G2353),AllocFactorMatrix,(R$4+1),FALSE)*$E2360</f>
        <v>17.177876927351186</v>
      </c>
      <c r="S2353" s="5">
        <f t="shared" ref="S2353:S2360" ca="1" si="1167">SUBTOTAL(9,O2353:R2353)</f>
        <v>14263.018855525002</v>
      </c>
      <c r="T2353" s="5">
        <f ca="1">VLOOKUP(CONCATENATE($F2353," ",$G2353),AllocFactorMatrix,(T$4+1),FALSE)*$E2360</f>
        <v>361.59317766475198</v>
      </c>
      <c r="U2353" s="5">
        <f ca="1">VLOOKUP(CONCATENATE($F2353," ",$G2353),AllocFactorMatrix,(U$4+1),FALSE)*$E2360</f>
        <v>5757.1919772362708</v>
      </c>
      <c r="V2353" s="5">
        <f ca="1">VLOOKUP(CONCATENATE($F2353," ",$G2353),AllocFactorMatrix,(V$4+1),FALSE)*$E2360</f>
        <v>31222.425358704</v>
      </c>
      <c r="W2353" s="5">
        <f ca="1">VLOOKUP(CONCATENATE($F2353," ",$G2353),AllocFactorMatrix,(W$4+1),FALSE)*$E2360</f>
        <v>4108.0174618591345</v>
      </c>
      <c r="X2353" s="5">
        <f ca="1">SUBTOTAL(9,T2353:W2353)</f>
        <v>41449.227975464157</v>
      </c>
      <c r="Y2353" s="5">
        <f ca="1">VLOOKUP(CONCATENATE($F2353," ",$G2353),AllocFactorMatrix,(Y$4+1),FALSE)*$E2360</f>
        <v>3356.2131397053672</v>
      </c>
      <c r="Z2353" s="5">
        <f ca="1">VLOOKUP(CONCATENATE($F2353," ",$G2353),AllocFactorMatrix,(Z$4+1),FALSE)*$E2360</f>
        <v>69.764537834500928</v>
      </c>
      <c r="AA2353" s="5">
        <f t="shared" ref="AA2353:AA2360" ca="1" si="1168">SUBTOTAL(9,Y2353:Z2353)</f>
        <v>3425.9776775398682</v>
      </c>
      <c r="AB2353" s="5">
        <f ca="1">VLOOKUP(CONCATENATE($F2353," ",$G2353),AllocFactorMatrix,(AB$4+1),FALSE)*$E2360</f>
        <v>39.417287138008966</v>
      </c>
      <c r="AC2353" s="5">
        <f ca="1">VLOOKUP(CONCATENATE($F2353," ",$G2353),AllocFactorMatrix,(AC$4+1),FALSE)*$E2360</f>
        <v>0</v>
      </c>
      <c r="AD2353" s="5">
        <f ca="1">VLOOKUP(CONCATENATE($F2353," ",$G2353),AllocFactorMatrix,(AD$4+1),FALSE)*$E2360</f>
        <v>0</v>
      </c>
    </row>
    <row r="2354" spans="3:30" hidden="1" outlineLevel="1">
      <c r="E2354" s="51"/>
      <c r="F2354" s="52" t="str">
        <f>F2360</f>
        <v>RB_GUP</v>
      </c>
      <c r="G2354" s="55" t="str">
        <f>$G$9</f>
        <v>BULKTRAN</v>
      </c>
      <c r="H2354" s="4">
        <f t="shared" ca="1" si="1165"/>
        <v>94272.517148378058</v>
      </c>
      <c r="I2354" s="5">
        <f ca="1">VLOOKUP(CONCATENATE($F2354," ",$G2354),AllocFactorMatrix,(I$4+1),FALSE)*$E2360</f>
        <v>46437.038414847477</v>
      </c>
      <c r="J2354" s="5">
        <f ca="1">VLOOKUP(CONCATENATE($F2354," ",$G2354),AllocFactorMatrix,(J$4+1),FALSE)*$E2360</f>
        <v>2295.5487387851194</v>
      </c>
      <c r="K2354" s="5">
        <f ca="1">VLOOKUP(CONCATENATE($F2354," ",$G2354),AllocFactorMatrix,(K$4+1),FALSE)*$E2360</f>
        <v>8408.4634704690379</v>
      </c>
      <c r="L2354" s="5">
        <f ca="1">VLOOKUP(CONCATENATE($F2354," ",$G2354),AllocFactorMatrix,(L$4+1),FALSE)*$E2360</f>
        <v>264.66857666067347</v>
      </c>
      <c r="M2354" s="5">
        <f ca="1">VLOOKUP(CONCATENATE($F2354," ",$G2354),AllocFactorMatrix,(M$4+1),FALSE)*$E2360</f>
        <v>24.819772224152224</v>
      </c>
      <c r="N2354" s="5">
        <f t="shared" ca="1" si="1166"/>
        <v>8697.9518193538643</v>
      </c>
      <c r="O2354" s="5">
        <f ca="1">VLOOKUP(CONCATENATE($F2354," ",$G2354),AllocFactorMatrix,(O$4+1),FALSE)*$E2360</f>
        <v>6391.7402645495358</v>
      </c>
      <c r="P2354" s="5">
        <f ca="1">VLOOKUP(CONCATENATE($F2354," ",$G2354),AllocFactorMatrix,(P$4+1),FALSE)*$E2360</f>
        <v>1190.9674279150929</v>
      </c>
      <c r="Q2354" s="5">
        <f ca="1">VLOOKUP(CONCATENATE($F2354," ",$G2354),AllocFactorMatrix,(Q$4+1),FALSE)*$E2360</f>
        <v>538.17600486075128</v>
      </c>
      <c r="R2354" s="5">
        <f ca="1">VLOOKUP(CONCATENATE($F2354," ",$G2354),AllocFactorMatrix,(R$4+1),FALSE)*$E2360</f>
        <v>24.201173360619592</v>
      </c>
      <c r="S2354" s="5">
        <f t="shared" ca="1" si="1167"/>
        <v>8145.0848706859997</v>
      </c>
      <c r="T2354" s="5">
        <f ca="1">VLOOKUP(CONCATENATE($F2354," ",$G2354),AllocFactorMatrix,(T$4+1),FALSE)*$E2360</f>
        <v>223.27985885285304</v>
      </c>
      <c r="U2354" s="5">
        <f ca="1">VLOOKUP(CONCATENATE($F2354," ",$G2354),AllocFactorMatrix,(U$4+1),FALSE)*$E2360</f>
        <v>3653.9368472930969</v>
      </c>
      <c r="V2354" s="5">
        <f ca="1">VLOOKUP(CONCATENATE($F2354," ",$G2354),AllocFactorMatrix,(V$4+1),FALSE)*$E2360</f>
        <v>19311.158907884394</v>
      </c>
      <c r="W2354" s="5">
        <f ca="1">VLOOKUP(CONCATENATE($F2354," ",$G2354),AllocFactorMatrix,(W$4+1),FALSE)*$E2360</f>
        <v>3487.2752305194272</v>
      </c>
      <c r="X2354" s="5">
        <f t="shared" ref="X2354:X2360" ca="1" si="1169">SUBTOTAL(9,T2354:W2354)</f>
        <v>26675.650844549771</v>
      </c>
      <c r="Y2354" s="5">
        <f ca="1">VLOOKUP(CONCATENATE($F2354," ",$G2354),AllocFactorMatrix,(Y$4+1),FALSE)*$E2360</f>
        <v>1962.8932928263889</v>
      </c>
      <c r="Z2354" s="5">
        <f ca="1">VLOOKUP(CONCATENATE($F2354," ",$G2354),AllocFactorMatrix,(Z$4+1),FALSE)*$E2360</f>
        <v>32.877712347447115</v>
      </c>
      <c r="AA2354" s="5">
        <f t="shared" ca="1" si="1168"/>
        <v>1995.7710051738361</v>
      </c>
      <c r="AB2354" s="5">
        <f ca="1">VLOOKUP(CONCATENATE($F2354," ",$G2354),AllocFactorMatrix,(AB$4+1),FALSE)*$E2360</f>
        <v>25.471454981989336</v>
      </c>
      <c r="AC2354" s="5">
        <f ca="1">VLOOKUP(CONCATENATE($F2354," ",$G2354),AllocFactorMatrix,(AC$4+1),FALSE)*$E2360</f>
        <v>0</v>
      </c>
      <c r="AD2354" s="5">
        <f ca="1">VLOOKUP(CONCATENATE($F2354," ",$G2354),AllocFactorMatrix,(AD$4+1),FALSE)*$E2360</f>
        <v>0</v>
      </c>
    </row>
    <row r="2355" spans="3:30" hidden="1" outlineLevel="1">
      <c r="E2355" s="51"/>
      <c r="F2355" s="52" t="str">
        <f>F2360</f>
        <v>RB_GUP</v>
      </c>
      <c r="G2355" s="55" t="str">
        <f>$G$10</f>
        <v>SUBTRAN</v>
      </c>
      <c r="H2355" s="4">
        <f t="shared" ca="1" si="1165"/>
        <v>20708.841824841671</v>
      </c>
      <c r="I2355" s="5">
        <f ca="1">VLOOKUP(CONCATENATE($F2355," ",$G2355),AllocFactorMatrix,(I$4+1),FALSE)*$E2360</f>
        <v>10082.460645588391</v>
      </c>
      <c r="J2355" s="5">
        <f ca="1">VLOOKUP(CONCATENATE($F2355," ",$G2355),AllocFactorMatrix,(J$4+1),FALSE)*$E2360</f>
        <v>486.59274018052855</v>
      </c>
      <c r="K2355" s="5">
        <f ca="1">VLOOKUP(CONCATENATE($F2355," ",$G2355),AllocFactorMatrix,(K$4+1),FALSE)*$E2360</f>
        <v>1770.2005966382646</v>
      </c>
      <c r="L2355" s="5">
        <f ca="1">VLOOKUP(CONCATENATE($F2355," ",$G2355),AllocFactorMatrix,(L$4+1),FALSE)*$E2360</f>
        <v>54.679830887341133</v>
      </c>
      <c r="M2355" s="5">
        <f ca="1">VLOOKUP(CONCATENATE($F2355," ",$G2355),AllocFactorMatrix,(M$4+1),FALSE)*$E2360</f>
        <v>6.8100837534199057</v>
      </c>
      <c r="N2355" s="5">
        <f t="shared" ca="1" si="1166"/>
        <v>1831.6905112790255</v>
      </c>
      <c r="O2355" s="5">
        <f ca="1">VLOOKUP(CONCATENATE($F2355," ",$G2355),AllocFactorMatrix,(O$4+1),FALSE)*$E2360</f>
        <v>1337.414218668149</v>
      </c>
      <c r="P2355" s="5">
        <f ca="1">VLOOKUP(CONCATENATE($F2355," ",$G2355),AllocFactorMatrix,(P$4+1),FALSE)*$E2360</f>
        <v>248.62374334944974</v>
      </c>
      <c r="Q2355" s="5">
        <f ca="1">VLOOKUP(CONCATENATE($F2355," ",$G2355),AllocFactorMatrix,(Q$4+1),FALSE)*$E2360</f>
        <v>147.93408974073006</v>
      </c>
      <c r="R2355" s="5">
        <f ca="1">VLOOKUP(CONCATENATE($F2355," ",$G2355),AllocFactorMatrix,(R$4+1),FALSE)*$E2360</f>
        <v>0</v>
      </c>
      <c r="S2355" s="5">
        <f t="shared" ca="1" si="1167"/>
        <v>1733.9720517583289</v>
      </c>
      <c r="T2355" s="5">
        <f ca="1">VLOOKUP(CONCATENATE($F2355," ",$G2355),AllocFactorMatrix,(T$4+1),FALSE)*$E2360</f>
        <v>46.700208104756371</v>
      </c>
      <c r="U2355" s="5">
        <f ca="1">VLOOKUP(CONCATENATE($F2355," ",$G2355),AllocFactorMatrix,(U$4+1),FALSE)*$E2360</f>
        <v>764.5090699093289</v>
      </c>
      <c r="V2355" s="5">
        <f ca="1">VLOOKUP(CONCATENATE($F2355," ",$G2355),AllocFactorMatrix,(V$4+1),FALSE)*$E2360</f>
        <v>5326.0924222125432</v>
      </c>
      <c r="W2355" s="5">
        <f ca="1">VLOOKUP(CONCATENATE($F2355," ",$G2355),AllocFactorMatrix,(W$4+1),FALSE)*$E2360</f>
        <v>0</v>
      </c>
      <c r="X2355" s="5">
        <f t="shared" ca="1" si="1169"/>
        <v>6137.3017002266288</v>
      </c>
      <c r="Y2355" s="5">
        <f ca="1">VLOOKUP(CONCATENATE($F2355," ",$G2355),AllocFactorMatrix,(Y$4+1),FALSE)*$E2360</f>
        <v>402.52249685613396</v>
      </c>
      <c r="Z2355" s="5">
        <f ca="1">VLOOKUP(CONCATENATE($F2355," ",$G2355),AllocFactorMatrix,(Z$4+1),FALSE)*$E2360</f>
        <v>6.7100609583407724</v>
      </c>
      <c r="AA2355" s="5">
        <f t="shared" ca="1" si="1168"/>
        <v>409.23255781447472</v>
      </c>
      <c r="AB2355" s="5">
        <f ca="1">VLOOKUP(CONCATENATE($F2355," ",$G2355),AllocFactorMatrix,(AB$4+1),FALSE)*$E2360</f>
        <v>5.3751397101085372</v>
      </c>
      <c r="AC2355" s="5">
        <f ca="1">VLOOKUP(CONCATENATE($F2355," ",$G2355),AllocFactorMatrix,(AC$4+1),FALSE)*$E2360</f>
        <v>18.276624104585366</v>
      </c>
      <c r="AD2355" s="5">
        <f ca="1">VLOOKUP(CONCATENATE($F2355," ",$G2355),AllocFactorMatrix,(AD$4+1),FALSE)*$E2360</f>
        <v>3.9398541795990196</v>
      </c>
    </row>
    <row r="2356" spans="3:30" hidden="1" outlineLevel="1">
      <c r="E2356" s="51"/>
      <c r="F2356" s="52" t="str">
        <f>F2360</f>
        <v>RB_GUP</v>
      </c>
      <c r="G2356" s="55" t="str">
        <f>$G$11</f>
        <v>DISTPRI</v>
      </c>
      <c r="H2356" s="4">
        <f t="shared" ca="1" si="1165"/>
        <v>95018.738447043012</v>
      </c>
      <c r="I2356" s="5">
        <f ca="1">VLOOKUP(CONCATENATE($F2356," ",$G2356),AllocFactorMatrix,(I$4+1),FALSE)*$E2360</f>
        <v>63505.075503463813</v>
      </c>
      <c r="J2356" s="5">
        <f ca="1">VLOOKUP(CONCATENATE($F2356," ",$G2356),AllocFactorMatrix,(J$4+1),FALSE)*$E2360</f>
        <v>2993.463476887895</v>
      </c>
      <c r="K2356" s="5">
        <f ca="1">VLOOKUP(CONCATENATE($F2356," ",$G2356),AllocFactorMatrix,(K$4+1),FALSE)*$E2360</f>
        <v>10869.449603495719</v>
      </c>
      <c r="L2356" s="5">
        <f ca="1">VLOOKUP(CONCATENATE($F2356," ",$G2356),AllocFactorMatrix,(L$4+1),FALSE)*$E2360</f>
        <v>335.92255120675588</v>
      </c>
      <c r="M2356" s="5">
        <f ca="1">VLOOKUP(CONCATENATE($F2356," ",$G2356),AllocFactorMatrix,(M$4+1),FALSE)*$E2360</f>
        <v>0</v>
      </c>
      <c r="N2356" s="5">
        <f t="shared" ca="1" si="1166"/>
        <v>11205.372154702474</v>
      </c>
      <c r="O2356" s="5">
        <f ca="1">VLOOKUP(CONCATENATE($F2356," ",$G2356),AllocFactorMatrix,(O$4+1),FALSE)*$E2360</f>
        <v>8150.1873852742792</v>
      </c>
      <c r="P2356" s="5">
        <f ca="1">VLOOKUP(CONCATENATE($F2356," ",$G2356),AllocFactorMatrix,(P$4+1),FALSE)*$E2360</f>
        <v>1517.9729489661859</v>
      </c>
      <c r="Q2356" s="5">
        <f ca="1">VLOOKUP(CONCATENATE($F2356," ",$G2356),AllocFactorMatrix,(Q$4+1),FALSE)*$E2360</f>
        <v>0</v>
      </c>
      <c r="R2356" s="5">
        <f ca="1">VLOOKUP(CONCATENATE($F2356," ",$G2356),AllocFactorMatrix,(R$4+1),FALSE)*$E2360</f>
        <v>0</v>
      </c>
      <c r="S2356" s="5">
        <f t="shared" ca="1" si="1167"/>
        <v>9668.1603342404651</v>
      </c>
      <c r="T2356" s="5">
        <f ca="1">VLOOKUP(CONCATENATE($F2356," ",$G2356),AllocFactorMatrix,(T$4+1),FALSE)*$E2360</f>
        <v>290.54915770633858</v>
      </c>
      <c r="U2356" s="5">
        <f ca="1">VLOOKUP(CONCATENATE($F2356," ",$G2356),AllocFactorMatrix,(U$4+1),FALSE)*$E2360</f>
        <v>4685.9004457743285</v>
      </c>
      <c r="V2356" s="5">
        <f ca="1">VLOOKUP(CONCATENATE($F2356," ",$G2356),AllocFactorMatrix,(V$4+1),FALSE)*$E2360</f>
        <v>0</v>
      </c>
      <c r="W2356" s="5">
        <f ca="1">VLOOKUP(CONCATENATE($F2356," ",$G2356),AllocFactorMatrix,(W$4+1),FALSE)*$E2360</f>
        <v>0</v>
      </c>
      <c r="X2356" s="5">
        <f t="shared" ca="1" si="1169"/>
        <v>4976.4496034806671</v>
      </c>
      <c r="Y2356" s="5">
        <f ca="1">VLOOKUP(CONCATENATE($F2356," ",$G2356),AllocFactorMatrix,(Y$4+1),FALSE)*$E2360</f>
        <v>2457.6560435341225</v>
      </c>
      <c r="Z2356" s="5">
        <f ca="1">VLOOKUP(CONCATENATE($F2356," ",$G2356),AllocFactorMatrix,(Z$4+1),FALSE)*$E2360</f>
        <v>41.003323331969973</v>
      </c>
      <c r="AA2356" s="5">
        <f t="shared" ca="1" si="1168"/>
        <v>2498.6593668660926</v>
      </c>
      <c r="AB2356" s="5">
        <f ca="1">VLOOKUP(CONCATENATE($F2356," ",$G2356),AllocFactorMatrix,(AB$4+1),FALSE)*$E2360</f>
        <v>33.219562325999661</v>
      </c>
      <c r="AC2356" s="5">
        <f ca="1">VLOOKUP(CONCATENATE($F2356," ",$G2356),AllocFactorMatrix,(AC$4+1),FALSE)*$E2360</f>
        <v>113.80560534924363</v>
      </c>
      <c r="AD2356" s="5">
        <f ca="1">VLOOKUP(CONCATENATE($F2356," ",$G2356),AllocFactorMatrix,(AD$4+1),FALSE)*$E2360</f>
        <v>24.532839726376057</v>
      </c>
    </row>
    <row r="2357" spans="3:30" hidden="1" outlineLevel="1">
      <c r="E2357" s="51"/>
      <c r="F2357" s="52" t="str">
        <f>F2360</f>
        <v>RB_GUP</v>
      </c>
      <c r="G2357" s="55" t="str">
        <f>$G$12</f>
        <v>DISTSEC</v>
      </c>
      <c r="H2357" s="4">
        <f t="shared" ca="1" si="1165"/>
        <v>48895.244836024467</v>
      </c>
      <c r="I2357" s="5">
        <f ca="1">VLOOKUP(CONCATENATE($F2357," ",$G2357),AllocFactorMatrix,(I$4+1),FALSE)*$E2360</f>
        <v>36559.045540418578</v>
      </c>
      <c r="J2357" s="5">
        <f ca="1">VLOOKUP(CONCATENATE($F2357," ",$G2357),AllocFactorMatrix,(J$4+1),FALSE)*$E2360</f>
        <v>1762.5232372139471</v>
      </c>
      <c r="K2357" s="5">
        <f ca="1">VLOOKUP(CONCATENATE($F2357," ",$G2357),AllocFactorMatrix,(K$4+1),FALSE)*$E2360</f>
        <v>5318.2671160752507</v>
      </c>
      <c r="L2357" s="5">
        <f ca="1">VLOOKUP(CONCATENATE($F2357," ",$G2357),AllocFactorMatrix,(L$4+1),FALSE)*$E2360</f>
        <v>0</v>
      </c>
      <c r="M2357" s="5">
        <f ca="1">VLOOKUP(CONCATENATE($F2357," ",$G2357),AllocFactorMatrix,(M$4+1),FALSE)*$E2360</f>
        <v>0</v>
      </c>
      <c r="N2357" s="5">
        <f t="shared" ca="1" si="1166"/>
        <v>5318.2671160752507</v>
      </c>
      <c r="O2357" s="5">
        <f ca="1">VLOOKUP(CONCATENATE($F2357," ",$G2357),AllocFactorMatrix,(O$4+1),FALSE)*$E2360</f>
        <v>3388.8205063247092</v>
      </c>
      <c r="P2357" s="5">
        <f ca="1">VLOOKUP(CONCATENATE($F2357," ",$G2357),AllocFactorMatrix,(P$4+1),FALSE)*$E2360</f>
        <v>0</v>
      </c>
      <c r="Q2357" s="5">
        <f ca="1">VLOOKUP(CONCATENATE($F2357," ",$G2357),AllocFactorMatrix,(Q$4+1),FALSE)*$E2360</f>
        <v>0</v>
      </c>
      <c r="R2357" s="5">
        <f ca="1">VLOOKUP(CONCATENATE($F2357," ",$G2357),AllocFactorMatrix,(R$4+1),FALSE)*$E2360</f>
        <v>0</v>
      </c>
      <c r="S2357" s="5">
        <f t="shared" ca="1" si="1167"/>
        <v>3388.8205063247092</v>
      </c>
      <c r="T2357" s="5">
        <f ca="1">VLOOKUP(CONCATENATE($F2357," ",$G2357),AllocFactorMatrix,(T$4+1),FALSE)*$E2360</f>
        <v>91.626597198309753</v>
      </c>
      <c r="U2357" s="5">
        <f ca="1">VLOOKUP(CONCATENATE($F2357," ",$G2357),AllocFactorMatrix,(U$4+1),FALSE)*$E2360</f>
        <v>0</v>
      </c>
      <c r="V2357" s="5">
        <f ca="1">VLOOKUP(CONCATENATE($F2357," ",$G2357),AllocFactorMatrix,(V$4+1),FALSE)*$E2360</f>
        <v>0</v>
      </c>
      <c r="W2357" s="5">
        <f ca="1">VLOOKUP(CONCATENATE($F2357," ",$G2357),AllocFactorMatrix,(W$4+1),FALSE)*$E2360</f>
        <v>0</v>
      </c>
      <c r="X2357" s="5">
        <f t="shared" ca="1" si="1169"/>
        <v>91.626597198309753</v>
      </c>
      <c r="Y2357" s="5">
        <f ca="1">VLOOKUP(CONCATENATE($F2357," ",$G2357),AllocFactorMatrix,(Y$4+1),FALSE)*$E2360</f>
        <v>1249.9464255913158</v>
      </c>
      <c r="Z2357" s="5">
        <f ca="1">VLOOKUP(CONCATENATE($F2357," ",$G2357),AllocFactorMatrix,(Z$4+1),FALSE)*$E2360</f>
        <v>0</v>
      </c>
      <c r="AA2357" s="5">
        <f t="shared" ca="1" si="1168"/>
        <v>1249.9464255913158</v>
      </c>
      <c r="AB2357" s="5">
        <f ca="1">VLOOKUP(CONCATENATE($F2357," ",$G2357),AllocFactorMatrix,(AB$4+1),FALSE)*$E2360</f>
        <v>12.970734267637312</v>
      </c>
      <c r="AC2357" s="5">
        <f ca="1">VLOOKUP(CONCATENATE($F2357," ",$G2357),AllocFactorMatrix,(AC$4+1),FALSE)*$E2360</f>
        <v>440.40631582577777</v>
      </c>
      <c r="AD2357" s="5">
        <f ca="1">VLOOKUP(CONCATENATE($F2357," ",$G2357),AllocFactorMatrix,(AD$4+1),FALSE)*$E2360</f>
        <v>71.638363108950699</v>
      </c>
    </row>
    <row r="2358" spans="3:30" hidden="1" outlineLevel="1">
      <c r="E2358" s="51"/>
      <c r="F2358" s="52" t="str">
        <f>F2360</f>
        <v>RB_GUP</v>
      </c>
      <c r="G2358" s="55" t="str">
        <f>$G$13</f>
        <v>ENERGY</v>
      </c>
      <c r="H2358" s="4">
        <f t="shared" ca="1" si="1165"/>
        <v>1502.8873199796603</v>
      </c>
      <c r="I2358" s="5">
        <f ca="1">VLOOKUP(CONCATENATE($F2358," ",$G2358),AllocFactorMatrix,(I$4+1),FALSE)*$E2360</f>
        <v>563.92403378374627</v>
      </c>
      <c r="J2358" s="5">
        <f ca="1">VLOOKUP(CONCATENATE($F2358," ",$G2358),AllocFactorMatrix,(J$4+1),FALSE)*$E2360</f>
        <v>36.54592135053651</v>
      </c>
      <c r="K2358" s="5">
        <f ca="1">VLOOKUP(CONCATENATE($F2358," ",$G2358),AllocFactorMatrix,(K$4+1),FALSE)*$E2360</f>
        <v>122.61552784527571</v>
      </c>
      <c r="L2358" s="5">
        <f ca="1">VLOOKUP(CONCATENATE($F2358," ",$G2358),AllocFactorMatrix,(L$4+1),FALSE)*$E2360</f>
        <v>3.8969998407905413</v>
      </c>
      <c r="M2358" s="5">
        <f ca="1">VLOOKUP(CONCATENATE($F2358," ",$G2358),AllocFactorMatrix,(M$4+1),FALSE)*$E2360</f>
        <v>0.35925782857450456</v>
      </c>
      <c r="N2358" s="5">
        <f t="shared" ca="1" si="1166"/>
        <v>126.87178551464075</v>
      </c>
      <c r="O2358" s="5">
        <f ca="1">VLOOKUP(CONCATENATE($F2358," ",$G2358),AllocFactorMatrix,(O$4+1),FALSE)*$E2360</f>
        <v>111.7902876227329</v>
      </c>
      <c r="P2358" s="5">
        <f ca="1">VLOOKUP(CONCATENATE($F2358," ",$G2358),AllocFactorMatrix,(P$4+1),FALSE)*$E2360</f>
        <v>20.723768293898193</v>
      </c>
      <c r="Q2358" s="5">
        <f ca="1">VLOOKUP(CONCATENATE($F2358," ",$G2358),AllocFactorMatrix,(Q$4+1),FALSE)*$E2360</f>
        <v>9.4163498686894371</v>
      </c>
      <c r="R2358" s="5">
        <f ca="1">VLOOKUP(CONCATENATE($F2358," ",$G2358),AllocFactorMatrix,(R$4+1),FALSE)*$E2360</f>
        <v>0.43629845606883866</v>
      </c>
      <c r="S2358" s="5">
        <f t="shared" ca="1" si="1167"/>
        <v>142.36670424138939</v>
      </c>
      <c r="T2358" s="5">
        <f ca="1">VLOOKUP(CONCATENATE($F2358," ",$G2358),AllocFactorMatrix,(T$4+1),FALSE)*$E2360</f>
        <v>4.2840156638742117</v>
      </c>
      <c r="U2358" s="5">
        <f ca="1">VLOOKUP(CONCATENATE($F2358," ",$G2358),AllocFactorMatrix,(U$4+1),FALSE)*$E2360</f>
        <v>75.220897261103701</v>
      </c>
      <c r="V2358" s="5">
        <f ca="1">VLOOKUP(CONCATENATE($F2358," ",$G2358),AllocFactorMatrix,(V$4+1),FALSE)*$E2360</f>
        <v>427.0730245218295</v>
      </c>
      <c r="W2358" s="5">
        <f ca="1">VLOOKUP(CONCATENATE($F2358," ",$G2358),AllocFactorMatrix,(W$4+1),FALSE)*$E2360</f>
        <v>81.025748251888004</v>
      </c>
      <c r="X2358" s="5">
        <f t="shared" ca="1" si="1169"/>
        <v>587.60368569869547</v>
      </c>
      <c r="Y2358" s="5">
        <f ca="1">VLOOKUP(CONCATENATE($F2358," ",$G2358),AllocFactorMatrix,(Y$4+1),FALSE)*$E2360</f>
        <v>30.287358664132967</v>
      </c>
      <c r="Z2358" s="5">
        <f ca="1">VLOOKUP(CONCATENATE($F2358," ",$G2358),AllocFactorMatrix,(Z$4+1),FALSE)*$E2360</f>
        <v>0.49302991632360804</v>
      </c>
      <c r="AA2358" s="5">
        <f t="shared" ca="1" si="1168"/>
        <v>30.780388580456574</v>
      </c>
      <c r="AB2358" s="5">
        <f ca="1">VLOOKUP(CONCATENATE($F2358," ",$G2358),AllocFactorMatrix,(AB$4+1),FALSE)*$E2360</f>
        <v>0.54993521214254748</v>
      </c>
      <c r="AC2358" s="5">
        <f ca="1">VLOOKUP(CONCATENATE($F2358," ",$G2358),AllocFactorMatrix,(AC$4+1),FALSE)*$E2360</f>
        <v>11.89161255464677</v>
      </c>
      <c r="AD2358" s="5">
        <f ca="1">VLOOKUP(CONCATENATE($F2358," ",$G2358),AllocFactorMatrix,(AD$4+1),FALSE)*$E2360</f>
        <v>2.3532530434059855</v>
      </c>
    </row>
    <row r="2359" spans="3:30" hidden="1" outlineLevel="1">
      <c r="E2359" s="51"/>
      <c r="F2359" s="52" t="str">
        <f>F2360</f>
        <v>RB_GUP</v>
      </c>
      <c r="G2359" s="55" t="str">
        <f>$G$14</f>
        <v>CUSTOMER</v>
      </c>
      <c r="H2359" s="4">
        <f t="shared" ca="1" si="1165"/>
        <v>23537.485428920911</v>
      </c>
      <c r="I2359" s="5">
        <f ca="1">VLOOKUP(CONCATENATE($F2359," ",$G2359),AllocFactorMatrix,(I$4+1),FALSE)*$E2360</f>
        <v>11007.038020059363</v>
      </c>
      <c r="J2359" s="5">
        <f ca="1">VLOOKUP(CONCATENATE($F2359," ",$G2359),AllocFactorMatrix,(J$4+1),FALSE)*$E2360</f>
        <v>2883.6617173624177</v>
      </c>
      <c r="K2359" s="5">
        <f ca="1">VLOOKUP(CONCATENATE($F2359," ",$G2359),AllocFactorMatrix,(K$4+1),FALSE)*$E2360</f>
        <v>818.58890654647075</v>
      </c>
      <c r="L2359" s="5">
        <f ca="1">VLOOKUP(CONCATENATE($F2359," ",$G2359),AllocFactorMatrix,(L$4+1),FALSE)*$E2360</f>
        <v>264.23597280788817</v>
      </c>
      <c r="M2359" s="5">
        <f ca="1">VLOOKUP(CONCATENATE($F2359," ",$G2359),AllocFactorMatrix,(M$4+1),FALSE)*$E2360</f>
        <v>42.890819746000062</v>
      </c>
      <c r="N2359" s="5">
        <f t="shared" ca="1" si="1166"/>
        <v>1125.715699100359</v>
      </c>
      <c r="O2359" s="5">
        <f ca="1">VLOOKUP(CONCATENATE($F2359," ",$G2359),AllocFactorMatrix,(O$4+1),FALSE)*$E2360</f>
        <v>232.30360791142553</v>
      </c>
      <c r="P2359" s="5">
        <f ca="1">VLOOKUP(CONCATENATE($F2359," ",$G2359),AllocFactorMatrix,(P$4+1),FALSE)*$E2360</f>
        <v>68.787983957451956</v>
      </c>
      <c r="Q2359" s="5">
        <f ca="1">VLOOKUP(CONCATENATE($F2359," ",$G2359),AllocFactorMatrix,(Q$4+1),FALSE)*$E2360</f>
        <v>149.42380078280303</v>
      </c>
      <c r="R2359" s="5">
        <f ca="1">VLOOKUP(CONCATENATE($F2359," ",$G2359),AllocFactorMatrix,(R$4+1),FALSE)*$E2360</f>
        <v>26.257339496610033</v>
      </c>
      <c r="S2359" s="5">
        <f t="shared" ca="1" si="1167"/>
        <v>476.77273214829052</v>
      </c>
      <c r="T2359" s="5">
        <f ca="1">VLOOKUP(CONCATENATE($F2359," ",$G2359),AllocFactorMatrix,(T$4+1),FALSE)*$E2360</f>
        <v>1.5988665987919477</v>
      </c>
      <c r="U2359" s="5">
        <f ca="1">VLOOKUP(CONCATENATE($F2359," ",$G2359),AllocFactorMatrix,(U$4+1),FALSE)*$E2360</f>
        <v>40.810470751447085</v>
      </c>
      <c r="V2359" s="5">
        <f ca="1">VLOOKUP(CONCATENATE($F2359," ",$G2359),AllocFactorMatrix,(V$4+1),FALSE)*$E2360</f>
        <v>219.74362444295505</v>
      </c>
      <c r="W2359" s="5">
        <f ca="1">VLOOKUP(CONCATENATE($F2359," ",$G2359),AllocFactorMatrix,(W$4+1),FALSE)*$E2360</f>
        <v>39.386444480296568</v>
      </c>
      <c r="X2359" s="5">
        <f t="shared" ca="1" si="1169"/>
        <v>301.53940627349067</v>
      </c>
      <c r="Y2359" s="5">
        <f ca="1">VLOOKUP(CONCATENATE($F2359," ",$G2359),AllocFactorMatrix,(Y$4+1),FALSE)*$E2360</f>
        <v>64.307527261638356</v>
      </c>
      <c r="Z2359" s="5">
        <f ca="1">VLOOKUP(CONCATENATE($F2359," ",$G2359),AllocFactorMatrix,(Z$4+1),FALSE)*$E2360</f>
        <v>1.1657595091023647</v>
      </c>
      <c r="AA2359" s="5">
        <f t="shared" ca="1" si="1168"/>
        <v>65.473286770740714</v>
      </c>
      <c r="AB2359" s="5">
        <f ca="1">VLOOKUP(CONCATENATE($F2359," ",$G2359),AllocFactorMatrix,(AB$4+1),FALSE)*$E2360</f>
        <v>1.2071566699134717</v>
      </c>
      <c r="AC2359" s="5">
        <f ca="1">VLOOKUP(CONCATENATE($F2359," ",$G2359),AllocFactorMatrix,(AC$4+1),FALSE)*$E2360</f>
        <v>6838.6879026413653</v>
      </c>
      <c r="AD2359" s="5">
        <f ca="1">VLOOKUP(CONCATENATE($F2359," ",$G2359),AllocFactorMatrix,(AD$4+1),FALSE)*$E2360</f>
        <v>837.38950789496732</v>
      </c>
    </row>
    <row r="2360" spans="3:30" collapsed="1">
      <c r="D2360" s="1" t="s">
        <v>538</v>
      </c>
      <c r="E2360" s="61">
        <v>461801</v>
      </c>
      <c r="F2360" s="57" t="s">
        <v>74</v>
      </c>
      <c r="G2360" s="55" t="str">
        <f>$G$15</f>
        <v>TOTAL</v>
      </c>
      <c r="H2360" s="4">
        <f t="shared" ca="1" si="1165"/>
        <v>461801.00000000006</v>
      </c>
      <c r="I2360" s="5">
        <f ca="1">VLOOKUP(CONCATENATE($F2360," ",$G2360),AllocFactorMatrix,(I$4+1),FALSE)*$E2360</f>
        <v>266906.54219531303</v>
      </c>
      <c r="J2360" s="5">
        <f ca="1">VLOOKUP(CONCATENATE($F2360," ",$G2360),AllocFactorMatrix,(J$4+1),FALSE)*$E2360</f>
        <v>15002.395020761867</v>
      </c>
      <c r="K2360" s="5">
        <f ca="1">VLOOKUP(CONCATENATE($F2360," ",$G2360),AllocFactorMatrix,(K$4+1),FALSE)*$E2360</f>
        <v>42277.02091677142</v>
      </c>
      <c r="L2360" s="5">
        <f ca="1">VLOOKUP(CONCATENATE($F2360," ",$G2360),AllocFactorMatrix,(L$4+1),FALSE)*$E2360</f>
        <v>1297.4423408789969</v>
      </c>
      <c r="M2360" s="5">
        <f ca="1">VLOOKUP(CONCATENATE($F2360," ",$G2360),AllocFactorMatrix,(M$4+1),FALSE)*$E2360</f>
        <v>123.02980138725624</v>
      </c>
      <c r="N2360" s="5">
        <f t="shared" ca="1" si="1166"/>
        <v>43697.493059037675</v>
      </c>
      <c r="O2360" s="5">
        <f ca="1">VLOOKUP(CONCATENATE($F2360," ",$G2360),AllocFactorMatrix,(O$4+1),FALSE)*$E2360</f>
        <v>30999.708340140118</v>
      </c>
      <c r="P2360" s="5">
        <f ca="1">VLOOKUP(CONCATENATE($F2360," ",$G2360),AllocFactorMatrix,(P$4+1),FALSE)*$E2360</f>
        <v>5108.2263345925567</v>
      </c>
      <c r="Q2360" s="5">
        <f ca="1">VLOOKUP(CONCATENATE($F2360," ",$G2360),AllocFactorMatrix,(Q$4+1),FALSE)*$E2360</f>
        <v>1642.1886919508584</v>
      </c>
      <c r="R2360" s="5">
        <f ca="1">VLOOKUP(CONCATENATE($F2360," ",$G2360),AllocFactorMatrix,(R$4+1),FALSE)*$E2360</f>
        <v>68.072688240649654</v>
      </c>
      <c r="S2360" s="5">
        <f t="shared" ca="1" si="1167"/>
        <v>37818.196054924192</v>
      </c>
      <c r="T2360" s="5">
        <f ca="1">VLOOKUP(CONCATENATE($F2360," ",$G2360),AllocFactorMatrix,(T$4+1),FALSE)*$E2360</f>
        <v>1019.6318817896758</v>
      </c>
      <c r="U2360" s="5">
        <f ca="1">VLOOKUP(CONCATENATE($F2360," ",$G2360),AllocFactorMatrix,(U$4+1),FALSE)*$E2360</f>
        <v>14977.569708225574</v>
      </c>
      <c r="V2360" s="5">
        <f ca="1">VLOOKUP(CONCATENATE($F2360," ",$G2360),AllocFactorMatrix,(V$4+1),FALSE)*$E2360</f>
        <v>56506.493337765722</v>
      </c>
      <c r="W2360" s="5">
        <f ca="1">VLOOKUP(CONCATENATE($F2360," ",$G2360),AllocFactorMatrix,(W$4+1),FALSE)*$E2360</f>
        <v>7715.7048851107465</v>
      </c>
      <c r="X2360" s="5">
        <f t="shared" ca="1" si="1169"/>
        <v>80219.39981289173</v>
      </c>
      <c r="Y2360" s="5">
        <f ca="1">VLOOKUP(CONCATENATE($F2360," ",$G2360),AllocFactorMatrix,(Y$4+1),FALSE)*$E2360</f>
        <v>9523.8262844391011</v>
      </c>
      <c r="Z2360" s="5">
        <f ca="1">VLOOKUP(CONCATENATE($F2360," ",$G2360),AllocFactorMatrix,(Z$4+1),FALSE)*$E2360</f>
        <v>152.01442389768476</v>
      </c>
      <c r="AA2360" s="5">
        <f t="shared" ca="1" si="1168"/>
        <v>9675.8407083367856</v>
      </c>
      <c r="AB2360" s="5">
        <f ca="1">VLOOKUP(CONCATENATE($F2360," ",$G2360),AllocFactorMatrix,(AB$4+1),FALSE)*$E2360</f>
        <v>118.21127030579981</v>
      </c>
      <c r="AC2360" s="5">
        <f ca="1">VLOOKUP(CONCATENATE($F2360," ",$G2360),AllocFactorMatrix,(AC$4+1),FALSE)*$E2360</f>
        <v>7423.068060475618</v>
      </c>
      <c r="AD2360" s="5">
        <f ca="1">VLOOKUP(CONCATENATE($F2360," ",$G2360),AllocFactorMatrix,(AD$4+1),FALSE)*$E2360</f>
        <v>939.85381795329909</v>
      </c>
    </row>
    <row r="2361" spans="3:30" hidden="1" outlineLevel="1">
      <c r="E2361" s="11"/>
      <c r="F2361" s="11"/>
      <c r="G2361" s="55" t="str">
        <f>$G$8</f>
        <v>PRODUCTION</v>
      </c>
      <c r="H2361" s="53">
        <f t="shared" ref="H2361:AD2361" ca="1" si="1170">+H2265+H2273+H2281+H2289+H2297+H2305+H2313+H2321+H2329+H2337+H2345+H2353</f>
        <v>8833209.8376720194</v>
      </c>
      <c r="I2361" s="53">
        <f t="shared" ca="1" si="1170"/>
        <v>4862346.4104246264</v>
      </c>
      <c r="J2361" s="53">
        <f t="shared" ca="1" si="1170"/>
        <v>227931.33885457943</v>
      </c>
      <c r="K2361" s="53">
        <f t="shared" ca="1" si="1170"/>
        <v>750772.37272292341</v>
      </c>
      <c r="L2361" s="53">
        <f t="shared" ca="1" si="1170"/>
        <v>18839.578360218253</v>
      </c>
      <c r="M2361" s="53">
        <f t="shared" ca="1" si="1170"/>
        <v>2403.0468465252961</v>
      </c>
      <c r="N2361" s="53">
        <f t="shared" ca="1" si="1170"/>
        <v>772014.99792966701</v>
      </c>
      <c r="O2361" s="53">
        <f t="shared" ca="1" si="1170"/>
        <v>571431.1598983258</v>
      </c>
      <c r="P2361" s="53">
        <f t="shared" ca="1" si="1170"/>
        <v>103731.7013208587</v>
      </c>
      <c r="Q2361" s="53">
        <f t="shared" ca="1" si="1170"/>
        <v>40302.478893196429</v>
      </c>
      <c r="R2361" s="53">
        <f t="shared" ca="1" si="1170"/>
        <v>899.51724861677474</v>
      </c>
      <c r="S2361" s="53">
        <f t="shared" ca="1" si="1170"/>
        <v>716364.8573609977</v>
      </c>
      <c r="T2361" s="53">
        <f t="shared" ca="1" si="1170"/>
        <v>18034.778741156919</v>
      </c>
      <c r="U2361" s="53">
        <f t="shared" ca="1" si="1170"/>
        <v>288494.76088536158</v>
      </c>
      <c r="V2361" s="53">
        <f t="shared" ca="1" si="1170"/>
        <v>1566462.6989997418</v>
      </c>
      <c r="W2361" s="53">
        <f t="shared" ca="1" si="1170"/>
        <v>208091.39913384966</v>
      </c>
      <c r="X2361" s="53">
        <f t="shared" ca="1" si="1170"/>
        <v>2081083.63776011</v>
      </c>
      <c r="Y2361" s="53">
        <f t="shared" ca="1" si="1170"/>
        <v>168011.89491934408</v>
      </c>
      <c r="Z2361" s="53">
        <f t="shared" ca="1" si="1170"/>
        <v>3455.5799323393217</v>
      </c>
      <c r="AA2361" s="53">
        <f t="shared" ca="1" si="1170"/>
        <v>171467.47485168345</v>
      </c>
      <c r="AB2361" s="53">
        <f t="shared" ca="1" si="1170"/>
        <v>2001.1204903539333</v>
      </c>
      <c r="AC2361" s="53">
        <f t="shared" ca="1" si="1170"/>
        <v>0</v>
      </c>
      <c r="AD2361" s="53">
        <f t="shared" ca="1" si="1170"/>
        <v>0</v>
      </c>
    </row>
    <row r="2362" spans="3:30" hidden="1" outlineLevel="1">
      <c r="E2362" s="11"/>
      <c r="F2362" s="11"/>
      <c r="G2362" s="55" t="str">
        <f>$G$9</f>
        <v>BULKTRAN</v>
      </c>
      <c r="H2362" s="53">
        <f t="shared" ref="H2362:AD2362" ca="1" si="1171">+H2266+H2274+H2282+H2290+H2298+H2306+H2314+H2322+H2330+H2338+H2346+H2354</f>
        <v>2898389.2671986399</v>
      </c>
      <c r="I2362" s="53">
        <f t="shared" ca="1" si="1171"/>
        <v>1412693.0069131667</v>
      </c>
      <c r="J2362" s="53">
        <f t="shared" ca="1" si="1171"/>
        <v>71616.544556892521</v>
      </c>
      <c r="K2362" s="53">
        <f t="shared" ca="1" si="1171"/>
        <v>261443.68846170188</v>
      </c>
      <c r="L2362" s="53">
        <f t="shared" ca="1" si="1171"/>
        <v>8241.9689671113938</v>
      </c>
      <c r="M2362" s="53">
        <f t="shared" ca="1" si="1171"/>
        <v>806.68395050988909</v>
      </c>
      <c r="N2362" s="53">
        <f t="shared" ca="1" si="1171"/>
        <v>270492.34137932322</v>
      </c>
      <c r="O2362" s="53">
        <f t="shared" ca="1" si="1171"/>
        <v>198730.84873298122</v>
      </c>
      <c r="P2362" s="53">
        <f t="shared" ca="1" si="1171"/>
        <v>37152.346408680212</v>
      </c>
      <c r="Q2362" s="53">
        <f t="shared" ca="1" si="1171"/>
        <v>16820.091871534663</v>
      </c>
      <c r="R2362" s="53">
        <f t="shared" ca="1" si="1171"/>
        <v>767.4471145482155</v>
      </c>
      <c r="S2362" s="53">
        <f t="shared" ca="1" si="1171"/>
        <v>253470.7341277443</v>
      </c>
      <c r="T2362" s="53">
        <f t="shared" ca="1" si="1171"/>
        <v>6867.9537237638715</v>
      </c>
      <c r="U2362" s="53">
        <f t="shared" ca="1" si="1171"/>
        <v>113145.589435951</v>
      </c>
      <c r="V2362" s="53">
        <f t="shared" ca="1" si="1171"/>
        <v>598990.7098755975</v>
      </c>
      <c r="W2362" s="53">
        <f t="shared" ca="1" si="1171"/>
        <v>108535.38381493633</v>
      </c>
      <c r="X2362" s="53">
        <f t="shared" ca="1" si="1171"/>
        <v>827539.63685024914</v>
      </c>
      <c r="Y2362" s="53">
        <f t="shared" ca="1" si="1171"/>
        <v>60767.00101534852</v>
      </c>
      <c r="Z2362" s="53">
        <f t="shared" ca="1" si="1171"/>
        <v>1008.328742388856</v>
      </c>
      <c r="AA2362" s="53">
        <f t="shared" ca="1" si="1171"/>
        <v>61775.329757737389</v>
      </c>
      <c r="AB2362" s="53">
        <f t="shared" ca="1" si="1171"/>
        <v>801.67361352718285</v>
      </c>
      <c r="AC2362" s="53">
        <f t="shared" ca="1" si="1171"/>
        <v>0</v>
      </c>
      <c r="AD2362" s="53">
        <f t="shared" ca="1" si="1171"/>
        <v>0</v>
      </c>
    </row>
    <row r="2363" spans="3:30" hidden="1" outlineLevel="1">
      <c r="E2363" s="11"/>
      <c r="F2363" s="11"/>
      <c r="G2363" s="55" t="str">
        <f>$G$10</f>
        <v>SUBTRAN</v>
      </c>
      <c r="H2363" s="53">
        <f t="shared" ref="H2363:AD2363" ca="1" si="1172">+H2267+H2275+H2283+H2291+H2299+H2307+H2315+H2323+H2331+H2339+H2347+H2355</f>
        <v>636841.98670381226</v>
      </c>
      <c r="I2363" s="53">
        <f t="shared" ca="1" si="1172"/>
        <v>306947.86433235684</v>
      </c>
      <c r="J2363" s="53">
        <f t="shared" ca="1" si="1172"/>
        <v>15174.054714607077</v>
      </c>
      <c r="K2363" s="53">
        <f t="shared" ca="1" si="1172"/>
        <v>55025.55475974919</v>
      </c>
      <c r="L2363" s="53">
        <f t="shared" ca="1" si="1172"/>
        <v>1702.0257505584343</v>
      </c>
      <c r="M2363" s="53">
        <f t="shared" ca="1" si="1172"/>
        <v>223.6667445186597</v>
      </c>
      <c r="N2363" s="53">
        <f t="shared" ca="1" si="1172"/>
        <v>56951.247254826274</v>
      </c>
      <c r="O2363" s="53">
        <f t="shared" ca="1" si="1172"/>
        <v>41571.614647751812</v>
      </c>
      <c r="P2363" s="53">
        <f t="shared" ca="1" si="1172"/>
        <v>7752.4393085992651</v>
      </c>
      <c r="Q2363" s="53">
        <f t="shared" ca="1" si="1172"/>
        <v>4620.7800026276927</v>
      </c>
      <c r="R2363" s="53">
        <f t="shared" ca="1" si="1172"/>
        <v>0</v>
      </c>
      <c r="S2363" s="53">
        <f t="shared" ca="1" si="1172"/>
        <v>53944.833958978757</v>
      </c>
      <c r="T2363" s="53">
        <f t="shared" ca="1" si="1172"/>
        <v>1436.784492618508</v>
      </c>
      <c r="U2363" s="53">
        <f t="shared" ca="1" si="1172"/>
        <v>23671.238279289595</v>
      </c>
      <c r="V2363" s="53">
        <f t="shared" ca="1" si="1172"/>
        <v>165178.2515536726</v>
      </c>
      <c r="W2363" s="53">
        <f t="shared" ca="1" si="1172"/>
        <v>0</v>
      </c>
      <c r="X2363" s="53">
        <f t="shared" ca="1" si="1172"/>
        <v>190286.27432558069</v>
      </c>
      <c r="Y2363" s="53">
        <f t="shared" ca="1" si="1172"/>
        <v>12460.386865574515</v>
      </c>
      <c r="Z2363" s="53">
        <f t="shared" ca="1" si="1172"/>
        <v>205.86295731926353</v>
      </c>
      <c r="AA2363" s="53">
        <f t="shared" ca="1" si="1172"/>
        <v>12666.249822893784</v>
      </c>
      <c r="AB2363" s="53">
        <f t="shared" ca="1" si="1172"/>
        <v>169.04045250646917</v>
      </c>
      <c r="AC2363" s="53">
        <f t="shared" ca="1" si="1172"/>
        <v>577.71326970174869</v>
      </c>
      <c r="AD2363" s="53">
        <f t="shared" ca="1" si="1172"/>
        <v>124.70857236052171</v>
      </c>
    </row>
    <row r="2364" spans="3:30" hidden="1" outlineLevel="1">
      <c r="E2364" s="11"/>
      <c r="F2364" s="11"/>
      <c r="G2364" s="55" t="str">
        <f>$G$11</f>
        <v>DISTPRI</v>
      </c>
      <c r="H2364" s="53">
        <f t="shared" ref="H2364:AD2364" ca="1" si="1173">+H2268+H2276+H2284+H2292+H2300+H2308+H2316+H2324+H2332+H2340+H2348+H2356</f>
        <v>4535366.7932868013</v>
      </c>
      <c r="I2364" s="53">
        <f t="shared" ca="1" si="1173"/>
        <v>3016137.1153149782</v>
      </c>
      <c r="J2364" s="53">
        <f t="shared" ca="1" si="1173"/>
        <v>144627.74504851355</v>
      </c>
      <c r="K2364" s="53">
        <f t="shared" ca="1" si="1173"/>
        <v>524147.460670256</v>
      </c>
      <c r="L2364" s="53">
        <f t="shared" ca="1" si="1173"/>
        <v>16202.458422066777</v>
      </c>
      <c r="M2364" s="53">
        <f t="shared" ca="1" si="1173"/>
        <v>0</v>
      </c>
      <c r="N2364" s="53">
        <f t="shared" ca="1" si="1173"/>
        <v>540349.91909232282</v>
      </c>
      <c r="O2364" s="53">
        <f t="shared" ca="1" si="1173"/>
        <v>393147.78393174504</v>
      </c>
      <c r="P2364" s="53">
        <f t="shared" ca="1" si="1173"/>
        <v>73388.543617071453</v>
      </c>
      <c r="Q2364" s="53">
        <f t="shared" ca="1" si="1173"/>
        <v>0</v>
      </c>
      <c r="R2364" s="53">
        <f t="shared" ca="1" si="1173"/>
        <v>0</v>
      </c>
      <c r="S2364" s="53">
        <f t="shared" ca="1" si="1173"/>
        <v>466536.32754881657</v>
      </c>
      <c r="T2364" s="53">
        <f t="shared" ca="1" si="1173"/>
        <v>13908.778685899177</v>
      </c>
      <c r="U2364" s="53">
        <f t="shared" ca="1" si="1173"/>
        <v>225280.63246749231</v>
      </c>
      <c r="V2364" s="53">
        <f t="shared" ca="1" si="1173"/>
        <v>0</v>
      </c>
      <c r="W2364" s="53">
        <f t="shared" ca="1" si="1173"/>
        <v>0</v>
      </c>
      <c r="X2364" s="53">
        <f t="shared" ca="1" si="1173"/>
        <v>239189.4111533915</v>
      </c>
      <c r="Y2364" s="53">
        <f t="shared" ca="1" si="1173"/>
        <v>118191.34776334016</v>
      </c>
      <c r="Z2364" s="53">
        <f t="shared" ca="1" si="1173"/>
        <v>1959.1993013224744</v>
      </c>
      <c r="AA2364" s="53">
        <f t="shared" ca="1" si="1173"/>
        <v>120150.54706466263</v>
      </c>
      <c r="AB2364" s="53">
        <f t="shared" ca="1" si="1173"/>
        <v>1616.0905437081665</v>
      </c>
      <c r="AC2364" s="53">
        <f t="shared" ca="1" si="1173"/>
        <v>5560.870745806269</v>
      </c>
      <c r="AD2364" s="53">
        <f t="shared" ca="1" si="1173"/>
        <v>1198.766774603112</v>
      </c>
    </row>
    <row r="2365" spans="3:30" hidden="1" outlineLevel="1">
      <c r="E2365" s="11"/>
      <c r="F2365" s="11"/>
      <c r="G2365" s="55" t="str">
        <f>$G$12</f>
        <v>DISTSEC</v>
      </c>
      <c r="H2365" s="53">
        <f t="shared" ref="H2365:AD2365" ca="1" si="1174">+H2269+H2277+H2285+H2293+H2301+H2309+H2317+H2325+H2333+H2341+H2349+H2357</f>
        <v>2172544.9981738869</v>
      </c>
      <c r="I2365" s="53">
        <f t="shared" ca="1" si="1174"/>
        <v>1617498.8714332583</v>
      </c>
      <c r="J2365" s="53">
        <f t="shared" ca="1" si="1174"/>
        <v>79415.998728967665</v>
      </c>
      <c r="K2365" s="53">
        <f t="shared" ca="1" si="1174"/>
        <v>239140.85646920709</v>
      </c>
      <c r="L2365" s="53">
        <f t="shared" ca="1" si="1174"/>
        <v>0</v>
      </c>
      <c r="M2365" s="53">
        <f t="shared" ca="1" si="1174"/>
        <v>0</v>
      </c>
      <c r="N2365" s="53">
        <f t="shared" ca="1" si="1174"/>
        <v>239140.85646920709</v>
      </c>
      <c r="O2365" s="53">
        <f t="shared" ca="1" si="1174"/>
        <v>152425.93057817555</v>
      </c>
      <c r="P2365" s="53">
        <f t="shared" ca="1" si="1174"/>
        <v>0</v>
      </c>
      <c r="Q2365" s="53">
        <f t="shared" ca="1" si="1174"/>
        <v>0</v>
      </c>
      <c r="R2365" s="53">
        <f t="shared" ca="1" si="1174"/>
        <v>0</v>
      </c>
      <c r="S2365" s="53">
        <f t="shared" ca="1" si="1174"/>
        <v>152425.93057817555</v>
      </c>
      <c r="T2365" s="53">
        <f t="shared" ca="1" si="1174"/>
        <v>4088.1936293496706</v>
      </c>
      <c r="U2365" s="53">
        <f t="shared" ca="1" si="1174"/>
        <v>0</v>
      </c>
      <c r="V2365" s="53">
        <f t="shared" ca="1" si="1174"/>
        <v>0</v>
      </c>
      <c r="W2365" s="53">
        <f t="shared" ca="1" si="1174"/>
        <v>0</v>
      </c>
      <c r="X2365" s="53">
        <f t="shared" ca="1" si="1174"/>
        <v>4088.1936293496706</v>
      </c>
      <c r="Y2365" s="53">
        <f t="shared" ca="1" si="1174"/>
        <v>56041.841741692348</v>
      </c>
      <c r="Z2365" s="53">
        <f t="shared" ca="1" si="1174"/>
        <v>0</v>
      </c>
      <c r="AA2365" s="53">
        <f t="shared" ca="1" si="1174"/>
        <v>56041.841741692348</v>
      </c>
      <c r="AB2365" s="53">
        <f t="shared" ca="1" si="1174"/>
        <v>588.69013604741792</v>
      </c>
      <c r="AC2365" s="53">
        <f t="shared" ca="1" si="1174"/>
        <v>20077.750056504516</v>
      </c>
      <c r="AD2365" s="53">
        <f t="shared" ca="1" si="1174"/>
        <v>3266.8654006838988</v>
      </c>
    </row>
    <row r="2366" spans="3:30" hidden="1" outlineLevel="1">
      <c r="E2366" s="11"/>
      <c r="F2366" s="11"/>
      <c r="G2366" s="55" t="str">
        <f>$G$13</f>
        <v>ENERGY</v>
      </c>
      <c r="H2366" s="53">
        <f t="shared" ref="H2366:AD2366" ca="1" si="1175">+H2270+H2278+H2286+H2294+H2302+H2310+H2318+H2326+H2334+H2342+H2350+H2358</f>
        <v>1204103.3257671257</v>
      </c>
      <c r="I2366" s="53">
        <f t="shared" ca="1" si="1175"/>
        <v>453367.89557258005</v>
      </c>
      <c r="J2366" s="53">
        <f t="shared" ca="1" si="1175"/>
        <v>29235.194119712101</v>
      </c>
      <c r="K2366" s="53">
        <f t="shared" ca="1" si="1175"/>
        <v>98210.804085572076</v>
      </c>
      <c r="L2366" s="53">
        <f t="shared" ca="1" si="1175"/>
        <v>3019.4578863590987</v>
      </c>
      <c r="M2366" s="53">
        <f t="shared" ca="1" si="1175"/>
        <v>235.42051689011217</v>
      </c>
      <c r="N2366" s="53">
        <f t="shared" ca="1" si="1175"/>
        <v>101465.68248882129</v>
      </c>
      <c r="O2366" s="53">
        <f t="shared" ca="1" si="1175"/>
        <v>90122.428875316749</v>
      </c>
      <c r="P2366" s="53">
        <f t="shared" ca="1" si="1175"/>
        <v>16795.792483075616</v>
      </c>
      <c r="Q2366" s="53">
        <f t="shared" ca="1" si="1175"/>
        <v>7567.0585962907307</v>
      </c>
      <c r="R2366" s="53">
        <f t="shared" ca="1" si="1175"/>
        <v>352.35565555070167</v>
      </c>
      <c r="S2366" s="53">
        <f t="shared" ca="1" si="1175"/>
        <v>114837.6356102338</v>
      </c>
      <c r="T2366" s="53">
        <f t="shared" ca="1" si="1175"/>
        <v>3426.0846600174405</v>
      </c>
      <c r="U2366" s="53">
        <f t="shared" ca="1" si="1175"/>
        <v>59723.612167254578</v>
      </c>
      <c r="V2366" s="53">
        <f t="shared" ca="1" si="1175"/>
        <v>341181.8249764418</v>
      </c>
      <c r="W2366" s="53">
        <f t="shared" ca="1" si="1175"/>
        <v>64026.720146365995</v>
      </c>
      <c r="X2366" s="53">
        <f t="shared" ca="1" si="1175"/>
        <v>468358.24195007974</v>
      </c>
      <c r="Y2366" s="53">
        <f t="shared" ca="1" si="1175"/>
        <v>24278.275970169299</v>
      </c>
      <c r="Z2366" s="53">
        <f t="shared" ca="1" si="1175"/>
        <v>394.53772616032188</v>
      </c>
      <c r="AA2366" s="53">
        <f t="shared" ca="1" si="1175"/>
        <v>24672.81369632962</v>
      </c>
      <c r="AB2366" s="53">
        <f t="shared" ca="1" si="1175"/>
        <v>443.64062634532593</v>
      </c>
      <c r="AC2366" s="53">
        <f t="shared" ca="1" si="1175"/>
        <v>9839.4957097045663</v>
      </c>
      <c r="AD2366" s="53">
        <f t="shared" ca="1" si="1175"/>
        <v>1882.7259933188229</v>
      </c>
    </row>
    <row r="2367" spans="3:30" hidden="1" outlineLevel="1">
      <c r="E2367" s="11"/>
      <c r="F2367" s="11"/>
      <c r="G2367" s="55" t="str">
        <f>$G$14</f>
        <v>CUSTOMER</v>
      </c>
      <c r="H2367" s="53">
        <f t="shared" ref="H2367:AD2367" ca="1" si="1176">+H2271+H2279+H2287+H2295+H2303+H2311+H2319+H2327+H2335+H2343+H2351+H2359</f>
        <v>1342038.7911977128</v>
      </c>
      <c r="I2367" s="53">
        <f t="shared" ca="1" si="1176"/>
        <v>766828.12256774562</v>
      </c>
      <c r="J2367" s="53">
        <f t="shared" ca="1" si="1176"/>
        <v>164997.38329860146</v>
      </c>
      <c r="K2367" s="53">
        <f t="shared" ca="1" si="1176"/>
        <v>47061.858946664492</v>
      </c>
      <c r="L2367" s="53">
        <f t="shared" ca="1" si="1176"/>
        <v>11996.156624326888</v>
      </c>
      <c r="M2367" s="53">
        <f t="shared" ca="1" si="1176"/>
        <v>1962.7333404241531</v>
      </c>
      <c r="N2367" s="53">
        <f t="shared" ca="1" si="1176"/>
        <v>61020.748911415532</v>
      </c>
      <c r="O2367" s="53">
        <f t="shared" ca="1" si="1176"/>
        <v>11361.750492289575</v>
      </c>
      <c r="P2367" s="53">
        <f t="shared" ca="1" si="1176"/>
        <v>3221.6681171041264</v>
      </c>
      <c r="Q2367" s="53">
        <f t="shared" ca="1" si="1176"/>
        <v>6749.2051062162227</v>
      </c>
      <c r="R2367" s="53">
        <f t="shared" ca="1" si="1176"/>
        <v>1196.5656403760081</v>
      </c>
      <c r="S2367" s="53">
        <f t="shared" ca="1" si="1176"/>
        <v>22529.189355985931</v>
      </c>
      <c r="T2367" s="53">
        <f t="shared" ca="1" si="1176"/>
        <v>77.897619453362239</v>
      </c>
      <c r="U2367" s="53">
        <f t="shared" ca="1" si="1176"/>
        <v>1902.5159703606694</v>
      </c>
      <c r="V2367" s="53">
        <f t="shared" ca="1" si="1176"/>
        <v>9871.0592965709166</v>
      </c>
      <c r="W2367" s="53">
        <f t="shared" ca="1" si="1176"/>
        <v>1769.7058799407241</v>
      </c>
      <c r="X2367" s="53">
        <f t="shared" ca="1" si="1176"/>
        <v>13621.178766325671</v>
      </c>
      <c r="Y2367" s="53">
        <f t="shared" ca="1" si="1176"/>
        <v>3123.7175408622725</v>
      </c>
      <c r="Z2367" s="53">
        <f t="shared" ca="1" si="1176"/>
        <v>53.883567293697773</v>
      </c>
      <c r="AA2367" s="53">
        <f t="shared" ca="1" si="1176"/>
        <v>3177.60110815597</v>
      </c>
      <c r="AB2367" s="53">
        <f t="shared" ca="1" si="1176"/>
        <v>69.512027071950698</v>
      </c>
      <c r="AC2367" s="53">
        <f t="shared" ca="1" si="1176"/>
        <v>269382.70133747725</v>
      </c>
      <c r="AD2367" s="53">
        <f t="shared" ca="1" si="1176"/>
        <v>40412.353824933474</v>
      </c>
    </row>
    <row r="2368" spans="3:30" collapsed="1">
      <c r="C2368" s="55" t="s">
        <v>154</v>
      </c>
      <c r="E2368" s="4">
        <f>+E2272+E2280+E2288+E2296+E2304+E2312+E2320+E2328+E2336+E2344+E2352+E2360</f>
        <v>21622495</v>
      </c>
      <c r="F2368" s="3"/>
      <c r="G2368" s="55" t="str">
        <f>$G$15</f>
        <v>TOTAL</v>
      </c>
      <c r="H2368" s="53">
        <f t="shared" ref="H2368:AD2368" ca="1" si="1177">+H2272+H2280+H2288+H2296+H2304+H2312+H2320+H2328+H2336+H2344+H2352+H2360</f>
        <v>21622494.999999996</v>
      </c>
      <c r="I2368" s="53">
        <f t="shared" ca="1" si="1177"/>
        <v>12435819.286558714</v>
      </c>
      <c r="J2368" s="53">
        <f t="shared" ca="1" si="1177"/>
        <v>732998.25932187377</v>
      </c>
      <c r="K2368" s="53">
        <f t="shared" ca="1" si="1177"/>
        <v>1975802.5961160746</v>
      </c>
      <c r="L2368" s="53">
        <f t="shared" ca="1" si="1177"/>
        <v>60001.646010640841</v>
      </c>
      <c r="M2368" s="53">
        <f t="shared" ca="1" si="1177"/>
        <v>5631.5513988681105</v>
      </c>
      <c r="N2368" s="53">
        <f t="shared" ca="1" si="1177"/>
        <v>2041435.7935255836</v>
      </c>
      <c r="O2368" s="53">
        <f t="shared" ca="1" si="1177"/>
        <v>1458791.5171565858</v>
      </c>
      <c r="P2368" s="53">
        <f t="shared" ca="1" si="1177"/>
        <v>242042.49125538935</v>
      </c>
      <c r="Q2368" s="53">
        <f t="shared" ca="1" si="1177"/>
        <v>76059.614469865744</v>
      </c>
      <c r="R2368" s="53">
        <f t="shared" ca="1" si="1177"/>
        <v>3215.8856590916998</v>
      </c>
      <c r="S2368" s="53">
        <f t="shared" ca="1" si="1177"/>
        <v>1780109.5085409323</v>
      </c>
      <c r="T2368" s="53">
        <f t="shared" ca="1" si="1177"/>
        <v>47840.471552258947</v>
      </c>
      <c r="U2368" s="53">
        <f t="shared" ca="1" si="1177"/>
        <v>712218.34920570964</v>
      </c>
      <c r="V2368" s="53">
        <f t="shared" ca="1" si="1177"/>
        <v>2681684.5447020247</v>
      </c>
      <c r="W2368" s="53">
        <f t="shared" ca="1" si="1177"/>
        <v>382423.20897509268</v>
      </c>
      <c r="X2368" s="53">
        <f t="shared" ca="1" si="1177"/>
        <v>3824166.574435086</v>
      </c>
      <c r="Y2368" s="53">
        <f t="shared" ca="1" si="1177"/>
        <v>442874.46581633133</v>
      </c>
      <c r="Z2368" s="53">
        <f t="shared" ca="1" si="1177"/>
        <v>7077.3922268239367</v>
      </c>
      <c r="AA2368" s="53">
        <f t="shared" ca="1" si="1177"/>
        <v>449951.85804315523</v>
      </c>
      <c r="AB2368" s="53">
        <f t="shared" ca="1" si="1177"/>
        <v>5689.7678895604467</v>
      </c>
      <c r="AC2368" s="53">
        <f t="shared" ca="1" si="1177"/>
        <v>305438.53111919429</v>
      </c>
      <c r="AD2368" s="53">
        <f t="shared" ca="1" si="1177"/>
        <v>46885.420565899833</v>
      </c>
    </row>
    <row r="2370" spans="1:30" s="51" customFormat="1">
      <c r="A2370" s="56"/>
      <c r="B2370" s="112"/>
      <c r="C2370" s="109" t="s">
        <v>677</v>
      </c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50"/>
      <c r="AB2370" s="50"/>
      <c r="AC2370" s="50"/>
      <c r="AD2370" s="50"/>
    </row>
    <row r="2371" spans="1:30" hidden="1" outlineLevel="1">
      <c r="D2371" s="7"/>
      <c r="E2371" s="51"/>
      <c r="F2371" s="52" t="str">
        <f>F2378</f>
        <v>RB_GUP</v>
      </c>
      <c r="G2371" s="55" t="str">
        <f>$G$8</f>
        <v>PRODUCTION</v>
      </c>
      <c r="H2371" s="4">
        <f t="shared" ref="H2371:H2378" ca="1" si="1178">SUBTOTAL(9,I2371:AD2371)</f>
        <v>-72448.941651012341</v>
      </c>
      <c r="I2371" s="5">
        <f ca="1">VLOOKUP(CONCATENATE($F2371," ",$G2371),AllocFactorMatrix,(I$4+1),FALSE)*$E2378</f>
        <v>-40224.122379267974</v>
      </c>
      <c r="J2371" s="5">
        <f ca="1">VLOOKUP(CONCATENATE($F2371," ",$G2371),AllocFactorMatrix,(J$4+1),FALSE)*$E2378</f>
        <v>-1850.9080006863837</v>
      </c>
      <c r="K2371" s="5">
        <f ca="1">VLOOKUP(CONCATENATE($F2371," ",$G2371),AllocFactorMatrix,(K$4+1),FALSE)*$E2378</f>
        <v>-6097.4224020054526</v>
      </c>
      <c r="L2371" s="5">
        <f ca="1">VLOOKUP(CONCATENATE($F2371," ",$G2371),AllocFactorMatrix,(L$4+1),FALSE)*$E2378</f>
        <v>-152.35512036045606</v>
      </c>
      <c r="M2371" s="5">
        <f ca="1">VLOOKUP(CONCATENATE($F2371," ",$G2371),AllocFactorMatrix,(M$4+1),FALSE)*$E2378</f>
        <v>-19.612635289632564</v>
      </c>
      <c r="N2371" s="5">
        <f t="shared" ref="N2371:N2378" ca="1" si="1179">SUBTOTAL(9,K2371:M2371)</f>
        <v>-6269.3901576555409</v>
      </c>
      <c r="O2371" s="5">
        <f ca="1">VLOOKUP(CONCATENATE($F2371," ",$G2371),AllocFactorMatrix,(O$4+1),FALSE)*$E2378</f>
        <v>-4638.391637704497</v>
      </c>
      <c r="P2371" s="5">
        <f ca="1">VLOOKUP(CONCATENATE($F2371," ",$G2371),AllocFactorMatrix,(P$4+1),FALSE)*$E2378</f>
        <v>-839.55769990616568</v>
      </c>
      <c r="Q2371" s="5">
        <f ca="1">VLOOKUP(CONCATENATE($F2371," ",$G2371),AllocFactorMatrix,(Q$4+1),FALSE)*$E2378</f>
        <v>-324.73499091429466</v>
      </c>
      <c r="R2371" s="5">
        <f ca="1">VLOOKUP(CONCATENATE($F2371," ",$G2371),AllocFactorMatrix,(R$4+1),FALSE)*$E2378</f>
        <v>-6.9969752851672915</v>
      </c>
      <c r="S2371" s="5">
        <f ca="1">SUBTOTAL(9,O2371:R2371)</f>
        <v>-5809.6813038101254</v>
      </c>
      <c r="T2371" s="5">
        <f ca="1">VLOOKUP(CONCATENATE($F2371," ",$G2371),AllocFactorMatrix,(T$4+1),FALSE)*$E2378</f>
        <v>-147.2858688012214</v>
      </c>
      <c r="U2371" s="5">
        <f ca="1">VLOOKUP(CONCATENATE($F2371," ",$G2371),AllocFactorMatrix,(U$4+1),FALSE)*$E2378</f>
        <v>-2345.0470711282005</v>
      </c>
      <c r="V2371" s="5">
        <f ca="1">VLOOKUP(CONCATENATE($F2371," ",$G2371),AllocFactorMatrix,(V$4+1),FALSE)*$E2378</f>
        <v>-12717.668167128912</v>
      </c>
      <c r="W2371" s="5">
        <f ca="1">VLOOKUP(CONCATENATE($F2371," ",$G2371),AllocFactorMatrix,(W$4+1),FALSE)*$E2378</f>
        <v>-1673.2973913614064</v>
      </c>
      <c r="X2371" s="5">
        <f ca="1">SUBTOTAL(9,T2371:W2371)</f>
        <v>-16883.298498419739</v>
      </c>
      <c r="Y2371" s="5">
        <f ca="1">VLOOKUP(CONCATENATE($F2371," ",$G2371),AllocFactorMatrix,(Y$4+1),FALSE)*$E2378</f>
        <v>-1367.0688461436825</v>
      </c>
      <c r="Z2371" s="5">
        <f ca="1">VLOOKUP(CONCATENATE($F2371," ",$G2371),AllocFactorMatrix,(Z$4+1),FALSE)*$E2378</f>
        <v>-28.416826425848207</v>
      </c>
      <c r="AA2371" s="5">
        <f t="shared" ref="AA2371:AA2378" ca="1" si="1180">SUBTOTAL(9,Y2371:Z2371)</f>
        <v>-1395.4856725695308</v>
      </c>
      <c r="AB2371" s="5">
        <f ca="1">VLOOKUP(CONCATENATE($F2371," ",$G2371),AllocFactorMatrix,(AB$4+1),FALSE)*$E2378</f>
        <v>-16.055638603036591</v>
      </c>
      <c r="AC2371" s="5">
        <f ca="1">VLOOKUP(CONCATENATE($F2371," ",$G2371),AllocFactorMatrix,(AC$4+1),FALSE)*$E2378</f>
        <v>0</v>
      </c>
      <c r="AD2371" s="5">
        <f ca="1">VLOOKUP(CONCATENATE($F2371," ",$G2371),AllocFactorMatrix,(AD$4+1),FALSE)*$E2378</f>
        <v>0</v>
      </c>
    </row>
    <row r="2372" spans="1:30" hidden="1" outlineLevel="1">
      <c r="D2372" s="7"/>
      <c r="E2372" s="51"/>
      <c r="F2372" s="52" t="str">
        <f>F2378</f>
        <v>RB_GUP</v>
      </c>
      <c r="G2372" s="55" t="str">
        <f>$G$9</f>
        <v>BULKTRAN</v>
      </c>
      <c r="H2372" s="4">
        <f t="shared" ca="1" si="1178"/>
        <v>-38399.534200145426</v>
      </c>
      <c r="I2372" s="5">
        <f ca="1">VLOOKUP(CONCATENATE($F2372," ",$G2372),AllocFactorMatrix,(I$4+1),FALSE)*$E2378</f>
        <v>-18914.95738845965</v>
      </c>
      <c r="J2372" s="5">
        <f ca="1">VLOOKUP(CONCATENATE($F2372," ",$G2372),AllocFactorMatrix,(J$4+1),FALSE)*$E2378</f>
        <v>-935.0339310908754</v>
      </c>
      <c r="K2372" s="5">
        <f ca="1">VLOOKUP(CONCATENATE($F2372," ",$G2372),AllocFactorMatrix,(K$4+1),FALSE)*$E2378</f>
        <v>-3424.9757020570278</v>
      </c>
      <c r="L2372" s="5">
        <f ca="1">VLOOKUP(CONCATENATE($F2372," ",$G2372),AllocFactorMatrix,(L$4+1),FALSE)*$E2378</f>
        <v>-107.80607507476741</v>
      </c>
      <c r="M2372" s="5">
        <f ca="1">VLOOKUP(CONCATENATE($F2372," ",$G2372),AllocFactorMatrix,(M$4+1),FALSE)*$E2378</f>
        <v>-10.109708759140204</v>
      </c>
      <c r="N2372" s="5">
        <f t="shared" ca="1" si="1179"/>
        <v>-3542.8914858909352</v>
      </c>
      <c r="O2372" s="5">
        <f ca="1">VLOOKUP(CONCATENATE($F2372," ",$G2372),AllocFactorMatrix,(O$4+1),FALSE)*$E2378</f>
        <v>-2603.5143253967863</v>
      </c>
      <c r="P2372" s="5">
        <f ca="1">VLOOKUP(CONCATENATE($F2372," ",$G2372),AllocFactorMatrix,(P$4+1),FALSE)*$E2378</f>
        <v>-485.11056947280912</v>
      </c>
      <c r="Q2372" s="5">
        <f ca="1">VLOOKUP(CONCATENATE($F2372," ",$G2372),AllocFactorMatrix,(Q$4+1),FALSE)*$E2378</f>
        <v>-219.21243358572607</v>
      </c>
      <c r="R2372" s="5">
        <f ca="1">VLOOKUP(CONCATENATE($F2372," ",$G2372),AllocFactorMatrix,(R$4+1),FALSE)*$E2378</f>
        <v>-9.8577381007243954</v>
      </c>
      <c r="S2372" s="5">
        <f t="shared" ref="S2372:S2378" ca="1" si="1181">SUBTOTAL(9,O2372:R2372)</f>
        <v>-3317.6950665560457</v>
      </c>
      <c r="T2372" s="5">
        <f ca="1">VLOOKUP(CONCATENATE($F2372," ",$G2372),AllocFactorMatrix,(T$4+1),FALSE)*$E2378</f>
        <v>-90.947423868285725</v>
      </c>
      <c r="U2372" s="5">
        <f ca="1">VLOOKUP(CONCATENATE($F2372," ",$G2372),AllocFactorMatrix,(U$4+1),FALSE)*$E2378</f>
        <v>-1488.3390958148063</v>
      </c>
      <c r="V2372" s="5">
        <f ca="1">VLOOKUP(CONCATENATE($F2372," ",$G2372),AllocFactorMatrix,(V$4+1),FALSE)*$E2378</f>
        <v>-7865.9139413941894</v>
      </c>
      <c r="W2372" s="5">
        <f ca="1">VLOOKUP(CONCATENATE($F2372," ",$G2372),AllocFactorMatrix,(W$4+1),FALSE)*$E2378</f>
        <v>-1420.4536860820913</v>
      </c>
      <c r="X2372" s="5">
        <f t="shared" ref="X2372:X2378" ca="1" si="1182">SUBTOTAL(9,T2372:W2372)</f>
        <v>-10865.654147159374</v>
      </c>
      <c r="Y2372" s="5">
        <f ca="1">VLOOKUP(CONCATENATE($F2372," ",$G2372),AllocFactorMatrix,(Y$4+1),FALSE)*$E2378</f>
        <v>-799.53511807146845</v>
      </c>
      <c r="Z2372" s="5">
        <f ca="1">VLOOKUP(CONCATENATE($F2372," ",$G2372),AllocFactorMatrix,(Z$4+1),FALSE)*$E2378</f>
        <v>-13.391907608887475</v>
      </c>
      <c r="AA2372" s="5">
        <f t="shared" ca="1" si="1180"/>
        <v>-812.92702568035588</v>
      </c>
      <c r="AB2372" s="5">
        <f ca="1">VLOOKUP(CONCATENATE($F2372," ",$G2372),AllocFactorMatrix,(AB$4+1),FALSE)*$E2378</f>
        <v>-10.37515530818933</v>
      </c>
      <c r="AC2372" s="5">
        <f ca="1">VLOOKUP(CONCATENATE($F2372," ",$G2372),AllocFactorMatrix,(AC$4+1),FALSE)*$E2378</f>
        <v>0</v>
      </c>
      <c r="AD2372" s="5">
        <f ca="1">VLOOKUP(CONCATENATE($F2372," ",$G2372),AllocFactorMatrix,(AD$4+1),FALSE)*$E2378</f>
        <v>0</v>
      </c>
    </row>
    <row r="2373" spans="1:30" hidden="1" outlineLevel="1">
      <c r="D2373" s="7"/>
      <c r="E2373" s="51"/>
      <c r="F2373" s="52" t="str">
        <f>F2378</f>
        <v>RB_GUP</v>
      </c>
      <c r="G2373" s="55" t="str">
        <f>$G$10</f>
        <v>SUBTRAN</v>
      </c>
      <c r="H2373" s="4">
        <f t="shared" ca="1" si="1178"/>
        <v>-8435.224856113764</v>
      </c>
      <c r="I2373" s="5">
        <f ca="1">VLOOKUP(CONCATENATE($F2373," ",$G2373),AllocFactorMatrix,(I$4+1),FALSE)*$E2378</f>
        <v>-4106.8362667406809</v>
      </c>
      <c r="J2373" s="5">
        <f ca="1">VLOOKUP(CONCATENATE($F2373," ",$G2373),AllocFactorMatrix,(J$4+1),FALSE)*$E2378</f>
        <v>-198.20129061257546</v>
      </c>
      <c r="K2373" s="5">
        <f ca="1">VLOOKUP(CONCATENATE($F2373," ",$G2373),AllocFactorMatrix,(K$4+1),FALSE)*$E2378</f>
        <v>-721.04660412049236</v>
      </c>
      <c r="L2373" s="5">
        <f ca="1">VLOOKUP(CONCATENATE($F2373," ",$G2373),AllocFactorMatrix,(L$4+1),FALSE)*$E2378</f>
        <v>-22.272451184387929</v>
      </c>
      <c r="M2373" s="5">
        <f ca="1">VLOOKUP(CONCATENATE($F2373," ",$G2373),AllocFactorMatrix,(M$4+1),FALSE)*$E2378</f>
        <v>-2.7739160033640995</v>
      </c>
      <c r="N2373" s="5">
        <f t="shared" ca="1" si="1179"/>
        <v>-746.09297130824439</v>
      </c>
      <c r="O2373" s="5">
        <f ca="1">VLOOKUP(CONCATENATE($F2373," ",$G2373),AllocFactorMatrix,(O$4+1),FALSE)*$E2378</f>
        <v>-544.76197923810219</v>
      </c>
      <c r="P2373" s="5">
        <f ca="1">VLOOKUP(CONCATENATE($F2373," ",$G2373),AllocFactorMatrix,(P$4+1),FALSE)*$E2378</f>
        <v>-101.27061655401687</v>
      </c>
      <c r="Q2373" s="5">
        <f ca="1">VLOOKUP(CONCATENATE($F2373," ",$G2373),AllocFactorMatrix,(Q$4+1),FALSE)*$E2378</f>
        <v>-60.257223528100944</v>
      </c>
      <c r="R2373" s="5">
        <f ca="1">VLOOKUP(CONCATENATE($F2373," ",$G2373),AllocFactorMatrix,(R$4+1),FALSE)*$E2378</f>
        <v>0</v>
      </c>
      <c r="S2373" s="5">
        <f t="shared" ca="1" si="1181"/>
        <v>-706.28981932021998</v>
      </c>
      <c r="T2373" s="5">
        <f ca="1">VLOOKUP(CONCATENATE($F2373," ",$G2373),AllocFactorMatrix,(T$4+1),FALSE)*$E2378</f>
        <v>-19.022152929787911</v>
      </c>
      <c r="U2373" s="5">
        <f ca="1">VLOOKUP(CONCATENATE($F2373," ",$G2373),AllocFactorMatrix,(U$4+1),FALSE)*$E2378</f>
        <v>-311.40350405727685</v>
      </c>
      <c r="V2373" s="5">
        <f ca="1">VLOOKUP(CONCATENATE($F2373," ",$G2373),AllocFactorMatrix,(V$4+1),FALSE)*$E2378</f>
        <v>-2169.4495310652119</v>
      </c>
      <c r="W2373" s="5">
        <f ca="1">VLOOKUP(CONCATENATE($F2373," ",$G2373),AllocFactorMatrix,(W$4+1),FALSE)*$E2378</f>
        <v>0</v>
      </c>
      <c r="X2373" s="5">
        <f t="shared" ca="1" si="1182"/>
        <v>-2499.8751880522768</v>
      </c>
      <c r="Y2373" s="5">
        <f ca="1">VLOOKUP(CONCATENATE($F2373," ",$G2373),AllocFactorMatrix,(Y$4+1),FALSE)*$E2378</f>
        <v>-163.95739555810698</v>
      </c>
      <c r="Z2373" s="5">
        <f ca="1">VLOOKUP(CONCATENATE($F2373," ",$G2373),AllocFactorMatrix,(Z$4+1),FALSE)*$E2378</f>
        <v>-2.7331742383554265</v>
      </c>
      <c r="AA2373" s="5">
        <f t="shared" ca="1" si="1180"/>
        <v>-166.6905697964624</v>
      </c>
      <c r="AB2373" s="5">
        <f ca="1">VLOOKUP(CONCATENATE($F2373," ",$G2373),AllocFactorMatrix,(AB$4+1),FALSE)*$E2378</f>
        <v>-2.1894277078017286</v>
      </c>
      <c r="AC2373" s="5">
        <f ca="1">VLOOKUP(CONCATENATE($F2373," ",$G2373),AllocFactorMatrix,(AC$4+1),FALSE)*$E2378</f>
        <v>-7.4445222594685179</v>
      </c>
      <c r="AD2373" s="5">
        <f ca="1">VLOOKUP(CONCATENATE($F2373," ",$G2373),AllocFactorMatrix,(AD$4+1),FALSE)*$E2378</f>
        <v>-1.6048003160346436</v>
      </c>
    </row>
    <row r="2374" spans="1:30" hidden="1" outlineLevel="1">
      <c r="D2374" s="7"/>
      <c r="E2374" s="51"/>
      <c r="F2374" s="52" t="str">
        <f>F2378</f>
        <v>RB_GUP</v>
      </c>
      <c r="G2374" s="55" t="str">
        <f>$G$11</f>
        <v>DISTPRI</v>
      </c>
      <c r="H2374" s="4">
        <f t="shared" ca="1" si="1178"/>
        <v>-38703.488641436757</v>
      </c>
      <c r="I2374" s="5">
        <f ca="1">VLOOKUP(CONCATENATE($F2374," ",$G2374),AllocFactorMatrix,(I$4+1),FALSE)*$E2378</f>
        <v>-25867.192183273866</v>
      </c>
      <c r="J2374" s="5">
        <f ca="1">VLOOKUP(CONCATENATE($F2374," ",$G2374),AllocFactorMatrix,(J$4+1),FALSE)*$E2378</f>
        <v>-1219.3119122588382</v>
      </c>
      <c r="K2374" s="5">
        <f ca="1">VLOOKUP(CONCATENATE($F2374," ",$G2374),AllocFactorMatrix,(K$4+1),FALSE)*$E2378</f>
        <v>-4427.3963866824779</v>
      </c>
      <c r="L2374" s="5">
        <f ca="1">VLOOKUP(CONCATENATE($F2374," ",$G2374),AllocFactorMatrix,(L$4+1),FALSE)*$E2378</f>
        <v>-136.82958601138674</v>
      </c>
      <c r="M2374" s="5">
        <f ca="1">VLOOKUP(CONCATENATE($F2374," ",$G2374),AllocFactorMatrix,(M$4+1),FALSE)*$E2378</f>
        <v>0</v>
      </c>
      <c r="N2374" s="5">
        <f t="shared" ca="1" si="1179"/>
        <v>-4564.2259726938646</v>
      </c>
      <c r="O2374" s="5">
        <f ca="1">VLOOKUP(CONCATENATE($F2374," ",$G2374),AllocFactorMatrix,(O$4+1),FALSE)*$E2378</f>
        <v>-3319.7734472906031</v>
      </c>
      <c r="P2374" s="5">
        <f ca="1">VLOOKUP(CONCATENATE($F2374," ",$G2374),AllocFactorMatrix,(P$4+1),FALSE)*$E2378</f>
        <v>-618.30802795876684</v>
      </c>
      <c r="Q2374" s="5">
        <f ca="1">VLOOKUP(CONCATENATE($F2374," ",$G2374),AllocFactorMatrix,(Q$4+1),FALSE)*$E2378</f>
        <v>0</v>
      </c>
      <c r="R2374" s="5">
        <f ca="1">VLOOKUP(CONCATENATE($F2374," ",$G2374),AllocFactorMatrix,(R$4+1),FALSE)*$E2378</f>
        <v>0</v>
      </c>
      <c r="S2374" s="5">
        <f t="shared" ca="1" si="1181"/>
        <v>-3938.0814752493698</v>
      </c>
      <c r="T2374" s="5">
        <f ca="1">VLOOKUP(CONCATENATE($F2374," ",$G2374),AllocFactorMatrix,(T$4+1),FALSE)*$E2378</f>
        <v>-118.34787757504945</v>
      </c>
      <c r="U2374" s="5">
        <f ca="1">VLOOKUP(CONCATENATE($F2374," ",$G2374),AllocFactorMatrix,(U$4+1),FALSE)*$E2378</f>
        <v>-1908.6834622521139</v>
      </c>
      <c r="V2374" s="5">
        <f ca="1">VLOOKUP(CONCATENATE($F2374," ",$G2374),AllocFactorMatrix,(V$4+1),FALSE)*$E2378</f>
        <v>0</v>
      </c>
      <c r="W2374" s="5">
        <f ca="1">VLOOKUP(CONCATENATE($F2374," ",$G2374),AllocFactorMatrix,(W$4+1),FALSE)*$E2378</f>
        <v>0</v>
      </c>
      <c r="X2374" s="5">
        <f t="shared" ca="1" si="1182"/>
        <v>-2027.0313398271635</v>
      </c>
      <c r="Y2374" s="5">
        <f ca="1">VLOOKUP(CONCATENATE($F2374," ",$G2374),AllocFactorMatrix,(Y$4+1),FALSE)*$E2378</f>
        <v>-1001.0642565886585</v>
      </c>
      <c r="Z2374" s="5">
        <f ca="1">VLOOKUP(CONCATENATE($F2374," ",$G2374),AllocFactorMatrix,(Z$4+1),FALSE)*$E2378</f>
        <v>-16.701670478655412</v>
      </c>
      <c r="AA2374" s="5">
        <f t="shared" ca="1" si="1180"/>
        <v>-1017.7659270673139</v>
      </c>
      <c r="AB2374" s="5">
        <f ca="1">VLOOKUP(CONCATENATE($F2374," ",$G2374),AllocFactorMatrix,(AB$4+1),FALSE)*$E2378</f>
        <v>-13.531151583057452</v>
      </c>
      <c r="AC2374" s="5">
        <f ca="1">VLOOKUP(CONCATENATE($F2374," ",$G2374),AllocFactorMatrix,(AC$4+1),FALSE)*$E2378</f>
        <v>-46.35584544643423</v>
      </c>
      <c r="AD2374" s="5">
        <f ca="1">VLOOKUP(CONCATENATE($F2374," ",$G2374),AllocFactorMatrix,(AD$4+1),FALSE)*$E2378</f>
        <v>-9.9928340368481567</v>
      </c>
    </row>
    <row r="2375" spans="1:30" hidden="1" outlineLevel="1">
      <c r="D2375" s="7"/>
      <c r="E2375" s="51"/>
      <c r="F2375" s="52" t="str">
        <f>F2378</f>
        <v>RB_GUP</v>
      </c>
      <c r="G2375" s="55" t="str">
        <f>$G$12</f>
        <v>DISTSEC</v>
      </c>
      <c r="H2375" s="4">
        <f t="shared" ca="1" si="1178"/>
        <v>-19916.245827511655</v>
      </c>
      <c r="I2375" s="5">
        <f ca="1">VLOOKUP(CONCATENATE($F2375," ",$G2375),AllocFactorMatrix,(I$4+1),FALSE)*$E2378</f>
        <v>-14891.405915728541</v>
      </c>
      <c r="J2375" s="5">
        <f ca="1">VLOOKUP(CONCATENATE($F2375," ",$G2375),AllocFactorMatrix,(J$4+1),FALSE)*$E2378</f>
        <v>-717.91942522786894</v>
      </c>
      <c r="K2375" s="5">
        <f ca="1">VLOOKUP(CONCATENATE($F2375," ",$G2375),AllocFactorMatrix,(K$4+1),FALSE)*$E2378</f>
        <v>-2166.2620898073042</v>
      </c>
      <c r="L2375" s="5">
        <f ca="1">VLOOKUP(CONCATENATE($F2375," ",$G2375),AllocFactorMatrix,(L$4+1),FALSE)*$E2378</f>
        <v>0</v>
      </c>
      <c r="M2375" s="5">
        <f ca="1">VLOOKUP(CONCATENATE($F2375," ",$G2375),AllocFactorMatrix,(M$4+1),FALSE)*$E2378</f>
        <v>0</v>
      </c>
      <c r="N2375" s="5">
        <f t="shared" ca="1" si="1179"/>
        <v>-2166.2620898073042</v>
      </c>
      <c r="O2375" s="5">
        <f ca="1">VLOOKUP(CONCATENATE($F2375," ",$G2375),AllocFactorMatrix,(O$4+1),FALSE)*$E2378</f>
        <v>-1380.350635232918</v>
      </c>
      <c r="P2375" s="5">
        <f ca="1">VLOOKUP(CONCATENATE($F2375," ",$G2375),AllocFactorMatrix,(P$4+1),FALSE)*$E2378</f>
        <v>0</v>
      </c>
      <c r="Q2375" s="5">
        <f ca="1">VLOOKUP(CONCATENATE($F2375," ",$G2375),AllocFactorMatrix,(Q$4+1),FALSE)*$E2378</f>
        <v>0</v>
      </c>
      <c r="R2375" s="5">
        <f ca="1">VLOOKUP(CONCATENATE($F2375," ",$G2375),AllocFactorMatrix,(R$4+1),FALSE)*$E2378</f>
        <v>0</v>
      </c>
      <c r="S2375" s="5">
        <f t="shared" ca="1" si="1181"/>
        <v>-1380.350635232918</v>
      </c>
      <c r="T2375" s="5">
        <f ca="1">VLOOKUP(CONCATENATE($F2375," ",$G2375),AllocFactorMatrix,(T$4+1),FALSE)*$E2378</f>
        <v>-37.321785385466164</v>
      </c>
      <c r="U2375" s="5">
        <f ca="1">VLOOKUP(CONCATENATE($F2375," ",$G2375),AllocFactorMatrix,(U$4+1),FALSE)*$E2378</f>
        <v>0</v>
      </c>
      <c r="V2375" s="5">
        <f ca="1">VLOOKUP(CONCATENATE($F2375," ",$G2375),AllocFactorMatrix,(V$4+1),FALSE)*$E2378</f>
        <v>0</v>
      </c>
      <c r="W2375" s="5">
        <f ca="1">VLOOKUP(CONCATENATE($F2375," ",$G2375),AllocFactorMatrix,(W$4+1),FALSE)*$E2378</f>
        <v>0</v>
      </c>
      <c r="X2375" s="5">
        <f t="shared" ca="1" si="1182"/>
        <v>-37.321785385466164</v>
      </c>
      <c r="Y2375" s="5">
        <f ca="1">VLOOKUP(CONCATENATE($F2375," ",$G2375),AllocFactorMatrix,(Y$4+1),FALSE)*$E2378</f>
        <v>-509.13417790997266</v>
      </c>
      <c r="Z2375" s="5">
        <f ca="1">VLOOKUP(CONCATENATE($F2375," ",$G2375),AllocFactorMatrix,(Z$4+1),FALSE)*$E2378</f>
        <v>0</v>
      </c>
      <c r="AA2375" s="5">
        <f t="shared" ca="1" si="1180"/>
        <v>-509.13417790997266</v>
      </c>
      <c r="AB2375" s="5">
        <f ca="1">VLOOKUP(CONCATENATE($F2375," ",$G2375),AllocFactorMatrix,(AB$4+1),FALSE)*$E2378</f>
        <v>-5.2833017424071862</v>
      </c>
      <c r="AC2375" s="5">
        <f ca="1">VLOOKUP(CONCATENATE($F2375," ",$G2375),AllocFactorMatrix,(AC$4+1),FALSE)*$E2378</f>
        <v>-179.38841454604099</v>
      </c>
      <c r="AD2375" s="5">
        <f ca="1">VLOOKUP(CONCATENATE($F2375," ",$G2375),AllocFactorMatrix,(AD$4+1),FALSE)*$E2378</f>
        <v>-29.180081931141235</v>
      </c>
    </row>
    <row r="2376" spans="1:30" hidden="1" outlineLevel="1">
      <c r="D2376" s="7"/>
      <c r="E2376" s="51"/>
      <c r="F2376" s="52" t="str">
        <f>F2378</f>
        <v>RB_GUP</v>
      </c>
      <c r="G2376" s="55" t="str">
        <f>$G$13</f>
        <v>ENERGY</v>
      </c>
      <c r="H2376" s="4">
        <f t="shared" ca="1" si="1178"/>
        <v>-612.16327714780607</v>
      </c>
      <c r="I2376" s="5">
        <f ca="1">VLOOKUP(CONCATENATE($F2376," ",$G2376),AllocFactorMatrix,(I$4+1),FALSE)*$E2378</f>
        <v>-229.70024431914183</v>
      </c>
      <c r="J2376" s="5">
        <f ca="1">VLOOKUP(CONCATENATE($F2376," ",$G2376),AllocFactorMatrix,(J$4+1),FALSE)*$E2378</f>
        <v>-14.886060107708666</v>
      </c>
      <c r="K2376" s="5">
        <f ca="1">VLOOKUP(CONCATENATE($F2376," ",$G2376),AllocFactorMatrix,(K$4+1),FALSE)*$E2378</f>
        <v>-49.944345365817519</v>
      </c>
      <c r="L2376" s="5">
        <f ca="1">VLOOKUP(CONCATENATE($F2376," ",$G2376),AllocFactorMatrix,(L$4+1),FALSE)*$E2378</f>
        <v>-1.5873446810470813</v>
      </c>
      <c r="M2376" s="5">
        <f ca="1">VLOOKUP(CONCATENATE($F2376," ",$G2376),AllocFactorMatrix,(M$4+1),FALSE)*$E2378</f>
        <v>-0.14633462319992815</v>
      </c>
      <c r="N2376" s="5">
        <f t="shared" ca="1" si="1179"/>
        <v>-51.678024670064524</v>
      </c>
      <c r="O2376" s="5">
        <f ca="1">VLOOKUP(CONCATENATE($F2376," ",$G2376),AllocFactorMatrix,(O$4+1),FALSE)*$E2378</f>
        <v>-45.534956556393183</v>
      </c>
      <c r="P2376" s="5">
        <f ca="1">VLOOKUP(CONCATENATE($F2376," ",$G2376),AllocFactorMatrix,(P$4+1),FALSE)*$E2378</f>
        <v>-8.4413047771380558</v>
      </c>
      <c r="Q2376" s="5">
        <f ca="1">VLOOKUP(CONCATENATE($F2376," ",$G2376),AllocFactorMatrix,(Q$4+1),FALSE)*$E2378</f>
        <v>-3.8355128277116965</v>
      </c>
      <c r="R2376" s="5">
        <f ca="1">VLOOKUP(CONCATENATE($F2376," ",$G2376),AllocFactorMatrix,(R$4+1),FALSE)*$E2378</f>
        <v>-0.17771518139180462</v>
      </c>
      <c r="S2376" s="5">
        <f t="shared" ca="1" si="1181"/>
        <v>-57.989489342634741</v>
      </c>
      <c r="T2376" s="5">
        <f ca="1">VLOOKUP(CONCATENATE($F2376," ",$G2376),AllocFactorMatrix,(T$4+1),FALSE)*$E2378</f>
        <v>-1.7449858238109723</v>
      </c>
      <c r="U2376" s="5">
        <f ca="1">VLOOKUP(CONCATENATE($F2376," ",$G2376),AllocFactorMatrix,(U$4+1),FALSE)*$E2378</f>
        <v>-30.639336938433196</v>
      </c>
      <c r="V2376" s="5">
        <f ca="1">VLOOKUP(CONCATENATE($F2376," ",$G2376),AllocFactorMatrix,(V$4+1),FALSE)*$E2378</f>
        <v>-173.95743433130221</v>
      </c>
      <c r="W2376" s="5">
        <f ca="1">VLOOKUP(CONCATENATE($F2376," ",$G2376),AllocFactorMatrix,(W$4+1),FALSE)*$E2378</f>
        <v>-33.003796707726679</v>
      </c>
      <c r="X2376" s="5">
        <f t="shared" ca="1" si="1182"/>
        <v>-239.34555380127307</v>
      </c>
      <c r="Y2376" s="5">
        <f ca="1">VLOOKUP(CONCATENATE($F2376," ",$G2376),AllocFactorMatrix,(Y$4+1),FALSE)*$E2378</f>
        <v>-12.33679231270483</v>
      </c>
      <c r="Z2376" s="5">
        <f ca="1">VLOOKUP(CONCATENATE($F2376," ",$G2376),AllocFactorMatrix,(Z$4+1),FALSE)*$E2378</f>
        <v>-0.20082331209811075</v>
      </c>
      <c r="AA2376" s="5">
        <f t="shared" ca="1" si="1180"/>
        <v>-12.537615624802941</v>
      </c>
      <c r="AB2376" s="5">
        <f ca="1">VLOOKUP(CONCATENATE($F2376," ",$G2376),AllocFactorMatrix,(AB$4+1),FALSE)*$E2378</f>
        <v>-0.22400225034083862</v>
      </c>
      <c r="AC2376" s="5">
        <f ca="1">VLOOKUP(CONCATENATE($F2376," ",$G2376),AllocFactorMatrix,(AC$4+1),FALSE)*$E2378</f>
        <v>-4.8437487064054023</v>
      </c>
      <c r="AD2376" s="5">
        <f ca="1">VLOOKUP(CONCATENATE($F2376," ",$G2376),AllocFactorMatrix,(AD$4+1),FALSE)*$E2378</f>
        <v>-0.95853832543410711</v>
      </c>
    </row>
    <row r="2377" spans="1:30" hidden="1" outlineLevel="1">
      <c r="D2377" s="7"/>
      <c r="E2377" s="51"/>
      <c r="F2377" s="52" t="str">
        <f>F2378</f>
        <v>RB_GUP</v>
      </c>
      <c r="G2377" s="55" t="str">
        <f>$G$14</f>
        <v>CUSTOMER</v>
      </c>
      <c r="H2377" s="4">
        <f t="shared" ca="1" si="1178"/>
        <v>-9587.4015466322289</v>
      </c>
      <c r="I2377" s="5">
        <f ca="1">VLOOKUP(CONCATENATE($F2377," ",$G2377),AllocFactorMatrix,(I$4+1),FALSE)*$E2378</f>
        <v>-4483.4395609520689</v>
      </c>
      <c r="J2377" s="5">
        <f ca="1">VLOOKUP(CONCATENATE($F2377," ",$G2377),AllocFactorMatrix,(J$4+1),FALSE)*$E2378</f>
        <v>-1174.5869325121055</v>
      </c>
      <c r="K2377" s="5">
        <f ca="1">VLOOKUP(CONCATENATE($F2377," ",$G2377),AllocFactorMatrix,(K$4+1),FALSE)*$E2378</f>
        <v>-333.43156270365546</v>
      </c>
      <c r="L2377" s="5">
        <f ca="1">VLOOKUP(CONCATENATE($F2377," ",$G2377),AllocFactorMatrix,(L$4+1),FALSE)*$E2378</f>
        <v>-107.62986479691942</v>
      </c>
      <c r="M2377" s="5">
        <f ca="1">VLOOKUP(CONCATENATE($F2377," ",$G2377),AllocFactorMatrix,(M$4+1),FALSE)*$E2378</f>
        <v>-17.470494578144805</v>
      </c>
      <c r="N2377" s="5">
        <f t="shared" ca="1" si="1179"/>
        <v>-458.53192207871967</v>
      </c>
      <c r="O2377" s="5">
        <f ca="1">VLOOKUP(CONCATENATE($F2377," ",$G2377),AllocFactorMatrix,(O$4+1),FALSE)*$E2378</f>
        <v>-94.62302064950677</v>
      </c>
      <c r="P2377" s="5">
        <f ca="1">VLOOKUP(CONCATENATE($F2377," ",$G2377),AllocFactorMatrix,(P$4+1),FALSE)*$E2378</f>
        <v>-28.019051813115571</v>
      </c>
      <c r="Q2377" s="5">
        <f ca="1">VLOOKUP(CONCATENATE($F2377," ",$G2377),AllocFactorMatrix,(Q$4+1),FALSE)*$E2378</f>
        <v>-60.864019780484661</v>
      </c>
      <c r="R2377" s="5">
        <f ca="1">VLOOKUP(CONCATENATE($F2377," ",$G2377),AllocFactorMatrix,(R$4+1),FALSE)*$E2378</f>
        <v>-10.695265560990203</v>
      </c>
      <c r="S2377" s="5">
        <f t="shared" ca="1" si="1181"/>
        <v>-194.2013578040972</v>
      </c>
      <c r="T2377" s="5">
        <f ca="1">VLOOKUP(CONCATENATE($F2377," ",$G2377),AllocFactorMatrix,(T$4+1),FALSE)*$E2378</f>
        <v>-0.65125801770148117</v>
      </c>
      <c r="U2377" s="5">
        <f ca="1">VLOOKUP(CONCATENATE($F2377," ",$G2377),AllocFactorMatrix,(U$4+1),FALSE)*$E2378</f>
        <v>-16.623116839849743</v>
      </c>
      <c r="V2377" s="5">
        <f ca="1">VLOOKUP(CONCATENATE($F2377," ",$G2377),AllocFactorMatrix,(V$4+1),FALSE)*$E2378</f>
        <v>-89.507027894251365</v>
      </c>
      <c r="W2377" s="5">
        <f ca="1">VLOOKUP(CONCATENATE($F2377," ",$G2377),AllocFactorMatrix,(W$4+1),FALSE)*$E2378</f>
        <v>-16.043075623650068</v>
      </c>
      <c r="X2377" s="5">
        <f t="shared" ca="1" si="1182"/>
        <v>-122.82447837545266</v>
      </c>
      <c r="Y2377" s="5">
        <f ca="1">VLOOKUP(CONCATENATE($F2377," ",$G2377),AllocFactorMatrix,(Y$4+1),FALSE)*$E2378</f>
        <v>-26.194050685243123</v>
      </c>
      <c r="Z2377" s="5">
        <f ca="1">VLOOKUP(CONCATENATE($F2377," ",$G2377),AllocFactorMatrix,(Z$4+1),FALSE)*$E2378</f>
        <v>-0.47484275898207695</v>
      </c>
      <c r="AA2377" s="5">
        <f t="shared" ca="1" si="1180"/>
        <v>-26.668893444225201</v>
      </c>
      <c r="AB2377" s="5">
        <f ca="1">VLOOKUP(CONCATENATE($F2377," ",$G2377),AllocFactorMatrix,(AB$4+1),FALSE)*$E2378</f>
        <v>-0.49170484923318436</v>
      </c>
      <c r="AC2377" s="5">
        <f ca="1">VLOOKUP(CONCATENATE($F2377," ",$G2377),AllocFactorMatrix,(AC$4+1),FALSE)*$E2378</f>
        <v>-2785.5671827270808</v>
      </c>
      <c r="AD2377" s="5">
        <f ca="1">VLOOKUP(CONCATENATE($F2377," ",$G2377),AllocFactorMatrix,(AD$4+1),FALSE)*$E2378</f>
        <v>-341.08951388924459</v>
      </c>
    </row>
    <row r="2378" spans="1:30" collapsed="1">
      <c r="D2378" s="99" t="str">
        <f>D1848</f>
        <v>Adj 3 - Env Surcharge - Remove Mitchell FGD Expenses</v>
      </c>
      <c r="E2378" s="61">
        <v>-188103</v>
      </c>
      <c r="F2378" s="57" t="s">
        <v>74</v>
      </c>
      <c r="G2378" s="55" t="str">
        <f>$G$15</f>
        <v>TOTAL</v>
      </c>
      <c r="H2378" s="4">
        <f t="shared" ca="1" si="1178"/>
        <v>-188102.99999999988</v>
      </c>
      <c r="I2378" s="5">
        <f ca="1">VLOOKUP(CONCATENATE($F2378," ",$G2378),AllocFactorMatrix,(I$4+1),FALSE)*$E2378</f>
        <v>-108717.65393874193</v>
      </c>
      <c r="J2378" s="5">
        <f ca="1">VLOOKUP(CONCATENATE($F2378," ",$G2378),AllocFactorMatrix,(J$4+1),FALSE)*$E2378</f>
        <v>-6110.847552496356</v>
      </c>
      <c r="K2378" s="5">
        <f ca="1">VLOOKUP(CONCATENATE($F2378," ",$G2378),AllocFactorMatrix,(K$4+1),FALSE)*$E2378</f>
        <v>-17220.479092742229</v>
      </c>
      <c r="L2378" s="5">
        <f ca="1">VLOOKUP(CONCATENATE($F2378," ",$G2378),AllocFactorMatrix,(L$4+1),FALSE)*$E2378</f>
        <v>-528.48044210896467</v>
      </c>
      <c r="M2378" s="5">
        <f ca="1">VLOOKUP(CONCATENATE($F2378," ",$G2378),AllocFactorMatrix,(M$4+1),FALSE)*$E2378</f>
        <v>-50.113089253481611</v>
      </c>
      <c r="N2378" s="5">
        <f t="shared" ca="1" si="1179"/>
        <v>-17799.072624104676</v>
      </c>
      <c r="O2378" s="5">
        <f ca="1">VLOOKUP(CONCATENATE($F2378," ",$G2378),AllocFactorMatrix,(O$4+1),FALSE)*$E2378</f>
        <v>-12626.950002068806</v>
      </c>
      <c r="P2378" s="5">
        <f ca="1">VLOOKUP(CONCATENATE($F2378," ",$G2378),AllocFactorMatrix,(P$4+1),FALSE)*$E2378</f>
        <v>-2080.7072704820121</v>
      </c>
      <c r="Q2378" s="5">
        <f ca="1">VLOOKUP(CONCATENATE($F2378," ",$G2378),AllocFactorMatrix,(Q$4+1),FALSE)*$E2378</f>
        <v>-668.90418063631807</v>
      </c>
      <c r="R2378" s="5">
        <f ca="1">VLOOKUP(CONCATENATE($F2378," ",$G2378),AllocFactorMatrix,(R$4+1),FALSE)*$E2378</f>
        <v>-27.727694128273697</v>
      </c>
      <c r="S2378" s="5">
        <f t="shared" ca="1" si="1181"/>
        <v>-15404.289147315412</v>
      </c>
      <c r="T2378" s="5">
        <f ca="1">VLOOKUP(CONCATENATE($F2378," ",$G2378),AllocFactorMatrix,(T$4+1),FALSE)*$E2378</f>
        <v>-415.32135240132305</v>
      </c>
      <c r="U2378" s="5">
        <f ca="1">VLOOKUP(CONCATENATE($F2378," ",$G2378),AllocFactorMatrix,(U$4+1),FALSE)*$E2378</f>
        <v>-6100.7355870306801</v>
      </c>
      <c r="V2378" s="5">
        <f ca="1">VLOOKUP(CONCATENATE($F2378," ",$G2378),AllocFactorMatrix,(V$4+1),FALSE)*$E2378</f>
        <v>-23016.496101813867</v>
      </c>
      <c r="W2378" s="5">
        <f ca="1">VLOOKUP(CONCATENATE($F2378," ",$G2378),AllocFactorMatrix,(W$4+1),FALSE)*$E2378</f>
        <v>-3142.7979497748743</v>
      </c>
      <c r="X2378" s="5">
        <f t="shared" ca="1" si="1182"/>
        <v>-32675.350991020743</v>
      </c>
      <c r="Y2378" s="5">
        <f ca="1">VLOOKUP(CONCATENATE($F2378," ",$G2378),AllocFactorMatrix,(Y$4+1),FALSE)*$E2378</f>
        <v>-3879.2906372698376</v>
      </c>
      <c r="Z2378" s="5">
        <f ca="1">VLOOKUP(CONCATENATE($F2378," ",$G2378),AllocFactorMatrix,(Z$4+1),FALSE)*$E2378</f>
        <v>-61.919244822826712</v>
      </c>
      <c r="AA2378" s="5">
        <f t="shared" ca="1" si="1180"/>
        <v>-3941.2098820926644</v>
      </c>
      <c r="AB2378" s="5">
        <f ca="1">VLOOKUP(CONCATENATE($F2378," ",$G2378),AllocFactorMatrix,(AB$4+1),FALSE)*$E2378</f>
        <v>-48.150382044066298</v>
      </c>
      <c r="AC2378" s="5">
        <f ca="1">VLOOKUP(CONCATENATE($F2378," ",$G2378),AllocFactorMatrix,(AC$4+1),FALSE)*$E2378</f>
        <v>-3023.5997136854298</v>
      </c>
      <c r="AD2378" s="5">
        <f ca="1">VLOOKUP(CONCATENATE($F2378," ",$G2378),AllocFactorMatrix,(AD$4+1),FALSE)*$E2378</f>
        <v>-382.8257684987027</v>
      </c>
    </row>
    <row r="2379" spans="1:30" hidden="1" outlineLevel="1">
      <c r="D2379" s="7"/>
      <c r="E2379" s="51"/>
      <c r="F2379" s="52" t="str">
        <f>F2386</f>
        <v>RB_GUP</v>
      </c>
      <c r="G2379" s="55" t="str">
        <f>$G$8</f>
        <v>PRODUCTION</v>
      </c>
      <c r="H2379" s="4">
        <f t="shared" ref="H2379:H2386" ca="1" si="1183">SUBTOTAL(9,I2379:AD2379)</f>
        <v>-1649.2366849525781</v>
      </c>
      <c r="I2379" s="5">
        <f ca="1">VLOOKUP(CONCATENATE($F2379," ",$G2379),AllocFactorMatrix,(I$4+1),FALSE)*$E2386</f>
        <v>-915.66690604629093</v>
      </c>
      <c r="J2379" s="5">
        <f ca="1">VLOOKUP(CONCATENATE($F2379," ",$G2379),AllocFactorMatrix,(J$4+1),FALSE)*$E2386</f>
        <v>-42.134299075182724</v>
      </c>
      <c r="K2379" s="5">
        <f ca="1">VLOOKUP(CONCATENATE($F2379," ",$G2379),AllocFactorMatrix,(K$4+1),FALSE)*$E2386</f>
        <v>-138.80247909595991</v>
      </c>
      <c r="L2379" s="5">
        <f ca="1">VLOOKUP(CONCATENATE($F2379," ",$G2379),AllocFactorMatrix,(L$4+1),FALSE)*$E2386</f>
        <v>-3.4682308383357676</v>
      </c>
      <c r="M2379" s="5">
        <f ca="1">VLOOKUP(CONCATENATE($F2379," ",$G2379),AllocFactorMatrix,(M$4+1),FALSE)*$E2386</f>
        <v>-0.4464644599512323</v>
      </c>
      <c r="N2379" s="5">
        <f t="shared" ref="N2379:N2386" ca="1" si="1184">SUBTOTAL(9,K2379:M2379)</f>
        <v>-142.71717439424691</v>
      </c>
      <c r="O2379" s="5">
        <f ca="1">VLOOKUP(CONCATENATE($F2379," ",$G2379),AllocFactorMatrix,(O$4+1),FALSE)*$E2386</f>
        <v>-105.58892198769109</v>
      </c>
      <c r="P2379" s="5">
        <f ca="1">VLOOKUP(CONCATENATE($F2379," ",$G2379),AllocFactorMatrix,(P$4+1),FALSE)*$E2386</f>
        <v>-19.111795510960491</v>
      </c>
      <c r="Q2379" s="5">
        <f ca="1">VLOOKUP(CONCATENATE($F2379," ",$G2379),AllocFactorMatrix,(Q$4+1),FALSE)*$E2386</f>
        <v>-7.3923075713572342</v>
      </c>
      <c r="R2379" s="5">
        <f ca="1">VLOOKUP(CONCATENATE($F2379," ",$G2379),AllocFactorMatrix,(R$4+1),FALSE)*$E2386</f>
        <v>-0.15928001239260586</v>
      </c>
      <c r="S2379" s="5">
        <f ca="1">SUBTOTAL(9,O2379:R2379)</f>
        <v>-132.25230508240142</v>
      </c>
      <c r="T2379" s="5">
        <f ca="1">VLOOKUP(CONCATENATE($F2379," ",$G2379),AllocFactorMatrix,(T$4+1),FALSE)*$E2386</f>
        <v>-3.3528337677061502</v>
      </c>
      <c r="U2379" s="5">
        <f ca="1">VLOOKUP(CONCATENATE($F2379," ",$G2379),AllocFactorMatrix,(U$4+1),FALSE)*$E2386</f>
        <v>-53.382942103905606</v>
      </c>
      <c r="V2379" s="5">
        <f ca="1">VLOOKUP(CONCATENATE($F2379," ",$G2379),AllocFactorMatrix,(V$4+1),FALSE)*$E2386</f>
        <v>-289.50657401341817</v>
      </c>
      <c r="W2379" s="5">
        <f ca="1">VLOOKUP(CONCATENATE($F2379," ",$G2379),AllocFactorMatrix,(W$4+1),FALSE)*$E2386</f>
        <v>-38.091149156629832</v>
      </c>
      <c r="X2379" s="5">
        <f ca="1">SUBTOTAL(9,T2379:W2379)</f>
        <v>-384.33349904165976</v>
      </c>
      <c r="Y2379" s="5">
        <f ca="1">VLOOKUP(CONCATENATE($F2379," ",$G2379),AllocFactorMatrix,(Y$4+1),FALSE)*$E2386</f>
        <v>-31.1201246082585</v>
      </c>
      <c r="Z2379" s="5">
        <f ca="1">VLOOKUP(CONCATENATE($F2379," ",$G2379),AllocFactorMatrix,(Z$4+1),FALSE)*$E2386</f>
        <v>-0.64688415791072984</v>
      </c>
      <c r="AA2379" s="5">
        <f t="shared" ref="AA2379:AA2386" ca="1" si="1185">SUBTOTAL(9,Y2379:Z2379)</f>
        <v>-31.76700876616923</v>
      </c>
      <c r="AB2379" s="5">
        <f ca="1">VLOOKUP(CONCATENATE($F2379," ",$G2379),AllocFactorMatrix,(AB$4+1),FALSE)*$E2386</f>
        <v>-0.3654925466271281</v>
      </c>
      <c r="AC2379" s="5">
        <f ca="1">VLOOKUP(CONCATENATE($F2379," ",$G2379),AllocFactorMatrix,(AC$4+1),FALSE)*$E2386</f>
        <v>0</v>
      </c>
      <c r="AD2379" s="5">
        <f ca="1">VLOOKUP(CONCATENATE($F2379," ",$G2379),AllocFactorMatrix,(AD$4+1),FALSE)*$E2386</f>
        <v>0</v>
      </c>
    </row>
    <row r="2380" spans="1:30" hidden="1" outlineLevel="1">
      <c r="D2380" s="7"/>
      <c r="E2380" s="51"/>
      <c r="F2380" s="52" t="str">
        <f>F2386</f>
        <v>RB_GUP</v>
      </c>
      <c r="G2380" s="55" t="str">
        <f>$G$9</f>
        <v>BULKTRAN</v>
      </c>
      <c r="H2380" s="4">
        <f t="shared" ca="1" si="1183"/>
        <v>-874.13175465049858</v>
      </c>
      <c r="I2380" s="5">
        <f ca="1">VLOOKUP(CONCATENATE($F2380," ",$G2380),AllocFactorMatrix,(I$4+1),FALSE)*$E2386</f>
        <v>-430.58243375907995</v>
      </c>
      <c r="J2380" s="5">
        <f ca="1">VLOOKUP(CONCATENATE($F2380," ",$G2380),AllocFactorMatrix,(J$4+1),FALSE)*$E2386</f>
        <v>-21.285228268188856</v>
      </c>
      <c r="K2380" s="5">
        <f ca="1">VLOOKUP(CONCATENATE($F2380," ",$G2380),AllocFactorMatrix,(K$4+1),FALSE)*$E2386</f>
        <v>-77.966571273228993</v>
      </c>
      <c r="L2380" s="5">
        <f ca="1">VLOOKUP(CONCATENATE($F2380," ",$G2380),AllocFactorMatrix,(L$4+1),FALSE)*$E2386</f>
        <v>-2.4541108513429029</v>
      </c>
      <c r="M2380" s="5">
        <f ca="1">VLOOKUP(CONCATENATE($F2380," ",$G2380),AllocFactorMatrix,(M$4+1),FALSE)*$E2386</f>
        <v>-0.23013866289553253</v>
      </c>
      <c r="N2380" s="5">
        <f t="shared" ca="1" si="1184"/>
        <v>-80.650820787467424</v>
      </c>
      <c r="O2380" s="5">
        <f ca="1">VLOOKUP(CONCATENATE($F2380," ",$G2380),AllocFactorMatrix,(O$4+1),FALSE)*$E2386</f>
        <v>-59.266722706969261</v>
      </c>
      <c r="P2380" s="5">
        <f ca="1">VLOOKUP(CONCATENATE($F2380," ",$G2380),AllocFactorMatrix,(P$4+1),FALSE)*$E2386</f>
        <v>-11.043117113935285</v>
      </c>
      <c r="Q2380" s="5">
        <f ca="1">VLOOKUP(CONCATENATE($F2380," ",$G2380),AllocFactorMatrix,(Q$4+1),FALSE)*$E2386</f>
        <v>-4.990179000941394</v>
      </c>
      <c r="R2380" s="5">
        <f ca="1">VLOOKUP(CONCATENATE($F2380," ",$G2380),AllocFactorMatrix,(R$4+1),FALSE)*$E2386</f>
        <v>-0.2244027716054601</v>
      </c>
      <c r="S2380" s="5">
        <f t="shared" ref="S2380:S2386" ca="1" si="1186">SUBTOTAL(9,O2380:R2380)</f>
        <v>-75.524421593451393</v>
      </c>
      <c r="T2380" s="5">
        <f ca="1">VLOOKUP(CONCATENATE($F2380," ",$G2380),AllocFactorMatrix,(T$4+1),FALSE)*$E2386</f>
        <v>-2.0703384263089872</v>
      </c>
      <c r="U2380" s="5">
        <f ca="1">VLOOKUP(CONCATENATE($F2380," ",$G2380),AllocFactorMatrix,(U$4+1),FALSE)*$E2386</f>
        <v>-33.88073559846999</v>
      </c>
      <c r="V2380" s="5">
        <f ca="1">VLOOKUP(CONCATENATE($F2380," ",$G2380),AllocFactorMatrix,(V$4+1),FALSE)*$E2386</f>
        <v>-179.06063963387038</v>
      </c>
      <c r="W2380" s="5">
        <f ca="1">VLOOKUP(CONCATENATE($F2380," ",$G2380),AllocFactorMatrix,(W$4+1),FALSE)*$E2386</f>
        <v>-32.335383719576591</v>
      </c>
      <c r="X2380" s="5">
        <f t="shared" ref="X2380:X2386" ca="1" si="1187">SUBTOTAL(9,T2380:W2380)</f>
        <v>-247.34709737822593</v>
      </c>
      <c r="Y2380" s="5">
        <f ca="1">VLOOKUP(CONCATENATE($F2380," ",$G2380),AllocFactorMatrix,(Y$4+1),FALSE)*$E2386</f>
        <v>-18.200716498843867</v>
      </c>
      <c r="Z2380" s="5">
        <f ca="1">VLOOKUP(CONCATENATE($F2380," ",$G2380),AllocFactorMatrix,(Z$4+1),FALSE)*$E2386</f>
        <v>-0.30485504421118309</v>
      </c>
      <c r="AA2380" s="5">
        <f t="shared" ca="1" si="1185"/>
        <v>-18.505571543055051</v>
      </c>
      <c r="AB2380" s="5">
        <f ca="1">VLOOKUP(CONCATENATE($F2380," ",$G2380),AllocFactorMatrix,(AB$4+1),FALSE)*$E2386</f>
        <v>-0.23618132102979064</v>
      </c>
      <c r="AC2380" s="5">
        <f ca="1">VLOOKUP(CONCATENATE($F2380," ",$G2380),AllocFactorMatrix,(AC$4+1),FALSE)*$E2386</f>
        <v>0</v>
      </c>
      <c r="AD2380" s="5">
        <f ca="1">VLOOKUP(CONCATENATE($F2380," ",$G2380),AllocFactorMatrix,(AD$4+1),FALSE)*$E2386</f>
        <v>0</v>
      </c>
    </row>
    <row r="2381" spans="1:30" hidden="1" outlineLevel="1">
      <c r="D2381" s="7"/>
      <c r="E2381" s="51"/>
      <c r="F2381" s="52" t="str">
        <f>F2386</f>
        <v>RB_GUP</v>
      </c>
      <c r="G2381" s="55" t="str">
        <f>$G$10</f>
        <v>SUBTRAN</v>
      </c>
      <c r="H2381" s="4">
        <f t="shared" ca="1" si="1183"/>
        <v>-192.02050384033825</v>
      </c>
      <c r="I2381" s="5">
        <f ca="1">VLOOKUP(CONCATENATE($F2381," ",$G2381),AllocFactorMatrix,(I$4+1),FALSE)*$E2386</f>
        <v>-93.488529657600324</v>
      </c>
      <c r="J2381" s="5">
        <f ca="1">VLOOKUP(CONCATENATE($F2381," ",$G2381),AllocFactorMatrix,(J$4+1),FALSE)*$E2386</f>
        <v>-4.5118787387923005</v>
      </c>
      <c r="K2381" s="5">
        <f ca="1">VLOOKUP(CONCATENATE($F2381," ",$G2381),AllocFactorMatrix,(K$4+1),FALSE)*$E2386</f>
        <v>-16.41399424168646</v>
      </c>
      <c r="L2381" s="5">
        <f ca="1">VLOOKUP(CONCATENATE($F2381," ",$G2381),AllocFactorMatrix,(L$4+1),FALSE)*$E2386</f>
        <v>-0.50701283855945467</v>
      </c>
      <c r="M2381" s="5">
        <f ca="1">VLOOKUP(CONCATENATE($F2381," ",$G2381),AllocFactorMatrix,(M$4+1),FALSE)*$E2386</f>
        <v>-6.3145767618831561E-2</v>
      </c>
      <c r="N2381" s="5">
        <f t="shared" ca="1" si="1184"/>
        <v>-16.984152847864745</v>
      </c>
      <c r="O2381" s="5">
        <f ca="1">VLOOKUP(CONCATENATE($F2381," ",$G2381),AllocFactorMatrix,(O$4+1),FALSE)*$E2386</f>
        <v>-12.401029197288473</v>
      </c>
      <c r="P2381" s="5">
        <f ca="1">VLOOKUP(CONCATENATE($F2381," ",$G2381),AllocFactorMatrix,(P$4+1),FALSE)*$E2386</f>
        <v>-2.3053368637624079</v>
      </c>
      <c r="Q2381" s="5">
        <f ca="1">VLOOKUP(CONCATENATE($F2381," ",$G2381),AllocFactorMatrix,(Q$4+1),FALSE)*$E2386</f>
        <v>-1.3717029029166374</v>
      </c>
      <c r="R2381" s="5">
        <f ca="1">VLOOKUP(CONCATENATE($F2381," ",$G2381),AllocFactorMatrix,(R$4+1),FALSE)*$E2386</f>
        <v>0</v>
      </c>
      <c r="S2381" s="5">
        <f t="shared" ca="1" si="1186"/>
        <v>-16.078068963967517</v>
      </c>
      <c r="T2381" s="5">
        <f ca="1">VLOOKUP(CONCATENATE($F2381," ",$G2381),AllocFactorMatrix,(T$4+1),FALSE)*$E2386</f>
        <v>-0.43302264634456566</v>
      </c>
      <c r="U2381" s="5">
        <f ca="1">VLOOKUP(CONCATENATE($F2381," ",$G2381),AllocFactorMatrix,(U$4+1),FALSE)*$E2386</f>
        <v>-7.0888279526283968</v>
      </c>
      <c r="V2381" s="5">
        <f ca="1">VLOOKUP(CONCATENATE($F2381," ",$G2381),AllocFactorMatrix,(V$4+1),FALSE)*$E2386</f>
        <v>-49.385617943473726</v>
      </c>
      <c r="W2381" s="5">
        <f ca="1">VLOOKUP(CONCATENATE($F2381," ",$G2381),AllocFactorMatrix,(W$4+1),FALSE)*$E2386</f>
        <v>0</v>
      </c>
      <c r="X2381" s="5">
        <f t="shared" ca="1" si="1187"/>
        <v>-56.907468542446686</v>
      </c>
      <c r="Y2381" s="5">
        <f ca="1">VLOOKUP(CONCATENATE($F2381," ",$G2381),AllocFactorMatrix,(Y$4+1),FALSE)*$E2386</f>
        <v>-3.7323464685827132</v>
      </c>
      <c r="Z2381" s="5">
        <f ca="1">VLOOKUP(CONCATENATE($F2381," ",$G2381),AllocFactorMatrix,(Z$4+1),FALSE)*$E2386</f>
        <v>-6.2218317031827973E-2</v>
      </c>
      <c r="AA2381" s="5">
        <f t="shared" ca="1" si="1185"/>
        <v>-3.7945647856145412</v>
      </c>
      <c r="AB2381" s="5">
        <f ca="1">VLOOKUP(CONCATENATE($F2381," ",$G2381),AllocFactorMatrix,(AB$4+1),FALSE)*$E2386</f>
        <v>-4.9840403634216372E-2</v>
      </c>
      <c r="AC2381" s="5">
        <f ca="1">VLOOKUP(CONCATENATE($F2381," ",$G2381),AllocFactorMatrix,(AC$4+1),FALSE)*$E2386</f>
        <v>-0.16946802717151876</v>
      </c>
      <c r="AD2381" s="5">
        <f ca="1">VLOOKUP(CONCATENATE($F2381," ",$G2381),AllocFactorMatrix,(AD$4+1),FALSE)*$E2386</f>
        <v>-3.6531873246361535E-2</v>
      </c>
    </row>
    <row r="2382" spans="1:30" hidden="1" outlineLevel="1">
      <c r="D2382" s="7"/>
      <c r="E2382" s="51"/>
      <c r="F2382" s="52" t="str">
        <f>F2386</f>
        <v>RB_GUP</v>
      </c>
      <c r="G2382" s="55" t="str">
        <f>$G$11</f>
        <v>DISTPRI</v>
      </c>
      <c r="H2382" s="4">
        <f t="shared" ca="1" si="1183"/>
        <v>-881.05101121530311</v>
      </c>
      <c r="I2382" s="5">
        <f ca="1">VLOOKUP(CONCATENATE($F2382," ",$G2382),AllocFactorMatrix,(I$4+1),FALSE)*$E2386</f>
        <v>-588.84396808545682</v>
      </c>
      <c r="J2382" s="5">
        <f ca="1">VLOOKUP(CONCATENATE($F2382," ",$G2382),AllocFactorMatrix,(J$4+1),FALSE)*$E2386</f>
        <v>-27.756567456618686</v>
      </c>
      <c r="K2382" s="5">
        <f ca="1">VLOOKUP(CONCATENATE($F2382," ",$G2382),AllocFactorMatrix,(K$4+1),FALSE)*$E2386</f>
        <v>-100.78579994882789</v>
      </c>
      <c r="L2382" s="5">
        <f ca="1">VLOOKUP(CONCATENATE($F2382," ",$G2382),AllocFactorMatrix,(L$4+1),FALSE)*$E2386</f>
        <v>-3.1148056506316113</v>
      </c>
      <c r="M2382" s="5">
        <f ca="1">VLOOKUP(CONCATENATE($F2382," ",$G2382),AllocFactorMatrix,(M$4+1),FALSE)*$E2386</f>
        <v>0</v>
      </c>
      <c r="N2382" s="5">
        <f t="shared" ca="1" si="1184"/>
        <v>-103.9006055994595</v>
      </c>
      <c r="O2382" s="5">
        <f ca="1">VLOOKUP(CONCATENATE($F2382," ",$G2382),AllocFactorMatrix,(O$4+1),FALSE)*$E2386</f>
        <v>-75.571734110026753</v>
      </c>
      <c r="P2382" s="5">
        <f ca="1">VLOOKUP(CONCATENATE($F2382," ",$G2382),AllocFactorMatrix,(P$4+1),FALSE)*$E2386</f>
        <v>-14.07524056351807</v>
      </c>
      <c r="Q2382" s="5">
        <f ca="1">VLOOKUP(CONCATENATE($F2382," ",$G2382),AllocFactorMatrix,(Q$4+1),FALSE)*$E2386</f>
        <v>0</v>
      </c>
      <c r="R2382" s="5">
        <f ca="1">VLOOKUP(CONCATENATE($F2382," ",$G2382),AllocFactorMatrix,(R$4+1),FALSE)*$E2386</f>
        <v>0</v>
      </c>
      <c r="S2382" s="5">
        <f t="shared" ca="1" si="1186"/>
        <v>-89.646974673544818</v>
      </c>
      <c r="T2382" s="5">
        <f ca="1">VLOOKUP(CONCATENATE($F2382," ",$G2382),AllocFactorMatrix,(T$4+1),FALSE)*$E2386</f>
        <v>-2.6940857497028849</v>
      </c>
      <c r="U2382" s="5">
        <f ca="1">VLOOKUP(CONCATENATE($F2382," ",$G2382),AllocFactorMatrix,(U$4+1),FALSE)*$E2386</f>
        <v>-43.449506841270747</v>
      </c>
      <c r="V2382" s="5">
        <f ca="1">VLOOKUP(CONCATENATE($F2382," ",$G2382),AllocFactorMatrix,(V$4+1),FALSE)*$E2386</f>
        <v>0</v>
      </c>
      <c r="W2382" s="5">
        <f ca="1">VLOOKUP(CONCATENATE($F2382," ",$G2382),AllocFactorMatrix,(W$4+1),FALSE)*$E2386</f>
        <v>0</v>
      </c>
      <c r="X2382" s="5">
        <f t="shared" ca="1" si="1187"/>
        <v>-46.143592590973633</v>
      </c>
      <c r="Y2382" s="5">
        <f ca="1">VLOOKUP(CONCATENATE($F2382," ",$G2382),AllocFactorMatrix,(Y$4+1),FALSE)*$E2386</f>
        <v>-22.788350779693229</v>
      </c>
      <c r="Z2382" s="5">
        <f ca="1">VLOOKUP(CONCATENATE($F2382," ",$G2382),AllocFactorMatrix,(Z$4+1),FALSE)*$E2386</f>
        <v>-0.38019889629406484</v>
      </c>
      <c r="AA2382" s="5">
        <f t="shared" ca="1" si="1185"/>
        <v>-23.168549675987293</v>
      </c>
      <c r="AB2382" s="5">
        <f ca="1">VLOOKUP(CONCATENATE($F2382," ",$G2382),AllocFactorMatrix,(AB$4+1),FALSE)*$E2386</f>
        <v>-0.30802481129302567</v>
      </c>
      <c r="AC2382" s="5">
        <f ca="1">VLOOKUP(CONCATENATE($F2382," ",$G2382),AllocFactorMatrix,(AC$4+1),FALSE)*$E2386</f>
        <v>-1.0552502097341956</v>
      </c>
      <c r="AD2382" s="5">
        <f ca="1">VLOOKUP(CONCATENATE($F2382," ",$G2382),AllocFactorMatrix,(AD$4+1),FALSE)*$E2386</f>
        <v>-0.22747811223523179</v>
      </c>
    </row>
    <row r="2383" spans="1:30" hidden="1" outlineLevel="1">
      <c r="D2383" s="7"/>
      <c r="E2383" s="51"/>
      <c r="F2383" s="52" t="str">
        <f>F2386</f>
        <v>RB_GUP</v>
      </c>
      <c r="G2383" s="55" t="str">
        <f>$G$12</f>
        <v>DISTSEC</v>
      </c>
      <c r="H2383" s="4">
        <f t="shared" ca="1" si="1183"/>
        <v>-453.37588785614759</v>
      </c>
      <c r="I2383" s="5">
        <f ca="1">VLOOKUP(CONCATENATE($F2383," ",$G2383),AllocFactorMatrix,(I$4+1),FALSE)*$E2386</f>
        <v>-338.98980947220201</v>
      </c>
      <c r="J2383" s="5">
        <f ca="1">VLOOKUP(CONCATENATE($F2383," ",$G2383),AllocFactorMatrix,(J$4+1),FALSE)*$E2386</f>
        <v>-16.34280675388343</v>
      </c>
      <c r="K2383" s="5">
        <f ca="1">VLOOKUP(CONCATENATE($F2383," ",$G2383),AllocFactorMatrix,(K$4+1),FALSE)*$E2386</f>
        <v>-49.313058635720196</v>
      </c>
      <c r="L2383" s="5">
        <f ca="1">VLOOKUP(CONCATENATE($F2383," ",$G2383),AllocFactorMatrix,(L$4+1),FALSE)*$E2386</f>
        <v>0</v>
      </c>
      <c r="M2383" s="5">
        <f ca="1">VLOOKUP(CONCATENATE($F2383," ",$G2383),AllocFactorMatrix,(M$4+1),FALSE)*$E2386</f>
        <v>0</v>
      </c>
      <c r="N2383" s="5">
        <f t="shared" ca="1" si="1184"/>
        <v>-49.313058635720196</v>
      </c>
      <c r="O2383" s="5">
        <f ca="1">VLOOKUP(CONCATENATE($F2383," ",$G2383),AllocFactorMatrix,(O$4+1),FALSE)*$E2386</f>
        <v>-31.422472900843445</v>
      </c>
      <c r="P2383" s="5">
        <f ca="1">VLOOKUP(CONCATENATE($F2383," ",$G2383),AllocFactorMatrix,(P$4+1),FALSE)*$E2386</f>
        <v>0</v>
      </c>
      <c r="Q2383" s="5">
        <f ca="1">VLOOKUP(CONCATENATE($F2383," ",$G2383),AllocFactorMatrix,(Q$4+1),FALSE)*$E2386</f>
        <v>0</v>
      </c>
      <c r="R2383" s="5">
        <f ca="1">VLOOKUP(CONCATENATE($F2383," ",$G2383),AllocFactorMatrix,(R$4+1),FALSE)*$E2386</f>
        <v>0</v>
      </c>
      <c r="S2383" s="5">
        <f t="shared" ca="1" si="1186"/>
        <v>-31.422472900843445</v>
      </c>
      <c r="T2383" s="5">
        <f ca="1">VLOOKUP(CONCATENATE($F2383," ",$G2383),AllocFactorMatrix,(T$4+1),FALSE)*$E2386</f>
        <v>-0.84959774708838298</v>
      </c>
      <c r="U2383" s="5">
        <f ca="1">VLOOKUP(CONCATENATE($F2383," ",$G2383),AllocFactorMatrix,(U$4+1),FALSE)*$E2386</f>
        <v>0</v>
      </c>
      <c r="V2383" s="5">
        <f ca="1">VLOOKUP(CONCATENATE($F2383," ",$G2383),AllocFactorMatrix,(V$4+1),FALSE)*$E2386</f>
        <v>0</v>
      </c>
      <c r="W2383" s="5">
        <f ca="1">VLOOKUP(CONCATENATE($F2383," ",$G2383),AllocFactorMatrix,(W$4+1),FALSE)*$E2386</f>
        <v>0</v>
      </c>
      <c r="X2383" s="5">
        <f t="shared" ca="1" si="1187"/>
        <v>-0.84959774708838298</v>
      </c>
      <c r="Y2383" s="5">
        <f ca="1">VLOOKUP(CONCATENATE($F2383," ",$G2383),AllocFactorMatrix,(Y$4+1),FALSE)*$E2386</f>
        <v>-11.589993513184282</v>
      </c>
      <c r="Z2383" s="5">
        <f ca="1">VLOOKUP(CONCATENATE($F2383," ",$G2383),AllocFactorMatrix,(Z$4+1),FALSE)*$E2386</f>
        <v>0</v>
      </c>
      <c r="AA2383" s="5">
        <f t="shared" ca="1" si="1185"/>
        <v>-11.589993513184282</v>
      </c>
      <c r="AB2383" s="5">
        <f ca="1">VLOOKUP(CONCATENATE($F2383," ",$G2383),AllocFactorMatrix,(AB$4+1),FALSE)*$E2386</f>
        <v>-0.12026973552249338</v>
      </c>
      <c r="AC2383" s="5">
        <f ca="1">VLOOKUP(CONCATENATE($F2383," ",$G2383),AllocFactorMatrix,(AC$4+1),FALSE)*$E2386</f>
        <v>-4.0836200968945073</v>
      </c>
      <c r="AD2383" s="5">
        <f ca="1">VLOOKUP(CONCATENATE($F2383," ",$G2383),AllocFactorMatrix,(AD$4+1),FALSE)*$E2386</f>
        <v>-0.66425900080884814</v>
      </c>
    </row>
    <row r="2384" spans="1:30" hidden="1" outlineLevel="1">
      <c r="D2384" s="7"/>
      <c r="E2384" s="51"/>
      <c r="F2384" s="52" t="str">
        <f>F2386</f>
        <v>RB_GUP</v>
      </c>
      <c r="G2384" s="55" t="str">
        <f>$G$13</f>
        <v>ENERGY</v>
      </c>
      <c r="H2384" s="4">
        <f t="shared" ca="1" si="1183"/>
        <v>-13.935360694656151</v>
      </c>
      <c r="I2384" s="5">
        <f ca="1">VLOOKUP(CONCATENATE($F2384," ",$G2384),AllocFactorMatrix,(I$4+1),FALSE)*$E2386</f>
        <v>-5.2289248240302673</v>
      </c>
      <c r="J2384" s="5">
        <f ca="1">VLOOKUP(CONCATENATE($F2384," ",$G2384),AllocFactorMatrix,(J$4+1),FALSE)*$E2386</f>
        <v>-0.33886811683603402</v>
      </c>
      <c r="K2384" s="5">
        <f ca="1">VLOOKUP(CONCATENATE($F2384," ",$G2384),AllocFactorMatrix,(K$4+1),FALSE)*$E2386</f>
        <v>-1.136939266553062</v>
      </c>
      <c r="L2384" s="5">
        <f ca="1">VLOOKUP(CONCATENATE($F2384," ",$G2384),AllocFactorMatrix,(L$4+1),FALSE)*$E2386</f>
        <v>-3.6134511008562339E-2</v>
      </c>
      <c r="M2384" s="5">
        <f ca="1">VLOOKUP(CONCATENATE($F2384," ",$G2384),AllocFactorMatrix,(M$4+1),FALSE)*$E2386</f>
        <v>-3.3311794949686733E-3</v>
      </c>
      <c r="N2384" s="5">
        <f t="shared" ca="1" si="1184"/>
        <v>-1.1764049570565929</v>
      </c>
      <c r="O2384" s="5">
        <f ca="1">VLOOKUP(CONCATENATE($F2384," ",$G2384),AllocFactorMatrix,(O$4+1),FALSE)*$E2386</f>
        <v>-1.0365633933242724</v>
      </c>
      <c r="P2384" s="5">
        <f ca="1">VLOOKUP(CONCATENATE($F2384," ",$G2384),AllocFactorMatrix,(P$4+1),FALSE)*$E2386</f>
        <v>-0.19215890791590329</v>
      </c>
      <c r="Q2384" s="5">
        <f ca="1">VLOOKUP(CONCATENATE($F2384," ",$G2384),AllocFactorMatrix,(Q$4+1),FALSE)*$E2386</f>
        <v>-8.7312089271630353E-2</v>
      </c>
      <c r="R2384" s="5">
        <f ca="1">VLOOKUP(CONCATENATE($F2384," ",$G2384),AllocFactorMatrix,(R$4+1),FALSE)*$E2386</f>
        <v>-4.0455304100397516E-3</v>
      </c>
      <c r="S2384" s="5">
        <f t="shared" ca="1" si="1186"/>
        <v>-1.3200799209218459</v>
      </c>
      <c r="T2384" s="5">
        <f ca="1">VLOOKUP(CONCATENATE($F2384," ",$G2384),AllocFactorMatrix,(T$4+1),FALSE)*$E2386</f>
        <v>-3.972307351588536E-2</v>
      </c>
      <c r="U2384" s="5">
        <f ca="1">VLOOKUP(CONCATENATE($F2384," ",$G2384),AllocFactorMatrix,(U$4+1),FALSE)*$E2386</f>
        <v>-0.69747766261235045</v>
      </c>
      <c r="V2384" s="5">
        <f ca="1">VLOOKUP(CONCATENATE($F2384," ",$G2384),AllocFactorMatrix,(V$4+1),FALSE)*$E2386</f>
        <v>-3.9599885903288947</v>
      </c>
      <c r="W2384" s="5">
        <f ca="1">VLOOKUP(CONCATENATE($F2384," ",$G2384),AllocFactorMatrix,(W$4+1),FALSE)*$E2386</f>
        <v>-0.75130251778273416</v>
      </c>
      <c r="X2384" s="5">
        <f t="shared" ca="1" si="1187"/>
        <v>-5.4484918442398644</v>
      </c>
      <c r="Y2384" s="5">
        <f ca="1">VLOOKUP(CONCATENATE($F2384," ",$G2384),AllocFactorMatrix,(Y$4+1),FALSE)*$E2386</f>
        <v>-0.28083626886866281</v>
      </c>
      <c r="Z2384" s="5">
        <f ca="1">VLOOKUP(CONCATENATE($F2384," ",$G2384),AllocFactorMatrix,(Z$4+1),FALSE)*$E2386</f>
        <v>-4.5715667607859004E-3</v>
      </c>
      <c r="AA2384" s="5">
        <f t="shared" ca="1" si="1185"/>
        <v>-0.28540783562944871</v>
      </c>
      <c r="AB2384" s="5">
        <f ca="1">VLOOKUP(CONCATENATE($F2384," ",$G2384),AllocFactorMatrix,(AB$4+1),FALSE)*$E2386</f>
        <v>-5.0992149830649753E-3</v>
      </c>
      <c r="AC2384" s="5">
        <f ca="1">VLOOKUP(CONCATENATE($F2384," ",$G2384),AllocFactorMatrix,(AC$4+1),FALSE)*$E2386</f>
        <v>-0.11026369574556458</v>
      </c>
      <c r="AD2384" s="5">
        <f ca="1">VLOOKUP(CONCATENATE($F2384," ",$G2384),AllocFactorMatrix,(AD$4+1),FALSE)*$E2386</f>
        <v>-2.1820285213467339E-2</v>
      </c>
    </row>
    <row r="2385" spans="4:30" hidden="1" outlineLevel="1">
      <c r="D2385" s="7"/>
      <c r="E2385" s="51"/>
      <c r="F2385" s="52" t="str">
        <f>F2386</f>
        <v>RB_GUP</v>
      </c>
      <c r="G2385" s="55" t="str">
        <f>$G$14</f>
        <v>CUSTOMER</v>
      </c>
      <c r="H2385" s="4">
        <f t="shared" ca="1" si="1183"/>
        <v>-218.2487967904776</v>
      </c>
      <c r="I2385" s="5">
        <f ca="1">VLOOKUP(CONCATENATE($F2385," ",$G2385),AllocFactorMatrix,(I$4+1),FALSE)*$E2386</f>
        <v>-102.06157371225741</v>
      </c>
      <c r="J2385" s="5">
        <f ca="1">VLOOKUP(CONCATENATE($F2385," ",$G2385),AllocFactorMatrix,(J$4+1),FALSE)*$E2386</f>
        <v>-26.738442475754432</v>
      </c>
      <c r="K2385" s="5">
        <f ca="1">VLOOKUP(CONCATENATE($F2385," ",$G2385),AllocFactorMatrix,(K$4+1),FALSE)*$E2386</f>
        <v>-7.5902774091697243</v>
      </c>
      <c r="L2385" s="5">
        <f ca="1">VLOOKUP(CONCATENATE($F2385," ",$G2385),AllocFactorMatrix,(L$4+1),FALSE)*$E2386</f>
        <v>-2.4500995787436084</v>
      </c>
      <c r="M2385" s="5">
        <f ca="1">VLOOKUP(CONCATENATE($F2385," ",$G2385),AllocFactorMatrix,(M$4+1),FALSE)*$E2386</f>
        <v>-0.39770050336047835</v>
      </c>
      <c r="N2385" s="5">
        <f t="shared" ca="1" si="1184"/>
        <v>-10.438077491273813</v>
      </c>
      <c r="O2385" s="5">
        <f ca="1">VLOOKUP(CONCATENATE($F2385," ",$G2385),AllocFactorMatrix,(O$4+1),FALSE)*$E2386</f>
        <v>-2.1540101668829736</v>
      </c>
      <c r="P2385" s="5">
        <f ca="1">VLOOKUP(CONCATENATE($F2385," ",$G2385),AllocFactorMatrix,(P$4+1),FALSE)*$E2386</f>
        <v>-0.63782916733789929</v>
      </c>
      <c r="Q2385" s="5">
        <f ca="1">VLOOKUP(CONCATENATE($F2385," ",$G2385),AllocFactorMatrix,(Q$4+1),FALSE)*$E2386</f>
        <v>-1.3855160879945314</v>
      </c>
      <c r="R2385" s="5">
        <f ca="1">VLOOKUP(CONCATENATE($F2385," ",$G2385),AllocFactorMatrix,(R$4+1),FALSE)*$E2386</f>
        <v>-0.2434683504896788</v>
      </c>
      <c r="S2385" s="5">
        <f t="shared" ca="1" si="1186"/>
        <v>-4.4208237727050834</v>
      </c>
      <c r="T2385" s="5">
        <f ca="1">VLOOKUP(CONCATENATE($F2385," ",$G2385),AllocFactorMatrix,(T$4+1),FALSE)*$E2386</f>
        <v>-1.4825318212881999E-2</v>
      </c>
      <c r="U2385" s="5">
        <f ca="1">VLOOKUP(CONCATENATE($F2385," ",$G2385),AllocFactorMatrix,(U$4+1),FALSE)*$E2386</f>
        <v>-0.37841069152664547</v>
      </c>
      <c r="V2385" s="5">
        <f ca="1">VLOOKUP(CONCATENATE($F2385," ",$G2385),AllocFactorMatrix,(V$4+1),FALSE)*$E2386</f>
        <v>-2.0375490738753999</v>
      </c>
      <c r="W2385" s="5">
        <f ca="1">VLOOKUP(CONCATENATE($F2385," ",$G2385),AllocFactorMatrix,(W$4+1),FALSE)*$E2386</f>
        <v>-0.36520656140768404</v>
      </c>
      <c r="X2385" s="5">
        <f t="shared" ca="1" si="1187"/>
        <v>-2.7959916450226112</v>
      </c>
      <c r="Y2385" s="5">
        <f ca="1">VLOOKUP(CONCATENATE($F2385," ",$G2385),AllocFactorMatrix,(Y$4+1),FALSE)*$E2386</f>
        <v>-0.59628461552559531</v>
      </c>
      <c r="Z2385" s="5">
        <f ca="1">VLOOKUP(CONCATENATE($F2385," ",$G2385),AllocFactorMatrix,(Z$4+1),FALSE)*$E2386</f>
        <v>-1.0809379403631273E-2</v>
      </c>
      <c r="AA2385" s="5">
        <f t="shared" ca="1" si="1185"/>
        <v>-0.60709399492922655</v>
      </c>
      <c r="AB2385" s="5">
        <f ca="1">VLOOKUP(CONCATENATE($F2385," ",$G2385),AllocFactorMatrix,(AB$4+1),FALSE)*$E2386</f>
        <v>-1.1193230115503184E-2</v>
      </c>
      <c r="AC2385" s="5">
        <f ca="1">VLOOKUP(CONCATENATE($F2385," ",$G2385),AllocFactorMatrix,(AC$4+1),FALSE)*$E2386</f>
        <v>-63.410996509557854</v>
      </c>
      <c r="AD2385" s="5">
        <f ca="1">VLOOKUP(CONCATENATE($F2385," ",$G2385),AllocFactorMatrix,(AD$4+1),FALSE)*$E2386</f>
        <v>-7.7646039588616098</v>
      </c>
    </row>
    <row r="2386" spans="4:30" collapsed="1">
      <c r="D2386" s="99" t="str">
        <f>D1856</f>
        <v>Adj 5 - Environmental Surcharge Revenue Sync - remove FGD revenue, sync non-FGD revenue, remove deferrals</v>
      </c>
      <c r="E2386" s="61">
        <v>-4282</v>
      </c>
      <c r="F2386" s="57" t="s">
        <v>74</v>
      </c>
      <c r="G2386" s="55" t="str">
        <f>$G$15</f>
        <v>TOTAL</v>
      </c>
      <c r="H2386" s="4">
        <f t="shared" ca="1" si="1183"/>
        <v>-4281.9999999999991</v>
      </c>
      <c r="I2386" s="5">
        <f ca="1">VLOOKUP(CONCATENATE($F2386," ",$G2386),AllocFactorMatrix,(I$4+1),FALSE)*$E2386</f>
        <v>-2474.8621455569182</v>
      </c>
      <c r="J2386" s="5">
        <f ca="1">VLOOKUP(CONCATENATE($F2386," ",$G2386),AllocFactorMatrix,(J$4+1),FALSE)*$E2386</f>
        <v>-139.10809088525647</v>
      </c>
      <c r="K2386" s="5">
        <f ca="1">VLOOKUP(CONCATENATE($F2386," ",$G2386),AllocFactorMatrix,(K$4+1),FALSE)*$E2386</f>
        <v>-392.00911987114625</v>
      </c>
      <c r="L2386" s="5">
        <f ca="1">VLOOKUP(CONCATENATE($F2386," ",$G2386),AllocFactorMatrix,(L$4+1),FALSE)*$E2386</f>
        <v>-12.030394268621906</v>
      </c>
      <c r="M2386" s="5">
        <f ca="1">VLOOKUP(CONCATENATE($F2386," ",$G2386),AllocFactorMatrix,(M$4+1),FALSE)*$E2386</f>
        <v>-1.1407805733210434</v>
      </c>
      <c r="N2386" s="5">
        <f t="shared" ca="1" si="1184"/>
        <v>-405.18029471308921</v>
      </c>
      <c r="O2386" s="5">
        <f ca="1">VLOOKUP(CONCATENATE($F2386," ",$G2386),AllocFactorMatrix,(O$4+1),FALSE)*$E2386</f>
        <v>-287.44145446302628</v>
      </c>
      <c r="P2386" s="5">
        <f ca="1">VLOOKUP(CONCATENATE($F2386," ",$G2386),AllocFactorMatrix,(P$4+1),FALSE)*$E2386</f>
        <v>-47.365478127430052</v>
      </c>
      <c r="Q2386" s="5">
        <f ca="1">VLOOKUP(CONCATENATE($F2386," ",$G2386),AllocFactorMatrix,(Q$4+1),FALSE)*$E2386</f>
        <v>-15.227017652481427</v>
      </c>
      <c r="R2386" s="5">
        <f ca="1">VLOOKUP(CONCATENATE($F2386," ",$G2386),AllocFactorMatrix,(R$4+1),FALSE)*$E2386</f>
        <v>-0.63119666489778459</v>
      </c>
      <c r="S2386" s="5">
        <f t="shared" ca="1" si="1186"/>
        <v>-350.66514690783555</v>
      </c>
      <c r="T2386" s="5">
        <f ca="1">VLOOKUP(CONCATENATE($F2386," ",$G2386),AllocFactorMatrix,(T$4+1),FALSE)*$E2386</f>
        <v>-9.4544267288797386</v>
      </c>
      <c r="U2386" s="5">
        <f ca="1">VLOOKUP(CONCATENATE($F2386," ",$G2386),AllocFactorMatrix,(U$4+1),FALSE)*$E2386</f>
        <v>-138.87790085041374</v>
      </c>
      <c r="V2386" s="5">
        <f ca="1">VLOOKUP(CONCATENATE($F2386," ",$G2386),AllocFactorMatrix,(V$4+1),FALSE)*$E2386</f>
        <v>-523.95036925496652</v>
      </c>
      <c r="W2386" s="5">
        <f ca="1">VLOOKUP(CONCATENATE($F2386," ",$G2386),AllocFactorMatrix,(W$4+1),FALSE)*$E2386</f>
        <v>-71.543041955396845</v>
      </c>
      <c r="X2386" s="5">
        <f t="shared" ca="1" si="1187"/>
        <v>-743.82573878965673</v>
      </c>
      <c r="Y2386" s="5">
        <f ca="1">VLOOKUP(CONCATENATE($F2386," ",$G2386),AllocFactorMatrix,(Y$4+1),FALSE)*$E2386</f>
        <v>-88.30865275295686</v>
      </c>
      <c r="Z2386" s="5">
        <f ca="1">VLOOKUP(CONCATENATE($F2386," ",$G2386),AllocFactorMatrix,(Z$4+1),FALSE)*$E2386</f>
        <v>-1.4095373616122231</v>
      </c>
      <c r="AA2386" s="5">
        <f t="shared" ca="1" si="1185"/>
        <v>-89.718190114569083</v>
      </c>
      <c r="AB2386" s="5">
        <f ca="1">VLOOKUP(CONCATENATE($F2386," ",$G2386),AllocFactorMatrix,(AB$4+1),FALSE)*$E2386</f>
        <v>-1.0961012632052221</v>
      </c>
      <c r="AC2386" s="5">
        <f ca="1">VLOOKUP(CONCATENATE($F2386," ",$G2386),AllocFactorMatrix,(AC$4+1),FALSE)*$E2386</f>
        <v>-68.829598539103628</v>
      </c>
      <c r="AD2386" s="5">
        <f ca="1">VLOOKUP(CONCATENATE($F2386," ",$G2386),AllocFactorMatrix,(AD$4+1),FALSE)*$E2386</f>
        <v>-8.7146932303655174</v>
      </c>
    </row>
    <row r="2387" spans="4:30" hidden="1" outlineLevel="1">
      <c r="D2387" s="7"/>
      <c r="E2387" s="51"/>
      <c r="F2387" s="52" t="str">
        <f>F2394</f>
        <v>RB_GUP</v>
      </c>
      <c r="G2387" s="55" t="str">
        <f>$G$8</f>
        <v>PRODUCTION</v>
      </c>
      <c r="H2387" s="4">
        <f t="shared" ref="H2387:H2394" ca="1" si="1188">SUBTOTAL(9,I2387:AD2387)</f>
        <v>131449.40190816918</v>
      </c>
      <c r="I2387" s="5">
        <f ca="1">VLOOKUP(CONCATENATE($F2387," ",$G2387),AllocFactorMatrix,(I$4+1),FALSE)*$E2394</f>
        <v>72981.560648676459</v>
      </c>
      <c r="J2387" s="5">
        <f ca="1">VLOOKUP(CONCATENATE($F2387," ",$G2387),AllocFactorMatrix,(J$4+1),FALSE)*$E2394</f>
        <v>3358.2374584469958</v>
      </c>
      <c r="K2387" s="5">
        <f ca="1">VLOOKUP(CONCATENATE($F2387," ",$G2387),AllocFactorMatrix,(K$4+1),FALSE)*$E2394</f>
        <v>11062.998432550457</v>
      </c>
      <c r="L2387" s="5">
        <f ca="1">VLOOKUP(CONCATENATE($F2387," ",$G2387),AllocFactorMatrix,(L$4+1),FALSE)*$E2394</f>
        <v>276.42901321456696</v>
      </c>
      <c r="M2387" s="5">
        <f ca="1">VLOOKUP(CONCATENATE($F2387," ",$G2387),AllocFactorMatrix,(M$4+1),FALSE)*$E2394</f>
        <v>35.58463546760769</v>
      </c>
      <c r="N2387" s="5">
        <f t="shared" ref="N2387:N2394" ca="1" si="1189">SUBTOTAL(9,K2387:M2387)</f>
        <v>11375.012081232631</v>
      </c>
      <c r="O2387" s="5">
        <f ca="1">VLOOKUP(CONCATENATE($F2387," ",$G2387),AllocFactorMatrix,(O$4+1),FALSE)*$E2394</f>
        <v>8415.7724419096467</v>
      </c>
      <c r="P2387" s="5">
        <f ca="1">VLOOKUP(CONCATENATE($F2387," ",$G2387),AllocFactorMatrix,(P$4+1),FALSE)*$E2394</f>
        <v>1523.2708029285836</v>
      </c>
      <c r="Q2387" s="5">
        <f ca="1">VLOOKUP(CONCATENATE($F2387," ",$G2387),AllocFactorMatrix,(Q$4+1),FALSE)*$E2394</f>
        <v>589.19039204132162</v>
      </c>
      <c r="R2387" s="5">
        <f ca="1">VLOOKUP(CONCATENATE($F2387," ",$G2387),AllocFactorMatrix,(R$4+1),FALSE)*$E2394</f>
        <v>12.695122874698754</v>
      </c>
      <c r="S2387" s="5">
        <f ca="1">SUBTOTAL(9,O2387:R2387)</f>
        <v>10540.928759754252</v>
      </c>
      <c r="T2387" s="5">
        <f ca="1">VLOOKUP(CONCATENATE($F2387," ",$G2387),AllocFactorMatrix,(T$4+1),FALSE)*$E2394</f>
        <v>267.2315001743728</v>
      </c>
      <c r="U2387" s="5">
        <f ca="1">VLOOKUP(CONCATENATE($F2387," ",$G2387),AllocFactorMatrix,(U$4+1),FALSE)*$E2394</f>
        <v>4254.7900344931895</v>
      </c>
      <c r="V2387" s="5">
        <f ca="1">VLOOKUP(CONCATENATE($F2387," ",$G2387),AllocFactorMatrix,(V$4+1),FALSE)*$E2394</f>
        <v>23074.593446629024</v>
      </c>
      <c r="W2387" s="5">
        <f ca="1">VLOOKUP(CONCATENATE($F2387," ",$G2387),AllocFactorMatrix,(W$4+1),FALSE)*$E2394</f>
        <v>3035.9855685467164</v>
      </c>
      <c r="X2387" s="5">
        <f ca="1">SUBTOTAL(9,T2387:W2387)</f>
        <v>30632.600549843301</v>
      </c>
      <c r="Y2387" s="5">
        <f ca="1">VLOOKUP(CONCATENATE($F2387," ",$G2387),AllocFactorMatrix,(Y$4+1),FALSE)*$E2394</f>
        <v>2480.3727714684574</v>
      </c>
      <c r="Z2387" s="5">
        <f ca="1">VLOOKUP(CONCATENATE($F2387," ",$G2387),AllocFactorMatrix,(Z$4+1),FALSE)*$E2394</f>
        <v>51.558721945164663</v>
      </c>
      <c r="AA2387" s="5">
        <f t="shared" ref="AA2387:AA2394" ca="1" si="1190">SUBTOTAL(9,Y2387:Z2387)</f>
        <v>2531.9314934136219</v>
      </c>
      <c r="AB2387" s="5">
        <f ca="1">VLOOKUP(CONCATENATE($F2387," ",$G2387),AllocFactorMatrix,(AB$4+1),FALSE)*$E2394</f>
        <v>29.13091680192105</v>
      </c>
      <c r="AC2387" s="5">
        <f ca="1">VLOOKUP(CONCATENATE($F2387," ",$G2387),AllocFactorMatrix,(AC$4+1),FALSE)*$E2394</f>
        <v>0</v>
      </c>
      <c r="AD2387" s="5">
        <f ca="1">VLOOKUP(CONCATENATE($F2387," ",$G2387),AllocFactorMatrix,(AD$4+1),FALSE)*$E2394</f>
        <v>0</v>
      </c>
    </row>
    <row r="2388" spans="4:30" hidden="1" outlineLevel="1">
      <c r="D2388" s="7"/>
      <c r="E2388" s="51"/>
      <c r="F2388" s="52" t="str">
        <f>F2394</f>
        <v>RB_GUP</v>
      </c>
      <c r="G2388" s="55" t="str">
        <f>$G$9</f>
        <v>BULKTRAN</v>
      </c>
      <c r="H2388" s="4">
        <f t="shared" ca="1" si="1188"/>
        <v>69671.077163221358</v>
      </c>
      <c r="I2388" s="5">
        <f ca="1">VLOOKUP(CONCATENATE($F2388," ",$G2388),AllocFactorMatrix,(I$4+1),FALSE)*$E2394</f>
        <v>34318.787537413045</v>
      </c>
      <c r="J2388" s="5">
        <f ca="1">VLOOKUP(CONCATENATE($F2388," ",$G2388),AllocFactorMatrix,(J$4+1),FALSE)*$E2394</f>
        <v>1696.5002966889085</v>
      </c>
      <c r="K2388" s="5">
        <f ca="1">VLOOKUP(CONCATENATE($F2388," ",$G2388),AllocFactorMatrix,(K$4+1),FALSE)*$E2394</f>
        <v>6214.1833590072511</v>
      </c>
      <c r="L2388" s="5">
        <f ca="1">VLOOKUP(CONCATENATE($F2388," ",$G2388),AllocFactorMatrix,(L$4+1),FALSE)*$E2394</f>
        <v>195.60042931900233</v>
      </c>
      <c r="M2388" s="5">
        <f ca="1">VLOOKUP(CONCATENATE($F2388," ",$G2388),AllocFactorMatrix,(M$4+1),FALSE)*$E2394</f>
        <v>18.342782372945681</v>
      </c>
      <c r="N2388" s="5">
        <f t="shared" ca="1" si="1189"/>
        <v>6428.126570699199</v>
      </c>
      <c r="O2388" s="5">
        <f ca="1">VLOOKUP(CONCATENATE($F2388," ",$G2388),AllocFactorMatrix,(O$4+1),FALSE)*$E2394</f>
        <v>4723.7460359502174</v>
      </c>
      <c r="P2388" s="5">
        <f ca="1">VLOOKUP(CONCATENATE($F2388," ",$G2388),AllocFactorMatrix,(P$4+1),FALSE)*$E2394</f>
        <v>880.17150786965419</v>
      </c>
      <c r="Q2388" s="5">
        <f ca="1">VLOOKUP(CONCATENATE($F2388," ",$G2388),AllocFactorMatrix,(Q$4+1),FALSE)*$E2394</f>
        <v>397.73311561239785</v>
      </c>
      <c r="R2388" s="5">
        <f ca="1">VLOOKUP(CONCATENATE($F2388," ",$G2388),AllocFactorMatrix,(R$4+1),FALSE)*$E2394</f>
        <v>17.885613619443223</v>
      </c>
      <c r="S2388" s="5">
        <f t="shared" ref="S2388:S2394" ca="1" si="1191">SUBTOTAL(9,O2388:R2388)</f>
        <v>6019.5362730517136</v>
      </c>
      <c r="T2388" s="5">
        <f ca="1">VLOOKUP(CONCATENATE($F2388," ",$G2388),AllocFactorMatrix,(T$4+1),FALSE)*$E2394</f>
        <v>165.01254814959552</v>
      </c>
      <c r="U2388" s="5">
        <f ca="1">VLOOKUP(CONCATENATE($F2388," ",$G2388),AllocFactorMatrix,(U$4+1),FALSE)*$E2394</f>
        <v>2700.4022353260684</v>
      </c>
      <c r="V2388" s="5">
        <f ca="1">VLOOKUP(CONCATENATE($F2388," ",$G2388),AllocFactorMatrix,(V$4+1),FALSE)*$E2394</f>
        <v>14271.701690799622</v>
      </c>
      <c r="W2388" s="5">
        <f ca="1">VLOOKUP(CONCATENATE($F2388," ",$G2388),AllocFactorMatrix,(W$4+1),FALSE)*$E2394</f>
        <v>2577.2327824078875</v>
      </c>
      <c r="X2388" s="5">
        <f t="shared" ref="X2388:X2394" ca="1" si="1192">SUBTOTAL(9,T2388:W2388)</f>
        <v>19714.349256683177</v>
      </c>
      <c r="Y2388" s="5">
        <f ca="1">VLOOKUP(CONCATENATE($F2388," ",$G2388),AllocFactorMatrix,(Y$4+1),FALSE)*$E2394</f>
        <v>1450.6549119976471</v>
      </c>
      <c r="Z2388" s="5">
        <f ca="1">VLOOKUP(CONCATENATE($F2388," ",$G2388),AllocFactorMatrix,(Z$4+1),FALSE)*$E2394</f>
        <v>24.297915269451298</v>
      </c>
      <c r="AA2388" s="5">
        <f t="shared" ca="1" si="1190"/>
        <v>1474.9528272670984</v>
      </c>
      <c r="AB2388" s="5">
        <f ca="1">VLOOKUP(CONCATENATE($F2388," ",$G2388),AllocFactorMatrix,(AB$4+1),FALSE)*$E2394</f>
        <v>18.824401418247596</v>
      </c>
      <c r="AC2388" s="5">
        <f ca="1">VLOOKUP(CONCATENATE($F2388," ",$G2388),AllocFactorMatrix,(AC$4+1),FALSE)*$E2394</f>
        <v>0</v>
      </c>
      <c r="AD2388" s="5">
        <f ca="1">VLOOKUP(CONCATENATE($F2388," ",$G2388),AllocFactorMatrix,(AD$4+1),FALSE)*$E2394</f>
        <v>0</v>
      </c>
    </row>
    <row r="2389" spans="4:30" hidden="1" outlineLevel="1">
      <c r="D2389" s="7"/>
      <c r="E2389" s="51"/>
      <c r="F2389" s="52" t="str">
        <f>F2394</f>
        <v>RB_GUP</v>
      </c>
      <c r="G2389" s="55" t="str">
        <f>$G$10</f>
        <v>SUBTRAN</v>
      </c>
      <c r="H2389" s="4">
        <f t="shared" ca="1" si="1188"/>
        <v>15304.644029697614</v>
      </c>
      <c r="I2389" s="5">
        <f ca="1">VLOOKUP(CONCATENATE($F2389," ",$G2389),AllocFactorMatrix,(I$4+1),FALSE)*$E2394</f>
        <v>7451.3327413154502</v>
      </c>
      <c r="J2389" s="5">
        <f ca="1">VLOOKUP(CONCATENATE($F2389," ",$G2389),AllocFactorMatrix,(J$4+1),FALSE)*$E2394</f>
        <v>359.61106559637682</v>
      </c>
      <c r="K2389" s="5">
        <f ca="1">VLOOKUP(CONCATENATE($F2389," ",$G2389),AllocFactorMatrix,(K$4+1),FALSE)*$E2394</f>
        <v>1308.2474733187601</v>
      </c>
      <c r="L2389" s="5">
        <f ca="1">VLOOKUP(CONCATENATE($F2389," ",$G2389),AllocFactorMatrix,(L$4+1),FALSE)*$E2394</f>
        <v>40.410533549537071</v>
      </c>
      <c r="M2389" s="5">
        <f ca="1">VLOOKUP(CONCATENATE($F2389," ",$G2389),AllocFactorMatrix,(M$4+1),FALSE)*$E2394</f>
        <v>5.0329182356056528</v>
      </c>
      <c r="N2389" s="5">
        <f t="shared" ca="1" si="1189"/>
        <v>1353.6909251039028</v>
      </c>
      <c r="O2389" s="5">
        <f ca="1">VLOOKUP(CONCATENATE($F2389," ",$G2389),AllocFactorMatrix,(O$4+1),FALSE)*$E2394</f>
        <v>988.4014137583805</v>
      </c>
      <c r="P2389" s="5">
        <f ca="1">VLOOKUP(CONCATENATE($F2389," ",$G2389),AllocFactorMatrix,(P$4+1),FALSE)*$E2394</f>
        <v>183.74266998986653</v>
      </c>
      <c r="Q2389" s="5">
        <f ca="1">VLOOKUP(CONCATENATE($F2389," ",$G2389),AllocFactorMatrix,(Q$4+1),FALSE)*$E2394</f>
        <v>109.32907800876139</v>
      </c>
      <c r="R2389" s="5">
        <f ca="1">VLOOKUP(CONCATENATE($F2389," ",$G2389),AllocFactorMatrix,(R$4+1),FALSE)*$E2394</f>
        <v>0</v>
      </c>
      <c r="S2389" s="5">
        <f t="shared" ca="1" si="1191"/>
        <v>1281.4731617570085</v>
      </c>
      <c r="T2389" s="5">
        <f ca="1">VLOOKUP(CONCATENATE($F2389," ",$G2389),AllocFactorMatrix,(T$4+1),FALSE)*$E2394</f>
        <v>34.513280230801136</v>
      </c>
      <c r="U2389" s="5">
        <f ca="1">VLOOKUP(CONCATENATE($F2389," ",$G2389),AllocFactorMatrix,(U$4+1),FALSE)*$E2394</f>
        <v>565.00210255128286</v>
      </c>
      <c r="V2389" s="5">
        <f ca="1">VLOOKUP(CONCATENATE($F2389," ",$G2389),AllocFactorMatrix,(V$4+1),FALSE)*$E2394</f>
        <v>3936.190603061701</v>
      </c>
      <c r="W2389" s="5">
        <f ca="1">VLOOKUP(CONCATENATE($F2389," ",$G2389),AllocFactorMatrix,(W$4+1),FALSE)*$E2394</f>
        <v>0</v>
      </c>
      <c r="X2389" s="5">
        <f t="shared" ca="1" si="1192"/>
        <v>4535.7059858437851</v>
      </c>
      <c r="Y2389" s="5">
        <f ca="1">VLOOKUP(CONCATENATE($F2389," ",$G2389),AllocFactorMatrix,(Y$4+1),FALSE)*$E2394</f>
        <v>297.47986779918864</v>
      </c>
      <c r="Z2389" s="5">
        <f ca="1">VLOOKUP(CONCATENATE($F2389," ",$G2389),AllocFactorMatrix,(Z$4+1),FALSE)*$E2394</f>
        <v>4.9589974781586958</v>
      </c>
      <c r="AA2389" s="5">
        <f t="shared" ca="1" si="1190"/>
        <v>302.43886527734736</v>
      </c>
      <c r="AB2389" s="5">
        <f ca="1">VLOOKUP(CONCATENATE($F2389," ",$G2389),AllocFactorMatrix,(AB$4+1),FALSE)*$E2394</f>
        <v>3.9724384670523287</v>
      </c>
      <c r="AC2389" s="5">
        <f ca="1">VLOOKUP(CONCATENATE($F2389," ",$G2389),AllocFactorMatrix,(AC$4+1),FALSE)*$E2394</f>
        <v>13.507140010588619</v>
      </c>
      <c r="AD2389" s="5">
        <f ca="1">VLOOKUP(CONCATENATE($F2389," ",$G2389),AllocFactorMatrix,(AD$4+1),FALSE)*$E2394</f>
        <v>2.9117063261040359</v>
      </c>
    </row>
    <row r="2390" spans="4:30" hidden="1" outlineLevel="1">
      <c r="D2390" s="7"/>
      <c r="E2390" s="51"/>
      <c r="F2390" s="52" t="str">
        <f>F2394</f>
        <v>RB_GUP</v>
      </c>
      <c r="G2390" s="55" t="str">
        <f>$G$11</f>
        <v>DISTPRI</v>
      </c>
      <c r="H2390" s="4">
        <f t="shared" ca="1" si="1188"/>
        <v>70222.563887589815</v>
      </c>
      <c r="I2390" s="5">
        <f ca="1">VLOOKUP(CONCATENATE($F2390," ",$G2390),AllocFactorMatrix,(I$4+1),FALSE)*$E2394</f>
        <v>46932.734475459474</v>
      </c>
      <c r="J2390" s="5">
        <f ca="1">VLOOKUP(CONCATENATE($F2390," ",$G2390),AllocFactorMatrix,(J$4+1),FALSE)*$E2394</f>
        <v>2212.2865835361827</v>
      </c>
      <c r="K2390" s="5">
        <f ca="1">VLOOKUP(CONCATENATE($F2390," ",$G2390),AllocFactorMatrix,(K$4+1),FALSE)*$E2394</f>
        <v>8032.9483602838673</v>
      </c>
      <c r="L2390" s="5">
        <f ca="1">VLOOKUP(CONCATENATE($F2390," ",$G2390),AllocFactorMatrix,(L$4+1),FALSE)*$E2394</f>
        <v>248.2599032457758</v>
      </c>
      <c r="M2390" s="5">
        <f ca="1">VLOOKUP(CONCATENATE($F2390," ",$G2390),AllocFactorMatrix,(M$4+1),FALSE)*$E2394</f>
        <v>0</v>
      </c>
      <c r="N2390" s="5">
        <f t="shared" ca="1" si="1189"/>
        <v>8281.2082635296429</v>
      </c>
      <c r="O2390" s="5">
        <f ca="1">VLOOKUP(CONCATENATE($F2390," ",$G2390),AllocFactorMatrix,(O$4+1),FALSE)*$E2394</f>
        <v>6023.3072308913879</v>
      </c>
      <c r="P2390" s="5">
        <f ca="1">VLOOKUP(CONCATENATE($F2390," ",$G2390),AllocFactorMatrix,(P$4+1),FALSE)*$E2394</f>
        <v>1121.8413770860623</v>
      </c>
      <c r="Q2390" s="5">
        <f ca="1">VLOOKUP(CONCATENATE($F2390," ",$G2390),AllocFactorMatrix,(Q$4+1),FALSE)*$E2394</f>
        <v>0</v>
      </c>
      <c r="R2390" s="5">
        <f ca="1">VLOOKUP(CONCATENATE($F2390," ",$G2390),AllocFactorMatrix,(R$4+1),FALSE)*$E2394</f>
        <v>0</v>
      </c>
      <c r="S2390" s="5">
        <f t="shared" ca="1" si="1191"/>
        <v>7145.1486079774504</v>
      </c>
      <c r="T2390" s="5">
        <f ca="1">VLOOKUP(CONCATENATE($F2390," ",$G2390),AllocFactorMatrix,(T$4+1),FALSE)*$E2394</f>
        <v>214.7271908991938</v>
      </c>
      <c r="U2390" s="5">
        <f ca="1">VLOOKUP(CONCATENATE($F2390," ",$G2390),AllocFactorMatrix,(U$4+1),FALSE)*$E2394</f>
        <v>3463.0636946171071</v>
      </c>
      <c r="V2390" s="5">
        <f ca="1">VLOOKUP(CONCATENATE($F2390," ",$G2390),AllocFactorMatrix,(V$4+1),FALSE)*$E2394</f>
        <v>0</v>
      </c>
      <c r="W2390" s="5">
        <f ca="1">VLOOKUP(CONCATENATE($F2390," ",$G2390),AllocFactorMatrix,(W$4+1),FALSE)*$E2394</f>
        <v>0</v>
      </c>
      <c r="X2390" s="5">
        <f t="shared" ca="1" si="1192"/>
        <v>3677.7908855163009</v>
      </c>
      <c r="Y2390" s="5">
        <f ca="1">VLOOKUP(CONCATENATE($F2390," ",$G2390),AllocFactorMatrix,(Y$4+1),FALSE)*$E2394</f>
        <v>1816.3039349020837</v>
      </c>
      <c r="Z2390" s="5">
        <f ca="1">VLOOKUP(CONCATENATE($F2390," ",$G2390),AllocFactorMatrix,(Z$4+1),FALSE)*$E2394</f>
        <v>30.303059579006327</v>
      </c>
      <c r="AA2390" s="5">
        <f t="shared" ca="1" si="1190"/>
        <v>1846.6069944810899</v>
      </c>
      <c r="AB2390" s="5">
        <f ca="1">VLOOKUP(CONCATENATE($F2390," ",$G2390),AllocFactorMatrix,(AB$4+1),FALSE)*$E2394</f>
        <v>24.55055577332682</v>
      </c>
      <c r="AC2390" s="5">
        <f ca="1">VLOOKUP(CONCATENATE($F2390," ",$G2390),AllocFactorMatrix,(AC$4+1),FALSE)*$E2394</f>
        <v>84.106793281170923</v>
      </c>
      <c r="AD2390" s="5">
        <f ca="1">VLOOKUP(CONCATENATE($F2390," ",$G2390),AllocFactorMatrix,(AD$4+1),FALSE)*$E2394</f>
        <v>18.130728035182162</v>
      </c>
    </row>
    <row r="2391" spans="4:30" hidden="1" outlineLevel="1">
      <c r="D2391" s="7"/>
      <c r="E2391" s="51"/>
      <c r="F2391" s="52" t="str">
        <f>F2394</f>
        <v>RB_GUP</v>
      </c>
      <c r="G2391" s="55" t="str">
        <f>$G$12</f>
        <v>DISTSEC</v>
      </c>
      <c r="H2391" s="4">
        <f t="shared" ca="1" si="1188"/>
        <v>36135.498222918439</v>
      </c>
      <c r="I2391" s="5">
        <f ca="1">VLOOKUP(CONCATENATE($F2391," ",$G2391),AllocFactorMatrix,(I$4+1),FALSE)*$E2394</f>
        <v>27018.564475702558</v>
      </c>
      <c r="J2391" s="5">
        <f ca="1">VLOOKUP(CONCATENATE($F2391," ",$G2391),AllocFactorMatrix,(J$4+1),FALSE)*$E2394</f>
        <v>1302.5736044432792</v>
      </c>
      <c r="K2391" s="5">
        <f ca="1">VLOOKUP(CONCATENATE($F2391," ",$G2391),AllocFactorMatrix,(K$4+1),FALSE)*$E2394</f>
        <v>3930.4073957791479</v>
      </c>
      <c r="L2391" s="5">
        <f ca="1">VLOOKUP(CONCATENATE($F2391," ",$G2391),AllocFactorMatrix,(L$4+1),FALSE)*$E2394</f>
        <v>0</v>
      </c>
      <c r="M2391" s="5">
        <f ca="1">VLOOKUP(CONCATENATE($F2391," ",$G2391),AllocFactorMatrix,(M$4+1),FALSE)*$E2394</f>
        <v>0</v>
      </c>
      <c r="N2391" s="5">
        <f t="shared" ca="1" si="1189"/>
        <v>3930.4073957791479</v>
      </c>
      <c r="O2391" s="5">
        <f ca="1">VLOOKUP(CONCATENATE($F2391," ",$G2391),AllocFactorMatrix,(O$4+1),FALSE)*$E2394</f>
        <v>2504.4708906716392</v>
      </c>
      <c r="P2391" s="5">
        <f ca="1">VLOOKUP(CONCATENATE($F2391," ",$G2391),AllocFactorMatrix,(P$4+1),FALSE)*$E2394</f>
        <v>0</v>
      </c>
      <c r="Q2391" s="5">
        <f ca="1">VLOOKUP(CONCATENATE($F2391," ",$G2391),AllocFactorMatrix,(Q$4+1),FALSE)*$E2394</f>
        <v>0</v>
      </c>
      <c r="R2391" s="5">
        <f ca="1">VLOOKUP(CONCATENATE($F2391," ",$G2391),AllocFactorMatrix,(R$4+1),FALSE)*$E2394</f>
        <v>0</v>
      </c>
      <c r="S2391" s="5">
        <f t="shared" ca="1" si="1191"/>
        <v>2504.4708906716392</v>
      </c>
      <c r="T2391" s="5">
        <f ca="1">VLOOKUP(CONCATENATE($F2391," ",$G2391),AllocFactorMatrix,(T$4+1),FALSE)*$E2394</f>
        <v>67.715638838404288</v>
      </c>
      <c r="U2391" s="5">
        <f ca="1">VLOOKUP(CONCATENATE($F2391," ",$G2391),AllocFactorMatrix,(U$4+1),FALSE)*$E2394</f>
        <v>0</v>
      </c>
      <c r="V2391" s="5">
        <f ca="1">VLOOKUP(CONCATENATE($F2391," ",$G2391),AllocFactorMatrix,(V$4+1),FALSE)*$E2394</f>
        <v>0</v>
      </c>
      <c r="W2391" s="5">
        <f ca="1">VLOOKUP(CONCATENATE($F2391," ",$G2391),AllocFactorMatrix,(W$4+1),FALSE)*$E2394</f>
        <v>0</v>
      </c>
      <c r="X2391" s="5">
        <f t="shared" ca="1" si="1192"/>
        <v>67.715638838404288</v>
      </c>
      <c r="Y2391" s="5">
        <f ca="1">VLOOKUP(CONCATENATE($F2391," ",$G2391),AllocFactorMatrix,(Y$4+1),FALSE)*$E2394</f>
        <v>923.75929381624258</v>
      </c>
      <c r="Z2391" s="5">
        <f ca="1">VLOOKUP(CONCATENATE($F2391," ",$G2391),AllocFactorMatrix,(Z$4+1),FALSE)*$E2394</f>
        <v>0</v>
      </c>
      <c r="AA2391" s="5">
        <f t="shared" ca="1" si="1190"/>
        <v>923.75929381624258</v>
      </c>
      <c r="AB2391" s="5">
        <f ca="1">VLOOKUP(CONCATENATE($F2391," ",$G2391),AllocFactorMatrix,(AB$4+1),FALSE)*$E2394</f>
        <v>9.5858799081588604</v>
      </c>
      <c r="AC2391" s="5">
        <f ca="1">VLOOKUP(CONCATENATE($F2391," ",$G2391),AllocFactorMatrix,(AC$4+1),FALSE)*$E2394</f>
        <v>325.477491650871</v>
      </c>
      <c r="AD2391" s="5">
        <f ca="1">VLOOKUP(CONCATENATE($F2391," ",$G2391),AllocFactorMatrix,(AD$4+1),FALSE)*$E2394</f>
        <v>52.943552108138945</v>
      </c>
    </row>
    <row r="2392" spans="4:30" hidden="1" outlineLevel="1">
      <c r="D2392" s="7"/>
      <c r="E2392" s="51"/>
      <c r="F2392" s="52" t="str">
        <f>F2394</f>
        <v>RB_GUP</v>
      </c>
      <c r="G2392" s="55" t="str">
        <f>$G$13</f>
        <v>ENERGY</v>
      </c>
      <c r="H2392" s="4">
        <f t="shared" ca="1" si="1188"/>
        <v>1110.6925072672823</v>
      </c>
      <c r="I2392" s="5">
        <f ca="1">VLOOKUP(CONCATENATE($F2392," ",$G2392),AllocFactorMatrix,(I$4+1),FALSE)*$E2394</f>
        <v>416.7619159898332</v>
      </c>
      <c r="J2392" s="5">
        <f ca="1">VLOOKUP(CONCATENATE($F2392," ",$G2392),AllocFactorMatrix,(J$4+1),FALSE)*$E2394</f>
        <v>27.008865186093697</v>
      </c>
      <c r="K2392" s="5">
        <f ca="1">VLOOKUP(CONCATENATE($F2392," ",$G2392),AllocFactorMatrix,(K$4+1),FALSE)*$E2394</f>
        <v>90.617670561099473</v>
      </c>
      <c r="L2392" s="5">
        <f ca="1">VLOOKUP(CONCATENATE($F2392," ",$G2392),AllocFactorMatrix,(L$4+1),FALSE)*$E2394</f>
        <v>2.8800352936948235</v>
      </c>
      <c r="M2392" s="5">
        <f ca="1">VLOOKUP(CONCATENATE($F2392," ",$G2392),AllocFactorMatrix,(M$4+1),FALSE)*$E2394</f>
        <v>0.26550558586136469</v>
      </c>
      <c r="N2392" s="5">
        <f t="shared" ca="1" si="1189"/>
        <v>93.763211440655652</v>
      </c>
      <c r="O2392" s="5">
        <f ca="1">VLOOKUP(CONCATENATE($F2392," ",$G2392),AllocFactorMatrix,(O$4+1),FALSE)*$E2394</f>
        <v>82.617394662365157</v>
      </c>
      <c r="P2392" s="5">
        <f ca="1">VLOOKUP(CONCATENATE($F2392," ",$G2392),AllocFactorMatrix,(P$4+1),FALSE)*$E2394</f>
        <v>15.315675274103391</v>
      </c>
      <c r="Q2392" s="5">
        <f ca="1">VLOOKUP(CONCATENATE($F2392," ",$G2392),AllocFactorMatrix,(Q$4+1),FALSE)*$E2394</f>
        <v>6.9590508256481671</v>
      </c>
      <c r="R2392" s="5">
        <f ca="1">VLOOKUP(CONCATENATE($F2392," ",$G2392),AllocFactorMatrix,(R$4+1),FALSE)*$E2394</f>
        <v>0.32244162263242798</v>
      </c>
      <c r="S2392" s="5">
        <f t="shared" ca="1" si="1191"/>
        <v>105.21456238474913</v>
      </c>
      <c r="T2392" s="5">
        <f ca="1">VLOOKUP(CONCATENATE($F2392," ",$G2392),AllocFactorMatrix,(T$4+1),FALSE)*$E2394</f>
        <v>3.1660551231113963</v>
      </c>
      <c r="U2392" s="5">
        <f ca="1">VLOOKUP(CONCATENATE($F2392," ",$G2392),AllocFactorMatrix,(U$4+1),FALSE)*$E2394</f>
        <v>55.59118495920282</v>
      </c>
      <c r="V2392" s="5">
        <f ca="1">VLOOKUP(CONCATENATE($F2392," ",$G2392),AllocFactorMatrix,(V$4+1),FALSE)*$E2394</f>
        <v>315.62366791330174</v>
      </c>
      <c r="W2392" s="5">
        <f ca="1">VLOOKUP(CONCATENATE($F2392," ",$G2392),AllocFactorMatrix,(W$4+1),FALSE)*$E2394</f>
        <v>59.881196868648196</v>
      </c>
      <c r="X2392" s="5">
        <f t="shared" ca="1" si="1192"/>
        <v>434.26210486426419</v>
      </c>
      <c r="Y2392" s="5">
        <f ca="1">VLOOKUP(CONCATENATE($F2392," ",$G2392),AllocFactorMatrix,(Y$4+1),FALSE)*$E2394</f>
        <v>22.383542588957745</v>
      </c>
      <c r="Z2392" s="5">
        <f ca="1">VLOOKUP(CONCATENATE($F2392," ",$G2392),AllocFactorMatrix,(Z$4+1),FALSE)*$E2394</f>
        <v>0.36436839052355424</v>
      </c>
      <c r="AA2392" s="5">
        <f t="shared" ca="1" si="1190"/>
        <v>22.747910979481301</v>
      </c>
      <c r="AB2392" s="5">
        <f ca="1">VLOOKUP(CONCATENATE($F2392," ",$G2392),AllocFactorMatrix,(AB$4+1),FALSE)*$E2394</f>
        <v>0.40642362969529711</v>
      </c>
      <c r="AC2392" s="5">
        <f ca="1">VLOOKUP(CONCATENATE($F2392," ",$G2392),AllocFactorMatrix,(AC$4+1),FALSE)*$E2394</f>
        <v>8.788366757895373</v>
      </c>
      <c r="AD2392" s="5">
        <f ca="1">VLOOKUP(CONCATENATE($F2392," ",$G2392),AllocFactorMatrix,(AD$4+1),FALSE)*$E2394</f>
        <v>1.7391460346144452</v>
      </c>
    </row>
    <row r="2393" spans="4:30" hidden="1" outlineLevel="1">
      <c r="D2393" s="7"/>
      <c r="E2393" s="51"/>
      <c r="F2393" s="52" t="str">
        <f>F2394</f>
        <v>RB_GUP</v>
      </c>
      <c r="G2393" s="55" t="str">
        <f>$G$14</f>
        <v>CUSTOMER</v>
      </c>
      <c r="H2393" s="4">
        <f t="shared" ca="1" si="1188"/>
        <v>17395.12228113622</v>
      </c>
      <c r="I2393" s="5">
        <f ca="1">VLOOKUP(CONCATENATE($F2393," ",$G2393),AllocFactorMatrix,(I$4+1),FALSE)*$E2394</f>
        <v>8134.631581196315</v>
      </c>
      <c r="J2393" s="5">
        <f ca="1">VLOOKUP(CONCATENATE($F2393," ",$G2393),AllocFactorMatrix,(J$4+1),FALSE)*$E2394</f>
        <v>2131.1387889088637</v>
      </c>
      <c r="K2393" s="5">
        <f ca="1">VLOOKUP(CONCATENATE($F2393," ",$G2393),AllocFactorMatrix,(K$4+1),FALSE)*$E2394</f>
        <v>604.9692168841957</v>
      </c>
      <c r="L2393" s="5">
        <f ca="1">VLOOKUP(CONCATENATE($F2393," ",$G2393),AllocFactorMatrix,(L$4+1),FALSE)*$E2394</f>
        <v>195.28071815269203</v>
      </c>
      <c r="M2393" s="5">
        <f ca="1">VLOOKUP(CONCATENATE($F2393," ",$G2393),AllocFactorMatrix,(M$4+1),FALSE)*$E2394</f>
        <v>31.697993248807634</v>
      </c>
      <c r="N2393" s="5">
        <f t="shared" ca="1" si="1189"/>
        <v>831.94792828569541</v>
      </c>
      <c r="O2393" s="5">
        <f ca="1">VLOOKUP(CONCATENATE($F2393," ",$G2393),AllocFactorMatrix,(O$4+1),FALSE)*$E2394</f>
        <v>171.68145162198113</v>
      </c>
      <c r="P2393" s="5">
        <f ca="1">VLOOKUP(CONCATENATE($F2393," ",$G2393),AllocFactorMatrix,(P$4+1),FALSE)*$E2394</f>
        <v>50.837010437081815</v>
      </c>
      <c r="Q2393" s="5">
        <f ca="1">VLOOKUP(CONCATENATE($F2393," ",$G2393),AllocFactorMatrix,(Q$4+1),FALSE)*$E2394</f>
        <v>110.43003273133246</v>
      </c>
      <c r="R2393" s="5">
        <f ca="1">VLOOKUP(CONCATENATE($F2393," ",$G2393),AllocFactorMatrix,(R$4+1),FALSE)*$E2394</f>
        <v>19.405200810432504</v>
      </c>
      <c r="S2393" s="5">
        <f t="shared" ca="1" si="1191"/>
        <v>352.3536956008279</v>
      </c>
      <c r="T2393" s="5">
        <f ca="1">VLOOKUP(CONCATENATE($F2393," ",$G2393),AllocFactorMatrix,(T$4+1),FALSE)*$E2394</f>
        <v>1.1816249480514442</v>
      </c>
      <c r="U2393" s="5">
        <f ca="1">VLOOKUP(CONCATENATE($F2393," ",$G2393),AllocFactorMatrix,(U$4+1),FALSE)*$E2394</f>
        <v>30.160533979550983</v>
      </c>
      <c r="V2393" s="5">
        <f ca="1">VLOOKUP(CONCATENATE($F2393," ",$G2393),AllocFactorMatrix,(V$4+1),FALSE)*$E2394</f>
        <v>162.39913261883729</v>
      </c>
      <c r="W2393" s="5">
        <f ca="1">VLOOKUP(CONCATENATE($F2393," ",$G2393),AllocFactorMatrix,(W$4+1),FALSE)*$E2394</f>
        <v>29.10812287161772</v>
      </c>
      <c r="X2393" s="5">
        <f t="shared" ca="1" si="1192"/>
        <v>222.84941441805742</v>
      </c>
      <c r="Y2393" s="5">
        <f ca="1">VLOOKUP(CONCATENATE($F2393," ",$G2393),AllocFactorMatrix,(Y$4+1),FALSE)*$E2394</f>
        <v>47.525777708574246</v>
      </c>
      <c r="Z2393" s="5">
        <f ca="1">VLOOKUP(CONCATENATE($F2393," ",$G2393),AllocFactorMatrix,(Z$4+1),FALSE)*$E2394</f>
        <v>0.86154186998736892</v>
      </c>
      <c r="AA2393" s="5">
        <f t="shared" ca="1" si="1190"/>
        <v>48.387319578561616</v>
      </c>
      <c r="AB2393" s="5">
        <f ca="1">VLOOKUP(CONCATENATE($F2393," ",$G2393),AllocFactorMatrix,(AB$4+1),FALSE)*$E2394</f>
        <v>0.89213599086640971</v>
      </c>
      <c r="AC2393" s="5">
        <f ca="1">VLOOKUP(CONCATENATE($F2393," ",$G2393),AllocFactorMatrix,(AC$4+1),FALSE)*$E2394</f>
        <v>5054.0578205862894</v>
      </c>
      <c r="AD2393" s="5">
        <f ca="1">VLOOKUP(CONCATENATE($F2393," ",$G2393),AllocFactorMatrix,(AD$4+1),FALSE)*$E2394</f>
        <v>618.86359657074263</v>
      </c>
    </row>
    <row r="2394" spans="4:30" collapsed="1">
      <c r="D2394" s="99" t="str">
        <f>D2189</f>
        <v>Adj 6 - Big Sandy Unit 1 Operation Rider Deferrals</v>
      </c>
      <c r="E2394" s="61">
        <v>341289</v>
      </c>
      <c r="F2394" s="98" t="s">
        <v>74</v>
      </c>
      <c r="G2394" s="55" t="str">
        <f>$G$15</f>
        <v>TOTAL</v>
      </c>
      <c r="H2394" s="4">
        <f t="shared" ca="1" si="1188"/>
        <v>341289</v>
      </c>
      <c r="I2394" s="5">
        <f ca="1">VLOOKUP(CONCATENATE($F2394," ",$G2394),AllocFactorMatrix,(I$4+1),FALSE)*$E2394</f>
        <v>197254.37337575317</v>
      </c>
      <c r="J2394" s="5">
        <f ca="1">VLOOKUP(CONCATENATE($F2394," ",$G2394),AllocFactorMatrix,(J$4+1),FALSE)*$E2394</f>
        <v>11087.3566628067</v>
      </c>
      <c r="K2394" s="5">
        <f ca="1">VLOOKUP(CONCATENATE($F2394," ",$G2394),AllocFactorMatrix,(K$4+1),FALSE)*$E2394</f>
        <v>31244.371908384783</v>
      </c>
      <c r="L2394" s="5">
        <f ca="1">VLOOKUP(CONCATENATE($F2394," ",$G2394),AllocFactorMatrix,(L$4+1),FALSE)*$E2394</f>
        <v>958.86063277526898</v>
      </c>
      <c r="M2394" s="5">
        <f ca="1">VLOOKUP(CONCATENATE($F2394," ",$G2394),AllocFactorMatrix,(M$4+1),FALSE)*$E2394</f>
        <v>90.923834910828035</v>
      </c>
      <c r="N2394" s="5">
        <f t="shared" ca="1" si="1189"/>
        <v>32294.156376070878</v>
      </c>
      <c r="O2394" s="5">
        <f ca="1">VLOOKUP(CONCATENATE($F2394," ",$G2394),AllocFactorMatrix,(O$4+1),FALSE)*$E2394</f>
        <v>22909.996859465617</v>
      </c>
      <c r="P2394" s="5">
        <f ca="1">VLOOKUP(CONCATENATE($F2394," ",$G2394),AllocFactorMatrix,(P$4+1),FALSE)*$E2394</f>
        <v>3775.1790435853518</v>
      </c>
      <c r="Q2394" s="5">
        <f ca="1">VLOOKUP(CONCATENATE($F2394," ",$G2394),AllocFactorMatrix,(Q$4+1),FALSE)*$E2394</f>
        <v>1213.6416692194614</v>
      </c>
      <c r="R2394" s="5">
        <f ca="1">VLOOKUP(CONCATENATE($F2394," ",$G2394),AllocFactorMatrix,(R$4+1),FALSE)*$E2394</f>
        <v>50.30837892720691</v>
      </c>
      <c r="S2394" s="5">
        <f t="shared" ca="1" si="1191"/>
        <v>27949.125951197635</v>
      </c>
      <c r="T2394" s="5">
        <f ca="1">VLOOKUP(CONCATENATE($F2394," ",$G2394),AllocFactorMatrix,(T$4+1),FALSE)*$E2394</f>
        <v>753.54783836353033</v>
      </c>
      <c r="U2394" s="5">
        <f ca="1">VLOOKUP(CONCATENATE($F2394," ",$G2394),AllocFactorMatrix,(U$4+1),FALSE)*$E2394</f>
        <v>11069.009785926401</v>
      </c>
      <c r="V2394" s="5">
        <f ca="1">VLOOKUP(CONCATENATE($F2394," ",$G2394),AllocFactorMatrix,(V$4+1),FALSE)*$E2394</f>
        <v>41760.508541022486</v>
      </c>
      <c r="W2394" s="5">
        <f ca="1">VLOOKUP(CONCATENATE($F2394," ",$G2394),AllocFactorMatrix,(W$4+1),FALSE)*$E2394</f>
        <v>5702.2076706948701</v>
      </c>
      <c r="X2394" s="5">
        <f t="shared" ca="1" si="1192"/>
        <v>59285.273836007291</v>
      </c>
      <c r="Y2394" s="5">
        <f ca="1">VLOOKUP(CONCATENATE($F2394," ",$G2394),AllocFactorMatrix,(Y$4+1),FALSE)*$E2394</f>
        <v>7038.4801002811519</v>
      </c>
      <c r="Z2394" s="5">
        <f ca="1">VLOOKUP(CONCATENATE($F2394," ",$G2394),AllocFactorMatrix,(Z$4+1),FALSE)*$E2394</f>
        <v>112.34460453229191</v>
      </c>
      <c r="AA2394" s="5">
        <f t="shared" ca="1" si="1190"/>
        <v>7150.8247048134435</v>
      </c>
      <c r="AB2394" s="5">
        <f ca="1">VLOOKUP(CONCATENATE($F2394," ",$G2394),AllocFactorMatrix,(AB$4+1),FALSE)*$E2394</f>
        <v>87.362751989268347</v>
      </c>
      <c r="AC2394" s="5">
        <f ca="1">VLOOKUP(CONCATENATE($F2394," ",$G2394),AllocFactorMatrix,(AC$4+1),FALSE)*$E2394</f>
        <v>5485.9376122868143</v>
      </c>
      <c r="AD2394" s="5">
        <f ca="1">VLOOKUP(CONCATENATE($F2394," ",$G2394),AllocFactorMatrix,(AD$4+1),FALSE)*$E2394</f>
        <v>694.58872907478212</v>
      </c>
    </row>
    <row r="2395" spans="4:30" hidden="1" outlineLevel="1">
      <c r="D2395" s="55"/>
      <c r="E2395" s="51"/>
      <c r="F2395" s="52" t="str">
        <f>F2402</f>
        <v>LABOR_PROD</v>
      </c>
      <c r="G2395" s="55" t="str">
        <f>$G$8</f>
        <v>PRODUCTION</v>
      </c>
      <c r="H2395" s="4">
        <f t="shared" ref="H2395:H2402" si="1193">SUBTOTAL(9,I2395:AD2395)</f>
        <v>1870.5651995806577</v>
      </c>
      <c r="I2395" s="5">
        <f>VLOOKUP(CONCATENATE($F2395," ",$G2395),AllocFactorMatrix,(I$4+1),FALSE)*$E2402</f>
        <v>1038.5499331208082</v>
      </c>
      <c r="J2395" s="5">
        <f>VLOOKUP(CONCATENATE($F2395," ",$G2395),AllocFactorMatrix,(J$4+1),FALSE)*$E2402</f>
        <v>47.788746319953788</v>
      </c>
      <c r="K2395" s="5">
        <f>VLOOKUP(CONCATENATE($F2395," ",$G2395),AllocFactorMatrix,(K$4+1),FALSE)*$E2402</f>
        <v>157.42985187107331</v>
      </c>
      <c r="L2395" s="5">
        <f>VLOOKUP(CONCATENATE($F2395," ",$G2395),AllocFactorMatrix,(L$4+1),FALSE)*$E2402</f>
        <v>3.9336694177948628</v>
      </c>
      <c r="M2395" s="5">
        <f>VLOOKUP(CONCATENATE($F2395," ",$G2395),AllocFactorMatrix,(M$4+1),FALSE)*$E2402</f>
        <v>0.50638024805903525</v>
      </c>
      <c r="N2395" s="5">
        <f t="shared" ref="N2395:N2402" si="1194">SUBTOTAL(9,K2395:M2395)</f>
        <v>161.86990153692722</v>
      </c>
      <c r="O2395" s="5">
        <f>VLOOKUP(CONCATENATE($F2395," ",$G2395),AllocFactorMatrix,(O$4+1),FALSE)*$E2402</f>
        <v>119.75901623670899</v>
      </c>
      <c r="P2395" s="5">
        <f>VLOOKUP(CONCATENATE($F2395," ",$G2395),AllocFactorMatrix,(P$4+1),FALSE)*$E2402</f>
        <v>21.67660949485396</v>
      </c>
      <c r="Q2395" s="5">
        <f>VLOOKUP(CONCATENATE($F2395," ",$G2395),AllocFactorMatrix,(Q$4+1),FALSE)*$E2402</f>
        <v>8.3843595123370989</v>
      </c>
      <c r="R2395" s="5">
        <f>VLOOKUP(CONCATENATE($F2395," ",$G2395),AllocFactorMatrix,(R$4+1),FALSE)*$E2402</f>
        <v>0.18065548195039785</v>
      </c>
      <c r="S2395" s="5">
        <f>SUBTOTAL(9,O2395:R2395)</f>
        <v>150.00064072585042</v>
      </c>
      <c r="T2395" s="5">
        <f>VLOOKUP(CONCATENATE($F2395," ",$G2395),AllocFactorMatrix,(T$4+1),FALSE)*$E2402</f>
        <v>3.8027859937097865</v>
      </c>
      <c r="U2395" s="5">
        <f>VLOOKUP(CONCATENATE($F2395," ",$G2395),AllocFactorMatrix,(U$4+1),FALSE)*$E2402</f>
        <v>60.546963732901787</v>
      </c>
      <c r="V2395" s="5">
        <f>VLOOKUP(CONCATENATE($F2395," ",$G2395),AllocFactorMatrix,(V$4+1),FALSE)*$E2402</f>
        <v>328.3585232733854</v>
      </c>
      <c r="W2395" s="5">
        <f>VLOOKUP(CONCATENATE($F2395," ",$G2395),AllocFactorMatrix,(W$4+1),FALSE)*$E2402</f>
        <v>43.203003349683947</v>
      </c>
      <c r="X2395" s="5">
        <f>SUBTOTAL(9,T2395:W2395)</f>
        <v>435.91127634968097</v>
      </c>
      <c r="Y2395" s="5">
        <f>VLOOKUP(CONCATENATE($F2395," ",$G2395),AllocFactorMatrix,(Y$4+1),FALSE)*$E2402</f>
        <v>35.296463285071674</v>
      </c>
      <c r="Z2395" s="5">
        <f>VLOOKUP(CONCATENATE($F2395," ",$G2395),AllocFactorMatrix,(Z$4+1),FALSE)*$E2402</f>
        <v>0.73369638511445268</v>
      </c>
      <c r="AA2395" s="5">
        <f t="shared" ref="AA2395:AA2402" si="1195">SUBTOTAL(9,Y2395:Z2395)</f>
        <v>36.03015967018613</v>
      </c>
      <c r="AB2395" s="5">
        <f>VLOOKUP(CONCATENATE($F2395," ",$G2395),AllocFactorMatrix,(AB$4+1),FALSE)*$E2402</f>
        <v>0.41454185725105619</v>
      </c>
      <c r="AC2395" s="5">
        <f>VLOOKUP(CONCATENATE($F2395," ",$G2395),AllocFactorMatrix,(AC$4+1),FALSE)*$E2402</f>
        <v>0</v>
      </c>
      <c r="AD2395" s="5">
        <f>VLOOKUP(CONCATENATE($F2395," ",$G2395),AllocFactorMatrix,(AD$4+1),FALSE)*$E2402</f>
        <v>0</v>
      </c>
    </row>
    <row r="2396" spans="4:30" hidden="1" outlineLevel="1">
      <c r="D2396" s="55"/>
      <c r="E2396" s="51"/>
      <c r="F2396" s="52" t="str">
        <f>F2402</f>
        <v>LABOR_PROD</v>
      </c>
      <c r="G2396" s="55" t="str">
        <f>$G$9</f>
        <v>BULKTRAN</v>
      </c>
      <c r="H2396" s="4">
        <f t="shared" si="1193"/>
        <v>0</v>
      </c>
      <c r="I2396" s="5">
        <f>VLOOKUP(CONCATENATE($F2396," ",$G2396),AllocFactorMatrix,(I$4+1),FALSE)*$E2402</f>
        <v>0</v>
      </c>
      <c r="J2396" s="5">
        <f>VLOOKUP(CONCATENATE($F2396," ",$G2396),AllocFactorMatrix,(J$4+1),FALSE)*$E2402</f>
        <v>0</v>
      </c>
      <c r="K2396" s="5">
        <f>VLOOKUP(CONCATENATE($F2396," ",$G2396),AllocFactorMatrix,(K$4+1),FALSE)*$E2402</f>
        <v>0</v>
      </c>
      <c r="L2396" s="5">
        <f>VLOOKUP(CONCATENATE($F2396," ",$G2396),AllocFactorMatrix,(L$4+1),FALSE)*$E2402</f>
        <v>0</v>
      </c>
      <c r="M2396" s="5">
        <f>VLOOKUP(CONCATENATE($F2396," ",$G2396),AllocFactorMatrix,(M$4+1),FALSE)*$E2402</f>
        <v>0</v>
      </c>
      <c r="N2396" s="5">
        <f t="shared" si="1194"/>
        <v>0</v>
      </c>
      <c r="O2396" s="5">
        <f>VLOOKUP(CONCATENATE($F2396," ",$G2396),AllocFactorMatrix,(O$4+1),FALSE)*$E2402</f>
        <v>0</v>
      </c>
      <c r="P2396" s="5">
        <f>VLOOKUP(CONCATENATE($F2396," ",$G2396),AllocFactorMatrix,(P$4+1),FALSE)*$E2402</f>
        <v>0</v>
      </c>
      <c r="Q2396" s="5">
        <f>VLOOKUP(CONCATENATE($F2396," ",$G2396),AllocFactorMatrix,(Q$4+1),FALSE)*$E2402</f>
        <v>0</v>
      </c>
      <c r="R2396" s="5">
        <f>VLOOKUP(CONCATENATE($F2396," ",$G2396),AllocFactorMatrix,(R$4+1),FALSE)*$E2402</f>
        <v>0</v>
      </c>
      <c r="S2396" s="5">
        <f t="shared" ref="S2396:S2402" si="1196">SUBTOTAL(9,O2396:R2396)</f>
        <v>0</v>
      </c>
      <c r="T2396" s="5">
        <f>VLOOKUP(CONCATENATE($F2396," ",$G2396),AllocFactorMatrix,(T$4+1),FALSE)*$E2402</f>
        <v>0</v>
      </c>
      <c r="U2396" s="5">
        <f>VLOOKUP(CONCATENATE($F2396," ",$G2396),AllocFactorMatrix,(U$4+1),FALSE)*$E2402</f>
        <v>0</v>
      </c>
      <c r="V2396" s="5">
        <f>VLOOKUP(CONCATENATE($F2396," ",$G2396),AllocFactorMatrix,(V$4+1),FALSE)*$E2402</f>
        <v>0</v>
      </c>
      <c r="W2396" s="5">
        <f>VLOOKUP(CONCATENATE($F2396," ",$G2396),AllocFactorMatrix,(W$4+1),FALSE)*$E2402</f>
        <v>0</v>
      </c>
      <c r="X2396" s="5">
        <f t="shared" ref="X2396:X2402" si="1197">SUBTOTAL(9,T2396:W2396)</f>
        <v>0</v>
      </c>
      <c r="Y2396" s="5">
        <f>VLOOKUP(CONCATENATE($F2396," ",$G2396),AllocFactorMatrix,(Y$4+1),FALSE)*$E2402</f>
        <v>0</v>
      </c>
      <c r="Z2396" s="5">
        <f>VLOOKUP(CONCATENATE($F2396," ",$G2396),AllocFactorMatrix,(Z$4+1),FALSE)*$E2402</f>
        <v>0</v>
      </c>
      <c r="AA2396" s="5">
        <f t="shared" si="1195"/>
        <v>0</v>
      </c>
      <c r="AB2396" s="5">
        <f>VLOOKUP(CONCATENATE($F2396," ",$G2396),AllocFactorMatrix,(AB$4+1),FALSE)*$E2402</f>
        <v>0</v>
      </c>
      <c r="AC2396" s="5">
        <f>VLOOKUP(CONCATENATE($F2396," ",$G2396),AllocFactorMatrix,(AC$4+1),FALSE)*$E2402</f>
        <v>0</v>
      </c>
      <c r="AD2396" s="5">
        <f>VLOOKUP(CONCATENATE($F2396," ",$G2396),AllocFactorMatrix,(AD$4+1),FALSE)*$E2402</f>
        <v>0</v>
      </c>
    </row>
    <row r="2397" spans="4:30" hidden="1" outlineLevel="1">
      <c r="D2397" s="55"/>
      <c r="E2397" s="51"/>
      <c r="F2397" s="52" t="str">
        <f>F2402</f>
        <v>LABOR_PROD</v>
      </c>
      <c r="G2397" s="55" t="str">
        <f>$G$10</f>
        <v>SUBTRAN</v>
      </c>
      <c r="H2397" s="4">
        <f t="shared" si="1193"/>
        <v>0</v>
      </c>
      <c r="I2397" s="5">
        <f>VLOOKUP(CONCATENATE($F2397," ",$G2397),AllocFactorMatrix,(I$4+1),FALSE)*$E2402</f>
        <v>0</v>
      </c>
      <c r="J2397" s="5">
        <f>VLOOKUP(CONCATENATE($F2397," ",$G2397),AllocFactorMatrix,(J$4+1),FALSE)*$E2402</f>
        <v>0</v>
      </c>
      <c r="K2397" s="5">
        <f>VLOOKUP(CONCATENATE($F2397," ",$G2397),AllocFactorMatrix,(K$4+1),FALSE)*$E2402</f>
        <v>0</v>
      </c>
      <c r="L2397" s="5">
        <f>VLOOKUP(CONCATENATE($F2397," ",$G2397),AllocFactorMatrix,(L$4+1),FALSE)*$E2402</f>
        <v>0</v>
      </c>
      <c r="M2397" s="5">
        <f>VLOOKUP(CONCATENATE($F2397," ",$G2397),AllocFactorMatrix,(M$4+1),FALSE)*$E2402</f>
        <v>0</v>
      </c>
      <c r="N2397" s="5">
        <f t="shared" si="1194"/>
        <v>0</v>
      </c>
      <c r="O2397" s="5">
        <f>VLOOKUP(CONCATENATE($F2397," ",$G2397),AllocFactorMatrix,(O$4+1),FALSE)*$E2402</f>
        <v>0</v>
      </c>
      <c r="P2397" s="5">
        <f>VLOOKUP(CONCATENATE($F2397," ",$G2397),AllocFactorMatrix,(P$4+1),FALSE)*$E2402</f>
        <v>0</v>
      </c>
      <c r="Q2397" s="5">
        <f>VLOOKUP(CONCATENATE($F2397," ",$G2397),AllocFactorMatrix,(Q$4+1),FALSE)*$E2402</f>
        <v>0</v>
      </c>
      <c r="R2397" s="5">
        <f>VLOOKUP(CONCATENATE($F2397," ",$G2397),AllocFactorMatrix,(R$4+1),FALSE)*$E2402</f>
        <v>0</v>
      </c>
      <c r="S2397" s="5">
        <f t="shared" si="1196"/>
        <v>0</v>
      </c>
      <c r="T2397" s="5">
        <f>VLOOKUP(CONCATENATE($F2397," ",$G2397),AllocFactorMatrix,(T$4+1),FALSE)*$E2402</f>
        <v>0</v>
      </c>
      <c r="U2397" s="5">
        <f>VLOOKUP(CONCATENATE($F2397," ",$G2397),AllocFactorMatrix,(U$4+1),FALSE)*$E2402</f>
        <v>0</v>
      </c>
      <c r="V2397" s="5">
        <f>VLOOKUP(CONCATENATE($F2397," ",$G2397),AllocFactorMatrix,(V$4+1),FALSE)*$E2402</f>
        <v>0</v>
      </c>
      <c r="W2397" s="5">
        <f>VLOOKUP(CONCATENATE($F2397," ",$G2397),AllocFactorMatrix,(W$4+1),FALSE)*$E2402</f>
        <v>0</v>
      </c>
      <c r="X2397" s="5">
        <f t="shared" si="1197"/>
        <v>0</v>
      </c>
      <c r="Y2397" s="5">
        <f>VLOOKUP(CONCATENATE($F2397," ",$G2397),AllocFactorMatrix,(Y$4+1),FALSE)*$E2402</f>
        <v>0</v>
      </c>
      <c r="Z2397" s="5">
        <f>VLOOKUP(CONCATENATE($F2397," ",$G2397),AllocFactorMatrix,(Z$4+1),FALSE)*$E2402</f>
        <v>0</v>
      </c>
      <c r="AA2397" s="5">
        <f t="shared" si="1195"/>
        <v>0</v>
      </c>
      <c r="AB2397" s="5">
        <f>VLOOKUP(CONCATENATE($F2397," ",$G2397),AllocFactorMatrix,(AB$4+1),FALSE)*$E2402</f>
        <v>0</v>
      </c>
      <c r="AC2397" s="5">
        <f>VLOOKUP(CONCATENATE($F2397," ",$G2397),AllocFactorMatrix,(AC$4+1),FALSE)*$E2402</f>
        <v>0</v>
      </c>
      <c r="AD2397" s="5">
        <f>VLOOKUP(CONCATENATE($F2397," ",$G2397),AllocFactorMatrix,(AD$4+1),FALSE)*$E2402</f>
        <v>0</v>
      </c>
    </row>
    <row r="2398" spans="4:30" hidden="1" outlineLevel="1">
      <c r="D2398" s="55"/>
      <c r="E2398" s="51"/>
      <c r="F2398" s="52" t="str">
        <f>F2402</f>
        <v>LABOR_PROD</v>
      </c>
      <c r="G2398" s="55" t="str">
        <f>$G$11</f>
        <v>DISTPRI</v>
      </c>
      <c r="H2398" s="4">
        <f t="shared" si="1193"/>
        <v>0</v>
      </c>
      <c r="I2398" s="5">
        <f>VLOOKUP(CONCATENATE($F2398," ",$G2398),AllocFactorMatrix,(I$4+1),FALSE)*$E2402</f>
        <v>0</v>
      </c>
      <c r="J2398" s="5">
        <f>VLOOKUP(CONCATENATE($F2398," ",$G2398),AllocFactorMatrix,(J$4+1),FALSE)*$E2402</f>
        <v>0</v>
      </c>
      <c r="K2398" s="5">
        <f>VLOOKUP(CONCATENATE($F2398," ",$G2398),AllocFactorMatrix,(K$4+1),FALSE)*$E2402</f>
        <v>0</v>
      </c>
      <c r="L2398" s="5">
        <f>VLOOKUP(CONCATENATE($F2398," ",$G2398),AllocFactorMatrix,(L$4+1),FALSE)*$E2402</f>
        <v>0</v>
      </c>
      <c r="M2398" s="5">
        <f>VLOOKUP(CONCATENATE($F2398," ",$G2398),AllocFactorMatrix,(M$4+1),FALSE)*$E2402</f>
        <v>0</v>
      </c>
      <c r="N2398" s="5">
        <f t="shared" si="1194"/>
        <v>0</v>
      </c>
      <c r="O2398" s="5">
        <f>VLOOKUP(CONCATENATE($F2398," ",$G2398),AllocFactorMatrix,(O$4+1),FALSE)*$E2402</f>
        <v>0</v>
      </c>
      <c r="P2398" s="5">
        <f>VLOOKUP(CONCATENATE($F2398," ",$G2398),AllocFactorMatrix,(P$4+1),FALSE)*$E2402</f>
        <v>0</v>
      </c>
      <c r="Q2398" s="5">
        <f>VLOOKUP(CONCATENATE($F2398," ",$G2398),AllocFactorMatrix,(Q$4+1),FALSE)*$E2402</f>
        <v>0</v>
      </c>
      <c r="R2398" s="5">
        <f>VLOOKUP(CONCATENATE($F2398," ",$G2398),AllocFactorMatrix,(R$4+1),FALSE)*$E2402</f>
        <v>0</v>
      </c>
      <c r="S2398" s="5">
        <f t="shared" si="1196"/>
        <v>0</v>
      </c>
      <c r="T2398" s="5">
        <f>VLOOKUP(CONCATENATE($F2398," ",$G2398),AllocFactorMatrix,(T$4+1),FALSE)*$E2402</f>
        <v>0</v>
      </c>
      <c r="U2398" s="5">
        <f>VLOOKUP(CONCATENATE($F2398," ",$G2398),AllocFactorMatrix,(U$4+1),FALSE)*$E2402</f>
        <v>0</v>
      </c>
      <c r="V2398" s="5">
        <f>VLOOKUP(CONCATENATE($F2398," ",$G2398),AllocFactorMatrix,(V$4+1),FALSE)*$E2402</f>
        <v>0</v>
      </c>
      <c r="W2398" s="5">
        <f>VLOOKUP(CONCATENATE($F2398," ",$G2398),AllocFactorMatrix,(W$4+1),FALSE)*$E2402</f>
        <v>0</v>
      </c>
      <c r="X2398" s="5">
        <f t="shared" si="1197"/>
        <v>0</v>
      </c>
      <c r="Y2398" s="5">
        <f>VLOOKUP(CONCATENATE($F2398," ",$G2398),AllocFactorMatrix,(Y$4+1),FALSE)*$E2402</f>
        <v>0</v>
      </c>
      <c r="Z2398" s="5">
        <f>VLOOKUP(CONCATENATE($F2398," ",$G2398),AllocFactorMatrix,(Z$4+1),FALSE)*$E2402</f>
        <v>0</v>
      </c>
      <c r="AA2398" s="5">
        <f t="shared" si="1195"/>
        <v>0</v>
      </c>
      <c r="AB2398" s="5">
        <f>VLOOKUP(CONCATENATE($F2398," ",$G2398),AllocFactorMatrix,(AB$4+1),FALSE)*$E2402</f>
        <v>0</v>
      </c>
      <c r="AC2398" s="5">
        <f>VLOOKUP(CONCATENATE($F2398," ",$G2398),AllocFactorMatrix,(AC$4+1),FALSE)*$E2402</f>
        <v>0</v>
      </c>
      <c r="AD2398" s="5">
        <f>VLOOKUP(CONCATENATE($F2398," ",$G2398),AllocFactorMatrix,(AD$4+1),FALSE)*$E2402</f>
        <v>0</v>
      </c>
    </row>
    <row r="2399" spans="4:30" hidden="1" outlineLevel="1">
      <c r="D2399" s="55"/>
      <c r="E2399" s="51"/>
      <c r="F2399" s="52" t="str">
        <f>F2402</f>
        <v>LABOR_PROD</v>
      </c>
      <c r="G2399" s="55" t="str">
        <f>$G$12</f>
        <v>DISTSEC</v>
      </c>
      <c r="H2399" s="4">
        <f t="shared" si="1193"/>
        <v>0</v>
      </c>
      <c r="I2399" s="5">
        <f>VLOOKUP(CONCATENATE($F2399," ",$G2399),AllocFactorMatrix,(I$4+1),FALSE)*$E2402</f>
        <v>0</v>
      </c>
      <c r="J2399" s="5">
        <f>VLOOKUP(CONCATENATE($F2399," ",$G2399),AllocFactorMatrix,(J$4+1),FALSE)*$E2402</f>
        <v>0</v>
      </c>
      <c r="K2399" s="5">
        <f>VLOOKUP(CONCATENATE($F2399," ",$G2399),AllocFactorMatrix,(K$4+1),FALSE)*$E2402</f>
        <v>0</v>
      </c>
      <c r="L2399" s="5">
        <f>VLOOKUP(CONCATENATE($F2399," ",$G2399),AllocFactorMatrix,(L$4+1),FALSE)*$E2402</f>
        <v>0</v>
      </c>
      <c r="M2399" s="5">
        <f>VLOOKUP(CONCATENATE($F2399," ",$G2399),AllocFactorMatrix,(M$4+1),FALSE)*$E2402</f>
        <v>0</v>
      </c>
      <c r="N2399" s="5">
        <f t="shared" si="1194"/>
        <v>0</v>
      </c>
      <c r="O2399" s="5">
        <f>VLOOKUP(CONCATENATE($F2399," ",$G2399),AllocFactorMatrix,(O$4+1),FALSE)*$E2402</f>
        <v>0</v>
      </c>
      <c r="P2399" s="5">
        <f>VLOOKUP(CONCATENATE($F2399," ",$G2399),AllocFactorMatrix,(P$4+1),FALSE)*$E2402</f>
        <v>0</v>
      </c>
      <c r="Q2399" s="5">
        <f>VLOOKUP(CONCATENATE($F2399," ",$G2399),AllocFactorMatrix,(Q$4+1),FALSE)*$E2402</f>
        <v>0</v>
      </c>
      <c r="R2399" s="5">
        <f>VLOOKUP(CONCATENATE($F2399," ",$G2399),AllocFactorMatrix,(R$4+1),FALSE)*$E2402</f>
        <v>0</v>
      </c>
      <c r="S2399" s="5">
        <f t="shared" si="1196"/>
        <v>0</v>
      </c>
      <c r="T2399" s="5">
        <f>VLOOKUP(CONCATENATE($F2399," ",$G2399),AllocFactorMatrix,(T$4+1),FALSE)*$E2402</f>
        <v>0</v>
      </c>
      <c r="U2399" s="5">
        <f>VLOOKUP(CONCATENATE($F2399," ",$G2399),AllocFactorMatrix,(U$4+1),FALSE)*$E2402</f>
        <v>0</v>
      </c>
      <c r="V2399" s="5">
        <f>VLOOKUP(CONCATENATE($F2399," ",$G2399),AllocFactorMatrix,(V$4+1),FALSE)*$E2402</f>
        <v>0</v>
      </c>
      <c r="W2399" s="5">
        <f>VLOOKUP(CONCATENATE($F2399," ",$G2399),AllocFactorMatrix,(W$4+1),FALSE)*$E2402</f>
        <v>0</v>
      </c>
      <c r="X2399" s="5">
        <f t="shared" si="1197"/>
        <v>0</v>
      </c>
      <c r="Y2399" s="5">
        <f>VLOOKUP(CONCATENATE($F2399," ",$G2399),AllocFactorMatrix,(Y$4+1),FALSE)*$E2402</f>
        <v>0</v>
      </c>
      <c r="Z2399" s="5">
        <f>VLOOKUP(CONCATENATE($F2399," ",$G2399),AllocFactorMatrix,(Z$4+1),FALSE)*$E2402</f>
        <v>0</v>
      </c>
      <c r="AA2399" s="5">
        <f t="shared" si="1195"/>
        <v>0</v>
      </c>
      <c r="AB2399" s="5">
        <f>VLOOKUP(CONCATENATE($F2399," ",$G2399),AllocFactorMatrix,(AB$4+1),FALSE)*$E2402</f>
        <v>0</v>
      </c>
      <c r="AC2399" s="5">
        <f>VLOOKUP(CONCATENATE($F2399," ",$G2399),AllocFactorMatrix,(AC$4+1),FALSE)*$E2402</f>
        <v>0</v>
      </c>
      <c r="AD2399" s="5">
        <f>VLOOKUP(CONCATENATE($F2399," ",$G2399),AllocFactorMatrix,(AD$4+1),FALSE)*$E2402</f>
        <v>0</v>
      </c>
    </row>
    <row r="2400" spans="4:30" hidden="1" outlineLevel="1">
      <c r="D2400" s="55"/>
      <c r="E2400" s="51"/>
      <c r="F2400" s="52" t="str">
        <f>F2402</f>
        <v>LABOR_PROD</v>
      </c>
      <c r="G2400" s="55" t="str">
        <f>$G$13</f>
        <v>ENERGY</v>
      </c>
      <c r="H2400" s="4">
        <f t="shared" si="1193"/>
        <v>492.4348004193422</v>
      </c>
      <c r="I2400" s="5">
        <f>VLOOKUP(CONCATENATE($F2400," ",$G2400),AllocFactorMatrix,(I$4+1),FALSE)*$E2402</f>
        <v>184.77487655676529</v>
      </c>
      <c r="J2400" s="5">
        <f>VLOOKUP(CONCATENATE($F2400," ",$G2400),AllocFactorMatrix,(J$4+1),FALSE)*$E2402</f>
        <v>11.974605978202003</v>
      </c>
      <c r="K2400" s="5">
        <f>VLOOKUP(CONCATENATE($F2400," ",$G2400),AllocFactorMatrix,(K$4+1),FALSE)*$E2402</f>
        <v>40.176101148832522</v>
      </c>
      <c r="L2400" s="5">
        <f>VLOOKUP(CONCATENATE($F2400," ",$G2400),AllocFactorMatrix,(L$4+1),FALSE)*$E2402</f>
        <v>1.2768877036369368</v>
      </c>
      <c r="M2400" s="5">
        <f>VLOOKUP(CONCATENATE($F2400," ",$G2400),AllocFactorMatrix,(M$4+1),FALSE)*$E2402</f>
        <v>0.11771411918996473</v>
      </c>
      <c r="N2400" s="5">
        <f t="shared" si="1194"/>
        <v>41.570702971659422</v>
      </c>
      <c r="O2400" s="5">
        <f>VLOOKUP(CONCATENATE($F2400," ",$G2400),AllocFactorMatrix,(O$4+1),FALSE)*$E2402</f>
        <v>36.62911200492821</v>
      </c>
      <c r="P2400" s="5">
        <f>VLOOKUP(CONCATENATE($F2400," ",$G2400),AllocFactorMatrix,(P$4+1),FALSE)*$E2402</f>
        <v>6.790332560581164</v>
      </c>
      <c r="Q2400" s="5">
        <f>VLOOKUP(CONCATENATE($F2400," ",$G2400),AllocFactorMatrix,(Q$4+1),FALSE)*$E2402</f>
        <v>3.0853533106723785</v>
      </c>
      <c r="R2400" s="5">
        <f>VLOOKUP(CONCATENATE($F2400," ",$G2400),AllocFactorMatrix,(R$4+1),FALSE)*$E2402</f>
        <v>0.14295718666415619</v>
      </c>
      <c r="S2400" s="5">
        <f t="shared" si="1196"/>
        <v>46.64775506284591</v>
      </c>
      <c r="T2400" s="5">
        <f>VLOOKUP(CONCATENATE($F2400," ",$G2400),AllocFactorMatrix,(T$4+1),FALSE)*$E2402</f>
        <v>1.4036969840571842</v>
      </c>
      <c r="U2400" s="5">
        <f>VLOOKUP(CONCATENATE($F2400," ",$G2400),AllocFactorMatrix,(U$4+1),FALSE)*$E2402</f>
        <v>24.646816190209627</v>
      </c>
      <c r="V2400" s="5">
        <f>VLOOKUP(CONCATENATE($F2400," ",$G2400),AllocFactorMatrix,(V$4+1),FALSE)*$E2402</f>
        <v>139.93438949084899</v>
      </c>
      <c r="W2400" s="5">
        <f>VLOOKUP(CONCATENATE($F2400," ",$G2400),AllocFactorMatrix,(W$4+1),FALSE)*$E2402</f>
        <v>26.54882880360341</v>
      </c>
      <c r="X2400" s="5">
        <f t="shared" si="1197"/>
        <v>192.5337314687192</v>
      </c>
      <c r="Y2400" s="5">
        <f>VLOOKUP(CONCATENATE($F2400," ",$G2400),AllocFactorMatrix,(Y$4+1),FALSE)*$E2402</f>
        <v>9.9239305706586176</v>
      </c>
      <c r="Z2400" s="5">
        <f>VLOOKUP(CONCATENATE($F2400," ",$G2400),AllocFactorMatrix,(Z$4+1),FALSE)*$E2402</f>
        <v>0.16154576941195214</v>
      </c>
      <c r="AA2400" s="5">
        <f t="shared" si="1195"/>
        <v>10.085476340070569</v>
      </c>
      <c r="AB2400" s="5">
        <f>VLOOKUP(CONCATENATE($F2400," ",$G2400),AllocFactorMatrix,(AB$4+1),FALSE)*$E2402</f>
        <v>0.1801913109750963</v>
      </c>
      <c r="AC2400" s="5">
        <f>VLOOKUP(CONCATENATE($F2400," ",$G2400),AllocFactorMatrix,(AC$4+1),FALSE)*$E2402</f>
        <v>3.8963958090290349</v>
      </c>
      <c r="AD2400" s="5">
        <f>VLOOKUP(CONCATENATE($F2400," ",$G2400),AllocFactorMatrix,(AD$4+1),FALSE)*$E2402</f>
        <v>0.77106492107573277</v>
      </c>
    </row>
    <row r="2401" spans="1:30" hidden="1" outlineLevel="1">
      <c r="D2401" s="55"/>
      <c r="E2401" s="51"/>
      <c r="F2401" s="52" t="str">
        <f>F2402</f>
        <v>LABOR_PROD</v>
      </c>
      <c r="G2401" s="55" t="str">
        <f>$G$14</f>
        <v>CUSTOMER</v>
      </c>
      <c r="H2401" s="4">
        <f t="shared" si="1193"/>
        <v>0</v>
      </c>
      <c r="I2401" s="5">
        <f>VLOOKUP(CONCATENATE($F2401," ",$G2401),AllocFactorMatrix,(I$4+1),FALSE)*$E2402</f>
        <v>0</v>
      </c>
      <c r="J2401" s="5">
        <f>VLOOKUP(CONCATENATE($F2401," ",$G2401),AllocFactorMatrix,(J$4+1),FALSE)*$E2402</f>
        <v>0</v>
      </c>
      <c r="K2401" s="5">
        <f>VLOOKUP(CONCATENATE($F2401," ",$G2401),AllocFactorMatrix,(K$4+1),FALSE)*$E2402</f>
        <v>0</v>
      </c>
      <c r="L2401" s="5">
        <f>VLOOKUP(CONCATENATE($F2401," ",$G2401),AllocFactorMatrix,(L$4+1),FALSE)*$E2402</f>
        <v>0</v>
      </c>
      <c r="M2401" s="5">
        <f>VLOOKUP(CONCATENATE($F2401," ",$G2401),AllocFactorMatrix,(M$4+1),FALSE)*$E2402</f>
        <v>0</v>
      </c>
      <c r="N2401" s="5">
        <f t="shared" si="1194"/>
        <v>0</v>
      </c>
      <c r="O2401" s="5">
        <f>VLOOKUP(CONCATENATE($F2401," ",$G2401),AllocFactorMatrix,(O$4+1),FALSE)*$E2402</f>
        <v>0</v>
      </c>
      <c r="P2401" s="5">
        <f>VLOOKUP(CONCATENATE($F2401," ",$G2401),AllocFactorMatrix,(P$4+1),FALSE)*$E2402</f>
        <v>0</v>
      </c>
      <c r="Q2401" s="5">
        <f>VLOOKUP(CONCATENATE($F2401," ",$G2401),AllocFactorMatrix,(Q$4+1),FALSE)*$E2402</f>
        <v>0</v>
      </c>
      <c r="R2401" s="5">
        <f>VLOOKUP(CONCATENATE($F2401," ",$G2401),AllocFactorMatrix,(R$4+1),FALSE)*$E2402</f>
        <v>0</v>
      </c>
      <c r="S2401" s="5">
        <f t="shared" si="1196"/>
        <v>0</v>
      </c>
      <c r="T2401" s="5">
        <f>VLOOKUP(CONCATENATE($F2401," ",$G2401),AllocFactorMatrix,(T$4+1),FALSE)*$E2402</f>
        <v>0</v>
      </c>
      <c r="U2401" s="5">
        <f>VLOOKUP(CONCATENATE($F2401," ",$G2401),AllocFactorMatrix,(U$4+1),FALSE)*$E2402</f>
        <v>0</v>
      </c>
      <c r="V2401" s="5">
        <f>VLOOKUP(CONCATENATE($F2401," ",$G2401),AllocFactorMatrix,(V$4+1),FALSE)*$E2402</f>
        <v>0</v>
      </c>
      <c r="W2401" s="5">
        <f>VLOOKUP(CONCATENATE($F2401," ",$G2401),AllocFactorMatrix,(W$4+1),FALSE)*$E2402</f>
        <v>0</v>
      </c>
      <c r="X2401" s="5">
        <f t="shared" si="1197"/>
        <v>0</v>
      </c>
      <c r="Y2401" s="5">
        <f>VLOOKUP(CONCATENATE($F2401," ",$G2401),AllocFactorMatrix,(Y$4+1),FALSE)*$E2402</f>
        <v>0</v>
      </c>
      <c r="Z2401" s="5">
        <f>VLOOKUP(CONCATENATE($F2401," ",$G2401),AllocFactorMatrix,(Z$4+1),FALSE)*$E2402</f>
        <v>0</v>
      </c>
      <c r="AA2401" s="5">
        <f t="shared" si="1195"/>
        <v>0</v>
      </c>
      <c r="AB2401" s="5">
        <f>VLOOKUP(CONCATENATE($F2401," ",$G2401),AllocFactorMatrix,(AB$4+1),FALSE)*$E2402</f>
        <v>0</v>
      </c>
      <c r="AC2401" s="5">
        <f>VLOOKUP(CONCATENATE($F2401," ",$G2401),AllocFactorMatrix,(AC$4+1),FALSE)*$E2402</f>
        <v>0</v>
      </c>
      <c r="AD2401" s="5">
        <f>VLOOKUP(CONCATENATE($F2401," ",$G2401),AllocFactorMatrix,(AD$4+1),FALSE)*$E2402</f>
        <v>0</v>
      </c>
    </row>
    <row r="2402" spans="1:30" collapsed="1">
      <c r="D2402" s="99" t="str">
        <f>D2056</f>
        <v>Adj 31 - Severance Related Payroll Expenses - Big Sandy Plant</v>
      </c>
      <c r="E2402" s="61">
        <v>2363</v>
      </c>
      <c r="F2402" s="57" t="s">
        <v>333</v>
      </c>
      <c r="G2402" s="55" t="str">
        <f>$G$15</f>
        <v>TOTAL</v>
      </c>
      <c r="H2402" s="4">
        <f t="shared" si="1193"/>
        <v>2362.9999999999995</v>
      </c>
      <c r="I2402" s="5">
        <f>VLOOKUP(CONCATENATE($F2402," ",$G2402),AllocFactorMatrix,(I$4+1),FALSE)*$E2402</f>
        <v>1223.3248096775733</v>
      </c>
      <c r="J2402" s="5">
        <f>VLOOKUP(CONCATENATE($F2402," ",$G2402),AllocFactorMatrix,(J$4+1),FALSE)*$E2402</f>
        <v>59.763352298155787</v>
      </c>
      <c r="K2402" s="5">
        <f>VLOOKUP(CONCATENATE($F2402," ",$G2402),AllocFactorMatrix,(K$4+1),FALSE)*$E2402</f>
        <v>197.60595301990583</v>
      </c>
      <c r="L2402" s="5">
        <f>VLOOKUP(CONCATENATE($F2402," ",$G2402),AllocFactorMatrix,(L$4+1),FALSE)*$E2402</f>
        <v>5.2105571214317994</v>
      </c>
      <c r="M2402" s="5">
        <f>VLOOKUP(CONCATENATE($F2402," ",$G2402),AllocFactorMatrix,(M$4+1),FALSE)*$E2402</f>
        <v>0.6240943672489998</v>
      </c>
      <c r="N2402" s="5">
        <f t="shared" si="1194"/>
        <v>203.44060450858663</v>
      </c>
      <c r="O2402" s="5">
        <f>VLOOKUP(CONCATENATE($F2402," ",$G2402),AllocFactorMatrix,(O$4+1),FALSE)*$E2402</f>
        <v>156.38812824163719</v>
      </c>
      <c r="P2402" s="5">
        <f>VLOOKUP(CONCATENATE($F2402," ",$G2402),AllocFactorMatrix,(P$4+1),FALSE)*$E2402</f>
        <v>28.466942055435126</v>
      </c>
      <c r="Q2402" s="5">
        <f>VLOOKUP(CONCATENATE($F2402," ",$G2402),AllocFactorMatrix,(Q$4+1),FALSE)*$E2402</f>
        <v>11.469712823009477</v>
      </c>
      <c r="R2402" s="5">
        <f>VLOOKUP(CONCATENATE($F2402," ",$G2402),AllocFactorMatrix,(R$4+1),FALSE)*$E2402</f>
        <v>0.32361266861455401</v>
      </c>
      <c r="S2402" s="5">
        <f t="shared" si="1196"/>
        <v>196.64839578869632</v>
      </c>
      <c r="T2402" s="5">
        <f>VLOOKUP(CONCATENATE($F2402," ",$G2402),AllocFactorMatrix,(T$4+1),FALSE)*$E2402</f>
        <v>5.2064829777669708</v>
      </c>
      <c r="U2402" s="5">
        <f>VLOOKUP(CONCATENATE($F2402," ",$G2402),AllocFactorMatrix,(U$4+1),FALSE)*$E2402</f>
        <v>85.193779923111407</v>
      </c>
      <c r="V2402" s="5">
        <f>VLOOKUP(CONCATENATE($F2402," ",$G2402),AllocFactorMatrix,(V$4+1),FALSE)*$E2402</f>
        <v>468.29291276423436</v>
      </c>
      <c r="W2402" s="5">
        <f>VLOOKUP(CONCATENATE($F2402," ",$G2402),AllocFactorMatrix,(W$4+1),FALSE)*$E2402</f>
        <v>69.751832153287367</v>
      </c>
      <c r="X2402" s="5">
        <f t="shared" si="1197"/>
        <v>628.44500781840009</v>
      </c>
      <c r="Y2402" s="5">
        <f>VLOOKUP(CONCATENATE($F2402," ",$G2402),AllocFactorMatrix,(Y$4+1),FALSE)*$E2402</f>
        <v>45.220393855730293</v>
      </c>
      <c r="Z2402" s="5">
        <f>VLOOKUP(CONCATENATE($F2402," ",$G2402),AllocFactorMatrix,(Z$4+1),FALSE)*$E2402</f>
        <v>0.89524215452640488</v>
      </c>
      <c r="AA2402" s="5">
        <f t="shared" si="1195"/>
        <v>46.115636010256701</v>
      </c>
      <c r="AB2402" s="5">
        <f>VLOOKUP(CONCATENATE($F2402," ",$G2402),AllocFactorMatrix,(AB$4+1),FALSE)*$E2402</f>
        <v>0.59473316822615252</v>
      </c>
      <c r="AC2402" s="5">
        <f>VLOOKUP(CONCATENATE($F2402," ",$G2402),AllocFactorMatrix,(AC$4+1),FALSE)*$E2402</f>
        <v>3.8963958090290349</v>
      </c>
      <c r="AD2402" s="5">
        <f>VLOOKUP(CONCATENATE($F2402," ",$G2402),AllocFactorMatrix,(AD$4+1),FALSE)*$E2402</f>
        <v>0.77106492107573277</v>
      </c>
    </row>
    <row r="2403" spans="1:30" s="51" customFormat="1" hidden="1" outlineLevel="1">
      <c r="A2403" s="56"/>
      <c r="B2403" s="112"/>
      <c r="C2403" s="55"/>
      <c r="D2403" s="55"/>
      <c r="F2403" s="52" t="str">
        <f>F2410</f>
        <v>LABOR_M</v>
      </c>
      <c r="G2403" s="55" t="str">
        <f>$G$8</f>
        <v>PRODUCTION</v>
      </c>
      <c r="H2403" s="53">
        <f t="shared" ref="H2403:H2410" ca="1" si="1198">SUBTOTAL(9,I2403:AD2403)</f>
        <v>-15220.829884561641</v>
      </c>
      <c r="I2403" s="54">
        <f ca="1">VLOOKUP(CONCATENATE($F2403," ",$G2403),AllocFactorMatrix,(I$4+1),FALSE)*$E2410</f>
        <v>-8450.7034890836348</v>
      </c>
      <c r="J2403" s="54">
        <f ca="1">VLOOKUP(CONCATENATE($F2403," ",$G2403),AllocFactorMatrix,(J$4+1),FALSE)*$E2410</f>
        <v>-388.85807257376126</v>
      </c>
      <c r="K2403" s="54">
        <f ca="1">VLOOKUP(CONCATENATE($F2403," ",$G2403),AllocFactorMatrix,(K$4+1),FALSE)*$E2410</f>
        <v>-1281.0101431473902</v>
      </c>
      <c r="L2403" s="54">
        <f ca="1">VLOOKUP(CONCATENATE($F2403," ",$G2403),AllocFactorMatrix,(L$4+1),FALSE)*$E2410</f>
        <v>-32.00835396904673</v>
      </c>
      <c r="M2403" s="54">
        <f ca="1">VLOOKUP(CONCATENATE($F2403," ",$G2403),AllocFactorMatrix,(M$4+1),FALSE)*$E2410</f>
        <v>-4.1204271384587763</v>
      </c>
      <c r="N2403" s="54">
        <f t="shared" ref="N2403:N2410" ca="1" si="1199">SUBTOTAL(9,K2403:M2403)</f>
        <v>-1317.1389242548958</v>
      </c>
      <c r="O2403" s="54">
        <f ca="1">VLOOKUP(CONCATENATE($F2403," ",$G2403),AllocFactorMatrix,(O$4+1),FALSE)*$E2410</f>
        <v>-974.4817308105828</v>
      </c>
      <c r="P2403" s="54">
        <f ca="1">VLOOKUP(CONCATENATE($F2403," ",$G2403),AllocFactorMatrix,(P$4+1),FALSE)*$E2410</f>
        <v>-176.38304490493601</v>
      </c>
      <c r="Q2403" s="54">
        <f ca="1">VLOOKUP(CONCATENATE($F2403," ",$G2403),AllocFactorMatrix,(Q$4+1),FALSE)*$E2410</f>
        <v>-68.223716477190024</v>
      </c>
      <c r="R2403" s="54">
        <f ca="1">VLOOKUP(CONCATENATE($F2403," ",$G2403),AllocFactorMatrix,(R$4+1),FALSE)*$E2410</f>
        <v>-1.469997602380785</v>
      </c>
      <c r="S2403" s="54">
        <f ca="1">SUBTOTAL(9,O2403:R2403)</f>
        <v>-1220.5584897950896</v>
      </c>
      <c r="T2403" s="54">
        <f ca="1">VLOOKUP(CONCATENATE($F2403," ",$G2403),AllocFactorMatrix,(T$4+1),FALSE)*$E2410</f>
        <v>-30.943352688602463</v>
      </c>
      <c r="U2403" s="54">
        <f ca="1">VLOOKUP(CONCATENATE($F2403," ",$G2403),AllocFactorMatrix,(U$4+1),FALSE)*$E2410</f>
        <v>-492.67196631896041</v>
      </c>
      <c r="V2403" s="54">
        <f ca="1">VLOOKUP(CONCATENATE($F2403," ",$G2403),AllocFactorMatrix,(V$4+1),FALSE)*$E2410</f>
        <v>-2671.8604756522236</v>
      </c>
      <c r="W2403" s="54">
        <f ca="1">VLOOKUP(CONCATENATE($F2403," ",$G2403),AllocFactorMatrix,(W$4+1),FALSE)*$E2410</f>
        <v>-351.54378186609227</v>
      </c>
      <c r="X2403" s="54">
        <f ca="1">SUBTOTAL(9,T2403:W2403)</f>
        <v>-3547.0195765258786</v>
      </c>
      <c r="Y2403" s="54">
        <f ca="1">VLOOKUP(CONCATENATE($F2403," ",$G2403),AllocFactorMatrix,(Y$4+1),FALSE)*$E2410</f>
        <v>-287.20809267123656</v>
      </c>
      <c r="Z2403" s="54">
        <f ca="1">VLOOKUP(CONCATENATE($F2403," ",$G2403),AllocFactorMatrix,(Z$4+1),FALSE)*$E2410</f>
        <v>-5.9701035105584266</v>
      </c>
      <c r="AA2403" s="54">
        <f t="shared" ref="AA2403:AA2410" ca="1" si="1200">SUBTOTAL(9,Y2403:Z2403)</f>
        <v>-293.17819618179499</v>
      </c>
      <c r="AB2403" s="54">
        <f ca="1">VLOOKUP(CONCATENATE($F2403," ",$G2403),AllocFactorMatrix,(AB$4+1),FALSE)*$E2410</f>
        <v>-3.3731361465844976</v>
      </c>
      <c r="AC2403" s="54">
        <f ca="1">VLOOKUP(CONCATENATE($F2403," ",$G2403),AllocFactorMatrix,(AC$4+1),FALSE)*$E2410</f>
        <v>0</v>
      </c>
      <c r="AD2403" s="54">
        <f ca="1">VLOOKUP(CONCATENATE($F2403," ",$G2403),AllocFactorMatrix,(AD$4+1),FALSE)*$E2410</f>
        <v>0</v>
      </c>
    </row>
    <row r="2404" spans="1:30" s="51" customFormat="1" hidden="1" outlineLevel="1">
      <c r="A2404" s="56"/>
      <c r="B2404" s="112"/>
      <c r="C2404" s="55"/>
      <c r="D2404" s="55"/>
      <c r="F2404" s="52" t="str">
        <f>F2410</f>
        <v>LABOR_M</v>
      </c>
      <c r="G2404" s="55" t="str">
        <f>$G$9</f>
        <v>BULKTRAN</v>
      </c>
      <c r="H2404" s="53">
        <f t="shared" ca="1" si="1198"/>
        <v>-55.614144522692797</v>
      </c>
      <c r="I2404" s="54">
        <f ca="1">VLOOKUP(CONCATENATE($F2404," ",$G2404),AllocFactorMatrix,(I$4+1),FALSE)*$E2410</f>
        <v>-27.394581620690261</v>
      </c>
      <c r="J2404" s="54">
        <f ca="1">VLOOKUP(CONCATENATE($F2404," ",$G2404),AllocFactorMatrix,(J$4+1),FALSE)*$E2410</f>
        <v>-1.3542120564866795</v>
      </c>
      <c r="K2404" s="54">
        <f ca="1">VLOOKUP(CONCATENATE($F2404," ",$G2404),AllocFactorMatrix,(K$4+1),FALSE)*$E2410</f>
        <v>-4.9604011519543221</v>
      </c>
      <c r="L2404" s="54">
        <f ca="1">VLOOKUP(CONCATENATE($F2404," ",$G2404),AllocFactorMatrix,(L$4+1),FALSE)*$E2410</f>
        <v>-0.15613581686648892</v>
      </c>
      <c r="M2404" s="54">
        <f ca="1">VLOOKUP(CONCATENATE($F2404," ",$G2404),AllocFactorMatrix,(M$4+1),FALSE)*$E2410</f>
        <v>-1.4641917297294384E-2</v>
      </c>
      <c r="N2404" s="54">
        <f t="shared" ca="1" si="1199"/>
        <v>-5.1311788861181054</v>
      </c>
      <c r="O2404" s="54">
        <f ca="1">VLOOKUP(CONCATENATE($F2404," ",$G2404),AllocFactorMatrix,(O$4+1),FALSE)*$E2410</f>
        <v>-3.7706765192732354</v>
      </c>
      <c r="P2404" s="54">
        <f ca="1">VLOOKUP(CONCATENATE($F2404," ",$G2404),AllocFactorMatrix,(P$4+1),FALSE)*$E2410</f>
        <v>-0.70258689023484155</v>
      </c>
      <c r="Q2404" s="54">
        <f ca="1">VLOOKUP(CONCATENATE($F2404," ",$G2404),AllocFactorMatrix,(Q$4+1),FALSE)*$E2410</f>
        <v>-0.31748593352889143</v>
      </c>
      <c r="R2404" s="54">
        <f ca="1">VLOOKUP(CONCATENATE($F2404," ",$G2404),AllocFactorMatrix,(R$4+1),FALSE)*$E2410</f>
        <v>-1.42769875421683E-2</v>
      </c>
      <c r="S2404" s="54">
        <f t="shared" ref="S2404:S2410" ca="1" si="1201">SUBTOTAL(9,O2404:R2404)</f>
        <v>-4.8050263305791363</v>
      </c>
      <c r="T2404" s="54">
        <f ca="1">VLOOKUP(CONCATENATE($F2404," ",$G2404),AllocFactorMatrix,(T$4+1),FALSE)*$E2410</f>
        <v>-0.13171938879816639</v>
      </c>
      <c r="U2404" s="54">
        <f ca="1">VLOOKUP(CONCATENATE($F2404," ",$G2404),AllocFactorMatrix,(U$4+1),FALSE)*$E2410</f>
        <v>-2.1555653550897782</v>
      </c>
      <c r="V2404" s="54">
        <f ca="1">VLOOKUP(CONCATENATE($F2404," ",$G2404),AllocFactorMatrix,(V$4+1),FALSE)*$E2410</f>
        <v>-11.39222346968219</v>
      </c>
      <c r="W2404" s="54">
        <f ca="1">VLOOKUP(CONCATENATE($F2404," ",$G2404),AllocFactorMatrix,(W$4+1),FALSE)*$E2410</f>
        <v>-2.0572467409060908</v>
      </c>
      <c r="X2404" s="54">
        <f t="shared" ref="X2404:X2410" ca="1" si="1202">SUBTOTAL(9,T2404:W2404)</f>
        <v>-15.736754954476226</v>
      </c>
      <c r="Y2404" s="54">
        <f ca="1">VLOOKUP(CONCATENATE($F2404," ",$G2404),AllocFactorMatrix,(Y$4+1),FALSE)*$E2410</f>
        <v>-1.1579687757573502</v>
      </c>
      <c r="Z2404" s="54">
        <f ca="1">VLOOKUP(CONCATENATE($F2404," ",$G2404),AllocFactorMatrix,(Z$4+1),FALSE)*$E2410</f>
        <v>-1.9395534365424585E-2</v>
      </c>
      <c r="AA2404" s="54">
        <f t="shared" ca="1" si="1200"/>
        <v>-1.1773643101227749</v>
      </c>
      <c r="AB2404" s="54">
        <f ca="1">VLOOKUP(CONCATENATE($F2404," ",$G2404),AllocFactorMatrix,(AB$4+1),FALSE)*$E2410</f>
        <v>-1.5026364219617006E-2</v>
      </c>
      <c r="AC2404" s="54">
        <f ca="1">VLOOKUP(CONCATENATE($F2404," ",$G2404),AllocFactorMatrix,(AC$4+1),FALSE)*$E2410</f>
        <v>0</v>
      </c>
      <c r="AD2404" s="54">
        <f ca="1">VLOOKUP(CONCATENATE($F2404," ",$G2404),AllocFactorMatrix,(AD$4+1),FALSE)*$E2410</f>
        <v>0</v>
      </c>
    </row>
    <row r="2405" spans="1:30" s="51" customFormat="1" hidden="1" outlineLevel="1">
      <c r="A2405" s="56"/>
      <c r="B2405" s="112"/>
      <c r="C2405" s="55"/>
      <c r="D2405" s="55"/>
      <c r="F2405" s="52" t="str">
        <f>F2410</f>
        <v>LABOR_M</v>
      </c>
      <c r="G2405" s="55" t="str">
        <f>$G$10</f>
        <v>SUBTRAN</v>
      </c>
      <c r="H2405" s="53">
        <f t="shared" ca="1" si="1198"/>
        <v>-12.232804998708696</v>
      </c>
      <c r="I2405" s="54">
        <f ca="1">VLOOKUP(CONCATENATE($F2405," ",$G2405),AllocFactorMatrix,(I$4+1),FALSE)*$E2410</f>
        <v>-5.955754359796523</v>
      </c>
      <c r="J2405" s="54">
        <f ca="1">VLOOKUP(CONCATENATE($F2405," ",$G2405),AllocFactorMatrix,(J$4+1),FALSE)*$E2410</f>
        <v>-0.28743249645547181</v>
      </c>
      <c r="K2405" s="54">
        <f ca="1">VLOOKUP(CONCATENATE($F2405," ",$G2405),AllocFactorMatrix,(K$4+1),FALSE)*$E2410</f>
        <v>-1.0456653679829451</v>
      </c>
      <c r="L2405" s="54">
        <f ca="1">VLOOKUP(CONCATENATE($F2405," ",$G2405),AllocFactorMatrix,(L$4+1),FALSE)*$E2410</f>
        <v>-3.2299619373442501E-2</v>
      </c>
      <c r="M2405" s="54">
        <f ca="1">VLOOKUP(CONCATENATE($F2405," ",$G2405),AllocFactorMatrix,(M$4+1),FALSE)*$E2410</f>
        <v>-4.0227467709241056E-3</v>
      </c>
      <c r="N2405" s="54">
        <f t="shared" ca="1" si="1199"/>
        <v>-1.0819877341273116</v>
      </c>
      <c r="O2405" s="54">
        <f ca="1">VLOOKUP(CONCATENATE($F2405," ",$G2405),AllocFactorMatrix,(O$4+1),FALSE)*$E2410</f>
        <v>-0.79001652906742881</v>
      </c>
      <c r="P2405" s="54">
        <f ca="1">VLOOKUP(CONCATENATE($F2405," ",$G2405),AllocFactorMatrix,(P$4+1),FALSE)*$E2410</f>
        <v>-0.14686315131319849</v>
      </c>
      <c r="Q2405" s="54">
        <f ca="1">VLOOKUP(CONCATENATE($F2405," ",$G2405),AllocFactorMatrix,(Q$4+1),FALSE)*$E2410</f>
        <v>-8.7385324962452784E-2</v>
      </c>
      <c r="R2405" s="54">
        <f ca="1">VLOOKUP(CONCATENATE($F2405," ",$G2405),AllocFactorMatrix,(R$4+1),FALSE)*$E2410</f>
        <v>0</v>
      </c>
      <c r="S2405" s="54">
        <f t="shared" ca="1" si="1201"/>
        <v>-1.0242650053430802</v>
      </c>
      <c r="T2405" s="54">
        <f ca="1">VLOOKUP(CONCATENATE($F2405," ",$G2405),AllocFactorMatrix,(T$4+1),FALSE)*$E2410</f>
        <v>-2.7586020694760301E-2</v>
      </c>
      <c r="U2405" s="54">
        <f ca="1">VLOOKUP(CONCATENATE($F2405," ",$G2405),AllocFactorMatrix,(U$4+1),FALSE)*$E2410</f>
        <v>-0.45159890886444942</v>
      </c>
      <c r="V2405" s="54">
        <f ca="1">VLOOKUP(CONCATENATE($F2405," ",$G2405),AllocFactorMatrix,(V$4+1),FALSE)*$E2410</f>
        <v>-3.1461464893642943</v>
      </c>
      <c r="W2405" s="54">
        <f ca="1">VLOOKUP(CONCATENATE($F2405," ",$G2405),AllocFactorMatrix,(W$4+1),FALSE)*$E2410</f>
        <v>0</v>
      </c>
      <c r="X2405" s="54">
        <f t="shared" ca="1" si="1202"/>
        <v>-3.625331418923504</v>
      </c>
      <c r="Y2405" s="54">
        <f ca="1">VLOOKUP(CONCATENATE($F2405," ",$G2405),AllocFactorMatrix,(Y$4+1),FALSE)*$E2410</f>
        <v>-0.23777182969874106</v>
      </c>
      <c r="Z2405" s="54">
        <f ca="1">VLOOKUP(CONCATENATE($F2405," ",$G2405),AllocFactorMatrix,(Z$4+1),FALSE)*$E2410</f>
        <v>-3.9636628608736109E-3</v>
      </c>
      <c r="AA2405" s="54">
        <f t="shared" ca="1" si="1200"/>
        <v>-0.24173549255961466</v>
      </c>
      <c r="AB2405" s="54">
        <f ca="1">VLOOKUP(CONCATENATE($F2405," ",$G2405),AllocFactorMatrix,(AB$4+1),FALSE)*$E2410</f>
        <v>-3.1751189405337978E-3</v>
      </c>
      <c r="AC2405" s="54">
        <f ca="1">VLOOKUP(CONCATENATE($F2405," ",$G2405),AllocFactorMatrix,(AC$4+1),FALSE)*$E2410</f>
        <v>-1.0796083170517961E-2</v>
      </c>
      <c r="AD2405" s="54">
        <f ca="1">VLOOKUP(CONCATENATE($F2405," ",$G2405),AllocFactorMatrix,(AD$4+1),FALSE)*$E2410</f>
        <v>-2.3272893921362837E-3</v>
      </c>
    </row>
    <row r="2406" spans="1:30" s="51" customFormat="1" hidden="1" outlineLevel="1">
      <c r="A2406" s="56"/>
      <c r="B2406" s="112"/>
      <c r="C2406" s="55"/>
      <c r="D2406" s="55"/>
      <c r="F2406" s="52" t="str">
        <f>F2410</f>
        <v>LABOR_M</v>
      </c>
      <c r="G2406" s="55" t="str">
        <f>$G$11</f>
        <v>DISTPRI</v>
      </c>
      <c r="H2406" s="53">
        <f t="shared" ca="1" si="1198"/>
        <v>-7837.5395476169633</v>
      </c>
      <c r="I2406" s="54">
        <f ca="1">VLOOKUP(CONCATENATE($F2406," ",$G2406),AllocFactorMatrix,(I$4+1),FALSE)*$E2410</f>
        <v>-5238.1619548674189</v>
      </c>
      <c r="J2406" s="54">
        <f ca="1">VLOOKUP(CONCATENATE($F2406," ",$G2406),AllocFactorMatrix,(J$4+1),FALSE)*$E2410</f>
        <v>-246.91328013717677</v>
      </c>
      <c r="K2406" s="54">
        <f ca="1">VLOOKUP(CONCATENATE($F2406," ",$G2406),AllocFactorMatrix,(K$4+1),FALSE)*$E2410</f>
        <v>-896.55727407606207</v>
      </c>
      <c r="L2406" s="54">
        <f ca="1">VLOOKUP(CONCATENATE($F2406," ",$G2406),AllocFactorMatrix,(L$4+1),FALSE)*$E2410</f>
        <v>-27.70828494514986</v>
      </c>
      <c r="M2406" s="54">
        <f ca="1">VLOOKUP(CONCATENATE($F2406," ",$G2406),AllocFactorMatrix,(M$4+1),FALSE)*$E2410</f>
        <v>0</v>
      </c>
      <c r="N2406" s="54">
        <f t="shared" ca="1" si="1199"/>
        <v>-924.26555902121197</v>
      </c>
      <c r="O2406" s="54">
        <f ca="1">VLOOKUP(CONCATENATE($F2406," ",$G2406),AllocFactorMatrix,(O$4+1),FALSE)*$E2410</f>
        <v>-672.26125074452534</v>
      </c>
      <c r="P2406" s="54">
        <f ca="1">VLOOKUP(CONCATENATE($F2406," ",$G2406),AllocFactorMatrix,(P$4+1),FALSE)*$E2410</f>
        <v>-125.20870319032812</v>
      </c>
      <c r="Q2406" s="54">
        <f ca="1">VLOOKUP(CONCATENATE($F2406," ",$G2406),AllocFactorMatrix,(Q$4+1),FALSE)*$E2410</f>
        <v>0</v>
      </c>
      <c r="R2406" s="54">
        <f ca="1">VLOOKUP(CONCATENATE($F2406," ",$G2406),AllocFactorMatrix,(R$4+1),FALSE)*$E2410</f>
        <v>0</v>
      </c>
      <c r="S2406" s="54">
        <f t="shared" ca="1" si="1201"/>
        <v>-797.46995393485349</v>
      </c>
      <c r="T2406" s="54">
        <f ca="1">VLOOKUP(CONCATENATE($F2406," ",$G2406),AllocFactorMatrix,(T$4+1),FALSE)*$E2410</f>
        <v>-23.965699305925618</v>
      </c>
      <c r="U2406" s="54">
        <f ca="1">VLOOKUP(CONCATENATE($F2406," ",$G2406),AllocFactorMatrix,(U$4+1),FALSE)*$E2410</f>
        <v>-386.51249911532756</v>
      </c>
      <c r="V2406" s="54">
        <f ca="1">VLOOKUP(CONCATENATE($F2406," ",$G2406),AllocFactorMatrix,(V$4+1),FALSE)*$E2410</f>
        <v>0</v>
      </c>
      <c r="W2406" s="54">
        <f ca="1">VLOOKUP(CONCATENATE($F2406," ",$G2406),AllocFactorMatrix,(W$4+1),FALSE)*$E2410</f>
        <v>0</v>
      </c>
      <c r="X2406" s="54">
        <f t="shared" ca="1" si="1202"/>
        <v>-410.47819842125318</v>
      </c>
      <c r="Y2406" s="54">
        <f ca="1">VLOOKUP(CONCATENATE($F2406," ",$G2406),AllocFactorMatrix,(Y$4+1),FALSE)*$E2410</f>
        <v>-202.71766127871544</v>
      </c>
      <c r="Z2406" s="54">
        <f ca="1">VLOOKUP(CONCATENATE($F2406," ",$G2406),AllocFactorMatrix,(Z$4+1),FALSE)*$E2410</f>
        <v>-3.3821241309907224</v>
      </c>
      <c r="AA2406" s="54">
        <f t="shared" ca="1" si="1200"/>
        <v>-206.09978540970616</v>
      </c>
      <c r="AB2406" s="54">
        <f ca="1">VLOOKUP(CONCATENATE($F2406," ",$G2406),AllocFactorMatrix,(AB$4+1),FALSE)*$E2410</f>
        <v>-2.7400872474186309</v>
      </c>
      <c r="AC2406" s="54">
        <f ca="1">VLOOKUP(CONCATENATE($F2406," ",$G2406),AllocFactorMatrix,(AC$4+1),FALSE)*$E2410</f>
        <v>-9.3871582305031467</v>
      </c>
      <c r="AD2406" s="54">
        <f ca="1">VLOOKUP(CONCATENATE($F2406," ",$G2406),AllocFactorMatrix,(AD$4+1),FALSE)*$E2410</f>
        <v>-2.0235703474213462</v>
      </c>
    </row>
    <row r="2407" spans="1:30" s="51" customFormat="1" hidden="1" outlineLevel="1">
      <c r="A2407" s="56"/>
      <c r="B2407" s="112"/>
      <c r="C2407" s="55"/>
      <c r="D2407" s="55"/>
      <c r="F2407" s="52" t="str">
        <f>F2410</f>
        <v>LABOR_M</v>
      </c>
      <c r="G2407" s="55" t="str">
        <f>$G$12</f>
        <v>DISTSEC</v>
      </c>
      <c r="H2407" s="53">
        <f t="shared" ca="1" si="1198"/>
        <v>-3234.6489699190511</v>
      </c>
      <c r="I2407" s="54">
        <f ca="1">VLOOKUP(CONCATENATE($F2407," ",$G2407),AllocFactorMatrix,(I$4+1),FALSE)*$E2410</f>
        <v>-2418.5517302372023</v>
      </c>
      <c r="J2407" s="54">
        <f ca="1">VLOOKUP(CONCATENATE($F2407," ",$G2407),AllocFactorMatrix,(J$4+1),FALSE)*$E2410</f>
        <v>-116.59914972983353</v>
      </c>
      <c r="K2407" s="54">
        <f ca="1">VLOOKUP(CONCATENATE($F2407," ",$G2407),AllocFactorMatrix,(K$4+1),FALSE)*$E2410</f>
        <v>-351.82822596467997</v>
      </c>
      <c r="L2407" s="54">
        <f ca="1">VLOOKUP(CONCATENATE($F2407," ",$G2407),AllocFactorMatrix,(L$4+1),FALSE)*$E2410</f>
        <v>0</v>
      </c>
      <c r="M2407" s="54">
        <f ca="1">VLOOKUP(CONCATENATE($F2407," ",$G2407),AllocFactorMatrix,(M$4+1),FALSE)*$E2410</f>
        <v>0</v>
      </c>
      <c r="N2407" s="54">
        <f t="shared" ca="1" si="1199"/>
        <v>-351.82822596467997</v>
      </c>
      <c r="O2407" s="54">
        <f ca="1">VLOOKUP(CONCATENATE($F2407," ",$G2407),AllocFactorMatrix,(O$4+1),FALSE)*$E2410</f>
        <v>-224.18631498389769</v>
      </c>
      <c r="P2407" s="54">
        <f ca="1">VLOOKUP(CONCATENATE($F2407," ",$G2407),AllocFactorMatrix,(P$4+1),FALSE)*$E2410</f>
        <v>0</v>
      </c>
      <c r="Q2407" s="54">
        <f ca="1">VLOOKUP(CONCATENATE($F2407," ",$G2407),AllocFactorMatrix,(Q$4+1),FALSE)*$E2410</f>
        <v>0</v>
      </c>
      <c r="R2407" s="54">
        <f ca="1">VLOOKUP(CONCATENATE($F2407," ",$G2407),AllocFactorMatrix,(R$4+1),FALSE)*$E2410</f>
        <v>0</v>
      </c>
      <c r="S2407" s="54">
        <f t="shared" ca="1" si="1201"/>
        <v>-224.18631498389769</v>
      </c>
      <c r="T2407" s="54">
        <f ca="1">VLOOKUP(CONCATENATE($F2407," ",$G2407),AllocFactorMatrix,(T$4+1),FALSE)*$E2410</f>
        <v>-6.0615276442247623</v>
      </c>
      <c r="U2407" s="54">
        <f ca="1">VLOOKUP(CONCATENATE($F2407," ",$G2407),AllocFactorMatrix,(U$4+1),FALSE)*$E2410</f>
        <v>0</v>
      </c>
      <c r="V2407" s="54">
        <f ca="1">VLOOKUP(CONCATENATE($F2407," ",$G2407),AllocFactorMatrix,(V$4+1),FALSE)*$E2410</f>
        <v>0</v>
      </c>
      <c r="W2407" s="54">
        <f ca="1">VLOOKUP(CONCATENATE($F2407," ",$G2407),AllocFactorMatrix,(W$4+1),FALSE)*$E2410</f>
        <v>0</v>
      </c>
      <c r="X2407" s="54">
        <f t="shared" ca="1" si="1202"/>
        <v>-6.0615276442247623</v>
      </c>
      <c r="Y2407" s="54">
        <f ca="1">VLOOKUP(CONCATENATE($F2407," ",$G2407),AllocFactorMatrix,(Y$4+1),FALSE)*$E2410</f>
        <v>-82.689797986533321</v>
      </c>
      <c r="Z2407" s="54">
        <f ca="1">VLOOKUP(CONCATENATE($F2407," ",$G2407),AllocFactorMatrix,(Z$4+1),FALSE)*$E2410</f>
        <v>0</v>
      </c>
      <c r="AA2407" s="54">
        <f t="shared" ca="1" si="1200"/>
        <v>-82.689797986533321</v>
      </c>
      <c r="AB2407" s="54">
        <f ca="1">VLOOKUP(CONCATENATE($F2407," ",$G2407),AllocFactorMatrix,(AB$4+1),FALSE)*$E2410</f>
        <v>-0.85807469373780643</v>
      </c>
      <c r="AC2407" s="54">
        <f ca="1">VLOOKUP(CONCATENATE($F2407," ",$G2407),AllocFactorMatrix,(AC$4+1),FALSE)*$E2410</f>
        <v>-29.134936139682146</v>
      </c>
      <c r="AD2407" s="54">
        <f ca="1">VLOOKUP(CONCATENATE($F2407," ",$G2407),AllocFactorMatrix,(AD$4+1),FALSE)*$E2410</f>
        <v>-4.7392125392595794</v>
      </c>
    </row>
    <row r="2408" spans="1:30" s="51" customFormat="1" hidden="1" outlineLevel="1">
      <c r="A2408" s="56"/>
      <c r="B2408" s="112"/>
      <c r="C2408" s="55"/>
      <c r="D2408" s="55"/>
      <c r="F2408" s="52" t="str">
        <f>F2410</f>
        <v>LABOR_M</v>
      </c>
      <c r="G2408" s="55" t="str">
        <f>$G$13</f>
        <v>ENERGY</v>
      </c>
      <c r="H2408" s="53">
        <f t="shared" ca="1" si="1198"/>
        <v>-4006.9527264279031</v>
      </c>
      <c r="I2408" s="54">
        <f ca="1">VLOOKUP(CONCATENATE($F2408," ",$G2408),AllocFactorMatrix,(I$4+1),FALSE)*$E2410</f>
        <v>-1503.5172062657261</v>
      </c>
      <c r="J2408" s="54">
        <f ca="1">VLOOKUP(CONCATENATE($F2408," ",$G2408),AllocFactorMatrix,(J$4+1),FALSE)*$E2410</f>
        <v>-97.437630385579311</v>
      </c>
      <c r="K2408" s="54">
        <f ca="1">VLOOKUP(CONCATENATE($F2408," ",$G2408),AllocFactorMatrix,(K$4+1),FALSE)*$E2410</f>
        <v>-326.91381254628817</v>
      </c>
      <c r="L2408" s="54">
        <f ca="1">VLOOKUP(CONCATENATE($F2408," ",$G2408),AllocFactorMatrix,(L$4+1),FALSE)*$E2410</f>
        <v>-10.390063133379883</v>
      </c>
      <c r="M2408" s="54">
        <f ca="1">VLOOKUP(CONCATENATE($F2408," ",$G2408),AllocFactorMatrix,(M$4+1),FALSE)*$E2410</f>
        <v>-0.95784235887801716</v>
      </c>
      <c r="N2408" s="54">
        <f t="shared" ca="1" si="1199"/>
        <v>-338.26171803854606</v>
      </c>
      <c r="O2408" s="54">
        <f ca="1">VLOOKUP(CONCATENATE($F2408," ",$G2408),AllocFactorMatrix,(O$4+1),FALSE)*$E2410</f>
        <v>-298.05188441148829</v>
      </c>
      <c r="P2408" s="54">
        <f ca="1">VLOOKUP(CONCATENATE($F2408," ",$G2408),AllocFactorMatrix,(P$4+1),FALSE)*$E2410</f>
        <v>-55.253084355132714</v>
      </c>
      <c r="Q2408" s="54">
        <f ca="1">VLOOKUP(CONCATENATE($F2408," ",$G2408),AllocFactorMatrix,(Q$4+1),FALSE)*$E2410</f>
        <v>-25.105587277065329</v>
      </c>
      <c r="R2408" s="54">
        <f ca="1">VLOOKUP(CONCATENATE($F2408," ",$G2408),AllocFactorMatrix,(R$4+1),FALSE)*$E2410</f>
        <v>-1.1632457502568974</v>
      </c>
      <c r="S2408" s="54">
        <f t="shared" ca="1" si="1201"/>
        <v>-379.57380179394329</v>
      </c>
      <c r="T2408" s="54">
        <f ca="1">VLOOKUP(CONCATENATE($F2408," ",$G2408),AllocFactorMatrix,(T$4+1),FALSE)*$E2410</f>
        <v>-11.421913017838847</v>
      </c>
      <c r="U2408" s="54">
        <f ca="1">VLOOKUP(CONCATENATE($F2408," ",$G2408),AllocFactorMatrix,(U$4+1),FALSE)*$E2410</f>
        <v>-200.5516816582176</v>
      </c>
      <c r="V2408" s="54">
        <f ca="1">VLOOKUP(CONCATENATE($F2408," ",$G2408),AllocFactorMatrix,(V$4+1),FALSE)*$E2410</f>
        <v>-1138.6491836358798</v>
      </c>
      <c r="W2408" s="54">
        <f ca="1">VLOOKUP(CONCATENATE($F2408," ",$G2408),AllocFactorMatrix,(W$4+1),FALSE)*$E2410</f>
        <v>-216.02839983582902</v>
      </c>
      <c r="X2408" s="54">
        <f t="shared" ca="1" si="1202"/>
        <v>-1566.6511781477652</v>
      </c>
      <c r="Y2408" s="54">
        <f ca="1">VLOOKUP(CONCATENATE($F2408," ",$G2408),AllocFactorMatrix,(Y$4+1),FALSE)*$E2410</f>
        <v>-80.751239804984053</v>
      </c>
      <c r="Z2408" s="54">
        <f ca="1">VLOOKUP(CONCATENATE($F2408," ",$G2408),AllocFactorMatrix,(Z$4+1),FALSE)*$E2410</f>
        <v>-1.314501454074507</v>
      </c>
      <c r="AA2408" s="54">
        <f t="shared" ca="1" si="1200"/>
        <v>-82.065741259058555</v>
      </c>
      <c r="AB2408" s="54">
        <f ca="1">VLOOKUP(CONCATENATE($F2408," ",$G2408),AllocFactorMatrix,(AB$4+1),FALSE)*$E2410</f>
        <v>-1.4662206330166594</v>
      </c>
      <c r="AC2408" s="54">
        <f ca="1">VLOOKUP(CONCATENATE($F2408," ",$G2408),AllocFactorMatrix,(AC$4+1),FALSE)*$E2410</f>
        <v>-31.705057800415155</v>
      </c>
      <c r="AD2408" s="54">
        <f ca="1">VLOOKUP(CONCATENATE($F2408," ",$G2408),AllocFactorMatrix,(AD$4+1),FALSE)*$E2410</f>
        <v>-6.2741721038527292</v>
      </c>
    </row>
    <row r="2409" spans="1:30" s="51" customFormat="1" hidden="1" outlineLevel="1">
      <c r="A2409" s="56"/>
      <c r="B2409" s="112"/>
      <c r="C2409" s="55"/>
      <c r="D2409" s="55"/>
      <c r="F2409" s="52" t="str">
        <f>F2410</f>
        <v>LABOR_M</v>
      </c>
      <c r="G2409" s="55" t="str">
        <f>$G$14</f>
        <v>CUSTOMER</v>
      </c>
      <c r="H2409" s="53">
        <f t="shared" ca="1" si="1198"/>
        <v>-3020.1819219530385</v>
      </c>
      <c r="I2409" s="54">
        <f ca="1">VLOOKUP(CONCATENATE($F2409," ",$G2409),AllocFactorMatrix,(I$4+1),FALSE)*$E2410</f>
        <v>-2157.9229802517007</v>
      </c>
      <c r="J2409" s="54">
        <f ca="1">VLOOKUP(CONCATENATE($F2409," ",$G2409),AllocFactorMatrix,(J$4+1),FALSE)*$E2410</f>
        <v>-369.29167835825751</v>
      </c>
      <c r="K2409" s="54">
        <f ca="1">VLOOKUP(CONCATENATE($F2409," ",$G2409),AllocFactorMatrix,(K$4+1),FALSE)*$E2410</f>
        <v>-106.33609978328754</v>
      </c>
      <c r="L2409" s="54">
        <f ca="1">VLOOKUP(CONCATENATE($F2409," ",$G2409),AllocFactorMatrix,(L$4+1),FALSE)*$E2410</f>
        <v>-17.775452640670157</v>
      </c>
      <c r="M2409" s="54">
        <f ca="1">VLOOKUP(CONCATENATE($F2409," ",$G2409),AllocFactorMatrix,(M$4+1),FALSE)*$E2410</f>
        <v>-2.8084362754018493</v>
      </c>
      <c r="N2409" s="54">
        <f t="shared" ca="1" si="1199"/>
        <v>-126.91998869935954</v>
      </c>
      <c r="O2409" s="54">
        <f ca="1">VLOOKUP(CONCATENATE($F2409," ",$G2409),AllocFactorMatrix,(O$4+1),FALSE)*$E2410</f>
        <v>-19.842564702467133</v>
      </c>
      <c r="P2409" s="54">
        <f ca="1">VLOOKUP(CONCATENATE($F2409," ",$G2409),AllocFactorMatrix,(P$4+1),FALSE)*$E2410</f>
        <v>-5.0961202927584974</v>
      </c>
      <c r="Q2409" s="54">
        <f ca="1">VLOOKUP(CONCATENATE($F2409," ",$G2409),AllocFactorMatrix,(Q$4+1),FALSE)*$E2410</f>
        <v>-9.7472876146258987</v>
      </c>
      <c r="R2409" s="54">
        <f ca="1">VLOOKUP(CONCATENATE($F2409," ",$G2409),AllocFactorMatrix,(R$4+1),FALSE)*$E2410</f>
        <v>-1.701239620858088</v>
      </c>
      <c r="S2409" s="54">
        <f t="shared" ca="1" si="1201"/>
        <v>-36.387212230709615</v>
      </c>
      <c r="T2409" s="54">
        <f ca="1">VLOOKUP(CONCATENATE($F2409," ",$G2409),AllocFactorMatrix,(T$4+1),FALSE)*$E2410</f>
        <v>-0.13800011479438565</v>
      </c>
      <c r="U2409" s="54">
        <f ca="1">VLOOKUP(CONCATENATE($F2409," ",$G2409),AllocFactorMatrix,(U$4+1),FALSE)*$E2410</f>
        <v>-3.0338782048127468</v>
      </c>
      <c r="V2409" s="54">
        <f ca="1">VLOOKUP(CONCATENATE($F2409," ",$G2409),AllocFactorMatrix,(V$4+1),FALSE)*$E2410</f>
        <v>-14.341949561954635</v>
      </c>
      <c r="W2409" s="54">
        <f ca="1">VLOOKUP(CONCATENATE($F2409," ",$G2409),AllocFactorMatrix,(W$4+1),FALSE)*$E2410</f>
        <v>-2.5528098599618665</v>
      </c>
      <c r="X2409" s="54">
        <f t="shared" ca="1" si="1202"/>
        <v>-20.066637741523632</v>
      </c>
      <c r="Y2409" s="54">
        <f ca="1">VLOOKUP(CONCATENATE($F2409," ",$G2409),AllocFactorMatrix,(Y$4+1),FALSE)*$E2410</f>
        <v>-5.4309505506720432</v>
      </c>
      <c r="Z2409" s="54">
        <f ca="1">VLOOKUP(CONCATENATE($F2409," ",$G2409),AllocFactorMatrix,(Z$4+1),FALSE)*$E2410</f>
        <v>-8.6041181811533529E-2</v>
      </c>
      <c r="AA2409" s="54">
        <f t="shared" ca="1" si="1200"/>
        <v>-5.5169917324835769</v>
      </c>
      <c r="AB2409" s="54">
        <f ca="1">VLOOKUP(CONCATENATE($F2409," ",$G2409),AllocFactorMatrix,(AB$4+1),FALSE)*$E2410</f>
        <v>-0.15475459736500977</v>
      </c>
      <c r="AC2409" s="54">
        <f ca="1">VLOOKUP(CONCATENATE($F2409," ",$G2409),AllocFactorMatrix,(AC$4+1),FALSE)*$E2410</f>
        <v>-238.17229966526611</v>
      </c>
      <c r="AD2409" s="54">
        <f ca="1">VLOOKUP(CONCATENATE($F2409," ",$G2409),AllocFactorMatrix,(AD$4+1),FALSE)*$E2410</f>
        <v>-65.749378676373212</v>
      </c>
    </row>
    <row r="2410" spans="1:30" s="51" customFormat="1" collapsed="1">
      <c r="A2410" s="56"/>
      <c r="B2410" s="112"/>
      <c r="C2410" s="55"/>
      <c r="D2410" s="99" t="str">
        <f>D2064</f>
        <v>Adjs 32-39 - Total Incentive Compensation &amp; Payroll Adjustment</v>
      </c>
      <c r="E2410" s="61">
        <v>-33388</v>
      </c>
      <c r="F2410" s="61" t="s">
        <v>70</v>
      </c>
      <c r="G2410" s="55" t="str">
        <f>$G$15</f>
        <v>TOTAL</v>
      </c>
      <c r="H2410" s="53">
        <f t="shared" ca="1" si="1198"/>
        <v>-33388.000000000007</v>
      </c>
      <c r="I2410" s="54">
        <f ca="1">VLOOKUP(CONCATENATE($F2410," ",$G2410),AllocFactorMatrix,(I$4+1),FALSE)*$E2410</f>
        <v>-19802.207696686171</v>
      </c>
      <c r="J2410" s="54">
        <f ca="1">VLOOKUP(CONCATENATE($F2410," ",$G2410),AllocFactorMatrix,(J$4+1),FALSE)*$E2410</f>
        <v>-1220.7414557375505</v>
      </c>
      <c r="K2410" s="54">
        <f ca="1">VLOOKUP(CONCATENATE($F2410," ",$G2410),AllocFactorMatrix,(K$4+1),FALSE)*$E2410</f>
        <v>-2968.6516220376457</v>
      </c>
      <c r="L2410" s="54">
        <f ca="1">VLOOKUP(CONCATENATE($F2410," ",$G2410),AllocFactorMatrix,(L$4+1),FALSE)*$E2410</f>
        <v>-88.070590124486557</v>
      </c>
      <c r="M2410" s="54">
        <f ca="1">VLOOKUP(CONCATENATE($F2410," ",$G2410),AllocFactorMatrix,(M$4+1),FALSE)*$E2410</f>
        <v>-7.9053704368068605</v>
      </c>
      <c r="N2410" s="54">
        <f t="shared" ca="1" si="1199"/>
        <v>-3064.6275825989392</v>
      </c>
      <c r="O2410" s="54">
        <f ca="1">VLOOKUP(CONCATENATE($F2410," ",$G2410),AllocFactorMatrix,(O$4+1),FALSE)*$E2410</f>
        <v>-2193.3844387013019</v>
      </c>
      <c r="P2410" s="54">
        <f ca="1">VLOOKUP(CONCATENATE($F2410," ",$G2410),AllocFactorMatrix,(P$4+1),FALSE)*$E2410</f>
        <v>-362.79040278470336</v>
      </c>
      <c r="Q2410" s="54">
        <f ca="1">VLOOKUP(CONCATENATE($F2410," ",$G2410),AllocFactorMatrix,(Q$4+1),FALSE)*$E2410</f>
        <v>-103.48146262737259</v>
      </c>
      <c r="R2410" s="54">
        <f ca="1">VLOOKUP(CONCATENATE($F2410," ",$G2410),AllocFactorMatrix,(R$4+1),FALSE)*$E2410</f>
        <v>-4.3487599610379384</v>
      </c>
      <c r="S2410" s="54">
        <f t="shared" ca="1" si="1201"/>
        <v>-2664.0050640744157</v>
      </c>
      <c r="T2410" s="54">
        <f ca="1">VLOOKUP(CONCATENATE($F2410," ",$G2410),AllocFactorMatrix,(T$4+1),FALSE)*$E2410</f>
        <v>-72.689798180878995</v>
      </c>
      <c r="U2410" s="54">
        <f ca="1">VLOOKUP(CONCATENATE($F2410," ",$G2410),AllocFactorMatrix,(U$4+1),FALSE)*$E2410</f>
        <v>-1085.3771895612724</v>
      </c>
      <c r="V2410" s="54">
        <f ca="1">VLOOKUP(CONCATENATE($F2410," ",$G2410),AllocFactorMatrix,(V$4+1),FALSE)*$E2410</f>
        <v>-3839.3899788091044</v>
      </c>
      <c r="W2410" s="54">
        <f ca="1">VLOOKUP(CONCATENATE($F2410," ",$G2410),AllocFactorMatrix,(W$4+1),FALSE)*$E2410</f>
        <v>-572.18223830278919</v>
      </c>
      <c r="X2410" s="54">
        <f t="shared" ca="1" si="1202"/>
        <v>-5569.6392048540447</v>
      </c>
      <c r="Y2410" s="54">
        <f ca="1">VLOOKUP(CONCATENATE($F2410," ",$G2410),AllocFactorMatrix,(Y$4+1),FALSE)*$E2410</f>
        <v>-660.19348289759751</v>
      </c>
      <c r="Z2410" s="54">
        <f ca="1">VLOOKUP(CONCATENATE($F2410," ",$G2410),AllocFactorMatrix,(Z$4+1),FALSE)*$E2410</f>
        <v>-10.776129474661488</v>
      </c>
      <c r="AA2410" s="54">
        <f t="shared" ca="1" si="1200"/>
        <v>-670.96961237225901</v>
      </c>
      <c r="AB2410" s="54">
        <f ca="1">VLOOKUP(CONCATENATE($F2410," ",$G2410),AllocFactorMatrix,(AB$4+1),FALSE)*$E2410</f>
        <v>-8.6104748012827539</v>
      </c>
      <c r="AC2410" s="54">
        <f ca="1">VLOOKUP(CONCATENATE($F2410," ",$G2410),AllocFactorMatrix,(AC$4+1),FALSE)*$E2410</f>
        <v>-308.41024791903709</v>
      </c>
      <c r="AD2410" s="54">
        <f ca="1">VLOOKUP(CONCATENATE($F2410," ",$G2410),AllocFactorMatrix,(AD$4+1),FALSE)*$E2410</f>
        <v>-78.788660956298997</v>
      </c>
    </row>
    <row r="2411" spans="1:30" hidden="1" outlineLevel="1">
      <c r="D2411" s="7"/>
      <c r="E2411" s="51"/>
      <c r="F2411" s="52" t="str">
        <f>F2418</f>
        <v>RSALE</v>
      </c>
      <c r="G2411" s="55" t="str">
        <f>$G$8</f>
        <v>PRODUCTION</v>
      </c>
      <c r="H2411" s="4">
        <f t="shared" ref="H2411:H2418" ca="1" si="1203">SUBTOTAL(9,I2411:AD2411)</f>
        <v>-808.11340012620258</v>
      </c>
      <c r="I2411" s="5">
        <f ca="1">VLOOKUP(CONCATENATE($F2411," ",$G2411),AllocFactorMatrix,(I$4+1),FALSE)*$E2418</f>
        <v>-378.11323881463585</v>
      </c>
      <c r="J2411" s="5">
        <f ca="1">VLOOKUP(CONCATENATE($F2411," ",$G2411),AllocFactorMatrix,(J$4+1),FALSE)*$E2418</f>
        <v>-24.454781041705356</v>
      </c>
      <c r="K2411" s="5">
        <f ca="1">VLOOKUP(CONCATENATE($F2411," ",$G2411),AllocFactorMatrix,(K$4+1),FALSE)*$E2418</f>
        <v>-80.394560722103151</v>
      </c>
      <c r="L2411" s="5">
        <f ca="1">VLOOKUP(CONCATENATE($F2411," ",$G2411),AllocFactorMatrix,(L$4+1),FALSE)*$E2418</f>
        <v>-2.143780879847867</v>
      </c>
      <c r="M2411" s="5">
        <f ca="1">VLOOKUP(CONCATENATE($F2411," ",$G2411),AllocFactorMatrix,(M$4+1),FALSE)*$E2418</f>
        <v>-0.2386483942839665</v>
      </c>
      <c r="N2411" s="5">
        <f t="shared" ref="N2411:N2418" ca="1" si="1204">SUBTOTAL(9,K2411:M2411)</f>
        <v>-82.776989996234988</v>
      </c>
      <c r="O2411" s="5">
        <f ca="1">VLOOKUP(CONCATENATE($F2411," ",$G2411),AllocFactorMatrix,(O$4+1),FALSE)*$E2418</f>
        <v>-61.676555419147292</v>
      </c>
      <c r="P2411" s="5">
        <f ca="1">VLOOKUP(CONCATENATE($F2411," ",$G2411),AllocFactorMatrix,(P$4+1),FALSE)*$E2418</f>
        <v>-11.671296201925919</v>
      </c>
      <c r="Q2411" s="5">
        <f ca="1">VLOOKUP(CONCATENATE($F2411," ",$G2411),AllocFactorMatrix,(Q$4+1),FALSE)*$E2418</f>
        <v>-4.8170619648760926</v>
      </c>
      <c r="R2411" s="5">
        <f ca="1">VLOOKUP(CONCATENATE($F2411," ",$G2411),AllocFactorMatrix,(R$4+1),FALSE)*$E2418</f>
        <v>-0.15620275530301547</v>
      </c>
      <c r="S2411" s="5">
        <f ca="1">SUBTOTAL(9,O2411:R2411)</f>
        <v>-78.321116341252306</v>
      </c>
      <c r="T2411" s="5">
        <f ca="1">VLOOKUP(CONCATENATE($F2411," ",$G2411),AllocFactorMatrix,(T$4+1),FALSE)*$E2418</f>
        <v>-1.7728479828418127</v>
      </c>
      <c r="U2411" s="5">
        <f ca="1">VLOOKUP(CONCATENATE($F2411," ",$G2411),AllocFactorMatrix,(U$4+1),FALSE)*$E2418</f>
        <v>-30.499184804560571</v>
      </c>
      <c r="V2411" s="5">
        <f ca="1">VLOOKUP(CONCATENATE($F2411," ",$G2411),AllocFactorMatrix,(V$4+1),FALSE)*$E2418</f>
        <v>-168.59671330085703</v>
      </c>
      <c r="W2411" s="5">
        <f ca="1">VLOOKUP(CONCATENATE($F2411," ",$G2411),AllocFactorMatrix,(W$4+1),FALSE)*$E2418</f>
        <v>-25.529209020586226</v>
      </c>
      <c r="X2411" s="5">
        <f ca="1">SUBTOTAL(9,T2411:W2411)</f>
        <v>-226.39795510884562</v>
      </c>
      <c r="Y2411" s="5">
        <f ca="1">VLOOKUP(CONCATENATE($F2411," ",$G2411),AllocFactorMatrix,(Y$4+1),FALSE)*$E2418</f>
        <v>-17.495223855486667</v>
      </c>
      <c r="Z2411" s="5">
        <f ca="1">VLOOKUP(CONCATENATE($F2411," ",$G2411),AllocFactorMatrix,(Z$4+1),FALSE)*$E2418</f>
        <v>-0.30166187689351626</v>
      </c>
      <c r="AA2411" s="5">
        <f t="shared" ref="AA2411:AA2418" ca="1" si="1205">SUBTOTAL(9,Y2411:Z2411)</f>
        <v>-17.796885732380183</v>
      </c>
      <c r="AB2411" s="5">
        <f ca="1">VLOOKUP(CONCATENATE($F2411," ",$G2411),AllocFactorMatrix,(AB$4+1),FALSE)*$E2418</f>
        <v>-0.25243309114839879</v>
      </c>
      <c r="AC2411" s="5">
        <f ca="1">VLOOKUP(CONCATENATE($F2411," ",$G2411),AllocFactorMatrix,(AC$4+1),FALSE)*$E2418</f>
        <v>0</v>
      </c>
      <c r="AD2411" s="5">
        <f ca="1">VLOOKUP(CONCATENATE($F2411," ",$G2411),AllocFactorMatrix,(AD$4+1),FALSE)*$E2418</f>
        <v>0</v>
      </c>
    </row>
    <row r="2412" spans="1:30" hidden="1" outlineLevel="1">
      <c r="D2412" s="7"/>
      <c r="E2412" s="51"/>
      <c r="F2412" s="52" t="str">
        <f>F2418</f>
        <v>RSALE</v>
      </c>
      <c r="G2412" s="55" t="str">
        <f>$G$9</f>
        <v>BULKTRAN</v>
      </c>
      <c r="H2412" s="4">
        <f t="shared" ca="1" si="1203"/>
        <v>58.237763123587534</v>
      </c>
      <c r="I2412" s="5">
        <f ca="1">VLOOKUP(CONCATENATE($F2412," ",$G2412),AllocFactorMatrix,(I$4+1),FALSE)*$E2418</f>
        <v>53.947572751814427</v>
      </c>
      <c r="J2412" s="5">
        <f ca="1">VLOOKUP(CONCATENATE($F2412," ",$G2412),AllocFactorMatrix,(J$4+1),FALSE)*$E2418</f>
        <v>-0.33343066123099518</v>
      </c>
      <c r="K2412" s="5">
        <f ca="1">VLOOKUP(CONCATENATE($F2412," ",$G2412),AllocFactorMatrix,(K$4+1),FALSE)*$E2418</f>
        <v>0.26627827983373281</v>
      </c>
      <c r="L2412" s="5">
        <f ca="1">VLOOKUP(CONCATENATE($F2412," ",$G2412),AllocFactorMatrix,(L$4+1),FALSE)*$E2418</f>
        <v>-1.2915421381028091E-2</v>
      </c>
      <c r="M2412" s="5">
        <f ca="1">VLOOKUP(CONCATENATE($F2412," ",$G2412),AllocFactorMatrix,(M$4+1),FALSE)*$E2418</f>
        <v>-5.8079463704214934E-2</v>
      </c>
      <c r="N2412" s="5">
        <f t="shared" ca="1" si="1204"/>
        <v>0.1952833947484898</v>
      </c>
      <c r="O2412" s="5">
        <f ca="1">VLOOKUP(CONCATENATE($F2412," ",$G2412),AllocFactorMatrix,(O$4+1),FALSE)*$E2418</f>
        <v>0.21423976160545946</v>
      </c>
      <c r="P2412" s="5">
        <f ca="1">VLOOKUP(CONCATENATE($F2412," ",$G2412),AllocFactorMatrix,(P$4+1),FALSE)*$E2418</f>
        <v>-0.16715865108840711</v>
      </c>
      <c r="Q2412" s="5">
        <f ca="1">VLOOKUP(CONCATENATE($F2412," ",$G2412),AllocFactorMatrix,(Q$4+1),FALSE)*$E2418</f>
        <v>-0.12880106501161068</v>
      </c>
      <c r="R2412" s="5">
        <f ca="1">VLOOKUP(CONCATENATE($F2412," ",$G2412),AllocFactorMatrix,(R$4+1),FALSE)*$E2418</f>
        <v>-2.4423031285431673E-2</v>
      </c>
      <c r="S2412" s="5">
        <f t="shared" ref="S2412:S2418" ca="1" si="1206">SUBTOTAL(9,O2412:R2412)</f>
        <v>-0.10614298577999</v>
      </c>
      <c r="T2412" s="5">
        <f ca="1">VLOOKUP(CONCATENATE($F2412," ",$G2412),AllocFactorMatrix,(T$4+1),FALSE)*$E2418</f>
        <v>0.13244469151626259</v>
      </c>
      <c r="U2412" s="5">
        <f ca="1">VLOOKUP(CONCATENATE($F2412," ",$G2412),AllocFactorMatrix,(U$4+1),FALSE)*$E2418</f>
        <v>0.90021971034985215</v>
      </c>
      <c r="V2412" s="5">
        <f ca="1">VLOOKUP(CONCATENATE($F2412," ",$G2412),AllocFactorMatrix,(V$4+1),FALSE)*$E2418</f>
        <v>3.0520815483306083</v>
      </c>
      <c r="W2412" s="5">
        <f ca="1">VLOOKUP(CONCATENATE($F2412," ",$G2412),AllocFactorMatrix,(W$4+1),FALSE)*$E2418</f>
        <v>-6.7705819949632859E-2</v>
      </c>
      <c r="X2412" s="5">
        <f t="shared" ref="X2412:X2418" ca="1" si="1207">SUBTOTAL(9,T2412:W2412)</f>
        <v>4.0170401302470902</v>
      </c>
      <c r="Y2412" s="5">
        <f ca="1">VLOOKUP(CONCATENATE($F2412," ",$G2412),AllocFactorMatrix,(Y$4+1),FALSE)*$E2418</f>
        <v>0.50844818148304716</v>
      </c>
      <c r="Z2412" s="5">
        <f ca="1">VLOOKUP(CONCATENATE($F2412," ",$G2412),AllocFactorMatrix,(Z$4+1),FALSE)*$E2418</f>
        <v>2.4502273327081468E-2</v>
      </c>
      <c r="AA2412" s="5">
        <f t="shared" ca="1" si="1205"/>
        <v>0.53295045481012859</v>
      </c>
      <c r="AB2412" s="5">
        <f ca="1">VLOOKUP(CONCATENATE($F2412," ",$G2412),AllocFactorMatrix,(AB$4+1),FALSE)*$E2418</f>
        <v>-1.550996102161145E-2</v>
      </c>
      <c r="AC2412" s="5">
        <f ca="1">VLOOKUP(CONCATENATE($F2412," ",$G2412),AllocFactorMatrix,(AC$4+1),FALSE)*$E2418</f>
        <v>0</v>
      </c>
      <c r="AD2412" s="5">
        <f ca="1">VLOOKUP(CONCATENATE($F2412," ",$G2412),AllocFactorMatrix,(AD$4+1),FALSE)*$E2418</f>
        <v>0</v>
      </c>
    </row>
    <row r="2413" spans="1:30" hidden="1" outlineLevel="1">
      <c r="D2413" s="7"/>
      <c r="E2413" s="51"/>
      <c r="F2413" s="52" t="str">
        <f>F2418</f>
        <v>RSALE</v>
      </c>
      <c r="G2413" s="55" t="str">
        <f>$G$10</f>
        <v>SUBTRAN</v>
      </c>
      <c r="H2413" s="4">
        <f t="shared" ca="1" si="1203"/>
        <v>12.540759121538205</v>
      </c>
      <c r="I2413" s="5">
        <f ca="1">VLOOKUP(CONCATENATE($F2413," ",$G2413),AllocFactorMatrix,(I$4+1),FALSE)*$E2418</f>
        <v>11.341171560505297</v>
      </c>
      <c r="J2413" s="5">
        <f ca="1">VLOOKUP(CONCATENATE($F2413," ",$G2413),AllocFactorMatrix,(J$4+1),FALSE)*$E2418</f>
        <v>-5.9332038300911653E-2</v>
      </c>
      <c r="K2413" s="5">
        <f ca="1">VLOOKUP(CONCATENATE($F2413," ",$G2413),AllocFactorMatrix,(K$4+1),FALSE)*$E2418</f>
        <v>8.1999968110507165E-2</v>
      </c>
      <c r="L2413" s="5">
        <f ca="1">VLOOKUP(CONCATENATE($F2413," ",$G2413),AllocFactorMatrix,(L$4+1),FALSE)*$E2418</f>
        <v>-1.4035055058493806E-3</v>
      </c>
      <c r="M2413" s="5">
        <f ca="1">VLOOKUP(CONCATENATE($F2413," ",$G2413),AllocFactorMatrix,(M$4+1),FALSE)*$E2418</f>
        <v>-1.9853059655813035E-2</v>
      </c>
      <c r="N2413" s="5">
        <f t="shared" ca="1" si="1204"/>
        <v>6.0743402948844755E-2</v>
      </c>
      <c r="O2413" s="5">
        <f ca="1">VLOOKUP(CONCATENATE($F2413," ",$G2413),AllocFactorMatrix,(O$4+1),FALSE)*$E2418</f>
        <v>6.3723390216957415E-2</v>
      </c>
      <c r="P2413" s="5">
        <f ca="1">VLOOKUP(CONCATENATE($F2413," ",$G2413),AllocFactorMatrix,(P$4+1),FALSE)*$E2418</f>
        <v>-2.9106025982868284E-2</v>
      </c>
      <c r="Q2413" s="5">
        <f ca="1">VLOOKUP(CONCATENATE($F2413," ",$G2413),AllocFactorMatrix,(Q$4+1),FALSE)*$E2418</f>
        <v>-3.0763797238675346E-2</v>
      </c>
      <c r="R2413" s="5">
        <f ca="1">VLOOKUP(CONCATENATE($F2413," ",$G2413),AllocFactorMatrix,(R$4+1),FALSE)*$E2418</f>
        <v>0</v>
      </c>
      <c r="S2413" s="5">
        <f t="shared" ca="1" si="1206"/>
        <v>3.8535669954137888E-3</v>
      </c>
      <c r="T2413" s="5">
        <f ca="1">VLOOKUP(CONCATENATE($F2413," ",$G2413),AllocFactorMatrix,(T$4+1),FALSE)*$E2418</f>
        <v>2.7183829219424162E-2</v>
      </c>
      <c r="U2413" s="5">
        <f ca="1">VLOOKUP(CONCATENATE($F2413," ",$G2413),AllocFactorMatrix,(U$4+1),FALSE)*$E2418</f>
        <v>0.19204919959034084</v>
      </c>
      <c r="V2413" s="5">
        <f ca="1">VLOOKUP(CONCATENATE($F2413," ",$G2413),AllocFactorMatrix,(V$4+1),FALSE)*$E2418</f>
        <v>0.88635332083940099</v>
      </c>
      <c r="W2413" s="5">
        <f ca="1">VLOOKUP(CONCATENATE($F2413," ",$G2413),AllocFactorMatrix,(W$4+1),FALSE)*$E2418</f>
        <v>0</v>
      </c>
      <c r="X2413" s="5">
        <f t="shared" ca="1" si="1207"/>
        <v>1.105586349649166</v>
      </c>
      <c r="Y2413" s="5">
        <f ca="1">VLOOKUP(CONCATENATE($F2413," ",$G2413),AllocFactorMatrix,(Y$4+1),FALSE)*$E2418</f>
        <v>0.10580036980437865</v>
      </c>
      <c r="Z2413" s="5">
        <f ca="1">VLOOKUP(CONCATENATE($F2413," ",$G2413),AllocFactorMatrix,(Z$4+1),FALSE)*$E2418</f>
        <v>4.8817105882480146E-3</v>
      </c>
      <c r="AA2413" s="5">
        <f t="shared" ca="1" si="1205"/>
        <v>0.11068208039262667</v>
      </c>
      <c r="AB2413" s="5">
        <f ca="1">VLOOKUP(CONCATENATE($F2413," ",$G2413),AllocFactorMatrix,(AB$4+1),FALSE)*$E2418</f>
        <v>-3.0468745752182582E-3</v>
      </c>
      <c r="AC2413" s="5">
        <f ca="1">VLOOKUP(CONCATENATE($F2413," ",$G2413),AllocFactorMatrix,(AC$4+1),FALSE)*$E2418</f>
        <v>-1.5309025924918456E-2</v>
      </c>
      <c r="AD2413" s="5">
        <f ca="1">VLOOKUP(CONCATENATE($F2413," ",$G2413),AllocFactorMatrix,(AD$4+1),FALSE)*$E2418</f>
        <v>-3.5899001520970516E-3</v>
      </c>
    </row>
    <row r="2414" spans="1:30" hidden="1" outlineLevel="1">
      <c r="D2414" s="7"/>
      <c r="E2414" s="51"/>
      <c r="F2414" s="52" t="str">
        <f>F2418</f>
        <v>RSALE</v>
      </c>
      <c r="G2414" s="55" t="str">
        <f>$G$11</f>
        <v>DISTPRI</v>
      </c>
      <c r="H2414" s="4">
        <f t="shared" ca="1" si="1203"/>
        <v>-208.91472056990008</v>
      </c>
      <c r="I2414" s="5">
        <f ca="1">VLOOKUP(CONCATENATE($F2414," ",$G2414),AllocFactorMatrix,(I$4+1),FALSE)*$E2418</f>
        <v>-114.30250203449151</v>
      </c>
      <c r="J2414" s="5">
        <f ca="1">VLOOKUP(CONCATENATE($F2414," ",$G2414),AllocFactorMatrix,(J$4+1),FALSE)*$E2418</f>
        <v>-9.5209337746643143</v>
      </c>
      <c r="K2414" s="5">
        <f ca="1">VLOOKUP(CONCATENATE($F2414," ",$G2414),AllocFactorMatrix,(K$4+1),FALSE)*$E2418</f>
        <v>-32.879518435329466</v>
      </c>
      <c r="L2414" s="5">
        <f ca="1">VLOOKUP(CONCATENATE($F2414," ",$G2414),AllocFactorMatrix,(L$4+1),FALSE)*$E2418</f>
        <v>-1.0221661485882407</v>
      </c>
      <c r="M2414" s="5">
        <f ca="1">VLOOKUP(CONCATENATE($F2414," ",$G2414),AllocFactorMatrix,(M$4+1),FALSE)*$E2418</f>
        <v>0</v>
      </c>
      <c r="N2414" s="5">
        <f t="shared" ca="1" si="1204"/>
        <v>-33.901684583917707</v>
      </c>
      <c r="O2414" s="5">
        <f ca="1">VLOOKUP(CONCATENATE($F2414," ",$G2414),AllocFactorMatrix,(O$4+1),FALSE)*$E2418</f>
        <v>-24.870737951721914</v>
      </c>
      <c r="P2414" s="5">
        <f ca="1">VLOOKUP(CONCATENATE($F2414," ",$G2414),AllocFactorMatrix,(P$4+1),FALSE)*$E2418</f>
        <v>-4.9095313601012567</v>
      </c>
      <c r="Q2414" s="5">
        <f ca="1">VLOOKUP(CONCATENATE($F2414," ",$G2414),AllocFactorMatrix,(Q$4+1),FALSE)*$E2418</f>
        <v>0</v>
      </c>
      <c r="R2414" s="5">
        <f ca="1">VLOOKUP(CONCATENATE($F2414," ",$G2414),AllocFactorMatrix,(R$4+1),FALSE)*$E2418</f>
        <v>0</v>
      </c>
      <c r="S2414" s="5">
        <f t="shared" ca="1" si="1206"/>
        <v>-29.780269311823169</v>
      </c>
      <c r="T2414" s="5">
        <f ca="1">VLOOKUP(CONCATENATE($F2414," ",$G2414),AllocFactorMatrix,(T$4+1),FALSE)*$E2418</f>
        <v>-0.70699412093870861</v>
      </c>
      <c r="U2414" s="5">
        <f ca="1">VLOOKUP(CONCATENATE($F2414," ",$G2414),AllocFactorMatrix,(U$4+1),FALSE)*$E2418</f>
        <v>-13.024340970488659</v>
      </c>
      <c r="V2414" s="5">
        <f ca="1">VLOOKUP(CONCATENATE($F2414," ",$G2414),AllocFactorMatrix,(V$4+1),FALSE)*$E2418</f>
        <v>0</v>
      </c>
      <c r="W2414" s="5">
        <f ca="1">VLOOKUP(CONCATENATE($F2414," ",$G2414),AllocFactorMatrix,(W$4+1),FALSE)*$E2418</f>
        <v>0</v>
      </c>
      <c r="X2414" s="5">
        <f t="shared" ca="1" si="1207"/>
        <v>-13.731335091427367</v>
      </c>
      <c r="Y2414" s="5">
        <f ca="1">VLOOKUP(CONCATENATE($F2414," ",$G2414),AllocFactorMatrix,(Y$4+1),FALSE)*$E2418</f>
        <v>-6.8922794195629118</v>
      </c>
      <c r="Z2414" s="5">
        <f ca="1">VLOOKUP(CONCATENATE($F2414," ",$G2414),AllocFactorMatrix,(Z$4+1),FALSE)*$E2418</f>
        <v>-9.3617258780239437E-2</v>
      </c>
      <c r="AA2414" s="5">
        <f t="shared" ca="1" si="1205"/>
        <v>-6.9858966783431509</v>
      </c>
      <c r="AB2414" s="5">
        <f ca="1">VLOOKUP(CONCATENATE($F2414," ",$G2414),AllocFactorMatrix,(AB$4+1),FALSE)*$E2418</f>
        <v>-0.12435060650735996</v>
      </c>
      <c r="AC2414" s="5">
        <f ca="1">VLOOKUP(CONCATENATE($F2414," ",$G2414),AllocFactorMatrix,(AC$4+1),FALSE)*$E2418</f>
        <v>-0.46703483763442605</v>
      </c>
      <c r="AD2414" s="5">
        <f ca="1">VLOOKUP(CONCATENATE($F2414," ",$G2414),AllocFactorMatrix,(AD$4+1),FALSE)*$E2418</f>
        <v>-0.10071365109109535</v>
      </c>
    </row>
    <row r="2415" spans="1:30" hidden="1" outlineLevel="1">
      <c r="D2415" s="7"/>
      <c r="E2415" s="51"/>
      <c r="F2415" s="52" t="str">
        <f>F2418</f>
        <v>RSALE</v>
      </c>
      <c r="G2415" s="55" t="str">
        <f>$G$12</f>
        <v>DISTSEC</v>
      </c>
      <c r="H2415" s="4">
        <f t="shared" ca="1" si="1203"/>
        <v>-87.323540205457604</v>
      </c>
      <c r="I2415" s="5">
        <f ca="1">VLOOKUP(CONCATENATE($F2415," ",$G2415),AllocFactorMatrix,(I$4+1),FALSE)*$E2418</f>
        <v>-53.648095263193923</v>
      </c>
      <c r="J2415" s="5">
        <f ca="1">VLOOKUP(CONCATENATE($F2415," ",$G2415),AllocFactorMatrix,(J$4+1),FALSE)*$E2418</f>
        <v>-5.0037615634877524</v>
      </c>
      <c r="K2415" s="5">
        <f ca="1">VLOOKUP(CONCATENATE($F2415," ",$G2415),AllocFactorMatrix,(K$4+1),FALSE)*$E2418</f>
        <v>-14.272969065235406</v>
      </c>
      <c r="L2415" s="5">
        <f ca="1">VLOOKUP(CONCATENATE($F2415," ",$G2415),AllocFactorMatrix,(L$4+1),FALSE)*$E2418</f>
        <v>0</v>
      </c>
      <c r="M2415" s="5">
        <f ca="1">VLOOKUP(CONCATENATE($F2415," ",$G2415),AllocFactorMatrix,(M$4+1),FALSE)*$E2418</f>
        <v>0</v>
      </c>
      <c r="N2415" s="5">
        <f t="shared" ca="1" si="1204"/>
        <v>-14.272969065235406</v>
      </c>
      <c r="O2415" s="5">
        <f ca="1">VLOOKUP(CONCATENATE($F2415," ",$G2415),AllocFactorMatrix,(O$4+1),FALSE)*$E2418</f>
        <v>-9.1696192979269835</v>
      </c>
      <c r="P2415" s="5">
        <f ca="1">VLOOKUP(CONCATENATE($F2415," ",$G2415),AllocFactorMatrix,(P$4+1),FALSE)*$E2418</f>
        <v>0</v>
      </c>
      <c r="Q2415" s="5">
        <f ca="1">VLOOKUP(CONCATENATE($F2415," ",$G2415),AllocFactorMatrix,(Q$4+1),FALSE)*$E2418</f>
        <v>0</v>
      </c>
      <c r="R2415" s="5">
        <f ca="1">VLOOKUP(CONCATENATE($F2415," ",$G2415),AllocFactorMatrix,(R$4+1),FALSE)*$E2418</f>
        <v>0</v>
      </c>
      <c r="S2415" s="5">
        <f t="shared" ca="1" si="1206"/>
        <v>-9.1696192979269835</v>
      </c>
      <c r="T2415" s="5">
        <f ca="1">VLOOKUP(CONCATENATE($F2415," ",$G2415),AllocFactorMatrix,(T$4+1),FALSE)*$E2418</f>
        <v>-0.19222856171710506</v>
      </c>
      <c r="U2415" s="5">
        <f ca="1">VLOOKUP(CONCATENATE($F2415," ",$G2415),AllocFactorMatrix,(U$4+1),FALSE)*$E2418</f>
        <v>0</v>
      </c>
      <c r="V2415" s="5">
        <f ca="1">VLOOKUP(CONCATENATE($F2415," ",$G2415),AllocFactorMatrix,(V$4+1),FALSE)*$E2418</f>
        <v>0</v>
      </c>
      <c r="W2415" s="5">
        <f ca="1">VLOOKUP(CONCATENATE($F2415," ",$G2415),AllocFactorMatrix,(W$4+1),FALSE)*$E2418</f>
        <v>0</v>
      </c>
      <c r="X2415" s="5">
        <f t="shared" ca="1" si="1207"/>
        <v>-0.19222856171710506</v>
      </c>
      <c r="Y2415" s="5">
        <f ca="1">VLOOKUP(CONCATENATE($F2415," ",$G2415),AllocFactorMatrix,(Y$4+1),FALSE)*$E2418</f>
        <v>-3.0798548009837012</v>
      </c>
      <c r="Z2415" s="5">
        <f ca="1">VLOOKUP(CONCATENATE($F2415," ",$G2415),AllocFactorMatrix,(Z$4+1),FALSE)*$E2418</f>
        <v>0</v>
      </c>
      <c r="AA2415" s="5">
        <f t="shared" ca="1" si="1205"/>
        <v>-3.0798548009837012</v>
      </c>
      <c r="AB2415" s="5">
        <f ca="1">VLOOKUP(CONCATENATE($F2415," ",$G2415),AllocFactorMatrix,(AB$4+1),FALSE)*$E2418</f>
        <v>-4.3984020407539799E-2</v>
      </c>
      <c r="AC2415" s="5">
        <f ca="1">VLOOKUP(CONCATENATE($F2415," ",$G2415),AllocFactorMatrix,(AC$4+1),FALSE)*$E2418</f>
        <v>-1.644031331166562</v>
      </c>
      <c r="AD2415" s="5">
        <f ca="1">VLOOKUP(CONCATENATE($F2415," ",$G2415),AllocFactorMatrix,(AD$4+1),FALSE)*$E2418</f>
        <v>-0.26899630133864605</v>
      </c>
    </row>
    <row r="2416" spans="1:30" hidden="1" outlineLevel="1">
      <c r="D2416" s="7"/>
      <c r="E2416" s="51"/>
      <c r="F2416" s="52" t="str">
        <f>F2418</f>
        <v>RSALE</v>
      </c>
      <c r="G2416" s="55" t="str">
        <f>$G$13</f>
        <v>ENERGY</v>
      </c>
      <c r="H2416" s="4">
        <f t="shared" ca="1" si="1203"/>
        <v>-687.30222313999843</v>
      </c>
      <c r="I2416" s="5">
        <f ca="1">VLOOKUP(CONCATENATE($F2416," ",$G2416),AllocFactorMatrix,(I$4+1),FALSE)*$E2418</f>
        <v>-260.51355322630201</v>
      </c>
      <c r="J2416" s="5">
        <f ca="1">VLOOKUP(CONCATENATE($F2416," ",$G2416),AllocFactorMatrix,(J$4+1),FALSE)*$E2418</f>
        <v>-16.637202916326594</v>
      </c>
      <c r="K2416" s="5">
        <f ca="1">VLOOKUP(CONCATENATE($F2416," ",$G2416),AllocFactorMatrix,(K$4+1),FALSE)*$E2418</f>
        <v>-56.027638419148026</v>
      </c>
      <c r="L2416" s="5">
        <f ca="1">VLOOKUP(CONCATENATE($F2416," ",$G2416),AllocFactorMatrix,(L$4+1),FALSE)*$E2418</f>
        <v>-1.6091226919494472</v>
      </c>
      <c r="M2416" s="5">
        <f ca="1">VLOOKUP(CONCATENATE($F2416," ",$G2416),AllocFactorMatrix,(M$4+1),FALSE)*$E2418</f>
        <v>-7.6052995136478896E-2</v>
      </c>
      <c r="N2416" s="5">
        <f t="shared" ca="1" si="1204"/>
        <v>-57.712814106233949</v>
      </c>
      <c r="O2416" s="5">
        <f ca="1">VLOOKUP(CONCATENATE($F2416," ",$G2416),AllocFactorMatrix,(O$4+1),FALSE)*$E2418</f>
        <v>-52.06146716623126</v>
      </c>
      <c r="P2416" s="5">
        <f ca="1">VLOOKUP(CONCATENATE($F2416," ",$G2416),AllocFactorMatrix,(P$4+1),FALSE)*$E2418</f>
        <v>-9.8007425456522039</v>
      </c>
      <c r="Q2416" s="5">
        <f ca="1">VLOOKUP(CONCATENATE($F2416," ",$G2416),AllocFactorMatrix,(Q$4+1),FALSE)*$E2418</f>
        <v>-4.3445835284697818</v>
      </c>
      <c r="R2416" s="5">
        <f ca="1">VLOOKUP(CONCATENATE($F2416," ",$G2416),AllocFactorMatrix,(R$4+1),FALSE)*$E2418</f>
        <v>-0.2042361760761372</v>
      </c>
      <c r="S2416" s="5">
        <f t="shared" ca="1" si="1206"/>
        <v>-66.411029416429386</v>
      </c>
      <c r="T2416" s="5">
        <f ca="1">VLOOKUP(CONCATENATE($F2416," ",$G2416),AllocFactorMatrix,(T$4+1),FALSE)*$E2418</f>
        <v>-1.9486653691681599</v>
      </c>
      <c r="U2416" s="5">
        <f ca="1">VLOOKUP(CONCATENATE($F2416," ",$G2416),AllocFactorMatrix,(U$4+1),FALSE)*$E2418</f>
        <v>-33.486152165348024</v>
      </c>
      <c r="V2416" s="5">
        <f ca="1">VLOOKUP(CONCATENATE($F2416," ",$G2416),AllocFactorMatrix,(V$4+1),FALSE)*$E2418</f>
        <v>-193.64914164774265</v>
      </c>
      <c r="W2416" s="5">
        <f ca="1">VLOOKUP(CONCATENATE($F2416," ",$G2416),AllocFactorMatrix,(W$4+1),FALSE)*$E2418</f>
        <v>-35.555457530199277</v>
      </c>
      <c r="X2416" s="5">
        <f t="shared" ca="1" si="1207"/>
        <v>-264.63941671245811</v>
      </c>
      <c r="Y2416" s="5">
        <f ca="1">VLOOKUP(CONCATENATE($F2416," ",$G2416),AllocFactorMatrix,(Y$4+1),FALSE)*$E2418</f>
        <v>-13.871667355842533</v>
      </c>
      <c r="Z2416" s="5">
        <f ca="1">VLOOKUP(CONCATENATE($F2416," ",$G2416),AllocFactorMatrix,(Z$4+1),FALSE)*$E2418</f>
        <v>-0.2246740701305894</v>
      </c>
      <c r="AA2416" s="5">
        <f t="shared" ca="1" si="1205"/>
        <v>-14.096341425973122</v>
      </c>
      <c r="AB2416" s="5">
        <f ca="1">VLOOKUP(CONCATENATE($F2416," ",$G2416),AllocFactorMatrix,(AB$4+1),FALSE)*$E2418</f>
        <v>-0.25660865747105949</v>
      </c>
      <c r="AC2416" s="5">
        <f ca="1">VLOOKUP(CONCATENATE($F2416," ",$G2416),AllocFactorMatrix,(AC$4+1),FALSE)*$E2418</f>
        <v>-5.9635840491876717</v>
      </c>
      <c r="AD2416" s="5">
        <f ca="1">VLOOKUP(CONCATENATE($F2416," ",$G2416),AllocFactorMatrix,(AD$4+1),FALSE)*$E2418</f>
        <v>-1.0716726296164258</v>
      </c>
    </row>
    <row r="2417" spans="4:30" hidden="1" outlineLevel="1">
      <c r="D2417" s="7"/>
      <c r="E2417" s="51"/>
      <c r="F2417" s="52" t="str">
        <f>F2418</f>
        <v>RSALE</v>
      </c>
      <c r="G2417" s="55" t="str">
        <f>$G$14</f>
        <v>CUSTOMER</v>
      </c>
      <c r="H2417" s="4">
        <f t="shared" ca="1" si="1203"/>
        <v>-80.124638203567031</v>
      </c>
      <c r="I2417" s="5">
        <f ca="1">VLOOKUP(CONCATENATE($F2417," ",$G2417),AllocFactorMatrix,(I$4+1),FALSE)*$E2418</f>
        <v>-37.171588228858852</v>
      </c>
      <c r="J2417" s="5">
        <f ca="1">VLOOKUP(CONCATENATE($F2417," ",$G2417),AllocFactorMatrix,(J$4+1),FALSE)*$E2418</f>
        <v>-11.01899608231277</v>
      </c>
      <c r="K2417" s="5">
        <f ca="1">VLOOKUP(CONCATENATE($F2417," ",$G2417),AllocFactorMatrix,(K$4+1),FALSE)*$E2418</f>
        <v>-3.0310865813553427</v>
      </c>
      <c r="L2417" s="5">
        <f ca="1">VLOOKUP(CONCATENATE($F2417," ",$G2417),AllocFactorMatrix,(L$4+1),FALSE)*$E2418</f>
        <v>-0.80910786220049913</v>
      </c>
      <c r="M2417" s="5">
        <f ca="1">VLOOKUP(CONCATENATE($F2417," ",$G2417),AllocFactorMatrix,(M$4+1),FALSE)*$E2418</f>
        <v>-0.18165810295584536</v>
      </c>
      <c r="N2417" s="5">
        <f t="shared" ca="1" si="1204"/>
        <v>-4.0218525465116874</v>
      </c>
      <c r="O2417" s="5">
        <f ca="1">VLOOKUP(CONCATENATE($F2417," ",$G2417),AllocFactorMatrix,(O$4+1),FALSE)*$E2418</f>
        <v>-0.75693106918089914</v>
      </c>
      <c r="P2417" s="5">
        <f ca="1">VLOOKUP(CONCATENATE($F2417," ",$G2417),AllocFactorMatrix,(P$4+1),FALSE)*$E2418</f>
        <v>-0.22931374728682349</v>
      </c>
      <c r="Q2417" s="5">
        <f ca="1">VLOOKUP(CONCATENATE($F2417," ",$G2417),AllocFactorMatrix,(Q$4+1),FALSE)*$E2418</f>
        <v>-0.49528223892002254</v>
      </c>
      <c r="R2417" s="5">
        <f ca="1">VLOOKUP(CONCATENATE($F2417," ",$G2417),AllocFactorMatrix,(R$4+1),FALSE)*$E2418</f>
        <v>-0.10847544946243351</v>
      </c>
      <c r="S2417" s="5">
        <f t="shared" ca="1" si="1206"/>
        <v>-1.5900025048501789</v>
      </c>
      <c r="T2417" s="5">
        <f ca="1">VLOOKUP(CONCATENATE($F2417," ",$G2417),AllocFactorMatrix,(T$4+1),FALSE)*$E2418</f>
        <v>-4.2518645003695541E-3</v>
      </c>
      <c r="U2417" s="5">
        <f ca="1">VLOOKUP(CONCATENATE($F2417," ",$G2417),AllocFactorMatrix,(U$4+1),FALSE)*$E2418</f>
        <v>-0.11788539984885608</v>
      </c>
      <c r="V2417" s="5">
        <f ca="1">VLOOKUP(CONCATENATE($F2417," ",$G2417),AllocFactorMatrix,(V$4+1),FALSE)*$E2418</f>
        <v>-0.63446758670152448</v>
      </c>
      <c r="W2417" s="5">
        <f ca="1">VLOOKUP(CONCATENATE($F2417," ",$G2417),AllocFactorMatrix,(W$4+1),FALSE)*$E2418</f>
        <v>-0.12006205052371619</v>
      </c>
      <c r="X2417" s="5">
        <f t="shared" ca="1" si="1207"/>
        <v>-0.87666690157446636</v>
      </c>
      <c r="Y2417" s="5">
        <f ca="1">VLOOKUP(CONCATENATE($F2417," ",$G2417),AllocFactorMatrix,(Y$4+1),FALSE)*$E2418</f>
        <v>-0.19284638009963717</v>
      </c>
      <c r="Z2417" s="5">
        <f ca="1">VLOOKUP(CONCATENATE($F2417," ",$G2417),AllocFactorMatrix,(Z$4+1),FALSE)*$E2418</f>
        <v>-2.7851566066166879E-3</v>
      </c>
      <c r="AA2417" s="5">
        <f t="shared" ca="1" si="1205"/>
        <v>-0.19563153670625386</v>
      </c>
      <c r="AB2417" s="5">
        <f ca="1">VLOOKUP(CONCATENATE($F2417," ",$G2417),AllocFactorMatrix,(AB$4+1),FALSE)*$E2418</f>
        <v>-5.304109658726376E-3</v>
      </c>
      <c r="AC2417" s="5">
        <f ca="1">VLOOKUP(CONCATENATE($F2417," ",$G2417),AllocFactorMatrix,(AC$4+1),FALSE)*$E2418</f>
        <v>-21.612377191432639</v>
      </c>
      <c r="AD2417" s="5">
        <f ca="1">VLOOKUP(CONCATENATE($F2417," ",$G2417),AllocFactorMatrix,(AD$4+1),FALSE)*$E2418</f>
        <v>-3.6322191016614802</v>
      </c>
    </row>
    <row r="2418" spans="4:30" collapsed="1">
      <c r="D2418" s="99" t="s">
        <v>662</v>
      </c>
      <c r="E2418" s="61">
        <v>-1801</v>
      </c>
      <c r="F2418" s="57" t="s">
        <v>73</v>
      </c>
      <c r="G2418" s="55" t="str">
        <f>$G$15</f>
        <v>TOTAL</v>
      </c>
      <c r="H2418" s="4">
        <f t="shared" ca="1" si="1203"/>
        <v>-1800.9999999999998</v>
      </c>
      <c r="I2418" s="5">
        <f ca="1">VLOOKUP(CONCATENATE($F2418," ",$G2418),AllocFactorMatrix,(I$4+1),FALSE)*$E2418</f>
        <v>-778.46023325516228</v>
      </c>
      <c r="J2418" s="5">
        <f ca="1">VLOOKUP(CONCATENATE($F2418," ",$G2418),AllocFactorMatrix,(J$4+1),FALSE)*$E2418</f>
        <v>-67.028438078028685</v>
      </c>
      <c r="K2418" s="5">
        <f ca="1">VLOOKUP(CONCATENATE($F2418," ",$G2418),AllocFactorMatrix,(K$4+1),FALSE)*$E2418</f>
        <v>-186.25749497522716</v>
      </c>
      <c r="L2418" s="5">
        <f ca="1">VLOOKUP(CONCATENATE($F2418," ",$G2418),AllocFactorMatrix,(L$4+1),FALSE)*$E2418</f>
        <v>-5.5984965094729322</v>
      </c>
      <c r="M2418" s="5">
        <f ca="1">VLOOKUP(CONCATENATE($F2418," ",$G2418),AllocFactorMatrix,(M$4+1),FALSE)*$E2418</f>
        <v>-0.57429201573631938</v>
      </c>
      <c r="N2418" s="5">
        <f t="shared" ca="1" si="1204"/>
        <v>-192.43028350043642</v>
      </c>
      <c r="O2418" s="5">
        <f ca="1">VLOOKUP(CONCATENATE($F2418," ",$G2418),AllocFactorMatrix,(O$4+1),FALSE)*$E2418</f>
        <v>-148.25734775238593</v>
      </c>
      <c r="P2418" s="5">
        <f ca="1">VLOOKUP(CONCATENATE($F2418," ",$G2418),AllocFactorMatrix,(P$4+1),FALSE)*$E2418</f>
        <v>-26.807148532037473</v>
      </c>
      <c r="Q2418" s="5">
        <f ca="1">VLOOKUP(CONCATENATE($F2418," ",$G2418),AllocFactorMatrix,(Q$4+1),FALSE)*$E2418</f>
        <v>-9.8164925945161823</v>
      </c>
      <c r="R2418" s="5">
        <f ca="1">VLOOKUP(CONCATENATE($F2418," ",$G2418),AllocFactorMatrix,(R$4+1),FALSE)*$E2418</f>
        <v>-0.4933374121270177</v>
      </c>
      <c r="S2418" s="5">
        <f t="shared" ca="1" si="1206"/>
        <v>-185.37432629106658</v>
      </c>
      <c r="T2418" s="5">
        <f ca="1">VLOOKUP(CONCATENATE($F2418," ",$G2418),AllocFactorMatrix,(T$4+1),FALSE)*$E2418</f>
        <v>-4.4653593784304695</v>
      </c>
      <c r="U2418" s="5">
        <f ca="1">VLOOKUP(CONCATENATE($F2418," ",$G2418),AllocFactorMatrix,(U$4+1),FALSE)*$E2418</f>
        <v>-76.035294430305925</v>
      </c>
      <c r="V2418" s="5">
        <f ca="1">VLOOKUP(CONCATENATE($F2418," ",$G2418),AllocFactorMatrix,(V$4+1),FALSE)*$E2418</f>
        <v>-358.94188766613115</v>
      </c>
      <c r="W2418" s="5">
        <f ca="1">VLOOKUP(CONCATENATE($F2418," ",$G2418),AllocFactorMatrix,(W$4+1),FALSE)*$E2418</f>
        <v>-61.272434421258858</v>
      </c>
      <c r="X2418" s="5">
        <f t="shared" ca="1" si="1207"/>
        <v>-500.71497589612642</v>
      </c>
      <c r="Y2418" s="5">
        <f ca="1">VLOOKUP(CONCATENATE($F2418," ",$G2418),AllocFactorMatrix,(Y$4+1),FALSE)*$E2418</f>
        <v>-40.917623260688025</v>
      </c>
      <c r="Z2418" s="5">
        <f ca="1">VLOOKUP(CONCATENATE($F2418," ",$G2418),AllocFactorMatrix,(Z$4+1),FALSE)*$E2418</f>
        <v>-0.59335437849563222</v>
      </c>
      <c r="AA2418" s="5">
        <f t="shared" ca="1" si="1205"/>
        <v>-41.510977639183658</v>
      </c>
      <c r="AB2418" s="5">
        <f ca="1">VLOOKUP(CONCATENATE($F2418," ",$G2418),AllocFactorMatrix,(AB$4+1),FALSE)*$E2418</f>
        <v>-0.70123732078991408</v>
      </c>
      <c r="AC2418" s="5">
        <f ca="1">VLOOKUP(CONCATENATE($F2418," ",$G2418),AllocFactorMatrix,(AC$4+1),FALSE)*$E2418</f>
        <v>-29.702336435346218</v>
      </c>
      <c r="AD2418" s="5">
        <f ca="1">VLOOKUP(CONCATENATE($F2418," ",$G2418),AllocFactorMatrix,(AD$4+1),FALSE)*$E2418</f>
        <v>-5.0771915838597454</v>
      </c>
    </row>
    <row r="2419" spans="4:30" hidden="1" outlineLevel="1">
      <c r="D2419" s="7"/>
      <c r="E2419" s="51"/>
      <c r="F2419" s="52" t="str">
        <f>F2426</f>
        <v>TDPLANT</v>
      </c>
      <c r="G2419" s="55" t="str">
        <f>$G$8</f>
        <v>PRODUCTION</v>
      </c>
      <c r="H2419" s="4">
        <f t="shared" ref="H2419:H2426" si="1208">SUBTOTAL(9,I2419:AD2419)</f>
        <v>584.82929694774691</v>
      </c>
      <c r="I2419" s="5">
        <f>VLOOKUP(CONCATENATE($F2419," ",$G2419),AllocFactorMatrix,(I$4+1),FALSE)*$E2426</f>
        <v>324.70101943964988</v>
      </c>
      <c r="J2419" s="5">
        <f>VLOOKUP(CONCATENATE($F2419," ",$G2419),AllocFactorMatrix,(J$4+1),FALSE)*$E2426</f>
        <v>14.941077123950672</v>
      </c>
      <c r="K2419" s="5">
        <f>VLOOKUP(CONCATENATE($F2419," ",$G2419),AllocFactorMatrix,(K$4+1),FALSE)*$E2426</f>
        <v>49.220198049759411</v>
      </c>
      <c r="L2419" s="5">
        <f>VLOOKUP(CONCATENATE($F2419," ",$G2419),AllocFactorMatrix,(L$4+1),FALSE)*$E2426</f>
        <v>1.2298556182642293</v>
      </c>
      <c r="M2419" s="5">
        <f>VLOOKUP(CONCATENATE($F2419," ",$G2419),AllocFactorMatrix,(M$4+1),FALSE)*$E2426</f>
        <v>0.15831899605904193</v>
      </c>
      <c r="N2419" s="5">
        <f t="shared" ref="N2419:N2426" si="1209">SUBTOTAL(9,K2419:M2419)</f>
        <v>50.608372664082687</v>
      </c>
      <c r="O2419" s="5">
        <f>VLOOKUP(CONCATENATE($F2419," ",$G2419),AllocFactorMatrix,(O$4+1),FALSE)*$E2426</f>
        <v>37.442469946821156</v>
      </c>
      <c r="P2419" s="5">
        <f>VLOOKUP(CONCATENATE($F2419," ",$G2419),AllocFactorMatrix,(P$4+1),FALSE)*$E2426</f>
        <v>6.7771582054067094</v>
      </c>
      <c r="Q2419" s="5">
        <f>VLOOKUP(CONCATENATE($F2419," ",$G2419),AllocFactorMatrix,(Q$4+1),FALSE)*$E2426</f>
        <v>2.621356946048448</v>
      </c>
      <c r="R2419" s="5">
        <f>VLOOKUP(CONCATENATE($F2419," ",$G2419),AllocFactorMatrix,(R$4+1),FALSE)*$E2426</f>
        <v>5.6481655128884395E-2</v>
      </c>
      <c r="S2419" s="5">
        <f>SUBTOTAL(9,O2419:R2419)</f>
        <v>46.897466753405197</v>
      </c>
      <c r="T2419" s="5">
        <f>VLOOKUP(CONCATENATE($F2419," ",$G2419),AllocFactorMatrix,(T$4+1),FALSE)*$E2426</f>
        <v>1.1889351195256939</v>
      </c>
      <c r="U2419" s="5">
        <f>VLOOKUP(CONCATENATE($F2419," ",$G2419),AllocFactorMatrix,(U$4+1),FALSE)*$E2426</f>
        <v>18.929913931987926</v>
      </c>
      <c r="V2419" s="5">
        <f>VLOOKUP(CONCATENATE($F2419," ",$G2419),AllocFactorMatrix,(V$4+1),FALSE)*$E2426</f>
        <v>102.66078100663066</v>
      </c>
      <c r="W2419" s="5">
        <f>VLOOKUP(CONCATENATE($F2419," ",$G2419),AllocFactorMatrix,(W$4+1),FALSE)*$E2426</f>
        <v>13.507351724864236</v>
      </c>
      <c r="X2419" s="5">
        <f>SUBTOTAL(9,T2419:W2419)</f>
        <v>136.28698178300851</v>
      </c>
      <c r="Y2419" s="5">
        <f>VLOOKUP(CONCATENATE($F2419," ",$G2419),AllocFactorMatrix,(Y$4+1),FALSE)*$E2426</f>
        <v>11.035384285123035</v>
      </c>
      <c r="Z2419" s="5">
        <f>VLOOKUP(CONCATENATE($F2419," ",$G2419),AllocFactorMatrix,(Z$4+1),FALSE)*$E2426</f>
        <v>0.22938903235010527</v>
      </c>
      <c r="AA2419" s="5">
        <f t="shared" ref="AA2419:AA2426" si="1210">SUBTOTAL(9,Y2419:Z2419)</f>
        <v>11.264773317473141</v>
      </c>
      <c r="AB2419" s="5">
        <f>VLOOKUP(CONCATENATE($F2419," ",$G2419),AllocFactorMatrix,(AB$4+1),FALSE)*$E2426</f>
        <v>0.12960586617664949</v>
      </c>
      <c r="AC2419" s="5">
        <f>VLOOKUP(CONCATENATE($F2419," ",$G2419),AllocFactorMatrix,(AC$4+1),FALSE)*$E2426</f>
        <v>0</v>
      </c>
      <c r="AD2419" s="5">
        <f>VLOOKUP(CONCATENATE($F2419," ",$G2419),AllocFactorMatrix,(AD$4+1),FALSE)*$E2426</f>
        <v>0</v>
      </c>
    </row>
    <row r="2420" spans="4:30" hidden="1" outlineLevel="1">
      <c r="D2420" s="7"/>
      <c r="E2420" s="51"/>
      <c r="F2420" s="52" t="str">
        <f>F2426</f>
        <v>TDPLANT</v>
      </c>
      <c r="G2420" s="55" t="str">
        <f>$G$9</f>
        <v>BULKTRAN</v>
      </c>
      <c r="H2420" s="4">
        <f t="shared" si="1208"/>
        <v>26593.536247159234</v>
      </c>
      <c r="I2420" s="5">
        <f>VLOOKUP(CONCATENATE($F2420," ",$G2420),AllocFactorMatrix,(I$4+1),FALSE)*$E2426</f>
        <v>13099.523611449671</v>
      </c>
      <c r="J2420" s="5">
        <f>VLOOKUP(CONCATENATE($F2420," ",$G2420),AllocFactorMatrix,(J$4+1),FALSE)*$E2426</f>
        <v>647.55625964584783</v>
      </c>
      <c r="K2420" s="5">
        <f>VLOOKUP(CONCATENATE($F2420," ",$G2420),AllocFactorMatrix,(K$4+1),FALSE)*$E2426</f>
        <v>2371.961467124991</v>
      </c>
      <c r="L2420" s="5">
        <f>VLOOKUP(CONCATENATE($F2420," ",$G2420),AllocFactorMatrix,(L$4+1),FALSE)*$E2426</f>
        <v>74.660925578465452</v>
      </c>
      <c r="M2420" s="5">
        <f>VLOOKUP(CONCATENATE($F2420," ",$G2420),AllocFactorMatrix,(M$4+1),FALSE)*$E2426</f>
        <v>7.0014626983001271</v>
      </c>
      <c r="N2420" s="5">
        <f t="shared" si="1209"/>
        <v>2453.6238554017568</v>
      </c>
      <c r="O2420" s="5">
        <f>VLOOKUP(CONCATENATE($F2420," ",$G2420),AllocFactorMatrix,(O$4+1),FALSE)*$E2426</f>
        <v>1803.0596991506097</v>
      </c>
      <c r="P2420" s="5">
        <f>VLOOKUP(CONCATENATE($F2420," ",$G2420),AllocFactorMatrix,(P$4+1),FALSE)*$E2426</f>
        <v>335.96255219956163</v>
      </c>
      <c r="Q2420" s="5">
        <f>VLOOKUP(CONCATENATE($F2420," ",$G2420),AllocFactorMatrix,(Q$4+1),FALSE)*$E2426</f>
        <v>151.81522171609868</v>
      </c>
      <c r="R2420" s="5">
        <f>VLOOKUP(CONCATENATE($F2420," ",$G2420),AllocFactorMatrix,(R$4+1),FALSE)*$E2426</f>
        <v>6.8269608201555751</v>
      </c>
      <c r="S2420" s="5">
        <f t="shared" ref="S2420:S2426" si="1211">SUBTOTAL(9,O2420:R2420)</f>
        <v>2297.6644338864253</v>
      </c>
      <c r="T2420" s="5">
        <f>VLOOKUP(CONCATENATE($F2420," ",$G2420),AllocFactorMatrix,(T$4+1),FALSE)*$E2426</f>
        <v>62.985493538040146</v>
      </c>
      <c r="U2420" s="5">
        <f>VLOOKUP(CONCATENATE($F2420," ",$G2420),AllocFactorMatrix,(U$4+1),FALSE)*$E2426</f>
        <v>1030.7468701655594</v>
      </c>
      <c r="V2420" s="5">
        <f>VLOOKUP(CONCATENATE($F2420," ",$G2420),AllocFactorMatrix,(V$4+1),FALSE)*$E2426</f>
        <v>5447.5261712083293</v>
      </c>
      <c r="W2420" s="5">
        <f>VLOOKUP(CONCATENATE($F2420," ",$G2420),AllocFactorMatrix,(W$4+1),FALSE)*$E2426</f>
        <v>983.73293778370828</v>
      </c>
      <c r="X2420" s="5">
        <f t="shared" ref="X2420:X2426" si="1212">SUBTOTAL(9,T2420:W2420)</f>
        <v>7524.9914726956376</v>
      </c>
      <c r="Y2420" s="5">
        <f>VLOOKUP(CONCATENATE($F2420," ",$G2420),AllocFactorMatrix,(Y$4+1),FALSE)*$E2426</f>
        <v>553.71677251308449</v>
      </c>
      <c r="Z2420" s="5">
        <f>VLOOKUP(CONCATENATE($F2420," ",$G2420),AllocFactorMatrix,(Z$4+1),FALSE)*$E2426</f>
        <v>9.2745442837743539</v>
      </c>
      <c r="AA2420" s="5">
        <f t="shared" si="1210"/>
        <v>562.99131679685888</v>
      </c>
      <c r="AB2420" s="5">
        <f>VLOOKUP(CONCATENATE($F2420," ",$G2420),AllocFactorMatrix,(AB$4+1),FALSE)*$E2426</f>
        <v>7.1852972830382544</v>
      </c>
      <c r="AC2420" s="5">
        <f>VLOOKUP(CONCATENATE($F2420," ",$G2420),AllocFactorMatrix,(AC$4+1),FALSE)*$E2426</f>
        <v>0</v>
      </c>
      <c r="AD2420" s="5">
        <f>VLOOKUP(CONCATENATE($F2420," ",$G2420),AllocFactorMatrix,(AD$4+1),FALSE)*$E2426</f>
        <v>0</v>
      </c>
    </row>
    <row r="2421" spans="4:30" hidden="1" outlineLevel="1">
      <c r="D2421" s="7"/>
      <c r="E2421" s="51"/>
      <c r="F2421" s="52" t="str">
        <f>F2426</f>
        <v>TDPLANT</v>
      </c>
      <c r="G2421" s="55" t="str">
        <f>$G$10</f>
        <v>SUBTRAN</v>
      </c>
      <c r="H2421" s="4">
        <f t="shared" si="1208"/>
        <v>5841.7998401700606</v>
      </c>
      <c r="I2421" s="5">
        <f>VLOOKUP(CONCATENATE($F2421," ",$G2421),AllocFactorMatrix,(I$4+1),FALSE)*$E2426</f>
        <v>2844.1820883128753</v>
      </c>
      <c r="J2421" s="5">
        <f>VLOOKUP(CONCATENATE($F2421," ",$G2421),AllocFactorMatrix,(J$4+1),FALSE)*$E2426</f>
        <v>137.26394821388118</v>
      </c>
      <c r="K2421" s="5">
        <f>VLOOKUP(CONCATENATE($F2421," ",$G2421),AllocFactorMatrix,(K$4+1),FALSE)*$E2426</f>
        <v>499.35953202875095</v>
      </c>
      <c r="L2421" s="5">
        <f>VLOOKUP(CONCATENATE($F2421," ",$G2421),AllocFactorMatrix,(L$4+1),FALSE)*$E2426</f>
        <v>15.424746107965293</v>
      </c>
      <c r="M2421" s="5">
        <f>VLOOKUP(CONCATENATE($F2421," ",$G2421),AllocFactorMatrix,(M$4+1),FALSE)*$E2426</f>
        <v>1.9210705513502224</v>
      </c>
      <c r="N2421" s="5">
        <f t="shared" si="1209"/>
        <v>516.70534868806647</v>
      </c>
      <c r="O2421" s="5">
        <f>VLOOKUP(CONCATENATE($F2421," ",$G2421),AllocFactorMatrix,(O$4+1),FALSE)*$E2426</f>
        <v>377.27393134485408</v>
      </c>
      <c r="P2421" s="5">
        <f>VLOOKUP(CONCATENATE($F2421," ",$G2421),AllocFactorMatrix,(P$4+1),FALSE)*$E2426</f>
        <v>70.134783801334208</v>
      </c>
      <c r="Q2421" s="5">
        <f>VLOOKUP(CONCATENATE($F2421," ",$G2421),AllocFactorMatrix,(Q$4+1),FALSE)*$E2426</f>
        <v>41.731032044797004</v>
      </c>
      <c r="R2421" s="5">
        <f>VLOOKUP(CONCATENATE($F2421," ",$G2421),AllocFactorMatrix,(R$4+1),FALSE)*$E2426</f>
        <v>0</v>
      </c>
      <c r="S2421" s="5">
        <f t="shared" si="1211"/>
        <v>489.1397471909853</v>
      </c>
      <c r="T2421" s="5">
        <f>VLOOKUP(CONCATENATE($F2421," ",$G2421),AllocFactorMatrix,(T$4+1),FALSE)*$E2426</f>
        <v>13.173757883215671</v>
      </c>
      <c r="U2421" s="5">
        <f>VLOOKUP(CONCATENATE($F2421," ",$G2421),AllocFactorMatrix,(U$4+1),FALSE)*$E2426</f>
        <v>215.66193803496421</v>
      </c>
      <c r="V2421" s="5">
        <f>VLOOKUP(CONCATENATE($F2421," ",$G2421),AllocFactorMatrix,(V$4+1),FALSE)*$E2426</f>
        <v>1502.4483804540378</v>
      </c>
      <c r="W2421" s="5">
        <f>VLOOKUP(CONCATENATE($F2421," ",$G2421),AllocFactorMatrix,(W$4+1),FALSE)*$E2426</f>
        <v>0</v>
      </c>
      <c r="X2421" s="5">
        <f t="shared" si="1212"/>
        <v>1731.2840763722177</v>
      </c>
      <c r="Y2421" s="5">
        <f>VLOOKUP(CONCATENATE($F2421," ",$G2421),AllocFactorMatrix,(Y$4+1),FALSE)*$E2426</f>
        <v>113.54840013207719</v>
      </c>
      <c r="Z2421" s="5">
        <f>VLOOKUP(CONCATENATE($F2421," ",$G2421),AllocFactorMatrix,(Z$4+1),FALSE)*$E2426</f>
        <v>1.8928549150896896</v>
      </c>
      <c r="AA2421" s="5">
        <f t="shared" si="1210"/>
        <v>115.44125504716688</v>
      </c>
      <c r="AB2421" s="5">
        <f>VLOOKUP(CONCATENATE($F2421," ",$G2421),AllocFactorMatrix,(AB$4+1),FALSE)*$E2426</f>
        <v>1.5162842309093676</v>
      </c>
      <c r="AC2421" s="5">
        <f>VLOOKUP(CONCATENATE($F2421," ",$G2421),AllocFactorMatrix,(AC$4+1),FALSE)*$E2426</f>
        <v>5.1556905343175261</v>
      </c>
      <c r="AD2421" s="5">
        <f>VLOOKUP(CONCATENATE($F2421," ",$G2421),AllocFactorMatrix,(AD$4+1),FALSE)*$E2426</f>
        <v>1.1114015796414956</v>
      </c>
    </row>
    <row r="2422" spans="4:30" hidden="1" outlineLevel="1">
      <c r="D2422" s="7"/>
      <c r="E2422" s="51"/>
      <c r="F2422" s="52" t="str">
        <f>F2426</f>
        <v>TDPLANT</v>
      </c>
      <c r="G2422" s="55" t="str">
        <f>$G$11</f>
        <v>DISTPRI</v>
      </c>
      <c r="H2422" s="4">
        <f t="shared" si="1208"/>
        <v>25980.542851899914</v>
      </c>
      <c r="I2422" s="5">
        <f>VLOOKUP(CONCATENATE($F2422," ",$G2422),AllocFactorMatrix,(I$4+1),FALSE)*$E2426</f>
        <v>17363.904871778745</v>
      </c>
      <c r="J2422" s="5">
        <f>VLOOKUP(CONCATENATE($F2422," ",$G2422),AllocFactorMatrix,(J$4+1),FALSE)*$E2426</f>
        <v>818.4891465405841</v>
      </c>
      <c r="K2422" s="5">
        <f>VLOOKUP(CONCATENATE($F2422," ",$G2422),AllocFactorMatrix,(K$4+1),FALSE)*$E2426</f>
        <v>2971.9843245190445</v>
      </c>
      <c r="L2422" s="5">
        <f>VLOOKUP(CONCATENATE($F2422," ",$G2422),AllocFactorMatrix,(L$4+1),FALSE)*$E2426</f>
        <v>91.849780150583143</v>
      </c>
      <c r="M2422" s="5">
        <f>VLOOKUP(CONCATENATE($F2422," ",$G2422),AllocFactorMatrix,(M$4+1),FALSE)*$E2426</f>
        <v>0</v>
      </c>
      <c r="N2422" s="5">
        <f t="shared" si="1209"/>
        <v>3063.8341046696278</v>
      </c>
      <c r="O2422" s="5">
        <f>VLOOKUP(CONCATENATE($F2422," ",$G2422),AllocFactorMatrix,(O$4+1),FALSE)*$E2426</f>
        <v>2228.4687849454608</v>
      </c>
      <c r="P2422" s="5">
        <f>VLOOKUP(CONCATENATE($F2422," ",$G2422),AllocFactorMatrix,(P$4+1),FALSE)*$E2426</f>
        <v>415.05246115870909</v>
      </c>
      <c r="Q2422" s="5">
        <f>VLOOKUP(CONCATENATE($F2422," ",$G2422),AllocFactorMatrix,(Q$4+1),FALSE)*$E2426</f>
        <v>0</v>
      </c>
      <c r="R2422" s="5">
        <f>VLOOKUP(CONCATENATE($F2422," ",$G2422),AllocFactorMatrix,(R$4+1),FALSE)*$E2426</f>
        <v>0</v>
      </c>
      <c r="S2422" s="5">
        <f t="shared" si="1211"/>
        <v>2643.5212461041701</v>
      </c>
      <c r="T2422" s="5">
        <f>VLOOKUP(CONCATENATE($F2422," ",$G2422),AllocFactorMatrix,(T$4+1),FALSE)*$E2426</f>
        <v>79.443538882386278</v>
      </c>
      <c r="U2422" s="5">
        <f>VLOOKUP(CONCATENATE($F2422," ",$G2422),AllocFactorMatrix,(U$4+1),FALSE)*$E2426</f>
        <v>1281.2445136706126</v>
      </c>
      <c r="V2422" s="5">
        <f>VLOOKUP(CONCATENATE($F2422," ",$G2422),AllocFactorMatrix,(V$4+1),FALSE)*$E2426</f>
        <v>0</v>
      </c>
      <c r="W2422" s="5">
        <f>VLOOKUP(CONCATENATE($F2422," ",$G2422),AllocFactorMatrix,(W$4+1),FALSE)*$E2426</f>
        <v>0</v>
      </c>
      <c r="X2422" s="5">
        <f t="shared" si="1212"/>
        <v>1360.6880525529989</v>
      </c>
      <c r="Y2422" s="5">
        <f>VLOOKUP(CONCATENATE($F2422," ",$G2422),AllocFactorMatrix,(Y$4+1),FALSE)*$E2426</f>
        <v>671.985749314651</v>
      </c>
      <c r="Z2422" s="5">
        <f>VLOOKUP(CONCATENATE($F2422," ",$G2422),AllocFactorMatrix,(Z$4+1),FALSE)*$E2426</f>
        <v>11.211352795325444</v>
      </c>
      <c r="AA2422" s="5">
        <f t="shared" si="1210"/>
        <v>683.19710210997641</v>
      </c>
      <c r="AB2422" s="5">
        <f>VLOOKUP(CONCATENATE($F2422," ",$G2422),AllocFactorMatrix,(AB$4+1),FALSE)*$E2426</f>
        <v>9.0830743139470957</v>
      </c>
      <c r="AC2422" s="5">
        <f>VLOOKUP(CONCATENATE($F2422," ",$G2422),AllocFactorMatrix,(AC$4+1),FALSE)*$E2426</f>
        <v>31.117350691940771</v>
      </c>
      <c r="AD2422" s="5">
        <f>VLOOKUP(CONCATENATE($F2422," ",$G2422),AllocFactorMatrix,(AD$4+1),FALSE)*$E2426</f>
        <v>6.7079031379177474</v>
      </c>
    </row>
    <row r="2423" spans="4:30" hidden="1" outlineLevel="1">
      <c r="D2423" s="7"/>
      <c r="E2423" s="51"/>
      <c r="F2423" s="52" t="str">
        <f>F2426</f>
        <v>TDPLANT</v>
      </c>
      <c r="G2423" s="55" t="str">
        <f>$G$12</f>
        <v>DISTSEC</v>
      </c>
      <c r="H2423" s="4">
        <f t="shared" si="1208"/>
        <v>13453.701487391731</v>
      </c>
      <c r="I2423" s="5">
        <f>VLOOKUP(CONCATENATE($F2423," ",$G2423),AllocFactorMatrix,(I$4+1),FALSE)*$E2426</f>
        <v>10059.352131566966</v>
      </c>
      <c r="J2423" s="5">
        <f>VLOOKUP(CONCATENATE($F2423," ",$G2423),AllocFactorMatrix,(J$4+1),FALSE)*$E2426</f>
        <v>484.9645722726226</v>
      </c>
      <c r="K2423" s="5">
        <f>VLOOKUP(CONCATENATE($F2423," ",$G2423),AllocFactorMatrix,(K$4+1),FALSE)*$E2426</f>
        <v>1463.3402174350513</v>
      </c>
      <c r="L2423" s="5">
        <f>VLOOKUP(CONCATENATE($F2423," ",$G2423),AllocFactorMatrix,(L$4+1),FALSE)*$E2426</f>
        <v>0</v>
      </c>
      <c r="M2423" s="5">
        <f>VLOOKUP(CONCATENATE($F2423," ",$G2423),AllocFactorMatrix,(M$4+1),FALSE)*$E2426</f>
        <v>0</v>
      </c>
      <c r="N2423" s="5">
        <f t="shared" si="1209"/>
        <v>1463.3402174350513</v>
      </c>
      <c r="O2423" s="5">
        <f>VLOOKUP(CONCATENATE($F2423," ",$G2423),AllocFactorMatrix,(O$4+1),FALSE)*$E2426</f>
        <v>932.44608221806993</v>
      </c>
      <c r="P2423" s="5">
        <f>VLOOKUP(CONCATENATE($F2423," ",$G2423),AllocFactorMatrix,(P$4+1),FALSE)*$E2426</f>
        <v>0</v>
      </c>
      <c r="Q2423" s="5">
        <f>VLOOKUP(CONCATENATE($F2423," ",$G2423),AllocFactorMatrix,(Q$4+1),FALSE)*$E2426</f>
        <v>0</v>
      </c>
      <c r="R2423" s="5">
        <f>VLOOKUP(CONCATENATE($F2423," ",$G2423),AllocFactorMatrix,(R$4+1),FALSE)*$E2426</f>
        <v>0</v>
      </c>
      <c r="S2423" s="5">
        <f t="shared" si="1211"/>
        <v>932.44608221806993</v>
      </c>
      <c r="T2423" s="5">
        <f>VLOOKUP(CONCATENATE($F2423," ",$G2423),AllocFactorMatrix,(T$4+1),FALSE)*$E2426</f>
        <v>25.21138591586141</v>
      </c>
      <c r="U2423" s="5">
        <f>VLOOKUP(CONCATENATE($F2423," ",$G2423),AllocFactorMatrix,(U$4+1),FALSE)*$E2426</f>
        <v>0</v>
      </c>
      <c r="V2423" s="5">
        <f>VLOOKUP(CONCATENATE($F2423," ",$G2423),AllocFactorMatrix,(V$4+1),FALSE)*$E2426</f>
        <v>0</v>
      </c>
      <c r="W2423" s="5">
        <f>VLOOKUP(CONCATENATE($F2423," ",$G2423),AllocFactorMatrix,(W$4+1),FALSE)*$E2426</f>
        <v>0</v>
      </c>
      <c r="X2423" s="5">
        <f t="shared" si="1212"/>
        <v>25.21138591586141</v>
      </c>
      <c r="Y2423" s="5">
        <f>VLOOKUP(CONCATENATE($F2423," ",$G2423),AllocFactorMatrix,(Y$4+1),FALSE)*$E2426</f>
        <v>343.92722935601427</v>
      </c>
      <c r="Z2423" s="5">
        <f>VLOOKUP(CONCATENATE($F2423," ",$G2423),AllocFactorMatrix,(Z$4+1),FALSE)*$E2426</f>
        <v>0</v>
      </c>
      <c r="AA2423" s="5">
        <f t="shared" si="1210"/>
        <v>343.92722935601427</v>
      </c>
      <c r="AB2423" s="5">
        <f>VLOOKUP(CONCATENATE($F2423," ",$G2423),AllocFactorMatrix,(AB$4+1),FALSE)*$E2426</f>
        <v>3.5689439227535198</v>
      </c>
      <c r="AC2423" s="5">
        <f>VLOOKUP(CONCATENATE($F2423," ",$G2423),AllocFactorMatrix,(AC$4+1),FALSE)*$E2426</f>
        <v>121.17937288487725</v>
      </c>
      <c r="AD2423" s="5">
        <f>VLOOKUP(CONCATENATE($F2423," ",$G2423),AllocFactorMatrix,(AD$4+1),FALSE)*$E2426</f>
        <v>19.711551819515595</v>
      </c>
    </row>
    <row r="2424" spans="4:30" hidden="1" outlineLevel="1">
      <c r="D2424" s="7"/>
      <c r="E2424" s="51"/>
      <c r="F2424" s="52" t="str">
        <f>F2426</f>
        <v>TDPLANT</v>
      </c>
      <c r="G2424" s="55" t="str">
        <f>$G$13</f>
        <v>ENERGY</v>
      </c>
      <c r="H2424" s="4">
        <f t="shared" si="1208"/>
        <v>0</v>
      </c>
      <c r="I2424" s="5">
        <f>VLOOKUP(CONCATENATE($F2424," ",$G2424),AllocFactorMatrix,(I$4+1),FALSE)*$E2426</f>
        <v>0</v>
      </c>
      <c r="J2424" s="5">
        <f>VLOOKUP(CONCATENATE($F2424," ",$G2424),AllocFactorMatrix,(J$4+1),FALSE)*$E2426</f>
        <v>0</v>
      </c>
      <c r="K2424" s="5">
        <f>VLOOKUP(CONCATENATE($F2424," ",$G2424),AllocFactorMatrix,(K$4+1),FALSE)*$E2426</f>
        <v>0</v>
      </c>
      <c r="L2424" s="5">
        <f>VLOOKUP(CONCATENATE($F2424," ",$G2424),AllocFactorMatrix,(L$4+1),FALSE)*$E2426</f>
        <v>0</v>
      </c>
      <c r="M2424" s="5">
        <f>VLOOKUP(CONCATENATE($F2424," ",$G2424),AllocFactorMatrix,(M$4+1),FALSE)*$E2426</f>
        <v>0</v>
      </c>
      <c r="N2424" s="5">
        <f t="shared" si="1209"/>
        <v>0</v>
      </c>
      <c r="O2424" s="5">
        <f>VLOOKUP(CONCATENATE($F2424," ",$G2424),AllocFactorMatrix,(O$4+1),FALSE)*$E2426</f>
        <v>0</v>
      </c>
      <c r="P2424" s="5">
        <f>VLOOKUP(CONCATENATE($F2424," ",$G2424),AllocFactorMatrix,(P$4+1),FALSE)*$E2426</f>
        <v>0</v>
      </c>
      <c r="Q2424" s="5">
        <f>VLOOKUP(CONCATENATE($F2424," ",$G2424),AllocFactorMatrix,(Q$4+1),FALSE)*$E2426</f>
        <v>0</v>
      </c>
      <c r="R2424" s="5">
        <f>VLOOKUP(CONCATENATE($F2424," ",$G2424),AllocFactorMatrix,(R$4+1),FALSE)*$E2426</f>
        <v>0</v>
      </c>
      <c r="S2424" s="5">
        <f t="shared" si="1211"/>
        <v>0</v>
      </c>
      <c r="T2424" s="5">
        <f>VLOOKUP(CONCATENATE($F2424," ",$G2424),AllocFactorMatrix,(T$4+1),FALSE)*$E2426</f>
        <v>0</v>
      </c>
      <c r="U2424" s="5">
        <f>VLOOKUP(CONCATENATE($F2424," ",$G2424),AllocFactorMatrix,(U$4+1),FALSE)*$E2426</f>
        <v>0</v>
      </c>
      <c r="V2424" s="5">
        <f>VLOOKUP(CONCATENATE($F2424," ",$G2424),AllocFactorMatrix,(V$4+1),FALSE)*$E2426</f>
        <v>0</v>
      </c>
      <c r="W2424" s="5">
        <f>VLOOKUP(CONCATENATE($F2424," ",$G2424),AllocFactorMatrix,(W$4+1),FALSE)*$E2426</f>
        <v>0</v>
      </c>
      <c r="X2424" s="5">
        <f t="shared" si="1212"/>
        <v>0</v>
      </c>
      <c r="Y2424" s="5">
        <f>VLOOKUP(CONCATENATE($F2424," ",$G2424),AllocFactorMatrix,(Y$4+1),FALSE)*$E2426</f>
        <v>0</v>
      </c>
      <c r="Z2424" s="5">
        <f>VLOOKUP(CONCATENATE($F2424," ",$G2424),AllocFactorMatrix,(Z$4+1),FALSE)*$E2426</f>
        <v>0</v>
      </c>
      <c r="AA2424" s="5">
        <f t="shared" si="1210"/>
        <v>0</v>
      </c>
      <c r="AB2424" s="5">
        <f>VLOOKUP(CONCATENATE($F2424," ",$G2424),AllocFactorMatrix,(AB$4+1),FALSE)*$E2426</f>
        <v>0</v>
      </c>
      <c r="AC2424" s="5">
        <f>VLOOKUP(CONCATENATE($F2424," ",$G2424),AllocFactorMatrix,(AC$4+1),FALSE)*$E2426</f>
        <v>0</v>
      </c>
      <c r="AD2424" s="5">
        <f>VLOOKUP(CONCATENATE($F2424," ",$G2424),AllocFactorMatrix,(AD$4+1),FALSE)*$E2426</f>
        <v>0</v>
      </c>
    </row>
    <row r="2425" spans="4:30" hidden="1" outlineLevel="1">
      <c r="D2425" s="7"/>
      <c r="E2425" s="51"/>
      <c r="F2425" s="52" t="str">
        <f>F2426</f>
        <v>TDPLANT</v>
      </c>
      <c r="G2425" s="55" t="str">
        <f>$G$14</f>
        <v>CUSTOMER</v>
      </c>
      <c r="H2425" s="4">
        <f t="shared" si="1208"/>
        <v>6321.5902764313068</v>
      </c>
      <c r="I2425" s="5">
        <f>VLOOKUP(CONCATENATE($F2425," ",$G2425),AllocFactorMatrix,(I$4+1),FALSE)*$E2426</f>
        <v>2877.318113314263</v>
      </c>
      <c r="J2425" s="5">
        <f>VLOOKUP(CONCATENATE($F2425," ",$G2425),AllocFactorMatrix,(J$4+1),FALSE)*$E2426</f>
        <v>774.55705551330539</v>
      </c>
      <c r="K2425" s="5">
        <f>VLOOKUP(CONCATENATE($F2425," ",$G2425),AllocFactorMatrix,(K$4+1),FALSE)*$E2426</f>
        <v>219.71529965936671</v>
      </c>
      <c r="L2425" s="5">
        <f>VLOOKUP(CONCATENATE($F2425," ",$G2425),AllocFactorMatrix,(L$4+1),FALSE)*$E2426</f>
        <v>72.674252920702116</v>
      </c>
      <c r="M2425" s="5">
        <f>VLOOKUP(CONCATENATE($F2425," ",$G2425),AllocFactorMatrix,(M$4+1),FALSE)*$E2426</f>
        <v>11.804630596303866</v>
      </c>
      <c r="N2425" s="5">
        <f t="shared" si="1209"/>
        <v>304.19418317637269</v>
      </c>
      <c r="O2425" s="5">
        <f>VLOOKUP(CONCATENATE($F2425," ",$G2425),AllocFactorMatrix,(O$4+1),FALSE)*$E2426</f>
        <v>63.445632475031395</v>
      </c>
      <c r="P2425" s="5">
        <f>VLOOKUP(CONCATENATE($F2425," ",$G2425),AllocFactorMatrix,(P$4+1),FALSE)*$E2426</f>
        <v>18.86953358775234</v>
      </c>
      <c r="Q2425" s="5">
        <f>VLOOKUP(CONCATENATE($F2425," ",$G2425),AllocFactorMatrix,(Q$4+1),FALSE)*$E2426</f>
        <v>41.129075734630291</v>
      </c>
      <c r="R2425" s="5">
        <f>VLOOKUP(CONCATENATE($F2425," ",$G2425),AllocFactorMatrix,(R$4+1),FALSE)*$E2426</f>
        <v>7.2285901476084673</v>
      </c>
      <c r="S2425" s="5">
        <f t="shared" si="1211"/>
        <v>130.67283194502249</v>
      </c>
      <c r="T2425" s="5">
        <f>VLOOKUP(CONCATENATE($F2425," ",$G2425),AllocFactorMatrix,(T$4+1),FALSE)*$E2426</f>
        <v>0.43652328886157543</v>
      </c>
      <c r="U2425" s="5">
        <f>VLOOKUP(CONCATENATE($F2425," ",$G2425),AllocFactorMatrix,(U$4+1),FALSE)*$E2426</f>
        <v>11.193792617953896</v>
      </c>
      <c r="V2425" s="5">
        <f>VLOOKUP(CONCATENATE($F2425," ",$G2425),AllocFactorMatrix,(V$4+1),FALSE)*$E2426</f>
        <v>60.483893074245508</v>
      </c>
      <c r="W2425" s="5">
        <f>VLOOKUP(CONCATENATE($F2425," ",$G2425),AllocFactorMatrix,(W$4+1),FALSE)*$E2426</f>
        <v>10.842907443399691</v>
      </c>
      <c r="X2425" s="5">
        <f t="shared" si="1212"/>
        <v>82.957116424460679</v>
      </c>
      <c r="Y2425" s="5">
        <f>VLOOKUP(CONCATENATE($F2425," ",$G2425),AllocFactorMatrix,(Y$4+1),FALSE)*$E2426</f>
        <v>17.569917933762987</v>
      </c>
      <c r="Z2425" s="5">
        <f>VLOOKUP(CONCATENATE($F2425," ",$G2425),AllocFactorMatrix,(Z$4+1),FALSE)*$E2426</f>
        <v>0.31981883674377043</v>
      </c>
      <c r="AA2425" s="5">
        <f t="shared" si="1210"/>
        <v>17.889736770506758</v>
      </c>
      <c r="AB2425" s="5">
        <f>VLOOKUP(CONCATENATE($F2425," ",$G2425),AllocFactorMatrix,(AB$4+1),FALSE)*$E2426</f>
        <v>0.32422745328524716</v>
      </c>
      <c r="AC2425" s="5">
        <f>VLOOKUP(CONCATENATE($F2425," ",$G2425),AllocFactorMatrix,(AC$4+1),FALSE)*$E2426</f>
        <v>1904.3618378228437</v>
      </c>
      <c r="AD2425" s="5">
        <f>VLOOKUP(CONCATENATE($F2425," ",$G2425),AllocFactorMatrix,(AD$4+1),FALSE)*$E2426</f>
        <v>229.31517401124705</v>
      </c>
    </row>
    <row r="2426" spans="4:30" collapsed="1">
      <c r="D2426" s="96" t="s">
        <v>663</v>
      </c>
      <c r="E2426" s="61">
        <v>78776</v>
      </c>
      <c r="F2426" s="98" t="s">
        <v>207</v>
      </c>
      <c r="G2426" s="55" t="str">
        <f>$G$15</f>
        <v>TOTAL</v>
      </c>
      <c r="H2426" s="4">
        <f t="shared" si="1208"/>
        <v>78775.999999999971</v>
      </c>
      <c r="I2426" s="5">
        <f>VLOOKUP(CONCATENATE($F2426," ",$G2426),AllocFactorMatrix,(I$4+1),FALSE)*$E2426</f>
        <v>46568.981835862178</v>
      </c>
      <c r="J2426" s="5">
        <f>VLOOKUP(CONCATENATE($F2426," ",$G2426),AllocFactorMatrix,(J$4+1),FALSE)*$E2426</f>
        <v>2877.7720593101917</v>
      </c>
      <c r="K2426" s="5">
        <f>VLOOKUP(CONCATENATE($F2426," ",$G2426),AllocFactorMatrix,(K$4+1),FALSE)*$E2426</f>
        <v>7575.581038816963</v>
      </c>
      <c r="L2426" s="5">
        <f>VLOOKUP(CONCATENATE($F2426," ",$G2426),AllocFactorMatrix,(L$4+1),FALSE)*$E2426</f>
        <v>255.8395603759802</v>
      </c>
      <c r="M2426" s="5">
        <f>VLOOKUP(CONCATENATE($F2426," ",$G2426),AllocFactorMatrix,(M$4+1),FALSE)*$E2426</f>
        <v>20.885482842013257</v>
      </c>
      <c r="N2426" s="5">
        <f t="shared" si="1209"/>
        <v>7852.3060820349565</v>
      </c>
      <c r="O2426" s="5">
        <f>VLOOKUP(CONCATENATE($F2426," ",$G2426),AllocFactorMatrix,(O$4+1),FALSE)*$E2426</f>
        <v>5442.1366000808475</v>
      </c>
      <c r="P2426" s="5">
        <f>VLOOKUP(CONCATENATE($F2426," ",$G2426),AllocFactorMatrix,(P$4+1),FALSE)*$E2426</f>
        <v>846.79648895276398</v>
      </c>
      <c r="Q2426" s="5">
        <f>VLOOKUP(CONCATENATE($F2426," ",$G2426),AllocFactorMatrix,(Q$4+1),FALSE)*$E2426</f>
        <v>237.29668644157442</v>
      </c>
      <c r="R2426" s="5">
        <f>VLOOKUP(CONCATENATE($F2426," ",$G2426),AllocFactorMatrix,(R$4+1),FALSE)*$E2426</f>
        <v>14.112032622892926</v>
      </c>
      <c r="S2426" s="5">
        <f t="shared" si="1211"/>
        <v>6540.3418080980791</v>
      </c>
      <c r="T2426" s="5">
        <f>VLOOKUP(CONCATENATE($F2426," ",$G2426),AllocFactorMatrix,(T$4+1),FALSE)*$E2426</f>
        <v>182.43963462789074</v>
      </c>
      <c r="U2426" s="5">
        <f>VLOOKUP(CONCATENATE($F2426," ",$G2426),AllocFactorMatrix,(U$4+1),FALSE)*$E2426</f>
        <v>2557.7770284210778</v>
      </c>
      <c r="V2426" s="5">
        <f>VLOOKUP(CONCATENATE($F2426," ",$G2426),AllocFactorMatrix,(V$4+1),FALSE)*$E2426</f>
        <v>7113.1192257432431</v>
      </c>
      <c r="W2426" s="5">
        <f>VLOOKUP(CONCATENATE($F2426," ",$G2426),AllocFactorMatrix,(W$4+1),FALSE)*$E2426</f>
        <v>1008.0831969519722</v>
      </c>
      <c r="X2426" s="5">
        <f t="shared" si="1212"/>
        <v>10861.419085744183</v>
      </c>
      <c r="Y2426" s="5">
        <f>VLOOKUP(CONCATENATE($F2426," ",$G2426),AllocFactorMatrix,(Y$4+1),FALSE)*$E2426</f>
        <v>1711.7834535347131</v>
      </c>
      <c r="Z2426" s="5">
        <f>VLOOKUP(CONCATENATE($F2426," ",$G2426),AllocFactorMatrix,(Z$4+1),FALSE)*$E2426</f>
        <v>22.927959863283359</v>
      </c>
      <c r="AA2426" s="5">
        <f t="shared" si="1210"/>
        <v>1734.7114133979965</v>
      </c>
      <c r="AB2426" s="5">
        <f>VLOOKUP(CONCATENATE($F2426," ",$G2426),AllocFactorMatrix,(AB$4+1),FALSE)*$E2426</f>
        <v>21.807433070110132</v>
      </c>
      <c r="AC2426" s="5">
        <f>VLOOKUP(CONCATENATE($F2426," ",$G2426),AllocFactorMatrix,(AC$4+1),FALSE)*$E2426</f>
        <v>2061.814251933979</v>
      </c>
      <c r="AD2426" s="5">
        <f>VLOOKUP(CONCATENATE($F2426," ",$G2426),AllocFactorMatrix,(AD$4+1),FALSE)*$E2426</f>
        <v>256.84603054832189</v>
      </c>
    </row>
    <row r="2427" spans="4:30" hidden="1" outlineLevel="1">
      <c r="D2427" s="7"/>
      <c r="E2427" s="51"/>
      <c r="F2427" s="52" t="str">
        <f>F2434</f>
        <v>RB_GUP</v>
      </c>
      <c r="G2427" s="55" t="str">
        <f>$G$8</f>
        <v>PRODUCTION</v>
      </c>
      <c r="H2427" s="4">
        <f t="shared" ref="H2427:H2434" ca="1" si="1213">SUBTOTAL(9,I2427:AD2427)</f>
        <v>229362.91231808849</v>
      </c>
      <c r="I2427" s="5">
        <f ca="1">VLOOKUP(CONCATENATE($F2427," ",$G2427),AllocFactorMatrix,(I$4+1),FALSE)*$E2434</f>
        <v>127343.77679096417</v>
      </c>
      <c r="J2427" s="5">
        <f ca="1">VLOOKUP(CONCATENATE($F2427," ",$G2427),AllocFactorMatrix,(J$4+1),FALSE)*$E2434</f>
        <v>5859.7080895293875</v>
      </c>
      <c r="K2427" s="5">
        <f ca="1">VLOOKUP(CONCATENATE($F2427," ",$G2427),AllocFactorMatrix,(K$4+1),FALSE)*$E2434</f>
        <v>19303.560933908873</v>
      </c>
      <c r="L2427" s="5">
        <f ca="1">VLOOKUP(CONCATENATE($F2427," ",$G2427),AllocFactorMatrix,(L$4+1),FALSE)*$E2434</f>
        <v>482.33436287828539</v>
      </c>
      <c r="M2427" s="5">
        <f ca="1">VLOOKUP(CONCATENATE($F2427," ",$G2427),AllocFactorMatrix,(M$4+1),FALSE)*$E2434</f>
        <v>62.090777943058967</v>
      </c>
      <c r="N2427" s="5">
        <f t="shared" ref="N2427:N2434" ca="1" si="1214">SUBTOTAL(9,K2427:M2427)</f>
        <v>19847.986074730219</v>
      </c>
      <c r="O2427" s="5">
        <f ca="1">VLOOKUP(CONCATENATE($F2427," ",$G2427),AllocFactorMatrix,(O$4+1),FALSE)*$E2434</f>
        <v>14684.479721187286</v>
      </c>
      <c r="P2427" s="5">
        <f ca="1">VLOOKUP(CONCATENATE($F2427," ",$G2427),AllocFactorMatrix,(P$4+1),FALSE)*$E2434</f>
        <v>2657.9187317481433</v>
      </c>
      <c r="Q2427" s="5">
        <f ca="1">VLOOKUP(CONCATENATE($F2427," ",$G2427),AllocFactorMatrix,(Q$4+1),FALSE)*$E2434</f>
        <v>1028.0642001158881</v>
      </c>
      <c r="R2427" s="5">
        <f ca="1">VLOOKUP(CONCATENATE($F2427," ",$G2427),AllocFactorMatrix,(R$4+1),FALSE)*$E2434</f>
        <v>22.151415772976073</v>
      </c>
      <c r="S2427" s="5">
        <f ca="1">SUBTOTAL(9,O2427:R2427)</f>
        <v>18392.614068824296</v>
      </c>
      <c r="T2427" s="5">
        <f ca="1">VLOOKUP(CONCATENATE($F2427," ",$G2427),AllocFactorMatrix,(T$4+1),FALSE)*$E2434</f>
        <v>466.2858427149431</v>
      </c>
      <c r="U2427" s="5">
        <f ca="1">VLOOKUP(CONCATENATE($F2427," ",$G2427),AllocFactorMatrix,(U$4+1),FALSE)*$E2434</f>
        <v>7424.0812011841463</v>
      </c>
      <c r="V2427" s="5">
        <f ca="1">VLOOKUP(CONCATENATE($F2427," ",$G2427),AllocFactorMatrix,(V$4+1),FALSE)*$E2434</f>
        <v>40262.305317844141</v>
      </c>
      <c r="W2427" s="5">
        <f ca="1">VLOOKUP(CONCATENATE($F2427," ",$G2427),AllocFactorMatrix,(W$4+1),FALSE)*$E2434</f>
        <v>5297.4184868793</v>
      </c>
      <c r="X2427" s="5">
        <f ca="1">SUBTOTAL(9,T2427:W2427)</f>
        <v>53450.090848622531</v>
      </c>
      <c r="Y2427" s="5">
        <f ca="1">VLOOKUP(CONCATENATE($F2427," ",$G2427),AllocFactorMatrix,(Y$4+1),FALSE)*$E2434</f>
        <v>4327.9430278118152</v>
      </c>
      <c r="Z2427" s="5">
        <f ca="1">VLOOKUP(CONCATENATE($F2427," ",$G2427),AllocFactorMatrix,(Z$4+1),FALSE)*$E2434</f>
        <v>89.963578754074035</v>
      </c>
      <c r="AA2427" s="5">
        <f t="shared" ref="AA2427:AA2434" ca="1" si="1215">SUBTOTAL(9,Y2427:Z2427)</f>
        <v>4417.906606565889</v>
      </c>
      <c r="AB2427" s="5">
        <f ca="1">VLOOKUP(CONCATENATE($F2427," ",$G2427),AllocFactorMatrix,(AB$4+1),FALSE)*$E2434</f>
        <v>50.829838852004016</v>
      </c>
      <c r="AC2427" s="5">
        <f ca="1">VLOOKUP(CONCATENATE($F2427," ",$G2427),AllocFactorMatrix,(AC$4+1),FALSE)*$E2434</f>
        <v>0</v>
      </c>
      <c r="AD2427" s="5">
        <f ca="1">VLOOKUP(CONCATENATE($F2427," ",$G2427),AllocFactorMatrix,(AD$4+1),FALSE)*$E2434</f>
        <v>0</v>
      </c>
    </row>
    <row r="2428" spans="4:30" hidden="1" outlineLevel="1">
      <c r="D2428" s="7"/>
      <c r="E2428" s="51"/>
      <c r="F2428" s="52" t="str">
        <f>F2434</f>
        <v>RB_GUP</v>
      </c>
      <c r="G2428" s="55" t="str">
        <f>$G$9</f>
        <v>BULKTRAN</v>
      </c>
      <c r="H2428" s="4">
        <f t="shared" ca="1" si="1213"/>
        <v>121567.39346488891</v>
      </c>
      <c r="I2428" s="5">
        <f ca="1">VLOOKUP(CONCATENATE($F2428," ",$G2428),AllocFactorMatrix,(I$4+1),FALSE)*$E2434</f>
        <v>59882.030214985622</v>
      </c>
      <c r="J2428" s="5">
        <f ca="1">VLOOKUP(CONCATENATE($F2428," ",$G2428),AllocFactorMatrix,(J$4+1),FALSE)*$E2434</f>
        <v>2960.1827254330547</v>
      </c>
      <c r="K2428" s="5">
        <f ca="1">VLOOKUP(CONCATENATE($F2428," ",$G2428),AllocFactorMatrix,(K$4+1),FALSE)*$E2434</f>
        <v>10842.979672864731</v>
      </c>
      <c r="L2428" s="5">
        <f ca="1">VLOOKUP(CONCATENATE($F2428," ",$G2428),AllocFactorMatrix,(L$4+1),FALSE)*$E2434</f>
        <v>341.29850321126997</v>
      </c>
      <c r="M2428" s="5">
        <f ca="1">VLOOKUP(CONCATENATE($F2428," ",$G2428),AllocFactorMatrix,(M$4+1),FALSE)*$E2434</f>
        <v>32.005881533145704</v>
      </c>
      <c r="N2428" s="5">
        <f t="shared" ca="1" si="1214"/>
        <v>11216.284057609146</v>
      </c>
      <c r="O2428" s="5">
        <f ca="1">VLOOKUP(CONCATENATE($F2428," ",$G2428),AllocFactorMatrix,(O$4+1),FALSE)*$E2434</f>
        <v>8242.3512935682265</v>
      </c>
      <c r="P2428" s="5">
        <f ca="1">VLOOKUP(CONCATENATE($F2428," ",$G2428),AllocFactorMatrix,(P$4+1),FALSE)*$E2434</f>
        <v>1535.7901782270574</v>
      </c>
      <c r="Q2428" s="5">
        <f ca="1">VLOOKUP(CONCATENATE($F2428," ",$G2428),AllocFactorMatrix,(Q$4+1),FALSE)*$E2434</f>
        <v>693.99498512695163</v>
      </c>
      <c r="R2428" s="5">
        <f ca="1">VLOOKUP(CONCATENATE($F2428," ",$G2428),AllocFactorMatrix,(R$4+1),FALSE)*$E2434</f>
        <v>31.208178727335994</v>
      </c>
      <c r="S2428" s="5">
        <f t="shared" ref="S2428:S2434" ca="1" si="1216">SUBTOTAL(9,O2428:R2428)</f>
        <v>10503.344635649572</v>
      </c>
      <c r="T2428" s="5">
        <f ca="1">VLOOKUP(CONCATENATE($F2428," ",$G2428),AllocFactorMatrix,(T$4+1),FALSE)*$E2434</f>
        <v>287.92644213824991</v>
      </c>
      <c r="U2428" s="5">
        <f ca="1">VLOOKUP(CONCATENATE($F2428," ",$G2428),AllocFactorMatrix,(U$4+1),FALSE)*$E2434</f>
        <v>4711.8671681546166</v>
      </c>
      <c r="V2428" s="5">
        <f ca="1">VLOOKUP(CONCATENATE($F2428," ",$G2428),AllocFactorMatrix,(V$4+1),FALSE)*$E2434</f>
        <v>24902.350379833544</v>
      </c>
      <c r="W2428" s="5">
        <f ca="1">VLOOKUP(CONCATENATE($F2428," ",$G2428),AllocFactorMatrix,(W$4+1),FALSE)*$E2434</f>
        <v>4496.9517404703165</v>
      </c>
      <c r="X2428" s="5">
        <f t="shared" ref="X2428:X2434" ca="1" si="1217">SUBTOTAL(9,T2428:W2428)</f>
        <v>34399.095730596724</v>
      </c>
      <c r="Y2428" s="5">
        <f ca="1">VLOOKUP(CONCATENATE($F2428," ",$G2428),AllocFactorMatrix,(Y$4+1),FALSE)*$E2434</f>
        <v>2531.2130032874861</v>
      </c>
      <c r="Z2428" s="5">
        <f ca="1">VLOOKUP(CONCATENATE($F2428," ",$G2428),AllocFactorMatrix,(Z$4+1),FALSE)*$E2434</f>
        <v>42.396850259941381</v>
      </c>
      <c r="AA2428" s="5">
        <f t="shared" ca="1" si="1215"/>
        <v>2573.6098535474275</v>
      </c>
      <c r="AB2428" s="5">
        <f ca="1">VLOOKUP(CONCATENATE($F2428," ",$G2428),AllocFactorMatrix,(AB$4+1),FALSE)*$E2434</f>
        <v>32.846247067372147</v>
      </c>
      <c r="AC2428" s="5">
        <f ca="1">VLOOKUP(CONCATENATE($F2428," ",$G2428),AllocFactorMatrix,(AC$4+1),FALSE)*$E2434</f>
        <v>0</v>
      </c>
      <c r="AD2428" s="5">
        <f ca="1">VLOOKUP(CONCATENATE($F2428," ",$G2428),AllocFactorMatrix,(AD$4+1),FALSE)*$E2434</f>
        <v>0</v>
      </c>
    </row>
    <row r="2429" spans="4:30" hidden="1" outlineLevel="1">
      <c r="D2429" s="7"/>
      <c r="E2429" s="51"/>
      <c r="F2429" s="52" t="str">
        <f>F2434</f>
        <v>RB_GUP</v>
      </c>
      <c r="G2429" s="55" t="str">
        <f>$G$10</f>
        <v>SUBTRAN</v>
      </c>
      <c r="H2429" s="4">
        <f t="shared" ca="1" si="1213"/>
        <v>26704.706721263035</v>
      </c>
      <c r="I2429" s="5">
        <f ca="1">VLOOKUP(CONCATENATE($F2429," ",$G2429),AllocFactorMatrix,(I$4+1),FALSE)*$E2434</f>
        <v>13001.651992248622</v>
      </c>
      <c r="J2429" s="5">
        <f ca="1">VLOOKUP(CONCATENATE($F2429," ",$G2429),AllocFactorMatrix,(J$4+1),FALSE)*$E2434</f>
        <v>627.47673332601278</v>
      </c>
      <c r="K2429" s="5">
        <f ca="1">VLOOKUP(CONCATENATE($F2429," ",$G2429),AllocFactorMatrix,(K$4+1),FALSE)*$E2434</f>
        <v>2282.7296751247031</v>
      </c>
      <c r="L2429" s="5">
        <f ca="1">VLOOKUP(CONCATENATE($F2429," ",$G2429),AllocFactorMatrix,(L$4+1),FALSE)*$E2434</f>
        <v>70.511371894447734</v>
      </c>
      <c r="M2429" s="5">
        <f ca="1">VLOOKUP(CONCATENATE($F2429," ",$G2429),AllocFactorMatrix,(M$4+1),FALSE)*$E2434</f>
        <v>8.7818184580540706</v>
      </c>
      <c r="N2429" s="5">
        <f t="shared" ca="1" si="1214"/>
        <v>2362.022865477205</v>
      </c>
      <c r="O2429" s="5">
        <f ca="1">VLOOKUP(CONCATENATE($F2429," ",$G2429),AllocFactorMatrix,(O$4+1),FALSE)*$E2434</f>
        <v>1724.6379481993615</v>
      </c>
      <c r="P2429" s="5">
        <f ca="1">VLOOKUP(CONCATENATE($F2429," ",$G2429),AllocFactorMatrix,(P$4+1),FALSE)*$E2434</f>
        <v>320.60818302862219</v>
      </c>
      <c r="Q2429" s="5">
        <f ca="1">VLOOKUP(CONCATENATE($F2429," ",$G2429),AllocFactorMatrix,(Q$4+1),FALSE)*$E2434</f>
        <v>190.76568907220411</v>
      </c>
      <c r="R2429" s="5">
        <f ca="1">VLOOKUP(CONCATENATE($F2429," ",$G2429),AllocFactorMatrix,(R$4+1),FALSE)*$E2434</f>
        <v>0</v>
      </c>
      <c r="S2429" s="5">
        <f t="shared" ca="1" si="1216"/>
        <v>2236.011820300188</v>
      </c>
      <c r="T2429" s="5">
        <f ca="1">VLOOKUP(CONCATENATE($F2429," ",$G2429),AllocFactorMatrix,(T$4+1),FALSE)*$E2434</f>
        <v>60.221395856308568</v>
      </c>
      <c r="U2429" s="5">
        <f ca="1">VLOOKUP(CONCATENATE($F2429," ",$G2429),AllocFactorMatrix,(U$4+1),FALSE)*$E2434</f>
        <v>985.85863325219032</v>
      </c>
      <c r="V2429" s="5">
        <f ca="1">VLOOKUP(CONCATENATE($F2429," ",$G2429),AllocFactorMatrix,(V$4+1),FALSE)*$E2434</f>
        <v>6868.164685816022</v>
      </c>
      <c r="W2429" s="5">
        <f ca="1">VLOOKUP(CONCATENATE($F2429," ",$G2429),AllocFactorMatrix,(W$4+1),FALSE)*$E2434</f>
        <v>0</v>
      </c>
      <c r="X2429" s="5">
        <f t="shared" ca="1" si="1217"/>
        <v>7914.2447149245208</v>
      </c>
      <c r="Y2429" s="5">
        <f ca="1">VLOOKUP(CONCATENATE($F2429," ",$G2429),AllocFactorMatrix,(Y$4+1),FALSE)*$E2434</f>
        <v>519.06549473757264</v>
      </c>
      <c r="Z2429" s="5">
        <f ca="1">VLOOKUP(CONCATENATE($F2429," ",$G2429),AllocFactorMatrix,(Z$4+1),FALSE)*$E2434</f>
        <v>8.6528358992696823</v>
      </c>
      <c r="AA2429" s="5">
        <f t="shared" ca="1" si="1215"/>
        <v>527.71833063684232</v>
      </c>
      <c r="AB2429" s="5">
        <f ca="1">VLOOKUP(CONCATENATE($F2429," ",$G2429),AllocFactorMatrix,(AB$4+1),FALSE)*$E2434</f>
        <v>6.9314127153202447</v>
      </c>
      <c r="AC2429" s="5">
        <f ca="1">VLOOKUP(CONCATENATE($F2429," ",$G2429),AllocFactorMatrix,(AC$4+1),FALSE)*$E2434</f>
        <v>23.56828502027782</v>
      </c>
      <c r="AD2429" s="5">
        <f ca="1">VLOOKUP(CONCATENATE($F2429," ",$G2429),AllocFactorMatrix,(AD$4+1),FALSE)*$E2434</f>
        <v>5.0805666140404053</v>
      </c>
    </row>
    <row r="2430" spans="4:30" hidden="1" outlineLevel="1">
      <c r="D2430" s="7"/>
      <c r="E2430" s="51"/>
      <c r="F2430" s="52" t="str">
        <f>F2434</f>
        <v>RB_GUP</v>
      </c>
      <c r="G2430" s="55" t="str">
        <f>$G$11</f>
        <v>DISTPRI</v>
      </c>
      <c r="H2430" s="4">
        <f t="shared" ca="1" si="1213"/>
        <v>122529.66943853142</v>
      </c>
      <c r="I2430" s="5">
        <f ca="1">VLOOKUP(CONCATENATE($F2430," ",$G2430),AllocFactorMatrix,(I$4+1),FALSE)*$E2434</f>
        <v>81891.804040790783</v>
      </c>
      <c r="J2430" s="5">
        <f ca="1">VLOOKUP(CONCATENATE($F2430," ",$G2430),AllocFactorMatrix,(J$4+1),FALSE)*$E2434</f>
        <v>3860.1658609034621</v>
      </c>
      <c r="K2430" s="5">
        <f ca="1">VLOOKUP(CONCATENATE($F2430," ",$G2430),AllocFactorMatrix,(K$4+1),FALSE)*$E2434</f>
        <v>14016.499152294873</v>
      </c>
      <c r="L2430" s="5">
        <f ca="1">VLOOKUP(CONCATENATE($F2430," ",$G2430),AllocFactorMatrix,(L$4+1),FALSE)*$E2434</f>
        <v>433.18275772785591</v>
      </c>
      <c r="M2430" s="5">
        <f ca="1">VLOOKUP(CONCATENATE($F2430," ",$G2430),AllocFactorMatrix,(M$4+1),FALSE)*$E2434</f>
        <v>0</v>
      </c>
      <c r="N2430" s="5">
        <f t="shared" ca="1" si="1214"/>
        <v>14449.681910022729</v>
      </c>
      <c r="O2430" s="5">
        <f ca="1">VLOOKUP(CONCATENATE($F2430," ",$G2430),AllocFactorMatrix,(O$4+1),FALSE)*$E2434</f>
        <v>10509.924489644956</v>
      </c>
      <c r="P2430" s="5">
        <f ca="1">VLOOKUP(CONCATENATE($F2430," ",$G2430),AllocFactorMatrix,(P$4+1),FALSE)*$E2434</f>
        <v>1957.4741434514142</v>
      </c>
      <c r="Q2430" s="5">
        <f ca="1">VLOOKUP(CONCATENATE($F2430," ",$G2430),AllocFactorMatrix,(Q$4+1),FALSE)*$E2434</f>
        <v>0</v>
      </c>
      <c r="R2430" s="5">
        <f ca="1">VLOOKUP(CONCATENATE($F2430," ",$G2430),AllocFactorMatrix,(R$4+1),FALSE)*$E2434</f>
        <v>0</v>
      </c>
      <c r="S2430" s="5">
        <f t="shared" ca="1" si="1216"/>
        <v>12467.398633096371</v>
      </c>
      <c r="T2430" s="5">
        <f ca="1">VLOOKUP(CONCATENATE($F2430," ",$G2430),AllocFactorMatrix,(T$4+1),FALSE)*$E2434</f>
        <v>374.67233128171785</v>
      </c>
      <c r="U2430" s="5">
        <f ca="1">VLOOKUP(CONCATENATE($F2430," ",$G2430),AllocFactorMatrix,(U$4+1),FALSE)*$E2434</f>
        <v>6042.6168777497942</v>
      </c>
      <c r="V2430" s="5">
        <f ca="1">VLOOKUP(CONCATENATE($F2430," ",$G2430),AllocFactorMatrix,(V$4+1),FALSE)*$E2434</f>
        <v>0</v>
      </c>
      <c r="W2430" s="5">
        <f ca="1">VLOOKUP(CONCATENATE($F2430," ",$G2430),AllocFactorMatrix,(W$4+1),FALSE)*$E2434</f>
        <v>0</v>
      </c>
      <c r="X2430" s="5">
        <f t="shared" ca="1" si="1217"/>
        <v>6417.2892090315117</v>
      </c>
      <c r="Y2430" s="5">
        <f ca="1">VLOOKUP(CONCATENATE($F2430," ",$G2430),AllocFactorMatrix,(Y$4+1),FALSE)*$E2434</f>
        <v>3169.22522367183</v>
      </c>
      <c r="Z2430" s="5">
        <f ca="1">VLOOKUP(CONCATENATE($F2430," ",$G2430),AllocFactorMatrix,(Z$4+1),FALSE)*$E2434</f>
        <v>52.875082703267083</v>
      </c>
      <c r="AA2430" s="5">
        <f t="shared" ca="1" si="1215"/>
        <v>3222.1003063750973</v>
      </c>
      <c r="AB2430" s="5">
        <f ca="1">VLOOKUP(CONCATENATE($F2430," ",$G2430),AllocFactorMatrix,(AB$4+1),FALSE)*$E2434</f>
        <v>42.837676622764093</v>
      </c>
      <c r="AC2430" s="5">
        <f ca="1">VLOOKUP(CONCATENATE($F2430," ",$G2430),AllocFactorMatrix,(AC$4+1),FALSE)*$E2434</f>
        <v>146.75592868943988</v>
      </c>
      <c r="AD2430" s="5">
        <f ca="1">VLOOKUP(CONCATENATE($F2430," ",$G2430),AllocFactorMatrix,(AD$4+1),FALSE)*$E2434</f>
        <v>31.635872999268141</v>
      </c>
    </row>
    <row r="2431" spans="4:30" hidden="1" outlineLevel="1">
      <c r="D2431" s="7"/>
      <c r="E2431" s="51"/>
      <c r="F2431" s="52" t="str">
        <f>F2434</f>
        <v>RB_GUP</v>
      </c>
      <c r="G2431" s="55" t="str">
        <f>$G$12</f>
        <v>DISTSEC</v>
      </c>
      <c r="H2431" s="4">
        <f t="shared" ca="1" si="1213"/>
        <v>63051.965168040842</v>
      </c>
      <c r="I2431" s="5">
        <f ca="1">VLOOKUP(CONCATENATE($F2431," ",$G2431),AllocFactorMatrix,(I$4+1),FALSE)*$E2434</f>
        <v>47144.045882616207</v>
      </c>
      <c r="J2431" s="5">
        <f ca="1">VLOOKUP(CONCATENATE($F2431," ",$G2431),AllocFactorMatrix,(J$4+1),FALSE)*$E2434</f>
        <v>2272.829477250084</v>
      </c>
      <c r="K2431" s="5">
        <f ca="1">VLOOKUP(CONCATENATE($F2431," ",$G2431),AllocFactorMatrix,(K$4+1),FALSE)*$E2434</f>
        <v>6858.0737059742705</v>
      </c>
      <c r="L2431" s="5">
        <f ca="1">VLOOKUP(CONCATENATE($F2431," ",$G2431),AllocFactorMatrix,(L$4+1),FALSE)*$E2434</f>
        <v>0</v>
      </c>
      <c r="M2431" s="5">
        <f ca="1">VLOOKUP(CONCATENATE($F2431," ",$G2431),AllocFactorMatrix,(M$4+1),FALSE)*$E2434</f>
        <v>0</v>
      </c>
      <c r="N2431" s="5">
        <f t="shared" ca="1" si="1214"/>
        <v>6858.0737059742705</v>
      </c>
      <c r="O2431" s="5">
        <f ca="1">VLOOKUP(CONCATENATE($F2431," ",$G2431),AllocFactorMatrix,(O$4+1),FALSE)*$E2434</f>
        <v>4369.9912587021436</v>
      </c>
      <c r="P2431" s="5">
        <f ca="1">VLOOKUP(CONCATENATE($F2431," ",$G2431),AllocFactorMatrix,(P$4+1),FALSE)*$E2434</f>
        <v>0</v>
      </c>
      <c r="Q2431" s="5">
        <f ca="1">VLOOKUP(CONCATENATE($F2431," ",$G2431),AllocFactorMatrix,(Q$4+1),FALSE)*$E2434</f>
        <v>0</v>
      </c>
      <c r="R2431" s="5">
        <f ca="1">VLOOKUP(CONCATENATE($F2431," ",$G2431),AllocFactorMatrix,(R$4+1),FALSE)*$E2434</f>
        <v>0</v>
      </c>
      <c r="S2431" s="5">
        <f t="shared" ca="1" si="1216"/>
        <v>4369.9912587021436</v>
      </c>
      <c r="T2431" s="5">
        <f ca="1">VLOOKUP(CONCATENATE($F2431," ",$G2431),AllocFactorMatrix,(T$4+1),FALSE)*$E2434</f>
        <v>118.15539597743151</v>
      </c>
      <c r="U2431" s="5">
        <f ca="1">VLOOKUP(CONCATENATE($F2431," ",$G2431),AllocFactorMatrix,(U$4+1),FALSE)*$E2434</f>
        <v>0</v>
      </c>
      <c r="V2431" s="5">
        <f ca="1">VLOOKUP(CONCATENATE($F2431," ",$G2431),AllocFactorMatrix,(V$4+1),FALSE)*$E2434</f>
        <v>0</v>
      </c>
      <c r="W2431" s="5">
        <f ca="1">VLOOKUP(CONCATENATE($F2431," ",$G2431),AllocFactorMatrix,(W$4+1),FALSE)*$E2434</f>
        <v>0</v>
      </c>
      <c r="X2431" s="5">
        <f t="shared" ca="1" si="1217"/>
        <v>118.15539597743151</v>
      </c>
      <c r="Y2431" s="5">
        <f ca="1">VLOOKUP(CONCATENATE($F2431," ",$G2431),AllocFactorMatrix,(Y$4+1),FALSE)*$E2434</f>
        <v>1611.845461713179</v>
      </c>
      <c r="Z2431" s="5">
        <f ca="1">VLOOKUP(CONCATENATE($F2431," ",$G2431),AllocFactorMatrix,(Z$4+1),FALSE)*$E2434</f>
        <v>0</v>
      </c>
      <c r="AA2431" s="5">
        <f t="shared" ca="1" si="1215"/>
        <v>1611.845461713179</v>
      </c>
      <c r="AB2431" s="5">
        <f ca="1">VLOOKUP(CONCATENATE($F2431," ",$G2431),AllocFactorMatrix,(AB$4+1),FALSE)*$E2434</f>
        <v>16.726172207331494</v>
      </c>
      <c r="AC2431" s="5">
        <f ca="1">VLOOKUP(CONCATENATE($F2431," ",$G2431),AllocFactorMatrix,(AC$4+1),FALSE)*$E2434</f>
        <v>567.91787787047122</v>
      </c>
      <c r="AD2431" s="5">
        <f ca="1">VLOOKUP(CONCATENATE($F2431," ",$G2431),AllocFactorMatrix,(AD$4+1),FALSE)*$E2434</f>
        <v>92.379935729723201</v>
      </c>
    </row>
    <row r="2432" spans="4:30" hidden="1" outlineLevel="1">
      <c r="D2432" s="7"/>
      <c r="E2432" s="51"/>
      <c r="F2432" s="52" t="str">
        <f>F2434</f>
        <v>RB_GUP</v>
      </c>
      <c r="G2432" s="55" t="str">
        <f>$G$13</f>
        <v>ENERGY</v>
      </c>
      <c r="H2432" s="4">
        <f t="shared" ca="1" si="1213"/>
        <v>1938.0207475928537</v>
      </c>
      <c r="I2432" s="5">
        <f ca="1">VLOOKUP(CONCATENATE($F2432," ",$G2432),AllocFactorMatrix,(I$4+1),FALSE)*$E2434</f>
        <v>727.19788304152087</v>
      </c>
      <c r="J2432" s="5">
        <f ca="1">VLOOKUP(CONCATENATE($F2432," ",$G2432),AllocFactorMatrix,(J$4+1),FALSE)*$E2434</f>
        <v>47.127121824539024</v>
      </c>
      <c r="K2432" s="5">
        <f ca="1">VLOOKUP(CONCATENATE($F2432," ",$G2432),AllocFactorMatrix,(K$4+1),FALSE)*$E2434</f>
        <v>158.11660247716355</v>
      </c>
      <c r="L2432" s="5">
        <f ca="1">VLOOKUP(CONCATENATE($F2432," ",$G2432),AllocFactorMatrix,(L$4+1),FALSE)*$E2434</f>
        <v>5.0253045883175931</v>
      </c>
      <c r="M2432" s="5">
        <f ca="1">VLOOKUP(CONCATENATE($F2432," ",$G2432),AllocFactorMatrix,(M$4+1),FALSE)*$E2434</f>
        <v>0.46327433617709246</v>
      </c>
      <c r="N2432" s="5">
        <f t="shared" ca="1" si="1214"/>
        <v>163.60518140165823</v>
      </c>
      <c r="O2432" s="5">
        <f ca="1">VLOOKUP(CONCATENATE($F2432," ",$G2432),AllocFactorMatrix,(O$4+1),FALSE)*$E2434</f>
        <v>144.15711272030768</v>
      </c>
      <c r="P2432" s="5">
        <f ca="1">VLOOKUP(CONCATENATE($F2432," ",$G2432),AllocFactorMatrix,(P$4+1),FALSE)*$E2434</f>
        <v>26.723954875356334</v>
      </c>
      <c r="Q2432" s="5">
        <f ca="1">VLOOKUP(CONCATENATE($F2432," ",$G2432),AllocFactorMatrix,(Q$4+1),FALSE)*$E2434</f>
        <v>12.142681070967019</v>
      </c>
      <c r="R2432" s="5">
        <f ca="1">VLOOKUP(CONCATENATE($F2432," ",$G2432),AllocFactorMatrix,(R$4+1),FALSE)*$E2434</f>
        <v>0.56262066274907574</v>
      </c>
      <c r="S2432" s="5">
        <f t="shared" ca="1" si="1216"/>
        <v>183.58636932938012</v>
      </c>
      <c r="T2432" s="5">
        <f ca="1">VLOOKUP(CONCATENATE($F2432," ",$G2432),AllocFactorMatrix,(T$4+1),FALSE)*$E2434</f>
        <v>5.5243737366240877</v>
      </c>
      <c r="U2432" s="5">
        <f ca="1">VLOOKUP(CONCATENATE($F2432," ",$G2432),AllocFactorMatrix,(U$4+1),FALSE)*$E2434</f>
        <v>96.999726863450007</v>
      </c>
      <c r="V2432" s="5">
        <f ca="1">VLOOKUP(CONCATENATE($F2432," ",$G2432),AllocFactorMatrix,(V$4+1),FALSE)*$E2434</f>
        <v>550.7241768942057</v>
      </c>
      <c r="W2432" s="5">
        <f ca="1">VLOOKUP(CONCATENATE($F2432," ",$G2432),AllocFactorMatrix,(W$4+1),FALSE)*$E2434</f>
        <v>104.48526587044435</v>
      </c>
      <c r="X2432" s="5">
        <f t="shared" ca="1" si="1217"/>
        <v>757.73354336472414</v>
      </c>
      <c r="Y2432" s="5">
        <f ca="1">VLOOKUP(CONCATENATE($F2432," ",$G2432),AllocFactorMatrix,(Y$4+1),FALSE)*$E2434</f>
        <v>39.056507231473795</v>
      </c>
      <c r="Z2432" s="5">
        <f ca="1">VLOOKUP(CONCATENATE($F2432," ",$G2432),AllocFactorMatrix,(Z$4+1),FALSE)*$E2434</f>
        <v>0.63577767562244958</v>
      </c>
      <c r="AA2432" s="5">
        <f t="shared" ca="1" si="1215"/>
        <v>39.692284907096244</v>
      </c>
      <c r="AB2432" s="5">
        <f ca="1">VLOOKUP(CONCATENATE($F2432," ",$G2432),AllocFactorMatrix,(AB$4+1),FALSE)*$E2434</f>
        <v>0.70915885495564546</v>
      </c>
      <c r="AC2432" s="5">
        <f ca="1">VLOOKUP(CONCATENATE($F2432," ",$G2432),AllocFactorMatrix,(AC$4+1),FALSE)*$E2434</f>
        <v>15.334610617084055</v>
      </c>
      <c r="AD2432" s="5">
        <f ca="1">VLOOKUP(CONCATENATE($F2432," ",$G2432),AllocFactorMatrix,(AD$4+1),FALSE)*$E2434</f>
        <v>3.0345942518954447</v>
      </c>
    </row>
    <row r="2433" spans="3:30" hidden="1" outlineLevel="1">
      <c r="D2433" s="7"/>
      <c r="E2433" s="51"/>
      <c r="F2433" s="52" t="str">
        <f>F2434</f>
        <v>RB_GUP</v>
      </c>
      <c r="G2433" s="55" t="str">
        <f>$G$14</f>
        <v>CUSTOMER</v>
      </c>
      <c r="H2433" s="4">
        <f t="shared" ca="1" si="1213"/>
        <v>30352.332141594321</v>
      </c>
      <c r="I2433" s="5">
        <f ca="1">VLOOKUP(CONCATENATE($F2433," ",$G2433),AllocFactorMatrix,(I$4+1),FALSE)*$E2434</f>
        <v>14193.923768487921</v>
      </c>
      <c r="J2433" s="5">
        <f ca="1">VLOOKUP(CONCATENATE($F2433," ",$G2433),AllocFactorMatrix,(J$4+1),FALSE)*$E2434</f>
        <v>3718.5730180777891</v>
      </c>
      <c r="K2433" s="5">
        <f ca="1">VLOOKUP(CONCATENATE($F2433," ",$G2433),AllocFactorMatrix,(K$4+1),FALSE)*$E2434</f>
        <v>1055.5962935783361</v>
      </c>
      <c r="L2433" s="5">
        <f ca="1">VLOOKUP(CONCATENATE($F2433," ",$G2433),AllocFactorMatrix,(L$4+1),FALSE)*$E2434</f>
        <v>340.74064685634517</v>
      </c>
      <c r="M2433" s="5">
        <f ca="1">VLOOKUP(CONCATENATE($F2433," ",$G2433),AllocFactorMatrix,(M$4+1),FALSE)*$E2434</f>
        <v>55.309069045933761</v>
      </c>
      <c r="N2433" s="5">
        <f t="shared" ca="1" si="1214"/>
        <v>1451.646009480615</v>
      </c>
      <c r="O2433" s="5">
        <f ca="1">VLOOKUP(CONCATENATE($F2433," ",$G2433),AllocFactorMatrix,(O$4+1),FALSE)*$E2434</f>
        <v>299.56285204343277</v>
      </c>
      <c r="P2433" s="5">
        <f ca="1">VLOOKUP(CONCATENATE($F2433," ",$G2433),AllocFactorMatrix,(P$4+1),FALSE)*$E2434</f>
        <v>88.704281633323319</v>
      </c>
      <c r="Q2433" s="5">
        <f ca="1">VLOOKUP(CONCATENATE($F2433," ",$G2433),AllocFactorMatrix,(Q$4+1),FALSE)*$E2434</f>
        <v>192.68671859256406</v>
      </c>
      <c r="R2433" s="5">
        <f ca="1">VLOOKUP(CONCATENATE($F2433," ",$G2433),AllocFactorMatrix,(R$4+1),FALSE)*$E2434</f>
        <v>33.859670012857812</v>
      </c>
      <c r="S2433" s="5">
        <f t="shared" ca="1" si="1216"/>
        <v>614.81352228217793</v>
      </c>
      <c r="T2433" s="5">
        <f ca="1">VLOOKUP(CONCATENATE($F2433," ",$G2433),AllocFactorMatrix,(T$4+1),FALSE)*$E2434</f>
        <v>2.0617890642220273</v>
      </c>
      <c r="U2433" s="5">
        <f ca="1">VLOOKUP(CONCATENATE($F2433," ",$G2433),AllocFactorMatrix,(U$4+1),FALSE)*$E2434</f>
        <v>52.626393199196187</v>
      </c>
      <c r="V2433" s="5">
        <f ca="1">VLOOKUP(CONCATENATE($F2433," ",$G2433),AllocFactorMatrix,(V$4+1),FALSE)*$E2434</f>
        <v>283.36635598699621</v>
      </c>
      <c r="W2433" s="5">
        <f ca="1">VLOOKUP(CONCATENATE($F2433," ",$G2433),AllocFactorMatrix,(W$4+1),FALSE)*$E2434</f>
        <v>50.790066269081201</v>
      </c>
      <c r="X2433" s="5">
        <f t="shared" ca="1" si="1217"/>
        <v>388.84460451949565</v>
      </c>
      <c r="Y2433" s="5">
        <f ca="1">VLOOKUP(CONCATENATE($F2433," ",$G2433),AllocFactorMatrix,(Y$4+1),FALSE)*$E2434</f>
        <v>82.926590970995022</v>
      </c>
      <c r="Z2433" s="5">
        <f ca="1">VLOOKUP(CONCATENATE($F2433," ",$G2433),AllocFactorMatrix,(Z$4+1),FALSE)*$E2434</f>
        <v>1.5032837693877275</v>
      </c>
      <c r="AA2433" s="5">
        <f t="shared" ca="1" si="1215"/>
        <v>84.429874740382743</v>
      </c>
      <c r="AB2433" s="5">
        <f ca="1">VLOOKUP(CONCATENATE($F2433," ",$G2433),AllocFactorMatrix,(AB$4+1),FALSE)*$E2434</f>
        <v>1.556666717980606</v>
      </c>
      <c r="AC2433" s="5">
        <f ca="1">VLOOKUP(CONCATENATE($F2433," ",$G2433),AllocFactorMatrix,(AC$4+1),FALSE)*$E2434</f>
        <v>8818.7044134556909</v>
      </c>
      <c r="AD2433" s="5">
        <f ca="1">VLOOKUP(CONCATENATE($F2433," ",$G2433),AllocFactorMatrix,(AD$4+1),FALSE)*$E2434</f>
        <v>1079.8402638322748</v>
      </c>
    </row>
    <row r="2434" spans="3:30" collapsed="1">
      <c r="D2434" s="99" t="s">
        <v>661</v>
      </c>
      <c r="E2434" s="61">
        <v>595507</v>
      </c>
      <c r="F2434" s="98" t="s">
        <v>74</v>
      </c>
      <c r="G2434" s="55" t="str">
        <f>$G$15</f>
        <v>TOTAL</v>
      </c>
      <c r="H2434" s="4">
        <f t="shared" ca="1" si="1213"/>
        <v>595506.99999999988</v>
      </c>
      <c r="I2434" s="5">
        <f ca="1">VLOOKUP(CONCATENATE($F2434," ",$G2434),AllocFactorMatrix,(I$4+1),FALSE)*$E2434</f>
        <v>344184.43057313492</v>
      </c>
      <c r="J2434" s="5">
        <f ca="1">VLOOKUP(CONCATENATE($F2434," ",$G2434),AllocFactorMatrix,(J$4+1),FALSE)*$E2434</f>
        <v>19346.063026344331</v>
      </c>
      <c r="K2434" s="5">
        <f ca="1">VLOOKUP(CONCATENATE($F2434," ",$G2434),AllocFactorMatrix,(K$4+1),FALSE)*$E2434</f>
        <v>54517.556036222959</v>
      </c>
      <c r="L2434" s="5">
        <f ca="1">VLOOKUP(CONCATENATE($F2434," ",$G2434),AllocFactorMatrix,(L$4+1),FALSE)*$E2434</f>
        <v>1673.0929471565216</v>
      </c>
      <c r="M2434" s="5">
        <f ca="1">VLOOKUP(CONCATENATE($F2434," ",$G2434),AllocFactorMatrix,(M$4+1),FALSE)*$E2434</f>
        <v>158.65082131636962</v>
      </c>
      <c r="N2434" s="5">
        <f t="shared" ca="1" si="1214"/>
        <v>56349.299804695853</v>
      </c>
      <c r="O2434" s="5">
        <f ca="1">VLOOKUP(CONCATENATE($F2434," ",$G2434),AllocFactorMatrix,(O$4+1),FALSE)*$E2434</f>
        <v>39975.104676065712</v>
      </c>
      <c r="P2434" s="5">
        <f ca="1">VLOOKUP(CONCATENATE($F2434," ",$G2434),AllocFactorMatrix,(P$4+1),FALSE)*$E2434</f>
        <v>6587.2194729639168</v>
      </c>
      <c r="Q2434" s="5">
        <f ca="1">VLOOKUP(CONCATENATE($F2434," ",$G2434),AllocFactorMatrix,(Q$4+1),FALSE)*$E2434</f>
        <v>2117.654273978575</v>
      </c>
      <c r="R2434" s="5">
        <f ca="1">VLOOKUP(CONCATENATE($F2434," ",$G2434),AllocFactorMatrix,(R$4+1),FALSE)*$E2434</f>
        <v>87.781885175918958</v>
      </c>
      <c r="S2434" s="5">
        <f t="shared" ca="1" si="1216"/>
        <v>48767.760308184123</v>
      </c>
      <c r="T2434" s="5">
        <f ca="1">VLOOKUP(CONCATENATE($F2434," ",$G2434),AllocFactorMatrix,(T$4+1),FALSE)*$E2434</f>
        <v>1314.847570769497</v>
      </c>
      <c r="U2434" s="5">
        <f ca="1">VLOOKUP(CONCATENATE($F2434," ",$G2434),AllocFactorMatrix,(U$4+1),FALSE)*$E2434</f>
        <v>19314.050000403393</v>
      </c>
      <c r="V2434" s="5">
        <f ca="1">VLOOKUP(CONCATENATE($F2434," ",$G2434),AllocFactorMatrix,(V$4+1),FALSE)*$E2434</f>
        <v>72866.910916374909</v>
      </c>
      <c r="W2434" s="5">
        <f ca="1">VLOOKUP(CONCATENATE($F2434," ",$G2434),AllocFactorMatrix,(W$4+1),FALSE)*$E2434</f>
        <v>9949.6455594891431</v>
      </c>
      <c r="X2434" s="5">
        <f t="shared" ca="1" si="1217"/>
        <v>103445.45404703694</v>
      </c>
      <c r="Y2434" s="5">
        <f ca="1">VLOOKUP(CONCATENATE($F2434," ",$G2434),AllocFactorMatrix,(Y$4+1),FALSE)*$E2434</f>
        <v>12281.275309424353</v>
      </c>
      <c r="Z2434" s="5">
        <f ca="1">VLOOKUP(CONCATENATE($F2434," ",$G2434),AllocFactorMatrix,(Z$4+1),FALSE)*$E2434</f>
        <v>196.02740906156237</v>
      </c>
      <c r="AA2434" s="5">
        <f t="shared" ca="1" si="1215"/>
        <v>12477.302718485915</v>
      </c>
      <c r="AB2434" s="5">
        <f ca="1">VLOOKUP(CONCATENATE($F2434," ",$G2434),AllocFactorMatrix,(AB$4+1),FALSE)*$E2434</f>
        <v>152.4371730377282</v>
      </c>
      <c r="AC2434" s="5">
        <f ca="1">VLOOKUP(CONCATENATE($F2434," ",$G2434),AllocFactorMatrix,(AC$4+1),FALSE)*$E2434</f>
        <v>9572.2811156529624</v>
      </c>
      <c r="AD2434" s="5">
        <f ca="1">VLOOKUP(CONCATENATE($F2434," ",$G2434),AllocFactorMatrix,(AD$4+1),FALSE)*$E2434</f>
        <v>1211.9712334272019</v>
      </c>
    </row>
    <row r="2435" spans="3:30" hidden="1" outlineLevel="1">
      <c r="D2435" s="7"/>
      <c r="E2435" s="7"/>
      <c r="F2435" s="3"/>
      <c r="G2435" s="55" t="str">
        <f>$G$8</f>
        <v>PRODUCTION</v>
      </c>
      <c r="H2435" s="53">
        <f t="shared" ref="H2435:AD2435" ca="1" si="1218">+H2387+H2371+H2379+H2395+H2427+H2411+H2419+H2403</f>
        <v>273140.58710213326</v>
      </c>
      <c r="I2435" s="53">
        <f t="shared" ca="1" si="1218"/>
        <v>151719.98237898856</v>
      </c>
      <c r="J2435" s="53">
        <f t="shared" ca="1" si="1218"/>
        <v>6974.3202180432554</v>
      </c>
      <c r="K2435" s="53">
        <f t="shared" ca="1" si="1218"/>
        <v>22975.579831409257</v>
      </c>
      <c r="L2435" s="53">
        <f t="shared" ca="1" si="1218"/>
        <v>573.95141508122492</v>
      </c>
      <c r="M2435" s="53">
        <f t="shared" ca="1" si="1218"/>
        <v>73.921937372458189</v>
      </c>
      <c r="N2435" s="53">
        <f t="shared" ca="1" si="1218"/>
        <v>23623.453183862941</v>
      </c>
      <c r="O2435" s="53">
        <f t="shared" ca="1" si="1218"/>
        <v>17477.314803358546</v>
      </c>
      <c r="P2435" s="53">
        <f t="shared" ca="1" si="1218"/>
        <v>3162.9194658529991</v>
      </c>
      <c r="Q2435" s="53">
        <f t="shared" ca="1" si="1218"/>
        <v>1223.0922316878773</v>
      </c>
      <c r="R2435" s="53">
        <f t="shared" ca="1" si="1218"/>
        <v>26.301220129510408</v>
      </c>
      <c r="S2435" s="53">
        <f t="shared" ca="1" si="1218"/>
        <v>21889.627721028934</v>
      </c>
      <c r="T2435" s="53">
        <f t="shared" ca="1" si="1218"/>
        <v>555.15416076217969</v>
      </c>
      <c r="U2435" s="53">
        <f t="shared" ca="1" si="1218"/>
        <v>8836.7469489865998</v>
      </c>
      <c r="V2435" s="53">
        <f t="shared" ca="1" si="1218"/>
        <v>47920.286138657764</v>
      </c>
      <c r="W2435" s="53">
        <f t="shared" ca="1" si="1218"/>
        <v>6301.6528790958491</v>
      </c>
      <c r="X2435" s="53">
        <f t="shared" ca="1" si="1218"/>
        <v>63613.840127502401</v>
      </c>
      <c r="Y2435" s="53">
        <f t="shared" ca="1" si="1218"/>
        <v>5151.7553595718018</v>
      </c>
      <c r="Z2435" s="53">
        <f t="shared" ca="1" si="1218"/>
        <v>107.14991014549236</v>
      </c>
      <c r="AA2435" s="53">
        <f t="shared" ca="1" si="1218"/>
        <v>5258.9052697172947</v>
      </c>
      <c r="AB2435" s="53">
        <f t="shared" ca="1" si="1218"/>
        <v>60.458202989956156</v>
      </c>
      <c r="AC2435" s="53">
        <f t="shared" ca="1" si="1218"/>
        <v>0</v>
      </c>
      <c r="AD2435" s="53">
        <f t="shared" ca="1" si="1218"/>
        <v>0</v>
      </c>
    </row>
    <row r="2436" spans="3:30" hidden="1" outlineLevel="1">
      <c r="D2436" s="7"/>
      <c r="E2436" s="7"/>
      <c r="F2436" s="3"/>
      <c r="G2436" s="55" t="str">
        <f>$G$9</f>
        <v>BULKTRAN</v>
      </c>
      <c r="H2436" s="53">
        <f t="shared" ref="H2436:AD2436" ca="1" si="1219">+H2388+H2372+H2380+H2396+H2428+H2412+H2420+H2404</f>
        <v>178560.96453907448</v>
      </c>
      <c r="I2436" s="53">
        <f t="shared" ca="1" si="1219"/>
        <v>87981.354532760728</v>
      </c>
      <c r="J2436" s="53">
        <f t="shared" ca="1" si="1219"/>
        <v>4346.2324796910289</v>
      </c>
      <c r="K2436" s="53">
        <f t="shared" ca="1" si="1219"/>
        <v>15921.488102794596</v>
      </c>
      <c r="L2436" s="53">
        <f t="shared" ca="1" si="1219"/>
        <v>501.13062094437998</v>
      </c>
      <c r="M2436" s="53">
        <f t="shared" ca="1" si="1219"/>
        <v>46.937557801354259</v>
      </c>
      <c r="N2436" s="53">
        <f t="shared" ca="1" si="1219"/>
        <v>16469.556281540332</v>
      </c>
      <c r="O2436" s="53">
        <f t="shared" ca="1" si="1219"/>
        <v>12102.819543807633</v>
      </c>
      <c r="P2436" s="53">
        <f t="shared" ca="1" si="1219"/>
        <v>2254.9008061682057</v>
      </c>
      <c r="Q2436" s="53">
        <f t="shared" ca="1" si="1219"/>
        <v>1018.8944228702401</v>
      </c>
      <c r="R2436" s="53">
        <f t="shared" ca="1" si="1219"/>
        <v>45.799912275777345</v>
      </c>
      <c r="S2436" s="53">
        <f t="shared" ca="1" si="1219"/>
        <v>15422.414685121852</v>
      </c>
      <c r="T2436" s="53">
        <f t="shared" ca="1" si="1219"/>
        <v>422.90744683400891</v>
      </c>
      <c r="U2436" s="53">
        <f t="shared" ca="1" si="1219"/>
        <v>6919.5410965882293</v>
      </c>
      <c r="V2436" s="53">
        <f t="shared" ca="1" si="1219"/>
        <v>36568.26351889209</v>
      </c>
      <c r="W2436" s="53">
        <f t="shared" ca="1" si="1219"/>
        <v>6603.0034382993881</v>
      </c>
      <c r="X2436" s="53">
        <f t="shared" ca="1" si="1219"/>
        <v>50513.715500613711</v>
      </c>
      <c r="Y2436" s="53">
        <f t="shared" ca="1" si="1219"/>
        <v>3717.199332633631</v>
      </c>
      <c r="Z2436" s="53">
        <f t="shared" ca="1" si="1219"/>
        <v>62.277653899030035</v>
      </c>
      <c r="AA2436" s="53">
        <f t="shared" ca="1" si="1219"/>
        <v>3779.4769865326612</v>
      </c>
      <c r="AB2436" s="53">
        <f t="shared" ca="1" si="1219"/>
        <v>48.21407281419765</v>
      </c>
      <c r="AC2436" s="53">
        <f t="shared" ca="1" si="1219"/>
        <v>0</v>
      </c>
      <c r="AD2436" s="53">
        <f t="shared" ca="1" si="1219"/>
        <v>0</v>
      </c>
    </row>
    <row r="2437" spans="3:30" hidden="1" outlineLevel="1">
      <c r="D2437" s="7"/>
      <c r="E2437" s="7"/>
      <c r="F2437" s="3"/>
      <c r="G2437" s="55" t="str">
        <f>$G$10</f>
        <v>SUBTRAN</v>
      </c>
      <c r="H2437" s="53">
        <f t="shared" ref="H2437:AD2437" ca="1" si="1220">+H2389+H2373+H2381+H2397+H2429+H2413+H2421+H2405</f>
        <v>39224.213185299435</v>
      </c>
      <c r="I2437" s="53">
        <f t="shared" ca="1" si="1220"/>
        <v>19102.227442679377</v>
      </c>
      <c r="J2437" s="53">
        <f t="shared" ca="1" si="1220"/>
        <v>921.29181325014656</v>
      </c>
      <c r="K2437" s="53">
        <f t="shared" ca="1" si="1220"/>
        <v>3351.9124167101631</v>
      </c>
      <c r="L2437" s="53">
        <f t="shared" ca="1" si="1220"/>
        <v>103.53348440412341</v>
      </c>
      <c r="M2437" s="53">
        <f t="shared" ca="1" si="1220"/>
        <v>12.874869667600279</v>
      </c>
      <c r="N2437" s="53">
        <f t="shared" ca="1" si="1220"/>
        <v>3468.3207707818865</v>
      </c>
      <c r="O2437" s="53">
        <f t="shared" ca="1" si="1220"/>
        <v>2532.4239917283553</v>
      </c>
      <c r="P2437" s="53">
        <f t="shared" ca="1" si="1220"/>
        <v>470.73371422474759</v>
      </c>
      <c r="Q2437" s="53">
        <f t="shared" ca="1" si="1220"/>
        <v>280.07872357254382</v>
      </c>
      <c r="R2437" s="53">
        <f t="shared" ca="1" si="1220"/>
        <v>0</v>
      </c>
      <c r="S2437" s="53">
        <f t="shared" ca="1" si="1220"/>
        <v>3283.2364295256466</v>
      </c>
      <c r="T2437" s="53">
        <f t="shared" ca="1" si="1220"/>
        <v>88.45285620271757</v>
      </c>
      <c r="U2437" s="53">
        <f t="shared" ca="1" si="1220"/>
        <v>1447.770792119258</v>
      </c>
      <c r="V2437" s="53">
        <f t="shared" ca="1" si="1220"/>
        <v>10085.70872715455</v>
      </c>
      <c r="W2437" s="53">
        <f t="shared" ca="1" si="1220"/>
        <v>0</v>
      </c>
      <c r="X2437" s="53">
        <f t="shared" ca="1" si="1220"/>
        <v>11621.932375476526</v>
      </c>
      <c r="Y2437" s="53">
        <f t="shared" ca="1" si="1220"/>
        <v>762.27204918225436</v>
      </c>
      <c r="Z2437" s="53">
        <f t="shared" ca="1" si="1220"/>
        <v>12.710213784858187</v>
      </c>
      <c r="AA2437" s="53">
        <f t="shared" ca="1" si="1220"/>
        <v>774.98226296711266</v>
      </c>
      <c r="AB2437" s="53">
        <f t="shared" ca="1" si="1220"/>
        <v>10.174645308330243</v>
      </c>
      <c r="AC2437" s="53">
        <f t="shared" ca="1" si="1220"/>
        <v>34.591020169448491</v>
      </c>
      <c r="AD2437" s="53">
        <f t="shared" ca="1" si="1220"/>
        <v>7.4564251409606985</v>
      </c>
    </row>
    <row r="2438" spans="3:30" hidden="1" outlineLevel="1">
      <c r="D2438" s="7"/>
      <c r="E2438" s="7"/>
      <c r="F2438" s="3"/>
      <c r="G2438" s="55" t="str">
        <f>$G$11</f>
        <v>DISTPRI</v>
      </c>
      <c r="H2438" s="53">
        <f t="shared" ref="H2438:AD2438" ca="1" si="1221">+H2390+H2374+H2382+H2398+H2430+H2414+H2422+H2406</f>
        <v>171101.78225718223</v>
      </c>
      <c r="I2438" s="53">
        <f t="shared" ca="1" si="1221"/>
        <v>114379.94277976776</v>
      </c>
      <c r="J2438" s="53">
        <f t="shared" ca="1" si="1221"/>
        <v>5387.4388973529303</v>
      </c>
      <c r="K2438" s="53">
        <f t="shared" ca="1" si="1221"/>
        <v>19563.81285795509</v>
      </c>
      <c r="L2438" s="53">
        <f t="shared" ca="1" si="1221"/>
        <v>604.6175983684584</v>
      </c>
      <c r="M2438" s="53">
        <f t="shared" ca="1" si="1221"/>
        <v>0</v>
      </c>
      <c r="N2438" s="53">
        <f t="shared" ca="1" si="1221"/>
        <v>20168.430456323546</v>
      </c>
      <c r="O2438" s="53">
        <f t="shared" ca="1" si="1221"/>
        <v>14669.223335384928</v>
      </c>
      <c r="P2438" s="53">
        <f t="shared" ca="1" si="1221"/>
        <v>2731.8664786234708</v>
      </c>
      <c r="Q2438" s="53">
        <f t="shared" ca="1" si="1221"/>
        <v>0</v>
      </c>
      <c r="R2438" s="53">
        <f t="shared" ca="1" si="1221"/>
        <v>0</v>
      </c>
      <c r="S2438" s="53">
        <f t="shared" ca="1" si="1221"/>
        <v>17401.089814008399</v>
      </c>
      <c r="T2438" s="53">
        <f t="shared" ca="1" si="1221"/>
        <v>523.12840431168127</v>
      </c>
      <c r="U2438" s="53">
        <f t="shared" ca="1" si="1221"/>
        <v>8435.2552768583118</v>
      </c>
      <c r="V2438" s="53">
        <f t="shared" ca="1" si="1221"/>
        <v>0</v>
      </c>
      <c r="W2438" s="53">
        <f t="shared" ca="1" si="1221"/>
        <v>0</v>
      </c>
      <c r="X2438" s="53">
        <f t="shared" ca="1" si="1221"/>
        <v>8958.3836811699948</v>
      </c>
      <c r="Y2438" s="53">
        <f t="shared" ca="1" si="1221"/>
        <v>4424.0523598219352</v>
      </c>
      <c r="Z2438" s="53">
        <f t="shared" ca="1" si="1221"/>
        <v>73.831884312878415</v>
      </c>
      <c r="AA2438" s="53">
        <f t="shared" ca="1" si="1221"/>
        <v>4497.8842441348133</v>
      </c>
      <c r="AB2438" s="53">
        <f t="shared" ca="1" si="1221"/>
        <v>59.767692461761541</v>
      </c>
      <c r="AC2438" s="53">
        <f t="shared" ca="1" si="1221"/>
        <v>204.71478393824555</v>
      </c>
      <c r="AD2438" s="53">
        <f t="shared" ca="1" si="1221"/>
        <v>44.129908024772213</v>
      </c>
    </row>
    <row r="2439" spans="3:30" hidden="1" outlineLevel="1">
      <c r="D2439" s="7"/>
      <c r="E2439" s="7"/>
      <c r="F2439" s="3"/>
      <c r="G2439" s="55" t="str">
        <f>$G$12</f>
        <v>DISTSEC</v>
      </c>
      <c r="H2439" s="53">
        <f t="shared" ref="H2439:AD2439" ca="1" si="1222">+H2391+H2375+H2383+H2399+H2431+H2415+H2423+H2407</f>
        <v>88949.570652858703</v>
      </c>
      <c r="I2439" s="53">
        <f t="shared" ca="1" si="1222"/>
        <v>66519.366939184591</v>
      </c>
      <c r="J2439" s="53">
        <f t="shared" ca="1" si="1222"/>
        <v>3204.502510690912</v>
      </c>
      <c r="K2439" s="53">
        <f t="shared" ca="1" si="1222"/>
        <v>9670.1449757155278</v>
      </c>
      <c r="L2439" s="53">
        <f t="shared" ca="1" si="1222"/>
        <v>0</v>
      </c>
      <c r="M2439" s="53">
        <f t="shared" ca="1" si="1222"/>
        <v>0</v>
      </c>
      <c r="N2439" s="53">
        <f t="shared" ca="1" si="1222"/>
        <v>9670.1449757155278</v>
      </c>
      <c r="O2439" s="53">
        <f t="shared" ca="1" si="1222"/>
        <v>6161.7791891762663</v>
      </c>
      <c r="P2439" s="53">
        <f t="shared" ca="1" si="1222"/>
        <v>0</v>
      </c>
      <c r="Q2439" s="53">
        <f t="shared" ca="1" si="1222"/>
        <v>0</v>
      </c>
      <c r="R2439" s="53">
        <f t="shared" ca="1" si="1222"/>
        <v>0</v>
      </c>
      <c r="S2439" s="53">
        <f t="shared" ca="1" si="1222"/>
        <v>6161.7791891762663</v>
      </c>
      <c r="T2439" s="53">
        <f t="shared" ca="1" si="1222"/>
        <v>166.65728139320078</v>
      </c>
      <c r="U2439" s="53">
        <f t="shared" ca="1" si="1222"/>
        <v>0</v>
      </c>
      <c r="V2439" s="53">
        <f t="shared" ca="1" si="1222"/>
        <v>0</v>
      </c>
      <c r="W2439" s="53">
        <f t="shared" ca="1" si="1222"/>
        <v>0</v>
      </c>
      <c r="X2439" s="53">
        <f t="shared" ca="1" si="1222"/>
        <v>166.65728139320078</v>
      </c>
      <c r="Y2439" s="53">
        <f t="shared" ca="1" si="1222"/>
        <v>2273.0381606747619</v>
      </c>
      <c r="Z2439" s="53">
        <f t="shared" ca="1" si="1222"/>
        <v>0</v>
      </c>
      <c r="AA2439" s="53">
        <f t="shared" ca="1" si="1222"/>
        <v>2273.0381606747619</v>
      </c>
      <c r="AB2439" s="53">
        <f t="shared" ca="1" si="1222"/>
        <v>23.57536584616885</v>
      </c>
      <c r="AC2439" s="53">
        <f t="shared" ca="1" si="1222"/>
        <v>800.3237402924351</v>
      </c>
      <c r="AD2439" s="53">
        <f t="shared" ca="1" si="1222"/>
        <v>130.18248988482944</v>
      </c>
    </row>
    <row r="2440" spans="3:30" hidden="1" outlineLevel="1">
      <c r="D2440" s="7"/>
      <c r="E2440" s="7"/>
      <c r="F2440" s="3"/>
      <c r="G2440" s="55" t="str">
        <f>$G$13</f>
        <v>ENERGY</v>
      </c>
      <c r="H2440" s="53">
        <f t="shared" ref="H2440:AD2440" ca="1" si="1223">+H2392+H2376+H2384+H2400+H2432+H2416+H2424+H2408</f>
        <v>-1779.2055321308853</v>
      </c>
      <c r="I2440" s="53">
        <f t="shared" ca="1" si="1223"/>
        <v>-670.22525304708097</v>
      </c>
      <c r="J2440" s="53">
        <f t="shared" ca="1" si="1223"/>
        <v>-43.189168537615878</v>
      </c>
      <c r="K2440" s="53">
        <f t="shared" ca="1" si="1223"/>
        <v>-145.11236141071123</v>
      </c>
      <c r="L2440" s="53">
        <f t="shared" ca="1" si="1223"/>
        <v>-4.4404374317356199</v>
      </c>
      <c r="M2440" s="53">
        <f t="shared" ca="1" si="1223"/>
        <v>-0.33706711548097101</v>
      </c>
      <c r="N2440" s="53">
        <f t="shared" ca="1" si="1223"/>
        <v>-149.88986595792784</v>
      </c>
      <c r="O2440" s="53">
        <f t="shared" ca="1" si="1223"/>
        <v>-133.28125213983597</v>
      </c>
      <c r="P2440" s="53">
        <f t="shared" ca="1" si="1223"/>
        <v>-24.857327875797985</v>
      </c>
      <c r="Q2440" s="53">
        <f t="shared" ca="1" si="1223"/>
        <v>-11.185910515230875</v>
      </c>
      <c r="R2440" s="53">
        <f t="shared" ca="1" si="1223"/>
        <v>-0.52122316608921904</v>
      </c>
      <c r="S2440" s="53">
        <f t="shared" ca="1" si="1223"/>
        <v>-169.84571369695411</v>
      </c>
      <c r="T2440" s="53">
        <f t="shared" ca="1" si="1223"/>
        <v>-5.0611614405411975</v>
      </c>
      <c r="U2440" s="53">
        <f t="shared" ca="1" si="1223"/>
        <v>-88.136920411748719</v>
      </c>
      <c r="V2440" s="53">
        <f t="shared" ca="1" si="1223"/>
        <v>-503.93351390689713</v>
      </c>
      <c r="W2440" s="53">
        <f t="shared" ca="1" si="1223"/>
        <v>-94.423665048841741</v>
      </c>
      <c r="X2440" s="53">
        <f t="shared" ca="1" si="1223"/>
        <v>-691.55526080802883</v>
      </c>
      <c r="Y2440" s="53">
        <f t="shared" ca="1" si="1223"/>
        <v>-35.876555351309918</v>
      </c>
      <c r="Z2440" s="53">
        <f t="shared" ca="1" si="1223"/>
        <v>-0.58287856750603706</v>
      </c>
      <c r="AA2440" s="53">
        <f t="shared" ca="1" si="1223"/>
        <v>-36.459433918815954</v>
      </c>
      <c r="AB2440" s="53">
        <f t="shared" ca="1" si="1223"/>
        <v>-0.65615696018558367</v>
      </c>
      <c r="AC2440" s="53">
        <f t="shared" ca="1" si="1223"/>
        <v>-14.603281067745328</v>
      </c>
      <c r="AD2440" s="53">
        <f t="shared" ca="1" si="1223"/>
        <v>-2.7813981365311076</v>
      </c>
    </row>
    <row r="2441" spans="3:30" hidden="1" outlineLevel="1">
      <c r="D2441" s="7"/>
      <c r="E2441" s="7"/>
      <c r="F2441" s="3"/>
      <c r="G2441" s="55" t="str">
        <f>$G$14</f>
        <v>CUSTOMER</v>
      </c>
      <c r="H2441" s="53">
        <f t="shared" ref="H2441:AD2441" ca="1" si="1224">+H2393+H2377+H2385+H2401+H2433+H2417+H2425+H2409</f>
        <v>41163.087795582534</v>
      </c>
      <c r="I2441" s="53">
        <f t="shared" ca="1" si="1224"/>
        <v>18425.277759853616</v>
      </c>
      <c r="J2441" s="53">
        <f t="shared" ca="1" si="1224"/>
        <v>5042.6328130715283</v>
      </c>
      <c r="K2441" s="53">
        <f t="shared" ca="1" si="1224"/>
        <v>1429.8917836444305</v>
      </c>
      <c r="L2441" s="53">
        <f t="shared" ca="1" si="1224"/>
        <v>480.03109305120569</v>
      </c>
      <c r="M2441" s="53">
        <f t="shared" ca="1" si="1224"/>
        <v>77.953403431182281</v>
      </c>
      <c r="N2441" s="53">
        <f t="shared" ca="1" si="1224"/>
        <v>1987.8762801268183</v>
      </c>
      <c r="O2441" s="53">
        <f t="shared" ca="1" si="1224"/>
        <v>417.31340955240751</v>
      </c>
      <c r="P2441" s="53">
        <f t="shared" ca="1" si="1224"/>
        <v>124.42851063765868</v>
      </c>
      <c r="Q2441" s="53">
        <f t="shared" ca="1" si="1224"/>
        <v>271.75372133650166</v>
      </c>
      <c r="R2441" s="53">
        <f t="shared" ca="1" si="1224"/>
        <v>47.74501198909838</v>
      </c>
      <c r="S2441" s="53">
        <f t="shared" ca="1" si="1224"/>
        <v>861.24065351566628</v>
      </c>
      <c r="T2441" s="53">
        <f t="shared" ca="1" si="1224"/>
        <v>2.8716019859259285</v>
      </c>
      <c r="U2441" s="53">
        <f t="shared" ca="1" si="1224"/>
        <v>73.827428660663074</v>
      </c>
      <c r="V2441" s="53">
        <f t="shared" ca="1" si="1224"/>
        <v>399.72838756329611</v>
      </c>
      <c r="W2441" s="53">
        <f t="shared" ca="1" si="1224"/>
        <v>71.659942488555274</v>
      </c>
      <c r="X2441" s="53">
        <f t="shared" ca="1" si="1224"/>
        <v>548.08736069844031</v>
      </c>
      <c r="Y2441" s="53">
        <f t="shared" ca="1" si="1224"/>
        <v>115.60815438179185</v>
      </c>
      <c r="Z2441" s="53">
        <f t="shared" ca="1" si="1224"/>
        <v>2.1101659993150084</v>
      </c>
      <c r="AA2441" s="53">
        <f t="shared" ca="1" si="1224"/>
        <v>117.71832038110686</v>
      </c>
      <c r="AB2441" s="53">
        <f t="shared" ca="1" si="1224"/>
        <v>2.1100733757598391</v>
      </c>
      <c r="AC2441" s="53">
        <f t="shared" ca="1" si="1224"/>
        <v>12668.361215771489</v>
      </c>
      <c r="AD2441" s="53">
        <f t="shared" ca="1" si="1224"/>
        <v>1509.7833187881236</v>
      </c>
    </row>
    <row r="2442" spans="3:30" collapsed="1">
      <c r="C2442" s="55" t="s">
        <v>236</v>
      </c>
      <c r="D2442" s="7"/>
      <c r="E2442" s="4">
        <f>+E2394+E2378+E2386+E2402+E2434+E2418+E2426+E2410</f>
        <v>790361</v>
      </c>
      <c r="F2442" s="3"/>
      <c r="G2442" s="55" t="str">
        <f>$G$15</f>
        <v>TOTAL</v>
      </c>
      <c r="H2442" s="53">
        <f t="shared" ref="H2442:AD2442" ca="1" si="1225">+H2394+H2378+H2386+H2402+H2434+H2418+H2426+H2410</f>
        <v>790361</v>
      </c>
      <c r="I2442" s="53">
        <f t="shared" ca="1" si="1225"/>
        <v>457457.92658018763</v>
      </c>
      <c r="J2442" s="53">
        <f t="shared" ca="1" si="1225"/>
        <v>25833.229563562185</v>
      </c>
      <c r="K2442" s="53">
        <f t="shared" ca="1" si="1225"/>
        <v>72767.717606818347</v>
      </c>
      <c r="L2442" s="53">
        <f t="shared" ca="1" si="1225"/>
        <v>2258.8237744176563</v>
      </c>
      <c r="M2442" s="53">
        <f t="shared" ca="1" si="1225"/>
        <v>211.35070115711409</v>
      </c>
      <c r="N2442" s="53">
        <f t="shared" ca="1" si="1225"/>
        <v>75237.89208239314</v>
      </c>
      <c r="O2442" s="53">
        <f t="shared" ca="1" si="1225"/>
        <v>53227.593020868291</v>
      </c>
      <c r="P2442" s="53">
        <f t="shared" ca="1" si="1225"/>
        <v>8719.9916476312846</v>
      </c>
      <c r="Q2442" s="53">
        <f t="shared" ca="1" si="1225"/>
        <v>2782.6331889519315</v>
      </c>
      <c r="R2442" s="53">
        <f t="shared" ca="1" si="1225"/>
        <v>119.3249212282969</v>
      </c>
      <c r="S2442" s="53">
        <f t="shared" ca="1" si="1225"/>
        <v>64849.54277867981</v>
      </c>
      <c r="T2442" s="53">
        <f t="shared" ca="1" si="1225"/>
        <v>1754.1105900491725</v>
      </c>
      <c r="U2442" s="53">
        <f t="shared" ca="1" si="1225"/>
        <v>25625.004622801313</v>
      </c>
      <c r="V2442" s="53">
        <f t="shared" ca="1" si="1225"/>
        <v>94470.0532583608</v>
      </c>
      <c r="W2442" s="53">
        <f t="shared" ca="1" si="1225"/>
        <v>12881.892594834955</v>
      </c>
      <c r="X2442" s="53">
        <f t="shared" ca="1" si="1225"/>
        <v>134731.06106604621</v>
      </c>
      <c r="Y2442" s="53">
        <f t="shared" ca="1" si="1225"/>
        <v>16408.048860914867</v>
      </c>
      <c r="Z2442" s="53">
        <f t="shared" ca="1" si="1225"/>
        <v>257.49694957406797</v>
      </c>
      <c r="AA2442" s="53">
        <f t="shared" ca="1" si="1225"/>
        <v>16665.545810488933</v>
      </c>
      <c r="AB2442" s="53">
        <f t="shared" ca="1" si="1225"/>
        <v>203.64389583598864</v>
      </c>
      <c r="AC2442" s="53">
        <f t="shared" ca="1" si="1225"/>
        <v>13693.387479103869</v>
      </c>
      <c r="AD2442" s="53">
        <f t="shared" ca="1" si="1225"/>
        <v>1688.7707437021547</v>
      </c>
    </row>
    <row r="2443" spans="3:30">
      <c r="F2443" s="53"/>
    </row>
    <row r="2444" spans="3:30" hidden="1" outlineLevel="1">
      <c r="D2444" s="7"/>
      <c r="E2444" s="7"/>
      <c r="F2444" s="3"/>
      <c r="G2444" s="55" t="str">
        <f>$G$8</f>
        <v>PRODUCTION</v>
      </c>
      <c r="H2444" s="4">
        <f t="shared" ref="H2444:AD2444" ca="1" si="1226">+H2361+H2435</f>
        <v>9106350.4247741532</v>
      </c>
      <c r="I2444" s="4">
        <f t="shared" ca="1" si="1226"/>
        <v>5014066.392803615</v>
      </c>
      <c r="J2444" s="4">
        <f t="shared" ca="1" si="1226"/>
        <v>234905.65907262269</v>
      </c>
      <c r="K2444" s="4">
        <f t="shared" ca="1" si="1226"/>
        <v>773747.95255433267</v>
      </c>
      <c r="L2444" s="4">
        <f t="shared" ca="1" si="1226"/>
        <v>19413.529775299477</v>
      </c>
      <c r="M2444" s="4">
        <f t="shared" ca="1" si="1226"/>
        <v>2476.9687838977543</v>
      </c>
      <c r="N2444" s="4">
        <f t="shared" ca="1" si="1226"/>
        <v>795638.45111352997</v>
      </c>
      <c r="O2444" s="4">
        <f t="shared" ca="1" si="1226"/>
        <v>588908.47470168432</v>
      </c>
      <c r="P2444" s="4">
        <f t="shared" ca="1" si="1226"/>
        <v>106894.6207867117</v>
      </c>
      <c r="Q2444" s="4">
        <f t="shared" ca="1" si="1226"/>
        <v>41525.571124884307</v>
      </c>
      <c r="R2444" s="4">
        <f t="shared" ca="1" si="1226"/>
        <v>925.81846874628513</v>
      </c>
      <c r="S2444" s="4">
        <f t="shared" ca="1" si="1226"/>
        <v>738254.48508202669</v>
      </c>
      <c r="T2444" s="4">
        <f t="shared" ca="1" si="1226"/>
        <v>18589.932901919099</v>
      </c>
      <c r="U2444" s="4">
        <f t="shared" ca="1" si="1226"/>
        <v>297331.50783434819</v>
      </c>
      <c r="V2444" s="4">
        <f t="shared" ca="1" si="1226"/>
        <v>1614382.9851383995</v>
      </c>
      <c r="W2444" s="4">
        <f t="shared" ca="1" si="1226"/>
        <v>214393.0520129455</v>
      </c>
      <c r="X2444" s="4">
        <f t="shared" ca="1" si="1226"/>
        <v>2144697.4778876123</v>
      </c>
      <c r="Y2444" s="4">
        <f t="shared" ca="1" si="1226"/>
        <v>173163.65027891588</v>
      </c>
      <c r="Z2444" s="4">
        <f t="shared" ca="1" si="1226"/>
        <v>3562.7298424848141</v>
      </c>
      <c r="AA2444" s="4">
        <f t="shared" ca="1" si="1226"/>
        <v>176726.38012140075</v>
      </c>
      <c r="AB2444" s="4">
        <f t="shared" ca="1" si="1226"/>
        <v>2061.5786933438894</v>
      </c>
      <c r="AC2444" s="4">
        <f t="shared" ca="1" si="1226"/>
        <v>0</v>
      </c>
      <c r="AD2444" s="4">
        <f t="shared" ca="1" si="1226"/>
        <v>0</v>
      </c>
    </row>
    <row r="2445" spans="3:30" hidden="1" outlineLevel="1">
      <c r="D2445" s="7"/>
      <c r="E2445" s="7"/>
      <c r="F2445" s="3"/>
      <c r="G2445" s="55" t="str">
        <f>$G$9</f>
        <v>BULKTRAN</v>
      </c>
      <c r="H2445" s="4">
        <f t="shared" ref="H2445:AD2445" ca="1" si="1227">+H2362+H2436</f>
        <v>3076950.2317377143</v>
      </c>
      <c r="I2445" s="4">
        <f t="shared" ca="1" si="1227"/>
        <v>1500674.3614459275</v>
      </c>
      <c r="J2445" s="4">
        <f t="shared" ca="1" si="1227"/>
        <v>75962.777036583546</v>
      </c>
      <c r="K2445" s="4">
        <f t="shared" ca="1" si="1227"/>
        <v>277365.17656449648</v>
      </c>
      <c r="L2445" s="4">
        <f t="shared" ca="1" si="1227"/>
        <v>8743.099588055773</v>
      </c>
      <c r="M2445" s="4">
        <f t="shared" ca="1" si="1227"/>
        <v>853.62150831124336</v>
      </c>
      <c r="N2445" s="4">
        <f t="shared" ca="1" si="1227"/>
        <v>286961.89766086353</v>
      </c>
      <c r="O2445" s="4">
        <f t="shared" ca="1" si="1227"/>
        <v>210833.66827678884</v>
      </c>
      <c r="P2445" s="4">
        <f t="shared" ca="1" si="1227"/>
        <v>39407.247214848416</v>
      </c>
      <c r="Q2445" s="4">
        <f t="shared" ca="1" si="1227"/>
        <v>17838.986294404902</v>
      </c>
      <c r="R2445" s="4">
        <f t="shared" ca="1" si="1227"/>
        <v>813.24702682399288</v>
      </c>
      <c r="S2445" s="4">
        <f t="shared" ca="1" si="1227"/>
        <v>268893.14881286613</v>
      </c>
      <c r="T2445" s="4">
        <f t="shared" ca="1" si="1227"/>
        <v>7290.8611705978801</v>
      </c>
      <c r="U2445" s="4">
        <f t="shared" ca="1" si="1227"/>
        <v>120065.13053253923</v>
      </c>
      <c r="V2445" s="4">
        <f t="shared" ca="1" si="1227"/>
        <v>635558.97339448961</v>
      </c>
      <c r="W2445" s="4">
        <f t="shared" ca="1" si="1227"/>
        <v>115138.38725323572</v>
      </c>
      <c r="X2445" s="4">
        <f t="shared" ca="1" si="1227"/>
        <v>878053.35235086281</v>
      </c>
      <c r="Y2445" s="4">
        <f t="shared" ca="1" si="1227"/>
        <v>64484.200347982151</v>
      </c>
      <c r="Z2445" s="4">
        <f t="shared" ca="1" si="1227"/>
        <v>1070.6063962878859</v>
      </c>
      <c r="AA2445" s="4">
        <f t="shared" ca="1" si="1227"/>
        <v>65554.806744270056</v>
      </c>
      <c r="AB2445" s="4">
        <f t="shared" ca="1" si="1227"/>
        <v>849.88768634138046</v>
      </c>
      <c r="AC2445" s="4">
        <f t="shared" ca="1" si="1227"/>
        <v>0</v>
      </c>
      <c r="AD2445" s="4">
        <f t="shared" ca="1" si="1227"/>
        <v>0</v>
      </c>
    </row>
    <row r="2446" spans="3:30" hidden="1" outlineLevel="1">
      <c r="D2446" s="7"/>
      <c r="E2446" s="7"/>
      <c r="F2446" s="3"/>
      <c r="G2446" s="55" t="str">
        <f>$G$10</f>
        <v>SUBTRAN</v>
      </c>
      <c r="H2446" s="4">
        <f t="shared" ref="H2446:AD2446" ca="1" si="1228">+H2363+H2437</f>
        <v>676066.19988911168</v>
      </c>
      <c r="I2446" s="4">
        <f t="shared" ca="1" si="1228"/>
        <v>326050.09177503624</v>
      </c>
      <c r="J2446" s="4">
        <f t="shared" ca="1" si="1228"/>
        <v>16095.346527857224</v>
      </c>
      <c r="K2446" s="4">
        <f t="shared" ca="1" si="1228"/>
        <v>58377.467176459351</v>
      </c>
      <c r="L2446" s="4">
        <f t="shared" ca="1" si="1228"/>
        <v>1805.5592349625576</v>
      </c>
      <c r="M2446" s="4">
        <f t="shared" ca="1" si="1228"/>
        <v>236.54161418625998</v>
      </c>
      <c r="N2446" s="4">
        <f t="shared" ca="1" si="1228"/>
        <v>60419.568025608161</v>
      </c>
      <c r="O2446" s="4">
        <f t="shared" ca="1" si="1228"/>
        <v>44104.038639480168</v>
      </c>
      <c r="P2446" s="4">
        <f t="shared" ca="1" si="1228"/>
        <v>8223.1730228240122</v>
      </c>
      <c r="Q2446" s="4">
        <f t="shared" ca="1" si="1228"/>
        <v>4900.8587262002366</v>
      </c>
      <c r="R2446" s="4">
        <f t="shared" ca="1" si="1228"/>
        <v>0</v>
      </c>
      <c r="S2446" s="4">
        <f t="shared" ca="1" si="1228"/>
        <v>57228.070388504406</v>
      </c>
      <c r="T2446" s="4">
        <f t="shared" ca="1" si="1228"/>
        <v>1525.2373488212256</v>
      </c>
      <c r="U2446" s="4">
        <f t="shared" ca="1" si="1228"/>
        <v>25119.009071408855</v>
      </c>
      <c r="V2446" s="4">
        <f t="shared" ca="1" si="1228"/>
        <v>175263.96028082716</v>
      </c>
      <c r="W2446" s="4">
        <f t="shared" ca="1" si="1228"/>
        <v>0</v>
      </c>
      <c r="X2446" s="4">
        <f t="shared" ca="1" si="1228"/>
        <v>201908.20670105721</v>
      </c>
      <c r="Y2446" s="4">
        <f t="shared" ca="1" si="1228"/>
        <v>13222.65891475677</v>
      </c>
      <c r="Z2446" s="4">
        <f t="shared" ca="1" si="1228"/>
        <v>218.57317110412171</v>
      </c>
      <c r="AA2446" s="4">
        <f t="shared" ca="1" si="1228"/>
        <v>13441.232085860896</v>
      </c>
      <c r="AB2446" s="4">
        <f t="shared" ca="1" si="1228"/>
        <v>179.21509781479941</v>
      </c>
      <c r="AC2446" s="4">
        <f t="shared" ca="1" si="1228"/>
        <v>612.30428987119717</v>
      </c>
      <c r="AD2446" s="4">
        <f t="shared" ca="1" si="1228"/>
        <v>132.16499750148242</v>
      </c>
    </row>
    <row r="2447" spans="3:30" hidden="1" outlineLevel="1">
      <c r="D2447" s="7"/>
      <c r="E2447" s="7"/>
      <c r="F2447" s="3"/>
      <c r="G2447" s="55" t="str">
        <f>$G$11</f>
        <v>DISTPRI</v>
      </c>
      <c r="H2447" s="4">
        <f t="shared" ref="H2447:AD2447" ca="1" si="1229">+H2364+H2438</f>
        <v>4706468.5755439838</v>
      </c>
      <c r="I2447" s="4">
        <f t="shared" ca="1" si="1229"/>
        <v>3130517.058094746</v>
      </c>
      <c r="J2447" s="4">
        <f t="shared" ca="1" si="1229"/>
        <v>150015.18394586648</v>
      </c>
      <c r="K2447" s="4">
        <f t="shared" ca="1" si="1229"/>
        <v>543711.27352821105</v>
      </c>
      <c r="L2447" s="4">
        <f t="shared" ca="1" si="1229"/>
        <v>16807.076020435234</v>
      </c>
      <c r="M2447" s="4">
        <f t="shared" ca="1" si="1229"/>
        <v>0</v>
      </c>
      <c r="N2447" s="4">
        <f t="shared" ca="1" si="1229"/>
        <v>560518.34954864637</v>
      </c>
      <c r="O2447" s="4">
        <f t="shared" ca="1" si="1229"/>
        <v>407817.00726712996</v>
      </c>
      <c r="P2447" s="4">
        <f t="shared" ca="1" si="1229"/>
        <v>76120.410095694926</v>
      </c>
      <c r="Q2447" s="4">
        <f t="shared" ca="1" si="1229"/>
        <v>0</v>
      </c>
      <c r="R2447" s="4">
        <f t="shared" ca="1" si="1229"/>
        <v>0</v>
      </c>
      <c r="S2447" s="4">
        <f t="shared" ca="1" si="1229"/>
        <v>483937.41736282496</v>
      </c>
      <c r="T2447" s="4">
        <f t="shared" ca="1" si="1229"/>
        <v>14431.907090210858</v>
      </c>
      <c r="U2447" s="4">
        <f t="shared" ca="1" si="1229"/>
        <v>233715.88774435062</v>
      </c>
      <c r="V2447" s="4">
        <f t="shared" ca="1" si="1229"/>
        <v>0</v>
      </c>
      <c r="W2447" s="4">
        <f t="shared" ca="1" si="1229"/>
        <v>0</v>
      </c>
      <c r="X2447" s="4">
        <f t="shared" ca="1" si="1229"/>
        <v>248147.7948345615</v>
      </c>
      <c r="Y2447" s="4">
        <f t="shared" ca="1" si="1229"/>
        <v>122615.40012316209</v>
      </c>
      <c r="Z2447" s="4">
        <f t="shared" ca="1" si="1229"/>
        <v>2033.0311856353528</v>
      </c>
      <c r="AA2447" s="4">
        <f t="shared" ca="1" si="1229"/>
        <v>124648.43130879744</v>
      </c>
      <c r="AB2447" s="4">
        <f t="shared" ca="1" si="1229"/>
        <v>1675.858236169928</v>
      </c>
      <c r="AC2447" s="4">
        <f t="shared" ca="1" si="1229"/>
        <v>5765.5855297445141</v>
      </c>
      <c r="AD2447" s="4">
        <f t="shared" ca="1" si="1229"/>
        <v>1242.8966826278843</v>
      </c>
    </row>
    <row r="2448" spans="3:30" hidden="1" outlineLevel="1">
      <c r="D2448" s="7"/>
      <c r="E2448" s="7"/>
      <c r="F2448" s="3"/>
      <c r="G2448" s="55" t="str">
        <f>$G$12</f>
        <v>DISTSEC</v>
      </c>
      <c r="H2448" s="4">
        <f t="shared" ref="H2448:AD2448" ca="1" si="1230">+H2365+H2439</f>
        <v>2261494.5688267457</v>
      </c>
      <c r="I2448" s="4">
        <f t="shared" ca="1" si="1230"/>
        <v>1684018.2383724428</v>
      </c>
      <c r="J2448" s="4">
        <f t="shared" ca="1" si="1230"/>
        <v>82620.501239658581</v>
      </c>
      <c r="K2448" s="4">
        <f t="shared" ca="1" si="1230"/>
        <v>248811.00144492261</v>
      </c>
      <c r="L2448" s="4">
        <f t="shared" ca="1" si="1230"/>
        <v>0</v>
      </c>
      <c r="M2448" s="4">
        <f t="shared" ca="1" si="1230"/>
        <v>0</v>
      </c>
      <c r="N2448" s="4">
        <f t="shared" ca="1" si="1230"/>
        <v>248811.00144492261</v>
      </c>
      <c r="O2448" s="4">
        <f t="shared" ca="1" si="1230"/>
        <v>158587.70976735183</v>
      </c>
      <c r="P2448" s="4">
        <f t="shared" ca="1" si="1230"/>
        <v>0</v>
      </c>
      <c r="Q2448" s="4">
        <f t="shared" ca="1" si="1230"/>
        <v>0</v>
      </c>
      <c r="R2448" s="4">
        <f t="shared" ca="1" si="1230"/>
        <v>0</v>
      </c>
      <c r="S2448" s="4">
        <f t="shared" ca="1" si="1230"/>
        <v>158587.70976735183</v>
      </c>
      <c r="T2448" s="4">
        <f t="shared" ca="1" si="1230"/>
        <v>4254.8509107428717</v>
      </c>
      <c r="U2448" s="4">
        <f t="shared" ca="1" si="1230"/>
        <v>0</v>
      </c>
      <c r="V2448" s="4">
        <f t="shared" ca="1" si="1230"/>
        <v>0</v>
      </c>
      <c r="W2448" s="4">
        <f t="shared" ca="1" si="1230"/>
        <v>0</v>
      </c>
      <c r="X2448" s="4">
        <f t="shared" ca="1" si="1230"/>
        <v>4254.8509107428717</v>
      </c>
      <c r="Y2448" s="4">
        <f t="shared" ca="1" si="1230"/>
        <v>58314.879902367109</v>
      </c>
      <c r="Z2448" s="4">
        <f t="shared" ca="1" si="1230"/>
        <v>0</v>
      </c>
      <c r="AA2448" s="4">
        <f t="shared" ca="1" si="1230"/>
        <v>58314.879902367109</v>
      </c>
      <c r="AB2448" s="4">
        <f t="shared" ca="1" si="1230"/>
        <v>612.26550189358682</v>
      </c>
      <c r="AC2448" s="4">
        <f t="shared" ca="1" si="1230"/>
        <v>20878.073796796951</v>
      </c>
      <c r="AD2448" s="4">
        <f t="shared" ca="1" si="1230"/>
        <v>3397.0478905687282</v>
      </c>
    </row>
    <row r="2449" spans="1:30" hidden="1" outlineLevel="1">
      <c r="D2449" s="7"/>
      <c r="E2449" s="7"/>
      <c r="F2449" s="3"/>
      <c r="G2449" s="55" t="str">
        <f>$G$13</f>
        <v>ENERGY</v>
      </c>
      <c r="H2449" s="4">
        <f t="shared" ref="H2449:AD2449" ca="1" si="1231">+H2366+H2440</f>
        <v>1202324.1202349949</v>
      </c>
      <c r="I2449" s="4">
        <f t="shared" ca="1" si="1231"/>
        <v>452697.67031953298</v>
      </c>
      <c r="J2449" s="4">
        <f t="shared" ca="1" si="1231"/>
        <v>29192.004951174484</v>
      </c>
      <c r="K2449" s="4">
        <f t="shared" ca="1" si="1231"/>
        <v>98065.69172416137</v>
      </c>
      <c r="L2449" s="4">
        <f t="shared" ca="1" si="1231"/>
        <v>3015.0174489273631</v>
      </c>
      <c r="M2449" s="4">
        <f t="shared" ca="1" si="1231"/>
        <v>235.08344977463119</v>
      </c>
      <c r="N2449" s="4">
        <f t="shared" ca="1" si="1231"/>
        <v>101315.79262286336</v>
      </c>
      <c r="O2449" s="4">
        <f t="shared" ca="1" si="1231"/>
        <v>89989.147623176919</v>
      </c>
      <c r="P2449" s="4">
        <f t="shared" ca="1" si="1231"/>
        <v>16770.935155199819</v>
      </c>
      <c r="Q2449" s="4">
        <f t="shared" ca="1" si="1231"/>
        <v>7555.8726857755</v>
      </c>
      <c r="R2449" s="4">
        <f t="shared" ca="1" si="1231"/>
        <v>351.83443238461246</v>
      </c>
      <c r="S2449" s="4">
        <f t="shared" ca="1" si="1231"/>
        <v>114667.78989653685</v>
      </c>
      <c r="T2449" s="4">
        <f t="shared" ca="1" si="1231"/>
        <v>3421.0234985768993</v>
      </c>
      <c r="U2449" s="4">
        <f t="shared" ca="1" si="1231"/>
        <v>59635.475246842827</v>
      </c>
      <c r="V2449" s="4">
        <f t="shared" ca="1" si="1231"/>
        <v>340677.8914625349</v>
      </c>
      <c r="W2449" s="4">
        <f t="shared" ca="1" si="1231"/>
        <v>63932.296481317157</v>
      </c>
      <c r="X2449" s="4">
        <f t="shared" ca="1" si="1231"/>
        <v>467666.68668927171</v>
      </c>
      <c r="Y2449" s="4">
        <f t="shared" ca="1" si="1231"/>
        <v>24242.399414817988</v>
      </c>
      <c r="Z2449" s="4">
        <f t="shared" ca="1" si="1231"/>
        <v>393.95484759281584</v>
      </c>
      <c r="AA2449" s="4">
        <f t="shared" ca="1" si="1231"/>
        <v>24636.354262410805</v>
      </c>
      <c r="AB2449" s="4">
        <f t="shared" ca="1" si="1231"/>
        <v>442.98446938514036</v>
      </c>
      <c r="AC2449" s="4">
        <f t="shared" ca="1" si="1231"/>
        <v>9824.8924286368201</v>
      </c>
      <c r="AD2449" s="4">
        <f t="shared" ca="1" si="1231"/>
        <v>1879.9445951822918</v>
      </c>
    </row>
    <row r="2450" spans="1:30" hidden="1" outlineLevel="1">
      <c r="D2450" s="7"/>
      <c r="E2450" s="7"/>
      <c r="F2450" s="3"/>
      <c r="G2450" s="55" t="str">
        <f>$G$14</f>
        <v>CUSTOMER</v>
      </c>
      <c r="H2450" s="4">
        <f t="shared" ref="H2450:AD2450" ca="1" si="1232">+H2367+H2441</f>
        <v>1383201.8789932954</v>
      </c>
      <c r="I2450" s="4">
        <f t="shared" ca="1" si="1232"/>
        <v>785253.40032759926</v>
      </c>
      <c r="J2450" s="4">
        <f t="shared" ca="1" si="1232"/>
        <v>170040.016111673</v>
      </c>
      <c r="K2450" s="4">
        <f t="shared" ca="1" si="1232"/>
        <v>48491.750730308922</v>
      </c>
      <c r="L2450" s="4">
        <f t="shared" ca="1" si="1232"/>
        <v>12476.187717378094</v>
      </c>
      <c r="M2450" s="4">
        <f t="shared" ca="1" si="1232"/>
        <v>2040.6867438553354</v>
      </c>
      <c r="N2450" s="4">
        <f t="shared" ca="1" si="1232"/>
        <v>63008.625191542349</v>
      </c>
      <c r="O2450" s="4">
        <f t="shared" ca="1" si="1232"/>
        <v>11779.063901841982</v>
      </c>
      <c r="P2450" s="4">
        <f t="shared" ca="1" si="1232"/>
        <v>3346.0966277417851</v>
      </c>
      <c r="Q2450" s="4">
        <f t="shared" ca="1" si="1232"/>
        <v>7020.958827552724</v>
      </c>
      <c r="R2450" s="4">
        <f t="shared" ca="1" si="1232"/>
        <v>1244.3106523651065</v>
      </c>
      <c r="S2450" s="4">
        <f t="shared" ca="1" si="1232"/>
        <v>23390.430009501597</v>
      </c>
      <c r="T2450" s="4">
        <f t="shared" ca="1" si="1232"/>
        <v>80.769221439288174</v>
      </c>
      <c r="U2450" s="4">
        <f t="shared" ca="1" si="1232"/>
        <v>1976.3433990213325</v>
      </c>
      <c r="V2450" s="4">
        <f t="shared" ca="1" si="1232"/>
        <v>10270.787684134213</v>
      </c>
      <c r="W2450" s="4">
        <f t="shared" ca="1" si="1232"/>
        <v>1841.3658224292794</v>
      </c>
      <c r="X2450" s="4">
        <f t="shared" ca="1" si="1232"/>
        <v>14169.266127024111</v>
      </c>
      <c r="Y2450" s="4">
        <f t="shared" ca="1" si="1232"/>
        <v>3239.3256952440643</v>
      </c>
      <c r="Z2450" s="4">
        <f t="shared" ca="1" si="1232"/>
        <v>55.993733293012781</v>
      </c>
      <c r="AA2450" s="4">
        <f t="shared" ca="1" si="1232"/>
        <v>3295.3194285370769</v>
      </c>
      <c r="AB2450" s="4">
        <f t="shared" ca="1" si="1232"/>
        <v>71.622100447710537</v>
      </c>
      <c r="AC2450" s="4">
        <f t="shared" ca="1" si="1232"/>
        <v>282051.06255324872</v>
      </c>
      <c r="AD2450" s="4">
        <f t="shared" ca="1" si="1232"/>
        <v>41922.1371437216</v>
      </c>
    </row>
    <row r="2451" spans="1:30" collapsed="1">
      <c r="B2451" s="112" t="s">
        <v>237</v>
      </c>
      <c r="D2451" s="7"/>
      <c r="E2451" s="60">
        <f>+E2368+E2442</f>
        <v>22412856</v>
      </c>
      <c r="F2451" s="3"/>
      <c r="G2451" s="55" t="str">
        <f>$G$15</f>
        <v>TOTAL</v>
      </c>
      <c r="H2451" s="4">
        <f t="shared" ref="H2451:AD2451" ca="1" si="1233">+H2368+H2442</f>
        <v>22412855.999999996</v>
      </c>
      <c r="I2451" s="4">
        <f t="shared" ca="1" si="1233"/>
        <v>12893277.213138901</v>
      </c>
      <c r="J2451" s="4">
        <f t="shared" ca="1" si="1233"/>
        <v>758831.48888543597</v>
      </c>
      <c r="K2451" s="4">
        <f t="shared" ca="1" si="1233"/>
        <v>2048570.3137228929</v>
      </c>
      <c r="L2451" s="4">
        <f t="shared" ca="1" si="1233"/>
        <v>62260.4697850585</v>
      </c>
      <c r="M2451" s="4">
        <f t="shared" ca="1" si="1233"/>
        <v>5842.9021000252242</v>
      </c>
      <c r="N2451" s="4">
        <f t="shared" ca="1" si="1233"/>
        <v>2116673.6856079767</v>
      </c>
      <c r="O2451" s="4">
        <f t="shared" ca="1" si="1233"/>
        <v>1512019.1101774541</v>
      </c>
      <c r="P2451" s="4">
        <f t="shared" ca="1" si="1233"/>
        <v>250762.48290302063</v>
      </c>
      <c r="Q2451" s="4">
        <f t="shared" ca="1" si="1233"/>
        <v>78842.24765881768</v>
      </c>
      <c r="R2451" s="4">
        <f t="shared" ca="1" si="1233"/>
        <v>3335.2105803199966</v>
      </c>
      <c r="S2451" s="4">
        <f t="shared" ca="1" si="1233"/>
        <v>1844959.0513196122</v>
      </c>
      <c r="T2451" s="4">
        <f t="shared" ca="1" si="1233"/>
        <v>49594.582142308122</v>
      </c>
      <c r="U2451" s="4">
        <f t="shared" ca="1" si="1233"/>
        <v>737843.35382851097</v>
      </c>
      <c r="V2451" s="4">
        <f t="shared" ca="1" si="1233"/>
        <v>2776154.5979603855</v>
      </c>
      <c r="W2451" s="4">
        <f t="shared" ca="1" si="1233"/>
        <v>395305.10156992765</v>
      </c>
      <c r="X2451" s="4">
        <f t="shared" ca="1" si="1233"/>
        <v>3958897.6355011323</v>
      </c>
      <c r="Y2451" s="4">
        <f t="shared" ca="1" si="1233"/>
        <v>459282.51467724622</v>
      </c>
      <c r="Z2451" s="4">
        <f t="shared" ca="1" si="1233"/>
        <v>7334.8891763980046</v>
      </c>
      <c r="AA2451" s="4">
        <f t="shared" ca="1" si="1233"/>
        <v>466617.40385364415</v>
      </c>
      <c r="AB2451" s="4">
        <f t="shared" ca="1" si="1233"/>
        <v>5893.4117853964353</v>
      </c>
      <c r="AC2451" s="4">
        <f t="shared" ca="1" si="1233"/>
        <v>319131.91859829816</v>
      </c>
      <c r="AD2451" s="4">
        <f t="shared" ca="1" si="1233"/>
        <v>48574.191309601985</v>
      </c>
    </row>
    <row r="2452" spans="1:30" s="51" customFormat="1">
      <c r="A2452" s="56"/>
      <c r="B2452" s="112"/>
      <c r="C2452" s="55"/>
      <c r="D2452" s="55"/>
      <c r="E2452" s="53"/>
      <c r="F2452" s="52"/>
      <c r="G2452" s="55"/>
      <c r="H2452" s="53"/>
      <c r="I2452" s="53"/>
      <c r="J2452" s="53"/>
      <c r="K2452" s="53"/>
      <c r="L2452" s="53"/>
      <c r="M2452" s="53"/>
      <c r="N2452" s="53"/>
      <c r="O2452" s="53"/>
      <c r="P2452" s="53"/>
      <c r="Q2452" s="53"/>
      <c r="R2452" s="53"/>
      <c r="S2452" s="53"/>
      <c r="T2452" s="53"/>
      <c r="U2452" s="53"/>
      <c r="V2452" s="53"/>
      <c r="W2452" s="53"/>
      <c r="X2452" s="53"/>
      <c r="Y2452" s="53"/>
      <c r="Z2452" s="53"/>
      <c r="AA2452" s="53"/>
      <c r="AB2452" s="53"/>
      <c r="AC2452" s="53"/>
      <c r="AD2452" s="53"/>
    </row>
    <row r="2453" spans="1:30" s="51" customFormat="1">
      <c r="A2453" s="56"/>
      <c r="B2453" s="112" t="s">
        <v>432</v>
      </c>
      <c r="C2453" s="55"/>
      <c r="D2453" s="55"/>
      <c r="E2453" s="53"/>
      <c r="F2453" s="52"/>
      <c r="G2453" s="55"/>
      <c r="H2453" s="53"/>
      <c r="I2453" s="53"/>
      <c r="J2453" s="53"/>
      <c r="K2453" s="53"/>
      <c r="L2453" s="53"/>
      <c r="M2453" s="53"/>
      <c r="N2453" s="53"/>
      <c r="O2453" s="53"/>
      <c r="P2453" s="53"/>
      <c r="Q2453" s="53"/>
      <c r="R2453" s="53"/>
      <c r="S2453" s="53"/>
      <c r="T2453" s="53"/>
      <c r="U2453" s="53"/>
      <c r="V2453" s="53"/>
      <c r="W2453" s="53"/>
      <c r="X2453" s="53"/>
      <c r="Y2453" s="53"/>
      <c r="Z2453" s="53"/>
      <c r="AA2453" s="53"/>
      <c r="AB2453" s="53"/>
      <c r="AC2453" s="53"/>
      <c r="AD2453" s="53"/>
    </row>
    <row r="2454" spans="1:30" s="51" customFormat="1" hidden="1" outlineLevel="1">
      <c r="A2454" s="56"/>
      <c r="B2454" s="112"/>
      <c r="C2454" s="55"/>
      <c r="D2454" s="55"/>
      <c r="F2454" s="52" t="str">
        <f>F2461</f>
        <v>RB_GUP_EPIS_D</v>
      </c>
      <c r="G2454" s="55" t="str">
        <f>$G$8</f>
        <v>PRODUCTION</v>
      </c>
      <c r="H2454" s="53">
        <f t="shared" ref="H2454:H2469" si="1234">SUBTOTAL(9,I2454:AD2454)</f>
        <v>0</v>
      </c>
      <c r="I2454" s="54">
        <f>VLOOKUP(CONCATENATE($F2454," ",$G2454),AllocFactorMatrix,(I$4+1),FALSE)*$E2461</f>
        <v>0</v>
      </c>
      <c r="J2454" s="54">
        <f>VLOOKUP(CONCATENATE($F2454," ",$G2454),AllocFactorMatrix,(J$4+1),FALSE)*$E2461</f>
        <v>0</v>
      </c>
      <c r="K2454" s="54">
        <f>VLOOKUP(CONCATENATE($F2454," ",$G2454),AllocFactorMatrix,(K$4+1),FALSE)*$E2461</f>
        <v>0</v>
      </c>
      <c r="L2454" s="54">
        <f>VLOOKUP(CONCATENATE($F2454," ",$G2454),AllocFactorMatrix,(L$4+1),FALSE)*$E2461</f>
        <v>0</v>
      </c>
      <c r="M2454" s="54">
        <f>VLOOKUP(CONCATENATE($F2454," ",$G2454),AllocFactorMatrix,(M$4+1),FALSE)*$E2461</f>
        <v>0</v>
      </c>
      <c r="N2454" s="54">
        <f t="shared" ref="N2454:N2469" si="1235">SUBTOTAL(9,K2454:M2454)</f>
        <v>0</v>
      </c>
      <c r="O2454" s="54">
        <f>VLOOKUP(CONCATENATE($F2454," ",$G2454),AllocFactorMatrix,(O$4+1),FALSE)*$E2461</f>
        <v>0</v>
      </c>
      <c r="P2454" s="54">
        <f>VLOOKUP(CONCATENATE($F2454," ",$G2454),AllocFactorMatrix,(P$4+1),FALSE)*$E2461</f>
        <v>0</v>
      </c>
      <c r="Q2454" s="54">
        <f>VLOOKUP(CONCATENATE($F2454," ",$G2454),AllocFactorMatrix,(Q$4+1),FALSE)*$E2461</f>
        <v>0</v>
      </c>
      <c r="R2454" s="54">
        <f>VLOOKUP(CONCATENATE($F2454," ",$G2454),AllocFactorMatrix,(R$4+1),FALSE)*$E2461</f>
        <v>0</v>
      </c>
      <c r="S2454" s="54">
        <f>SUBTOTAL(9,O2454:R2454)</f>
        <v>0</v>
      </c>
      <c r="T2454" s="54">
        <f>VLOOKUP(CONCATENATE($F2454," ",$G2454),AllocFactorMatrix,(T$4+1),FALSE)*$E2461</f>
        <v>0</v>
      </c>
      <c r="U2454" s="54">
        <f>VLOOKUP(CONCATENATE($F2454," ",$G2454),AllocFactorMatrix,(U$4+1),FALSE)*$E2461</f>
        <v>0</v>
      </c>
      <c r="V2454" s="54">
        <f>VLOOKUP(CONCATENATE($F2454," ",$G2454),AllocFactorMatrix,(V$4+1),FALSE)*$E2461</f>
        <v>0</v>
      </c>
      <c r="W2454" s="54">
        <f>VLOOKUP(CONCATENATE($F2454," ",$G2454),AllocFactorMatrix,(W$4+1),FALSE)*$E2461</f>
        <v>0</v>
      </c>
      <c r="X2454" s="54">
        <f>SUBTOTAL(9,T2454:W2454)</f>
        <v>0</v>
      </c>
      <c r="Y2454" s="54">
        <f>VLOOKUP(CONCATENATE($F2454," ",$G2454),AllocFactorMatrix,(Y$4+1),FALSE)*$E2461</f>
        <v>0</v>
      </c>
      <c r="Z2454" s="54">
        <f>VLOOKUP(CONCATENATE($F2454," ",$G2454),AllocFactorMatrix,(Z$4+1),FALSE)*$E2461</f>
        <v>0</v>
      </c>
      <c r="AA2454" s="54">
        <f t="shared" ref="AA2454:AA2469" si="1236">SUBTOTAL(9,Y2454:Z2454)</f>
        <v>0</v>
      </c>
      <c r="AB2454" s="54">
        <f>VLOOKUP(CONCATENATE($F2454," ",$G2454),AllocFactorMatrix,(AB$4+1),FALSE)*$E2461</f>
        <v>0</v>
      </c>
      <c r="AC2454" s="54">
        <f>VLOOKUP(CONCATENATE($F2454," ",$G2454),AllocFactorMatrix,(AC$4+1),FALSE)*$E2461</f>
        <v>0</v>
      </c>
      <c r="AD2454" s="54">
        <f>VLOOKUP(CONCATENATE($F2454," ",$G2454),AllocFactorMatrix,(AD$4+1),FALSE)*$E2461</f>
        <v>0</v>
      </c>
    </row>
    <row r="2455" spans="1:30" s="51" customFormat="1" hidden="1" outlineLevel="1">
      <c r="A2455" s="56"/>
      <c r="B2455" s="112"/>
      <c r="C2455" s="55"/>
      <c r="D2455" s="55"/>
      <c r="F2455" s="52" t="str">
        <f>F2461</f>
        <v>RB_GUP_EPIS_D</v>
      </c>
      <c r="G2455" s="55" t="str">
        <f>$G$9</f>
        <v>BULKTRAN</v>
      </c>
      <c r="H2455" s="53">
        <f t="shared" si="1234"/>
        <v>0</v>
      </c>
      <c r="I2455" s="54">
        <f>VLOOKUP(CONCATENATE($F2455," ",$G2455),AllocFactorMatrix,(I$4+1),FALSE)*$E2461</f>
        <v>0</v>
      </c>
      <c r="J2455" s="54">
        <f>VLOOKUP(CONCATENATE($F2455," ",$G2455),AllocFactorMatrix,(J$4+1),FALSE)*$E2461</f>
        <v>0</v>
      </c>
      <c r="K2455" s="54">
        <f>VLOOKUP(CONCATENATE($F2455," ",$G2455),AllocFactorMatrix,(K$4+1),FALSE)*$E2461</f>
        <v>0</v>
      </c>
      <c r="L2455" s="54">
        <f>VLOOKUP(CONCATENATE($F2455," ",$G2455),AllocFactorMatrix,(L$4+1),FALSE)*$E2461</f>
        <v>0</v>
      </c>
      <c r="M2455" s="54">
        <f>VLOOKUP(CONCATENATE($F2455," ",$G2455),AllocFactorMatrix,(M$4+1),FALSE)*$E2461</f>
        <v>0</v>
      </c>
      <c r="N2455" s="54">
        <f t="shared" si="1235"/>
        <v>0</v>
      </c>
      <c r="O2455" s="54">
        <f>VLOOKUP(CONCATENATE($F2455," ",$G2455),AllocFactorMatrix,(O$4+1),FALSE)*$E2461</f>
        <v>0</v>
      </c>
      <c r="P2455" s="54">
        <f>VLOOKUP(CONCATENATE($F2455," ",$G2455),AllocFactorMatrix,(P$4+1),FALSE)*$E2461</f>
        <v>0</v>
      </c>
      <c r="Q2455" s="54">
        <f>VLOOKUP(CONCATENATE($F2455," ",$G2455),AllocFactorMatrix,(Q$4+1),FALSE)*$E2461</f>
        <v>0</v>
      </c>
      <c r="R2455" s="54">
        <f>VLOOKUP(CONCATENATE($F2455," ",$G2455),AllocFactorMatrix,(R$4+1),FALSE)*$E2461</f>
        <v>0</v>
      </c>
      <c r="S2455" s="54">
        <f t="shared" ref="S2455:S2461" si="1237">SUBTOTAL(9,O2455:R2455)</f>
        <v>0</v>
      </c>
      <c r="T2455" s="54">
        <f>VLOOKUP(CONCATENATE($F2455," ",$G2455),AllocFactorMatrix,(T$4+1),FALSE)*$E2461</f>
        <v>0</v>
      </c>
      <c r="U2455" s="54">
        <f>VLOOKUP(CONCATENATE($F2455," ",$G2455),AllocFactorMatrix,(U$4+1),FALSE)*$E2461</f>
        <v>0</v>
      </c>
      <c r="V2455" s="54">
        <f>VLOOKUP(CONCATENATE($F2455," ",$G2455),AllocFactorMatrix,(V$4+1),FALSE)*$E2461</f>
        <v>0</v>
      </c>
      <c r="W2455" s="54">
        <f>VLOOKUP(CONCATENATE($F2455," ",$G2455),AllocFactorMatrix,(W$4+1),FALSE)*$E2461</f>
        <v>0</v>
      </c>
      <c r="X2455" s="54">
        <f t="shared" ref="X2455:X2461" si="1238">SUBTOTAL(9,T2455:W2455)</f>
        <v>0</v>
      </c>
      <c r="Y2455" s="54">
        <f>VLOOKUP(CONCATENATE($F2455," ",$G2455),AllocFactorMatrix,(Y$4+1),FALSE)*$E2461</f>
        <v>0</v>
      </c>
      <c r="Z2455" s="54">
        <f>VLOOKUP(CONCATENATE($F2455," ",$G2455),AllocFactorMatrix,(Z$4+1),FALSE)*$E2461</f>
        <v>0</v>
      </c>
      <c r="AA2455" s="54">
        <f t="shared" si="1236"/>
        <v>0</v>
      </c>
      <c r="AB2455" s="54">
        <f>VLOOKUP(CONCATENATE($F2455," ",$G2455),AllocFactorMatrix,(AB$4+1),FALSE)*$E2461</f>
        <v>0</v>
      </c>
      <c r="AC2455" s="54">
        <f>VLOOKUP(CONCATENATE($F2455," ",$G2455),AllocFactorMatrix,(AC$4+1),FALSE)*$E2461</f>
        <v>0</v>
      </c>
      <c r="AD2455" s="54">
        <f>VLOOKUP(CONCATENATE($F2455," ",$G2455),AllocFactorMatrix,(AD$4+1),FALSE)*$E2461</f>
        <v>0</v>
      </c>
    </row>
    <row r="2456" spans="1:30" s="51" customFormat="1" hidden="1" outlineLevel="1">
      <c r="A2456" s="56"/>
      <c r="B2456" s="112"/>
      <c r="C2456" s="55"/>
      <c r="D2456" s="55"/>
      <c r="F2456" s="52" t="str">
        <f>F2461</f>
        <v>RB_GUP_EPIS_D</v>
      </c>
      <c r="G2456" s="55" t="str">
        <f>$G$10</f>
        <v>SUBTRAN</v>
      </c>
      <c r="H2456" s="53">
        <f t="shared" si="1234"/>
        <v>0</v>
      </c>
      <c r="I2456" s="54">
        <f>VLOOKUP(CONCATENATE($F2456," ",$G2456),AllocFactorMatrix,(I$4+1),FALSE)*$E2461</f>
        <v>0</v>
      </c>
      <c r="J2456" s="54">
        <f>VLOOKUP(CONCATENATE($F2456," ",$G2456),AllocFactorMatrix,(J$4+1),FALSE)*$E2461</f>
        <v>0</v>
      </c>
      <c r="K2456" s="54">
        <f>VLOOKUP(CONCATENATE($F2456," ",$G2456),AllocFactorMatrix,(K$4+1),FALSE)*$E2461</f>
        <v>0</v>
      </c>
      <c r="L2456" s="54">
        <f>VLOOKUP(CONCATENATE($F2456," ",$G2456),AllocFactorMatrix,(L$4+1),FALSE)*$E2461</f>
        <v>0</v>
      </c>
      <c r="M2456" s="54">
        <f>VLOOKUP(CONCATENATE($F2456," ",$G2456),AllocFactorMatrix,(M$4+1),FALSE)*$E2461</f>
        <v>0</v>
      </c>
      <c r="N2456" s="54">
        <f t="shared" si="1235"/>
        <v>0</v>
      </c>
      <c r="O2456" s="54">
        <f>VLOOKUP(CONCATENATE($F2456," ",$G2456),AllocFactorMatrix,(O$4+1),FALSE)*$E2461</f>
        <v>0</v>
      </c>
      <c r="P2456" s="54">
        <f>VLOOKUP(CONCATENATE($F2456," ",$G2456),AllocFactorMatrix,(P$4+1),FALSE)*$E2461</f>
        <v>0</v>
      </c>
      <c r="Q2456" s="54">
        <f>VLOOKUP(CONCATENATE($F2456," ",$G2456),AllocFactorMatrix,(Q$4+1),FALSE)*$E2461</f>
        <v>0</v>
      </c>
      <c r="R2456" s="54">
        <f>VLOOKUP(CONCATENATE($F2456," ",$G2456),AllocFactorMatrix,(R$4+1),FALSE)*$E2461</f>
        <v>0</v>
      </c>
      <c r="S2456" s="54">
        <f t="shared" si="1237"/>
        <v>0</v>
      </c>
      <c r="T2456" s="54">
        <f>VLOOKUP(CONCATENATE($F2456," ",$G2456),AllocFactorMatrix,(T$4+1),FALSE)*$E2461</f>
        <v>0</v>
      </c>
      <c r="U2456" s="54">
        <f>VLOOKUP(CONCATENATE($F2456," ",$G2456),AllocFactorMatrix,(U$4+1),FALSE)*$E2461</f>
        <v>0</v>
      </c>
      <c r="V2456" s="54">
        <f>VLOOKUP(CONCATENATE($F2456," ",$G2456),AllocFactorMatrix,(V$4+1),FALSE)*$E2461</f>
        <v>0</v>
      </c>
      <c r="W2456" s="54">
        <f>VLOOKUP(CONCATENATE($F2456," ",$G2456),AllocFactorMatrix,(W$4+1),FALSE)*$E2461</f>
        <v>0</v>
      </c>
      <c r="X2456" s="54">
        <f t="shared" si="1238"/>
        <v>0</v>
      </c>
      <c r="Y2456" s="54">
        <f>VLOOKUP(CONCATENATE($F2456," ",$G2456),AllocFactorMatrix,(Y$4+1),FALSE)*$E2461</f>
        <v>0</v>
      </c>
      <c r="Z2456" s="54">
        <f>VLOOKUP(CONCATENATE($F2456," ",$G2456),AllocFactorMatrix,(Z$4+1),FALSE)*$E2461</f>
        <v>0</v>
      </c>
      <c r="AA2456" s="54">
        <f t="shared" si="1236"/>
        <v>0</v>
      </c>
      <c r="AB2456" s="54">
        <f>VLOOKUP(CONCATENATE($F2456," ",$G2456),AllocFactorMatrix,(AB$4+1),FALSE)*$E2461</f>
        <v>0</v>
      </c>
      <c r="AC2456" s="54">
        <f>VLOOKUP(CONCATENATE($F2456," ",$G2456),AllocFactorMatrix,(AC$4+1),FALSE)*$E2461</f>
        <v>0</v>
      </c>
      <c r="AD2456" s="54">
        <f>VLOOKUP(CONCATENATE($F2456," ",$G2456),AllocFactorMatrix,(AD$4+1),FALSE)*$E2461</f>
        <v>0</v>
      </c>
    </row>
    <row r="2457" spans="1:30" s="51" customFormat="1" hidden="1" outlineLevel="1">
      <c r="A2457" s="56"/>
      <c r="B2457" s="112"/>
      <c r="C2457" s="55"/>
      <c r="D2457" s="55"/>
      <c r="F2457" s="52" t="str">
        <f>F2461</f>
        <v>RB_GUP_EPIS_D</v>
      </c>
      <c r="G2457" s="55" t="str">
        <f>$G$11</f>
        <v>DISTPRI</v>
      </c>
      <c r="H2457" s="53">
        <f t="shared" si="1234"/>
        <v>-3019.6045607465894</v>
      </c>
      <c r="I2457" s="54">
        <f>VLOOKUP(CONCATENATE($F2457," ",$G2457),AllocFactorMatrix,(I$4+1),FALSE)*$E2461</f>
        <v>-2018.1305156739154</v>
      </c>
      <c r="J2457" s="54">
        <f>VLOOKUP(CONCATENATE($F2457," ",$G2457),AllocFactorMatrix,(J$4+1),FALSE)*$E2461</f>
        <v>-95.12940410461033</v>
      </c>
      <c r="K2457" s="54">
        <f>VLOOKUP(CONCATENATE($F2457," ",$G2457),AllocFactorMatrix,(K$4+1),FALSE)*$E2461</f>
        <v>-345.42070471513694</v>
      </c>
      <c r="L2457" s="54">
        <f>VLOOKUP(CONCATENATE($F2457," ",$G2457),AllocFactorMatrix,(L$4+1),FALSE)*$E2461</f>
        <v>-10.675297149381553</v>
      </c>
      <c r="M2457" s="54">
        <f>VLOOKUP(CONCATENATE($F2457," ",$G2457),AllocFactorMatrix,(M$4+1),FALSE)*$E2461</f>
        <v>0</v>
      </c>
      <c r="N2457" s="54">
        <f t="shared" si="1235"/>
        <v>-356.09600186451848</v>
      </c>
      <c r="O2457" s="54">
        <f>VLOOKUP(CONCATENATE($F2457," ",$G2457),AllocFactorMatrix,(O$4+1),FALSE)*$E2461</f>
        <v>-259.00515415945739</v>
      </c>
      <c r="P2457" s="54">
        <f>VLOOKUP(CONCATENATE($F2457," ",$G2457),AllocFactorMatrix,(P$4+1),FALSE)*$E2461</f>
        <v>-48.239727391696263</v>
      </c>
      <c r="Q2457" s="54">
        <f>VLOOKUP(CONCATENATE($F2457," ",$G2457),AllocFactorMatrix,(Q$4+1),FALSE)*$E2461</f>
        <v>0</v>
      </c>
      <c r="R2457" s="54">
        <f>VLOOKUP(CONCATENATE($F2457," ",$G2457),AllocFactorMatrix,(R$4+1),FALSE)*$E2461</f>
        <v>0</v>
      </c>
      <c r="S2457" s="54">
        <f t="shared" si="1237"/>
        <v>-307.24488155115364</v>
      </c>
      <c r="T2457" s="54">
        <f>VLOOKUP(CONCATENATE($F2457," ",$G2457),AllocFactorMatrix,(T$4+1),FALSE)*$E2461</f>
        <v>-9.2333741330412575</v>
      </c>
      <c r="U2457" s="54">
        <f>VLOOKUP(CONCATENATE($F2457," ",$G2457),AllocFactorMatrix,(U$4+1),FALSE)*$E2461</f>
        <v>-148.91343106129156</v>
      </c>
      <c r="V2457" s="54">
        <f>VLOOKUP(CONCATENATE($F2457," ",$G2457),AllocFactorMatrix,(V$4+1),FALSE)*$E2461</f>
        <v>0</v>
      </c>
      <c r="W2457" s="54">
        <f>VLOOKUP(CONCATENATE($F2457," ",$G2457),AllocFactorMatrix,(W$4+1),FALSE)*$E2461</f>
        <v>0</v>
      </c>
      <c r="X2457" s="54">
        <f t="shared" si="1238"/>
        <v>-158.14680519433281</v>
      </c>
      <c r="Y2457" s="54">
        <f>VLOOKUP(CONCATENATE($F2457," ",$G2457),AllocFactorMatrix,(Y$4+1),FALSE)*$E2461</f>
        <v>-78.101956720232593</v>
      </c>
      <c r="Z2457" s="54">
        <f>VLOOKUP(CONCATENATE($F2457," ",$G2457),AllocFactorMatrix,(Z$4+1),FALSE)*$E2461</f>
        <v>-1.3030463691957872</v>
      </c>
      <c r="AA2457" s="54">
        <f t="shared" si="1236"/>
        <v>-79.405003089428376</v>
      </c>
      <c r="AB2457" s="54">
        <f>VLOOKUP(CONCATENATE($F2457," ",$G2457),AllocFactorMatrix,(AB$4+1),FALSE)*$E2461</f>
        <v>-1.0556858946459289</v>
      </c>
      <c r="AC2457" s="54">
        <f>VLOOKUP(CONCATENATE($F2457," ",$G2457),AllocFactorMatrix,(AC$4+1),FALSE)*$E2461</f>
        <v>-3.6166332090656885</v>
      </c>
      <c r="AD2457" s="54">
        <f>VLOOKUP(CONCATENATE($F2457," ",$G2457),AllocFactorMatrix,(AD$4+1),FALSE)*$E2461</f>
        <v>-0.77963016491865034</v>
      </c>
    </row>
    <row r="2458" spans="1:30" s="51" customFormat="1" hidden="1" outlineLevel="1">
      <c r="A2458" s="56"/>
      <c r="B2458" s="112"/>
      <c r="C2458" s="55"/>
      <c r="D2458" s="55"/>
      <c r="F2458" s="52" t="str">
        <f>F2461</f>
        <v>RB_GUP_EPIS_D</v>
      </c>
      <c r="G2458" s="55" t="str">
        <f>$G$12</f>
        <v>DISTSEC</v>
      </c>
      <c r="H2458" s="53">
        <f t="shared" si="1234"/>
        <v>-1563.6647240910299</v>
      </c>
      <c r="I2458" s="54">
        <f>VLOOKUP(CONCATENATE($F2458," ",$G2458),AllocFactorMatrix,(I$4+1),FALSE)*$E2461</f>
        <v>-1169.1543840245145</v>
      </c>
      <c r="J2458" s="54">
        <f>VLOOKUP(CONCATENATE($F2458," ",$G2458),AllocFactorMatrix,(J$4+1),FALSE)*$E2461</f>
        <v>-56.365305474278856</v>
      </c>
      <c r="K2458" s="54">
        <f>VLOOKUP(CONCATENATE($F2458," ",$G2458),AllocFactorMatrix,(K$4+1),FALSE)*$E2461</f>
        <v>-170.07761614833447</v>
      </c>
      <c r="L2458" s="54">
        <f>VLOOKUP(CONCATENATE($F2458," ",$G2458),AllocFactorMatrix,(L$4+1),FALSE)*$E2461</f>
        <v>0</v>
      </c>
      <c r="M2458" s="54">
        <f>VLOOKUP(CONCATENATE($F2458," ",$G2458),AllocFactorMatrix,(M$4+1),FALSE)*$E2461</f>
        <v>0</v>
      </c>
      <c r="N2458" s="54">
        <f t="shared" si="1235"/>
        <v>-170.07761614833447</v>
      </c>
      <c r="O2458" s="54">
        <f>VLOOKUP(CONCATENATE($F2458," ",$G2458),AllocFactorMatrix,(O$4+1),FALSE)*$E2461</f>
        <v>-108.37411899228552</v>
      </c>
      <c r="P2458" s="54">
        <f>VLOOKUP(CONCATENATE($F2458," ",$G2458),AllocFactorMatrix,(P$4+1),FALSE)*$E2461</f>
        <v>0</v>
      </c>
      <c r="Q2458" s="54">
        <f>VLOOKUP(CONCATENATE($F2458," ",$G2458),AllocFactorMatrix,(Q$4+1),FALSE)*$E2461</f>
        <v>0</v>
      </c>
      <c r="R2458" s="54">
        <f>VLOOKUP(CONCATENATE($F2458," ",$G2458),AllocFactorMatrix,(R$4+1),FALSE)*$E2461</f>
        <v>0</v>
      </c>
      <c r="S2458" s="54">
        <f t="shared" si="1237"/>
        <v>-108.37411899228552</v>
      </c>
      <c r="T2458" s="54">
        <f>VLOOKUP(CONCATENATE($F2458," ",$G2458),AllocFactorMatrix,(T$4+1),FALSE)*$E2461</f>
        <v>-2.9302088231274319</v>
      </c>
      <c r="U2458" s="54">
        <f>VLOOKUP(CONCATENATE($F2458," ",$G2458),AllocFactorMatrix,(U$4+1),FALSE)*$E2461</f>
        <v>0</v>
      </c>
      <c r="V2458" s="54">
        <f>VLOOKUP(CONCATENATE($F2458," ",$G2458),AllocFactorMatrix,(V$4+1),FALSE)*$E2461</f>
        <v>0</v>
      </c>
      <c r="W2458" s="54">
        <f>VLOOKUP(CONCATENATE($F2458," ",$G2458),AllocFactorMatrix,(W$4+1),FALSE)*$E2461</f>
        <v>0</v>
      </c>
      <c r="X2458" s="54">
        <f t="shared" si="1238"/>
        <v>-2.9302088231274319</v>
      </c>
      <c r="Y2458" s="54">
        <f>VLOOKUP(CONCATENATE($F2458," ",$G2458),AllocFactorMatrix,(Y$4+1),FALSE)*$E2461</f>
        <v>-39.973153611469428</v>
      </c>
      <c r="Z2458" s="54">
        <f>VLOOKUP(CONCATENATE($F2458," ",$G2458),AllocFactorMatrix,(Z$4+1),FALSE)*$E2461</f>
        <v>0</v>
      </c>
      <c r="AA2458" s="54">
        <f t="shared" si="1236"/>
        <v>-39.973153611469428</v>
      </c>
      <c r="AB2458" s="54">
        <f>VLOOKUP(CONCATENATE($F2458," ",$G2458),AllocFactorMatrix,(AB$4+1),FALSE)*$E2461</f>
        <v>-0.41480270091459098</v>
      </c>
      <c r="AC2458" s="54">
        <f>VLOOKUP(CONCATENATE($F2458," ",$G2458),AllocFactorMatrix,(AC$4+1),FALSE)*$E2461</f>
        <v>-14.084147091053886</v>
      </c>
      <c r="AD2458" s="54">
        <f>VLOOKUP(CONCATENATE($F2458," ",$G2458),AllocFactorMatrix,(AD$4+1),FALSE)*$E2461</f>
        <v>-2.2909872250513565</v>
      </c>
    </row>
    <row r="2459" spans="1:30" s="51" customFormat="1" hidden="1" outlineLevel="1">
      <c r="A2459" s="56"/>
      <c r="B2459" s="112"/>
      <c r="C2459" s="55"/>
      <c r="D2459" s="55"/>
      <c r="F2459" s="52" t="str">
        <f>F2461</f>
        <v>RB_GUP_EPIS_D</v>
      </c>
      <c r="G2459" s="55" t="str">
        <f>$G$13</f>
        <v>ENERGY</v>
      </c>
      <c r="H2459" s="53">
        <f t="shared" si="1234"/>
        <v>0</v>
      </c>
      <c r="I2459" s="54">
        <f>VLOOKUP(CONCATENATE($F2459," ",$G2459),AllocFactorMatrix,(I$4+1),FALSE)*$E2461</f>
        <v>0</v>
      </c>
      <c r="J2459" s="54">
        <f>VLOOKUP(CONCATENATE($F2459," ",$G2459),AllocFactorMatrix,(J$4+1),FALSE)*$E2461</f>
        <v>0</v>
      </c>
      <c r="K2459" s="54">
        <f>VLOOKUP(CONCATENATE($F2459," ",$G2459),AllocFactorMatrix,(K$4+1),FALSE)*$E2461</f>
        <v>0</v>
      </c>
      <c r="L2459" s="54">
        <f>VLOOKUP(CONCATENATE($F2459," ",$G2459),AllocFactorMatrix,(L$4+1),FALSE)*$E2461</f>
        <v>0</v>
      </c>
      <c r="M2459" s="54">
        <f>VLOOKUP(CONCATENATE($F2459," ",$G2459),AllocFactorMatrix,(M$4+1),FALSE)*$E2461</f>
        <v>0</v>
      </c>
      <c r="N2459" s="54">
        <f t="shared" si="1235"/>
        <v>0</v>
      </c>
      <c r="O2459" s="54">
        <f>VLOOKUP(CONCATENATE($F2459," ",$G2459),AllocFactorMatrix,(O$4+1),FALSE)*$E2461</f>
        <v>0</v>
      </c>
      <c r="P2459" s="54">
        <f>VLOOKUP(CONCATENATE($F2459," ",$G2459),AllocFactorMatrix,(P$4+1),FALSE)*$E2461</f>
        <v>0</v>
      </c>
      <c r="Q2459" s="54">
        <f>VLOOKUP(CONCATENATE($F2459," ",$G2459),AllocFactorMatrix,(Q$4+1),FALSE)*$E2461</f>
        <v>0</v>
      </c>
      <c r="R2459" s="54">
        <f>VLOOKUP(CONCATENATE($F2459," ",$G2459),AllocFactorMatrix,(R$4+1),FALSE)*$E2461</f>
        <v>0</v>
      </c>
      <c r="S2459" s="54">
        <f t="shared" si="1237"/>
        <v>0</v>
      </c>
      <c r="T2459" s="54">
        <f>VLOOKUP(CONCATENATE($F2459," ",$G2459),AllocFactorMatrix,(T$4+1),FALSE)*$E2461</f>
        <v>0</v>
      </c>
      <c r="U2459" s="54">
        <f>VLOOKUP(CONCATENATE($F2459," ",$G2459),AllocFactorMatrix,(U$4+1),FALSE)*$E2461</f>
        <v>0</v>
      </c>
      <c r="V2459" s="54">
        <f>VLOOKUP(CONCATENATE($F2459," ",$G2459),AllocFactorMatrix,(V$4+1),FALSE)*$E2461</f>
        <v>0</v>
      </c>
      <c r="W2459" s="54">
        <f>VLOOKUP(CONCATENATE($F2459," ",$G2459),AllocFactorMatrix,(W$4+1),FALSE)*$E2461</f>
        <v>0</v>
      </c>
      <c r="X2459" s="54">
        <f t="shared" si="1238"/>
        <v>0</v>
      </c>
      <c r="Y2459" s="54">
        <f>VLOOKUP(CONCATENATE($F2459," ",$G2459),AllocFactorMatrix,(Y$4+1),FALSE)*$E2461</f>
        <v>0</v>
      </c>
      <c r="Z2459" s="54">
        <f>VLOOKUP(CONCATENATE($F2459," ",$G2459),AllocFactorMatrix,(Z$4+1),FALSE)*$E2461</f>
        <v>0</v>
      </c>
      <c r="AA2459" s="54">
        <f t="shared" si="1236"/>
        <v>0</v>
      </c>
      <c r="AB2459" s="54">
        <f>VLOOKUP(CONCATENATE($F2459," ",$G2459),AllocFactorMatrix,(AB$4+1),FALSE)*$E2461</f>
        <v>0</v>
      </c>
      <c r="AC2459" s="54">
        <f>VLOOKUP(CONCATENATE($F2459," ",$G2459),AllocFactorMatrix,(AC$4+1),FALSE)*$E2461</f>
        <v>0</v>
      </c>
      <c r="AD2459" s="54">
        <f>VLOOKUP(CONCATENATE($F2459," ",$G2459),AllocFactorMatrix,(AD$4+1),FALSE)*$E2461</f>
        <v>0</v>
      </c>
    </row>
    <row r="2460" spans="1:30" s="51" customFormat="1" hidden="1" outlineLevel="1">
      <c r="A2460" s="56"/>
      <c r="B2460" s="112"/>
      <c r="C2460" s="55"/>
      <c r="D2460" s="55"/>
      <c r="F2460" s="52" t="str">
        <f>F2461</f>
        <v>RB_GUP_EPIS_D</v>
      </c>
      <c r="G2460" s="55" t="str">
        <f>$G$14</f>
        <v>CUSTOMER</v>
      </c>
      <c r="H2460" s="53">
        <f t="shared" si="1234"/>
        <v>-734.7307151623794</v>
      </c>
      <c r="I2460" s="54">
        <f>VLOOKUP(CONCATENATE($F2460," ",$G2460),AllocFactorMatrix,(I$4+1),FALSE)*$E2461</f>
        <v>-334.41806613548709</v>
      </c>
      <c r="J2460" s="54">
        <f>VLOOKUP(CONCATENATE($F2460," ",$G2460),AllocFactorMatrix,(J$4+1),FALSE)*$E2461</f>
        <v>-90.023369824060083</v>
      </c>
      <c r="K2460" s="54">
        <f>VLOOKUP(CONCATENATE($F2460," ",$G2460),AllocFactorMatrix,(K$4+1),FALSE)*$E2461</f>
        <v>-25.536545741141442</v>
      </c>
      <c r="L2460" s="54">
        <f>VLOOKUP(CONCATENATE($F2460," ",$G2460),AllocFactorMatrix,(L$4+1),FALSE)*$E2461</f>
        <v>-8.4466097117041379</v>
      </c>
      <c r="M2460" s="54">
        <f>VLOOKUP(CONCATENATE($F2460," ",$G2460),AllocFactorMatrix,(M$4+1),FALSE)*$E2461</f>
        <v>-1.3720004462463038</v>
      </c>
      <c r="N2460" s="54">
        <f t="shared" si="1235"/>
        <v>-35.355155899091883</v>
      </c>
      <c r="O2460" s="54">
        <f>VLOOKUP(CONCATENATE($F2460," ",$G2460),AllocFactorMatrix,(O$4+1),FALSE)*$E2461</f>
        <v>-7.3740076284451765</v>
      </c>
      <c r="P2460" s="54">
        <f>VLOOKUP(CONCATENATE($F2460," ",$G2460),AllocFactorMatrix,(P$4+1),FALSE)*$E2461</f>
        <v>-2.1931231385556362</v>
      </c>
      <c r="Q2460" s="54">
        <f>VLOOKUP(CONCATENATE($F2460," ",$G2460),AllocFactorMatrix,(Q$4+1),FALSE)*$E2461</f>
        <v>-4.7802521054135507</v>
      </c>
      <c r="R2460" s="54">
        <f>VLOOKUP(CONCATENATE($F2460," ",$G2460),AllocFactorMatrix,(R$4+1),FALSE)*$E2461</f>
        <v>-0.8401473326370541</v>
      </c>
      <c r="S2460" s="54">
        <f t="shared" si="1237"/>
        <v>-15.187530205051416</v>
      </c>
      <c r="T2460" s="54">
        <f>VLOOKUP(CONCATENATE($F2460," ",$G2460),AllocFactorMatrix,(T$4+1),FALSE)*$E2461</f>
        <v>-5.0735187537550706E-2</v>
      </c>
      <c r="U2460" s="54">
        <f>VLOOKUP(CONCATENATE($F2460," ",$G2460),AllocFactorMatrix,(U$4+1),FALSE)*$E2461</f>
        <v>-1.3010054267881974</v>
      </c>
      <c r="V2460" s="54">
        <f>VLOOKUP(CONCATENATE($F2460," ",$G2460),AllocFactorMatrix,(V$4+1),FALSE)*$E2461</f>
        <v>-7.0297776462875126</v>
      </c>
      <c r="W2460" s="54">
        <f>VLOOKUP(CONCATENATE($F2460," ",$G2460),AllocFactorMatrix,(W$4+1),FALSE)*$E2461</f>
        <v>-1.2602235817196767</v>
      </c>
      <c r="X2460" s="54">
        <f t="shared" si="1238"/>
        <v>-9.6417418423329373</v>
      </c>
      <c r="Y2460" s="54">
        <f>VLOOKUP(CONCATENATE($F2460," ",$G2460),AllocFactorMatrix,(Y$4+1),FALSE)*$E2461</f>
        <v>-2.0420745104197948</v>
      </c>
      <c r="Z2460" s="54">
        <f>VLOOKUP(CONCATENATE($F2460," ",$G2460),AllocFactorMatrix,(Z$4+1),FALSE)*$E2461</f>
        <v>-3.7171140862960694E-2</v>
      </c>
      <c r="AA2460" s="54">
        <f t="shared" si="1236"/>
        <v>-2.0792456512827555</v>
      </c>
      <c r="AB2460" s="54">
        <f>VLOOKUP(CONCATENATE($F2460," ",$G2460),AllocFactorMatrix,(AB$4+1),FALSE)*$E2461</f>
        <v>-3.7683535030053797E-2</v>
      </c>
      <c r="AC2460" s="54">
        <f>VLOOKUP(CONCATENATE($F2460," ",$G2460),AllocFactorMatrix,(AC$4+1),FALSE)*$E2461</f>
        <v>-221.33562503221899</v>
      </c>
      <c r="AD2460" s="54">
        <f>VLOOKUP(CONCATENATE($F2460," ",$G2460),AllocFactorMatrix,(AD$4+1),FALSE)*$E2461</f>
        <v>-26.652297037824308</v>
      </c>
    </row>
    <row r="2461" spans="1:30" s="51" customFormat="1" collapsed="1">
      <c r="A2461" s="56"/>
      <c r="B2461" s="112"/>
      <c r="C2461" s="55"/>
      <c r="D2461" s="99" t="s">
        <v>427</v>
      </c>
      <c r="E2461" s="61">
        <v>-5318</v>
      </c>
      <c r="F2461" s="57" t="s">
        <v>66</v>
      </c>
      <c r="G2461" s="55" t="str">
        <f>$G$15</f>
        <v>TOTAL</v>
      </c>
      <c r="H2461" s="53">
        <f t="shared" si="1234"/>
        <v>-5317.9999999999982</v>
      </c>
      <c r="I2461" s="54">
        <f>VLOOKUP(CONCATENATE($F2461," ",$G2461),AllocFactorMatrix,(I$4+1),FALSE)*$E2461</f>
        <v>-3521.702965833917</v>
      </c>
      <c r="J2461" s="54">
        <f>VLOOKUP(CONCATENATE($F2461," ",$G2461),AllocFactorMatrix,(J$4+1),FALSE)*$E2461</f>
        <v>-241.51807940294924</v>
      </c>
      <c r="K2461" s="54">
        <f>VLOOKUP(CONCATENATE($F2461," ",$G2461),AllocFactorMatrix,(K$4+1),FALSE)*$E2461</f>
        <v>-541.03486660461283</v>
      </c>
      <c r="L2461" s="54">
        <f>VLOOKUP(CONCATENATE($F2461," ",$G2461),AllocFactorMatrix,(L$4+1),FALSE)*$E2461</f>
        <v>-19.121906861085691</v>
      </c>
      <c r="M2461" s="54">
        <f>VLOOKUP(CONCATENATE($F2461," ",$G2461),AllocFactorMatrix,(M$4+1),FALSE)*$E2461</f>
        <v>-1.3720004462463038</v>
      </c>
      <c r="N2461" s="54">
        <f t="shared" si="1235"/>
        <v>-561.52877391194477</v>
      </c>
      <c r="O2461" s="54">
        <f>VLOOKUP(CONCATENATE($F2461," ",$G2461),AllocFactorMatrix,(O$4+1),FALSE)*$E2461</f>
        <v>-374.75328078018811</v>
      </c>
      <c r="P2461" s="54">
        <f>VLOOKUP(CONCATENATE($F2461," ",$G2461),AllocFactorMatrix,(P$4+1),FALSE)*$E2461</f>
        <v>-50.432850530251898</v>
      </c>
      <c r="Q2461" s="54">
        <f>VLOOKUP(CONCATENATE($F2461," ",$G2461),AllocFactorMatrix,(Q$4+1),FALSE)*$E2461</f>
        <v>-4.7802521054135507</v>
      </c>
      <c r="R2461" s="54">
        <f>VLOOKUP(CONCATENATE($F2461," ",$G2461),AllocFactorMatrix,(R$4+1),FALSE)*$E2461</f>
        <v>-0.8401473326370541</v>
      </c>
      <c r="S2461" s="54">
        <f t="shared" si="1237"/>
        <v>-430.80653074849062</v>
      </c>
      <c r="T2461" s="54">
        <f>VLOOKUP(CONCATENATE($F2461," ",$G2461),AllocFactorMatrix,(T$4+1),FALSE)*$E2461</f>
        <v>-12.214318143706242</v>
      </c>
      <c r="U2461" s="54">
        <f>VLOOKUP(CONCATENATE($F2461," ",$G2461),AllocFactorMatrix,(U$4+1),FALSE)*$E2461</f>
        <v>-150.21443648807977</v>
      </c>
      <c r="V2461" s="54">
        <f>VLOOKUP(CONCATENATE($F2461," ",$G2461),AllocFactorMatrix,(V$4+1),FALSE)*$E2461</f>
        <v>-7.0297776462875126</v>
      </c>
      <c r="W2461" s="54">
        <f>VLOOKUP(CONCATENATE($F2461," ",$G2461),AllocFactorMatrix,(W$4+1),FALSE)*$E2461</f>
        <v>-1.2602235817196767</v>
      </c>
      <c r="X2461" s="54">
        <f t="shared" si="1238"/>
        <v>-170.71875585979319</v>
      </c>
      <c r="Y2461" s="54">
        <f>VLOOKUP(CONCATENATE($F2461," ",$G2461),AllocFactorMatrix,(Y$4+1),FALSE)*$E2461</f>
        <v>-120.11718484212182</v>
      </c>
      <c r="Z2461" s="54">
        <f>VLOOKUP(CONCATENATE($F2461," ",$G2461),AllocFactorMatrix,(Z$4+1),FALSE)*$E2461</f>
        <v>-1.3402175100587479</v>
      </c>
      <c r="AA2461" s="54">
        <f t="shared" si="1236"/>
        <v>-121.45740235218057</v>
      </c>
      <c r="AB2461" s="54">
        <f>VLOOKUP(CONCATENATE($F2461," ",$G2461),AllocFactorMatrix,(AB$4+1),FALSE)*$E2461</f>
        <v>-1.5081721305905738</v>
      </c>
      <c r="AC2461" s="54">
        <f>VLOOKUP(CONCATENATE($F2461," ",$G2461),AllocFactorMatrix,(AC$4+1),FALSE)*$E2461</f>
        <v>-239.03640533233855</v>
      </c>
      <c r="AD2461" s="54">
        <f>VLOOKUP(CONCATENATE($F2461," ",$G2461),AllocFactorMatrix,(AD$4+1),FALSE)*$E2461</f>
        <v>-29.722914427794318</v>
      </c>
    </row>
    <row r="2462" spans="1:30" s="51" customFormat="1" hidden="1" outlineLevel="1">
      <c r="A2462" s="56"/>
      <c r="B2462" s="112"/>
      <c r="C2462" s="55"/>
      <c r="D2462" s="55"/>
      <c r="F2462" s="52" t="str">
        <f>F2469</f>
        <v>RB_GUP</v>
      </c>
      <c r="G2462" s="55" t="str">
        <f>$G$8</f>
        <v>PRODUCTION</v>
      </c>
      <c r="H2462" s="53">
        <f t="shared" ca="1" si="1234"/>
        <v>630341.95848354488</v>
      </c>
      <c r="I2462" s="54">
        <f ca="1">VLOOKUP(CONCATENATE($F2462," ",$G2462),AllocFactorMatrix,(I$4+1),FALSE)*$E2469</f>
        <v>349969.94436391856</v>
      </c>
      <c r="J2462" s="54">
        <f ca="1">VLOOKUP(CONCATENATE($F2462," ",$G2462),AllocFactorMatrix,(J$4+1),FALSE)*$E2469</f>
        <v>16103.823569232436</v>
      </c>
      <c r="K2462" s="54">
        <f ca="1">VLOOKUP(CONCATENATE($F2462," ",$G2462),AllocFactorMatrix,(K$4+1),FALSE)*$E2469</f>
        <v>53050.618697724669</v>
      </c>
      <c r="L2462" s="54">
        <f ca="1">VLOOKUP(CONCATENATE($F2462," ",$G2462),AllocFactorMatrix,(L$4+1),FALSE)*$E2469</f>
        <v>1325.5656019878406</v>
      </c>
      <c r="M2462" s="54">
        <f ca="1">VLOOKUP(CONCATENATE($F2462," ",$G2462),AllocFactorMatrix,(M$4+1),FALSE)*$E2469</f>
        <v>170.63971754123943</v>
      </c>
      <c r="N2462" s="54">
        <f t="shared" ca="1" si="1235"/>
        <v>54546.824017253748</v>
      </c>
      <c r="O2462" s="54">
        <f ca="1">VLOOKUP(CONCATENATE($F2462," ",$G2462),AllocFactorMatrix,(O$4+1),FALSE)*$E2469</f>
        <v>40356.322708041887</v>
      </c>
      <c r="P2462" s="54">
        <f ca="1">VLOOKUP(CONCATENATE($F2462," ",$G2462),AllocFactorMatrix,(P$4+1),FALSE)*$E2469</f>
        <v>7304.5710918455934</v>
      </c>
      <c r="Q2462" s="54">
        <f ca="1">VLOOKUP(CONCATENATE($F2462," ",$G2462),AllocFactorMatrix,(Q$4+1),FALSE)*$E2469</f>
        <v>2825.356526905076</v>
      </c>
      <c r="R2462" s="54">
        <f ca="1">VLOOKUP(CONCATENATE($F2462," ",$G2462),AllocFactorMatrix,(R$4+1),FALSE)*$E2469</f>
        <v>60.87717783316554</v>
      </c>
      <c r="S2462" s="54">
        <f ca="1">SUBTOTAL(9,O2462:R2462)</f>
        <v>50547.127504625721</v>
      </c>
      <c r="T2462" s="54">
        <f ca="1">VLOOKUP(CONCATENATE($F2462," ",$G2462),AllocFactorMatrix,(T$4+1),FALSE)*$E2469</f>
        <v>1281.4605828795443</v>
      </c>
      <c r="U2462" s="54">
        <f ca="1">VLOOKUP(CONCATENATE($F2462," ",$G2462),AllocFactorMatrix,(U$4+1),FALSE)*$E2469</f>
        <v>20403.080153627012</v>
      </c>
      <c r="V2462" s="54">
        <f ca="1">VLOOKUP(CONCATENATE($F2462," ",$G2462),AllocFactorMatrix,(V$4+1),FALSE)*$E2469</f>
        <v>110650.06164517048</v>
      </c>
      <c r="W2462" s="54">
        <f ca="1">VLOOKUP(CONCATENATE($F2462," ",$G2462),AllocFactorMatrix,(W$4+1),FALSE)*$E2469</f>
        <v>14558.522605849796</v>
      </c>
      <c r="X2462" s="54">
        <f ca="1">SUBTOTAL(9,T2462:W2462)</f>
        <v>146893.12498752685</v>
      </c>
      <c r="Y2462" s="54">
        <f ca="1">VLOOKUP(CONCATENATE($F2462," ",$G2462),AllocFactorMatrix,(Y$4+1),FALSE)*$E2469</f>
        <v>11894.181394822461</v>
      </c>
      <c r="Z2462" s="54">
        <f ca="1">VLOOKUP(CONCATENATE($F2462," ",$G2462),AllocFactorMatrix,(Z$4+1),FALSE)*$E2469</f>
        <v>247.24057543090177</v>
      </c>
      <c r="AA2462" s="54">
        <f t="shared" ca="1" si="1236"/>
        <v>12141.421970253363</v>
      </c>
      <c r="AB2462" s="54">
        <f ca="1">VLOOKUP(CONCATENATE($F2462," ",$G2462),AllocFactorMatrix,(AB$4+1),FALSE)*$E2469</f>
        <v>139.69207073435115</v>
      </c>
      <c r="AC2462" s="54">
        <f ca="1">VLOOKUP(CONCATENATE($F2462," ",$G2462),AllocFactorMatrix,(AC$4+1),FALSE)*$E2469</f>
        <v>0</v>
      </c>
      <c r="AD2462" s="54">
        <f ca="1">VLOOKUP(CONCATENATE($F2462," ",$G2462),AllocFactorMatrix,(AD$4+1),FALSE)*$E2469</f>
        <v>0</v>
      </c>
    </row>
    <row r="2463" spans="1:30" s="51" customFormat="1" hidden="1" outlineLevel="1">
      <c r="A2463" s="56"/>
      <c r="B2463" s="112"/>
      <c r="C2463" s="55"/>
      <c r="D2463" s="55"/>
      <c r="F2463" s="52" t="str">
        <f>F2469</f>
        <v>RB_GUP</v>
      </c>
      <c r="G2463" s="55" t="str">
        <f>$G$9</f>
        <v>BULKTRAN</v>
      </c>
      <c r="H2463" s="53">
        <f t="shared" ca="1" si="1234"/>
        <v>334095.11638100405</v>
      </c>
      <c r="I2463" s="54">
        <f ca="1">VLOOKUP(CONCATENATE($F2463," ",$G2463),AllocFactorMatrix,(I$4+1),FALSE)*$E2469</f>
        <v>164569.5715240011</v>
      </c>
      <c r="J2463" s="54">
        <f ca="1">VLOOKUP(CONCATENATE($F2463," ",$G2463),AllocFactorMatrix,(J$4+1),FALSE)*$E2469</f>
        <v>8135.2619643706676</v>
      </c>
      <c r="K2463" s="54">
        <f ca="1">VLOOKUP(CONCATENATE($F2463," ",$G2463),AllocFactorMatrix,(K$4+1),FALSE)*$E2469</f>
        <v>29798.998337238168</v>
      </c>
      <c r="L2463" s="54">
        <f ca="1">VLOOKUP(CONCATENATE($F2463," ",$G2463),AllocFactorMatrix,(L$4+1),FALSE)*$E2469</f>
        <v>937.96666935994426</v>
      </c>
      <c r="M2463" s="54">
        <f ca="1">VLOOKUP(CONCATENATE($F2463," ",$G2463),AllocFactorMatrix,(M$4+1),FALSE)*$E2469</f>
        <v>87.959512916440815</v>
      </c>
      <c r="N2463" s="54">
        <f t="shared" ca="1" si="1235"/>
        <v>30824.924519514552</v>
      </c>
      <c r="O2463" s="54">
        <f ca="1">VLOOKUP(CONCATENATE($F2463," ",$G2463),AllocFactorMatrix,(O$4+1),FALSE)*$E2469</f>
        <v>22651.874291218781</v>
      </c>
      <c r="P2463" s="54">
        <f ca="1">VLOOKUP(CONCATENATE($F2463," ",$G2463),AllocFactorMatrix,(P$4+1),FALSE)*$E2469</f>
        <v>4220.704118985368</v>
      </c>
      <c r="Q2463" s="54">
        <f ca="1">VLOOKUP(CONCATENATE($F2463," ",$G2463),AllocFactorMatrix,(Q$4+1),FALSE)*$E2469</f>
        <v>1907.257601856767</v>
      </c>
      <c r="R2463" s="54">
        <f ca="1">VLOOKUP(CONCATENATE($F2463," ",$G2463),AllocFactorMatrix,(R$4+1),FALSE)*$E2469</f>
        <v>85.767242405833713</v>
      </c>
      <c r="S2463" s="54">
        <f t="shared" ref="S2463:S2469" ca="1" si="1239">SUBTOTAL(9,O2463:R2463)</f>
        <v>28865.603254466751</v>
      </c>
      <c r="T2463" s="54">
        <f ca="1">VLOOKUP(CONCATENATE($F2463," ",$G2463),AllocFactorMatrix,(T$4+1),FALSE)*$E2469</f>
        <v>791.28798811607328</v>
      </c>
      <c r="U2463" s="54">
        <f ca="1">VLOOKUP(CONCATENATE($F2463," ",$G2463),AllocFactorMatrix,(U$4+1),FALSE)*$E2469</f>
        <v>12949.293104413826</v>
      </c>
      <c r="V2463" s="54">
        <f ca="1">VLOOKUP(CONCATENATE($F2463," ",$G2463),AllocFactorMatrix,(V$4+1),FALSE)*$E2469</f>
        <v>68437.377911815958</v>
      </c>
      <c r="W2463" s="54">
        <f ca="1">VLOOKUP(CONCATENATE($F2463," ",$G2463),AllocFactorMatrix,(W$4+1),FALSE)*$E2469</f>
        <v>12358.656151709913</v>
      </c>
      <c r="X2463" s="54">
        <f t="shared" ref="X2463:X2469" ca="1" si="1240">SUBTOTAL(9,T2463:W2463)</f>
        <v>94536.615156055777</v>
      </c>
      <c r="Y2463" s="54">
        <f ca="1">VLOOKUP(CONCATENATE($F2463," ",$G2463),AllocFactorMatrix,(Y$4+1),FALSE)*$E2469</f>
        <v>6956.3546508273903</v>
      </c>
      <c r="Z2463" s="54">
        <f ca="1">VLOOKUP(CONCATENATE($F2463," ",$G2463),AllocFactorMatrix,(Z$4+1),FALSE)*$E2469</f>
        <v>116.51628136515183</v>
      </c>
      <c r="AA2463" s="54">
        <f t="shared" ca="1" si="1236"/>
        <v>7072.8709321925417</v>
      </c>
      <c r="AB2463" s="54">
        <f ca="1">VLOOKUP(CONCATENATE($F2463," ",$G2463),AllocFactorMatrix,(AB$4+1),FALSE)*$E2469</f>
        <v>90.269030402649477</v>
      </c>
      <c r="AC2463" s="54">
        <f ca="1">VLOOKUP(CONCATENATE($F2463," ",$G2463),AllocFactorMatrix,(AC$4+1),FALSE)*$E2469</f>
        <v>0</v>
      </c>
      <c r="AD2463" s="54">
        <f ca="1">VLOOKUP(CONCATENATE($F2463," ",$G2463),AllocFactorMatrix,(AD$4+1),FALSE)*$E2469</f>
        <v>0</v>
      </c>
    </row>
    <row r="2464" spans="1:30" s="51" customFormat="1" hidden="1" outlineLevel="1">
      <c r="A2464" s="56"/>
      <c r="B2464" s="112"/>
      <c r="C2464" s="55"/>
      <c r="D2464" s="55"/>
      <c r="F2464" s="52" t="str">
        <f>F2469</f>
        <v>RB_GUP</v>
      </c>
      <c r="G2464" s="55" t="str">
        <f>$G$10</f>
        <v>SUBTRAN</v>
      </c>
      <c r="H2464" s="53">
        <f t="shared" ca="1" si="1234"/>
        <v>73390.667066805006</v>
      </c>
      <c r="I2464" s="54">
        <f ca="1">VLOOKUP(CONCATENATE($F2464," ",$G2464),AllocFactorMatrix,(I$4+1),FALSE)*$E2469</f>
        <v>35731.525631091106</v>
      </c>
      <c r="J2464" s="54">
        <f ca="1">VLOOKUP(CONCATENATE($F2464," ",$G2464),AllocFactorMatrix,(J$4+1),FALSE)*$E2469</f>
        <v>1724.4501693414506</v>
      </c>
      <c r="K2464" s="54">
        <f ca="1">VLOOKUP(CONCATENATE($F2464," ",$G2464),AllocFactorMatrix,(K$4+1),FALSE)*$E2469</f>
        <v>6273.4653984123406</v>
      </c>
      <c r="L2464" s="54">
        <f ca="1">VLOOKUP(CONCATENATE($F2464," ",$G2464),AllocFactorMatrix,(L$4+1),FALSE)*$E2469</f>
        <v>193.78144359131667</v>
      </c>
      <c r="M2464" s="54">
        <f ca="1">VLOOKUP(CONCATENATE($F2464," ",$G2464),AllocFactorMatrix,(M$4+1),FALSE)*$E2469</f>
        <v>24.134453953130208</v>
      </c>
      <c r="N2464" s="54">
        <f t="shared" ca="1" si="1235"/>
        <v>6491.3812959567877</v>
      </c>
      <c r="O2464" s="54">
        <f ca="1">VLOOKUP(CONCATENATE($F2464," ",$G2464),AllocFactorMatrix,(O$4+1),FALSE)*$E2469</f>
        <v>4739.7011616044701</v>
      </c>
      <c r="P2464" s="54">
        <f ca="1">VLOOKUP(CONCATENATE($F2464," ",$G2464),AllocFactorMatrix,(P$4+1),FALSE)*$E2469</f>
        <v>881.10491776387653</v>
      </c>
      <c r="Q2464" s="54">
        <f ca="1">VLOOKUP(CONCATENATE($F2464," ",$G2464),AllocFactorMatrix,(Q$4+1),FALSE)*$E2469</f>
        <v>524.26792477448373</v>
      </c>
      <c r="R2464" s="54">
        <f ca="1">VLOOKUP(CONCATENATE($F2464," ",$G2464),AllocFactorMatrix,(R$4+1),FALSE)*$E2469</f>
        <v>0</v>
      </c>
      <c r="S2464" s="54">
        <f t="shared" ca="1" si="1239"/>
        <v>6145.0740041428307</v>
      </c>
      <c r="T2464" s="54">
        <f ca="1">VLOOKUP(CONCATENATE($F2464," ",$G2464),AllocFactorMatrix,(T$4+1),FALSE)*$E2469</f>
        <v>165.50222624499131</v>
      </c>
      <c r="U2464" s="54">
        <f ca="1">VLOOKUP(CONCATENATE($F2464," ",$G2464),AllocFactorMatrix,(U$4+1),FALSE)*$E2469</f>
        <v>2709.3659362429025</v>
      </c>
      <c r="V2464" s="54">
        <f ca="1">VLOOKUP(CONCATENATE($F2464," ",$G2464),AllocFactorMatrix,(V$4+1),FALSE)*$E2469</f>
        <v>18875.293897736959</v>
      </c>
      <c r="W2464" s="54">
        <f ca="1">VLOOKUP(CONCATENATE($F2464," ",$G2464),AllocFactorMatrix,(W$4+1),FALSE)*$E2469</f>
        <v>0</v>
      </c>
      <c r="X2464" s="54">
        <f t="shared" ca="1" si="1240"/>
        <v>21750.162060224851</v>
      </c>
      <c r="Y2464" s="54">
        <f ca="1">VLOOKUP(CONCATENATE($F2464," ",$G2464),AllocFactorMatrix,(Y$4+1),FALSE)*$E2469</f>
        <v>1426.5111880004163</v>
      </c>
      <c r="Z2464" s="54">
        <f ca="1">VLOOKUP(CONCATENATE($F2464," ",$G2464),AllocFactorMatrix,(Z$4+1),FALSE)*$E2469</f>
        <v>23.779980259486067</v>
      </c>
      <c r="AA2464" s="54">
        <f t="shared" ca="1" si="1236"/>
        <v>1450.2911682599024</v>
      </c>
      <c r="AB2464" s="54">
        <f ca="1">VLOOKUP(CONCATENATE($F2464," ",$G2464),AllocFactorMatrix,(AB$4+1),FALSE)*$E2469</f>
        <v>19.049114008342404</v>
      </c>
      <c r="AC2464" s="54">
        <f ca="1">VLOOKUP(CONCATENATE($F2464," ",$G2464),AllocFactorMatrix,(AC$4+1),FALSE)*$E2469</f>
        <v>64.77105992261464</v>
      </c>
      <c r="AD2464" s="54">
        <f ca="1">VLOOKUP(CONCATENATE($F2464," ",$G2464),AllocFactorMatrix,(AD$4+1),FALSE)*$E2469</f>
        <v>13.962563857137511</v>
      </c>
    </row>
    <row r="2465" spans="1:30" s="51" customFormat="1" hidden="1" outlineLevel="1">
      <c r="A2465" s="56"/>
      <c r="B2465" s="112"/>
      <c r="C2465" s="55"/>
      <c r="D2465" s="55"/>
      <c r="F2465" s="52" t="str">
        <f>F2469</f>
        <v>RB_GUP</v>
      </c>
      <c r="G2465" s="55" t="str">
        <f>$G$11</f>
        <v>DISTPRI</v>
      </c>
      <c r="H2465" s="53">
        <f t="shared" ca="1" si="1234"/>
        <v>336739.6717526514</v>
      </c>
      <c r="I2465" s="54">
        <f ca="1">VLOOKUP(CONCATENATE($F2465," ",$G2465),AllocFactorMatrix,(I$4+1),FALSE)*$E2469</f>
        <v>225057.48475688414</v>
      </c>
      <c r="J2465" s="54">
        <f ca="1">VLOOKUP(CONCATENATE($F2465," ",$G2465),AllocFactorMatrix,(J$4+1),FALSE)*$E2469</f>
        <v>10608.622310562256</v>
      </c>
      <c r="K2465" s="54">
        <f ca="1">VLOOKUP(CONCATENATE($F2465," ",$G2465),AllocFactorMatrix,(K$4+1),FALSE)*$E2469</f>
        <v>38520.558696462453</v>
      </c>
      <c r="L2465" s="54">
        <f ca="1">VLOOKUP(CONCATENATE($F2465," ",$G2465),AllocFactorMatrix,(L$4+1),FALSE)*$E2469</f>
        <v>1190.4857028881804</v>
      </c>
      <c r="M2465" s="54">
        <f ca="1">VLOOKUP(CONCATENATE($F2465," ",$G2465),AllocFactorMatrix,(M$4+1),FALSE)*$E2469</f>
        <v>0</v>
      </c>
      <c r="N2465" s="54">
        <f t="shared" ca="1" si="1235"/>
        <v>39711.044399350634</v>
      </c>
      <c r="O2465" s="54">
        <f ca="1">VLOOKUP(CONCATENATE($F2465," ",$G2465),AllocFactorMatrix,(O$4+1),FALSE)*$E2469</f>
        <v>28883.686204373818</v>
      </c>
      <c r="P2465" s="54">
        <f ca="1">VLOOKUP(CONCATENATE($F2465," ",$G2465),AllocFactorMatrix,(P$4+1),FALSE)*$E2469</f>
        <v>5379.5884992639039</v>
      </c>
      <c r="Q2465" s="54">
        <f ca="1">VLOOKUP(CONCATENATE($F2465," ",$G2465),AllocFactorMatrix,(Q$4+1),FALSE)*$E2469</f>
        <v>0</v>
      </c>
      <c r="R2465" s="54">
        <f ca="1">VLOOKUP(CONCATENATE($F2465," ",$G2465),AllocFactorMatrix,(R$4+1),FALSE)*$E2469</f>
        <v>0</v>
      </c>
      <c r="S2465" s="54">
        <f t="shared" ca="1" si="1239"/>
        <v>34263.274703637726</v>
      </c>
      <c r="T2465" s="54">
        <f ca="1">VLOOKUP(CONCATENATE($F2465," ",$G2465),AllocFactorMatrix,(T$4+1),FALSE)*$E2469</f>
        <v>1029.6856135231772</v>
      </c>
      <c r="U2465" s="54">
        <f ca="1">VLOOKUP(CONCATENATE($F2465," ",$G2465),AllocFactorMatrix,(U$4+1),FALSE)*$E2469</f>
        <v>16606.498926052147</v>
      </c>
      <c r="V2465" s="54">
        <f ca="1">VLOOKUP(CONCATENATE($F2465," ",$G2465),AllocFactorMatrix,(V$4+1),FALSE)*$E2469</f>
        <v>0</v>
      </c>
      <c r="W2465" s="54">
        <f ca="1">VLOOKUP(CONCATENATE($F2465," ",$G2465),AllocFactorMatrix,(W$4+1),FALSE)*$E2469</f>
        <v>0</v>
      </c>
      <c r="X2465" s="54">
        <f t="shared" ca="1" si="1240"/>
        <v>17636.184539575323</v>
      </c>
      <c r="Y2465" s="54">
        <f ca="1">VLOOKUP(CONCATENATE($F2465," ",$G2465),AllocFactorMatrix,(Y$4+1),FALSE)*$E2469</f>
        <v>8709.7587581826574</v>
      </c>
      <c r="Z2465" s="54">
        <f ca="1">VLOOKUP(CONCATENATE($F2465," ",$G2465),AllocFactorMatrix,(Z$4+1),FALSE)*$E2469</f>
        <v>145.3128705478523</v>
      </c>
      <c r="AA2465" s="54">
        <f t="shared" ca="1" si="1236"/>
        <v>8855.0716287305095</v>
      </c>
      <c r="AB2465" s="54">
        <f ca="1">VLOOKUP(CONCATENATE($F2465," ",$G2465),AllocFactorMatrix,(AB$4+1),FALSE)*$E2469</f>
        <v>117.72777345026924</v>
      </c>
      <c r="AC2465" s="54">
        <f ca="1">VLOOKUP(CONCATENATE($F2465," ",$G2465),AllocFactorMatrix,(AC$4+1),FALSE)*$E2469</f>
        <v>403.31899597124874</v>
      </c>
      <c r="AD2465" s="54">
        <f ca="1">VLOOKUP(CONCATENATE($F2465," ",$G2465),AllocFactorMatrix,(AD$4+1),FALSE)*$E2469</f>
        <v>86.942644489270904</v>
      </c>
    </row>
    <row r="2466" spans="1:30" s="51" customFormat="1" hidden="1" outlineLevel="1">
      <c r="A2466" s="56"/>
      <c r="B2466" s="112"/>
      <c r="C2466" s="55"/>
      <c r="D2466" s="55"/>
      <c r="F2466" s="52" t="str">
        <f>F2469</f>
        <v>RB_GUP</v>
      </c>
      <c r="G2466" s="55" t="str">
        <f>$G$12</f>
        <v>DISTSEC</v>
      </c>
      <c r="H2466" s="53">
        <f t="shared" ca="1" si="1234"/>
        <v>173281.28078152562</v>
      </c>
      <c r="I2466" s="54">
        <f ca="1">VLOOKUP(CONCATENATE($F2466," ",$G2466),AllocFactorMatrix,(I$4+1),FALSE)*$E2469</f>
        <v>129562.66517611188</v>
      </c>
      <c r="J2466" s="54">
        <f ca="1">VLOOKUP(CONCATENATE($F2466," ",$G2466),AllocFactorMatrix,(J$4+1),FALSE)*$E2469</f>
        <v>6246.2573809757314</v>
      </c>
      <c r="K2466" s="54">
        <f ca="1">VLOOKUP(CONCATENATE($F2466," ",$G2466),AllocFactorMatrix,(K$4+1),FALSE)*$E2469</f>
        <v>18847.561567639728</v>
      </c>
      <c r="L2466" s="54">
        <f ca="1">VLOOKUP(CONCATENATE($F2466," ",$G2466),AllocFactorMatrix,(L$4+1),FALSE)*$E2469</f>
        <v>0</v>
      </c>
      <c r="M2466" s="54">
        <f ca="1">VLOOKUP(CONCATENATE($F2466," ",$G2466),AllocFactorMatrix,(M$4+1),FALSE)*$E2469</f>
        <v>0</v>
      </c>
      <c r="N2466" s="54">
        <f t="shared" ca="1" si="1235"/>
        <v>18847.561567639728</v>
      </c>
      <c r="O2466" s="54">
        <f ca="1">VLOOKUP(CONCATENATE($F2466," ",$G2466),AllocFactorMatrix,(O$4+1),FALSE)*$E2469</f>
        <v>12009.739590096071</v>
      </c>
      <c r="P2466" s="54">
        <f ca="1">VLOOKUP(CONCATENATE($F2466," ",$G2466),AllocFactorMatrix,(P$4+1),FALSE)*$E2469</f>
        <v>0</v>
      </c>
      <c r="Q2466" s="54">
        <f ca="1">VLOOKUP(CONCATENATE($F2466," ",$G2466),AllocFactorMatrix,(Q$4+1),FALSE)*$E2469</f>
        <v>0</v>
      </c>
      <c r="R2466" s="54">
        <f ca="1">VLOOKUP(CONCATENATE($F2466," ",$G2466),AllocFactorMatrix,(R$4+1),FALSE)*$E2469</f>
        <v>0</v>
      </c>
      <c r="S2466" s="54">
        <f t="shared" ca="1" si="1239"/>
        <v>12009.739590096071</v>
      </c>
      <c r="T2466" s="54">
        <f ca="1">VLOOKUP(CONCATENATE($F2466," ",$G2466),AllocFactorMatrix,(T$4+1),FALSE)*$E2469</f>
        <v>324.71816368691657</v>
      </c>
      <c r="U2466" s="54">
        <f ca="1">VLOOKUP(CONCATENATE($F2466," ",$G2466),AllocFactorMatrix,(U$4+1),FALSE)*$E2469</f>
        <v>0</v>
      </c>
      <c r="V2466" s="54">
        <f ca="1">VLOOKUP(CONCATENATE($F2466," ",$G2466),AllocFactorMatrix,(V$4+1),FALSE)*$E2469</f>
        <v>0</v>
      </c>
      <c r="W2466" s="54">
        <f ca="1">VLOOKUP(CONCATENATE($F2466," ",$G2466),AllocFactorMatrix,(W$4+1),FALSE)*$E2469</f>
        <v>0</v>
      </c>
      <c r="X2466" s="54">
        <f t="shared" ca="1" si="1240"/>
        <v>324.71816368691657</v>
      </c>
      <c r="Y2466" s="54">
        <f ca="1">VLOOKUP(CONCATENATE($F2466," ",$G2466),AllocFactorMatrix,(Y$4+1),FALSE)*$E2469</f>
        <v>4429.7215048440603</v>
      </c>
      <c r="Z2466" s="54">
        <f ca="1">VLOOKUP(CONCATENATE($F2466," ",$G2466),AllocFactorMatrix,(Z$4+1),FALSE)*$E2469</f>
        <v>0</v>
      </c>
      <c r="AA2466" s="54">
        <f t="shared" ca="1" si="1236"/>
        <v>4429.7215048440603</v>
      </c>
      <c r="AB2466" s="54">
        <f ca="1">VLOOKUP(CONCATENATE($F2466," ",$G2466),AllocFactorMatrix,(AB$4+1),FALSE)*$E2469</f>
        <v>45.967362554590714</v>
      </c>
      <c r="AC2466" s="54">
        <f ca="1">VLOOKUP(CONCATENATE($F2466," ",$G2466),AllocFactorMatrix,(AC$4+1),FALSE)*$E2469</f>
        <v>1560.7687562766423</v>
      </c>
      <c r="AD2466" s="54">
        <f ca="1">VLOOKUP(CONCATENATE($F2466," ",$G2466),AllocFactorMatrix,(AD$4+1),FALSE)*$E2469</f>
        <v>253.88127933997029</v>
      </c>
    </row>
    <row r="2467" spans="1:30" s="51" customFormat="1" hidden="1" outlineLevel="1">
      <c r="A2467" s="56"/>
      <c r="B2467" s="112"/>
      <c r="C2467" s="55"/>
      <c r="D2467" s="55"/>
      <c r="F2467" s="52" t="str">
        <f>F2469</f>
        <v>RB_GUP</v>
      </c>
      <c r="G2467" s="55" t="str">
        <f>$G$13</f>
        <v>ENERGY</v>
      </c>
      <c r="H2467" s="53">
        <f t="shared" ca="1" si="1234"/>
        <v>5326.1260997821828</v>
      </c>
      <c r="I2467" s="54">
        <f ca="1">VLOOKUP(CONCATENATE($F2467," ",$G2467),AllocFactorMatrix,(I$4+1),FALSE)*$E2469</f>
        <v>1998.5067906958652</v>
      </c>
      <c r="J2467" s="54">
        <f ca="1">VLOOKUP(CONCATENATE($F2467," ",$G2467),AllocFactorMatrix,(J$4+1),FALSE)*$E2469</f>
        <v>129.51615397774052</v>
      </c>
      <c r="K2467" s="54">
        <f ca="1">VLOOKUP(CONCATENATE($F2467," ",$G2467),AllocFactorMatrix,(K$4+1),FALSE)*$E2469</f>
        <v>434.54073662963003</v>
      </c>
      <c r="L2467" s="54">
        <f ca="1">VLOOKUP(CONCATENATE($F2467," ",$G2467),AllocFactorMatrix,(L$4+1),FALSE)*$E2469</f>
        <v>13.810691118987165</v>
      </c>
      <c r="M2467" s="54">
        <f ca="1">VLOOKUP(CONCATENATE($F2467," ",$G2467),AllocFactorMatrix,(M$4+1),FALSE)*$E2469</f>
        <v>1.273184271291635</v>
      </c>
      <c r="N2467" s="54">
        <f t="shared" ca="1" si="1235"/>
        <v>449.62461201990885</v>
      </c>
      <c r="O2467" s="54">
        <f ca="1">VLOOKUP(CONCATENATE($F2467," ",$G2467),AllocFactorMatrix,(O$4+1),FALSE)*$E2469</f>
        <v>396.17685284459856</v>
      </c>
      <c r="P2467" s="54">
        <f ca="1">VLOOKUP(CONCATENATE($F2467," ",$G2467),AllocFactorMatrix,(P$4+1),FALSE)*$E2469</f>
        <v>73.443565414780053</v>
      </c>
      <c r="Q2467" s="54">
        <f ca="1">VLOOKUP(CONCATENATE($F2467," ",$G2467),AllocFactorMatrix,(Q$4+1),FALSE)*$E2469</f>
        <v>33.370876268345988</v>
      </c>
      <c r="R2467" s="54">
        <f ca="1">VLOOKUP(CONCATENATE($F2467," ",$G2467),AllocFactorMatrix,(R$4+1),FALSE)*$E2469</f>
        <v>1.5462107925658468</v>
      </c>
      <c r="S2467" s="54">
        <f t="shared" ca="1" si="1239"/>
        <v>504.53750532029039</v>
      </c>
      <c r="T2467" s="54">
        <f ca="1">VLOOKUP(CONCATENATE($F2467," ",$G2467),AllocFactorMatrix,(T$4+1),FALSE)*$E2469</f>
        <v>15.182247754638677</v>
      </c>
      <c r="U2467" s="54">
        <f ca="1">VLOOKUP(CONCATENATE($F2467," ",$G2467),AllocFactorMatrix,(U$4+1),FALSE)*$E2469</f>
        <v>266.57752635561576</v>
      </c>
      <c r="V2467" s="54">
        <f ca="1">VLOOKUP(CONCATENATE($F2467," ",$G2467),AllocFactorMatrix,(V$4+1),FALSE)*$E2469</f>
        <v>1513.5165172924721</v>
      </c>
      <c r="W2467" s="54">
        <f ca="1">VLOOKUP(CONCATENATE($F2467," ",$G2467),AllocFactorMatrix,(W$4+1),FALSE)*$E2469</f>
        <v>287.14950667399461</v>
      </c>
      <c r="X2467" s="54">
        <f t="shared" ca="1" si="1240"/>
        <v>2082.4257980767211</v>
      </c>
      <c r="Y2467" s="54">
        <f ca="1">VLOOKUP(CONCATENATE($F2467," ",$G2467),AllocFactorMatrix,(Y$4+1),FALSE)*$E2469</f>
        <v>107.33625158051491</v>
      </c>
      <c r="Z2467" s="54">
        <f ca="1">VLOOKUP(CONCATENATE($F2467," ",$G2467),AllocFactorMatrix,(Z$4+1),FALSE)*$E2469</f>
        <v>1.7472630651645487</v>
      </c>
      <c r="AA2467" s="54">
        <f t="shared" ca="1" si="1236"/>
        <v>109.08351464567946</v>
      </c>
      <c r="AB2467" s="54">
        <f ca="1">VLOOKUP(CONCATENATE($F2467," ",$G2467),AllocFactorMatrix,(AB$4+1),FALSE)*$E2469</f>
        <v>1.9489313986768584</v>
      </c>
      <c r="AC2467" s="54">
        <f ca="1">VLOOKUP(CONCATENATE($F2467," ",$G2467),AllocFactorMatrix,(AC$4+1),FALSE)*$E2469</f>
        <v>42.143031718877516</v>
      </c>
      <c r="AD2467" s="54">
        <f ca="1">VLOOKUP(CONCATENATE($F2467," ",$G2467),AllocFactorMatrix,(AD$4+1),FALSE)*$E2469</f>
        <v>8.339761928423286</v>
      </c>
    </row>
    <row r="2468" spans="1:30" s="51" customFormat="1" hidden="1" outlineLevel="1">
      <c r="A2468" s="56"/>
      <c r="B2468" s="112"/>
      <c r="C2468" s="55"/>
      <c r="D2468" s="55"/>
      <c r="F2468" s="52" t="str">
        <f>F2469</f>
        <v>RB_GUP</v>
      </c>
      <c r="G2468" s="55" t="str">
        <f>$G$14</f>
        <v>CUSTOMER</v>
      </c>
      <c r="H2468" s="53">
        <f t="shared" ca="1" si="1234"/>
        <v>83415.179434686521</v>
      </c>
      <c r="I2468" s="54">
        <f ca="1">VLOOKUP(CONCATENATE($F2468," ",$G2468),AllocFactorMatrix,(I$4+1),FALSE)*$E2469</f>
        <v>39008.162289057305</v>
      </c>
      <c r="J2468" s="54">
        <f ca="1">VLOOKUP(CONCATENATE($F2468," ",$G2468),AllocFactorMatrix,(J$4+1),FALSE)*$E2469</f>
        <v>10219.492660297745</v>
      </c>
      <c r="K2468" s="54">
        <f ca="1">VLOOKUP(CONCATENATE($F2468," ",$G2468),AllocFactorMatrix,(K$4+1),FALSE)*$E2469</f>
        <v>2901.0210427541051</v>
      </c>
      <c r="L2468" s="54">
        <f ca="1">VLOOKUP(CONCATENATE($F2468," ",$G2468),AllocFactorMatrix,(L$4+1),FALSE)*$E2469</f>
        <v>936.43355197944936</v>
      </c>
      <c r="M2468" s="54">
        <f ca="1">VLOOKUP(CONCATENATE($F2468," ",$G2468),AllocFactorMatrix,(M$4+1),FALSE)*$E2469</f>
        <v>152.0020240062413</v>
      </c>
      <c r="N2468" s="54">
        <f t="shared" ca="1" si="1235"/>
        <v>3989.4566187397959</v>
      </c>
      <c r="O2468" s="54">
        <f ca="1">VLOOKUP(CONCATENATE($F2468," ",$G2468),AllocFactorMatrix,(O$4+1),FALSE)*$E2469</f>
        <v>823.2675149507254</v>
      </c>
      <c r="P2468" s="54">
        <f ca="1">VLOOKUP(CONCATENATE($F2468," ",$G2468),AllocFactorMatrix,(P$4+1),FALSE)*$E2469</f>
        <v>243.77973773319306</v>
      </c>
      <c r="Q2468" s="54">
        <f ca="1">VLOOKUP(CONCATENATE($F2468," ",$G2468),AllocFactorMatrix,(Q$4+1),FALSE)*$E2469</f>
        <v>529.54735507962869</v>
      </c>
      <c r="R2468" s="54">
        <f ca="1">VLOOKUP(CONCATENATE($F2468," ",$G2468),AllocFactorMatrix,(R$4+1),FALSE)*$E2469</f>
        <v>93.054149399323549</v>
      </c>
      <c r="S2468" s="54">
        <f t="shared" ca="1" si="1239"/>
        <v>1689.6487571628707</v>
      </c>
      <c r="T2468" s="54">
        <f ca="1">VLOOKUP(CONCATENATE($F2468," ",$G2468),AllocFactorMatrix,(T$4+1),FALSE)*$E2469</f>
        <v>5.6662698584821465</v>
      </c>
      <c r="U2468" s="54">
        <f ca="1">VLOOKUP(CONCATENATE($F2468," ",$G2468),AllocFactorMatrix,(U$4+1),FALSE)*$E2469</f>
        <v>144.62941467669145</v>
      </c>
      <c r="V2468" s="54">
        <f ca="1">VLOOKUP(CONCATENATE($F2468," ",$G2468),AllocFactorMatrix,(V$4+1),FALSE)*$E2469</f>
        <v>778.75582410409629</v>
      </c>
      <c r="W2468" s="54">
        <f ca="1">VLOOKUP(CONCATENATE($F2468," ",$G2468),AllocFactorMatrix,(W$4+1),FALSE)*$E2469</f>
        <v>139.58276654231705</v>
      </c>
      <c r="X2468" s="54">
        <f t="shared" ca="1" si="1240"/>
        <v>1068.6342751815869</v>
      </c>
      <c r="Y2468" s="54">
        <f ca="1">VLOOKUP(CONCATENATE($F2468," ",$G2468),AllocFactorMatrix,(Y$4+1),FALSE)*$E2469</f>
        <v>227.90131689001262</v>
      </c>
      <c r="Z2468" s="54">
        <f ca="1">VLOOKUP(CONCATENATE($F2468," ",$G2468),AllocFactorMatrix,(Z$4+1),FALSE)*$E2469</f>
        <v>4.1313690420805482</v>
      </c>
      <c r="AA2468" s="54">
        <f t="shared" ca="1" si="1236"/>
        <v>232.03268593209316</v>
      </c>
      <c r="AB2468" s="54">
        <f ca="1">VLOOKUP(CONCATENATE($F2468," ",$G2468),AllocFactorMatrix,(AB$4+1),FALSE)*$E2469</f>
        <v>4.2780776447294153</v>
      </c>
      <c r="AC2468" s="54">
        <f ca="1">VLOOKUP(CONCATENATE($F2468," ",$G2468),AllocFactorMatrix,(AC$4+1),FALSE)*$E2469</f>
        <v>24235.825029793854</v>
      </c>
      <c r="AD2468" s="54">
        <f ca="1">VLOOKUP(CONCATENATE($F2468," ",$G2468),AllocFactorMatrix,(AD$4+1),FALSE)*$E2469</f>
        <v>2967.6490408765349</v>
      </c>
    </row>
    <row r="2469" spans="1:30" s="51" customFormat="1" collapsed="1">
      <c r="A2469" s="56"/>
      <c r="B2469" s="112"/>
      <c r="C2469" s="55"/>
      <c r="D2469" s="99" t="s">
        <v>458</v>
      </c>
      <c r="E2469" s="61">
        <v>1636590</v>
      </c>
      <c r="F2469" s="98" t="s">
        <v>74</v>
      </c>
      <c r="G2469" s="55" t="str">
        <f>$G$15</f>
        <v>TOTAL</v>
      </c>
      <c r="H2469" s="53">
        <f t="shared" ca="1" si="1234"/>
        <v>1636590.0000000002</v>
      </c>
      <c r="I2469" s="54">
        <f ca="1">VLOOKUP(CONCATENATE($F2469," ",$G2469),AllocFactorMatrix,(I$4+1),FALSE)*$E2469</f>
        <v>945897.86053176003</v>
      </c>
      <c r="J2469" s="54">
        <f ca="1">VLOOKUP(CONCATENATE($F2469," ",$G2469),AllocFactorMatrix,(J$4+1),FALSE)*$E2469</f>
        <v>53167.424208758028</v>
      </c>
      <c r="K2469" s="54">
        <f ca="1">VLOOKUP(CONCATENATE($F2469," ",$G2469),AllocFactorMatrix,(K$4+1),FALSE)*$E2469</f>
        <v>149826.76447686111</v>
      </c>
      <c r="L2469" s="54">
        <f ca="1">VLOOKUP(CONCATENATE($F2469," ",$G2469),AllocFactorMatrix,(L$4+1),FALSE)*$E2469</f>
        <v>4598.0436609257185</v>
      </c>
      <c r="M2469" s="54">
        <f ca="1">VLOOKUP(CONCATENATE($F2469," ",$G2469),AllocFactorMatrix,(M$4+1),FALSE)*$E2469</f>
        <v>436.00889268834345</v>
      </c>
      <c r="N2469" s="54">
        <f t="shared" ca="1" si="1235"/>
        <v>154860.81703047518</v>
      </c>
      <c r="O2469" s="54">
        <f ca="1">VLOOKUP(CONCATENATE($F2469," ",$G2469),AllocFactorMatrix,(O$4+1),FALSE)*$E2469</f>
        <v>109860.76832313034</v>
      </c>
      <c r="P2469" s="54">
        <f ca="1">VLOOKUP(CONCATENATE($F2469," ",$G2469),AllocFactorMatrix,(P$4+1),FALSE)*$E2469</f>
        <v>18103.191931006717</v>
      </c>
      <c r="Q2469" s="54">
        <f ca="1">VLOOKUP(CONCATENATE($F2469," ",$G2469),AllocFactorMatrix,(Q$4+1),FALSE)*$E2469</f>
        <v>5819.8002848843016</v>
      </c>
      <c r="R2469" s="54">
        <f ca="1">VLOOKUP(CONCATENATE($F2469," ",$G2469),AllocFactorMatrix,(R$4+1),FALSE)*$E2469</f>
        <v>241.24478043088865</v>
      </c>
      <c r="S2469" s="54">
        <f t="shared" ca="1" si="1239"/>
        <v>134025.00531945223</v>
      </c>
      <c r="T2469" s="54">
        <f ca="1">VLOOKUP(CONCATENATE($F2469," ",$G2469),AllocFactorMatrix,(T$4+1),FALSE)*$E2469</f>
        <v>3613.5030920638233</v>
      </c>
      <c r="U2469" s="54">
        <f ca="1">VLOOKUP(CONCATENATE($F2469," ",$G2469),AllocFactorMatrix,(U$4+1),FALSE)*$E2469</f>
        <v>53079.445061368191</v>
      </c>
      <c r="V2469" s="54">
        <f ca="1">VLOOKUP(CONCATENATE($F2469," ",$G2469),AllocFactorMatrix,(V$4+1),FALSE)*$E2469</f>
        <v>200255.00579611998</v>
      </c>
      <c r="W2469" s="54">
        <f ca="1">VLOOKUP(CONCATENATE($F2469," ",$G2469),AllocFactorMatrix,(W$4+1),FALSE)*$E2469</f>
        <v>27343.91103077602</v>
      </c>
      <c r="X2469" s="54">
        <f t="shared" ca="1" si="1240"/>
        <v>284291.86498032801</v>
      </c>
      <c r="Y2469" s="54">
        <f ca="1">VLOOKUP(CONCATENATE($F2469," ",$G2469),AllocFactorMatrix,(Y$4+1),FALSE)*$E2469</f>
        <v>33751.76506514752</v>
      </c>
      <c r="Z2469" s="54">
        <f ca="1">VLOOKUP(CONCATENATE($F2469," ",$G2469),AllocFactorMatrix,(Z$4+1),FALSE)*$E2469</f>
        <v>538.7283397106371</v>
      </c>
      <c r="AA2469" s="54">
        <f t="shared" ca="1" si="1236"/>
        <v>34290.493404858156</v>
      </c>
      <c r="AB2469" s="54">
        <f ca="1">VLOOKUP(CONCATENATE($F2469," ",$G2469),AllocFactorMatrix,(AB$4+1),FALSE)*$E2469</f>
        <v>418.93236019360916</v>
      </c>
      <c r="AC2469" s="54">
        <f ca="1">VLOOKUP(CONCATENATE($F2469," ",$G2469),AllocFactorMatrix,(AC$4+1),FALSE)*$E2469</f>
        <v>26306.826873683236</v>
      </c>
      <c r="AD2469" s="54">
        <f ca="1">VLOOKUP(CONCATENATE($F2469," ",$G2469),AllocFactorMatrix,(AD$4+1),FALSE)*$E2469</f>
        <v>3330.7752904913364</v>
      </c>
    </row>
    <row r="2470" spans="1:30" s="51" customFormat="1" hidden="1" outlineLevel="1">
      <c r="A2470" s="56"/>
      <c r="B2470" s="112"/>
      <c r="C2470" s="55"/>
      <c r="D2470" s="55"/>
      <c r="F2470" s="52" t="str">
        <f>F2477</f>
        <v>PROD_ENERGY</v>
      </c>
      <c r="G2470" s="55" t="str">
        <f>$G$8</f>
        <v>PRODUCTION</v>
      </c>
      <c r="H2470" s="53">
        <f t="shared" ref="H2470:H2477" si="1241">SUBTOTAL(9,I2470:AD2470)</f>
        <v>0</v>
      </c>
      <c r="I2470" s="54">
        <f>VLOOKUP(CONCATENATE($F2470," ",$G2470),AllocFactorMatrix,(I$4+1),FALSE)*$E2477</f>
        <v>0</v>
      </c>
      <c r="J2470" s="54">
        <f>VLOOKUP(CONCATENATE($F2470," ",$G2470),AllocFactorMatrix,(J$4+1),FALSE)*$E2477</f>
        <v>0</v>
      </c>
      <c r="K2470" s="54">
        <f>VLOOKUP(CONCATENATE($F2470," ",$G2470),AllocFactorMatrix,(K$4+1),FALSE)*$E2477</f>
        <v>0</v>
      </c>
      <c r="L2470" s="54">
        <f>VLOOKUP(CONCATENATE($F2470," ",$G2470),AllocFactorMatrix,(L$4+1),FALSE)*$E2477</f>
        <v>0</v>
      </c>
      <c r="M2470" s="54">
        <f>VLOOKUP(CONCATENATE($F2470," ",$G2470),AllocFactorMatrix,(M$4+1),FALSE)*$E2477</f>
        <v>0</v>
      </c>
      <c r="N2470" s="54">
        <f t="shared" ref="N2470:N2477" si="1242">SUBTOTAL(9,K2470:M2470)</f>
        <v>0</v>
      </c>
      <c r="O2470" s="54">
        <f>VLOOKUP(CONCATENATE($F2470," ",$G2470),AllocFactorMatrix,(O$4+1),FALSE)*$E2477</f>
        <v>0</v>
      </c>
      <c r="P2470" s="54">
        <f>VLOOKUP(CONCATENATE($F2470," ",$G2470),AllocFactorMatrix,(P$4+1),FALSE)*$E2477</f>
        <v>0</v>
      </c>
      <c r="Q2470" s="54">
        <f>VLOOKUP(CONCATENATE($F2470," ",$G2470),AllocFactorMatrix,(Q$4+1),FALSE)*$E2477</f>
        <v>0</v>
      </c>
      <c r="R2470" s="54">
        <f>VLOOKUP(CONCATENATE($F2470," ",$G2470),AllocFactorMatrix,(R$4+1),FALSE)*$E2477</f>
        <v>0</v>
      </c>
      <c r="S2470" s="54">
        <f>SUBTOTAL(9,O2470:R2470)</f>
        <v>0</v>
      </c>
      <c r="T2470" s="54">
        <f>VLOOKUP(CONCATENATE($F2470," ",$G2470),AllocFactorMatrix,(T$4+1),FALSE)*$E2477</f>
        <v>0</v>
      </c>
      <c r="U2470" s="54">
        <f>VLOOKUP(CONCATENATE($F2470," ",$G2470),AllocFactorMatrix,(U$4+1),FALSE)*$E2477</f>
        <v>0</v>
      </c>
      <c r="V2470" s="54">
        <f>VLOOKUP(CONCATENATE($F2470," ",$G2470),AllocFactorMatrix,(V$4+1),FALSE)*$E2477</f>
        <v>0</v>
      </c>
      <c r="W2470" s="54">
        <f>VLOOKUP(CONCATENATE($F2470," ",$G2470),AllocFactorMatrix,(W$4+1),FALSE)*$E2477</f>
        <v>0</v>
      </c>
      <c r="X2470" s="54">
        <f>SUBTOTAL(9,T2470:W2470)</f>
        <v>0</v>
      </c>
      <c r="Y2470" s="54">
        <f>VLOOKUP(CONCATENATE($F2470," ",$G2470),AllocFactorMatrix,(Y$4+1),FALSE)*$E2477</f>
        <v>0</v>
      </c>
      <c r="Z2470" s="54">
        <f>VLOOKUP(CONCATENATE($F2470," ",$G2470),AllocFactorMatrix,(Z$4+1),FALSE)*$E2477</f>
        <v>0</v>
      </c>
      <c r="AA2470" s="54">
        <f t="shared" ref="AA2470:AA2477" si="1243">SUBTOTAL(9,Y2470:Z2470)</f>
        <v>0</v>
      </c>
      <c r="AB2470" s="54">
        <f>VLOOKUP(CONCATENATE($F2470," ",$G2470),AllocFactorMatrix,(AB$4+1),FALSE)*$E2477</f>
        <v>0</v>
      </c>
      <c r="AC2470" s="54">
        <f>VLOOKUP(CONCATENATE($F2470," ",$G2470),AllocFactorMatrix,(AC$4+1),FALSE)*$E2477</f>
        <v>0</v>
      </c>
      <c r="AD2470" s="54">
        <f>VLOOKUP(CONCATENATE($F2470," ",$G2470),AllocFactorMatrix,(AD$4+1),FALSE)*$E2477</f>
        <v>0</v>
      </c>
    </row>
    <row r="2471" spans="1:30" s="51" customFormat="1" hidden="1" outlineLevel="1">
      <c r="A2471" s="56"/>
      <c r="B2471" s="112"/>
      <c r="C2471" s="55"/>
      <c r="D2471" s="55"/>
      <c r="F2471" s="52" t="str">
        <f>F2477</f>
        <v>PROD_ENERGY</v>
      </c>
      <c r="G2471" s="55" t="str">
        <f>$G$9</f>
        <v>BULKTRAN</v>
      </c>
      <c r="H2471" s="53">
        <f t="shared" si="1241"/>
        <v>0</v>
      </c>
      <c r="I2471" s="54">
        <f>VLOOKUP(CONCATENATE($F2471," ",$G2471),AllocFactorMatrix,(I$4+1),FALSE)*$E2477</f>
        <v>0</v>
      </c>
      <c r="J2471" s="54">
        <f>VLOOKUP(CONCATENATE($F2471," ",$G2471),AllocFactorMatrix,(J$4+1),FALSE)*$E2477</f>
        <v>0</v>
      </c>
      <c r="K2471" s="54">
        <f>VLOOKUP(CONCATENATE($F2471," ",$G2471),AllocFactorMatrix,(K$4+1),FALSE)*$E2477</f>
        <v>0</v>
      </c>
      <c r="L2471" s="54">
        <f>VLOOKUP(CONCATENATE($F2471," ",$G2471),AllocFactorMatrix,(L$4+1),FALSE)*$E2477</f>
        <v>0</v>
      </c>
      <c r="M2471" s="54">
        <f>VLOOKUP(CONCATENATE($F2471," ",$G2471),AllocFactorMatrix,(M$4+1),FALSE)*$E2477</f>
        <v>0</v>
      </c>
      <c r="N2471" s="54">
        <f t="shared" si="1242"/>
        <v>0</v>
      </c>
      <c r="O2471" s="54">
        <f>VLOOKUP(CONCATENATE($F2471," ",$G2471),AllocFactorMatrix,(O$4+1),FALSE)*$E2477</f>
        <v>0</v>
      </c>
      <c r="P2471" s="54">
        <f>VLOOKUP(CONCATENATE($F2471," ",$G2471),AllocFactorMatrix,(P$4+1),FALSE)*$E2477</f>
        <v>0</v>
      </c>
      <c r="Q2471" s="54">
        <f>VLOOKUP(CONCATENATE($F2471," ",$G2471),AllocFactorMatrix,(Q$4+1),FALSE)*$E2477</f>
        <v>0</v>
      </c>
      <c r="R2471" s="54">
        <f>VLOOKUP(CONCATENATE($F2471," ",$G2471),AllocFactorMatrix,(R$4+1),FALSE)*$E2477</f>
        <v>0</v>
      </c>
      <c r="S2471" s="54">
        <f t="shared" ref="S2471:S2477" si="1244">SUBTOTAL(9,O2471:R2471)</f>
        <v>0</v>
      </c>
      <c r="T2471" s="54">
        <f>VLOOKUP(CONCATENATE($F2471," ",$G2471),AllocFactorMatrix,(T$4+1),FALSE)*$E2477</f>
        <v>0</v>
      </c>
      <c r="U2471" s="54">
        <f>VLOOKUP(CONCATENATE($F2471," ",$G2471),AllocFactorMatrix,(U$4+1),FALSE)*$E2477</f>
        <v>0</v>
      </c>
      <c r="V2471" s="54">
        <f>VLOOKUP(CONCATENATE($F2471," ",$G2471),AllocFactorMatrix,(V$4+1),FALSE)*$E2477</f>
        <v>0</v>
      </c>
      <c r="W2471" s="54">
        <f>VLOOKUP(CONCATENATE($F2471," ",$G2471),AllocFactorMatrix,(W$4+1),FALSE)*$E2477</f>
        <v>0</v>
      </c>
      <c r="X2471" s="54">
        <f t="shared" ref="X2471:X2477" si="1245">SUBTOTAL(9,T2471:W2471)</f>
        <v>0</v>
      </c>
      <c r="Y2471" s="54">
        <f>VLOOKUP(CONCATENATE($F2471," ",$G2471),AllocFactorMatrix,(Y$4+1),FALSE)*$E2477</f>
        <v>0</v>
      </c>
      <c r="Z2471" s="54">
        <f>VLOOKUP(CONCATENATE($F2471," ",$G2471),AllocFactorMatrix,(Z$4+1),FALSE)*$E2477</f>
        <v>0</v>
      </c>
      <c r="AA2471" s="54">
        <f t="shared" si="1243"/>
        <v>0</v>
      </c>
      <c r="AB2471" s="54">
        <f>VLOOKUP(CONCATENATE($F2471," ",$G2471),AllocFactorMatrix,(AB$4+1),FALSE)*$E2477</f>
        <v>0</v>
      </c>
      <c r="AC2471" s="54">
        <f>VLOOKUP(CONCATENATE($F2471," ",$G2471),AllocFactorMatrix,(AC$4+1),FALSE)*$E2477</f>
        <v>0</v>
      </c>
      <c r="AD2471" s="54">
        <f>VLOOKUP(CONCATENATE($F2471," ",$G2471),AllocFactorMatrix,(AD$4+1),FALSE)*$E2477</f>
        <v>0</v>
      </c>
    </row>
    <row r="2472" spans="1:30" s="51" customFormat="1" hidden="1" outlineLevel="1">
      <c r="A2472" s="56"/>
      <c r="B2472" s="112"/>
      <c r="C2472" s="55"/>
      <c r="D2472" s="55"/>
      <c r="F2472" s="52" t="str">
        <f>F2477</f>
        <v>PROD_ENERGY</v>
      </c>
      <c r="G2472" s="55" t="str">
        <f>$G$10</f>
        <v>SUBTRAN</v>
      </c>
      <c r="H2472" s="53">
        <f t="shared" si="1241"/>
        <v>0</v>
      </c>
      <c r="I2472" s="54">
        <f>VLOOKUP(CONCATENATE($F2472," ",$G2472),AllocFactorMatrix,(I$4+1),FALSE)*$E2477</f>
        <v>0</v>
      </c>
      <c r="J2472" s="54">
        <f>VLOOKUP(CONCATENATE($F2472," ",$G2472),AllocFactorMatrix,(J$4+1),FALSE)*$E2477</f>
        <v>0</v>
      </c>
      <c r="K2472" s="54">
        <f>VLOOKUP(CONCATENATE($F2472," ",$G2472),AllocFactorMatrix,(K$4+1),FALSE)*$E2477</f>
        <v>0</v>
      </c>
      <c r="L2472" s="54">
        <f>VLOOKUP(CONCATENATE($F2472," ",$G2472),AllocFactorMatrix,(L$4+1),FALSE)*$E2477</f>
        <v>0</v>
      </c>
      <c r="M2472" s="54">
        <f>VLOOKUP(CONCATENATE($F2472," ",$G2472),AllocFactorMatrix,(M$4+1),FALSE)*$E2477</f>
        <v>0</v>
      </c>
      <c r="N2472" s="54">
        <f t="shared" si="1242"/>
        <v>0</v>
      </c>
      <c r="O2472" s="54">
        <f>VLOOKUP(CONCATENATE($F2472," ",$G2472),AllocFactorMatrix,(O$4+1),FALSE)*$E2477</f>
        <v>0</v>
      </c>
      <c r="P2472" s="54">
        <f>VLOOKUP(CONCATENATE($F2472," ",$G2472),AllocFactorMatrix,(P$4+1),FALSE)*$E2477</f>
        <v>0</v>
      </c>
      <c r="Q2472" s="54">
        <f>VLOOKUP(CONCATENATE($F2472," ",$G2472),AllocFactorMatrix,(Q$4+1),FALSE)*$E2477</f>
        <v>0</v>
      </c>
      <c r="R2472" s="54">
        <f>VLOOKUP(CONCATENATE($F2472," ",$G2472),AllocFactorMatrix,(R$4+1),FALSE)*$E2477</f>
        <v>0</v>
      </c>
      <c r="S2472" s="54">
        <f t="shared" si="1244"/>
        <v>0</v>
      </c>
      <c r="T2472" s="54">
        <f>VLOOKUP(CONCATENATE($F2472," ",$G2472),AllocFactorMatrix,(T$4+1),FALSE)*$E2477</f>
        <v>0</v>
      </c>
      <c r="U2472" s="54">
        <f>VLOOKUP(CONCATENATE($F2472," ",$G2472),AllocFactorMatrix,(U$4+1),FALSE)*$E2477</f>
        <v>0</v>
      </c>
      <c r="V2472" s="54">
        <f>VLOOKUP(CONCATENATE($F2472," ",$G2472),AllocFactorMatrix,(V$4+1),FALSE)*$E2477</f>
        <v>0</v>
      </c>
      <c r="W2472" s="54">
        <f>VLOOKUP(CONCATENATE($F2472," ",$G2472),AllocFactorMatrix,(W$4+1),FALSE)*$E2477</f>
        <v>0</v>
      </c>
      <c r="X2472" s="54">
        <f t="shared" si="1245"/>
        <v>0</v>
      </c>
      <c r="Y2472" s="54">
        <f>VLOOKUP(CONCATENATE($F2472," ",$G2472),AllocFactorMatrix,(Y$4+1),FALSE)*$E2477</f>
        <v>0</v>
      </c>
      <c r="Z2472" s="54">
        <f>VLOOKUP(CONCATENATE($F2472," ",$G2472),AllocFactorMatrix,(Z$4+1),FALSE)*$E2477</f>
        <v>0</v>
      </c>
      <c r="AA2472" s="54">
        <f t="shared" si="1243"/>
        <v>0</v>
      </c>
      <c r="AB2472" s="54">
        <f>VLOOKUP(CONCATENATE($F2472," ",$G2472),AllocFactorMatrix,(AB$4+1),FALSE)*$E2477</f>
        <v>0</v>
      </c>
      <c r="AC2472" s="54">
        <f>VLOOKUP(CONCATENATE($F2472," ",$G2472),AllocFactorMatrix,(AC$4+1),FALSE)*$E2477</f>
        <v>0</v>
      </c>
      <c r="AD2472" s="54">
        <f>VLOOKUP(CONCATENATE($F2472," ",$G2472),AllocFactorMatrix,(AD$4+1),FALSE)*$E2477</f>
        <v>0</v>
      </c>
    </row>
    <row r="2473" spans="1:30" s="51" customFormat="1" hidden="1" outlineLevel="1">
      <c r="A2473" s="56"/>
      <c r="B2473" s="112"/>
      <c r="C2473" s="55"/>
      <c r="D2473" s="55"/>
      <c r="F2473" s="52" t="str">
        <f>F2477</f>
        <v>PROD_ENERGY</v>
      </c>
      <c r="G2473" s="55" t="str">
        <f>$G$11</f>
        <v>DISTPRI</v>
      </c>
      <c r="H2473" s="53">
        <f t="shared" si="1241"/>
        <v>0</v>
      </c>
      <c r="I2473" s="54">
        <f>VLOOKUP(CONCATENATE($F2473," ",$G2473),AllocFactorMatrix,(I$4+1),FALSE)*$E2477</f>
        <v>0</v>
      </c>
      <c r="J2473" s="54">
        <f>VLOOKUP(CONCATENATE($F2473," ",$G2473),AllocFactorMatrix,(J$4+1),FALSE)*$E2477</f>
        <v>0</v>
      </c>
      <c r="K2473" s="54">
        <f>VLOOKUP(CONCATENATE($F2473," ",$G2473),AllocFactorMatrix,(K$4+1),FALSE)*$E2477</f>
        <v>0</v>
      </c>
      <c r="L2473" s="54">
        <f>VLOOKUP(CONCATENATE($F2473," ",$G2473),AllocFactorMatrix,(L$4+1),FALSE)*$E2477</f>
        <v>0</v>
      </c>
      <c r="M2473" s="54">
        <f>VLOOKUP(CONCATENATE($F2473," ",$G2473),AllocFactorMatrix,(M$4+1),FALSE)*$E2477</f>
        <v>0</v>
      </c>
      <c r="N2473" s="54">
        <f t="shared" si="1242"/>
        <v>0</v>
      </c>
      <c r="O2473" s="54">
        <f>VLOOKUP(CONCATENATE($F2473," ",$G2473),AllocFactorMatrix,(O$4+1),FALSE)*$E2477</f>
        <v>0</v>
      </c>
      <c r="P2473" s="54">
        <f>VLOOKUP(CONCATENATE($F2473," ",$G2473),AllocFactorMatrix,(P$4+1),FALSE)*$E2477</f>
        <v>0</v>
      </c>
      <c r="Q2473" s="54">
        <f>VLOOKUP(CONCATENATE($F2473," ",$G2473),AllocFactorMatrix,(Q$4+1),FALSE)*$E2477</f>
        <v>0</v>
      </c>
      <c r="R2473" s="54">
        <f>VLOOKUP(CONCATENATE($F2473," ",$G2473),AllocFactorMatrix,(R$4+1),FALSE)*$E2477</f>
        <v>0</v>
      </c>
      <c r="S2473" s="54">
        <f t="shared" si="1244"/>
        <v>0</v>
      </c>
      <c r="T2473" s="54">
        <f>VLOOKUP(CONCATENATE($F2473," ",$G2473),AllocFactorMatrix,(T$4+1),FALSE)*$E2477</f>
        <v>0</v>
      </c>
      <c r="U2473" s="54">
        <f>VLOOKUP(CONCATENATE($F2473," ",$G2473),AllocFactorMatrix,(U$4+1),FALSE)*$E2477</f>
        <v>0</v>
      </c>
      <c r="V2473" s="54">
        <f>VLOOKUP(CONCATENATE($F2473," ",$G2473),AllocFactorMatrix,(V$4+1),FALSE)*$E2477</f>
        <v>0</v>
      </c>
      <c r="W2473" s="54">
        <f>VLOOKUP(CONCATENATE($F2473," ",$G2473),AllocFactorMatrix,(W$4+1),FALSE)*$E2477</f>
        <v>0</v>
      </c>
      <c r="X2473" s="54">
        <f t="shared" si="1245"/>
        <v>0</v>
      </c>
      <c r="Y2473" s="54">
        <f>VLOOKUP(CONCATENATE($F2473," ",$G2473),AllocFactorMatrix,(Y$4+1),FALSE)*$E2477</f>
        <v>0</v>
      </c>
      <c r="Z2473" s="54">
        <f>VLOOKUP(CONCATENATE($F2473," ",$G2473),AllocFactorMatrix,(Z$4+1),FALSE)*$E2477</f>
        <v>0</v>
      </c>
      <c r="AA2473" s="54">
        <f t="shared" si="1243"/>
        <v>0</v>
      </c>
      <c r="AB2473" s="54">
        <f>VLOOKUP(CONCATENATE($F2473," ",$G2473),AllocFactorMatrix,(AB$4+1),FALSE)*$E2477</f>
        <v>0</v>
      </c>
      <c r="AC2473" s="54">
        <f>VLOOKUP(CONCATENATE($F2473," ",$G2473),AllocFactorMatrix,(AC$4+1),FALSE)*$E2477</f>
        <v>0</v>
      </c>
      <c r="AD2473" s="54">
        <f>VLOOKUP(CONCATENATE($F2473," ",$G2473),AllocFactorMatrix,(AD$4+1),FALSE)*$E2477</f>
        <v>0</v>
      </c>
    </row>
    <row r="2474" spans="1:30" s="51" customFormat="1" hidden="1" outlineLevel="1">
      <c r="A2474" s="56"/>
      <c r="B2474" s="112"/>
      <c r="C2474" s="55"/>
      <c r="D2474" s="55"/>
      <c r="F2474" s="52" t="str">
        <f>F2477</f>
        <v>PROD_ENERGY</v>
      </c>
      <c r="G2474" s="55" t="str">
        <f>$G$12</f>
        <v>DISTSEC</v>
      </c>
      <c r="H2474" s="53">
        <f t="shared" si="1241"/>
        <v>0</v>
      </c>
      <c r="I2474" s="54">
        <f>VLOOKUP(CONCATENATE($F2474," ",$G2474),AllocFactorMatrix,(I$4+1),FALSE)*$E2477</f>
        <v>0</v>
      </c>
      <c r="J2474" s="54">
        <f>VLOOKUP(CONCATENATE($F2474," ",$G2474),AllocFactorMatrix,(J$4+1),FALSE)*$E2477</f>
        <v>0</v>
      </c>
      <c r="K2474" s="54">
        <f>VLOOKUP(CONCATENATE($F2474," ",$G2474),AllocFactorMatrix,(K$4+1),FALSE)*$E2477</f>
        <v>0</v>
      </c>
      <c r="L2474" s="54">
        <f>VLOOKUP(CONCATENATE($F2474," ",$G2474),AllocFactorMatrix,(L$4+1),FALSE)*$E2477</f>
        <v>0</v>
      </c>
      <c r="M2474" s="54">
        <f>VLOOKUP(CONCATENATE($F2474," ",$G2474),AllocFactorMatrix,(M$4+1),FALSE)*$E2477</f>
        <v>0</v>
      </c>
      <c r="N2474" s="54">
        <f t="shared" si="1242"/>
        <v>0</v>
      </c>
      <c r="O2474" s="54">
        <f>VLOOKUP(CONCATENATE($F2474," ",$G2474),AllocFactorMatrix,(O$4+1),FALSE)*$E2477</f>
        <v>0</v>
      </c>
      <c r="P2474" s="54">
        <f>VLOOKUP(CONCATENATE($F2474," ",$G2474),AllocFactorMatrix,(P$4+1),FALSE)*$E2477</f>
        <v>0</v>
      </c>
      <c r="Q2474" s="54">
        <f>VLOOKUP(CONCATENATE($F2474," ",$G2474),AllocFactorMatrix,(Q$4+1),FALSE)*$E2477</f>
        <v>0</v>
      </c>
      <c r="R2474" s="54">
        <f>VLOOKUP(CONCATENATE($F2474," ",$G2474),AllocFactorMatrix,(R$4+1),FALSE)*$E2477</f>
        <v>0</v>
      </c>
      <c r="S2474" s="54">
        <f t="shared" si="1244"/>
        <v>0</v>
      </c>
      <c r="T2474" s="54">
        <f>VLOOKUP(CONCATENATE($F2474," ",$G2474),AllocFactorMatrix,(T$4+1),FALSE)*$E2477</f>
        <v>0</v>
      </c>
      <c r="U2474" s="54">
        <f>VLOOKUP(CONCATENATE($F2474," ",$G2474),AllocFactorMatrix,(U$4+1),FALSE)*$E2477</f>
        <v>0</v>
      </c>
      <c r="V2474" s="54">
        <f>VLOOKUP(CONCATENATE($F2474," ",$G2474),AllocFactorMatrix,(V$4+1),FALSE)*$E2477</f>
        <v>0</v>
      </c>
      <c r="W2474" s="54">
        <f>VLOOKUP(CONCATENATE($F2474," ",$G2474),AllocFactorMatrix,(W$4+1),FALSE)*$E2477</f>
        <v>0</v>
      </c>
      <c r="X2474" s="54">
        <f t="shared" si="1245"/>
        <v>0</v>
      </c>
      <c r="Y2474" s="54">
        <f>VLOOKUP(CONCATENATE($F2474," ",$G2474),AllocFactorMatrix,(Y$4+1),FALSE)*$E2477</f>
        <v>0</v>
      </c>
      <c r="Z2474" s="54">
        <f>VLOOKUP(CONCATENATE($F2474," ",$G2474),AllocFactorMatrix,(Z$4+1),FALSE)*$E2477</f>
        <v>0</v>
      </c>
      <c r="AA2474" s="54">
        <f t="shared" si="1243"/>
        <v>0</v>
      </c>
      <c r="AB2474" s="54">
        <f>VLOOKUP(CONCATENATE($F2474," ",$G2474),AllocFactorMatrix,(AB$4+1),FALSE)*$E2477</f>
        <v>0</v>
      </c>
      <c r="AC2474" s="54">
        <f>VLOOKUP(CONCATENATE($F2474," ",$G2474),AllocFactorMatrix,(AC$4+1),FALSE)*$E2477</f>
        <v>0</v>
      </c>
      <c r="AD2474" s="54">
        <f>VLOOKUP(CONCATENATE($F2474," ",$G2474),AllocFactorMatrix,(AD$4+1),FALSE)*$E2477</f>
        <v>0</v>
      </c>
    </row>
    <row r="2475" spans="1:30" s="51" customFormat="1" hidden="1" outlineLevel="1">
      <c r="A2475" s="56"/>
      <c r="B2475" s="112"/>
      <c r="C2475" s="55"/>
      <c r="D2475" s="55"/>
      <c r="F2475" s="52" t="str">
        <f>F2477</f>
        <v>PROD_ENERGY</v>
      </c>
      <c r="G2475" s="55" t="str">
        <f>$G$13</f>
        <v>ENERGY</v>
      </c>
      <c r="H2475" s="53">
        <f t="shared" si="1241"/>
        <v>-176703.99999999997</v>
      </c>
      <c r="I2475" s="54">
        <f>VLOOKUP(CONCATENATE($F2475," ",$G2475),AllocFactorMatrix,(I$4+1),FALSE)*$E2477</f>
        <v>-66304.12748912652</v>
      </c>
      <c r="J2475" s="54">
        <f>VLOOKUP(CONCATENATE($F2475," ",$G2475),AllocFactorMatrix,(J$4+1),FALSE)*$E2477</f>
        <v>-4296.9359049570003</v>
      </c>
      <c r="K2475" s="54">
        <f>VLOOKUP(CONCATENATE($F2475," ",$G2475),AllocFactorMatrix,(K$4+1),FALSE)*$E2477</f>
        <v>-14416.685765014525</v>
      </c>
      <c r="L2475" s="54">
        <f>VLOOKUP(CONCATENATE($F2475," ",$G2475),AllocFactorMatrix,(L$4+1),FALSE)*$E2477</f>
        <v>-458.19500285382094</v>
      </c>
      <c r="M2475" s="54">
        <f>VLOOKUP(CONCATENATE($F2475," ",$G2475),AllocFactorMatrix,(M$4+1),FALSE)*$E2477</f>
        <v>-42.240222867332726</v>
      </c>
      <c r="N2475" s="54">
        <f t="shared" si="1242"/>
        <v>-14917.120990735679</v>
      </c>
      <c r="O2475" s="54">
        <f>VLOOKUP(CONCATENATE($F2475," ",$G2475),AllocFactorMatrix,(O$4+1),FALSE)*$E2477</f>
        <v>-13143.893571711509</v>
      </c>
      <c r="P2475" s="54">
        <f>VLOOKUP(CONCATENATE($F2475," ",$G2475),AllocFactorMatrix,(P$4+1),FALSE)*$E2477</f>
        <v>-2436.6249577876179</v>
      </c>
      <c r="Q2475" s="54">
        <f>VLOOKUP(CONCATENATE($F2475," ",$G2475),AllocFactorMatrix,(Q$4+1),FALSE)*$E2477</f>
        <v>-1107.1400131444432</v>
      </c>
      <c r="R2475" s="54">
        <f>VLOOKUP(CONCATENATE($F2475," ",$G2475),AllocFactorMatrix,(R$4+1),FALSE)*$E2477</f>
        <v>-51.298378365605906</v>
      </c>
      <c r="S2475" s="54">
        <f t="shared" si="1244"/>
        <v>-16738.956921009176</v>
      </c>
      <c r="T2475" s="54">
        <f>VLOOKUP(CONCATENATE($F2475," ",$G2475),AllocFactorMatrix,(T$4+1),FALSE)*$E2477</f>
        <v>-503.69890929645584</v>
      </c>
      <c r="U2475" s="54">
        <f>VLOOKUP(CONCATENATE($F2475," ",$G2475),AllocFactorMatrix,(U$4+1),FALSE)*$E2477</f>
        <v>-8844.1982661787006</v>
      </c>
      <c r="V2475" s="54">
        <f>VLOOKUP(CONCATENATE($F2475," ",$G2475),AllocFactorMatrix,(V$4+1),FALSE)*$E2477</f>
        <v>-50213.685831168426</v>
      </c>
      <c r="W2475" s="54">
        <f>VLOOKUP(CONCATENATE($F2475," ",$G2475),AllocFactorMatrix,(W$4+1),FALSE)*$E2477</f>
        <v>-9526.7114365535981</v>
      </c>
      <c r="X2475" s="54">
        <f t="shared" si="1245"/>
        <v>-69088.294443197185</v>
      </c>
      <c r="Y2475" s="54">
        <f>VLOOKUP(CONCATENATE($F2475," ",$G2475),AllocFactorMatrix,(Y$4+1),FALSE)*$E2477</f>
        <v>-3561.0769711327271</v>
      </c>
      <c r="Z2475" s="54">
        <f>VLOOKUP(CONCATENATE($F2475," ",$G2475),AllocFactorMatrix,(Z$4+1),FALSE)*$E2477</f>
        <v>-57.968656183236604</v>
      </c>
      <c r="AA2475" s="54">
        <f t="shared" si="1243"/>
        <v>-3619.0456273159639</v>
      </c>
      <c r="AB2475" s="54">
        <f>VLOOKUP(CONCATENATE($F2475," ",$G2475),AllocFactorMatrix,(AB$4+1),FALSE)*$E2477</f>
        <v>-64.659372951361291</v>
      </c>
      <c r="AC2475" s="54">
        <f>VLOOKUP(CONCATENATE($F2475," ",$G2475),AllocFactorMatrix,(AC$4+1),FALSE)*$E2477</f>
        <v>-1398.1723559186999</v>
      </c>
      <c r="AD2475" s="54">
        <f>VLOOKUP(CONCATENATE($F2475," ",$G2475),AllocFactorMatrix,(AD$4+1),FALSE)*$E2477</f>
        <v>-276.68689478838564</v>
      </c>
    </row>
    <row r="2476" spans="1:30" s="51" customFormat="1" hidden="1" outlineLevel="1">
      <c r="A2476" s="56"/>
      <c r="B2476" s="112"/>
      <c r="C2476" s="55"/>
      <c r="D2476" s="55"/>
      <c r="F2476" s="52" t="str">
        <f>F2477</f>
        <v>PROD_ENERGY</v>
      </c>
      <c r="G2476" s="55" t="str">
        <f>$G$14</f>
        <v>CUSTOMER</v>
      </c>
      <c r="H2476" s="53">
        <f t="shared" si="1241"/>
        <v>0</v>
      </c>
      <c r="I2476" s="54">
        <f>VLOOKUP(CONCATENATE($F2476," ",$G2476),AllocFactorMatrix,(I$4+1),FALSE)*$E2477</f>
        <v>0</v>
      </c>
      <c r="J2476" s="54">
        <f>VLOOKUP(CONCATENATE($F2476," ",$G2476),AllocFactorMatrix,(J$4+1),FALSE)*$E2477</f>
        <v>0</v>
      </c>
      <c r="K2476" s="54">
        <f>VLOOKUP(CONCATENATE($F2476," ",$G2476),AllocFactorMatrix,(K$4+1),FALSE)*$E2477</f>
        <v>0</v>
      </c>
      <c r="L2476" s="54">
        <f>VLOOKUP(CONCATENATE($F2476," ",$G2476),AllocFactorMatrix,(L$4+1),FALSE)*$E2477</f>
        <v>0</v>
      </c>
      <c r="M2476" s="54">
        <f>VLOOKUP(CONCATENATE($F2476," ",$G2476),AllocFactorMatrix,(M$4+1),FALSE)*$E2477</f>
        <v>0</v>
      </c>
      <c r="N2476" s="54">
        <f t="shared" si="1242"/>
        <v>0</v>
      </c>
      <c r="O2476" s="54">
        <f>VLOOKUP(CONCATENATE($F2476," ",$G2476),AllocFactorMatrix,(O$4+1),FALSE)*$E2477</f>
        <v>0</v>
      </c>
      <c r="P2476" s="54">
        <f>VLOOKUP(CONCATENATE($F2476," ",$G2476),AllocFactorMatrix,(P$4+1),FALSE)*$E2477</f>
        <v>0</v>
      </c>
      <c r="Q2476" s="54">
        <f>VLOOKUP(CONCATENATE($F2476," ",$G2476),AllocFactorMatrix,(Q$4+1),FALSE)*$E2477</f>
        <v>0</v>
      </c>
      <c r="R2476" s="54">
        <f>VLOOKUP(CONCATENATE($F2476," ",$G2476),AllocFactorMatrix,(R$4+1),FALSE)*$E2477</f>
        <v>0</v>
      </c>
      <c r="S2476" s="54">
        <f t="shared" si="1244"/>
        <v>0</v>
      </c>
      <c r="T2476" s="54">
        <f>VLOOKUP(CONCATENATE($F2476," ",$G2476),AllocFactorMatrix,(T$4+1),FALSE)*$E2477</f>
        <v>0</v>
      </c>
      <c r="U2476" s="54">
        <f>VLOOKUP(CONCATENATE($F2476," ",$G2476),AllocFactorMatrix,(U$4+1),FALSE)*$E2477</f>
        <v>0</v>
      </c>
      <c r="V2476" s="54">
        <f>VLOOKUP(CONCATENATE($F2476," ",$G2476),AllocFactorMatrix,(V$4+1),FALSE)*$E2477</f>
        <v>0</v>
      </c>
      <c r="W2476" s="54">
        <f>VLOOKUP(CONCATENATE($F2476," ",$G2476),AllocFactorMatrix,(W$4+1),FALSE)*$E2477</f>
        <v>0</v>
      </c>
      <c r="X2476" s="54">
        <f t="shared" si="1245"/>
        <v>0</v>
      </c>
      <c r="Y2476" s="54">
        <f>VLOOKUP(CONCATENATE($F2476," ",$G2476),AllocFactorMatrix,(Y$4+1),FALSE)*$E2477</f>
        <v>0</v>
      </c>
      <c r="Z2476" s="54">
        <f>VLOOKUP(CONCATENATE($F2476," ",$G2476),AllocFactorMatrix,(Z$4+1),FALSE)*$E2477</f>
        <v>0</v>
      </c>
      <c r="AA2476" s="54">
        <f t="shared" si="1243"/>
        <v>0</v>
      </c>
      <c r="AB2476" s="54">
        <f>VLOOKUP(CONCATENATE($F2476," ",$G2476),AllocFactorMatrix,(AB$4+1),FALSE)*$E2477</f>
        <v>0</v>
      </c>
      <c r="AC2476" s="54">
        <f>VLOOKUP(CONCATENATE($F2476," ",$G2476),AllocFactorMatrix,(AC$4+1),FALSE)*$E2477</f>
        <v>0</v>
      </c>
      <c r="AD2476" s="54">
        <f>VLOOKUP(CONCATENATE($F2476," ",$G2476),AllocFactorMatrix,(AD$4+1),FALSE)*$E2477</f>
        <v>0</v>
      </c>
    </row>
    <row r="2477" spans="1:30" s="51" customFormat="1" collapsed="1">
      <c r="A2477" s="56"/>
      <c r="B2477" s="112"/>
      <c r="C2477" s="55"/>
      <c r="D2477" s="99" t="s">
        <v>428</v>
      </c>
      <c r="E2477" s="61">
        <v>-176704</v>
      </c>
      <c r="F2477" s="98" t="s">
        <v>32</v>
      </c>
      <c r="G2477" s="55" t="str">
        <f>$G$15</f>
        <v>TOTAL</v>
      </c>
      <c r="H2477" s="53">
        <f t="shared" si="1241"/>
        <v>-176703.99999999997</v>
      </c>
      <c r="I2477" s="54">
        <f>VLOOKUP(CONCATENATE($F2477," ",$G2477),AllocFactorMatrix,(I$4+1),FALSE)*$E2477</f>
        <v>-66304.12748912652</v>
      </c>
      <c r="J2477" s="54">
        <f>VLOOKUP(CONCATENATE($F2477," ",$G2477),AllocFactorMatrix,(J$4+1),FALSE)*$E2477</f>
        <v>-4296.9359049570003</v>
      </c>
      <c r="K2477" s="54">
        <f>VLOOKUP(CONCATENATE($F2477," ",$G2477),AllocFactorMatrix,(K$4+1),FALSE)*$E2477</f>
        <v>-14416.685765014525</v>
      </c>
      <c r="L2477" s="54">
        <f>VLOOKUP(CONCATENATE($F2477," ",$G2477),AllocFactorMatrix,(L$4+1),FALSE)*$E2477</f>
        <v>-458.19500285382094</v>
      </c>
      <c r="M2477" s="54">
        <f>VLOOKUP(CONCATENATE($F2477," ",$G2477),AllocFactorMatrix,(M$4+1),FALSE)*$E2477</f>
        <v>-42.240222867332726</v>
      </c>
      <c r="N2477" s="54">
        <f t="shared" si="1242"/>
        <v>-14917.120990735679</v>
      </c>
      <c r="O2477" s="54">
        <f>VLOOKUP(CONCATENATE($F2477," ",$G2477),AllocFactorMatrix,(O$4+1),FALSE)*$E2477</f>
        <v>-13143.893571711509</v>
      </c>
      <c r="P2477" s="54">
        <f>VLOOKUP(CONCATENATE($F2477," ",$G2477),AllocFactorMatrix,(P$4+1),FALSE)*$E2477</f>
        <v>-2436.6249577876179</v>
      </c>
      <c r="Q2477" s="54">
        <f>VLOOKUP(CONCATENATE($F2477," ",$G2477),AllocFactorMatrix,(Q$4+1),FALSE)*$E2477</f>
        <v>-1107.1400131444432</v>
      </c>
      <c r="R2477" s="54">
        <f>VLOOKUP(CONCATENATE($F2477," ",$G2477),AllocFactorMatrix,(R$4+1),FALSE)*$E2477</f>
        <v>-51.298378365605906</v>
      </c>
      <c r="S2477" s="54">
        <f t="shared" si="1244"/>
        <v>-16738.956921009176</v>
      </c>
      <c r="T2477" s="54">
        <f>VLOOKUP(CONCATENATE($F2477," ",$G2477),AllocFactorMatrix,(T$4+1),FALSE)*$E2477</f>
        <v>-503.69890929645584</v>
      </c>
      <c r="U2477" s="54">
        <f>VLOOKUP(CONCATENATE($F2477," ",$G2477),AllocFactorMatrix,(U$4+1),FALSE)*$E2477</f>
        <v>-8844.1982661787006</v>
      </c>
      <c r="V2477" s="54">
        <f>VLOOKUP(CONCATENATE($F2477," ",$G2477),AllocFactorMatrix,(V$4+1),FALSE)*$E2477</f>
        <v>-50213.685831168426</v>
      </c>
      <c r="W2477" s="54">
        <f>VLOOKUP(CONCATENATE($F2477," ",$G2477),AllocFactorMatrix,(W$4+1),FALSE)*$E2477</f>
        <v>-9526.7114365535981</v>
      </c>
      <c r="X2477" s="54">
        <f t="shared" si="1245"/>
        <v>-69088.294443197185</v>
      </c>
      <c r="Y2477" s="54">
        <f>VLOOKUP(CONCATENATE($F2477," ",$G2477),AllocFactorMatrix,(Y$4+1),FALSE)*$E2477</f>
        <v>-3561.0769711327271</v>
      </c>
      <c r="Z2477" s="54">
        <f>VLOOKUP(CONCATENATE($F2477," ",$G2477),AllocFactorMatrix,(Z$4+1),FALSE)*$E2477</f>
        <v>-57.968656183236604</v>
      </c>
      <c r="AA2477" s="54">
        <f t="shared" si="1243"/>
        <v>-3619.0456273159639</v>
      </c>
      <c r="AB2477" s="54">
        <f>VLOOKUP(CONCATENATE($F2477," ",$G2477),AllocFactorMatrix,(AB$4+1),FALSE)*$E2477</f>
        <v>-64.659372951361291</v>
      </c>
      <c r="AC2477" s="54">
        <f>VLOOKUP(CONCATENATE($F2477," ",$G2477),AllocFactorMatrix,(AC$4+1),FALSE)*$E2477</f>
        <v>-1398.1723559186999</v>
      </c>
      <c r="AD2477" s="54">
        <f>VLOOKUP(CONCATENATE($F2477," ",$G2477),AllocFactorMatrix,(AD$4+1),FALSE)*$E2477</f>
        <v>-276.68689478838564</v>
      </c>
    </row>
    <row r="2478" spans="1:30" s="51" customFormat="1" hidden="1" outlineLevel="1">
      <c r="A2478" s="56"/>
      <c r="B2478" s="112"/>
      <c r="C2478" s="55"/>
      <c r="D2478" s="55"/>
      <c r="F2478" s="52" t="str">
        <f>F2485</f>
        <v>PROD_DEMAND</v>
      </c>
      <c r="G2478" s="55" t="str">
        <f>$G$8</f>
        <v>PRODUCTION</v>
      </c>
      <c r="H2478" s="53">
        <f t="shared" ref="H2478:H2509" si="1246">SUBTOTAL(9,I2478:AD2478)</f>
        <v>884390.99999999988</v>
      </c>
      <c r="I2478" s="54">
        <f>VLOOKUP(CONCATENATE($F2478," ",$G2478),AllocFactorMatrix,(I$4+1),FALSE)*$E2485</f>
        <v>491019.62022417068</v>
      </c>
      <c r="J2478" s="54">
        <f>VLOOKUP(CONCATENATE($F2478," ",$G2478),AllocFactorMatrix,(J$4+1),FALSE)*$E2485</f>
        <v>22594.206903948041</v>
      </c>
      <c r="K2478" s="54">
        <f>VLOOKUP(CONCATENATE($F2478," ",$G2478),AllocFactorMatrix,(K$4+1),FALSE)*$E2485</f>
        <v>74431.804973877835</v>
      </c>
      <c r="L2478" s="54">
        <f>VLOOKUP(CONCATENATE($F2478," ",$G2478),AllocFactorMatrix,(L$4+1),FALSE)*$E2485</f>
        <v>1859.8131895391371</v>
      </c>
      <c r="M2478" s="54">
        <f>VLOOKUP(CONCATENATE($F2478," ",$G2478),AllocFactorMatrix,(M$4+1),FALSE)*$E2485</f>
        <v>239.41327148691434</v>
      </c>
      <c r="N2478" s="54">
        <f t="shared" ref="N2478:N2509" si="1247">SUBTOTAL(9,K2478:M2478)</f>
        <v>76531.031434903896</v>
      </c>
      <c r="O2478" s="54">
        <f>VLOOKUP(CONCATENATE($F2478," ",$G2478),AllocFactorMatrix,(O$4+1),FALSE)*$E2485</f>
        <v>56621.280109532119</v>
      </c>
      <c r="P2478" s="54">
        <f>VLOOKUP(CONCATENATE($F2478," ",$G2478),AllocFactorMatrix,(P$4+1),FALSE)*$E2485</f>
        <v>10248.559286819322</v>
      </c>
      <c r="Q2478" s="54">
        <f>VLOOKUP(CONCATENATE($F2478," ",$G2478),AllocFactorMatrix,(Q$4+1),FALSE)*$E2485</f>
        <v>3964.0703757012161</v>
      </c>
      <c r="R2478" s="54">
        <f>VLOOKUP(CONCATENATE($F2478," ",$G2478),AllocFactorMatrix,(R$4+1),FALSE)*$E2485</f>
        <v>85.412731068348464</v>
      </c>
      <c r="S2478" s="54">
        <f>SUBTOTAL(9,O2478:R2478)</f>
        <v>70919.322503121017</v>
      </c>
      <c r="T2478" s="54">
        <f>VLOOKUP(CONCATENATE($F2478," ",$G2478),AllocFactorMatrix,(T$4+1),FALSE)*$E2485</f>
        <v>1797.9323621100939</v>
      </c>
      <c r="U2478" s="54">
        <f>VLOOKUP(CONCATENATE($F2478," ",$G2478),AllocFactorMatrix,(U$4+1),FALSE)*$E2485</f>
        <v>28626.208706710098</v>
      </c>
      <c r="V2478" s="54">
        <f>VLOOKUP(CONCATENATE($F2478," ",$G2478),AllocFactorMatrix,(V$4+1),FALSE)*$E2485</f>
        <v>155245.76359133254</v>
      </c>
      <c r="W2478" s="54">
        <f>VLOOKUP(CONCATENATE($F2478," ",$G2478),AllocFactorMatrix,(W$4+1),FALSE)*$E2485</f>
        <v>20426.097600872647</v>
      </c>
      <c r="X2478" s="54">
        <f>SUBTOTAL(9,T2478:W2478)</f>
        <v>206096.00226102539</v>
      </c>
      <c r="Y2478" s="54">
        <f>VLOOKUP(CONCATENATE($F2478," ",$G2478),AllocFactorMatrix,(Y$4+1),FALSE)*$E2485</f>
        <v>16687.937136939028</v>
      </c>
      <c r="Z2478" s="54">
        <f>VLOOKUP(CONCATENATE($F2478," ",$G2478),AllocFactorMatrix,(Z$4+1),FALSE)*$E2485</f>
        <v>346.88685530620381</v>
      </c>
      <c r="AA2478" s="54">
        <f t="shared" ref="AA2478:AA2509" si="1248">SUBTOTAL(9,Y2478:Z2478)</f>
        <v>17034.82399224523</v>
      </c>
      <c r="AB2478" s="54">
        <f>VLOOKUP(CONCATENATE($F2478," ",$G2478),AllocFactorMatrix,(AB$4+1),FALSE)*$E2485</f>
        <v>195.99268058568973</v>
      </c>
      <c r="AC2478" s="54">
        <f>VLOOKUP(CONCATENATE($F2478," ",$G2478),AllocFactorMatrix,(AC$4+1),FALSE)*$E2485</f>
        <v>0</v>
      </c>
      <c r="AD2478" s="54">
        <f>VLOOKUP(CONCATENATE($F2478," ",$G2478),AllocFactorMatrix,(AD$4+1),FALSE)*$E2485</f>
        <v>0</v>
      </c>
    </row>
    <row r="2479" spans="1:30" s="51" customFormat="1" hidden="1" outlineLevel="1">
      <c r="A2479" s="56"/>
      <c r="B2479" s="112"/>
      <c r="C2479" s="55"/>
      <c r="D2479" s="55"/>
      <c r="F2479" s="52" t="str">
        <f>F2485</f>
        <v>PROD_DEMAND</v>
      </c>
      <c r="G2479" s="55" t="str">
        <f>$G$9</f>
        <v>BULKTRAN</v>
      </c>
      <c r="H2479" s="53">
        <f t="shared" si="1246"/>
        <v>0</v>
      </c>
      <c r="I2479" s="54">
        <f>VLOOKUP(CONCATENATE($F2479," ",$G2479),AllocFactorMatrix,(I$4+1),FALSE)*$E2485</f>
        <v>0</v>
      </c>
      <c r="J2479" s="54">
        <f>VLOOKUP(CONCATENATE($F2479," ",$G2479),AllocFactorMatrix,(J$4+1),FALSE)*$E2485</f>
        <v>0</v>
      </c>
      <c r="K2479" s="54">
        <f>VLOOKUP(CONCATENATE($F2479," ",$G2479),AllocFactorMatrix,(K$4+1),FALSE)*$E2485</f>
        <v>0</v>
      </c>
      <c r="L2479" s="54">
        <f>VLOOKUP(CONCATENATE($F2479," ",$G2479),AllocFactorMatrix,(L$4+1),FALSE)*$E2485</f>
        <v>0</v>
      </c>
      <c r="M2479" s="54">
        <f>VLOOKUP(CONCATENATE($F2479," ",$G2479),AllocFactorMatrix,(M$4+1),FALSE)*$E2485</f>
        <v>0</v>
      </c>
      <c r="N2479" s="54">
        <f t="shared" si="1247"/>
        <v>0</v>
      </c>
      <c r="O2479" s="54">
        <f>VLOOKUP(CONCATENATE($F2479," ",$G2479),AllocFactorMatrix,(O$4+1),FALSE)*$E2485</f>
        <v>0</v>
      </c>
      <c r="P2479" s="54">
        <f>VLOOKUP(CONCATENATE($F2479," ",$G2479),AllocFactorMatrix,(P$4+1),FALSE)*$E2485</f>
        <v>0</v>
      </c>
      <c r="Q2479" s="54">
        <f>VLOOKUP(CONCATENATE($F2479," ",$G2479),AllocFactorMatrix,(Q$4+1),FALSE)*$E2485</f>
        <v>0</v>
      </c>
      <c r="R2479" s="54">
        <f>VLOOKUP(CONCATENATE($F2479," ",$G2479),AllocFactorMatrix,(R$4+1),FALSE)*$E2485</f>
        <v>0</v>
      </c>
      <c r="S2479" s="54">
        <f t="shared" ref="S2479:S2485" si="1249">SUBTOTAL(9,O2479:R2479)</f>
        <v>0</v>
      </c>
      <c r="T2479" s="54">
        <f>VLOOKUP(CONCATENATE($F2479," ",$G2479),AllocFactorMatrix,(T$4+1),FALSE)*$E2485</f>
        <v>0</v>
      </c>
      <c r="U2479" s="54">
        <f>VLOOKUP(CONCATENATE($F2479," ",$G2479),AllocFactorMatrix,(U$4+1),FALSE)*$E2485</f>
        <v>0</v>
      </c>
      <c r="V2479" s="54">
        <f>VLOOKUP(CONCATENATE($F2479," ",$G2479),AllocFactorMatrix,(V$4+1),FALSE)*$E2485</f>
        <v>0</v>
      </c>
      <c r="W2479" s="54">
        <f>VLOOKUP(CONCATENATE($F2479," ",$G2479),AllocFactorMatrix,(W$4+1),FALSE)*$E2485</f>
        <v>0</v>
      </c>
      <c r="X2479" s="54">
        <f t="shared" ref="X2479:X2485" si="1250">SUBTOTAL(9,T2479:W2479)</f>
        <v>0</v>
      </c>
      <c r="Y2479" s="54">
        <f>VLOOKUP(CONCATENATE($F2479," ",$G2479),AllocFactorMatrix,(Y$4+1),FALSE)*$E2485</f>
        <v>0</v>
      </c>
      <c r="Z2479" s="54">
        <f>VLOOKUP(CONCATENATE($F2479," ",$G2479),AllocFactorMatrix,(Z$4+1),FALSE)*$E2485</f>
        <v>0</v>
      </c>
      <c r="AA2479" s="54">
        <f t="shared" si="1248"/>
        <v>0</v>
      </c>
      <c r="AB2479" s="54">
        <f>VLOOKUP(CONCATENATE($F2479," ",$G2479),AllocFactorMatrix,(AB$4+1),FALSE)*$E2485</f>
        <v>0</v>
      </c>
      <c r="AC2479" s="54">
        <f>VLOOKUP(CONCATENATE($F2479," ",$G2479),AllocFactorMatrix,(AC$4+1),FALSE)*$E2485</f>
        <v>0</v>
      </c>
      <c r="AD2479" s="54">
        <f>VLOOKUP(CONCATENATE($F2479," ",$G2479),AllocFactorMatrix,(AD$4+1),FALSE)*$E2485</f>
        <v>0</v>
      </c>
    </row>
    <row r="2480" spans="1:30" s="51" customFormat="1" hidden="1" outlineLevel="1">
      <c r="A2480" s="56"/>
      <c r="B2480" s="112"/>
      <c r="C2480" s="55"/>
      <c r="D2480" s="55"/>
      <c r="F2480" s="52" t="str">
        <f>F2485</f>
        <v>PROD_DEMAND</v>
      </c>
      <c r="G2480" s="55" t="str">
        <f>$G$10</f>
        <v>SUBTRAN</v>
      </c>
      <c r="H2480" s="53">
        <f t="shared" si="1246"/>
        <v>0</v>
      </c>
      <c r="I2480" s="54">
        <f>VLOOKUP(CONCATENATE($F2480," ",$G2480),AllocFactorMatrix,(I$4+1),FALSE)*$E2485</f>
        <v>0</v>
      </c>
      <c r="J2480" s="54">
        <f>VLOOKUP(CONCATENATE($F2480," ",$G2480),AllocFactorMatrix,(J$4+1),FALSE)*$E2485</f>
        <v>0</v>
      </c>
      <c r="K2480" s="54">
        <f>VLOOKUP(CONCATENATE($F2480," ",$G2480),AllocFactorMatrix,(K$4+1),FALSE)*$E2485</f>
        <v>0</v>
      </c>
      <c r="L2480" s="54">
        <f>VLOOKUP(CONCATENATE($F2480," ",$G2480),AllocFactorMatrix,(L$4+1),FALSE)*$E2485</f>
        <v>0</v>
      </c>
      <c r="M2480" s="54">
        <f>VLOOKUP(CONCATENATE($F2480," ",$G2480),AllocFactorMatrix,(M$4+1),FALSE)*$E2485</f>
        <v>0</v>
      </c>
      <c r="N2480" s="54">
        <f t="shared" si="1247"/>
        <v>0</v>
      </c>
      <c r="O2480" s="54">
        <f>VLOOKUP(CONCATENATE($F2480," ",$G2480),AllocFactorMatrix,(O$4+1),FALSE)*$E2485</f>
        <v>0</v>
      </c>
      <c r="P2480" s="54">
        <f>VLOOKUP(CONCATENATE($F2480," ",$G2480),AllocFactorMatrix,(P$4+1),FALSE)*$E2485</f>
        <v>0</v>
      </c>
      <c r="Q2480" s="54">
        <f>VLOOKUP(CONCATENATE($F2480," ",$G2480),AllocFactorMatrix,(Q$4+1),FALSE)*$E2485</f>
        <v>0</v>
      </c>
      <c r="R2480" s="54">
        <f>VLOOKUP(CONCATENATE($F2480," ",$G2480),AllocFactorMatrix,(R$4+1),FALSE)*$E2485</f>
        <v>0</v>
      </c>
      <c r="S2480" s="54">
        <f t="shared" si="1249"/>
        <v>0</v>
      </c>
      <c r="T2480" s="54">
        <f>VLOOKUP(CONCATENATE($F2480," ",$G2480),AllocFactorMatrix,(T$4+1),FALSE)*$E2485</f>
        <v>0</v>
      </c>
      <c r="U2480" s="54">
        <f>VLOOKUP(CONCATENATE($F2480," ",$G2480),AllocFactorMatrix,(U$4+1),FALSE)*$E2485</f>
        <v>0</v>
      </c>
      <c r="V2480" s="54">
        <f>VLOOKUP(CONCATENATE($F2480," ",$G2480),AllocFactorMatrix,(V$4+1),FALSE)*$E2485</f>
        <v>0</v>
      </c>
      <c r="W2480" s="54">
        <f>VLOOKUP(CONCATENATE($F2480," ",$G2480),AllocFactorMatrix,(W$4+1),FALSE)*$E2485</f>
        <v>0</v>
      </c>
      <c r="X2480" s="54">
        <f t="shared" si="1250"/>
        <v>0</v>
      </c>
      <c r="Y2480" s="54">
        <f>VLOOKUP(CONCATENATE($F2480," ",$G2480),AllocFactorMatrix,(Y$4+1),FALSE)*$E2485</f>
        <v>0</v>
      </c>
      <c r="Z2480" s="54">
        <f>VLOOKUP(CONCATENATE($F2480," ",$G2480),AllocFactorMatrix,(Z$4+1),FALSE)*$E2485</f>
        <v>0</v>
      </c>
      <c r="AA2480" s="54">
        <f t="shared" si="1248"/>
        <v>0</v>
      </c>
      <c r="AB2480" s="54">
        <f>VLOOKUP(CONCATENATE($F2480," ",$G2480),AllocFactorMatrix,(AB$4+1),FALSE)*$E2485</f>
        <v>0</v>
      </c>
      <c r="AC2480" s="54">
        <f>VLOOKUP(CONCATENATE($F2480," ",$G2480),AllocFactorMatrix,(AC$4+1),FALSE)*$E2485</f>
        <v>0</v>
      </c>
      <c r="AD2480" s="54">
        <f>VLOOKUP(CONCATENATE($F2480," ",$G2480),AllocFactorMatrix,(AD$4+1),FALSE)*$E2485</f>
        <v>0</v>
      </c>
    </row>
    <row r="2481" spans="1:30" s="51" customFormat="1" hidden="1" outlineLevel="1">
      <c r="A2481" s="56"/>
      <c r="B2481" s="112"/>
      <c r="C2481" s="55"/>
      <c r="D2481" s="55"/>
      <c r="F2481" s="52" t="str">
        <f>F2485</f>
        <v>PROD_DEMAND</v>
      </c>
      <c r="G2481" s="55" t="str">
        <f>$G$11</f>
        <v>DISTPRI</v>
      </c>
      <c r="H2481" s="53">
        <f t="shared" si="1246"/>
        <v>0</v>
      </c>
      <c r="I2481" s="54">
        <f>VLOOKUP(CONCATENATE($F2481," ",$G2481),AllocFactorMatrix,(I$4+1),FALSE)*$E2485</f>
        <v>0</v>
      </c>
      <c r="J2481" s="54">
        <f>VLOOKUP(CONCATENATE($F2481," ",$G2481),AllocFactorMatrix,(J$4+1),FALSE)*$E2485</f>
        <v>0</v>
      </c>
      <c r="K2481" s="54">
        <f>VLOOKUP(CONCATENATE($F2481," ",$G2481),AllocFactorMatrix,(K$4+1),FALSE)*$E2485</f>
        <v>0</v>
      </c>
      <c r="L2481" s="54">
        <f>VLOOKUP(CONCATENATE($F2481," ",$G2481),AllocFactorMatrix,(L$4+1),FALSE)*$E2485</f>
        <v>0</v>
      </c>
      <c r="M2481" s="54">
        <f>VLOOKUP(CONCATENATE($F2481," ",$G2481),AllocFactorMatrix,(M$4+1),FALSE)*$E2485</f>
        <v>0</v>
      </c>
      <c r="N2481" s="54">
        <f t="shared" si="1247"/>
        <v>0</v>
      </c>
      <c r="O2481" s="54">
        <f>VLOOKUP(CONCATENATE($F2481," ",$G2481),AllocFactorMatrix,(O$4+1),FALSE)*$E2485</f>
        <v>0</v>
      </c>
      <c r="P2481" s="54">
        <f>VLOOKUP(CONCATENATE($F2481," ",$G2481),AllocFactorMatrix,(P$4+1),FALSE)*$E2485</f>
        <v>0</v>
      </c>
      <c r="Q2481" s="54">
        <f>VLOOKUP(CONCATENATE($F2481," ",$G2481),AllocFactorMatrix,(Q$4+1),FALSE)*$E2485</f>
        <v>0</v>
      </c>
      <c r="R2481" s="54">
        <f>VLOOKUP(CONCATENATE($F2481," ",$G2481),AllocFactorMatrix,(R$4+1),FALSE)*$E2485</f>
        <v>0</v>
      </c>
      <c r="S2481" s="54">
        <f t="shared" si="1249"/>
        <v>0</v>
      </c>
      <c r="T2481" s="54">
        <f>VLOOKUP(CONCATENATE($F2481," ",$G2481),AllocFactorMatrix,(T$4+1),FALSE)*$E2485</f>
        <v>0</v>
      </c>
      <c r="U2481" s="54">
        <f>VLOOKUP(CONCATENATE($F2481," ",$G2481),AllocFactorMatrix,(U$4+1),FALSE)*$E2485</f>
        <v>0</v>
      </c>
      <c r="V2481" s="54">
        <f>VLOOKUP(CONCATENATE($F2481," ",$G2481),AllocFactorMatrix,(V$4+1),FALSE)*$E2485</f>
        <v>0</v>
      </c>
      <c r="W2481" s="54">
        <f>VLOOKUP(CONCATENATE($F2481," ",$G2481),AllocFactorMatrix,(W$4+1),FALSE)*$E2485</f>
        <v>0</v>
      </c>
      <c r="X2481" s="54">
        <f t="shared" si="1250"/>
        <v>0</v>
      </c>
      <c r="Y2481" s="54">
        <f>VLOOKUP(CONCATENATE($F2481," ",$G2481),AllocFactorMatrix,(Y$4+1),FALSE)*$E2485</f>
        <v>0</v>
      </c>
      <c r="Z2481" s="54">
        <f>VLOOKUP(CONCATENATE($F2481," ",$G2481),AllocFactorMatrix,(Z$4+1),FALSE)*$E2485</f>
        <v>0</v>
      </c>
      <c r="AA2481" s="54">
        <f t="shared" si="1248"/>
        <v>0</v>
      </c>
      <c r="AB2481" s="54">
        <f>VLOOKUP(CONCATENATE($F2481," ",$G2481),AllocFactorMatrix,(AB$4+1),FALSE)*$E2485</f>
        <v>0</v>
      </c>
      <c r="AC2481" s="54">
        <f>VLOOKUP(CONCATENATE($F2481," ",$G2481),AllocFactorMatrix,(AC$4+1),FALSE)*$E2485</f>
        <v>0</v>
      </c>
      <c r="AD2481" s="54">
        <f>VLOOKUP(CONCATENATE($F2481," ",$G2481),AllocFactorMatrix,(AD$4+1),FALSE)*$E2485</f>
        <v>0</v>
      </c>
    </row>
    <row r="2482" spans="1:30" s="51" customFormat="1" hidden="1" outlineLevel="1">
      <c r="A2482" s="56"/>
      <c r="B2482" s="112"/>
      <c r="C2482" s="55"/>
      <c r="D2482" s="55"/>
      <c r="F2482" s="52" t="str">
        <f>F2485</f>
        <v>PROD_DEMAND</v>
      </c>
      <c r="G2482" s="55" t="str">
        <f>$G$12</f>
        <v>DISTSEC</v>
      </c>
      <c r="H2482" s="53">
        <f t="shared" si="1246"/>
        <v>0</v>
      </c>
      <c r="I2482" s="54">
        <f>VLOOKUP(CONCATENATE($F2482," ",$G2482),AllocFactorMatrix,(I$4+1),FALSE)*$E2485</f>
        <v>0</v>
      </c>
      <c r="J2482" s="54">
        <f>VLOOKUP(CONCATENATE($F2482," ",$G2482),AllocFactorMatrix,(J$4+1),FALSE)*$E2485</f>
        <v>0</v>
      </c>
      <c r="K2482" s="54">
        <f>VLOOKUP(CONCATENATE($F2482," ",$G2482),AllocFactorMatrix,(K$4+1),FALSE)*$E2485</f>
        <v>0</v>
      </c>
      <c r="L2482" s="54">
        <f>VLOOKUP(CONCATENATE($F2482," ",$G2482),AllocFactorMatrix,(L$4+1),FALSE)*$E2485</f>
        <v>0</v>
      </c>
      <c r="M2482" s="54">
        <f>VLOOKUP(CONCATENATE($F2482," ",$G2482),AllocFactorMatrix,(M$4+1),FALSE)*$E2485</f>
        <v>0</v>
      </c>
      <c r="N2482" s="54">
        <f t="shared" si="1247"/>
        <v>0</v>
      </c>
      <c r="O2482" s="54">
        <f>VLOOKUP(CONCATENATE($F2482," ",$G2482),AllocFactorMatrix,(O$4+1),FALSE)*$E2485</f>
        <v>0</v>
      </c>
      <c r="P2482" s="54">
        <f>VLOOKUP(CONCATENATE($F2482," ",$G2482),AllocFactorMatrix,(P$4+1),FALSE)*$E2485</f>
        <v>0</v>
      </c>
      <c r="Q2482" s="54">
        <f>VLOOKUP(CONCATENATE($F2482," ",$G2482),AllocFactorMatrix,(Q$4+1),FALSE)*$E2485</f>
        <v>0</v>
      </c>
      <c r="R2482" s="54">
        <f>VLOOKUP(CONCATENATE($F2482," ",$G2482),AllocFactorMatrix,(R$4+1),FALSE)*$E2485</f>
        <v>0</v>
      </c>
      <c r="S2482" s="54">
        <f t="shared" si="1249"/>
        <v>0</v>
      </c>
      <c r="T2482" s="54">
        <f>VLOOKUP(CONCATENATE($F2482," ",$G2482),AllocFactorMatrix,(T$4+1),FALSE)*$E2485</f>
        <v>0</v>
      </c>
      <c r="U2482" s="54">
        <f>VLOOKUP(CONCATENATE($F2482," ",$G2482),AllocFactorMatrix,(U$4+1),FALSE)*$E2485</f>
        <v>0</v>
      </c>
      <c r="V2482" s="54">
        <f>VLOOKUP(CONCATENATE($F2482," ",$G2482),AllocFactorMatrix,(V$4+1),FALSE)*$E2485</f>
        <v>0</v>
      </c>
      <c r="W2482" s="54">
        <f>VLOOKUP(CONCATENATE($F2482," ",$G2482),AllocFactorMatrix,(W$4+1),FALSE)*$E2485</f>
        <v>0</v>
      </c>
      <c r="X2482" s="54">
        <f t="shared" si="1250"/>
        <v>0</v>
      </c>
      <c r="Y2482" s="54">
        <f>VLOOKUP(CONCATENATE($F2482," ",$G2482),AllocFactorMatrix,(Y$4+1),FALSE)*$E2485</f>
        <v>0</v>
      </c>
      <c r="Z2482" s="54">
        <f>VLOOKUP(CONCATENATE($F2482," ",$G2482),AllocFactorMatrix,(Z$4+1),FALSE)*$E2485</f>
        <v>0</v>
      </c>
      <c r="AA2482" s="54">
        <f t="shared" si="1248"/>
        <v>0</v>
      </c>
      <c r="AB2482" s="54">
        <f>VLOOKUP(CONCATENATE($F2482," ",$G2482),AllocFactorMatrix,(AB$4+1),FALSE)*$E2485</f>
        <v>0</v>
      </c>
      <c r="AC2482" s="54">
        <f>VLOOKUP(CONCATENATE($F2482," ",$G2482),AllocFactorMatrix,(AC$4+1),FALSE)*$E2485</f>
        <v>0</v>
      </c>
      <c r="AD2482" s="54">
        <f>VLOOKUP(CONCATENATE($F2482," ",$G2482),AllocFactorMatrix,(AD$4+1),FALSE)*$E2485</f>
        <v>0</v>
      </c>
    </row>
    <row r="2483" spans="1:30" s="51" customFormat="1" hidden="1" outlineLevel="1">
      <c r="A2483" s="56"/>
      <c r="B2483" s="112"/>
      <c r="C2483" s="55"/>
      <c r="D2483" s="55"/>
      <c r="F2483" s="52" t="str">
        <f>F2485</f>
        <v>PROD_DEMAND</v>
      </c>
      <c r="G2483" s="55" t="str">
        <f>$G$13</f>
        <v>ENERGY</v>
      </c>
      <c r="H2483" s="53">
        <f t="shared" si="1246"/>
        <v>0</v>
      </c>
      <c r="I2483" s="54">
        <f>VLOOKUP(CONCATENATE($F2483," ",$G2483),AllocFactorMatrix,(I$4+1),FALSE)*$E2485</f>
        <v>0</v>
      </c>
      <c r="J2483" s="54">
        <f>VLOOKUP(CONCATENATE($F2483," ",$G2483),AllocFactorMatrix,(J$4+1),FALSE)*$E2485</f>
        <v>0</v>
      </c>
      <c r="K2483" s="54">
        <f>VLOOKUP(CONCATENATE($F2483," ",$G2483),AllocFactorMatrix,(K$4+1),FALSE)*$E2485</f>
        <v>0</v>
      </c>
      <c r="L2483" s="54">
        <f>VLOOKUP(CONCATENATE($F2483," ",$G2483),AllocFactorMatrix,(L$4+1),FALSE)*$E2485</f>
        <v>0</v>
      </c>
      <c r="M2483" s="54">
        <f>VLOOKUP(CONCATENATE($F2483," ",$G2483),AllocFactorMatrix,(M$4+1),FALSE)*$E2485</f>
        <v>0</v>
      </c>
      <c r="N2483" s="54">
        <f t="shared" si="1247"/>
        <v>0</v>
      </c>
      <c r="O2483" s="54">
        <f>VLOOKUP(CONCATENATE($F2483," ",$G2483),AllocFactorMatrix,(O$4+1),FALSE)*$E2485</f>
        <v>0</v>
      </c>
      <c r="P2483" s="54">
        <f>VLOOKUP(CONCATENATE($F2483," ",$G2483),AllocFactorMatrix,(P$4+1),FALSE)*$E2485</f>
        <v>0</v>
      </c>
      <c r="Q2483" s="54">
        <f>VLOOKUP(CONCATENATE($F2483," ",$G2483),AllocFactorMatrix,(Q$4+1),FALSE)*$E2485</f>
        <v>0</v>
      </c>
      <c r="R2483" s="54">
        <f>VLOOKUP(CONCATENATE($F2483," ",$G2483),AllocFactorMatrix,(R$4+1),FALSE)*$E2485</f>
        <v>0</v>
      </c>
      <c r="S2483" s="54">
        <f t="shared" si="1249"/>
        <v>0</v>
      </c>
      <c r="T2483" s="54">
        <f>VLOOKUP(CONCATENATE($F2483," ",$G2483),AllocFactorMatrix,(T$4+1),FALSE)*$E2485</f>
        <v>0</v>
      </c>
      <c r="U2483" s="54">
        <f>VLOOKUP(CONCATENATE($F2483," ",$G2483),AllocFactorMatrix,(U$4+1),FALSE)*$E2485</f>
        <v>0</v>
      </c>
      <c r="V2483" s="54">
        <f>VLOOKUP(CONCATENATE($F2483," ",$G2483),AllocFactorMatrix,(V$4+1),FALSE)*$E2485</f>
        <v>0</v>
      </c>
      <c r="W2483" s="54">
        <f>VLOOKUP(CONCATENATE($F2483," ",$G2483),AllocFactorMatrix,(W$4+1),FALSE)*$E2485</f>
        <v>0</v>
      </c>
      <c r="X2483" s="54">
        <f t="shared" si="1250"/>
        <v>0</v>
      </c>
      <c r="Y2483" s="54">
        <f>VLOOKUP(CONCATENATE($F2483," ",$G2483),AllocFactorMatrix,(Y$4+1),FALSE)*$E2485</f>
        <v>0</v>
      </c>
      <c r="Z2483" s="54">
        <f>VLOOKUP(CONCATENATE($F2483," ",$G2483),AllocFactorMatrix,(Z$4+1),FALSE)*$E2485</f>
        <v>0</v>
      </c>
      <c r="AA2483" s="54">
        <f t="shared" si="1248"/>
        <v>0</v>
      </c>
      <c r="AB2483" s="54">
        <f>VLOOKUP(CONCATENATE($F2483," ",$G2483),AllocFactorMatrix,(AB$4+1),FALSE)*$E2485</f>
        <v>0</v>
      </c>
      <c r="AC2483" s="54">
        <f>VLOOKUP(CONCATENATE($F2483," ",$G2483),AllocFactorMatrix,(AC$4+1),FALSE)*$E2485</f>
        <v>0</v>
      </c>
      <c r="AD2483" s="54">
        <f>VLOOKUP(CONCATENATE($F2483," ",$G2483),AllocFactorMatrix,(AD$4+1),FALSE)*$E2485</f>
        <v>0</v>
      </c>
    </row>
    <row r="2484" spans="1:30" s="51" customFormat="1" hidden="1" outlineLevel="1">
      <c r="A2484" s="56"/>
      <c r="B2484" s="112"/>
      <c r="C2484" s="55"/>
      <c r="D2484" s="55"/>
      <c r="F2484" s="52" t="str">
        <f>F2485</f>
        <v>PROD_DEMAND</v>
      </c>
      <c r="G2484" s="55" t="str">
        <f>$G$14</f>
        <v>CUSTOMER</v>
      </c>
      <c r="H2484" s="53">
        <f t="shared" si="1246"/>
        <v>0</v>
      </c>
      <c r="I2484" s="54">
        <f>VLOOKUP(CONCATENATE($F2484," ",$G2484),AllocFactorMatrix,(I$4+1),FALSE)*$E2485</f>
        <v>0</v>
      </c>
      <c r="J2484" s="54">
        <f>VLOOKUP(CONCATENATE($F2484," ",$G2484),AllocFactorMatrix,(J$4+1),FALSE)*$E2485</f>
        <v>0</v>
      </c>
      <c r="K2484" s="54">
        <f>VLOOKUP(CONCATENATE($F2484," ",$G2484),AllocFactorMatrix,(K$4+1),FALSE)*$E2485</f>
        <v>0</v>
      </c>
      <c r="L2484" s="54">
        <f>VLOOKUP(CONCATENATE($F2484," ",$G2484),AllocFactorMatrix,(L$4+1),FALSE)*$E2485</f>
        <v>0</v>
      </c>
      <c r="M2484" s="54">
        <f>VLOOKUP(CONCATENATE($F2484," ",$G2484),AllocFactorMatrix,(M$4+1),FALSE)*$E2485</f>
        <v>0</v>
      </c>
      <c r="N2484" s="54">
        <f t="shared" si="1247"/>
        <v>0</v>
      </c>
      <c r="O2484" s="54">
        <f>VLOOKUP(CONCATENATE($F2484," ",$G2484),AllocFactorMatrix,(O$4+1),FALSE)*$E2485</f>
        <v>0</v>
      </c>
      <c r="P2484" s="54">
        <f>VLOOKUP(CONCATENATE($F2484," ",$G2484),AllocFactorMatrix,(P$4+1),FALSE)*$E2485</f>
        <v>0</v>
      </c>
      <c r="Q2484" s="54">
        <f>VLOOKUP(CONCATENATE($F2484," ",$G2484),AllocFactorMatrix,(Q$4+1),FALSE)*$E2485</f>
        <v>0</v>
      </c>
      <c r="R2484" s="54">
        <f>VLOOKUP(CONCATENATE($F2484," ",$G2484),AllocFactorMatrix,(R$4+1),FALSE)*$E2485</f>
        <v>0</v>
      </c>
      <c r="S2484" s="54">
        <f t="shared" si="1249"/>
        <v>0</v>
      </c>
      <c r="T2484" s="54">
        <f>VLOOKUP(CONCATENATE($F2484," ",$G2484),AllocFactorMatrix,(T$4+1),FALSE)*$E2485</f>
        <v>0</v>
      </c>
      <c r="U2484" s="54">
        <f>VLOOKUP(CONCATENATE($F2484," ",$G2484),AllocFactorMatrix,(U$4+1),FALSE)*$E2485</f>
        <v>0</v>
      </c>
      <c r="V2484" s="54">
        <f>VLOOKUP(CONCATENATE($F2484," ",$G2484),AllocFactorMatrix,(V$4+1),FALSE)*$E2485</f>
        <v>0</v>
      </c>
      <c r="W2484" s="54">
        <f>VLOOKUP(CONCATENATE($F2484," ",$G2484),AllocFactorMatrix,(W$4+1),FALSE)*$E2485</f>
        <v>0</v>
      </c>
      <c r="X2484" s="54">
        <f t="shared" si="1250"/>
        <v>0</v>
      </c>
      <c r="Y2484" s="54">
        <f>VLOOKUP(CONCATENATE($F2484," ",$G2484),AllocFactorMatrix,(Y$4+1),FALSE)*$E2485</f>
        <v>0</v>
      </c>
      <c r="Z2484" s="54">
        <f>VLOOKUP(CONCATENATE($F2484," ",$G2484),AllocFactorMatrix,(Z$4+1),FALSE)*$E2485</f>
        <v>0</v>
      </c>
      <c r="AA2484" s="54">
        <f t="shared" si="1248"/>
        <v>0</v>
      </c>
      <c r="AB2484" s="54">
        <f>VLOOKUP(CONCATENATE($F2484," ",$G2484),AllocFactorMatrix,(AB$4+1),FALSE)*$E2485</f>
        <v>0</v>
      </c>
      <c r="AC2484" s="54">
        <f>VLOOKUP(CONCATENATE($F2484," ",$G2484),AllocFactorMatrix,(AC$4+1),FALSE)*$E2485</f>
        <v>0</v>
      </c>
      <c r="AD2484" s="54">
        <f>VLOOKUP(CONCATENATE($F2484," ",$G2484),AllocFactorMatrix,(AD$4+1),FALSE)*$E2485</f>
        <v>0</v>
      </c>
    </row>
    <row r="2485" spans="1:30" s="51" customFormat="1" collapsed="1">
      <c r="A2485" s="56"/>
      <c r="B2485" s="112"/>
      <c r="C2485" s="55"/>
      <c r="D2485" s="99" t="s">
        <v>429</v>
      </c>
      <c r="E2485" s="61">
        <v>884391</v>
      </c>
      <c r="F2485" s="98" t="s">
        <v>30</v>
      </c>
      <c r="G2485" s="55" t="str">
        <f>$G$15</f>
        <v>TOTAL</v>
      </c>
      <c r="H2485" s="53">
        <f t="shared" si="1246"/>
        <v>884390.99999999988</v>
      </c>
      <c r="I2485" s="54">
        <f>VLOOKUP(CONCATENATE($F2485," ",$G2485),AllocFactorMatrix,(I$4+1),FALSE)*$E2485</f>
        <v>491019.62022417068</v>
      </c>
      <c r="J2485" s="54">
        <f>VLOOKUP(CONCATENATE($F2485," ",$G2485),AllocFactorMatrix,(J$4+1),FALSE)*$E2485</f>
        <v>22594.206903948041</v>
      </c>
      <c r="K2485" s="54">
        <f>VLOOKUP(CONCATENATE($F2485," ",$G2485),AllocFactorMatrix,(K$4+1),FALSE)*$E2485</f>
        <v>74431.804973877835</v>
      </c>
      <c r="L2485" s="54">
        <f>VLOOKUP(CONCATENATE($F2485," ",$G2485),AllocFactorMatrix,(L$4+1),FALSE)*$E2485</f>
        <v>1859.8131895391371</v>
      </c>
      <c r="M2485" s="54">
        <f>VLOOKUP(CONCATENATE($F2485," ",$G2485),AllocFactorMatrix,(M$4+1),FALSE)*$E2485</f>
        <v>239.41327148691434</v>
      </c>
      <c r="N2485" s="54">
        <f t="shared" si="1247"/>
        <v>76531.031434903896</v>
      </c>
      <c r="O2485" s="54">
        <f>VLOOKUP(CONCATENATE($F2485," ",$G2485),AllocFactorMatrix,(O$4+1),FALSE)*$E2485</f>
        <v>56621.280109532119</v>
      </c>
      <c r="P2485" s="54">
        <f>VLOOKUP(CONCATENATE($F2485," ",$G2485),AllocFactorMatrix,(P$4+1),FALSE)*$E2485</f>
        <v>10248.559286819322</v>
      </c>
      <c r="Q2485" s="54">
        <f>VLOOKUP(CONCATENATE($F2485," ",$G2485),AllocFactorMatrix,(Q$4+1),FALSE)*$E2485</f>
        <v>3964.0703757012161</v>
      </c>
      <c r="R2485" s="54">
        <f>VLOOKUP(CONCATENATE($F2485," ",$G2485),AllocFactorMatrix,(R$4+1),FALSE)*$E2485</f>
        <v>85.412731068348464</v>
      </c>
      <c r="S2485" s="54">
        <f t="shared" si="1249"/>
        <v>70919.322503121017</v>
      </c>
      <c r="T2485" s="54">
        <f>VLOOKUP(CONCATENATE($F2485," ",$G2485),AllocFactorMatrix,(T$4+1),FALSE)*$E2485</f>
        <v>1797.9323621100939</v>
      </c>
      <c r="U2485" s="54">
        <f>VLOOKUP(CONCATENATE($F2485," ",$G2485),AllocFactorMatrix,(U$4+1),FALSE)*$E2485</f>
        <v>28626.208706710098</v>
      </c>
      <c r="V2485" s="54">
        <f>VLOOKUP(CONCATENATE($F2485," ",$G2485),AllocFactorMatrix,(V$4+1),FALSE)*$E2485</f>
        <v>155245.76359133254</v>
      </c>
      <c r="W2485" s="54">
        <f>VLOOKUP(CONCATENATE($F2485," ",$G2485),AllocFactorMatrix,(W$4+1),FALSE)*$E2485</f>
        <v>20426.097600872647</v>
      </c>
      <c r="X2485" s="54">
        <f t="shared" si="1250"/>
        <v>206096.00226102539</v>
      </c>
      <c r="Y2485" s="54">
        <f>VLOOKUP(CONCATENATE($F2485," ",$G2485),AllocFactorMatrix,(Y$4+1),FALSE)*$E2485</f>
        <v>16687.937136939028</v>
      </c>
      <c r="Z2485" s="54">
        <f>VLOOKUP(CONCATENATE($F2485," ",$G2485),AllocFactorMatrix,(Z$4+1),FALSE)*$E2485</f>
        <v>346.88685530620381</v>
      </c>
      <c r="AA2485" s="54">
        <f t="shared" si="1248"/>
        <v>17034.82399224523</v>
      </c>
      <c r="AB2485" s="54">
        <f>VLOOKUP(CONCATENATE($F2485," ",$G2485),AllocFactorMatrix,(AB$4+1),FALSE)*$E2485</f>
        <v>195.99268058568973</v>
      </c>
      <c r="AC2485" s="54">
        <f>VLOOKUP(CONCATENATE($F2485," ",$G2485),AllocFactorMatrix,(AC$4+1),FALSE)*$E2485</f>
        <v>0</v>
      </c>
      <c r="AD2485" s="54">
        <f>VLOOKUP(CONCATENATE($F2485," ",$G2485),AllocFactorMatrix,(AD$4+1),FALSE)*$E2485</f>
        <v>0</v>
      </c>
    </row>
    <row r="2486" spans="1:30" s="51" customFormat="1" hidden="1" outlineLevel="1">
      <c r="A2486" s="56"/>
      <c r="B2486" s="112"/>
      <c r="C2486" s="55"/>
      <c r="D2486" s="55"/>
      <c r="F2486" s="52" t="str">
        <f>F2493</f>
        <v>RB_GUP</v>
      </c>
      <c r="G2486" s="55" t="str">
        <f>$G$8</f>
        <v>PRODUCTION</v>
      </c>
      <c r="H2486" s="53">
        <f t="shared" ca="1" si="1246"/>
        <v>-6947.0532663450849</v>
      </c>
      <c r="I2486" s="54">
        <f ca="1">VLOOKUP(CONCATENATE($F2486," ",$G2486),AllocFactorMatrix,(I$4+1),FALSE)*$E2493</f>
        <v>-3857.0490388502922</v>
      </c>
      <c r="J2486" s="54">
        <f ca="1">VLOOKUP(CONCATENATE($F2486," ",$G2486),AllocFactorMatrix,(J$4+1),FALSE)*$E2493</f>
        <v>-177.4816329796989</v>
      </c>
      <c r="K2486" s="54">
        <f ca="1">VLOOKUP(CONCATENATE($F2486," ",$G2486),AllocFactorMatrix,(K$4+1),FALSE)*$E2493</f>
        <v>-584.67545900369657</v>
      </c>
      <c r="L2486" s="54">
        <f ca="1">VLOOKUP(CONCATENATE($F2486," ",$G2486),AllocFactorMatrix,(L$4+1),FALSE)*$E2493</f>
        <v>-14.609173197352227</v>
      </c>
      <c r="M2486" s="54">
        <f ca="1">VLOOKUP(CONCATENATE($F2486," ",$G2486),AllocFactorMatrix,(M$4+1),FALSE)*$E2493</f>
        <v>-1.880635092045861</v>
      </c>
      <c r="N2486" s="54">
        <f t="shared" ca="1" si="1247"/>
        <v>-601.16526729309464</v>
      </c>
      <c r="O2486" s="54">
        <f ca="1">VLOOKUP(CONCATENATE($F2486," ",$G2486),AllocFactorMatrix,(O$4+1),FALSE)*$E2493</f>
        <v>-444.77052449602621</v>
      </c>
      <c r="P2486" s="54">
        <f ca="1">VLOOKUP(CONCATENATE($F2486," ",$G2486),AllocFactorMatrix,(P$4+1),FALSE)*$E2493</f>
        <v>-80.504310049321433</v>
      </c>
      <c r="Q2486" s="54">
        <f ca="1">VLOOKUP(CONCATENATE($F2486," ",$G2486),AllocFactorMatrix,(Q$4+1),FALSE)*$E2493</f>
        <v>-31.138498753986553</v>
      </c>
      <c r="R2486" s="54">
        <f ca="1">VLOOKUP(CONCATENATE($F2486," ",$G2486),AllocFactorMatrix,(R$4+1),FALSE)*$E2493</f>
        <v>-0.67093264444778888</v>
      </c>
      <c r="S2486" s="54">
        <f ca="1">SUBTOTAL(9,O2486:R2486)</f>
        <v>-557.08426594378204</v>
      </c>
      <c r="T2486" s="54">
        <f ca="1">VLOOKUP(CONCATENATE($F2486," ",$G2486),AllocFactorMatrix,(T$4+1),FALSE)*$E2493</f>
        <v>-14.123087965463762</v>
      </c>
      <c r="U2486" s="54">
        <f ca="1">VLOOKUP(CONCATENATE($F2486," ",$G2486),AllocFactorMatrix,(U$4+1),FALSE)*$E2493</f>
        <v>-224.86411180012735</v>
      </c>
      <c r="V2486" s="54">
        <f ca="1">VLOOKUP(CONCATENATE($F2486," ",$G2486),AllocFactorMatrix,(V$4+1),FALSE)*$E2493</f>
        <v>-1219.4839036618457</v>
      </c>
      <c r="W2486" s="54">
        <f ca="1">VLOOKUP(CONCATENATE($F2486," ",$G2486),AllocFactorMatrix,(W$4+1),FALSE)*$E2493</f>
        <v>-160.45073735126866</v>
      </c>
      <c r="X2486" s="54">
        <f ca="1">SUBTOTAL(9,T2486:W2486)</f>
        <v>-1618.9218407787055</v>
      </c>
      <c r="Y2486" s="54">
        <f ca="1">VLOOKUP(CONCATENATE($F2486," ",$G2486),AllocFactorMatrix,(Y$4+1),FALSE)*$E2493</f>
        <v>-131.08680232581938</v>
      </c>
      <c r="Z2486" s="54">
        <f ca="1">VLOOKUP(CONCATENATE($F2486," ",$G2486),AllocFactorMatrix,(Z$4+1),FALSE)*$E2493</f>
        <v>-2.7248597749266312</v>
      </c>
      <c r="AA2486" s="54">
        <f t="shared" ca="1" si="1248"/>
        <v>-133.81166210074602</v>
      </c>
      <c r="AB2486" s="54">
        <f ca="1">VLOOKUP(CONCATENATE($F2486," ",$G2486),AllocFactorMatrix,(AB$4+1),FALSE)*$E2493</f>
        <v>-1.5395583987654158</v>
      </c>
      <c r="AC2486" s="54">
        <f ca="1">VLOOKUP(CONCATENATE($F2486," ",$G2486),AllocFactorMatrix,(AC$4+1),FALSE)*$E2493</f>
        <v>0</v>
      </c>
      <c r="AD2486" s="54">
        <f ca="1">VLOOKUP(CONCATENATE($F2486," ",$G2486),AllocFactorMatrix,(AD$4+1),FALSE)*$E2493</f>
        <v>0</v>
      </c>
    </row>
    <row r="2487" spans="1:30" s="51" customFormat="1" hidden="1" outlineLevel="1">
      <c r="A2487" s="56"/>
      <c r="B2487" s="112"/>
      <c r="C2487" s="55"/>
      <c r="D2487" s="55"/>
      <c r="F2487" s="52" t="str">
        <f>F2493</f>
        <v>RB_GUP</v>
      </c>
      <c r="G2487" s="55" t="str">
        <f>$G$9</f>
        <v>BULKTRAN</v>
      </c>
      <c r="H2487" s="53">
        <f t="shared" ca="1" si="1246"/>
        <v>-3682.0911860418123</v>
      </c>
      <c r="I2487" s="54">
        <f ca="1">VLOOKUP(CONCATENATE($F2487," ",$G2487),AllocFactorMatrix,(I$4+1),FALSE)*$E2493</f>
        <v>-1813.7354875554706</v>
      </c>
      <c r="J2487" s="54">
        <f ca="1">VLOOKUP(CONCATENATE($F2487," ",$G2487),AllocFactorMatrix,(J$4+1),FALSE)*$E2493</f>
        <v>-89.659426033003825</v>
      </c>
      <c r="K2487" s="54">
        <f ca="1">VLOOKUP(CONCATENATE($F2487," ",$G2487),AllocFactorMatrix,(K$4+1),FALSE)*$E2493</f>
        <v>-328.41733910677988</v>
      </c>
      <c r="L2487" s="54">
        <f ca="1">VLOOKUP(CONCATENATE($F2487," ",$G2487),AllocFactorMatrix,(L$4+1),FALSE)*$E2493</f>
        <v>-10.337411822903301</v>
      </c>
      <c r="M2487" s="54">
        <f ca="1">VLOOKUP(CONCATENATE($F2487," ",$G2487),AllocFactorMatrix,(M$4+1),FALSE)*$E2493</f>
        <v>-0.96940940276663246</v>
      </c>
      <c r="N2487" s="54">
        <f t="shared" ca="1" si="1247"/>
        <v>-339.7241603324498</v>
      </c>
      <c r="O2487" s="54">
        <f ca="1">VLOOKUP(CONCATENATE($F2487," ",$G2487),AllocFactorMatrix,(O$4+1),FALSE)*$E2493</f>
        <v>-249.64826657300432</v>
      </c>
      <c r="P2487" s="54">
        <f ca="1">VLOOKUP(CONCATENATE($F2487," ",$G2487),AllocFactorMatrix,(P$4+1),FALSE)*$E2493</f>
        <v>-46.516745302207077</v>
      </c>
      <c r="Q2487" s="54">
        <f ca="1">VLOOKUP(CONCATENATE($F2487," ",$G2487),AllocFactorMatrix,(Q$4+1),FALSE)*$E2493</f>
        <v>-21.020051060247532</v>
      </c>
      <c r="R2487" s="54">
        <f ca="1">VLOOKUP(CONCATENATE($F2487," ",$G2487),AllocFactorMatrix,(R$4+1),FALSE)*$E2493</f>
        <v>-0.94524819977760022</v>
      </c>
      <c r="S2487" s="54">
        <f t="shared" ref="S2487:S2493" ca="1" si="1251">SUBTOTAL(9,O2487:R2487)</f>
        <v>-318.13031113523652</v>
      </c>
      <c r="T2487" s="54">
        <f ca="1">VLOOKUP(CONCATENATE($F2487," ",$G2487),AllocFactorMatrix,(T$4+1),FALSE)*$E2493</f>
        <v>-8.7208533851787031</v>
      </c>
      <c r="U2487" s="54">
        <f ca="1">VLOOKUP(CONCATENATE($F2487," ",$G2487),AllocFactorMatrix,(U$4+1),FALSE)*$E2493</f>
        <v>-142.71527977337769</v>
      </c>
      <c r="V2487" s="54">
        <f ca="1">VLOOKUP(CONCATENATE($F2487," ",$G2487),AllocFactorMatrix,(V$4+1),FALSE)*$E2493</f>
        <v>-754.254263679617</v>
      </c>
      <c r="W2487" s="54">
        <f ca="1">VLOOKUP(CONCATENATE($F2487," ",$G2487),AllocFactorMatrix,(W$4+1),FALSE)*$E2493</f>
        <v>-136.2058188113038</v>
      </c>
      <c r="X2487" s="54">
        <f t="shared" ref="X2487:X2493" ca="1" si="1252">SUBTOTAL(9,T2487:W2487)</f>
        <v>-1041.8962156494772</v>
      </c>
      <c r="Y2487" s="54">
        <f ca="1">VLOOKUP(CONCATENATE($F2487," ",$G2487),AllocFactorMatrix,(Y$4+1),FALSE)*$E2493</f>
        <v>-76.666586522570498</v>
      </c>
      <c r="Z2487" s="54">
        <f ca="1">VLOOKUP(CONCATENATE($F2487," ",$G2487),AllocFactorMatrix,(Z$4+1),FALSE)*$E2493</f>
        <v>-1.2841360187849391</v>
      </c>
      <c r="AA2487" s="54">
        <f t="shared" ca="1" si="1248"/>
        <v>-77.950722541355432</v>
      </c>
      <c r="AB2487" s="54">
        <f ca="1">VLOOKUP(CONCATENATE($F2487," ",$G2487),AllocFactorMatrix,(AB$4+1),FALSE)*$E2493</f>
        <v>-0.9948627948188542</v>
      </c>
      <c r="AC2487" s="54">
        <f ca="1">VLOOKUP(CONCATENATE($F2487," ",$G2487),AllocFactorMatrix,(AC$4+1),FALSE)*$E2493</f>
        <v>0</v>
      </c>
      <c r="AD2487" s="54">
        <f ca="1">VLOOKUP(CONCATENATE($F2487," ",$G2487),AllocFactorMatrix,(AD$4+1),FALSE)*$E2493</f>
        <v>0</v>
      </c>
    </row>
    <row r="2488" spans="1:30" s="51" customFormat="1" hidden="1" outlineLevel="1">
      <c r="A2488" s="56"/>
      <c r="B2488" s="112"/>
      <c r="C2488" s="55"/>
      <c r="D2488" s="55"/>
      <c r="F2488" s="52" t="str">
        <f>F2493</f>
        <v>RB_GUP</v>
      </c>
      <c r="G2488" s="55" t="str">
        <f>$G$10</f>
        <v>SUBTRAN</v>
      </c>
      <c r="H2488" s="53">
        <f t="shared" ca="1" si="1246"/>
        <v>-808.84489205235434</v>
      </c>
      <c r="I2488" s="54">
        <f ca="1">VLOOKUP(CONCATENATE($F2488," ",$G2488),AllocFactorMatrix,(I$4+1),FALSE)*$E2493</f>
        <v>-393.80023573893908</v>
      </c>
      <c r="J2488" s="54">
        <f ca="1">VLOOKUP(CONCATENATE($F2488," ",$G2488),AllocFactorMatrix,(J$4+1),FALSE)*$E2493</f>
        <v>-19.005314528630716</v>
      </c>
      <c r="K2488" s="54">
        <f ca="1">VLOOKUP(CONCATENATE($F2488," ",$G2488),AllocFactorMatrix,(K$4+1),FALSE)*$E2493</f>
        <v>-69.140404983021639</v>
      </c>
      <c r="L2488" s="54">
        <f ca="1">VLOOKUP(CONCATENATE($F2488," ",$G2488),AllocFactorMatrix,(L$4+1),FALSE)*$E2493</f>
        <v>-2.1356820572388799</v>
      </c>
      <c r="M2488" s="54">
        <f ca="1">VLOOKUP(CONCATENATE($F2488," ",$G2488),AllocFactorMatrix,(M$4+1),FALSE)*$E2493</f>
        <v>-0.26598790531080452</v>
      </c>
      <c r="N2488" s="54">
        <f t="shared" ca="1" si="1247"/>
        <v>-71.542074945571329</v>
      </c>
      <c r="O2488" s="54">
        <f ca="1">VLOOKUP(CONCATENATE($F2488," ",$G2488),AllocFactorMatrix,(O$4+1),FALSE)*$E2493</f>
        <v>-52.236656616415736</v>
      </c>
      <c r="P2488" s="54">
        <f ca="1">VLOOKUP(CONCATENATE($F2488," ",$G2488),AllocFactorMatrix,(P$4+1),FALSE)*$E2493</f>
        <v>-9.7107335384592606</v>
      </c>
      <c r="Q2488" s="54">
        <f ca="1">VLOOKUP(CONCATENATE($F2488," ",$G2488),AllocFactorMatrix,(Q$4+1),FALSE)*$E2493</f>
        <v>-5.7780021625192406</v>
      </c>
      <c r="R2488" s="54">
        <f ca="1">VLOOKUP(CONCATENATE($F2488," ",$G2488),AllocFactorMatrix,(R$4+1),FALSE)*$E2493</f>
        <v>0</v>
      </c>
      <c r="S2488" s="54">
        <f t="shared" ca="1" si="1251"/>
        <v>-67.725392317394238</v>
      </c>
      <c r="T2488" s="54">
        <f ca="1">VLOOKUP(CONCATENATE($F2488," ",$G2488),AllocFactorMatrix,(T$4+1),FALSE)*$E2493</f>
        <v>-1.8240143559357616</v>
      </c>
      <c r="U2488" s="54">
        <f ca="1">VLOOKUP(CONCATENATE($F2488," ",$G2488),AllocFactorMatrix,(U$4+1),FALSE)*$E2493</f>
        <v>-29.860156417925829</v>
      </c>
      <c r="V2488" s="54">
        <f ca="1">VLOOKUP(CONCATENATE($F2488," ",$G2488),AllocFactorMatrix,(V$4+1),FALSE)*$E2493</f>
        <v>-208.02624727847632</v>
      </c>
      <c r="W2488" s="54">
        <f ca="1">VLOOKUP(CONCATENATE($F2488," ",$G2488),AllocFactorMatrix,(W$4+1),FALSE)*$E2493</f>
        <v>0</v>
      </c>
      <c r="X2488" s="54">
        <f t="shared" ca="1" si="1252"/>
        <v>-239.7104180523379</v>
      </c>
      <c r="Y2488" s="54">
        <f ca="1">VLOOKUP(CONCATENATE($F2488," ",$G2488),AllocFactorMatrix,(Y$4+1),FALSE)*$E2493</f>
        <v>-15.721703235363476</v>
      </c>
      <c r="Z2488" s="54">
        <f ca="1">VLOOKUP(CONCATENATE($F2488," ",$G2488),AllocFactorMatrix,(Z$4+1),FALSE)*$E2493</f>
        <v>-0.26208122006143886</v>
      </c>
      <c r="AA2488" s="54">
        <f t="shared" ca="1" si="1248"/>
        <v>-15.983784455424916</v>
      </c>
      <c r="AB2488" s="54">
        <f ca="1">VLOOKUP(CONCATENATE($F2488," ",$G2488),AllocFactorMatrix,(AB$4+1),FALSE)*$E2493</f>
        <v>-0.20994193375767414</v>
      </c>
      <c r="AC2488" s="54">
        <f ca="1">VLOOKUP(CONCATENATE($F2488," ",$G2488),AllocFactorMatrix,(AC$4+1),FALSE)*$E2493</f>
        <v>-0.71384745588339182</v>
      </c>
      <c r="AD2488" s="54">
        <f ca="1">VLOOKUP(CONCATENATE($F2488," ",$G2488),AllocFactorMatrix,(AD$4+1),FALSE)*$E2493</f>
        <v>-0.15388262441490494</v>
      </c>
    </row>
    <row r="2489" spans="1:30" s="51" customFormat="1" hidden="1" outlineLevel="1">
      <c r="A2489" s="56"/>
      <c r="B2489" s="112"/>
      <c r="C2489" s="55"/>
      <c r="D2489" s="55"/>
      <c r="F2489" s="52" t="str">
        <f>F2493</f>
        <v>RB_GUP</v>
      </c>
      <c r="G2489" s="55" t="str">
        <f>$G$11</f>
        <v>DISTPRI</v>
      </c>
      <c r="H2489" s="53">
        <f t="shared" ca="1" si="1246"/>
        <v>-3711.2370596194369</v>
      </c>
      <c r="I2489" s="54">
        <f ca="1">VLOOKUP(CONCATENATE($F2489," ",$G2489),AllocFactorMatrix,(I$4+1),FALSE)*$E2493</f>
        <v>-2480.3780131614631</v>
      </c>
      <c r="J2489" s="54">
        <f ca="1">VLOOKUP(CONCATENATE($F2489," ",$G2489),AllocFactorMatrix,(J$4+1),FALSE)*$E2493</f>
        <v>-116.91854442200636</v>
      </c>
      <c r="K2489" s="54">
        <f ca="1">VLOOKUP(CONCATENATE($F2489," ",$G2489),AllocFactorMatrix,(K$4+1),FALSE)*$E2493</f>
        <v>-424.53841048038498</v>
      </c>
      <c r="L2489" s="54">
        <f ca="1">VLOOKUP(CONCATENATE($F2489," ",$G2489),AllocFactorMatrix,(L$4+1),FALSE)*$E2493</f>
        <v>-13.120445941252306</v>
      </c>
      <c r="M2489" s="54">
        <f ca="1">VLOOKUP(CONCATENATE($F2489," ",$G2489),AllocFactorMatrix,(M$4+1),FALSE)*$E2493</f>
        <v>0</v>
      </c>
      <c r="N2489" s="54">
        <f t="shared" ca="1" si="1247"/>
        <v>-437.65885642163727</v>
      </c>
      <c r="O2489" s="54">
        <f ca="1">VLOOKUP(CONCATENATE($F2489," ",$G2489),AllocFactorMatrix,(O$4+1),FALSE)*$E2493</f>
        <v>-318.32960489083433</v>
      </c>
      <c r="P2489" s="54">
        <f ca="1">VLOOKUP(CONCATENATE($F2489," ",$G2489),AllocFactorMatrix,(P$4+1),FALSE)*$E2493</f>
        <v>-59.288910332595847</v>
      </c>
      <c r="Q2489" s="54">
        <f ca="1">VLOOKUP(CONCATENATE($F2489," ",$G2489),AllocFactorMatrix,(Q$4+1),FALSE)*$E2493</f>
        <v>0</v>
      </c>
      <c r="R2489" s="54">
        <f ca="1">VLOOKUP(CONCATENATE($F2489," ",$G2489),AllocFactorMatrix,(R$4+1),FALSE)*$E2493</f>
        <v>0</v>
      </c>
      <c r="S2489" s="54">
        <f t="shared" ca="1" si="1251"/>
        <v>-377.61851522343017</v>
      </c>
      <c r="T2489" s="54">
        <f ca="1">VLOOKUP(CONCATENATE($F2489," ",$G2489),AllocFactorMatrix,(T$4+1),FALSE)*$E2493</f>
        <v>-11.348254242734921</v>
      </c>
      <c r="U2489" s="54">
        <f ca="1">VLOOKUP(CONCATENATE($F2489," ",$G2489),AllocFactorMatrix,(U$4+1),FALSE)*$E2493</f>
        <v>-183.02166158243824</v>
      </c>
      <c r="V2489" s="54">
        <f ca="1">VLOOKUP(CONCATENATE($F2489," ",$G2489),AllocFactorMatrix,(V$4+1),FALSE)*$E2493</f>
        <v>0</v>
      </c>
      <c r="W2489" s="54">
        <f ca="1">VLOOKUP(CONCATENATE($F2489," ",$G2489),AllocFactorMatrix,(W$4+1),FALSE)*$E2493</f>
        <v>0</v>
      </c>
      <c r="X2489" s="54">
        <f t="shared" ca="1" si="1252"/>
        <v>-194.36991582517317</v>
      </c>
      <c r="Y2489" s="54">
        <f ca="1">VLOOKUP(CONCATENATE($F2489," ",$G2489),AllocFactorMatrix,(Y$4+1),FALSE)*$E2493</f>
        <v>-95.991004907362637</v>
      </c>
      <c r="Z2489" s="54">
        <f ca="1">VLOOKUP(CONCATENATE($F2489," ",$G2489),AllocFactorMatrix,(Z$4+1),FALSE)*$E2493</f>
        <v>-1.601505719863626</v>
      </c>
      <c r="AA2489" s="54">
        <f t="shared" ca="1" si="1248"/>
        <v>-97.592510627226261</v>
      </c>
      <c r="AB2489" s="54">
        <f ca="1">VLOOKUP(CONCATENATE($F2489," ",$G2489),AllocFactorMatrix,(AB$4+1),FALSE)*$E2493</f>
        <v>-1.2974879778823689</v>
      </c>
      <c r="AC2489" s="54">
        <f ca="1">VLOOKUP(CONCATENATE($F2489," ",$G2489),AllocFactorMatrix,(AC$4+1),FALSE)*$E2493</f>
        <v>-4.4450135527733972</v>
      </c>
      <c r="AD2489" s="54">
        <f ca="1">VLOOKUP(CONCATENATE($F2489," ",$G2489),AllocFactorMatrix,(AD$4+1),FALSE)*$E2493</f>
        <v>-0.95820240784373567</v>
      </c>
    </row>
    <row r="2490" spans="1:30" s="51" customFormat="1" hidden="1" outlineLevel="1">
      <c r="A2490" s="56"/>
      <c r="B2490" s="112"/>
      <c r="C2490" s="55"/>
      <c r="D2490" s="55"/>
      <c r="F2490" s="52" t="str">
        <f>F2493</f>
        <v>RB_GUP</v>
      </c>
      <c r="G2490" s="55" t="str">
        <f>$G$12</f>
        <v>DISTSEC</v>
      </c>
      <c r="H2490" s="53">
        <f t="shared" ca="1" si="1246"/>
        <v>-1909.7479890848515</v>
      </c>
      <c r="I2490" s="54">
        <f ca="1">VLOOKUP(CONCATENATE($F2490," ",$G2490),AllocFactorMatrix,(I$4+1),FALSE)*$E2493</f>
        <v>-1427.9213436361765</v>
      </c>
      <c r="J2490" s="54">
        <f ca="1">VLOOKUP(CONCATENATE($F2490," ",$G2490),AllocFactorMatrix,(J$4+1),FALSE)*$E2493</f>
        <v>-68.840543068611723</v>
      </c>
      <c r="K2490" s="54">
        <f ca="1">VLOOKUP(CONCATENATE($F2490," ",$G2490),AllocFactorMatrix,(K$4+1),FALSE)*$E2493</f>
        <v>-207.72060686886624</v>
      </c>
      <c r="L2490" s="54">
        <f ca="1">VLOOKUP(CONCATENATE($F2490," ",$G2490),AllocFactorMatrix,(L$4+1),FALSE)*$E2493</f>
        <v>0</v>
      </c>
      <c r="M2490" s="54">
        <f ca="1">VLOOKUP(CONCATENATE($F2490," ",$G2490),AllocFactorMatrix,(M$4+1),FALSE)*$E2493</f>
        <v>0</v>
      </c>
      <c r="N2490" s="54">
        <f t="shared" ca="1" si="1247"/>
        <v>-207.72060686886624</v>
      </c>
      <c r="O2490" s="54">
        <f ca="1">VLOOKUP(CONCATENATE($F2490," ",$G2490),AllocFactorMatrix,(O$4+1),FALSE)*$E2493</f>
        <v>-132.36037919488865</v>
      </c>
      <c r="P2490" s="54">
        <f ca="1">VLOOKUP(CONCATENATE($F2490," ",$G2490),AllocFactorMatrix,(P$4+1),FALSE)*$E2493</f>
        <v>0</v>
      </c>
      <c r="Q2490" s="54">
        <f ca="1">VLOOKUP(CONCATENATE($F2490," ",$G2490),AllocFactorMatrix,(Q$4+1),FALSE)*$E2493</f>
        <v>0</v>
      </c>
      <c r="R2490" s="54">
        <f ca="1">VLOOKUP(CONCATENATE($F2490," ",$G2490),AllocFactorMatrix,(R$4+1),FALSE)*$E2493</f>
        <v>0</v>
      </c>
      <c r="S2490" s="54">
        <f t="shared" ca="1" si="1251"/>
        <v>-132.36037919488865</v>
      </c>
      <c r="T2490" s="54">
        <f ca="1">VLOOKUP(CONCATENATE($F2490," ",$G2490),AllocFactorMatrix,(T$4+1),FALSE)*$E2493</f>
        <v>-3.5787469790362363</v>
      </c>
      <c r="U2490" s="54">
        <f ca="1">VLOOKUP(CONCATENATE($F2490," ",$G2490),AllocFactorMatrix,(U$4+1),FALSE)*$E2493</f>
        <v>0</v>
      </c>
      <c r="V2490" s="54">
        <f ca="1">VLOOKUP(CONCATENATE($F2490," ",$G2490),AllocFactorMatrix,(V$4+1),FALSE)*$E2493</f>
        <v>0</v>
      </c>
      <c r="W2490" s="54">
        <f ca="1">VLOOKUP(CONCATENATE($F2490," ",$G2490),AllocFactorMatrix,(W$4+1),FALSE)*$E2493</f>
        <v>0</v>
      </c>
      <c r="X2490" s="54">
        <f t="shared" ca="1" si="1252"/>
        <v>-3.5787469790362363</v>
      </c>
      <c r="Y2490" s="54">
        <f ca="1">VLOOKUP(CONCATENATE($F2490," ",$G2490),AllocFactorMatrix,(Y$4+1),FALSE)*$E2493</f>
        <v>-48.820343997502313</v>
      </c>
      <c r="Z2490" s="54">
        <f ca="1">VLOOKUP(CONCATENATE($F2490," ",$G2490),AllocFactorMatrix,(Z$4+1),FALSE)*$E2493</f>
        <v>0</v>
      </c>
      <c r="AA2490" s="54">
        <f t="shared" ca="1" si="1248"/>
        <v>-48.820343997502313</v>
      </c>
      <c r="AB2490" s="54">
        <f ca="1">VLOOKUP(CONCATENATE($F2490," ",$G2490),AllocFactorMatrix,(AB$4+1),FALSE)*$E2493</f>
        <v>-0.50661028015394982</v>
      </c>
      <c r="AC2490" s="54">
        <f ca="1">VLOOKUP(CONCATENATE($F2490," ",$G2490),AllocFactorMatrix,(AC$4+1),FALSE)*$E2493</f>
        <v>-17.201367512304117</v>
      </c>
      <c r="AD2490" s="54">
        <f ca="1">VLOOKUP(CONCATENATE($F2490," ",$G2490),AllocFactorMatrix,(AD$4+1),FALSE)*$E2493</f>
        <v>-2.7980475473118154</v>
      </c>
    </row>
    <row r="2491" spans="1:30" s="51" customFormat="1" hidden="1" outlineLevel="1">
      <c r="A2491" s="56"/>
      <c r="B2491" s="112"/>
      <c r="C2491" s="55"/>
      <c r="D2491" s="55"/>
      <c r="F2491" s="52" t="str">
        <f>F2493</f>
        <v>RB_GUP</v>
      </c>
      <c r="G2491" s="55" t="str">
        <f>$G$13</f>
        <v>ENERGY</v>
      </c>
      <c r="H2491" s="53">
        <f t="shared" ca="1" si="1246"/>
        <v>-58.699696601941376</v>
      </c>
      <c r="I2491" s="54">
        <f ca="1">VLOOKUP(CONCATENATE($F2491," ",$G2491),AllocFactorMatrix,(I$4+1),FALSE)*$E2493</f>
        <v>-22.025716266005123</v>
      </c>
      <c r="J2491" s="54">
        <f ca="1">VLOOKUP(CONCATENATE($F2491," ",$G2491),AllocFactorMatrix,(J$4+1),FALSE)*$E2493</f>
        <v>-1.4274087396944293</v>
      </c>
      <c r="K2491" s="54">
        <f ca="1">VLOOKUP(CONCATENATE($F2491," ",$G2491),AllocFactorMatrix,(K$4+1),FALSE)*$E2493</f>
        <v>-4.7891110581077951</v>
      </c>
      <c r="L2491" s="54">
        <f ca="1">VLOOKUP(CONCATENATE($F2491," ",$G2491),AllocFactorMatrix,(L$4+1),FALSE)*$E2493</f>
        <v>-0.15220882182658546</v>
      </c>
      <c r="M2491" s="54">
        <f ca="1">VLOOKUP(CONCATENATE($F2491," ",$G2491),AllocFactorMatrix,(M$4+1),FALSE)*$E2493</f>
        <v>-1.4031874019325074E-2</v>
      </c>
      <c r="N2491" s="54">
        <f t="shared" ca="1" si="1247"/>
        <v>-4.955351753953706</v>
      </c>
      <c r="O2491" s="54">
        <f ca="1">VLOOKUP(CONCATENATE($F2491," ",$G2491),AllocFactorMatrix,(O$4+1),FALSE)*$E2493</f>
        <v>-4.3662993753829751</v>
      </c>
      <c r="P2491" s="54">
        <f ca="1">VLOOKUP(CONCATENATE($F2491," ",$G2491),AllocFactorMatrix,(P$4+1),FALSE)*$E2493</f>
        <v>-0.80942788932254728</v>
      </c>
      <c r="Q2491" s="54">
        <f ca="1">VLOOKUP(CONCATENATE($F2491," ",$G2491),AllocFactorMatrix,(Q$4+1),FALSE)*$E2493</f>
        <v>-0.36778331485109683</v>
      </c>
      <c r="R2491" s="54">
        <f ca="1">VLOOKUP(CONCATENATE($F2491," ",$G2491),AllocFactorMatrix,(R$4+1),FALSE)*$E2493</f>
        <v>-1.7040922934583605E-2</v>
      </c>
      <c r="S2491" s="54">
        <f t="shared" ca="1" si="1251"/>
        <v>-5.5605515024912027</v>
      </c>
      <c r="T2491" s="54">
        <f ca="1">VLOOKUP(CONCATENATE($F2491," ",$G2491),AllocFactorMatrix,(T$4+1),FALSE)*$E2493</f>
        <v>-0.16732486618543302</v>
      </c>
      <c r="U2491" s="54">
        <f ca="1">VLOOKUP(CONCATENATE($F2491," ",$G2491),AllocFactorMatrix,(U$4+1),FALSE)*$E2493</f>
        <v>-2.937973984245438</v>
      </c>
      <c r="V2491" s="54">
        <f ca="1">VLOOKUP(CONCATENATE($F2491," ",$G2491),AllocFactorMatrix,(V$4+1),FALSE)*$E2493</f>
        <v>-16.680596497842661</v>
      </c>
      <c r="W2491" s="54">
        <f ca="1">VLOOKUP(CONCATENATE($F2491," ",$G2491),AllocFactorMatrix,(W$4+1),FALSE)*$E2493</f>
        <v>-3.1646995593758005</v>
      </c>
      <c r="X2491" s="54">
        <f t="shared" ca="1" si="1252"/>
        <v>-22.950594907649332</v>
      </c>
      <c r="Y2491" s="54">
        <f ca="1">VLOOKUP(CONCATENATE($F2491," ",$G2491),AllocFactorMatrix,(Y$4+1),FALSE)*$E2493</f>
        <v>-1.1829621162036599</v>
      </c>
      <c r="Z2491" s="54">
        <f ca="1">VLOOKUP(CONCATENATE($F2491," ",$G2491),AllocFactorMatrix,(Z$4+1),FALSE)*$E2493</f>
        <v>-1.9256737427439347E-2</v>
      </c>
      <c r="AA2491" s="54">
        <f t="shared" ca="1" si="1248"/>
        <v>-1.2022188536310991</v>
      </c>
      <c r="AB2491" s="54">
        <f ca="1">VLOOKUP(CONCATENATE($F2491," ",$G2491),AllocFactorMatrix,(AB$4+1),FALSE)*$E2493</f>
        <v>-2.1479341580930161E-2</v>
      </c>
      <c r="AC2491" s="54">
        <f ca="1">VLOOKUP(CONCATENATE($F2491," ",$G2491),AllocFactorMatrix,(AC$4+1),FALSE)*$E2493</f>
        <v>-0.4644619991038646</v>
      </c>
      <c r="AD2491" s="54">
        <f ca="1">VLOOKUP(CONCATENATE($F2491," ",$G2491),AllocFactorMatrix,(AD$4+1),FALSE)*$E2493</f>
        <v>-9.1913237831693223E-2</v>
      </c>
    </row>
    <row r="2492" spans="1:30" s="51" customFormat="1" hidden="1" outlineLevel="1">
      <c r="A2492" s="56"/>
      <c r="B2492" s="112"/>
      <c r="C2492" s="55"/>
      <c r="D2492" s="55"/>
      <c r="F2492" s="52" t="str">
        <f>F2493</f>
        <v>RB_GUP</v>
      </c>
      <c r="G2492" s="55" t="str">
        <f>$G$14</f>
        <v>CUSTOMER</v>
      </c>
      <c r="H2492" s="53">
        <f t="shared" ca="1" si="1246"/>
        <v>-919.32591025451734</v>
      </c>
      <c r="I2492" s="54">
        <f ca="1">VLOOKUP(CONCATENATE($F2492," ",$G2492),AllocFactorMatrix,(I$4+1),FALSE)*$E2493</f>
        <v>-429.91233186548038</v>
      </c>
      <c r="J2492" s="54">
        <f ca="1">VLOOKUP(CONCATENATE($F2492," ",$G2492),AllocFactorMatrix,(J$4+1),FALSE)*$E2493</f>
        <v>-112.62991287603519</v>
      </c>
      <c r="K2492" s="54">
        <f ca="1">VLOOKUP(CONCATENATE($F2492," ",$G2492),AllocFactorMatrix,(K$4+1),FALSE)*$E2493</f>
        <v>-31.972403930218196</v>
      </c>
      <c r="L2492" s="54">
        <f ca="1">VLOOKUP(CONCATENATE($F2492," ",$G2492),AllocFactorMatrix,(L$4+1),FALSE)*$E2493</f>
        <v>-10.320515203596091</v>
      </c>
      <c r="M2492" s="54">
        <f ca="1">VLOOKUP(CONCATENATE($F2492," ",$G2492),AllocFactorMatrix,(M$4+1),FALSE)*$E2493</f>
        <v>-1.6752274589240888</v>
      </c>
      <c r="N2492" s="54">
        <f t="shared" ca="1" si="1247"/>
        <v>-43.968146592738378</v>
      </c>
      <c r="O2492" s="54">
        <f ca="1">VLOOKUP(CONCATENATE($F2492," ",$G2492),AllocFactorMatrix,(O$4+1),FALSE)*$E2493</f>
        <v>-9.0733025175311059</v>
      </c>
      <c r="P2492" s="54">
        <f ca="1">VLOOKUP(CONCATENATE($F2492," ",$G2492),AllocFactorMatrix,(P$4+1),FALSE)*$E2493</f>
        <v>-2.6867175832026366</v>
      </c>
      <c r="Q2492" s="54">
        <f ca="1">VLOOKUP(CONCATENATE($F2492," ",$G2492),AllocFactorMatrix,(Q$4+1),FALSE)*$E2493</f>
        <v>-5.8361872207280152</v>
      </c>
      <c r="R2492" s="54">
        <f ca="1">VLOOKUP(CONCATENATE($F2492," ",$G2492),AllocFactorMatrix,(R$4+1),FALSE)*$E2493</f>
        <v>-1.025557832270513</v>
      </c>
      <c r="S2492" s="54">
        <f t="shared" ca="1" si="1251"/>
        <v>-18.621765153732269</v>
      </c>
      <c r="T2492" s="54">
        <f ca="1">VLOOKUP(CONCATENATE($F2492," ",$G2492),AllocFactorMatrix,(T$4+1),FALSE)*$E2493</f>
        <v>-6.2448450398354186E-2</v>
      </c>
      <c r="U2492" s="54">
        <f ca="1">VLOOKUP(CONCATENATE($F2492," ",$G2492),AllocFactorMatrix,(U$4+1),FALSE)*$E2493</f>
        <v>-1.5939732935698516</v>
      </c>
      <c r="V2492" s="54">
        <f ca="1">VLOOKUP(CONCATENATE($F2492," ",$G2492),AllocFactorMatrix,(V$4+1),FALSE)*$E2493</f>
        <v>-8.582735321226199</v>
      </c>
      <c r="W2492" s="54">
        <f ca="1">VLOOKUP(CONCATENATE($F2492," ",$G2492),AllocFactorMatrix,(W$4+1),FALSE)*$E2493</f>
        <v>-1.5383537478071923</v>
      </c>
      <c r="X2492" s="54">
        <f t="shared" ca="1" si="1252"/>
        <v>-11.777510813001598</v>
      </c>
      <c r="Y2492" s="54">
        <f ca="1">VLOOKUP(CONCATENATE($F2492," ",$G2492),AllocFactorMatrix,(Y$4+1),FALSE)*$E2493</f>
        <v>-2.5117201331702859</v>
      </c>
      <c r="Z2492" s="54">
        <f ca="1">VLOOKUP(CONCATENATE($F2492," ",$G2492),AllocFactorMatrix,(Z$4+1),FALSE)*$E2493</f>
        <v>-4.5532175689700437E-2</v>
      </c>
      <c r="AA2492" s="54">
        <f t="shared" ca="1" si="1248"/>
        <v>-2.5572523088599861</v>
      </c>
      <c r="AB2492" s="54">
        <f ca="1">VLOOKUP(CONCATENATE($F2492," ",$G2492),AllocFactorMatrix,(AB$4+1),FALSE)*$E2493</f>
        <v>-4.7149063893818524E-2</v>
      </c>
      <c r="AC2492" s="54">
        <f ca="1">VLOOKUP(CONCATENATE($F2492," ",$G2492),AllocFactorMatrix,(AC$4+1),FALSE)*$E2493</f>
        <v>-267.10512471809784</v>
      </c>
      <c r="AD2492" s="54">
        <f ca="1">VLOOKUP(CONCATENATE($F2492," ",$G2492),AllocFactorMatrix,(AD$4+1),FALSE)*$E2493</f>
        <v>-32.706716862677922</v>
      </c>
    </row>
    <row r="2493" spans="1:30" s="51" customFormat="1" collapsed="1">
      <c r="A2493" s="56"/>
      <c r="B2493" s="112"/>
      <c r="C2493" s="55"/>
      <c r="D2493" s="99" t="s">
        <v>430</v>
      </c>
      <c r="E2493" s="61">
        <v>-18037</v>
      </c>
      <c r="F2493" s="98" t="s">
        <v>74</v>
      </c>
      <c r="G2493" s="55" t="str">
        <f>$G$15</f>
        <v>TOTAL</v>
      </c>
      <c r="H2493" s="53">
        <f t="shared" ca="1" si="1246"/>
        <v>-18036.999999999993</v>
      </c>
      <c r="I2493" s="54">
        <f ca="1">VLOOKUP(CONCATENATE($F2493," ",$G2493),AllocFactorMatrix,(I$4+1),FALSE)*$E2493</f>
        <v>-10424.822167073828</v>
      </c>
      <c r="J2493" s="54">
        <f ca="1">VLOOKUP(CONCATENATE($F2493," ",$G2493),AllocFactorMatrix,(J$4+1),FALSE)*$E2493</f>
        <v>-585.96278264768114</v>
      </c>
      <c r="K2493" s="54">
        <f ca="1">VLOOKUP(CONCATENATE($F2493," ",$G2493),AllocFactorMatrix,(K$4+1),FALSE)*$E2493</f>
        <v>-1651.2537354310755</v>
      </c>
      <c r="L2493" s="54">
        <f ca="1">VLOOKUP(CONCATENATE($F2493," ",$G2493),AllocFactorMatrix,(L$4+1),FALSE)*$E2493</f>
        <v>-50.675437044169392</v>
      </c>
      <c r="M2493" s="54">
        <f ca="1">VLOOKUP(CONCATENATE($F2493," ",$G2493),AllocFactorMatrix,(M$4+1),FALSE)*$E2493</f>
        <v>-4.8052917330667126</v>
      </c>
      <c r="N2493" s="54">
        <f t="shared" ca="1" si="1247"/>
        <v>-1706.7344642083117</v>
      </c>
      <c r="O2493" s="54">
        <f ca="1">VLOOKUP(CONCATENATE($F2493," ",$G2493),AllocFactorMatrix,(O$4+1),FALSE)*$E2493</f>
        <v>-1210.7850336640834</v>
      </c>
      <c r="P2493" s="54">
        <f ca="1">VLOOKUP(CONCATENATE($F2493," ",$G2493),AllocFactorMatrix,(P$4+1),FALSE)*$E2493</f>
        <v>-199.5168446951088</v>
      </c>
      <c r="Q2493" s="54">
        <f ca="1">VLOOKUP(CONCATENATE($F2493," ",$G2493),AllocFactorMatrix,(Q$4+1),FALSE)*$E2493</f>
        <v>-64.140522512332439</v>
      </c>
      <c r="R2493" s="54">
        <f ca="1">VLOOKUP(CONCATENATE($F2493," ",$G2493),AllocFactorMatrix,(R$4+1),FALSE)*$E2493</f>
        <v>-2.6587795994304857</v>
      </c>
      <c r="S2493" s="54">
        <f t="shared" ca="1" si="1251"/>
        <v>-1477.1011804709551</v>
      </c>
      <c r="T2493" s="54">
        <f ca="1">VLOOKUP(CONCATENATE($F2493," ",$G2493),AllocFactorMatrix,(T$4+1),FALSE)*$E2493</f>
        <v>-39.824730244933171</v>
      </c>
      <c r="U2493" s="54">
        <f ca="1">VLOOKUP(CONCATENATE($F2493," ",$G2493),AllocFactorMatrix,(U$4+1),FALSE)*$E2493</f>
        <v>-584.99315685168438</v>
      </c>
      <c r="V2493" s="54">
        <f ca="1">VLOOKUP(CONCATENATE($F2493," ",$G2493),AllocFactorMatrix,(V$4+1),FALSE)*$E2493</f>
        <v>-2207.0277464390078</v>
      </c>
      <c r="W2493" s="54">
        <f ca="1">VLOOKUP(CONCATENATE($F2493," ",$G2493),AllocFactorMatrix,(W$4+1),FALSE)*$E2493</f>
        <v>-301.35960946975547</v>
      </c>
      <c r="X2493" s="54">
        <f t="shared" ca="1" si="1252"/>
        <v>-3133.2052430053809</v>
      </c>
      <c r="Y2493" s="54">
        <f ca="1">VLOOKUP(CONCATENATE($F2493," ",$G2493),AllocFactorMatrix,(Y$4+1),FALSE)*$E2493</f>
        <v>-371.98112323799228</v>
      </c>
      <c r="Z2493" s="54">
        <f ca="1">VLOOKUP(CONCATENATE($F2493," ",$G2493),AllocFactorMatrix,(Z$4+1),FALSE)*$E2493</f>
        <v>-5.9373716467537756</v>
      </c>
      <c r="AA2493" s="54">
        <f t="shared" ca="1" si="1248"/>
        <v>-377.91849488474605</v>
      </c>
      <c r="AB2493" s="54">
        <f ca="1">VLOOKUP(CONCATENATE($F2493," ",$G2493),AllocFactorMatrix,(AB$4+1),FALSE)*$E2493</f>
        <v>-4.6170897908530106</v>
      </c>
      <c r="AC2493" s="54">
        <f ca="1">VLOOKUP(CONCATENATE($F2493," ",$G2493),AllocFactorMatrix,(AC$4+1),FALSE)*$E2493</f>
        <v>-289.92981523816258</v>
      </c>
      <c r="AD2493" s="54">
        <f ca="1">VLOOKUP(CONCATENATE($F2493," ",$G2493),AllocFactorMatrix,(AD$4+1),FALSE)*$E2493</f>
        <v>-36.708762680080063</v>
      </c>
    </row>
    <row r="2494" spans="1:30" s="51" customFormat="1" hidden="1" outlineLevel="1">
      <c r="A2494" s="56"/>
      <c r="B2494" s="112"/>
      <c r="C2494" s="55"/>
      <c r="D2494" s="55"/>
      <c r="F2494" s="52" t="str">
        <f>F2501</f>
        <v>RB_GUP</v>
      </c>
      <c r="G2494" s="55" t="str">
        <f>$G$8</f>
        <v>PRODUCTION</v>
      </c>
      <c r="H2494" s="53">
        <f t="shared" ca="1" si="1246"/>
        <v>25827.000267674004</v>
      </c>
      <c r="I2494" s="54">
        <f ca="1">VLOOKUP(CONCATENATE($F2494," ",$G2494),AllocFactorMatrix,(I$4+1),FALSE)*$E2501</f>
        <v>14339.31808777209</v>
      </c>
      <c r="J2494" s="54">
        <f ca="1">VLOOKUP(CONCATENATE($F2494," ",$G2494),AllocFactorMatrix,(J$4+1),FALSE)*$E2501</f>
        <v>659.82194273364144</v>
      </c>
      <c r="K2494" s="54">
        <f ca="1">VLOOKUP(CONCATENATE($F2494," ",$G2494),AllocFactorMatrix,(K$4+1),FALSE)*$E2501</f>
        <v>2173.6429328021222</v>
      </c>
      <c r="L2494" s="54">
        <f ca="1">VLOOKUP(CONCATENATE($F2494," ",$G2494),AllocFactorMatrix,(L$4+1),FALSE)*$E2501</f>
        <v>54.312397733639237</v>
      </c>
      <c r="M2494" s="54">
        <f ca="1">VLOOKUP(CONCATENATE($F2494," ",$G2494),AllocFactorMatrix,(M$4+1),FALSE)*$E2501</f>
        <v>6.9916209309878168</v>
      </c>
      <c r="N2494" s="54">
        <f t="shared" ca="1" si="1247"/>
        <v>2234.9469514667489</v>
      </c>
      <c r="O2494" s="54">
        <f ca="1">VLOOKUP(CONCATENATE($F2494," ",$G2494),AllocFactorMatrix,(O$4+1),FALSE)*$E2501</f>
        <v>1653.5195592729131</v>
      </c>
      <c r="P2494" s="54">
        <f ca="1">VLOOKUP(CONCATENATE($F2494," ",$G2494),AllocFactorMatrix,(P$4+1),FALSE)*$E2501</f>
        <v>299.2901821071851</v>
      </c>
      <c r="Q2494" s="54">
        <f ca="1">VLOOKUP(CONCATENATE($F2494," ",$G2494),AllocFactorMatrix,(Q$4+1),FALSE)*$E2501</f>
        <v>115.76332940330002</v>
      </c>
      <c r="R2494" s="54">
        <f ca="1">VLOOKUP(CONCATENATE($F2494," ",$G2494),AllocFactorMatrix,(R$4+1),FALSE)*$E2501</f>
        <v>2.494320530359313</v>
      </c>
      <c r="S2494" s="54">
        <f ca="1">SUBTOTAL(9,O2494:R2494)</f>
        <v>2071.0673913137575</v>
      </c>
      <c r="T2494" s="54">
        <f ca="1">VLOOKUP(CONCATENATE($F2494," ",$G2494),AllocFactorMatrix,(T$4+1),FALSE)*$E2501</f>
        <v>52.50528284150014</v>
      </c>
      <c r="U2494" s="54">
        <f ca="1">VLOOKUP(CONCATENATE($F2494," ",$G2494),AllocFactorMatrix,(U$4+1),FALSE)*$E2501</f>
        <v>835.97537732823309</v>
      </c>
      <c r="V2494" s="54">
        <f ca="1">VLOOKUP(CONCATENATE($F2494," ",$G2494),AllocFactorMatrix,(V$4+1),FALSE)*$E2501</f>
        <v>4533.6648358346029</v>
      </c>
      <c r="W2494" s="54">
        <f ca="1">VLOOKUP(CONCATENATE($F2494," ",$G2494),AllocFactorMatrix,(W$4+1),FALSE)*$E2501</f>
        <v>596.50632831549979</v>
      </c>
      <c r="X2494" s="54">
        <f ca="1">SUBTOTAL(9,T2494:W2494)</f>
        <v>6018.6518243198352</v>
      </c>
      <c r="Y2494" s="54">
        <f ca="1">VLOOKUP(CONCATENATE($F2494," ",$G2494),AllocFactorMatrix,(Y$4+1),FALSE)*$E2501</f>
        <v>487.3402792460023</v>
      </c>
      <c r="Z2494" s="54">
        <f ca="1">VLOOKUP(CONCATENATE($F2494," ",$G2494),AllocFactorMatrix,(Z$4+1),FALSE)*$E2501</f>
        <v>10.13018778441427</v>
      </c>
      <c r="AA2494" s="54">
        <f t="shared" ca="1" si="1248"/>
        <v>497.47046703041656</v>
      </c>
      <c r="AB2494" s="54">
        <f ca="1">VLOOKUP(CONCATENATE($F2494," ",$G2494),AllocFactorMatrix,(AB$4+1),FALSE)*$E2501</f>
        <v>5.7236030375125413</v>
      </c>
      <c r="AC2494" s="54">
        <f ca="1">VLOOKUP(CONCATENATE($F2494," ",$G2494),AllocFactorMatrix,(AC$4+1),FALSE)*$E2501</f>
        <v>0</v>
      </c>
      <c r="AD2494" s="54">
        <f ca="1">VLOOKUP(CONCATENATE($F2494," ",$G2494),AllocFactorMatrix,(AD$4+1),FALSE)*$E2501</f>
        <v>0</v>
      </c>
    </row>
    <row r="2495" spans="1:30" s="51" customFormat="1" hidden="1" outlineLevel="1">
      <c r="A2495" s="56"/>
      <c r="B2495" s="112"/>
      <c r="C2495" s="55"/>
      <c r="D2495" s="55"/>
      <c r="F2495" s="52" t="str">
        <f>F2501</f>
        <v>RB_GUP</v>
      </c>
      <c r="G2495" s="55" t="str">
        <f>$G$9</f>
        <v>BULKTRAN</v>
      </c>
      <c r="H2495" s="53">
        <f t="shared" ca="1" si="1246"/>
        <v>13688.878780907011</v>
      </c>
      <c r="I2495" s="54">
        <f ca="1">VLOOKUP(CONCATENATE($F2495," ",$G2495),AllocFactorMatrix,(I$4+1),FALSE)*$E2501</f>
        <v>6742.9088459011837</v>
      </c>
      <c r="J2495" s="54">
        <f ca="1">VLOOKUP(CONCATENATE($F2495," ",$G2495),AllocFactorMatrix,(J$4+1),FALSE)*$E2501</f>
        <v>333.32607817647636</v>
      </c>
      <c r="K2495" s="54">
        <f ca="1">VLOOKUP(CONCATENATE($F2495," ",$G2495),AllocFactorMatrix,(K$4+1),FALSE)*$E2501</f>
        <v>1220.9543211811404</v>
      </c>
      <c r="L2495" s="54">
        <f ca="1">VLOOKUP(CONCATENATE($F2495," ",$G2495),AllocFactorMatrix,(L$4+1),FALSE)*$E2501</f>
        <v>38.431307157321271</v>
      </c>
      <c r="M2495" s="54">
        <f ca="1">VLOOKUP(CONCATENATE($F2495," ",$G2495),AllocFactorMatrix,(M$4+1),FALSE)*$E2501</f>
        <v>3.6039650114719359</v>
      </c>
      <c r="N2495" s="54">
        <f t="shared" ca="1" si="1247"/>
        <v>1262.9895933499336</v>
      </c>
      <c r="O2495" s="54">
        <f ca="1">VLOOKUP(CONCATENATE($F2495," ",$G2495),AllocFactorMatrix,(O$4+1),FALSE)*$E2501</f>
        <v>928.11521668344949</v>
      </c>
      <c r="P2495" s="54">
        <f ca="1">VLOOKUP(CONCATENATE($F2495," ",$G2495),AllocFactorMatrix,(P$4+1),FALSE)*$E2501</f>
        <v>172.93490452873527</v>
      </c>
      <c r="Q2495" s="54">
        <f ca="1">VLOOKUP(CONCATENATE($F2495," ",$G2495),AllocFactorMatrix,(Q$4+1),FALSE)*$E2501</f>
        <v>78.146063308530159</v>
      </c>
      <c r="R2495" s="54">
        <f ca="1">VLOOKUP(CONCATENATE($F2495," ",$G2495),AllocFactorMatrix,(R$4+1),FALSE)*$E2501</f>
        <v>3.5141411146136696</v>
      </c>
      <c r="S2495" s="54">
        <f t="shared" ref="S2495:S2501" ca="1" si="1253">SUBTOTAL(9,O2495:R2495)</f>
        <v>1182.7103256353287</v>
      </c>
      <c r="T2495" s="54">
        <f ca="1">VLOOKUP(CONCATENATE($F2495," ",$G2495),AllocFactorMatrix,(T$4+1),FALSE)*$E2501</f>
        <v>32.421441736239018</v>
      </c>
      <c r="U2495" s="54">
        <f ca="1">VLOOKUP(CONCATENATE($F2495," ",$G2495),AllocFactorMatrix,(U$4+1),FALSE)*$E2501</f>
        <v>530.57136998855765</v>
      </c>
      <c r="V2495" s="54">
        <f ca="1">VLOOKUP(CONCATENATE($F2495," ",$G2495),AllocFactorMatrix,(V$4+1),FALSE)*$E2501</f>
        <v>2804.0845986195263</v>
      </c>
      <c r="W2495" s="54">
        <f ca="1">VLOOKUP(CONCATENATE($F2495," ",$G2495),AllocFactorMatrix,(W$4+1),FALSE)*$E2501</f>
        <v>506.37120287247262</v>
      </c>
      <c r="X2495" s="54">
        <f t="shared" ref="X2495:X2501" ca="1" si="1254">SUBTOTAL(9,T2495:W2495)</f>
        <v>3873.4486132167954</v>
      </c>
      <c r="Y2495" s="54">
        <f ca="1">VLOOKUP(CONCATENATE($F2495," ",$G2495),AllocFactorMatrix,(Y$4+1),FALSE)*$E2501</f>
        <v>285.02271030977914</v>
      </c>
      <c r="Z2495" s="54">
        <f ca="1">VLOOKUP(CONCATENATE($F2495," ",$G2495),AllocFactorMatrix,(Z$4+1),FALSE)*$E2501</f>
        <v>4.7740214490016566</v>
      </c>
      <c r="AA2495" s="54">
        <f t="shared" ca="1" si="1248"/>
        <v>289.79673175878082</v>
      </c>
      <c r="AB2495" s="54">
        <f ca="1">VLOOKUP(CONCATENATE($F2495," ",$G2495),AllocFactorMatrix,(AB$4+1),FALSE)*$E2501</f>
        <v>3.6985928685132277</v>
      </c>
      <c r="AC2495" s="54">
        <f ca="1">VLOOKUP(CONCATENATE($F2495," ",$G2495),AllocFactorMatrix,(AC$4+1),FALSE)*$E2501</f>
        <v>0</v>
      </c>
      <c r="AD2495" s="54">
        <f ca="1">VLOOKUP(CONCATENATE($F2495," ",$G2495),AllocFactorMatrix,(AD$4+1),FALSE)*$E2501</f>
        <v>0</v>
      </c>
    </row>
    <row r="2496" spans="1:30" s="51" customFormat="1" hidden="1" outlineLevel="1">
      <c r="A2496" s="56"/>
      <c r="B2496" s="112"/>
      <c r="C2496" s="55"/>
      <c r="D2496" s="55"/>
      <c r="F2496" s="52" t="str">
        <f>F2501</f>
        <v>RB_GUP</v>
      </c>
      <c r="G2496" s="55" t="str">
        <f>$G$10</f>
        <v>SUBTRAN</v>
      </c>
      <c r="H2496" s="53">
        <f t="shared" ca="1" si="1246"/>
        <v>3007.0357089018498</v>
      </c>
      <c r="I2496" s="54">
        <f ca="1">VLOOKUP(CONCATENATE($F2496," ",$G2496),AllocFactorMatrix,(I$4+1),FALSE)*$E2501</f>
        <v>1464.027754488568</v>
      </c>
      <c r="J2496" s="54">
        <f ca="1">VLOOKUP(CONCATENATE($F2496," ",$G2496),AllocFactorMatrix,(J$4+1),FALSE)*$E2501</f>
        <v>70.655894607299516</v>
      </c>
      <c r="K2496" s="54">
        <f ca="1">VLOOKUP(CONCATENATE($F2496," ",$G2496),AllocFactorMatrix,(K$4+1),FALSE)*$E2501</f>
        <v>257.0426898343128</v>
      </c>
      <c r="L2496" s="54">
        <f ca="1">VLOOKUP(CONCATENATE($F2496," ",$G2496),AllocFactorMatrix,(L$4+1),FALSE)*$E2501</f>
        <v>7.9398068431673972</v>
      </c>
      <c r="M2496" s="54">
        <f ca="1">VLOOKUP(CONCATENATE($F2496," ",$G2496),AllocFactorMatrix,(M$4+1),FALSE)*$E2501</f>
        <v>0.98886095129574247</v>
      </c>
      <c r="N2496" s="54">
        <f t="shared" ca="1" si="1247"/>
        <v>265.97135762877593</v>
      </c>
      <c r="O2496" s="54">
        <f ca="1">VLOOKUP(CONCATENATE($F2496," ",$G2496),AllocFactorMatrix,(O$4+1),FALSE)*$E2501</f>
        <v>194.19976969952728</v>
      </c>
      <c r="P2496" s="54">
        <f ca="1">VLOOKUP(CONCATENATE($F2496," ",$G2496),AllocFactorMatrix,(P$4+1),FALSE)*$E2501</f>
        <v>36.101510681095753</v>
      </c>
      <c r="Q2496" s="54">
        <f ca="1">VLOOKUP(CONCATENATE($F2496," ",$G2496),AllocFactorMatrix,(Q$4+1),FALSE)*$E2501</f>
        <v>21.480829018677728</v>
      </c>
      <c r="R2496" s="54">
        <f ca="1">VLOOKUP(CONCATENATE($F2496," ",$G2496),AllocFactorMatrix,(R$4+1),FALSE)*$E2501</f>
        <v>0</v>
      </c>
      <c r="S2496" s="54">
        <f t="shared" ca="1" si="1253"/>
        <v>251.78210939930077</v>
      </c>
      <c r="T2496" s="54">
        <f ca="1">VLOOKUP(CONCATENATE($F2496," ",$G2496),AllocFactorMatrix,(T$4+1),FALSE)*$E2501</f>
        <v>6.7811225066046701</v>
      </c>
      <c r="U2496" s="54">
        <f ca="1">VLOOKUP(CONCATENATE($F2496," ",$G2496),AllocFactorMatrix,(U$4+1),FALSE)*$E2501</f>
        <v>111.01084707880659</v>
      </c>
      <c r="V2496" s="54">
        <f ca="1">VLOOKUP(CONCATENATE($F2496," ",$G2496),AllocFactorMatrix,(V$4+1),FALSE)*$E2501</f>
        <v>773.37739299803218</v>
      </c>
      <c r="W2496" s="54">
        <f ca="1">VLOOKUP(CONCATENATE($F2496," ",$G2496),AllocFactorMatrix,(W$4+1),FALSE)*$E2501</f>
        <v>0</v>
      </c>
      <c r="X2496" s="54">
        <f t="shared" ca="1" si="1254"/>
        <v>891.16936258344344</v>
      </c>
      <c r="Y2496" s="54">
        <f ca="1">VLOOKUP(CONCATENATE($F2496," ",$G2496),AllocFactorMatrix,(Y$4+1),FALSE)*$E2501</f>
        <v>58.448441101653998</v>
      </c>
      <c r="Z2496" s="54">
        <f ca="1">VLOOKUP(CONCATENATE($F2496," ",$G2496),AllocFactorMatrix,(Z$4+1),FALSE)*$E2501</f>
        <v>0.9743371010944083</v>
      </c>
      <c r="AA2496" s="54">
        <f t="shared" ca="1" si="1248"/>
        <v>59.422778202748404</v>
      </c>
      <c r="AB2496" s="54">
        <f ca="1">VLOOKUP(CONCATENATE($F2496," ",$G2496),AllocFactorMatrix,(AB$4+1),FALSE)*$E2501</f>
        <v>0.78049932417001711</v>
      </c>
      <c r="AC2496" s="54">
        <f ca="1">VLOOKUP(CONCATENATE($F2496," ",$G2496),AllocFactorMatrix,(AC$4+1),FALSE)*$E2501</f>
        <v>2.6538645562852317</v>
      </c>
      <c r="AD2496" s="54">
        <f ca="1">VLOOKUP(CONCATENATE($F2496," ",$G2496),AllocFactorMatrix,(AD$4+1),FALSE)*$E2501</f>
        <v>0.57208811125829495</v>
      </c>
    </row>
    <row r="2497" spans="1:30" s="51" customFormat="1" hidden="1" outlineLevel="1">
      <c r="A2497" s="56"/>
      <c r="B2497" s="112"/>
      <c r="C2497" s="55"/>
      <c r="D2497" s="55"/>
      <c r="F2497" s="52" t="str">
        <f>F2501</f>
        <v>RB_GUP</v>
      </c>
      <c r="G2497" s="55" t="str">
        <f>$G$11</f>
        <v>DISTPRI</v>
      </c>
      <c r="H2497" s="53">
        <f t="shared" ca="1" si="1246"/>
        <v>13797.234144804617</v>
      </c>
      <c r="I2497" s="54">
        <f ca="1">VLOOKUP(CONCATENATE($F2497," ",$G2497),AllocFactorMatrix,(I$4+1),FALSE)*$E2501</f>
        <v>9221.280038285473</v>
      </c>
      <c r="J2497" s="54">
        <f ca="1">VLOOKUP(CONCATENATE($F2497," ",$G2497),AllocFactorMatrix,(J$4+1),FALSE)*$E2501</f>
        <v>434.6670685126162</v>
      </c>
      <c r="K2497" s="54">
        <f ca="1">VLOOKUP(CONCATENATE($F2497," ",$G2497),AllocFactorMatrix,(K$4+1),FALSE)*$E2501</f>
        <v>1578.3028027483892</v>
      </c>
      <c r="L2497" s="54">
        <f ca="1">VLOOKUP(CONCATENATE($F2497," ",$G2497),AllocFactorMatrix,(L$4+1),FALSE)*$E2501</f>
        <v>48.777769198681305</v>
      </c>
      <c r="M2497" s="54">
        <f ca="1">VLOOKUP(CONCATENATE($F2497," ",$G2497),AllocFactorMatrix,(M$4+1),FALSE)*$E2501</f>
        <v>0</v>
      </c>
      <c r="N2497" s="54">
        <f t="shared" ca="1" si="1247"/>
        <v>1627.0805719470704</v>
      </c>
      <c r="O2497" s="54">
        <f ca="1">VLOOKUP(CONCATENATE($F2497," ",$G2497),AllocFactorMatrix,(O$4+1),FALSE)*$E2501</f>
        <v>1183.451238318999</v>
      </c>
      <c r="P2497" s="54">
        <f ca="1">VLOOKUP(CONCATENATE($F2497," ",$G2497),AllocFactorMatrix,(P$4+1),FALSE)*$E2501</f>
        <v>220.41787277610175</v>
      </c>
      <c r="Q2497" s="54">
        <f ca="1">VLOOKUP(CONCATENATE($F2497," ",$G2497),AllocFactorMatrix,(Q$4+1),FALSE)*$E2501</f>
        <v>0</v>
      </c>
      <c r="R2497" s="54">
        <f ca="1">VLOOKUP(CONCATENATE($F2497," ",$G2497),AllocFactorMatrix,(R$4+1),FALSE)*$E2501</f>
        <v>0</v>
      </c>
      <c r="S2497" s="54">
        <f t="shared" ca="1" si="1253"/>
        <v>1403.8691110951008</v>
      </c>
      <c r="T2497" s="54">
        <f ca="1">VLOOKUP(CONCATENATE($F2497," ",$G2497),AllocFactorMatrix,(T$4+1),FALSE)*$E2501</f>
        <v>42.189307340512997</v>
      </c>
      <c r="U2497" s="54">
        <f ca="1">VLOOKUP(CONCATENATE($F2497," ",$G2497),AllocFactorMatrix,(U$4+1),FALSE)*$E2501</f>
        <v>680.41805949281911</v>
      </c>
      <c r="V2497" s="54">
        <f ca="1">VLOOKUP(CONCATENATE($F2497," ",$G2497),AllocFactorMatrix,(V$4+1),FALSE)*$E2501</f>
        <v>0</v>
      </c>
      <c r="W2497" s="54">
        <f ca="1">VLOOKUP(CONCATENATE($F2497," ",$G2497),AllocFactorMatrix,(W$4+1),FALSE)*$E2501</f>
        <v>0</v>
      </c>
      <c r="X2497" s="54">
        <f t="shared" ca="1" si="1254"/>
        <v>722.60736683333209</v>
      </c>
      <c r="Y2497" s="54">
        <f ca="1">VLOOKUP(CONCATENATE($F2497," ",$G2497),AllocFactorMatrix,(Y$4+1),FALSE)*$E2501</f>
        <v>356.86493458269717</v>
      </c>
      <c r="Z2497" s="54">
        <f ca="1">VLOOKUP(CONCATENATE($F2497," ",$G2497),AllocFactorMatrix,(Z$4+1),FALSE)*$E2501</f>
        <v>5.9539040611617962</v>
      </c>
      <c r="AA2497" s="54">
        <f t="shared" ca="1" si="1248"/>
        <v>362.81883864385895</v>
      </c>
      <c r="AB2497" s="54">
        <f ca="1">VLOOKUP(CONCATENATE($F2497," ",$G2497),AllocFactorMatrix,(AB$4+1),FALSE)*$E2501</f>
        <v>4.8236599126728468</v>
      </c>
      <c r="AC2497" s="54">
        <f ca="1">VLOOKUP(CONCATENATE($F2497," ",$G2497),AllocFactorMatrix,(AC$4+1),FALSE)*$E2501</f>
        <v>16.525188711802013</v>
      </c>
      <c r="AD2497" s="54">
        <f ca="1">VLOOKUP(CONCATENATE($F2497," ",$G2497),AllocFactorMatrix,(AD$4+1),FALSE)*$E2501</f>
        <v>3.5623008626916635</v>
      </c>
    </row>
    <row r="2498" spans="1:30" s="51" customFormat="1" hidden="1" outlineLevel="1">
      <c r="A2498" s="56"/>
      <c r="B2498" s="112"/>
      <c r="C2498" s="55"/>
      <c r="D2498" s="55"/>
      <c r="F2498" s="52" t="str">
        <f>F2501</f>
        <v>RB_GUP</v>
      </c>
      <c r="G2498" s="55" t="str">
        <f>$G$12</f>
        <v>DISTSEC</v>
      </c>
      <c r="H2498" s="53">
        <f t="shared" ca="1" si="1246"/>
        <v>7099.8536982909454</v>
      </c>
      <c r="I2498" s="54">
        <f ca="1">VLOOKUP(CONCATENATE($F2498," ",$G2498),AllocFactorMatrix,(I$4+1),FALSE)*$E2501</f>
        <v>5308.5709163867305</v>
      </c>
      <c r="J2498" s="54">
        <f ca="1">VLOOKUP(CONCATENATE($F2498," ",$G2498),AllocFactorMatrix,(J$4+1),FALSE)*$E2501</f>
        <v>255.92789577029595</v>
      </c>
      <c r="K2498" s="54">
        <f ca="1">VLOOKUP(CONCATENATE($F2498," ",$G2498),AllocFactorMatrix,(K$4+1),FALSE)*$E2501</f>
        <v>772.2411162720349</v>
      </c>
      <c r="L2498" s="54">
        <f ca="1">VLOOKUP(CONCATENATE($F2498," ",$G2498),AllocFactorMatrix,(L$4+1),FALSE)*$E2501</f>
        <v>0</v>
      </c>
      <c r="M2498" s="54">
        <f ca="1">VLOOKUP(CONCATENATE($F2498," ",$G2498),AllocFactorMatrix,(M$4+1),FALSE)*$E2501</f>
        <v>0</v>
      </c>
      <c r="N2498" s="54">
        <f t="shared" ca="1" si="1247"/>
        <v>772.2411162720349</v>
      </c>
      <c r="O2498" s="54">
        <f ca="1">VLOOKUP(CONCATENATE($F2498," ",$G2498),AllocFactorMatrix,(O$4+1),FALSE)*$E2501</f>
        <v>492.07504503478702</v>
      </c>
      <c r="P2498" s="54">
        <f ca="1">VLOOKUP(CONCATENATE($F2498," ",$G2498),AllocFactorMatrix,(P$4+1),FALSE)*$E2501</f>
        <v>0</v>
      </c>
      <c r="Q2498" s="54">
        <f ca="1">VLOOKUP(CONCATENATE($F2498," ",$G2498),AllocFactorMatrix,(Q$4+1),FALSE)*$E2501</f>
        <v>0</v>
      </c>
      <c r="R2498" s="54">
        <f ca="1">VLOOKUP(CONCATENATE($F2498," ",$G2498),AllocFactorMatrix,(R$4+1),FALSE)*$E2501</f>
        <v>0</v>
      </c>
      <c r="S2498" s="54">
        <f t="shared" ca="1" si="1253"/>
        <v>492.07504503478702</v>
      </c>
      <c r="T2498" s="54">
        <f ca="1">VLOOKUP(CONCATENATE($F2498," ",$G2498),AllocFactorMatrix,(T$4+1),FALSE)*$E2501</f>
        <v>13.30467691003237</v>
      </c>
      <c r="U2498" s="54">
        <f ca="1">VLOOKUP(CONCATENATE($F2498," ",$G2498),AllocFactorMatrix,(U$4+1),FALSE)*$E2501</f>
        <v>0</v>
      </c>
      <c r="V2498" s="54">
        <f ca="1">VLOOKUP(CONCATENATE($F2498," ",$G2498),AllocFactorMatrix,(V$4+1),FALSE)*$E2501</f>
        <v>0</v>
      </c>
      <c r="W2498" s="54">
        <f ca="1">VLOOKUP(CONCATENATE($F2498," ",$G2498),AllocFactorMatrix,(W$4+1),FALSE)*$E2501</f>
        <v>0</v>
      </c>
      <c r="X2498" s="54">
        <f t="shared" ca="1" si="1254"/>
        <v>13.30467691003237</v>
      </c>
      <c r="Y2498" s="54">
        <f ca="1">VLOOKUP(CONCATENATE($F2498," ",$G2498),AllocFactorMatrix,(Y$4+1),FALSE)*$E2501</f>
        <v>181.49897361515301</v>
      </c>
      <c r="Z2498" s="54">
        <f ca="1">VLOOKUP(CONCATENATE($F2498," ",$G2498),AllocFactorMatrix,(Z$4+1),FALSE)*$E2501</f>
        <v>0</v>
      </c>
      <c r="AA2498" s="54">
        <f t="shared" ca="1" si="1248"/>
        <v>181.49897361515301</v>
      </c>
      <c r="AB2498" s="54">
        <f ca="1">VLOOKUP(CONCATENATE($F2498," ",$G2498),AllocFactorMatrix,(AB$4+1),FALSE)*$E2501</f>
        <v>1.8834206878085744</v>
      </c>
      <c r="AC2498" s="54">
        <f ca="1">VLOOKUP(CONCATENATE($F2498," ",$G2498),AllocFactorMatrix,(AC$4+1),FALSE)*$E2501</f>
        <v>63.949376276823472</v>
      </c>
      <c r="AD2498" s="54">
        <f ca="1">VLOOKUP(CONCATENATE($F2498," ",$G2498),AllocFactorMatrix,(AD$4+1),FALSE)*$E2501</f>
        <v>10.402277337281205</v>
      </c>
    </row>
    <row r="2499" spans="1:30" s="51" customFormat="1" hidden="1" outlineLevel="1">
      <c r="A2499" s="56"/>
      <c r="B2499" s="112"/>
      <c r="C2499" s="55"/>
      <c r="D2499" s="55"/>
      <c r="F2499" s="52" t="str">
        <f>F2501</f>
        <v>RB_GUP</v>
      </c>
      <c r="G2499" s="55" t="str">
        <f>$G$13</f>
        <v>ENERGY</v>
      </c>
      <c r="H2499" s="53">
        <f t="shared" ca="1" si="1246"/>
        <v>218.22735794975779</v>
      </c>
      <c r="I2499" s="54">
        <f ca="1">VLOOKUP(CONCATENATE($F2499," ",$G2499),AllocFactorMatrix,(I$4+1),FALSE)*$E2501</f>
        <v>81.884816207420272</v>
      </c>
      <c r="J2499" s="54">
        <f ca="1">VLOOKUP(CONCATENATE($F2499," ",$G2499),AllocFactorMatrix,(J$4+1),FALSE)*$E2501</f>
        <v>5.3066652131146892</v>
      </c>
      <c r="K2499" s="54">
        <f ca="1">VLOOKUP(CONCATENATE($F2499," ",$G2499),AllocFactorMatrix,(K$4+1),FALSE)*$E2501</f>
        <v>17.804437052307829</v>
      </c>
      <c r="L2499" s="54">
        <f ca="1">VLOOKUP(CONCATENATE($F2499," ",$G2499),AllocFactorMatrix,(L$4+1),FALSE)*$E2501</f>
        <v>0.5658654297501533</v>
      </c>
      <c r="M2499" s="54">
        <f ca="1">VLOOKUP(CONCATENATE($F2499," ",$G2499),AllocFactorMatrix,(M$4+1),FALSE)*$E2501</f>
        <v>5.2166177537276828E-2</v>
      </c>
      <c r="N2499" s="54">
        <f t="shared" ca="1" si="1247"/>
        <v>18.42246865959526</v>
      </c>
      <c r="O2499" s="54">
        <f ca="1">VLOOKUP(CONCATENATE($F2499," ",$G2499),AllocFactorMatrix,(O$4+1),FALSE)*$E2501</f>
        <v>16.232553690507334</v>
      </c>
      <c r="P2499" s="54">
        <f ca="1">VLOOKUP(CONCATENATE($F2499," ",$G2499),AllocFactorMatrix,(P$4+1),FALSE)*$E2501</f>
        <v>3.0092031128465231</v>
      </c>
      <c r="Q2499" s="54">
        <f ca="1">VLOOKUP(CONCATENATE($F2499," ",$G2499),AllocFactorMatrix,(Q$4+1),FALSE)*$E2501</f>
        <v>1.3673048711346205</v>
      </c>
      <c r="R2499" s="54">
        <f ca="1">VLOOKUP(CONCATENATE($F2499," ",$G2499),AllocFactorMatrix,(R$4+1),FALSE)*$E2501</f>
        <v>6.3352892848114323E-2</v>
      </c>
      <c r="S2499" s="54">
        <f t="shared" ca="1" si="1253"/>
        <v>20.672414567336595</v>
      </c>
      <c r="T2499" s="54">
        <f ca="1">VLOOKUP(CONCATENATE($F2499," ",$G2499),AllocFactorMatrix,(T$4+1),FALSE)*$E2501</f>
        <v>0.6220622180479235</v>
      </c>
      <c r="U2499" s="54">
        <f ca="1">VLOOKUP(CONCATENATE($F2499," ",$G2499),AllocFactorMatrix,(U$4+1),FALSE)*$E2501</f>
        <v>10.922480650194714</v>
      </c>
      <c r="V2499" s="54">
        <f ca="1">VLOOKUP(CONCATENATE($F2499," ",$G2499),AllocFactorMatrix,(V$4+1),FALSE)*$E2501</f>
        <v>62.013310348690879</v>
      </c>
      <c r="W2499" s="54">
        <f ca="1">VLOOKUP(CONCATENATE($F2499," ",$G2499),AllocFactorMatrix,(W$4+1),FALSE)*$E2501</f>
        <v>11.765376373759697</v>
      </c>
      <c r="X2499" s="54">
        <f t="shared" ca="1" si="1254"/>
        <v>85.323229590693217</v>
      </c>
      <c r="Y2499" s="54">
        <f ca="1">VLOOKUP(CONCATENATE($F2499," ",$G2499),AllocFactorMatrix,(Y$4+1),FALSE)*$E2501</f>
        <v>4.3978881002468597</v>
      </c>
      <c r="Z2499" s="54">
        <f ca="1">VLOOKUP(CONCATENATE($F2499," ",$G2499),AllocFactorMatrix,(Z$4+1),FALSE)*$E2501</f>
        <v>7.1590607359004979E-2</v>
      </c>
      <c r="AA2499" s="54">
        <f t="shared" ca="1" si="1248"/>
        <v>4.4694787076058651</v>
      </c>
      <c r="AB2499" s="54">
        <f ca="1">VLOOKUP(CONCATENATE($F2499," ",$G2499),AllocFactorMatrix,(AB$4+1),FALSE)*$E2501</f>
        <v>7.9853563732929692E-2</v>
      </c>
      <c r="AC2499" s="54">
        <f ca="1">VLOOKUP(CONCATENATE($F2499," ",$G2499),AllocFactorMatrix,(AC$4+1),FALSE)*$E2501</f>
        <v>1.7267263853140069</v>
      </c>
      <c r="AD2499" s="54">
        <f ca="1">VLOOKUP(CONCATENATE($F2499," ",$G2499),AllocFactorMatrix,(AD$4+1),FALSE)*$E2501</f>
        <v>0.34170505494494763</v>
      </c>
    </row>
    <row r="2500" spans="1:30" s="51" customFormat="1" hidden="1" outlineLevel="1">
      <c r="A2500" s="56"/>
      <c r="B2500" s="112"/>
      <c r="C2500" s="55"/>
      <c r="D2500" s="55"/>
      <c r="F2500" s="52" t="str">
        <f>F2501</f>
        <v>RB_GUP</v>
      </c>
      <c r="G2500" s="55" t="str">
        <f>$G$14</f>
        <v>CUSTOMER</v>
      </c>
      <c r="H2500" s="53">
        <f t="shared" ca="1" si="1246"/>
        <v>3417.7700414718029</v>
      </c>
      <c r="I2500" s="54">
        <f ca="1">VLOOKUP(CONCATENATE($F2500," ",$G2500),AllocFactorMatrix,(I$4+1),FALSE)*$E2501</f>
        <v>1598.2813841310447</v>
      </c>
      <c r="J2500" s="54">
        <f ca="1">VLOOKUP(CONCATENATE($F2500," ",$G2500),AllocFactorMatrix,(J$4+1),FALSE)*$E2501</f>
        <v>418.72325984450936</v>
      </c>
      <c r="K2500" s="54">
        <f ca="1">VLOOKUP(CONCATENATE($F2500," ",$G2500),AllocFactorMatrix,(K$4+1),FALSE)*$E2501</f>
        <v>118.86353151547992</v>
      </c>
      <c r="L2500" s="54">
        <f ca="1">VLOOKUP(CONCATENATE($F2500," ",$G2500),AllocFactorMatrix,(L$4+1),FALSE)*$E2501</f>
        <v>38.36849074082938</v>
      </c>
      <c r="M2500" s="54">
        <f ca="1">VLOOKUP(CONCATENATE($F2500," ",$G2500),AllocFactorMatrix,(M$4+1),FALSE)*$E2501</f>
        <v>6.2279787373517594</v>
      </c>
      <c r="N2500" s="54">
        <f t="shared" ca="1" si="1247"/>
        <v>163.46000099366105</v>
      </c>
      <c r="O2500" s="54">
        <f ca="1">VLOOKUP(CONCATENATE($F2500," ",$G2500),AllocFactorMatrix,(O$4+1),FALSE)*$E2501</f>
        <v>33.731738848786712</v>
      </c>
      <c r="P2500" s="54">
        <f ca="1">VLOOKUP(CONCATENATE($F2500," ",$G2500),AllocFactorMatrix,(P$4+1),FALSE)*$E2501</f>
        <v>9.9883868858034042</v>
      </c>
      <c r="Q2500" s="54">
        <f ca="1">VLOOKUP(CONCATENATE($F2500," ",$G2500),AllocFactorMatrix,(Q$4+1),FALSE)*$E2501</f>
        <v>21.697143109892874</v>
      </c>
      <c r="R2500" s="54">
        <f ca="1">VLOOKUP(CONCATENATE($F2500," ",$G2500),AllocFactorMatrix,(R$4+1),FALSE)*$E2501</f>
        <v>3.812707545641266</v>
      </c>
      <c r="S2500" s="54">
        <f t="shared" ca="1" si="1253"/>
        <v>69.22997639012425</v>
      </c>
      <c r="T2500" s="54">
        <f ca="1">VLOOKUP(CONCATENATE($F2500," ",$G2500),AllocFactorMatrix,(T$4+1),FALSE)*$E2501</f>
        <v>0.23216406774474901</v>
      </c>
      <c r="U2500" s="54">
        <f ca="1">VLOOKUP(CONCATENATE($F2500," ",$G2500),AllocFactorMatrix,(U$4+1),FALSE)*$E2501</f>
        <v>5.925900824617174</v>
      </c>
      <c r="V2500" s="54">
        <f ca="1">VLOOKUP(CONCATENATE($F2500," ",$G2500),AllocFactorMatrix,(V$4+1),FALSE)*$E2501</f>
        <v>31.907961396027279</v>
      </c>
      <c r="W2500" s="54">
        <f ca="1">VLOOKUP(CONCATENATE($F2500," ",$G2500),AllocFactorMatrix,(W$4+1),FALSE)*$E2501</f>
        <v>5.71912451699058</v>
      </c>
      <c r="X2500" s="54">
        <f t="shared" ca="1" si="1254"/>
        <v>43.785150805379786</v>
      </c>
      <c r="Y2500" s="54">
        <f ca="1">VLOOKUP(CONCATENATE($F2500," ",$G2500),AllocFactorMatrix,(Y$4+1),FALSE)*$E2501</f>
        <v>9.337800368679197</v>
      </c>
      <c r="Z2500" s="54">
        <f ca="1">VLOOKUP(CONCATENATE($F2500," ",$G2500),AllocFactorMatrix,(Z$4+1),FALSE)*$E2501</f>
        <v>0.16927457853570729</v>
      </c>
      <c r="AA2500" s="54">
        <f t="shared" ca="1" si="1248"/>
        <v>9.507074947214905</v>
      </c>
      <c r="AB2500" s="54">
        <f ca="1">VLOOKUP(CONCATENATE($F2500," ",$G2500),AllocFactorMatrix,(AB$4+1),FALSE)*$E2501</f>
        <v>0.17528566992647865</v>
      </c>
      <c r="AC2500" s="54">
        <f ca="1">VLOOKUP(CONCATENATE($F2500," ",$G2500),AllocFactorMatrix,(AC$4+1),FALSE)*$E2501</f>
        <v>993.01442829166547</v>
      </c>
      <c r="AD2500" s="54">
        <f ca="1">VLOOKUP(CONCATENATE($F2500," ",$G2500),AllocFactorMatrix,(AD$4+1),FALSE)*$E2501</f>
        <v>121.59348039827746</v>
      </c>
    </row>
    <row r="2501" spans="1:30" s="51" customFormat="1" collapsed="1">
      <c r="A2501" s="56"/>
      <c r="B2501" s="112"/>
      <c r="C2501" s="55"/>
      <c r="D2501" s="99" t="s">
        <v>431</v>
      </c>
      <c r="E2501" s="61">
        <v>67056</v>
      </c>
      <c r="F2501" s="98" t="s">
        <v>74</v>
      </c>
      <c r="G2501" s="55" t="str">
        <f>$G$15</f>
        <v>TOTAL</v>
      </c>
      <c r="H2501" s="53">
        <f t="shared" ca="1" si="1246"/>
        <v>67056</v>
      </c>
      <c r="I2501" s="54">
        <f ca="1">VLOOKUP(CONCATENATE($F2501," ",$G2501),AllocFactorMatrix,(I$4+1),FALSE)*$E2501</f>
        <v>38756.271843172515</v>
      </c>
      <c r="J2501" s="54">
        <f ca="1">VLOOKUP(CONCATENATE($F2501," ",$G2501),AllocFactorMatrix,(J$4+1),FALSE)*$E2501</f>
        <v>2178.4288048579538</v>
      </c>
      <c r="K2501" s="54">
        <f ca="1">VLOOKUP(CONCATENATE($F2501," ",$G2501),AllocFactorMatrix,(K$4+1),FALSE)*$E2501</f>
        <v>6138.8518314057883</v>
      </c>
      <c r="L2501" s="54">
        <f ca="1">VLOOKUP(CONCATENATE($F2501," ",$G2501),AllocFactorMatrix,(L$4+1),FALSE)*$E2501</f>
        <v>188.39563710338874</v>
      </c>
      <c r="M2501" s="54">
        <f ca="1">VLOOKUP(CONCATENATE($F2501," ",$G2501),AllocFactorMatrix,(M$4+1),FALSE)*$E2501</f>
        <v>17.864591808644533</v>
      </c>
      <c r="N2501" s="54">
        <f t="shared" ca="1" si="1247"/>
        <v>6345.1120603178224</v>
      </c>
      <c r="O2501" s="54">
        <f ca="1">VLOOKUP(CONCATENATE($F2501," ",$G2501),AllocFactorMatrix,(O$4+1),FALSE)*$E2501</f>
        <v>4501.3251215489699</v>
      </c>
      <c r="P2501" s="54">
        <f ca="1">VLOOKUP(CONCATENATE($F2501," ",$G2501),AllocFactorMatrix,(P$4+1),FALSE)*$E2501</f>
        <v>741.74206009176783</v>
      </c>
      <c r="Q2501" s="54">
        <f ca="1">VLOOKUP(CONCATENATE($F2501," ",$G2501),AllocFactorMatrix,(Q$4+1),FALSE)*$E2501</f>
        <v>238.45466971153539</v>
      </c>
      <c r="R2501" s="54">
        <f ca="1">VLOOKUP(CONCATENATE($F2501," ",$G2501),AllocFactorMatrix,(R$4+1),FALSE)*$E2501</f>
        <v>9.8845220834623628</v>
      </c>
      <c r="S2501" s="54">
        <f t="shared" ca="1" si="1253"/>
        <v>5491.406373435736</v>
      </c>
      <c r="T2501" s="54">
        <f ca="1">VLOOKUP(CONCATENATE($F2501," ",$G2501),AllocFactorMatrix,(T$4+1),FALSE)*$E2501</f>
        <v>148.05605762068186</v>
      </c>
      <c r="U2501" s="54">
        <f ca="1">VLOOKUP(CONCATENATE($F2501," ",$G2501),AllocFactorMatrix,(U$4+1),FALSE)*$E2501</f>
        <v>2174.8240353632282</v>
      </c>
      <c r="V2501" s="54">
        <f ca="1">VLOOKUP(CONCATENATE($F2501," ",$G2501),AllocFactorMatrix,(V$4+1),FALSE)*$E2501</f>
        <v>8205.0480991968798</v>
      </c>
      <c r="W2501" s="54">
        <f ca="1">VLOOKUP(CONCATENATE($F2501," ",$G2501),AllocFactorMatrix,(W$4+1),FALSE)*$E2501</f>
        <v>1120.3620320787227</v>
      </c>
      <c r="X2501" s="54">
        <f t="shared" ca="1" si="1254"/>
        <v>11648.290224259512</v>
      </c>
      <c r="Y2501" s="54">
        <f ca="1">VLOOKUP(CONCATENATE($F2501," ",$G2501),AllocFactorMatrix,(Y$4+1),FALSE)*$E2501</f>
        <v>1382.9110273242118</v>
      </c>
      <c r="Z2501" s="54">
        <f ca="1">VLOOKUP(CONCATENATE($F2501," ",$G2501),AllocFactorMatrix,(Z$4+1),FALSE)*$E2501</f>
        <v>22.073315581566845</v>
      </c>
      <c r="AA2501" s="54">
        <f t="shared" ca="1" si="1248"/>
        <v>1404.9843429057787</v>
      </c>
      <c r="AB2501" s="54">
        <f ca="1">VLOOKUP(CONCATENATE($F2501," ",$G2501),AllocFactorMatrix,(AB$4+1),FALSE)*$E2501</f>
        <v>17.164915064336611</v>
      </c>
      <c r="AC2501" s="54">
        <f ca="1">VLOOKUP(CONCATENATE($F2501," ",$G2501),AllocFactorMatrix,(AC$4+1),FALSE)*$E2501</f>
        <v>1077.8695842218901</v>
      </c>
      <c r="AD2501" s="54">
        <f ca="1">VLOOKUP(CONCATENATE($F2501," ",$G2501),AllocFactorMatrix,(AD$4+1),FALSE)*$E2501</f>
        <v>136.47185176445356</v>
      </c>
    </row>
    <row r="2502" spans="1:30" s="51" customFormat="1" hidden="1" outlineLevel="1">
      <c r="A2502" s="56"/>
      <c r="B2502" s="112"/>
      <c r="C2502" s="55"/>
      <c r="D2502" s="55"/>
      <c r="F2502" s="52" t="str">
        <f>F2509</f>
        <v>RB_GUP</v>
      </c>
      <c r="G2502" s="55" t="str">
        <f>$G$8</f>
        <v>PRODUCTION</v>
      </c>
      <c r="H2502" s="53">
        <f t="shared" ca="1" si="1246"/>
        <v>142858.48389828252</v>
      </c>
      <c r="I2502" s="54">
        <f ca="1">VLOOKUP(CONCATENATE($F2502," ",$G2502),AllocFactorMatrix,(I$4+1),FALSE)*$E2509</f>
        <v>79315.956980041068</v>
      </c>
      <c r="J2502" s="54">
        <f ca="1">VLOOKUP(CONCATENATE($F2502," ",$G2502),AllocFactorMatrix,(J$4+1),FALSE)*$E2509</f>
        <v>3649.7139197279539</v>
      </c>
      <c r="K2502" s="54">
        <f ca="1">VLOOKUP(CONCATENATE($F2502," ",$G2502),AllocFactorMatrix,(K$4+1),FALSE)*$E2509</f>
        <v>12023.205587099857</v>
      </c>
      <c r="L2502" s="54">
        <f ca="1">VLOOKUP(CONCATENATE($F2502," ",$G2502),AllocFactorMatrix,(L$4+1),FALSE)*$E2509</f>
        <v>300.42152463287198</v>
      </c>
      <c r="M2502" s="54">
        <f ca="1">VLOOKUP(CONCATENATE($F2502," ",$G2502),AllocFactorMatrix,(M$4+1),FALSE)*$E2509</f>
        <v>38.673185265056404</v>
      </c>
      <c r="N2502" s="54">
        <f t="shared" ca="1" si="1247"/>
        <v>12362.300296997784</v>
      </c>
      <c r="O2502" s="54">
        <f ca="1">VLOOKUP(CONCATENATE($F2502," ",$G2502),AllocFactorMatrix,(O$4+1),FALSE)*$E2509</f>
        <v>9146.2150031238889</v>
      </c>
      <c r="P2502" s="54">
        <f ca="1">VLOOKUP(CONCATENATE($F2502," ",$G2502),AllocFactorMatrix,(P$4+1),FALSE)*$E2509</f>
        <v>1655.4822944338782</v>
      </c>
      <c r="Q2502" s="54">
        <f ca="1">VLOOKUP(CONCATENATE($F2502," ",$G2502),AllocFactorMatrix,(Q$4+1),FALSE)*$E2509</f>
        <v>640.32886352164473</v>
      </c>
      <c r="R2502" s="54">
        <f ca="1">VLOOKUP(CONCATENATE($F2502," ",$G2502),AllocFactorMatrix,(R$4+1),FALSE)*$E2509</f>
        <v>13.796989415355871</v>
      </c>
      <c r="S2502" s="54">
        <f ca="1">SUBTOTAL(9,O2502:R2502)</f>
        <v>11455.823150494767</v>
      </c>
      <c r="T2502" s="54">
        <f ca="1">VLOOKUP(CONCATENATE($F2502," ",$G2502),AllocFactorMatrix,(T$4+1),FALSE)*$E2509</f>
        <v>290.42571826568332</v>
      </c>
      <c r="U2502" s="54">
        <f ca="1">VLOOKUP(CONCATENATE($F2502," ",$G2502),AllocFactorMatrix,(U$4+1),FALSE)*$E2509</f>
        <v>4624.0823070298293</v>
      </c>
      <c r="V2502" s="54">
        <f ca="1">VLOOKUP(CONCATENATE($F2502," ",$G2502),AllocFactorMatrix,(V$4+1),FALSE)*$E2509</f>
        <v>25077.34069918051</v>
      </c>
      <c r="W2502" s="54">
        <f ca="1">VLOOKUP(CONCATENATE($F2502," ",$G2502),AllocFactorMatrix,(W$4+1),FALSE)*$E2509</f>
        <v>3299.4923458278208</v>
      </c>
      <c r="X2502" s="54">
        <f ca="1">SUBTOTAL(9,T2502:W2502)</f>
        <v>33291.341070303839</v>
      </c>
      <c r="Y2502" s="54">
        <f ca="1">VLOOKUP(CONCATENATE($F2502," ",$G2502),AllocFactorMatrix,(Y$4+1),FALSE)*$E2509</f>
        <v>2695.6554270373117</v>
      </c>
      <c r="Z2502" s="54">
        <f ca="1">VLOOKUP(CONCATENATE($F2502," ",$G2502),AllocFactorMatrix,(Z$4+1),FALSE)*$E2509</f>
        <v>56.033734211776441</v>
      </c>
      <c r="AA2502" s="54">
        <f t="shared" ca="1" si="1248"/>
        <v>2751.6891612490881</v>
      </c>
      <c r="AB2502" s="54">
        <f ca="1">VLOOKUP(CONCATENATE($F2502," ",$G2502),AllocFactorMatrix,(AB$4+1),FALSE)*$E2509</f>
        <v>31.659319468009041</v>
      </c>
      <c r="AC2502" s="54">
        <f ca="1">VLOOKUP(CONCATENATE($F2502," ",$G2502),AllocFactorMatrix,(AC$4+1),FALSE)*$E2509</f>
        <v>0</v>
      </c>
      <c r="AD2502" s="54">
        <f ca="1">VLOOKUP(CONCATENATE($F2502," ",$G2502),AllocFactorMatrix,(AD$4+1),FALSE)*$E2509</f>
        <v>0</v>
      </c>
    </row>
    <row r="2503" spans="1:30" s="51" customFormat="1" hidden="1" outlineLevel="1">
      <c r="A2503" s="56"/>
      <c r="B2503" s="112"/>
      <c r="C2503" s="55"/>
      <c r="D2503" s="55"/>
      <c r="F2503" s="52" t="str">
        <f>F2509</f>
        <v>RB_GUP</v>
      </c>
      <c r="G2503" s="55" t="str">
        <f>$G$9</f>
        <v>BULKTRAN</v>
      </c>
      <c r="H2503" s="53">
        <f t="shared" ca="1" si="1246"/>
        <v>75718.141814379022</v>
      </c>
      <c r="I2503" s="54">
        <f ca="1">VLOOKUP(CONCATENATE($F2503," ",$G2503),AllocFactorMatrix,(I$4+1),FALSE)*$E2509</f>
        <v>37297.468726766492</v>
      </c>
      <c r="J2503" s="54">
        <f ca="1">VLOOKUP(CONCATENATE($F2503," ",$G2503),AllocFactorMatrix,(J$4+1),FALSE)*$E2509</f>
        <v>1843.747151373703</v>
      </c>
      <c r="K2503" s="54">
        <f ca="1">VLOOKUP(CONCATENATE($F2503," ",$G2503),AllocFactorMatrix,(K$4+1),FALSE)*$E2509</f>
        <v>6753.5401488847829</v>
      </c>
      <c r="L2503" s="54">
        <f ca="1">VLOOKUP(CONCATENATE($F2503," ",$G2503),AllocFactorMatrix,(L$4+1),FALSE)*$E2509</f>
        <v>212.57746613321984</v>
      </c>
      <c r="M2503" s="54">
        <f ca="1">VLOOKUP(CONCATENATE($F2503," ",$G2503),AllocFactorMatrix,(M$4+1),FALSE)*$E2509</f>
        <v>19.93483456171062</v>
      </c>
      <c r="N2503" s="54">
        <f t="shared" ca="1" si="1247"/>
        <v>6986.0524495797135</v>
      </c>
      <c r="O2503" s="54">
        <f ca="1">VLOOKUP(CONCATENATE($F2503," ",$G2503),AllocFactorMatrix,(O$4+1),FALSE)*$E2509</f>
        <v>5133.7410990109001</v>
      </c>
      <c r="P2503" s="54">
        <f ca="1">VLOOKUP(CONCATENATE($F2503," ",$G2503),AllocFactorMatrix,(P$4+1),FALSE)*$E2509</f>
        <v>956.56553289277213</v>
      </c>
      <c r="Q2503" s="54">
        <f ca="1">VLOOKUP(CONCATENATE($F2503," ",$G2503),AllocFactorMatrix,(Q$4+1),FALSE)*$E2509</f>
        <v>432.25415306356223</v>
      </c>
      <c r="R2503" s="54">
        <f ca="1">VLOOKUP(CONCATENATE($F2503," ",$G2503),AllocFactorMatrix,(R$4+1),FALSE)*$E2509</f>
        <v>19.437986085696593</v>
      </c>
      <c r="S2503" s="54">
        <f t="shared" ref="S2503:S2509" ca="1" si="1255">SUBTOTAL(9,O2503:R2503)</f>
        <v>6541.9987710529313</v>
      </c>
      <c r="T2503" s="54">
        <f ca="1">VLOOKUP(CONCATENATE($F2503," ",$G2503),AllocFactorMatrix,(T$4+1),FALSE)*$E2509</f>
        <v>179.33472583855507</v>
      </c>
      <c r="U2503" s="54">
        <f ca="1">VLOOKUP(CONCATENATE($F2503," ",$G2503),AllocFactorMatrix,(U$4+1),FALSE)*$E2509</f>
        <v>2934.782232966862</v>
      </c>
      <c r="V2503" s="54">
        <f ca="1">VLOOKUP(CONCATENATE($F2503," ",$G2503),AllocFactorMatrix,(V$4+1),FALSE)*$E2509</f>
        <v>15510.406564044488</v>
      </c>
      <c r="W2503" s="54">
        <f ca="1">VLOOKUP(CONCATENATE($F2503," ",$G2503),AllocFactorMatrix,(W$4+1),FALSE)*$E2509</f>
        <v>2800.9223518944118</v>
      </c>
      <c r="X2503" s="54">
        <f t="shared" ref="X2503:X2509" ca="1" si="1256">SUBTOTAL(9,T2503:W2503)</f>
        <v>21425.445874744317</v>
      </c>
      <c r="Y2503" s="54">
        <f ca="1">VLOOKUP(CONCATENATE($F2503," ",$G2503),AllocFactorMatrix,(Y$4+1),FALSE)*$E2509</f>
        <v>1576.5637452832036</v>
      </c>
      <c r="Z2503" s="54">
        <f ca="1">VLOOKUP(CONCATENATE($F2503," ",$G2503),AllocFactorMatrix,(Z$4+1),FALSE)*$E2509</f>
        <v>26.406840098882327</v>
      </c>
      <c r="AA2503" s="54">
        <f t="shared" ca="1" si="1248"/>
        <v>1602.970585382086</v>
      </c>
      <c r="AB2503" s="54">
        <f ca="1">VLOOKUP(CONCATENATE($F2503," ",$G2503),AllocFactorMatrix,(AB$4+1),FALSE)*$E2509</f>
        <v>20.458255479794644</v>
      </c>
      <c r="AC2503" s="54">
        <f ca="1">VLOOKUP(CONCATENATE($F2503," ",$G2503),AllocFactorMatrix,(AC$4+1),FALSE)*$E2509</f>
        <v>0</v>
      </c>
      <c r="AD2503" s="54">
        <f ca="1">VLOOKUP(CONCATENATE($F2503," ",$G2503),AllocFactorMatrix,(AD$4+1),FALSE)*$E2509</f>
        <v>0</v>
      </c>
    </row>
    <row r="2504" spans="1:30" s="51" customFormat="1" hidden="1" outlineLevel="1">
      <c r="A2504" s="56"/>
      <c r="B2504" s="112"/>
      <c r="C2504" s="55"/>
      <c r="D2504" s="55"/>
      <c r="F2504" s="52" t="str">
        <f>F2509</f>
        <v>RB_GUP</v>
      </c>
      <c r="G2504" s="55" t="str">
        <f>$G$10</f>
        <v>SUBTRAN</v>
      </c>
      <c r="H2504" s="53">
        <f t="shared" ca="1" si="1246"/>
        <v>16633.002592228793</v>
      </c>
      <c r="I2504" s="54">
        <f ca="1">VLOOKUP(CONCATENATE($F2504," ",$G2504),AllocFactorMatrix,(I$4+1),FALSE)*$E2509</f>
        <v>8098.0672638557207</v>
      </c>
      <c r="J2504" s="54">
        <f ca="1">VLOOKUP(CONCATENATE($F2504," ",$G2504),AllocFactorMatrix,(J$4+1),FALSE)*$E2509</f>
        <v>390.82331968337019</v>
      </c>
      <c r="K2504" s="54">
        <f ca="1">VLOOKUP(CONCATENATE($F2504," ",$G2504),AllocFactorMatrix,(K$4+1),FALSE)*$E2509</f>
        <v>1421.7961275521175</v>
      </c>
      <c r="L2504" s="54">
        <f ca="1">VLOOKUP(CONCATENATE($F2504," ",$G2504),AllocFactorMatrix,(L$4+1),FALSE)*$E2509</f>
        <v>43.917944643373637</v>
      </c>
      <c r="M2504" s="54">
        <f ca="1">VLOOKUP(CONCATENATE($F2504," ",$G2504),AllocFactorMatrix,(M$4+1),FALSE)*$E2509</f>
        <v>5.4697477378020629</v>
      </c>
      <c r="N2504" s="54">
        <f t="shared" ca="1" si="1247"/>
        <v>1471.1838199332931</v>
      </c>
      <c r="O2504" s="54">
        <f ca="1">VLOOKUP(CONCATENATE($F2504," ",$G2504),AllocFactorMatrix,(O$4+1),FALSE)*$E2509</f>
        <v>1074.1891967761478</v>
      </c>
      <c r="P2504" s="54">
        <f ca="1">VLOOKUP(CONCATENATE($F2504," ",$G2504),AllocFactorMatrix,(P$4+1),FALSE)*$E2509</f>
        <v>199.69051879378293</v>
      </c>
      <c r="Q2504" s="54">
        <f ca="1">VLOOKUP(CONCATENATE($F2504," ",$G2504),AllocFactorMatrix,(Q$4+1),FALSE)*$E2509</f>
        <v>118.81823807186196</v>
      </c>
      <c r="R2504" s="54">
        <f ca="1">VLOOKUP(CONCATENATE($F2504," ",$G2504),AllocFactorMatrix,(R$4+1),FALSE)*$E2509</f>
        <v>0</v>
      </c>
      <c r="S2504" s="54">
        <f t="shared" ca="1" si="1255"/>
        <v>1392.6979536417928</v>
      </c>
      <c r="T2504" s="54">
        <f ca="1">VLOOKUP(CONCATENATE($F2504," ",$G2504),AllocFactorMatrix,(T$4+1),FALSE)*$E2509</f>
        <v>37.508842311608873</v>
      </c>
      <c r="U2504" s="54">
        <f ca="1">VLOOKUP(CONCATENATE($F2504," ",$G2504),AllocFactorMatrix,(U$4+1),FALSE)*$E2509</f>
        <v>614.04116411428106</v>
      </c>
      <c r="V2504" s="54">
        <f ca="1">VLOOKUP(CONCATENATE($F2504," ",$G2504),AllocFactorMatrix,(V$4+1),FALSE)*$E2509</f>
        <v>4277.8302048182586</v>
      </c>
      <c r="W2504" s="54">
        <f ca="1">VLOOKUP(CONCATENATE($F2504," ",$G2504),AllocFactorMatrix,(W$4+1),FALSE)*$E2509</f>
        <v>0</v>
      </c>
      <c r="X2504" s="54">
        <f t="shared" ca="1" si="1256"/>
        <v>4929.3802112441481</v>
      </c>
      <c r="Y2504" s="54">
        <f ca="1">VLOOKUP(CONCATENATE($F2504," ",$G2504),AllocFactorMatrix,(Y$4+1),FALSE)*$E2509</f>
        <v>323.29947711547942</v>
      </c>
      <c r="Z2504" s="54">
        <f ca="1">VLOOKUP(CONCATENATE($F2504," ",$G2504),AllocFactorMatrix,(Z$4+1),FALSE)*$E2509</f>
        <v>5.3894110669295525</v>
      </c>
      <c r="AA2504" s="54">
        <f t="shared" ca="1" si="1248"/>
        <v>328.68888818240896</v>
      </c>
      <c r="AB2504" s="54">
        <f ca="1">VLOOKUP(CONCATENATE($F2504," ",$G2504),AllocFactorMatrix,(AB$4+1),FALSE)*$E2509</f>
        <v>4.3172241831786149</v>
      </c>
      <c r="AC2504" s="54">
        <f ca="1">VLOOKUP(CONCATENATE($F2504," ",$G2504),AllocFactorMatrix,(AC$4+1),FALSE)*$E2509</f>
        <v>14.679485153249695</v>
      </c>
      <c r="AD2504" s="54">
        <f ca="1">VLOOKUP(CONCATENATE($F2504," ",$G2504),AllocFactorMatrix,(AD$4+1),FALSE)*$E2509</f>
        <v>3.1644263516303601</v>
      </c>
    </row>
    <row r="2505" spans="1:30" s="51" customFormat="1" hidden="1" outlineLevel="1">
      <c r="A2505" s="56"/>
      <c r="B2505" s="112"/>
      <c r="C2505" s="55"/>
      <c r="D2505" s="55"/>
      <c r="F2505" s="52" t="str">
        <f>F2509</f>
        <v>RB_GUP</v>
      </c>
      <c r="G2505" s="55" t="str">
        <f>$G$11</f>
        <v>DISTPRI</v>
      </c>
      <c r="H2505" s="53">
        <f t="shared" ca="1" si="1246"/>
        <v>76317.494540139989</v>
      </c>
      <c r="I2505" s="54">
        <f ca="1">VLOOKUP(CONCATENATE($F2505," ",$G2505),AllocFactorMatrix,(I$4+1),FALSE)*$E2509</f>
        <v>51006.236582565361</v>
      </c>
      <c r="J2505" s="54">
        <f ca="1">VLOOKUP(CONCATENATE($F2505," ",$G2505),AllocFactorMatrix,(J$4+1),FALSE)*$E2509</f>
        <v>2404.3008388374342</v>
      </c>
      <c r="K2505" s="54">
        <f ca="1">VLOOKUP(CONCATENATE($F2505," ",$G2505),AllocFactorMatrix,(K$4+1),FALSE)*$E2509</f>
        <v>8730.1639058429937</v>
      </c>
      <c r="L2505" s="54">
        <f ca="1">VLOOKUP(CONCATENATE($F2505," ",$G2505),AllocFactorMatrix,(L$4+1),FALSE)*$E2509</f>
        <v>269.80749151831424</v>
      </c>
      <c r="M2505" s="54">
        <f ca="1">VLOOKUP(CONCATENATE($F2505," ",$G2505),AllocFactorMatrix,(M$4+1),FALSE)*$E2509</f>
        <v>0</v>
      </c>
      <c r="N2505" s="54">
        <f t="shared" ca="1" si="1247"/>
        <v>8999.971397361307</v>
      </c>
      <c r="O2505" s="54">
        <f ca="1">VLOOKUP(CONCATENATE($F2505," ",$G2505),AllocFactorMatrix,(O$4+1),FALSE)*$E2509</f>
        <v>6546.0970272032073</v>
      </c>
      <c r="P2505" s="54">
        <f ca="1">VLOOKUP(CONCATENATE($F2505," ",$G2505),AllocFactorMatrix,(P$4+1),FALSE)*$E2509</f>
        <v>1219.2110118297644</v>
      </c>
      <c r="Q2505" s="54">
        <f ca="1">VLOOKUP(CONCATENATE($F2505," ",$G2505),AllocFactorMatrix,(Q$4+1),FALSE)*$E2509</f>
        <v>0</v>
      </c>
      <c r="R2505" s="54">
        <f ca="1">VLOOKUP(CONCATENATE($F2505," ",$G2505),AllocFactorMatrix,(R$4+1),FALSE)*$E2509</f>
        <v>0</v>
      </c>
      <c r="S2505" s="54">
        <f t="shared" ca="1" si="1255"/>
        <v>7765.3080390329715</v>
      </c>
      <c r="T2505" s="54">
        <f ca="1">VLOOKUP(CONCATENATE($F2505," ",$G2505),AllocFactorMatrix,(T$4+1),FALSE)*$E2509</f>
        <v>233.36432496684884</v>
      </c>
      <c r="U2505" s="54">
        <f ca="1">VLOOKUP(CONCATENATE($F2505," ",$G2505),AllocFactorMatrix,(U$4+1),FALSE)*$E2509</f>
        <v>3763.6384941622082</v>
      </c>
      <c r="V2505" s="54">
        <f ca="1">VLOOKUP(CONCATENATE($F2505," ",$G2505),AllocFactorMatrix,(V$4+1),FALSE)*$E2509</f>
        <v>0</v>
      </c>
      <c r="W2505" s="54">
        <f ca="1">VLOOKUP(CONCATENATE($F2505," ",$G2505),AllocFactorMatrix,(W$4+1),FALSE)*$E2509</f>
        <v>0</v>
      </c>
      <c r="X2505" s="54">
        <f t="shared" ca="1" si="1256"/>
        <v>3997.0028191290571</v>
      </c>
      <c r="Y2505" s="54">
        <f ca="1">VLOOKUP(CONCATENATE($F2505," ",$G2505),AllocFactorMatrix,(Y$4+1),FALSE)*$E2509</f>
        <v>1973.9490836167201</v>
      </c>
      <c r="Z2505" s="54">
        <f ca="1">VLOOKUP(CONCATENATE($F2505," ",$G2505),AllocFactorMatrix,(Z$4+1),FALSE)*$E2509</f>
        <v>32.933197763504872</v>
      </c>
      <c r="AA2505" s="54">
        <f t="shared" ca="1" si="1248"/>
        <v>2006.8822813802251</v>
      </c>
      <c r="AB2505" s="54">
        <f ca="1">VLOOKUP(CONCATENATE($F2505," ",$G2505),AllocFactorMatrix,(AB$4+1),FALSE)*$E2509</f>
        <v>26.681408402967641</v>
      </c>
      <c r="AC2505" s="54">
        <f ca="1">VLOOKUP(CONCATENATE($F2505," ",$G2505),AllocFactorMatrix,(AC$4+1),FALSE)*$E2509</f>
        <v>91.406798351873007</v>
      </c>
      <c r="AD2505" s="54">
        <f ca="1">VLOOKUP(CONCATENATE($F2505," ",$G2505),AllocFactorMatrix,(AD$4+1),FALSE)*$E2509</f>
        <v>19.704375078767413</v>
      </c>
    </row>
    <row r="2506" spans="1:30" s="51" customFormat="1" hidden="1" outlineLevel="1">
      <c r="A2506" s="56"/>
      <c r="B2506" s="112"/>
      <c r="C2506" s="55"/>
      <c r="D2506" s="55"/>
      <c r="F2506" s="52" t="str">
        <f>F2509</f>
        <v>RB_GUP</v>
      </c>
      <c r="G2506" s="55" t="str">
        <f>$G$12</f>
        <v>DISTSEC</v>
      </c>
      <c r="H2506" s="53">
        <f t="shared" ca="1" si="1246"/>
        <v>39271.859864692102</v>
      </c>
      <c r="I2506" s="54">
        <f ca="1">VLOOKUP(CONCATENATE($F2506," ",$G2506),AllocFactorMatrix,(I$4+1),FALSE)*$E2509</f>
        <v>29363.626628011192</v>
      </c>
      <c r="J2506" s="54">
        <f ca="1">VLOOKUP(CONCATENATE($F2506," ",$G2506),AllocFactorMatrix,(J$4+1),FALSE)*$E2509</f>
        <v>1415.6297981993594</v>
      </c>
      <c r="K2506" s="54">
        <f ca="1">VLOOKUP(CONCATENATE($F2506," ",$G2506),AllocFactorMatrix,(K$4+1),FALSE)*$E2509</f>
        <v>4271.5450470886535</v>
      </c>
      <c r="L2506" s="54">
        <f ca="1">VLOOKUP(CONCATENATE($F2506," ",$G2506),AllocFactorMatrix,(L$4+1),FALSE)*$E2509</f>
        <v>0</v>
      </c>
      <c r="M2506" s="54">
        <f ca="1">VLOOKUP(CONCATENATE($F2506," ",$G2506),AllocFactorMatrix,(M$4+1),FALSE)*$E2509</f>
        <v>0</v>
      </c>
      <c r="N2506" s="54">
        <f t="shared" ca="1" si="1247"/>
        <v>4271.5450470886535</v>
      </c>
      <c r="O2506" s="54">
        <f ca="1">VLOOKUP(CONCATENATE($F2506," ",$G2506),AllocFactorMatrix,(O$4+1),FALSE)*$E2509</f>
        <v>2721.8451298749983</v>
      </c>
      <c r="P2506" s="54">
        <f ca="1">VLOOKUP(CONCATENATE($F2506," ",$G2506),AllocFactorMatrix,(P$4+1),FALSE)*$E2509</f>
        <v>0</v>
      </c>
      <c r="Q2506" s="54">
        <f ca="1">VLOOKUP(CONCATENATE($F2506," ",$G2506),AllocFactorMatrix,(Q$4+1),FALSE)*$E2509</f>
        <v>0</v>
      </c>
      <c r="R2506" s="54">
        <f ca="1">VLOOKUP(CONCATENATE($F2506," ",$G2506),AllocFactorMatrix,(R$4+1),FALSE)*$E2509</f>
        <v>0</v>
      </c>
      <c r="S2506" s="54">
        <f t="shared" ca="1" si="1255"/>
        <v>2721.8451298749983</v>
      </c>
      <c r="T2506" s="54">
        <f ca="1">VLOOKUP(CONCATENATE($F2506," ",$G2506),AllocFactorMatrix,(T$4+1),FALSE)*$E2509</f>
        <v>73.592982244348249</v>
      </c>
      <c r="U2506" s="54">
        <f ca="1">VLOOKUP(CONCATENATE($F2506," ",$G2506),AllocFactorMatrix,(U$4+1),FALSE)*$E2509</f>
        <v>0</v>
      </c>
      <c r="V2506" s="54">
        <f ca="1">VLOOKUP(CONCATENATE($F2506," ",$G2506),AllocFactorMatrix,(V$4+1),FALSE)*$E2509</f>
        <v>0</v>
      </c>
      <c r="W2506" s="54">
        <f ca="1">VLOOKUP(CONCATENATE($F2506," ",$G2506),AllocFactorMatrix,(W$4+1),FALSE)*$E2509</f>
        <v>0</v>
      </c>
      <c r="X2506" s="54">
        <f t="shared" ca="1" si="1256"/>
        <v>73.592982244348249</v>
      </c>
      <c r="Y2506" s="54">
        <f ca="1">VLOOKUP(CONCATENATE($F2506," ",$G2506),AllocFactorMatrix,(Y$4+1),FALSE)*$E2509</f>
        <v>1003.9364978908676</v>
      </c>
      <c r="Z2506" s="54">
        <f ca="1">VLOOKUP(CONCATENATE($F2506," ",$G2506),AllocFactorMatrix,(Z$4+1),FALSE)*$E2509</f>
        <v>0</v>
      </c>
      <c r="AA2506" s="54">
        <f t="shared" ca="1" si="1248"/>
        <v>1003.9364978908676</v>
      </c>
      <c r="AB2506" s="54">
        <f ca="1">VLOOKUP(CONCATENATE($F2506," ",$G2506),AllocFactorMatrix,(AB$4+1),FALSE)*$E2509</f>
        <v>10.417881334045665</v>
      </c>
      <c r="AC2506" s="54">
        <f ca="1">VLOOKUP(CONCATENATE($F2506," ",$G2506),AllocFactorMatrix,(AC$4+1),FALSE)*$E2509</f>
        <v>353.72714006521221</v>
      </c>
      <c r="AD2506" s="54">
        <f ca="1">VLOOKUP(CONCATENATE($F2506," ",$G2506),AllocFactorMatrix,(AD$4+1),FALSE)*$E2509</f>
        <v>57.538759983421457</v>
      </c>
    </row>
    <row r="2507" spans="1:30" s="51" customFormat="1" hidden="1" outlineLevel="1">
      <c r="A2507" s="56"/>
      <c r="B2507" s="112"/>
      <c r="C2507" s="55"/>
      <c r="D2507" s="55"/>
      <c r="F2507" s="52" t="str">
        <f>F2509</f>
        <v>RB_GUP</v>
      </c>
      <c r="G2507" s="55" t="str">
        <f>$G$13</f>
        <v>ENERGY</v>
      </c>
      <c r="H2507" s="53">
        <f t="shared" ca="1" si="1246"/>
        <v>1207.0944816944434</v>
      </c>
      <c r="I2507" s="54">
        <f ca="1">VLOOKUP(CONCATENATE($F2507," ",$G2507),AllocFactorMatrix,(I$4+1),FALSE)*$E2509</f>
        <v>452.93454820315048</v>
      </c>
      <c r="J2507" s="54">
        <f ca="1">VLOOKUP(CONCATENATE($F2507," ",$G2507),AllocFactorMatrix,(J$4+1),FALSE)*$E2509</f>
        <v>29.353085493640872</v>
      </c>
      <c r="K2507" s="54">
        <f ca="1">VLOOKUP(CONCATENATE($F2507," ",$G2507),AllocFactorMatrix,(K$4+1),FALSE)*$E2509</f>
        <v>98.482783815147769</v>
      </c>
      <c r="L2507" s="54">
        <f ca="1">VLOOKUP(CONCATENATE($F2507," ",$G2507),AllocFactorMatrix,(L$4+1),FALSE)*$E2509</f>
        <v>3.130006448551347</v>
      </c>
      <c r="M2507" s="54">
        <f ca="1">VLOOKUP(CONCATENATE($F2507," ",$G2507),AllocFactorMatrix,(M$4+1),FALSE)*$E2509</f>
        <v>0.28855000412385001</v>
      </c>
      <c r="N2507" s="54">
        <f t="shared" ca="1" si="1247"/>
        <v>101.90134026782296</v>
      </c>
      <c r="O2507" s="54">
        <f ca="1">VLOOKUP(CONCATENATE($F2507," ",$G2507),AllocFactorMatrix,(O$4+1),FALSE)*$E2509</f>
        <v>89.78812816004185</v>
      </c>
      <c r="P2507" s="54">
        <f ca="1">VLOOKUP(CONCATENATE($F2507," ",$G2507),AllocFactorMatrix,(P$4+1),FALSE)*$E2509</f>
        <v>16.644991287714994</v>
      </c>
      <c r="Q2507" s="54">
        <f ca="1">VLOOKUP(CONCATENATE($F2507," ",$G2507),AllocFactorMatrix,(Q$4+1),FALSE)*$E2509</f>
        <v>7.5630579971577969</v>
      </c>
      <c r="R2507" s="54">
        <f ca="1">VLOOKUP(CONCATENATE($F2507," ",$G2507),AllocFactorMatrix,(R$4+1),FALSE)*$E2509</f>
        <v>0.3504277743853933</v>
      </c>
      <c r="S2507" s="54">
        <f t="shared" ca="1" si="1255"/>
        <v>114.34660521930003</v>
      </c>
      <c r="T2507" s="54">
        <f ca="1">VLOOKUP(CONCATENATE($F2507," ",$G2507),AllocFactorMatrix,(T$4+1),FALSE)*$E2509</f>
        <v>3.4408512192551504</v>
      </c>
      <c r="U2507" s="54">
        <f ca="1">VLOOKUP(CONCATENATE($F2507," ",$G2507),AllocFactorMatrix,(U$4+1),FALSE)*$E2509</f>
        <v>60.416192741057799</v>
      </c>
      <c r="V2507" s="54">
        <f ca="1">VLOOKUP(CONCATENATE($F2507," ",$G2507),AllocFactorMatrix,(V$4+1),FALSE)*$E2509</f>
        <v>343.01805885742192</v>
      </c>
      <c r="W2507" s="54">
        <f ca="1">VLOOKUP(CONCATENATE($F2507," ",$G2507),AllocFactorMatrix,(W$4+1),FALSE)*$E2509</f>
        <v>65.078553987228332</v>
      </c>
      <c r="X2507" s="54">
        <f t="shared" ca="1" si="1256"/>
        <v>471.9536568049632</v>
      </c>
      <c r="Y2507" s="54">
        <f ca="1">VLOOKUP(CONCATENATE($F2507," ",$G2507),AllocFactorMatrix,(Y$4+1),FALSE)*$E2509</f>
        <v>24.326310444265435</v>
      </c>
      <c r="Z2507" s="54">
        <f ca="1">VLOOKUP(CONCATENATE($F2507," ",$G2507),AllocFactorMatrix,(Z$4+1),FALSE)*$E2509</f>
        <v>0.39599355413588488</v>
      </c>
      <c r="AA2507" s="54">
        <f t="shared" ca="1" si="1248"/>
        <v>24.722303998401319</v>
      </c>
      <c r="AB2507" s="54">
        <f ca="1">VLOOKUP(CONCATENATE($F2507," ",$G2507),AllocFactorMatrix,(AB$4+1),FALSE)*$E2509</f>
        <v>0.44169895576450557</v>
      </c>
      <c r="AC2507" s="54">
        <f ca="1">VLOOKUP(CONCATENATE($F2507," ",$G2507),AllocFactorMatrix,(AC$4+1),FALSE)*$E2509</f>
        <v>9.5511484476139898</v>
      </c>
      <c r="AD2507" s="54">
        <f ca="1">VLOOKUP(CONCATENATE($F2507," ",$G2507),AllocFactorMatrix,(AD$4+1),FALSE)*$E2509</f>
        <v>1.8900943037861708</v>
      </c>
    </row>
    <row r="2508" spans="1:30" s="51" customFormat="1" hidden="1" outlineLevel="1">
      <c r="A2508" s="56"/>
      <c r="B2508" s="112"/>
      <c r="C2508" s="55"/>
      <c r="D2508" s="55"/>
      <c r="F2508" s="52" t="str">
        <f>F2509</f>
        <v>RB_GUP</v>
      </c>
      <c r="G2508" s="55" t="str">
        <f>$G$14</f>
        <v>CUSTOMER</v>
      </c>
      <c r="H2508" s="53">
        <f t="shared" ca="1" si="1246"/>
        <v>18904.922808583095</v>
      </c>
      <c r="I2508" s="54">
        <f ca="1">VLOOKUP(CONCATENATE($F2508," ",$G2508),AllocFactorMatrix,(I$4+1),FALSE)*$E2509</f>
        <v>8840.6726686564944</v>
      </c>
      <c r="J2508" s="54">
        <f ca="1">VLOOKUP(CONCATENATE($F2508," ",$G2508),AllocFactorMatrix,(J$4+1),FALSE)*$E2509</f>
        <v>2316.1098638777562</v>
      </c>
      <c r="K2508" s="54">
        <f ca="1">VLOOKUP(CONCATENATE($F2508," ",$G2508),AllocFactorMatrix,(K$4+1),FALSE)*$E2509</f>
        <v>657.47720320237079</v>
      </c>
      <c r="L2508" s="54">
        <f ca="1">VLOOKUP(CONCATENATE($F2508," ",$G2508),AllocFactorMatrix,(L$4+1),FALSE)*$E2509</f>
        <v>212.23000580368299</v>
      </c>
      <c r="M2508" s="54">
        <f ca="1">VLOOKUP(CONCATENATE($F2508," ",$G2508),AllocFactorMatrix,(M$4+1),FALSE)*$E2509</f>
        <v>34.449203970560106</v>
      </c>
      <c r="N2508" s="54">
        <f t="shared" ca="1" si="1247"/>
        <v>904.15641297661386</v>
      </c>
      <c r="O2508" s="54">
        <f ca="1">VLOOKUP(CONCATENATE($F2508," ",$G2508),AllocFactorMatrix,(O$4+1),FALSE)*$E2509</f>
        <v>186.58245329489273</v>
      </c>
      <c r="P2508" s="54">
        <f ca="1">VLOOKUP(CONCATENATE($F2508," ",$G2508),AllocFactorMatrix,(P$4+1),FALSE)*$E2509</f>
        <v>55.249382131356278</v>
      </c>
      <c r="Q2508" s="54">
        <f ca="1">VLOOKUP(CONCATENATE($F2508," ",$G2508),AllocFactorMatrix,(Q$4+1),FALSE)*$E2509</f>
        <v>120.01474958293778</v>
      </c>
      <c r="R2508" s="54">
        <f ca="1">VLOOKUP(CONCATENATE($F2508," ",$G2508),AllocFactorMatrix,(R$4+1),FALSE)*$E2509</f>
        <v>21.089465051022245</v>
      </c>
      <c r="S2508" s="54">
        <f t="shared" ca="1" si="1255"/>
        <v>382.93605006020903</v>
      </c>
      <c r="T2508" s="54">
        <f ca="1">VLOOKUP(CONCATENATE($F2508," ",$G2508),AllocFactorMatrix,(T$4+1),FALSE)*$E2509</f>
        <v>1.2841834665245855</v>
      </c>
      <c r="U2508" s="54">
        <f ca="1">VLOOKUP(CONCATENATE($F2508," ",$G2508),AllocFactorMatrix,(U$4+1),FALSE)*$E2509</f>
        <v>32.778301729294633</v>
      </c>
      <c r="V2508" s="54">
        <f ca="1">VLOOKUP(CONCATENATE($F2508," ",$G2508),AllocFactorMatrix,(V$4+1),FALSE)*$E2509</f>
        <v>176.49448027561849</v>
      </c>
      <c r="W2508" s="54">
        <f ca="1">VLOOKUP(CONCATENATE($F2508," ",$G2508),AllocFactorMatrix,(W$4+1),FALSE)*$E2509</f>
        <v>31.634547150463685</v>
      </c>
      <c r="X2508" s="54">
        <f t="shared" ca="1" si="1256"/>
        <v>242.19151262190138</v>
      </c>
      <c r="Y2508" s="54">
        <f ca="1">VLOOKUP(CONCATENATE($F2508," ",$G2508),AllocFactorMatrix,(Y$4+1),FALSE)*$E2509</f>
        <v>51.650752692483444</v>
      </c>
      <c r="Z2508" s="54">
        <f ca="1">VLOOKUP(CONCATENATE($F2508," ",$G2508),AllocFactorMatrix,(Z$4+1),FALSE)*$E2509</f>
        <v>0.9363189453480335</v>
      </c>
      <c r="AA2508" s="54">
        <f t="shared" ca="1" si="1248"/>
        <v>52.587071637831478</v>
      </c>
      <c r="AB2508" s="54">
        <f ca="1">VLOOKUP(CONCATENATE($F2508," ",$G2508),AllocFactorMatrix,(AB$4+1),FALSE)*$E2509</f>
        <v>0.9695684669246617</v>
      </c>
      <c r="AC2508" s="54">
        <f ca="1">VLOOKUP(CONCATENATE($F2508," ",$G2508),AllocFactorMatrix,(AC$4+1),FALSE)*$E2509</f>
        <v>5492.7221219889334</v>
      </c>
      <c r="AD2508" s="54">
        <f ca="1">VLOOKUP(CONCATENATE($F2508," ",$G2508),AllocFactorMatrix,(AD$4+1),FALSE)*$E2509</f>
        <v>672.57753829643127</v>
      </c>
    </row>
    <row r="2509" spans="1:30" s="51" customFormat="1" collapsed="1">
      <c r="A2509" s="56"/>
      <c r="B2509" s="112"/>
      <c r="C2509" s="55"/>
      <c r="D2509" s="99" t="s">
        <v>433</v>
      </c>
      <c r="E2509" s="61">
        <v>370911</v>
      </c>
      <c r="F2509" s="98" t="s">
        <v>74</v>
      </c>
      <c r="G2509" s="55" t="str">
        <f>$G$15</f>
        <v>TOTAL</v>
      </c>
      <c r="H2509" s="53">
        <f t="shared" ca="1" si="1246"/>
        <v>370910.99999999983</v>
      </c>
      <c r="I2509" s="54">
        <f ca="1">VLOOKUP(CONCATENATE($F2509," ",$G2509),AllocFactorMatrix,(I$4+1),FALSE)*$E2509</f>
        <v>214374.9633980995</v>
      </c>
      <c r="J2509" s="54">
        <f ca="1">VLOOKUP(CONCATENATE($F2509," ",$G2509),AllocFactorMatrix,(J$4+1),FALSE)*$E2509</f>
        <v>12049.677977193218</v>
      </c>
      <c r="K2509" s="54">
        <f ca="1">VLOOKUP(CONCATENATE($F2509," ",$G2509),AllocFactorMatrix,(K$4+1),FALSE)*$E2509</f>
        <v>33956.210803485927</v>
      </c>
      <c r="L2509" s="54">
        <f ca="1">VLOOKUP(CONCATENATE($F2509," ",$G2509),AllocFactorMatrix,(L$4+1),FALSE)*$E2509</f>
        <v>1042.084439180014</v>
      </c>
      <c r="M2509" s="54">
        <f ca="1">VLOOKUP(CONCATENATE($F2509," ",$G2509),AllocFactorMatrix,(M$4+1),FALSE)*$E2509</f>
        <v>98.815521539253055</v>
      </c>
      <c r="N2509" s="54">
        <f t="shared" ca="1" si="1247"/>
        <v>35097.110764205194</v>
      </c>
      <c r="O2509" s="54">
        <f ca="1">VLOOKUP(CONCATENATE($F2509," ",$G2509),AllocFactorMatrix,(O$4+1),FALSE)*$E2509</f>
        <v>24898.458037444074</v>
      </c>
      <c r="P2509" s="54">
        <f ca="1">VLOOKUP(CONCATENATE($F2509," ",$G2509),AllocFactorMatrix,(P$4+1),FALSE)*$E2509</f>
        <v>4102.8437313692684</v>
      </c>
      <c r="Q2509" s="54">
        <f ca="1">VLOOKUP(CONCATENATE($F2509," ",$G2509),AllocFactorMatrix,(Q$4+1),FALSE)*$E2509</f>
        <v>1318.9790622371645</v>
      </c>
      <c r="R2509" s="54">
        <f ca="1">VLOOKUP(CONCATENATE($F2509," ",$G2509),AllocFactorMatrix,(R$4+1),FALSE)*$E2509</f>
        <v>54.674868326460107</v>
      </c>
      <c r="S2509" s="54">
        <f t="shared" ca="1" si="1255"/>
        <v>30374.955699376966</v>
      </c>
      <c r="T2509" s="54">
        <f ca="1">VLOOKUP(CONCATENATE($F2509," ",$G2509),AllocFactorMatrix,(T$4+1),FALSE)*$E2509</f>
        <v>818.95162831282403</v>
      </c>
      <c r="U2509" s="54">
        <f ca="1">VLOOKUP(CONCATENATE($F2509," ",$G2509),AllocFactorMatrix,(U$4+1),FALSE)*$E2509</f>
        <v>12029.738692743533</v>
      </c>
      <c r="V2509" s="54">
        <f ca="1">VLOOKUP(CONCATENATE($F2509," ",$G2509),AllocFactorMatrix,(V$4+1),FALSE)*$E2509</f>
        <v>45385.090007176295</v>
      </c>
      <c r="W2509" s="54">
        <f ca="1">VLOOKUP(CONCATENATE($F2509," ",$G2509),AllocFactorMatrix,(W$4+1),FALSE)*$E2509</f>
        <v>6197.127798859925</v>
      </c>
      <c r="X2509" s="54">
        <f t="shared" ca="1" si="1256"/>
        <v>64430.908127092574</v>
      </c>
      <c r="Y2509" s="54">
        <f ca="1">VLOOKUP(CONCATENATE($F2509," ",$G2509),AllocFactorMatrix,(Y$4+1),FALSE)*$E2509</f>
        <v>7649.3812940803318</v>
      </c>
      <c r="Z2509" s="54">
        <f ca="1">VLOOKUP(CONCATENATE($F2509," ",$G2509),AllocFactorMatrix,(Z$4+1),FALSE)*$E2509</f>
        <v>122.09549564057713</v>
      </c>
      <c r="AA2509" s="54">
        <f t="shared" ca="1" si="1248"/>
        <v>7771.4767897209085</v>
      </c>
      <c r="AB2509" s="54">
        <f ca="1">VLOOKUP(CONCATENATE($F2509," ",$G2509),AllocFactorMatrix,(AB$4+1),FALSE)*$E2509</f>
        <v>94.945356290684757</v>
      </c>
      <c r="AC2509" s="54">
        <f ca="1">VLOOKUP(CONCATENATE($F2509," ",$G2509),AllocFactorMatrix,(AC$4+1),FALSE)*$E2509</f>
        <v>5962.0866940068818</v>
      </c>
      <c r="AD2509" s="54">
        <f ca="1">VLOOKUP(CONCATENATE($F2509," ",$G2509),AllocFactorMatrix,(AD$4+1),FALSE)*$E2509</f>
        <v>754.87519401403654</v>
      </c>
    </row>
    <row r="2510" spans="1:30" s="51" customFormat="1" hidden="1" outlineLevel="1">
      <c r="A2510" s="56"/>
      <c r="B2510" s="112"/>
      <c r="C2510" s="55"/>
      <c r="D2510" s="55"/>
      <c r="F2510" s="52" t="str">
        <f>F2517</f>
        <v>CUST_DEP_FXNL</v>
      </c>
      <c r="G2510" s="55" t="str">
        <f>$G$8</f>
        <v>PRODUCTION</v>
      </c>
      <c r="H2510" s="53">
        <f t="shared" ref="H2510:H2517" ca="1" si="1257">SUBTOTAL(9,I2510:AD2510)</f>
        <v>40719.251572576824</v>
      </c>
      <c r="I2510" s="54">
        <f ca="1">VLOOKUP(CONCATENATE($F2510," ",$G2510),AllocFactorMatrix,(I$4+1),FALSE)*$E2517</f>
        <v>29779.093561573358</v>
      </c>
      <c r="J2510" s="54">
        <f ca="1">VLOOKUP(CONCATENATE($F2510," ",$G2510),AllocFactorMatrix,(J$4+1),FALSE)*$E2517</f>
        <v>1623.77302742299</v>
      </c>
      <c r="K2510" s="54">
        <f ca="1">VLOOKUP(CONCATENATE($F2510," ",$G2510),AllocFactorMatrix,(K$4+1),FALSE)*$E2517</f>
        <v>3291.3376530880237</v>
      </c>
      <c r="L2510" s="54">
        <f ca="1">VLOOKUP(CONCATENATE($F2510," ",$G2510),AllocFactorMatrix,(L$4+1),FALSE)*$E2517</f>
        <v>344.89583177664969</v>
      </c>
      <c r="M2510" s="54">
        <f ca="1">VLOOKUP(CONCATENATE($F2510," ",$G2510),AllocFactorMatrix,(M$4+1),FALSE)*$E2517</f>
        <v>601.08472372972585</v>
      </c>
      <c r="N2510" s="54">
        <f t="shared" ref="N2510:N2517" ca="1" si="1258">SUBTOTAL(9,K2510:M2510)</f>
        <v>4237.318208594399</v>
      </c>
      <c r="O2510" s="54">
        <f ca="1">VLOOKUP(CONCATENATE($F2510," ",$G2510),AllocFactorMatrix,(O$4+1),FALSE)*$E2517</f>
        <v>1552.0996856232578</v>
      </c>
      <c r="P2510" s="54">
        <f ca="1">VLOOKUP(CONCATENATE($F2510," ",$G2510),AllocFactorMatrix,(P$4+1),FALSE)*$E2517</f>
        <v>931.92042804336506</v>
      </c>
      <c r="Q2510" s="54">
        <f ca="1">VLOOKUP(CONCATENATE($F2510," ",$G2510),AllocFactorMatrix,(Q$4+1),FALSE)*$E2517</f>
        <v>744.31357366855525</v>
      </c>
      <c r="R2510" s="54">
        <f ca="1">VLOOKUP(CONCATENATE($F2510," ",$G2510),AllocFactorMatrix,(R$4+1),FALSE)*$E2517</f>
        <v>0</v>
      </c>
      <c r="S2510" s="54">
        <f ca="1">SUBTOTAL(9,O2510:R2510)</f>
        <v>3228.3336873351782</v>
      </c>
      <c r="T2510" s="54">
        <f ca="1">VLOOKUP(CONCATENATE($F2510," ",$G2510),AllocFactorMatrix,(T$4+1),FALSE)*$E2517</f>
        <v>0</v>
      </c>
      <c r="U2510" s="54">
        <f ca="1">VLOOKUP(CONCATENATE($F2510," ",$G2510),AllocFactorMatrix,(U$4+1),FALSE)*$E2517</f>
        <v>684.54440535465858</v>
      </c>
      <c r="V2510" s="54">
        <f ca="1">VLOOKUP(CONCATENATE($F2510," ",$G2510),AllocFactorMatrix,(V$4+1),FALSE)*$E2517</f>
        <v>650.58970084387659</v>
      </c>
      <c r="W2510" s="54">
        <f ca="1">VLOOKUP(CONCATENATE($F2510," ",$G2510),AllocFactorMatrix,(W$4+1),FALSE)*$E2517</f>
        <v>473.77884125520171</v>
      </c>
      <c r="X2510" s="54">
        <f ca="1">SUBTOTAL(9,T2510:W2510)</f>
        <v>1808.9129474537369</v>
      </c>
      <c r="Y2510" s="54">
        <f ca="1">VLOOKUP(CONCATENATE($F2510," ",$G2510),AllocFactorMatrix,(Y$4+1),FALSE)*$E2517</f>
        <v>41.820140197156007</v>
      </c>
      <c r="Z2510" s="54">
        <f ca="1">VLOOKUP(CONCATENATE($F2510," ",$G2510),AllocFactorMatrix,(Z$4+1),FALSE)*$E2517</f>
        <v>0</v>
      </c>
      <c r="AA2510" s="54">
        <f t="shared" ref="AA2510:AA2517" ca="1" si="1259">SUBTOTAL(9,Y2510:Z2510)</f>
        <v>41.820140197156007</v>
      </c>
      <c r="AB2510" s="54">
        <f ca="1">VLOOKUP(CONCATENATE($F2510," ",$G2510),AllocFactorMatrix,(AB$4+1),FALSE)*$E2517</f>
        <v>0</v>
      </c>
      <c r="AC2510" s="54">
        <f ca="1">VLOOKUP(CONCATENATE($F2510," ",$G2510),AllocFactorMatrix,(AC$4+1),FALSE)*$E2517</f>
        <v>0</v>
      </c>
      <c r="AD2510" s="54">
        <f ca="1">VLOOKUP(CONCATENATE($F2510," ",$G2510),AllocFactorMatrix,(AD$4+1),FALSE)*$E2517</f>
        <v>0</v>
      </c>
    </row>
    <row r="2511" spans="1:30" s="51" customFormat="1" hidden="1" outlineLevel="1">
      <c r="A2511" s="56"/>
      <c r="B2511" s="112"/>
      <c r="C2511" s="55"/>
      <c r="D2511" s="55"/>
      <c r="F2511" s="52" t="str">
        <f>F2517</f>
        <v>CUST_DEP_FXNL</v>
      </c>
      <c r="G2511" s="55" t="str">
        <f>$G$9</f>
        <v>BULKTRAN</v>
      </c>
      <c r="H2511" s="53">
        <f t="shared" ca="1" si="1257"/>
        <v>20401.865738089946</v>
      </c>
      <c r="I2511" s="54">
        <f ca="1">VLOOKUP(CONCATENATE($F2511," ",$G2511),AllocFactorMatrix,(I$4+1),FALSE)*$E2517</f>
        <v>14003.29584504322</v>
      </c>
      <c r="J2511" s="54">
        <f ca="1">VLOOKUP(CONCATENATE($F2511," ",$G2511),AllocFactorMatrix,(J$4+1),FALSE)*$E2517</f>
        <v>820.29083912739895</v>
      </c>
      <c r="K2511" s="54">
        <f ca="1">VLOOKUP(CONCATENATE($F2511," ",$G2511),AllocFactorMatrix,(K$4+1),FALSE)*$E2517</f>
        <v>1848.7732595636244</v>
      </c>
      <c r="L2511" s="54">
        <f ca="1">VLOOKUP(CONCATENATE($F2511," ",$G2511),AllocFactorMatrix,(L$4+1),FALSE)*$E2517</f>
        <v>244.04736674106849</v>
      </c>
      <c r="M2511" s="54">
        <f ca="1">VLOOKUP(CONCATENATE($F2511," ",$G2511),AllocFactorMatrix,(M$4+1),FALSE)*$E2517</f>
        <v>309.84064133839433</v>
      </c>
      <c r="N2511" s="54">
        <f t="shared" ca="1" si="1258"/>
        <v>2402.6612676430868</v>
      </c>
      <c r="O2511" s="54">
        <f ca="1">VLOOKUP(CONCATENATE($F2511," ",$G2511),AllocFactorMatrix,(O$4+1),FALSE)*$E2517</f>
        <v>871.18856741553964</v>
      </c>
      <c r="P2511" s="54">
        <f ca="1">VLOOKUP(CONCATENATE($F2511," ",$G2511),AllocFactorMatrix,(P$4+1),FALSE)*$E2517</f>
        <v>538.47930833341024</v>
      </c>
      <c r="Q2511" s="54">
        <f ca="1">VLOOKUP(CONCATENATE($F2511," ",$G2511),AllocFactorMatrix,(Q$4+1),FALSE)*$E2517</f>
        <v>502.44905661501434</v>
      </c>
      <c r="R2511" s="54">
        <f ca="1">VLOOKUP(CONCATENATE($F2511," ",$G2511),AllocFactorMatrix,(R$4+1),FALSE)*$E2517</f>
        <v>0</v>
      </c>
      <c r="S2511" s="54">
        <f t="shared" ref="S2511:S2517" ca="1" si="1260">SUBTOTAL(9,O2511:R2511)</f>
        <v>1912.1169323639642</v>
      </c>
      <c r="T2511" s="54">
        <f ca="1">VLOOKUP(CONCATENATE($F2511," ",$G2511),AllocFactorMatrix,(T$4+1),FALSE)*$E2517</f>
        <v>0</v>
      </c>
      <c r="U2511" s="54">
        <f ca="1">VLOOKUP(CONCATENATE($F2511," ",$G2511),AllocFactorMatrix,(U$4+1),FALSE)*$E2517</f>
        <v>434.46215381104332</v>
      </c>
      <c r="V2511" s="54">
        <f ca="1">VLOOKUP(CONCATENATE($F2511," ",$G2511),AllocFactorMatrix,(V$4+1),FALSE)*$E2517</f>
        <v>402.39158081057451</v>
      </c>
      <c r="W2511" s="54">
        <f ca="1">VLOOKUP(CONCATENATE($F2511," ",$G2511),AllocFactorMatrix,(W$4+1),FALSE)*$E2517</f>
        <v>402.18846029581823</v>
      </c>
      <c r="X2511" s="54">
        <f t="shared" ref="X2511:X2517" ca="1" si="1261">SUBTOTAL(9,T2511:W2511)</f>
        <v>1239.0421949174361</v>
      </c>
      <c r="Y2511" s="54">
        <f ca="1">VLOOKUP(CONCATENATE($F2511," ",$G2511),AllocFactorMatrix,(Y$4+1),FALSE)*$E2517</f>
        <v>24.458658994840565</v>
      </c>
      <c r="Z2511" s="54">
        <f ca="1">VLOOKUP(CONCATENATE($F2511," ",$G2511),AllocFactorMatrix,(Z$4+1),FALSE)*$E2517</f>
        <v>0</v>
      </c>
      <c r="AA2511" s="54">
        <f t="shared" ca="1" si="1259"/>
        <v>24.458658994840565</v>
      </c>
      <c r="AB2511" s="54">
        <f ca="1">VLOOKUP(CONCATENATE($F2511," ",$G2511),AllocFactorMatrix,(AB$4+1),FALSE)*$E2517</f>
        <v>0</v>
      </c>
      <c r="AC2511" s="54">
        <f ca="1">VLOOKUP(CONCATENATE($F2511," ",$G2511),AllocFactorMatrix,(AC$4+1),FALSE)*$E2517</f>
        <v>0</v>
      </c>
      <c r="AD2511" s="54">
        <f ca="1">VLOOKUP(CONCATENATE($F2511," ",$G2511),AllocFactorMatrix,(AD$4+1),FALSE)*$E2517</f>
        <v>0</v>
      </c>
    </row>
    <row r="2512" spans="1:30" s="51" customFormat="1" hidden="1" outlineLevel="1">
      <c r="A2512" s="56"/>
      <c r="B2512" s="112"/>
      <c r="C2512" s="55"/>
      <c r="D2512" s="55"/>
      <c r="F2512" s="52" t="str">
        <f>F2517</f>
        <v>CUST_DEP_FXNL</v>
      </c>
      <c r="G2512" s="55" t="str">
        <f>$G$10</f>
        <v>SUBTRAN</v>
      </c>
      <c r="H2512" s="53">
        <f t="shared" ca="1" si="1257"/>
        <v>4379.8568468210997</v>
      </c>
      <c r="I2512" s="54">
        <f ca="1">VLOOKUP(CONCATENATE($F2512," ",$G2512),AllocFactorMatrix,(I$4+1),FALSE)*$E2517</f>
        <v>3040.4109324301194</v>
      </c>
      <c r="J2512" s="54">
        <f ca="1">VLOOKUP(CONCATENATE($F2512," ",$G2512),AllocFactorMatrix,(J$4+1),FALSE)*$E2517</f>
        <v>173.87893378697257</v>
      </c>
      <c r="K2512" s="54">
        <f ca="1">VLOOKUP(CONCATENATE($F2512," ",$G2512),AllocFactorMatrix,(K$4+1),FALSE)*$E2517</f>
        <v>389.21493072096797</v>
      </c>
      <c r="L2512" s="54">
        <f ca="1">VLOOKUP(CONCATENATE($F2512," ",$G2512),AllocFactorMatrix,(L$4+1),FALSE)*$E2517</f>
        <v>50.419543227495545</v>
      </c>
      <c r="M2512" s="54">
        <f ca="1">VLOOKUP(CONCATENATE($F2512," ",$G2512),AllocFactorMatrix,(M$4+1),FALSE)*$E2517</f>
        <v>85.014507734866086</v>
      </c>
      <c r="N2512" s="54">
        <f t="shared" ca="1" si="1258"/>
        <v>524.64898168332957</v>
      </c>
      <c r="O2512" s="54">
        <f ca="1">VLOOKUP(CONCATENATE($F2512," ",$G2512),AllocFactorMatrix,(O$4+1),FALSE)*$E2517</f>
        <v>182.28837984310559</v>
      </c>
      <c r="P2512" s="54">
        <f ca="1">VLOOKUP(CONCATENATE($F2512," ",$G2512),AllocFactorMatrix,(P$4+1),FALSE)*$E2517</f>
        <v>112.41175721190214</v>
      </c>
      <c r="Q2512" s="54">
        <f ca="1">VLOOKUP(CONCATENATE($F2512," ",$G2512),AllocFactorMatrix,(Q$4+1),FALSE)*$E2517</f>
        <v>138.11344831448369</v>
      </c>
      <c r="R2512" s="54">
        <f ca="1">VLOOKUP(CONCATENATE($F2512," ",$G2512),AllocFactorMatrix,(R$4+1),FALSE)*$E2517</f>
        <v>0</v>
      </c>
      <c r="S2512" s="54">
        <f t="shared" ca="1" si="1260"/>
        <v>432.81358536949142</v>
      </c>
      <c r="T2512" s="54">
        <f ca="1">VLOOKUP(CONCATENATE($F2512," ",$G2512),AllocFactorMatrix,(T$4+1),FALSE)*$E2517</f>
        <v>0</v>
      </c>
      <c r="U2512" s="54">
        <f ca="1">VLOOKUP(CONCATENATE($F2512," ",$G2512),AllocFactorMatrix,(U$4+1),FALSE)*$E2517</f>
        <v>90.902024583962771</v>
      </c>
      <c r="V2512" s="54">
        <f ca="1">VLOOKUP(CONCATENATE($F2512," ",$G2512),AllocFactorMatrix,(V$4+1),FALSE)*$E2517</f>
        <v>110.98115651890305</v>
      </c>
      <c r="W2512" s="54">
        <f ca="1">VLOOKUP(CONCATENATE($F2512," ",$G2512),AllocFactorMatrix,(W$4+1),FALSE)*$E2517</f>
        <v>0</v>
      </c>
      <c r="X2512" s="54">
        <f t="shared" ca="1" si="1261"/>
        <v>201.88318110286582</v>
      </c>
      <c r="Y2512" s="54">
        <f ca="1">VLOOKUP(CONCATENATE($F2512," ",$G2512),AllocFactorMatrix,(Y$4+1),FALSE)*$E2517</f>
        <v>5.0156371333766314</v>
      </c>
      <c r="Z2512" s="54">
        <f ca="1">VLOOKUP(CONCATENATE($F2512," ",$G2512),AllocFactorMatrix,(Z$4+1),FALSE)*$E2517</f>
        <v>0</v>
      </c>
      <c r="AA2512" s="54">
        <f t="shared" ca="1" si="1259"/>
        <v>5.0156371333766314</v>
      </c>
      <c r="AB2512" s="54">
        <f ca="1">VLOOKUP(CONCATENATE($F2512," ",$G2512),AllocFactorMatrix,(AB$4+1),FALSE)*$E2517</f>
        <v>0</v>
      </c>
      <c r="AC2512" s="54">
        <f ca="1">VLOOKUP(CONCATENATE($F2512," ",$G2512),AllocFactorMatrix,(AC$4+1),FALSE)*$E2517</f>
        <v>1.2055953149437604</v>
      </c>
      <c r="AD2512" s="54">
        <f ca="1">VLOOKUP(CONCATENATE($F2512," ",$G2512),AllocFactorMatrix,(AD$4+1),FALSE)*$E2517</f>
        <v>0</v>
      </c>
    </row>
    <row r="2513" spans="1:30" s="51" customFormat="1" hidden="1" outlineLevel="1">
      <c r="A2513" s="56"/>
      <c r="B2513" s="112"/>
      <c r="C2513" s="55"/>
      <c r="D2513" s="55"/>
      <c r="F2513" s="52" t="str">
        <f>F2517</f>
        <v>CUST_DEP_FXNL</v>
      </c>
      <c r="G2513" s="55" t="str">
        <f>$G$11</f>
        <v>DISTPRI</v>
      </c>
      <c r="H2513" s="53">
        <f t="shared" ca="1" si="1257"/>
        <v>25312.032823915597</v>
      </c>
      <c r="I2513" s="54">
        <f ca="1">VLOOKUP(CONCATENATE($F2513," ",$G2513),AllocFactorMatrix,(I$4+1),FALSE)*$E2517</f>
        <v>19150.238479732121</v>
      </c>
      <c r="J2513" s="54">
        <f ca="1">VLOOKUP(CONCATENATE($F2513," ",$G2513),AllocFactorMatrix,(J$4+1),FALSE)*$E2517</f>
        <v>1069.6835252790711</v>
      </c>
      <c r="K2513" s="54">
        <f ca="1">VLOOKUP(CONCATENATE($F2513," ",$G2513),AllocFactorMatrix,(K$4+1),FALSE)*$E2517</f>
        <v>2389.8715673431334</v>
      </c>
      <c r="L2513" s="54">
        <f ca="1">VLOOKUP(CONCATENATE($F2513," ",$G2513),AllocFactorMatrix,(L$4+1),FALSE)*$E2517</f>
        <v>309.74970691763235</v>
      </c>
      <c r="M2513" s="54">
        <f ca="1">VLOOKUP(CONCATENATE($F2513," ",$G2513),AllocFactorMatrix,(M$4+1),FALSE)*$E2517</f>
        <v>0</v>
      </c>
      <c r="N2513" s="54">
        <f t="shared" ca="1" si="1258"/>
        <v>2699.6212742607659</v>
      </c>
      <c r="O2513" s="54">
        <f ca="1">VLOOKUP(CONCATENATE($F2513," ",$G2513),AllocFactorMatrix,(O$4+1),FALSE)*$E2517</f>
        <v>1110.8633609106307</v>
      </c>
      <c r="P2513" s="54">
        <f ca="1">VLOOKUP(CONCATENATE($F2513," ",$G2513),AllocFactorMatrix,(P$4+1),FALSE)*$E2517</f>
        <v>686.33029289396586</v>
      </c>
      <c r="Q2513" s="54">
        <f ca="1">VLOOKUP(CONCATENATE($F2513," ",$G2513),AllocFactorMatrix,(Q$4+1),FALSE)*$E2517</f>
        <v>0</v>
      </c>
      <c r="R2513" s="54">
        <f ca="1">VLOOKUP(CONCATENATE($F2513," ",$G2513),AllocFactorMatrix,(R$4+1),FALSE)*$E2517</f>
        <v>0</v>
      </c>
      <c r="S2513" s="54">
        <f t="shared" ca="1" si="1260"/>
        <v>1797.1936538045966</v>
      </c>
      <c r="T2513" s="54">
        <f ca="1">VLOOKUP(CONCATENATE($F2513," ",$G2513),AllocFactorMatrix,(T$4+1),FALSE)*$E2517</f>
        <v>0</v>
      </c>
      <c r="U2513" s="54">
        <f ca="1">VLOOKUP(CONCATENATE($F2513," ",$G2513),AllocFactorMatrix,(U$4+1),FALSE)*$E2517</f>
        <v>557.16518519564306</v>
      </c>
      <c r="V2513" s="54">
        <f ca="1">VLOOKUP(CONCATENATE($F2513," ",$G2513),AllocFactorMatrix,(V$4+1),FALSE)*$E2517</f>
        <v>0</v>
      </c>
      <c r="W2513" s="54">
        <f ca="1">VLOOKUP(CONCATENATE($F2513," ",$G2513),AllocFactorMatrix,(W$4+1),FALSE)*$E2517</f>
        <v>0</v>
      </c>
      <c r="X2513" s="54">
        <f t="shared" ca="1" si="1261"/>
        <v>557.16518519564306</v>
      </c>
      <c r="Y2513" s="54">
        <f ca="1">VLOOKUP(CONCATENATE($F2513," ",$G2513),AllocFactorMatrix,(Y$4+1),FALSE)*$E2517</f>
        <v>30.62365708573785</v>
      </c>
      <c r="Z2513" s="54">
        <f ca="1">VLOOKUP(CONCATENATE($F2513," ",$G2513),AllocFactorMatrix,(Z$4+1),FALSE)*$E2517</f>
        <v>0</v>
      </c>
      <c r="AA2513" s="54">
        <f t="shared" ca="1" si="1259"/>
        <v>30.62365708573785</v>
      </c>
      <c r="AB2513" s="54">
        <f ca="1">VLOOKUP(CONCATENATE($F2513," ",$G2513),AllocFactorMatrix,(AB$4+1),FALSE)*$E2517</f>
        <v>0</v>
      </c>
      <c r="AC2513" s="54">
        <f ca="1">VLOOKUP(CONCATENATE($F2513," ",$G2513),AllocFactorMatrix,(AC$4+1),FALSE)*$E2517</f>
        <v>7.5070485576690356</v>
      </c>
      <c r="AD2513" s="54">
        <f ca="1">VLOOKUP(CONCATENATE($F2513," ",$G2513),AllocFactorMatrix,(AD$4+1),FALSE)*$E2517</f>
        <v>0</v>
      </c>
    </row>
    <row r="2514" spans="1:30" s="51" customFormat="1" hidden="1" outlineLevel="1">
      <c r="A2514" s="56"/>
      <c r="B2514" s="112"/>
      <c r="C2514" s="55"/>
      <c r="D2514" s="55"/>
      <c r="F2514" s="52" t="str">
        <f>F2517</f>
        <v>CUST_DEP_FXNL</v>
      </c>
      <c r="G2514" s="55" t="str">
        <f>$G$12</f>
        <v>DISTSEC</v>
      </c>
      <c r="H2514" s="53">
        <f t="shared" ca="1" si="1257"/>
        <v>13330.21197718692</v>
      </c>
      <c r="I2514" s="54">
        <f ca="1">VLOOKUP(CONCATENATE($F2514," ",$G2514),AllocFactorMatrix,(I$4+1),FALSE)*$E2517</f>
        <v>11024.543080060048</v>
      </c>
      <c r="J2514" s="54">
        <f ca="1">VLOOKUP(CONCATENATE($F2514," ",$G2514),AllocFactorMatrix,(J$4+1),FALSE)*$E2517</f>
        <v>629.81963345327347</v>
      </c>
      <c r="K2514" s="54">
        <f ca="1">VLOOKUP(CONCATENATE($F2514," ",$G2514),AllocFactorMatrix,(K$4+1),FALSE)*$E2517</f>
        <v>1169.3301714335705</v>
      </c>
      <c r="L2514" s="54">
        <f ca="1">VLOOKUP(CONCATENATE($F2514," ",$G2514),AllocFactorMatrix,(L$4+1),FALSE)*$E2517</f>
        <v>0</v>
      </c>
      <c r="M2514" s="54">
        <f ca="1">VLOOKUP(CONCATENATE($F2514," ",$G2514),AllocFactorMatrix,(M$4+1),FALSE)*$E2517</f>
        <v>0</v>
      </c>
      <c r="N2514" s="54">
        <f t="shared" ca="1" si="1258"/>
        <v>1169.3301714335705</v>
      </c>
      <c r="O2514" s="54">
        <f ca="1">VLOOKUP(CONCATENATE($F2514," ",$G2514),AllocFactorMatrix,(O$4+1),FALSE)*$E2517</f>
        <v>461.89324971600564</v>
      </c>
      <c r="P2514" s="54">
        <f ca="1">VLOOKUP(CONCATENATE($F2514," ",$G2514),AllocFactorMatrix,(P$4+1),FALSE)*$E2517</f>
        <v>0</v>
      </c>
      <c r="Q2514" s="54">
        <f ca="1">VLOOKUP(CONCATENATE($F2514," ",$G2514),AllocFactorMatrix,(Q$4+1),FALSE)*$E2517</f>
        <v>0</v>
      </c>
      <c r="R2514" s="54">
        <f ca="1">VLOOKUP(CONCATENATE($F2514," ",$G2514),AllocFactorMatrix,(R$4+1),FALSE)*$E2517</f>
        <v>0</v>
      </c>
      <c r="S2514" s="54">
        <f t="shared" ca="1" si="1260"/>
        <v>461.89324971600564</v>
      </c>
      <c r="T2514" s="54">
        <f ca="1">VLOOKUP(CONCATENATE($F2514," ",$G2514),AllocFactorMatrix,(T$4+1),FALSE)*$E2517</f>
        <v>0</v>
      </c>
      <c r="U2514" s="54">
        <f ca="1">VLOOKUP(CONCATENATE($F2514," ",$G2514),AllocFactorMatrix,(U$4+1),FALSE)*$E2517</f>
        <v>0</v>
      </c>
      <c r="V2514" s="54">
        <f ca="1">VLOOKUP(CONCATENATE($F2514," ",$G2514),AllocFactorMatrix,(V$4+1),FALSE)*$E2517</f>
        <v>0</v>
      </c>
      <c r="W2514" s="54">
        <f ca="1">VLOOKUP(CONCATENATE($F2514," ",$G2514),AllocFactorMatrix,(W$4+1),FALSE)*$E2517</f>
        <v>0</v>
      </c>
      <c r="X2514" s="54">
        <f t="shared" ca="1" si="1261"/>
        <v>0</v>
      </c>
      <c r="Y2514" s="54">
        <f ca="1">VLOOKUP(CONCATENATE($F2514," ",$G2514),AllocFactorMatrix,(Y$4+1),FALSE)*$E2517</f>
        <v>15.57497470549554</v>
      </c>
      <c r="Z2514" s="54">
        <f ca="1">VLOOKUP(CONCATENATE($F2514," ",$G2514),AllocFactorMatrix,(Z$4+1),FALSE)*$E2517</f>
        <v>0</v>
      </c>
      <c r="AA2514" s="54">
        <f t="shared" ca="1" si="1259"/>
        <v>15.57497470549554</v>
      </c>
      <c r="AB2514" s="54">
        <f ca="1">VLOOKUP(CONCATENATE($F2514," ",$G2514),AllocFactorMatrix,(AB$4+1),FALSE)*$E2517</f>
        <v>0</v>
      </c>
      <c r="AC2514" s="54">
        <f ca="1">VLOOKUP(CONCATENATE($F2514," ",$G2514),AllocFactorMatrix,(AC$4+1),FALSE)*$E2517</f>
        <v>29.050867818526232</v>
      </c>
      <c r="AD2514" s="54">
        <f ca="1">VLOOKUP(CONCATENATE($F2514," ",$G2514),AllocFactorMatrix,(AD$4+1),FALSE)*$E2517</f>
        <v>0</v>
      </c>
    </row>
    <row r="2515" spans="1:30" s="51" customFormat="1" hidden="1" outlineLevel="1">
      <c r="A2515" s="56"/>
      <c r="B2515" s="112"/>
      <c r="C2515" s="55"/>
      <c r="D2515" s="55"/>
      <c r="F2515" s="52" t="str">
        <f>F2517</f>
        <v>CUST_DEP_FXNL</v>
      </c>
      <c r="G2515" s="55" t="str">
        <f>$G$13</f>
        <v>ENERGY</v>
      </c>
      <c r="H2515" s="53">
        <f t="shared" ca="1" si="1257"/>
        <v>279.8985064780706</v>
      </c>
      <c r="I2515" s="54">
        <f ca="1">VLOOKUP(CONCATENATE($F2515," ",$G2515),AllocFactorMatrix,(I$4+1),FALSE)*$E2517</f>
        <v>170.0538050824334</v>
      </c>
      <c r="J2515" s="54">
        <f ca="1">VLOOKUP(CONCATENATE($F2515," ",$G2515),AllocFactorMatrix,(J$4+1),FALSE)*$E2517</f>
        <v>13.05931082394749</v>
      </c>
      <c r="K2515" s="54">
        <f ca="1">VLOOKUP(CONCATENATE($F2515," ",$G2515),AllocFactorMatrix,(K$4+1),FALSE)*$E2517</f>
        <v>26.959540216088921</v>
      </c>
      <c r="L2515" s="54">
        <f ca="1">VLOOKUP(CONCATENATE($F2515," ",$G2515),AllocFactorMatrix,(L$4+1),FALSE)*$E2517</f>
        <v>3.5933716096362325</v>
      </c>
      <c r="M2515" s="54">
        <f ca="1">VLOOKUP(CONCATENATE($F2515," ",$G2515),AllocFactorMatrix,(M$4+1),FALSE)*$E2517</f>
        <v>4.4848387409069206</v>
      </c>
      <c r="N2515" s="54">
        <f t="shared" ca="1" si="1258"/>
        <v>35.037750566632077</v>
      </c>
      <c r="O2515" s="54">
        <f ca="1">VLOOKUP(CONCATENATE($F2515," ",$G2515),AllocFactorMatrix,(O$4+1),FALSE)*$E2517</f>
        <v>15.236917724140893</v>
      </c>
      <c r="P2515" s="54">
        <f ca="1">VLOOKUP(CONCATENATE($F2515," ",$G2515),AllocFactorMatrix,(P$4+1),FALSE)*$E2517</f>
        <v>9.3699627339898424</v>
      </c>
      <c r="Q2515" s="54">
        <f ca="1">VLOOKUP(CONCATENATE($F2515," ",$G2515),AllocFactorMatrix,(Q$4+1),FALSE)*$E2517</f>
        <v>8.791243135234339</v>
      </c>
      <c r="R2515" s="54">
        <f ca="1">VLOOKUP(CONCATENATE($F2515," ",$G2515),AllocFactorMatrix,(R$4+1),FALSE)*$E2517</f>
        <v>0</v>
      </c>
      <c r="S2515" s="54">
        <f t="shared" ca="1" si="1260"/>
        <v>33.398123593365071</v>
      </c>
      <c r="T2515" s="54">
        <f ca="1">VLOOKUP(CONCATENATE($F2515," ",$G2515),AllocFactorMatrix,(T$4+1),FALSE)*$E2517</f>
        <v>0</v>
      </c>
      <c r="U2515" s="54">
        <f ca="1">VLOOKUP(CONCATENATE($F2515," ",$G2515),AllocFactorMatrix,(U$4+1),FALSE)*$E2517</f>
        <v>8.9439512507909722</v>
      </c>
      <c r="V2515" s="54">
        <f ca="1">VLOOKUP(CONCATENATE($F2515," ",$G2515),AllocFactorMatrix,(V$4+1),FALSE)*$E2517</f>
        <v>8.8990303626329101</v>
      </c>
      <c r="W2515" s="54">
        <f ca="1">VLOOKUP(CONCATENATE($F2515," ",$G2515),AllocFactorMatrix,(W$4+1),FALSE)*$E2517</f>
        <v>9.3447229655255857</v>
      </c>
      <c r="X2515" s="54">
        <f t="shared" ca="1" si="1261"/>
        <v>27.187704578949464</v>
      </c>
      <c r="Y2515" s="54">
        <f ca="1">VLOOKUP(CONCATENATE($F2515," ",$G2515),AllocFactorMatrix,(Y$4+1),FALSE)*$E2517</f>
        <v>0.37739605108833507</v>
      </c>
      <c r="Z2515" s="54">
        <f ca="1">VLOOKUP(CONCATENATE($F2515," ",$G2515),AllocFactorMatrix,(Z$4+1),FALSE)*$E2517</f>
        <v>0</v>
      </c>
      <c r="AA2515" s="54">
        <f t="shared" ca="1" si="1259"/>
        <v>0.37739605108833507</v>
      </c>
      <c r="AB2515" s="54">
        <f ca="1">VLOOKUP(CONCATENATE($F2515," ",$G2515),AllocFactorMatrix,(AB$4+1),FALSE)*$E2517</f>
        <v>0</v>
      </c>
      <c r="AC2515" s="54">
        <f ca="1">VLOOKUP(CONCATENATE($F2515," ",$G2515),AllocFactorMatrix,(AC$4+1),FALSE)*$E2517</f>
        <v>0.78441578165475956</v>
      </c>
      <c r="AD2515" s="54">
        <f ca="1">VLOOKUP(CONCATENATE($F2515," ",$G2515),AllocFactorMatrix,(AD$4+1),FALSE)*$E2517</f>
        <v>0</v>
      </c>
    </row>
    <row r="2516" spans="1:30" s="51" customFormat="1" hidden="1" outlineLevel="1">
      <c r="A2516" s="56"/>
      <c r="B2516" s="112"/>
      <c r="C2516" s="55"/>
      <c r="D2516" s="55"/>
      <c r="F2516" s="52" t="str">
        <f>F2517</f>
        <v>CUST_DEP_FXNL</v>
      </c>
      <c r="G2516" s="55" t="str">
        <f>$G$14</f>
        <v>CUSTOMER</v>
      </c>
      <c r="H2516" s="53">
        <f t="shared" ca="1" si="1257"/>
        <v>5976.8825349315366</v>
      </c>
      <c r="I2516" s="54">
        <f ca="1">VLOOKUP(CONCATENATE($F2516," ",$G2516),AllocFactorMatrix,(I$4+1),FALSE)*$E2517</f>
        <v>3319.2213593717879</v>
      </c>
      <c r="J2516" s="54">
        <f ca="1">VLOOKUP(CONCATENATE($F2516," ",$G2516),AllocFactorMatrix,(J$4+1),FALSE)*$E2517</f>
        <v>1030.4469907036885</v>
      </c>
      <c r="K2516" s="54">
        <f ca="1">VLOOKUP(CONCATENATE($F2516," ",$G2516),AllocFactorMatrix,(K$4+1),FALSE)*$E2517</f>
        <v>179.98357087637109</v>
      </c>
      <c r="L2516" s="54">
        <f ca="1">VLOOKUP(CONCATENATE($F2516," ",$G2516),AllocFactorMatrix,(L$4+1),FALSE)*$E2517</f>
        <v>243.64846849464138</v>
      </c>
      <c r="M2516" s="54">
        <f ca="1">VLOOKUP(CONCATENATE($F2516," ",$G2516),AllocFactorMatrix,(M$4+1),FALSE)*$E2517</f>
        <v>535.43275810961052</v>
      </c>
      <c r="N2516" s="54">
        <f t="shared" ca="1" si="1258"/>
        <v>959.06479748062293</v>
      </c>
      <c r="O2516" s="54">
        <f ca="1">VLOOKUP(CONCATENATE($F2516," ",$G2516),AllocFactorMatrix,(O$4+1),FALSE)*$E2517</f>
        <v>31.662777116316221</v>
      </c>
      <c r="P2516" s="54">
        <f ca="1">VLOOKUP(CONCATENATE($F2516," ",$G2516),AllocFactorMatrix,(P$4+1),FALSE)*$E2517</f>
        <v>31.101527342273531</v>
      </c>
      <c r="Q2516" s="54">
        <f ca="1">VLOOKUP(CONCATENATE($F2516," ",$G2516),AllocFactorMatrix,(Q$4+1),FALSE)*$E2517</f>
        <v>139.50426451765537</v>
      </c>
      <c r="R2516" s="54">
        <f ca="1">VLOOKUP(CONCATENATE($F2516," ",$G2516),AllocFactorMatrix,(R$4+1),FALSE)*$E2517</f>
        <v>0</v>
      </c>
      <c r="S2516" s="54">
        <f t="shared" ca="1" si="1260"/>
        <v>202.26856897624512</v>
      </c>
      <c r="T2516" s="54">
        <f ca="1">VLOOKUP(CONCATENATE($F2516," ",$G2516),AllocFactorMatrix,(T$4+1),FALSE)*$E2517</f>
        <v>0</v>
      </c>
      <c r="U2516" s="54">
        <f ca="1">VLOOKUP(CONCATENATE($F2516," ",$G2516),AllocFactorMatrix,(U$4+1),FALSE)*$E2517</f>
        <v>4.852466192416939</v>
      </c>
      <c r="V2516" s="54">
        <f ca="1">VLOOKUP(CONCATENATE($F2516," ",$G2516),AllocFactorMatrix,(V$4+1),FALSE)*$E2517</f>
        <v>4.5788543729783298</v>
      </c>
      <c r="W2516" s="54">
        <f ca="1">VLOOKUP(CONCATENATE($F2516," ",$G2516),AllocFactorMatrix,(W$4+1),FALSE)*$E2517</f>
        <v>4.5424500261477023</v>
      </c>
      <c r="X2516" s="54">
        <f t="shared" ca="1" si="1261"/>
        <v>13.973770591542969</v>
      </c>
      <c r="Y2516" s="54">
        <f ca="1">VLOOKUP(CONCATENATE($F2516," ",$G2516),AllocFactorMatrix,(Y$4+1),FALSE)*$E2517</f>
        <v>0.8013048319244227</v>
      </c>
      <c r="Z2516" s="54">
        <f ca="1">VLOOKUP(CONCATENATE($F2516," ",$G2516),AllocFactorMatrix,(Z$4+1),FALSE)*$E2517</f>
        <v>0</v>
      </c>
      <c r="AA2516" s="54">
        <f t="shared" ca="1" si="1259"/>
        <v>0.8013048319244227</v>
      </c>
      <c r="AB2516" s="54">
        <f ca="1">VLOOKUP(CONCATENATE($F2516," ",$G2516),AllocFactorMatrix,(AB$4+1),FALSE)*$E2517</f>
        <v>0</v>
      </c>
      <c r="AC2516" s="54">
        <f ca="1">VLOOKUP(CONCATENATE($F2516," ",$G2516),AllocFactorMatrix,(AC$4+1),FALSE)*$E2517</f>
        <v>451.10574297572362</v>
      </c>
      <c r="AD2516" s="54">
        <f ca="1">VLOOKUP(CONCATENATE($F2516," ",$G2516),AllocFactorMatrix,(AD$4+1),FALSE)*$E2517</f>
        <v>0</v>
      </c>
    </row>
    <row r="2517" spans="1:30" s="51" customFormat="1" collapsed="1">
      <c r="A2517" s="56"/>
      <c r="B2517" s="112"/>
      <c r="C2517" s="55"/>
      <c r="D2517" s="99" t="s">
        <v>331</v>
      </c>
      <c r="E2517" s="61">
        <v>110400</v>
      </c>
      <c r="F2517" s="97" t="s">
        <v>372</v>
      </c>
      <c r="G2517" s="55" t="str">
        <f>$G$15</f>
        <v>TOTAL</v>
      </c>
      <c r="H2517" s="53">
        <f t="shared" ca="1" si="1257"/>
        <v>110400</v>
      </c>
      <c r="I2517" s="54">
        <f ca="1">VLOOKUP(CONCATENATE($F2517," ",$G2517),AllocFactorMatrix,(I$4+1),FALSE)*$E2517</f>
        <v>80486.857063293093</v>
      </c>
      <c r="J2517" s="54">
        <f ca="1">VLOOKUP(CONCATENATE($F2517," ",$G2517),AllocFactorMatrix,(J$4+1),FALSE)*$E2517</f>
        <v>5360.9522605973425</v>
      </c>
      <c r="K2517" s="54">
        <f ca="1">VLOOKUP(CONCATENATE($F2517," ",$G2517),AllocFactorMatrix,(K$4+1),FALSE)*$E2517</f>
        <v>9295.4706932417794</v>
      </c>
      <c r="L2517" s="54">
        <f ca="1">VLOOKUP(CONCATENATE($F2517," ",$G2517),AllocFactorMatrix,(L$4+1),FALSE)*$E2517</f>
        <v>1196.3542887671235</v>
      </c>
      <c r="M2517" s="54">
        <f ca="1">VLOOKUP(CONCATENATE($F2517," ",$G2517),AllocFactorMatrix,(M$4+1),FALSE)*$E2517</f>
        <v>1535.8574696535038</v>
      </c>
      <c r="N2517" s="54">
        <f t="shared" ca="1" si="1258"/>
        <v>12027.682451662406</v>
      </c>
      <c r="O2517" s="54">
        <f ca="1">VLOOKUP(CONCATENATE($F2517," ",$G2517),AllocFactorMatrix,(O$4+1),FALSE)*$E2517</f>
        <v>4225.232938348996</v>
      </c>
      <c r="P2517" s="54">
        <f ca="1">VLOOKUP(CONCATENATE($F2517," ",$G2517),AllocFactorMatrix,(P$4+1),FALSE)*$E2517</f>
        <v>2309.6132765589064</v>
      </c>
      <c r="Q2517" s="54">
        <f ca="1">VLOOKUP(CONCATENATE($F2517," ",$G2517),AllocFactorMatrix,(Q$4+1),FALSE)*$E2517</f>
        <v>1533.1715862509429</v>
      </c>
      <c r="R2517" s="54">
        <f ca="1">VLOOKUP(CONCATENATE($F2517," ",$G2517),AllocFactorMatrix,(R$4+1),FALSE)*$E2517</f>
        <v>0</v>
      </c>
      <c r="S2517" s="54">
        <f t="shared" ca="1" si="1260"/>
        <v>8068.017801158845</v>
      </c>
      <c r="T2517" s="54">
        <f ca="1">VLOOKUP(CONCATENATE($F2517," ",$G2517),AllocFactorMatrix,(T$4+1),FALSE)*$E2517</f>
        <v>0</v>
      </c>
      <c r="U2517" s="54">
        <f ca="1">VLOOKUP(CONCATENATE($F2517," ",$G2517),AllocFactorMatrix,(U$4+1),FALSE)*$E2517</f>
        <v>1780.8701863885155</v>
      </c>
      <c r="V2517" s="54">
        <f ca="1">VLOOKUP(CONCATENATE($F2517," ",$G2517),AllocFactorMatrix,(V$4+1),FALSE)*$E2517</f>
        <v>1177.4403229089655</v>
      </c>
      <c r="W2517" s="54">
        <f ca="1">VLOOKUP(CONCATENATE($F2517," ",$G2517),AllocFactorMatrix,(W$4+1),FALSE)*$E2517</f>
        <v>889.8544745426932</v>
      </c>
      <c r="X2517" s="54">
        <f t="shared" ca="1" si="1261"/>
        <v>3848.1649838401745</v>
      </c>
      <c r="Y2517" s="54">
        <f ca="1">VLOOKUP(CONCATENATE($F2517," ",$G2517),AllocFactorMatrix,(Y$4+1),FALSE)*$E2517</f>
        <v>118.67176899961937</v>
      </c>
      <c r="Z2517" s="54">
        <f ca="1">VLOOKUP(CONCATENATE($F2517," ",$G2517),AllocFactorMatrix,(Z$4+1),FALSE)*$E2517</f>
        <v>0</v>
      </c>
      <c r="AA2517" s="54">
        <f t="shared" ca="1" si="1259"/>
        <v>118.67176899961937</v>
      </c>
      <c r="AB2517" s="54">
        <f ca="1">VLOOKUP(CONCATENATE($F2517," ",$G2517),AllocFactorMatrix,(AB$4+1),FALSE)*$E2517</f>
        <v>0</v>
      </c>
      <c r="AC2517" s="54">
        <f ca="1">VLOOKUP(CONCATENATE($F2517," ",$G2517),AllocFactorMatrix,(AC$4+1),FALSE)*$E2517</f>
        <v>489.6536704485174</v>
      </c>
      <c r="AD2517" s="54">
        <f ca="1">VLOOKUP(CONCATENATE($F2517," ",$G2517),AllocFactorMatrix,(AD$4+1),FALSE)*$E2517</f>
        <v>0</v>
      </c>
    </row>
    <row r="2518" spans="1:30" s="51" customFormat="1" hidden="1" outlineLevel="1">
      <c r="A2518" s="56"/>
      <c r="B2518" s="112"/>
      <c r="C2518" s="55"/>
      <c r="D2518" s="99"/>
      <c r="G2518" s="55" t="str">
        <f>$G$8</f>
        <v>PRODUCTION</v>
      </c>
      <c r="H2518" s="53">
        <f t="shared" ref="H2518:AD2518" ca="1" si="1262">+H2454+H2462+H2470+H2478+H2486+H2494+H2502+H2510</f>
        <v>1717190.6409557329</v>
      </c>
      <c r="I2518" s="53">
        <f t="shared" ca="1" si="1262"/>
        <v>960566.88417862554</v>
      </c>
      <c r="J2518" s="53">
        <f t="shared" ca="1" si="1262"/>
        <v>44453.857730085372</v>
      </c>
      <c r="K2518" s="53">
        <f t="shared" ca="1" si="1262"/>
        <v>144385.9343855888</v>
      </c>
      <c r="L2518" s="53">
        <f t="shared" ca="1" si="1262"/>
        <v>3870.3993724727857</v>
      </c>
      <c r="M2518" s="53">
        <f t="shared" ca="1" si="1262"/>
        <v>1054.9218838618781</v>
      </c>
      <c r="N2518" s="53">
        <f t="shared" ca="1" si="1262"/>
        <v>149311.25564192349</v>
      </c>
      <c r="O2518" s="53">
        <f t="shared" ca="1" si="1262"/>
        <v>108884.66654109803</v>
      </c>
      <c r="P2518" s="53">
        <f t="shared" ca="1" si="1262"/>
        <v>20359.318973200025</v>
      </c>
      <c r="Q2518" s="53">
        <f t="shared" ca="1" si="1262"/>
        <v>8258.6941704458059</v>
      </c>
      <c r="R2518" s="53">
        <f t="shared" ca="1" si="1262"/>
        <v>161.91028620278141</v>
      </c>
      <c r="S2518" s="53">
        <f t="shared" ca="1" si="1262"/>
        <v>137664.58997094666</v>
      </c>
      <c r="T2518" s="53">
        <f t="shared" ca="1" si="1262"/>
        <v>3408.200858131358</v>
      </c>
      <c r="U2518" s="53">
        <f t="shared" ca="1" si="1262"/>
        <v>54949.026838249709</v>
      </c>
      <c r="V2518" s="53">
        <f t="shared" ca="1" si="1262"/>
        <v>294937.93656870013</v>
      </c>
      <c r="W2518" s="53">
        <f t="shared" ca="1" si="1262"/>
        <v>39193.946984769704</v>
      </c>
      <c r="X2518" s="53">
        <f t="shared" ca="1" si="1262"/>
        <v>392489.111249851</v>
      </c>
      <c r="Y2518" s="53">
        <f t="shared" ca="1" si="1262"/>
        <v>31675.847575916141</v>
      </c>
      <c r="Z2518" s="53">
        <f t="shared" ca="1" si="1262"/>
        <v>657.56649295836962</v>
      </c>
      <c r="AA2518" s="53">
        <f t="shared" ca="1" si="1262"/>
        <v>32333.414068874506</v>
      </c>
      <c r="AB2518" s="53">
        <f t="shared" ca="1" si="1262"/>
        <v>371.528115426797</v>
      </c>
      <c r="AC2518" s="53">
        <f t="shared" ca="1" si="1262"/>
        <v>0</v>
      </c>
      <c r="AD2518" s="53">
        <f t="shared" ca="1" si="1262"/>
        <v>0</v>
      </c>
    </row>
    <row r="2519" spans="1:30" s="51" customFormat="1" hidden="1" outlineLevel="1">
      <c r="A2519" s="56"/>
      <c r="B2519" s="112"/>
      <c r="C2519" s="55"/>
      <c r="D2519" s="99"/>
      <c r="G2519" s="55" t="str">
        <f>$G$9</f>
        <v>BULKTRAN</v>
      </c>
      <c r="H2519" s="53">
        <f t="shared" ref="H2519:AD2519" ca="1" si="1263">+H2455+H2463+H2471+H2479+H2487+H2495+H2503+H2511</f>
        <v>440221.91152833821</v>
      </c>
      <c r="I2519" s="53">
        <f t="shared" ca="1" si="1263"/>
        <v>220799.50945415656</v>
      </c>
      <c r="J2519" s="53">
        <f t="shared" ca="1" si="1263"/>
        <v>11042.966607015243</v>
      </c>
      <c r="K2519" s="53">
        <f t="shared" ca="1" si="1263"/>
        <v>39293.848727760938</v>
      </c>
      <c r="L2519" s="53">
        <f t="shared" ca="1" si="1263"/>
        <v>1422.6853975686506</v>
      </c>
      <c r="M2519" s="53">
        <f t="shared" ca="1" si="1263"/>
        <v>420.36954442525109</v>
      </c>
      <c r="N2519" s="53">
        <f t="shared" ca="1" si="1263"/>
        <v>41136.903669754836</v>
      </c>
      <c r="O2519" s="53">
        <f t="shared" ca="1" si="1263"/>
        <v>29335.270907755668</v>
      </c>
      <c r="P2519" s="53">
        <f t="shared" ca="1" si="1263"/>
        <v>5842.1671194380797</v>
      </c>
      <c r="Q2519" s="53">
        <f t="shared" ca="1" si="1263"/>
        <v>2899.0868237836262</v>
      </c>
      <c r="R2519" s="53">
        <f t="shared" ca="1" si="1263"/>
        <v>107.77412140636638</v>
      </c>
      <c r="S2519" s="53">
        <f t="shared" ca="1" si="1263"/>
        <v>38184.298972383738</v>
      </c>
      <c r="T2519" s="53">
        <f t="shared" ca="1" si="1263"/>
        <v>994.32330230568869</v>
      </c>
      <c r="U2519" s="53">
        <f t="shared" ca="1" si="1263"/>
        <v>16706.393581406912</v>
      </c>
      <c r="V2519" s="53">
        <f t="shared" ca="1" si="1263"/>
        <v>86400.006391610936</v>
      </c>
      <c r="W2519" s="53">
        <f t="shared" ca="1" si="1263"/>
        <v>15931.93234796131</v>
      </c>
      <c r="X2519" s="53">
        <f t="shared" ca="1" si="1263"/>
        <v>120032.65562328484</v>
      </c>
      <c r="Y2519" s="53">
        <f t="shared" ca="1" si="1263"/>
        <v>8765.733178892644</v>
      </c>
      <c r="Z2519" s="53">
        <f t="shared" ca="1" si="1263"/>
        <v>146.41300689425088</v>
      </c>
      <c r="AA2519" s="53">
        <f t="shared" ca="1" si="1263"/>
        <v>8912.1461857868944</v>
      </c>
      <c r="AB2519" s="53">
        <f t="shared" ca="1" si="1263"/>
        <v>113.43101595613849</v>
      </c>
      <c r="AC2519" s="53">
        <f t="shared" ca="1" si="1263"/>
        <v>0</v>
      </c>
      <c r="AD2519" s="53">
        <f t="shared" ca="1" si="1263"/>
        <v>0</v>
      </c>
    </row>
    <row r="2520" spans="1:30" s="51" customFormat="1" hidden="1" outlineLevel="1">
      <c r="A2520" s="56"/>
      <c r="B2520" s="112"/>
      <c r="C2520" s="55"/>
      <c r="D2520" s="99"/>
      <c r="G2520" s="55" t="str">
        <f>$G$10</f>
        <v>SUBTRAN</v>
      </c>
      <c r="H2520" s="53">
        <f t="shared" ref="H2520:AD2520" ca="1" si="1264">+H2456+H2464+H2472+H2480+H2488+H2496+H2504+H2512</f>
        <v>96601.717322704397</v>
      </c>
      <c r="I2520" s="53">
        <f t="shared" ca="1" si="1264"/>
        <v>47940.231346126573</v>
      </c>
      <c r="J2520" s="53">
        <f t="shared" ca="1" si="1264"/>
        <v>2340.8030028904623</v>
      </c>
      <c r="K2520" s="53">
        <f t="shared" ca="1" si="1264"/>
        <v>8272.3787415367169</v>
      </c>
      <c r="L2520" s="53">
        <f t="shared" ca="1" si="1264"/>
        <v>293.92305624811434</v>
      </c>
      <c r="M2520" s="53">
        <f t="shared" ca="1" si="1264"/>
        <v>115.3415824717833</v>
      </c>
      <c r="N2520" s="53">
        <f t="shared" ca="1" si="1264"/>
        <v>8681.6433802566153</v>
      </c>
      <c r="O2520" s="53">
        <f t="shared" ca="1" si="1264"/>
        <v>6138.1418513068356</v>
      </c>
      <c r="P2520" s="53">
        <f t="shared" ca="1" si="1264"/>
        <v>1219.597970912198</v>
      </c>
      <c r="Q2520" s="53">
        <f t="shared" ca="1" si="1264"/>
        <v>796.90243801698784</v>
      </c>
      <c r="R2520" s="53">
        <f t="shared" ca="1" si="1264"/>
        <v>0</v>
      </c>
      <c r="S2520" s="53">
        <f t="shared" ca="1" si="1264"/>
        <v>8154.6422602360217</v>
      </c>
      <c r="T2520" s="53">
        <f t="shared" ca="1" si="1264"/>
        <v>207.96817670726909</v>
      </c>
      <c r="U2520" s="53">
        <f t="shared" ca="1" si="1264"/>
        <v>3495.4598156020274</v>
      </c>
      <c r="V2520" s="53">
        <f t="shared" ca="1" si="1264"/>
        <v>23829.456404793676</v>
      </c>
      <c r="W2520" s="53">
        <f t="shared" ca="1" si="1264"/>
        <v>0</v>
      </c>
      <c r="X2520" s="53">
        <f t="shared" ca="1" si="1264"/>
        <v>27532.884397102971</v>
      </c>
      <c r="Y2520" s="53">
        <f t="shared" ca="1" si="1264"/>
        <v>1797.5530401155629</v>
      </c>
      <c r="Z2520" s="53">
        <f t="shared" ca="1" si="1264"/>
        <v>29.881647207448587</v>
      </c>
      <c r="AA2520" s="53">
        <f t="shared" ca="1" si="1264"/>
        <v>1827.4346873230113</v>
      </c>
      <c r="AB2520" s="53">
        <f t="shared" ca="1" si="1264"/>
        <v>23.936895581933364</v>
      </c>
      <c r="AC2520" s="53">
        <f t="shared" ca="1" si="1264"/>
        <v>82.596157491209937</v>
      </c>
      <c r="AD2520" s="53">
        <f t="shared" ca="1" si="1264"/>
        <v>17.545195695611262</v>
      </c>
    </row>
    <row r="2521" spans="1:30" s="51" customFormat="1" hidden="1" outlineLevel="1">
      <c r="A2521" s="56"/>
      <c r="B2521" s="112"/>
      <c r="C2521" s="55"/>
      <c r="D2521" s="99"/>
      <c r="G2521" s="55" t="str">
        <f>$G$11</f>
        <v>DISTPRI</v>
      </c>
      <c r="H2521" s="53">
        <f t="shared" ref="H2521:AD2521" ca="1" si="1265">+H2457+H2465+H2473+H2481+H2489+H2497+H2505+H2513</f>
        <v>445435.59164114553</v>
      </c>
      <c r="I2521" s="53">
        <f t="shared" ca="1" si="1265"/>
        <v>299936.73132863169</v>
      </c>
      <c r="J2521" s="53">
        <f t="shared" ca="1" si="1265"/>
        <v>14305.225794664762</v>
      </c>
      <c r="K2521" s="53">
        <f t="shared" ca="1" si="1265"/>
        <v>50448.937857201454</v>
      </c>
      <c r="L2521" s="53">
        <f t="shared" ca="1" si="1265"/>
        <v>1795.0249274321745</v>
      </c>
      <c r="M2521" s="53">
        <f t="shared" ca="1" si="1265"/>
        <v>0</v>
      </c>
      <c r="N2521" s="53">
        <f t="shared" ca="1" si="1265"/>
        <v>52243.96278463363</v>
      </c>
      <c r="O2521" s="53">
        <f t="shared" ca="1" si="1265"/>
        <v>37146.763071756366</v>
      </c>
      <c r="P2521" s="53">
        <f t="shared" ca="1" si="1265"/>
        <v>7398.0190390394437</v>
      </c>
      <c r="Q2521" s="53">
        <f t="shared" ca="1" si="1265"/>
        <v>0</v>
      </c>
      <c r="R2521" s="53">
        <f t="shared" ca="1" si="1265"/>
        <v>0</v>
      </c>
      <c r="S2521" s="53">
        <f t="shared" ca="1" si="1265"/>
        <v>44544.782110795815</v>
      </c>
      <c r="T2521" s="53">
        <f t="shared" ca="1" si="1265"/>
        <v>1284.6576174547629</v>
      </c>
      <c r="U2521" s="53">
        <f t="shared" ca="1" si="1265"/>
        <v>21275.78557225909</v>
      </c>
      <c r="V2521" s="53">
        <f t="shared" ca="1" si="1265"/>
        <v>0</v>
      </c>
      <c r="W2521" s="53">
        <f t="shared" ca="1" si="1265"/>
        <v>0</v>
      </c>
      <c r="X2521" s="53">
        <f t="shared" ca="1" si="1265"/>
        <v>22560.443189713849</v>
      </c>
      <c r="Y2521" s="53">
        <f t="shared" ca="1" si="1265"/>
        <v>10897.103471840219</v>
      </c>
      <c r="Z2521" s="53">
        <f t="shared" ca="1" si="1265"/>
        <v>181.29542028345955</v>
      </c>
      <c r="AA2521" s="53">
        <f t="shared" ca="1" si="1265"/>
        <v>11078.398892123678</v>
      </c>
      <c r="AB2521" s="53">
        <f t="shared" ca="1" si="1265"/>
        <v>146.87966789338142</v>
      </c>
      <c r="AC2521" s="53">
        <f t="shared" ca="1" si="1265"/>
        <v>510.69638483075369</v>
      </c>
      <c r="AD2521" s="53">
        <f t="shared" ca="1" si="1265"/>
        <v>108.47148785796757</v>
      </c>
    </row>
    <row r="2522" spans="1:30" s="51" customFormat="1" hidden="1" outlineLevel="1">
      <c r="A2522" s="56"/>
      <c r="B2522" s="112"/>
      <c r="C2522" s="55"/>
      <c r="D2522" s="99"/>
      <c r="G2522" s="55" t="str">
        <f>$G$12</f>
        <v>DISTSEC</v>
      </c>
      <c r="H2522" s="53">
        <f t="shared" ref="H2522:AD2522" ca="1" si="1266">+H2458+H2466+H2474+H2482+H2490+H2498+H2506+H2514</f>
        <v>229509.79360851969</v>
      </c>
      <c r="I2522" s="53">
        <f t="shared" ca="1" si="1266"/>
        <v>172662.33007290919</v>
      </c>
      <c r="J2522" s="53">
        <f t="shared" ca="1" si="1266"/>
        <v>8422.4288598557705</v>
      </c>
      <c r="K2522" s="53">
        <f t="shared" ca="1" si="1266"/>
        <v>24682.87967941679</v>
      </c>
      <c r="L2522" s="53">
        <f t="shared" ca="1" si="1266"/>
        <v>0</v>
      </c>
      <c r="M2522" s="53">
        <f t="shared" ca="1" si="1266"/>
        <v>0</v>
      </c>
      <c r="N2522" s="53">
        <f t="shared" ca="1" si="1266"/>
        <v>24682.87967941679</v>
      </c>
      <c r="O2522" s="53">
        <f t="shared" ca="1" si="1266"/>
        <v>15444.818516534689</v>
      </c>
      <c r="P2522" s="53">
        <f t="shared" ca="1" si="1266"/>
        <v>0</v>
      </c>
      <c r="Q2522" s="53">
        <f t="shared" ca="1" si="1266"/>
        <v>0</v>
      </c>
      <c r="R2522" s="53">
        <f t="shared" ca="1" si="1266"/>
        <v>0</v>
      </c>
      <c r="S2522" s="53">
        <f t="shared" ca="1" si="1266"/>
        <v>15444.818516534689</v>
      </c>
      <c r="T2522" s="53">
        <f t="shared" ca="1" si="1266"/>
        <v>405.10686703913353</v>
      </c>
      <c r="U2522" s="53">
        <f t="shared" ca="1" si="1266"/>
        <v>0</v>
      </c>
      <c r="V2522" s="53">
        <f t="shared" ca="1" si="1266"/>
        <v>0</v>
      </c>
      <c r="W2522" s="53">
        <f t="shared" ca="1" si="1266"/>
        <v>0</v>
      </c>
      <c r="X2522" s="53">
        <f t="shared" ca="1" si="1266"/>
        <v>405.10686703913353</v>
      </c>
      <c r="Y2522" s="53">
        <f t="shared" ca="1" si="1266"/>
        <v>5541.9384534466044</v>
      </c>
      <c r="Z2522" s="53">
        <f t="shared" ca="1" si="1266"/>
        <v>0</v>
      </c>
      <c r="AA2522" s="53">
        <f t="shared" ca="1" si="1266"/>
        <v>5541.9384534466044</v>
      </c>
      <c r="AB2522" s="53">
        <f t="shared" ca="1" si="1266"/>
        <v>57.347251595376413</v>
      </c>
      <c r="AC2522" s="53">
        <f t="shared" ca="1" si="1266"/>
        <v>1976.2106258338461</v>
      </c>
      <c r="AD2522" s="53">
        <f t="shared" ca="1" si="1266"/>
        <v>316.73328188830976</v>
      </c>
    </row>
    <row r="2523" spans="1:30" s="51" customFormat="1" hidden="1" outlineLevel="1">
      <c r="A2523" s="56"/>
      <c r="B2523" s="112"/>
      <c r="C2523" s="55"/>
      <c r="D2523" s="99"/>
      <c r="G2523" s="55" t="str">
        <f>$G$13</f>
        <v>ENERGY</v>
      </c>
      <c r="H2523" s="53">
        <f t="shared" ref="H2523:AD2523" ca="1" si="1267">+H2459+H2467+H2475+H2483+H2491+H2499+H2507+H2515</f>
        <v>-169731.35325069746</v>
      </c>
      <c r="I2523" s="53">
        <f t="shared" ca="1" si="1267"/>
        <v>-63622.773245203658</v>
      </c>
      <c r="J2523" s="53">
        <f t="shared" ca="1" si="1267"/>
        <v>-4121.128098188251</v>
      </c>
      <c r="K2523" s="53">
        <f t="shared" ca="1" si="1267"/>
        <v>-13843.687378359458</v>
      </c>
      <c r="L2523" s="53">
        <f t="shared" ca="1" si="1267"/>
        <v>-437.24727706872267</v>
      </c>
      <c r="M2523" s="53">
        <f t="shared" ca="1" si="1267"/>
        <v>-36.155515547492371</v>
      </c>
      <c r="N2523" s="53">
        <f t="shared" ca="1" si="1267"/>
        <v>-14317.090170975673</v>
      </c>
      <c r="O2523" s="53">
        <f t="shared" ca="1" si="1267"/>
        <v>-12630.8254186676</v>
      </c>
      <c r="P2523" s="53">
        <f t="shared" ca="1" si="1267"/>
        <v>-2334.9666631276091</v>
      </c>
      <c r="Q2523" s="53">
        <f t="shared" ca="1" si="1267"/>
        <v>-1056.4153141874217</v>
      </c>
      <c r="R2523" s="53">
        <f t="shared" ca="1" si="1267"/>
        <v>-49.355427828741135</v>
      </c>
      <c r="S2523" s="53">
        <f t="shared" ca="1" si="1267"/>
        <v>-16071.562823811377</v>
      </c>
      <c r="T2523" s="53">
        <f t="shared" ca="1" si="1267"/>
        <v>-484.62107297069952</v>
      </c>
      <c r="U2523" s="53">
        <f t="shared" ca="1" si="1267"/>
        <v>-8500.276089165287</v>
      </c>
      <c r="V2523" s="53">
        <f t="shared" ca="1" si="1267"/>
        <v>-48302.919510805048</v>
      </c>
      <c r="W2523" s="53">
        <f t="shared" ca="1" si="1267"/>
        <v>-9156.5379761124659</v>
      </c>
      <c r="X2523" s="53">
        <f t="shared" ca="1" si="1267"/>
        <v>-66444.354649053523</v>
      </c>
      <c r="Y2523" s="53">
        <f t="shared" ca="1" si="1267"/>
        <v>-3425.8220870728155</v>
      </c>
      <c r="Z2523" s="53">
        <f t="shared" ca="1" si="1267"/>
        <v>-55.773065694004607</v>
      </c>
      <c r="AA2523" s="53">
        <f t="shared" ca="1" si="1267"/>
        <v>-3481.5951527668199</v>
      </c>
      <c r="AB2523" s="53">
        <f t="shared" ca="1" si="1267"/>
        <v>-62.210368374767924</v>
      </c>
      <c r="AC2523" s="53">
        <f t="shared" ca="1" si="1267"/>
        <v>-1344.4314955843436</v>
      </c>
      <c r="AD2523" s="53">
        <f t="shared" ca="1" si="1267"/>
        <v>-266.20724673906295</v>
      </c>
    </row>
    <row r="2524" spans="1:30" s="51" customFormat="1" hidden="1" outlineLevel="1">
      <c r="A2524" s="56"/>
      <c r="B2524" s="112"/>
      <c r="C2524" s="55"/>
      <c r="D2524" s="99"/>
      <c r="G2524" s="55" t="str">
        <f>$G$14</f>
        <v>CUSTOMER</v>
      </c>
      <c r="H2524" s="53">
        <f t="shared" ref="H2524:AD2524" ca="1" si="1268">+H2460+H2468+H2476+H2484+H2492+H2500+H2508+H2516</f>
        <v>110060.69819425605</v>
      </c>
      <c r="I2524" s="53">
        <f t="shared" ca="1" si="1268"/>
        <v>52002.007303215665</v>
      </c>
      <c r="J2524" s="53">
        <f t="shared" ca="1" si="1268"/>
        <v>13782.119492023605</v>
      </c>
      <c r="K2524" s="53">
        <f t="shared" ca="1" si="1268"/>
        <v>3799.8363986769673</v>
      </c>
      <c r="L2524" s="53">
        <f t="shared" ca="1" si="1268"/>
        <v>1411.9133921033028</v>
      </c>
      <c r="M2524" s="53">
        <f t="shared" ca="1" si="1268"/>
        <v>725.06473691859333</v>
      </c>
      <c r="N2524" s="53">
        <f t="shared" ca="1" si="1268"/>
        <v>5936.8145276988635</v>
      </c>
      <c r="O2524" s="53">
        <f t="shared" ca="1" si="1268"/>
        <v>1058.7971740647447</v>
      </c>
      <c r="P2524" s="53">
        <f t="shared" ca="1" si="1268"/>
        <v>335.23919337086801</v>
      </c>
      <c r="Q2524" s="53">
        <f t="shared" ca="1" si="1268"/>
        <v>800.14707296397319</v>
      </c>
      <c r="R2524" s="53">
        <f t="shared" ca="1" si="1268"/>
        <v>116.09061683107949</v>
      </c>
      <c r="S2524" s="53">
        <f t="shared" ca="1" si="1268"/>
        <v>2310.2740572306652</v>
      </c>
      <c r="T2524" s="53">
        <f t="shared" ca="1" si="1268"/>
        <v>7.0694337548155772</v>
      </c>
      <c r="U2524" s="53">
        <f t="shared" ca="1" si="1268"/>
        <v>185.29110470266212</v>
      </c>
      <c r="V2524" s="53">
        <f t="shared" ca="1" si="1268"/>
        <v>976.12460718120667</v>
      </c>
      <c r="W2524" s="53">
        <f t="shared" ca="1" si="1268"/>
        <v>178.68031090639212</v>
      </c>
      <c r="X2524" s="53">
        <f t="shared" ca="1" si="1268"/>
        <v>1347.1654565450765</v>
      </c>
      <c r="Y2524" s="53">
        <f t="shared" ca="1" si="1268"/>
        <v>285.13738013950962</v>
      </c>
      <c r="Z2524" s="53">
        <f t="shared" ca="1" si="1268"/>
        <v>5.1542592494116271</v>
      </c>
      <c r="AA2524" s="53">
        <f t="shared" ca="1" si="1268"/>
        <v>290.29163938892123</v>
      </c>
      <c r="AB2524" s="53">
        <f t="shared" ca="1" si="1268"/>
        <v>5.3380991826566833</v>
      </c>
      <c r="AC2524" s="53">
        <f t="shared" ca="1" si="1268"/>
        <v>30684.22657329986</v>
      </c>
      <c r="AD2524" s="53">
        <f t="shared" ca="1" si="1268"/>
        <v>3702.4610456707414</v>
      </c>
    </row>
    <row r="2525" spans="1:30" s="51" customFormat="1" collapsed="1">
      <c r="A2525" s="56"/>
      <c r="B2525" s="112"/>
      <c r="C2525" s="109" t="s">
        <v>434</v>
      </c>
      <c r="D2525" s="99"/>
      <c r="E2525" s="53">
        <f>+E2461+E2469+E2477+E2485+E2493+E2501+E2509+E2517</f>
        <v>2869289</v>
      </c>
      <c r="G2525" s="55" t="str">
        <f>$G$15</f>
        <v>TOTAL</v>
      </c>
      <c r="H2525" s="53">
        <f t="shared" ref="H2525:AD2525" ca="1" si="1269">+H2461+H2469+H2477+H2485+H2493+H2501+H2509+H2517</f>
        <v>2869289</v>
      </c>
      <c r="I2525" s="53">
        <f t="shared" ca="1" si="1269"/>
        <v>1690284.9204384615</v>
      </c>
      <c r="J2525" s="53">
        <f t="shared" ca="1" si="1269"/>
        <v>90226.273388346948</v>
      </c>
      <c r="K2525" s="53">
        <f t="shared" ca="1" si="1269"/>
        <v>257040.12841182222</v>
      </c>
      <c r="L2525" s="53">
        <f t="shared" ca="1" si="1269"/>
        <v>8356.6988687563062</v>
      </c>
      <c r="M2525" s="53">
        <f t="shared" ca="1" si="1269"/>
        <v>2279.5422321300134</v>
      </c>
      <c r="N2525" s="53">
        <f t="shared" ca="1" si="1269"/>
        <v>267676.36951270857</v>
      </c>
      <c r="O2525" s="53">
        <f t="shared" ca="1" si="1269"/>
        <v>185377.63264384869</v>
      </c>
      <c r="P2525" s="53">
        <f t="shared" ca="1" si="1269"/>
        <v>32819.375632832998</v>
      </c>
      <c r="Q2525" s="53">
        <f t="shared" ca="1" si="1269"/>
        <v>11698.41519102297</v>
      </c>
      <c r="R2525" s="53">
        <f t="shared" ca="1" si="1269"/>
        <v>336.4195966114861</v>
      </c>
      <c r="S2525" s="53">
        <f t="shared" ca="1" si="1269"/>
        <v>230231.8430643162</v>
      </c>
      <c r="T2525" s="53">
        <f t="shared" ca="1" si="1269"/>
        <v>5822.7051824223272</v>
      </c>
      <c r="U2525" s="53">
        <f t="shared" ca="1" si="1269"/>
        <v>88111.680823055096</v>
      </c>
      <c r="V2525" s="53">
        <f t="shared" ca="1" si="1269"/>
        <v>357840.60446148092</v>
      </c>
      <c r="W2525" s="53">
        <f t="shared" ca="1" si="1269"/>
        <v>46148.021667524925</v>
      </c>
      <c r="X2525" s="53">
        <f t="shared" ca="1" si="1269"/>
        <v>497923.01213448332</v>
      </c>
      <c r="Y2525" s="53">
        <f t="shared" ca="1" si="1269"/>
        <v>55537.491013277875</v>
      </c>
      <c r="Z2525" s="53">
        <f t="shared" ca="1" si="1269"/>
        <v>964.53776089893563</v>
      </c>
      <c r="AA2525" s="53">
        <f t="shared" ca="1" si="1269"/>
        <v>56502.028774176812</v>
      </c>
      <c r="AB2525" s="53">
        <f t="shared" ca="1" si="1269"/>
        <v>656.25067726151542</v>
      </c>
      <c r="AC2525" s="53">
        <f t="shared" ca="1" si="1269"/>
        <v>31909.298245871323</v>
      </c>
      <c r="AD2525" s="53">
        <f t="shared" ca="1" si="1269"/>
        <v>3879.0037643735668</v>
      </c>
    </row>
    <row r="2526" spans="1:30" s="51" customFormat="1">
      <c r="A2526" s="56"/>
      <c r="B2526" s="112"/>
      <c r="C2526" s="55"/>
      <c r="D2526" s="99"/>
      <c r="G2526" s="55"/>
      <c r="H2526" s="53"/>
      <c r="I2526" s="54"/>
      <c r="J2526" s="54"/>
      <c r="K2526" s="54"/>
      <c r="L2526" s="54"/>
      <c r="M2526" s="54"/>
      <c r="N2526" s="54"/>
      <c r="O2526" s="54"/>
      <c r="P2526" s="54"/>
      <c r="Q2526" s="54"/>
      <c r="R2526" s="54"/>
      <c r="S2526" s="54"/>
      <c r="T2526" s="54"/>
      <c r="U2526" s="54"/>
      <c r="V2526" s="54"/>
      <c r="W2526" s="54"/>
      <c r="X2526" s="54"/>
      <c r="Y2526" s="54"/>
      <c r="Z2526" s="54"/>
      <c r="AA2526" s="54"/>
      <c r="AB2526" s="54"/>
      <c r="AC2526" s="54"/>
      <c r="AD2526" s="54"/>
    </row>
    <row r="2527" spans="1:30">
      <c r="C2527" s="109" t="s">
        <v>678</v>
      </c>
    </row>
    <row r="2528" spans="1:30" s="51" customFormat="1" hidden="1" outlineLevel="1">
      <c r="A2528" s="56"/>
      <c r="B2528" s="112"/>
      <c r="C2528" s="55"/>
      <c r="D2528" s="55"/>
      <c r="F2528" s="52" t="str">
        <f>F2535</f>
        <v>PROD_ENERGY</v>
      </c>
      <c r="G2528" s="55" t="str">
        <f>$G$8</f>
        <v>PRODUCTION</v>
      </c>
      <c r="H2528" s="53">
        <f t="shared" ref="H2528:H2535" si="1270">SUBTOTAL(9,I2528:AD2528)</f>
        <v>0</v>
      </c>
      <c r="I2528" s="54">
        <f>VLOOKUP(CONCATENATE($F2528," ",$G2528),AllocFactorMatrix,(I$4+1),FALSE)*$E2535</f>
        <v>0</v>
      </c>
      <c r="J2528" s="54">
        <f>VLOOKUP(CONCATENATE($F2528," ",$G2528),AllocFactorMatrix,(J$4+1),FALSE)*$E2535</f>
        <v>0</v>
      </c>
      <c r="K2528" s="54">
        <f>VLOOKUP(CONCATENATE($F2528," ",$G2528),AllocFactorMatrix,(K$4+1),FALSE)*$E2535</f>
        <v>0</v>
      </c>
      <c r="L2528" s="54">
        <f>VLOOKUP(CONCATENATE($F2528," ",$G2528),AllocFactorMatrix,(L$4+1),FALSE)*$E2535</f>
        <v>0</v>
      </c>
      <c r="M2528" s="54">
        <f>VLOOKUP(CONCATENATE($F2528," ",$G2528),AllocFactorMatrix,(M$4+1),FALSE)*$E2535</f>
        <v>0</v>
      </c>
      <c r="N2528" s="54">
        <f t="shared" ref="N2528:N2535" si="1271">SUBTOTAL(9,K2528:M2528)</f>
        <v>0</v>
      </c>
      <c r="O2528" s="54">
        <f>VLOOKUP(CONCATENATE($F2528," ",$G2528),AllocFactorMatrix,(O$4+1),FALSE)*$E2535</f>
        <v>0</v>
      </c>
      <c r="P2528" s="54">
        <f>VLOOKUP(CONCATENATE($F2528," ",$G2528),AllocFactorMatrix,(P$4+1),FALSE)*$E2535</f>
        <v>0</v>
      </c>
      <c r="Q2528" s="54">
        <f>VLOOKUP(CONCATENATE($F2528," ",$G2528),AllocFactorMatrix,(Q$4+1),FALSE)*$E2535</f>
        <v>0</v>
      </c>
      <c r="R2528" s="54">
        <f>VLOOKUP(CONCATENATE($F2528," ",$G2528),AllocFactorMatrix,(R$4+1),FALSE)*$E2535</f>
        <v>0</v>
      </c>
      <c r="S2528" s="54">
        <f>SUBTOTAL(9,O2528:R2528)</f>
        <v>0</v>
      </c>
      <c r="T2528" s="54">
        <f>VLOOKUP(CONCATENATE($F2528," ",$G2528),AllocFactorMatrix,(T$4+1),FALSE)*$E2535</f>
        <v>0</v>
      </c>
      <c r="U2528" s="54">
        <f>VLOOKUP(CONCATENATE($F2528," ",$G2528),AllocFactorMatrix,(U$4+1),FALSE)*$E2535</f>
        <v>0</v>
      </c>
      <c r="V2528" s="54">
        <f>VLOOKUP(CONCATENATE($F2528," ",$G2528),AllocFactorMatrix,(V$4+1),FALSE)*$E2535</f>
        <v>0</v>
      </c>
      <c r="W2528" s="54">
        <f>VLOOKUP(CONCATENATE($F2528," ",$G2528),AllocFactorMatrix,(W$4+1),FALSE)*$E2535</f>
        <v>0</v>
      </c>
      <c r="X2528" s="54">
        <f>SUBTOTAL(9,T2528:W2528)</f>
        <v>0</v>
      </c>
      <c r="Y2528" s="54">
        <f>VLOOKUP(CONCATENATE($F2528," ",$G2528),AllocFactorMatrix,(Y$4+1),FALSE)*$E2535</f>
        <v>0</v>
      </c>
      <c r="Z2528" s="54">
        <f>VLOOKUP(CONCATENATE($F2528," ",$G2528),AllocFactorMatrix,(Z$4+1),FALSE)*$E2535</f>
        <v>0</v>
      </c>
      <c r="AA2528" s="54">
        <f t="shared" ref="AA2528:AA2535" si="1272">SUBTOTAL(9,Y2528:Z2528)</f>
        <v>0</v>
      </c>
      <c r="AB2528" s="54">
        <f>VLOOKUP(CONCATENATE($F2528," ",$G2528),AllocFactorMatrix,(AB$4+1),FALSE)*$E2535</f>
        <v>0</v>
      </c>
      <c r="AC2528" s="54">
        <f>VLOOKUP(CONCATENATE($F2528," ",$G2528),AllocFactorMatrix,(AC$4+1),FALSE)*$E2535</f>
        <v>0</v>
      </c>
      <c r="AD2528" s="54">
        <f>VLOOKUP(CONCATENATE($F2528," ",$G2528),AllocFactorMatrix,(AD$4+1),FALSE)*$E2535</f>
        <v>0</v>
      </c>
    </row>
    <row r="2529" spans="1:30" s="51" customFormat="1" hidden="1" outlineLevel="1">
      <c r="A2529" s="56"/>
      <c r="B2529" s="112"/>
      <c r="C2529" s="55"/>
      <c r="D2529" s="55"/>
      <c r="F2529" s="52" t="str">
        <f>F2535</f>
        <v>PROD_ENERGY</v>
      </c>
      <c r="G2529" s="55" t="str">
        <f>$G$9</f>
        <v>BULKTRAN</v>
      </c>
      <c r="H2529" s="53">
        <f t="shared" si="1270"/>
        <v>0</v>
      </c>
      <c r="I2529" s="54">
        <f>VLOOKUP(CONCATENATE($F2529," ",$G2529),AllocFactorMatrix,(I$4+1),FALSE)*$E2535</f>
        <v>0</v>
      </c>
      <c r="J2529" s="54">
        <f>VLOOKUP(CONCATENATE($F2529," ",$G2529),AllocFactorMatrix,(J$4+1),FALSE)*$E2535</f>
        <v>0</v>
      </c>
      <c r="K2529" s="54">
        <f>VLOOKUP(CONCATENATE($F2529," ",$G2529),AllocFactorMatrix,(K$4+1),FALSE)*$E2535</f>
        <v>0</v>
      </c>
      <c r="L2529" s="54">
        <f>VLOOKUP(CONCATENATE($F2529," ",$G2529),AllocFactorMatrix,(L$4+1),FALSE)*$E2535</f>
        <v>0</v>
      </c>
      <c r="M2529" s="54">
        <f>VLOOKUP(CONCATENATE($F2529," ",$G2529),AllocFactorMatrix,(M$4+1),FALSE)*$E2535</f>
        <v>0</v>
      </c>
      <c r="N2529" s="54">
        <f t="shared" si="1271"/>
        <v>0</v>
      </c>
      <c r="O2529" s="54">
        <f>VLOOKUP(CONCATENATE($F2529," ",$G2529),AllocFactorMatrix,(O$4+1),FALSE)*$E2535</f>
        <v>0</v>
      </c>
      <c r="P2529" s="54">
        <f>VLOOKUP(CONCATENATE($F2529," ",$G2529),AllocFactorMatrix,(P$4+1),FALSE)*$E2535</f>
        <v>0</v>
      </c>
      <c r="Q2529" s="54">
        <f>VLOOKUP(CONCATENATE($F2529," ",$G2529),AllocFactorMatrix,(Q$4+1),FALSE)*$E2535</f>
        <v>0</v>
      </c>
      <c r="R2529" s="54">
        <f>VLOOKUP(CONCATENATE($F2529," ",$G2529),AllocFactorMatrix,(R$4+1),FALSE)*$E2535</f>
        <v>0</v>
      </c>
      <c r="S2529" s="54">
        <f t="shared" ref="S2529:S2535" si="1273">SUBTOTAL(9,O2529:R2529)</f>
        <v>0</v>
      </c>
      <c r="T2529" s="54">
        <f>VLOOKUP(CONCATENATE($F2529," ",$G2529),AllocFactorMatrix,(T$4+1),FALSE)*$E2535</f>
        <v>0</v>
      </c>
      <c r="U2529" s="54">
        <f>VLOOKUP(CONCATENATE($F2529," ",$G2529),AllocFactorMatrix,(U$4+1),FALSE)*$E2535</f>
        <v>0</v>
      </c>
      <c r="V2529" s="54">
        <f>VLOOKUP(CONCATENATE($F2529," ",$G2529),AllocFactorMatrix,(V$4+1),FALSE)*$E2535</f>
        <v>0</v>
      </c>
      <c r="W2529" s="54">
        <f>VLOOKUP(CONCATENATE($F2529," ",$G2529),AllocFactorMatrix,(W$4+1),FALSE)*$E2535</f>
        <v>0</v>
      </c>
      <c r="X2529" s="54">
        <f t="shared" ref="X2529:X2535" si="1274">SUBTOTAL(9,T2529:W2529)</f>
        <v>0</v>
      </c>
      <c r="Y2529" s="54">
        <f>VLOOKUP(CONCATENATE($F2529," ",$G2529),AllocFactorMatrix,(Y$4+1),FALSE)*$E2535</f>
        <v>0</v>
      </c>
      <c r="Z2529" s="54">
        <f>VLOOKUP(CONCATENATE($F2529," ",$G2529),AllocFactorMatrix,(Z$4+1),FALSE)*$E2535</f>
        <v>0</v>
      </c>
      <c r="AA2529" s="54">
        <f t="shared" si="1272"/>
        <v>0</v>
      </c>
      <c r="AB2529" s="54">
        <f>VLOOKUP(CONCATENATE($F2529," ",$G2529),AllocFactorMatrix,(AB$4+1),FALSE)*$E2535</f>
        <v>0</v>
      </c>
      <c r="AC2529" s="54">
        <f>VLOOKUP(CONCATENATE($F2529," ",$G2529),AllocFactorMatrix,(AC$4+1),FALSE)*$E2535</f>
        <v>0</v>
      </c>
      <c r="AD2529" s="54">
        <f>VLOOKUP(CONCATENATE($F2529," ",$G2529),AllocFactorMatrix,(AD$4+1),FALSE)*$E2535</f>
        <v>0</v>
      </c>
    </row>
    <row r="2530" spans="1:30" s="51" customFormat="1" hidden="1" outlineLevel="1">
      <c r="A2530" s="56"/>
      <c r="B2530" s="112"/>
      <c r="C2530" s="55"/>
      <c r="D2530" s="55"/>
      <c r="F2530" s="52" t="str">
        <f>F2535</f>
        <v>PROD_ENERGY</v>
      </c>
      <c r="G2530" s="55" t="str">
        <f>$G$10</f>
        <v>SUBTRAN</v>
      </c>
      <c r="H2530" s="53">
        <f t="shared" si="1270"/>
        <v>0</v>
      </c>
      <c r="I2530" s="54">
        <f>VLOOKUP(CONCATENATE($F2530," ",$G2530),AllocFactorMatrix,(I$4+1),FALSE)*$E2535</f>
        <v>0</v>
      </c>
      <c r="J2530" s="54">
        <f>VLOOKUP(CONCATENATE($F2530," ",$G2530),AllocFactorMatrix,(J$4+1),FALSE)*$E2535</f>
        <v>0</v>
      </c>
      <c r="K2530" s="54">
        <f>VLOOKUP(CONCATENATE($F2530," ",$G2530),AllocFactorMatrix,(K$4+1),FALSE)*$E2535</f>
        <v>0</v>
      </c>
      <c r="L2530" s="54">
        <f>VLOOKUP(CONCATENATE($F2530," ",$G2530),AllocFactorMatrix,(L$4+1),FALSE)*$E2535</f>
        <v>0</v>
      </c>
      <c r="M2530" s="54">
        <f>VLOOKUP(CONCATENATE($F2530," ",$G2530),AllocFactorMatrix,(M$4+1),FALSE)*$E2535</f>
        <v>0</v>
      </c>
      <c r="N2530" s="54">
        <f t="shared" si="1271"/>
        <v>0</v>
      </c>
      <c r="O2530" s="54">
        <f>VLOOKUP(CONCATENATE($F2530," ",$G2530),AllocFactorMatrix,(O$4+1),FALSE)*$E2535</f>
        <v>0</v>
      </c>
      <c r="P2530" s="54">
        <f>VLOOKUP(CONCATENATE($F2530," ",$G2530),AllocFactorMatrix,(P$4+1),FALSE)*$E2535</f>
        <v>0</v>
      </c>
      <c r="Q2530" s="54">
        <f>VLOOKUP(CONCATENATE($F2530," ",$G2530),AllocFactorMatrix,(Q$4+1),FALSE)*$E2535</f>
        <v>0</v>
      </c>
      <c r="R2530" s="54">
        <f>VLOOKUP(CONCATENATE($F2530," ",$G2530),AllocFactorMatrix,(R$4+1),FALSE)*$E2535</f>
        <v>0</v>
      </c>
      <c r="S2530" s="54">
        <f t="shared" si="1273"/>
        <v>0</v>
      </c>
      <c r="T2530" s="54">
        <f>VLOOKUP(CONCATENATE($F2530," ",$G2530),AllocFactorMatrix,(T$4+1),FALSE)*$E2535</f>
        <v>0</v>
      </c>
      <c r="U2530" s="54">
        <f>VLOOKUP(CONCATENATE($F2530," ",$G2530),AllocFactorMatrix,(U$4+1),FALSE)*$E2535</f>
        <v>0</v>
      </c>
      <c r="V2530" s="54">
        <f>VLOOKUP(CONCATENATE($F2530," ",$G2530),AllocFactorMatrix,(V$4+1),FALSE)*$E2535</f>
        <v>0</v>
      </c>
      <c r="W2530" s="54">
        <f>VLOOKUP(CONCATENATE($F2530," ",$G2530),AllocFactorMatrix,(W$4+1),FALSE)*$E2535</f>
        <v>0</v>
      </c>
      <c r="X2530" s="54">
        <f t="shared" si="1274"/>
        <v>0</v>
      </c>
      <c r="Y2530" s="54">
        <f>VLOOKUP(CONCATENATE($F2530," ",$G2530),AllocFactorMatrix,(Y$4+1),FALSE)*$E2535</f>
        <v>0</v>
      </c>
      <c r="Z2530" s="54">
        <f>VLOOKUP(CONCATENATE($F2530," ",$G2530),AllocFactorMatrix,(Z$4+1),FALSE)*$E2535</f>
        <v>0</v>
      </c>
      <c r="AA2530" s="54">
        <f t="shared" si="1272"/>
        <v>0</v>
      </c>
      <c r="AB2530" s="54">
        <f>VLOOKUP(CONCATENATE($F2530," ",$G2530),AllocFactorMatrix,(AB$4+1),FALSE)*$E2535</f>
        <v>0</v>
      </c>
      <c r="AC2530" s="54">
        <f>VLOOKUP(CONCATENATE($F2530," ",$G2530),AllocFactorMatrix,(AC$4+1),FALSE)*$E2535</f>
        <v>0</v>
      </c>
      <c r="AD2530" s="54">
        <f>VLOOKUP(CONCATENATE($F2530," ",$G2530),AllocFactorMatrix,(AD$4+1),FALSE)*$E2535</f>
        <v>0</v>
      </c>
    </row>
    <row r="2531" spans="1:30" s="51" customFormat="1" hidden="1" outlineLevel="1">
      <c r="A2531" s="56"/>
      <c r="B2531" s="112"/>
      <c r="C2531" s="55"/>
      <c r="D2531" s="55"/>
      <c r="F2531" s="52" t="str">
        <f>F2535</f>
        <v>PROD_ENERGY</v>
      </c>
      <c r="G2531" s="55" t="str">
        <f>$G$11</f>
        <v>DISTPRI</v>
      </c>
      <c r="H2531" s="53">
        <f t="shared" si="1270"/>
        <v>0</v>
      </c>
      <c r="I2531" s="54">
        <f>VLOOKUP(CONCATENATE($F2531," ",$G2531),AllocFactorMatrix,(I$4+1),FALSE)*$E2535</f>
        <v>0</v>
      </c>
      <c r="J2531" s="54">
        <f>VLOOKUP(CONCATENATE($F2531," ",$G2531),AllocFactorMatrix,(J$4+1),FALSE)*$E2535</f>
        <v>0</v>
      </c>
      <c r="K2531" s="54">
        <f>VLOOKUP(CONCATENATE($F2531," ",$G2531),AllocFactorMatrix,(K$4+1),FALSE)*$E2535</f>
        <v>0</v>
      </c>
      <c r="L2531" s="54">
        <f>VLOOKUP(CONCATENATE($F2531," ",$G2531),AllocFactorMatrix,(L$4+1),FALSE)*$E2535</f>
        <v>0</v>
      </c>
      <c r="M2531" s="54">
        <f>VLOOKUP(CONCATENATE($F2531," ",$G2531),AllocFactorMatrix,(M$4+1),FALSE)*$E2535</f>
        <v>0</v>
      </c>
      <c r="N2531" s="54">
        <f t="shared" si="1271"/>
        <v>0</v>
      </c>
      <c r="O2531" s="54">
        <f>VLOOKUP(CONCATENATE($F2531," ",$G2531),AllocFactorMatrix,(O$4+1),FALSE)*$E2535</f>
        <v>0</v>
      </c>
      <c r="P2531" s="54">
        <f>VLOOKUP(CONCATENATE($F2531," ",$G2531),AllocFactorMatrix,(P$4+1),FALSE)*$E2535</f>
        <v>0</v>
      </c>
      <c r="Q2531" s="54">
        <f>VLOOKUP(CONCATENATE($F2531," ",$G2531),AllocFactorMatrix,(Q$4+1),FALSE)*$E2535</f>
        <v>0</v>
      </c>
      <c r="R2531" s="54">
        <f>VLOOKUP(CONCATENATE($F2531," ",$G2531),AllocFactorMatrix,(R$4+1),FALSE)*$E2535</f>
        <v>0</v>
      </c>
      <c r="S2531" s="54">
        <f t="shared" si="1273"/>
        <v>0</v>
      </c>
      <c r="T2531" s="54">
        <f>VLOOKUP(CONCATENATE($F2531," ",$G2531),AllocFactorMatrix,(T$4+1),FALSE)*$E2535</f>
        <v>0</v>
      </c>
      <c r="U2531" s="54">
        <f>VLOOKUP(CONCATENATE($F2531," ",$G2531),AllocFactorMatrix,(U$4+1),FALSE)*$E2535</f>
        <v>0</v>
      </c>
      <c r="V2531" s="54">
        <f>VLOOKUP(CONCATENATE($F2531," ",$G2531),AllocFactorMatrix,(V$4+1),FALSE)*$E2535</f>
        <v>0</v>
      </c>
      <c r="W2531" s="54">
        <f>VLOOKUP(CONCATENATE($F2531," ",$G2531),AllocFactorMatrix,(W$4+1),FALSE)*$E2535</f>
        <v>0</v>
      </c>
      <c r="X2531" s="54">
        <f t="shared" si="1274"/>
        <v>0</v>
      </c>
      <c r="Y2531" s="54">
        <f>VLOOKUP(CONCATENATE($F2531," ",$G2531),AllocFactorMatrix,(Y$4+1),FALSE)*$E2535</f>
        <v>0</v>
      </c>
      <c r="Z2531" s="54">
        <f>VLOOKUP(CONCATENATE($F2531," ",$G2531),AllocFactorMatrix,(Z$4+1),FALSE)*$E2535</f>
        <v>0</v>
      </c>
      <c r="AA2531" s="54">
        <f t="shared" si="1272"/>
        <v>0</v>
      </c>
      <c r="AB2531" s="54">
        <f>VLOOKUP(CONCATENATE($F2531," ",$G2531),AllocFactorMatrix,(AB$4+1),FALSE)*$E2535</f>
        <v>0</v>
      </c>
      <c r="AC2531" s="54">
        <f>VLOOKUP(CONCATENATE($F2531," ",$G2531),AllocFactorMatrix,(AC$4+1),FALSE)*$E2535</f>
        <v>0</v>
      </c>
      <c r="AD2531" s="54">
        <f>VLOOKUP(CONCATENATE($F2531," ",$G2531),AllocFactorMatrix,(AD$4+1),FALSE)*$E2535</f>
        <v>0</v>
      </c>
    </row>
    <row r="2532" spans="1:30" s="51" customFormat="1" hidden="1" outlineLevel="1">
      <c r="A2532" s="56"/>
      <c r="B2532" s="112"/>
      <c r="C2532" s="55"/>
      <c r="D2532" s="55"/>
      <c r="F2532" s="52" t="str">
        <f>F2535</f>
        <v>PROD_ENERGY</v>
      </c>
      <c r="G2532" s="55" t="str">
        <f>$G$12</f>
        <v>DISTSEC</v>
      </c>
      <c r="H2532" s="53">
        <f t="shared" si="1270"/>
        <v>0</v>
      </c>
      <c r="I2532" s="54">
        <f>VLOOKUP(CONCATENATE($F2532," ",$G2532),AllocFactorMatrix,(I$4+1),FALSE)*$E2535</f>
        <v>0</v>
      </c>
      <c r="J2532" s="54">
        <f>VLOOKUP(CONCATENATE($F2532," ",$G2532),AllocFactorMatrix,(J$4+1),FALSE)*$E2535</f>
        <v>0</v>
      </c>
      <c r="K2532" s="54">
        <f>VLOOKUP(CONCATENATE($F2532," ",$G2532),AllocFactorMatrix,(K$4+1),FALSE)*$E2535</f>
        <v>0</v>
      </c>
      <c r="L2532" s="54">
        <f>VLOOKUP(CONCATENATE($F2532," ",$G2532),AllocFactorMatrix,(L$4+1),FALSE)*$E2535</f>
        <v>0</v>
      </c>
      <c r="M2532" s="54">
        <f>VLOOKUP(CONCATENATE($F2532," ",$G2532),AllocFactorMatrix,(M$4+1),FALSE)*$E2535</f>
        <v>0</v>
      </c>
      <c r="N2532" s="54">
        <f t="shared" si="1271"/>
        <v>0</v>
      </c>
      <c r="O2532" s="54">
        <f>VLOOKUP(CONCATENATE($F2532," ",$G2532),AllocFactorMatrix,(O$4+1),FALSE)*$E2535</f>
        <v>0</v>
      </c>
      <c r="P2532" s="54">
        <f>VLOOKUP(CONCATENATE($F2532," ",$G2532),AllocFactorMatrix,(P$4+1),FALSE)*$E2535</f>
        <v>0</v>
      </c>
      <c r="Q2532" s="54">
        <f>VLOOKUP(CONCATENATE($F2532," ",$G2532),AllocFactorMatrix,(Q$4+1),FALSE)*$E2535</f>
        <v>0</v>
      </c>
      <c r="R2532" s="54">
        <f>VLOOKUP(CONCATENATE($F2532," ",$G2532),AllocFactorMatrix,(R$4+1),FALSE)*$E2535</f>
        <v>0</v>
      </c>
      <c r="S2532" s="54">
        <f t="shared" si="1273"/>
        <v>0</v>
      </c>
      <c r="T2532" s="54">
        <f>VLOOKUP(CONCATENATE($F2532," ",$G2532),AllocFactorMatrix,(T$4+1),FALSE)*$E2535</f>
        <v>0</v>
      </c>
      <c r="U2532" s="54">
        <f>VLOOKUP(CONCATENATE($F2532," ",$G2532),AllocFactorMatrix,(U$4+1),FALSE)*$E2535</f>
        <v>0</v>
      </c>
      <c r="V2532" s="54">
        <f>VLOOKUP(CONCATENATE($F2532," ",$G2532),AllocFactorMatrix,(V$4+1),FALSE)*$E2535</f>
        <v>0</v>
      </c>
      <c r="W2532" s="54">
        <f>VLOOKUP(CONCATENATE($F2532," ",$G2532),AllocFactorMatrix,(W$4+1),FALSE)*$E2535</f>
        <v>0</v>
      </c>
      <c r="X2532" s="54">
        <f t="shared" si="1274"/>
        <v>0</v>
      </c>
      <c r="Y2532" s="54">
        <f>VLOOKUP(CONCATENATE($F2532," ",$G2532),AllocFactorMatrix,(Y$4+1),FALSE)*$E2535</f>
        <v>0</v>
      </c>
      <c r="Z2532" s="54">
        <f>VLOOKUP(CONCATENATE($F2532," ",$G2532),AllocFactorMatrix,(Z$4+1),FALSE)*$E2535</f>
        <v>0</v>
      </c>
      <c r="AA2532" s="54">
        <f t="shared" si="1272"/>
        <v>0</v>
      </c>
      <c r="AB2532" s="54">
        <f>VLOOKUP(CONCATENATE($F2532," ",$G2532),AllocFactorMatrix,(AB$4+1),FALSE)*$E2535</f>
        <v>0</v>
      </c>
      <c r="AC2532" s="54">
        <f>VLOOKUP(CONCATENATE($F2532," ",$G2532),AllocFactorMatrix,(AC$4+1),FALSE)*$E2535</f>
        <v>0</v>
      </c>
      <c r="AD2532" s="54">
        <f>VLOOKUP(CONCATENATE($F2532," ",$G2532),AllocFactorMatrix,(AD$4+1),FALSE)*$E2535</f>
        <v>0</v>
      </c>
    </row>
    <row r="2533" spans="1:30" s="51" customFormat="1" hidden="1" outlineLevel="1">
      <c r="A2533" s="56"/>
      <c r="B2533" s="112"/>
      <c r="C2533" s="55"/>
      <c r="D2533" s="55"/>
      <c r="F2533" s="52" t="str">
        <f>F2535</f>
        <v>PROD_ENERGY</v>
      </c>
      <c r="G2533" s="55" t="str">
        <f>$G$13</f>
        <v>ENERGY</v>
      </c>
      <c r="H2533" s="53">
        <f t="shared" si="1270"/>
        <v>91239.999999999971</v>
      </c>
      <c r="I2533" s="54">
        <f>VLOOKUP(CONCATENATE($F2533," ",$G2533),AllocFactorMatrix,(I$4+1),FALSE)*$E2535</f>
        <v>34235.719576851145</v>
      </c>
      <c r="J2533" s="54">
        <f>VLOOKUP(CONCATENATE($F2533," ",$G2533),AllocFactorMatrix,(J$4+1),FALSE)*$E2535</f>
        <v>2218.6958527723014</v>
      </c>
      <c r="K2533" s="54">
        <f>VLOOKUP(CONCATENATE($F2533," ",$G2533),AllocFactorMatrix,(K$4+1),FALSE)*$E2535</f>
        <v>7443.9651009593736</v>
      </c>
      <c r="L2533" s="54">
        <f>VLOOKUP(CONCATENATE($F2533," ",$G2533),AllocFactorMatrix,(L$4+1),FALSE)*$E2535</f>
        <v>236.58611044675061</v>
      </c>
      <c r="M2533" s="54">
        <f>VLOOKUP(CONCATENATE($F2533," ",$G2533),AllocFactorMatrix,(M$4+1),FALSE)*$E2535</f>
        <v>21.810473641883814</v>
      </c>
      <c r="N2533" s="54">
        <f t="shared" si="1271"/>
        <v>7702.3616850480075</v>
      </c>
      <c r="O2533" s="54">
        <f>VLOOKUP(CONCATENATE($F2533," ",$G2533),AllocFactorMatrix,(O$4+1),FALSE)*$E2535</f>
        <v>6786.7668501163416</v>
      </c>
      <c r="P2533" s="54">
        <f>VLOOKUP(CONCATENATE($F2533," ",$G2533),AllocFactorMatrix,(P$4+1),FALSE)*$E2535</f>
        <v>1258.1359853118336</v>
      </c>
      <c r="Q2533" s="54">
        <f>VLOOKUP(CONCATENATE($F2533," ",$G2533),AllocFactorMatrix,(Q$4+1),FALSE)*$E2535</f>
        <v>571.66478856901369</v>
      </c>
      <c r="R2533" s="54">
        <f>VLOOKUP(CONCATENATE($F2533," ",$G2533),AllocFactorMatrix,(R$4+1),FALSE)*$E2535</f>
        <v>26.487595312374836</v>
      </c>
      <c r="S2533" s="54">
        <f t="shared" si="1273"/>
        <v>8643.0552193095646</v>
      </c>
      <c r="T2533" s="54">
        <f>VLOOKUP(CONCATENATE($F2533," ",$G2533),AllocFactorMatrix,(T$4+1),FALSE)*$E2535</f>
        <v>260.08176659390074</v>
      </c>
      <c r="U2533" s="54">
        <f>VLOOKUP(CONCATENATE($F2533," ",$G2533),AllocFactorMatrix,(U$4+1),FALSE)*$E2535</f>
        <v>4566.6461981966722</v>
      </c>
      <c r="V2533" s="54">
        <f>VLOOKUP(CONCATENATE($F2533," ",$G2533),AllocFactorMatrix,(V$4+1),FALSE)*$E2535</f>
        <v>25927.521138377211</v>
      </c>
      <c r="W2533" s="54">
        <f>VLOOKUP(CONCATENATE($F2533," ",$G2533),AllocFactorMatrix,(W$4+1),FALSE)*$E2535</f>
        <v>4919.0575848376393</v>
      </c>
      <c r="X2533" s="54">
        <f t="shared" si="1274"/>
        <v>35673.306688005425</v>
      </c>
      <c r="Y2533" s="54">
        <f>VLOOKUP(CONCATENATE($F2533," ",$G2533),AllocFactorMatrix,(Y$4+1),FALSE)*$E2535</f>
        <v>1838.7397163966295</v>
      </c>
      <c r="Z2533" s="54">
        <f>VLOOKUP(CONCATENATE($F2533," ",$G2533),AllocFactorMatrix,(Z$4+1),FALSE)*$E2535</f>
        <v>29.93175134778221</v>
      </c>
      <c r="AA2533" s="54">
        <f t="shared" si="1272"/>
        <v>1868.6714677444118</v>
      </c>
      <c r="AB2533" s="54">
        <f>VLOOKUP(CONCATENATE($F2533," ",$G2533),AllocFactorMatrix,(AB$4+1),FALSE)*$E2535</f>
        <v>33.386460906839709</v>
      </c>
      <c r="AC2533" s="54">
        <f>VLOOKUP(CONCATENATE($F2533," ",$G2533),AllocFactorMatrix,(AC$4+1),FALSE)*$E2535</f>
        <v>721.93750992632977</v>
      </c>
      <c r="AD2533" s="54">
        <f>VLOOKUP(CONCATENATE($F2533," ",$G2533),AllocFactorMatrix,(AD$4+1),FALSE)*$E2535</f>
        <v>142.86553943596246</v>
      </c>
    </row>
    <row r="2534" spans="1:30" s="51" customFormat="1" hidden="1" outlineLevel="1">
      <c r="A2534" s="56"/>
      <c r="B2534" s="112"/>
      <c r="C2534" s="55"/>
      <c r="D2534" s="55"/>
      <c r="F2534" s="52" t="str">
        <f>F2535</f>
        <v>PROD_ENERGY</v>
      </c>
      <c r="G2534" s="55" t="str">
        <f>$G$14</f>
        <v>CUSTOMER</v>
      </c>
      <c r="H2534" s="53">
        <f t="shared" si="1270"/>
        <v>0</v>
      </c>
      <c r="I2534" s="54">
        <f>VLOOKUP(CONCATENATE($F2534," ",$G2534),AllocFactorMatrix,(I$4+1),FALSE)*$E2535</f>
        <v>0</v>
      </c>
      <c r="J2534" s="54">
        <f>VLOOKUP(CONCATENATE($F2534," ",$G2534),AllocFactorMatrix,(J$4+1),FALSE)*$E2535</f>
        <v>0</v>
      </c>
      <c r="K2534" s="54">
        <f>VLOOKUP(CONCATENATE($F2534," ",$G2534),AllocFactorMatrix,(K$4+1),FALSE)*$E2535</f>
        <v>0</v>
      </c>
      <c r="L2534" s="54">
        <f>VLOOKUP(CONCATENATE($F2534," ",$G2534),AllocFactorMatrix,(L$4+1),FALSE)*$E2535</f>
        <v>0</v>
      </c>
      <c r="M2534" s="54">
        <f>VLOOKUP(CONCATENATE($F2534," ",$G2534),AllocFactorMatrix,(M$4+1),FALSE)*$E2535</f>
        <v>0</v>
      </c>
      <c r="N2534" s="54">
        <f t="shared" si="1271"/>
        <v>0</v>
      </c>
      <c r="O2534" s="54">
        <f>VLOOKUP(CONCATENATE($F2534," ",$G2534),AllocFactorMatrix,(O$4+1),FALSE)*$E2535</f>
        <v>0</v>
      </c>
      <c r="P2534" s="54">
        <f>VLOOKUP(CONCATENATE($F2534," ",$G2534),AllocFactorMatrix,(P$4+1),FALSE)*$E2535</f>
        <v>0</v>
      </c>
      <c r="Q2534" s="54">
        <f>VLOOKUP(CONCATENATE($F2534," ",$G2534),AllocFactorMatrix,(Q$4+1),FALSE)*$E2535</f>
        <v>0</v>
      </c>
      <c r="R2534" s="54">
        <f>VLOOKUP(CONCATENATE($F2534," ",$G2534),AllocFactorMatrix,(R$4+1),FALSE)*$E2535</f>
        <v>0</v>
      </c>
      <c r="S2534" s="54">
        <f t="shared" si="1273"/>
        <v>0</v>
      </c>
      <c r="T2534" s="54">
        <f>VLOOKUP(CONCATENATE($F2534," ",$G2534),AllocFactorMatrix,(T$4+1),FALSE)*$E2535</f>
        <v>0</v>
      </c>
      <c r="U2534" s="54">
        <f>VLOOKUP(CONCATENATE($F2534," ",$G2534),AllocFactorMatrix,(U$4+1),FALSE)*$E2535</f>
        <v>0</v>
      </c>
      <c r="V2534" s="54">
        <f>VLOOKUP(CONCATENATE($F2534," ",$G2534),AllocFactorMatrix,(V$4+1),FALSE)*$E2535</f>
        <v>0</v>
      </c>
      <c r="W2534" s="54">
        <f>VLOOKUP(CONCATENATE($F2534," ",$G2534),AllocFactorMatrix,(W$4+1),FALSE)*$E2535</f>
        <v>0</v>
      </c>
      <c r="X2534" s="54">
        <f t="shared" si="1274"/>
        <v>0</v>
      </c>
      <c r="Y2534" s="54">
        <f>VLOOKUP(CONCATENATE($F2534," ",$G2534),AllocFactorMatrix,(Y$4+1),FALSE)*$E2535</f>
        <v>0</v>
      </c>
      <c r="Z2534" s="54">
        <f>VLOOKUP(CONCATENATE($F2534," ",$G2534),AllocFactorMatrix,(Z$4+1),FALSE)*$E2535</f>
        <v>0</v>
      </c>
      <c r="AA2534" s="54">
        <f t="shared" si="1272"/>
        <v>0</v>
      </c>
      <c r="AB2534" s="54">
        <f>VLOOKUP(CONCATENATE($F2534," ",$G2534),AllocFactorMatrix,(AB$4+1),FALSE)*$E2535</f>
        <v>0</v>
      </c>
      <c r="AC2534" s="54">
        <f>VLOOKUP(CONCATENATE($F2534," ",$G2534),AllocFactorMatrix,(AC$4+1),FALSE)*$E2535</f>
        <v>0</v>
      </c>
      <c r="AD2534" s="54">
        <f>VLOOKUP(CONCATENATE($F2534," ",$G2534),AllocFactorMatrix,(AD$4+1),FALSE)*$E2535</f>
        <v>0</v>
      </c>
    </row>
    <row r="2535" spans="1:30" s="51" customFormat="1" collapsed="1">
      <c r="A2535" s="56"/>
      <c r="B2535" s="112"/>
      <c r="C2535" s="55"/>
      <c r="D2535" s="109" t="str">
        <f>D384</f>
        <v>Adj 5 - Environmental Surcharge Revenue Sync - remove FGD revenue, sync non-FGD revenue, remove deferrals</v>
      </c>
      <c r="E2535" s="61">
        <v>91240</v>
      </c>
      <c r="F2535" s="98" t="s">
        <v>32</v>
      </c>
      <c r="G2535" s="55" t="str">
        <f>$G$15</f>
        <v>TOTAL</v>
      </c>
      <c r="H2535" s="53">
        <f t="shared" si="1270"/>
        <v>91239.999999999971</v>
      </c>
      <c r="I2535" s="54">
        <f>VLOOKUP(CONCATENATE($F2535," ",$G2535),AllocFactorMatrix,(I$4+1),FALSE)*$E2535</f>
        <v>34235.719576851145</v>
      </c>
      <c r="J2535" s="54">
        <f>VLOOKUP(CONCATENATE($F2535," ",$G2535),AllocFactorMatrix,(J$4+1),FALSE)*$E2535</f>
        <v>2218.6958527723014</v>
      </c>
      <c r="K2535" s="54">
        <f>VLOOKUP(CONCATENATE($F2535," ",$G2535),AllocFactorMatrix,(K$4+1),FALSE)*$E2535</f>
        <v>7443.9651009593736</v>
      </c>
      <c r="L2535" s="54">
        <f>VLOOKUP(CONCATENATE($F2535," ",$G2535),AllocFactorMatrix,(L$4+1),FALSE)*$E2535</f>
        <v>236.58611044675061</v>
      </c>
      <c r="M2535" s="54">
        <f>VLOOKUP(CONCATENATE($F2535," ",$G2535),AllocFactorMatrix,(M$4+1),FALSE)*$E2535</f>
        <v>21.810473641883814</v>
      </c>
      <c r="N2535" s="54">
        <f t="shared" si="1271"/>
        <v>7702.3616850480075</v>
      </c>
      <c r="O2535" s="54">
        <f>VLOOKUP(CONCATENATE($F2535," ",$G2535),AllocFactorMatrix,(O$4+1),FALSE)*$E2535</f>
        <v>6786.7668501163416</v>
      </c>
      <c r="P2535" s="54">
        <f>VLOOKUP(CONCATENATE($F2535," ",$G2535),AllocFactorMatrix,(P$4+1),FALSE)*$E2535</f>
        <v>1258.1359853118336</v>
      </c>
      <c r="Q2535" s="54">
        <f>VLOOKUP(CONCATENATE($F2535," ",$G2535),AllocFactorMatrix,(Q$4+1),FALSE)*$E2535</f>
        <v>571.66478856901369</v>
      </c>
      <c r="R2535" s="54">
        <f>VLOOKUP(CONCATENATE($F2535," ",$G2535),AllocFactorMatrix,(R$4+1),FALSE)*$E2535</f>
        <v>26.487595312374836</v>
      </c>
      <c r="S2535" s="54">
        <f t="shared" si="1273"/>
        <v>8643.0552193095646</v>
      </c>
      <c r="T2535" s="54">
        <f>VLOOKUP(CONCATENATE($F2535," ",$G2535),AllocFactorMatrix,(T$4+1),FALSE)*$E2535</f>
        <v>260.08176659390074</v>
      </c>
      <c r="U2535" s="54">
        <f>VLOOKUP(CONCATENATE($F2535," ",$G2535),AllocFactorMatrix,(U$4+1),FALSE)*$E2535</f>
        <v>4566.6461981966722</v>
      </c>
      <c r="V2535" s="54">
        <f>VLOOKUP(CONCATENATE($F2535," ",$G2535),AllocFactorMatrix,(V$4+1),FALSE)*$E2535</f>
        <v>25927.521138377211</v>
      </c>
      <c r="W2535" s="54">
        <f>VLOOKUP(CONCATENATE($F2535," ",$G2535),AllocFactorMatrix,(W$4+1),FALSE)*$E2535</f>
        <v>4919.0575848376393</v>
      </c>
      <c r="X2535" s="54">
        <f t="shared" si="1274"/>
        <v>35673.306688005425</v>
      </c>
      <c r="Y2535" s="54">
        <f>VLOOKUP(CONCATENATE($F2535," ",$G2535),AllocFactorMatrix,(Y$4+1),FALSE)*$E2535</f>
        <v>1838.7397163966295</v>
      </c>
      <c r="Z2535" s="54">
        <f>VLOOKUP(CONCATENATE($F2535," ",$G2535),AllocFactorMatrix,(Z$4+1),FALSE)*$E2535</f>
        <v>29.93175134778221</v>
      </c>
      <c r="AA2535" s="54">
        <f t="shared" si="1272"/>
        <v>1868.6714677444118</v>
      </c>
      <c r="AB2535" s="54">
        <f>VLOOKUP(CONCATENATE($F2535," ",$G2535),AllocFactorMatrix,(AB$4+1),FALSE)*$E2535</f>
        <v>33.386460906839709</v>
      </c>
      <c r="AC2535" s="54">
        <f>VLOOKUP(CONCATENATE($F2535," ",$G2535),AllocFactorMatrix,(AC$4+1),FALSE)*$E2535</f>
        <v>721.93750992632977</v>
      </c>
      <c r="AD2535" s="54">
        <f>VLOOKUP(CONCATENATE($F2535," ",$G2535),AllocFactorMatrix,(AD$4+1),FALSE)*$E2535</f>
        <v>142.86553943596246</v>
      </c>
    </row>
    <row r="2536" spans="1:30" s="51" customFormat="1" hidden="1" outlineLevel="1">
      <c r="A2536" s="56"/>
      <c r="B2536" s="112"/>
      <c r="C2536" s="55"/>
      <c r="D2536" s="55"/>
      <c r="F2536" s="52" t="str">
        <f>F2543</f>
        <v>CUST_DEP_FXNL</v>
      </c>
      <c r="G2536" s="55" t="str">
        <f>$G$8</f>
        <v>PRODUCTION</v>
      </c>
      <c r="H2536" s="53">
        <f t="shared" ref="H2536:H2543" ca="1" si="1275">SUBTOTAL(9,I2536:AD2536)</f>
        <v>24805.548417228998</v>
      </c>
      <c r="I2536" s="54">
        <f ca="1">VLOOKUP(CONCATENATE($F2536," ",$G2536),AllocFactorMatrix,(I$4+1),FALSE)*$E2543</f>
        <v>18140.970637591076</v>
      </c>
      <c r="J2536" s="54">
        <f ca="1">VLOOKUP(CONCATENATE($F2536," ",$G2536),AllocFactorMatrix,(J$4+1),FALSE)*$E2543</f>
        <v>989.17781871653779</v>
      </c>
      <c r="K2536" s="54">
        <f ca="1">VLOOKUP(CONCATENATE($F2536," ",$G2536),AllocFactorMatrix,(K$4+1),FALSE)*$E2543</f>
        <v>2005.0328126882421</v>
      </c>
      <c r="L2536" s="54">
        <f ca="1">VLOOKUP(CONCATENATE($F2536," ",$G2536),AllocFactorMatrix,(L$4+1),FALSE)*$E2543</f>
        <v>210.1052923035036</v>
      </c>
      <c r="M2536" s="54">
        <f ca="1">VLOOKUP(CONCATENATE($F2536," ",$G2536),AllocFactorMatrix,(M$4+1),FALSE)*$E2543</f>
        <v>366.17166675470094</v>
      </c>
      <c r="N2536" s="54">
        <f t="shared" ref="N2536:N2543" ca="1" si="1276">SUBTOTAL(9,K2536:M2536)</f>
        <v>2581.309771746447</v>
      </c>
      <c r="O2536" s="54">
        <f ca="1">VLOOKUP(CONCATENATE($F2536," ",$G2536),AllocFactorMatrix,(O$4+1),FALSE)*$E2543</f>
        <v>945.51550957342909</v>
      </c>
      <c r="P2536" s="54">
        <f ca="1">VLOOKUP(CONCATENATE($F2536," ",$G2536),AllocFactorMatrix,(P$4+1),FALSE)*$E2543</f>
        <v>567.71174336619993</v>
      </c>
      <c r="Q2536" s="54">
        <f ca="1">VLOOKUP(CONCATENATE($F2536," ",$G2536),AllocFactorMatrix,(Q$4+1),FALSE)*$E2543</f>
        <v>453.4245025679802</v>
      </c>
      <c r="R2536" s="54">
        <f ca="1">VLOOKUP(CONCATENATE($F2536," ",$G2536),AllocFactorMatrix,(R$4+1),FALSE)*$E2543</f>
        <v>0</v>
      </c>
      <c r="S2536" s="54">
        <f ca="1">SUBTOTAL(9,O2536:R2536)</f>
        <v>1966.6517555076093</v>
      </c>
      <c r="T2536" s="54">
        <f ca="1">VLOOKUP(CONCATENATE($F2536," ",$G2536),AllocFactorMatrix,(T$4+1),FALSE)*$E2543</f>
        <v>0</v>
      </c>
      <c r="U2536" s="54">
        <f ca="1">VLOOKUP(CONCATENATE($F2536," ",$G2536),AllocFactorMatrix,(U$4+1),FALSE)*$E2543</f>
        <v>417.01403476197652</v>
      </c>
      <c r="V2536" s="54">
        <f ca="1">VLOOKUP(CONCATENATE($F2536," ",$G2536),AllocFactorMatrix,(V$4+1),FALSE)*$E2543</f>
        <v>396.32934547603332</v>
      </c>
      <c r="W2536" s="54">
        <f ca="1">VLOOKUP(CONCATENATE($F2536," ",$G2536),AllocFactorMatrix,(W$4+1),FALSE)*$E2543</f>
        <v>288.61886041464982</v>
      </c>
      <c r="X2536" s="54">
        <f ca="1">SUBTOTAL(9,T2536:W2536)</f>
        <v>1101.9622406526596</v>
      </c>
      <c r="Y2536" s="54">
        <f ca="1">VLOOKUP(CONCATENATE($F2536," ",$G2536),AllocFactorMatrix,(Y$4+1),FALSE)*$E2543</f>
        <v>25.476193014669654</v>
      </c>
      <c r="Z2536" s="54">
        <f ca="1">VLOOKUP(CONCATENATE($F2536," ",$G2536),AllocFactorMatrix,(Z$4+1),FALSE)*$E2543</f>
        <v>0</v>
      </c>
      <c r="AA2536" s="54">
        <f t="shared" ref="AA2536:AA2543" ca="1" si="1277">SUBTOTAL(9,Y2536:Z2536)</f>
        <v>25.476193014669654</v>
      </c>
      <c r="AB2536" s="54">
        <f ca="1">VLOOKUP(CONCATENATE($F2536," ",$G2536),AllocFactorMatrix,(AB$4+1),FALSE)*$E2543</f>
        <v>0</v>
      </c>
      <c r="AC2536" s="54">
        <f ca="1">VLOOKUP(CONCATENATE($F2536," ",$G2536),AllocFactorMatrix,(AC$4+1),FALSE)*$E2543</f>
        <v>0</v>
      </c>
      <c r="AD2536" s="54">
        <f ca="1">VLOOKUP(CONCATENATE($F2536," ",$G2536),AllocFactorMatrix,(AD$4+1),FALSE)*$E2543</f>
        <v>0</v>
      </c>
    </row>
    <row r="2537" spans="1:30" s="51" customFormat="1" hidden="1" outlineLevel="1">
      <c r="A2537" s="56"/>
      <c r="B2537" s="112"/>
      <c r="C2537" s="55"/>
      <c r="D2537" s="55"/>
      <c r="F2537" s="52" t="str">
        <f>F2543</f>
        <v>CUST_DEP_FXNL</v>
      </c>
      <c r="G2537" s="55" t="str">
        <f>$G$9</f>
        <v>BULKTRAN</v>
      </c>
      <c r="H2537" s="53">
        <f t="shared" ca="1" si="1275"/>
        <v>12428.50614447012</v>
      </c>
      <c r="I2537" s="54">
        <f ca="1">VLOOKUP(CONCATENATE($F2537," ",$G2537),AllocFactorMatrix,(I$4+1),FALSE)*$E2543</f>
        <v>8530.5947351679042</v>
      </c>
      <c r="J2537" s="54">
        <f ca="1">VLOOKUP(CONCATENATE($F2537," ",$G2537),AllocFactorMatrix,(J$4+1),FALSE)*$E2543</f>
        <v>499.70869650972907</v>
      </c>
      <c r="K2537" s="54">
        <f ca="1">VLOOKUP(CONCATENATE($F2537," ",$G2537),AllocFactorMatrix,(K$4+1),FALSE)*$E2543</f>
        <v>1126.244536220036</v>
      </c>
      <c r="L2537" s="54">
        <f ca="1">VLOOKUP(CONCATENATE($F2537," ",$G2537),AllocFactorMatrix,(L$4+1),FALSE)*$E2543</f>
        <v>148.66994205438243</v>
      </c>
      <c r="M2537" s="54">
        <f ca="1">VLOOKUP(CONCATENATE($F2537," ",$G2537),AllocFactorMatrix,(M$4+1),FALSE)*$E2543</f>
        <v>188.7502037370686</v>
      </c>
      <c r="N2537" s="54">
        <f t="shared" ca="1" si="1276"/>
        <v>1463.664682011487</v>
      </c>
      <c r="O2537" s="54">
        <f ca="1">VLOOKUP(CONCATENATE($F2537," ",$G2537),AllocFactorMatrix,(O$4+1),FALSE)*$E2543</f>
        <v>530.71481805221651</v>
      </c>
      <c r="P2537" s="54">
        <f ca="1">VLOOKUP(CONCATENATE($F2537," ",$G2537),AllocFactorMatrix,(P$4+1),FALSE)*$E2543</f>
        <v>328.03340038636935</v>
      </c>
      <c r="Q2537" s="54">
        <f ca="1">VLOOKUP(CONCATENATE($F2537," ",$G2537),AllocFactorMatrix,(Q$4+1),FALSE)*$E2543</f>
        <v>306.0843193259617</v>
      </c>
      <c r="R2537" s="54">
        <f ca="1">VLOOKUP(CONCATENATE($F2537," ",$G2537),AllocFactorMatrix,(R$4+1),FALSE)*$E2543</f>
        <v>0</v>
      </c>
      <c r="S2537" s="54">
        <f t="shared" ref="S2537:S2543" ca="1" si="1278">SUBTOTAL(9,O2537:R2537)</f>
        <v>1164.8325377645474</v>
      </c>
      <c r="T2537" s="54">
        <f ca="1">VLOOKUP(CONCATENATE($F2537," ",$G2537),AllocFactorMatrix,(T$4+1),FALSE)*$E2543</f>
        <v>0</v>
      </c>
      <c r="U2537" s="54">
        <f ca="1">VLOOKUP(CONCATENATE($F2537," ",$G2537),AllocFactorMatrix,(U$4+1),FALSE)*$E2543</f>
        <v>264.66773272108611</v>
      </c>
      <c r="V2537" s="54">
        <f ca="1">VLOOKUP(CONCATENATE($F2537," ",$G2537),AllocFactorMatrix,(V$4+1),FALSE)*$E2543</f>
        <v>245.13082767965921</v>
      </c>
      <c r="W2537" s="54">
        <f ca="1">VLOOKUP(CONCATENATE($F2537," ",$G2537),AllocFactorMatrix,(W$4+1),FALSE)*$E2543</f>
        <v>245.00708975303402</v>
      </c>
      <c r="X2537" s="54">
        <f t="shared" ref="X2537:X2543" ca="1" si="1279">SUBTOTAL(9,T2537:W2537)</f>
        <v>754.80565015377931</v>
      </c>
      <c r="Y2537" s="54">
        <f ca="1">VLOOKUP(CONCATENATE($F2537," ",$G2537),AllocFactorMatrix,(Y$4+1),FALSE)*$E2543</f>
        <v>14.89984286267217</v>
      </c>
      <c r="Z2537" s="54">
        <f ca="1">VLOOKUP(CONCATENATE($F2537," ",$G2537),AllocFactorMatrix,(Z$4+1),FALSE)*$E2543</f>
        <v>0</v>
      </c>
      <c r="AA2537" s="54">
        <f t="shared" ca="1" si="1277"/>
        <v>14.89984286267217</v>
      </c>
      <c r="AB2537" s="54">
        <f ca="1">VLOOKUP(CONCATENATE($F2537," ",$G2537),AllocFactorMatrix,(AB$4+1),FALSE)*$E2543</f>
        <v>0</v>
      </c>
      <c r="AC2537" s="54">
        <f ca="1">VLOOKUP(CONCATENATE($F2537," ",$G2537),AllocFactorMatrix,(AC$4+1),FALSE)*$E2543</f>
        <v>0</v>
      </c>
      <c r="AD2537" s="54">
        <f ca="1">VLOOKUP(CONCATENATE($F2537," ",$G2537),AllocFactorMatrix,(AD$4+1),FALSE)*$E2543</f>
        <v>0</v>
      </c>
    </row>
    <row r="2538" spans="1:30" s="51" customFormat="1" hidden="1" outlineLevel="1">
      <c r="A2538" s="56"/>
      <c r="B2538" s="112"/>
      <c r="C2538" s="55"/>
      <c r="D2538" s="55"/>
      <c r="F2538" s="52" t="str">
        <f>F2543</f>
        <v>CUST_DEP_FXNL</v>
      </c>
      <c r="G2538" s="55" t="str">
        <f>$G$10</f>
        <v>SUBTRAN</v>
      </c>
      <c r="H2538" s="53">
        <f t="shared" ca="1" si="1275"/>
        <v>2668.1421410879184</v>
      </c>
      <c r="I2538" s="54">
        <f ca="1">VLOOKUP(CONCATENATE($F2538," ",$G2538),AllocFactorMatrix,(I$4+1),FALSE)*$E2543</f>
        <v>1852.1720729135441</v>
      </c>
      <c r="J2538" s="54">
        <f ca="1">VLOOKUP(CONCATENATE($F2538," ",$G2538),AllocFactorMatrix,(J$4+1),FALSE)*$E2543</f>
        <v>105.92440047924866</v>
      </c>
      <c r="K2538" s="54">
        <f ca="1">VLOOKUP(CONCATENATE($F2538," ",$G2538),AllocFactorMatrix,(K$4+1),FALSE)*$E2543</f>
        <v>237.10381295931143</v>
      </c>
      <c r="L2538" s="54">
        <f ca="1">VLOOKUP(CONCATENATE($F2538," ",$G2538),AllocFactorMatrix,(L$4+1),FALSE)*$E2543</f>
        <v>30.71481848027161</v>
      </c>
      <c r="M2538" s="54">
        <f ca="1">VLOOKUP(CONCATENATE($F2538," ",$G2538),AllocFactorMatrix,(M$4+1),FALSE)*$E2543</f>
        <v>51.789544413049668</v>
      </c>
      <c r="N2538" s="54">
        <f t="shared" ca="1" si="1276"/>
        <v>319.60817585263271</v>
      </c>
      <c r="O2538" s="54">
        <f ca="1">VLOOKUP(CONCATENATE($F2538," ",$G2538),AllocFactorMatrix,(O$4+1),FALSE)*$E2543</f>
        <v>111.04730704681361</v>
      </c>
      <c r="P2538" s="54">
        <f ca="1">VLOOKUP(CONCATENATE($F2538," ",$G2538),AllocFactorMatrix,(P$4+1),FALSE)*$E2543</f>
        <v>68.479531879794081</v>
      </c>
      <c r="Q2538" s="54">
        <f ca="1">VLOOKUP(CONCATENATE($F2538," ",$G2538),AllocFactorMatrix,(Q$4+1),FALSE)*$E2543</f>
        <v>84.136610986796072</v>
      </c>
      <c r="R2538" s="54">
        <f ca="1">VLOOKUP(CONCATENATE($F2538," ",$G2538),AllocFactorMatrix,(R$4+1),FALSE)*$E2543</f>
        <v>0</v>
      </c>
      <c r="S2538" s="54">
        <f t="shared" ca="1" si="1278"/>
        <v>263.66344991340378</v>
      </c>
      <c r="T2538" s="54">
        <f ca="1">VLOOKUP(CONCATENATE($F2538," ",$G2538),AllocFactorMatrix,(T$4+1),FALSE)*$E2543</f>
        <v>0</v>
      </c>
      <c r="U2538" s="54">
        <f ca="1">VLOOKUP(CONCATENATE($F2538," ",$G2538),AllocFactorMatrix,(U$4+1),FALSE)*$E2543</f>
        <v>55.376130084871669</v>
      </c>
      <c r="V2538" s="54">
        <f ca="1">VLOOKUP(CONCATENATE($F2538," ",$G2538),AllocFactorMatrix,(V$4+1),FALSE)*$E2543</f>
        <v>67.608031707629578</v>
      </c>
      <c r="W2538" s="54">
        <f ca="1">VLOOKUP(CONCATENATE($F2538," ",$G2538),AllocFactorMatrix,(W$4+1),FALSE)*$E2543</f>
        <v>0</v>
      </c>
      <c r="X2538" s="54">
        <f t="shared" ca="1" si="1279"/>
        <v>122.98416179250125</v>
      </c>
      <c r="Y2538" s="54">
        <f ca="1">VLOOKUP(CONCATENATE($F2538," ",$G2538),AllocFactorMatrix,(Y$4+1),FALSE)*$E2543</f>
        <v>3.0554498167401447</v>
      </c>
      <c r="Z2538" s="54">
        <f ca="1">VLOOKUP(CONCATENATE($F2538," ",$G2538),AllocFactorMatrix,(Z$4+1),FALSE)*$E2543</f>
        <v>0</v>
      </c>
      <c r="AA2538" s="54">
        <f t="shared" ca="1" si="1277"/>
        <v>3.0554498167401447</v>
      </c>
      <c r="AB2538" s="54">
        <f ca="1">VLOOKUP(CONCATENATE($F2538," ",$G2538),AllocFactorMatrix,(AB$4+1),FALSE)*$E2543</f>
        <v>0</v>
      </c>
      <c r="AC2538" s="54">
        <f ca="1">VLOOKUP(CONCATENATE($F2538," ",$G2538),AllocFactorMatrix,(AC$4+1),FALSE)*$E2543</f>
        <v>0.73443031984807661</v>
      </c>
      <c r="AD2538" s="54">
        <f ca="1">VLOOKUP(CONCATENATE($F2538," ",$G2538),AllocFactorMatrix,(AD$4+1),FALSE)*$E2543</f>
        <v>0</v>
      </c>
    </row>
    <row r="2539" spans="1:30" s="51" customFormat="1" hidden="1" outlineLevel="1">
      <c r="A2539" s="56"/>
      <c r="B2539" s="112"/>
      <c r="C2539" s="55"/>
      <c r="D2539" s="55"/>
      <c r="F2539" s="52" t="str">
        <f>F2543</f>
        <v>CUST_DEP_FXNL</v>
      </c>
      <c r="G2539" s="55" t="str">
        <f>$G$11</f>
        <v>DISTPRI</v>
      </c>
      <c r="H2539" s="53">
        <f t="shared" ca="1" si="1275"/>
        <v>15419.705213221196</v>
      </c>
      <c r="I2539" s="54">
        <f ca="1">VLOOKUP(CONCATENATE($F2539," ",$G2539),AllocFactorMatrix,(I$4+1),FALSE)*$E2543</f>
        <v>11666.03386518029</v>
      </c>
      <c r="J2539" s="54">
        <f ca="1">VLOOKUP(CONCATENATE($F2539," ",$G2539),AllocFactorMatrix,(J$4+1),FALSE)*$E2543</f>
        <v>651.63492580723414</v>
      </c>
      <c r="K2539" s="54">
        <f ca="1">VLOOKUP(CONCATENATE($F2539," ",$G2539),AllocFactorMatrix,(K$4+1),FALSE)*$E2543</f>
        <v>1455.8733912146295</v>
      </c>
      <c r="L2539" s="54">
        <f ca="1">VLOOKUP(CONCATENATE($F2539," ",$G2539),AllocFactorMatrix,(L$4+1),FALSE)*$E2543</f>
        <v>188.69480787172506</v>
      </c>
      <c r="M2539" s="54">
        <f ca="1">VLOOKUP(CONCATENATE($F2539," ",$G2539),AllocFactorMatrix,(M$4+1),FALSE)*$E2543</f>
        <v>0</v>
      </c>
      <c r="N2539" s="54">
        <f t="shared" ca="1" si="1276"/>
        <v>1644.5681990863545</v>
      </c>
      <c r="O2539" s="54">
        <f ca="1">VLOOKUP(CONCATENATE($F2539," ",$G2539),AllocFactorMatrix,(O$4+1),FALSE)*$E2543</f>
        <v>676.72105502430759</v>
      </c>
      <c r="P2539" s="54">
        <f ca="1">VLOOKUP(CONCATENATE($F2539," ",$G2539),AllocFactorMatrix,(P$4+1),FALSE)*$E2543</f>
        <v>418.101970274373</v>
      </c>
      <c r="Q2539" s="54">
        <f ca="1">VLOOKUP(CONCATENATE($F2539," ",$G2539),AllocFactorMatrix,(Q$4+1),FALSE)*$E2543</f>
        <v>0</v>
      </c>
      <c r="R2539" s="54">
        <f ca="1">VLOOKUP(CONCATENATE($F2539," ",$G2539),AllocFactorMatrix,(R$4+1),FALSE)*$E2543</f>
        <v>0</v>
      </c>
      <c r="S2539" s="54">
        <f t="shared" ca="1" si="1278"/>
        <v>1094.8230252986805</v>
      </c>
      <c r="T2539" s="54">
        <f ca="1">VLOOKUP(CONCATENATE($F2539," ",$G2539),AllocFactorMatrix,(T$4+1),FALSE)*$E2543</f>
        <v>0</v>
      </c>
      <c r="U2539" s="54">
        <f ca="1">VLOOKUP(CONCATENATE($F2539," ",$G2539),AllocFactorMatrix,(U$4+1),FALSE)*$E2543</f>
        <v>339.41655222054146</v>
      </c>
      <c r="V2539" s="54">
        <f ca="1">VLOOKUP(CONCATENATE($F2539," ",$G2539),AllocFactorMatrix,(V$4+1),FALSE)*$E2543</f>
        <v>0</v>
      </c>
      <c r="W2539" s="54">
        <f ca="1">VLOOKUP(CONCATENATE($F2539," ",$G2539),AllocFactorMatrix,(W$4+1),FALSE)*$E2543</f>
        <v>0</v>
      </c>
      <c r="X2539" s="54">
        <f t="shared" ca="1" si="1279"/>
        <v>339.41655222054146</v>
      </c>
      <c r="Y2539" s="54">
        <f ca="1">VLOOKUP(CONCATENATE($F2539," ",$G2539),AllocFactorMatrix,(Y$4+1),FALSE)*$E2543</f>
        <v>18.655465884458454</v>
      </c>
      <c r="Z2539" s="54">
        <f ca="1">VLOOKUP(CONCATENATE($F2539," ",$G2539),AllocFactorMatrix,(Z$4+1),FALSE)*$E2543</f>
        <v>0</v>
      </c>
      <c r="AA2539" s="54">
        <f t="shared" ca="1" si="1277"/>
        <v>18.655465884458454</v>
      </c>
      <c r="AB2539" s="54">
        <f ca="1">VLOOKUP(CONCATENATE($F2539," ",$G2539),AllocFactorMatrix,(AB$4+1),FALSE)*$E2543</f>
        <v>0</v>
      </c>
      <c r="AC2539" s="54">
        <f ca="1">VLOOKUP(CONCATENATE($F2539," ",$G2539),AllocFactorMatrix,(AC$4+1),FALSE)*$E2543</f>
        <v>4.5731797436365342</v>
      </c>
      <c r="AD2539" s="54">
        <f ca="1">VLOOKUP(CONCATENATE($F2539," ",$G2539),AllocFactorMatrix,(AD$4+1),FALSE)*$E2543</f>
        <v>0</v>
      </c>
    </row>
    <row r="2540" spans="1:30" s="51" customFormat="1" hidden="1" outlineLevel="1">
      <c r="A2540" s="56"/>
      <c r="B2540" s="112"/>
      <c r="C2540" s="55"/>
      <c r="D2540" s="55"/>
      <c r="F2540" s="52" t="str">
        <f>F2543</f>
        <v>CUST_DEP_FXNL</v>
      </c>
      <c r="G2540" s="55" t="str">
        <f>$G$12</f>
        <v>DISTSEC</v>
      </c>
      <c r="H2540" s="53">
        <f t="shared" ca="1" si="1275"/>
        <v>8120.5622854504445</v>
      </c>
      <c r="I2540" s="54">
        <f ca="1">VLOOKUP(CONCATENATE($F2540," ",$G2540),AllocFactorMatrix,(I$4+1),FALSE)*$E2543</f>
        <v>6715.9838795865799</v>
      </c>
      <c r="J2540" s="54">
        <f ca="1">VLOOKUP(CONCATENATE($F2540," ",$G2540),AllocFactorMatrix,(J$4+1),FALSE)*$E2543</f>
        <v>383.67653648792083</v>
      </c>
      <c r="K2540" s="54">
        <f ca="1">VLOOKUP(CONCATENATE($F2540," ",$G2540),AllocFactorMatrix,(K$4+1),FALSE)*$E2543</f>
        <v>712.33814628254845</v>
      </c>
      <c r="L2540" s="54">
        <f ca="1">VLOOKUP(CONCATENATE($F2540," ",$G2540),AllocFactorMatrix,(L$4+1),FALSE)*$E2543</f>
        <v>0</v>
      </c>
      <c r="M2540" s="54">
        <f ca="1">VLOOKUP(CONCATENATE($F2540," ",$G2540),AllocFactorMatrix,(M$4+1),FALSE)*$E2543</f>
        <v>0</v>
      </c>
      <c r="N2540" s="54">
        <f t="shared" ca="1" si="1276"/>
        <v>712.33814628254845</v>
      </c>
      <c r="O2540" s="54">
        <f ca="1">VLOOKUP(CONCATENATE($F2540," ",$G2540),AllocFactorMatrix,(O$4+1),FALSE)*$E2543</f>
        <v>281.37833891666889</v>
      </c>
      <c r="P2540" s="54">
        <f ca="1">VLOOKUP(CONCATENATE($F2540," ",$G2540),AllocFactorMatrix,(P$4+1),FALSE)*$E2543</f>
        <v>0</v>
      </c>
      <c r="Q2540" s="54">
        <f ca="1">VLOOKUP(CONCATENATE($F2540," ",$G2540),AllocFactorMatrix,(Q$4+1),FALSE)*$E2543</f>
        <v>0</v>
      </c>
      <c r="R2540" s="54">
        <f ca="1">VLOOKUP(CONCATENATE($F2540," ",$G2540),AllocFactorMatrix,(R$4+1),FALSE)*$E2543</f>
        <v>0</v>
      </c>
      <c r="S2540" s="54">
        <f t="shared" ca="1" si="1278"/>
        <v>281.37833891666889</v>
      </c>
      <c r="T2540" s="54">
        <f ca="1">VLOOKUP(CONCATENATE($F2540," ",$G2540),AllocFactorMatrix,(T$4+1),FALSE)*$E2543</f>
        <v>0</v>
      </c>
      <c r="U2540" s="54">
        <f ca="1">VLOOKUP(CONCATENATE($F2540," ",$G2540),AllocFactorMatrix,(U$4+1),FALSE)*$E2543</f>
        <v>0</v>
      </c>
      <c r="V2540" s="54">
        <f ca="1">VLOOKUP(CONCATENATE($F2540," ",$G2540),AllocFactorMatrix,(V$4+1),FALSE)*$E2543</f>
        <v>0</v>
      </c>
      <c r="W2540" s="54">
        <f ca="1">VLOOKUP(CONCATENATE($F2540," ",$G2540),AllocFactorMatrix,(W$4+1),FALSE)*$E2543</f>
        <v>0</v>
      </c>
      <c r="X2540" s="54">
        <f t="shared" ca="1" si="1279"/>
        <v>0</v>
      </c>
      <c r="Y2540" s="54">
        <f ca="1">VLOOKUP(CONCATENATE($F2540," ",$G2540),AllocFactorMatrix,(Y$4+1),FALSE)*$E2543</f>
        <v>9.4880375801032333</v>
      </c>
      <c r="Z2540" s="54">
        <f ca="1">VLOOKUP(CONCATENATE($F2540," ",$G2540),AllocFactorMatrix,(Z$4+1),FALSE)*$E2543</f>
        <v>0</v>
      </c>
      <c r="AA2540" s="54">
        <f t="shared" ca="1" si="1277"/>
        <v>9.4880375801032333</v>
      </c>
      <c r="AB2540" s="54">
        <f ca="1">VLOOKUP(CONCATENATE($F2540," ",$G2540),AllocFactorMatrix,(AB$4+1),FALSE)*$E2543</f>
        <v>0</v>
      </c>
      <c r="AC2540" s="54">
        <f ca="1">VLOOKUP(CONCATENATE($F2540," ",$G2540),AllocFactorMatrix,(AC$4+1),FALSE)*$E2543</f>
        <v>17.697346596622854</v>
      </c>
      <c r="AD2540" s="54">
        <f ca="1">VLOOKUP(CONCATENATE($F2540," ",$G2540),AllocFactorMatrix,(AD$4+1),FALSE)*$E2543</f>
        <v>0</v>
      </c>
    </row>
    <row r="2541" spans="1:30" s="51" customFormat="1" hidden="1" outlineLevel="1">
      <c r="A2541" s="56"/>
      <c r="B2541" s="112"/>
      <c r="C2541" s="55"/>
      <c r="D2541" s="55"/>
      <c r="F2541" s="52" t="str">
        <f>F2543</f>
        <v>CUST_DEP_FXNL</v>
      </c>
      <c r="G2541" s="55" t="str">
        <f>$G$13</f>
        <v>ENERGY</v>
      </c>
      <c r="H2541" s="53">
        <f t="shared" ca="1" si="1275"/>
        <v>170.50991082134206</v>
      </c>
      <c r="I2541" s="54">
        <f ca="1">VLOOKUP(CONCATENATE($F2541," ",$G2541),AllocFactorMatrix,(I$4+1),FALSE)*$E2543</f>
        <v>103.5941902809237</v>
      </c>
      <c r="J2541" s="54">
        <f ca="1">VLOOKUP(CONCATENATE($F2541," ",$G2541),AllocFactorMatrix,(J$4+1),FALSE)*$E2543</f>
        <v>7.9555334253058376</v>
      </c>
      <c r="K2541" s="54">
        <f ca="1">VLOOKUP(CONCATENATE($F2541," ",$G2541),AllocFactorMatrix,(K$4+1),FALSE)*$E2543</f>
        <v>16.423341645768517</v>
      </c>
      <c r="L2541" s="54">
        <f ca="1">VLOOKUP(CONCATENATE($F2541," ",$G2541),AllocFactorMatrix,(L$4+1),FALSE)*$E2543</f>
        <v>2.189027302848507</v>
      </c>
      <c r="M2541" s="54">
        <f ca="1">VLOOKUP(CONCATENATE($F2541," ",$G2541),AllocFactorMatrix,(M$4+1),FALSE)*$E2543</f>
        <v>2.7320955134144387</v>
      </c>
      <c r="N2541" s="54">
        <f t="shared" ca="1" si="1276"/>
        <v>21.344464462031464</v>
      </c>
      <c r="O2541" s="54">
        <f ca="1">VLOOKUP(CONCATENATE($F2541," ",$G2541),AllocFactorMatrix,(O$4+1),FALSE)*$E2543</f>
        <v>9.2820984114073521</v>
      </c>
      <c r="P2541" s="54">
        <f ca="1">VLOOKUP(CONCATENATE($F2541," ",$G2541),AllocFactorMatrix,(P$4+1),FALSE)*$E2543</f>
        <v>5.7080387111571822</v>
      </c>
      <c r="Q2541" s="54">
        <f ca="1">VLOOKUP(CONCATENATE($F2541," ",$G2541),AllocFactorMatrix,(Q$4+1),FALSE)*$E2543</f>
        <v>5.3554915381979189</v>
      </c>
      <c r="R2541" s="54">
        <f ca="1">VLOOKUP(CONCATENATE($F2541," ",$G2541),AllocFactorMatrix,(R$4+1),FALSE)*$E2543</f>
        <v>0</v>
      </c>
      <c r="S2541" s="54">
        <f t="shared" ca="1" si="1278"/>
        <v>20.345628660762451</v>
      </c>
      <c r="T2541" s="54">
        <f ca="1">VLOOKUP(CONCATENATE($F2541," ",$G2541),AllocFactorMatrix,(T$4+1),FALSE)*$E2543</f>
        <v>0</v>
      </c>
      <c r="U2541" s="54">
        <f ca="1">VLOOKUP(CONCATENATE($F2541," ",$G2541),AllocFactorMatrix,(U$4+1),FALSE)*$E2543</f>
        <v>5.4485189983758699</v>
      </c>
      <c r="V2541" s="54">
        <f ca="1">VLOOKUP(CONCATENATE($F2541," ",$G2541),AllocFactorMatrix,(V$4+1),FALSE)*$E2543</f>
        <v>5.4211538768887113</v>
      </c>
      <c r="W2541" s="54">
        <f ca="1">VLOOKUP(CONCATENATE($F2541," ",$G2541),AllocFactorMatrix,(W$4+1),FALSE)*$E2543</f>
        <v>5.6926630282921904</v>
      </c>
      <c r="X2541" s="54">
        <f t="shared" ca="1" si="1279"/>
        <v>16.562335903556772</v>
      </c>
      <c r="Y2541" s="54">
        <f ca="1">VLOOKUP(CONCATENATE($F2541," ",$G2541),AllocFactorMatrix,(Y$4+1),FALSE)*$E2543</f>
        <v>0.22990393133962758</v>
      </c>
      <c r="Z2541" s="54">
        <f ca="1">VLOOKUP(CONCATENATE($F2541," ",$G2541),AllocFactorMatrix,(Z$4+1),FALSE)*$E2543</f>
        <v>0</v>
      </c>
      <c r="AA2541" s="54">
        <f t="shared" ca="1" si="1277"/>
        <v>0.22990393133962758</v>
      </c>
      <c r="AB2541" s="54">
        <f ca="1">VLOOKUP(CONCATENATE($F2541," ",$G2541),AllocFactorMatrix,(AB$4+1),FALSE)*$E2543</f>
        <v>0</v>
      </c>
      <c r="AC2541" s="54">
        <f ca="1">VLOOKUP(CONCATENATE($F2541," ",$G2541),AllocFactorMatrix,(AC$4+1),FALSE)*$E2543</f>
        <v>0.47785415742218479</v>
      </c>
      <c r="AD2541" s="54">
        <f ca="1">VLOOKUP(CONCATENATE($F2541," ",$G2541),AllocFactorMatrix,(AD$4+1),FALSE)*$E2543</f>
        <v>0</v>
      </c>
    </row>
    <row r="2542" spans="1:30" s="51" customFormat="1" hidden="1" outlineLevel="1">
      <c r="A2542" s="56"/>
      <c r="B2542" s="112"/>
      <c r="C2542" s="55"/>
      <c r="D2542" s="55"/>
      <c r="F2542" s="52" t="str">
        <f>F2543</f>
        <v>CUST_DEP_FXNL</v>
      </c>
      <c r="G2542" s="55" t="str">
        <f>$G$14</f>
        <v>CUSTOMER</v>
      </c>
      <c r="H2542" s="53">
        <f t="shared" ca="1" si="1275"/>
        <v>3641.0258877199776</v>
      </c>
      <c r="I2542" s="54">
        <f ca="1">VLOOKUP(CONCATENATE($F2542," ",$G2542),AllocFactorMatrix,(I$4+1),FALSE)*$E2543</f>
        <v>2022.0191422390419</v>
      </c>
      <c r="J2542" s="54">
        <f ca="1">VLOOKUP(CONCATENATE($F2542," ",$G2542),AllocFactorMatrix,(J$4+1),FALSE)*$E2543</f>
        <v>627.73262602161105</v>
      </c>
      <c r="K2542" s="54">
        <f ca="1">VLOOKUP(CONCATENATE($F2542," ",$G2542),AllocFactorMatrix,(K$4+1),FALSE)*$E2543</f>
        <v>109.6432524974589</v>
      </c>
      <c r="L2542" s="54">
        <f ca="1">VLOOKUP(CONCATENATE($F2542," ",$G2542),AllocFactorMatrix,(L$4+1),FALSE)*$E2543</f>
        <v>148.42693931284975</v>
      </c>
      <c r="M2542" s="54">
        <f ca="1">VLOOKUP(CONCATENATE($F2542," ",$G2542),AllocFactorMatrix,(M$4+1),FALSE)*$E2543</f>
        <v>326.17748835057739</v>
      </c>
      <c r="N2542" s="54">
        <f t="shared" ca="1" si="1276"/>
        <v>584.24768016088603</v>
      </c>
      <c r="O2542" s="54">
        <f ca="1">VLOOKUP(CONCATENATE($F2542," ",$G2542),AllocFactorMatrix,(O$4+1),FALSE)*$E2543</f>
        <v>19.288481994390683</v>
      </c>
      <c r="P2542" s="54">
        <f ca="1">VLOOKUP(CONCATENATE($F2542," ",$G2542),AllocFactorMatrix,(P$4+1),FALSE)*$E2543</f>
        <v>18.946577172801305</v>
      </c>
      <c r="Q2542" s="54">
        <f ca="1">VLOOKUP(CONCATENATE($F2542," ",$G2542),AllocFactorMatrix,(Q$4+1),FALSE)*$E2543</f>
        <v>84.983875053173861</v>
      </c>
      <c r="R2542" s="54">
        <f ca="1">VLOOKUP(CONCATENATE($F2542," ",$G2542),AllocFactorMatrix,(R$4+1),FALSE)*$E2543</f>
        <v>0</v>
      </c>
      <c r="S2542" s="54">
        <f t="shared" ca="1" si="1278"/>
        <v>123.21893422036585</v>
      </c>
      <c r="T2542" s="54">
        <f ca="1">VLOOKUP(CONCATENATE($F2542," ",$G2542),AllocFactorMatrix,(T$4+1),FALSE)*$E2543</f>
        <v>0</v>
      </c>
      <c r="U2542" s="54">
        <f ca="1">VLOOKUP(CONCATENATE($F2542," ",$G2542),AllocFactorMatrix,(U$4+1),FALSE)*$E2543</f>
        <v>2.956048562543558</v>
      </c>
      <c r="V2542" s="54">
        <f ca="1">VLOOKUP(CONCATENATE($F2542," ",$G2542),AllocFactorMatrix,(V$4+1),FALSE)*$E2543</f>
        <v>2.7893684057996793</v>
      </c>
      <c r="W2542" s="54">
        <f ca="1">VLOOKUP(CONCATENATE($F2542," ",$G2542),AllocFactorMatrix,(W$4+1),FALSE)*$E2543</f>
        <v>2.767191431689652</v>
      </c>
      <c r="X2542" s="54">
        <f t="shared" ca="1" si="1279"/>
        <v>8.5126084000328888</v>
      </c>
      <c r="Y2542" s="54">
        <f ca="1">VLOOKUP(CONCATENATE($F2542," ",$G2542),AllocFactorMatrix,(Y$4+1),FALSE)*$E2543</f>
        <v>0.48814270983917685</v>
      </c>
      <c r="Z2542" s="54">
        <f ca="1">VLOOKUP(CONCATENATE($F2542," ",$G2542),AllocFactorMatrix,(Z$4+1),FALSE)*$E2543</f>
        <v>0</v>
      </c>
      <c r="AA2542" s="54">
        <f t="shared" ca="1" si="1277"/>
        <v>0.48814270983917685</v>
      </c>
      <c r="AB2542" s="54">
        <f ca="1">VLOOKUP(CONCATENATE($F2542," ",$G2542),AllocFactorMatrix,(AB$4+1),FALSE)*$E2543</f>
        <v>0</v>
      </c>
      <c r="AC2542" s="54">
        <f ca="1">VLOOKUP(CONCATENATE($F2542," ",$G2542),AllocFactorMatrix,(AC$4+1),FALSE)*$E2543</f>
        <v>274.80675396820033</v>
      </c>
      <c r="AD2542" s="54">
        <f ca="1">VLOOKUP(CONCATENATE($F2542," ",$G2542),AllocFactorMatrix,(AD$4+1),FALSE)*$E2543</f>
        <v>0</v>
      </c>
    </row>
    <row r="2543" spans="1:30" s="51" customFormat="1" collapsed="1">
      <c r="A2543" s="56"/>
      <c r="B2543" s="112"/>
      <c r="C2543" s="55"/>
      <c r="D2543" s="99" t="s">
        <v>665</v>
      </c>
      <c r="E2543" s="61">
        <v>67254</v>
      </c>
      <c r="F2543" s="97" t="s">
        <v>372</v>
      </c>
      <c r="G2543" s="55" t="str">
        <f>$G$15</f>
        <v>TOTAL</v>
      </c>
      <c r="H2543" s="53">
        <f t="shared" ca="1" si="1275"/>
        <v>67254.000000000015</v>
      </c>
      <c r="I2543" s="54">
        <f ca="1">VLOOKUP(CONCATENATE($F2543," ",$G2543),AllocFactorMatrix,(I$4+1),FALSE)*$E2543</f>
        <v>49031.368522959361</v>
      </c>
      <c r="J2543" s="54">
        <f ca="1">VLOOKUP(CONCATENATE($F2543," ",$G2543),AllocFactorMatrix,(J$4+1),FALSE)*$E2543</f>
        <v>3265.8105374475876</v>
      </c>
      <c r="K2543" s="54">
        <f ca="1">VLOOKUP(CONCATENATE($F2543," ",$G2543),AllocFactorMatrix,(K$4+1),FALSE)*$E2543</f>
        <v>5662.6592935079952</v>
      </c>
      <c r="L2543" s="54">
        <f ca="1">VLOOKUP(CONCATENATE($F2543," ",$G2543),AllocFactorMatrix,(L$4+1),FALSE)*$E2543</f>
        <v>728.80082732558094</v>
      </c>
      <c r="M2543" s="54">
        <f ca="1">VLOOKUP(CONCATENATE($F2543," ",$G2543),AllocFactorMatrix,(M$4+1),FALSE)*$E2543</f>
        <v>935.62099876881121</v>
      </c>
      <c r="N2543" s="54">
        <f t="shared" ca="1" si="1276"/>
        <v>7327.0811196023878</v>
      </c>
      <c r="O2543" s="54">
        <f ca="1">VLOOKUP(CONCATENATE($F2543," ",$G2543),AllocFactorMatrix,(O$4+1),FALSE)*$E2543</f>
        <v>2573.9476090192338</v>
      </c>
      <c r="P2543" s="54">
        <f ca="1">VLOOKUP(CONCATENATE($F2543," ",$G2543),AllocFactorMatrix,(P$4+1),FALSE)*$E2543</f>
        <v>1406.9812617906948</v>
      </c>
      <c r="Q2543" s="54">
        <f ca="1">VLOOKUP(CONCATENATE($F2543," ",$G2543),AllocFactorMatrix,(Q$4+1),FALSE)*$E2543</f>
        <v>933.98479947210978</v>
      </c>
      <c r="R2543" s="54">
        <f ca="1">VLOOKUP(CONCATENATE($F2543," ",$G2543),AllocFactorMatrix,(R$4+1),FALSE)*$E2543</f>
        <v>0</v>
      </c>
      <c r="S2543" s="54">
        <f t="shared" ca="1" si="1278"/>
        <v>4914.9136702820379</v>
      </c>
      <c r="T2543" s="54">
        <f ca="1">VLOOKUP(CONCATENATE($F2543," ",$G2543),AllocFactorMatrix,(T$4+1),FALSE)*$E2543</f>
        <v>0</v>
      </c>
      <c r="U2543" s="54">
        <f ca="1">VLOOKUP(CONCATENATE($F2543," ",$G2543),AllocFactorMatrix,(U$4+1),FALSE)*$E2543</f>
        <v>1084.8790173493951</v>
      </c>
      <c r="V2543" s="54">
        <f ca="1">VLOOKUP(CONCATENATE($F2543," ",$G2543),AllocFactorMatrix,(V$4+1),FALSE)*$E2543</f>
        <v>717.27872714601051</v>
      </c>
      <c r="W2543" s="54">
        <f ca="1">VLOOKUP(CONCATENATE($F2543," ",$G2543),AllocFactorMatrix,(W$4+1),FALSE)*$E2543</f>
        <v>542.08580462766565</v>
      </c>
      <c r="X2543" s="54">
        <f t="shared" ca="1" si="1279"/>
        <v>2344.2435491230713</v>
      </c>
      <c r="Y2543" s="54">
        <f ca="1">VLOOKUP(CONCATENATE($F2543," ",$G2543),AllocFactorMatrix,(Y$4+1),FALSE)*$E2543</f>
        <v>72.293035799822476</v>
      </c>
      <c r="Z2543" s="54">
        <f ca="1">VLOOKUP(CONCATENATE($F2543," ",$G2543),AllocFactorMatrix,(Z$4+1),FALSE)*$E2543</f>
        <v>0</v>
      </c>
      <c r="AA2543" s="54">
        <f t="shared" ca="1" si="1277"/>
        <v>72.293035799822476</v>
      </c>
      <c r="AB2543" s="54">
        <f ca="1">VLOOKUP(CONCATENATE($F2543," ",$G2543),AllocFactorMatrix,(AB$4+1),FALSE)*$E2543</f>
        <v>0</v>
      </c>
      <c r="AC2543" s="54">
        <f ca="1">VLOOKUP(CONCATENATE($F2543," ",$G2543),AllocFactorMatrix,(AC$4+1),FALSE)*$E2543</f>
        <v>298.28956478572997</v>
      </c>
      <c r="AD2543" s="54">
        <f ca="1">VLOOKUP(CONCATENATE($F2543," ",$G2543),AllocFactorMatrix,(AD$4+1),FALSE)*$E2543</f>
        <v>0</v>
      </c>
    </row>
    <row r="2544" spans="1:30" s="51" customFormat="1" hidden="1" outlineLevel="1">
      <c r="A2544" s="56"/>
      <c r="B2544" s="112"/>
      <c r="C2544" s="55"/>
      <c r="D2544" s="55"/>
      <c r="F2544" s="52" t="str">
        <f>F2551</f>
        <v>PROD_DEMAND</v>
      </c>
      <c r="G2544" s="55" t="str">
        <f>$G$8</f>
        <v>PRODUCTION</v>
      </c>
      <c r="H2544" s="53">
        <f t="shared" ref="H2544:H2551" si="1280">SUBTOTAL(9,I2544:AD2544)</f>
        <v>-109494.99999999996</v>
      </c>
      <c r="I2544" s="54">
        <f>VLOOKUP(CONCATENATE($F2544," ",$G2544),AllocFactorMatrix,(I$4+1),FALSE)*$E2551</f>
        <v>-60792.334291558334</v>
      </c>
      <c r="J2544" s="54">
        <f>VLOOKUP(CONCATENATE($F2544," ",$G2544),AllocFactorMatrix,(J$4+1),FALSE)*$E2551</f>
        <v>-2797.3517199381163</v>
      </c>
      <c r="K2544" s="54">
        <f>VLOOKUP(CONCATENATE($F2544," ",$G2544),AllocFactorMatrix,(K$4+1),FALSE)*$E2551</f>
        <v>-9215.2797638315551</v>
      </c>
      <c r="L2544" s="54">
        <f>VLOOKUP(CONCATENATE($F2544," ",$G2544),AllocFactorMatrix,(L$4+1),FALSE)*$E2551</f>
        <v>-230.26042235683971</v>
      </c>
      <c r="M2544" s="54">
        <f>VLOOKUP(CONCATENATE($F2544," ",$G2544),AllocFactorMatrix,(M$4+1),FALSE)*$E2551</f>
        <v>-29.641364692155037</v>
      </c>
      <c r="N2544" s="54">
        <f t="shared" ref="N2544:N2551" si="1281">SUBTOTAL(9,K2544:M2544)</f>
        <v>-9475.1815508805503</v>
      </c>
      <c r="O2544" s="54">
        <f>VLOOKUP(CONCATENATE($F2544," ",$G2544),AllocFactorMatrix,(O$4+1),FALSE)*$E2551</f>
        <v>-7010.1878757169843</v>
      </c>
      <c r="P2544" s="54">
        <f>VLOOKUP(CONCATENATE($F2544," ",$G2544),AllocFactorMatrix,(P$4+1),FALSE)*$E2551</f>
        <v>-1268.8573256741436</v>
      </c>
      <c r="Q2544" s="54">
        <f>VLOOKUP(CONCATENATE($F2544," ",$G2544),AllocFactorMatrix,(Q$4+1),FALSE)*$E2551</f>
        <v>-490.78505523846883</v>
      </c>
      <c r="R2544" s="54">
        <f>VLOOKUP(CONCATENATE($F2544," ",$G2544),AllocFactorMatrix,(R$4+1),FALSE)*$E2551</f>
        <v>-10.574810223451861</v>
      </c>
      <c r="S2544" s="54">
        <f>SUBTOTAL(9,O2544:R2544)</f>
        <v>-8780.4050668530472</v>
      </c>
      <c r="T2544" s="54">
        <f>VLOOKUP(CONCATENATE($F2544," ",$G2544),AllocFactorMatrix,(T$4+1),FALSE)*$E2551</f>
        <v>-222.59905854904079</v>
      </c>
      <c r="U2544" s="54">
        <f>VLOOKUP(CONCATENATE($F2544," ",$G2544),AllocFactorMatrix,(U$4+1),FALSE)*$E2551</f>
        <v>-3544.1639753697427</v>
      </c>
      <c r="V2544" s="54">
        <f>VLOOKUP(CONCATENATE($F2544," ",$G2544),AllocFactorMatrix,(V$4+1),FALSE)*$E2551</f>
        <v>-19220.723508530678</v>
      </c>
      <c r="W2544" s="54">
        <f>VLOOKUP(CONCATENATE($F2544," ",$G2544),AllocFactorMatrix,(W$4+1),FALSE)*$E2551</f>
        <v>-2528.9216611290144</v>
      </c>
      <c r="X2544" s="54">
        <f>SUBTOTAL(9,T2544:W2544)</f>
        <v>-25516.408203578478</v>
      </c>
      <c r="Y2544" s="54">
        <f>VLOOKUP(CONCATENATE($F2544," ",$G2544),AllocFactorMatrix,(Y$4+1),FALSE)*$E2551</f>
        <v>-2066.1061417508081</v>
      </c>
      <c r="Z2544" s="54">
        <f>VLOOKUP(CONCATENATE($F2544," ",$G2544),AllocFactorMatrix,(Z$4+1),FALSE)*$E2551</f>
        <v>-42.94749293214516</v>
      </c>
      <c r="AA2544" s="54">
        <f t="shared" ref="AA2544:AA2551" si="1282">SUBTOTAL(9,Y2544:Z2544)</f>
        <v>-2109.0536346829531</v>
      </c>
      <c r="AB2544" s="54">
        <f>VLOOKUP(CONCATENATE($F2544," ",$G2544),AllocFactorMatrix,(AB$4+1),FALSE)*$E2551</f>
        <v>-24.265532508505963</v>
      </c>
      <c r="AC2544" s="54">
        <f>VLOOKUP(CONCATENATE($F2544," ",$G2544),AllocFactorMatrix,(AC$4+1),FALSE)*$E2551</f>
        <v>0</v>
      </c>
      <c r="AD2544" s="54">
        <f>VLOOKUP(CONCATENATE($F2544," ",$G2544),AllocFactorMatrix,(AD$4+1),FALSE)*$E2551</f>
        <v>0</v>
      </c>
    </row>
    <row r="2545" spans="1:30" s="51" customFormat="1" hidden="1" outlineLevel="1">
      <c r="A2545" s="56"/>
      <c r="B2545" s="112"/>
      <c r="C2545" s="55"/>
      <c r="D2545" s="55"/>
      <c r="F2545" s="52" t="str">
        <f>F2551</f>
        <v>PROD_DEMAND</v>
      </c>
      <c r="G2545" s="55" t="str">
        <f>$G$9</f>
        <v>BULKTRAN</v>
      </c>
      <c r="H2545" s="53">
        <f t="shared" si="1280"/>
        <v>0</v>
      </c>
      <c r="I2545" s="54">
        <f>VLOOKUP(CONCATENATE($F2545," ",$G2545),AllocFactorMatrix,(I$4+1),FALSE)*$E2551</f>
        <v>0</v>
      </c>
      <c r="J2545" s="54">
        <f>VLOOKUP(CONCATENATE($F2545," ",$G2545),AllocFactorMatrix,(J$4+1),FALSE)*$E2551</f>
        <v>0</v>
      </c>
      <c r="K2545" s="54">
        <f>VLOOKUP(CONCATENATE($F2545," ",$G2545),AllocFactorMatrix,(K$4+1),FALSE)*$E2551</f>
        <v>0</v>
      </c>
      <c r="L2545" s="54">
        <f>VLOOKUP(CONCATENATE($F2545," ",$G2545),AllocFactorMatrix,(L$4+1),FALSE)*$E2551</f>
        <v>0</v>
      </c>
      <c r="M2545" s="54">
        <f>VLOOKUP(CONCATENATE($F2545," ",$G2545),AllocFactorMatrix,(M$4+1),FALSE)*$E2551</f>
        <v>0</v>
      </c>
      <c r="N2545" s="54">
        <f t="shared" si="1281"/>
        <v>0</v>
      </c>
      <c r="O2545" s="54">
        <f>VLOOKUP(CONCATENATE($F2545," ",$G2545),AllocFactorMatrix,(O$4+1),FALSE)*$E2551</f>
        <v>0</v>
      </c>
      <c r="P2545" s="54">
        <f>VLOOKUP(CONCATENATE($F2545," ",$G2545),AllocFactorMatrix,(P$4+1),FALSE)*$E2551</f>
        <v>0</v>
      </c>
      <c r="Q2545" s="54">
        <f>VLOOKUP(CONCATENATE($F2545," ",$G2545),AllocFactorMatrix,(Q$4+1),FALSE)*$E2551</f>
        <v>0</v>
      </c>
      <c r="R2545" s="54">
        <f>VLOOKUP(CONCATENATE($F2545," ",$G2545),AllocFactorMatrix,(R$4+1),FALSE)*$E2551</f>
        <v>0</v>
      </c>
      <c r="S2545" s="54">
        <f t="shared" ref="S2545:S2551" si="1283">SUBTOTAL(9,O2545:R2545)</f>
        <v>0</v>
      </c>
      <c r="T2545" s="54">
        <f>VLOOKUP(CONCATENATE($F2545," ",$G2545),AllocFactorMatrix,(T$4+1),FALSE)*$E2551</f>
        <v>0</v>
      </c>
      <c r="U2545" s="54">
        <f>VLOOKUP(CONCATENATE($F2545," ",$G2545),AllocFactorMatrix,(U$4+1),FALSE)*$E2551</f>
        <v>0</v>
      </c>
      <c r="V2545" s="54">
        <f>VLOOKUP(CONCATENATE($F2545," ",$G2545),AllocFactorMatrix,(V$4+1),FALSE)*$E2551</f>
        <v>0</v>
      </c>
      <c r="W2545" s="54">
        <f>VLOOKUP(CONCATENATE($F2545," ",$G2545),AllocFactorMatrix,(W$4+1),FALSE)*$E2551</f>
        <v>0</v>
      </c>
      <c r="X2545" s="54">
        <f t="shared" ref="X2545:X2551" si="1284">SUBTOTAL(9,T2545:W2545)</f>
        <v>0</v>
      </c>
      <c r="Y2545" s="54">
        <f>VLOOKUP(CONCATENATE($F2545," ",$G2545),AllocFactorMatrix,(Y$4+1),FALSE)*$E2551</f>
        <v>0</v>
      </c>
      <c r="Z2545" s="54">
        <f>VLOOKUP(CONCATENATE($F2545," ",$G2545),AllocFactorMatrix,(Z$4+1),FALSE)*$E2551</f>
        <v>0</v>
      </c>
      <c r="AA2545" s="54">
        <f t="shared" si="1282"/>
        <v>0</v>
      </c>
      <c r="AB2545" s="54">
        <f>VLOOKUP(CONCATENATE($F2545," ",$G2545),AllocFactorMatrix,(AB$4+1),FALSE)*$E2551</f>
        <v>0</v>
      </c>
      <c r="AC2545" s="54">
        <f>VLOOKUP(CONCATENATE($F2545," ",$G2545),AllocFactorMatrix,(AC$4+1),FALSE)*$E2551</f>
        <v>0</v>
      </c>
      <c r="AD2545" s="54">
        <f>VLOOKUP(CONCATENATE($F2545," ",$G2545),AllocFactorMatrix,(AD$4+1),FALSE)*$E2551</f>
        <v>0</v>
      </c>
    </row>
    <row r="2546" spans="1:30" s="51" customFormat="1" hidden="1" outlineLevel="1">
      <c r="A2546" s="56"/>
      <c r="B2546" s="112"/>
      <c r="C2546" s="55"/>
      <c r="D2546" s="55"/>
      <c r="F2546" s="52" t="str">
        <f>F2551</f>
        <v>PROD_DEMAND</v>
      </c>
      <c r="G2546" s="55" t="str">
        <f>$G$10</f>
        <v>SUBTRAN</v>
      </c>
      <c r="H2546" s="53">
        <f t="shared" si="1280"/>
        <v>0</v>
      </c>
      <c r="I2546" s="54">
        <f>VLOOKUP(CONCATENATE($F2546," ",$G2546),AllocFactorMatrix,(I$4+1),FALSE)*$E2551</f>
        <v>0</v>
      </c>
      <c r="J2546" s="54">
        <f>VLOOKUP(CONCATENATE($F2546," ",$G2546),AllocFactorMatrix,(J$4+1),FALSE)*$E2551</f>
        <v>0</v>
      </c>
      <c r="K2546" s="54">
        <f>VLOOKUP(CONCATENATE($F2546," ",$G2546),AllocFactorMatrix,(K$4+1),FALSE)*$E2551</f>
        <v>0</v>
      </c>
      <c r="L2546" s="54">
        <f>VLOOKUP(CONCATENATE($F2546," ",$G2546),AllocFactorMatrix,(L$4+1),FALSE)*$E2551</f>
        <v>0</v>
      </c>
      <c r="M2546" s="54">
        <f>VLOOKUP(CONCATENATE($F2546," ",$G2546),AllocFactorMatrix,(M$4+1),FALSE)*$E2551</f>
        <v>0</v>
      </c>
      <c r="N2546" s="54">
        <f t="shared" si="1281"/>
        <v>0</v>
      </c>
      <c r="O2546" s="54">
        <f>VLOOKUP(CONCATENATE($F2546," ",$G2546),AllocFactorMatrix,(O$4+1),FALSE)*$E2551</f>
        <v>0</v>
      </c>
      <c r="P2546" s="54">
        <f>VLOOKUP(CONCATENATE($F2546," ",$G2546),AllocFactorMatrix,(P$4+1),FALSE)*$E2551</f>
        <v>0</v>
      </c>
      <c r="Q2546" s="54">
        <f>VLOOKUP(CONCATENATE($F2546," ",$G2546),AllocFactorMatrix,(Q$4+1),FALSE)*$E2551</f>
        <v>0</v>
      </c>
      <c r="R2546" s="54">
        <f>VLOOKUP(CONCATENATE($F2546," ",$G2546),AllocFactorMatrix,(R$4+1),FALSE)*$E2551</f>
        <v>0</v>
      </c>
      <c r="S2546" s="54">
        <f t="shared" si="1283"/>
        <v>0</v>
      </c>
      <c r="T2546" s="54">
        <f>VLOOKUP(CONCATENATE($F2546," ",$G2546),AllocFactorMatrix,(T$4+1),FALSE)*$E2551</f>
        <v>0</v>
      </c>
      <c r="U2546" s="54">
        <f>VLOOKUP(CONCATENATE($F2546," ",$G2546),AllocFactorMatrix,(U$4+1),FALSE)*$E2551</f>
        <v>0</v>
      </c>
      <c r="V2546" s="54">
        <f>VLOOKUP(CONCATENATE($F2546," ",$G2546),AllocFactorMatrix,(V$4+1),FALSE)*$E2551</f>
        <v>0</v>
      </c>
      <c r="W2546" s="54">
        <f>VLOOKUP(CONCATENATE($F2546," ",$G2546),AllocFactorMatrix,(W$4+1),FALSE)*$E2551</f>
        <v>0</v>
      </c>
      <c r="X2546" s="54">
        <f t="shared" si="1284"/>
        <v>0</v>
      </c>
      <c r="Y2546" s="54">
        <f>VLOOKUP(CONCATENATE($F2546," ",$G2546),AllocFactorMatrix,(Y$4+1),FALSE)*$E2551</f>
        <v>0</v>
      </c>
      <c r="Z2546" s="54">
        <f>VLOOKUP(CONCATENATE($F2546," ",$G2546),AllocFactorMatrix,(Z$4+1),FALSE)*$E2551</f>
        <v>0</v>
      </c>
      <c r="AA2546" s="54">
        <f t="shared" si="1282"/>
        <v>0</v>
      </c>
      <c r="AB2546" s="54">
        <f>VLOOKUP(CONCATENATE($F2546," ",$G2546),AllocFactorMatrix,(AB$4+1),FALSE)*$E2551</f>
        <v>0</v>
      </c>
      <c r="AC2546" s="54">
        <f>VLOOKUP(CONCATENATE($F2546," ",$G2546),AllocFactorMatrix,(AC$4+1),FALSE)*$E2551</f>
        <v>0</v>
      </c>
      <c r="AD2546" s="54">
        <f>VLOOKUP(CONCATENATE($F2546," ",$G2546),AllocFactorMatrix,(AD$4+1),FALSE)*$E2551</f>
        <v>0</v>
      </c>
    </row>
    <row r="2547" spans="1:30" s="51" customFormat="1" hidden="1" outlineLevel="1">
      <c r="A2547" s="56"/>
      <c r="B2547" s="112"/>
      <c r="C2547" s="55"/>
      <c r="D2547" s="55"/>
      <c r="F2547" s="52" t="str">
        <f>F2551</f>
        <v>PROD_DEMAND</v>
      </c>
      <c r="G2547" s="55" t="str">
        <f>$G$11</f>
        <v>DISTPRI</v>
      </c>
      <c r="H2547" s="53">
        <f t="shared" si="1280"/>
        <v>0</v>
      </c>
      <c r="I2547" s="54">
        <f>VLOOKUP(CONCATENATE($F2547," ",$G2547),AllocFactorMatrix,(I$4+1),FALSE)*$E2551</f>
        <v>0</v>
      </c>
      <c r="J2547" s="54">
        <f>VLOOKUP(CONCATENATE($F2547," ",$G2547),AllocFactorMatrix,(J$4+1),FALSE)*$E2551</f>
        <v>0</v>
      </c>
      <c r="K2547" s="54">
        <f>VLOOKUP(CONCATENATE($F2547," ",$G2547),AllocFactorMatrix,(K$4+1),FALSE)*$E2551</f>
        <v>0</v>
      </c>
      <c r="L2547" s="54">
        <f>VLOOKUP(CONCATENATE($F2547," ",$G2547),AllocFactorMatrix,(L$4+1),FALSE)*$E2551</f>
        <v>0</v>
      </c>
      <c r="M2547" s="54">
        <f>VLOOKUP(CONCATENATE($F2547," ",$G2547),AllocFactorMatrix,(M$4+1),FALSE)*$E2551</f>
        <v>0</v>
      </c>
      <c r="N2547" s="54">
        <f t="shared" si="1281"/>
        <v>0</v>
      </c>
      <c r="O2547" s="54">
        <f>VLOOKUP(CONCATENATE($F2547," ",$G2547),AllocFactorMatrix,(O$4+1),FALSE)*$E2551</f>
        <v>0</v>
      </c>
      <c r="P2547" s="54">
        <f>VLOOKUP(CONCATENATE($F2547," ",$G2547),AllocFactorMatrix,(P$4+1),FALSE)*$E2551</f>
        <v>0</v>
      </c>
      <c r="Q2547" s="54">
        <f>VLOOKUP(CONCATENATE($F2547," ",$G2547),AllocFactorMatrix,(Q$4+1),FALSE)*$E2551</f>
        <v>0</v>
      </c>
      <c r="R2547" s="54">
        <f>VLOOKUP(CONCATENATE($F2547," ",$G2547),AllocFactorMatrix,(R$4+1),FALSE)*$E2551</f>
        <v>0</v>
      </c>
      <c r="S2547" s="54">
        <f t="shared" si="1283"/>
        <v>0</v>
      </c>
      <c r="T2547" s="54">
        <f>VLOOKUP(CONCATENATE($F2547," ",$G2547),AllocFactorMatrix,(T$4+1),FALSE)*$E2551</f>
        <v>0</v>
      </c>
      <c r="U2547" s="54">
        <f>VLOOKUP(CONCATENATE($F2547," ",$G2547),AllocFactorMatrix,(U$4+1),FALSE)*$E2551</f>
        <v>0</v>
      </c>
      <c r="V2547" s="54">
        <f>VLOOKUP(CONCATENATE($F2547," ",$G2547),AllocFactorMatrix,(V$4+1),FALSE)*$E2551</f>
        <v>0</v>
      </c>
      <c r="W2547" s="54">
        <f>VLOOKUP(CONCATENATE($F2547," ",$G2547),AllocFactorMatrix,(W$4+1),FALSE)*$E2551</f>
        <v>0</v>
      </c>
      <c r="X2547" s="54">
        <f t="shared" si="1284"/>
        <v>0</v>
      </c>
      <c r="Y2547" s="54">
        <f>VLOOKUP(CONCATENATE($F2547," ",$G2547),AllocFactorMatrix,(Y$4+1),FALSE)*$E2551</f>
        <v>0</v>
      </c>
      <c r="Z2547" s="54">
        <f>VLOOKUP(CONCATENATE($F2547," ",$G2547),AllocFactorMatrix,(Z$4+1),FALSE)*$E2551</f>
        <v>0</v>
      </c>
      <c r="AA2547" s="54">
        <f t="shared" si="1282"/>
        <v>0</v>
      </c>
      <c r="AB2547" s="54">
        <f>VLOOKUP(CONCATENATE($F2547," ",$G2547),AllocFactorMatrix,(AB$4+1),FALSE)*$E2551</f>
        <v>0</v>
      </c>
      <c r="AC2547" s="54">
        <f>VLOOKUP(CONCATENATE($F2547," ",$G2547),AllocFactorMatrix,(AC$4+1),FALSE)*$E2551</f>
        <v>0</v>
      </c>
      <c r="AD2547" s="54">
        <f>VLOOKUP(CONCATENATE($F2547," ",$G2547),AllocFactorMatrix,(AD$4+1),FALSE)*$E2551</f>
        <v>0</v>
      </c>
    </row>
    <row r="2548" spans="1:30" s="51" customFormat="1" hidden="1" outlineLevel="1">
      <c r="A2548" s="56"/>
      <c r="B2548" s="112"/>
      <c r="C2548" s="55"/>
      <c r="D2548" s="55"/>
      <c r="F2548" s="52" t="str">
        <f>F2551</f>
        <v>PROD_DEMAND</v>
      </c>
      <c r="G2548" s="55" t="str">
        <f>$G$12</f>
        <v>DISTSEC</v>
      </c>
      <c r="H2548" s="53">
        <f t="shared" si="1280"/>
        <v>0</v>
      </c>
      <c r="I2548" s="54">
        <f>VLOOKUP(CONCATENATE($F2548," ",$G2548),AllocFactorMatrix,(I$4+1),FALSE)*$E2551</f>
        <v>0</v>
      </c>
      <c r="J2548" s="54">
        <f>VLOOKUP(CONCATENATE($F2548," ",$G2548),AllocFactorMatrix,(J$4+1),FALSE)*$E2551</f>
        <v>0</v>
      </c>
      <c r="K2548" s="54">
        <f>VLOOKUP(CONCATENATE($F2548," ",$G2548),AllocFactorMatrix,(K$4+1),FALSE)*$E2551</f>
        <v>0</v>
      </c>
      <c r="L2548" s="54">
        <f>VLOOKUP(CONCATENATE($F2548," ",$G2548),AllocFactorMatrix,(L$4+1),FALSE)*$E2551</f>
        <v>0</v>
      </c>
      <c r="M2548" s="54">
        <f>VLOOKUP(CONCATENATE($F2548," ",$G2548),AllocFactorMatrix,(M$4+1),FALSE)*$E2551</f>
        <v>0</v>
      </c>
      <c r="N2548" s="54">
        <f t="shared" si="1281"/>
        <v>0</v>
      </c>
      <c r="O2548" s="54">
        <f>VLOOKUP(CONCATENATE($F2548," ",$G2548),AllocFactorMatrix,(O$4+1),FALSE)*$E2551</f>
        <v>0</v>
      </c>
      <c r="P2548" s="54">
        <f>VLOOKUP(CONCATENATE($F2548," ",$G2548),AllocFactorMatrix,(P$4+1),FALSE)*$E2551</f>
        <v>0</v>
      </c>
      <c r="Q2548" s="54">
        <f>VLOOKUP(CONCATENATE($F2548," ",$G2548),AllocFactorMatrix,(Q$4+1),FALSE)*$E2551</f>
        <v>0</v>
      </c>
      <c r="R2548" s="54">
        <f>VLOOKUP(CONCATENATE($F2548," ",$G2548),AllocFactorMatrix,(R$4+1),FALSE)*$E2551</f>
        <v>0</v>
      </c>
      <c r="S2548" s="54">
        <f t="shared" si="1283"/>
        <v>0</v>
      </c>
      <c r="T2548" s="54">
        <f>VLOOKUP(CONCATENATE($F2548," ",$G2548),AllocFactorMatrix,(T$4+1),FALSE)*$E2551</f>
        <v>0</v>
      </c>
      <c r="U2548" s="54">
        <f>VLOOKUP(CONCATENATE($F2548," ",$G2548),AllocFactorMatrix,(U$4+1),FALSE)*$E2551</f>
        <v>0</v>
      </c>
      <c r="V2548" s="54">
        <f>VLOOKUP(CONCATENATE($F2548," ",$G2548),AllocFactorMatrix,(V$4+1),FALSE)*$E2551</f>
        <v>0</v>
      </c>
      <c r="W2548" s="54">
        <f>VLOOKUP(CONCATENATE($F2548," ",$G2548),AllocFactorMatrix,(W$4+1),FALSE)*$E2551</f>
        <v>0</v>
      </c>
      <c r="X2548" s="54">
        <f t="shared" si="1284"/>
        <v>0</v>
      </c>
      <c r="Y2548" s="54">
        <f>VLOOKUP(CONCATENATE($F2548," ",$G2548),AllocFactorMatrix,(Y$4+1),FALSE)*$E2551</f>
        <v>0</v>
      </c>
      <c r="Z2548" s="54">
        <f>VLOOKUP(CONCATENATE($F2548," ",$G2548),AllocFactorMatrix,(Z$4+1),FALSE)*$E2551</f>
        <v>0</v>
      </c>
      <c r="AA2548" s="54">
        <f t="shared" si="1282"/>
        <v>0</v>
      </c>
      <c r="AB2548" s="54">
        <f>VLOOKUP(CONCATENATE($F2548," ",$G2548),AllocFactorMatrix,(AB$4+1),FALSE)*$E2551</f>
        <v>0</v>
      </c>
      <c r="AC2548" s="54">
        <f>VLOOKUP(CONCATENATE($F2548," ",$G2548),AllocFactorMatrix,(AC$4+1),FALSE)*$E2551</f>
        <v>0</v>
      </c>
      <c r="AD2548" s="54">
        <f>VLOOKUP(CONCATENATE($F2548," ",$G2548),AllocFactorMatrix,(AD$4+1),FALSE)*$E2551</f>
        <v>0</v>
      </c>
    </row>
    <row r="2549" spans="1:30" s="51" customFormat="1" hidden="1" outlineLevel="1">
      <c r="A2549" s="56"/>
      <c r="B2549" s="112"/>
      <c r="C2549" s="55"/>
      <c r="D2549" s="55"/>
      <c r="F2549" s="52" t="str">
        <f>F2551</f>
        <v>PROD_DEMAND</v>
      </c>
      <c r="G2549" s="55" t="str">
        <f>$G$13</f>
        <v>ENERGY</v>
      </c>
      <c r="H2549" s="53">
        <f t="shared" si="1280"/>
        <v>0</v>
      </c>
      <c r="I2549" s="54">
        <f>VLOOKUP(CONCATENATE($F2549," ",$G2549),AllocFactorMatrix,(I$4+1),FALSE)*$E2551</f>
        <v>0</v>
      </c>
      <c r="J2549" s="54">
        <f>VLOOKUP(CONCATENATE($F2549," ",$G2549),AllocFactorMatrix,(J$4+1),FALSE)*$E2551</f>
        <v>0</v>
      </c>
      <c r="K2549" s="54">
        <f>VLOOKUP(CONCATENATE($F2549," ",$G2549),AllocFactorMatrix,(K$4+1),FALSE)*$E2551</f>
        <v>0</v>
      </c>
      <c r="L2549" s="54">
        <f>VLOOKUP(CONCATENATE($F2549," ",$G2549),AllocFactorMatrix,(L$4+1),FALSE)*$E2551</f>
        <v>0</v>
      </c>
      <c r="M2549" s="54">
        <f>VLOOKUP(CONCATENATE($F2549," ",$G2549),AllocFactorMatrix,(M$4+1),FALSE)*$E2551</f>
        <v>0</v>
      </c>
      <c r="N2549" s="54">
        <f t="shared" si="1281"/>
        <v>0</v>
      </c>
      <c r="O2549" s="54">
        <f>VLOOKUP(CONCATENATE($F2549," ",$G2549),AllocFactorMatrix,(O$4+1),FALSE)*$E2551</f>
        <v>0</v>
      </c>
      <c r="P2549" s="54">
        <f>VLOOKUP(CONCATENATE($F2549," ",$G2549),AllocFactorMatrix,(P$4+1),FALSE)*$E2551</f>
        <v>0</v>
      </c>
      <c r="Q2549" s="54">
        <f>VLOOKUP(CONCATENATE($F2549," ",$G2549),AllocFactorMatrix,(Q$4+1),FALSE)*$E2551</f>
        <v>0</v>
      </c>
      <c r="R2549" s="54">
        <f>VLOOKUP(CONCATENATE($F2549," ",$G2549),AllocFactorMatrix,(R$4+1),FALSE)*$E2551</f>
        <v>0</v>
      </c>
      <c r="S2549" s="54">
        <f t="shared" si="1283"/>
        <v>0</v>
      </c>
      <c r="T2549" s="54">
        <f>VLOOKUP(CONCATENATE($F2549," ",$G2549),AllocFactorMatrix,(T$4+1),FALSE)*$E2551</f>
        <v>0</v>
      </c>
      <c r="U2549" s="54">
        <f>VLOOKUP(CONCATENATE($F2549," ",$G2549),AllocFactorMatrix,(U$4+1),FALSE)*$E2551</f>
        <v>0</v>
      </c>
      <c r="V2549" s="54">
        <f>VLOOKUP(CONCATENATE($F2549," ",$G2549),AllocFactorMatrix,(V$4+1),FALSE)*$E2551</f>
        <v>0</v>
      </c>
      <c r="W2549" s="54">
        <f>VLOOKUP(CONCATENATE($F2549," ",$G2549),AllocFactorMatrix,(W$4+1),FALSE)*$E2551</f>
        <v>0</v>
      </c>
      <c r="X2549" s="54">
        <f t="shared" si="1284"/>
        <v>0</v>
      </c>
      <c r="Y2549" s="54">
        <f>VLOOKUP(CONCATENATE($F2549," ",$G2549),AllocFactorMatrix,(Y$4+1),FALSE)*$E2551</f>
        <v>0</v>
      </c>
      <c r="Z2549" s="54">
        <f>VLOOKUP(CONCATENATE($F2549," ",$G2549),AllocFactorMatrix,(Z$4+1),FALSE)*$E2551</f>
        <v>0</v>
      </c>
      <c r="AA2549" s="54">
        <f t="shared" si="1282"/>
        <v>0</v>
      </c>
      <c r="AB2549" s="54">
        <f>VLOOKUP(CONCATENATE($F2549," ",$G2549),AllocFactorMatrix,(AB$4+1),FALSE)*$E2551</f>
        <v>0</v>
      </c>
      <c r="AC2549" s="54">
        <f>VLOOKUP(CONCATENATE($F2549," ",$G2549),AllocFactorMatrix,(AC$4+1),FALSE)*$E2551</f>
        <v>0</v>
      </c>
      <c r="AD2549" s="54">
        <f>VLOOKUP(CONCATENATE($F2549," ",$G2549),AllocFactorMatrix,(AD$4+1),FALSE)*$E2551</f>
        <v>0</v>
      </c>
    </row>
    <row r="2550" spans="1:30" s="51" customFormat="1" hidden="1" outlineLevel="1">
      <c r="A2550" s="56"/>
      <c r="B2550" s="112"/>
      <c r="C2550" s="55"/>
      <c r="D2550" s="55"/>
      <c r="F2550" s="52" t="str">
        <f>F2551</f>
        <v>PROD_DEMAND</v>
      </c>
      <c r="G2550" s="55" t="str">
        <f>$G$14</f>
        <v>CUSTOMER</v>
      </c>
      <c r="H2550" s="53">
        <f t="shared" si="1280"/>
        <v>0</v>
      </c>
      <c r="I2550" s="54">
        <f>VLOOKUP(CONCATENATE($F2550," ",$G2550),AllocFactorMatrix,(I$4+1),FALSE)*$E2551</f>
        <v>0</v>
      </c>
      <c r="J2550" s="54">
        <f>VLOOKUP(CONCATENATE($F2550," ",$G2550),AllocFactorMatrix,(J$4+1),FALSE)*$E2551</f>
        <v>0</v>
      </c>
      <c r="K2550" s="54">
        <f>VLOOKUP(CONCATENATE($F2550," ",$G2550),AllocFactorMatrix,(K$4+1),FALSE)*$E2551</f>
        <v>0</v>
      </c>
      <c r="L2550" s="54">
        <f>VLOOKUP(CONCATENATE($F2550," ",$G2550),AllocFactorMatrix,(L$4+1),FALSE)*$E2551</f>
        <v>0</v>
      </c>
      <c r="M2550" s="54">
        <f>VLOOKUP(CONCATENATE($F2550," ",$G2550),AllocFactorMatrix,(M$4+1),FALSE)*$E2551</f>
        <v>0</v>
      </c>
      <c r="N2550" s="54">
        <f t="shared" si="1281"/>
        <v>0</v>
      </c>
      <c r="O2550" s="54">
        <f>VLOOKUP(CONCATENATE($F2550," ",$G2550),AllocFactorMatrix,(O$4+1),FALSE)*$E2551</f>
        <v>0</v>
      </c>
      <c r="P2550" s="54">
        <f>VLOOKUP(CONCATENATE($F2550," ",$G2550),AllocFactorMatrix,(P$4+1),FALSE)*$E2551</f>
        <v>0</v>
      </c>
      <c r="Q2550" s="54">
        <f>VLOOKUP(CONCATENATE($F2550," ",$G2550),AllocFactorMatrix,(Q$4+1),FALSE)*$E2551</f>
        <v>0</v>
      </c>
      <c r="R2550" s="54">
        <f>VLOOKUP(CONCATENATE($F2550," ",$G2550),AllocFactorMatrix,(R$4+1),FALSE)*$E2551</f>
        <v>0</v>
      </c>
      <c r="S2550" s="54">
        <f t="shared" si="1283"/>
        <v>0</v>
      </c>
      <c r="T2550" s="54">
        <f>VLOOKUP(CONCATENATE($F2550," ",$G2550),AllocFactorMatrix,(T$4+1),FALSE)*$E2551</f>
        <v>0</v>
      </c>
      <c r="U2550" s="54">
        <f>VLOOKUP(CONCATENATE($F2550," ",$G2550),AllocFactorMatrix,(U$4+1),FALSE)*$E2551</f>
        <v>0</v>
      </c>
      <c r="V2550" s="54">
        <f>VLOOKUP(CONCATENATE($F2550," ",$G2550),AllocFactorMatrix,(V$4+1),FALSE)*$E2551</f>
        <v>0</v>
      </c>
      <c r="W2550" s="54">
        <f>VLOOKUP(CONCATENATE($F2550," ",$G2550),AllocFactorMatrix,(W$4+1),FALSE)*$E2551</f>
        <v>0</v>
      </c>
      <c r="X2550" s="54">
        <f t="shared" si="1284"/>
        <v>0</v>
      </c>
      <c r="Y2550" s="54">
        <f>VLOOKUP(CONCATENATE($F2550," ",$G2550),AllocFactorMatrix,(Y$4+1),FALSE)*$E2551</f>
        <v>0</v>
      </c>
      <c r="Z2550" s="54">
        <f>VLOOKUP(CONCATENATE($F2550," ",$G2550),AllocFactorMatrix,(Z$4+1),FALSE)*$E2551</f>
        <v>0</v>
      </c>
      <c r="AA2550" s="54">
        <f t="shared" si="1282"/>
        <v>0</v>
      </c>
      <c r="AB2550" s="54">
        <f>VLOOKUP(CONCATENATE($F2550," ",$G2550),AllocFactorMatrix,(AB$4+1),FALSE)*$E2551</f>
        <v>0</v>
      </c>
      <c r="AC2550" s="54">
        <f>VLOOKUP(CONCATENATE($F2550," ",$G2550),AllocFactorMatrix,(AC$4+1),FALSE)*$E2551</f>
        <v>0</v>
      </c>
      <c r="AD2550" s="54">
        <f>VLOOKUP(CONCATENATE($F2550," ",$G2550),AllocFactorMatrix,(AD$4+1),FALSE)*$E2551</f>
        <v>0</v>
      </c>
    </row>
    <row r="2551" spans="1:30" s="51" customFormat="1" collapsed="1">
      <c r="A2551" s="56"/>
      <c r="B2551" s="112"/>
      <c r="C2551" s="55"/>
      <c r="D2551" s="99" t="s">
        <v>664</v>
      </c>
      <c r="E2551" s="61">
        <v>-109495</v>
      </c>
      <c r="F2551" s="98" t="s">
        <v>30</v>
      </c>
      <c r="G2551" s="55" t="str">
        <f>$G$15</f>
        <v>TOTAL</v>
      </c>
      <c r="H2551" s="53">
        <f t="shared" si="1280"/>
        <v>-109494.99999999996</v>
      </c>
      <c r="I2551" s="54">
        <f>VLOOKUP(CONCATENATE($F2551," ",$G2551),AllocFactorMatrix,(I$4+1),FALSE)*$E2551</f>
        <v>-60792.334291558334</v>
      </c>
      <c r="J2551" s="54">
        <f>VLOOKUP(CONCATENATE($F2551," ",$G2551),AllocFactorMatrix,(J$4+1),FALSE)*$E2551</f>
        <v>-2797.3517199381163</v>
      </c>
      <c r="K2551" s="54">
        <f>VLOOKUP(CONCATENATE($F2551," ",$G2551),AllocFactorMatrix,(K$4+1),FALSE)*$E2551</f>
        <v>-9215.2797638315551</v>
      </c>
      <c r="L2551" s="54">
        <f>VLOOKUP(CONCATENATE($F2551," ",$G2551),AllocFactorMatrix,(L$4+1),FALSE)*$E2551</f>
        <v>-230.26042235683971</v>
      </c>
      <c r="M2551" s="54">
        <f>VLOOKUP(CONCATENATE($F2551," ",$G2551),AllocFactorMatrix,(M$4+1),FALSE)*$E2551</f>
        <v>-29.641364692155037</v>
      </c>
      <c r="N2551" s="54">
        <f t="shared" si="1281"/>
        <v>-9475.1815508805503</v>
      </c>
      <c r="O2551" s="54">
        <f>VLOOKUP(CONCATENATE($F2551," ",$G2551),AllocFactorMatrix,(O$4+1),FALSE)*$E2551</f>
        <v>-7010.1878757169843</v>
      </c>
      <c r="P2551" s="54">
        <f>VLOOKUP(CONCATENATE($F2551," ",$G2551),AllocFactorMatrix,(P$4+1),FALSE)*$E2551</f>
        <v>-1268.8573256741436</v>
      </c>
      <c r="Q2551" s="54">
        <f>VLOOKUP(CONCATENATE($F2551," ",$G2551),AllocFactorMatrix,(Q$4+1),FALSE)*$E2551</f>
        <v>-490.78505523846883</v>
      </c>
      <c r="R2551" s="54">
        <f>VLOOKUP(CONCATENATE($F2551," ",$G2551),AllocFactorMatrix,(R$4+1),FALSE)*$E2551</f>
        <v>-10.574810223451861</v>
      </c>
      <c r="S2551" s="54">
        <f t="shared" si="1283"/>
        <v>-8780.4050668530472</v>
      </c>
      <c r="T2551" s="54">
        <f>VLOOKUP(CONCATENATE($F2551," ",$G2551),AllocFactorMatrix,(T$4+1),FALSE)*$E2551</f>
        <v>-222.59905854904079</v>
      </c>
      <c r="U2551" s="54">
        <f>VLOOKUP(CONCATENATE($F2551," ",$G2551),AllocFactorMatrix,(U$4+1),FALSE)*$E2551</f>
        <v>-3544.1639753697427</v>
      </c>
      <c r="V2551" s="54">
        <f>VLOOKUP(CONCATENATE($F2551," ",$G2551),AllocFactorMatrix,(V$4+1),FALSE)*$E2551</f>
        <v>-19220.723508530678</v>
      </c>
      <c r="W2551" s="54">
        <f>VLOOKUP(CONCATENATE($F2551," ",$G2551),AllocFactorMatrix,(W$4+1),FALSE)*$E2551</f>
        <v>-2528.9216611290144</v>
      </c>
      <c r="X2551" s="54">
        <f t="shared" si="1284"/>
        <v>-25516.408203578478</v>
      </c>
      <c r="Y2551" s="54">
        <f>VLOOKUP(CONCATENATE($F2551," ",$G2551),AllocFactorMatrix,(Y$4+1),FALSE)*$E2551</f>
        <v>-2066.1061417508081</v>
      </c>
      <c r="Z2551" s="54">
        <f>VLOOKUP(CONCATENATE($F2551," ",$G2551),AllocFactorMatrix,(Z$4+1),FALSE)*$E2551</f>
        <v>-42.94749293214516</v>
      </c>
      <c r="AA2551" s="54">
        <f t="shared" si="1282"/>
        <v>-2109.0536346829531</v>
      </c>
      <c r="AB2551" s="54">
        <f>VLOOKUP(CONCATENATE($F2551," ",$G2551),AllocFactorMatrix,(AB$4+1),FALSE)*$E2551</f>
        <v>-24.265532508505963</v>
      </c>
      <c r="AC2551" s="54">
        <f>VLOOKUP(CONCATENATE($F2551," ",$G2551),AllocFactorMatrix,(AC$4+1),FALSE)*$E2551</f>
        <v>0</v>
      </c>
      <c r="AD2551" s="54">
        <f>VLOOKUP(CONCATENATE($F2551," ",$G2551),AllocFactorMatrix,(AD$4+1),FALSE)*$E2551</f>
        <v>0</v>
      </c>
    </row>
    <row r="2552" spans="1:30" s="51" customFormat="1" hidden="1" outlineLevel="1">
      <c r="A2552" s="56"/>
      <c r="B2552" s="112"/>
      <c r="C2552" s="55"/>
      <c r="D2552" s="99"/>
      <c r="G2552" s="55" t="str">
        <f>$G$8</f>
        <v>PRODUCTION</v>
      </c>
      <c r="H2552" s="53">
        <f t="shared" ref="H2552:AD2552" ca="1" si="1285">+H2544+H2536+H2528</f>
        <v>-84689.451582770955</v>
      </c>
      <c r="I2552" s="53">
        <f t="shared" ca="1" si="1285"/>
        <v>-42651.363653967259</v>
      </c>
      <c r="J2552" s="53">
        <f t="shared" ca="1" si="1285"/>
        <v>-1808.1739012215785</v>
      </c>
      <c r="K2552" s="53">
        <f t="shared" ca="1" si="1285"/>
        <v>-7210.2469511433128</v>
      </c>
      <c r="L2552" s="53">
        <f t="shared" ca="1" si="1285"/>
        <v>-20.155130053336109</v>
      </c>
      <c r="M2552" s="53">
        <f t="shared" ca="1" si="1285"/>
        <v>336.5303020625459</v>
      </c>
      <c r="N2552" s="53">
        <f t="shared" ca="1" si="1285"/>
        <v>-6893.8717791341032</v>
      </c>
      <c r="O2552" s="53">
        <f t="shared" ca="1" si="1285"/>
        <v>-6064.6723661435553</v>
      </c>
      <c r="P2552" s="53">
        <f t="shared" ca="1" si="1285"/>
        <v>-701.14558230794364</v>
      </c>
      <c r="Q2552" s="53">
        <f t="shared" ca="1" si="1285"/>
        <v>-37.36055267048863</v>
      </c>
      <c r="R2552" s="53">
        <f t="shared" ca="1" si="1285"/>
        <v>-10.574810223451861</v>
      </c>
      <c r="S2552" s="53">
        <f t="shared" ca="1" si="1285"/>
        <v>-6813.7533113454374</v>
      </c>
      <c r="T2552" s="53">
        <f t="shared" ca="1" si="1285"/>
        <v>-222.59905854904079</v>
      </c>
      <c r="U2552" s="53">
        <f t="shared" ca="1" si="1285"/>
        <v>-3127.1499406077664</v>
      </c>
      <c r="V2552" s="53">
        <f t="shared" ca="1" si="1285"/>
        <v>-18824.394163054643</v>
      </c>
      <c r="W2552" s="53">
        <f t="shared" ca="1" si="1285"/>
        <v>-2240.3028007143648</v>
      </c>
      <c r="X2552" s="53">
        <f t="shared" ca="1" si="1285"/>
        <v>-24414.44596292582</v>
      </c>
      <c r="Y2552" s="53">
        <f t="shared" ca="1" si="1285"/>
        <v>-2040.6299487361384</v>
      </c>
      <c r="Z2552" s="53">
        <f t="shared" ca="1" si="1285"/>
        <v>-42.94749293214516</v>
      </c>
      <c r="AA2552" s="53">
        <f t="shared" ca="1" si="1285"/>
        <v>-2083.5774416682834</v>
      </c>
      <c r="AB2552" s="53">
        <f t="shared" ca="1" si="1285"/>
        <v>-24.265532508505963</v>
      </c>
      <c r="AC2552" s="53">
        <f t="shared" ca="1" si="1285"/>
        <v>0</v>
      </c>
      <c r="AD2552" s="53">
        <f t="shared" ca="1" si="1285"/>
        <v>0</v>
      </c>
    </row>
    <row r="2553" spans="1:30" s="51" customFormat="1" hidden="1" outlineLevel="1">
      <c r="A2553" s="56"/>
      <c r="B2553" s="112"/>
      <c r="C2553" s="55"/>
      <c r="D2553" s="99"/>
      <c r="G2553" s="55" t="str">
        <f>$G$9</f>
        <v>BULKTRAN</v>
      </c>
      <c r="H2553" s="53">
        <f t="shared" ref="H2553:AD2553" ca="1" si="1286">+H2545+H2537+H2529</f>
        <v>12428.50614447012</v>
      </c>
      <c r="I2553" s="53">
        <f t="shared" ca="1" si="1286"/>
        <v>8530.5947351679042</v>
      </c>
      <c r="J2553" s="53">
        <f t="shared" ca="1" si="1286"/>
        <v>499.70869650972907</v>
      </c>
      <c r="K2553" s="53">
        <f t="shared" ca="1" si="1286"/>
        <v>1126.244536220036</v>
      </c>
      <c r="L2553" s="53">
        <f t="shared" ca="1" si="1286"/>
        <v>148.66994205438243</v>
      </c>
      <c r="M2553" s="53">
        <f t="shared" ca="1" si="1286"/>
        <v>188.7502037370686</v>
      </c>
      <c r="N2553" s="53">
        <f t="shared" ca="1" si="1286"/>
        <v>1463.664682011487</v>
      </c>
      <c r="O2553" s="53">
        <f t="shared" ca="1" si="1286"/>
        <v>530.71481805221651</v>
      </c>
      <c r="P2553" s="53">
        <f t="shared" ca="1" si="1286"/>
        <v>328.03340038636935</v>
      </c>
      <c r="Q2553" s="53">
        <f t="shared" ca="1" si="1286"/>
        <v>306.0843193259617</v>
      </c>
      <c r="R2553" s="53">
        <f t="shared" ca="1" si="1286"/>
        <v>0</v>
      </c>
      <c r="S2553" s="53">
        <f t="shared" ca="1" si="1286"/>
        <v>1164.8325377645474</v>
      </c>
      <c r="T2553" s="53">
        <f t="shared" ca="1" si="1286"/>
        <v>0</v>
      </c>
      <c r="U2553" s="53">
        <f t="shared" ca="1" si="1286"/>
        <v>264.66773272108611</v>
      </c>
      <c r="V2553" s="53">
        <f t="shared" ca="1" si="1286"/>
        <v>245.13082767965921</v>
      </c>
      <c r="W2553" s="53">
        <f t="shared" ca="1" si="1286"/>
        <v>245.00708975303402</v>
      </c>
      <c r="X2553" s="53">
        <f t="shared" ca="1" si="1286"/>
        <v>754.80565015377931</v>
      </c>
      <c r="Y2553" s="53">
        <f t="shared" ca="1" si="1286"/>
        <v>14.89984286267217</v>
      </c>
      <c r="Z2553" s="53">
        <f t="shared" ca="1" si="1286"/>
        <v>0</v>
      </c>
      <c r="AA2553" s="53">
        <f t="shared" ca="1" si="1286"/>
        <v>14.89984286267217</v>
      </c>
      <c r="AB2553" s="53">
        <f t="shared" ca="1" si="1286"/>
        <v>0</v>
      </c>
      <c r="AC2553" s="53">
        <f t="shared" ca="1" si="1286"/>
        <v>0</v>
      </c>
      <c r="AD2553" s="53">
        <f t="shared" ca="1" si="1286"/>
        <v>0</v>
      </c>
    </row>
    <row r="2554" spans="1:30" s="51" customFormat="1" hidden="1" outlineLevel="1">
      <c r="A2554" s="56"/>
      <c r="B2554" s="112"/>
      <c r="C2554" s="55"/>
      <c r="D2554" s="99"/>
      <c r="G2554" s="55" t="str">
        <f>$G$10</f>
        <v>SUBTRAN</v>
      </c>
      <c r="H2554" s="53">
        <f t="shared" ref="H2554:AD2554" ca="1" si="1287">+H2546+H2538+H2530</f>
        <v>2668.1421410879184</v>
      </c>
      <c r="I2554" s="53">
        <f t="shared" ca="1" si="1287"/>
        <v>1852.1720729135441</v>
      </c>
      <c r="J2554" s="53">
        <f t="shared" ca="1" si="1287"/>
        <v>105.92440047924866</v>
      </c>
      <c r="K2554" s="53">
        <f t="shared" ca="1" si="1287"/>
        <v>237.10381295931143</v>
      </c>
      <c r="L2554" s="53">
        <f t="shared" ca="1" si="1287"/>
        <v>30.71481848027161</v>
      </c>
      <c r="M2554" s="53">
        <f t="shared" ca="1" si="1287"/>
        <v>51.789544413049668</v>
      </c>
      <c r="N2554" s="53">
        <f t="shared" ca="1" si="1287"/>
        <v>319.60817585263271</v>
      </c>
      <c r="O2554" s="53">
        <f t="shared" ca="1" si="1287"/>
        <v>111.04730704681361</v>
      </c>
      <c r="P2554" s="53">
        <f t="shared" ca="1" si="1287"/>
        <v>68.479531879794081</v>
      </c>
      <c r="Q2554" s="53">
        <f t="shared" ca="1" si="1287"/>
        <v>84.136610986796072</v>
      </c>
      <c r="R2554" s="53">
        <f t="shared" ca="1" si="1287"/>
        <v>0</v>
      </c>
      <c r="S2554" s="53">
        <f t="shared" ca="1" si="1287"/>
        <v>263.66344991340378</v>
      </c>
      <c r="T2554" s="53">
        <f t="shared" ca="1" si="1287"/>
        <v>0</v>
      </c>
      <c r="U2554" s="53">
        <f t="shared" ca="1" si="1287"/>
        <v>55.376130084871669</v>
      </c>
      <c r="V2554" s="53">
        <f t="shared" ca="1" si="1287"/>
        <v>67.608031707629578</v>
      </c>
      <c r="W2554" s="53">
        <f t="shared" ca="1" si="1287"/>
        <v>0</v>
      </c>
      <c r="X2554" s="53">
        <f t="shared" ca="1" si="1287"/>
        <v>122.98416179250125</v>
      </c>
      <c r="Y2554" s="53">
        <f t="shared" ca="1" si="1287"/>
        <v>3.0554498167401447</v>
      </c>
      <c r="Z2554" s="53">
        <f t="shared" ca="1" si="1287"/>
        <v>0</v>
      </c>
      <c r="AA2554" s="53">
        <f t="shared" ca="1" si="1287"/>
        <v>3.0554498167401447</v>
      </c>
      <c r="AB2554" s="53">
        <f t="shared" ca="1" si="1287"/>
        <v>0</v>
      </c>
      <c r="AC2554" s="53">
        <f t="shared" ca="1" si="1287"/>
        <v>0.73443031984807661</v>
      </c>
      <c r="AD2554" s="53">
        <f t="shared" ca="1" si="1287"/>
        <v>0</v>
      </c>
    </row>
    <row r="2555" spans="1:30" s="51" customFormat="1" hidden="1" outlineLevel="1">
      <c r="A2555" s="56"/>
      <c r="B2555" s="112"/>
      <c r="C2555" s="55"/>
      <c r="D2555" s="99"/>
      <c r="G2555" s="55" t="str">
        <f>$G$11</f>
        <v>DISTPRI</v>
      </c>
      <c r="H2555" s="53">
        <f t="shared" ref="H2555:AD2555" ca="1" si="1288">+H2547+H2539+H2531</f>
        <v>15419.705213221196</v>
      </c>
      <c r="I2555" s="53">
        <f t="shared" ca="1" si="1288"/>
        <v>11666.03386518029</v>
      </c>
      <c r="J2555" s="53">
        <f t="shared" ca="1" si="1288"/>
        <v>651.63492580723414</v>
      </c>
      <c r="K2555" s="53">
        <f t="shared" ca="1" si="1288"/>
        <v>1455.8733912146295</v>
      </c>
      <c r="L2555" s="53">
        <f t="shared" ca="1" si="1288"/>
        <v>188.69480787172506</v>
      </c>
      <c r="M2555" s="53">
        <f t="shared" ca="1" si="1288"/>
        <v>0</v>
      </c>
      <c r="N2555" s="53">
        <f t="shared" ca="1" si="1288"/>
        <v>1644.5681990863545</v>
      </c>
      <c r="O2555" s="53">
        <f t="shared" ca="1" si="1288"/>
        <v>676.72105502430759</v>
      </c>
      <c r="P2555" s="53">
        <f t="shared" ca="1" si="1288"/>
        <v>418.101970274373</v>
      </c>
      <c r="Q2555" s="53">
        <f t="shared" ca="1" si="1288"/>
        <v>0</v>
      </c>
      <c r="R2555" s="53">
        <f t="shared" ca="1" si="1288"/>
        <v>0</v>
      </c>
      <c r="S2555" s="53">
        <f t="shared" ca="1" si="1288"/>
        <v>1094.8230252986805</v>
      </c>
      <c r="T2555" s="53">
        <f t="shared" ca="1" si="1288"/>
        <v>0</v>
      </c>
      <c r="U2555" s="53">
        <f t="shared" ca="1" si="1288"/>
        <v>339.41655222054146</v>
      </c>
      <c r="V2555" s="53">
        <f t="shared" ca="1" si="1288"/>
        <v>0</v>
      </c>
      <c r="W2555" s="53">
        <f t="shared" ca="1" si="1288"/>
        <v>0</v>
      </c>
      <c r="X2555" s="53">
        <f t="shared" ca="1" si="1288"/>
        <v>339.41655222054146</v>
      </c>
      <c r="Y2555" s="53">
        <f t="shared" ca="1" si="1288"/>
        <v>18.655465884458454</v>
      </c>
      <c r="Z2555" s="53">
        <f t="shared" ca="1" si="1288"/>
        <v>0</v>
      </c>
      <c r="AA2555" s="53">
        <f t="shared" ca="1" si="1288"/>
        <v>18.655465884458454</v>
      </c>
      <c r="AB2555" s="53">
        <f t="shared" ca="1" si="1288"/>
        <v>0</v>
      </c>
      <c r="AC2555" s="53">
        <f t="shared" ca="1" si="1288"/>
        <v>4.5731797436365342</v>
      </c>
      <c r="AD2555" s="53">
        <f t="shared" ca="1" si="1288"/>
        <v>0</v>
      </c>
    </row>
    <row r="2556" spans="1:30" s="51" customFormat="1" hidden="1" outlineLevel="1">
      <c r="A2556" s="56"/>
      <c r="B2556" s="112"/>
      <c r="C2556" s="55"/>
      <c r="D2556" s="99"/>
      <c r="G2556" s="55" t="str">
        <f>$G$12</f>
        <v>DISTSEC</v>
      </c>
      <c r="H2556" s="53">
        <f t="shared" ref="H2556:AD2556" ca="1" si="1289">+H2548+H2540+H2532</f>
        <v>8120.5622854504445</v>
      </c>
      <c r="I2556" s="53">
        <f t="shared" ca="1" si="1289"/>
        <v>6715.9838795865799</v>
      </c>
      <c r="J2556" s="53">
        <f t="shared" ca="1" si="1289"/>
        <v>383.67653648792083</v>
      </c>
      <c r="K2556" s="53">
        <f t="shared" ca="1" si="1289"/>
        <v>712.33814628254845</v>
      </c>
      <c r="L2556" s="53">
        <f t="shared" ca="1" si="1289"/>
        <v>0</v>
      </c>
      <c r="M2556" s="53">
        <f t="shared" ca="1" si="1289"/>
        <v>0</v>
      </c>
      <c r="N2556" s="53">
        <f t="shared" ca="1" si="1289"/>
        <v>712.33814628254845</v>
      </c>
      <c r="O2556" s="53">
        <f t="shared" ca="1" si="1289"/>
        <v>281.37833891666889</v>
      </c>
      <c r="P2556" s="53">
        <f t="shared" ca="1" si="1289"/>
        <v>0</v>
      </c>
      <c r="Q2556" s="53">
        <f t="shared" ca="1" si="1289"/>
        <v>0</v>
      </c>
      <c r="R2556" s="53">
        <f t="shared" ca="1" si="1289"/>
        <v>0</v>
      </c>
      <c r="S2556" s="53">
        <f t="shared" ca="1" si="1289"/>
        <v>281.37833891666889</v>
      </c>
      <c r="T2556" s="53">
        <f t="shared" ca="1" si="1289"/>
        <v>0</v>
      </c>
      <c r="U2556" s="53">
        <f t="shared" ca="1" si="1289"/>
        <v>0</v>
      </c>
      <c r="V2556" s="53">
        <f t="shared" ca="1" si="1289"/>
        <v>0</v>
      </c>
      <c r="W2556" s="53">
        <f t="shared" ca="1" si="1289"/>
        <v>0</v>
      </c>
      <c r="X2556" s="53">
        <f t="shared" ca="1" si="1289"/>
        <v>0</v>
      </c>
      <c r="Y2556" s="53">
        <f t="shared" ca="1" si="1289"/>
        <v>9.4880375801032333</v>
      </c>
      <c r="Z2556" s="53">
        <f t="shared" ca="1" si="1289"/>
        <v>0</v>
      </c>
      <c r="AA2556" s="53">
        <f t="shared" ca="1" si="1289"/>
        <v>9.4880375801032333</v>
      </c>
      <c r="AB2556" s="53">
        <f t="shared" ca="1" si="1289"/>
        <v>0</v>
      </c>
      <c r="AC2556" s="53">
        <f t="shared" ca="1" si="1289"/>
        <v>17.697346596622854</v>
      </c>
      <c r="AD2556" s="53">
        <f t="shared" ca="1" si="1289"/>
        <v>0</v>
      </c>
    </row>
    <row r="2557" spans="1:30" s="51" customFormat="1" hidden="1" outlineLevel="1">
      <c r="A2557" s="56"/>
      <c r="B2557" s="112"/>
      <c r="C2557" s="55"/>
      <c r="D2557" s="99"/>
      <c r="G2557" s="55" t="str">
        <f>$G$13</f>
        <v>ENERGY</v>
      </c>
      <c r="H2557" s="53">
        <f t="shared" ref="H2557:AD2557" ca="1" si="1290">+H2549+H2541+H2533</f>
        <v>91410.509910821318</v>
      </c>
      <c r="I2557" s="53">
        <f t="shared" ca="1" si="1290"/>
        <v>34339.313767132066</v>
      </c>
      <c r="J2557" s="53">
        <f t="shared" ca="1" si="1290"/>
        <v>2226.6513861976073</v>
      </c>
      <c r="K2557" s="53">
        <f t="shared" ca="1" si="1290"/>
        <v>7460.3884426051418</v>
      </c>
      <c r="L2557" s="53">
        <f t="shared" ca="1" si="1290"/>
        <v>238.77513774959911</v>
      </c>
      <c r="M2557" s="53">
        <f t="shared" ca="1" si="1290"/>
        <v>24.542569155298253</v>
      </c>
      <c r="N2557" s="53">
        <f t="shared" ca="1" si="1290"/>
        <v>7723.7061495100388</v>
      </c>
      <c r="O2557" s="53">
        <f t="shared" ca="1" si="1290"/>
        <v>6796.0489485277494</v>
      </c>
      <c r="P2557" s="53">
        <f t="shared" ca="1" si="1290"/>
        <v>1263.8440240229907</v>
      </c>
      <c r="Q2557" s="53">
        <f t="shared" ca="1" si="1290"/>
        <v>577.02028010721165</v>
      </c>
      <c r="R2557" s="53">
        <f t="shared" ca="1" si="1290"/>
        <v>26.487595312374836</v>
      </c>
      <c r="S2557" s="53">
        <f t="shared" ca="1" si="1290"/>
        <v>8663.4008479703261</v>
      </c>
      <c r="T2557" s="53">
        <f t="shared" ca="1" si="1290"/>
        <v>260.08176659390074</v>
      </c>
      <c r="U2557" s="53">
        <f t="shared" ca="1" si="1290"/>
        <v>4572.0947171950484</v>
      </c>
      <c r="V2557" s="53">
        <f t="shared" ca="1" si="1290"/>
        <v>25932.942292254102</v>
      </c>
      <c r="W2557" s="53">
        <f t="shared" ca="1" si="1290"/>
        <v>4924.7502478659317</v>
      </c>
      <c r="X2557" s="53">
        <f t="shared" ca="1" si="1290"/>
        <v>35689.869023908985</v>
      </c>
      <c r="Y2557" s="53">
        <f t="shared" ca="1" si="1290"/>
        <v>1838.9696203279691</v>
      </c>
      <c r="Z2557" s="53">
        <f t="shared" ca="1" si="1290"/>
        <v>29.93175134778221</v>
      </c>
      <c r="AA2557" s="53">
        <f t="shared" ca="1" si="1290"/>
        <v>1868.9013716757513</v>
      </c>
      <c r="AB2557" s="53">
        <f t="shared" ca="1" si="1290"/>
        <v>33.386460906839709</v>
      </c>
      <c r="AC2557" s="53">
        <f t="shared" ca="1" si="1290"/>
        <v>722.41536408375191</v>
      </c>
      <c r="AD2557" s="53">
        <f t="shared" ca="1" si="1290"/>
        <v>142.86553943596246</v>
      </c>
    </row>
    <row r="2558" spans="1:30" s="51" customFormat="1" hidden="1" outlineLevel="1">
      <c r="A2558" s="56"/>
      <c r="B2558" s="112"/>
      <c r="C2558" s="55"/>
      <c r="D2558" s="99"/>
      <c r="G2558" s="55" t="str">
        <f>$G$14</f>
        <v>CUSTOMER</v>
      </c>
      <c r="H2558" s="53">
        <f t="shared" ref="H2558:AD2558" ca="1" si="1291">+H2550+H2542+H2534</f>
        <v>3641.0258877199776</v>
      </c>
      <c r="I2558" s="53">
        <f t="shared" ca="1" si="1291"/>
        <v>2022.0191422390419</v>
      </c>
      <c r="J2558" s="53">
        <f t="shared" ca="1" si="1291"/>
        <v>627.73262602161105</v>
      </c>
      <c r="K2558" s="53">
        <f t="shared" ca="1" si="1291"/>
        <v>109.6432524974589</v>
      </c>
      <c r="L2558" s="53">
        <f t="shared" ca="1" si="1291"/>
        <v>148.42693931284975</v>
      </c>
      <c r="M2558" s="53">
        <f t="shared" ca="1" si="1291"/>
        <v>326.17748835057739</v>
      </c>
      <c r="N2558" s="53">
        <f t="shared" ca="1" si="1291"/>
        <v>584.24768016088603</v>
      </c>
      <c r="O2558" s="53">
        <f t="shared" ca="1" si="1291"/>
        <v>19.288481994390683</v>
      </c>
      <c r="P2558" s="53">
        <f t="shared" ca="1" si="1291"/>
        <v>18.946577172801305</v>
      </c>
      <c r="Q2558" s="53">
        <f t="shared" ca="1" si="1291"/>
        <v>84.983875053173861</v>
      </c>
      <c r="R2558" s="53">
        <f t="shared" ca="1" si="1291"/>
        <v>0</v>
      </c>
      <c r="S2558" s="53">
        <f t="shared" ca="1" si="1291"/>
        <v>123.21893422036585</v>
      </c>
      <c r="T2558" s="53">
        <f t="shared" ca="1" si="1291"/>
        <v>0</v>
      </c>
      <c r="U2558" s="53">
        <f t="shared" ca="1" si="1291"/>
        <v>2.956048562543558</v>
      </c>
      <c r="V2558" s="53">
        <f t="shared" ca="1" si="1291"/>
        <v>2.7893684057996793</v>
      </c>
      <c r="W2558" s="53">
        <f t="shared" ca="1" si="1291"/>
        <v>2.767191431689652</v>
      </c>
      <c r="X2558" s="53">
        <f t="shared" ca="1" si="1291"/>
        <v>8.5126084000328888</v>
      </c>
      <c r="Y2558" s="53">
        <f t="shared" ca="1" si="1291"/>
        <v>0.48814270983917685</v>
      </c>
      <c r="Z2558" s="53">
        <f t="shared" ca="1" si="1291"/>
        <v>0</v>
      </c>
      <c r="AA2558" s="53">
        <f t="shared" ca="1" si="1291"/>
        <v>0.48814270983917685</v>
      </c>
      <c r="AB2558" s="53">
        <f t="shared" ca="1" si="1291"/>
        <v>0</v>
      </c>
      <c r="AC2558" s="53">
        <f t="shared" ca="1" si="1291"/>
        <v>274.80675396820033</v>
      </c>
      <c r="AD2558" s="53">
        <f t="shared" ca="1" si="1291"/>
        <v>0</v>
      </c>
    </row>
    <row r="2559" spans="1:30" s="51" customFormat="1" collapsed="1">
      <c r="A2559" s="56"/>
      <c r="B2559" s="112"/>
      <c r="C2559" s="109" t="s">
        <v>435</v>
      </c>
      <c r="D2559" s="99"/>
      <c r="E2559" s="53">
        <f>+E2551+E2543+E2535</f>
        <v>48999</v>
      </c>
      <c r="G2559" s="55" t="str">
        <f>$G$15</f>
        <v>TOTAL</v>
      </c>
      <c r="H2559" s="53">
        <f t="shared" ref="H2559:AD2559" ca="1" si="1292">+H2551+H2543+H2535</f>
        <v>48999.000000000029</v>
      </c>
      <c r="I2559" s="53">
        <f t="shared" ca="1" si="1292"/>
        <v>22474.753808252171</v>
      </c>
      <c r="J2559" s="53">
        <f t="shared" ca="1" si="1292"/>
        <v>2687.1546702817727</v>
      </c>
      <c r="K2559" s="53">
        <f t="shared" ca="1" si="1292"/>
        <v>3891.3446306358137</v>
      </c>
      <c r="L2559" s="53">
        <f t="shared" ca="1" si="1292"/>
        <v>735.12651541549178</v>
      </c>
      <c r="M2559" s="53">
        <f t="shared" ca="1" si="1292"/>
        <v>927.79010771853996</v>
      </c>
      <c r="N2559" s="53">
        <f t="shared" ca="1" si="1292"/>
        <v>5554.2612537698451</v>
      </c>
      <c r="O2559" s="53">
        <f t="shared" ca="1" si="1292"/>
        <v>2350.5265834185911</v>
      </c>
      <c r="P2559" s="53">
        <f t="shared" ca="1" si="1292"/>
        <v>1396.2599214283848</v>
      </c>
      <c r="Q2559" s="53">
        <f t="shared" ca="1" si="1292"/>
        <v>1014.8645328026546</v>
      </c>
      <c r="R2559" s="53">
        <f t="shared" ca="1" si="1292"/>
        <v>15.912785088922975</v>
      </c>
      <c r="S2559" s="53">
        <f t="shared" ca="1" si="1292"/>
        <v>4777.5638227385552</v>
      </c>
      <c r="T2559" s="53">
        <f t="shared" ca="1" si="1292"/>
        <v>37.482708044859947</v>
      </c>
      <c r="U2559" s="53">
        <f t="shared" ca="1" si="1292"/>
        <v>2107.3612401763248</v>
      </c>
      <c r="V2559" s="53">
        <f t="shared" ca="1" si="1292"/>
        <v>7424.0763569925439</v>
      </c>
      <c r="W2559" s="53">
        <f t="shared" ca="1" si="1292"/>
        <v>2932.2217283362907</v>
      </c>
      <c r="X2559" s="53">
        <f t="shared" ca="1" si="1292"/>
        <v>12501.142033550019</v>
      </c>
      <c r="Y2559" s="53">
        <f t="shared" ca="1" si="1292"/>
        <v>-155.07338955435603</v>
      </c>
      <c r="Z2559" s="53">
        <f t="shared" ca="1" si="1292"/>
        <v>-13.015741584362949</v>
      </c>
      <c r="AA2559" s="53">
        <f t="shared" ca="1" si="1292"/>
        <v>-168.08913113871881</v>
      </c>
      <c r="AB2559" s="53">
        <f t="shared" ca="1" si="1292"/>
        <v>9.1209283983337457</v>
      </c>
      <c r="AC2559" s="53">
        <f t="shared" ca="1" si="1292"/>
        <v>1020.2270747120597</v>
      </c>
      <c r="AD2559" s="53">
        <f t="shared" ca="1" si="1292"/>
        <v>142.86553943596246</v>
      </c>
    </row>
    <row r="2560" spans="1:30" s="51" customFormat="1">
      <c r="A2560" s="56"/>
      <c r="B2560" s="112"/>
      <c r="C2560" s="55"/>
      <c r="D2560" s="99"/>
      <c r="F2560" s="116"/>
      <c r="G2560" s="55"/>
      <c r="H2560" s="53"/>
      <c r="I2560" s="54"/>
      <c r="J2560" s="54"/>
      <c r="K2560" s="54"/>
      <c r="L2560" s="54"/>
      <c r="M2560" s="54"/>
      <c r="N2560" s="54"/>
      <c r="O2560" s="54"/>
      <c r="P2560" s="54"/>
      <c r="Q2560" s="54"/>
      <c r="R2560" s="54"/>
      <c r="S2560" s="54"/>
      <c r="T2560" s="54"/>
      <c r="U2560" s="54"/>
      <c r="V2560" s="54"/>
      <c r="W2560" s="54"/>
      <c r="X2560" s="54"/>
      <c r="Y2560" s="54"/>
      <c r="Z2560" s="54"/>
      <c r="AA2560" s="54"/>
      <c r="AB2560" s="54"/>
      <c r="AC2560" s="54"/>
      <c r="AD2560" s="54"/>
    </row>
    <row r="2561" spans="1:30" s="51" customFormat="1" hidden="1" outlineLevel="1">
      <c r="A2561" s="56"/>
      <c r="B2561" s="112"/>
      <c r="C2561" s="55"/>
      <c r="D2561" s="99"/>
      <c r="G2561" s="55" t="str">
        <f>$G$8</f>
        <v>PRODUCTION</v>
      </c>
      <c r="H2561" s="53">
        <f t="shared" ref="H2561:AD2561" ca="1" si="1293">+H2518+H2552</f>
        <v>1632501.1893729619</v>
      </c>
      <c r="I2561" s="53">
        <f t="shared" ca="1" si="1293"/>
        <v>917915.52052465826</v>
      </c>
      <c r="J2561" s="53">
        <f t="shared" ca="1" si="1293"/>
        <v>42645.683828863795</v>
      </c>
      <c r="K2561" s="53">
        <f t="shared" ca="1" si="1293"/>
        <v>137175.68743444548</v>
      </c>
      <c r="L2561" s="53">
        <f t="shared" ca="1" si="1293"/>
        <v>3850.2442424194496</v>
      </c>
      <c r="M2561" s="53">
        <f t="shared" ca="1" si="1293"/>
        <v>1391.4521859244239</v>
      </c>
      <c r="N2561" s="53">
        <f t="shared" ca="1" si="1293"/>
        <v>142417.3838627894</v>
      </c>
      <c r="O2561" s="53">
        <f t="shared" ca="1" si="1293"/>
        <v>102819.99417495448</v>
      </c>
      <c r="P2561" s="53">
        <f t="shared" ca="1" si="1293"/>
        <v>19658.17339089208</v>
      </c>
      <c r="Q2561" s="53">
        <f t="shared" ca="1" si="1293"/>
        <v>8221.3336177753172</v>
      </c>
      <c r="R2561" s="53">
        <f t="shared" ca="1" si="1293"/>
        <v>151.33547597932954</v>
      </c>
      <c r="S2561" s="53">
        <f t="shared" ca="1" si="1293"/>
        <v>130850.83665960122</v>
      </c>
      <c r="T2561" s="53">
        <f t="shared" ca="1" si="1293"/>
        <v>3185.6017995823172</v>
      </c>
      <c r="U2561" s="53">
        <f t="shared" ca="1" si="1293"/>
        <v>51821.876897641945</v>
      </c>
      <c r="V2561" s="53">
        <f t="shared" ca="1" si="1293"/>
        <v>276113.54240564548</v>
      </c>
      <c r="W2561" s="53">
        <f t="shared" ca="1" si="1293"/>
        <v>36953.644184055338</v>
      </c>
      <c r="X2561" s="53">
        <f t="shared" ca="1" si="1293"/>
        <v>368074.66528692516</v>
      </c>
      <c r="Y2561" s="53">
        <f t="shared" ca="1" si="1293"/>
        <v>29635.217627180002</v>
      </c>
      <c r="Z2561" s="53">
        <f t="shared" ca="1" si="1293"/>
        <v>614.61900002622451</v>
      </c>
      <c r="AA2561" s="53">
        <f t="shared" ca="1" si="1293"/>
        <v>30249.836627206223</v>
      </c>
      <c r="AB2561" s="53">
        <f t="shared" ca="1" si="1293"/>
        <v>347.26258291829106</v>
      </c>
      <c r="AC2561" s="53">
        <f t="shared" ca="1" si="1293"/>
        <v>0</v>
      </c>
      <c r="AD2561" s="53">
        <f t="shared" ca="1" si="1293"/>
        <v>0</v>
      </c>
    </row>
    <row r="2562" spans="1:30" s="51" customFormat="1" hidden="1" outlineLevel="1">
      <c r="A2562" s="56"/>
      <c r="B2562" s="112"/>
      <c r="C2562" s="55"/>
      <c r="D2562" s="99"/>
      <c r="G2562" s="55" t="str">
        <f>$G$9</f>
        <v>BULKTRAN</v>
      </c>
      <c r="H2562" s="53">
        <f t="shared" ref="H2562:AD2562" ca="1" si="1294">+H2519+H2553</f>
        <v>452650.41767280834</v>
      </c>
      <c r="I2562" s="53">
        <f t="shared" ca="1" si="1294"/>
        <v>229330.10418932445</v>
      </c>
      <c r="J2562" s="53">
        <f t="shared" ca="1" si="1294"/>
        <v>11542.675303524973</v>
      </c>
      <c r="K2562" s="53">
        <f t="shared" ca="1" si="1294"/>
        <v>40420.093263980976</v>
      </c>
      <c r="L2562" s="53">
        <f t="shared" ca="1" si="1294"/>
        <v>1571.3553396230332</v>
      </c>
      <c r="M2562" s="53">
        <f t="shared" ca="1" si="1294"/>
        <v>609.11974816231964</v>
      </c>
      <c r="N2562" s="53">
        <f t="shared" ca="1" si="1294"/>
        <v>42600.56835176632</v>
      </c>
      <c r="O2562" s="53">
        <f t="shared" ca="1" si="1294"/>
        <v>29865.985725807885</v>
      </c>
      <c r="P2562" s="53">
        <f t="shared" ca="1" si="1294"/>
        <v>6170.2005198244487</v>
      </c>
      <c r="Q2562" s="53">
        <f t="shared" ca="1" si="1294"/>
        <v>3205.1711431095878</v>
      </c>
      <c r="R2562" s="53">
        <f t="shared" ca="1" si="1294"/>
        <v>107.77412140636638</v>
      </c>
      <c r="S2562" s="53">
        <f t="shared" ca="1" si="1294"/>
        <v>39349.131510148283</v>
      </c>
      <c r="T2562" s="53">
        <f t="shared" ca="1" si="1294"/>
        <v>994.32330230568869</v>
      </c>
      <c r="U2562" s="53">
        <f t="shared" ca="1" si="1294"/>
        <v>16971.061314127997</v>
      </c>
      <c r="V2562" s="53">
        <f t="shared" ca="1" si="1294"/>
        <v>86645.137219290598</v>
      </c>
      <c r="W2562" s="53">
        <f t="shared" ca="1" si="1294"/>
        <v>16176.939437714344</v>
      </c>
      <c r="X2562" s="53">
        <f t="shared" ca="1" si="1294"/>
        <v>120787.46127343862</v>
      </c>
      <c r="Y2562" s="53">
        <f t="shared" ca="1" si="1294"/>
        <v>8780.6330217553168</v>
      </c>
      <c r="Z2562" s="53">
        <f t="shared" ca="1" si="1294"/>
        <v>146.41300689425088</v>
      </c>
      <c r="AA2562" s="53">
        <f t="shared" ca="1" si="1294"/>
        <v>8927.0460286495672</v>
      </c>
      <c r="AB2562" s="53">
        <f t="shared" ca="1" si="1294"/>
        <v>113.43101595613849</v>
      </c>
      <c r="AC2562" s="53">
        <f t="shared" ca="1" si="1294"/>
        <v>0</v>
      </c>
      <c r="AD2562" s="53">
        <f t="shared" ca="1" si="1294"/>
        <v>0</v>
      </c>
    </row>
    <row r="2563" spans="1:30" s="51" customFormat="1" hidden="1" outlineLevel="1">
      <c r="A2563" s="56"/>
      <c r="B2563" s="112"/>
      <c r="C2563" s="55"/>
      <c r="D2563" s="99"/>
      <c r="G2563" s="55" t="str">
        <f>$G$10</f>
        <v>SUBTRAN</v>
      </c>
      <c r="H2563" s="53">
        <f t="shared" ref="H2563:AD2563" ca="1" si="1295">+H2520+H2554</f>
        <v>99269.859463792309</v>
      </c>
      <c r="I2563" s="53">
        <f t="shared" ca="1" si="1295"/>
        <v>49792.403419040114</v>
      </c>
      <c r="J2563" s="53">
        <f t="shared" ca="1" si="1295"/>
        <v>2446.7274033697108</v>
      </c>
      <c r="K2563" s="53">
        <f t="shared" ca="1" si="1295"/>
        <v>8509.4825544960277</v>
      </c>
      <c r="L2563" s="53">
        <f t="shared" ca="1" si="1295"/>
        <v>324.63787472838595</v>
      </c>
      <c r="M2563" s="53">
        <f t="shared" ca="1" si="1295"/>
        <v>167.13112688483295</v>
      </c>
      <c r="N2563" s="53">
        <f t="shared" ca="1" si="1295"/>
        <v>9001.2515561092478</v>
      </c>
      <c r="O2563" s="53">
        <f t="shared" ca="1" si="1295"/>
        <v>6249.189158353649</v>
      </c>
      <c r="P2563" s="53">
        <f t="shared" ca="1" si="1295"/>
        <v>1288.0775027919922</v>
      </c>
      <c r="Q2563" s="53">
        <f t="shared" ca="1" si="1295"/>
        <v>881.03904900378393</v>
      </c>
      <c r="R2563" s="53">
        <f t="shared" ca="1" si="1295"/>
        <v>0</v>
      </c>
      <c r="S2563" s="53">
        <f t="shared" ca="1" si="1295"/>
        <v>8418.3057101494251</v>
      </c>
      <c r="T2563" s="53">
        <f t="shared" ca="1" si="1295"/>
        <v>207.96817670726909</v>
      </c>
      <c r="U2563" s="53">
        <f t="shared" ca="1" si="1295"/>
        <v>3550.8359456868993</v>
      </c>
      <c r="V2563" s="53">
        <f t="shared" ca="1" si="1295"/>
        <v>23897.064436501307</v>
      </c>
      <c r="W2563" s="53">
        <f t="shared" ca="1" si="1295"/>
        <v>0</v>
      </c>
      <c r="X2563" s="53">
        <f t="shared" ca="1" si="1295"/>
        <v>27655.868558895472</v>
      </c>
      <c r="Y2563" s="53">
        <f t="shared" ca="1" si="1295"/>
        <v>1800.608489932303</v>
      </c>
      <c r="Z2563" s="53">
        <f t="shared" ca="1" si="1295"/>
        <v>29.881647207448587</v>
      </c>
      <c r="AA2563" s="53">
        <f t="shared" ca="1" si="1295"/>
        <v>1830.4901371397514</v>
      </c>
      <c r="AB2563" s="53">
        <f t="shared" ca="1" si="1295"/>
        <v>23.936895581933364</v>
      </c>
      <c r="AC2563" s="53">
        <f t="shared" ca="1" si="1295"/>
        <v>83.33058781105801</v>
      </c>
      <c r="AD2563" s="53">
        <f t="shared" ca="1" si="1295"/>
        <v>17.545195695611262</v>
      </c>
    </row>
    <row r="2564" spans="1:30" s="51" customFormat="1" hidden="1" outlineLevel="1">
      <c r="A2564" s="56"/>
      <c r="B2564" s="112"/>
      <c r="C2564" s="55"/>
      <c r="D2564" s="99"/>
      <c r="G2564" s="55" t="str">
        <f>$G$11</f>
        <v>DISTPRI</v>
      </c>
      <c r="H2564" s="53">
        <f t="shared" ref="H2564:AD2564" ca="1" si="1296">+H2521+H2555</f>
        <v>460855.29685436672</v>
      </c>
      <c r="I2564" s="53">
        <f t="shared" ca="1" si="1296"/>
        <v>311602.76519381197</v>
      </c>
      <c r="J2564" s="53">
        <f t="shared" ca="1" si="1296"/>
        <v>14956.860720471996</v>
      </c>
      <c r="K2564" s="53">
        <f t="shared" ca="1" si="1296"/>
        <v>51904.811248416081</v>
      </c>
      <c r="L2564" s="53">
        <f t="shared" ca="1" si="1296"/>
        <v>1983.7197353038996</v>
      </c>
      <c r="M2564" s="53">
        <f t="shared" ca="1" si="1296"/>
        <v>0</v>
      </c>
      <c r="N2564" s="53">
        <f t="shared" ca="1" si="1296"/>
        <v>53888.530983719982</v>
      </c>
      <c r="O2564" s="53">
        <f t="shared" ca="1" si="1296"/>
        <v>37823.484126780677</v>
      </c>
      <c r="P2564" s="53">
        <f t="shared" ca="1" si="1296"/>
        <v>7816.121009313817</v>
      </c>
      <c r="Q2564" s="53">
        <f t="shared" ca="1" si="1296"/>
        <v>0</v>
      </c>
      <c r="R2564" s="53">
        <f t="shared" ca="1" si="1296"/>
        <v>0</v>
      </c>
      <c r="S2564" s="53">
        <f t="shared" ca="1" si="1296"/>
        <v>45639.605136094498</v>
      </c>
      <c r="T2564" s="53">
        <f t="shared" ca="1" si="1296"/>
        <v>1284.6576174547629</v>
      </c>
      <c r="U2564" s="53">
        <f t="shared" ca="1" si="1296"/>
        <v>21615.202124479631</v>
      </c>
      <c r="V2564" s="53">
        <f t="shared" ca="1" si="1296"/>
        <v>0</v>
      </c>
      <c r="W2564" s="53">
        <f t="shared" ca="1" si="1296"/>
        <v>0</v>
      </c>
      <c r="X2564" s="53">
        <f t="shared" ca="1" si="1296"/>
        <v>22899.85974193439</v>
      </c>
      <c r="Y2564" s="53">
        <f t="shared" ca="1" si="1296"/>
        <v>10915.758937724677</v>
      </c>
      <c r="Z2564" s="53">
        <f t="shared" ca="1" si="1296"/>
        <v>181.29542028345955</v>
      </c>
      <c r="AA2564" s="53">
        <f t="shared" ca="1" si="1296"/>
        <v>11097.054358008136</v>
      </c>
      <c r="AB2564" s="53">
        <f t="shared" ca="1" si="1296"/>
        <v>146.87966789338142</v>
      </c>
      <c r="AC2564" s="53">
        <f t="shared" ca="1" si="1296"/>
        <v>515.26956457439019</v>
      </c>
      <c r="AD2564" s="53">
        <f t="shared" ca="1" si="1296"/>
        <v>108.47148785796757</v>
      </c>
    </row>
    <row r="2565" spans="1:30" s="51" customFormat="1" hidden="1" outlineLevel="1">
      <c r="A2565" s="56"/>
      <c r="B2565" s="112"/>
      <c r="C2565" s="55"/>
      <c r="D2565" s="99"/>
      <c r="G2565" s="55" t="str">
        <f>$G$12</f>
        <v>DISTSEC</v>
      </c>
      <c r="H2565" s="53">
        <f t="shared" ref="H2565:AD2565" ca="1" si="1297">+H2522+H2556</f>
        <v>237630.35589397012</v>
      </c>
      <c r="I2565" s="53">
        <f t="shared" ca="1" si="1297"/>
        <v>179378.31395249575</v>
      </c>
      <c r="J2565" s="53">
        <f t="shared" ca="1" si="1297"/>
        <v>8806.1053963436916</v>
      </c>
      <c r="K2565" s="53">
        <f t="shared" ca="1" si="1297"/>
        <v>25395.217825699339</v>
      </c>
      <c r="L2565" s="53">
        <f t="shared" ca="1" si="1297"/>
        <v>0</v>
      </c>
      <c r="M2565" s="53">
        <f t="shared" ca="1" si="1297"/>
        <v>0</v>
      </c>
      <c r="N2565" s="53">
        <f t="shared" ca="1" si="1297"/>
        <v>25395.217825699339</v>
      </c>
      <c r="O2565" s="53">
        <f t="shared" ca="1" si="1297"/>
        <v>15726.196855451359</v>
      </c>
      <c r="P2565" s="53">
        <f t="shared" ca="1" si="1297"/>
        <v>0</v>
      </c>
      <c r="Q2565" s="53">
        <f t="shared" ca="1" si="1297"/>
        <v>0</v>
      </c>
      <c r="R2565" s="53">
        <f t="shared" ca="1" si="1297"/>
        <v>0</v>
      </c>
      <c r="S2565" s="53">
        <f t="shared" ca="1" si="1297"/>
        <v>15726.196855451359</v>
      </c>
      <c r="T2565" s="53">
        <f t="shared" ca="1" si="1297"/>
        <v>405.10686703913353</v>
      </c>
      <c r="U2565" s="53">
        <f t="shared" ca="1" si="1297"/>
        <v>0</v>
      </c>
      <c r="V2565" s="53">
        <f t="shared" ca="1" si="1297"/>
        <v>0</v>
      </c>
      <c r="W2565" s="53">
        <f t="shared" ca="1" si="1297"/>
        <v>0</v>
      </c>
      <c r="X2565" s="53">
        <f t="shared" ca="1" si="1297"/>
        <v>405.10686703913353</v>
      </c>
      <c r="Y2565" s="53">
        <f t="shared" ca="1" si="1297"/>
        <v>5551.4264910267075</v>
      </c>
      <c r="Z2565" s="53">
        <f t="shared" ca="1" si="1297"/>
        <v>0</v>
      </c>
      <c r="AA2565" s="53">
        <f t="shared" ca="1" si="1297"/>
        <v>5551.4264910267075</v>
      </c>
      <c r="AB2565" s="53">
        <f t="shared" ca="1" si="1297"/>
        <v>57.347251595376413</v>
      </c>
      <c r="AC2565" s="53">
        <f t="shared" ca="1" si="1297"/>
        <v>1993.9079724304688</v>
      </c>
      <c r="AD2565" s="53">
        <f t="shared" ca="1" si="1297"/>
        <v>316.73328188830976</v>
      </c>
    </row>
    <row r="2566" spans="1:30" s="51" customFormat="1" hidden="1" outlineLevel="1">
      <c r="A2566" s="56"/>
      <c r="B2566" s="112"/>
      <c r="C2566" s="55"/>
      <c r="D2566" s="99"/>
      <c r="G2566" s="55" t="str">
        <f>$G$13</f>
        <v>ENERGY</v>
      </c>
      <c r="H2566" s="53">
        <f t="shared" ref="H2566:AD2566" ca="1" si="1298">+H2523+H2557</f>
        <v>-78320.843339876141</v>
      </c>
      <c r="I2566" s="53">
        <f t="shared" ca="1" si="1298"/>
        <v>-29283.459478071592</v>
      </c>
      <c r="J2566" s="53">
        <f t="shared" ca="1" si="1298"/>
        <v>-1894.4767119906437</v>
      </c>
      <c r="K2566" s="53">
        <f t="shared" ca="1" si="1298"/>
        <v>-6383.2989357543165</v>
      </c>
      <c r="L2566" s="53">
        <f t="shared" ca="1" si="1298"/>
        <v>-198.47213931912356</v>
      </c>
      <c r="M2566" s="53">
        <f t="shared" ca="1" si="1298"/>
        <v>-11.612946392194118</v>
      </c>
      <c r="N2566" s="53">
        <f t="shared" ca="1" si="1298"/>
        <v>-6593.3840214656339</v>
      </c>
      <c r="O2566" s="53">
        <f t="shared" ca="1" si="1298"/>
        <v>-5834.776470139851</v>
      </c>
      <c r="P2566" s="53">
        <f t="shared" ca="1" si="1298"/>
        <v>-1071.1226391046184</v>
      </c>
      <c r="Q2566" s="53">
        <f t="shared" ca="1" si="1298"/>
        <v>-479.39503408021005</v>
      </c>
      <c r="R2566" s="53">
        <f t="shared" ca="1" si="1298"/>
        <v>-22.867832516366299</v>
      </c>
      <c r="S2566" s="53">
        <f t="shared" ca="1" si="1298"/>
        <v>-7408.1619758410507</v>
      </c>
      <c r="T2566" s="53">
        <f t="shared" ca="1" si="1298"/>
        <v>-224.53930637679878</v>
      </c>
      <c r="U2566" s="53">
        <f t="shared" ca="1" si="1298"/>
        <v>-3928.1813719702386</v>
      </c>
      <c r="V2566" s="53">
        <f t="shared" ca="1" si="1298"/>
        <v>-22369.977218550946</v>
      </c>
      <c r="W2566" s="53">
        <f t="shared" ca="1" si="1298"/>
        <v>-4231.7877282465342</v>
      </c>
      <c r="X2566" s="53">
        <f t="shared" ca="1" si="1298"/>
        <v>-30754.485625144538</v>
      </c>
      <c r="Y2566" s="53">
        <f t="shared" ca="1" si="1298"/>
        <v>-1586.8524667448464</v>
      </c>
      <c r="Z2566" s="53">
        <f t="shared" ca="1" si="1298"/>
        <v>-25.841314346222397</v>
      </c>
      <c r="AA2566" s="53">
        <f t="shared" ca="1" si="1298"/>
        <v>-1612.6937810910686</v>
      </c>
      <c r="AB2566" s="53">
        <f t="shared" ca="1" si="1298"/>
        <v>-28.823907467928215</v>
      </c>
      <c r="AC2566" s="53">
        <f t="shared" ca="1" si="1298"/>
        <v>-622.01613150059165</v>
      </c>
      <c r="AD2566" s="53">
        <f t="shared" ca="1" si="1298"/>
        <v>-123.34170730310049</v>
      </c>
    </row>
    <row r="2567" spans="1:30" s="51" customFormat="1" hidden="1" outlineLevel="1">
      <c r="A2567" s="56"/>
      <c r="B2567" s="112"/>
      <c r="C2567" s="55"/>
      <c r="D2567" s="99"/>
      <c r="G2567" s="55" t="str">
        <f>$G$14</f>
        <v>CUSTOMER</v>
      </c>
      <c r="H2567" s="53">
        <f t="shared" ref="H2567:AD2567" ca="1" si="1299">+H2524+H2558</f>
        <v>113701.72408197603</v>
      </c>
      <c r="I2567" s="53">
        <f t="shared" ca="1" si="1299"/>
        <v>54024.026445454707</v>
      </c>
      <c r="J2567" s="53">
        <f t="shared" ca="1" si="1299"/>
        <v>14409.852118045215</v>
      </c>
      <c r="K2567" s="53">
        <f t="shared" ca="1" si="1299"/>
        <v>3909.4796511744262</v>
      </c>
      <c r="L2567" s="53">
        <f t="shared" ca="1" si="1299"/>
        <v>1560.3403314161526</v>
      </c>
      <c r="M2567" s="53">
        <f t="shared" ca="1" si="1299"/>
        <v>1051.2422252691708</v>
      </c>
      <c r="N2567" s="53">
        <f t="shared" ca="1" si="1299"/>
        <v>6521.0622078597498</v>
      </c>
      <c r="O2567" s="53">
        <f t="shared" ca="1" si="1299"/>
        <v>1078.0856560591353</v>
      </c>
      <c r="P2567" s="53">
        <f t="shared" ca="1" si="1299"/>
        <v>354.18577054366932</v>
      </c>
      <c r="Q2567" s="53">
        <f t="shared" ca="1" si="1299"/>
        <v>885.13094801714703</v>
      </c>
      <c r="R2567" s="53">
        <f t="shared" ca="1" si="1299"/>
        <v>116.09061683107949</v>
      </c>
      <c r="S2567" s="53">
        <f t="shared" ca="1" si="1299"/>
        <v>2433.4929914510312</v>
      </c>
      <c r="T2567" s="53">
        <f t="shared" ca="1" si="1299"/>
        <v>7.0694337548155772</v>
      </c>
      <c r="U2567" s="53">
        <f t="shared" ca="1" si="1299"/>
        <v>188.2471532652057</v>
      </c>
      <c r="V2567" s="53">
        <f t="shared" ca="1" si="1299"/>
        <v>978.91397558700635</v>
      </c>
      <c r="W2567" s="53">
        <f t="shared" ca="1" si="1299"/>
        <v>181.44750233808176</v>
      </c>
      <c r="X2567" s="53">
        <f t="shared" ca="1" si="1299"/>
        <v>1355.6780649451093</v>
      </c>
      <c r="Y2567" s="53">
        <f t="shared" ca="1" si="1299"/>
        <v>285.62552284934878</v>
      </c>
      <c r="Z2567" s="53">
        <f t="shared" ca="1" si="1299"/>
        <v>5.1542592494116271</v>
      </c>
      <c r="AA2567" s="53">
        <f t="shared" ca="1" si="1299"/>
        <v>290.77978209876039</v>
      </c>
      <c r="AB2567" s="53">
        <f t="shared" ca="1" si="1299"/>
        <v>5.3380991826566833</v>
      </c>
      <c r="AC2567" s="53">
        <f t="shared" ca="1" si="1299"/>
        <v>30959.033327268062</v>
      </c>
      <c r="AD2567" s="53">
        <f t="shared" ca="1" si="1299"/>
        <v>3702.4610456707414</v>
      </c>
    </row>
    <row r="2568" spans="1:30" s="51" customFormat="1" collapsed="1">
      <c r="A2568" s="56"/>
      <c r="B2568" s="112" t="s">
        <v>436</v>
      </c>
      <c r="C2568" s="109"/>
      <c r="D2568" s="99"/>
      <c r="E2568" s="60">
        <f>+E2525+E2559</f>
        <v>2918288</v>
      </c>
      <c r="F2568" s="116"/>
      <c r="G2568" s="55" t="str">
        <f>$G$15</f>
        <v>TOTAL</v>
      </c>
      <c r="H2568" s="53">
        <f t="shared" ref="H2568:AD2568" ca="1" si="1300">+H2525+H2559</f>
        <v>2918288</v>
      </c>
      <c r="I2568" s="53">
        <f t="shared" ca="1" si="1300"/>
        <v>1712759.6742467138</v>
      </c>
      <c r="J2568" s="53">
        <f t="shared" ca="1" si="1300"/>
        <v>92913.42805862872</v>
      </c>
      <c r="K2568" s="53">
        <f t="shared" ca="1" si="1300"/>
        <v>260931.47304245803</v>
      </c>
      <c r="L2568" s="53">
        <f t="shared" ca="1" si="1300"/>
        <v>9091.8253841717979</v>
      </c>
      <c r="M2568" s="53">
        <f t="shared" ca="1" si="1300"/>
        <v>3207.3323398485536</v>
      </c>
      <c r="N2568" s="53">
        <f t="shared" ca="1" si="1300"/>
        <v>273230.63076647843</v>
      </c>
      <c r="O2568" s="53">
        <f t="shared" ca="1" si="1300"/>
        <v>187728.15922726729</v>
      </c>
      <c r="P2568" s="53">
        <f t="shared" ca="1" si="1300"/>
        <v>34215.635554261382</v>
      </c>
      <c r="Q2568" s="53">
        <f t="shared" ca="1" si="1300"/>
        <v>12713.279723825624</v>
      </c>
      <c r="R2568" s="53">
        <f t="shared" ca="1" si="1300"/>
        <v>352.33238170040909</v>
      </c>
      <c r="S2568" s="53">
        <f t="shared" ca="1" si="1300"/>
        <v>235009.40688705476</v>
      </c>
      <c r="T2568" s="53">
        <f t="shared" ca="1" si="1300"/>
        <v>5860.1878904671876</v>
      </c>
      <c r="U2568" s="53">
        <f t="shared" ca="1" si="1300"/>
        <v>90219.04206323142</v>
      </c>
      <c r="V2568" s="53">
        <f t="shared" ca="1" si="1300"/>
        <v>365264.68081847345</v>
      </c>
      <c r="W2568" s="53">
        <f t="shared" ca="1" si="1300"/>
        <v>49080.243395861216</v>
      </c>
      <c r="X2568" s="53">
        <f t="shared" ca="1" si="1300"/>
        <v>510424.15416803333</v>
      </c>
      <c r="Y2568" s="53">
        <f t="shared" ca="1" si="1300"/>
        <v>55382.417623723522</v>
      </c>
      <c r="Z2568" s="53">
        <f t="shared" ca="1" si="1300"/>
        <v>951.52201931457273</v>
      </c>
      <c r="AA2568" s="53">
        <f t="shared" ca="1" si="1300"/>
        <v>56333.939643038095</v>
      </c>
      <c r="AB2568" s="53">
        <f t="shared" ca="1" si="1300"/>
        <v>665.37160565984914</v>
      </c>
      <c r="AC2568" s="53">
        <f t="shared" ca="1" si="1300"/>
        <v>32929.52532058338</v>
      </c>
      <c r="AD2568" s="53">
        <f t="shared" ca="1" si="1300"/>
        <v>4021.8693038095294</v>
      </c>
    </row>
    <row r="2569" spans="1:30" s="51" customFormat="1">
      <c r="A2569" s="56"/>
      <c r="B2569" s="112"/>
      <c r="C2569" s="55"/>
      <c r="D2569" s="99"/>
      <c r="G2569" s="55"/>
      <c r="H2569" s="53"/>
      <c r="I2569" s="54"/>
      <c r="J2569" s="54"/>
      <c r="K2569" s="54"/>
      <c r="L2569" s="54"/>
      <c r="M2569" s="54"/>
      <c r="N2569" s="54"/>
      <c r="O2569" s="54"/>
      <c r="P2569" s="54"/>
      <c r="Q2569" s="54"/>
      <c r="R2569" s="54"/>
      <c r="S2569" s="54"/>
      <c r="T2569" s="54"/>
      <c r="U2569" s="54"/>
      <c r="V2569" s="54"/>
      <c r="W2569" s="54"/>
      <c r="X2569" s="54"/>
      <c r="Y2569" s="54"/>
      <c r="Z2569" s="54"/>
      <c r="AA2569" s="54"/>
      <c r="AB2569" s="54"/>
      <c r="AC2569" s="54"/>
      <c r="AD2569" s="54"/>
    </row>
    <row r="2570" spans="1:30">
      <c r="F2570" s="53"/>
    </row>
    <row r="2571" spans="1:30" hidden="1" outlineLevel="1">
      <c r="E2571" s="11"/>
      <c r="F2571" s="11"/>
      <c r="G2571" s="55" t="str">
        <f>$G$8</f>
        <v>PRODUCTION</v>
      </c>
      <c r="H2571" s="60">
        <f t="shared" ref="H2571:AD2571" ca="1" si="1301">+H2444+H2255+H2106+H2561</f>
        <v>161278514.92906186</v>
      </c>
      <c r="I2571" s="60">
        <f t="shared" ca="1" si="1301"/>
        <v>88597348.880281091</v>
      </c>
      <c r="J2571" s="60">
        <f t="shared" ca="1" si="1301"/>
        <v>4044952.0009997501</v>
      </c>
      <c r="K2571" s="60">
        <f t="shared" ca="1" si="1301"/>
        <v>13603853.339367986</v>
      </c>
      <c r="L2571" s="60">
        <f t="shared" ca="1" si="1301"/>
        <v>335440.91066581343</v>
      </c>
      <c r="M2571" s="60">
        <f t="shared" ca="1" si="1301"/>
        <v>33231.520260403027</v>
      </c>
      <c r="N2571" s="60">
        <f t="shared" ca="1" si="1301"/>
        <v>13972525.770294197</v>
      </c>
      <c r="O2571" s="60">
        <f t="shared" ca="1" si="1301"/>
        <v>10438560.803698421</v>
      </c>
      <c r="P2571" s="60">
        <f t="shared" ca="1" si="1301"/>
        <v>1925665.5223622895</v>
      </c>
      <c r="Q2571" s="60">
        <f t="shared" ca="1" si="1301"/>
        <v>755959.11292395077</v>
      </c>
      <c r="R2571" s="60">
        <f t="shared" ca="1" si="1301"/>
        <v>20353.280833097895</v>
      </c>
      <c r="S2571" s="60">
        <f t="shared" ca="1" si="1301"/>
        <v>13140538.719817763</v>
      </c>
      <c r="T2571" s="60">
        <f t="shared" ca="1" si="1301"/>
        <v>335140.01295963395</v>
      </c>
      <c r="U2571" s="60">
        <f t="shared" ca="1" si="1301"/>
        <v>5289234.3072005212</v>
      </c>
      <c r="V2571" s="60">
        <f t="shared" ca="1" si="1301"/>
        <v>28738269.686839633</v>
      </c>
      <c r="W2571" s="60">
        <f t="shared" ca="1" si="1301"/>
        <v>3991579.350874499</v>
      </c>
      <c r="X2571" s="60">
        <f t="shared" ca="1" si="1301"/>
        <v>38354223.357874289</v>
      </c>
      <c r="Y2571" s="60">
        <f t="shared" ca="1" si="1301"/>
        <v>3070599.8562924685</v>
      </c>
      <c r="Z2571" s="60">
        <f t="shared" ca="1" si="1301"/>
        <v>61352.990923833182</v>
      </c>
      <c r="AA2571" s="60">
        <f t="shared" ca="1" si="1301"/>
        <v>3131952.8472163021</v>
      </c>
      <c r="AB2571" s="60">
        <f t="shared" ca="1" si="1301"/>
        <v>36973.352578448859</v>
      </c>
      <c r="AC2571" s="60">
        <f t="shared" ca="1" si="1301"/>
        <v>0</v>
      </c>
      <c r="AD2571" s="60">
        <f t="shared" ca="1" si="1301"/>
        <v>0</v>
      </c>
    </row>
    <row r="2572" spans="1:30" hidden="1" outlineLevel="1">
      <c r="E2572" s="11"/>
      <c r="F2572" s="11"/>
      <c r="G2572" s="55" t="str">
        <f>$G$9</f>
        <v>BULKTRAN</v>
      </c>
      <c r="H2572" s="60">
        <f t="shared" ref="H2572:AD2572" ca="1" si="1302">+H2445+H2256+H2107+H2562</f>
        <v>21958217.401754297</v>
      </c>
      <c r="I2572" s="60">
        <f t="shared" ca="1" si="1302"/>
        <v>10846893.674021989</v>
      </c>
      <c r="J2572" s="60">
        <f t="shared" ca="1" si="1302"/>
        <v>535522.3190315814</v>
      </c>
      <c r="K2572" s="60">
        <f t="shared" ca="1" si="1302"/>
        <v>1958494.2141905767</v>
      </c>
      <c r="L2572" s="60">
        <f t="shared" ca="1" si="1302"/>
        <v>60472.162718935906</v>
      </c>
      <c r="M2572" s="60">
        <f t="shared" ca="1" si="1302"/>
        <v>5761.2462601917314</v>
      </c>
      <c r="N2572" s="60">
        <f t="shared" ca="1" si="1302"/>
        <v>2024727.6231697046</v>
      </c>
      <c r="O2572" s="60">
        <f t="shared" ca="1" si="1302"/>
        <v>1493121.8647447429</v>
      </c>
      <c r="P2572" s="60">
        <f t="shared" ca="1" si="1302"/>
        <v>280462.82080635295</v>
      </c>
      <c r="Q2572" s="60">
        <f t="shared" ca="1" si="1302"/>
        <v>126231.80925543827</v>
      </c>
      <c r="R2572" s="60">
        <f t="shared" ca="1" si="1302"/>
        <v>5664.9307286427056</v>
      </c>
      <c r="S2572" s="60">
        <f t="shared" ca="1" si="1302"/>
        <v>1905481.4255351769</v>
      </c>
      <c r="T2572" s="60">
        <f t="shared" ca="1" si="1302"/>
        <v>51788.641647970704</v>
      </c>
      <c r="U2572" s="60">
        <f t="shared" ca="1" si="1302"/>
        <v>844796.82954047655</v>
      </c>
      <c r="V2572" s="60">
        <f t="shared" ca="1" si="1302"/>
        <v>4476862.6624882761</v>
      </c>
      <c r="W2572" s="60">
        <f t="shared" ca="1" si="1302"/>
        <v>802765.88829832315</v>
      </c>
      <c r="X2572" s="60">
        <f t="shared" ca="1" si="1302"/>
        <v>6176214.021975047</v>
      </c>
      <c r="Y2572" s="60">
        <f t="shared" ca="1" si="1302"/>
        <v>455810.45871096983</v>
      </c>
      <c r="Z2572" s="60">
        <f t="shared" ca="1" si="1302"/>
        <v>7619.1684272235634</v>
      </c>
      <c r="AA2572" s="60">
        <f t="shared" ca="1" si="1302"/>
        <v>463429.62713819341</v>
      </c>
      <c r="AB2572" s="60">
        <f t="shared" ca="1" si="1302"/>
        <v>5948.710882603018</v>
      </c>
      <c r="AC2572" s="60">
        <f t="shared" ca="1" si="1302"/>
        <v>0</v>
      </c>
      <c r="AD2572" s="60">
        <f t="shared" ca="1" si="1302"/>
        <v>0</v>
      </c>
    </row>
    <row r="2573" spans="1:30" hidden="1" outlineLevel="1">
      <c r="E2573" s="11"/>
      <c r="F2573" s="11"/>
      <c r="G2573" s="55" t="str">
        <f>$G$10</f>
        <v>SUBTRAN</v>
      </c>
      <c r="H2573" s="60">
        <f t="shared" ref="H2573:AD2573" ca="1" si="1303">+H2446+H2257+H2108+H2563</f>
        <v>5023006.3749348409</v>
      </c>
      <c r="I2573" s="60">
        <f t="shared" ca="1" si="1303"/>
        <v>2452066.7915029433</v>
      </c>
      <c r="J2573" s="60">
        <f t="shared" ca="1" si="1303"/>
        <v>118155.47363945292</v>
      </c>
      <c r="K2573" s="60">
        <f t="shared" ca="1" si="1303"/>
        <v>429213.14574685611</v>
      </c>
      <c r="L2573" s="60">
        <f t="shared" ca="1" si="1303"/>
        <v>13014.451261758481</v>
      </c>
      <c r="M2573" s="60">
        <f t="shared" ca="1" si="1303"/>
        <v>1649.9315920214226</v>
      </c>
      <c r="N2573" s="60">
        <f t="shared" ca="1" si="1303"/>
        <v>443877.52860063605</v>
      </c>
      <c r="O2573" s="60">
        <f t="shared" ca="1" si="1303"/>
        <v>325192.03827986639</v>
      </c>
      <c r="P2573" s="60">
        <f t="shared" ca="1" si="1303"/>
        <v>60919.922139892551</v>
      </c>
      <c r="Q2573" s="60">
        <f t="shared" ca="1" si="1303"/>
        <v>36107.636102172299</v>
      </c>
      <c r="R2573" s="60">
        <f t="shared" ca="1" si="1303"/>
        <v>0</v>
      </c>
      <c r="S2573" s="60">
        <f t="shared" ca="1" si="1303"/>
        <v>422219.59652193118</v>
      </c>
      <c r="T2573" s="60">
        <f t="shared" ca="1" si="1303"/>
        <v>11279.304788039042</v>
      </c>
      <c r="U2573" s="60">
        <f t="shared" ca="1" si="1303"/>
        <v>184062.99315213182</v>
      </c>
      <c r="V2573" s="60">
        <f t="shared" ca="1" si="1303"/>
        <v>1285621.8757931439</v>
      </c>
      <c r="W2573" s="60">
        <f t="shared" ca="1" si="1303"/>
        <v>0</v>
      </c>
      <c r="X2573" s="60">
        <f t="shared" ca="1" si="1303"/>
        <v>1480964.1737333145</v>
      </c>
      <c r="Y2573" s="60">
        <f t="shared" ca="1" si="1303"/>
        <v>97319.603062893075</v>
      </c>
      <c r="Z2573" s="60">
        <f t="shared" ca="1" si="1303"/>
        <v>1619.3545646329046</v>
      </c>
      <c r="AA2573" s="60">
        <f t="shared" ca="1" si="1303"/>
        <v>98938.957627525975</v>
      </c>
      <c r="AB2573" s="60">
        <f t="shared" ca="1" si="1303"/>
        <v>1306.4508814312992</v>
      </c>
      <c r="AC2573" s="60">
        <f t="shared" ca="1" si="1303"/>
        <v>4524.6571116329515</v>
      </c>
      <c r="AD2573" s="60">
        <f t="shared" ca="1" si="1303"/>
        <v>952.74531597289661</v>
      </c>
    </row>
    <row r="2574" spans="1:30" hidden="1" outlineLevel="1">
      <c r="E2574" s="11"/>
      <c r="F2574" s="11"/>
      <c r="G2574" s="55" t="str">
        <f>$G$11</f>
        <v>DISTPRI</v>
      </c>
      <c r="H2574" s="60">
        <f t="shared" ref="H2574:AD2574" ca="1" si="1304">+H2447+H2258+H2109+H2564</f>
        <v>56692653.272946596</v>
      </c>
      <c r="I2574" s="60">
        <f t="shared" ca="1" si="1304"/>
        <v>38085949.204256125</v>
      </c>
      <c r="J2574" s="60">
        <f t="shared" ca="1" si="1304"/>
        <v>1766568.0544474665</v>
      </c>
      <c r="K2574" s="60">
        <f t="shared" ca="1" si="1304"/>
        <v>6415022.4265682623</v>
      </c>
      <c r="L2574" s="60">
        <f t="shared" ca="1" si="1304"/>
        <v>188411.86331360202</v>
      </c>
      <c r="M2574" s="60">
        <f t="shared" ca="1" si="1304"/>
        <v>0</v>
      </c>
      <c r="N2574" s="60">
        <f t="shared" ca="1" si="1304"/>
        <v>6603434.2898818646</v>
      </c>
      <c r="O2574" s="60">
        <f t="shared" ca="1" si="1304"/>
        <v>4845224.1481504943</v>
      </c>
      <c r="P2574" s="60">
        <f t="shared" ca="1" si="1304"/>
        <v>912924.3145454831</v>
      </c>
      <c r="Q2574" s="60">
        <f t="shared" ca="1" si="1304"/>
        <v>0</v>
      </c>
      <c r="R2574" s="60">
        <f t="shared" ca="1" si="1304"/>
        <v>0</v>
      </c>
      <c r="S2574" s="60">
        <f t="shared" ca="1" si="1304"/>
        <v>5758148.4626959767</v>
      </c>
      <c r="T2574" s="60">
        <f t="shared" ca="1" si="1304"/>
        <v>171344.60631312267</v>
      </c>
      <c r="U2574" s="60">
        <f t="shared" ca="1" si="1304"/>
        <v>2731240.3821367072</v>
      </c>
      <c r="V2574" s="60">
        <f t="shared" ca="1" si="1304"/>
        <v>0</v>
      </c>
      <c r="W2574" s="60">
        <f t="shared" ca="1" si="1304"/>
        <v>0</v>
      </c>
      <c r="X2574" s="60">
        <f t="shared" ca="1" si="1304"/>
        <v>2902584.9884498306</v>
      </c>
      <c r="Y2574" s="60">
        <f t="shared" ca="1" si="1304"/>
        <v>1448014.2740607678</v>
      </c>
      <c r="Z2574" s="60">
        <f t="shared" ca="1" si="1304"/>
        <v>24172.565897005748</v>
      </c>
      <c r="AA2574" s="60">
        <f t="shared" ca="1" si="1304"/>
        <v>1472186.8399577735</v>
      </c>
      <c r="AB2574" s="60">
        <f t="shared" ca="1" si="1304"/>
        <v>19648.358455977508</v>
      </c>
      <c r="AC2574" s="60">
        <f t="shared" ca="1" si="1304"/>
        <v>69831.539103626652</v>
      </c>
      <c r="AD2574" s="60">
        <f t="shared" ca="1" si="1304"/>
        <v>14301.535697943276</v>
      </c>
    </row>
    <row r="2575" spans="1:30" hidden="1" outlineLevel="1">
      <c r="E2575" s="11"/>
      <c r="F2575" s="11"/>
      <c r="G2575" s="55" t="str">
        <f>$G$12</f>
        <v>DISTSEC</v>
      </c>
      <c r="H2575" s="60">
        <f t="shared" ref="H2575:AD2575" ca="1" si="1305">+H2448+H2259+H2110+H2565</f>
        <v>25578803.722793017</v>
      </c>
      <c r="I2575" s="60">
        <f t="shared" ca="1" si="1305"/>
        <v>19179437.332511082</v>
      </c>
      <c r="J2575" s="60">
        <f t="shared" ca="1" si="1305"/>
        <v>911749.20308492694</v>
      </c>
      <c r="K2575" s="60">
        <f t="shared" ca="1" si="1305"/>
        <v>2750878.3170046736</v>
      </c>
      <c r="L2575" s="60">
        <f t="shared" ca="1" si="1305"/>
        <v>0</v>
      </c>
      <c r="M2575" s="60">
        <f t="shared" ca="1" si="1305"/>
        <v>0</v>
      </c>
      <c r="N2575" s="60">
        <f t="shared" ca="1" si="1305"/>
        <v>2750878.3170046736</v>
      </c>
      <c r="O2575" s="60">
        <f t="shared" ca="1" si="1305"/>
        <v>1764483.1289198147</v>
      </c>
      <c r="P2575" s="60">
        <f t="shared" ca="1" si="1305"/>
        <v>0</v>
      </c>
      <c r="Q2575" s="60">
        <f t="shared" ca="1" si="1305"/>
        <v>0</v>
      </c>
      <c r="R2575" s="60">
        <f t="shared" ca="1" si="1305"/>
        <v>0</v>
      </c>
      <c r="S2575" s="60">
        <f t="shared" ca="1" si="1305"/>
        <v>1764483.1289198147</v>
      </c>
      <c r="T2575" s="60">
        <f t="shared" ca="1" si="1305"/>
        <v>47340.038012100245</v>
      </c>
      <c r="U2575" s="60">
        <f t="shared" ca="1" si="1305"/>
        <v>0</v>
      </c>
      <c r="V2575" s="60">
        <f t="shared" ca="1" si="1305"/>
        <v>0</v>
      </c>
      <c r="W2575" s="60">
        <f t="shared" ca="1" si="1305"/>
        <v>0</v>
      </c>
      <c r="X2575" s="60">
        <f t="shared" ca="1" si="1305"/>
        <v>47340.038012100245</v>
      </c>
      <c r="Y2575" s="60">
        <f t="shared" ca="1" si="1305"/>
        <v>645376.26242042112</v>
      </c>
      <c r="Z2575" s="60">
        <f t="shared" ca="1" si="1305"/>
        <v>0</v>
      </c>
      <c r="AA2575" s="60">
        <f t="shared" ca="1" si="1305"/>
        <v>645376.26242042112</v>
      </c>
      <c r="AB2575" s="60">
        <f t="shared" ca="1" si="1305"/>
        <v>6723.8066285777795</v>
      </c>
      <c r="AC2575" s="60">
        <f t="shared" ca="1" si="1305"/>
        <v>236162.08107205771</v>
      </c>
      <c r="AD2575" s="60">
        <f t="shared" ca="1" si="1305"/>
        <v>36653.553139361647</v>
      </c>
    </row>
    <row r="2576" spans="1:30" hidden="1" outlineLevel="1">
      <c r="E2576" s="11"/>
      <c r="F2576" s="11"/>
      <c r="G2576" s="55" t="str">
        <f>$G$13</f>
        <v>ENERGY</v>
      </c>
      <c r="H2576" s="60">
        <f t="shared" ref="H2576:AD2576" ca="1" si="1306">+H2449+H2260+H2111+H2566</f>
        <v>231698332.20987543</v>
      </c>
      <c r="I2576" s="60">
        <f t="shared" ca="1" si="1306"/>
        <v>88951983.987098873</v>
      </c>
      <c r="J2576" s="60">
        <f t="shared" ca="1" si="1306"/>
        <v>5585953.0038350504</v>
      </c>
      <c r="K2576" s="60">
        <f t="shared" ca="1" si="1306"/>
        <v>18766327.143229336</v>
      </c>
      <c r="L2576" s="60">
        <f t="shared" ca="1" si="1306"/>
        <v>546017.95029522537</v>
      </c>
      <c r="M2576" s="60">
        <f t="shared" ca="1" si="1306"/>
        <v>36052.603509985107</v>
      </c>
      <c r="N2576" s="60">
        <f t="shared" ca="1" si="1306"/>
        <v>19348397.697034549</v>
      </c>
      <c r="O2576" s="60">
        <f t="shared" ca="1" si="1306"/>
        <v>17318982.519738816</v>
      </c>
      <c r="P2576" s="60">
        <f t="shared" ca="1" si="1306"/>
        <v>3264831.8174776575</v>
      </c>
      <c r="Q2576" s="60">
        <f t="shared" ca="1" si="1306"/>
        <v>1443945.7948328638</v>
      </c>
      <c r="R2576" s="60">
        <f t="shared" ca="1" si="1306"/>
        <v>66907.231366701526</v>
      </c>
      <c r="S2576" s="60">
        <f t="shared" ca="1" si="1306"/>
        <v>22094667.363416035</v>
      </c>
      <c r="T2576" s="60">
        <f t="shared" ca="1" si="1306"/>
        <v>656886.80469724187</v>
      </c>
      <c r="U2576" s="60">
        <f t="shared" ca="1" si="1306"/>
        <v>11293810.064220559</v>
      </c>
      <c r="V2576" s="60">
        <f t="shared" ca="1" si="1306"/>
        <v>64775008.090269409</v>
      </c>
      <c r="W2576" s="60">
        <f t="shared" ca="1" si="1306"/>
        <v>11916808.622555342</v>
      </c>
      <c r="X2576" s="60">
        <f t="shared" ca="1" si="1306"/>
        <v>88642513.581742555</v>
      </c>
      <c r="Y2576" s="60">
        <f t="shared" ca="1" si="1306"/>
        <v>4630694.3354661008</v>
      </c>
      <c r="Z2576" s="60">
        <f t="shared" ca="1" si="1306"/>
        <v>75598.972813564702</v>
      </c>
      <c r="AA2576" s="60">
        <f t="shared" ca="1" si="1306"/>
        <v>4706293.3082796661</v>
      </c>
      <c r="AB2576" s="60">
        <f t="shared" ca="1" si="1306"/>
        <v>84332.558946959703</v>
      </c>
      <c r="AC2576" s="60">
        <f t="shared" ca="1" si="1306"/>
        <v>1932288.1797247378</v>
      </c>
      <c r="AD2576" s="60">
        <f t="shared" ca="1" si="1306"/>
        <v>351902.52979701664</v>
      </c>
    </row>
    <row r="2577" spans="1:30" hidden="1" outlineLevel="1">
      <c r="E2577" s="11"/>
      <c r="F2577" s="11"/>
      <c r="G2577" s="55" t="str">
        <f>$G$14</f>
        <v>CUSTOMER</v>
      </c>
      <c r="H2577" s="60">
        <f t="shared" ref="H2577:AD2577" ca="1" si="1307">+H2450+H2261+H2112+H2567</f>
        <v>17204883.088633902</v>
      </c>
      <c r="I2577" s="60">
        <f t="shared" ca="1" si="1307"/>
        <v>11075825.78494657</v>
      </c>
      <c r="J2577" s="60">
        <f t="shared" ca="1" si="1307"/>
        <v>2119365.5321872877</v>
      </c>
      <c r="K2577" s="60">
        <f t="shared" ca="1" si="1307"/>
        <v>609131.17040750838</v>
      </c>
      <c r="L2577" s="60">
        <f t="shared" ca="1" si="1307"/>
        <v>140642.47812156228</v>
      </c>
      <c r="M2577" s="60">
        <f t="shared" ca="1" si="1307"/>
        <v>19810.586167247518</v>
      </c>
      <c r="N2577" s="60">
        <f t="shared" ca="1" si="1307"/>
        <v>769584.23469631816</v>
      </c>
      <c r="O2577" s="60">
        <f t="shared" ca="1" si="1307"/>
        <v>143384.88819205819</v>
      </c>
      <c r="P2577" s="60">
        <f t="shared" ca="1" si="1307"/>
        <v>40935.421221330485</v>
      </c>
      <c r="Q2577" s="60">
        <f t="shared" ca="1" si="1307"/>
        <v>82749.981095171301</v>
      </c>
      <c r="R2577" s="60">
        <f t="shared" ca="1" si="1307"/>
        <v>14488.152977123405</v>
      </c>
      <c r="S2577" s="60">
        <f t="shared" ca="1" si="1307"/>
        <v>281558.44348568335</v>
      </c>
      <c r="T2577" s="60">
        <f t="shared" ca="1" si="1307"/>
        <v>985.6085432351075</v>
      </c>
      <c r="U2577" s="60">
        <f t="shared" ca="1" si="1307"/>
        <v>23587.374427996721</v>
      </c>
      <c r="V2577" s="60">
        <f t="shared" ca="1" si="1307"/>
        <v>120502.64546500919</v>
      </c>
      <c r="W2577" s="60">
        <f t="shared" ca="1" si="1307"/>
        <v>21167.410543442347</v>
      </c>
      <c r="X2577" s="60">
        <f t="shared" ca="1" si="1307"/>
        <v>166243.03897968336</v>
      </c>
      <c r="Y2577" s="60">
        <f t="shared" ca="1" si="1307"/>
        <v>39082.753457513834</v>
      </c>
      <c r="Z2577" s="60">
        <f t="shared" ca="1" si="1307"/>
        <v>678.70834623897952</v>
      </c>
      <c r="AA2577" s="60">
        <f t="shared" ca="1" si="1307"/>
        <v>39761.461803752827</v>
      </c>
      <c r="AB2577" s="60">
        <f t="shared" ca="1" si="1307"/>
        <v>890.02872042928266</v>
      </c>
      <c r="AC2577" s="60">
        <f t="shared" ca="1" si="1307"/>
        <v>2237493.6393179386</v>
      </c>
      <c r="AD2577" s="60">
        <f t="shared" ca="1" si="1307"/>
        <v>514160.92449623911</v>
      </c>
    </row>
    <row r="2578" spans="1:30" collapsed="1">
      <c r="B2578" s="112" t="s">
        <v>155</v>
      </c>
      <c r="E2578" s="15">
        <f>+E2451+E2262+E2113+E2568</f>
        <v>519434411</v>
      </c>
      <c r="F2578" s="11"/>
      <c r="G2578" s="55" t="str">
        <f>$G$15</f>
        <v>TOTAL</v>
      </c>
      <c r="H2578" s="60">
        <f t="shared" ref="H2578:AD2578" ca="1" si="1308">+H2451+H2262+H2113+H2568</f>
        <v>519434410.99999994</v>
      </c>
      <c r="I2578" s="60">
        <f t="shared" ca="1" si="1308"/>
        <v>259189505.65461868</v>
      </c>
      <c r="J2578" s="60">
        <f t="shared" ca="1" si="1308"/>
        <v>15082265.587225515</v>
      </c>
      <c r="K2578" s="60">
        <f t="shared" ca="1" si="1308"/>
        <v>44532919.756515197</v>
      </c>
      <c r="L2578" s="60">
        <f t="shared" ca="1" si="1308"/>
        <v>1283999.8163768977</v>
      </c>
      <c r="M2578" s="60">
        <f t="shared" ca="1" si="1308"/>
        <v>96505.887789848799</v>
      </c>
      <c r="N2578" s="60">
        <f t="shared" ca="1" si="1308"/>
        <v>45913425.460681953</v>
      </c>
      <c r="O2578" s="60">
        <f t="shared" ca="1" si="1308"/>
        <v>36328949.391724214</v>
      </c>
      <c r="P2578" s="60">
        <f t="shared" ca="1" si="1308"/>
        <v>6485739.8185530063</v>
      </c>
      <c r="Q2578" s="60">
        <f t="shared" ca="1" si="1308"/>
        <v>2444994.3342095963</v>
      </c>
      <c r="R2578" s="60">
        <f t="shared" ca="1" si="1308"/>
        <v>107413.59590556554</v>
      </c>
      <c r="S2578" s="60">
        <f t="shared" ca="1" si="1308"/>
        <v>45367097.140392378</v>
      </c>
      <c r="T2578" s="60">
        <f t="shared" ca="1" si="1308"/>
        <v>1274765.0169613436</v>
      </c>
      <c r="U2578" s="60">
        <f t="shared" ca="1" si="1308"/>
        <v>20366731.950678393</v>
      </c>
      <c r="V2578" s="60">
        <f t="shared" ca="1" si="1308"/>
        <v>99396264.960855484</v>
      </c>
      <c r="W2578" s="60">
        <f t="shared" ca="1" si="1308"/>
        <v>16732321.272271605</v>
      </c>
      <c r="X2578" s="60">
        <f t="shared" ca="1" si="1308"/>
        <v>137770083.20076683</v>
      </c>
      <c r="Y2578" s="60">
        <f t="shared" ca="1" si="1308"/>
        <v>10386897.543471133</v>
      </c>
      <c r="Z2578" s="60">
        <f t="shared" ca="1" si="1308"/>
        <v>171041.76097249906</v>
      </c>
      <c r="AA2578" s="60">
        <f t="shared" ca="1" si="1308"/>
        <v>10557939.304443633</v>
      </c>
      <c r="AB2578" s="60">
        <f t="shared" ca="1" si="1308"/>
        <v>155823.26709442743</v>
      </c>
      <c r="AC2578" s="60">
        <f t="shared" ca="1" si="1308"/>
        <v>4480300.0963299936</v>
      </c>
      <c r="AD2578" s="60">
        <f t="shared" ca="1" si="1308"/>
        <v>917971.28844653349</v>
      </c>
    </row>
    <row r="2579" spans="1:30" s="51" customFormat="1">
      <c r="A2579" s="56"/>
      <c r="B2579" s="112"/>
      <c r="C2579" s="55"/>
      <c r="F2579" s="53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50"/>
      <c r="AB2579" s="50"/>
      <c r="AC2579" s="50"/>
      <c r="AD2579" s="50"/>
    </row>
    <row r="2580" spans="1:30" hidden="1" outlineLevel="1">
      <c r="E2580" s="11"/>
      <c r="F2580" s="11"/>
      <c r="G2580" s="55" t="str">
        <f>$G$8</f>
        <v>PRODUCTION</v>
      </c>
      <c r="H2580" s="4">
        <f t="shared" ref="H2580:AD2580" ca="1" si="1309">H1073-H2571</f>
        <v>18747167.544622481</v>
      </c>
      <c r="I2580" s="4">
        <f t="shared" ca="1" si="1309"/>
        <v>-5007669.4677377045</v>
      </c>
      <c r="J2580" s="4">
        <f t="shared" ca="1" si="1309"/>
        <v>1707747.9366130945</v>
      </c>
      <c r="K2580" s="4">
        <f t="shared" ca="1" si="1309"/>
        <v>4763657.2706522979</v>
      </c>
      <c r="L2580" s="4">
        <f t="shared" ca="1" si="1309"/>
        <v>132100.3564386185</v>
      </c>
      <c r="M2580" s="4">
        <f t="shared" ca="1" si="1309"/>
        <v>21092.547530430362</v>
      </c>
      <c r="N2580" s="4">
        <f t="shared" ca="1" si="1309"/>
        <v>4916850.1746213511</v>
      </c>
      <c r="O2580" s="4">
        <f t="shared" ca="1" si="1309"/>
        <v>3605254.350387454</v>
      </c>
      <c r="P2580" s="4">
        <f t="shared" ca="1" si="1309"/>
        <v>768560.57234611921</v>
      </c>
      <c r="Q2580" s="4">
        <f t="shared" ca="1" si="1309"/>
        <v>326411.32049380813</v>
      </c>
      <c r="R2580" s="4">
        <f t="shared" ca="1" si="1309"/>
        <v>11318.78012659384</v>
      </c>
      <c r="S2580" s="4">
        <f t="shared" ca="1" si="1309"/>
        <v>4711545.0233539734</v>
      </c>
      <c r="T2580" s="4">
        <f t="shared" ca="1" si="1309"/>
        <v>49801.219217118982</v>
      </c>
      <c r="U2580" s="4">
        <f t="shared" ca="1" si="1309"/>
        <v>1442252.7414508937</v>
      </c>
      <c r="V2580" s="4">
        <f t="shared" ca="1" si="1309"/>
        <v>8686084.5623408183</v>
      </c>
      <c r="W2580" s="4">
        <f t="shared" ca="1" si="1309"/>
        <v>1390209.8382634451</v>
      </c>
      <c r="X2580" s="4">
        <f t="shared" ca="1" si="1309"/>
        <v>11568348.361272268</v>
      </c>
      <c r="Y2580" s="4">
        <f t="shared" ca="1" si="1309"/>
        <v>823481.50233045872</v>
      </c>
      <c r="Z2580" s="4">
        <f t="shared" ca="1" si="1309"/>
        <v>6266.0625579727857</v>
      </c>
      <c r="AA2580" s="4">
        <f t="shared" ca="1" si="1309"/>
        <v>829747.56488843122</v>
      </c>
      <c r="AB2580" s="4">
        <f t="shared" ca="1" si="1309"/>
        <v>20597.951611088822</v>
      </c>
      <c r="AC2580" s="4">
        <f t="shared" ca="1" si="1309"/>
        <v>0</v>
      </c>
      <c r="AD2580" s="4">
        <f t="shared" ca="1" si="1309"/>
        <v>0</v>
      </c>
    </row>
    <row r="2581" spans="1:30" hidden="1" outlineLevel="1">
      <c r="E2581" s="11"/>
      <c r="F2581" s="11"/>
      <c r="G2581" s="55" t="str">
        <f>$G$9</f>
        <v>BULKTRAN</v>
      </c>
      <c r="H2581" s="4">
        <f t="shared" ref="H2581:AD2581" ca="1" si="1310">H1074-H2572</f>
        <v>10524343.428243607</v>
      </c>
      <c r="I2581" s="4">
        <f t="shared" ca="1" si="1310"/>
        <v>-1945845.2224586625</v>
      </c>
      <c r="J2581" s="4">
        <f t="shared" ca="1" si="1310"/>
        <v>746929.80013290734</v>
      </c>
      <c r="K2581" s="4">
        <f t="shared" ca="1" si="1310"/>
        <v>2321625.9433415351</v>
      </c>
      <c r="L2581" s="4">
        <f t="shared" ca="1" si="1310"/>
        <v>80184.381010162702</v>
      </c>
      <c r="M2581" s="4">
        <f t="shared" ca="1" si="1310"/>
        <v>23250.018167073711</v>
      </c>
      <c r="N2581" s="4">
        <f t="shared" ca="1" si="1310"/>
        <v>2425060.3425187711</v>
      </c>
      <c r="O2581" s="4">
        <f t="shared" ca="1" si="1310"/>
        <v>1757395.499297577</v>
      </c>
      <c r="P2581" s="4">
        <f t="shared" ca="1" si="1310"/>
        <v>383187.11169086065</v>
      </c>
      <c r="Q2581" s="4">
        <f t="shared" ca="1" si="1310"/>
        <v>188414.23174119514</v>
      </c>
      <c r="R2581" s="4">
        <f t="shared" ca="1" si="1310"/>
        <v>13661.771900215601</v>
      </c>
      <c r="S2581" s="4">
        <f t="shared" ca="1" si="1310"/>
        <v>2342658.6146298479</v>
      </c>
      <c r="T2581" s="4">
        <f t="shared" ca="1" si="1310"/>
        <v>26970.924284870249</v>
      </c>
      <c r="U2581" s="4">
        <f t="shared" ca="1" si="1310"/>
        <v>796328.29373873782</v>
      </c>
      <c r="V2581" s="4">
        <f t="shared" ca="1" si="1310"/>
        <v>4676315.8552924898</v>
      </c>
      <c r="W2581" s="4">
        <f t="shared" ca="1" si="1310"/>
        <v>1021965.3092019663</v>
      </c>
      <c r="X2581" s="4">
        <f t="shared" ca="1" si="1310"/>
        <v>6521580.3825180633</v>
      </c>
      <c r="Y2581" s="4">
        <f t="shared" ca="1" si="1310"/>
        <v>419802.20495120535</v>
      </c>
      <c r="Z2581" s="4">
        <f t="shared" ca="1" si="1310"/>
        <v>2616.6122378241671</v>
      </c>
      <c r="AA2581" s="4">
        <f t="shared" ca="1" si="1310"/>
        <v>422418.81718902948</v>
      </c>
      <c r="AB2581" s="4">
        <f t="shared" ca="1" si="1310"/>
        <v>11540.693713651721</v>
      </c>
      <c r="AC2581" s="4">
        <f t="shared" ca="1" si="1310"/>
        <v>0</v>
      </c>
      <c r="AD2581" s="4">
        <f t="shared" ca="1" si="1310"/>
        <v>0</v>
      </c>
    </row>
    <row r="2582" spans="1:30" hidden="1" outlineLevel="1">
      <c r="E2582" s="11"/>
      <c r="F2582" s="11"/>
      <c r="G2582" s="55" t="str">
        <f>$G$10</f>
        <v>SUBTRAN</v>
      </c>
      <c r="H2582" s="4">
        <f t="shared" ref="H2582:AD2582" ca="1" si="1311">H1075-H2573</f>
        <v>2198073.9398099734</v>
      </c>
      <c r="I2582" s="4">
        <f t="shared" ca="1" si="1311"/>
        <v>-408157.47188143292</v>
      </c>
      <c r="J2582" s="4">
        <f t="shared" ca="1" si="1311"/>
        <v>150832.97603915029</v>
      </c>
      <c r="K2582" s="4">
        <f t="shared" ca="1" si="1311"/>
        <v>465821.60419788607</v>
      </c>
      <c r="L2582" s="4">
        <f t="shared" ca="1" si="1311"/>
        <v>15730.221098258491</v>
      </c>
      <c r="M2582" s="4">
        <f t="shared" ca="1" si="1311"/>
        <v>7404.6070902497977</v>
      </c>
      <c r="N2582" s="4">
        <f t="shared" ca="1" si="1311"/>
        <v>488956.43238639424</v>
      </c>
      <c r="O2582" s="4">
        <f t="shared" ca="1" si="1311"/>
        <v>350604.44213573675</v>
      </c>
      <c r="P2582" s="4">
        <f t="shared" ca="1" si="1311"/>
        <v>76167.499579027324</v>
      </c>
      <c r="Q2582" s="4">
        <f t="shared" ca="1" si="1311"/>
        <v>49188.014711350392</v>
      </c>
      <c r="R2582" s="4">
        <f t="shared" ca="1" si="1311"/>
        <v>0</v>
      </c>
      <c r="S2582" s="4">
        <f t="shared" ca="1" si="1311"/>
        <v>475959.9564261146</v>
      </c>
      <c r="T2582" s="4">
        <f t="shared" ca="1" si="1311"/>
        <v>5369.5792695967375</v>
      </c>
      <c r="U2582" s="4">
        <f t="shared" ca="1" si="1311"/>
        <v>158796.35047042553</v>
      </c>
      <c r="V2582" s="4">
        <f t="shared" ca="1" si="1311"/>
        <v>1230104.8432896866</v>
      </c>
      <c r="W2582" s="4">
        <f t="shared" ca="1" si="1311"/>
        <v>0</v>
      </c>
      <c r="X2582" s="4">
        <f t="shared" ca="1" si="1311"/>
        <v>1394270.7730297092</v>
      </c>
      <c r="Y2582" s="4">
        <f t="shared" ca="1" si="1311"/>
        <v>82087.105446100657</v>
      </c>
      <c r="Z2582" s="4">
        <f t="shared" ca="1" si="1311"/>
        <v>507.22402277219749</v>
      </c>
      <c r="AA2582" s="4">
        <f t="shared" ca="1" si="1311"/>
        <v>82594.329468872878</v>
      </c>
      <c r="AB2582" s="4">
        <f t="shared" ca="1" si="1311"/>
        <v>2325.2543537328593</v>
      </c>
      <c r="AC2582" s="4">
        <f t="shared" ca="1" si="1311"/>
        <v>9206.5034277568557</v>
      </c>
      <c r="AD2582" s="4">
        <f t="shared" ca="1" si="1311"/>
        <v>2085.1865596745974</v>
      </c>
    </row>
    <row r="2583" spans="1:30" hidden="1" outlineLevel="1">
      <c r="E2583" s="11"/>
      <c r="F2583" s="11"/>
      <c r="G2583" s="55" t="str">
        <f>$G$11</f>
        <v>DISTPRI</v>
      </c>
      <c r="H2583" s="4">
        <f t="shared" ref="H2583:AD2583" ca="1" si="1312">H1076-H2574</f>
        <v>6498873.8575286195</v>
      </c>
      <c r="I2583" s="4">
        <f t="shared" ca="1" si="1312"/>
        <v>-2731312.8381979018</v>
      </c>
      <c r="J2583" s="4">
        <f t="shared" ca="1" si="1312"/>
        <v>1059937.9772112188</v>
      </c>
      <c r="K2583" s="4">
        <f t="shared" ca="1" si="1312"/>
        <v>3266121.7486713901</v>
      </c>
      <c r="L2583" s="4">
        <f t="shared" ca="1" si="1312"/>
        <v>111194.11112463559</v>
      </c>
      <c r="M2583" s="4">
        <f t="shared" ca="1" si="1312"/>
        <v>0</v>
      </c>
      <c r="N2583" s="4">
        <f t="shared" ca="1" si="1312"/>
        <v>3377315.8597960249</v>
      </c>
      <c r="O2583" s="4">
        <f t="shared" ca="1" si="1312"/>
        <v>2437674.4471408566</v>
      </c>
      <c r="P2583" s="4">
        <f t="shared" ca="1" si="1312"/>
        <v>532173.07530228235</v>
      </c>
      <c r="Q2583" s="4">
        <f t="shared" ca="1" si="1312"/>
        <v>0</v>
      </c>
      <c r="R2583" s="4">
        <f t="shared" ca="1" si="1312"/>
        <v>0</v>
      </c>
      <c r="S2583" s="4">
        <f t="shared" ca="1" si="1312"/>
        <v>2969847.5224431399</v>
      </c>
      <c r="T2583" s="4">
        <f t="shared" ca="1" si="1312"/>
        <v>38504.585927834531</v>
      </c>
      <c r="U2583" s="4">
        <f t="shared" ca="1" si="1312"/>
        <v>1112483.8550239285</v>
      </c>
      <c r="V2583" s="4">
        <f t="shared" ca="1" si="1312"/>
        <v>0</v>
      </c>
      <c r="W2583" s="4">
        <f t="shared" ca="1" si="1312"/>
        <v>0</v>
      </c>
      <c r="X2583" s="4">
        <f t="shared" ca="1" si="1312"/>
        <v>1150988.4409517627</v>
      </c>
      <c r="Y2583" s="4">
        <f t="shared" ca="1" si="1312"/>
        <v>572371.99342862284</v>
      </c>
      <c r="Z2583" s="4">
        <f t="shared" ca="1" si="1312"/>
        <v>3612.0250993034751</v>
      </c>
      <c r="AA2583" s="4">
        <f t="shared" ca="1" si="1312"/>
        <v>575984.01852792641</v>
      </c>
      <c r="AB2583" s="4">
        <f t="shared" ca="1" si="1312"/>
        <v>16304.619503458442</v>
      </c>
      <c r="AC2583" s="4">
        <f t="shared" ca="1" si="1312"/>
        <v>65097.278648974898</v>
      </c>
      <c r="AD2583" s="4">
        <f t="shared" ca="1" si="1312"/>
        <v>14710.978644020513</v>
      </c>
    </row>
    <row r="2584" spans="1:30" hidden="1" outlineLevel="1">
      <c r="E2584" s="11"/>
      <c r="F2584" s="11"/>
      <c r="G2584" s="55" t="str">
        <f>$G$12</f>
        <v>DISTSEC</v>
      </c>
      <c r="H2584" s="4">
        <f t="shared" ref="H2584:AD2584" ca="1" si="1313">H1077-H2575</f>
        <v>2224070.5188505165</v>
      </c>
      <c r="I2584" s="4">
        <f t="shared" ca="1" si="1313"/>
        <v>-1565470.174774006</v>
      </c>
      <c r="J2584" s="4">
        <f t="shared" ca="1" si="1313"/>
        <v>615822.31717832864</v>
      </c>
      <c r="K2584" s="4">
        <f t="shared" ca="1" si="1313"/>
        <v>1576901.0310411272</v>
      </c>
      <c r="L2584" s="4">
        <f t="shared" ca="1" si="1313"/>
        <v>0</v>
      </c>
      <c r="M2584" s="4">
        <f t="shared" ca="1" si="1313"/>
        <v>0</v>
      </c>
      <c r="N2584" s="4">
        <f t="shared" ca="1" si="1313"/>
        <v>1576901.0310411272</v>
      </c>
      <c r="O2584" s="4">
        <f t="shared" ca="1" si="1313"/>
        <v>1000205.1282246727</v>
      </c>
      <c r="P2584" s="4">
        <f t="shared" ca="1" si="1313"/>
        <v>0</v>
      </c>
      <c r="Q2584" s="4">
        <f t="shared" ca="1" si="1313"/>
        <v>0</v>
      </c>
      <c r="R2584" s="4">
        <f t="shared" ca="1" si="1313"/>
        <v>0</v>
      </c>
      <c r="S2584" s="4">
        <f t="shared" ca="1" si="1313"/>
        <v>1000205.1282246727</v>
      </c>
      <c r="T2584" s="4">
        <f t="shared" ca="1" si="1313"/>
        <v>11967.536126054161</v>
      </c>
      <c r="U2584" s="4">
        <f t="shared" ca="1" si="1313"/>
        <v>0</v>
      </c>
      <c r="V2584" s="4">
        <f t="shared" ca="1" si="1313"/>
        <v>0</v>
      </c>
      <c r="W2584" s="4">
        <f t="shared" ca="1" si="1313"/>
        <v>0</v>
      </c>
      <c r="X2584" s="4">
        <f t="shared" ca="1" si="1313"/>
        <v>11967.536126054161</v>
      </c>
      <c r="Y2584" s="4">
        <f t="shared" ca="1" si="1313"/>
        <v>287224.84100112843</v>
      </c>
      <c r="Z2584" s="4">
        <f t="shared" ca="1" si="1313"/>
        <v>0</v>
      </c>
      <c r="AA2584" s="4">
        <f t="shared" ca="1" si="1313"/>
        <v>287224.84100112843</v>
      </c>
      <c r="AB2584" s="4">
        <f t="shared" ca="1" si="1313"/>
        <v>6286.2664922263912</v>
      </c>
      <c r="AC2584" s="4">
        <f t="shared" ca="1" si="1313"/>
        <v>248706.60374963318</v>
      </c>
      <c r="AD2584" s="4">
        <f t="shared" ca="1" si="1313"/>
        <v>42426.969811353476</v>
      </c>
    </row>
    <row r="2585" spans="1:30" hidden="1" outlineLevel="1">
      <c r="E2585" s="11"/>
      <c r="F2585" s="11"/>
      <c r="G2585" s="55" t="str">
        <f>$G$13</f>
        <v>ENERGY</v>
      </c>
      <c r="H2585" s="4">
        <f t="shared" ref="H2585:AD2585" ca="1" si="1314">H1078-H2576</f>
        <v>2028301.9974332452</v>
      </c>
      <c r="I2585" s="4">
        <f t="shared" ca="1" si="1314"/>
        <v>-104141.56859263778</v>
      </c>
      <c r="J2585" s="4">
        <f t="shared" ca="1" si="1314"/>
        <v>104637.33627508115</v>
      </c>
      <c r="K2585" s="4">
        <f t="shared" ca="1" si="1314"/>
        <v>297741.56532151625</v>
      </c>
      <c r="L2585" s="4">
        <f t="shared" ca="1" si="1314"/>
        <v>10054.523087227833</v>
      </c>
      <c r="M2585" s="4">
        <f t="shared" ca="1" si="1314"/>
        <v>-4891.8412884393147</v>
      </c>
      <c r="N2585" s="4">
        <f t="shared" ca="1" si="1314"/>
        <v>302904.24712030217</v>
      </c>
      <c r="O2585" s="4">
        <f t="shared" ca="1" si="1314"/>
        <v>271711.39411852136</v>
      </c>
      <c r="P2585" s="4">
        <f t="shared" ca="1" si="1314"/>
        <v>60953.740665552672</v>
      </c>
      <c r="Q2585" s="4">
        <f t="shared" ca="1" si="1314"/>
        <v>30530.384262386709</v>
      </c>
      <c r="R2585" s="4">
        <f t="shared" ca="1" si="1314"/>
        <v>2051.6687618937867</v>
      </c>
      <c r="S2585" s="4">
        <f t="shared" ca="1" si="1314"/>
        <v>365247.18780835345</v>
      </c>
      <c r="T2585" s="4">
        <f t="shared" ca="1" si="1314"/>
        <v>4870.1898690644884</v>
      </c>
      <c r="U2585" s="4">
        <f t="shared" ca="1" si="1314"/>
        <v>142482.04708461463</v>
      </c>
      <c r="V2585" s="4">
        <f t="shared" ca="1" si="1314"/>
        <v>888846.63631615043</v>
      </c>
      <c r="W2585" s="4">
        <f t="shared" ca="1" si="1314"/>
        <v>197463.10964397527</v>
      </c>
      <c r="X2585" s="4">
        <f t="shared" ca="1" si="1314"/>
        <v>1233661.9829137921</v>
      </c>
      <c r="Y2585" s="4">
        <f t="shared" ca="1" si="1314"/>
        <v>57019.115933603607</v>
      </c>
      <c r="Z2585" s="4">
        <f t="shared" ca="1" si="1314"/>
        <v>395.0936643647874</v>
      </c>
      <c r="AA2585" s="4">
        <f t="shared" ca="1" si="1314"/>
        <v>57414.209597968496</v>
      </c>
      <c r="AB2585" s="4">
        <f t="shared" ca="1" si="1314"/>
        <v>2096.3445068936126</v>
      </c>
      <c r="AC2585" s="4">
        <f t="shared" ca="1" si="1314"/>
        <v>55857.604054509895</v>
      </c>
      <c r="AD2585" s="4">
        <f t="shared" ca="1" si="1314"/>
        <v>10624.65374897077</v>
      </c>
    </row>
    <row r="2586" spans="1:30" hidden="1" outlineLevel="1">
      <c r="E2586" s="11"/>
      <c r="F2586" s="11"/>
      <c r="G2586" s="55" t="str">
        <f>$G$14</f>
        <v>CUSTOMER</v>
      </c>
      <c r="H2586" s="4">
        <f t="shared" ref="H2586:AD2586" ca="1" si="1315">H1079-H2577</f>
        <v>5455612.7135116644</v>
      </c>
      <c r="I2586" s="4">
        <f t="shared" ca="1" si="1315"/>
        <v>-496592.04882638715</v>
      </c>
      <c r="J2586" s="4">
        <f t="shared" ca="1" si="1315"/>
        <v>1012571.6881866395</v>
      </c>
      <c r="K2586" s="4">
        <f t="shared" ca="1" si="1315"/>
        <v>243876.45302462985</v>
      </c>
      <c r="L2586" s="4">
        <f t="shared" ca="1" si="1315"/>
        <v>86453.548856597306</v>
      </c>
      <c r="M2586" s="4">
        <f t="shared" ca="1" si="1315"/>
        <v>31072.426958807471</v>
      </c>
      <c r="N2586" s="4">
        <f t="shared" ca="1" si="1315"/>
        <v>361402.42884003464</v>
      </c>
      <c r="O2586" s="4">
        <f t="shared" ca="1" si="1315"/>
        <v>68768.919938780571</v>
      </c>
      <c r="P2586" s="4">
        <f t="shared" ca="1" si="1315"/>
        <v>23866.290670601338</v>
      </c>
      <c r="Q2586" s="4">
        <f t="shared" ca="1" si="1315"/>
        <v>56508.621507880453</v>
      </c>
      <c r="R2586" s="4">
        <f t="shared" ca="1" si="1315"/>
        <v>15871.517607775088</v>
      </c>
      <c r="S2586" s="4">
        <f t="shared" ca="1" si="1315"/>
        <v>165015.34972503752</v>
      </c>
      <c r="T2586" s="4">
        <f t="shared" ca="1" si="1315"/>
        <v>209.25829543077441</v>
      </c>
      <c r="U2586" s="4">
        <f t="shared" ca="1" si="1315"/>
        <v>9587.8501558105563</v>
      </c>
      <c r="V2586" s="4">
        <f t="shared" ca="1" si="1315"/>
        <v>57231.634137298664</v>
      </c>
      <c r="W2586" s="4">
        <f t="shared" ca="1" si="1315"/>
        <v>12400.16828042463</v>
      </c>
      <c r="X2586" s="4">
        <f t="shared" ca="1" si="1315"/>
        <v>79428.910868964653</v>
      </c>
      <c r="Y2586" s="4">
        <f t="shared" ca="1" si="1315"/>
        <v>14814.551052562681</v>
      </c>
      <c r="Z2586" s="4">
        <f t="shared" ca="1" si="1315"/>
        <v>101.39281593588282</v>
      </c>
      <c r="AA2586" s="4">
        <f t="shared" ca="1" si="1315"/>
        <v>14915.943868498551</v>
      </c>
      <c r="AB2586" s="4">
        <f t="shared" ca="1" si="1315"/>
        <v>588.29582986398782</v>
      </c>
      <c r="AC2586" s="4">
        <f t="shared" ca="1" si="1315"/>
        <v>3819909.0754491598</v>
      </c>
      <c r="AD2586" s="4">
        <f t="shared" ca="1" si="1315"/>
        <v>498373.06956985121</v>
      </c>
    </row>
    <row r="2587" spans="1:30" collapsed="1">
      <c r="B2587" s="112" t="s">
        <v>238</v>
      </c>
      <c r="D2587" s="7"/>
      <c r="E2587" s="60">
        <f>E1080-E2578</f>
        <v>47676444</v>
      </c>
      <c r="F2587" s="3"/>
      <c r="G2587" s="55" t="str">
        <f>$G$15</f>
        <v>TOTAL</v>
      </c>
      <c r="H2587" s="4">
        <f t="shared" ref="H2587:AD2587" ca="1" si="1316">H1080-H2578</f>
        <v>47676444.00000006</v>
      </c>
      <c r="I2587" s="4">
        <f t="shared" ca="1" si="1316"/>
        <v>-12259188.792468786</v>
      </c>
      <c r="J2587" s="4">
        <f t="shared" ca="1" si="1316"/>
        <v>5398480.0316364206</v>
      </c>
      <c r="K2587" s="4">
        <f t="shared" ca="1" si="1316"/>
        <v>12935745.616250388</v>
      </c>
      <c r="L2587" s="4">
        <f t="shared" ca="1" si="1316"/>
        <v>435717.14161550021</v>
      </c>
      <c r="M2587" s="4">
        <f t="shared" ca="1" si="1316"/>
        <v>77927.758458122189</v>
      </c>
      <c r="N2587" s="4">
        <f t="shared" ca="1" si="1316"/>
        <v>13449390.516324006</v>
      </c>
      <c r="O2587" s="4">
        <f t="shared" ca="1" si="1316"/>
        <v>9491614.181243591</v>
      </c>
      <c r="P2587" s="4">
        <f t="shared" ca="1" si="1316"/>
        <v>1844908.290254442</v>
      </c>
      <c r="Q2587" s="4">
        <f t="shared" ca="1" si="1316"/>
        <v>651052.57271662075</v>
      </c>
      <c r="R2587" s="4">
        <f t="shared" ca="1" si="1316"/>
        <v>42903.738396478264</v>
      </c>
      <c r="S2587" s="4">
        <f t="shared" ca="1" si="1316"/>
        <v>12030478.782611132</v>
      </c>
      <c r="T2587" s="4">
        <f t="shared" ca="1" si="1316"/>
        <v>137693.29298996995</v>
      </c>
      <c r="U2587" s="4">
        <f t="shared" ca="1" si="1316"/>
        <v>3661931.1379244104</v>
      </c>
      <c r="V2587" s="4">
        <f t="shared" ca="1" si="1316"/>
        <v>15538583.531376421</v>
      </c>
      <c r="W2587" s="4">
        <f t="shared" ca="1" si="1316"/>
        <v>2622038.4253898133</v>
      </c>
      <c r="X2587" s="4">
        <f t="shared" ca="1" si="1316"/>
        <v>21960246.38768062</v>
      </c>
      <c r="Y2587" s="4">
        <f t="shared" ca="1" si="1316"/>
        <v>2256801.31414368</v>
      </c>
      <c r="Z2587" s="4">
        <f t="shared" ca="1" si="1316"/>
        <v>13498.410398173291</v>
      </c>
      <c r="AA2587" s="4">
        <f t="shared" ca="1" si="1316"/>
        <v>2270299.7245418541</v>
      </c>
      <c r="AB2587" s="4">
        <f t="shared" ca="1" si="1316"/>
        <v>59739.426010915864</v>
      </c>
      <c r="AC2587" s="4">
        <f t="shared" ca="1" si="1316"/>
        <v>4198777.0653300351</v>
      </c>
      <c r="AD2587" s="4">
        <f t="shared" ca="1" si="1316"/>
        <v>568220.858333871</v>
      </c>
    </row>
    <row r="2588" spans="1:30">
      <c r="D2588" s="7"/>
    </row>
    <row r="2589" spans="1:30" hidden="1" outlineLevel="1">
      <c r="E2589" s="51"/>
      <c r="F2589" s="52" t="str">
        <f>F2596</f>
        <v>RATEBASE</v>
      </c>
      <c r="G2589" s="55" t="str">
        <f>$G$8</f>
        <v>PRODUCTION</v>
      </c>
      <c r="H2589" s="4">
        <f t="shared" ref="H2589:H2604" ca="1" si="1317">SUBTOTAL(9,I2589:AD2589)</f>
        <v>208119.70808152578</v>
      </c>
      <c r="I2589" s="5">
        <f ca="1">VLOOKUP(CONCATENATE($F2589," ",$G2589),AllocFactorMatrix,(I$4+1),FALSE)*$E2596</f>
        <v>114743.54804905596</v>
      </c>
      <c r="J2589" s="5">
        <f ca="1">VLOOKUP(CONCATENATE($F2589," ",$G2589),AllocFactorMatrix,(J$4+1),FALSE)*$E2596</f>
        <v>5251.2042820425377</v>
      </c>
      <c r="K2589" s="5">
        <f ca="1">VLOOKUP(CONCATENATE($F2589," ",$G2589),AllocFactorMatrix,(K$4+1),FALSE)*$E2596</f>
        <v>17531.263922790455</v>
      </c>
      <c r="L2589" s="5">
        <f ca="1">VLOOKUP(CONCATENATE($F2589," ",$G2589),AllocFactorMatrix,(L$4+1),FALSE)*$E2596</f>
        <v>410.07890742619168</v>
      </c>
      <c r="M2589" s="5">
        <f ca="1">VLOOKUP(CONCATENATE($F2589," ",$G2589),AllocFactorMatrix,(M$4+1),FALSE)*$E2596</f>
        <v>-6.509385318303103</v>
      </c>
      <c r="N2589" s="5">
        <f t="shared" ref="N2589:N2604" ca="1" si="1318">SUBTOTAL(9,K2589:M2589)</f>
        <v>17934.833444898344</v>
      </c>
      <c r="O2589" s="5">
        <f ca="1">VLOOKUP(CONCATENATE($F2589," ",$G2589),AllocFactorMatrix,(O$4+1),FALSE)*$E2596</f>
        <v>13441.569831724933</v>
      </c>
      <c r="P2589" s="5">
        <f ca="1">VLOOKUP(CONCATENATE($F2589," ",$G2589),AllocFactorMatrix,(P$4+1),FALSE)*$E2596</f>
        <v>2366.1783586057054</v>
      </c>
      <c r="Q2589" s="5">
        <f ca="1">VLOOKUP(CONCATENATE($F2589," ",$G2589),AllocFactorMatrix,(Q$4+1),FALSE)*$E2596</f>
        <v>875.29468754902302</v>
      </c>
      <c r="R2589" s="5">
        <f ca="1">VLOOKUP(CONCATENATE($F2589," ",$G2589),AllocFactorMatrix,(R$4+1),FALSE)*$E2596</f>
        <v>20.770713856207617</v>
      </c>
      <c r="S2589" s="5">
        <f t="shared" ref="S2589:S2604" ca="1" si="1319">SUBTOTAL(9,O2589:R2589)</f>
        <v>16703.81359173587</v>
      </c>
      <c r="T2589" s="5">
        <f ca="1">VLOOKUP(CONCATENATE($F2589," ",$G2589),AllocFactorMatrix,(T$4+1),FALSE)*$E2596</f>
        <v>432.22606341391884</v>
      </c>
      <c r="U2589" s="5">
        <f ca="1">VLOOKUP(CONCATENATE($F2589," ",$G2589),AllocFactorMatrix,(U$4+1),FALSE)*$E2596</f>
        <v>6806.9299044543395</v>
      </c>
      <c r="V2589" s="5">
        <f ca="1">VLOOKUP(CONCATENATE($F2589," ",$G2589),AllocFactorMatrix,(V$4+1),FALSE)*$E2596</f>
        <v>37241.364800483745</v>
      </c>
      <c r="W2589" s="5">
        <f ca="1">VLOOKUP(CONCATENATE($F2589," ",$G2589),AllocFactorMatrix,(W$4+1),FALSE)*$E2596</f>
        <v>4870.2404266957155</v>
      </c>
      <c r="X2589" s="5">
        <f ca="1">SUBTOTAL(9,T2589:W2589)</f>
        <v>49350.761195047722</v>
      </c>
      <c r="Y2589" s="5">
        <f ca="1">VLOOKUP(CONCATENATE($F2589," ",$G2589),AllocFactorMatrix,(Y$4+1),FALSE)*$E2596</f>
        <v>4005.1940188172343</v>
      </c>
      <c r="Z2589" s="5">
        <f ca="1">VLOOKUP(CONCATENATE($F2589," ",$G2589),AllocFactorMatrix,(Z$4+1),FALSE)*$E2596</f>
        <v>83.214639415646687</v>
      </c>
      <c r="AA2589" s="5">
        <f t="shared" ref="AA2589:AA2604" ca="1" si="1320">SUBTOTAL(9,Y2589:Z2589)</f>
        <v>4088.408658232881</v>
      </c>
      <c r="AB2589" s="5">
        <f ca="1">VLOOKUP(CONCATENATE($F2589," ",$G2589),AllocFactorMatrix,(AB$4+1),FALSE)*$E2596</f>
        <v>47.138860512460909</v>
      </c>
      <c r="AC2589" s="5">
        <f ca="1">VLOOKUP(CONCATENATE($F2589," ",$G2589),AllocFactorMatrix,(AC$4+1),FALSE)*$E2596</f>
        <v>0</v>
      </c>
      <c r="AD2589" s="5">
        <f ca="1">VLOOKUP(CONCATENATE($F2589," ",$G2589),AllocFactorMatrix,(AD$4+1),FALSE)*$E2596</f>
        <v>0</v>
      </c>
    </row>
    <row r="2590" spans="1:30" hidden="1" outlineLevel="1">
      <c r="E2590" s="51"/>
      <c r="F2590" s="52" t="str">
        <f>F2596</f>
        <v>RATEBASE</v>
      </c>
      <c r="G2590" s="55" t="str">
        <f>$G$9</f>
        <v>BULKTRAN</v>
      </c>
      <c r="H2590" s="4">
        <f t="shared" ca="1" si="1317"/>
        <v>95209.073449817544</v>
      </c>
      <c r="I2590" s="5">
        <f ca="1">VLOOKUP(CONCATENATE($F2590," ",$G2590),AllocFactorMatrix,(I$4+1),FALSE)*$E2596</f>
        <v>46483.499839088327</v>
      </c>
      <c r="J2590" s="5">
        <f ca="1">VLOOKUP(CONCATENATE($F2590," ",$G2590),AllocFactorMatrix,(J$4+1),FALSE)*$E2596</f>
        <v>2284.1952541352198</v>
      </c>
      <c r="K2590" s="5">
        <f ca="1">VLOOKUP(CONCATENATE($F2590," ",$G2590),AllocFactorMatrix,(K$4+1),FALSE)*$E2596</f>
        <v>8488.7701733337435</v>
      </c>
      <c r="L2590" s="5">
        <f ca="1">VLOOKUP(CONCATENATE($F2590," ",$G2590),AllocFactorMatrix,(L$4+1),FALSE)*$E2596</f>
        <v>247.51398983244383</v>
      </c>
      <c r="M2590" s="5">
        <f ca="1">VLOOKUP(CONCATENATE($F2590," ",$G2590),AllocFactorMatrix,(M$4+1),FALSE)*$E2596</f>
        <v>-7.075831443334712</v>
      </c>
      <c r="N2590" s="5">
        <f t="shared" ca="1" si="1318"/>
        <v>8729.2083317228517</v>
      </c>
      <c r="O2590" s="5">
        <f ca="1">VLOOKUP(CONCATENATE($F2590," ",$G2590),AllocFactorMatrix,(O$4+1),FALSE)*$E2596</f>
        <v>6509.4069034398381</v>
      </c>
      <c r="P2590" s="5">
        <f ca="1">VLOOKUP(CONCATENATE($F2590," ",$G2590),AllocFactorMatrix,(P$4+1),FALSE)*$E2596</f>
        <v>1173.3019317149867</v>
      </c>
      <c r="Q2590" s="5">
        <f ca="1">VLOOKUP(CONCATENATE($F2590," ",$G2590),AllocFactorMatrix,(Q$4+1),FALSE)*$E2596</f>
        <v>502.8124682009805</v>
      </c>
      <c r="R2590" s="5">
        <f ca="1">VLOOKUP(CONCATENATE($F2590," ",$G2590),AllocFactorMatrix,(R$4+1),FALSE)*$E2596</f>
        <v>24.994698208884586</v>
      </c>
      <c r="S2590" s="5">
        <f t="shared" ca="1" si="1319"/>
        <v>8210.5160015646888</v>
      </c>
      <c r="T2590" s="5">
        <f ca="1">VLOOKUP(CONCATENATE($F2590," ",$G2590),AllocFactorMatrix,(T$4+1),FALSE)*$E2596</f>
        <v>230.58664830243271</v>
      </c>
      <c r="U2590" s="5">
        <f ca="1">VLOOKUP(CONCATENATE($F2590," ",$G2590),AllocFactorMatrix,(U$4+1),FALSE)*$E2596</f>
        <v>3727.4633927782916</v>
      </c>
      <c r="V2590" s="5">
        <f ca="1">VLOOKUP(CONCATENATE($F2590," ",$G2590),AllocFactorMatrix,(V$4+1),FALSE)*$E2596</f>
        <v>19900.245863209406</v>
      </c>
      <c r="W2590" s="5">
        <f ca="1">VLOOKUP(CONCATENATE($F2590," ",$G2590),AllocFactorMatrix,(W$4+1),FALSE)*$E2596</f>
        <v>3558.5441713381797</v>
      </c>
      <c r="X2590" s="5">
        <f t="shared" ref="X2590:X2596" ca="1" si="1321">SUBTOTAL(9,T2590:W2590)</f>
        <v>27416.840075628312</v>
      </c>
      <c r="Y2590" s="5">
        <f ca="1">VLOOKUP(CONCATENATE($F2590," ",$G2590),AllocFactorMatrix,(Y$4+1),FALSE)*$E2596</f>
        <v>2024.5542938226208</v>
      </c>
      <c r="Z2590" s="5">
        <f ca="1">VLOOKUP(CONCATENATE($F2590," ",$G2590),AllocFactorMatrix,(Z$4+1),FALSE)*$E2596</f>
        <v>33.953429653731391</v>
      </c>
      <c r="AA2590" s="5">
        <f t="shared" ca="1" si="1320"/>
        <v>2058.5077234763521</v>
      </c>
      <c r="AB2590" s="5">
        <f ca="1">VLOOKUP(CONCATENATE($F2590," ",$G2590),AllocFactorMatrix,(AB$4+1),FALSE)*$E2596</f>
        <v>26.306224201795011</v>
      </c>
      <c r="AC2590" s="5">
        <f ca="1">VLOOKUP(CONCATENATE($F2590," ",$G2590),AllocFactorMatrix,(AC$4+1),FALSE)*$E2596</f>
        <v>0</v>
      </c>
      <c r="AD2590" s="5">
        <f ca="1">VLOOKUP(CONCATENATE($F2590," ",$G2590),AllocFactorMatrix,(AD$4+1),FALSE)*$E2596</f>
        <v>0</v>
      </c>
    </row>
    <row r="2591" spans="1:30" hidden="1" outlineLevel="1">
      <c r="E2591" s="51"/>
      <c r="F2591" s="52" t="str">
        <f>F2596</f>
        <v>RATEBASE</v>
      </c>
      <c r="G2591" s="55" t="str">
        <f>$G$10</f>
        <v>SUBTRAN</v>
      </c>
      <c r="H2591" s="4">
        <f t="shared" ca="1" si="1317"/>
        <v>19980.896165772407</v>
      </c>
      <c r="I2591" s="5">
        <f ca="1">VLOOKUP(CONCATENATE($F2591," ",$G2591),AllocFactorMatrix,(I$4+1),FALSE)*$E2596</f>
        <v>9632.7229487814475</v>
      </c>
      <c r="J2591" s="5">
        <f ca="1">VLOOKUP(CONCATENATE($F2591," ",$G2591),AllocFactorMatrix,(J$4+1),FALSE)*$E2596</f>
        <v>461.99307804425467</v>
      </c>
      <c r="K2591" s="5">
        <f ca="1">VLOOKUP(CONCATENATE($F2591," ",$G2591),AllocFactorMatrix,(K$4+1),FALSE)*$E2596</f>
        <v>1706.3706817387995</v>
      </c>
      <c r="L2591" s="5">
        <f ca="1">VLOOKUP(CONCATENATE($F2591," ",$G2591),AllocFactorMatrix,(L$4+1),FALSE)*$E2596</f>
        <v>48.641826090314204</v>
      </c>
      <c r="M2591" s="5">
        <f ca="1">VLOOKUP(CONCATENATE($F2591," ",$G2591),AllocFactorMatrix,(M$4+1),FALSE)*$E2596</f>
        <v>-2.2519805473757835</v>
      </c>
      <c r="N2591" s="5">
        <f t="shared" ca="1" si="1318"/>
        <v>1752.760527281738</v>
      </c>
      <c r="O2591" s="5">
        <f ca="1">VLOOKUP(CONCATENATE($F2591," ",$G2591),AllocFactorMatrix,(O$4+1),FALSE)*$E2596</f>
        <v>1301.0372616642496</v>
      </c>
      <c r="P2591" s="5">
        <f ca="1">VLOOKUP(CONCATENATE($F2591," ",$G2591),AllocFactorMatrix,(P$4+1),FALSE)*$E2596</f>
        <v>233.5964664551951</v>
      </c>
      <c r="Q2591" s="5">
        <f ca="1">VLOOKUP(CONCATENATE($F2591," ",$G2591),AllocFactorMatrix,(Q$4+1),FALSE)*$E2596</f>
        <v>131.46616241914396</v>
      </c>
      <c r="R2591" s="5">
        <f ca="1">VLOOKUP(CONCATENATE($F2591," ",$G2591),AllocFactorMatrix,(R$4+1),FALSE)*$E2596</f>
        <v>0</v>
      </c>
      <c r="S2591" s="5">
        <f t="shared" ca="1" si="1319"/>
        <v>1666.0998905385886</v>
      </c>
      <c r="T2591" s="5">
        <f ca="1">VLOOKUP(CONCATENATE($F2591," ",$G2591),AllocFactorMatrix,(T$4+1),FALSE)*$E2596</f>
        <v>46.098575210369837</v>
      </c>
      <c r="U2591" s="5">
        <f ca="1">VLOOKUP(CONCATENATE($F2591," ",$G2591),AllocFactorMatrix,(U$4+1),FALSE)*$E2596</f>
        <v>745.02490628835017</v>
      </c>
      <c r="V2591" s="5">
        <f ca="1">VLOOKUP(CONCATENATE($F2591," ",$G2591),AllocFactorMatrix,(V$4+1),FALSE)*$E2596</f>
        <v>5245.6497994679758</v>
      </c>
      <c r="W2591" s="5">
        <f ca="1">VLOOKUP(CONCATENATE($F2591," ",$G2591),AllocFactorMatrix,(W$4+1),FALSE)*$E2596</f>
        <v>0</v>
      </c>
      <c r="X2591" s="5">
        <f t="shared" ca="1" si="1321"/>
        <v>6036.7732809666959</v>
      </c>
      <c r="Y2591" s="5">
        <f ca="1">VLOOKUP(CONCATENATE($F2591," ",$G2591),AllocFactorMatrix,(Y$4+1),FALSE)*$E2596</f>
        <v>396.80870551514721</v>
      </c>
      <c r="Z2591" s="5">
        <f ca="1">VLOOKUP(CONCATENATE($F2591," ",$G2591),AllocFactorMatrix,(Z$4+1),FALSE)*$E2596</f>
        <v>6.6235771795339025</v>
      </c>
      <c r="AA2591" s="5">
        <f t="shared" ca="1" si="1320"/>
        <v>403.43228269468113</v>
      </c>
      <c r="AB2591" s="5">
        <f ca="1">VLOOKUP(CONCATENATE($F2591," ",$G2591),AllocFactorMatrix,(AB$4+1),FALSE)*$E2596</f>
        <v>5.3061387051314073</v>
      </c>
      <c r="AC2591" s="5">
        <f ca="1">VLOOKUP(CONCATENATE($F2591," ",$G2591),AllocFactorMatrix,(AC$4+1),FALSE)*$E2596</f>
        <v>17.919046657257692</v>
      </c>
      <c r="AD2591" s="5">
        <f ca="1">VLOOKUP(CONCATENATE($F2591," ",$G2591),AllocFactorMatrix,(AD$4+1),FALSE)*$E2596</f>
        <v>3.8889721026147197</v>
      </c>
    </row>
    <row r="2592" spans="1:30" hidden="1" outlineLevel="1">
      <c r="E2592" s="51"/>
      <c r="F2592" s="52" t="str">
        <f>F2596</f>
        <v>RATEBASE</v>
      </c>
      <c r="G2592" s="55" t="str">
        <f>$G$11</f>
        <v>DISTPRI</v>
      </c>
      <c r="H2592" s="4">
        <f t="shared" ca="1" si="1317"/>
        <v>103170.9475463757</v>
      </c>
      <c r="I2592" s="5">
        <f ca="1">VLOOKUP(CONCATENATE($F2592," ",$G2592),AllocFactorMatrix,(I$4+1),FALSE)*$E2596</f>
        <v>68729.224162316255</v>
      </c>
      <c r="J2592" s="5">
        <f ca="1">VLOOKUP(CONCATENATE($F2592," ",$G2592),AllocFactorMatrix,(J$4+1),FALSE)*$E2596</f>
        <v>3220.4045555275757</v>
      </c>
      <c r="K2592" s="5">
        <f ca="1">VLOOKUP(CONCATENATE($F2592," ",$G2592),AllocFactorMatrix,(K$4+1),FALSE)*$E2596</f>
        <v>11851.292434980422</v>
      </c>
      <c r="L2592" s="5">
        <f ca="1">VLOOKUP(CONCATENATE($F2592," ",$G2592),AllocFactorMatrix,(L$4+1),FALSE)*$E2596</f>
        <v>340.83425557376933</v>
      </c>
      <c r="M2592" s="5">
        <f ca="1">VLOOKUP(CONCATENATE($F2592," ",$G2592),AllocFactorMatrix,(M$4+1),FALSE)*$E2596</f>
        <v>0</v>
      </c>
      <c r="N2592" s="5">
        <f t="shared" ca="1" si="1318"/>
        <v>12192.126690554191</v>
      </c>
      <c r="O2592" s="5">
        <f ca="1">VLOOKUP(CONCATENATE($F2592," ",$G2592),AllocFactorMatrix,(O$4+1),FALSE)*$E2596</f>
        <v>8960.1847183251903</v>
      </c>
      <c r="P2592" s="5">
        <f ca="1">VLOOKUP(CONCATENATE($F2592," ",$G2592),AllocFactorMatrix,(P$4+1),FALSE)*$E2596</f>
        <v>1618.7867123479132</v>
      </c>
      <c r="Q2592" s="5">
        <f ca="1">VLOOKUP(CONCATENATE($F2592," ",$G2592),AllocFactorMatrix,(Q$4+1),FALSE)*$E2596</f>
        <v>0</v>
      </c>
      <c r="R2592" s="5">
        <f ca="1">VLOOKUP(CONCATENATE($F2592," ",$G2592),AllocFactorMatrix,(R$4+1),FALSE)*$E2596</f>
        <v>0</v>
      </c>
      <c r="S2592" s="5">
        <f t="shared" ca="1" si="1319"/>
        <v>10578.971430673104</v>
      </c>
      <c r="T2592" s="5">
        <f ca="1">VLOOKUP(CONCATENATE($F2592," ",$G2592),AllocFactorMatrix,(T$4+1),FALSE)*$E2596</f>
        <v>323.53616259975587</v>
      </c>
      <c r="U2592" s="5">
        <f ca="1">VLOOKUP(CONCATENATE($F2592," ",$G2592),AllocFactorMatrix,(U$4+1),FALSE)*$E2596</f>
        <v>5157.3027239149587</v>
      </c>
      <c r="V2592" s="5">
        <f ca="1">VLOOKUP(CONCATENATE($F2592," ",$G2592),AllocFactorMatrix,(V$4+1),FALSE)*$E2596</f>
        <v>0</v>
      </c>
      <c r="W2592" s="5">
        <f ca="1">VLOOKUP(CONCATENATE($F2592," ",$G2592),AllocFactorMatrix,(W$4+1),FALSE)*$E2596</f>
        <v>0</v>
      </c>
      <c r="X2592" s="5">
        <f t="shared" ca="1" si="1321"/>
        <v>5480.8388865147144</v>
      </c>
      <c r="Y2592" s="5">
        <f ca="1">VLOOKUP(CONCATENATE($F2592," ",$G2592),AllocFactorMatrix,(Y$4+1),FALSE)*$E2596</f>
        <v>2733.3480917435104</v>
      </c>
      <c r="Z2592" s="5">
        <f ca="1">VLOOKUP(CONCATENATE($F2592," ",$G2592),AllocFactorMatrix,(Z$4+1),FALSE)*$E2596</f>
        <v>45.658320503285353</v>
      </c>
      <c r="AA2592" s="5">
        <f t="shared" ca="1" si="1320"/>
        <v>2779.0064122467957</v>
      </c>
      <c r="AB2592" s="5">
        <f ca="1">VLOOKUP(CONCATENATE($F2592," ",$G2592),AllocFactorMatrix,(AB$4+1),FALSE)*$E2596</f>
        <v>36.992824042469813</v>
      </c>
      <c r="AC2592" s="5">
        <f ca="1">VLOOKUP(CONCATENATE($F2592," ",$G2592),AllocFactorMatrix,(AC$4+1),FALSE)*$E2596</f>
        <v>126.07474899842498</v>
      </c>
      <c r="AD2592" s="5">
        <f ca="1">VLOOKUP(CONCATENATE($F2592," ",$G2592),AllocFactorMatrix,(AD$4+1),FALSE)*$E2596</f>
        <v>27.307835502167819</v>
      </c>
    </row>
    <row r="2593" spans="4:30" hidden="1" outlineLevel="1">
      <c r="E2593" s="51"/>
      <c r="F2593" s="52" t="str">
        <f>F2596</f>
        <v>RATEBASE</v>
      </c>
      <c r="G2593" s="55" t="str">
        <f>$G$12</f>
        <v>DISTSEC</v>
      </c>
      <c r="H2593" s="4">
        <f t="shared" ca="1" si="1317"/>
        <v>52410.802341200506</v>
      </c>
      <c r="I2593" s="5">
        <f ca="1">VLOOKUP(CONCATENATE($F2593," ",$G2593),AllocFactorMatrix,(I$4+1),FALSE)*$E2596</f>
        <v>39079.304506425804</v>
      </c>
      <c r="J2593" s="5">
        <f ca="1">VLOOKUP(CONCATENATE($F2593," ",$G2593),AllocFactorMatrix,(J$4+1),FALSE)*$E2596</f>
        <v>1872.8721821604945</v>
      </c>
      <c r="K2593" s="5">
        <f ca="1">VLOOKUP(CONCATENATE($F2593," ",$G2593),AllocFactorMatrix,(K$4+1),FALSE)*$E2596</f>
        <v>5728.4211210631574</v>
      </c>
      <c r="L2593" s="5">
        <f ca="1">VLOOKUP(CONCATENATE($F2593," ",$G2593),AllocFactorMatrix,(L$4+1),FALSE)*$E2596</f>
        <v>0</v>
      </c>
      <c r="M2593" s="5">
        <f ca="1">VLOOKUP(CONCATENATE($F2593," ",$G2593),AllocFactorMatrix,(M$4+1),FALSE)*$E2596</f>
        <v>0</v>
      </c>
      <c r="N2593" s="5">
        <f t="shared" ca="1" si="1318"/>
        <v>5728.4211210631574</v>
      </c>
      <c r="O2593" s="5">
        <f ca="1">VLOOKUP(CONCATENATE($F2593," ",$G2593),AllocFactorMatrix,(O$4+1),FALSE)*$E2596</f>
        <v>3680.692292915965</v>
      </c>
      <c r="P2593" s="5">
        <f ca="1">VLOOKUP(CONCATENATE($F2593," ",$G2593),AllocFactorMatrix,(P$4+1),FALSE)*$E2596</f>
        <v>0</v>
      </c>
      <c r="Q2593" s="5">
        <f ca="1">VLOOKUP(CONCATENATE($F2593," ",$G2593),AllocFactorMatrix,(Q$4+1),FALSE)*$E2596</f>
        <v>0</v>
      </c>
      <c r="R2593" s="5">
        <f ca="1">VLOOKUP(CONCATENATE($F2593," ",$G2593),AllocFactorMatrix,(R$4+1),FALSE)*$E2596</f>
        <v>0</v>
      </c>
      <c r="S2593" s="5">
        <f t="shared" ca="1" si="1319"/>
        <v>3680.692292915965</v>
      </c>
      <c r="T2593" s="5">
        <f ca="1">VLOOKUP(CONCATENATE($F2593," ",$G2593),AllocFactorMatrix,(T$4+1),FALSE)*$E2596</f>
        <v>100.81834859377038</v>
      </c>
      <c r="U2593" s="5">
        <f ca="1">VLOOKUP(CONCATENATE($F2593," ",$G2593),AllocFactorMatrix,(U$4+1),FALSE)*$E2596</f>
        <v>0</v>
      </c>
      <c r="V2593" s="5">
        <f ca="1">VLOOKUP(CONCATENATE($F2593," ",$G2593),AllocFactorMatrix,(V$4+1),FALSE)*$E2596</f>
        <v>0</v>
      </c>
      <c r="W2593" s="5">
        <f ca="1">VLOOKUP(CONCATENATE($F2593," ",$G2593),AllocFactorMatrix,(W$4+1),FALSE)*$E2596</f>
        <v>0</v>
      </c>
      <c r="X2593" s="5">
        <f t="shared" ca="1" si="1321"/>
        <v>100.81834859377038</v>
      </c>
      <c r="Y2593" s="5">
        <f ca="1">VLOOKUP(CONCATENATE($F2593," ",$G2593),AllocFactorMatrix,(Y$4+1),FALSE)*$E2596</f>
        <v>1373.6562730873309</v>
      </c>
      <c r="Z2593" s="5">
        <f ca="1">VLOOKUP(CONCATENATE($F2593," ",$G2593),AllocFactorMatrix,(Z$4+1),FALSE)*$E2596</f>
        <v>0</v>
      </c>
      <c r="AA2593" s="5">
        <f t="shared" ca="1" si="1320"/>
        <v>1373.6562730873309</v>
      </c>
      <c r="AB2593" s="5">
        <f ca="1">VLOOKUP(CONCATENATE($F2593," ",$G2593),AllocFactorMatrix,(AB$4+1),FALSE)*$E2596</f>
        <v>14.272594681080896</v>
      </c>
      <c r="AC2593" s="5">
        <f ca="1">VLOOKUP(CONCATENATE($F2593," ",$G2593),AllocFactorMatrix,(AC$4+1),FALSE)*$E2596</f>
        <v>481.96331224012465</v>
      </c>
      <c r="AD2593" s="5">
        <f ca="1">VLOOKUP(CONCATENATE($F2593," ",$G2593),AllocFactorMatrix,(AD$4+1),FALSE)*$E2596</f>
        <v>78.801710032778374</v>
      </c>
    </row>
    <row r="2594" spans="4:30" hidden="1" outlineLevel="1">
      <c r="E2594" s="51"/>
      <c r="F2594" s="52" t="str">
        <f>F2596</f>
        <v>RATEBASE</v>
      </c>
      <c r="G2594" s="55" t="str">
        <f>$G$13</f>
        <v>ENERGY</v>
      </c>
      <c r="H2594" s="4">
        <f t="shared" ca="1" si="1317"/>
        <v>12533.170509247331</v>
      </c>
      <c r="I2594" s="5">
        <f ca="1">VLOOKUP(CONCATENATE($F2594," ",$G2594),AllocFactorMatrix,(I$4+1),FALSE)*$E2596</f>
        <v>4804.6568754117479</v>
      </c>
      <c r="J2594" s="5">
        <f ca="1">VLOOKUP(CONCATENATE($F2594," ",$G2594),AllocFactorMatrix,(J$4+1),FALSE)*$E2596</f>
        <v>301.50222832434247</v>
      </c>
      <c r="K2594" s="5">
        <f ca="1">VLOOKUP(CONCATENATE($F2594," ",$G2594),AllocFactorMatrix,(K$4+1),FALSE)*$E2596</f>
        <v>1014.6888920614347</v>
      </c>
      <c r="L2594" s="5">
        <f ca="1">VLOOKUP(CONCATENATE($F2594," ",$G2594),AllocFactorMatrix,(L$4+1),FALSE)*$E2596</f>
        <v>29.239519453503917</v>
      </c>
      <c r="M2594" s="5">
        <f ca="1">VLOOKUP(CONCATENATE($F2594," ",$G2594),AllocFactorMatrix,(M$4+1),FALSE)*$E2596</f>
        <v>1.4870631891353308</v>
      </c>
      <c r="N2594" s="5">
        <f t="shared" ca="1" si="1318"/>
        <v>1045.4154747040739</v>
      </c>
      <c r="O2594" s="5">
        <f ca="1">VLOOKUP(CONCATENATE($F2594," ",$G2594),AllocFactorMatrix,(O$4+1),FALSE)*$E2596</f>
        <v>937.38671408790879</v>
      </c>
      <c r="P2594" s="5">
        <f ca="1">VLOOKUP(CONCATENATE($F2594," ",$G2594),AllocFactorMatrix,(P$4+1),FALSE)*$E2596</f>
        <v>176.00986242588684</v>
      </c>
      <c r="Q2594" s="5">
        <f ca="1">VLOOKUP(CONCATENATE($F2594," ",$G2594),AllocFactorMatrix,(Q$4+1),FALSE)*$E2596</f>
        <v>77.362887048363461</v>
      </c>
      <c r="R2594" s="5">
        <f ca="1">VLOOKUP(CONCATENATE($F2594," ",$G2594),AllocFactorMatrix,(R$4+1),FALSE)*$E2596</f>
        <v>3.6276211001431222</v>
      </c>
      <c r="S2594" s="5">
        <f t="shared" ca="1" si="1319"/>
        <v>1194.3870846623024</v>
      </c>
      <c r="T2594" s="5">
        <f ca="1">VLOOKUP(CONCATENATE($F2594," ",$G2594),AllocFactorMatrix,(T$4+1),FALSE)*$E2596</f>
        <v>35.617358936361903</v>
      </c>
      <c r="U2594" s="5">
        <f ca="1">VLOOKUP(CONCATENATE($F2594," ",$G2594),AllocFactorMatrix,(U$4+1),FALSE)*$E2596</f>
        <v>611.48197478036286</v>
      </c>
      <c r="V2594" s="5">
        <f ca="1">VLOOKUP(CONCATENATE($F2594," ",$G2594),AllocFactorMatrix,(V$4+1),FALSE)*$E2596</f>
        <v>3511.3815519415493</v>
      </c>
      <c r="W2594" s="5">
        <f ca="1">VLOOKUP(CONCATENATE($F2594," ",$G2594),AllocFactorMatrix,(W$4+1),FALSE)*$E2596</f>
        <v>645.27774869226766</v>
      </c>
      <c r="X2594" s="5">
        <f t="shared" ca="1" si="1321"/>
        <v>4803.7586343505418</v>
      </c>
      <c r="Y2594" s="5">
        <f ca="1">VLOOKUP(CONCATENATE($F2594," ",$G2594),AllocFactorMatrix,(Y$4+1),FALSE)*$E2596</f>
        <v>251.04211011103573</v>
      </c>
      <c r="Z2594" s="5">
        <f ca="1">VLOOKUP(CONCATENATE($F2594," ",$G2594),AllocFactorMatrix,(Z$4+1),FALSE)*$E2596</f>
        <v>4.0990731423073763</v>
      </c>
      <c r="AA2594" s="5">
        <f t="shared" ca="1" si="1320"/>
        <v>255.14118325334312</v>
      </c>
      <c r="AB2594" s="5">
        <f ca="1">VLOOKUP(CONCATENATE($F2594," ",$G2594),AllocFactorMatrix,(AB$4+1),FALSE)*$E2596</f>
        <v>4.5724257077165964</v>
      </c>
      <c r="AC2594" s="5">
        <f ca="1">VLOOKUP(CONCATENATE($F2594," ",$G2594),AllocFactorMatrix,(AC$4+1),FALSE)*$E2596</f>
        <v>104.65464186080715</v>
      </c>
      <c r="AD2594" s="5">
        <f ca="1">VLOOKUP(CONCATENATE($F2594," ",$G2594),AllocFactorMatrix,(AD$4+1),FALSE)*$E2596</f>
        <v>19.08196097245737</v>
      </c>
    </row>
    <row r="2595" spans="4:30" hidden="1" outlineLevel="1">
      <c r="E2595" s="51"/>
      <c r="F2595" s="52" t="str">
        <f>F2596</f>
        <v>RATEBASE</v>
      </c>
      <c r="G2595" s="55" t="str">
        <f>$G$14</f>
        <v>CUSTOMER</v>
      </c>
      <c r="H2595" s="4">
        <f t="shared" ca="1" si="1317"/>
        <v>25457.401906060648</v>
      </c>
      <c r="I2595" s="5">
        <f ca="1">VLOOKUP(CONCATENATE($F2595," ",$G2595),AllocFactorMatrix,(I$4+1),FALSE)*$E2596</f>
        <v>11971.522642429898</v>
      </c>
      <c r="J2595" s="5">
        <f ca="1">VLOOKUP(CONCATENATE($F2595," ",$G2595),AllocFactorMatrix,(J$4+1),FALSE)*$E2596</f>
        <v>3088.0264441601357</v>
      </c>
      <c r="K2595" s="5">
        <f ca="1">VLOOKUP(CONCATENATE($F2595," ",$G2595),AllocFactorMatrix,(K$4+1),FALSE)*$E2596</f>
        <v>888.80493306485357</v>
      </c>
      <c r="L2595" s="5">
        <f ca="1">VLOOKUP(CONCATENATE($F2595," ",$G2595),AllocFactorMatrix,(L$4+1),FALSE)*$E2596</f>
        <v>265.22288905110514</v>
      </c>
      <c r="M2595" s="5">
        <f ca="1">VLOOKUP(CONCATENATE($F2595," ",$G2595),AllocFactorMatrix,(M$4+1),FALSE)*$E2596</f>
        <v>-9.4533060942724063</v>
      </c>
      <c r="N2595" s="5">
        <f t="shared" ca="1" si="1318"/>
        <v>1144.5745160216863</v>
      </c>
      <c r="O2595" s="5">
        <f ca="1">VLOOKUP(CONCATENATE($F2595," ",$G2595),AllocFactorMatrix,(O$4+1),FALSE)*$E2596</f>
        <v>253.2688512713062</v>
      </c>
      <c r="P2595" s="5">
        <f ca="1">VLOOKUP(CONCATENATE($F2595," ",$G2595),AllocFactorMatrix,(P$4+1),FALSE)*$E2596</f>
        <v>72.664027379389083</v>
      </c>
      <c r="Q2595" s="5">
        <f ca="1">VLOOKUP(CONCATENATE($F2595," ",$G2595),AllocFactorMatrix,(Q$4+1),FALSE)*$E2596</f>
        <v>149.98994175587967</v>
      </c>
      <c r="R2595" s="5">
        <f ca="1">VLOOKUP(CONCATENATE($F2595," ",$G2595),AllocFactorMatrix,(R$4+1),FALSE)*$E2596</f>
        <v>28.941561877524279</v>
      </c>
      <c r="S2595" s="5">
        <f t="shared" ca="1" si="1319"/>
        <v>504.86438228409924</v>
      </c>
      <c r="T2595" s="5">
        <f ca="1">VLOOKUP(CONCATENATE($F2595," ",$G2595),AllocFactorMatrix,(T$4+1),FALSE)*$E2596</f>
        <v>1.7660487691938405</v>
      </c>
      <c r="U2595" s="5">
        <f ca="1">VLOOKUP(CONCATENATE($F2595," ",$G2595),AllocFactorMatrix,(U$4+1),FALSE)*$E2596</f>
        <v>44.507766863043038</v>
      </c>
      <c r="V2595" s="5">
        <f ca="1">VLOOKUP(CONCATENATE($F2595," ",$G2595),AllocFactorMatrix,(V$4+1),FALSE)*$E2596</f>
        <v>241.68667006888566</v>
      </c>
      <c r="W2595" s="5">
        <f ca="1">VLOOKUP(CONCATENATE($F2595," ",$G2595),AllocFactorMatrix,(W$4+1),FALSE)*$E2596</f>
        <v>42.904098727860742</v>
      </c>
      <c r="X2595" s="5">
        <f t="shared" ca="1" si="1321"/>
        <v>330.86458442898328</v>
      </c>
      <c r="Y2595" s="5">
        <f ca="1">VLOOKUP(CONCATENATE($F2595," ",$G2595),AllocFactorMatrix,(Y$4+1),FALSE)*$E2596</f>
        <v>70.922906150511011</v>
      </c>
      <c r="Z2595" s="5">
        <f ca="1">VLOOKUP(CONCATENATE($F2595," ",$G2595),AllocFactorMatrix,(Z$4+1),FALSE)*$E2596</f>
        <v>1.2863251065075916</v>
      </c>
      <c r="AA2595" s="5">
        <f t="shared" ca="1" si="1320"/>
        <v>72.209231257018601</v>
      </c>
      <c r="AB2595" s="5">
        <f ca="1">VLOOKUP(CONCATENATE($F2595," ",$G2595),AllocFactorMatrix,(AB$4+1),FALSE)*$E2596</f>
        <v>1.3383624338080895</v>
      </c>
      <c r="AC2595" s="5">
        <f ca="1">VLOOKUP(CONCATENATE($F2595," ",$G2595),AllocFactorMatrix,(AC$4+1),FALSE)*$E2596</f>
        <v>7418.8412621374691</v>
      </c>
      <c r="AD2595" s="5">
        <f ca="1">VLOOKUP(CONCATENATE($F2595," ",$G2595),AllocFactorMatrix,(AD$4+1),FALSE)*$E2596</f>
        <v>925.1604809075518</v>
      </c>
    </row>
    <row r="2596" spans="4:30" collapsed="1">
      <c r="D2596" s="99" t="s">
        <v>426</v>
      </c>
      <c r="E2596" s="61">
        <v>516882</v>
      </c>
      <c r="F2596" s="61" t="s">
        <v>76</v>
      </c>
      <c r="G2596" s="55" t="str">
        <f>$G$15</f>
        <v>TOTAL</v>
      </c>
      <c r="H2596" s="4">
        <f t="shared" ca="1" si="1317"/>
        <v>516881.99999999983</v>
      </c>
      <c r="I2596" s="5">
        <f ca="1">VLOOKUP(CONCATENATE($F2596," ",$G2596),AllocFactorMatrix,(I$4+1),FALSE)*$E2596</f>
        <v>295444.47902350937</v>
      </c>
      <c r="J2596" s="5">
        <f ca="1">VLOOKUP(CONCATENATE($F2596," ",$G2596),AllocFactorMatrix,(J$4+1),FALSE)*$E2596</f>
        <v>16480.198024394558</v>
      </c>
      <c r="K2596" s="5">
        <f ca="1">VLOOKUP(CONCATENATE($F2596," ",$G2596),AllocFactorMatrix,(K$4+1),FALSE)*$E2596</f>
        <v>47209.612159032848</v>
      </c>
      <c r="L2596" s="5">
        <f ca="1">VLOOKUP(CONCATENATE($F2596," ",$G2596),AllocFactorMatrix,(L$4+1),FALSE)*$E2596</f>
        <v>1341.5313874273286</v>
      </c>
      <c r="M2596" s="5">
        <f ca="1">VLOOKUP(CONCATENATE($F2596," ",$G2596),AllocFactorMatrix,(M$4+1),FALSE)*$E2596</f>
        <v>-23.803440214150722</v>
      </c>
      <c r="N2596" s="5">
        <f t="shared" ca="1" si="1318"/>
        <v>48527.340106246025</v>
      </c>
      <c r="O2596" s="5">
        <f ca="1">VLOOKUP(CONCATENATE($F2596," ",$G2596),AllocFactorMatrix,(O$4+1),FALSE)*$E2596</f>
        <v>35083.546573429412</v>
      </c>
      <c r="P2596" s="5">
        <f ca="1">VLOOKUP(CONCATENATE($F2596," ",$G2596),AllocFactorMatrix,(P$4+1),FALSE)*$E2596</f>
        <v>5640.5373589290757</v>
      </c>
      <c r="Q2596" s="5">
        <f ca="1">VLOOKUP(CONCATENATE($F2596," ",$G2596),AllocFactorMatrix,(Q$4+1),FALSE)*$E2596</f>
        <v>1736.9261469733904</v>
      </c>
      <c r="R2596" s="5">
        <f ca="1">VLOOKUP(CONCATENATE($F2596," ",$G2596),AllocFactorMatrix,(R$4+1),FALSE)*$E2596</f>
        <v>78.334595042759616</v>
      </c>
      <c r="S2596" s="5">
        <f t="shared" ca="1" si="1319"/>
        <v>42539.344674374639</v>
      </c>
      <c r="T2596" s="5">
        <f ca="1">VLOOKUP(CONCATENATE($F2596," ",$G2596),AllocFactorMatrix,(T$4+1),FALSE)*$E2596</f>
        <v>1170.6492058258034</v>
      </c>
      <c r="U2596" s="5">
        <f ca="1">VLOOKUP(CONCATENATE($F2596," ",$G2596),AllocFactorMatrix,(U$4+1),FALSE)*$E2596</f>
        <v>17092.710669079341</v>
      </c>
      <c r="V2596" s="5">
        <f ca="1">VLOOKUP(CONCATENATE($F2596," ",$G2596),AllocFactorMatrix,(V$4+1),FALSE)*$E2596</f>
        <v>66140.328685171567</v>
      </c>
      <c r="W2596" s="5">
        <f ca="1">VLOOKUP(CONCATENATE($F2596," ",$G2596),AllocFactorMatrix,(W$4+1),FALSE)*$E2596</f>
        <v>9116.9664454540252</v>
      </c>
      <c r="X2596" s="5">
        <f t="shared" ca="1" si="1321"/>
        <v>93520.655005530745</v>
      </c>
      <c r="Y2596" s="5">
        <f ca="1">VLOOKUP(CONCATENATE($F2596," ",$G2596),AllocFactorMatrix,(Y$4+1),FALSE)*$E2596</f>
        <v>10855.52639924739</v>
      </c>
      <c r="Z2596" s="5">
        <f ca="1">VLOOKUP(CONCATENATE($F2596," ",$G2596),AllocFactorMatrix,(Z$4+1),FALSE)*$E2596</f>
        <v>174.83536500101229</v>
      </c>
      <c r="AA2596" s="5">
        <f t="shared" ca="1" si="1320"/>
        <v>11030.361764248402</v>
      </c>
      <c r="AB2596" s="5">
        <f ca="1">VLOOKUP(CONCATENATE($F2596," ",$G2596),AllocFactorMatrix,(AB$4+1),FALSE)*$E2596</f>
        <v>135.92743028446273</v>
      </c>
      <c r="AC2596" s="5">
        <f ca="1">VLOOKUP(CONCATENATE($F2596," ",$G2596),AllocFactorMatrix,(AC$4+1),FALSE)*$E2596</f>
        <v>8149.453011894082</v>
      </c>
      <c r="AD2596" s="5">
        <f ca="1">VLOOKUP(CONCATENATE($F2596," ",$G2596),AllocFactorMatrix,(AD$4+1),FALSE)*$E2596</f>
        <v>1054.2409595175698</v>
      </c>
    </row>
    <row r="2597" spans="4:30" hidden="1" outlineLevel="1">
      <c r="E2597" s="51"/>
      <c r="F2597" s="52" t="str">
        <f>F2604</f>
        <v>RATEBASE</v>
      </c>
      <c r="G2597" s="55" t="str">
        <f>$G$8</f>
        <v>PRODUCTION</v>
      </c>
      <c r="H2597" s="4">
        <f t="shared" ca="1" si="1317"/>
        <v>-11753872.986188862</v>
      </c>
      <c r="I2597" s="5">
        <f ca="1">VLOOKUP(CONCATENATE($F2597," ",$G2597),AllocFactorMatrix,(I$4+1),FALSE)*$E2604</f>
        <v>-6480314.1527805226</v>
      </c>
      <c r="J2597" s="5">
        <f ca="1">VLOOKUP(CONCATENATE($F2597," ",$G2597),AllocFactorMatrix,(J$4+1),FALSE)*$E2604</f>
        <v>-296569.64602064976</v>
      </c>
      <c r="K2597" s="5">
        <f ca="1">VLOOKUP(CONCATENATE($F2597," ",$G2597),AllocFactorMatrix,(K$4+1),FALSE)*$E2604</f>
        <v>-990104.45159338322</v>
      </c>
      <c r="L2597" s="5">
        <f ca="1">VLOOKUP(CONCATENATE($F2597," ",$G2597),AllocFactorMatrix,(L$4+1),FALSE)*$E2604</f>
        <v>-23159.821992035635</v>
      </c>
      <c r="M2597" s="5">
        <f ca="1">VLOOKUP(CONCATENATE($F2597," ",$G2597),AllocFactorMatrix,(M$4+1),FALSE)*$E2604</f>
        <v>367.62730908466449</v>
      </c>
      <c r="N2597" s="5">
        <f t="shared" ca="1" si="1318"/>
        <v>-1012896.6462763342</v>
      </c>
      <c r="O2597" s="5">
        <f ca="1">VLOOKUP(CONCATENATE($F2597," ",$G2597),AllocFactorMatrix,(O$4+1),FALSE)*$E2604</f>
        <v>-759132.83750712336</v>
      </c>
      <c r="P2597" s="5">
        <f ca="1">VLOOKUP(CONCATENATE($F2597," ",$G2597),AllocFactorMatrix,(P$4+1),FALSE)*$E2604</f>
        <v>-133633.47539785001</v>
      </c>
      <c r="Q2597" s="5">
        <f ca="1">VLOOKUP(CONCATENATE($F2597," ",$G2597),AllocFactorMatrix,(Q$4+1),FALSE)*$E2604</f>
        <v>-49433.581652473636</v>
      </c>
      <c r="R2597" s="5">
        <f ca="1">VLOOKUP(CONCATENATE($F2597," ",$G2597),AllocFactorMatrix,(R$4+1),FALSE)*$E2604</f>
        <v>-1173.0572503143383</v>
      </c>
      <c r="S2597" s="5">
        <f t="shared" ca="1" si="1319"/>
        <v>-943372.95180776145</v>
      </c>
      <c r="T2597" s="5">
        <f ca="1">VLOOKUP(CONCATENATE($F2597," ",$G2597),AllocFactorMatrix,(T$4+1),FALSE)*$E2604</f>
        <v>-24410.615878326716</v>
      </c>
      <c r="U2597" s="5">
        <f ca="1">VLOOKUP(CONCATENATE($F2597," ",$G2597),AllocFactorMatrix,(U$4+1),FALSE)*$E2604</f>
        <v>-384431.58632293442</v>
      </c>
      <c r="V2597" s="5">
        <f ca="1">VLOOKUP(CONCATENATE($F2597," ",$G2597),AllocFactorMatrix,(V$4+1),FALSE)*$E2604</f>
        <v>-2103261.9915348939</v>
      </c>
      <c r="W2597" s="5">
        <f ca="1">VLOOKUP(CONCATENATE($F2597," ",$G2597),AllocFactorMatrix,(W$4+1),FALSE)*$E2604</f>
        <v>-275054.1403083253</v>
      </c>
      <c r="X2597" s="5">
        <f ca="1">SUBTOTAL(9,T2597:W2597)</f>
        <v>-2787158.3340444802</v>
      </c>
      <c r="Y2597" s="5">
        <f ca="1">VLOOKUP(CONCATENATE($F2597," ",$G2597),AllocFactorMatrix,(Y$4+1),FALSE)*$E2604</f>
        <v>-226199.34563707927</v>
      </c>
      <c r="Z2597" s="5">
        <f ca="1">VLOOKUP(CONCATENATE($F2597," ",$G2597),AllocFactorMatrix,(Z$4+1),FALSE)*$E2604</f>
        <v>-4699.6717000000408</v>
      </c>
      <c r="AA2597" s="5">
        <f t="shared" ca="1" si="1320"/>
        <v>-230899.01733707931</v>
      </c>
      <c r="AB2597" s="5">
        <f ca="1">VLOOKUP(CONCATENATE($F2597," ",$G2597),AllocFactorMatrix,(AB$4+1),FALSE)*$E2604</f>
        <v>-2662.2379220333041</v>
      </c>
      <c r="AC2597" s="5">
        <f ca="1">VLOOKUP(CONCATENATE($F2597," ",$G2597),AllocFactorMatrix,(AC$4+1),FALSE)*$E2604</f>
        <v>0</v>
      </c>
      <c r="AD2597" s="5">
        <f ca="1">VLOOKUP(CONCATENATE($F2597," ",$G2597),AllocFactorMatrix,(AD$4+1),FALSE)*$E2604</f>
        <v>0</v>
      </c>
    </row>
    <row r="2598" spans="4:30" hidden="1" outlineLevel="1">
      <c r="E2598" s="51"/>
      <c r="F2598" s="52" t="str">
        <f>F2604</f>
        <v>RATEBASE</v>
      </c>
      <c r="G2598" s="55" t="str">
        <f>$G$9</f>
        <v>BULKTRAN</v>
      </c>
      <c r="H2598" s="4">
        <f t="shared" ca="1" si="1317"/>
        <v>-5377075.3706011884</v>
      </c>
      <c r="I2598" s="5">
        <f ca="1">VLOOKUP(CONCATENATE($F2598," ",$G2598),AllocFactorMatrix,(I$4+1),FALSE)*$E2604</f>
        <v>-2625225.4440418058</v>
      </c>
      <c r="J2598" s="5">
        <f ca="1">VLOOKUP(CONCATENATE($F2598," ",$G2598),AllocFactorMatrix,(J$4+1),FALSE)*$E2604</f>
        <v>-129003.35648291254</v>
      </c>
      <c r="K2598" s="5">
        <f ca="1">VLOOKUP(CONCATENATE($F2598," ",$G2598),AllocFactorMatrix,(K$4+1),FALSE)*$E2604</f>
        <v>-479416.04063382815</v>
      </c>
      <c r="L2598" s="5">
        <f ca="1">VLOOKUP(CONCATENATE($F2598," ",$G2598),AllocFactorMatrix,(L$4+1),FALSE)*$E2604</f>
        <v>-13978.724194903058</v>
      </c>
      <c r="M2598" s="5">
        <f ca="1">VLOOKUP(CONCATENATE($F2598," ",$G2598),AllocFactorMatrix,(M$4+1),FALSE)*$E2604</f>
        <v>399.61820446172464</v>
      </c>
      <c r="N2598" s="5">
        <f t="shared" ca="1" si="1318"/>
        <v>-492995.14662426949</v>
      </c>
      <c r="O2598" s="5">
        <f ca="1">VLOOKUP(CONCATENATE($F2598," ",$G2598),AllocFactorMatrix,(O$4+1),FALSE)*$E2604</f>
        <v>-367628.52813766967</v>
      </c>
      <c r="P2598" s="5">
        <f ca="1">VLOOKUP(CONCATENATE($F2598," ",$G2598),AllocFactorMatrix,(P$4+1),FALSE)*$E2604</f>
        <v>-66263.988196763021</v>
      </c>
      <c r="Q2598" s="5">
        <f ca="1">VLOOKUP(CONCATENATE($F2598," ",$G2598),AllocFactorMatrix,(Q$4+1),FALSE)*$E2604</f>
        <v>-28397.089067563731</v>
      </c>
      <c r="R2598" s="5">
        <f ca="1">VLOOKUP(CONCATENATE($F2598," ",$G2598),AllocFactorMatrix,(R$4+1),FALSE)*$E2604</f>
        <v>-1411.6131085493778</v>
      </c>
      <c r="S2598" s="5">
        <f t="shared" ca="1" si="1319"/>
        <v>-463701.21851054579</v>
      </c>
      <c r="T2598" s="5">
        <f ca="1">VLOOKUP(CONCATENATE($F2598," ",$G2598),AllocFactorMatrix,(T$4+1),FALSE)*$E2604</f>
        <v>-13022.7271671749</v>
      </c>
      <c r="U2598" s="5">
        <f ca="1">VLOOKUP(CONCATENATE($F2598," ",$G2598),AllocFactorMatrix,(U$4+1),FALSE)*$E2604</f>
        <v>-210514.09154495987</v>
      </c>
      <c r="V2598" s="5">
        <f ca="1">VLOOKUP(CONCATENATE($F2598," ",$G2598),AllocFactorMatrix,(V$4+1),FALSE)*$E2604</f>
        <v>-1123896.2634834521</v>
      </c>
      <c r="W2598" s="5">
        <f ca="1">VLOOKUP(CONCATENATE($F2598," ",$G2598),AllocFactorMatrix,(W$4+1),FALSE)*$E2604</f>
        <v>-200974.12489771072</v>
      </c>
      <c r="X2598" s="5">
        <f t="shared" ref="X2598:X2604" ca="1" si="1322">SUBTOTAL(9,T2598:W2598)</f>
        <v>-1548407.2070932977</v>
      </c>
      <c r="Y2598" s="5">
        <f ca="1">VLOOKUP(CONCATENATE($F2598," ",$G2598),AllocFactorMatrix,(Y$4+1),FALSE)*$E2604</f>
        <v>-114339.74342263027</v>
      </c>
      <c r="Z2598" s="5">
        <f ca="1">VLOOKUP(CONCATENATE($F2598," ",$G2598),AllocFactorMatrix,(Z$4+1),FALSE)*$E2604</f>
        <v>-1917.5709175948186</v>
      </c>
      <c r="AA2598" s="5">
        <f t="shared" ca="1" si="1320"/>
        <v>-116257.31434022509</v>
      </c>
      <c r="AB2598" s="5">
        <f ca="1">VLOOKUP(CONCATENATE($F2598," ",$G2598),AllocFactorMatrix,(AB$4+1),FALSE)*$E2604</f>
        <v>-1485.6835081326585</v>
      </c>
      <c r="AC2598" s="5">
        <f ca="1">VLOOKUP(CONCATENATE($F2598," ",$G2598),AllocFactorMatrix,(AC$4+1),FALSE)*$E2604</f>
        <v>0</v>
      </c>
      <c r="AD2598" s="5">
        <f ca="1">VLOOKUP(CONCATENATE($F2598," ",$G2598),AllocFactorMatrix,(AD$4+1),FALSE)*$E2604</f>
        <v>0</v>
      </c>
    </row>
    <row r="2599" spans="4:30" hidden="1" outlineLevel="1">
      <c r="E2599" s="51"/>
      <c r="F2599" s="52" t="str">
        <f>F2604</f>
        <v>RATEBASE</v>
      </c>
      <c r="G2599" s="55" t="str">
        <f>$G$10</f>
        <v>SUBTRAN</v>
      </c>
      <c r="H2599" s="4">
        <f t="shared" ca="1" si="1317"/>
        <v>-1128451.1104095869</v>
      </c>
      <c r="I2599" s="5">
        <f ca="1">VLOOKUP(CONCATENATE($F2599," ",$G2599),AllocFactorMatrix,(I$4+1),FALSE)*$E2604</f>
        <v>-544022.49116538209</v>
      </c>
      <c r="J2599" s="5">
        <f ca="1">VLOOKUP(CONCATENATE($F2599," ",$G2599),AllocFactorMatrix,(J$4+1),FALSE)*$E2604</f>
        <v>-26091.752721964502</v>
      </c>
      <c r="K2599" s="5">
        <f ca="1">VLOOKUP(CONCATENATE($F2599," ",$G2599),AllocFactorMatrix,(K$4+1),FALSE)*$E2604</f>
        <v>-96369.84620724972</v>
      </c>
      <c r="L2599" s="5">
        <f ca="1">VLOOKUP(CONCATENATE($F2599," ",$G2599),AllocFactorMatrix,(L$4+1),FALSE)*$E2604</f>
        <v>-2747.1201596048732</v>
      </c>
      <c r="M2599" s="5">
        <f ca="1">VLOOKUP(CONCATENATE($F2599," ",$G2599),AllocFactorMatrix,(M$4+1),FALSE)*$E2604</f>
        <v>127.18398255130289</v>
      </c>
      <c r="N2599" s="5">
        <f t="shared" ca="1" si="1318"/>
        <v>-98989.782384303297</v>
      </c>
      <c r="O2599" s="5">
        <f ca="1">VLOOKUP(CONCATENATE($F2599," ",$G2599),AllocFactorMatrix,(O$4+1),FALSE)*$E2604</f>
        <v>-73478.032738303664</v>
      </c>
      <c r="P2599" s="5">
        <f ca="1">VLOOKUP(CONCATENATE($F2599," ",$G2599),AllocFactorMatrix,(P$4+1),FALSE)*$E2604</f>
        <v>-13192.711166312727</v>
      </c>
      <c r="Q2599" s="5">
        <f ca="1">VLOOKUP(CONCATENATE($F2599," ",$G2599),AllocFactorMatrix,(Q$4+1),FALSE)*$E2604</f>
        <v>-7424.7489067733313</v>
      </c>
      <c r="R2599" s="5">
        <f ca="1">VLOOKUP(CONCATENATE($F2599," ",$G2599),AllocFactorMatrix,(R$4+1),FALSE)*$E2604</f>
        <v>0</v>
      </c>
      <c r="S2599" s="5">
        <f t="shared" ca="1" si="1319"/>
        <v>-94095.492811389719</v>
      </c>
      <c r="T2599" s="5">
        <f ca="1">VLOOKUP(CONCATENATE($F2599," ",$G2599),AllocFactorMatrix,(T$4+1),FALSE)*$E2604</f>
        <v>-2603.4862477065858</v>
      </c>
      <c r="U2599" s="5">
        <f ca="1">VLOOKUP(CONCATENATE($F2599," ",$G2599),AllocFactorMatrix,(U$4+1),FALSE)*$E2604</f>
        <v>-42076.400167879423</v>
      </c>
      <c r="V2599" s="5">
        <f ca="1">VLOOKUP(CONCATENATE($F2599," ",$G2599),AllocFactorMatrix,(V$4+1),FALSE)*$E2604</f>
        <v>-296255.94827771507</v>
      </c>
      <c r="W2599" s="5">
        <f ca="1">VLOOKUP(CONCATENATE($F2599," ",$G2599),AllocFactorMatrix,(W$4+1),FALSE)*$E2604</f>
        <v>0</v>
      </c>
      <c r="X2599" s="5">
        <f t="shared" ca="1" si="1322"/>
        <v>-340935.83469330106</v>
      </c>
      <c r="Y2599" s="5">
        <f ca="1">VLOOKUP(CONCATENATE($F2599," ",$G2599),AllocFactorMatrix,(Y$4+1),FALSE)*$E2604</f>
        <v>-22410.367415141853</v>
      </c>
      <c r="Z2599" s="5">
        <f ca="1">VLOOKUP(CONCATENATE($F2599," ",$G2599),AllocFactorMatrix,(Z$4+1),FALSE)*$E2604</f>
        <v>-374.07646589607782</v>
      </c>
      <c r="AA2599" s="5">
        <f t="shared" ca="1" si="1320"/>
        <v>-22784.443881037929</v>
      </c>
      <c r="AB2599" s="5">
        <f ca="1">VLOOKUP(CONCATENATE($F2599," ",$G2599),AllocFactorMatrix,(AB$4+1),FALSE)*$E2604</f>
        <v>-299.67215004349418</v>
      </c>
      <c r="AC2599" s="5">
        <f ca="1">VLOOKUP(CONCATENATE($F2599," ",$G2599),AllocFactorMatrix,(AC$4+1),FALSE)*$E2604</f>
        <v>-1012.0050637419428</v>
      </c>
      <c r="AD2599" s="5">
        <f ca="1">VLOOKUP(CONCATENATE($F2599," ",$G2599),AllocFactorMatrix,(AD$4+1),FALSE)*$E2604</f>
        <v>-219.63553842320061</v>
      </c>
    </row>
    <row r="2600" spans="4:30" hidden="1" outlineLevel="1">
      <c r="E2600" s="51"/>
      <c r="F2600" s="52" t="str">
        <f>F2604</f>
        <v>RATEBASE</v>
      </c>
      <c r="G2600" s="55" t="str">
        <f>$G$11</f>
        <v>DISTPRI</v>
      </c>
      <c r="H2600" s="4">
        <f t="shared" ca="1" si="1317"/>
        <v>-5826734.1642139154</v>
      </c>
      <c r="I2600" s="5">
        <f ca="1">VLOOKUP(CONCATENATE($F2600," ",$G2600),AllocFactorMatrix,(I$4+1),FALSE)*$E2604</f>
        <v>-3881586.1250714352</v>
      </c>
      <c r="J2600" s="5">
        <f ca="1">VLOOKUP(CONCATENATE($F2600," ",$G2600),AllocFactorMatrix,(J$4+1),FALSE)*$E2604</f>
        <v>-181877.18240978621</v>
      </c>
      <c r="K2600" s="5">
        <f ca="1">VLOOKUP(CONCATENATE($F2600," ",$G2600),AllocFactorMatrix,(K$4+1),FALSE)*$E2604</f>
        <v>-669319.53387313988</v>
      </c>
      <c r="L2600" s="5">
        <f ca="1">VLOOKUP(CONCATENATE($F2600," ",$G2600),AllocFactorMatrix,(L$4+1),FALSE)*$E2604</f>
        <v>-19249.12631429897</v>
      </c>
      <c r="M2600" s="5">
        <f ca="1">VLOOKUP(CONCATENATE($F2600," ",$G2600),AllocFactorMatrix,(M$4+1),FALSE)*$E2604</f>
        <v>0</v>
      </c>
      <c r="N2600" s="5">
        <f t="shared" ca="1" si="1318"/>
        <v>-688568.66018743883</v>
      </c>
      <c r="O2600" s="5">
        <f ca="1">VLOOKUP(CONCATENATE($F2600," ",$G2600),AllocFactorMatrix,(O$4+1),FALSE)*$E2604</f>
        <v>-506039.8848470872</v>
      </c>
      <c r="P2600" s="5">
        <f ca="1">VLOOKUP(CONCATENATE($F2600," ",$G2600),AllocFactorMatrix,(P$4+1),FALSE)*$E2604</f>
        <v>-91423.410036757545</v>
      </c>
      <c r="Q2600" s="5">
        <f ca="1">VLOOKUP(CONCATENATE($F2600," ",$G2600),AllocFactorMatrix,(Q$4+1),FALSE)*$E2604</f>
        <v>0</v>
      </c>
      <c r="R2600" s="5">
        <f ca="1">VLOOKUP(CONCATENATE($F2600," ",$G2600),AllocFactorMatrix,(R$4+1),FALSE)*$E2604</f>
        <v>0</v>
      </c>
      <c r="S2600" s="5">
        <f t="shared" ca="1" si="1319"/>
        <v>-597463.29488384479</v>
      </c>
      <c r="T2600" s="5">
        <f ca="1">VLOOKUP(CONCATENATE($F2600," ",$G2600),AllocFactorMatrix,(T$4+1),FALSE)*$E2604</f>
        <v>-18272.190542122145</v>
      </c>
      <c r="U2600" s="5">
        <f ca="1">VLOOKUP(CONCATENATE($F2600," ",$G2600),AllocFactorMatrix,(U$4+1),FALSE)*$E2604</f>
        <v>-291266.41454098397</v>
      </c>
      <c r="V2600" s="5">
        <f ca="1">VLOOKUP(CONCATENATE($F2600," ",$G2600),AllocFactorMatrix,(V$4+1),FALSE)*$E2604</f>
        <v>0</v>
      </c>
      <c r="W2600" s="5">
        <f ca="1">VLOOKUP(CONCATENATE($F2600," ",$G2600),AllocFactorMatrix,(W$4+1),FALSE)*$E2604</f>
        <v>0</v>
      </c>
      <c r="X2600" s="5">
        <f t="shared" ca="1" si="1322"/>
        <v>-309538.60508310609</v>
      </c>
      <c r="Y2600" s="5">
        <f ca="1">VLOOKUP(CONCATENATE($F2600," ",$G2600),AllocFactorMatrix,(Y$4+1),FALSE)*$E2604</f>
        <v>-154369.93734783537</v>
      </c>
      <c r="Z2600" s="5">
        <f ca="1">VLOOKUP(CONCATENATE($F2600," ",$G2600),AllocFactorMatrix,(Z$4+1),FALSE)*$E2604</f>
        <v>-2578.6222021227059</v>
      </c>
      <c r="AA2600" s="5">
        <f t="shared" ca="1" si="1320"/>
        <v>-156948.55954995807</v>
      </c>
      <c r="AB2600" s="5">
        <f ca="1">VLOOKUP(CONCATENATE($F2600," ",$G2600),AllocFactorMatrix,(AB$4+1),FALSE)*$E2604</f>
        <v>-2089.2252790653447</v>
      </c>
      <c r="AC2600" s="5">
        <f ca="1">VLOOKUP(CONCATENATE($F2600," ",$G2600),AllocFactorMatrix,(AC$4+1),FALSE)*$E2604</f>
        <v>-7120.2607391350157</v>
      </c>
      <c r="AD2600" s="5">
        <f ca="1">VLOOKUP(CONCATENATE($F2600," ",$G2600),AllocFactorMatrix,(AD$4+1),FALSE)*$E2604</f>
        <v>-1542.2510101469404</v>
      </c>
    </row>
    <row r="2601" spans="4:30" hidden="1" outlineLevel="1">
      <c r="E2601" s="51"/>
      <c r="F2601" s="52" t="str">
        <f>F2604</f>
        <v>RATEBASE</v>
      </c>
      <c r="G2601" s="55" t="str">
        <f>$G$12</f>
        <v>DISTSEC</v>
      </c>
      <c r="H2601" s="4">
        <f t="shared" ca="1" si="1317"/>
        <v>-2959978.7521391581</v>
      </c>
      <c r="I2601" s="5">
        <f ca="1">VLOOKUP(CONCATENATE($F2601," ",$G2601),AllocFactorMatrix,(I$4+1),FALSE)*$E2604</f>
        <v>-2207062.3959226119</v>
      </c>
      <c r="J2601" s="5">
        <f ca="1">VLOOKUP(CONCATENATE($F2601," ",$G2601),AllocFactorMatrix,(J$4+1),FALSE)*$E2604</f>
        <v>-105773.2684300017</v>
      </c>
      <c r="K2601" s="5">
        <f ca="1">VLOOKUP(CONCATENATE($F2601," ",$G2601),AllocFactorMatrix,(K$4+1),FALSE)*$E2604</f>
        <v>-323521.18350080831</v>
      </c>
      <c r="L2601" s="5">
        <f ca="1">VLOOKUP(CONCATENATE($F2601," ",$G2601),AllocFactorMatrix,(L$4+1),FALSE)*$E2604</f>
        <v>0</v>
      </c>
      <c r="M2601" s="5">
        <f ca="1">VLOOKUP(CONCATENATE($F2601," ",$G2601),AllocFactorMatrix,(M$4+1),FALSE)*$E2604</f>
        <v>0</v>
      </c>
      <c r="N2601" s="5">
        <f t="shared" ca="1" si="1318"/>
        <v>-323521.18350080831</v>
      </c>
      <c r="O2601" s="5">
        <f ca="1">VLOOKUP(CONCATENATE($F2601," ",$G2601),AllocFactorMatrix,(O$4+1),FALSE)*$E2604</f>
        <v>-207872.62345780115</v>
      </c>
      <c r="P2601" s="5">
        <f ca="1">VLOOKUP(CONCATENATE($F2601," ",$G2601),AllocFactorMatrix,(P$4+1),FALSE)*$E2604</f>
        <v>0</v>
      </c>
      <c r="Q2601" s="5">
        <f ca="1">VLOOKUP(CONCATENATE($F2601," ",$G2601),AllocFactorMatrix,(Q$4+1),FALSE)*$E2604</f>
        <v>0</v>
      </c>
      <c r="R2601" s="5">
        <f ca="1">VLOOKUP(CONCATENATE($F2601," ",$G2601),AllocFactorMatrix,(R$4+1),FALSE)*$E2604</f>
        <v>0</v>
      </c>
      <c r="S2601" s="5">
        <f t="shared" ca="1" si="1319"/>
        <v>-207872.62345780115</v>
      </c>
      <c r="T2601" s="5">
        <f ca="1">VLOOKUP(CONCATENATE($F2601," ",$G2601),AllocFactorMatrix,(T$4+1),FALSE)*$E2604</f>
        <v>-5693.8676061581464</v>
      </c>
      <c r="U2601" s="5">
        <f ca="1">VLOOKUP(CONCATENATE($F2601," ",$G2601),AllocFactorMatrix,(U$4+1),FALSE)*$E2604</f>
        <v>0</v>
      </c>
      <c r="V2601" s="5">
        <f ca="1">VLOOKUP(CONCATENATE($F2601," ",$G2601),AllocFactorMatrix,(V$4+1),FALSE)*$E2604</f>
        <v>0</v>
      </c>
      <c r="W2601" s="5">
        <f ca="1">VLOOKUP(CONCATENATE($F2601," ",$G2601),AllocFactorMatrix,(W$4+1),FALSE)*$E2604</f>
        <v>0</v>
      </c>
      <c r="X2601" s="5">
        <f t="shared" ca="1" si="1322"/>
        <v>-5693.8676061581464</v>
      </c>
      <c r="Y2601" s="5">
        <f ca="1">VLOOKUP(CONCATENATE($F2601," ",$G2601),AllocFactorMatrix,(Y$4+1),FALSE)*$E2604</f>
        <v>-77579.30043907871</v>
      </c>
      <c r="Z2601" s="5">
        <f ca="1">VLOOKUP(CONCATENATE($F2601," ",$G2601),AllocFactorMatrix,(Z$4+1),FALSE)*$E2604</f>
        <v>0</v>
      </c>
      <c r="AA2601" s="5">
        <f t="shared" ca="1" si="1320"/>
        <v>-77579.30043907871</v>
      </c>
      <c r="AB2601" s="5">
        <f ca="1">VLOOKUP(CONCATENATE($F2601," ",$G2601),AllocFactorMatrix,(AB$4+1),FALSE)*$E2604</f>
        <v>-806.06621358062057</v>
      </c>
      <c r="AC2601" s="5">
        <f ca="1">VLOOKUP(CONCATENATE($F2601," ",$G2601),AllocFactorMatrix,(AC$4+1),FALSE)*$E2604</f>
        <v>-27219.601681615895</v>
      </c>
      <c r="AD2601" s="5">
        <f ca="1">VLOOKUP(CONCATENATE($F2601," ",$G2601),AllocFactorMatrix,(AD$4+1),FALSE)*$E2604</f>
        <v>-4450.4448875016469</v>
      </c>
    </row>
    <row r="2602" spans="4:30" hidden="1" outlineLevel="1">
      <c r="E2602" s="51"/>
      <c r="F2602" s="52" t="str">
        <f>F2604</f>
        <v>RATEBASE</v>
      </c>
      <c r="G2602" s="55" t="str">
        <f>$G$13</f>
        <v>ENERGY</v>
      </c>
      <c r="H2602" s="4">
        <f t="shared" ca="1" si="1317"/>
        <v>-707829.62189354387</v>
      </c>
      <c r="I2602" s="5">
        <f ca="1">VLOOKUP(CONCATENATE($F2602," ",$G2602),AllocFactorMatrix,(I$4+1),FALSE)*$E2604</f>
        <v>-271350.2107819923</v>
      </c>
      <c r="J2602" s="5">
        <f ca="1">VLOOKUP(CONCATENATE($F2602," ",$G2602),AllocFactorMatrix,(J$4+1),FALSE)*$E2604</f>
        <v>-17027.791022025802</v>
      </c>
      <c r="K2602" s="5">
        <f ca="1">VLOOKUP(CONCATENATE($F2602," ",$G2602),AllocFactorMatrix,(K$4+1),FALSE)*$E2604</f>
        <v>-57306.078639678271</v>
      </c>
      <c r="L2602" s="5">
        <f ca="1">VLOOKUP(CONCATENATE($F2602," ",$G2602),AllocFactorMatrix,(L$4+1),FALSE)*$E2604</f>
        <v>-1651.3457615415073</v>
      </c>
      <c r="M2602" s="5">
        <f ca="1">VLOOKUP(CONCATENATE($F2602," ",$G2602),AllocFactorMatrix,(M$4+1),FALSE)*$E2604</f>
        <v>-83.98412629277162</v>
      </c>
      <c r="N2602" s="5">
        <f t="shared" ca="1" si="1318"/>
        <v>-59041.408527512554</v>
      </c>
      <c r="O2602" s="5">
        <f ca="1">VLOOKUP(CONCATENATE($F2602," ",$G2602),AllocFactorMatrix,(O$4+1),FALSE)*$E2604</f>
        <v>-52940.322076630109</v>
      </c>
      <c r="P2602" s="5">
        <f ca="1">VLOOKUP(CONCATENATE($F2602," ",$G2602),AllocFactorMatrix,(P$4+1),FALSE)*$E2604</f>
        <v>-9940.421242855331</v>
      </c>
      <c r="Q2602" s="5">
        <f ca="1">VLOOKUP(CONCATENATE($F2602," ",$G2602),AllocFactorMatrix,(Q$4+1),FALSE)*$E2604</f>
        <v>-4369.1851991986177</v>
      </c>
      <c r="R2602" s="5">
        <f ca="1">VLOOKUP(CONCATENATE($F2602," ",$G2602),AllocFactorMatrix,(R$4+1),FALSE)*$E2604</f>
        <v>-204.87534816452049</v>
      </c>
      <c r="S2602" s="5">
        <f t="shared" ca="1" si="1319"/>
        <v>-67454.803866848582</v>
      </c>
      <c r="T2602" s="5">
        <f ca="1">VLOOKUP(CONCATENATE($F2602," ",$G2602),AllocFactorMatrix,(T$4+1),FALSE)*$E2604</f>
        <v>-2011.5438220656351</v>
      </c>
      <c r="U2602" s="5">
        <f ca="1">VLOOKUP(CONCATENATE($F2602," ",$G2602),AllocFactorMatrix,(U$4+1),FALSE)*$E2604</f>
        <v>-34534.362608739029</v>
      </c>
      <c r="V2602" s="5">
        <f ca="1">VLOOKUP(CONCATENATE($F2602," ",$G2602),AllocFactorMatrix,(V$4+1),FALSE)*$E2604</f>
        <v>-198310.54515702222</v>
      </c>
      <c r="W2602" s="5">
        <f ca="1">VLOOKUP(CONCATENATE($F2602," ",$G2602),AllocFactorMatrix,(W$4+1),FALSE)*$E2604</f>
        <v>-36443.02968160883</v>
      </c>
      <c r="X2602" s="5">
        <f t="shared" ca="1" si="1322"/>
        <v>-271299.48126943572</v>
      </c>
      <c r="Y2602" s="5">
        <f ca="1">VLOOKUP(CONCATENATE($F2602," ",$G2602),AllocFactorMatrix,(Y$4+1),FALSE)*$E2604</f>
        <v>-14177.980084779292</v>
      </c>
      <c r="Z2602" s="5">
        <f ca="1">VLOOKUP(CONCATENATE($F2602," ",$G2602),AllocFactorMatrix,(Z$4+1),FALSE)*$E2604</f>
        <v>-231.50131008691224</v>
      </c>
      <c r="AA2602" s="5">
        <f t="shared" ca="1" si="1320"/>
        <v>-14409.481394866205</v>
      </c>
      <c r="AB2602" s="5">
        <f ca="1">VLOOKUP(CONCATENATE($F2602," ",$G2602),AllocFactorMatrix,(AB$4+1),FALSE)*$E2604</f>
        <v>-258.23460691302148</v>
      </c>
      <c r="AC2602" s="5">
        <f ca="1">VLOOKUP(CONCATENATE($F2602," ",$G2602),AllocFactorMatrix,(AC$4+1),FALSE)*$E2604</f>
        <v>-5910.5280282497361</v>
      </c>
      <c r="AD2602" s="5">
        <f ca="1">VLOOKUP(CONCATENATE($F2602," ",$G2602),AllocFactorMatrix,(AD$4+1),FALSE)*$E2604</f>
        <v>-1077.6823956999685</v>
      </c>
    </row>
    <row r="2603" spans="4:30" hidden="1" outlineLevel="1">
      <c r="E2603" s="51"/>
      <c r="F2603" s="52" t="str">
        <f>F2604</f>
        <v>RATEBASE</v>
      </c>
      <c r="G2603" s="55" t="str">
        <f>$G$14</f>
        <v>CUSTOMER</v>
      </c>
      <c r="H2603" s="4">
        <f t="shared" ca="1" si="1317"/>
        <v>-1437744.9945537392</v>
      </c>
      <c r="I2603" s="5">
        <f ca="1">VLOOKUP(CONCATENATE($F2603," ",$G2603),AllocFactorMatrix,(I$4+1),FALSE)*$E2604</f>
        <v>-676109.71535326529</v>
      </c>
      <c r="J2603" s="5">
        <f ca="1">VLOOKUP(CONCATENATE($F2603," ",$G2603),AllocFactorMatrix,(J$4+1),FALSE)*$E2604</f>
        <v>-174400.92981695174</v>
      </c>
      <c r="K2603" s="5">
        <f ca="1">VLOOKUP(CONCATENATE($F2603," ",$G2603),AllocFactorMatrix,(K$4+1),FALSE)*$E2604</f>
        <v>-50196.593052350741</v>
      </c>
      <c r="L2603" s="5">
        <f ca="1">VLOOKUP(CONCATENATE($F2603," ",$G2603),AllocFactorMatrix,(L$4+1),FALSE)*$E2604</f>
        <v>-14978.860866533538</v>
      </c>
      <c r="M2603" s="5">
        <f ca="1">VLOOKUP(CONCATENATE($F2603," ",$G2603),AllocFactorMatrix,(M$4+1),FALSE)*$E2604</f>
        <v>533.88965492935051</v>
      </c>
      <c r="N2603" s="5">
        <f t="shared" ca="1" si="1318"/>
        <v>-64641.564263954926</v>
      </c>
      <c r="O2603" s="5">
        <f ca="1">VLOOKUP(CONCATENATE($F2603," ",$G2603),AllocFactorMatrix,(O$4+1),FALSE)*$E2604</f>
        <v>-14303.738635049243</v>
      </c>
      <c r="P2603" s="5">
        <f ca="1">VLOOKUP(CONCATENATE($F2603," ",$G2603),AllocFactorMatrix,(P$4+1),FALSE)*$E2604</f>
        <v>-4103.8100444947913</v>
      </c>
      <c r="Q2603" s="5">
        <f ca="1">VLOOKUP(CONCATENATE($F2603," ",$G2603),AllocFactorMatrix,(Q$4+1),FALSE)*$E2604</f>
        <v>-8470.9071565383783</v>
      </c>
      <c r="R2603" s="5">
        <f ca="1">VLOOKUP(CONCATENATE($F2603," ",$G2603),AllocFactorMatrix,(R$4+1),FALSE)*$E2604</f>
        <v>-1634.5181600826129</v>
      </c>
      <c r="S2603" s="5">
        <f t="shared" ca="1" si="1319"/>
        <v>-28512.973996165027</v>
      </c>
      <c r="T2603" s="5">
        <f ca="1">VLOOKUP(CONCATENATE($F2603," ",$G2603),AllocFactorMatrix,(T$4+1),FALSE)*$E2604</f>
        <v>-99.740255797342201</v>
      </c>
      <c r="U2603" s="5">
        <f ca="1">VLOOKUP(CONCATENATE($F2603," ",$G2603),AllocFactorMatrix,(U$4+1),FALSE)*$E2604</f>
        <v>-2513.6429578412949</v>
      </c>
      <c r="V2603" s="5">
        <f ca="1">VLOOKUP(CONCATENATE($F2603," ",$G2603),AllocFactorMatrix,(V$4+1),FALSE)*$E2604</f>
        <v>-13649.617562080279</v>
      </c>
      <c r="W2603" s="5">
        <f ca="1">VLOOKUP(CONCATENATE($F2603," ",$G2603),AllocFactorMatrix,(W$4+1),FALSE)*$E2604</f>
        <v>-2423.0733921490955</v>
      </c>
      <c r="X2603" s="5">
        <f t="shared" ca="1" si="1322"/>
        <v>-18686.074167868013</v>
      </c>
      <c r="Y2603" s="5">
        <f ca="1">VLOOKUP(CONCATENATE($F2603," ",$G2603),AllocFactorMatrix,(Y$4+1),FALSE)*$E2604</f>
        <v>-4005.4776089631528</v>
      </c>
      <c r="Z2603" s="5">
        <f ca="1">VLOOKUP(CONCATENATE($F2603," ",$G2603),AllocFactorMatrix,(Z$4+1),FALSE)*$E2604</f>
        <v>-72.647141686905869</v>
      </c>
      <c r="AA2603" s="5">
        <f t="shared" ca="1" si="1320"/>
        <v>-4078.1247506500586</v>
      </c>
      <c r="AB2603" s="5">
        <f ca="1">VLOOKUP(CONCATENATE($F2603," ",$G2603),AllocFactorMatrix,(AB$4+1),FALSE)*$E2604</f>
        <v>-75.586027875383493</v>
      </c>
      <c r="AC2603" s="5">
        <f ca="1">VLOOKUP(CONCATENATE($F2603," ",$G2603),AllocFactorMatrix,(AC$4+1),FALSE)*$E2604</f>
        <v>-418990.19897578546</v>
      </c>
      <c r="AD2603" s="5">
        <f ca="1">VLOOKUP(CONCATENATE($F2603," ",$G2603),AllocFactorMatrix,(AD$4+1),FALSE)*$E2604</f>
        <v>-52249.82720122335</v>
      </c>
    </row>
    <row r="2604" spans="4:30" collapsed="1">
      <c r="D2604" s="1" t="s">
        <v>239</v>
      </c>
      <c r="E2604" s="61">
        <v>-29191687</v>
      </c>
      <c r="F2604" s="61" t="s">
        <v>76</v>
      </c>
      <c r="G2604" s="55" t="str">
        <f>$G$15</f>
        <v>TOTAL</v>
      </c>
      <c r="H2604" s="4">
        <f t="shared" ca="1" si="1317"/>
        <v>-29191686.999999989</v>
      </c>
      <c r="I2604" s="5">
        <f ca="1">VLOOKUP(CONCATENATE($F2604," ",$G2604),AllocFactorMatrix,(I$4+1),FALSE)*$E2604</f>
        <v>-16685670.535117012</v>
      </c>
      <c r="J2604" s="5">
        <f ca="1">VLOOKUP(CONCATENATE($F2604," ",$G2604),AllocFactorMatrix,(J$4+1),FALSE)*$E2604</f>
        <v>-930743.92690429208</v>
      </c>
      <c r="K2604" s="5">
        <f ca="1">VLOOKUP(CONCATENATE($F2604," ",$G2604),AllocFactorMatrix,(K$4+1),FALSE)*$E2604</f>
        <v>-2666233.7275004373</v>
      </c>
      <c r="L2604" s="5">
        <f ca="1">VLOOKUP(CONCATENATE($F2604," ",$G2604),AllocFactorMatrix,(L$4+1),FALSE)*$E2604</f>
        <v>-75764.999288917606</v>
      </c>
      <c r="M2604" s="5">
        <f ca="1">VLOOKUP(CONCATENATE($F2604," ",$G2604),AllocFactorMatrix,(M$4+1),FALSE)*$E2604</f>
        <v>1344.3350247342737</v>
      </c>
      <c r="N2604" s="5">
        <f t="shared" ca="1" si="1318"/>
        <v>-2740654.3917646203</v>
      </c>
      <c r="O2604" s="5">
        <f ca="1">VLOOKUP(CONCATENATE($F2604," ",$G2604),AllocFactorMatrix,(O$4+1),FALSE)*$E2604</f>
        <v>-1981395.9673996656</v>
      </c>
      <c r="P2604" s="5">
        <f ca="1">VLOOKUP(CONCATENATE($F2604," ",$G2604),AllocFactorMatrix,(P$4+1),FALSE)*$E2604</f>
        <v>-318557.81608503341</v>
      </c>
      <c r="Q2604" s="5">
        <f ca="1">VLOOKUP(CONCATENATE($F2604," ",$G2604),AllocFactorMatrix,(Q$4+1),FALSE)*$E2604</f>
        <v>-98095.511982547687</v>
      </c>
      <c r="R2604" s="5">
        <f ca="1">VLOOKUP(CONCATENATE($F2604," ",$G2604),AllocFactorMatrix,(R$4+1),FALSE)*$E2604</f>
        <v>-4424.06386711085</v>
      </c>
      <c r="S2604" s="5">
        <f t="shared" ca="1" si="1319"/>
        <v>-2402473.3593343575</v>
      </c>
      <c r="T2604" s="5">
        <f ca="1">VLOOKUP(CONCATENATE($F2604," ",$G2604),AllocFactorMatrix,(T$4+1),FALSE)*$E2604</f>
        <v>-66114.171519351483</v>
      </c>
      <c r="U2604" s="5">
        <f ca="1">VLOOKUP(CONCATENATE($F2604," ",$G2604),AllocFactorMatrix,(U$4+1),FALSE)*$E2604</f>
        <v>-965336.49814333778</v>
      </c>
      <c r="V2604" s="5">
        <f ca="1">VLOOKUP(CONCATENATE($F2604," ",$G2604),AllocFactorMatrix,(V$4+1),FALSE)*$E2604</f>
        <v>-3735374.3660151642</v>
      </c>
      <c r="W2604" s="5">
        <f ca="1">VLOOKUP(CONCATENATE($F2604," ",$G2604),AllocFactorMatrix,(W$4+1),FALSE)*$E2604</f>
        <v>-514894.36827979394</v>
      </c>
      <c r="X2604" s="5">
        <f t="shared" ca="1" si="1322"/>
        <v>-5281719.4039576482</v>
      </c>
      <c r="Y2604" s="5">
        <f ca="1">VLOOKUP(CONCATENATE($F2604," ",$G2604),AllocFactorMatrix,(Y$4+1),FALSE)*$E2604</f>
        <v>-613082.15195550793</v>
      </c>
      <c r="Z2604" s="5">
        <f ca="1">VLOOKUP(CONCATENATE($F2604," ",$G2604),AllocFactorMatrix,(Z$4+1),FALSE)*$E2604</f>
        <v>-9874.0897373874614</v>
      </c>
      <c r="AA2604" s="5">
        <f t="shared" ca="1" si="1320"/>
        <v>-622956.24169289542</v>
      </c>
      <c r="AB2604" s="5">
        <f ca="1">VLOOKUP(CONCATENATE($F2604," ",$G2604),AllocFactorMatrix,(AB$4+1),FALSE)*$E2604</f>
        <v>-7676.7057076438277</v>
      </c>
      <c r="AC2604" s="5">
        <f ca="1">VLOOKUP(CONCATENATE($F2604," ",$G2604),AllocFactorMatrix,(AC$4+1),FALSE)*$E2604</f>
        <v>-460252.59448852798</v>
      </c>
      <c r="AD2604" s="5">
        <f ca="1">VLOOKUP(CONCATENATE($F2604," ",$G2604),AllocFactorMatrix,(AD$4+1),FALSE)*$E2604</f>
        <v>-59539.841032995086</v>
      </c>
    </row>
    <row r="2605" spans="4:30">
      <c r="D2605" s="17"/>
    </row>
    <row r="2606" spans="4:30" hidden="1" outlineLevel="1">
      <c r="D2606" s="7"/>
      <c r="E2606" s="11"/>
      <c r="F2606" s="11"/>
      <c r="G2606" s="55" t="str">
        <f>$G$8</f>
        <v>PRODUCTION</v>
      </c>
      <c r="H2606" s="60">
        <f t="shared" ref="H2606:AD2606" ca="1" si="1323">+H2580+H2589+H2597</f>
        <v>7201414.2665151432</v>
      </c>
      <c r="I2606" s="60">
        <f t="shared" ca="1" si="1323"/>
        <v>-11373240.072469171</v>
      </c>
      <c r="J2606" s="60">
        <f t="shared" ca="1" si="1323"/>
        <v>1416429.4948744874</v>
      </c>
      <c r="K2606" s="60">
        <f t="shared" ca="1" si="1323"/>
        <v>3791084.0829817047</v>
      </c>
      <c r="L2606" s="60">
        <f t="shared" ca="1" si="1323"/>
        <v>109350.61335400905</v>
      </c>
      <c r="M2606" s="60">
        <f t="shared" ca="1" si="1323"/>
        <v>21453.665454196725</v>
      </c>
      <c r="N2606" s="60">
        <f t="shared" ca="1" si="1323"/>
        <v>3921888.3617899148</v>
      </c>
      <c r="O2606" s="60">
        <f t="shared" ca="1" si="1323"/>
        <v>2859563.0827120552</v>
      </c>
      <c r="P2606" s="60">
        <f t="shared" ca="1" si="1323"/>
        <v>637293.27530687489</v>
      </c>
      <c r="Q2606" s="60">
        <f t="shared" ca="1" si="1323"/>
        <v>277853.03352888348</v>
      </c>
      <c r="R2606" s="60">
        <f t="shared" ca="1" si="1323"/>
        <v>10166.493590135709</v>
      </c>
      <c r="S2606" s="60">
        <f t="shared" ca="1" si="1323"/>
        <v>3784875.8851379473</v>
      </c>
      <c r="T2606" s="60">
        <f t="shared" ca="1" si="1323"/>
        <v>25822.829402206182</v>
      </c>
      <c r="U2606" s="60">
        <f t="shared" ca="1" si="1323"/>
        <v>1064628.0850324137</v>
      </c>
      <c r="V2606" s="60">
        <f t="shared" ca="1" si="1323"/>
        <v>6620063.935606407</v>
      </c>
      <c r="W2606" s="60">
        <f t="shared" ca="1" si="1323"/>
        <v>1120025.9383818153</v>
      </c>
      <c r="X2606" s="60">
        <f t="shared" ca="1" si="1323"/>
        <v>8830540.7884228341</v>
      </c>
      <c r="Y2606" s="60">
        <f t="shared" ca="1" si="1323"/>
        <v>601287.35071219667</v>
      </c>
      <c r="Z2606" s="60">
        <f t="shared" ca="1" si="1323"/>
        <v>1649.605497388392</v>
      </c>
      <c r="AA2606" s="60">
        <f t="shared" ca="1" si="1323"/>
        <v>602936.95620958484</v>
      </c>
      <c r="AB2606" s="60">
        <f t="shared" ca="1" si="1323"/>
        <v>17982.852549567979</v>
      </c>
      <c r="AC2606" s="60">
        <f t="shared" ca="1" si="1323"/>
        <v>0</v>
      </c>
      <c r="AD2606" s="60">
        <f t="shared" ca="1" si="1323"/>
        <v>0</v>
      </c>
    </row>
    <row r="2607" spans="4:30" hidden="1" outlineLevel="1">
      <c r="D2607" s="7"/>
      <c r="E2607" s="11"/>
      <c r="F2607" s="11"/>
      <c r="G2607" s="55" t="str">
        <f>$G$9</f>
        <v>BULKTRAN</v>
      </c>
      <c r="H2607" s="60">
        <f t="shared" ref="H2607:AD2607" ca="1" si="1324">+H2581+H2590+H2598</f>
        <v>5242477.1310922373</v>
      </c>
      <c r="I2607" s="60">
        <f t="shared" ca="1" si="1324"/>
        <v>-4524587.1666613799</v>
      </c>
      <c r="J2607" s="60">
        <f t="shared" ca="1" si="1324"/>
        <v>620210.63890412997</v>
      </c>
      <c r="K2607" s="60">
        <f t="shared" ca="1" si="1324"/>
        <v>1850698.6728810405</v>
      </c>
      <c r="L2607" s="60">
        <f t="shared" ca="1" si="1324"/>
        <v>66453.170805092086</v>
      </c>
      <c r="M2607" s="60">
        <f t="shared" ca="1" si="1324"/>
        <v>23642.560540092101</v>
      </c>
      <c r="N2607" s="60">
        <f t="shared" ca="1" si="1324"/>
        <v>1940794.4042262244</v>
      </c>
      <c r="O2607" s="60">
        <f t="shared" ca="1" si="1324"/>
        <v>1396276.3780633472</v>
      </c>
      <c r="P2607" s="60">
        <f t="shared" ca="1" si="1324"/>
        <v>318096.4254258126</v>
      </c>
      <c r="Q2607" s="60">
        <f t="shared" ca="1" si="1324"/>
        <v>160519.95514183238</v>
      </c>
      <c r="R2607" s="60">
        <f t="shared" ca="1" si="1324"/>
        <v>12275.153489875107</v>
      </c>
      <c r="S2607" s="60">
        <f t="shared" ca="1" si="1324"/>
        <v>1887167.9121208671</v>
      </c>
      <c r="T2607" s="60">
        <f t="shared" ca="1" si="1324"/>
        <v>14178.783765997781</v>
      </c>
      <c r="U2607" s="60">
        <f t="shared" ca="1" si="1324"/>
        <v>589541.66558655631</v>
      </c>
      <c r="V2607" s="60">
        <f t="shared" ca="1" si="1324"/>
        <v>3572319.8376722471</v>
      </c>
      <c r="W2607" s="60">
        <f t="shared" ca="1" si="1324"/>
        <v>824549.72847559373</v>
      </c>
      <c r="X2607" s="60">
        <f t="shared" ca="1" si="1324"/>
        <v>5000590.0155003937</v>
      </c>
      <c r="Y2607" s="60">
        <f t="shared" ca="1" si="1324"/>
        <v>307487.01582239766</v>
      </c>
      <c r="Z2607" s="60">
        <f t="shared" ca="1" si="1324"/>
        <v>732.99474988307975</v>
      </c>
      <c r="AA2607" s="60">
        <f t="shared" ca="1" si="1324"/>
        <v>308220.01057228073</v>
      </c>
      <c r="AB2607" s="60">
        <f t="shared" ca="1" si="1324"/>
        <v>10081.316429720857</v>
      </c>
      <c r="AC2607" s="60">
        <f t="shared" ca="1" si="1324"/>
        <v>0</v>
      </c>
      <c r="AD2607" s="60">
        <f t="shared" ca="1" si="1324"/>
        <v>0</v>
      </c>
    </row>
    <row r="2608" spans="4:30" hidden="1" outlineLevel="1">
      <c r="D2608" s="7"/>
      <c r="E2608" s="11"/>
      <c r="F2608" s="11"/>
      <c r="G2608" s="55" t="str">
        <f>$G$10</f>
        <v>SUBTRAN</v>
      </c>
      <c r="H2608" s="60">
        <f t="shared" ref="H2608:AD2608" ca="1" si="1325">+H2582+H2591+H2599</f>
        <v>1089603.7255661588</v>
      </c>
      <c r="I2608" s="60">
        <f t="shared" ca="1" si="1325"/>
        <v>-942547.24009803357</v>
      </c>
      <c r="J2608" s="60">
        <f t="shared" ca="1" si="1325"/>
        <v>125203.21639523006</v>
      </c>
      <c r="K2608" s="60">
        <f t="shared" ca="1" si="1325"/>
        <v>371158.12867237511</v>
      </c>
      <c r="L2608" s="60">
        <f t="shared" ca="1" si="1325"/>
        <v>13031.742764743933</v>
      </c>
      <c r="M2608" s="60">
        <f t="shared" ca="1" si="1325"/>
        <v>7529.5390922537244</v>
      </c>
      <c r="N2608" s="60">
        <f t="shared" ca="1" si="1325"/>
        <v>391719.41052937269</v>
      </c>
      <c r="O2608" s="60">
        <f t="shared" ca="1" si="1325"/>
        <v>278427.44665909733</v>
      </c>
      <c r="P2608" s="60">
        <f t="shared" ca="1" si="1325"/>
        <v>63208.384879169796</v>
      </c>
      <c r="Q2608" s="60">
        <f t="shared" ca="1" si="1325"/>
        <v>41894.731966996202</v>
      </c>
      <c r="R2608" s="60">
        <f t="shared" ca="1" si="1325"/>
        <v>0</v>
      </c>
      <c r="S2608" s="60">
        <f t="shared" ca="1" si="1325"/>
        <v>383530.56350526348</v>
      </c>
      <c r="T2608" s="60">
        <f t="shared" ca="1" si="1325"/>
        <v>2812.1915971005214</v>
      </c>
      <c r="U2608" s="60">
        <f t="shared" ca="1" si="1325"/>
        <v>117464.97520883445</v>
      </c>
      <c r="V2608" s="60">
        <f t="shared" ca="1" si="1325"/>
        <v>939094.54481143947</v>
      </c>
      <c r="W2608" s="60">
        <f t="shared" ca="1" si="1325"/>
        <v>0</v>
      </c>
      <c r="X2608" s="60">
        <f t="shared" ca="1" si="1325"/>
        <v>1059371.711617375</v>
      </c>
      <c r="Y2608" s="60">
        <f t="shared" ca="1" si="1325"/>
        <v>60073.546736473945</v>
      </c>
      <c r="Z2608" s="60">
        <f t="shared" ca="1" si="1325"/>
        <v>139.77113405565353</v>
      </c>
      <c r="AA2608" s="60">
        <f t="shared" ca="1" si="1325"/>
        <v>60213.317870529638</v>
      </c>
      <c r="AB2608" s="60">
        <f t="shared" ca="1" si="1325"/>
        <v>2030.8883423944967</v>
      </c>
      <c r="AC2608" s="60">
        <f t="shared" ca="1" si="1325"/>
        <v>8212.4174106721712</v>
      </c>
      <c r="AD2608" s="60">
        <f t="shared" ca="1" si="1325"/>
        <v>1869.4399933540117</v>
      </c>
    </row>
    <row r="2609" spans="2:30" hidden="1" outlineLevel="1">
      <c r="D2609" s="7"/>
      <c r="E2609" s="11"/>
      <c r="F2609" s="11"/>
      <c r="G2609" s="55" t="str">
        <f>$G$11</f>
        <v>DISTPRI</v>
      </c>
      <c r="H2609" s="60">
        <f t="shared" ref="H2609:AD2609" ca="1" si="1326">+H2583+H2592+H2600</f>
        <v>775310.64086108003</v>
      </c>
      <c r="I2609" s="60">
        <f t="shared" ca="1" si="1326"/>
        <v>-6544169.7391070202</v>
      </c>
      <c r="J2609" s="60">
        <f t="shared" ca="1" si="1326"/>
        <v>881281.19935696013</v>
      </c>
      <c r="K2609" s="60">
        <f t="shared" ca="1" si="1326"/>
        <v>2608653.5072332309</v>
      </c>
      <c r="L2609" s="60">
        <f t="shared" ca="1" si="1326"/>
        <v>92285.819065910386</v>
      </c>
      <c r="M2609" s="60">
        <f t="shared" ca="1" si="1326"/>
        <v>0</v>
      </c>
      <c r="N2609" s="60">
        <f t="shared" ca="1" si="1326"/>
        <v>2700939.3262991402</v>
      </c>
      <c r="O2609" s="60">
        <f t="shared" ca="1" si="1326"/>
        <v>1940594.7470120946</v>
      </c>
      <c r="P2609" s="60">
        <f t="shared" ca="1" si="1326"/>
        <v>442368.4519778727</v>
      </c>
      <c r="Q2609" s="60">
        <f t="shared" ca="1" si="1326"/>
        <v>0</v>
      </c>
      <c r="R2609" s="60">
        <f t="shared" ca="1" si="1326"/>
        <v>0</v>
      </c>
      <c r="S2609" s="60">
        <f t="shared" ca="1" si="1326"/>
        <v>2382963.1989899683</v>
      </c>
      <c r="T2609" s="60">
        <f t="shared" ca="1" si="1326"/>
        <v>20555.931548312139</v>
      </c>
      <c r="U2609" s="60">
        <f t="shared" ca="1" si="1326"/>
        <v>826374.74320685933</v>
      </c>
      <c r="V2609" s="60">
        <f t="shared" ca="1" si="1326"/>
        <v>0</v>
      </c>
      <c r="W2609" s="60">
        <f t="shared" ca="1" si="1326"/>
        <v>0</v>
      </c>
      <c r="X2609" s="60">
        <f t="shared" ca="1" si="1326"/>
        <v>846930.67475517141</v>
      </c>
      <c r="Y2609" s="60">
        <f t="shared" ca="1" si="1326"/>
        <v>420735.40417253098</v>
      </c>
      <c r="Z2609" s="60">
        <f t="shared" ca="1" si="1326"/>
        <v>1079.0612176840546</v>
      </c>
      <c r="AA2609" s="60">
        <f t="shared" ca="1" si="1326"/>
        <v>421814.46539021516</v>
      </c>
      <c r="AB2609" s="60">
        <f t="shared" ca="1" si="1326"/>
        <v>14252.387048435568</v>
      </c>
      <c r="AC2609" s="60">
        <f t="shared" ca="1" si="1326"/>
        <v>58103.092658838308</v>
      </c>
      <c r="AD2609" s="60">
        <f t="shared" ca="1" si="1326"/>
        <v>13196.035469375742</v>
      </c>
    </row>
    <row r="2610" spans="2:30" hidden="1" outlineLevel="1">
      <c r="D2610" s="7"/>
      <c r="E2610" s="11"/>
      <c r="F2610" s="11"/>
      <c r="G2610" s="55" t="str">
        <f>$G$12</f>
        <v>DISTSEC</v>
      </c>
      <c r="H2610" s="60">
        <f t="shared" ref="H2610:AD2610" ca="1" si="1327">+H2584+H2593+H2601</f>
        <v>-683497.43094744114</v>
      </c>
      <c r="I2610" s="60">
        <f t="shared" ca="1" si="1327"/>
        <v>-3733453.2661901922</v>
      </c>
      <c r="J2610" s="60">
        <f t="shared" ca="1" si="1327"/>
        <v>511921.92093048745</v>
      </c>
      <c r="K2610" s="60">
        <f t="shared" ca="1" si="1327"/>
        <v>1259108.2686613821</v>
      </c>
      <c r="L2610" s="60">
        <f t="shared" ca="1" si="1327"/>
        <v>0</v>
      </c>
      <c r="M2610" s="60">
        <f t="shared" ca="1" si="1327"/>
        <v>0</v>
      </c>
      <c r="N2610" s="60">
        <f t="shared" ca="1" si="1327"/>
        <v>1259108.2686613821</v>
      </c>
      <c r="O2610" s="60">
        <f t="shared" ca="1" si="1327"/>
        <v>796013.19705978758</v>
      </c>
      <c r="P2610" s="60">
        <f t="shared" ca="1" si="1327"/>
        <v>0</v>
      </c>
      <c r="Q2610" s="60">
        <f t="shared" ca="1" si="1327"/>
        <v>0</v>
      </c>
      <c r="R2610" s="60">
        <f t="shared" ca="1" si="1327"/>
        <v>0</v>
      </c>
      <c r="S2610" s="60">
        <f t="shared" ca="1" si="1327"/>
        <v>796013.19705978758</v>
      </c>
      <c r="T2610" s="60">
        <f t="shared" ca="1" si="1327"/>
        <v>6374.4868684897847</v>
      </c>
      <c r="U2610" s="60">
        <f t="shared" ca="1" si="1327"/>
        <v>0</v>
      </c>
      <c r="V2610" s="60">
        <f t="shared" ca="1" si="1327"/>
        <v>0</v>
      </c>
      <c r="W2610" s="60">
        <f t="shared" ca="1" si="1327"/>
        <v>0</v>
      </c>
      <c r="X2610" s="60">
        <f t="shared" ca="1" si="1327"/>
        <v>6374.4868684897847</v>
      </c>
      <c r="Y2610" s="60">
        <f t="shared" ca="1" si="1327"/>
        <v>211019.19683513703</v>
      </c>
      <c r="Z2610" s="60">
        <f t="shared" ca="1" si="1327"/>
        <v>0</v>
      </c>
      <c r="AA2610" s="60">
        <f t="shared" ca="1" si="1327"/>
        <v>211019.19683513703</v>
      </c>
      <c r="AB2610" s="60">
        <f t="shared" ca="1" si="1327"/>
        <v>5494.4728733268512</v>
      </c>
      <c r="AC2610" s="60">
        <f t="shared" ca="1" si="1327"/>
        <v>221968.9653802574</v>
      </c>
      <c r="AD2610" s="60">
        <f t="shared" ca="1" si="1327"/>
        <v>38055.326633884608</v>
      </c>
    </row>
    <row r="2611" spans="2:30" hidden="1" outlineLevel="1">
      <c r="D2611" s="7"/>
      <c r="E2611" s="11"/>
      <c r="F2611" s="11"/>
      <c r="G2611" s="55" t="str">
        <f>$G$13</f>
        <v>ENERGY</v>
      </c>
      <c r="H2611" s="60">
        <f t="shared" ref="H2611:AD2611" ca="1" si="1328">+H2585+H2594+H2602</f>
        <v>1333005.5460489485</v>
      </c>
      <c r="I2611" s="60">
        <f t="shared" ca="1" si="1328"/>
        <v>-370687.12249921833</v>
      </c>
      <c r="J2611" s="60">
        <f t="shared" ca="1" si="1328"/>
        <v>87911.04748137969</v>
      </c>
      <c r="K2611" s="60">
        <f t="shared" ca="1" si="1328"/>
        <v>241450.17557389938</v>
      </c>
      <c r="L2611" s="60">
        <f t="shared" ca="1" si="1328"/>
        <v>8432.4168451398291</v>
      </c>
      <c r="M2611" s="60">
        <f t="shared" ca="1" si="1328"/>
        <v>-4974.3383515429505</v>
      </c>
      <c r="N2611" s="60">
        <f t="shared" ca="1" si="1328"/>
        <v>244908.25406749366</v>
      </c>
      <c r="O2611" s="60">
        <f t="shared" ca="1" si="1328"/>
        <v>219708.45875597917</v>
      </c>
      <c r="P2611" s="60">
        <f t="shared" ca="1" si="1328"/>
        <v>51189.329285123233</v>
      </c>
      <c r="Q2611" s="60">
        <f t="shared" ca="1" si="1328"/>
        <v>26238.561950236453</v>
      </c>
      <c r="R2611" s="60">
        <f t="shared" ca="1" si="1328"/>
        <v>1850.4210348294093</v>
      </c>
      <c r="S2611" s="60">
        <f t="shared" ca="1" si="1328"/>
        <v>298986.77102616715</v>
      </c>
      <c r="T2611" s="60">
        <f t="shared" ca="1" si="1328"/>
        <v>2894.2634059352149</v>
      </c>
      <c r="U2611" s="60">
        <f t="shared" ca="1" si="1328"/>
        <v>108559.16645065596</v>
      </c>
      <c r="V2611" s="60">
        <f t="shared" ca="1" si="1328"/>
        <v>694047.47271106974</v>
      </c>
      <c r="W2611" s="60">
        <f t="shared" ca="1" si="1328"/>
        <v>161665.35771105869</v>
      </c>
      <c r="X2611" s="60">
        <f t="shared" ca="1" si="1328"/>
        <v>967166.2602787069</v>
      </c>
      <c r="Y2611" s="60">
        <f t="shared" ca="1" si="1328"/>
        <v>43092.177958935346</v>
      </c>
      <c r="Z2611" s="60">
        <f t="shared" ca="1" si="1328"/>
        <v>167.69142742018252</v>
      </c>
      <c r="AA2611" s="60">
        <f t="shared" ca="1" si="1328"/>
        <v>43259.869386355633</v>
      </c>
      <c r="AB2611" s="60">
        <f t="shared" ca="1" si="1328"/>
        <v>1842.6823256883079</v>
      </c>
      <c r="AC2611" s="60">
        <f t="shared" ca="1" si="1328"/>
        <v>50051.730668120967</v>
      </c>
      <c r="AD2611" s="60">
        <f t="shared" ca="1" si="1328"/>
        <v>9566.0533142432578</v>
      </c>
    </row>
    <row r="2612" spans="2:30" hidden="1" outlineLevel="1">
      <c r="D2612" s="7"/>
      <c r="E2612" s="11"/>
      <c r="F2612" s="11"/>
      <c r="G2612" s="55" t="str">
        <f>$G$14</f>
        <v>CUSTOMER</v>
      </c>
      <c r="H2612" s="60">
        <f t="shared" ref="H2612:AD2612" ca="1" si="1329">+H2586+H2595+H2603</f>
        <v>4043325.1208639862</v>
      </c>
      <c r="I2612" s="60">
        <f t="shared" ca="1" si="1329"/>
        <v>-1160730.2415372226</v>
      </c>
      <c r="J2612" s="60">
        <f t="shared" ca="1" si="1329"/>
        <v>841258.78481384786</v>
      </c>
      <c r="K2612" s="60">
        <f t="shared" ca="1" si="1329"/>
        <v>194568.66490534396</v>
      </c>
      <c r="L2612" s="60">
        <f t="shared" ca="1" si="1329"/>
        <v>71739.910879114876</v>
      </c>
      <c r="M2612" s="60">
        <f t="shared" ca="1" si="1329"/>
        <v>31596.863307642547</v>
      </c>
      <c r="N2612" s="60">
        <f t="shared" ca="1" si="1329"/>
        <v>297905.43909210141</v>
      </c>
      <c r="O2612" s="60">
        <f t="shared" ca="1" si="1329"/>
        <v>54718.450155002633</v>
      </c>
      <c r="P2612" s="60">
        <f t="shared" ca="1" si="1329"/>
        <v>19835.144653485935</v>
      </c>
      <c r="Q2612" s="60">
        <f t="shared" ca="1" si="1329"/>
        <v>48187.704293097951</v>
      </c>
      <c r="R2612" s="60">
        <f t="shared" ca="1" si="1329"/>
        <v>14265.941009569999</v>
      </c>
      <c r="S2612" s="60">
        <f t="shared" ca="1" si="1329"/>
        <v>137007.2401111566</v>
      </c>
      <c r="T2612" s="60">
        <f t="shared" ca="1" si="1329"/>
        <v>111.28408840262605</v>
      </c>
      <c r="U2612" s="60">
        <f t="shared" ca="1" si="1329"/>
        <v>7118.7149648323048</v>
      </c>
      <c r="V2612" s="60">
        <f t="shared" ca="1" si="1329"/>
        <v>43823.703245287266</v>
      </c>
      <c r="W2612" s="60">
        <f t="shared" ca="1" si="1329"/>
        <v>10019.998987003395</v>
      </c>
      <c r="X2612" s="60">
        <f t="shared" ca="1" si="1329"/>
        <v>61073.701285525625</v>
      </c>
      <c r="Y2612" s="60">
        <f t="shared" ca="1" si="1329"/>
        <v>10879.996349750039</v>
      </c>
      <c r="Z2612" s="60">
        <f t="shared" ca="1" si="1329"/>
        <v>30.031999355484544</v>
      </c>
      <c r="AA2612" s="60">
        <f t="shared" ca="1" si="1329"/>
        <v>10910.028349105511</v>
      </c>
      <c r="AB2612" s="60">
        <f t="shared" ca="1" si="1329"/>
        <v>514.04816442241247</v>
      </c>
      <c r="AC2612" s="60">
        <f t="shared" ca="1" si="1329"/>
        <v>3408337.7177355117</v>
      </c>
      <c r="AD2612" s="60">
        <f t="shared" ca="1" si="1329"/>
        <v>447048.4028495354</v>
      </c>
    </row>
    <row r="2613" spans="2:30" collapsed="1">
      <c r="B2613" s="112" t="s">
        <v>187</v>
      </c>
      <c r="D2613" s="7"/>
      <c r="E2613" s="60">
        <f>+E2587+E2596+E2604</f>
        <v>19001639</v>
      </c>
      <c r="F2613" s="3"/>
      <c r="G2613" s="55" t="str">
        <f>$G$15</f>
        <v>TOTAL</v>
      </c>
      <c r="H2613" s="60">
        <f t="shared" ref="H2613:AD2613" ca="1" si="1330">+H2587+H2596+H2604</f>
        <v>19001639.000000071</v>
      </c>
      <c r="I2613" s="60">
        <f t="shared" ca="1" si="1330"/>
        <v>-28649414.848562289</v>
      </c>
      <c r="J2613" s="60">
        <f t="shared" ca="1" si="1330"/>
        <v>4484216.3027565237</v>
      </c>
      <c r="K2613" s="60">
        <f t="shared" ca="1" si="1330"/>
        <v>10316721.500908984</v>
      </c>
      <c r="L2613" s="60">
        <f t="shared" ca="1" si="1330"/>
        <v>361293.67371400993</v>
      </c>
      <c r="M2613" s="60">
        <f t="shared" ca="1" si="1330"/>
        <v>79248.290042642315</v>
      </c>
      <c r="N2613" s="60">
        <f t="shared" ca="1" si="1330"/>
        <v>10757263.464665631</v>
      </c>
      <c r="O2613" s="60">
        <f t="shared" ca="1" si="1330"/>
        <v>7545301.7604173552</v>
      </c>
      <c r="P2613" s="60">
        <f t="shared" ca="1" si="1330"/>
        <v>1531991.0115283378</v>
      </c>
      <c r="Q2613" s="60">
        <f t="shared" ca="1" si="1330"/>
        <v>554693.98688104644</v>
      </c>
      <c r="R2613" s="60">
        <f t="shared" ca="1" si="1330"/>
        <v>38558.009124410179</v>
      </c>
      <c r="S2613" s="60">
        <f t="shared" ca="1" si="1330"/>
        <v>9670544.7679511495</v>
      </c>
      <c r="T2613" s="60">
        <f t="shared" ca="1" si="1330"/>
        <v>72749.770676444285</v>
      </c>
      <c r="U2613" s="60">
        <f t="shared" ca="1" si="1330"/>
        <v>2713687.3504501521</v>
      </c>
      <c r="V2613" s="60">
        <f t="shared" ca="1" si="1330"/>
        <v>11869349.494046429</v>
      </c>
      <c r="W2613" s="60">
        <f t="shared" ca="1" si="1330"/>
        <v>2116261.0235554734</v>
      </c>
      <c r="X2613" s="60">
        <f t="shared" ca="1" si="1330"/>
        <v>16772047.638728501</v>
      </c>
      <c r="Y2613" s="60">
        <f t="shared" ca="1" si="1330"/>
        <v>1654574.6885874195</v>
      </c>
      <c r="Z2613" s="60">
        <f t="shared" ca="1" si="1330"/>
        <v>3799.1560257868423</v>
      </c>
      <c r="AA2613" s="60">
        <f t="shared" ca="1" si="1330"/>
        <v>1658373.844613207</v>
      </c>
      <c r="AB2613" s="60">
        <f t="shared" ca="1" si="1330"/>
        <v>52198.6477335565</v>
      </c>
      <c r="AC2613" s="60">
        <f t="shared" ca="1" si="1330"/>
        <v>3746673.9238534006</v>
      </c>
      <c r="AD2613" s="60">
        <f t="shared" ca="1" si="1330"/>
        <v>509735.25826039346</v>
      </c>
    </row>
    <row r="2614" spans="2:30">
      <c r="D2614" s="7"/>
      <c r="F2614" s="53"/>
      <c r="H2614" s="53"/>
    </row>
    <row r="2615" spans="2:30">
      <c r="B2615" s="112" t="s">
        <v>156</v>
      </c>
      <c r="D2615" s="7"/>
      <c r="E2615" s="11"/>
      <c r="F2615" s="11"/>
      <c r="G2615" s="11"/>
      <c r="H2615" s="7"/>
      <c r="I2615" s="27"/>
      <c r="J2615" s="27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</row>
    <row r="2616" spans="2:30" hidden="1" outlineLevel="1">
      <c r="D2616" s="7"/>
      <c r="E2616" s="51"/>
      <c r="F2616" s="52" t="str">
        <f>F2623</f>
        <v>RB_GUP</v>
      </c>
      <c r="G2616" s="55" t="str">
        <f>$G$8</f>
        <v>PRODUCTION</v>
      </c>
      <c r="H2616" s="4">
        <f t="shared" ref="H2616:H2623" ca="1" si="1331">SUBTOTAL(9,I2616:AD2616)</f>
        <v>-21138509.624280587</v>
      </c>
      <c r="I2616" s="5">
        <f ca="1">VLOOKUP(CONCATENATE($F2616," ",$G2616),AllocFactorMatrix,(I$4+1),FALSE)*$E2623</f>
        <v>-11736237.668428594</v>
      </c>
      <c r="J2616" s="5">
        <f ca="1">VLOOKUP(CONCATENATE($F2616," ",$G2616),AllocFactorMatrix,(J$4+1),FALSE)*$E2623</f>
        <v>-540041.52020101121</v>
      </c>
      <c r="K2616" s="5">
        <f ca="1">VLOOKUP(CONCATENATE($F2616," ",$G2616),AllocFactorMatrix,(K$4+1),FALSE)*$E2623</f>
        <v>-1779051.8286514585</v>
      </c>
      <c r="L2616" s="5">
        <f ca="1">VLOOKUP(CONCATENATE($F2616," ",$G2616),AllocFactorMatrix,(L$4+1),FALSE)*$E2623</f>
        <v>-44452.825737074469</v>
      </c>
      <c r="M2616" s="5">
        <f ca="1">VLOOKUP(CONCATENATE($F2616," ",$G2616),AllocFactorMatrix,(M$4+1),FALSE)*$E2623</f>
        <v>-5722.4007746648713</v>
      </c>
      <c r="N2616" s="5">
        <f t="shared" ref="N2616:N2623" ca="1" si="1332">SUBTOTAL(9,K2616:M2616)</f>
        <v>-1829227.0551631979</v>
      </c>
      <c r="O2616" s="5">
        <f ca="1">VLOOKUP(CONCATENATE($F2616," ",$G2616),AllocFactorMatrix,(O$4+1),FALSE)*$E2623</f>
        <v>-1353348.7728102522</v>
      </c>
      <c r="P2616" s="5">
        <f ca="1">VLOOKUP(CONCATENATE($F2616," ",$G2616),AllocFactorMatrix,(P$4+1),FALSE)*$E2623</f>
        <v>-244958.69939816263</v>
      </c>
      <c r="Q2616" s="5">
        <f ca="1">VLOOKUP(CONCATENATE($F2616," ",$G2616),AllocFactorMatrix,(Q$4+1),FALSE)*$E2623</f>
        <v>-94748.295480263507</v>
      </c>
      <c r="R2616" s="5">
        <f ca="1">VLOOKUP(CONCATENATE($F2616," ",$G2616),AllocFactorMatrix,(R$4+1),FALSE)*$E2623</f>
        <v>-2041.5153905053007</v>
      </c>
      <c r="S2616" s="5">
        <f ca="1">SUBTOTAL(9,O2616:R2616)</f>
        <v>-1695097.2830791834</v>
      </c>
      <c r="T2616" s="5">
        <f ca="1">VLOOKUP(CONCATENATE($F2616," ",$G2616),AllocFactorMatrix,(T$4+1),FALSE)*$E2623</f>
        <v>-42973.764477781609</v>
      </c>
      <c r="U2616" s="5">
        <f ca="1">VLOOKUP(CONCATENATE($F2616," ",$G2616),AllocFactorMatrix,(U$4+1),FALSE)*$E2623</f>
        <v>-684217.03551195795</v>
      </c>
      <c r="V2616" s="5">
        <f ca="1">VLOOKUP(CONCATENATE($F2616," ",$G2616),AllocFactorMatrix,(V$4+1),FALSE)*$E2623</f>
        <v>-3710648.4211216206</v>
      </c>
      <c r="W2616" s="5">
        <f ca="1">VLOOKUP(CONCATENATE($F2616," ",$G2616),AllocFactorMatrix,(W$4+1),FALSE)*$E2623</f>
        <v>-488219.87189211679</v>
      </c>
      <c r="X2616" s="5">
        <f ca="1">SUBTOTAL(9,T2616:W2616)</f>
        <v>-4926059.093003477</v>
      </c>
      <c r="Y2616" s="5">
        <f ca="1">VLOOKUP(CONCATENATE($F2616," ",$G2616),AllocFactorMatrix,(Y$4+1),FALSE)*$E2623</f>
        <v>-398871.22299817059</v>
      </c>
      <c r="Z2616" s="5">
        <f ca="1">VLOOKUP(CONCATENATE($F2616," ",$G2616),AllocFactorMatrix,(Z$4+1),FALSE)*$E2623</f>
        <v>-8291.2095774681311</v>
      </c>
      <c r="AA2616" s="5">
        <f t="shared" ref="AA2616:AA2623" ca="1" si="1333">SUBTOTAL(9,Y2616:Z2616)</f>
        <v>-407162.4325756387</v>
      </c>
      <c r="AB2616" s="5">
        <f ca="1">VLOOKUP(CONCATENATE($F2616," ",$G2616),AllocFactorMatrix,(AB$4+1),FALSE)*$E2623</f>
        <v>-4684.5718294839653</v>
      </c>
      <c r="AC2616" s="5">
        <f ca="1">VLOOKUP(CONCATENATE($F2616," ",$G2616),AllocFactorMatrix,(AC$4+1),FALSE)*$E2623</f>
        <v>0</v>
      </c>
      <c r="AD2616" s="5">
        <f ca="1">VLOOKUP(CONCATENATE($F2616," ",$G2616),AllocFactorMatrix,(AD$4+1),FALSE)*$E2623</f>
        <v>0</v>
      </c>
    </row>
    <row r="2617" spans="2:30" hidden="1" outlineLevel="1">
      <c r="D2617" s="7"/>
      <c r="E2617" s="51"/>
      <c r="F2617" s="52" t="str">
        <f>F2623</f>
        <v>RB_GUP</v>
      </c>
      <c r="G2617" s="55" t="str">
        <f>$G$9</f>
        <v>BULKTRAN</v>
      </c>
      <c r="H2617" s="4">
        <f t="shared" ca="1" si="1331"/>
        <v>-11203875.512325358</v>
      </c>
      <c r="I2617" s="5">
        <f ca="1">VLOOKUP(CONCATENATE($F2617," ",$G2617),AllocFactorMatrix,(I$4+1),FALSE)*$E2623</f>
        <v>-5518838.504568059</v>
      </c>
      <c r="J2617" s="5">
        <f ca="1">VLOOKUP(CONCATENATE($F2617," ",$G2617),AllocFactorMatrix,(J$4+1),FALSE)*$E2623</f>
        <v>-272815.90732688364</v>
      </c>
      <c r="K2617" s="5">
        <f ca="1">VLOOKUP(CONCATENATE($F2617," ",$G2617),AllocFactorMatrix,(K$4+1),FALSE)*$E2623</f>
        <v>-999309.03324449062</v>
      </c>
      <c r="L2617" s="5">
        <f ca="1">VLOOKUP(CONCATENATE($F2617," ",$G2617),AllocFactorMatrix,(L$4+1),FALSE)*$E2623</f>
        <v>-31454.700422004626</v>
      </c>
      <c r="M2617" s="5">
        <f ca="1">VLOOKUP(CONCATENATE($F2617," ",$G2617),AllocFactorMatrix,(M$4+1),FALSE)*$E2623</f>
        <v>-2949.7211558061849</v>
      </c>
      <c r="N2617" s="5">
        <f t="shared" ca="1" si="1332"/>
        <v>-1033713.4548223015</v>
      </c>
      <c r="O2617" s="5">
        <f ca="1">VLOOKUP(CONCATENATE($F2617," ",$G2617),AllocFactorMatrix,(O$4+1),FALSE)*$E2623</f>
        <v>-759630.31854149036</v>
      </c>
      <c r="P2617" s="5">
        <f ca="1">VLOOKUP(CONCATENATE($F2617," ",$G2617),AllocFactorMatrix,(P$4+1),FALSE)*$E2623</f>
        <v>-141541.25937460019</v>
      </c>
      <c r="Q2617" s="5">
        <f ca="1">VLOOKUP(CONCATENATE($F2617," ",$G2617),AllocFactorMatrix,(Q$4+1),FALSE)*$E2623</f>
        <v>-63959.859613064356</v>
      </c>
      <c r="R2617" s="5">
        <f ca="1">VLOOKUP(CONCATENATE($F2617," ",$G2617),AllocFactorMatrix,(R$4+1),FALSE)*$E2623</f>
        <v>-2876.2033918943853</v>
      </c>
      <c r="S2617" s="5">
        <f t="shared" ref="S2617:S2623" ca="1" si="1334">SUBTOTAL(9,O2617:R2617)</f>
        <v>-968007.64092104929</v>
      </c>
      <c r="T2617" s="5">
        <f ca="1">VLOOKUP(CONCATENATE($F2617," ",$G2617),AllocFactorMatrix,(T$4+1),FALSE)*$E2623</f>
        <v>-26535.832697238864</v>
      </c>
      <c r="U2617" s="5">
        <f ca="1">VLOOKUP(CONCATENATE($F2617," ",$G2617),AllocFactorMatrix,(U$4+1),FALSE)*$E2623</f>
        <v>-434254.38086623506</v>
      </c>
      <c r="V2617" s="5">
        <f ca="1">VLOOKUP(CONCATENATE($F2617," ",$G2617),AllocFactorMatrix,(V$4+1),FALSE)*$E2623</f>
        <v>-2295046.6047505136</v>
      </c>
      <c r="W2617" s="5">
        <f ca="1">VLOOKUP(CONCATENATE($F2617," ",$G2617),AllocFactorMatrix,(W$4+1),FALSE)*$E2623</f>
        <v>-414447.37810978864</v>
      </c>
      <c r="X2617" s="5">
        <f t="shared" ref="X2617:X2623" ca="1" si="1335">SUBTOTAL(9,T2617:W2617)</f>
        <v>-3170284.196423776</v>
      </c>
      <c r="Y2617" s="5">
        <f ca="1">VLOOKUP(CONCATENATE($F2617," ",$G2617),AllocFactorMatrix,(Y$4+1),FALSE)*$E2623</f>
        <v>-233281.26544230746</v>
      </c>
      <c r="Z2617" s="5">
        <f ca="1">VLOOKUP(CONCATENATE($F2617," ",$G2617),AllocFactorMatrix,(Z$4+1),FALSE)*$E2623</f>
        <v>-3907.3720254129998</v>
      </c>
      <c r="AA2617" s="5">
        <f t="shared" ca="1" si="1333"/>
        <v>-237188.63746772046</v>
      </c>
      <c r="AB2617" s="5">
        <f ca="1">VLOOKUP(CONCATENATE($F2617," ",$G2617),AllocFactorMatrix,(AB$4+1),FALSE)*$E2623</f>
        <v>-3027.1707955653956</v>
      </c>
      <c r="AC2617" s="5">
        <f ca="1">VLOOKUP(CONCATENATE($F2617," ",$G2617),AllocFactorMatrix,(AC$4+1),FALSE)*$E2623</f>
        <v>0</v>
      </c>
      <c r="AD2617" s="5">
        <f ca="1">VLOOKUP(CONCATENATE($F2617," ",$G2617),AllocFactorMatrix,(AD$4+1),FALSE)*$E2623</f>
        <v>0</v>
      </c>
    </row>
    <row r="2618" spans="2:30" hidden="1" outlineLevel="1">
      <c r="D2618" s="7"/>
      <c r="E2618" s="51"/>
      <c r="F2618" s="52" t="str">
        <f>F2623</f>
        <v>RB_GUP</v>
      </c>
      <c r="G2618" s="55" t="str">
        <f>$G$10</f>
        <v>SUBTRAN</v>
      </c>
      <c r="H2618" s="4">
        <f t="shared" ca="1" si="1331"/>
        <v>-2461155.0940639605</v>
      </c>
      <c r="I2618" s="5">
        <f ca="1">VLOOKUP(CONCATENATE($F2618," ",$G2618),AllocFactorMatrix,(I$4+1),FALSE)*$E2623</f>
        <v>-1198256.2611890053</v>
      </c>
      <c r="J2618" s="5">
        <f ca="1">VLOOKUP(CONCATENATE($F2618," ",$G2618),AllocFactorMatrix,(J$4+1),FALSE)*$E2623</f>
        <v>-57829.414670272374</v>
      </c>
      <c r="K2618" s="5">
        <f ca="1">VLOOKUP(CONCATENATE($F2618," ",$G2618),AllocFactorMatrix,(K$4+1),FALSE)*$E2623</f>
        <v>-210380.58297905981</v>
      </c>
      <c r="L2618" s="5">
        <f ca="1">VLOOKUP(CONCATENATE($F2618," ",$G2618),AllocFactorMatrix,(L$4+1),FALSE)*$E2623</f>
        <v>-6498.458265758878</v>
      </c>
      <c r="M2618" s="5">
        <f ca="1">VLOOKUP(CONCATENATE($F2618," ",$G2618),AllocFactorMatrix,(M$4+1),FALSE)*$E2623</f>
        <v>-809.34860879694611</v>
      </c>
      <c r="N2618" s="5">
        <f t="shared" ca="1" si="1332"/>
        <v>-217688.38985361563</v>
      </c>
      <c r="O2618" s="5">
        <f ca="1">VLOOKUP(CONCATENATE($F2618," ",$G2618),AllocFactorMatrix,(O$4+1),FALSE)*$E2623</f>
        <v>-158945.81865028333</v>
      </c>
      <c r="P2618" s="5">
        <f ca="1">VLOOKUP(CONCATENATE($F2618," ",$G2618),AllocFactorMatrix,(P$4+1),FALSE)*$E2623</f>
        <v>-29547.842299694963</v>
      </c>
      <c r="Q2618" s="5">
        <f ca="1">VLOOKUP(CONCATENATE($F2618," ",$G2618),AllocFactorMatrix,(Q$4+1),FALSE)*$E2623</f>
        <v>-17581.318242257446</v>
      </c>
      <c r="R2618" s="5">
        <f ca="1">VLOOKUP(CONCATENATE($F2618," ",$G2618),AllocFactorMatrix,(R$4+1),FALSE)*$E2623</f>
        <v>0</v>
      </c>
      <c r="S2618" s="5">
        <f t="shared" ca="1" si="1334"/>
        <v>-206074.97919223574</v>
      </c>
      <c r="T2618" s="5">
        <f ca="1">VLOOKUP(CONCATENATE($F2618," ",$G2618),AllocFactorMatrix,(T$4+1),FALSE)*$E2623</f>
        <v>-5550.1150688685093</v>
      </c>
      <c r="U2618" s="5">
        <f ca="1">VLOOKUP(CONCATENATE($F2618," ",$G2618),AllocFactorMatrix,(U$4+1),FALSE)*$E2623</f>
        <v>-90858.55248594188</v>
      </c>
      <c r="V2618" s="5">
        <f ca="1">VLOOKUP(CONCATENATE($F2618," ",$G2618),AllocFactorMatrix,(V$4+1),FALSE)*$E2623</f>
        <v>-632982.74269783206</v>
      </c>
      <c r="W2618" s="5">
        <f ca="1">VLOOKUP(CONCATENATE($F2618," ",$G2618),AllocFactorMatrix,(W$4+1),FALSE)*$E2623</f>
        <v>0</v>
      </c>
      <c r="X2618" s="5">
        <f t="shared" ca="1" si="1335"/>
        <v>-729391.41025264247</v>
      </c>
      <c r="Y2618" s="5">
        <f ca="1">VLOOKUP(CONCATENATE($F2618," ",$G2618),AllocFactorMatrix,(Y$4+1),FALSE)*$E2623</f>
        <v>-47838.034690305176</v>
      </c>
      <c r="Z2618" s="5">
        <f ca="1">VLOOKUP(CONCATENATE($F2618," ",$G2618),AllocFactorMatrix,(Z$4+1),FALSE)*$E2623</f>
        <v>-797.46133795323215</v>
      </c>
      <c r="AA2618" s="5">
        <f t="shared" ca="1" si="1333"/>
        <v>-48635.496028258407</v>
      </c>
      <c r="AB2618" s="5">
        <f ca="1">VLOOKUP(CONCATENATE($F2618," ",$G2618),AllocFactorMatrix,(AB$4+1),FALSE)*$E2623</f>
        <v>-638.81179791377576</v>
      </c>
      <c r="AC2618" s="5">
        <f ca="1">VLOOKUP(CONCATENATE($F2618," ",$G2618),AllocFactorMatrix,(AC$4+1),FALSE)*$E2623</f>
        <v>-2172.0966772431443</v>
      </c>
      <c r="AD2618" s="5">
        <f ca="1">VLOOKUP(CONCATENATE($F2618," ",$G2618),AllocFactorMatrix,(AD$4+1),FALSE)*$E2623</f>
        <v>-468.23440277367843</v>
      </c>
    </row>
    <row r="2619" spans="2:30" hidden="1" outlineLevel="1">
      <c r="D2619" s="7"/>
      <c r="E2619" s="51"/>
      <c r="F2619" s="52" t="str">
        <f>F2623</f>
        <v>RB_GUP</v>
      </c>
      <c r="G2619" s="55" t="str">
        <f>$G$11</f>
        <v>DISTPRI</v>
      </c>
      <c r="H2619" s="4">
        <f t="shared" ca="1" si="1331"/>
        <v>-11292560.643345347</v>
      </c>
      <c r="I2619" s="5">
        <f ca="1">VLOOKUP(CONCATENATE($F2619," ",$G2619),AllocFactorMatrix,(I$4+1),FALSE)*$E2623</f>
        <v>-7547299.9116145093</v>
      </c>
      <c r="J2619" s="5">
        <f ca="1">VLOOKUP(CONCATENATE($F2619," ",$G2619),AllocFactorMatrix,(J$4+1),FALSE)*$E2623</f>
        <v>-355760.01532830216</v>
      </c>
      <c r="K2619" s="5">
        <f ca="1">VLOOKUP(CONCATENATE($F2619," ",$G2619),AllocFactorMatrix,(K$4+1),FALSE)*$E2623</f>
        <v>-1291786.4498450535</v>
      </c>
      <c r="L2619" s="5">
        <f ca="1">VLOOKUP(CONCATENATE($F2619," ",$G2619),AllocFactorMatrix,(L$4+1),FALSE)*$E2623</f>
        <v>-39922.923025164877</v>
      </c>
      <c r="M2619" s="5">
        <f ca="1">VLOOKUP(CONCATENATE($F2619," ",$G2619),AllocFactorMatrix,(M$4+1),FALSE)*$E2623</f>
        <v>0</v>
      </c>
      <c r="N2619" s="5">
        <f t="shared" ca="1" si="1332"/>
        <v>-1331709.3728702185</v>
      </c>
      <c r="O2619" s="5">
        <f ca="1">VLOOKUP(CONCATENATE($F2619," ",$G2619),AllocFactorMatrix,(O$4+1),FALSE)*$E2623</f>
        <v>-968614.05241801753</v>
      </c>
      <c r="P2619" s="5">
        <f ca="1">VLOOKUP(CONCATENATE($F2619," ",$G2619),AllocFactorMatrix,(P$4+1),FALSE)*$E2623</f>
        <v>-180404.43244478662</v>
      </c>
      <c r="Q2619" s="5">
        <f ca="1">VLOOKUP(CONCATENATE($F2619," ",$G2619),AllocFactorMatrix,(Q$4+1),FALSE)*$E2623</f>
        <v>0</v>
      </c>
      <c r="R2619" s="5">
        <f ca="1">VLOOKUP(CONCATENATE($F2619," ",$G2619),AllocFactorMatrix,(R$4+1),FALSE)*$E2623</f>
        <v>0</v>
      </c>
      <c r="S2619" s="5">
        <f t="shared" ca="1" si="1334"/>
        <v>-1149018.4848628042</v>
      </c>
      <c r="T2619" s="5">
        <f ca="1">VLOOKUP(CONCATENATE($F2619," ",$G2619),AllocFactorMatrix,(T$4+1),FALSE)*$E2623</f>
        <v>-34530.49405723661</v>
      </c>
      <c r="U2619" s="5">
        <f ca="1">VLOOKUP(CONCATENATE($F2619," ",$G2619),AllocFactorMatrix,(U$4+1),FALSE)*$E2623</f>
        <v>-556898.73194935394</v>
      </c>
      <c r="V2619" s="5">
        <f ca="1">VLOOKUP(CONCATENATE($F2619," ",$G2619),AllocFactorMatrix,(V$4+1),FALSE)*$E2623</f>
        <v>0</v>
      </c>
      <c r="W2619" s="5">
        <f ca="1">VLOOKUP(CONCATENATE($F2619," ",$G2619),AllocFactorMatrix,(W$4+1),FALSE)*$E2623</f>
        <v>0</v>
      </c>
      <c r="X2619" s="5">
        <f t="shared" ca="1" si="1335"/>
        <v>-591429.22600659053</v>
      </c>
      <c r="Y2619" s="5">
        <f ca="1">VLOOKUP(CONCATENATE($F2619," ",$G2619),AllocFactorMatrix,(Y$4+1),FALSE)*$E2623</f>
        <v>-292081.6500585411</v>
      </c>
      <c r="Z2619" s="5">
        <f ca="1">VLOOKUP(CONCATENATE($F2619," ",$G2619),AllocFactorMatrix,(Z$4+1),FALSE)*$E2623</f>
        <v>-4873.0652803081657</v>
      </c>
      <c r="AA2619" s="5">
        <f t="shared" ca="1" si="1333"/>
        <v>-296954.71533884929</v>
      </c>
      <c r="AB2619" s="5">
        <f ca="1">VLOOKUP(CONCATENATE($F2619," ",$G2619),AllocFactorMatrix,(AB$4+1),FALSE)*$E2623</f>
        <v>-3947.9993972011703</v>
      </c>
      <c r="AC2619" s="5">
        <f ca="1">VLOOKUP(CONCATENATE($F2619," ",$G2619),AllocFactorMatrix,(AC$4+1),FALSE)*$E2623</f>
        <v>-13525.297440938137</v>
      </c>
      <c r="AD2619" s="5">
        <f ca="1">VLOOKUP(CONCATENATE($F2619," ",$G2619),AllocFactorMatrix,(AD$4+1),FALSE)*$E2623</f>
        <v>-2915.6204859315817</v>
      </c>
    </row>
    <row r="2620" spans="2:30" hidden="1" outlineLevel="1">
      <c r="D2620" s="7"/>
      <c r="E2620" s="51"/>
      <c r="F2620" s="52" t="str">
        <f>F2623</f>
        <v>RB_GUP</v>
      </c>
      <c r="G2620" s="55" t="str">
        <f>$G$12</f>
        <v>DISTSEC</v>
      </c>
      <c r="H2620" s="4">
        <f t="shared" ca="1" si="1331"/>
        <v>-5810985.5645974176</v>
      </c>
      <c r="I2620" s="5">
        <f ca="1">VLOOKUP(CONCATENATE($F2620," ",$G2620),AllocFactorMatrix,(I$4+1),FALSE)*$E2623</f>
        <v>-4344882.341898202</v>
      </c>
      <c r="J2620" s="5">
        <f ca="1">VLOOKUP(CONCATENATE($F2620," ",$G2620),AllocFactorMatrix,(J$4+1),FALSE)*$E2623</f>
        <v>-209468.16245762567</v>
      </c>
      <c r="K2620" s="5">
        <f ca="1">VLOOKUP(CONCATENATE($F2620," ",$G2620),AllocFactorMatrix,(K$4+1),FALSE)*$E2623</f>
        <v>-632052.73935793957</v>
      </c>
      <c r="L2620" s="5">
        <f ca="1">VLOOKUP(CONCATENATE($F2620," ",$G2620),AllocFactorMatrix,(L$4+1),FALSE)*$E2623</f>
        <v>0</v>
      </c>
      <c r="M2620" s="5">
        <f ca="1">VLOOKUP(CONCATENATE($F2620," ",$G2620),AllocFactorMatrix,(M$4+1),FALSE)*$E2623</f>
        <v>0</v>
      </c>
      <c r="N2620" s="5">
        <f t="shared" ca="1" si="1332"/>
        <v>-632052.73935793957</v>
      </c>
      <c r="O2620" s="5">
        <f ca="1">VLOOKUP(CONCATENATE($F2620," ",$G2620),AllocFactorMatrix,(O$4+1),FALSE)*$E2623</f>
        <v>-402746.46561859257</v>
      </c>
      <c r="P2620" s="5">
        <f ca="1">VLOOKUP(CONCATENATE($F2620," ",$G2620),AllocFactorMatrix,(P$4+1),FALSE)*$E2623</f>
        <v>0</v>
      </c>
      <c r="Q2620" s="5">
        <f ca="1">VLOOKUP(CONCATENATE($F2620," ",$G2620),AllocFactorMatrix,(Q$4+1),FALSE)*$E2623</f>
        <v>0</v>
      </c>
      <c r="R2620" s="5">
        <f ca="1">VLOOKUP(CONCATENATE($F2620," ",$G2620),AllocFactorMatrix,(R$4+1),FALSE)*$E2623</f>
        <v>0</v>
      </c>
      <c r="S2620" s="5">
        <f t="shared" ca="1" si="1334"/>
        <v>-402746.46561859257</v>
      </c>
      <c r="T2620" s="5">
        <f ca="1">VLOOKUP(CONCATENATE($F2620," ",$G2620),AllocFactorMatrix,(T$4+1),FALSE)*$E2623</f>
        <v>-10889.4195220447</v>
      </c>
      <c r="U2620" s="5">
        <f ca="1">VLOOKUP(CONCATENATE($F2620," ",$G2620),AllocFactorMatrix,(U$4+1),FALSE)*$E2623</f>
        <v>0</v>
      </c>
      <c r="V2620" s="5">
        <f ca="1">VLOOKUP(CONCATENATE($F2620," ",$G2620),AllocFactorMatrix,(V$4+1),FALSE)*$E2623</f>
        <v>0</v>
      </c>
      <c r="W2620" s="5">
        <f ca="1">VLOOKUP(CONCATENATE($F2620," ",$G2620),AllocFactorMatrix,(W$4+1),FALSE)*$E2623</f>
        <v>0</v>
      </c>
      <c r="X2620" s="5">
        <f t="shared" ca="1" si="1335"/>
        <v>-10889.4195220447</v>
      </c>
      <c r="Y2620" s="5">
        <f ca="1">VLOOKUP(CONCATENATE($F2620," ",$G2620),AllocFactorMatrix,(Y$4+1),FALSE)*$E2623</f>
        <v>-148550.65477205295</v>
      </c>
      <c r="Z2620" s="5">
        <f ca="1">VLOOKUP(CONCATENATE($F2620," ",$G2620),AllocFactorMatrix,(Z$4+1),FALSE)*$E2623</f>
        <v>0</v>
      </c>
      <c r="AA2620" s="5">
        <f t="shared" ca="1" si="1333"/>
        <v>-148550.65477205295</v>
      </c>
      <c r="AB2620" s="5">
        <f ca="1">VLOOKUP(CONCATENATE($F2620," ",$G2620),AllocFactorMatrix,(AB$4+1),FALSE)*$E2623</f>
        <v>-1541.5149232658553</v>
      </c>
      <c r="AC2620" s="5">
        <f ca="1">VLOOKUP(CONCATENATE($F2620," ",$G2620),AllocFactorMatrix,(AC$4+1),FALSE)*$E2623</f>
        <v>-52340.360548426826</v>
      </c>
      <c r="AD2620" s="5">
        <f ca="1">VLOOKUP(CONCATENATE($F2620," ",$G2620),AllocFactorMatrix,(AD$4+1),FALSE)*$E2623</f>
        <v>-8513.9054992683396</v>
      </c>
    </row>
    <row r="2621" spans="2:30" hidden="1" outlineLevel="1">
      <c r="D2621" s="7"/>
      <c r="E2621" s="51"/>
      <c r="F2621" s="52" t="str">
        <f>F2623</f>
        <v>RB_GUP</v>
      </c>
      <c r="G2621" s="55" t="str">
        <f>$G$13</f>
        <v>ENERGY</v>
      </c>
      <c r="H2621" s="4">
        <f t="shared" ca="1" si="1331"/>
        <v>-178611.5715527396</v>
      </c>
      <c r="I2621" s="5">
        <f ca="1">VLOOKUP(CONCATENATE($F2621," ",$G2621),AllocFactorMatrix,(I$4+1),FALSE)*$E2623</f>
        <v>-67019.900009428718</v>
      </c>
      <c r="J2621" s="5">
        <f ca="1">VLOOKUP(CONCATENATE($F2621," ",$G2621),AllocFactorMatrix,(J$4+1),FALSE)*$E2623</f>
        <v>-4343.3225894476827</v>
      </c>
      <c r="K2621" s="5">
        <f ca="1">VLOOKUP(CONCATENATE($F2621," ",$G2621),AllocFactorMatrix,(K$4+1),FALSE)*$E2623</f>
        <v>-14572.318119970427</v>
      </c>
      <c r="L2621" s="5">
        <f ca="1">VLOOKUP(CONCATENATE($F2621," ",$G2621),AllocFactorMatrix,(L$4+1),FALSE)*$E2623</f>
        <v>-463.14135241609114</v>
      </c>
      <c r="M2621" s="5">
        <f ca="1">VLOOKUP(CONCATENATE($F2621," ",$G2621),AllocFactorMatrix,(M$4+1),FALSE)*$E2623</f>
        <v>-42.696218473109077</v>
      </c>
      <c r="N2621" s="5">
        <f t="shared" ca="1" si="1332"/>
        <v>-15078.155690859627</v>
      </c>
      <c r="O2621" s="5">
        <f ca="1">VLOOKUP(CONCATENATE($F2621," ",$G2621),AllocFactorMatrix,(O$4+1),FALSE)*$E2623</f>
        <v>-13285.785761303334</v>
      </c>
      <c r="P2621" s="5">
        <f ca="1">VLOOKUP(CONCATENATE($F2621," ",$G2621),AllocFactorMatrix,(P$4+1),FALSE)*$E2623</f>
        <v>-2462.9290394958475</v>
      </c>
      <c r="Q2621" s="5">
        <f ca="1">VLOOKUP(CONCATENATE($F2621," ",$G2621),AllocFactorMatrix,(Q$4+1),FALSE)*$E2623</f>
        <v>-1119.0919145953108</v>
      </c>
      <c r="R2621" s="5">
        <f ca="1">VLOOKUP(CONCATENATE($F2621," ",$G2621),AllocFactorMatrix,(R$4+1),FALSE)*$E2623</f>
        <v>-51.85215941907331</v>
      </c>
      <c r="S2621" s="5">
        <f t="shared" ca="1" si="1334"/>
        <v>-16919.658874813565</v>
      </c>
      <c r="T2621" s="5">
        <f ca="1">VLOOKUP(CONCATENATE($F2621," ",$G2621),AllocFactorMatrix,(T$4+1),FALSE)*$E2623</f>
        <v>-509.1364868867758</v>
      </c>
      <c r="U2621" s="5">
        <f ca="1">VLOOKUP(CONCATENATE($F2621," ",$G2621),AllocFactorMatrix,(U$4+1),FALSE)*$E2623</f>
        <v>-8939.6739827405872</v>
      </c>
      <c r="V2621" s="5">
        <f ca="1">VLOOKUP(CONCATENATE($F2621," ",$G2621),AllocFactorMatrix,(V$4+1),FALSE)*$E2623</f>
        <v>-50755.757310307214</v>
      </c>
      <c r="W2621" s="5">
        <f ca="1">VLOOKUP(CONCATENATE($F2621," ",$G2621),AllocFactorMatrix,(W$4+1),FALSE)*$E2623</f>
        <v>-9629.5550831463679</v>
      </c>
      <c r="X2621" s="5">
        <f t="shared" ca="1" si="1335"/>
        <v>-69834.122863080935</v>
      </c>
      <c r="Y2621" s="5">
        <f ca="1">VLOOKUP(CONCATENATE($F2621," ",$G2621),AllocFactorMatrix,(Y$4+1),FALSE)*$E2623</f>
        <v>-3599.519842416054</v>
      </c>
      <c r="Z2621" s="5">
        <f ca="1">VLOOKUP(CONCATENATE($F2621," ",$G2621),AllocFactorMatrix,(Z$4+1),FALSE)*$E2623</f>
        <v>-58.594444843853715</v>
      </c>
      <c r="AA2621" s="5">
        <f t="shared" ca="1" si="1333"/>
        <v>-3658.1142872599075</v>
      </c>
      <c r="AB2621" s="5">
        <f ca="1">VLOOKUP(CONCATENATE($F2621," ",$G2621),AllocFactorMatrix,(AB$4+1),FALSE)*$E2623</f>
        <v>-65.357389863598698</v>
      </c>
      <c r="AC2621" s="5">
        <f ca="1">VLOOKUP(CONCATENATE($F2621," ",$G2621),AllocFactorMatrix,(AC$4+1),FALSE)*$E2623</f>
        <v>-1413.2660369444684</v>
      </c>
      <c r="AD2621" s="5">
        <f ca="1">VLOOKUP(CONCATENATE($F2621," ",$G2621),AllocFactorMatrix,(AD$4+1),FALSE)*$E2623</f>
        <v>-279.6738110410692</v>
      </c>
    </row>
    <row r="2622" spans="2:30" hidden="1" outlineLevel="1">
      <c r="D2622" s="7"/>
      <c r="E2622" s="51"/>
      <c r="F2622" s="52" t="str">
        <f>F2623</f>
        <v>RB_GUP</v>
      </c>
      <c r="G2622" s="55" t="str">
        <f>$G$14</f>
        <v>CUSTOMER</v>
      </c>
      <c r="H2622" s="4">
        <f t="shared" ca="1" si="1331"/>
        <v>-2797326.9898345862</v>
      </c>
      <c r="I2622" s="5">
        <f ca="1">VLOOKUP(CONCATENATE($F2622," ",$G2622),AllocFactorMatrix,(I$4+1),FALSE)*$E2623</f>
        <v>-1308138.2301702865</v>
      </c>
      <c r="J2622" s="5">
        <f ca="1">VLOOKUP(CONCATENATE($F2622," ",$G2622),AllocFactorMatrix,(J$4+1),FALSE)*$E2623</f>
        <v>-342710.55741660262</v>
      </c>
      <c r="K2622" s="5">
        <f ca="1">VLOOKUP(CONCATENATE($F2622," ",$G2622),AllocFactorMatrix,(K$4+1),FALSE)*$E2623</f>
        <v>-97285.704064548627</v>
      </c>
      <c r="L2622" s="5">
        <f ca="1">VLOOKUP(CONCATENATE($F2622," ",$G2622),AllocFactorMatrix,(L$4+1),FALSE)*$E2623</f>
        <v>-31403.287349994145</v>
      </c>
      <c r="M2622" s="5">
        <f ca="1">VLOOKUP(CONCATENATE($F2622," ",$G2622),AllocFactorMatrix,(M$4+1),FALSE)*$E2623</f>
        <v>-5097.3859571335161</v>
      </c>
      <c r="N2622" s="5">
        <f t="shared" ca="1" si="1332"/>
        <v>-133786.3773716763</v>
      </c>
      <c r="O2622" s="5">
        <f ca="1">VLOOKUP(CONCATENATE($F2622," ",$G2622),AllocFactorMatrix,(O$4+1),FALSE)*$E2623</f>
        <v>-27608.265726130878</v>
      </c>
      <c r="P2622" s="5">
        <f ca="1">VLOOKUP(CONCATENATE($F2622," ",$G2622),AllocFactorMatrix,(P$4+1),FALSE)*$E2623</f>
        <v>-8175.1504289432769</v>
      </c>
      <c r="Q2622" s="5">
        <f ca="1">VLOOKUP(CONCATENATE($F2622," ",$G2622),AllocFactorMatrix,(Q$4+1),FALSE)*$E2623</f>
        <v>-17758.363870926216</v>
      </c>
      <c r="R2622" s="5">
        <f ca="1">VLOOKUP(CONCATENATE($F2622," ",$G2622),AllocFactorMatrix,(R$4+1),FALSE)*$E2623</f>
        <v>-3120.5697259770677</v>
      </c>
      <c r="S2622" s="5">
        <f t="shared" ca="1" si="1334"/>
        <v>-56662.349751977439</v>
      </c>
      <c r="T2622" s="5">
        <f ca="1">VLOOKUP(CONCATENATE($F2622," ",$G2622),AllocFactorMatrix,(T$4+1),FALSE)*$E2623</f>
        <v>-190.01828820891126</v>
      </c>
      <c r="U2622" s="5">
        <f ca="1">VLOOKUP(CONCATENATE($F2622," ",$G2622),AllocFactorMatrix,(U$4+1),FALSE)*$E2623</f>
        <v>-4850.1455962924274</v>
      </c>
      <c r="V2622" s="5">
        <f ca="1">VLOOKUP(CONCATENATE($F2622," ",$G2622),AllocFactorMatrix,(V$4+1),FALSE)*$E2623</f>
        <v>-26115.566735224289</v>
      </c>
      <c r="W2622" s="5">
        <f ca="1">VLOOKUP(CONCATENATE($F2622," ",$G2622),AllocFactorMatrix,(W$4+1),FALSE)*$E2623</f>
        <v>-4680.9063147832694</v>
      </c>
      <c r="X2622" s="5">
        <f t="shared" ca="1" si="1335"/>
        <v>-35836.636934508897</v>
      </c>
      <c r="Y2622" s="5">
        <f ca="1">VLOOKUP(CONCATENATE($F2622," ",$G2622),AllocFactorMatrix,(Y$4+1),FALSE)*$E2623</f>
        <v>-7642.6677863163559</v>
      </c>
      <c r="Z2622" s="5">
        <f ca="1">VLOOKUP(CONCATENATE($F2622," ",$G2622),AllocFactorMatrix,(Z$4+1),FALSE)*$E2623</f>
        <v>-138.54540869780016</v>
      </c>
      <c r="AA2622" s="5">
        <f t="shared" ca="1" si="1333"/>
        <v>-7781.2131950141556</v>
      </c>
      <c r="AB2622" s="5">
        <f ca="1">VLOOKUP(CONCATENATE($F2622," ",$G2622),AllocFactorMatrix,(AB$4+1),FALSE)*$E2623</f>
        <v>-143.46527983650495</v>
      </c>
      <c r="AC2622" s="5">
        <f ca="1">VLOOKUP(CONCATENATE($F2622," ",$G2622),AllocFactorMatrix,(AC$4+1),FALSE)*$E2623</f>
        <v>-812748.08657379181</v>
      </c>
      <c r="AD2622" s="5">
        <f ca="1">VLOOKUP(CONCATENATE($F2622," ",$G2622),AllocFactorMatrix,(AD$4+1),FALSE)*$E2623</f>
        <v>-99520.073140892273</v>
      </c>
    </row>
    <row r="2623" spans="2:30" collapsed="1">
      <c r="D2623" s="7" t="s">
        <v>246</v>
      </c>
      <c r="E2623" s="42">
        <v>-54883025</v>
      </c>
      <c r="F2623" s="10" t="s">
        <v>74</v>
      </c>
      <c r="G2623" s="55" t="str">
        <f>$G$15</f>
        <v>TOTAL</v>
      </c>
      <c r="H2623" s="4">
        <f t="shared" ca="1" si="1331"/>
        <v>-54883025</v>
      </c>
      <c r="I2623" s="5">
        <f ca="1">VLOOKUP(CONCATENATE($F2623," ",$G2623),AllocFactorMatrix,(I$4+1),FALSE)*$E2623</f>
        <v>-31720672.81787809</v>
      </c>
      <c r="J2623" s="5">
        <f ca="1">VLOOKUP(CONCATENATE($F2623," ",$G2623),AllocFactorMatrix,(J$4+1),FALSE)*$E2623</f>
        <v>-1782968.8999901453</v>
      </c>
      <c r="K2623" s="5">
        <f ca="1">VLOOKUP(CONCATENATE($F2623," ",$G2623),AllocFactorMatrix,(K$4+1),FALSE)*$E2623</f>
        <v>-5024438.6562625216</v>
      </c>
      <c r="L2623" s="5">
        <f ca="1">VLOOKUP(CONCATENATE($F2623," ",$G2623),AllocFactorMatrix,(L$4+1),FALSE)*$E2623</f>
        <v>-154195.33615241307</v>
      </c>
      <c r="M2623" s="5">
        <f ca="1">VLOOKUP(CONCATENATE($F2623," ",$G2623),AllocFactorMatrix,(M$4+1),FALSE)*$E2623</f>
        <v>-14621.55271487463</v>
      </c>
      <c r="N2623" s="5">
        <f t="shared" ca="1" si="1332"/>
        <v>-5193255.5451298095</v>
      </c>
      <c r="O2623" s="5">
        <f ca="1">VLOOKUP(CONCATENATE($F2623," ",$G2623),AllocFactorMatrix,(O$4+1),FALSE)*$E2623</f>
        <v>-3684179.4795260699</v>
      </c>
      <c r="P2623" s="5">
        <f ca="1">VLOOKUP(CONCATENATE($F2623," ",$G2623),AllocFactorMatrix,(P$4+1),FALSE)*$E2623</f>
        <v>-607090.31298568356</v>
      </c>
      <c r="Q2623" s="5">
        <f ca="1">VLOOKUP(CONCATENATE($F2623," ",$G2623),AllocFactorMatrix,(Q$4+1),FALSE)*$E2623</f>
        <v>-195166.92912110683</v>
      </c>
      <c r="R2623" s="5">
        <f ca="1">VLOOKUP(CONCATENATE($F2623," ",$G2623),AllocFactorMatrix,(R$4+1),FALSE)*$E2623</f>
        <v>-8090.1406677958275</v>
      </c>
      <c r="S2623" s="5">
        <f t="shared" ca="1" si="1334"/>
        <v>-4494526.8623006567</v>
      </c>
      <c r="T2623" s="5">
        <f ca="1">VLOOKUP(CONCATENATE($F2623," ",$G2623),AllocFactorMatrix,(T$4+1),FALSE)*$E2623</f>
        <v>-121178.78059826598</v>
      </c>
      <c r="U2623" s="5">
        <f ca="1">VLOOKUP(CONCATENATE($F2623," ",$G2623),AllocFactorMatrix,(U$4+1),FALSE)*$E2623</f>
        <v>-1780018.5203925218</v>
      </c>
      <c r="V2623" s="5">
        <f ca="1">VLOOKUP(CONCATENATE($F2623," ",$G2623),AllocFactorMatrix,(V$4+1),FALSE)*$E2623</f>
        <v>-6715549.0926154973</v>
      </c>
      <c r="W2623" s="5">
        <f ca="1">VLOOKUP(CONCATENATE($F2623," ",$G2623),AllocFactorMatrix,(W$4+1),FALSE)*$E2623</f>
        <v>-916977.71139983507</v>
      </c>
      <c r="X2623" s="5">
        <f t="shared" ca="1" si="1335"/>
        <v>-9533724.1050061192</v>
      </c>
      <c r="Y2623" s="5">
        <f ca="1">VLOOKUP(CONCATENATE($F2623," ",$G2623),AllocFactorMatrix,(Y$4+1),FALSE)*$E2623</f>
        <v>-1131865.0155901099</v>
      </c>
      <c r="Z2623" s="5">
        <f ca="1">VLOOKUP(CONCATENATE($F2623," ",$G2623),AllocFactorMatrix,(Z$4+1),FALSE)*$E2623</f>
        <v>-18066.248074684183</v>
      </c>
      <c r="AA2623" s="5">
        <f t="shared" ca="1" si="1333"/>
        <v>-1149931.2636647942</v>
      </c>
      <c r="AB2623" s="5">
        <f ca="1">VLOOKUP(CONCATENATE($F2623," ",$G2623),AllocFactorMatrix,(AB$4+1),FALSE)*$E2623</f>
        <v>-14048.891413130263</v>
      </c>
      <c r="AC2623" s="5">
        <f ca="1">VLOOKUP(CONCATENATE($F2623," ",$G2623),AllocFactorMatrix,(AC$4+1),FALSE)*$E2623</f>
        <v>-882199.10727734421</v>
      </c>
      <c r="AD2623" s="5">
        <f ca="1">VLOOKUP(CONCATENATE($F2623," ",$G2623),AllocFactorMatrix,(AD$4+1),FALSE)*$E2623</f>
        <v>-111697.50733990692</v>
      </c>
    </row>
    <row r="2624" spans="2:30" hidden="1" outlineLevel="1">
      <c r="D2624" s="7"/>
      <c r="E2624" s="51"/>
      <c r="F2624" s="52" t="str">
        <f>F2631</f>
        <v>BULK_TRANS</v>
      </c>
      <c r="G2624" s="55" t="str">
        <f>$G$8</f>
        <v>PRODUCTION</v>
      </c>
      <c r="H2624" s="4">
        <f t="shared" ref="H2624:H2631" si="1336">SUBTOTAL(9,I2624:AD2624)</f>
        <v>0</v>
      </c>
      <c r="I2624" s="5">
        <f>VLOOKUP(CONCATENATE($F2624," ",$G2624),AllocFactorMatrix,(I$4+1),FALSE)*$E2631</f>
        <v>0</v>
      </c>
      <c r="J2624" s="5">
        <f>VLOOKUP(CONCATENATE($F2624," ",$G2624),AllocFactorMatrix,(J$4+1),FALSE)*$E2631</f>
        <v>0</v>
      </c>
      <c r="K2624" s="5">
        <f>VLOOKUP(CONCATENATE($F2624," ",$G2624),AllocFactorMatrix,(K$4+1),FALSE)*$E2631</f>
        <v>0</v>
      </c>
      <c r="L2624" s="5">
        <f>VLOOKUP(CONCATENATE($F2624," ",$G2624),AllocFactorMatrix,(L$4+1),FALSE)*$E2631</f>
        <v>0</v>
      </c>
      <c r="M2624" s="5">
        <f>VLOOKUP(CONCATENATE($F2624," ",$G2624),AllocFactorMatrix,(M$4+1),FALSE)*$E2631</f>
        <v>0</v>
      </c>
      <c r="N2624" s="5">
        <f t="shared" ref="N2624:N2631" si="1337">SUBTOTAL(9,K2624:M2624)</f>
        <v>0</v>
      </c>
      <c r="O2624" s="5">
        <f>VLOOKUP(CONCATENATE($F2624," ",$G2624),AllocFactorMatrix,(O$4+1),FALSE)*$E2631</f>
        <v>0</v>
      </c>
      <c r="P2624" s="5">
        <f>VLOOKUP(CONCATENATE($F2624," ",$G2624),AllocFactorMatrix,(P$4+1),FALSE)*$E2631</f>
        <v>0</v>
      </c>
      <c r="Q2624" s="5">
        <f>VLOOKUP(CONCATENATE($F2624," ",$G2624),AllocFactorMatrix,(Q$4+1),FALSE)*$E2631</f>
        <v>0</v>
      </c>
      <c r="R2624" s="5">
        <f>VLOOKUP(CONCATENATE($F2624," ",$G2624),AllocFactorMatrix,(R$4+1),FALSE)*$E2631</f>
        <v>0</v>
      </c>
      <c r="S2624" s="5">
        <f>SUBTOTAL(9,O2624:R2624)</f>
        <v>0</v>
      </c>
      <c r="T2624" s="5">
        <f>VLOOKUP(CONCATENATE($F2624," ",$G2624),AllocFactorMatrix,(T$4+1),FALSE)*$E2631</f>
        <v>0</v>
      </c>
      <c r="U2624" s="5">
        <f>VLOOKUP(CONCATENATE($F2624," ",$G2624),AllocFactorMatrix,(U$4+1),FALSE)*$E2631</f>
        <v>0</v>
      </c>
      <c r="V2624" s="5">
        <f>VLOOKUP(CONCATENATE($F2624," ",$G2624),AllocFactorMatrix,(V$4+1),FALSE)*$E2631</f>
        <v>0</v>
      </c>
      <c r="W2624" s="5">
        <f>VLOOKUP(CONCATENATE($F2624," ",$G2624),AllocFactorMatrix,(W$4+1),FALSE)*$E2631</f>
        <v>0</v>
      </c>
      <c r="X2624" s="5">
        <f>SUBTOTAL(9,T2624:W2624)</f>
        <v>0</v>
      </c>
      <c r="Y2624" s="5">
        <f>VLOOKUP(CONCATENATE($F2624," ",$G2624),AllocFactorMatrix,(Y$4+1),FALSE)*$E2631</f>
        <v>0</v>
      </c>
      <c r="Z2624" s="5">
        <f>VLOOKUP(CONCATENATE($F2624," ",$G2624),AllocFactorMatrix,(Z$4+1),FALSE)*$E2631</f>
        <v>0</v>
      </c>
      <c r="AA2624" s="5">
        <f t="shared" ref="AA2624:AA2631" si="1338">SUBTOTAL(9,Y2624:Z2624)</f>
        <v>0</v>
      </c>
      <c r="AB2624" s="5">
        <f>VLOOKUP(CONCATENATE($F2624," ",$G2624),AllocFactorMatrix,(AB$4+1),FALSE)*$E2631</f>
        <v>0</v>
      </c>
      <c r="AC2624" s="5">
        <f>VLOOKUP(CONCATENATE($F2624," ",$G2624),AllocFactorMatrix,(AC$4+1),FALSE)*$E2631</f>
        <v>0</v>
      </c>
      <c r="AD2624" s="5">
        <f>VLOOKUP(CONCATENATE($F2624," ",$G2624),AllocFactorMatrix,(AD$4+1),FALSE)*$E2631</f>
        <v>0</v>
      </c>
    </row>
    <row r="2625" spans="4:30" hidden="1" outlineLevel="1">
      <c r="D2625" s="7"/>
      <c r="E2625" s="51"/>
      <c r="F2625" s="52" t="str">
        <f>F2631</f>
        <v>BULK_TRANS</v>
      </c>
      <c r="G2625" s="55" t="str">
        <f>$G$9</f>
        <v>BULKTRAN</v>
      </c>
      <c r="H2625" s="4">
        <f t="shared" si="1336"/>
        <v>11363.999999999996</v>
      </c>
      <c r="I2625" s="5">
        <f>VLOOKUP(CONCATENATE($F2625," ",$G2625),AllocFactorMatrix,(I$4+1),FALSE)*$E2631</f>
        <v>5597.7131035522134</v>
      </c>
      <c r="J2625" s="5">
        <f>VLOOKUP(CONCATENATE($F2625," ",$G2625),AllocFactorMatrix,(J$4+1),FALSE)*$E2631</f>
        <v>276.71496059127878</v>
      </c>
      <c r="K2625" s="5">
        <f>VLOOKUP(CONCATENATE($F2625," ",$G2625),AllocFactorMatrix,(K$4+1),FALSE)*$E2631</f>
        <v>1013.5910418941658</v>
      </c>
      <c r="L2625" s="5">
        <f>VLOOKUP(CONCATENATE($F2625," ",$G2625),AllocFactorMatrix,(L$4+1),FALSE)*$E2631</f>
        <v>31.904247347485185</v>
      </c>
      <c r="M2625" s="5">
        <f>VLOOKUP(CONCATENATE($F2625," ",$G2625),AllocFactorMatrix,(M$4+1),FALSE)*$E2631</f>
        <v>2.9918782280029359</v>
      </c>
      <c r="N2625" s="5">
        <f t="shared" si="1337"/>
        <v>1048.4871674696537</v>
      </c>
      <c r="O2625" s="5">
        <f>VLOOKUP(CONCATENATE($F2625," ",$G2625),AllocFactorMatrix,(O$4+1),FALSE)*$E2631</f>
        <v>770.48686683540609</v>
      </c>
      <c r="P2625" s="5">
        <f>VLOOKUP(CONCATENATE($F2625," ",$G2625),AllocFactorMatrix,(P$4+1),FALSE)*$E2631</f>
        <v>143.56415061587191</v>
      </c>
      <c r="Q2625" s="5">
        <f>VLOOKUP(CONCATENATE($F2625," ",$G2625),AllocFactorMatrix,(Q$4+1),FALSE)*$E2631</f>
        <v>64.873966498759131</v>
      </c>
      <c r="R2625" s="5">
        <f>VLOOKUP(CONCATENATE($F2625," ",$G2625),AllocFactorMatrix,(R$4+1),FALSE)*$E2631</f>
        <v>2.9173097567471991</v>
      </c>
      <c r="S2625" s="5">
        <f t="shared" ref="S2625:S2631" si="1339">SUBTOTAL(9,O2625:R2625)</f>
        <v>981.84229370678429</v>
      </c>
      <c r="T2625" s="5">
        <f>VLOOKUP(CONCATENATE($F2625," ",$G2625),AllocFactorMatrix,(T$4+1),FALSE)*$E2631</f>
        <v>26.915079736443378</v>
      </c>
      <c r="U2625" s="5">
        <f>VLOOKUP(CONCATENATE($F2625," ",$G2625),AllocFactorMatrix,(U$4+1),FALSE)*$E2631</f>
        <v>440.46069404600752</v>
      </c>
      <c r="V2625" s="5">
        <f>VLOOKUP(CONCATENATE($F2625," ",$G2625),AllocFactorMatrix,(V$4+1),FALSE)*$E2631</f>
        <v>2327.8471442933551</v>
      </c>
      <c r="W2625" s="5">
        <f>VLOOKUP(CONCATENATE($F2625," ",$G2625),AllocFactorMatrix,(W$4+1),FALSE)*$E2631</f>
        <v>420.37061190642646</v>
      </c>
      <c r="X2625" s="5">
        <f t="shared" ref="X2625:X2631" si="1340">SUBTOTAL(9,T2625:W2625)</f>
        <v>3215.5935299822322</v>
      </c>
      <c r="Y2625" s="5">
        <f>VLOOKUP(CONCATENATE($F2625," ",$G2625),AllocFactorMatrix,(Y$4+1),FALSE)*$E2631</f>
        <v>236.61529419619248</v>
      </c>
      <c r="Z2625" s="5">
        <f>VLOOKUP(CONCATENATE($F2625," ",$G2625),AllocFactorMatrix,(Z$4+1),FALSE)*$E2631</f>
        <v>3.9632157326226332</v>
      </c>
      <c r="AA2625" s="5">
        <f t="shared" si="1338"/>
        <v>240.57850992881512</v>
      </c>
      <c r="AB2625" s="5">
        <f>VLOOKUP(CONCATENATE($F2625," ",$G2625),AllocFactorMatrix,(AB$4+1),FALSE)*$E2631</f>
        <v>3.070434769019073</v>
      </c>
      <c r="AC2625" s="5">
        <f>VLOOKUP(CONCATENATE($F2625," ",$G2625),AllocFactorMatrix,(AC$4+1),FALSE)*$E2631</f>
        <v>0</v>
      </c>
      <c r="AD2625" s="5">
        <f>VLOOKUP(CONCATENATE($F2625," ",$G2625),AllocFactorMatrix,(AD$4+1),FALSE)*$E2631</f>
        <v>0</v>
      </c>
    </row>
    <row r="2626" spans="4:30" hidden="1" outlineLevel="1">
      <c r="D2626" s="7"/>
      <c r="E2626" s="51"/>
      <c r="F2626" s="52" t="str">
        <f>F2631</f>
        <v>BULK_TRANS</v>
      </c>
      <c r="G2626" s="55" t="str">
        <f>$G$10</f>
        <v>SUBTRAN</v>
      </c>
      <c r="H2626" s="4">
        <f t="shared" si="1336"/>
        <v>0</v>
      </c>
      <c r="I2626" s="5">
        <f>VLOOKUP(CONCATENATE($F2626," ",$G2626),AllocFactorMatrix,(I$4+1),FALSE)*$E2631</f>
        <v>0</v>
      </c>
      <c r="J2626" s="5">
        <f>VLOOKUP(CONCATENATE($F2626," ",$G2626),AllocFactorMatrix,(J$4+1),FALSE)*$E2631</f>
        <v>0</v>
      </c>
      <c r="K2626" s="5">
        <f>VLOOKUP(CONCATENATE($F2626," ",$G2626),AllocFactorMatrix,(K$4+1),FALSE)*$E2631</f>
        <v>0</v>
      </c>
      <c r="L2626" s="5">
        <f>VLOOKUP(CONCATENATE($F2626," ",$G2626),AllocFactorMatrix,(L$4+1),FALSE)*$E2631</f>
        <v>0</v>
      </c>
      <c r="M2626" s="5">
        <f>VLOOKUP(CONCATENATE($F2626," ",$G2626),AllocFactorMatrix,(M$4+1),FALSE)*$E2631</f>
        <v>0</v>
      </c>
      <c r="N2626" s="5">
        <f t="shared" si="1337"/>
        <v>0</v>
      </c>
      <c r="O2626" s="5">
        <f>VLOOKUP(CONCATENATE($F2626," ",$G2626),AllocFactorMatrix,(O$4+1),FALSE)*$E2631</f>
        <v>0</v>
      </c>
      <c r="P2626" s="5">
        <f>VLOOKUP(CONCATENATE($F2626," ",$G2626),AllocFactorMatrix,(P$4+1),FALSE)*$E2631</f>
        <v>0</v>
      </c>
      <c r="Q2626" s="5">
        <f>VLOOKUP(CONCATENATE($F2626," ",$G2626),AllocFactorMatrix,(Q$4+1),FALSE)*$E2631</f>
        <v>0</v>
      </c>
      <c r="R2626" s="5">
        <f>VLOOKUP(CONCATENATE($F2626," ",$G2626),AllocFactorMatrix,(R$4+1),FALSE)*$E2631</f>
        <v>0</v>
      </c>
      <c r="S2626" s="5">
        <f t="shared" si="1339"/>
        <v>0</v>
      </c>
      <c r="T2626" s="5">
        <f>VLOOKUP(CONCATENATE($F2626," ",$G2626),AllocFactorMatrix,(T$4+1),FALSE)*$E2631</f>
        <v>0</v>
      </c>
      <c r="U2626" s="5">
        <f>VLOOKUP(CONCATENATE($F2626," ",$G2626),AllocFactorMatrix,(U$4+1),FALSE)*$E2631</f>
        <v>0</v>
      </c>
      <c r="V2626" s="5">
        <f>VLOOKUP(CONCATENATE($F2626," ",$G2626),AllocFactorMatrix,(V$4+1),FALSE)*$E2631</f>
        <v>0</v>
      </c>
      <c r="W2626" s="5">
        <f>VLOOKUP(CONCATENATE($F2626," ",$G2626),AllocFactorMatrix,(W$4+1),FALSE)*$E2631</f>
        <v>0</v>
      </c>
      <c r="X2626" s="5">
        <f t="shared" si="1340"/>
        <v>0</v>
      </c>
      <c r="Y2626" s="5">
        <f>VLOOKUP(CONCATENATE($F2626," ",$G2626),AllocFactorMatrix,(Y$4+1),FALSE)*$E2631</f>
        <v>0</v>
      </c>
      <c r="Z2626" s="5">
        <f>VLOOKUP(CONCATENATE($F2626," ",$G2626),AllocFactorMatrix,(Z$4+1),FALSE)*$E2631</f>
        <v>0</v>
      </c>
      <c r="AA2626" s="5">
        <f t="shared" si="1338"/>
        <v>0</v>
      </c>
      <c r="AB2626" s="5">
        <f>VLOOKUP(CONCATENATE($F2626," ",$G2626),AllocFactorMatrix,(AB$4+1),FALSE)*$E2631</f>
        <v>0</v>
      </c>
      <c r="AC2626" s="5">
        <f>VLOOKUP(CONCATENATE($F2626," ",$G2626),AllocFactorMatrix,(AC$4+1),FALSE)*$E2631</f>
        <v>0</v>
      </c>
      <c r="AD2626" s="5">
        <f>VLOOKUP(CONCATENATE($F2626," ",$G2626),AllocFactorMatrix,(AD$4+1),FALSE)*$E2631</f>
        <v>0</v>
      </c>
    </row>
    <row r="2627" spans="4:30" hidden="1" outlineLevel="1">
      <c r="D2627" s="7"/>
      <c r="E2627" s="51"/>
      <c r="F2627" s="52" t="str">
        <f>F2631</f>
        <v>BULK_TRANS</v>
      </c>
      <c r="G2627" s="55" t="str">
        <f>$G$11</f>
        <v>DISTPRI</v>
      </c>
      <c r="H2627" s="4">
        <f t="shared" si="1336"/>
        <v>0</v>
      </c>
      <c r="I2627" s="5">
        <f>VLOOKUP(CONCATENATE($F2627," ",$G2627),AllocFactorMatrix,(I$4+1),FALSE)*$E2631</f>
        <v>0</v>
      </c>
      <c r="J2627" s="5">
        <f>VLOOKUP(CONCATENATE($F2627," ",$G2627),AllocFactorMatrix,(J$4+1),FALSE)*$E2631</f>
        <v>0</v>
      </c>
      <c r="K2627" s="5">
        <f>VLOOKUP(CONCATENATE($F2627," ",$G2627),AllocFactorMatrix,(K$4+1),FALSE)*$E2631</f>
        <v>0</v>
      </c>
      <c r="L2627" s="5">
        <f>VLOOKUP(CONCATENATE($F2627," ",$G2627),AllocFactorMatrix,(L$4+1),FALSE)*$E2631</f>
        <v>0</v>
      </c>
      <c r="M2627" s="5">
        <f>VLOOKUP(CONCATENATE($F2627," ",$G2627),AllocFactorMatrix,(M$4+1),FALSE)*$E2631</f>
        <v>0</v>
      </c>
      <c r="N2627" s="5">
        <f t="shared" si="1337"/>
        <v>0</v>
      </c>
      <c r="O2627" s="5">
        <f>VLOOKUP(CONCATENATE($F2627," ",$G2627),AllocFactorMatrix,(O$4+1),FALSE)*$E2631</f>
        <v>0</v>
      </c>
      <c r="P2627" s="5">
        <f>VLOOKUP(CONCATENATE($F2627," ",$G2627),AllocFactorMatrix,(P$4+1),FALSE)*$E2631</f>
        <v>0</v>
      </c>
      <c r="Q2627" s="5">
        <f>VLOOKUP(CONCATENATE($F2627," ",$G2627),AllocFactorMatrix,(Q$4+1),FALSE)*$E2631</f>
        <v>0</v>
      </c>
      <c r="R2627" s="5">
        <f>VLOOKUP(CONCATENATE($F2627," ",$G2627),AllocFactorMatrix,(R$4+1),FALSE)*$E2631</f>
        <v>0</v>
      </c>
      <c r="S2627" s="5">
        <f t="shared" si="1339"/>
        <v>0</v>
      </c>
      <c r="T2627" s="5">
        <f>VLOOKUP(CONCATENATE($F2627," ",$G2627),AllocFactorMatrix,(T$4+1),FALSE)*$E2631</f>
        <v>0</v>
      </c>
      <c r="U2627" s="5">
        <f>VLOOKUP(CONCATENATE($F2627," ",$G2627),AllocFactorMatrix,(U$4+1),FALSE)*$E2631</f>
        <v>0</v>
      </c>
      <c r="V2627" s="5">
        <f>VLOOKUP(CONCATENATE($F2627," ",$G2627),AllocFactorMatrix,(V$4+1),FALSE)*$E2631</f>
        <v>0</v>
      </c>
      <c r="W2627" s="5">
        <f>VLOOKUP(CONCATENATE($F2627," ",$G2627),AllocFactorMatrix,(W$4+1),FALSE)*$E2631</f>
        <v>0</v>
      </c>
      <c r="X2627" s="5">
        <f t="shared" si="1340"/>
        <v>0</v>
      </c>
      <c r="Y2627" s="5">
        <f>VLOOKUP(CONCATENATE($F2627," ",$G2627),AllocFactorMatrix,(Y$4+1),FALSE)*$E2631</f>
        <v>0</v>
      </c>
      <c r="Z2627" s="5">
        <f>VLOOKUP(CONCATENATE($F2627," ",$G2627),AllocFactorMatrix,(Z$4+1),FALSE)*$E2631</f>
        <v>0</v>
      </c>
      <c r="AA2627" s="5">
        <f t="shared" si="1338"/>
        <v>0</v>
      </c>
      <c r="AB2627" s="5">
        <f>VLOOKUP(CONCATENATE($F2627," ",$G2627),AllocFactorMatrix,(AB$4+1),FALSE)*$E2631</f>
        <v>0</v>
      </c>
      <c r="AC2627" s="5">
        <f>VLOOKUP(CONCATENATE($F2627," ",$G2627),AllocFactorMatrix,(AC$4+1),FALSE)*$E2631</f>
        <v>0</v>
      </c>
      <c r="AD2627" s="5">
        <f>VLOOKUP(CONCATENATE($F2627," ",$G2627),AllocFactorMatrix,(AD$4+1),FALSE)*$E2631</f>
        <v>0</v>
      </c>
    </row>
    <row r="2628" spans="4:30" hidden="1" outlineLevel="1">
      <c r="D2628" s="7"/>
      <c r="E2628" s="51"/>
      <c r="F2628" s="52" t="str">
        <f>F2631</f>
        <v>BULK_TRANS</v>
      </c>
      <c r="G2628" s="55" t="str">
        <f>$G$12</f>
        <v>DISTSEC</v>
      </c>
      <c r="H2628" s="4">
        <f t="shared" si="1336"/>
        <v>0</v>
      </c>
      <c r="I2628" s="5">
        <f>VLOOKUP(CONCATENATE($F2628," ",$G2628),AllocFactorMatrix,(I$4+1),FALSE)*$E2631</f>
        <v>0</v>
      </c>
      <c r="J2628" s="5">
        <f>VLOOKUP(CONCATENATE($F2628," ",$G2628),AllocFactorMatrix,(J$4+1),FALSE)*$E2631</f>
        <v>0</v>
      </c>
      <c r="K2628" s="5">
        <f>VLOOKUP(CONCATENATE($F2628," ",$G2628),AllocFactorMatrix,(K$4+1),FALSE)*$E2631</f>
        <v>0</v>
      </c>
      <c r="L2628" s="5">
        <f>VLOOKUP(CONCATENATE($F2628," ",$G2628),AllocFactorMatrix,(L$4+1),FALSE)*$E2631</f>
        <v>0</v>
      </c>
      <c r="M2628" s="5">
        <f>VLOOKUP(CONCATENATE($F2628," ",$G2628),AllocFactorMatrix,(M$4+1),FALSE)*$E2631</f>
        <v>0</v>
      </c>
      <c r="N2628" s="5">
        <f t="shared" si="1337"/>
        <v>0</v>
      </c>
      <c r="O2628" s="5">
        <f>VLOOKUP(CONCATENATE($F2628," ",$G2628),AllocFactorMatrix,(O$4+1),FALSE)*$E2631</f>
        <v>0</v>
      </c>
      <c r="P2628" s="5">
        <f>VLOOKUP(CONCATENATE($F2628," ",$G2628),AllocFactorMatrix,(P$4+1),FALSE)*$E2631</f>
        <v>0</v>
      </c>
      <c r="Q2628" s="5">
        <f>VLOOKUP(CONCATENATE($F2628," ",$G2628),AllocFactorMatrix,(Q$4+1),FALSE)*$E2631</f>
        <v>0</v>
      </c>
      <c r="R2628" s="5">
        <f>VLOOKUP(CONCATENATE($F2628," ",$G2628),AllocFactorMatrix,(R$4+1),FALSE)*$E2631</f>
        <v>0</v>
      </c>
      <c r="S2628" s="5">
        <f t="shared" si="1339"/>
        <v>0</v>
      </c>
      <c r="T2628" s="5">
        <f>VLOOKUP(CONCATENATE($F2628," ",$G2628),AllocFactorMatrix,(T$4+1),FALSE)*$E2631</f>
        <v>0</v>
      </c>
      <c r="U2628" s="5">
        <f>VLOOKUP(CONCATENATE($F2628," ",$G2628),AllocFactorMatrix,(U$4+1),FALSE)*$E2631</f>
        <v>0</v>
      </c>
      <c r="V2628" s="5">
        <f>VLOOKUP(CONCATENATE($F2628," ",$G2628),AllocFactorMatrix,(V$4+1),FALSE)*$E2631</f>
        <v>0</v>
      </c>
      <c r="W2628" s="5">
        <f>VLOOKUP(CONCATENATE($F2628," ",$G2628),AllocFactorMatrix,(W$4+1),FALSE)*$E2631</f>
        <v>0</v>
      </c>
      <c r="X2628" s="5">
        <f t="shared" si="1340"/>
        <v>0</v>
      </c>
      <c r="Y2628" s="5">
        <f>VLOOKUP(CONCATENATE($F2628," ",$G2628),AllocFactorMatrix,(Y$4+1),FALSE)*$E2631</f>
        <v>0</v>
      </c>
      <c r="Z2628" s="5">
        <f>VLOOKUP(CONCATENATE($F2628," ",$G2628),AllocFactorMatrix,(Z$4+1),FALSE)*$E2631</f>
        <v>0</v>
      </c>
      <c r="AA2628" s="5">
        <f t="shared" si="1338"/>
        <v>0</v>
      </c>
      <c r="AB2628" s="5">
        <f>VLOOKUP(CONCATENATE($F2628," ",$G2628),AllocFactorMatrix,(AB$4+1),FALSE)*$E2631</f>
        <v>0</v>
      </c>
      <c r="AC2628" s="5">
        <f>VLOOKUP(CONCATENATE($F2628," ",$G2628),AllocFactorMatrix,(AC$4+1),FALSE)*$E2631</f>
        <v>0</v>
      </c>
      <c r="AD2628" s="5">
        <f>VLOOKUP(CONCATENATE($F2628," ",$G2628),AllocFactorMatrix,(AD$4+1),FALSE)*$E2631</f>
        <v>0</v>
      </c>
    </row>
    <row r="2629" spans="4:30" hidden="1" outlineLevel="1">
      <c r="D2629" s="7"/>
      <c r="E2629" s="51"/>
      <c r="F2629" s="52" t="str">
        <f>F2631</f>
        <v>BULK_TRANS</v>
      </c>
      <c r="G2629" s="55" t="str">
        <f>$G$13</f>
        <v>ENERGY</v>
      </c>
      <c r="H2629" s="4">
        <f t="shared" si="1336"/>
        <v>0</v>
      </c>
      <c r="I2629" s="5">
        <f>VLOOKUP(CONCATENATE($F2629," ",$G2629),AllocFactorMatrix,(I$4+1),FALSE)*$E2631</f>
        <v>0</v>
      </c>
      <c r="J2629" s="5">
        <f>VLOOKUP(CONCATENATE($F2629," ",$G2629),AllocFactorMatrix,(J$4+1),FALSE)*$E2631</f>
        <v>0</v>
      </c>
      <c r="K2629" s="5">
        <f>VLOOKUP(CONCATENATE($F2629," ",$G2629),AllocFactorMatrix,(K$4+1),FALSE)*$E2631</f>
        <v>0</v>
      </c>
      <c r="L2629" s="5">
        <f>VLOOKUP(CONCATENATE($F2629," ",$G2629),AllocFactorMatrix,(L$4+1),FALSE)*$E2631</f>
        <v>0</v>
      </c>
      <c r="M2629" s="5">
        <f>VLOOKUP(CONCATENATE($F2629," ",$G2629),AllocFactorMatrix,(M$4+1),FALSE)*$E2631</f>
        <v>0</v>
      </c>
      <c r="N2629" s="5">
        <f t="shared" si="1337"/>
        <v>0</v>
      </c>
      <c r="O2629" s="5">
        <f>VLOOKUP(CONCATENATE($F2629," ",$G2629),AllocFactorMatrix,(O$4+1),FALSE)*$E2631</f>
        <v>0</v>
      </c>
      <c r="P2629" s="5">
        <f>VLOOKUP(CONCATENATE($F2629," ",$G2629),AllocFactorMatrix,(P$4+1),FALSE)*$E2631</f>
        <v>0</v>
      </c>
      <c r="Q2629" s="5">
        <f>VLOOKUP(CONCATENATE($F2629," ",$G2629),AllocFactorMatrix,(Q$4+1),FALSE)*$E2631</f>
        <v>0</v>
      </c>
      <c r="R2629" s="5">
        <f>VLOOKUP(CONCATENATE($F2629," ",$G2629),AllocFactorMatrix,(R$4+1),FALSE)*$E2631</f>
        <v>0</v>
      </c>
      <c r="S2629" s="5">
        <f t="shared" si="1339"/>
        <v>0</v>
      </c>
      <c r="T2629" s="5">
        <f>VLOOKUP(CONCATENATE($F2629," ",$G2629),AllocFactorMatrix,(T$4+1),FALSE)*$E2631</f>
        <v>0</v>
      </c>
      <c r="U2629" s="5">
        <f>VLOOKUP(CONCATENATE($F2629," ",$G2629),AllocFactorMatrix,(U$4+1),FALSE)*$E2631</f>
        <v>0</v>
      </c>
      <c r="V2629" s="5">
        <f>VLOOKUP(CONCATENATE($F2629," ",$G2629),AllocFactorMatrix,(V$4+1),FALSE)*$E2631</f>
        <v>0</v>
      </c>
      <c r="W2629" s="5">
        <f>VLOOKUP(CONCATENATE($F2629," ",$G2629),AllocFactorMatrix,(W$4+1),FALSE)*$E2631</f>
        <v>0</v>
      </c>
      <c r="X2629" s="5">
        <f t="shared" si="1340"/>
        <v>0</v>
      </c>
      <c r="Y2629" s="5">
        <f>VLOOKUP(CONCATENATE($F2629," ",$G2629),AllocFactorMatrix,(Y$4+1),FALSE)*$E2631</f>
        <v>0</v>
      </c>
      <c r="Z2629" s="5">
        <f>VLOOKUP(CONCATENATE($F2629," ",$G2629),AllocFactorMatrix,(Z$4+1),FALSE)*$E2631</f>
        <v>0</v>
      </c>
      <c r="AA2629" s="5">
        <f t="shared" si="1338"/>
        <v>0</v>
      </c>
      <c r="AB2629" s="5">
        <f>VLOOKUP(CONCATENATE($F2629," ",$G2629),AllocFactorMatrix,(AB$4+1),FALSE)*$E2631</f>
        <v>0</v>
      </c>
      <c r="AC2629" s="5">
        <f>VLOOKUP(CONCATENATE($F2629," ",$G2629),AllocFactorMatrix,(AC$4+1),FALSE)*$E2631</f>
        <v>0</v>
      </c>
      <c r="AD2629" s="5">
        <f>VLOOKUP(CONCATENATE($F2629," ",$G2629),AllocFactorMatrix,(AD$4+1),FALSE)*$E2631</f>
        <v>0</v>
      </c>
    </row>
    <row r="2630" spans="4:30" hidden="1" outlineLevel="1">
      <c r="D2630" s="7"/>
      <c r="E2630" s="51"/>
      <c r="F2630" s="52" t="str">
        <f>F2631</f>
        <v>BULK_TRANS</v>
      </c>
      <c r="G2630" s="55" t="str">
        <f>$G$14</f>
        <v>CUSTOMER</v>
      </c>
      <c r="H2630" s="4">
        <f t="shared" si="1336"/>
        <v>0</v>
      </c>
      <c r="I2630" s="5">
        <f>VLOOKUP(CONCATENATE($F2630," ",$G2630),AllocFactorMatrix,(I$4+1),FALSE)*$E2631</f>
        <v>0</v>
      </c>
      <c r="J2630" s="5">
        <f>VLOOKUP(CONCATENATE($F2630," ",$G2630),AllocFactorMatrix,(J$4+1),FALSE)*$E2631</f>
        <v>0</v>
      </c>
      <c r="K2630" s="5">
        <f>VLOOKUP(CONCATENATE($F2630," ",$G2630),AllocFactorMatrix,(K$4+1),FALSE)*$E2631</f>
        <v>0</v>
      </c>
      <c r="L2630" s="5">
        <f>VLOOKUP(CONCATENATE($F2630," ",$G2630),AllocFactorMatrix,(L$4+1),FALSE)*$E2631</f>
        <v>0</v>
      </c>
      <c r="M2630" s="5">
        <f>VLOOKUP(CONCATENATE($F2630," ",$G2630),AllocFactorMatrix,(M$4+1),FALSE)*$E2631</f>
        <v>0</v>
      </c>
      <c r="N2630" s="5">
        <f t="shared" si="1337"/>
        <v>0</v>
      </c>
      <c r="O2630" s="5">
        <f>VLOOKUP(CONCATENATE($F2630," ",$G2630),AllocFactorMatrix,(O$4+1),FALSE)*$E2631</f>
        <v>0</v>
      </c>
      <c r="P2630" s="5">
        <f>VLOOKUP(CONCATENATE($F2630," ",$G2630),AllocFactorMatrix,(P$4+1),FALSE)*$E2631</f>
        <v>0</v>
      </c>
      <c r="Q2630" s="5">
        <f>VLOOKUP(CONCATENATE($F2630," ",$G2630),AllocFactorMatrix,(Q$4+1),FALSE)*$E2631</f>
        <v>0</v>
      </c>
      <c r="R2630" s="5">
        <f>VLOOKUP(CONCATENATE($F2630," ",$G2630),AllocFactorMatrix,(R$4+1),FALSE)*$E2631</f>
        <v>0</v>
      </c>
      <c r="S2630" s="5">
        <f t="shared" si="1339"/>
        <v>0</v>
      </c>
      <c r="T2630" s="5">
        <f>VLOOKUP(CONCATENATE($F2630," ",$G2630),AllocFactorMatrix,(T$4+1),FALSE)*$E2631</f>
        <v>0</v>
      </c>
      <c r="U2630" s="5">
        <f>VLOOKUP(CONCATENATE($F2630," ",$G2630),AllocFactorMatrix,(U$4+1),FALSE)*$E2631</f>
        <v>0</v>
      </c>
      <c r="V2630" s="5">
        <f>VLOOKUP(CONCATENATE($F2630," ",$G2630),AllocFactorMatrix,(V$4+1),FALSE)*$E2631</f>
        <v>0</v>
      </c>
      <c r="W2630" s="5">
        <f>VLOOKUP(CONCATENATE($F2630," ",$G2630),AllocFactorMatrix,(W$4+1),FALSE)*$E2631</f>
        <v>0</v>
      </c>
      <c r="X2630" s="5">
        <f t="shared" si="1340"/>
        <v>0</v>
      </c>
      <c r="Y2630" s="5">
        <f>VLOOKUP(CONCATENATE($F2630," ",$G2630),AllocFactorMatrix,(Y$4+1),FALSE)*$E2631</f>
        <v>0</v>
      </c>
      <c r="Z2630" s="5">
        <f>VLOOKUP(CONCATENATE($F2630," ",$G2630),AllocFactorMatrix,(Z$4+1),FALSE)*$E2631</f>
        <v>0</v>
      </c>
      <c r="AA2630" s="5">
        <f t="shared" si="1338"/>
        <v>0</v>
      </c>
      <c r="AB2630" s="5">
        <f>VLOOKUP(CONCATENATE($F2630," ",$G2630),AllocFactorMatrix,(AB$4+1),FALSE)*$E2631</f>
        <v>0</v>
      </c>
      <c r="AC2630" s="5">
        <f>VLOOKUP(CONCATENATE($F2630," ",$G2630),AllocFactorMatrix,(AC$4+1),FALSE)*$E2631</f>
        <v>0</v>
      </c>
      <c r="AD2630" s="5">
        <f>VLOOKUP(CONCATENATE($F2630," ",$G2630),AllocFactorMatrix,(AD$4+1),FALSE)*$E2631</f>
        <v>0</v>
      </c>
    </row>
    <row r="2631" spans="4:30" collapsed="1">
      <c r="D2631" s="7" t="s">
        <v>247</v>
      </c>
      <c r="E2631" s="40">
        <v>11364</v>
      </c>
      <c r="F2631" s="10" t="s">
        <v>34</v>
      </c>
      <c r="G2631" s="55" t="str">
        <f>$G$15</f>
        <v>TOTAL</v>
      </c>
      <c r="H2631" s="4">
        <f t="shared" si="1336"/>
        <v>11363.999999999996</v>
      </c>
      <c r="I2631" s="5">
        <f>VLOOKUP(CONCATENATE($F2631," ",$G2631),AllocFactorMatrix,(I$4+1),FALSE)*$E2631</f>
        <v>5597.7131035522134</v>
      </c>
      <c r="J2631" s="5">
        <f>VLOOKUP(CONCATENATE($F2631," ",$G2631),AllocFactorMatrix,(J$4+1),FALSE)*$E2631</f>
        <v>276.71496059127878</v>
      </c>
      <c r="K2631" s="5">
        <f>VLOOKUP(CONCATENATE($F2631," ",$G2631),AllocFactorMatrix,(K$4+1),FALSE)*$E2631</f>
        <v>1013.5910418941658</v>
      </c>
      <c r="L2631" s="5">
        <f>VLOOKUP(CONCATENATE($F2631," ",$G2631),AllocFactorMatrix,(L$4+1),FALSE)*$E2631</f>
        <v>31.904247347485185</v>
      </c>
      <c r="M2631" s="5">
        <f>VLOOKUP(CONCATENATE($F2631," ",$G2631),AllocFactorMatrix,(M$4+1),FALSE)*$E2631</f>
        <v>2.9918782280029359</v>
      </c>
      <c r="N2631" s="5">
        <f t="shared" si="1337"/>
        <v>1048.4871674696537</v>
      </c>
      <c r="O2631" s="5">
        <f>VLOOKUP(CONCATENATE($F2631," ",$G2631),AllocFactorMatrix,(O$4+1),FALSE)*$E2631</f>
        <v>770.48686683540609</v>
      </c>
      <c r="P2631" s="5">
        <f>VLOOKUP(CONCATENATE($F2631," ",$G2631),AllocFactorMatrix,(P$4+1),FALSE)*$E2631</f>
        <v>143.56415061587191</v>
      </c>
      <c r="Q2631" s="5">
        <f>VLOOKUP(CONCATENATE($F2631," ",$G2631),AllocFactorMatrix,(Q$4+1),FALSE)*$E2631</f>
        <v>64.873966498759131</v>
      </c>
      <c r="R2631" s="5">
        <f>VLOOKUP(CONCATENATE($F2631," ",$G2631),AllocFactorMatrix,(R$4+1),FALSE)*$E2631</f>
        <v>2.9173097567471991</v>
      </c>
      <c r="S2631" s="5">
        <f t="shared" si="1339"/>
        <v>981.84229370678429</v>
      </c>
      <c r="T2631" s="5">
        <f>VLOOKUP(CONCATENATE($F2631," ",$G2631),AllocFactorMatrix,(T$4+1),FALSE)*$E2631</f>
        <v>26.915079736443378</v>
      </c>
      <c r="U2631" s="5">
        <f>VLOOKUP(CONCATENATE($F2631," ",$G2631),AllocFactorMatrix,(U$4+1),FALSE)*$E2631</f>
        <v>440.46069404600752</v>
      </c>
      <c r="V2631" s="5">
        <f>VLOOKUP(CONCATENATE($F2631," ",$G2631),AllocFactorMatrix,(V$4+1),FALSE)*$E2631</f>
        <v>2327.8471442933551</v>
      </c>
      <c r="W2631" s="5">
        <f>VLOOKUP(CONCATENATE($F2631," ",$G2631),AllocFactorMatrix,(W$4+1),FALSE)*$E2631</f>
        <v>420.37061190642646</v>
      </c>
      <c r="X2631" s="5">
        <f t="shared" si="1340"/>
        <v>3215.5935299822322</v>
      </c>
      <c r="Y2631" s="5">
        <f>VLOOKUP(CONCATENATE($F2631," ",$G2631),AllocFactorMatrix,(Y$4+1),FALSE)*$E2631</f>
        <v>236.61529419619248</v>
      </c>
      <c r="Z2631" s="5">
        <f>VLOOKUP(CONCATENATE($F2631," ",$G2631),AllocFactorMatrix,(Z$4+1),FALSE)*$E2631</f>
        <v>3.9632157326226332</v>
      </c>
      <c r="AA2631" s="5">
        <f t="shared" si="1338"/>
        <v>240.57850992881512</v>
      </c>
      <c r="AB2631" s="5">
        <f>VLOOKUP(CONCATENATE($F2631," ",$G2631),AllocFactorMatrix,(AB$4+1),FALSE)*$E2631</f>
        <v>3.070434769019073</v>
      </c>
      <c r="AC2631" s="5">
        <f>VLOOKUP(CONCATENATE($F2631," ",$G2631),AllocFactorMatrix,(AC$4+1),FALSE)*$E2631</f>
        <v>0</v>
      </c>
      <c r="AD2631" s="5">
        <f>VLOOKUP(CONCATENATE($F2631," ",$G2631),AllocFactorMatrix,(AD$4+1),FALSE)*$E2631</f>
        <v>0</v>
      </c>
    </row>
    <row r="2632" spans="4:30" hidden="1" outlineLevel="1">
      <c r="D2632" s="7"/>
      <c r="E2632" s="51"/>
      <c r="F2632" s="52" t="str">
        <f>F2639</f>
        <v>RB_GUP_CWIP</v>
      </c>
      <c r="G2632" s="55" t="str">
        <f>$G$8</f>
        <v>PRODUCTION</v>
      </c>
      <c r="H2632" s="4">
        <f t="shared" ref="H2632:H2639" ca="1" si="1341">SUBTOTAL(9,I2632:AD2632)</f>
        <v>-154703.06510334412</v>
      </c>
      <c r="I2632" s="5">
        <f ca="1">VLOOKUP(CONCATENATE($F2632," ",$G2632),AllocFactorMatrix,(I$4+1),FALSE)*$E2639</f>
        <v>-85892.145300618387</v>
      </c>
      <c r="J2632" s="5">
        <f ca="1">VLOOKUP(CONCATENATE($F2632," ",$G2632),AllocFactorMatrix,(J$4+1),FALSE)*$E2639</f>
        <v>-3952.3164093934711</v>
      </c>
      <c r="K2632" s="5">
        <f ca="1">VLOOKUP(CONCATENATE($F2632," ",$G2632),AllocFactorMatrix,(K$4+1),FALSE)*$E2639</f>
        <v>-13020.06507374367</v>
      </c>
      <c r="L2632" s="5">
        <f ca="1">VLOOKUP(CONCATENATE($F2632," ",$G2632),AllocFactorMatrix,(L$4+1),FALSE)*$E2639</f>
        <v>-325.32986082098455</v>
      </c>
      <c r="M2632" s="5">
        <f ca="1">VLOOKUP(CONCATENATE($F2632," ",$G2632),AllocFactorMatrix,(M$4+1),FALSE)*$E2639</f>
        <v>-41.879628948558626</v>
      </c>
      <c r="N2632" s="5">
        <f t="shared" ref="N2632:N2639" ca="1" si="1342">SUBTOTAL(9,K2632:M2632)</f>
        <v>-13387.274563513212</v>
      </c>
      <c r="O2632" s="5">
        <f ca="1">VLOOKUP(CONCATENATE($F2632," ",$G2632),AllocFactorMatrix,(O$4+1),FALSE)*$E2639</f>
        <v>-9904.5394887777402</v>
      </c>
      <c r="P2632" s="5">
        <f ca="1">VLOOKUP(CONCATENATE($F2632," ",$G2632),AllocFactorMatrix,(P$4+1),FALSE)*$E2639</f>
        <v>-1792.7404672416292</v>
      </c>
      <c r="Q2632" s="5">
        <f ca="1">VLOOKUP(CONCATENATE($F2632," ",$G2632),AllocFactorMatrix,(Q$4+1),FALSE)*$E2639</f>
        <v>-693.41935569939449</v>
      </c>
      <c r="R2632" s="5">
        <f ca="1">VLOOKUP(CONCATENATE($F2632," ",$G2632),AllocFactorMatrix,(R$4+1),FALSE)*$E2639</f>
        <v>-14.940915607600186</v>
      </c>
      <c r="S2632" s="5">
        <f ca="1">SUBTOTAL(9,O2632:R2632)</f>
        <v>-12405.640227326363</v>
      </c>
      <c r="T2632" s="5">
        <f ca="1">VLOOKUP(CONCATENATE($F2632," ",$G2632),AllocFactorMatrix,(T$4+1),FALSE)*$E2639</f>
        <v>-314.5052892520697</v>
      </c>
      <c r="U2632" s="5">
        <f ca="1">VLOOKUP(CONCATENATE($F2632," ",$G2632),AllocFactorMatrix,(U$4+1),FALSE)*$E2639</f>
        <v>-5007.4709367418818</v>
      </c>
      <c r="V2632" s="5">
        <f ca="1">VLOOKUP(CONCATENATE($F2632," ",$G2632),AllocFactorMatrix,(V$4+1),FALSE)*$E2639</f>
        <v>-27156.535369410467</v>
      </c>
      <c r="W2632" s="5">
        <f ca="1">VLOOKUP(CONCATENATE($F2632," ",$G2632),AllocFactorMatrix,(W$4+1),FALSE)*$E2639</f>
        <v>-3573.0575129722743</v>
      </c>
      <c r="X2632" s="5">
        <f ca="1">SUBTOTAL(9,T2632:W2632)</f>
        <v>-36051.569108376694</v>
      </c>
      <c r="Y2632" s="5">
        <f ca="1">VLOOKUP(CONCATENATE($F2632," ",$G2632),AllocFactorMatrix,(Y$4+1),FALSE)*$E2639</f>
        <v>-2919.155696220781</v>
      </c>
      <c r="Z2632" s="5">
        <f ca="1">VLOOKUP(CONCATENATE($F2632," ",$G2632),AllocFactorMatrix,(Z$4+1),FALSE)*$E2639</f>
        <v>-60.67956340569949</v>
      </c>
      <c r="AA2632" s="5">
        <f t="shared" ref="AA2632:AA2639" ca="1" si="1343">SUBTOTAL(9,Y2632:Z2632)</f>
        <v>-2979.8352596264804</v>
      </c>
      <c r="AB2632" s="5">
        <f ca="1">VLOOKUP(CONCATENATE($F2632," ",$G2632),AllocFactorMatrix,(AB$4+1),FALSE)*$E2639</f>
        <v>-34.284234489526568</v>
      </c>
      <c r="AC2632" s="5">
        <f ca="1">VLOOKUP(CONCATENATE($F2632," ",$G2632),AllocFactorMatrix,(AC$4+1),FALSE)*$E2639</f>
        <v>0</v>
      </c>
      <c r="AD2632" s="5">
        <f ca="1">VLOOKUP(CONCATENATE($F2632," ",$G2632),AllocFactorMatrix,(AD$4+1),FALSE)*$E2639</f>
        <v>0</v>
      </c>
    </row>
    <row r="2633" spans="4:30" hidden="1" outlineLevel="1">
      <c r="D2633" s="7"/>
      <c r="E2633" s="51"/>
      <c r="F2633" s="52" t="str">
        <f>F2639</f>
        <v>RB_GUP_CWIP</v>
      </c>
      <c r="G2633" s="55" t="str">
        <f>$G$9</f>
        <v>BULKTRAN</v>
      </c>
      <c r="H2633" s="4">
        <f t="shared" ca="1" si="1341"/>
        <v>-147820.33826068099</v>
      </c>
      <c r="I2633" s="5">
        <f ca="1">VLOOKUP(CONCATENATE($F2633," ",$G2633),AllocFactorMatrix,(I$4+1),FALSE)*$E2639</f>
        <v>-72813.784270796794</v>
      </c>
      <c r="J2633" s="5">
        <f ca="1">VLOOKUP(CONCATENATE($F2633," ",$G2633),AllocFactorMatrix,(J$4+1),FALSE)*$E2639</f>
        <v>-3599.4455364654923</v>
      </c>
      <c r="K2633" s="5">
        <f ca="1">VLOOKUP(CONCATENATE($F2633," ",$G2633),AllocFactorMatrix,(K$4+1),FALSE)*$E2639</f>
        <v>-13184.562713022853</v>
      </c>
      <c r="L2633" s="5">
        <f ca="1">VLOOKUP(CONCATENATE($F2633," ",$G2633),AllocFactorMatrix,(L$4+1),FALSE)*$E2639</f>
        <v>-415.00322376431677</v>
      </c>
      <c r="M2633" s="5">
        <f ca="1">VLOOKUP(CONCATENATE($F2633," ",$G2633),AllocFactorMatrix,(M$4+1),FALSE)*$E2639</f>
        <v>-38.917674383857886</v>
      </c>
      <c r="N2633" s="5">
        <f t="shared" ca="1" si="1342"/>
        <v>-13638.483611171028</v>
      </c>
      <c r="O2633" s="5">
        <f ca="1">VLOOKUP(CONCATENATE($F2633," ",$G2633),AllocFactorMatrix,(O$4+1),FALSE)*$E2639</f>
        <v>-10022.318662532738</v>
      </c>
      <c r="P2633" s="5">
        <f ca="1">VLOOKUP(CONCATENATE($F2633," ",$G2633),AllocFactorMatrix,(P$4+1),FALSE)*$E2639</f>
        <v>-1867.4499565421984</v>
      </c>
      <c r="Q2633" s="5">
        <f ca="1">VLOOKUP(CONCATENATE($F2633," ",$G2633),AllocFactorMatrix,(Q$4+1),FALSE)*$E2639</f>
        <v>-843.8658634423324</v>
      </c>
      <c r="R2633" s="5">
        <f ca="1">VLOOKUP(CONCATENATE($F2633," ",$G2633),AllocFactorMatrix,(R$4+1),FALSE)*$E2639</f>
        <v>-37.947704598165792</v>
      </c>
      <c r="S2633" s="5">
        <f t="shared" ref="S2633:S2639" ca="1" si="1344">SUBTOTAL(9,O2633:R2633)</f>
        <v>-12771.582187115435</v>
      </c>
      <c r="T2633" s="5">
        <f ca="1">VLOOKUP(CONCATENATE($F2633," ",$G2633),AllocFactorMatrix,(T$4+1),FALSE)*$E2639</f>
        <v>-350.10526143560912</v>
      </c>
      <c r="U2633" s="5">
        <f ca="1">VLOOKUP(CONCATENATE($F2633," ",$G2633),AllocFactorMatrix,(U$4+1),FALSE)*$E2639</f>
        <v>-5729.4129518140762</v>
      </c>
      <c r="V2633" s="5">
        <f ca="1">VLOOKUP(CONCATENATE($F2633," ",$G2633),AllocFactorMatrix,(V$4+1),FALSE)*$E2639</f>
        <v>-30280.108437927145</v>
      </c>
      <c r="W2633" s="5">
        <f ca="1">VLOOKUP(CONCATENATE($F2633," ",$G2633),AllocFactorMatrix,(W$4+1),FALSE)*$E2639</f>
        <v>-5468.0857133806239</v>
      </c>
      <c r="X2633" s="5">
        <f t="shared" ref="X2633:X2639" ca="1" si="1345">SUBTOTAL(9,T2633:W2633)</f>
        <v>-41827.712364557461</v>
      </c>
      <c r="Y2633" s="5">
        <f ca="1">VLOOKUP(CONCATENATE($F2633," ",$G2633),AllocFactorMatrix,(Y$4+1),FALSE)*$E2639</f>
        <v>-3077.8381578433414</v>
      </c>
      <c r="Z2633" s="5">
        <f ca="1">VLOOKUP(CONCATENATE($F2633," ",$G2633),AllocFactorMatrix,(Z$4+1),FALSE)*$E2639</f>
        <v>-51.552612653672156</v>
      </c>
      <c r="AA2633" s="5">
        <f t="shared" ca="1" si="1343"/>
        <v>-3129.3907704970134</v>
      </c>
      <c r="AB2633" s="5">
        <f ca="1">VLOOKUP(CONCATENATE($F2633," ",$G2633),AllocFactorMatrix,(AB$4+1),FALSE)*$E2639</f>
        <v>-39.939520077767988</v>
      </c>
      <c r="AC2633" s="5">
        <f ca="1">VLOOKUP(CONCATENATE($F2633," ",$G2633),AllocFactorMatrix,(AC$4+1),FALSE)*$E2639</f>
        <v>0</v>
      </c>
      <c r="AD2633" s="5">
        <f ca="1">VLOOKUP(CONCATENATE($F2633," ",$G2633),AllocFactorMatrix,(AD$4+1),FALSE)*$E2639</f>
        <v>0</v>
      </c>
    </row>
    <row r="2634" spans="4:30" hidden="1" outlineLevel="1">
      <c r="D2634" s="7"/>
      <c r="E2634" s="51"/>
      <c r="F2634" s="52" t="str">
        <f>F2639</f>
        <v>RB_GUP_CWIP</v>
      </c>
      <c r="G2634" s="55" t="str">
        <f>$G$10</f>
        <v>SUBTRAN</v>
      </c>
      <c r="H2634" s="4">
        <f t="shared" ca="1" si="1341"/>
        <v>-32471.710255947663</v>
      </c>
      <c r="I2634" s="5">
        <f ca="1">VLOOKUP(CONCATENATE($F2634," ",$G2634),AllocFactorMatrix,(I$4+1),FALSE)*$E2639</f>
        <v>-15809.418195362761</v>
      </c>
      <c r="J2634" s="5">
        <f ca="1">VLOOKUP(CONCATENATE($F2634," ",$G2634),AllocFactorMatrix,(J$4+1),FALSE)*$E2639</f>
        <v>-762.98320328256932</v>
      </c>
      <c r="K2634" s="5">
        <f ca="1">VLOOKUP(CONCATENATE($F2634," ",$G2634),AllocFactorMatrix,(K$4+1),FALSE)*$E2639</f>
        <v>-2775.69558718588</v>
      </c>
      <c r="L2634" s="5">
        <f ca="1">VLOOKUP(CONCATENATE($F2634," ",$G2634),AllocFactorMatrix,(L$4+1),FALSE)*$E2639</f>
        <v>-85.738625097231093</v>
      </c>
      <c r="M2634" s="5">
        <f ca="1">VLOOKUP(CONCATENATE($F2634," ",$G2634),AllocFactorMatrix,(M$4+1),FALSE)*$E2639</f>
        <v>-10.678292312538748</v>
      </c>
      <c r="N2634" s="5">
        <f t="shared" ca="1" si="1342"/>
        <v>-2872.1125045956501</v>
      </c>
      <c r="O2634" s="5">
        <f ca="1">VLOOKUP(CONCATENATE($F2634," ",$G2634),AllocFactorMatrix,(O$4+1),FALSE)*$E2639</f>
        <v>-2097.0813997276159</v>
      </c>
      <c r="P2634" s="5">
        <f ca="1">VLOOKUP(CONCATENATE($F2634," ",$G2634),AllocFactorMatrix,(P$4+1),FALSE)*$E2639</f>
        <v>-389.84498626610906</v>
      </c>
      <c r="Q2634" s="5">
        <f ca="1">VLOOKUP(CONCATENATE($F2634," ",$G2634),AllocFactorMatrix,(Q$4+1),FALSE)*$E2639</f>
        <v>-231.9624119817272</v>
      </c>
      <c r="R2634" s="5">
        <f ca="1">VLOOKUP(CONCATENATE($F2634," ",$G2634),AllocFactorMatrix,(R$4+1),FALSE)*$E2639</f>
        <v>0</v>
      </c>
      <c r="S2634" s="5">
        <f t="shared" ca="1" si="1344"/>
        <v>-2718.8887979754522</v>
      </c>
      <c r="T2634" s="5">
        <f ca="1">VLOOKUP(CONCATENATE($F2634," ",$G2634),AllocFactorMatrix,(T$4+1),FALSE)*$E2639</f>
        <v>-73.226481678518567</v>
      </c>
      <c r="U2634" s="5">
        <f ca="1">VLOOKUP(CONCATENATE($F2634," ",$G2634),AllocFactorMatrix,(U$4+1),FALSE)*$E2639</f>
        <v>-1198.7593133460789</v>
      </c>
      <c r="V2634" s="5">
        <f ca="1">VLOOKUP(CONCATENATE($F2634," ",$G2634),AllocFactorMatrix,(V$4+1),FALSE)*$E2639</f>
        <v>-8351.3762572188862</v>
      </c>
      <c r="W2634" s="5">
        <f ca="1">VLOOKUP(CONCATENATE($F2634," ",$G2634),AllocFactorMatrix,(W$4+1),FALSE)*$E2639</f>
        <v>0</v>
      </c>
      <c r="X2634" s="5">
        <f t="shared" ca="1" si="1345"/>
        <v>-9623.362052243483</v>
      </c>
      <c r="Y2634" s="5">
        <f ca="1">VLOOKUP(CONCATENATE($F2634," ",$G2634),AllocFactorMatrix,(Y$4+1),FALSE)*$E2639</f>
        <v>-631.16006196608816</v>
      </c>
      <c r="Z2634" s="5">
        <f ca="1">VLOOKUP(CONCATENATE($F2634," ",$G2634),AllocFactorMatrix,(Z$4+1),FALSE)*$E2639</f>
        <v>-10.5214553803592</v>
      </c>
      <c r="AA2634" s="5">
        <f t="shared" ca="1" si="1343"/>
        <v>-641.68151734644732</v>
      </c>
      <c r="AB2634" s="5">
        <f ca="1">VLOOKUP(CONCATENATE($F2634," ",$G2634),AllocFactorMatrix,(AB$4+1),FALSE)*$E2639</f>
        <v>-8.4282829879221115</v>
      </c>
      <c r="AC2634" s="5">
        <f ca="1">VLOOKUP(CONCATENATE($F2634," ",$G2634),AllocFactorMatrix,(AC$4+1),FALSE)*$E2639</f>
        <v>-28.65796394605966</v>
      </c>
      <c r="AD2634" s="5">
        <f ca="1">VLOOKUP(CONCATENATE($F2634," ",$G2634),AllocFactorMatrix,(AD$4+1),FALSE)*$E2639</f>
        <v>-6.177738207317728</v>
      </c>
    </row>
    <row r="2635" spans="4:30" hidden="1" outlineLevel="1">
      <c r="D2635" s="7"/>
      <c r="E2635" s="51"/>
      <c r="F2635" s="52" t="str">
        <f>F2639</f>
        <v>RB_GUP_CWIP</v>
      </c>
      <c r="G2635" s="55" t="str">
        <f>$G$11</f>
        <v>DISTPRI</v>
      </c>
      <c r="H2635" s="4">
        <f t="shared" ca="1" si="1341"/>
        <v>-98846.193209594305</v>
      </c>
      <c r="I2635" s="5">
        <f ca="1">VLOOKUP(CONCATENATE($F2635," ",$G2635),AllocFactorMatrix,(I$4+1),FALSE)*$E2639</f>
        <v>-66063.126764240937</v>
      </c>
      <c r="J2635" s="5">
        <f ca="1">VLOOKUP(CONCATENATE($F2635," ",$G2635),AllocFactorMatrix,(J$4+1),FALSE)*$E2639</f>
        <v>-3114.043335433621</v>
      </c>
      <c r="K2635" s="5">
        <f ca="1">VLOOKUP(CONCATENATE($F2635," ",$G2635),AllocFactorMatrix,(K$4+1),FALSE)*$E2639</f>
        <v>-11307.282470266486</v>
      </c>
      <c r="L2635" s="5">
        <f ca="1">VLOOKUP(CONCATENATE($F2635," ",$G2635),AllocFactorMatrix,(L$4+1),FALSE)*$E2639</f>
        <v>-349.45386502420098</v>
      </c>
      <c r="M2635" s="5">
        <f ca="1">VLOOKUP(CONCATENATE($F2635," ",$G2635),AllocFactorMatrix,(M$4+1),FALSE)*$E2639</f>
        <v>0</v>
      </c>
      <c r="N2635" s="5">
        <f t="shared" ca="1" si="1342"/>
        <v>-11656.736335290687</v>
      </c>
      <c r="O2635" s="5">
        <f ca="1">VLOOKUP(CONCATENATE($F2635," ",$G2635),AllocFactorMatrix,(O$4+1),FALSE)*$E2639</f>
        <v>-8478.485508710628</v>
      </c>
      <c r="P2635" s="5">
        <f ca="1">VLOOKUP(CONCATENATE($F2635," ",$G2635),AllocFactorMatrix,(P$4+1),FALSE)*$E2639</f>
        <v>-1579.1184965487053</v>
      </c>
      <c r="Q2635" s="5">
        <f ca="1">VLOOKUP(CONCATENATE($F2635," ",$G2635),AllocFactorMatrix,(Q$4+1),FALSE)*$E2639</f>
        <v>0</v>
      </c>
      <c r="R2635" s="5">
        <f ca="1">VLOOKUP(CONCATENATE($F2635," ",$G2635),AllocFactorMatrix,(R$4+1),FALSE)*$E2639</f>
        <v>0</v>
      </c>
      <c r="S2635" s="5">
        <f t="shared" ca="1" si="1344"/>
        <v>-10057.604005259333</v>
      </c>
      <c r="T2635" s="5">
        <f ca="1">VLOOKUP(CONCATENATE($F2635," ",$G2635),AllocFactorMatrix,(T$4+1),FALSE)*$E2639</f>
        <v>-302.25278349208997</v>
      </c>
      <c r="U2635" s="5">
        <f ca="1">VLOOKUP(CONCATENATE($F2635," ",$G2635),AllocFactorMatrix,(U$4+1),FALSE)*$E2639</f>
        <v>-4874.6534461945112</v>
      </c>
      <c r="V2635" s="5">
        <f ca="1">VLOOKUP(CONCATENATE($F2635," ",$G2635),AllocFactorMatrix,(V$4+1),FALSE)*$E2639</f>
        <v>0</v>
      </c>
      <c r="W2635" s="5">
        <f ca="1">VLOOKUP(CONCATENATE($F2635," ",$G2635),AllocFactorMatrix,(W$4+1),FALSE)*$E2639</f>
        <v>0</v>
      </c>
      <c r="X2635" s="5">
        <f t="shared" ca="1" si="1345"/>
        <v>-5176.9062296866014</v>
      </c>
      <c r="Y2635" s="5">
        <f ca="1">VLOOKUP(CONCATENATE($F2635," ",$G2635),AllocFactorMatrix,(Y$4+1),FALSE)*$E2639</f>
        <v>-2556.6530148923575</v>
      </c>
      <c r="Z2635" s="5">
        <f ca="1">VLOOKUP(CONCATENATE($F2635," ",$G2635),AllocFactorMatrix,(Z$4+1),FALSE)*$E2639</f>
        <v>-42.654980339128038</v>
      </c>
      <c r="AA2635" s="5">
        <f t="shared" ca="1" si="1343"/>
        <v>-2599.3079952314856</v>
      </c>
      <c r="AB2635" s="5">
        <f ca="1">VLOOKUP(CONCATENATE($F2635," ",$G2635),AllocFactorMatrix,(AB$4+1),FALSE)*$E2639</f>
        <v>-34.557681249830445</v>
      </c>
      <c r="AC2635" s="5">
        <f ca="1">VLOOKUP(CONCATENATE($F2635," ",$G2635),AllocFactorMatrix,(AC$4+1),FALSE)*$E2639</f>
        <v>-118.38981487799633</v>
      </c>
      <c r="AD2635" s="5">
        <f ca="1">VLOOKUP(CONCATENATE($F2635," ",$G2635),AllocFactorMatrix,(AD$4+1),FALSE)*$E2639</f>
        <v>-25.521048323798738</v>
      </c>
    </row>
    <row r="2636" spans="4:30" hidden="1" outlineLevel="1">
      <c r="D2636" s="7"/>
      <c r="E2636" s="51"/>
      <c r="F2636" s="52" t="str">
        <f>F2639</f>
        <v>RB_GUP_CWIP</v>
      </c>
      <c r="G2636" s="55" t="str">
        <f>$G$12</f>
        <v>DISTSEC</v>
      </c>
      <c r="H2636" s="4">
        <f t="shared" ca="1" si="1341"/>
        <v>-49689.782212408791</v>
      </c>
      <c r="I2636" s="5">
        <f ca="1">VLOOKUP(CONCATENATE($F2636," ",$G2636),AllocFactorMatrix,(I$4+1),FALSE)*$E2639</f>
        <v>-37153.122290094609</v>
      </c>
      <c r="J2636" s="5">
        <f ca="1">VLOOKUP(CONCATENATE($F2636," ",$G2636),AllocFactorMatrix,(J$4+1),FALSE)*$E2639</f>
        <v>-1791.1638666536553</v>
      </c>
      <c r="K2636" s="5">
        <f ca="1">VLOOKUP(CONCATENATE($F2636," ",$G2636),AllocFactorMatrix,(K$4+1),FALSE)*$E2639</f>
        <v>-5404.6878307171</v>
      </c>
      <c r="L2636" s="5">
        <f ca="1">VLOOKUP(CONCATENATE($F2636," ",$G2636),AllocFactorMatrix,(L$4+1),FALSE)*$E2639</f>
        <v>0</v>
      </c>
      <c r="M2636" s="5">
        <f ca="1">VLOOKUP(CONCATENATE($F2636," ",$G2636),AllocFactorMatrix,(M$4+1),FALSE)*$E2639</f>
        <v>0</v>
      </c>
      <c r="N2636" s="5">
        <f t="shared" ca="1" si="1342"/>
        <v>-5404.6878307171</v>
      </c>
      <c r="O2636" s="5">
        <f ca="1">VLOOKUP(CONCATENATE($F2636," ",$G2636),AllocFactorMatrix,(O$4+1),FALSE)*$E2639</f>
        <v>-3443.8881220644889</v>
      </c>
      <c r="P2636" s="5">
        <f ca="1">VLOOKUP(CONCATENATE($F2636," ",$G2636),AllocFactorMatrix,(P$4+1),FALSE)*$E2639</f>
        <v>0</v>
      </c>
      <c r="Q2636" s="5">
        <f ca="1">VLOOKUP(CONCATENATE($F2636," ",$G2636),AllocFactorMatrix,(Q$4+1),FALSE)*$E2639</f>
        <v>0</v>
      </c>
      <c r="R2636" s="5">
        <f ca="1">VLOOKUP(CONCATENATE($F2636," ",$G2636),AllocFactorMatrix,(R$4+1),FALSE)*$E2639</f>
        <v>0</v>
      </c>
      <c r="S2636" s="5">
        <f t="shared" ca="1" si="1344"/>
        <v>-3443.8881220644889</v>
      </c>
      <c r="T2636" s="5">
        <f ca="1">VLOOKUP(CONCATENATE($F2636," ",$G2636),AllocFactorMatrix,(T$4+1),FALSE)*$E2639</f>
        <v>-93.115510003412027</v>
      </c>
      <c r="U2636" s="5">
        <f ca="1">VLOOKUP(CONCATENATE($F2636," ",$G2636),AllocFactorMatrix,(U$4+1),FALSE)*$E2639</f>
        <v>0</v>
      </c>
      <c r="V2636" s="5">
        <f ca="1">VLOOKUP(CONCATENATE($F2636," ",$G2636),AllocFactorMatrix,(V$4+1),FALSE)*$E2639</f>
        <v>0</v>
      </c>
      <c r="W2636" s="5">
        <f ca="1">VLOOKUP(CONCATENATE($F2636," ",$G2636),AllocFactorMatrix,(W$4+1),FALSE)*$E2639</f>
        <v>0</v>
      </c>
      <c r="X2636" s="5">
        <f t="shared" ca="1" si="1345"/>
        <v>-93.115510003412027</v>
      </c>
      <c r="Y2636" s="5">
        <f ca="1">VLOOKUP(CONCATENATE($F2636," ",$G2636),AllocFactorMatrix,(Y$4+1),FALSE)*$E2639</f>
        <v>-1270.2577903659653</v>
      </c>
      <c r="Z2636" s="5">
        <f ca="1">VLOOKUP(CONCATENATE($F2636," ",$G2636),AllocFactorMatrix,(Z$4+1),FALSE)*$E2639</f>
        <v>0</v>
      </c>
      <c r="AA2636" s="5">
        <f t="shared" ca="1" si="1343"/>
        <v>-1270.2577903659653</v>
      </c>
      <c r="AB2636" s="5">
        <f ca="1">VLOOKUP(CONCATENATE($F2636," ",$G2636),AllocFactorMatrix,(AB$4+1),FALSE)*$E2639</f>
        <v>-13.181505953296073</v>
      </c>
      <c r="AC2636" s="5">
        <f ca="1">VLOOKUP(CONCATENATE($F2636," ",$G2636),AllocFactorMatrix,(AC$4+1),FALSE)*$E2639</f>
        <v>-447.56282521422219</v>
      </c>
      <c r="AD2636" s="5">
        <f ca="1">VLOOKUP(CONCATENATE($F2636," ",$G2636),AllocFactorMatrix,(AD$4+1),FALSE)*$E2639</f>
        <v>-72.802471342050623</v>
      </c>
    </row>
    <row r="2637" spans="4:30" hidden="1" outlineLevel="1">
      <c r="D2637" s="7"/>
      <c r="E2637" s="51"/>
      <c r="F2637" s="52" t="str">
        <f>F2639</f>
        <v>RB_GUP_CWIP</v>
      </c>
      <c r="G2637" s="55" t="str">
        <f>$G$13</f>
        <v>ENERGY</v>
      </c>
      <c r="H2637" s="4">
        <f t="shared" ca="1" si="1341"/>
        <v>-7277.8238772005807</v>
      </c>
      <c r="I2637" s="5">
        <f ca="1">VLOOKUP(CONCATENATE($F2637," ",$G2637),AllocFactorMatrix,(I$4+1),FALSE)*$E2639</f>
        <v>-2730.8366658214672</v>
      </c>
      <c r="J2637" s="5">
        <f ca="1">VLOOKUP(CONCATENATE($F2637," ",$G2637),AllocFactorMatrix,(J$4+1),FALSE)*$E2639</f>
        <v>-176.97586205120737</v>
      </c>
      <c r="K2637" s="5">
        <f ca="1">VLOOKUP(CONCATENATE($F2637," ",$G2637),AllocFactorMatrix,(K$4+1),FALSE)*$E2639</f>
        <v>-593.77320202553676</v>
      </c>
      <c r="L2637" s="5">
        <f ca="1">VLOOKUP(CONCATENATE($F2637," ",$G2637),AllocFactorMatrix,(L$4+1),FALSE)*$E2639</f>
        <v>-18.871460364131693</v>
      </c>
      <c r="M2637" s="5">
        <f ca="1">VLOOKUP(CONCATENATE($F2637," ",$G2637),AllocFactorMatrix,(M$4+1),FALSE)*$E2639</f>
        <v>-1.7397280342388861</v>
      </c>
      <c r="N2637" s="5">
        <f t="shared" ca="1" si="1342"/>
        <v>-614.38439042390735</v>
      </c>
      <c r="O2637" s="5">
        <f ca="1">VLOOKUP(CONCATENATE($F2637," ",$G2637),AllocFactorMatrix,(O$4+1),FALSE)*$E2639</f>
        <v>-541.35131335784843</v>
      </c>
      <c r="P2637" s="5">
        <f ca="1">VLOOKUP(CONCATENATE($F2637," ",$G2637),AllocFactorMatrix,(P$4+1),FALSE)*$E2639</f>
        <v>-100.35611699548163</v>
      </c>
      <c r="Q2637" s="5">
        <f ca="1">VLOOKUP(CONCATENATE($F2637," ",$G2637),AllocFactorMatrix,(Q$4+1),FALSE)*$E2639</f>
        <v>-45.599250854914395</v>
      </c>
      <c r="R2637" s="5">
        <f ca="1">VLOOKUP(CONCATENATE($F2637," ",$G2637),AllocFactorMatrix,(R$4+1),FALSE)*$E2639</f>
        <v>-2.1128019905088538</v>
      </c>
      <c r="S2637" s="5">
        <f t="shared" ca="1" si="1344"/>
        <v>-689.41948319875337</v>
      </c>
      <c r="T2637" s="5">
        <f ca="1">VLOOKUP(CONCATENATE($F2637," ",$G2637),AllocFactorMatrix,(T$4+1),FALSE)*$E2639</f>
        <v>-20.745608186558524</v>
      </c>
      <c r="U2637" s="5">
        <f ca="1">VLOOKUP(CONCATENATE($F2637," ",$G2637),AllocFactorMatrix,(U$4+1),FALSE)*$E2639</f>
        <v>-364.2618011832858</v>
      </c>
      <c r="V2637" s="5">
        <f ca="1">VLOOKUP(CONCATENATE($F2637," ",$G2637),AllocFactorMatrix,(V$4+1),FALSE)*$E2639</f>
        <v>-2068.1272733176734</v>
      </c>
      <c r="W2637" s="5">
        <f ca="1">VLOOKUP(CONCATENATE($F2637," ",$G2637),AllocFactorMatrix,(W$4+1),FALSE)*$E2639</f>
        <v>-392.37214756966239</v>
      </c>
      <c r="X2637" s="5">
        <f t="shared" ca="1" si="1345"/>
        <v>-2845.5068302571804</v>
      </c>
      <c r="Y2637" s="5">
        <f ca="1">VLOOKUP(CONCATENATE($F2637," ",$G2637),AllocFactorMatrix,(Y$4+1),FALSE)*$E2639</f>
        <v>-146.66838899548901</v>
      </c>
      <c r="Z2637" s="5">
        <f ca="1">VLOOKUP(CONCATENATE($F2637," ",$G2637),AllocFactorMatrix,(Z$4+1),FALSE)*$E2639</f>
        <v>-2.3875275607772912</v>
      </c>
      <c r="AA2637" s="5">
        <f t="shared" ca="1" si="1343"/>
        <v>-149.05591655626631</v>
      </c>
      <c r="AB2637" s="5">
        <f ca="1">VLOOKUP(CONCATENATE($F2637," ",$G2637),AllocFactorMatrix,(AB$4+1),FALSE)*$E2639</f>
        <v>-2.6630949404101472</v>
      </c>
      <c r="AC2637" s="5">
        <f ca="1">VLOOKUP(CONCATENATE($F2637," ",$G2637),AllocFactorMatrix,(AC$4+1),FALSE)*$E2639</f>
        <v>-57.585861985845838</v>
      </c>
      <c r="AD2637" s="5">
        <f ca="1">VLOOKUP(CONCATENATE($F2637," ",$G2637),AllocFactorMatrix,(AD$4+1),FALSE)*$E2639</f>
        <v>-11.395771965543501</v>
      </c>
    </row>
    <row r="2638" spans="4:30" hidden="1" outlineLevel="1">
      <c r="D2638" s="7"/>
      <c r="E2638" s="51"/>
      <c r="F2638" s="52" t="str">
        <f>F2639</f>
        <v>RB_GUP_CWIP</v>
      </c>
      <c r="G2638" s="55" t="str">
        <f>$G$14</f>
        <v>CUSTOMER</v>
      </c>
      <c r="H2638" s="4">
        <f t="shared" ca="1" si="1341"/>
        <v>-26073.087080823563</v>
      </c>
      <c r="I2638" s="5">
        <f ca="1">VLOOKUP(CONCATENATE($F2638," ",$G2638),AllocFactorMatrix,(I$4+1),FALSE)*$E2639</f>
        <v>-13290.000016857895</v>
      </c>
      <c r="J2638" s="5">
        <f ca="1">VLOOKUP(CONCATENATE($F2638," ",$G2638),AllocFactorMatrix,(J$4+1),FALSE)*$E2639</f>
        <v>-3193.2453704462819</v>
      </c>
      <c r="K2638" s="5">
        <f ca="1">VLOOKUP(CONCATENATE($F2638," ",$G2638),AllocFactorMatrix,(K$4+1),FALSE)*$E2639</f>
        <v>-908.68533719402888</v>
      </c>
      <c r="L2638" s="5">
        <f ca="1">VLOOKUP(CONCATENATE($F2638," ",$G2638),AllocFactorMatrix,(L$4+1),FALSE)*$E2639</f>
        <v>-268.96389995791742</v>
      </c>
      <c r="M2638" s="5">
        <f ca="1">VLOOKUP(CONCATENATE($F2638," ",$G2638),AllocFactorMatrix,(M$4+1),FALSE)*$E2639</f>
        <v>-43.545120547590464</v>
      </c>
      <c r="N2638" s="5">
        <f t="shared" ca="1" si="1342"/>
        <v>-1221.1943576995366</v>
      </c>
      <c r="O2638" s="5">
        <f ca="1">VLOOKUP(CONCATENATE($F2638," ",$G2638),AllocFactorMatrix,(O$4+1),FALSE)*$E2639</f>
        <v>-242.66352924500148</v>
      </c>
      <c r="P2638" s="5">
        <f ca="1">VLOOKUP(CONCATENATE($F2638," ",$G2638),AllocFactorMatrix,(P$4+1),FALSE)*$E2639</f>
        <v>-70.708520280642659</v>
      </c>
      <c r="Q2638" s="5">
        <f ca="1">VLOOKUP(CONCATENATE($F2638," ",$G2638),AllocFactorMatrix,(Q$4+1),FALSE)*$E2639</f>
        <v>-151.64911967814874</v>
      </c>
      <c r="R2638" s="5">
        <f ca="1">VLOOKUP(CONCATENATE($F2638," ",$G2638),AllocFactorMatrix,(R$4+1),FALSE)*$E2639</f>
        <v>-26.631321657194913</v>
      </c>
      <c r="S2638" s="5">
        <f t="shared" ca="1" si="1344"/>
        <v>-491.65249086098777</v>
      </c>
      <c r="T2638" s="5">
        <f ca="1">VLOOKUP(CONCATENATE($F2638," ",$G2638),AllocFactorMatrix,(T$4+1),FALSE)*$E2639</f>
        <v>-1.6722756050905032</v>
      </c>
      <c r="U2638" s="5">
        <f ca="1">VLOOKUP(CONCATENATE($F2638," ",$G2638),AllocFactorMatrix,(U$4+1),FALSE)*$E2639</f>
        <v>-41.965273382430787</v>
      </c>
      <c r="V2638" s="5">
        <f ca="1">VLOOKUP(CONCATENATE($F2638," ",$G2638),AllocFactorMatrix,(V$4+1),FALSE)*$E2639</f>
        <v>-223.0272661421925</v>
      </c>
      <c r="W2638" s="5">
        <f ca="1">VLOOKUP(CONCATENATE($F2638," ",$G2638),AllocFactorMatrix,(W$4+1),FALSE)*$E2639</f>
        <v>-39.948781118743469</v>
      </c>
      <c r="X2638" s="5">
        <f t="shared" ca="1" si="1345"/>
        <v>-306.61359624845727</v>
      </c>
      <c r="Y2638" s="5">
        <f ca="1">VLOOKUP(CONCATENATE($F2638," ",$G2638),AllocFactorMatrix,(Y$4+1),FALSE)*$E2639</f>
        <v>-67.084211574854379</v>
      </c>
      <c r="Z2638" s="5">
        <f ca="1">VLOOKUP(CONCATENATE($F2638," ",$G2638),AllocFactorMatrix,(Z$4+1),FALSE)*$E2639</f>
        <v>-1.1978310614140664</v>
      </c>
      <c r="AA2638" s="5">
        <f t="shared" ca="1" si="1343"/>
        <v>-68.282042636268443</v>
      </c>
      <c r="AB2638" s="5">
        <f ca="1">VLOOKUP(CONCATENATE($F2638," ",$G2638),AllocFactorMatrix,(AB$4+1),FALSE)*$E2639</f>
        <v>-1.3369927124038539</v>
      </c>
      <c r="AC2638" s="5">
        <f ca="1">VLOOKUP(CONCATENATE($F2638," ",$G2638),AllocFactorMatrix,(AC$4+1),FALSE)*$E2639</f>
        <v>-6634.5305662159044</v>
      </c>
      <c r="AD2638" s="5">
        <f ca="1">VLOOKUP(CONCATENATE($F2638," ",$G2638),AllocFactorMatrix,(AD$4+1),FALSE)*$E2639</f>
        <v>-866.23164714582992</v>
      </c>
    </row>
    <row r="2639" spans="4:30" collapsed="1">
      <c r="D2639" s="7" t="s">
        <v>248</v>
      </c>
      <c r="E2639" s="40">
        <v>-516882</v>
      </c>
      <c r="F2639" s="10" t="s">
        <v>71</v>
      </c>
      <c r="G2639" s="55" t="str">
        <f>$G$15</f>
        <v>TOTAL</v>
      </c>
      <c r="H2639" s="4">
        <f t="shared" ca="1" si="1341"/>
        <v>-516882.00000000012</v>
      </c>
      <c r="I2639" s="5">
        <f ca="1">VLOOKUP(CONCATENATE($F2639," ",$G2639),AllocFactorMatrix,(I$4+1),FALSE)*$E2639</f>
        <v>-293752.43350379291</v>
      </c>
      <c r="J2639" s="5">
        <f ca="1">VLOOKUP(CONCATENATE($F2639," ",$G2639),AllocFactorMatrix,(J$4+1),FALSE)*$E2639</f>
        <v>-16590.173583726297</v>
      </c>
      <c r="K2639" s="5">
        <f ca="1">VLOOKUP(CONCATENATE($F2639," ",$G2639),AllocFactorMatrix,(K$4+1),FALSE)*$E2639</f>
        <v>-47194.75221415556</v>
      </c>
      <c r="L2639" s="5">
        <f ca="1">VLOOKUP(CONCATENATE($F2639," ",$G2639),AllocFactorMatrix,(L$4+1),FALSE)*$E2639</f>
        <v>-1463.3609350287825</v>
      </c>
      <c r="M2639" s="5">
        <f ca="1">VLOOKUP(CONCATENATE($F2639," ",$G2639),AllocFactorMatrix,(M$4+1),FALSE)*$E2639</f>
        <v>-136.76044422678461</v>
      </c>
      <c r="N2639" s="5">
        <f t="shared" ca="1" si="1342"/>
        <v>-48794.873593411125</v>
      </c>
      <c r="O2639" s="5">
        <f ca="1">VLOOKUP(CONCATENATE($F2639," ",$G2639),AllocFactorMatrix,(O$4+1),FALSE)*$E2639</f>
        <v>-34730.328024416063</v>
      </c>
      <c r="P2639" s="5">
        <f ca="1">VLOOKUP(CONCATENATE($F2639," ",$G2639),AllocFactorMatrix,(P$4+1),FALSE)*$E2639</f>
        <v>-5800.2185438747665</v>
      </c>
      <c r="Q2639" s="5">
        <f ca="1">VLOOKUP(CONCATENATE($F2639," ",$G2639),AllocFactorMatrix,(Q$4+1),FALSE)*$E2639</f>
        <v>-1966.4960016565174</v>
      </c>
      <c r="R2639" s="5">
        <f ca="1">VLOOKUP(CONCATENATE($F2639," ",$G2639),AllocFactorMatrix,(R$4+1),FALSE)*$E2639</f>
        <v>-81.632743853469748</v>
      </c>
      <c r="S2639" s="5">
        <f t="shared" ca="1" si="1344"/>
        <v>-42578.675313800821</v>
      </c>
      <c r="T2639" s="5">
        <f ca="1">VLOOKUP(CONCATENATE($F2639," ",$G2639),AllocFactorMatrix,(T$4+1),FALSE)*$E2639</f>
        <v>-1155.6232096533483</v>
      </c>
      <c r="U2639" s="5">
        <f ca="1">VLOOKUP(CONCATENATE($F2639," ",$G2639),AllocFactorMatrix,(U$4+1),FALSE)*$E2639</f>
        <v>-17216.52372266227</v>
      </c>
      <c r="V2639" s="5">
        <f ca="1">VLOOKUP(CONCATENATE($F2639," ",$G2639),AllocFactorMatrix,(V$4+1),FALSE)*$E2639</f>
        <v>-68079.174604016371</v>
      </c>
      <c r="W2639" s="5">
        <f ca="1">VLOOKUP(CONCATENATE($F2639," ",$G2639),AllocFactorMatrix,(W$4+1),FALSE)*$E2639</f>
        <v>-9473.4641550413035</v>
      </c>
      <c r="X2639" s="5">
        <f t="shared" ca="1" si="1345"/>
        <v>-95924.785691373298</v>
      </c>
      <c r="Y2639" s="5">
        <f ca="1">VLOOKUP(CONCATENATE($F2639," ",$G2639),AllocFactorMatrix,(Y$4+1),FALSE)*$E2639</f>
        <v>-10668.817321858878</v>
      </c>
      <c r="Z2639" s="5">
        <f ca="1">VLOOKUP(CONCATENATE($F2639," ",$G2639),AllocFactorMatrix,(Z$4+1),FALSE)*$E2639</f>
        <v>-168.99397040105023</v>
      </c>
      <c r="AA2639" s="5">
        <f t="shared" ca="1" si="1343"/>
        <v>-10837.811292259928</v>
      </c>
      <c r="AB2639" s="5">
        <f ca="1">VLOOKUP(CONCATENATE($F2639," ",$G2639),AllocFactorMatrix,(AB$4+1),FALSE)*$E2639</f>
        <v>-134.3913124111572</v>
      </c>
      <c r="AC2639" s="5">
        <f ca="1">VLOOKUP(CONCATENATE($F2639," ",$G2639),AllocFactorMatrix,(AC$4+1),FALSE)*$E2639</f>
        <v>-7286.7270322400291</v>
      </c>
      <c r="AD2639" s="5">
        <f ca="1">VLOOKUP(CONCATENATE($F2639," ",$G2639),AllocFactorMatrix,(AD$4+1),FALSE)*$E2639</f>
        <v>-982.12867698454056</v>
      </c>
    </row>
    <row r="2640" spans="4:30" hidden="1" outlineLevel="1">
      <c r="D2640" s="7"/>
      <c r="E2640" s="51"/>
      <c r="F2640" s="52" t="str">
        <f>F2647</f>
        <v>BULK_TRANS</v>
      </c>
      <c r="G2640" s="55" t="str">
        <f>$G$8</f>
        <v>PRODUCTION</v>
      </c>
      <c r="H2640" s="4">
        <f t="shared" ref="H2640:H2647" si="1346">SUBTOTAL(9,I2640:AD2640)</f>
        <v>0</v>
      </c>
      <c r="I2640" s="5">
        <f>VLOOKUP(CONCATENATE($F2640," ",$G2640),AllocFactorMatrix,(I$4+1),FALSE)*$E2647</f>
        <v>0</v>
      </c>
      <c r="J2640" s="5">
        <f>VLOOKUP(CONCATENATE($F2640," ",$G2640),AllocFactorMatrix,(J$4+1),FALSE)*$E2647</f>
        <v>0</v>
      </c>
      <c r="K2640" s="5">
        <f>VLOOKUP(CONCATENATE($F2640," ",$G2640),AllocFactorMatrix,(K$4+1),FALSE)*$E2647</f>
        <v>0</v>
      </c>
      <c r="L2640" s="5">
        <f>VLOOKUP(CONCATENATE($F2640," ",$G2640),AllocFactorMatrix,(L$4+1),FALSE)*$E2647</f>
        <v>0</v>
      </c>
      <c r="M2640" s="5">
        <f>VLOOKUP(CONCATENATE($F2640," ",$G2640),AllocFactorMatrix,(M$4+1),FALSE)*$E2647</f>
        <v>0</v>
      </c>
      <c r="N2640" s="5">
        <f t="shared" ref="N2640:N2647" si="1347">SUBTOTAL(9,K2640:M2640)</f>
        <v>0</v>
      </c>
      <c r="O2640" s="5">
        <f>VLOOKUP(CONCATENATE($F2640," ",$G2640),AllocFactorMatrix,(O$4+1),FALSE)*$E2647</f>
        <v>0</v>
      </c>
      <c r="P2640" s="5">
        <f>VLOOKUP(CONCATENATE($F2640," ",$G2640),AllocFactorMatrix,(P$4+1),FALSE)*$E2647</f>
        <v>0</v>
      </c>
      <c r="Q2640" s="5">
        <f>VLOOKUP(CONCATENATE($F2640," ",$G2640),AllocFactorMatrix,(Q$4+1),FALSE)*$E2647</f>
        <v>0</v>
      </c>
      <c r="R2640" s="5">
        <f>VLOOKUP(CONCATENATE($F2640," ",$G2640),AllocFactorMatrix,(R$4+1),FALSE)*$E2647</f>
        <v>0</v>
      </c>
      <c r="S2640" s="5">
        <f>SUBTOTAL(9,O2640:R2640)</f>
        <v>0</v>
      </c>
      <c r="T2640" s="5">
        <f>VLOOKUP(CONCATENATE($F2640," ",$G2640),AllocFactorMatrix,(T$4+1),FALSE)*$E2647</f>
        <v>0</v>
      </c>
      <c r="U2640" s="5">
        <f>VLOOKUP(CONCATENATE($F2640," ",$G2640),AllocFactorMatrix,(U$4+1),FALSE)*$E2647</f>
        <v>0</v>
      </c>
      <c r="V2640" s="5">
        <f>VLOOKUP(CONCATENATE($F2640," ",$G2640),AllocFactorMatrix,(V$4+1),FALSE)*$E2647</f>
        <v>0</v>
      </c>
      <c r="W2640" s="5">
        <f>VLOOKUP(CONCATENATE($F2640," ",$G2640),AllocFactorMatrix,(W$4+1),FALSE)*$E2647</f>
        <v>0</v>
      </c>
      <c r="X2640" s="5">
        <f>SUBTOTAL(9,T2640:W2640)</f>
        <v>0</v>
      </c>
      <c r="Y2640" s="5">
        <f>VLOOKUP(CONCATENATE($F2640," ",$G2640),AllocFactorMatrix,(Y$4+1),FALSE)*$E2647</f>
        <v>0</v>
      </c>
      <c r="Z2640" s="5">
        <f>VLOOKUP(CONCATENATE($F2640," ",$G2640),AllocFactorMatrix,(Z$4+1),FALSE)*$E2647</f>
        <v>0</v>
      </c>
      <c r="AA2640" s="5">
        <f t="shared" ref="AA2640:AA2647" si="1348">SUBTOTAL(9,Y2640:Z2640)</f>
        <v>0</v>
      </c>
      <c r="AB2640" s="5">
        <f>VLOOKUP(CONCATENATE($F2640," ",$G2640),AllocFactorMatrix,(AB$4+1),FALSE)*$E2647</f>
        <v>0</v>
      </c>
      <c r="AC2640" s="5">
        <f>VLOOKUP(CONCATENATE($F2640," ",$G2640),AllocFactorMatrix,(AC$4+1),FALSE)*$E2647</f>
        <v>0</v>
      </c>
      <c r="AD2640" s="5">
        <f>VLOOKUP(CONCATENATE($F2640," ",$G2640),AllocFactorMatrix,(AD$4+1),FALSE)*$E2647</f>
        <v>0</v>
      </c>
    </row>
    <row r="2641" spans="4:30" hidden="1" outlineLevel="1">
      <c r="D2641" s="7"/>
      <c r="E2641" s="51"/>
      <c r="F2641" s="52" t="str">
        <f>F2647</f>
        <v>BULK_TRANS</v>
      </c>
      <c r="G2641" s="55" t="str">
        <f>$G$9</f>
        <v>BULKTRAN</v>
      </c>
      <c r="H2641" s="4">
        <f t="shared" si="1346"/>
        <v>21712.999999999996</v>
      </c>
      <c r="I2641" s="5">
        <f>VLOOKUP(CONCATENATE($F2641," ",$G2641),AllocFactorMatrix,(I$4+1),FALSE)*$E2647</f>
        <v>10695.454471790674</v>
      </c>
      <c r="J2641" s="5">
        <f>VLOOKUP(CONCATENATE($F2641," ",$G2641),AllocFactorMatrix,(J$4+1),FALSE)*$E2647</f>
        <v>528.71453179500497</v>
      </c>
      <c r="K2641" s="5">
        <f>VLOOKUP(CONCATENATE($F2641," ",$G2641),AllocFactorMatrix,(K$4+1),FALSE)*$E2647</f>
        <v>1936.6510289201005</v>
      </c>
      <c r="L2641" s="5">
        <f>VLOOKUP(CONCATENATE($F2641," ",$G2641),AllocFactorMatrix,(L$4+1),FALSE)*$E2647</f>
        <v>60.958898508970947</v>
      </c>
      <c r="M2641" s="5">
        <f>VLOOKUP(CONCATENATE($F2641," ",$G2641),AllocFactorMatrix,(M$4+1),FALSE)*$E2647</f>
        <v>5.7165304439130367</v>
      </c>
      <c r="N2641" s="5">
        <f t="shared" si="1347"/>
        <v>2003.3264578729845</v>
      </c>
      <c r="O2641" s="5">
        <f>VLOOKUP(CONCATENATE($F2641," ",$G2641),AllocFactorMatrix,(O$4+1),FALSE)*$E2647</f>
        <v>1472.1560488909868</v>
      </c>
      <c r="P2641" s="5">
        <f>VLOOKUP(CONCATENATE($F2641," ",$G2641),AllocFactorMatrix,(P$4+1),FALSE)*$E2647</f>
        <v>274.30556162640153</v>
      </c>
      <c r="Q2641" s="5">
        <f>VLOOKUP(CONCATENATE($F2641," ",$G2641),AllocFactorMatrix,(Q$4+1),FALSE)*$E2647</f>
        <v>123.95357572928167</v>
      </c>
      <c r="R2641" s="5">
        <f>VLOOKUP(CONCATENATE($F2641," ",$G2641),AllocFactorMatrix,(R$4+1),FALSE)*$E2647</f>
        <v>5.574053744126358</v>
      </c>
      <c r="S2641" s="5">
        <f t="shared" ref="S2641:S2647" si="1349">SUBTOTAL(9,O2641:R2641)</f>
        <v>1875.9892399907962</v>
      </c>
      <c r="T2641" s="5">
        <f>VLOOKUP(CONCATENATE($F2641," ",$G2641),AllocFactorMatrix,(T$4+1),FALSE)*$E2647</f>
        <v>51.426181478123468</v>
      </c>
      <c r="U2641" s="5">
        <f>VLOOKUP(CONCATENATE($F2641," ",$G2641),AllocFactorMatrix,(U$4+1),FALSE)*$E2647</f>
        <v>841.58069780191499</v>
      </c>
      <c r="V2641" s="5">
        <f>VLOOKUP(CONCATENATE($F2641," ",$G2641),AllocFactorMatrix,(V$4+1),FALSE)*$E2647</f>
        <v>4447.7776349913429</v>
      </c>
      <c r="W2641" s="5">
        <f>VLOOKUP(CONCATENATE($F2641," ",$G2641),AllocFactorMatrix,(W$4+1),FALSE)*$E2647</f>
        <v>803.19492223902125</v>
      </c>
      <c r="X2641" s="5">
        <f t="shared" ref="X2641:X2647" si="1350">SUBTOTAL(9,T2641:W2641)</f>
        <v>6143.9794365104026</v>
      </c>
      <c r="Y2641" s="5">
        <f>VLOOKUP(CONCATENATE($F2641," ",$G2641),AllocFactorMatrix,(Y$4+1),FALSE)*$E2647</f>
        <v>452.09678659643851</v>
      </c>
      <c r="Z2641" s="5">
        <f>VLOOKUP(CONCATENATE($F2641," ",$G2641),AllocFactorMatrix,(Z$4+1),FALSE)*$E2647</f>
        <v>7.5724483634666697</v>
      </c>
      <c r="AA2641" s="5">
        <f t="shared" si="1348"/>
        <v>459.66923495990517</v>
      </c>
      <c r="AB2641" s="5">
        <f>VLOOKUP(CONCATENATE($F2641," ",$G2641),AllocFactorMatrix,(AB$4+1),FALSE)*$E2647</f>
        <v>5.866627080228012</v>
      </c>
      <c r="AC2641" s="5">
        <f>VLOOKUP(CONCATENATE($F2641," ",$G2641),AllocFactorMatrix,(AC$4+1),FALSE)*$E2647</f>
        <v>0</v>
      </c>
      <c r="AD2641" s="5">
        <f>VLOOKUP(CONCATENATE($F2641," ",$G2641),AllocFactorMatrix,(AD$4+1),FALSE)*$E2647</f>
        <v>0</v>
      </c>
    </row>
    <row r="2642" spans="4:30" hidden="1" outlineLevel="1">
      <c r="D2642" s="7"/>
      <c r="E2642" s="51"/>
      <c r="F2642" s="52" t="str">
        <f>F2647</f>
        <v>BULK_TRANS</v>
      </c>
      <c r="G2642" s="55" t="str">
        <f>$G$10</f>
        <v>SUBTRAN</v>
      </c>
      <c r="H2642" s="4">
        <f t="shared" si="1346"/>
        <v>0</v>
      </c>
      <c r="I2642" s="5">
        <f>VLOOKUP(CONCATENATE($F2642," ",$G2642),AllocFactorMatrix,(I$4+1),FALSE)*$E2647</f>
        <v>0</v>
      </c>
      <c r="J2642" s="5">
        <f>VLOOKUP(CONCATENATE($F2642," ",$G2642),AllocFactorMatrix,(J$4+1),FALSE)*$E2647</f>
        <v>0</v>
      </c>
      <c r="K2642" s="5">
        <f>VLOOKUP(CONCATENATE($F2642," ",$G2642),AllocFactorMatrix,(K$4+1),FALSE)*$E2647</f>
        <v>0</v>
      </c>
      <c r="L2642" s="5">
        <f>VLOOKUP(CONCATENATE($F2642," ",$G2642),AllocFactorMatrix,(L$4+1),FALSE)*$E2647</f>
        <v>0</v>
      </c>
      <c r="M2642" s="5">
        <f>VLOOKUP(CONCATENATE($F2642," ",$G2642),AllocFactorMatrix,(M$4+1),FALSE)*$E2647</f>
        <v>0</v>
      </c>
      <c r="N2642" s="5">
        <f t="shared" si="1347"/>
        <v>0</v>
      </c>
      <c r="O2642" s="5">
        <f>VLOOKUP(CONCATENATE($F2642," ",$G2642),AllocFactorMatrix,(O$4+1),FALSE)*$E2647</f>
        <v>0</v>
      </c>
      <c r="P2642" s="5">
        <f>VLOOKUP(CONCATENATE($F2642," ",$G2642),AllocFactorMatrix,(P$4+1),FALSE)*$E2647</f>
        <v>0</v>
      </c>
      <c r="Q2642" s="5">
        <f>VLOOKUP(CONCATENATE($F2642," ",$G2642),AllocFactorMatrix,(Q$4+1),FALSE)*$E2647</f>
        <v>0</v>
      </c>
      <c r="R2642" s="5">
        <f>VLOOKUP(CONCATENATE($F2642," ",$G2642),AllocFactorMatrix,(R$4+1),FALSE)*$E2647</f>
        <v>0</v>
      </c>
      <c r="S2642" s="5">
        <f t="shared" si="1349"/>
        <v>0</v>
      </c>
      <c r="T2642" s="5">
        <f>VLOOKUP(CONCATENATE($F2642," ",$G2642),AllocFactorMatrix,(T$4+1),FALSE)*$E2647</f>
        <v>0</v>
      </c>
      <c r="U2642" s="5">
        <f>VLOOKUP(CONCATENATE($F2642," ",$G2642),AllocFactorMatrix,(U$4+1),FALSE)*$E2647</f>
        <v>0</v>
      </c>
      <c r="V2642" s="5">
        <f>VLOOKUP(CONCATENATE($F2642," ",$G2642),AllocFactorMatrix,(V$4+1),FALSE)*$E2647</f>
        <v>0</v>
      </c>
      <c r="W2642" s="5">
        <f>VLOOKUP(CONCATENATE($F2642," ",$G2642),AllocFactorMatrix,(W$4+1),FALSE)*$E2647</f>
        <v>0</v>
      </c>
      <c r="X2642" s="5">
        <f t="shared" si="1350"/>
        <v>0</v>
      </c>
      <c r="Y2642" s="5">
        <f>VLOOKUP(CONCATENATE($F2642," ",$G2642),AllocFactorMatrix,(Y$4+1),FALSE)*$E2647</f>
        <v>0</v>
      </c>
      <c r="Z2642" s="5">
        <f>VLOOKUP(CONCATENATE($F2642," ",$G2642),AllocFactorMatrix,(Z$4+1),FALSE)*$E2647</f>
        <v>0</v>
      </c>
      <c r="AA2642" s="5">
        <f t="shared" si="1348"/>
        <v>0</v>
      </c>
      <c r="AB2642" s="5">
        <f>VLOOKUP(CONCATENATE($F2642," ",$G2642),AllocFactorMatrix,(AB$4+1),FALSE)*$E2647</f>
        <v>0</v>
      </c>
      <c r="AC2642" s="5">
        <f>VLOOKUP(CONCATENATE($F2642," ",$G2642),AllocFactorMatrix,(AC$4+1),FALSE)*$E2647</f>
        <v>0</v>
      </c>
      <c r="AD2642" s="5">
        <f>VLOOKUP(CONCATENATE($F2642," ",$G2642),AllocFactorMatrix,(AD$4+1),FALSE)*$E2647</f>
        <v>0</v>
      </c>
    </row>
    <row r="2643" spans="4:30" hidden="1" outlineLevel="1">
      <c r="D2643" s="7"/>
      <c r="E2643" s="51"/>
      <c r="F2643" s="52" t="str">
        <f>F2647</f>
        <v>BULK_TRANS</v>
      </c>
      <c r="G2643" s="55" t="str">
        <f>$G$11</f>
        <v>DISTPRI</v>
      </c>
      <c r="H2643" s="4">
        <f t="shared" si="1346"/>
        <v>0</v>
      </c>
      <c r="I2643" s="5">
        <f>VLOOKUP(CONCATENATE($F2643," ",$G2643),AllocFactorMatrix,(I$4+1),FALSE)*$E2647</f>
        <v>0</v>
      </c>
      <c r="J2643" s="5">
        <f>VLOOKUP(CONCATENATE($F2643," ",$G2643),AllocFactorMatrix,(J$4+1),FALSE)*$E2647</f>
        <v>0</v>
      </c>
      <c r="K2643" s="5">
        <f>VLOOKUP(CONCATENATE($F2643," ",$G2643),AllocFactorMatrix,(K$4+1),FALSE)*$E2647</f>
        <v>0</v>
      </c>
      <c r="L2643" s="5">
        <f>VLOOKUP(CONCATENATE($F2643," ",$G2643),AllocFactorMatrix,(L$4+1),FALSE)*$E2647</f>
        <v>0</v>
      </c>
      <c r="M2643" s="5">
        <f>VLOOKUP(CONCATENATE($F2643," ",$G2643),AllocFactorMatrix,(M$4+1),FALSE)*$E2647</f>
        <v>0</v>
      </c>
      <c r="N2643" s="5">
        <f t="shared" si="1347"/>
        <v>0</v>
      </c>
      <c r="O2643" s="5">
        <f>VLOOKUP(CONCATENATE($F2643," ",$G2643),AllocFactorMatrix,(O$4+1),FALSE)*$E2647</f>
        <v>0</v>
      </c>
      <c r="P2643" s="5">
        <f>VLOOKUP(CONCATENATE($F2643," ",$G2643),AllocFactorMatrix,(P$4+1),FALSE)*$E2647</f>
        <v>0</v>
      </c>
      <c r="Q2643" s="5">
        <f>VLOOKUP(CONCATENATE($F2643," ",$G2643),AllocFactorMatrix,(Q$4+1),FALSE)*$E2647</f>
        <v>0</v>
      </c>
      <c r="R2643" s="5">
        <f>VLOOKUP(CONCATENATE($F2643," ",$G2643),AllocFactorMatrix,(R$4+1),FALSE)*$E2647</f>
        <v>0</v>
      </c>
      <c r="S2643" s="5">
        <f t="shared" si="1349"/>
        <v>0</v>
      </c>
      <c r="T2643" s="5">
        <f>VLOOKUP(CONCATENATE($F2643," ",$G2643),AllocFactorMatrix,(T$4+1),FALSE)*$E2647</f>
        <v>0</v>
      </c>
      <c r="U2643" s="5">
        <f>VLOOKUP(CONCATENATE($F2643," ",$G2643),AllocFactorMatrix,(U$4+1),FALSE)*$E2647</f>
        <v>0</v>
      </c>
      <c r="V2643" s="5">
        <f>VLOOKUP(CONCATENATE($F2643," ",$G2643),AllocFactorMatrix,(V$4+1),FALSE)*$E2647</f>
        <v>0</v>
      </c>
      <c r="W2643" s="5">
        <f>VLOOKUP(CONCATENATE($F2643," ",$G2643),AllocFactorMatrix,(W$4+1),FALSE)*$E2647</f>
        <v>0</v>
      </c>
      <c r="X2643" s="5">
        <f t="shared" si="1350"/>
        <v>0</v>
      </c>
      <c r="Y2643" s="5">
        <f>VLOOKUP(CONCATENATE($F2643," ",$G2643),AllocFactorMatrix,(Y$4+1),FALSE)*$E2647</f>
        <v>0</v>
      </c>
      <c r="Z2643" s="5">
        <f>VLOOKUP(CONCATENATE($F2643," ",$G2643),AllocFactorMatrix,(Z$4+1),FALSE)*$E2647</f>
        <v>0</v>
      </c>
      <c r="AA2643" s="5">
        <f t="shared" si="1348"/>
        <v>0</v>
      </c>
      <c r="AB2643" s="5">
        <f>VLOOKUP(CONCATENATE($F2643," ",$G2643),AllocFactorMatrix,(AB$4+1),FALSE)*$E2647</f>
        <v>0</v>
      </c>
      <c r="AC2643" s="5">
        <f>VLOOKUP(CONCATENATE($F2643," ",$G2643),AllocFactorMatrix,(AC$4+1),FALSE)*$E2647</f>
        <v>0</v>
      </c>
      <c r="AD2643" s="5">
        <f>VLOOKUP(CONCATENATE($F2643," ",$G2643),AllocFactorMatrix,(AD$4+1),FALSE)*$E2647</f>
        <v>0</v>
      </c>
    </row>
    <row r="2644" spans="4:30" hidden="1" outlineLevel="1">
      <c r="D2644" s="7"/>
      <c r="E2644" s="51"/>
      <c r="F2644" s="52" t="str">
        <f>F2647</f>
        <v>BULK_TRANS</v>
      </c>
      <c r="G2644" s="55" t="str">
        <f>$G$12</f>
        <v>DISTSEC</v>
      </c>
      <c r="H2644" s="4">
        <f t="shared" si="1346"/>
        <v>0</v>
      </c>
      <c r="I2644" s="5">
        <f>VLOOKUP(CONCATENATE($F2644," ",$G2644),AllocFactorMatrix,(I$4+1),FALSE)*$E2647</f>
        <v>0</v>
      </c>
      <c r="J2644" s="5">
        <f>VLOOKUP(CONCATENATE($F2644," ",$G2644),AllocFactorMatrix,(J$4+1),FALSE)*$E2647</f>
        <v>0</v>
      </c>
      <c r="K2644" s="5">
        <f>VLOOKUP(CONCATENATE($F2644," ",$G2644),AllocFactorMatrix,(K$4+1),FALSE)*$E2647</f>
        <v>0</v>
      </c>
      <c r="L2644" s="5">
        <f>VLOOKUP(CONCATENATE($F2644," ",$G2644),AllocFactorMatrix,(L$4+1),FALSE)*$E2647</f>
        <v>0</v>
      </c>
      <c r="M2644" s="5">
        <f>VLOOKUP(CONCATENATE($F2644," ",$G2644),AllocFactorMatrix,(M$4+1),FALSE)*$E2647</f>
        <v>0</v>
      </c>
      <c r="N2644" s="5">
        <f t="shared" si="1347"/>
        <v>0</v>
      </c>
      <c r="O2644" s="5">
        <f>VLOOKUP(CONCATENATE($F2644," ",$G2644),AllocFactorMatrix,(O$4+1),FALSE)*$E2647</f>
        <v>0</v>
      </c>
      <c r="P2644" s="5">
        <f>VLOOKUP(CONCATENATE($F2644," ",$G2644),AllocFactorMatrix,(P$4+1),FALSE)*$E2647</f>
        <v>0</v>
      </c>
      <c r="Q2644" s="5">
        <f>VLOOKUP(CONCATENATE($F2644," ",$G2644),AllocFactorMatrix,(Q$4+1),FALSE)*$E2647</f>
        <v>0</v>
      </c>
      <c r="R2644" s="5">
        <f>VLOOKUP(CONCATENATE($F2644," ",$G2644),AllocFactorMatrix,(R$4+1),FALSE)*$E2647</f>
        <v>0</v>
      </c>
      <c r="S2644" s="5">
        <f t="shared" si="1349"/>
        <v>0</v>
      </c>
      <c r="T2644" s="5">
        <f>VLOOKUP(CONCATENATE($F2644," ",$G2644),AllocFactorMatrix,(T$4+1),FALSE)*$E2647</f>
        <v>0</v>
      </c>
      <c r="U2644" s="5">
        <f>VLOOKUP(CONCATENATE($F2644," ",$G2644),AllocFactorMatrix,(U$4+1),FALSE)*$E2647</f>
        <v>0</v>
      </c>
      <c r="V2644" s="5">
        <f>VLOOKUP(CONCATENATE($F2644," ",$G2644),AllocFactorMatrix,(V$4+1),FALSE)*$E2647</f>
        <v>0</v>
      </c>
      <c r="W2644" s="5">
        <f>VLOOKUP(CONCATENATE($F2644," ",$G2644),AllocFactorMatrix,(W$4+1),FALSE)*$E2647</f>
        <v>0</v>
      </c>
      <c r="X2644" s="5">
        <f t="shared" si="1350"/>
        <v>0</v>
      </c>
      <c r="Y2644" s="5">
        <f>VLOOKUP(CONCATENATE($F2644," ",$G2644),AllocFactorMatrix,(Y$4+1),FALSE)*$E2647</f>
        <v>0</v>
      </c>
      <c r="Z2644" s="5">
        <f>VLOOKUP(CONCATENATE($F2644," ",$G2644),AllocFactorMatrix,(Z$4+1),FALSE)*$E2647</f>
        <v>0</v>
      </c>
      <c r="AA2644" s="5">
        <f t="shared" si="1348"/>
        <v>0</v>
      </c>
      <c r="AB2644" s="5">
        <f>VLOOKUP(CONCATENATE($F2644," ",$G2644),AllocFactorMatrix,(AB$4+1),FALSE)*$E2647</f>
        <v>0</v>
      </c>
      <c r="AC2644" s="5">
        <f>VLOOKUP(CONCATENATE($F2644," ",$G2644),AllocFactorMatrix,(AC$4+1),FALSE)*$E2647</f>
        <v>0</v>
      </c>
      <c r="AD2644" s="5">
        <f>VLOOKUP(CONCATENATE($F2644," ",$G2644),AllocFactorMatrix,(AD$4+1),FALSE)*$E2647</f>
        <v>0</v>
      </c>
    </row>
    <row r="2645" spans="4:30" hidden="1" outlineLevel="1">
      <c r="D2645" s="7"/>
      <c r="E2645" s="51"/>
      <c r="F2645" s="52" t="str">
        <f>F2647</f>
        <v>BULK_TRANS</v>
      </c>
      <c r="G2645" s="55" t="str">
        <f>$G$13</f>
        <v>ENERGY</v>
      </c>
      <c r="H2645" s="4">
        <f t="shared" si="1346"/>
        <v>0</v>
      </c>
      <c r="I2645" s="5">
        <f>VLOOKUP(CONCATENATE($F2645," ",$G2645),AllocFactorMatrix,(I$4+1),FALSE)*$E2647</f>
        <v>0</v>
      </c>
      <c r="J2645" s="5">
        <f>VLOOKUP(CONCATENATE($F2645," ",$G2645),AllocFactorMatrix,(J$4+1),FALSE)*$E2647</f>
        <v>0</v>
      </c>
      <c r="K2645" s="5">
        <f>VLOOKUP(CONCATENATE($F2645," ",$G2645),AllocFactorMatrix,(K$4+1),FALSE)*$E2647</f>
        <v>0</v>
      </c>
      <c r="L2645" s="5">
        <f>VLOOKUP(CONCATENATE($F2645," ",$G2645),AllocFactorMatrix,(L$4+1),FALSE)*$E2647</f>
        <v>0</v>
      </c>
      <c r="M2645" s="5">
        <f>VLOOKUP(CONCATENATE($F2645," ",$G2645),AllocFactorMatrix,(M$4+1),FALSE)*$E2647</f>
        <v>0</v>
      </c>
      <c r="N2645" s="5">
        <f t="shared" si="1347"/>
        <v>0</v>
      </c>
      <c r="O2645" s="5">
        <f>VLOOKUP(CONCATENATE($F2645," ",$G2645),AllocFactorMatrix,(O$4+1),FALSE)*$E2647</f>
        <v>0</v>
      </c>
      <c r="P2645" s="5">
        <f>VLOOKUP(CONCATENATE($F2645," ",$G2645),AllocFactorMatrix,(P$4+1),FALSE)*$E2647</f>
        <v>0</v>
      </c>
      <c r="Q2645" s="5">
        <f>VLOOKUP(CONCATENATE($F2645," ",$G2645),AllocFactorMatrix,(Q$4+1),FALSE)*$E2647</f>
        <v>0</v>
      </c>
      <c r="R2645" s="5">
        <f>VLOOKUP(CONCATENATE($F2645," ",$G2645),AllocFactorMatrix,(R$4+1),FALSE)*$E2647</f>
        <v>0</v>
      </c>
      <c r="S2645" s="5">
        <f t="shared" si="1349"/>
        <v>0</v>
      </c>
      <c r="T2645" s="5">
        <f>VLOOKUP(CONCATENATE($F2645," ",$G2645),AllocFactorMatrix,(T$4+1),FALSE)*$E2647</f>
        <v>0</v>
      </c>
      <c r="U2645" s="5">
        <f>VLOOKUP(CONCATENATE($F2645," ",$G2645),AllocFactorMatrix,(U$4+1),FALSE)*$E2647</f>
        <v>0</v>
      </c>
      <c r="V2645" s="5">
        <f>VLOOKUP(CONCATENATE($F2645," ",$G2645),AllocFactorMatrix,(V$4+1),FALSE)*$E2647</f>
        <v>0</v>
      </c>
      <c r="W2645" s="5">
        <f>VLOOKUP(CONCATENATE($F2645," ",$G2645),AllocFactorMatrix,(W$4+1),FALSE)*$E2647</f>
        <v>0</v>
      </c>
      <c r="X2645" s="5">
        <f t="shared" si="1350"/>
        <v>0</v>
      </c>
      <c r="Y2645" s="5">
        <f>VLOOKUP(CONCATENATE($F2645," ",$G2645),AllocFactorMatrix,(Y$4+1),FALSE)*$E2647</f>
        <v>0</v>
      </c>
      <c r="Z2645" s="5">
        <f>VLOOKUP(CONCATENATE($F2645," ",$G2645),AllocFactorMatrix,(Z$4+1),FALSE)*$E2647</f>
        <v>0</v>
      </c>
      <c r="AA2645" s="5">
        <f t="shared" si="1348"/>
        <v>0</v>
      </c>
      <c r="AB2645" s="5">
        <f>VLOOKUP(CONCATENATE($F2645," ",$G2645),AllocFactorMatrix,(AB$4+1),FALSE)*$E2647</f>
        <v>0</v>
      </c>
      <c r="AC2645" s="5">
        <f>VLOOKUP(CONCATENATE($F2645," ",$G2645),AllocFactorMatrix,(AC$4+1),FALSE)*$E2647</f>
        <v>0</v>
      </c>
      <c r="AD2645" s="5">
        <f>VLOOKUP(CONCATENATE($F2645," ",$G2645),AllocFactorMatrix,(AD$4+1),FALSE)*$E2647</f>
        <v>0</v>
      </c>
    </row>
    <row r="2646" spans="4:30" hidden="1" outlineLevel="1">
      <c r="D2646" s="7"/>
      <c r="E2646" s="51"/>
      <c r="F2646" s="52" t="str">
        <f>F2647</f>
        <v>BULK_TRANS</v>
      </c>
      <c r="G2646" s="55" t="str">
        <f>$G$14</f>
        <v>CUSTOMER</v>
      </c>
      <c r="H2646" s="4">
        <f t="shared" si="1346"/>
        <v>0</v>
      </c>
      <c r="I2646" s="5">
        <f>VLOOKUP(CONCATENATE($F2646," ",$G2646),AllocFactorMatrix,(I$4+1),FALSE)*$E2647</f>
        <v>0</v>
      </c>
      <c r="J2646" s="5">
        <f>VLOOKUP(CONCATENATE($F2646," ",$G2646),AllocFactorMatrix,(J$4+1),FALSE)*$E2647</f>
        <v>0</v>
      </c>
      <c r="K2646" s="5">
        <f>VLOOKUP(CONCATENATE($F2646," ",$G2646),AllocFactorMatrix,(K$4+1),FALSE)*$E2647</f>
        <v>0</v>
      </c>
      <c r="L2646" s="5">
        <f>VLOOKUP(CONCATENATE($F2646," ",$G2646),AllocFactorMatrix,(L$4+1),FALSE)*$E2647</f>
        <v>0</v>
      </c>
      <c r="M2646" s="5">
        <f>VLOOKUP(CONCATENATE($F2646," ",$G2646),AllocFactorMatrix,(M$4+1),FALSE)*$E2647</f>
        <v>0</v>
      </c>
      <c r="N2646" s="5">
        <f t="shared" si="1347"/>
        <v>0</v>
      </c>
      <c r="O2646" s="5">
        <f>VLOOKUP(CONCATENATE($F2646," ",$G2646),AllocFactorMatrix,(O$4+1),FALSE)*$E2647</f>
        <v>0</v>
      </c>
      <c r="P2646" s="5">
        <f>VLOOKUP(CONCATENATE($F2646," ",$G2646),AllocFactorMatrix,(P$4+1),FALSE)*$E2647</f>
        <v>0</v>
      </c>
      <c r="Q2646" s="5">
        <f>VLOOKUP(CONCATENATE($F2646," ",$G2646),AllocFactorMatrix,(Q$4+1),FALSE)*$E2647</f>
        <v>0</v>
      </c>
      <c r="R2646" s="5">
        <f>VLOOKUP(CONCATENATE($F2646," ",$G2646),AllocFactorMatrix,(R$4+1),FALSE)*$E2647</f>
        <v>0</v>
      </c>
      <c r="S2646" s="5">
        <f t="shared" si="1349"/>
        <v>0</v>
      </c>
      <c r="T2646" s="5">
        <f>VLOOKUP(CONCATENATE($F2646," ",$G2646),AllocFactorMatrix,(T$4+1),FALSE)*$E2647</f>
        <v>0</v>
      </c>
      <c r="U2646" s="5">
        <f>VLOOKUP(CONCATENATE($F2646," ",$G2646),AllocFactorMatrix,(U$4+1),FALSE)*$E2647</f>
        <v>0</v>
      </c>
      <c r="V2646" s="5">
        <f>VLOOKUP(CONCATENATE($F2646," ",$G2646),AllocFactorMatrix,(V$4+1),FALSE)*$E2647</f>
        <v>0</v>
      </c>
      <c r="W2646" s="5">
        <f>VLOOKUP(CONCATENATE($F2646," ",$G2646),AllocFactorMatrix,(W$4+1),FALSE)*$E2647</f>
        <v>0</v>
      </c>
      <c r="X2646" s="5">
        <f t="shared" si="1350"/>
        <v>0</v>
      </c>
      <c r="Y2646" s="5">
        <f>VLOOKUP(CONCATENATE($F2646," ",$G2646),AllocFactorMatrix,(Y$4+1),FALSE)*$E2647</f>
        <v>0</v>
      </c>
      <c r="Z2646" s="5">
        <f>VLOOKUP(CONCATENATE($F2646," ",$G2646),AllocFactorMatrix,(Z$4+1),FALSE)*$E2647</f>
        <v>0</v>
      </c>
      <c r="AA2646" s="5">
        <f t="shared" si="1348"/>
        <v>0</v>
      </c>
      <c r="AB2646" s="5">
        <f>VLOOKUP(CONCATENATE($F2646," ",$G2646),AllocFactorMatrix,(AB$4+1),FALSE)*$E2647</f>
        <v>0</v>
      </c>
      <c r="AC2646" s="5">
        <f>VLOOKUP(CONCATENATE($F2646," ",$G2646),AllocFactorMatrix,(AC$4+1),FALSE)*$E2647</f>
        <v>0</v>
      </c>
      <c r="AD2646" s="5">
        <f>VLOOKUP(CONCATENATE($F2646," ",$G2646),AllocFactorMatrix,(AD$4+1),FALSE)*$E2647</f>
        <v>0</v>
      </c>
    </row>
    <row r="2647" spans="4:30" collapsed="1">
      <c r="D2647" s="7" t="s">
        <v>249</v>
      </c>
      <c r="E2647" s="40">
        <v>21713</v>
      </c>
      <c r="F2647" s="10" t="s">
        <v>34</v>
      </c>
      <c r="G2647" s="55" t="str">
        <f>$G$15</f>
        <v>TOTAL</v>
      </c>
      <c r="H2647" s="4">
        <f t="shared" si="1346"/>
        <v>21712.999999999996</v>
      </c>
      <c r="I2647" s="5">
        <f>VLOOKUP(CONCATENATE($F2647," ",$G2647),AllocFactorMatrix,(I$4+1),FALSE)*$E2647</f>
        <v>10695.454471790674</v>
      </c>
      <c r="J2647" s="5">
        <f>VLOOKUP(CONCATENATE($F2647," ",$G2647),AllocFactorMatrix,(J$4+1),FALSE)*$E2647</f>
        <v>528.71453179500497</v>
      </c>
      <c r="K2647" s="5">
        <f>VLOOKUP(CONCATENATE($F2647," ",$G2647),AllocFactorMatrix,(K$4+1),FALSE)*$E2647</f>
        <v>1936.6510289201005</v>
      </c>
      <c r="L2647" s="5">
        <f>VLOOKUP(CONCATENATE($F2647," ",$G2647),AllocFactorMatrix,(L$4+1),FALSE)*$E2647</f>
        <v>60.958898508970947</v>
      </c>
      <c r="M2647" s="5">
        <f>VLOOKUP(CONCATENATE($F2647," ",$G2647),AllocFactorMatrix,(M$4+1),FALSE)*$E2647</f>
        <v>5.7165304439130367</v>
      </c>
      <c r="N2647" s="5">
        <f t="shared" si="1347"/>
        <v>2003.3264578729845</v>
      </c>
      <c r="O2647" s="5">
        <f>VLOOKUP(CONCATENATE($F2647," ",$G2647),AllocFactorMatrix,(O$4+1),FALSE)*$E2647</f>
        <v>1472.1560488909868</v>
      </c>
      <c r="P2647" s="5">
        <f>VLOOKUP(CONCATENATE($F2647," ",$G2647),AllocFactorMatrix,(P$4+1),FALSE)*$E2647</f>
        <v>274.30556162640153</v>
      </c>
      <c r="Q2647" s="5">
        <f>VLOOKUP(CONCATENATE($F2647," ",$G2647),AllocFactorMatrix,(Q$4+1),FALSE)*$E2647</f>
        <v>123.95357572928167</v>
      </c>
      <c r="R2647" s="5">
        <f>VLOOKUP(CONCATENATE($F2647," ",$G2647),AllocFactorMatrix,(R$4+1),FALSE)*$E2647</f>
        <v>5.574053744126358</v>
      </c>
      <c r="S2647" s="5">
        <f t="shared" si="1349"/>
        <v>1875.9892399907962</v>
      </c>
      <c r="T2647" s="5">
        <f>VLOOKUP(CONCATENATE($F2647," ",$G2647),AllocFactorMatrix,(T$4+1),FALSE)*$E2647</f>
        <v>51.426181478123468</v>
      </c>
      <c r="U2647" s="5">
        <f>VLOOKUP(CONCATENATE($F2647," ",$G2647),AllocFactorMatrix,(U$4+1),FALSE)*$E2647</f>
        <v>841.58069780191499</v>
      </c>
      <c r="V2647" s="5">
        <f>VLOOKUP(CONCATENATE($F2647," ",$G2647),AllocFactorMatrix,(V$4+1),FALSE)*$E2647</f>
        <v>4447.7776349913429</v>
      </c>
      <c r="W2647" s="5">
        <f>VLOOKUP(CONCATENATE($F2647," ",$G2647),AllocFactorMatrix,(W$4+1),FALSE)*$E2647</f>
        <v>803.19492223902125</v>
      </c>
      <c r="X2647" s="5">
        <f t="shared" si="1350"/>
        <v>6143.9794365104026</v>
      </c>
      <c r="Y2647" s="5">
        <f>VLOOKUP(CONCATENATE($F2647," ",$G2647),AllocFactorMatrix,(Y$4+1),FALSE)*$E2647</f>
        <v>452.09678659643851</v>
      </c>
      <c r="Z2647" s="5">
        <f>VLOOKUP(CONCATENATE($F2647," ",$G2647),AllocFactorMatrix,(Z$4+1),FALSE)*$E2647</f>
        <v>7.5724483634666697</v>
      </c>
      <c r="AA2647" s="5">
        <f t="shared" si="1348"/>
        <v>459.66923495990517</v>
      </c>
      <c r="AB2647" s="5">
        <f>VLOOKUP(CONCATENATE($F2647," ",$G2647),AllocFactorMatrix,(AB$4+1),FALSE)*$E2647</f>
        <v>5.866627080228012</v>
      </c>
      <c r="AC2647" s="5">
        <f>VLOOKUP(CONCATENATE($F2647," ",$G2647),AllocFactorMatrix,(AC$4+1),FALSE)*$E2647</f>
        <v>0</v>
      </c>
      <c r="AD2647" s="5">
        <f>VLOOKUP(CONCATENATE($F2647," ",$G2647),AllocFactorMatrix,(AD$4+1),FALSE)*$E2647</f>
        <v>0</v>
      </c>
    </row>
    <row r="2648" spans="4:30" hidden="1" outlineLevel="1">
      <c r="D2648" s="7"/>
      <c r="E2648" s="51"/>
      <c r="F2648" s="52" t="str">
        <f>F2655</f>
        <v>RB_GUP</v>
      </c>
      <c r="G2648" s="55" t="str">
        <f>$G$8</f>
        <v>PRODUCTION</v>
      </c>
      <c r="H2648" s="4">
        <f t="shared" ref="H2648:H2655" ca="1" si="1351">SUBTOTAL(9,I2648:AD2648)</f>
        <v>418130.02925301791</v>
      </c>
      <c r="I2648" s="5">
        <f ca="1">VLOOKUP(CONCATENATE($F2648," ",$G2648),AllocFactorMatrix,(I$4+1),FALSE)*$E2655</f>
        <v>232148.50464120318</v>
      </c>
      <c r="J2648" s="5">
        <f ca="1">VLOOKUP(CONCATENATE($F2648," ",$G2648),AllocFactorMatrix,(J$4+1),FALSE)*$E2655</f>
        <v>10682.284638464815</v>
      </c>
      <c r="K2648" s="5">
        <f ca="1">VLOOKUP(CONCATENATE($F2648," ",$G2648),AllocFactorMatrix,(K$4+1),FALSE)*$E2655</f>
        <v>35190.512783466213</v>
      </c>
      <c r="L2648" s="5">
        <f ca="1">VLOOKUP(CONCATENATE($F2648," ",$G2648),AllocFactorMatrix,(L$4+1),FALSE)*$E2655</f>
        <v>879.29857195194018</v>
      </c>
      <c r="M2648" s="5">
        <f ca="1">VLOOKUP(CONCATENATE($F2648," ",$G2648),AllocFactorMatrix,(M$4+1),FALSE)*$E2655</f>
        <v>113.19187803854207</v>
      </c>
      <c r="N2648" s="5">
        <f t="shared" ref="N2648:N2655" ca="1" si="1352">SUBTOTAL(9,K2648:M2648)</f>
        <v>36183.003233456693</v>
      </c>
      <c r="O2648" s="5">
        <f ca="1">VLOOKUP(CONCATENATE($F2648," ",$G2648),AllocFactorMatrix,(O$4+1),FALSE)*$E2655</f>
        <v>26769.898730925568</v>
      </c>
      <c r="P2648" s="5">
        <f ca="1">VLOOKUP(CONCATENATE($F2648," ",$G2648),AllocFactorMatrix,(P$4+1),FALSE)*$E2655</f>
        <v>4845.4025362074617</v>
      </c>
      <c r="Q2648" s="5">
        <f ca="1">VLOOKUP(CONCATENATE($F2648," ",$G2648),AllocFactorMatrix,(Q$4+1),FALSE)*$E2655</f>
        <v>1874.1674917010371</v>
      </c>
      <c r="R2648" s="5">
        <f ca="1">VLOOKUP(CONCATENATE($F2648," ",$G2648),AllocFactorMatrix,(R$4+1),FALSE)*$E2655</f>
        <v>40.382170035865023</v>
      </c>
      <c r="S2648" s="5">
        <f ca="1">SUBTOTAL(9,O2648:R2648)</f>
        <v>33529.850928869935</v>
      </c>
      <c r="T2648" s="5">
        <f ca="1">VLOOKUP(CONCATENATE($F2648," ",$G2648),AllocFactorMatrix,(T$4+1),FALSE)*$E2655</f>
        <v>850.0420189305878</v>
      </c>
      <c r="U2648" s="5">
        <f ca="1">VLOOKUP(CONCATENATE($F2648," ",$G2648),AllocFactorMatrix,(U$4+1),FALSE)*$E2655</f>
        <v>13534.14664321515</v>
      </c>
      <c r="V2648" s="5">
        <f ca="1">VLOOKUP(CONCATENATE($F2648," ",$G2648),AllocFactorMatrix,(V$4+1),FALSE)*$E2655</f>
        <v>73398.435388703627</v>
      </c>
      <c r="W2648" s="5">
        <f ca="1">VLOOKUP(CONCATENATE($F2648," ",$G2648),AllocFactorMatrix,(W$4+1),FALSE)*$E2655</f>
        <v>9657.2271623952329</v>
      </c>
      <c r="X2648" s="5">
        <f ca="1">SUBTOTAL(9,T2648:W2648)</f>
        <v>97439.851213244605</v>
      </c>
      <c r="Y2648" s="5">
        <f ca="1">VLOOKUP(CONCATENATE($F2648," ",$G2648),AllocFactorMatrix,(Y$4+1),FALSE)*$E2655</f>
        <v>7889.867313485599</v>
      </c>
      <c r="Z2648" s="5">
        <f ca="1">VLOOKUP(CONCATENATE($F2648," ",$G2648),AllocFactorMatrix,(Z$4+1),FALSE)*$E2655</f>
        <v>164.00416892151827</v>
      </c>
      <c r="AA2648" s="5">
        <f t="shared" ref="AA2648:AA2655" ca="1" si="1353">SUBTOTAL(9,Y2648:Z2648)</f>
        <v>8053.8714824071176</v>
      </c>
      <c r="AB2648" s="5">
        <f ca="1">VLOOKUP(CONCATENATE($F2648," ",$G2648),AllocFactorMatrix,(AB$4+1),FALSE)*$E2655</f>
        <v>92.663115371675957</v>
      </c>
      <c r="AC2648" s="5">
        <f ca="1">VLOOKUP(CONCATENATE($F2648," ",$G2648),AllocFactorMatrix,(AC$4+1),FALSE)*$E2655</f>
        <v>0</v>
      </c>
      <c r="AD2648" s="5">
        <f ca="1">VLOOKUP(CONCATENATE($F2648," ",$G2648),AllocFactorMatrix,(AD$4+1),FALSE)*$E2655</f>
        <v>0</v>
      </c>
    </row>
    <row r="2649" spans="4:30" hidden="1" outlineLevel="1">
      <c r="D2649" s="7"/>
      <c r="E2649" s="51"/>
      <c r="F2649" s="52" t="str">
        <f>F2655</f>
        <v>RB_GUP</v>
      </c>
      <c r="G2649" s="55" t="str">
        <f>$G$9</f>
        <v>BULKTRAN</v>
      </c>
      <c r="H2649" s="4">
        <f t="shared" ca="1" si="1351"/>
        <v>221618.12156968511</v>
      </c>
      <c r="I2649" s="5">
        <f ca="1">VLOOKUP(CONCATENATE($F2649," ",$G2649),AllocFactorMatrix,(I$4+1),FALSE)*$E2655</f>
        <v>109165.31706223635</v>
      </c>
      <c r="J2649" s="5">
        <f ca="1">VLOOKUP(CONCATENATE($F2649," ",$G2649),AllocFactorMatrix,(J$4+1),FALSE)*$E2655</f>
        <v>5396.4316945150185</v>
      </c>
      <c r="K2649" s="5">
        <f ca="1">VLOOKUP(CONCATENATE($F2649," ",$G2649),AllocFactorMatrix,(K$4+1),FALSE)*$E2655</f>
        <v>19766.820023270422</v>
      </c>
      <c r="L2649" s="5">
        <f ca="1">VLOOKUP(CONCATENATE($F2649," ",$G2649),AllocFactorMatrix,(L$4+1),FALSE)*$E2655</f>
        <v>622.18931425944015</v>
      </c>
      <c r="M2649" s="5">
        <f ca="1">VLOOKUP(CONCATENATE($F2649," ",$G2649),AllocFactorMatrix,(M$4+1),FALSE)*$E2655</f>
        <v>58.346922989726238</v>
      </c>
      <c r="N2649" s="5">
        <f t="shared" ca="1" si="1352"/>
        <v>20447.356260519591</v>
      </c>
      <c r="O2649" s="5">
        <f ca="1">VLOOKUP(CONCATENATE($F2649," ",$G2649),AllocFactorMatrix,(O$4+1),FALSE)*$E2655</f>
        <v>15025.85815929029</v>
      </c>
      <c r="P2649" s="5">
        <f ca="1">VLOOKUP(CONCATENATE($F2649," ",$G2649),AllocFactorMatrix,(P$4+1),FALSE)*$E2655</f>
        <v>2799.7551376484412</v>
      </c>
      <c r="Q2649" s="5">
        <f ca="1">VLOOKUP(CONCATENATE($F2649," ",$G2649),AllocFactorMatrix,(Q$4+1),FALSE)*$E2655</f>
        <v>1265.1572152613242</v>
      </c>
      <c r="R2649" s="5">
        <f ca="1">VLOOKUP(CONCATENATE($F2649," ",$G2649),AllocFactorMatrix,(R$4+1),FALSE)*$E2655</f>
        <v>56.89270576621167</v>
      </c>
      <c r="S2649" s="5">
        <f t="shared" ref="S2649:S2655" ca="1" si="1354">SUBTOTAL(9,O2649:R2649)</f>
        <v>19147.663217966267</v>
      </c>
      <c r="T2649" s="5">
        <f ca="1">VLOOKUP(CONCATENATE($F2649," ",$G2649),AllocFactorMatrix,(T$4+1),FALSE)*$E2655</f>
        <v>524.89171181704319</v>
      </c>
      <c r="U2649" s="5">
        <f ca="1">VLOOKUP(CONCATENATE($F2649," ",$G2649),AllocFactorMatrix,(U$4+1),FALSE)*$E2655</f>
        <v>8589.7634318687069</v>
      </c>
      <c r="V2649" s="5">
        <f ca="1">VLOOKUP(CONCATENATE($F2649," ",$G2649),AllocFactorMatrix,(V$4+1),FALSE)*$E2655</f>
        <v>45397.141096414038</v>
      </c>
      <c r="W2649" s="5">
        <f ca="1">VLOOKUP(CONCATENATE($F2649," ",$G2649),AllocFactorMatrix,(W$4+1),FALSE)*$E2655</f>
        <v>8197.971257814268</v>
      </c>
      <c r="X2649" s="5">
        <f t="shared" ref="X2649:X2655" ca="1" si="1355">SUBTOTAL(9,T2649:W2649)</f>
        <v>62709.767497914057</v>
      </c>
      <c r="Y2649" s="5">
        <f ca="1">VLOOKUP(CONCATENATE($F2649," ",$G2649),AllocFactorMatrix,(Y$4+1),FALSE)*$E2655</f>
        <v>4614.4171976785119</v>
      </c>
      <c r="Z2649" s="5">
        <f ca="1">VLOOKUP(CONCATENATE($F2649," ",$G2649),AllocFactorMatrix,(Z$4+1),FALSE)*$E2655</f>
        <v>77.289724220279098</v>
      </c>
      <c r="AA2649" s="5">
        <f t="shared" ca="1" si="1353"/>
        <v>4691.7069218987908</v>
      </c>
      <c r="AB2649" s="5">
        <f ca="1">VLOOKUP(CONCATENATE($F2649," ",$G2649),AllocFactorMatrix,(AB$4+1),FALSE)*$E2655</f>
        <v>59.878914635010297</v>
      </c>
      <c r="AC2649" s="5">
        <f ca="1">VLOOKUP(CONCATENATE($F2649," ",$G2649),AllocFactorMatrix,(AC$4+1),FALSE)*$E2655</f>
        <v>0</v>
      </c>
      <c r="AD2649" s="5">
        <f ca="1">VLOOKUP(CONCATENATE($F2649," ",$G2649),AllocFactorMatrix,(AD$4+1),FALSE)*$E2655</f>
        <v>0</v>
      </c>
    </row>
    <row r="2650" spans="4:30" hidden="1" outlineLevel="1">
      <c r="D2650" s="7"/>
      <c r="E2650" s="51"/>
      <c r="F2650" s="52" t="str">
        <f>F2655</f>
        <v>RB_GUP</v>
      </c>
      <c r="G2650" s="55" t="str">
        <f>$G$10</f>
        <v>SUBTRAN</v>
      </c>
      <c r="H2650" s="4">
        <f t="shared" ca="1" si="1351"/>
        <v>48682.848023265084</v>
      </c>
      <c r="I2650" s="5">
        <f ca="1">VLOOKUP(CONCATENATE($F2650," ",$G2650),AllocFactorMatrix,(I$4+1),FALSE)*$E2655</f>
        <v>23702.093215127621</v>
      </c>
      <c r="J2650" s="5">
        <f ca="1">VLOOKUP(CONCATENATE($F2650," ",$G2650),AllocFactorMatrix,(J$4+1),FALSE)*$E2655</f>
        <v>1143.8940245811598</v>
      </c>
      <c r="K2650" s="5">
        <f ca="1">VLOOKUP(CONCATENATE($F2650," ",$G2650),AllocFactorMatrix,(K$4+1),FALSE)*$E2655</f>
        <v>4161.4305302895755</v>
      </c>
      <c r="L2650" s="5">
        <f ca="1">VLOOKUP(CONCATENATE($F2650," ",$G2650),AllocFactorMatrix,(L$4+1),FALSE)*$E2655</f>
        <v>128.54267368216844</v>
      </c>
      <c r="M2650" s="5">
        <f ca="1">VLOOKUP(CONCATENATE($F2650," ",$G2650),AllocFactorMatrix,(M$4+1),FALSE)*$E2655</f>
        <v>16.00931018729159</v>
      </c>
      <c r="N2650" s="5">
        <f t="shared" ca="1" si="1352"/>
        <v>4305.9825141590354</v>
      </c>
      <c r="O2650" s="5">
        <f ca="1">VLOOKUP(CONCATENATE($F2650," ",$G2650),AllocFactorMatrix,(O$4+1),FALSE)*$E2655</f>
        <v>3144.0258080233375</v>
      </c>
      <c r="P2650" s="5">
        <f ca="1">VLOOKUP(CONCATENATE($F2650," ",$G2650),AllocFactorMatrix,(P$4+1),FALSE)*$E2655</f>
        <v>584.47073065850043</v>
      </c>
      <c r="Q2650" s="5">
        <f ca="1">VLOOKUP(CONCATENATE($F2650," ",$G2650),AllocFactorMatrix,(Q$4+1),FALSE)*$E2655</f>
        <v>347.76704893602044</v>
      </c>
      <c r="R2650" s="5">
        <f ca="1">VLOOKUP(CONCATENATE($F2650," ",$G2650),AllocFactorMatrix,(R$4+1),FALSE)*$E2655</f>
        <v>0</v>
      </c>
      <c r="S2650" s="5">
        <f t="shared" ca="1" si="1354"/>
        <v>4076.2635876178583</v>
      </c>
      <c r="T2650" s="5">
        <f ca="1">VLOOKUP(CONCATENATE($F2650," ",$G2650),AllocFactorMatrix,(T$4+1),FALSE)*$E2655</f>
        <v>109.78398275713755</v>
      </c>
      <c r="U2650" s="5">
        <f ca="1">VLOOKUP(CONCATENATE($F2650," ",$G2650),AllocFactorMatrix,(U$4+1),FALSE)*$E2655</f>
        <v>1797.2264783131182</v>
      </c>
      <c r="V2650" s="5">
        <f ca="1">VLOOKUP(CONCATENATE($F2650," ",$G2650),AllocFactorMatrix,(V$4+1),FALSE)*$E2655</f>
        <v>12520.707345275185</v>
      </c>
      <c r="W2650" s="5">
        <f ca="1">VLOOKUP(CONCATENATE($F2650," ",$G2650),AllocFactorMatrix,(W$4+1),FALSE)*$E2655</f>
        <v>0</v>
      </c>
      <c r="X2650" s="5">
        <f t="shared" ca="1" si="1355"/>
        <v>14427.717806345441</v>
      </c>
      <c r="Y2650" s="5">
        <f ca="1">VLOOKUP(CONCATENATE($F2650," ",$G2650),AllocFactorMatrix,(Y$4+1),FALSE)*$E2655</f>
        <v>946.25965595457387</v>
      </c>
      <c r="Z2650" s="5">
        <f ca="1">VLOOKUP(CONCATENATE($F2650," ",$G2650),AllocFactorMatrix,(Z$4+1),FALSE)*$E2655</f>
        <v>15.774174172786982</v>
      </c>
      <c r="AA2650" s="5">
        <f t="shared" ca="1" si="1353"/>
        <v>962.03383012736083</v>
      </c>
      <c r="AB2650" s="5">
        <f ca="1">VLOOKUP(CONCATENATE($F2650," ",$G2650),AllocFactorMatrix,(AB$4+1),FALSE)*$E2655</f>
        <v>12.636008900175744</v>
      </c>
      <c r="AC2650" s="5">
        <f ca="1">VLOOKUP(CONCATENATE($F2650," ",$G2650),AllocFactorMatrix,(AC$4+1),FALSE)*$E2655</f>
        <v>42.965131569769731</v>
      </c>
      <c r="AD2650" s="5">
        <f ca="1">VLOOKUP(CONCATENATE($F2650," ",$G2650),AllocFactorMatrix,(AD$4+1),FALSE)*$E2655</f>
        <v>9.2619048366656429</v>
      </c>
    </row>
    <row r="2651" spans="4:30" hidden="1" outlineLevel="1">
      <c r="D2651" s="7"/>
      <c r="E2651" s="51"/>
      <c r="F2651" s="52" t="str">
        <f>F2655</f>
        <v>RB_GUP</v>
      </c>
      <c r="G2651" s="55" t="str">
        <f>$G$11</f>
        <v>DISTPRI</v>
      </c>
      <c r="H2651" s="4">
        <f t="shared" ca="1" si="1351"/>
        <v>223372.35671146173</v>
      </c>
      <c r="I2651" s="5">
        <f ca="1">VLOOKUP(CONCATENATE($F2651," ",$G2651),AllocFactorMatrix,(I$4+1),FALSE)*$E2655</f>
        <v>149289.27293908386</v>
      </c>
      <c r="J2651" s="5">
        <f ca="1">VLOOKUP(CONCATENATE($F2651," ",$G2651),AllocFactorMatrix,(J$4+1),FALSE)*$E2655</f>
        <v>7037.1066011868716</v>
      </c>
      <c r="K2651" s="5">
        <f ca="1">VLOOKUP(CONCATENATE($F2651," ",$G2651),AllocFactorMatrix,(K$4+1),FALSE)*$E2655</f>
        <v>25552.165959796097</v>
      </c>
      <c r="L2651" s="5">
        <f ca="1">VLOOKUP(CONCATENATE($F2651," ",$G2651),AllocFactorMatrix,(L$4+1),FALSE)*$E2655</f>
        <v>789.69488715533294</v>
      </c>
      <c r="M2651" s="5">
        <f ca="1">VLOOKUP(CONCATENATE($F2651," ",$G2651),AllocFactorMatrix,(M$4+1),FALSE)*$E2655</f>
        <v>0</v>
      </c>
      <c r="N2651" s="5">
        <f t="shared" ca="1" si="1352"/>
        <v>26341.860846951429</v>
      </c>
      <c r="O2651" s="5">
        <f ca="1">VLOOKUP(CONCATENATE($F2651," ",$G2651),AllocFactorMatrix,(O$4+1),FALSE)*$E2655</f>
        <v>19159.658333112675</v>
      </c>
      <c r="P2651" s="5">
        <f ca="1">VLOOKUP(CONCATENATE($F2651," ",$G2651),AllocFactorMatrix,(P$4+1),FALSE)*$E2655</f>
        <v>3568.4876538726162</v>
      </c>
      <c r="Q2651" s="5">
        <f ca="1">VLOOKUP(CONCATENATE($F2651," ",$G2651),AllocFactorMatrix,(Q$4+1),FALSE)*$E2655</f>
        <v>0</v>
      </c>
      <c r="R2651" s="5">
        <f ca="1">VLOOKUP(CONCATENATE($F2651," ",$G2651),AllocFactorMatrix,(R$4+1),FALSE)*$E2655</f>
        <v>0</v>
      </c>
      <c r="S2651" s="5">
        <f t="shared" ca="1" si="1354"/>
        <v>22728.145986985292</v>
      </c>
      <c r="T2651" s="5">
        <f ca="1">VLOOKUP(CONCATENATE($F2651," ",$G2651),AllocFactorMatrix,(T$4+1),FALSE)*$E2655</f>
        <v>683.03001237557169</v>
      </c>
      <c r="U2651" s="5">
        <f ca="1">VLOOKUP(CONCATENATE($F2651," ",$G2651),AllocFactorMatrix,(U$4+1),FALSE)*$E2655</f>
        <v>11015.728507817015</v>
      </c>
      <c r="V2651" s="5">
        <f ca="1">VLOOKUP(CONCATENATE($F2651," ",$G2651),AllocFactorMatrix,(V$4+1),FALSE)*$E2655</f>
        <v>0</v>
      </c>
      <c r="W2651" s="5">
        <f ca="1">VLOOKUP(CONCATENATE($F2651," ",$G2651),AllocFactorMatrix,(W$4+1),FALSE)*$E2655</f>
        <v>0</v>
      </c>
      <c r="X2651" s="5">
        <f t="shared" ca="1" si="1355"/>
        <v>11698.758520192587</v>
      </c>
      <c r="Y2651" s="5">
        <f ca="1">VLOOKUP(CONCATENATE($F2651," ",$G2651),AllocFactorMatrix,(Y$4+1),FALSE)*$E2655</f>
        <v>5777.5174813159983</v>
      </c>
      <c r="Z2651" s="5">
        <f ca="1">VLOOKUP(CONCATENATE($F2651," ",$G2651),AllocFactorMatrix,(Z$4+1),FALSE)*$E2655</f>
        <v>96.391607753967435</v>
      </c>
      <c r="AA2651" s="5">
        <f t="shared" ca="1" si="1353"/>
        <v>5873.9090890699654</v>
      </c>
      <c r="AB2651" s="5">
        <f ca="1">VLOOKUP(CONCATENATE($F2651," ",$G2651),AllocFactorMatrix,(AB$4+1),FALSE)*$E2655</f>
        <v>78.093353447514119</v>
      </c>
      <c r="AC2651" s="5">
        <f ca="1">VLOOKUP(CONCATENATE($F2651," ",$G2651),AllocFactorMatrix,(AC$4+1),FALSE)*$E2655</f>
        <v>267.53697943488305</v>
      </c>
      <c r="AD2651" s="5">
        <f ca="1">VLOOKUP(CONCATENATE($F2651," ",$G2651),AllocFactorMatrix,(AD$4+1),FALSE)*$E2655</f>
        <v>57.672395109300957</v>
      </c>
    </row>
    <row r="2652" spans="4:30" hidden="1" outlineLevel="1">
      <c r="D2652" s="7"/>
      <c r="E2652" s="51"/>
      <c r="F2652" s="52" t="str">
        <f>F2655</f>
        <v>RB_GUP</v>
      </c>
      <c r="G2652" s="55" t="str">
        <f>$G$12</f>
        <v>DISTSEC</v>
      </c>
      <c r="H2652" s="4">
        <f t="shared" ca="1" si="1351"/>
        <v>114944.12838467443</v>
      </c>
      <c r="I2652" s="5">
        <f ca="1">VLOOKUP(CONCATENATE($F2652," ",$G2652),AllocFactorMatrix,(I$4+1),FALSE)*$E2655</f>
        <v>85943.89164655433</v>
      </c>
      <c r="J2652" s="5">
        <f ca="1">VLOOKUP(CONCATENATE($F2652," ",$G2652),AllocFactorMatrix,(J$4+1),FALSE)*$E2655</f>
        <v>4143.3824074039358</v>
      </c>
      <c r="K2652" s="5">
        <f ca="1">VLOOKUP(CONCATENATE($F2652," ",$G2652),AllocFactorMatrix,(K$4+1),FALSE)*$E2655</f>
        <v>12502.311425665603</v>
      </c>
      <c r="L2652" s="5">
        <f ca="1">VLOOKUP(CONCATENATE($F2652," ",$G2652),AllocFactorMatrix,(L$4+1),FALSE)*$E2655</f>
        <v>0</v>
      </c>
      <c r="M2652" s="5">
        <f ca="1">VLOOKUP(CONCATENATE($F2652," ",$G2652),AllocFactorMatrix,(M$4+1),FALSE)*$E2655</f>
        <v>0</v>
      </c>
      <c r="N2652" s="5">
        <f t="shared" ca="1" si="1352"/>
        <v>12502.311425665603</v>
      </c>
      <c r="O2652" s="5">
        <f ca="1">VLOOKUP(CONCATENATE($F2652," ",$G2652),AllocFactorMatrix,(O$4+1),FALSE)*$E2655</f>
        <v>7966.5215024062018</v>
      </c>
      <c r="P2652" s="5">
        <f ca="1">VLOOKUP(CONCATENATE($F2652," ",$G2652),AllocFactorMatrix,(P$4+1),FALSE)*$E2655</f>
        <v>0</v>
      </c>
      <c r="Q2652" s="5">
        <f ca="1">VLOOKUP(CONCATENATE($F2652," ",$G2652),AllocFactorMatrix,(Q$4+1),FALSE)*$E2655</f>
        <v>0</v>
      </c>
      <c r="R2652" s="5">
        <f ca="1">VLOOKUP(CONCATENATE($F2652," ",$G2652),AllocFactorMatrix,(R$4+1),FALSE)*$E2655</f>
        <v>0</v>
      </c>
      <c r="S2652" s="5">
        <f t="shared" ca="1" si="1354"/>
        <v>7966.5215024062018</v>
      </c>
      <c r="T2652" s="5">
        <f ca="1">VLOOKUP(CONCATENATE($F2652," ",$G2652),AllocFactorMatrix,(T$4+1),FALSE)*$E2655</f>
        <v>215.39802872719775</v>
      </c>
      <c r="U2652" s="5">
        <f ca="1">VLOOKUP(CONCATENATE($F2652," ",$G2652),AllocFactorMatrix,(U$4+1),FALSE)*$E2655</f>
        <v>0</v>
      </c>
      <c r="V2652" s="5">
        <f ca="1">VLOOKUP(CONCATENATE($F2652," ",$G2652),AllocFactorMatrix,(V$4+1),FALSE)*$E2655</f>
        <v>0</v>
      </c>
      <c r="W2652" s="5">
        <f ca="1">VLOOKUP(CONCATENATE($F2652," ",$G2652),AllocFactorMatrix,(W$4+1),FALSE)*$E2655</f>
        <v>0</v>
      </c>
      <c r="X2652" s="5">
        <f t="shared" ca="1" si="1355"/>
        <v>215.39802872719775</v>
      </c>
      <c r="Y2652" s="5">
        <f ca="1">VLOOKUP(CONCATENATE($F2652," ",$G2652),AllocFactorMatrix,(Y$4+1),FALSE)*$E2655</f>
        <v>2938.4043969706977</v>
      </c>
      <c r="Z2652" s="5">
        <f ca="1">VLOOKUP(CONCATENATE($F2652," ",$G2652),AllocFactorMatrix,(Z$4+1),FALSE)*$E2655</f>
        <v>0</v>
      </c>
      <c r="AA2652" s="5">
        <f t="shared" ca="1" si="1353"/>
        <v>2938.4043969706977</v>
      </c>
      <c r="AB2652" s="5">
        <f ca="1">VLOOKUP(CONCATENATE($F2652," ",$G2652),AllocFactorMatrix,(AB$4+1),FALSE)*$E2655</f>
        <v>30.491916952307474</v>
      </c>
      <c r="AC2652" s="5">
        <f ca="1">VLOOKUP(CONCATENATE($F2652," ",$G2652),AllocFactorMatrix,(AC$4+1),FALSE)*$E2655</f>
        <v>1035.317857134502</v>
      </c>
      <c r="AD2652" s="5">
        <f ca="1">VLOOKUP(CONCATENATE($F2652," ",$G2652),AllocFactorMatrix,(AD$4+1),FALSE)*$E2655</f>
        <v>168.40920285966746</v>
      </c>
    </row>
    <row r="2653" spans="4:30" hidden="1" outlineLevel="1">
      <c r="D2653" s="7"/>
      <c r="E2653" s="51"/>
      <c r="F2653" s="52" t="str">
        <f>F2655</f>
        <v>RB_GUP</v>
      </c>
      <c r="G2653" s="55" t="str">
        <f>$G$13</f>
        <v>ENERGY</v>
      </c>
      <c r="H2653" s="4">
        <f t="shared" ca="1" si="1351"/>
        <v>3533.0239910807441</v>
      </c>
      <c r="I2653" s="5">
        <f ca="1">VLOOKUP(CONCATENATE($F2653," ",$G2653),AllocFactorMatrix,(I$4+1),FALSE)*$E2655</f>
        <v>1325.6863066300725</v>
      </c>
      <c r="J2653" s="5">
        <f ca="1">VLOOKUP(CONCATENATE($F2653," ",$G2653),AllocFactorMatrix,(J$4+1),FALSE)*$E2655</f>
        <v>85.913038982418826</v>
      </c>
      <c r="K2653" s="5">
        <f ca="1">VLOOKUP(CONCATENATE($F2653," ",$G2653),AllocFactorMatrix,(K$4+1),FALSE)*$E2655</f>
        <v>288.24755907997883</v>
      </c>
      <c r="L2653" s="5">
        <f ca="1">VLOOKUP(CONCATENATE($F2653," ",$G2653),AllocFactorMatrix,(L$4+1),FALSE)*$E2655</f>
        <v>9.1611618168001847</v>
      </c>
      <c r="M2653" s="5">
        <f ca="1">VLOOKUP(CONCATENATE($F2653," ",$G2653),AllocFactorMatrix,(M$4+1),FALSE)*$E2655</f>
        <v>0.84455202360378945</v>
      </c>
      <c r="N2653" s="5">
        <f t="shared" ca="1" si="1352"/>
        <v>298.25327292038281</v>
      </c>
      <c r="O2653" s="5">
        <f ca="1">VLOOKUP(CONCATENATE($F2653," ",$G2653),AllocFactorMatrix,(O$4+1),FALSE)*$E2655</f>
        <v>262.79932160601197</v>
      </c>
      <c r="P2653" s="5">
        <f ca="1">VLOOKUP(CONCATENATE($F2653," ",$G2653),AllocFactorMatrix,(P$4+1),FALSE)*$E2655</f>
        <v>48.717937529030245</v>
      </c>
      <c r="Q2653" s="5">
        <f ca="1">VLOOKUP(CONCATENATE($F2653," ",$G2653),AllocFactorMatrix,(Q$4+1),FALSE)*$E2655</f>
        <v>22.13618383242467</v>
      </c>
      <c r="R2653" s="5">
        <f ca="1">VLOOKUP(CONCATENATE($F2653," ",$G2653),AllocFactorMatrix,(R$4+1),FALSE)*$E2655</f>
        <v>1.0256610007086606</v>
      </c>
      <c r="S2653" s="5">
        <f t="shared" ca="1" si="1354"/>
        <v>334.67910396817553</v>
      </c>
      <c r="T2653" s="5">
        <f ca="1">VLOOKUP(CONCATENATE($F2653," ",$G2653),AllocFactorMatrix,(T$4+1),FALSE)*$E2655</f>
        <v>10.07096800766017</v>
      </c>
      <c r="U2653" s="5">
        <f ca="1">VLOOKUP(CONCATENATE($F2653," ",$G2653),AllocFactorMatrix,(U$4+1),FALSE)*$E2655</f>
        <v>176.83111110265801</v>
      </c>
      <c r="V2653" s="5">
        <f ca="1">VLOOKUP(CONCATENATE($F2653," ",$G2653),AllocFactorMatrix,(V$4+1),FALSE)*$E2655</f>
        <v>1003.9736323009627</v>
      </c>
      <c r="W2653" s="5">
        <f ca="1">VLOOKUP(CONCATENATE($F2653," ",$G2653),AllocFactorMatrix,(W$4+1),FALSE)*$E2655</f>
        <v>190.47729571173923</v>
      </c>
      <c r="X2653" s="5">
        <f t="shared" ca="1" si="1355"/>
        <v>1381.3530071230202</v>
      </c>
      <c r="Y2653" s="5">
        <f ca="1">VLOOKUP(CONCATENATE($F2653," ",$G2653),AllocFactorMatrix,(Y$4+1),FALSE)*$E2655</f>
        <v>71.20025790642589</v>
      </c>
      <c r="Z2653" s="5">
        <f ca="1">VLOOKUP(CONCATENATE($F2653," ",$G2653),AllocFactorMatrix,(Z$4+1),FALSE)*$E2655</f>
        <v>1.1590266945065539</v>
      </c>
      <c r="AA2653" s="5">
        <f t="shared" ca="1" si="1353"/>
        <v>72.35928460093244</v>
      </c>
      <c r="AB2653" s="5">
        <f ca="1">VLOOKUP(CONCATENATE($F2653," ",$G2653),AllocFactorMatrix,(AB$4+1),FALSE)*$E2655</f>
        <v>1.2928010451681731</v>
      </c>
      <c r="AC2653" s="5">
        <f ca="1">VLOOKUP(CONCATENATE($F2653," ",$G2653),AllocFactorMatrix,(AC$4+1),FALSE)*$E2655</f>
        <v>27.955091436111534</v>
      </c>
      <c r="AD2653" s="5">
        <f ca="1">VLOOKUP(CONCATENATE($F2653," ",$G2653),AllocFactorMatrix,(AD$4+1),FALSE)*$E2655</f>
        <v>5.5320843744623813</v>
      </c>
    </row>
    <row r="2654" spans="4:30" hidden="1" outlineLevel="1">
      <c r="D2654" s="7"/>
      <c r="E2654" s="51"/>
      <c r="F2654" s="52" t="str">
        <f>F2655</f>
        <v>RB_GUP</v>
      </c>
      <c r="G2654" s="55" t="str">
        <f>$G$14</f>
        <v>CUSTOMER</v>
      </c>
      <c r="H2654" s="4">
        <f t="shared" ca="1" si="1351"/>
        <v>55332.492066814732</v>
      </c>
      <c r="I2654" s="5">
        <f ca="1">VLOOKUP(CONCATENATE($F2654," ",$G2654),AllocFactorMatrix,(I$4+1),FALSE)*$E2655</f>
        <v>25875.612149109042</v>
      </c>
      <c r="J2654" s="5">
        <f ca="1">VLOOKUP(CONCATENATE($F2654," ",$G2654),AllocFactorMatrix,(J$4+1),FALSE)*$E2655</f>
        <v>6778.9819596990183</v>
      </c>
      <c r="K2654" s="5">
        <f ca="1">VLOOKUP(CONCATENATE($F2654," ",$G2654),AllocFactorMatrix,(K$4+1),FALSE)*$E2655</f>
        <v>1924.358670948382</v>
      </c>
      <c r="L2654" s="5">
        <f ca="1">VLOOKUP(CONCATENATE($F2654," ",$G2654),AllocFactorMatrix,(L$4+1),FALSE)*$E2655</f>
        <v>621.17233862180865</v>
      </c>
      <c r="M2654" s="5">
        <f ca="1">VLOOKUP(CONCATENATE($F2654," ",$G2654),AllocFactorMatrix,(M$4+1),FALSE)*$E2655</f>
        <v>100.82878013887878</v>
      </c>
      <c r="N2654" s="5">
        <f t="shared" ca="1" si="1352"/>
        <v>2646.3597897090694</v>
      </c>
      <c r="O2654" s="5">
        <f ca="1">VLOOKUP(CONCATENATE($F2654," ",$G2654),AllocFactorMatrix,(O$4+1),FALSE)*$E2655</f>
        <v>546.10496013552677</v>
      </c>
      <c r="P2654" s="5">
        <f ca="1">VLOOKUP(CONCATENATE($F2654," ",$G2654),AllocFactorMatrix,(P$4+1),FALSE)*$E2655</f>
        <v>161.7084623636616</v>
      </c>
      <c r="Q2654" s="5">
        <f ca="1">VLOOKUP(CONCATENATE($F2654," ",$G2654),AllocFactorMatrix,(Q$4+1),FALSE)*$E2655</f>
        <v>351.26909781317306</v>
      </c>
      <c r="R2654" s="5">
        <f ca="1">VLOOKUP(CONCATENATE($F2654," ",$G2654),AllocFactorMatrix,(R$4+1),FALSE)*$E2655</f>
        <v>61.726391027592634</v>
      </c>
      <c r="S2654" s="5">
        <f t="shared" ca="1" si="1354"/>
        <v>1120.808911339954</v>
      </c>
      <c r="T2654" s="5">
        <f ca="1">VLOOKUP(CONCATENATE($F2654," ",$G2654),AllocFactorMatrix,(T$4+1),FALSE)*$E2655</f>
        <v>3.75865440939782</v>
      </c>
      <c r="U2654" s="5">
        <f ca="1">VLOOKUP(CONCATENATE($F2654," ",$G2654),AllocFactorMatrix,(U$4+1),FALSE)*$E2655</f>
        <v>95.938245226603499</v>
      </c>
      <c r="V2654" s="5">
        <f ca="1">VLOOKUP(CONCATENATE($F2654," ",$G2654),AllocFactorMatrix,(V$4+1),FALSE)*$E2655</f>
        <v>516.57864613196978</v>
      </c>
      <c r="W2654" s="5">
        <f ca="1">VLOOKUP(CONCATENATE($F2654," ",$G2654),AllocFactorMatrix,(W$4+1),FALSE)*$E2655</f>
        <v>92.590609703288209</v>
      </c>
      <c r="X2654" s="5">
        <f t="shared" ca="1" si="1355"/>
        <v>708.86615547125939</v>
      </c>
      <c r="Y2654" s="5">
        <f ca="1">VLOOKUP(CONCATENATE($F2654," ",$G2654),AllocFactorMatrix,(Y$4+1),FALSE)*$E2655</f>
        <v>151.17569600994585</v>
      </c>
      <c r="Z2654" s="5">
        <f ca="1">VLOOKUP(CONCATENATE($F2654," ",$G2654),AllocFactorMatrix,(Z$4+1),FALSE)*$E2655</f>
        <v>2.7404957502368887</v>
      </c>
      <c r="AA2654" s="5">
        <f t="shared" ca="1" si="1353"/>
        <v>153.91619176018276</v>
      </c>
      <c r="AB2654" s="5">
        <f ca="1">VLOOKUP(CONCATENATE($F2654," ",$G2654),AllocFactorMatrix,(AB$4+1),FALSE)*$E2655</f>
        <v>2.8378132006963472</v>
      </c>
      <c r="AC2654" s="5">
        <f ca="1">VLOOKUP(CONCATENATE($F2654," ",$G2654),AllocFactorMatrix,(AC$4+1),FALSE)*$E2655</f>
        <v>16076.553515583986</v>
      </c>
      <c r="AD2654" s="5">
        <f ca="1">VLOOKUP(CONCATENATE($F2654," ",$G2654),AllocFactorMatrix,(AD$4+1),FALSE)*$E2655</f>
        <v>1968.5555809415293</v>
      </c>
    </row>
    <row r="2655" spans="4:30" collapsed="1">
      <c r="D2655" s="7" t="s">
        <v>250</v>
      </c>
      <c r="E2655" s="40">
        <v>1085613</v>
      </c>
      <c r="F2655" s="10" t="s">
        <v>74</v>
      </c>
      <c r="G2655" s="55" t="str">
        <f>$G$15</f>
        <v>TOTAL</v>
      </c>
      <c r="H2655" s="4">
        <f t="shared" ca="1" si="1351"/>
        <v>1085612.9999999998</v>
      </c>
      <c r="I2655" s="5">
        <f ca="1">VLOOKUP(CONCATENATE($F2655," ",$G2655),AllocFactorMatrix,(I$4+1),FALSE)*$E2655</f>
        <v>627450.37795994454</v>
      </c>
      <c r="J2655" s="5">
        <f ca="1">VLOOKUP(CONCATENATE($F2655," ",$G2655),AllocFactorMatrix,(J$4+1),FALSE)*$E2655</f>
        <v>35267.994364833234</v>
      </c>
      <c r="K2655" s="5">
        <f ca="1">VLOOKUP(CONCATENATE($F2655," ",$G2655),AllocFactorMatrix,(K$4+1),FALSE)*$E2655</f>
        <v>99385.84695251628</v>
      </c>
      <c r="L2655" s="5">
        <f ca="1">VLOOKUP(CONCATENATE($F2655," ",$G2655),AllocFactorMatrix,(L$4+1),FALSE)*$E2655</f>
        <v>3050.0589474874905</v>
      </c>
      <c r="M2655" s="5">
        <f ca="1">VLOOKUP(CONCATENATE($F2655," ",$G2655),AllocFactorMatrix,(M$4+1),FALSE)*$E2655</f>
        <v>289.22144337804252</v>
      </c>
      <c r="N2655" s="5">
        <f t="shared" ca="1" si="1352"/>
        <v>102725.12734338181</v>
      </c>
      <c r="O2655" s="5">
        <f ca="1">VLOOKUP(CONCATENATE($F2655," ",$G2655),AllocFactorMatrix,(O$4+1),FALSE)*$E2655</f>
        <v>72874.866815499612</v>
      </c>
      <c r="P2655" s="5">
        <f ca="1">VLOOKUP(CONCATENATE($F2655," ",$G2655),AllocFactorMatrix,(P$4+1),FALSE)*$E2655</f>
        <v>12008.542458279711</v>
      </c>
      <c r="Q2655" s="5">
        <f ca="1">VLOOKUP(CONCATENATE($F2655," ",$G2655),AllocFactorMatrix,(Q$4+1),FALSE)*$E2655</f>
        <v>3860.4970375439793</v>
      </c>
      <c r="R2655" s="5">
        <f ca="1">VLOOKUP(CONCATENATE($F2655," ",$G2655),AllocFactorMatrix,(R$4+1),FALSE)*$E2655</f>
        <v>160.02692783037799</v>
      </c>
      <c r="S2655" s="5">
        <f t="shared" ca="1" si="1354"/>
        <v>88903.933239153674</v>
      </c>
      <c r="T2655" s="5">
        <f ca="1">VLOOKUP(CONCATENATE($F2655," ",$G2655),AllocFactorMatrix,(T$4+1),FALSE)*$E2655</f>
        <v>2396.9753770245957</v>
      </c>
      <c r="U2655" s="5">
        <f ca="1">VLOOKUP(CONCATENATE($F2655," ",$G2655),AllocFactorMatrix,(U$4+1),FALSE)*$E2655</f>
        <v>35209.634417543253</v>
      </c>
      <c r="V2655" s="5">
        <f ca="1">VLOOKUP(CONCATENATE($F2655," ",$G2655),AllocFactorMatrix,(V$4+1),FALSE)*$E2655</f>
        <v>132836.83610882578</v>
      </c>
      <c r="W2655" s="5">
        <f ca="1">VLOOKUP(CONCATENATE($F2655," ",$G2655),AllocFactorMatrix,(W$4+1),FALSE)*$E2655</f>
        <v>18138.266325624529</v>
      </c>
      <c r="X2655" s="5">
        <f t="shared" ca="1" si="1355"/>
        <v>188581.71222901816</v>
      </c>
      <c r="Y2655" s="5">
        <f ca="1">VLOOKUP(CONCATENATE($F2655," ",$G2655),AllocFactorMatrix,(Y$4+1),FALSE)*$E2655</f>
        <v>22388.841999321754</v>
      </c>
      <c r="Z2655" s="5">
        <f ca="1">VLOOKUP(CONCATENATE($F2655," ",$G2655),AllocFactorMatrix,(Z$4+1),FALSE)*$E2655</f>
        <v>357.35919751329527</v>
      </c>
      <c r="AA2655" s="5">
        <f t="shared" ca="1" si="1353"/>
        <v>22746.201196835049</v>
      </c>
      <c r="AB2655" s="5">
        <f ca="1">VLOOKUP(CONCATENATE($F2655," ",$G2655),AllocFactorMatrix,(AB$4+1),FALSE)*$E2655</f>
        <v>277.89392355254807</v>
      </c>
      <c r="AC2655" s="5">
        <f ca="1">VLOOKUP(CONCATENATE($F2655," ",$G2655),AllocFactorMatrix,(AC$4+1),FALSE)*$E2655</f>
        <v>17450.328575159252</v>
      </c>
      <c r="AD2655" s="5">
        <f ca="1">VLOOKUP(CONCATENATE($F2655," ",$G2655),AllocFactorMatrix,(AD$4+1),FALSE)*$E2655</f>
        <v>2209.4311681216254</v>
      </c>
    </row>
    <row r="2656" spans="4:30" hidden="1" outlineLevel="1">
      <c r="D2656" s="7"/>
      <c r="E2656" s="51"/>
      <c r="F2656" s="52" t="str">
        <f>F2663</f>
        <v>RB_GUP</v>
      </c>
      <c r="G2656" s="55" t="str">
        <f>$G$8</f>
        <v>PRODUCTION</v>
      </c>
      <c r="H2656" s="4">
        <f t="shared" ref="H2656:H2743" ca="1" si="1356">SUBTOTAL(9,I2656:AD2656)</f>
        <v>-181468.03136357589</v>
      </c>
      <c r="I2656" s="5">
        <f ca="1">VLOOKUP(CONCATENATE($F2656," ",$G2656),AllocFactorMatrix,(I$4+1),FALSE)*$E2663</f>
        <v>-100752.22819202248</v>
      </c>
      <c r="J2656" s="5">
        <f ca="1">VLOOKUP(CONCATENATE($F2656," ",$G2656),AllocFactorMatrix,(J$4+1),FALSE)*$E2663</f>
        <v>-4636.1012799550945</v>
      </c>
      <c r="K2656" s="5">
        <f ca="1">VLOOKUP(CONCATENATE($F2656," ",$G2656),AllocFactorMatrix,(K$4+1),FALSE)*$E2663</f>
        <v>-15272.648771241707</v>
      </c>
      <c r="L2656" s="5">
        <f ca="1">VLOOKUP(CONCATENATE($F2656," ",$G2656),AllocFactorMatrix,(L$4+1),FALSE)*$E2663</f>
        <v>-381.61473625317342</v>
      </c>
      <c r="M2656" s="5">
        <f ca="1">VLOOKUP(CONCATENATE($F2656," ",$G2656),AllocFactorMatrix,(M$4+1),FALSE)*$E2663</f>
        <v>-49.125166424176285</v>
      </c>
      <c r="N2656" s="5">
        <f t="shared" ref="N2656:N2743" ca="1" si="1357">SUBTOTAL(9,K2656:M2656)</f>
        <v>-15703.388673919057</v>
      </c>
      <c r="O2656" s="5">
        <f ca="1">VLOOKUP(CONCATENATE($F2656," ",$G2656),AllocFactorMatrix,(O$4+1),FALSE)*$E2663</f>
        <v>-11618.110354766604</v>
      </c>
      <c r="P2656" s="5">
        <f ca="1">VLOOKUP(CONCATENATE($F2656," ",$G2656),AllocFactorMatrix,(P$4+1),FALSE)*$E2663</f>
        <v>-2102.9000499688441</v>
      </c>
      <c r="Q2656" s="5">
        <f ca="1">VLOOKUP(CONCATENATE($F2656," ",$G2656),AllocFactorMatrix,(Q$4+1),FALSE)*$E2663</f>
        <v>-813.38689252284394</v>
      </c>
      <c r="R2656" s="5">
        <f ca="1">VLOOKUP(CONCATENATE($F2656," ",$G2656),AllocFactorMatrix,(R$4+1),FALSE)*$E2663</f>
        <v>-17.525823035693186</v>
      </c>
      <c r="S2656" s="5">
        <f ca="1">SUBTOTAL(9,O2656:R2656)</f>
        <v>-14551.923120293986</v>
      </c>
      <c r="T2656" s="5">
        <f ca="1">VLOOKUP(CONCATENATE($F2656," ",$G2656),AllocFactorMatrix,(T$4+1),FALSE)*$E2663</f>
        <v>-368.91742032311799</v>
      </c>
      <c r="U2656" s="5">
        <f ca="1">VLOOKUP(CONCATENATE($F2656," ",$G2656),AllocFactorMatrix,(U$4+1),FALSE)*$E2663</f>
        <v>-5873.8066527243445</v>
      </c>
      <c r="V2656" s="5">
        <f ca="1">VLOOKUP(CONCATENATE($F2656," ",$G2656),AllocFactorMatrix,(V$4+1),FALSE)*$E2663</f>
        <v>-31854.85050894256</v>
      </c>
      <c r="W2656" s="5">
        <f ca="1">VLOOKUP(CONCATENATE($F2656," ",$G2656),AllocFactorMatrix,(W$4+1),FALSE)*$E2663</f>
        <v>-4191.2273192181065</v>
      </c>
      <c r="X2656" s="5">
        <f ca="1">SUBTOTAL(9,T2656:W2656)</f>
        <v>-42288.801901208128</v>
      </c>
      <c r="Y2656" s="5">
        <f ca="1">VLOOKUP(CONCATENATE($F2656," ",$G2656),AllocFactorMatrix,(Y$4+1),FALSE)*$E2663</f>
        <v>-3424.1948411499375</v>
      </c>
      <c r="Z2656" s="5">
        <f ca="1">VLOOKUP(CONCATENATE($F2656," ",$G2656),AllocFactorMatrix,(Z$4+1),FALSE)*$E2663</f>
        <v>-71.177651896410538</v>
      </c>
      <c r="AA2656" s="5">
        <f t="shared" ref="AA2656:AA2743" ca="1" si="1358">SUBTOTAL(9,Y2656:Z2656)</f>
        <v>-3495.3724930463482</v>
      </c>
      <c r="AB2656" s="5">
        <f ca="1">VLOOKUP(CONCATENATE($F2656," ",$G2656),AllocFactorMatrix,(AB$4+1),FALSE)*$E2663</f>
        <v>-40.215703130804428</v>
      </c>
      <c r="AC2656" s="5">
        <f ca="1">VLOOKUP(CONCATENATE($F2656," ",$G2656),AllocFactorMatrix,(AC$4+1),FALSE)*$E2663</f>
        <v>0</v>
      </c>
      <c r="AD2656" s="5">
        <f ca="1">VLOOKUP(CONCATENATE($F2656," ",$G2656),AllocFactorMatrix,(AD$4+1),FALSE)*$E2663</f>
        <v>0</v>
      </c>
    </row>
    <row r="2657" spans="4:30" hidden="1" outlineLevel="1">
      <c r="D2657" s="7"/>
      <c r="E2657" s="51"/>
      <c r="F2657" s="52" t="str">
        <f>F2663</f>
        <v>RB_GUP</v>
      </c>
      <c r="G2657" s="55" t="str">
        <f>$G$9</f>
        <v>BULKTRAN</v>
      </c>
      <c r="H2657" s="4">
        <f t="shared" ca="1" si="1356"/>
        <v>-96182.052046323137</v>
      </c>
      <c r="I2657" s="5">
        <f ca="1">VLOOKUP(CONCATENATE($F2657," ",$G2657),AllocFactorMatrix,(I$4+1),FALSE)*$E2663</f>
        <v>-47377.64282525907</v>
      </c>
      <c r="J2657" s="5">
        <f ca="1">VLOOKUP(CONCATENATE($F2657," ",$G2657),AllocFactorMatrix,(J$4+1),FALSE)*$E2663</f>
        <v>-2342.046175781999</v>
      </c>
      <c r="K2657" s="5">
        <f ca="1">VLOOKUP(CONCATENATE($F2657," ",$G2657),AllocFactorMatrix,(K$4+1),FALSE)*$E2663</f>
        <v>-8578.7809173839814</v>
      </c>
      <c r="L2657" s="5">
        <f ca="1">VLOOKUP(CONCATENATE($F2657," ",$G2657),AllocFactorMatrix,(L$4+1),FALSE)*$E2663</f>
        <v>-270.02956519487748</v>
      </c>
      <c r="M2657" s="5">
        <f ca="1">VLOOKUP(CONCATENATE($F2657," ",$G2657),AllocFactorMatrix,(M$4+1),FALSE)*$E2663</f>
        <v>-25.32250857462509</v>
      </c>
      <c r="N2657" s="5">
        <f t="shared" ca="1" si="1357"/>
        <v>-8874.1329911534849</v>
      </c>
      <c r="O2657" s="5">
        <f ca="1">VLOOKUP(CONCATENATE($F2657," ",$G2657),AllocFactorMatrix,(O$4+1),FALSE)*$E2663</f>
        <v>-6521.2080189168846</v>
      </c>
      <c r="P2657" s="5">
        <f ca="1">VLOOKUP(CONCATENATE($F2657," ",$G2657),AllocFactorMatrix,(P$4+1),FALSE)*$E2663</f>
        <v>-1215.0910424605743</v>
      </c>
      <c r="Q2657" s="5">
        <f ca="1">VLOOKUP(CONCATENATE($F2657," ",$G2657),AllocFactorMatrix,(Q$4+1),FALSE)*$E2663</f>
        <v>-549.07701709213984</v>
      </c>
      <c r="R2657" s="5">
        <f ca="1">VLOOKUP(CONCATENATE($F2657," ",$G2657),AllocFactorMatrix,(R$4+1),FALSE)*$E2663</f>
        <v>-24.691379695415826</v>
      </c>
      <c r="S2657" s="5">
        <f t="shared" ref="S2657:S2663" ca="1" si="1359">SUBTOTAL(9,O2657:R2657)</f>
        <v>-8310.0674581650146</v>
      </c>
      <c r="T2657" s="5">
        <f ca="1">VLOOKUP(CONCATENATE($F2657," ",$G2657),AllocFactorMatrix,(T$4+1),FALSE)*$E2663</f>
        <v>-227.80249912368308</v>
      </c>
      <c r="U2657" s="5">
        <f ca="1">VLOOKUP(CONCATENATE($F2657," ",$G2657),AllocFactorMatrix,(U$4+1),FALSE)*$E2663</f>
        <v>-3727.9490847494462</v>
      </c>
      <c r="V2657" s="5">
        <f ca="1">VLOOKUP(CONCATENATE($F2657," ",$G2657),AllocFactorMatrix,(V$4+1),FALSE)*$E2663</f>
        <v>-19702.315662469919</v>
      </c>
      <c r="W2657" s="5">
        <f ca="1">VLOOKUP(CONCATENATE($F2657," ",$G2657),AllocFactorMatrix,(W$4+1),FALSE)*$E2663</f>
        <v>-3557.9116572622856</v>
      </c>
      <c r="X2657" s="5">
        <f t="shared" ref="X2657:X2663" ca="1" si="1360">SUBTOTAL(9,T2657:W2657)</f>
        <v>-27215.978903605333</v>
      </c>
      <c r="Y2657" s="5">
        <f ca="1">VLOOKUP(CONCATENATE($F2657," ",$G2657),AllocFactorMatrix,(Y$4+1),FALSE)*$E2663</f>
        <v>-2002.6526347531019</v>
      </c>
      <c r="Z2657" s="5">
        <f ca="1">VLOOKUP(CONCATENATE($F2657," ",$G2657),AllocFactorMatrix,(Z$4+1),FALSE)*$E2663</f>
        <v>-33.543666126884624</v>
      </c>
      <c r="AA2657" s="5">
        <f t="shared" ca="1" si="1358"/>
        <v>-2036.1963008799864</v>
      </c>
      <c r="AB2657" s="5">
        <f ca="1">VLOOKUP(CONCATENATE($F2657," ",$G2657),AllocFactorMatrix,(AB$4+1),FALSE)*$E2663</f>
        <v>-25.987391478232368</v>
      </c>
      <c r="AC2657" s="5">
        <f ca="1">VLOOKUP(CONCATENATE($F2657," ",$G2657),AllocFactorMatrix,(AC$4+1),FALSE)*$E2663</f>
        <v>0</v>
      </c>
      <c r="AD2657" s="5">
        <f ca="1">VLOOKUP(CONCATENATE($F2657," ",$G2657),AllocFactorMatrix,(AD$4+1),FALSE)*$E2663</f>
        <v>0</v>
      </c>
    </row>
    <row r="2658" spans="4:30" hidden="1" outlineLevel="1">
      <c r="D2658" s="7"/>
      <c r="E2658" s="51"/>
      <c r="F2658" s="52" t="str">
        <f>F2663</f>
        <v>RB_GUP</v>
      </c>
      <c r="G2658" s="55" t="str">
        <f>$G$10</f>
        <v>SUBTRAN</v>
      </c>
      <c r="H2658" s="4">
        <f t="shared" ca="1" si="1356"/>
        <v>-21128.309315015074</v>
      </c>
      <c r="I2658" s="5">
        <f ca="1">VLOOKUP(CONCATENATE($F2658," ",$G2658),AllocFactorMatrix,(I$4+1),FALSE)*$E2663</f>
        <v>-10286.685705470967</v>
      </c>
      <c r="J2658" s="5">
        <f ca="1">VLOOKUP(CONCATENATE($F2658," ",$G2658),AllocFactorMatrix,(J$4+1),FALSE)*$E2663</f>
        <v>-496.44890872855825</v>
      </c>
      <c r="K2658" s="5">
        <f ca="1">VLOOKUP(CONCATENATE($F2658," ",$G2658),AllocFactorMatrix,(K$4+1),FALSE)*$E2663</f>
        <v>-1806.0568558948585</v>
      </c>
      <c r="L2658" s="5">
        <f ca="1">VLOOKUP(CONCATENATE($F2658," ",$G2658),AllocFactorMatrix,(L$4+1),FALSE)*$E2663</f>
        <v>-55.787396999411463</v>
      </c>
      <c r="M2658" s="5">
        <f ca="1">VLOOKUP(CONCATENATE($F2658," ",$G2658),AllocFactorMatrix,(M$4+1),FALSE)*$E2663</f>
        <v>-6.9480252551262458</v>
      </c>
      <c r="N2658" s="5">
        <f t="shared" ca="1" si="1357"/>
        <v>-1868.792278149396</v>
      </c>
      <c r="O2658" s="5">
        <f ca="1">VLOOKUP(CONCATENATE($F2658," ",$G2658),AllocFactorMatrix,(O$4+1),FALSE)*$E2663</f>
        <v>-1364.5041829632064</v>
      </c>
      <c r="P2658" s="5">
        <f ca="1">VLOOKUP(CONCATENATE($F2658," ",$G2658),AllocFactorMatrix,(P$4+1),FALSE)*$E2663</f>
        <v>-253.65973611536137</v>
      </c>
      <c r="Q2658" s="5">
        <f ca="1">VLOOKUP(CONCATENATE($F2658," ",$G2658),AllocFactorMatrix,(Q$4+1),FALSE)*$E2663</f>
        <v>-150.93056544224387</v>
      </c>
      <c r="R2658" s="5">
        <f ca="1">VLOOKUP(CONCATENATE($F2658," ",$G2658),AllocFactorMatrix,(R$4+1),FALSE)*$E2663</f>
        <v>0</v>
      </c>
      <c r="S2658" s="5">
        <f t="shared" ca="1" si="1359"/>
        <v>-1769.0944845208116</v>
      </c>
      <c r="T2658" s="5">
        <f ca="1">VLOOKUP(CONCATENATE($F2658," ",$G2658),AllocFactorMatrix,(T$4+1),FALSE)*$E2663</f>
        <v>-47.646143143034529</v>
      </c>
      <c r="U2658" s="5">
        <f ca="1">VLOOKUP(CONCATENATE($F2658," ",$G2658),AllocFactorMatrix,(U$4+1),FALSE)*$E2663</f>
        <v>-779.99456656250175</v>
      </c>
      <c r="V2658" s="5">
        <f ca="1">VLOOKUP(CONCATENATE($F2658," ",$G2658),AllocFactorMatrix,(V$4+1),FALSE)*$E2663</f>
        <v>-5433.974970144176</v>
      </c>
      <c r="W2658" s="5">
        <f ca="1">VLOOKUP(CONCATENATE($F2658," ",$G2658),AllocFactorMatrix,(W$4+1),FALSE)*$E2663</f>
        <v>0</v>
      </c>
      <c r="X2658" s="5">
        <f t="shared" ca="1" si="1360"/>
        <v>-6261.6156798497123</v>
      </c>
      <c r="Y2658" s="5">
        <f ca="1">VLOOKUP(CONCATENATE($F2658," ",$G2658),AllocFactorMatrix,(Y$4+1),FALSE)*$E2663</f>
        <v>-410.67578243930132</v>
      </c>
      <c r="Z2658" s="5">
        <f ca="1">VLOOKUP(CONCATENATE($F2658," ",$G2658),AllocFactorMatrix,(Z$4+1),FALSE)*$E2663</f>
        <v>-6.8459764505209968</v>
      </c>
      <c r="AA2658" s="5">
        <f t="shared" ca="1" si="1358"/>
        <v>-417.52175888982231</v>
      </c>
      <c r="AB2658" s="5">
        <f ca="1">VLOOKUP(CONCATENATE($F2658," ",$G2658),AllocFactorMatrix,(AB$4+1),FALSE)*$E2663</f>
        <v>-5.4840157343015452</v>
      </c>
      <c r="AC2658" s="5">
        <f ca="1">VLOOKUP(CONCATENATE($F2658," ",$G2658),AllocFactorMatrix,(AC$4+1),FALSE)*$E2663</f>
        <v>-18.646825862213202</v>
      </c>
      <c r="AD2658" s="5">
        <f ca="1">VLOOKUP(CONCATENATE($F2658," ",$G2658),AllocFactorMatrix,(AD$4+1),FALSE)*$E2663</f>
        <v>-4.0196578092922621</v>
      </c>
    </row>
    <row r="2659" spans="4:30" hidden="1" outlineLevel="1">
      <c r="D2659" s="7"/>
      <c r="E2659" s="51"/>
      <c r="F2659" s="52" t="str">
        <f>F2663</f>
        <v>RB_GUP</v>
      </c>
      <c r="G2659" s="55" t="str">
        <f>$G$11</f>
        <v>DISTPRI</v>
      </c>
      <c r="H2659" s="4">
        <f t="shared" ca="1" si="1356"/>
        <v>-96943.388414093017</v>
      </c>
      <c r="I2659" s="5">
        <f ca="1">VLOOKUP(CONCATENATE($F2659," ",$G2659),AllocFactorMatrix,(I$4+1),FALSE)*$E2663</f>
        <v>-64791.401163779403</v>
      </c>
      <c r="J2659" s="5">
        <f ca="1">VLOOKUP(CONCATENATE($F2659," ",$G2659),AllocFactorMatrix,(J$4+1),FALSE)*$E2663</f>
        <v>-3054.0975105145208</v>
      </c>
      <c r="K2659" s="5">
        <f ca="1">VLOOKUP(CONCATENATE($F2659," ",$G2659),AllocFactorMatrix,(K$4+1),FALSE)*$E2663</f>
        <v>-11089.615500908454</v>
      </c>
      <c r="L2659" s="5">
        <f ca="1">VLOOKUP(CONCATENATE($F2659," ",$G2659),AllocFactorMatrix,(L$4+1),FALSE)*$E2663</f>
        <v>-342.72682305542662</v>
      </c>
      <c r="M2659" s="5">
        <f ca="1">VLOOKUP(CONCATENATE($F2659," ",$G2659),AllocFactorMatrix,(M$4+1),FALSE)*$E2663</f>
        <v>0</v>
      </c>
      <c r="N2659" s="5">
        <f t="shared" ca="1" si="1357"/>
        <v>-11432.342323963881</v>
      </c>
      <c r="O2659" s="5">
        <f ca="1">VLOOKUP(CONCATENATE($F2659," ",$G2659),AllocFactorMatrix,(O$4+1),FALSE)*$E2663</f>
        <v>-8315.273326625329</v>
      </c>
      <c r="P2659" s="5">
        <f ca="1">VLOOKUP(CONCATENATE($F2659," ",$G2659),AllocFactorMatrix,(P$4+1),FALSE)*$E2663</f>
        <v>-1548.7202166521149</v>
      </c>
      <c r="Q2659" s="5">
        <f ca="1">VLOOKUP(CONCATENATE($F2659," ",$G2659),AllocFactorMatrix,(Q$4+1),FALSE)*$E2663</f>
        <v>0</v>
      </c>
      <c r="R2659" s="5">
        <f ca="1">VLOOKUP(CONCATENATE($F2659," ",$G2659),AllocFactorMatrix,(R$4+1),FALSE)*$E2663</f>
        <v>0</v>
      </c>
      <c r="S2659" s="5">
        <f t="shared" ca="1" si="1359"/>
        <v>-9863.9935432774437</v>
      </c>
      <c r="T2659" s="5">
        <f ca="1">VLOOKUP(CONCATENATE($F2659," ",$G2659),AllocFactorMatrix,(T$4+1),FALSE)*$E2663</f>
        <v>-296.43436978077131</v>
      </c>
      <c r="U2659" s="5">
        <f ca="1">VLOOKUP(CONCATENATE($F2659," ",$G2659),AllocFactorMatrix,(U$4+1),FALSE)*$E2663</f>
        <v>-4780.8155992057264</v>
      </c>
      <c r="V2659" s="5">
        <f ca="1">VLOOKUP(CONCATENATE($F2659," ",$G2659),AllocFactorMatrix,(V$4+1),FALSE)*$E2663</f>
        <v>0</v>
      </c>
      <c r="W2659" s="5">
        <f ca="1">VLOOKUP(CONCATENATE($F2659," ",$G2659),AllocFactorMatrix,(W$4+1),FALSE)*$E2663</f>
        <v>0</v>
      </c>
      <c r="X2659" s="5">
        <f t="shared" ca="1" si="1360"/>
        <v>-5077.2499689864981</v>
      </c>
      <c r="Y2659" s="5">
        <f ca="1">VLOOKUP(CONCATENATE($F2659," ",$G2659),AllocFactorMatrix,(Y$4+1),FALSE)*$E2663</f>
        <v>-2507.4370414774321</v>
      </c>
      <c r="Z2659" s="5">
        <f ca="1">VLOOKUP(CONCATENATE($F2659," ",$G2659),AllocFactorMatrix,(Z$4+1),FALSE)*$E2663</f>
        <v>-41.833865246013566</v>
      </c>
      <c r="AA2659" s="5">
        <f t="shared" ca="1" si="1358"/>
        <v>-2549.2709067234455</v>
      </c>
      <c r="AB2659" s="5">
        <f ca="1">VLOOKUP(CONCATENATE($F2659," ",$G2659),AllocFactorMatrix,(AB$4+1),FALSE)*$E2663</f>
        <v>-33.892440440160094</v>
      </c>
      <c r="AC2659" s="5">
        <f ca="1">VLOOKUP(CONCATENATE($F2659," ",$G2659),AllocFactorMatrix,(AC$4+1),FALSE)*$E2663</f>
        <v>-116.11079228568774</v>
      </c>
      <c r="AD2659" s="5">
        <f ca="1">VLOOKUP(CONCATENATE($F2659," ",$G2659),AllocFactorMatrix,(AD$4+1),FALSE)*$E2663</f>
        <v>-25.029764121950173</v>
      </c>
    </row>
    <row r="2660" spans="4:30" hidden="1" outlineLevel="1">
      <c r="D2660" s="7"/>
      <c r="E2660" s="51"/>
      <c r="F2660" s="52" t="str">
        <f>F2663</f>
        <v>RB_GUP</v>
      </c>
      <c r="G2660" s="55" t="str">
        <f>$G$12</f>
        <v>DISTSEC</v>
      </c>
      <c r="H2660" s="4">
        <f t="shared" ca="1" si="1356"/>
        <v>-49885.641392541613</v>
      </c>
      <c r="I2660" s="5">
        <f ca="1">VLOOKUP(CONCATENATE($F2660," ",$G2660),AllocFactorMatrix,(I$4+1),FALSE)*$E2663</f>
        <v>-37299.566483389848</v>
      </c>
      <c r="J2660" s="5">
        <f ca="1">VLOOKUP(CONCATENATE($F2660," ",$G2660),AllocFactorMatrix,(J$4+1),FALSE)*$E2663</f>
        <v>-1798.2239878855553</v>
      </c>
      <c r="K2660" s="5">
        <f ca="1">VLOOKUP(CONCATENATE($F2660," ",$G2660),AllocFactorMatrix,(K$4+1),FALSE)*$E2663</f>
        <v>-5425.9911586905064</v>
      </c>
      <c r="L2660" s="5">
        <f ca="1">VLOOKUP(CONCATENATE($F2660," ",$G2660),AllocFactorMatrix,(L$4+1),FALSE)*$E2663</f>
        <v>0</v>
      </c>
      <c r="M2660" s="5">
        <f ca="1">VLOOKUP(CONCATENATE($F2660," ",$G2660),AllocFactorMatrix,(M$4+1),FALSE)*$E2663</f>
        <v>0</v>
      </c>
      <c r="N2660" s="5">
        <f t="shared" ca="1" si="1357"/>
        <v>-5425.9911586905064</v>
      </c>
      <c r="O2660" s="5">
        <f ca="1">VLOOKUP(CONCATENATE($F2660," ",$G2660),AllocFactorMatrix,(O$4+1),FALSE)*$E2663</f>
        <v>-3457.4626855667666</v>
      </c>
      <c r="P2660" s="5">
        <f ca="1">VLOOKUP(CONCATENATE($F2660," ",$G2660),AllocFactorMatrix,(P$4+1),FALSE)*$E2663</f>
        <v>0</v>
      </c>
      <c r="Q2660" s="5">
        <f ca="1">VLOOKUP(CONCATENATE($F2660," ",$G2660),AllocFactorMatrix,(Q$4+1),FALSE)*$E2663</f>
        <v>0</v>
      </c>
      <c r="R2660" s="5">
        <f ca="1">VLOOKUP(CONCATENATE($F2660," ",$G2660),AllocFactorMatrix,(R$4+1),FALSE)*$E2663</f>
        <v>0</v>
      </c>
      <c r="S2660" s="5">
        <f t="shared" ca="1" si="1359"/>
        <v>-3457.4626855667666</v>
      </c>
      <c r="T2660" s="5">
        <f ca="1">VLOOKUP(CONCATENATE($F2660," ",$G2660),AllocFactorMatrix,(T$4+1),FALSE)*$E2663</f>
        <v>-93.482537722892829</v>
      </c>
      <c r="U2660" s="5">
        <f ca="1">VLOOKUP(CONCATENATE($F2660," ",$G2660),AllocFactorMatrix,(U$4+1),FALSE)*$E2663</f>
        <v>0</v>
      </c>
      <c r="V2660" s="5">
        <f ca="1">VLOOKUP(CONCATENATE($F2660," ",$G2660),AllocFactorMatrix,(V$4+1),FALSE)*$E2663</f>
        <v>0</v>
      </c>
      <c r="W2660" s="5">
        <f ca="1">VLOOKUP(CONCATENATE($F2660," ",$G2660),AllocFactorMatrix,(W$4+1),FALSE)*$E2663</f>
        <v>0</v>
      </c>
      <c r="X2660" s="5">
        <f t="shared" ca="1" si="1360"/>
        <v>-93.482537722892829</v>
      </c>
      <c r="Y2660" s="5">
        <f ca="1">VLOOKUP(CONCATENATE($F2660," ",$G2660),AllocFactorMatrix,(Y$4+1),FALSE)*$E2663</f>
        <v>-1275.2646879272163</v>
      </c>
      <c r="Z2660" s="5">
        <f ca="1">VLOOKUP(CONCATENATE($F2660," ",$G2660),AllocFactorMatrix,(Z$4+1),FALSE)*$E2663</f>
        <v>0</v>
      </c>
      <c r="AA2660" s="5">
        <f t="shared" ca="1" si="1358"/>
        <v>-1275.2646879272163</v>
      </c>
      <c r="AB2660" s="5">
        <f ca="1">VLOOKUP(CONCATENATE($F2660," ",$G2660),AllocFactorMatrix,(AB$4+1),FALSE)*$E2663</f>
        <v>-13.23346269035506</v>
      </c>
      <c r="AC2660" s="5">
        <f ca="1">VLOOKUP(CONCATENATE($F2660," ",$G2660),AllocFactorMatrix,(AC$4+1),FALSE)*$E2663</f>
        <v>-449.32695627097894</v>
      </c>
      <c r="AD2660" s="5">
        <f ca="1">VLOOKUP(CONCATENATE($F2660," ",$G2660),AllocFactorMatrix,(AD$4+1),FALSE)*$E2663</f>
        <v>-73.089432397499493</v>
      </c>
    </row>
    <row r="2661" spans="4:30" hidden="1" outlineLevel="1">
      <c r="D2661" s="7"/>
      <c r="E2661" s="51"/>
      <c r="F2661" s="52" t="str">
        <f>F2663</f>
        <v>RB_GUP</v>
      </c>
      <c r="G2661" s="55" t="str">
        <f>$G$13</f>
        <v>ENERGY</v>
      </c>
      <c r="H2661" s="4">
        <f t="shared" ca="1" si="1356"/>
        <v>-1533.3290210394016</v>
      </c>
      <c r="I2661" s="5">
        <f ca="1">VLOOKUP(CONCATENATE($F2661," ",$G2661),AllocFactorMatrix,(I$4+1),FALSE)*$E2663</f>
        <v>-575.3465846487577</v>
      </c>
      <c r="J2661" s="5">
        <f ca="1">VLOOKUP(CONCATENATE($F2661," ",$G2661),AllocFactorMatrix,(J$4+1),FALSE)*$E2663</f>
        <v>-37.286176456768239</v>
      </c>
      <c r="K2661" s="5">
        <f ca="1">VLOOKUP(CONCATENATE($F2661," ",$G2661),AllocFactorMatrix,(K$4+1),FALSE)*$E2663</f>
        <v>-125.09916397309853</v>
      </c>
      <c r="L2661" s="5">
        <f ca="1">VLOOKUP(CONCATENATE($F2661," ",$G2661),AllocFactorMatrix,(L$4+1),FALSE)*$E2663</f>
        <v>-3.9759354353664622</v>
      </c>
      <c r="M2661" s="5">
        <f ca="1">VLOOKUP(CONCATENATE($F2661," ",$G2661),AllocFactorMatrix,(M$4+1),FALSE)*$E2663</f>
        <v>-0.3665347676207299</v>
      </c>
      <c r="N2661" s="5">
        <f t="shared" ca="1" si="1357"/>
        <v>-129.4416341760857</v>
      </c>
      <c r="O2661" s="5">
        <f ca="1">VLOOKUP(CONCATENATE($F2661," ",$G2661),AllocFactorMatrix,(O$4+1),FALSE)*$E2663</f>
        <v>-114.05465333528667</v>
      </c>
      <c r="P2661" s="5">
        <f ca="1">VLOOKUP(CONCATENATE($F2661," ",$G2661),AllocFactorMatrix,(P$4+1),FALSE)*$E2663</f>
        <v>-21.143538126837324</v>
      </c>
      <c r="Q2661" s="5">
        <f ca="1">VLOOKUP(CONCATENATE($F2661," ",$G2661),AllocFactorMatrix,(Q$4+1),FALSE)*$E2663</f>
        <v>-9.6070825363790284</v>
      </c>
      <c r="R2661" s="5">
        <f ca="1">VLOOKUP(CONCATENATE($F2661," ",$G2661),AllocFactorMatrix,(R$4+1),FALSE)*$E2663</f>
        <v>-0.44513588985106933</v>
      </c>
      <c r="S2661" s="5">
        <f t="shared" ca="1" si="1359"/>
        <v>-145.25040988835408</v>
      </c>
      <c r="T2661" s="5">
        <f ca="1">VLOOKUP(CONCATENATE($F2661," ",$G2661),AllocFactorMatrix,(T$4+1),FALSE)*$E2663</f>
        <v>-4.3707904489437102</v>
      </c>
      <c r="U2661" s="5">
        <f ca="1">VLOOKUP(CONCATENATE($F2661," ",$G2661),AllocFactorMatrix,(U$4+1),FALSE)*$E2663</f>
        <v>-76.744532491387659</v>
      </c>
      <c r="V2661" s="5">
        <f ca="1">VLOOKUP(CONCATENATE($F2661," ",$G2661),AllocFactorMatrix,(V$4+1),FALSE)*$E2663</f>
        <v>-435.72359277823688</v>
      </c>
      <c r="W2661" s="5">
        <f ca="1">VLOOKUP(CONCATENATE($F2661," ",$G2661),AllocFactorMatrix,(W$4+1),FALSE)*$E2663</f>
        <v>-82.666963513760891</v>
      </c>
      <c r="X2661" s="5">
        <f t="shared" ca="1" si="1360"/>
        <v>-599.50587923232911</v>
      </c>
      <c r="Y2661" s="5">
        <f ca="1">VLOOKUP(CONCATENATE($F2661," ",$G2661),AllocFactorMatrix,(Y$4+1),FALSE)*$E2663</f>
        <v>-30.900843591502763</v>
      </c>
      <c r="Z2661" s="5">
        <f ca="1">VLOOKUP(CONCATENATE($F2661," ",$G2661),AllocFactorMatrix,(Z$4+1),FALSE)*$E2663</f>
        <v>-0.50301647295144347</v>
      </c>
      <c r="AA2661" s="5">
        <f t="shared" ca="1" si="1358"/>
        <v>-31.403860064454207</v>
      </c>
      <c r="AB2661" s="5">
        <f ca="1">VLOOKUP(CONCATENATE($F2661," ",$G2661),AllocFactorMatrix,(AB$4+1),FALSE)*$E2663</f>
        <v>-0.56107441273843495</v>
      </c>
      <c r="AC2661" s="5">
        <f ca="1">VLOOKUP(CONCATENATE($F2661," ",$G2661),AllocFactorMatrix,(AC$4+1),FALSE)*$E2663</f>
        <v>-12.132482851238084</v>
      </c>
      <c r="AD2661" s="5">
        <f ca="1">VLOOKUP(CONCATENATE($F2661," ",$G2661),AllocFactorMatrix,(AD$4+1),FALSE)*$E2663</f>
        <v>-2.4009193086761336</v>
      </c>
    </row>
    <row r="2662" spans="4:30" hidden="1" outlineLevel="1">
      <c r="D2662" s="7"/>
      <c r="E2662" s="51"/>
      <c r="F2662" s="52" t="str">
        <f>F2663</f>
        <v>RB_GUP</v>
      </c>
      <c r="G2662" s="55" t="str">
        <f>$G$14</f>
        <v>CUSTOMER</v>
      </c>
      <c r="H2662" s="4">
        <f t="shared" ca="1" si="1356"/>
        <v>-24014.248447411828</v>
      </c>
      <c r="I2662" s="5">
        <f ca="1">VLOOKUP(CONCATENATE($F2662," ",$G2662),AllocFactorMatrix,(I$4+1),FALSE)*$E2663</f>
        <v>-11229.990836618086</v>
      </c>
      <c r="J2662" s="5">
        <f ca="1">VLOOKUP(CONCATENATE($F2662," ",$G2662),AllocFactorMatrix,(J$4+1),FALSE)*$E2663</f>
        <v>-2942.0716638636336</v>
      </c>
      <c r="K2662" s="5">
        <f ca="1">VLOOKUP(CONCATENATE($F2662," ",$G2662),AllocFactorMatrix,(K$4+1),FALSE)*$E2663</f>
        <v>-835.16981614137353</v>
      </c>
      <c r="L2662" s="5">
        <f ca="1">VLOOKUP(CONCATENATE($F2662," ",$G2662),AllocFactorMatrix,(L$4+1),FALSE)*$E2663</f>
        <v>-269.58819874426547</v>
      </c>
      <c r="M2662" s="5">
        <f ca="1">VLOOKUP(CONCATENATE($F2662," ",$G2662),AllocFactorMatrix,(M$4+1),FALSE)*$E2663</f>
        <v>-43.759593802149972</v>
      </c>
      <c r="N2662" s="5">
        <f t="shared" ca="1" si="1357"/>
        <v>-1148.5176086877891</v>
      </c>
      <c r="O2662" s="5">
        <f ca="1">VLOOKUP(CONCATENATE($F2662," ",$G2662),AllocFactorMatrix,(O$4+1),FALSE)*$E2663</f>
        <v>-237.00902853286956</v>
      </c>
      <c r="P2662" s="5">
        <f ca="1">VLOOKUP(CONCATENATE($F2662," ",$G2662),AllocFactorMatrix,(P$4+1),FALSE)*$E2663</f>
        <v>-70.181317453780466</v>
      </c>
      <c r="Q2662" s="5">
        <f ca="1">VLOOKUP(CONCATENATE($F2662," ",$G2662),AllocFactorMatrix,(Q$4+1),FALSE)*$E2663</f>
        <v>-152.45045129356922</v>
      </c>
      <c r="R2662" s="5">
        <f ca="1">VLOOKUP(CONCATENATE($F2662," ",$G2662),AllocFactorMatrix,(R$4+1),FALSE)*$E2663</f>
        <v>-26.789194459356519</v>
      </c>
      <c r="S2662" s="5">
        <f t="shared" ca="1" si="1359"/>
        <v>-486.42999173957571</v>
      </c>
      <c r="T2662" s="5">
        <f ca="1">VLOOKUP(CONCATENATE($F2662," ",$G2662),AllocFactorMatrix,(T$4+1),FALSE)*$E2663</f>
        <v>-1.631252406022984</v>
      </c>
      <c r="U2662" s="5">
        <f ca="1">VLOOKUP(CONCATENATE($F2662," ",$G2662),AllocFactorMatrix,(U$4+1),FALSE)*$E2663</f>
        <v>-41.637106344286934</v>
      </c>
      <c r="V2662" s="5">
        <f ca="1">VLOOKUP(CONCATENATE($F2662," ",$G2662),AllocFactorMatrix,(V$4+1),FALSE)*$E2663</f>
        <v>-224.19463659546099</v>
      </c>
      <c r="W2662" s="5">
        <f ca="1">VLOOKUP(CONCATENATE($F2662," ",$G2662),AllocFactorMatrix,(W$4+1),FALSE)*$E2663</f>
        <v>-40.184235740317</v>
      </c>
      <c r="X2662" s="5">
        <f t="shared" ca="1" si="1360"/>
        <v>-307.64723108608786</v>
      </c>
      <c r="Y2662" s="5">
        <f ca="1">VLOOKUP(CONCATENATE($F2662," ",$G2662),AllocFactorMatrix,(Y$4+1),FALSE)*$E2663</f>
        <v>-65.610106965894886</v>
      </c>
      <c r="Z2662" s="5">
        <f ca="1">VLOOKUP(CONCATENATE($F2662," ",$G2662),AllocFactorMatrix,(Z$4+1),FALSE)*$E2663</f>
        <v>-1.1893725252026839</v>
      </c>
      <c r="AA2662" s="5">
        <f t="shared" ca="1" si="1358"/>
        <v>-66.799479491097571</v>
      </c>
      <c r="AB2662" s="5">
        <f ca="1">VLOOKUP(CONCATENATE($F2662," ",$G2662),AllocFactorMatrix,(AB$4+1),FALSE)*$E2663</f>
        <v>-1.2316082052942323</v>
      </c>
      <c r="AC2662" s="5">
        <f ca="1">VLOOKUP(CONCATENATE($F2662," ",$G2662),AllocFactorMatrix,(AC$4+1),FALSE)*$E2663</f>
        <v>-6977.2087950632249</v>
      </c>
      <c r="AD2662" s="5">
        <f ca="1">VLOOKUP(CONCATENATE($F2662," ",$G2662),AllocFactorMatrix,(AD$4+1),FALSE)*$E2663</f>
        <v>-854.35123265703919</v>
      </c>
    </row>
    <row r="2663" spans="4:30" collapsed="1">
      <c r="D2663" s="55" t="s">
        <v>459</v>
      </c>
      <c r="E2663" s="40">
        <v>-471155</v>
      </c>
      <c r="F2663" s="57" t="s">
        <v>74</v>
      </c>
      <c r="G2663" s="55" t="str">
        <f>$G$15</f>
        <v>TOTAL</v>
      </c>
      <c r="H2663" s="4">
        <f t="shared" ca="1" si="1356"/>
        <v>-471155</v>
      </c>
      <c r="I2663" s="5">
        <f ca="1">VLOOKUP(CONCATENATE($F2663," ",$G2663),AllocFactorMatrix,(I$4+1),FALSE)*$E2663</f>
        <v>-272312.86179118865</v>
      </c>
      <c r="J2663" s="5">
        <f ca="1">VLOOKUP(CONCATENATE($F2663," ",$G2663),AllocFactorMatrix,(J$4+1),FALSE)*$E2663</f>
        <v>-15306.275703186129</v>
      </c>
      <c r="K2663" s="5">
        <f ca="1">VLOOKUP(CONCATENATE($F2663," ",$G2663),AllocFactorMatrix,(K$4+1),FALSE)*$E2663</f>
        <v>-43133.362184233985</v>
      </c>
      <c r="L2663" s="5">
        <f ca="1">VLOOKUP(CONCATENATE($F2663," ",$G2663),AllocFactorMatrix,(L$4+1),FALSE)*$E2663</f>
        <v>-1323.7226556825208</v>
      </c>
      <c r="M2663" s="5">
        <f ca="1">VLOOKUP(CONCATENATE($F2663," ",$G2663),AllocFactorMatrix,(M$4+1),FALSE)*$E2663</f>
        <v>-125.52182882369833</v>
      </c>
      <c r="N2663" s="5">
        <f t="shared" ca="1" si="1357"/>
        <v>-44582.606668740205</v>
      </c>
      <c r="O2663" s="5">
        <f ca="1">VLOOKUP(CONCATENATE($F2663," ",$G2663),AllocFactorMatrix,(O$4+1),FALSE)*$E2663</f>
        <v>-31627.622250706943</v>
      </c>
      <c r="P2663" s="5">
        <f ca="1">VLOOKUP(CONCATENATE($F2663," ",$G2663),AllocFactorMatrix,(P$4+1),FALSE)*$E2663</f>
        <v>-5211.6959007775122</v>
      </c>
      <c r="Q2663" s="5">
        <f ca="1">VLOOKUP(CONCATENATE($F2663," ",$G2663),AllocFactorMatrix,(Q$4+1),FALSE)*$E2663</f>
        <v>-1675.4520088871759</v>
      </c>
      <c r="R2663" s="5">
        <f ca="1">VLOOKUP(CONCATENATE($F2663," ",$G2663),AllocFactorMatrix,(R$4+1),FALSE)*$E2663</f>
        <v>-69.451533080316594</v>
      </c>
      <c r="S2663" s="5">
        <f t="shared" ca="1" si="1359"/>
        <v>-38584.221693451946</v>
      </c>
      <c r="T2663" s="5">
        <f ca="1">VLOOKUP(CONCATENATE($F2663," ",$G2663),AllocFactorMatrix,(T$4+1),FALSE)*$E2663</f>
        <v>-1040.2850129484664</v>
      </c>
      <c r="U2663" s="5">
        <f ca="1">VLOOKUP(CONCATENATE($F2663," ",$G2663),AllocFactorMatrix,(U$4+1),FALSE)*$E2663</f>
        <v>-15280.947542077693</v>
      </c>
      <c r="V2663" s="5">
        <f ca="1">VLOOKUP(CONCATENATE($F2663," ",$G2663),AllocFactorMatrix,(V$4+1),FALSE)*$E2663</f>
        <v>-57651.05937093035</v>
      </c>
      <c r="W2663" s="5">
        <f ca="1">VLOOKUP(CONCATENATE($F2663," ",$G2663),AllocFactorMatrix,(W$4+1),FALSE)*$E2663</f>
        <v>-7871.9901757344696</v>
      </c>
      <c r="X2663" s="5">
        <f t="shared" ca="1" si="1360"/>
        <v>-81844.282101690973</v>
      </c>
      <c r="Y2663" s="5">
        <f ca="1">VLOOKUP(CONCATENATE($F2663," ",$G2663),AllocFactorMatrix,(Y$4+1),FALSE)*$E2663</f>
        <v>-9716.7359383043877</v>
      </c>
      <c r="Z2663" s="5">
        <f ca="1">VLOOKUP(CONCATENATE($F2663," ",$G2663),AllocFactorMatrix,(Z$4+1),FALSE)*$E2663</f>
        <v>-155.09354871798388</v>
      </c>
      <c r="AA2663" s="5">
        <f t="shared" ca="1" si="1358"/>
        <v>-9871.8294870223708</v>
      </c>
      <c r="AB2663" s="5">
        <f ca="1">VLOOKUP(CONCATENATE($F2663," ",$G2663),AllocFactorMatrix,(AB$4+1),FALSE)*$E2663</f>
        <v>-120.60569609188613</v>
      </c>
      <c r="AC2663" s="5">
        <f ca="1">VLOOKUP(CONCATENATE($F2663," ",$G2663),AllocFactorMatrix,(AC$4+1),FALSE)*$E2663</f>
        <v>-7573.4258523333419</v>
      </c>
      <c r="AD2663" s="5">
        <f ca="1">VLOOKUP(CONCATENATE($F2663," ",$G2663),AllocFactorMatrix,(AD$4+1),FALSE)*$E2663</f>
        <v>-958.89100629445716</v>
      </c>
    </row>
    <row r="2664" spans="4:30" hidden="1" outlineLevel="1">
      <c r="D2664" s="7"/>
      <c r="E2664" s="51"/>
      <c r="F2664" s="52" t="str">
        <f>F2671</f>
        <v>RB_GUP</v>
      </c>
      <c r="G2664" s="55" t="str">
        <f>$G$8</f>
        <v>PRODUCTION</v>
      </c>
      <c r="H2664" s="4">
        <f t="shared" ca="1" si="1356"/>
        <v>3555533.9837003574</v>
      </c>
      <c r="I2664" s="5">
        <f ca="1">VLOOKUP(CONCATENATE($F2664," ",$G2664),AllocFactorMatrix,(I$4+1),FALSE)*$E2671</f>
        <v>1974055.5324179942</v>
      </c>
      <c r="J2664" s="5">
        <f ca="1">VLOOKUP(CONCATENATE($F2664," ",$G2664),AllocFactorMatrix,(J$4+1),FALSE)*$E2671</f>
        <v>90835.920403695302</v>
      </c>
      <c r="K2664" s="5">
        <f ca="1">VLOOKUP(CONCATENATE($F2664," ",$G2664),AllocFactorMatrix,(K$4+1),FALSE)*$E2671</f>
        <v>299239.60335731582</v>
      </c>
      <c r="L2664" s="5">
        <f ca="1">VLOOKUP(CONCATENATE($F2664," ",$G2664),AllocFactorMatrix,(L$4+1),FALSE)*$E2671</f>
        <v>7477.0423927205911</v>
      </c>
      <c r="M2664" s="5">
        <f ca="1">VLOOKUP(CONCATENATE($F2664," ",$G2664),AllocFactorMatrix,(M$4+1),FALSE)*$E2671</f>
        <v>962.51773584376565</v>
      </c>
      <c r="N2664" s="5">
        <f t="shared" ca="1" si="1357"/>
        <v>307679.16348588018</v>
      </c>
      <c r="O2664" s="5">
        <f ca="1">VLOOKUP(CONCATENATE($F2664," ",$G2664),AllocFactorMatrix,(O$4+1),FALSE)*$E2671</f>
        <v>227635.61097982514</v>
      </c>
      <c r="P2664" s="5">
        <f ca="1">VLOOKUP(CONCATENATE($F2664," ",$G2664),AllocFactorMatrix,(P$4+1),FALSE)*$E2671</f>
        <v>41202.478121389751</v>
      </c>
      <c r="Q2664" s="5">
        <f ca="1">VLOOKUP(CONCATENATE($F2664," ",$G2664),AllocFactorMatrix,(Q$4+1),FALSE)*$E2671</f>
        <v>15936.827641377533</v>
      </c>
      <c r="R2664" s="5">
        <f ca="1">VLOOKUP(CONCATENATE($F2664," ",$G2664),AllocFactorMatrix,(R$4+1),FALSE)*$E2671</f>
        <v>343.3864297060602</v>
      </c>
      <c r="S2664" s="5">
        <f ca="1">SUBTOTAL(9,O2664:R2664)</f>
        <v>285118.30317229847</v>
      </c>
      <c r="T2664" s="5">
        <f ca="1">VLOOKUP(CONCATENATE($F2664," ",$G2664),AllocFactorMatrix,(T$4+1),FALSE)*$E2671</f>
        <v>7228.2617234651816</v>
      </c>
      <c r="U2664" s="5">
        <f ca="1">VLOOKUP(CONCATENATE($F2664," ",$G2664),AllocFactorMatrix,(U$4+1),FALSE)*$E2671</f>
        <v>115086.49215246059</v>
      </c>
      <c r="V2664" s="5">
        <f ca="1">VLOOKUP(CONCATENATE($F2664," ",$G2664),AllocFactorMatrix,(V$4+1),FALSE)*$E2671</f>
        <v>624137.50057892315</v>
      </c>
      <c r="W2664" s="5">
        <f ca="1">VLOOKUP(CONCATENATE($F2664," ",$G2664),AllocFactorMatrix,(W$4+1),FALSE)*$E2671</f>
        <v>82119.429273119051</v>
      </c>
      <c r="X2664" s="5">
        <f ca="1">SUBTOTAL(9,T2664:W2664)</f>
        <v>828571.68372796802</v>
      </c>
      <c r="Y2664" s="5">
        <f ca="1">VLOOKUP(CONCATENATE($F2664," ",$G2664),AllocFactorMatrix,(Y$4+1),FALSE)*$E2671</f>
        <v>67090.831553285767</v>
      </c>
      <c r="Z2664" s="5">
        <f ca="1">VLOOKUP(CONCATENATE($F2664," ",$G2664),AllocFactorMatrix,(Z$4+1),FALSE)*$E2671</f>
        <v>1394.5958320925431</v>
      </c>
      <c r="AA2664" s="5">
        <f t="shared" ca="1" si="1358"/>
        <v>68485.427385378309</v>
      </c>
      <c r="AB2664" s="5">
        <f ca="1">VLOOKUP(CONCATENATE($F2664," ",$G2664),AllocFactorMatrix,(AB$4+1),FALSE)*$E2671</f>
        <v>787.95310714259767</v>
      </c>
      <c r="AC2664" s="5">
        <f ca="1">VLOOKUP(CONCATENATE($F2664," ",$G2664),AllocFactorMatrix,(AC$4+1),FALSE)*$E2671</f>
        <v>0</v>
      </c>
      <c r="AD2664" s="5">
        <f ca="1">VLOOKUP(CONCATENATE($F2664," ",$G2664),AllocFactorMatrix,(AD$4+1),FALSE)*$E2671</f>
        <v>0</v>
      </c>
    </row>
    <row r="2665" spans="4:30" hidden="1" outlineLevel="1">
      <c r="D2665" s="7"/>
      <c r="E2665" s="51"/>
      <c r="F2665" s="52" t="str">
        <f>F2671</f>
        <v>RB_GUP</v>
      </c>
      <c r="G2665" s="55" t="str">
        <f>$G$9</f>
        <v>BULKTRAN</v>
      </c>
      <c r="H2665" s="4">
        <f t="shared" ca="1" si="1356"/>
        <v>1884511.2943754564</v>
      </c>
      <c r="I2665" s="5">
        <f ca="1">VLOOKUP(CONCATENATE($F2665," ",$G2665),AllocFactorMatrix,(I$4+1),FALSE)*$E2671</f>
        <v>928278.20893326623</v>
      </c>
      <c r="J2665" s="5">
        <f ca="1">VLOOKUP(CONCATENATE($F2665," ",$G2665),AllocFactorMatrix,(J$4+1),FALSE)*$E2671</f>
        <v>45888.108813527317</v>
      </c>
      <c r="K2665" s="5">
        <f ca="1">VLOOKUP(CONCATENATE($F2665," ",$G2665),AllocFactorMatrix,(K$4+1),FALSE)*$E2671</f>
        <v>168085.5127003997</v>
      </c>
      <c r="L2665" s="5">
        <f ca="1">VLOOKUP(CONCATENATE($F2665," ",$G2665),AllocFactorMatrix,(L$4+1),FALSE)*$E2671</f>
        <v>5290.7351693843766</v>
      </c>
      <c r="M2665" s="5">
        <f ca="1">VLOOKUP(CONCATENATE($F2665," ",$G2665),AllocFactorMatrix,(M$4+1),FALSE)*$E2671</f>
        <v>496.14821471907447</v>
      </c>
      <c r="N2665" s="5">
        <f t="shared" ca="1" si="1357"/>
        <v>173872.39608450315</v>
      </c>
      <c r="O2665" s="5">
        <f ca="1">VLOOKUP(CONCATENATE($F2665," ",$G2665),AllocFactorMatrix,(O$4+1),FALSE)*$E2671</f>
        <v>127771.13716290756</v>
      </c>
      <c r="P2665" s="5">
        <f ca="1">VLOOKUP(CONCATENATE($F2665," ",$G2665),AllocFactorMatrix,(P$4+1),FALSE)*$E2671</f>
        <v>23807.485331136024</v>
      </c>
      <c r="Q2665" s="5">
        <f ca="1">VLOOKUP(CONCATENATE($F2665," ",$G2665),AllocFactorMatrix,(Q$4+1),FALSE)*$E2671</f>
        <v>10758.15932575208</v>
      </c>
      <c r="R2665" s="5">
        <f ca="1">VLOOKUP(CONCATENATE($F2665," ",$G2665),AllocFactorMatrix,(R$4+1),FALSE)*$E2671</f>
        <v>483.7823993120216</v>
      </c>
      <c r="S2665" s="5">
        <f t="shared" ref="S2665:S2671" ca="1" si="1361">SUBTOTAL(9,O2665:R2665)</f>
        <v>162820.56421910768</v>
      </c>
      <c r="T2665" s="5">
        <f ca="1">VLOOKUP(CONCATENATE($F2665," ",$G2665),AllocFactorMatrix,(T$4+1),FALSE)*$E2671</f>
        <v>4463.3730862674711</v>
      </c>
      <c r="U2665" s="5">
        <f ca="1">VLOOKUP(CONCATENATE($F2665," ",$G2665),AllocFactorMatrix,(U$4+1),FALSE)*$E2671</f>
        <v>73042.340079034999</v>
      </c>
      <c r="V2665" s="5">
        <f ca="1">VLOOKUP(CONCATENATE($F2665," ",$G2665),AllocFactorMatrix,(V$4+1),FALSE)*$E2671</f>
        <v>386030.81969381217</v>
      </c>
      <c r="W2665" s="5">
        <f ca="1">VLOOKUP(CONCATENATE($F2665," ",$G2665),AllocFactorMatrix,(W$4+1),FALSE)*$E2671</f>
        <v>69710.767860012536</v>
      </c>
      <c r="X2665" s="5">
        <f t="shared" ref="X2665:X2671" ca="1" si="1362">SUBTOTAL(9,T2665:W2665)</f>
        <v>533247.30071912718</v>
      </c>
      <c r="Y2665" s="5">
        <f ca="1">VLOOKUP(CONCATENATE($F2665," ",$G2665),AllocFactorMatrix,(Y$4+1),FALSE)*$E2671</f>
        <v>39238.313475422059</v>
      </c>
      <c r="Z2665" s="5">
        <f ca="1">VLOOKUP(CONCATENATE($F2665," ",$G2665),AllocFactorMatrix,(Z$4+1),FALSE)*$E2671</f>
        <v>657.22675203923393</v>
      </c>
      <c r="AA2665" s="5">
        <f t="shared" ca="1" si="1358"/>
        <v>39895.540227461293</v>
      </c>
      <c r="AB2665" s="5">
        <f ca="1">VLOOKUP(CONCATENATE($F2665," ",$G2665),AllocFactorMatrix,(AB$4+1),FALSE)*$E2671</f>
        <v>509.17537846352866</v>
      </c>
      <c r="AC2665" s="5">
        <f ca="1">VLOOKUP(CONCATENATE($F2665," ",$G2665),AllocFactorMatrix,(AC$4+1),FALSE)*$E2671</f>
        <v>0</v>
      </c>
      <c r="AD2665" s="5">
        <f ca="1">VLOOKUP(CONCATENATE($F2665," ",$G2665),AllocFactorMatrix,(AD$4+1),FALSE)*$E2671</f>
        <v>0</v>
      </c>
    </row>
    <row r="2666" spans="4:30" hidden="1" outlineLevel="1">
      <c r="D2666" s="7"/>
      <c r="E2666" s="51"/>
      <c r="F2666" s="52" t="str">
        <f>F2671</f>
        <v>RB_GUP</v>
      </c>
      <c r="G2666" s="55" t="str">
        <f>$G$10</f>
        <v>SUBTRAN</v>
      </c>
      <c r="H2666" s="4">
        <f t="shared" ca="1" si="1356"/>
        <v>413970.55571269855</v>
      </c>
      <c r="I2666" s="5">
        <f ca="1">VLOOKUP(CONCATENATE($F2666," ",$G2666),AllocFactorMatrix,(I$4+1),FALSE)*$E2671</f>
        <v>201548.78151605904</v>
      </c>
      <c r="J2666" s="5">
        <f ca="1">VLOOKUP(CONCATENATE($F2666," ",$G2666),AllocFactorMatrix,(J$4+1),FALSE)*$E2671</f>
        <v>9727.0078530738028</v>
      </c>
      <c r="K2666" s="5">
        <f ca="1">VLOOKUP(CONCATENATE($F2666," ",$G2666),AllocFactorMatrix,(K$4+1),FALSE)*$E2671</f>
        <v>35386.378963706033</v>
      </c>
      <c r="L2666" s="5">
        <f ca="1">VLOOKUP(CONCATENATE($F2666," ",$G2666),AllocFactorMatrix,(L$4+1),FALSE)*$E2671</f>
        <v>1093.051951923055</v>
      </c>
      <c r="M2666" s="5">
        <f ca="1">VLOOKUP(CONCATENATE($F2666," ",$G2666),AllocFactorMatrix,(M$4+1),FALSE)*$E2671</f>
        <v>136.1338398206058</v>
      </c>
      <c r="N2666" s="5">
        <f t="shared" ca="1" si="1357"/>
        <v>36615.564755449697</v>
      </c>
      <c r="O2666" s="5">
        <f ca="1">VLOOKUP(CONCATENATE($F2666," ",$G2666),AllocFactorMatrix,(O$4+1),FALSE)*$E2671</f>
        <v>26734.962389638662</v>
      </c>
      <c r="P2666" s="5">
        <f ca="1">VLOOKUP(CONCATENATE($F2666," ",$G2666),AllocFactorMatrix,(P$4+1),FALSE)*$E2671</f>
        <v>4969.9983257528183</v>
      </c>
      <c r="Q2666" s="5">
        <f ca="1">VLOOKUP(CONCATENATE($F2666," ",$G2666),AllocFactorMatrix,(Q$4+1),FALSE)*$E2671</f>
        <v>2957.2082232701318</v>
      </c>
      <c r="R2666" s="5">
        <f ca="1">VLOOKUP(CONCATENATE($F2666," ",$G2666),AllocFactorMatrix,(R$4+1),FALSE)*$E2671</f>
        <v>0</v>
      </c>
      <c r="S2666" s="5">
        <f t="shared" ca="1" si="1361"/>
        <v>34662.168938661613</v>
      </c>
      <c r="T2666" s="5">
        <f ca="1">VLOOKUP(CONCATENATE($F2666," ",$G2666),AllocFactorMatrix,(T$4+1),FALSE)*$E2671</f>
        <v>933.53898129802678</v>
      </c>
      <c r="U2666" s="5">
        <f ca="1">VLOOKUP(CONCATENATE($F2666," ",$G2666),AllocFactorMatrix,(U$4+1),FALSE)*$E2671</f>
        <v>15282.566122945549</v>
      </c>
      <c r="V2666" s="5">
        <f ca="1">VLOOKUP(CONCATENATE($F2666," ",$G2666),AllocFactorMatrix,(V$4+1),FALSE)*$E2671</f>
        <v>106468.79523487674</v>
      </c>
      <c r="W2666" s="5">
        <f ca="1">VLOOKUP(CONCATENATE($F2666," ",$G2666),AllocFactorMatrix,(W$4+1),FALSE)*$E2671</f>
        <v>0</v>
      </c>
      <c r="X2666" s="5">
        <f t="shared" ca="1" si="1362"/>
        <v>122684.90033912032</v>
      </c>
      <c r="Y2666" s="5">
        <f ca="1">VLOOKUP(CONCATENATE($F2666," ",$G2666),AllocFactorMatrix,(Y$4+1),FALSE)*$E2671</f>
        <v>8046.4404103231745</v>
      </c>
      <c r="Z2666" s="5">
        <f ca="1">VLOOKUP(CONCATENATE($F2666," ",$G2666),AllocFactorMatrix,(Z$4+1),FALSE)*$E2671</f>
        <v>134.13438024613671</v>
      </c>
      <c r="AA2666" s="5">
        <f t="shared" ca="1" si="1358"/>
        <v>8180.5747905693115</v>
      </c>
      <c r="AB2666" s="5">
        <f ca="1">VLOOKUP(CONCATENATE($F2666," ",$G2666),AllocFactorMatrix,(AB$4+1),FALSE)*$E2671</f>
        <v>107.4492524327365</v>
      </c>
      <c r="AC2666" s="5">
        <f ca="1">VLOOKUP(CONCATENATE($F2666," ",$G2666),AllocFactorMatrix,(AC$4+1),FALSE)*$E2671</f>
        <v>365.35042862954271</v>
      </c>
      <c r="AD2666" s="5">
        <f ca="1">VLOOKUP(CONCATENATE($F2666," ",$G2666),AllocFactorMatrix,(AD$4+1),FALSE)*$E2671</f>
        <v>78.757838702458372</v>
      </c>
    </row>
    <row r="2667" spans="4:30" hidden="1" outlineLevel="1">
      <c r="D2667" s="7"/>
      <c r="E2667" s="51"/>
      <c r="F2667" s="52" t="str">
        <f>F2671</f>
        <v>RB_GUP</v>
      </c>
      <c r="G2667" s="55" t="str">
        <f>$G$11</f>
        <v>DISTPRI</v>
      </c>
      <c r="H2667" s="4">
        <f t="shared" ca="1" si="1356"/>
        <v>1899428.2872380137</v>
      </c>
      <c r="I2667" s="5">
        <f ca="1">VLOOKUP(CONCATENATE($F2667," ",$G2667),AllocFactorMatrix,(I$4+1),FALSE)*$E2671</f>
        <v>1269468.93597932</v>
      </c>
      <c r="J2667" s="5">
        <f ca="1">VLOOKUP(CONCATENATE($F2667," ",$G2667),AllocFactorMatrix,(J$4+1),FALSE)*$E2671</f>
        <v>59839.451646515387</v>
      </c>
      <c r="K2667" s="5">
        <f ca="1">VLOOKUP(CONCATENATE($F2667," ",$G2667),AllocFactorMatrix,(K$4+1),FALSE)*$E2671</f>
        <v>217280.72147678857</v>
      </c>
      <c r="L2667" s="5">
        <f ca="1">VLOOKUP(CONCATENATE($F2667," ",$G2667),AllocFactorMatrix,(L$4+1),FALSE)*$E2671</f>
        <v>6715.1048994286948</v>
      </c>
      <c r="M2667" s="5">
        <f ca="1">VLOOKUP(CONCATENATE($F2667," ",$G2667),AllocFactorMatrix,(M$4+1),FALSE)*$E2671</f>
        <v>0</v>
      </c>
      <c r="N2667" s="5">
        <f t="shared" ca="1" si="1357"/>
        <v>223995.82637621727</v>
      </c>
      <c r="O2667" s="5">
        <f ca="1">VLOOKUP(CONCATENATE($F2667," ",$G2667),AllocFactorMatrix,(O$4+1),FALSE)*$E2671</f>
        <v>162922.56368472285</v>
      </c>
      <c r="P2667" s="5">
        <f ca="1">VLOOKUP(CONCATENATE($F2667," ",$G2667),AllocFactorMatrix,(P$4+1),FALSE)*$E2671</f>
        <v>30344.338449993458</v>
      </c>
      <c r="Q2667" s="5">
        <f ca="1">VLOOKUP(CONCATENATE($F2667," ",$G2667),AllocFactorMatrix,(Q$4+1),FALSE)*$E2671</f>
        <v>0</v>
      </c>
      <c r="R2667" s="5">
        <f ca="1">VLOOKUP(CONCATENATE($F2667," ",$G2667),AllocFactorMatrix,(R$4+1),FALSE)*$E2671</f>
        <v>0</v>
      </c>
      <c r="S2667" s="5">
        <f t="shared" ca="1" si="1361"/>
        <v>193266.90213471631</v>
      </c>
      <c r="T2667" s="5">
        <f ca="1">VLOOKUP(CONCATENATE($F2667," ",$G2667),AllocFactorMatrix,(T$4+1),FALSE)*$E2671</f>
        <v>5808.0889938164883</v>
      </c>
      <c r="U2667" s="5">
        <f ca="1">VLOOKUP(CONCATENATE($F2667," ",$G2667),AllocFactorMatrix,(U$4+1),FALSE)*$E2671</f>
        <v>93671.332658721076</v>
      </c>
      <c r="V2667" s="5">
        <f ca="1">VLOOKUP(CONCATENATE($F2667," ",$G2667),AllocFactorMatrix,(V$4+1),FALSE)*$E2671</f>
        <v>0</v>
      </c>
      <c r="W2667" s="5">
        <f ca="1">VLOOKUP(CONCATENATE($F2667," ",$G2667),AllocFactorMatrix,(W$4+1),FALSE)*$E2671</f>
        <v>0</v>
      </c>
      <c r="X2667" s="5">
        <f t="shared" ca="1" si="1362"/>
        <v>99479.421652537567</v>
      </c>
      <c r="Y2667" s="5">
        <f ca="1">VLOOKUP(CONCATENATE($F2667," ",$G2667),AllocFactorMatrix,(Y$4+1),FALSE)*$E2671</f>
        <v>49128.640157560876</v>
      </c>
      <c r="Z2667" s="5">
        <f ca="1">VLOOKUP(CONCATENATE($F2667," ",$G2667),AllocFactorMatrix,(Z$4+1),FALSE)*$E2671</f>
        <v>819.65803251446891</v>
      </c>
      <c r="AA2667" s="5">
        <f t="shared" ca="1" si="1358"/>
        <v>49948.298190075344</v>
      </c>
      <c r="AB2667" s="5">
        <f ca="1">VLOOKUP(CONCATENATE($F2667," ",$G2667),AllocFactorMatrix,(AB$4+1),FALSE)*$E2671</f>
        <v>664.06034644247154</v>
      </c>
      <c r="AC2667" s="5">
        <f ca="1">VLOOKUP(CONCATENATE($F2667," ",$G2667),AllocFactorMatrix,(AC$4+1),FALSE)*$E2671</f>
        <v>2274.9784892910902</v>
      </c>
      <c r="AD2667" s="5">
        <f ca="1">VLOOKUP(CONCATENATE($F2667," ",$G2667),AllocFactorMatrix,(AD$4+1),FALSE)*$E2671</f>
        <v>490.41242289831001</v>
      </c>
    </row>
    <row r="2668" spans="4:30" hidden="1" outlineLevel="1">
      <c r="D2668" s="7"/>
      <c r="E2668" s="51"/>
      <c r="F2668" s="52" t="str">
        <f>F2671</f>
        <v>RB_GUP</v>
      </c>
      <c r="G2668" s="55" t="str">
        <f>$G$12</f>
        <v>DISTSEC</v>
      </c>
      <c r="H2668" s="4">
        <f t="shared" ca="1" si="1356"/>
        <v>977417.85116137285</v>
      </c>
      <c r="I2668" s="5">
        <f ca="1">VLOOKUP(CONCATENATE($F2668," ",$G2668),AllocFactorMatrix,(I$4+1),FALSE)*$E2671</f>
        <v>730816.74613682274</v>
      </c>
      <c r="J2668" s="5">
        <f ca="1">VLOOKUP(CONCATENATE($F2668," ",$G2668),AllocFactorMatrix,(J$4+1),FALSE)*$E2671</f>
        <v>35232.908249400884</v>
      </c>
      <c r="K2668" s="5">
        <f ca="1">VLOOKUP(CONCATENATE($F2668," ",$G2668),AllocFactorMatrix,(K$4+1),FALSE)*$E2671</f>
        <v>106312.36706000938</v>
      </c>
      <c r="L2668" s="5">
        <f ca="1">VLOOKUP(CONCATENATE($F2668," ",$G2668),AllocFactorMatrix,(L$4+1),FALSE)*$E2671</f>
        <v>0</v>
      </c>
      <c r="M2668" s="5">
        <f ca="1">VLOOKUP(CONCATENATE($F2668," ",$G2668),AllocFactorMatrix,(M$4+1),FALSE)*$E2671</f>
        <v>0</v>
      </c>
      <c r="N2668" s="5">
        <f t="shared" ca="1" si="1357"/>
        <v>106312.36706000938</v>
      </c>
      <c r="O2668" s="5">
        <f ca="1">VLOOKUP(CONCATENATE($F2668," ",$G2668),AllocFactorMatrix,(O$4+1),FALSE)*$E2671</f>
        <v>67742.65408367684</v>
      </c>
      <c r="P2668" s="5">
        <f ca="1">VLOOKUP(CONCATENATE($F2668," ",$G2668),AllocFactorMatrix,(P$4+1),FALSE)*$E2671</f>
        <v>0</v>
      </c>
      <c r="Q2668" s="5">
        <f ca="1">VLOOKUP(CONCATENATE($F2668," ",$G2668),AllocFactorMatrix,(Q$4+1),FALSE)*$E2671</f>
        <v>0</v>
      </c>
      <c r="R2668" s="5">
        <f ca="1">VLOOKUP(CONCATENATE($F2668," ",$G2668),AllocFactorMatrix,(R$4+1),FALSE)*$E2671</f>
        <v>0</v>
      </c>
      <c r="S2668" s="5">
        <f t="shared" ca="1" si="1361"/>
        <v>67742.65408367684</v>
      </c>
      <c r="T2668" s="5">
        <f ca="1">VLOOKUP(CONCATENATE($F2668," ",$G2668),AllocFactorMatrix,(T$4+1),FALSE)*$E2671</f>
        <v>1831.6192513840824</v>
      </c>
      <c r="U2668" s="5">
        <f ca="1">VLOOKUP(CONCATENATE($F2668," ",$G2668),AllocFactorMatrix,(U$4+1),FALSE)*$E2671</f>
        <v>0</v>
      </c>
      <c r="V2668" s="5">
        <f ca="1">VLOOKUP(CONCATENATE($F2668," ",$G2668),AllocFactorMatrix,(V$4+1),FALSE)*$E2671</f>
        <v>0</v>
      </c>
      <c r="W2668" s="5">
        <f ca="1">VLOOKUP(CONCATENATE($F2668," ",$G2668),AllocFactorMatrix,(W$4+1),FALSE)*$E2671</f>
        <v>0</v>
      </c>
      <c r="X2668" s="5">
        <f t="shared" ca="1" si="1362"/>
        <v>1831.6192513840824</v>
      </c>
      <c r="Y2668" s="5">
        <f ca="1">VLOOKUP(CONCATENATE($F2668," ",$G2668),AllocFactorMatrix,(Y$4+1),FALSE)*$E2671</f>
        <v>24986.477794834107</v>
      </c>
      <c r="Z2668" s="5">
        <f ca="1">VLOOKUP(CONCATENATE($F2668," ",$G2668),AllocFactorMatrix,(Z$4+1),FALSE)*$E2671</f>
        <v>0</v>
      </c>
      <c r="AA2668" s="5">
        <f t="shared" ca="1" si="1358"/>
        <v>24986.477794834107</v>
      </c>
      <c r="AB2668" s="5">
        <f ca="1">VLOOKUP(CONCATENATE($F2668," ",$G2668),AllocFactorMatrix,(AB$4+1),FALSE)*$E2671</f>
        <v>259.28548386199344</v>
      </c>
      <c r="AC2668" s="5">
        <f ca="1">VLOOKUP(CONCATENATE($F2668," ",$G2668),AllocFactorMatrix,(AC$4+1),FALSE)*$E2671</f>
        <v>8803.7394289756885</v>
      </c>
      <c r="AD2668" s="5">
        <f ca="1">VLOOKUP(CONCATENATE($F2668," ",$G2668),AllocFactorMatrix,(AD$4+1),FALSE)*$E2671</f>
        <v>1432.05367240701</v>
      </c>
    </row>
    <row r="2669" spans="4:30" hidden="1" outlineLevel="1">
      <c r="D2669" s="7"/>
      <c r="E2669" s="51"/>
      <c r="F2669" s="52" t="str">
        <f>F2671</f>
        <v>RB_GUP</v>
      </c>
      <c r="G2669" s="55" t="str">
        <f>$G$13</f>
        <v>ENERGY</v>
      </c>
      <c r="H2669" s="4">
        <f t="shared" ca="1" si="1356"/>
        <v>30042.776138221085</v>
      </c>
      <c r="I2669" s="5">
        <f ca="1">VLOOKUP(CONCATENATE($F2669," ",$G2669),AllocFactorMatrix,(I$4+1),FALSE)*$E2671</f>
        <v>11272.863428082552</v>
      </c>
      <c r="J2669" s="5">
        <f ca="1">VLOOKUP(CONCATENATE($F2669," ",$G2669),AllocFactorMatrix,(J$4+1),FALSE)*$E2671</f>
        <v>730.55439306924359</v>
      </c>
      <c r="K2669" s="5">
        <f ca="1">VLOOKUP(CONCATENATE($F2669," ",$G2669),AllocFactorMatrix,(K$4+1),FALSE)*$E2671</f>
        <v>2451.0891835691891</v>
      </c>
      <c r="L2669" s="5">
        <f ca="1">VLOOKUP(CONCATENATE($F2669," ",$G2669),AllocFactorMatrix,(L$4+1),FALSE)*$E2671</f>
        <v>77.90117879837986</v>
      </c>
      <c r="M2669" s="5">
        <f ca="1">VLOOKUP(CONCATENATE($F2669," ",$G2669),AllocFactorMatrix,(M$4+1),FALSE)*$E2671</f>
        <v>7.1815780040737298</v>
      </c>
      <c r="N2669" s="5">
        <f t="shared" ca="1" si="1357"/>
        <v>2536.1719403716429</v>
      </c>
      <c r="O2669" s="5">
        <f ca="1">VLOOKUP(CONCATENATE($F2669," ",$G2669),AllocFactorMatrix,(O$4+1),FALSE)*$E2671</f>
        <v>2234.6922093417925</v>
      </c>
      <c r="P2669" s="5">
        <f ca="1">VLOOKUP(CONCATENATE($F2669," ",$G2669),AllocFactorMatrix,(P$4+1),FALSE)*$E2671</f>
        <v>414.26893641126293</v>
      </c>
      <c r="Q2669" s="5">
        <f ca="1">VLOOKUP(CONCATENATE($F2669," ",$G2669),AllocFactorMatrix,(Q$4+1),FALSE)*$E2671</f>
        <v>188.23320110787338</v>
      </c>
      <c r="R2669" s="5">
        <f ca="1">VLOOKUP(CONCATENATE($F2669," ",$G2669),AllocFactorMatrix,(R$4+1),FALSE)*$E2671</f>
        <v>8.7216231522300696</v>
      </c>
      <c r="S2669" s="5">
        <f t="shared" ca="1" si="1361"/>
        <v>2845.915970013159</v>
      </c>
      <c r="T2669" s="5">
        <f ca="1">VLOOKUP(CONCATENATE($F2669," ",$G2669),AllocFactorMatrix,(T$4+1),FALSE)*$E2671</f>
        <v>85.637640195239243</v>
      </c>
      <c r="U2669" s="5">
        <f ca="1">VLOOKUP(CONCATENATE($F2669," ",$G2669),AllocFactorMatrix,(U$4+1),FALSE)*$E2671</f>
        <v>1503.6686698255264</v>
      </c>
      <c r="V2669" s="5">
        <f ca="1">VLOOKUP(CONCATENATE($F2669," ",$G2669),AllocFactorMatrix,(V$4+1),FALSE)*$E2671</f>
        <v>8537.2064158183002</v>
      </c>
      <c r="W2669" s="5">
        <f ca="1">VLOOKUP(CONCATENATE($F2669," ",$G2669),AllocFactorMatrix,(W$4+1),FALSE)*$E2671</f>
        <v>1619.7078675174891</v>
      </c>
      <c r="X2669" s="5">
        <f t="shared" ca="1" si="1362"/>
        <v>11746.220593356555</v>
      </c>
      <c r="Y2669" s="5">
        <f ca="1">VLOOKUP(CONCATENATE($F2669," ",$G2669),AllocFactorMatrix,(Y$4+1),FALSE)*$E2671</f>
        <v>605.44548088733097</v>
      </c>
      <c r="Z2669" s="5">
        <f ca="1">VLOOKUP(CONCATENATE($F2669," ",$G2669),AllocFactorMatrix,(Z$4+1),FALSE)*$E2671</f>
        <v>9.8556872552204986</v>
      </c>
      <c r="AA2669" s="5">
        <f t="shared" ca="1" si="1358"/>
        <v>615.30116814255143</v>
      </c>
      <c r="AB2669" s="5">
        <f ca="1">VLOOKUP(CONCATENATE($F2669," ",$G2669),AllocFactorMatrix,(AB$4+1),FALSE)*$E2671</f>
        <v>10.993226337918186</v>
      </c>
      <c r="AC2669" s="5">
        <f ca="1">VLOOKUP(CONCATENATE($F2669," ",$G2669),AllocFactorMatrix,(AC$4+1),FALSE)*$E2671</f>
        <v>237.71379873412417</v>
      </c>
      <c r="AD2669" s="5">
        <f ca="1">VLOOKUP(CONCATENATE($F2669," ",$G2669),AllocFactorMatrix,(AD$4+1),FALSE)*$E2671</f>
        <v>47.041620113336442</v>
      </c>
    </row>
    <row r="2670" spans="4:30" hidden="1" outlineLevel="1">
      <c r="D2670" s="7"/>
      <c r="E2670" s="51"/>
      <c r="F2670" s="52" t="str">
        <f>F2671</f>
        <v>RB_GUP</v>
      </c>
      <c r="G2670" s="55" t="str">
        <f>$G$14</f>
        <v>CUSTOMER</v>
      </c>
      <c r="H2670" s="4">
        <f t="shared" ca="1" si="1356"/>
        <v>470515.25167387922</v>
      </c>
      <c r="I2670" s="5">
        <f ca="1">VLOOKUP(CONCATENATE($F2670," ",$G2670),AllocFactorMatrix,(I$4+1),FALSE)*$E2671</f>
        <v>220031.11928977288</v>
      </c>
      <c r="J2670" s="5">
        <f ca="1">VLOOKUP(CONCATENATE($F2670," ",$G2670),AllocFactorMatrix,(J$4+1),FALSE)*$E2671</f>
        <v>57644.510191389294</v>
      </c>
      <c r="K2670" s="5">
        <f ca="1">VLOOKUP(CONCATENATE($F2670," ",$G2670),AllocFactorMatrix,(K$4+1),FALSE)*$E2671</f>
        <v>16363.624166407653</v>
      </c>
      <c r="L2670" s="5">
        <f ca="1">VLOOKUP(CONCATENATE($F2670," ",$G2670),AllocFactorMatrix,(L$4+1),FALSE)*$E2671</f>
        <v>5282.0874014958708</v>
      </c>
      <c r="M2670" s="5">
        <f ca="1">VLOOKUP(CONCATENATE($F2670," ",$G2670),AllocFactorMatrix,(M$4+1),FALSE)*$E2671</f>
        <v>857.3891594423136</v>
      </c>
      <c r="N2670" s="5">
        <f t="shared" ca="1" si="1357"/>
        <v>22503.100727345838</v>
      </c>
      <c r="O2670" s="5">
        <f ca="1">VLOOKUP(CONCATENATE($F2670," ",$G2670),AllocFactorMatrix,(O$4+1),FALSE)*$E2671</f>
        <v>4643.7581818698791</v>
      </c>
      <c r="P2670" s="5">
        <f ca="1">VLOOKUP(CONCATENATE($F2670," ",$G2670),AllocFactorMatrix,(P$4+1),FALSE)*$E2671</f>
        <v>1375.0744820052385</v>
      </c>
      <c r="Q2670" s="5">
        <f ca="1">VLOOKUP(CONCATENATE($F2670," ",$G2670),AllocFactorMatrix,(Q$4+1),FALSE)*$E2671</f>
        <v>2986.9876050991302</v>
      </c>
      <c r="R2670" s="5">
        <f ca="1">VLOOKUP(CONCATENATE($F2670," ",$G2670),AllocFactorMatrix,(R$4+1),FALSE)*$E2671</f>
        <v>524.88524055988569</v>
      </c>
      <c r="S2670" s="5">
        <f t="shared" ca="1" si="1361"/>
        <v>9530.7055095341348</v>
      </c>
      <c r="T2670" s="5">
        <f ca="1">VLOOKUP(CONCATENATE($F2670," ",$G2670),AllocFactorMatrix,(T$4+1),FALSE)*$E2671</f>
        <v>31.961405664820912</v>
      </c>
      <c r="U2670" s="5">
        <f ca="1">VLOOKUP(CONCATENATE($F2670," ",$G2670),AllocFactorMatrix,(U$4+1),FALSE)*$E2671</f>
        <v>815.80290190866549</v>
      </c>
      <c r="V2670" s="5">
        <f ca="1">VLOOKUP(CONCATENATE($F2670," ",$G2670),AllocFactorMatrix,(V$4+1),FALSE)*$E2671</f>
        <v>4392.6836225022989</v>
      </c>
      <c r="W2670" s="5">
        <f ca="1">VLOOKUP(CONCATENATE($F2670," ",$G2670),AllocFactorMatrix,(W$4+1),FALSE)*$E2671</f>
        <v>787.33656121207912</v>
      </c>
      <c r="X2670" s="5">
        <f t="shared" ca="1" si="1362"/>
        <v>6027.7844912878636</v>
      </c>
      <c r="Y2670" s="5">
        <f ca="1">VLOOKUP(CONCATENATE($F2670," ",$G2670),AllocFactorMatrix,(Y$4+1),FALSE)*$E2671</f>
        <v>1285.5099779204324</v>
      </c>
      <c r="Z2670" s="5">
        <f ca="1">VLOOKUP(CONCATENATE($F2670," ",$G2670),AllocFactorMatrix,(Z$4+1),FALSE)*$E2671</f>
        <v>23.303578050973801</v>
      </c>
      <c r="AA2670" s="5">
        <f t="shared" ca="1" si="1358"/>
        <v>1308.8135559714062</v>
      </c>
      <c r="AB2670" s="5">
        <f ca="1">VLOOKUP(CONCATENATE($F2670," ",$G2670),AllocFactorMatrix,(AB$4+1),FALSE)*$E2671</f>
        <v>24.131108910055676</v>
      </c>
      <c r="AC2670" s="5">
        <f ca="1">VLOOKUP(CONCATENATE($F2670," ",$G2670),AllocFactorMatrix,(AC$4+1),FALSE)*$E2671</f>
        <v>136705.6378790898</v>
      </c>
      <c r="AD2670" s="5">
        <f ca="1">VLOOKUP(CONCATENATE($F2670," ",$G2670),AllocFactorMatrix,(AD$4+1),FALSE)*$E2671</f>
        <v>16739.448920577823</v>
      </c>
    </row>
    <row r="2671" spans="4:30" collapsed="1">
      <c r="D2671" s="7" t="s">
        <v>254</v>
      </c>
      <c r="E2671" s="40">
        <v>9231420</v>
      </c>
      <c r="F2671" s="10" t="s">
        <v>74</v>
      </c>
      <c r="G2671" s="55" t="str">
        <f>$G$15</f>
        <v>TOTAL</v>
      </c>
      <c r="H2671" s="4">
        <f t="shared" ca="1" si="1356"/>
        <v>9231420</v>
      </c>
      <c r="I2671" s="5">
        <f ca="1">VLOOKUP(CONCATENATE($F2671," ",$G2671),AllocFactorMatrix,(I$4+1),FALSE)*$E2671</f>
        <v>5335472.1877013184</v>
      </c>
      <c r="J2671" s="5">
        <f ca="1">VLOOKUP(CONCATENATE($F2671," ",$G2671),AllocFactorMatrix,(J$4+1),FALSE)*$E2671</f>
        <v>299898.4615506712</v>
      </c>
      <c r="K2671" s="5">
        <f ca="1">VLOOKUP(CONCATENATE($F2671," ",$G2671),AllocFactorMatrix,(K$4+1),FALSE)*$E2671</f>
        <v>845119.29690819641</v>
      </c>
      <c r="L2671" s="5">
        <f ca="1">VLOOKUP(CONCATENATE($F2671," ",$G2671),AllocFactorMatrix,(L$4+1),FALSE)*$E2671</f>
        <v>25935.922993750966</v>
      </c>
      <c r="M2671" s="5">
        <f ca="1">VLOOKUP(CONCATENATE($F2671," ",$G2671),AllocFactorMatrix,(M$4+1),FALSE)*$E2671</f>
        <v>2459.3705278298335</v>
      </c>
      <c r="N2671" s="5">
        <f t="shared" ca="1" si="1357"/>
        <v>873514.59042977728</v>
      </c>
      <c r="O2671" s="5">
        <f ca="1">VLOOKUP(CONCATENATE($F2671," ",$G2671),AllocFactorMatrix,(O$4+1),FALSE)*$E2671</f>
        <v>619685.37869198271</v>
      </c>
      <c r="P2671" s="5">
        <f ca="1">VLOOKUP(CONCATENATE($F2671," ",$G2671),AllocFactorMatrix,(P$4+1),FALSE)*$E2671</f>
        <v>102113.64364668855</v>
      </c>
      <c r="Q2671" s="5">
        <f ca="1">VLOOKUP(CONCATENATE($F2671," ",$G2671),AllocFactorMatrix,(Q$4+1),FALSE)*$E2671</f>
        <v>32827.415996606745</v>
      </c>
      <c r="R2671" s="5">
        <f ca="1">VLOOKUP(CONCATENATE($F2671," ",$G2671),AllocFactorMatrix,(R$4+1),FALSE)*$E2671</f>
        <v>1360.7756927301975</v>
      </c>
      <c r="S2671" s="5">
        <f t="shared" ca="1" si="1361"/>
        <v>755987.21402800817</v>
      </c>
      <c r="T2671" s="5">
        <f ca="1">VLOOKUP(CONCATENATE($F2671," ",$G2671),AllocFactorMatrix,(T$4+1),FALSE)*$E2671</f>
        <v>20382.481082091312</v>
      </c>
      <c r="U2671" s="5">
        <f ca="1">VLOOKUP(CONCATENATE($F2671," ",$G2671),AllocFactorMatrix,(U$4+1),FALSE)*$E2671</f>
        <v>299402.20258489635</v>
      </c>
      <c r="V2671" s="5">
        <f ca="1">VLOOKUP(CONCATENATE($F2671," ",$G2671),AllocFactorMatrix,(V$4+1),FALSE)*$E2671</f>
        <v>1129567.0055459326</v>
      </c>
      <c r="W2671" s="5">
        <f ca="1">VLOOKUP(CONCATENATE($F2671," ",$G2671),AllocFactorMatrix,(W$4+1),FALSE)*$E2671</f>
        <v>154237.24156186116</v>
      </c>
      <c r="X2671" s="5">
        <f t="shared" ca="1" si="1362"/>
        <v>1603588.9307747814</v>
      </c>
      <c r="Y2671" s="5">
        <f ca="1">VLOOKUP(CONCATENATE($F2671," ",$G2671),AllocFactorMatrix,(Y$4+1),FALSE)*$E2671</f>
        <v>190381.65885023377</v>
      </c>
      <c r="Z2671" s="5">
        <f ca="1">VLOOKUP(CONCATENATE($F2671," ",$G2671),AllocFactorMatrix,(Z$4+1),FALSE)*$E2671</f>
        <v>3038.7742621985772</v>
      </c>
      <c r="AA2671" s="5">
        <f t="shared" ca="1" si="1358"/>
        <v>193420.43311243234</v>
      </c>
      <c r="AB2671" s="5">
        <f ca="1">VLOOKUP(CONCATENATE($F2671," ",$G2671),AllocFactorMatrix,(AB$4+1),FALSE)*$E2671</f>
        <v>2363.0479035913013</v>
      </c>
      <c r="AC2671" s="5">
        <f ca="1">VLOOKUP(CONCATENATE($F2671," ",$G2671),AllocFactorMatrix,(AC$4+1),FALSE)*$E2671</f>
        <v>148387.42002472022</v>
      </c>
      <c r="AD2671" s="5">
        <f ca="1">VLOOKUP(CONCATENATE($F2671," ",$G2671),AllocFactorMatrix,(AD$4+1),FALSE)*$E2671</f>
        <v>18787.714474698936</v>
      </c>
    </row>
    <row r="2672" spans="4:30" hidden="1" outlineLevel="1">
      <c r="D2672" s="7"/>
      <c r="E2672" s="51"/>
      <c r="F2672" s="52" t="str">
        <f>F2679</f>
        <v>RB_GUP</v>
      </c>
      <c r="G2672" s="55" t="str">
        <f>$G$8</f>
        <v>PRODUCTION</v>
      </c>
      <c r="H2672" s="4">
        <f t="shared" ref="H2672:H2679" ca="1" si="1363">SUBTOTAL(9,I2672:AD2672)</f>
        <v>1902203.0937125043</v>
      </c>
      <c r="I2672" s="5">
        <f ca="1">VLOOKUP(CONCATENATE($F2672," ",$G2672),AllocFactorMatrix,(I$4+1),FALSE)*$E2679</f>
        <v>1056115.4971771045</v>
      </c>
      <c r="J2672" s="5">
        <f ca="1">VLOOKUP(CONCATENATE($F2672," ",$G2672),AllocFactorMatrix,(J$4+1),FALSE)*$E2679</f>
        <v>48597.023570649617</v>
      </c>
      <c r="K2672" s="5">
        <f ca="1">VLOOKUP(CONCATENATE($F2672," ",$G2672),AllocFactorMatrix,(K$4+1),FALSE)*$E2679</f>
        <v>160092.54921399718</v>
      </c>
      <c r="L2672" s="5">
        <f ca="1">VLOOKUP(CONCATENATE($F2672," ",$G2672),AllocFactorMatrix,(L$4+1),FALSE)*$E2679</f>
        <v>4000.2017239757838</v>
      </c>
      <c r="M2672" s="5">
        <f ca="1">VLOOKUP(CONCATENATE($F2672," ",$G2672),AllocFactorMatrix,(M$4+1),FALSE)*$E2679</f>
        <v>514.94493464795573</v>
      </c>
      <c r="N2672" s="5">
        <f t="shared" ref="N2672:N2679" ca="1" si="1364">SUBTOTAL(9,K2672:M2672)</f>
        <v>164607.69587262091</v>
      </c>
      <c r="O2672" s="5">
        <f ca="1">VLOOKUP(CONCATENATE($F2672," ",$G2672),AllocFactorMatrix,(O$4+1),FALSE)*$E2679</f>
        <v>121784.56609612072</v>
      </c>
      <c r="P2672" s="5">
        <f ca="1">VLOOKUP(CONCATENATE($F2672," ",$G2672),AllocFactorMatrix,(P$4+1),FALSE)*$E2679</f>
        <v>22043.23786818696</v>
      </c>
      <c r="Q2672" s="5">
        <f ca="1">VLOOKUP(CONCATENATE($F2672," ",$G2672),AllocFactorMatrix,(Q$4+1),FALSE)*$E2679</f>
        <v>8526.1687786883213</v>
      </c>
      <c r="R2672" s="5">
        <f ca="1">VLOOKUP(CONCATENATE($F2672," ",$G2672),AllocFactorMatrix,(R$4+1),FALSE)*$E2679</f>
        <v>183.71100710053199</v>
      </c>
      <c r="S2672" s="5">
        <f ca="1">SUBTOTAL(9,O2672:R2672)</f>
        <v>152537.68375009653</v>
      </c>
      <c r="T2672" s="5">
        <f ca="1">VLOOKUP(CONCATENATE($F2672," ",$G2672),AllocFactorMatrix,(T$4+1),FALSE)*$E2679</f>
        <v>3867.1045968261228</v>
      </c>
      <c r="U2672" s="5">
        <f ca="1">VLOOKUP(CONCATENATE($F2672," ",$G2672),AllocFactorMatrix,(U$4+1),FALSE)*$E2679</f>
        <v>61571.027705125627</v>
      </c>
      <c r="V2672" s="5">
        <f ca="1">VLOOKUP(CONCATENATE($F2672," ",$G2672),AllocFactorMatrix,(V$4+1),FALSE)*$E2679</f>
        <v>333912.23089017504</v>
      </c>
      <c r="W2672" s="5">
        <f ca="1">VLOOKUP(CONCATENATE($F2672," ",$G2672),AllocFactorMatrix,(W$4+1),FALSE)*$E2679</f>
        <v>43933.719416924767</v>
      </c>
      <c r="X2672" s="5">
        <f ca="1">SUBTOTAL(9,T2672:W2672)</f>
        <v>443284.08260905155</v>
      </c>
      <c r="Y2672" s="5">
        <f ca="1">VLOOKUP(CONCATENATE($F2672," ",$G2672),AllocFactorMatrix,(Y$4+1),FALSE)*$E2679</f>
        <v>35893.451708085238</v>
      </c>
      <c r="Z2672" s="5">
        <f ca="1">VLOOKUP(CONCATENATE($F2672," ",$G2672),AllocFactorMatrix,(Z$4+1),FALSE)*$E2679</f>
        <v>746.10579407938667</v>
      </c>
      <c r="AA2672" s="5">
        <f t="shared" ref="AA2672:AA2679" ca="1" si="1365">SUBTOTAL(9,Y2672:Z2672)</f>
        <v>36639.557502164622</v>
      </c>
      <c r="AB2672" s="5">
        <f ca="1">VLOOKUP(CONCATENATE($F2672," ",$G2672),AllocFactorMatrix,(AB$4+1),FALSE)*$E2679</f>
        <v>421.55323081657968</v>
      </c>
      <c r="AC2672" s="5">
        <f ca="1">VLOOKUP(CONCATENATE($F2672," ",$G2672),AllocFactorMatrix,(AC$4+1),FALSE)*$E2679</f>
        <v>0</v>
      </c>
      <c r="AD2672" s="5">
        <f ca="1">VLOOKUP(CONCATENATE($F2672," ",$G2672),AllocFactorMatrix,(AD$4+1),FALSE)*$E2679</f>
        <v>0</v>
      </c>
    </row>
    <row r="2673" spans="4:30" hidden="1" outlineLevel="1">
      <c r="D2673" s="7"/>
      <c r="E2673" s="51"/>
      <c r="F2673" s="52" t="str">
        <f>F2679</f>
        <v>RB_GUP</v>
      </c>
      <c r="G2673" s="55" t="str">
        <f>$G$9</f>
        <v>BULKTRAN</v>
      </c>
      <c r="H2673" s="4">
        <f t="shared" ca="1" si="1363"/>
        <v>1008209.520913203</v>
      </c>
      <c r="I2673" s="5">
        <f ca="1">VLOOKUP(CONCATENATE($F2673," ",$G2673),AllocFactorMatrix,(I$4+1),FALSE)*$E2679</f>
        <v>496626.86081854429</v>
      </c>
      <c r="J2673" s="5">
        <f ca="1">VLOOKUP(CONCATENATE($F2673," ",$G2673),AllocFactorMatrix,(J$4+1),FALSE)*$E2679</f>
        <v>24550.040289268669</v>
      </c>
      <c r="K2673" s="5">
        <f ca="1">VLOOKUP(CONCATENATE($F2673," ",$G2673),AllocFactorMatrix,(K$4+1),FALSE)*$E2679</f>
        <v>89925.390597503647</v>
      </c>
      <c r="L2673" s="5">
        <f ca="1">VLOOKUP(CONCATENATE($F2673," ",$G2673),AllocFactorMatrix,(L$4+1),FALSE)*$E2679</f>
        <v>2830.532025105982</v>
      </c>
      <c r="M2673" s="5">
        <f ca="1">VLOOKUP(CONCATENATE($F2673," ",$G2673),AllocFactorMatrix,(M$4+1),FALSE)*$E2679</f>
        <v>265.43823608636785</v>
      </c>
      <c r="N2673" s="5">
        <f t="shared" ca="1" si="1364"/>
        <v>93021.360858695989</v>
      </c>
      <c r="O2673" s="5">
        <f ca="1">VLOOKUP(CONCATENATE($F2673," ",$G2673),AllocFactorMatrix,(O$4+1),FALSE)*$E2679</f>
        <v>68357.285716476574</v>
      </c>
      <c r="P2673" s="5">
        <f ca="1">VLOOKUP(CONCATENATE($F2673," ",$G2673),AllocFactorMatrix,(P$4+1),FALSE)*$E2679</f>
        <v>12736.953846597955</v>
      </c>
      <c r="Q2673" s="5">
        <f ca="1">VLOOKUP(CONCATENATE($F2673," ",$G2673),AllocFactorMatrix,(Q$4+1),FALSE)*$E2679</f>
        <v>5755.5922811908804</v>
      </c>
      <c r="R2673" s="5">
        <f ca="1">VLOOKUP(CONCATENATE($F2673," ",$G2673),AllocFactorMatrix,(R$4+1),FALSE)*$E2679</f>
        <v>258.82255123244522</v>
      </c>
      <c r="S2673" s="5">
        <f t="shared" ref="S2673:S2679" ca="1" si="1366">SUBTOTAL(9,O2673:R2673)</f>
        <v>87108.654395497855</v>
      </c>
      <c r="T2673" s="5">
        <f ca="1">VLOOKUP(CONCATENATE($F2673," ",$G2673),AllocFactorMatrix,(T$4+1),FALSE)*$E2679</f>
        <v>2387.895076242542</v>
      </c>
      <c r="U2673" s="5">
        <f ca="1">VLOOKUP(CONCATENATE($F2673," ",$G2673),AllocFactorMatrix,(U$4+1),FALSE)*$E2679</f>
        <v>39077.496068745357</v>
      </c>
      <c r="V2673" s="5">
        <f ca="1">VLOOKUP(CONCATENATE($F2673," ",$G2673),AllocFactorMatrix,(V$4+1),FALSE)*$E2679</f>
        <v>206525.66474015944</v>
      </c>
      <c r="W2673" s="5">
        <f ca="1">VLOOKUP(CONCATENATE($F2673," ",$G2673),AllocFactorMatrix,(W$4+1),FALSE)*$E2679</f>
        <v>37295.112041197492</v>
      </c>
      <c r="X2673" s="5">
        <f t="shared" ref="X2673:X2679" ca="1" si="1367">SUBTOTAL(9,T2673:W2673)</f>
        <v>285286.16792634485</v>
      </c>
      <c r="Y2673" s="5">
        <f ca="1">VLOOKUP(CONCATENATE($F2673," ",$G2673),AllocFactorMatrix,(Y$4+1),FALSE)*$E2679</f>
        <v>20992.413974153456</v>
      </c>
      <c r="Z2673" s="5">
        <f ca="1">VLOOKUP(CONCATENATE($F2673," ",$G2673),AllocFactorMatrix,(Z$4+1),FALSE)*$E2679</f>
        <v>351.61490980844206</v>
      </c>
      <c r="AA2673" s="5">
        <f t="shared" ca="1" si="1365"/>
        <v>21344.028883961899</v>
      </c>
      <c r="AB2673" s="5">
        <f ca="1">VLOOKUP(CONCATENATE($F2673," ",$G2673),AllocFactorMatrix,(AB$4+1),FALSE)*$E2679</f>
        <v>272.40774088947211</v>
      </c>
      <c r="AC2673" s="5">
        <f ca="1">VLOOKUP(CONCATENATE($F2673," ",$G2673),AllocFactorMatrix,(AC$4+1),FALSE)*$E2679</f>
        <v>0</v>
      </c>
      <c r="AD2673" s="5">
        <f ca="1">VLOOKUP(CONCATENATE($F2673," ",$G2673),AllocFactorMatrix,(AD$4+1),FALSE)*$E2679</f>
        <v>0</v>
      </c>
    </row>
    <row r="2674" spans="4:30" hidden="1" outlineLevel="1">
      <c r="D2674" s="7"/>
      <c r="E2674" s="51"/>
      <c r="F2674" s="52" t="str">
        <f>F2679</f>
        <v>RB_GUP</v>
      </c>
      <c r="G2674" s="55" t="str">
        <f>$G$10</f>
        <v>SUBTRAN</v>
      </c>
      <c r="H2674" s="4">
        <f t="shared" ca="1" si="1363"/>
        <v>221473.36388641386</v>
      </c>
      <c r="I2674" s="5">
        <f ca="1">VLOOKUP(CONCATENATE($F2674," ",$G2674),AllocFactorMatrix,(I$4+1),FALSE)*$E2679</f>
        <v>107828.16800272302</v>
      </c>
      <c r="J2674" s="5">
        <f ca="1">VLOOKUP(CONCATENATE($F2674," ",$G2674),AllocFactorMatrix,(J$4+1),FALSE)*$E2679</f>
        <v>5203.9284438019677</v>
      </c>
      <c r="K2674" s="5">
        <f ca="1">VLOOKUP(CONCATENATE($F2674," ",$G2674),AllocFactorMatrix,(K$4+1),FALSE)*$E2679</f>
        <v>18931.637230476103</v>
      </c>
      <c r="L2674" s="5">
        <f ca="1">VLOOKUP(CONCATENATE($F2674," ",$G2674),AllocFactorMatrix,(L$4+1),FALSE)*$E2679</f>
        <v>584.7804616882413</v>
      </c>
      <c r="M2674" s="5">
        <f ca="1">VLOOKUP(CONCATENATE($F2674," ",$G2674),AllocFactorMatrix,(M$4+1),FALSE)*$E2679</f>
        <v>72.831313792202039</v>
      </c>
      <c r="N2674" s="5">
        <f t="shared" ca="1" si="1364"/>
        <v>19589.249005956546</v>
      </c>
      <c r="O2674" s="5">
        <f ca="1">VLOOKUP(CONCATENATE($F2674," ",$G2674),AllocFactorMatrix,(O$4+1),FALSE)*$E2679</f>
        <v>14303.147825613343</v>
      </c>
      <c r="P2674" s="5">
        <f ca="1">VLOOKUP(CONCATENATE($F2674," ",$G2674),AllocFactorMatrix,(P$4+1),FALSE)*$E2679</f>
        <v>2658.9384982207248</v>
      </c>
      <c r="Q2674" s="5">
        <f ca="1">VLOOKUP(CONCATENATE($F2674," ",$G2674),AllocFactorMatrix,(Q$4+1),FALSE)*$E2679</f>
        <v>1582.1000887192106</v>
      </c>
      <c r="R2674" s="5">
        <f ca="1">VLOOKUP(CONCATENATE($F2674," ",$G2674),AllocFactorMatrix,(R$4+1),FALSE)*$E2679</f>
        <v>0</v>
      </c>
      <c r="S2674" s="5">
        <f t="shared" ca="1" si="1366"/>
        <v>18544.186412553277</v>
      </c>
      <c r="T2674" s="5">
        <f ca="1">VLOOKUP(CONCATENATE($F2674," ",$G2674),AllocFactorMatrix,(T$4+1),FALSE)*$E2679</f>
        <v>499.44136280711763</v>
      </c>
      <c r="U2674" s="5">
        <f ca="1">VLOOKUP(CONCATENATE($F2674," ",$G2674),AllocFactorMatrix,(U$4+1),FALSE)*$E2679</f>
        <v>8176.1402625319015</v>
      </c>
      <c r="V2674" s="5">
        <f ca="1">VLOOKUP(CONCATENATE($F2674," ",$G2674),AllocFactorMatrix,(V$4+1),FALSE)*$E2679</f>
        <v>56960.578244523262</v>
      </c>
      <c r="W2674" s="5">
        <f ca="1">VLOOKUP(CONCATENATE($F2674," ",$G2674),AllocFactorMatrix,(W$4+1),FALSE)*$E2679</f>
        <v>0</v>
      </c>
      <c r="X2674" s="5">
        <f t="shared" ca="1" si="1367"/>
        <v>65636.159869862284</v>
      </c>
      <c r="Y2674" s="5">
        <f ca="1">VLOOKUP(CONCATENATE($F2674," ",$G2674),AllocFactorMatrix,(Y$4+1),FALSE)*$E2679</f>
        <v>4304.828448288561</v>
      </c>
      <c r="Z2674" s="5">
        <f ca="1">VLOOKUP(CONCATENATE($F2674," ",$G2674),AllocFactorMatrix,(Z$4+1),FALSE)*$E2679</f>
        <v>71.761607186740235</v>
      </c>
      <c r="AA2674" s="5">
        <f t="shared" ca="1" si="1365"/>
        <v>4376.5900554753016</v>
      </c>
      <c r="AB2674" s="5">
        <f ca="1">VLOOKUP(CONCATENATE($F2674," ",$G2674),AllocFactorMatrix,(AB$4+1),FALSE)*$E2679</f>
        <v>57.485120753066667</v>
      </c>
      <c r="AC2674" s="5">
        <f ca="1">VLOOKUP(CONCATENATE($F2674," ",$G2674),AllocFactorMatrix,(AC$4+1),FALSE)*$E2679</f>
        <v>195.46169965306518</v>
      </c>
      <c r="AD2674" s="5">
        <f ca="1">VLOOKUP(CONCATENATE($F2674," ",$G2674),AllocFactorMatrix,(AD$4+1),FALSE)*$E2679</f>
        <v>42.135275635310109</v>
      </c>
    </row>
    <row r="2675" spans="4:30" hidden="1" outlineLevel="1">
      <c r="D2675" s="7"/>
      <c r="E2675" s="51"/>
      <c r="F2675" s="52" t="str">
        <f>F2679</f>
        <v>RB_GUP</v>
      </c>
      <c r="G2675" s="55" t="str">
        <f>$G$11</f>
        <v>DISTPRI</v>
      </c>
      <c r="H2675" s="4">
        <f t="shared" ca="1" si="1363"/>
        <v>1016190.0802615663</v>
      </c>
      <c r="I2675" s="5">
        <f ca="1">VLOOKUP(CONCATENATE($F2675," ",$G2675),AllocFactorMatrix,(I$4+1),FALSE)*$E2679</f>
        <v>679163.17168163788</v>
      </c>
      <c r="J2675" s="5">
        <f ca="1">VLOOKUP(CONCATENATE($F2675," ",$G2675),AllocFactorMatrix,(J$4+1),FALSE)*$E2679</f>
        <v>32013.97893252541</v>
      </c>
      <c r="K2675" s="5">
        <f ca="1">VLOOKUP(CONCATENATE($F2675," ",$G2675),AllocFactorMatrix,(K$4+1),FALSE)*$E2679</f>
        <v>116244.72230949829</v>
      </c>
      <c r="L2675" s="5">
        <f ca="1">VLOOKUP(CONCATENATE($F2675," ",$G2675),AllocFactorMatrix,(L$4+1),FALSE)*$E2679</f>
        <v>3592.5667910515872</v>
      </c>
      <c r="M2675" s="5">
        <f ca="1">VLOOKUP(CONCATENATE($F2675," ",$G2675),AllocFactorMatrix,(M$4+1),FALSE)*$E2679</f>
        <v>0</v>
      </c>
      <c r="N2675" s="5">
        <f t="shared" ca="1" si="1364"/>
        <v>119837.28910054988</v>
      </c>
      <c r="O2675" s="5">
        <f ca="1">VLOOKUP(CONCATENATE($F2675," ",$G2675),AllocFactorMatrix,(O$4+1),FALSE)*$E2679</f>
        <v>87163.223891933449</v>
      </c>
      <c r="P2675" s="5">
        <f ca="1">VLOOKUP(CONCATENATE($F2675," ",$G2675),AllocFactorMatrix,(P$4+1),FALSE)*$E2679</f>
        <v>16234.156315436107</v>
      </c>
      <c r="Q2675" s="5">
        <f ca="1">VLOOKUP(CONCATENATE($F2675," ",$G2675),AllocFactorMatrix,(Q$4+1),FALSE)*$E2679</f>
        <v>0</v>
      </c>
      <c r="R2675" s="5">
        <f ca="1">VLOOKUP(CONCATENATE($F2675," ",$G2675),AllocFactorMatrix,(R$4+1),FALSE)*$E2679</f>
        <v>0</v>
      </c>
      <c r="S2675" s="5">
        <f t="shared" ca="1" si="1366"/>
        <v>103397.38020736956</v>
      </c>
      <c r="T2675" s="5">
        <f ca="1">VLOOKUP(CONCATENATE($F2675," ",$G2675),AllocFactorMatrix,(T$4+1),FALSE)*$E2679</f>
        <v>3107.3152171357101</v>
      </c>
      <c r="U2675" s="5">
        <f ca="1">VLOOKUP(CONCATENATE($F2675," ",$G2675),AllocFactorMatrix,(U$4+1),FALSE)*$E2679</f>
        <v>50113.963076272667</v>
      </c>
      <c r="V2675" s="5">
        <f ca="1">VLOOKUP(CONCATENATE($F2675," ",$G2675),AllocFactorMatrix,(V$4+1),FALSE)*$E2679</f>
        <v>0</v>
      </c>
      <c r="W2675" s="5">
        <f ca="1">VLOOKUP(CONCATENATE($F2675," ",$G2675),AllocFactorMatrix,(W$4+1),FALSE)*$E2679</f>
        <v>0</v>
      </c>
      <c r="X2675" s="5">
        <f t="shared" ca="1" si="1367"/>
        <v>53221.278293408373</v>
      </c>
      <c r="Y2675" s="5">
        <f ca="1">VLOOKUP(CONCATENATE($F2675," ",$G2675),AllocFactorMatrix,(Y$4+1),FALSE)*$E2679</f>
        <v>26283.71764298018</v>
      </c>
      <c r="Z2675" s="5">
        <f ca="1">VLOOKUP(CONCATENATE($F2675," ",$G2675),AllocFactorMatrix,(Z$4+1),FALSE)*$E2679</f>
        <v>438.5152982317058</v>
      </c>
      <c r="AA2675" s="5">
        <f t="shared" ca="1" si="1365"/>
        <v>26722.232941211885</v>
      </c>
      <c r="AB2675" s="5">
        <f ca="1">VLOOKUP(CONCATENATE($F2675," ",$G2675),AllocFactorMatrix,(AB$4+1),FALSE)*$E2679</f>
        <v>355.27086823117287</v>
      </c>
      <c r="AC2675" s="5">
        <f ca="1">VLOOKUP(CONCATENATE($F2675," ",$G2675),AllocFactorMatrix,(AC$4+1),FALSE)*$E2679</f>
        <v>1217.1086369297402</v>
      </c>
      <c r="AD2675" s="5">
        <f ca="1">VLOOKUP(CONCATENATE($F2675," ",$G2675),AllocFactorMatrix,(AD$4+1),FALSE)*$E2679</f>
        <v>262.36959970253162</v>
      </c>
    </row>
    <row r="2676" spans="4:30" hidden="1" outlineLevel="1">
      <c r="D2676" s="7"/>
      <c r="E2676" s="51"/>
      <c r="F2676" s="52" t="str">
        <f>F2679</f>
        <v>RB_GUP</v>
      </c>
      <c r="G2676" s="55" t="str">
        <f>$G$12</f>
        <v>DISTSEC</v>
      </c>
      <c r="H2676" s="4">
        <f t="shared" ca="1" si="1363"/>
        <v>522916.46454578778</v>
      </c>
      <c r="I2676" s="5">
        <f ca="1">VLOOKUP(CONCATENATE($F2676," ",$G2676),AllocFactorMatrix,(I$4+1),FALSE)*$E2679</f>
        <v>390985.39960841119</v>
      </c>
      <c r="J2676" s="5">
        <f ca="1">VLOOKUP(CONCATENATE($F2676," ",$G2676),AllocFactorMatrix,(J$4+1),FALSE)*$E2679</f>
        <v>18849.530725831843</v>
      </c>
      <c r="K2676" s="5">
        <f ca="1">VLOOKUP(CONCATENATE($F2676," ",$G2676),AllocFactorMatrix,(K$4+1),FALSE)*$E2679</f>
        <v>56876.889504789477</v>
      </c>
      <c r="L2676" s="5">
        <f ca="1">VLOOKUP(CONCATENATE($F2676," ",$G2676),AllocFactorMatrix,(L$4+1),FALSE)*$E2679</f>
        <v>0</v>
      </c>
      <c r="M2676" s="5">
        <f ca="1">VLOOKUP(CONCATENATE($F2676," ",$G2676),AllocFactorMatrix,(M$4+1),FALSE)*$E2679</f>
        <v>0</v>
      </c>
      <c r="N2676" s="5">
        <f t="shared" ca="1" si="1364"/>
        <v>56876.889504789477</v>
      </c>
      <c r="O2676" s="5">
        <f ca="1">VLOOKUP(CONCATENATE($F2676," ",$G2676),AllocFactorMatrix,(O$4+1),FALSE)*$E2679</f>
        <v>36242.175370844605</v>
      </c>
      <c r="P2676" s="5">
        <f ca="1">VLOOKUP(CONCATENATE($F2676," ",$G2676),AllocFactorMatrix,(P$4+1),FALSE)*$E2679</f>
        <v>0</v>
      </c>
      <c r="Q2676" s="5">
        <f ca="1">VLOOKUP(CONCATENATE($F2676," ",$G2676),AllocFactorMatrix,(Q$4+1),FALSE)*$E2679</f>
        <v>0</v>
      </c>
      <c r="R2676" s="5">
        <f ca="1">VLOOKUP(CONCATENATE($F2676," ",$G2676),AllocFactorMatrix,(R$4+1),FALSE)*$E2679</f>
        <v>0</v>
      </c>
      <c r="S2676" s="5">
        <f t="shared" ca="1" si="1366"/>
        <v>36242.175370844605</v>
      </c>
      <c r="T2676" s="5">
        <f ca="1">VLOOKUP(CONCATENATE($F2676," ",$G2676),AllocFactorMatrix,(T$4+1),FALSE)*$E2679</f>
        <v>979.91239078529543</v>
      </c>
      <c r="U2676" s="5">
        <f ca="1">VLOOKUP(CONCATENATE($F2676," ",$G2676),AllocFactorMatrix,(U$4+1),FALSE)*$E2679</f>
        <v>0</v>
      </c>
      <c r="V2676" s="5">
        <f ca="1">VLOOKUP(CONCATENATE($F2676," ",$G2676),AllocFactorMatrix,(V$4+1),FALSE)*$E2679</f>
        <v>0</v>
      </c>
      <c r="W2676" s="5">
        <f ca="1">VLOOKUP(CONCATENATE($F2676," ",$G2676),AllocFactorMatrix,(W$4+1),FALSE)*$E2679</f>
        <v>0</v>
      </c>
      <c r="X2676" s="5">
        <f t="shared" ca="1" si="1367"/>
        <v>979.91239078529543</v>
      </c>
      <c r="Y2676" s="5">
        <f ca="1">VLOOKUP(CONCATENATE($F2676," ",$G2676),AllocFactorMatrix,(Y$4+1),FALSE)*$E2679</f>
        <v>13367.712298687389</v>
      </c>
      <c r="Z2676" s="5">
        <f ca="1">VLOOKUP(CONCATENATE($F2676," ",$G2676),AllocFactorMatrix,(Z$4+1),FALSE)*$E2679</f>
        <v>0</v>
      </c>
      <c r="AA2676" s="5">
        <f t="shared" ca="1" si="1365"/>
        <v>13367.712298687389</v>
      </c>
      <c r="AB2676" s="5">
        <f ca="1">VLOOKUP(CONCATENATE($F2676," ",$G2676),AllocFactorMatrix,(AB$4+1),FALSE)*$E2679</f>
        <v>138.71718054673869</v>
      </c>
      <c r="AC2676" s="5">
        <f ca="1">VLOOKUP(CONCATENATE($F2676," ",$G2676),AllocFactorMatrix,(AC$4+1),FALSE)*$E2679</f>
        <v>4709.9818071792679</v>
      </c>
      <c r="AD2676" s="5">
        <f ca="1">VLOOKUP(CONCATENATE($F2676," ",$G2676),AllocFactorMatrix,(AD$4+1),FALSE)*$E2679</f>
        <v>766.14565871198761</v>
      </c>
    </row>
    <row r="2677" spans="4:30" hidden="1" outlineLevel="1">
      <c r="D2677" s="7"/>
      <c r="E2677" s="51"/>
      <c r="F2677" s="52" t="str">
        <f>F2679</f>
        <v>RB_GUP</v>
      </c>
      <c r="G2677" s="55" t="str">
        <f>$G$13</f>
        <v>ENERGY</v>
      </c>
      <c r="H2677" s="4">
        <f t="shared" ca="1" si="1363"/>
        <v>16072.821122176749</v>
      </c>
      <c r="I2677" s="5">
        <f ca="1">VLOOKUP(CONCATENATE($F2677," ",$G2677),AllocFactorMatrix,(I$4+1),FALSE)*$E2679</f>
        <v>6030.9578775507807</v>
      </c>
      <c r="J2677" s="5">
        <f ca="1">VLOOKUP(CONCATENATE($F2677," ",$G2677),AllocFactorMatrix,(J$4+1),FALSE)*$E2679</f>
        <v>390.84504127712199</v>
      </c>
      <c r="K2677" s="5">
        <f ca="1">VLOOKUP(CONCATENATE($F2677," ",$G2677),AllocFactorMatrix,(K$4+1),FALSE)*$E2679</f>
        <v>1311.3274825454453</v>
      </c>
      <c r="L2677" s="5">
        <f ca="1">VLOOKUP(CONCATENATE($F2677," ",$G2677),AllocFactorMatrix,(L$4+1),FALSE)*$E2679</f>
        <v>41.676964414754231</v>
      </c>
      <c r="M2677" s="5">
        <f ca="1">VLOOKUP(CONCATENATE($F2677," ",$G2677),AllocFactorMatrix,(M$4+1),FALSE)*$E2679</f>
        <v>3.8421289065755104</v>
      </c>
      <c r="N2677" s="5">
        <f t="shared" ca="1" si="1364"/>
        <v>1356.8465758667749</v>
      </c>
      <c r="O2677" s="5">
        <f ca="1">VLOOKUP(CONCATENATE($F2677," ",$G2677),AllocFactorMatrix,(O$4+1),FALSE)*$E2679</f>
        <v>1195.5555631284408</v>
      </c>
      <c r="P2677" s="5">
        <f ca="1">VLOOKUP(CONCATENATE($F2677," ",$G2677),AllocFactorMatrix,(P$4+1),FALSE)*$E2679</f>
        <v>221.63299692339655</v>
      </c>
      <c r="Q2677" s="5">
        <f ca="1">VLOOKUP(CONCATENATE($F2677," ",$G2677),AllocFactorMatrix,(Q$4+1),FALSE)*$E2679</f>
        <v>100.70436090000824</v>
      </c>
      <c r="R2677" s="5">
        <f ca="1">VLOOKUP(CONCATENATE($F2677," ",$G2677),AllocFactorMatrix,(R$4+1),FALSE)*$E2679</f>
        <v>4.6660497743578286</v>
      </c>
      <c r="S2677" s="5">
        <f t="shared" ca="1" si="1366"/>
        <v>1522.5589707262034</v>
      </c>
      <c r="T2677" s="5">
        <f ca="1">VLOOKUP(CONCATENATE($F2677," ",$G2677),AllocFactorMatrix,(T$4+1),FALSE)*$E2679</f>
        <v>45.815954752339898</v>
      </c>
      <c r="U2677" s="5">
        <f ca="1">VLOOKUP(CONCATENATE($F2677," ",$G2677),AllocFactorMatrix,(U$4+1),FALSE)*$E2679</f>
        <v>804.45952950332787</v>
      </c>
      <c r="V2677" s="5">
        <f ca="1">VLOOKUP(CONCATENATE($F2677," ",$G2677),AllocFactorMatrix,(V$4+1),FALSE)*$E2679</f>
        <v>4567.3872139258383</v>
      </c>
      <c r="W2677" s="5">
        <f ca="1">VLOOKUP(CONCATENATE($F2677," ",$G2677),AllocFactorMatrix,(W$4+1),FALSE)*$E2679</f>
        <v>866.54025263899814</v>
      </c>
      <c r="X2677" s="5">
        <f t="shared" ca="1" si="1367"/>
        <v>6284.2029508205042</v>
      </c>
      <c r="Y2677" s="5">
        <f ca="1">VLOOKUP(CONCATENATE($F2677," ",$G2677),AllocFactorMatrix,(Y$4+1),FALSE)*$E2679</f>
        <v>323.91204024424644</v>
      </c>
      <c r="Z2677" s="5">
        <f ca="1">VLOOKUP(CONCATENATE($F2677," ",$G2677),AllocFactorMatrix,(Z$4+1),FALSE)*$E2679</f>
        <v>5.2727716493465202</v>
      </c>
      <c r="AA2677" s="5">
        <f t="shared" ca="1" si="1365"/>
        <v>329.18481189359295</v>
      </c>
      <c r="AB2677" s="5">
        <f ca="1">VLOOKUP(CONCATENATE($F2677," ",$G2677),AllocFactorMatrix,(AB$4+1),FALSE)*$E2679</f>
        <v>5.8813526310629305</v>
      </c>
      <c r="AC2677" s="5">
        <f ca="1">VLOOKUP(CONCATENATE($F2677," ",$G2677),AllocFactorMatrix,(AC$4+1),FALSE)*$E2679</f>
        <v>127.17637503765457</v>
      </c>
      <c r="AD2677" s="5">
        <f ca="1">VLOOKUP(CONCATENATE($F2677," ",$G2677),AllocFactorMatrix,(AD$4+1),FALSE)*$E2679</f>
        <v>25.16716637305473</v>
      </c>
    </row>
    <row r="2678" spans="4:30" hidden="1" outlineLevel="1">
      <c r="D2678" s="7"/>
      <c r="E2678" s="51"/>
      <c r="F2678" s="52" t="str">
        <f>F2679</f>
        <v>RB_GUP</v>
      </c>
      <c r="G2678" s="55" t="str">
        <f>$G$14</f>
        <v>CUSTOMER</v>
      </c>
      <c r="H2678" s="4">
        <f t="shared" ca="1" si="1363"/>
        <v>251724.65555834718</v>
      </c>
      <c r="I2678" s="5">
        <f ca="1">VLOOKUP(CONCATENATE($F2678," ",$G2678),AllocFactorMatrix,(I$4+1),FALSE)*$E2679</f>
        <v>117716.17927005133</v>
      </c>
      <c r="J2678" s="5">
        <f ca="1">VLOOKUP(CONCATENATE($F2678," ",$G2678),AllocFactorMatrix,(J$4+1),FALSE)*$E2679</f>
        <v>30839.689938073618</v>
      </c>
      <c r="K2678" s="5">
        <f ca="1">VLOOKUP(CONCATENATE($F2678," ",$G2678),AllocFactorMatrix,(K$4+1),FALSE)*$E2679</f>
        <v>8754.5040087887301</v>
      </c>
      <c r="L2678" s="5">
        <f ca="1">VLOOKUP(CONCATENATE($F2678," ",$G2678),AllocFactorMatrix,(L$4+1),FALSE)*$E2679</f>
        <v>2825.9054877401086</v>
      </c>
      <c r="M2678" s="5">
        <f ca="1">VLOOKUP(CONCATENATE($F2678," ",$G2678),AllocFactorMatrix,(M$4+1),FALSE)*$E2679</f>
        <v>458.70137061926596</v>
      </c>
      <c r="N2678" s="5">
        <f t="shared" ca="1" si="1364"/>
        <v>12039.110867148105</v>
      </c>
      <c r="O2678" s="5">
        <f ca="1">VLOOKUP(CONCATENATE($F2678," ",$G2678),AllocFactorMatrix,(O$4+1),FALSE)*$E2679</f>
        <v>2484.4007174451103</v>
      </c>
      <c r="P2678" s="5">
        <f ca="1">VLOOKUP(CONCATENATE($F2678," ",$G2678),AllocFactorMatrix,(P$4+1),FALSE)*$E2679</f>
        <v>735.66191344155629</v>
      </c>
      <c r="Q2678" s="5">
        <f ca="1">VLOOKUP(CONCATENATE($F2678," ",$G2678),AllocFactorMatrix,(Q$4+1),FALSE)*$E2679</f>
        <v>1598.0319944480409</v>
      </c>
      <c r="R2678" s="5">
        <f ca="1">VLOOKUP(CONCATENATE($F2678," ",$G2678),AllocFactorMatrix,(R$4+1),FALSE)*$E2679</f>
        <v>280.81248358592262</v>
      </c>
      <c r="S2678" s="5">
        <f t="shared" ca="1" si="1366"/>
        <v>5098.90710892063</v>
      </c>
      <c r="T2678" s="5">
        <f ca="1">VLOOKUP(CONCATENATE($F2678," ",$G2678),AllocFactorMatrix,(T$4+1),FALSE)*$E2679</f>
        <v>17.09928382452113</v>
      </c>
      <c r="U2678" s="5">
        <f ca="1">VLOOKUP(CONCATENATE($F2678," ",$G2678),AllocFactorMatrix,(U$4+1),FALSE)*$E2679</f>
        <v>436.45281158451223</v>
      </c>
      <c r="V2678" s="5">
        <f ca="1">VLOOKUP(CONCATENATE($F2678," ",$G2678),AllocFactorMatrix,(V$4+1),FALSE)*$E2679</f>
        <v>2350.0763639806364</v>
      </c>
      <c r="W2678" s="5">
        <f ca="1">VLOOKUP(CONCATENATE($F2678," ",$G2678),AllocFactorMatrix,(W$4+1),FALSE)*$E2679</f>
        <v>421.22338005947125</v>
      </c>
      <c r="X2678" s="5">
        <f t="shared" ca="1" si="1367"/>
        <v>3224.8518394491412</v>
      </c>
      <c r="Y2678" s="5">
        <f ca="1">VLOOKUP(CONCATENATE($F2678," ",$G2678),AllocFactorMatrix,(Y$4+1),FALSE)*$E2679</f>
        <v>687.74509488828937</v>
      </c>
      <c r="Z2678" s="5">
        <f ca="1">VLOOKUP(CONCATENATE($F2678," ",$G2678),AllocFactorMatrix,(Z$4+1),FALSE)*$E2679</f>
        <v>12.467364527057473</v>
      </c>
      <c r="AA2678" s="5">
        <f t="shared" ca="1" si="1365"/>
        <v>700.21245941534687</v>
      </c>
      <c r="AB2678" s="5">
        <f ca="1">VLOOKUP(CONCATENATE($F2678," ",$G2678),AllocFactorMatrix,(AB$4+1),FALSE)*$E2679</f>
        <v>12.910091770702001</v>
      </c>
      <c r="AC2678" s="5">
        <f ca="1">VLOOKUP(CONCATENATE($F2678," ",$G2678),AllocFactorMatrix,(AC$4+1),FALSE)*$E2679</f>
        <v>73137.224533264642</v>
      </c>
      <c r="AD2678" s="5">
        <f ca="1">VLOOKUP(CONCATENATE($F2678," ",$G2678),AllocFactorMatrix,(AD$4+1),FALSE)*$E2679</f>
        <v>8955.5694502536498</v>
      </c>
    </row>
    <row r="2679" spans="4:30" collapsed="1">
      <c r="D2679" s="7" t="s">
        <v>255</v>
      </c>
      <c r="E2679" s="40">
        <v>4938790</v>
      </c>
      <c r="F2679" s="10" t="s">
        <v>74</v>
      </c>
      <c r="G2679" s="55" t="str">
        <f>$G$15</f>
        <v>TOTAL</v>
      </c>
      <c r="H2679" s="4">
        <f t="shared" ca="1" si="1363"/>
        <v>4938790.0000000009</v>
      </c>
      <c r="I2679" s="5">
        <f ca="1">VLOOKUP(CONCATENATE($F2679," ",$G2679),AllocFactorMatrix,(I$4+1),FALSE)*$E2679</f>
        <v>2854466.2344360235</v>
      </c>
      <c r="J2679" s="5">
        <f ca="1">VLOOKUP(CONCATENATE($F2679," ",$G2679),AllocFactorMatrix,(J$4+1),FALSE)*$E2679</f>
        <v>160445.03694142823</v>
      </c>
      <c r="K2679" s="5">
        <f ca="1">VLOOKUP(CONCATENATE($F2679," ",$G2679),AllocFactorMatrix,(K$4+1),FALSE)*$E2679</f>
        <v>452137.02034759888</v>
      </c>
      <c r="L2679" s="5">
        <f ca="1">VLOOKUP(CONCATENATE($F2679," ",$G2679),AllocFactorMatrix,(L$4+1),FALSE)*$E2679</f>
        <v>13875.663453976456</v>
      </c>
      <c r="M2679" s="5">
        <f ca="1">VLOOKUP(CONCATENATE($F2679," ",$G2679),AllocFactorMatrix,(M$4+1),FALSE)*$E2679</f>
        <v>1315.7579840523672</v>
      </c>
      <c r="N2679" s="5">
        <f t="shared" ca="1" si="1364"/>
        <v>467328.44178562769</v>
      </c>
      <c r="O2679" s="5">
        <f ca="1">VLOOKUP(CONCATENATE($F2679," ",$G2679),AllocFactorMatrix,(O$4+1),FALSE)*$E2679</f>
        <v>331530.35518156219</v>
      </c>
      <c r="P2679" s="5">
        <f ca="1">VLOOKUP(CONCATENATE($F2679," ",$G2679),AllocFactorMatrix,(P$4+1),FALSE)*$E2679</f>
        <v>54630.581438806701</v>
      </c>
      <c r="Q2679" s="5">
        <f ca="1">VLOOKUP(CONCATENATE($F2679," ",$G2679),AllocFactorMatrix,(Q$4+1),FALSE)*$E2679</f>
        <v>17562.597503946461</v>
      </c>
      <c r="R2679" s="5">
        <f ca="1">VLOOKUP(CONCATENATE($F2679," ",$G2679),AllocFactorMatrix,(R$4+1),FALSE)*$E2679</f>
        <v>728.01209169325762</v>
      </c>
      <c r="S2679" s="5">
        <f t="shared" ca="1" si="1366"/>
        <v>404451.5462160086</v>
      </c>
      <c r="T2679" s="5">
        <f ca="1">VLOOKUP(CONCATENATE($F2679," ",$G2679),AllocFactorMatrix,(T$4+1),FALSE)*$E2679</f>
        <v>10904.583882373649</v>
      </c>
      <c r="U2679" s="5">
        <f ca="1">VLOOKUP(CONCATENATE($F2679," ",$G2679),AllocFactorMatrix,(U$4+1),FALSE)*$E2679</f>
        <v>160179.5394537634</v>
      </c>
      <c r="V2679" s="5">
        <f ca="1">VLOOKUP(CONCATENATE($F2679," ",$G2679),AllocFactorMatrix,(V$4+1),FALSE)*$E2679</f>
        <v>604315.93745276425</v>
      </c>
      <c r="W2679" s="5">
        <f ca="1">VLOOKUP(CONCATENATE($F2679," ",$G2679),AllocFactorMatrix,(W$4+1),FALSE)*$E2679</f>
        <v>82516.595090820731</v>
      </c>
      <c r="X2679" s="5">
        <f t="shared" ca="1" si="1367"/>
        <v>857916.65587972198</v>
      </c>
      <c r="Y2679" s="5">
        <f ca="1">VLOOKUP(CONCATENATE($F2679," ",$G2679),AllocFactorMatrix,(Y$4+1),FALSE)*$E2679</f>
        <v>101853.78120732737</v>
      </c>
      <c r="Z2679" s="5">
        <f ca="1">VLOOKUP(CONCATENATE($F2679," ",$G2679),AllocFactorMatrix,(Z$4+1),FALSE)*$E2679</f>
        <v>1625.737745482679</v>
      </c>
      <c r="AA2679" s="5">
        <f t="shared" ca="1" si="1365"/>
        <v>103479.51895281005</v>
      </c>
      <c r="AB2679" s="5">
        <f ca="1">VLOOKUP(CONCATENATE($F2679," ",$G2679),AllocFactorMatrix,(AB$4+1),FALSE)*$E2679</f>
        <v>1264.2255856387947</v>
      </c>
      <c r="AC2679" s="5">
        <f ca="1">VLOOKUP(CONCATENATE($F2679," ",$G2679),AllocFactorMatrix,(AC$4+1),FALSE)*$E2679</f>
        <v>79386.95305206436</v>
      </c>
      <c r="AD2679" s="5">
        <f ca="1">VLOOKUP(CONCATENATE($F2679," ",$G2679),AllocFactorMatrix,(AD$4+1),FALSE)*$E2679</f>
        <v>10051.387150676534</v>
      </c>
    </row>
    <row r="2680" spans="4:30" hidden="1" outlineLevel="1">
      <c r="D2680" s="7"/>
      <c r="E2680" s="51"/>
      <c r="F2680" s="52" t="str">
        <f>F2687</f>
        <v>RB_GUP</v>
      </c>
      <c r="G2680" s="55" t="str">
        <f>$G$8</f>
        <v>PRODUCTION</v>
      </c>
      <c r="H2680" s="4">
        <f t="shared" ca="1" si="1356"/>
        <v>-2184460.5930587552</v>
      </c>
      <c r="I2680" s="5">
        <f ca="1">VLOOKUP(CONCATENATE($F2680," ",$G2680),AllocFactorMatrix,(I$4+1),FALSE)*$E2687</f>
        <v>-1212826.6918120796</v>
      </c>
      <c r="J2680" s="5">
        <f ca="1">VLOOKUP(CONCATENATE($F2680," ",$G2680),AllocFactorMatrix,(J$4+1),FALSE)*$E2687</f>
        <v>-55808.069748663846</v>
      </c>
      <c r="K2680" s="5">
        <f ca="1">VLOOKUP(CONCATENATE($F2680," ",$G2680),AllocFactorMatrix,(K$4+1),FALSE)*$E2687</f>
        <v>-183847.8058185472</v>
      </c>
      <c r="L2680" s="5">
        <f ca="1">VLOOKUP(CONCATENATE($F2680," ",$G2680),AllocFactorMatrix,(L$4+1),FALSE)*$E2687</f>
        <v>-4593.7697500304275</v>
      </c>
      <c r="M2680" s="5">
        <f ca="1">VLOOKUP(CONCATENATE($F2680," ",$G2680),AllocFactorMatrix,(M$4+1),FALSE)*$E2687</f>
        <v>-591.35479331929184</v>
      </c>
      <c r="N2680" s="5">
        <f t="shared" ca="1" si="1357"/>
        <v>-189032.93036189693</v>
      </c>
      <c r="O2680" s="5">
        <f ca="1">VLOOKUP(CONCATENATE($F2680," ",$G2680),AllocFactorMatrix,(O$4+1),FALSE)*$E2687</f>
        <v>-139855.51088581234</v>
      </c>
      <c r="P2680" s="5">
        <f ca="1">VLOOKUP(CONCATENATE($F2680," ",$G2680),AllocFactorMatrix,(P$4+1),FALSE)*$E2687</f>
        <v>-25314.113212010474</v>
      </c>
      <c r="Q2680" s="5">
        <f ca="1">VLOOKUP(CONCATENATE($F2680," ",$G2680),AllocFactorMatrix,(Q$4+1),FALSE)*$E2687</f>
        <v>-9791.3202687848734</v>
      </c>
      <c r="R2680" s="5">
        <f ca="1">VLOOKUP(CONCATENATE($F2680," ",$G2680),AllocFactorMatrix,(R$4+1),FALSE)*$E2687</f>
        <v>-210.9708773204753</v>
      </c>
      <c r="S2680" s="5">
        <f ca="1">SUBTOTAL(9,O2680:R2680)</f>
        <v>-175171.91524392818</v>
      </c>
      <c r="T2680" s="5">
        <f ca="1">VLOOKUP(CONCATENATE($F2680," ",$G2680),AllocFactorMatrix,(T$4+1),FALSE)*$E2687</f>
        <v>-4440.9230691114508</v>
      </c>
      <c r="U2680" s="5">
        <f ca="1">VLOOKUP(CONCATENATE($F2680," ",$G2680),AllocFactorMatrix,(U$4+1),FALSE)*$E2687</f>
        <v>-70707.215302376018</v>
      </c>
      <c r="V2680" s="5">
        <f ca="1">VLOOKUP(CONCATENATE($F2680," ",$G2680),AllocFactorMatrix,(V$4+1),FALSE)*$E2687</f>
        <v>-383459.63810642756</v>
      </c>
      <c r="W2680" s="5">
        <f ca="1">VLOOKUP(CONCATENATE($F2680," ",$G2680),AllocFactorMatrix,(W$4+1),FALSE)*$E2687</f>
        <v>-50452.803430923981</v>
      </c>
      <c r="X2680" s="5">
        <f ca="1">SUBTOTAL(9,T2680:W2680)</f>
        <v>-509060.57990883896</v>
      </c>
      <c r="Y2680" s="5">
        <f ca="1">VLOOKUP(CONCATENATE($F2680," ",$G2680),AllocFactorMatrix,(Y$4+1),FALSE)*$E2687</f>
        <v>-41219.484430625213</v>
      </c>
      <c r="Z2680" s="5">
        <f ca="1">VLOOKUP(CONCATENATE($F2680," ",$G2680),AllocFactorMatrix,(Z$4+1),FALSE)*$E2687</f>
        <v>-856.81634669108666</v>
      </c>
      <c r="AA2680" s="5">
        <f t="shared" ca="1" si="1358"/>
        <v>-42076.300777316297</v>
      </c>
      <c r="AB2680" s="5">
        <f ca="1">VLOOKUP(CONCATENATE($F2680," ",$G2680),AllocFactorMatrix,(AB$4+1),FALSE)*$E2687</f>
        <v>-484.10520603148495</v>
      </c>
      <c r="AC2680" s="5">
        <f ca="1">VLOOKUP(CONCATENATE($F2680," ",$G2680),AllocFactorMatrix,(AC$4+1),FALSE)*$E2687</f>
        <v>0</v>
      </c>
      <c r="AD2680" s="5">
        <f ca="1">VLOOKUP(CONCATENATE($F2680," ",$G2680),AllocFactorMatrix,(AD$4+1),FALSE)*$E2687</f>
        <v>0</v>
      </c>
    </row>
    <row r="2681" spans="4:30" hidden="1" outlineLevel="1">
      <c r="D2681" s="7"/>
      <c r="E2681" s="51"/>
      <c r="F2681" s="52" t="str">
        <f>F2687</f>
        <v>RB_GUP</v>
      </c>
      <c r="G2681" s="55" t="str">
        <f>$G$9</f>
        <v>BULKTRAN</v>
      </c>
      <c r="H2681" s="4">
        <f t="shared" ca="1" si="1356"/>
        <v>-1157812.2100953776</v>
      </c>
      <c r="I2681" s="5">
        <f ca="1">VLOOKUP(CONCATENATE($F2681," ",$G2681),AllocFactorMatrix,(I$4+1),FALSE)*$E2687</f>
        <v>-570318.600836294</v>
      </c>
      <c r="J2681" s="5">
        <f ca="1">VLOOKUP(CONCATENATE($F2681," ",$G2681),AllocFactorMatrix,(J$4+1),FALSE)*$E2687</f>
        <v>-28192.886315438569</v>
      </c>
      <c r="K2681" s="5">
        <f ca="1">VLOOKUP(CONCATENATE($F2681," ",$G2681),AllocFactorMatrix,(K$4+1),FALSE)*$E2687</f>
        <v>-103268.92681699761</v>
      </c>
      <c r="L2681" s="5">
        <f ca="1">VLOOKUP(CONCATENATE($F2681," ",$G2681),AllocFactorMatrix,(L$4+1),FALSE)*$E2687</f>
        <v>-3250.5391704348312</v>
      </c>
      <c r="M2681" s="5">
        <f ca="1">VLOOKUP(CONCATENATE($F2681," ",$G2681),AllocFactorMatrix,(M$4+1),FALSE)*$E2687</f>
        <v>-304.82516222283726</v>
      </c>
      <c r="N2681" s="5">
        <f t="shared" ca="1" si="1357"/>
        <v>-106824.29114965528</v>
      </c>
      <c r="O2681" s="5">
        <f ca="1">VLOOKUP(CONCATENATE($F2681," ",$G2681),AllocFactorMatrix,(O$4+1),FALSE)*$E2687</f>
        <v>-78500.448973967315</v>
      </c>
      <c r="P2681" s="5">
        <f ca="1">VLOOKUP(CONCATENATE($F2681," ",$G2681),AllocFactorMatrix,(P$4+1),FALSE)*$E2687</f>
        <v>-14626.920671860993</v>
      </c>
      <c r="Q2681" s="5">
        <f ca="1">VLOOKUP(CONCATENATE($F2681," ",$G2681),AllocFactorMatrix,(Q$4+1),FALSE)*$E2687</f>
        <v>-6609.6330983440539</v>
      </c>
      <c r="R2681" s="5">
        <f ca="1">VLOOKUP(CONCATENATE($F2681," ",$G2681),AllocFactorMatrix,(R$4+1),FALSE)*$E2687</f>
        <v>-297.22781212533295</v>
      </c>
      <c r="S2681" s="5">
        <f t="shared" ref="S2681:S2687" ca="1" si="1368">SUBTOTAL(9,O2681:R2681)</f>
        <v>-100034.2305562977</v>
      </c>
      <c r="T2681" s="5">
        <f ca="1">VLOOKUP(CONCATENATE($F2681," ",$G2681),AllocFactorMatrix,(T$4+1),FALSE)*$E2687</f>
        <v>-2742.2217489039799</v>
      </c>
      <c r="U2681" s="5">
        <f ca="1">VLOOKUP(CONCATENATE($F2681," ",$G2681),AllocFactorMatrix,(U$4+1),FALSE)*$E2687</f>
        <v>-44875.991696018296</v>
      </c>
      <c r="V2681" s="5">
        <f ca="1">VLOOKUP(CONCATENATE($F2681," ",$G2681),AllocFactorMatrix,(V$4+1),FALSE)*$E2687</f>
        <v>-237170.87705900238</v>
      </c>
      <c r="W2681" s="5">
        <f ca="1">VLOOKUP(CONCATENATE($F2681," ",$G2681),AllocFactorMatrix,(W$4+1),FALSE)*$E2687</f>
        <v>-42829.129464143429</v>
      </c>
      <c r="X2681" s="5">
        <f t="shared" ref="X2681:X2687" ca="1" si="1369">SUBTOTAL(9,T2681:W2681)</f>
        <v>-327618.21996806806</v>
      </c>
      <c r="Y2681" s="5">
        <f ca="1">VLOOKUP(CONCATENATE($F2681," ",$G2681),AllocFactorMatrix,(Y$4+1),FALSE)*$E2687</f>
        <v>-24107.363315352137</v>
      </c>
      <c r="Z2681" s="5">
        <f ca="1">VLOOKUP(CONCATENATE($F2681," ",$G2681),AllocFactorMatrix,(Z$4+1),FALSE)*$E2687</f>
        <v>-403.78912059772824</v>
      </c>
      <c r="AA2681" s="5">
        <f t="shared" ca="1" si="1358"/>
        <v>-24511.152435949865</v>
      </c>
      <c r="AB2681" s="5">
        <f ca="1">VLOOKUP(CONCATENATE($F2681," ",$G2681),AllocFactorMatrix,(AB$4+1),FALSE)*$E2687</f>
        <v>-312.82883367402883</v>
      </c>
      <c r="AC2681" s="5">
        <f ca="1">VLOOKUP(CONCATENATE($F2681," ",$G2681),AllocFactorMatrix,(AC$4+1),FALSE)*$E2687</f>
        <v>0</v>
      </c>
      <c r="AD2681" s="5">
        <f ca="1">VLOOKUP(CONCATENATE($F2681," ",$G2681),AllocFactorMatrix,(AD$4+1),FALSE)*$E2687</f>
        <v>0</v>
      </c>
    </row>
    <row r="2682" spans="4:30" hidden="1" outlineLevel="1">
      <c r="D2682" s="7"/>
      <c r="E2682" s="51"/>
      <c r="F2682" s="52" t="str">
        <f>F2687</f>
        <v>RB_GUP</v>
      </c>
      <c r="G2682" s="55" t="str">
        <f>$G$10</f>
        <v>SUBTRAN</v>
      </c>
      <c r="H2682" s="4">
        <f t="shared" ca="1" si="1356"/>
        <v>-254336.58341802363</v>
      </c>
      <c r="I2682" s="5">
        <f ca="1">VLOOKUP(CONCATENATE($F2682," ",$G2682),AllocFactorMatrix,(I$4+1),FALSE)*$E2687</f>
        <v>-123828.19931385703</v>
      </c>
      <c r="J2682" s="5">
        <f ca="1">VLOOKUP(CONCATENATE($F2682," ",$G2682),AllocFactorMatrix,(J$4+1),FALSE)*$E2687</f>
        <v>-5976.1108854032173</v>
      </c>
      <c r="K2682" s="5">
        <f ca="1">VLOOKUP(CONCATENATE($F2682," ",$G2682),AllocFactorMatrix,(K$4+1),FALSE)*$E2687</f>
        <v>-21740.799196865057</v>
      </c>
      <c r="L2682" s="5">
        <f ca="1">VLOOKUP(CONCATENATE($F2682," ",$G2682),AllocFactorMatrix,(L$4+1),FALSE)*$E2687</f>
        <v>-671.55283175127511</v>
      </c>
      <c r="M2682" s="5">
        <f ca="1">VLOOKUP(CONCATENATE($F2682," ",$G2682),AllocFactorMatrix,(M$4+1),FALSE)*$E2687</f>
        <v>-83.638353573095202</v>
      </c>
      <c r="N2682" s="5">
        <f t="shared" ca="1" si="1357"/>
        <v>-22495.99038218943</v>
      </c>
      <c r="O2682" s="5">
        <f ca="1">VLOOKUP(CONCATENATE($F2682," ",$G2682),AllocFactorMatrix,(O$4+1),FALSE)*$E2687</f>
        <v>-16425.513597902198</v>
      </c>
      <c r="P2682" s="5">
        <f ca="1">VLOOKUP(CONCATENATE($F2682," ",$G2682),AllocFactorMatrix,(P$4+1),FALSE)*$E2687</f>
        <v>-3053.4838198553912</v>
      </c>
      <c r="Q2682" s="5">
        <f ca="1">VLOOKUP(CONCATENATE($F2682," ",$G2682),AllocFactorMatrix,(Q$4+1),FALSE)*$E2687</f>
        <v>-1816.8592562515385</v>
      </c>
      <c r="R2682" s="5">
        <f ca="1">VLOOKUP(CONCATENATE($F2682," ",$G2682),AllocFactorMatrix,(R$4+1),FALSE)*$E2687</f>
        <v>0</v>
      </c>
      <c r="S2682" s="5">
        <f t="shared" ca="1" si="1368"/>
        <v>-21295.856674009126</v>
      </c>
      <c r="T2682" s="5">
        <f ca="1">VLOOKUP(CONCATENATE($F2682," ",$G2682),AllocFactorMatrix,(T$4+1),FALSE)*$E2687</f>
        <v>-573.55073136086617</v>
      </c>
      <c r="U2682" s="5">
        <f ca="1">VLOOKUP(CONCATENATE($F2682," ",$G2682),AllocFactorMatrix,(U$4+1),FALSE)*$E2687</f>
        <v>-9389.352938105043</v>
      </c>
      <c r="V2682" s="5">
        <f ca="1">VLOOKUP(CONCATENATE($F2682," ",$G2682),AllocFactorMatrix,(V$4+1),FALSE)*$E2687</f>
        <v>-65412.646496203612</v>
      </c>
      <c r="W2682" s="5">
        <f ca="1">VLOOKUP(CONCATENATE($F2682," ",$G2682),AllocFactorMatrix,(W$4+1),FALSE)*$E2687</f>
        <v>0</v>
      </c>
      <c r="X2682" s="5">
        <f t="shared" ca="1" si="1369"/>
        <v>-75375.550165669527</v>
      </c>
      <c r="Y2682" s="5">
        <f ca="1">VLOOKUP(CONCATENATE($F2682," ",$G2682),AllocFactorMatrix,(Y$4+1),FALSE)*$E2687</f>
        <v>-4943.5983656253566</v>
      </c>
      <c r="Z2682" s="5">
        <f ca="1">VLOOKUP(CONCATENATE($F2682," ",$G2682),AllocFactorMatrix,(Z$4+1),FALSE)*$E2687</f>
        <v>-82.409919062873996</v>
      </c>
      <c r="AA2682" s="5">
        <f t="shared" ca="1" si="1358"/>
        <v>-5026.0082846882306</v>
      </c>
      <c r="AB2682" s="5">
        <f ca="1">VLOOKUP(CONCATENATE($F2682," ",$G2682),AllocFactorMatrix,(AB$4+1),FALSE)*$E2687</f>
        <v>-66.015022994846007</v>
      </c>
      <c r="AC2682" s="5">
        <f ca="1">VLOOKUP(CONCATENATE($F2682," ",$G2682),AllocFactorMatrix,(AC$4+1),FALSE)*$E2687</f>
        <v>-224.46519078626832</v>
      </c>
      <c r="AD2682" s="5">
        <f ca="1">VLOOKUP(CONCATENATE($F2682," ",$G2682),AllocFactorMatrix,(AD$4+1),FALSE)*$E2687</f>
        <v>-48.387498426030234</v>
      </c>
    </row>
    <row r="2683" spans="4:30" hidden="1" outlineLevel="1">
      <c r="D2683" s="7"/>
      <c r="E2683" s="51"/>
      <c r="F2683" s="52" t="str">
        <f>F2687</f>
        <v>RB_GUP</v>
      </c>
      <c r="G2683" s="55" t="str">
        <f>$G$11</f>
        <v>DISTPRI</v>
      </c>
      <c r="H2683" s="4">
        <f t="shared" ca="1" si="1356"/>
        <v>-1166976.9609385922</v>
      </c>
      <c r="I2683" s="5">
        <f ca="1">VLOOKUP(CONCATENATE($F2683," ",$G2683),AllocFactorMatrix,(I$4+1),FALSE)*$E2687</f>
        <v>-779940.47517807561</v>
      </c>
      <c r="J2683" s="5">
        <f ca="1">VLOOKUP(CONCATENATE($F2683," ",$G2683),AllocFactorMatrix,(J$4+1),FALSE)*$E2687</f>
        <v>-36764.357936474131</v>
      </c>
      <c r="K2683" s="5">
        <f ca="1">VLOOKUP(CONCATENATE($F2683," ",$G2683),AllocFactorMatrix,(K$4+1),FALSE)*$E2687</f>
        <v>-133493.64001956346</v>
      </c>
      <c r="L2683" s="5">
        <f ca="1">VLOOKUP(CONCATENATE($F2683," ",$G2683),AllocFactorMatrix,(L$4+1),FALSE)*$E2687</f>
        <v>-4125.6481018897166</v>
      </c>
      <c r="M2683" s="5">
        <f ca="1">VLOOKUP(CONCATENATE($F2683," ",$G2683),AllocFactorMatrix,(M$4+1),FALSE)*$E2687</f>
        <v>0</v>
      </c>
      <c r="N2683" s="5">
        <f t="shared" ca="1" si="1357"/>
        <v>-137619.28812145317</v>
      </c>
      <c r="O2683" s="5">
        <f ca="1">VLOOKUP(CONCATENATE($F2683," ",$G2683),AllocFactorMatrix,(O$4+1),FALSE)*$E2687</f>
        <v>-100096.89732145049</v>
      </c>
      <c r="P2683" s="5">
        <f ca="1">VLOOKUP(CONCATENATE($F2683," ",$G2683),AllocFactorMatrix,(P$4+1),FALSE)*$E2687</f>
        <v>-18643.053862042503</v>
      </c>
      <c r="Q2683" s="5">
        <f ca="1">VLOOKUP(CONCATENATE($F2683," ",$G2683),AllocFactorMatrix,(Q$4+1),FALSE)*$E2687</f>
        <v>0</v>
      </c>
      <c r="R2683" s="5">
        <f ca="1">VLOOKUP(CONCATENATE($F2683," ",$G2683),AllocFactorMatrix,(R$4+1),FALSE)*$E2687</f>
        <v>0</v>
      </c>
      <c r="S2683" s="5">
        <f t="shared" ca="1" si="1368"/>
        <v>-118739.951183493</v>
      </c>
      <c r="T2683" s="5">
        <f ca="1">VLOOKUP(CONCATENATE($F2683," ",$G2683),AllocFactorMatrix,(T$4+1),FALSE)*$E2687</f>
        <v>-3568.392704480937</v>
      </c>
      <c r="U2683" s="5">
        <f ca="1">VLOOKUP(CONCATENATE($F2683," ",$G2683),AllocFactorMatrix,(U$4+1),FALSE)*$E2687</f>
        <v>-57550.099599756286</v>
      </c>
      <c r="V2683" s="5">
        <f ca="1">VLOOKUP(CONCATENATE($F2683," ",$G2683),AllocFactorMatrix,(V$4+1),FALSE)*$E2687</f>
        <v>0</v>
      </c>
      <c r="W2683" s="5">
        <f ca="1">VLOOKUP(CONCATENATE($F2683," ",$G2683),AllocFactorMatrix,(W$4+1),FALSE)*$E2687</f>
        <v>0</v>
      </c>
      <c r="X2683" s="5">
        <f t="shared" ca="1" si="1369"/>
        <v>-61118.492304237225</v>
      </c>
      <c r="Y2683" s="5">
        <f ca="1">VLOOKUP(CONCATENATE($F2683," ",$G2683),AllocFactorMatrix,(Y$4+1),FALSE)*$E2687</f>
        <v>-30183.814556896665</v>
      </c>
      <c r="Z2683" s="5">
        <f ca="1">VLOOKUP(CONCATENATE($F2683," ",$G2683),AllocFactorMatrix,(Z$4+1),FALSE)*$E2687</f>
        <v>-503.58418173477503</v>
      </c>
      <c r="AA2683" s="5">
        <f t="shared" ca="1" si="1358"/>
        <v>-30687.39873863144</v>
      </c>
      <c r="AB2683" s="5">
        <f ca="1">VLOOKUP(CONCATENATE($F2683," ",$G2683),AllocFactorMatrix,(AB$4+1),FALSE)*$E2687</f>
        <v>-407.98756666834731</v>
      </c>
      <c r="AC2683" s="5">
        <f ca="1">VLOOKUP(CONCATENATE($F2683," ",$G2683),AllocFactorMatrix,(AC$4+1),FALSE)*$E2687</f>
        <v>-1397.7087218670611</v>
      </c>
      <c r="AD2683" s="5">
        <f ca="1">VLOOKUP(CONCATENATE($F2683," ",$G2683),AllocFactorMatrix,(AD$4+1),FALSE)*$E2687</f>
        <v>-301.30118769189812</v>
      </c>
    </row>
    <row r="2684" spans="4:30" hidden="1" outlineLevel="1">
      <c r="D2684" s="7"/>
      <c r="E2684" s="51"/>
      <c r="F2684" s="52" t="str">
        <f>F2687</f>
        <v>RB_GUP</v>
      </c>
      <c r="G2684" s="55" t="str">
        <f>$G$12</f>
        <v>DISTSEC</v>
      </c>
      <c r="H2684" s="4">
        <f t="shared" ca="1" si="1356"/>
        <v>-600509.17488126177</v>
      </c>
      <c r="I2684" s="5">
        <f ca="1">VLOOKUP(CONCATENATE($F2684," ",$G2684),AllocFactorMatrix,(I$4+1),FALSE)*$E2687</f>
        <v>-449001.58176011796</v>
      </c>
      <c r="J2684" s="5">
        <f ca="1">VLOOKUP(CONCATENATE($F2684," ",$G2684),AllocFactorMatrix,(J$4+1),FALSE)*$E2687</f>
        <v>-21646.509357666484</v>
      </c>
      <c r="K2684" s="5">
        <f ca="1">VLOOKUP(CONCATENATE($F2684," ",$G2684),AllocFactorMatrix,(K$4+1),FALSE)*$E2687</f>
        <v>-65316.539642715958</v>
      </c>
      <c r="L2684" s="5">
        <f ca="1">VLOOKUP(CONCATENATE($F2684," ",$G2684),AllocFactorMatrix,(L$4+1),FALSE)*$E2687</f>
        <v>0</v>
      </c>
      <c r="M2684" s="5">
        <f ca="1">VLOOKUP(CONCATENATE($F2684," ",$G2684),AllocFactorMatrix,(M$4+1),FALSE)*$E2687</f>
        <v>0</v>
      </c>
      <c r="N2684" s="5">
        <f t="shared" ca="1" si="1357"/>
        <v>-65316.539642715958</v>
      </c>
      <c r="O2684" s="5">
        <f ca="1">VLOOKUP(CONCATENATE($F2684," ",$G2684),AllocFactorMatrix,(O$4+1),FALSE)*$E2687</f>
        <v>-41619.953287858647</v>
      </c>
      <c r="P2684" s="5">
        <f ca="1">VLOOKUP(CONCATENATE($F2684," ",$G2684),AllocFactorMatrix,(P$4+1),FALSE)*$E2687</f>
        <v>0</v>
      </c>
      <c r="Q2684" s="5">
        <f ca="1">VLOOKUP(CONCATENATE($F2684," ",$G2684),AllocFactorMatrix,(Q$4+1),FALSE)*$E2687</f>
        <v>0</v>
      </c>
      <c r="R2684" s="5">
        <f ca="1">VLOOKUP(CONCATENATE($F2684," ",$G2684),AllocFactorMatrix,(R$4+1),FALSE)*$E2687</f>
        <v>0</v>
      </c>
      <c r="S2684" s="5">
        <f t="shared" ca="1" si="1368"/>
        <v>-41619.953287858647</v>
      </c>
      <c r="T2684" s="5">
        <f ca="1">VLOOKUP(CONCATENATE($F2684," ",$G2684),AllocFactorMatrix,(T$4+1),FALSE)*$E2687</f>
        <v>-1125.3162238017014</v>
      </c>
      <c r="U2684" s="5">
        <f ca="1">VLOOKUP(CONCATENATE($F2684," ",$G2684),AllocFactorMatrix,(U$4+1),FALSE)*$E2687</f>
        <v>0</v>
      </c>
      <c r="V2684" s="5">
        <f ca="1">VLOOKUP(CONCATENATE($F2684," ",$G2684),AllocFactorMatrix,(V$4+1),FALSE)*$E2687</f>
        <v>0</v>
      </c>
      <c r="W2684" s="5">
        <f ca="1">VLOOKUP(CONCATENATE($F2684," ",$G2684),AllocFactorMatrix,(W$4+1),FALSE)*$E2687</f>
        <v>0</v>
      </c>
      <c r="X2684" s="5">
        <f t="shared" ca="1" si="1369"/>
        <v>-1125.3162238017014</v>
      </c>
      <c r="Y2684" s="5">
        <f ca="1">VLOOKUP(CONCATENATE($F2684," ",$G2684),AllocFactorMatrix,(Y$4+1),FALSE)*$E2687</f>
        <v>-15351.273916203028</v>
      </c>
      <c r="Z2684" s="5">
        <f ca="1">VLOOKUP(CONCATENATE($F2684," ",$G2684),AllocFactorMatrix,(Z$4+1),FALSE)*$E2687</f>
        <v>0</v>
      </c>
      <c r="AA2684" s="5">
        <f t="shared" ca="1" si="1358"/>
        <v>-15351.273916203028</v>
      </c>
      <c r="AB2684" s="5">
        <f ca="1">VLOOKUP(CONCATENATE($F2684," ",$G2684),AllocFactorMatrix,(AB$4+1),FALSE)*$E2687</f>
        <v>-159.3006632604949</v>
      </c>
      <c r="AC2684" s="5">
        <f ca="1">VLOOKUP(CONCATENATE($F2684," ",$G2684),AllocFactorMatrix,(AC$4+1),FALSE)*$E2687</f>
        <v>-5408.8702125524978</v>
      </c>
      <c r="AD2684" s="5">
        <f ca="1">VLOOKUP(CONCATENATE($F2684," ",$G2684),AllocFactorMatrix,(AD$4+1),FALSE)*$E2687</f>
        <v>-879.82981708488728</v>
      </c>
    </row>
    <row r="2685" spans="4:30" hidden="1" outlineLevel="1">
      <c r="D2685" s="7"/>
      <c r="E2685" s="51"/>
      <c r="F2685" s="52" t="str">
        <f>F2687</f>
        <v>RB_GUP</v>
      </c>
      <c r="G2685" s="55" t="str">
        <f>$G$13</f>
        <v>ENERGY</v>
      </c>
      <c r="H2685" s="4">
        <f t="shared" ca="1" si="1356"/>
        <v>-18457.779023034247</v>
      </c>
      <c r="I2685" s="5">
        <f ca="1">VLOOKUP(CONCATENATE($F2685," ",$G2685),AllocFactorMatrix,(I$4+1),FALSE)*$E2687</f>
        <v>-6925.8586874625835</v>
      </c>
      <c r="J2685" s="5">
        <f ca="1">VLOOKUP(CONCATENATE($F2685," ",$G2685),AllocFactorMatrix,(J$4+1),FALSE)*$E2687</f>
        <v>-448.84039642474443</v>
      </c>
      <c r="K2685" s="5">
        <f ca="1">VLOOKUP(CONCATENATE($F2685," ",$G2685),AllocFactorMatrix,(K$4+1),FALSE)*$E2687</f>
        <v>-1505.9081859785947</v>
      </c>
      <c r="L2685" s="5">
        <f ca="1">VLOOKUP(CONCATENATE($F2685," ",$G2685),AllocFactorMatrix,(L$4+1),FALSE)*$E2687</f>
        <v>-47.861180913473248</v>
      </c>
      <c r="M2685" s="5">
        <f ca="1">VLOOKUP(CONCATENATE($F2685," ",$G2685),AllocFactorMatrix,(M$4+1),FALSE)*$E2687</f>
        <v>-4.4122413729680474</v>
      </c>
      <c r="N2685" s="5">
        <f t="shared" ca="1" si="1357"/>
        <v>-1558.1816082650359</v>
      </c>
      <c r="O2685" s="5">
        <f ca="1">VLOOKUP(CONCATENATE($F2685," ",$G2685),AllocFactorMatrix,(O$4+1),FALSE)*$E2687</f>
        <v>-1372.957505483359</v>
      </c>
      <c r="P2685" s="5">
        <f ca="1">VLOOKUP(CONCATENATE($F2685," ",$G2685),AllocFactorMatrix,(P$4+1),FALSE)*$E2687</f>
        <v>-254.51990352710757</v>
      </c>
      <c r="Q2685" s="5">
        <f ca="1">VLOOKUP(CONCATENATE($F2685," ",$G2685),AllocFactorMatrix,(Q$4+1),FALSE)*$E2687</f>
        <v>-115.64732948987782</v>
      </c>
      <c r="R2685" s="5">
        <f ca="1">VLOOKUP(CONCATENATE($F2685," ",$G2685),AllocFactorMatrix,(R$4+1),FALSE)*$E2687</f>
        <v>-5.3584193459817264</v>
      </c>
      <c r="S2685" s="5">
        <f t="shared" ca="1" si="1368"/>
        <v>-1748.4831578463261</v>
      </c>
      <c r="T2685" s="5">
        <f ca="1">VLOOKUP(CONCATENATE($F2685," ",$G2685),AllocFactorMatrix,(T$4+1),FALSE)*$E2687</f>
        <v>-52.61433335938834</v>
      </c>
      <c r="U2685" s="5">
        <f ca="1">VLOOKUP(CONCATENATE($F2685," ",$G2685),AllocFactorMatrix,(U$4+1),FALSE)*$E2687</f>
        <v>-923.82887333070641</v>
      </c>
      <c r="V2685" s="5">
        <f ca="1">VLOOKUP(CONCATENATE($F2685," ",$G2685),AllocFactorMatrix,(V$4+1),FALSE)*$E2687</f>
        <v>-5245.1167885490586</v>
      </c>
      <c r="W2685" s="5">
        <f ca="1">VLOOKUP(CONCATENATE($F2685," ",$G2685),AllocFactorMatrix,(W$4+1),FALSE)*$E2687</f>
        <v>-995.12141497713424</v>
      </c>
      <c r="X2685" s="5">
        <f t="shared" ca="1" si="1369"/>
        <v>-7216.6814102162871</v>
      </c>
      <c r="Y2685" s="5">
        <f ca="1">VLOOKUP(CONCATENATE($F2685," ",$G2685),AllocFactorMatrix,(Y$4+1),FALSE)*$E2687</f>
        <v>-371.97557393824712</v>
      </c>
      <c r="Z2685" s="5">
        <f ca="1">VLOOKUP(CONCATENATE($F2685," ",$G2685),AllocFactorMatrix,(Z$4+1),FALSE)*$E2687</f>
        <v>-6.055169357187328</v>
      </c>
      <c r="AA2685" s="5">
        <f t="shared" ca="1" si="1358"/>
        <v>-378.03074329543443</v>
      </c>
      <c r="AB2685" s="5">
        <f ca="1">VLOOKUP(CONCATENATE($F2685," ",$G2685),AllocFactorMatrix,(AB$4+1),FALSE)*$E2687</f>
        <v>-6.7540543377862692</v>
      </c>
      <c r="AC2685" s="5">
        <f ca="1">VLOOKUP(CONCATENATE($F2685," ",$G2685),AllocFactorMatrix,(AC$4+1),FALSE)*$E2687</f>
        <v>-146.04738082704728</v>
      </c>
      <c r="AD2685" s="5">
        <f ca="1">VLOOKUP(CONCATENATE($F2685," ",$G2685),AllocFactorMatrix,(AD$4+1),FALSE)*$E2687</f>
        <v>-28.901584359004612</v>
      </c>
    </row>
    <row r="2686" spans="4:30" hidden="1" outlineLevel="1">
      <c r="D2686" s="7"/>
      <c r="E2686" s="51"/>
      <c r="F2686" s="52" t="str">
        <f>F2687</f>
        <v>RB_GUP</v>
      </c>
      <c r="G2686" s="55" t="str">
        <f>$G$14</f>
        <v>CUSTOMER</v>
      </c>
      <c r="H2686" s="4">
        <f t="shared" ca="1" si="1356"/>
        <v>-289076.69858495472</v>
      </c>
      <c r="I2686" s="5">
        <f ca="1">VLOOKUP(CONCATENATE($F2686," ",$G2686),AllocFactorMatrix,(I$4+1),FALSE)*$E2687</f>
        <v>-135183.43841981565</v>
      </c>
      <c r="J2686" s="5">
        <f ca="1">VLOOKUP(CONCATENATE($F2686," ",$G2686),AllocFactorMatrix,(J$4+1),FALSE)*$E2687</f>
        <v>-35415.822629323469</v>
      </c>
      <c r="K2686" s="5">
        <f ca="1">VLOOKUP(CONCATENATE($F2686," ",$G2686),AllocFactorMatrix,(K$4+1),FALSE)*$E2687</f>
        <v>-10053.536913164242</v>
      </c>
      <c r="L2686" s="5">
        <f ca="1">VLOOKUP(CONCATENATE($F2686," ",$G2686),AllocFactorMatrix,(L$4+1),FALSE)*$E2687</f>
        <v>-3245.2261265272327</v>
      </c>
      <c r="M2686" s="5">
        <f ca="1">VLOOKUP(CONCATENATE($F2686," ",$G2686),AllocFactorMatrix,(M$4+1),FALSE)*$E2687</f>
        <v>-526.76555485156234</v>
      </c>
      <c r="N2686" s="5">
        <f t="shared" ca="1" si="1357"/>
        <v>-13825.528594543039</v>
      </c>
      <c r="O2686" s="5">
        <f ca="1">VLOOKUP(CONCATENATE($F2686," ",$G2686),AllocFactorMatrix,(O$4+1),FALSE)*$E2687</f>
        <v>-2853.0473336754976</v>
      </c>
      <c r="P2686" s="5">
        <f ca="1">VLOOKUP(CONCATENATE($F2686," ",$G2686),AllocFactorMatrix,(P$4+1),FALSE)*$E2687</f>
        <v>-844.8227558030477</v>
      </c>
      <c r="Q2686" s="5">
        <f ca="1">VLOOKUP(CONCATENATE($F2686," ",$G2686),AllocFactorMatrix,(Q$4+1),FALSE)*$E2687</f>
        <v>-1835.1552102177543</v>
      </c>
      <c r="R2686" s="5">
        <f ca="1">VLOOKUP(CONCATENATE($F2686," ",$G2686),AllocFactorMatrix,(R$4+1),FALSE)*$E2687</f>
        <v>-322.48071010924264</v>
      </c>
      <c r="S2686" s="5">
        <f t="shared" ca="1" si="1368"/>
        <v>-5855.5060098055419</v>
      </c>
      <c r="T2686" s="5">
        <f ca="1">VLOOKUP(CONCATENATE($F2686," ",$G2686),AllocFactorMatrix,(T$4+1),FALSE)*$E2687</f>
        <v>-19.636552904186811</v>
      </c>
      <c r="U2686" s="5">
        <f ca="1">VLOOKUP(CONCATENATE($F2686," ",$G2686),AllocFactorMatrix,(U$4+1),FALSE)*$E2687</f>
        <v>-501.21565398955357</v>
      </c>
      <c r="V2686" s="5">
        <f ca="1">VLOOKUP(CONCATENATE($F2686," ",$G2686),AllocFactorMatrix,(V$4+1),FALSE)*$E2687</f>
        <v>-2698.791325049961</v>
      </c>
      <c r="W2686" s="5">
        <f ca="1">VLOOKUP(CONCATENATE($F2686," ",$G2686),AllocFactorMatrix,(W$4+1),FALSE)*$E2687</f>
        <v>-483.72641052701147</v>
      </c>
      <c r="X2686" s="5">
        <f t="shared" ca="1" si="1369"/>
        <v>-3703.3699424707129</v>
      </c>
      <c r="Y2686" s="5">
        <f ca="1">VLOOKUP(CONCATENATE($F2686," ",$G2686),AllocFactorMatrix,(Y$4+1),FALSE)*$E2687</f>
        <v>-789.79582296904073</v>
      </c>
      <c r="Z2686" s="5">
        <f ca="1">VLOOKUP(CONCATENATE($F2686," ",$G2686),AllocFactorMatrix,(Z$4+1),FALSE)*$E2687</f>
        <v>-14.317328469644382</v>
      </c>
      <c r="AA2686" s="5">
        <f t="shared" ca="1" si="1358"/>
        <v>-804.11315143868512</v>
      </c>
      <c r="AB2686" s="5">
        <f ca="1">VLOOKUP(CONCATENATE($F2686," ",$G2686),AllocFactorMatrix,(AB$4+1),FALSE)*$E2687</f>
        <v>-14.825749584304372</v>
      </c>
      <c r="AC2686" s="5">
        <f ca="1">VLOOKUP(CONCATENATE($F2686," ",$G2686),AllocFactorMatrix,(AC$4+1),FALSE)*$E2687</f>
        <v>-83989.656733653334</v>
      </c>
      <c r="AD2686" s="5">
        <f ca="1">VLOOKUP(CONCATENATE($F2686," ",$G2686),AllocFactorMatrix,(AD$4+1),FALSE)*$E2687</f>
        <v>-10284.437354320007</v>
      </c>
    </row>
    <row r="2687" spans="4:30" collapsed="1">
      <c r="D2687" s="7" t="s">
        <v>262</v>
      </c>
      <c r="E2687" s="40">
        <v>-5671630</v>
      </c>
      <c r="F2687" s="10" t="s">
        <v>74</v>
      </c>
      <c r="G2687" s="55" t="str">
        <f>$G$15</f>
        <v>TOTAL</v>
      </c>
      <c r="H2687" s="4">
        <f t="shared" ca="1" si="1356"/>
        <v>-5671630</v>
      </c>
      <c r="I2687" s="5">
        <f ca="1">VLOOKUP(CONCATENATE($F2687," ",$G2687),AllocFactorMatrix,(I$4+1),FALSE)*$E2687</f>
        <v>-3278024.8460077029</v>
      </c>
      <c r="J2687" s="5">
        <f ca="1">VLOOKUP(CONCATENATE($F2687," ",$G2687),AllocFactorMatrix,(J$4+1),FALSE)*$E2687</f>
        <v>-184252.59726939446</v>
      </c>
      <c r="K2687" s="5">
        <f ca="1">VLOOKUP(CONCATENATE($F2687," ",$G2687),AllocFactorMatrix,(K$4+1),FALSE)*$E2687</f>
        <v>-519227.15659383213</v>
      </c>
      <c r="L2687" s="5">
        <f ca="1">VLOOKUP(CONCATENATE($F2687," ",$G2687),AllocFactorMatrix,(L$4+1),FALSE)*$E2687</f>
        <v>-15934.597161546955</v>
      </c>
      <c r="M2687" s="5">
        <f ca="1">VLOOKUP(CONCATENATE($F2687," ",$G2687),AllocFactorMatrix,(M$4+1),FALSE)*$E2687</f>
        <v>-1510.9961053397549</v>
      </c>
      <c r="N2687" s="5">
        <f t="shared" ca="1" si="1357"/>
        <v>-536672.74986071885</v>
      </c>
      <c r="O2687" s="5">
        <f ca="1">VLOOKUP(CONCATENATE($F2687," ",$G2687),AllocFactorMatrix,(O$4+1),FALSE)*$E2687</f>
        <v>-380724.32890614984</v>
      </c>
      <c r="P2687" s="5">
        <f ca="1">VLOOKUP(CONCATENATE($F2687," ",$G2687),AllocFactorMatrix,(P$4+1),FALSE)*$E2687</f>
        <v>-62736.914225099514</v>
      </c>
      <c r="Q2687" s="5">
        <f ca="1">VLOOKUP(CONCATENATE($F2687," ",$G2687),AllocFactorMatrix,(Q$4+1),FALSE)*$E2687</f>
        <v>-20168.6151630881</v>
      </c>
      <c r="R2687" s="5">
        <f ca="1">VLOOKUP(CONCATENATE($F2687," ",$G2687),AllocFactorMatrix,(R$4+1),FALSE)*$E2687</f>
        <v>-836.03781890103267</v>
      </c>
      <c r="S2687" s="5">
        <f t="shared" ca="1" si="1368"/>
        <v>-464465.89611323841</v>
      </c>
      <c r="T2687" s="5">
        <f ca="1">VLOOKUP(CONCATENATE($F2687," ",$G2687),AllocFactorMatrix,(T$4+1),FALSE)*$E2687</f>
        <v>-12522.655363922511</v>
      </c>
      <c r="U2687" s="5">
        <f ca="1">VLOOKUP(CONCATENATE($F2687," ",$G2687),AllocFactorMatrix,(U$4+1),FALSE)*$E2687</f>
        <v>-183947.70406357589</v>
      </c>
      <c r="V2687" s="5">
        <f ca="1">VLOOKUP(CONCATENATE($F2687," ",$G2687),AllocFactorMatrix,(V$4+1),FALSE)*$E2687</f>
        <v>-693987.06977523258</v>
      </c>
      <c r="W2687" s="5">
        <f ca="1">VLOOKUP(CONCATENATE($F2687," ",$G2687),AllocFactorMatrix,(W$4+1),FALSE)*$E2687</f>
        <v>-94760.780720571551</v>
      </c>
      <c r="X2687" s="5">
        <f t="shared" ca="1" si="1369"/>
        <v>-985218.20992330252</v>
      </c>
      <c r="Y2687" s="5">
        <f ca="1">VLOOKUP(CONCATENATE($F2687," ",$G2687),AllocFactorMatrix,(Y$4+1),FALSE)*$E2687</f>
        <v>-116967.30598160969</v>
      </c>
      <c r="Z2687" s="5">
        <f ca="1">VLOOKUP(CONCATENATE($F2687," ",$G2687),AllocFactorMatrix,(Z$4+1),FALSE)*$E2687</f>
        <v>-1866.9720659132959</v>
      </c>
      <c r="AA2687" s="5">
        <f t="shared" ca="1" si="1358"/>
        <v>-118834.278047523</v>
      </c>
      <c r="AB2687" s="5">
        <f ca="1">VLOOKUP(CONCATENATE($F2687," ",$G2687),AllocFactorMatrix,(AB$4+1),FALSE)*$E2687</f>
        <v>-1451.8170965512925</v>
      </c>
      <c r="AC2687" s="5">
        <f ca="1">VLOOKUP(CONCATENATE($F2687," ",$G2687),AllocFactorMatrix,(AC$4+1),FALSE)*$E2687</f>
        <v>-91166.748239686203</v>
      </c>
      <c r="AD2687" s="5">
        <f ca="1">VLOOKUP(CONCATENATE($F2687," ",$G2687),AllocFactorMatrix,(AD$4+1),FALSE)*$E2687</f>
        <v>-11542.857441881826</v>
      </c>
    </row>
    <row r="2688" spans="4:30" hidden="1" outlineLevel="1">
      <c r="D2688" s="7"/>
      <c r="E2688" s="51"/>
      <c r="F2688" s="52" t="str">
        <f>F2695</f>
        <v>PROD_DEMAND</v>
      </c>
      <c r="G2688" s="55" t="str">
        <f>$G$8</f>
        <v>PRODUCTION</v>
      </c>
      <c r="H2688" s="4">
        <f t="shared" si="1356"/>
        <v>7468270.0000000009</v>
      </c>
      <c r="I2688" s="5">
        <f>VLOOKUP(CONCATENATE($F2688," ",$G2688),AllocFactorMatrix,(I$4+1),FALSE)*$E2695</f>
        <v>4146431.9504965195</v>
      </c>
      <c r="J2688" s="5">
        <f>VLOOKUP(CONCATENATE($F2688," ",$G2688),AllocFactorMatrix,(J$4+1),FALSE)*$E2695</f>
        <v>190797.55175544304</v>
      </c>
      <c r="K2688" s="5">
        <f>VLOOKUP(CONCATENATE($F2688," ",$G2688),AllocFactorMatrix,(K$4+1),FALSE)*$E2695</f>
        <v>628541.91882579378</v>
      </c>
      <c r="L2688" s="5">
        <f>VLOOKUP(CONCATENATE($F2688," ",$G2688),AllocFactorMatrix,(L$4+1),FALSE)*$E2695</f>
        <v>15705.255988628844</v>
      </c>
      <c r="M2688" s="5">
        <f>VLOOKUP(CONCATENATE($F2688," ",$G2688),AllocFactorMatrix,(M$4+1),FALSE)*$E2695</f>
        <v>2021.733546641223</v>
      </c>
      <c r="N2688" s="5">
        <f t="shared" si="1357"/>
        <v>646268.9083610638</v>
      </c>
      <c r="O2688" s="5">
        <f>VLOOKUP(CONCATENATE($F2688," ",$G2688),AllocFactorMatrix,(O$4+1),FALSE)*$E2695</f>
        <v>478140.33340865682</v>
      </c>
      <c r="P2688" s="5">
        <f>VLOOKUP(CONCATENATE($F2688," ",$G2688),AllocFactorMatrix,(P$4+1),FALSE)*$E2695</f>
        <v>86544.308869011715</v>
      </c>
      <c r="Q2688" s="5">
        <f>VLOOKUP(CONCATENATE($F2688," ",$G2688),AllocFactorMatrix,(Q$4+1),FALSE)*$E2695</f>
        <v>33474.727654101094</v>
      </c>
      <c r="R2688" s="5">
        <f>VLOOKUP(CONCATENATE($F2688," ",$G2688),AllocFactorMatrix,(R$4+1),FALSE)*$E2695</f>
        <v>721.27072421114053</v>
      </c>
      <c r="S2688" s="5">
        <f>SUBTOTAL(9,O2688:R2688)</f>
        <v>598880.64065598079</v>
      </c>
      <c r="T2688" s="5">
        <f>VLOOKUP(CONCATENATE($F2688," ",$G2688),AllocFactorMatrix,(T$4+1),FALSE)*$E2695</f>
        <v>15182.701228275673</v>
      </c>
      <c r="U2688" s="5">
        <f>VLOOKUP(CONCATENATE($F2688," ",$G2688),AllocFactorMatrix,(U$4+1),FALSE)*$E2695</f>
        <v>241734.99696182099</v>
      </c>
      <c r="V2688" s="5">
        <f>VLOOKUP(CONCATENATE($F2688," ",$G2688),AllocFactorMatrix,(V$4+1),FALSE)*$E2695</f>
        <v>1310978.1520348364</v>
      </c>
      <c r="W2688" s="5">
        <f>VLOOKUP(CONCATENATE($F2688," ",$G2688),AllocFactorMatrix,(W$4+1),FALSE)*$E2695</f>
        <v>172488.87870825137</v>
      </c>
      <c r="X2688" s="5">
        <f>SUBTOTAL(9,T2688:W2688)</f>
        <v>1740384.7289331844</v>
      </c>
      <c r="Y2688" s="5">
        <f>VLOOKUP(CONCATENATE($F2688," ",$G2688),AllocFactorMatrix,(Y$4+1),FALSE)*$E2695</f>
        <v>140921.85501852419</v>
      </c>
      <c r="Z2688" s="5">
        <f>VLOOKUP(CONCATENATE($F2688," ",$G2688),AllocFactorMatrix,(Z$4+1),FALSE)*$E2695</f>
        <v>2929.2978952495705</v>
      </c>
      <c r="AA2688" s="5">
        <f t="shared" si="1358"/>
        <v>143851.15291377375</v>
      </c>
      <c r="AB2688" s="5">
        <f>VLOOKUP(CONCATENATE($F2688," ",$G2688),AllocFactorMatrix,(AB$4+1),FALSE)*$E2695</f>
        <v>1655.0668840339727</v>
      </c>
      <c r="AC2688" s="5">
        <f>VLOOKUP(CONCATENATE($F2688," ",$G2688),AllocFactorMatrix,(AC$4+1),FALSE)*$E2695</f>
        <v>0</v>
      </c>
      <c r="AD2688" s="5">
        <f>VLOOKUP(CONCATENATE($F2688," ",$G2688),AllocFactorMatrix,(AD$4+1),FALSE)*$E2695</f>
        <v>0</v>
      </c>
    </row>
    <row r="2689" spans="1:30" hidden="1" outlineLevel="1">
      <c r="D2689" s="7"/>
      <c r="E2689" s="51"/>
      <c r="F2689" s="52" t="str">
        <f>F2695</f>
        <v>PROD_DEMAND</v>
      </c>
      <c r="G2689" s="55" t="str">
        <f>$G$9</f>
        <v>BULKTRAN</v>
      </c>
      <c r="H2689" s="4">
        <f t="shared" si="1356"/>
        <v>0</v>
      </c>
      <c r="I2689" s="5">
        <f>VLOOKUP(CONCATENATE($F2689," ",$G2689),AllocFactorMatrix,(I$4+1),FALSE)*$E2695</f>
        <v>0</v>
      </c>
      <c r="J2689" s="5">
        <f>VLOOKUP(CONCATENATE($F2689," ",$G2689),AllocFactorMatrix,(J$4+1),FALSE)*$E2695</f>
        <v>0</v>
      </c>
      <c r="K2689" s="5">
        <f>VLOOKUP(CONCATENATE($F2689," ",$G2689),AllocFactorMatrix,(K$4+1),FALSE)*$E2695</f>
        <v>0</v>
      </c>
      <c r="L2689" s="5">
        <f>VLOOKUP(CONCATENATE($F2689," ",$G2689),AllocFactorMatrix,(L$4+1),FALSE)*$E2695</f>
        <v>0</v>
      </c>
      <c r="M2689" s="5">
        <f>VLOOKUP(CONCATENATE($F2689," ",$G2689),AllocFactorMatrix,(M$4+1),FALSE)*$E2695</f>
        <v>0</v>
      </c>
      <c r="N2689" s="5">
        <f t="shared" si="1357"/>
        <v>0</v>
      </c>
      <c r="O2689" s="5">
        <f>VLOOKUP(CONCATENATE($F2689," ",$G2689),AllocFactorMatrix,(O$4+1),FALSE)*$E2695</f>
        <v>0</v>
      </c>
      <c r="P2689" s="5">
        <f>VLOOKUP(CONCATENATE($F2689," ",$G2689),AllocFactorMatrix,(P$4+1),FALSE)*$E2695</f>
        <v>0</v>
      </c>
      <c r="Q2689" s="5">
        <f>VLOOKUP(CONCATENATE($F2689," ",$G2689),AllocFactorMatrix,(Q$4+1),FALSE)*$E2695</f>
        <v>0</v>
      </c>
      <c r="R2689" s="5">
        <f>VLOOKUP(CONCATENATE($F2689," ",$G2689),AllocFactorMatrix,(R$4+1),FALSE)*$E2695</f>
        <v>0</v>
      </c>
      <c r="S2689" s="5">
        <f t="shared" ref="S2689:S2695" si="1370">SUBTOTAL(9,O2689:R2689)</f>
        <v>0</v>
      </c>
      <c r="T2689" s="5">
        <f>VLOOKUP(CONCATENATE($F2689," ",$G2689),AllocFactorMatrix,(T$4+1),FALSE)*$E2695</f>
        <v>0</v>
      </c>
      <c r="U2689" s="5">
        <f>VLOOKUP(CONCATENATE($F2689," ",$G2689),AllocFactorMatrix,(U$4+1),FALSE)*$E2695</f>
        <v>0</v>
      </c>
      <c r="V2689" s="5">
        <f>VLOOKUP(CONCATENATE($F2689," ",$G2689),AllocFactorMatrix,(V$4+1),FALSE)*$E2695</f>
        <v>0</v>
      </c>
      <c r="W2689" s="5">
        <f>VLOOKUP(CONCATENATE($F2689," ",$G2689),AllocFactorMatrix,(W$4+1),FALSE)*$E2695</f>
        <v>0</v>
      </c>
      <c r="X2689" s="5">
        <f t="shared" ref="X2689:X2695" si="1371">SUBTOTAL(9,T2689:W2689)</f>
        <v>0</v>
      </c>
      <c r="Y2689" s="5">
        <f>VLOOKUP(CONCATENATE($F2689," ",$G2689),AllocFactorMatrix,(Y$4+1),FALSE)*$E2695</f>
        <v>0</v>
      </c>
      <c r="Z2689" s="5">
        <f>VLOOKUP(CONCATENATE($F2689," ",$G2689),AllocFactorMatrix,(Z$4+1),FALSE)*$E2695</f>
        <v>0</v>
      </c>
      <c r="AA2689" s="5">
        <f t="shared" si="1358"/>
        <v>0</v>
      </c>
      <c r="AB2689" s="5">
        <f>VLOOKUP(CONCATENATE($F2689," ",$G2689),AllocFactorMatrix,(AB$4+1),FALSE)*$E2695</f>
        <v>0</v>
      </c>
      <c r="AC2689" s="5">
        <f>VLOOKUP(CONCATENATE($F2689," ",$G2689),AllocFactorMatrix,(AC$4+1),FALSE)*$E2695</f>
        <v>0</v>
      </c>
      <c r="AD2689" s="5">
        <f>VLOOKUP(CONCATENATE($F2689," ",$G2689),AllocFactorMatrix,(AD$4+1),FALSE)*$E2695</f>
        <v>0</v>
      </c>
    </row>
    <row r="2690" spans="1:30" hidden="1" outlineLevel="1">
      <c r="D2690" s="7"/>
      <c r="E2690" s="51"/>
      <c r="F2690" s="52" t="str">
        <f>F2695</f>
        <v>PROD_DEMAND</v>
      </c>
      <c r="G2690" s="55" t="str">
        <f>$G$10</f>
        <v>SUBTRAN</v>
      </c>
      <c r="H2690" s="4">
        <f t="shared" si="1356"/>
        <v>0</v>
      </c>
      <c r="I2690" s="5">
        <f>VLOOKUP(CONCATENATE($F2690," ",$G2690),AllocFactorMatrix,(I$4+1),FALSE)*$E2695</f>
        <v>0</v>
      </c>
      <c r="J2690" s="5">
        <f>VLOOKUP(CONCATENATE($F2690," ",$G2690),AllocFactorMatrix,(J$4+1),FALSE)*$E2695</f>
        <v>0</v>
      </c>
      <c r="K2690" s="5">
        <f>VLOOKUP(CONCATENATE($F2690," ",$G2690),AllocFactorMatrix,(K$4+1),FALSE)*$E2695</f>
        <v>0</v>
      </c>
      <c r="L2690" s="5">
        <f>VLOOKUP(CONCATENATE($F2690," ",$G2690),AllocFactorMatrix,(L$4+1),FALSE)*$E2695</f>
        <v>0</v>
      </c>
      <c r="M2690" s="5">
        <f>VLOOKUP(CONCATENATE($F2690," ",$G2690),AllocFactorMatrix,(M$4+1),FALSE)*$E2695</f>
        <v>0</v>
      </c>
      <c r="N2690" s="5">
        <f t="shared" si="1357"/>
        <v>0</v>
      </c>
      <c r="O2690" s="5">
        <f>VLOOKUP(CONCATENATE($F2690," ",$G2690),AllocFactorMatrix,(O$4+1),FALSE)*$E2695</f>
        <v>0</v>
      </c>
      <c r="P2690" s="5">
        <f>VLOOKUP(CONCATENATE($F2690," ",$G2690),AllocFactorMatrix,(P$4+1),FALSE)*$E2695</f>
        <v>0</v>
      </c>
      <c r="Q2690" s="5">
        <f>VLOOKUP(CONCATENATE($F2690," ",$G2690),AllocFactorMatrix,(Q$4+1),FALSE)*$E2695</f>
        <v>0</v>
      </c>
      <c r="R2690" s="5">
        <f>VLOOKUP(CONCATENATE($F2690," ",$G2690),AllocFactorMatrix,(R$4+1),FALSE)*$E2695</f>
        <v>0</v>
      </c>
      <c r="S2690" s="5">
        <f t="shared" si="1370"/>
        <v>0</v>
      </c>
      <c r="T2690" s="5">
        <f>VLOOKUP(CONCATENATE($F2690," ",$G2690),AllocFactorMatrix,(T$4+1),FALSE)*$E2695</f>
        <v>0</v>
      </c>
      <c r="U2690" s="5">
        <f>VLOOKUP(CONCATENATE($F2690," ",$G2690),AllocFactorMatrix,(U$4+1),FALSE)*$E2695</f>
        <v>0</v>
      </c>
      <c r="V2690" s="5">
        <f>VLOOKUP(CONCATENATE($F2690," ",$G2690),AllocFactorMatrix,(V$4+1),FALSE)*$E2695</f>
        <v>0</v>
      </c>
      <c r="W2690" s="5">
        <f>VLOOKUP(CONCATENATE($F2690," ",$G2690),AllocFactorMatrix,(W$4+1),FALSE)*$E2695</f>
        <v>0</v>
      </c>
      <c r="X2690" s="5">
        <f t="shared" si="1371"/>
        <v>0</v>
      </c>
      <c r="Y2690" s="5">
        <f>VLOOKUP(CONCATENATE($F2690," ",$G2690),AllocFactorMatrix,(Y$4+1),FALSE)*$E2695</f>
        <v>0</v>
      </c>
      <c r="Z2690" s="5">
        <f>VLOOKUP(CONCATENATE($F2690," ",$G2690),AllocFactorMatrix,(Z$4+1),FALSE)*$E2695</f>
        <v>0</v>
      </c>
      <c r="AA2690" s="5">
        <f t="shared" si="1358"/>
        <v>0</v>
      </c>
      <c r="AB2690" s="5">
        <f>VLOOKUP(CONCATENATE($F2690," ",$G2690),AllocFactorMatrix,(AB$4+1),FALSE)*$E2695</f>
        <v>0</v>
      </c>
      <c r="AC2690" s="5">
        <f>VLOOKUP(CONCATENATE($F2690," ",$G2690),AllocFactorMatrix,(AC$4+1),FALSE)*$E2695</f>
        <v>0</v>
      </c>
      <c r="AD2690" s="5">
        <f>VLOOKUP(CONCATENATE($F2690," ",$G2690),AllocFactorMatrix,(AD$4+1),FALSE)*$E2695</f>
        <v>0</v>
      </c>
    </row>
    <row r="2691" spans="1:30" hidden="1" outlineLevel="1">
      <c r="D2691" s="7"/>
      <c r="E2691" s="51"/>
      <c r="F2691" s="52" t="str">
        <f>F2695</f>
        <v>PROD_DEMAND</v>
      </c>
      <c r="G2691" s="55" t="str">
        <f>$G$11</f>
        <v>DISTPRI</v>
      </c>
      <c r="H2691" s="4">
        <f t="shared" si="1356"/>
        <v>0</v>
      </c>
      <c r="I2691" s="5">
        <f>VLOOKUP(CONCATENATE($F2691," ",$G2691),AllocFactorMatrix,(I$4+1),FALSE)*$E2695</f>
        <v>0</v>
      </c>
      <c r="J2691" s="5">
        <f>VLOOKUP(CONCATENATE($F2691," ",$G2691),AllocFactorMatrix,(J$4+1),FALSE)*$E2695</f>
        <v>0</v>
      </c>
      <c r="K2691" s="5">
        <f>VLOOKUP(CONCATENATE($F2691," ",$G2691),AllocFactorMatrix,(K$4+1),FALSE)*$E2695</f>
        <v>0</v>
      </c>
      <c r="L2691" s="5">
        <f>VLOOKUP(CONCATENATE($F2691," ",$G2691),AllocFactorMatrix,(L$4+1),FALSE)*$E2695</f>
        <v>0</v>
      </c>
      <c r="M2691" s="5">
        <f>VLOOKUP(CONCATENATE($F2691," ",$G2691),AllocFactorMatrix,(M$4+1),FALSE)*$E2695</f>
        <v>0</v>
      </c>
      <c r="N2691" s="5">
        <f t="shared" si="1357"/>
        <v>0</v>
      </c>
      <c r="O2691" s="5">
        <f>VLOOKUP(CONCATENATE($F2691," ",$G2691),AllocFactorMatrix,(O$4+1),FALSE)*$E2695</f>
        <v>0</v>
      </c>
      <c r="P2691" s="5">
        <f>VLOOKUP(CONCATENATE($F2691," ",$G2691),AllocFactorMatrix,(P$4+1),FALSE)*$E2695</f>
        <v>0</v>
      </c>
      <c r="Q2691" s="5">
        <f>VLOOKUP(CONCATENATE($F2691," ",$G2691),AllocFactorMatrix,(Q$4+1),FALSE)*$E2695</f>
        <v>0</v>
      </c>
      <c r="R2691" s="5">
        <f>VLOOKUP(CONCATENATE($F2691," ",$G2691),AllocFactorMatrix,(R$4+1),FALSE)*$E2695</f>
        <v>0</v>
      </c>
      <c r="S2691" s="5">
        <f t="shared" si="1370"/>
        <v>0</v>
      </c>
      <c r="T2691" s="5">
        <f>VLOOKUP(CONCATENATE($F2691," ",$G2691),AllocFactorMatrix,(T$4+1),FALSE)*$E2695</f>
        <v>0</v>
      </c>
      <c r="U2691" s="5">
        <f>VLOOKUP(CONCATENATE($F2691," ",$G2691),AllocFactorMatrix,(U$4+1),FALSE)*$E2695</f>
        <v>0</v>
      </c>
      <c r="V2691" s="5">
        <f>VLOOKUP(CONCATENATE($F2691," ",$G2691),AllocFactorMatrix,(V$4+1),FALSE)*$E2695</f>
        <v>0</v>
      </c>
      <c r="W2691" s="5">
        <f>VLOOKUP(CONCATENATE($F2691," ",$G2691),AllocFactorMatrix,(W$4+1),FALSE)*$E2695</f>
        <v>0</v>
      </c>
      <c r="X2691" s="5">
        <f t="shared" si="1371"/>
        <v>0</v>
      </c>
      <c r="Y2691" s="5">
        <f>VLOOKUP(CONCATENATE($F2691," ",$G2691),AllocFactorMatrix,(Y$4+1),FALSE)*$E2695</f>
        <v>0</v>
      </c>
      <c r="Z2691" s="5">
        <f>VLOOKUP(CONCATENATE($F2691," ",$G2691),AllocFactorMatrix,(Z$4+1),FALSE)*$E2695</f>
        <v>0</v>
      </c>
      <c r="AA2691" s="5">
        <f t="shared" si="1358"/>
        <v>0</v>
      </c>
      <c r="AB2691" s="5">
        <f>VLOOKUP(CONCATENATE($F2691," ",$G2691),AllocFactorMatrix,(AB$4+1),FALSE)*$E2695</f>
        <v>0</v>
      </c>
      <c r="AC2691" s="5">
        <f>VLOOKUP(CONCATENATE($F2691," ",$G2691),AllocFactorMatrix,(AC$4+1),FALSE)*$E2695</f>
        <v>0</v>
      </c>
      <c r="AD2691" s="5">
        <f>VLOOKUP(CONCATENATE($F2691," ",$G2691),AllocFactorMatrix,(AD$4+1),FALSE)*$E2695</f>
        <v>0</v>
      </c>
    </row>
    <row r="2692" spans="1:30" hidden="1" outlineLevel="1">
      <c r="D2692" s="7"/>
      <c r="E2692" s="51"/>
      <c r="F2692" s="52" t="str">
        <f>F2695</f>
        <v>PROD_DEMAND</v>
      </c>
      <c r="G2692" s="55" t="str">
        <f>$G$12</f>
        <v>DISTSEC</v>
      </c>
      <c r="H2692" s="4">
        <f t="shared" si="1356"/>
        <v>0</v>
      </c>
      <c r="I2692" s="5">
        <f>VLOOKUP(CONCATENATE($F2692," ",$G2692),AllocFactorMatrix,(I$4+1),FALSE)*$E2695</f>
        <v>0</v>
      </c>
      <c r="J2692" s="5">
        <f>VLOOKUP(CONCATENATE($F2692," ",$G2692),AllocFactorMatrix,(J$4+1),FALSE)*$E2695</f>
        <v>0</v>
      </c>
      <c r="K2692" s="5">
        <f>VLOOKUP(CONCATENATE($F2692," ",$G2692),AllocFactorMatrix,(K$4+1),FALSE)*$E2695</f>
        <v>0</v>
      </c>
      <c r="L2692" s="5">
        <f>VLOOKUP(CONCATENATE($F2692," ",$G2692),AllocFactorMatrix,(L$4+1),FALSE)*$E2695</f>
        <v>0</v>
      </c>
      <c r="M2692" s="5">
        <f>VLOOKUP(CONCATENATE($F2692," ",$G2692),AllocFactorMatrix,(M$4+1),FALSE)*$E2695</f>
        <v>0</v>
      </c>
      <c r="N2692" s="5">
        <f t="shared" si="1357"/>
        <v>0</v>
      </c>
      <c r="O2692" s="5">
        <f>VLOOKUP(CONCATENATE($F2692," ",$G2692),AllocFactorMatrix,(O$4+1),FALSE)*$E2695</f>
        <v>0</v>
      </c>
      <c r="P2692" s="5">
        <f>VLOOKUP(CONCATENATE($F2692," ",$G2692),AllocFactorMatrix,(P$4+1),FALSE)*$E2695</f>
        <v>0</v>
      </c>
      <c r="Q2692" s="5">
        <f>VLOOKUP(CONCATENATE($F2692," ",$G2692),AllocFactorMatrix,(Q$4+1),FALSE)*$E2695</f>
        <v>0</v>
      </c>
      <c r="R2692" s="5">
        <f>VLOOKUP(CONCATENATE($F2692," ",$G2692),AllocFactorMatrix,(R$4+1),FALSE)*$E2695</f>
        <v>0</v>
      </c>
      <c r="S2692" s="5">
        <f t="shared" si="1370"/>
        <v>0</v>
      </c>
      <c r="T2692" s="5">
        <f>VLOOKUP(CONCATENATE($F2692," ",$G2692),AllocFactorMatrix,(T$4+1),FALSE)*$E2695</f>
        <v>0</v>
      </c>
      <c r="U2692" s="5">
        <f>VLOOKUP(CONCATENATE($F2692," ",$G2692),AllocFactorMatrix,(U$4+1),FALSE)*$E2695</f>
        <v>0</v>
      </c>
      <c r="V2692" s="5">
        <f>VLOOKUP(CONCATENATE($F2692," ",$G2692),AllocFactorMatrix,(V$4+1),FALSE)*$E2695</f>
        <v>0</v>
      </c>
      <c r="W2692" s="5">
        <f>VLOOKUP(CONCATENATE($F2692," ",$G2692),AllocFactorMatrix,(W$4+1),FALSE)*$E2695</f>
        <v>0</v>
      </c>
      <c r="X2692" s="5">
        <f t="shared" si="1371"/>
        <v>0</v>
      </c>
      <c r="Y2692" s="5">
        <f>VLOOKUP(CONCATENATE($F2692," ",$G2692),AllocFactorMatrix,(Y$4+1),FALSE)*$E2695</f>
        <v>0</v>
      </c>
      <c r="Z2692" s="5">
        <f>VLOOKUP(CONCATENATE($F2692," ",$G2692),AllocFactorMatrix,(Z$4+1),FALSE)*$E2695</f>
        <v>0</v>
      </c>
      <c r="AA2692" s="5">
        <f t="shared" si="1358"/>
        <v>0</v>
      </c>
      <c r="AB2692" s="5">
        <f>VLOOKUP(CONCATENATE($F2692," ",$G2692),AllocFactorMatrix,(AB$4+1),FALSE)*$E2695</f>
        <v>0</v>
      </c>
      <c r="AC2692" s="5">
        <f>VLOOKUP(CONCATENATE($F2692," ",$G2692),AllocFactorMatrix,(AC$4+1),FALSE)*$E2695</f>
        <v>0</v>
      </c>
      <c r="AD2692" s="5">
        <f>VLOOKUP(CONCATENATE($F2692," ",$G2692),AllocFactorMatrix,(AD$4+1),FALSE)*$E2695</f>
        <v>0</v>
      </c>
    </row>
    <row r="2693" spans="1:30" hidden="1" outlineLevel="1">
      <c r="D2693" s="7"/>
      <c r="E2693" s="51"/>
      <c r="F2693" s="52" t="str">
        <f>F2695</f>
        <v>PROD_DEMAND</v>
      </c>
      <c r="G2693" s="55" t="str">
        <f>$G$13</f>
        <v>ENERGY</v>
      </c>
      <c r="H2693" s="4">
        <f t="shared" si="1356"/>
        <v>0</v>
      </c>
      <c r="I2693" s="5">
        <f>VLOOKUP(CONCATENATE($F2693," ",$G2693),AllocFactorMatrix,(I$4+1),FALSE)*$E2695</f>
        <v>0</v>
      </c>
      <c r="J2693" s="5">
        <f>VLOOKUP(CONCATENATE($F2693," ",$G2693),AllocFactorMatrix,(J$4+1),FALSE)*$E2695</f>
        <v>0</v>
      </c>
      <c r="K2693" s="5">
        <f>VLOOKUP(CONCATENATE($F2693," ",$G2693),AllocFactorMatrix,(K$4+1),FALSE)*$E2695</f>
        <v>0</v>
      </c>
      <c r="L2693" s="5">
        <f>VLOOKUP(CONCATENATE($F2693," ",$G2693),AllocFactorMatrix,(L$4+1),FALSE)*$E2695</f>
        <v>0</v>
      </c>
      <c r="M2693" s="5">
        <f>VLOOKUP(CONCATENATE($F2693," ",$G2693),AllocFactorMatrix,(M$4+1),FALSE)*$E2695</f>
        <v>0</v>
      </c>
      <c r="N2693" s="5">
        <f t="shared" si="1357"/>
        <v>0</v>
      </c>
      <c r="O2693" s="5">
        <f>VLOOKUP(CONCATENATE($F2693," ",$G2693),AllocFactorMatrix,(O$4+1),FALSE)*$E2695</f>
        <v>0</v>
      </c>
      <c r="P2693" s="5">
        <f>VLOOKUP(CONCATENATE($F2693," ",$G2693),AllocFactorMatrix,(P$4+1),FALSE)*$E2695</f>
        <v>0</v>
      </c>
      <c r="Q2693" s="5">
        <f>VLOOKUP(CONCATENATE($F2693," ",$G2693),AllocFactorMatrix,(Q$4+1),FALSE)*$E2695</f>
        <v>0</v>
      </c>
      <c r="R2693" s="5">
        <f>VLOOKUP(CONCATENATE($F2693," ",$G2693),AllocFactorMatrix,(R$4+1),FALSE)*$E2695</f>
        <v>0</v>
      </c>
      <c r="S2693" s="5">
        <f t="shared" si="1370"/>
        <v>0</v>
      </c>
      <c r="T2693" s="5">
        <f>VLOOKUP(CONCATENATE($F2693," ",$G2693),AllocFactorMatrix,(T$4+1),FALSE)*$E2695</f>
        <v>0</v>
      </c>
      <c r="U2693" s="5">
        <f>VLOOKUP(CONCATENATE($F2693," ",$G2693),AllocFactorMatrix,(U$4+1),FALSE)*$E2695</f>
        <v>0</v>
      </c>
      <c r="V2693" s="5">
        <f>VLOOKUP(CONCATENATE($F2693," ",$G2693),AllocFactorMatrix,(V$4+1),FALSE)*$E2695</f>
        <v>0</v>
      </c>
      <c r="W2693" s="5">
        <f>VLOOKUP(CONCATENATE($F2693," ",$G2693),AllocFactorMatrix,(W$4+1),FALSE)*$E2695</f>
        <v>0</v>
      </c>
      <c r="X2693" s="5">
        <f t="shared" si="1371"/>
        <v>0</v>
      </c>
      <c r="Y2693" s="5">
        <f>VLOOKUP(CONCATENATE($F2693," ",$G2693),AllocFactorMatrix,(Y$4+1),FALSE)*$E2695</f>
        <v>0</v>
      </c>
      <c r="Z2693" s="5">
        <f>VLOOKUP(CONCATENATE($F2693," ",$G2693),AllocFactorMatrix,(Z$4+1),FALSE)*$E2695</f>
        <v>0</v>
      </c>
      <c r="AA2693" s="5">
        <f t="shared" si="1358"/>
        <v>0</v>
      </c>
      <c r="AB2693" s="5">
        <f>VLOOKUP(CONCATENATE($F2693," ",$G2693),AllocFactorMatrix,(AB$4+1),FALSE)*$E2695</f>
        <v>0</v>
      </c>
      <c r="AC2693" s="5">
        <f>VLOOKUP(CONCATENATE($F2693," ",$G2693),AllocFactorMatrix,(AC$4+1),FALSE)*$E2695</f>
        <v>0</v>
      </c>
      <c r="AD2693" s="5">
        <f>VLOOKUP(CONCATENATE($F2693," ",$G2693),AllocFactorMatrix,(AD$4+1),FALSE)*$E2695</f>
        <v>0</v>
      </c>
    </row>
    <row r="2694" spans="1:30" hidden="1" outlineLevel="1">
      <c r="D2694" s="7"/>
      <c r="E2694" s="51"/>
      <c r="F2694" s="52" t="str">
        <f>F2695</f>
        <v>PROD_DEMAND</v>
      </c>
      <c r="G2694" s="55" t="str">
        <f>$G$14</f>
        <v>CUSTOMER</v>
      </c>
      <c r="H2694" s="4">
        <f t="shared" si="1356"/>
        <v>0</v>
      </c>
      <c r="I2694" s="5">
        <f>VLOOKUP(CONCATENATE($F2694," ",$G2694),AllocFactorMatrix,(I$4+1),FALSE)*$E2695</f>
        <v>0</v>
      </c>
      <c r="J2694" s="5">
        <f>VLOOKUP(CONCATENATE($F2694," ",$G2694),AllocFactorMatrix,(J$4+1),FALSE)*$E2695</f>
        <v>0</v>
      </c>
      <c r="K2694" s="5">
        <f>VLOOKUP(CONCATENATE($F2694," ",$G2694),AllocFactorMatrix,(K$4+1),FALSE)*$E2695</f>
        <v>0</v>
      </c>
      <c r="L2694" s="5">
        <f>VLOOKUP(CONCATENATE($F2694," ",$G2694),AllocFactorMatrix,(L$4+1),FALSE)*$E2695</f>
        <v>0</v>
      </c>
      <c r="M2694" s="5">
        <f>VLOOKUP(CONCATENATE($F2694," ",$G2694),AllocFactorMatrix,(M$4+1),FALSE)*$E2695</f>
        <v>0</v>
      </c>
      <c r="N2694" s="5">
        <f t="shared" si="1357"/>
        <v>0</v>
      </c>
      <c r="O2694" s="5">
        <f>VLOOKUP(CONCATENATE($F2694," ",$G2694),AllocFactorMatrix,(O$4+1),FALSE)*$E2695</f>
        <v>0</v>
      </c>
      <c r="P2694" s="5">
        <f>VLOOKUP(CONCATENATE($F2694," ",$G2694),AllocFactorMatrix,(P$4+1),FALSE)*$E2695</f>
        <v>0</v>
      </c>
      <c r="Q2694" s="5">
        <f>VLOOKUP(CONCATENATE($F2694," ",$G2694),AllocFactorMatrix,(Q$4+1),FALSE)*$E2695</f>
        <v>0</v>
      </c>
      <c r="R2694" s="5">
        <f>VLOOKUP(CONCATENATE($F2694," ",$G2694),AllocFactorMatrix,(R$4+1),FALSE)*$E2695</f>
        <v>0</v>
      </c>
      <c r="S2694" s="5">
        <f t="shared" si="1370"/>
        <v>0</v>
      </c>
      <c r="T2694" s="5">
        <f>VLOOKUP(CONCATENATE($F2694," ",$G2694),AllocFactorMatrix,(T$4+1),FALSE)*$E2695</f>
        <v>0</v>
      </c>
      <c r="U2694" s="5">
        <f>VLOOKUP(CONCATENATE($F2694," ",$G2694),AllocFactorMatrix,(U$4+1),FALSE)*$E2695</f>
        <v>0</v>
      </c>
      <c r="V2694" s="5">
        <f>VLOOKUP(CONCATENATE($F2694," ",$G2694),AllocFactorMatrix,(V$4+1),FALSE)*$E2695</f>
        <v>0</v>
      </c>
      <c r="W2694" s="5">
        <f>VLOOKUP(CONCATENATE($F2694," ",$G2694),AllocFactorMatrix,(W$4+1),FALSE)*$E2695</f>
        <v>0</v>
      </c>
      <c r="X2694" s="5">
        <f t="shared" si="1371"/>
        <v>0</v>
      </c>
      <c r="Y2694" s="5">
        <f>VLOOKUP(CONCATENATE($F2694," ",$G2694),AllocFactorMatrix,(Y$4+1),FALSE)*$E2695</f>
        <v>0</v>
      </c>
      <c r="Z2694" s="5">
        <f>VLOOKUP(CONCATENATE($F2694," ",$G2694),AllocFactorMatrix,(Z$4+1),FALSE)*$E2695</f>
        <v>0</v>
      </c>
      <c r="AA2694" s="5">
        <f t="shared" si="1358"/>
        <v>0</v>
      </c>
      <c r="AB2694" s="5">
        <f>VLOOKUP(CONCATENATE($F2694," ",$G2694),AllocFactorMatrix,(AB$4+1),FALSE)*$E2695</f>
        <v>0</v>
      </c>
      <c r="AC2694" s="5">
        <f>VLOOKUP(CONCATENATE($F2694," ",$G2694),AllocFactorMatrix,(AC$4+1),FALSE)*$E2695</f>
        <v>0</v>
      </c>
      <c r="AD2694" s="5">
        <f>VLOOKUP(CONCATENATE($F2694," ",$G2694),AllocFactorMatrix,(AD$4+1),FALSE)*$E2695</f>
        <v>0</v>
      </c>
    </row>
    <row r="2695" spans="1:30" collapsed="1">
      <c r="D2695" s="7" t="s">
        <v>256</v>
      </c>
      <c r="E2695" s="40">
        <v>7468270</v>
      </c>
      <c r="F2695" s="10" t="s">
        <v>30</v>
      </c>
      <c r="G2695" s="55" t="str">
        <f>$G$15</f>
        <v>TOTAL</v>
      </c>
      <c r="H2695" s="4">
        <f t="shared" si="1356"/>
        <v>7468270.0000000009</v>
      </c>
      <c r="I2695" s="5">
        <f>VLOOKUP(CONCATENATE($F2695," ",$G2695),AllocFactorMatrix,(I$4+1),FALSE)*$E2695</f>
        <v>4146431.9504965195</v>
      </c>
      <c r="J2695" s="5">
        <f>VLOOKUP(CONCATENATE($F2695," ",$G2695),AllocFactorMatrix,(J$4+1),FALSE)*$E2695</f>
        <v>190797.55175544304</v>
      </c>
      <c r="K2695" s="5">
        <f>VLOOKUP(CONCATENATE($F2695," ",$G2695),AllocFactorMatrix,(K$4+1),FALSE)*$E2695</f>
        <v>628541.91882579378</v>
      </c>
      <c r="L2695" s="5">
        <f>VLOOKUP(CONCATENATE($F2695," ",$G2695),AllocFactorMatrix,(L$4+1),FALSE)*$E2695</f>
        <v>15705.255988628844</v>
      </c>
      <c r="M2695" s="5">
        <f>VLOOKUP(CONCATENATE($F2695," ",$G2695),AllocFactorMatrix,(M$4+1),FALSE)*$E2695</f>
        <v>2021.733546641223</v>
      </c>
      <c r="N2695" s="5">
        <f t="shared" si="1357"/>
        <v>646268.9083610638</v>
      </c>
      <c r="O2695" s="5">
        <f>VLOOKUP(CONCATENATE($F2695," ",$G2695),AllocFactorMatrix,(O$4+1),FALSE)*$E2695</f>
        <v>478140.33340865682</v>
      </c>
      <c r="P2695" s="5">
        <f>VLOOKUP(CONCATENATE($F2695," ",$G2695),AllocFactorMatrix,(P$4+1),FALSE)*$E2695</f>
        <v>86544.308869011715</v>
      </c>
      <c r="Q2695" s="5">
        <f>VLOOKUP(CONCATENATE($F2695," ",$G2695),AllocFactorMatrix,(Q$4+1),FALSE)*$E2695</f>
        <v>33474.727654101094</v>
      </c>
      <c r="R2695" s="5">
        <f>VLOOKUP(CONCATENATE($F2695," ",$G2695),AllocFactorMatrix,(R$4+1),FALSE)*$E2695</f>
        <v>721.27072421114053</v>
      </c>
      <c r="S2695" s="5">
        <f t="shared" si="1370"/>
        <v>598880.64065598079</v>
      </c>
      <c r="T2695" s="5">
        <f>VLOOKUP(CONCATENATE($F2695," ",$G2695),AllocFactorMatrix,(T$4+1),FALSE)*$E2695</f>
        <v>15182.701228275673</v>
      </c>
      <c r="U2695" s="5">
        <f>VLOOKUP(CONCATENATE($F2695," ",$G2695),AllocFactorMatrix,(U$4+1),FALSE)*$E2695</f>
        <v>241734.99696182099</v>
      </c>
      <c r="V2695" s="5">
        <f>VLOOKUP(CONCATENATE($F2695," ",$G2695),AllocFactorMatrix,(V$4+1),FALSE)*$E2695</f>
        <v>1310978.1520348364</v>
      </c>
      <c r="W2695" s="5">
        <f>VLOOKUP(CONCATENATE($F2695," ",$G2695),AllocFactorMatrix,(W$4+1),FALSE)*$E2695</f>
        <v>172488.87870825137</v>
      </c>
      <c r="X2695" s="5">
        <f t="shared" si="1371"/>
        <v>1740384.7289331844</v>
      </c>
      <c r="Y2695" s="5">
        <f>VLOOKUP(CONCATENATE($F2695," ",$G2695),AllocFactorMatrix,(Y$4+1),FALSE)*$E2695</f>
        <v>140921.85501852419</v>
      </c>
      <c r="Z2695" s="5">
        <f>VLOOKUP(CONCATENATE($F2695," ",$G2695),AllocFactorMatrix,(Z$4+1),FALSE)*$E2695</f>
        <v>2929.2978952495705</v>
      </c>
      <c r="AA2695" s="5">
        <f t="shared" si="1358"/>
        <v>143851.15291377375</v>
      </c>
      <c r="AB2695" s="5">
        <f>VLOOKUP(CONCATENATE($F2695," ",$G2695),AllocFactorMatrix,(AB$4+1),FALSE)*$E2695</f>
        <v>1655.0668840339727</v>
      </c>
      <c r="AC2695" s="5">
        <f>VLOOKUP(CONCATENATE($F2695," ",$G2695),AllocFactorMatrix,(AC$4+1),FALSE)*$E2695</f>
        <v>0</v>
      </c>
      <c r="AD2695" s="5">
        <f>VLOOKUP(CONCATENATE($F2695," ",$G2695),AllocFactorMatrix,(AD$4+1),FALSE)*$E2695</f>
        <v>0</v>
      </c>
    </row>
    <row r="2696" spans="1:30" s="51" customFormat="1" hidden="1" outlineLevel="1">
      <c r="A2696" s="56"/>
      <c r="B2696" s="112"/>
      <c r="C2696" s="55"/>
      <c r="D2696" s="55"/>
      <c r="F2696" s="52" t="str">
        <f>F2703</f>
        <v>RB_GUP</v>
      </c>
      <c r="G2696" s="55" t="str">
        <f>$G$8</f>
        <v>PRODUCTION</v>
      </c>
      <c r="H2696" s="53">
        <f t="shared" ca="1" si="1356"/>
        <v>1276312.3795932741</v>
      </c>
      <c r="I2696" s="54">
        <f ca="1">VLOOKUP(CONCATENATE($F2696," ",$G2696),AllocFactorMatrix,(I$4+1),FALSE)*$E2703</f>
        <v>708616.91255937389</v>
      </c>
      <c r="J2696" s="54">
        <f ca="1">VLOOKUP(CONCATENATE($F2696," ",$G2696),AllocFactorMatrix,(J$4+1),FALSE)*$E2703</f>
        <v>32606.919313517112</v>
      </c>
      <c r="K2696" s="54">
        <f ca="1">VLOOKUP(CONCATENATE($F2696," ",$G2696),AllocFactorMatrix,(K$4+1),FALSE)*$E2703</f>
        <v>107416.55458234256</v>
      </c>
      <c r="L2696" s="54">
        <f ca="1">VLOOKUP(CONCATENATE($F2696," ",$G2696),AllocFactorMatrix,(L$4+1),FALSE)*$E2703</f>
        <v>2683.9967814458241</v>
      </c>
      <c r="M2696" s="54">
        <f ca="1">VLOOKUP(CONCATENATE($F2696," ",$G2696),AllocFactorMatrix,(M$4+1),FALSE)*$E2703</f>
        <v>345.51021238080699</v>
      </c>
      <c r="N2696" s="54">
        <f t="shared" ca="1" si="1357"/>
        <v>110446.06157616919</v>
      </c>
      <c r="O2696" s="54">
        <f ca="1">VLOOKUP(CONCATENATE($F2696," ",$G2696),AllocFactorMatrix,(O$4+1),FALSE)*$E2703</f>
        <v>81713.22497878685</v>
      </c>
      <c r="P2696" s="54">
        <f ca="1">VLOOKUP(CONCATENATE($F2696," ",$G2696),AllocFactorMatrix,(P$4+1),FALSE)*$E2703</f>
        <v>14790.248985757567</v>
      </c>
      <c r="Q2696" s="54">
        <f ca="1">VLOOKUP(CONCATENATE($F2696," ",$G2696),AllocFactorMatrix,(Q$4+1),FALSE)*$E2703</f>
        <v>5720.7638862069207</v>
      </c>
      <c r="R2696" s="54">
        <f ca="1">VLOOKUP(CONCATENATE($F2696," ",$G2696),AllocFactorMatrix,(R$4+1),FALSE)*$E2703</f>
        <v>123.26372163150033</v>
      </c>
      <c r="S2696" s="54">
        <f ca="1">SUBTOTAL(9,O2696:R2696)</f>
        <v>102347.50157238284</v>
      </c>
      <c r="T2696" s="54">
        <f ca="1">VLOOKUP(CONCATENATE($F2696," ",$G2696),AllocFactorMatrix,(T$4+1),FALSE)*$E2703</f>
        <v>2594.6932198908521</v>
      </c>
      <c r="U2696" s="54">
        <f ca="1">VLOOKUP(CONCATENATE($F2696," ",$G2696),AllocFactorMatrix,(U$4+1),FALSE)*$E2703</f>
        <v>41312.02664115178</v>
      </c>
      <c r="V2696" s="54">
        <f ca="1">VLOOKUP(CONCATENATE($F2696," ",$G2696),AllocFactorMatrix,(V$4+1),FALSE)*$E2703</f>
        <v>224043.53951027148</v>
      </c>
      <c r="W2696" s="54">
        <f ca="1">VLOOKUP(CONCATENATE($F2696," ",$G2696),AllocFactorMatrix,(W$4+1),FALSE)*$E2703</f>
        <v>29478.003772962686</v>
      </c>
      <c r="X2696" s="54">
        <f ca="1">SUBTOTAL(9,T2696:W2696)</f>
        <v>297428.2631442768</v>
      </c>
      <c r="Y2696" s="54">
        <f ca="1">VLOOKUP(CONCATENATE($F2696," ",$G2696),AllocFactorMatrix,(Y$4+1),FALSE)*$E2703</f>
        <v>24083.262671996465</v>
      </c>
      <c r="Z2696" s="54">
        <f ca="1">VLOOKUP(CONCATENATE($F2696," ",$G2696),AllocFactorMatrix,(Z$4+1),FALSE)*$E2703</f>
        <v>500.61114116435931</v>
      </c>
      <c r="AA2696" s="54">
        <f t="shared" ca="1" si="1358"/>
        <v>24583.873813160822</v>
      </c>
      <c r="AB2696" s="54">
        <f ca="1">VLOOKUP(CONCATENATE($F2696," ",$G2696),AllocFactorMatrix,(AB$4+1),FALSE)*$E2703</f>
        <v>282.84761439361796</v>
      </c>
      <c r="AC2696" s="54">
        <f ca="1">VLOOKUP(CONCATENATE($F2696," ",$G2696),AllocFactorMatrix,(AC$4+1),FALSE)*$E2703</f>
        <v>0</v>
      </c>
      <c r="AD2696" s="54">
        <f ca="1">VLOOKUP(CONCATENATE($F2696," ",$G2696),AllocFactorMatrix,(AD$4+1),FALSE)*$E2703</f>
        <v>0</v>
      </c>
    </row>
    <row r="2697" spans="1:30" s="51" customFormat="1" hidden="1" outlineLevel="1">
      <c r="A2697" s="56"/>
      <c r="B2697" s="112"/>
      <c r="C2697" s="55"/>
      <c r="D2697" s="55"/>
      <c r="F2697" s="52" t="str">
        <f>F2703</f>
        <v>RB_GUP</v>
      </c>
      <c r="G2697" s="55" t="str">
        <f>$G$9</f>
        <v>BULKTRAN</v>
      </c>
      <c r="H2697" s="53">
        <f t="shared" ca="1" si="1356"/>
        <v>676473.6620493629</v>
      </c>
      <c r="I2697" s="54">
        <f ca="1">VLOOKUP(CONCATENATE($F2697," ",$G2697),AllocFactorMatrix,(I$4+1),FALSE)*$E2703</f>
        <v>333219.41941760568</v>
      </c>
      <c r="J2697" s="54">
        <f ca="1">VLOOKUP(CONCATENATE($F2697," ",$G2697),AllocFactorMatrix,(J$4+1),FALSE)*$E2703</f>
        <v>16472.226569432205</v>
      </c>
      <c r="K2697" s="54">
        <f ca="1">VLOOKUP(CONCATENATE($F2697," ",$G2697),AllocFactorMatrix,(K$4+1),FALSE)*$E2703</f>
        <v>60336.82188759026</v>
      </c>
      <c r="L2697" s="54">
        <f ca="1">VLOOKUP(CONCATENATE($F2697," ",$G2697),AllocFactorMatrix,(L$4+1),FALSE)*$E2703</f>
        <v>1899.1889333053487</v>
      </c>
      <c r="M2697" s="54">
        <f ca="1">VLOOKUP(CONCATENATE($F2697," ",$G2697),AllocFactorMatrix,(M$4+1),FALSE)*$E2703</f>
        <v>178.09986107910117</v>
      </c>
      <c r="N2697" s="54">
        <f t="shared" ca="1" si="1357"/>
        <v>62414.110681974707</v>
      </c>
      <c r="O2697" s="54">
        <f ca="1">VLOOKUP(CONCATENATE($F2697," ",$G2697),AllocFactorMatrix,(O$4+1),FALSE)*$E2703</f>
        <v>45865.370676618011</v>
      </c>
      <c r="P2697" s="54">
        <f ca="1">VLOOKUP(CONCATENATE($F2697," ",$G2697),AllocFactorMatrix,(P$4+1),FALSE)*$E2703</f>
        <v>8546.0547963855315</v>
      </c>
      <c r="Q2697" s="54">
        <f ca="1">VLOOKUP(CONCATENATE($F2697," ",$G2697),AllocFactorMatrix,(Q$4+1),FALSE)*$E2703</f>
        <v>3861.803034942212</v>
      </c>
      <c r="R2697" s="54">
        <f ca="1">VLOOKUP(CONCATENATE($F2697," ",$G2697),AllocFactorMatrix,(R$4+1),FALSE)*$E2703</f>
        <v>173.66096572325893</v>
      </c>
      <c r="S2697" s="54">
        <f t="shared" ref="S2697:S2703" ca="1" si="1372">SUBTOTAL(9,O2697:R2697)</f>
        <v>58446.88947366902</v>
      </c>
      <c r="T2697" s="54">
        <f ca="1">VLOOKUP(CONCATENATE($F2697," ",$G2697),AllocFactorMatrix,(T$4+1),FALSE)*$E2703</f>
        <v>1602.1948744863128</v>
      </c>
      <c r="U2697" s="54">
        <f ca="1">VLOOKUP(CONCATENATE($F2697," ",$G2697),AllocFactorMatrix,(U$4+1),FALSE)*$E2703</f>
        <v>26219.646136053041</v>
      </c>
      <c r="V2697" s="54">
        <f ca="1">VLOOKUP(CONCATENATE($F2697," ",$G2697),AllocFactorMatrix,(V$4+1),FALSE)*$E2703</f>
        <v>138571.56656030251</v>
      </c>
      <c r="W2697" s="54">
        <f ca="1">VLOOKUP(CONCATENATE($F2697," ",$G2697),AllocFactorMatrix,(W$4+1),FALSE)*$E2703</f>
        <v>25023.728199073554</v>
      </c>
      <c r="X2697" s="54">
        <f t="shared" ref="X2697:X2703" ca="1" si="1373">SUBTOTAL(9,T2697:W2697)</f>
        <v>191417.13576991542</v>
      </c>
      <c r="Y2697" s="54">
        <f ca="1">VLOOKUP(CONCATENATE($F2697," ",$G2697),AllocFactorMatrix,(Y$4+1),FALSE)*$E2703</f>
        <v>14085.182555595367</v>
      </c>
      <c r="Z2697" s="54">
        <f ca="1">VLOOKUP(CONCATENATE($F2697," ",$G2697),AllocFactorMatrix,(Z$4+1),FALSE)*$E2703</f>
        <v>235.92142380665982</v>
      </c>
      <c r="AA2697" s="54">
        <f t="shared" ca="1" si="1358"/>
        <v>14321.103979402027</v>
      </c>
      <c r="AB2697" s="54">
        <f ca="1">VLOOKUP(CONCATENATE($F2697," ",$G2697),AllocFactorMatrix,(AB$4+1),FALSE)*$E2703</f>
        <v>182.77615736378232</v>
      </c>
      <c r="AC2697" s="54">
        <f ca="1">VLOOKUP(CONCATENATE($F2697," ",$G2697),AllocFactorMatrix,(AC$4+1),FALSE)*$E2703</f>
        <v>0</v>
      </c>
      <c r="AD2697" s="54">
        <f ca="1">VLOOKUP(CONCATENATE($F2697," ",$G2697),AllocFactorMatrix,(AD$4+1),FALSE)*$E2703</f>
        <v>0</v>
      </c>
    </row>
    <row r="2698" spans="1:30" s="51" customFormat="1" hidden="1" outlineLevel="1">
      <c r="A2698" s="56"/>
      <c r="B2698" s="112"/>
      <c r="C2698" s="55"/>
      <c r="D2698" s="55"/>
      <c r="F2698" s="52" t="str">
        <f>F2703</f>
        <v>RB_GUP</v>
      </c>
      <c r="G2698" s="55" t="str">
        <f>$G$10</f>
        <v>SUBTRAN</v>
      </c>
      <c r="H2698" s="53">
        <f t="shared" ca="1" si="1356"/>
        <v>148600.95486792334</v>
      </c>
      <c r="I2698" s="54">
        <f ca="1">VLOOKUP(CONCATENATE($F2698," ",$G2698),AllocFactorMatrix,(I$4+1),FALSE)*$E2703</f>
        <v>72348.965336894136</v>
      </c>
      <c r="J2698" s="54">
        <f ca="1">VLOOKUP(CONCATENATE($F2698," ",$G2698),AllocFactorMatrix,(J$4+1),FALSE)*$E2703</f>
        <v>3491.6557108416996</v>
      </c>
      <c r="K2698" s="54">
        <f ca="1">VLOOKUP(CONCATENATE($F2698," ",$G2698),AllocFactorMatrix,(K$4+1),FALSE)*$E2703</f>
        <v>12702.472750198085</v>
      </c>
      <c r="L2698" s="54">
        <f ca="1">VLOOKUP(CONCATENATE($F2698," ",$G2698),AllocFactorMatrix,(L$4+1),FALSE)*$E2703</f>
        <v>392.36743177633417</v>
      </c>
      <c r="M2698" s="54">
        <f ca="1">VLOOKUP(CONCATENATE($F2698," ",$G2698),AllocFactorMatrix,(M$4+1),FALSE)*$E2703</f>
        <v>48.867288525753487</v>
      </c>
      <c r="N2698" s="54">
        <f t="shared" ca="1" si="1357"/>
        <v>13143.707470500172</v>
      </c>
      <c r="O2698" s="54">
        <f ca="1">VLOOKUP(CONCATENATE($F2698," ",$G2698),AllocFactorMatrix,(O$4+1),FALSE)*$E2703</f>
        <v>9596.916700074511</v>
      </c>
      <c r="P2698" s="54">
        <f ca="1">VLOOKUP(CONCATENATE($F2698," ",$G2698),AllocFactorMatrix,(P$4+1),FALSE)*$E2703</f>
        <v>1784.0556211234764</v>
      </c>
      <c r="Q2698" s="54">
        <f ca="1">VLOOKUP(CONCATENATE($F2698," ",$G2698),AllocFactorMatrix,(Q$4+1),FALSE)*$E2703</f>
        <v>1061.5343522793853</v>
      </c>
      <c r="R2698" s="54">
        <f ca="1">VLOOKUP(CONCATENATE($F2698," ",$G2698),AllocFactorMatrix,(R$4+1),FALSE)*$E2703</f>
        <v>0</v>
      </c>
      <c r="S2698" s="54">
        <f t="shared" ca="1" si="1372"/>
        <v>12442.506673477372</v>
      </c>
      <c r="T2698" s="54">
        <f ca="1">VLOOKUP(CONCATENATE($F2698," ",$G2698),AllocFactorMatrix,(T$4+1),FALSE)*$E2703</f>
        <v>335.10785275171156</v>
      </c>
      <c r="U2698" s="54">
        <f ca="1">VLOOKUP(CONCATENATE($F2698," ",$G2698),AllocFactorMatrix,(U$4+1),FALSE)*$E2703</f>
        <v>5485.9068775847782</v>
      </c>
      <c r="V2698" s="54">
        <f ca="1">VLOOKUP(CONCATENATE($F2698," ",$G2698),AllocFactorMatrix,(V$4+1),FALSE)*$E2703</f>
        <v>38218.574768685583</v>
      </c>
      <c r="W2698" s="54">
        <f ca="1">VLOOKUP(CONCATENATE($F2698," ",$G2698),AllocFactorMatrix,(W$4+1),FALSE)*$E2703</f>
        <v>0</v>
      </c>
      <c r="X2698" s="54">
        <f t="shared" ca="1" si="1373"/>
        <v>44039.58949902207</v>
      </c>
      <c r="Y2698" s="54">
        <f ca="1">VLOOKUP(CONCATENATE($F2698," ",$G2698),AllocFactorMatrix,(Y$4+1),FALSE)*$E2703</f>
        <v>2888.3907605537706</v>
      </c>
      <c r="Z2698" s="54">
        <f ca="1">VLOOKUP(CONCATENATE($F2698," ",$G2698),AllocFactorMatrix,(Z$4+1),FALSE)*$E2703</f>
        <v>48.149552450359451</v>
      </c>
      <c r="AA2698" s="54">
        <f t="shared" ca="1" si="1358"/>
        <v>2936.54031300413</v>
      </c>
      <c r="AB2698" s="54">
        <f ca="1">VLOOKUP(CONCATENATE($F2698," ",$G2698),AllocFactorMatrix,(AB$4+1),FALSE)*$E2703</f>
        <v>38.570524620670234</v>
      </c>
      <c r="AC2698" s="54">
        <f ca="1">VLOOKUP(CONCATENATE($F2698," ",$G2698),AllocFactorMatrix,(AC$4+1),FALSE)*$E2703</f>
        <v>131.1480292657194</v>
      </c>
      <c r="AD2698" s="54">
        <f ca="1">VLOOKUP(CONCATENATE($F2698," ",$G2698),AllocFactorMatrix,(AD$4+1),FALSE)*$E2703</f>
        <v>28.271310297347792</v>
      </c>
    </row>
    <row r="2699" spans="1:30" s="51" customFormat="1" hidden="1" outlineLevel="1">
      <c r="A2699" s="56"/>
      <c r="B2699" s="112"/>
      <c r="C2699" s="55"/>
      <c r="D2699" s="55"/>
      <c r="F2699" s="52" t="str">
        <f>F2703</f>
        <v>RB_GUP</v>
      </c>
      <c r="G2699" s="55" t="str">
        <f>$G$11</f>
        <v>DISTPRI</v>
      </c>
      <c r="H2699" s="53">
        <f t="shared" ca="1" si="1356"/>
        <v>681828.34090887196</v>
      </c>
      <c r="I2699" s="54">
        <f ca="1">VLOOKUP(CONCATENATE($F2699," ",$G2699),AllocFactorMatrix,(I$4+1),FALSE)*$E2703</f>
        <v>455694.96056771581</v>
      </c>
      <c r="J2699" s="54">
        <f ca="1">VLOOKUP(CONCATENATE($F2699," ",$G2699),AllocFactorMatrix,(J$4+1),FALSE)*$E2703</f>
        <v>21480.270832634837</v>
      </c>
      <c r="K2699" s="54">
        <f ca="1">VLOOKUP(CONCATENATE($F2699," ",$G2699),AllocFactorMatrix,(K$4+1),FALSE)*$E2703</f>
        <v>77996.181709721641</v>
      </c>
      <c r="L2699" s="54">
        <f ca="1">VLOOKUP(CONCATENATE($F2699," ",$G2699),AllocFactorMatrix,(L$4+1),FALSE)*$E2703</f>
        <v>2410.4878627790886</v>
      </c>
      <c r="M2699" s="54">
        <f ca="1">VLOOKUP(CONCATENATE($F2699," ",$G2699),AllocFactorMatrix,(M$4+1),FALSE)*$E2703</f>
        <v>0</v>
      </c>
      <c r="N2699" s="54">
        <f t="shared" ca="1" si="1357"/>
        <v>80406.66957250073</v>
      </c>
      <c r="O2699" s="54">
        <f ca="1">VLOOKUP(CONCATENATE($F2699," ",$G2699),AllocFactorMatrix,(O$4+1),FALSE)*$E2703</f>
        <v>58483.503715375977</v>
      </c>
      <c r="P2699" s="54">
        <f ca="1">VLOOKUP(CONCATENATE($F2699," ",$G2699),AllocFactorMatrix,(P$4+1),FALSE)*$E2703</f>
        <v>10892.556502578689</v>
      </c>
      <c r="Q2699" s="54">
        <f ca="1">VLOOKUP(CONCATENATE($F2699," ",$G2699),AllocFactorMatrix,(Q$4+1),FALSE)*$E2703</f>
        <v>0</v>
      </c>
      <c r="R2699" s="54">
        <f ca="1">VLOOKUP(CONCATENATE($F2699," ",$G2699),AllocFactorMatrix,(R$4+1),FALSE)*$E2703</f>
        <v>0</v>
      </c>
      <c r="S2699" s="54">
        <f t="shared" ca="1" si="1372"/>
        <v>69376.060217954669</v>
      </c>
      <c r="T2699" s="54">
        <f ca="1">VLOOKUP(CONCATENATE($F2699," ",$G2699),AllocFactorMatrix,(T$4+1),FALSE)*$E2703</f>
        <v>2084.9008668094775</v>
      </c>
      <c r="U2699" s="54">
        <f ca="1">VLOOKUP(CONCATENATE($F2699," ",$G2699),AllocFactorMatrix,(U$4+1),FALSE)*$E2703</f>
        <v>33624.733171837652</v>
      </c>
      <c r="V2699" s="54">
        <f ca="1">VLOOKUP(CONCATENATE($F2699," ",$G2699),AllocFactorMatrix,(V$4+1),FALSE)*$E2703</f>
        <v>0</v>
      </c>
      <c r="W2699" s="54">
        <f ca="1">VLOOKUP(CONCATENATE($F2699," ",$G2699),AllocFactorMatrix,(W$4+1),FALSE)*$E2703</f>
        <v>0</v>
      </c>
      <c r="X2699" s="54">
        <f t="shared" ca="1" si="1373"/>
        <v>35709.634038647127</v>
      </c>
      <c r="Y2699" s="54">
        <f ca="1">VLOOKUP(CONCATENATE($F2699," ",$G2699),AllocFactorMatrix,(Y$4+1),FALSE)*$E2703</f>
        <v>17635.464015568403</v>
      </c>
      <c r="Z2699" s="54">
        <f ca="1">VLOOKUP(CONCATENATE($F2699," ",$G2699),AllocFactorMatrix,(Z$4+1),FALSE)*$E2703</f>
        <v>294.22857402772803</v>
      </c>
      <c r="AA2699" s="54">
        <f t="shared" ca="1" si="1358"/>
        <v>17929.692589596132</v>
      </c>
      <c r="AB2699" s="54">
        <f ca="1">VLOOKUP(CONCATENATE($F2699," ",$G2699),AllocFactorMatrix,(AB$4+1),FALSE)*$E2703</f>
        <v>238.37444525827718</v>
      </c>
      <c r="AC2699" s="54">
        <f ca="1">VLOOKUP(CONCATENATE($F2699," ",$G2699),AllocFactorMatrix,(AC$4+1),FALSE)*$E2703</f>
        <v>816.63773219480584</v>
      </c>
      <c r="AD2699" s="54">
        <f ca="1">VLOOKUP(CONCATENATE($F2699," ",$G2699),AllocFactorMatrix,(AD$4+1),FALSE)*$E2703</f>
        <v>176.0409123695201</v>
      </c>
    </row>
    <row r="2700" spans="1:30" s="51" customFormat="1" hidden="1" outlineLevel="1">
      <c r="A2700" s="56"/>
      <c r="B2700" s="112"/>
      <c r="C2700" s="55"/>
      <c r="D2700" s="55"/>
      <c r="F2700" s="52" t="str">
        <f>F2703</f>
        <v>RB_GUP</v>
      </c>
      <c r="G2700" s="55" t="str">
        <f>$G$12</f>
        <v>DISTSEC</v>
      </c>
      <c r="H2700" s="53">
        <f t="shared" ca="1" si="1356"/>
        <v>350858.83279180859</v>
      </c>
      <c r="I2700" s="54">
        <f ca="1">VLOOKUP(CONCATENATE($F2700," ",$G2700),AllocFactorMatrix,(I$4+1),FALSE)*$E2703</f>
        <v>262337.65858644928</v>
      </c>
      <c r="J2700" s="54">
        <f ca="1">VLOOKUP(CONCATENATE($F2700," ",$G2700),AllocFactorMatrix,(J$4+1),FALSE)*$E2703</f>
        <v>12647.382129922582</v>
      </c>
      <c r="K2700" s="54">
        <f ca="1">VLOOKUP(CONCATENATE($F2700," ",$G2700),AllocFactorMatrix,(K$4+1),FALSE)*$E2703</f>
        <v>38162.42252347694</v>
      </c>
      <c r="L2700" s="54">
        <f ca="1">VLOOKUP(CONCATENATE($F2700," ",$G2700),AllocFactorMatrix,(L$4+1),FALSE)*$E2703</f>
        <v>0</v>
      </c>
      <c r="M2700" s="54">
        <f ca="1">VLOOKUP(CONCATENATE($F2700," ",$G2700),AllocFactorMatrix,(M$4+1),FALSE)*$E2703</f>
        <v>0</v>
      </c>
      <c r="N2700" s="54">
        <f t="shared" ca="1" si="1357"/>
        <v>38162.42252347694</v>
      </c>
      <c r="O2700" s="54">
        <f ca="1">VLOOKUP(CONCATENATE($F2700," ",$G2700),AllocFactorMatrix,(O$4+1),FALSE)*$E2703</f>
        <v>24317.244169192032</v>
      </c>
      <c r="P2700" s="54">
        <f ca="1">VLOOKUP(CONCATENATE($F2700," ",$G2700),AllocFactorMatrix,(P$4+1),FALSE)*$E2703</f>
        <v>0</v>
      </c>
      <c r="Q2700" s="54">
        <f ca="1">VLOOKUP(CONCATENATE($F2700," ",$G2700),AllocFactorMatrix,(Q$4+1),FALSE)*$E2703</f>
        <v>0</v>
      </c>
      <c r="R2700" s="54">
        <f ca="1">VLOOKUP(CONCATENATE($F2700," ",$G2700),AllocFactorMatrix,(R$4+1),FALSE)*$E2703</f>
        <v>0</v>
      </c>
      <c r="S2700" s="54">
        <f t="shared" ca="1" si="1372"/>
        <v>24317.244169192032</v>
      </c>
      <c r="T2700" s="54">
        <f ca="1">VLOOKUP(CONCATENATE($F2700," ",$G2700),AllocFactorMatrix,(T$4+1),FALSE)*$E2703</f>
        <v>657.48726800522161</v>
      </c>
      <c r="U2700" s="54">
        <f ca="1">VLOOKUP(CONCATENATE($F2700," ",$G2700),AllocFactorMatrix,(U$4+1),FALSE)*$E2703</f>
        <v>0</v>
      </c>
      <c r="V2700" s="54">
        <f ca="1">VLOOKUP(CONCATENATE($F2700," ",$G2700),AllocFactorMatrix,(V$4+1),FALSE)*$E2703</f>
        <v>0</v>
      </c>
      <c r="W2700" s="54">
        <f ca="1">VLOOKUP(CONCATENATE($F2700," ",$G2700),AllocFactorMatrix,(W$4+1),FALSE)*$E2703</f>
        <v>0</v>
      </c>
      <c r="X2700" s="54">
        <f t="shared" ca="1" si="1373"/>
        <v>657.48726800522161</v>
      </c>
      <c r="Y2700" s="54">
        <f ca="1">VLOOKUP(CONCATENATE($F2700," ",$G2700),AllocFactorMatrix,(Y$4+1),FALSE)*$E2703</f>
        <v>8969.2718669474561</v>
      </c>
      <c r="Z2700" s="54">
        <f ca="1">VLOOKUP(CONCATENATE($F2700," ",$G2700),AllocFactorMatrix,(Z$4+1),FALSE)*$E2703</f>
        <v>0</v>
      </c>
      <c r="AA2700" s="54">
        <f t="shared" ca="1" si="1358"/>
        <v>8969.2718669474561</v>
      </c>
      <c r="AB2700" s="54">
        <f ca="1">VLOOKUP(CONCATENATE($F2700," ",$G2700),AllocFactorMatrix,(AB$4+1),FALSE)*$E2703</f>
        <v>93.074422694024079</v>
      </c>
      <c r="AC2700" s="54">
        <f ca="1">VLOOKUP(CONCATENATE($F2700," ",$G2700),AllocFactorMatrix,(AC$4+1),FALSE)*$E2703</f>
        <v>3160.2346290109417</v>
      </c>
      <c r="AD2700" s="54">
        <f ca="1">VLOOKUP(CONCATENATE($F2700," ",$G2700),AllocFactorMatrix,(AD$4+1),FALSE)*$E2703</f>
        <v>514.05719611007146</v>
      </c>
    </row>
    <row r="2701" spans="1:30" s="51" customFormat="1" hidden="1" outlineLevel="1">
      <c r="A2701" s="56"/>
      <c r="B2701" s="112"/>
      <c r="C2701" s="55"/>
      <c r="D2701" s="55"/>
      <c r="F2701" s="52" t="str">
        <f>F2703</f>
        <v>RB_GUP</v>
      </c>
      <c r="G2701" s="55" t="str">
        <f>$G$13</f>
        <v>ENERGY</v>
      </c>
      <c r="H2701" s="53">
        <f t="shared" ca="1" si="1356"/>
        <v>10784.306176889695</v>
      </c>
      <c r="I2701" s="54">
        <f ca="1">VLOOKUP(CONCATENATE($F2701," ",$G2701),AllocFactorMatrix,(I$4+1),FALSE)*$E2703</f>
        <v>4046.5638108603612</v>
      </c>
      <c r="J2701" s="54">
        <f ca="1">VLOOKUP(CONCATENATE($F2701," ",$G2701),AllocFactorMatrix,(J$4+1),FALSE)*$E2703</f>
        <v>262.24348300845998</v>
      </c>
      <c r="K2701" s="54">
        <f ca="1">VLOOKUP(CONCATENATE($F2701," ",$G2701),AllocFactorMatrix,(K$4+1),FALSE)*$E2703</f>
        <v>879.85531366536077</v>
      </c>
      <c r="L2701" s="54">
        <f ca="1">VLOOKUP(CONCATENATE($F2701," ",$G2701),AllocFactorMatrix,(L$4+1),FALSE)*$E2703</f>
        <v>27.963799345212639</v>
      </c>
      <c r="M2701" s="54">
        <f ca="1">VLOOKUP(CONCATENATE($F2701," ",$G2701),AllocFactorMatrix,(M$4+1),FALSE)*$E2703</f>
        <v>2.5779353969427619</v>
      </c>
      <c r="N2701" s="54">
        <f t="shared" ca="1" si="1357"/>
        <v>910.39704840751619</v>
      </c>
      <c r="O2701" s="54">
        <f ca="1">VLOOKUP(CONCATENATE($F2701," ",$G2701),AllocFactorMatrix,(O$4+1),FALSE)*$E2703</f>
        <v>802.17636631762286</v>
      </c>
      <c r="P2701" s="54">
        <f ca="1">VLOOKUP(CONCATENATE($F2701," ",$G2701),AllocFactorMatrix,(P$4+1),FALSE)*$E2703</f>
        <v>148.70806310571695</v>
      </c>
      <c r="Q2701" s="54">
        <f ca="1">VLOOKUP(CONCATENATE($F2701," ",$G2701),AllocFactorMatrix,(Q$4+1),FALSE)*$E2703</f>
        <v>67.569137554528254</v>
      </c>
      <c r="R2701" s="54">
        <f ca="1">VLOOKUP(CONCATENATE($F2701," ",$G2701),AllocFactorMatrix,(R$4+1),FALSE)*$E2703</f>
        <v>3.1307577568851226</v>
      </c>
      <c r="S2701" s="54">
        <f t="shared" ca="1" si="1372"/>
        <v>1021.5843247347533</v>
      </c>
      <c r="T2701" s="54">
        <f ca="1">VLOOKUP(CONCATENATE($F2701," ",$G2701),AllocFactorMatrix,(T$4+1),FALSE)*$E2703</f>
        <v>30.740918478463268</v>
      </c>
      <c r="U2701" s="54">
        <f ca="1">VLOOKUP(CONCATENATE($F2701," ",$G2701),AllocFactorMatrix,(U$4+1),FALSE)*$E2703</f>
        <v>539.7644761385601</v>
      </c>
      <c r="V2701" s="54">
        <f ca="1">VLOOKUP(CONCATENATE($F2701," ",$G2701),AllocFactorMatrix,(V$4+1),FALSE)*$E2703</f>
        <v>3064.5585967124025</v>
      </c>
      <c r="W2701" s="54">
        <f ca="1">VLOOKUP(CONCATENATE($F2701," ",$G2701),AllocFactorMatrix,(W$4+1),FALSE)*$E2703</f>
        <v>581.41849075669313</v>
      </c>
      <c r="X2701" s="54">
        <f t="shared" ca="1" si="1373"/>
        <v>4216.4824820861186</v>
      </c>
      <c r="Y2701" s="54">
        <f ca="1">VLOOKUP(CONCATENATE($F2701," ",$G2701),AllocFactorMatrix,(Y$4+1),FALSE)*$E2703</f>
        <v>217.33375801434224</v>
      </c>
      <c r="Z2701" s="54">
        <f ca="1">VLOOKUP(CONCATENATE($F2701," ",$G2701),AllocFactorMatrix,(Z$4+1),FALSE)*$E2703</f>
        <v>3.5378471168896786</v>
      </c>
      <c r="AA2701" s="54">
        <f t="shared" ca="1" si="1358"/>
        <v>220.87160513123192</v>
      </c>
      <c r="AB2701" s="54">
        <f ca="1">VLOOKUP(CONCATENATE($F2701," ",$G2701),AllocFactorMatrix,(AB$4+1),FALSE)*$E2703</f>
        <v>3.9461838731051944</v>
      </c>
      <c r="AC2701" s="54">
        <f ca="1">VLOOKUP(CONCATENATE($F2701," ",$G2701),AllocFactorMatrix,(AC$4+1),FALSE)*$E2703</f>
        <v>85.330941995033825</v>
      </c>
      <c r="AD2701" s="54">
        <f ca="1">VLOOKUP(CONCATENATE($F2701," ",$G2701),AllocFactorMatrix,(AD$4+1),FALSE)*$E2703</f>
        <v>16.886296793116273</v>
      </c>
    </row>
    <row r="2702" spans="1:30" s="51" customFormat="1" hidden="1" outlineLevel="1">
      <c r="A2702" s="56"/>
      <c r="B2702" s="112"/>
      <c r="C2702" s="55"/>
      <c r="D2702" s="55"/>
      <c r="F2702" s="52" t="str">
        <f>F2703</f>
        <v>RB_GUP</v>
      </c>
      <c r="G2702" s="55" t="str">
        <f>$G$14</f>
        <v>CUSTOMER</v>
      </c>
      <c r="H2702" s="53">
        <f t="shared" ca="1" si="1356"/>
        <v>168898.52361186882</v>
      </c>
      <c r="I2702" s="54">
        <f ca="1">VLOOKUP(CONCATENATE($F2702," ",$G2702),AllocFactorMatrix,(I$4+1),FALSE)*$E2703</f>
        <v>78983.478355910556</v>
      </c>
      <c r="J2702" s="54">
        <f ca="1">VLOOKUP(CONCATENATE($F2702," ",$G2702),AllocFactorMatrix,(J$4+1),FALSE)*$E2703</f>
        <v>20692.363597180891</v>
      </c>
      <c r="K2702" s="54">
        <f ca="1">VLOOKUP(CONCATENATE($F2702," ",$G2702),AllocFactorMatrix,(K$4+1),FALSE)*$E2703</f>
        <v>5873.9689155950582</v>
      </c>
      <c r="L2702" s="54">
        <f ca="1">VLOOKUP(CONCATENATE($F2702," ",$G2702),AllocFactorMatrix,(L$4+1),FALSE)*$E2703</f>
        <v>1896.0846870057644</v>
      </c>
      <c r="M2702" s="54">
        <f ca="1">VLOOKUP(CONCATENATE($F2702," ",$G2702),AllocFactorMatrix,(M$4+1),FALSE)*$E2703</f>
        <v>307.7727293120758</v>
      </c>
      <c r="N2702" s="54">
        <f t="shared" ca="1" si="1357"/>
        <v>8077.8263319128991</v>
      </c>
      <c r="O2702" s="54">
        <f ca="1">VLOOKUP(CONCATENATE($F2702," ",$G2702),AllocFactorMatrix,(O$4+1),FALSE)*$E2703</f>
        <v>1666.946816576278</v>
      </c>
      <c r="P2702" s="54">
        <f ca="1">VLOOKUP(CONCATENATE($F2702," ",$G2702),AllocFactorMatrix,(P$4+1),FALSE)*$E2703</f>
        <v>493.6036590542119</v>
      </c>
      <c r="Q2702" s="54">
        <f ca="1">VLOOKUP(CONCATENATE($F2702," ",$G2702),AllocFactorMatrix,(Q$4+1),FALSE)*$E2703</f>
        <v>1072.2241091089431</v>
      </c>
      <c r="R2702" s="54">
        <f ca="1">VLOOKUP(CONCATENATE($F2702," ",$G2702),AllocFactorMatrix,(R$4+1),FALSE)*$E2703</f>
        <v>188.41544855526075</v>
      </c>
      <c r="S2702" s="54">
        <f t="shared" ca="1" si="1372"/>
        <v>3421.1900332946939</v>
      </c>
      <c r="T2702" s="54">
        <f ca="1">VLOOKUP(CONCATENATE($F2702," ",$G2702),AllocFactorMatrix,(T$4+1),FALSE)*$E2703</f>
        <v>11.473027091351055</v>
      </c>
      <c r="U2702" s="54">
        <f ca="1">VLOOKUP(CONCATENATE($F2702," ",$G2702),AllocFactorMatrix,(U$4+1),FALSE)*$E2703</f>
        <v>292.84471693630599</v>
      </c>
      <c r="V2702" s="54">
        <f ca="1">VLOOKUP(CONCATENATE($F2702," ",$G2702),AllocFactorMatrix,(V$4+1),FALSE)*$E2703</f>
        <v>1576.8198286777495</v>
      </c>
      <c r="W2702" s="54">
        <f ca="1">VLOOKUP(CONCATENATE($F2702," ",$G2702),AllocFactorMatrix,(W$4+1),FALSE)*$E2703</f>
        <v>282.62629596231733</v>
      </c>
      <c r="X2702" s="54">
        <f t="shared" ca="1" si="1373"/>
        <v>2163.7638686677237</v>
      </c>
      <c r="Y2702" s="54">
        <f ca="1">VLOOKUP(CONCATENATE($F2702," ",$G2702),AllocFactorMatrix,(Y$4+1),FALSE)*$E2703</f>
        <v>461.45313374363622</v>
      </c>
      <c r="Z2702" s="54">
        <f ca="1">VLOOKUP(CONCATENATE($F2702," ",$G2702),AllocFactorMatrix,(Z$4+1),FALSE)*$E2703</f>
        <v>8.3651697021109204</v>
      </c>
      <c r="AA2702" s="54">
        <f t="shared" ca="1" si="1358"/>
        <v>469.81830344574712</v>
      </c>
      <c r="AB2702" s="54">
        <f ca="1">VLOOKUP(CONCATENATE($F2702," ",$G2702),AllocFactorMatrix,(AB$4+1),FALSE)*$E2703</f>
        <v>8.662224345600066</v>
      </c>
      <c r="AC2702" s="54">
        <f ca="1">VLOOKUP(CONCATENATE($F2702," ",$G2702),AllocFactorMatrix,(AC$4+1),FALSE)*$E2703</f>
        <v>49072.544035619547</v>
      </c>
      <c r="AD2702" s="54">
        <f ca="1">VLOOKUP(CONCATENATE($F2702," ",$G2702),AllocFactorMatrix,(AD$4+1),FALSE)*$E2703</f>
        <v>6008.8768614912124</v>
      </c>
    </row>
    <row r="2703" spans="1:30" s="51" customFormat="1" collapsed="1">
      <c r="A2703" s="56"/>
      <c r="B2703" s="112"/>
      <c r="C2703" s="55"/>
      <c r="D2703" s="55" t="s">
        <v>460</v>
      </c>
      <c r="E2703" s="61">
        <v>3313757</v>
      </c>
      <c r="F2703" s="61" t="s">
        <v>74</v>
      </c>
      <c r="G2703" s="55" t="str">
        <f>$G$15</f>
        <v>TOTAL</v>
      </c>
      <c r="H2703" s="53">
        <f t="shared" ca="1" si="1356"/>
        <v>3313756.9999999991</v>
      </c>
      <c r="I2703" s="54">
        <f ca="1">VLOOKUP(CONCATENATE($F2703," ",$G2703),AllocFactorMatrix,(I$4+1),FALSE)*$E2703</f>
        <v>1915247.9586348101</v>
      </c>
      <c r="J2703" s="54">
        <f ca="1">VLOOKUP(CONCATENATE($F2703," ",$G2703),AllocFactorMatrix,(J$4+1),FALSE)*$E2703</f>
        <v>107653.06163653778</v>
      </c>
      <c r="K2703" s="54">
        <f ca="1">VLOOKUP(CONCATENATE($F2703," ",$G2703),AllocFactorMatrix,(K$4+1),FALSE)*$E2703</f>
        <v>303368.27768258995</v>
      </c>
      <c r="L2703" s="54">
        <f ca="1">VLOOKUP(CONCATENATE($F2703," ",$G2703),AllocFactorMatrix,(L$4+1),FALSE)*$E2703</f>
        <v>9310.0894956575721</v>
      </c>
      <c r="M2703" s="54">
        <f ca="1">VLOOKUP(CONCATENATE($F2703," ",$G2703),AllocFactorMatrix,(M$4+1),FALSE)*$E2703</f>
        <v>882.82802669468037</v>
      </c>
      <c r="N2703" s="54">
        <f t="shared" ca="1" si="1357"/>
        <v>313561.1952049422</v>
      </c>
      <c r="O2703" s="54">
        <f ca="1">VLOOKUP(CONCATENATE($F2703," ",$G2703),AllocFactorMatrix,(O$4+1),FALSE)*$E2703</f>
        <v>222445.38342294126</v>
      </c>
      <c r="P2703" s="54">
        <f ca="1">VLOOKUP(CONCATENATE($F2703," ",$G2703),AllocFactorMatrix,(P$4+1),FALSE)*$E2703</f>
        <v>36655.227628005196</v>
      </c>
      <c r="Q2703" s="54">
        <f ca="1">VLOOKUP(CONCATENATE($F2703," ",$G2703),AllocFactorMatrix,(Q$4+1),FALSE)*$E2703</f>
        <v>11783.89452009199</v>
      </c>
      <c r="R2703" s="54">
        <f ca="1">VLOOKUP(CONCATENATE($F2703," ",$G2703),AllocFactorMatrix,(R$4+1),FALSE)*$E2703</f>
        <v>488.47089366690517</v>
      </c>
      <c r="S2703" s="54">
        <f t="shared" ca="1" si="1372"/>
        <v>271372.97646470537</v>
      </c>
      <c r="T2703" s="54">
        <f ca="1">VLOOKUP(CONCATENATE($F2703," ",$G2703),AllocFactorMatrix,(T$4+1),FALSE)*$E2703</f>
        <v>7316.5980275133898</v>
      </c>
      <c r="U2703" s="54">
        <f ca="1">VLOOKUP(CONCATENATE($F2703," ",$G2703),AllocFactorMatrix,(U$4+1),FALSE)*$E2703</f>
        <v>107474.92201970211</v>
      </c>
      <c r="V2703" s="54">
        <f ca="1">VLOOKUP(CONCATENATE($F2703," ",$G2703),AllocFactorMatrix,(V$4+1),FALSE)*$E2703</f>
        <v>405475.05926464975</v>
      </c>
      <c r="W2703" s="54">
        <f ca="1">VLOOKUP(CONCATENATE($F2703," ",$G2703),AllocFactorMatrix,(W$4+1),FALSE)*$E2703</f>
        <v>55365.776758755252</v>
      </c>
      <c r="X2703" s="54">
        <f t="shared" ca="1" si="1373"/>
        <v>575632.35607062047</v>
      </c>
      <c r="Y2703" s="54">
        <f ca="1">VLOOKUP(CONCATENATE($F2703," ",$G2703),AllocFactorMatrix,(Y$4+1),FALSE)*$E2703</f>
        <v>68340.358762419448</v>
      </c>
      <c r="Z2703" s="54">
        <f ca="1">VLOOKUP(CONCATENATE($F2703," ",$G2703),AllocFactorMatrix,(Z$4+1),FALSE)*$E2703</f>
        <v>1090.8137082681073</v>
      </c>
      <c r="AA2703" s="54">
        <f t="shared" ca="1" si="1358"/>
        <v>69431.172470687554</v>
      </c>
      <c r="AB2703" s="54">
        <f ca="1">VLOOKUP(CONCATENATE($F2703," ",$G2703),AllocFactorMatrix,(AB$4+1),FALSE)*$E2703</f>
        <v>848.25157254907685</v>
      </c>
      <c r="AC2703" s="54">
        <f ca="1">VLOOKUP(CONCATENATE($F2703," ",$G2703),AllocFactorMatrix,(AC$4+1),FALSE)*$E2703</f>
        <v>53265.895368086043</v>
      </c>
      <c r="AD2703" s="54">
        <f ca="1">VLOOKUP(CONCATENATE($F2703," ",$G2703),AllocFactorMatrix,(AD$4+1),FALSE)*$E2703</f>
        <v>6744.1325770612675</v>
      </c>
    </row>
    <row r="2704" spans="1:30" hidden="1" outlineLevel="1">
      <c r="D2704" s="7"/>
      <c r="E2704" s="51"/>
      <c r="F2704" s="52" t="str">
        <f>F2711</f>
        <v>REV</v>
      </c>
      <c r="G2704" s="55" t="str">
        <f>$G$8</f>
        <v>PRODUCTION</v>
      </c>
      <c r="H2704" s="4">
        <f t="shared" ref="H2704:H2711" ca="1" si="1374">SUBTOTAL(9,I2704:AD2704)</f>
        <v>322258.85016982729</v>
      </c>
      <c r="I2704" s="5">
        <f ca="1">VLOOKUP(CONCATENATE($F2704," ",$G2704),AllocFactorMatrix,(I$4+1),FALSE)*$E2711</f>
        <v>149631.50592409706</v>
      </c>
      <c r="J2704" s="5">
        <f ca="1">VLOOKUP(CONCATENATE($F2704," ",$G2704),AllocFactorMatrix,(J$4+1),FALSE)*$E2711</f>
        <v>10297.744420650341</v>
      </c>
      <c r="K2704" s="5">
        <f ca="1">VLOOKUP(CONCATENATE($F2704," ",$G2704),AllocFactorMatrix,(K$4+1),FALSE)*$E2711</f>
        <v>32879.157953101923</v>
      </c>
      <c r="L2704" s="5">
        <f ca="1">VLOOKUP(CONCATENATE($F2704," ",$G2704),AllocFactorMatrix,(L$4+1),FALSE)*$E2711</f>
        <v>836.93231473260914</v>
      </c>
      <c r="M2704" s="5">
        <f ca="1">VLOOKUP(CONCATENATE($F2704," ",$G2704),AllocFactorMatrix,(M$4+1),FALSE)*$E2711</f>
        <v>97.243967539913413</v>
      </c>
      <c r="N2704" s="5">
        <f t="shared" ref="N2704:N2711" ca="1" si="1375">SUBTOTAL(9,K2704:M2704)</f>
        <v>33813.334235374445</v>
      </c>
      <c r="O2704" s="5">
        <f ca="1">VLOOKUP(CONCATENATE($F2704," ",$G2704),AllocFactorMatrix,(O$4+1),FALSE)*$E2711</f>
        <v>25139.433781704291</v>
      </c>
      <c r="P2704" s="5">
        <f ca="1">VLOOKUP(CONCATENATE($F2704," ",$G2704),AllocFactorMatrix,(P$4+1),FALSE)*$E2711</f>
        <v>4822.8574470489375</v>
      </c>
      <c r="Q2704" s="5">
        <f ca="1">VLOOKUP(CONCATENATE($F2704," ",$G2704),AllocFactorMatrix,(Q$4+1),FALSE)*$E2711</f>
        <v>1937.5205056201453</v>
      </c>
      <c r="R2704" s="5">
        <f ca="1">VLOOKUP(CONCATENATE($F2704," ",$G2704),AllocFactorMatrix,(R$4+1),FALSE)*$E2711</f>
        <v>56.695254849934585</v>
      </c>
      <c r="S2704" s="5">
        <f ca="1">SUBTOTAL(9,O2704:R2704)</f>
        <v>31956.506989223308</v>
      </c>
      <c r="T2704" s="5">
        <f ca="1">VLOOKUP(CONCATENATE($F2704," ",$G2704),AllocFactorMatrix,(T$4+1),FALSE)*$E2711</f>
        <v>689.07234323286241</v>
      </c>
      <c r="U2704" s="5">
        <f ca="1">VLOOKUP(CONCATENATE($F2704," ",$G2704),AllocFactorMatrix,(U$4+1),FALSE)*$E2711</f>
        <v>12049.843369145892</v>
      </c>
      <c r="V2704" s="5">
        <f ca="1">VLOOKUP(CONCATENATE($F2704," ",$G2704),AllocFactorMatrix,(V$4+1),FALSE)*$E2711</f>
        <v>66992.271341352243</v>
      </c>
      <c r="W2704" s="5">
        <f ca="1">VLOOKUP(CONCATENATE($F2704," ",$G2704),AllocFactorMatrix,(W$4+1),FALSE)*$E2711</f>
        <v>9633.7876469459879</v>
      </c>
      <c r="X2704" s="5">
        <f ca="1">SUBTOTAL(9,T2704:W2704)</f>
        <v>89364.97470067699</v>
      </c>
      <c r="Y2704" s="5">
        <f ca="1">VLOOKUP(CONCATENATE($F2704," ",$G2704),AllocFactorMatrix,(Y$4+1),FALSE)*$E2711</f>
        <v>6970.684203799764</v>
      </c>
      <c r="Z2704" s="5">
        <f ca="1">VLOOKUP(CONCATENATE($F2704," ",$G2704),AllocFactorMatrix,(Z$4+1),FALSE)*$E2711</f>
        <v>121.04294301344572</v>
      </c>
      <c r="AA2704" s="5">
        <f t="shared" ref="AA2704:AA2711" ca="1" si="1376">SUBTOTAL(9,Y2704:Z2704)</f>
        <v>7091.7271468132094</v>
      </c>
      <c r="AB2704" s="5">
        <f ca="1">VLOOKUP(CONCATENATE($F2704," ",$G2704),AllocFactorMatrix,(AB$4+1),FALSE)*$E2711</f>
        <v>103.05675299195036</v>
      </c>
      <c r="AC2704" s="5">
        <f ca="1">VLOOKUP(CONCATENATE($F2704," ",$G2704),AllocFactorMatrix,(AC$4+1),FALSE)*$E2711</f>
        <v>0</v>
      </c>
      <c r="AD2704" s="5">
        <f ca="1">VLOOKUP(CONCATENATE($F2704," ",$G2704),AllocFactorMatrix,(AD$4+1),FALSE)*$E2711</f>
        <v>0</v>
      </c>
    </row>
    <row r="2705" spans="4:30" hidden="1" outlineLevel="1">
      <c r="D2705" s="7"/>
      <c r="E2705" s="51"/>
      <c r="F2705" s="52" t="str">
        <f>F2711</f>
        <v>REV</v>
      </c>
      <c r="G2705" s="55" t="str">
        <f>$G$9</f>
        <v>BULKTRAN</v>
      </c>
      <c r="H2705" s="4">
        <f t="shared" ca="1" si="1374"/>
        <v>58146.107598713039</v>
      </c>
      <c r="I2705" s="5">
        <f ca="1">VLOOKUP(CONCATENATE($F2705," ",$G2705),AllocFactorMatrix,(I$4+1),FALSE)*$E2711</f>
        <v>15933.513484810817</v>
      </c>
      <c r="J2705" s="5">
        <f ca="1">VLOOKUP(CONCATENATE($F2705," ",$G2705),AllocFactorMatrix,(J$4+1),FALSE)*$E2711</f>
        <v>2295.6810364000085</v>
      </c>
      <c r="K2705" s="5">
        <f ca="1">VLOOKUP(CONCATENATE($F2705," ",$G2705),AllocFactorMatrix,(K$4+1),FALSE)*$E2711</f>
        <v>7661.721270000583</v>
      </c>
      <c r="L2705" s="5">
        <f ca="1">VLOOKUP(CONCATENATE($F2705," ",$G2705),AllocFactorMatrix,(L$4+1),FALSE)*$E2711</f>
        <v>251.78527545716841</v>
      </c>
      <c r="M2705" s="5">
        <f ca="1">VLOOKUP(CONCATENATE($F2705," ",$G2705),AllocFactorMatrix,(M$4+1),FALSE)*$E2711</f>
        <v>51.932238710829537</v>
      </c>
      <c r="N2705" s="5">
        <f t="shared" ca="1" si="1375"/>
        <v>7965.4387841685812</v>
      </c>
      <c r="O2705" s="5">
        <f ca="1">VLOOKUP(CONCATENATE($F2705," ",$G2705),AllocFactorMatrix,(O$4+1),FALSE)*$E2711</f>
        <v>5818.6586147032531</v>
      </c>
      <c r="P2705" s="5">
        <f ca="1">VLOOKUP(CONCATENATE($F2705," ",$G2705),AllocFactorMatrix,(P$4+1),FALSE)*$E2711</f>
        <v>1187.9808548599617</v>
      </c>
      <c r="Q2705" s="5">
        <f ca="1">VLOOKUP(CONCATENATE($F2705," ",$G2705),AllocFactorMatrix,(Q$4+1),FALSE)*$E2711</f>
        <v>563.23892229590876</v>
      </c>
      <c r="R2705" s="5">
        <f ca="1">VLOOKUP(CONCATENATE($F2705," ",$G2705),AllocFactorMatrix,(R$4+1),FALSE)*$E2711</f>
        <v>34.596180284779521</v>
      </c>
      <c r="S2705" s="5">
        <f t="shared" ref="S2705:S2711" ca="1" si="1377">SUBTOTAL(9,O2705:R2705)</f>
        <v>7604.474572143904</v>
      </c>
      <c r="T2705" s="5">
        <f ca="1">VLOOKUP(CONCATENATE($F2705," ",$G2705),AllocFactorMatrix,(T$4+1),FALSE)*$E2711</f>
        <v>140.98525726240283</v>
      </c>
      <c r="U2705" s="5">
        <f ca="1">VLOOKUP(CONCATENATE($F2705," ",$G2705),AllocFactorMatrix,(U$4+1),FALSE)*$E2711</f>
        <v>2937.7313722450913</v>
      </c>
      <c r="V2705" s="5">
        <f ca="1">VLOOKUP(CONCATENATE($F2705," ",$G2705),AllocFactorMatrix,(V$4+1),FALSE)*$E2711</f>
        <v>16384.844340031163</v>
      </c>
      <c r="W2705" s="5">
        <f ca="1">VLOOKUP(CONCATENATE($F2705," ",$G2705),AllocFactorMatrix,(W$4+1),FALSE)*$E2711</f>
        <v>3266.3993797741205</v>
      </c>
      <c r="X2705" s="5">
        <f t="shared" ref="X2705:X2711" ca="1" si="1378">SUBTOTAL(9,T2705:W2705)</f>
        <v>22729.960349312776</v>
      </c>
      <c r="Y2705" s="5">
        <f ca="1">VLOOKUP(CONCATENATE($F2705," ",$G2705),AllocFactorMatrix,(Y$4+1),FALSE)*$E2711</f>
        <v>1567.4093068757547</v>
      </c>
      <c r="Z2705" s="5">
        <f ca="1">VLOOKUP(CONCATENATE($F2705," ",$G2705),AllocFactorMatrix,(Z$4+1),FALSE)*$E2711</f>
        <v>18.322779630017557</v>
      </c>
      <c r="AA2705" s="5">
        <f t="shared" ca="1" si="1376"/>
        <v>1585.7320865057723</v>
      </c>
      <c r="AB2705" s="5">
        <f ca="1">VLOOKUP(CONCATENATE($F2705," ",$G2705),AllocFactorMatrix,(AB$4+1),FALSE)*$E2711</f>
        <v>31.30728537117373</v>
      </c>
      <c r="AC2705" s="5">
        <f ca="1">VLOOKUP(CONCATENATE($F2705," ",$G2705),AllocFactorMatrix,(AC$4+1),FALSE)*$E2711</f>
        <v>0</v>
      </c>
      <c r="AD2705" s="5">
        <f ca="1">VLOOKUP(CONCATENATE($F2705," ",$G2705),AllocFactorMatrix,(AD$4+1),FALSE)*$E2711</f>
        <v>0</v>
      </c>
    </row>
    <row r="2706" spans="4:30" hidden="1" outlineLevel="1">
      <c r="D2706" s="7"/>
      <c r="E2706" s="51"/>
      <c r="F2706" s="52" t="str">
        <f>F2711</f>
        <v>REV</v>
      </c>
      <c r="G2706" s="55" t="str">
        <f>$G$10</f>
        <v>SUBTRAN</v>
      </c>
      <c r="H2706" s="4">
        <f t="shared" ca="1" si="1374"/>
        <v>12926.250339608077</v>
      </c>
      <c r="I2706" s="5">
        <f ca="1">VLOOKUP(CONCATENATE($F2706," ",$G2706),AllocFactorMatrix,(I$4+1),FALSE)*$E2711</f>
        <v>3658.7438977708316</v>
      </c>
      <c r="J2706" s="5">
        <f ca="1">VLOOKUP(CONCATENATE($F2706," ",$G2706),AllocFactorMatrix,(J$4+1),FALSE)*$E2711</f>
        <v>481.50856761819159</v>
      </c>
      <c r="K2706" s="5">
        <f ca="1">VLOOKUP(CONCATENATE($F2706," ",$G2706),AllocFactorMatrix,(K$4+1),FALSE)*$E2711</f>
        <v>1602.176230724157</v>
      </c>
      <c r="L2706" s="5">
        <f ca="1">VLOOKUP(CONCATENATE($F2706," ",$G2706),AllocFactorMatrix,(L$4+1),FALSE)*$E2711</f>
        <v>51.455019839191877</v>
      </c>
      <c r="M2706" s="5">
        <f ca="1">VLOOKUP(CONCATENATE($F2706," ",$G2706),AllocFactorMatrix,(M$4+1),FALSE)*$E2711</f>
        <v>16.208271978046678</v>
      </c>
      <c r="N2706" s="5">
        <f t="shared" ca="1" si="1375"/>
        <v>1669.8395225413956</v>
      </c>
      <c r="O2706" s="5">
        <f ca="1">VLOOKUP(CONCATENATE($F2706," ",$G2706),AllocFactorMatrix,(O$4+1),FALSE)*$E2711</f>
        <v>1209.7240445644925</v>
      </c>
      <c r="P2706" s="5">
        <f ca="1">VLOOKUP(CONCATENATE($F2706," ",$G2706),AllocFactorMatrix,(P$4+1),FALSE)*$E2711</f>
        <v>245.39629173378137</v>
      </c>
      <c r="Q2706" s="5">
        <f ca="1">VLOOKUP(CONCATENATE($F2706," ",$G2706),AllocFactorMatrix,(Q$4+1),FALSE)*$E2711</f>
        <v>152.68531677234958</v>
      </c>
      <c r="R2706" s="5">
        <f ca="1">VLOOKUP(CONCATENATE($F2706," ",$G2706),AllocFactorMatrix,(R$4+1),FALSE)*$E2711</f>
        <v>0</v>
      </c>
      <c r="S2706" s="5">
        <f t="shared" ca="1" si="1377"/>
        <v>1607.8056530706233</v>
      </c>
      <c r="T2706" s="5">
        <f ca="1">VLOOKUP(CONCATENATE($F2706," ",$G2706),AllocFactorMatrix,(T$4+1),FALSE)*$E2711</f>
        <v>29.802693478519394</v>
      </c>
      <c r="U2706" s="5">
        <f ca="1">VLOOKUP(CONCATENATE($F2706," ",$G2706),AllocFactorMatrix,(U$4+1),FALSE)*$E2711</f>
        <v>613.74275229834552</v>
      </c>
      <c r="V2706" s="5">
        <f ca="1">VLOOKUP(CONCATENATE($F2706," ",$G2706),AllocFactorMatrix,(V$4+1),FALSE)*$E2711</f>
        <v>4503.3307953250132</v>
      </c>
      <c r="W2706" s="5">
        <f ca="1">VLOOKUP(CONCATENATE($F2706," ",$G2706),AllocFactorMatrix,(W$4+1),FALSE)*$E2711</f>
        <v>0</v>
      </c>
      <c r="X2706" s="5">
        <f t="shared" ca="1" si="1378"/>
        <v>5146.8762411018779</v>
      </c>
      <c r="Y2706" s="5">
        <f ca="1">VLOOKUP(CONCATENATE($F2706," ",$G2706),AllocFactorMatrix,(Y$4+1),FALSE)*$E2711</f>
        <v>321.150842493337</v>
      </c>
      <c r="Z2706" s="5">
        <f ca="1">VLOOKUP(CONCATENATE($F2706," ",$G2706),AllocFactorMatrix,(Z$4+1),FALSE)*$E2711</f>
        <v>3.8067278010353904</v>
      </c>
      <c r="AA2706" s="5">
        <f t="shared" ca="1" si="1376"/>
        <v>324.95757029437237</v>
      </c>
      <c r="AB2706" s="5">
        <f ca="1">VLOOKUP(CONCATENATE($F2706," ",$G2706),AllocFactorMatrix,(AB$4+1),FALSE)*$E2711</f>
        <v>6.5010121731426986</v>
      </c>
      <c r="AC2706" s="5">
        <f ca="1">VLOOKUP(CONCATENATE($F2706," ",$G2706),AllocFactorMatrix,(AC$4+1),FALSE)*$E2711</f>
        <v>24.579759654947551</v>
      </c>
      <c r="AD2706" s="5">
        <f ca="1">VLOOKUP(CONCATENATE($F2706," ",$G2706),AllocFactorMatrix,(AD$4+1),FALSE)*$E2711</f>
        <v>5.4381153826956652</v>
      </c>
    </row>
    <row r="2707" spans="4:30" hidden="1" outlineLevel="1">
      <c r="D2707" s="7"/>
      <c r="E2707" s="51"/>
      <c r="F2707" s="52" t="str">
        <f>F2711</f>
        <v>REV</v>
      </c>
      <c r="G2707" s="55" t="str">
        <f>$G$11</f>
        <v>DISTPRI</v>
      </c>
      <c r="H2707" s="4">
        <f t="shared" ca="1" si="1374"/>
        <v>113117.35411151209</v>
      </c>
      <c r="I2707" s="5">
        <f ca="1">VLOOKUP(CONCATENATE($F2707," ",$G2707),AllocFactorMatrix,(I$4+1),FALSE)*$E2711</f>
        <v>63287.328268641519</v>
      </c>
      <c r="J2707" s="5">
        <f ca="1">VLOOKUP(CONCATENATE($F2707," ",$G2707),AllocFactorMatrix,(J$4+1),FALSE)*$E2711</f>
        <v>5059.6479971326171</v>
      </c>
      <c r="K2707" s="5">
        <f ca="1">VLOOKUP(CONCATENATE($F2707," ",$G2707),AllocFactorMatrix,(K$4+1),FALSE)*$E2711</f>
        <v>17329.940636092855</v>
      </c>
      <c r="L2707" s="5">
        <f ca="1">VLOOKUP(CONCATENATE($F2707," ",$G2707),AllocFactorMatrix,(L$4+1),FALSE)*$E2711</f>
        <v>536.31612723140563</v>
      </c>
      <c r="M2707" s="5">
        <f ca="1">VLOOKUP(CONCATENATE($F2707," ",$G2707),AllocFactorMatrix,(M$4+1),FALSE)*$E2711</f>
        <v>0</v>
      </c>
      <c r="N2707" s="5">
        <f t="shared" ca="1" si="1375"/>
        <v>17866.256763324262</v>
      </c>
      <c r="O2707" s="5">
        <f ca="1">VLOOKUP(CONCATENATE($F2707," ",$G2707),AllocFactorMatrix,(O$4+1),FALSE)*$E2711</f>
        <v>13036.909484096061</v>
      </c>
      <c r="P2707" s="5">
        <f ca="1">VLOOKUP(CONCATENATE($F2707," ",$G2707),AllocFactorMatrix,(P$4+1),FALSE)*$E2711</f>
        <v>2586.8277061181739</v>
      </c>
      <c r="Q2707" s="5">
        <f ca="1">VLOOKUP(CONCATENATE($F2707," ",$G2707),AllocFactorMatrix,(Q$4+1),FALSE)*$E2711</f>
        <v>0</v>
      </c>
      <c r="R2707" s="5">
        <f ca="1">VLOOKUP(CONCATENATE($F2707," ",$G2707),AllocFactorMatrix,(R$4+1),FALSE)*$E2711</f>
        <v>0</v>
      </c>
      <c r="S2707" s="5">
        <f t="shared" ca="1" si="1377"/>
        <v>15623.737190214235</v>
      </c>
      <c r="T2707" s="5">
        <f ca="1">VLOOKUP(CONCATENATE($F2707," ",$G2707),AllocFactorMatrix,(T$4+1),FALSE)*$E2711</f>
        <v>375.64506614506661</v>
      </c>
      <c r="U2707" s="5">
        <f ca="1">VLOOKUP(CONCATENATE($F2707," ",$G2707),AllocFactorMatrix,(U$4+1),FALSE)*$E2711</f>
        <v>6880.541353972365</v>
      </c>
      <c r="V2707" s="5">
        <f ca="1">VLOOKUP(CONCATENATE($F2707," ",$G2707),AllocFactorMatrix,(V$4+1),FALSE)*$E2711</f>
        <v>0</v>
      </c>
      <c r="W2707" s="5">
        <f ca="1">VLOOKUP(CONCATENATE($F2707," ",$G2707),AllocFactorMatrix,(W$4+1),FALSE)*$E2711</f>
        <v>0</v>
      </c>
      <c r="X2707" s="5">
        <f t="shared" ca="1" si="1378"/>
        <v>7256.1864201174312</v>
      </c>
      <c r="Y2707" s="5">
        <f ca="1">VLOOKUP(CONCATENATE($F2707," ",$G2707),AllocFactorMatrix,(Y$4+1),FALSE)*$E2711</f>
        <v>3616.6359516799184</v>
      </c>
      <c r="Z2707" s="5">
        <f ca="1">VLOOKUP(CONCATENATE($F2707," ",$G2707),AllocFactorMatrix,(Z$4+1),FALSE)*$E2711</f>
        <v>49.736405516576184</v>
      </c>
      <c r="AA2707" s="5">
        <f t="shared" ca="1" si="1376"/>
        <v>3666.3723571964947</v>
      </c>
      <c r="AB2707" s="5">
        <f ca="1">VLOOKUP(CONCATENATE($F2707," ",$G2707),AllocFactorMatrix,(AB$4+1),FALSE)*$E2711</f>
        <v>64.358402524498729</v>
      </c>
      <c r="AC2707" s="5">
        <f ca="1">VLOOKUP(CONCATENATE($F2707," ",$G2707),AllocFactorMatrix,(AC$4+1),FALSE)*$E2711</f>
        <v>241.5322362134838</v>
      </c>
      <c r="AD2707" s="5">
        <f ca="1">VLOOKUP(CONCATENATE($F2707," ",$G2707),AllocFactorMatrix,(AD$4+1),FALSE)*$E2711</f>
        <v>51.934476147555031</v>
      </c>
    </row>
    <row r="2708" spans="4:30" hidden="1" outlineLevel="1">
      <c r="D2708" s="7"/>
      <c r="E2708" s="51"/>
      <c r="F2708" s="52" t="str">
        <f>F2711</f>
        <v>REV</v>
      </c>
      <c r="G2708" s="55" t="str">
        <f>$G$12</f>
        <v>DISTSEC</v>
      </c>
      <c r="H2708" s="4">
        <f t="shared" ca="1" si="1374"/>
        <v>49769.133833657666</v>
      </c>
      <c r="I2708" s="5">
        <f ca="1">VLOOKUP(CONCATENATE($F2708," ",$G2708),AllocFactorMatrix,(I$4+1),FALSE)*$E2711</f>
        <v>31530.261267089994</v>
      </c>
      <c r="J2708" s="5">
        <f ca="1">VLOOKUP(CONCATENATE($F2708," ",$G2708),AllocFactorMatrix,(J$4+1),FALSE)*$E2711</f>
        <v>2734.4622995342397</v>
      </c>
      <c r="K2708" s="5">
        <f ca="1">VLOOKUP(CONCATENATE($F2708," ",$G2708),AllocFactorMatrix,(K$4+1),FALSE)*$E2711</f>
        <v>7747.0346304274281</v>
      </c>
      <c r="L2708" s="5">
        <f ca="1">VLOOKUP(CONCATENATE($F2708," ",$G2708),AllocFactorMatrix,(L$4+1),FALSE)*$E2711</f>
        <v>0</v>
      </c>
      <c r="M2708" s="5">
        <f ca="1">VLOOKUP(CONCATENATE($F2708," ",$G2708),AllocFactorMatrix,(M$4+1),FALSE)*$E2711</f>
        <v>0</v>
      </c>
      <c r="N2708" s="5">
        <f t="shared" ca="1" si="1375"/>
        <v>7747.0346304274281</v>
      </c>
      <c r="O2708" s="5">
        <f ca="1">VLOOKUP(CONCATENATE($F2708," ",$G2708),AllocFactorMatrix,(O$4+1),FALSE)*$E2711</f>
        <v>4948.9897584787232</v>
      </c>
      <c r="P2708" s="5">
        <f ca="1">VLOOKUP(CONCATENATE($F2708," ",$G2708),AllocFactorMatrix,(P$4+1),FALSE)*$E2711</f>
        <v>0</v>
      </c>
      <c r="Q2708" s="5">
        <f ca="1">VLOOKUP(CONCATENATE($F2708," ",$G2708),AllocFactorMatrix,(Q$4+1),FALSE)*$E2711</f>
        <v>0</v>
      </c>
      <c r="R2708" s="5">
        <f ca="1">VLOOKUP(CONCATENATE($F2708," ",$G2708),AllocFactorMatrix,(R$4+1),FALSE)*$E2711</f>
        <v>0</v>
      </c>
      <c r="S2708" s="5">
        <f t="shared" ca="1" si="1377"/>
        <v>4948.9897584787232</v>
      </c>
      <c r="T2708" s="5">
        <f ca="1">VLOOKUP(CONCATENATE($F2708," ",$G2708),AllocFactorMatrix,(T$4+1),FALSE)*$E2711</f>
        <v>106.16480040794859</v>
      </c>
      <c r="U2708" s="5">
        <f ca="1">VLOOKUP(CONCATENATE($F2708," ",$G2708),AllocFactorMatrix,(U$4+1),FALSE)*$E2711</f>
        <v>0</v>
      </c>
      <c r="V2708" s="5">
        <f ca="1">VLOOKUP(CONCATENATE($F2708," ",$G2708),AllocFactorMatrix,(V$4+1),FALSE)*$E2711</f>
        <v>0</v>
      </c>
      <c r="W2708" s="5">
        <f ca="1">VLOOKUP(CONCATENATE($F2708," ",$G2708),AllocFactorMatrix,(W$4+1),FALSE)*$E2711</f>
        <v>0</v>
      </c>
      <c r="X2708" s="5">
        <f t="shared" ca="1" si="1378"/>
        <v>106.16480040794859</v>
      </c>
      <c r="Y2708" s="5">
        <f ca="1">VLOOKUP(CONCATENATE($F2708," ",$G2708),AllocFactorMatrix,(Y$4+1),FALSE)*$E2711</f>
        <v>1669.4226908411956</v>
      </c>
      <c r="Z2708" s="5">
        <f ca="1">VLOOKUP(CONCATENATE($F2708," ",$G2708),AllocFactorMatrix,(Z$4+1),FALSE)*$E2711</f>
        <v>0</v>
      </c>
      <c r="AA2708" s="5">
        <f t="shared" ca="1" si="1376"/>
        <v>1669.4226908411956</v>
      </c>
      <c r="AB2708" s="5">
        <f ca="1">VLOOKUP(CONCATENATE($F2708," ",$G2708),AllocFactorMatrix,(AB$4+1),FALSE)*$E2711</f>
        <v>23.288961591069615</v>
      </c>
      <c r="AC2708" s="5">
        <f ca="1">VLOOKUP(CONCATENATE($F2708," ",$G2708),AllocFactorMatrix,(AC$4+1),FALSE)*$E2711</f>
        <v>867.94963200228483</v>
      </c>
      <c r="AD2708" s="5">
        <f ca="1">VLOOKUP(CONCATENATE($F2708," ",$G2708),AllocFactorMatrix,(AD$4+1),FALSE)*$E2711</f>
        <v>141.55979328477943</v>
      </c>
    </row>
    <row r="2709" spans="4:30" hidden="1" outlineLevel="1">
      <c r="D2709" s="7"/>
      <c r="E2709" s="51"/>
      <c r="F2709" s="52" t="str">
        <f>F2711</f>
        <v>REV</v>
      </c>
      <c r="G2709" s="55" t="str">
        <f>$G$13</f>
        <v>ENERGY</v>
      </c>
      <c r="H2709" s="4">
        <f t="shared" ca="1" si="1374"/>
        <v>418387.39539132849</v>
      </c>
      <c r="I2709" s="5">
        <f ca="1">VLOOKUP(CONCATENATE($F2709," ",$G2709),AllocFactorMatrix,(I$4+1),FALSE)*$E2711</f>
        <v>159043.99385928269</v>
      </c>
      <c r="J2709" s="5">
        <f ca="1">VLOOKUP(CONCATENATE($F2709," ",$G2709),AllocFactorMatrix,(J$4+1),FALSE)*$E2711</f>
        <v>10186.56379797079</v>
      </c>
      <c r="K2709" s="5">
        <f ca="1">VLOOKUP(CONCATENATE($F2709," ",$G2709),AllocFactorMatrix,(K$4+1),FALSE)*$E2711</f>
        <v>34126.04677932123</v>
      </c>
      <c r="L2709" s="5">
        <f ca="1">VLOOKUP(CONCATENATE($F2709," ",$G2709),AllocFactorMatrix,(L$4+1),FALSE)*$E2711</f>
        <v>995.40950724914558</v>
      </c>
      <c r="M2709" s="5">
        <f ca="1">VLOOKUP(CONCATENATE($F2709," ",$G2709),AllocFactorMatrix,(M$4+1),FALSE)*$E2711</f>
        <v>55.779993531748602</v>
      </c>
      <c r="N2709" s="5">
        <f t="shared" ca="1" si="1375"/>
        <v>35177.236280102123</v>
      </c>
      <c r="O2709" s="5">
        <f ca="1">VLOOKUP(CONCATENATE($F2709," ",$G2709),AllocFactorMatrix,(O$4+1),FALSE)*$E2711</f>
        <v>31488.600495641436</v>
      </c>
      <c r="P2709" s="5">
        <f ca="1">VLOOKUP(CONCATENATE($F2709," ",$G2709),AllocFactorMatrix,(P$4+1),FALSE)*$E2711</f>
        <v>5953.3940666233311</v>
      </c>
      <c r="Q2709" s="5">
        <f ca="1">VLOOKUP(CONCATENATE($F2709," ",$G2709),AllocFactorMatrix,(Q$4+1),FALSE)*$E2711</f>
        <v>2639.4178405489106</v>
      </c>
      <c r="R2709" s="5">
        <f ca="1">VLOOKUP(CONCATENATE($F2709," ",$G2709),AllocFactorMatrix,(R$4+1),FALSE)*$E2711</f>
        <v>123.4413643601408</v>
      </c>
      <c r="S2709" s="5">
        <f t="shared" ca="1" si="1377"/>
        <v>40204.853767173816</v>
      </c>
      <c r="T2709" s="5">
        <f ca="1">VLOOKUP(CONCATENATE($F2709," ",$G2709),AllocFactorMatrix,(T$4+1),FALSE)*$E2711</f>
        <v>1184.5923605480671</v>
      </c>
      <c r="U2709" s="5">
        <f ca="1">VLOOKUP(CONCATENATE($F2709," ",$G2709),AllocFactorMatrix,(U$4+1),FALSE)*$E2711</f>
        <v>20471.781000103692</v>
      </c>
      <c r="V2709" s="5">
        <f ca="1">VLOOKUP(CONCATENATE($F2709," ",$G2709),AllocFactorMatrix,(V$4+1),FALSE)*$E2711</f>
        <v>117542.99737206254</v>
      </c>
      <c r="W2709" s="5">
        <f ca="1">VLOOKUP(CONCATENATE($F2709," ",$G2709),AllocFactorMatrix,(W$4+1),FALSE)*$E2711</f>
        <v>21685.413022300636</v>
      </c>
      <c r="X2709" s="5">
        <f t="shared" ca="1" si="1378"/>
        <v>160884.78375501494</v>
      </c>
      <c r="Y2709" s="5">
        <f ca="1">VLOOKUP(CONCATENATE($F2709," ",$G2709),AllocFactorMatrix,(Y$4+1),FALSE)*$E2711</f>
        <v>8391.3424241262073</v>
      </c>
      <c r="Z2709" s="5">
        <f ca="1">VLOOKUP(CONCATENATE($F2709," ",$G2709),AllocFactorMatrix,(Z$4+1),FALSE)*$E2711</f>
        <v>136.03481540189034</v>
      </c>
      <c r="AA2709" s="5">
        <f t="shared" ca="1" si="1376"/>
        <v>8527.3772395280976</v>
      </c>
      <c r="AB2709" s="5">
        <f ca="1">VLOOKUP(CONCATENATE($F2709," ",$G2709),AllocFactorMatrix,(AB$4+1),FALSE)*$E2711</f>
        <v>154.71392006831684</v>
      </c>
      <c r="AC2709" s="5">
        <f ca="1">VLOOKUP(CONCATENATE($F2709," ",$G2709),AllocFactorMatrix,(AC$4+1),FALSE)*$E2711</f>
        <v>3558.9231794432767</v>
      </c>
      <c r="AD2709" s="5">
        <f ca="1">VLOOKUP(CONCATENATE($F2709," ",$G2709),AllocFactorMatrix,(AD$4+1),FALSE)*$E2711</f>
        <v>648.94959274443181</v>
      </c>
    </row>
    <row r="2710" spans="4:30" hidden="1" outlineLevel="1">
      <c r="D2710" s="7"/>
      <c r="E2710" s="51"/>
      <c r="F2710" s="52" t="str">
        <f>F2711</f>
        <v>REV</v>
      </c>
      <c r="G2710" s="55" t="str">
        <f>$G$14</f>
        <v>CUSTOMER</v>
      </c>
      <c r="H2710" s="4">
        <f t="shared" ca="1" si="1374"/>
        <v>40563.908555353446</v>
      </c>
      <c r="I2710" s="5">
        <f ca="1">VLOOKUP(CONCATENATE($F2710," ",$G2710),AllocFactorMatrix,(I$4+1),FALSE)*$E2711</f>
        <v>18937.585196924843</v>
      </c>
      <c r="J2710" s="5">
        <f ca="1">VLOOKUP(CONCATENATE($F2710," ",$G2710),AllocFactorMatrix,(J$4+1),FALSE)*$E2711</f>
        <v>5606.3916746396599</v>
      </c>
      <c r="K2710" s="5">
        <f ca="1">VLOOKUP(CONCATENATE($F2710," ",$G2710),AllocFactorMatrix,(K$4+1),FALSE)*$E2711</f>
        <v>1526.9446677616147</v>
      </c>
      <c r="L2710" s="5">
        <f ca="1">VLOOKUP(CONCATENATE($F2710," ",$G2710),AllocFactorMatrix,(L$4+1),FALSE)*$E2711</f>
        <v>406.51813411575642</v>
      </c>
      <c r="M2710" s="5">
        <f ca="1">VLOOKUP(CONCATENATE($F2710," ",$G2710),AllocFactorMatrix,(M$4+1),FALSE)*$E2711</f>
        <v>91.084233526378398</v>
      </c>
      <c r="N2710" s="5">
        <f t="shared" ca="1" si="1375"/>
        <v>2024.5470354037493</v>
      </c>
      <c r="O2710" s="5">
        <f ca="1">VLOOKUP(CONCATENATE($F2710," ",$G2710),AllocFactorMatrix,(O$4+1),FALSE)*$E2711</f>
        <v>379.77049345383352</v>
      </c>
      <c r="P2710" s="5">
        <f ca="1">VLOOKUP(CONCATENATE($F2710," ",$G2710),AllocFactorMatrix,(P$4+1),FALSE)*$E2711</f>
        <v>115.99970002270639</v>
      </c>
      <c r="Q2710" s="5">
        <f ca="1">VLOOKUP(CONCATENATE($F2710," ",$G2710),AllocFactorMatrix,(Q$4+1),FALSE)*$E2711</f>
        <v>249.28286083668323</v>
      </c>
      <c r="R2710" s="5">
        <f ca="1">VLOOKUP(CONCATENATE($F2710," ",$G2710),AllocFactorMatrix,(R$4+1),FALSE)*$E2711</f>
        <v>54.345982194258681</v>
      </c>
      <c r="S2710" s="5">
        <f t="shared" ca="1" si="1377"/>
        <v>799.39903650748181</v>
      </c>
      <c r="T2710" s="5">
        <f ca="1">VLOOKUP(CONCATENATE($F2710," ",$G2710),AllocFactorMatrix,(T$4+1),FALSE)*$E2711</f>
        <v>2.1388971186975509</v>
      </c>
      <c r="U2710" s="5">
        <f ca="1">VLOOKUP(CONCATENATE($F2710," ",$G2710),AllocFactorMatrix,(U$4+1),FALSE)*$E2711</f>
        <v>59.386025269290691</v>
      </c>
      <c r="V2710" s="5">
        <f ca="1">VLOOKUP(CONCATENATE($F2710," ",$G2710),AllocFactorMatrix,(V$4+1),FALSE)*$E2711</f>
        <v>318.1570751094074</v>
      </c>
      <c r="W2710" s="5">
        <f ca="1">VLOOKUP(CONCATENATE($F2710," ",$G2710),AllocFactorMatrix,(W$4+1),FALSE)*$E2711</f>
        <v>60.088367426940216</v>
      </c>
      <c r="X2710" s="5">
        <f t="shared" ca="1" si="1378"/>
        <v>439.77036492433587</v>
      </c>
      <c r="Y2710" s="5">
        <f ca="1">VLOOKUP(CONCATENATE($F2710," ",$G2710),AllocFactorMatrix,(Y$4+1),FALSE)*$E2711</f>
        <v>96.480030737887873</v>
      </c>
      <c r="Z2710" s="5">
        <f ca="1">VLOOKUP(CONCATENATE($F2710," ",$G2710),AllocFactorMatrix,(Z$4+1),FALSE)*$E2711</f>
        <v>1.3964368865834755</v>
      </c>
      <c r="AA2710" s="5">
        <f t="shared" ca="1" si="1376"/>
        <v>97.876467624471346</v>
      </c>
      <c r="AB2710" s="5">
        <f ca="1">VLOOKUP(CONCATENATE($F2710," ",$G2710),AllocFactorMatrix,(AB$4+1),FALSE)*$E2711</f>
        <v>2.6463067002952521</v>
      </c>
      <c r="AC2710" s="5">
        <f ca="1">VLOOKUP(CONCATENATE($F2710," ",$G2710),AllocFactorMatrix,(AC$4+1),FALSE)*$E2711</f>
        <v>10843.184189354655</v>
      </c>
      <c r="AD2710" s="5">
        <f ca="1">VLOOKUP(CONCATENATE($F2710," ",$G2710),AllocFactorMatrix,(AD$4+1),FALSE)*$E2711</f>
        <v>1812.5082832739622</v>
      </c>
    </row>
    <row r="2711" spans="4:30" collapsed="1">
      <c r="D2711" s="7" t="s">
        <v>252</v>
      </c>
      <c r="E2711" s="40">
        <v>1015169</v>
      </c>
      <c r="F2711" s="10" t="s">
        <v>242</v>
      </c>
      <c r="G2711" s="55" t="str">
        <f>$G$15</f>
        <v>TOTAL</v>
      </c>
      <c r="H2711" s="4">
        <f t="shared" ca="1" si="1374"/>
        <v>1015169.0000000002</v>
      </c>
      <c r="I2711" s="5">
        <f ca="1">VLOOKUP(CONCATENATE($F2711," ",$G2711),AllocFactorMatrix,(I$4+1),FALSE)*$E2711</f>
        <v>442022.93189861771</v>
      </c>
      <c r="J2711" s="5">
        <f ca="1">VLOOKUP(CONCATENATE($F2711," ",$G2711),AllocFactorMatrix,(J$4+1),FALSE)*$E2711</f>
        <v>36661.999793945841</v>
      </c>
      <c r="K2711" s="5">
        <f ca="1">VLOOKUP(CONCATENATE($F2711," ",$G2711),AllocFactorMatrix,(K$4+1),FALSE)*$E2711</f>
        <v>102873.02216742981</v>
      </c>
      <c r="L2711" s="5">
        <f ca="1">VLOOKUP(CONCATENATE($F2711," ",$G2711),AllocFactorMatrix,(L$4+1),FALSE)*$E2711</f>
        <v>3078.416378625277</v>
      </c>
      <c r="M2711" s="5">
        <f ca="1">VLOOKUP(CONCATENATE($F2711," ",$G2711),AllocFactorMatrix,(M$4+1),FALSE)*$E2711</f>
        <v>312.2487052869169</v>
      </c>
      <c r="N2711" s="5">
        <f t="shared" ca="1" si="1375"/>
        <v>106263.68725134199</v>
      </c>
      <c r="O2711" s="5">
        <f ca="1">VLOOKUP(CONCATENATE($F2711," ",$G2711),AllocFactorMatrix,(O$4+1),FALSE)*$E2711</f>
        <v>82022.086672642065</v>
      </c>
      <c r="P2711" s="5">
        <f ca="1">VLOOKUP(CONCATENATE($F2711," ",$G2711),AllocFactorMatrix,(P$4+1),FALSE)*$E2711</f>
        <v>14912.45606640689</v>
      </c>
      <c r="Q2711" s="5">
        <f ca="1">VLOOKUP(CONCATENATE($F2711," ",$G2711),AllocFactorMatrix,(Q$4+1),FALSE)*$E2711</f>
        <v>5542.1454460739969</v>
      </c>
      <c r="R2711" s="5">
        <f ca="1">VLOOKUP(CONCATENATE($F2711," ",$G2711),AllocFactorMatrix,(R$4+1),FALSE)*$E2711</f>
        <v>269.0787816891135</v>
      </c>
      <c r="S2711" s="5">
        <f t="shared" ca="1" si="1377"/>
        <v>102745.76696681205</v>
      </c>
      <c r="T2711" s="5">
        <f ca="1">VLOOKUP(CONCATENATE($F2711," ",$G2711),AllocFactorMatrix,(T$4+1),FALSE)*$E2711</f>
        <v>2528.4014181935645</v>
      </c>
      <c r="U2711" s="5">
        <f ca="1">VLOOKUP(CONCATENATE($F2711," ",$G2711),AllocFactorMatrix,(U$4+1),FALSE)*$E2711</f>
        <v>43013.025873034683</v>
      </c>
      <c r="V2711" s="5">
        <f ca="1">VLOOKUP(CONCATENATE($F2711," ",$G2711),AllocFactorMatrix,(V$4+1),FALSE)*$E2711</f>
        <v>205741.60092388035</v>
      </c>
      <c r="W2711" s="5">
        <f ca="1">VLOOKUP(CONCATENATE($F2711," ",$G2711),AllocFactorMatrix,(W$4+1),FALSE)*$E2711</f>
        <v>34645.688416447687</v>
      </c>
      <c r="X2711" s="5">
        <f t="shared" ca="1" si="1378"/>
        <v>285928.71663155628</v>
      </c>
      <c r="Y2711" s="5">
        <f ca="1">VLOOKUP(CONCATENATE($F2711," ",$G2711),AllocFactorMatrix,(Y$4+1),FALSE)*$E2711</f>
        <v>22633.12545055406</v>
      </c>
      <c r="Z2711" s="5">
        <f ca="1">VLOOKUP(CONCATENATE($F2711," ",$G2711),AllocFactorMatrix,(Z$4+1),FALSE)*$E2711</f>
        <v>330.34010824954862</v>
      </c>
      <c r="AA2711" s="5">
        <f t="shared" ca="1" si="1376"/>
        <v>22963.465558803608</v>
      </c>
      <c r="AB2711" s="5">
        <f ca="1">VLOOKUP(CONCATENATE($F2711," ",$G2711),AllocFactorMatrix,(AB$4+1),FALSE)*$E2711</f>
        <v>385.87264142044722</v>
      </c>
      <c r="AC2711" s="5">
        <f ca="1">VLOOKUP(CONCATENATE($F2711," ",$G2711),AllocFactorMatrix,(AC$4+1),FALSE)*$E2711</f>
        <v>15536.16899666865</v>
      </c>
      <c r="AD2711" s="5">
        <f ca="1">VLOOKUP(CONCATENATE($F2711," ",$G2711),AllocFactorMatrix,(AD$4+1),FALSE)*$E2711</f>
        <v>2660.3902608334247</v>
      </c>
    </row>
    <row r="2712" spans="4:30" hidden="1" outlineLevel="1">
      <c r="D2712" s="7"/>
      <c r="E2712" s="51"/>
      <c r="F2712" s="52" t="str">
        <f>F2719</f>
        <v>FUELREV</v>
      </c>
      <c r="G2712" s="55" t="str">
        <f>$G$8</f>
        <v>PRODUCTION</v>
      </c>
      <c r="H2712" s="4">
        <f t="shared" si="1356"/>
        <v>0</v>
      </c>
      <c r="I2712" s="5">
        <f>VLOOKUP(CONCATENATE($F2712," ",$G2712),AllocFactorMatrix,(I$4+1),FALSE)*$E2719</f>
        <v>0</v>
      </c>
      <c r="J2712" s="5">
        <f>VLOOKUP(CONCATENATE($F2712," ",$G2712),AllocFactorMatrix,(J$4+1),FALSE)*$E2719</f>
        <v>0</v>
      </c>
      <c r="K2712" s="5">
        <f>VLOOKUP(CONCATENATE($F2712," ",$G2712),AllocFactorMatrix,(K$4+1),FALSE)*$E2719</f>
        <v>0</v>
      </c>
      <c r="L2712" s="5">
        <f>VLOOKUP(CONCATENATE($F2712," ",$G2712),AllocFactorMatrix,(L$4+1),FALSE)*$E2719</f>
        <v>0</v>
      </c>
      <c r="M2712" s="5">
        <f>VLOOKUP(CONCATENATE($F2712," ",$G2712),AllocFactorMatrix,(M$4+1),FALSE)*$E2719</f>
        <v>0</v>
      </c>
      <c r="N2712" s="5">
        <f t="shared" si="1357"/>
        <v>0</v>
      </c>
      <c r="O2712" s="5">
        <f>VLOOKUP(CONCATENATE($F2712," ",$G2712),AllocFactorMatrix,(O$4+1),FALSE)*$E2719</f>
        <v>0</v>
      </c>
      <c r="P2712" s="5">
        <f>VLOOKUP(CONCATENATE($F2712," ",$G2712),AllocFactorMatrix,(P$4+1),FALSE)*$E2719</f>
        <v>0</v>
      </c>
      <c r="Q2712" s="5">
        <f>VLOOKUP(CONCATENATE($F2712," ",$G2712),AllocFactorMatrix,(Q$4+1),FALSE)*$E2719</f>
        <v>0</v>
      </c>
      <c r="R2712" s="5">
        <f>VLOOKUP(CONCATENATE($F2712," ",$G2712),AllocFactorMatrix,(R$4+1),FALSE)*$E2719</f>
        <v>0</v>
      </c>
      <c r="S2712" s="5">
        <f>SUBTOTAL(9,O2712:R2712)</f>
        <v>0</v>
      </c>
      <c r="T2712" s="5">
        <f>VLOOKUP(CONCATENATE($F2712," ",$G2712),AllocFactorMatrix,(T$4+1),FALSE)*$E2719</f>
        <v>0</v>
      </c>
      <c r="U2712" s="5">
        <f>VLOOKUP(CONCATENATE($F2712," ",$G2712),AllocFactorMatrix,(U$4+1),FALSE)*$E2719</f>
        <v>0</v>
      </c>
      <c r="V2712" s="5">
        <f>VLOOKUP(CONCATENATE($F2712," ",$G2712),AllocFactorMatrix,(V$4+1),FALSE)*$E2719</f>
        <v>0</v>
      </c>
      <c r="W2712" s="5">
        <f>VLOOKUP(CONCATENATE($F2712," ",$G2712),AllocFactorMatrix,(W$4+1),FALSE)*$E2719</f>
        <v>0</v>
      </c>
      <c r="X2712" s="5">
        <f>SUBTOTAL(9,T2712:W2712)</f>
        <v>0</v>
      </c>
      <c r="Y2712" s="5">
        <f>VLOOKUP(CONCATENATE($F2712," ",$G2712),AllocFactorMatrix,(Y$4+1),FALSE)*$E2719</f>
        <v>0</v>
      </c>
      <c r="Z2712" s="5">
        <f>VLOOKUP(CONCATENATE($F2712," ",$G2712),AllocFactorMatrix,(Z$4+1),FALSE)*$E2719</f>
        <v>0</v>
      </c>
      <c r="AA2712" s="5">
        <f t="shared" si="1358"/>
        <v>0</v>
      </c>
      <c r="AB2712" s="5">
        <f>VLOOKUP(CONCATENATE($F2712," ",$G2712),AllocFactorMatrix,(AB$4+1),FALSE)*$E2719</f>
        <v>0</v>
      </c>
      <c r="AC2712" s="5">
        <f>VLOOKUP(CONCATENATE($F2712," ",$G2712),AllocFactorMatrix,(AC$4+1),FALSE)*$E2719</f>
        <v>0</v>
      </c>
      <c r="AD2712" s="5">
        <f>VLOOKUP(CONCATENATE($F2712," ",$G2712),AllocFactorMatrix,(AD$4+1),FALSE)*$E2719</f>
        <v>0</v>
      </c>
    </row>
    <row r="2713" spans="4:30" hidden="1" outlineLevel="1">
      <c r="D2713" s="7"/>
      <c r="E2713" s="51"/>
      <c r="F2713" s="52" t="str">
        <f>F2719</f>
        <v>FUELREV</v>
      </c>
      <c r="G2713" s="55" t="str">
        <f>$G$9</f>
        <v>BULKTRAN</v>
      </c>
      <c r="H2713" s="4">
        <f t="shared" si="1356"/>
        <v>0</v>
      </c>
      <c r="I2713" s="5">
        <f>VLOOKUP(CONCATENATE($F2713," ",$G2713),AllocFactorMatrix,(I$4+1),FALSE)*$E2719</f>
        <v>0</v>
      </c>
      <c r="J2713" s="5">
        <f>VLOOKUP(CONCATENATE($F2713," ",$G2713),AllocFactorMatrix,(J$4+1),FALSE)*$E2719</f>
        <v>0</v>
      </c>
      <c r="K2713" s="5">
        <f>VLOOKUP(CONCATENATE($F2713," ",$G2713),AllocFactorMatrix,(K$4+1),FALSE)*$E2719</f>
        <v>0</v>
      </c>
      <c r="L2713" s="5">
        <f>VLOOKUP(CONCATENATE($F2713," ",$G2713),AllocFactorMatrix,(L$4+1),FALSE)*$E2719</f>
        <v>0</v>
      </c>
      <c r="M2713" s="5">
        <f>VLOOKUP(CONCATENATE($F2713," ",$G2713),AllocFactorMatrix,(M$4+1),FALSE)*$E2719</f>
        <v>0</v>
      </c>
      <c r="N2713" s="5">
        <f t="shared" si="1357"/>
        <v>0</v>
      </c>
      <c r="O2713" s="5">
        <f>VLOOKUP(CONCATENATE($F2713," ",$G2713),AllocFactorMatrix,(O$4+1),FALSE)*$E2719</f>
        <v>0</v>
      </c>
      <c r="P2713" s="5">
        <f>VLOOKUP(CONCATENATE($F2713," ",$G2713),AllocFactorMatrix,(P$4+1),FALSE)*$E2719</f>
        <v>0</v>
      </c>
      <c r="Q2713" s="5">
        <f>VLOOKUP(CONCATENATE($F2713," ",$G2713),AllocFactorMatrix,(Q$4+1),FALSE)*$E2719</f>
        <v>0</v>
      </c>
      <c r="R2713" s="5">
        <f>VLOOKUP(CONCATENATE($F2713," ",$G2713),AllocFactorMatrix,(R$4+1),FALSE)*$E2719</f>
        <v>0</v>
      </c>
      <c r="S2713" s="5">
        <f t="shared" ref="S2713:S2719" si="1379">SUBTOTAL(9,O2713:R2713)</f>
        <v>0</v>
      </c>
      <c r="T2713" s="5">
        <f>VLOOKUP(CONCATENATE($F2713," ",$G2713),AllocFactorMatrix,(T$4+1),FALSE)*$E2719</f>
        <v>0</v>
      </c>
      <c r="U2713" s="5">
        <f>VLOOKUP(CONCATENATE($F2713," ",$G2713),AllocFactorMatrix,(U$4+1),FALSE)*$E2719</f>
        <v>0</v>
      </c>
      <c r="V2713" s="5">
        <f>VLOOKUP(CONCATENATE($F2713," ",$G2713),AllocFactorMatrix,(V$4+1),FALSE)*$E2719</f>
        <v>0</v>
      </c>
      <c r="W2713" s="5">
        <f>VLOOKUP(CONCATENATE($F2713," ",$G2713),AllocFactorMatrix,(W$4+1),FALSE)*$E2719</f>
        <v>0</v>
      </c>
      <c r="X2713" s="5">
        <f t="shared" ref="X2713:X2719" si="1380">SUBTOTAL(9,T2713:W2713)</f>
        <v>0</v>
      </c>
      <c r="Y2713" s="5">
        <f>VLOOKUP(CONCATENATE($F2713," ",$G2713),AllocFactorMatrix,(Y$4+1),FALSE)*$E2719</f>
        <v>0</v>
      </c>
      <c r="Z2713" s="5">
        <f>VLOOKUP(CONCATENATE($F2713," ",$G2713),AllocFactorMatrix,(Z$4+1),FALSE)*$E2719</f>
        <v>0</v>
      </c>
      <c r="AA2713" s="5">
        <f t="shared" si="1358"/>
        <v>0</v>
      </c>
      <c r="AB2713" s="5">
        <f>VLOOKUP(CONCATENATE($F2713," ",$G2713),AllocFactorMatrix,(AB$4+1),FALSE)*$E2719</f>
        <v>0</v>
      </c>
      <c r="AC2713" s="5">
        <f>VLOOKUP(CONCATENATE($F2713," ",$G2713),AllocFactorMatrix,(AC$4+1),FALSE)*$E2719</f>
        <v>0</v>
      </c>
      <c r="AD2713" s="5">
        <f>VLOOKUP(CONCATENATE($F2713," ",$G2713),AllocFactorMatrix,(AD$4+1),FALSE)*$E2719</f>
        <v>0</v>
      </c>
    </row>
    <row r="2714" spans="4:30" hidden="1" outlineLevel="1">
      <c r="D2714" s="7"/>
      <c r="E2714" s="51"/>
      <c r="F2714" s="52" t="str">
        <f>F2719</f>
        <v>FUELREV</v>
      </c>
      <c r="G2714" s="55" t="str">
        <f>$G$10</f>
        <v>SUBTRAN</v>
      </c>
      <c r="H2714" s="4">
        <f t="shared" si="1356"/>
        <v>0</v>
      </c>
      <c r="I2714" s="5">
        <f>VLOOKUP(CONCATENATE($F2714," ",$G2714),AllocFactorMatrix,(I$4+1),FALSE)*$E2719</f>
        <v>0</v>
      </c>
      <c r="J2714" s="5">
        <f>VLOOKUP(CONCATENATE($F2714," ",$G2714),AllocFactorMatrix,(J$4+1),FALSE)*$E2719</f>
        <v>0</v>
      </c>
      <c r="K2714" s="5">
        <f>VLOOKUP(CONCATENATE($F2714," ",$G2714),AllocFactorMatrix,(K$4+1),FALSE)*$E2719</f>
        <v>0</v>
      </c>
      <c r="L2714" s="5">
        <f>VLOOKUP(CONCATENATE($F2714," ",$G2714),AllocFactorMatrix,(L$4+1),FALSE)*$E2719</f>
        <v>0</v>
      </c>
      <c r="M2714" s="5">
        <f>VLOOKUP(CONCATENATE($F2714," ",$G2714),AllocFactorMatrix,(M$4+1),FALSE)*$E2719</f>
        <v>0</v>
      </c>
      <c r="N2714" s="5">
        <f t="shared" si="1357"/>
        <v>0</v>
      </c>
      <c r="O2714" s="5">
        <f>VLOOKUP(CONCATENATE($F2714," ",$G2714),AllocFactorMatrix,(O$4+1),FALSE)*$E2719</f>
        <v>0</v>
      </c>
      <c r="P2714" s="5">
        <f>VLOOKUP(CONCATENATE($F2714," ",$G2714),AllocFactorMatrix,(P$4+1),FALSE)*$E2719</f>
        <v>0</v>
      </c>
      <c r="Q2714" s="5">
        <f>VLOOKUP(CONCATENATE($F2714," ",$G2714),AllocFactorMatrix,(Q$4+1),FALSE)*$E2719</f>
        <v>0</v>
      </c>
      <c r="R2714" s="5">
        <f>VLOOKUP(CONCATENATE($F2714," ",$G2714),AllocFactorMatrix,(R$4+1),FALSE)*$E2719</f>
        <v>0</v>
      </c>
      <c r="S2714" s="5">
        <f t="shared" si="1379"/>
        <v>0</v>
      </c>
      <c r="T2714" s="5">
        <f>VLOOKUP(CONCATENATE($F2714," ",$G2714),AllocFactorMatrix,(T$4+1),FALSE)*$E2719</f>
        <v>0</v>
      </c>
      <c r="U2714" s="5">
        <f>VLOOKUP(CONCATENATE($F2714," ",$G2714),AllocFactorMatrix,(U$4+1),FALSE)*$E2719</f>
        <v>0</v>
      </c>
      <c r="V2714" s="5">
        <f>VLOOKUP(CONCATENATE($F2714," ",$G2714),AllocFactorMatrix,(V$4+1),FALSE)*$E2719</f>
        <v>0</v>
      </c>
      <c r="W2714" s="5">
        <f>VLOOKUP(CONCATENATE($F2714," ",$G2714),AllocFactorMatrix,(W$4+1),FALSE)*$E2719</f>
        <v>0</v>
      </c>
      <c r="X2714" s="5">
        <f t="shared" si="1380"/>
        <v>0</v>
      </c>
      <c r="Y2714" s="5">
        <f>VLOOKUP(CONCATENATE($F2714," ",$G2714),AllocFactorMatrix,(Y$4+1),FALSE)*$E2719</f>
        <v>0</v>
      </c>
      <c r="Z2714" s="5">
        <f>VLOOKUP(CONCATENATE($F2714," ",$G2714),AllocFactorMatrix,(Z$4+1),FALSE)*$E2719</f>
        <v>0</v>
      </c>
      <c r="AA2714" s="5">
        <f t="shared" si="1358"/>
        <v>0</v>
      </c>
      <c r="AB2714" s="5">
        <f>VLOOKUP(CONCATENATE($F2714," ",$G2714),AllocFactorMatrix,(AB$4+1),FALSE)*$E2719</f>
        <v>0</v>
      </c>
      <c r="AC2714" s="5">
        <f>VLOOKUP(CONCATENATE($F2714," ",$G2714),AllocFactorMatrix,(AC$4+1),FALSE)*$E2719</f>
        <v>0</v>
      </c>
      <c r="AD2714" s="5">
        <f>VLOOKUP(CONCATENATE($F2714," ",$G2714),AllocFactorMatrix,(AD$4+1),FALSE)*$E2719</f>
        <v>0</v>
      </c>
    </row>
    <row r="2715" spans="4:30" hidden="1" outlineLevel="1">
      <c r="D2715" s="7"/>
      <c r="E2715" s="51"/>
      <c r="F2715" s="52" t="str">
        <f>F2719</f>
        <v>FUELREV</v>
      </c>
      <c r="G2715" s="55" t="str">
        <f>$G$11</f>
        <v>DISTPRI</v>
      </c>
      <c r="H2715" s="4">
        <f t="shared" si="1356"/>
        <v>0</v>
      </c>
      <c r="I2715" s="5">
        <f>VLOOKUP(CONCATENATE($F2715," ",$G2715),AllocFactorMatrix,(I$4+1),FALSE)*$E2719</f>
        <v>0</v>
      </c>
      <c r="J2715" s="5">
        <f>VLOOKUP(CONCATENATE($F2715," ",$G2715),AllocFactorMatrix,(J$4+1),FALSE)*$E2719</f>
        <v>0</v>
      </c>
      <c r="K2715" s="5">
        <f>VLOOKUP(CONCATENATE($F2715," ",$G2715),AllocFactorMatrix,(K$4+1),FALSE)*$E2719</f>
        <v>0</v>
      </c>
      <c r="L2715" s="5">
        <f>VLOOKUP(CONCATENATE($F2715," ",$G2715),AllocFactorMatrix,(L$4+1),FALSE)*$E2719</f>
        <v>0</v>
      </c>
      <c r="M2715" s="5">
        <f>VLOOKUP(CONCATENATE($F2715," ",$G2715),AllocFactorMatrix,(M$4+1),FALSE)*$E2719</f>
        <v>0</v>
      </c>
      <c r="N2715" s="5">
        <f t="shared" si="1357"/>
        <v>0</v>
      </c>
      <c r="O2715" s="5">
        <f>VLOOKUP(CONCATENATE($F2715," ",$G2715),AllocFactorMatrix,(O$4+1),FALSE)*$E2719</f>
        <v>0</v>
      </c>
      <c r="P2715" s="5">
        <f>VLOOKUP(CONCATENATE($F2715," ",$G2715),AllocFactorMatrix,(P$4+1),FALSE)*$E2719</f>
        <v>0</v>
      </c>
      <c r="Q2715" s="5">
        <f>VLOOKUP(CONCATENATE($F2715," ",$G2715),AllocFactorMatrix,(Q$4+1),FALSE)*$E2719</f>
        <v>0</v>
      </c>
      <c r="R2715" s="5">
        <f>VLOOKUP(CONCATENATE($F2715," ",$G2715),AllocFactorMatrix,(R$4+1),FALSE)*$E2719</f>
        <v>0</v>
      </c>
      <c r="S2715" s="5">
        <f t="shared" si="1379"/>
        <v>0</v>
      </c>
      <c r="T2715" s="5">
        <f>VLOOKUP(CONCATENATE($F2715," ",$G2715),AllocFactorMatrix,(T$4+1),FALSE)*$E2719</f>
        <v>0</v>
      </c>
      <c r="U2715" s="5">
        <f>VLOOKUP(CONCATENATE($F2715," ",$G2715),AllocFactorMatrix,(U$4+1),FALSE)*$E2719</f>
        <v>0</v>
      </c>
      <c r="V2715" s="5">
        <f>VLOOKUP(CONCATENATE($F2715," ",$G2715),AllocFactorMatrix,(V$4+1),FALSE)*$E2719</f>
        <v>0</v>
      </c>
      <c r="W2715" s="5">
        <f>VLOOKUP(CONCATENATE($F2715," ",$G2715),AllocFactorMatrix,(W$4+1),FALSE)*$E2719</f>
        <v>0</v>
      </c>
      <c r="X2715" s="5">
        <f t="shared" si="1380"/>
        <v>0</v>
      </c>
      <c r="Y2715" s="5">
        <f>VLOOKUP(CONCATENATE($F2715," ",$G2715),AllocFactorMatrix,(Y$4+1),FALSE)*$E2719</f>
        <v>0</v>
      </c>
      <c r="Z2715" s="5">
        <f>VLOOKUP(CONCATENATE($F2715," ",$G2715),AllocFactorMatrix,(Z$4+1),FALSE)*$E2719</f>
        <v>0</v>
      </c>
      <c r="AA2715" s="5">
        <f t="shared" si="1358"/>
        <v>0</v>
      </c>
      <c r="AB2715" s="5">
        <f>VLOOKUP(CONCATENATE($F2715," ",$G2715),AllocFactorMatrix,(AB$4+1),FALSE)*$E2719</f>
        <v>0</v>
      </c>
      <c r="AC2715" s="5">
        <f>VLOOKUP(CONCATENATE($F2715," ",$G2715),AllocFactorMatrix,(AC$4+1),FALSE)*$E2719</f>
        <v>0</v>
      </c>
      <c r="AD2715" s="5">
        <f>VLOOKUP(CONCATENATE($F2715," ",$G2715),AllocFactorMatrix,(AD$4+1),FALSE)*$E2719</f>
        <v>0</v>
      </c>
    </row>
    <row r="2716" spans="4:30" hidden="1" outlineLevel="1">
      <c r="D2716" s="7"/>
      <c r="E2716" s="51"/>
      <c r="F2716" s="52" t="str">
        <f>F2719</f>
        <v>FUELREV</v>
      </c>
      <c r="G2716" s="55" t="str">
        <f>$G$12</f>
        <v>DISTSEC</v>
      </c>
      <c r="H2716" s="4">
        <f t="shared" si="1356"/>
        <v>0</v>
      </c>
      <c r="I2716" s="5">
        <f>VLOOKUP(CONCATENATE($F2716," ",$G2716),AllocFactorMatrix,(I$4+1),FALSE)*$E2719</f>
        <v>0</v>
      </c>
      <c r="J2716" s="5">
        <f>VLOOKUP(CONCATENATE($F2716," ",$G2716),AllocFactorMatrix,(J$4+1),FALSE)*$E2719</f>
        <v>0</v>
      </c>
      <c r="K2716" s="5">
        <f>VLOOKUP(CONCATENATE($F2716," ",$G2716),AllocFactorMatrix,(K$4+1),FALSE)*$E2719</f>
        <v>0</v>
      </c>
      <c r="L2716" s="5">
        <f>VLOOKUP(CONCATENATE($F2716," ",$G2716),AllocFactorMatrix,(L$4+1),FALSE)*$E2719</f>
        <v>0</v>
      </c>
      <c r="M2716" s="5">
        <f>VLOOKUP(CONCATENATE($F2716," ",$G2716),AllocFactorMatrix,(M$4+1),FALSE)*$E2719</f>
        <v>0</v>
      </c>
      <c r="N2716" s="5">
        <f t="shared" si="1357"/>
        <v>0</v>
      </c>
      <c r="O2716" s="5">
        <f>VLOOKUP(CONCATENATE($F2716," ",$G2716),AllocFactorMatrix,(O$4+1),FALSE)*$E2719</f>
        <v>0</v>
      </c>
      <c r="P2716" s="5">
        <f>VLOOKUP(CONCATENATE($F2716," ",$G2716),AllocFactorMatrix,(P$4+1),FALSE)*$E2719</f>
        <v>0</v>
      </c>
      <c r="Q2716" s="5">
        <f>VLOOKUP(CONCATENATE($F2716," ",$G2716),AllocFactorMatrix,(Q$4+1),FALSE)*$E2719</f>
        <v>0</v>
      </c>
      <c r="R2716" s="5">
        <f>VLOOKUP(CONCATENATE($F2716," ",$G2716),AllocFactorMatrix,(R$4+1),FALSE)*$E2719</f>
        <v>0</v>
      </c>
      <c r="S2716" s="5">
        <f t="shared" si="1379"/>
        <v>0</v>
      </c>
      <c r="T2716" s="5">
        <f>VLOOKUP(CONCATENATE($F2716," ",$G2716),AllocFactorMatrix,(T$4+1),FALSE)*$E2719</f>
        <v>0</v>
      </c>
      <c r="U2716" s="5">
        <f>VLOOKUP(CONCATENATE($F2716," ",$G2716),AllocFactorMatrix,(U$4+1),FALSE)*$E2719</f>
        <v>0</v>
      </c>
      <c r="V2716" s="5">
        <f>VLOOKUP(CONCATENATE($F2716," ",$G2716),AllocFactorMatrix,(V$4+1),FALSE)*$E2719</f>
        <v>0</v>
      </c>
      <c r="W2716" s="5">
        <f>VLOOKUP(CONCATENATE($F2716," ",$G2716),AllocFactorMatrix,(W$4+1),FALSE)*$E2719</f>
        <v>0</v>
      </c>
      <c r="X2716" s="5">
        <f t="shared" si="1380"/>
        <v>0</v>
      </c>
      <c r="Y2716" s="5">
        <f>VLOOKUP(CONCATENATE($F2716," ",$G2716),AllocFactorMatrix,(Y$4+1),FALSE)*$E2719</f>
        <v>0</v>
      </c>
      <c r="Z2716" s="5">
        <f>VLOOKUP(CONCATENATE($F2716," ",$G2716),AllocFactorMatrix,(Z$4+1),FALSE)*$E2719</f>
        <v>0</v>
      </c>
      <c r="AA2716" s="5">
        <f t="shared" si="1358"/>
        <v>0</v>
      </c>
      <c r="AB2716" s="5">
        <f>VLOOKUP(CONCATENATE($F2716," ",$G2716),AllocFactorMatrix,(AB$4+1),FALSE)*$E2719</f>
        <v>0</v>
      </c>
      <c r="AC2716" s="5">
        <f>VLOOKUP(CONCATENATE($F2716," ",$G2716),AllocFactorMatrix,(AC$4+1),FALSE)*$E2719</f>
        <v>0</v>
      </c>
      <c r="AD2716" s="5">
        <f>VLOOKUP(CONCATENATE($F2716," ",$G2716),AllocFactorMatrix,(AD$4+1),FALSE)*$E2719</f>
        <v>0</v>
      </c>
    </row>
    <row r="2717" spans="4:30" hidden="1" outlineLevel="1">
      <c r="D2717" s="7"/>
      <c r="E2717" s="51"/>
      <c r="F2717" s="52" t="str">
        <f>F2719</f>
        <v>FUELREV</v>
      </c>
      <c r="G2717" s="55" t="str">
        <f>$G$13</f>
        <v>ENERGY</v>
      </c>
      <c r="H2717" s="4">
        <f t="shared" si="1356"/>
        <v>-2385815.9999999995</v>
      </c>
      <c r="I2717" s="5">
        <f>VLOOKUP(CONCATENATE($F2717," ",$G2717),AllocFactorMatrix,(I$4+1),FALSE)*$E2719</f>
        <v>-822632.73678961489</v>
      </c>
      <c r="J2717" s="5">
        <f>VLOOKUP(CONCATENATE($F2717," ",$G2717),AllocFactorMatrix,(J$4+1),FALSE)*$E2719</f>
        <v>-56189.971750499244</v>
      </c>
      <c r="K2717" s="5">
        <f>VLOOKUP(CONCATENATE($F2717," ",$G2717),AllocFactorMatrix,(K$4+1),FALSE)*$E2719</f>
        <v>-188350.57238481118</v>
      </c>
      <c r="L2717" s="5">
        <f>VLOOKUP(CONCATENATE($F2717," ",$G2717),AllocFactorMatrix,(L$4+1),FALSE)*$E2719</f>
        <v>-6844.7277633887152</v>
      </c>
      <c r="M2717" s="5">
        <f>VLOOKUP(CONCATENATE($F2717," ",$G2717),AllocFactorMatrix,(M$4+1),FALSE)*$E2719</f>
        <v>-796.66797756467395</v>
      </c>
      <c r="N2717" s="5">
        <f t="shared" si="1357"/>
        <v>-195991.96812576457</v>
      </c>
      <c r="O2717" s="5">
        <f>VLOOKUP(CONCATENATE($F2717," ",$G2717),AllocFactorMatrix,(O$4+1),FALSE)*$E2719</f>
        <v>-169227.89418579199</v>
      </c>
      <c r="P2717" s="5">
        <f>VLOOKUP(CONCATENATE($F2717," ",$G2717),AllocFactorMatrix,(P$4+1),FALSE)*$E2719</f>
        <v>-31936.063624222159</v>
      </c>
      <c r="Q2717" s="5">
        <f>VLOOKUP(CONCATENATE($F2717," ",$G2717),AllocFactorMatrix,(Q$4+1),FALSE)*$E2719</f>
        <v>-15204.183379137108</v>
      </c>
      <c r="R2717" s="5">
        <f>VLOOKUP(CONCATENATE($F2717," ",$G2717),AllocFactorMatrix,(R$4+1),FALSE)*$E2719</f>
        <v>-714.35444234121428</v>
      </c>
      <c r="S2717" s="5">
        <f t="shared" si="1379"/>
        <v>-217082.49563149246</v>
      </c>
      <c r="T2717" s="5">
        <f>VLOOKUP(CONCATENATE($F2717," ",$G2717),AllocFactorMatrix,(T$4+1),FALSE)*$E2719</f>
        <v>-6565.2322868743313</v>
      </c>
      <c r="U2717" s="5">
        <f>VLOOKUP(CONCATENATE($F2717," ",$G2717),AllocFactorMatrix,(U$4+1),FALSE)*$E2719</f>
        <v>-122737.15655683263</v>
      </c>
      <c r="V2717" s="5">
        <f>VLOOKUP(CONCATENATE($F2717," ",$G2717),AllocFactorMatrix,(V$4+1),FALSE)*$E2719</f>
        <v>-754690.45666442974</v>
      </c>
      <c r="W2717" s="5">
        <f>VLOOKUP(CONCATENATE($F2717," ",$G2717),AllocFactorMatrix,(W$4+1),FALSE)*$E2719</f>
        <v>-140495.9709391107</v>
      </c>
      <c r="X2717" s="5">
        <f t="shared" si="1380"/>
        <v>-1024488.8164472474</v>
      </c>
      <c r="Y2717" s="5">
        <f>VLOOKUP(CONCATENATE($F2717," ",$G2717),AllocFactorMatrix,(Y$4+1),FALSE)*$E2719</f>
        <v>-46585.226156530982</v>
      </c>
      <c r="Z2717" s="5">
        <f>VLOOKUP(CONCATENATE($F2717," ",$G2717),AllocFactorMatrix,(Z$4+1),FALSE)*$E2719</f>
        <v>-785.02233270990803</v>
      </c>
      <c r="AA2717" s="5">
        <f t="shared" si="1358"/>
        <v>-47370.24848924089</v>
      </c>
      <c r="AB2717" s="5">
        <f>VLOOKUP(CONCATENATE($F2717," ",$G2717),AllocFactorMatrix,(AB$4+1),FALSE)*$E2719</f>
        <v>-842.72120949033945</v>
      </c>
      <c r="AC2717" s="5">
        <f>VLOOKUP(CONCATENATE($F2717," ",$G2717),AllocFactorMatrix,(AC$4+1),FALSE)*$E2719</f>
        <v>-17619.860665260956</v>
      </c>
      <c r="AD2717" s="5">
        <f>VLOOKUP(CONCATENATE($F2717," ",$G2717),AllocFactorMatrix,(AD$4+1),FALSE)*$E2719</f>
        <v>-3597.1808913891969</v>
      </c>
    </row>
    <row r="2718" spans="4:30" hidden="1" outlineLevel="1">
      <c r="D2718" s="7"/>
      <c r="E2718" s="51"/>
      <c r="F2718" s="52" t="str">
        <f>F2719</f>
        <v>FUELREV</v>
      </c>
      <c r="G2718" s="55" t="str">
        <f>$G$14</f>
        <v>CUSTOMER</v>
      </c>
      <c r="H2718" s="4">
        <f t="shared" si="1356"/>
        <v>0</v>
      </c>
      <c r="I2718" s="5">
        <f>VLOOKUP(CONCATENATE($F2718," ",$G2718),AllocFactorMatrix,(I$4+1),FALSE)*$E2719</f>
        <v>0</v>
      </c>
      <c r="J2718" s="5">
        <f>VLOOKUP(CONCATENATE($F2718," ",$G2718),AllocFactorMatrix,(J$4+1),FALSE)*$E2719</f>
        <v>0</v>
      </c>
      <c r="K2718" s="5">
        <f>VLOOKUP(CONCATENATE($F2718," ",$G2718),AllocFactorMatrix,(K$4+1),FALSE)*$E2719</f>
        <v>0</v>
      </c>
      <c r="L2718" s="5">
        <f>VLOOKUP(CONCATENATE($F2718," ",$G2718),AllocFactorMatrix,(L$4+1),FALSE)*$E2719</f>
        <v>0</v>
      </c>
      <c r="M2718" s="5">
        <f>VLOOKUP(CONCATENATE($F2718," ",$G2718),AllocFactorMatrix,(M$4+1),FALSE)*$E2719</f>
        <v>0</v>
      </c>
      <c r="N2718" s="5">
        <f t="shared" si="1357"/>
        <v>0</v>
      </c>
      <c r="O2718" s="5">
        <f>VLOOKUP(CONCATENATE($F2718," ",$G2718),AllocFactorMatrix,(O$4+1),FALSE)*$E2719</f>
        <v>0</v>
      </c>
      <c r="P2718" s="5">
        <f>VLOOKUP(CONCATENATE($F2718," ",$G2718),AllocFactorMatrix,(P$4+1),FALSE)*$E2719</f>
        <v>0</v>
      </c>
      <c r="Q2718" s="5">
        <f>VLOOKUP(CONCATENATE($F2718," ",$G2718),AllocFactorMatrix,(Q$4+1),FALSE)*$E2719</f>
        <v>0</v>
      </c>
      <c r="R2718" s="5">
        <f>VLOOKUP(CONCATENATE($F2718," ",$G2718),AllocFactorMatrix,(R$4+1),FALSE)*$E2719</f>
        <v>0</v>
      </c>
      <c r="S2718" s="5">
        <f t="shared" si="1379"/>
        <v>0</v>
      </c>
      <c r="T2718" s="5">
        <f>VLOOKUP(CONCATENATE($F2718," ",$G2718),AllocFactorMatrix,(T$4+1),FALSE)*$E2719</f>
        <v>0</v>
      </c>
      <c r="U2718" s="5">
        <f>VLOOKUP(CONCATENATE($F2718," ",$G2718),AllocFactorMatrix,(U$4+1),FALSE)*$E2719</f>
        <v>0</v>
      </c>
      <c r="V2718" s="5">
        <f>VLOOKUP(CONCATENATE($F2718," ",$G2718),AllocFactorMatrix,(V$4+1),FALSE)*$E2719</f>
        <v>0</v>
      </c>
      <c r="W2718" s="5">
        <f>VLOOKUP(CONCATENATE($F2718," ",$G2718),AllocFactorMatrix,(W$4+1),FALSE)*$E2719</f>
        <v>0</v>
      </c>
      <c r="X2718" s="5">
        <f t="shared" si="1380"/>
        <v>0</v>
      </c>
      <c r="Y2718" s="5">
        <f>VLOOKUP(CONCATENATE($F2718," ",$G2718),AllocFactorMatrix,(Y$4+1),FALSE)*$E2719</f>
        <v>0</v>
      </c>
      <c r="Z2718" s="5">
        <f>VLOOKUP(CONCATENATE($F2718," ",$G2718),AllocFactorMatrix,(Z$4+1),FALSE)*$E2719</f>
        <v>0</v>
      </c>
      <c r="AA2718" s="5">
        <f t="shared" si="1358"/>
        <v>0</v>
      </c>
      <c r="AB2718" s="5">
        <f>VLOOKUP(CONCATENATE($F2718," ",$G2718),AllocFactorMatrix,(AB$4+1),FALSE)*$E2719</f>
        <v>0</v>
      </c>
      <c r="AC2718" s="5">
        <f>VLOOKUP(CONCATENATE($F2718," ",$G2718),AllocFactorMatrix,(AC$4+1),FALSE)*$E2719</f>
        <v>0</v>
      </c>
      <c r="AD2718" s="5">
        <f>VLOOKUP(CONCATENATE($F2718," ",$G2718),AllocFactorMatrix,(AD$4+1),FALSE)*$E2719</f>
        <v>0</v>
      </c>
    </row>
    <row r="2719" spans="4:30" collapsed="1">
      <c r="D2719" s="7" t="s">
        <v>251</v>
      </c>
      <c r="E2719" s="40">
        <v>-2385816</v>
      </c>
      <c r="F2719" s="10" t="s">
        <v>243</v>
      </c>
      <c r="G2719" s="55" t="str">
        <f>$G$15</f>
        <v>TOTAL</v>
      </c>
      <c r="H2719" s="4">
        <f t="shared" si="1356"/>
        <v>-2385815.9999999995</v>
      </c>
      <c r="I2719" s="5">
        <f>VLOOKUP(CONCATENATE($F2719," ",$G2719),AllocFactorMatrix,(I$4+1),FALSE)*$E2719</f>
        <v>-822632.73678961489</v>
      </c>
      <c r="J2719" s="5">
        <f>VLOOKUP(CONCATENATE($F2719," ",$G2719),AllocFactorMatrix,(J$4+1),FALSE)*$E2719</f>
        <v>-56189.971750499244</v>
      </c>
      <c r="K2719" s="5">
        <f>VLOOKUP(CONCATENATE($F2719," ",$G2719),AllocFactorMatrix,(K$4+1),FALSE)*$E2719</f>
        <v>-188350.57238481118</v>
      </c>
      <c r="L2719" s="5">
        <f>VLOOKUP(CONCATENATE($F2719," ",$G2719),AllocFactorMatrix,(L$4+1),FALSE)*$E2719</f>
        <v>-6844.7277633887152</v>
      </c>
      <c r="M2719" s="5">
        <f>VLOOKUP(CONCATENATE($F2719," ",$G2719),AllocFactorMatrix,(M$4+1),FALSE)*$E2719</f>
        <v>-796.66797756467395</v>
      </c>
      <c r="N2719" s="5">
        <f t="shared" si="1357"/>
        <v>-195991.96812576457</v>
      </c>
      <c r="O2719" s="5">
        <f>VLOOKUP(CONCATENATE($F2719," ",$G2719),AllocFactorMatrix,(O$4+1),FALSE)*$E2719</f>
        <v>-169227.89418579199</v>
      </c>
      <c r="P2719" s="5">
        <f>VLOOKUP(CONCATENATE($F2719," ",$G2719),AllocFactorMatrix,(P$4+1),FALSE)*$E2719</f>
        <v>-31936.063624222159</v>
      </c>
      <c r="Q2719" s="5">
        <f>VLOOKUP(CONCATENATE($F2719," ",$G2719),AllocFactorMatrix,(Q$4+1),FALSE)*$E2719</f>
        <v>-15204.183379137108</v>
      </c>
      <c r="R2719" s="5">
        <f>VLOOKUP(CONCATENATE($F2719," ",$G2719),AllocFactorMatrix,(R$4+1),FALSE)*$E2719</f>
        <v>-714.35444234121428</v>
      </c>
      <c r="S2719" s="5">
        <f t="shared" si="1379"/>
        <v>-217082.49563149246</v>
      </c>
      <c r="T2719" s="5">
        <f>VLOOKUP(CONCATENATE($F2719," ",$G2719),AllocFactorMatrix,(T$4+1),FALSE)*$E2719</f>
        <v>-6565.2322868743313</v>
      </c>
      <c r="U2719" s="5">
        <f>VLOOKUP(CONCATENATE($F2719," ",$G2719),AllocFactorMatrix,(U$4+1),FALSE)*$E2719</f>
        <v>-122737.15655683263</v>
      </c>
      <c r="V2719" s="5">
        <f>VLOOKUP(CONCATENATE($F2719," ",$G2719),AllocFactorMatrix,(V$4+1),FALSE)*$E2719</f>
        <v>-754690.45666442974</v>
      </c>
      <c r="W2719" s="5">
        <f>VLOOKUP(CONCATENATE($F2719," ",$G2719),AllocFactorMatrix,(W$4+1),FALSE)*$E2719</f>
        <v>-140495.9709391107</v>
      </c>
      <c r="X2719" s="5">
        <f t="shared" si="1380"/>
        <v>-1024488.8164472474</v>
      </c>
      <c r="Y2719" s="5">
        <f>VLOOKUP(CONCATENATE($F2719," ",$G2719),AllocFactorMatrix,(Y$4+1),FALSE)*$E2719</f>
        <v>-46585.226156530982</v>
      </c>
      <c r="Z2719" s="5">
        <f>VLOOKUP(CONCATENATE($F2719," ",$G2719),AllocFactorMatrix,(Z$4+1),FALSE)*$E2719</f>
        <v>-785.02233270990803</v>
      </c>
      <c r="AA2719" s="5">
        <f t="shared" si="1358"/>
        <v>-47370.24848924089</v>
      </c>
      <c r="AB2719" s="5">
        <f>VLOOKUP(CONCATENATE($F2719," ",$G2719),AllocFactorMatrix,(AB$4+1),FALSE)*$E2719</f>
        <v>-842.72120949033945</v>
      </c>
      <c r="AC2719" s="5">
        <f>VLOOKUP(CONCATENATE($F2719," ",$G2719),AllocFactorMatrix,(AC$4+1),FALSE)*$E2719</f>
        <v>-17619.860665260956</v>
      </c>
      <c r="AD2719" s="5">
        <f>VLOOKUP(CONCATENATE($F2719," ",$G2719),AllocFactorMatrix,(AD$4+1),FALSE)*$E2719</f>
        <v>-3597.1808913891969</v>
      </c>
    </row>
    <row r="2720" spans="4:30" hidden="1" outlineLevel="1">
      <c r="D2720" s="7"/>
      <c r="E2720" s="51"/>
      <c r="F2720" s="52" t="str">
        <f>F2727</f>
        <v>LABOR_M</v>
      </c>
      <c r="G2720" s="55" t="str">
        <f>$G$8</f>
        <v>PRODUCTION</v>
      </c>
      <c r="H2720" s="4">
        <f t="shared" ca="1" si="1356"/>
        <v>14955.965197760086</v>
      </c>
      <c r="I2720" s="5">
        <f ca="1">VLOOKUP(CONCATENATE($F2720," ",$G2720),AllocFactorMatrix,(I$4+1),FALSE)*$E2727</f>
        <v>8303.6488968002504</v>
      </c>
      <c r="J2720" s="5">
        <f ca="1">VLOOKUP(CONCATENATE($F2720," ",$G2720),AllocFactorMatrix,(J$4+1),FALSE)*$E2727</f>
        <v>382.09137375486364</v>
      </c>
      <c r="K2720" s="5">
        <f ca="1">VLOOKUP(CONCATENATE($F2720," ",$G2720),AllocFactorMatrix,(K$4+1),FALSE)*$E2727</f>
        <v>1258.7186943283943</v>
      </c>
      <c r="L2720" s="5">
        <f ca="1">VLOOKUP(CONCATENATE($F2720," ",$G2720),AllocFactorMatrix,(L$4+1),FALSE)*$E2727</f>
        <v>31.451361826480053</v>
      </c>
      <c r="M2720" s="5">
        <f ca="1">VLOOKUP(CONCATENATE($F2720," ",$G2720),AllocFactorMatrix,(M$4+1),FALSE)*$E2727</f>
        <v>4.0487256838210453</v>
      </c>
      <c r="N2720" s="5">
        <f t="shared" ca="1" si="1357"/>
        <v>1294.2187818386953</v>
      </c>
      <c r="O2720" s="5">
        <f ca="1">VLOOKUP(CONCATENATE($F2720," ",$G2720),AllocFactorMatrix,(O$4+1),FALSE)*$E2727</f>
        <v>957.52432438908556</v>
      </c>
      <c r="P2720" s="5">
        <f ca="1">VLOOKUP(CONCATENATE($F2720," ",$G2720),AllocFactorMatrix,(P$4+1),FALSE)*$E2727</f>
        <v>173.31372212160764</v>
      </c>
      <c r="Q2720" s="5">
        <f ca="1">VLOOKUP(CONCATENATE($F2720," ",$G2720),AllocFactorMatrix,(Q$4+1),FALSE)*$E2727</f>
        <v>67.036524094500209</v>
      </c>
      <c r="R2720" s="5">
        <f ca="1">VLOOKUP(CONCATENATE($F2720," ",$G2720),AllocFactorMatrix,(R$4+1),FALSE)*$E2727</f>
        <v>1.4444174955464961</v>
      </c>
      <c r="S2720" s="5">
        <f ca="1">SUBTOTAL(9,O2720:R2720)</f>
        <v>1199.3189881007399</v>
      </c>
      <c r="T2720" s="5">
        <f ca="1">VLOOKUP(CONCATENATE($F2720," ",$G2720),AllocFactorMatrix,(T$4+1),FALSE)*$E2727</f>
        <v>30.404893124924552</v>
      </c>
      <c r="U2720" s="5">
        <f ca="1">VLOOKUP(CONCATENATE($F2720," ",$G2720),AllocFactorMatrix,(U$4+1),FALSE)*$E2727</f>
        <v>484.09875401420072</v>
      </c>
      <c r="V2720" s="5">
        <f ca="1">VLOOKUP(CONCATENATE($F2720," ",$G2720),AllocFactorMatrix,(V$4+1),FALSE)*$E2727</f>
        <v>2625.3661981766654</v>
      </c>
      <c r="W2720" s="5">
        <f ca="1">VLOOKUP(CONCATENATE($F2720," ",$G2720),AllocFactorMatrix,(W$4+1),FALSE)*$E2727</f>
        <v>345.42640624418618</v>
      </c>
      <c r="X2720" s="5">
        <f ca="1">SUBTOTAL(9,T2720:W2720)</f>
        <v>3485.296251559977</v>
      </c>
      <c r="Y2720" s="5">
        <f ca="1">VLOOKUP(CONCATENATE($F2720," ",$G2720),AllocFactorMatrix,(Y$4+1),FALSE)*$E2727</f>
        <v>282.21025207455546</v>
      </c>
      <c r="Z2720" s="5">
        <f ca="1">VLOOKUP(CONCATENATE($F2720," ",$G2720),AllocFactorMatrix,(Z$4+1),FALSE)*$E2727</f>
        <v>5.8662149835536805</v>
      </c>
      <c r="AA2720" s="5">
        <f t="shared" ca="1" si="1358"/>
        <v>288.07646705810913</v>
      </c>
      <c r="AB2720" s="5">
        <f ca="1">VLOOKUP(CONCATENATE($F2720," ",$G2720),AllocFactorMatrix,(AB$4+1),FALSE)*$E2727</f>
        <v>3.3144386474481133</v>
      </c>
      <c r="AC2720" s="5">
        <f ca="1">VLOOKUP(CONCATENATE($F2720," ",$G2720),AllocFactorMatrix,(AC$4+1),FALSE)*$E2727</f>
        <v>0</v>
      </c>
      <c r="AD2720" s="5">
        <f ca="1">VLOOKUP(CONCATENATE($F2720," ",$G2720),AllocFactorMatrix,(AD$4+1),FALSE)*$E2727</f>
        <v>0</v>
      </c>
    </row>
    <row r="2721" spans="4:30" hidden="1" outlineLevel="1">
      <c r="D2721" s="7"/>
      <c r="E2721" s="51"/>
      <c r="F2721" s="52" t="str">
        <f>F2727</f>
        <v>LABOR_M</v>
      </c>
      <c r="G2721" s="55" t="str">
        <f>$G$9</f>
        <v>BULKTRAN</v>
      </c>
      <c r="H2721" s="4">
        <f t="shared" ca="1" si="1356"/>
        <v>54.646377122199084</v>
      </c>
      <c r="I2721" s="5">
        <f ca="1">VLOOKUP(CONCATENATE($F2721," ",$G2721),AllocFactorMatrix,(I$4+1),FALSE)*$E2727</f>
        <v>26.917875860488358</v>
      </c>
      <c r="J2721" s="5">
        <f ca="1">VLOOKUP(CONCATENATE($F2721," ",$G2721),AllocFactorMatrix,(J$4+1),FALSE)*$E2727</f>
        <v>1.330646787383446</v>
      </c>
      <c r="K2721" s="5">
        <f ca="1">VLOOKUP(CONCATENATE($F2721," ",$G2721),AllocFactorMatrix,(K$4+1),FALSE)*$E2727</f>
        <v>4.8740829217732555</v>
      </c>
      <c r="L2721" s="5">
        <f ca="1">VLOOKUP(CONCATENATE($F2721," ",$G2721),AllocFactorMatrix,(L$4+1),FALSE)*$E2727</f>
        <v>0.15341882544443816</v>
      </c>
      <c r="M2721" s="5">
        <f ca="1">VLOOKUP(CONCATENATE($F2721," ",$G2721),AllocFactorMatrix,(M$4+1),FALSE)*$E2727</f>
        <v>1.4387126535651638E-2</v>
      </c>
      <c r="N2721" s="5">
        <f t="shared" ca="1" si="1357"/>
        <v>5.0418888737533454</v>
      </c>
      <c r="O2721" s="5">
        <f ca="1">VLOOKUP(CONCATENATE($F2721," ",$G2721),AllocFactorMatrix,(O$4+1),FALSE)*$E2727</f>
        <v>3.7050612366058773</v>
      </c>
      <c r="P2721" s="5">
        <f ca="1">VLOOKUP(CONCATENATE($F2721," ",$G2721),AllocFactorMatrix,(P$4+1),FALSE)*$E2727</f>
        <v>0.69036085144166914</v>
      </c>
      <c r="Q2721" s="5">
        <f ca="1">VLOOKUP(CONCATENATE($F2721," ",$G2721),AllocFactorMatrix,(Q$4+1),FALSE)*$E2727</f>
        <v>0.31196121424710499</v>
      </c>
      <c r="R2721" s="5">
        <f ca="1">VLOOKUP(CONCATENATE($F2721," ",$G2721),AllocFactorMatrix,(R$4+1),FALSE)*$E2727</f>
        <v>1.4028547091647161E-2</v>
      </c>
      <c r="S2721" s="5">
        <f t="shared" ref="S2721:S2727" ca="1" si="1381">SUBTOTAL(9,O2721:R2721)</f>
        <v>4.721411849386298</v>
      </c>
      <c r="T2721" s="5">
        <f ca="1">VLOOKUP(CONCATENATE($F2721," ",$G2721),AllocFactorMatrix,(T$4+1),FALSE)*$E2727</f>
        <v>0.12942727891162828</v>
      </c>
      <c r="U2721" s="5">
        <f ca="1">VLOOKUP(CONCATENATE($F2721," ",$G2721),AllocFactorMatrix,(U$4+1),FALSE)*$E2727</f>
        <v>2.1180553673304887</v>
      </c>
      <c r="V2721" s="5">
        <f ca="1">VLOOKUP(CONCATENATE($F2721," ",$G2721),AllocFactorMatrix,(V$4+1),FALSE)*$E2727</f>
        <v>11.193982130402048</v>
      </c>
      <c r="W2721" s="5">
        <f ca="1">VLOOKUP(CONCATENATE($F2721," ",$G2721),AllocFactorMatrix,(W$4+1),FALSE)*$E2727</f>
        <v>2.0214476407363757</v>
      </c>
      <c r="X2721" s="5">
        <f t="shared" ref="X2721:X2727" ca="1" si="1382">SUBTOTAL(9,T2721:W2721)</f>
        <v>15.462912417380542</v>
      </c>
      <c r="Y2721" s="5">
        <f ca="1">VLOOKUP(CONCATENATE($F2721," ",$G2721),AllocFactorMatrix,(Y$4+1),FALSE)*$E2727</f>
        <v>1.1378184265685691</v>
      </c>
      <c r="Z2721" s="5">
        <f ca="1">VLOOKUP(CONCATENATE($F2721," ",$G2721),AllocFactorMatrix,(Z$4+1),FALSE)*$E2727</f>
        <v>1.9058023718895544E-2</v>
      </c>
      <c r="AA2721" s="5">
        <f t="shared" ca="1" si="1358"/>
        <v>1.1568764502874647</v>
      </c>
      <c r="AB2721" s="5">
        <f ca="1">VLOOKUP(CONCATENATE($F2721," ",$G2721),AllocFactorMatrix,(AB$4+1),FALSE)*$E2727</f>
        <v>1.476488351961708E-2</v>
      </c>
      <c r="AC2721" s="5">
        <f ca="1">VLOOKUP(CONCATENATE($F2721," ",$G2721),AllocFactorMatrix,(AC$4+1),FALSE)*$E2727</f>
        <v>0</v>
      </c>
      <c r="AD2721" s="5">
        <f ca="1">VLOOKUP(CONCATENATE($F2721," ",$G2721),AllocFactorMatrix,(AD$4+1),FALSE)*$E2727</f>
        <v>0</v>
      </c>
    </row>
    <row r="2722" spans="4:30" hidden="1" outlineLevel="1">
      <c r="D2722" s="7"/>
      <c r="E2722" s="51"/>
      <c r="F2722" s="52" t="str">
        <f>F2727</f>
        <v>LABOR_M</v>
      </c>
      <c r="G2722" s="55" t="str">
        <f>$G$10</f>
        <v>SUBTRAN</v>
      </c>
      <c r="H2722" s="4">
        <f t="shared" ca="1" si="1356"/>
        <v>12.01993631222703</v>
      </c>
      <c r="I2722" s="5">
        <f ca="1">VLOOKUP(CONCATENATE($F2722," ",$G2722),AllocFactorMatrix,(I$4+1),FALSE)*$E2727</f>
        <v>5.8521155289877962</v>
      </c>
      <c r="J2722" s="5">
        <f ca="1">VLOOKUP(CONCATENATE($F2722," ",$G2722),AllocFactorMatrix,(J$4+1),FALSE)*$E2727</f>
        <v>0.28243075090495579</v>
      </c>
      <c r="K2722" s="5">
        <f ca="1">VLOOKUP(CONCATENATE($F2722," ",$G2722),AllocFactorMatrix,(K$4+1),FALSE)*$E2727</f>
        <v>1.0274692622324333</v>
      </c>
      <c r="L2722" s="5">
        <f ca="1">VLOOKUP(CONCATENATE($F2722," ",$G2722),AllocFactorMatrix,(L$4+1),FALSE)*$E2727</f>
        <v>3.1737558787124961E-2</v>
      </c>
      <c r="M2722" s="5">
        <f ca="1">VLOOKUP(CONCATENATE($F2722," ",$G2722),AllocFactorMatrix,(M$4+1),FALSE)*$E2727</f>
        <v>3.9527450974513939E-3</v>
      </c>
      <c r="N2722" s="5">
        <f t="shared" ca="1" si="1357"/>
        <v>1.0631595661170097</v>
      </c>
      <c r="O2722" s="5">
        <f ca="1">VLOOKUP(CONCATENATE($F2722," ",$G2722),AllocFactorMatrix,(O$4+1),FALSE)*$E2727</f>
        <v>0.77626908677114947</v>
      </c>
      <c r="P2722" s="5">
        <f ca="1">VLOOKUP(CONCATENATE($F2722," ",$G2722),AllocFactorMatrix,(P$4+1),FALSE)*$E2727</f>
        <v>0.14430751782473053</v>
      </c>
      <c r="Q2722" s="5">
        <f ca="1">VLOOKUP(CONCATENATE($F2722," ",$G2722),AllocFactorMatrix,(Q$4+1),FALSE)*$E2727</f>
        <v>8.586469258545551E-2</v>
      </c>
      <c r="R2722" s="5">
        <f ca="1">VLOOKUP(CONCATENATE($F2722," ",$G2722),AllocFactorMatrix,(R$4+1),FALSE)*$E2727</f>
        <v>0</v>
      </c>
      <c r="S2722" s="5">
        <f t="shared" ca="1" si="1381"/>
        <v>1.0064412971813355</v>
      </c>
      <c r="T2722" s="5">
        <f ca="1">VLOOKUP(CONCATENATE($F2722," ",$G2722),AllocFactorMatrix,(T$4+1),FALSE)*$E2727</f>
        <v>2.7105983614861665E-2</v>
      </c>
      <c r="U2722" s="5">
        <f ca="1">VLOOKUP(CONCATENATE($F2722," ",$G2722),AllocFactorMatrix,(U$4+1),FALSE)*$E2727</f>
        <v>0.44374042779190109</v>
      </c>
      <c r="V2722" s="5">
        <f ca="1">VLOOKUP(CONCATENATE($F2722," ",$G2722),AllocFactorMatrix,(V$4+1),FALSE)*$E2727</f>
        <v>3.0913989420322991</v>
      </c>
      <c r="W2722" s="5">
        <f ca="1">VLOOKUP(CONCATENATE($F2722," ",$G2722),AllocFactorMatrix,(W$4+1),FALSE)*$E2727</f>
        <v>0</v>
      </c>
      <c r="X2722" s="5">
        <f t="shared" ca="1" si="1382"/>
        <v>3.5622453534390619</v>
      </c>
      <c r="Y2722" s="5">
        <f ca="1">VLOOKUP(CONCATENATE($F2722," ",$G2722),AllocFactorMatrix,(Y$4+1),FALSE)*$E2727</f>
        <v>0.23363425233397023</v>
      </c>
      <c r="Z2722" s="5">
        <f ca="1">VLOOKUP(CONCATENATE($F2722," ",$G2722),AllocFactorMatrix,(Z$4+1),FALSE)*$E2727</f>
        <v>3.8946893337929961E-3</v>
      </c>
      <c r="AA2722" s="5">
        <f t="shared" ca="1" si="1358"/>
        <v>0.23752894166776323</v>
      </c>
      <c r="AB2722" s="5">
        <f ca="1">VLOOKUP(CONCATENATE($F2722," ",$G2722),AllocFactorMatrix,(AB$4+1),FALSE)*$E2727</f>
        <v>3.1198672302052326E-3</v>
      </c>
      <c r="AC2722" s="5">
        <f ca="1">VLOOKUP(CONCATENATE($F2722," ",$G2722),AllocFactorMatrix,(AC$4+1),FALSE)*$E2727</f>
        <v>1.060821554376371E-2</v>
      </c>
      <c r="AD2722" s="5">
        <f ca="1">VLOOKUP(CONCATENATE($F2722," ",$G2722),AllocFactorMatrix,(AD$4+1),FALSE)*$E2727</f>
        <v>2.2867911551400222E-3</v>
      </c>
    </row>
    <row r="2723" spans="4:30" hidden="1" outlineLevel="1">
      <c r="D2723" s="7"/>
      <c r="E2723" s="51"/>
      <c r="F2723" s="52" t="str">
        <f>F2727</f>
        <v>LABOR_M</v>
      </c>
      <c r="G2723" s="55" t="str">
        <f>$G$11</f>
        <v>DISTPRI</v>
      </c>
      <c r="H2723" s="4">
        <f t="shared" ca="1" si="1356"/>
        <v>7701.1549041173412</v>
      </c>
      <c r="I2723" s="5">
        <f ca="1">VLOOKUP(CONCATENATE($F2723," ",$G2723),AllocFactorMatrix,(I$4+1),FALSE)*$E2727</f>
        <v>5147.0102807396497</v>
      </c>
      <c r="J2723" s="5">
        <f ca="1">VLOOKUP(CONCATENATE($F2723," ",$G2723),AllocFactorMatrix,(J$4+1),FALSE)*$E2727</f>
        <v>242.61662817360605</v>
      </c>
      <c r="K2723" s="5">
        <f ca="1">VLOOKUP(CONCATENATE($F2723," ",$G2723),AllocFactorMatrix,(K$4+1),FALSE)*$E2727</f>
        <v>880.95586709636302</v>
      </c>
      <c r="L2723" s="5">
        <f ca="1">VLOOKUP(CONCATENATE($F2723," ",$G2723),AllocFactorMatrix,(L$4+1),FALSE)*$E2727</f>
        <v>27.22612028859265</v>
      </c>
      <c r="M2723" s="5">
        <f ca="1">VLOOKUP(CONCATENATE($F2723," ",$G2723),AllocFactorMatrix,(M$4+1),FALSE)*$E2727</f>
        <v>0</v>
      </c>
      <c r="N2723" s="5">
        <f t="shared" ca="1" si="1357"/>
        <v>908.18198738495562</v>
      </c>
      <c r="O2723" s="5">
        <f ca="1">VLOOKUP(CONCATENATE($F2723," ",$G2723),AllocFactorMatrix,(O$4+1),FALSE)*$E2727</f>
        <v>660.56292240252913</v>
      </c>
      <c r="P2723" s="5">
        <f ca="1">VLOOKUP(CONCATENATE($F2723," ",$G2723),AllocFactorMatrix,(P$4+1),FALSE)*$E2727</f>
        <v>123.02988874940382</v>
      </c>
      <c r="Q2723" s="5">
        <f ca="1">VLOOKUP(CONCATENATE($F2723," ",$G2723),AllocFactorMatrix,(Q$4+1),FALSE)*$E2727</f>
        <v>0</v>
      </c>
      <c r="R2723" s="5">
        <f ca="1">VLOOKUP(CONCATENATE($F2723," ",$G2723),AllocFactorMatrix,(R$4+1),FALSE)*$E2727</f>
        <v>0</v>
      </c>
      <c r="S2723" s="5">
        <f t="shared" ca="1" si="1381"/>
        <v>783.59281115193289</v>
      </c>
      <c r="T2723" s="5">
        <f ca="1">VLOOKUP(CONCATENATE($F2723," ",$G2723),AllocFactorMatrix,(T$4+1),FALSE)*$E2727</f>
        <v>23.548661109665201</v>
      </c>
      <c r="U2723" s="5">
        <f ca="1">VLOOKUP(CONCATENATE($F2723," ",$G2723),AllocFactorMatrix,(U$4+1),FALSE)*$E2727</f>
        <v>379.78661670290381</v>
      </c>
      <c r="V2723" s="5">
        <f ca="1">VLOOKUP(CONCATENATE($F2723," ",$G2723),AllocFactorMatrix,(V$4+1),FALSE)*$E2727</f>
        <v>0</v>
      </c>
      <c r="W2723" s="5">
        <f ca="1">VLOOKUP(CONCATENATE($F2723," ",$G2723),AllocFactorMatrix,(W$4+1),FALSE)*$E2727</f>
        <v>0</v>
      </c>
      <c r="X2723" s="5">
        <f t="shared" ca="1" si="1382"/>
        <v>403.33527781256902</v>
      </c>
      <c r="Y2723" s="5">
        <f ca="1">VLOOKUP(CONCATENATE($F2723," ",$G2723),AllocFactorMatrix,(Y$4+1),FALSE)*$E2727</f>
        <v>199.19007767972977</v>
      </c>
      <c r="Z2723" s="5">
        <f ca="1">VLOOKUP(CONCATENATE($F2723," ",$G2723),AllocFactorMatrix,(Z$4+1),FALSE)*$E2727</f>
        <v>3.3232702277888051</v>
      </c>
      <c r="AA2723" s="5">
        <f t="shared" ca="1" si="1358"/>
        <v>202.51334790751858</v>
      </c>
      <c r="AB2723" s="5">
        <f ca="1">VLOOKUP(CONCATENATE($F2723," ",$G2723),AllocFactorMatrix,(AB$4+1),FALSE)*$E2727</f>
        <v>2.6924057243938848</v>
      </c>
      <c r="AC2723" s="5">
        <f ca="1">VLOOKUP(CONCATENATE($F2723," ",$G2723),AllocFactorMatrix,(AC$4+1),FALSE)*$E2727</f>
        <v>9.2238079569940314</v>
      </c>
      <c r="AD2723" s="5">
        <f ca="1">VLOOKUP(CONCATENATE($F2723," ",$G2723),AllocFactorMatrix,(AD$4+1),FALSE)*$E2727</f>
        <v>1.9883572657197826</v>
      </c>
    </row>
    <row r="2724" spans="4:30" hidden="1" outlineLevel="1">
      <c r="D2724" s="7"/>
      <c r="E2724" s="51"/>
      <c r="F2724" s="52" t="str">
        <f>F2727</f>
        <v>LABOR_M</v>
      </c>
      <c r="G2724" s="55" t="str">
        <f>$G$12</f>
        <v>DISTSEC</v>
      </c>
      <c r="H2724" s="4">
        <f t="shared" ca="1" si="1356"/>
        <v>3178.3613500699148</v>
      </c>
      <c r="I2724" s="5">
        <f ca="1">VLOOKUP(CONCATENATE($F2724," ",$G2724),AllocFactorMatrix,(I$4+1),FALSE)*$E2727</f>
        <v>2376.4653951686805</v>
      </c>
      <c r="J2724" s="5">
        <f ca="1">VLOOKUP(CONCATENATE($F2724," ",$G2724),AllocFactorMatrix,(J$4+1),FALSE)*$E2727</f>
        <v>114.57015410287075</v>
      </c>
      <c r="K2724" s="5">
        <f ca="1">VLOOKUP(CONCATENATE($F2724," ",$G2724),AllocFactorMatrix,(K$4+1),FALSE)*$E2727</f>
        <v>345.70590059971414</v>
      </c>
      <c r="L2724" s="5">
        <f ca="1">VLOOKUP(CONCATENATE($F2724," ",$G2724),AllocFactorMatrix,(L$4+1),FALSE)*$E2727</f>
        <v>0</v>
      </c>
      <c r="M2724" s="5">
        <f ca="1">VLOOKUP(CONCATENATE($F2724," ",$G2724),AllocFactorMatrix,(M$4+1),FALSE)*$E2727</f>
        <v>0</v>
      </c>
      <c r="N2724" s="5">
        <f t="shared" ca="1" si="1357"/>
        <v>345.70590059971414</v>
      </c>
      <c r="O2724" s="5">
        <f ca="1">VLOOKUP(CONCATENATE($F2724," ",$G2724),AllocFactorMatrix,(O$4+1),FALSE)*$E2727</f>
        <v>220.28514543179378</v>
      </c>
      <c r="P2724" s="5">
        <f ca="1">VLOOKUP(CONCATENATE($F2724," ",$G2724),AllocFactorMatrix,(P$4+1),FALSE)*$E2727</f>
        <v>0</v>
      </c>
      <c r="Q2724" s="5">
        <f ca="1">VLOOKUP(CONCATENATE($F2724," ",$G2724),AllocFactorMatrix,(Q$4+1),FALSE)*$E2727</f>
        <v>0</v>
      </c>
      <c r="R2724" s="5">
        <f ca="1">VLOOKUP(CONCATENATE($F2724," ",$G2724),AllocFactorMatrix,(R$4+1),FALSE)*$E2727</f>
        <v>0</v>
      </c>
      <c r="S2724" s="5">
        <f t="shared" ca="1" si="1381"/>
        <v>220.28514543179378</v>
      </c>
      <c r="T2724" s="5">
        <f ca="1">VLOOKUP(CONCATENATE($F2724," ",$G2724),AllocFactorMatrix,(T$4+1),FALSE)*$E2727</f>
        <v>5.9560482036684377</v>
      </c>
      <c r="U2724" s="5">
        <f ca="1">VLOOKUP(CONCATENATE($F2724," ",$G2724),AllocFactorMatrix,(U$4+1),FALSE)*$E2727</f>
        <v>0</v>
      </c>
      <c r="V2724" s="5">
        <f ca="1">VLOOKUP(CONCATENATE($F2724," ",$G2724),AllocFactorMatrix,(V$4+1),FALSE)*$E2727</f>
        <v>0</v>
      </c>
      <c r="W2724" s="5">
        <f ca="1">VLOOKUP(CONCATENATE($F2724," ",$G2724),AllocFactorMatrix,(W$4+1),FALSE)*$E2727</f>
        <v>0</v>
      </c>
      <c r="X2724" s="5">
        <f t="shared" ca="1" si="1382"/>
        <v>5.9560482036684377</v>
      </c>
      <c r="Y2724" s="5">
        <f ca="1">VLOOKUP(CONCATENATE($F2724," ",$G2724),AllocFactorMatrix,(Y$4+1),FALSE)*$E2727</f>
        <v>81.250874641913228</v>
      </c>
      <c r="Z2724" s="5">
        <f ca="1">VLOOKUP(CONCATENATE($F2724," ",$G2724),AllocFactorMatrix,(Z$4+1),FALSE)*$E2727</f>
        <v>0</v>
      </c>
      <c r="AA2724" s="5">
        <f t="shared" ca="1" si="1358"/>
        <v>81.250874641913228</v>
      </c>
      <c r="AB2724" s="5">
        <f ca="1">VLOOKUP(CONCATENATE($F2724," ",$G2724),AllocFactorMatrix,(AB$4+1),FALSE)*$E2727</f>
        <v>0.84314293990224676</v>
      </c>
      <c r="AC2724" s="5">
        <f ca="1">VLOOKUP(CONCATENATE($F2724," ",$G2724),AllocFactorMatrix,(AC$4+1),FALSE)*$E2727</f>
        <v>28.627945667142452</v>
      </c>
      <c r="AD2724" s="5">
        <f ca="1">VLOOKUP(CONCATENATE($F2724," ",$G2724),AllocFactorMatrix,(AD$4+1),FALSE)*$E2727</f>
        <v>4.6567433142293346</v>
      </c>
    </row>
    <row r="2725" spans="4:30" hidden="1" outlineLevel="1">
      <c r="D2725" s="7"/>
      <c r="E2725" s="51"/>
      <c r="F2725" s="52" t="str">
        <f>F2727</f>
        <v>LABOR_M</v>
      </c>
      <c r="G2725" s="55" t="str">
        <f>$G$13</f>
        <v>ENERGY</v>
      </c>
      <c r="H2725" s="4">
        <f t="shared" ca="1" si="1356"/>
        <v>3937.2258924140488</v>
      </c>
      <c r="I2725" s="5">
        <f ca="1">VLOOKUP(CONCATENATE($F2725," ",$G2725),AllocFactorMatrix,(I$4+1),FALSE)*$E2727</f>
        <v>1477.3538093314867</v>
      </c>
      <c r="J2725" s="5">
        <f ca="1">VLOOKUP(CONCATENATE($F2725," ",$G2725),AllocFactorMatrix,(J$4+1),FALSE)*$E2727</f>
        <v>95.742073201740155</v>
      </c>
      <c r="K2725" s="5">
        <f ca="1">VLOOKUP(CONCATENATE($F2725," ",$G2725),AllocFactorMatrix,(K$4+1),FALSE)*$E2727</f>
        <v>321.22503438978305</v>
      </c>
      <c r="L2725" s="5">
        <f ca="1">VLOOKUP(CONCATENATE($F2725," ",$G2725),AllocFactorMatrix,(L$4+1),FALSE)*$E2727</f>
        <v>10.209260848711928</v>
      </c>
      <c r="M2725" s="5">
        <f ca="1">VLOOKUP(CONCATENATE($F2725," ",$G2725),AllocFactorMatrix,(M$4+1),FALSE)*$E2727</f>
        <v>0.94117450184830209</v>
      </c>
      <c r="N2725" s="5">
        <f t="shared" ca="1" si="1357"/>
        <v>332.37546974034331</v>
      </c>
      <c r="O2725" s="5">
        <f ca="1">VLOOKUP(CONCATENATE($F2725," ",$G2725),AllocFactorMatrix,(O$4+1),FALSE)*$E2727</f>
        <v>292.86534598920861</v>
      </c>
      <c r="P2725" s="5">
        <f ca="1">VLOOKUP(CONCATENATE($F2725," ",$G2725),AllocFactorMatrix,(P$4+1),FALSE)*$E2727</f>
        <v>54.291599929281148</v>
      </c>
      <c r="Q2725" s="5">
        <f ca="1">VLOOKUP(CONCATENATE($F2725," ",$G2725),AllocFactorMatrix,(Q$4+1),FALSE)*$E2727</f>
        <v>24.668713364043438</v>
      </c>
      <c r="R2725" s="5">
        <f ca="1">VLOOKUP(CONCATENATE($F2725," ",$G2725),AllocFactorMatrix,(R$4+1),FALSE)*$E2727</f>
        <v>1.1430035739989828</v>
      </c>
      <c r="S2725" s="5">
        <f t="shared" ca="1" si="1381"/>
        <v>372.96866285653221</v>
      </c>
      <c r="T2725" s="5">
        <f ca="1">VLOOKUP(CONCATENATE($F2725," ",$G2725),AllocFactorMatrix,(T$4+1),FALSE)*$E2727</f>
        <v>11.223155037026448</v>
      </c>
      <c r="U2725" s="5">
        <f ca="1">VLOOKUP(CONCATENATE($F2725," ",$G2725),AllocFactorMatrix,(U$4+1),FALSE)*$E2727</f>
        <v>197.06178927043084</v>
      </c>
      <c r="V2725" s="5">
        <f ca="1">VLOOKUP(CONCATENATE($F2725," ",$G2725),AllocFactorMatrix,(V$4+1),FALSE)*$E2727</f>
        <v>1118.8350235875857</v>
      </c>
      <c r="W2725" s="5">
        <f ca="1">VLOOKUP(CONCATENATE($F2725," ",$G2725),AllocFactorMatrix,(W$4+1),FALSE)*$E2727</f>
        <v>212.26918993093454</v>
      </c>
      <c r="X2725" s="5">
        <f t="shared" ca="1" si="1382"/>
        <v>1539.3891578259775</v>
      </c>
      <c r="Y2725" s="5">
        <f ca="1">VLOOKUP(CONCATENATE($F2725," ",$G2725),AllocFactorMatrix,(Y$4+1),FALSE)*$E2727</f>
        <v>79.346050206125312</v>
      </c>
      <c r="Z2725" s="5">
        <f ca="1">VLOOKUP(CONCATENATE($F2725," ",$G2725),AllocFactorMatrix,(Z$4+1),FALSE)*$E2727</f>
        <v>1.2916272074943798</v>
      </c>
      <c r="AA2725" s="5">
        <f t="shared" ca="1" si="1358"/>
        <v>80.637677413619699</v>
      </c>
      <c r="AB2725" s="5">
        <f ca="1">VLOOKUP(CONCATENATE($F2725," ",$G2725),AllocFactorMatrix,(AB$4+1),FALSE)*$E2727</f>
        <v>1.4407062509697359</v>
      </c>
      <c r="AC2725" s="5">
        <f ca="1">VLOOKUP(CONCATENATE($F2725," ",$G2725),AllocFactorMatrix,(AC$4+1),FALSE)*$E2727</f>
        <v>31.153343454481252</v>
      </c>
      <c r="AD2725" s="5">
        <f ca="1">VLOOKUP(CONCATENATE($F2725," ",$G2725),AllocFactorMatrix,(AD$4+1),FALSE)*$E2727</f>
        <v>6.1649923388971031</v>
      </c>
    </row>
    <row r="2726" spans="4:30" hidden="1" outlineLevel="1">
      <c r="D2726" s="7"/>
      <c r="E2726" s="51"/>
      <c r="F2726" s="52" t="str">
        <f>F2727</f>
        <v>LABOR_M</v>
      </c>
      <c r="G2726" s="55" t="str">
        <f>$G$14</f>
        <v>CUSTOMER</v>
      </c>
      <c r="H2726" s="4">
        <f t="shared" ca="1" si="1356"/>
        <v>2967.6263422041861</v>
      </c>
      <c r="I2726" s="5">
        <f ca="1">VLOOKUP(CONCATENATE($F2726," ",$G2726),AllocFactorMatrix,(I$4+1),FALSE)*$E2727</f>
        <v>2120.371966368682</v>
      </c>
      <c r="J2726" s="5">
        <f ca="1">VLOOKUP(CONCATENATE($F2726," ",$G2726),AllocFactorMatrix,(J$4+1),FALSE)*$E2727</f>
        <v>362.86546339700953</v>
      </c>
      <c r="K2726" s="5">
        <f ca="1">VLOOKUP(CONCATENATE($F2726," ",$G2726),AllocFactorMatrix,(K$4+1),FALSE)*$E2727</f>
        <v>104.48569622589895</v>
      </c>
      <c r="L2726" s="5">
        <f ca="1">VLOOKUP(CONCATENATE($F2726," ",$G2726),AllocFactorMatrix,(L$4+1),FALSE)*$E2727</f>
        <v>17.466133784068102</v>
      </c>
      <c r="M2726" s="5">
        <f ca="1">VLOOKUP(CONCATENATE($F2726," ",$G2726),AllocFactorMatrix,(M$4+1),FALSE)*$E2727</f>
        <v>2.7595653793910526</v>
      </c>
      <c r="N2726" s="5">
        <f t="shared" ca="1" si="1357"/>
        <v>124.7113953893581</v>
      </c>
      <c r="O2726" s="5">
        <f ca="1">VLOOKUP(CONCATENATE($F2726," ",$G2726),AllocFactorMatrix,(O$4+1),FALSE)*$E2727</f>
        <v>19.497275074692681</v>
      </c>
      <c r="P2726" s="5">
        <f ca="1">VLOOKUP(CONCATENATE($F2726," ",$G2726),AllocFactorMatrix,(P$4+1),FALSE)*$E2727</f>
        <v>5.0074403511599384</v>
      </c>
      <c r="Q2726" s="5">
        <f ca="1">VLOOKUP(CONCATENATE($F2726," ",$G2726),AllocFactorMatrix,(Q$4+1),FALSE)*$E2727</f>
        <v>9.5776705634668708</v>
      </c>
      <c r="R2726" s="5">
        <f ca="1">VLOOKUP(CONCATENATE($F2726," ",$G2726),AllocFactorMatrix,(R$4+1),FALSE)*$E2727</f>
        <v>1.6716355649182728</v>
      </c>
      <c r="S2726" s="5">
        <f t="shared" ca="1" si="1381"/>
        <v>35.754021554237767</v>
      </c>
      <c r="T2726" s="5">
        <f ca="1">VLOOKUP(CONCATENATE($F2726," ",$G2726),AllocFactorMatrix,(T$4+1),FALSE)*$E2727</f>
        <v>0.13559871109558552</v>
      </c>
      <c r="U2726" s="5">
        <f ca="1">VLOOKUP(CONCATENATE($F2726," ",$G2726),AllocFactorMatrix,(U$4+1),FALSE)*$E2727</f>
        <v>2.981084289723607</v>
      </c>
      <c r="V2726" s="5">
        <f ca="1">VLOOKUP(CONCATENATE($F2726," ",$G2726),AllocFactorMatrix,(V$4+1),FALSE)*$E2727</f>
        <v>14.092378677340532</v>
      </c>
      <c r="W2726" s="5">
        <f ca="1">VLOOKUP(CONCATENATE($F2726," ",$G2726),AllocFactorMatrix,(W$4+1),FALSE)*$E2727</f>
        <v>2.5083872372040537</v>
      </c>
      <c r="X2726" s="5">
        <f t="shared" ca="1" si="1382"/>
        <v>19.717448915363779</v>
      </c>
      <c r="Y2726" s="5">
        <f ca="1">VLOOKUP(CONCATENATE($F2726," ",$G2726),AllocFactorMatrix,(Y$4+1),FALSE)*$E2727</f>
        <v>5.3364440731968887</v>
      </c>
      <c r="Z2726" s="5">
        <f ca="1">VLOOKUP(CONCATENATE($F2726," ",$G2726),AllocFactorMatrix,(Z$4+1),FALSE)*$E2727</f>
        <v>8.4543939489965872E-2</v>
      </c>
      <c r="AA2726" s="5">
        <f t="shared" ca="1" si="1358"/>
        <v>5.4209880126868546</v>
      </c>
      <c r="AB2726" s="5">
        <f ca="1">VLOOKUP(CONCATENATE($F2726," ",$G2726),AllocFactorMatrix,(AB$4+1),FALSE)*$E2727</f>
        <v>0.15206164118107929</v>
      </c>
      <c r="AC2726" s="5">
        <f ca="1">VLOOKUP(CONCATENATE($F2726," ",$G2726),AllocFactorMatrix,(AC$4+1),FALSE)*$E2727</f>
        <v>234.02775353774965</v>
      </c>
      <c r="AD2726" s="5">
        <f ca="1">VLOOKUP(CONCATENATE($F2726," ",$G2726),AllocFactorMatrix,(AD$4+1),FALSE)*$E2727</f>
        <v>64.605243387917085</v>
      </c>
    </row>
    <row r="2727" spans="4:30" collapsed="1">
      <c r="D2727" s="7" t="s">
        <v>260</v>
      </c>
      <c r="E2727" s="40">
        <v>32807</v>
      </c>
      <c r="F2727" s="10" t="s">
        <v>70</v>
      </c>
      <c r="G2727" s="55" t="str">
        <f>$G$15</f>
        <v>TOTAL</v>
      </c>
      <c r="H2727" s="4">
        <f t="shared" ca="1" si="1356"/>
        <v>32807</v>
      </c>
      <c r="I2727" s="5">
        <f ca="1">VLOOKUP(CONCATENATE($F2727," ",$G2727),AllocFactorMatrix,(I$4+1),FALSE)*$E2727</f>
        <v>19457.620339798224</v>
      </c>
      <c r="J2727" s="5">
        <f ca="1">VLOOKUP(CONCATENATE($F2727," ",$G2727),AllocFactorMatrix,(J$4+1),FALSE)*$E2727</f>
        <v>1199.4987701683783</v>
      </c>
      <c r="K2727" s="5">
        <f ca="1">VLOOKUP(CONCATENATE($F2727," ",$G2727),AllocFactorMatrix,(K$4+1),FALSE)*$E2727</f>
        <v>2916.9927448241592</v>
      </c>
      <c r="L2727" s="5">
        <f ca="1">VLOOKUP(CONCATENATE($F2727," ",$G2727),AllocFactorMatrix,(L$4+1),FALSE)*$E2727</f>
        <v>86.538033132084294</v>
      </c>
      <c r="M2727" s="5">
        <f ca="1">VLOOKUP(CONCATENATE($F2727," ",$G2727),AllocFactorMatrix,(M$4+1),FALSE)*$E2727</f>
        <v>7.7678054366935028</v>
      </c>
      <c r="N2727" s="5">
        <f t="shared" ca="1" si="1357"/>
        <v>3011.298583392937</v>
      </c>
      <c r="O2727" s="5">
        <f ca="1">VLOOKUP(CONCATENATE($F2727," ",$G2727),AllocFactorMatrix,(O$4+1),FALSE)*$E2727</f>
        <v>2155.2163436106866</v>
      </c>
      <c r="P2727" s="5">
        <f ca="1">VLOOKUP(CONCATENATE($F2727," ",$G2727),AllocFactorMatrix,(P$4+1),FALSE)*$E2727</f>
        <v>356.47731952071894</v>
      </c>
      <c r="Q2727" s="5">
        <f ca="1">VLOOKUP(CONCATENATE($F2727," ",$G2727),AllocFactorMatrix,(Q$4+1),FALSE)*$E2727</f>
        <v>101.68073392884308</v>
      </c>
      <c r="R2727" s="5">
        <f ca="1">VLOOKUP(CONCATENATE($F2727," ",$G2727),AllocFactorMatrix,(R$4+1),FALSE)*$E2727</f>
        <v>4.2730851815553992</v>
      </c>
      <c r="S2727" s="5">
        <f t="shared" ca="1" si="1381"/>
        <v>2617.647482241804</v>
      </c>
      <c r="T2727" s="5">
        <f ca="1">VLOOKUP(CONCATENATE($F2727," ",$G2727),AllocFactorMatrix,(T$4+1),FALSE)*$E2727</f>
        <v>71.424889448906697</v>
      </c>
      <c r="U2727" s="5">
        <f ca="1">VLOOKUP(CONCATENATE($F2727," ",$G2727),AllocFactorMatrix,(U$4+1),FALSE)*$E2727</f>
        <v>1066.4900400723814</v>
      </c>
      <c r="V2727" s="5">
        <f ca="1">VLOOKUP(CONCATENATE($F2727," ",$G2727),AllocFactorMatrix,(V$4+1),FALSE)*$E2727</f>
        <v>3772.5789815140261</v>
      </c>
      <c r="W2727" s="5">
        <f ca="1">VLOOKUP(CONCATENATE($F2727," ",$G2727),AllocFactorMatrix,(W$4+1),FALSE)*$E2727</f>
        <v>562.22543105306113</v>
      </c>
      <c r="X2727" s="5">
        <f t="shared" ca="1" si="1382"/>
        <v>5472.7193420883759</v>
      </c>
      <c r="Y2727" s="5">
        <f ca="1">VLOOKUP(CONCATENATE($F2727," ",$G2727),AllocFactorMatrix,(Y$4+1),FALSE)*$E2727</f>
        <v>648.70515135442315</v>
      </c>
      <c r="Z2727" s="5">
        <f ca="1">VLOOKUP(CONCATENATE($F2727," ",$G2727),AllocFactorMatrix,(Z$4+1),FALSE)*$E2727</f>
        <v>10.588609071379521</v>
      </c>
      <c r="AA2727" s="5">
        <f t="shared" ca="1" si="1358"/>
        <v>659.2937604258027</v>
      </c>
      <c r="AB2727" s="5">
        <f ca="1">VLOOKUP(CONCATENATE($F2727," ",$G2727),AllocFactorMatrix,(AB$4+1),FALSE)*$E2727</f>
        <v>8.4606399546448827</v>
      </c>
      <c r="AC2727" s="5">
        <f ca="1">VLOOKUP(CONCATENATE($F2727," ",$G2727),AllocFactorMatrix,(AC$4+1),FALSE)*$E2727</f>
        <v>303.04345883191115</v>
      </c>
      <c r="AD2727" s="5">
        <f ca="1">VLOOKUP(CONCATENATE($F2727," ",$G2727),AllocFactorMatrix,(AD$4+1),FALSE)*$E2727</f>
        <v>77.417623097918451</v>
      </c>
    </row>
    <row r="2728" spans="4:30" hidden="1" outlineLevel="1">
      <c r="D2728" s="7"/>
      <c r="E2728" s="51"/>
      <c r="F2728" s="52" t="str">
        <f>F2735</f>
        <v>LABOR_M</v>
      </c>
      <c r="G2728" s="55" t="str">
        <f>$G$8</f>
        <v>PRODUCTION</v>
      </c>
      <c r="H2728" s="4">
        <f t="shared" ref="H2728:H2735" ca="1" si="1383">SUBTOTAL(9,I2728:AD2728)</f>
        <v>486089.15546517633</v>
      </c>
      <c r="I2728" s="5">
        <f ca="1">VLOOKUP(CONCATENATE($F2728," ",$G2728),AllocFactorMatrix,(I$4+1),FALSE)*$E2735</f>
        <v>269879.85236348939</v>
      </c>
      <c r="J2728" s="5">
        <f ca="1">VLOOKUP(CONCATENATE($F2728," ",$G2728),AllocFactorMatrix,(J$4+1),FALSE)*$E2735</f>
        <v>12418.487922588043</v>
      </c>
      <c r="K2728" s="5">
        <f ca="1">VLOOKUP(CONCATENATE($F2728," ",$G2728),AllocFactorMatrix,(K$4+1),FALSE)*$E2735</f>
        <v>40910.064914162394</v>
      </c>
      <c r="L2728" s="5">
        <f ca="1">VLOOKUP(CONCATENATE($F2728," ",$G2728),AllocFactorMatrix,(L$4+1),FALSE)*$E2735</f>
        <v>1022.2119205488018</v>
      </c>
      <c r="M2728" s="5">
        <f ca="1">VLOOKUP(CONCATENATE($F2728," ",$G2728),AllocFactorMatrix,(M$4+1),FALSE)*$E2735</f>
        <v>131.58907648792129</v>
      </c>
      <c r="N2728" s="5">
        <f t="shared" ref="N2728:N2735" ca="1" si="1384">SUBTOTAL(9,K2728:M2728)</f>
        <v>42063.865911199122</v>
      </c>
      <c r="O2728" s="5">
        <f ca="1">VLOOKUP(CONCATENATE($F2728," ",$G2728),AllocFactorMatrix,(O$4+1),FALSE)*$E2735</f>
        <v>31120.839345718872</v>
      </c>
      <c r="P2728" s="5">
        <f ca="1">VLOOKUP(CONCATENATE($F2728," ",$G2728),AllocFactorMatrix,(P$4+1),FALSE)*$E2735</f>
        <v>5632.9310547764444</v>
      </c>
      <c r="Q2728" s="5">
        <f ca="1">VLOOKUP(CONCATENATE($F2728," ",$G2728),AllocFactorMatrix,(Q$4+1),FALSE)*$E2735</f>
        <v>2178.7779626083129</v>
      </c>
      <c r="R2728" s="5">
        <f ca="1">VLOOKUP(CONCATENATE($F2728," ",$G2728),AllocFactorMatrix,(R$4+1),FALSE)*$E2735</f>
        <v>46.945527838917108</v>
      </c>
      <c r="S2728" s="5">
        <f ca="1">SUBTOTAL(9,O2728:R2728)</f>
        <v>38979.493890942547</v>
      </c>
      <c r="T2728" s="5">
        <f ca="1">VLOOKUP(CONCATENATE($F2728," ",$G2728),AllocFactorMatrix,(T$4+1),FALSE)*$E2735</f>
        <v>988.2002682994347</v>
      </c>
      <c r="U2728" s="5">
        <f ca="1">VLOOKUP(CONCATENATE($F2728," ",$G2728),AllocFactorMatrix,(U$4+1),FALSE)*$E2735</f>
        <v>15733.866145646656</v>
      </c>
      <c r="V2728" s="5">
        <f ca="1">VLOOKUP(CONCATENATE($F2728," ",$G2728),AllocFactorMatrix,(V$4+1),FALSE)*$E2735</f>
        <v>85327.962534283215</v>
      </c>
      <c r="W2728" s="5">
        <f ca="1">VLOOKUP(CONCATENATE($F2728," ",$G2728),AllocFactorMatrix,(W$4+1),FALSE)*$E2735</f>
        <v>11226.826745475078</v>
      </c>
      <c r="X2728" s="5">
        <f ca="1">SUBTOTAL(9,T2728:W2728)</f>
        <v>113276.85569370438</v>
      </c>
      <c r="Y2728" s="5">
        <f ca="1">VLOOKUP(CONCATENATE($F2728," ",$G2728),AllocFactorMatrix,(Y$4+1),FALSE)*$E2735</f>
        <v>9172.2159874429362</v>
      </c>
      <c r="Z2728" s="5">
        <f ca="1">VLOOKUP(CONCATENATE($F2728," ",$G2728),AllocFactorMatrix,(Z$4+1),FALSE)*$E2735</f>
        <v>190.65994400413786</v>
      </c>
      <c r="AA2728" s="5">
        <f t="shared" ref="AA2728:AA2735" ca="1" si="1385">SUBTOTAL(9,Y2728:Z2728)</f>
        <v>9362.8759314470735</v>
      </c>
      <c r="AB2728" s="5">
        <f ca="1">VLOOKUP(CONCATENATE($F2728," ",$G2728),AllocFactorMatrix,(AB$4+1),FALSE)*$E2735</f>
        <v>107.7237518057669</v>
      </c>
      <c r="AC2728" s="5">
        <f ca="1">VLOOKUP(CONCATENATE($F2728," ",$G2728),AllocFactorMatrix,(AC$4+1),FALSE)*$E2735</f>
        <v>0</v>
      </c>
      <c r="AD2728" s="5">
        <f ca="1">VLOOKUP(CONCATENATE($F2728," ",$G2728),AllocFactorMatrix,(AD$4+1),FALSE)*$E2735</f>
        <v>0</v>
      </c>
    </row>
    <row r="2729" spans="4:30" hidden="1" outlineLevel="1">
      <c r="D2729" s="7"/>
      <c r="E2729" s="51"/>
      <c r="F2729" s="52" t="str">
        <f>F2735</f>
        <v>LABOR_M</v>
      </c>
      <c r="G2729" s="55" t="str">
        <f>$G$9</f>
        <v>BULKTRAN</v>
      </c>
      <c r="H2729" s="4">
        <f t="shared" ca="1" si="1383"/>
        <v>1776.0813797921619</v>
      </c>
      <c r="I2729" s="5">
        <f ca="1">VLOOKUP(CONCATENATE($F2729," ",$G2729),AllocFactorMatrix,(I$4+1),FALSE)*$E2735</f>
        <v>874.86747735284064</v>
      </c>
      <c r="J2729" s="5">
        <f ca="1">VLOOKUP(CONCATENATE($F2729," ",$G2729),AllocFactorMatrix,(J$4+1),FALSE)*$E2735</f>
        <v>43.247825503000023</v>
      </c>
      <c r="K2729" s="5">
        <f ca="1">VLOOKUP(CONCATENATE($F2729," ",$G2729),AllocFactorMatrix,(K$4+1),FALSE)*$E2735</f>
        <v>158.41430625064811</v>
      </c>
      <c r="L2729" s="5">
        <f ca="1">VLOOKUP(CONCATENATE($F2729," ",$G2729),AllocFactorMatrix,(L$4+1),FALSE)*$E2735</f>
        <v>4.9863199269757059</v>
      </c>
      <c r="M2729" s="5">
        <f ca="1">VLOOKUP(CONCATENATE($F2729," ",$G2729),AllocFactorMatrix,(M$4+1),FALSE)*$E2735</f>
        <v>0.46760112736374382</v>
      </c>
      <c r="N2729" s="5">
        <f t="shared" ca="1" si="1384"/>
        <v>163.86822730498756</v>
      </c>
      <c r="O2729" s="5">
        <f ca="1">VLOOKUP(CONCATENATE($F2729," ",$G2729),AllocFactorMatrix,(O$4+1),FALSE)*$E2735</f>
        <v>120.41951580084195</v>
      </c>
      <c r="P2729" s="5">
        <f ca="1">VLOOKUP(CONCATENATE($F2729," ",$G2729),AllocFactorMatrix,(P$4+1),FALSE)*$E2735</f>
        <v>22.43766408962756</v>
      </c>
      <c r="Q2729" s="5">
        <f ca="1">VLOOKUP(CONCATENATE($F2729," ",$G2729),AllocFactorMatrix,(Q$4+1),FALSE)*$E2735</f>
        <v>10.139162612786574</v>
      </c>
      <c r="R2729" s="5">
        <f ca="1">VLOOKUP(CONCATENATE($F2729," ",$G2729),AllocFactorMatrix,(R$4+1),FALSE)*$E2735</f>
        <v>0.45594680905004425</v>
      </c>
      <c r="S2729" s="5">
        <f t="shared" ref="S2729:S2735" ca="1" si="1386">SUBTOTAL(9,O2729:R2729)</f>
        <v>153.45228931230614</v>
      </c>
      <c r="T2729" s="5">
        <f ca="1">VLOOKUP(CONCATENATE($F2729," ",$G2729),AllocFactorMatrix,(T$4+1),FALSE)*$E2735</f>
        <v>4.2065621220977141</v>
      </c>
      <c r="U2729" s="5">
        <f ca="1">VLOOKUP(CONCATENATE($F2729," ",$G2729),AllocFactorMatrix,(U$4+1),FALSE)*$E2735</f>
        <v>68.839672406322279</v>
      </c>
      <c r="V2729" s="5">
        <f ca="1">VLOOKUP(CONCATENATE($F2729," ",$G2729),AllocFactorMatrix,(V$4+1),FALSE)*$E2735</f>
        <v>363.81960295510265</v>
      </c>
      <c r="W2729" s="5">
        <f ca="1">VLOOKUP(CONCATENATE($F2729," ",$G2729),AllocFactorMatrix,(W$4+1),FALSE)*$E2735</f>
        <v>65.699790251570008</v>
      </c>
      <c r="X2729" s="5">
        <f t="shared" ref="X2729:X2735" ca="1" si="1387">SUBTOTAL(9,T2729:W2729)</f>
        <v>502.56562773509262</v>
      </c>
      <c r="Y2729" s="5">
        <f ca="1">VLOOKUP(CONCATENATE($F2729," ",$G2729),AllocFactorMatrix,(Y$4+1),FALSE)*$E2735</f>
        <v>36.98064222068831</v>
      </c>
      <c r="Z2729" s="5">
        <f ca="1">VLOOKUP(CONCATENATE($F2729," ",$G2729),AllocFactorMatrix,(Z$4+1),FALSE)*$E2735</f>
        <v>0.6194116215074279</v>
      </c>
      <c r="AA2729" s="5">
        <f t="shared" ca="1" si="1385"/>
        <v>37.600053842195734</v>
      </c>
      <c r="AB2729" s="5">
        <f ca="1">VLOOKUP(CONCATENATE($F2729," ",$G2729),AllocFactorMatrix,(AB$4+1),FALSE)*$E2735</f>
        <v>0.47987874173893202</v>
      </c>
      <c r="AC2729" s="5">
        <f ca="1">VLOOKUP(CONCATENATE($F2729," ",$G2729),AllocFactorMatrix,(AC$4+1),FALSE)*$E2735</f>
        <v>0</v>
      </c>
      <c r="AD2729" s="5">
        <f ca="1">VLOOKUP(CONCATENATE($F2729," ",$G2729),AllocFactorMatrix,(AD$4+1),FALSE)*$E2735</f>
        <v>0</v>
      </c>
    </row>
    <row r="2730" spans="4:30" hidden="1" outlineLevel="1">
      <c r="D2730" s="7"/>
      <c r="E2730" s="51"/>
      <c r="F2730" s="52" t="str">
        <f>F2735</f>
        <v>LABOR_M</v>
      </c>
      <c r="G2730" s="55" t="str">
        <f>$G$10</f>
        <v>SUBTRAN</v>
      </c>
      <c r="H2730" s="4">
        <f t="shared" ca="1" si="1383"/>
        <v>390.66423420339987</v>
      </c>
      <c r="I2730" s="5">
        <f ca="1">VLOOKUP(CONCATENATE($F2730," ",$G2730),AllocFactorMatrix,(I$4+1),FALSE)*$E2735</f>
        <v>190.20169260599491</v>
      </c>
      <c r="J2730" s="5">
        <f ca="1">VLOOKUP(CONCATENATE($F2730," ",$G2730),AllocFactorMatrix,(J$4+1),FALSE)*$E2735</f>
        <v>9.1793824985194927</v>
      </c>
      <c r="K2730" s="5">
        <f ca="1">VLOOKUP(CONCATENATE($F2730," ",$G2730),AllocFactorMatrix,(K$4+1),FALSE)*$E2735</f>
        <v>33.394144700189017</v>
      </c>
      <c r="L2730" s="5">
        <f ca="1">VLOOKUP(CONCATENATE($F2730," ",$G2730),AllocFactorMatrix,(L$4+1),FALSE)*$E2735</f>
        <v>1.0315137099724239</v>
      </c>
      <c r="M2730" s="5">
        <f ca="1">VLOOKUP(CONCATENATE($F2730," ",$G2730),AllocFactorMatrix,(M$4+1),FALSE)*$E2735</f>
        <v>0.1284695772411282</v>
      </c>
      <c r="N2730" s="5">
        <f t="shared" ca="1" si="1384"/>
        <v>34.554127987402566</v>
      </c>
      <c r="O2730" s="5">
        <f ca="1">VLOOKUP(CONCATENATE($F2730," ",$G2730),AllocFactorMatrix,(O$4+1),FALSE)*$E2735</f>
        <v>25.229798265298474</v>
      </c>
      <c r="P2730" s="5">
        <f ca="1">VLOOKUP(CONCATENATE($F2730," ",$G2730),AllocFactorMatrix,(P$4+1),FALSE)*$E2735</f>
        <v>4.690190070595027</v>
      </c>
      <c r="Q2730" s="5">
        <f ca="1">VLOOKUP(CONCATENATE($F2730," ",$G2730),AllocFactorMatrix,(Q$4+1),FALSE)*$E2735</f>
        <v>2.7907189774279519</v>
      </c>
      <c r="R2730" s="5">
        <f ca="1">VLOOKUP(CONCATENATE($F2730," ",$G2730),AllocFactorMatrix,(R$4+1),FALSE)*$E2735</f>
        <v>0</v>
      </c>
      <c r="S2730" s="5">
        <f t="shared" ca="1" si="1386"/>
        <v>32.71070731332145</v>
      </c>
      <c r="T2730" s="5">
        <f ca="1">VLOOKUP(CONCATENATE($F2730," ",$G2730),AllocFactorMatrix,(T$4+1),FALSE)*$E2735</f>
        <v>0.88098123452268651</v>
      </c>
      <c r="U2730" s="5">
        <f ca="1">VLOOKUP(CONCATENATE($F2730," ",$G2730),AllocFactorMatrix,(U$4+1),FALSE)*$E2735</f>
        <v>14.422165800668331</v>
      </c>
      <c r="V2730" s="5">
        <f ca="1">VLOOKUP(CONCATENATE($F2730," ",$G2730),AllocFactorMatrix,(V$4+1),FALSE)*$E2735</f>
        <v>100.47465884471801</v>
      </c>
      <c r="W2730" s="5">
        <f ca="1">VLOOKUP(CONCATENATE($F2730," ",$G2730),AllocFactorMatrix,(W$4+1),FALSE)*$E2735</f>
        <v>0</v>
      </c>
      <c r="X2730" s="5">
        <f t="shared" ca="1" si="1387"/>
        <v>115.77780587990902</v>
      </c>
      <c r="Y2730" s="5">
        <f ca="1">VLOOKUP(CONCATENATE($F2730," ",$G2730),AllocFactorMatrix,(Y$4+1),FALSE)*$E2735</f>
        <v>7.5934301065213861</v>
      </c>
      <c r="Z2730" s="5">
        <f ca="1">VLOOKUP(CONCATENATE($F2730," ",$G2730),AllocFactorMatrix,(Z$4+1),FALSE)*$E2735</f>
        <v>0.12658268617435686</v>
      </c>
      <c r="AA2730" s="5">
        <f t="shared" ca="1" si="1385"/>
        <v>7.7200127926957425</v>
      </c>
      <c r="AB2730" s="5">
        <f ca="1">VLOOKUP(CONCATENATE($F2730," ",$G2730),AllocFactorMatrix,(AB$4+1),FALSE)*$E2735</f>
        <v>0.10139991682523224</v>
      </c>
      <c r="AC2730" s="5">
        <f ca="1">VLOOKUP(CONCATENATE($F2730," ",$G2730),AllocFactorMatrix,(AC$4+1),FALSE)*$E2735</f>
        <v>0.34478139434510985</v>
      </c>
      <c r="AD2730" s="5">
        <f ca="1">VLOOKUP(CONCATENATE($F2730," ",$G2730),AllocFactorMatrix,(AD$4+1),FALSE)*$E2735</f>
        <v>7.4323814386364553E-2</v>
      </c>
    </row>
    <row r="2731" spans="4:30" hidden="1" outlineLevel="1">
      <c r="D2731" s="7"/>
      <c r="E2731" s="51"/>
      <c r="F2731" s="52" t="str">
        <f>F2735</f>
        <v>LABOR_M</v>
      </c>
      <c r="G2731" s="55" t="str">
        <f>$G$11</f>
        <v>DISTPRI</v>
      </c>
      <c r="H2731" s="4">
        <f t="shared" ca="1" si="1383"/>
        <v>250297.980367696</v>
      </c>
      <c r="I2731" s="5">
        <f ca="1">VLOOKUP(CONCATENATE($F2731," ",$G2731),AllocFactorMatrix,(I$4+1),FALSE)*$E2735</f>
        <v>167284.81562059402</v>
      </c>
      <c r="J2731" s="5">
        <f ca="1">VLOOKUP(CONCATENATE($F2731," ",$G2731),AllocFactorMatrix,(J$4+1),FALSE)*$E2735</f>
        <v>7885.3695051643626</v>
      </c>
      <c r="K2731" s="5">
        <f ca="1">VLOOKUP(CONCATENATE($F2731," ",$G2731),AllocFactorMatrix,(K$4+1),FALSE)*$E2735</f>
        <v>28632.260624884115</v>
      </c>
      <c r="L2731" s="5">
        <f ca="1">VLOOKUP(CONCATENATE($F2731," ",$G2731),AllocFactorMatrix,(L$4+1),FALSE)*$E2735</f>
        <v>884.88583937447072</v>
      </c>
      <c r="M2731" s="5">
        <f ca="1">VLOOKUP(CONCATENATE($F2731," ",$G2731),AllocFactorMatrix,(M$4+1),FALSE)*$E2735</f>
        <v>0</v>
      </c>
      <c r="N2731" s="5">
        <f t="shared" ca="1" si="1384"/>
        <v>29517.146464258585</v>
      </c>
      <c r="O2731" s="5">
        <f ca="1">VLOOKUP(CONCATENATE($F2731," ",$G2731),AllocFactorMatrix,(O$4+1),FALSE)*$E2735</f>
        <v>21469.19097741304</v>
      </c>
      <c r="P2731" s="5">
        <f ca="1">VLOOKUP(CONCATENATE($F2731," ",$G2731),AllocFactorMatrix,(P$4+1),FALSE)*$E2735</f>
        <v>3998.638264291289</v>
      </c>
      <c r="Q2731" s="5">
        <f ca="1">VLOOKUP(CONCATENATE($F2731," ",$G2731),AllocFactorMatrix,(Q$4+1),FALSE)*$E2735</f>
        <v>0</v>
      </c>
      <c r="R2731" s="5">
        <f ca="1">VLOOKUP(CONCATENATE($F2731," ",$G2731),AllocFactorMatrix,(R$4+1),FALSE)*$E2735</f>
        <v>0</v>
      </c>
      <c r="S2731" s="5">
        <f t="shared" ca="1" si="1386"/>
        <v>25467.82924170433</v>
      </c>
      <c r="T2731" s="5">
        <f ca="1">VLOOKUP(CONCATENATE($F2731," ",$G2731),AllocFactorMatrix,(T$4+1),FALSE)*$E2735</f>
        <v>765.36342788810111</v>
      </c>
      <c r="U2731" s="5">
        <f ca="1">VLOOKUP(CONCATENATE($F2731," ",$G2731),AllocFactorMatrix,(U$4+1),FALSE)*$E2735</f>
        <v>12343.580192185773</v>
      </c>
      <c r="V2731" s="5">
        <f ca="1">VLOOKUP(CONCATENATE($F2731," ",$G2731),AllocFactorMatrix,(V$4+1),FALSE)*$E2735</f>
        <v>0</v>
      </c>
      <c r="W2731" s="5">
        <f ca="1">VLOOKUP(CONCATENATE($F2731," ",$G2731),AllocFactorMatrix,(W$4+1),FALSE)*$E2735</f>
        <v>0</v>
      </c>
      <c r="X2731" s="5">
        <f t="shared" ca="1" si="1387"/>
        <v>13108.943620073875</v>
      </c>
      <c r="Y2731" s="5">
        <f ca="1">VLOOKUP(CONCATENATE($F2731," ",$G2731),AllocFactorMatrix,(Y$4+1),FALSE)*$E2735</f>
        <v>6473.9477095656666</v>
      </c>
      <c r="Z2731" s="5">
        <f ca="1">VLOOKUP(CONCATENATE($F2731," ",$G2731),AllocFactorMatrix,(Z$4+1),FALSE)*$E2735</f>
        <v>108.01079014615249</v>
      </c>
      <c r="AA2731" s="5">
        <f t="shared" ca="1" si="1385"/>
        <v>6581.9584997118191</v>
      </c>
      <c r="AB2731" s="5">
        <f ca="1">VLOOKUP(CONCATENATE($F2731," ",$G2731),AllocFactorMatrix,(AB$4+1),FALSE)*$E2735</f>
        <v>87.506838069952025</v>
      </c>
      <c r="AC2731" s="5">
        <f ca="1">VLOOKUP(CONCATENATE($F2731," ",$G2731),AllocFactorMatrix,(AC$4+1),FALSE)*$E2735</f>
        <v>299.78626993994999</v>
      </c>
      <c r="AD2731" s="5">
        <f ca="1">VLOOKUP(CONCATENATE($F2731," ",$G2731),AllocFactorMatrix,(AD$4+1),FALSE)*$E2735</f>
        <v>64.62430817915579</v>
      </c>
    </row>
    <row r="2732" spans="4:30" hidden="1" outlineLevel="1">
      <c r="D2732" s="7"/>
      <c r="E2732" s="51"/>
      <c r="F2732" s="52" t="str">
        <f>F2735</f>
        <v>LABOR_M</v>
      </c>
      <c r="G2732" s="55" t="str">
        <f>$G$12</f>
        <v>DISTSEC</v>
      </c>
      <c r="H2732" s="4">
        <f t="shared" ca="1" si="1383"/>
        <v>103301.05506330196</v>
      </c>
      <c r="I2732" s="5">
        <f ca="1">VLOOKUP(CONCATENATE($F2732," ",$G2732),AllocFactorMatrix,(I$4+1),FALSE)*$E2735</f>
        <v>77238.348823034685</v>
      </c>
      <c r="J2732" s="5">
        <f ca="1">VLOOKUP(CONCATENATE($F2732," ",$G2732),AllocFactorMatrix,(J$4+1),FALSE)*$E2735</f>
        <v>3723.6854133439874</v>
      </c>
      <c r="K2732" s="5">
        <f ca="1">VLOOKUP(CONCATENATE($F2732," ",$G2732),AllocFactorMatrix,(K$4+1),FALSE)*$E2735</f>
        <v>11235.910691140867</v>
      </c>
      <c r="L2732" s="5">
        <f ca="1">VLOOKUP(CONCATENATE($F2732," ",$G2732),AllocFactorMatrix,(L$4+1),FALSE)*$E2735</f>
        <v>0</v>
      </c>
      <c r="M2732" s="5">
        <f ca="1">VLOOKUP(CONCATENATE($F2732," ",$G2732),AllocFactorMatrix,(M$4+1),FALSE)*$E2735</f>
        <v>0</v>
      </c>
      <c r="N2732" s="5">
        <f t="shared" ca="1" si="1384"/>
        <v>11235.910691140867</v>
      </c>
      <c r="O2732" s="5">
        <f ca="1">VLOOKUP(CONCATENATE($F2732," ",$G2732),AllocFactorMatrix,(O$4+1),FALSE)*$E2735</f>
        <v>7159.566025233933</v>
      </c>
      <c r="P2732" s="5">
        <f ca="1">VLOOKUP(CONCATENATE($F2732," ",$G2732),AllocFactorMatrix,(P$4+1),FALSE)*$E2735</f>
        <v>0</v>
      </c>
      <c r="Q2732" s="5">
        <f ca="1">VLOOKUP(CONCATENATE($F2732," ",$G2732),AllocFactorMatrix,(Q$4+1),FALSE)*$E2735</f>
        <v>0</v>
      </c>
      <c r="R2732" s="5">
        <f ca="1">VLOOKUP(CONCATENATE($F2732," ",$G2732),AllocFactorMatrix,(R$4+1),FALSE)*$E2735</f>
        <v>0</v>
      </c>
      <c r="S2732" s="5">
        <f t="shared" ca="1" si="1386"/>
        <v>7159.566025233933</v>
      </c>
      <c r="T2732" s="5">
        <f ca="1">VLOOKUP(CONCATENATE($F2732," ",$G2732),AllocFactorMatrix,(T$4+1),FALSE)*$E2735</f>
        <v>193.57964550924962</v>
      </c>
      <c r="U2732" s="5">
        <f ca="1">VLOOKUP(CONCATENATE($F2732," ",$G2732),AllocFactorMatrix,(U$4+1),FALSE)*$E2735</f>
        <v>0</v>
      </c>
      <c r="V2732" s="5">
        <f ca="1">VLOOKUP(CONCATENATE($F2732," ",$G2732),AllocFactorMatrix,(V$4+1),FALSE)*$E2735</f>
        <v>0</v>
      </c>
      <c r="W2732" s="5">
        <f ca="1">VLOOKUP(CONCATENATE($F2732," ",$G2732),AllocFactorMatrix,(W$4+1),FALSE)*$E2735</f>
        <v>0</v>
      </c>
      <c r="X2732" s="5">
        <f t="shared" ca="1" si="1387"/>
        <v>193.57964550924962</v>
      </c>
      <c r="Y2732" s="5">
        <f ca="1">VLOOKUP(CONCATENATE($F2732," ",$G2732),AllocFactorMatrix,(Y$4+1),FALSE)*$E2735</f>
        <v>2640.7636359978692</v>
      </c>
      <c r="Z2732" s="5">
        <f ca="1">VLOOKUP(CONCATENATE($F2732," ",$G2732),AllocFactorMatrix,(Z$4+1),FALSE)*$E2735</f>
        <v>0</v>
      </c>
      <c r="AA2732" s="5">
        <f t="shared" ca="1" si="1385"/>
        <v>2640.7636359978692</v>
      </c>
      <c r="AB2732" s="5">
        <f ca="1">VLOOKUP(CONCATENATE($F2732," ",$G2732),AllocFactorMatrix,(AB$4+1),FALSE)*$E2735</f>
        <v>27.4032892009464</v>
      </c>
      <c r="AC2732" s="5">
        <f ca="1">VLOOKUP(CONCATENATE($F2732," ",$G2732),AllocFactorMatrix,(AC$4+1),FALSE)*$E2735</f>
        <v>930.447065638288</v>
      </c>
      <c r="AD2732" s="5">
        <f ca="1">VLOOKUP(CONCATENATE($F2732," ",$G2732),AllocFactorMatrix,(AD$4+1),FALSE)*$E2735</f>
        <v>151.35047420215017</v>
      </c>
    </row>
    <row r="2733" spans="4:30" hidden="1" outlineLevel="1">
      <c r="D2733" s="7"/>
      <c r="E2733" s="51"/>
      <c r="F2733" s="52" t="str">
        <f>F2735</f>
        <v>LABOR_M</v>
      </c>
      <c r="G2733" s="55" t="str">
        <f>$G$13</f>
        <v>ENERGY</v>
      </c>
      <c r="H2733" s="4">
        <f t="shared" ca="1" si="1383"/>
        <v>127965.18202688789</v>
      </c>
      <c r="I2733" s="5">
        <f ca="1">VLOOKUP(CONCATENATE($F2733," ",$G2733),AllocFactorMatrix,(I$4+1),FALSE)*$E2735</f>
        <v>48016.002712332825</v>
      </c>
      <c r="J2733" s="5">
        <f ca="1">VLOOKUP(CONCATENATE($F2733," ",$G2733),AllocFactorMatrix,(J$4+1),FALSE)*$E2735</f>
        <v>3111.7472453124601</v>
      </c>
      <c r="K2733" s="5">
        <f ca="1">VLOOKUP(CONCATENATE($F2733," ",$G2733),AllocFactorMatrix,(K$4+1),FALSE)*$E2735</f>
        <v>10440.249333034497</v>
      </c>
      <c r="L2733" s="5">
        <f ca="1">VLOOKUP(CONCATENATE($F2733," ",$G2733),AllocFactorMatrix,(L$4+1),FALSE)*$E2735</f>
        <v>331.81482560666211</v>
      </c>
      <c r="M2733" s="5">
        <f ca="1">VLOOKUP(CONCATENATE($F2733," ",$G2733),AllocFactorMatrix,(M$4+1),FALSE)*$E2735</f>
        <v>30.589447935952471</v>
      </c>
      <c r="N2733" s="5">
        <f t="shared" ca="1" si="1384"/>
        <v>10802.653606577111</v>
      </c>
      <c r="O2733" s="5">
        <f ca="1">VLOOKUP(CONCATENATE($F2733," ",$G2733),AllocFactorMatrix,(O$4+1),FALSE)*$E2735</f>
        <v>9518.52099242861</v>
      </c>
      <c r="P2733" s="5">
        <f ca="1">VLOOKUP(CONCATENATE($F2733," ",$G2733),AllocFactorMatrix,(P$4+1),FALSE)*$E2735</f>
        <v>1764.5506397962163</v>
      </c>
      <c r="Q2733" s="5">
        <f ca="1">VLOOKUP(CONCATENATE($F2733," ",$G2733),AllocFactorMatrix,(Q$4+1),FALSE)*$E2735</f>
        <v>801.76664541425077</v>
      </c>
      <c r="R2733" s="5">
        <f ca="1">VLOOKUP(CONCATENATE($F2733," ",$G2733),AllocFactorMatrix,(R$4+1),FALSE)*$E2735</f>
        <v>37.149166545403219</v>
      </c>
      <c r="S2733" s="5">
        <f t="shared" ca="1" si="1386"/>
        <v>12121.98744418448</v>
      </c>
      <c r="T2733" s="5">
        <f ca="1">VLOOKUP(CONCATENATE($F2733," ",$G2733),AllocFactorMatrix,(T$4+1),FALSE)*$E2735</f>
        <v>364.76776199104654</v>
      </c>
      <c r="U2733" s="5">
        <f ca="1">VLOOKUP(CONCATENATE($F2733," ",$G2733),AllocFactorMatrix,(U$4+1),FALSE)*$E2735</f>
        <v>6404.7754494150895</v>
      </c>
      <c r="V2733" s="5">
        <f ca="1">VLOOKUP(CONCATENATE($F2733," ",$G2733),AllocFactorMatrix,(V$4+1),FALSE)*$E2735</f>
        <v>36363.655874379925</v>
      </c>
      <c r="W2733" s="5">
        <f ca="1">VLOOKUP(CONCATENATE($F2733," ",$G2733),AllocFactorMatrix,(W$4+1),FALSE)*$E2735</f>
        <v>6899.0365984709806</v>
      </c>
      <c r="X2733" s="5">
        <f t="shared" ca="1" si="1387"/>
        <v>50032.235684257037</v>
      </c>
      <c r="Y2733" s="5">
        <f ca="1">VLOOKUP(CONCATENATE($F2733," ",$G2733),AllocFactorMatrix,(Y$4+1),FALSE)*$E2735</f>
        <v>2578.8542580969197</v>
      </c>
      <c r="Z2733" s="5">
        <f ca="1">VLOOKUP(CONCATENATE($F2733," ",$G2733),AllocFactorMatrix,(Z$4+1),FALSE)*$E2735</f>
        <v>41.979636229751186</v>
      </c>
      <c r="AA2733" s="5">
        <f t="shared" ca="1" si="1385"/>
        <v>2620.8338943266708</v>
      </c>
      <c r="AB2733" s="5">
        <f ca="1">VLOOKUP(CONCATENATE($F2733," ",$G2733),AllocFactorMatrix,(AB$4+1),FALSE)*$E2735</f>
        <v>46.824907356174059</v>
      </c>
      <c r="AC2733" s="5">
        <f ca="1">VLOOKUP(CONCATENATE($F2733," ",$G2733),AllocFactorMatrix,(AC$4+1),FALSE)*$E2735</f>
        <v>1012.5259192214049</v>
      </c>
      <c r="AD2733" s="5">
        <f ca="1">VLOOKUP(CONCATENATE($F2733," ",$G2733),AllocFactorMatrix,(AD$4+1),FALSE)*$E2735</f>
        <v>200.37061331973334</v>
      </c>
    </row>
    <row r="2734" spans="4:30" hidden="1" outlineLevel="1">
      <c r="D2734" s="7"/>
      <c r="E2734" s="51"/>
      <c r="F2734" s="52" t="str">
        <f>F2735</f>
        <v>LABOR_M</v>
      </c>
      <c r="G2734" s="55" t="str">
        <f>$G$14</f>
        <v>CUSTOMER</v>
      </c>
      <c r="H2734" s="4">
        <f t="shared" ca="1" si="1383"/>
        <v>96451.881462942081</v>
      </c>
      <c r="I2734" s="5">
        <f ca="1">VLOOKUP(CONCATENATE($F2734," ",$G2734),AllocFactorMatrix,(I$4+1),FALSE)*$E2735</f>
        <v>68914.965017339811</v>
      </c>
      <c r="J2734" s="5">
        <f ca="1">VLOOKUP(CONCATENATE($F2734," ",$G2734),AllocFactorMatrix,(J$4+1),FALSE)*$E2735</f>
        <v>11793.619757590031</v>
      </c>
      <c r="K2734" s="5">
        <f ca="1">VLOOKUP(CONCATENATE($F2734," ",$G2734),AllocFactorMatrix,(K$4+1),FALSE)*$E2735</f>
        <v>3395.9268536038567</v>
      </c>
      <c r="L2734" s="5">
        <f ca="1">VLOOKUP(CONCATENATE($F2734," ",$G2734),AllocFactorMatrix,(L$4+1),FALSE)*$E2735</f>
        <v>567.673039357633</v>
      </c>
      <c r="M2734" s="5">
        <f ca="1">VLOOKUP(CONCATENATE($F2734," ",$G2734),AllocFactorMatrix,(M$4+1),FALSE)*$E2735</f>
        <v>89.689617953913995</v>
      </c>
      <c r="N2734" s="5">
        <f t="shared" ca="1" si="1384"/>
        <v>4053.2895109154038</v>
      </c>
      <c r="O2734" s="5">
        <f ca="1">VLOOKUP(CONCATENATE($F2734," ",$G2734),AllocFactorMatrix,(O$4+1),FALSE)*$E2735</f>
        <v>633.68788637920909</v>
      </c>
      <c r="P2734" s="5">
        <f ca="1">VLOOKUP(CONCATENATE($F2734," ",$G2734),AllocFactorMatrix,(P$4+1),FALSE)*$E2735</f>
        <v>162.7486035941113</v>
      </c>
      <c r="Q2734" s="5">
        <f ca="1">VLOOKUP(CONCATENATE($F2734," ",$G2734),AllocFactorMatrix,(Q$4+1),FALSE)*$E2735</f>
        <v>311.28728463586879</v>
      </c>
      <c r="R2734" s="5">
        <f ca="1">VLOOKUP(CONCATENATE($F2734," ",$G2734),AllocFactorMatrix,(R$4+1),FALSE)*$E2735</f>
        <v>54.330423296142186</v>
      </c>
      <c r="S2734" s="5">
        <f t="shared" ca="1" si="1386"/>
        <v>1162.0541979053314</v>
      </c>
      <c r="T2734" s="5">
        <f ca="1">VLOOKUP(CONCATENATE($F2734," ",$G2734),AllocFactorMatrix,(T$4+1),FALSE)*$E2735</f>
        <v>4.4071420391170228</v>
      </c>
      <c r="U2734" s="5">
        <f ca="1">VLOOKUP(CONCATENATE($F2734," ",$G2734),AllocFactorMatrix,(U$4+1),FALSE)*$E2735</f>
        <v>96.889283011923368</v>
      </c>
      <c r="V2734" s="5">
        <f ca="1">VLOOKUP(CONCATENATE($F2734," ",$G2734),AllocFactorMatrix,(V$4+1),FALSE)*$E2735</f>
        <v>458.02142216738025</v>
      </c>
      <c r="W2734" s="5">
        <f ca="1">VLOOKUP(CONCATENATE($F2734," ",$G2734),AllocFactorMatrix,(W$4+1),FALSE)*$E2735</f>
        <v>81.525987630324039</v>
      </c>
      <c r="X2734" s="5">
        <f t="shared" ca="1" si="1387"/>
        <v>640.84383484874468</v>
      </c>
      <c r="Y2734" s="5">
        <f ca="1">VLOOKUP(CONCATENATE($F2734," ",$G2734),AllocFactorMatrix,(Y$4+1),FALSE)*$E2735</f>
        <v>173.44167082682944</v>
      </c>
      <c r="Z2734" s="5">
        <f ca="1">VLOOKUP(CONCATENATE($F2734," ",$G2734),AllocFactorMatrix,(Z$4+1),FALSE)*$E2735</f>
        <v>2.7477927103314808</v>
      </c>
      <c r="AA2734" s="5">
        <f t="shared" ca="1" si="1385"/>
        <v>176.18946353716092</v>
      </c>
      <c r="AB2734" s="5">
        <f ca="1">VLOOKUP(CONCATENATE($F2734," ",$G2734),AllocFactorMatrix,(AB$4+1),FALSE)*$E2735</f>
        <v>4.9422095975075981</v>
      </c>
      <c r="AC2734" s="5">
        <f ca="1">VLOOKUP(CONCATENATE($F2734," ",$G2734),AllocFactorMatrix,(AC$4+1),FALSE)*$E2735</f>
        <v>7606.2194293962693</v>
      </c>
      <c r="AD2734" s="5">
        <f ca="1">VLOOKUP(CONCATENATE($F2734," ",$G2734),AllocFactorMatrix,(AD$4+1),FALSE)*$E2735</f>
        <v>2099.7580418118428</v>
      </c>
    </row>
    <row r="2735" spans="4:30" collapsed="1">
      <c r="D2735" s="7" t="s">
        <v>298</v>
      </c>
      <c r="E2735" s="42">
        <v>1066272</v>
      </c>
      <c r="F2735" s="10" t="s">
        <v>70</v>
      </c>
      <c r="G2735" s="55" t="str">
        <f>$G$15</f>
        <v>TOTAL</v>
      </c>
      <c r="H2735" s="4">
        <f t="shared" ca="1" si="1383"/>
        <v>1066272</v>
      </c>
      <c r="I2735" s="5">
        <f ca="1">VLOOKUP(CONCATENATE($F2735," ",$G2735),AllocFactorMatrix,(I$4+1),FALSE)*$E2735</f>
        <v>632399.05370674958</v>
      </c>
      <c r="J2735" s="5">
        <f ca="1">VLOOKUP(CONCATENATE($F2735," ",$G2735),AllocFactorMatrix,(J$4+1),FALSE)*$E2735</f>
        <v>38985.337052000403</v>
      </c>
      <c r="K2735" s="5">
        <f ca="1">VLOOKUP(CONCATENATE($F2735," ",$G2735),AllocFactorMatrix,(K$4+1),FALSE)*$E2735</f>
        <v>94806.220867776574</v>
      </c>
      <c r="L2735" s="5">
        <f ca="1">VLOOKUP(CONCATENATE($F2735," ",$G2735),AllocFactorMatrix,(L$4+1),FALSE)*$E2735</f>
        <v>2812.6034585245156</v>
      </c>
      <c r="M2735" s="5">
        <f ca="1">VLOOKUP(CONCATENATE($F2735," ",$G2735),AllocFactorMatrix,(M$4+1),FALSE)*$E2735</f>
        <v>252.4642130823926</v>
      </c>
      <c r="N2735" s="5">
        <f t="shared" ca="1" si="1384"/>
        <v>97871.288539383488</v>
      </c>
      <c r="O2735" s="5">
        <f ca="1">VLOOKUP(CONCATENATE($F2735," ",$G2735),AllocFactorMatrix,(O$4+1),FALSE)*$E2735</f>
        <v>70047.4545412398</v>
      </c>
      <c r="P2735" s="5">
        <f ca="1">VLOOKUP(CONCATENATE($F2735," ",$G2735),AllocFactorMatrix,(P$4+1),FALSE)*$E2735</f>
        <v>11585.996416618284</v>
      </c>
      <c r="Q2735" s="5">
        <f ca="1">VLOOKUP(CONCATENATE($F2735," ",$G2735),AllocFactorMatrix,(Q$4+1),FALSE)*$E2735</f>
        <v>3304.7617742486473</v>
      </c>
      <c r="R2735" s="5">
        <f ca="1">VLOOKUP(CONCATENATE($F2735," ",$G2735),AllocFactorMatrix,(R$4+1),FALSE)*$E2735</f>
        <v>138.88106448951254</v>
      </c>
      <c r="S2735" s="5">
        <f t="shared" ca="1" si="1386"/>
        <v>85077.093796596251</v>
      </c>
      <c r="T2735" s="5">
        <f ca="1">VLOOKUP(CONCATENATE($F2735," ",$G2735),AllocFactorMatrix,(T$4+1),FALSE)*$E2735</f>
        <v>2321.4057890835688</v>
      </c>
      <c r="U2735" s="5">
        <f ca="1">VLOOKUP(CONCATENATE($F2735," ",$G2735),AllocFactorMatrix,(U$4+1),FALSE)*$E2735</f>
        <v>34662.37290846643</v>
      </c>
      <c r="V2735" s="5">
        <f ca="1">VLOOKUP(CONCATENATE($F2735," ",$G2735),AllocFactorMatrix,(V$4+1),FALSE)*$E2735</f>
        <v>122613.93409263033</v>
      </c>
      <c r="W2735" s="5">
        <f ca="1">VLOOKUP(CONCATENATE($F2735," ",$G2735),AllocFactorMatrix,(W$4+1),FALSE)*$E2735</f>
        <v>18273.089121827954</v>
      </c>
      <c r="X2735" s="5">
        <f t="shared" ca="1" si="1387"/>
        <v>177870.80191200826</v>
      </c>
      <c r="Y2735" s="5">
        <f ca="1">VLOOKUP(CONCATENATE($F2735," ",$G2735),AllocFactorMatrix,(Y$4+1),FALSE)*$E2735</f>
        <v>21083.79733425743</v>
      </c>
      <c r="Z2735" s="5">
        <f ca="1">VLOOKUP(CONCATENATE($F2735," ",$G2735),AllocFactorMatrix,(Z$4+1),FALSE)*$E2735</f>
        <v>344.1441573980548</v>
      </c>
      <c r="AA2735" s="5">
        <f t="shared" ca="1" si="1385"/>
        <v>21427.941491655485</v>
      </c>
      <c r="AB2735" s="5">
        <f ca="1">VLOOKUP(CONCATENATE($F2735," ",$G2735),AllocFactorMatrix,(AB$4+1),FALSE)*$E2735</f>
        <v>274.98227468891116</v>
      </c>
      <c r="AC2735" s="5">
        <f ca="1">VLOOKUP(CONCATENATE($F2735," ",$G2735),AllocFactorMatrix,(AC$4+1),FALSE)*$E2735</f>
        <v>9849.3234655902579</v>
      </c>
      <c r="AD2735" s="5">
        <f ca="1">VLOOKUP(CONCATENATE($F2735," ",$G2735),AllocFactorMatrix,(AD$4+1),FALSE)*$E2735</f>
        <v>2516.1777613272684</v>
      </c>
    </row>
    <row r="2736" spans="4:30" hidden="1" outlineLevel="1">
      <c r="D2736" s="7"/>
      <c r="E2736" s="51"/>
      <c r="F2736" s="52" t="str">
        <f>F2743</f>
        <v>LABOR_M</v>
      </c>
      <c r="G2736" s="55" t="str">
        <f>$G$8</f>
        <v>PRODUCTION</v>
      </c>
      <c r="H2736" s="4">
        <f t="shared" ca="1" si="1356"/>
        <v>677653.79385686002</v>
      </c>
      <c r="I2736" s="5">
        <f ca="1">VLOOKUP(CONCATENATE($F2736," ",$G2736),AllocFactorMatrix,(I$4+1),FALSE)*$E2743</f>
        <v>376237.7822739759</v>
      </c>
      <c r="J2736" s="5">
        <f ca="1">VLOOKUP(CONCATENATE($F2736," ",$G2736),AllocFactorMatrix,(J$4+1),FALSE)*$E2743</f>
        <v>17312.534871620413</v>
      </c>
      <c r="K2736" s="5">
        <f ca="1">VLOOKUP(CONCATENATE($F2736," ",$G2736),AllocFactorMatrix,(K$4+1),FALSE)*$E2743</f>
        <v>57032.46078280107</v>
      </c>
      <c r="L2736" s="5">
        <f ca="1">VLOOKUP(CONCATENATE($F2736," ",$G2736),AllocFactorMatrix,(L$4+1),FALSE)*$E2743</f>
        <v>1425.0591240257124</v>
      </c>
      <c r="M2736" s="5">
        <f ca="1">VLOOKUP(CONCATENATE($F2736," ",$G2736),AllocFactorMatrix,(M$4+1),FALSE)*$E2743</f>
        <v>183.44749293331785</v>
      </c>
      <c r="N2736" s="5">
        <f t="shared" ca="1" si="1357"/>
        <v>58640.967399760098</v>
      </c>
      <c r="O2736" s="5">
        <f ca="1">VLOOKUP(CONCATENATE($F2736," ",$G2736),AllocFactorMatrix,(O$4+1),FALSE)*$E2743</f>
        <v>43385.363803178014</v>
      </c>
      <c r="P2736" s="5">
        <f ca="1">VLOOKUP(CONCATENATE($F2736," ",$G2736),AllocFactorMatrix,(P$4+1),FALSE)*$E2743</f>
        <v>7852.8332855943454</v>
      </c>
      <c r="Q2736" s="5">
        <f ca="1">VLOOKUP(CONCATENATE($F2736," ",$G2736),AllocFactorMatrix,(Q$4+1),FALSE)*$E2743</f>
        <v>3037.4204726297726</v>
      </c>
      <c r="R2736" s="5">
        <f ca="1">VLOOKUP(CONCATENATE($F2736," ",$G2736),AllocFactorMatrix,(R$4+1),FALSE)*$E2743</f>
        <v>65.446461183053685</v>
      </c>
      <c r="S2736" s="5">
        <f ca="1">SUBTOTAL(9,O2736:R2736)</f>
        <v>54341.064022585189</v>
      </c>
      <c r="T2736" s="5">
        <f ca="1">VLOOKUP(CONCATENATE($F2736," ",$G2736),AllocFactorMatrix,(T$4+1),FALSE)*$E2743</f>
        <v>1377.6436963762985</v>
      </c>
      <c r="U2736" s="5">
        <f ca="1">VLOOKUP(CONCATENATE($F2736," ",$G2736),AllocFactorMatrix,(U$4+1),FALSE)*$E2743</f>
        <v>21934.482523951934</v>
      </c>
      <c r="V2736" s="5">
        <f ca="1">VLOOKUP(CONCATENATE($F2736," ",$G2736),AllocFactorMatrix,(V$4+1),FALSE)*$E2743</f>
        <v>118955.16878605919</v>
      </c>
      <c r="W2736" s="5">
        <f ca="1">VLOOKUP(CONCATENATE($F2736," ",$G2736),AllocFactorMatrix,(W$4+1),FALSE)*$E2743</f>
        <v>15651.247618894646</v>
      </c>
      <c r="X2736" s="5">
        <f ca="1">SUBTOTAL(9,T2736:W2736)</f>
        <v>157918.54262528208</v>
      </c>
      <c r="Y2736" s="5">
        <f ca="1">VLOOKUP(CONCATENATE($F2736," ",$G2736),AllocFactorMatrix,(Y$4+1),FALSE)*$E2743</f>
        <v>12786.927854864554</v>
      </c>
      <c r="Z2736" s="5">
        <f ca="1">VLOOKUP(CONCATENATE($F2736," ",$G2736),AllocFactorMatrix,(Z$4+1),FALSE)*$E2743</f>
        <v>265.79781288742726</v>
      </c>
      <c r="AA2736" s="5">
        <f t="shared" ca="1" si="1358"/>
        <v>13052.725667751982</v>
      </c>
      <c r="AB2736" s="5">
        <f ca="1">VLOOKUP(CONCATENATE($F2736," ",$G2736),AllocFactorMatrix,(AB$4+1),FALSE)*$E2743</f>
        <v>150.17699588425074</v>
      </c>
      <c r="AC2736" s="5">
        <f ca="1">VLOOKUP(CONCATENATE($F2736," ",$G2736),AllocFactorMatrix,(AC$4+1),FALSE)*$E2743</f>
        <v>0</v>
      </c>
      <c r="AD2736" s="5">
        <f ca="1">VLOOKUP(CONCATENATE($F2736," ",$G2736),AllocFactorMatrix,(AD$4+1),FALSE)*$E2743</f>
        <v>0</v>
      </c>
    </row>
    <row r="2737" spans="4:30" hidden="1" outlineLevel="1">
      <c r="D2737" s="7"/>
      <c r="E2737" s="51"/>
      <c r="F2737" s="52" t="str">
        <f>F2743</f>
        <v>LABOR_M</v>
      </c>
      <c r="G2737" s="55" t="str">
        <f>$G$9</f>
        <v>BULKTRAN</v>
      </c>
      <c r="H2737" s="4">
        <f t="shared" ca="1" si="1356"/>
        <v>2476.0237328538983</v>
      </c>
      <c r="I2737" s="5">
        <f ca="1">VLOOKUP(CONCATENATE($F2737," ",$G2737),AllocFactorMatrix,(I$4+1),FALSE)*$E2743</f>
        <v>1219.6471747714304</v>
      </c>
      <c r="J2737" s="5">
        <f ca="1">VLOOKUP(CONCATENATE($F2737," ",$G2737),AllocFactorMatrix,(J$4+1),FALSE)*$E2743</f>
        <v>60.291517921483432</v>
      </c>
      <c r="K2737" s="5">
        <f ca="1">VLOOKUP(CONCATENATE($F2737," ",$G2737),AllocFactorMatrix,(K$4+1),FALSE)*$E2743</f>
        <v>220.84437479215637</v>
      </c>
      <c r="L2737" s="5">
        <f ca="1">VLOOKUP(CONCATENATE($F2737," ",$G2737),AllocFactorMatrix,(L$4+1),FALSE)*$E2743</f>
        <v>6.9513968330882063</v>
      </c>
      <c r="M2737" s="5">
        <f ca="1">VLOOKUP(CONCATENATE($F2737," ",$G2737),AllocFactorMatrix,(M$4+1),FALSE)*$E2743</f>
        <v>0.65187975170222978</v>
      </c>
      <c r="N2737" s="5">
        <f t="shared" ca="1" si="1357"/>
        <v>228.44765137694682</v>
      </c>
      <c r="O2737" s="5">
        <f ca="1">VLOOKUP(CONCATENATE($F2737," ",$G2737),AllocFactorMatrix,(O$4+1),FALSE)*$E2743</f>
        <v>167.87607956148426</v>
      </c>
      <c r="P2737" s="5">
        <f ca="1">VLOOKUP(CONCATENATE($F2737," ",$G2737),AllocFactorMatrix,(P$4+1),FALSE)*$E2743</f>
        <v>31.280204515303645</v>
      </c>
      <c r="Q2737" s="5">
        <f ca="1">VLOOKUP(CONCATENATE($F2737," ",$G2737),AllocFactorMatrix,(Q$4+1),FALSE)*$E2743</f>
        <v>14.134941983042623</v>
      </c>
      <c r="R2737" s="5">
        <f ca="1">VLOOKUP(CONCATENATE($F2737," ",$G2737),AllocFactorMatrix,(R$4+1),FALSE)*$E2743</f>
        <v>0.63563254081241649</v>
      </c>
      <c r="S2737" s="5">
        <f t="shared" ref="S2737:S2743" ca="1" si="1388">SUBTOTAL(9,O2737:R2737)</f>
        <v>213.92685860064296</v>
      </c>
      <c r="T2737" s="5">
        <f ca="1">VLOOKUP(CONCATENATE($F2737," ",$G2737),AllocFactorMatrix,(T$4+1),FALSE)*$E2743</f>
        <v>5.8643414465935297</v>
      </c>
      <c r="U2737" s="5">
        <f ca="1">VLOOKUP(CONCATENATE($F2737," ",$G2737),AllocFactorMatrix,(U$4+1),FALSE)*$E2743</f>
        <v>95.968948596199795</v>
      </c>
      <c r="V2737" s="5">
        <f ca="1">VLOOKUP(CONCATENATE($F2737," ",$G2737),AllocFactorMatrix,(V$4+1),FALSE)*$E2743</f>
        <v>507.19858990905686</v>
      </c>
      <c r="W2737" s="5">
        <f ca="1">VLOOKUP(CONCATENATE($F2737," ",$G2737),AllocFactorMatrix,(W$4+1),FALSE)*$E2743</f>
        <v>91.591658894282631</v>
      </c>
      <c r="X2737" s="5">
        <f t="shared" ref="X2737:X2743" ca="1" si="1389">SUBTOTAL(9,T2737:W2737)</f>
        <v>700.62353884613287</v>
      </c>
      <c r="Y2737" s="5">
        <f ca="1">VLOOKUP(CONCATENATE($F2737," ",$G2737),AllocFactorMatrix,(Y$4+1),FALSE)*$E2743</f>
        <v>51.554477647481527</v>
      </c>
      <c r="Z2737" s="5">
        <f ca="1">VLOOKUP(CONCATENATE($F2737," ",$G2737),AllocFactorMatrix,(Z$4+1),FALSE)*$E2743</f>
        <v>0.8635177941212242</v>
      </c>
      <c r="AA2737" s="5">
        <f t="shared" ca="1" si="1358"/>
        <v>52.417995441602748</v>
      </c>
      <c r="AB2737" s="5">
        <f ca="1">VLOOKUP(CONCATENATE($F2737," ",$G2737),AllocFactorMatrix,(AB$4+1),FALSE)*$E2743</f>
        <v>0.66899589565918727</v>
      </c>
      <c r="AC2737" s="5">
        <f ca="1">VLOOKUP(CONCATENATE($F2737," ",$G2737),AllocFactorMatrix,(AC$4+1),FALSE)*$E2743</f>
        <v>0</v>
      </c>
      <c r="AD2737" s="5">
        <f ca="1">VLOOKUP(CONCATENATE($F2737," ",$G2737),AllocFactorMatrix,(AD$4+1),FALSE)*$E2743</f>
        <v>0</v>
      </c>
    </row>
    <row r="2738" spans="4:30" hidden="1" outlineLevel="1">
      <c r="D2738" s="7"/>
      <c r="E2738" s="51"/>
      <c r="F2738" s="52" t="str">
        <f>F2743</f>
        <v>LABOR_M</v>
      </c>
      <c r="G2738" s="55" t="str">
        <f>$G$10</f>
        <v>SUBTRAN</v>
      </c>
      <c r="H2738" s="4">
        <f t="shared" ca="1" si="1356"/>
        <v>544.62251925528619</v>
      </c>
      <c r="I2738" s="5">
        <f ca="1">VLOOKUP(CONCATENATE($F2738," ",$G2738),AllocFactorMatrix,(I$4+1),FALSE)*$E2743</f>
        <v>265.15896753364729</v>
      </c>
      <c r="J2738" s="5">
        <f ca="1">VLOOKUP(CONCATENATE($F2738," ",$G2738),AllocFactorMatrix,(J$4+1),FALSE)*$E2743</f>
        <v>12.796918642285226</v>
      </c>
      <c r="K2738" s="5">
        <f ca="1">VLOOKUP(CONCATENATE($F2738," ",$G2738),AllocFactorMatrix,(K$4+1),FALSE)*$E2743</f>
        <v>46.55456431039272</v>
      </c>
      <c r="L2738" s="5">
        <f ca="1">VLOOKUP(CONCATENATE($F2738," ",$G2738),AllocFactorMatrix,(L$4+1),FALSE)*$E2743</f>
        <v>1.4380266893822011</v>
      </c>
      <c r="M2738" s="5">
        <f ca="1">VLOOKUP(CONCATENATE($F2738," ",$G2738),AllocFactorMatrix,(M$4+1),FALSE)*$E2743</f>
        <v>0.17909861891348919</v>
      </c>
      <c r="N2738" s="5">
        <f t="shared" ca="1" si="1357"/>
        <v>48.171689618688411</v>
      </c>
      <c r="O2738" s="5">
        <f ca="1">VLOOKUP(CONCATENATE($F2738," ",$G2738),AllocFactorMatrix,(O$4+1),FALSE)*$E2743</f>
        <v>35.172700975731964</v>
      </c>
      <c r="P2738" s="5">
        <f ca="1">VLOOKUP(CONCATENATE($F2738," ",$G2738),AllocFactorMatrix,(P$4+1),FALSE)*$E2743</f>
        <v>6.5385640875014142</v>
      </c>
      <c r="Q2738" s="5">
        <f ca="1">VLOOKUP(CONCATENATE($F2738," ",$G2738),AllocFactorMatrix,(Q$4+1),FALSE)*$E2743</f>
        <v>3.8905235415766652</v>
      </c>
      <c r="R2738" s="5">
        <f ca="1">VLOOKUP(CONCATENATE($F2738," ",$G2738),AllocFactorMatrix,(R$4+1),FALSE)*$E2743</f>
        <v>0</v>
      </c>
      <c r="S2738" s="5">
        <f t="shared" ca="1" si="1388"/>
        <v>45.601788604810039</v>
      </c>
      <c r="T2738" s="5">
        <f ca="1">VLOOKUP(CONCATENATE($F2738," ",$G2738),AllocFactorMatrix,(T$4+1),FALSE)*$E2743</f>
        <v>1.2281703246798064</v>
      </c>
      <c r="U2738" s="5">
        <f ca="1">VLOOKUP(CONCATENATE($F2738," ",$G2738),AllocFactorMatrix,(U$4+1),FALSE)*$E2743</f>
        <v>20.105849432297635</v>
      </c>
      <c r="V2738" s="5">
        <f ca="1">VLOOKUP(CONCATENATE($F2738," ",$G2738),AllocFactorMatrix,(V$4+1),FALSE)*$E2743</f>
        <v>140.07108158469225</v>
      </c>
      <c r="W2738" s="5">
        <f ca="1">VLOOKUP(CONCATENATE($F2738," ",$G2738),AllocFactorMatrix,(W$4+1),FALSE)*$E2743</f>
        <v>0</v>
      </c>
      <c r="X2738" s="5">
        <f t="shared" ca="1" si="1389"/>
        <v>161.40510134166971</v>
      </c>
      <c r="Y2738" s="5">
        <f ca="1">VLOOKUP(CONCATENATE($F2738," ",$G2738),AllocFactorMatrix,(Y$4+1),FALSE)*$E2743</f>
        <v>10.585952519649986</v>
      </c>
      <c r="Z2738" s="5">
        <f ca="1">VLOOKUP(CONCATENATE($F2738," ",$G2738),AllocFactorMatrix,(Z$4+1),FALSE)*$E2743</f>
        <v>0.17646811610219204</v>
      </c>
      <c r="AA2738" s="5">
        <f t="shared" ca="1" si="1358"/>
        <v>10.762420635752179</v>
      </c>
      <c r="AB2738" s="5">
        <f ca="1">VLOOKUP(CONCATENATE($F2738," ",$G2738),AllocFactorMatrix,(AB$4+1),FALSE)*$E2743</f>
        <v>0.14136097783878943</v>
      </c>
      <c r="AC2738" s="5">
        <f ca="1">VLOOKUP(CONCATENATE($F2738," ",$G2738),AllocFactorMatrix,(AC$4+1),FALSE)*$E2743</f>
        <v>0.48065754461366511</v>
      </c>
      <c r="AD2738" s="5">
        <f ca="1">VLOOKUP(CONCATENATE($F2738," ",$G2738),AllocFactorMatrix,(AD$4+1),FALSE)*$E2743</f>
        <v>0.10361435598091888</v>
      </c>
    </row>
    <row r="2739" spans="4:30" hidden="1" outlineLevel="1">
      <c r="D2739" s="7"/>
      <c r="E2739" s="51"/>
      <c r="F2739" s="52" t="str">
        <f>F2743</f>
        <v>LABOR_M</v>
      </c>
      <c r="G2739" s="55" t="str">
        <f>$G$11</f>
        <v>DISTPRI</v>
      </c>
      <c r="H2739" s="4">
        <f t="shared" ca="1" si="1356"/>
        <v>348938.81931712915</v>
      </c>
      <c r="I2739" s="5">
        <f ca="1">VLOOKUP(CONCATENATE($F2739," ",$G2739),AllocFactorMatrix,(I$4+1),FALSE)*$E2743</f>
        <v>233210.69537430172</v>
      </c>
      <c r="J2739" s="5">
        <f ca="1">VLOOKUP(CONCATENATE($F2739," ",$G2739),AllocFactorMatrix,(J$4+1),FALSE)*$E2743</f>
        <v>10992.94337480984</v>
      </c>
      <c r="K2739" s="5">
        <f ca="1">VLOOKUP(CONCATENATE($F2739," ",$G2739),AllocFactorMatrix,(K$4+1),FALSE)*$E2743</f>
        <v>39916.05206782098</v>
      </c>
      <c r="L2739" s="5">
        <f ca="1">VLOOKUP(CONCATENATE($F2739," ",$G2739),AllocFactorMatrix,(L$4+1),FALSE)*$E2743</f>
        <v>1233.6137094201868</v>
      </c>
      <c r="M2739" s="5">
        <f ca="1">VLOOKUP(CONCATENATE($F2739," ",$G2739),AllocFactorMatrix,(M$4+1),FALSE)*$E2743</f>
        <v>0</v>
      </c>
      <c r="N2739" s="5">
        <f t="shared" ca="1" si="1357"/>
        <v>41149.665777241164</v>
      </c>
      <c r="O2739" s="5">
        <f ca="1">VLOOKUP(CONCATENATE($F2739," ",$G2739),AllocFactorMatrix,(O$4+1),FALSE)*$E2743</f>
        <v>29930.062321506957</v>
      </c>
      <c r="P2739" s="5">
        <f ca="1">VLOOKUP(CONCATENATE($F2739," ",$G2739),AllocFactorMatrix,(P$4+1),FALSE)*$E2743</f>
        <v>5574.4761214948039</v>
      </c>
      <c r="Q2739" s="5">
        <f ca="1">VLOOKUP(CONCATENATE($F2739," ",$G2739),AllocFactorMatrix,(Q$4+1),FALSE)*$E2743</f>
        <v>0</v>
      </c>
      <c r="R2739" s="5">
        <f ca="1">VLOOKUP(CONCATENATE($F2739," ",$G2739),AllocFactorMatrix,(R$4+1),FALSE)*$E2743</f>
        <v>0</v>
      </c>
      <c r="S2739" s="5">
        <f t="shared" ca="1" si="1388"/>
        <v>35504.538443001758</v>
      </c>
      <c r="T2739" s="5">
        <f ca="1">VLOOKUP(CONCATENATE($F2739," ",$G2739),AllocFactorMatrix,(T$4+1),FALSE)*$E2743</f>
        <v>1066.98827726639</v>
      </c>
      <c r="U2739" s="5">
        <f ca="1">VLOOKUP(CONCATENATE($F2739," ",$G2739),AllocFactorMatrix,(U$4+1),FALSE)*$E2743</f>
        <v>17208.106482042935</v>
      </c>
      <c r="V2739" s="5">
        <f ca="1">VLOOKUP(CONCATENATE($F2739," ",$G2739),AllocFactorMatrix,(V$4+1),FALSE)*$E2743</f>
        <v>0</v>
      </c>
      <c r="W2739" s="5">
        <f ca="1">VLOOKUP(CONCATENATE($F2739," ",$G2739),AllocFactorMatrix,(W$4+1),FALSE)*$E2743</f>
        <v>0</v>
      </c>
      <c r="X2739" s="5">
        <f t="shared" ca="1" si="1389"/>
        <v>18275.094759309326</v>
      </c>
      <c r="Y2739" s="5">
        <f ca="1">VLOOKUP(CONCATENATE($F2739," ",$G2739),AllocFactorMatrix,(Y$4+1),FALSE)*$E2743</f>
        <v>9025.2892443563178</v>
      </c>
      <c r="Z2739" s="5">
        <f ca="1">VLOOKUP(CONCATENATE($F2739," ",$G2739),AllocFactorMatrix,(Z$4+1),FALSE)*$E2743</f>
        <v>150.57715420532773</v>
      </c>
      <c r="AA2739" s="5">
        <f t="shared" ca="1" si="1358"/>
        <v>9175.8663985616458</v>
      </c>
      <c r="AB2739" s="5">
        <f ca="1">VLOOKUP(CONCATENATE($F2739," ",$G2739),AllocFactorMatrix,(AB$4+1),FALSE)*$E2743</f>
        <v>121.9927252846708</v>
      </c>
      <c r="AC2739" s="5">
        <f ca="1">VLOOKUP(CONCATENATE($F2739," ",$G2739),AllocFactorMatrix,(AC$4+1),FALSE)*$E2743</f>
        <v>417.93012842796838</v>
      </c>
      <c r="AD2739" s="5">
        <f ca="1">VLOOKUP(CONCATENATE($F2739," ",$G2739),AllocFactorMatrix,(AD$4+1),FALSE)*$E2743</f>
        <v>90.092336191024472</v>
      </c>
    </row>
    <row r="2740" spans="4:30" hidden="1" outlineLevel="1">
      <c r="D2740" s="7"/>
      <c r="E2740" s="51"/>
      <c r="F2740" s="52" t="str">
        <f>F2743</f>
        <v>LABOR_M</v>
      </c>
      <c r="G2740" s="55" t="str">
        <f>$G$12</f>
        <v>DISTSEC</v>
      </c>
      <c r="H2740" s="4">
        <f t="shared" ca="1" si="1356"/>
        <v>144011.34254079853</v>
      </c>
      <c r="I2740" s="5">
        <f ca="1">VLOOKUP(CONCATENATE($F2740," ",$G2740),AllocFactorMatrix,(I$4+1),FALSE)*$E2743</f>
        <v>107677.48986516675</v>
      </c>
      <c r="J2740" s="5">
        <f ca="1">VLOOKUP(CONCATENATE($F2740," ",$G2740),AllocFactorMatrix,(J$4+1),FALSE)*$E2743</f>
        <v>5191.166104224636</v>
      </c>
      <c r="K2740" s="5">
        <f ca="1">VLOOKUP(CONCATENATE($F2740," ",$G2740),AllocFactorMatrix,(K$4+1),FALSE)*$E2743</f>
        <v>15663.911489656624</v>
      </c>
      <c r="L2740" s="5">
        <f ca="1">VLOOKUP(CONCATENATE($F2740," ",$G2740),AllocFactorMatrix,(L$4+1),FALSE)*$E2743</f>
        <v>0</v>
      </c>
      <c r="M2740" s="5">
        <f ca="1">VLOOKUP(CONCATENATE($F2740," ",$G2740),AllocFactorMatrix,(M$4+1),FALSE)*$E2743</f>
        <v>0</v>
      </c>
      <c r="N2740" s="5">
        <f t="shared" ca="1" si="1357"/>
        <v>15663.911489656624</v>
      </c>
      <c r="O2740" s="5">
        <f ca="1">VLOOKUP(CONCATENATE($F2740," ",$G2740),AllocFactorMatrix,(O$4+1),FALSE)*$E2743</f>
        <v>9981.1053688813099</v>
      </c>
      <c r="P2740" s="5">
        <f ca="1">VLOOKUP(CONCATENATE($F2740," ",$G2740),AllocFactorMatrix,(P$4+1),FALSE)*$E2743</f>
        <v>0</v>
      </c>
      <c r="Q2740" s="5">
        <f ca="1">VLOOKUP(CONCATENATE($F2740," ",$G2740),AllocFactorMatrix,(Q$4+1),FALSE)*$E2743</f>
        <v>0</v>
      </c>
      <c r="R2740" s="5">
        <f ca="1">VLOOKUP(CONCATENATE($F2740," ",$G2740),AllocFactorMatrix,(R$4+1),FALSE)*$E2743</f>
        <v>0</v>
      </c>
      <c r="S2740" s="5">
        <f t="shared" ca="1" si="1388"/>
        <v>9981.1053688813099</v>
      </c>
      <c r="T2740" s="5">
        <f ca="1">VLOOKUP(CONCATENATE($F2740," ",$G2740),AllocFactorMatrix,(T$4+1),FALSE)*$E2743</f>
        <v>269.86815014886059</v>
      </c>
      <c r="U2740" s="5">
        <f ca="1">VLOOKUP(CONCATENATE($F2740," ",$G2740),AllocFactorMatrix,(U$4+1),FALSE)*$E2743</f>
        <v>0</v>
      </c>
      <c r="V2740" s="5">
        <f ca="1">VLOOKUP(CONCATENATE($F2740," ",$G2740),AllocFactorMatrix,(V$4+1),FALSE)*$E2743</f>
        <v>0</v>
      </c>
      <c r="W2740" s="5">
        <f ca="1">VLOOKUP(CONCATENATE($F2740," ",$G2740),AllocFactorMatrix,(W$4+1),FALSE)*$E2743</f>
        <v>0</v>
      </c>
      <c r="X2740" s="5">
        <f t="shared" ca="1" si="1389"/>
        <v>269.86815014886059</v>
      </c>
      <c r="Y2740" s="5">
        <f ca="1">VLOOKUP(CONCATENATE($F2740," ",$G2740),AllocFactorMatrix,(Y$4+1),FALSE)*$E2743</f>
        <v>3681.4717557330782</v>
      </c>
      <c r="Z2740" s="5">
        <f ca="1">VLOOKUP(CONCATENATE($F2740," ",$G2740),AllocFactorMatrix,(Z$4+1),FALSE)*$E2743</f>
        <v>0</v>
      </c>
      <c r="AA2740" s="5">
        <f t="shared" ca="1" si="1358"/>
        <v>3681.4717557330782</v>
      </c>
      <c r="AB2740" s="5">
        <f ca="1">VLOOKUP(CONCATENATE($F2740," ",$G2740),AllocFactorMatrix,(AB$4+1),FALSE)*$E2743</f>
        <v>38.202750837769727</v>
      </c>
      <c r="AC2740" s="5">
        <f ca="1">VLOOKUP(CONCATENATE($F2740," ",$G2740),AllocFactorMatrix,(AC$4+1),FALSE)*$E2743</f>
        <v>1297.1303245993511</v>
      </c>
      <c r="AD2740" s="5">
        <f ca="1">VLOOKUP(CONCATENATE($F2740," ",$G2740),AllocFactorMatrix,(AD$4+1),FALSE)*$E2743</f>
        <v>210.99673155014366</v>
      </c>
    </row>
    <row r="2741" spans="4:30" hidden="1" outlineLevel="1">
      <c r="D2741" s="7"/>
      <c r="E2741" s="51"/>
      <c r="F2741" s="52" t="str">
        <f>F2743</f>
        <v>LABOR_M</v>
      </c>
      <c r="G2741" s="55" t="str">
        <f>$G$13</f>
        <v>ENERGY</v>
      </c>
      <c r="H2741" s="4">
        <f t="shared" ca="1" si="1356"/>
        <v>178395.44475975589</v>
      </c>
      <c r="I2741" s="5">
        <f ca="1">VLOOKUP(CONCATENATE($F2741," ",$G2741),AllocFactorMatrix,(I$4+1),FALSE)*$E2743</f>
        <v>66938.803382098224</v>
      </c>
      <c r="J2741" s="5">
        <f ca="1">VLOOKUP(CONCATENATE($F2741," ",$G2741),AllocFactorMatrix,(J$4+1),FALSE)*$E2743</f>
        <v>4338.0670039669067</v>
      </c>
      <c r="K2741" s="5">
        <f ca="1">VLOOKUP(CONCATENATE($F2741," ",$G2741),AllocFactorMatrix,(K$4+1),FALSE)*$E2743</f>
        <v>14554.685060957352</v>
      </c>
      <c r="L2741" s="5">
        <f ca="1">VLOOKUP(CONCATENATE($F2741," ",$G2741),AllocFactorMatrix,(L$4+1),FALSE)*$E2743</f>
        <v>462.58093376949591</v>
      </c>
      <c r="M2741" s="5">
        <f ca="1">VLOOKUP(CONCATENATE($F2741," ",$G2741),AllocFactorMatrix,(M$4+1),FALSE)*$E2743</f>
        <v>42.644554425304648</v>
      </c>
      <c r="N2741" s="5">
        <f t="shared" ca="1" si="1357"/>
        <v>15059.910549152151</v>
      </c>
      <c r="O2741" s="5">
        <f ca="1">VLOOKUP(CONCATENATE($F2741," ",$G2741),AllocFactorMatrix,(O$4+1),FALSE)*$E2743</f>
        <v>13269.709455362476</v>
      </c>
      <c r="P2741" s="5">
        <f ca="1">VLOOKUP(CONCATENATE($F2741," ",$G2741),AllocFactorMatrix,(P$4+1),FALSE)*$E2743</f>
        <v>2459.948801709319</v>
      </c>
      <c r="Q2741" s="5">
        <f ca="1">VLOOKUP(CONCATENATE($F2741," ",$G2741),AllocFactorMatrix,(Q$4+1),FALSE)*$E2743</f>
        <v>1117.7377708270608</v>
      </c>
      <c r="R2741" s="5">
        <f ca="1">VLOOKUP(CONCATENATE($F2741," ",$G2741),AllocFactorMatrix,(R$4+1),FALSE)*$E2743</f>
        <v>51.789416334584992</v>
      </c>
      <c r="S2741" s="5">
        <f t="shared" ca="1" si="1388"/>
        <v>16899.185444233441</v>
      </c>
      <c r="T2741" s="5">
        <f ca="1">VLOOKUP(CONCATENATE($F2741," ",$G2741),AllocFactorMatrix,(T$4+1),FALSE)*$E2743</f>
        <v>508.52041237858339</v>
      </c>
      <c r="U2741" s="5">
        <f ca="1">VLOOKUP(CONCATENATE($F2741," ",$G2741),AllocFactorMatrix,(U$4+1),FALSE)*$E2743</f>
        <v>8928.8566373053873</v>
      </c>
      <c r="V2741" s="5">
        <f ca="1">VLOOKUP(CONCATENATE($F2741," ",$G2741),AllocFactorMatrix,(V$4+1),FALSE)*$E2743</f>
        <v>50694.34091405935</v>
      </c>
      <c r="W2741" s="5">
        <f ca="1">VLOOKUP(CONCATENATE($F2741," ",$G2741),AllocFactorMatrix,(W$4+1),FALSE)*$E2743</f>
        <v>9617.9029553481087</v>
      </c>
      <c r="X2741" s="5">
        <f t="shared" ca="1" si="1389"/>
        <v>69749.620919091423</v>
      </c>
      <c r="Y2741" s="5">
        <f ca="1">VLOOKUP(CONCATENATE($F2741," ",$G2741),AllocFactorMatrix,(Y$4+1),FALSE)*$E2743</f>
        <v>3595.1642865410358</v>
      </c>
      <c r="Z2741" s="5">
        <f ca="1">VLOOKUP(CONCATENATE($F2741," ",$G2741),AllocFactorMatrix,(Z$4+1),FALSE)*$E2743</f>
        <v>58.523543337637335</v>
      </c>
      <c r="AA2741" s="5">
        <f t="shared" ca="1" si="1358"/>
        <v>3653.6878298786733</v>
      </c>
      <c r="AB2741" s="5">
        <f ca="1">VLOOKUP(CONCATENATE($F2741," ",$G2741),AllocFactorMatrix,(AB$4+1),FALSE)*$E2743</f>
        <v>65.278304936758801</v>
      </c>
      <c r="AC2741" s="5">
        <f ca="1">VLOOKUP(CONCATENATE($F2741," ",$G2741),AllocFactorMatrix,(AC$4+1),FALSE)*$E2743</f>
        <v>1411.5559313026993</v>
      </c>
      <c r="AD2741" s="5">
        <f ca="1">VLOOKUP(CONCATENATE($F2741," ",$G2741),AllocFactorMatrix,(AD$4+1),FALSE)*$E2743</f>
        <v>279.33539509558273</v>
      </c>
    </row>
    <row r="2742" spans="4:30" hidden="1" outlineLevel="1">
      <c r="D2742" s="7"/>
      <c r="E2742" s="51"/>
      <c r="F2742" s="52" t="str">
        <f>F2743</f>
        <v>LABOR_M</v>
      </c>
      <c r="G2742" s="55" t="str">
        <f>$G$14</f>
        <v>CUSTOMER</v>
      </c>
      <c r="H2742" s="4">
        <f t="shared" ca="1" si="1356"/>
        <v>134462.95327334729</v>
      </c>
      <c r="I2742" s="5">
        <f ca="1">VLOOKUP(CONCATENATE($F2742," ",$G2742),AllocFactorMatrix,(I$4+1),FALSE)*$E2743</f>
        <v>96073.913545390227</v>
      </c>
      <c r="J2742" s="5">
        <f ca="1">VLOOKUP(CONCATENATE($F2742," ",$G2742),AllocFactorMatrix,(J$4+1),FALSE)*$E2743</f>
        <v>16441.410144992744</v>
      </c>
      <c r="K2742" s="5">
        <f ca="1">VLOOKUP(CONCATENATE($F2742," ",$G2742),AllocFactorMatrix,(K$4+1),FALSE)*$E2743</f>
        <v>4734.2399848496652</v>
      </c>
      <c r="L2742" s="5">
        <f ca="1">VLOOKUP(CONCATENATE($F2742," ",$G2742),AllocFactorMatrix,(L$4+1),FALSE)*$E2743</f>
        <v>791.38936646882996</v>
      </c>
      <c r="M2742" s="5">
        <f ca="1">VLOOKUP(CONCATENATE($F2742," ",$G2742),AllocFactorMatrix,(M$4+1),FALSE)*$E2743</f>
        <v>125.03572481035603</v>
      </c>
      <c r="N2742" s="5">
        <f t="shared" ca="1" si="1357"/>
        <v>5650.665076128852</v>
      </c>
      <c r="O2742" s="5">
        <f ca="1">VLOOKUP(CONCATENATE($F2742," ",$G2742),AllocFactorMatrix,(O$4+1),FALSE)*$E2743</f>
        <v>883.42024399836612</v>
      </c>
      <c r="P2742" s="5">
        <f ca="1">VLOOKUP(CONCATENATE($F2742," ",$G2742),AllocFactorMatrix,(P$4+1),FALSE)*$E2743</f>
        <v>226.88679109681709</v>
      </c>
      <c r="Q2742" s="5">
        <f ca="1">VLOOKUP(CONCATENATE($F2742," ",$G2742),AllocFactorMatrix,(Q$4+1),FALSE)*$E2743</f>
        <v>433.96361972121571</v>
      </c>
      <c r="R2742" s="5">
        <f ca="1">VLOOKUP(CONCATENATE($F2742," ",$G2742),AllocFactorMatrix,(R$4+1),FALSE)*$E2743</f>
        <v>75.741696877081381</v>
      </c>
      <c r="S2742" s="5">
        <f t="shared" ca="1" si="1388"/>
        <v>1620.0123516934805</v>
      </c>
      <c r="T2742" s="5">
        <f ca="1">VLOOKUP(CONCATENATE($F2742," ",$G2742),AllocFactorMatrix,(T$4+1),FALSE)*$E2743</f>
        <v>6.1439686306428278</v>
      </c>
      <c r="U2742" s="5">
        <f ca="1">VLOOKUP(CONCATENATE($F2742," ",$G2742),AllocFactorMatrix,(U$4+1),FALSE)*$E2743</f>
        <v>135.07273198528412</v>
      </c>
      <c r="V2742" s="5">
        <f ca="1">VLOOKUP(CONCATENATE($F2742," ",$G2742),AllocFactorMatrix,(V$4+1),FALSE)*$E2743</f>
        <v>638.5247457380799</v>
      </c>
      <c r="W2742" s="5">
        <f ca="1">VLOOKUP(CONCATENATE($F2742," ",$G2742),AllocFactorMatrix,(W$4+1),FALSE)*$E2743</f>
        <v>113.65485980189574</v>
      </c>
      <c r="X2742" s="5">
        <f t="shared" ca="1" si="1389"/>
        <v>893.39630615590261</v>
      </c>
      <c r="Y2742" s="5">
        <f ca="1">VLOOKUP(CONCATENATE($F2742," ",$G2742),AllocFactorMatrix,(Y$4+1),FALSE)*$E2743</f>
        <v>241.79392798055082</v>
      </c>
      <c r="Z2742" s="5">
        <f ca="1">VLOOKUP(CONCATENATE($F2742," ",$G2742),AllocFactorMatrix,(Z$4+1),FALSE)*$E2743</f>
        <v>3.8306803061804779</v>
      </c>
      <c r="AA2742" s="5">
        <f t="shared" ca="1" si="1358"/>
        <v>245.6246082867313</v>
      </c>
      <c r="AB2742" s="5">
        <f ca="1">VLOOKUP(CONCATENATE($F2742," ",$G2742),AllocFactorMatrix,(AB$4+1),FALSE)*$E2743</f>
        <v>6.8899029038855817</v>
      </c>
      <c r="AC2742" s="5">
        <f ca="1">VLOOKUP(CONCATENATE($F2742," ",$G2742),AllocFactorMatrix,(AC$4+1),FALSE)*$E2743</f>
        <v>10603.782033165322</v>
      </c>
      <c r="AD2742" s="5">
        <f ca="1">VLOOKUP(CONCATENATE($F2742," ",$G2742),AllocFactorMatrix,(AD$4+1),FALSE)*$E2743</f>
        <v>2927.2593046301449</v>
      </c>
    </row>
    <row r="2743" spans="4:30" collapsed="1">
      <c r="D2743" s="7" t="s">
        <v>268</v>
      </c>
      <c r="E2743" s="40">
        <v>1486483</v>
      </c>
      <c r="F2743" s="10" t="s">
        <v>70</v>
      </c>
      <c r="G2743" s="55" t="str">
        <f>$G$15</f>
        <v>TOTAL</v>
      </c>
      <c r="H2743" s="4">
        <f t="shared" ca="1" si="1356"/>
        <v>1486483</v>
      </c>
      <c r="I2743" s="5">
        <f ca="1">VLOOKUP(CONCATENATE($F2743," ",$G2743),AllocFactorMatrix,(I$4+1),FALSE)*$E2743</f>
        <v>881623.49058323796</v>
      </c>
      <c r="J2743" s="5">
        <f ca="1">VLOOKUP(CONCATENATE($F2743," ",$G2743),AllocFactorMatrix,(J$4+1),FALSE)*$E2743</f>
        <v>54349.209936178304</v>
      </c>
      <c r="K2743" s="5">
        <f ca="1">VLOOKUP(CONCATENATE($F2743," ",$G2743),AllocFactorMatrix,(K$4+1),FALSE)*$E2743</f>
        <v>132168.74832518824</v>
      </c>
      <c r="L2743" s="5">
        <f ca="1">VLOOKUP(CONCATENATE($F2743," ",$G2743),AllocFactorMatrix,(L$4+1),FALSE)*$E2743</f>
        <v>3921.0325572066954</v>
      </c>
      <c r="M2743" s="5">
        <f ca="1">VLOOKUP(CONCATENATE($F2743," ",$G2743),AllocFactorMatrix,(M$4+1),FALSE)*$E2743</f>
        <v>351.95875053959423</v>
      </c>
      <c r="N2743" s="5">
        <f t="shared" ca="1" si="1357"/>
        <v>136441.73963293454</v>
      </c>
      <c r="O2743" s="5">
        <f ca="1">VLOOKUP(CONCATENATE($F2743," ",$G2743),AllocFactorMatrix,(O$4+1),FALSE)*$E2743</f>
        <v>97652.709973464327</v>
      </c>
      <c r="P2743" s="5">
        <f ca="1">VLOOKUP(CONCATENATE($F2743," ",$G2743),AllocFactorMatrix,(P$4+1),FALSE)*$E2743</f>
        <v>16151.96376849809</v>
      </c>
      <c r="Q2743" s="5">
        <f ca="1">VLOOKUP(CONCATENATE($F2743," ",$G2743),AllocFactorMatrix,(Q$4+1),FALSE)*$E2743</f>
        <v>4607.1473287026683</v>
      </c>
      <c r="R2743" s="5">
        <f ca="1">VLOOKUP(CONCATENATE($F2743," ",$G2743),AllocFactorMatrix,(R$4+1),FALSE)*$E2743</f>
        <v>193.61320693553247</v>
      </c>
      <c r="S2743" s="5">
        <f t="shared" ca="1" si="1388"/>
        <v>118605.43427760062</v>
      </c>
      <c r="T2743" s="5">
        <f ca="1">VLOOKUP(CONCATENATE($F2743," ",$G2743),AllocFactorMatrix,(T$4+1),FALSE)*$E2743</f>
        <v>3236.2570165720481</v>
      </c>
      <c r="U2743" s="5">
        <f ca="1">VLOOKUP(CONCATENATE($F2743," ",$G2743),AllocFactorMatrix,(U$4+1),FALSE)*$E2743</f>
        <v>48322.593173314039</v>
      </c>
      <c r="V2743" s="5">
        <f ca="1">VLOOKUP(CONCATENATE($F2743," ",$G2743),AllocFactorMatrix,(V$4+1),FALSE)*$E2743</f>
        <v>170935.30411735037</v>
      </c>
      <c r="W2743" s="5">
        <f ca="1">VLOOKUP(CONCATENATE($F2743," ",$G2743),AllocFactorMatrix,(W$4+1),FALSE)*$E2743</f>
        <v>25474.397092938932</v>
      </c>
      <c r="X2743" s="5">
        <f t="shared" ca="1" si="1389"/>
        <v>247968.55140017538</v>
      </c>
      <c r="Y2743" s="5">
        <f ca="1">VLOOKUP(CONCATENATE($F2743," ",$G2743),AllocFactorMatrix,(Y$4+1),FALSE)*$E2743</f>
        <v>29392.787499642669</v>
      </c>
      <c r="Z2743" s="5">
        <f ca="1">VLOOKUP(CONCATENATE($F2743," ",$G2743),AllocFactorMatrix,(Z$4+1),FALSE)*$E2743</f>
        <v>479.76917664679621</v>
      </c>
      <c r="AA2743" s="5">
        <f t="shared" ca="1" si="1358"/>
        <v>29872.556676289467</v>
      </c>
      <c r="AB2743" s="5">
        <f ca="1">VLOOKUP(CONCATENATE($F2743," ",$G2743),AllocFactorMatrix,(AB$4+1),FALSE)*$E2743</f>
        <v>383.35103672083363</v>
      </c>
      <c r="AC2743" s="5">
        <f ca="1">VLOOKUP(CONCATENATE($F2743," ",$G2743),AllocFactorMatrix,(AC$4+1),FALSE)*$E2743</f>
        <v>13730.879075039955</v>
      </c>
      <c r="AD2743" s="5">
        <f ca="1">VLOOKUP(CONCATENATE($F2743," ",$G2743),AllocFactorMatrix,(AD$4+1),FALSE)*$E2743</f>
        <v>3507.7873818228763</v>
      </c>
    </row>
    <row r="2744" spans="4:30" hidden="1" outlineLevel="1">
      <c r="D2744" s="7"/>
      <c r="E2744" s="51"/>
      <c r="F2744" s="52" t="str">
        <f>F2751</f>
        <v>LABOR_M</v>
      </c>
      <c r="G2744" s="55" t="str">
        <f>$G$8</f>
        <v>PRODUCTION</v>
      </c>
      <c r="H2744" s="4">
        <f t="shared" ref="H2744:H2751" ca="1" si="1390">SUBTOTAL(9,I2744:AD2744)</f>
        <v>2190.4902238923769</v>
      </c>
      <c r="I2744" s="5">
        <f ca="1">VLOOKUP(CONCATENATE($F2744," ",$G2744),AllocFactorMatrix,(I$4+1),FALSE)*$E2751</f>
        <v>1216.1743819649832</v>
      </c>
      <c r="J2744" s="5">
        <f ca="1">VLOOKUP(CONCATENATE($F2744," ",$G2744),AllocFactorMatrix,(J$4+1),FALSE)*$E2751</f>
        <v>55.962113295702736</v>
      </c>
      <c r="K2744" s="5">
        <f ca="1">VLOOKUP(CONCATENATE($F2744," ",$G2744),AllocFactorMatrix,(K$4+1),FALSE)*$E2751</f>
        <v>184.35526949272821</v>
      </c>
      <c r="L2744" s="5">
        <f ca="1">VLOOKUP(CONCATENATE($F2744," ",$G2744),AllocFactorMatrix,(L$4+1),FALSE)*$E2751</f>
        <v>4.6064496472166505</v>
      </c>
      <c r="M2744" s="5">
        <f ca="1">VLOOKUP(CONCATENATE($F2744," ",$G2744),AllocFactorMatrix,(M$4+1),FALSE)*$E2751</f>
        <v>0.5929870732087702</v>
      </c>
      <c r="N2744" s="5">
        <f t="shared" ref="N2744:N2751" ca="1" si="1391">SUBTOTAL(9,K2744:M2744)</f>
        <v>189.55470621315365</v>
      </c>
      <c r="O2744" s="5">
        <f ca="1">VLOOKUP(CONCATENATE($F2744," ",$G2744),AllocFactorMatrix,(O$4+1),FALSE)*$E2751</f>
        <v>140.24154536195189</v>
      </c>
      <c r="P2744" s="5">
        <f ca="1">VLOOKUP(CONCATENATE($F2744," ",$G2744),AllocFactorMatrix,(P$4+1),FALSE)*$E2751</f>
        <v>25.383986185701975</v>
      </c>
      <c r="Q2744" s="5">
        <f ca="1">VLOOKUP(CONCATENATE($F2744," ",$G2744),AllocFactorMatrix,(Q$4+1),FALSE)*$E2751</f>
        <v>9.8183466416945624</v>
      </c>
      <c r="R2744" s="5">
        <f ca="1">VLOOKUP(CONCATENATE($F2744," ",$G2744),AllocFactorMatrix,(R$4+1),FALSE)*$E2751</f>
        <v>0.21155320712350761</v>
      </c>
      <c r="S2744" s="5">
        <f ca="1">SUBTOTAL(9,O2744:R2744)</f>
        <v>175.65543139647195</v>
      </c>
      <c r="T2744" s="5">
        <f ca="1">VLOOKUP(CONCATENATE($F2744," ",$G2744),AllocFactorMatrix,(T$4+1),FALSE)*$E2751</f>
        <v>4.4531810731021571</v>
      </c>
      <c r="U2744" s="5">
        <f ca="1">VLOOKUP(CONCATENATE($F2744," ",$G2744),AllocFactorMatrix,(U$4+1),FALSE)*$E2751</f>
        <v>70.902384035060649</v>
      </c>
      <c r="V2744" s="5">
        <f ca="1">VLOOKUP(CONCATENATE($F2744," ",$G2744),AllocFactorMatrix,(V$4+1),FALSE)*$E2751</f>
        <v>384.51807791748337</v>
      </c>
      <c r="W2744" s="5">
        <f ca="1">VLOOKUP(CONCATENATE($F2744," ",$G2744),AllocFactorMatrix,(W$4+1),FALSE)*$E2751</f>
        <v>50.592065169119842</v>
      </c>
      <c r="X2744" s="5">
        <f ca="1">SUBTOTAL(9,T2744:W2744)</f>
        <v>510.46570819476602</v>
      </c>
      <c r="Y2744" s="5">
        <f ca="1">VLOOKUP(CONCATENATE($F2744," ",$G2744),AllocFactorMatrix,(Y$4+1),FALSE)*$E2751</f>
        <v>41.333260012138844</v>
      </c>
      <c r="Z2744" s="5">
        <f ca="1">VLOOKUP(CONCATENATE($F2744," ",$G2744),AllocFactorMatrix,(Z$4+1),FALSE)*$E2751</f>
        <v>0.85918136361067565</v>
      </c>
      <c r="AA2744" s="5">
        <f t="shared" ref="AA2744:AA2751" ca="1" si="1392">SUBTOTAL(9,Y2744:Z2744)</f>
        <v>42.192441375749517</v>
      </c>
      <c r="AB2744" s="5">
        <f ca="1">VLOOKUP(CONCATENATE($F2744," ",$G2744),AllocFactorMatrix,(AB$4+1),FALSE)*$E2751</f>
        <v>0.48544145154961393</v>
      </c>
      <c r="AC2744" s="5">
        <f ca="1">VLOOKUP(CONCATENATE($F2744," ",$G2744),AllocFactorMatrix,(AC$4+1),FALSE)*$E2751</f>
        <v>0</v>
      </c>
      <c r="AD2744" s="5">
        <f ca="1">VLOOKUP(CONCATENATE($F2744," ",$G2744),AllocFactorMatrix,(AD$4+1),FALSE)*$E2751</f>
        <v>0</v>
      </c>
    </row>
    <row r="2745" spans="4:30" hidden="1" outlineLevel="1">
      <c r="D2745" s="7"/>
      <c r="E2745" s="51"/>
      <c r="F2745" s="52" t="str">
        <f>F2751</f>
        <v>LABOR_M</v>
      </c>
      <c r="G2745" s="55" t="str">
        <f>$G$9</f>
        <v>BULKTRAN</v>
      </c>
      <c r="H2745" s="4">
        <f t="shared" ca="1" si="1390"/>
        <v>8.0036529421210894</v>
      </c>
      <c r="I2745" s="5">
        <f ca="1">VLOOKUP(CONCATENATE($F2745," ",$G2745),AllocFactorMatrix,(I$4+1),FALSE)*$E2751</f>
        <v>3.9424633008091736</v>
      </c>
      <c r="J2745" s="5">
        <f ca="1">VLOOKUP(CONCATENATE($F2745," ",$G2745),AllocFactorMatrix,(J$4+1),FALSE)*$E2751</f>
        <v>0.19489004826340287</v>
      </c>
      <c r="K2745" s="5">
        <f ca="1">VLOOKUP(CONCATENATE($F2745," ",$G2745),AllocFactorMatrix,(K$4+1),FALSE)*$E2751</f>
        <v>0.71387107748713663</v>
      </c>
      <c r="L2745" s="5">
        <f ca="1">VLOOKUP(CONCATENATE($F2745," ",$G2745),AllocFactorMatrix,(L$4+1),FALSE)*$E2751</f>
        <v>2.2470126993035796E-2</v>
      </c>
      <c r="M2745" s="5">
        <f ca="1">VLOOKUP(CONCATENATE($F2745," ",$G2745),AllocFactorMatrix,(M$4+1),FALSE)*$E2751</f>
        <v>2.1071766087666084E-3</v>
      </c>
      <c r="N2745" s="5">
        <f t="shared" ca="1" si="1391"/>
        <v>0.73844838108893895</v>
      </c>
      <c r="O2745" s="5">
        <f ca="1">VLOOKUP(CONCATENATE($F2745," ",$G2745),AllocFactorMatrix,(O$4+1),FALSE)*$E2751</f>
        <v>0.54265306921971657</v>
      </c>
      <c r="P2745" s="5">
        <f ca="1">VLOOKUP(CONCATENATE($F2745," ",$G2745),AllocFactorMatrix,(P$4+1),FALSE)*$E2751</f>
        <v>0.1011120764220203</v>
      </c>
      <c r="Q2745" s="5">
        <f ca="1">VLOOKUP(CONCATENATE($F2745," ",$G2745),AllocFactorMatrix,(Q$4+1),FALSE)*$E2751</f>
        <v>4.569066462819945E-2</v>
      </c>
      <c r="R2745" s="5">
        <f ca="1">VLOOKUP(CONCATENATE($F2745," ",$G2745),AllocFactorMatrix,(R$4+1),FALSE)*$E2751</f>
        <v>2.0546581148951325E-3</v>
      </c>
      <c r="S2745" s="5">
        <f t="shared" ref="S2745:S2751" ca="1" si="1393">SUBTOTAL(9,O2745:R2745)</f>
        <v>0.69151046838483143</v>
      </c>
      <c r="T2745" s="5">
        <f ca="1">VLOOKUP(CONCATENATE($F2745," ",$G2745),AllocFactorMatrix,(T$4+1),FALSE)*$E2751</f>
        <v>1.8956261626188735E-2</v>
      </c>
      <c r="U2745" s="5">
        <f ca="1">VLOOKUP(CONCATENATE($F2745," ",$G2745),AllocFactorMatrix,(U$4+1),FALSE)*$E2751</f>
        <v>0.31021599170978748</v>
      </c>
      <c r="V2745" s="5">
        <f ca="1">VLOOKUP(CONCATENATE($F2745," ",$G2745),AllocFactorMatrix,(V$4+1),FALSE)*$E2751</f>
        <v>1.63950023277294</v>
      </c>
      <c r="W2745" s="5">
        <f ca="1">VLOOKUP(CONCATENATE($F2745," ",$G2745),AllocFactorMatrix,(W$4+1),FALSE)*$E2751</f>
        <v>0.29606656852922503</v>
      </c>
      <c r="X2745" s="5">
        <f t="shared" ref="X2745:X2751" ca="1" si="1394">SUBTOTAL(9,T2745:W2745)</f>
        <v>2.2647390546381412</v>
      </c>
      <c r="Y2745" s="5">
        <f ca="1">VLOOKUP(CONCATENATE($F2745," ",$G2745),AllocFactorMatrix,(Y$4+1),FALSE)*$E2751</f>
        <v>0.1666478964752027</v>
      </c>
      <c r="Z2745" s="5">
        <f ca="1">VLOOKUP(CONCATENATE($F2745," ",$G2745),AllocFactorMatrix,(Z$4+1),FALSE)*$E2751</f>
        <v>2.7912885655284872E-3</v>
      </c>
      <c r="AA2745" s="5">
        <f t="shared" ca="1" si="1392"/>
        <v>0.16943918504073119</v>
      </c>
      <c r="AB2745" s="5">
        <f ca="1">VLOOKUP(CONCATENATE($F2745," ",$G2745),AllocFactorMatrix,(AB$4+1),FALSE)*$E2751</f>
        <v>2.1625038958685669E-3</v>
      </c>
      <c r="AC2745" s="5">
        <f ca="1">VLOOKUP(CONCATENATE($F2745," ",$G2745),AllocFactorMatrix,(AC$4+1),FALSE)*$E2751</f>
        <v>0</v>
      </c>
      <c r="AD2745" s="5">
        <f ca="1">VLOOKUP(CONCATENATE($F2745," ",$G2745),AllocFactorMatrix,(AD$4+1),FALSE)*$E2751</f>
        <v>0</v>
      </c>
    </row>
    <row r="2746" spans="4:30" hidden="1" outlineLevel="1">
      <c r="D2746" s="7"/>
      <c r="E2746" s="51"/>
      <c r="F2746" s="52" t="str">
        <f>F2751</f>
        <v>LABOR_M</v>
      </c>
      <c r="G2746" s="55" t="str">
        <f>$G$10</f>
        <v>SUBTRAN</v>
      </c>
      <c r="H2746" s="4">
        <f t="shared" ca="1" si="1390"/>
        <v>1.760471667029929</v>
      </c>
      <c r="I2746" s="5">
        <f ca="1">VLOOKUP(CONCATENATE($F2746," ",$G2746),AllocFactorMatrix,(I$4+1),FALSE)*$E2751</f>
        <v>0.85711632019954154</v>
      </c>
      <c r="J2746" s="5">
        <f ca="1">VLOOKUP(CONCATENATE($F2746," ",$G2746),AllocFactorMatrix,(J$4+1),FALSE)*$E2751</f>
        <v>4.1365554854095543E-2</v>
      </c>
      <c r="K2746" s="5">
        <f ca="1">VLOOKUP(CONCATENATE($F2746," ",$G2746),AllocFactorMatrix,(K$4+1),FALSE)*$E2751</f>
        <v>0.15048586597454328</v>
      </c>
      <c r="L2746" s="5">
        <f ca="1">VLOOKUP(CONCATENATE($F2746," ",$G2746),AllocFactorMatrix,(L$4+1),FALSE)*$E2751</f>
        <v>4.648366811111514E-3</v>
      </c>
      <c r="M2746" s="5">
        <f ca="1">VLOOKUP(CONCATENATE($F2746," ",$G2746),AllocFactorMatrix,(M$4+1),FALSE)*$E2751</f>
        <v>5.7892950264437312E-4</v>
      </c>
      <c r="N2746" s="5">
        <f t="shared" ca="1" si="1391"/>
        <v>0.15571316228829918</v>
      </c>
      <c r="O2746" s="5">
        <f ca="1">VLOOKUP(CONCATENATE($F2746," ",$G2746),AllocFactorMatrix,(O$4+1),FALSE)*$E2751</f>
        <v>0.11369442381002143</v>
      </c>
      <c r="P2746" s="5">
        <f ca="1">VLOOKUP(CONCATENATE($F2746," ",$G2746),AllocFactorMatrix,(P$4+1),FALSE)*$E2751</f>
        <v>2.1135660778121443E-2</v>
      </c>
      <c r="Q2746" s="5">
        <f ca="1">VLOOKUP(CONCATENATE($F2746," ",$G2746),AllocFactorMatrix,(Q$4+1),FALSE)*$E2751</f>
        <v>1.2575970002533413E-2</v>
      </c>
      <c r="R2746" s="5">
        <f ca="1">VLOOKUP(CONCATENATE($F2746," ",$G2746),AllocFactorMatrix,(R$4+1),FALSE)*$E2751</f>
        <v>0</v>
      </c>
      <c r="S2746" s="5">
        <f t="shared" ca="1" si="1393"/>
        <v>0.14740605459067629</v>
      </c>
      <c r="T2746" s="5">
        <f ca="1">VLOOKUP(CONCATENATE($F2746," ",$G2746),AllocFactorMatrix,(T$4+1),FALSE)*$E2751</f>
        <v>3.9700140600911482E-3</v>
      </c>
      <c r="U2746" s="5">
        <f ca="1">VLOOKUP(CONCATENATE($F2746," ",$G2746),AllocFactorMatrix,(U$4+1),FALSE)*$E2751</f>
        <v>6.4991396822022277E-2</v>
      </c>
      <c r="V2746" s="5">
        <f ca="1">VLOOKUP(CONCATENATE($F2746," ",$G2746),AllocFactorMatrix,(V$4+1),FALSE)*$E2751</f>
        <v>0.452774466317103</v>
      </c>
      <c r="W2746" s="5">
        <f ca="1">VLOOKUP(CONCATENATE($F2746," ",$G2746),AllocFactorMatrix,(W$4+1),FALSE)*$E2751</f>
        <v>0</v>
      </c>
      <c r="X2746" s="5">
        <f t="shared" ca="1" si="1394"/>
        <v>0.52173587719921644</v>
      </c>
      <c r="Y2746" s="5">
        <f ca="1">VLOOKUP(CONCATENATE($F2746," ",$G2746),AllocFactorMatrix,(Y$4+1),FALSE)*$E2751</f>
        <v>3.4218690598491995E-2</v>
      </c>
      <c r="Z2746" s="5">
        <f ca="1">VLOOKUP(CONCATENATE($F2746," ",$G2746),AllocFactorMatrix,(Z$4+1),FALSE)*$E2751</f>
        <v>5.7042650193176293E-4</v>
      </c>
      <c r="AA2746" s="5">
        <f t="shared" ca="1" si="1392"/>
        <v>3.4789117100423761E-2</v>
      </c>
      <c r="AB2746" s="5">
        <f ca="1">VLOOKUP(CONCATENATE($F2746," ",$G2746),AllocFactorMatrix,(AB$4+1),FALSE)*$E2751</f>
        <v>4.5694400710629264E-4</v>
      </c>
      <c r="AC2746" s="5">
        <f ca="1">VLOOKUP(CONCATENATE($F2746," ",$G2746),AllocFactorMatrix,(AC$4+1),FALSE)*$E2751</f>
        <v>1.5537073090433331E-3</v>
      </c>
      <c r="AD2746" s="5">
        <f ca="1">VLOOKUP(CONCATENATE($F2746," ",$G2746),AllocFactorMatrix,(AD$4+1),FALSE)*$E2751</f>
        <v>3.3492948152674147E-4</v>
      </c>
    </row>
    <row r="2747" spans="4:30" hidden="1" outlineLevel="1">
      <c r="D2747" s="7"/>
      <c r="E2747" s="51"/>
      <c r="F2747" s="52" t="str">
        <f>F2751</f>
        <v>LABOR_M</v>
      </c>
      <c r="G2747" s="55" t="str">
        <f>$G$11</f>
        <v>DISTPRI</v>
      </c>
      <c r="H2747" s="4">
        <f t="shared" ca="1" si="1390"/>
        <v>1127.9315180993024</v>
      </c>
      <c r="I2747" s="5">
        <f ca="1">VLOOKUP(CONCATENATE($F2747," ",$G2747),AllocFactorMatrix,(I$4+1),FALSE)*$E2751</f>
        <v>753.84474041984993</v>
      </c>
      <c r="J2747" s="5">
        <f ca="1">VLOOKUP(CONCATENATE($F2747," ",$G2747),AllocFactorMatrix,(J$4+1),FALSE)*$E2751</f>
        <v>35.534273123850916</v>
      </c>
      <c r="K2747" s="5">
        <f ca="1">VLOOKUP(CONCATENATE($F2747," ",$G2747),AllocFactorMatrix,(K$4+1),FALSE)*$E2751</f>
        <v>129.02712657048875</v>
      </c>
      <c r="L2747" s="5">
        <f ca="1">VLOOKUP(CONCATENATE($F2747," ",$G2747),AllocFactorMatrix,(L$4+1),FALSE)*$E2751</f>
        <v>3.9876095951073762</v>
      </c>
      <c r="M2747" s="5">
        <f ca="1">VLOOKUP(CONCATENATE($F2747," ",$G2747),AllocFactorMatrix,(M$4+1),FALSE)*$E2751</f>
        <v>0</v>
      </c>
      <c r="N2747" s="5">
        <f t="shared" ca="1" si="1391"/>
        <v>133.01473616559613</v>
      </c>
      <c r="O2747" s="5">
        <f ca="1">VLOOKUP(CONCATENATE($F2747," ",$G2747),AllocFactorMatrix,(O$4+1),FALSE)*$E2751</f>
        <v>96.74779291444365</v>
      </c>
      <c r="P2747" s="5">
        <f ca="1">VLOOKUP(CONCATENATE($F2747," ",$G2747),AllocFactorMatrix,(P$4+1),FALSE)*$E2751</f>
        <v>18.019282940862784</v>
      </c>
      <c r="Q2747" s="5">
        <f ca="1">VLOOKUP(CONCATENATE($F2747," ",$G2747),AllocFactorMatrix,(Q$4+1),FALSE)*$E2751</f>
        <v>0</v>
      </c>
      <c r="R2747" s="5">
        <f ca="1">VLOOKUP(CONCATENATE($F2747," ",$G2747),AllocFactorMatrix,(R$4+1),FALSE)*$E2751</f>
        <v>0</v>
      </c>
      <c r="S2747" s="5">
        <f t="shared" ca="1" si="1393"/>
        <v>114.76707585530643</v>
      </c>
      <c r="T2747" s="5">
        <f ca="1">VLOOKUP(CONCATENATE($F2747," ",$G2747),AllocFactorMatrix,(T$4+1),FALSE)*$E2751</f>
        <v>3.4489991962672994</v>
      </c>
      <c r="U2747" s="5">
        <f ca="1">VLOOKUP(CONCATENATE($F2747," ",$G2747),AllocFactorMatrix,(U$4+1),FALSE)*$E2751</f>
        <v>55.624552481404969</v>
      </c>
      <c r="V2747" s="5">
        <f ca="1">VLOOKUP(CONCATENATE($F2747," ",$G2747),AllocFactorMatrix,(V$4+1),FALSE)*$E2751</f>
        <v>0</v>
      </c>
      <c r="W2747" s="5">
        <f ca="1">VLOOKUP(CONCATENATE($F2747," ",$G2747),AllocFactorMatrix,(W$4+1),FALSE)*$E2751</f>
        <v>0</v>
      </c>
      <c r="X2747" s="5">
        <f t="shared" ca="1" si="1394"/>
        <v>59.07355167767227</v>
      </c>
      <c r="Y2747" s="5">
        <f ca="1">VLOOKUP(CONCATENATE($F2747," ",$G2747),AllocFactorMatrix,(Y$4+1),FALSE)*$E2751</f>
        <v>29.17390566803126</v>
      </c>
      <c r="Z2747" s="5">
        <f ca="1">VLOOKUP(CONCATENATE($F2747," ",$G2747),AllocFactorMatrix,(Z$4+1),FALSE)*$E2751</f>
        <v>0.48673494816731822</v>
      </c>
      <c r="AA2747" s="5">
        <f t="shared" ca="1" si="1392"/>
        <v>29.660640616198577</v>
      </c>
      <c r="AB2747" s="5">
        <f ca="1">VLOOKUP(CONCATENATE($F2747," ",$G2747),AllocFactorMatrix,(AB$4+1),FALSE)*$E2751</f>
        <v>0.39433686425801251</v>
      </c>
      <c r="AC2747" s="5">
        <f ca="1">VLOOKUP(CONCATENATE($F2747," ",$G2747),AllocFactorMatrix,(AC$4+1),FALSE)*$E2751</f>
        <v>1.3509433118955199</v>
      </c>
      <c r="AD2747" s="5">
        <f ca="1">VLOOKUP(CONCATENATE($F2747," ",$G2747),AllocFactorMatrix,(AD$4+1),FALSE)*$E2751</f>
        <v>0.2912200646747205</v>
      </c>
    </row>
    <row r="2748" spans="4:30" hidden="1" outlineLevel="1">
      <c r="D2748" s="7"/>
      <c r="E2748" s="51"/>
      <c r="F2748" s="52" t="str">
        <f>F2751</f>
        <v>LABOR_M</v>
      </c>
      <c r="G2748" s="55" t="str">
        <f>$G$12</f>
        <v>DISTSEC</v>
      </c>
      <c r="H2748" s="4">
        <f t="shared" ca="1" si="1390"/>
        <v>465.51121062840065</v>
      </c>
      <c r="I2748" s="5">
        <f ca="1">VLOOKUP(CONCATENATE($F2748," ",$G2748),AllocFactorMatrix,(I$4+1),FALSE)*$E2751</f>
        <v>348.06340792469621</v>
      </c>
      <c r="J2748" s="5">
        <f ca="1">VLOOKUP(CONCATENATE($F2748," ",$G2748),AllocFactorMatrix,(J$4+1),FALSE)*$E2751</f>
        <v>16.780247827119027</v>
      </c>
      <c r="K2748" s="5">
        <f ca="1">VLOOKUP(CONCATENATE($F2748," ",$G2748),AllocFactorMatrix,(K$4+1),FALSE)*$E2751</f>
        <v>50.633000651739763</v>
      </c>
      <c r="L2748" s="5">
        <f ca="1">VLOOKUP(CONCATENATE($F2748," ",$G2748),AllocFactorMatrix,(L$4+1),FALSE)*$E2751</f>
        <v>0</v>
      </c>
      <c r="M2748" s="5">
        <f ca="1">VLOOKUP(CONCATENATE($F2748," ",$G2748),AllocFactorMatrix,(M$4+1),FALSE)*$E2751</f>
        <v>0</v>
      </c>
      <c r="N2748" s="5">
        <f t="shared" ca="1" si="1391"/>
        <v>50.633000651739763</v>
      </c>
      <c r="O2748" s="5">
        <f ca="1">VLOOKUP(CONCATENATE($F2748," ",$G2748),AllocFactorMatrix,(O$4+1),FALSE)*$E2751</f>
        <v>32.26354509097964</v>
      </c>
      <c r="P2748" s="5">
        <f ca="1">VLOOKUP(CONCATENATE($F2748," ",$G2748),AllocFactorMatrix,(P$4+1),FALSE)*$E2751</f>
        <v>0</v>
      </c>
      <c r="Q2748" s="5">
        <f ca="1">VLOOKUP(CONCATENATE($F2748," ",$G2748),AllocFactorMatrix,(Q$4+1),FALSE)*$E2751</f>
        <v>0</v>
      </c>
      <c r="R2748" s="5">
        <f ca="1">VLOOKUP(CONCATENATE($F2748," ",$G2748),AllocFactorMatrix,(R$4+1),FALSE)*$E2751</f>
        <v>0</v>
      </c>
      <c r="S2748" s="5">
        <f t="shared" ca="1" si="1393"/>
        <v>32.26354509097964</v>
      </c>
      <c r="T2748" s="5">
        <f ca="1">VLOOKUP(CONCATENATE($F2748," ",$G2748),AllocFactorMatrix,(T$4+1),FALSE)*$E2751</f>
        <v>0.87233857465256937</v>
      </c>
      <c r="U2748" s="5">
        <f ca="1">VLOOKUP(CONCATENATE($F2748," ",$G2748),AllocFactorMatrix,(U$4+1),FALSE)*$E2751</f>
        <v>0</v>
      </c>
      <c r="V2748" s="5">
        <f ca="1">VLOOKUP(CONCATENATE($F2748," ",$G2748),AllocFactorMatrix,(V$4+1),FALSE)*$E2751</f>
        <v>0</v>
      </c>
      <c r="W2748" s="5">
        <f ca="1">VLOOKUP(CONCATENATE($F2748," ",$G2748),AllocFactorMatrix,(W$4+1),FALSE)*$E2751</f>
        <v>0</v>
      </c>
      <c r="X2748" s="5">
        <f t="shared" ca="1" si="1394"/>
        <v>0.87233857465256937</v>
      </c>
      <c r="Y2748" s="5">
        <f ca="1">VLOOKUP(CONCATENATE($F2748," ",$G2748),AllocFactorMatrix,(Y$4+1),FALSE)*$E2751</f>
        <v>11.900218022202367</v>
      </c>
      <c r="Z2748" s="5">
        <f ca="1">VLOOKUP(CONCATENATE($F2748," ",$G2748),AllocFactorMatrix,(Z$4+1),FALSE)*$E2751</f>
        <v>0</v>
      </c>
      <c r="AA2748" s="5">
        <f t="shared" ca="1" si="1392"/>
        <v>11.900218022202367</v>
      </c>
      <c r="AB2748" s="5">
        <f ca="1">VLOOKUP(CONCATENATE($F2748," ",$G2748),AllocFactorMatrix,(AB$4+1),FALSE)*$E2751</f>
        <v>0.12348894523212411</v>
      </c>
      <c r="AC2748" s="5">
        <f ca="1">VLOOKUP(CONCATENATE($F2748," ",$G2748),AllocFactorMatrix,(AC$4+1),FALSE)*$E2751</f>
        <v>4.1929246481122773</v>
      </c>
      <c r="AD2748" s="5">
        <f ca="1">VLOOKUP(CONCATENATE($F2748," ",$G2748),AllocFactorMatrix,(AD$4+1),FALSE)*$E2751</f>
        <v>0.68203894366665496</v>
      </c>
    </row>
    <row r="2749" spans="4:30" hidden="1" outlineLevel="1">
      <c r="D2749" s="7"/>
      <c r="E2749" s="51"/>
      <c r="F2749" s="52" t="str">
        <f>F2751</f>
        <v>LABOR_M</v>
      </c>
      <c r="G2749" s="55" t="str">
        <f>$G$13</f>
        <v>ENERGY</v>
      </c>
      <c r="H2749" s="4">
        <f t="shared" ca="1" si="1390"/>
        <v>576.65651882371139</v>
      </c>
      <c r="I2749" s="5">
        <f ca="1">VLOOKUP(CONCATENATE($F2749," ",$G2749),AllocFactorMatrix,(I$4+1),FALSE)*$E2751</f>
        <v>216.37714676251389</v>
      </c>
      <c r="J2749" s="5">
        <f ca="1">VLOOKUP(CONCATENATE($F2749," ",$G2749),AllocFactorMatrix,(J$4+1),FALSE)*$E2751</f>
        <v>14.022637294917592</v>
      </c>
      <c r="K2749" s="5">
        <f ca="1">VLOOKUP(CONCATENATE($F2749," ",$G2749),AllocFactorMatrix,(K$4+1),FALSE)*$E2751</f>
        <v>47.047468230649173</v>
      </c>
      <c r="L2749" s="5">
        <f ca="1">VLOOKUP(CONCATENATE($F2749," ",$G2749),AllocFactorMatrix,(L$4+1),FALSE)*$E2751</f>
        <v>1.4952753491041793</v>
      </c>
      <c r="M2749" s="5">
        <f ca="1">VLOOKUP(CONCATENATE($F2749," ",$G2749),AllocFactorMatrix,(M$4+1),FALSE)*$E2751</f>
        <v>0.13784690710461461</v>
      </c>
      <c r="N2749" s="5">
        <f t="shared" ca="1" si="1391"/>
        <v>48.680590486857966</v>
      </c>
      <c r="O2749" s="5">
        <f ca="1">VLOOKUP(CONCATENATE($F2749," ",$G2749),AllocFactorMatrix,(O$4+1),FALSE)*$E2751</f>
        <v>42.893833251383768</v>
      </c>
      <c r="P2749" s="5">
        <f ca="1">VLOOKUP(CONCATENATE($F2749," ",$G2749),AllocFactorMatrix,(P$4+1),FALSE)*$E2751</f>
        <v>7.9516913360013382</v>
      </c>
      <c r="Q2749" s="5">
        <f ca="1">VLOOKUP(CONCATENATE($F2749," ",$G2749),AllocFactorMatrix,(Q$4+1),FALSE)*$E2751</f>
        <v>3.6130450121690099</v>
      </c>
      <c r="R2749" s="5">
        <f ca="1">VLOOKUP(CONCATENATE($F2749," ",$G2749),AllocFactorMatrix,(R$4+1),FALSE)*$E2751</f>
        <v>0.16740732688344293</v>
      </c>
      <c r="S2749" s="5">
        <f t="shared" ca="1" si="1393"/>
        <v>54.625976926437559</v>
      </c>
      <c r="T2749" s="5">
        <f ca="1">VLOOKUP(CONCATENATE($F2749," ",$G2749),AllocFactorMatrix,(T$4+1),FALSE)*$E2751</f>
        <v>1.6437729738443649</v>
      </c>
      <c r="U2749" s="5">
        <f ca="1">VLOOKUP(CONCATENATE($F2749," ",$G2749),AllocFactorMatrix,(U$4+1),FALSE)*$E2751</f>
        <v>28.862190917926668</v>
      </c>
      <c r="V2749" s="5">
        <f ca="1">VLOOKUP(CONCATENATE($F2749," ",$G2749),AllocFactorMatrix,(V$4+1),FALSE)*$E2751</f>
        <v>163.86753706033315</v>
      </c>
      <c r="W2749" s="5">
        <f ca="1">VLOOKUP(CONCATENATE($F2749," ",$G2749),AllocFactorMatrix,(W$4+1),FALSE)*$E2751</f>
        <v>31.089507044781314</v>
      </c>
      <c r="X2749" s="5">
        <f t="shared" ca="1" si="1394"/>
        <v>225.46300799688549</v>
      </c>
      <c r="Y2749" s="5">
        <f ca="1">VLOOKUP(CONCATENATE($F2749," ",$G2749),AllocFactorMatrix,(Y$4+1),FALSE)*$E2751</f>
        <v>11.621232396757769</v>
      </c>
      <c r="Z2749" s="5">
        <f ca="1">VLOOKUP(CONCATENATE($F2749," ",$G2749),AllocFactorMatrix,(Z$4+1),FALSE)*$E2751</f>
        <v>0.18917513737953773</v>
      </c>
      <c r="AA2749" s="5">
        <f t="shared" ca="1" si="1392"/>
        <v>11.810407534137306</v>
      </c>
      <c r="AB2749" s="5">
        <f ca="1">VLOOKUP(CONCATENATE($F2749," ",$G2749),AllocFactorMatrix,(AB$4+1),FALSE)*$E2751</f>
        <v>0.21100964842593292</v>
      </c>
      <c r="AC2749" s="5">
        <f ca="1">VLOOKUP(CONCATENATE($F2749," ",$G2749),AllocFactorMatrix,(AC$4+1),FALSE)*$E2751</f>
        <v>4.5628010881452861</v>
      </c>
      <c r="AD2749" s="5">
        <f ca="1">VLOOKUP(CONCATENATE($F2749," ",$G2749),AllocFactorMatrix,(AD$4+1),FALSE)*$E2751</f>
        <v>0.90294108539033069</v>
      </c>
    </row>
    <row r="2750" spans="4:30" hidden="1" outlineLevel="1">
      <c r="D2750" s="7"/>
      <c r="E2750" s="51"/>
      <c r="F2750" s="52" t="str">
        <f>F2751</f>
        <v>LABOR_M</v>
      </c>
      <c r="G2750" s="55" t="str">
        <f>$G$14</f>
        <v>CUSTOMER</v>
      </c>
      <c r="H2750" s="4">
        <f t="shared" ca="1" si="1390"/>
        <v>434.64640394705748</v>
      </c>
      <c r="I2750" s="5">
        <f ca="1">VLOOKUP(CONCATENATE($F2750," ",$G2750),AllocFactorMatrix,(I$4+1),FALSE)*$E2751</f>
        <v>310.55528693271305</v>
      </c>
      <c r="J2750" s="5">
        <f ca="1">VLOOKUP(CONCATENATE($F2750," ",$G2750),AllocFactorMatrix,(J$4+1),FALSE)*$E2751</f>
        <v>53.146235608944153</v>
      </c>
      <c r="K2750" s="5">
        <f ca="1">VLOOKUP(CONCATENATE($F2750," ",$G2750),AllocFactorMatrix,(K$4+1),FALSE)*$E2751</f>
        <v>15.303251451380634</v>
      </c>
      <c r="L2750" s="5">
        <f ca="1">VLOOKUP(CONCATENATE($F2750," ",$G2750),AllocFactorMatrix,(L$4+1),FALSE)*$E2751</f>
        <v>2.558136154858635</v>
      </c>
      <c r="M2750" s="5">
        <f ca="1">VLOOKUP(CONCATENATE($F2750," ",$G2750),AllocFactorMatrix,(M$4+1),FALSE)*$E2751</f>
        <v>0.40417324497741358</v>
      </c>
      <c r="N2750" s="5">
        <f t="shared" ca="1" si="1391"/>
        <v>18.265560851216684</v>
      </c>
      <c r="O2750" s="5">
        <f ca="1">VLOOKUP(CONCATENATE($F2750," ",$G2750),AllocFactorMatrix,(O$4+1),FALSE)*$E2751</f>
        <v>2.8556224809918103</v>
      </c>
      <c r="P2750" s="5">
        <f ca="1">VLOOKUP(CONCATENATE($F2750," ",$G2750),AllocFactorMatrix,(P$4+1),FALSE)*$E2751</f>
        <v>0.73340295934780697</v>
      </c>
      <c r="Q2750" s="5">
        <f ca="1">VLOOKUP(CONCATENATE($F2750," ",$G2750),AllocFactorMatrix,(Q$4+1),FALSE)*$E2751</f>
        <v>1.4027709652652882</v>
      </c>
      <c r="R2750" s="5">
        <f ca="1">VLOOKUP(CONCATENATE($F2750," ",$G2750),AllocFactorMatrix,(R$4+1),FALSE)*$E2751</f>
        <v>0.24483216659348009</v>
      </c>
      <c r="S2750" s="5">
        <f t="shared" ca="1" si="1393"/>
        <v>5.2366285721983852</v>
      </c>
      <c r="T2750" s="5">
        <f ca="1">VLOOKUP(CONCATENATE($F2750," ",$G2750),AllocFactorMatrix,(T$4+1),FALSE)*$E2751</f>
        <v>1.9860145908321043E-2</v>
      </c>
      <c r="U2750" s="5">
        <f ca="1">VLOOKUP(CONCATENATE($F2750," ",$G2750),AllocFactorMatrix,(U$4+1),FALSE)*$E2751</f>
        <v>0.43661749053927307</v>
      </c>
      <c r="V2750" s="5">
        <f ca="1">VLOOKUP(CONCATENATE($F2750," ",$G2750),AllocFactorMatrix,(V$4+1),FALSE)*$E2751</f>
        <v>2.0640070577809997</v>
      </c>
      <c r="W2750" s="5">
        <f ca="1">VLOOKUP(CONCATENATE($F2750," ",$G2750),AllocFactorMatrix,(W$4+1),FALSE)*$E2751</f>
        <v>0.3673850298645252</v>
      </c>
      <c r="X2750" s="5">
        <f t="shared" ca="1" si="1394"/>
        <v>2.887869724093119</v>
      </c>
      <c r="Y2750" s="5">
        <f ca="1">VLOOKUP(CONCATENATE($F2750," ",$G2750),AllocFactorMatrix,(Y$4+1),FALSE)*$E2751</f>
        <v>0.78158971474718963</v>
      </c>
      <c r="Z2750" s="5">
        <f ca="1">VLOOKUP(CONCATENATE($F2750," ",$G2750),AllocFactorMatrix,(Z$4+1),FALSE)*$E2751</f>
        <v>1.2382529010555247E-2</v>
      </c>
      <c r="AA2750" s="5">
        <f t="shared" ca="1" si="1392"/>
        <v>0.79397224375774489</v>
      </c>
      <c r="AB2750" s="5">
        <f ca="1">VLOOKUP(CONCATENATE($F2750," ",$G2750),AllocFactorMatrix,(AB$4+1),FALSE)*$E2751</f>
        <v>2.2271350195844971E-2</v>
      </c>
      <c r="AC2750" s="5">
        <f ca="1">VLOOKUP(CONCATENATE($F2750," ",$G2750),AllocFactorMatrix,(AC$4+1),FALSE)*$E2751</f>
        <v>34.276323825674005</v>
      </c>
      <c r="AD2750" s="5">
        <f ca="1">VLOOKUP(CONCATENATE($F2750," ",$G2750),AllocFactorMatrix,(AD$4+1),FALSE)*$E2751</f>
        <v>9.4622548382644442</v>
      </c>
    </row>
    <row r="2751" spans="4:30" collapsed="1">
      <c r="D2751" s="7" t="s">
        <v>269</v>
      </c>
      <c r="E2751" s="40">
        <v>4805</v>
      </c>
      <c r="F2751" s="10" t="s">
        <v>70</v>
      </c>
      <c r="G2751" s="55" t="str">
        <f>$G$15</f>
        <v>TOTAL</v>
      </c>
      <c r="H2751" s="4">
        <f t="shared" ca="1" si="1390"/>
        <v>4805.0000000000009</v>
      </c>
      <c r="I2751" s="5">
        <f ca="1">VLOOKUP(CONCATENATE($F2751," ",$G2751),AllocFactorMatrix,(I$4+1),FALSE)*$E2751</f>
        <v>2849.8145436257651</v>
      </c>
      <c r="J2751" s="5">
        <f ca="1">VLOOKUP(CONCATENATE($F2751," ",$G2751),AllocFactorMatrix,(J$4+1),FALSE)*$E2751</f>
        <v>175.6817627536519</v>
      </c>
      <c r="K2751" s="5">
        <f ca="1">VLOOKUP(CONCATENATE($F2751," ",$G2751),AllocFactorMatrix,(K$4+1),FALSE)*$E2751</f>
        <v>427.23047334044827</v>
      </c>
      <c r="L2751" s="5">
        <f ca="1">VLOOKUP(CONCATENATE($F2751," ",$G2751),AllocFactorMatrix,(L$4+1),FALSE)*$E2751</f>
        <v>12.674589240090988</v>
      </c>
      <c r="M2751" s="5">
        <f ca="1">VLOOKUP(CONCATENATE($F2751," ",$G2751),AllocFactorMatrix,(M$4+1),FALSE)*$E2751</f>
        <v>1.1376933314022093</v>
      </c>
      <c r="N2751" s="5">
        <f t="shared" ca="1" si="1391"/>
        <v>441.04275591194147</v>
      </c>
      <c r="O2751" s="5">
        <f ca="1">VLOOKUP(CONCATENATE($F2751," ",$G2751),AllocFactorMatrix,(O$4+1),FALSE)*$E2751</f>
        <v>315.6586865927805</v>
      </c>
      <c r="P2751" s="5">
        <f ca="1">VLOOKUP(CONCATENATE($F2751," ",$G2751),AllocFactorMatrix,(P$4+1),FALSE)*$E2751</f>
        <v>52.210611159114045</v>
      </c>
      <c r="Q2751" s="5">
        <f ca="1">VLOOKUP(CONCATENATE($F2751," ",$G2751),AllocFactorMatrix,(Q$4+1),FALSE)*$E2751</f>
        <v>14.892429253759593</v>
      </c>
      <c r="R2751" s="5">
        <f ca="1">VLOOKUP(CONCATENATE($F2751," ",$G2751),AllocFactorMatrix,(R$4+1),FALSE)*$E2751</f>
        <v>0.62584735871532571</v>
      </c>
      <c r="S2751" s="5">
        <f t="shared" ca="1" si="1393"/>
        <v>383.38757436436941</v>
      </c>
      <c r="T2751" s="5">
        <f ca="1">VLOOKUP(CONCATENATE($F2751," ",$G2751),AllocFactorMatrix,(T$4+1),FALSE)*$E2751</f>
        <v>10.46107823946099</v>
      </c>
      <c r="U2751" s="5">
        <f ca="1">VLOOKUP(CONCATENATE($F2751," ",$G2751),AllocFactorMatrix,(U$4+1),FALSE)*$E2751</f>
        <v>156.20095231346335</v>
      </c>
      <c r="V2751" s="5">
        <f ca="1">VLOOKUP(CONCATENATE($F2751," ",$G2751),AllocFactorMatrix,(V$4+1),FALSE)*$E2751</f>
        <v>552.5418967346875</v>
      </c>
      <c r="W2751" s="5">
        <f ca="1">VLOOKUP(CONCATENATE($F2751," ",$G2751),AllocFactorMatrix,(W$4+1),FALSE)*$E2751</f>
        <v>82.345023812294897</v>
      </c>
      <c r="X2751" s="5">
        <f t="shared" ca="1" si="1394"/>
        <v>801.54895109990673</v>
      </c>
      <c r="Y2751" s="5">
        <f ca="1">VLOOKUP(CONCATENATE($F2751," ",$G2751),AllocFactorMatrix,(Y$4+1),FALSE)*$E2751</f>
        <v>95.011072400951122</v>
      </c>
      <c r="Z2751" s="5">
        <f ca="1">VLOOKUP(CONCATENATE($F2751," ",$G2751),AllocFactorMatrix,(Z$4+1),FALSE)*$E2751</f>
        <v>1.5508356932355472</v>
      </c>
      <c r="AA2751" s="5">
        <f t="shared" ca="1" si="1392"/>
        <v>96.561908094186663</v>
      </c>
      <c r="AB2751" s="5">
        <f ca="1">VLOOKUP(CONCATENATE($F2751," ",$G2751),AllocFactorMatrix,(AB$4+1),FALSE)*$E2751</f>
        <v>1.2391677075645033</v>
      </c>
      <c r="AC2751" s="5">
        <f ca="1">VLOOKUP(CONCATENATE($F2751," ",$G2751),AllocFactorMatrix,(AC$4+1),FALSE)*$E2751</f>
        <v>44.384546581136135</v>
      </c>
      <c r="AD2751" s="5">
        <f ca="1">VLOOKUP(CONCATENATE($F2751," ",$G2751),AllocFactorMatrix,(AD$4+1),FALSE)*$E2751</f>
        <v>11.338789861477677</v>
      </c>
    </row>
    <row r="2752" spans="4:30" hidden="1" outlineLevel="1">
      <c r="D2752" s="7"/>
      <c r="E2752" s="51"/>
      <c r="F2752" s="52" t="str">
        <f>F2759</f>
        <v>LABOR_M</v>
      </c>
      <c r="G2752" s="55" t="str">
        <f>$G$8</f>
        <v>PRODUCTION</v>
      </c>
      <c r="H2752" s="4">
        <f t="shared" ref="H2752:H2759" ca="1" si="1395">SUBTOTAL(9,I2752:AD2752)</f>
        <v>-2697.4257346037866</v>
      </c>
      <c r="I2752" s="5">
        <f ca="1">VLOOKUP(CONCATENATE($F2752," ",$G2752),AllocFactorMatrix,(I$4+1),FALSE)*$E2759</f>
        <v>-1497.6282659910107</v>
      </c>
      <c r="J2752" s="5">
        <f ca="1">VLOOKUP(CONCATENATE($F2752," ",$G2752),AllocFactorMatrix,(J$4+1),FALSE)*$E2759</f>
        <v>-68.913178849255587</v>
      </c>
      <c r="K2752" s="5">
        <f ca="1">VLOOKUP(CONCATENATE($F2752," ",$G2752),AllocFactorMatrix,(K$4+1),FALSE)*$E2759</f>
        <v>-227.01979804130551</v>
      </c>
      <c r="L2752" s="5">
        <f ca="1">VLOOKUP(CONCATENATE($F2752," ",$G2752),AllocFactorMatrix,(L$4+1),FALSE)*$E2759</f>
        <v>-5.6725000130241252</v>
      </c>
      <c r="M2752" s="5">
        <f ca="1">VLOOKUP(CONCATENATE($F2752," ",$G2752),AllocFactorMatrix,(M$4+1),FALSE)*$E2759</f>
        <v>-0.7302194614310703</v>
      </c>
      <c r="N2752" s="5">
        <f t="shared" ref="N2752:N2759" ca="1" si="1396">SUBTOTAL(9,K2752:M2752)</f>
        <v>-233.42251751576069</v>
      </c>
      <c r="O2752" s="5">
        <f ca="1">VLOOKUP(CONCATENATE($F2752," ",$G2752),AllocFactorMatrix,(O$4+1),FALSE)*$E2759</f>
        <v>-172.69702890877616</v>
      </c>
      <c r="P2752" s="5">
        <f ca="1">VLOOKUP(CONCATENATE($F2752," ",$G2752),AllocFactorMatrix,(P$4+1),FALSE)*$E2759</f>
        <v>-31.258490376857146</v>
      </c>
      <c r="Q2752" s="5">
        <f ca="1">VLOOKUP(CONCATENATE($F2752," ",$G2752),AllocFactorMatrix,(Q$4+1),FALSE)*$E2759</f>
        <v>-12.090563387909828</v>
      </c>
      <c r="R2752" s="5">
        <f ca="1">VLOOKUP(CONCATENATE($F2752," ",$G2752),AllocFactorMatrix,(R$4+1),FALSE)*$E2759</f>
        <v>-0.26051203466176787</v>
      </c>
      <c r="S2752" s="5">
        <f ca="1">SUBTOTAL(9,O2752:R2752)</f>
        <v>-216.3065947082049</v>
      </c>
      <c r="T2752" s="5">
        <f ca="1">VLOOKUP(CONCATENATE($F2752," ",$G2752),AllocFactorMatrix,(T$4+1),FALSE)*$E2759</f>
        <v>-5.4837611674392228</v>
      </c>
      <c r="U2752" s="5">
        <f ca="1">VLOOKUP(CONCATENATE($F2752," ",$G2752),AllocFactorMatrix,(U$4+1),FALSE)*$E2759</f>
        <v>-87.311010683757303</v>
      </c>
      <c r="V2752" s="5">
        <f ca="1">VLOOKUP(CONCATENATE($F2752," ",$G2752),AllocFactorMatrix,(V$4+1),FALSE)*$E2759</f>
        <v>-473.50540417018715</v>
      </c>
      <c r="W2752" s="5">
        <f ca="1">VLOOKUP(CONCATENATE($F2752," ",$G2752),AllocFactorMatrix,(W$4+1),FALSE)*$E2759</f>
        <v>-62.300364121890134</v>
      </c>
      <c r="X2752" s="5">
        <f ca="1">SUBTOTAL(9,T2752:W2752)</f>
        <v>-628.60054014327375</v>
      </c>
      <c r="Y2752" s="5">
        <f ca="1">VLOOKUP(CONCATENATE($F2752," ",$G2752),AllocFactorMatrix,(Y$4+1),FALSE)*$E2759</f>
        <v>-50.898834441586999</v>
      </c>
      <c r="Z2752" s="5">
        <f ca="1">VLOOKUP(CONCATENATE($F2752," ",$G2752),AllocFactorMatrix,(Z$4+1),FALSE)*$E2759</f>
        <v>-1.0580179247626156</v>
      </c>
      <c r="AA2752" s="5">
        <f t="shared" ref="AA2752:AA2759" ca="1" si="1397">SUBTOTAL(9,Y2752:Z2752)</f>
        <v>-51.956852366349615</v>
      </c>
      <c r="AB2752" s="5">
        <f ca="1">VLOOKUP(CONCATENATE($F2752," ",$G2752),AllocFactorMatrix,(AB$4+1),FALSE)*$E2759</f>
        <v>-0.59778502993112703</v>
      </c>
      <c r="AC2752" s="5">
        <f ca="1">VLOOKUP(CONCATENATE($F2752," ",$G2752),AllocFactorMatrix,(AC$4+1),FALSE)*$E2759</f>
        <v>0</v>
      </c>
      <c r="AD2752" s="5">
        <f ca="1">VLOOKUP(CONCATENATE($F2752," ",$G2752),AllocFactorMatrix,(AD$4+1),FALSE)*$E2759</f>
        <v>0</v>
      </c>
    </row>
    <row r="2753" spans="4:30" hidden="1" outlineLevel="1">
      <c r="D2753" s="7"/>
      <c r="E2753" s="51"/>
      <c r="F2753" s="52" t="str">
        <f>F2759</f>
        <v>LABOR_M</v>
      </c>
      <c r="G2753" s="55" t="str">
        <f>$G$9</f>
        <v>BULKTRAN</v>
      </c>
      <c r="H2753" s="4">
        <f t="shared" ca="1" si="1395"/>
        <v>-9.8559031131176891</v>
      </c>
      <c r="I2753" s="5">
        <f ca="1">VLOOKUP(CONCATENATE($F2753," ",$G2753),AllocFactorMatrix,(I$4+1),FALSE)*$E2759</f>
        <v>-4.8548502291129827</v>
      </c>
      <c r="J2753" s="5">
        <f ca="1">VLOOKUP(CONCATENATE($F2753," ",$G2753),AllocFactorMatrix,(J$4+1),FALSE)*$E2759</f>
        <v>-0.2399925942923111</v>
      </c>
      <c r="K2753" s="5">
        <f ca="1">VLOOKUP(CONCATENATE($F2753," ",$G2753),AllocFactorMatrix,(K$4+1),FALSE)*$E2759</f>
        <v>-0.87907911872869671</v>
      </c>
      <c r="L2753" s="5">
        <f ca="1">VLOOKUP(CONCATENATE($F2753," ",$G2753),AllocFactorMatrix,(L$4+1),FALSE)*$E2759</f>
        <v>-2.767028957706406E-2</v>
      </c>
      <c r="M2753" s="5">
        <f ca="1">VLOOKUP(CONCATENATE($F2753," ",$G2753),AllocFactorMatrix,(M$4+1),FALSE)*$E2759</f>
        <v>-2.5948312162480795E-3</v>
      </c>
      <c r="N2753" s="5">
        <f t="shared" ca="1" si="1396"/>
        <v>-0.90934423952200882</v>
      </c>
      <c r="O2753" s="5">
        <f ca="1">VLOOKUP(CONCATENATE($F2753," ",$G2753),AllocFactorMatrix,(O$4+1),FALSE)*$E2759</f>
        <v>-0.66823688045225027</v>
      </c>
      <c r="P2753" s="5">
        <f ca="1">VLOOKUP(CONCATENATE($F2753," ",$G2753),AllocFactorMatrix,(P$4+1),FALSE)*$E2759</f>
        <v>-0.12451199920688744</v>
      </c>
      <c r="Q2753" s="5">
        <f ca="1">VLOOKUP(CONCATENATE($F2753," ",$G2753),AllocFactorMatrix,(Q$4+1),FALSE)*$E2759</f>
        <v>-5.6264654028107423E-2</v>
      </c>
      <c r="R2753" s="5">
        <f ca="1">VLOOKUP(CONCATENATE($F2753," ",$G2753),AllocFactorMatrix,(R$4+1),FALSE)*$E2759</f>
        <v>-2.5301585985087406E-3</v>
      </c>
      <c r="S2753" s="5">
        <f t="shared" ref="S2753:S2759" ca="1" si="1398">SUBTOTAL(9,O2753:R2753)</f>
        <v>-0.85154369228575388</v>
      </c>
      <c r="T2753" s="5">
        <f ca="1">VLOOKUP(CONCATENATE($F2753," ",$G2753),AllocFactorMatrix,(T$4+1),FALSE)*$E2759</f>
        <v>-2.3343225815225545E-2</v>
      </c>
      <c r="U2753" s="5">
        <f ca="1">VLOOKUP(CONCATENATE($F2753," ",$G2753),AllocFactorMatrix,(U$4+1),FALSE)*$E2759</f>
        <v>-0.38200791320433147</v>
      </c>
      <c r="V2753" s="5">
        <f ca="1">VLOOKUP(CONCATENATE($F2753," ",$G2753),AllocFactorMatrix,(V$4+1),FALSE)*$E2759</f>
        <v>-2.0189225551129004</v>
      </c>
      <c r="W2753" s="5">
        <f ca="1">VLOOKUP(CONCATENATE($F2753," ",$G2753),AllocFactorMatrix,(W$4+1),FALSE)*$E2759</f>
        <v>-0.36458395129811128</v>
      </c>
      <c r="X2753" s="5">
        <f t="shared" ref="X2753:X2759" ca="1" si="1399">SUBTOTAL(9,T2753:W2753)</f>
        <v>-2.7888576454305687</v>
      </c>
      <c r="Y2753" s="5">
        <f ca="1">VLOOKUP(CONCATENATE($F2753," ",$G2753),AllocFactorMatrix,(Y$4+1),FALSE)*$E2759</f>
        <v>-0.20521448562825689</v>
      </c>
      <c r="Z2753" s="5">
        <f ca="1">VLOOKUP(CONCATENATE($F2753," ",$G2753),AllocFactorMatrix,(Z$4+1),FALSE)*$E2759</f>
        <v>-3.4372641919317502E-3</v>
      </c>
      <c r="AA2753" s="5">
        <f t="shared" ca="1" si="1397"/>
        <v>-0.20865174982018864</v>
      </c>
      <c r="AB2753" s="5">
        <f ca="1">VLOOKUP(CONCATENATE($F2753," ",$G2753),AllocFactorMatrix,(AB$4+1),FALSE)*$E2759</f>
        <v>-2.6629626538718647E-3</v>
      </c>
      <c r="AC2753" s="5">
        <f ca="1">VLOOKUP(CONCATENATE($F2753," ",$G2753),AllocFactorMatrix,(AC$4+1),FALSE)*$E2759</f>
        <v>0</v>
      </c>
      <c r="AD2753" s="5">
        <f ca="1">VLOOKUP(CONCATENATE($F2753," ",$G2753),AllocFactorMatrix,(AD$4+1),FALSE)*$E2759</f>
        <v>0</v>
      </c>
    </row>
    <row r="2754" spans="4:30" hidden="1" outlineLevel="1">
      <c r="D2754" s="7"/>
      <c r="E2754" s="51"/>
      <c r="F2754" s="52" t="str">
        <f>F2759</f>
        <v>LABOR_M</v>
      </c>
      <c r="G2754" s="55" t="str">
        <f>$G$10</f>
        <v>SUBTRAN</v>
      </c>
      <c r="H2754" s="4">
        <f t="shared" ca="1" si="1395"/>
        <v>-2.167889875924264</v>
      </c>
      <c r="I2754" s="5">
        <f ca="1">VLOOKUP(CONCATENATE($F2754," ",$G2754),AllocFactorMatrix,(I$4+1),FALSE)*$E2759</f>
        <v>-1.0554749774444718</v>
      </c>
      <c r="J2754" s="5">
        <f ca="1">VLOOKUP(CONCATENATE($F2754," ",$G2754),AllocFactorMatrix,(J$4+1),FALSE)*$E2759</f>
        <v>-5.093860313666667E-2</v>
      </c>
      <c r="K2754" s="5">
        <f ca="1">VLOOKUP(CONCATENATE($F2754," ",$G2754),AllocFactorMatrix,(K$4+1),FALSE)*$E2759</f>
        <v>-0.18531214754867276</v>
      </c>
      <c r="L2754" s="5">
        <f ca="1">VLOOKUP(CONCATENATE($F2754," ",$G2754),AllocFactorMatrix,(L$4+1),FALSE)*$E2759</f>
        <v>-5.7241178816538662E-3</v>
      </c>
      <c r="M2754" s="5">
        <f ca="1">VLOOKUP(CONCATENATE($F2754," ",$G2754),AllocFactorMatrix,(M$4+1),FALSE)*$E2759</f>
        <v>-7.129086091876702E-4</v>
      </c>
      <c r="N2754" s="5">
        <f t="shared" ca="1" si="1396"/>
        <v>-0.19174917403951428</v>
      </c>
      <c r="O2754" s="5">
        <f ca="1">VLOOKUP(CONCATENATE($F2754," ",$G2754),AllocFactorMatrix,(O$4+1),FALSE)*$E2759</f>
        <v>-0.14000622386761641</v>
      </c>
      <c r="P2754" s="5">
        <f ca="1">VLOOKUP(CONCATENATE($F2754," ",$G2754),AllocFactorMatrix,(P$4+1),FALSE)*$E2759</f>
        <v>-2.6026993719905217E-2</v>
      </c>
      <c r="Q2754" s="5">
        <f ca="1">VLOOKUP(CONCATENATE($F2754," ",$G2754),AllocFactorMatrix,(Q$4+1),FALSE)*$E2759</f>
        <v>-1.5486371385013572E-2</v>
      </c>
      <c r="R2754" s="5">
        <f ca="1">VLOOKUP(CONCATENATE($F2754," ",$G2754),AllocFactorMatrix,(R$4+1),FALSE)*$E2759</f>
        <v>0</v>
      </c>
      <c r="S2754" s="5">
        <f t="shared" ca="1" si="1398"/>
        <v>-0.1815195889725352</v>
      </c>
      <c r="T2754" s="5">
        <f ca="1">VLOOKUP(CONCATENATE($F2754," ",$G2754),AllocFactorMatrix,(T$4+1),FALSE)*$E2759</f>
        <v>-4.8887769393463733E-3</v>
      </c>
      <c r="U2754" s="5">
        <f ca="1">VLOOKUP(CONCATENATE($F2754," ",$G2754),AllocFactorMatrix,(U$4+1),FALSE)*$E2759</f>
        <v>-8.0032069718190588E-2</v>
      </c>
      <c r="V2754" s="5">
        <f ca="1">VLOOKUP(CONCATENATE($F2754," ",$G2754),AllocFactorMatrix,(V$4+1),FALSE)*$E2759</f>
        <v>-0.55755806809537944</v>
      </c>
      <c r="W2754" s="5">
        <f ca="1">VLOOKUP(CONCATENATE($F2754," ",$G2754),AllocFactorMatrix,(W$4+1),FALSE)*$E2759</f>
        <v>0</v>
      </c>
      <c r="X2754" s="5">
        <f t="shared" ca="1" si="1399"/>
        <v>-0.64247891475291641</v>
      </c>
      <c r="Y2754" s="5">
        <f ca="1">VLOOKUP(CONCATENATE($F2754," ",$G2754),AllocFactorMatrix,(Y$4+1),FALSE)*$E2759</f>
        <v>-4.2137771544490561E-2</v>
      </c>
      <c r="Z2754" s="5">
        <f ca="1">VLOOKUP(CONCATENATE($F2754," ",$G2754),AllocFactorMatrix,(Z$4+1),FALSE)*$E2759</f>
        <v>-7.0243779644750082E-4</v>
      </c>
      <c r="AA2754" s="5">
        <f t="shared" ca="1" si="1397"/>
        <v>-4.284020934093806E-2</v>
      </c>
      <c r="AB2754" s="5">
        <f ca="1">VLOOKUP(CONCATENATE($F2754," ",$G2754),AllocFactorMatrix,(AB$4+1),FALSE)*$E2759</f>
        <v>-5.6269254735648983E-4</v>
      </c>
      <c r="AC2754" s="5">
        <f ca="1">VLOOKUP(CONCATENATE($F2754," ",$G2754),AllocFactorMatrix,(AC$4+1),FALSE)*$E2759</f>
        <v>-1.9132749526762543E-3</v>
      </c>
      <c r="AD2754" s="5">
        <f ca="1">VLOOKUP(CONCATENATE($F2754," ",$G2754),AllocFactorMatrix,(AD$4+1),FALSE)*$E2759</f>
        <v>-4.1244073718912157E-4</v>
      </c>
    </row>
    <row r="2755" spans="4:30" hidden="1" outlineLevel="1">
      <c r="D2755" s="7"/>
      <c r="E2755" s="51"/>
      <c r="F2755" s="52" t="str">
        <f>F2759</f>
        <v>LABOR_M</v>
      </c>
      <c r="G2755" s="55" t="str">
        <f>$G$11</f>
        <v>DISTPRI</v>
      </c>
      <c r="H2755" s="4">
        <f t="shared" ca="1" si="1395"/>
        <v>-1388.9637445564149</v>
      </c>
      <c r="I2755" s="5">
        <f ca="1">VLOOKUP(CONCATENATE($F2755," ",$G2755),AllocFactorMatrix,(I$4+1),FALSE)*$E2759</f>
        <v>-928.30371052325745</v>
      </c>
      <c r="J2755" s="5">
        <f ca="1">VLOOKUP(CONCATENATE($F2755," ",$G2755),AllocFactorMatrix,(J$4+1),FALSE)*$E2759</f>
        <v>-43.757813542939829</v>
      </c>
      <c r="K2755" s="5">
        <f ca="1">VLOOKUP(CONCATENATE($F2755," ",$G2755),AllocFactorMatrix,(K$4+1),FALSE)*$E2759</f>
        <v>-158.8873065385186</v>
      </c>
      <c r="L2755" s="5">
        <f ca="1">VLOOKUP(CONCATENATE($F2755," ",$G2755),AllocFactorMatrix,(L$4+1),FALSE)*$E2759</f>
        <v>-4.9104445315817573</v>
      </c>
      <c r="M2755" s="5">
        <f ca="1">VLOOKUP(CONCATENATE($F2755," ",$G2755),AllocFactorMatrix,(M$4+1),FALSE)*$E2759</f>
        <v>0</v>
      </c>
      <c r="N2755" s="5">
        <f t="shared" ca="1" si="1396"/>
        <v>-163.79775107010036</v>
      </c>
      <c r="O2755" s="5">
        <f ca="1">VLOOKUP(CONCATENATE($F2755," ",$G2755),AllocFactorMatrix,(O$4+1),FALSE)*$E2759</f>
        <v>-119.13770877726598</v>
      </c>
      <c r="P2755" s="5">
        <f ca="1">VLOOKUP(CONCATENATE($F2755," ",$G2755),AllocFactorMatrix,(P$4+1),FALSE)*$E2759</f>
        <v>-22.189406277020833</v>
      </c>
      <c r="Q2755" s="5">
        <f ca="1">VLOOKUP(CONCATENATE($F2755," ",$G2755),AllocFactorMatrix,(Q$4+1),FALSE)*$E2759</f>
        <v>0</v>
      </c>
      <c r="R2755" s="5">
        <f ca="1">VLOOKUP(CONCATENATE($F2755," ",$G2755),AllocFactorMatrix,(R$4+1),FALSE)*$E2759</f>
        <v>0</v>
      </c>
      <c r="S2755" s="5">
        <f t="shared" ca="1" si="1398"/>
        <v>-141.32711505428682</v>
      </c>
      <c r="T2755" s="5">
        <f ca="1">VLOOKUP(CONCATENATE($F2755," ",$G2755),AllocFactorMatrix,(T$4+1),FALSE)*$E2759</f>
        <v>-4.2471858989206268</v>
      </c>
      <c r="U2755" s="5">
        <f ca="1">VLOOKUP(CONCATENATE($F2755," ",$G2755),AllocFactorMatrix,(U$4+1),FALSE)*$E2759</f>
        <v>-68.497497821534481</v>
      </c>
      <c r="V2755" s="5">
        <f ca="1">VLOOKUP(CONCATENATE($F2755," ",$G2755),AllocFactorMatrix,(V$4+1),FALSE)*$E2759</f>
        <v>0</v>
      </c>
      <c r="W2755" s="5">
        <f ca="1">VLOOKUP(CONCATENATE($F2755," ",$G2755),AllocFactorMatrix,(W$4+1),FALSE)*$E2759</f>
        <v>0</v>
      </c>
      <c r="X2755" s="5">
        <f t="shared" ca="1" si="1399"/>
        <v>-72.7446837204551</v>
      </c>
      <c r="Y2755" s="5">
        <f ca="1">VLOOKUP(CONCATENATE($F2755," ",$G2755),AllocFactorMatrix,(Y$4+1),FALSE)*$E2759</f>
        <v>-35.925494243026215</v>
      </c>
      <c r="Z2755" s="5">
        <f ca="1">VLOOKUP(CONCATENATE($F2755," ",$G2755),AllocFactorMatrix,(Z$4+1),FALSE)*$E2759</f>
        <v>-0.59937787477752802</v>
      </c>
      <c r="AA2755" s="5">
        <f t="shared" ca="1" si="1397"/>
        <v>-36.524872117803746</v>
      </c>
      <c r="AB2755" s="5">
        <f ca="1">VLOOKUP(CONCATENATE($F2755," ",$G2755),AllocFactorMatrix,(AB$4+1),FALSE)*$E2759</f>
        <v>-0.48559650901449736</v>
      </c>
      <c r="AC2755" s="5">
        <f ca="1">VLOOKUP(CONCATENATE($F2755," ",$G2755),AllocFactorMatrix,(AC$4+1),FALSE)*$E2759</f>
        <v>-1.6635861761676984</v>
      </c>
      <c r="AD2755" s="5">
        <f ca="1">VLOOKUP(CONCATENATE($F2755," ",$G2755),AllocFactorMatrix,(AD$4+1),FALSE)*$E2759</f>
        <v>-0.35861584238924482</v>
      </c>
    </row>
    <row r="2756" spans="4:30" hidden="1" outlineLevel="1">
      <c r="D2756" s="7"/>
      <c r="E2756" s="51"/>
      <c r="F2756" s="52" t="str">
        <f>F2759</f>
        <v>LABOR_M</v>
      </c>
      <c r="G2756" s="55" t="str">
        <f>$G$12</f>
        <v>DISTSEC</v>
      </c>
      <c r="H2756" s="4">
        <f t="shared" ca="1" si="1395"/>
        <v>-573.24242107975988</v>
      </c>
      <c r="I2756" s="5">
        <f ca="1">VLOOKUP(CONCATENATE($F2756," ",$G2756),AllocFactorMatrix,(I$4+1),FALSE)*$E2759</f>
        <v>-428.61419036221179</v>
      </c>
      <c r="J2756" s="5">
        <f ca="1">VLOOKUP(CONCATENATE($F2756," ",$G2756),AllocFactorMatrix,(J$4+1),FALSE)*$E2759</f>
        <v>-20.663626720720767</v>
      </c>
      <c r="K2756" s="5">
        <f ca="1">VLOOKUP(CONCATENATE($F2756," ",$G2756),AllocFactorMatrix,(K$4+1),FALSE)*$E2759</f>
        <v>-62.350773123068514</v>
      </c>
      <c r="L2756" s="5">
        <f ca="1">VLOOKUP(CONCATENATE($F2756," ",$G2756),AllocFactorMatrix,(L$4+1),FALSE)*$E2759</f>
        <v>0</v>
      </c>
      <c r="M2756" s="5">
        <f ca="1">VLOOKUP(CONCATENATE($F2756," ",$G2756),AllocFactorMatrix,(M$4+1),FALSE)*$E2759</f>
        <v>0</v>
      </c>
      <c r="N2756" s="5">
        <f t="shared" ca="1" si="1396"/>
        <v>-62.350773123068514</v>
      </c>
      <c r="O2756" s="5">
        <f ca="1">VLOOKUP(CONCATENATE($F2756," ",$G2756),AllocFactorMatrix,(O$4+1),FALSE)*$E2759</f>
        <v>-39.73015531807004</v>
      </c>
      <c r="P2756" s="5">
        <f ca="1">VLOOKUP(CONCATENATE($F2756," ",$G2756),AllocFactorMatrix,(P$4+1),FALSE)*$E2759</f>
        <v>0</v>
      </c>
      <c r="Q2756" s="5">
        <f ca="1">VLOOKUP(CONCATENATE($F2756," ",$G2756),AllocFactorMatrix,(Q$4+1),FALSE)*$E2759</f>
        <v>0</v>
      </c>
      <c r="R2756" s="5">
        <f ca="1">VLOOKUP(CONCATENATE($F2756," ",$G2756),AllocFactorMatrix,(R$4+1),FALSE)*$E2759</f>
        <v>0</v>
      </c>
      <c r="S2756" s="5">
        <f t="shared" ca="1" si="1398"/>
        <v>-39.73015531807004</v>
      </c>
      <c r="T2756" s="5">
        <f ca="1">VLOOKUP(CONCATENATE($F2756," ",$G2756),AllocFactorMatrix,(T$4+1),FALSE)*$E2759</f>
        <v>-1.0742200512423004</v>
      </c>
      <c r="U2756" s="5">
        <f ca="1">VLOOKUP(CONCATENATE($F2756," ",$G2756),AllocFactorMatrix,(U$4+1),FALSE)*$E2759</f>
        <v>0</v>
      </c>
      <c r="V2756" s="5">
        <f ca="1">VLOOKUP(CONCATENATE($F2756," ",$G2756),AllocFactorMatrix,(V$4+1),FALSE)*$E2759</f>
        <v>0</v>
      </c>
      <c r="W2756" s="5">
        <f ca="1">VLOOKUP(CONCATENATE($F2756," ",$G2756),AllocFactorMatrix,(W$4+1),FALSE)*$E2759</f>
        <v>0</v>
      </c>
      <c r="X2756" s="5">
        <f t="shared" ca="1" si="1399"/>
        <v>-1.0742200512423004</v>
      </c>
      <c r="Y2756" s="5">
        <f ca="1">VLOOKUP(CONCATENATE($F2756," ",$G2756),AllocFactorMatrix,(Y$4+1),FALSE)*$E2759</f>
        <v>-14.654233098308305</v>
      </c>
      <c r="Z2756" s="5">
        <f ca="1">VLOOKUP(CONCATENATE($F2756," ",$G2756),AllocFactorMatrix,(Z$4+1),FALSE)*$E2759</f>
        <v>0</v>
      </c>
      <c r="AA2756" s="5">
        <f t="shared" ca="1" si="1397"/>
        <v>-14.654233098308305</v>
      </c>
      <c r="AB2756" s="5">
        <f ca="1">VLOOKUP(CONCATENATE($F2756," ",$G2756),AllocFactorMatrix,(AB$4+1),FALSE)*$E2759</f>
        <v>-0.15206744827023483</v>
      </c>
      <c r="AC2756" s="5">
        <f ca="1">VLOOKUP(CONCATENATE($F2756," ",$G2756),AllocFactorMatrix,(AC$4+1),FALSE)*$E2759</f>
        <v>-5.1632747435755135</v>
      </c>
      <c r="AD2756" s="5">
        <f ca="1">VLOOKUP(CONCATENATE($F2756," ",$G2756),AllocFactorMatrix,(AD$4+1),FALSE)*$E2759</f>
        <v>-0.83988021429252813</v>
      </c>
    </row>
    <row r="2757" spans="4:30" hidden="1" outlineLevel="1">
      <c r="D2757" s="7"/>
      <c r="E2757" s="51"/>
      <c r="F2757" s="52" t="str">
        <f>F2759</f>
        <v>LABOR_M</v>
      </c>
      <c r="G2757" s="55" t="str">
        <f>$G$13</f>
        <v>ENERGY</v>
      </c>
      <c r="H2757" s="4">
        <f t="shared" ca="1" si="1395"/>
        <v>-710.10959872630588</v>
      </c>
      <c r="I2757" s="5">
        <f ca="1">VLOOKUP(CONCATENATE($F2757," ",$G2757),AllocFactorMatrix,(I$4+1),FALSE)*$E2759</f>
        <v>-266.4523574180634</v>
      </c>
      <c r="J2757" s="5">
        <f ca="1">VLOOKUP(CONCATENATE($F2757," ",$G2757),AllocFactorMatrix,(J$4+1),FALSE)*$E2759</f>
        <v>-17.267834521129533</v>
      </c>
      <c r="K2757" s="5">
        <f ca="1">VLOOKUP(CONCATENATE($F2757," ",$G2757),AllocFactorMatrix,(K$4+1),FALSE)*$E2759</f>
        <v>-57.93545671607724</v>
      </c>
      <c r="L2757" s="5">
        <f ca="1">VLOOKUP(CONCATENATE($F2757," ",$G2757),AllocFactorMatrix,(L$4+1),FALSE)*$E2759</f>
        <v>-1.8413203414462911</v>
      </c>
      <c r="M2757" s="5">
        <f ca="1">VLOOKUP(CONCATENATE($F2757," ",$G2757),AllocFactorMatrix,(M$4+1),FALSE)*$E2759</f>
        <v>-0.16974821005993854</v>
      </c>
      <c r="N2757" s="5">
        <f t="shared" ca="1" si="1396"/>
        <v>-59.946525267583468</v>
      </c>
      <c r="O2757" s="5">
        <f ca="1">VLOOKUP(CONCATENATE($F2757," ",$G2757),AllocFactorMatrix,(O$4+1),FALSE)*$E2759</f>
        <v>-52.820564276469874</v>
      </c>
      <c r="P2757" s="5">
        <f ca="1">VLOOKUP(CONCATENATE($F2757," ",$G2757),AllocFactorMatrix,(P$4+1),FALSE)*$E2759</f>
        <v>-9.7919162612112221</v>
      </c>
      <c r="Q2757" s="5">
        <f ca="1">VLOOKUP(CONCATENATE($F2757," ",$G2757),AllocFactorMatrix,(Q$4+1),FALSE)*$E2759</f>
        <v>-4.4491961159217546</v>
      </c>
      <c r="R2757" s="5">
        <f ca="1">VLOOKUP(CONCATENATE($F2757," ",$G2757),AllocFactorMatrix,(R$4+1),FALSE)*$E2759</f>
        <v>-0.20614966767311796</v>
      </c>
      <c r="S2757" s="5">
        <f t="shared" ca="1" si="1398"/>
        <v>-67.267826321275962</v>
      </c>
      <c r="T2757" s="5">
        <f ca="1">VLOOKUP(CONCATENATE($F2757," ",$G2757),AllocFactorMatrix,(T$4+1),FALSE)*$E2759</f>
        <v>-2.0241841178433106</v>
      </c>
      <c r="U2757" s="5">
        <f ca="1">VLOOKUP(CONCATENATE($F2757," ",$G2757),AllocFactorMatrix,(U$4+1),FALSE)*$E2759</f>
        <v>-35.541640720368804</v>
      </c>
      <c r="V2757" s="5">
        <f ca="1">VLOOKUP(CONCATENATE($F2757," ",$G2757),AllocFactorMatrix,(V$4+1),FALSE)*$E2759</f>
        <v>-201.79067987221461</v>
      </c>
      <c r="W2757" s="5">
        <f ca="1">VLOOKUP(CONCATENATE($F2757," ",$G2757),AllocFactorMatrix,(W$4+1),FALSE)*$E2759</f>
        <v>-38.284414814562126</v>
      </c>
      <c r="X2757" s="5">
        <f t="shared" ca="1" si="1399"/>
        <v>-277.64091952498882</v>
      </c>
      <c r="Y2757" s="5">
        <f ca="1">VLOOKUP(CONCATENATE($F2757," ",$G2757),AllocFactorMatrix,(Y$4+1),FALSE)*$E2759</f>
        <v>-14.310683057568307</v>
      </c>
      <c r="Z2757" s="5">
        <f ca="1">VLOOKUP(CONCATENATE($F2757," ",$G2757),AllocFactorMatrix,(Z$4+1),FALSE)*$E2759</f>
        <v>-0.23295510673771588</v>
      </c>
      <c r="AA2757" s="5">
        <f t="shared" ca="1" si="1397"/>
        <v>-14.543638164306023</v>
      </c>
      <c r="AB2757" s="5">
        <f ca="1">VLOOKUP(CONCATENATE($F2757," ",$G2757),AllocFactorMatrix,(AB$4+1),FALSE)*$E2759</f>
        <v>-0.25984268256737669</v>
      </c>
      <c r="AC2757" s="5">
        <f ca="1">VLOOKUP(CONCATENATE($F2757," ",$G2757),AllocFactorMatrix,(AC$4+1),FALSE)*$E2759</f>
        <v>-5.6187500600532072</v>
      </c>
      <c r="AD2757" s="5">
        <f ca="1">VLOOKUP(CONCATENATE($F2757," ",$G2757),AllocFactorMatrix,(AD$4+1),FALSE)*$E2759</f>
        <v>-1.1119047663381034</v>
      </c>
    </row>
    <row r="2758" spans="4:30" hidden="1" outlineLevel="1">
      <c r="D2758" s="7"/>
      <c r="E2758" s="51"/>
      <c r="F2758" s="52" t="str">
        <f>F2759</f>
        <v>LABOR_M</v>
      </c>
      <c r="G2758" s="55" t="str">
        <f>$G$14</f>
        <v>CUSTOMER</v>
      </c>
      <c r="H2758" s="4">
        <f t="shared" ca="1" si="1395"/>
        <v>-535.23470804469071</v>
      </c>
      <c r="I2758" s="5">
        <f ca="1">VLOOKUP(CONCATENATE($F2758," ",$G2758),AllocFactorMatrix,(I$4+1),FALSE)*$E2759</f>
        <v>-382.42573002723475</v>
      </c>
      <c r="J2758" s="5">
        <f ca="1">VLOOKUP(CONCATENATE($F2758," ",$G2758),AllocFactorMatrix,(J$4+1),FALSE)*$E2759</f>
        <v>-65.445634984000534</v>
      </c>
      <c r="K2758" s="5">
        <f ca="1">VLOOKUP(CONCATENATE($F2758," ",$G2758),AllocFactorMatrix,(K$4+1),FALSE)*$E2759</f>
        <v>-18.844815574988392</v>
      </c>
      <c r="L2758" s="5">
        <f ca="1">VLOOKUP(CONCATENATE($F2758," ",$G2758),AllocFactorMatrix,(L$4+1),FALSE)*$E2759</f>
        <v>-3.1501543451193639</v>
      </c>
      <c r="M2758" s="5">
        <f ca="1">VLOOKUP(CONCATENATE($F2758," ",$G2758),AllocFactorMatrix,(M$4+1),FALSE)*$E2759</f>
        <v>-0.49770928002733739</v>
      </c>
      <c r="N2758" s="5">
        <f t="shared" ca="1" si="1396"/>
        <v>-22.492679200135093</v>
      </c>
      <c r="O2758" s="5">
        <f ca="1">VLOOKUP(CONCATENATE($F2758," ",$G2758),AllocFactorMatrix,(O$4+1),FALSE)*$E2759</f>
        <v>-3.5164866222744107</v>
      </c>
      <c r="P2758" s="5">
        <f ca="1">VLOOKUP(CONCATENATE($F2758," ",$G2758),AllocFactorMatrix,(P$4+1),FALSE)*$E2759</f>
        <v>-0.90313117803558252</v>
      </c>
      <c r="Q2758" s="5">
        <f ca="1">VLOOKUP(CONCATENATE($F2758," ",$G2758),AllocFactorMatrix,(Q$4+1),FALSE)*$E2759</f>
        <v>-1.7274080752288679</v>
      </c>
      <c r="R2758" s="5">
        <f ca="1">VLOOKUP(CONCATENATE($F2758," ",$G2758),AllocFactorMatrix,(R$4+1),FALSE)*$E2759</f>
        <v>-0.30149259723904714</v>
      </c>
      <c r="S2758" s="5">
        <f t="shared" ca="1" si="1398"/>
        <v>-6.4485184727779084</v>
      </c>
      <c r="T2758" s="5">
        <f ca="1">VLOOKUP(CONCATENATE($F2758," ",$G2758),AllocFactorMatrix,(T$4+1),FALSE)*$E2759</f>
        <v>-2.4456292058175986E-2</v>
      </c>
      <c r="U2758" s="5">
        <f ca="1">VLOOKUP(CONCATENATE($F2758," ",$G2758),AllocFactorMatrix,(U$4+1),FALSE)*$E2759</f>
        <v>-0.53766195453088006</v>
      </c>
      <c r="V2758" s="5">
        <f ca="1">VLOOKUP(CONCATENATE($F2758," ",$G2758),AllocFactorMatrix,(V$4+1),FALSE)*$E2759</f>
        <v>-2.5416711260957703</v>
      </c>
      <c r="W2758" s="5">
        <f ca="1">VLOOKUP(CONCATENATE($F2758," ",$G2758),AllocFactorMatrix,(W$4+1),FALSE)*$E2759</f>
        <v>-0.45240733022026963</v>
      </c>
      <c r="X2758" s="5">
        <f t="shared" ca="1" si="1399"/>
        <v>-3.5561967029050963</v>
      </c>
      <c r="Y2758" s="5">
        <f ca="1">VLOOKUP(CONCATENATE($F2758," ",$G2758),AllocFactorMatrix,(Y$4+1),FALSE)*$E2759</f>
        <v>-0.96246958213509293</v>
      </c>
      <c r="Z2758" s="5">
        <f ca="1">VLOOKUP(CONCATENATE($F2758," ",$G2758),AllocFactorMatrix,(Z$4+1),FALSE)*$E2759</f>
        <v>-1.5248163195724329E-2</v>
      </c>
      <c r="AA2758" s="5">
        <f t="shared" ca="1" si="1397"/>
        <v>-0.97771774533081723</v>
      </c>
      <c r="AB2758" s="5">
        <f ca="1">VLOOKUP(CONCATENATE($F2758," ",$G2758),AllocFactorMatrix,(AB$4+1),FALSE)*$E2759</f>
        <v>-2.742551074064822E-2</v>
      </c>
      <c r="AC2758" s="5">
        <f ca="1">VLOOKUP(CONCATENATE($F2758," ",$G2758),AllocFactorMatrix,(AC$4+1),FALSE)*$E2759</f>
        <v>-42.208742575757142</v>
      </c>
      <c r="AD2758" s="5">
        <f ca="1">VLOOKUP(CONCATENATE($F2758," ",$G2758),AllocFactorMatrix,(AD$4+1),FALSE)*$E2759</f>
        <v>-11.652062825808683</v>
      </c>
    </row>
    <row r="2759" spans="4:30" collapsed="1">
      <c r="D2759" s="7" t="s">
        <v>271</v>
      </c>
      <c r="E2759" s="40">
        <v>-5917</v>
      </c>
      <c r="F2759" s="10" t="s">
        <v>70</v>
      </c>
      <c r="G2759" s="55" t="str">
        <f>$G$15</f>
        <v>TOTAL</v>
      </c>
      <c r="H2759" s="4">
        <f t="shared" ca="1" si="1395"/>
        <v>-5917</v>
      </c>
      <c r="I2759" s="5">
        <f ca="1">VLOOKUP(CONCATENATE($F2759," ",$G2759),AllocFactorMatrix,(I$4+1),FALSE)*$E2759</f>
        <v>-3509.3345795283353</v>
      </c>
      <c r="J2759" s="5">
        <f ca="1">VLOOKUP(CONCATENATE($F2759," ",$G2759),AllocFactorMatrix,(J$4+1),FALSE)*$E2759</f>
        <v>-216.33901981547518</v>
      </c>
      <c r="K2759" s="5">
        <f ca="1">VLOOKUP(CONCATENATE($F2759," ",$G2759),AllocFactorMatrix,(K$4+1),FALSE)*$E2759</f>
        <v>-526.10254126023563</v>
      </c>
      <c r="L2759" s="5">
        <f ca="1">VLOOKUP(CONCATENATE($F2759," ",$G2759),AllocFactorMatrix,(L$4+1),FALSE)*$E2759</f>
        <v>-15.607813638630255</v>
      </c>
      <c r="M2759" s="5">
        <f ca="1">VLOOKUP(CONCATENATE($F2759," ",$G2759),AllocFactorMatrix,(M$4+1),FALSE)*$E2759</f>
        <v>-1.400984691343782</v>
      </c>
      <c r="N2759" s="5">
        <f t="shared" ca="1" si="1396"/>
        <v>-543.11133959020958</v>
      </c>
      <c r="O2759" s="5">
        <f ca="1">VLOOKUP(CONCATENATE($F2759," ",$G2759),AllocFactorMatrix,(O$4+1),FALSE)*$E2759</f>
        <v>-388.71018700717633</v>
      </c>
      <c r="P2759" s="5">
        <f ca="1">VLOOKUP(CONCATENATE($F2759," ",$G2759),AllocFactorMatrix,(P$4+1),FALSE)*$E2759</f>
        <v>-64.293483086051566</v>
      </c>
      <c r="Q2759" s="5">
        <f ca="1">VLOOKUP(CONCATENATE($F2759," ",$G2759),AllocFactorMatrix,(Q$4+1),FALSE)*$E2759</f>
        <v>-18.338918604473573</v>
      </c>
      <c r="R2759" s="5">
        <f ca="1">VLOOKUP(CONCATENATE($F2759," ",$G2759),AllocFactorMatrix,(R$4+1),FALSE)*$E2759</f>
        <v>-0.77068445817244169</v>
      </c>
      <c r="S2759" s="5">
        <f t="shared" ca="1" si="1398"/>
        <v>-472.11327315587397</v>
      </c>
      <c r="T2759" s="5">
        <f ca="1">VLOOKUP(CONCATENATE($F2759," ",$G2759),AllocFactorMatrix,(T$4+1),FALSE)*$E2759</f>
        <v>-12.882039530258206</v>
      </c>
      <c r="U2759" s="5">
        <f ca="1">VLOOKUP(CONCATENATE($F2759," ",$G2759),AllocFactorMatrix,(U$4+1),FALSE)*$E2759</f>
        <v>-192.34985116311398</v>
      </c>
      <c r="V2759" s="5">
        <f ca="1">VLOOKUP(CONCATENATE($F2759," ",$G2759),AllocFactorMatrix,(V$4+1),FALSE)*$E2759</f>
        <v>-680.41423579170578</v>
      </c>
      <c r="W2759" s="5">
        <f ca="1">VLOOKUP(CONCATENATE($F2759," ",$G2759),AllocFactorMatrix,(W$4+1),FALSE)*$E2759</f>
        <v>-101.40177021797065</v>
      </c>
      <c r="X2759" s="5">
        <f t="shared" ca="1" si="1399"/>
        <v>-987.04789670304865</v>
      </c>
      <c r="Y2759" s="5">
        <f ca="1">VLOOKUP(CONCATENATE($F2759," ",$G2759),AllocFactorMatrix,(Y$4+1),FALSE)*$E2759</f>
        <v>-116.99906667979766</v>
      </c>
      <c r="Z2759" s="5">
        <f ca="1">VLOOKUP(CONCATENATE($F2759," ",$G2759),AllocFactorMatrix,(Z$4+1),FALSE)*$E2759</f>
        <v>-1.9097387714619631</v>
      </c>
      <c r="AA2759" s="5">
        <f t="shared" ca="1" si="1397"/>
        <v>-118.90880545125962</v>
      </c>
      <c r="AB2759" s="5">
        <f ca="1">VLOOKUP(CONCATENATE($F2759," ",$G2759),AllocFactorMatrix,(AB$4+1),FALSE)*$E2759</f>
        <v>-1.5259428357251126</v>
      </c>
      <c r="AC2759" s="5">
        <f ca="1">VLOOKUP(CONCATENATE($F2759," ",$G2759),AllocFactorMatrix,(AC$4+1),FALSE)*$E2759</f>
        <v>-54.65626683050624</v>
      </c>
      <c r="AD2759" s="5">
        <f ca="1">VLOOKUP(CONCATENATE($F2759," ",$G2759),AllocFactorMatrix,(AD$4+1),FALSE)*$E2759</f>
        <v>-13.962876089565746</v>
      </c>
    </row>
    <row r="2760" spans="4:30" hidden="1" outlineLevel="1">
      <c r="D2760" s="7"/>
      <c r="E2760" s="51"/>
      <c r="F2760" s="52" t="str">
        <f>F2767</f>
        <v>LABOR_M</v>
      </c>
      <c r="G2760" s="55" t="str">
        <f>$G$8</f>
        <v>PRODUCTION</v>
      </c>
      <c r="H2760" s="4">
        <f t="shared" ref="H2760:H2767" ca="1" si="1400">SUBTOTAL(9,I2760:AD2760)</f>
        <v>1300.1619393425719</v>
      </c>
      <c r="I2760" s="5">
        <f ca="1">VLOOKUP(CONCATENATE($F2760," ",$G2760),AllocFactorMatrix,(I$4+1),FALSE)*$E2767</f>
        <v>721.85834284373198</v>
      </c>
      <c r="J2760" s="5">
        <f ca="1">VLOOKUP(CONCATENATE($F2760," ",$G2760),AllocFactorMatrix,(J$4+1),FALSE)*$E2767</f>
        <v>33.216222085191305</v>
      </c>
      <c r="K2760" s="5">
        <f ca="1">VLOOKUP(CONCATENATE($F2760," ",$G2760),AllocFactorMatrix,(K$4+1),FALSE)*$E2767</f>
        <v>109.42377286019997</v>
      </c>
      <c r="L2760" s="5">
        <f ca="1">VLOOKUP(CONCATENATE($F2760," ",$G2760),AllocFactorMatrix,(L$4+1),FALSE)*$E2767</f>
        <v>2.7341507583479476</v>
      </c>
      <c r="M2760" s="5">
        <f ca="1">VLOOKUP(CONCATENATE($F2760," ",$G2760),AllocFactorMatrix,(M$4+1),FALSE)*$E2767</f>
        <v>0.35196652087230229</v>
      </c>
      <c r="N2760" s="5">
        <f t="shared" ref="N2760:N2767" ca="1" si="1401">SUBTOTAL(9,K2760:M2760)</f>
        <v>112.50989013942022</v>
      </c>
      <c r="O2760" s="5">
        <f ca="1">VLOOKUP(CONCATENATE($F2760," ",$G2760),AllocFactorMatrix,(O$4+1),FALSE)*$E2767</f>
        <v>83.240143053545651</v>
      </c>
      <c r="P2760" s="5">
        <f ca="1">VLOOKUP(CONCATENATE($F2760," ",$G2760),AllocFactorMatrix,(P$4+1),FALSE)*$E2767</f>
        <v>15.066624058610204</v>
      </c>
      <c r="Q2760" s="5">
        <f ca="1">VLOOKUP(CONCATENATE($F2760," ",$G2760),AllocFactorMatrix,(Q$4+1),FALSE)*$E2767</f>
        <v>5.8276638131348371</v>
      </c>
      <c r="R2760" s="5">
        <f ca="1">VLOOKUP(CONCATENATE($F2760," ",$G2760),AllocFactorMatrix,(R$4+1),FALSE)*$E2767</f>
        <v>0.12556706487330774</v>
      </c>
      <c r="S2760" s="5">
        <f ca="1">SUBTOTAL(9,O2760:R2760)</f>
        <v>104.259997990164</v>
      </c>
      <c r="T2760" s="5">
        <f ca="1">VLOOKUP(CONCATENATE($F2760," ",$G2760),AllocFactorMatrix,(T$4+1),FALSE)*$E2767</f>
        <v>2.6431784433896675</v>
      </c>
      <c r="U2760" s="5">
        <f ca="1">VLOOKUP(CONCATENATE($F2760," ",$G2760),AllocFactorMatrix,(U$4+1),FALSE)*$E2767</f>
        <v>42.083995685326315</v>
      </c>
      <c r="V2760" s="5">
        <f ca="1">VLOOKUP(CONCATENATE($F2760," ",$G2760),AllocFactorMatrix,(V$4+1),FALSE)*$E2767</f>
        <v>228.23008495747399</v>
      </c>
      <c r="W2760" s="5">
        <f ca="1">VLOOKUP(CONCATENATE($F2760," ",$G2760),AllocFactorMatrix,(W$4+1),FALSE)*$E2767</f>
        <v>30.02883868102597</v>
      </c>
      <c r="X2760" s="5">
        <f ca="1">SUBTOTAL(9,T2760:W2760)</f>
        <v>302.98609776721594</v>
      </c>
      <c r="Y2760" s="5">
        <f ca="1">VLOOKUP(CONCATENATE($F2760," ",$G2760),AllocFactorMatrix,(Y$4+1),FALSE)*$E2767</f>
        <v>24.533289813656605</v>
      </c>
      <c r="Z2760" s="5">
        <f ca="1">VLOOKUP(CONCATENATE($F2760," ",$G2760),AllocFactorMatrix,(Z$4+1),FALSE)*$E2767</f>
        <v>0.50996571259472367</v>
      </c>
      <c r="AA2760" s="5">
        <f t="shared" ref="AA2760:AA2767" ca="1" si="1402">SUBTOTAL(9,Y2760:Z2760)</f>
        <v>25.043255526251329</v>
      </c>
      <c r="AB2760" s="5">
        <f ca="1">VLOOKUP(CONCATENATE($F2760," ",$G2760),AllocFactorMatrix,(AB$4+1),FALSE)*$E2767</f>
        <v>0.28813299059719022</v>
      </c>
      <c r="AC2760" s="5">
        <f ca="1">VLOOKUP(CONCATENATE($F2760," ",$G2760),AllocFactorMatrix,(AC$4+1),FALSE)*$E2767</f>
        <v>0</v>
      </c>
      <c r="AD2760" s="5">
        <f ca="1">VLOOKUP(CONCATENATE($F2760," ",$G2760),AllocFactorMatrix,(AD$4+1),FALSE)*$E2767</f>
        <v>0</v>
      </c>
    </row>
    <row r="2761" spans="4:30" hidden="1" outlineLevel="1">
      <c r="D2761" s="7"/>
      <c r="E2761" s="51"/>
      <c r="F2761" s="52" t="str">
        <f>F2767</f>
        <v>LABOR_M</v>
      </c>
      <c r="G2761" s="55" t="str">
        <f>$G$9</f>
        <v>BULKTRAN</v>
      </c>
      <c r="H2761" s="4">
        <f t="shared" ca="1" si="1400"/>
        <v>4.7505552946783238</v>
      </c>
      <c r="I2761" s="5">
        <f ca="1">VLOOKUP(CONCATENATE($F2761," ",$G2761),AllocFactorMatrix,(I$4+1),FALSE)*$E2767</f>
        <v>2.3400427333835094</v>
      </c>
      <c r="J2761" s="5">
        <f ca="1">VLOOKUP(CONCATENATE($F2761," ",$G2761),AllocFactorMatrix,(J$4+1),FALSE)*$E2767</f>
        <v>0.11567667380795525</v>
      </c>
      <c r="K2761" s="5">
        <f ca="1">VLOOKUP(CONCATENATE($F2761," ",$G2761),AllocFactorMatrix,(K$4+1),FALSE)*$E2767</f>
        <v>0.42371702663752625</v>
      </c>
      <c r="L2761" s="5">
        <f ca="1">VLOOKUP(CONCATENATE($F2761," ",$G2761),AllocFactorMatrix,(L$4+1),FALSE)*$E2767</f>
        <v>1.3337107634576087E-2</v>
      </c>
      <c r="M2761" s="5">
        <f ca="1">VLOOKUP(CONCATENATE($F2761," ",$G2761),AllocFactorMatrix,(M$4+1),FALSE)*$E2767</f>
        <v>1.2507112774614707E-3</v>
      </c>
      <c r="N2761" s="5">
        <f t="shared" ca="1" si="1401"/>
        <v>0.43830484554956378</v>
      </c>
      <c r="O2761" s="5">
        <f ca="1">VLOOKUP(CONCATENATE($F2761," ",$G2761),AllocFactorMatrix,(O$4+1),FALSE)*$E2767</f>
        <v>0.32209085398847692</v>
      </c>
      <c r="P2761" s="5">
        <f ca="1">VLOOKUP(CONCATENATE($F2761," ",$G2761),AllocFactorMatrix,(P$4+1),FALSE)*$E2767</f>
        <v>6.0014909876295923E-2</v>
      </c>
      <c r="Q2761" s="5">
        <f ca="1">VLOOKUP(CONCATENATE($F2761," ",$G2761),AllocFactorMatrix,(Q$4+1),FALSE)*$E2767</f>
        <v>2.7119620295447417E-2</v>
      </c>
      <c r="R2761" s="5">
        <f ca="1">VLOOKUP(CONCATENATE($F2761," ",$G2761),AllocFactorMatrix,(R$4+1),FALSE)*$E2767</f>
        <v>1.2195390101313044E-3</v>
      </c>
      <c r="S2761" s="5">
        <f t="shared" ref="S2761:S2767" ca="1" si="1403">SUBTOTAL(9,O2761:R2761)</f>
        <v>0.41044492317035158</v>
      </c>
      <c r="T2761" s="5">
        <f ca="1">VLOOKUP(CONCATENATE($F2761," ",$G2761),AllocFactorMatrix,(T$4+1),FALSE)*$E2767</f>
        <v>1.1251458513608798E-2</v>
      </c>
      <c r="U2761" s="5">
        <f ca="1">VLOOKUP(CONCATENATE($F2761," ",$G2761),AllocFactorMatrix,(U$4+1),FALSE)*$E2767</f>
        <v>0.18412820153097065</v>
      </c>
      <c r="V2761" s="5">
        <f ca="1">VLOOKUP(CONCATENATE($F2761," ",$G2761),AllocFactorMatrix,(V$4+1),FALSE)*$E2767</f>
        <v>0.97312271880716439</v>
      </c>
      <c r="W2761" s="5">
        <f ca="1">VLOOKUP(CONCATENATE($F2761," ",$G2761),AllocFactorMatrix,(W$4+1),FALSE)*$E2767</f>
        <v>0.17572983422379809</v>
      </c>
      <c r="X2761" s="5">
        <f t="shared" ref="X2761:X2767" ca="1" si="1404">SUBTOTAL(9,T2761:W2761)</f>
        <v>1.344232213075542</v>
      </c>
      <c r="Y2761" s="5">
        <f ca="1">VLOOKUP(CONCATENATE($F2761," ",$G2761),AllocFactorMatrix,(Y$4+1),FALSE)*$E2767</f>
        <v>9.8913590165926768E-2</v>
      </c>
      <c r="Z2761" s="5">
        <f ca="1">VLOOKUP(CONCATENATE($F2761," ",$G2761),AllocFactorMatrix,(Z$4+1),FALSE)*$E2767</f>
        <v>1.6567648259911021E-3</v>
      </c>
      <c r="AA2761" s="5">
        <f t="shared" ca="1" si="1402"/>
        <v>0.10057035499191787</v>
      </c>
      <c r="AB2761" s="5">
        <f ca="1">VLOOKUP(CONCATENATE($F2761," ",$G2761),AllocFactorMatrix,(AB$4+1),FALSE)*$E2767</f>
        <v>1.2835506994832784E-3</v>
      </c>
      <c r="AC2761" s="5">
        <f ca="1">VLOOKUP(CONCATENATE($F2761," ",$G2761),AllocFactorMatrix,(AC$4+1),FALSE)*$E2767</f>
        <v>0</v>
      </c>
      <c r="AD2761" s="5">
        <f ca="1">VLOOKUP(CONCATENATE($F2761," ",$G2761),AllocFactorMatrix,(AD$4+1),FALSE)*$E2767</f>
        <v>0</v>
      </c>
    </row>
    <row r="2762" spans="4:30" hidden="1" outlineLevel="1">
      <c r="D2762" s="7"/>
      <c r="E2762" s="51"/>
      <c r="F2762" s="52" t="str">
        <f>F2767</f>
        <v>LABOR_M</v>
      </c>
      <c r="G2762" s="55" t="str">
        <f>$G$10</f>
        <v>SUBTRAN</v>
      </c>
      <c r="H2762" s="4">
        <f t="shared" ca="1" si="1400"/>
        <v>1.0449251184951835</v>
      </c>
      <c r="I2762" s="5">
        <f ca="1">VLOOKUP(CONCATENATE($F2762," ",$G2762),AllocFactorMatrix,(I$4+1),FALSE)*$E2767</f>
        <v>0.50874000940876019</v>
      </c>
      <c r="J2762" s="5">
        <f ca="1">VLOOKUP(CONCATENATE($F2762," ",$G2762),AllocFactorMatrix,(J$4+1),FALSE)*$E2767</f>
        <v>2.4552458365011548E-2</v>
      </c>
      <c r="K2762" s="5">
        <f ca="1">VLOOKUP(CONCATENATE($F2762," ",$G2762),AllocFactorMatrix,(K$4+1),FALSE)*$E2767</f>
        <v>8.9320643030051494E-2</v>
      </c>
      <c r="L2762" s="5">
        <f ca="1">VLOOKUP(CONCATENATE($F2762," ",$G2762),AllocFactorMatrix,(L$4+1),FALSE)*$E2767</f>
        <v>2.7590306233694147E-3</v>
      </c>
      <c r="M2762" s="5">
        <f ca="1">VLOOKUP(CONCATENATE($F2762," ",$G2762),AllocFactorMatrix,(M$4+1),FALSE)*$E2767</f>
        <v>3.4362267253730533E-4</v>
      </c>
      <c r="N2762" s="5">
        <f t="shared" ca="1" si="1401"/>
        <v>9.2423296325958221E-2</v>
      </c>
      <c r="O2762" s="5">
        <f ca="1">VLOOKUP(CONCATENATE($F2762," ",$G2762),AllocFactorMatrix,(O$4+1),FALSE)*$E2767</f>
        <v>6.7483141874335295E-2</v>
      </c>
      <c r="P2762" s="5">
        <f ca="1">VLOOKUP(CONCATENATE($F2762," ",$G2762),AllocFactorMatrix,(P$4+1),FALSE)*$E2767</f>
        <v>1.2545037365078534E-2</v>
      </c>
      <c r="Q2762" s="5">
        <f ca="1">VLOOKUP(CONCATENATE($F2762," ",$G2762),AllocFactorMatrix,(Q$4+1),FALSE)*$E2767</f>
        <v>7.4644467111811231E-3</v>
      </c>
      <c r="R2762" s="5">
        <f ca="1">VLOOKUP(CONCATENATE($F2762," ",$G2762),AllocFactorMatrix,(R$4+1),FALSE)*$E2767</f>
        <v>0</v>
      </c>
      <c r="S2762" s="5">
        <f t="shared" ca="1" si="1403"/>
        <v>8.7492625950594954E-2</v>
      </c>
      <c r="T2762" s="5">
        <f ca="1">VLOOKUP(CONCATENATE($F2762," ",$G2762),AllocFactorMatrix,(T$4+1),FALSE)*$E2767</f>
        <v>2.3563954421186167E-3</v>
      </c>
      <c r="U2762" s="5">
        <f ca="1">VLOOKUP(CONCATENATE($F2762," ",$G2762),AllocFactorMatrix,(U$4+1),FALSE)*$E2767</f>
        <v>3.8575538758877738E-2</v>
      </c>
      <c r="V2762" s="5">
        <f ca="1">VLOOKUP(CONCATENATE($F2762," ",$G2762),AllocFactorMatrix,(V$4+1),FALSE)*$E2767</f>
        <v>0.26874355420111917</v>
      </c>
      <c r="W2762" s="5">
        <f ca="1">VLOOKUP(CONCATENATE($F2762," ",$G2762),AllocFactorMatrix,(W$4+1),FALSE)*$E2767</f>
        <v>0</v>
      </c>
      <c r="X2762" s="5">
        <f t="shared" ca="1" si="1404"/>
        <v>0.30967548840211551</v>
      </c>
      <c r="Y2762" s="5">
        <f ca="1">VLOOKUP(CONCATENATE($F2762," ",$G2762),AllocFactorMatrix,(Y$4+1),FALSE)*$E2767</f>
        <v>2.0310448613298476E-2</v>
      </c>
      <c r="Z2762" s="5">
        <f ca="1">VLOOKUP(CONCATENATE($F2762," ",$G2762),AllocFactorMatrix,(Z$4+1),FALSE)*$E2767</f>
        <v>3.3857573017885285E-4</v>
      </c>
      <c r="AA2762" s="5">
        <f t="shared" ca="1" si="1402"/>
        <v>2.0649024343477328E-2</v>
      </c>
      <c r="AB2762" s="5">
        <f ca="1">VLOOKUP(CONCATENATE($F2762," ",$G2762),AllocFactorMatrix,(AB$4+1),FALSE)*$E2767</f>
        <v>2.7121837841147695E-4</v>
      </c>
      <c r="AC2762" s="5">
        <f ca="1">VLOOKUP(CONCATENATE($F2762," ",$G2762),AllocFactorMatrix,(AC$4+1),FALSE)*$E2767</f>
        <v>9.2220046730313962E-4</v>
      </c>
      <c r="AD2762" s="5">
        <f ca="1">VLOOKUP(CONCATENATE($F2762," ",$G2762),AllocFactorMatrix,(AD$4+1),FALSE)*$E2767</f>
        <v>1.9879685355135622E-4</v>
      </c>
    </row>
    <row r="2763" spans="4:30" hidden="1" outlineLevel="1">
      <c r="D2763" s="7"/>
      <c r="E2763" s="51"/>
      <c r="F2763" s="52" t="str">
        <f>F2767</f>
        <v>LABOR_M</v>
      </c>
      <c r="G2763" s="55" t="str">
        <f>$G$11</f>
        <v>DISTPRI</v>
      </c>
      <c r="H2763" s="4">
        <f t="shared" ca="1" si="1400"/>
        <v>669.48193332345704</v>
      </c>
      <c r="I2763" s="5">
        <f ca="1">VLOOKUP(CONCATENATE($F2763," ",$G2763),AllocFactorMatrix,(I$4+1),FALSE)*$E2767</f>
        <v>447.44332979758832</v>
      </c>
      <c r="J2763" s="5">
        <f ca="1">VLOOKUP(CONCATENATE($F2763," ",$G2763),AllocFactorMatrix,(J$4+1),FALSE)*$E2767</f>
        <v>21.091310499317963</v>
      </c>
      <c r="K2763" s="5">
        <f ca="1">VLOOKUP(CONCATENATE($F2763," ",$G2763),AllocFactorMatrix,(K$4+1),FALSE)*$E2767</f>
        <v>76.583842867644933</v>
      </c>
      <c r="L2763" s="5">
        <f ca="1">VLOOKUP(CONCATENATE($F2763," ",$G2763),AllocFactorMatrix,(L$4+1),FALSE)*$E2767</f>
        <v>2.366839243547604</v>
      </c>
      <c r="M2763" s="5">
        <f ca="1">VLOOKUP(CONCATENATE($F2763," ",$G2763),AllocFactorMatrix,(M$4+1),FALSE)*$E2767</f>
        <v>0</v>
      </c>
      <c r="N2763" s="5">
        <f t="shared" ca="1" si="1401"/>
        <v>78.950682111192535</v>
      </c>
      <c r="O2763" s="5">
        <f ca="1">VLOOKUP(CONCATENATE($F2763," ",$G2763),AllocFactorMatrix,(O$4+1),FALSE)*$E2767</f>
        <v>57.424496439540746</v>
      </c>
      <c r="P2763" s="5">
        <f ca="1">VLOOKUP(CONCATENATE($F2763," ",$G2763),AllocFactorMatrix,(P$4+1),FALSE)*$E2767</f>
        <v>10.695316326189523</v>
      </c>
      <c r="Q2763" s="5">
        <f ca="1">VLOOKUP(CONCATENATE($F2763," ",$G2763),AllocFactorMatrix,(Q$4+1),FALSE)*$E2767</f>
        <v>0</v>
      </c>
      <c r="R2763" s="5">
        <f ca="1">VLOOKUP(CONCATENATE($F2763," ",$G2763),AllocFactorMatrix,(R$4+1),FALSE)*$E2767</f>
        <v>0</v>
      </c>
      <c r="S2763" s="5">
        <f t="shared" ca="1" si="1403"/>
        <v>68.119812765730273</v>
      </c>
      <c r="T2763" s="5">
        <f ca="1">VLOOKUP(CONCATENATE($F2763," ",$G2763),AllocFactorMatrix,(T$4+1),FALSE)*$E2767</f>
        <v>2.0471479100425261</v>
      </c>
      <c r="U2763" s="5">
        <f ca="1">VLOOKUP(CONCATENATE($F2763," ",$G2763),AllocFactorMatrix,(U$4+1),FALSE)*$E2767</f>
        <v>33.015863408317784</v>
      </c>
      <c r="V2763" s="5">
        <f ca="1">VLOOKUP(CONCATENATE($F2763," ",$G2763),AllocFactorMatrix,(V$4+1),FALSE)*$E2767</f>
        <v>0</v>
      </c>
      <c r="W2763" s="5">
        <f ca="1">VLOOKUP(CONCATENATE($F2763," ",$G2763),AllocFactorMatrix,(W$4+1),FALSE)*$E2767</f>
        <v>0</v>
      </c>
      <c r="X2763" s="5">
        <f t="shared" ca="1" si="1404"/>
        <v>35.06301131836031</v>
      </c>
      <c r="Y2763" s="5">
        <f ca="1">VLOOKUP(CONCATENATE($F2763," ",$G2763),AllocFactorMatrix,(Y$4+1),FALSE)*$E2767</f>
        <v>17.316124654573393</v>
      </c>
      <c r="Z2763" s="5">
        <f ca="1">VLOOKUP(CONCATENATE($F2763," ",$G2763),AllocFactorMatrix,(Z$4+1),FALSE)*$E2767</f>
        <v>0.28890074342834371</v>
      </c>
      <c r="AA2763" s="5">
        <f t="shared" ca="1" si="1402"/>
        <v>17.605025398001736</v>
      </c>
      <c r="AB2763" s="5">
        <f ca="1">VLOOKUP(CONCATENATE($F2763," ",$G2763),AllocFactorMatrix,(AB$4+1),FALSE)*$E2767</f>
        <v>0.23405800975314289</v>
      </c>
      <c r="AC2763" s="5">
        <f ca="1">VLOOKUP(CONCATENATE($F2763," ",$G2763),AllocFactorMatrix,(AC$4+1),FALSE)*$E2767</f>
        <v>0.80185022383476012</v>
      </c>
      <c r="AD2763" s="5">
        <f ca="1">VLOOKUP(CONCATENATE($F2763," ",$G2763),AllocFactorMatrix,(AD$4+1),FALSE)*$E2767</f>
        <v>0.17285319967789861</v>
      </c>
    </row>
    <row r="2764" spans="4:30" hidden="1" outlineLevel="1">
      <c r="D2764" s="7"/>
      <c r="E2764" s="51"/>
      <c r="F2764" s="52" t="str">
        <f>F2767</f>
        <v>LABOR_M</v>
      </c>
      <c r="G2764" s="55" t="str">
        <f>$G$12</f>
        <v>DISTSEC</v>
      </c>
      <c r="H2764" s="4">
        <f t="shared" ca="1" si="1400"/>
        <v>276.30342824395393</v>
      </c>
      <c r="I2764" s="5">
        <f ca="1">VLOOKUP(CONCATENATE($F2764," ",$G2764),AllocFactorMatrix,(I$4+1),FALSE)*$E2767</f>
        <v>206.59247438111001</v>
      </c>
      <c r="J2764" s="5">
        <f ca="1">VLOOKUP(CONCATENATE($F2764," ",$G2764),AllocFactorMatrix,(J$4+1),FALSE)*$E2767</f>
        <v>9.9598890328706489</v>
      </c>
      <c r="K2764" s="5">
        <f ca="1">VLOOKUP(CONCATENATE($F2764," ",$G2764),AllocFactorMatrix,(K$4+1),FALSE)*$E2767</f>
        <v>30.053135870710054</v>
      </c>
      <c r="L2764" s="5">
        <f ca="1">VLOOKUP(CONCATENATE($F2764," ",$G2764),AllocFactorMatrix,(L$4+1),FALSE)*$E2767</f>
        <v>0</v>
      </c>
      <c r="M2764" s="5">
        <f ca="1">VLOOKUP(CONCATENATE($F2764," ",$G2764),AllocFactorMatrix,(M$4+1),FALSE)*$E2767</f>
        <v>0</v>
      </c>
      <c r="N2764" s="5">
        <f t="shared" ca="1" si="1401"/>
        <v>30.053135870710054</v>
      </c>
      <c r="O2764" s="5">
        <f ca="1">VLOOKUP(CONCATENATE($F2764," ",$G2764),AllocFactorMatrix,(O$4+1),FALSE)*$E2767</f>
        <v>19.149975150775013</v>
      </c>
      <c r="P2764" s="5">
        <f ca="1">VLOOKUP(CONCATENATE($F2764," ",$G2764),AllocFactorMatrix,(P$4+1),FALSE)*$E2767</f>
        <v>0</v>
      </c>
      <c r="Q2764" s="5">
        <f ca="1">VLOOKUP(CONCATENATE($F2764," ",$G2764),AllocFactorMatrix,(Q$4+1),FALSE)*$E2767</f>
        <v>0</v>
      </c>
      <c r="R2764" s="5">
        <f ca="1">VLOOKUP(CONCATENATE($F2764," ",$G2764),AllocFactorMatrix,(R$4+1),FALSE)*$E2767</f>
        <v>0</v>
      </c>
      <c r="S2764" s="5">
        <f t="shared" ca="1" si="1403"/>
        <v>19.149975150775013</v>
      </c>
      <c r="T2764" s="5">
        <f ca="1">VLOOKUP(CONCATENATE($F2764," ",$G2764),AllocFactorMatrix,(T$4+1),FALSE)*$E2767</f>
        <v>0.51777515398733143</v>
      </c>
      <c r="U2764" s="5">
        <f ca="1">VLOOKUP(CONCATENATE($F2764," ",$G2764),AllocFactorMatrix,(U$4+1),FALSE)*$E2767</f>
        <v>0</v>
      </c>
      <c r="V2764" s="5">
        <f ca="1">VLOOKUP(CONCATENATE($F2764," ",$G2764),AllocFactorMatrix,(V$4+1),FALSE)*$E2767</f>
        <v>0</v>
      </c>
      <c r="W2764" s="5">
        <f ca="1">VLOOKUP(CONCATENATE($F2764," ",$G2764),AllocFactorMatrix,(W$4+1),FALSE)*$E2767</f>
        <v>0</v>
      </c>
      <c r="X2764" s="5">
        <f t="shared" ca="1" si="1404"/>
        <v>0.51777515398733143</v>
      </c>
      <c r="Y2764" s="5">
        <f ca="1">VLOOKUP(CONCATENATE($F2764," ",$G2764),AllocFactorMatrix,(Y$4+1),FALSE)*$E2767</f>
        <v>7.0633552131781787</v>
      </c>
      <c r="Z2764" s="5">
        <f ca="1">VLOOKUP(CONCATENATE($F2764," ",$G2764),AllocFactorMatrix,(Z$4+1),FALSE)*$E2767</f>
        <v>0</v>
      </c>
      <c r="AA2764" s="5">
        <f t="shared" ca="1" si="1402"/>
        <v>7.0633552131781787</v>
      </c>
      <c r="AB2764" s="5">
        <f ca="1">VLOOKUP(CONCATENATE($F2764," ",$G2764),AllocFactorMatrix,(AB$4+1),FALSE)*$E2767</f>
        <v>7.3296664266809156E-2</v>
      </c>
      <c r="AC2764" s="5">
        <f ca="1">VLOOKUP(CONCATENATE($F2764," ",$G2764),AllocFactorMatrix,(AC$4+1),FALSE)*$E2767</f>
        <v>2.4887036621053515</v>
      </c>
      <c r="AD2764" s="5">
        <f ca="1">VLOOKUP(CONCATENATE($F2764," ",$G2764),AllocFactorMatrix,(AD$4+1),FALSE)*$E2767</f>
        <v>0.40482311495053069</v>
      </c>
    </row>
    <row r="2765" spans="4:30" hidden="1" outlineLevel="1">
      <c r="D2765" s="7"/>
      <c r="E2765" s="51"/>
      <c r="F2765" s="52" t="str">
        <f>F2767</f>
        <v>LABOR_M</v>
      </c>
      <c r="G2765" s="55" t="str">
        <f>$G$13</f>
        <v>ENERGY</v>
      </c>
      <c r="H2765" s="4">
        <f t="shared" ca="1" si="1400"/>
        <v>342.27354665665445</v>
      </c>
      <c r="I2765" s="5">
        <f ca="1">VLOOKUP(CONCATENATE($F2765," ",$G2765),AllocFactorMatrix,(I$4+1),FALSE)*$E2767</f>
        <v>128.43030646549212</v>
      </c>
      <c r="J2765" s="5">
        <f ca="1">VLOOKUP(CONCATENATE($F2765," ",$G2765),AllocFactorMatrix,(J$4+1),FALSE)*$E2767</f>
        <v>8.3231137492414096</v>
      </c>
      <c r="K2765" s="5">
        <f ca="1">VLOOKUP(CONCATENATE($F2765," ",$G2765),AllocFactorMatrix,(K$4+1),FALSE)*$E2767</f>
        <v>27.92494888528854</v>
      </c>
      <c r="L2765" s="5">
        <f ca="1">VLOOKUP(CONCATENATE($F2765," ",$G2765),AllocFactorMatrix,(L$4+1),FALSE)*$E2767</f>
        <v>0.88751827172635156</v>
      </c>
      <c r="M2765" s="5">
        <f ca="1">VLOOKUP(CONCATENATE($F2765," ",$G2765),AllocFactorMatrix,(M$4+1),FALSE)*$E2767</f>
        <v>8.1818809378222862E-2</v>
      </c>
      <c r="N2765" s="5">
        <f t="shared" ca="1" si="1401"/>
        <v>28.894285966393113</v>
      </c>
      <c r="O2765" s="5">
        <f ca="1">VLOOKUP(CONCATENATE($F2765," ",$G2765),AllocFactorMatrix,(O$4+1),FALSE)*$E2767</f>
        <v>25.459565542756817</v>
      </c>
      <c r="P2765" s="5">
        <f ca="1">VLOOKUP(CONCATENATE($F2765," ",$G2765),AllocFactorMatrix,(P$4+1),FALSE)*$E2767</f>
        <v>4.7197135671749884</v>
      </c>
      <c r="Q2765" s="5">
        <f ca="1">VLOOKUP(CONCATENATE($F2765," ",$G2765),AllocFactorMatrix,(Q$4+1),FALSE)*$E2767</f>
        <v>2.1445170394809607</v>
      </c>
      <c r="R2765" s="5">
        <f ca="1">VLOOKUP(CONCATENATE($F2765," ",$G2765),AllocFactorMatrix,(R$4+1),FALSE)*$E2767</f>
        <v>9.9364348859849988E-2</v>
      </c>
      <c r="S2765" s="5">
        <f t="shared" ca="1" si="1403"/>
        <v>32.423160498272615</v>
      </c>
      <c r="T2765" s="5">
        <f ca="1">VLOOKUP(CONCATENATE($F2765," ",$G2765),AllocFactorMatrix,(T$4+1),FALSE)*$E2767</f>
        <v>0.97565879737859074</v>
      </c>
      <c r="U2765" s="5">
        <f ca="1">VLOOKUP(CONCATENATE($F2765," ",$G2765),AllocFactorMatrix,(U$4+1),FALSE)*$E2767</f>
        <v>17.131106867414537</v>
      </c>
      <c r="V2765" s="5">
        <f ca="1">VLOOKUP(CONCATENATE($F2765," ",$G2765),AllocFactorMatrix,(V$4+1),FALSE)*$E2767</f>
        <v>97.263312319681603</v>
      </c>
      <c r="W2765" s="5">
        <f ca="1">VLOOKUP(CONCATENATE($F2765," ",$G2765),AllocFactorMatrix,(W$4+1),FALSE)*$E2767</f>
        <v>18.453126762063746</v>
      </c>
      <c r="X2765" s="5">
        <f t="shared" ca="1" si="1404"/>
        <v>133.82320474653847</v>
      </c>
      <c r="Y2765" s="5">
        <f ca="1">VLOOKUP(CONCATENATE($F2765," ",$G2765),AllocFactorMatrix,(Y$4+1),FALSE)*$E2767</f>
        <v>6.8977637451723526</v>
      </c>
      <c r="Z2765" s="5">
        <f ca="1">VLOOKUP(CONCATENATE($F2765," ",$G2765),AllocFactorMatrix,(Z$4+1),FALSE)*$E2767</f>
        <v>0.1122845976704353</v>
      </c>
      <c r="AA2765" s="5">
        <f t="shared" ca="1" si="1402"/>
        <v>7.0100483428427882</v>
      </c>
      <c r="AB2765" s="5">
        <f ca="1">VLOOKUP(CONCATENATE($F2765," ",$G2765),AllocFactorMatrix,(AB$4+1),FALSE)*$E2767</f>
        <v>0.12524443648506986</v>
      </c>
      <c r="AC2765" s="5">
        <f ca="1">VLOOKUP(CONCATENATE($F2765," ",$G2765),AllocFactorMatrix,(AC$4+1),FALSE)*$E2767</f>
        <v>2.7082432265120411</v>
      </c>
      <c r="AD2765" s="5">
        <f ca="1">VLOOKUP(CONCATENATE($F2765," ",$G2765),AllocFactorMatrix,(AD$4+1),FALSE)*$E2767</f>
        <v>0.53593922487684142</v>
      </c>
    </row>
    <row r="2766" spans="4:30" hidden="1" outlineLevel="1">
      <c r="D2766" s="7"/>
      <c r="E2766" s="51"/>
      <c r="F2766" s="52" t="str">
        <f>F2767</f>
        <v>LABOR_M</v>
      </c>
      <c r="G2766" s="55" t="str">
        <f>$G$14</f>
        <v>CUSTOMER</v>
      </c>
      <c r="H2766" s="4">
        <f t="shared" ca="1" si="1400"/>
        <v>257.98367202018898</v>
      </c>
      <c r="I2766" s="5">
        <f ca="1">VLOOKUP(CONCATENATE($F2766," ",$G2766),AllocFactorMatrix,(I$4+1),FALSE)*$E2767</f>
        <v>184.32958966328775</v>
      </c>
      <c r="J2766" s="5">
        <f ca="1">VLOOKUP(CONCATENATE($F2766," ",$G2766),AllocFactorMatrix,(J$4+1),FALSE)*$E2767</f>
        <v>31.544862425953948</v>
      </c>
      <c r="K2766" s="5">
        <f ca="1">VLOOKUP(CONCATENATE($F2766," ",$G2766),AllocFactorMatrix,(K$4+1),FALSE)*$E2767</f>
        <v>9.083220216303344</v>
      </c>
      <c r="L2766" s="5">
        <f ca="1">VLOOKUP(CONCATENATE($F2766," ",$G2766),AllocFactorMatrix,(L$4+1),FALSE)*$E2767</f>
        <v>1.5183775886902866</v>
      </c>
      <c r="M2766" s="5">
        <f ca="1">VLOOKUP(CONCATENATE($F2766," ",$G2766),AllocFactorMatrix,(M$4+1),FALSE)*$E2767</f>
        <v>0.23989637766401323</v>
      </c>
      <c r="N2766" s="5">
        <f t="shared" ca="1" si="1401"/>
        <v>10.841494182657645</v>
      </c>
      <c r="O2766" s="5">
        <f ca="1">VLOOKUP(CONCATENATE($F2766," ",$G2766),AllocFactorMatrix,(O$4+1),FALSE)*$E2767</f>
        <v>1.6949501177499777</v>
      </c>
      <c r="P2766" s="5">
        <f ca="1">VLOOKUP(CONCATENATE($F2766," ",$G2766),AllocFactorMatrix,(P$4+1),FALSE)*$E2767</f>
        <v>0.43531014361289189</v>
      </c>
      <c r="Q2766" s="5">
        <f ca="1">VLOOKUP(CONCATENATE($F2766," ",$G2766),AllocFactorMatrix,(Q$4+1),FALSE)*$E2767</f>
        <v>0.83261244389939693</v>
      </c>
      <c r="R2766" s="5">
        <f ca="1">VLOOKUP(CONCATENATE($F2766," ",$G2766),AllocFactorMatrix,(R$4+1),FALSE)*$E2767</f>
        <v>0.14531973759096883</v>
      </c>
      <c r="S2766" s="5">
        <f t="shared" ca="1" si="1403"/>
        <v>3.1081924428532357</v>
      </c>
      <c r="T2766" s="5">
        <f ca="1">VLOOKUP(CONCATENATE($F2766," ",$G2766),AllocFactorMatrix,(T$4+1),FALSE)*$E2767</f>
        <v>1.1787957571390555E-2</v>
      </c>
      <c r="U2766" s="5">
        <f ca="1">VLOOKUP(CONCATENATE($F2766," ",$G2766),AllocFactorMatrix,(U$4+1),FALSE)*$E2767</f>
        <v>0.2591536072878266</v>
      </c>
      <c r="V2766" s="5">
        <f ca="1">VLOOKUP(CONCATENATE($F2766," ",$G2766),AllocFactorMatrix,(V$4+1),FALSE)*$E2767</f>
        <v>1.2250880601022709</v>
      </c>
      <c r="W2766" s="5">
        <f ca="1">VLOOKUP(CONCATENATE($F2766," ",$G2766),AllocFactorMatrix,(W$4+1),FALSE)*$E2767</f>
        <v>0.21806079191958916</v>
      </c>
      <c r="X2766" s="5">
        <f t="shared" ca="1" si="1404"/>
        <v>1.7140904168810771</v>
      </c>
      <c r="Y2766" s="5">
        <f ca="1">VLOOKUP(CONCATENATE($F2766," ",$G2766),AllocFactorMatrix,(Y$4+1),FALSE)*$E2767</f>
        <v>0.46391131455962226</v>
      </c>
      <c r="Z2766" s="5">
        <f ca="1">VLOOKUP(CONCATENATE($F2766," ",$G2766),AllocFactorMatrix,(Z$4+1),FALSE)*$E2767</f>
        <v>7.3496301223940829E-3</v>
      </c>
      <c r="AA2766" s="5">
        <f t="shared" ca="1" si="1402"/>
        <v>0.47126094468201635</v>
      </c>
      <c r="AB2766" s="5">
        <f ca="1">VLOOKUP(CONCATENATE($F2766," ",$G2766),AllocFactorMatrix,(AB$4+1),FALSE)*$E2767</f>
        <v>1.321912398721121E-2</v>
      </c>
      <c r="AC2766" s="5">
        <f ca="1">VLOOKUP(CONCATENATE($F2766," ",$G2766),AllocFactorMatrix,(AC$4+1),FALSE)*$E2767</f>
        <v>20.344656722335539</v>
      </c>
      <c r="AD2766" s="5">
        <f ca="1">VLOOKUP(CONCATENATE($F2766," ",$G2766),AllocFactorMatrix,(AD$4+1),FALSE)*$E2767</f>
        <v>5.6163060975505088</v>
      </c>
    </row>
    <row r="2767" spans="4:30" collapsed="1">
      <c r="D2767" s="7" t="s">
        <v>270</v>
      </c>
      <c r="E2767" s="40">
        <v>2852</v>
      </c>
      <c r="F2767" s="10" t="s">
        <v>70</v>
      </c>
      <c r="G2767" s="55" t="str">
        <f>$G$15</f>
        <v>TOTAL</v>
      </c>
      <c r="H2767" s="4">
        <f t="shared" ca="1" si="1400"/>
        <v>2851.9999999999991</v>
      </c>
      <c r="I2767" s="5">
        <f ca="1">VLOOKUP(CONCATENATE($F2767," ",$G2767),AllocFactorMatrix,(I$4+1),FALSE)*$E2767</f>
        <v>1691.5028258940026</v>
      </c>
      <c r="J2767" s="5">
        <f ca="1">VLOOKUP(CONCATENATE($F2767," ",$G2767),AllocFactorMatrix,(J$4+1),FALSE)*$E2767</f>
        <v>104.27562692474822</v>
      </c>
      <c r="K2767" s="5">
        <f ca="1">VLOOKUP(CONCATENATE($F2767," ",$G2767),AllocFactorMatrix,(K$4+1),FALSE)*$E2767</f>
        <v>253.58195836981446</v>
      </c>
      <c r="L2767" s="5">
        <f ca="1">VLOOKUP(CONCATENATE($F2767," ",$G2767),AllocFactorMatrix,(L$4+1),FALSE)*$E2767</f>
        <v>7.5229820005701349</v>
      </c>
      <c r="M2767" s="5">
        <f ca="1">VLOOKUP(CONCATENATE($F2767," ",$G2767),AllocFactorMatrix,(M$4+1),FALSE)*$E2767</f>
        <v>0.67527604186453716</v>
      </c>
      <c r="N2767" s="5">
        <f t="shared" ca="1" si="1401"/>
        <v>261.78021641224916</v>
      </c>
      <c r="O2767" s="5">
        <f ca="1">VLOOKUP(CONCATENATE($F2767," ",$G2767),AllocFactorMatrix,(O$4+1),FALSE)*$E2767</f>
        <v>187.35870430023101</v>
      </c>
      <c r="P2767" s="5">
        <f ca="1">VLOOKUP(CONCATENATE($F2767," ",$G2767),AllocFactorMatrix,(P$4+1),FALSE)*$E2767</f>
        <v>30.989524042828982</v>
      </c>
      <c r="Q2767" s="5">
        <f ca="1">VLOOKUP(CONCATENATE($F2767," ",$G2767),AllocFactorMatrix,(Q$4+1),FALSE)*$E2767</f>
        <v>8.8393773635218231</v>
      </c>
      <c r="R2767" s="5">
        <f ca="1">VLOOKUP(CONCATENATE($F2767," ",$G2767),AllocFactorMatrix,(R$4+1),FALSE)*$E2767</f>
        <v>0.37147069033425784</v>
      </c>
      <c r="S2767" s="5">
        <f t="shared" ca="1" si="1403"/>
        <v>227.55907639691608</v>
      </c>
      <c r="T2767" s="5">
        <f ca="1">VLOOKUP(CONCATENATE($F2767," ",$G2767),AllocFactorMatrix,(T$4+1),FALSE)*$E2767</f>
        <v>6.2091561163252331</v>
      </c>
      <c r="U2767" s="5">
        <f ca="1">VLOOKUP(CONCATENATE($F2767," ",$G2767),AllocFactorMatrix,(U$4+1),FALSE)*$E2767</f>
        <v>92.712823308636317</v>
      </c>
      <c r="V2767" s="5">
        <f ca="1">VLOOKUP(CONCATENATE($F2767," ",$G2767),AllocFactorMatrix,(V$4+1),FALSE)*$E2767</f>
        <v>327.96035161026617</v>
      </c>
      <c r="W2767" s="5">
        <f ca="1">VLOOKUP(CONCATENATE($F2767," ",$G2767),AllocFactorMatrix,(W$4+1),FALSE)*$E2767</f>
        <v>48.875756069233105</v>
      </c>
      <c r="X2767" s="5">
        <f t="shared" ca="1" si="1404"/>
        <v>475.7580871044608</v>
      </c>
      <c r="Y2767" s="5">
        <f ca="1">VLOOKUP(CONCATENATE($F2767," ",$G2767),AllocFactorMatrix,(Y$4+1),FALSE)*$E2767</f>
        <v>56.393668779919373</v>
      </c>
      <c r="Z2767" s="5">
        <f ca="1">VLOOKUP(CONCATENATE($F2767," ",$G2767),AllocFactorMatrix,(Z$4+1),FALSE)*$E2767</f>
        <v>0.92049602437206668</v>
      </c>
      <c r="AA2767" s="5">
        <f t="shared" ca="1" si="1402"/>
        <v>57.314164804291437</v>
      </c>
      <c r="AB2767" s="5">
        <f ca="1">VLOOKUP(CONCATENATE($F2767," ",$G2767),AllocFactorMatrix,(AB$4+1),FALSE)*$E2767</f>
        <v>0.7355059941673181</v>
      </c>
      <c r="AC2767" s="5">
        <f ca="1">VLOOKUP(CONCATENATE($F2767," ",$G2767),AllocFactorMatrix,(AC$4+1),FALSE)*$E2767</f>
        <v>26.344376035254996</v>
      </c>
      <c r="AD2767" s="5">
        <f ca="1">VLOOKUP(CONCATENATE($F2767," ",$G2767),AllocFactorMatrix,(AD$4+1),FALSE)*$E2767</f>
        <v>6.730120433909331</v>
      </c>
    </row>
    <row r="2768" spans="4:30" hidden="1" outlineLevel="1">
      <c r="D2768" s="7"/>
      <c r="E2768" s="51"/>
      <c r="F2768" s="52" t="str">
        <f>F2775</f>
        <v>LABOR_M</v>
      </c>
      <c r="G2768" s="55" t="str">
        <f>$G$8</f>
        <v>PRODUCTION</v>
      </c>
      <c r="H2768" s="4">
        <f t="shared" ref="H2768:H2775" ca="1" si="1405">SUBTOTAL(9,I2768:AD2768)</f>
        <v>29533.096394260108</v>
      </c>
      <c r="I2768" s="5">
        <f ca="1">VLOOKUP(CONCATENATE($F2768," ",$G2768),AllocFactorMatrix,(I$4+1),FALSE)*$E2775</f>
        <v>16396.966698613425</v>
      </c>
      <c r="J2768" s="5">
        <f ca="1">VLOOKUP(CONCATENATE($F2768," ",$G2768),AllocFactorMatrix,(J$4+1),FALSE)*$E2775</f>
        <v>754.50438826961715</v>
      </c>
      <c r="K2768" s="5">
        <f ca="1">VLOOKUP(CONCATENATE($F2768," ",$G2768),AllocFactorMatrix,(K$4+1),FALSE)*$E2775</f>
        <v>2485.5540943907208</v>
      </c>
      <c r="L2768" s="5">
        <f ca="1">VLOOKUP(CONCATENATE($F2768," ",$G2768),AllocFactorMatrix,(L$4+1),FALSE)*$E2775</f>
        <v>62.106061913764051</v>
      </c>
      <c r="M2768" s="5">
        <f ca="1">VLOOKUP(CONCATENATE($F2768," ",$G2768),AllocFactorMatrix,(M$4+1),FALSE)*$E2775</f>
        <v>7.9948973077385554</v>
      </c>
      <c r="N2768" s="5">
        <f t="shared" ref="N2768:N2775" ca="1" si="1406">SUBTOTAL(9,K2768:M2768)</f>
        <v>2555.6550536122236</v>
      </c>
      <c r="O2768" s="5">
        <f ca="1">VLOOKUP(CONCATENATE($F2768," ",$G2768),AllocFactorMatrix,(O$4+1),FALSE)*$E2775</f>
        <v>1890.7945958758232</v>
      </c>
      <c r="P2768" s="5">
        <f ca="1">VLOOKUP(CONCATENATE($F2768," ",$G2768),AllocFactorMatrix,(P$4+1),FALSE)*$E2775</f>
        <v>342.23741458237896</v>
      </c>
      <c r="Q2768" s="5">
        <f ca="1">VLOOKUP(CONCATENATE($F2768," ",$G2768),AllocFactorMatrix,(Q$4+1),FALSE)*$E2775</f>
        <v>132.37501571048884</v>
      </c>
      <c r="R2768" s="5">
        <f ca="1">VLOOKUP(CONCATENATE($F2768," ",$G2768),AllocFactorMatrix,(R$4+1),FALSE)*$E2775</f>
        <v>2.8522479536071161</v>
      </c>
      <c r="S2768" s="5">
        <f ca="1">SUBTOTAL(9,O2768:R2768)</f>
        <v>2368.2592741222984</v>
      </c>
      <c r="T2768" s="5">
        <f ca="1">VLOOKUP(CONCATENATE($F2768," ",$G2768),AllocFactorMatrix,(T$4+1),FALSE)*$E2775</f>
        <v>60.039631521077432</v>
      </c>
      <c r="U2768" s="5">
        <f ca="1">VLOOKUP(CONCATENATE($F2768," ",$G2768),AllocFactorMatrix,(U$4+1),FALSE)*$E2775</f>
        <v>955.93530591952833</v>
      </c>
      <c r="V2768" s="5">
        <f ca="1">VLOOKUP(CONCATENATE($F2768," ",$G2768),AllocFactorMatrix,(V$4+1),FALSE)*$E2775</f>
        <v>5184.2319753857073</v>
      </c>
      <c r="W2768" s="5">
        <f ca="1">VLOOKUP(CONCATENATE($F2768," ",$G2768),AllocFactorMatrix,(W$4+1),FALSE)*$E2775</f>
        <v>682.10317541125721</v>
      </c>
      <c r="X2768" s="5">
        <f ca="1">SUBTOTAL(9,T2768:W2768)</f>
        <v>6882.3100882375702</v>
      </c>
      <c r="Y2768" s="5">
        <f ca="1">VLOOKUP(CONCATENATE($F2768," ",$G2768),AllocFactorMatrix,(Y$4+1),FALSE)*$E2775</f>
        <v>557.27212973285964</v>
      </c>
      <c r="Z2768" s="5">
        <f ca="1">VLOOKUP(CONCATENATE($F2768," ",$G2768),AllocFactorMatrix,(Z$4+1),FALSE)*$E2775</f>
        <v>11.58383897581486</v>
      </c>
      <c r="AA2768" s="5">
        <f t="shared" ref="AA2768:AA2775" ca="1" si="1407">SUBTOTAL(9,Y2768:Z2768)</f>
        <v>568.85596870867448</v>
      </c>
      <c r="AB2768" s="5">
        <f ca="1">VLOOKUP(CONCATENATE($F2768," ",$G2768),AllocFactorMatrix,(AB$4+1),FALSE)*$E2775</f>
        <v>6.5449226963035674</v>
      </c>
      <c r="AC2768" s="5">
        <f ca="1">VLOOKUP(CONCATENATE($F2768," ",$G2768),AllocFactorMatrix,(AC$4+1),FALSE)*$E2775</f>
        <v>0</v>
      </c>
      <c r="AD2768" s="5">
        <f ca="1">VLOOKUP(CONCATENATE($F2768," ",$G2768),AllocFactorMatrix,(AD$4+1),FALSE)*$E2775</f>
        <v>0</v>
      </c>
    </row>
    <row r="2769" spans="4:30" hidden="1" outlineLevel="1">
      <c r="D2769" s="7"/>
      <c r="E2769" s="51"/>
      <c r="F2769" s="52" t="str">
        <f>F2775</f>
        <v>LABOR_M</v>
      </c>
      <c r="G2769" s="55" t="str">
        <f>$G$9</f>
        <v>BULKTRAN</v>
      </c>
      <c r="H2769" s="4">
        <f t="shared" ca="1" si="1405"/>
        <v>107.90856369395014</v>
      </c>
      <c r="I2769" s="5">
        <f ca="1">VLOOKUP(CONCATENATE($F2769," ",$G2769),AllocFactorMatrix,(I$4+1),FALSE)*$E2775</f>
        <v>53.153923000274858</v>
      </c>
      <c r="J2769" s="5">
        <f ca="1">VLOOKUP(CONCATENATE($F2769," ",$G2769),AllocFactorMatrix,(J$4+1),FALSE)*$E2775</f>
        <v>2.6275883447758646</v>
      </c>
      <c r="K2769" s="5">
        <f ca="1">VLOOKUP(CONCATENATE($F2769," ",$G2769),AllocFactorMatrix,(K$4+1),FALSE)*$E2775</f>
        <v>9.6247055177625747</v>
      </c>
      <c r="L2769" s="5">
        <f ca="1">VLOOKUP(CONCATENATE($F2769," ",$G2769),AllocFactorMatrix,(L$4+1),FALSE)*$E2775</f>
        <v>0.30295155816645952</v>
      </c>
      <c r="M2769" s="5">
        <f ca="1">VLOOKUP(CONCATENATE($F2769," ",$G2769),AllocFactorMatrix,(M$4+1),FALSE)*$E2775</f>
        <v>2.8409827730640415E-2</v>
      </c>
      <c r="N2769" s="5">
        <f t="shared" ca="1" si="1406"/>
        <v>9.9560669036596749</v>
      </c>
      <c r="O2769" s="5">
        <f ca="1">VLOOKUP(CONCATENATE($F2769," ",$G2769),AllocFactorMatrix,(O$4+1),FALSE)*$E2775</f>
        <v>7.3162734200334851</v>
      </c>
      <c r="P2769" s="5">
        <f ca="1">VLOOKUP(CONCATENATE($F2769," ",$G2769),AllocFactorMatrix,(P$4+1),FALSE)*$E2775</f>
        <v>1.3632348900827767</v>
      </c>
      <c r="Q2769" s="5">
        <f ca="1">VLOOKUP(CONCATENATE($F2769," ",$G2769),AllocFactorMatrix,(Q$4+1),FALSE)*$E2775</f>
        <v>0.61602046339409888</v>
      </c>
      <c r="R2769" s="5">
        <f ca="1">VLOOKUP(CONCATENATE($F2769," ",$G2769),AllocFactorMatrix,(R$4+1),FALSE)*$E2775</f>
        <v>2.7701751645629834E-2</v>
      </c>
      <c r="S2769" s="5">
        <f t="shared" ref="S2769:S2775" ca="1" si="1408">SUBTOTAL(9,O2769:R2769)</f>
        <v>9.3232305251559904</v>
      </c>
      <c r="T2769" s="5">
        <f ca="1">VLOOKUP(CONCATENATE($F2769," ",$G2769),AllocFactorMatrix,(T$4+1),FALSE)*$E2775</f>
        <v>0.25557617001652128</v>
      </c>
      <c r="U2769" s="5">
        <f ca="1">VLOOKUP(CONCATENATE($F2769," ",$G2769),AllocFactorMatrix,(U$4+1),FALSE)*$E2775</f>
        <v>4.1824604767815119</v>
      </c>
      <c r="V2769" s="5">
        <f ca="1">VLOOKUP(CONCATENATE($F2769," ",$G2769),AllocFactorMatrix,(V$4+1),FALSE)*$E2775</f>
        <v>22.104421140422346</v>
      </c>
      <c r="W2769" s="5">
        <f ca="1">VLOOKUP(CONCATENATE($F2769," ",$G2769),AllocFactorMatrix,(W$4+1),FALSE)*$E2775</f>
        <v>3.9916920934503199</v>
      </c>
      <c r="X2769" s="5">
        <f t="shared" ref="X2769:X2775" ca="1" si="1409">SUBTOTAL(9,T2769:W2769)</f>
        <v>30.534149880670697</v>
      </c>
      <c r="Y2769" s="5">
        <f ca="1">VLOOKUP(CONCATENATE($F2769," ",$G2769),AllocFactorMatrix,(Y$4+1),FALSE)*$E2775</f>
        <v>2.246815957825818</v>
      </c>
      <c r="Z2769" s="5">
        <f ca="1">VLOOKUP(CONCATENATE($F2769," ",$G2769),AllocFactorMatrix,(Z$4+1),FALSE)*$E2775</f>
        <v>3.763330845798793E-2</v>
      </c>
      <c r="AA2769" s="5">
        <f t="shared" ca="1" si="1407"/>
        <v>2.2844492662838061</v>
      </c>
      <c r="AB2769" s="5">
        <f ca="1">VLOOKUP(CONCATENATE($F2769," ",$G2769),AllocFactorMatrix,(AB$4+1),FALSE)*$E2775</f>
        <v>2.915577312925148E-2</v>
      </c>
      <c r="AC2769" s="5">
        <f ca="1">VLOOKUP(CONCATENATE($F2769," ",$G2769),AllocFactorMatrix,(AC$4+1),FALSE)*$E2775</f>
        <v>0</v>
      </c>
      <c r="AD2769" s="5">
        <f ca="1">VLOOKUP(CONCATENATE($F2769," ",$G2769),AllocFactorMatrix,(AD$4+1),FALSE)*$E2775</f>
        <v>0</v>
      </c>
    </row>
    <row r="2770" spans="4:30" hidden="1" outlineLevel="1">
      <c r="D2770" s="7"/>
      <c r="E2770" s="51"/>
      <c r="F2770" s="52" t="str">
        <f>F2775</f>
        <v>LABOR_M</v>
      </c>
      <c r="G2770" s="55" t="str">
        <f>$G$10</f>
        <v>SUBTRAN</v>
      </c>
      <c r="H2770" s="4">
        <f t="shared" ca="1" si="1405"/>
        <v>23.735408117627451</v>
      </c>
      <c r="I2770" s="5">
        <f ca="1">VLOOKUP(CONCATENATE($F2770," ",$G2770),AllocFactorMatrix,(I$4+1),FALSE)*$E2775</f>
        <v>11.555997205304246</v>
      </c>
      <c r="J2770" s="5">
        <f ca="1">VLOOKUP(CONCATENATE($F2770," ",$G2770),AllocFactorMatrix,(J$4+1),FALSE)*$E2775</f>
        <v>0.55770754216709084</v>
      </c>
      <c r="K2770" s="5">
        <f ca="1">VLOOKUP(CONCATENATE($F2770," ",$G2770),AllocFactorMatrix,(K$4+1),FALSE)*$E2775</f>
        <v>2.0289127690798829</v>
      </c>
      <c r="L2770" s="5">
        <f ca="1">VLOOKUP(CONCATENATE($F2770," ",$G2770),AllocFactorMatrix,(L$4+1),FALSE)*$E2775</f>
        <v>6.2671206477468724E-2</v>
      </c>
      <c r="M2770" s="5">
        <f ca="1">VLOOKUP(CONCATENATE($F2770," ",$G2770),AllocFactorMatrix,(M$4+1),FALSE)*$E2775</f>
        <v>7.805367319419442E-3</v>
      </c>
      <c r="N2770" s="5">
        <f t="shared" ca="1" si="1406"/>
        <v>2.0993893428767714</v>
      </c>
      <c r="O2770" s="5">
        <f ca="1">VLOOKUP(CONCATENATE($F2770," ",$G2770),AllocFactorMatrix,(O$4+1),FALSE)*$E2775</f>
        <v>1.5328753085712006</v>
      </c>
      <c r="P2770" s="5">
        <f ca="1">VLOOKUP(CONCATENATE($F2770," ",$G2770),AllocFactorMatrix,(P$4+1),FALSE)*$E2775</f>
        <v>0.28495973198523233</v>
      </c>
      <c r="Q2770" s="5">
        <f ca="1">VLOOKUP(CONCATENATE($F2770," ",$G2770),AllocFactorMatrix,(Q$4+1),FALSE)*$E2775</f>
        <v>0.16955443593634176</v>
      </c>
      <c r="R2770" s="5">
        <f ca="1">VLOOKUP(CONCATENATE($F2770," ",$G2770),AllocFactorMatrix,(R$4+1),FALSE)*$E2775</f>
        <v>0</v>
      </c>
      <c r="S2770" s="5">
        <f t="shared" ca="1" si="1408"/>
        <v>1.9873894764927746</v>
      </c>
      <c r="T2770" s="5">
        <f ca="1">VLOOKUP(CONCATENATE($F2770," ",$G2770),AllocFactorMatrix,(T$4+1),FALSE)*$E2775</f>
        <v>5.3525373747114434E-2</v>
      </c>
      <c r="U2770" s="5">
        <f ca="1">VLOOKUP(CONCATENATE($F2770," ",$G2770),AllocFactorMatrix,(U$4+1),FALSE)*$E2775</f>
        <v>0.8762409282666116</v>
      </c>
      <c r="V2770" s="5">
        <f ca="1">VLOOKUP(CONCATENATE($F2770," ",$G2770),AllocFactorMatrix,(V$4+1),FALSE)*$E2775</f>
        <v>6.1044928723040339</v>
      </c>
      <c r="W2770" s="5">
        <f ca="1">VLOOKUP(CONCATENATE($F2770," ",$G2770),AllocFactorMatrix,(W$4+1),FALSE)*$E2775</f>
        <v>0</v>
      </c>
      <c r="X2770" s="5">
        <f t="shared" ca="1" si="1409"/>
        <v>7.0342591743177598</v>
      </c>
      <c r="Y2770" s="5">
        <f ca="1">VLOOKUP(CONCATENATE($F2770," ",$G2770),AllocFactorMatrix,(Y$4+1),FALSE)*$E2775</f>
        <v>0.46135055838545413</v>
      </c>
      <c r="Z2770" s="5">
        <f ca="1">VLOOKUP(CONCATENATE($F2770," ",$G2770),AllocFactorMatrix,(Z$4+1),FALSE)*$E2775</f>
        <v>7.6907263422779188E-3</v>
      </c>
      <c r="AA2770" s="5">
        <f t="shared" ca="1" si="1407"/>
        <v>0.46904128472773204</v>
      </c>
      <c r="AB2770" s="5">
        <f ca="1">VLOOKUP(CONCATENATE($F2770," ",$G2770),AllocFactorMatrix,(AB$4+1),FALSE)*$E2775</f>
        <v>6.1607083480472334E-3</v>
      </c>
      <c r="AC2770" s="5">
        <f ca="1">VLOOKUP(CONCATENATE($F2770," ",$G2770),AllocFactorMatrix,(AC$4+1),FALSE)*$E2775</f>
        <v>2.0947725411395265E-2</v>
      </c>
      <c r="AD2770" s="5">
        <f ca="1">VLOOKUP(CONCATENATE($F2770," ",$G2770),AllocFactorMatrix,(AD$4+1),FALSE)*$E2775</f>
        <v>4.5156579816330675E-3</v>
      </c>
    </row>
    <row r="2771" spans="4:30" hidden="1" outlineLevel="1">
      <c r="D2771" s="7"/>
      <c r="E2771" s="51"/>
      <c r="F2771" s="52" t="str">
        <f>F2775</f>
        <v>LABOR_M</v>
      </c>
      <c r="G2771" s="55" t="str">
        <f>$G$11</f>
        <v>DISTPRI</v>
      </c>
      <c r="H2771" s="4">
        <f t="shared" ca="1" si="1405"/>
        <v>15207.239862024368</v>
      </c>
      <c r="I2771" s="5">
        <f ca="1">VLOOKUP(CONCATENATE($F2771," ",$G2771),AllocFactorMatrix,(I$4+1),FALSE)*$E2775</f>
        <v>10163.646996590871</v>
      </c>
      <c r="J2771" s="5">
        <f ca="1">VLOOKUP(CONCATENATE($F2771," ",$G2771),AllocFactorMatrix,(J$4+1),FALSE)*$E2775</f>
        <v>479.08778684337852</v>
      </c>
      <c r="K2771" s="5">
        <f ca="1">VLOOKUP(CONCATENATE($F2771," ",$G2771),AllocFactorMatrix,(K$4+1),FALSE)*$E2775</f>
        <v>1739.5971572561857</v>
      </c>
      <c r="L2771" s="5">
        <f ca="1">VLOOKUP(CONCATENATE($F2771," ",$G2771),AllocFactorMatrix,(L$4+1),FALSE)*$E2775</f>
        <v>53.76260403742792</v>
      </c>
      <c r="M2771" s="5">
        <f ca="1">VLOOKUP(CONCATENATE($F2771," ",$G2771),AllocFactorMatrix,(M$4+1),FALSE)*$E2775</f>
        <v>0</v>
      </c>
      <c r="N2771" s="5">
        <f t="shared" ca="1" si="1406"/>
        <v>1793.3597612936137</v>
      </c>
      <c r="O2771" s="5">
        <f ca="1">VLOOKUP(CONCATENATE($F2771," ",$G2771),AllocFactorMatrix,(O$4+1),FALSE)*$E2775</f>
        <v>1304.3938123572118</v>
      </c>
      <c r="P2771" s="5">
        <f ca="1">VLOOKUP(CONCATENATE($F2771," ",$G2771),AllocFactorMatrix,(P$4+1),FALSE)*$E2775</f>
        <v>242.94343532943054</v>
      </c>
      <c r="Q2771" s="5">
        <f ca="1">VLOOKUP(CONCATENATE($F2771," ",$G2771),AllocFactorMatrix,(Q$4+1),FALSE)*$E2775</f>
        <v>0</v>
      </c>
      <c r="R2771" s="5">
        <f ca="1">VLOOKUP(CONCATENATE($F2771," ",$G2771),AllocFactorMatrix,(R$4+1),FALSE)*$E2775</f>
        <v>0</v>
      </c>
      <c r="S2771" s="5">
        <f t="shared" ca="1" si="1408"/>
        <v>1547.3372476866423</v>
      </c>
      <c r="T2771" s="5">
        <f ca="1">VLOOKUP(CONCATENATE($F2771," ",$G2771),AllocFactorMatrix,(T$4+1),FALSE)*$E2775</f>
        <v>46.500835573732452</v>
      </c>
      <c r="U2771" s="5">
        <f ca="1">VLOOKUP(CONCATENATE($F2771," ",$G2771),AllocFactorMatrix,(U$4+1),FALSE)*$E2775</f>
        <v>749.95325356979356</v>
      </c>
      <c r="V2771" s="5">
        <f ca="1">VLOOKUP(CONCATENATE($F2771," ",$G2771),AllocFactorMatrix,(V$4+1),FALSE)*$E2775</f>
        <v>0</v>
      </c>
      <c r="W2771" s="5">
        <f ca="1">VLOOKUP(CONCATENATE($F2771," ",$G2771),AllocFactorMatrix,(W$4+1),FALSE)*$E2775</f>
        <v>0</v>
      </c>
      <c r="X2771" s="5">
        <f t="shared" ca="1" si="1409"/>
        <v>796.45408914352606</v>
      </c>
      <c r="Y2771" s="5">
        <f ca="1">VLOOKUP(CONCATENATE($F2771," ",$G2771),AllocFactorMatrix,(Y$4+1),FALSE)*$E2775</f>
        <v>393.33467864559191</v>
      </c>
      <c r="Z2771" s="5">
        <f ca="1">VLOOKUP(CONCATENATE($F2771," ",$G2771),AllocFactorMatrix,(Z$4+1),FALSE)*$E2775</f>
        <v>6.5623621534075705</v>
      </c>
      <c r="AA2771" s="5">
        <f t="shared" ca="1" si="1407"/>
        <v>399.89704079899946</v>
      </c>
      <c r="AB2771" s="5">
        <f ca="1">VLOOKUP(CONCATENATE($F2771," ",$G2771),AllocFactorMatrix,(AB$4+1),FALSE)*$E2775</f>
        <v>5.3166129192979863</v>
      </c>
      <c r="AC2771" s="5">
        <f ca="1">VLOOKUP(CONCATENATE($F2771," ",$G2771),AllocFactorMatrix,(AC$4+1),FALSE)*$E2775</f>
        <v>18.213977226748693</v>
      </c>
      <c r="AD2771" s="5">
        <f ca="1">VLOOKUP(CONCATENATE($F2771," ",$G2771),AllocFactorMatrix,(AD$4+1),FALSE)*$E2775</f>
        <v>3.9263495212949882</v>
      </c>
    </row>
    <row r="2772" spans="4:30" hidden="1" outlineLevel="1">
      <c r="D2772" s="7"/>
      <c r="E2772" s="51"/>
      <c r="F2772" s="52" t="str">
        <f>F2775</f>
        <v>LABOR_M</v>
      </c>
      <c r="G2772" s="55" t="str">
        <f>$G$12</f>
        <v>DISTSEC</v>
      </c>
      <c r="H2772" s="4">
        <f t="shared" ca="1" si="1405"/>
        <v>6276.2149340561245</v>
      </c>
      <c r="I2772" s="5">
        <f ca="1">VLOOKUP(CONCATENATE($F2772," ",$G2772),AllocFactorMatrix,(I$4+1),FALSE)*$E2775</f>
        <v>4692.7350167711957</v>
      </c>
      <c r="J2772" s="5">
        <f ca="1">VLOOKUP(CONCATENATE($F2772," ",$G2772),AllocFactorMatrix,(J$4+1),FALSE)*$E2775</f>
        <v>226.23825077715964</v>
      </c>
      <c r="K2772" s="5">
        <f ca="1">VLOOKUP(CONCATENATE($F2772," ",$G2772),AllocFactorMatrix,(K$4+1),FALSE)*$E2775</f>
        <v>682.65508454144788</v>
      </c>
      <c r="L2772" s="5">
        <f ca="1">VLOOKUP(CONCATENATE($F2772," ",$G2772),AllocFactorMatrix,(L$4+1),FALSE)*$E2775</f>
        <v>0</v>
      </c>
      <c r="M2772" s="5">
        <f ca="1">VLOOKUP(CONCATENATE($F2772," ",$G2772),AllocFactorMatrix,(M$4+1),FALSE)*$E2775</f>
        <v>0</v>
      </c>
      <c r="N2772" s="5">
        <f t="shared" ca="1" si="1406"/>
        <v>682.65508454144788</v>
      </c>
      <c r="O2772" s="5">
        <f ca="1">VLOOKUP(CONCATENATE($F2772," ",$G2772),AllocFactorMatrix,(O$4+1),FALSE)*$E2775</f>
        <v>434.99047692589681</v>
      </c>
      <c r="P2772" s="5">
        <f ca="1">VLOOKUP(CONCATENATE($F2772," ",$G2772),AllocFactorMatrix,(P$4+1),FALSE)*$E2775</f>
        <v>0</v>
      </c>
      <c r="Q2772" s="5">
        <f ca="1">VLOOKUP(CONCATENATE($F2772," ",$G2772),AllocFactorMatrix,(Q$4+1),FALSE)*$E2775</f>
        <v>0</v>
      </c>
      <c r="R2772" s="5">
        <f ca="1">VLOOKUP(CONCATENATE($F2772," ",$G2772),AllocFactorMatrix,(R$4+1),FALSE)*$E2775</f>
        <v>0</v>
      </c>
      <c r="S2772" s="5">
        <f t="shared" ca="1" si="1408"/>
        <v>434.99047692589681</v>
      </c>
      <c r="T2772" s="5">
        <f ca="1">VLOOKUP(CONCATENATE($F2772," ",$G2772),AllocFactorMatrix,(T$4+1),FALSE)*$E2775</f>
        <v>11.761229944165953</v>
      </c>
      <c r="U2772" s="5">
        <f ca="1">VLOOKUP(CONCATENATE($F2772," ",$G2772),AllocFactorMatrix,(U$4+1),FALSE)*$E2775</f>
        <v>0</v>
      </c>
      <c r="V2772" s="5">
        <f ca="1">VLOOKUP(CONCATENATE($F2772," ",$G2772),AllocFactorMatrix,(V$4+1),FALSE)*$E2775</f>
        <v>0</v>
      </c>
      <c r="W2772" s="5">
        <f ca="1">VLOOKUP(CONCATENATE($F2772," ",$G2772),AllocFactorMatrix,(W$4+1),FALSE)*$E2775</f>
        <v>0</v>
      </c>
      <c r="X2772" s="5">
        <f t="shared" ca="1" si="1409"/>
        <v>11.761229944165953</v>
      </c>
      <c r="Y2772" s="5">
        <f ca="1">VLOOKUP(CONCATENATE($F2772," ",$G2772),AllocFactorMatrix,(Y$4+1),FALSE)*$E2775</f>
        <v>160.44366787353505</v>
      </c>
      <c r="Z2772" s="5">
        <f ca="1">VLOOKUP(CONCATENATE($F2772," ",$G2772),AllocFactorMatrix,(Z$4+1),FALSE)*$E2775</f>
        <v>0</v>
      </c>
      <c r="AA2772" s="5">
        <f t="shared" ca="1" si="1407"/>
        <v>160.44366787353505</v>
      </c>
      <c r="AB2772" s="5">
        <f ca="1">VLOOKUP(CONCATENATE($F2772," ",$G2772),AllocFactorMatrix,(AB$4+1),FALSE)*$E2775</f>
        <v>1.6649291028038911</v>
      </c>
      <c r="AC2772" s="5">
        <f ca="1">VLOOKUP(CONCATENATE($F2772," ",$G2772),AllocFactorMatrix,(AC$4+1),FALSE)*$E2775</f>
        <v>56.530746613664441</v>
      </c>
      <c r="AD2772" s="5">
        <f ca="1">VLOOKUP(CONCATENATE($F2772," ",$G2772),AllocFactorMatrix,(AD$4+1),FALSE)*$E2775</f>
        <v>9.1955315062553407</v>
      </c>
    </row>
    <row r="2773" spans="4:30" hidden="1" outlineLevel="1">
      <c r="D2773" s="7"/>
      <c r="E2773" s="51"/>
      <c r="F2773" s="52" t="str">
        <f>F2775</f>
        <v>LABOR_M</v>
      </c>
      <c r="G2773" s="55" t="str">
        <f>$G$13</f>
        <v>ENERGY</v>
      </c>
      <c r="H2773" s="4">
        <f t="shared" ca="1" si="1405"/>
        <v>7774.722010188656</v>
      </c>
      <c r="I2773" s="5">
        <f ca="1">VLOOKUP(CONCATENATE($F2773," ",$G2773),AllocFactorMatrix,(I$4+1),FALSE)*$E2775</f>
        <v>2917.2863056640867</v>
      </c>
      <c r="J2773" s="5">
        <f ca="1">VLOOKUP(CONCATENATE($F2773," ",$G2773),AllocFactorMatrix,(J$4+1),FALSE)*$E2775</f>
        <v>189.05900351230935</v>
      </c>
      <c r="K2773" s="5">
        <f ca="1">VLOOKUP(CONCATENATE($F2773," ",$G2773),AllocFactorMatrix,(K$4+1),FALSE)*$E2775</f>
        <v>634.31345148514993</v>
      </c>
      <c r="L2773" s="5">
        <f ca="1">VLOOKUP(CONCATENATE($F2773," ",$G2773),AllocFactorMatrix,(L$4+1),FALSE)*$E2775</f>
        <v>20.159921527786899</v>
      </c>
      <c r="M2773" s="5">
        <f ca="1">VLOOKUP(CONCATENATE($F2773," ",$G2773),AllocFactorMatrix,(M$4+1),FALSE)*$E2775</f>
        <v>1.8585090911463575</v>
      </c>
      <c r="N2773" s="5">
        <f t="shared" ca="1" si="1406"/>
        <v>656.33188210408321</v>
      </c>
      <c r="O2773" s="5">
        <f ca="1">VLOOKUP(CONCATENATE($F2773," ",$G2773),AllocFactorMatrix,(O$4+1),FALSE)*$E2775</f>
        <v>578.31242445877103</v>
      </c>
      <c r="P2773" s="5">
        <f ca="1">VLOOKUP(CONCATENATE($F2773," ",$G2773),AllocFactorMatrix,(P$4+1),FALSE)*$E2775</f>
        <v>107.20799580024448</v>
      </c>
      <c r="Q2773" s="5">
        <f ca="1">VLOOKUP(CONCATENATE($F2773," ",$G2773),AllocFactorMatrix,(Q$4+1),FALSE)*$E2775</f>
        <v>48.712569203609775</v>
      </c>
      <c r="R2773" s="5">
        <f ca="1">VLOOKUP(CONCATENATE($F2773," ",$G2773),AllocFactorMatrix,(R$4+1),FALSE)*$E2775</f>
        <v>2.2570549131092785</v>
      </c>
      <c r="S2773" s="5">
        <f t="shared" ca="1" si="1408"/>
        <v>736.49004437573456</v>
      </c>
      <c r="T2773" s="5">
        <f ca="1">VLOOKUP(CONCATENATE($F2773," ",$G2773),AllocFactorMatrix,(T$4+1),FALSE)*$E2775</f>
        <v>22.162028005111235</v>
      </c>
      <c r="U2773" s="5">
        <f ca="1">VLOOKUP(CONCATENATE($F2773," ",$G2773),AllocFactorMatrix,(U$4+1),FALSE)*$E2775</f>
        <v>389.13201128741798</v>
      </c>
      <c r="V2773" s="5">
        <f ca="1">VLOOKUP(CONCATENATE($F2773," ",$G2773),AllocFactorMatrix,(V$4+1),FALSE)*$E2775</f>
        <v>2209.3300007033426</v>
      </c>
      <c r="W2773" s="5">
        <f ca="1">VLOOKUP(CONCATENATE($F2773," ",$G2773),AllocFactorMatrix,(W$4+1),FALSE)*$E2775</f>
        <v>419.16160975693396</v>
      </c>
      <c r="X2773" s="5">
        <f t="shared" ca="1" si="1409"/>
        <v>3039.785649752806</v>
      </c>
      <c r="Y2773" s="5">
        <f ca="1">VLOOKUP(CONCATENATE($F2773," ",$G2773),AllocFactorMatrix,(Y$4+1),FALSE)*$E2775</f>
        <v>156.68226812885712</v>
      </c>
      <c r="Z2773" s="5">
        <f ca="1">VLOOKUP(CONCATENATE($F2773," ",$G2773),AllocFactorMatrix,(Z$4+1),FALSE)*$E2775</f>
        <v>2.5505375493982503</v>
      </c>
      <c r="AA2773" s="5">
        <f t="shared" ca="1" si="1407"/>
        <v>159.23280567825537</v>
      </c>
      <c r="AB2773" s="5">
        <f ca="1">VLOOKUP(CONCATENATE($F2773," ",$G2773),AllocFactorMatrix,(AB$4+1),FALSE)*$E2775</f>
        <v>2.8449194701305331</v>
      </c>
      <c r="AC2773" s="5">
        <f ca="1">VLOOKUP(CONCATENATE($F2773," ",$G2773),AllocFactorMatrix,(AC$4+1),FALSE)*$E2775</f>
        <v>61.517573963229154</v>
      </c>
      <c r="AD2773" s="5">
        <f ca="1">VLOOKUP(CONCATENATE($F2773," ",$G2773),AllocFactorMatrix,(AD$4+1),FALSE)*$E2775</f>
        <v>12.173825668021186</v>
      </c>
    </row>
    <row r="2774" spans="4:30" hidden="1" outlineLevel="1">
      <c r="D2774" s="7"/>
      <c r="E2774" s="51"/>
      <c r="F2774" s="52" t="str">
        <f>F2775</f>
        <v>LABOR_M</v>
      </c>
      <c r="G2774" s="55" t="str">
        <f>$G$14</f>
        <v>CUSTOMER</v>
      </c>
      <c r="H2774" s="4">
        <f t="shared" ca="1" si="1405"/>
        <v>5860.082827659151</v>
      </c>
      <c r="I2774" s="5">
        <f ca="1">VLOOKUP(CONCATENATE($F2774," ",$G2774),AllocFactorMatrix,(I$4+1),FALSE)*$E2775</f>
        <v>4187.0349954967633</v>
      </c>
      <c r="J2774" s="5">
        <f ca="1">VLOOKUP(CONCATENATE($F2774," ",$G2774),AllocFactorMatrix,(J$4+1),FALSE)*$E2775</f>
        <v>716.53955909557317</v>
      </c>
      <c r="K2774" s="5">
        <f ca="1">VLOOKUP(CONCATENATE($F2774," ",$G2774),AllocFactorMatrix,(K$4+1),FALSE)*$E2775</f>
        <v>206.32477393856226</v>
      </c>
      <c r="L2774" s="5">
        <f ca="1">VLOOKUP(CONCATENATE($F2774," ",$G2774),AllocFactorMatrix,(L$4+1),FALSE)*$E2775</f>
        <v>34.489851096817262</v>
      </c>
      <c r="M2774" s="5">
        <f ca="1">VLOOKUP(CONCATENATE($F2774," ",$G2774),AllocFactorMatrix,(M$4+1),FALSE)*$E2775</f>
        <v>5.4492310779129625</v>
      </c>
      <c r="N2774" s="5">
        <f t="shared" ca="1" si="1406"/>
        <v>246.26385611329249</v>
      </c>
      <c r="O2774" s="5">
        <f ca="1">VLOOKUP(CONCATENATE($F2774," ",$G2774),AllocFactorMatrix,(O$4+1),FALSE)*$E2775</f>
        <v>38.500684950279386</v>
      </c>
      <c r="P2774" s="5">
        <f ca="1">VLOOKUP(CONCATENATE($F2774," ",$G2774),AllocFactorMatrix,(P$4+1),FALSE)*$E2775</f>
        <v>9.8880424381746046</v>
      </c>
      <c r="Q2774" s="5">
        <f ca="1">VLOOKUP(CONCATENATE($F2774," ",$G2774),AllocFactorMatrix,(Q$4+1),FALSE)*$E2775</f>
        <v>18.912739114002324</v>
      </c>
      <c r="R2774" s="5">
        <f ca="1">VLOOKUP(CONCATENATE($F2774," ",$G2774),AllocFactorMatrix,(R$4+1),FALSE)*$E2775</f>
        <v>3.300928667726414</v>
      </c>
      <c r="S2774" s="5">
        <f t="shared" ca="1" si="1408"/>
        <v>70.602395170182717</v>
      </c>
      <c r="T2774" s="5">
        <f ca="1">VLOOKUP(CONCATENATE($F2774," ",$G2774),AllocFactorMatrix,(T$4+1),FALSE)*$E2775</f>
        <v>0.26776271225364456</v>
      </c>
      <c r="U2774" s="5">
        <f ca="1">VLOOKUP(CONCATENATE($F2774," ",$G2774),AllocFactorMatrix,(U$4+1),FALSE)*$E2775</f>
        <v>5.8866578334247093</v>
      </c>
      <c r="V2774" s="5">
        <f ca="1">VLOOKUP(CONCATENATE($F2774," ",$G2774),AllocFactorMatrix,(V$4+1),FALSE)*$E2775</f>
        <v>27.827797965499794</v>
      </c>
      <c r="W2774" s="5">
        <f ca="1">VLOOKUP(CONCATENATE($F2774," ",$G2774),AllocFactorMatrix,(W$4+1),FALSE)*$E2775</f>
        <v>4.953237125850892</v>
      </c>
      <c r="X2774" s="5">
        <f t="shared" ca="1" si="1409"/>
        <v>38.935455637029037</v>
      </c>
      <c r="Y2774" s="5">
        <f ca="1">VLOOKUP(CONCATENATE($F2774," ",$G2774),AllocFactorMatrix,(Y$4+1),FALSE)*$E2775</f>
        <v>10.537716231106595</v>
      </c>
      <c r="Z2774" s="5">
        <f ca="1">VLOOKUP(CONCATENATE($F2774," ",$G2774),AllocFactorMatrix,(Z$4+1),FALSE)*$E2775</f>
        <v>0.1669463843685329</v>
      </c>
      <c r="AA2774" s="5">
        <f t="shared" ca="1" si="1407"/>
        <v>10.704662615475128</v>
      </c>
      <c r="AB2774" s="5">
        <f ca="1">VLOOKUP(CONCATENATE($F2774," ",$G2774),AllocFactorMatrix,(AB$4+1),FALSE)*$E2775</f>
        <v>0.30027156706293961</v>
      </c>
      <c r="AC2774" s="5">
        <f ca="1">VLOOKUP(CONCATENATE($F2774," ",$G2774),AllocFactorMatrix,(AC$4+1),FALSE)*$E2775</f>
        <v>462.12759342323392</v>
      </c>
      <c r="AD2774" s="5">
        <f ca="1">VLOOKUP(CONCATENATE($F2774," ",$G2774),AllocFactorMatrix,(AD$4+1),FALSE)*$E2775</f>
        <v>127.57403854053808</v>
      </c>
    </row>
    <row r="2775" spans="4:30" collapsed="1">
      <c r="D2775" s="7" t="s">
        <v>272</v>
      </c>
      <c r="E2775" s="40">
        <v>64783</v>
      </c>
      <c r="F2775" s="10" t="s">
        <v>70</v>
      </c>
      <c r="G2775" s="55" t="str">
        <f>$G$15</f>
        <v>TOTAL</v>
      </c>
      <c r="H2775" s="4">
        <f t="shared" ca="1" si="1405"/>
        <v>64783</v>
      </c>
      <c r="I2775" s="5">
        <f ca="1">VLOOKUP(CONCATENATE($F2775," ",$G2775),AllocFactorMatrix,(I$4+1),FALSE)*$E2775</f>
        <v>38422.379933341923</v>
      </c>
      <c r="J2775" s="5">
        <f ca="1">VLOOKUP(CONCATENATE($F2775," ",$G2775),AllocFactorMatrix,(J$4+1),FALSE)*$E2775</f>
        <v>2368.6142843849807</v>
      </c>
      <c r="K2775" s="5">
        <f ca="1">VLOOKUP(CONCATENATE($F2775," ",$G2775),AllocFactorMatrix,(K$4+1),FALSE)*$E2775</f>
        <v>5760.0981798989096</v>
      </c>
      <c r="L2775" s="5">
        <f ca="1">VLOOKUP(CONCATENATE($F2775," ",$G2775),AllocFactorMatrix,(L$4+1),FALSE)*$E2775</f>
        <v>170.88406134044007</v>
      </c>
      <c r="M2775" s="5">
        <f ca="1">VLOOKUP(CONCATENATE($F2775," ",$G2775),AllocFactorMatrix,(M$4+1),FALSE)*$E2775</f>
        <v>15.338852671847935</v>
      </c>
      <c r="N2775" s="5">
        <f t="shared" ca="1" si="1406"/>
        <v>5946.3210939111977</v>
      </c>
      <c r="O2775" s="5">
        <f ca="1">VLOOKUP(CONCATENATE($F2775," ",$G2775),AllocFactorMatrix,(O$4+1),FALSE)*$E2775</f>
        <v>4255.8411432965868</v>
      </c>
      <c r="P2775" s="5">
        <f ca="1">VLOOKUP(CONCATENATE($F2775," ",$G2775),AllocFactorMatrix,(P$4+1),FALSE)*$E2775</f>
        <v>703.92508277229661</v>
      </c>
      <c r="Q2775" s="5">
        <f ca="1">VLOOKUP(CONCATENATE($F2775," ",$G2775),AllocFactorMatrix,(Q$4+1),FALSE)*$E2775</f>
        <v>200.78589892743136</v>
      </c>
      <c r="R2775" s="5">
        <f ca="1">VLOOKUP(CONCATENATE($F2775," ",$G2775),AllocFactorMatrix,(R$4+1),FALSE)*$E2775</f>
        <v>8.4379332860884393</v>
      </c>
      <c r="S2775" s="5">
        <f t="shared" ca="1" si="1408"/>
        <v>5168.9900582824021</v>
      </c>
      <c r="T2775" s="5">
        <f ca="1">VLOOKUP(CONCATENATE($F2775," ",$G2775),AllocFactorMatrix,(T$4+1),FALSE)*$E2775</f>
        <v>141.04058930010433</v>
      </c>
      <c r="U2775" s="5">
        <f ca="1">VLOOKUP(CONCATENATE($F2775," ",$G2775),AllocFactorMatrix,(U$4+1),FALSE)*$E2775</f>
        <v>2105.9659300152125</v>
      </c>
      <c r="V2775" s="5">
        <f ca="1">VLOOKUP(CONCATENATE($F2775," ",$G2775),AllocFactorMatrix,(V$4+1),FALSE)*$E2775</f>
        <v>7449.5986880672763</v>
      </c>
      <c r="W2775" s="5">
        <f ca="1">VLOOKUP(CONCATENATE($F2775," ",$G2775),AllocFactorMatrix,(W$4+1),FALSE)*$E2775</f>
        <v>1110.2097143874923</v>
      </c>
      <c r="X2775" s="5">
        <f t="shared" ca="1" si="1409"/>
        <v>10806.814921770085</v>
      </c>
      <c r="Y2775" s="5">
        <f ca="1">VLOOKUP(CONCATENATE($F2775," ",$G2775),AllocFactorMatrix,(Y$4+1),FALSE)*$E2775</f>
        <v>1280.9786271281616</v>
      </c>
      <c r="Z2775" s="5">
        <f ca="1">VLOOKUP(CONCATENATE($F2775," ",$G2775),AllocFactorMatrix,(Z$4+1),FALSE)*$E2775</f>
        <v>20.909009097789479</v>
      </c>
      <c r="AA2775" s="5">
        <f t="shared" ca="1" si="1407"/>
        <v>1301.8876362259512</v>
      </c>
      <c r="AB2775" s="5">
        <f ca="1">VLOOKUP(CONCATENATE($F2775," ",$G2775),AllocFactorMatrix,(AB$4+1),FALSE)*$E2775</f>
        <v>16.706972237076215</v>
      </c>
      <c r="AC2775" s="5">
        <f ca="1">VLOOKUP(CONCATENATE($F2775," ",$G2775),AllocFactorMatrix,(AC$4+1),FALSE)*$E2775</f>
        <v>598.41083895228758</v>
      </c>
      <c r="AD2775" s="5">
        <f ca="1">VLOOKUP(CONCATENATE($F2775," ",$G2775),AllocFactorMatrix,(AD$4+1),FALSE)*$E2775</f>
        <v>152.87426089409121</v>
      </c>
    </row>
    <row r="2776" spans="4:30" hidden="1" outlineLevel="1">
      <c r="D2776" s="7"/>
      <c r="E2776" s="51"/>
      <c r="F2776" s="52" t="str">
        <f>F2783</f>
        <v>CUST_TOTAL</v>
      </c>
      <c r="G2776" s="55" t="str">
        <f>$G$8</f>
        <v>PRODUCTION</v>
      </c>
      <c r="H2776" s="4">
        <f t="shared" ref="H2776:H2831" si="1410">SUBTOTAL(9,I2776:AD2776)</f>
        <v>0</v>
      </c>
      <c r="I2776" s="5">
        <f>VLOOKUP(CONCATENATE($F2776," ",$G2776),AllocFactorMatrix,(I$4+1),FALSE)*$E2783</f>
        <v>0</v>
      </c>
      <c r="J2776" s="5">
        <f>VLOOKUP(CONCATENATE($F2776," ",$G2776),AllocFactorMatrix,(J$4+1),FALSE)*$E2783</f>
        <v>0</v>
      </c>
      <c r="K2776" s="5">
        <f>VLOOKUP(CONCATENATE($F2776," ",$G2776),AllocFactorMatrix,(K$4+1),FALSE)*$E2783</f>
        <v>0</v>
      </c>
      <c r="L2776" s="5">
        <f>VLOOKUP(CONCATENATE($F2776," ",$G2776),AllocFactorMatrix,(L$4+1),FALSE)*$E2783</f>
        <v>0</v>
      </c>
      <c r="M2776" s="5">
        <f>VLOOKUP(CONCATENATE($F2776," ",$G2776),AllocFactorMatrix,(M$4+1),FALSE)*$E2783</f>
        <v>0</v>
      </c>
      <c r="N2776" s="5">
        <f t="shared" ref="N2776:N2831" si="1411">SUBTOTAL(9,K2776:M2776)</f>
        <v>0</v>
      </c>
      <c r="O2776" s="5">
        <f>VLOOKUP(CONCATENATE($F2776," ",$G2776),AllocFactorMatrix,(O$4+1),FALSE)*$E2783</f>
        <v>0</v>
      </c>
      <c r="P2776" s="5">
        <f>VLOOKUP(CONCATENATE($F2776," ",$G2776),AllocFactorMatrix,(P$4+1),FALSE)*$E2783</f>
        <v>0</v>
      </c>
      <c r="Q2776" s="5">
        <f>VLOOKUP(CONCATENATE($F2776," ",$G2776),AllocFactorMatrix,(Q$4+1),FALSE)*$E2783</f>
        <v>0</v>
      </c>
      <c r="R2776" s="5">
        <f>VLOOKUP(CONCATENATE($F2776," ",$G2776),AllocFactorMatrix,(R$4+1),FALSE)*$E2783</f>
        <v>0</v>
      </c>
      <c r="S2776" s="5">
        <f>SUBTOTAL(9,O2776:R2776)</f>
        <v>0</v>
      </c>
      <c r="T2776" s="5">
        <f>VLOOKUP(CONCATENATE($F2776," ",$G2776),AllocFactorMatrix,(T$4+1),FALSE)*$E2783</f>
        <v>0</v>
      </c>
      <c r="U2776" s="5">
        <f>VLOOKUP(CONCATENATE($F2776," ",$G2776),AllocFactorMatrix,(U$4+1),FALSE)*$E2783</f>
        <v>0</v>
      </c>
      <c r="V2776" s="5">
        <f>VLOOKUP(CONCATENATE($F2776," ",$G2776),AllocFactorMatrix,(V$4+1),FALSE)*$E2783</f>
        <v>0</v>
      </c>
      <c r="W2776" s="5">
        <f>VLOOKUP(CONCATENATE($F2776," ",$G2776),AllocFactorMatrix,(W$4+1),FALSE)*$E2783</f>
        <v>0</v>
      </c>
      <c r="X2776" s="5">
        <f>SUBTOTAL(9,T2776:W2776)</f>
        <v>0</v>
      </c>
      <c r="Y2776" s="5">
        <f>VLOOKUP(CONCATENATE($F2776," ",$G2776),AllocFactorMatrix,(Y$4+1),FALSE)*$E2783</f>
        <v>0</v>
      </c>
      <c r="Z2776" s="5">
        <f>VLOOKUP(CONCATENATE($F2776," ",$G2776),AllocFactorMatrix,(Z$4+1),FALSE)*$E2783</f>
        <v>0</v>
      </c>
      <c r="AA2776" s="5">
        <f t="shared" ref="AA2776:AA2831" si="1412">SUBTOTAL(9,Y2776:Z2776)</f>
        <v>0</v>
      </c>
      <c r="AB2776" s="5">
        <f>VLOOKUP(CONCATENATE($F2776," ",$G2776),AllocFactorMatrix,(AB$4+1),FALSE)*$E2783</f>
        <v>0</v>
      </c>
      <c r="AC2776" s="5">
        <f>VLOOKUP(CONCATENATE($F2776," ",$G2776),AllocFactorMatrix,(AC$4+1),FALSE)*$E2783</f>
        <v>0</v>
      </c>
      <c r="AD2776" s="5">
        <f>VLOOKUP(CONCATENATE($F2776," ",$G2776),AllocFactorMatrix,(AD$4+1),FALSE)*$E2783</f>
        <v>0</v>
      </c>
    </row>
    <row r="2777" spans="4:30" hidden="1" outlineLevel="1">
      <c r="D2777" s="7"/>
      <c r="E2777" s="51"/>
      <c r="F2777" s="52" t="str">
        <f>F2783</f>
        <v>CUST_TOTAL</v>
      </c>
      <c r="G2777" s="55" t="str">
        <f>$G$9</f>
        <v>BULKTRAN</v>
      </c>
      <c r="H2777" s="4">
        <f t="shared" si="1410"/>
        <v>0</v>
      </c>
      <c r="I2777" s="5">
        <f>VLOOKUP(CONCATENATE($F2777," ",$G2777),AllocFactorMatrix,(I$4+1),FALSE)*$E2783</f>
        <v>0</v>
      </c>
      <c r="J2777" s="5">
        <f>VLOOKUP(CONCATENATE($F2777," ",$G2777),AllocFactorMatrix,(J$4+1),FALSE)*$E2783</f>
        <v>0</v>
      </c>
      <c r="K2777" s="5">
        <f>VLOOKUP(CONCATENATE($F2777," ",$G2777),AllocFactorMatrix,(K$4+1),FALSE)*$E2783</f>
        <v>0</v>
      </c>
      <c r="L2777" s="5">
        <f>VLOOKUP(CONCATENATE($F2777," ",$G2777),AllocFactorMatrix,(L$4+1),FALSE)*$E2783</f>
        <v>0</v>
      </c>
      <c r="M2777" s="5">
        <f>VLOOKUP(CONCATENATE($F2777," ",$G2777),AllocFactorMatrix,(M$4+1),FALSE)*$E2783</f>
        <v>0</v>
      </c>
      <c r="N2777" s="5">
        <f t="shared" si="1411"/>
        <v>0</v>
      </c>
      <c r="O2777" s="5">
        <f>VLOOKUP(CONCATENATE($F2777," ",$G2777),AllocFactorMatrix,(O$4+1),FALSE)*$E2783</f>
        <v>0</v>
      </c>
      <c r="P2777" s="5">
        <f>VLOOKUP(CONCATENATE($F2777," ",$G2777),AllocFactorMatrix,(P$4+1),FALSE)*$E2783</f>
        <v>0</v>
      </c>
      <c r="Q2777" s="5">
        <f>VLOOKUP(CONCATENATE($F2777," ",$G2777),AllocFactorMatrix,(Q$4+1),FALSE)*$E2783</f>
        <v>0</v>
      </c>
      <c r="R2777" s="5">
        <f>VLOOKUP(CONCATENATE($F2777," ",$G2777),AllocFactorMatrix,(R$4+1),FALSE)*$E2783</f>
        <v>0</v>
      </c>
      <c r="S2777" s="5">
        <f t="shared" ref="S2777:S2783" si="1413">SUBTOTAL(9,O2777:R2777)</f>
        <v>0</v>
      </c>
      <c r="T2777" s="5">
        <f>VLOOKUP(CONCATENATE($F2777," ",$G2777),AllocFactorMatrix,(T$4+1),FALSE)*$E2783</f>
        <v>0</v>
      </c>
      <c r="U2777" s="5">
        <f>VLOOKUP(CONCATENATE($F2777," ",$G2777),AllocFactorMatrix,(U$4+1),FALSE)*$E2783</f>
        <v>0</v>
      </c>
      <c r="V2777" s="5">
        <f>VLOOKUP(CONCATENATE($F2777," ",$G2777),AllocFactorMatrix,(V$4+1),FALSE)*$E2783</f>
        <v>0</v>
      </c>
      <c r="W2777" s="5">
        <f>VLOOKUP(CONCATENATE($F2777," ",$G2777),AllocFactorMatrix,(W$4+1),FALSE)*$E2783</f>
        <v>0</v>
      </c>
      <c r="X2777" s="5">
        <f t="shared" ref="X2777:X2783" si="1414">SUBTOTAL(9,T2777:W2777)</f>
        <v>0</v>
      </c>
      <c r="Y2777" s="5">
        <f>VLOOKUP(CONCATENATE($F2777," ",$G2777),AllocFactorMatrix,(Y$4+1),FALSE)*$E2783</f>
        <v>0</v>
      </c>
      <c r="Z2777" s="5">
        <f>VLOOKUP(CONCATENATE($F2777," ",$G2777),AllocFactorMatrix,(Z$4+1),FALSE)*$E2783</f>
        <v>0</v>
      </c>
      <c r="AA2777" s="5">
        <f t="shared" si="1412"/>
        <v>0</v>
      </c>
      <c r="AB2777" s="5">
        <f>VLOOKUP(CONCATENATE($F2777," ",$G2777),AllocFactorMatrix,(AB$4+1),FALSE)*$E2783</f>
        <v>0</v>
      </c>
      <c r="AC2777" s="5">
        <f>VLOOKUP(CONCATENATE($F2777," ",$G2777),AllocFactorMatrix,(AC$4+1),FALSE)*$E2783</f>
        <v>0</v>
      </c>
      <c r="AD2777" s="5">
        <f>VLOOKUP(CONCATENATE($F2777," ",$G2777),AllocFactorMatrix,(AD$4+1),FALSE)*$E2783</f>
        <v>0</v>
      </c>
    </row>
    <row r="2778" spans="4:30" hidden="1" outlineLevel="1">
      <c r="D2778" s="7"/>
      <c r="E2778" s="51"/>
      <c r="F2778" s="52" t="str">
        <f>F2783</f>
        <v>CUST_TOTAL</v>
      </c>
      <c r="G2778" s="55" t="str">
        <f>$G$10</f>
        <v>SUBTRAN</v>
      </c>
      <c r="H2778" s="4">
        <f t="shared" si="1410"/>
        <v>0</v>
      </c>
      <c r="I2778" s="5">
        <f>VLOOKUP(CONCATENATE($F2778," ",$G2778),AllocFactorMatrix,(I$4+1),FALSE)*$E2783</f>
        <v>0</v>
      </c>
      <c r="J2778" s="5">
        <f>VLOOKUP(CONCATENATE($F2778," ",$G2778),AllocFactorMatrix,(J$4+1),FALSE)*$E2783</f>
        <v>0</v>
      </c>
      <c r="K2778" s="5">
        <f>VLOOKUP(CONCATENATE($F2778," ",$G2778),AllocFactorMatrix,(K$4+1),FALSE)*$E2783</f>
        <v>0</v>
      </c>
      <c r="L2778" s="5">
        <f>VLOOKUP(CONCATENATE($F2778," ",$G2778),AllocFactorMatrix,(L$4+1),FALSE)*$E2783</f>
        <v>0</v>
      </c>
      <c r="M2778" s="5">
        <f>VLOOKUP(CONCATENATE($F2778," ",$G2778),AllocFactorMatrix,(M$4+1),FALSE)*$E2783</f>
        <v>0</v>
      </c>
      <c r="N2778" s="5">
        <f t="shared" si="1411"/>
        <v>0</v>
      </c>
      <c r="O2778" s="5">
        <f>VLOOKUP(CONCATENATE($F2778," ",$G2778),AllocFactorMatrix,(O$4+1),FALSE)*$E2783</f>
        <v>0</v>
      </c>
      <c r="P2778" s="5">
        <f>VLOOKUP(CONCATENATE($F2778," ",$G2778),AllocFactorMatrix,(P$4+1),FALSE)*$E2783</f>
        <v>0</v>
      </c>
      <c r="Q2778" s="5">
        <f>VLOOKUP(CONCATENATE($F2778," ",$G2778),AllocFactorMatrix,(Q$4+1),FALSE)*$E2783</f>
        <v>0</v>
      </c>
      <c r="R2778" s="5">
        <f>VLOOKUP(CONCATENATE($F2778," ",$G2778),AllocFactorMatrix,(R$4+1),FALSE)*$E2783</f>
        <v>0</v>
      </c>
      <c r="S2778" s="5">
        <f t="shared" si="1413"/>
        <v>0</v>
      </c>
      <c r="T2778" s="5">
        <f>VLOOKUP(CONCATENATE($F2778," ",$G2778),AllocFactorMatrix,(T$4+1),FALSE)*$E2783</f>
        <v>0</v>
      </c>
      <c r="U2778" s="5">
        <f>VLOOKUP(CONCATENATE($F2778," ",$G2778),AllocFactorMatrix,(U$4+1),FALSE)*$E2783</f>
        <v>0</v>
      </c>
      <c r="V2778" s="5">
        <f>VLOOKUP(CONCATENATE($F2778," ",$G2778),AllocFactorMatrix,(V$4+1),FALSE)*$E2783</f>
        <v>0</v>
      </c>
      <c r="W2778" s="5">
        <f>VLOOKUP(CONCATENATE($F2778," ",$G2778),AllocFactorMatrix,(W$4+1),FALSE)*$E2783</f>
        <v>0</v>
      </c>
      <c r="X2778" s="5">
        <f t="shared" si="1414"/>
        <v>0</v>
      </c>
      <c r="Y2778" s="5">
        <f>VLOOKUP(CONCATENATE($F2778," ",$G2778),AllocFactorMatrix,(Y$4+1),FALSE)*$E2783</f>
        <v>0</v>
      </c>
      <c r="Z2778" s="5">
        <f>VLOOKUP(CONCATENATE($F2778," ",$G2778),AllocFactorMatrix,(Z$4+1),FALSE)*$E2783</f>
        <v>0</v>
      </c>
      <c r="AA2778" s="5">
        <f t="shared" si="1412"/>
        <v>0</v>
      </c>
      <c r="AB2778" s="5">
        <f>VLOOKUP(CONCATENATE($F2778," ",$G2778),AllocFactorMatrix,(AB$4+1),FALSE)*$E2783</f>
        <v>0</v>
      </c>
      <c r="AC2778" s="5">
        <f>VLOOKUP(CONCATENATE($F2778," ",$G2778),AllocFactorMatrix,(AC$4+1),FALSE)*$E2783</f>
        <v>0</v>
      </c>
      <c r="AD2778" s="5">
        <f>VLOOKUP(CONCATENATE($F2778," ",$G2778),AllocFactorMatrix,(AD$4+1),FALSE)*$E2783</f>
        <v>0</v>
      </c>
    </row>
    <row r="2779" spans="4:30" hidden="1" outlineLevel="1">
      <c r="D2779" s="7"/>
      <c r="E2779" s="51"/>
      <c r="F2779" s="52" t="str">
        <f>F2783</f>
        <v>CUST_TOTAL</v>
      </c>
      <c r="G2779" s="55" t="str">
        <f>$G$11</f>
        <v>DISTPRI</v>
      </c>
      <c r="H2779" s="4">
        <f t="shared" si="1410"/>
        <v>0</v>
      </c>
      <c r="I2779" s="5">
        <f>VLOOKUP(CONCATENATE($F2779," ",$G2779),AllocFactorMatrix,(I$4+1),FALSE)*$E2783</f>
        <v>0</v>
      </c>
      <c r="J2779" s="5">
        <f>VLOOKUP(CONCATENATE($F2779," ",$G2779),AllocFactorMatrix,(J$4+1),FALSE)*$E2783</f>
        <v>0</v>
      </c>
      <c r="K2779" s="5">
        <f>VLOOKUP(CONCATENATE($F2779," ",$G2779),AllocFactorMatrix,(K$4+1),FALSE)*$E2783</f>
        <v>0</v>
      </c>
      <c r="L2779" s="5">
        <f>VLOOKUP(CONCATENATE($F2779," ",$G2779),AllocFactorMatrix,(L$4+1),FALSE)*$E2783</f>
        <v>0</v>
      </c>
      <c r="M2779" s="5">
        <f>VLOOKUP(CONCATENATE($F2779," ",$G2779),AllocFactorMatrix,(M$4+1),FALSE)*$E2783</f>
        <v>0</v>
      </c>
      <c r="N2779" s="5">
        <f t="shared" si="1411"/>
        <v>0</v>
      </c>
      <c r="O2779" s="5">
        <f>VLOOKUP(CONCATENATE($F2779," ",$G2779),AllocFactorMatrix,(O$4+1),FALSE)*$E2783</f>
        <v>0</v>
      </c>
      <c r="P2779" s="5">
        <f>VLOOKUP(CONCATENATE($F2779," ",$G2779),AllocFactorMatrix,(P$4+1),FALSE)*$E2783</f>
        <v>0</v>
      </c>
      <c r="Q2779" s="5">
        <f>VLOOKUP(CONCATENATE($F2779," ",$G2779),AllocFactorMatrix,(Q$4+1),FALSE)*$E2783</f>
        <v>0</v>
      </c>
      <c r="R2779" s="5">
        <f>VLOOKUP(CONCATENATE($F2779," ",$G2779),AllocFactorMatrix,(R$4+1),FALSE)*$E2783</f>
        <v>0</v>
      </c>
      <c r="S2779" s="5">
        <f t="shared" si="1413"/>
        <v>0</v>
      </c>
      <c r="T2779" s="5">
        <f>VLOOKUP(CONCATENATE($F2779," ",$G2779),AllocFactorMatrix,(T$4+1),FALSE)*$E2783</f>
        <v>0</v>
      </c>
      <c r="U2779" s="5">
        <f>VLOOKUP(CONCATENATE($F2779," ",$G2779),AllocFactorMatrix,(U$4+1),FALSE)*$E2783</f>
        <v>0</v>
      </c>
      <c r="V2779" s="5">
        <f>VLOOKUP(CONCATENATE($F2779," ",$G2779),AllocFactorMatrix,(V$4+1),FALSE)*$E2783</f>
        <v>0</v>
      </c>
      <c r="W2779" s="5">
        <f>VLOOKUP(CONCATENATE($F2779," ",$G2779),AllocFactorMatrix,(W$4+1),FALSE)*$E2783</f>
        <v>0</v>
      </c>
      <c r="X2779" s="5">
        <f t="shared" si="1414"/>
        <v>0</v>
      </c>
      <c r="Y2779" s="5">
        <f>VLOOKUP(CONCATENATE($F2779," ",$G2779),AllocFactorMatrix,(Y$4+1),FALSE)*$E2783</f>
        <v>0</v>
      </c>
      <c r="Z2779" s="5">
        <f>VLOOKUP(CONCATENATE($F2779," ",$G2779),AllocFactorMatrix,(Z$4+1),FALSE)*$E2783</f>
        <v>0</v>
      </c>
      <c r="AA2779" s="5">
        <f t="shared" si="1412"/>
        <v>0</v>
      </c>
      <c r="AB2779" s="5">
        <f>VLOOKUP(CONCATENATE($F2779," ",$G2779),AllocFactorMatrix,(AB$4+1),FALSE)*$E2783</f>
        <v>0</v>
      </c>
      <c r="AC2779" s="5">
        <f>VLOOKUP(CONCATENATE($F2779," ",$G2779),AllocFactorMatrix,(AC$4+1),FALSE)*$E2783</f>
        <v>0</v>
      </c>
      <c r="AD2779" s="5">
        <f>VLOOKUP(CONCATENATE($F2779," ",$G2779),AllocFactorMatrix,(AD$4+1),FALSE)*$E2783</f>
        <v>0</v>
      </c>
    </row>
    <row r="2780" spans="4:30" hidden="1" outlineLevel="1">
      <c r="D2780" s="7"/>
      <c r="E2780" s="51"/>
      <c r="F2780" s="52" t="str">
        <f>F2783</f>
        <v>CUST_TOTAL</v>
      </c>
      <c r="G2780" s="55" t="str">
        <f>$G$12</f>
        <v>DISTSEC</v>
      </c>
      <c r="H2780" s="4">
        <f t="shared" si="1410"/>
        <v>0</v>
      </c>
      <c r="I2780" s="5">
        <f>VLOOKUP(CONCATENATE($F2780," ",$G2780),AllocFactorMatrix,(I$4+1),FALSE)*$E2783</f>
        <v>0</v>
      </c>
      <c r="J2780" s="5">
        <f>VLOOKUP(CONCATENATE($F2780," ",$G2780),AllocFactorMatrix,(J$4+1),FALSE)*$E2783</f>
        <v>0</v>
      </c>
      <c r="K2780" s="5">
        <f>VLOOKUP(CONCATENATE($F2780," ",$G2780),AllocFactorMatrix,(K$4+1),FALSE)*$E2783</f>
        <v>0</v>
      </c>
      <c r="L2780" s="5">
        <f>VLOOKUP(CONCATENATE($F2780," ",$G2780),AllocFactorMatrix,(L$4+1),FALSE)*$E2783</f>
        <v>0</v>
      </c>
      <c r="M2780" s="5">
        <f>VLOOKUP(CONCATENATE($F2780," ",$G2780),AllocFactorMatrix,(M$4+1),FALSE)*$E2783</f>
        <v>0</v>
      </c>
      <c r="N2780" s="5">
        <f t="shared" si="1411"/>
        <v>0</v>
      </c>
      <c r="O2780" s="5">
        <f>VLOOKUP(CONCATENATE($F2780," ",$G2780),AllocFactorMatrix,(O$4+1),FALSE)*$E2783</f>
        <v>0</v>
      </c>
      <c r="P2780" s="5">
        <f>VLOOKUP(CONCATENATE($F2780," ",$G2780),AllocFactorMatrix,(P$4+1),FALSE)*$E2783</f>
        <v>0</v>
      </c>
      <c r="Q2780" s="5">
        <f>VLOOKUP(CONCATENATE($F2780," ",$G2780),AllocFactorMatrix,(Q$4+1),FALSE)*$E2783</f>
        <v>0</v>
      </c>
      <c r="R2780" s="5">
        <f>VLOOKUP(CONCATENATE($F2780," ",$G2780),AllocFactorMatrix,(R$4+1),FALSE)*$E2783</f>
        <v>0</v>
      </c>
      <c r="S2780" s="5">
        <f t="shared" si="1413"/>
        <v>0</v>
      </c>
      <c r="T2780" s="5">
        <f>VLOOKUP(CONCATENATE($F2780," ",$G2780),AllocFactorMatrix,(T$4+1),FALSE)*$E2783</f>
        <v>0</v>
      </c>
      <c r="U2780" s="5">
        <f>VLOOKUP(CONCATENATE($F2780," ",$G2780),AllocFactorMatrix,(U$4+1),FALSE)*$E2783</f>
        <v>0</v>
      </c>
      <c r="V2780" s="5">
        <f>VLOOKUP(CONCATENATE($F2780," ",$G2780),AllocFactorMatrix,(V$4+1),FALSE)*$E2783</f>
        <v>0</v>
      </c>
      <c r="W2780" s="5">
        <f>VLOOKUP(CONCATENATE($F2780," ",$G2780),AllocFactorMatrix,(W$4+1),FALSE)*$E2783</f>
        <v>0</v>
      </c>
      <c r="X2780" s="5">
        <f t="shared" si="1414"/>
        <v>0</v>
      </c>
      <c r="Y2780" s="5">
        <f>VLOOKUP(CONCATENATE($F2780," ",$G2780),AllocFactorMatrix,(Y$4+1),FALSE)*$E2783</f>
        <v>0</v>
      </c>
      <c r="Z2780" s="5">
        <f>VLOOKUP(CONCATENATE($F2780," ",$G2780),AllocFactorMatrix,(Z$4+1),FALSE)*$E2783</f>
        <v>0</v>
      </c>
      <c r="AA2780" s="5">
        <f t="shared" si="1412"/>
        <v>0</v>
      </c>
      <c r="AB2780" s="5">
        <f>VLOOKUP(CONCATENATE($F2780," ",$G2780),AllocFactorMatrix,(AB$4+1),FALSE)*$E2783</f>
        <v>0</v>
      </c>
      <c r="AC2780" s="5">
        <f>VLOOKUP(CONCATENATE($F2780," ",$G2780),AllocFactorMatrix,(AC$4+1),FALSE)*$E2783</f>
        <v>0</v>
      </c>
      <c r="AD2780" s="5">
        <f>VLOOKUP(CONCATENATE($F2780," ",$G2780),AllocFactorMatrix,(AD$4+1),FALSE)*$E2783</f>
        <v>0</v>
      </c>
    </row>
    <row r="2781" spans="4:30" hidden="1" outlineLevel="1">
      <c r="D2781" s="7"/>
      <c r="E2781" s="51"/>
      <c r="F2781" s="52" t="str">
        <f>F2783</f>
        <v>CUST_TOTAL</v>
      </c>
      <c r="G2781" s="55" t="str">
        <f>$G$13</f>
        <v>ENERGY</v>
      </c>
      <c r="H2781" s="4">
        <f t="shared" si="1410"/>
        <v>0</v>
      </c>
      <c r="I2781" s="5">
        <f>VLOOKUP(CONCATENATE($F2781," ",$G2781),AllocFactorMatrix,(I$4+1),FALSE)*$E2783</f>
        <v>0</v>
      </c>
      <c r="J2781" s="5">
        <f>VLOOKUP(CONCATENATE($F2781," ",$G2781),AllocFactorMatrix,(J$4+1),FALSE)*$E2783</f>
        <v>0</v>
      </c>
      <c r="K2781" s="5">
        <f>VLOOKUP(CONCATENATE($F2781," ",$G2781),AllocFactorMatrix,(K$4+1),FALSE)*$E2783</f>
        <v>0</v>
      </c>
      <c r="L2781" s="5">
        <f>VLOOKUP(CONCATENATE($F2781," ",$G2781),AllocFactorMatrix,(L$4+1),FALSE)*$E2783</f>
        <v>0</v>
      </c>
      <c r="M2781" s="5">
        <f>VLOOKUP(CONCATENATE($F2781," ",$G2781),AllocFactorMatrix,(M$4+1),FALSE)*$E2783</f>
        <v>0</v>
      </c>
      <c r="N2781" s="5">
        <f t="shared" si="1411"/>
        <v>0</v>
      </c>
      <c r="O2781" s="5">
        <f>VLOOKUP(CONCATENATE($F2781," ",$G2781),AllocFactorMatrix,(O$4+1),FALSE)*$E2783</f>
        <v>0</v>
      </c>
      <c r="P2781" s="5">
        <f>VLOOKUP(CONCATENATE($F2781," ",$G2781),AllocFactorMatrix,(P$4+1),FALSE)*$E2783</f>
        <v>0</v>
      </c>
      <c r="Q2781" s="5">
        <f>VLOOKUP(CONCATENATE($F2781," ",$G2781),AllocFactorMatrix,(Q$4+1),FALSE)*$E2783</f>
        <v>0</v>
      </c>
      <c r="R2781" s="5">
        <f>VLOOKUP(CONCATENATE($F2781," ",$G2781),AllocFactorMatrix,(R$4+1),FALSE)*$E2783</f>
        <v>0</v>
      </c>
      <c r="S2781" s="5">
        <f t="shared" si="1413"/>
        <v>0</v>
      </c>
      <c r="T2781" s="5">
        <f>VLOOKUP(CONCATENATE($F2781," ",$G2781),AllocFactorMatrix,(T$4+1),FALSE)*$E2783</f>
        <v>0</v>
      </c>
      <c r="U2781" s="5">
        <f>VLOOKUP(CONCATENATE($F2781," ",$G2781),AllocFactorMatrix,(U$4+1),FALSE)*$E2783</f>
        <v>0</v>
      </c>
      <c r="V2781" s="5">
        <f>VLOOKUP(CONCATENATE($F2781," ",$G2781),AllocFactorMatrix,(V$4+1),FALSE)*$E2783</f>
        <v>0</v>
      </c>
      <c r="W2781" s="5">
        <f>VLOOKUP(CONCATENATE($F2781," ",$G2781),AllocFactorMatrix,(W$4+1),FALSE)*$E2783</f>
        <v>0</v>
      </c>
      <c r="X2781" s="5">
        <f t="shared" si="1414"/>
        <v>0</v>
      </c>
      <c r="Y2781" s="5">
        <f>VLOOKUP(CONCATENATE($F2781," ",$G2781),AllocFactorMatrix,(Y$4+1),FALSE)*$E2783</f>
        <v>0</v>
      </c>
      <c r="Z2781" s="5">
        <f>VLOOKUP(CONCATENATE($F2781," ",$G2781),AllocFactorMatrix,(Z$4+1),FALSE)*$E2783</f>
        <v>0</v>
      </c>
      <c r="AA2781" s="5">
        <f t="shared" si="1412"/>
        <v>0</v>
      </c>
      <c r="AB2781" s="5">
        <f>VLOOKUP(CONCATENATE($F2781," ",$G2781),AllocFactorMatrix,(AB$4+1),FALSE)*$E2783</f>
        <v>0</v>
      </c>
      <c r="AC2781" s="5">
        <f>VLOOKUP(CONCATENATE($F2781," ",$G2781),AllocFactorMatrix,(AC$4+1),FALSE)*$E2783</f>
        <v>0</v>
      </c>
      <c r="AD2781" s="5">
        <f>VLOOKUP(CONCATENATE($F2781," ",$G2781),AllocFactorMatrix,(AD$4+1),FALSE)*$E2783</f>
        <v>0</v>
      </c>
    </row>
    <row r="2782" spans="4:30" hidden="1" outlineLevel="1">
      <c r="D2782" s="7"/>
      <c r="E2782" s="51"/>
      <c r="F2782" s="52" t="str">
        <f>F2783</f>
        <v>CUST_TOTAL</v>
      </c>
      <c r="G2782" s="55" t="str">
        <f>$G$14</f>
        <v>CUSTOMER</v>
      </c>
      <c r="H2782" s="4">
        <f t="shared" si="1410"/>
        <v>-207244.99999999997</v>
      </c>
      <c r="I2782" s="5">
        <f>VLOOKUP(CONCATENATE($F2782," ",$G2782),AllocFactorMatrix,(I$4+1),FALSE)*$E2783</f>
        <v>-132054.83360637756</v>
      </c>
      <c r="J2782" s="5">
        <f>VLOOKUP(CONCATENATE($F2782," ",$G2782),AllocFactorMatrix,(J$4+1),FALSE)*$E2783</f>
        <v>-23106.863258514546</v>
      </c>
      <c r="K2782" s="5">
        <f>VLOOKUP(CONCATENATE($F2782," ",$G2782),AllocFactorMatrix,(K$4+1),FALSE)*$E2783</f>
        <v>-6489.6159411157942</v>
      </c>
      <c r="L2782" s="5">
        <f>VLOOKUP(CONCATENATE($F2782," ",$G2782),AllocFactorMatrix,(L$4+1),FALSE)*$E2783</f>
        <v>-75.449402803254131</v>
      </c>
      <c r="M2782" s="5">
        <f>VLOOKUP(CONCATENATE($F2782," ",$G2782),AllocFactorMatrix,(M$4+1),FALSE)*$E2783</f>
        <v>-5.8038002156349329</v>
      </c>
      <c r="N2782" s="5">
        <f t="shared" si="1411"/>
        <v>-6570.8691441346828</v>
      </c>
      <c r="O2782" s="5">
        <f>VLOOKUP(CONCATENATE($F2782," ",$G2782),AllocFactorMatrix,(O$4+1),FALSE)*$E2783</f>
        <v>-567.80512109628421</v>
      </c>
      <c r="P2782" s="5">
        <f>VLOOKUP(CONCATENATE($F2782," ",$G2782),AllocFactorMatrix,(P$4+1),FALSE)*$E2783</f>
        <v>-57.070702120410175</v>
      </c>
      <c r="Q2782" s="5">
        <f>VLOOKUP(CONCATENATE($F2782," ",$G2782),AllocFactorMatrix,(Q$4+1),FALSE)*$E2783</f>
        <v>-16.444100610965645</v>
      </c>
      <c r="R2782" s="5">
        <f>VLOOKUP(CONCATENATE($F2782," ",$G2782),AllocFactorMatrix,(R$4+1),FALSE)*$E2783</f>
        <v>-1.934600071878311</v>
      </c>
      <c r="S2782" s="5">
        <f t="shared" si="1413"/>
        <v>-643.2545238995383</v>
      </c>
      <c r="T2782" s="5">
        <f>VLOOKUP(CONCATENATE($F2782," ",$G2782),AllocFactorMatrix,(T$4+1),FALSE)*$E2783</f>
        <v>-3.8692001437566219</v>
      </c>
      <c r="U2782" s="5">
        <f>VLOOKUP(CONCATENATE($F2782," ",$G2782),AllocFactorMatrix,(U$4+1),FALSE)*$E2783</f>
        <v>-33.855501257870444</v>
      </c>
      <c r="V2782" s="5">
        <f>VLOOKUP(CONCATENATE($F2782," ",$G2782),AllocFactorMatrix,(V$4+1),FALSE)*$E2783</f>
        <v>-24.182500898478889</v>
      </c>
      <c r="W2782" s="5">
        <f>VLOOKUP(CONCATENATE($F2782," ",$G2782),AllocFactorMatrix,(W$4+1),FALSE)*$E2783</f>
        <v>-2.9019001078174664</v>
      </c>
      <c r="X2782" s="5">
        <f t="shared" si="1414"/>
        <v>-64.809102407923419</v>
      </c>
      <c r="Y2782" s="5">
        <f>VLOOKUP(CONCATENATE($F2782," ",$G2782),AllocFactorMatrix,(Y$4+1),FALSE)*$E2783</f>
        <v>-155.73530578620404</v>
      </c>
      <c r="Z2782" s="5">
        <f>VLOOKUP(CONCATENATE($F2782," ",$G2782),AllocFactorMatrix,(Z$4+1),FALSE)*$E2783</f>
        <v>-0.96730003593915548</v>
      </c>
      <c r="AA2782" s="5">
        <f t="shared" si="1412"/>
        <v>-156.7026058221432</v>
      </c>
      <c r="AB2782" s="5">
        <f>VLOOKUP(CONCATENATE($F2782," ",$G2782),AllocFactorMatrix,(AB$4+1),FALSE)*$E2783</f>
        <v>-9.6730003593915548</v>
      </c>
      <c r="AC2782" s="5">
        <f>VLOOKUP(CONCATENATE($F2782," ",$G2782),AllocFactorMatrix,(AC$4+1),FALSE)*$E2783</f>
        <v>-44584.793256507553</v>
      </c>
      <c r="AD2782" s="5">
        <f>VLOOKUP(CONCATENATE($F2782," ",$G2782),AllocFactorMatrix,(AD$4+1),FALSE)*$E2783</f>
        <v>-53.201501976653553</v>
      </c>
    </row>
    <row r="2783" spans="4:30" collapsed="1">
      <c r="D2783" s="7" t="s">
        <v>273</v>
      </c>
      <c r="E2783" s="40">
        <v>-207245</v>
      </c>
      <c r="F2783" s="10" t="s">
        <v>42</v>
      </c>
      <c r="G2783" s="55" t="str">
        <f>$G$15</f>
        <v>TOTAL</v>
      </c>
      <c r="H2783" s="4">
        <f t="shared" si="1410"/>
        <v>-207244.99999999997</v>
      </c>
      <c r="I2783" s="5">
        <f>VLOOKUP(CONCATENATE($F2783," ",$G2783),AllocFactorMatrix,(I$4+1),FALSE)*$E2783</f>
        <v>-132054.83360637756</v>
      </c>
      <c r="J2783" s="5">
        <f>VLOOKUP(CONCATENATE($F2783," ",$G2783),AllocFactorMatrix,(J$4+1),FALSE)*$E2783</f>
        <v>-23106.863258514546</v>
      </c>
      <c r="K2783" s="5">
        <f>VLOOKUP(CONCATENATE($F2783," ",$G2783),AllocFactorMatrix,(K$4+1),FALSE)*$E2783</f>
        <v>-6489.6159411157942</v>
      </c>
      <c r="L2783" s="5">
        <f>VLOOKUP(CONCATENATE($F2783," ",$G2783),AllocFactorMatrix,(L$4+1),FALSE)*$E2783</f>
        <v>-75.449402803254131</v>
      </c>
      <c r="M2783" s="5">
        <f>VLOOKUP(CONCATENATE($F2783," ",$G2783),AllocFactorMatrix,(M$4+1),FALSE)*$E2783</f>
        <v>-5.8038002156349329</v>
      </c>
      <c r="N2783" s="5">
        <f t="shared" si="1411"/>
        <v>-6570.8691441346828</v>
      </c>
      <c r="O2783" s="5">
        <f>VLOOKUP(CONCATENATE($F2783," ",$G2783),AllocFactorMatrix,(O$4+1),FALSE)*$E2783</f>
        <v>-567.80512109628421</v>
      </c>
      <c r="P2783" s="5">
        <f>VLOOKUP(CONCATENATE($F2783," ",$G2783),AllocFactorMatrix,(P$4+1),FALSE)*$E2783</f>
        <v>-57.070702120410175</v>
      </c>
      <c r="Q2783" s="5">
        <f>VLOOKUP(CONCATENATE($F2783," ",$G2783),AllocFactorMatrix,(Q$4+1),FALSE)*$E2783</f>
        <v>-16.444100610965645</v>
      </c>
      <c r="R2783" s="5">
        <f>VLOOKUP(CONCATENATE($F2783," ",$G2783),AllocFactorMatrix,(R$4+1),FALSE)*$E2783</f>
        <v>-1.934600071878311</v>
      </c>
      <c r="S2783" s="5">
        <f t="shared" si="1413"/>
        <v>-643.2545238995383</v>
      </c>
      <c r="T2783" s="5">
        <f>VLOOKUP(CONCATENATE($F2783," ",$G2783),AllocFactorMatrix,(T$4+1),FALSE)*$E2783</f>
        <v>-3.8692001437566219</v>
      </c>
      <c r="U2783" s="5">
        <f>VLOOKUP(CONCATENATE($F2783," ",$G2783),AllocFactorMatrix,(U$4+1),FALSE)*$E2783</f>
        <v>-33.855501257870444</v>
      </c>
      <c r="V2783" s="5">
        <f>VLOOKUP(CONCATENATE($F2783," ",$G2783),AllocFactorMatrix,(V$4+1),FALSE)*$E2783</f>
        <v>-24.182500898478889</v>
      </c>
      <c r="W2783" s="5">
        <f>VLOOKUP(CONCATENATE($F2783," ",$G2783),AllocFactorMatrix,(W$4+1),FALSE)*$E2783</f>
        <v>-2.9019001078174664</v>
      </c>
      <c r="X2783" s="5">
        <f t="shared" si="1414"/>
        <v>-64.809102407923419</v>
      </c>
      <c r="Y2783" s="5">
        <f>VLOOKUP(CONCATENATE($F2783," ",$G2783),AllocFactorMatrix,(Y$4+1),FALSE)*$E2783</f>
        <v>-155.73530578620404</v>
      </c>
      <c r="Z2783" s="5">
        <f>VLOOKUP(CONCATENATE($F2783," ",$G2783),AllocFactorMatrix,(Z$4+1),FALSE)*$E2783</f>
        <v>-0.96730003593915548</v>
      </c>
      <c r="AA2783" s="5">
        <f t="shared" si="1412"/>
        <v>-156.7026058221432</v>
      </c>
      <c r="AB2783" s="5">
        <f>VLOOKUP(CONCATENATE($F2783," ",$G2783),AllocFactorMatrix,(AB$4+1),FALSE)*$E2783</f>
        <v>-9.6730003593915548</v>
      </c>
      <c r="AC2783" s="5">
        <f>VLOOKUP(CONCATENATE($F2783," ",$G2783),AllocFactorMatrix,(AC$4+1),FALSE)*$E2783</f>
        <v>-44584.793256507553</v>
      </c>
      <c r="AD2783" s="5">
        <f>VLOOKUP(CONCATENATE($F2783," ",$G2783),AllocFactorMatrix,(AD$4+1),FALSE)*$E2783</f>
        <v>-53.201501976653553</v>
      </c>
    </row>
    <row r="2784" spans="4:30" hidden="1" outlineLevel="1">
      <c r="D2784" s="7"/>
      <c r="E2784" s="51"/>
      <c r="F2784" s="52" t="str">
        <f>F2791</f>
        <v>LABOR_M</v>
      </c>
      <c r="G2784" s="55" t="str">
        <f>$G$8</f>
        <v>PRODUCTION</v>
      </c>
      <c r="H2784" s="4">
        <f t="shared" ca="1" si="1410"/>
        <v>227641.39694489291</v>
      </c>
      <c r="I2784" s="5">
        <f ca="1">VLOOKUP(CONCATENATE($F2784," ",$G2784),AllocFactorMatrix,(I$4+1),FALSE)*$E2791</f>
        <v>126387.98028833517</v>
      </c>
      <c r="J2784" s="5">
        <f ca="1">VLOOKUP(CONCATENATE($F2784," ",$G2784),AllocFactorMatrix,(J$4+1),FALSE)*$E2791</f>
        <v>5815.7272320463208</v>
      </c>
      <c r="K2784" s="5">
        <f ca="1">VLOOKUP(CONCATENATE($F2784," ",$G2784),AllocFactorMatrix,(K$4+1),FALSE)*$E2791</f>
        <v>19158.675361218491</v>
      </c>
      <c r="L2784" s="5">
        <f ca="1">VLOOKUP(CONCATENATE($F2784," ",$G2784),AllocFactorMatrix,(L$4+1),FALSE)*$E2791</f>
        <v>478.71413495074717</v>
      </c>
      <c r="M2784" s="5">
        <f ca="1">VLOOKUP(CONCATENATE($F2784," ",$G2784),AllocFactorMatrix,(M$4+1),FALSE)*$E2791</f>
        <v>61.62474693707658</v>
      </c>
      <c r="N2784" s="5">
        <f t="shared" ca="1" si="1411"/>
        <v>19699.014243106314</v>
      </c>
      <c r="O2784" s="5">
        <f ca="1">VLOOKUP(CONCATENATE($F2784," ",$G2784),AllocFactorMatrix,(O$4+1),FALSE)*$E2791</f>
        <v>14574.263307679492</v>
      </c>
      <c r="P2784" s="5">
        <f ca="1">VLOOKUP(CONCATENATE($F2784," ",$G2784),AllocFactorMatrix,(P$4+1),FALSE)*$E2791</f>
        <v>2637.9693514792734</v>
      </c>
      <c r="Q2784" s="5">
        <f ca="1">VLOOKUP(CONCATENATE($F2784," ",$G2784),AllocFactorMatrix,(Q$4+1),FALSE)*$E2791</f>
        <v>1020.3479206736516</v>
      </c>
      <c r="R2784" s="5">
        <f ca="1">VLOOKUP(CONCATENATE($F2784," ",$G2784),AllocFactorMatrix,(R$4+1),FALSE)*$E2791</f>
        <v>21.985155228035229</v>
      </c>
      <c r="S2784" s="5">
        <f ca="1">SUBTOTAL(9,O2784:R2784)</f>
        <v>18254.565735060452</v>
      </c>
      <c r="T2784" s="5">
        <f ca="1">VLOOKUP(CONCATENATE($F2784," ",$G2784),AllocFactorMatrix,(T$4+1),FALSE)*$E2791</f>
        <v>462.78606919696483</v>
      </c>
      <c r="U2784" s="5">
        <f ca="1">VLOOKUP(CONCATENATE($F2784," ",$G2784),AllocFactorMatrix,(U$4+1),FALSE)*$E2791</f>
        <v>7368.3587228177857</v>
      </c>
      <c r="V2784" s="5">
        <f ca="1">VLOOKUP(CONCATENATE($F2784," ",$G2784),AllocFactorMatrix,(V$4+1),FALSE)*$E2791</f>
        <v>39960.110961902079</v>
      </c>
      <c r="W2784" s="5">
        <f ca="1">VLOOKUP(CONCATENATE($F2784," ",$G2784),AllocFactorMatrix,(W$4+1),FALSE)*$E2791</f>
        <v>5257.657972543112</v>
      </c>
      <c r="X2784" s="5">
        <f ca="1">SUBTOTAL(9,T2784:W2784)</f>
        <v>53048.913726459941</v>
      </c>
      <c r="Y2784" s="5">
        <f ca="1">VLOOKUP(CONCATENATE($F2784," ",$G2784),AllocFactorMatrix,(Y$4+1),FALSE)*$E2791</f>
        <v>4295.4590469389195</v>
      </c>
      <c r="Z2784" s="5">
        <f ca="1">VLOOKUP(CONCATENATE($F2784," ",$G2784),AllocFactorMatrix,(Z$4+1),FALSE)*$E2791</f>
        <v>89.288344548650088</v>
      </c>
      <c r="AA2784" s="5">
        <f t="shared" ca="1" si="1412"/>
        <v>4384.74739148757</v>
      </c>
      <c r="AB2784" s="5">
        <f ca="1">VLOOKUP(CONCATENATE($F2784," ",$G2784),AllocFactorMatrix,(AB$4+1),FALSE)*$E2791</f>
        <v>50.448328397168908</v>
      </c>
      <c r="AC2784" s="5">
        <f ca="1">VLOOKUP(CONCATENATE($F2784," ",$G2784),AllocFactorMatrix,(AC$4+1),FALSE)*$E2791</f>
        <v>0</v>
      </c>
      <c r="AD2784" s="5">
        <f ca="1">VLOOKUP(CONCATENATE($F2784," ",$G2784),AllocFactorMatrix,(AD$4+1),FALSE)*$E2791</f>
        <v>0</v>
      </c>
    </row>
    <row r="2785" spans="4:30" hidden="1" outlineLevel="1">
      <c r="D2785" s="7"/>
      <c r="E2785" s="51"/>
      <c r="F2785" s="52" t="str">
        <f>F2791</f>
        <v>LABOR_M</v>
      </c>
      <c r="G2785" s="55" t="str">
        <f>$G$9</f>
        <v>BULKTRAN</v>
      </c>
      <c r="H2785" s="4">
        <f t="shared" ca="1" si="1410"/>
        <v>831.76026833346111</v>
      </c>
      <c r="I2785" s="5">
        <f ca="1">VLOOKUP(CONCATENATE($F2785," ",$G2785),AllocFactorMatrix,(I$4+1),FALSE)*$E2791</f>
        <v>409.71096031893012</v>
      </c>
      <c r="J2785" s="5">
        <f ca="1">VLOOKUP(CONCATENATE($F2785," ",$G2785),AllocFactorMatrix,(J$4+1),FALSE)*$E2791</f>
        <v>20.25347675759286</v>
      </c>
      <c r="K2785" s="5">
        <f ca="1">VLOOKUP(CONCATENATE($F2785," ",$G2785),AllocFactorMatrix,(K$4+1),FALSE)*$E2791</f>
        <v>74.187324620405136</v>
      </c>
      <c r="L2785" s="5">
        <f ca="1">VLOOKUP(CONCATENATE($F2785," ",$G2785),AllocFactorMatrix,(L$4+1),FALSE)*$E2791</f>
        <v>2.335153584540778</v>
      </c>
      <c r="M2785" s="5">
        <f ca="1">VLOOKUP(CONCATENATE($F2785," ",$G2785),AllocFactorMatrix,(M$4+1),FALSE)*$E2791</f>
        <v>0.21898323105814535</v>
      </c>
      <c r="N2785" s="5">
        <f t="shared" ca="1" si="1411"/>
        <v>76.741461436004059</v>
      </c>
      <c r="O2785" s="5">
        <f ca="1">VLOOKUP(CONCATENATE($F2785," ",$G2785),AllocFactorMatrix,(O$4+1),FALSE)*$E2791</f>
        <v>56.393907348330281</v>
      </c>
      <c r="P2785" s="5">
        <f ca="1">VLOOKUP(CONCATENATE($F2785," ",$G2785),AllocFactorMatrix,(P$4+1),FALSE)*$E2791</f>
        <v>10.507827916167116</v>
      </c>
      <c r="Q2785" s="5">
        <f ca="1">VLOOKUP(CONCATENATE($F2785," ",$G2785),AllocFactorMatrix,(Q$4+1),FALSE)*$E2791</f>
        <v>4.7482917795550756</v>
      </c>
      <c r="R2785" s="5">
        <f ca="1">VLOOKUP(CONCATENATE($F2785," ",$G2785),AllocFactorMatrix,(R$4+1),FALSE)*$E2791</f>
        <v>0.21352537364342447</v>
      </c>
      <c r="S2785" s="5">
        <f t="shared" ref="S2785:S2791" ca="1" si="1415">SUBTOTAL(9,O2785:R2785)</f>
        <v>71.8635524176959</v>
      </c>
      <c r="T2785" s="5">
        <f ca="1">VLOOKUP(CONCATENATE($F2785," ",$G2785),AllocFactorMatrix,(T$4+1),FALSE)*$E2791</f>
        <v>1.9699836275783751</v>
      </c>
      <c r="U2785" s="5">
        <f ca="1">VLOOKUP(CONCATENATE($F2785," ",$G2785),AllocFactorMatrix,(U$4+1),FALSE)*$E2791</f>
        <v>32.238446415879075</v>
      </c>
      <c r="V2785" s="5">
        <f ca="1">VLOOKUP(CONCATENATE($F2785," ",$G2785),AllocFactorMatrix,(V$4+1),FALSE)*$E2791</f>
        <v>170.38109515810658</v>
      </c>
      <c r="W2785" s="5">
        <f ca="1">VLOOKUP(CONCATENATE($F2785," ",$G2785),AllocFactorMatrix,(W$4+1),FALSE)*$E2791</f>
        <v>30.768001844314561</v>
      </c>
      <c r="X2785" s="5">
        <f t="shared" ref="X2785:X2791" ca="1" si="1416">SUBTOTAL(9,T2785:W2785)</f>
        <v>235.35752704587858</v>
      </c>
      <c r="Y2785" s="5">
        <f ca="1">VLOOKUP(CONCATENATE($F2785," ",$G2785),AllocFactorMatrix,(Y$4+1),FALSE)*$E2791</f>
        <v>17.318479460790744</v>
      </c>
      <c r="Z2785" s="5">
        <f ca="1">VLOOKUP(CONCATENATE($F2785," ",$G2785),AllocFactorMatrix,(Z$4+1),FALSE)*$E2791</f>
        <v>0.29007791105505082</v>
      </c>
      <c r="AA2785" s="5">
        <f t="shared" ca="1" si="1412"/>
        <v>17.608557371845794</v>
      </c>
      <c r="AB2785" s="5">
        <f ca="1">VLOOKUP(CONCATENATE($F2785," ",$G2785),AllocFactorMatrix,(AB$4+1),FALSE)*$E2791</f>
        <v>0.2247329855138766</v>
      </c>
      <c r="AC2785" s="5">
        <f ca="1">VLOOKUP(CONCATENATE($F2785," ",$G2785),AllocFactorMatrix,(AC$4+1),FALSE)*$E2791</f>
        <v>0</v>
      </c>
      <c r="AD2785" s="5">
        <f ca="1">VLOOKUP(CONCATENATE($F2785," ",$G2785),AllocFactorMatrix,(AD$4+1),FALSE)*$E2791</f>
        <v>0</v>
      </c>
    </row>
    <row r="2786" spans="4:30" hidden="1" outlineLevel="1">
      <c r="D2786" s="7"/>
      <c r="E2786" s="51"/>
      <c r="F2786" s="52" t="str">
        <f>F2791</f>
        <v>LABOR_M</v>
      </c>
      <c r="G2786" s="55" t="str">
        <f>$G$10</f>
        <v>SUBTRAN</v>
      </c>
      <c r="H2786" s="4">
        <f t="shared" ca="1" si="1410"/>
        <v>182.95275879043939</v>
      </c>
      <c r="I2786" s="5">
        <f ca="1">VLOOKUP(CONCATENATE($F2786," ",$G2786),AllocFactorMatrix,(I$4+1),FALSE)*$E2791</f>
        <v>89.073739908220745</v>
      </c>
      <c r="J2786" s="5">
        <f ca="1">VLOOKUP(CONCATENATE($F2786," ",$G2786),AllocFactorMatrix,(J$4+1),FALSE)*$E2791</f>
        <v>4.2988152102565875</v>
      </c>
      <c r="K2786" s="5">
        <f ca="1">VLOOKUP(CONCATENATE($F2786," ",$G2786),AllocFactorMatrix,(K$4+1),FALSE)*$E2791</f>
        <v>15.638879542696408</v>
      </c>
      <c r="L2786" s="5">
        <f ca="1">VLOOKUP(CONCATENATE($F2786," ",$G2786),AllocFactorMatrix,(L$4+1),FALSE)*$E2791</f>
        <v>0.48307027479602754</v>
      </c>
      <c r="M2786" s="5">
        <f ca="1">VLOOKUP(CONCATENATE($F2786," ",$G2786),AllocFactorMatrix,(M$4+1),FALSE)*$E2791</f>
        <v>6.0163847926422979E-2</v>
      </c>
      <c r="N2786" s="5">
        <f t="shared" ca="1" si="1411"/>
        <v>16.182113665418857</v>
      </c>
      <c r="O2786" s="5">
        <f ca="1">VLOOKUP(CONCATENATE($F2786," ",$G2786),AllocFactorMatrix,(O$4+1),FALSE)*$E2791</f>
        <v>11.815417927302098</v>
      </c>
      <c r="P2786" s="5">
        <f ca="1">VLOOKUP(CONCATENATE($F2786," ",$G2786),AllocFactorMatrix,(P$4+1),FALSE)*$E2791</f>
        <v>2.1964724117030978</v>
      </c>
      <c r="Q2786" s="5">
        <f ca="1">VLOOKUP(CONCATENATE($F2786," ",$G2786),AllocFactorMatrix,(Q$4+1),FALSE)*$E2791</f>
        <v>1.3069272567794079</v>
      </c>
      <c r="R2786" s="5">
        <f ca="1">VLOOKUP(CONCATENATE($F2786," ",$G2786),AllocFactorMatrix,(R$4+1),FALSE)*$E2791</f>
        <v>0</v>
      </c>
      <c r="S2786" s="5">
        <f t="shared" ca="1" si="1415"/>
        <v>15.318817595784605</v>
      </c>
      <c r="T2786" s="5">
        <f ca="1">VLOOKUP(CONCATENATE($F2786," ",$G2786),AllocFactorMatrix,(T$4+1),FALSE)*$E2791</f>
        <v>0.41257410632224656</v>
      </c>
      <c r="U2786" s="5">
        <f ca="1">VLOOKUP(CONCATENATE($F2786," ",$G2786),AllocFactorMatrix,(U$4+1),FALSE)*$E2791</f>
        <v>6.7540736774782886</v>
      </c>
      <c r="V2786" s="5">
        <f ca="1">VLOOKUP(CONCATENATE($F2786," ",$G2786),AllocFactorMatrix,(V$4+1),FALSE)*$E2791</f>
        <v>47.053490989909001</v>
      </c>
      <c r="W2786" s="5">
        <f ca="1">VLOOKUP(CONCATENATE($F2786," ",$G2786),AllocFactorMatrix,(W$4+1),FALSE)*$E2791</f>
        <v>0</v>
      </c>
      <c r="X2786" s="5">
        <f t="shared" ca="1" si="1416"/>
        <v>54.220138773709536</v>
      </c>
      <c r="Y2786" s="5">
        <f ca="1">VLOOKUP(CONCATENATE($F2786," ",$G2786),AllocFactorMatrix,(Y$4+1),FALSE)*$E2791</f>
        <v>3.5560946332936072</v>
      </c>
      <c r="Z2786" s="5">
        <f ca="1">VLOOKUP(CONCATENATE($F2786," ",$G2786),AllocFactorMatrix,(Z$4+1),FALSE)*$E2791</f>
        <v>5.9280194149140888E-2</v>
      </c>
      <c r="AA2786" s="5">
        <f t="shared" ca="1" si="1412"/>
        <v>3.6153748274427482</v>
      </c>
      <c r="AB2786" s="5">
        <f ca="1">VLOOKUP(CONCATENATE($F2786," ",$G2786),AllocFactorMatrix,(AB$4+1),FALSE)*$E2791</f>
        <v>4.7486800428826852E-2</v>
      </c>
      <c r="AC2786" s="5">
        <f ca="1">VLOOKUP(CONCATENATE($F2786," ",$G2786),AllocFactorMatrix,(AC$4+1),FALSE)*$E2791</f>
        <v>0.16146527312303233</v>
      </c>
      <c r="AD2786" s="5">
        <f ca="1">VLOOKUP(CONCATENATE($F2786," ",$G2786),AllocFactorMatrix,(AD$4+1),FALSE)*$E2791</f>
        <v>3.4806736054404847E-2</v>
      </c>
    </row>
    <row r="2787" spans="4:30" hidden="1" outlineLevel="1">
      <c r="D2787" s="7"/>
      <c r="E2787" s="51"/>
      <c r="F2787" s="52" t="str">
        <f>F2791</f>
        <v>LABOR_M</v>
      </c>
      <c r="G2787" s="55" t="str">
        <f>$G$11</f>
        <v>DISTPRI</v>
      </c>
      <c r="H2787" s="4">
        <f t="shared" ca="1" si="1410"/>
        <v>117217.55415189396</v>
      </c>
      <c r="I2787" s="5">
        <f ca="1">VLOOKUP(CONCATENATE($F2787," ",$G2787),AllocFactorMatrix,(I$4+1),FALSE)*$E2791</f>
        <v>78341.490830212526</v>
      </c>
      <c r="J2787" s="5">
        <f ca="1">VLOOKUP(CONCATENATE($F2787," ",$G2787),AllocFactorMatrix,(J$4+1),FALSE)*$E2791</f>
        <v>3692.8133643805841</v>
      </c>
      <c r="K2787" s="5">
        <f ca="1">VLOOKUP(CONCATENATE($F2787," ",$G2787),AllocFactorMatrix,(K$4+1),FALSE)*$E2791</f>
        <v>13408.831966435049</v>
      </c>
      <c r="L2787" s="5">
        <f ca="1">VLOOKUP(CONCATENATE($F2787," ",$G2787),AllocFactorMatrix,(L$4+1),FALSE)*$E2791</f>
        <v>414.40267972896527</v>
      </c>
      <c r="M2787" s="5">
        <f ca="1">VLOOKUP(CONCATENATE($F2787," ",$G2787),AllocFactorMatrix,(M$4+1),FALSE)*$E2791</f>
        <v>0</v>
      </c>
      <c r="N2787" s="5">
        <f t="shared" ca="1" si="1411"/>
        <v>13823.234646164015</v>
      </c>
      <c r="O2787" s="5">
        <f ca="1">VLOOKUP(CONCATENATE($F2787," ",$G2787),AllocFactorMatrix,(O$4+1),FALSE)*$E2791</f>
        <v>10054.280311392635</v>
      </c>
      <c r="P2787" s="5">
        <f ca="1">VLOOKUP(CONCATENATE($F2787," ",$G2787),AllocFactorMatrix,(P$4+1),FALSE)*$E2791</f>
        <v>1872.6103845897919</v>
      </c>
      <c r="Q2787" s="5">
        <f ca="1">VLOOKUP(CONCATENATE($F2787," ",$G2787),AllocFactorMatrix,(Q$4+1),FALSE)*$E2791</f>
        <v>0</v>
      </c>
      <c r="R2787" s="5">
        <f ca="1">VLOOKUP(CONCATENATE($F2787," ",$G2787),AllocFactorMatrix,(R$4+1),FALSE)*$E2791</f>
        <v>0</v>
      </c>
      <c r="S2787" s="5">
        <f t="shared" ca="1" si="1415"/>
        <v>11926.890695982427</v>
      </c>
      <c r="T2787" s="5">
        <f ca="1">VLOOKUP(CONCATENATE($F2787," ",$G2787),AllocFactorMatrix,(T$4+1),FALSE)*$E2791</f>
        <v>358.42889711918485</v>
      </c>
      <c r="U2787" s="5">
        <f ca="1">VLOOKUP(CONCATENATE($F2787," ",$G2787),AllocFactorMatrix,(U$4+1),FALSE)*$E2791</f>
        <v>5780.6470410998145</v>
      </c>
      <c r="V2787" s="5">
        <f ca="1">VLOOKUP(CONCATENATE($F2787," ",$G2787),AllocFactorMatrix,(V$4+1),FALSE)*$E2791</f>
        <v>0</v>
      </c>
      <c r="W2787" s="5">
        <f ca="1">VLOOKUP(CONCATENATE($F2787," ",$G2787),AllocFactorMatrix,(W$4+1),FALSE)*$E2791</f>
        <v>0</v>
      </c>
      <c r="X2787" s="5">
        <f t="shared" ca="1" si="1416"/>
        <v>6139.075938218999</v>
      </c>
      <c r="Y2787" s="5">
        <f ca="1">VLOOKUP(CONCATENATE($F2787," ",$G2787),AllocFactorMatrix,(Y$4+1),FALSE)*$E2791</f>
        <v>3031.8275645203066</v>
      </c>
      <c r="Z2787" s="5">
        <f ca="1">VLOOKUP(CONCATENATE($F2787," ",$G2787),AllocFactorMatrix,(Z$4+1),FALSE)*$E2791</f>
        <v>50.582751903736529</v>
      </c>
      <c r="AA2787" s="5">
        <f t="shared" ca="1" si="1412"/>
        <v>3082.4103164240432</v>
      </c>
      <c r="AB2787" s="5">
        <f ca="1">VLOOKUP(CONCATENATE($F2787," ",$G2787),AllocFactorMatrix,(AB$4+1),FALSE)*$E2791</f>
        <v>40.980504577213324</v>
      </c>
      <c r="AC2787" s="5">
        <f ca="1">VLOOKUP(CONCATENATE($F2787," ",$G2787),AllocFactorMatrix,(AC$4+1),FALSE)*$E2791</f>
        <v>140.39351527750344</v>
      </c>
      <c r="AD2787" s="5">
        <f ca="1">VLOOKUP(CONCATENATE($F2787," ",$G2787),AllocFactorMatrix,(AD$4+1),FALSE)*$E2791</f>
        <v>30.264340656647729</v>
      </c>
    </row>
    <row r="2788" spans="4:30" hidden="1" outlineLevel="1">
      <c r="D2788" s="7"/>
      <c r="E2788" s="51"/>
      <c r="F2788" s="52" t="str">
        <f>F2791</f>
        <v>LABOR_M</v>
      </c>
      <c r="G2788" s="55" t="str">
        <f>$G$12</f>
        <v>DISTSEC</v>
      </c>
      <c r="H2788" s="4">
        <f t="shared" ca="1" si="1410"/>
        <v>48377.126327756625</v>
      </c>
      <c r="I2788" s="5">
        <f ca="1">VLOOKUP(CONCATENATE($F2788," ",$G2788),AllocFactorMatrix,(I$4+1),FALSE)*$E2791</f>
        <v>36171.647579683915</v>
      </c>
      <c r="J2788" s="5">
        <f ca="1">VLOOKUP(CONCATENATE($F2788," ",$G2788),AllocFactorMatrix,(J$4+1),FALSE)*$E2791</f>
        <v>1743.8466580595698</v>
      </c>
      <c r="K2788" s="5">
        <f ca="1">VLOOKUP(CONCATENATE($F2788," ",$G2788),AllocFactorMatrix,(K$4+1),FALSE)*$E2791</f>
        <v>5261.9120935369301</v>
      </c>
      <c r="L2788" s="5">
        <f ca="1">VLOOKUP(CONCATENATE($F2788," ",$G2788),AllocFactorMatrix,(L$4+1),FALSE)*$E2791</f>
        <v>0</v>
      </c>
      <c r="M2788" s="5">
        <f ca="1">VLOOKUP(CONCATENATE($F2788," ",$G2788),AllocFactorMatrix,(M$4+1),FALSE)*$E2791</f>
        <v>0</v>
      </c>
      <c r="N2788" s="5">
        <f t="shared" ca="1" si="1411"/>
        <v>5261.9120935369301</v>
      </c>
      <c r="O2788" s="5">
        <f ca="1">VLOOKUP(CONCATENATE($F2788," ",$G2788),AllocFactorMatrix,(O$4+1),FALSE)*$E2791</f>
        <v>3352.9108666161296</v>
      </c>
      <c r="P2788" s="5">
        <f ca="1">VLOOKUP(CONCATENATE($F2788," ",$G2788),AllocFactorMatrix,(P$4+1),FALSE)*$E2791</f>
        <v>0</v>
      </c>
      <c r="Q2788" s="5">
        <f ca="1">VLOOKUP(CONCATENATE($F2788," ",$G2788),AllocFactorMatrix,(Q$4+1),FALSE)*$E2791</f>
        <v>0</v>
      </c>
      <c r="R2788" s="5">
        <f ca="1">VLOOKUP(CONCATENATE($F2788," ",$G2788),AllocFactorMatrix,(R$4+1),FALSE)*$E2791</f>
        <v>0</v>
      </c>
      <c r="S2788" s="5">
        <f t="shared" ca="1" si="1415"/>
        <v>3352.9108666161296</v>
      </c>
      <c r="T2788" s="5">
        <f ca="1">VLOOKUP(CONCATENATE($F2788," ",$G2788),AllocFactorMatrix,(T$4+1),FALSE)*$E2791</f>
        <v>90.655675874216683</v>
      </c>
      <c r="U2788" s="5">
        <f ca="1">VLOOKUP(CONCATENATE($F2788," ",$G2788),AllocFactorMatrix,(U$4+1),FALSE)*$E2791</f>
        <v>0</v>
      </c>
      <c r="V2788" s="5">
        <f ca="1">VLOOKUP(CONCATENATE($F2788," ",$G2788),AllocFactorMatrix,(V$4+1),FALSE)*$E2791</f>
        <v>0</v>
      </c>
      <c r="W2788" s="5">
        <f ca="1">VLOOKUP(CONCATENATE($F2788," ",$G2788),AllocFactorMatrix,(W$4+1),FALSE)*$E2791</f>
        <v>0</v>
      </c>
      <c r="X2788" s="5">
        <f t="shared" ca="1" si="1416"/>
        <v>90.655675874216683</v>
      </c>
      <c r="Y2788" s="5">
        <f ca="1">VLOOKUP(CONCATENATE($F2788," ",$G2788),AllocFactorMatrix,(Y$4+1),FALSE)*$E2791</f>
        <v>1236.7013671073273</v>
      </c>
      <c r="Z2788" s="5">
        <f ca="1">VLOOKUP(CONCATENATE($F2788," ",$G2788),AllocFactorMatrix,(Z$4+1),FALSE)*$E2791</f>
        <v>0</v>
      </c>
      <c r="AA2788" s="5">
        <f t="shared" ca="1" si="1412"/>
        <v>1236.7013671073273</v>
      </c>
      <c r="AB2788" s="5">
        <f ca="1">VLOOKUP(CONCATENATE($F2788," ",$G2788),AllocFactorMatrix,(AB$4+1),FALSE)*$E2791</f>
        <v>12.833289869671324</v>
      </c>
      <c r="AC2788" s="5">
        <f ca="1">VLOOKUP(CONCATENATE($F2788," ",$G2788),AllocFactorMatrix,(AC$4+1),FALSE)*$E2791</f>
        <v>435.73954988253263</v>
      </c>
      <c r="AD2788" s="5">
        <f ca="1">VLOOKUP(CONCATENATE($F2788," ",$G2788),AllocFactorMatrix,(AD$4+1),FALSE)*$E2791</f>
        <v>70.879247126338569</v>
      </c>
    </row>
    <row r="2789" spans="4:30" hidden="1" outlineLevel="1">
      <c r="D2789" s="7"/>
      <c r="E2789" s="51"/>
      <c r="F2789" s="52" t="str">
        <f>F2791</f>
        <v>LABOR_M</v>
      </c>
      <c r="G2789" s="55" t="str">
        <f>$G$13</f>
        <v>ENERGY</v>
      </c>
      <c r="H2789" s="4">
        <f t="shared" ca="1" si="1410"/>
        <v>59927.633582015122</v>
      </c>
      <c r="I2789" s="5">
        <f ca="1">VLOOKUP(CONCATENATE($F2789," ",$G2789),AllocFactorMatrix,(I$4+1),FALSE)*$E2791</f>
        <v>22486.471484197249</v>
      </c>
      <c r="J2789" s="5">
        <f ca="1">VLOOKUP(CONCATENATE($F2789," ",$G2789),AllocFactorMatrix,(J$4+1),FALSE)*$E2791</f>
        <v>1457.2686551389199</v>
      </c>
      <c r="K2789" s="5">
        <f ca="1">VLOOKUP(CONCATENATE($F2789," ",$G2789),AllocFactorMatrix,(K$4+1),FALSE)*$E2791</f>
        <v>4889.2943113503025</v>
      </c>
      <c r="L2789" s="5">
        <f ca="1">VLOOKUP(CONCATENATE($F2789," ",$G2789),AllocFactorMatrix,(L$4+1),FALSE)*$E2791</f>
        <v>155.39287305400077</v>
      </c>
      <c r="M2789" s="5">
        <f ca="1">VLOOKUP(CONCATENATE($F2789," ",$G2789),AllocFactorMatrix,(M$4+1),FALSE)*$E2791</f>
        <v>14.325406320265369</v>
      </c>
      <c r="N2789" s="5">
        <f t="shared" ca="1" si="1411"/>
        <v>5059.0125907245692</v>
      </c>
      <c r="O2789" s="5">
        <f ca="1">VLOOKUP(CONCATENATE($F2789," ",$G2789),AllocFactorMatrix,(O$4+1),FALSE)*$E2791</f>
        <v>4457.6378452470308</v>
      </c>
      <c r="P2789" s="5">
        <f ca="1">VLOOKUP(CONCATENATE($F2789," ",$G2789),AllocFactorMatrix,(P$4+1),FALSE)*$E2791</f>
        <v>826.3602841310294</v>
      </c>
      <c r="Q2789" s="5">
        <f ca="1">VLOOKUP(CONCATENATE($F2789," ",$G2789),AllocFactorMatrix,(Q$4+1),FALSE)*$E2791</f>
        <v>375.4769616517317</v>
      </c>
      <c r="R2789" s="5">
        <f ca="1">VLOOKUP(CONCATENATE($F2789," ",$G2789),AllocFactorMatrix,(R$4+1),FALSE)*$E2791</f>
        <v>17.397401428635476</v>
      </c>
      <c r="S2789" s="5">
        <f t="shared" ca="1" si="1415"/>
        <v>5676.8724924584276</v>
      </c>
      <c r="T2789" s="5">
        <f ca="1">VLOOKUP(CONCATENATE($F2789," ",$G2789),AllocFactorMatrix,(T$4+1),FALSE)*$E2791</f>
        <v>170.8251294366776</v>
      </c>
      <c r="U2789" s="5">
        <f ca="1">VLOOKUP(CONCATENATE($F2789," ",$G2789),AllocFactorMatrix,(U$4+1),FALSE)*$E2791</f>
        <v>2999.4333632642761</v>
      </c>
      <c r="V2789" s="5">
        <f ca="1">VLOOKUP(CONCATENATE($F2789," ",$G2789),AllocFactorMatrix,(V$4+1),FALSE)*$E2791</f>
        <v>17029.537335276425</v>
      </c>
      <c r="W2789" s="5">
        <f ca="1">VLOOKUP(CONCATENATE($F2789," ",$G2789),AllocFactorMatrix,(W$4+1),FALSE)*$E2791</f>
        <v>3230.901803079596</v>
      </c>
      <c r="X2789" s="5">
        <f t="shared" ca="1" si="1416"/>
        <v>23430.697631056977</v>
      </c>
      <c r="Y2789" s="5">
        <f ca="1">VLOOKUP(CONCATENATE($F2789," ",$G2789),AllocFactorMatrix,(Y$4+1),FALSE)*$E2791</f>
        <v>1207.7084609482201</v>
      </c>
      <c r="Z2789" s="5">
        <f ca="1">VLOOKUP(CONCATENATE($F2789," ",$G2789),AllocFactorMatrix,(Z$4+1),FALSE)*$E2791</f>
        <v>19.659568470384478</v>
      </c>
      <c r="AA2789" s="5">
        <f t="shared" ca="1" si="1412"/>
        <v>1227.3680294186047</v>
      </c>
      <c r="AB2789" s="5">
        <f ca="1">VLOOKUP(CONCATENATE($F2789," ",$G2789),AllocFactorMatrix,(AB$4+1),FALSE)*$E2791</f>
        <v>21.928667205451145</v>
      </c>
      <c r="AC2789" s="5">
        <f ca="1">VLOOKUP(CONCATENATE($F2789," ",$G2789),AllocFactorMatrix,(AC$4+1),FALSE)*$E2791</f>
        <v>474.17806405060821</v>
      </c>
      <c r="AD2789" s="5">
        <f ca="1">VLOOKUP(CONCATENATE($F2789," ",$G2789),AllocFactorMatrix,(AD$4+1),FALSE)*$E2791</f>
        <v>93.835967764306105</v>
      </c>
    </row>
    <row r="2790" spans="4:30" hidden="1" outlineLevel="1">
      <c r="D2790" s="7"/>
      <c r="E2790" s="51"/>
      <c r="F2790" s="52" t="str">
        <f>F2791</f>
        <v>LABOR_M</v>
      </c>
      <c r="G2790" s="55" t="str">
        <f>$G$14</f>
        <v>CUSTOMER</v>
      </c>
      <c r="H2790" s="4">
        <f t="shared" ca="1" si="1410"/>
        <v>45169.575966317425</v>
      </c>
      <c r="I2790" s="5">
        <f ca="1">VLOOKUP(CONCATENATE($F2790," ",$G2790),AllocFactorMatrix,(I$4+1),FALSE)*$E2791</f>
        <v>32273.706851046074</v>
      </c>
      <c r="J2790" s="5">
        <f ca="1">VLOOKUP(CONCATENATE($F2790," ",$G2790),AllocFactorMatrix,(J$4+1),FALSE)*$E2791</f>
        <v>5523.0939560572415</v>
      </c>
      <c r="K2790" s="5">
        <f ca="1">VLOOKUP(CONCATENATE($F2790," ",$G2790),AllocFactorMatrix,(K$4+1),FALSE)*$E2791</f>
        <v>1590.3533830892854</v>
      </c>
      <c r="L2790" s="5">
        <f ca="1">VLOOKUP(CONCATENATE($F2790," ",$G2790),AllocFactorMatrix,(L$4+1),FALSE)*$E2791</f>
        <v>265.84811085459927</v>
      </c>
      <c r="M2790" s="5">
        <f ca="1">VLOOKUP(CONCATENATE($F2790," ",$G2790),AllocFactorMatrix,(M$4+1),FALSE)*$E2791</f>
        <v>42.002726645781792</v>
      </c>
      <c r="N2790" s="5">
        <f t="shared" ca="1" si="1411"/>
        <v>1898.2042205896666</v>
      </c>
      <c r="O2790" s="5">
        <f ca="1">VLOOKUP(CONCATENATE($F2790," ",$G2790),AllocFactorMatrix,(O$4+1),FALSE)*$E2791</f>
        <v>296.76365757300698</v>
      </c>
      <c r="P2790" s="5">
        <f ca="1">VLOOKUP(CONCATENATE($F2790," ",$G2790),AllocFactorMatrix,(P$4+1),FALSE)*$E2791</f>
        <v>76.217128188222418</v>
      </c>
      <c r="Q2790" s="5">
        <f ca="1">VLOOKUP(CONCATENATE($F2790," ",$G2790),AllocFactorMatrix,(Q$4+1),FALSE)*$E2791</f>
        <v>145.77957876447266</v>
      </c>
      <c r="R2790" s="5">
        <f ca="1">VLOOKUP(CONCATENATE($F2790," ",$G2790),AllocFactorMatrix,(R$4+1),FALSE)*$E2791</f>
        <v>25.443590577340498</v>
      </c>
      <c r="S2790" s="5">
        <f t="shared" ca="1" si="1415"/>
        <v>544.20395510304252</v>
      </c>
      <c r="T2790" s="5">
        <f ca="1">VLOOKUP(CONCATENATE($F2790," ",$G2790),AllocFactorMatrix,(T$4+1),FALSE)*$E2791</f>
        <v>2.0639176147821638</v>
      </c>
      <c r="U2790" s="5">
        <f ca="1">VLOOKUP(CONCATENATE($F2790," ",$G2790),AllocFactorMatrix,(U$4+1),FALSE)*$E2791</f>
        <v>45.374416371655556</v>
      </c>
      <c r="V2790" s="5">
        <f ca="1">VLOOKUP(CONCATENATE($F2790," ",$G2790),AllocFactorMatrix,(V$4+1),FALSE)*$E2791</f>
        <v>214.49693991442803</v>
      </c>
      <c r="W2790" s="5">
        <f ca="1">VLOOKUP(CONCATENATE($F2790," ",$G2790),AllocFactorMatrix,(W$4+1),FALSE)*$E2791</f>
        <v>38.179600393921113</v>
      </c>
      <c r="X2790" s="5">
        <f t="shared" ca="1" si="1416"/>
        <v>300.11487429478689</v>
      </c>
      <c r="Y2790" s="5">
        <f ca="1">VLOOKUP(CONCATENATE($F2790," ",$G2790),AllocFactorMatrix,(Y$4+1),FALSE)*$E2791</f>
        <v>81.224820162243432</v>
      </c>
      <c r="Z2790" s="5">
        <f ca="1">VLOOKUP(CONCATENATE($F2790," ",$G2790),AllocFactorMatrix,(Z$4+1),FALSE)*$E2791</f>
        <v>1.2868243696904771</v>
      </c>
      <c r="AA2790" s="5">
        <f t="shared" ca="1" si="1412"/>
        <v>82.511644531933911</v>
      </c>
      <c r="AB2790" s="5">
        <f ca="1">VLOOKUP(CONCATENATE($F2790," ",$G2790),AllocFactorMatrix,(AB$4+1),FALSE)*$E2791</f>
        <v>2.3144961868043277</v>
      </c>
      <c r="AC2790" s="5">
        <f ca="1">VLOOKUP(CONCATENATE($F2790," ",$G2790),AllocFactorMatrix,(AC$4+1),FALSE)*$E2791</f>
        <v>3562.0840269932701</v>
      </c>
      <c r="AD2790" s="5">
        <f ca="1">VLOOKUP(CONCATENATE($F2790," ",$G2790),AllocFactorMatrix,(AD$4+1),FALSE)*$E2791</f>
        <v>983.34194151460429</v>
      </c>
    </row>
    <row r="2791" spans="4:30" collapsed="1">
      <c r="D2791" s="7" t="s">
        <v>340</v>
      </c>
      <c r="E2791" s="40">
        <v>499348</v>
      </c>
      <c r="F2791" s="10" t="s">
        <v>70</v>
      </c>
      <c r="G2791" s="55" t="str">
        <f>$G$15</f>
        <v>TOTAL</v>
      </c>
      <c r="H2791" s="4">
        <f t="shared" ca="1" si="1410"/>
        <v>499348.00000000012</v>
      </c>
      <c r="I2791" s="5">
        <f ca="1">VLOOKUP(CONCATENATE($F2791," ",$G2791),AllocFactorMatrix,(I$4+1),FALSE)*$E2791</f>
        <v>296160.0817337021</v>
      </c>
      <c r="J2791" s="5">
        <f ca="1">VLOOKUP(CONCATENATE($F2791," ",$G2791),AllocFactorMatrix,(J$4+1),FALSE)*$E2791</f>
        <v>18257.302157650483</v>
      </c>
      <c r="K2791" s="5">
        <f ca="1">VLOOKUP(CONCATENATE($F2791," ",$G2791),AllocFactorMatrix,(K$4+1),FALSE)*$E2791</f>
        <v>44398.893319793162</v>
      </c>
      <c r="L2791" s="5">
        <f ca="1">VLOOKUP(CONCATENATE($F2791," ",$G2791),AllocFactorMatrix,(L$4+1),FALSE)*$E2791</f>
        <v>1317.1760224476493</v>
      </c>
      <c r="M2791" s="5">
        <f ca="1">VLOOKUP(CONCATENATE($F2791," ",$G2791),AllocFactorMatrix,(M$4+1),FALSE)*$E2791</f>
        <v>118.23202698210831</v>
      </c>
      <c r="N2791" s="5">
        <f t="shared" ca="1" si="1411"/>
        <v>45834.301369222914</v>
      </c>
      <c r="O2791" s="5">
        <f ca="1">VLOOKUP(CONCATENATE($F2791," ",$G2791),AllocFactorMatrix,(O$4+1),FALSE)*$E2791</f>
        <v>32804.065313783925</v>
      </c>
      <c r="P2791" s="5">
        <f ca="1">VLOOKUP(CONCATENATE($F2791," ",$G2791),AllocFactorMatrix,(P$4+1),FALSE)*$E2791</f>
        <v>5425.8614487161876</v>
      </c>
      <c r="Q2791" s="5">
        <f ca="1">VLOOKUP(CONCATENATE($F2791," ",$G2791),AllocFactorMatrix,(Q$4+1),FALSE)*$E2791</f>
        <v>1547.6596801261906</v>
      </c>
      <c r="R2791" s="5">
        <f ca="1">VLOOKUP(CONCATENATE($F2791," ",$G2791),AllocFactorMatrix,(R$4+1),FALSE)*$E2791</f>
        <v>65.039672607654623</v>
      </c>
      <c r="S2791" s="5">
        <f t="shared" ca="1" si="1415"/>
        <v>39842.626115233965</v>
      </c>
      <c r="T2791" s="5">
        <f ca="1">VLOOKUP(CONCATENATE($F2791," ",$G2791),AllocFactorMatrix,(T$4+1),FALSE)*$E2791</f>
        <v>1087.1422469757267</v>
      </c>
      <c r="U2791" s="5">
        <f ca="1">VLOOKUP(CONCATENATE($F2791," ",$G2791),AllocFactorMatrix,(U$4+1),FALSE)*$E2791</f>
        <v>16232.806063646889</v>
      </c>
      <c r="V2791" s="5">
        <f ca="1">VLOOKUP(CONCATENATE($F2791," ",$G2791),AllocFactorMatrix,(V$4+1),FALSE)*$E2791</f>
        <v>57421.579823240951</v>
      </c>
      <c r="W2791" s="5">
        <f ca="1">VLOOKUP(CONCATENATE($F2791," ",$G2791),AllocFactorMatrix,(W$4+1),FALSE)*$E2791</f>
        <v>8557.507377860944</v>
      </c>
      <c r="X2791" s="5">
        <f t="shared" ca="1" si="1416"/>
        <v>83299.035511724505</v>
      </c>
      <c r="Y2791" s="5">
        <f ca="1">VLOOKUP(CONCATENATE($F2791," ",$G2791),AllocFactorMatrix,(Y$4+1),FALSE)*$E2791</f>
        <v>9873.7958337711007</v>
      </c>
      <c r="Z2791" s="5">
        <f ca="1">VLOOKUP(CONCATENATE($F2791," ",$G2791),AllocFactorMatrix,(Z$4+1),FALSE)*$E2791</f>
        <v>161.16684739766578</v>
      </c>
      <c r="AA2791" s="5">
        <f t="shared" ca="1" si="1412"/>
        <v>10034.962681168767</v>
      </c>
      <c r="AB2791" s="5">
        <f ca="1">VLOOKUP(CONCATENATE($F2791," ",$G2791),AllocFactorMatrix,(AB$4+1),FALSE)*$E2791</f>
        <v>128.77750602225174</v>
      </c>
      <c r="AC2791" s="5">
        <f ca="1">VLOOKUP(CONCATENATE($F2791," ",$G2791),AllocFactorMatrix,(AC$4+1),FALSE)*$E2791</f>
        <v>4612.5566214770379</v>
      </c>
      <c r="AD2791" s="5">
        <f ca="1">VLOOKUP(CONCATENATE($F2791," ",$G2791),AllocFactorMatrix,(AD$4+1),FALSE)*$E2791</f>
        <v>1178.3563037979511</v>
      </c>
    </row>
    <row r="2792" spans="4:30" hidden="1" outlineLevel="1">
      <c r="D2792" s="7"/>
      <c r="E2792" s="51"/>
      <c r="F2792" s="52" t="str">
        <f>F2799</f>
        <v>LABOR_M</v>
      </c>
      <c r="G2792" s="55" t="str">
        <f>$G$8</f>
        <v>PRODUCTION</v>
      </c>
      <c r="H2792" s="4">
        <f t="shared" ref="H2792:H2799" ca="1" si="1417">SUBTOTAL(9,I2792:AD2792)</f>
        <v>34079.104409380772</v>
      </c>
      <c r="I2792" s="5">
        <f ca="1">VLOOKUP(CONCATENATE($F2792," ",$G2792),AllocFactorMatrix,(I$4+1),FALSE)*$E2799</f>
        <v>18920.93983845834</v>
      </c>
      <c r="J2792" s="5">
        <f ca="1">VLOOKUP(CONCATENATE($F2792," ",$G2792),AllocFactorMatrix,(J$4+1),FALSE)*$E2799</f>
        <v>870.64469915093821</v>
      </c>
      <c r="K2792" s="5">
        <f ca="1">VLOOKUP(CONCATENATE($F2792," ",$G2792),AllocFactorMatrix,(K$4+1),FALSE)*$E2799</f>
        <v>2868.1536255835376</v>
      </c>
      <c r="L2792" s="5">
        <f ca="1">VLOOKUP(CONCATENATE($F2792," ",$G2792),AllocFactorMatrix,(L$4+1),FALSE)*$E2799</f>
        <v>71.666002784116699</v>
      </c>
      <c r="M2792" s="5">
        <f ca="1">VLOOKUP(CONCATENATE($F2792," ",$G2792),AllocFactorMatrix,(M$4+1),FALSE)*$E2799</f>
        <v>9.2255460265809806</v>
      </c>
      <c r="N2792" s="5">
        <f t="shared" ref="N2792:N2799" ca="1" si="1418">SUBTOTAL(9,K2792:M2792)</f>
        <v>2949.0451743942353</v>
      </c>
      <c r="O2792" s="5">
        <f ca="1">VLOOKUP(CONCATENATE($F2792," ",$G2792),AllocFactorMatrix,(O$4+1),FALSE)*$E2799</f>
        <v>2181.8432307039989</v>
      </c>
      <c r="P2792" s="5">
        <f ca="1">VLOOKUP(CONCATENATE($F2792," ",$G2792),AllocFactorMatrix,(P$4+1),FALSE)*$E2799</f>
        <v>394.91777051241439</v>
      </c>
      <c r="Q2792" s="5">
        <f ca="1">VLOOKUP(CONCATENATE($F2792," ",$G2792),AllocFactorMatrix,(Q$4+1),FALSE)*$E2799</f>
        <v>152.75140545262789</v>
      </c>
      <c r="R2792" s="5">
        <f ca="1">VLOOKUP(CONCATENATE($F2792," ",$G2792),AllocFactorMatrix,(R$4+1),FALSE)*$E2799</f>
        <v>3.2912924034376299</v>
      </c>
      <c r="S2792" s="5">
        <f ca="1">SUBTOTAL(9,O2792:R2792)</f>
        <v>2732.8036990724786</v>
      </c>
      <c r="T2792" s="5">
        <f ca="1">VLOOKUP(CONCATENATE($F2792," ",$G2792),AllocFactorMatrix,(T$4+1),FALSE)*$E2799</f>
        <v>69.281488266337519</v>
      </c>
      <c r="U2792" s="5">
        <f ca="1">VLOOKUP(CONCATENATE($F2792," ",$G2792),AllocFactorMatrix,(U$4+1),FALSE)*$E2799</f>
        <v>1103.081731226006</v>
      </c>
      <c r="V2792" s="5">
        <f ca="1">VLOOKUP(CONCATENATE($F2792," ",$G2792),AllocFactorMatrix,(V$4+1),FALSE)*$E2799</f>
        <v>5982.2370269971843</v>
      </c>
      <c r="W2792" s="5">
        <f ca="1">VLOOKUP(CONCATENATE($F2792," ",$G2792),AllocFactorMatrix,(W$4+1),FALSE)*$E2799</f>
        <v>787.09882033663973</v>
      </c>
      <c r="X2792" s="5">
        <f ca="1">SUBTOTAL(9,T2792:W2792)</f>
        <v>7941.6990668261678</v>
      </c>
      <c r="Y2792" s="5">
        <f ca="1">VLOOKUP(CONCATENATE($F2792," ",$G2792),AllocFactorMatrix,(Y$4+1),FALSE)*$E2799</f>
        <v>643.05262272787502</v>
      </c>
      <c r="Z2792" s="5">
        <f ca="1">VLOOKUP(CONCATENATE($F2792," ",$G2792),AllocFactorMatrix,(Z$4+1),FALSE)*$E2799</f>
        <v>13.366930871324882</v>
      </c>
      <c r="AA2792" s="5">
        <f t="shared" ref="AA2792:AA2799" ca="1" si="1419">SUBTOTAL(9,Y2792:Z2792)</f>
        <v>656.41955359919984</v>
      </c>
      <c r="AB2792" s="5">
        <f ca="1">VLOOKUP(CONCATENATE($F2792," ",$G2792),AllocFactorMatrix,(AB$4+1),FALSE)*$E2799</f>
        <v>7.5523778794154817</v>
      </c>
      <c r="AC2792" s="5">
        <f ca="1">VLOOKUP(CONCATENATE($F2792," ",$G2792),AllocFactorMatrix,(AC$4+1),FALSE)*$E2799</f>
        <v>0</v>
      </c>
      <c r="AD2792" s="5">
        <f ca="1">VLOOKUP(CONCATENATE($F2792," ",$G2792),AllocFactorMatrix,(AD$4+1),FALSE)*$E2799</f>
        <v>0</v>
      </c>
    </row>
    <row r="2793" spans="4:30" hidden="1" outlineLevel="1">
      <c r="D2793" s="7"/>
      <c r="E2793" s="51"/>
      <c r="F2793" s="52" t="str">
        <f>F2799</f>
        <v>LABOR_M</v>
      </c>
      <c r="G2793" s="55" t="str">
        <f>$G$9</f>
        <v>BULKTRAN</v>
      </c>
      <c r="H2793" s="4">
        <f t="shared" ca="1" si="1417"/>
        <v>124.51885029932612</v>
      </c>
      <c r="I2793" s="5">
        <f ca="1">VLOOKUP(CONCATENATE($F2793," ",$G2793),AllocFactorMatrix,(I$4+1),FALSE)*$E2799</f>
        <v>61.335867648697146</v>
      </c>
      <c r="J2793" s="5">
        <f ca="1">VLOOKUP(CONCATENATE($F2793," ",$G2793),AllocFactorMatrix,(J$4+1),FALSE)*$E2799</f>
        <v>3.0320511046681959</v>
      </c>
      <c r="K2793" s="5">
        <f ca="1">VLOOKUP(CONCATENATE($F2793," ",$G2793),AllocFactorMatrix,(K$4+1),FALSE)*$E2799</f>
        <v>11.106229427169803</v>
      </c>
      <c r="L2793" s="5">
        <f ca="1">VLOOKUP(CONCATENATE($F2793," ",$G2793),AllocFactorMatrix,(L$4+1),FALSE)*$E2799</f>
        <v>0.34958467083546119</v>
      </c>
      <c r="M2793" s="5">
        <f ca="1">VLOOKUP(CONCATENATE($F2793," ",$G2793),AllocFactorMatrix,(M$4+1),FALSE)*$E2799</f>
        <v>3.2782931818594756E-2</v>
      </c>
      <c r="N2793" s="5">
        <f t="shared" ca="1" si="1418"/>
        <v>11.488597029823859</v>
      </c>
      <c r="O2793" s="5">
        <f ca="1">VLOOKUP(CONCATENATE($F2793," ",$G2793),AllocFactorMatrix,(O$4+1),FALSE)*$E2799</f>
        <v>8.4424620581727172</v>
      </c>
      <c r="P2793" s="5">
        <f ca="1">VLOOKUP(CONCATENATE($F2793," ",$G2793),AllocFactorMatrix,(P$4+1),FALSE)*$E2799</f>
        <v>1.5730766436895167</v>
      </c>
      <c r="Q2793" s="5">
        <f ca="1">VLOOKUP(CONCATENATE($F2793," ",$G2793),AllocFactorMatrix,(Q$4+1),FALSE)*$E2799</f>
        <v>0.71084404459543182</v>
      </c>
      <c r="R2793" s="5">
        <f ca="1">VLOOKUP(CONCATENATE($F2793," ",$G2793),AllocFactorMatrix,(R$4+1),FALSE)*$E2799</f>
        <v>3.1965862097603666E-2</v>
      </c>
      <c r="S2793" s="5">
        <f t="shared" ref="S2793:S2799" ca="1" si="1420">SUBTOTAL(9,O2793:R2793)</f>
        <v>10.758348608555268</v>
      </c>
      <c r="T2793" s="5">
        <f ca="1">VLOOKUP(CONCATENATE($F2793," ",$G2793),AllocFactorMatrix,(T$4+1),FALSE)*$E2799</f>
        <v>0.29491682369734418</v>
      </c>
      <c r="U2793" s="5">
        <f ca="1">VLOOKUP(CONCATENATE($F2793," ",$G2793),AllocFactorMatrix,(U$4+1),FALSE)*$E2799</f>
        <v>4.8262635713351019</v>
      </c>
      <c r="V2793" s="5">
        <f ca="1">VLOOKUP(CONCATENATE($F2793," ",$G2793),AllocFactorMatrix,(V$4+1),FALSE)*$E2799</f>
        <v>25.506938585003358</v>
      </c>
      <c r="W2793" s="5">
        <f ca="1">VLOOKUP(CONCATENATE($F2793," ",$G2793),AllocFactorMatrix,(W$4+1),FALSE)*$E2799</f>
        <v>4.6061303497195043</v>
      </c>
      <c r="X2793" s="5">
        <f t="shared" ref="X2793:X2799" ca="1" si="1421">SUBTOTAL(9,T2793:W2793)</f>
        <v>35.234249329755308</v>
      </c>
      <c r="Y2793" s="5">
        <f ca="1">VLOOKUP(CONCATENATE($F2793," ",$G2793),AllocFactorMatrix,(Y$4+1),FALSE)*$E2799</f>
        <v>2.5926667015616602</v>
      </c>
      <c r="Z2793" s="5">
        <f ca="1">VLOOKUP(CONCATENATE($F2793," ",$G2793),AllocFactorMatrix,(Z$4+1),FALSE)*$E2799</f>
        <v>4.342617621562582E-2</v>
      </c>
      <c r="AA2793" s="5">
        <f t="shared" ca="1" si="1419"/>
        <v>2.6360928777772861</v>
      </c>
      <c r="AB2793" s="5">
        <f ca="1">VLOOKUP(CONCATENATE($F2793," ",$G2793),AllocFactorMatrix,(AB$4+1),FALSE)*$E2799</f>
        <v>3.3643700049043643E-2</v>
      </c>
      <c r="AC2793" s="5">
        <f ca="1">VLOOKUP(CONCATENATE($F2793," ",$G2793),AllocFactorMatrix,(AC$4+1),FALSE)*$E2799</f>
        <v>0</v>
      </c>
      <c r="AD2793" s="5">
        <f ca="1">VLOOKUP(CONCATENATE($F2793," ",$G2793),AllocFactorMatrix,(AD$4+1),FALSE)*$E2799</f>
        <v>0</v>
      </c>
    </row>
    <row r="2794" spans="4:30" hidden="1" outlineLevel="1">
      <c r="D2794" s="7"/>
      <c r="E2794" s="51"/>
      <c r="F2794" s="52" t="str">
        <f>F2799</f>
        <v>LABOR_M</v>
      </c>
      <c r="G2794" s="55" t="str">
        <f>$G$10</f>
        <v>SUBTRAN</v>
      </c>
      <c r="H2794" s="4">
        <f t="shared" ca="1" si="1417"/>
        <v>27.388982199546792</v>
      </c>
      <c r="I2794" s="5">
        <f ca="1">VLOOKUP(CONCATENATE($F2794," ",$G2794),AllocFactorMatrix,(I$4+1),FALSE)*$E2799</f>
        <v>13.334803437360401</v>
      </c>
      <c r="J2794" s="5">
        <f ca="1">VLOOKUP(CONCATENATE($F2794," ",$G2794),AllocFactorMatrix,(J$4+1),FALSE)*$E2799</f>
        <v>0.64355505788093914</v>
      </c>
      <c r="K2794" s="5">
        <f ca="1">VLOOKUP(CONCATENATE($F2794," ",$G2794),AllocFactorMatrix,(K$4+1),FALSE)*$E2799</f>
        <v>2.3412218336996844</v>
      </c>
      <c r="L2794" s="5">
        <f ca="1">VLOOKUP(CONCATENATE($F2794," ",$G2794),AllocFactorMatrix,(L$4+1),FALSE)*$E2799</f>
        <v>7.2318139638843135E-2</v>
      </c>
      <c r="M2794" s="5">
        <f ca="1">VLOOKUP(CONCATENATE($F2794," ",$G2794),AllocFactorMatrix,(M$4+1),FALSE)*$E2799</f>
        <v>9.0068418252195852E-3</v>
      </c>
      <c r="N2794" s="5">
        <f t="shared" ca="1" si="1418"/>
        <v>2.4225468151637473</v>
      </c>
      <c r="O2794" s="5">
        <f ca="1">VLOOKUP(CONCATENATE($F2794," ",$G2794),AllocFactorMatrix,(O$4+1),FALSE)*$E2799</f>
        <v>1.7688296882243812</v>
      </c>
      <c r="P2794" s="5">
        <f ca="1">VLOOKUP(CONCATENATE($F2794," ",$G2794),AllocFactorMatrix,(P$4+1),FALSE)*$E2799</f>
        <v>0.32882337595597677</v>
      </c>
      <c r="Q2794" s="5">
        <f ca="1">VLOOKUP(CONCATENATE($F2794," ",$G2794),AllocFactorMatrix,(Q$4+1),FALSE)*$E2799</f>
        <v>0.19565382675117282</v>
      </c>
      <c r="R2794" s="5">
        <f ca="1">VLOOKUP(CONCATENATE($F2794," ",$G2794),AllocFactorMatrix,(R$4+1),FALSE)*$E2799</f>
        <v>0</v>
      </c>
      <c r="S2794" s="5">
        <f t="shared" ca="1" si="1420"/>
        <v>2.2933068909315311</v>
      </c>
      <c r="T2794" s="5">
        <f ca="1">VLOOKUP(CONCATENATE($F2794," ",$G2794),AllocFactorMatrix,(T$4+1),FALSE)*$E2799</f>
        <v>6.1764495538421178E-2</v>
      </c>
      <c r="U2794" s="5">
        <f ca="1">VLOOKUP(CONCATENATE($F2794," ",$G2794),AllocFactorMatrix,(U$4+1),FALSE)*$E2799</f>
        <v>1.0111200560728979</v>
      </c>
      <c r="V2794" s="5">
        <f ca="1">VLOOKUP(CONCATENATE($F2794," ",$G2794),AllocFactorMatrix,(V$4+1),FALSE)*$E2799</f>
        <v>7.0441530134308081</v>
      </c>
      <c r="W2794" s="5">
        <f ca="1">VLOOKUP(CONCATENATE($F2794," ",$G2794),AllocFactorMatrix,(W$4+1),FALSE)*$E2799</f>
        <v>0</v>
      </c>
      <c r="X2794" s="5">
        <f t="shared" ca="1" si="1421"/>
        <v>8.1170375650421267</v>
      </c>
      <c r="Y2794" s="5">
        <f ca="1">VLOOKUP(CONCATENATE($F2794," ",$G2794),AllocFactorMatrix,(Y$4+1),FALSE)*$E2799</f>
        <v>0.53236591377529019</v>
      </c>
      <c r="Z2794" s="5">
        <f ca="1">VLOOKUP(CONCATENATE($F2794," ",$G2794),AllocFactorMatrix,(Z$4+1),FALSE)*$E2799</f>
        <v>8.8745542459748045E-3</v>
      </c>
      <c r="AA2794" s="5">
        <f t="shared" ca="1" si="1419"/>
        <v>0.54124046802126502</v>
      </c>
      <c r="AB2794" s="5">
        <f ca="1">VLOOKUP(CONCATENATE($F2794," ",$G2794),AllocFactorMatrix,(AB$4+1),FALSE)*$E2799</f>
        <v>7.1090216964060163E-3</v>
      </c>
      <c r="AC2794" s="5">
        <f ca="1">VLOOKUP(CONCATENATE($F2794," ",$G2794),AllocFactorMatrix,(AC$4+1),FALSE)*$E2799</f>
        <v>2.4172193524981136E-2</v>
      </c>
      <c r="AD2794" s="5">
        <f ca="1">VLOOKUP(CONCATENATE($F2794," ",$G2794),AllocFactorMatrix,(AD$4+1),FALSE)*$E2799</f>
        <v>5.2107499253967859E-3</v>
      </c>
    </row>
    <row r="2795" spans="4:30" hidden="1" outlineLevel="1">
      <c r="D2795" s="7"/>
      <c r="E2795" s="51"/>
      <c r="F2795" s="52" t="str">
        <f>F2799</f>
        <v>LABOR_M</v>
      </c>
      <c r="G2795" s="55" t="str">
        <f>$G$11</f>
        <v>DISTPRI</v>
      </c>
      <c r="H2795" s="4">
        <f t="shared" ca="1" si="1417"/>
        <v>17548.079216548045</v>
      </c>
      <c r="I2795" s="5">
        <f ca="1">VLOOKUP(CONCATENATE($F2795," ",$G2795),AllocFactorMatrix,(I$4+1),FALSE)*$E2799</f>
        <v>11728.129775252004</v>
      </c>
      <c r="J2795" s="5">
        <f ca="1">VLOOKUP(CONCATENATE($F2795," ",$G2795),AllocFactorMatrix,(J$4+1),FALSE)*$E2799</f>
        <v>552.83342088938093</v>
      </c>
      <c r="K2795" s="5">
        <f ca="1">VLOOKUP(CONCATENATE($F2795," ",$G2795),AllocFactorMatrix,(K$4+1),FALSE)*$E2799</f>
        <v>2007.3720804946693</v>
      </c>
      <c r="L2795" s="5">
        <f ca="1">VLOOKUP(CONCATENATE($F2795," ",$G2795),AllocFactorMatrix,(L$4+1),FALSE)*$E2799</f>
        <v>62.038242514516526</v>
      </c>
      <c r="M2795" s="5">
        <f ca="1">VLOOKUP(CONCATENATE($F2795," ",$G2795),AllocFactorMatrix,(M$4+1),FALSE)*$E2799</f>
        <v>0</v>
      </c>
      <c r="N2795" s="5">
        <f t="shared" ca="1" si="1418"/>
        <v>2069.410323009186</v>
      </c>
      <c r="O2795" s="5">
        <f ca="1">VLOOKUP(CONCATENATE($F2795," ",$G2795),AllocFactorMatrix,(O$4+1),FALSE)*$E2799</f>
        <v>1505.1782017313703</v>
      </c>
      <c r="P2795" s="5">
        <f ca="1">VLOOKUP(CONCATENATE($F2795," ",$G2795),AllocFactorMatrix,(P$4+1),FALSE)*$E2799</f>
        <v>280.33954136195575</v>
      </c>
      <c r="Q2795" s="5">
        <f ca="1">VLOOKUP(CONCATENATE($F2795," ",$G2795),AllocFactorMatrix,(Q$4+1),FALSE)*$E2799</f>
        <v>0</v>
      </c>
      <c r="R2795" s="5">
        <f ca="1">VLOOKUP(CONCATENATE($F2795," ",$G2795),AllocFactorMatrix,(R$4+1),FALSE)*$E2799</f>
        <v>0</v>
      </c>
      <c r="S2795" s="5">
        <f t="shared" ca="1" si="1420"/>
        <v>1785.5177430933261</v>
      </c>
      <c r="T2795" s="5">
        <f ca="1">VLOOKUP(CONCATENATE($F2795," ",$G2795),AllocFactorMatrix,(T$4+1),FALSE)*$E2799</f>
        <v>53.658675320907797</v>
      </c>
      <c r="U2795" s="5">
        <f ca="1">VLOOKUP(CONCATENATE($F2795," ",$G2795),AllocFactorMatrix,(U$4+1),FALSE)*$E2799</f>
        <v>865.39301160196214</v>
      </c>
      <c r="V2795" s="5">
        <f ca="1">VLOOKUP(CONCATENATE($F2795," ",$G2795),AllocFactorMatrix,(V$4+1),FALSE)*$E2799</f>
        <v>0</v>
      </c>
      <c r="W2795" s="5">
        <f ca="1">VLOOKUP(CONCATENATE($F2795," ",$G2795),AllocFactorMatrix,(W$4+1),FALSE)*$E2799</f>
        <v>0</v>
      </c>
      <c r="X2795" s="5">
        <f t="shared" ca="1" si="1421"/>
        <v>919.05168692286998</v>
      </c>
      <c r="Y2795" s="5">
        <f ca="1">VLOOKUP(CONCATENATE($F2795," ",$G2795),AllocFactorMatrix,(Y$4+1),FALSE)*$E2799</f>
        <v>453.88039921200351</v>
      </c>
      <c r="Z2795" s="5">
        <f ca="1">VLOOKUP(CONCATENATE($F2795," ",$G2795),AllocFactorMatrix,(Z$4+1),FALSE)*$E2799</f>
        <v>7.5725017794480483</v>
      </c>
      <c r="AA2795" s="5">
        <f t="shared" ca="1" si="1419"/>
        <v>461.45290099145154</v>
      </c>
      <c r="AB2795" s="5">
        <f ca="1">VLOOKUP(CONCATENATE($F2795," ",$G2795),AllocFactorMatrix,(AB$4+1),FALSE)*$E2799</f>
        <v>6.1349952731753845</v>
      </c>
      <c r="AC2795" s="5">
        <f ca="1">VLOOKUP(CONCATENATE($F2795," ",$G2795),AllocFactorMatrix,(AC$4+1),FALSE)*$E2799</f>
        <v>21.017641473621143</v>
      </c>
      <c r="AD2795" s="5">
        <f ca="1">VLOOKUP(CONCATENATE($F2795," ",$G2795),AllocFactorMatrix,(AD$4+1),FALSE)*$E2799</f>
        <v>4.5307296430299129</v>
      </c>
    </row>
    <row r="2796" spans="4:30" hidden="1" outlineLevel="1">
      <c r="D2796" s="7"/>
      <c r="E2796" s="51"/>
      <c r="F2796" s="52" t="str">
        <f>F2799</f>
        <v>LABOR_M</v>
      </c>
      <c r="G2796" s="55" t="str">
        <f>$G$12</f>
        <v>DISTSEC</v>
      </c>
      <c r="H2796" s="4">
        <f t="shared" ca="1" si="1417"/>
        <v>7242.3081270605808</v>
      </c>
      <c r="I2796" s="5">
        <f ca="1">VLOOKUP(CONCATENATE($F2796," ",$G2796),AllocFactorMatrix,(I$4+1),FALSE)*$E2799</f>
        <v>5415.0842995651747</v>
      </c>
      <c r="J2796" s="5">
        <f ca="1">VLOOKUP(CONCATENATE($F2796," ",$G2796),AllocFactorMatrix,(J$4+1),FALSE)*$E2799</f>
        <v>261.06293992014213</v>
      </c>
      <c r="K2796" s="5">
        <f ca="1">VLOOKUP(CONCATENATE($F2796," ",$G2796),AllocFactorMatrix,(K$4+1),FALSE)*$E2799</f>
        <v>787.73568443721251</v>
      </c>
      <c r="L2796" s="5">
        <f ca="1">VLOOKUP(CONCATENATE($F2796," ",$G2796),AllocFactorMatrix,(L$4+1),FALSE)*$E2799</f>
        <v>0</v>
      </c>
      <c r="M2796" s="5">
        <f ca="1">VLOOKUP(CONCATENATE($F2796," ",$G2796),AllocFactorMatrix,(M$4+1),FALSE)*$E2799</f>
        <v>0</v>
      </c>
      <c r="N2796" s="5">
        <f t="shared" ca="1" si="1418"/>
        <v>787.73568443721251</v>
      </c>
      <c r="O2796" s="5">
        <f ca="1">VLOOKUP(CONCATENATE($F2796," ",$G2796),AllocFactorMatrix,(O$4+1),FALSE)*$E2799</f>
        <v>501.94824417818592</v>
      </c>
      <c r="P2796" s="5">
        <f ca="1">VLOOKUP(CONCATENATE($F2796," ",$G2796),AllocFactorMatrix,(P$4+1),FALSE)*$E2799</f>
        <v>0</v>
      </c>
      <c r="Q2796" s="5">
        <f ca="1">VLOOKUP(CONCATENATE($F2796," ",$G2796),AllocFactorMatrix,(Q$4+1),FALSE)*$E2799</f>
        <v>0</v>
      </c>
      <c r="R2796" s="5">
        <f ca="1">VLOOKUP(CONCATENATE($F2796," ",$G2796),AllocFactorMatrix,(R$4+1),FALSE)*$E2799</f>
        <v>0</v>
      </c>
      <c r="S2796" s="5">
        <f t="shared" ca="1" si="1420"/>
        <v>501.94824417818592</v>
      </c>
      <c r="T2796" s="5">
        <f ca="1">VLOOKUP(CONCATENATE($F2796," ",$G2796),AllocFactorMatrix,(T$4+1),FALSE)*$E2799</f>
        <v>13.571627502217028</v>
      </c>
      <c r="U2796" s="5">
        <f ca="1">VLOOKUP(CONCATENATE($F2796," ",$G2796),AllocFactorMatrix,(U$4+1),FALSE)*$E2799</f>
        <v>0</v>
      </c>
      <c r="V2796" s="5">
        <f ca="1">VLOOKUP(CONCATENATE($F2796," ",$G2796),AllocFactorMatrix,(V$4+1),FALSE)*$E2799</f>
        <v>0</v>
      </c>
      <c r="W2796" s="5">
        <f ca="1">VLOOKUP(CONCATENATE($F2796," ",$G2796),AllocFactorMatrix,(W$4+1),FALSE)*$E2799</f>
        <v>0</v>
      </c>
      <c r="X2796" s="5">
        <f t="shared" ca="1" si="1421"/>
        <v>13.571627502217028</v>
      </c>
      <c r="Y2796" s="5">
        <f ca="1">VLOOKUP(CONCATENATE($F2796," ",$G2796),AllocFactorMatrix,(Y$4+1),FALSE)*$E2799</f>
        <v>185.14064479703183</v>
      </c>
      <c r="Z2796" s="5">
        <f ca="1">VLOOKUP(CONCATENATE($F2796," ",$G2796),AllocFactorMatrix,(Z$4+1),FALSE)*$E2799</f>
        <v>0</v>
      </c>
      <c r="AA2796" s="5">
        <f t="shared" ca="1" si="1419"/>
        <v>185.14064479703183</v>
      </c>
      <c r="AB2796" s="5">
        <f ca="1">VLOOKUP(CONCATENATE($F2796," ",$G2796),AllocFactorMatrix,(AB$4+1),FALSE)*$E2799</f>
        <v>1.9212104268111214</v>
      </c>
      <c r="AC2796" s="5">
        <f ca="1">VLOOKUP(CONCATENATE($F2796," ",$G2796),AllocFactorMatrix,(AC$4+1),FALSE)*$E2799</f>
        <v>65.232483261109948</v>
      </c>
      <c r="AD2796" s="5">
        <f ca="1">VLOOKUP(CONCATENATE($F2796," ",$G2796),AllocFactorMatrix,(AD$4+1),FALSE)*$E2799</f>
        <v>10.610992972695275</v>
      </c>
    </row>
    <row r="2797" spans="4:30" hidden="1" outlineLevel="1">
      <c r="D2797" s="7"/>
      <c r="E2797" s="51"/>
      <c r="F2797" s="52" t="str">
        <f>F2799</f>
        <v>LABOR_M</v>
      </c>
      <c r="G2797" s="55" t="str">
        <f>$G$13</f>
        <v>ENERGY</v>
      </c>
      <c r="H2797" s="4">
        <f t="shared" ca="1" si="1417"/>
        <v>8971.4793058619252</v>
      </c>
      <c r="I2797" s="5">
        <f ca="1">VLOOKUP(CONCATENATE($F2797," ",$G2797),AllocFactorMatrix,(I$4+1),FALSE)*$E2799</f>
        <v>3366.3420616507233</v>
      </c>
      <c r="J2797" s="5">
        <f ca="1">VLOOKUP(CONCATENATE($F2797," ",$G2797),AllocFactorMatrix,(J$4+1),FALSE)*$E2799</f>
        <v>218.16071820636103</v>
      </c>
      <c r="K2797" s="5">
        <f ca="1">VLOOKUP(CONCATENATE($F2797," ",$G2797),AllocFactorMatrix,(K$4+1),FALSE)*$E2799</f>
        <v>731.95285901814339</v>
      </c>
      <c r="L2797" s="5">
        <f ca="1">VLOOKUP(CONCATENATE($F2797," ",$G2797),AllocFactorMatrix,(L$4+1),FALSE)*$E2799</f>
        <v>23.263123563430369</v>
      </c>
      <c r="M2797" s="5">
        <f ca="1">VLOOKUP(CONCATENATE($F2797," ",$G2797),AllocFactorMatrix,(M$4+1),FALSE)*$E2799</f>
        <v>2.1445880417493162</v>
      </c>
      <c r="N2797" s="5">
        <f t="shared" ca="1" si="1418"/>
        <v>757.36057062332304</v>
      </c>
      <c r="O2797" s="5">
        <f ca="1">VLOOKUP(CONCATENATE($F2797," ",$G2797),AllocFactorMatrix,(O$4+1),FALSE)*$E2799</f>
        <v>667.33163469452518</v>
      </c>
      <c r="P2797" s="5">
        <f ca="1">VLOOKUP(CONCATENATE($F2797," ",$G2797),AllocFactorMatrix,(P$4+1),FALSE)*$E2799</f>
        <v>123.71044450005829</v>
      </c>
      <c r="Q2797" s="5">
        <f ca="1">VLOOKUP(CONCATENATE($F2797," ",$G2797),AllocFactorMatrix,(Q$4+1),FALSE)*$E2799</f>
        <v>56.21085949733493</v>
      </c>
      <c r="R2797" s="5">
        <f ca="1">VLOOKUP(CONCATENATE($F2797," ",$G2797),AllocFactorMatrix,(R$4+1),FALSE)*$E2799</f>
        <v>2.6044817317735225</v>
      </c>
      <c r="S2797" s="5">
        <f t="shared" ca="1" si="1420"/>
        <v>849.85742042369191</v>
      </c>
      <c r="T2797" s="5">
        <f ca="1">VLOOKUP(CONCATENATE($F2797," ",$G2797),AllocFactorMatrix,(T$4+1),FALSE)*$E2799</f>
        <v>25.573412832411133</v>
      </c>
      <c r="U2797" s="5">
        <f ca="1">VLOOKUP(CONCATENATE($F2797," ",$G2797),AllocFactorMatrix,(U$4+1),FALSE)*$E2799</f>
        <v>449.03081832874261</v>
      </c>
      <c r="V2797" s="5">
        <f ca="1">VLOOKUP(CONCATENATE($F2797," ",$G2797),AllocFactorMatrix,(V$4+1),FALSE)*$E2799</f>
        <v>2549.4105583652868</v>
      </c>
      <c r="W2797" s="5">
        <f ca="1">VLOOKUP(CONCATENATE($F2797," ",$G2797),AllocFactorMatrix,(W$4+1),FALSE)*$E2799</f>
        <v>483.6828510161555</v>
      </c>
      <c r="X2797" s="5">
        <f t="shared" ca="1" si="1421"/>
        <v>3507.6976405425958</v>
      </c>
      <c r="Y2797" s="5">
        <f ca="1">VLOOKUP(CONCATENATE($F2797," ",$G2797),AllocFactorMatrix,(Y$4+1),FALSE)*$E2799</f>
        <v>180.80025552957898</v>
      </c>
      <c r="Z2797" s="5">
        <f ca="1">VLOOKUP(CONCATENATE($F2797," ",$G2797),AllocFactorMatrix,(Z$4+1),FALSE)*$E2799</f>
        <v>2.9431399364843589</v>
      </c>
      <c r="AA2797" s="5">
        <f t="shared" ca="1" si="1419"/>
        <v>183.74339546606333</v>
      </c>
      <c r="AB2797" s="5">
        <f ca="1">VLOOKUP(CONCATENATE($F2797," ",$G2797),AllocFactorMatrix,(AB$4+1),FALSE)*$E2799</f>
        <v>3.2828358518377971</v>
      </c>
      <c r="AC2797" s="5">
        <f ca="1">VLOOKUP(CONCATENATE($F2797," ",$G2797),AllocFactorMatrix,(AC$4+1),FALSE)*$E2799</f>
        <v>70.986929312029318</v>
      </c>
      <c r="AD2797" s="5">
        <f ca="1">VLOOKUP(CONCATENATE($F2797," ",$G2797),AllocFactorMatrix,(AD$4+1),FALSE)*$E2799</f>
        <v>14.047733785297435</v>
      </c>
    </row>
    <row r="2798" spans="4:30" hidden="1" outlineLevel="1">
      <c r="D2798" s="7"/>
      <c r="E2798" s="51"/>
      <c r="F2798" s="52" t="str">
        <f>F2799</f>
        <v>LABOR_M</v>
      </c>
      <c r="G2798" s="55" t="str">
        <f>$G$14</f>
        <v>CUSTOMER</v>
      </c>
      <c r="H2798" s="4">
        <f t="shared" ca="1" si="1417"/>
        <v>6762.1211086497979</v>
      </c>
      <c r="I2798" s="5">
        <f ca="1">VLOOKUP(CONCATENATE($F2798," ",$G2798),AllocFactorMatrix,(I$4+1),FALSE)*$E2799</f>
        <v>4831.5422423839673</v>
      </c>
      <c r="J2798" s="5">
        <f ca="1">VLOOKUP(CONCATENATE($F2798," ",$G2798),AllocFactorMatrix,(J$4+1),FALSE)*$E2799</f>
        <v>826.8359714769241</v>
      </c>
      <c r="K2798" s="5">
        <f ca="1">VLOOKUP(CONCATENATE($F2798," ",$G2798),AllocFactorMatrix,(K$4+1),FALSE)*$E2799</f>
        <v>238.08419609739008</v>
      </c>
      <c r="L2798" s="5">
        <f ca="1">VLOOKUP(CONCATENATE($F2798," ",$G2798),AllocFactorMatrix,(L$4+1),FALSE)*$E2799</f>
        <v>39.798848752644588</v>
      </c>
      <c r="M2798" s="5">
        <f ca="1">VLOOKUP(CONCATENATE($F2798," ",$G2798),AllocFactorMatrix,(M$4+1),FALSE)*$E2799</f>
        <v>6.2880272483426749</v>
      </c>
      <c r="N2798" s="5">
        <f t="shared" ca="1" si="1418"/>
        <v>284.17107209837735</v>
      </c>
      <c r="O2798" s="5">
        <f ca="1">VLOOKUP(CONCATENATE($F2798," ",$G2798),AllocFactorMatrix,(O$4+1),FALSE)*$E2799</f>
        <v>44.427067339551051</v>
      </c>
      <c r="P2798" s="5">
        <f ca="1">VLOOKUP(CONCATENATE($F2798," ",$G2798),AllocFactorMatrix,(P$4+1),FALSE)*$E2799</f>
        <v>11.410101607917857</v>
      </c>
      <c r="Q2798" s="5">
        <f ca="1">VLOOKUP(CONCATENATE($F2798," ",$G2798),AllocFactorMatrix,(Q$4+1),FALSE)*$E2799</f>
        <v>21.823963269179316</v>
      </c>
      <c r="R2798" s="5">
        <f ca="1">VLOOKUP(CONCATENATE($F2798," ",$G2798),AllocFactorMatrix,(R$4+1),FALSE)*$E2799</f>
        <v>3.8090382130479923</v>
      </c>
      <c r="S2798" s="5">
        <f t="shared" ca="1" si="1420"/>
        <v>81.470170429696225</v>
      </c>
      <c r="T2798" s="5">
        <f ca="1">VLOOKUP(CONCATENATE($F2798," ",$G2798),AllocFactorMatrix,(T$4+1),FALSE)*$E2799</f>
        <v>0.30897923150396245</v>
      </c>
      <c r="U2798" s="5">
        <f ca="1">VLOOKUP(CONCATENATE($F2798," ",$G2798),AllocFactorMatrix,(U$4+1),FALSE)*$E2799</f>
        <v>6.7927867856947675</v>
      </c>
      <c r="V2798" s="5">
        <f ca="1">VLOOKUP(CONCATENATE($F2798," ",$G2798),AllocFactorMatrix,(V$4+1),FALSE)*$E2799</f>
        <v>32.111310635675054</v>
      </c>
      <c r="W2798" s="5">
        <f ca="1">VLOOKUP(CONCATENATE($F2798," ",$G2798),AllocFactorMatrix,(W$4+1),FALSE)*$E2799</f>
        <v>5.7156853085374779</v>
      </c>
      <c r="X2798" s="5">
        <f t="shared" ca="1" si="1421"/>
        <v>44.928761961411261</v>
      </c>
      <c r="Y2798" s="5">
        <f ca="1">VLOOKUP(CONCATENATE($F2798," ",$G2798),AllocFactorMatrix,(Y$4+1),FALSE)*$E2799</f>
        <v>12.159779214552792</v>
      </c>
      <c r="Z2798" s="5">
        <f ca="1">VLOOKUP(CONCATENATE($F2798," ",$G2798),AllocFactorMatrix,(Z$4+1),FALSE)*$E2799</f>
        <v>0.19264431970531895</v>
      </c>
      <c r="AA2798" s="5">
        <f t="shared" ca="1" si="1419"/>
        <v>12.352423534258111</v>
      </c>
      <c r="AB2798" s="5">
        <f ca="1">VLOOKUP(CONCATENATE($F2798," ",$G2798),AllocFactorMatrix,(AB$4+1),FALSE)*$E2799</f>
        <v>0.34649215065356731</v>
      </c>
      <c r="AC2798" s="5">
        <f ca="1">VLOOKUP(CONCATENATE($F2798," ",$G2798),AllocFactorMatrix,(AC$4+1),FALSE)*$E2799</f>
        <v>533.26255725041835</v>
      </c>
      <c r="AD2798" s="5">
        <f ca="1">VLOOKUP(CONCATENATE($F2798," ",$G2798),AllocFactorMatrix,(AD$4+1),FALSE)*$E2799</f>
        <v>147.21141736409126</v>
      </c>
    </row>
    <row r="2799" spans="4:30" collapsed="1">
      <c r="D2799" s="7" t="s">
        <v>341</v>
      </c>
      <c r="E2799" s="40">
        <v>74755</v>
      </c>
      <c r="F2799" s="10" t="s">
        <v>70</v>
      </c>
      <c r="G2799" s="55" t="str">
        <f>$G$15</f>
        <v>TOTAL</v>
      </c>
      <c r="H2799" s="4">
        <f t="shared" ca="1" si="1417"/>
        <v>74754.999999999971</v>
      </c>
      <c r="I2799" s="5">
        <f ca="1">VLOOKUP(CONCATENATE($F2799," ",$G2799),AllocFactorMatrix,(I$4+1),FALSE)*$E2799</f>
        <v>44336.708888396272</v>
      </c>
      <c r="J2799" s="5">
        <f ca="1">VLOOKUP(CONCATENATE($F2799," ",$G2799),AllocFactorMatrix,(J$4+1),FALSE)*$E2799</f>
        <v>2733.2133558062951</v>
      </c>
      <c r="K2799" s="5">
        <f ca="1">VLOOKUP(CONCATENATE($F2799," ",$G2799),AllocFactorMatrix,(K$4+1),FALSE)*$E2799</f>
        <v>6646.7458968918227</v>
      </c>
      <c r="L2799" s="5">
        <f ca="1">VLOOKUP(CONCATENATE($F2799," ",$G2799),AllocFactorMatrix,(L$4+1),FALSE)*$E2799</f>
        <v>197.18812042518249</v>
      </c>
      <c r="M2799" s="5">
        <f ca="1">VLOOKUP(CONCATENATE($F2799," ",$G2799),AllocFactorMatrix,(M$4+1),FALSE)*$E2799</f>
        <v>17.699951090316784</v>
      </c>
      <c r="N2799" s="5">
        <f t="shared" ca="1" si="1418"/>
        <v>6861.6339684073218</v>
      </c>
      <c r="O2799" s="5">
        <f ca="1">VLOOKUP(CONCATENATE($F2799," ",$G2799),AllocFactorMatrix,(O$4+1),FALSE)*$E2799</f>
        <v>4910.9396703940283</v>
      </c>
      <c r="P2799" s="5">
        <f ca="1">VLOOKUP(CONCATENATE($F2799," ",$G2799),AllocFactorMatrix,(P$4+1),FALSE)*$E2799</f>
        <v>812.27975800199181</v>
      </c>
      <c r="Q2799" s="5">
        <f ca="1">VLOOKUP(CONCATENATE($F2799," ",$G2799),AllocFactorMatrix,(Q$4+1),FALSE)*$E2799</f>
        <v>231.69272609048875</v>
      </c>
      <c r="R2799" s="5">
        <f ca="1">VLOOKUP(CONCATENATE($F2799," ",$G2799),AllocFactorMatrix,(R$4+1),FALSE)*$E2799</f>
        <v>9.7367782103567482</v>
      </c>
      <c r="S2799" s="5">
        <f t="shared" ca="1" si="1420"/>
        <v>5964.6489326968649</v>
      </c>
      <c r="T2799" s="5">
        <f ca="1">VLOOKUP(CONCATENATE($F2799," ",$G2799),AllocFactorMatrix,(T$4+1),FALSE)*$E2799</f>
        <v>162.75086447261319</v>
      </c>
      <c r="U2799" s="5">
        <f ca="1">VLOOKUP(CONCATENATE($F2799," ",$G2799),AllocFactorMatrix,(U$4+1),FALSE)*$E2799</f>
        <v>2430.1357315698133</v>
      </c>
      <c r="V2799" s="5">
        <f ca="1">VLOOKUP(CONCATENATE($F2799," ",$G2799),AllocFactorMatrix,(V$4+1),FALSE)*$E2799</f>
        <v>8596.30998759658</v>
      </c>
      <c r="W2799" s="5">
        <f ca="1">VLOOKUP(CONCATENATE($F2799," ",$G2799),AllocFactorMatrix,(W$4+1),FALSE)*$E2799</f>
        <v>1281.103487011052</v>
      </c>
      <c r="X2799" s="5">
        <f t="shared" ca="1" si="1421"/>
        <v>12470.300070650059</v>
      </c>
      <c r="Y2799" s="5">
        <f ca="1">VLOOKUP(CONCATENATE($F2799," ",$G2799),AllocFactorMatrix,(Y$4+1),FALSE)*$E2799</f>
        <v>1478.158734096379</v>
      </c>
      <c r="Z2799" s="5">
        <f ca="1">VLOOKUP(CONCATENATE($F2799," ",$G2799),AllocFactorMatrix,(Z$4+1),FALSE)*$E2799</f>
        <v>24.127517637424212</v>
      </c>
      <c r="AA2799" s="5">
        <f t="shared" ca="1" si="1419"/>
        <v>1502.2862517338033</v>
      </c>
      <c r="AB2799" s="5">
        <f ca="1">VLOOKUP(CONCATENATE($F2799," ",$G2799),AllocFactorMatrix,(AB$4+1),FALSE)*$E2799</f>
        <v>19.278664303638802</v>
      </c>
      <c r="AC2799" s="5">
        <f ca="1">VLOOKUP(CONCATENATE($F2799," ",$G2799),AllocFactorMatrix,(AC$4+1),FALSE)*$E2799</f>
        <v>690.52378349070375</v>
      </c>
      <c r="AD2799" s="5">
        <f ca="1">VLOOKUP(CONCATENATE($F2799," ",$G2799),AllocFactorMatrix,(AD$4+1),FALSE)*$E2799</f>
        <v>176.40608451503928</v>
      </c>
    </row>
    <row r="2800" spans="4:30" hidden="1" outlineLevel="1">
      <c r="D2800" s="7"/>
      <c r="E2800" s="51"/>
      <c r="F2800" s="52" t="str">
        <f>F2807</f>
        <v>LABOR_M</v>
      </c>
      <c r="G2800" s="55" t="str">
        <f>$G$8</f>
        <v>PRODUCTION</v>
      </c>
      <c r="H2800" s="4">
        <f t="shared" ca="1" si="1410"/>
        <v>2052.8152920265084</v>
      </c>
      <c r="I2800" s="5">
        <f ca="1">VLOOKUP(CONCATENATE($F2800," ",$G2800),AllocFactorMatrix,(I$4+1),FALSE)*$E2807</f>
        <v>1139.736366698922</v>
      </c>
      <c r="J2800" s="5">
        <f ca="1">VLOOKUP(CONCATENATE($F2800," ",$G2800),AllocFactorMatrix,(J$4+1),FALSE)*$E2807</f>
        <v>52.444827506878134</v>
      </c>
      <c r="K2800" s="5">
        <f ca="1">VLOOKUP(CONCATENATE($F2800," ",$G2800),AllocFactorMatrix,(K$4+1),FALSE)*$E2807</f>
        <v>172.76832019266496</v>
      </c>
      <c r="L2800" s="5">
        <f ca="1">VLOOKUP(CONCATENATE($F2800," ",$G2800),AllocFactorMatrix,(L$4+1),FALSE)*$E2807</f>
        <v>4.3169287744883613</v>
      </c>
      <c r="M2800" s="5">
        <f ca="1">VLOOKUP(CONCATENATE($F2800," ",$G2800),AllocFactorMatrix,(M$4+1),FALSE)*$E2807</f>
        <v>0.55571712604767787</v>
      </c>
      <c r="N2800" s="5">
        <f t="shared" ca="1" si="1411"/>
        <v>177.640966093201</v>
      </c>
      <c r="O2800" s="5">
        <f ca="1">VLOOKUP(CONCATENATE($F2800," ",$G2800),AllocFactorMatrix,(O$4+1),FALSE)*$E2807</f>
        <v>131.42719641308418</v>
      </c>
      <c r="P2800" s="5">
        <f ca="1">VLOOKUP(CONCATENATE($F2800," ",$G2800),AllocFactorMatrix,(P$4+1),FALSE)*$E2807</f>
        <v>23.788572277672422</v>
      </c>
      <c r="Q2800" s="5">
        <f ca="1">VLOOKUP(CONCATENATE($F2800," ",$G2800),AllocFactorMatrix,(Q$4+1),FALSE)*$E2807</f>
        <v>9.2012518059418547</v>
      </c>
      <c r="R2800" s="5">
        <f ca="1">VLOOKUP(CONCATENATE($F2800," ",$G2800),AllocFactorMatrix,(R$4+1),FALSE)*$E2807</f>
        <v>0.19825683489639018</v>
      </c>
      <c r="S2800" s="5">
        <f ca="1">SUBTOTAL(9,O2800:R2800)</f>
        <v>164.61527733159485</v>
      </c>
      <c r="T2800" s="5">
        <f ca="1">VLOOKUP(CONCATENATE($F2800," ",$G2800),AllocFactorMatrix,(T$4+1),FALSE)*$E2807</f>
        <v>4.1732933136688892</v>
      </c>
      <c r="U2800" s="5">
        <f ca="1">VLOOKUP(CONCATENATE($F2800," ",$G2800),AllocFactorMatrix,(U$4+1),FALSE)*$E2807</f>
        <v>66.446084351691582</v>
      </c>
      <c r="V2800" s="5">
        <f ca="1">VLOOKUP(CONCATENATE($F2800," ",$G2800),AllocFactorMatrix,(V$4+1),FALSE)*$E2807</f>
        <v>360.35065657906921</v>
      </c>
      <c r="W2800" s="5">
        <f ca="1">VLOOKUP(CONCATENATE($F2800," ",$G2800),AllocFactorMatrix,(W$4+1),FALSE)*$E2807</f>
        <v>47.41229333122719</v>
      </c>
      <c r="X2800" s="5">
        <f ca="1">SUBTOTAL(9,T2800:W2800)</f>
        <v>478.38232757565692</v>
      </c>
      <c r="Y2800" s="5">
        <f ca="1">VLOOKUP(CONCATENATE($F2800," ",$G2800),AllocFactorMatrix,(Y$4+1),FALSE)*$E2807</f>
        <v>38.735415158098064</v>
      </c>
      <c r="Z2800" s="5">
        <f ca="1">VLOOKUP(CONCATENATE($F2800," ",$G2800),AllocFactorMatrix,(Z$4+1),FALSE)*$E2807</f>
        <v>0.80518078675106608</v>
      </c>
      <c r="AA2800" s="5">
        <f t="shared" ca="1" si="1412"/>
        <v>39.54059594484913</v>
      </c>
      <c r="AB2800" s="5">
        <f ca="1">VLOOKUP(CONCATENATE($F2800," ",$G2800),AllocFactorMatrix,(AB$4+1),FALSE)*$E2807</f>
        <v>0.45493087540643318</v>
      </c>
      <c r="AC2800" s="5">
        <f ca="1">VLOOKUP(CONCATENATE($F2800," ",$G2800),AllocFactorMatrix,(AC$4+1),FALSE)*$E2807</f>
        <v>0</v>
      </c>
      <c r="AD2800" s="5">
        <f ca="1">VLOOKUP(CONCATENATE($F2800," ",$G2800),AllocFactorMatrix,(AD$4+1),FALSE)*$E2807</f>
        <v>0</v>
      </c>
    </row>
    <row r="2801" spans="4:30" hidden="1" outlineLevel="1">
      <c r="D2801" s="7"/>
      <c r="E2801" s="51"/>
      <c r="F2801" s="52" t="str">
        <f>F2807</f>
        <v>LABOR_M</v>
      </c>
      <c r="G2801" s="55" t="str">
        <f>$G$9</f>
        <v>BULKTRAN</v>
      </c>
      <c r="H2801" s="4">
        <f t="shared" ca="1" si="1410"/>
        <v>7.5006137769763281</v>
      </c>
      <c r="I2801" s="5">
        <f ca="1">VLOOKUP(CONCATENATE($F2801," ",$G2801),AllocFactorMatrix,(I$4+1),FALSE)*$E2807</f>
        <v>3.6946747645252258</v>
      </c>
      <c r="J2801" s="5">
        <f ca="1">VLOOKUP(CONCATENATE($F2801," ",$G2801),AllocFactorMatrix,(J$4+1),FALSE)*$E2807</f>
        <v>0.18264097551094757</v>
      </c>
      <c r="K2801" s="5">
        <f ca="1">VLOOKUP(CONCATENATE($F2801," ",$G2801),AllocFactorMatrix,(K$4+1),FALSE)*$E2807</f>
        <v>0.66900342599887119</v>
      </c>
      <c r="L2801" s="5">
        <f ca="1">VLOOKUP(CONCATENATE($F2801," ",$G2801),AllocFactorMatrix,(L$4+1),FALSE)*$E2807</f>
        <v>2.105785262219359E-2</v>
      </c>
      <c r="M2801" s="5">
        <f ca="1">VLOOKUP(CONCATENATE($F2801," ",$G2801),AllocFactorMatrix,(M$4+1),FALSE)*$E2807</f>
        <v>1.9747380373103095E-3</v>
      </c>
      <c r="N2801" s="5">
        <f t="shared" ca="1" si="1411"/>
        <v>0.69203601665837511</v>
      </c>
      <c r="O2801" s="5">
        <f ca="1">VLOOKUP(CONCATENATE($F2801," ",$G2801),AllocFactorMatrix,(O$4+1),FALSE)*$E2807</f>
        <v>0.50854667444253554</v>
      </c>
      <c r="P2801" s="5">
        <f ca="1">VLOOKUP(CONCATENATE($F2801," ",$G2801),AllocFactorMatrix,(P$4+1),FALSE)*$E2807</f>
        <v>9.4757061421094163E-2</v>
      </c>
      <c r="Q2801" s="5">
        <f ca="1">VLOOKUP(CONCATENATE($F2801," ",$G2801),AllocFactorMatrix,(Q$4+1),FALSE)*$E2807</f>
        <v>4.2818951679663292E-2</v>
      </c>
      <c r="R2801" s="5">
        <f ca="1">VLOOKUP(CONCATENATE($F2801," ",$G2801),AllocFactorMatrix,(R$4+1),FALSE)*$E2807</f>
        <v>1.9255203936259691E-3</v>
      </c>
      <c r="S2801" s="5">
        <f t="shared" ref="S2801:S2807" ca="1" si="1422">SUBTOTAL(9,O2801:R2801)</f>
        <v>0.64804820793691897</v>
      </c>
      <c r="T2801" s="5">
        <f ca="1">VLOOKUP(CONCATENATE($F2801," ",$G2801),AllocFactorMatrix,(T$4+1),FALSE)*$E2807</f>
        <v>1.776483789859061E-2</v>
      </c>
      <c r="U2801" s="5">
        <f ca="1">VLOOKUP(CONCATENATE($F2801," ",$G2801),AllocFactorMatrix,(U$4+1),FALSE)*$E2807</f>
        <v>0.29071854540461456</v>
      </c>
      <c r="V2801" s="5">
        <f ca="1">VLOOKUP(CONCATENATE($F2801," ",$G2801),AllocFactorMatrix,(V$4+1),FALSE)*$E2807</f>
        <v>1.5364556812021954</v>
      </c>
      <c r="W2801" s="5">
        <f ca="1">VLOOKUP(CONCATENATE($F2801," ",$G2801),AllocFactorMatrix,(W$4+1),FALSE)*$E2807</f>
        <v>0.27745843040314266</v>
      </c>
      <c r="X2801" s="5">
        <f t="shared" ref="X2801:X2807" ca="1" si="1423">SUBTOTAL(9,T2801:W2801)</f>
        <v>2.1223974949085433</v>
      </c>
      <c r="Y2801" s="5">
        <f ca="1">VLOOKUP(CONCATENATE($F2801," ",$G2801),AllocFactorMatrix,(Y$4+1),FALSE)*$E2807</f>
        <v>0.15617387675917541</v>
      </c>
      <c r="Z2801" s="5">
        <f ca="1">VLOOKUP(CONCATENATE($F2801," ",$G2801),AllocFactorMatrix,(Z$4+1),FALSE)*$E2807</f>
        <v>2.6158527389333565E-3</v>
      </c>
      <c r="AA2801" s="5">
        <f t="shared" ca="1" si="1412"/>
        <v>0.15878972949810877</v>
      </c>
      <c r="AB2801" s="5">
        <f ca="1">VLOOKUP(CONCATENATE($F2801," ",$G2801),AllocFactorMatrix,(AB$4+1),FALSE)*$E2807</f>
        <v>2.0265879382093976E-3</v>
      </c>
      <c r="AC2801" s="5">
        <f ca="1">VLOOKUP(CONCATENATE($F2801," ",$G2801),AllocFactorMatrix,(AC$4+1),FALSE)*$E2807</f>
        <v>0</v>
      </c>
      <c r="AD2801" s="5">
        <f ca="1">VLOOKUP(CONCATENATE($F2801," ",$G2801),AllocFactorMatrix,(AD$4+1),FALSE)*$E2807</f>
        <v>0</v>
      </c>
    </row>
    <row r="2802" spans="4:30" hidden="1" outlineLevel="1">
      <c r="D2802" s="7"/>
      <c r="E2802" s="51"/>
      <c r="F2802" s="52" t="str">
        <f>F2807</f>
        <v>LABOR_M</v>
      </c>
      <c r="G2802" s="55" t="str">
        <f>$G$10</f>
        <v>SUBTRAN</v>
      </c>
      <c r="H2802" s="4">
        <f t="shared" ca="1" si="1410"/>
        <v>1.64982391605323</v>
      </c>
      <c r="I2802" s="5">
        <f ca="1">VLOOKUP(CONCATENATE($F2802," ",$G2802),AllocFactorMatrix,(I$4+1),FALSE)*$E2807</f>
        <v>0.80324553378949748</v>
      </c>
      <c r="J2802" s="5">
        <f ca="1">VLOOKUP(CONCATENATE($F2802," ",$G2802),AllocFactorMatrix,(J$4+1),FALSE)*$E2807</f>
        <v>3.8765680230591515E-2</v>
      </c>
      <c r="K2802" s="5">
        <f ca="1">VLOOKUP(CONCATENATE($F2802," ",$G2802),AllocFactorMatrix,(K$4+1),FALSE)*$E2807</f>
        <v>0.14102764921610164</v>
      </c>
      <c r="L2802" s="5">
        <f ca="1">VLOOKUP(CONCATENATE($F2802," ",$G2802),AllocFactorMatrix,(L$4+1),FALSE)*$E2807</f>
        <v>4.3562113944714143E-3</v>
      </c>
      <c r="M2802" s="5">
        <f ca="1">VLOOKUP(CONCATENATE($F2802," ",$G2802),AllocFactorMatrix,(M$4+1),FALSE)*$E2807</f>
        <v>5.4254309061552793E-4</v>
      </c>
      <c r="N2802" s="5">
        <f t="shared" ca="1" si="1411"/>
        <v>0.14592640370118859</v>
      </c>
      <c r="O2802" s="5">
        <f ca="1">VLOOKUP(CONCATENATE($F2802," ",$G2802),AllocFactorMatrix,(O$4+1),FALSE)*$E2807</f>
        <v>0.10654859321884007</v>
      </c>
      <c r="P2802" s="5">
        <f ca="1">VLOOKUP(CONCATENATE($F2802," ",$G2802),AllocFactorMatrix,(P$4+1),FALSE)*$E2807</f>
        <v>1.9807259205802466E-2</v>
      </c>
      <c r="Q2802" s="5">
        <f ca="1">VLOOKUP(CONCATENATE($F2802," ",$G2802),AllocFactorMatrix,(Q$4+1),FALSE)*$E2807</f>
        <v>1.1785555238586464E-2</v>
      </c>
      <c r="R2802" s="5">
        <f ca="1">VLOOKUP(CONCATENATE($F2802," ",$G2802),AllocFactorMatrix,(R$4+1),FALSE)*$E2807</f>
        <v>0</v>
      </c>
      <c r="S2802" s="5">
        <f t="shared" ca="1" si="1422"/>
        <v>0.13814140766322899</v>
      </c>
      <c r="T2802" s="5">
        <f ca="1">VLOOKUP(CONCATENATE($F2802," ",$G2802),AllocFactorMatrix,(T$4+1),FALSE)*$E2807</f>
        <v>3.7204939256171572E-3</v>
      </c>
      <c r="U2802" s="5">
        <f ca="1">VLOOKUP(CONCATENATE($F2802," ",$G2802),AllocFactorMatrix,(U$4+1),FALSE)*$E2807</f>
        <v>6.0906609758494545E-2</v>
      </c>
      <c r="V2802" s="5">
        <f ca="1">VLOOKUP(CONCATENATE($F2802," ",$G2802),AllocFactorMatrix,(V$4+1),FALSE)*$E2807</f>
        <v>0.42431704928739122</v>
      </c>
      <c r="W2802" s="5">
        <f ca="1">VLOOKUP(CONCATENATE($F2802," ",$G2802),AllocFactorMatrix,(W$4+1),FALSE)*$E2807</f>
        <v>0</v>
      </c>
      <c r="X2802" s="5">
        <f t="shared" ca="1" si="1423"/>
        <v>0.48894415297150295</v>
      </c>
      <c r="Y2802" s="5">
        <f ca="1">VLOOKUP(CONCATENATE($F2802," ",$G2802),AllocFactorMatrix,(Y$4+1),FALSE)*$E2807</f>
        <v>3.2068004945891668E-2</v>
      </c>
      <c r="Z2802" s="5">
        <f ca="1">VLOOKUP(CONCATENATE($F2802," ",$G2802),AllocFactorMatrix,(Z$4+1),FALSE)*$E2807</f>
        <v>5.3457451367299239E-4</v>
      </c>
      <c r="AA2802" s="5">
        <f t="shared" ca="1" si="1412"/>
        <v>3.2602579459564657E-2</v>
      </c>
      <c r="AB2802" s="5">
        <f ca="1">VLOOKUP(CONCATENATE($F2802," ",$G2802),AllocFactorMatrix,(AB$4+1),FALSE)*$E2807</f>
        <v>4.2822452944841534E-4</v>
      </c>
      <c r="AC2802" s="5">
        <f ca="1">VLOOKUP(CONCATENATE($F2802," ",$G2802),AllocFactorMatrix,(AC$4+1),FALSE)*$E2807</f>
        <v>1.4560549453948239E-3</v>
      </c>
      <c r="AD2802" s="5">
        <f ca="1">VLOOKUP(CONCATENATE($F2802," ",$G2802),AllocFactorMatrix,(AD$4+1),FALSE)*$E2807</f>
        <v>3.1387876281267779E-4</v>
      </c>
    </row>
    <row r="2803" spans="4:30" hidden="1" outlineLevel="1">
      <c r="D2803" s="7"/>
      <c r="E2803" s="51"/>
      <c r="F2803" s="52" t="str">
        <f>F2807</f>
        <v>LABOR_M</v>
      </c>
      <c r="G2803" s="55" t="str">
        <f>$G$11</f>
        <v>DISTPRI</v>
      </c>
      <c r="H2803" s="4">
        <f t="shared" ca="1" si="1410"/>
        <v>1057.0396724247992</v>
      </c>
      <c r="I2803" s="5">
        <f ca="1">VLOOKUP(CONCATENATE($F2803," ",$G2803),AllocFactorMatrix,(I$4+1),FALSE)*$E2807</f>
        <v>706.46469638097483</v>
      </c>
      <c r="J2803" s="5">
        <f ca="1">VLOOKUP(CONCATENATE($F2803," ",$G2803),AllocFactorMatrix,(J$4+1),FALSE)*$E2807</f>
        <v>33.300901535213463</v>
      </c>
      <c r="K2803" s="5">
        <f ca="1">VLOOKUP(CONCATENATE($F2803," ",$G2803),AllocFactorMatrix,(K$4+1),FALSE)*$E2807</f>
        <v>120.91761726262452</v>
      </c>
      <c r="L2803" s="5">
        <f ca="1">VLOOKUP(CONCATENATE($F2803," ",$G2803),AllocFactorMatrix,(L$4+1),FALSE)*$E2807</f>
        <v>3.7369835602015637</v>
      </c>
      <c r="M2803" s="5">
        <f ca="1">VLOOKUP(CONCATENATE($F2803," ",$G2803),AllocFactorMatrix,(M$4+1),FALSE)*$E2807</f>
        <v>0</v>
      </c>
      <c r="N2803" s="5">
        <f t="shared" ca="1" si="1411"/>
        <v>124.65460082282608</v>
      </c>
      <c r="O2803" s="5">
        <f ca="1">VLOOKUP(CONCATENATE($F2803," ",$G2803),AllocFactorMatrix,(O$4+1),FALSE)*$E2807</f>
        <v>90.667078354576432</v>
      </c>
      <c r="P2803" s="5">
        <f ca="1">VLOOKUP(CONCATENATE($F2803," ",$G2803),AllocFactorMatrix,(P$4+1),FALSE)*$E2807</f>
        <v>16.886749444891805</v>
      </c>
      <c r="Q2803" s="5">
        <f ca="1">VLOOKUP(CONCATENATE($F2803," ",$G2803),AllocFactorMatrix,(Q$4+1),FALSE)*$E2807</f>
        <v>0</v>
      </c>
      <c r="R2803" s="5">
        <f ca="1">VLOOKUP(CONCATENATE($F2803," ",$G2803),AllocFactorMatrix,(R$4+1),FALSE)*$E2807</f>
        <v>0</v>
      </c>
      <c r="S2803" s="5">
        <f t="shared" ca="1" si="1422"/>
        <v>107.55382779946824</v>
      </c>
      <c r="T2803" s="5">
        <f ca="1">VLOOKUP(CONCATENATE($F2803," ",$G2803),AllocFactorMatrix,(T$4+1),FALSE)*$E2807</f>
        <v>3.2322254694675649</v>
      </c>
      <c r="U2803" s="5">
        <f ca="1">VLOOKUP(CONCATENATE($F2803," ",$G2803),AllocFactorMatrix,(U$4+1),FALSE)*$E2807</f>
        <v>52.128482793707924</v>
      </c>
      <c r="V2803" s="5">
        <f ca="1">VLOOKUP(CONCATENATE($F2803," ",$G2803),AllocFactorMatrix,(V$4+1),FALSE)*$E2807</f>
        <v>0</v>
      </c>
      <c r="W2803" s="5">
        <f ca="1">VLOOKUP(CONCATENATE($F2803," ",$G2803),AllocFactorMatrix,(W$4+1),FALSE)*$E2807</f>
        <v>0</v>
      </c>
      <c r="X2803" s="5">
        <f t="shared" ca="1" si="1423"/>
        <v>55.360708263175489</v>
      </c>
      <c r="Y2803" s="5">
        <f ca="1">VLOOKUP(CONCATENATE($F2803," ",$G2803),AllocFactorMatrix,(Y$4+1),FALSE)*$E2807</f>
        <v>27.340290785253853</v>
      </c>
      <c r="Z2803" s="5">
        <f ca="1">VLOOKUP(CONCATENATE($F2803," ",$G2803),AllocFactorMatrix,(Z$4+1),FALSE)*$E2807</f>
        <v>0.45614307421382599</v>
      </c>
      <c r="AA2803" s="5">
        <f t="shared" ca="1" si="1412"/>
        <v>27.79643385946768</v>
      </c>
      <c r="AB2803" s="5">
        <f ca="1">VLOOKUP(CONCATENATE($F2803," ",$G2803),AllocFactorMatrix,(AB$4+1),FALSE)*$E2807</f>
        <v>0.36955232044824771</v>
      </c>
      <c r="AC2803" s="5">
        <f ca="1">VLOOKUP(CONCATENATE($F2803," ",$G2803),AllocFactorMatrix,(AC$4+1),FALSE)*$E2807</f>
        <v>1.2660349081093707</v>
      </c>
      <c r="AD2803" s="5">
        <f ca="1">VLOOKUP(CONCATENATE($F2803," ",$G2803),AllocFactorMatrix,(AD$4+1),FALSE)*$E2807</f>
        <v>0.27291653511556013</v>
      </c>
    </row>
    <row r="2804" spans="4:30" hidden="1" outlineLevel="1">
      <c r="D2804" s="7"/>
      <c r="E2804" s="51"/>
      <c r="F2804" s="52" t="str">
        <f>F2807</f>
        <v>LABOR_M</v>
      </c>
      <c r="G2804" s="55" t="str">
        <f>$G$12</f>
        <v>DISTSEC</v>
      </c>
      <c r="H2804" s="4">
        <f t="shared" ca="1" si="1410"/>
        <v>436.25327397704217</v>
      </c>
      <c r="I2804" s="5">
        <f ca="1">VLOOKUP(CONCATENATE($F2804," ",$G2804),AllocFactorMatrix,(I$4+1),FALSE)*$E2807</f>
        <v>326.18720621954361</v>
      </c>
      <c r="J2804" s="5">
        <f ca="1">VLOOKUP(CONCATENATE($F2804," ",$G2804),AllocFactorMatrix,(J$4+1),FALSE)*$E2807</f>
        <v>15.725589170763159</v>
      </c>
      <c r="K2804" s="5">
        <f ca="1">VLOOKUP(CONCATENATE($F2804," ",$G2804),AllocFactorMatrix,(K$4+1),FALSE)*$E2807</f>
        <v>47.450655969778182</v>
      </c>
      <c r="L2804" s="5">
        <f ca="1">VLOOKUP(CONCATENATE($F2804," ",$G2804),AllocFactorMatrix,(L$4+1),FALSE)*$E2807</f>
        <v>0</v>
      </c>
      <c r="M2804" s="5">
        <f ca="1">VLOOKUP(CONCATENATE($F2804," ",$G2804),AllocFactorMatrix,(M$4+1),FALSE)*$E2807</f>
        <v>0</v>
      </c>
      <c r="N2804" s="5">
        <f t="shared" ca="1" si="1411"/>
        <v>47.450655969778182</v>
      </c>
      <c r="O2804" s="5">
        <f ca="1">VLOOKUP(CONCATENATE($F2804," ",$G2804),AllocFactorMatrix,(O$4+1),FALSE)*$E2807</f>
        <v>30.235742673190703</v>
      </c>
      <c r="P2804" s="5">
        <f ca="1">VLOOKUP(CONCATENATE($F2804," ",$G2804),AllocFactorMatrix,(P$4+1),FALSE)*$E2807</f>
        <v>0</v>
      </c>
      <c r="Q2804" s="5">
        <f ca="1">VLOOKUP(CONCATENATE($F2804," ",$G2804),AllocFactorMatrix,(Q$4+1),FALSE)*$E2807</f>
        <v>0</v>
      </c>
      <c r="R2804" s="5">
        <f ca="1">VLOOKUP(CONCATENATE($F2804," ",$G2804),AllocFactorMatrix,(R$4+1),FALSE)*$E2807</f>
        <v>0</v>
      </c>
      <c r="S2804" s="5">
        <f t="shared" ca="1" si="1422"/>
        <v>30.235742673190703</v>
      </c>
      <c r="T2804" s="5">
        <f ca="1">VLOOKUP(CONCATENATE($F2804," ",$G2804),AllocFactorMatrix,(T$4+1),FALSE)*$E2807</f>
        <v>0.81751105133413526</v>
      </c>
      <c r="U2804" s="5">
        <f ca="1">VLOOKUP(CONCATENATE($F2804," ",$G2804),AllocFactorMatrix,(U$4+1),FALSE)*$E2807</f>
        <v>0</v>
      </c>
      <c r="V2804" s="5">
        <f ca="1">VLOOKUP(CONCATENATE($F2804," ",$G2804),AllocFactorMatrix,(V$4+1),FALSE)*$E2807</f>
        <v>0</v>
      </c>
      <c r="W2804" s="5">
        <f ca="1">VLOOKUP(CONCATENATE($F2804," ",$G2804),AllocFactorMatrix,(W$4+1),FALSE)*$E2807</f>
        <v>0</v>
      </c>
      <c r="X2804" s="5">
        <f t="shared" ca="1" si="1423"/>
        <v>0.81751105133413526</v>
      </c>
      <c r="Y2804" s="5">
        <f ca="1">VLOOKUP(CONCATENATE($F2804," ",$G2804),AllocFactorMatrix,(Y$4+1),FALSE)*$E2807</f>
        <v>11.152275078871437</v>
      </c>
      <c r="Z2804" s="5">
        <f ca="1">VLOOKUP(CONCATENATE($F2804," ",$G2804),AllocFactorMatrix,(Z$4+1),FALSE)*$E2807</f>
        <v>0</v>
      </c>
      <c r="AA2804" s="5">
        <f t="shared" ca="1" si="1412"/>
        <v>11.152275078871437</v>
      </c>
      <c r="AB2804" s="5">
        <f ca="1">VLOOKUP(CONCATENATE($F2804," ",$G2804),AllocFactorMatrix,(AB$4+1),FALSE)*$E2807</f>
        <v>0.11572751724875231</v>
      </c>
      <c r="AC2804" s="5">
        <f ca="1">VLOOKUP(CONCATENATE($F2804," ",$G2804),AllocFactorMatrix,(AC$4+1),FALSE)*$E2807</f>
        <v>3.9293943164307148</v>
      </c>
      <c r="AD2804" s="5">
        <f ca="1">VLOOKUP(CONCATENATE($F2804," ",$G2804),AllocFactorMatrix,(AD$4+1),FALSE)*$E2807</f>
        <v>0.63917197988157082</v>
      </c>
    </row>
    <row r="2805" spans="4:30" hidden="1" outlineLevel="1">
      <c r="D2805" s="7"/>
      <c r="E2805" s="51"/>
      <c r="F2805" s="52" t="str">
        <f>F2807</f>
        <v>LABOR_M</v>
      </c>
      <c r="G2805" s="55" t="str">
        <f>$G$13</f>
        <v>ENERGY</v>
      </c>
      <c r="H2805" s="4">
        <f t="shared" ca="1" si="1410"/>
        <v>540.41296654800658</v>
      </c>
      <c r="I2805" s="5">
        <f ca="1">VLOOKUP(CONCATENATE($F2805," ",$G2805),AllocFactorMatrix,(I$4+1),FALSE)*$E2807</f>
        <v>202.7775841564204</v>
      </c>
      <c r="J2805" s="5">
        <f ca="1">VLOOKUP(CONCATENATE($F2805," ",$G2805),AllocFactorMatrix,(J$4+1),FALSE)*$E2807</f>
        <v>13.141297760460754</v>
      </c>
      <c r="K2805" s="5">
        <f ca="1">VLOOKUP(CONCATENATE($F2805," ",$G2805),AllocFactorMatrix,(K$4+1),FALSE)*$E2807</f>
        <v>44.090478552052701</v>
      </c>
      <c r="L2805" s="5">
        <f ca="1">VLOOKUP(CONCATENATE($F2805," ",$G2805),AllocFactorMatrix,(L$4+1),FALSE)*$E2807</f>
        <v>1.4012955040616273</v>
      </c>
      <c r="M2805" s="5">
        <f ca="1">VLOOKUP(CONCATENATE($F2805," ",$G2805),AllocFactorMatrix,(M$4+1),FALSE)*$E2807</f>
        <v>0.12918306403581262</v>
      </c>
      <c r="N2805" s="5">
        <f t="shared" ca="1" si="1411"/>
        <v>45.620957120150145</v>
      </c>
      <c r="O2805" s="5">
        <f ca="1">VLOOKUP(CONCATENATE($F2805," ",$G2805),AllocFactorMatrix,(O$4+1),FALSE)*$E2807</f>
        <v>40.197904501765059</v>
      </c>
      <c r="P2805" s="5">
        <f ca="1">VLOOKUP(CONCATENATE($F2805," ",$G2805),AllocFactorMatrix,(P$4+1),FALSE)*$E2807</f>
        <v>7.4519180199821076</v>
      </c>
      <c r="Q2805" s="5">
        <f ca="1">VLOOKUP(CONCATENATE($F2805," ",$G2805),AllocFactorMatrix,(Q$4+1),FALSE)*$E2807</f>
        <v>3.3859608095311242</v>
      </c>
      <c r="R2805" s="5">
        <f ca="1">VLOOKUP(CONCATENATE($F2805," ",$G2805),AllocFactorMatrix,(R$4+1),FALSE)*$E2807</f>
        <v>0.15688557605747003</v>
      </c>
      <c r="S2805" s="5">
        <f t="shared" ca="1" si="1422"/>
        <v>51.192668907335765</v>
      </c>
      <c r="T2805" s="5">
        <f ca="1">VLOOKUP(CONCATENATE($F2805," ",$G2805),AllocFactorMatrix,(T$4+1),FALSE)*$E2807</f>
        <v>1.5404598753842196</v>
      </c>
      <c r="U2805" s="5">
        <f ca="1">VLOOKUP(CONCATENATE($F2805," ",$G2805),AllocFactorMatrix,(U$4+1),FALSE)*$E2807</f>
        <v>27.048167680213069</v>
      </c>
      <c r="V2805" s="5">
        <f ca="1">VLOOKUP(CONCATENATE($F2805," ",$G2805),AllocFactorMatrix,(V$4+1),FALSE)*$E2807</f>
        <v>153.56826626070347</v>
      </c>
      <c r="W2805" s="5">
        <f ca="1">VLOOKUP(CONCATENATE($F2805," ",$G2805),AllocFactorMatrix,(W$4+1),FALSE)*$E2807</f>
        <v>29.135494323132207</v>
      </c>
      <c r="X2805" s="5">
        <f t="shared" ca="1" si="1423"/>
        <v>211.29238813943297</v>
      </c>
      <c r="Y2805" s="5">
        <f ca="1">VLOOKUP(CONCATENATE($F2805," ",$G2805),AllocFactorMatrix,(Y$4+1),FALSE)*$E2807</f>
        <v>10.890824033839799</v>
      </c>
      <c r="Z2805" s="5">
        <f ca="1">VLOOKUP(CONCATENATE($F2805," ",$G2805),AllocFactorMatrix,(Z$4+1),FALSE)*$E2807</f>
        <v>0.17728525361499656</v>
      </c>
      <c r="AA2805" s="5">
        <f t="shared" ca="1" si="1412"/>
        <v>11.068109287454796</v>
      </c>
      <c r="AB2805" s="5">
        <f ca="1">VLOOKUP(CONCATENATE($F2805," ",$G2805),AllocFactorMatrix,(AB$4+1),FALSE)*$E2807</f>
        <v>0.1977474395134185</v>
      </c>
      <c r="AC2805" s="5">
        <f ca="1">VLOOKUP(CONCATENATE($F2805," ",$G2805),AllocFactorMatrix,(AC$4+1),FALSE)*$E2807</f>
        <v>4.2760235795875596</v>
      </c>
      <c r="AD2805" s="5">
        <f ca="1">VLOOKUP(CONCATENATE($F2805," ",$G2805),AllocFactorMatrix,(AD$4+1),FALSE)*$E2807</f>
        <v>0.84619015765091765</v>
      </c>
    </row>
    <row r="2806" spans="4:30" hidden="1" outlineLevel="1">
      <c r="D2806" s="7"/>
      <c r="E2806" s="51"/>
      <c r="F2806" s="52" t="str">
        <f>F2807</f>
        <v>LABOR_M</v>
      </c>
      <c r="G2806" s="55" t="str">
        <f>$G$14</f>
        <v>CUSTOMER</v>
      </c>
      <c r="H2806" s="4">
        <f t="shared" ca="1" si="1410"/>
        <v>407.32835733061381</v>
      </c>
      <c r="I2806" s="5">
        <f ca="1">VLOOKUP(CONCATENATE($F2806," ",$G2806),AllocFactorMatrix,(I$4+1),FALSE)*$E2807</f>
        <v>291.03651551675478</v>
      </c>
      <c r="J2806" s="5">
        <f ca="1">VLOOKUP(CONCATENATE($F2806," ",$G2806),AllocFactorMatrix,(J$4+1),FALSE)*$E2807</f>
        <v>49.805931102409055</v>
      </c>
      <c r="K2806" s="5">
        <f ca="1">VLOOKUP(CONCATENATE($F2806," ",$G2806),AllocFactorMatrix,(K$4+1),FALSE)*$E2807</f>
        <v>14.341423784717378</v>
      </c>
      <c r="L2806" s="5">
        <f ca="1">VLOOKUP(CONCATENATE($F2806," ",$G2806),AllocFactorMatrix,(L$4+1),FALSE)*$E2807</f>
        <v>2.397354236280631</v>
      </c>
      <c r="M2806" s="5">
        <f ca="1">VLOOKUP(CONCATENATE($F2806," ",$G2806),AllocFactorMatrix,(M$4+1),FALSE)*$E2807</f>
        <v>0.37877047286853138</v>
      </c>
      <c r="N2806" s="5">
        <f t="shared" ca="1" si="1411"/>
        <v>17.11754849386654</v>
      </c>
      <c r="O2806" s="5">
        <f ca="1">VLOOKUP(CONCATENATE($F2806," ",$G2806),AllocFactorMatrix,(O$4+1),FALSE)*$E2807</f>
        <v>2.6761431908233346</v>
      </c>
      <c r="P2806" s="5">
        <f ca="1">VLOOKUP(CONCATENATE($F2806," ",$G2806),AllocFactorMatrix,(P$4+1),FALSE)*$E2807</f>
        <v>0.68730770571137867</v>
      </c>
      <c r="Q2806" s="5">
        <f ca="1">VLOOKUP(CONCATENATE($F2806," ",$G2806),AllocFactorMatrix,(Q$4+1),FALSE)*$E2807</f>
        <v>1.3146051314442442</v>
      </c>
      <c r="R2806" s="5">
        <f ca="1">VLOOKUP(CONCATENATE($F2806," ",$G2806),AllocFactorMatrix,(R$4+1),FALSE)*$E2807</f>
        <v>0.22944417193973793</v>
      </c>
      <c r="S2806" s="5">
        <f t="shared" ca="1" si="1422"/>
        <v>4.9075001999186956</v>
      </c>
      <c r="T2806" s="5">
        <f ca="1">VLOOKUP(CONCATENATE($F2806," ",$G2806),AllocFactorMatrix,(T$4+1),FALSE)*$E2807</f>
        <v>1.8611911971939576E-2</v>
      </c>
      <c r="U2806" s="5">
        <f ca="1">VLOOKUP(CONCATENATE($F2806," ",$G2806),AllocFactorMatrix,(U$4+1),FALSE)*$E2807</f>
        <v>0.40917555877176831</v>
      </c>
      <c r="V2806" s="5">
        <f ca="1">VLOOKUP(CONCATENATE($F2806," ",$G2806),AllocFactorMatrix,(V$4+1),FALSE)*$E2807</f>
        <v>1.9342817442638589</v>
      </c>
      <c r="W2806" s="5">
        <f ca="1">VLOOKUP(CONCATENATE($F2806," ",$G2806),AllocFactorMatrix,(W$4+1),FALSE)*$E2807</f>
        <v>0.34429444109884644</v>
      </c>
      <c r="X2806" s="5">
        <f t="shared" ca="1" si="1423"/>
        <v>2.7063636561064133</v>
      </c>
      <c r="Y2806" s="5">
        <f ca="1">VLOOKUP(CONCATENATE($F2806," ",$G2806),AllocFactorMatrix,(Y$4+1),FALSE)*$E2807</f>
        <v>0.73246586587025908</v>
      </c>
      <c r="Z2806" s="5">
        <f ca="1">VLOOKUP(CONCATENATE($F2806," ",$G2806),AllocFactorMatrix,(Z$4+1),FALSE)*$E2807</f>
        <v>1.1604272244439185E-2</v>
      </c>
      <c r="AA2806" s="5">
        <f t="shared" ca="1" si="1412"/>
        <v>0.74407013811469824</v>
      </c>
      <c r="AB2806" s="5">
        <f ca="1">VLOOKUP(CONCATENATE($F2806," ",$G2806),AllocFactorMatrix,(AB$4+1),FALSE)*$E2807</f>
        <v>2.0871569184576465E-2</v>
      </c>
      <c r="AC2806" s="5">
        <f ca="1">VLOOKUP(CONCATENATE($F2806," ",$G2806),AllocFactorMatrix,(AC$4+1),FALSE)*$E2807</f>
        <v>32.122015855777327</v>
      </c>
      <c r="AD2806" s="5">
        <f ca="1">VLOOKUP(CONCATENATE($F2806," ",$G2806),AllocFactorMatrix,(AD$4+1),FALSE)*$E2807</f>
        <v>8.8675407984817465</v>
      </c>
    </row>
    <row r="2807" spans="4:30" collapsed="1">
      <c r="D2807" s="7" t="s">
        <v>342</v>
      </c>
      <c r="E2807" s="40">
        <v>4503</v>
      </c>
      <c r="F2807" s="10" t="s">
        <v>70</v>
      </c>
      <c r="G2807" s="55" t="str">
        <f>$G$15</f>
        <v>TOTAL</v>
      </c>
      <c r="H2807" s="4">
        <f t="shared" ca="1" si="1410"/>
        <v>4502.9999999999991</v>
      </c>
      <c r="I2807" s="5">
        <f ca="1">VLOOKUP(CONCATENATE($F2807," ",$G2807),AllocFactorMatrix,(I$4+1),FALSE)*$E2807</f>
        <v>2670.7002892709302</v>
      </c>
      <c r="J2807" s="5">
        <f ca="1">VLOOKUP(CONCATENATE($F2807," ",$G2807),AllocFactorMatrix,(J$4+1),FALSE)*$E2807</f>
        <v>164.63995373146608</v>
      </c>
      <c r="K2807" s="5">
        <f ca="1">VLOOKUP(CONCATENATE($F2807," ",$G2807),AllocFactorMatrix,(K$4+1),FALSE)*$E2807</f>
        <v>400.37852683705273</v>
      </c>
      <c r="L2807" s="5">
        <f ca="1">VLOOKUP(CONCATENATE($F2807," ",$G2807),AllocFactorMatrix,(L$4+1),FALSE)*$E2807</f>
        <v>11.877976139048849</v>
      </c>
      <c r="M2807" s="5">
        <f ca="1">VLOOKUP(CONCATENATE($F2807," ",$G2807),AllocFactorMatrix,(M$4+1),FALSE)*$E2807</f>
        <v>1.0661879440799475</v>
      </c>
      <c r="N2807" s="5">
        <f t="shared" ca="1" si="1411"/>
        <v>413.32269092018151</v>
      </c>
      <c r="O2807" s="5">
        <f ca="1">VLOOKUP(CONCATENATE($F2807," ",$G2807),AllocFactorMatrix,(O$4+1),FALSE)*$E2807</f>
        <v>295.81916040110104</v>
      </c>
      <c r="P2807" s="5">
        <f ca="1">VLOOKUP(CONCATENATE($F2807," ",$G2807),AllocFactorMatrix,(P$4+1),FALSE)*$E2807</f>
        <v>48.92911176888461</v>
      </c>
      <c r="Q2807" s="5">
        <f ca="1">VLOOKUP(CONCATENATE($F2807," ",$G2807),AllocFactorMatrix,(Q$4+1),FALSE)*$E2807</f>
        <v>13.956422253835473</v>
      </c>
      <c r="R2807" s="5">
        <f ca="1">VLOOKUP(CONCATENATE($F2807," ",$G2807),AllocFactorMatrix,(R$4+1),FALSE)*$E2807</f>
        <v>0.58651210328722414</v>
      </c>
      <c r="S2807" s="5">
        <f t="shared" ca="1" si="1422"/>
        <v>359.29120652710833</v>
      </c>
      <c r="T2807" s="5">
        <f ca="1">VLOOKUP(CONCATENATE($F2807," ",$G2807),AllocFactorMatrix,(T$4+1),FALSE)*$E2807</f>
        <v>9.8035869536509548</v>
      </c>
      <c r="U2807" s="5">
        <f ca="1">VLOOKUP(CONCATENATE($F2807," ",$G2807),AllocFactorMatrix,(U$4+1),FALSE)*$E2807</f>
        <v>146.38353553954744</v>
      </c>
      <c r="V2807" s="5">
        <f ca="1">VLOOKUP(CONCATENATE($F2807," ",$G2807),AllocFactorMatrix,(V$4+1),FALSE)*$E2807</f>
        <v>517.81397731452614</v>
      </c>
      <c r="W2807" s="5">
        <f ca="1">VLOOKUP(CONCATENATE($F2807," ",$G2807),AllocFactorMatrix,(W$4+1),FALSE)*$E2807</f>
        <v>77.169540525861379</v>
      </c>
      <c r="X2807" s="5">
        <f t="shared" ca="1" si="1423"/>
        <v>751.17064033358599</v>
      </c>
      <c r="Y2807" s="5">
        <f ca="1">VLOOKUP(CONCATENATE($F2807," ",$G2807),AllocFactorMatrix,(Y$4+1),FALSE)*$E2807</f>
        <v>89.039512803638473</v>
      </c>
      <c r="Z2807" s="5">
        <f ca="1">VLOOKUP(CONCATENATE($F2807," ",$G2807),AllocFactorMatrix,(Z$4+1),FALSE)*$E2807</f>
        <v>1.4533638140769343</v>
      </c>
      <c r="AA2807" s="5">
        <f t="shared" ca="1" si="1412"/>
        <v>90.49287661771541</v>
      </c>
      <c r="AB2807" s="5">
        <f ca="1">VLOOKUP(CONCATENATE($F2807," ",$G2807),AllocFactorMatrix,(AB$4+1),FALSE)*$E2807</f>
        <v>1.1612845342690861</v>
      </c>
      <c r="AC2807" s="5">
        <f ca="1">VLOOKUP(CONCATENATE($F2807," ",$G2807),AllocFactorMatrix,(AC$4+1),FALSE)*$E2807</f>
        <v>41.594924714850364</v>
      </c>
      <c r="AD2807" s="5">
        <f ca="1">VLOOKUP(CONCATENATE($F2807," ",$G2807),AllocFactorMatrix,(AD$4+1),FALSE)*$E2807</f>
        <v>10.626133349892607</v>
      </c>
    </row>
    <row r="2808" spans="4:30" hidden="1" outlineLevel="1">
      <c r="D2808" s="7"/>
      <c r="E2808" s="51"/>
      <c r="F2808" s="52" t="str">
        <f>F2815</f>
        <v>LABOR_M</v>
      </c>
      <c r="G2808" s="55" t="str">
        <f>$G$8</f>
        <v>PRODUCTION</v>
      </c>
      <c r="H2808" s="4">
        <f t="shared" ca="1" si="1410"/>
        <v>-178670.15015384881</v>
      </c>
      <c r="I2808" s="5">
        <f ca="1">VLOOKUP(CONCATENATE($F2808," ",$G2808),AllocFactorMatrix,(I$4+1),FALSE)*$E2815</f>
        <v>-99198.826394590636</v>
      </c>
      <c r="J2808" s="5">
        <f ca="1">VLOOKUP(CONCATENATE($F2808," ",$G2808),AllocFactorMatrix,(J$4+1),FALSE)*$E2815</f>
        <v>-4564.6216889763973</v>
      </c>
      <c r="K2808" s="5">
        <f ca="1">VLOOKUP(CONCATENATE($F2808," ",$G2808),AllocFactorMatrix,(K$4+1),FALSE)*$E2815</f>
        <v>-15037.174474756921</v>
      </c>
      <c r="L2808" s="5">
        <f ca="1">VLOOKUP(CONCATENATE($F2808," ",$G2808),AllocFactorMatrix,(L$4+1),FALSE)*$E2815</f>
        <v>-375.73098531426285</v>
      </c>
      <c r="M2808" s="5">
        <f ca="1">VLOOKUP(CONCATENATE($F2808," ",$G2808),AllocFactorMatrix,(M$4+1),FALSE)*$E2815</f>
        <v>-48.367752685623401</v>
      </c>
      <c r="N2808" s="5">
        <f t="shared" ca="1" si="1411"/>
        <v>-15461.273212756807</v>
      </c>
      <c r="O2808" s="5">
        <f ca="1">VLOOKUP(CONCATENATE($F2808," ",$G2808),AllocFactorMatrix,(O$4+1),FALSE)*$E2815</f>
        <v>-11438.981874615683</v>
      </c>
      <c r="P2808" s="5">
        <f ca="1">VLOOKUP(CONCATENATE($F2808," ",$G2808),AllocFactorMatrix,(P$4+1),FALSE)*$E2815</f>
        <v>-2070.477454696656</v>
      </c>
      <c r="Q2808" s="5">
        <f ca="1">VLOOKUP(CONCATENATE($F2808," ",$G2808),AllocFactorMatrix,(Q$4+1),FALSE)*$E2815</f>
        <v>-800.84606158018369</v>
      </c>
      <c r="R2808" s="5">
        <f ca="1">VLOOKUP(CONCATENATE($F2808," ",$G2808),AllocFactorMatrix,(R$4+1),FALSE)*$E2815</f>
        <v>-17.255609210215994</v>
      </c>
      <c r="S2808" s="5">
        <f ca="1">SUBTOTAL(9,O2808:R2808)</f>
        <v>-14327.56100010274</v>
      </c>
      <c r="T2808" s="5">
        <f ca="1">VLOOKUP(CONCATENATE($F2808," ",$G2808),AllocFactorMatrix,(T$4+1),FALSE)*$E2815</f>
        <v>-363.2294370981553</v>
      </c>
      <c r="U2808" s="5">
        <f ca="1">VLOOKUP(CONCATENATE($F2808," ",$G2808),AllocFactorMatrix,(U$4+1),FALSE)*$E2815</f>
        <v>-5783.2440718678827</v>
      </c>
      <c r="V2808" s="5">
        <f ca="1">VLOOKUP(CONCATENATE($F2808," ",$G2808),AllocFactorMatrix,(V$4+1),FALSE)*$E2815</f>
        <v>-31363.711177083784</v>
      </c>
      <c r="W2808" s="5">
        <f ca="1">VLOOKUP(CONCATENATE($F2808," ",$G2808),AllocFactorMatrix,(W$4+1),FALSE)*$E2815</f>
        <v>-4126.6068123772038</v>
      </c>
      <c r="X2808" s="5">
        <f ca="1">SUBTOTAL(9,T2808:W2808)</f>
        <v>-41636.791498427025</v>
      </c>
      <c r="Y2808" s="5">
        <f ca="1">VLOOKUP(CONCATENATE($F2808," ",$G2808),AllocFactorMatrix,(Y$4+1),FALSE)*$E2815</f>
        <v>-3371.400471075448</v>
      </c>
      <c r="Z2808" s="5">
        <f ca="1">VLOOKUP(CONCATENATE($F2808," ",$G2808),AllocFactorMatrix,(Z$4+1),FALSE)*$E2815</f>
        <v>-70.080232073772663</v>
      </c>
      <c r="AA2808" s="5">
        <f t="shared" ca="1" si="1412"/>
        <v>-3441.4807031492205</v>
      </c>
      <c r="AB2808" s="5">
        <f ca="1">VLOOKUP(CONCATENATE($F2808," ",$G2808),AllocFactorMatrix,(AB$4+1),FALSE)*$E2815</f>
        <v>-39.595655846000831</v>
      </c>
      <c r="AC2808" s="5">
        <f ca="1">VLOOKUP(CONCATENATE($F2808," ",$G2808),AllocFactorMatrix,(AC$4+1),FALSE)*$E2815</f>
        <v>0</v>
      </c>
      <c r="AD2808" s="5">
        <f ca="1">VLOOKUP(CONCATENATE($F2808," ",$G2808),AllocFactorMatrix,(AD$4+1),FALSE)*$E2815</f>
        <v>0</v>
      </c>
    </row>
    <row r="2809" spans="4:30" hidden="1" outlineLevel="1">
      <c r="D2809" s="7"/>
      <c r="E2809" s="51"/>
      <c r="F2809" s="52" t="str">
        <f>F2815</f>
        <v>LABOR_M</v>
      </c>
      <c r="G2809" s="55" t="str">
        <f>$G$9</f>
        <v>BULKTRAN</v>
      </c>
      <c r="H2809" s="4">
        <f t="shared" ca="1" si="1410"/>
        <v>-652.82823787591053</v>
      </c>
      <c r="I2809" s="5">
        <f ca="1">VLOOKUP(CONCATENATE($F2809," ",$G2809),AllocFactorMatrix,(I$4+1),FALSE)*$E2815</f>
        <v>-321.57208566762461</v>
      </c>
      <c r="J2809" s="5">
        <f ca="1">VLOOKUP(CONCATENATE($F2809," ",$G2809),AllocFactorMatrix,(J$4+1),FALSE)*$E2815</f>
        <v>-15.896457243638384</v>
      </c>
      <c r="K2809" s="5">
        <f ca="1">VLOOKUP(CONCATENATE($F2809," ",$G2809),AllocFactorMatrix,(K$4+1),FALSE)*$E2815</f>
        <v>-58.227811844999692</v>
      </c>
      <c r="L2809" s="5">
        <f ca="1">VLOOKUP(CONCATENATE($F2809," ",$G2809),AllocFactorMatrix,(L$4+1),FALSE)*$E2815</f>
        <v>-1.8328047849890838</v>
      </c>
      <c r="M2809" s="5">
        <f ca="1">VLOOKUP(CONCATENATE($F2809," ",$G2809),AllocFactorMatrix,(M$4+1),FALSE)*$E2815</f>
        <v>-0.17187456806815021</v>
      </c>
      <c r="N2809" s="5">
        <f t="shared" ca="1" si="1411"/>
        <v>-60.232491198056927</v>
      </c>
      <c r="O2809" s="5">
        <f ca="1">VLOOKUP(CONCATENATE($F2809," ",$G2809),AllocFactorMatrix,(O$4+1),FALSE)*$E2815</f>
        <v>-44.2621949650378</v>
      </c>
      <c r="P2809" s="5">
        <f ca="1">VLOOKUP(CONCATENATE($F2809," ",$G2809),AllocFactorMatrix,(P$4+1),FALSE)*$E2815</f>
        <v>-8.2473364544800685</v>
      </c>
      <c r="Q2809" s="5">
        <f ca="1">VLOOKUP(CONCATENATE($F2809," ",$G2809),AllocFactorMatrix,(Q$4+1),FALSE)*$E2815</f>
        <v>-3.7268177783708007</v>
      </c>
      <c r="R2809" s="5">
        <f ca="1">VLOOKUP(CONCATENATE($F2809," ",$G2809),AllocFactorMatrix,(R$4+1),FALSE)*$E2815</f>
        <v>-0.16759082962297392</v>
      </c>
      <c r="S2809" s="5">
        <f t="shared" ref="S2809:S2815" ca="1" si="1424">SUBTOTAL(9,O2809:R2809)</f>
        <v>-56.403940027511645</v>
      </c>
      <c r="T2809" s="5">
        <f ca="1">VLOOKUP(CONCATENATE($F2809," ",$G2809),AllocFactorMatrix,(T$4+1),FALSE)*$E2815</f>
        <v>-1.546191840604713</v>
      </c>
      <c r="U2809" s="5">
        <f ca="1">VLOOKUP(CONCATENATE($F2809," ",$G2809),AllocFactorMatrix,(U$4+1),FALSE)*$E2815</f>
        <v>-25.303166028480785</v>
      </c>
      <c r="V2809" s="5">
        <f ca="1">VLOOKUP(CONCATENATE($F2809," ",$G2809),AllocFactorMatrix,(V$4+1),FALSE)*$E2815</f>
        <v>-133.72794344011808</v>
      </c>
      <c r="W2809" s="5">
        <f ca="1">VLOOKUP(CONCATENATE($F2809," ",$G2809),AllocFactorMatrix,(W$4+1),FALSE)*$E2815</f>
        <v>-24.149050143056204</v>
      </c>
      <c r="X2809" s="5">
        <f t="shared" ref="X2809:X2815" ca="1" si="1425">SUBTOTAL(9,T2809:W2809)</f>
        <v>-184.72635145225979</v>
      </c>
      <c r="Y2809" s="5">
        <f ca="1">VLOOKUP(CONCATENATE($F2809," ",$G2809),AllocFactorMatrix,(Y$4+1),FALSE)*$E2815</f>
        <v>-13.592849838489135</v>
      </c>
      <c r="Z2809" s="5">
        <f ca="1">VLOOKUP(CONCATENATE($F2809," ",$G2809),AllocFactorMatrix,(Z$4+1),FALSE)*$E2815</f>
        <v>-0.22767503898716293</v>
      </c>
      <c r="AA2809" s="5">
        <f t="shared" ca="1" si="1412"/>
        <v>-13.820524877476299</v>
      </c>
      <c r="AB2809" s="5">
        <f ca="1">VLOOKUP(CONCATENATE($F2809," ",$G2809),AllocFactorMatrix,(AB$4+1),FALSE)*$E2815</f>
        <v>-0.17638740934280622</v>
      </c>
      <c r="AC2809" s="5">
        <f ca="1">VLOOKUP(CONCATENATE($F2809," ",$G2809),AllocFactorMatrix,(AC$4+1),FALSE)*$E2815</f>
        <v>0</v>
      </c>
      <c r="AD2809" s="5">
        <f ca="1">VLOOKUP(CONCATENATE($F2809," ",$G2809),AllocFactorMatrix,(AD$4+1),FALSE)*$E2815</f>
        <v>0</v>
      </c>
    </row>
    <row r="2810" spans="4:30" hidden="1" outlineLevel="1">
      <c r="D2810" s="7"/>
      <c r="E2810" s="51"/>
      <c r="F2810" s="52" t="str">
        <f>F2815</f>
        <v>LABOR_M</v>
      </c>
      <c r="G2810" s="55" t="str">
        <f>$G$10</f>
        <v>SUBTRAN</v>
      </c>
      <c r="H2810" s="4">
        <f t="shared" ca="1" si="1410"/>
        <v>-143.59513393805872</v>
      </c>
      <c r="I2810" s="5">
        <f ca="1">VLOOKUP(CONCATENATE($F2810," ",$G2810),AllocFactorMatrix,(I$4+1),FALSE)*$E2815</f>
        <v>-69.911794154115611</v>
      </c>
      <c r="J2810" s="5">
        <f ca="1">VLOOKUP(CONCATENATE($F2810," ",$G2810),AllocFactorMatrix,(J$4+1),FALSE)*$E2815</f>
        <v>-3.3740346413623832</v>
      </c>
      <c r="K2810" s="5">
        <f ca="1">VLOOKUP(CONCATENATE($F2810," ",$G2810),AllocFactorMatrix,(K$4+1),FALSE)*$E2815</f>
        <v>-12.274573050559594</v>
      </c>
      <c r="L2810" s="5">
        <f ca="1">VLOOKUP(CONCATENATE($F2810," ",$G2810),AllocFactorMatrix,(L$4+1),FALSE)*$E2815</f>
        <v>-0.37915001265591908</v>
      </c>
      <c r="M2810" s="5">
        <f ca="1">VLOOKUP(CONCATENATE($F2810," ",$G2810),AllocFactorMatrix,(M$4+1),FALSE)*$E2815</f>
        <v>-4.7221128876877953E-2</v>
      </c>
      <c r="N2810" s="5">
        <f t="shared" ca="1" si="1411"/>
        <v>-12.70094419209239</v>
      </c>
      <c r="O2810" s="5">
        <f ca="1">VLOOKUP(CONCATENATE($F2810," ",$G2810),AllocFactorMatrix,(O$4+1),FALSE)*$E2815</f>
        <v>-9.2736317890044653</v>
      </c>
      <c r="P2810" s="5">
        <f ca="1">VLOOKUP(CONCATENATE($F2810," ",$G2810),AllocFactorMatrix,(P$4+1),FALSE)*$E2815</f>
        <v>-1.7239573332208167</v>
      </c>
      <c r="Q2810" s="5">
        <f ca="1">VLOOKUP(CONCATENATE($F2810," ",$G2810),AllocFactorMatrix,(Q$4+1),FALSE)*$E2815</f>
        <v>-1.0257751548830198</v>
      </c>
      <c r="R2810" s="5">
        <f ca="1">VLOOKUP(CONCATENATE($F2810," ",$G2810),AllocFactorMatrix,(R$4+1),FALSE)*$E2815</f>
        <v>0</v>
      </c>
      <c r="S2810" s="5">
        <f t="shared" ca="1" si="1424"/>
        <v>-12.023364277108302</v>
      </c>
      <c r="T2810" s="5">
        <f ca="1">VLOOKUP(CONCATENATE($F2810," ",$G2810),AllocFactorMatrix,(T$4+1),FALSE)*$E2815</f>
        <v>-0.32381929875448145</v>
      </c>
      <c r="U2810" s="5">
        <f ca="1">VLOOKUP(CONCATENATE($F2810," ",$G2810),AllocFactorMatrix,(U$4+1),FALSE)*$E2815</f>
        <v>-5.3011068035104891</v>
      </c>
      <c r="V2810" s="5">
        <f ca="1">VLOOKUP(CONCATENATE($F2810," ",$G2810),AllocFactorMatrix,(V$4+1),FALSE)*$E2815</f>
        <v>-36.931131214525891</v>
      </c>
      <c r="W2810" s="5">
        <f ca="1">VLOOKUP(CONCATENATE($F2810," ",$G2810),AllocFactorMatrix,(W$4+1),FALSE)*$E2815</f>
        <v>0</v>
      </c>
      <c r="X2810" s="5">
        <f t="shared" ca="1" si="1425"/>
        <v>-42.556057316790863</v>
      </c>
      <c r="Y2810" s="5">
        <f ca="1">VLOOKUP(CONCATENATE($F2810," ",$G2810),AllocFactorMatrix,(Y$4+1),FALSE)*$E2815</f>
        <v>-2.7910914737782675</v>
      </c>
      <c r="Z2810" s="5">
        <f ca="1">VLOOKUP(CONCATENATE($F2810," ",$G2810),AllocFactorMatrix,(Z$4+1),FALSE)*$E2815</f>
        <v>-4.6527570696380464E-2</v>
      </c>
      <c r="AA2810" s="5">
        <f t="shared" ca="1" si="1412"/>
        <v>-2.8376190444746481</v>
      </c>
      <c r="AB2810" s="5">
        <f ca="1">VLOOKUP(CONCATENATE($F2810," ",$G2810),AllocFactorMatrix,(AB$4+1),FALSE)*$E2815</f>
        <v>-3.7271225167355017E-2</v>
      </c>
      <c r="AC2810" s="5">
        <f ca="1">VLOOKUP(CONCATENATE($F2810," ",$G2810),AllocFactorMatrix,(AC$4+1),FALSE)*$E2815</f>
        <v>-0.12673013336193908</v>
      </c>
      <c r="AD2810" s="5">
        <f ca="1">VLOOKUP(CONCATENATE($F2810," ",$G2810),AllocFactorMatrix,(AD$4+1),FALSE)*$E2815</f>
        <v>-2.731895358519244E-2</v>
      </c>
    </row>
    <row r="2811" spans="4:30" hidden="1" outlineLevel="1">
      <c r="D2811" s="7"/>
      <c r="E2811" s="51"/>
      <c r="F2811" s="52" t="str">
        <f>F2815</f>
        <v>LABOR_M</v>
      </c>
      <c r="G2811" s="55" t="str">
        <f>$G$11</f>
        <v>DISTPRI</v>
      </c>
      <c r="H2811" s="4">
        <f t="shared" ca="1" si="1410"/>
        <v>-92001.18380074657</v>
      </c>
      <c r="I2811" s="5">
        <f ca="1">VLOOKUP(CONCATENATE($F2811," ",$G2811),AllocFactorMatrix,(I$4+1),FALSE)*$E2815</f>
        <v>-61488.315033046849</v>
      </c>
      <c r="J2811" s="5">
        <f ca="1">VLOOKUP(CONCATENATE($F2811," ",$G2811),AllocFactorMatrix,(J$4+1),FALSE)*$E2815</f>
        <v>-2898.3986531401442</v>
      </c>
      <c r="K2811" s="5">
        <f ca="1">VLOOKUP(CONCATENATE($F2811," ",$G2811),AllocFactorMatrix,(K$4+1),FALSE)*$E2815</f>
        <v>-10524.263394019848</v>
      </c>
      <c r="L2811" s="5">
        <f ca="1">VLOOKUP(CONCATENATE($F2811," ",$G2811),AllocFactorMatrix,(L$4+1),FALSE)*$E2815</f>
        <v>-325.25450118044819</v>
      </c>
      <c r="M2811" s="5">
        <f ca="1">VLOOKUP(CONCATENATE($F2811," ",$G2811),AllocFactorMatrix,(M$4+1),FALSE)*$E2815</f>
        <v>0</v>
      </c>
      <c r="N2811" s="5">
        <f t="shared" ca="1" si="1411"/>
        <v>-10849.517895200297</v>
      </c>
      <c r="O2811" s="5">
        <f ca="1">VLOOKUP(CONCATENATE($F2811," ",$G2811),AllocFactorMatrix,(O$4+1),FALSE)*$E2815</f>
        <v>-7891.3580615580104</v>
      </c>
      <c r="P2811" s="5">
        <f ca="1">VLOOKUP(CONCATENATE($F2811," ",$G2811),AllocFactorMatrix,(P$4+1),FALSE)*$E2815</f>
        <v>-1469.7659700063657</v>
      </c>
      <c r="Q2811" s="5">
        <f ca="1">VLOOKUP(CONCATENATE($F2811," ",$G2811),AllocFactorMatrix,(Q$4+1),FALSE)*$E2815</f>
        <v>0</v>
      </c>
      <c r="R2811" s="5">
        <f ca="1">VLOOKUP(CONCATENATE($F2811," ",$G2811),AllocFactorMatrix,(R$4+1),FALSE)*$E2815</f>
        <v>0</v>
      </c>
      <c r="S2811" s="5">
        <f t="shared" ca="1" si="1424"/>
        <v>-9361.1240315643754</v>
      </c>
      <c r="T2811" s="5">
        <f ca="1">VLOOKUP(CONCATENATE($F2811," ",$G2811),AllocFactorMatrix,(T$4+1),FALSE)*$E2815</f>
        <v>-281.32205182024092</v>
      </c>
      <c r="U2811" s="5">
        <f ca="1">VLOOKUP(CONCATENATE($F2811," ",$G2811),AllocFactorMatrix,(U$4+1),FALSE)*$E2815</f>
        <v>-4537.0881073521587</v>
      </c>
      <c r="V2811" s="5">
        <f ca="1">VLOOKUP(CONCATENATE($F2811," ",$G2811),AllocFactorMatrix,(V$4+1),FALSE)*$E2815</f>
        <v>0</v>
      </c>
      <c r="W2811" s="5">
        <f ca="1">VLOOKUP(CONCATENATE($F2811," ",$G2811),AllocFactorMatrix,(W$4+1),FALSE)*$E2815</f>
        <v>0</v>
      </c>
      <c r="X2811" s="5">
        <f t="shared" ca="1" si="1425"/>
        <v>-4818.4101591723993</v>
      </c>
      <c r="Y2811" s="5">
        <f ca="1">VLOOKUP(CONCATENATE($F2811," ",$G2811),AllocFactorMatrix,(Y$4+1),FALSE)*$E2815</f>
        <v>-2379.6071077729071</v>
      </c>
      <c r="Z2811" s="5">
        <f ca="1">VLOOKUP(CONCATENATE($F2811," ",$G2811),AllocFactorMatrix,(Z$4+1),FALSE)*$E2815</f>
        <v>-39.701161559921822</v>
      </c>
      <c r="AA2811" s="5">
        <f t="shared" ca="1" si="1412"/>
        <v>-2419.3082693328288</v>
      </c>
      <c r="AB2811" s="5">
        <f ca="1">VLOOKUP(CONCATENATE($F2811," ",$G2811),AllocFactorMatrix,(AB$4+1),FALSE)*$E2815</f>
        <v>-32.164593103264473</v>
      </c>
      <c r="AC2811" s="5">
        <f ca="1">VLOOKUP(CONCATENATE($F2811," ",$G2811),AllocFactorMatrix,(AC$4+1),FALSE)*$E2815</f>
        <v>-110.19142735857722</v>
      </c>
      <c r="AD2811" s="5">
        <f ca="1">VLOOKUP(CONCATENATE($F2811," ",$G2811),AllocFactorMatrix,(AD$4+1),FALSE)*$E2815</f>
        <v>-23.753738827826119</v>
      </c>
    </row>
    <row r="2812" spans="4:30" hidden="1" outlineLevel="1">
      <c r="D2812" s="7"/>
      <c r="E2812" s="51"/>
      <c r="F2812" s="52" t="str">
        <f>F2815</f>
        <v>LABOR_M</v>
      </c>
      <c r="G2812" s="55" t="str">
        <f>$G$12</f>
        <v>DISTSEC</v>
      </c>
      <c r="H2812" s="4">
        <f t="shared" ca="1" si="1410"/>
        <v>-37970.020132517493</v>
      </c>
      <c r="I2812" s="5">
        <f ca="1">VLOOKUP(CONCATENATE($F2812," ",$G2812),AllocFactorMatrix,(I$4+1),FALSE)*$E2815</f>
        <v>-28390.239170508739</v>
      </c>
      <c r="J2812" s="5">
        <f ca="1">VLOOKUP(CONCATENATE($F2812," ",$G2812),AllocFactorMatrix,(J$4+1),FALSE)*$E2815</f>
        <v>-1368.7024786454635</v>
      </c>
      <c r="K2812" s="5">
        <f ca="1">VLOOKUP(CONCATENATE($F2812," ",$G2812),AllocFactorMatrix,(K$4+1),FALSE)*$E2815</f>
        <v>-4129.9457676240918</v>
      </c>
      <c r="L2812" s="5">
        <f ca="1">VLOOKUP(CONCATENATE($F2812," ",$G2812),AllocFactorMatrix,(L$4+1),FALSE)*$E2815</f>
        <v>0</v>
      </c>
      <c r="M2812" s="5">
        <f ca="1">VLOOKUP(CONCATENATE($F2812," ",$G2812),AllocFactorMatrix,(M$4+1),FALSE)*$E2815</f>
        <v>0</v>
      </c>
      <c r="N2812" s="5">
        <f t="shared" ca="1" si="1411"/>
        <v>-4129.9457676240918</v>
      </c>
      <c r="O2812" s="5">
        <f ca="1">VLOOKUP(CONCATENATE($F2812," ",$G2812),AllocFactorMatrix,(O$4+1),FALSE)*$E2815</f>
        <v>-2631.6175178620788</v>
      </c>
      <c r="P2812" s="5">
        <f ca="1">VLOOKUP(CONCATENATE($F2812," ",$G2812),AllocFactorMatrix,(P$4+1),FALSE)*$E2815</f>
        <v>0</v>
      </c>
      <c r="Q2812" s="5">
        <f ca="1">VLOOKUP(CONCATENATE($F2812," ",$G2812),AllocFactorMatrix,(Q$4+1),FALSE)*$E2815</f>
        <v>0</v>
      </c>
      <c r="R2812" s="5">
        <f ca="1">VLOOKUP(CONCATENATE($F2812," ",$G2812),AllocFactorMatrix,(R$4+1),FALSE)*$E2815</f>
        <v>0</v>
      </c>
      <c r="S2812" s="5">
        <f t="shared" ca="1" si="1424"/>
        <v>-2631.6175178620788</v>
      </c>
      <c r="T2812" s="5">
        <f ca="1">VLOOKUP(CONCATENATE($F2812," ",$G2812),AllocFactorMatrix,(T$4+1),FALSE)*$E2815</f>
        <v>-71.153416900995396</v>
      </c>
      <c r="U2812" s="5">
        <f ca="1">VLOOKUP(CONCATENATE($F2812," ",$G2812),AllocFactorMatrix,(U$4+1),FALSE)*$E2815</f>
        <v>0</v>
      </c>
      <c r="V2812" s="5">
        <f ca="1">VLOOKUP(CONCATENATE($F2812," ",$G2812),AllocFactorMatrix,(V$4+1),FALSE)*$E2815</f>
        <v>0</v>
      </c>
      <c r="W2812" s="5">
        <f ca="1">VLOOKUP(CONCATENATE($F2812," ",$G2812),AllocFactorMatrix,(W$4+1),FALSE)*$E2815</f>
        <v>0</v>
      </c>
      <c r="X2812" s="5">
        <f t="shared" ca="1" si="1425"/>
        <v>-71.153416900995396</v>
      </c>
      <c r="Y2812" s="5">
        <f ca="1">VLOOKUP(CONCATENATE($F2812," ",$G2812),AllocFactorMatrix,(Y$4+1),FALSE)*$E2815</f>
        <v>-970.65657618515809</v>
      </c>
      <c r="Z2812" s="5">
        <f ca="1">VLOOKUP(CONCATENATE($F2812," ",$G2812),AllocFactorMatrix,(Z$4+1),FALSE)*$E2815</f>
        <v>0</v>
      </c>
      <c r="AA2812" s="5">
        <f t="shared" ca="1" si="1412"/>
        <v>-970.65657618515809</v>
      </c>
      <c r="AB2812" s="5">
        <f ca="1">VLOOKUP(CONCATENATE($F2812," ",$G2812),AllocFactorMatrix,(AB$4+1),FALSE)*$E2815</f>
        <v>-10.07253451593038</v>
      </c>
      <c r="AC2812" s="5">
        <f ca="1">VLOOKUP(CONCATENATE($F2812," ",$G2812),AllocFactorMatrix,(AC$4+1),FALSE)*$E2815</f>
        <v>-342.00128733320548</v>
      </c>
      <c r="AD2812" s="5">
        <f ca="1">VLOOKUP(CONCATENATE($F2812," ",$G2812),AllocFactorMatrix,(AD$4+1),FALSE)*$E2815</f>
        <v>-55.631382941830893</v>
      </c>
    </row>
    <row r="2813" spans="4:30" hidden="1" outlineLevel="1">
      <c r="D2813" s="7"/>
      <c r="E2813" s="51"/>
      <c r="F2813" s="52" t="str">
        <f>F2815</f>
        <v>LABOR_M</v>
      </c>
      <c r="G2813" s="55" t="str">
        <f>$G$13</f>
        <v>ENERGY</v>
      </c>
      <c r="H2813" s="4">
        <f t="shared" ca="1" si="1410"/>
        <v>-47035.730030489467</v>
      </c>
      <c r="I2813" s="5">
        <f ca="1">VLOOKUP(CONCATENATE($F2813," ",$G2813),AllocFactorMatrix,(I$4+1),FALSE)*$E2815</f>
        <v>-17649.080046211242</v>
      </c>
      <c r="J2813" s="5">
        <f ca="1">VLOOKUP(CONCATENATE($F2813," ",$G2813),AllocFactorMatrix,(J$4+1),FALSE)*$E2815</f>
        <v>-1143.7744317269246</v>
      </c>
      <c r="K2813" s="5">
        <f ca="1">VLOOKUP(CONCATENATE($F2813," ",$G2813),AllocFactorMatrix,(K$4+1),FALSE)*$E2815</f>
        <v>-3837.4872078596063</v>
      </c>
      <c r="L2813" s="5">
        <f ca="1">VLOOKUP(CONCATENATE($F2813," ",$G2813),AllocFactorMatrix,(L$4+1),FALSE)*$E2815</f>
        <v>-121.96405545744112</v>
      </c>
      <c r="M2813" s="5">
        <f ca="1">VLOOKUP(CONCATENATE($F2813," ",$G2813),AllocFactorMatrix,(M$4+1),FALSE)*$E2815</f>
        <v>-11.243660127759247</v>
      </c>
      <c r="N2813" s="5">
        <f t="shared" ca="1" si="1411"/>
        <v>-3970.6949234448066</v>
      </c>
      <c r="O2813" s="5">
        <f ca="1">VLOOKUP(CONCATENATE($F2813," ",$G2813),AllocFactorMatrix,(O$4+1),FALSE)*$E2815</f>
        <v>-3498.690632857822</v>
      </c>
      <c r="P2813" s="5">
        <f ca="1">VLOOKUP(CONCATENATE($F2813," ",$G2813),AllocFactorMatrix,(P$4+1),FALSE)*$E2815</f>
        <v>-648.58992269587111</v>
      </c>
      <c r="Q2813" s="5">
        <f ca="1">VLOOKUP(CONCATENATE($F2813," ",$G2813),AllocFactorMatrix,(Q$4+1),FALSE)*$E2815</f>
        <v>-294.70265961276823</v>
      </c>
      <c r="R2813" s="5">
        <f ca="1">VLOOKUP(CONCATENATE($F2813," ",$G2813),AllocFactorMatrix,(R$4+1),FALSE)*$E2815</f>
        <v>-13.654793755696202</v>
      </c>
      <c r="S2813" s="5">
        <f t="shared" ca="1" si="1424"/>
        <v>-4455.6380089221575</v>
      </c>
      <c r="T2813" s="5">
        <f ca="1">VLOOKUP(CONCATENATE($F2813," ",$G2813),AllocFactorMatrix,(T$4+1),FALSE)*$E2815</f>
        <v>-134.07645505659241</v>
      </c>
      <c r="U2813" s="5">
        <f ca="1">VLOOKUP(CONCATENATE($F2813," ",$G2813),AllocFactorMatrix,(U$4+1),FALSE)*$E2815</f>
        <v>-2354.1816935898705</v>
      </c>
      <c r="V2813" s="5">
        <f ca="1">VLOOKUP(CONCATENATE($F2813," ",$G2813),AllocFactorMatrix,(V$4+1),FALSE)*$E2815</f>
        <v>-13366.066249720734</v>
      </c>
      <c r="W2813" s="5">
        <f ca="1">VLOOKUP(CONCATENATE($F2813," ",$G2813),AllocFactorMatrix,(W$4+1),FALSE)*$E2815</f>
        <v>-2535.8555958445286</v>
      </c>
      <c r="X2813" s="5">
        <f t="shared" ca="1" si="1425"/>
        <v>-18390.179994211725</v>
      </c>
      <c r="Y2813" s="5">
        <f ca="1">VLOOKUP(CONCATENATE($F2813," ",$G2813),AllocFactorMatrix,(Y$4+1),FALSE)*$E2815</f>
        <v>-947.90075511585542</v>
      </c>
      <c r="Z2813" s="5">
        <f ca="1">VLOOKUP(CONCATENATE($F2813," ",$G2813),AllocFactorMatrix,(Z$4+1),FALSE)*$E2815</f>
        <v>-15.430313193051552</v>
      </c>
      <c r="AA2813" s="5">
        <f t="shared" ca="1" si="1412"/>
        <v>-963.33106830890699</v>
      </c>
      <c r="AB2813" s="5">
        <f ca="1">VLOOKUP(CONCATENATE($F2813," ",$G2813),AllocFactorMatrix,(AB$4+1),FALSE)*$E2815</f>
        <v>-17.21127314651034</v>
      </c>
      <c r="AC2813" s="5">
        <f ca="1">VLOOKUP(CONCATENATE($F2813," ",$G2813),AllocFactorMatrix,(AC$4+1),FALSE)*$E2815</f>
        <v>-372.17073449998531</v>
      </c>
      <c r="AD2813" s="5">
        <f ca="1">VLOOKUP(CONCATENATE($F2813," ",$G2813),AllocFactorMatrix,(AD$4+1),FALSE)*$E2815</f>
        <v>-73.649550017209322</v>
      </c>
    </row>
    <row r="2814" spans="4:30" hidden="1" outlineLevel="1">
      <c r="D2814" s="7"/>
      <c r="E2814" s="51"/>
      <c r="F2814" s="52" t="str">
        <f>F2815</f>
        <v>LABOR_M</v>
      </c>
      <c r="G2814" s="55" t="str">
        <f>$G$14</f>
        <v>CUSTOMER</v>
      </c>
      <c r="H2814" s="4">
        <f t="shared" ca="1" si="1410"/>
        <v>-35452.492510583652</v>
      </c>
      <c r="I2814" s="5">
        <f ca="1">VLOOKUP(CONCATENATE($F2814," ",$G2814),AllocFactorMatrix,(I$4+1),FALSE)*$E2815</f>
        <v>-25330.841079373669</v>
      </c>
      <c r="J2814" s="5">
        <f ca="1">VLOOKUP(CONCATENATE($F2814," ",$G2814),AllocFactorMatrix,(J$4+1),FALSE)*$E2815</f>
        <v>-4334.9410067161389</v>
      </c>
      <c r="K2814" s="5">
        <f ca="1">VLOOKUP(CONCATENATE($F2814," ",$G2814),AllocFactorMatrix,(K$4+1),FALSE)*$E2815</f>
        <v>-1248.2293711412708</v>
      </c>
      <c r="L2814" s="5">
        <f ca="1">VLOOKUP(CONCATENATE($F2814," ",$G2814),AllocFactorMatrix,(L$4+1),FALSE)*$E2815</f>
        <v>-208.65766298212807</v>
      </c>
      <c r="M2814" s="5">
        <f ca="1">VLOOKUP(CONCATENATE($F2814," ",$G2814),AllocFactorMatrix,(M$4+1),FALSE)*$E2815</f>
        <v>-32.966910137568739</v>
      </c>
      <c r="N2814" s="5">
        <f t="shared" ca="1" si="1411"/>
        <v>-1489.8539442609676</v>
      </c>
      <c r="O2814" s="5">
        <f ca="1">VLOOKUP(CONCATENATE($F2814," ",$G2814),AllocFactorMatrix,(O$4+1),FALSE)*$E2815</f>
        <v>-232.9225174787089</v>
      </c>
      <c r="P2814" s="5">
        <f ca="1">VLOOKUP(CONCATENATE($F2814," ",$G2814),AllocFactorMatrix,(P$4+1),FALSE)*$E2815</f>
        <v>-59.820954889770775</v>
      </c>
      <c r="Q2814" s="5">
        <f ca="1">VLOOKUP(CONCATENATE($F2814," ",$G2814),AllocFactorMatrix,(Q$4+1),FALSE)*$E2815</f>
        <v>-114.41881651041901</v>
      </c>
      <c r="R2814" s="5">
        <f ca="1">VLOOKUP(CONCATENATE($F2814," ",$G2814),AllocFactorMatrix,(R$4+1),FALSE)*$E2815</f>
        <v>-19.970050306829609</v>
      </c>
      <c r="S2814" s="5">
        <f t="shared" ca="1" si="1424"/>
        <v>-427.13233918572826</v>
      </c>
      <c r="T2814" s="5">
        <f ca="1">VLOOKUP(CONCATENATE($F2814," ",$G2814),AllocFactorMatrix,(T$4+1),FALSE)*$E2815</f>
        <v>-1.6199183236763024</v>
      </c>
      <c r="U2814" s="5">
        <f ca="1">VLOOKUP(CONCATENATE($F2814," ",$G2814),AllocFactorMatrix,(U$4+1),FALSE)*$E2815</f>
        <v>-35.61326672155986</v>
      </c>
      <c r="V2814" s="5">
        <f ca="1">VLOOKUP(CONCATENATE($F2814," ",$G2814),AllocFactorMatrix,(V$4+1),FALSE)*$E2815</f>
        <v>-168.35338816397007</v>
      </c>
      <c r="W2814" s="5">
        <f ca="1">VLOOKUP(CONCATENATE($F2814," ",$G2814),AllocFactorMatrix,(W$4+1),FALSE)*$E2815</f>
        <v>-29.966232094627244</v>
      </c>
      <c r="X2814" s="5">
        <f t="shared" ca="1" si="1425"/>
        <v>-235.55280530383345</v>
      </c>
      <c r="Y2814" s="5">
        <f ca="1">VLOOKUP(CONCATENATE($F2814," ",$G2814),AllocFactorMatrix,(Y$4+1),FALSE)*$E2815</f>
        <v>-63.751369519668486</v>
      </c>
      <c r="Z2814" s="5">
        <f ca="1">VLOOKUP(CONCATENATE($F2814," ",$G2814),AllocFactorMatrix,(Z$4+1),FALSE)*$E2815</f>
        <v>-1.0099968917774975</v>
      </c>
      <c r="AA2814" s="5">
        <f t="shared" ca="1" si="1412"/>
        <v>-64.761366411445991</v>
      </c>
      <c r="AB2814" s="5">
        <f ca="1">VLOOKUP(CONCATENATE($F2814," ",$G2814),AllocFactorMatrix,(AB$4+1),FALSE)*$E2815</f>
        <v>-1.8165913000742429</v>
      </c>
      <c r="AC2814" s="5">
        <f ca="1">VLOOKUP(CONCATENATE($F2814," ",$G2814),AllocFactorMatrix,(AC$4+1),FALSE)*$E2815</f>
        <v>-2795.7924020189616</v>
      </c>
      <c r="AD2814" s="5">
        <f ca="1">VLOOKUP(CONCATENATE($F2814," ",$G2814),AllocFactorMatrix,(AD$4+1),FALSE)*$E2815</f>
        <v>-771.80097601282637</v>
      </c>
    </row>
    <row r="2815" spans="4:30" collapsed="1">
      <c r="D2815" s="7" t="s">
        <v>343</v>
      </c>
      <c r="E2815" s="40">
        <v>-391926</v>
      </c>
      <c r="F2815" s="10" t="s">
        <v>70</v>
      </c>
      <c r="G2815" s="55" t="str">
        <f>$G$15</f>
        <v>TOTAL</v>
      </c>
      <c r="H2815" s="4">
        <f t="shared" ca="1" si="1410"/>
        <v>-391926</v>
      </c>
      <c r="I2815" s="5">
        <f ca="1">VLOOKUP(CONCATENATE($F2815," ",$G2815),AllocFactorMatrix,(I$4+1),FALSE)*$E2815</f>
        <v>-232448.78560355288</v>
      </c>
      <c r="J2815" s="5">
        <f ca="1">VLOOKUP(CONCATENATE($F2815," ",$G2815),AllocFactorMatrix,(J$4+1),FALSE)*$E2815</f>
        <v>-14329.708751090067</v>
      </c>
      <c r="K2815" s="5">
        <f ca="1">VLOOKUP(CONCATENATE($F2815," ",$G2815),AllocFactorMatrix,(K$4+1),FALSE)*$E2815</f>
        <v>-34847.602600297301</v>
      </c>
      <c r="L2815" s="5">
        <f ca="1">VLOOKUP(CONCATENATE($F2815," ",$G2815),AllocFactorMatrix,(L$4+1),FALSE)*$E2815</f>
        <v>-1033.8191597319253</v>
      </c>
      <c r="M2815" s="5">
        <f ca="1">VLOOKUP(CONCATENATE($F2815," ",$G2815),AllocFactorMatrix,(M$4+1),FALSE)*$E2815</f>
        <v>-92.797418647896407</v>
      </c>
      <c r="N2815" s="5">
        <f t="shared" ca="1" si="1411"/>
        <v>-35974.219178677122</v>
      </c>
      <c r="O2815" s="5">
        <f ca="1">VLOOKUP(CONCATENATE($F2815," ",$G2815),AllocFactorMatrix,(O$4+1),FALSE)*$E2815</f>
        <v>-25747.106431126344</v>
      </c>
      <c r="P2815" s="5">
        <f ca="1">VLOOKUP(CONCATENATE($F2815," ",$G2815),AllocFactorMatrix,(P$4+1),FALSE)*$E2815</f>
        <v>-4258.6255960763647</v>
      </c>
      <c r="Q2815" s="5">
        <f ca="1">VLOOKUP(CONCATENATE($F2815," ",$G2815),AllocFactorMatrix,(Q$4+1),FALSE)*$E2815</f>
        <v>-1214.7201306366248</v>
      </c>
      <c r="R2815" s="5">
        <f ca="1">VLOOKUP(CONCATENATE($F2815," ",$G2815),AllocFactorMatrix,(R$4+1),FALSE)*$E2815</f>
        <v>-51.048044102364777</v>
      </c>
      <c r="S2815" s="5">
        <f t="shared" ca="1" si="1424"/>
        <v>-31271.500201941697</v>
      </c>
      <c r="T2815" s="5">
        <f ca="1">VLOOKUP(CONCATENATE($F2815," ",$G2815),AllocFactorMatrix,(T$4+1),FALSE)*$E2815</f>
        <v>-853.2712903390194</v>
      </c>
      <c r="U2815" s="5">
        <f ca="1">VLOOKUP(CONCATENATE($F2815," ",$G2815),AllocFactorMatrix,(U$4+1),FALSE)*$E2815</f>
        <v>-12740.731412363462</v>
      </c>
      <c r="V2815" s="5">
        <f ca="1">VLOOKUP(CONCATENATE($F2815," ",$G2815),AllocFactorMatrix,(V$4+1),FALSE)*$E2815</f>
        <v>-45068.789889623135</v>
      </c>
      <c r="W2815" s="5">
        <f ca="1">VLOOKUP(CONCATENATE($F2815," ",$G2815),AllocFactorMatrix,(W$4+1),FALSE)*$E2815</f>
        <v>-6716.5776904594159</v>
      </c>
      <c r="X2815" s="5">
        <f t="shared" ca="1" si="1425"/>
        <v>-65379.370282785036</v>
      </c>
      <c r="Y2815" s="5">
        <f ca="1">VLOOKUP(CONCATENATE($F2815," ",$G2815),AllocFactorMatrix,(Y$4+1),FALSE)*$E2815</f>
        <v>-7749.7002209813045</v>
      </c>
      <c r="Z2815" s="5">
        <f ca="1">VLOOKUP(CONCATENATE($F2815," ",$G2815),AllocFactorMatrix,(Z$4+1),FALSE)*$E2815</f>
        <v>-126.49590632820708</v>
      </c>
      <c r="AA2815" s="5">
        <f t="shared" ca="1" si="1412"/>
        <v>-7876.1961273095112</v>
      </c>
      <c r="AB2815" s="5">
        <f ca="1">VLOOKUP(CONCATENATE($F2815," ",$G2815),AllocFactorMatrix,(AB$4+1),FALSE)*$E2815</f>
        <v>-101.07430654629043</v>
      </c>
      <c r="AC2815" s="5">
        <f ca="1">VLOOKUP(CONCATENATE($F2815," ",$G2815),AllocFactorMatrix,(AC$4+1),FALSE)*$E2815</f>
        <v>-3620.2825813440913</v>
      </c>
      <c r="AD2815" s="5">
        <f ca="1">VLOOKUP(CONCATENATE($F2815," ",$G2815),AllocFactorMatrix,(AD$4+1),FALSE)*$E2815</f>
        <v>-924.86296675327776</v>
      </c>
    </row>
    <row r="2816" spans="4:30" hidden="1" outlineLevel="1">
      <c r="D2816" s="7"/>
      <c r="E2816" s="51"/>
      <c r="F2816" s="52" t="str">
        <f>F2823</f>
        <v>TRANS_TOTAL</v>
      </c>
      <c r="G2816" s="55" t="str">
        <f>$G$8</f>
        <v>PRODUCTION</v>
      </c>
      <c r="H2816" s="4">
        <f t="shared" ref="H2816:H2823" si="1426">SUBTOTAL(9,I2816:AD2816)</f>
        <v>0</v>
      </c>
      <c r="I2816" s="5">
        <f>VLOOKUP(CONCATENATE($F2816," ",$G2816),AllocFactorMatrix,(I$4+1),FALSE)*$E2823</f>
        <v>0</v>
      </c>
      <c r="J2816" s="5">
        <f>VLOOKUP(CONCATENATE($F2816," ",$G2816),AllocFactorMatrix,(J$4+1),FALSE)*$E2823</f>
        <v>0</v>
      </c>
      <c r="K2816" s="5">
        <f>VLOOKUP(CONCATENATE($F2816," ",$G2816),AllocFactorMatrix,(K$4+1),FALSE)*$E2823</f>
        <v>0</v>
      </c>
      <c r="L2816" s="5">
        <f>VLOOKUP(CONCATENATE($F2816," ",$G2816),AllocFactorMatrix,(L$4+1),FALSE)*$E2823</f>
        <v>0</v>
      </c>
      <c r="M2816" s="5">
        <f>VLOOKUP(CONCATENATE($F2816," ",$G2816),AllocFactorMatrix,(M$4+1),FALSE)*$E2823</f>
        <v>0</v>
      </c>
      <c r="N2816" s="5">
        <f t="shared" ref="N2816:N2823" si="1427">SUBTOTAL(9,K2816:M2816)</f>
        <v>0</v>
      </c>
      <c r="O2816" s="5">
        <f>VLOOKUP(CONCATENATE($F2816," ",$G2816),AllocFactorMatrix,(O$4+1),FALSE)*$E2823</f>
        <v>0</v>
      </c>
      <c r="P2816" s="5">
        <f>VLOOKUP(CONCATENATE($F2816," ",$G2816),AllocFactorMatrix,(P$4+1),FALSE)*$E2823</f>
        <v>0</v>
      </c>
      <c r="Q2816" s="5">
        <f>VLOOKUP(CONCATENATE($F2816," ",$G2816),AllocFactorMatrix,(Q$4+1),FALSE)*$E2823</f>
        <v>0</v>
      </c>
      <c r="R2816" s="5">
        <f>VLOOKUP(CONCATENATE($F2816," ",$G2816),AllocFactorMatrix,(R$4+1),FALSE)*$E2823</f>
        <v>0</v>
      </c>
      <c r="S2816" s="5">
        <f>SUBTOTAL(9,O2816:R2816)</f>
        <v>0</v>
      </c>
      <c r="T2816" s="5">
        <f>VLOOKUP(CONCATENATE($F2816," ",$G2816),AllocFactorMatrix,(T$4+1),FALSE)*$E2823</f>
        <v>0</v>
      </c>
      <c r="U2816" s="5">
        <f>VLOOKUP(CONCATENATE($F2816," ",$G2816),AllocFactorMatrix,(U$4+1),FALSE)*$E2823</f>
        <v>0</v>
      </c>
      <c r="V2816" s="5">
        <f>VLOOKUP(CONCATENATE($F2816," ",$G2816),AllocFactorMatrix,(V$4+1),FALSE)*$E2823</f>
        <v>0</v>
      </c>
      <c r="W2816" s="5">
        <f>VLOOKUP(CONCATENATE($F2816," ",$G2816),AllocFactorMatrix,(W$4+1),FALSE)*$E2823</f>
        <v>0</v>
      </c>
      <c r="X2816" s="5">
        <f>SUBTOTAL(9,T2816:W2816)</f>
        <v>0</v>
      </c>
      <c r="Y2816" s="5">
        <f>VLOOKUP(CONCATENATE($F2816," ",$G2816),AllocFactorMatrix,(Y$4+1),FALSE)*$E2823</f>
        <v>0</v>
      </c>
      <c r="Z2816" s="5">
        <f>VLOOKUP(CONCATENATE($F2816," ",$G2816),AllocFactorMatrix,(Z$4+1),FALSE)*$E2823</f>
        <v>0</v>
      </c>
      <c r="AA2816" s="5">
        <f t="shared" ref="AA2816:AA2823" si="1428">SUBTOTAL(9,Y2816:Z2816)</f>
        <v>0</v>
      </c>
      <c r="AB2816" s="5">
        <f>VLOOKUP(CONCATENATE($F2816," ",$G2816),AllocFactorMatrix,(AB$4+1),FALSE)*$E2823</f>
        <v>0</v>
      </c>
      <c r="AC2816" s="5">
        <f>VLOOKUP(CONCATENATE($F2816," ",$G2816),AllocFactorMatrix,(AC$4+1),FALSE)*$E2823</f>
        <v>0</v>
      </c>
      <c r="AD2816" s="5">
        <f>VLOOKUP(CONCATENATE($F2816," ",$G2816),AllocFactorMatrix,(AD$4+1),FALSE)*$E2823</f>
        <v>0</v>
      </c>
    </row>
    <row r="2817" spans="4:30" hidden="1" outlineLevel="1">
      <c r="D2817" s="7"/>
      <c r="E2817" s="51"/>
      <c r="F2817" s="52" t="str">
        <f>F2823</f>
        <v>TRANS_TOTAL</v>
      </c>
      <c r="G2817" s="55" t="str">
        <f>$G$9</f>
        <v>BULKTRAN</v>
      </c>
      <c r="H2817" s="4">
        <f t="shared" si="1426"/>
        <v>62717.706099999989</v>
      </c>
      <c r="I2817" s="5">
        <f>VLOOKUP(CONCATENATE($F2817," ",$G2817),AllocFactorMatrix,(I$4+1),FALSE)*$E2823</f>
        <v>30893.67522533497</v>
      </c>
      <c r="J2817" s="5">
        <f>VLOOKUP(CONCATENATE($F2817," ",$G2817),AllocFactorMatrix,(J$4+1),FALSE)*$E2823</f>
        <v>1527.1847564094426</v>
      </c>
      <c r="K2817" s="5">
        <f>VLOOKUP(CONCATENATE($F2817," ",$G2817),AllocFactorMatrix,(K$4+1),FALSE)*$E2823</f>
        <v>5593.9902385701407</v>
      </c>
      <c r="L2817" s="5">
        <f>VLOOKUP(CONCATENATE($F2817," ",$G2817),AllocFactorMatrix,(L$4+1),FALSE)*$E2823</f>
        <v>176.07895181989443</v>
      </c>
      <c r="M2817" s="5">
        <f>VLOOKUP(CONCATENATE($F2817," ",$G2817),AllocFactorMatrix,(M$4+1),FALSE)*$E2823</f>
        <v>16.512120678535457</v>
      </c>
      <c r="N2817" s="5">
        <f t="shared" si="1427"/>
        <v>5786.5813110685704</v>
      </c>
      <c r="O2817" s="5">
        <f>VLOOKUP(CONCATENATE($F2817," ",$G2817),AllocFactorMatrix,(O$4+1),FALSE)*$E2823</f>
        <v>4252.302786702995</v>
      </c>
      <c r="P2817" s="5">
        <f>VLOOKUP(CONCATENATE($F2817," ",$G2817),AllocFactorMatrix,(P$4+1),FALSE)*$E2823</f>
        <v>792.32789553171312</v>
      </c>
      <c r="Q2817" s="5">
        <f>VLOOKUP(CONCATENATE($F2817," ",$G2817),AllocFactorMatrix,(Q$4+1),FALSE)*$E2823</f>
        <v>358.03822284498602</v>
      </c>
      <c r="R2817" s="5">
        <f>VLOOKUP(CONCATENATE($F2817," ",$G2817),AllocFactorMatrix,(R$4+1),FALSE)*$E2823</f>
        <v>16.100578663000118</v>
      </c>
      <c r="S2817" s="5">
        <f t="shared" ref="S2817:S2823" si="1429">SUBTOTAL(9,O2817:R2817)</f>
        <v>5418.7694837426943</v>
      </c>
      <c r="T2817" s="5">
        <f>VLOOKUP(CONCATENATE($F2817," ",$G2817),AllocFactorMatrix,(T$4+1),FALSE)*$E2823</f>
        <v>148.54382792751858</v>
      </c>
      <c r="U2817" s="5">
        <f>VLOOKUP(CONCATENATE($F2817," ",$G2817),AllocFactorMatrix,(U$4+1),FALSE)*$E2823</f>
        <v>2430.8944348626819</v>
      </c>
      <c r="V2817" s="5">
        <f>VLOOKUP(CONCATENATE($F2817," ",$G2817),AllocFactorMatrix,(V$4+1),FALSE)*$E2823</f>
        <v>12847.34539260075</v>
      </c>
      <c r="W2817" s="5">
        <f>VLOOKUP(CONCATENATE($F2817," ",$G2817),AllocFactorMatrix,(W$4+1),FALSE)*$E2823</f>
        <v>2320.0176426103849</v>
      </c>
      <c r="X2817" s="5">
        <f t="shared" ref="X2817:X2823" si="1430">SUBTOTAL(9,T2817:W2817)</f>
        <v>17746.801298001337</v>
      </c>
      <c r="Y2817" s="5">
        <f>VLOOKUP(CONCATENATE($F2817," ",$G2817),AllocFactorMatrix,(Y$4+1),FALSE)*$E2823</f>
        <v>1305.8754382402178</v>
      </c>
      <c r="Z2817" s="5">
        <f>VLOOKUP(CONCATENATE($F2817," ",$G2817),AllocFactorMatrix,(Z$4+1),FALSE)*$E2823</f>
        <v>21.872914425336365</v>
      </c>
      <c r="AA2817" s="5">
        <f t="shared" si="1428"/>
        <v>1327.7483526655542</v>
      </c>
      <c r="AB2817" s="5">
        <f>VLOOKUP(CONCATENATE($F2817," ",$G2817),AllocFactorMatrix,(AB$4+1),FALSE)*$E2823</f>
        <v>16.945672777416366</v>
      </c>
      <c r="AC2817" s="5">
        <f>VLOOKUP(CONCATENATE($F2817," ",$G2817),AllocFactorMatrix,(AC$4+1),FALSE)*$E2823</f>
        <v>0</v>
      </c>
      <c r="AD2817" s="5">
        <f>VLOOKUP(CONCATENATE($F2817," ",$G2817),AllocFactorMatrix,(AD$4+1),FALSE)*$E2823</f>
        <v>0</v>
      </c>
    </row>
    <row r="2818" spans="4:30" hidden="1" outlineLevel="1">
      <c r="D2818" s="7"/>
      <c r="E2818" s="51"/>
      <c r="F2818" s="52" t="str">
        <f>F2823</f>
        <v>TRANS_TOTAL</v>
      </c>
      <c r="G2818" s="55" t="str">
        <f>$G$10</f>
        <v>SUBTRAN</v>
      </c>
      <c r="H2818" s="4">
        <f t="shared" si="1426"/>
        <v>13795.293900000002</v>
      </c>
      <c r="I2818" s="5">
        <f>VLOOKUP(CONCATENATE($F2818," ",$G2818),AllocFactorMatrix,(I$4+1),FALSE)*$E2823</f>
        <v>6716.4793191972258</v>
      </c>
      <c r="J2818" s="5">
        <f>VLOOKUP(CONCATENATE($F2818," ",$G2818),AllocFactorMatrix,(J$4+1),FALSE)*$E2823</f>
        <v>324.14607814254498</v>
      </c>
      <c r="K2818" s="5">
        <f>VLOOKUP(CONCATENATE($F2818," ",$G2818),AllocFactorMatrix,(K$4+1),FALSE)*$E2823</f>
        <v>1179.2275830358717</v>
      </c>
      <c r="L2818" s="5">
        <f>VLOOKUP(CONCATENATE($F2818," ",$G2818),AllocFactorMatrix,(L$4+1),FALSE)*$E2823</f>
        <v>36.425230530676281</v>
      </c>
      <c r="M2818" s="5">
        <f>VLOOKUP(CONCATENATE($F2818," ",$G2818),AllocFactorMatrix,(M$4+1),FALSE)*$E2823</f>
        <v>4.5365698215603132</v>
      </c>
      <c r="N2818" s="5">
        <f t="shared" si="1427"/>
        <v>1220.1893833881084</v>
      </c>
      <c r="O2818" s="5">
        <f>VLOOKUP(CONCATENATE($F2818," ",$G2818),AllocFactorMatrix,(O$4+1),FALSE)*$E2823</f>
        <v>890.92487009263459</v>
      </c>
      <c r="P2818" s="5">
        <f>VLOOKUP(CONCATENATE($F2818," ",$G2818),AllocFactorMatrix,(P$4+1),FALSE)*$E2823</f>
        <v>165.62189421474574</v>
      </c>
      <c r="Q2818" s="5">
        <f>VLOOKUP(CONCATENATE($F2818," ",$G2818),AllocFactorMatrix,(Q$4+1),FALSE)*$E2823</f>
        <v>98.547000506531163</v>
      </c>
      <c r="R2818" s="5">
        <f>VLOOKUP(CONCATENATE($F2818," ",$G2818),AllocFactorMatrix,(R$4+1),FALSE)*$E2823</f>
        <v>0</v>
      </c>
      <c r="S2818" s="5">
        <f t="shared" si="1429"/>
        <v>1155.0937648139115</v>
      </c>
      <c r="T2818" s="5">
        <f>VLOOKUP(CONCATENATE($F2818," ",$G2818),AllocFactorMatrix,(T$4+1),FALSE)*$E2823</f>
        <v>31.109566698387862</v>
      </c>
      <c r="U2818" s="5">
        <f>VLOOKUP(CONCATENATE($F2818," ",$G2818),AllocFactorMatrix,(U$4+1),FALSE)*$E2823</f>
        <v>509.28136869360981</v>
      </c>
      <c r="V2818" s="5">
        <f>VLOOKUP(CONCATENATE($F2818," ",$G2818),AllocFactorMatrix,(V$4+1),FALSE)*$E2823</f>
        <v>3548.0019078057098</v>
      </c>
      <c r="W2818" s="5">
        <f>VLOOKUP(CONCATENATE($F2818," ",$G2818),AllocFactorMatrix,(W$4+1),FALSE)*$E2823</f>
        <v>0</v>
      </c>
      <c r="X2818" s="5">
        <f t="shared" si="1430"/>
        <v>4088.3928431977074</v>
      </c>
      <c r="Y2818" s="5">
        <f>VLOOKUP(CONCATENATE($F2818," ",$G2818),AllocFactorMatrix,(Y$4+1),FALSE)*$E2823</f>
        <v>268.1422839799323</v>
      </c>
      <c r="Z2818" s="5">
        <f>VLOOKUP(CONCATENATE($F2818," ",$G2818),AllocFactorMatrix,(Z$4+1),FALSE)*$E2823</f>
        <v>4.4699391588469162</v>
      </c>
      <c r="AA2818" s="5">
        <f t="shared" si="1428"/>
        <v>272.6122231387792</v>
      </c>
      <c r="AB2818" s="5">
        <f>VLOOKUP(CONCATENATE($F2818," ",$G2818),AllocFactorMatrix,(AB$4+1),FALSE)*$E2823</f>
        <v>3.5806749929181514</v>
      </c>
      <c r="AC2818" s="5">
        <f>VLOOKUP(CONCATENATE($F2818," ",$G2818),AllocFactorMatrix,(AC$4+1),FALSE)*$E2823</f>
        <v>12.175060447858105</v>
      </c>
      <c r="AD2818" s="5">
        <f>VLOOKUP(CONCATENATE($F2818," ",$G2818),AllocFactorMatrix,(AD$4+1),FALSE)*$E2823</f>
        <v>2.624552680947787</v>
      </c>
    </row>
    <row r="2819" spans="4:30" hidden="1" outlineLevel="1">
      <c r="D2819" s="7"/>
      <c r="E2819" s="51"/>
      <c r="F2819" s="52" t="str">
        <f>F2823</f>
        <v>TRANS_TOTAL</v>
      </c>
      <c r="G2819" s="55" t="str">
        <f>$G$11</f>
        <v>DISTPRI</v>
      </c>
      <c r="H2819" s="4">
        <f t="shared" si="1426"/>
        <v>0</v>
      </c>
      <c r="I2819" s="5">
        <f>VLOOKUP(CONCATENATE($F2819," ",$G2819),AllocFactorMatrix,(I$4+1),FALSE)*$E2823</f>
        <v>0</v>
      </c>
      <c r="J2819" s="5">
        <f>VLOOKUP(CONCATENATE($F2819," ",$G2819),AllocFactorMatrix,(J$4+1),FALSE)*$E2823</f>
        <v>0</v>
      </c>
      <c r="K2819" s="5">
        <f>VLOOKUP(CONCATENATE($F2819," ",$G2819),AllocFactorMatrix,(K$4+1),FALSE)*$E2823</f>
        <v>0</v>
      </c>
      <c r="L2819" s="5">
        <f>VLOOKUP(CONCATENATE($F2819," ",$G2819),AllocFactorMatrix,(L$4+1),FALSE)*$E2823</f>
        <v>0</v>
      </c>
      <c r="M2819" s="5">
        <f>VLOOKUP(CONCATENATE($F2819," ",$G2819),AllocFactorMatrix,(M$4+1),FALSE)*$E2823</f>
        <v>0</v>
      </c>
      <c r="N2819" s="5">
        <f t="shared" si="1427"/>
        <v>0</v>
      </c>
      <c r="O2819" s="5">
        <f>VLOOKUP(CONCATENATE($F2819," ",$G2819),AllocFactorMatrix,(O$4+1),FALSE)*$E2823</f>
        <v>0</v>
      </c>
      <c r="P2819" s="5">
        <f>VLOOKUP(CONCATENATE($F2819," ",$G2819),AllocFactorMatrix,(P$4+1),FALSE)*$E2823</f>
        <v>0</v>
      </c>
      <c r="Q2819" s="5">
        <f>VLOOKUP(CONCATENATE($F2819," ",$G2819),AllocFactorMatrix,(Q$4+1),FALSE)*$E2823</f>
        <v>0</v>
      </c>
      <c r="R2819" s="5">
        <f>VLOOKUP(CONCATENATE($F2819," ",$G2819),AllocFactorMatrix,(R$4+1),FALSE)*$E2823</f>
        <v>0</v>
      </c>
      <c r="S2819" s="5">
        <f t="shared" si="1429"/>
        <v>0</v>
      </c>
      <c r="T2819" s="5">
        <f>VLOOKUP(CONCATENATE($F2819," ",$G2819),AllocFactorMatrix,(T$4+1),FALSE)*$E2823</f>
        <v>0</v>
      </c>
      <c r="U2819" s="5">
        <f>VLOOKUP(CONCATENATE($F2819," ",$G2819),AllocFactorMatrix,(U$4+1),FALSE)*$E2823</f>
        <v>0</v>
      </c>
      <c r="V2819" s="5">
        <f>VLOOKUP(CONCATENATE($F2819," ",$G2819),AllocFactorMatrix,(V$4+1),FALSE)*$E2823</f>
        <v>0</v>
      </c>
      <c r="W2819" s="5">
        <f>VLOOKUP(CONCATENATE($F2819," ",$G2819),AllocFactorMatrix,(W$4+1),FALSE)*$E2823</f>
        <v>0</v>
      </c>
      <c r="X2819" s="5">
        <f t="shared" si="1430"/>
        <v>0</v>
      </c>
      <c r="Y2819" s="5">
        <f>VLOOKUP(CONCATENATE($F2819," ",$G2819),AllocFactorMatrix,(Y$4+1),FALSE)*$E2823</f>
        <v>0</v>
      </c>
      <c r="Z2819" s="5">
        <f>VLOOKUP(CONCATENATE($F2819," ",$G2819),AllocFactorMatrix,(Z$4+1),FALSE)*$E2823</f>
        <v>0</v>
      </c>
      <c r="AA2819" s="5">
        <f t="shared" si="1428"/>
        <v>0</v>
      </c>
      <c r="AB2819" s="5">
        <f>VLOOKUP(CONCATENATE($F2819," ",$G2819),AllocFactorMatrix,(AB$4+1),FALSE)*$E2823</f>
        <v>0</v>
      </c>
      <c r="AC2819" s="5">
        <f>VLOOKUP(CONCATENATE($F2819," ",$G2819),AllocFactorMatrix,(AC$4+1),FALSE)*$E2823</f>
        <v>0</v>
      </c>
      <c r="AD2819" s="5">
        <f>VLOOKUP(CONCATENATE($F2819," ",$G2819),AllocFactorMatrix,(AD$4+1),FALSE)*$E2823</f>
        <v>0</v>
      </c>
    </row>
    <row r="2820" spans="4:30" hidden="1" outlineLevel="1">
      <c r="D2820" s="7"/>
      <c r="E2820" s="51"/>
      <c r="F2820" s="52" t="str">
        <f>F2823</f>
        <v>TRANS_TOTAL</v>
      </c>
      <c r="G2820" s="55" t="str">
        <f>$G$12</f>
        <v>DISTSEC</v>
      </c>
      <c r="H2820" s="4">
        <f t="shared" si="1426"/>
        <v>0</v>
      </c>
      <c r="I2820" s="5">
        <f>VLOOKUP(CONCATENATE($F2820," ",$G2820),AllocFactorMatrix,(I$4+1),FALSE)*$E2823</f>
        <v>0</v>
      </c>
      <c r="J2820" s="5">
        <f>VLOOKUP(CONCATENATE($F2820," ",$G2820),AllocFactorMatrix,(J$4+1),FALSE)*$E2823</f>
        <v>0</v>
      </c>
      <c r="K2820" s="5">
        <f>VLOOKUP(CONCATENATE($F2820," ",$G2820),AllocFactorMatrix,(K$4+1),FALSE)*$E2823</f>
        <v>0</v>
      </c>
      <c r="L2820" s="5">
        <f>VLOOKUP(CONCATENATE($F2820," ",$G2820),AllocFactorMatrix,(L$4+1),FALSE)*$E2823</f>
        <v>0</v>
      </c>
      <c r="M2820" s="5">
        <f>VLOOKUP(CONCATENATE($F2820," ",$G2820),AllocFactorMatrix,(M$4+1),FALSE)*$E2823</f>
        <v>0</v>
      </c>
      <c r="N2820" s="5">
        <f t="shared" si="1427"/>
        <v>0</v>
      </c>
      <c r="O2820" s="5">
        <f>VLOOKUP(CONCATENATE($F2820," ",$G2820),AllocFactorMatrix,(O$4+1),FALSE)*$E2823</f>
        <v>0</v>
      </c>
      <c r="P2820" s="5">
        <f>VLOOKUP(CONCATENATE($F2820," ",$G2820),AllocFactorMatrix,(P$4+1),FALSE)*$E2823</f>
        <v>0</v>
      </c>
      <c r="Q2820" s="5">
        <f>VLOOKUP(CONCATENATE($F2820," ",$G2820),AllocFactorMatrix,(Q$4+1),FALSE)*$E2823</f>
        <v>0</v>
      </c>
      <c r="R2820" s="5">
        <f>VLOOKUP(CONCATENATE($F2820," ",$G2820),AllocFactorMatrix,(R$4+1),FALSE)*$E2823</f>
        <v>0</v>
      </c>
      <c r="S2820" s="5">
        <f t="shared" si="1429"/>
        <v>0</v>
      </c>
      <c r="T2820" s="5">
        <f>VLOOKUP(CONCATENATE($F2820," ",$G2820),AllocFactorMatrix,(T$4+1),FALSE)*$E2823</f>
        <v>0</v>
      </c>
      <c r="U2820" s="5">
        <f>VLOOKUP(CONCATENATE($F2820," ",$G2820),AllocFactorMatrix,(U$4+1),FALSE)*$E2823</f>
        <v>0</v>
      </c>
      <c r="V2820" s="5">
        <f>VLOOKUP(CONCATENATE($F2820," ",$G2820),AllocFactorMatrix,(V$4+1),FALSE)*$E2823</f>
        <v>0</v>
      </c>
      <c r="W2820" s="5">
        <f>VLOOKUP(CONCATENATE($F2820," ",$G2820),AllocFactorMatrix,(W$4+1),FALSE)*$E2823</f>
        <v>0</v>
      </c>
      <c r="X2820" s="5">
        <f t="shared" si="1430"/>
        <v>0</v>
      </c>
      <c r="Y2820" s="5">
        <f>VLOOKUP(CONCATENATE($F2820," ",$G2820),AllocFactorMatrix,(Y$4+1),FALSE)*$E2823</f>
        <v>0</v>
      </c>
      <c r="Z2820" s="5">
        <f>VLOOKUP(CONCATENATE($F2820," ",$G2820),AllocFactorMatrix,(Z$4+1),FALSE)*$E2823</f>
        <v>0</v>
      </c>
      <c r="AA2820" s="5">
        <f t="shared" si="1428"/>
        <v>0</v>
      </c>
      <c r="AB2820" s="5">
        <f>VLOOKUP(CONCATENATE($F2820," ",$G2820),AllocFactorMatrix,(AB$4+1),FALSE)*$E2823</f>
        <v>0</v>
      </c>
      <c r="AC2820" s="5">
        <f>VLOOKUP(CONCATENATE($F2820," ",$G2820),AllocFactorMatrix,(AC$4+1),FALSE)*$E2823</f>
        <v>0</v>
      </c>
      <c r="AD2820" s="5">
        <f>VLOOKUP(CONCATENATE($F2820," ",$G2820),AllocFactorMatrix,(AD$4+1),FALSE)*$E2823</f>
        <v>0</v>
      </c>
    </row>
    <row r="2821" spans="4:30" hidden="1" outlineLevel="1">
      <c r="D2821" s="7"/>
      <c r="E2821" s="51"/>
      <c r="F2821" s="52" t="str">
        <f>F2823</f>
        <v>TRANS_TOTAL</v>
      </c>
      <c r="G2821" s="55" t="str">
        <f>$G$13</f>
        <v>ENERGY</v>
      </c>
      <c r="H2821" s="4">
        <f t="shared" si="1426"/>
        <v>0</v>
      </c>
      <c r="I2821" s="5">
        <f>VLOOKUP(CONCATENATE($F2821," ",$G2821),AllocFactorMatrix,(I$4+1),FALSE)*$E2823</f>
        <v>0</v>
      </c>
      <c r="J2821" s="5">
        <f>VLOOKUP(CONCATENATE($F2821," ",$G2821),AllocFactorMatrix,(J$4+1),FALSE)*$E2823</f>
        <v>0</v>
      </c>
      <c r="K2821" s="5">
        <f>VLOOKUP(CONCATENATE($F2821," ",$G2821),AllocFactorMatrix,(K$4+1),FALSE)*$E2823</f>
        <v>0</v>
      </c>
      <c r="L2821" s="5">
        <f>VLOOKUP(CONCATENATE($F2821," ",$G2821),AllocFactorMatrix,(L$4+1),FALSE)*$E2823</f>
        <v>0</v>
      </c>
      <c r="M2821" s="5">
        <f>VLOOKUP(CONCATENATE($F2821," ",$G2821),AllocFactorMatrix,(M$4+1),FALSE)*$E2823</f>
        <v>0</v>
      </c>
      <c r="N2821" s="5">
        <f t="shared" si="1427"/>
        <v>0</v>
      </c>
      <c r="O2821" s="5">
        <f>VLOOKUP(CONCATENATE($F2821," ",$G2821),AllocFactorMatrix,(O$4+1),FALSE)*$E2823</f>
        <v>0</v>
      </c>
      <c r="P2821" s="5">
        <f>VLOOKUP(CONCATENATE($F2821," ",$G2821),AllocFactorMatrix,(P$4+1),FALSE)*$E2823</f>
        <v>0</v>
      </c>
      <c r="Q2821" s="5">
        <f>VLOOKUP(CONCATENATE($F2821," ",$G2821),AllocFactorMatrix,(Q$4+1),FALSE)*$E2823</f>
        <v>0</v>
      </c>
      <c r="R2821" s="5">
        <f>VLOOKUP(CONCATENATE($F2821," ",$G2821),AllocFactorMatrix,(R$4+1),FALSE)*$E2823</f>
        <v>0</v>
      </c>
      <c r="S2821" s="5">
        <f t="shared" si="1429"/>
        <v>0</v>
      </c>
      <c r="T2821" s="5">
        <f>VLOOKUP(CONCATENATE($F2821," ",$G2821),AllocFactorMatrix,(T$4+1),FALSE)*$E2823</f>
        <v>0</v>
      </c>
      <c r="U2821" s="5">
        <f>VLOOKUP(CONCATENATE($F2821," ",$G2821),AllocFactorMatrix,(U$4+1),FALSE)*$E2823</f>
        <v>0</v>
      </c>
      <c r="V2821" s="5">
        <f>VLOOKUP(CONCATENATE($F2821," ",$G2821),AllocFactorMatrix,(V$4+1),FALSE)*$E2823</f>
        <v>0</v>
      </c>
      <c r="W2821" s="5">
        <f>VLOOKUP(CONCATENATE($F2821," ",$G2821),AllocFactorMatrix,(W$4+1),FALSE)*$E2823</f>
        <v>0</v>
      </c>
      <c r="X2821" s="5">
        <f t="shared" si="1430"/>
        <v>0</v>
      </c>
      <c r="Y2821" s="5">
        <f>VLOOKUP(CONCATENATE($F2821," ",$G2821),AllocFactorMatrix,(Y$4+1),FALSE)*$E2823</f>
        <v>0</v>
      </c>
      <c r="Z2821" s="5">
        <f>VLOOKUP(CONCATENATE($F2821," ",$G2821),AllocFactorMatrix,(Z$4+1),FALSE)*$E2823</f>
        <v>0</v>
      </c>
      <c r="AA2821" s="5">
        <f t="shared" si="1428"/>
        <v>0</v>
      </c>
      <c r="AB2821" s="5">
        <f>VLOOKUP(CONCATENATE($F2821," ",$G2821),AllocFactorMatrix,(AB$4+1),FALSE)*$E2823</f>
        <v>0</v>
      </c>
      <c r="AC2821" s="5">
        <f>VLOOKUP(CONCATENATE($F2821," ",$G2821),AllocFactorMatrix,(AC$4+1),FALSE)*$E2823</f>
        <v>0</v>
      </c>
      <c r="AD2821" s="5">
        <f>VLOOKUP(CONCATENATE($F2821," ",$G2821),AllocFactorMatrix,(AD$4+1),FALSE)*$E2823</f>
        <v>0</v>
      </c>
    </row>
    <row r="2822" spans="4:30" hidden="1" outlineLevel="1">
      <c r="D2822" s="7"/>
      <c r="E2822" s="51"/>
      <c r="F2822" s="52" t="str">
        <f>F2823</f>
        <v>TRANS_TOTAL</v>
      </c>
      <c r="G2822" s="55" t="str">
        <f>$G$14</f>
        <v>CUSTOMER</v>
      </c>
      <c r="H2822" s="4">
        <f t="shared" si="1426"/>
        <v>0</v>
      </c>
      <c r="I2822" s="5">
        <f>VLOOKUP(CONCATENATE($F2822," ",$G2822),AllocFactorMatrix,(I$4+1),FALSE)*$E2823</f>
        <v>0</v>
      </c>
      <c r="J2822" s="5">
        <f>VLOOKUP(CONCATENATE($F2822," ",$G2822),AllocFactorMatrix,(J$4+1),FALSE)*$E2823</f>
        <v>0</v>
      </c>
      <c r="K2822" s="5">
        <f>VLOOKUP(CONCATENATE($F2822," ",$G2822),AllocFactorMatrix,(K$4+1),FALSE)*$E2823</f>
        <v>0</v>
      </c>
      <c r="L2822" s="5">
        <f>VLOOKUP(CONCATENATE($F2822," ",$G2822),AllocFactorMatrix,(L$4+1),FALSE)*$E2823</f>
        <v>0</v>
      </c>
      <c r="M2822" s="5">
        <f>VLOOKUP(CONCATENATE($F2822," ",$G2822),AllocFactorMatrix,(M$4+1),FALSE)*$E2823</f>
        <v>0</v>
      </c>
      <c r="N2822" s="5">
        <f t="shared" si="1427"/>
        <v>0</v>
      </c>
      <c r="O2822" s="5">
        <f>VLOOKUP(CONCATENATE($F2822," ",$G2822),AllocFactorMatrix,(O$4+1),FALSE)*$E2823</f>
        <v>0</v>
      </c>
      <c r="P2822" s="5">
        <f>VLOOKUP(CONCATENATE($F2822," ",$G2822),AllocFactorMatrix,(P$4+1),FALSE)*$E2823</f>
        <v>0</v>
      </c>
      <c r="Q2822" s="5">
        <f>VLOOKUP(CONCATENATE($F2822," ",$G2822),AllocFactorMatrix,(Q$4+1),FALSE)*$E2823</f>
        <v>0</v>
      </c>
      <c r="R2822" s="5">
        <f>VLOOKUP(CONCATENATE($F2822," ",$G2822),AllocFactorMatrix,(R$4+1),FALSE)*$E2823</f>
        <v>0</v>
      </c>
      <c r="S2822" s="5">
        <f t="shared" si="1429"/>
        <v>0</v>
      </c>
      <c r="T2822" s="5">
        <f>VLOOKUP(CONCATENATE($F2822," ",$G2822),AllocFactorMatrix,(T$4+1),FALSE)*$E2823</f>
        <v>0</v>
      </c>
      <c r="U2822" s="5">
        <f>VLOOKUP(CONCATENATE($F2822," ",$G2822),AllocFactorMatrix,(U$4+1),FALSE)*$E2823</f>
        <v>0</v>
      </c>
      <c r="V2822" s="5">
        <f>VLOOKUP(CONCATENATE($F2822," ",$G2822),AllocFactorMatrix,(V$4+1),FALSE)*$E2823</f>
        <v>0</v>
      </c>
      <c r="W2822" s="5">
        <f>VLOOKUP(CONCATENATE($F2822," ",$G2822),AllocFactorMatrix,(W$4+1),FALSE)*$E2823</f>
        <v>0</v>
      </c>
      <c r="X2822" s="5">
        <f t="shared" si="1430"/>
        <v>0</v>
      </c>
      <c r="Y2822" s="5">
        <f>VLOOKUP(CONCATENATE($F2822," ",$G2822),AllocFactorMatrix,(Y$4+1),FALSE)*$E2823</f>
        <v>0</v>
      </c>
      <c r="Z2822" s="5">
        <f>VLOOKUP(CONCATENATE($F2822," ",$G2822),AllocFactorMatrix,(Z$4+1),FALSE)*$E2823</f>
        <v>0</v>
      </c>
      <c r="AA2822" s="5">
        <f t="shared" si="1428"/>
        <v>0</v>
      </c>
      <c r="AB2822" s="5">
        <f>VLOOKUP(CONCATENATE($F2822," ",$G2822),AllocFactorMatrix,(AB$4+1),FALSE)*$E2823</f>
        <v>0</v>
      </c>
      <c r="AC2822" s="5">
        <f>VLOOKUP(CONCATENATE($F2822," ",$G2822),AllocFactorMatrix,(AC$4+1),FALSE)*$E2823</f>
        <v>0</v>
      </c>
      <c r="AD2822" s="5">
        <f>VLOOKUP(CONCATENATE($F2822," ",$G2822),AllocFactorMatrix,(AD$4+1),FALSE)*$E2823</f>
        <v>0</v>
      </c>
    </row>
    <row r="2823" spans="4:30" collapsed="1">
      <c r="D2823" s="7" t="s">
        <v>276</v>
      </c>
      <c r="E2823" s="40">
        <v>76513</v>
      </c>
      <c r="F2823" s="10" t="s">
        <v>194</v>
      </c>
      <c r="G2823" s="55" t="str">
        <f>$G$15</f>
        <v>TOTAL</v>
      </c>
      <c r="H2823" s="4">
        <f t="shared" si="1426"/>
        <v>76512.999999999985</v>
      </c>
      <c r="I2823" s="5">
        <f>VLOOKUP(CONCATENATE($F2823," ",$G2823),AllocFactorMatrix,(I$4+1),FALSE)*$E2823</f>
        <v>37610.154544532197</v>
      </c>
      <c r="J2823" s="5">
        <f>VLOOKUP(CONCATENATE($F2823," ",$G2823),AllocFactorMatrix,(J$4+1),FALSE)*$E2823</f>
        <v>1851.3308345519874</v>
      </c>
      <c r="K2823" s="5">
        <f>VLOOKUP(CONCATENATE($F2823," ",$G2823),AllocFactorMatrix,(K$4+1),FALSE)*$E2823</f>
        <v>6773.217821606012</v>
      </c>
      <c r="L2823" s="5">
        <f>VLOOKUP(CONCATENATE($F2823," ",$G2823),AllocFactorMatrix,(L$4+1),FALSE)*$E2823</f>
        <v>212.50418235057074</v>
      </c>
      <c r="M2823" s="5">
        <f>VLOOKUP(CONCATENATE($F2823," ",$G2823),AllocFactorMatrix,(M$4+1),FALSE)*$E2823</f>
        <v>21.04869050009577</v>
      </c>
      <c r="N2823" s="5">
        <f t="shared" si="1427"/>
        <v>7006.7706944566789</v>
      </c>
      <c r="O2823" s="5">
        <f>VLOOKUP(CONCATENATE($F2823," ",$G2823),AllocFactorMatrix,(O$4+1),FALSE)*$E2823</f>
        <v>5143.2276567956296</v>
      </c>
      <c r="P2823" s="5">
        <f>VLOOKUP(CONCATENATE($F2823," ",$G2823),AllocFactorMatrix,(P$4+1),FALSE)*$E2823</f>
        <v>957.9497897464588</v>
      </c>
      <c r="Q2823" s="5">
        <f>VLOOKUP(CONCATENATE($F2823," ",$G2823),AllocFactorMatrix,(Q$4+1),FALSE)*$E2823</f>
        <v>456.58522335151719</v>
      </c>
      <c r="R2823" s="5">
        <f>VLOOKUP(CONCATENATE($F2823," ",$G2823),AllocFactorMatrix,(R$4+1),FALSE)*$E2823</f>
        <v>16.100578663000118</v>
      </c>
      <c r="S2823" s="5">
        <f t="shared" si="1429"/>
        <v>6573.8632485566059</v>
      </c>
      <c r="T2823" s="5">
        <f>VLOOKUP(CONCATENATE($F2823," ",$G2823),AllocFactorMatrix,(T$4+1),FALSE)*$E2823</f>
        <v>179.65339462590643</v>
      </c>
      <c r="U2823" s="5">
        <f>VLOOKUP(CONCATENATE($F2823," ",$G2823),AllocFactorMatrix,(U$4+1),FALSE)*$E2823</f>
        <v>2940.1758035562921</v>
      </c>
      <c r="V2823" s="5">
        <f>VLOOKUP(CONCATENATE($F2823," ",$G2823),AllocFactorMatrix,(V$4+1),FALSE)*$E2823</f>
        <v>16395.347300406462</v>
      </c>
      <c r="W2823" s="5">
        <f>VLOOKUP(CONCATENATE($F2823," ",$G2823),AllocFactorMatrix,(W$4+1),FALSE)*$E2823</f>
        <v>2320.0176426103849</v>
      </c>
      <c r="X2823" s="5">
        <f t="shared" si="1430"/>
        <v>21835.194141199048</v>
      </c>
      <c r="Y2823" s="5">
        <f>VLOOKUP(CONCATENATE($F2823," ",$G2823),AllocFactorMatrix,(Y$4+1),FALSE)*$E2823</f>
        <v>1574.0177222201501</v>
      </c>
      <c r="Z2823" s="5">
        <f>VLOOKUP(CONCATENATE($F2823," ",$G2823),AllocFactorMatrix,(Z$4+1),FALSE)*$E2823</f>
        <v>26.342853584183285</v>
      </c>
      <c r="AA2823" s="5">
        <f t="shared" si="1428"/>
        <v>1600.3605758043334</v>
      </c>
      <c r="AB2823" s="5">
        <f>VLOOKUP(CONCATENATE($F2823," ",$G2823),AllocFactorMatrix,(AB$4+1),FALSE)*$E2823</f>
        <v>20.526347770334517</v>
      </c>
      <c r="AC2823" s="5">
        <f>VLOOKUP(CONCATENATE($F2823," ",$G2823),AllocFactorMatrix,(AC$4+1),FALSE)*$E2823</f>
        <v>12.175060447858105</v>
      </c>
      <c r="AD2823" s="5">
        <f>VLOOKUP(CONCATENATE($F2823," ",$G2823),AllocFactorMatrix,(AD$4+1),FALSE)*$E2823</f>
        <v>2.624552680947787</v>
      </c>
    </row>
    <row r="2824" spans="4:30" hidden="1" outlineLevel="1">
      <c r="D2824" s="7"/>
      <c r="E2824" s="51"/>
      <c r="F2824" s="52" t="str">
        <f>F2831</f>
        <v>TDPLANT</v>
      </c>
      <c r="G2824" s="55" t="str">
        <f>$G$8</f>
        <v>PRODUCTION</v>
      </c>
      <c r="H2824" s="4">
        <f t="shared" si="1410"/>
        <v>-26.807893156269849</v>
      </c>
      <c r="I2824" s="5">
        <f>VLOOKUP(CONCATENATE($F2824," ",$G2824),AllocFactorMatrix,(I$4+1),FALSE)*$E2831</f>
        <v>-14.883916182550214</v>
      </c>
      <c r="J2824" s="5">
        <f>VLOOKUP(CONCATENATE($F2824," ",$G2824),AllocFactorMatrix,(J$4+1),FALSE)*$E2831</f>
        <v>-0.68488155649672333</v>
      </c>
      <c r="K2824" s="5">
        <f>VLOOKUP(CONCATENATE($F2824," ",$G2824),AllocFactorMatrix,(K$4+1),FALSE)*$E2831</f>
        <v>-2.2561964958576373</v>
      </c>
      <c r="L2824" s="5">
        <f>VLOOKUP(CONCATENATE($F2824," ",$G2824),AllocFactorMatrix,(L$4+1),FALSE)*$E2831</f>
        <v>-5.6375147729665537E-2</v>
      </c>
      <c r="M2824" s="5">
        <f>VLOOKUP(CONCATENATE($F2824," ",$G2824),AllocFactorMatrix,(M$4+1),FALSE)*$E2831</f>
        <v>-7.2571582051538588E-3</v>
      </c>
      <c r="N2824" s="5">
        <f t="shared" si="1411"/>
        <v>-2.3198288017924567</v>
      </c>
      <c r="O2824" s="5">
        <f>VLOOKUP(CONCATENATE($F2824," ",$G2824),AllocFactorMatrix,(O$4+1),FALSE)*$E2831</f>
        <v>-1.7163191705338072</v>
      </c>
      <c r="P2824" s="5">
        <f>VLOOKUP(CONCATENATE($F2824," ",$G2824),AllocFactorMatrix,(P$4+1),FALSE)*$E2831</f>
        <v>-0.31065703107194614</v>
      </c>
      <c r="Q2824" s="5">
        <f>VLOOKUP(CONCATENATE($F2824," ",$G2824),AllocFactorMatrix,(Q$4+1),FALSE)*$E2831</f>
        <v>-0.12015994633112809</v>
      </c>
      <c r="R2824" s="5">
        <f>VLOOKUP(CONCATENATE($F2824," ",$G2824),AllocFactorMatrix,(R$4+1),FALSE)*$E2831</f>
        <v>-2.5890532226871326E-3</v>
      </c>
      <c r="S2824" s="5">
        <f>SUBTOTAL(9,O2824:R2824)</f>
        <v>-2.1497252011595687</v>
      </c>
      <c r="T2824" s="5">
        <f>VLOOKUP(CONCATENATE($F2824," ",$G2824),AllocFactorMatrix,(T$4+1),FALSE)*$E2831</f>
        <v>-5.4499399774135274E-2</v>
      </c>
      <c r="U2824" s="5">
        <f>VLOOKUP(CONCATENATE($F2824," ",$G2824),AllocFactorMatrix,(U$4+1),FALSE)*$E2831</f>
        <v>-0.86772518544237331</v>
      </c>
      <c r="V2824" s="5">
        <f>VLOOKUP(CONCATENATE($F2824," ",$G2824),AllocFactorMatrix,(V$4+1),FALSE)*$E2831</f>
        <v>-4.70585051557509</v>
      </c>
      <c r="W2824" s="5">
        <f>VLOOKUP(CONCATENATE($F2824," ",$G2824),AllocFactorMatrix,(W$4+1),FALSE)*$E2831</f>
        <v>-0.61916125569316482</v>
      </c>
      <c r="X2824" s="5">
        <f>SUBTOTAL(9,T2824:W2824)</f>
        <v>-6.2472363564847635</v>
      </c>
      <c r="Y2824" s="5">
        <f>VLOOKUP(CONCATENATE($F2824," ",$G2824),AllocFactorMatrix,(Y$4+1),FALSE)*$E2831</f>
        <v>-0.5058491501673007</v>
      </c>
      <c r="Z2824" s="5">
        <f>VLOOKUP(CONCATENATE($F2824," ",$G2824),AllocFactorMatrix,(Z$4+1),FALSE)*$E2831</f>
        <v>-1.051492581263621E-2</v>
      </c>
      <c r="AA2824" s="5">
        <f t="shared" si="1412"/>
        <v>-0.51636407597993694</v>
      </c>
      <c r="AB2824" s="5">
        <f>VLOOKUP(CONCATENATE($F2824," ",$G2824),AllocFactorMatrix,(AB$4+1),FALSE)*$E2831</f>
        <v>-5.9409818061831182E-3</v>
      </c>
      <c r="AC2824" s="5">
        <f>VLOOKUP(CONCATENATE($F2824," ",$G2824),AllocFactorMatrix,(AC$4+1),FALSE)*$E2831</f>
        <v>0</v>
      </c>
      <c r="AD2824" s="5">
        <f>VLOOKUP(CONCATENATE($F2824," ",$G2824),AllocFactorMatrix,(AD$4+1),FALSE)*$E2831</f>
        <v>0</v>
      </c>
    </row>
    <row r="2825" spans="4:30" hidden="1" outlineLevel="1">
      <c r="D2825" s="7"/>
      <c r="E2825" s="51"/>
      <c r="F2825" s="52" t="str">
        <f>F2831</f>
        <v>TDPLANT</v>
      </c>
      <c r="G2825" s="55" t="str">
        <f>$G$9</f>
        <v>BULKTRAN</v>
      </c>
      <c r="H2825" s="4">
        <f t="shared" si="1410"/>
        <v>-1219.0166978329951</v>
      </c>
      <c r="I2825" s="5">
        <f>VLOOKUP(CONCATENATE($F2825," ",$G2825),AllocFactorMatrix,(I$4+1),FALSE)*$E2831</f>
        <v>-600.46689043547224</v>
      </c>
      <c r="J2825" s="5">
        <f>VLOOKUP(CONCATENATE($F2825," ",$G2825),AllocFactorMatrix,(J$4+1),FALSE)*$E2831</f>
        <v>-29.683223996917288</v>
      </c>
      <c r="K2825" s="5">
        <f>VLOOKUP(CONCATENATE($F2825," ",$G2825),AllocFactorMatrix,(K$4+1),FALSE)*$E2831</f>
        <v>-108.72794833183131</v>
      </c>
      <c r="L2825" s="5">
        <f>VLOOKUP(CONCATENATE($F2825," ",$G2825),AllocFactorMatrix,(L$4+1),FALSE)*$E2831</f>
        <v>-3.422369786024154</v>
      </c>
      <c r="M2825" s="5">
        <f>VLOOKUP(CONCATENATE($F2825," ",$G2825),AllocFactorMatrix,(M$4+1),FALSE)*$E2831</f>
        <v>-0.32093888752363359</v>
      </c>
      <c r="N2825" s="5">
        <f t="shared" si="1411"/>
        <v>-112.4712570053791</v>
      </c>
      <c r="O2825" s="5">
        <f>VLOOKUP(CONCATENATE($F2825," ",$G2825),AllocFactorMatrix,(O$4+1),FALSE)*$E2831</f>
        <v>-82.650154534792975</v>
      </c>
      <c r="P2825" s="5">
        <f>VLOOKUP(CONCATENATE($F2825," ",$G2825),AllocFactorMatrix,(P$4+1),FALSE)*$E2831</f>
        <v>-15.400131715149499</v>
      </c>
      <c r="Q2825" s="5">
        <f>VLOOKUP(CONCATENATE($F2825," ",$G2825),AllocFactorMatrix,(Q$4+1),FALSE)*$E2831</f>
        <v>-6.9590327716161315</v>
      </c>
      <c r="R2825" s="5">
        <f>VLOOKUP(CONCATENATE($F2825," ",$G2825),AllocFactorMatrix,(R$4+1),FALSE)*$E2831</f>
        <v>-0.31293992487028766</v>
      </c>
      <c r="S2825" s="5">
        <f t="shared" ref="S2825:S2831" si="1431">SUBTOTAL(9,O2825:R2825)</f>
        <v>-105.3222589464289</v>
      </c>
      <c r="T2825" s="5">
        <f>VLOOKUP(CONCATENATE($F2825," ",$G2825),AllocFactorMatrix,(T$4+1),FALSE)*$E2831</f>
        <v>-2.887181592945351</v>
      </c>
      <c r="U2825" s="5">
        <f>VLOOKUP(CONCATENATE($F2825," ",$G2825),AllocFactorMatrix,(U$4+1),FALSE)*$E2831</f>
        <v>-47.248234845229952</v>
      </c>
      <c r="V2825" s="5">
        <f>VLOOKUP(CONCATENATE($F2825," ",$G2825),AllocFactorMatrix,(V$4+1),FALSE)*$E2831</f>
        <v>-249.70824875892757</v>
      </c>
      <c r="W2825" s="5">
        <f>VLOOKUP(CONCATENATE($F2825," ",$G2825),AllocFactorMatrix,(W$4+1),FALSE)*$E2831</f>
        <v>-45.093170995442399</v>
      </c>
      <c r="X2825" s="5">
        <f t="shared" ref="X2825:X2831" si="1432">SUBTOTAL(9,T2825:W2825)</f>
        <v>-344.93683619254529</v>
      </c>
      <c r="Y2825" s="5">
        <f>VLOOKUP(CONCATENATE($F2825," ",$G2825),AllocFactorMatrix,(Y$4+1),FALSE)*$E2831</f>
        <v>-25.381731308326753</v>
      </c>
      <c r="Z2825" s="5">
        <f>VLOOKUP(CONCATENATE($F2825," ",$G2825),AllocFactorMatrix,(Z$4+1),FALSE)*$E2831</f>
        <v>-0.42513429735844915</v>
      </c>
      <c r="AA2825" s="5">
        <f t="shared" si="1412"/>
        <v>-25.806865605685203</v>
      </c>
      <c r="AB2825" s="5">
        <f>VLOOKUP(CONCATENATE($F2825," ",$G2825),AllocFactorMatrix,(AB$4+1),FALSE)*$E2831</f>
        <v>-0.32936565056681139</v>
      </c>
      <c r="AC2825" s="5">
        <f>VLOOKUP(CONCATENATE($F2825," ",$G2825),AllocFactorMatrix,(AC$4+1),FALSE)*$E2831</f>
        <v>0</v>
      </c>
      <c r="AD2825" s="5">
        <f>VLOOKUP(CONCATENATE($F2825," ",$G2825),AllocFactorMatrix,(AD$4+1),FALSE)*$E2831</f>
        <v>0</v>
      </c>
    </row>
    <row r="2826" spans="4:30" hidden="1" outlineLevel="1">
      <c r="D2826" s="7"/>
      <c r="E2826" s="51"/>
      <c r="F2826" s="52" t="str">
        <f>F2831</f>
        <v>TDPLANT</v>
      </c>
      <c r="G2826" s="55" t="str">
        <f>$G$10</f>
        <v>SUBTRAN</v>
      </c>
      <c r="H2826" s="4">
        <f t="shared" si="1410"/>
        <v>-267.7812940851793</v>
      </c>
      <c r="I2826" s="5">
        <f>VLOOKUP(CONCATENATE($F2826," ",$G2826),AllocFactorMatrix,(I$4+1),FALSE)*$E2831</f>
        <v>-130.37399107466479</v>
      </c>
      <c r="J2826" s="5">
        <f>VLOOKUP(CONCATENATE($F2826," ",$G2826),AllocFactorMatrix,(J$4+1),FALSE)*$E2831</f>
        <v>-6.292019358692051</v>
      </c>
      <c r="K2826" s="5">
        <f>VLOOKUP(CONCATENATE($F2826," ",$G2826),AllocFactorMatrix,(K$4+1),FALSE)*$E2831</f>
        <v>-22.89005877622397</v>
      </c>
      <c r="L2826" s="5">
        <f>VLOOKUP(CONCATENATE($F2826," ",$G2826),AllocFactorMatrix,(L$4+1),FALSE)*$E2831</f>
        <v>-0.70705237884460581</v>
      </c>
      <c r="M2826" s="5">
        <f>VLOOKUP(CONCATENATE($F2826," ",$G2826),AllocFactorMatrix,(M$4+1),FALSE)*$E2831</f>
        <v>-8.805963441816865E-2</v>
      </c>
      <c r="N2826" s="5">
        <f t="shared" si="1411"/>
        <v>-23.685170789486744</v>
      </c>
      <c r="O2826" s="5">
        <f>VLOOKUP(CONCATENATE($F2826," ",$G2826),AllocFactorMatrix,(O$4+1),FALSE)*$E2831</f>
        <v>-17.293797172822536</v>
      </c>
      <c r="P2826" s="5">
        <f>VLOOKUP(CONCATENATE($F2826," ",$G2826),AllocFactorMatrix,(P$4+1),FALSE)*$E2831</f>
        <v>-3.2148967237054156</v>
      </c>
      <c r="Q2826" s="5">
        <f>VLOOKUP(CONCATENATE($F2826," ",$G2826),AllocFactorMatrix,(Q$4+1),FALSE)*$E2831</f>
        <v>-1.9129018573393164</v>
      </c>
      <c r="R2826" s="5">
        <f>VLOOKUP(CONCATENATE($F2826," ",$G2826),AllocFactorMatrix,(R$4+1),FALSE)*$E2831</f>
        <v>0</v>
      </c>
      <c r="S2826" s="5">
        <f t="shared" si="1431"/>
        <v>-22.421595753867269</v>
      </c>
      <c r="T2826" s="5">
        <f>VLOOKUP(CONCATENATE($F2826," ",$G2826),AllocFactorMatrix,(T$4+1),FALSE)*$E2831</f>
        <v>-0.60386970290814201</v>
      </c>
      <c r="U2826" s="5">
        <f>VLOOKUP(CONCATENATE($F2826," ",$G2826),AllocFactorMatrix,(U$4+1),FALSE)*$E2831</f>
        <v>-9.8856918127888669</v>
      </c>
      <c r="V2826" s="5">
        <f>VLOOKUP(CONCATENATE($F2826," ",$G2826),AllocFactorMatrix,(V$4+1),FALSE)*$E2831</f>
        <v>-68.870482149633517</v>
      </c>
      <c r="W2826" s="5">
        <f>VLOOKUP(CONCATENATE($F2826," ",$G2826),AllocFactorMatrix,(W$4+1),FALSE)*$E2831</f>
        <v>0</v>
      </c>
      <c r="X2826" s="5">
        <f t="shared" si="1432"/>
        <v>-79.360043665330522</v>
      </c>
      <c r="Y2826" s="5">
        <f>VLOOKUP(CONCATENATE($F2826," ",$G2826),AllocFactorMatrix,(Y$4+1),FALSE)*$E2831</f>
        <v>-5.2049262830929566</v>
      </c>
      <c r="Z2826" s="5">
        <f>VLOOKUP(CONCATENATE($F2826," ",$G2826),AllocFactorMatrix,(Z$4+1),FALSE)*$E2831</f>
        <v>-8.6766262546827316E-2</v>
      </c>
      <c r="AA2826" s="5">
        <f t="shared" si="1412"/>
        <v>-5.2916925456397843</v>
      </c>
      <c r="AB2826" s="5">
        <f>VLOOKUP(CONCATENATE($F2826," ",$G2826),AllocFactorMatrix,(AB$4+1),FALSE)*$E2831</f>
        <v>-6.9504701404155156E-2</v>
      </c>
      <c r="AC2826" s="5">
        <f>VLOOKUP(CONCATENATE($F2826," ",$G2826),AllocFactorMatrix,(AC$4+1),FALSE)*$E2831</f>
        <v>-0.23633084339672725</v>
      </c>
      <c r="AD2826" s="5">
        <f>VLOOKUP(CONCATENATE($F2826," ",$G2826),AllocFactorMatrix,(AD$4+1),FALSE)*$E2831</f>
        <v>-5.0945352697337264E-2</v>
      </c>
    </row>
    <row r="2827" spans="4:30" hidden="1" outlineLevel="1">
      <c r="D2827" s="7"/>
      <c r="E2827" s="51"/>
      <c r="F2827" s="52" t="str">
        <f>F2831</f>
        <v>TDPLANT</v>
      </c>
      <c r="G2827" s="55" t="str">
        <f>$G$11</f>
        <v>DISTPRI</v>
      </c>
      <c r="H2827" s="4">
        <f t="shared" si="1410"/>
        <v>-1190.9177952448788</v>
      </c>
      <c r="I2827" s="5">
        <f>VLOOKUP(CONCATENATE($F2827," ",$G2827),AllocFactorMatrix,(I$4+1),FALSE)*$E2831</f>
        <v>-795.94115583417602</v>
      </c>
      <c r="J2827" s="5">
        <f>VLOOKUP(CONCATENATE($F2827," ",$G2827),AllocFactorMatrix,(J$4+1),FALSE)*$E2831</f>
        <v>-37.518588252234807</v>
      </c>
      <c r="K2827" s="5">
        <f>VLOOKUP(CONCATENATE($F2827," ",$G2827),AllocFactorMatrix,(K$4+1),FALSE)*$E2831</f>
        <v>-136.23229658574022</v>
      </c>
      <c r="L2827" s="5">
        <f>VLOOKUP(CONCATENATE($F2827," ",$G2827),AllocFactorMatrix,(L$4+1),FALSE)*$E2831</f>
        <v>-4.2102868402020377</v>
      </c>
      <c r="M2827" s="5">
        <f>VLOOKUP(CONCATENATE($F2827," ",$G2827),AllocFactorMatrix,(M$4+1),FALSE)*$E2831</f>
        <v>0</v>
      </c>
      <c r="N2827" s="5">
        <f t="shared" si="1411"/>
        <v>-140.44258342594225</v>
      </c>
      <c r="O2827" s="5">
        <f>VLOOKUP(CONCATENATE($F2827," ",$G2827),AllocFactorMatrix,(O$4+1),FALSE)*$E2831</f>
        <v>-102.15041106984435</v>
      </c>
      <c r="P2827" s="5">
        <f>VLOOKUP(CONCATENATE($F2827," ",$G2827),AllocFactorMatrix,(P$4+1),FALSE)*$E2831</f>
        <v>-19.025520935870041</v>
      </c>
      <c r="Q2827" s="5">
        <f>VLOOKUP(CONCATENATE($F2827," ",$G2827),AllocFactorMatrix,(Q$4+1),FALSE)*$E2831</f>
        <v>0</v>
      </c>
      <c r="R2827" s="5">
        <f>VLOOKUP(CONCATENATE($F2827," ",$G2827),AllocFactorMatrix,(R$4+1),FALSE)*$E2831</f>
        <v>0</v>
      </c>
      <c r="S2827" s="5">
        <f t="shared" si="1431"/>
        <v>-121.1759320057144</v>
      </c>
      <c r="T2827" s="5">
        <f>VLOOKUP(CONCATENATE($F2827," ",$G2827),AllocFactorMatrix,(T$4+1),FALSE)*$E2831</f>
        <v>-3.6415992041268512</v>
      </c>
      <c r="U2827" s="5">
        <f>VLOOKUP(CONCATENATE($F2827," ",$G2827),AllocFactorMatrix,(U$4+1),FALSE)*$E2831</f>
        <v>-58.730754784002514</v>
      </c>
      <c r="V2827" s="5">
        <f>VLOOKUP(CONCATENATE($F2827," ",$G2827),AllocFactorMatrix,(V$4+1),FALSE)*$E2831</f>
        <v>0</v>
      </c>
      <c r="W2827" s="5">
        <f>VLOOKUP(CONCATENATE($F2827," ",$G2827),AllocFactorMatrix,(W$4+1),FALSE)*$E2831</f>
        <v>0</v>
      </c>
      <c r="X2827" s="5">
        <f t="shared" si="1432"/>
        <v>-62.372353988129362</v>
      </c>
      <c r="Y2827" s="5">
        <f>VLOOKUP(CONCATENATE($F2827," ",$G2827),AllocFactorMatrix,(Y$4+1),FALSE)*$E2831</f>
        <v>-30.80304332252469</v>
      </c>
      <c r="Z2827" s="5">
        <f>VLOOKUP(CONCATENATE($F2827," ",$G2827),AllocFactorMatrix,(Z$4+1),FALSE)*$E2831</f>
        <v>-0.51391534152432439</v>
      </c>
      <c r="AA2827" s="5">
        <f t="shared" si="1412"/>
        <v>-31.316958664049015</v>
      </c>
      <c r="AB2827" s="5">
        <f>VLOOKUP(CONCATENATE($F2827," ",$G2827),AllocFactorMatrix,(AB$4+1),FALSE)*$E2831</f>
        <v>-0.41635753716440244</v>
      </c>
      <c r="AC2827" s="5">
        <f>VLOOKUP(CONCATENATE($F2827," ",$G2827),AllocFactorMatrix,(AC$4+1),FALSE)*$E2831</f>
        <v>-1.4263830779501132</v>
      </c>
      <c r="AD2827" s="5">
        <f>VLOOKUP(CONCATENATE($F2827," ",$G2827),AllocFactorMatrix,(AD$4+1),FALSE)*$E2831</f>
        <v>-0.30748245951839376</v>
      </c>
    </row>
    <row r="2828" spans="4:30" hidden="1" outlineLevel="1">
      <c r="D2828" s="7"/>
      <c r="E2828" s="51"/>
      <c r="F2828" s="52" t="str">
        <f>F2831</f>
        <v>TDPLANT</v>
      </c>
      <c r="G2828" s="55" t="str">
        <f>$G$12</f>
        <v>DISTSEC</v>
      </c>
      <c r="H2828" s="4">
        <f t="shared" si="1410"/>
        <v>-616.70199135487394</v>
      </c>
      <c r="I2828" s="5">
        <f>VLOOKUP(CONCATENATE($F2828," ",$G2828),AllocFactorMatrix,(I$4+1),FALSE)*$E2831</f>
        <v>-461.10897414299171</v>
      </c>
      <c r="J2828" s="5">
        <f>VLOOKUP(CONCATENATE($F2828," ",$G2828),AllocFactorMatrix,(J$4+1),FALSE)*$E2831</f>
        <v>-22.230210603184222</v>
      </c>
      <c r="K2828" s="5">
        <f>VLOOKUP(CONCATENATE($F2828," ",$G2828),AllocFactorMatrix,(K$4+1),FALSE)*$E2831</f>
        <v>-67.077809550598786</v>
      </c>
      <c r="L2828" s="5">
        <f>VLOOKUP(CONCATENATE($F2828," ",$G2828),AllocFactorMatrix,(L$4+1),FALSE)*$E2831</f>
        <v>0</v>
      </c>
      <c r="M2828" s="5">
        <f>VLOOKUP(CONCATENATE($F2828," ",$G2828),AllocFactorMatrix,(M$4+1),FALSE)*$E2831</f>
        <v>0</v>
      </c>
      <c r="N2828" s="5">
        <f t="shared" si="1411"/>
        <v>-67.077809550598786</v>
      </c>
      <c r="O2828" s="5">
        <f>VLOOKUP(CONCATENATE($F2828," ",$G2828),AllocFactorMatrix,(O$4+1),FALSE)*$E2831</f>
        <v>-42.742241328443313</v>
      </c>
      <c r="P2828" s="5">
        <f>VLOOKUP(CONCATENATE($F2828," ",$G2828),AllocFactorMatrix,(P$4+1),FALSE)*$E2831</f>
        <v>0</v>
      </c>
      <c r="Q2828" s="5">
        <f>VLOOKUP(CONCATENATE($F2828," ",$G2828),AllocFactorMatrix,(Q$4+1),FALSE)*$E2831</f>
        <v>0</v>
      </c>
      <c r="R2828" s="5">
        <f>VLOOKUP(CONCATENATE($F2828," ",$G2828),AllocFactorMatrix,(R$4+1),FALSE)*$E2831</f>
        <v>0</v>
      </c>
      <c r="S2828" s="5">
        <f t="shared" si="1431"/>
        <v>-42.742241328443313</v>
      </c>
      <c r="T2828" s="5">
        <f>VLOOKUP(CONCATENATE($F2828," ",$G2828),AllocFactorMatrix,(T$4+1),FALSE)*$E2831</f>
        <v>-1.1556605380087279</v>
      </c>
      <c r="U2828" s="5">
        <f>VLOOKUP(CONCATENATE($F2828," ",$G2828),AllocFactorMatrix,(U$4+1),FALSE)*$E2831</f>
        <v>0</v>
      </c>
      <c r="V2828" s="5">
        <f>VLOOKUP(CONCATENATE($F2828," ",$G2828),AllocFactorMatrix,(V$4+1),FALSE)*$E2831</f>
        <v>0</v>
      </c>
      <c r="W2828" s="5">
        <f>VLOOKUP(CONCATENATE($F2828," ",$G2828),AllocFactorMatrix,(W$4+1),FALSE)*$E2831</f>
        <v>0</v>
      </c>
      <c r="X2828" s="5">
        <f t="shared" si="1432"/>
        <v>-1.1556605380087279</v>
      </c>
      <c r="Y2828" s="5">
        <f>VLOOKUP(CONCATENATE($F2828," ",$G2828),AllocFactorMatrix,(Y$4+1),FALSE)*$E2831</f>
        <v>-15.765223230483491</v>
      </c>
      <c r="Z2828" s="5">
        <f>VLOOKUP(CONCATENATE($F2828," ",$G2828),AllocFactorMatrix,(Z$4+1),FALSE)*$E2831</f>
        <v>0</v>
      </c>
      <c r="AA2828" s="5">
        <f t="shared" si="1412"/>
        <v>-15.765223230483491</v>
      </c>
      <c r="AB2828" s="5">
        <f>VLOOKUP(CONCATENATE($F2828," ",$G2828),AllocFactorMatrix,(AB$4+1),FALSE)*$E2831</f>
        <v>-0.16359622861103584</v>
      </c>
      <c r="AC2828" s="5">
        <f>VLOOKUP(CONCATENATE($F2828," ",$G2828),AllocFactorMatrix,(AC$4+1),FALSE)*$E2831</f>
        <v>-5.5547211776085579</v>
      </c>
      <c r="AD2828" s="5">
        <f>VLOOKUP(CONCATENATE($F2828," ",$G2828),AllocFactorMatrix,(AD$4+1),FALSE)*$E2831</f>
        <v>-0.90355455494402881</v>
      </c>
    </row>
    <row r="2829" spans="4:30" hidden="1" outlineLevel="1">
      <c r="D2829" s="7"/>
      <c r="E2829" s="51"/>
      <c r="F2829" s="52" t="str">
        <f>F2831</f>
        <v>TDPLANT</v>
      </c>
      <c r="G2829" s="55" t="str">
        <f>$G$13</f>
        <v>ENERGY</v>
      </c>
      <c r="H2829" s="4">
        <f t="shared" si="1410"/>
        <v>0</v>
      </c>
      <c r="I2829" s="5">
        <f>VLOOKUP(CONCATENATE($F2829," ",$G2829),AllocFactorMatrix,(I$4+1),FALSE)*$E2831</f>
        <v>0</v>
      </c>
      <c r="J2829" s="5">
        <f>VLOOKUP(CONCATENATE($F2829," ",$G2829),AllocFactorMatrix,(J$4+1),FALSE)*$E2831</f>
        <v>0</v>
      </c>
      <c r="K2829" s="5">
        <f>VLOOKUP(CONCATENATE($F2829," ",$G2829),AllocFactorMatrix,(K$4+1),FALSE)*$E2831</f>
        <v>0</v>
      </c>
      <c r="L2829" s="5">
        <f>VLOOKUP(CONCATENATE($F2829," ",$G2829),AllocFactorMatrix,(L$4+1),FALSE)*$E2831</f>
        <v>0</v>
      </c>
      <c r="M2829" s="5">
        <f>VLOOKUP(CONCATENATE($F2829," ",$G2829),AllocFactorMatrix,(M$4+1),FALSE)*$E2831</f>
        <v>0</v>
      </c>
      <c r="N2829" s="5">
        <f t="shared" si="1411"/>
        <v>0</v>
      </c>
      <c r="O2829" s="5">
        <f>VLOOKUP(CONCATENATE($F2829," ",$G2829),AllocFactorMatrix,(O$4+1),FALSE)*$E2831</f>
        <v>0</v>
      </c>
      <c r="P2829" s="5">
        <f>VLOOKUP(CONCATENATE($F2829," ",$G2829),AllocFactorMatrix,(P$4+1),FALSE)*$E2831</f>
        <v>0</v>
      </c>
      <c r="Q2829" s="5">
        <f>VLOOKUP(CONCATENATE($F2829," ",$G2829),AllocFactorMatrix,(Q$4+1),FALSE)*$E2831</f>
        <v>0</v>
      </c>
      <c r="R2829" s="5">
        <f>VLOOKUP(CONCATENATE($F2829," ",$G2829),AllocFactorMatrix,(R$4+1),FALSE)*$E2831</f>
        <v>0</v>
      </c>
      <c r="S2829" s="5">
        <f t="shared" si="1431"/>
        <v>0</v>
      </c>
      <c r="T2829" s="5">
        <f>VLOOKUP(CONCATENATE($F2829," ",$G2829),AllocFactorMatrix,(T$4+1),FALSE)*$E2831</f>
        <v>0</v>
      </c>
      <c r="U2829" s="5">
        <f>VLOOKUP(CONCATENATE($F2829," ",$G2829),AllocFactorMatrix,(U$4+1),FALSE)*$E2831</f>
        <v>0</v>
      </c>
      <c r="V2829" s="5">
        <f>VLOOKUP(CONCATENATE($F2829," ",$G2829),AllocFactorMatrix,(V$4+1),FALSE)*$E2831</f>
        <v>0</v>
      </c>
      <c r="W2829" s="5">
        <f>VLOOKUP(CONCATENATE($F2829," ",$G2829),AllocFactorMatrix,(W$4+1),FALSE)*$E2831</f>
        <v>0</v>
      </c>
      <c r="X2829" s="5">
        <f t="shared" si="1432"/>
        <v>0</v>
      </c>
      <c r="Y2829" s="5">
        <f>VLOOKUP(CONCATENATE($F2829," ",$G2829),AllocFactorMatrix,(Y$4+1),FALSE)*$E2831</f>
        <v>0</v>
      </c>
      <c r="Z2829" s="5">
        <f>VLOOKUP(CONCATENATE($F2829," ",$G2829),AllocFactorMatrix,(Z$4+1),FALSE)*$E2831</f>
        <v>0</v>
      </c>
      <c r="AA2829" s="5">
        <f t="shared" si="1412"/>
        <v>0</v>
      </c>
      <c r="AB2829" s="5">
        <f>VLOOKUP(CONCATENATE($F2829," ",$G2829),AllocFactorMatrix,(AB$4+1),FALSE)*$E2831</f>
        <v>0</v>
      </c>
      <c r="AC2829" s="5">
        <f>VLOOKUP(CONCATENATE($F2829," ",$G2829),AllocFactorMatrix,(AC$4+1),FALSE)*$E2831</f>
        <v>0</v>
      </c>
      <c r="AD2829" s="5">
        <f>VLOOKUP(CONCATENATE($F2829," ",$G2829),AllocFactorMatrix,(AD$4+1),FALSE)*$E2831</f>
        <v>0</v>
      </c>
    </row>
    <row r="2830" spans="4:30" hidden="1" outlineLevel="1">
      <c r="D2830" s="7"/>
      <c r="E2830" s="51"/>
      <c r="F2830" s="52" t="str">
        <f>F2831</f>
        <v>TDPLANT</v>
      </c>
      <c r="G2830" s="55" t="str">
        <f>$G$14</f>
        <v>CUSTOMER</v>
      </c>
      <c r="H2830" s="4">
        <f t="shared" si="1410"/>
        <v>-289.77432832580291</v>
      </c>
      <c r="I2830" s="5">
        <f>VLOOKUP(CONCATENATE($F2830," ",$G2830),AllocFactorMatrix,(I$4+1),FALSE)*$E2831</f>
        <v>-131.89290782951412</v>
      </c>
      <c r="J2830" s="5">
        <f>VLOOKUP(CONCATENATE($F2830," ",$G2830),AllocFactorMatrix,(J$4+1),FALSE)*$E2831</f>
        <v>-35.504792417215214</v>
      </c>
      <c r="K2830" s="5">
        <f>VLOOKUP(CONCATENATE($F2830," ",$G2830),AllocFactorMatrix,(K$4+1),FALSE)*$E2831</f>
        <v>-10.071493184091262</v>
      </c>
      <c r="L2830" s="5">
        <f>VLOOKUP(CONCATENATE($F2830," ",$G2830),AllocFactorMatrix,(L$4+1),FALSE)*$E2831</f>
        <v>-3.3313030275293918</v>
      </c>
      <c r="M2830" s="5">
        <f>VLOOKUP(CONCATENATE($F2830," ",$G2830),AllocFactorMatrix,(M$4+1),FALSE)*$E2831</f>
        <v>-0.54111050425577922</v>
      </c>
      <c r="N2830" s="5">
        <f t="shared" si="1411"/>
        <v>-13.943906715876434</v>
      </c>
      <c r="O2830" s="5">
        <f>VLOOKUP(CONCATENATE($F2830," ",$G2830),AllocFactorMatrix,(O$4+1),FALSE)*$E2831</f>
        <v>-2.9082738253698888</v>
      </c>
      <c r="P2830" s="5">
        <f>VLOOKUP(CONCATENATE($F2830," ",$G2830),AllocFactorMatrix,(P$4+1),FALSE)*$E2831</f>
        <v>-0.86495742085627225</v>
      </c>
      <c r="Q2830" s="5">
        <f>VLOOKUP(CONCATENATE($F2830," ",$G2830),AllocFactorMatrix,(Q$4+1),FALSE)*$E2831</f>
        <v>-1.8853088818643999</v>
      </c>
      <c r="R2830" s="5">
        <f>VLOOKUP(CONCATENATE($F2830," ",$G2830),AllocFactorMatrix,(R$4+1),FALSE)*$E2831</f>
        <v>-0.33135014500627319</v>
      </c>
      <c r="S2830" s="5">
        <f t="shared" si="1431"/>
        <v>-5.989890273096834</v>
      </c>
      <c r="T2830" s="5">
        <f>VLOOKUP(CONCATENATE($F2830," ",$G2830),AllocFactorMatrix,(T$4+1),FALSE)*$E2831</f>
        <v>-2.0009718646277406E-2</v>
      </c>
      <c r="U2830" s="5">
        <f>VLOOKUP(CONCATENATE($F2830," ",$G2830),AllocFactorMatrix,(U$4+1),FALSE)*$E2831</f>
        <v>-0.51311040346592263</v>
      </c>
      <c r="V2830" s="5">
        <f>VLOOKUP(CONCATENATE($F2830," ",$G2830),AllocFactorMatrix,(V$4+1),FALSE)*$E2831</f>
        <v>-2.7725111441441626</v>
      </c>
      <c r="W2830" s="5">
        <f>VLOOKUP(CONCATENATE($F2830," ",$G2830),AllocFactorMatrix,(W$4+1),FALSE)*$E2831</f>
        <v>-0.49702623613938612</v>
      </c>
      <c r="X2830" s="5">
        <f t="shared" si="1432"/>
        <v>-3.802657502395749</v>
      </c>
      <c r="Y2830" s="5">
        <f>VLOOKUP(CONCATENATE($F2830," ",$G2830),AllocFactorMatrix,(Y$4+1),FALSE)*$E2831</f>
        <v>-0.80538455441781942</v>
      </c>
      <c r="Z2830" s="5">
        <f>VLOOKUP(CONCATENATE($F2830," ",$G2830),AllocFactorMatrix,(Z$4+1),FALSE)*$E2831</f>
        <v>-1.4660122619601847E-2</v>
      </c>
      <c r="AA2830" s="5">
        <f t="shared" si="1412"/>
        <v>-0.82004467703742123</v>
      </c>
      <c r="AB2830" s="5">
        <f>VLOOKUP(CONCATENATE($F2830," ",$G2830),AllocFactorMatrix,(AB$4+1),FALSE)*$E2831</f>
        <v>-1.4862208462133486E-2</v>
      </c>
      <c r="AC2830" s="5">
        <f>VLOOKUP(CONCATENATE($F2830," ",$G2830),AllocFactorMatrix,(AC$4+1),FALSE)*$E2831</f>
        <v>-87.293726469715239</v>
      </c>
      <c r="AD2830" s="5">
        <f>VLOOKUP(CONCATENATE($F2830," ",$G2830),AllocFactorMatrix,(AD$4+1),FALSE)*$E2831</f>
        <v>-10.511540232489757</v>
      </c>
    </row>
    <row r="2831" spans="4:30" collapsed="1">
      <c r="D2831" s="7" t="s">
        <v>344</v>
      </c>
      <c r="E2831" s="40">
        <v>-3611</v>
      </c>
      <c r="F2831" s="10" t="s">
        <v>207</v>
      </c>
      <c r="G2831" s="55" t="str">
        <f>$G$15</f>
        <v>TOTAL</v>
      </c>
      <c r="H2831" s="4">
        <f t="shared" si="1410"/>
        <v>-3611</v>
      </c>
      <c r="I2831" s="5">
        <f>VLOOKUP(CONCATENATE($F2831," ",$G2831),AllocFactorMatrix,(I$4+1),FALSE)*$E2831</f>
        <v>-2134.6678354993692</v>
      </c>
      <c r="J2831" s="5">
        <f>VLOOKUP(CONCATENATE($F2831," ",$G2831),AllocFactorMatrix,(J$4+1),FALSE)*$E2831</f>
        <v>-131.91371618474031</v>
      </c>
      <c r="K2831" s="5">
        <f>VLOOKUP(CONCATENATE($F2831," ",$G2831),AllocFactorMatrix,(K$4+1),FALSE)*$E2831</f>
        <v>-347.25580292434313</v>
      </c>
      <c r="L2831" s="5">
        <f>VLOOKUP(CONCATENATE($F2831," ",$G2831),AllocFactorMatrix,(L$4+1),FALSE)*$E2831</f>
        <v>-11.727387180329854</v>
      </c>
      <c r="M2831" s="5">
        <f>VLOOKUP(CONCATENATE($F2831," ",$G2831),AllocFactorMatrix,(M$4+1),FALSE)*$E2831</f>
        <v>-0.95736618440273535</v>
      </c>
      <c r="N2831" s="5">
        <f t="shared" si="1411"/>
        <v>-359.94055628907574</v>
      </c>
      <c r="O2831" s="5">
        <f>VLOOKUP(CONCATENATE($F2831," ",$G2831),AllocFactorMatrix,(O$4+1),FALSE)*$E2831</f>
        <v>-249.4611971018069</v>
      </c>
      <c r="P2831" s="5">
        <f>VLOOKUP(CONCATENATE($F2831," ",$G2831),AllocFactorMatrix,(P$4+1),FALSE)*$E2831</f>
        <v>-38.816163826653181</v>
      </c>
      <c r="Q2831" s="5">
        <f>VLOOKUP(CONCATENATE($F2831," ",$G2831),AllocFactorMatrix,(Q$4+1),FALSE)*$E2831</f>
        <v>-10.877403457150976</v>
      </c>
      <c r="R2831" s="5">
        <f>VLOOKUP(CONCATENATE($F2831," ",$G2831),AllocFactorMatrix,(R$4+1),FALSE)*$E2831</f>
        <v>-0.64687912309924789</v>
      </c>
      <c r="S2831" s="5">
        <f t="shared" si="1431"/>
        <v>-299.80164350871036</v>
      </c>
      <c r="T2831" s="5">
        <f>VLOOKUP(CONCATENATE($F2831," ",$G2831),AllocFactorMatrix,(T$4+1),FALSE)*$E2831</f>
        <v>-8.3628201564094837</v>
      </c>
      <c r="U2831" s="5">
        <f>VLOOKUP(CONCATENATE($F2831," ",$G2831),AllocFactorMatrix,(U$4+1),FALSE)*$E2831</f>
        <v>-117.24551703092962</v>
      </c>
      <c r="V2831" s="5">
        <f>VLOOKUP(CONCATENATE($F2831," ",$G2831),AllocFactorMatrix,(V$4+1),FALSE)*$E2831</f>
        <v>-326.05709256828032</v>
      </c>
      <c r="W2831" s="5">
        <f>VLOOKUP(CONCATENATE($F2831," ",$G2831),AllocFactorMatrix,(W$4+1),FALSE)*$E2831</f>
        <v>-46.209358487274955</v>
      </c>
      <c r="X2831" s="5">
        <f t="shared" si="1432"/>
        <v>-497.8747882428944</v>
      </c>
      <c r="Y2831" s="5">
        <f>VLOOKUP(CONCATENATE($F2831," ",$G2831),AllocFactorMatrix,(Y$4+1),FALSE)*$E2831</f>
        <v>-78.466157849013015</v>
      </c>
      <c r="Z2831" s="5">
        <f>VLOOKUP(CONCATENATE($F2831," ",$G2831),AllocFactorMatrix,(Z$4+1),FALSE)*$E2831</f>
        <v>-1.0509909498618388</v>
      </c>
      <c r="AA2831" s="5">
        <f t="shared" si="1412"/>
        <v>-79.517148798874857</v>
      </c>
      <c r="AB2831" s="5">
        <f>VLOOKUP(CONCATENATE($F2831," ",$G2831),AllocFactorMatrix,(AB$4+1),FALSE)*$E2831</f>
        <v>-0.99962730801472144</v>
      </c>
      <c r="AC2831" s="5">
        <f>VLOOKUP(CONCATENATE($F2831," ",$G2831),AllocFactorMatrix,(AC$4+1),FALSE)*$E2831</f>
        <v>-94.511161568670644</v>
      </c>
      <c r="AD2831" s="5">
        <f>VLOOKUP(CONCATENATE($F2831," ",$G2831),AllocFactorMatrix,(AD$4+1),FALSE)*$E2831</f>
        <v>-11.773522599649517</v>
      </c>
    </row>
    <row r="2832" spans="4:30" hidden="1" outlineLevel="1">
      <c r="D2832" s="7"/>
      <c r="E2832" s="51"/>
      <c r="F2832" s="52" t="str">
        <f>F2839</f>
        <v>REV</v>
      </c>
      <c r="G2832" s="55" t="str">
        <f>$G$8</f>
        <v>PRODUCTION</v>
      </c>
      <c r="H2832" s="4">
        <f t="shared" ref="H2832:H2839" ca="1" si="1433">SUBTOTAL(9,I2832:AD2832)</f>
        <v>151.10312931229953</v>
      </c>
      <c r="I2832" s="5">
        <f ca="1">VLOOKUP(CONCATENATE($F2832," ",$G2832),AllocFactorMatrix,(I$4+1),FALSE)*$E2839</f>
        <v>70.160334702763976</v>
      </c>
      <c r="J2832" s="5">
        <f ca="1">VLOOKUP(CONCATENATE($F2832," ",$G2832),AllocFactorMatrix,(J$4+1),FALSE)*$E2839</f>
        <v>4.8284830843234596</v>
      </c>
      <c r="K2832" s="5">
        <f ca="1">VLOOKUP(CONCATENATE($F2832," ",$G2832),AllocFactorMatrix,(K$4+1),FALSE)*$E2839</f>
        <v>15.416624410001207</v>
      </c>
      <c r="L2832" s="5">
        <f ca="1">VLOOKUP(CONCATENATE($F2832," ",$G2832),AllocFactorMatrix,(L$4+1),FALSE)*$E2839</f>
        <v>0.39242705580324255</v>
      </c>
      <c r="M2832" s="5">
        <f ca="1">VLOOKUP(CONCATENATE($F2832," ",$G2832),AllocFactorMatrix,(M$4+1),FALSE)*$E2839</f>
        <v>4.5596475610463663E-2</v>
      </c>
      <c r="N2832" s="5">
        <f t="shared" ref="N2832:N2839" ca="1" si="1434">SUBTOTAL(9,K2832:M2832)</f>
        <v>15.854647941414914</v>
      </c>
      <c r="O2832" s="5">
        <f ca="1">VLOOKUP(CONCATENATE($F2832," ",$G2832),AllocFactorMatrix,(O$4+1),FALSE)*$E2839</f>
        <v>11.787564908001764</v>
      </c>
      <c r="P2832" s="5">
        <f ca="1">VLOOKUP(CONCATENATE($F2832," ",$G2832),AllocFactorMatrix,(P$4+1),FALSE)*$E2839</f>
        <v>2.2613773123443432</v>
      </c>
      <c r="Q2832" s="5">
        <f ca="1">VLOOKUP(CONCATENATE($F2832," ",$G2832),AllocFactorMatrix,(Q$4+1),FALSE)*$E2839</f>
        <v>0.90847904208578989</v>
      </c>
      <c r="R2832" s="5">
        <f ca="1">VLOOKUP(CONCATENATE($F2832," ",$G2832),AllocFactorMatrix,(R$4+1),FALSE)*$E2839</f>
        <v>2.6583693265425621E-2</v>
      </c>
      <c r="S2832" s="5">
        <f ca="1">SUBTOTAL(9,O2832:R2832)</f>
        <v>14.984004955697324</v>
      </c>
      <c r="T2832" s="5">
        <f ca="1">VLOOKUP(CONCATENATE($F2832," ",$G2832),AllocFactorMatrix,(T$4+1),FALSE)*$E2839</f>
        <v>0.32309737135279204</v>
      </c>
      <c r="U2832" s="5">
        <f ca="1">VLOOKUP(CONCATENATE($F2832," ",$G2832),AllocFactorMatrix,(U$4+1),FALSE)*$E2839</f>
        <v>5.6500202859951845</v>
      </c>
      <c r="V2832" s="5">
        <f ca="1">VLOOKUP(CONCATENATE($F2832," ",$G2832),AllocFactorMatrix,(V$4+1),FALSE)*$E2839</f>
        <v>31.411835032870062</v>
      </c>
      <c r="W2832" s="5">
        <f ca="1">VLOOKUP(CONCATENATE($F2832," ",$G2832),AllocFactorMatrix,(W$4+1),FALSE)*$E2839</f>
        <v>4.5171620882299308</v>
      </c>
      <c r="X2832" s="5">
        <f ca="1">SUBTOTAL(9,T2832:W2832)</f>
        <v>41.902114778447967</v>
      </c>
      <c r="Y2832" s="5">
        <f ca="1">VLOOKUP(CONCATENATE($F2832," ",$G2832),AllocFactorMatrix,(Y$4+1),FALSE)*$E2839</f>
        <v>3.2684663154693334</v>
      </c>
      <c r="Z2832" s="5">
        <f ca="1">VLOOKUP(CONCATENATE($F2832," ",$G2832),AllocFactorMatrix,(Z$4+1),FALSE)*$E2839</f>
        <v>5.6755516445439295E-2</v>
      </c>
      <c r="AA2832" s="5">
        <f t="shared" ref="AA2832:AA2839" ca="1" si="1435">SUBTOTAL(9,Y2832:Z2832)</f>
        <v>3.3252218319147726</v>
      </c>
      <c r="AB2832" s="5">
        <f ca="1">VLOOKUP(CONCATENATE($F2832," ",$G2832),AllocFactorMatrix,(AB$4+1),FALSE)*$E2839</f>
        <v>4.8322017737114087E-2</v>
      </c>
      <c r="AC2832" s="5">
        <f ca="1">VLOOKUP(CONCATENATE($F2832," ",$G2832),AllocFactorMatrix,(AC$4+1),FALSE)*$E2839</f>
        <v>0</v>
      </c>
      <c r="AD2832" s="5">
        <f ca="1">VLOOKUP(CONCATENATE($F2832," ",$G2832),AllocFactorMatrix,(AD$4+1),FALSE)*$E2839</f>
        <v>0</v>
      </c>
    </row>
    <row r="2833" spans="4:30" hidden="1" outlineLevel="1">
      <c r="D2833" s="7"/>
      <c r="E2833" s="51"/>
      <c r="F2833" s="52" t="str">
        <f>F2839</f>
        <v>REV</v>
      </c>
      <c r="G2833" s="55" t="str">
        <f>$G$9</f>
        <v>BULKTRAN</v>
      </c>
      <c r="H2833" s="4">
        <f t="shared" ca="1" si="1433"/>
        <v>27.263979905796379</v>
      </c>
      <c r="I2833" s="5">
        <f ca="1">VLOOKUP(CONCATENATE($F2833," ",$G2833),AllocFactorMatrix,(I$4+1),FALSE)*$E2839</f>
        <v>7.4710244489045161</v>
      </c>
      <c r="J2833" s="5">
        <f ca="1">VLOOKUP(CONCATENATE($F2833," ",$G2833),AllocFactorMatrix,(J$4+1),FALSE)*$E2839</f>
        <v>1.0764160187381648</v>
      </c>
      <c r="K2833" s="5">
        <f ca="1">VLOOKUP(CONCATENATE($F2833," ",$G2833),AllocFactorMatrix,(K$4+1),FALSE)*$E2839</f>
        <v>3.5924849207573097</v>
      </c>
      <c r="L2833" s="5">
        <f ca="1">VLOOKUP(CONCATENATE($F2833," ",$G2833),AllocFactorMatrix,(L$4+1),FALSE)*$E2839</f>
        <v>0.11805895483176906</v>
      </c>
      <c r="M2833" s="5">
        <f ca="1">VLOOKUP(CONCATENATE($F2833," ",$G2833),AllocFactorMatrix,(M$4+1),FALSE)*$E2839</f>
        <v>2.4350374791147936E-2</v>
      </c>
      <c r="N2833" s="5">
        <f t="shared" ca="1" si="1434"/>
        <v>3.7348942503802269</v>
      </c>
      <c r="O2833" s="5">
        <f ca="1">VLOOKUP(CONCATENATE($F2833," ",$G2833),AllocFactorMatrix,(O$4+1),FALSE)*$E2839</f>
        <v>2.7282959788948919</v>
      </c>
      <c r="P2833" s="5">
        <f ca="1">VLOOKUP(CONCATENATE($F2833," ",$G2833),AllocFactorMatrix,(P$4+1),FALSE)*$E2839</f>
        <v>0.55702930932026273</v>
      </c>
      <c r="Q2833" s="5">
        <f ca="1">VLOOKUP(CONCATENATE($F2833," ",$G2833),AllocFactorMatrix,(Q$4+1),FALSE)*$E2839</f>
        <v>0.26409565994711476</v>
      </c>
      <c r="R2833" s="5">
        <f ca="1">VLOOKUP(CONCATENATE($F2833," ",$G2833),AllocFactorMatrix,(R$4+1),FALSE)*$E2839</f>
        <v>1.6221714626387385E-2</v>
      </c>
      <c r="S2833" s="5">
        <f t="shared" ref="S2833:S2839" ca="1" si="1436">SUBTOTAL(9,O2833:R2833)</f>
        <v>3.5656426627886568</v>
      </c>
      <c r="T2833" s="5">
        <f ca="1">VLOOKUP(CONCATENATE($F2833," ",$G2833),AllocFactorMatrix,(T$4+1),FALSE)*$E2839</f>
        <v>6.610621724747677E-2</v>
      </c>
      <c r="U2833" s="5">
        <f ca="1">VLOOKUP(CONCATENATE($F2833," ",$G2833),AllocFactorMatrix,(U$4+1),FALSE)*$E2839</f>
        <v>1.377465361125747</v>
      </c>
      <c r="V2833" s="5">
        <f ca="1">VLOOKUP(CONCATENATE($F2833," ",$G2833),AllocFactorMatrix,(V$4+1),FALSE)*$E2839</f>
        <v>7.6826478210572162</v>
      </c>
      <c r="W2833" s="5">
        <f ca="1">VLOOKUP(CONCATENATE($F2833," ",$G2833),AllocFactorMatrix,(W$4+1),FALSE)*$E2839</f>
        <v>1.5315736638653086</v>
      </c>
      <c r="X2833" s="5">
        <f t="shared" ref="X2833:X2839" ca="1" si="1437">SUBTOTAL(9,T2833:W2833)</f>
        <v>10.657793063295749</v>
      </c>
      <c r="Y2833" s="5">
        <f ca="1">VLOOKUP(CONCATENATE($F2833," ",$G2833),AllocFactorMatrix,(Y$4+1),FALSE)*$E2839</f>
        <v>0.7349385472496297</v>
      </c>
      <c r="Z2833" s="5">
        <f ca="1">VLOOKUP(CONCATENATE($F2833," ",$G2833),AllocFactorMatrix,(Z$4+1),FALSE)*$E2839</f>
        <v>8.591321350325273E-3</v>
      </c>
      <c r="AA2833" s="5">
        <f t="shared" ca="1" si="1435"/>
        <v>0.74352986859995496</v>
      </c>
      <c r="AB2833" s="5">
        <f ca="1">VLOOKUP(CONCATENATE($F2833," ",$G2833),AllocFactorMatrix,(AB$4+1),FALSE)*$E2839</f>
        <v>1.4679593089109986E-2</v>
      </c>
      <c r="AC2833" s="5">
        <f ca="1">VLOOKUP(CONCATENATE($F2833," ",$G2833),AllocFactorMatrix,(AC$4+1),FALSE)*$E2839</f>
        <v>0</v>
      </c>
      <c r="AD2833" s="5">
        <f ca="1">VLOOKUP(CONCATENATE($F2833," ",$G2833),AllocFactorMatrix,(AD$4+1),FALSE)*$E2839</f>
        <v>0</v>
      </c>
    </row>
    <row r="2834" spans="4:30" hidden="1" outlineLevel="1">
      <c r="D2834" s="7"/>
      <c r="E2834" s="51"/>
      <c r="F2834" s="52" t="str">
        <f>F2839</f>
        <v>REV</v>
      </c>
      <c r="G2834" s="55" t="str">
        <f>$G$10</f>
        <v>SUBTRAN</v>
      </c>
      <c r="H2834" s="4">
        <f t="shared" ca="1" si="1433"/>
        <v>6.060956512318092</v>
      </c>
      <c r="I2834" s="5">
        <f ca="1">VLOOKUP(CONCATENATE($F2834," ",$G2834),AllocFactorMatrix,(I$4+1),FALSE)*$E2839</f>
        <v>1.7155390829890549</v>
      </c>
      <c r="J2834" s="5">
        <f ca="1">VLOOKUP(CONCATENATE($F2834," ",$G2834),AllocFactorMatrix,(J$4+1),FALSE)*$E2839</f>
        <v>0.2257733226549069</v>
      </c>
      <c r="K2834" s="5">
        <f ca="1">VLOOKUP(CONCATENATE($F2834," ",$G2834),AllocFactorMatrix,(K$4+1),FALSE)*$E2839</f>
        <v>0.75124032138954078</v>
      </c>
      <c r="L2834" s="5">
        <f ca="1">VLOOKUP(CONCATENATE($F2834," ",$G2834),AllocFactorMatrix,(L$4+1),FALSE)*$E2839</f>
        <v>2.4126612853086857E-2</v>
      </c>
      <c r="M2834" s="5">
        <f ca="1">VLOOKUP(CONCATENATE($F2834," ",$G2834),AllocFactorMatrix,(M$4+1),FALSE)*$E2839</f>
        <v>7.5998552571544427E-3</v>
      </c>
      <c r="N2834" s="5">
        <f t="shared" ca="1" si="1434"/>
        <v>0.78296678949978205</v>
      </c>
      <c r="O2834" s="5">
        <f ca="1">VLOOKUP(CONCATENATE($F2834," ",$G2834),AllocFactorMatrix,(O$4+1),FALSE)*$E2839</f>
        <v>0.56722441801581658</v>
      </c>
      <c r="P2834" s="5">
        <f ca="1">VLOOKUP(CONCATENATE($F2834," ",$G2834),AllocFactorMatrix,(P$4+1),FALSE)*$E2839</f>
        <v>0.11506324056908744</v>
      </c>
      <c r="Q2834" s="5">
        <f ca="1">VLOOKUP(CONCATENATE($F2834," ",$G2834),AllocFactorMatrix,(Q$4+1),FALSE)*$E2839</f>
        <v>7.1592228272965783E-2</v>
      </c>
      <c r="R2834" s="5">
        <f ca="1">VLOOKUP(CONCATENATE($F2834," ",$G2834),AllocFactorMatrix,(R$4+1),FALSE)*$E2839</f>
        <v>0</v>
      </c>
      <c r="S2834" s="5">
        <f t="shared" ca="1" si="1436"/>
        <v>0.75387988685786977</v>
      </c>
      <c r="T2834" s="5">
        <f ca="1">VLOOKUP(CONCATENATE($F2834," ",$G2834),AllocFactorMatrix,(T$4+1),FALSE)*$E2839</f>
        <v>1.3974108838799482E-2</v>
      </c>
      <c r="U2834" s="5">
        <f ca="1">VLOOKUP(CONCATENATE($F2834," ",$G2834),AllocFactorMatrix,(U$4+1),FALSE)*$E2839</f>
        <v>0.28777627182667365</v>
      </c>
      <c r="V2834" s="5">
        <f ca="1">VLOOKUP(CONCATENATE($F2834," ",$G2834),AllocFactorMatrix,(V$4+1),FALSE)*$E2839</f>
        <v>2.1115552765842005</v>
      </c>
      <c r="W2834" s="5">
        <f ca="1">VLOOKUP(CONCATENATE($F2834," ",$G2834),AllocFactorMatrix,(W$4+1),FALSE)*$E2839</f>
        <v>0</v>
      </c>
      <c r="X2834" s="5">
        <f t="shared" ca="1" si="1437"/>
        <v>2.4133056572496736</v>
      </c>
      <c r="Y2834" s="5">
        <f ca="1">VLOOKUP(CONCATENATE($F2834," ",$G2834),AllocFactorMatrix,(Y$4+1),FALSE)*$E2839</f>
        <v>0.15058359842235963</v>
      </c>
      <c r="Z2834" s="5">
        <f ca="1">VLOOKUP(CONCATENATE($F2834," ",$G2834),AllocFactorMatrix,(Z$4+1),FALSE)*$E2839</f>
        <v>1.7849268774882269E-3</v>
      </c>
      <c r="AA2834" s="5">
        <f t="shared" ca="1" si="1435"/>
        <v>0.15236852529984785</v>
      </c>
      <c r="AB2834" s="5">
        <f ca="1">VLOOKUP(CONCATENATE($F2834," ",$G2834),AllocFactorMatrix,(AB$4+1),FALSE)*$E2839</f>
        <v>3.0482429964034802E-3</v>
      </c>
      <c r="AC2834" s="5">
        <f ca="1">VLOOKUP(CONCATENATE($F2834," ",$G2834),AllocFactorMatrix,(AC$4+1),FALSE)*$E2839</f>
        <v>1.1525140735931687E-2</v>
      </c>
      <c r="AD2834" s="5">
        <f ca="1">VLOOKUP(CONCATENATE($F2834," ",$G2834),AllocFactorMatrix,(AD$4+1),FALSE)*$E2839</f>
        <v>2.5498640346219561E-3</v>
      </c>
    </row>
    <row r="2835" spans="4:30" hidden="1" outlineLevel="1">
      <c r="D2835" s="7"/>
      <c r="E2835" s="51"/>
      <c r="F2835" s="52" t="str">
        <f>F2839</f>
        <v>REV</v>
      </c>
      <c r="G2835" s="55" t="str">
        <f>$G$11</f>
        <v>DISTPRI</v>
      </c>
      <c r="H2835" s="4">
        <f t="shared" ca="1" si="1433"/>
        <v>53.039307304576631</v>
      </c>
      <c r="I2835" s="5">
        <f ca="1">VLOOKUP(CONCATENATE($F2835," ",$G2835),AllocFactorMatrix,(I$4+1),FALSE)*$E2839</f>
        <v>29.674633736721042</v>
      </c>
      <c r="J2835" s="5">
        <f ca="1">VLOOKUP(CONCATENATE($F2835," ",$G2835),AllocFactorMatrix,(J$4+1),FALSE)*$E2839</f>
        <v>2.372405428687367</v>
      </c>
      <c r="K2835" s="5">
        <f ca="1">VLOOKUP(CONCATENATE($F2835," ",$G2835),AllocFactorMatrix,(K$4+1),FALSE)*$E2839</f>
        <v>8.1257916098503777</v>
      </c>
      <c r="L2835" s="5">
        <f ca="1">VLOOKUP(CONCATENATE($F2835," ",$G2835),AllocFactorMatrix,(L$4+1),FALSE)*$E2839</f>
        <v>0.25147189932134362</v>
      </c>
      <c r="M2835" s="5">
        <f ca="1">VLOOKUP(CONCATENATE($F2835," ",$G2835),AllocFactorMatrix,(M$4+1),FALSE)*$E2839</f>
        <v>0</v>
      </c>
      <c r="N2835" s="5">
        <f t="shared" ca="1" si="1434"/>
        <v>8.3772635091717209</v>
      </c>
      <c r="O2835" s="5">
        <f ca="1">VLOOKUP(CONCATENATE($F2835," ",$G2835),AllocFactorMatrix,(O$4+1),FALSE)*$E2839</f>
        <v>6.1128431959897558</v>
      </c>
      <c r="P2835" s="5">
        <f ca="1">VLOOKUP(CONCATENATE($F2835," ",$G2835),AllocFactorMatrix,(P$4+1),FALSE)*$E2839</f>
        <v>1.21293103720883</v>
      </c>
      <c r="Q2835" s="5">
        <f ca="1">VLOOKUP(CONCATENATE($F2835," ",$G2835),AllocFactorMatrix,(Q$4+1),FALSE)*$E2839</f>
        <v>0</v>
      </c>
      <c r="R2835" s="5">
        <f ca="1">VLOOKUP(CONCATENATE($F2835," ",$G2835),AllocFactorMatrix,(R$4+1),FALSE)*$E2839</f>
        <v>0</v>
      </c>
      <c r="S2835" s="5">
        <f t="shared" ca="1" si="1436"/>
        <v>7.3257742331985858</v>
      </c>
      <c r="T2835" s="5">
        <f ca="1">VLOOKUP(CONCATENATE($F2835," ",$G2835),AllocFactorMatrix,(T$4+1),FALSE)*$E2839</f>
        <v>0.1761352557899736</v>
      </c>
      <c r="U2835" s="5">
        <f ca="1">VLOOKUP(CONCATENATE($F2835," ",$G2835),AllocFactorMatrix,(U$4+1),FALSE)*$E2839</f>
        <v>3.2261994648091554</v>
      </c>
      <c r="V2835" s="5">
        <f ca="1">VLOOKUP(CONCATENATE($F2835," ",$G2835),AllocFactorMatrix,(V$4+1),FALSE)*$E2839</f>
        <v>0</v>
      </c>
      <c r="W2835" s="5">
        <f ca="1">VLOOKUP(CONCATENATE($F2835," ",$G2835),AllocFactorMatrix,(W$4+1),FALSE)*$E2839</f>
        <v>0</v>
      </c>
      <c r="X2835" s="5">
        <f t="shared" ca="1" si="1437"/>
        <v>3.402334720599129</v>
      </c>
      <c r="Y2835" s="5">
        <f ca="1">VLOOKUP(CONCATENATE($F2835," ",$G2835),AllocFactorMatrix,(Y$4+1),FALSE)*$E2839</f>
        <v>1.6957951956764254</v>
      </c>
      <c r="Z2835" s="5">
        <f ca="1">VLOOKUP(CONCATENATE($F2835," ",$G2835),AllocFactorMatrix,(Z$4+1),FALSE)*$E2839</f>
        <v>2.3320776172135144E-2</v>
      </c>
      <c r="AA2835" s="5">
        <f t="shared" ca="1" si="1435"/>
        <v>1.7191159718485607</v>
      </c>
      <c r="AB2835" s="5">
        <f ca="1">VLOOKUP(CONCATENATE($F2835," ",$G2835),AllocFactorMatrix,(AB$4+1),FALSE)*$E2839</f>
        <v>3.0176847009376166E-2</v>
      </c>
      <c r="AC2835" s="5">
        <f ca="1">VLOOKUP(CONCATENATE($F2835," ",$G2835),AllocFactorMatrix,(AC$4+1),FALSE)*$E2839</f>
        <v>0.11325143344371064</v>
      </c>
      <c r="AD2835" s="5">
        <f ca="1">VLOOKUP(CONCATENATE($F2835," ",$G2835),AllocFactorMatrix,(AD$4+1),FALSE)*$E2839</f>
        <v>2.435142389714047E-2</v>
      </c>
    </row>
    <row r="2836" spans="4:30" hidden="1" outlineLevel="1">
      <c r="D2836" s="7"/>
      <c r="E2836" s="51"/>
      <c r="F2836" s="52" t="str">
        <f>F2839</f>
        <v>REV</v>
      </c>
      <c r="G2836" s="55" t="str">
        <f>$G$12</f>
        <v>DISTSEC</v>
      </c>
      <c r="H2836" s="4">
        <f t="shared" ca="1" si="1433"/>
        <v>23.336122069154047</v>
      </c>
      <c r="I2836" s="5">
        <f ca="1">VLOOKUP(CONCATENATE($F2836," ",$G2836),AllocFactorMatrix,(I$4+1),FALSE)*$E2839</f>
        <v>14.784143687538565</v>
      </c>
      <c r="J2836" s="5">
        <f ca="1">VLOOKUP(CONCATENATE($F2836," ",$G2836),AllocFactorMatrix,(J$4+1),FALSE)*$E2839</f>
        <v>1.2821550447051655</v>
      </c>
      <c r="K2836" s="5">
        <f ca="1">VLOOKUP(CONCATENATE($F2836," ",$G2836),AllocFactorMatrix,(K$4+1),FALSE)*$E2839</f>
        <v>3.6324872844653999</v>
      </c>
      <c r="L2836" s="5">
        <f ca="1">VLOOKUP(CONCATENATE($F2836," ",$G2836),AllocFactorMatrix,(L$4+1),FALSE)*$E2839</f>
        <v>0</v>
      </c>
      <c r="M2836" s="5">
        <f ca="1">VLOOKUP(CONCATENATE($F2836," ",$G2836),AllocFactorMatrix,(M$4+1),FALSE)*$E2839</f>
        <v>0</v>
      </c>
      <c r="N2836" s="5">
        <f t="shared" ca="1" si="1434"/>
        <v>3.6324872844653999</v>
      </c>
      <c r="O2836" s="5">
        <f ca="1">VLOOKUP(CONCATENATE($F2836," ",$G2836),AllocFactorMatrix,(O$4+1),FALSE)*$E2839</f>
        <v>2.3205191697499354</v>
      </c>
      <c r="P2836" s="5">
        <f ca="1">VLOOKUP(CONCATENATE($F2836," ",$G2836),AllocFactorMatrix,(P$4+1),FALSE)*$E2839</f>
        <v>0</v>
      </c>
      <c r="Q2836" s="5">
        <f ca="1">VLOOKUP(CONCATENATE($F2836," ",$G2836),AllocFactorMatrix,(Q$4+1),FALSE)*$E2839</f>
        <v>0</v>
      </c>
      <c r="R2836" s="5">
        <f ca="1">VLOOKUP(CONCATENATE($F2836," ",$G2836),AllocFactorMatrix,(R$4+1),FALSE)*$E2839</f>
        <v>0</v>
      </c>
      <c r="S2836" s="5">
        <f t="shared" ca="1" si="1436"/>
        <v>2.3205191697499354</v>
      </c>
      <c r="T2836" s="5">
        <f ca="1">VLOOKUP(CONCATENATE($F2836," ",$G2836),AllocFactorMatrix,(T$4+1),FALSE)*$E2839</f>
        <v>4.9779342153063705E-2</v>
      </c>
      <c r="U2836" s="5">
        <f ca="1">VLOOKUP(CONCATENATE($F2836," ",$G2836),AllocFactorMatrix,(U$4+1),FALSE)*$E2839</f>
        <v>0</v>
      </c>
      <c r="V2836" s="5">
        <f ca="1">VLOOKUP(CONCATENATE($F2836," ",$G2836),AllocFactorMatrix,(V$4+1),FALSE)*$E2839</f>
        <v>0</v>
      </c>
      <c r="W2836" s="5">
        <f ca="1">VLOOKUP(CONCATENATE($F2836," ",$G2836),AllocFactorMatrix,(W$4+1),FALSE)*$E2839</f>
        <v>0</v>
      </c>
      <c r="X2836" s="5">
        <f t="shared" ca="1" si="1437"/>
        <v>4.9779342153063705E-2</v>
      </c>
      <c r="Y2836" s="5">
        <f ca="1">VLOOKUP(CONCATENATE($F2836," ",$G2836),AllocFactorMatrix,(Y$4+1),FALSE)*$E2839</f>
        <v>0.78277134234832735</v>
      </c>
      <c r="Z2836" s="5">
        <f ca="1">VLOOKUP(CONCATENATE($F2836," ",$G2836),AllocFactorMatrix,(Z$4+1),FALSE)*$E2839</f>
        <v>0</v>
      </c>
      <c r="AA2836" s="5">
        <f t="shared" ca="1" si="1435"/>
        <v>0.78277134234832735</v>
      </c>
      <c r="AB2836" s="5">
        <f ca="1">VLOOKUP(CONCATENATE($F2836," ",$G2836),AllocFactorMatrix,(AB$4+1),FALSE)*$E2839</f>
        <v>1.091990172803655E-2</v>
      </c>
      <c r="AC2836" s="5">
        <f ca="1">VLOOKUP(CONCATENATE($F2836," ",$G2836),AllocFactorMatrix,(AC$4+1),FALSE)*$E2839</f>
        <v>0.40697068648972495</v>
      </c>
      <c r="AD2836" s="5">
        <f ca="1">VLOOKUP(CONCATENATE($F2836," ",$G2836),AllocFactorMatrix,(AD$4+1),FALSE)*$E2839</f>
        <v>6.6375609975831626E-2</v>
      </c>
    </row>
    <row r="2837" spans="4:30" hidden="1" outlineLevel="1">
      <c r="D2837" s="7"/>
      <c r="E2837" s="51"/>
      <c r="F2837" s="52" t="str">
        <f>F2839</f>
        <v>REV</v>
      </c>
      <c r="G2837" s="55" t="str">
        <f>$G$13</f>
        <v>ENERGY</v>
      </c>
      <c r="H2837" s="4">
        <f t="shared" ca="1" si="1433"/>
        <v>196.17659740030714</v>
      </c>
      <c r="I2837" s="5">
        <f ca="1">VLOOKUP(CONCATENATE($F2837," ",$G2837),AllocFactorMatrix,(I$4+1),FALSE)*$E2839</f>
        <v>74.573732134273754</v>
      </c>
      <c r="J2837" s="5">
        <f ca="1">VLOOKUP(CONCATENATE($F2837," ",$G2837),AllocFactorMatrix,(J$4+1),FALSE)*$E2839</f>
        <v>4.7763518860742362</v>
      </c>
      <c r="K2837" s="5">
        <f ca="1">VLOOKUP(CONCATENATE($F2837," ",$G2837),AllocFactorMatrix,(K$4+1),FALSE)*$E2839</f>
        <v>16.00127492758044</v>
      </c>
      <c r="L2837" s="5">
        <f ca="1">VLOOKUP(CONCATENATE($F2837," ",$G2837),AllocFactorMatrix,(L$4+1),FALSE)*$E2839</f>
        <v>0.46673502190334148</v>
      </c>
      <c r="M2837" s="5">
        <f ca="1">VLOOKUP(CONCATENATE($F2837," ",$G2837),AllocFactorMatrix,(M$4+1),FALSE)*$E2839</f>
        <v>2.6154538723219812E-2</v>
      </c>
      <c r="N2837" s="5">
        <f t="shared" ca="1" si="1434"/>
        <v>16.494164488207002</v>
      </c>
      <c r="O2837" s="5">
        <f ca="1">VLOOKUP(CONCATENATE($F2837," ",$G2837),AllocFactorMatrix,(O$4+1),FALSE)*$E2839</f>
        <v>14.764609474802052</v>
      </c>
      <c r="P2837" s="5">
        <f ca="1">VLOOKUP(CONCATENATE($F2837," ",$G2837),AllocFactorMatrix,(P$4+1),FALSE)*$E2839</f>
        <v>2.7914717408753673</v>
      </c>
      <c r="Q2837" s="5">
        <f ca="1">VLOOKUP(CONCATENATE($F2837," ",$G2837),AllocFactorMatrix,(Q$4+1),FALSE)*$E2839</f>
        <v>1.2375898910440346</v>
      </c>
      <c r="R2837" s="5">
        <f ca="1">VLOOKUP(CONCATENATE($F2837," ",$G2837),AllocFactorMatrix,(R$4+1),FALSE)*$E2839</f>
        <v>5.788010610590652E-2</v>
      </c>
      <c r="S2837" s="5">
        <f t="shared" ca="1" si="1436"/>
        <v>18.85155121282736</v>
      </c>
      <c r="T2837" s="5">
        <f ca="1">VLOOKUP(CONCATENATE($F2837," ",$G2837),AllocFactorMatrix,(T$4+1),FALSE)*$E2839</f>
        <v>0.55544048687546599</v>
      </c>
      <c r="U2837" s="5">
        <f ca="1">VLOOKUP(CONCATENATE($F2837," ",$G2837),AllocFactorMatrix,(U$4+1),FALSE)*$E2839</f>
        <v>9.5989611148974792</v>
      </c>
      <c r="V2837" s="5">
        <f ca="1">VLOOKUP(CONCATENATE($F2837," ",$G2837),AllocFactorMatrix,(V$4+1),FALSE)*$E2839</f>
        <v>55.114435871368975</v>
      </c>
      <c r="W2837" s="5">
        <f ca="1">VLOOKUP(CONCATENATE($F2837," ",$G2837),AllocFactorMatrix,(W$4+1),FALSE)*$E2839</f>
        <v>10.168017934565675</v>
      </c>
      <c r="X2837" s="5">
        <f t="shared" ca="1" si="1437"/>
        <v>75.436855407707583</v>
      </c>
      <c r="Y2837" s="5">
        <f ca="1">VLOOKUP(CONCATENATE($F2837," ",$G2837),AllocFactorMatrix,(Y$4+1),FALSE)*$E2839</f>
        <v>3.934595120501192</v>
      </c>
      <c r="Z2837" s="5">
        <f ca="1">VLOOKUP(CONCATENATE($F2837," ",$G2837),AllocFactorMatrix,(Z$4+1),FALSE)*$E2839</f>
        <v>6.3785017205312419E-2</v>
      </c>
      <c r="AA2837" s="5">
        <f t="shared" ca="1" si="1435"/>
        <v>3.9983801377065045</v>
      </c>
      <c r="AB2837" s="5">
        <f ca="1">VLOOKUP(CONCATENATE($F2837," ",$G2837),AllocFactorMatrix,(AB$4+1),FALSE)*$E2839</f>
        <v>7.2543414892021735E-2</v>
      </c>
      <c r="AC2837" s="5">
        <f ca="1">VLOOKUP(CONCATENATE($F2837," ",$G2837),AllocFactorMatrix,(AC$4+1),FALSE)*$E2839</f>
        <v>1.6687344012819538</v>
      </c>
      <c r="AD2837" s="5">
        <f ca="1">VLOOKUP(CONCATENATE($F2837," ",$G2837),AllocFactorMatrix,(AD$4+1),FALSE)*$E2839</f>
        <v>0.30428431733666961</v>
      </c>
    </row>
    <row r="2838" spans="4:30" hidden="1" outlineLevel="1">
      <c r="D2838" s="7"/>
      <c r="E2838" s="51"/>
      <c r="F2838" s="52" t="str">
        <f>F2839</f>
        <v>REV</v>
      </c>
      <c r="G2838" s="55" t="str">
        <f>$G$14</f>
        <v>CUSTOMER</v>
      </c>
      <c r="H2838" s="4">
        <f t="shared" ca="1" si="1433"/>
        <v>19.019907495548274</v>
      </c>
      <c r="I2838" s="5">
        <f ca="1">VLOOKUP(CONCATENATE($F2838," ",$G2838),AllocFactorMatrix,(I$4+1),FALSE)*$E2839</f>
        <v>8.8795959625798506</v>
      </c>
      <c r="J2838" s="5">
        <f ca="1">VLOOKUP(CONCATENATE($F2838," ",$G2838),AllocFactorMatrix,(J$4+1),FALSE)*$E2839</f>
        <v>2.628766675428897</v>
      </c>
      <c r="K2838" s="5">
        <f ca="1">VLOOKUP(CONCATENATE($F2838," ",$G2838),AllocFactorMatrix,(K$4+1),FALSE)*$E2839</f>
        <v>0.71596518594887026</v>
      </c>
      <c r="L2838" s="5">
        <f ca="1">VLOOKUP(CONCATENATE($F2838," ",$G2838),AllocFactorMatrix,(L$4+1),FALSE)*$E2839</f>
        <v>0.19061124979102007</v>
      </c>
      <c r="M2838" s="5">
        <f ca="1">VLOOKUP(CONCATENATE($F2838," ",$G2838),AllocFactorMatrix,(M$4+1),FALSE)*$E2839</f>
        <v>4.2708253658805692E-2</v>
      </c>
      <c r="N2838" s="5">
        <f t="shared" ca="1" si="1434"/>
        <v>0.94928468939869604</v>
      </c>
      <c r="O2838" s="5">
        <f ca="1">VLOOKUP(CONCATENATE($F2838," ",$G2838),AllocFactorMatrix,(O$4+1),FALSE)*$E2839</f>
        <v>0.17806961686578765</v>
      </c>
      <c r="P2838" s="5">
        <f ca="1">VLOOKUP(CONCATENATE($F2838," ",$G2838),AllocFactorMatrix,(P$4+1),FALSE)*$E2839</f>
        <v>5.4390803118306651E-2</v>
      </c>
      <c r="Q2838" s="5">
        <f ca="1">VLOOKUP(CONCATENATE($F2838," ",$G2838),AllocFactorMatrix,(Q$4+1),FALSE)*$E2839</f>
        <v>0.11688560403071924</v>
      </c>
      <c r="R2838" s="5">
        <f ca="1">VLOOKUP(CONCATENATE($F2838," ",$G2838),AllocFactorMatrix,(R$4+1),FALSE)*$E2839</f>
        <v>2.548214880918067E-2</v>
      </c>
      <c r="S2838" s="5">
        <f t="shared" ca="1" si="1436"/>
        <v>0.37482817282399417</v>
      </c>
      <c r="T2838" s="5">
        <f ca="1">VLOOKUP(CONCATENATE($F2838," ",$G2838),AllocFactorMatrix,(T$4+1),FALSE)*$E2839</f>
        <v>1.0029020079415686E-3</v>
      </c>
      <c r="U2838" s="5">
        <f ca="1">VLOOKUP(CONCATENATE($F2838," ",$G2838),AllocFactorMatrix,(U$4+1),FALSE)*$E2839</f>
        <v>2.7845361736008854E-2</v>
      </c>
      <c r="V2838" s="5">
        <f ca="1">VLOOKUP(CONCATENATE($F2838," ",$G2838),AllocFactorMatrix,(V$4+1),FALSE)*$E2839</f>
        <v>0.14917985847881282</v>
      </c>
      <c r="W2838" s="5">
        <f ca="1">VLOOKUP(CONCATENATE($F2838," ",$G2838),AllocFactorMatrix,(W$4+1),FALSE)*$E2839</f>
        <v>2.8174681156756701E-2</v>
      </c>
      <c r="X2838" s="5">
        <f t="shared" ca="1" si="1437"/>
        <v>0.20620280337951993</v>
      </c>
      <c r="Y2838" s="5">
        <f ca="1">VLOOKUP(CONCATENATE($F2838," ",$G2838),AllocFactorMatrix,(Y$4+1),FALSE)*$E2839</f>
        <v>4.523827523420694E-2</v>
      </c>
      <c r="Z2838" s="5">
        <f ca="1">VLOOKUP(CONCATENATE($F2838," ",$G2838),AllocFactorMatrix,(Z$4+1),FALSE)*$E2839</f>
        <v>6.5477172570649247E-4</v>
      </c>
      <c r="AA2838" s="5">
        <f t="shared" ca="1" si="1435"/>
        <v>4.5893046959913433E-2</v>
      </c>
      <c r="AB2838" s="5">
        <f ca="1">VLOOKUP(CONCATENATE($F2838," ",$G2838),AllocFactorMatrix,(AB$4+1),FALSE)*$E2839</f>
        <v>1.2408199908985991E-3</v>
      </c>
      <c r="AC2838" s="5">
        <f ca="1">VLOOKUP(CONCATENATE($F2838," ",$G2838),AllocFactorMatrix,(AC$4+1),FALSE)*$E2839</f>
        <v>5.084232944596236</v>
      </c>
      <c r="AD2838" s="5">
        <f ca="1">VLOOKUP(CONCATENATE($F2838," ",$G2838),AllocFactorMatrix,(AD$4+1),FALSE)*$E2839</f>
        <v>0.84986238039026607</v>
      </c>
    </row>
    <row r="2839" spans="4:30" collapsed="1">
      <c r="D2839" s="7" t="s">
        <v>277</v>
      </c>
      <c r="E2839" s="40">
        <v>476</v>
      </c>
      <c r="F2839" s="10" t="s">
        <v>242</v>
      </c>
      <c r="G2839" s="55" t="str">
        <f>$G$15</f>
        <v>TOTAL</v>
      </c>
      <c r="H2839" s="4">
        <f t="shared" ca="1" si="1433"/>
        <v>476</v>
      </c>
      <c r="I2839" s="5">
        <f ca="1">VLOOKUP(CONCATENATE($F2839," ",$G2839),AllocFactorMatrix,(I$4+1),FALSE)*$E2839</f>
        <v>207.25900375577072</v>
      </c>
      <c r="J2839" s="5">
        <f ca="1">VLOOKUP(CONCATENATE($F2839," ",$G2839),AllocFactorMatrix,(J$4+1),FALSE)*$E2839</f>
        <v>17.190351460612195</v>
      </c>
      <c r="K2839" s="5">
        <f ca="1">VLOOKUP(CONCATENATE($F2839," ",$G2839),AllocFactorMatrix,(K$4+1),FALSE)*$E2839</f>
        <v>48.235868659993152</v>
      </c>
      <c r="L2839" s="5">
        <f ca="1">VLOOKUP(CONCATENATE($F2839," ",$G2839),AllocFactorMatrix,(L$4+1),FALSE)*$E2839</f>
        <v>1.4434307945038036</v>
      </c>
      <c r="M2839" s="5">
        <f ca="1">VLOOKUP(CONCATENATE($F2839," ",$G2839),AllocFactorMatrix,(M$4+1),FALSE)*$E2839</f>
        <v>0.14640949804079167</v>
      </c>
      <c r="N2839" s="5">
        <f t="shared" ca="1" si="1434"/>
        <v>49.825708952537745</v>
      </c>
      <c r="O2839" s="5">
        <f ca="1">VLOOKUP(CONCATENATE($F2839," ",$G2839),AllocFactorMatrix,(O$4+1),FALSE)*$E2839</f>
        <v>38.459126762319997</v>
      </c>
      <c r="P2839" s="5">
        <f ca="1">VLOOKUP(CONCATENATE($F2839," ",$G2839),AllocFactorMatrix,(P$4+1),FALSE)*$E2839</f>
        <v>6.9922634434361965</v>
      </c>
      <c r="Q2839" s="5">
        <f ca="1">VLOOKUP(CONCATENATE($F2839," ",$G2839),AllocFactorMatrix,(Q$4+1),FALSE)*$E2839</f>
        <v>2.598642425380624</v>
      </c>
      <c r="R2839" s="5">
        <f ca="1">VLOOKUP(CONCATENATE($F2839," ",$G2839),AllocFactorMatrix,(R$4+1),FALSE)*$E2839</f>
        <v>0.12616766280690014</v>
      </c>
      <c r="S2839" s="5">
        <f t="shared" ca="1" si="1436"/>
        <v>48.176200293943715</v>
      </c>
      <c r="T2839" s="5">
        <f ca="1">VLOOKUP(CONCATENATE($F2839," ",$G2839),AllocFactorMatrix,(T$4+1),FALSE)*$E2839</f>
        <v>1.1855356842655131</v>
      </c>
      <c r="U2839" s="5">
        <f ca="1">VLOOKUP(CONCATENATE($F2839," ",$G2839),AllocFactorMatrix,(U$4+1),FALSE)*$E2839</f>
        <v>20.168267860390248</v>
      </c>
      <c r="V2839" s="5">
        <f ca="1">VLOOKUP(CONCATENATE($F2839," ",$G2839),AllocFactorMatrix,(V$4+1),FALSE)*$E2839</f>
        <v>96.469653860359259</v>
      </c>
      <c r="W2839" s="5">
        <f ca="1">VLOOKUP(CONCATENATE($F2839," ",$G2839),AllocFactorMatrix,(W$4+1),FALSE)*$E2839</f>
        <v>16.244928367817671</v>
      </c>
      <c r="X2839" s="5">
        <f t="shared" ca="1" si="1437"/>
        <v>134.0683857728327</v>
      </c>
      <c r="Y2839" s="5">
        <f ca="1">VLOOKUP(CONCATENATE($F2839," ",$G2839),AllocFactorMatrix,(Y$4+1),FALSE)*$E2839</f>
        <v>10.612388394901473</v>
      </c>
      <c r="Z2839" s="5">
        <f ca="1">VLOOKUP(CONCATENATE($F2839," ",$G2839),AllocFactorMatrix,(Z$4+1),FALSE)*$E2839</f>
        <v>0.15489232977640682</v>
      </c>
      <c r="AA2839" s="5">
        <f t="shared" ca="1" si="1435"/>
        <v>10.76728072467788</v>
      </c>
      <c r="AB2839" s="5">
        <f ca="1">VLOOKUP(CONCATENATE($F2839," ",$G2839),AllocFactorMatrix,(AB$4+1),FALSE)*$E2839</f>
        <v>0.1809308374429606</v>
      </c>
      <c r="AC2839" s="5">
        <f ca="1">VLOOKUP(CONCATENATE($F2839," ",$G2839),AllocFactorMatrix,(AC$4+1),FALSE)*$E2839</f>
        <v>7.2847146065475572</v>
      </c>
      <c r="AD2839" s="5">
        <f ca="1">VLOOKUP(CONCATENATE($F2839," ",$G2839),AllocFactorMatrix,(AD$4+1),FALSE)*$E2839</f>
        <v>1.2474235956345299</v>
      </c>
    </row>
    <row r="2840" spans="4:30" hidden="1" outlineLevel="1">
      <c r="D2840" s="7"/>
      <c r="E2840" s="51"/>
      <c r="F2840" s="52" t="str">
        <f>F2847</f>
        <v>EXP_OM_DIST</v>
      </c>
      <c r="G2840" s="55" t="str">
        <f>$G$8</f>
        <v>PRODUCTION</v>
      </c>
      <c r="H2840" s="4">
        <f t="shared" ref="H2840:H2847" si="1438">SUBTOTAL(9,I2840:AD2840)</f>
        <v>0</v>
      </c>
      <c r="I2840" s="5">
        <f>VLOOKUP(CONCATENATE($F2840," ",$G2840),AllocFactorMatrix,(I$4+1),FALSE)*$E2847</f>
        <v>0</v>
      </c>
      <c r="J2840" s="5">
        <f>VLOOKUP(CONCATENATE($F2840," ",$G2840),AllocFactorMatrix,(J$4+1),FALSE)*$E2847</f>
        <v>0</v>
      </c>
      <c r="K2840" s="5">
        <f>VLOOKUP(CONCATENATE($F2840," ",$G2840),AllocFactorMatrix,(K$4+1),FALSE)*$E2847</f>
        <v>0</v>
      </c>
      <c r="L2840" s="5">
        <f>VLOOKUP(CONCATENATE($F2840," ",$G2840),AllocFactorMatrix,(L$4+1),FALSE)*$E2847</f>
        <v>0</v>
      </c>
      <c r="M2840" s="5">
        <f>VLOOKUP(CONCATENATE($F2840," ",$G2840),AllocFactorMatrix,(M$4+1),FALSE)*$E2847</f>
        <v>0</v>
      </c>
      <c r="N2840" s="5">
        <f t="shared" ref="N2840:N2847" si="1439">SUBTOTAL(9,K2840:M2840)</f>
        <v>0</v>
      </c>
      <c r="O2840" s="5">
        <f>VLOOKUP(CONCATENATE($F2840," ",$G2840),AllocFactorMatrix,(O$4+1),FALSE)*$E2847</f>
        <v>0</v>
      </c>
      <c r="P2840" s="5">
        <f>VLOOKUP(CONCATENATE($F2840," ",$G2840),AllocFactorMatrix,(P$4+1),FALSE)*$E2847</f>
        <v>0</v>
      </c>
      <c r="Q2840" s="5">
        <f>VLOOKUP(CONCATENATE($F2840," ",$G2840),AllocFactorMatrix,(Q$4+1),FALSE)*$E2847</f>
        <v>0</v>
      </c>
      <c r="R2840" s="5">
        <f>VLOOKUP(CONCATENATE($F2840," ",$G2840),AllocFactorMatrix,(R$4+1),FALSE)*$E2847</f>
        <v>0</v>
      </c>
      <c r="S2840" s="5">
        <f>SUBTOTAL(9,O2840:R2840)</f>
        <v>0</v>
      </c>
      <c r="T2840" s="5">
        <f>VLOOKUP(CONCATENATE($F2840," ",$G2840),AllocFactorMatrix,(T$4+1),FALSE)*$E2847</f>
        <v>0</v>
      </c>
      <c r="U2840" s="5">
        <f>VLOOKUP(CONCATENATE($F2840," ",$G2840),AllocFactorMatrix,(U$4+1),FALSE)*$E2847</f>
        <v>0</v>
      </c>
      <c r="V2840" s="5">
        <f>VLOOKUP(CONCATENATE($F2840," ",$G2840),AllocFactorMatrix,(V$4+1),FALSE)*$E2847</f>
        <v>0</v>
      </c>
      <c r="W2840" s="5">
        <f>VLOOKUP(CONCATENATE($F2840," ",$G2840),AllocFactorMatrix,(W$4+1),FALSE)*$E2847</f>
        <v>0</v>
      </c>
      <c r="X2840" s="5">
        <f>SUBTOTAL(9,T2840:W2840)</f>
        <v>0</v>
      </c>
      <c r="Y2840" s="5">
        <f>VLOOKUP(CONCATENATE($F2840," ",$G2840),AllocFactorMatrix,(Y$4+1),FALSE)*$E2847</f>
        <v>0</v>
      </c>
      <c r="Z2840" s="5">
        <f>VLOOKUP(CONCATENATE($F2840," ",$G2840),AllocFactorMatrix,(Z$4+1),FALSE)*$E2847</f>
        <v>0</v>
      </c>
      <c r="AA2840" s="5">
        <f t="shared" ref="AA2840:AA2847" si="1440">SUBTOTAL(9,Y2840:Z2840)</f>
        <v>0</v>
      </c>
      <c r="AB2840" s="5">
        <f>VLOOKUP(CONCATENATE($F2840," ",$G2840),AllocFactorMatrix,(AB$4+1),FALSE)*$E2847</f>
        <v>0</v>
      </c>
      <c r="AC2840" s="5">
        <f>VLOOKUP(CONCATENATE($F2840," ",$G2840),AllocFactorMatrix,(AC$4+1),FALSE)*$E2847</f>
        <v>0</v>
      </c>
      <c r="AD2840" s="5">
        <f>VLOOKUP(CONCATENATE($F2840," ",$G2840),AllocFactorMatrix,(AD$4+1),FALSE)*$E2847</f>
        <v>0</v>
      </c>
    </row>
    <row r="2841" spans="4:30" hidden="1" outlineLevel="1">
      <c r="D2841" s="7"/>
      <c r="E2841" s="51"/>
      <c r="F2841" s="52" t="str">
        <f>F2847</f>
        <v>EXP_OM_DIST</v>
      </c>
      <c r="G2841" s="55" t="str">
        <f>$G$9</f>
        <v>BULKTRAN</v>
      </c>
      <c r="H2841" s="4">
        <f t="shared" si="1438"/>
        <v>0</v>
      </c>
      <c r="I2841" s="5">
        <f>VLOOKUP(CONCATENATE($F2841," ",$G2841),AllocFactorMatrix,(I$4+1),FALSE)*$E2847</f>
        <v>0</v>
      </c>
      <c r="J2841" s="5">
        <f>VLOOKUP(CONCATENATE($F2841," ",$G2841),AllocFactorMatrix,(J$4+1),FALSE)*$E2847</f>
        <v>0</v>
      </c>
      <c r="K2841" s="5">
        <f>VLOOKUP(CONCATENATE($F2841," ",$G2841),AllocFactorMatrix,(K$4+1),FALSE)*$E2847</f>
        <v>0</v>
      </c>
      <c r="L2841" s="5">
        <f>VLOOKUP(CONCATENATE($F2841," ",$G2841),AllocFactorMatrix,(L$4+1),FALSE)*$E2847</f>
        <v>0</v>
      </c>
      <c r="M2841" s="5">
        <f>VLOOKUP(CONCATENATE($F2841," ",$G2841),AllocFactorMatrix,(M$4+1),FALSE)*$E2847</f>
        <v>0</v>
      </c>
      <c r="N2841" s="5">
        <f t="shared" si="1439"/>
        <v>0</v>
      </c>
      <c r="O2841" s="5">
        <f>VLOOKUP(CONCATENATE($F2841," ",$G2841),AllocFactorMatrix,(O$4+1),FALSE)*$E2847</f>
        <v>0</v>
      </c>
      <c r="P2841" s="5">
        <f>VLOOKUP(CONCATENATE($F2841," ",$G2841),AllocFactorMatrix,(P$4+1),FALSE)*$E2847</f>
        <v>0</v>
      </c>
      <c r="Q2841" s="5">
        <f>VLOOKUP(CONCATENATE($F2841," ",$G2841),AllocFactorMatrix,(Q$4+1),FALSE)*$E2847</f>
        <v>0</v>
      </c>
      <c r="R2841" s="5">
        <f>VLOOKUP(CONCATENATE($F2841," ",$G2841),AllocFactorMatrix,(R$4+1),FALSE)*$E2847</f>
        <v>0</v>
      </c>
      <c r="S2841" s="5">
        <f t="shared" ref="S2841:S2847" si="1441">SUBTOTAL(9,O2841:R2841)</f>
        <v>0</v>
      </c>
      <c r="T2841" s="5">
        <f>VLOOKUP(CONCATENATE($F2841," ",$G2841),AllocFactorMatrix,(T$4+1),FALSE)*$E2847</f>
        <v>0</v>
      </c>
      <c r="U2841" s="5">
        <f>VLOOKUP(CONCATENATE($F2841," ",$G2841),AllocFactorMatrix,(U$4+1),FALSE)*$E2847</f>
        <v>0</v>
      </c>
      <c r="V2841" s="5">
        <f>VLOOKUP(CONCATENATE($F2841," ",$G2841),AllocFactorMatrix,(V$4+1),FALSE)*$E2847</f>
        <v>0</v>
      </c>
      <c r="W2841" s="5">
        <f>VLOOKUP(CONCATENATE($F2841," ",$G2841),AllocFactorMatrix,(W$4+1),FALSE)*$E2847</f>
        <v>0</v>
      </c>
      <c r="X2841" s="5">
        <f t="shared" ref="X2841:X2847" si="1442">SUBTOTAL(9,T2841:W2841)</f>
        <v>0</v>
      </c>
      <c r="Y2841" s="5">
        <f>VLOOKUP(CONCATENATE($F2841," ",$G2841),AllocFactorMatrix,(Y$4+1),FALSE)*$E2847</f>
        <v>0</v>
      </c>
      <c r="Z2841" s="5">
        <f>VLOOKUP(CONCATENATE($F2841," ",$G2841),AllocFactorMatrix,(Z$4+1),FALSE)*$E2847</f>
        <v>0</v>
      </c>
      <c r="AA2841" s="5">
        <f t="shared" si="1440"/>
        <v>0</v>
      </c>
      <c r="AB2841" s="5">
        <f>VLOOKUP(CONCATENATE($F2841," ",$G2841),AllocFactorMatrix,(AB$4+1),FALSE)*$E2847</f>
        <v>0</v>
      </c>
      <c r="AC2841" s="5">
        <f>VLOOKUP(CONCATENATE($F2841," ",$G2841),AllocFactorMatrix,(AC$4+1),FALSE)*$E2847</f>
        <v>0</v>
      </c>
      <c r="AD2841" s="5">
        <f>VLOOKUP(CONCATENATE($F2841," ",$G2841),AllocFactorMatrix,(AD$4+1),FALSE)*$E2847</f>
        <v>0</v>
      </c>
    </row>
    <row r="2842" spans="4:30" hidden="1" outlineLevel="1">
      <c r="D2842" s="7"/>
      <c r="E2842" s="51"/>
      <c r="F2842" s="52" t="str">
        <f>F2847</f>
        <v>EXP_OM_DIST</v>
      </c>
      <c r="G2842" s="55" t="str">
        <f>$G$10</f>
        <v>SUBTRAN</v>
      </c>
      <c r="H2842" s="4">
        <f t="shared" si="1438"/>
        <v>0</v>
      </c>
      <c r="I2842" s="5">
        <f>VLOOKUP(CONCATENATE($F2842," ",$G2842),AllocFactorMatrix,(I$4+1),FALSE)*$E2847</f>
        <v>0</v>
      </c>
      <c r="J2842" s="5">
        <f>VLOOKUP(CONCATENATE($F2842," ",$G2842),AllocFactorMatrix,(J$4+1),FALSE)*$E2847</f>
        <v>0</v>
      </c>
      <c r="K2842" s="5">
        <f>VLOOKUP(CONCATENATE($F2842," ",$G2842),AllocFactorMatrix,(K$4+1),FALSE)*$E2847</f>
        <v>0</v>
      </c>
      <c r="L2842" s="5">
        <f>VLOOKUP(CONCATENATE($F2842," ",$G2842),AllocFactorMatrix,(L$4+1),FALSE)*$E2847</f>
        <v>0</v>
      </c>
      <c r="M2842" s="5">
        <f>VLOOKUP(CONCATENATE($F2842," ",$G2842),AllocFactorMatrix,(M$4+1),FALSE)*$E2847</f>
        <v>0</v>
      </c>
      <c r="N2842" s="5">
        <f t="shared" si="1439"/>
        <v>0</v>
      </c>
      <c r="O2842" s="5">
        <f>VLOOKUP(CONCATENATE($F2842," ",$G2842),AllocFactorMatrix,(O$4+1),FALSE)*$E2847</f>
        <v>0</v>
      </c>
      <c r="P2842" s="5">
        <f>VLOOKUP(CONCATENATE($F2842," ",$G2842),AllocFactorMatrix,(P$4+1),FALSE)*$E2847</f>
        <v>0</v>
      </c>
      <c r="Q2842" s="5">
        <f>VLOOKUP(CONCATENATE($F2842," ",$G2842),AllocFactorMatrix,(Q$4+1),FALSE)*$E2847</f>
        <v>0</v>
      </c>
      <c r="R2842" s="5">
        <f>VLOOKUP(CONCATENATE($F2842," ",$G2842),AllocFactorMatrix,(R$4+1),FALSE)*$E2847</f>
        <v>0</v>
      </c>
      <c r="S2842" s="5">
        <f t="shared" si="1441"/>
        <v>0</v>
      </c>
      <c r="T2842" s="5">
        <f>VLOOKUP(CONCATENATE($F2842," ",$G2842),AllocFactorMatrix,(T$4+1),FALSE)*$E2847</f>
        <v>0</v>
      </c>
      <c r="U2842" s="5">
        <f>VLOOKUP(CONCATENATE($F2842," ",$G2842),AllocFactorMatrix,(U$4+1),FALSE)*$E2847</f>
        <v>0</v>
      </c>
      <c r="V2842" s="5">
        <f>VLOOKUP(CONCATENATE($F2842," ",$G2842),AllocFactorMatrix,(V$4+1),FALSE)*$E2847</f>
        <v>0</v>
      </c>
      <c r="W2842" s="5">
        <f>VLOOKUP(CONCATENATE($F2842," ",$G2842),AllocFactorMatrix,(W$4+1),FALSE)*$E2847</f>
        <v>0</v>
      </c>
      <c r="X2842" s="5">
        <f t="shared" si="1442"/>
        <v>0</v>
      </c>
      <c r="Y2842" s="5">
        <f>VLOOKUP(CONCATENATE($F2842," ",$G2842),AllocFactorMatrix,(Y$4+1),FALSE)*$E2847</f>
        <v>0</v>
      </c>
      <c r="Z2842" s="5">
        <f>VLOOKUP(CONCATENATE($F2842," ",$G2842),AllocFactorMatrix,(Z$4+1),FALSE)*$E2847</f>
        <v>0</v>
      </c>
      <c r="AA2842" s="5">
        <f t="shared" si="1440"/>
        <v>0</v>
      </c>
      <c r="AB2842" s="5">
        <f>VLOOKUP(CONCATENATE($F2842," ",$G2842),AllocFactorMatrix,(AB$4+1),FALSE)*$E2847</f>
        <v>0</v>
      </c>
      <c r="AC2842" s="5">
        <f>VLOOKUP(CONCATENATE($F2842," ",$G2842),AllocFactorMatrix,(AC$4+1),FALSE)*$E2847</f>
        <v>0</v>
      </c>
      <c r="AD2842" s="5">
        <f>VLOOKUP(CONCATENATE($F2842," ",$G2842),AllocFactorMatrix,(AD$4+1),FALSE)*$E2847</f>
        <v>0</v>
      </c>
    </row>
    <row r="2843" spans="4:30" hidden="1" outlineLevel="1">
      <c r="D2843" s="7"/>
      <c r="E2843" s="51"/>
      <c r="F2843" s="52" t="str">
        <f>F2847</f>
        <v>EXP_OM_DIST</v>
      </c>
      <c r="G2843" s="55" t="str">
        <f>$G$11</f>
        <v>DISTPRI</v>
      </c>
      <c r="H2843" s="4">
        <f t="shared" si="1438"/>
        <v>1607064.325677698</v>
      </c>
      <c r="I2843" s="5">
        <f>VLOOKUP(CONCATENATE($F2843," ",$G2843),AllocFactorMatrix,(I$4+1),FALSE)*$E2847</f>
        <v>1074069.6309914161</v>
      </c>
      <c r="J2843" s="5">
        <f>VLOOKUP(CONCATENATE($F2843," ",$G2843),AllocFactorMatrix,(J$4+1),FALSE)*$E2847</f>
        <v>50628.838506489054</v>
      </c>
      <c r="K2843" s="5">
        <f>VLOOKUP(CONCATENATE($F2843," ",$G2843),AllocFactorMatrix,(K$4+1),FALSE)*$E2847</f>
        <v>183836.41987906405</v>
      </c>
      <c r="L2843" s="5">
        <f>VLOOKUP(CONCATENATE($F2843," ",$G2843),AllocFactorMatrix,(L$4+1),FALSE)*$E2847</f>
        <v>5681.501954858014</v>
      </c>
      <c r="M2843" s="5">
        <f>VLOOKUP(CONCATENATE($F2843," ",$G2843),AllocFactorMatrix,(M$4+1),FALSE)*$E2847</f>
        <v>0</v>
      </c>
      <c r="N2843" s="5">
        <f t="shared" si="1439"/>
        <v>189517.92183392207</v>
      </c>
      <c r="O2843" s="5">
        <f>VLOOKUP(CONCATENATE($F2843," ",$G2843),AllocFactorMatrix,(O$4+1),FALSE)*$E2847</f>
        <v>137845.18305052596</v>
      </c>
      <c r="P2843" s="5">
        <f>VLOOKUP(CONCATENATE($F2843," ",$G2843),AllocFactorMatrix,(P$4+1),FALSE)*$E2847</f>
        <v>25673.674619316596</v>
      </c>
      <c r="Q2843" s="5">
        <f>VLOOKUP(CONCATENATE($F2843," ",$G2843),AllocFactorMatrix,(Q$4+1),FALSE)*$E2847</f>
        <v>0</v>
      </c>
      <c r="R2843" s="5">
        <f>VLOOKUP(CONCATENATE($F2843," ",$G2843),AllocFactorMatrix,(R$4+1),FALSE)*$E2847</f>
        <v>0</v>
      </c>
      <c r="S2843" s="5">
        <f t="shared" si="1441"/>
        <v>163518.85766984255</v>
      </c>
      <c r="T2843" s="5">
        <f>VLOOKUP(CONCATENATE($F2843," ",$G2843),AllocFactorMatrix,(T$4+1),FALSE)*$E2847</f>
        <v>4914.0958282223028</v>
      </c>
      <c r="U2843" s="5">
        <f>VLOOKUP(CONCATENATE($F2843," ",$G2843),AllocFactorMatrix,(U$4+1),FALSE)*$E2847</f>
        <v>79253.245866636702</v>
      </c>
      <c r="V2843" s="5">
        <f>VLOOKUP(CONCATENATE($F2843," ",$G2843),AllocFactorMatrix,(V$4+1),FALSE)*$E2847</f>
        <v>0</v>
      </c>
      <c r="W2843" s="5">
        <f>VLOOKUP(CONCATENATE($F2843," ",$G2843),AllocFactorMatrix,(W$4+1),FALSE)*$E2847</f>
        <v>0</v>
      </c>
      <c r="X2843" s="5">
        <f t="shared" si="1442"/>
        <v>84167.341694859002</v>
      </c>
      <c r="Y2843" s="5">
        <f>VLOOKUP(CONCATENATE($F2843," ",$G2843),AllocFactorMatrix,(Y$4+1),FALSE)*$E2847</f>
        <v>41566.657449900042</v>
      </c>
      <c r="Z2843" s="5">
        <f>VLOOKUP(CONCATENATE($F2843," ",$G2843),AllocFactorMatrix,(Z$4+1),FALSE)*$E2847</f>
        <v>693.49455947325953</v>
      </c>
      <c r="AA2843" s="5">
        <f t="shared" si="1440"/>
        <v>42260.152009373298</v>
      </c>
      <c r="AB2843" s="5">
        <f>VLOOKUP(CONCATENATE($F2843," ",$G2843),AllocFactorMatrix,(AB$4+1),FALSE)*$E2847</f>
        <v>561.8467936037124</v>
      </c>
      <c r="AC2843" s="5">
        <f>VLOOKUP(CONCATENATE($F2843," ",$G2843),AllocFactorMatrix,(AC$4+1),FALSE)*$E2847</f>
        <v>1924.8090577508194</v>
      </c>
      <c r="AD2843" s="5">
        <f>VLOOKUP(CONCATENATE($F2843," ",$G2843),AllocFactorMatrix,(AD$4+1),FALSE)*$E2847</f>
        <v>414.92712044162602</v>
      </c>
    </row>
    <row r="2844" spans="4:30" hidden="1" outlineLevel="1">
      <c r="D2844" s="7"/>
      <c r="E2844" s="51"/>
      <c r="F2844" s="52" t="str">
        <f>F2847</f>
        <v>EXP_OM_DIST</v>
      </c>
      <c r="G2844" s="55" t="str">
        <f>$G$12</f>
        <v>DISTSEC</v>
      </c>
      <c r="H2844" s="4">
        <f t="shared" si="1438"/>
        <v>663255.21345886949</v>
      </c>
      <c r="I2844" s="5">
        <f>VLOOKUP(CONCATENATE($F2844," ",$G2844),AllocFactorMatrix,(I$4+1),FALSE)*$E2847</f>
        <v>495916.88588698325</v>
      </c>
      <c r="J2844" s="5">
        <f>VLOOKUP(CONCATENATE($F2844," ",$G2844),AllocFactorMatrix,(J$4+1),FALSE)*$E2847</f>
        <v>23908.31112196968</v>
      </c>
      <c r="K2844" s="5">
        <f>VLOOKUP(CONCATENATE($F2844," ",$G2844),AllocFactorMatrix,(K$4+1),FALSE)*$E2847</f>
        <v>72141.33814306873</v>
      </c>
      <c r="L2844" s="5">
        <f>VLOOKUP(CONCATENATE($F2844," ",$G2844),AllocFactorMatrix,(L$4+1),FALSE)*$E2847</f>
        <v>0</v>
      </c>
      <c r="M2844" s="5">
        <f>VLOOKUP(CONCATENATE($F2844," ",$G2844),AllocFactorMatrix,(M$4+1),FALSE)*$E2847</f>
        <v>0</v>
      </c>
      <c r="N2844" s="5">
        <f t="shared" si="1439"/>
        <v>72141.33814306873</v>
      </c>
      <c r="O2844" s="5">
        <f>VLOOKUP(CONCATENATE($F2844," ",$G2844),AllocFactorMatrix,(O$4+1),FALSE)*$E2847</f>
        <v>45968.741456023752</v>
      </c>
      <c r="P2844" s="5">
        <f>VLOOKUP(CONCATENATE($F2844," ",$G2844),AllocFactorMatrix,(P$4+1),FALSE)*$E2847</f>
        <v>0</v>
      </c>
      <c r="Q2844" s="5">
        <f>VLOOKUP(CONCATENATE($F2844," ",$G2844),AllocFactorMatrix,(Q$4+1),FALSE)*$E2847</f>
        <v>0</v>
      </c>
      <c r="R2844" s="5">
        <f>VLOOKUP(CONCATENATE($F2844," ",$G2844),AllocFactorMatrix,(R$4+1),FALSE)*$E2847</f>
        <v>0</v>
      </c>
      <c r="S2844" s="5">
        <f t="shared" si="1441"/>
        <v>45968.741456023752</v>
      </c>
      <c r="T2844" s="5">
        <f>VLOOKUP(CONCATENATE($F2844," ",$G2844),AllocFactorMatrix,(T$4+1),FALSE)*$E2847</f>
        <v>1242.8983326922626</v>
      </c>
      <c r="U2844" s="5">
        <f>VLOOKUP(CONCATENATE($F2844," ",$G2844),AllocFactorMatrix,(U$4+1),FALSE)*$E2847</f>
        <v>0</v>
      </c>
      <c r="V2844" s="5">
        <f>VLOOKUP(CONCATENATE($F2844," ",$G2844),AllocFactorMatrix,(V$4+1),FALSE)*$E2847</f>
        <v>0</v>
      </c>
      <c r="W2844" s="5">
        <f>VLOOKUP(CONCATENATE($F2844," ",$G2844),AllocFactorMatrix,(W$4+1),FALSE)*$E2847</f>
        <v>0</v>
      </c>
      <c r="X2844" s="5">
        <f t="shared" si="1442"/>
        <v>1242.8983326922626</v>
      </c>
      <c r="Y2844" s="5">
        <f>VLOOKUP(CONCATENATE($F2844," ",$G2844),AllocFactorMatrix,(Y$4+1),FALSE)*$E2847</f>
        <v>16955.298743220803</v>
      </c>
      <c r="Z2844" s="5">
        <f>VLOOKUP(CONCATENATE($F2844," ",$G2844),AllocFactorMatrix,(Z$4+1),FALSE)*$E2847</f>
        <v>0</v>
      </c>
      <c r="AA2844" s="5">
        <f t="shared" si="1440"/>
        <v>16955.298743220803</v>
      </c>
      <c r="AB2844" s="5">
        <f>VLOOKUP(CONCATENATE($F2844," ",$G2844),AllocFactorMatrix,(AB$4+1),FALSE)*$E2847</f>
        <v>175.94568049001174</v>
      </c>
      <c r="AC2844" s="5">
        <f>VLOOKUP(CONCATENATE($F2844," ",$G2844),AllocFactorMatrix,(AC$4+1),FALSE)*$E2847</f>
        <v>5974.0325667916313</v>
      </c>
      <c r="AD2844" s="5">
        <f>VLOOKUP(CONCATENATE($F2844," ",$G2844),AllocFactorMatrix,(AD$4+1),FALSE)*$E2847</f>
        <v>971.76152762944957</v>
      </c>
    </row>
    <row r="2845" spans="4:30" hidden="1" outlineLevel="1">
      <c r="D2845" s="7"/>
      <c r="E2845" s="51"/>
      <c r="F2845" s="52" t="str">
        <f>F2847</f>
        <v>EXP_OM_DIST</v>
      </c>
      <c r="G2845" s="55" t="str">
        <f>$G$13</f>
        <v>ENERGY</v>
      </c>
      <c r="H2845" s="4">
        <f t="shared" si="1438"/>
        <v>0</v>
      </c>
      <c r="I2845" s="5">
        <f>VLOOKUP(CONCATENATE($F2845," ",$G2845),AllocFactorMatrix,(I$4+1),FALSE)*$E2847</f>
        <v>0</v>
      </c>
      <c r="J2845" s="5">
        <f>VLOOKUP(CONCATENATE($F2845," ",$G2845),AllocFactorMatrix,(J$4+1),FALSE)*$E2847</f>
        <v>0</v>
      </c>
      <c r="K2845" s="5">
        <f>VLOOKUP(CONCATENATE($F2845," ",$G2845),AllocFactorMatrix,(K$4+1),FALSE)*$E2847</f>
        <v>0</v>
      </c>
      <c r="L2845" s="5">
        <f>VLOOKUP(CONCATENATE($F2845," ",$G2845),AllocFactorMatrix,(L$4+1),FALSE)*$E2847</f>
        <v>0</v>
      </c>
      <c r="M2845" s="5">
        <f>VLOOKUP(CONCATENATE($F2845," ",$G2845),AllocFactorMatrix,(M$4+1),FALSE)*$E2847</f>
        <v>0</v>
      </c>
      <c r="N2845" s="5">
        <f t="shared" si="1439"/>
        <v>0</v>
      </c>
      <c r="O2845" s="5">
        <f>VLOOKUP(CONCATENATE($F2845," ",$G2845),AllocFactorMatrix,(O$4+1),FALSE)*$E2847</f>
        <v>0</v>
      </c>
      <c r="P2845" s="5">
        <f>VLOOKUP(CONCATENATE($F2845," ",$G2845),AllocFactorMatrix,(P$4+1),FALSE)*$E2847</f>
        <v>0</v>
      </c>
      <c r="Q2845" s="5">
        <f>VLOOKUP(CONCATENATE($F2845," ",$G2845),AllocFactorMatrix,(Q$4+1),FALSE)*$E2847</f>
        <v>0</v>
      </c>
      <c r="R2845" s="5">
        <f>VLOOKUP(CONCATENATE($F2845," ",$G2845),AllocFactorMatrix,(R$4+1),FALSE)*$E2847</f>
        <v>0</v>
      </c>
      <c r="S2845" s="5">
        <f t="shared" si="1441"/>
        <v>0</v>
      </c>
      <c r="T2845" s="5">
        <f>VLOOKUP(CONCATENATE($F2845," ",$G2845),AllocFactorMatrix,(T$4+1),FALSE)*$E2847</f>
        <v>0</v>
      </c>
      <c r="U2845" s="5">
        <f>VLOOKUP(CONCATENATE($F2845," ",$G2845),AllocFactorMatrix,(U$4+1),FALSE)*$E2847</f>
        <v>0</v>
      </c>
      <c r="V2845" s="5">
        <f>VLOOKUP(CONCATENATE($F2845," ",$G2845),AllocFactorMatrix,(V$4+1),FALSE)*$E2847</f>
        <v>0</v>
      </c>
      <c r="W2845" s="5">
        <f>VLOOKUP(CONCATENATE($F2845," ",$G2845),AllocFactorMatrix,(W$4+1),FALSE)*$E2847</f>
        <v>0</v>
      </c>
      <c r="X2845" s="5">
        <f t="shared" si="1442"/>
        <v>0</v>
      </c>
      <c r="Y2845" s="5">
        <f>VLOOKUP(CONCATENATE($F2845," ",$G2845),AllocFactorMatrix,(Y$4+1),FALSE)*$E2847</f>
        <v>0</v>
      </c>
      <c r="Z2845" s="5">
        <f>VLOOKUP(CONCATENATE($F2845," ",$G2845),AllocFactorMatrix,(Z$4+1),FALSE)*$E2847</f>
        <v>0</v>
      </c>
      <c r="AA2845" s="5">
        <f t="shared" si="1440"/>
        <v>0</v>
      </c>
      <c r="AB2845" s="5">
        <f>VLOOKUP(CONCATENATE($F2845," ",$G2845),AllocFactorMatrix,(AB$4+1),FALSE)*$E2847</f>
        <v>0</v>
      </c>
      <c r="AC2845" s="5">
        <f>VLOOKUP(CONCATENATE($F2845," ",$G2845),AllocFactorMatrix,(AC$4+1),FALSE)*$E2847</f>
        <v>0</v>
      </c>
      <c r="AD2845" s="5">
        <f>VLOOKUP(CONCATENATE($F2845," ",$G2845),AllocFactorMatrix,(AD$4+1),FALSE)*$E2847</f>
        <v>0</v>
      </c>
    </row>
    <row r="2846" spans="4:30" hidden="1" outlineLevel="1">
      <c r="D2846" s="7"/>
      <c r="E2846" s="51"/>
      <c r="F2846" s="52" t="str">
        <f>F2847</f>
        <v>EXP_OM_DIST</v>
      </c>
      <c r="G2846" s="55" t="str">
        <f>$G$14</f>
        <v>CUSTOMER</v>
      </c>
      <c r="H2846" s="4">
        <f t="shared" si="1438"/>
        <v>122442.46086343248</v>
      </c>
      <c r="I2846" s="5">
        <f>VLOOKUP(CONCATENATE($F2846," ",$G2846),AllocFactorMatrix,(I$4+1),FALSE)*$E2847</f>
        <v>49985.357602694872</v>
      </c>
      <c r="J2846" s="5">
        <f>VLOOKUP(CONCATENATE($F2846," ",$G2846),AllocFactorMatrix,(J$4+1),FALSE)*$E2847</f>
        <v>21644.300588812952</v>
      </c>
      <c r="K2846" s="5">
        <f>VLOOKUP(CONCATENATE($F2846," ",$G2846),AllocFactorMatrix,(K$4+1),FALSE)*$E2847</f>
        <v>6182.5333233617475</v>
      </c>
      <c r="L2846" s="5">
        <f>VLOOKUP(CONCATENATE($F2846," ",$G2846),AllocFactorMatrix,(L$4+1),FALSE)*$E2847</f>
        <v>3460.6033352194963</v>
      </c>
      <c r="M2846" s="5">
        <f>VLOOKUP(CONCATENATE($F2846," ",$G2846),AllocFactorMatrix,(M$4+1),FALSE)*$E2847</f>
        <v>561.64816775121028</v>
      </c>
      <c r="N2846" s="5">
        <f t="shared" si="1439"/>
        <v>10204.784826332454</v>
      </c>
      <c r="O2846" s="5">
        <f>VLOOKUP(CONCATENATE($F2846," ",$G2846),AllocFactorMatrix,(O$4+1),FALSE)*$E2847</f>
        <v>2644.9484906629305</v>
      </c>
      <c r="P2846" s="5">
        <f>VLOOKUP(CONCATENATE($F2846," ",$G2846),AllocFactorMatrix,(P$4+1),FALSE)*$E2847</f>
        <v>899.95131145915229</v>
      </c>
      <c r="Q2846" s="5">
        <f>VLOOKUP(CONCATENATE($F2846," ",$G2846),AllocFactorMatrix,(Q$4+1),FALSE)*$E2847</f>
        <v>1956.8651334916563</v>
      </c>
      <c r="R2846" s="5">
        <f>VLOOKUP(CONCATENATE($F2846," ",$G2846),AllocFactorMatrix,(R$4+1),FALSE)*$E2847</f>
        <v>343.92642605012503</v>
      </c>
      <c r="S2846" s="5">
        <f t="shared" si="1441"/>
        <v>5845.691361663864</v>
      </c>
      <c r="T2846" s="5">
        <f>VLOOKUP(CONCATENATE($F2846," ",$G2846),AllocFactorMatrix,(T$4+1),FALSE)*$E2847</f>
        <v>18.222619357974121</v>
      </c>
      <c r="U2846" s="5">
        <f>VLOOKUP(CONCATENATE($F2846," ",$G2846),AllocFactorMatrix,(U$4+1),FALSE)*$E2847</f>
        <v>533.86949373283471</v>
      </c>
      <c r="V2846" s="5">
        <f>VLOOKUP(CONCATENATE($F2846," ",$G2846),AllocFactorMatrix,(V$4+1),FALSE)*$E2847</f>
        <v>2877.7408531738897</v>
      </c>
      <c r="W2846" s="5">
        <f>VLOOKUP(CONCATENATE($F2846," ",$G2846),AllocFactorMatrix,(W$4+1),FALSE)*$E2847</f>
        <v>515.89069636691511</v>
      </c>
      <c r="X2846" s="5">
        <f t="shared" si="1442"/>
        <v>3945.7236626316135</v>
      </c>
      <c r="Y2846" s="5">
        <f>VLOOKUP(CONCATENATE($F2846," ",$G2846),AllocFactorMatrix,(Y$4+1),FALSE)*$E2847</f>
        <v>733.45355676222914</v>
      </c>
      <c r="Z2846" s="5">
        <f>VLOOKUP(CONCATENATE($F2846," ",$G2846),AllocFactorMatrix,(Z$4+1),FALSE)*$E2847</f>
        <v>15.253232856641983</v>
      </c>
      <c r="AA2846" s="5">
        <f t="shared" si="1440"/>
        <v>748.70678961887108</v>
      </c>
      <c r="AB2846" s="5">
        <f>VLOOKUP(CONCATENATE($F2846," ",$G2846),AllocFactorMatrix,(AB$4+1),FALSE)*$E2847</f>
        <v>9.0598952521265179</v>
      </c>
      <c r="AC2846" s="5">
        <f>VLOOKUP(CONCATENATE($F2846," ",$G2846),AllocFactorMatrix,(AC$4+1),FALSE)*$E2847</f>
        <v>16694.530631378228</v>
      </c>
      <c r="AD2846" s="5">
        <f>VLOOKUP(CONCATENATE($F2846," ",$G2846),AllocFactorMatrix,(AD$4+1),FALSE)*$E2847</f>
        <v>13364.30550504751</v>
      </c>
    </row>
    <row r="2847" spans="4:30" collapsed="1">
      <c r="D2847" s="7" t="s">
        <v>345</v>
      </c>
      <c r="E2847" s="40">
        <v>2392762</v>
      </c>
      <c r="F2847" s="10" t="s">
        <v>78</v>
      </c>
      <c r="G2847" s="55" t="str">
        <f>$G$15</f>
        <v>TOTAL</v>
      </c>
      <c r="H2847" s="4">
        <f t="shared" si="1438"/>
        <v>2392762.0000000009</v>
      </c>
      <c r="I2847" s="5">
        <f>VLOOKUP(CONCATENATE($F2847," ",$G2847),AllocFactorMatrix,(I$4+1),FALSE)*$E2847</f>
        <v>1619971.8744810943</v>
      </c>
      <c r="J2847" s="5">
        <f>VLOOKUP(CONCATENATE($F2847," ",$G2847),AllocFactorMatrix,(J$4+1),FALSE)*$E2847</f>
        <v>96181.450217271675</v>
      </c>
      <c r="K2847" s="5">
        <f>VLOOKUP(CONCATENATE($F2847," ",$G2847),AllocFactorMatrix,(K$4+1),FALSE)*$E2847</f>
        <v>262160.29134549451</v>
      </c>
      <c r="L2847" s="5">
        <f>VLOOKUP(CONCATENATE($F2847," ",$G2847),AllocFactorMatrix,(L$4+1),FALSE)*$E2847</f>
        <v>9142.1052900775103</v>
      </c>
      <c r="M2847" s="5">
        <f>VLOOKUP(CONCATENATE($F2847," ",$G2847),AllocFactorMatrix,(M$4+1),FALSE)*$E2847</f>
        <v>561.64816775121028</v>
      </c>
      <c r="N2847" s="5">
        <f t="shared" si="1439"/>
        <v>271864.04480332322</v>
      </c>
      <c r="O2847" s="5">
        <f>VLOOKUP(CONCATENATE($F2847," ",$G2847),AllocFactorMatrix,(O$4+1),FALSE)*$E2847</f>
        <v>186458.87299721263</v>
      </c>
      <c r="P2847" s="5">
        <f>VLOOKUP(CONCATENATE($F2847," ",$G2847),AllocFactorMatrix,(P$4+1),FALSE)*$E2847</f>
        <v>26573.62593077575</v>
      </c>
      <c r="Q2847" s="5">
        <f>VLOOKUP(CONCATENATE($F2847," ",$G2847),AllocFactorMatrix,(Q$4+1),FALSE)*$E2847</f>
        <v>1956.8651334916563</v>
      </c>
      <c r="R2847" s="5">
        <f>VLOOKUP(CONCATENATE($F2847," ",$G2847),AllocFactorMatrix,(R$4+1),FALSE)*$E2847</f>
        <v>343.92642605012503</v>
      </c>
      <c r="S2847" s="5">
        <f t="shared" si="1441"/>
        <v>215333.29048753018</v>
      </c>
      <c r="T2847" s="5">
        <f>VLOOKUP(CONCATENATE($F2847," ",$G2847),AllocFactorMatrix,(T$4+1),FALSE)*$E2847</f>
        <v>6175.2167802725389</v>
      </c>
      <c r="U2847" s="5">
        <f>VLOOKUP(CONCATENATE($F2847," ",$G2847),AllocFactorMatrix,(U$4+1),FALSE)*$E2847</f>
        <v>79787.115360369527</v>
      </c>
      <c r="V2847" s="5">
        <f>VLOOKUP(CONCATENATE($F2847," ",$G2847),AllocFactorMatrix,(V$4+1),FALSE)*$E2847</f>
        <v>2877.7408531738897</v>
      </c>
      <c r="W2847" s="5">
        <f>VLOOKUP(CONCATENATE($F2847," ",$G2847),AllocFactorMatrix,(W$4+1),FALSE)*$E2847</f>
        <v>515.89069636691511</v>
      </c>
      <c r="X2847" s="5">
        <f t="shared" si="1442"/>
        <v>89355.963690182878</v>
      </c>
      <c r="Y2847" s="5">
        <f>VLOOKUP(CONCATENATE($F2847," ",$G2847),AllocFactorMatrix,(Y$4+1),FALSE)*$E2847</f>
        <v>59255.409749883074</v>
      </c>
      <c r="Z2847" s="5">
        <f>VLOOKUP(CONCATENATE($F2847," ",$G2847),AllocFactorMatrix,(Z$4+1),FALSE)*$E2847</f>
        <v>708.74779232990147</v>
      </c>
      <c r="AA2847" s="5">
        <f t="shared" si="1440"/>
        <v>59964.157542212975</v>
      </c>
      <c r="AB2847" s="5">
        <f>VLOOKUP(CONCATENATE($F2847," ",$G2847),AllocFactorMatrix,(AB$4+1),FALSE)*$E2847</f>
        <v>746.85236934585066</v>
      </c>
      <c r="AC2847" s="5">
        <f>VLOOKUP(CONCATENATE($F2847," ",$G2847),AllocFactorMatrix,(AC$4+1),FALSE)*$E2847</f>
        <v>24593.37225592068</v>
      </c>
      <c r="AD2847" s="5">
        <f>VLOOKUP(CONCATENATE($F2847," ",$G2847),AllocFactorMatrix,(AD$4+1),FALSE)*$E2847</f>
        <v>14750.994153118587</v>
      </c>
    </row>
    <row r="2848" spans="4:30" hidden="1" outlineLevel="1">
      <c r="D2848" s="7"/>
      <c r="E2848" s="51"/>
      <c r="F2848" s="52" t="str">
        <f>F2855</f>
        <v>CUST_TOTAL</v>
      </c>
      <c r="G2848" s="55" t="str">
        <f>$G$8</f>
        <v>PRODUCTION</v>
      </c>
      <c r="H2848" s="4">
        <f t="shared" ref="H2848:H3055" si="1443">SUBTOTAL(9,I2848:AD2848)</f>
        <v>0</v>
      </c>
      <c r="I2848" s="5">
        <f>VLOOKUP(CONCATENATE($F2848," ",$G2848),AllocFactorMatrix,(I$4+1),FALSE)*$E2855</f>
        <v>0</v>
      </c>
      <c r="J2848" s="5">
        <f>VLOOKUP(CONCATENATE($F2848," ",$G2848),AllocFactorMatrix,(J$4+1),FALSE)*$E2855</f>
        <v>0</v>
      </c>
      <c r="K2848" s="5">
        <f>VLOOKUP(CONCATENATE($F2848," ",$G2848),AllocFactorMatrix,(K$4+1),FALSE)*$E2855</f>
        <v>0</v>
      </c>
      <c r="L2848" s="5">
        <f>VLOOKUP(CONCATENATE($F2848," ",$G2848),AllocFactorMatrix,(L$4+1),FALSE)*$E2855</f>
        <v>0</v>
      </c>
      <c r="M2848" s="5">
        <f>VLOOKUP(CONCATENATE($F2848," ",$G2848),AllocFactorMatrix,(M$4+1),FALSE)*$E2855</f>
        <v>0</v>
      </c>
      <c r="N2848" s="5">
        <f t="shared" ref="N2848:N3055" si="1444">SUBTOTAL(9,K2848:M2848)</f>
        <v>0</v>
      </c>
      <c r="O2848" s="5">
        <f>VLOOKUP(CONCATENATE($F2848," ",$G2848),AllocFactorMatrix,(O$4+1),FALSE)*$E2855</f>
        <v>0</v>
      </c>
      <c r="P2848" s="5">
        <f>VLOOKUP(CONCATENATE($F2848," ",$G2848),AllocFactorMatrix,(P$4+1),FALSE)*$E2855</f>
        <v>0</v>
      </c>
      <c r="Q2848" s="5">
        <f>VLOOKUP(CONCATENATE($F2848," ",$G2848),AllocFactorMatrix,(Q$4+1),FALSE)*$E2855</f>
        <v>0</v>
      </c>
      <c r="R2848" s="5">
        <f>VLOOKUP(CONCATENATE($F2848," ",$G2848),AllocFactorMatrix,(R$4+1),FALSE)*$E2855</f>
        <v>0</v>
      </c>
      <c r="S2848" s="5">
        <f>SUBTOTAL(9,O2848:R2848)</f>
        <v>0</v>
      </c>
      <c r="T2848" s="5">
        <f>VLOOKUP(CONCATENATE($F2848," ",$G2848),AllocFactorMatrix,(T$4+1),FALSE)*$E2855</f>
        <v>0</v>
      </c>
      <c r="U2848" s="5">
        <f>VLOOKUP(CONCATENATE($F2848," ",$G2848),AllocFactorMatrix,(U$4+1),FALSE)*$E2855</f>
        <v>0</v>
      </c>
      <c r="V2848" s="5">
        <f>VLOOKUP(CONCATENATE($F2848," ",$G2848),AllocFactorMatrix,(V$4+1),FALSE)*$E2855</f>
        <v>0</v>
      </c>
      <c r="W2848" s="5">
        <f>VLOOKUP(CONCATENATE($F2848," ",$G2848),AllocFactorMatrix,(W$4+1),FALSE)*$E2855</f>
        <v>0</v>
      </c>
      <c r="X2848" s="5">
        <f>SUBTOTAL(9,T2848:W2848)</f>
        <v>0</v>
      </c>
      <c r="Y2848" s="5">
        <f>VLOOKUP(CONCATENATE($F2848," ",$G2848),AllocFactorMatrix,(Y$4+1),FALSE)*$E2855</f>
        <v>0</v>
      </c>
      <c r="Z2848" s="5">
        <f>VLOOKUP(CONCATENATE($F2848," ",$G2848),AllocFactorMatrix,(Z$4+1),FALSE)*$E2855</f>
        <v>0</v>
      </c>
      <c r="AA2848" s="5">
        <f t="shared" ref="AA2848:AA3055" si="1445">SUBTOTAL(9,Y2848:Z2848)</f>
        <v>0</v>
      </c>
      <c r="AB2848" s="5">
        <f>VLOOKUP(CONCATENATE($F2848," ",$G2848),AllocFactorMatrix,(AB$4+1),FALSE)*$E2855</f>
        <v>0</v>
      </c>
      <c r="AC2848" s="5">
        <f>VLOOKUP(CONCATENATE($F2848," ",$G2848),AllocFactorMatrix,(AC$4+1),FALSE)*$E2855</f>
        <v>0</v>
      </c>
      <c r="AD2848" s="5">
        <f>VLOOKUP(CONCATENATE($F2848," ",$G2848),AllocFactorMatrix,(AD$4+1),FALSE)*$E2855</f>
        <v>0</v>
      </c>
    </row>
    <row r="2849" spans="1:30" hidden="1" outlineLevel="1">
      <c r="D2849" s="7"/>
      <c r="E2849" s="51"/>
      <c r="F2849" s="52" t="str">
        <f>F2855</f>
        <v>CUST_TOTAL</v>
      </c>
      <c r="G2849" s="55" t="str">
        <f>$G$9</f>
        <v>BULKTRAN</v>
      </c>
      <c r="H2849" s="4">
        <f t="shared" si="1443"/>
        <v>0</v>
      </c>
      <c r="I2849" s="5">
        <f>VLOOKUP(CONCATENATE($F2849," ",$G2849),AllocFactorMatrix,(I$4+1),FALSE)*$E2855</f>
        <v>0</v>
      </c>
      <c r="J2849" s="5">
        <f>VLOOKUP(CONCATENATE($F2849," ",$G2849),AllocFactorMatrix,(J$4+1),FALSE)*$E2855</f>
        <v>0</v>
      </c>
      <c r="K2849" s="5">
        <f>VLOOKUP(CONCATENATE($F2849," ",$G2849),AllocFactorMatrix,(K$4+1),FALSE)*$E2855</f>
        <v>0</v>
      </c>
      <c r="L2849" s="5">
        <f>VLOOKUP(CONCATENATE($F2849," ",$G2849),AllocFactorMatrix,(L$4+1),FALSE)*$E2855</f>
        <v>0</v>
      </c>
      <c r="M2849" s="5">
        <f>VLOOKUP(CONCATENATE($F2849," ",$G2849),AllocFactorMatrix,(M$4+1),FALSE)*$E2855</f>
        <v>0</v>
      </c>
      <c r="N2849" s="5">
        <f t="shared" si="1444"/>
        <v>0</v>
      </c>
      <c r="O2849" s="5">
        <f>VLOOKUP(CONCATENATE($F2849," ",$G2849),AllocFactorMatrix,(O$4+1),FALSE)*$E2855</f>
        <v>0</v>
      </c>
      <c r="P2849" s="5">
        <f>VLOOKUP(CONCATENATE($F2849," ",$G2849),AllocFactorMatrix,(P$4+1),FALSE)*$E2855</f>
        <v>0</v>
      </c>
      <c r="Q2849" s="5">
        <f>VLOOKUP(CONCATENATE($F2849," ",$G2849),AllocFactorMatrix,(Q$4+1),FALSE)*$E2855</f>
        <v>0</v>
      </c>
      <c r="R2849" s="5">
        <f>VLOOKUP(CONCATENATE($F2849," ",$G2849),AllocFactorMatrix,(R$4+1),FALSE)*$E2855</f>
        <v>0</v>
      </c>
      <c r="S2849" s="5">
        <f t="shared" ref="S2849:S2855" si="1446">SUBTOTAL(9,O2849:R2849)</f>
        <v>0</v>
      </c>
      <c r="T2849" s="5">
        <f>VLOOKUP(CONCATENATE($F2849," ",$G2849),AllocFactorMatrix,(T$4+1),FALSE)*$E2855</f>
        <v>0</v>
      </c>
      <c r="U2849" s="5">
        <f>VLOOKUP(CONCATENATE($F2849," ",$G2849),AllocFactorMatrix,(U$4+1),FALSE)*$E2855</f>
        <v>0</v>
      </c>
      <c r="V2849" s="5">
        <f>VLOOKUP(CONCATENATE($F2849," ",$G2849),AllocFactorMatrix,(V$4+1),FALSE)*$E2855</f>
        <v>0</v>
      </c>
      <c r="W2849" s="5">
        <f>VLOOKUP(CONCATENATE($F2849," ",$G2849),AllocFactorMatrix,(W$4+1),FALSE)*$E2855</f>
        <v>0</v>
      </c>
      <c r="X2849" s="5">
        <f t="shared" ref="X2849:X2855" si="1447">SUBTOTAL(9,T2849:W2849)</f>
        <v>0</v>
      </c>
      <c r="Y2849" s="5">
        <f>VLOOKUP(CONCATENATE($F2849," ",$G2849),AllocFactorMatrix,(Y$4+1),FALSE)*$E2855</f>
        <v>0</v>
      </c>
      <c r="Z2849" s="5">
        <f>VLOOKUP(CONCATENATE($F2849," ",$G2849),AllocFactorMatrix,(Z$4+1),FALSE)*$E2855</f>
        <v>0</v>
      </c>
      <c r="AA2849" s="5">
        <f t="shared" si="1445"/>
        <v>0</v>
      </c>
      <c r="AB2849" s="5">
        <f>VLOOKUP(CONCATENATE($F2849," ",$G2849),AllocFactorMatrix,(AB$4+1),FALSE)*$E2855</f>
        <v>0</v>
      </c>
      <c r="AC2849" s="5">
        <f>VLOOKUP(CONCATENATE($F2849," ",$G2849),AllocFactorMatrix,(AC$4+1),FALSE)*$E2855</f>
        <v>0</v>
      </c>
      <c r="AD2849" s="5">
        <f>VLOOKUP(CONCATENATE($F2849," ",$G2849),AllocFactorMatrix,(AD$4+1),FALSE)*$E2855</f>
        <v>0</v>
      </c>
    </row>
    <row r="2850" spans="1:30" hidden="1" outlineLevel="1">
      <c r="D2850" s="7"/>
      <c r="E2850" s="51"/>
      <c r="F2850" s="52" t="str">
        <f>F2855</f>
        <v>CUST_TOTAL</v>
      </c>
      <c r="G2850" s="55" t="str">
        <f>$G$10</f>
        <v>SUBTRAN</v>
      </c>
      <c r="H2850" s="4">
        <f t="shared" si="1443"/>
        <v>0</v>
      </c>
      <c r="I2850" s="5">
        <f>VLOOKUP(CONCATENATE($F2850," ",$G2850),AllocFactorMatrix,(I$4+1),FALSE)*$E2855</f>
        <v>0</v>
      </c>
      <c r="J2850" s="5">
        <f>VLOOKUP(CONCATENATE($F2850," ",$G2850),AllocFactorMatrix,(J$4+1),FALSE)*$E2855</f>
        <v>0</v>
      </c>
      <c r="K2850" s="5">
        <f>VLOOKUP(CONCATENATE($F2850," ",$G2850),AllocFactorMatrix,(K$4+1),FALSE)*$E2855</f>
        <v>0</v>
      </c>
      <c r="L2850" s="5">
        <f>VLOOKUP(CONCATENATE($F2850," ",$G2850),AllocFactorMatrix,(L$4+1),FALSE)*$E2855</f>
        <v>0</v>
      </c>
      <c r="M2850" s="5">
        <f>VLOOKUP(CONCATENATE($F2850," ",$G2850),AllocFactorMatrix,(M$4+1),FALSE)*$E2855</f>
        <v>0</v>
      </c>
      <c r="N2850" s="5">
        <f t="shared" si="1444"/>
        <v>0</v>
      </c>
      <c r="O2850" s="5">
        <f>VLOOKUP(CONCATENATE($F2850," ",$G2850),AllocFactorMatrix,(O$4+1),FALSE)*$E2855</f>
        <v>0</v>
      </c>
      <c r="P2850" s="5">
        <f>VLOOKUP(CONCATENATE($F2850," ",$G2850),AllocFactorMatrix,(P$4+1),FALSE)*$E2855</f>
        <v>0</v>
      </c>
      <c r="Q2850" s="5">
        <f>VLOOKUP(CONCATENATE($F2850," ",$G2850),AllocFactorMatrix,(Q$4+1),FALSE)*$E2855</f>
        <v>0</v>
      </c>
      <c r="R2850" s="5">
        <f>VLOOKUP(CONCATENATE($F2850," ",$G2850),AllocFactorMatrix,(R$4+1),FALSE)*$E2855</f>
        <v>0</v>
      </c>
      <c r="S2850" s="5">
        <f t="shared" si="1446"/>
        <v>0</v>
      </c>
      <c r="T2850" s="5">
        <f>VLOOKUP(CONCATENATE($F2850," ",$G2850),AllocFactorMatrix,(T$4+1),FALSE)*$E2855</f>
        <v>0</v>
      </c>
      <c r="U2850" s="5">
        <f>VLOOKUP(CONCATENATE($F2850," ",$G2850),AllocFactorMatrix,(U$4+1),FALSE)*$E2855</f>
        <v>0</v>
      </c>
      <c r="V2850" s="5">
        <f>VLOOKUP(CONCATENATE($F2850," ",$G2850),AllocFactorMatrix,(V$4+1),FALSE)*$E2855</f>
        <v>0</v>
      </c>
      <c r="W2850" s="5">
        <f>VLOOKUP(CONCATENATE($F2850," ",$G2850),AllocFactorMatrix,(W$4+1),FALSE)*$E2855</f>
        <v>0</v>
      </c>
      <c r="X2850" s="5">
        <f t="shared" si="1447"/>
        <v>0</v>
      </c>
      <c r="Y2850" s="5">
        <f>VLOOKUP(CONCATENATE($F2850," ",$G2850),AllocFactorMatrix,(Y$4+1),FALSE)*$E2855</f>
        <v>0</v>
      </c>
      <c r="Z2850" s="5">
        <f>VLOOKUP(CONCATENATE($F2850," ",$G2850),AllocFactorMatrix,(Z$4+1),FALSE)*$E2855</f>
        <v>0</v>
      </c>
      <c r="AA2850" s="5">
        <f t="shared" si="1445"/>
        <v>0</v>
      </c>
      <c r="AB2850" s="5">
        <f>VLOOKUP(CONCATENATE($F2850," ",$G2850),AllocFactorMatrix,(AB$4+1),FALSE)*$E2855</f>
        <v>0</v>
      </c>
      <c r="AC2850" s="5">
        <f>VLOOKUP(CONCATENATE($F2850," ",$G2850),AllocFactorMatrix,(AC$4+1),FALSE)*$E2855</f>
        <v>0</v>
      </c>
      <c r="AD2850" s="5">
        <f>VLOOKUP(CONCATENATE($F2850," ",$G2850),AllocFactorMatrix,(AD$4+1),FALSE)*$E2855</f>
        <v>0</v>
      </c>
    </row>
    <row r="2851" spans="1:30" hidden="1" outlineLevel="1">
      <c r="D2851" s="7"/>
      <c r="E2851" s="51"/>
      <c r="F2851" s="52" t="str">
        <f>F2855</f>
        <v>CUST_TOTAL</v>
      </c>
      <c r="G2851" s="55" t="str">
        <f>$G$11</f>
        <v>DISTPRI</v>
      </c>
      <c r="H2851" s="4">
        <f t="shared" si="1443"/>
        <v>0</v>
      </c>
      <c r="I2851" s="5">
        <f>VLOOKUP(CONCATENATE($F2851," ",$G2851),AllocFactorMatrix,(I$4+1),FALSE)*$E2855</f>
        <v>0</v>
      </c>
      <c r="J2851" s="5">
        <f>VLOOKUP(CONCATENATE($F2851," ",$G2851),AllocFactorMatrix,(J$4+1),FALSE)*$E2855</f>
        <v>0</v>
      </c>
      <c r="K2851" s="5">
        <f>VLOOKUP(CONCATENATE($F2851," ",$G2851),AllocFactorMatrix,(K$4+1),FALSE)*$E2855</f>
        <v>0</v>
      </c>
      <c r="L2851" s="5">
        <f>VLOOKUP(CONCATENATE($F2851," ",$G2851),AllocFactorMatrix,(L$4+1),FALSE)*$E2855</f>
        <v>0</v>
      </c>
      <c r="M2851" s="5">
        <f>VLOOKUP(CONCATENATE($F2851," ",$G2851),AllocFactorMatrix,(M$4+1),FALSE)*$E2855</f>
        <v>0</v>
      </c>
      <c r="N2851" s="5">
        <f t="shared" si="1444"/>
        <v>0</v>
      </c>
      <c r="O2851" s="5">
        <f>VLOOKUP(CONCATENATE($F2851," ",$G2851),AllocFactorMatrix,(O$4+1),FALSE)*$E2855</f>
        <v>0</v>
      </c>
      <c r="P2851" s="5">
        <f>VLOOKUP(CONCATENATE($F2851," ",$G2851),AllocFactorMatrix,(P$4+1),FALSE)*$E2855</f>
        <v>0</v>
      </c>
      <c r="Q2851" s="5">
        <f>VLOOKUP(CONCATENATE($F2851," ",$G2851),AllocFactorMatrix,(Q$4+1),FALSE)*$E2855</f>
        <v>0</v>
      </c>
      <c r="R2851" s="5">
        <f>VLOOKUP(CONCATENATE($F2851," ",$G2851),AllocFactorMatrix,(R$4+1),FALSE)*$E2855</f>
        <v>0</v>
      </c>
      <c r="S2851" s="5">
        <f t="shared" si="1446"/>
        <v>0</v>
      </c>
      <c r="T2851" s="5">
        <f>VLOOKUP(CONCATENATE($F2851," ",$G2851),AllocFactorMatrix,(T$4+1),FALSE)*$E2855</f>
        <v>0</v>
      </c>
      <c r="U2851" s="5">
        <f>VLOOKUP(CONCATENATE($F2851," ",$G2851),AllocFactorMatrix,(U$4+1),FALSE)*$E2855</f>
        <v>0</v>
      </c>
      <c r="V2851" s="5">
        <f>VLOOKUP(CONCATENATE($F2851," ",$G2851),AllocFactorMatrix,(V$4+1),FALSE)*$E2855</f>
        <v>0</v>
      </c>
      <c r="W2851" s="5">
        <f>VLOOKUP(CONCATENATE($F2851," ",$G2851),AllocFactorMatrix,(W$4+1),FALSE)*$E2855</f>
        <v>0</v>
      </c>
      <c r="X2851" s="5">
        <f t="shared" si="1447"/>
        <v>0</v>
      </c>
      <c r="Y2851" s="5">
        <f>VLOOKUP(CONCATENATE($F2851," ",$G2851),AllocFactorMatrix,(Y$4+1),FALSE)*$E2855</f>
        <v>0</v>
      </c>
      <c r="Z2851" s="5">
        <f>VLOOKUP(CONCATENATE($F2851," ",$G2851),AllocFactorMatrix,(Z$4+1),FALSE)*$E2855</f>
        <v>0</v>
      </c>
      <c r="AA2851" s="5">
        <f t="shared" si="1445"/>
        <v>0</v>
      </c>
      <c r="AB2851" s="5">
        <f>VLOOKUP(CONCATENATE($F2851," ",$G2851),AllocFactorMatrix,(AB$4+1),FALSE)*$E2855</f>
        <v>0</v>
      </c>
      <c r="AC2851" s="5">
        <f>VLOOKUP(CONCATENATE($F2851," ",$G2851),AllocFactorMatrix,(AC$4+1),FALSE)*$E2855</f>
        <v>0</v>
      </c>
      <c r="AD2851" s="5">
        <f>VLOOKUP(CONCATENATE($F2851," ",$G2851),AllocFactorMatrix,(AD$4+1),FALSE)*$E2855</f>
        <v>0</v>
      </c>
    </row>
    <row r="2852" spans="1:30" hidden="1" outlineLevel="1">
      <c r="D2852" s="7"/>
      <c r="E2852" s="51"/>
      <c r="F2852" s="52" t="str">
        <f>F2855</f>
        <v>CUST_TOTAL</v>
      </c>
      <c r="G2852" s="55" t="str">
        <f>$G$12</f>
        <v>DISTSEC</v>
      </c>
      <c r="H2852" s="4">
        <f t="shared" si="1443"/>
        <v>0</v>
      </c>
      <c r="I2852" s="5">
        <f>VLOOKUP(CONCATENATE($F2852," ",$G2852),AllocFactorMatrix,(I$4+1),FALSE)*$E2855</f>
        <v>0</v>
      </c>
      <c r="J2852" s="5">
        <f>VLOOKUP(CONCATENATE($F2852," ",$G2852),AllocFactorMatrix,(J$4+1),FALSE)*$E2855</f>
        <v>0</v>
      </c>
      <c r="K2852" s="5">
        <f>VLOOKUP(CONCATENATE($F2852," ",$G2852),AllocFactorMatrix,(K$4+1),FALSE)*$E2855</f>
        <v>0</v>
      </c>
      <c r="L2852" s="5">
        <f>VLOOKUP(CONCATENATE($F2852," ",$G2852),AllocFactorMatrix,(L$4+1),FALSE)*$E2855</f>
        <v>0</v>
      </c>
      <c r="M2852" s="5">
        <f>VLOOKUP(CONCATENATE($F2852," ",$G2852),AllocFactorMatrix,(M$4+1),FALSE)*$E2855</f>
        <v>0</v>
      </c>
      <c r="N2852" s="5">
        <f t="shared" si="1444"/>
        <v>0</v>
      </c>
      <c r="O2852" s="5">
        <f>VLOOKUP(CONCATENATE($F2852," ",$G2852),AllocFactorMatrix,(O$4+1),FALSE)*$E2855</f>
        <v>0</v>
      </c>
      <c r="P2852" s="5">
        <f>VLOOKUP(CONCATENATE($F2852," ",$G2852),AllocFactorMatrix,(P$4+1),FALSE)*$E2855</f>
        <v>0</v>
      </c>
      <c r="Q2852" s="5">
        <f>VLOOKUP(CONCATENATE($F2852," ",$G2852),AllocFactorMatrix,(Q$4+1),FALSE)*$E2855</f>
        <v>0</v>
      </c>
      <c r="R2852" s="5">
        <f>VLOOKUP(CONCATENATE($F2852," ",$G2852),AllocFactorMatrix,(R$4+1),FALSE)*$E2855</f>
        <v>0</v>
      </c>
      <c r="S2852" s="5">
        <f t="shared" si="1446"/>
        <v>0</v>
      </c>
      <c r="T2852" s="5">
        <f>VLOOKUP(CONCATENATE($F2852," ",$G2852),AllocFactorMatrix,(T$4+1),FALSE)*$E2855</f>
        <v>0</v>
      </c>
      <c r="U2852" s="5">
        <f>VLOOKUP(CONCATENATE($F2852," ",$G2852),AllocFactorMatrix,(U$4+1),FALSE)*$E2855</f>
        <v>0</v>
      </c>
      <c r="V2852" s="5">
        <f>VLOOKUP(CONCATENATE($F2852," ",$G2852),AllocFactorMatrix,(V$4+1),FALSE)*$E2855</f>
        <v>0</v>
      </c>
      <c r="W2852" s="5">
        <f>VLOOKUP(CONCATENATE($F2852," ",$G2852),AllocFactorMatrix,(W$4+1),FALSE)*$E2855</f>
        <v>0</v>
      </c>
      <c r="X2852" s="5">
        <f t="shared" si="1447"/>
        <v>0</v>
      </c>
      <c r="Y2852" s="5">
        <f>VLOOKUP(CONCATENATE($F2852," ",$G2852),AllocFactorMatrix,(Y$4+1),FALSE)*$E2855</f>
        <v>0</v>
      </c>
      <c r="Z2852" s="5">
        <f>VLOOKUP(CONCATENATE($F2852," ",$G2852),AllocFactorMatrix,(Z$4+1),FALSE)*$E2855</f>
        <v>0</v>
      </c>
      <c r="AA2852" s="5">
        <f t="shared" si="1445"/>
        <v>0</v>
      </c>
      <c r="AB2852" s="5">
        <f>VLOOKUP(CONCATENATE($F2852," ",$G2852),AllocFactorMatrix,(AB$4+1),FALSE)*$E2855</f>
        <v>0</v>
      </c>
      <c r="AC2852" s="5">
        <f>VLOOKUP(CONCATENATE($F2852," ",$G2852),AllocFactorMatrix,(AC$4+1),FALSE)*$E2855</f>
        <v>0</v>
      </c>
      <c r="AD2852" s="5">
        <f>VLOOKUP(CONCATENATE($F2852," ",$G2852),AllocFactorMatrix,(AD$4+1),FALSE)*$E2855</f>
        <v>0</v>
      </c>
    </row>
    <row r="2853" spans="1:30" hidden="1" outlineLevel="1">
      <c r="D2853" s="7"/>
      <c r="E2853" s="51"/>
      <c r="F2853" s="52" t="str">
        <f>F2855</f>
        <v>CUST_TOTAL</v>
      </c>
      <c r="G2853" s="55" t="str">
        <f>$G$13</f>
        <v>ENERGY</v>
      </c>
      <c r="H2853" s="4">
        <f t="shared" si="1443"/>
        <v>0</v>
      </c>
      <c r="I2853" s="5">
        <f>VLOOKUP(CONCATENATE($F2853," ",$G2853),AllocFactorMatrix,(I$4+1),FALSE)*$E2855</f>
        <v>0</v>
      </c>
      <c r="J2853" s="5">
        <f>VLOOKUP(CONCATENATE($F2853," ",$G2853),AllocFactorMatrix,(J$4+1),FALSE)*$E2855</f>
        <v>0</v>
      </c>
      <c r="K2853" s="5">
        <f>VLOOKUP(CONCATENATE($F2853," ",$G2853),AllocFactorMatrix,(K$4+1),FALSE)*$E2855</f>
        <v>0</v>
      </c>
      <c r="L2853" s="5">
        <f>VLOOKUP(CONCATENATE($F2853," ",$G2853),AllocFactorMatrix,(L$4+1),FALSE)*$E2855</f>
        <v>0</v>
      </c>
      <c r="M2853" s="5">
        <f>VLOOKUP(CONCATENATE($F2853," ",$G2853),AllocFactorMatrix,(M$4+1),FALSE)*$E2855</f>
        <v>0</v>
      </c>
      <c r="N2853" s="5">
        <f t="shared" si="1444"/>
        <v>0</v>
      </c>
      <c r="O2853" s="5">
        <f>VLOOKUP(CONCATENATE($F2853," ",$G2853),AllocFactorMatrix,(O$4+1),FALSE)*$E2855</f>
        <v>0</v>
      </c>
      <c r="P2853" s="5">
        <f>VLOOKUP(CONCATENATE($F2853," ",$G2853),AllocFactorMatrix,(P$4+1),FALSE)*$E2855</f>
        <v>0</v>
      </c>
      <c r="Q2853" s="5">
        <f>VLOOKUP(CONCATENATE($F2853," ",$G2853),AllocFactorMatrix,(Q$4+1),FALSE)*$E2855</f>
        <v>0</v>
      </c>
      <c r="R2853" s="5">
        <f>VLOOKUP(CONCATENATE($F2853," ",$G2853),AllocFactorMatrix,(R$4+1),FALSE)*$E2855</f>
        <v>0</v>
      </c>
      <c r="S2853" s="5">
        <f t="shared" si="1446"/>
        <v>0</v>
      </c>
      <c r="T2853" s="5">
        <f>VLOOKUP(CONCATENATE($F2853," ",$G2853),AllocFactorMatrix,(T$4+1),FALSE)*$E2855</f>
        <v>0</v>
      </c>
      <c r="U2853" s="5">
        <f>VLOOKUP(CONCATENATE($F2853," ",$G2853),AllocFactorMatrix,(U$4+1),FALSE)*$E2855</f>
        <v>0</v>
      </c>
      <c r="V2853" s="5">
        <f>VLOOKUP(CONCATENATE($F2853," ",$G2853),AllocFactorMatrix,(V$4+1),FALSE)*$E2855</f>
        <v>0</v>
      </c>
      <c r="W2853" s="5">
        <f>VLOOKUP(CONCATENATE($F2853," ",$G2853),AllocFactorMatrix,(W$4+1),FALSE)*$E2855</f>
        <v>0</v>
      </c>
      <c r="X2853" s="5">
        <f t="shared" si="1447"/>
        <v>0</v>
      </c>
      <c r="Y2853" s="5">
        <f>VLOOKUP(CONCATENATE($F2853," ",$G2853),AllocFactorMatrix,(Y$4+1),FALSE)*$E2855</f>
        <v>0</v>
      </c>
      <c r="Z2853" s="5">
        <f>VLOOKUP(CONCATENATE($F2853," ",$G2853),AllocFactorMatrix,(Z$4+1),FALSE)*$E2855</f>
        <v>0</v>
      </c>
      <c r="AA2853" s="5">
        <f t="shared" si="1445"/>
        <v>0</v>
      </c>
      <c r="AB2853" s="5">
        <f>VLOOKUP(CONCATENATE($F2853," ",$G2853),AllocFactorMatrix,(AB$4+1),FALSE)*$E2855</f>
        <v>0</v>
      </c>
      <c r="AC2853" s="5">
        <f>VLOOKUP(CONCATENATE($F2853," ",$G2853),AllocFactorMatrix,(AC$4+1),FALSE)*$E2855</f>
        <v>0</v>
      </c>
      <c r="AD2853" s="5">
        <f>VLOOKUP(CONCATENATE($F2853," ",$G2853),AllocFactorMatrix,(AD$4+1),FALSE)*$E2855</f>
        <v>0</v>
      </c>
    </row>
    <row r="2854" spans="1:30" hidden="1" outlineLevel="1">
      <c r="D2854" s="7"/>
      <c r="E2854" s="51"/>
      <c r="F2854" s="52" t="str">
        <f>F2855</f>
        <v>CUST_TOTAL</v>
      </c>
      <c r="G2854" s="55" t="str">
        <f>$G$14</f>
        <v>CUSTOMER</v>
      </c>
      <c r="H2854" s="4">
        <f t="shared" si="1443"/>
        <v>-2403837.9999999995</v>
      </c>
      <c r="I2854" s="5">
        <f>VLOOKUP(CONCATENATE($F2854," ",$G2854),AllocFactorMatrix,(I$4+1),FALSE)*$E2855</f>
        <v>-1531706.082688062</v>
      </c>
      <c r="J2854" s="5">
        <f>VLOOKUP(CONCATENATE($F2854," ",$G2854),AllocFactorMatrix,(J$4+1),FALSE)*$E2855</f>
        <v>-268016.86873806891</v>
      </c>
      <c r="K2854" s="5">
        <f>VLOOKUP(CONCATENATE($F2854," ",$G2854),AllocFactorMatrix,(K$4+1),FALSE)*$E2855</f>
        <v>-75273.15691408675</v>
      </c>
      <c r="L2854" s="5">
        <f>VLOOKUP(CONCATENATE($F2854," ",$G2854),AllocFactorMatrix,(L$4+1),FALSE)*$E2855</f>
        <v>-875.13880448632676</v>
      </c>
      <c r="M2854" s="5">
        <f>VLOOKUP(CONCATENATE($F2854," ",$G2854),AllocFactorMatrix,(M$4+1),FALSE)*$E2855</f>
        <v>-67.318369575871287</v>
      </c>
      <c r="N2854" s="5">
        <f t="shared" si="1444"/>
        <v>-76215.614088148955</v>
      </c>
      <c r="O2854" s="5">
        <f>VLOOKUP(CONCATENATE($F2854," ",$G2854),AllocFactorMatrix,(O$4+1),FALSE)*$E2855</f>
        <v>-6585.9804901727412</v>
      </c>
      <c r="P2854" s="5">
        <f>VLOOKUP(CONCATENATE($F2854," ",$G2854),AllocFactorMatrix,(P$4+1),FALSE)*$E2855</f>
        <v>-661.96396749606777</v>
      </c>
      <c r="Q2854" s="5">
        <f>VLOOKUP(CONCATENATE($F2854," ",$G2854),AllocFactorMatrix,(Q$4+1),FALSE)*$E2855</f>
        <v>-190.73538046496867</v>
      </c>
      <c r="R2854" s="5">
        <f>VLOOKUP(CONCATENATE($F2854," ",$G2854),AllocFactorMatrix,(R$4+1),FALSE)*$E2855</f>
        <v>-22.439456525290431</v>
      </c>
      <c r="S2854" s="5">
        <f t="shared" si="1446"/>
        <v>-7461.1192946590681</v>
      </c>
      <c r="T2854" s="5">
        <f>VLOOKUP(CONCATENATE($F2854," ",$G2854),AllocFactorMatrix,(T$4+1),FALSE)*$E2855</f>
        <v>-44.878913050580863</v>
      </c>
      <c r="U2854" s="5">
        <f>VLOOKUP(CONCATENATE($F2854," ",$G2854),AllocFactorMatrix,(U$4+1),FALSE)*$E2855</f>
        <v>-392.69048919258256</v>
      </c>
      <c r="V2854" s="5">
        <f>VLOOKUP(CONCATENATE($F2854," ",$G2854),AllocFactorMatrix,(V$4+1),FALSE)*$E2855</f>
        <v>-280.49320656613037</v>
      </c>
      <c r="W2854" s="5">
        <f>VLOOKUP(CONCATENATE($F2854," ",$G2854),AllocFactorMatrix,(W$4+1),FALSE)*$E2855</f>
        <v>-33.659184787935644</v>
      </c>
      <c r="X2854" s="5">
        <f t="shared" si="1447"/>
        <v>-751.72179359722941</v>
      </c>
      <c r="Y2854" s="5">
        <f>VLOOKUP(CONCATENATE($F2854," ",$G2854),AllocFactorMatrix,(Y$4+1),FALSE)*$E2855</f>
        <v>-1806.3762502858797</v>
      </c>
      <c r="Z2854" s="5">
        <f>VLOOKUP(CONCATENATE($F2854," ",$G2854),AllocFactorMatrix,(Z$4+1),FALSE)*$E2855</f>
        <v>-11.219728262645216</v>
      </c>
      <c r="AA2854" s="5">
        <f t="shared" si="1445"/>
        <v>-1817.595978548525</v>
      </c>
      <c r="AB2854" s="5">
        <f>VLOOKUP(CONCATENATE($F2854," ",$G2854),AllocFactorMatrix,(AB$4+1),FALSE)*$E2855</f>
        <v>-112.19728262645216</v>
      </c>
      <c r="AC2854" s="5">
        <f>VLOOKUP(CONCATENATE($F2854," ",$G2854),AllocFactorMatrix,(AC$4+1),FALSE)*$E2855</f>
        <v>-517139.71508184326</v>
      </c>
      <c r="AD2854" s="5">
        <f>VLOOKUP(CONCATENATE($F2854," ",$G2854),AllocFactorMatrix,(AD$4+1),FALSE)*$E2855</f>
        <v>-617.08505444548678</v>
      </c>
    </row>
    <row r="2855" spans="1:30" collapsed="1">
      <c r="D2855" s="7" t="s">
        <v>278</v>
      </c>
      <c r="E2855" s="40">
        <v>-2403838</v>
      </c>
      <c r="F2855" s="61" t="s">
        <v>42</v>
      </c>
      <c r="G2855" s="55" t="str">
        <f>$G$15</f>
        <v>TOTAL</v>
      </c>
      <c r="H2855" s="4">
        <f t="shared" si="1443"/>
        <v>-2403837.9999999995</v>
      </c>
      <c r="I2855" s="5">
        <f>VLOOKUP(CONCATENATE($F2855," ",$G2855),AllocFactorMatrix,(I$4+1),FALSE)*$E2855</f>
        <v>-1531706.082688062</v>
      </c>
      <c r="J2855" s="5">
        <f>VLOOKUP(CONCATENATE($F2855," ",$G2855),AllocFactorMatrix,(J$4+1),FALSE)*$E2855</f>
        <v>-268016.86873806891</v>
      </c>
      <c r="K2855" s="5">
        <f>VLOOKUP(CONCATENATE($F2855," ",$G2855),AllocFactorMatrix,(K$4+1),FALSE)*$E2855</f>
        <v>-75273.15691408675</v>
      </c>
      <c r="L2855" s="5">
        <f>VLOOKUP(CONCATENATE($F2855," ",$G2855),AllocFactorMatrix,(L$4+1),FALSE)*$E2855</f>
        <v>-875.13880448632676</v>
      </c>
      <c r="M2855" s="5">
        <f>VLOOKUP(CONCATENATE($F2855," ",$G2855),AllocFactorMatrix,(M$4+1),FALSE)*$E2855</f>
        <v>-67.318369575871287</v>
      </c>
      <c r="N2855" s="5">
        <f t="shared" si="1444"/>
        <v>-76215.614088148955</v>
      </c>
      <c r="O2855" s="5">
        <f>VLOOKUP(CONCATENATE($F2855," ",$G2855),AllocFactorMatrix,(O$4+1),FALSE)*$E2855</f>
        <v>-6585.9804901727412</v>
      </c>
      <c r="P2855" s="5">
        <f>VLOOKUP(CONCATENATE($F2855," ",$G2855),AllocFactorMatrix,(P$4+1),FALSE)*$E2855</f>
        <v>-661.96396749606777</v>
      </c>
      <c r="Q2855" s="5">
        <f>VLOOKUP(CONCATENATE($F2855," ",$G2855),AllocFactorMatrix,(Q$4+1),FALSE)*$E2855</f>
        <v>-190.73538046496867</v>
      </c>
      <c r="R2855" s="5">
        <f>VLOOKUP(CONCATENATE($F2855," ",$G2855),AllocFactorMatrix,(R$4+1),FALSE)*$E2855</f>
        <v>-22.439456525290431</v>
      </c>
      <c r="S2855" s="5">
        <f t="shared" si="1446"/>
        <v>-7461.1192946590681</v>
      </c>
      <c r="T2855" s="5">
        <f>VLOOKUP(CONCATENATE($F2855," ",$G2855),AllocFactorMatrix,(T$4+1),FALSE)*$E2855</f>
        <v>-44.878913050580863</v>
      </c>
      <c r="U2855" s="5">
        <f>VLOOKUP(CONCATENATE($F2855," ",$G2855),AllocFactorMatrix,(U$4+1),FALSE)*$E2855</f>
        <v>-392.69048919258256</v>
      </c>
      <c r="V2855" s="5">
        <f>VLOOKUP(CONCATENATE($F2855," ",$G2855),AllocFactorMatrix,(V$4+1),FALSE)*$E2855</f>
        <v>-280.49320656613037</v>
      </c>
      <c r="W2855" s="5">
        <f>VLOOKUP(CONCATENATE($F2855," ",$G2855),AllocFactorMatrix,(W$4+1),FALSE)*$E2855</f>
        <v>-33.659184787935644</v>
      </c>
      <c r="X2855" s="5">
        <f t="shared" si="1447"/>
        <v>-751.72179359722941</v>
      </c>
      <c r="Y2855" s="5">
        <f>VLOOKUP(CONCATENATE($F2855," ",$G2855),AllocFactorMatrix,(Y$4+1),FALSE)*$E2855</f>
        <v>-1806.3762502858797</v>
      </c>
      <c r="Z2855" s="5">
        <f>VLOOKUP(CONCATENATE($F2855," ",$G2855),AllocFactorMatrix,(Z$4+1),FALSE)*$E2855</f>
        <v>-11.219728262645216</v>
      </c>
      <c r="AA2855" s="5">
        <f t="shared" si="1445"/>
        <v>-1817.595978548525</v>
      </c>
      <c r="AB2855" s="5">
        <f>VLOOKUP(CONCATENATE($F2855," ",$G2855),AllocFactorMatrix,(AB$4+1),FALSE)*$E2855</f>
        <v>-112.19728262645216</v>
      </c>
      <c r="AC2855" s="5">
        <f>VLOOKUP(CONCATENATE($F2855," ",$G2855),AllocFactorMatrix,(AC$4+1),FALSE)*$E2855</f>
        <v>-517139.71508184326</v>
      </c>
      <c r="AD2855" s="5">
        <f>VLOOKUP(CONCATENATE($F2855," ",$G2855),AllocFactorMatrix,(AD$4+1),FALSE)*$E2855</f>
        <v>-617.08505444548678</v>
      </c>
    </row>
    <row r="2856" spans="1:30" hidden="1" outlineLevel="1">
      <c r="D2856" s="7"/>
      <c r="E2856" s="51"/>
      <c r="F2856" s="52" t="str">
        <f>F2863</f>
        <v>REV_RENT</v>
      </c>
      <c r="G2856" s="55" t="str">
        <f>$G$8</f>
        <v>PRODUCTION</v>
      </c>
      <c r="H2856" s="4">
        <f t="shared" ref="H2856:H2871" si="1448">SUBTOTAL(9,I2856:AD2856)</f>
        <v>-2024.4171090225832</v>
      </c>
      <c r="I2856" s="5">
        <f>VLOOKUP(CONCATENATE($F2856," ",$G2856),AllocFactorMatrix,(I$4+1),FALSE)*$E2863</f>
        <v>-1123.9695112767797</v>
      </c>
      <c r="J2856" s="5">
        <f>VLOOKUP(CONCATENATE($F2856," ",$G2856),AllocFactorMatrix,(J$4+1),FALSE)*$E2863</f>
        <v>-51.719317610817598</v>
      </c>
      <c r="K2856" s="5">
        <f>VLOOKUP(CONCATENATE($F2856," ",$G2856),AllocFactorMatrix,(K$4+1),FALSE)*$E2863</f>
        <v>-170.37828228074517</v>
      </c>
      <c r="L2856" s="5">
        <f>VLOOKUP(CONCATENATE($F2856," ",$G2856),AllocFactorMatrix,(L$4+1),FALSE)*$E2863</f>
        <v>-4.2572093570478335</v>
      </c>
      <c r="M2856" s="5">
        <f>VLOOKUP(CONCATENATE($F2856," ",$G2856),AllocFactorMatrix,(M$4+1),FALSE)*$E2863</f>
        <v>-0.54802946086649229</v>
      </c>
      <c r="N2856" s="5">
        <f t="shared" ref="N2856:N2871" si="1449">SUBTOTAL(9,K2856:M2856)</f>
        <v>-175.1835210986595</v>
      </c>
      <c r="O2856" s="5">
        <f>VLOOKUP(CONCATENATE($F2856," ",$G2856),AllocFactorMatrix,(O$4+1),FALSE)*$E2863</f>
        <v>-129.60906226826927</v>
      </c>
      <c r="P2856" s="5">
        <f>VLOOKUP(CONCATENATE($F2856," ",$G2856),AllocFactorMatrix,(P$4+1),FALSE)*$E2863</f>
        <v>-23.459486542795347</v>
      </c>
      <c r="Q2856" s="5">
        <f>VLOOKUP(CONCATENATE($F2856," ",$G2856),AllocFactorMatrix,(Q$4+1),FALSE)*$E2863</f>
        <v>-9.0739637670884523</v>
      </c>
      <c r="R2856" s="5">
        <f>VLOOKUP(CONCATENATE($F2856," ",$G2856),AllocFactorMatrix,(R$4+1),FALSE)*$E2863</f>
        <v>-0.19551419463010067</v>
      </c>
      <c r="S2856" s="5">
        <f>SUBTOTAL(9,O2856:R2856)</f>
        <v>-162.33802677278317</v>
      </c>
      <c r="T2856" s="5">
        <f>VLOOKUP(CONCATENATE($F2856," ",$G2856),AllocFactorMatrix,(T$4+1),FALSE)*$E2863</f>
        <v>-4.1155609167450367</v>
      </c>
      <c r="U2856" s="5">
        <f>VLOOKUP(CONCATENATE($F2856," ",$G2856),AllocFactorMatrix,(U$4+1),FALSE)*$E2863</f>
        <v>-65.526884231426081</v>
      </c>
      <c r="V2856" s="5">
        <f>VLOOKUP(CONCATENATE($F2856," ",$G2856),AllocFactorMatrix,(V$4+1),FALSE)*$E2863</f>
        <v>-355.36564700179991</v>
      </c>
      <c r="W2856" s="5">
        <f>VLOOKUP(CONCATENATE($F2856," ",$G2856),AllocFactorMatrix,(W$4+1),FALSE)*$E2863</f>
        <v>-46.756402376066383</v>
      </c>
      <c r="X2856" s="5">
        <f>SUBTOTAL(9,T2856:W2856)</f>
        <v>-471.76449452603742</v>
      </c>
      <c r="Y2856" s="5">
        <f>VLOOKUP(CONCATENATE($F2856," ",$G2856),AllocFactorMatrix,(Y$4+1),FALSE)*$E2863</f>
        <v>-38.199558175414168</v>
      </c>
      <c r="Z2856" s="5">
        <f>VLOOKUP(CONCATENATE($F2856," ",$G2856),AllocFactorMatrix,(Z$4+1),FALSE)*$E2863</f>
        <v>-0.79404209764337308</v>
      </c>
      <c r="AA2856" s="5">
        <f t="shared" ref="AA2856:AA2871" si="1450">SUBTOTAL(9,Y2856:Z2856)</f>
        <v>-38.993600273057538</v>
      </c>
      <c r="AB2856" s="5">
        <f>VLOOKUP(CONCATENATE($F2856," ",$G2856),AllocFactorMatrix,(AB$4+1),FALSE)*$E2863</f>
        <v>-0.44863746444826846</v>
      </c>
      <c r="AC2856" s="5">
        <f>VLOOKUP(CONCATENATE($F2856," ",$G2856),AllocFactorMatrix,(AC$4+1),FALSE)*$E2863</f>
        <v>0</v>
      </c>
      <c r="AD2856" s="5">
        <f>VLOOKUP(CONCATENATE($F2856," ",$G2856),AllocFactorMatrix,(AD$4+1),FALSE)*$E2863</f>
        <v>0</v>
      </c>
    </row>
    <row r="2857" spans="1:30" hidden="1" outlineLevel="1">
      <c r="D2857" s="7"/>
      <c r="E2857" s="51"/>
      <c r="F2857" s="52" t="str">
        <f>F2863</f>
        <v>REV_RENT</v>
      </c>
      <c r="G2857" s="55" t="str">
        <f>$G$9</f>
        <v>BULKTRAN</v>
      </c>
      <c r="H2857" s="4">
        <f t="shared" si="1448"/>
        <v>1354.8609675790512</v>
      </c>
      <c r="I2857" s="5">
        <f>VLOOKUP(CONCATENATE($F2857," ",$G2857),AllocFactorMatrix,(I$4+1),FALSE)*$E2863</f>
        <v>667.38146706341843</v>
      </c>
      <c r="J2857" s="5">
        <f>VLOOKUP(CONCATENATE($F2857," ",$G2857),AllocFactorMatrix,(J$4+1),FALSE)*$E2863</f>
        <v>32.991050620406469</v>
      </c>
      <c r="K2857" s="5">
        <f>VLOOKUP(CONCATENATE($F2857," ",$G2857),AllocFactorMatrix,(K$4+1),FALSE)*$E2863</f>
        <v>120.84432767953083</v>
      </c>
      <c r="L2857" s="5">
        <f>VLOOKUP(CONCATENATE($F2857," ",$G2857),AllocFactorMatrix,(L$4+1),FALSE)*$E2863</f>
        <v>3.8037503899238971</v>
      </c>
      <c r="M2857" s="5">
        <f>VLOOKUP(CONCATENATE($F2857," ",$G2857),AllocFactorMatrix,(M$4+1),FALSE)*$E2863</f>
        <v>0.35670354020334</v>
      </c>
      <c r="N2857" s="5">
        <f t="shared" si="1449"/>
        <v>125.00478160965807</v>
      </c>
      <c r="O2857" s="5">
        <f>VLOOKUP(CONCATENATE($F2857," ",$G2857),AllocFactorMatrix,(O$4+1),FALSE)*$E2863</f>
        <v>91.86048767226066</v>
      </c>
      <c r="P2857" s="5">
        <f>VLOOKUP(CONCATENATE($F2857," ",$G2857),AllocFactorMatrix,(P$4+1),FALSE)*$E2863</f>
        <v>17.116285112027889</v>
      </c>
      <c r="Q2857" s="5">
        <f>VLOOKUP(CONCATENATE($F2857," ",$G2857),AllocFactorMatrix,(Q$4+1),FALSE)*$E2863</f>
        <v>7.7345305368883999</v>
      </c>
      <c r="R2857" s="5">
        <f>VLOOKUP(CONCATENATE($F2857," ",$G2857),AllocFactorMatrix,(R$4+1),FALSE)*$E2863</f>
        <v>0.34781319251621945</v>
      </c>
      <c r="S2857" s="5">
        <f t="shared" ref="S2857:S2863" si="1451">SUBTOTAL(9,O2857:R2857)</f>
        <v>117.05911651369317</v>
      </c>
      <c r="T2857" s="5">
        <f>VLOOKUP(CONCATENATE($F2857," ",$G2857),AllocFactorMatrix,(T$4+1),FALSE)*$E2863</f>
        <v>3.2089221202204326</v>
      </c>
      <c r="U2857" s="5">
        <f>VLOOKUP(CONCATENATE($F2857," ",$G2857),AllocFactorMatrix,(U$4+1),FALSE)*$E2863</f>
        <v>52.513463755342684</v>
      </c>
      <c r="V2857" s="5">
        <f>VLOOKUP(CONCATENATE($F2857," ",$G2857),AllocFactorMatrix,(V$4+1),FALSE)*$E2863</f>
        <v>277.53513149361373</v>
      </c>
      <c r="W2857" s="5">
        <f>VLOOKUP(CONCATENATE($F2857," ",$G2857),AllocFactorMatrix,(W$4+1),FALSE)*$E2863</f>
        <v>50.118244807227995</v>
      </c>
      <c r="X2857" s="5">
        <f t="shared" ref="X2857:X2863" si="1452">SUBTOTAL(9,T2857:W2857)</f>
        <v>383.37576217640486</v>
      </c>
      <c r="Y2857" s="5">
        <f>VLOOKUP(CONCATENATE($F2857," ",$G2857),AllocFactorMatrix,(Y$4+1),FALSE)*$E2863</f>
        <v>28.210209999881666</v>
      </c>
      <c r="Z2857" s="5">
        <f>VLOOKUP(CONCATENATE($F2857," ",$G2857),AllocFactorMatrix,(Z$4+1),FALSE)*$E2863</f>
        <v>0.47251023426835798</v>
      </c>
      <c r="AA2857" s="5">
        <f t="shared" si="1450"/>
        <v>28.682720234150025</v>
      </c>
      <c r="AB2857" s="5">
        <f>VLOOKUP(CONCATENATE($F2857," ",$G2857),AllocFactorMatrix,(AB$4+1),FALSE)*$E2863</f>
        <v>0.36606936132009349</v>
      </c>
      <c r="AC2857" s="5">
        <f>VLOOKUP(CONCATENATE($F2857," ",$G2857),AllocFactorMatrix,(AC$4+1),FALSE)*$E2863</f>
        <v>0</v>
      </c>
      <c r="AD2857" s="5">
        <f>VLOOKUP(CONCATENATE($F2857," ",$G2857),AllocFactorMatrix,(AD$4+1),FALSE)*$E2863</f>
        <v>0</v>
      </c>
    </row>
    <row r="2858" spans="1:30" hidden="1" outlineLevel="1">
      <c r="D2858" s="7"/>
      <c r="E2858" s="51"/>
      <c r="F2858" s="52" t="str">
        <f>F2863</f>
        <v>REV_RENT</v>
      </c>
      <c r="G2858" s="55" t="str">
        <f>$G$10</f>
        <v>SUBTRAN</v>
      </c>
      <c r="H2858" s="4">
        <f t="shared" si="1448"/>
        <v>298.01321514517872</v>
      </c>
      <c r="I2858" s="5">
        <f>VLOOKUP(CONCATENATE($F2858," ",$G2858),AllocFactorMatrix,(I$4+1),FALSE)*$E2863</f>
        <v>145.09292885525738</v>
      </c>
      <c r="J2858" s="5">
        <f>VLOOKUP(CONCATENATE($F2858," ",$G2858),AllocFactorMatrix,(J$4+1),FALSE)*$E2863</f>
        <v>7.0023745506400665</v>
      </c>
      <c r="K2858" s="5">
        <f>VLOOKUP(CONCATENATE($F2858," ",$G2858),AllocFactorMatrix,(K$4+1),FALSE)*$E2863</f>
        <v>25.474296231441532</v>
      </c>
      <c r="L2858" s="5">
        <f>VLOOKUP(CONCATENATE($F2858," ",$G2858),AllocFactorMatrix,(L$4+1),FALSE)*$E2863</f>
        <v>0.78687704238408163</v>
      </c>
      <c r="M2858" s="5">
        <f>VLOOKUP(CONCATENATE($F2858," ",$G2858),AllocFactorMatrix,(M$4+1),FALSE)*$E2863</f>
        <v>9.8001374095681909E-2</v>
      </c>
      <c r="N2858" s="5">
        <f t="shared" si="1449"/>
        <v>26.359174647921293</v>
      </c>
      <c r="O2858" s="5">
        <f>VLOOKUP(CONCATENATE($F2858," ",$G2858),AllocFactorMatrix,(O$4+1),FALSE)*$E2863</f>
        <v>19.246228961392891</v>
      </c>
      <c r="P2858" s="5">
        <f>VLOOKUP(CONCATENATE($F2858," ",$G2858),AllocFactorMatrix,(P$4+1),FALSE)*$E2863</f>
        <v>3.5778515159703161</v>
      </c>
      <c r="Q2858" s="5">
        <f>VLOOKUP(CONCATENATE($F2858," ",$G2858),AllocFactorMatrix,(Q$4+1),FALSE)*$E2863</f>
        <v>2.1288642834832903</v>
      </c>
      <c r="R2858" s="5">
        <f>VLOOKUP(CONCATENATE($F2858," ",$G2858),AllocFactorMatrix,(R$4+1),FALSE)*$E2863</f>
        <v>0</v>
      </c>
      <c r="S2858" s="5">
        <f t="shared" si="1451"/>
        <v>24.952944760846499</v>
      </c>
      <c r="T2858" s="5">
        <f>VLOOKUP(CONCATENATE($F2858," ",$G2858),AllocFactorMatrix,(T$4+1),FALSE)*$E2863</f>
        <v>0.67204526853610191</v>
      </c>
      <c r="U2858" s="5">
        <f>VLOOKUP(CONCATENATE($F2858," ",$G2858),AllocFactorMatrix,(U$4+1),FALSE)*$E2863</f>
        <v>11.001764746593752</v>
      </c>
      <c r="V2858" s="5">
        <f>VLOOKUP(CONCATENATE($F2858," ",$G2858),AllocFactorMatrix,(V$4+1),FALSE)*$E2863</f>
        <v>76.645808603353316</v>
      </c>
      <c r="W2858" s="5">
        <f>VLOOKUP(CONCATENATE($F2858," ",$G2858),AllocFactorMatrix,(W$4+1),FALSE)*$E2863</f>
        <v>0</v>
      </c>
      <c r="X2858" s="5">
        <f t="shared" si="1452"/>
        <v>88.319618618483176</v>
      </c>
      <c r="Y2858" s="5">
        <f>VLOOKUP(CONCATENATE($F2858," ",$G2858),AllocFactorMatrix,(Y$4+1),FALSE)*$E2863</f>
        <v>5.7925510499802515</v>
      </c>
      <c r="Z2858" s="5">
        <f>VLOOKUP(CONCATENATE($F2858," ",$G2858),AllocFactorMatrix,(Z$4+1),FALSE)*$E2863</f>
        <v>9.6561983375454227E-2</v>
      </c>
      <c r="AA2858" s="5">
        <f t="shared" si="1450"/>
        <v>5.8891130333557058</v>
      </c>
      <c r="AB2858" s="5">
        <f>VLOOKUP(CONCATENATE($F2858," ",$G2858),AllocFactorMatrix,(AB$4+1),FALSE)*$E2863</f>
        <v>7.7351629821346399E-2</v>
      </c>
      <c r="AC2858" s="5">
        <f>VLOOKUP(CONCATENATE($F2858," ",$G2858),AllocFactorMatrix,(AC$4+1),FALSE)*$E2863</f>
        <v>0.26301207752109529</v>
      </c>
      <c r="AD2858" s="5">
        <f>VLOOKUP(CONCATENATE($F2858," ",$G2858),AllocFactorMatrix,(AD$4+1),FALSE)*$E2863</f>
        <v>5.669697133216918E-2</v>
      </c>
    </row>
    <row r="2859" spans="1:30" hidden="1" outlineLevel="1">
      <c r="D2859" s="7"/>
      <c r="E2859" s="51"/>
      <c r="F2859" s="52" t="str">
        <f>F2863</f>
        <v>REV_RENT</v>
      </c>
      <c r="G2859" s="55" t="str">
        <f>$G$11</f>
        <v>DISTPRI</v>
      </c>
      <c r="H2859" s="4">
        <f t="shared" si="1448"/>
        <v>-135143.46170731846</v>
      </c>
      <c r="I2859" s="5">
        <f>VLOOKUP(CONCATENATE($F2859," ",$G2859),AllocFactorMatrix,(I$4+1),FALSE)*$E2863</f>
        <v>-90322.139398913598</v>
      </c>
      <c r="J2859" s="5">
        <f>VLOOKUP(CONCATENATE($F2859," ",$G2859),AllocFactorMatrix,(J$4+1),FALSE)*$E2863</f>
        <v>-4257.5498619835153</v>
      </c>
      <c r="K2859" s="5">
        <f>VLOOKUP(CONCATENATE($F2859," ",$G2859),AllocFactorMatrix,(K$4+1),FALSE)*$E2863</f>
        <v>-15459.424849008454</v>
      </c>
      <c r="L2859" s="5">
        <f>VLOOKUP(CONCATENATE($F2859," ",$G2859),AllocFactorMatrix,(L$4+1),FALSE)*$E2863</f>
        <v>-477.77666992428624</v>
      </c>
      <c r="M2859" s="5">
        <f>VLOOKUP(CONCATENATE($F2859," ",$G2859),AllocFactorMatrix,(M$4+1),FALSE)*$E2863</f>
        <v>0</v>
      </c>
      <c r="N2859" s="5">
        <f t="shared" si="1449"/>
        <v>-15937.201518932739</v>
      </c>
      <c r="O2859" s="5">
        <f>VLOOKUP(CONCATENATE($F2859," ",$G2859),AllocFactorMatrix,(O$4+1),FALSE)*$E2863</f>
        <v>-11591.866560332785</v>
      </c>
      <c r="P2859" s="5">
        <f>VLOOKUP(CONCATENATE($F2859," ",$G2859),AllocFactorMatrix,(P$4+1),FALSE)*$E2863</f>
        <v>-2158.9859269252502</v>
      </c>
      <c r="Q2859" s="5">
        <f>VLOOKUP(CONCATENATE($F2859," ",$G2859),AllocFactorMatrix,(Q$4+1),FALSE)*$E2863</f>
        <v>0</v>
      </c>
      <c r="R2859" s="5">
        <f>VLOOKUP(CONCATENATE($F2859," ",$G2859),AllocFactorMatrix,(R$4+1),FALSE)*$E2863</f>
        <v>0</v>
      </c>
      <c r="S2859" s="5">
        <f t="shared" si="1451"/>
        <v>-13750.852487258035</v>
      </c>
      <c r="T2859" s="5">
        <f>VLOOKUP(CONCATENATE($F2859," ",$G2859),AllocFactorMatrix,(T$4+1),FALSE)*$E2863</f>
        <v>-413.24289935152439</v>
      </c>
      <c r="U2859" s="5">
        <f>VLOOKUP(CONCATENATE($F2859," ",$G2859),AllocFactorMatrix,(U$4+1),FALSE)*$E2863</f>
        <v>-6664.6728614561698</v>
      </c>
      <c r="V2859" s="5">
        <f>VLOOKUP(CONCATENATE($F2859," ",$G2859),AllocFactorMatrix,(V$4+1),FALSE)*$E2863</f>
        <v>0</v>
      </c>
      <c r="W2859" s="5">
        <f>VLOOKUP(CONCATENATE($F2859," ",$G2859),AllocFactorMatrix,(W$4+1),FALSE)*$E2863</f>
        <v>0</v>
      </c>
      <c r="X2859" s="5">
        <f t="shared" si="1452"/>
        <v>-7077.9157608076939</v>
      </c>
      <c r="Y2859" s="5">
        <f>VLOOKUP(CONCATENATE($F2859," ",$G2859),AllocFactorMatrix,(Y$4+1),FALSE)*$E2863</f>
        <v>-3495.4804792974987</v>
      </c>
      <c r="Z2859" s="5">
        <f>VLOOKUP(CONCATENATE($F2859," ",$G2859),AllocFactorMatrix,(Z$4+1),FALSE)*$E2863</f>
        <v>-58.318297497448306</v>
      </c>
      <c r="AA2859" s="5">
        <f t="shared" si="1450"/>
        <v>-3553.7987767949471</v>
      </c>
      <c r="AB2859" s="5">
        <f>VLOOKUP(CONCATENATE($F2859," ",$G2859),AllocFactorMatrix,(AB$4+1),FALSE)*$E2863</f>
        <v>-47.247592659206958</v>
      </c>
      <c r="AC2859" s="5">
        <f>VLOOKUP(CONCATENATE($F2859," ",$G2859),AllocFactorMatrix,(AC$4+1),FALSE)*$E2863</f>
        <v>-161.86368836253834</v>
      </c>
      <c r="AD2859" s="5">
        <f>VLOOKUP(CONCATENATE($F2859," ",$G2859),AllocFactorMatrix,(AD$4+1),FALSE)*$E2863</f>
        <v>-34.892621606222363</v>
      </c>
    </row>
    <row r="2860" spans="1:30" hidden="1" outlineLevel="1">
      <c r="D2860" s="7"/>
      <c r="E2860" s="51"/>
      <c r="F2860" s="52" t="str">
        <f>F2863</f>
        <v>REV_RENT</v>
      </c>
      <c r="G2860" s="55" t="str">
        <f>$G$12</f>
        <v>DISTSEC</v>
      </c>
      <c r="H2860" s="4">
        <f t="shared" si="1448"/>
        <v>-98898.975547259659</v>
      </c>
      <c r="I2860" s="5">
        <f>VLOOKUP(CONCATENATE($F2860," ",$G2860),AllocFactorMatrix,(I$4+1),FALSE)*$E2863</f>
        <v>-73946.907578814513</v>
      </c>
      <c r="J2860" s="5">
        <f>VLOOKUP(CONCATENATE($F2860," ",$G2860),AllocFactorMatrix,(J$4+1),FALSE)*$E2863</f>
        <v>-3565.0039819469671</v>
      </c>
      <c r="K2860" s="5">
        <f>VLOOKUP(CONCATENATE($F2860," ",$G2860),AllocFactorMatrix,(K$4+1),FALSE)*$E2863</f>
        <v>-10757.102684124458</v>
      </c>
      <c r="L2860" s="5">
        <f>VLOOKUP(CONCATENATE($F2860," ",$G2860),AllocFactorMatrix,(L$4+1),FALSE)*$E2863</f>
        <v>0</v>
      </c>
      <c r="M2860" s="5">
        <f>VLOOKUP(CONCATENATE($F2860," ",$G2860),AllocFactorMatrix,(M$4+1),FALSE)*$E2863</f>
        <v>0</v>
      </c>
      <c r="N2860" s="5">
        <f t="shared" si="1449"/>
        <v>-10757.102684124458</v>
      </c>
      <c r="O2860" s="5">
        <f>VLOOKUP(CONCATENATE($F2860," ",$G2860),AllocFactorMatrix,(O$4+1),FALSE)*$E2863</f>
        <v>-6854.4676995283362</v>
      </c>
      <c r="P2860" s="5">
        <f>VLOOKUP(CONCATENATE($F2860," ",$G2860),AllocFactorMatrix,(P$4+1),FALSE)*$E2863</f>
        <v>0</v>
      </c>
      <c r="Q2860" s="5">
        <f>VLOOKUP(CONCATENATE($F2860," ",$G2860),AllocFactorMatrix,(Q$4+1),FALSE)*$E2863</f>
        <v>0</v>
      </c>
      <c r="R2860" s="5">
        <f>VLOOKUP(CONCATENATE($F2860," ",$G2860),AllocFactorMatrix,(R$4+1),FALSE)*$E2863</f>
        <v>0</v>
      </c>
      <c r="S2860" s="5">
        <f t="shared" si="1451"/>
        <v>-6854.4676995283362</v>
      </c>
      <c r="T2860" s="5">
        <f>VLOOKUP(CONCATENATE($F2860," ",$G2860),AllocFactorMatrix,(T$4+1),FALSE)*$E2863</f>
        <v>-185.33042683769966</v>
      </c>
      <c r="U2860" s="5">
        <f>VLOOKUP(CONCATENATE($F2860," ",$G2860),AllocFactorMatrix,(U$4+1),FALSE)*$E2863</f>
        <v>0</v>
      </c>
      <c r="V2860" s="5">
        <f>VLOOKUP(CONCATENATE($F2860," ",$G2860),AllocFactorMatrix,(V$4+1),FALSE)*$E2863</f>
        <v>0</v>
      </c>
      <c r="W2860" s="5">
        <f>VLOOKUP(CONCATENATE($F2860," ",$G2860),AllocFactorMatrix,(W$4+1),FALSE)*$E2863</f>
        <v>0</v>
      </c>
      <c r="X2860" s="5">
        <f t="shared" si="1452"/>
        <v>-185.33042683769966</v>
      </c>
      <c r="Y2860" s="5">
        <f>VLOOKUP(CONCATENATE($F2860," ",$G2860),AllocFactorMatrix,(Y$4+1),FALSE)*$E2863</f>
        <v>-2528.2299208135273</v>
      </c>
      <c r="Z2860" s="5">
        <f>VLOOKUP(CONCATENATE($F2860," ",$G2860),AllocFactorMatrix,(Z$4+1),FALSE)*$E2863</f>
        <v>0</v>
      </c>
      <c r="AA2860" s="5">
        <f t="shared" si="1450"/>
        <v>-2528.2299208135273</v>
      </c>
      <c r="AB2860" s="5">
        <f>VLOOKUP(CONCATENATE($F2860," ",$G2860),AllocFactorMatrix,(AB$4+1),FALSE)*$E2863</f>
        <v>-26.235523218403944</v>
      </c>
      <c r="AC2860" s="5">
        <f>VLOOKUP(CONCATENATE($F2860," ",$G2860),AllocFactorMatrix,(AC$4+1),FALSE)*$E2863</f>
        <v>-890.79691912334624</v>
      </c>
      <c r="AD2860" s="5">
        <f>VLOOKUP(CONCATENATE($F2860," ",$G2860),AllocFactorMatrix,(AD$4+1),FALSE)*$E2863</f>
        <v>-144.90081285241564</v>
      </c>
    </row>
    <row r="2861" spans="1:30" hidden="1" outlineLevel="1">
      <c r="D2861" s="7"/>
      <c r="E2861" s="51"/>
      <c r="F2861" s="52" t="str">
        <f>F2863</f>
        <v>REV_RENT</v>
      </c>
      <c r="G2861" s="55" t="str">
        <f>$G$13</f>
        <v>ENERGY</v>
      </c>
      <c r="H2861" s="4">
        <f t="shared" si="1448"/>
        <v>0</v>
      </c>
      <c r="I2861" s="5">
        <f>VLOOKUP(CONCATENATE($F2861," ",$G2861),AllocFactorMatrix,(I$4+1),FALSE)*$E2863</f>
        <v>0</v>
      </c>
      <c r="J2861" s="5">
        <f>VLOOKUP(CONCATENATE($F2861," ",$G2861),AllocFactorMatrix,(J$4+1),FALSE)*$E2863</f>
        <v>0</v>
      </c>
      <c r="K2861" s="5">
        <f>VLOOKUP(CONCATENATE($F2861," ",$G2861),AllocFactorMatrix,(K$4+1),FALSE)*$E2863</f>
        <v>0</v>
      </c>
      <c r="L2861" s="5">
        <f>VLOOKUP(CONCATENATE($F2861," ",$G2861),AllocFactorMatrix,(L$4+1),FALSE)*$E2863</f>
        <v>0</v>
      </c>
      <c r="M2861" s="5">
        <f>VLOOKUP(CONCATENATE($F2861," ",$G2861),AllocFactorMatrix,(M$4+1),FALSE)*$E2863</f>
        <v>0</v>
      </c>
      <c r="N2861" s="5">
        <f t="shared" si="1449"/>
        <v>0</v>
      </c>
      <c r="O2861" s="5">
        <f>VLOOKUP(CONCATENATE($F2861," ",$G2861),AllocFactorMatrix,(O$4+1),FALSE)*$E2863</f>
        <v>0</v>
      </c>
      <c r="P2861" s="5">
        <f>VLOOKUP(CONCATENATE($F2861," ",$G2861),AllocFactorMatrix,(P$4+1),FALSE)*$E2863</f>
        <v>0</v>
      </c>
      <c r="Q2861" s="5">
        <f>VLOOKUP(CONCATENATE($F2861," ",$G2861),AllocFactorMatrix,(Q$4+1),FALSE)*$E2863</f>
        <v>0</v>
      </c>
      <c r="R2861" s="5">
        <f>VLOOKUP(CONCATENATE($F2861," ",$G2861),AllocFactorMatrix,(R$4+1),FALSE)*$E2863</f>
        <v>0</v>
      </c>
      <c r="S2861" s="5">
        <f t="shared" si="1451"/>
        <v>0</v>
      </c>
      <c r="T2861" s="5">
        <f>VLOOKUP(CONCATENATE($F2861," ",$G2861),AllocFactorMatrix,(T$4+1),FALSE)*$E2863</f>
        <v>0</v>
      </c>
      <c r="U2861" s="5">
        <f>VLOOKUP(CONCATENATE($F2861," ",$G2861),AllocFactorMatrix,(U$4+1),FALSE)*$E2863</f>
        <v>0</v>
      </c>
      <c r="V2861" s="5">
        <f>VLOOKUP(CONCATENATE($F2861," ",$G2861),AllocFactorMatrix,(V$4+1),FALSE)*$E2863</f>
        <v>0</v>
      </c>
      <c r="W2861" s="5">
        <f>VLOOKUP(CONCATENATE($F2861," ",$G2861),AllocFactorMatrix,(W$4+1),FALSE)*$E2863</f>
        <v>0</v>
      </c>
      <c r="X2861" s="5">
        <f t="shared" si="1452"/>
        <v>0</v>
      </c>
      <c r="Y2861" s="5">
        <f>VLOOKUP(CONCATENATE($F2861," ",$G2861),AllocFactorMatrix,(Y$4+1),FALSE)*$E2863</f>
        <v>0</v>
      </c>
      <c r="Z2861" s="5">
        <f>VLOOKUP(CONCATENATE($F2861," ",$G2861),AllocFactorMatrix,(Z$4+1),FALSE)*$E2863</f>
        <v>0</v>
      </c>
      <c r="AA2861" s="5">
        <f t="shared" si="1450"/>
        <v>0</v>
      </c>
      <c r="AB2861" s="5">
        <f>VLOOKUP(CONCATENATE($F2861," ",$G2861),AllocFactorMatrix,(AB$4+1),FALSE)*$E2863</f>
        <v>0</v>
      </c>
      <c r="AC2861" s="5">
        <f>VLOOKUP(CONCATENATE($F2861," ",$G2861),AllocFactorMatrix,(AC$4+1),FALSE)*$E2863</f>
        <v>0</v>
      </c>
      <c r="AD2861" s="5">
        <f>VLOOKUP(CONCATENATE($F2861," ",$G2861),AllocFactorMatrix,(AD$4+1),FALSE)*$E2863</f>
        <v>0</v>
      </c>
    </row>
    <row r="2862" spans="1:30" hidden="1" outlineLevel="1">
      <c r="D2862" s="7"/>
      <c r="E2862" s="51"/>
      <c r="F2862" s="52" t="str">
        <f>F2863</f>
        <v>REV_RENT</v>
      </c>
      <c r="G2862" s="55" t="str">
        <f>$G$14</f>
        <v>CUSTOMER</v>
      </c>
      <c r="H2862" s="4">
        <f t="shared" si="1448"/>
        <v>-4298.019819123504</v>
      </c>
      <c r="I2862" s="5">
        <f>VLOOKUP(CONCATENATE($F2862," ",$G2862),AllocFactorMatrix,(I$4+1),FALSE)*$E2863</f>
        <v>-1956.2751991464243</v>
      </c>
      <c r="J2862" s="5">
        <f>VLOOKUP(CONCATENATE($F2862," ",$G2862),AllocFactorMatrix,(J$4+1),FALSE)*$E2863</f>
        <v>-526.61773858546678</v>
      </c>
      <c r="K2862" s="5">
        <f>VLOOKUP(CONCATENATE($F2862," ",$G2862),AllocFactorMatrix,(K$4+1),FALSE)*$E2863</f>
        <v>-149.38341006081802</v>
      </c>
      <c r="L2862" s="5">
        <f>VLOOKUP(CONCATENATE($F2862," ",$G2862),AllocFactorMatrix,(L$4+1),FALSE)*$E2863</f>
        <v>-49.410886459649568</v>
      </c>
      <c r="M2862" s="5">
        <f>VLOOKUP(CONCATENATE($F2862," ",$G2862),AllocFactorMatrix,(M$4+1),FALSE)*$E2863</f>
        <v>-8.025913423953785</v>
      </c>
      <c r="N2862" s="5">
        <f t="shared" si="1449"/>
        <v>-206.82020994442138</v>
      </c>
      <c r="O2862" s="5">
        <f>VLOOKUP(CONCATENATE($F2862," ",$G2862),AllocFactorMatrix,(O$4+1),FALSE)*$E2863</f>
        <v>-43.136390352784986</v>
      </c>
      <c r="P2862" s="5">
        <f>VLOOKUP(CONCATENATE($F2862," ",$G2862),AllocFactorMatrix,(P$4+1),FALSE)*$E2863</f>
        <v>-12.829308099916924</v>
      </c>
      <c r="Q2862" s="5">
        <f>VLOOKUP(CONCATENATE($F2862," ",$G2862),AllocFactorMatrix,(Q$4+1),FALSE)*$E2863</f>
        <v>-27.963467247906745</v>
      </c>
      <c r="R2862" s="5">
        <f>VLOOKUP(CONCATENATE($F2862," ",$G2862),AllocFactorMatrix,(R$4+1),FALSE)*$E2863</f>
        <v>-4.9146848119174686</v>
      </c>
      <c r="S2862" s="5">
        <f t="shared" si="1451"/>
        <v>-88.843850512526117</v>
      </c>
      <c r="T2862" s="5">
        <f>VLOOKUP(CONCATENATE($F2862," ",$G2862),AllocFactorMatrix,(T$4+1),FALSE)*$E2863</f>
        <v>-0.29679015326744318</v>
      </c>
      <c r="U2862" s="5">
        <f>VLOOKUP(CONCATENATE($F2862," ",$G2862),AllocFactorMatrix,(U$4+1),FALSE)*$E2863</f>
        <v>-7.6106075242643154</v>
      </c>
      <c r="V2862" s="5">
        <f>VLOOKUP(CONCATENATE($F2862," ",$G2862),AllocFactorMatrix,(V$4+1),FALSE)*$E2863</f>
        <v>-41.122717513038261</v>
      </c>
      <c r="W2862" s="5">
        <f>VLOOKUP(CONCATENATE($F2862," ",$G2862),AllocFactorMatrix,(W$4+1),FALSE)*$E2863</f>
        <v>-7.3720423265017754</v>
      </c>
      <c r="X2862" s="5">
        <f t="shared" si="1452"/>
        <v>-56.402157517071792</v>
      </c>
      <c r="Y2862" s="5">
        <f>VLOOKUP(CONCATENATE($F2862," ",$G2862),AllocFactorMatrix,(Y$4+1),FALSE)*$E2863</f>
        <v>-11.945705462948379</v>
      </c>
      <c r="Z2862" s="5">
        <f>VLOOKUP(CONCATENATE($F2862," ",$G2862),AllocFactorMatrix,(Z$4+1),FALSE)*$E2863</f>
        <v>-0.21744333921459688</v>
      </c>
      <c r="AA2862" s="5">
        <f t="shared" si="1450"/>
        <v>-12.163148802162976</v>
      </c>
      <c r="AB2862" s="5">
        <f>VLOOKUP(CONCATENATE($F2862," ",$G2862),AllocFactorMatrix,(AB$4+1),FALSE)*$E2863</f>
        <v>-0.22044073709101847</v>
      </c>
      <c r="AC2862" s="5">
        <f>VLOOKUP(CONCATENATE($F2862," ",$G2862),AllocFactorMatrix,(AC$4+1),FALSE)*$E2863</f>
        <v>-1294.7667539070039</v>
      </c>
      <c r="AD2862" s="5">
        <f>VLOOKUP(CONCATENATE($F2862," ",$G2862),AllocFactorMatrix,(AD$4+1),FALSE)*$E2863</f>
        <v>-155.91031997133658</v>
      </c>
    </row>
    <row r="2863" spans="1:30" collapsed="1">
      <c r="D2863" s="7" t="s">
        <v>280</v>
      </c>
      <c r="E2863" s="40">
        <v>-238712</v>
      </c>
      <c r="F2863" s="10" t="s">
        <v>603</v>
      </c>
      <c r="G2863" s="55" t="str">
        <f>$G$15</f>
        <v>TOTAL</v>
      </c>
      <c r="H2863" s="4">
        <f t="shared" si="1448"/>
        <v>-238712.00000000003</v>
      </c>
      <c r="I2863" s="5">
        <f>VLOOKUP(CONCATENATE($F2863," ",$G2863),AllocFactorMatrix,(I$4+1),FALSE)*$E2863</f>
        <v>-166536.81729223268</v>
      </c>
      <c r="J2863" s="5">
        <f>VLOOKUP(CONCATENATE($F2863," ",$G2863),AllocFactorMatrix,(J$4+1),FALSE)*$E2863</f>
        <v>-8360.8974749557201</v>
      </c>
      <c r="K2863" s="5">
        <f>VLOOKUP(CONCATENATE($F2863," ",$G2863),AllocFactorMatrix,(K$4+1),FALSE)*$E2863</f>
        <v>-26389.970601563502</v>
      </c>
      <c r="L2863" s="5">
        <f>VLOOKUP(CONCATENATE($F2863," ",$G2863),AllocFactorMatrix,(L$4+1),FALSE)*$E2863</f>
        <v>-526.85413830867572</v>
      </c>
      <c r="M2863" s="5">
        <f>VLOOKUP(CONCATENATE($F2863," ",$G2863),AllocFactorMatrix,(M$4+1),FALSE)*$E2863</f>
        <v>-8.1192379705212545</v>
      </c>
      <c r="N2863" s="5">
        <f t="shared" si="1449"/>
        <v>-26924.943977842697</v>
      </c>
      <c r="O2863" s="5">
        <f>VLOOKUP(CONCATENATE($F2863," ",$G2863),AllocFactorMatrix,(O$4+1),FALSE)*$E2863</f>
        <v>-18507.972995848522</v>
      </c>
      <c r="P2863" s="5">
        <f>VLOOKUP(CONCATENATE($F2863," ",$G2863),AllocFactorMatrix,(P$4+1),FALSE)*$E2863</f>
        <v>-2174.580584939964</v>
      </c>
      <c r="Q2863" s="5">
        <f>VLOOKUP(CONCATENATE($F2863," ",$G2863),AllocFactorMatrix,(Q$4+1),FALSE)*$E2863</f>
        <v>-27.174036194623508</v>
      </c>
      <c r="R2863" s="5">
        <f>VLOOKUP(CONCATENATE($F2863," ",$G2863),AllocFactorMatrix,(R$4+1),FALSE)*$E2863</f>
        <v>-4.76238581403135</v>
      </c>
      <c r="S2863" s="5">
        <f t="shared" si="1451"/>
        <v>-20714.490002797145</v>
      </c>
      <c r="T2863" s="5">
        <f>VLOOKUP(CONCATENATE($F2863," ",$G2863),AllocFactorMatrix,(T$4+1),FALSE)*$E2863</f>
        <v>-599.10470987048006</v>
      </c>
      <c r="U2863" s="5">
        <f>VLOOKUP(CONCATENATE($F2863," ",$G2863),AllocFactorMatrix,(U$4+1),FALSE)*$E2863</f>
        <v>-6674.2951247099236</v>
      </c>
      <c r="V2863" s="5">
        <f>VLOOKUP(CONCATENATE($F2863," ",$G2863),AllocFactorMatrix,(V$4+1),FALSE)*$E2863</f>
        <v>-42.307424417871083</v>
      </c>
      <c r="W2863" s="5">
        <f>VLOOKUP(CONCATENATE($F2863," ",$G2863),AllocFactorMatrix,(W$4+1),FALSE)*$E2863</f>
        <v>-4.0101998953401656</v>
      </c>
      <c r="X2863" s="5">
        <f t="shared" si="1452"/>
        <v>-7319.7174588936159</v>
      </c>
      <c r="Y2863" s="5">
        <f>VLOOKUP(CONCATENATE($F2863," ",$G2863),AllocFactorMatrix,(Y$4+1),FALSE)*$E2863</f>
        <v>-6039.8529026995266</v>
      </c>
      <c r="Z2863" s="5">
        <f>VLOOKUP(CONCATENATE($F2863," ",$G2863),AllocFactorMatrix,(Z$4+1),FALSE)*$E2863</f>
        <v>-58.760710716662459</v>
      </c>
      <c r="AA2863" s="5">
        <f t="shared" si="1450"/>
        <v>-6098.6136134161889</v>
      </c>
      <c r="AB2863" s="5">
        <f>VLOOKUP(CONCATENATE($F2863," ",$G2863),AllocFactorMatrix,(AB$4+1),FALSE)*$E2863</f>
        <v>-73.708773088008741</v>
      </c>
      <c r="AC2863" s="5">
        <f>VLOOKUP(CONCATENATE($F2863," ",$G2863),AllocFactorMatrix,(AC$4+1),FALSE)*$E2863</f>
        <v>-2347.1643493153674</v>
      </c>
      <c r="AD2863" s="5">
        <f>VLOOKUP(CONCATENATE($F2863," ",$G2863),AllocFactorMatrix,(AD$4+1),FALSE)*$E2863</f>
        <v>-335.64705745864239</v>
      </c>
    </row>
    <row r="2864" spans="1:30" s="51" customFormat="1" hidden="1" outlineLevel="1">
      <c r="A2864" s="56"/>
      <c r="B2864" s="112"/>
      <c r="C2864" s="55"/>
      <c r="D2864" s="55"/>
      <c r="F2864" s="52" t="str">
        <f>F2871</f>
        <v>REV</v>
      </c>
      <c r="G2864" s="55" t="str">
        <f>$G$8</f>
        <v>PRODUCTION</v>
      </c>
      <c r="H2864" s="53">
        <f t="shared" ca="1" si="1448"/>
        <v>-135901.07519541567</v>
      </c>
      <c r="I2864" s="54">
        <f ca="1">VLOOKUP(CONCATENATE($F2864," ",$G2864),AllocFactorMatrix,(I$4+1),FALSE)*$E2871</f>
        <v>-63101.703886418043</v>
      </c>
      <c r="J2864" s="54">
        <f ca="1">VLOOKUP(CONCATENATE($F2864," ",$G2864),AllocFactorMatrix,(J$4+1),FALSE)*$E2871</f>
        <v>-4342.703196875631</v>
      </c>
      <c r="K2864" s="54">
        <f ca="1">VLOOKUP(CONCATENATE($F2864," ",$G2864),AllocFactorMatrix,(K$4+1),FALSE)*$E2871</f>
        <v>-13865.6018756093</v>
      </c>
      <c r="L2864" s="54">
        <f ca="1">VLOOKUP(CONCATENATE($F2864," ",$G2864),AllocFactorMatrix,(L$4+1),FALSE)*$E2871</f>
        <v>-352.94609093903773</v>
      </c>
      <c r="M2864" s="54">
        <f ca="1">VLOOKUP(CONCATENATE($F2864," ",$G2864),AllocFactorMatrix,(M$4+1),FALSE)*$E2871</f>
        <v>-41.009144474939518</v>
      </c>
      <c r="N2864" s="54">
        <f t="shared" ca="1" si="1449"/>
        <v>-14259.557111023278</v>
      </c>
      <c r="O2864" s="54">
        <f ca="1">VLOOKUP(CONCATENATE($F2864," ",$G2864),AllocFactorMatrix,(O$4+1),FALSE)*$E2871</f>
        <v>-10601.651681364587</v>
      </c>
      <c r="P2864" s="54">
        <f ca="1">VLOOKUP(CONCATENATE($F2864," ",$G2864),AllocFactorMatrix,(P$4+1),FALSE)*$E2871</f>
        <v>-2033.866602027414</v>
      </c>
      <c r="Q2864" s="54">
        <f ca="1">VLOOKUP(CONCATENATE($F2864," ",$G2864),AllocFactorMatrix,(Q$4+1),FALSE)*$E2871</f>
        <v>-817.07956131594449</v>
      </c>
      <c r="R2864" s="54">
        <f ca="1">VLOOKUP(CONCATENATE($F2864," ",$G2864),AllocFactorMatrix,(R$4+1),FALSE)*$E2871</f>
        <v>-23.909183839400477</v>
      </c>
      <c r="S2864" s="54">
        <f ca="1">SUBTOTAL(9,O2864:R2864)</f>
        <v>-13476.507028547345</v>
      </c>
      <c r="T2864" s="54">
        <f ca="1">VLOOKUP(CONCATENATE($F2864," ",$G2864),AllocFactorMatrix,(T$4+1),FALSE)*$E2871</f>
        <v>-290.59146795633433</v>
      </c>
      <c r="U2864" s="54">
        <f ca="1">VLOOKUP(CONCATENATE($F2864," ",$G2864),AllocFactorMatrix,(U$4+1),FALSE)*$E2871</f>
        <v>-5081.5878879363117</v>
      </c>
      <c r="V2864" s="54">
        <f ca="1">VLOOKUP(CONCATENATE($F2864," ",$G2864),AllocFactorMatrix,(V$4+1),FALSE)*$E2871</f>
        <v>-28251.580058313099</v>
      </c>
      <c r="W2864" s="54">
        <f ca="1">VLOOKUP(CONCATENATE($F2864," ",$G2864),AllocFactorMatrix,(W$4+1),FALSE)*$E2871</f>
        <v>-4062.7033167105119</v>
      </c>
      <c r="X2864" s="54">
        <f ca="1">SUBTOTAL(9,T2864:W2864)</f>
        <v>-37686.462730916253</v>
      </c>
      <c r="Y2864" s="54">
        <f ca="1">VLOOKUP(CONCATENATE($F2864," ",$G2864),AllocFactorMatrix,(Y$4+1),FALSE)*$E2871</f>
        <v>-2939.6352579451509</v>
      </c>
      <c r="Z2864" s="54">
        <f ca="1">VLOOKUP(CONCATENATE($F2864," ",$G2864),AllocFactorMatrix,(Z$4+1),FALSE)*$E2871</f>
        <v>-51.045506094482064</v>
      </c>
      <c r="AA2864" s="54">
        <f t="shared" ca="1" si="1450"/>
        <v>-2990.6807640396328</v>
      </c>
      <c r="AB2864" s="54">
        <f ca="1">VLOOKUP(CONCATENATE($F2864," ",$G2864),AllocFactorMatrix,(AB$4+1),FALSE)*$E2871</f>
        <v>-43.460477595490858</v>
      </c>
      <c r="AC2864" s="54">
        <f ca="1">VLOOKUP(CONCATENATE($F2864," ",$G2864),AllocFactorMatrix,(AC$4+1),FALSE)*$E2871</f>
        <v>0</v>
      </c>
      <c r="AD2864" s="54">
        <f ca="1">VLOOKUP(CONCATENATE($F2864," ",$G2864),AllocFactorMatrix,(AD$4+1),FALSE)*$E2871</f>
        <v>0</v>
      </c>
    </row>
    <row r="2865" spans="1:30" s="51" customFormat="1" hidden="1" outlineLevel="1">
      <c r="A2865" s="56"/>
      <c r="B2865" s="112"/>
      <c r="C2865" s="55"/>
      <c r="D2865" s="55"/>
      <c r="F2865" s="52" t="str">
        <f>F2871</f>
        <v>REV</v>
      </c>
      <c r="G2865" s="55" t="str">
        <f>$G$9</f>
        <v>BULKTRAN</v>
      </c>
      <c r="H2865" s="53">
        <f t="shared" ca="1" si="1448"/>
        <v>-24521.028784559647</v>
      </c>
      <c r="I2865" s="54">
        <f ca="1">VLOOKUP(CONCATENATE($F2865," ",$G2865),AllocFactorMatrix,(I$4+1),FALSE)*$E2871</f>
        <v>-6719.3860248843721</v>
      </c>
      <c r="J2865" s="54">
        <f ca="1">VLOOKUP(CONCATENATE($F2865," ",$G2865),AllocFactorMatrix,(J$4+1),FALSE)*$E2871</f>
        <v>-968.12087856725736</v>
      </c>
      <c r="K2865" s="54">
        <f ca="1">VLOOKUP(CONCATENATE($F2865," ",$G2865),AllocFactorMatrix,(K$4+1),FALSE)*$E2871</f>
        <v>-3231.0552771225475</v>
      </c>
      <c r="L2865" s="54">
        <f ca="1">VLOOKUP(CONCATENATE($F2865," ",$G2865),AllocFactorMatrix,(L$4+1),FALSE)*$E2871</f>
        <v>-106.1813806974443</v>
      </c>
      <c r="M2865" s="54">
        <f ca="1">VLOOKUP(CONCATENATE($F2865," ",$G2865),AllocFactorMatrix,(M$4+1),FALSE)*$E2871</f>
        <v>-21.900553155909943</v>
      </c>
      <c r="N2865" s="54">
        <f t="shared" ca="1" si="1449"/>
        <v>-3359.1372109759018</v>
      </c>
      <c r="O2865" s="54">
        <f ca="1">VLOOKUP(CONCATENATE($F2865," ",$G2865),AllocFactorMatrix,(O$4+1),FALSE)*$E2871</f>
        <v>-2453.8099155896452</v>
      </c>
      <c r="P2865" s="54">
        <f ca="1">VLOOKUP(CONCATENATE($F2865," ",$G2865),AllocFactorMatrix,(P$4+1),FALSE)*$E2871</f>
        <v>-500.98818202186345</v>
      </c>
      <c r="Q2865" s="54">
        <f ca="1">VLOOKUP(CONCATENATE($F2865," ",$G2865),AllocFactorMatrix,(Q$4+1),FALSE)*$E2871</f>
        <v>-237.52575015886396</v>
      </c>
      <c r="R2865" s="54">
        <f ca="1">VLOOKUP(CONCATENATE($F2865," ",$G2865),AllocFactorMatrix,(R$4+1),FALSE)*$E2871</f>
        <v>-14.589694265582624</v>
      </c>
      <c r="S2865" s="54">
        <f t="shared" ref="S2865:S2871" ca="1" si="1453">SUBTOTAL(9,O2865:R2865)</f>
        <v>-3206.9135420359553</v>
      </c>
      <c r="T2865" s="54">
        <f ca="1">VLOOKUP(CONCATENATE($F2865," ",$G2865),AllocFactorMatrix,(T$4+1),FALSE)*$E2871</f>
        <v>-59.455459605114548</v>
      </c>
      <c r="U2865" s="54">
        <f ca="1">VLOOKUP(CONCATENATE($F2865," ",$G2865),AllocFactorMatrix,(U$4+1),FALSE)*$E2871</f>
        <v>-1238.8825067582029</v>
      </c>
      <c r="V2865" s="54">
        <f ca="1">VLOOKUP(CONCATENATE($F2865," ",$G2865),AllocFactorMatrix,(V$4+1),FALSE)*$E2871</f>
        <v>-6909.718574202996</v>
      </c>
      <c r="W2865" s="54">
        <f ca="1">VLOOKUP(CONCATENATE($F2865," ",$G2865),AllocFactorMatrix,(W$4+1),FALSE)*$E2871</f>
        <v>-1377.4864134685738</v>
      </c>
      <c r="X2865" s="54">
        <f t="shared" ref="X2865:X2871" ca="1" si="1454">SUBTOTAL(9,T2865:W2865)</f>
        <v>-9585.5429540348869</v>
      </c>
      <c r="Y2865" s="54">
        <f ca="1">VLOOKUP(CONCATENATE($F2865," ",$G2865),AllocFactorMatrix,(Y$4+1),FALSE)*$E2871</f>
        <v>-660.99847983526513</v>
      </c>
      <c r="Z2865" s="54">
        <f ca="1">VLOOKUP(CONCATENATE($F2865," ",$G2865),AllocFactorMatrix,(Z$4+1),FALSE)*$E2871</f>
        <v>-7.7269730559014764</v>
      </c>
      <c r="AA2865" s="54">
        <f t="shared" ca="1" si="1450"/>
        <v>-668.72545289116658</v>
      </c>
      <c r="AB2865" s="54">
        <f ca="1">VLOOKUP(CONCATENATE($F2865," ",$G2865),AllocFactorMatrix,(AB$4+1),FALSE)*$E2871</f>
        <v>-13.202721170109172</v>
      </c>
      <c r="AC2865" s="54">
        <f ca="1">VLOOKUP(CONCATENATE($F2865," ",$G2865),AllocFactorMatrix,(AC$4+1),FALSE)*$E2871</f>
        <v>0</v>
      </c>
      <c r="AD2865" s="54">
        <f ca="1">VLOOKUP(CONCATENATE($F2865," ",$G2865),AllocFactorMatrix,(AD$4+1),FALSE)*$E2871</f>
        <v>0</v>
      </c>
    </row>
    <row r="2866" spans="1:30" s="51" customFormat="1" hidden="1" outlineLevel="1">
      <c r="A2866" s="56"/>
      <c r="B2866" s="112"/>
      <c r="C2866" s="55"/>
      <c r="D2866" s="55"/>
      <c r="F2866" s="52" t="str">
        <f>F2871</f>
        <v>REV</v>
      </c>
      <c r="G2866" s="55" t="str">
        <f>$G$10</f>
        <v>SUBTRAN</v>
      </c>
      <c r="H2866" s="53">
        <f t="shared" ca="1" si="1448"/>
        <v>-5451.1809946323765</v>
      </c>
      <c r="I2866" s="54">
        <f ca="1">VLOOKUP(CONCATENATE($F2866," ",$G2866),AllocFactorMatrix,(I$4+1),FALSE)*$E2871</f>
        <v>-1542.9435973897632</v>
      </c>
      <c r="J2866" s="54">
        <f ca="1">VLOOKUP(CONCATENATE($F2866," ",$G2866),AllocFactorMatrix,(J$4+1),FALSE)*$E2871</f>
        <v>-203.0589137292329</v>
      </c>
      <c r="K2866" s="54">
        <f ca="1">VLOOKUP(CONCATENATE($F2866," ",$G2866),AllocFactorMatrix,(K$4+1),FALSE)*$E2871</f>
        <v>-675.66017905545732</v>
      </c>
      <c r="L2866" s="54">
        <f ca="1">VLOOKUP(CONCATENATE($F2866," ",$G2866),AllocFactorMatrix,(L$4+1),FALSE)*$E2871</f>
        <v>-21.699303267117369</v>
      </c>
      <c r="M2866" s="54">
        <f ca="1">VLOOKUP(CONCATENATE($F2866," ",$G2866),AllocFactorMatrix,(M$4+1),FALSE)*$E2871</f>
        <v>-6.8352555336042977</v>
      </c>
      <c r="N2866" s="54">
        <f t="shared" ca="1" si="1449"/>
        <v>-704.1947378561789</v>
      </c>
      <c r="O2866" s="54">
        <f ca="1">VLOOKUP(CONCATENATE($F2866," ",$G2866),AllocFactorMatrix,(O$4+1),FALSE)*$E2871</f>
        <v>-510.15758996043957</v>
      </c>
      <c r="P2866" s="54">
        <f ca="1">VLOOKUP(CONCATENATE($F2866," ",$G2866),AllocFactorMatrix,(P$4+1),FALSE)*$E2871</f>
        <v>-103.48705668754747</v>
      </c>
      <c r="Q2866" s="54">
        <f ca="1">VLOOKUP(CONCATENATE($F2866," ",$G2866),AllocFactorMatrix,(Q$4+1),FALSE)*$E2871</f>
        <v>-64.389538735646326</v>
      </c>
      <c r="R2866" s="54">
        <f ca="1">VLOOKUP(CONCATENATE($F2866," ",$G2866),AllocFactorMatrix,(R$4+1),FALSE)*$E2871</f>
        <v>0</v>
      </c>
      <c r="S2866" s="54">
        <f t="shared" ca="1" si="1453"/>
        <v>-678.03418538363326</v>
      </c>
      <c r="T2866" s="54">
        <f ca="1">VLOOKUP(CONCATENATE($F2866," ",$G2866),AllocFactorMatrix,(T$4+1),FALSE)*$E2871</f>
        <v>-12.568213674553119</v>
      </c>
      <c r="U2866" s="54">
        <f ca="1">VLOOKUP(CONCATENATE($F2866," ",$G2866),AllocFactorMatrix,(U$4+1),FALSE)*$E2871</f>
        <v>-258.82392333611153</v>
      </c>
      <c r="V2866" s="54">
        <f ca="1">VLOOKUP(CONCATENATE($F2866," ",$G2866),AllocFactorMatrix,(V$4+1),FALSE)*$E2871</f>
        <v>-1899.11773322214</v>
      </c>
      <c r="W2866" s="54">
        <f ca="1">VLOOKUP(CONCATENATE($F2866," ",$G2866),AllocFactorMatrix,(W$4+1),FALSE)*$E2871</f>
        <v>0</v>
      </c>
      <c r="X2866" s="54">
        <f t="shared" ca="1" si="1454"/>
        <v>-2170.5098702328046</v>
      </c>
      <c r="Y2866" s="54">
        <f ca="1">VLOOKUP(CONCATENATE($F2866," ",$G2866),AllocFactorMatrix,(Y$4+1),FALSE)*$E2871</f>
        <v>-135.43381282393867</v>
      </c>
      <c r="Z2866" s="54">
        <f ca="1">VLOOKUP(CONCATENATE($F2866," ",$G2866),AllocFactorMatrix,(Z$4+1),FALSE)*$E2871</f>
        <v>-1.6053504841352149</v>
      </c>
      <c r="AA2866" s="54">
        <f t="shared" ca="1" si="1450"/>
        <v>-137.03916330807388</v>
      </c>
      <c r="AB2866" s="54">
        <f ca="1">VLOOKUP(CONCATENATE($F2866," ",$G2866),AllocFactorMatrix,(AB$4+1),FALSE)*$E2871</f>
        <v>-2.7415679778010302</v>
      </c>
      <c r="AC2866" s="54">
        <f ca="1">VLOOKUP(CONCATENATE($F2866," ",$G2866),AllocFactorMatrix,(AC$4+1),FALSE)*$E2871</f>
        <v>-10.36562925546313</v>
      </c>
      <c r="AD2866" s="54">
        <f ca="1">VLOOKUP(CONCATENATE($F2866," ",$G2866),AllocFactorMatrix,(AD$4+1),FALSE)*$E2871</f>
        <v>-2.2933294994244546</v>
      </c>
    </row>
    <row r="2867" spans="1:30" s="51" customFormat="1" hidden="1" outlineLevel="1">
      <c r="A2867" s="56"/>
      <c r="B2867" s="112"/>
      <c r="C2867" s="55"/>
      <c r="D2867" s="55"/>
      <c r="F2867" s="52" t="str">
        <f>F2871</f>
        <v>REV</v>
      </c>
      <c r="G2867" s="55" t="str">
        <f>$G$11</f>
        <v>DISTPRI</v>
      </c>
      <c r="H2867" s="53">
        <f t="shared" ca="1" si="1448"/>
        <v>-47703.174137541195</v>
      </c>
      <c r="I2867" s="54">
        <f ca="1">VLOOKUP(CONCATENATE($F2867," ",$G2867),AllocFactorMatrix,(I$4+1),FALSE)*$E2871</f>
        <v>-26689.153621137357</v>
      </c>
      <c r="J2867" s="54">
        <f ca="1">VLOOKUP(CONCATENATE($F2867," ",$G2867),AllocFactorMatrix,(J$4+1),FALSE)*$E2871</f>
        <v>-2133.724496808356</v>
      </c>
      <c r="K2867" s="54">
        <f ca="1">VLOOKUP(CONCATENATE($F2867," ",$G2867),AllocFactorMatrix,(K$4+1),FALSE)*$E2871</f>
        <v>-7308.2789325307886</v>
      </c>
      <c r="L2867" s="54">
        <f ca="1">VLOOKUP(CONCATENATE($F2867," ",$G2867),AllocFactorMatrix,(L$4+1),FALSE)*$E2871</f>
        <v>-226.17203002176419</v>
      </c>
      <c r="M2867" s="54">
        <f ca="1">VLOOKUP(CONCATENATE($F2867," ",$G2867),AllocFactorMatrix,(M$4+1),FALSE)*$E2871</f>
        <v>0</v>
      </c>
      <c r="N2867" s="54">
        <f t="shared" ca="1" si="1449"/>
        <v>-7534.4509625525525</v>
      </c>
      <c r="O2867" s="54">
        <f ca="1">VLOOKUP(CONCATENATE($F2867," ",$G2867),AllocFactorMatrix,(O$4+1),FALSE)*$E2871</f>
        <v>-5497.8475073075006</v>
      </c>
      <c r="P2867" s="54">
        <f ca="1">VLOOKUP(CONCATENATE($F2867," ",$G2867),AllocFactorMatrix,(P$4+1),FALSE)*$E2871</f>
        <v>-1090.9015110724988</v>
      </c>
      <c r="Q2867" s="54">
        <f ca="1">VLOOKUP(CONCATENATE($F2867," ",$G2867),AllocFactorMatrix,(Q$4+1),FALSE)*$E2871</f>
        <v>0</v>
      </c>
      <c r="R2867" s="54">
        <f ca="1">VLOOKUP(CONCATENATE($F2867," ",$G2867),AllocFactorMatrix,(R$4+1),FALSE)*$E2871</f>
        <v>0</v>
      </c>
      <c r="S2867" s="54">
        <f t="shared" ca="1" si="1453"/>
        <v>-6588.7490183799991</v>
      </c>
      <c r="T2867" s="54">
        <f ca="1">VLOOKUP(CONCATENATE($F2867," ",$G2867),AllocFactorMatrix,(T$4+1),FALSE)*$E2871</f>
        <v>-158.41479094853233</v>
      </c>
      <c r="U2867" s="54">
        <f ca="1">VLOOKUP(CONCATENATE($F2867," ",$G2867),AllocFactorMatrix,(U$4+1),FALSE)*$E2871</f>
        <v>-2901.6207543674632</v>
      </c>
      <c r="V2867" s="54">
        <f ca="1">VLOOKUP(CONCATENATE($F2867," ",$G2867),AllocFactorMatrix,(V$4+1),FALSE)*$E2871</f>
        <v>0</v>
      </c>
      <c r="W2867" s="54">
        <f ca="1">VLOOKUP(CONCATENATE($F2867," ",$G2867),AllocFactorMatrix,(W$4+1),FALSE)*$E2871</f>
        <v>0</v>
      </c>
      <c r="X2867" s="54">
        <f t="shared" ca="1" si="1454"/>
        <v>-3060.0355453159955</v>
      </c>
      <c r="Y2867" s="54">
        <f ca="1">VLOOKUP(CONCATENATE($F2867," ",$G2867),AllocFactorMatrix,(Y$4+1),FALSE)*$E2871</f>
        <v>-1525.1860861685509</v>
      </c>
      <c r="Z2867" s="54">
        <f ca="1">VLOOKUP(CONCATENATE($F2867," ",$G2867),AllocFactorMatrix,(Z$4+1),FALSE)*$E2871</f>
        <v>-20.974539512245691</v>
      </c>
      <c r="AA2867" s="54">
        <f t="shared" ca="1" si="1450"/>
        <v>-1546.1606256807966</v>
      </c>
      <c r="AB2867" s="54">
        <f ca="1">VLOOKUP(CONCATENATE($F2867," ",$G2867),AllocFactorMatrix,(AB$4+1),FALSE)*$E2871</f>
        <v>-27.140840651325714</v>
      </c>
      <c r="AC2867" s="54">
        <f ca="1">VLOOKUP(CONCATENATE($F2867," ",$G2867),AllocFactorMatrix,(AC$4+1),FALSE)*$E2871</f>
        <v>-101.85753030046304</v>
      </c>
      <c r="AD2867" s="54">
        <f ca="1">VLOOKUP(CONCATENATE($F2867," ",$G2867),AllocFactorMatrix,(AD$4+1),FALSE)*$E2871</f>
        <v>-21.901496714346017</v>
      </c>
    </row>
    <row r="2868" spans="1:30" s="51" customFormat="1" hidden="1" outlineLevel="1">
      <c r="A2868" s="56"/>
      <c r="B2868" s="112"/>
      <c r="C2868" s="55"/>
      <c r="D2868" s="55"/>
      <c r="F2868" s="52" t="str">
        <f>F2871</f>
        <v>REV</v>
      </c>
      <c r="G2868" s="55" t="str">
        <f>$G$12</f>
        <v>DISTSEC</v>
      </c>
      <c r="H2868" s="53">
        <f t="shared" ca="1" si="1448"/>
        <v>-20988.341502410942</v>
      </c>
      <c r="I2868" s="54">
        <f ca="1">VLOOKUP(CONCATENATE($F2868," ",$G2868),AllocFactorMatrix,(I$4+1),FALSE)*$E2871</f>
        <v>-13296.753231545845</v>
      </c>
      <c r="J2868" s="54">
        <f ca="1">VLOOKUP(CONCATENATE($F2868," ",$G2868),AllocFactorMatrix,(J$4+1),FALSE)*$E2871</f>
        <v>-1153.1610889575065</v>
      </c>
      <c r="K2868" s="54">
        <f ca="1">VLOOKUP(CONCATENATE($F2868," ",$G2868),AllocFactorMatrix,(K$4+1),FALSE)*$E2871</f>
        <v>-3267.0331173104346</v>
      </c>
      <c r="L2868" s="54">
        <f ca="1">VLOOKUP(CONCATENATE($F2868," ",$G2868),AllocFactorMatrix,(L$4+1),FALSE)*$E2871</f>
        <v>0</v>
      </c>
      <c r="M2868" s="54">
        <f ca="1">VLOOKUP(CONCATENATE($F2868," ",$G2868),AllocFactorMatrix,(M$4+1),FALSE)*$E2871</f>
        <v>0</v>
      </c>
      <c r="N2868" s="54">
        <f t="shared" ca="1" si="1449"/>
        <v>-3267.0331173104346</v>
      </c>
      <c r="O2868" s="54">
        <f ca="1">VLOOKUP(CONCATENATE($F2868," ",$G2868),AllocFactorMatrix,(O$4+1),FALSE)*$E2871</f>
        <v>-2087.0583661361652</v>
      </c>
      <c r="P2868" s="54">
        <f ca="1">VLOOKUP(CONCATENATE($F2868," ",$G2868),AllocFactorMatrix,(P$4+1),FALSE)*$E2871</f>
        <v>0</v>
      </c>
      <c r="Q2868" s="54">
        <f ca="1">VLOOKUP(CONCATENATE($F2868," ",$G2868),AllocFactorMatrix,(Q$4+1),FALSE)*$E2871</f>
        <v>0</v>
      </c>
      <c r="R2868" s="54">
        <f ca="1">VLOOKUP(CONCATENATE($F2868," ",$G2868),AllocFactorMatrix,(R$4+1),FALSE)*$E2871</f>
        <v>0</v>
      </c>
      <c r="S2868" s="54">
        <f t="shared" ca="1" si="1453"/>
        <v>-2087.0583661361652</v>
      </c>
      <c r="T2868" s="54">
        <f ca="1">VLOOKUP(CONCATENATE($F2868," ",$G2868),AllocFactorMatrix,(T$4+1),FALSE)*$E2871</f>
        <v>-44.771184765735832</v>
      </c>
      <c r="U2868" s="54">
        <f ca="1">VLOOKUP(CONCATENATE($F2868," ",$G2868),AllocFactorMatrix,(U$4+1),FALSE)*$E2871</f>
        <v>0</v>
      </c>
      <c r="V2868" s="54">
        <f ca="1">VLOOKUP(CONCATENATE($F2868," ",$G2868),AllocFactorMatrix,(V$4+1),FALSE)*$E2871</f>
        <v>0</v>
      </c>
      <c r="W2868" s="54">
        <f ca="1">VLOOKUP(CONCATENATE($F2868," ",$G2868),AllocFactorMatrix,(W$4+1),FALSE)*$E2871</f>
        <v>0</v>
      </c>
      <c r="X2868" s="54">
        <f t="shared" ca="1" si="1454"/>
        <v>-44.771184765735832</v>
      </c>
      <c r="Y2868" s="54">
        <f ca="1">VLOOKUP(CONCATENATE($F2868," ",$G2868),AllocFactorMatrix,(Y$4+1),FALSE)*$E2871</f>
        <v>-704.01895408421171</v>
      </c>
      <c r="Z2868" s="54">
        <f ca="1">VLOOKUP(CONCATENATE($F2868," ",$G2868),AllocFactorMatrix,(Z$4+1),FALSE)*$E2871</f>
        <v>0</v>
      </c>
      <c r="AA2868" s="54">
        <f t="shared" ca="1" si="1450"/>
        <v>-704.01895408421171</v>
      </c>
      <c r="AB2868" s="54">
        <f ca="1">VLOOKUP(CONCATENATE($F2868," ",$G2868),AllocFactorMatrix,(AB$4+1),FALSE)*$E2871</f>
        <v>-9.821281614898016</v>
      </c>
      <c r="AC2868" s="54">
        <f ca="1">VLOOKUP(CONCATENATE($F2868," ",$G2868),AllocFactorMatrix,(AC$4+1),FALSE)*$E2871</f>
        <v>-366.02652849538367</v>
      </c>
      <c r="AD2868" s="54">
        <f ca="1">VLOOKUP(CONCATENATE($F2868," ",$G2868),AllocFactorMatrix,(AD$4+1),FALSE)*$E2871</f>
        <v>-59.697749500763138</v>
      </c>
    </row>
    <row r="2869" spans="1:30" s="51" customFormat="1" hidden="1" outlineLevel="1">
      <c r="A2869" s="56"/>
      <c r="B2869" s="112"/>
      <c r="C2869" s="55"/>
      <c r="D2869" s="55"/>
      <c r="F2869" s="52" t="str">
        <f>F2871</f>
        <v>REV</v>
      </c>
      <c r="G2869" s="55" t="str">
        <f>$G$13</f>
        <v>ENERGY</v>
      </c>
      <c r="H2869" s="53">
        <f t="shared" ca="1" si="1448"/>
        <v>-176439.83044042619</v>
      </c>
      <c r="I2869" s="54">
        <f ca="1">VLOOKUP(CONCATENATE($F2869," ",$G2869),AllocFactorMatrix,(I$4+1),FALSE)*$E2871</f>
        <v>-67071.082012050567</v>
      </c>
      <c r="J2869" s="54">
        <f ca="1">VLOOKUP(CONCATENATE($F2869," ",$G2869),AllocFactorMatrix,(J$4+1),FALSE)*$E2871</f>
        <v>-4295.8167695359816</v>
      </c>
      <c r="K2869" s="54">
        <f ca="1">VLOOKUP(CONCATENATE($F2869," ",$G2869),AllocFactorMatrix,(K$4+1),FALSE)*$E2871</f>
        <v>-14391.432375044937</v>
      </c>
      <c r="L2869" s="54">
        <f ca="1">VLOOKUP(CONCATENATE($F2869," ",$G2869),AllocFactorMatrix,(L$4+1),FALSE)*$E2871</f>
        <v>-419.77814487828033</v>
      </c>
      <c r="M2869" s="54">
        <f ca="1">VLOOKUP(CONCATENATE($F2869," ",$G2869),AllocFactorMatrix,(M$4+1),FALSE)*$E2871</f>
        <v>-23.523205309530162</v>
      </c>
      <c r="N2869" s="54">
        <f t="shared" ca="1" si="1449"/>
        <v>-14834.733725232747</v>
      </c>
      <c r="O2869" s="54">
        <f ca="1">VLOOKUP(CONCATENATE($F2869," ",$G2869),AllocFactorMatrix,(O$4+1),FALSE)*$E2871</f>
        <v>-13279.184300140716</v>
      </c>
      <c r="P2869" s="54">
        <f ca="1">VLOOKUP(CONCATENATE($F2869," ",$G2869),AllocFactorMatrix,(P$4+1),FALSE)*$E2871</f>
        <v>-2510.6297446594417</v>
      </c>
      <c r="Q2869" s="54">
        <f ca="1">VLOOKUP(CONCATENATE($F2869," ",$G2869),AllocFactorMatrix,(Q$4+1),FALSE)*$E2871</f>
        <v>-1113.0795080772116</v>
      </c>
      <c r="R2869" s="54">
        <f ca="1">VLOOKUP(CONCATENATE($F2869," ",$G2869),AllocFactorMatrix,(R$4+1),FALSE)*$E2871</f>
        <v>-52.056954002322996</v>
      </c>
      <c r="S2869" s="54">
        <f t="shared" ca="1" si="1453"/>
        <v>-16954.950506879693</v>
      </c>
      <c r="T2869" s="54">
        <f ca="1">VLOOKUP(CONCATENATE($F2869," ",$G2869),AllocFactorMatrix,(T$4+1),FALSE)*$E2871</f>
        <v>-499.55920646374506</v>
      </c>
      <c r="U2869" s="54">
        <f ca="1">VLOOKUP(CONCATENATE($F2869," ",$G2869),AllocFactorMatrix,(U$4+1),FALSE)*$E2871</f>
        <v>-8633.2370627308283</v>
      </c>
      <c r="V2869" s="54">
        <f ca="1">VLOOKUP(CONCATENATE($F2869," ",$G2869),AllocFactorMatrix,(V$4+1),FALSE)*$E2871</f>
        <v>-49569.529948167314</v>
      </c>
      <c r="W2869" s="54">
        <f ca="1">VLOOKUP(CONCATENATE($F2869," ",$G2869),AllocFactorMatrix,(W$4+1),FALSE)*$E2871</f>
        <v>-9145.0427016488356</v>
      </c>
      <c r="X2869" s="54">
        <f t="shared" ca="1" si="1454"/>
        <v>-67847.368919010725</v>
      </c>
      <c r="Y2869" s="54">
        <f ca="1">VLOOKUP(CONCATENATE($F2869," ",$G2869),AllocFactorMatrix,(Y$4+1),FALSE)*$E2871</f>
        <v>-3538.7467471279115</v>
      </c>
      <c r="Z2869" s="54">
        <f ca="1">VLOOKUP(CONCATENATE($F2869," ",$G2869),AllocFactorMatrix,(Z$4+1),FALSE)*$E2871</f>
        <v>-57.367788867192232</v>
      </c>
      <c r="AA2869" s="54">
        <f t="shared" ca="1" si="1450"/>
        <v>-3596.1145359951038</v>
      </c>
      <c r="AB2869" s="54">
        <f ca="1">VLOOKUP(CONCATENATE($F2869," ",$G2869),AllocFactorMatrix,(AB$4+1),FALSE)*$E2871</f>
        <v>-65.245029186635122</v>
      </c>
      <c r="AC2869" s="54">
        <f ca="1">VLOOKUP(CONCATENATE($F2869," ",$G2869),AllocFactorMatrix,(AC$4+1),FALSE)*$E2871</f>
        <v>-1500.8478009815515</v>
      </c>
      <c r="AD2869" s="54">
        <f ca="1">VLOOKUP(CONCATENATE($F2869," ",$G2869),AllocFactorMatrix,(AD$4+1),FALSE)*$E2871</f>
        <v>-273.67114155319109</v>
      </c>
    </row>
    <row r="2870" spans="1:30" s="51" customFormat="1" hidden="1" outlineLevel="1">
      <c r="A2870" s="56"/>
      <c r="B2870" s="112"/>
      <c r="C2870" s="55"/>
      <c r="D2870" s="55"/>
      <c r="F2870" s="52" t="str">
        <f>F2871</f>
        <v>REV</v>
      </c>
      <c r="G2870" s="55" t="str">
        <f>$G$14</f>
        <v>CUSTOMER</v>
      </c>
      <c r="H2870" s="53">
        <f t="shared" ca="1" si="1448"/>
        <v>-17106.368945014008</v>
      </c>
      <c r="I2870" s="54">
        <f ca="1">VLOOKUP(CONCATENATE($F2870," ",$G2870),AllocFactorMatrix,(I$4+1),FALSE)*$E2871</f>
        <v>-7986.2451830588716</v>
      </c>
      <c r="J2870" s="54">
        <f ca="1">VLOOKUP(CONCATENATE($F2870," ",$G2870),AllocFactorMatrix,(J$4+1),FALSE)*$E2871</f>
        <v>-2364.2939709759257</v>
      </c>
      <c r="K2870" s="54">
        <f ca="1">VLOOKUP(CONCATENATE($F2870," ",$G2870),AllocFactorMatrix,(K$4+1),FALSE)*$E2871</f>
        <v>-643.93397420537144</v>
      </c>
      <c r="L2870" s="54">
        <f ca="1">VLOOKUP(CONCATENATE($F2870," ",$G2870),AllocFactorMatrix,(L$4+1),FALSE)*$E2871</f>
        <v>-171.43439655311639</v>
      </c>
      <c r="M2870" s="54">
        <f ca="1">VLOOKUP(CONCATENATE($F2870," ",$G2870),AllocFactorMatrix,(M$4+1),FALSE)*$E2871</f>
        <v>-38.411498281775138</v>
      </c>
      <c r="N2870" s="54">
        <f t="shared" ca="1" si="1449"/>
        <v>-853.77986904026295</v>
      </c>
      <c r="O2870" s="54">
        <f ca="1">VLOOKUP(CONCATENATE($F2870," ",$G2870),AllocFactorMatrix,(O$4+1),FALSE)*$E2871</f>
        <v>-160.15454148325463</v>
      </c>
      <c r="P2870" s="54">
        <f ca="1">VLOOKUP(CONCATENATE($F2870," ",$G2870),AllocFactorMatrix,(P$4+1),FALSE)*$E2871</f>
        <v>-48.91869981886844</v>
      </c>
      <c r="Q2870" s="54">
        <f ca="1">VLOOKUP(CONCATENATE($F2870," ",$G2870),AllocFactorMatrix,(Q$4+1),FALSE)*$E2871</f>
        <v>-105.12607736805724</v>
      </c>
      <c r="R2870" s="54">
        <f ca="1">VLOOKUP(CONCATENATE($F2870," ",$G2870),AllocFactorMatrix,(R$4+1),FALSE)*$E2871</f>
        <v>-22.918462623628457</v>
      </c>
      <c r="S2870" s="54">
        <f t="shared" ca="1" si="1453"/>
        <v>-337.11778129380878</v>
      </c>
      <c r="T2870" s="54">
        <f ca="1">VLOOKUP(CONCATENATE($F2870," ",$G2870),AllocFactorMatrix,(T$4+1),FALSE)*$E2871</f>
        <v>-0.90200290235687586</v>
      </c>
      <c r="U2870" s="54">
        <f ca="1">VLOOKUP(CONCATENATE($F2870," ",$G2870),AllocFactorMatrix,(U$4+1),FALSE)*$E2871</f>
        <v>-25.04391944992539</v>
      </c>
      <c r="V2870" s="54">
        <f ca="1">VLOOKUP(CONCATENATE($F2870," ",$G2870),AllocFactorMatrix,(V$4+1),FALSE)*$E2871</f>
        <v>-134.17129914542653</v>
      </c>
      <c r="W2870" s="54">
        <f ca="1">VLOOKUP(CONCATENATE($F2870," ",$G2870),AllocFactorMatrix,(W$4+1),FALSE)*$E2871</f>
        <v>-25.340106984664427</v>
      </c>
      <c r="X2870" s="54">
        <f t="shared" ca="1" si="1454"/>
        <v>-185.45732848237321</v>
      </c>
      <c r="Y2870" s="54">
        <f ca="1">VLOOKUP(CONCATENATE($F2870," ",$G2870),AllocFactorMatrix,(Y$4+1),FALSE)*$E2871</f>
        <v>-40.686981615108337</v>
      </c>
      <c r="Z2870" s="54">
        <f ca="1">VLOOKUP(CONCATENATE($F2870," ",$G2870),AllocFactorMatrix,(Z$4+1),FALSE)*$E2871</f>
        <v>-0.58889701315952148</v>
      </c>
      <c r="AA2870" s="54">
        <f t="shared" ca="1" si="1450"/>
        <v>-41.275878628267861</v>
      </c>
      <c r="AB2870" s="54">
        <f ca="1">VLOOKUP(CONCATENATE($F2870," ",$G2870),AllocFactorMatrix,(AB$4+1),FALSE)*$E2871</f>
        <v>-1.115984636814265</v>
      </c>
      <c r="AC2870" s="54">
        <f ca="1">VLOOKUP(CONCATENATE($F2870," ",$G2870),AllocFactorMatrix,(AC$4+1),FALSE)*$E2871</f>
        <v>-4572.7227944202505</v>
      </c>
      <c r="AD2870" s="54">
        <f ca="1">VLOOKUP(CONCATENATE($F2870," ",$G2870),AllocFactorMatrix,(AD$4+1),FALSE)*$E2871</f>
        <v>-764.36015447743102</v>
      </c>
    </row>
    <row r="2871" spans="1:30" s="51" customFormat="1" collapsed="1">
      <c r="A2871" s="56"/>
      <c r="B2871" s="112"/>
      <c r="C2871" s="55"/>
      <c r="D2871" s="99" t="s">
        <v>437</v>
      </c>
      <c r="E2871" s="61">
        <v>-428111</v>
      </c>
      <c r="F2871" s="98" t="s">
        <v>242</v>
      </c>
      <c r="G2871" s="55" t="str">
        <f>$G$15</f>
        <v>TOTAL</v>
      </c>
      <c r="H2871" s="53">
        <f t="shared" ca="1" si="1448"/>
        <v>-428111</v>
      </c>
      <c r="I2871" s="54">
        <f ca="1">VLOOKUP(CONCATENATE($F2871," ",$G2871),AllocFactorMatrix,(I$4+1),FALSE)*$E2871</f>
        <v>-186407.26755648479</v>
      </c>
      <c r="J2871" s="54">
        <f ca="1">VLOOKUP(CONCATENATE($F2871," ",$G2871),AllocFactorMatrix,(J$4+1),FALSE)*$E2871</f>
        <v>-15460.879315449889</v>
      </c>
      <c r="K2871" s="54">
        <f ca="1">VLOOKUP(CONCATENATE($F2871," ",$G2871),AllocFactorMatrix,(K$4+1),FALSE)*$E2871</f>
        <v>-43382.995730878836</v>
      </c>
      <c r="L2871" s="54">
        <f ca="1">VLOOKUP(CONCATENATE($F2871," ",$G2871),AllocFactorMatrix,(L$4+1),FALSE)*$E2871</f>
        <v>-1298.2113463567603</v>
      </c>
      <c r="M2871" s="54">
        <f ca="1">VLOOKUP(CONCATENATE($F2871," ",$G2871),AllocFactorMatrix,(M$4+1),FALSE)*$E2871</f>
        <v>-131.67965675575917</v>
      </c>
      <c r="N2871" s="54">
        <f t="shared" ca="1" si="1449"/>
        <v>-44812.886733991356</v>
      </c>
      <c r="O2871" s="54">
        <f ca="1">VLOOKUP(CONCATENATE($F2871," ",$G2871),AllocFactorMatrix,(O$4+1),FALSE)*$E2871</f>
        <v>-34589.863901982302</v>
      </c>
      <c r="P2871" s="54">
        <f ca="1">VLOOKUP(CONCATENATE($F2871," ",$G2871),AllocFactorMatrix,(P$4+1),FALSE)*$E2871</f>
        <v>-6288.7917962876336</v>
      </c>
      <c r="Q2871" s="54">
        <f ca="1">VLOOKUP(CONCATENATE($F2871," ",$G2871),AllocFactorMatrix,(Q$4+1),FALSE)*$E2871</f>
        <v>-2337.2004356557231</v>
      </c>
      <c r="R2871" s="54">
        <f ca="1">VLOOKUP(CONCATENATE($F2871," ",$G2871),AllocFactorMatrix,(R$4+1),FALSE)*$E2871</f>
        <v>-113.47429473093452</v>
      </c>
      <c r="S2871" s="54">
        <f t="shared" ca="1" si="1453"/>
        <v>-43329.330428656591</v>
      </c>
      <c r="T2871" s="54">
        <f ca="1">VLOOKUP(CONCATENATE($F2871," ",$G2871),AllocFactorMatrix,(T$4+1),FALSE)*$E2871</f>
        <v>-1066.2623263163721</v>
      </c>
      <c r="U2871" s="54">
        <f ca="1">VLOOKUP(CONCATENATE($F2871," ",$G2871),AllocFactorMatrix,(U$4+1),FALSE)*$E2871</f>
        <v>-18139.196054578846</v>
      </c>
      <c r="V2871" s="54">
        <f ca="1">VLOOKUP(CONCATENATE($F2871," ",$G2871),AllocFactorMatrix,(V$4+1),FALSE)*$E2871</f>
        <v>-86764.11761305097</v>
      </c>
      <c r="W2871" s="54">
        <f ca="1">VLOOKUP(CONCATENATE($F2871," ",$G2871),AllocFactorMatrix,(W$4+1),FALSE)*$E2871</f>
        <v>-14610.572538812587</v>
      </c>
      <c r="X2871" s="54">
        <f t="shared" ca="1" si="1454"/>
        <v>-120580.14853275877</v>
      </c>
      <c r="Y2871" s="54">
        <f ca="1">VLOOKUP(CONCATENATE($F2871," ",$G2871),AllocFactorMatrix,(Y$4+1),FALSE)*$E2871</f>
        <v>-9544.7063196001345</v>
      </c>
      <c r="Z2871" s="54">
        <f ca="1">VLOOKUP(CONCATENATE($F2871," ",$G2871),AllocFactorMatrix,(Z$4+1),FALSE)*$E2871</f>
        <v>-139.30905502711619</v>
      </c>
      <c r="AA2871" s="54">
        <f t="shared" ca="1" si="1450"/>
        <v>-9684.0153746272499</v>
      </c>
      <c r="AB2871" s="54">
        <f ca="1">VLOOKUP(CONCATENATE($F2871," ",$G2871),AllocFactorMatrix,(AB$4+1),FALSE)*$E2871</f>
        <v>-162.72790283307418</v>
      </c>
      <c r="AC2871" s="54">
        <f ca="1">VLOOKUP(CONCATENATE($F2871," ",$G2871),AllocFactorMatrix,(AC$4+1),FALSE)*$E2871</f>
        <v>-6551.8202834531121</v>
      </c>
      <c r="AD2871" s="54">
        <f ca="1">VLOOKUP(CONCATENATE($F2871," ",$G2871),AllocFactorMatrix,(AD$4+1),FALSE)*$E2871</f>
        <v>-1121.923871745156</v>
      </c>
    </row>
    <row r="2872" spans="1:30" hidden="1" outlineLevel="1">
      <c r="D2872" s="7"/>
      <c r="E2872" s="51"/>
      <c r="F2872" s="52" t="str">
        <f>F2879</f>
        <v>LABOR_M</v>
      </c>
      <c r="G2872" s="55" t="str">
        <f>$G$8</f>
        <v>PRODUCTION</v>
      </c>
      <c r="H2872" s="4">
        <f t="shared" ca="1" si="1443"/>
        <v>-677653.79385686002</v>
      </c>
      <c r="I2872" s="5">
        <f ca="1">VLOOKUP(CONCATENATE($F2872," ",$G2872),AllocFactorMatrix,(I$4+1),FALSE)*$E2879</f>
        <v>-376237.7822739759</v>
      </c>
      <c r="J2872" s="5">
        <f ca="1">VLOOKUP(CONCATENATE($F2872," ",$G2872),AllocFactorMatrix,(J$4+1),FALSE)*$E2879</f>
        <v>-17312.534871620413</v>
      </c>
      <c r="K2872" s="5">
        <f ca="1">VLOOKUP(CONCATENATE($F2872," ",$G2872),AllocFactorMatrix,(K$4+1),FALSE)*$E2879</f>
        <v>-57032.46078280107</v>
      </c>
      <c r="L2872" s="5">
        <f ca="1">VLOOKUP(CONCATENATE($F2872," ",$G2872),AllocFactorMatrix,(L$4+1),FALSE)*$E2879</f>
        <v>-1425.0591240257124</v>
      </c>
      <c r="M2872" s="5">
        <f ca="1">VLOOKUP(CONCATENATE($F2872," ",$G2872),AllocFactorMatrix,(M$4+1),FALSE)*$E2879</f>
        <v>-183.44749293331785</v>
      </c>
      <c r="N2872" s="5">
        <f t="shared" ca="1" si="1444"/>
        <v>-58640.967399760098</v>
      </c>
      <c r="O2872" s="5">
        <f ca="1">VLOOKUP(CONCATENATE($F2872," ",$G2872),AllocFactorMatrix,(O$4+1),FALSE)*$E2879</f>
        <v>-43385.363803178014</v>
      </c>
      <c r="P2872" s="5">
        <f ca="1">VLOOKUP(CONCATENATE($F2872," ",$G2872),AllocFactorMatrix,(P$4+1),FALSE)*$E2879</f>
        <v>-7852.8332855943454</v>
      </c>
      <c r="Q2872" s="5">
        <f ca="1">VLOOKUP(CONCATENATE($F2872," ",$G2872),AllocFactorMatrix,(Q$4+1),FALSE)*$E2879</f>
        <v>-3037.4204726297726</v>
      </c>
      <c r="R2872" s="5">
        <f ca="1">VLOOKUP(CONCATENATE($F2872," ",$G2872),AllocFactorMatrix,(R$4+1),FALSE)*$E2879</f>
        <v>-65.446461183053685</v>
      </c>
      <c r="S2872" s="5">
        <f ca="1">SUBTOTAL(9,O2872:R2872)</f>
        <v>-54341.064022585189</v>
      </c>
      <c r="T2872" s="5">
        <f ca="1">VLOOKUP(CONCATENATE($F2872," ",$G2872),AllocFactorMatrix,(T$4+1),FALSE)*$E2879</f>
        <v>-1377.6436963762985</v>
      </c>
      <c r="U2872" s="5">
        <f ca="1">VLOOKUP(CONCATENATE($F2872," ",$G2872),AllocFactorMatrix,(U$4+1),FALSE)*$E2879</f>
        <v>-21934.482523951934</v>
      </c>
      <c r="V2872" s="5">
        <f ca="1">VLOOKUP(CONCATENATE($F2872," ",$G2872),AllocFactorMatrix,(V$4+1),FALSE)*$E2879</f>
        <v>-118955.16878605919</v>
      </c>
      <c r="W2872" s="5">
        <f ca="1">VLOOKUP(CONCATENATE($F2872," ",$G2872),AllocFactorMatrix,(W$4+1),FALSE)*$E2879</f>
        <v>-15651.247618894646</v>
      </c>
      <c r="X2872" s="5">
        <f ca="1">SUBTOTAL(9,T2872:W2872)</f>
        <v>-157918.54262528208</v>
      </c>
      <c r="Y2872" s="5">
        <f ca="1">VLOOKUP(CONCATENATE($F2872," ",$G2872),AllocFactorMatrix,(Y$4+1),FALSE)*$E2879</f>
        <v>-12786.927854864554</v>
      </c>
      <c r="Z2872" s="5">
        <f ca="1">VLOOKUP(CONCATENATE($F2872," ",$G2872),AllocFactorMatrix,(Z$4+1),FALSE)*$E2879</f>
        <v>-265.79781288742726</v>
      </c>
      <c r="AA2872" s="5">
        <f t="shared" ca="1" si="1445"/>
        <v>-13052.725667751982</v>
      </c>
      <c r="AB2872" s="5">
        <f ca="1">VLOOKUP(CONCATENATE($F2872," ",$G2872),AllocFactorMatrix,(AB$4+1),FALSE)*$E2879</f>
        <v>-150.17699588425074</v>
      </c>
      <c r="AC2872" s="5">
        <f ca="1">VLOOKUP(CONCATENATE($F2872," ",$G2872),AllocFactorMatrix,(AC$4+1),FALSE)*$E2879</f>
        <v>0</v>
      </c>
      <c r="AD2872" s="5">
        <f ca="1">VLOOKUP(CONCATENATE($F2872," ",$G2872),AllocFactorMatrix,(AD$4+1),FALSE)*$E2879</f>
        <v>0</v>
      </c>
    </row>
    <row r="2873" spans="1:30" hidden="1" outlineLevel="1">
      <c r="D2873" s="7"/>
      <c r="E2873" s="51"/>
      <c r="F2873" s="52" t="str">
        <f>F2879</f>
        <v>LABOR_M</v>
      </c>
      <c r="G2873" s="55" t="str">
        <f>$G$9</f>
        <v>BULKTRAN</v>
      </c>
      <c r="H2873" s="4">
        <f t="shared" ca="1" si="1443"/>
        <v>-2476.0237328538983</v>
      </c>
      <c r="I2873" s="5">
        <f ca="1">VLOOKUP(CONCATENATE($F2873," ",$G2873),AllocFactorMatrix,(I$4+1),FALSE)*$E2879</f>
        <v>-1219.6471747714304</v>
      </c>
      <c r="J2873" s="5">
        <f ca="1">VLOOKUP(CONCATENATE($F2873," ",$G2873),AllocFactorMatrix,(J$4+1),FALSE)*$E2879</f>
        <v>-60.291517921483432</v>
      </c>
      <c r="K2873" s="5">
        <f ca="1">VLOOKUP(CONCATENATE($F2873," ",$G2873),AllocFactorMatrix,(K$4+1),FALSE)*$E2879</f>
        <v>-220.84437479215637</v>
      </c>
      <c r="L2873" s="5">
        <f ca="1">VLOOKUP(CONCATENATE($F2873," ",$G2873),AllocFactorMatrix,(L$4+1),FALSE)*$E2879</f>
        <v>-6.9513968330882063</v>
      </c>
      <c r="M2873" s="5">
        <f ca="1">VLOOKUP(CONCATENATE($F2873," ",$G2873),AllocFactorMatrix,(M$4+1),FALSE)*$E2879</f>
        <v>-0.65187975170222978</v>
      </c>
      <c r="N2873" s="5">
        <f t="shared" ca="1" si="1444"/>
        <v>-228.44765137694682</v>
      </c>
      <c r="O2873" s="5">
        <f ca="1">VLOOKUP(CONCATENATE($F2873," ",$G2873),AllocFactorMatrix,(O$4+1),FALSE)*$E2879</f>
        <v>-167.87607956148426</v>
      </c>
      <c r="P2873" s="5">
        <f ca="1">VLOOKUP(CONCATENATE($F2873," ",$G2873),AllocFactorMatrix,(P$4+1),FALSE)*$E2879</f>
        <v>-31.280204515303645</v>
      </c>
      <c r="Q2873" s="5">
        <f ca="1">VLOOKUP(CONCATENATE($F2873," ",$G2873),AllocFactorMatrix,(Q$4+1),FALSE)*$E2879</f>
        <v>-14.134941983042623</v>
      </c>
      <c r="R2873" s="5">
        <f ca="1">VLOOKUP(CONCATENATE($F2873," ",$G2873),AllocFactorMatrix,(R$4+1),FALSE)*$E2879</f>
        <v>-0.63563254081241649</v>
      </c>
      <c r="S2873" s="5">
        <f t="shared" ref="S2873:S2879" ca="1" si="1455">SUBTOTAL(9,O2873:R2873)</f>
        <v>-213.92685860064296</v>
      </c>
      <c r="T2873" s="5">
        <f ca="1">VLOOKUP(CONCATENATE($F2873," ",$G2873),AllocFactorMatrix,(T$4+1),FALSE)*$E2879</f>
        <v>-5.8643414465935297</v>
      </c>
      <c r="U2873" s="5">
        <f ca="1">VLOOKUP(CONCATENATE($F2873," ",$G2873),AllocFactorMatrix,(U$4+1),FALSE)*$E2879</f>
        <v>-95.968948596199795</v>
      </c>
      <c r="V2873" s="5">
        <f ca="1">VLOOKUP(CONCATENATE($F2873," ",$G2873),AllocFactorMatrix,(V$4+1),FALSE)*$E2879</f>
        <v>-507.19858990905686</v>
      </c>
      <c r="W2873" s="5">
        <f ca="1">VLOOKUP(CONCATENATE($F2873," ",$G2873),AllocFactorMatrix,(W$4+1),FALSE)*$E2879</f>
        <v>-91.591658894282631</v>
      </c>
      <c r="X2873" s="5">
        <f t="shared" ref="X2873:X2879" ca="1" si="1456">SUBTOTAL(9,T2873:W2873)</f>
        <v>-700.62353884613287</v>
      </c>
      <c r="Y2873" s="5">
        <f ca="1">VLOOKUP(CONCATENATE($F2873," ",$G2873),AllocFactorMatrix,(Y$4+1),FALSE)*$E2879</f>
        <v>-51.554477647481527</v>
      </c>
      <c r="Z2873" s="5">
        <f ca="1">VLOOKUP(CONCATENATE($F2873," ",$G2873),AllocFactorMatrix,(Z$4+1),FALSE)*$E2879</f>
        <v>-0.8635177941212242</v>
      </c>
      <c r="AA2873" s="5">
        <f t="shared" ca="1" si="1445"/>
        <v>-52.417995441602748</v>
      </c>
      <c r="AB2873" s="5">
        <f ca="1">VLOOKUP(CONCATENATE($F2873," ",$G2873),AllocFactorMatrix,(AB$4+1),FALSE)*$E2879</f>
        <v>-0.66899589565918727</v>
      </c>
      <c r="AC2873" s="5">
        <f ca="1">VLOOKUP(CONCATENATE($F2873," ",$G2873),AllocFactorMatrix,(AC$4+1),FALSE)*$E2879</f>
        <v>0</v>
      </c>
      <c r="AD2873" s="5">
        <f ca="1">VLOOKUP(CONCATENATE($F2873," ",$G2873),AllocFactorMatrix,(AD$4+1),FALSE)*$E2879</f>
        <v>0</v>
      </c>
    </row>
    <row r="2874" spans="1:30" hidden="1" outlineLevel="1">
      <c r="D2874" s="7"/>
      <c r="E2874" s="51"/>
      <c r="F2874" s="52" t="str">
        <f>F2879</f>
        <v>LABOR_M</v>
      </c>
      <c r="G2874" s="55" t="str">
        <f>$G$10</f>
        <v>SUBTRAN</v>
      </c>
      <c r="H2874" s="4">
        <f t="shared" ca="1" si="1443"/>
        <v>-544.62251925528619</v>
      </c>
      <c r="I2874" s="5">
        <f ca="1">VLOOKUP(CONCATENATE($F2874," ",$G2874),AllocFactorMatrix,(I$4+1),FALSE)*$E2879</f>
        <v>-265.15896753364729</v>
      </c>
      <c r="J2874" s="5">
        <f ca="1">VLOOKUP(CONCATENATE($F2874," ",$G2874),AllocFactorMatrix,(J$4+1),FALSE)*$E2879</f>
        <v>-12.796918642285226</v>
      </c>
      <c r="K2874" s="5">
        <f ca="1">VLOOKUP(CONCATENATE($F2874," ",$G2874),AllocFactorMatrix,(K$4+1),FALSE)*$E2879</f>
        <v>-46.55456431039272</v>
      </c>
      <c r="L2874" s="5">
        <f ca="1">VLOOKUP(CONCATENATE($F2874," ",$G2874),AllocFactorMatrix,(L$4+1),FALSE)*$E2879</f>
        <v>-1.4380266893822011</v>
      </c>
      <c r="M2874" s="5">
        <f ca="1">VLOOKUP(CONCATENATE($F2874," ",$G2874),AllocFactorMatrix,(M$4+1),FALSE)*$E2879</f>
        <v>-0.17909861891348919</v>
      </c>
      <c r="N2874" s="5">
        <f t="shared" ca="1" si="1444"/>
        <v>-48.171689618688411</v>
      </c>
      <c r="O2874" s="5">
        <f ca="1">VLOOKUP(CONCATENATE($F2874," ",$G2874),AllocFactorMatrix,(O$4+1),FALSE)*$E2879</f>
        <v>-35.172700975731964</v>
      </c>
      <c r="P2874" s="5">
        <f ca="1">VLOOKUP(CONCATENATE($F2874," ",$G2874),AllocFactorMatrix,(P$4+1),FALSE)*$E2879</f>
        <v>-6.5385640875014142</v>
      </c>
      <c r="Q2874" s="5">
        <f ca="1">VLOOKUP(CONCATENATE($F2874," ",$G2874),AllocFactorMatrix,(Q$4+1),FALSE)*$E2879</f>
        <v>-3.8905235415766652</v>
      </c>
      <c r="R2874" s="5">
        <f ca="1">VLOOKUP(CONCATENATE($F2874," ",$G2874),AllocFactorMatrix,(R$4+1),FALSE)*$E2879</f>
        <v>0</v>
      </c>
      <c r="S2874" s="5">
        <f t="shared" ca="1" si="1455"/>
        <v>-45.601788604810039</v>
      </c>
      <c r="T2874" s="5">
        <f ca="1">VLOOKUP(CONCATENATE($F2874," ",$G2874),AllocFactorMatrix,(T$4+1),FALSE)*$E2879</f>
        <v>-1.2281703246798064</v>
      </c>
      <c r="U2874" s="5">
        <f ca="1">VLOOKUP(CONCATENATE($F2874," ",$G2874),AllocFactorMatrix,(U$4+1),FALSE)*$E2879</f>
        <v>-20.105849432297635</v>
      </c>
      <c r="V2874" s="5">
        <f ca="1">VLOOKUP(CONCATENATE($F2874," ",$G2874),AllocFactorMatrix,(V$4+1),FALSE)*$E2879</f>
        <v>-140.07108158469225</v>
      </c>
      <c r="W2874" s="5">
        <f ca="1">VLOOKUP(CONCATENATE($F2874," ",$G2874),AllocFactorMatrix,(W$4+1),FALSE)*$E2879</f>
        <v>0</v>
      </c>
      <c r="X2874" s="5">
        <f t="shared" ca="1" si="1456"/>
        <v>-161.40510134166971</v>
      </c>
      <c r="Y2874" s="5">
        <f ca="1">VLOOKUP(CONCATENATE($F2874," ",$G2874),AllocFactorMatrix,(Y$4+1),FALSE)*$E2879</f>
        <v>-10.585952519649986</v>
      </c>
      <c r="Z2874" s="5">
        <f ca="1">VLOOKUP(CONCATENATE($F2874," ",$G2874),AllocFactorMatrix,(Z$4+1),FALSE)*$E2879</f>
        <v>-0.17646811610219204</v>
      </c>
      <c r="AA2874" s="5">
        <f t="shared" ca="1" si="1445"/>
        <v>-10.762420635752179</v>
      </c>
      <c r="AB2874" s="5">
        <f ca="1">VLOOKUP(CONCATENATE($F2874," ",$G2874),AllocFactorMatrix,(AB$4+1),FALSE)*$E2879</f>
        <v>-0.14136097783878943</v>
      </c>
      <c r="AC2874" s="5">
        <f ca="1">VLOOKUP(CONCATENATE($F2874," ",$G2874),AllocFactorMatrix,(AC$4+1),FALSE)*$E2879</f>
        <v>-0.48065754461366511</v>
      </c>
      <c r="AD2874" s="5">
        <f ca="1">VLOOKUP(CONCATENATE($F2874," ",$G2874),AllocFactorMatrix,(AD$4+1),FALSE)*$E2879</f>
        <v>-0.10361435598091888</v>
      </c>
    </row>
    <row r="2875" spans="1:30" hidden="1" outlineLevel="1">
      <c r="D2875" s="7"/>
      <c r="E2875" s="51"/>
      <c r="F2875" s="52" t="str">
        <f>F2879</f>
        <v>LABOR_M</v>
      </c>
      <c r="G2875" s="55" t="str">
        <f>$G$11</f>
        <v>DISTPRI</v>
      </c>
      <c r="H2875" s="4">
        <f t="shared" ca="1" si="1443"/>
        <v>-348938.81931712915</v>
      </c>
      <c r="I2875" s="5">
        <f ca="1">VLOOKUP(CONCATENATE($F2875," ",$G2875),AllocFactorMatrix,(I$4+1),FALSE)*$E2879</f>
        <v>-233210.69537430172</v>
      </c>
      <c r="J2875" s="5">
        <f ca="1">VLOOKUP(CONCATENATE($F2875," ",$G2875),AllocFactorMatrix,(J$4+1),FALSE)*$E2879</f>
        <v>-10992.94337480984</v>
      </c>
      <c r="K2875" s="5">
        <f ca="1">VLOOKUP(CONCATENATE($F2875," ",$G2875),AllocFactorMatrix,(K$4+1),FALSE)*$E2879</f>
        <v>-39916.05206782098</v>
      </c>
      <c r="L2875" s="5">
        <f ca="1">VLOOKUP(CONCATENATE($F2875," ",$G2875),AllocFactorMatrix,(L$4+1),FALSE)*$E2879</f>
        <v>-1233.6137094201868</v>
      </c>
      <c r="M2875" s="5">
        <f ca="1">VLOOKUP(CONCATENATE($F2875," ",$G2875),AllocFactorMatrix,(M$4+1),FALSE)*$E2879</f>
        <v>0</v>
      </c>
      <c r="N2875" s="5">
        <f t="shared" ca="1" si="1444"/>
        <v>-41149.665777241164</v>
      </c>
      <c r="O2875" s="5">
        <f ca="1">VLOOKUP(CONCATENATE($F2875," ",$G2875),AllocFactorMatrix,(O$4+1),FALSE)*$E2879</f>
        <v>-29930.062321506957</v>
      </c>
      <c r="P2875" s="5">
        <f ca="1">VLOOKUP(CONCATENATE($F2875," ",$G2875),AllocFactorMatrix,(P$4+1),FALSE)*$E2879</f>
        <v>-5574.4761214948039</v>
      </c>
      <c r="Q2875" s="5">
        <f ca="1">VLOOKUP(CONCATENATE($F2875," ",$G2875),AllocFactorMatrix,(Q$4+1),FALSE)*$E2879</f>
        <v>0</v>
      </c>
      <c r="R2875" s="5">
        <f ca="1">VLOOKUP(CONCATENATE($F2875," ",$G2875),AllocFactorMatrix,(R$4+1),FALSE)*$E2879</f>
        <v>0</v>
      </c>
      <c r="S2875" s="5">
        <f t="shared" ca="1" si="1455"/>
        <v>-35504.538443001758</v>
      </c>
      <c r="T2875" s="5">
        <f ca="1">VLOOKUP(CONCATENATE($F2875," ",$G2875),AllocFactorMatrix,(T$4+1),FALSE)*$E2879</f>
        <v>-1066.98827726639</v>
      </c>
      <c r="U2875" s="5">
        <f ca="1">VLOOKUP(CONCATENATE($F2875," ",$G2875),AllocFactorMatrix,(U$4+1),FALSE)*$E2879</f>
        <v>-17208.106482042935</v>
      </c>
      <c r="V2875" s="5">
        <f ca="1">VLOOKUP(CONCATENATE($F2875," ",$G2875),AllocFactorMatrix,(V$4+1),FALSE)*$E2879</f>
        <v>0</v>
      </c>
      <c r="W2875" s="5">
        <f ca="1">VLOOKUP(CONCATENATE($F2875," ",$G2875),AllocFactorMatrix,(W$4+1),FALSE)*$E2879</f>
        <v>0</v>
      </c>
      <c r="X2875" s="5">
        <f t="shared" ca="1" si="1456"/>
        <v>-18275.094759309326</v>
      </c>
      <c r="Y2875" s="5">
        <f ca="1">VLOOKUP(CONCATENATE($F2875," ",$G2875),AllocFactorMatrix,(Y$4+1),FALSE)*$E2879</f>
        <v>-9025.2892443563178</v>
      </c>
      <c r="Z2875" s="5">
        <f ca="1">VLOOKUP(CONCATENATE($F2875," ",$G2875),AllocFactorMatrix,(Z$4+1),FALSE)*$E2879</f>
        <v>-150.57715420532773</v>
      </c>
      <c r="AA2875" s="5">
        <f t="shared" ca="1" si="1445"/>
        <v>-9175.8663985616458</v>
      </c>
      <c r="AB2875" s="5">
        <f ca="1">VLOOKUP(CONCATENATE($F2875," ",$G2875),AllocFactorMatrix,(AB$4+1),FALSE)*$E2879</f>
        <v>-121.9927252846708</v>
      </c>
      <c r="AC2875" s="5">
        <f ca="1">VLOOKUP(CONCATENATE($F2875," ",$G2875),AllocFactorMatrix,(AC$4+1),FALSE)*$E2879</f>
        <v>-417.93012842796838</v>
      </c>
      <c r="AD2875" s="5">
        <f ca="1">VLOOKUP(CONCATENATE($F2875," ",$G2875),AllocFactorMatrix,(AD$4+1),FALSE)*$E2879</f>
        <v>-90.092336191024472</v>
      </c>
    </row>
    <row r="2876" spans="1:30" hidden="1" outlineLevel="1">
      <c r="D2876" s="7"/>
      <c r="E2876" s="51"/>
      <c r="F2876" s="52" t="str">
        <f>F2879</f>
        <v>LABOR_M</v>
      </c>
      <c r="G2876" s="55" t="str">
        <f>$G$12</f>
        <v>DISTSEC</v>
      </c>
      <c r="H2876" s="4">
        <f t="shared" ca="1" si="1443"/>
        <v>-144011.34254079853</v>
      </c>
      <c r="I2876" s="5">
        <f ca="1">VLOOKUP(CONCATENATE($F2876," ",$G2876),AllocFactorMatrix,(I$4+1),FALSE)*$E2879</f>
        <v>-107677.48986516675</v>
      </c>
      <c r="J2876" s="5">
        <f ca="1">VLOOKUP(CONCATENATE($F2876," ",$G2876),AllocFactorMatrix,(J$4+1),FALSE)*$E2879</f>
        <v>-5191.166104224636</v>
      </c>
      <c r="K2876" s="5">
        <f ca="1">VLOOKUP(CONCATENATE($F2876," ",$G2876),AllocFactorMatrix,(K$4+1),FALSE)*$E2879</f>
        <v>-15663.911489656624</v>
      </c>
      <c r="L2876" s="5">
        <f ca="1">VLOOKUP(CONCATENATE($F2876," ",$G2876),AllocFactorMatrix,(L$4+1),FALSE)*$E2879</f>
        <v>0</v>
      </c>
      <c r="M2876" s="5">
        <f ca="1">VLOOKUP(CONCATENATE($F2876," ",$G2876),AllocFactorMatrix,(M$4+1),FALSE)*$E2879</f>
        <v>0</v>
      </c>
      <c r="N2876" s="5">
        <f t="shared" ca="1" si="1444"/>
        <v>-15663.911489656624</v>
      </c>
      <c r="O2876" s="5">
        <f ca="1">VLOOKUP(CONCATENATE($F2876," ",$G2876),AllocFactorMatrix,(O$4+1),FALSE)*$E2879</f>
        <v>-9981.1053688813099</v>
      </c>
      <c r="P2876" s="5">
        <f ca="1">VLOOKUP(CONCATENATE($F2876," ",$G2876),AllocFactorMatrix,(P$4+1),FALSE)*$E2879</f>
        <v>0</v>
      </c>
      <c r="Q2876" s="5">
        <f ca="1">VLOOKUP(CONCATENATE($F2876," ",$G2876),AllocFactorMatrix,(Q$4+1),FALSE)*$E2879</f>
        <v>0</v>
      </c>
      <c r="R2876" s="5">
        <f ca="1">VLOOKUP(CONCATENATE($F2876," ",$G2876),AllocFactorMatrix,(R$4+1),FALSE)*$E2879</f>
        <v>0</v>
      </c>
      <c r="S2876" s="5">
        <f t="shared" ca="1" si="1455"/>
        <v>-9981.1053688813099</v>
      </c>
      <c r="T2876" s="5">
        <f ca="1">VLOOKUP(CONCATENATE($F2876," ",$G2876),AllocFactorMatrix,(T$4+1),FALSE)*$E2879</f>
        <v>-269.86815014886059</v>
      </c>
      <c r="U2876" s="5">
        <f ca="1">VLOOKUP(CONCATENATE($F2876," ",$G2876),AllocFactorMatrix,(U$4+1),FALSE)*$E2879</f>
        <v>0</v>
      </c>
      <c r="V2876" s="5">
        <f ca="1">VLOOKUP(CONCATENATE($F2876," ",$G2876),AllocFactorMatrix,(V$4+1),FALSE)*$E2879</f>
        <v>0</v>
      </c>
      <c r="W2876" s="5">
        <f ca="1">VLOOKUP(CONCATENATE($F2876," ",$G2876),AllocFactorMatrix,(W$4+1),FALSE)*$E2879</f>
        <v>0</v>
      </c>
      <c r="X2876" s="5">
        <f t="shared" ca="1" si="1456"/>
        <v>-269.86815014886059</v>
      </c>
      <c r="Y2876" s="5">
        <f ca="1">VLOOKUP(CONCATENATE($F2876," ",$G2876),AllocFactorMatrix,(Y$4+1),FALSE)*$E2879</f>
        <v>-3681.4717557330782</v>
      </c>
      <c r="Z2876" s="5">
        <f ca="1">VLOOKUP(CONCATENATE($F2876," ",$G2876),AllocFactorMatrix,(Z$4+1),FALSE)*$E2879</f>
        <v>0</v>
      </c>
      <c r="AA2876" s="5">
        <f t="shared" ca="1" si="1445"/>
        <v>-3681.4717557330782</v>
      </c>
      <c r="AB2876" s="5">
        <f ca="1">VLOOKUP(CONCATENATE($F2876," ",$G2876),AllocFactorMatrix,(AB$4+1),FALSE)*$E2879</f>
        <v>-38.202750837769727</v>
      </c>
      <c r="AC2876" s="5">
        <f ca="1">VLOOKUP(CONCATENATE($F2876," ",$G2876),AllocFactorMatrix,(AC$4+1),FALSE)*$E2879</f>
        <v>-1297.1303245993511</v>
      </c>
      <c r="AD2876" s="5">
        <f ca="1">VLOOKUP(CONCATENATE($F2876," ",$G2876),AllocFactorMatrix,(AD$4+1),FALSE)*$E2879</f>
        <v>-210.99673155014366</v>
      </c>
    </row>
    <row r="2877" spans="1:30" hidden="1" outlineLevel="1">
      <c r="D2877" s="7"/>
      <c r="E2877" s="51"/>
      <c r="F2877" s="52" t="str">
        <f>F2879</f>
        <v>LABOR_M</v>
      </c>
      <c r="G2877" s="55" t="str">
        <f>$G$13</f>
        <v>ENERGY</v>
      </c>
      <c r="H2877" s="4">
        <f t="shared" ca="1" si="1443"/>
        <v>-178395.44475975589</v>
      </c>
      <c r="I2877" s="5">
        <f ca="1">VLOOKUP(CONCATENATE($F2877," ",$G2877),AllocFactorMatrix,(I$4+1),FALSE)*$E2879</f>
        <v>-66938.803382098224</v>
      </c>
      <c r="J2877" s="5">
        <f ca="1">VLOOKUP(CONCATENATE($F2877," ",$G2877),AllocFactorMatrix,(J$4+1),FALSE)*$E2879</f>
        <v>-4338.0670039669067</v>
      </c>
      <c r="K2877" s="5">
        <f ca="1">VLOOKUP(CONCATENATE($F2877," ",$G2877),AllocFactorMatrix,(K$4+1),FALSE)*$E2879</f>
        <v>-14554.685060957352</v>
      </c>
      <c r="L2877" s="5">
        <f ca="1">VLOOKUP(CONCATENATE($F2877," ",$G2877),AllocFactorMatrix,(L$4+1),FALSE)*$E2879</f>
        <v>-462.58093376949591</v>
      </c>
      <c r="M2877" s="5">
        <f ca="1">VLOOKUP(CONCATENATE($F2877," ",$G2877),AllocFactorMatrix,(M$4+1),FALSE)*$E2879</f>
        <v>-42.644554425304648</v>
      </c>
      <c r="N2877" s="5">
        <f t="shared" ca="1" si="1444"/>
        <v>-15059.910549152151</v>
      </c>
      <c r="O2877" s="5">
        <f ca="1">VLOOKUP(CONCATENATE($F2877," ",$G2877),AllocFactorMatrix,(O$4+1),FALSE)*$E2879</f>
        <v>-13269.709455362476</v>
      </c>
      <c r="P2877" s="5">
        <f ca="1">VLOOKUP(CONCATENATE($F2877," ",$G2877),AllocFactorMatrix,(P$4+1),FALSE)*$E2879</f>
        <v>-2459.948801709319</v>
      </c>
      <c r="Q2877" s="5">
        <f ca="1">VLOOKUP(CONCATENATE($F2877," ",$G2877),AllocFactorMatrix,(Q$4+1),FALSE)*$E2879</f>
        <v>-1117.7377708270608</v>
      </c>
      <c r="R2877" s="5">
        <f ca="1">VLOOKUP(CONCATENATE($F2877," ",$G2877),AllocFactorMatrix,(R$4+1),FALSE)*$E2879</f>
        <v>-51.789416334584992</v>
      </c>
      <c r="S2877" s="5">
        <f t="shared" ca="1" si="1455"/>
        <v>-16899.185444233441</v>
      </c>
      <c r="T2877" s="5">
        <f ca="1">VLOOKUP(CONCATENATE($F2877," ",$G2877),AllocFactorMatrix,(T$4+1),FALSE)*$E2879</f>
        <v>-508.52041237858339</v>
      </c>
      <c r="U2877" s="5">
        <f ca="1">VLOOKUP(CONCATENATE($F2877," ",$G2877),AllocFactorMatrix,(U$4+1),FALSE)*$E2879</f>
        <v>-8928.8566373053873</v>
      </c>
      <c r="V2877" s="5">
        <f ca="1">VLOOKUP(CONCATENATE($F2877," ",$G2877),AllocFactorMatrix,(V$4+1),FALSE)*$E2879</f>
        <v>-50694.34091405935</v>
      </c>
      <c r="W2877" s="5">
        <f ca="1">VLOOKUP(CONCATENATE($F2877," ",$G2877),AllocFactorMatrix,(W$4+1),FALSE)*$E2879</f>
        <v>-9617.9029553481087</v>
      </c>
      <c r="X2877" s="5">
        <f t="shared" ca="1" si="1456"/>
        <v>-69749.620919091423</v>
      </c>
      <c r="Y2877" s="5">
        <f ca="1">VLOOKUP(CONCATENATE($F2877," ",$G2877),AllocFactorMatrix,(Y$4+1),FALSE)*$E2879</f>
        <v>-3595.1642865410358</v>
      </c>
      <c r="Z2877" s="5">
        <f ca="1">VLOOKUP(CONCATENATE($F2877," ",$G2877),AllocFactorMatrix,(Z$4+1),FALSE)*$E2879</f>
        <v>-58.523543337637335</v>
      </c>
      <c r="AA2877" s="5">
        <f t="shared" ca="1" si="1445"/>
        <v>-3653.6878298786733</v>
      </c>
      <c r="AB2877" s="5">
        <f ca="1">VLOOKUP(CONCATENATE($F2877," ",$G2877),AllocFactorMatrix,(AB$4+1),FALSE)*$E2879</f>
        <v>-65.278304936758801</v>
      </c>
      <c r="AC2877" s="5">
        <f ca="1">VLOOKUP(CONCATENATE($F2877," ",$G2877),AllocFactorMatrix,(AC$4+1),FALSE)*$E2879</f>
        <v>-1411.5559313026993</v>
      </c>
      <c r="AD2877" s="5">
        <f ca="1">VLOOKUP(CONCATENATE($F2877," ",$G2877),AllocFactorMatrix,(AD$4+1),FALSE)*$E2879</f>
        <v>-279.33539509558273</v>
      </c>
    </row>
    <row r="2878" spans="1:30" hidden="1" outlineLevel="1">
      <c r="D2878" s="7"/>
      <c r="E2878" s="51"/>
      <c r="F2878" s="52" t="str">
        <f>F2879</f>
        <v>LABOR_M</v>
      </c>
      <c r="G2878" s="55" t="str">
        <f>$G$14</f>
        <v>CUSTOMER</v>
      </c>
      <c r="H2878" s="4">
        <f t="shared" ca="1" si="1443"/>
        <v>-134462.95327334729</v>
      </c>
      <c r="I2878" s="5">
        <f ca="1">VLOOKUP(CONCATENATE($F2878," ",$G2878),AllocFactorMatrix,(I$4+1),FALSE)*$E2879</f>
        <v>-96073.913545390227</v>
      </c>
      <c r="J2878" s="5">
        <f ca="1">VLOOKUP(CONCATENATE($F2878," ",$G2878),AllocFactorMatrix,(J$4+1),FALSE)*$E2879</f>
        <v>-16441.410144992744</v>
      </c>
      <c r="K2878" s="5">
        <f ca="1">VLOOKUP(CONCATENATE($F2878," ",$G2878),AllocFactorMatrix,(K$4+1),FALSE)*$E2879</f>
        <v>-4734.2399848496652</v>
      </c>
      <c r="L2878" s="5">
        <f ca="1">VLOOKUP(CONCATENATE($F2878," ",$G2878),AllocFactorMatrix,(L$4+1),FALSE)*$E2879</f>
        <v>-791.38936646882996</v>
      </c>
      <c r="M2878" s="5">
        <f ca="1">VLOOKUP(CONCATENATE($F2878," ",$G2878),AllocFactorMatrix,(M$4+1),FALSE)*$E2879</f>
        <v>-125.03572481035603</v>
      </c>
      <c r="N2878" s="5">
        <f t="shared" ca="1" si="1444"/>
        <v>-5650.665076128852</v>
      </c>
      <c r="O2878" s="5">
        <f ca="1">VLOOKUP(CONCATENATE($F2878," ",$G2878),AllocFactorMatrix,(O$4+1),FALSE)*$E2879</f>
        <v>-883.42024399836612</v>
      </c>
      <c r="P2878" s="5">
        <f ca="1">VLOOKUP(CONCATENATE($F2878," ",$G2878),AllocFactorMatrix,(P$4+1),FALSE)*$E2879</f>
        <v>-226.88679109681709</v>
      </c>
      <c r="Q2878" s="5">
        <f ca="1">VLOOKUP(CONCATENATE($F2878," ",$G2878),AllocFactorMatrix,(Q$4+1),FALSE)*$E2879</f>
        <v>-433.96361972121571</v>
      </c>
      <c r="R2878" s="5">
        <f ca="1">VLOOKUP(CONCATENATE($F2878," ",$G2878),AllocFactorMatrix,(R$4+1),FALSE)*$E2879</f>
        <v>-75.741696877081381</v>
      </c>
      <c r="S2878" s="5">
        <f t="shared" ca="1" si="1455"/>
        <v>-1620.0123516934805</v>
      </c>
      <c r="T2878" s="5">
        <f ca="1">VLOOKUP(CONCATENATE($F2878," ",$G2878),AllocFactorMatrix,(T$4+1),FALSE)*$E2879</f>
        <v>-6.1439686306428278</v>
      </c>
      <c r="U2878" s="5">
        <f ca="1">VLOOKUP(CONCATENATE($F2878," ",$G2878),AllocFactorMatrix,(U$4+1),FALSE)*$E2879</f>
        <v>-135.07273198528412</v>
      </c>
      <c r="V2878" s="5">
        <f ca="1">VLOOKUP(CONCATENATE($F2878," ",$G2878),AllocFactorMatrix,(V$4+1),FALSE)*$E2879</f>
        <v>-638.5247457380799</v>
      </c>
      <c r="W2878" s="5">
        <f ca="1">VLOOKUP(CONCATENATE($F2878," ",$G2878),AllocFactorMatrix,(W$4+1),FALSE)*$E2879</f>
        <v>-113.65485980189574</v>
      </c>
      <c r="X2878" s="5">
        <f t="shared" ca="1" si="1456"/>
        <v>-893.39630615590261</v>
      </c>
      <c r="Y2878" s="5">
        <f ca="1">VLOOKUP(CONCATENATE($F2878," ",$G2878),AllocFactorMatrix,(Y$4+1),FALSE)*$E2879</f>
        <v>-241.79392798055082</v>
      </c>
      <c r="Z2878" s="5">
        <f ca="1">VLOOKUP(CONCATENATE($F2878," ",$G2878),AllocFactorMatrix,(Z$4+1),FALSE)*$E2879</f>
        <v>-3.8306803061804779</v>
      </c>
      <c r="AA2878" s="5">
        <f t="shared" ca="1" si="1445"/>
        <v>-245.6246082867313</v>
      </c>
      <c r="AB2878" s="5">
        <f ca="1">VLOOKUP(CONCATENATE($F2878," ",$G2878),AllocFactorMatrix,(AB$4+1),FALSE)*$E2879</f>
        <v>-6.8899029038855817</v>
      </c>
      <c r="AC2878" s="5">
        <f ca="1">VLOOKUP(CONCATENATE($F2878," ",$G2878),AllocFactorMatrix,(AC$4+1),FALSE)*$E2879</f>
        <v>-10603.782033165322</v>
      </c>
      <c r="AD2878" s="5">
        <f ca="1">VLOOKUP(CONCATENATE($F2878," ",$G2878),AllocFactorMatrix,(AD$4+1),FALSE)*$E2879</f>
        <v>-2927.2593046301449</v>
      </c>
    </row>
    <row r="2879" spans="1:30" collapsed="1">
      <c r="D2879" s="7" t="s">
        <v>282</v>
      </c>
      <c r="E2879" s="40">
        <v>-1486483</v>
      </c>
      <c r="F2879" s="10" t="s">
        <v>70</v>
      </c>
      <c r="G2879" s="55" t="str">
        <f>$G$15</f>
        <v>TOTAL</v>
      </c>
      <c r="H2879" s="4">
        <f t="shared" ca="1" si="1443"/>
        <v>-1486483</v>
      </c>
      <c r="I2879" s="5">
        <f ca="1">VLOOKUP(CONCATENATE($F2879," ",$G2879),AllocFactorMatrix,(I$4+1),FALSE)*$E2879</f>
        <v>-881623.49058323796</v>
      </c>
      <c r="J2879" s="5">
        <f ca="1">VLOOKUP(CONCATENATE($F2879," ",$G2879),AllocFactorMatrix,(J$4+1),FALSE)*$E2879</f>
        <v>-54349.209936178304</v>
      </c>
      <c r="K2879" s="5">
        <f ca="1">VLOOKUP(CONCATENATE($F2879," ",$G2879),AllocFactorMatrix,(K$4+1),FALSE)*$E2879</f>
        <v>-132168.74832518824</v>
      </c>
      <c r="L2879" s="5">
        <f ca="1">VLOOKUP(CONCATENATE($F2879," ",$G2879),AllocFactorMatrix,(L$4+1),FALSE)*$E2879</f>
        <v>-3921.0325572066954</v>
      </c>
      <c r="M2879" s="5">
        <f ca="1">VLOOKUP(CONCATENATE($F2879," ",$G2879),AllocFactorMatrix,(M$4+1),FALSE)*$E2879</f>
        <v>-351.95875053959423</v>
      </c>
      <c r="N2879" s="5">
        <f t="shared" ca="1" si="1444"/>
        <v>-136441.73963293454</v>
      </c>
      <c r="O2879" s="5">
        <f ca="1">VLOOKUP(CONCATENATE($F2879," ",$G2879),AllocFactorMatrix,(O$4+1),FALSE)*$E2879</f>
        <v>-97652.709973464327</v>
      </c>
      <c r="P2879" s="5">
        <f ca="1">VLOOKUP(CONCATENATE($F2879," ",$G2879),AllocFactorMatrix,(P$4+1),FALSE)*$E2879</f>
        <v>-16151.96376849809</v>
      </c>
      <c r="Q2879" s="5">
        <f ca="1">VLOOKUP(CONCATENATE($F2879," ",$G2879),AllocFactorMatrix,(Q$4+1),FALSE)*$E2879</f>
        <v>-4607.1473287026683</v>
      </c>
      <c r="R2879" s="5">
        <f ca="1">VLOOKUP(CONCATENATE($F2879," ",$G2879),AllocFactorMatrix,(R$4+1),FALSE)*$E2879</f>
        <v>-193.61320693553247</v>
      </c>
      <c r="S2879" s="5">
        <f t="shared" ca="1" si="1455"/>
        <v>-118605.43427760062</v>
      </c>
      <c r="T2879" s="5">
        <f ca="1">VLOOKUP(CONCATENATE($F2879," ",$G2879),AllocFactorMatrix,(T$4+1),FALSE)*$E2879</f>
        <v>-3236.2570165720481</v>
      </c>
      <c r="U2879" s="5">
        <f ca="1">VLOOKUP(CONCATENATE($F2879," ",$G2879),AllocFactorMatrix,(U$4+1),FALSE)*$E2879</f>
        <v>-48322.593173314039</v>
      </c>
      <c r="V2879" s="5">
        <f ca="1">VLOOKUP(CONCATENATE($F2879," ",$G2879),AllocFactorMatrix,(V$4+1),FALSE)*$E2879</f>
        <v>-170935.30411735037</v>
      </c>
      <c r="W2879" s="5">
        <f ca="1">VLOOKUP(CONCATENATE($F2879," ",$G2879),AllocFactorMatrix,(W$4+1),FALSE)*$E2879</f>
        <v>-25474.397092938932</v>
      </c>
      <c r="X2879" s="5">
        <f t="shared" ca="1" si="1456"/>
        <v>-247968.55140017538</v>
      </c>
      <c r="Y2879" s="5">
        <f ca="1">VLOOKUP(CONCATENATE($F2879," ",$G2879),AllocFactorMatrix,(Y$4+1),FALSE)*$E2879</f>
        <v>-29392.787499642669</v>
      </c>
      <c r="Z2879" s="5">
        <f ca="1">VLOOKUP(CONCATENATE($F2879," ",$G2879),AllocFactorMatrix,(Z$4+1),FALSE)*$E2879</f>
        <v>-479.76917664679621</v>
      </c>
      <c r="AA2879" s="5">
        <f t="shared" ca="1" si="1445"/>
        <v>-29872.556676289467</v>
      </c>
      <c r="AB2879" s="5">
        <f ca="1">VLOOKUP(CONCATENATE($F2879," ",$G2879),AllocFactorMatrix,(AB$4+1),FALSE)*$E2879</f>
        <v>-383.35103672083363</v>
      </c>
      <c r="AC2879" s="5">
        <f ca="1">VLOOKUP(CONCATENATE($F2879," ",$G2879),AllocFactorMatrix,(AC$4+1),FALSE)*$E2879</f>
        <v>-13730.879075039955</v>
      </c>
      <c r="AD2879" s="5">
        <f ca="1">VLOOKUP(CONCATENATE($F2879," ",$G2879),AllocFactorMatrix,(AD$4+1),FALSE)*$E2879</f>
        <v>-3507.7873818228763</v>
      </c>
    </row>
    <row r="2880" spans="1:30" hidden="1" outlineLevel="1">
      <c r="D2880" s="7"/>
      <c r="E2880" s="51"/>
      <c r="F2880" s="52" t="str">
        <f>F2887</f>
        <v>LABOR_M</v>
      </c>
      <c r="G2880" s="55" t="str">
        <f>$G$8</f>
        <v>PRODUCTION</v>
      </c>
      <c r="H2880" s="4">
        <f t="shared" ref="H2880:H2887" ca="1" si="1457">SUBTOTAL(9,I2880:AD2880)</f>
        <v>2697.4257346037866</v>
      </c>
      <c r="I2880" s="5">
        <f ca="1">VLOOKUP(CONCATENATE($F2880," ",$G2880),AllocFactorMatrix,(I$4+1),FALSE)*$E2887</f>
        <v>1497.6282659910107</v>
      </c>
      <c r="J2880" s="5">
        <f ca="1">VLOOKUP(CONCATENATE($F2880," ",$G2880),AllocFactorMatrix,(J$4+1),FALSE)*$E2887</f>
        <v>68.913178849255587</v>
      </c>
      <c r="K2880" s="5">
        <f ca="1">VLOOKUP(CONCATENATE($F2880," ",$G2880),AllocFactorMatrix,(K$4+1),FALSE)*$E2887</f>
        <v>227.01979804130551</v>
      </c>
      <c r="L2880" s="5">
        <f ca="1">VLOOKUP(CONCATENATE($F2880," ",$G2880),AllocFactorMatrix,(L$4+1),FALSE)*$E2887</f>
        <v>5.6725000130241252</v>
      </c>
      <c r="M2880" s="5">
        <f ca="1">VLOOKUP(CONCATENATE($F2880," ",$G2880),AllocFactorMatrix,(M$4+1),FALSE)*$E2887</f>
        <v>0.7302194614310703</v>
      </c>
      <c r="N2880" s="5">
        <f t="shared" ref="N2880:N2887" ca="1" si="1458">SUBTOTAL(9,K2880:M2880)</f>
        <v>233.42251751576069</v>
      </c>
      <c r="O2880" s="5">
        <f ca="1">VLOOKUP(CONCATENATE($F2880," ",$G2880),AllocFactorMatrix,(O$4+1),FALSE)*$E2887</f>
        <v>172.69702890877616</v>
      </c>
      <c r="P2880" s="5">
        <f ca="1">VLOOKUP(CONCATENATE($F2880," ",$G2880),AllocFactorMatrix,(P$4+1),FALSE)*$E2887</f>
        <v>31.258490376857146</v>
      </c>
      <c r="Q2880" s="5">
        <f ca="1">VLOOKUP(CONCATENATE($F2880," ",$G2880),AllocFactorMatrix,(Q$4+1),FALSE)*$E2887</f>
        <v>12.090563387909828</v>
      </c>
      <c r="R2880" s="5">
        <f ca="1">VLOOKUP(CONCATENATE($F2880," ",$G2880),AllocFactorMatrix,(R$4+1),FALSE)*$E2887</f>
        <v>0.26051203466176787</v>
      </c>
      <c r="S2880" s="5">
        <f ca="1">SUBTOTAL(9,O2880:R2880)</f>
        <v>216.3065947082049</v>
      </c>
      <c r="T2880" s="5">
        <f ca="1">VLOOKUP(CONCATENATE($F2880," ",$G2880),AllocFactorMatrix,(T$4+1),FALSE)*$E2887</f>
        <v>5.4837611674392228</v>
      </c>
      <c r="U2880" s="5">
        <f ca="1">VLOOKUP(CONCATENATE($F2880," ",$G2880),AllocFactorMatrix,(U$4+1),FALSE)*$E2887</f>
        <v>87.311010683757303</v>
      </c>
      <c r="V2880" s="5">
        <f ca="1">VLOOKUP(CONCATENATE($F2880," ",$G2880),AllocFactorMatrix,(V$4+1),FALSE)*$E2887</f>
        <v>473.50540417018715</v>
      </c>
      <c r="W2880" s="5">
        <f ca="1">VLOOKUP(CONCATENATE($F2880," ",$G2880),AllocFactorMatrix,(W$4+1),FALSE)*$E2887</f>
        <v>62.300364121890134</v>
      </c>
      <c r="X2880" s="5">
        <f ca="1">SUBTOTAL(9,T2880:W2880)</f>
        <v>628.60054014327375</v>
      </c>
      <c r="Y2880" s="5">
        <f ca="1">VLOOKUP(CONCATENATE($F2880," ",$G2880),AllocFactorMatrix,(Y$4+1),FALSE)*$E2887</f>
        <v>50.898834441586999</v>
      </c>
      <c r="Z2880" s="5">
        <f ca="1">VLOOKUP(CONCATENATE($F2880," ",$G2880),AllocFactorMatrix,(Z$4+1),FALSE)*$E2887</f>
        <v>1.0580179247626156</v>
      </c>
      <c r="AA2880" s="5">
        <f t="shared" ref="AA2880:AA2887" ca="1" si="1459">SUBTOTAL(9,Y2880:Z2880)</f>
        <v>51.956852366349615</v>
      </c>
      <c r="AB2880" s="5">
        <f ca="1">VLOOKUP(CONCATENATE($F2880," ",$G2880),AllocFactorMatrix,(AB$4+1),FALSE)*$E2887</f>
        <v>0.59778502993112703</v>
      </c>
      <c r="AC2880" s="5">
        <f ca="1">VLOOKUP(CONCATENATE($F2880," ",$G2880),AllocFactorMatrix,(AC$4+1),FALSE)*$E2887</f>
        <v>0</v>
      </c>
      <c r="AD2880" s="5">
        <f ca="1">VLOOKUP(CONCATENATE($F2880," ",$G2880),AllocFactorMatrix,(AD$4+1),FALSE)*$E2887</f>
        <v>0</v>
      </c>
    </row>
    <row r="2881" spans="1:30" hidden="1" outlineLevel="1">
      <c r="D2881" s="7"/>
      <c r="E2881" s="51"/>
      <c r="F2881" s="52" t="str">
        <f>F2887</f>
        <v>LABOR_M</v>
      </c>
      <c r="G2881" s="55" t="str">
        <f>$G$9</f>
        <v>BULKTRAN</v>
      </c>
      <c r="H2881" s="4">
        <f t="shared" ca="1" si="1457"/>
        <v>9.8559031131176891</v>
      </c>
      <c r="I2881" s="5">
        <f ca="1">VLOOKUP(CONCATENATE($F2881," ",$G2881),AllocFactorMatrix,(I$4+1),FALSE)*$E2887</f>
        <v>4.8548502291129827</v>
      </c>
      <c r="J2881" s="5">
        <f ca="1">VLOOKUP(CONCATENATE($F2881," ",$G2881),AllocFactorMatrix,(J$4+1),FALSE)*$E2887</f>
        <v>0.2399925942923111</v>
      </c>
      <c r="K2881" s="5">
        <f ca="1">VLOOKUP(CONCATENATE($F2881," ",$G2881),AllocFactorMatrix,(K$4+1),FALSE)*$E2887</f>
        <v>0.87907911872869671</v>
      </c>
      <c r="L2881" s="5">
        <f ca="1">VLOOKUP(CONCATENATE($F2881," ",$G2881),AllocFactorMatrix,(L$4+1),FALSE)*$E2887</f>
        <v>2.767028957706406E-2</v>
      </c>
      <c r="M2881" s="5">
        <f ca="1">VLOOKUP(CONCATENATE($F2881," ",$G2881),AllocFactorMatrix,(M$4+1),FALSE)*$E2887</f>
        <v>2.5948312162480795E-3</v>
      </c>
      <c r="N2881" s="5">
        <f t="shared" ca="1" si="1458"/>
        <v>0.90934423952200882</v>
      </c>
      <c r="O2881" s="5">
        <f ca="1">VLOOKUP(CONCATENATE($F2881," ",$G2881),AllocFactorMatrix,(O$4+1),FALSE)*$E2887</f>
        <v>0.66823688045225027</v>
      </c>
      <c r="P2881" s="5">
        <f ca="1">VLOOKUP(CONCATENATE($F2881," ",$G2881),AllocFactorMatrix,(P$4+1),FALSE)*$E2887</f>
        <v>0.12451199920688744</v>
      </c>
      <c r="Q2881" s="5">
        <f ca="1">VLOOKUP(CONCATENATE($F2881," ",$G2881),AllocFactorMatrix,(Q$4+1),FALSE)*$E2887</f>
        <v>5.6264654028107423E-2</v>
      </c>
      <c r="R2881" s="5">
        <f ca="1">VLOOKUP(CONCATENATE($F2881," ",$G2881),AllocFactorMatrix,(R$4+1),FALSE)*$E2887</f>
        <v>2.5301585985087406E-3</v>
      </c>
      <c r="S2881" s="5">
        <f t="shared" ref="S2881:S2887" ca="1" si="1460">SUBTOTAL(9,O2881:R2881)</f>
        <v>0.85154369228575388</v>
      </c>
      <c r="T2881" s="5">
        <f ca="1">VLOOKUP(CONCATENATE($F2881," ",$G2881),AllocFactorMatrix,(T$4+1),FALSE)*$E2887</f>
        <v>2.3343225815225545E-2</v>
      </c>
      <c r="U2881" s="5">
        <f ca="1">VLOOKUP(CONCATENATE($F2881," ",$G2881),AllocFactorMatrix,(U$4+1),FALSE)*$E2887</f>
        <v>0.38200791320433147</v>
      </c>
      <c r="V2881" s="5">
        <f ca="1">VLOOKUP(CONCATENATE($F2881," ",$G2881),AllocFactorMatrix,(V$4+1),FALSE)*$E2887</f>
        <v>2.0189225551129004</v>
      </c>
      <c r="W2881" s="5">
        <f ca="1">VLOOKUP(CONCATENATE($F2881," ",$G2881),AllocFactorMatrix,(W$4+1),FALSE)*$E2887</f>
        <v>0.36458395129811128</v>
      </c>
      <c r="X2881" s="5">
        <f t="shared" ref="X2881:X2887" ca="1" si="1461">SUBTOTAL(9,T2881:W2881)</f>
        <v>2.7888576454305687</v>
      </c>
      <c r="Y2881" s="5">
        <f ca="1">VLOOKUP(CONCATENATE($F2881," ",$G2881),AllocFactorMatrix,(Y$4+1),FALSE)*$E2887</f>
        <v>0.20521448562825689</v>
      </c>
      <c r="Z2881" s="5">
        <f ca="1">VLOOKUP(CONCATENATE($F2881," ",$G2881),AllocFactorMatrix,(Z$4+1),FALSE)*$E2887</f>
        <v>3.4372641919317502E-3</v>
      </c>
      <c r="AA2881" s="5">
        <f t="shared" ca="1" si="1459"/>
        <v>0.20865174982018864</v>
      </c>
      <c r="AB2881" s="5">
        <f ca="1">VLOOKUP(CONCATENATE($F2881," ",$G2881),AllocFactorMatrix,(AB$4+1),FALSE)*$E2887</f>
        <v>2.6629626538718647E-3</v>
      </c>
      <c r="AC2881" s="5">
        <f ca="1">VLOOKUP(CONCATENATE($F2881," ",$G2881),AllocFactorMatrix,(AC$4+1),FALSE)*$E2887</f>
        <v>0</v>
      </c>
      <c r="AD2881" s="5">
        <f ca="1">VLOOKUP(CONCATENATE($F2881," ",$G2881),AllocFactorMatrix,(AD$4+1),FALSE)*$E2887</f>
        <v>0</v>
      </c>
    </row>
    <row r="2882" spans="1:30" hidden="1" outlineLevel="1">
      <c r="D2882" s="7"/>
      <c r="E2882" s="51"/>
      <c r="F2882" s="52" t="str">
        <f>F2887</f>
        <v>LABOR_M</v>
      </c>
      <c r="G2882" s="55" t="str">
        <f>$G$10</f>
        <v>SUBTRAN</v>
      </c>
      <c r="H2882" s="4">
        <f t="shared" ca="1" si="1457"/>
        <v>2.167889875924264</v>
      </c>
      <c r="I2882" s="5">
        <f ca="1">VLOOKUP(CONCATENATE($F2882," ",$G2882),AllocFactorMatrix,(I$4+1),FALSE)*$E2887</f>
        <v>1.0554749774444718</v>
      </c>
      <c r="J2882" s="5">
        <f ca="1">VLOOKUP(CONCATENATE($F2882," ",$G2882),AllocFactorMatrix,(J$4+1),FALSE)*$E2887</f>
        <v>5.093860313666667E-2</v>
      </c>
      <c r="K2882" s="5">
        <f ca="1">VLOOKUP(CONCATENATE($F2882," ",$G2882),AllocFactorMatrix,(K$4+1),FALSE)*$E2887</f>
        <v>0.18531214754867276</v>
      </c>
      <c r="L2882" s="5">
        <f ca="1">VLOOKUP(CONCATENATE($F2882," ",$G2882),AllocFactorMatrix,(L$4+1),FALSE)*$E2887</f>
        <v>5.7241178816538662E-3</v>
      </c>
      <c r="M2882" s="5">
        <f ca="1">VLOOKUP(CONCATENATE($F2882," ",$G2882),AllocFactorMatrix,(M$4+1),FALSE)*$E2887</f>
        <v>7.129086091876702E-4</v>
      </c>
      <c r="N2882" s="5">
        <f t="shared" ca="1" si="1458"/>
        <v>0.19174917403951428</v>
      </c>
      <c r="O2882" s="5">
        <f ca="1">VLOOKUP(CONCATENATE($F2882," ",$G2882),AllocFactorMatrix,(O$4+1),FALSE)*$E2887</f>
        <v>0.14000622386761641</v>
      </c>
      <c r="P2882" s="5">
        <f ca="1">VLOOKUP(CONCATENATE($F2882," ",$G2882),AllocFactorMatrix,(P$4+1),FALSE)*$E2887</f>
        <v>2.6026993719905217E-2</v>
      </c>
      <c r="Q2882" s="5">
        <f ca="1">VLOOKUP(CONCATENATE($F2882," ",$G2882),AllocFactorMatrix,(Q$4+1),FALSE)*$E2887</f>
        <v>1.5486371385013572E-2</v>
      </c>
      <c r="R2882" s="5">
        <f ca="1">VLOOKUP(CONCATENATE($F2882," ",$G2882),AllocFactorMatrix,(R$4+1),FALSE)*$E2887</f>
        <v>0</v>
      </c>
      <c r="S2882" s="5">
        <f t="shared" ca="1" si="1460"/>
        <v>0.1815195889725352</v>
      </c>
      <c r="T2882" s="5">
        <f ca="1">VLOOKUP(CONCATENATE($F2882," ",$G2882),AllocFactorMatrix,(T$4+1),FALSE)*$E2887</f>
        <v>4.8887769393463733E-3</v>
      </c>
      <c r="U2882" s="5">
        <f ca="1">VLOOKUP(CONCATENATE($F2882," ",$G2882),AllocFactorMatrix,(U$4+1),FALSE)*$E2887</f>
        <v>8.0032069718190588E-2</v>
      </c>
      <c r="V2882" s="5">
        <f ca="1">VLOOKUP(CONCATENATE($F2882," ",$G2882),AllocFactorMatrix,(V$4+1),FALSE)*$E2887</f>
        <v>0.55755806809537944</v>
      </c>
      <c r="W2882" s="5">
        <f ca="1">VLOOKUP(CONCATENATE($F2882," ",$G2882),AllocFactorMatrix,(W$4+1),FALSE)*$E2887</f>
        <v>0</v>
      </c>
      <c r="X2882" s="5">
        <f t="shared" ca="1" si="1461"/>
        <v>0.64247891475291641</v>
      </c>
      <c r="Y2882" s="5">
        <f ca="1">VLOOKUP(CONCATENATE($F2882," ",$G2882),AllocFactorMatrix,(Y$4+1),FALSE)*$E2887</f>
        <v>4.2137771544490561E-2</v>
      </c>
      <c r="Z2882" s="5">
        <f ca="1">VLOOKUP(CONCATENATE($F2882," ",$G2882),AllocFactorMatrix,(Z$4+1),FALSE)*$E2887</f>
        <v>7.0243779644750082E-4</v>
      </c>
      <c r="AA2882" s="5">
        <f t="shared" ca="1" si="1459"/>
        <v>4.284020934093806E-2</v>
      </c>
      <c r="AB2882" s="5">
        <f ca="1">VLOOKUP(CONCATENATE($F2882," ",$G2882),AllocFactorMatrix,(AB$4+1),FALSE)*$E2887</f>
        <v>5.6269254735648983E-4</v>
      </c>
      <c r="AC2882" s="5">
        <f ca="1">VLOOKUP(CONCATENATE($F2882," ",$G2882),AllocFactorMatrix,(AC$4+1),FALSE)*$E2887</f>
        <v>1.9132749526762543E-3</v>
      </c>
      <c r="AD2882" s="5">
        <f ca="1">VLOOKUP(CONCATENATE($F2882," ",$G2882),AllocFactorMatrix,(AD$4+1),FALSE)*$E2887</f>
        <v>4.1244073718912157E-4</v>
      </c>
    </row>
    <row r="2883" spans="1:30" hidden="1" outlineLevel="1">
      <c r="D2883" s="7"/>
      <c r="E2883" s="51"/>
      <c r="F2883" s="52" t="str">
        <f>F2887</f>
        <v>LABOR_M</v>
      </c>
      <c r="G2883" s="55" t="str">
        <f>$G$11</f>
        <v>DISTPRI</v>
      </c>
      <c r="H2883" s="4">
        <f t="shared" ca="1" si="1457"/>
        <v>1388.9637445564149</v>
      </c>
      <c r="I2883" s="5">
        <f ca="1">VLOOKUP(CONCATENATE($F2883," ",$G2883),AllocFactorMatrix,(I$4+1),FALSE)*$E2887</f>
        <v>928.30371052325745</v>
      </c>
      <c r="J2883" s="5">
        <f ca="1">VLOOKUP(CONCATENATE($F2883," ",$G2883),AllocFactorMatrix,(J$4+1),FALSE)*$E2887</f>
        <v>43.757813542939829</v>
      </c>
      <c r="K2883" s="5">
        <f ca="1">VLOOKUP(CONCATENATE($F2883," ",$G2883),AllocFactorMatrix,(K$4+1),FALSE)*$E2887</f>
        <v>158.8873065385186</v>
      </c>
      <c r="L2883" s="5">
        <f ca="1">VLOOKUP(CONCATENATE($F2883," ",$G2883),AllocFactorMatrix,(L$4+1),FALSE)*$E2887</f>
        <v>4.9104445315817573</v>
      </c>
      <c r="M2883" s="5">
        <f ca="1">VLOOKUP(CONCATENATE($F2883," ",$G2883),AllocFactorMatrix,(M$4+1),FALSE)*$E2887</f>
        <v>0</v>
      </c>
      <c r="N2883" s="5">
        <f t="shared" ca="1" si="1458"/>
        <v>163.79775107010036</v>
      </c>
      <c r="O2883" s="5">
        <f ca="1">VLOOKUP(CONCATENATE($F2883," ",$G2883),AllocFactorMatrix,(O$4+1),FALSE)*$E2887</f>
        <v>119.13770877726598</v>
      </c>
      <c r="P2883" s="5">
        <f ca="1">VLOOKUP(CONCATENATE($F2883," ",$G2883),AllocFactorMatrix,(P$4+1),FALSE)*$E2887</f>
        <v>22.189406277020833</v>
      </c>
      <c r="Q2883" s="5">
        <f ca="1">VLOOKUP(CONCATENATE($F2883," ",$G2883),AllocFactorMatrix,(Q$4+1),FALSE)*$E2887</f>
        <v>0</v>
      </c>
      <c r="R2883" s="5">
        <f ca="1">VLOOKUP(CONCATENATE($F2883," ",$G2883),AllocFactorMatrix,(R$4+1),FALSE)*$E2887</f>
        <v>0</v>
      </c>
      <c r="S2883" s="5">
        <f t="shared" ca="1" si="1460"/>
        <v>141.32711505428682</v>
      </c>
      <c r="T2883" s="5">
        <f ca="1">VLOOKUP(CONCATENATE($F2883," ",$G2883),AllocFactorMatrix,(T$4+1),FALSE)*$E2887</f>
        <v>4.2471858989206268</v>
      </c>
      <c r="U2883" s="5">
        <f ca="1">VLOOKUP(CONCATENATE($F2883," ",$G2883),AllocFactorMatrix,(U$4+1),FALSE)*$E2887</f>
        <v>68.497497821534481</v>
      </c>
      <c r="V2883" s="5">
        <f ca="1">VLOOKUP(CONCATENATE($F2883," ",$G2883),AllocFactorMatrix,(V$4+1),FALSE)*$E2887</f>
        <v>0</v>
      </c>
      <c r="W2883" s="5">
        <f ca="1">VLOOKUP(CONCATENATE($F2883," ",$G2883),AllocFactorMatrix,(W$4+1),FALSE)*$E2887</f>
        <v>0</v>
      </c>
      <c r="X2883" s="5">
        <f t="shared" ca="1" si="1461"/>
        <v>72.7446837204551</v>
      </c>
      <c r="Y2883" s="5">
        <f ca="1">VLOOKUP(CONCATENATE($F2883," ",$G2883),AllocFactorMatrix,(Y$4+1),FALSE)*$E2887</f>
        <v>35.925494243026215</v>
      </c>
      <c r="Z2883" s="5">
        <f ca="1">VLOOKUP(CONCATENATE($F2883," ",$G2883),AllocFactorMatrix,(Z$4+1),FALSE)*$E2887</f>
        <v>0.59937787477752802</v>
      </c>
      <c r="AA2883" s="5">
        <f t="shared" ca="1" si="1459"/>
        <v>36.524872117803746</v>
      </c>
      <c r="AB2883" s="5">
        <f ca="1">VLOOKUP(CONCATENATE($F2883," ",$G2883),AllocFactorMatrix,(AB$4+1),FALSE)*$E2887</f>
        <v>0.48559650901449736</v>
      </c>
      <c r="AC2883" s="5">
        <f ca="1">VLOOKUP(CONCATENATE($F2883," ",$G2883),AllocFactorMatrix,(AC$4+1),FALSE)*$E2887</f>
        <v>1.6635861761676984</v>
      </c>
      <c r="AD2883" s="5">
        <f ca="1">VLOOKUP(CONCATENATE($F2883," ",$G2883),AllocFactorMatrix,(AD$4+1),FALSE)*$E2887</f>
        <v>0.35861584238924482</v>
      </c>
    </row>
    <row r="2884" spans="1:30" hidden="1" outlineLevel="1">
      <c r="D2884" s="7"/>
      <c r="E2884" s="51"/>
      <c r="F2884" s="52" t="str">
        <f>F2887</f>
        <v>LABOR_M</v>
      </c>
      <c r="G2884" s="55" t="str">
        <f>$G$12</f>
        <v>DISTSEC</v>
      </c>
      <c r="H2884" s="4">
        <f t="shared" ca="1" si="1457"/>
        <v>573.24242107975988</v>
      </c>
      <c r="I2884" s="5">
        <f ca="1">VLOOKUP(CONCATENATE($F2884," ",$G2884),AllocFactorMatrix,(I$4+1),FALSE)*$E2887</f>
        <v>428.61419036221179</v>
      </c>
      <c r="J2884" s="5">
        <f ca="1">VLOOKUP(CONCATENATE($F2884," ",$G2884),AllocFactorMatrix,(J$4+1),FALSE)*$E2887</f>
        <v>20.663626720720767</v>
      </c>
      <c r="K2884" s="5">
        <f ca="1">VLOOKUP(CONCATENATE($F2884," ",$G2884),AllocFactorMatrix,(K$4+1),FALSE)*$E2887</f>
        <v>62.350773123068514</v>
      </c>
      <c r="L2884" s="5">
        <f ca="1">VLOOKUP(CONCATENATE($F2884," ",$G2884),AllocFactorMatrix,(L$4+1),FALSE)*$E2887</f>
        <v>0</v>
      </c>
      <c r="M2884" s="5">
        <f ca="1">VLOOKUP(CONCATENATE($F2884," ",$G2884),AllocFactorMatrix,(M$4+1),FALSE)*$E2887</f>
        <v>0</v>
      </c>
      <c r="N2884" s="5">
        <f t="shared" ca="1" si="1458"/>
        <v>62.350773123068514</v>
      </c>
      <c r="O2884" s="5">
        <f ca="1">VLOOKUP(CONCATENATE($F2884," ",$G2884),AllocFactorMatrix,(O$4+1),FALSE)*$E2887</f>
        <v>39.73015531807004</v>
      </c>
      <c r="P2884" s="5">
        <f ca="1">VLOOKUP(CONCATENATE($F2884," ",$G2884),AllocFactorMatrix,(P$4+1),FALSE)*$E2887</f>
        <v>0</v>
      </c>
      <c r="Q2884" s="5">
        <f ca="1">VLOOKUP(CONCATENATE($F2884," ",$G2884),AllocFactorMatrix,(Q$4+1),FALSE)*$E2887</f>
        <v>0</v>
      </c>
      <c r="R2884" s="5">
        <f ca="1">VLOOKUP(CONCATENATE($F2884," ",$G2884),AllocFactorMatrix,(R$4+1),FALSE)*$E2887</f>
        <v>0</v>
      </c>
      <c r="S2884" s="5">
        <f t="shared" ca="1" si="1460"/>
        <v>39.73015531807004</v>
      </c>
      <c r="T2884" s="5">
        <f ca="1">VLOOKUP(CONCATENATE($F2884," ",$G2884),AllocFactorMatrix,(T$4+1),FALSE)*$E2887</f>
        <v>1.0742200512423004</v>
      </c>
      <c r="U2884" s="5">
        <f ca="1">VLOOKUP(CONCATENATE($F2884," ",$G2884),AllocFactorMatrix,(U$4+1),FALSE)*$E2887</f>
        <v>0</v>
      </c>
      <c r="V2884" s="5">
        <f ca="1">VLOOKUP(CONCATENATE($F2884," ",$G2884),AllocFactorMatrix,(V$4+1),FALSE)*$E2887</f>
        <v>0</v>
      </c>
      <c r="W2884" s="5">
        <f ca="1">VLOOKUP(CONCATENATE($F2884," ",$G2884),AllocFactorMatrix,(W$4+1),FALSE)*$E2887</f>
        <v>0</v>
      </c>
      <c r="X2884" s="5">
        <f t="shared" ca="1" si="1461"/>
        <v>1.0742200512423004</v>
      </c>
      <c r="Y2884" s="5">
        <f ca="1">VLOOKUP(CONCATENATE($F2884," ",$G2884),AllocFactorMatrix,(Y$4+1),FALSE)*$E2887</f>
        <v>14.654233098308305</v>
      </c>
      <c r="Z2884" s="5">
        <f ca="1">VLOOKUP(CONCATENATE($F2884," ",$G2884),AllocFactorMatrix,(Z$4+1),FALSE)*$E2887</f>
        <v>0</v>
      </c>
      <c r="AA2884" s="5">
        <f t="shared" ca="1" si="1459"/>
        <v>14.654233098308305</v>
      </c>
      <c r="AB2884" s="5">
        <f ca="1">VLOOKUP(CONCATENATE($F2884," ",$G2884),AllocFactorMatrix,(AB$4+1),FALSE)*$E2887</f>
        <v>0.15206744827023483</v>
      </c>
      <c r="AC2884" s="5">
        <f ca="1">VLOOKUP(CONCATENATE($F2884," ",$G2884),AllocFactorMatrix,(AC$4+1),FALSE)*$E2887</f>
        <v>5.1632747435755135</v>
      </c>
      <c r="AD2884" s="5">
        <f ca="1">VLOOKUP(CONCATENATE($F2884," ",$G2884),AllocFactorMatrix,(AD$4+1),FALSE)*$E2887</f>
        <v>0.83988021429252813</v>
      </c>
    </row>
    <row r="2885" spans="1:30" hidden="1" outlineLevel="1">
      <c r="D2885" s="7"/>
      <c r="E2885" s="51"/>
      <c r="F2885" s="52" t="str">
        <f>F2887</f>
        <v>LABOR_M</v>
      </c>
      <c r="G2885" s="55" t="str">
        <f>$G$13</f>
        <v>ENERGY</v>
      </c>
      <c r="H2885" s="4">
        <f t="shared" ca="1" si="1457"/>
        <v>710.10959872630588</v>
      </c>
      <c r="I2885" s="5">
        <f ca="1">VLOOKUP(CONCATENATE($F2885," ",$G2885),AllocFactorMatrix,(I$4+1),FALSE)*$E2887</f>
        <v>266.4523574180634</v>
      </c>
      <c r="J2885" s="5">
        <f ca="1">VLOOKUP(CONCATENATE($F2885," ",$G2885),AllocFactorMatrix,(J$4+1),FALSE)*$E2887</f>
        <v>17.267834521129533</v>
      </c>
      <c r="K2885" s="5">
        <f ca="1">VLOOKUP(CONCATENATE($F2885," ",$G2885),AllocFactorMatrix,(K$4+1),FALSE)*$E2887</f>
        <v>57.93545671607724</v>
      </c>
      <c r="L2885" s="5">
        <f ca="1">VLOOKUP(CONCATENATE($F2885," ",$G2885),AllocFactorMatrix,(L$4+1),FALSE)*$E2887</f>
        <v>1.8413203414462911</v>
      </c>
      <c r="M2885" s="5">
        <f ca="1">VLOOKUP(CONCATENATE($F2885," ",$G2885),AllocFactorMatrix,(M$4+1),FALSE)*$E2887</f>
        <v>0.16974821005993854</v>
      </c>
      <c r="N2885" s="5">
        <f t="shared" ca="1" si="1458"/>
        <v>59.946525267583468</v>
      </c>
      <c r="O2885" s="5">
        <f ca="1">VLOOKUP(CONCATENATE($F2885," ",$G2885),AllocFactorMatrix,(O$4+1),FALSE)*$E2887</f>
        <v>52.820564276469874</v>
      </c>
      <c r="P2885" s="5">
        <f ca="1">VLOOKUP(CONCATENATE($F2885," ",$G2885),AllocFactorMatrix,(P$4+1),FALSE)*$E2887</f>
        <v>9.7919162612112221</v>
      </c>
      <c r="Q2885" s="5">
        <f ca="1">VLOOKUP(CONCATENATE($F2885," ",$G2885),AllocFactorMatrix,(Q$4+1),FALSE)*$E2887</f>
        <v>4.4491961159217546</v>
      </c>
      <c r="R2885" s="5">
        <f ca="1">VLOOKUP(CONCATENATE($F2885," ",$G2885),AllocFactorMatrix,(R$4+1),FALSE)*$E2887</f>
        <v>0.20614966767311796</v>
      </c>
      <c r="S2885" s="5">
        <f t="shared" ca="1" si="1460"/>
        <v>67.267826321275962</v>
      </c>
      <c r="T2885" s="5">
        <f ca="1">VLOOKUP(CONCATENATE($F2885," ",$G2885),AllocFactorMatrix,(T$4+1),FALSE)*$E2887</f>
        <v>2.0241841178433106</v>
      </c>
      <c r="U2885" s="5">
        <f ca="1">VLOOKUP(CONCATENATE($F2885," ",$G2885),AllocFactorMatrix,(U$4+1),FALSE)*$E2887</f>
        <v>35.541640720368804</v>
      </c>
      <c r="V2885" s="5">
        <f ca="1">VLOOKUP(CONCATENATE($F2885," ",$G2885),AllocFactorMatrix,(V$4+1),FALSE)*$E2887</f>
        <v>201.79067987221461</v>
      </c>
      <c r="W2885" s="5">
        <f ca="1">VLOOKUP(CONCATENATE($F2885," ",$G2885),AllocFactorMatrix,(W$4+1),FALSE)*$E2887</f>
        <v>38.284414814562126</v>
      </c>
      <c r="X2885" s="5">
        <f t="shared" ca="1" si="1461"/>
        <v>277.64091952498882</v>
      </c>
      <c r="Y2885" s="5">
        <f ca="1">VLOOKUP(CONCATENATE($F2885," ",$G2885),AllocFactorMatrix,(Y$4+1),FALSE)*$E2887</f>
        <v>14.310683057568307</v>
      </c>
      <c r="Z2885" s="5">
        <f ca="1">VLOOKUP(CONCATENATE($F2885," ",$G2885),AllocFactorMatrix,(Z$4+1),FALSE)*$E2887</f>
        <v>0.23295510673771588</v>
      </c>
      <c r="AA2885" s="5">
        <f t="shared" ca="1" si="1459"/>
        <v>14.543638164306023</v>
      </c>
      <c r="AB2885" s="5">
        <f ca="1">VLOOKUP(CONCATENATE($F2885," ",$G2885),AllocFactorMatrix,(AB$4+1),FALSE)*$E2887</f>
        <v>0.25984268256737669</v>
      </c>
      <c r="AC2885" s="5">
        <f ca="1">VLOOKUP(CONCATENATE($F2885," ",$G2885),AllocFactorMatrix,(AC$4+1),FALSE)*$E2887</f>
        <v>5.6187500600532072</v>
      </c>
      <c r="AD2885" s="5">
        <f ca="1">VLOOKUP(CONCATENATE($F2885," ",$G2885),AllocFactorMatrix,(AD$4+1),FALSE)*$E2887</f>
        <v>1.1119047663381034</v>
      </c>
    </row>
    <row r="2886" spans="1:30" hidden="1" outlineLevel="1">
      <c r="D2886" s="7"/>
      <c r="E2886" s="51"/>
      <c r="F2886" s="52" t="str">
        <f>F2887</f>
        <v>LABOR_M</v>
      </c>
      <c r="G2886" s="55" t="str">
        <f>$G$14</f>
        <v>CUSTOMER</v>
      </c>
      <c r="H2886" s="4">
        <f t="shared" ca="1" si="1457"/>
        <v>535.23470804469071</v>
      </c>
      <c r="I2886" s="5">
        <f ca="1">VLOOKUP(CONCATENATE($F2886," ",$G2886),AllocFactorMatrix,(I$4+1),FALSE)*$E2887</f>
        <v>382.42573002723475</v>
      </c>
      <c r="J2886" s="5">
        <f ca="1">VLOOKUP(CONCATENATE($F2886," ",$G2886),AllocFactorMatrix,(J$4+1),FALSE)*$E2887</f>
        <v>65.445634984000534</v>
      </c>
      <c r="K2886" s="5">
        <f ca="1">VLOOKUP(CONCATENATE($F2886," ",$G2886),AllocFactorMatrix,(K$4+1),FALSE)*$E2887</f>
        <v>18.844815574988392</v>
      </c>
      <c r="L2886" s="5">
        <f ca="1">VLOOKUP(CONCATENATE($F2886," ",$G2886),AllocFactorMatrix,(L$4+1),FALSE)*$E2887</f>
        <v>3.1501543451193639</v>
      </c>
      <c r="M2886" s="5">
        <f ca="1">VLOOKUP(CONCATENATE($F2886," ",$G2886),AllocFactorMatrix,(M$4+1),FALSE)*$E2887</f>
        <v>0.49770928002733739</v>
      </c>
      <c r="N2886" s="5">
        <f t="shared" ca="1" si="1458"/>
        <v>22.492679200135093</v>
      </c>
      <c r="O2886" s="5">
        <f ca="1">VLOOKUP(CONCATENATE($F2886," ",$G2886),AllocFactorMatrix,(O$4+1),FALSE)*$E2887</f>
        <v>3.5164866222744107</v>
      </c>
      <c r="P2886" s="5">
        <f ca="1">VLOOKUP(CONCATENATE($F2886," ",$G2886),AllocFactorMatrix,(P$4+1),FALSE)*$E2887</f>
        <v>0.90313117803558252</v>
      </c>
      <c r="Q2886" s="5">
        <f ca="1">VLOOKUP(CONCATENATE($F2886," ",$G2886),AllocFactorMatrix,(Q$4+1),FALSE)*$E2887</f>
        <v>1.7274080752288679</v>
      </c>
      <c r="R2886" s="5">
        <f ca="1">VLOOKUP(CONCATENATE($F2886," ",$G2886),AllocFactorMatrix,(R$4+1),FALSE)*$E2887</f>
        <v>0.30149259723904714</v>
      </c>
      <c r="S2886" s="5">
        <f t="shared" ca="1" si="1460"/>
        <v>6.4485184727779084</v>
      </c>
      <c r="T2886" s="5">
        <f ca="1">VLOOKUP(CONCATENATE($F2886," ",$G2886),AllocFactorMatrix,(T$4+1),FALSE)*$E2887</f>
        <v>2.4456292058175986E-2</v>
      </c>
      <c r="U2886" s="5">
        <f ca="1">VLOOKUP(CONCATENATE($F2886," ",$G2886),AllocFactorMatrix,(U$4+1),FALSE)*$E2887</f>
        <v>0.53766195453088006</v>
      </c>
      <c r="V2886" s="5">
        <f ca="1">VLOOKUP(CONCATENATE($F2886," ",$G2886),AllocFactorMatrix,(V$4+1),FALSE)*$E2887</f>
        <v>2.5416711260957703</v>
      </c>
      <c r="W2886" s="5">
        <f ca="1">VLOOKUP(CONCATENATE($F2886," ",$G2886),AllocFactorMatrix,(W$4+1),FALSE)*$E2887</f>
        <v>0.45240733022026963</v>
      </c>
      <c r="X2886" s="5">
        <f t="shared" ca="1" si="1461"/>
        <v>3.5561967029050963</v>
      </c>
      <c r="Y2886" s="5">
        <f ca="1">VLOOKUP(CONCATENATE($F2886," ",$G2886),AllocFactorMatrix,(Y$4+1),FALSE)*$E2887</f>
        <v>0.96246958213509293</v>
      </c>
      <c r="Z2886" s="5">
        <f ca="1">VLOOKUP(CONCATENATE($F2886," ",$G2886),AllocFactorMatrix,(Z$4+1),FALSE)*$E2887</f>
        <v>1.5248163195724329E-2</v>
      </c>
      <c r="AA2886" s="5">
        <f t="shared" ca="1" si="1459"/>
        <v>0.97771774533081723</v>
      </c>
      <c r="AB2886" s="5">
        <f ca="1">VLOOKUP(CONCATENATE($F2886," ",$G2886),AllocFactorMatrix,(AB$4+1),FALSE)*$E2887</f>
        <v>2.742551074064822E-2</v>
      </c>
      <c r="AC2886" s="5">
        <f ca="1">VLOOKUP(CONCATENATE($F2886," ",$G2886),AllocFactorMatrix,(AC$4+1),FALSE)*$E2887</f>
        <v>42.208742575757142</v>
      </c>
      <c r="AD2886" s="5">
        <f ca="1">VLOOKUP(CONCATENATE($F2886," ",$G2886),AllocFactorMatrix,(AD$4+1),FALSE)*$E2887</f>
        <v>11.652062825808683</v>
      </c>
    </row>
    <row r="2887" spans="1:30" collapsed="1">
      <c r="D2887" s="7" t="s">
        <v>283</v>
      </c>
      <c r="E2887" s="40">
        <v>5917</v>
      </c>
      <c r="F2887" s="10" t="s">
        <v>70</v>
      </c>
      <c r="G2887" s="55" t="str">
        <f>$G$15</f>
        <v>TOTAL</v>
      </c>
      <c r="H2887" s="4">
        <f t="shared" ca="1" si="1457"/>
        <v>5917</v>
      </c>
      <c r="I2887" s="5">
        <f ca="1">VLOOKUP(CONCATENATE($F2887," ",$G2887),AllocFactorMatrix,(I$4+1),FALSE)*$E2887</f>
        <v>3509.3345795283353</v>
      </c>
      <c r="J2887" s="5">
        <f ca="1">VLOOKUP(CONCATENATE($F2887," ",$G2887),AllocFactorMatrix,(J$4+1),FALSE)*$E2887</f>
        <v>216.33901981547518</v>
      </c>
      <c r="K2887" s="5">
        <f ca="1">VLOOKUP(CONCATENATE($F2887," ",$G2887),AllocFactorMatrix,(K$4+1),FALSE)*$E2887</f>
        <v>526.10254126023563</v>
      </c>
      <c r="L2887" s="5">
        <f ca="1">VLOOKUP(CONCATENATE($F2887," ",$G2887),AllocFactorMatrix,(L$4+1),FALSE)*$E2887</f>
        <v>15.607813638630255</v>
      </c>
      <c r="M2887" s="5">
        <f ca="1">VLOOKUP(CONCATENATE($F2887," ",$G2887),AllocFactorMatrix,(M$4+1),FALSE)*$E2887</f>
        <v>1.400984691343782</v>
      </c>
      <c r="N2887" s="5">
        <f t="shared" ca="1" si="1458"/>
        <v>543.11133959020958</v>
      </c>
      <c r="O2887" s="5">
        <f ca="1">VLOOKUP(CONCATENATE($F2887," ",$G2887),AllocFactorMatrix,(O$4+1),FALSE)*$E2887</f>
        <v>388.71018700717633</v>
      </c>
      <c r="P2887" s="5">
        <f ca="1">VLOOKUP(CONCATENATE($F2887," ",$G2887),AllocFactorMatrix,(P$4+1),FALSE)*$E2887</f>
        <v>64.293483086051566</v>
      </c>
      <c r="Q2887" s="5">
        <f ca="1">VLOOKUP(CONCATENATE($F2887," ",$G2887),AllocFactorMatrix,(Q$4+1),FALSE)*$E2887</f>
        <v>18.338918604473573</v>
      </c>
      <c r="R2887" s="5">
        <f ca="1">VLOOKUP(CONCATENATE($F2887," ",$G2887),AllocFactorMatrix,(R$4+1),FALSE)*$E2887</f>
        <v>0.77068445817244169</v>
      </c>
      <c r="S2887" s="5">
        <f t="shared" ca="1" si="1460"/>
        <v>472.11327315587397</v>
      </c>
      <c r="T2887" s="5">
        <f ca="1">VLOOKUP(CONCATENATE($F2887," ",$G2887),AllocFactorMatrix,(T$4+1),FALSE)*$E2887</f>
        <v>12.882039530258206</v>
      </c>
      <c r="U2887" s="5">
        <f ca="1">VLOOKUP(CONCATENATE($F2887," ",$G2887),AllocFactorMatrix,(U$4+1),FALSE)*$E2887</f>
        <v>192.34985116311398</v>
      </c>
      <c r="V2887" s="5">
        <f ca="1">VLOOKUP(CONCATENATE($F2887," ",$G2887),AllocFactorMatrix,(V$4+1),FALSE)*$E2887</f>
        <v>680.41423579170578</v>
      </c>
      <c r="W2887" s="5">
        <f ca="1">VLOOKUP(CONCATENATE($F2887," ",$G2887),AllocFactorMatrix,(W$4+1),FALSE)*$E2887</f>
        <v>101.40177021797065</v>
      </c>
      <c r="X2887" s="5">
        <f t="shared" ca="1" si="1461"/>
        <v>987.04789670304865</v>
      </c>
      <c r="Y2887" s="5">
        <f ca="1">VLOOKUP(CONCATENATE($F2887," ",$G2887),AllocFactorMatrix,(Y$4+1),FALSE)*$E2887</f>
        <v>116.99906667979766</v>
      </c>
      <c r="Z2887" s="5">
        <f ca="1">VLOOKUP(CONCATENATE($F2887," ",$G2887),AllocFactorMatrix,(Z$4+1),FALSE)*$E2887</f>
        <v>1.9097387714619631</v>
      </c>
      <c r="AA2887" s="5">
        <f t="shared" ca="1" si="1459"/>
        <v>118.90880545125962</v>
      </c>
      <c r="AB2887" s="5">
        <f ca="1">VLOOKUP(CONCATENATE($F2887," ",$G2887),AllocFactorMatrix,(AB$4+1),FALSE)*$E2887</f>
        <v>1.5259428357251126</v>
      </c>
      <c r="AC2887" s="5">
        <f ca="1">VLOOKUP(CONCATENATE($F2887," ",$G2887),AllocFactorMatrix,(AC$4+1),FALSE)*$E2887</f>
        <v>54.65626683050624</v>
      </c>
      <c r="AD2887" s="5">
        <f ca="1">VLOOKUP(CONCATENATE($F2887," ",$G2887),AllocFactorMatrix,(AD$4+1),FALSE)*$E2887</f>
        <v>13.962876089565746</v>
      </c>
    </row>
    <row r="2888" spans="1:30" hidden="1" outlineLevel="1">
      <c r="D2888" s="7"/>
      <c r="E2888" s="51"/>
      <c r="F2888" s="52" t="str">
        <f>F2895</f>
        <v>LABOR_M</v>
      </c>
      <c r="G2888" s="55" t="str">
        <f>$G$8</f>
        <v>PRODUCTION</v>
      </c>
      <c r="H2888" s="4">
        <f t="shared" ca="1" si="1443"/>
        <v>-1521525.9064470904</v>
      </c>
      <c r="I2888" s="5">
        <f ca="1">VLOOKUP(CONCATENATE($F2888," ",$G2888),AllocFactorMatrix,(I$4+1),FALSE)*$E2895</f>
        <v>-844761.05336314777</v>
      </c>
      <c r="J2888" s="5">
        <f ca="1">VLOOKUP(CONCATENATE($F2888," ",$G2888),AllocFactorMatrix,(J$4+1),FALSE)*$E2895</f>
        <v>-38871.575061237243</v>
      </c>
      <c r="K2888" s="5">
        <f ca="1">VLOOKUP(CONCATENATE($F2888," ",$G2888),AllocFactorMatrix,(K$4+1),FALSE)*$E2895</f>
        <v>-128054.12937419373</v>
      </c>
      <c r="L2888" s="5">
        <f ca="1">VLOOKUP(CONCATENATE($F2888," ",$G2888),AllocFactorMatrix,(L$4+1),FALSE)*$E2895</f>
        <v>-3199.6638919163483</v>
      </c>
      <c r="M2888" s="5">
        <f ca="1">VLOOKUP(CONCATENATE($F2888," ",$G2888),AllocFactorMatrix,(M$4+1),FALSE)*$E2895</f>
        <v>-411.89190631133835</v>
      </c>
      <c r="N2888" s="5">
        <f t="shared" ca="1" si="1444"/>
        <v>-131665.68517242139</v>
      </c>
      <c r="O2888" s="5">
        <f ca="1">VLOOKUP(CONCATENATE($F2888," ",$G2888),AllocFactorMatrix,(O$4+1),FALSE)*$E2895</f>
        <v>-97412.507073059882</v>
      </c>
      <c r="P2888" s="5">
        <f ca="1">VLOOKUP(CONCATENATE($F2888," ",$G2888),AllocFactorMatrix,(P$4+1),FALSE)*$E2895</f>
        <v>-17631.848875276341</v>
      </c>
      <c r="Q2888" s="5">
        <f ca="1">VLOOKUP(CONCATENATE($F2888," ",$G2888),AllocFactorMatrix,(Q$4+1),FALSE)*$E2895</f>
        <v>-6819.8746613306248</v>
      </c>
      <c r="R2888" s="5">
        <f ca="1">VLOOKUP(CONCATENATE($F2888," ",$G2888),AllocFactorMatrix,(R$4+1),FALSE)*$E2895</f>
        <v>-146.94595836105353</v>
      </c>
      <c r="S2888" s="5">
        <f ca="1">SUBTOTAL(9,O2888:R2888)</f>
        <v>-122011.17656802791</v>
      </c>
      <c r="T2888" s="5">
        <f ca="1">VLOOKUP(CONCATENATE($F2888," ",$G2888),AllocFactorMatrix,(T$4+1),FALSE)*$E2895</f>
        <v>-3093.2027428932679</v>
      </c>
      <c r="U2888" s="5">
        <f ca="1">VLOOKUP(CONCATENATE($F2888," ",$G2888),AllocFactorMatrix,(U$4+1),FALSE)*$E2895</f>
        <v>-49249.164849733534</v>
      </c>
      <c r="V2888" s="5">
        <f ca="1">VLOOKUP(CONCATENATE($F2888," ",$G2888),AllocFactorMatrix,(V$4+1),FALSE)*$E2895</f>
        <v>-267088.25753583317</v>
      </c>
      <c r="W2888" s="5">
        <f ca="1">VLOOKUP(CONCATENATE($F2888," ",$G2888),AllocFactorMatrix,(W$4+1),FALSE)*$E2895</f>
        <v>-35141.511692616165</v>
      </c>
      <c r="X2888" s="5">
        <f ca="1">SUBTOTAL(9,T2888:W2888)</f>
        <v>-354572.13682107616</v>
      </c>
      <c r="Y2888" s="5">
        <f ca="1">VLOOKUP(CONCATENATE($F2888," ",$G2888),AllocFactorMatrix,(Y$4+1),FALSE)*$E2895</f>
        <v>-28710.297457813598</v>
      </c>
      <c r="Z2888" s="5">
        <f ca="1">VLOOKUP(CONCATENATE($F2888," ",$G2888),AllocFactorMatrix,(Z$4+1),FALSE)*$E2895</f>
        <v>-596.79184541040411</v>
      </c>
      <c r="AA2888" s="5">
        <f t="shared" ca="1" si="1445"/>
        <v>-29307.089303224002</v>
      </c>
      <c r="AB2888" s="5">
        <f ca="1">VLOOKUP(CONCATENATE($F2888," ",$G2888),AllocFactorMatrix,(AB$4+1),FALSE)*$E2895</f>
        <v>-337.19015795630747</v>
      </c>
      <c r="AC2888" s="5">
        <f ca="1">VLOOKUP(CONCATENATE($F2888," ",$G2888),AllocFactorMatrix,(AC$4+1),FALSE)*$E2895</f>
        <v>0</v>
      </c>
      <c r="AD2888" s="5">
        <f ca="1">VLOOKUP(CONCATENATE($F2888," ",$G2888),AllocFactorMatrix,(AD$4+1),FALSE)*$E2895</f>
        <v>0</v>
      </c>
    </row>
    <row r="2889" spans="1:30" hidden="1" outlineLevel="1">
      <c r="D2889" s="7"/>
      <c r="E2889" s="51"/>
      <c r="F2889" s="52" t="str">
        <f>F2895</f>
        <v>LABOR_M</v>
      </c>
      <c r="G2889" s="55" t="str">
        <f>$G$9</f>
        <v>BULKTRAN</v>
      </c>
      <c r="H2889" s="4">
        <f t="shared" ca="1" si="1443"/>
        <v>-5559.3789759123047</v>
      </c>
      <c r="I2889" s="5">
        <f ca="1">VLOOKUP(CONCATENATE($F2889," ",$G2889),AllocFactorMatrix,(I$4+1),FALSE)*$E2895</f>
        <v>-2738.4555210381022</v>
      </c>
      <c r="J2889" s="5">
        <f ca="1">VLOOKUP(CONCATENATE($F2889," ",$G2889),AllocFactorMatrix,(J$4+1),FALSE)*$E2895</f>
        <v>-135.37164151984842</v>
      </c>
      <c r="K2889" s="5">
        <f ca="1">VLOOKUP(CONCATENATE($F2889," ",$G2889),AllocFactorMatrix,(K$4+1),FALSE)*$E2895</f>
        <v>-495.85856463212542</v>
      </c>
      <c r="L2889" s="5">
        <f ca="1">VLOOKUP(CONCATENATE($F2889," ",$G2889),AllocFactorMatrix,(L$4+1),FALSE)*$E2895</f>
        <v>-15.607867119492701</v>
      </c>
      <c r="M2889" s="5">
        <f ca="1">VLOOKUP(CONCATENATE($F2889," ",$G2889),AllocFactorMatrix,(M$4+1),FALSE)*$E2895</f>
        <v>-1.4636558359071881</v>
      </c>
      <c r="N2889" s="5">
        <f t="shared" ca="1" si="1444"/>
        <v>-512.93008758752535</v>
      </c>
      <c r="O2889" s="5">
        <f ca="1">VLOOKUP(CONCATENATE($F2889," ",$G2889),AllocFactorMatrix,(O$4+1),FALSE)*$E2895</f>
        <v>-376.92964525706617</v>
      </c>
      <c r="P2889" s="5">
        <f ca="1">VLOOKUP(CONCATENATE($F2889," ",$G2889),AllocFactorMatrix,(P$4+1),FALSE)*$E2895</f>
        <v>-70.232974360136041</v>
      </c>
      <c r="Q2889" s="5">
        <f ca="1">VLOOKUP(CONCATENATE($F2889," ",$G2889),AllocFactorMatrix,(Q$4+1),FALSE)*$E2895</f>
        <v>-31.736973375329171</v>
      </c>
      <c r="R2889" s="5">
        <f ca="1">VLOOKUP(CONCATENATE($F2889," ",$G2889),AllocFactorMatrix,(R$4+1),FALSE)*$E2895</f>
        <v>-1.4271762168148732</v>
      </c>
      <c r="S2889" s="5">
        <f t="shared" ref="S2889:S2895" ca="1" si="1462">SUBTOTAL(9,O2889:R2889)</f>
        <v>-480.32676920934625</v>
      </c>
      <c r="T2889" s="5">
        <f ca="1">VLOOKUP(CONCATENATE($F2889," ",$G2889),AllocFactorMatrix,(T$4+1),FALSE)*$E2895</f>
        <v>-13.167117953342714</v>
      </c>
      <c r="U2889" s="5">
        <f ca="1">VLOOKUP(CONCATENATE($F2889," ",$G2889),AllocFactorMatrix,(U$4+1),FALSE)*$E2895</f>
        <v>-215.4776418686304</v>
      </c>
      <c r="V2889" s="5">
        <f ca="1">VLOOKUP(CONCATENATE($F2889," ",$G2889),AllocFactorMatrix,(V$4+1),FALSE)*$E2895</f>
        <v>-1138.8053918621943</v>
      </c>
      <c r="W2889" s="5">
        <f ca="1">VLOOKUP(CONCATENATE($F2889," ",$G2889),AllocFactorMatrix,(W$4+1),FALSE)*$E2895</f>
        <v>-205.649378909185</v>
      </c>
      <c r="X2889" s="5">
        <f t="shared" ref="X2889:X2895" ca="1" si="1463">SUBTOTAL(9,T2889:W2889)</f>
        <v>-1573.0995305933525</v>
      </c>
      <c r="Y2889" s="5">
        <f ca="1">VLOOKUP(CONCATENATE($F2889," ",$G2889),AllocFactorMatrix,(Y$4+1),FALSE)*$E2895</f>
        <v>-115.75449594628805</v>
      </c>
      <c r="Z2889" s="5">
        <f ca="1">VLOOKUP(CONCATENATE($F2889," ",$G2889),AllocFactorMatrix,(Z$4+1),FALSE)*$E2895</f>
        <v>-1.9388435604494147</v>
      </c>
      <c r="AA2889" s="5">
        <f t="shared" ca="1" si="1445"/>
        <v>-117.69333950673746</v>
      </c>
      <c r="AB2889" s="5">
        <f ca="1">VLOOKUP(CONCATENATE($F2889," ",$G2889),AllocFactorMatrix,(AB$4+1),FALSE)*$E2895</f>
        <v>-1.5020864573913049</v>
      </c>
      <c r="AC2889" s="5">
        <f ca="1">VLOOKUP(CONCATENATE($F2889," ",$G2889),AllocFactorMatrix,(AC$4+1),FALSE)*$E2895</f>
        <v>0</v>
      </c>
      <c r="AD2889" s="5">
        <f ca="1">VLOOKUP(CONCATENATE($F2889," ",$G2889),AllocFactorMatrix,(AD$4+1),FALSE)*$E2895</f>
        <v>0</v>
      </c>
    </row>
    <row r="2890" spans="1:30" hidden="1" outlineLevel="1">
      <c r="D2890" s="7"/>
      <c r="E2890" s="51"/>
      <c r="F2890" s="52" t="str">
        <f>F2895</f>
        <v>LABOR_M</v>
      </c>
      <c r="G2890" s="55" t="str">
        <f>$G$10</f>
        <v>SUBTRAN</v>
      </c>
      <c r="H2890" s="4">
        <f t="shared" ca="1" si="1443"/>
        <v>-1222.8327795010232</v>
      </c>
      <c r="I2890" s="5">
        <f ca="1">VLOOKUP(CONCATENATE($F2890," ",$G2890),AllocFactorMatrix,(I$4+1),FALSE)*$E2895</f>
        <v>-595.35745551278785</v>
      </c>
      <c r="J2890" s="5">
        <f ca="1">VLOOKUP(CONCATENATE($F2890," ",$G2890),AllocFactorMatrix,(J$4+1),FALSE)*$E2895</f>
        <v>-28.732729623063996</v>
      </c>
      <c r="K2890" s="5">
        <f ca="1">VLOOKUP(CONCATENATE($F2890," ",$G2890),AllocFactorMatrix,(K$4+1),FALSE)*$E2895</f>
        <v>-104.52826547088121</v>
      </c>
      <c r="L2890" s="5">
        <f ca="1">VLOOKUP(CONCATENATE($F2890," ",$G2890),AllocFactorMatrix,(L$4+1),FALSE)*$E2895</f>
        <v>-3.228779772049104</v>
      </c>
      <c r="M2890" s="5">
        <f ca="1">VLOOKUP(CONCATENATE($F2890," ",$G2890),AllocFactorMatrix,(M$4+1),FALSE)*$E2895</f>
        <v>-0.40212744465698258</v>
      </c>
      <c r="N2890" s="5">
        <f t="shared" ca="1" si="1444"/>
        <v>-108.1591726875873</v>
      </c>
      <c r="O2890" s="5">
        <f ca="1">VLOOKUP(CONCATENATE($F2890," ",$G2890),AllocFactorMatrix,(O$4+1),FALSE)*$E2895</f>
        <v>-78.972738320708373</v>
      </c>
      <c r="P2890" s="5">
        <f ca="1">VLOOKUP(CONCATENATE($F2890," ",$G2890),AllocFactorMatrix,(P$4+1),FALSE)*$E2895</f>
        <v>-14.68093994350073</v>
      </c>
      <c r="Q2890" s="5">
        <f ca="1">VLOOKUP(CONCATENATE($F2890," ",$G2890),AllocFactorMatrix,(Q$4+1),FALSE)*$E2895</f>
        <v>-8.735334195445466</v>
      </c>
      <c r="R2890" s="5">
        <f ca="1">VLOOKUP(CONCATENATE($F2890," ",$G2890),AllocFactorMatrix,(R$4+1),FALSE)*$E2895</f>
        <v>0</v>
      </c>
      <c r="S2890" s="5">
        <f t="shared" ca="1" si="1462"/>
        <v>-102.38901245965457</v>
      </c>
      <c r="T2890" s="5">
        <f ca="1">VLOOKUP(CONCATENATE($F2890," ",$G2890),AllocFactorMatrix,(T$4+1),FALSE)*$E2895</f>
        <v>-2.7575924217795826</v>
      </c>
      <c r="U2890" s="5">
        <f ca="1">VLOOKUP(CONCATENATE($F2890," ",$G2890),AllocFactorMatrix,(U$4+1),FALSE)*$E2895</f>
        <v>-45.143362377201136</v>
      </c>
      <c r="V2890" s="5">
        <f ca="1">VLOOKUP(CONCATENATE($F2890," ",$G2890),AllocFactorMatrix,(V$4+1),FALSE)*$E2895</f>
        <v>-314.49950005030257</v>
      </c>
      <c r="W2890" s="5">
        <f ca="1">VLOOKUP(CONCATENATE($F2890," ",$G2890),AllocFactorMatrix,(W$4+1),FALSE)*$E2895</f>
        <v>0</v>
      </c>
      <c r="X2890" s="5">
        <f t="shared" ca="1" si="1463"/>
        <v>-362.40045484928328</v>
      </c>
      <c r="Y2890" s="5">
        <f ca="1">VLOOKUP(CONCATENATE($F2890," ",$G2890),AllocFactorMatrix,(Y$4+1),FALSE)*$E2895</f>
        <v>-23.768480526604314</v>
      </c>
      <c r="Z2890" s="5">
        <f ca="1">VLOOKUP(CONCATENATE($F2890," ",$G2890),AllocFactorMatrix,(Z$4+1),FALSE)*$E2895</f>
        <v>-0.39622121612162531</v>
      </c>
      <c r="AA2890" s="5">
        <f t="shared" ca="1" si="1445"/>
        <v>-24.164701742725939</v>
      </c>
      <c r="AB2890" s="5">
        <f ca="1">VLOOKUP(CONCATENATE($F2890," ",$G2890),AllocFactorMatrix,(AB$4+1),FALSE)*$E2895</f>
        <v>-0.31739568477623431</v>
      </c>
      <c r="AC2890" s="5">
        <f ca="1">VLOOKUP(CONCATENATE($F2890," ",$G2890),AllocFactorMatrix,(AC$4+1),FALSE)*$E2895</f>
        <v>-1.0792131806664369</v>
      </c>
      <c r="AD2890" s="5">
        <f ca="1">VLOOKUP(CONCATENATE($F2890," ",$G2890),AllocFactorMatrix,(AD$4+1),FALSE)*$E2895</f>
        <v>-0.23264376047763968</v>
      </c>
    </row>
    <row r="2891" spans="1:30" hidden="1" outlineLevel="1">
      <c r="D2891" s="7"/>
      <c r="E2891" s="51"/>
      <c r="F2891" s="52" t="str">
        <f>F2895</f>
        <v>LABOR_M</v>
      </c>
      <c r="G2891" s="55" t="str">
        <f>$G$11</f>
        <v>DISTPRI</v>
      </c>
      <c r="H2891" s="4">
        <f t="shared" ca="1" si="1443"/>
        <v>-783467.10100204637</v>
      </c>
      <c r="I2891" s="5">
        <f ca="1">VLOOKUP(CONCATENATE($F2891," ",$G2891),AllocFactorMatrix,(I$4+1),FALSE)*$E2895</f>
        <v>-523624.47888470383</v>
      </c>
      <c r="J2891" s="5">
        <f ca="1">VLOOKUP(CONCATENATE($F2891," ",$G2891),AllocFactorMatrix,(J$4+1),FALSE)*$E2895</f>
        <v>-24682.290993580871</v>
      </c>
      <c r="K2891" s="5">
        <f ca="1">VLOOKUP(CONCATENATE($F2891," ",$G2891),AllocFactorMatrix,(K$4+1),FALSE)*$E2895</f>
        <v>-89622.913432857167</v>
      </c>
      <c r="L2891" s="5">
        <f ca="1">VLOOKUP(CONCATENATE($F2891," ",$G2891),AllocFactorMatrix,(L$4+1),FALSE)*$E2895</f>
        <v>-2769.8143719499035</v>
      </c>
      <c r="M2891" s="5">
        <f ca="1">VLOOKUP(CONCATENATE($F2891," ",$G2891),AllocFactorMatrix,(M$4+1),FALSE)*$E2895</f>
        <v>0</v>
      </c>
      <c r="N2891" s="5">
        <f t="shared" ca="1" si="1444"/>
        <v>-92392.727804807073</v>
      </c>
      <c r="O2891" s="5">
        <f ca="1">VLOOKUP(CONCATENATE($F2891," ",$G2891),AllocFactorMatrix,(O$4+1),FALSE)*$E2895</f>
        <v>-67201.520328783139</v>
      </c>
      <c r="P2891" s="5">
        <f ca="1">VLOOKUP(CONCATENATE($F2891," ",$G2891),AllocFactorMatrix,(P$4+1),FALSE)*$E2895</f>
        <v>-12516.287683496135</v>
      </c>
      <c r="Q2891" s="5">
        <f ca="1">VLOOKUP(CONCATENATE($F2891," ",$G2891),AllocFactorMatrix,(Q$4+1),FALSE)*$E2895</f>
        <v>0</v>
      </c>
      <c r="R2891" s="5">
        <f ca="1">VLOOKUP(CONCATENATE($F2891," ",$G2891),AllocFactorMatrix,(R$4+1),FALSE)*$E2895</f>
        <v>0</v>
      </c>
      <c r="S2891" s="5">
        <f t="shared" ca="1" si="1462"/>
        <v>-79717.808012279274</v>
      </c>
      <c r="T2891" s="5">
        <f ca="1">VLOOKUP(CONCATENATE($F2891," ",$G2891),AllocFactorMatrix,(T$4+1),FALSE)*$E2895</f>
        <v>-2395.6927865722</v>
      </c>
      <c r="U2891" s="5">
        <f ca="1">VLOOKUP(CONCATENATE($F2891," ",$G2891),AllocFactorMatrix,(U$4+1),FALSE)*$E2895</f>
        <v>-38637.103563326251</v>
      </c>
      <c r="V2891" s="5">
        <f ca="1">VLOOKUP(CONCATENATE($F2891," ",$G2891),AllocFactorMatrix,(V$4+1),FALSE)*$E2895</f>
        <v>0</v>
      </c>
      <c r="W2891" s="5">
        <f ca="1">VLOOKUP(CONCATENATE($F2891," ",$G2891),AllocFactorMatrix,(W$4+1),FALSE)*$E2895</f>
        <v>0</v>
      </c>
      <c r="X2891" s="5">
        <f t="shared" ca="1" si="1463"/>
        <v>-41032.796349898454</v>
      </c>
      <c r="Y2891" s="5">
        <f ca="1">VLOOKUP(CONCATENATE($F2891," ",$G2891),AllocFactorMatrix,(Y$4+1),FALSE)*$E2895</f>
        <v>-20264.346666326001</v>
      </c>
      <c r="Z2891" s="5">
        <f ca="1">VLOOKUP(CONCATENATE($F2891," ",$G2891),AllocFactorMatrix,(Z$4+1),FALSE)*$E2895</f>
        <v>-338.08862743691606</v>
      </c>
      <c r="AA2891" s="5">
        <f t="shared" ca="1" si="1445"/>
        <v>-20602.435293762916</v>
      </c>
      <c r="AB2891" s="5">
        <f ca="1">VLOOKUP(CONCATENATE($F2891," ",$G2891),AllocFactorMatrix,(AB$4+1),FALSE)*$E2895</f>
        <v>-273.90843761426197</v>
      </c>
      <c r="AC2891" s="5">
        <f ca="1">VLOOKUP(CONCATENATE($F2891," ",$G2891),AllocFactorMatrix,(AC$4+1),FALSE)*$E2895</f>
        <v>-938.37225328400109</v>
      </c>
      <c r="AD2891" s="5">
        <f ca="1">VLOOKUP(CONCATENATE($F2891," ",$G2891),AllocFactorMatrix,(AD$4+1),FALSE)*$E2895</f>
        <v>-202.28297211590515</v>
      </c>
    </row>
    <row r="2892" spans="1:30" hidden="1" outlineLevel="1">
      <c r="D2892" s="7"/>
      <c r="E2892" s="51"/>
      <c r="F2892" s="52" t="str">
        <f>F2895</f>
        <v>LABOR_M</v>
      </c>
      <c r="G2892" s="55" t="str">
        <f>$G$12</f>
        <v>DISTSEC</v>
      </c>
      <c r="H2892" s="4">
        <f t="shared" ca="1" si="1443"/>
        <v>-323346.50891711056</v>
      </c>
      <c r="I2892" s="5">
        <f ca="1">VLOOKUP(CONCATENATE($F2892," ",$G2892),AllocFactorMatrix,(I$4+1),FALSE)*$E2895</f>
        <v>-241766.65408834376</v>
      </c>
      <c r="J2892" s="5">
        <f ca="1">VLOOKUP(CONCATENATE($F2892," ",$G2892),AllocFactorMatrix,(J$4+1),FALSE)*$E2895</f>
        <v>-11655.647446897039</v>
      </c>
      <c r="K2892" s="5">
        <f ca="1">VLOOKUP(CONCATENATE($F2892," ",$G2892),AllocFactorMatrix,(K$4+1),FALSE)*$E2895</f>
        <v>-35169.945691827743</v>
      </c>
      <c r="L2892" s="5">
        <f ca="1">VLOOKUP(CONCATENATE($F2892," ",$G2892),AllocFactorMatrix,(L$4+1),FALSE)*$E2895</f>
        <v>0</v>
      </c>
      <c r="M2892" s="5">
        <f ca="1">VLOOKUP(CONCATENATE($F2892," ",$G2892),AllocFactorMatrix,(M$4+1),FALSE)*$E2895</f>
        <v>0</v>
      </c>
      <c r="N2892" s="5">
        <f t="shared" ca="1" si="1444"/>
        <v>-35169.945691827743</v>
      </c>
      <c r="O2892" s="5">
        <f ca="1">VLOOKUP(CONCATENATE($F2892," ",$G2892),AllocFactorMatrix,(O$4+1),FALSE)*$E2895</f>
        <v>-22410.42628463302</v>
      </c>
      <c r="P2892" s="5">
        <f ca="1">VLOOKUP(CONCATENATE($F2892," ",$G2892),AllocFactorMatrix,(P$4+1),FALSE)*$E2895</f>
        <v>0</v>
      </c>
      <c r="Q2892" s="5">
        <f ca="1">VLOOKUP(CONCATENATE($F2892," ",$G2892),AllocFactorMatrix,(Q$4+1),FALSE)*$E2895</f>
        <v>0</v>
      </c>
      <c r="R2892" s="5">
        <f ca="1">VLOOKUP(CONCATENATE($F2892," ",$G2892),AllocFactorMatrix,(R$4+1),FALSE)*$E2895</f>
        <v>0</v>
      </c>
      <c r="S2892" s="5">
        <f t="shared" ca="1" si="1462"/>
        <v>-22410.42628463302</v>
      </c>
      <c r="T2892" s="5">
        <f ca="1">VLOOKUP(CONCATENATE($F2892," ",$G2892),AllocFactorMatrix,(T$4+1),FALSE)*$E2895</f>
        <v>-605.93091265593614</v>
      </c>
      <c r="U2892" s="5">
        <f ca="1">VLOOKUP(CONCATENATE($F2892," ",$G2892),AllocFactorMatrix,(U$4+1),FALSE)*$E2895</f>
        <v>0</v>
      </c>
      <c r="V2892" s="5">
        <f ca="1">VLOOKUP(CONCATENATE($F2892," ",$G2892),AllocFactorMatrix,(V$4+1),FALSE)*$E2895</f>
        <v>0</v>
      </c>
      <c r="W2892" s="5">
        <f ca="1">VLOOKUP(CONCATENATE($F2892," ",$G2892),AllocFactorMatrix,(W$4+1),FALSE)*$E2895</f>
        <v>0</v>
      </c>
      <c r="X2892" s="5">
        <f t="shared" ca="1" si="1463"/>
        <v>-605.93091265593614</v>
      </c>
      <c r="Y2892" s="5">
        <f ca="1">VLOOKUP(CONCATENATE($F2892," ",$G2892),AllocFactorMatrix,(Y$4+1),FALSE)*$E2895</f>
        <v>-8265.9533540283301</v>
      </c>
      <c r="Z2892" s="5">
        <f ca="1">VLOOKUP(CONCATENATE($F2892," ",$G2892),AllocFactorMatrix,(Z$4+1),FALSE)*$E2895</f>
        <v>0</v>
      </c>
      <c r="AA2892" s="5">
        <f t="shared" ca="1" si="1445"/>
        <v>-8265.9533540283301</v>
      </c>
      <c r="AB2892" s="5">
        <f ca="1">VLOOKUP(CONCATENATE($F2892," ",$G2892),AllocFactorMatrix,(AB$4+1),FALSE)*$E2895</f>
        <v>-85.776063860549911</v>
      </c>
      <c r="AC2892" s="5">
        <f ca="1">VLOOKUP(CONCATENATE($F2892," ",$G2892),AllocFactorMatrix,(AC$4+1),FALSE)*$E2895</f>
        <v>-2912.4272760035956</v>
      </c>
      <c r="AD2892" s="5">
        <f ca="1">VLOOKUP(CONCATENATE($F2892," ",$G2892),AllocFactorMatrix,(AD$4+1),FALSE)*$E2895</f>
        <v>-473.74779886057587</v>
      </c>
    </row>
    <row r="2893" spans="1:30" hidden="1" outlineLevel="1">
      <c r="D2893" s="7"/>
      <c r="E2893" s="51"/>
      <c r="F2893" s="52" t="str">
        <f>F2895</f>
        <v>LABOR_M</v>
      </c>
      <c r="G2893" s="55" t="str">
        <f>$G$13</f>
        <v>ENERGY</v>
      </c>
      <c r="H2893" s="4">
        <f t="shared" ca="1" si="1443"/>
        <v>-400548.61826901243</v>
      </c>
      <c r="I2893" s="5">
        <f ca="1">VLOOKUP(CONCATENATE($F2893," ",$G2893),AllocFactorMatrix,(I$4+1),FALSE)*$E2895</f>
        <v>-150296.69193284863</v>
      </c>
      <c r="J2893" s="5">
        <f ca="1">VLOOKUP(CONCATENATE($F2893," ",$G2893),AllocFactorMatrix,(J$4+1),FALSE)*$E2895</f>
        <v>-9740.1968236204939</v>
      </c>
      <c r="K2893" s="5">
        <f ca="1">VLOOKUP(CONCATENATE($F2893," ",$G2893),AllocFactorMatrix,(K$4+1),FALSE)*$E2895</f>
        <v>-32679.416216922706</v>
      </c>
      <c r="L2893" s="5">
        <f ca="1">VLOOKUP(CONCATENATE($F2893," ",$G2893),AllocFactorMatrix,(L$4+1),FALSE)*$E2895</f>
        <v>-1038.6260372762599</v>
      </c>
      <c r="M2893" s="5">
        <f ca="1">VLOOKUP(CONCATENATE($F2893," ",$G2893),AllocFactorMatrix,(M$4+1),FALSE)*$E2895</f>
        <v>-95.749178880417361</v>
      </c>
      <c r="N2893" s="5">
        <f t="shared" ca="1" si="1444"/>
        <v>-33813.791433079386</v>
      </c>
      <c r="O2893" s="5">
        <f ca="1">VLOOKUP(CONCATENATE($F2893," ",$G2893),AllocFactorMatrix,(O$4+1),FALSE)*$E2895</f>
        <v>-29794.279749320904</v>
      </c>
      <c r="P2893" s="5">
        <f ca="1">VLOOKUP(CONCATENATE($F2893," ",$G2893),AllocFactorMatrix,(P$4+1),FALSE)*$E2895</f>
        <v>-5523.2861739497766</v>
      </c>
      <c r="Q2893" s="5">
        <f ca="1">VLOOKUP(CONCATENATE($F2893," ",$G2893),AllocFactorMatrix,(Q$4+1),FALSE)*$E2895</f>
        <v>-2509.6398638137398</v>
      </c>
      <c r="R2893" s="5">
        <f ca="1">VLOOKUP(CONCATENATE($F2893," ",$G2893),AllocFactorMatrix,(R$4+1),FALSE)*$E2895</f>
        <v>-116.28200025910253</v>
      </c>
      <c r="S2893" s="5">
        <f t="shared" ca="1" si="1462"/>
        <v>-37943.487787343525</v>
      </c>
      <c r="T2893" s="5">
        <f ca="1">VLOOKUP(CONCATENATE($F2893," ",$G2893),AllocFactorMatrix,(T$4+1),FALSE)*$E2895</f>
        <v>-1141.7732600411089</v>
      </c>
      <c r="U2893" s="5">
        <f ca="1">VLOOKUP(CONCATENATE($F2893," ",$G2893),AllocFactorMatrix,(U$4+1),FALSE)*$E2895</f>
        <v>-20047.827979078429</v>
      </c>
      <c r="V2893" s="5">
        <f ca="1">VLOOKUP(CONCATENATE($F2893," ",$G2893),AllocFactorMatrix,(V$4+1),FALSE)*$E2895</f>
        <v>-113823.24383074975</v>
      </c>
      <c r="W2893" s="5">
        <f ca="1">VLOOKUP(CONCATENATE($F2893," ",$G2893),AllocFactorMatrix,(W$4+1),FALSE)*$E2895</f>
        <v>-21594.933349325103</v>
      </c>
      <c r="X2893" s="5">
        <f t="shared" ca="1" si="1463"/>
        <v>-156607.77841919439</v>
      </c>
      <c r="Y2893" s="5">
        <f ca="1">VLOOKUP(CONCATENATE($F2893," ",$G2893),AllocFactorMatrix,(Y$4+1),FALSE)*$E2895</f>
        <v>-8072.1684870563995</v>
      </c>
      <c r="Z2893" s="5">
        <f ca="1">VLOOKUP(CONCATENATE($F2893," ",$G2893),AllocFactorMatrix,(Z$4+1),FALSE)*$E2895</f>
        <v>-131.40203468572795</v>
      </c>
      <c r="AA2893" s="5">
        <f t="shared" ca="1" si="1445"/>
        <v>-8203.5705217421273</v>
      </c>
      <c r="AB2893" s="5">
        <f ca="1">VLOOKUP(CONCATENATE($F2893," ",$G2893),AllocFactorMatrix,(AB$4+1),FALSE)*$E2895</f>
        <v>-146.5683996616292</v>
      </c>
      <c r="AC2893" s="5">
        <f ca="1">VLOOKUP(CONCATENATE($F2893," ",$G2893),AllocFactorMatrix,(AC$4+1),FALSE)*$E2895</f>
        <v>-3169.3453756856957</v>
      </c>
      <c r="AD2893" s="5">
        <f ca="1">VLOOKUP(CONCATENATE($F2893," ",$G2893),AllocFactorMatrix,(AD$4+1),FALSE)*$E2895</f>
        <v>-627.18757583660545</v>
      </c>
    </row>
    <row r="2894" spans="1:30" hidden="1" outlineLevel="1">
      <c r="D2894" s="7"/>
      <c r="E2894" s="51"/>
      <c r="F2894" s="52" t="str">
        <f>F2895</f>
        <v>LABOR_M</v>
      </c>
      <c r="G2894" s="55" t="str">
        <f>$G$14</f>
        <v>CUSTOMER</v>
      </c>
      <c r="H2894" s="4">
        <f t="shared" ca="1" si="1443"/>
        <v>-301907.65360932617</v>
      </c>
      <c r="I2894" s="5">
        <f ca="1">VLOOKUP(CONCATENATE($F2894," ",$G2894),AllocFactorMatrix,(I$4+1),FALSE)*$E2895</f>
        <v>-215713.31809579823</v>
      </c>
      <c r="J2894" s="5">
        <f ca="1">VLOOKUP(CONCATENATE($F2894," ",$G2894),AllocFactorMatrix,(J$4+1),FALSE)*$E2895</f>
        <v>-36915.651769246324</v>
      </c>
      <c r="K2894" s="5">
        <f ca="1">VLOOKUP(CONCATENATE($F2894," ",$G2894),AllocFactorMatrix,(K$4+1),FALSE)*$E2895</f>
        <v>-10629.718079624574</v>
      </c>
      <c r="L2894" s="5">
        <f ca="1">VLOOKUP(CONCATENATE($F2894," ",$G2894),AllocFactorMatrix,(L$4+1),FALSE)*$E2895</f>
        <v>-1776.8946829262795</v>
      </c>
      <c r="M2894" s="5">
        <f ca="1">VLOOKUP(CONCATENATE($F2894," ",$G2894),AllocFactorMatrix,(M$4+1),FALSE)*$E2895</f>
        <v>-280.74083883979733</v>
      </c>
      <c r="N2894" s="5">
        <f t="shared" ca="1" si="1444"/>
        <v>-12687.353601390651</v>
      </c>
      <c r="O2894" s="5">
        <f ca="1">VLOOKUP(CONCATENATE($F2894," ",$G2894),AllocFactorMatrix,(O$4+1),FALSE)*$E2895</f>
        <v>-1983.5302328540447</v>
      </c>
      <c r="P2894" s="5">
        <f ca="1">VLOOKUP(CONCATENATE($F2894," ",$G2894),AllocFactorMatrix,(P$4+1),FALSE)*$E2895</f>
        <v>-509.42551139524136</v>
      </c>
      <c r="Q2894" s="5">
        <f ca="1">VLOOKUP(CONCATENATE($F2894," ",$G2894),AllocFactorMatrix,(Q$4+1),FALSE)*$E2895</f>
        <v>-974.37201096944648</v>
      </c>
      <c r="R2894" s="5">
        <f ca="1">VLOOKUP(CONCATENATE($F2894," ",$G2894),AllocFactorMatrix,(R$4+1),FALSE)*$E2895</f>
        <v>-170.0616967564483</v>
      </c>
      <c r="S2894" s="5">
        <f t="shared" ca="1" si="1462"/>
        <v>-3637.3894519751807</v>
      </c>
      <c r="T2894" s="5">
        <f ca="1">VLOOKUP(CONCATENATE($F2894," ",$G2894),AllocFactorMatrix,(T$4+1),FALSE)*$E2895</f>
        <v>-13.794960678543669</v>
      </c>
      <c r="U2894" s="5">
        <f ca="1">VLOOKUP(CONCATENATE($F2894," ",$G2894),AllocFactorMatrix,(U$4+1),FALSE)*$E2895</f>
        <v>-303.27678061167239</v>
      </c>
      <c r="V2894" s="5">
        <f ca="1">VLOOKUP(CONCATENATE($F2894," ",$G2894),AllocFactorMatrix,(V$4+1),FALSE)*$E2895</f>
        <v>-1433.6700411851391</v>
      </c>
      <c r="W2894" s="5">
        <f ca="1">VLOOKUP(CONCATENATE($F2894," ",$G2894),AllocFactorMatrix,(W$4+1),FALSE)*$E2895</f>
        <v>-255.18755321647916</v>
      </c>
      <c r="X2894" s="5">
        <f t="shared" ca="1" si="1463"/>
        <v>-2005.9293356918342</v>
      </c>
      <c r="Y2894" s="5">
        <f ca="1">VLOOKUP(CONCATENATE($F2894," ",$G2894),AllocFactorMatrix,(Y$4+1),FALSE)*$E2895</f>
        <v>-542.89628240717911</v>
      </c>
      <c r="Z2894" s="5">
        <f ca="1">VLOOKUP(CONCATENATE($F2894," ",$G2894),AllocFactorMatrix,(Z$4+1),FALSE)*$E2895</f>
        <v>-8.6009690759606592</v>
      </c>
      <c r="AA2894" s="5">
        <f t="shared" ca="1" si="1445"/>
        <v>-551.49725148313973</v>
      </c>
      <c r="AB2894" s="5">
        <f ca="1">VLOOKUP(CONCATENATE($F2894," ",$G2894),AllocFactorMatrix,(AB$4+1),FALSE)*$E2895</f>
        <v>-15.469795721945447</v>
      </c>
      <c r="AC2894" s="5">
        <f ca="1">VLOOKUP(CONCATENATE($F2894," ",$G2894),AllocFactorMatrix,(AC$4+1),FALSE)*$E2895</f>
        <v>-23808.512866065637</v>
      </c>
      <c r="AD2894" s="5">
        <f ca="1">VLOOKUP(CONCATENATE($F2894," ",$G2894),AllocFactorMatrix,(AD$4+1),FALSE)*$E2895</f>
        <v>-6572.5314419531669</v>
      </c>
    </row>
    <row r="2895" spans="1:30" collapsed="1">
      <c r="D2895" s="7" t="s">
        <v>284</v>
      </c>
      <c r="E2895" s="40">
        <v>-3337578</v>
      </c>
      <c r="F2895" s="10" t="s">
        <v>70</v>
      </c>
      <c r="G2895" s="55" t="str">
        <f>$G$15</f>
        <v>TOTAL</v>
      </c>
      <c r="H2895" s="4">
        <f t="shared" ca="1" si="1443"/>
        <v>-3337577.9999999995</v>
      </c>
      <c r="I2895" s="5">
        <f ca="1">VLOOKUP(CONCATENATE($F2895," ",$G2895),AllocFactorMatrix,(I$4+1),FALSE)*$E2895</f>
        <v>-1979496.0093413931</v>
      </c>
      <c r="J2895" s="5">
        <f ca="1">VLOOKUP(CONCATENATE($F2895," ",$G2895),AllocFactorMatrix,(J$4+1),FALSE)*$E2895</f>
        <v>-122029.46646572488</v>
      </c>
      <c r="K2895" s="5">
        <f ca="1">VLOOKUP(CONCATENATE($F2895," ",$G2895),AllocFactorMatrix,(K$4+1),FALSE)*$E2895</f>
        <v>-296756.50962552894</v>
      </c>
      <c r="L2895" s="5">
        <f ca="1">VLOOKUP(CONCATENATE($F2895," ",$G2895),AllocFactorMatrix,(L$4+1),FALSE)*$E2895</f>
        <v>-8803.8356309603332</v>
      </c>
      <c r="M2895" s="5">
        <f ca="1">VLOOKUP(CONCATENATE($F2895," ",$G2895),AllocFactorMatrix,(M$4+1),FALSE)*$E2895</f>
        <v>-790.24770731211709</v>
      </c>
      <c r="N2895" s="5">
        <f t="shared" ca="1" si="1444"/>
        <v>-306350.59296380141</v>
      </c>
      <c r="O2895" s="5">
        <f ca="1">VLOOKUP(CONCATENATE($F2895," ",$G2895),AllocFactorMatrix,(O$4+1),FALSE)*$E2895</f>
        <v>-219258.16605222874</v>
      </c>
      <c r="P2895" s="5">
        <f ca="1">VLOOKUP(CONCATENATE($F2895," ",$G2895),AllocFactorMatrix,(P$4+1),FALSE)*$E2895</f>
        <v>-36265.76215842113</v>
      </c>
      <c r="Q2895" s="5">
        <f ca="1">VLOOKUP(CONCATENATE($F2895," ",$G2895),AllocFactorMatrix,(Q$4+1),FALSE)*$E2895</f>
        <v>-10344.358843684586</v>
      </c>
      <c r="R2895" s="5">
        <f ca="1">VLOOKUP(CONCATENATE($F2895," ",$G2895),AllocFactorMatrix,(R$4+1),FALSE)*$E2895</f>
        <v>-434.71683159341922</v>
      </c>
      <c r="S2895" s="5">
        <f t="shared" ca="1" si="1462"/>
        <v>-266303.0038859279</v>
      </c>
      <c r="T2895" s="5">
        <f ca="1">VLOOKUP(CONCATENATE($F2895," ",$G2895),AllocFactorMatrix,(T$4+1),FALSE)*$E2895</f>
        <v>-7266.3193732161772</v>
      </c>
      <c r="U2895" s="5">
        <f ca="1">VLOOKUP(CONCATENATE($F2895," ",$G2895),AllocFactorMatrix,(U$4+1),FALSE)*$E2895</f>
        <v>-108497.99417699571</v>
      </c>
      <c r="V2895" s="5">
        <f ca="1">VLOOKUP(CONCATENATE($F2895," ",$G2895),AllocFactorMatrix,(V$4+1),FALSE)*$E2895</f>
        <v>-383798.47629968054</v>
      </c>
      <c r="W2895" s="5">
        <f ca="1">VLOOKUP(CONCATENATE($F2895," ",$G2895),AllocFactorMatrix,(W$4+1),FALSE)*$E2895</f>
        <v>-57197.281974066929</v>
      </c>
      <c r="X2895" s="5">
        <f t="shared" ca="1" si="1463"/>
        <v>-556760.07182395936</v>
      </c>
      <c r="Y2895" s="5">
        <f ca="1">VLOOKUP(CONCATENATE($F2895," ",$G2895),AllocFactorMatrix,(Y$4+1),FALSE)*$E2895</f>
        <v>-65995.185224104396</v>
      </c>
      <c r="Z2895" s="5">
        <f ca="1">VLOOKUP(CONCATENATE($F2895," ",$G2895),AllocFactorMatrix,(Z$4+1),FALSE)*$E2895</f>
        <v>-1077.2185413855798</v>
      </c>
      <c r="AA2895" s="5">
        <f t="shared" ca="1" si="1445"/>
        <v>-67072.403765489973</v>
      </c>
      <c r="AB2895" s="5">
        <f ca="1">VLOOKUP(CONCATENATE($F2895," ",$G2895),AllocFactorMatrix,(AB$4+1),FALSE)*$E2895</f>
        <v>-860.73233695686156</v>
      </c>
      <c r="AC2895" s="5">
        <f ca="1">VLOOKUP(CONCATENATE($F2895," ",$G2895),AllocFactorMatrix,(AC$4+1),FALSE)*$E2895</f>
        <v>-30829.736984219599</v>
      </c>
      <c r="AD2895" s="5">
        <f ca="1">VLOOKUP(CONCATENATE($F2895," ",$G2895),AllocFactorMatrix,(AD$4+1),FALSE)*$E2895</f>
        <v>-7875.9824325267309</v>
      </c>
    </row>
    <row r="2896" spans="1:30" s="51" customFormat="1" hidden="1" outlineLevel="1">
      <c r="A2896" s="56"/>
      <c r="B2896" s="112"/>
      <c r="C2896" s="55"/>
      <c r="D2896" s="55"/>
      <c r="F2896" s="52" t="str">
        <f>F2903</f>
        <v>PROD_DEMAND</v>
      </c>
      <c r="G2896" s="55" t="str">
        <f>$G$8</f>
        <v>PRODUCTION</v>
      </c>
      <c r="H2896" s="53">
        <f t="shared" si="1443"/>
        <v>34389.999999999993</v>
      </c>
      <c r="I2896" s="54">
        <f>VLOOKUP(CONCATENATE($F2896," ",$G2896),AllocFactorMatrix,(I$4+1),FALSE)*$E2903</f>
        <v>19093.55108714271</v>
      </c>
      <c r="J2896" s="54">
        <f>VLOOKUP(CONCATENATE($F2896," ",$G2896),AllocFactorMatrix,(J$4+1),FALSE)*$E2903</f>
        <v>878.58738434331997</v>
      </c>
      <c r="K2896" s="54">
        <f>VLOOKUP(CONCATENATE($F2896," ",$G2896),AllocFactorMatrix,(K$4+1),FALSE)*$E2903</f>
        <v>2894.3191111755532</v>
      </c>
      <c r="L2896" s="54">
        <f>VLOOKUP(CONCATENATE($F2896," ",$G2896),AllocFactorMatrix,(L$4+1),FALSE)*$E2903</f>
        <v>72.319794738131577</v>
      </c>
      <c r="M2896" s="54">
        <f>VLOOKUP(CONCATENATE($F2896," ",$G2896),AllocFactorMatrix,(M$4+1),FALSE)*$E2903</f>
        <v>9.3097084959423881</v>
      </c>
      <c r="N2896" s="54">
        <f t="shared" si="1444"/>
        <v>2975.9486144096268</v>
      </c>
      <c r="O2896" s="54">
        <f>VLOOKUP(CONCATENATE($F2896," ",$G2896),AllocFactorMatrix,(O$4+1),FALSE)*$E2903</f>
        <v>2201.7476692625883</v>
      </c>
      <c r="P2896" s="54">
        <f>VLOOKUP(CONCATENATE($F2896," ",$G2896),AllocFactorMatrix,(P$4+1),FALSE)*$E2903</f>
        <v>398.52051171225901</v>
      </c>
      <c r="Q2896" s="54">
        <f>VLOOKUP(CONCATENATE($F2896," ",$G2896),AllocFactorMatrix,(Q$4+1),FALSE)*$E2903</f>
        <v>154.14492031280827</v>
      </c>
      <c r="R2896" s="54">
        <f>VLOOKUP(CONCATENATE($F2896," ",$G2896),AllocFactorMatrix,(R$4+1),FALSE)*$E2903</f>
        <v>3.3213180837893006</v>
      </c>
      <c r="S2896" s="54">
        <f>SUBTOTAL(9,O2896:R2896)</f>
        <v>2757.7344193714448</v>
      </c>
      <c r="T2896" s="54">
        <f>VLOOKUP(CONCATENATE($F2896," ",$G2896),AllocFactorMatrix,(T$4+1),FALSE)*$E2903</f>
        <v>69.913526859687778</v>
      </c>
      <c r="U2896" s="54">
        <f>VLOOKUP(CONCATENATE($F2896," ",$G2896),AllocFactorMatrix,(U$4+1),FALSE)*$E2903</f>
        <v>1113.1448843597009</v>
      </c>
      <c r="V2896" s="54">
        <f>VLOOKUP(CONCATENATE($F2896," ",$G2896),AllocFactorMatrix,(V$4+1),FALSE)*$E2903</f>
        <v>6036.81155722517</v>
      </c>
      <c r="W2896" s="54">
        <f>VLOOKUP(CONCATENATE($F2896," ",$G2896),AllocFactorMatrix,(W$4+1),FALSE)*$E2903</f>
        <v>794.27933628226685</v>
      </c>
      <c r="X2896" s="54">
        <f>SUBTOTAL(9,T2896:W2896)</f>
        <v>8014.149304726825</v>
      </c>
      <c r="Y2896" s="54">
        <f>VLOOKUP(CONCATENATE($F2896," ",$G2896),AllocFactorMatrix,(Y$4+1),FALSE)*$E2903</f>
        <v>648.9190393607953</v>
      </c>
      <c r="Z2896" s="54">
        <f>VLOOKUP(CONCATENATE($F2896," ",$G2896),AllocFactorMatrix,(Z$4+1),FALSE)*$E2903</f>
        <v>13.488874212854212</v>
      </c>
      <c r="AA2896" s="54">
        <f t="shared" si="1445"/>
        <v>662.40791357364947</v>
      </c>
      <c r="AB2896" s="54">
        <f>VLOOKUP(CONCATENATE($F2896," ",$G2896),AllocFactorMatrix,(AB$4+1),FALSE)*$E2903</f>
        <v>7.6212764324171882</v>
      </c>
      <c r="AC2896" s="54">
        <f>VLOOKUP(CONCATENATE($F2896," ",$G2896),AllocFactorMatrix,(AC$4+1),FALSE)*$E2903</f>
        <v>0</v>
      </c>
      <c r="AD2896" s="54">
        <f>VLOOKUP(CONCATENATE($F2896," ",$G2896),AllocFactorMatrix,(AD$4+1),FALSE)*$E2903</f>
        <v>0</v>
      </c>
    </row>
    <row r="2897" spans="1:30" s="51" customFormat="1" hidden="1" outlineLevel="1">
      <c r="A2897" s="56"/>
      <c r="B2897" s="112"/>
      <c r="C2897" s="55"/>
      <c r="D2897" s="55"/>
      <c r="F2897" s="52" t="str">
        <f>F2903</f>
        <v>PROD_DEMAND</v>
      </c>
      <c r="G2897" s="55" t="str">
        <f>$G$9</f>
        <v>BULKTRAN</v>
      </c>
      <c r="H2897" s="53">
        <f t="shared" si="1443"/>
        <v>0</v>
      </c>
      <c r="I2897" s="54">
        <f>VLOOKUP(CONCATENATE($F2897," ",$G2897),AllocFactorMatrix,(I$4+1),FALSE)*$E2903</f>
        <v>0</v>
      </c>
      <c r="J2897" s="54">
        <f>VLOOKUP(CONCATENATE($F2897," ",$G2897),AllocFactorMatrix,(J$4+1),FALSE)*$E2903</f>
        <v>0</v>
      </c>
      <c r="K2897" s="54">
        <f>VLOOKUP(CONCATENATE($F2897," ",$G2897),AllocFactorMatrix,(K$4+1),FALSE)*$E2903</f>
        <v>0</v>
      </c>
      <c r="L2897" s="54">
        <f>VLOOKUP(CONCATENATE($F2897," ",$G2897),AllocFactorMatrix,(L$4+1),FALSE)*$E2903</f>
        <v>0</v>
      </c>
      <c r="M2897" s="54">
        <f>VLOOKUP(CONCATENATE($F2897," ",$G2897),AllocFactorMatrix,(M$4+1),FALSE)*$E2903</f>
        <v>0</v>
      </c>
      <c r="N2897" s="54">
        <f t="shared" si="1444"/>
        <v>0</v>
      </c>
      <c r="O2897" s="54">
        <f>VLOOKUP(CONCATENATE($F2897," ",$G2897),AllocFactorMatrix,(O$4+1),FALSE)*$E2903</f>
        <v>0</v>
      </c>
      <c r="P2897" s="54">
        <f>VLOOKUP(CONCATENATE($F2897," ",$G2897),AllocFactorMatrix,(P$4+1),FALSE)*$E2903</f>
        <v>0</v>
      </c>
      <c r="Q2897" s="54">
        <f>VLOOKUP(CONCATENATE($F2897," ",$G2897),AllocFactorMatrix,(Q$4+1),FALSE)*$E2903</f>
        <v>0</v>
      </c>
      <c r="R2897" s="54">
        <f>VLOOKUP(CONCATENATE($F2897," ",$G2897),AllocFactorMatrix,(R$4+1),FALSE)*$E2903</f>
        <v>0</v>
      </c>
      <c r="S2897" s="54">
        <f t="shared" ref="S2897:S2903" si="1464">SUBTOTAL(9,O2897:R2897)</f>
        <v>0</v>
      </c>
      <c r="T2897" s="54">
        <f>VLOOKUP(CONCATENATE($F2897," ",$G2897),AllocFactorMatrix,(T$4+1),FALSE)*$E2903</f>
        <v>0</v>
      </c>
      <c r="U2897" s="54">
        <f>VLOOKUP(CONCATENATE($F2897," ",$G2897),AllocFactorMatrix,(U$4+1),FALSE)*$E2903</f>
        <v>0</v>
      </c>
      <c r="V2897" s="54">
        <f>VLOOKUP(CONCATENATE($F2897," ",$G2897),AllocFactorMatrix,(V$4+1),FALSE)*$E2903</f>
        <v>0</v>
      </c>
      <c r="W2897" s="54">
        <f>VLOOKUP(CONCATENATE($F2897," ",$G2897),AllocFactorMatrix,(W$4+1),FALSE)*$E2903</f>
        <v>0</v>
      </c>
      <c r="X2897" s="54">
        <f t="shared" ref="X2897:X2903" si="1465">SUBTOTAL(9,T2897:W2897)</f>
        <v>0</v>
      </c>
      <c r="Y2897" s="54">
        <f>VLOOKUP(CONCATENATE($F2897," ",$G2897),AllocFactorMatrix,(Y$4+1),FALSE)*$E2903</f>
        <v>0</v>
      </c>
      <c r="Z2897" s="54">
        <f>VLOOKUP(CONCATENATE($F2897," ",$G2897),AllocFactorMatrix,(Z$4+1),FALSE)*$E2903</f>
        <v>0</v>
      </c>
      <c r="AA2897" s="54">
        <f t="shared" si="1445"/>
        <v>0</v>
      </c>
      <c r="AB2897" s="54">
        <f>VLOOKUP(CONCATENATE($F2897," ",$G2897),AllocFactorMatrix,(AB$4+1),FALSE)*$E2903</f>
        <v>0</v>
      </c>
      <c r="AC2897" s="54">
        <f>VLOOKUP(CONCATENATE($F2897," ",$G2897),AllocFactorMatrix,(AC$4+1),FALSE)*$E2903</f>
        <v>0</v>
      </c>
      <c r="AD2897" s="54">
        <f>VLOOKUP(CONCATENATE($F2897," ",$G2897),AllocFactorMatrix,(AD$4+1),FALSE)*$E2903</f>
        <v>0</v>
      </c>
    </row>
    <row r="2898" spans="1:30" s="51" customFormat="1" hidden="1" outlineLevel="1">
      <c r="A2898" s="56"/>
      <c r="B2898" s="112"/>
      <c r="C2898" s="55"/>
      <c r="D2898" s="55"/>
      <c r="F2898" s="52" t="str">
        <f>F2903</f>
        <v>PROD_DEMAND</v>
      </c>
      <c r="G2898" s="55" t="str">
        <f>$G$10</f>
        <v>SUBTRAN</v>
      </c>
      <c r="H2898" s="53">
        <f t="shared" si="1443"/>
        <v>0</v>
      </c>
      <c r="I2898" s="54">
        <f>VLOOKUP(CONCATENATE($F2898," ",$G2898),AllocFactorMatrix,(I$4+1),FALSE)*$E2903</f>
        <v>0</v>
      </c>
      <c r="J2898" s="54">
        <f>VLOOKUP(CONCATENATE($F2898," ",$G2898),AllocFactorMatrix,(J$4+1),FALSE)*$E2903</f>
        <v>0</v>
      </c>
      <c r="K2898" s="54">
        <f>VLOOKUP(CONCATENATE($F2898," ",$G2898),AllocFactorMatrix,(K$4+1),FALSE)*$E2903</f>
        <v>0</v>
      </c>
      <c r="L2898" s="54">
        <f>VLOOKUP(CONCATENATE($F2898," ",$G2898),AllocFactorMatrix,(L$4+1),FALSE)*$E2903</f>
        <v>0</v>
      </c>
      <c r="M2898" s="54">
        <f>VLOOKUP(CONCATENATE($F2898," ",$G2898),AllocFactorMatrix,(M$4+1),FALSE)*$E2903</f>
        <v>0</v>
      </c>
      <c r="N2898" s="54">
        <f t="shared" si="1444"/>
        <v>0</v>
      </c>
      <c r="O2898" s="54">
        <f>VLOOKUP(CONCATENATE($F2898," ",$G2898),AllocFactorMatrix,(O$4+1),FALSE)*$E2903</f>
        <v>0</v>
      </c>
      <c r="P2898" s="54">
        <f>VLOOKUP(CONCATENATE($F2898," ",$G2898),AllocFactorMatrix,(P$4+1),FALSE)*$E2903</f>
        <v>0</v>
      </c>
      <c r="Q2898" s="54">
        <f>VLOOKUP(CONCATENATE($F2898," ",$G2898),AllocFactorMatrix,(Q$4+1),FALSE)*$E2903</f>
        <v>0</v>
      </c>
      <c r="R2898" s="54">
        <f>VLOOKUP(CONCATENATE($F2898," ",$G2898),AllocFactorMatrix,(R$4+1),FALSE)*$E2903</f>
        <v>0</v>
      </c>
      <c r="S2898" s="54">
        <f t="shared" si="1464"/>
        <v>0</v>
      </c>
      <c r="T2898" s="54">
        <f>VLOOKUP(CONCATENATE($F2898," ",$G2898),AllocFactorMatrix,(T$4+1),FALSE)*$E2903</f>
        <v>0</v>
      </c>
      <c r="U2898" s="54">
        <f>VLOOKUP(CONCATENATE($F2898," ",$G2898),AllocFactorMatrix,(U$4+1),FALSE)*$E2903</f>
        <v>0</v>
      </c>
      <c r="V2898" s="54">
        <f>VLOOKUP(CONCATENATE($F2898," ",$G2898),AllocFactorMatrix,(V$4+1),FALSE)*$E2903</f>
        <v>0</v>
      </c>
      <c r="W2898" s="54">
        <f>VLOOKUP(CONCATENATE($F2898," ",$G2898),AllocFactorMatrix,(W$4+1),FALSE)*$E2903</f>
        <v>0</v>
      </c>
      <c r="X2898" s="54">
        <f t="shared" si="1465"/>
        <v>0</v>
      </c>
      <c r="Y2898" s="54">
        <f>VLOOKUP(CONCATENATE($F2898," ",$G2898),AllocFactorMatrix,(Y$4+1),FALSE)*$E2903</f>
        <v>0</v>
      </c>
      <c r="Z2898" s="54">
        <f>VLOOKUP(CONCATENATE($F2898," ",$G2898),AllocFactorMatrix,(Z$4+1),FALSE)*$E2903</f>
        <v>0</v>
      </c>
      <c r="AA2898" s="54">
        <f t="shared" si="1445"/>
        <v>0</v>
      </c>
      <c r="AB2898" s="54">
        <f>VLOOKUP(CONCATENATE($F2898," ",$G2898),AllocFactorMatrix,(AB$4+1),FALSE)*$E2903</f>
        <v>0</v>
      </c>
      <c r="AC2898" s="54">
        <f>VLOOKUP(CONCATENATE($F2898," ",$G2898),AllocFactorMatrix,(AC$4+1),FALSE)*$E2903</f>
        <v>0</v>
      </c>
      <c r="AD2898" s="54">
        <f>VLOOKUP(CONCATENATE($F2898," ",$G2898),AllocFactorMatrix,(AD$4+1),FALSE)*$E2903</f>
        <v>0</v>
      </c>
    </row>
    <row r="2899" spans="1:30" s="51" customFormat="1" hidden="1" outlineLevel="1">
      <c r="A2899" s="56"/>
      <c r="B2899" s="112"/>
      <c r="C2899" s="55"/>
      <c r="D2899" s="55"/>
      <c r="F2899" s="52" t="str">
        <f>F2903</f>
        <v>PROD_DEMAND</v>
      </c>
      <c r="G2899" s="55" t="str">
        <f>$G$11</f>
        <v>DISTPRI</v>
      </c>
      <c r="H2899" s="53">
        <f t="shared" si="1443"/>
        <v>0</v>
      </c>
      <c r="I2899" s="54">
        <f>VLOOKUP(CONCATENATE($F2899," ",$G2899),AllocFactorMatrix,(I$4+1),FALSE)*$E2903</f>
        <v>0</v>
      </c>
      <c r="J2899" s="54">
        <f>VLOOKUP(CONCATENATE($F2899," ",$G2899),AllocFactorMatrix,(J$4+1),FALSE)*$E2903</f>
        <v>0</v>
      </c>
      <c r="K2899" s="54">
        <f>VLOOKUP(CONCATENATE($F2899," ",$G2899),AllocFactorMatrix,(K$4+1),FALSE)*$E2903</f>
        <v>0</v>
      </c>
      <c r="L2899" s="54">
        <f>VLOOKUP(CONCATENATE($F2899," ",$G2899),AllocFactorMatrix,(L$4+1),FALSE)*$E2903</f>
        <v>0</v>
      </c>
      <c r="M2899" s="54">
        <f>VLOOKUP(CONCATENATE($F2899," ",$G2899),AllocFactorMatrix,(M$4+1),FALSE)*$E2903</f>
        <v>0</v>
      </c>
      <c r="N2899" s="54">
        <f t="shared" si="1444"/>
        <v>0</v>
      </c>
      <c r="O2899" s="54">
        <f>VLOOKUP(CONCATENATE($F2899," ",$G2899),AllocFactorMatrix,(O$4+1),FALSE)*$E2903</f>
        <v>0</v>
      </c>
      <c r="P2899" s="54">
        <f>VLOOKUP(CONCATENATE($F2899," ",$G2899),AllocFactorMatrix,(P$4+1),FALSE)*$E2903</f>
        <v>0</v>
      </c>
      <c r="Q2899" s="54">
        <f>VLOOKUP(CONCATENATE($F2899," ",$G2899),AllocFactorMatrix,(Q$4+1),FALSE)*$E2903</f>
        <v>0</v>
      </c>
      <c r="R2899" s="54">
        <f>VLOOKUP(CONCATENATE($F2899," ",$G2899),AllocFactorMatrix,(R$4+1),FALSE)*$E2903</f>
        <v>0</v>
      </c>
      <c r="S2899" s="54">
        <f t="shared" si="1464"/>
        <v>0</v>
      </c>
      <c r="T2899" s="54">
        <f>VLOOKUP(CONCATENATE($F2899," ",$G2899),AllocFactorMatrix,(T$4+1),FALSE)*$E2903</f>
        <v>0</v>
      </c>
      <c r="U2899" s="54">
        <f>VLOOKUP(CONCATENATE($F2899," ",$G2899),AllocFactorMatrix,(U$4+1),FALSE)*$E2903</f>
        <v>0</v>
      </c>
      <c r="V2899" s="54">
        <f>VLOOKUP(CONCATENATE($F2899," ",$G2899),AllocFactorMatrix,(V$4+1),FALSE)*$E2903</f>
        <v>0</v>
      </c>
      <c r="W2899" s="54">
        <f>VLOOKUP(CONCATENATE($F2899," ",$G2899),AllocFactorMatrix,(W$4+1),FALSE)*$E2903</f>
        <v>0</v>
      </c>
      <c r="X2899" s="54">
        <f t="shared" si="1465"/>
        <v>0</v>
      </c>
      <c r="Y2899" s="54">
        <f>VLOOKUP(CONCATENATE($F2899," ",$G2899),AllocFactorMatrix,(Y$4+1),FALSE)*$E2903</f>
        <v>0</v>
      </c>
      <c r="Z2899" s="54">
        <f>VLOOKUP(CONCATENATE($F2899," ",$G2899),AllocFactorMatrix,(Z$4+1),FALSE)*$E2903</f>
        <v>0</v>
      </c>
      <c r="AA2899" s="54">
        <f t="shared" si="1445"/>
        <v>0</v>
      </c>
      <c r="AB2899" s="54">
        <f>VLOOKUP(CONCATENATE($F2899," ",$G2899),AllocFactorMatrix,(AB$4+1),FALSE)*$E2903</f>
        <v>0</v>
      </c>
      <c r="AC2899" s="54">
        <f>VLOOKUP(CONCATENATE($F2899," ",$G2899),AllocFactorMatrix,(AC$4+1),FALSE)*$E2903</f>
        <v>0</v>
      </c>
      <c r="AD2899" s="54">
        <f>VLOOKUP(CONCATENATE($F2899," ",$G2899),AllocFactorMatrix,(AD$4+1),FALSE)*$E2903</f>
        <v>0</v>
      </c>
    </row>
    <row r="2900" spans="1:30" s="51" customFormat="1" hidden="1" outlineLevel="1">
      <c r="A2900" s="56"/>
      <c r="B2900" s="112"/>
      <c r="C2900" s="55"/>
      <c r="D2900" s="55"/>
      <c r="F2900" s="52" t="str">
        <f>F2903</f>
        <v>PROD_DEMAND</v>
      </c>
      <c r="G2900" s="55" t="str">
        <f>$G$12</f>
        <v>DISTSEC</v>
      </c>
      <c r="H2900" s="53">
        <f t="shared" si="1443"/>
        <v>0</v>
      </c>
      <c r="I2900" s="54">
        <f>VLOOKUP(CONCATENATE($F2900," ",$G2900),AllocFactorMatrix,(I$4+1),FALSE)*$E2903</f>
        <v>0</v>
      </c>
      <c r="J2900" s="54">
        <f>VLOOKUP(CONCATENATE($F2900," ",$G2900),AllocFactorMatrix,(J$4+1),FALSE)*$E2903</f>
        <v>0</v>
      </c>
      <c r="K2900" s="54">
        <f>VLOOKUP(CONCATENATE($F2900," ",$G2900),AllocFactorMatrix,(K$4+1),FALSE)*$E2903</f>
        <v>0</v>
      </c>
      <c r="L2900" s="54">
        <f>VLOOKUP(CONCATENATE($F2900," ",$G2900),AllocFactorMatrix,(L$4+1),FALSE)*$E2903</f>
        <v>0</v>
      </c>
      <c r="M2900" s="54">
        <f>VLOOKUP(CONCATENATE($F2900," ",$G2900),AllocFactorMatrix,(M$4+1),FALSE)*$E2903</f>
        <v>0</v>
      </c>
      <c r="N2900" s="54">
        <f t="shared" si="1444"/>
        <v>0</v>
      </c>
      <c r="O2900" s="54">
        <f>VLOOKUP(CONCATENATE($F2900," ",$G2900),AllocFactorMatrix,(O$4+1),FALSE)*$E2903</f>
        <v>0</v>
      </c>
      <c r="P2900" s="54">
        <f>VLOOKUP(CONCATENATE($F2900," ",$G2900),AllocFactorMatrix,(P$4+1),FALSE)*$E2903</f>
        <v>0</v>
      </c>
      <c r="Q2900" s="54">
        <f>VLOOKUP(CONCATENATE($F2900," ",$G2900),AllocFactorMatrix,(Q$4+1),FALSE)*$E2903</f>
        <v>0</v>
      </c>
      <c r="R2900" s="54">
        <f>VLOOKUP(CONCATENATE($F2900," ",$G2900),AllocFactorMatrix,(R$4+1),FALSE)*$E2903</f>
        <v>0</v>
      </c>
      <c r="S2900" s="54">
        <f t="shared" si="1464"/>
        <v>0</v>
      </c>
      <c r="T2900" s="54">
        <f>VLOOKUP(CONCATENATE($F2900," ",$G2900),AllocFactorMatrix,(T$4+1),FALSE)*$E2903</f>
        <v>0</v>
      </c>
      <c r="U2900" s="54">
        <f>VLOOKUP(CONCATENATE($F2900," ",$G2900),AllocFactorMatrix,(U$4+1),FALSE)*$E2903</f>
        <v>0</v>
      </c>
      <c r="V2900" s="54">
        <f>VLOOKUP(CONCATENATE($F2900," ",$G2900),AllocFactorMatrix,(V$4+1),FALSE)*$E2903</f>
        <v>0</v>
      </c>
      <c r="W2900" s="54">
        <f>VLOOKUP(CONCATENATE($F2900," ",$G2900),AllocFactorMatrix,(W$4+1),FALSE)*$E2903</f>
        <v>0</v>
      </c>
      <c r="X2900" s="54">
        <f t="shared" si="1465"/>
        <v>0</v>
      </c>
      <c r="Y2900" s="54">
        <f>VLOOKUP(CONCATENATE($F2900," ",$G2900),AllocFactorMatrix,(Y$4+1),FALSE)*$E2903</f>
        <v>0</v>
      </c>
      <c r="Z2900" s="54">
        <f>VLOOKUP(CONCATENATE($F2900," ",$G2900),AllocFactorMatrix,(Z$4+1),FALSE)*$E2903</f>
        <v>0</v>
      </c>
      <c r="AA2900" s="54">
        <f t="shared" si="1445"/>
        <v>0</v>
      </c>
      <c r="AB2900" s="54">
        <f>VLOOKUP(CONCATENATE($F2900," ",$G2900),AllocFactorMatrix,(AB$4+1),FALSE)*$E2903</f>
        <v>0</v>
      </c>
      <c r="AC2900" s="54">
        <f>VLOOKUP(CONCATENATE($F2900," ",$G2900),AllocFactorMatrix,(AC$4+1),FALSE)*$E2903</f>
        <v>0</v>
      </c>
      <c r="AD2900" s="54">
        <f>VLOOKUP(CONCATENATE($F2900," ",$G2900),AllocFactorMatrix,(AD$4+1),FALSE)*$E2903</f>
        <v>0</v>
      </c>
    </row>
    <row r="2901" spans="1:30" s="51" customFormat="1" hidden="1" outlineLevel="1">
      <c r="A2901" s="56"/>
      <c r="B2901" s="112"/>
      <c r="C2901" s="55"/>
      <c r="D2901" s="55"/>
      <c r="F2901" s="52" t="str">
        <f>F2903</f>
        <v>PROD_DEMAND</v>
      </c>
      <c r="G2901" s="55" t="str">
        <f>$G$13</f>
        <v>ENERGY</v>
      </c>
      <c r="H2901" s="53">
        <f t="shared" si="1443"/>
        <v>0</v>
      </c>
      <c r="I2901" s="54">
        <f>VLOOKUP(CONCATENATE($F2901," ",$G2901),AllocFactorMatrix,(I$4+1),FALSE)*$E2903</f>
        <v>0</v>
      </c>
      <c r="J2901" s="54">
        <f>VLOOKUP(CONCATENATE($F2901," ",$G2901),AllocFactorMatrix,(J$4+1),FALSE)*$E2903</f>
        <v>0</v>
      </c>
      <c r="K2901" s="54">
        <f>VLOOKUP(CONCATENATE($F2901," ",$G2901),AllocFactorMatrix,(K$4+1),FALSE)*$E2903</f>
        <v>0</v>
      </c>
      <c r="L2901" s="54">
        <f>VLOOKUP(CONCATENATE($F2901," ",$G2901),AllocFactorMatrix,(L$4+1),FALSE)*$E2903</f>
        <v>0</v>
      </c>
      <c r="M2901" s="54">
        <f>VLOOKUP(CONCATENATE($F2901," ",$G2901),AllocFactorMatrix,(M$4+1),FALSE)*$E2903</f>
        <v>0</v>
      </c>
      <c r="N2901" s="54">
        <f t="shared" si="1444"/>
        <v>0</v>
      </c>
      <c r="O2901" s="54">
        <f>VLOOKUP(CONCATENATE($F2901," ",$G2901),AllocFactorMatrix,(O$4+1),FALSE)*$E2903</f>
        <v>0</v>
      </c>
      <c r="P2901" s="54">
        <f>VLOOKUP(CONCATENATE($F2901," ",$G2901),AllocFactorMatrix,(P$4+1),FALSE)*$E2903</f>
        <v>0</v>
      </c>
      <c r="Q2901" s="54">
        <f>VLOOKUP(CONCATENATE($F2901," ",$G2901),AllocFactorMatrix,(Q$4+1),FALSE)*$E2903</f>
        <v>0</v>
      </c>
      <c r="R2901" s="54">
        <f>VLOOKUP(CONCATENATE($F2901," ",$G2901),AllocFactorMatrix,(R$4+1),FALSE)*$E2903</f>
        <v>0</v>
      </c>
      <c r="S2901" s="54">
        <f t="shared" si="1464"/>
        <v>0</v>
      </c>
      <c r="T2901" s="54">
        <f>VLOOKUP(CONCATENATE($F2901," ",$G2901),AllocFactorMatrix,(T$4+1),FALSE)*$E2903</f>
        <v>0</v>
      </c>
      <c r="U2901" s="54">
        <f>VLOOKUP(CONCATENATE($F2901," ",$G2901),AllocFactorMatrix,(U$4+1),FALSE)*$E2903</f>
        <v>0</v>
      </c>
      <c r="V2901" s="54">
        <f>VLOOKUP(CONCATENATE($F2901," ",$G2901),AllocFactorMatrix,(V$4+1),FALSE)*$E2903</f>
        <v>0</v>
      </c>
      <c r="W2901" s="54">
        <f>VLOOKUP(CONCATENATE($F2901," ",$G2901),AllocFactorMatrix,(W$4+1),FALSE)*$E2903</f>
        <v>0</v>
      </c>
      <c r="X2901" s="54">
        <f t="shared" si="1465"/>
        <v>0</v>
      </c>
      <c r="Y2901" s="54">
        <f>VLOOKUP(CONCATENATE($F2901," ",$G2901),AllocFactorMatrix,(Y$4+1),FALSE)*$E2903</f>
        <v>0</v>
      </c>
      <c r="Z2901" s="54">
        <f>VLOOKUP(CONCATENATE($F2901," ",$G2901),AllocFactorMatrix,(Z$4+1),FALSE)*$E2903</f>
        <v>0</v>
      </c>
      <c r="AA2901" s="54">
        <f t="shared" si="1445"/>
        <v>0</v>
      </c>
      <c r="AB2901" s="54">
        <f>VLOOKUP(CONCATENATE($F2901," ",$G2901),AllocFactorMatrix,(AB$4+1),FALSE)*$E2903</f>
        <v>0</v>
      </c>
      <c r="AC2901" s="54">
        <f>VLOOKUP(CONCATENATE($F2901," ",$G2901),AllocFactorMatrix,(AC$4+1),FALSE)*$E2903</f>
        <v>0</v>
      </c>
      <c r="AD2901" s="54">
        <f>VLOOKUP(CONCATENATE($F2901," ",$G2901),AllocFactorMatrix,(AD$4+1),FALSE)*$E2903</f>
        <v>0</v>
      </c>
    </row>
    <row r="2902" spans="1:30" s="51" customFormat="1" hidden="1" outlineLevel="1">
      <c r="A2902" s="56"/>
      <c r="B2902" s="112"/>
      <c r="C2902" s="55"/>
      <c r="D2902" s="55"/>
      <c r="F2902" s="52" t="str">
        <f>F2903</f>
        <v>PROD_DEMAND</v>
      </c>
      <c r="G2902" s="55" t="str">
        <f>$G$14</f>
        <v>CUSTOMER</v>
      </c>
      <c r="H2902" s="53">
        <f t="shared" si="1443"/>
        <v>0</v>
      </c>
      <c r="I2902" s="54">
        <f>VLOOKUP(CONCATENATE($F2902," ",$G2902),AllocFactorMatrix,(I$4+1),FALSE)*$E2903</f>
        <v>0</v>
      </c>
      <c r="J2902" s="54">
        <f>VLOOKUP(CONCATENATE($F2902," ",$G2902),AllocFactorMatrix,(J$4+1),FALSE)*$E2903</f>
        <v>0</v>
      </c>
      <c r="K2902" s="54">
        <f>VLOOKUP(CONCATENATE($F2902," ",$G2902),AllocFactorMatrix,(K$4+1),FALSE)*$E2903</f>
        <v>0</v>
      </c>
      <c r="L2902" s="54">
        <f>VLOOKUP(CONCATENATE($F2902," ",$G2902),AllocFactorMatrix,(L$4+1),FALSE)*$E2903</f>
        <v>0</v>
      </c>
      <c r="M2902" s="54">
        <f>VLOOKUP(CONCATENATE($F2902," ",$G2902),AllocFactorMatrix,(M$4+1),FALSE)*$E2903</f>
        <v>0</v>
      </c>
      <c r="N2902" s="54">
        <f t="shared" si="1444"/>
        <v>0</v>
      </c>
      <c r="O2902" s="54">
        <f>VLOOKUP(CONCATENATE($F2902," ",$G2902),AllocFactorMatrix,(O$4+1),FALSE)*$E2903</f>
        <v>0</v>
      </c>
      <c r="P2902" s="54">
        <f>VLOOKUP(CONCATENATE($F2902," ",$G2902),AllocFactorMatrix,(P$4+1),FALSE)*$E2903</f>
        <v>0</v>
      </c>
      <c r="Q2902" s="54">
        <f>VLOOKUP(CONCATENATE($F2902," ",$G2902),AllocFactorMatrix,(Q$4+1),FALSE)*$E2903</f>
        <v>0</v>
      </c>
      <c r="R2902" s="54">
        <f>VLOOKUP(CONCATENATE($F2902," ",$G2902),AllocFactorMatrix,(R$4+1),FALSE)*$E2903</f>
        <v>0</v>
      </c>
      <c r="S2902" s="54">
        <f t="shared" si="1464"/>
        <v>0</v>
      </c>
      <c r="T2902" s="54">
        <f>VLOOKUP(CONCATENATE($F2902," ",$G2902),AllocFactorMatrix,(T$4+1),FALSE)*$E2903</f>
        <v>0</v>
      </c>
      <c r="U2902" s="54">
        <f>VLOOKUP(CONCATENATE($F2902," ",$G2902),AllocFactorMatrix,(U$4+1),FALSE)*$E2903</f>
        <v>0</v>
      </c>
      <c r="V2902" s="54">
        <f>VLOOKUP(CONCATENATE($F2902," ",$G2902),AllocFactorMatrix,(V$4+1),FALSE)*$E2903</f>
        <v>0</v>
      </c>
      <c r="W2902" s="54">
        <f>VLOOKUP(CONCATENATE($F2902," ",$G2902),AllocFactorMatrix,(W$4+1),FALSE)*$E2903</f>
        <v>0</v>
      </c>
      <c r="X2902" s="54">
        <f t="shared" si="1465"/>
        <v>0</v>
      </c>
      <c r="Y2902" s="54">
        <f>VLOOKUP(CONCATENATE($F2902," ",$G2902),AllocFactorMatrix,(Y$4+1),FALSE)*$E2903</f>
        <v>0</v>
      </c>
      <c r="Z2902" s="54">
        <f>VLOOKUP(CONCATENATE($F2902," ",$G2902),AllocFactorMatrix,(Z$4+1),FALSE)*$E2903</f>
        <v>0</v>
      </c>
      <c r="AA2902" s="54">
        <f t="shared" si="1445"/>
        <v>0</v>
      </c>
      <c r="AB2902" s="54">
        <f>VLOOKUP(CONCATENATE($F2902," ",$G2902),AllocFactorMatrix,(AB$4+1),FALSE)*$E2903</f>
        <v>0</v>
      </c>
      <c r="AC2902" s="54">
        <f>VLOOKUP(CONCATENATE($F2902," ",$G2902),AllocFactorMatrix,(AC$4+1),FALSE)*$E2903</f>
        <v>0</v>
      </c>
      <c r="AD2902" s="54">
        <f>VLOOKUP(CONCATENATE($F2902," ",$G2902),AllocFactorMatrix,(AD$4+1),FALSE)*$E2903</f>
        <v>0</v>
      </c>
    </row>
    <row r="2903" spans="1:30" s="51" customFormat="1" collapsed="1">
      <c r="A2903" s="56"/>
      <c r="B2903" s="112"/>
      <c r="C2903" s="55"/>
      <c r="D2903" s="99" t="s">
        <v>461</v>
      </c>
      <c r="E2903" s="61">
        <v>34390</v>
      </c>
      <c r="F2903" s="57" t="s">
        <v>30</v>
      </c>
      <c r="G2903" s="55" t="str">
        <f>$G$15</f>
        <v>TOTAL</v>
      </c>
      <c r="H2903" s="53">
        <f t="shared" si="1443"/>
        <v>34389.999999999993</v>
      </c>
      <c r="I2903" s="54">
        <f>VLOOKUP(CONCATENATE($F2903," ",$G2903),AllocFactorMatrix,(I$4+1),FALSE)*$E2903</f>
        <v>19093.55108714271</v>
      </c>
      <c r="J2903" s="54">
        <f>VLOOKUP(CONCATENATE($F2903," ",$G2903),AllocFactorMatrix,(J$4+1),FALSE)*$E2903</f>
        <v>878.58738434331997</v>
      </c>
      <c r="K2903" s="54">
        <f>VLOOKUP(CONCATENATE($F2903," ",$G2903),AllocFactorMatrix,(K$4+1),FALSE)*$E2903</f>
        <v>2894.3191111755532</v>
      </c>
      <c r="L2903" s="54">
        <f>VLOOKUP(CONCATENATE($F2903," ",$G2903),AllocFactorMatrix,(L$4+1),FALSE)*$E2903</f>
        <v>72.319794738131577</v>
      </c>
      <c r="M2903" s="54">
        <f>VLOOKUP(CONCATENATE($F2903," ",$G2903),AllocFactorMatrix,(M$4+1),FALSE)*$E2903</f>
        <v>9.3097084959423881</v>
      </c>
      <c r="N2903" s="54">
        <f t="shared" si="1444"/>
        <v>2975.9486144096268</v>
      </c>
      <c r="O2903" s="54">
        <f>VLOOKUP(CONCATENATE($F2903," ",$G2903),AllocFactorMatrix,(O$4+1),FALSE)*$E2903</f>
        <v>2201.7476692625883</v>
      </c>
      <c r="P2903" s="54">
        <f>VLOOKUP(CONCATENATE($F2903," ",$G2903),AllocFactorMatrix,(P$4+1),FALSE)*$E2903</f>
        <v>398.52051171225901</v>
      </c>
      <c r="Q2903" s="54">
        <f>VLOOKUP(CONCATENATE($F2903," ",$G2903),AllocFactorMatrix,(Q$4+1),FALSE)*$E2903</f>
        <v>154.14492031280827</v>
      </c>
      <c r="R2903" s="54">
        <f>VLOOKUP(CONCATENATE($F2903," ",$G2903),AllocFactorMatrix,(R$4+1),FALSE)*$E2903</f>
        <v>3.3213180837893006</v>
      </c>
      <c r="S2903" s="54">
        <f t="shared" si="1464"/>
        <v>2757.7344193714448</v>
      </c>
      <c r="T2903" s="54">
        <f>VLOOKUP(CONCATENATE($F2903," ",$G2903),AllocFactorMatrix,(T$4+1),FALSE)*$E2903</f>
        <v>69.913526859687778</v>
      </c>
      <c r="U2903" s="54">
        <f>VLOOKUP(CONCATENATE($F2903," ",$G2903),AllocFactorMatrix,(U$4+1),FALSE)*$E2903</f>
        <v>1113.1448843597009</v>
      </c>
      <c r="V2903" s="54">
        <f>VLOOKUP(CONCATENATE($F2903," ",$G2903),AllocFactorMatrix,(V$4+1),FALSE)*$E2903</f>
        <v>6036.81155722517</v>
      </c>
      <c r="W2903" s="54">
        <f>VLOOKUP(CONCATENATE($F2903," ",$G2903),AllocFactorMatrix,(W$4+1),FALSE)*$E2903</f>
        <v>794.27933628226685</v>
      </c>
      <c r="X2903" s="54">
        <f t="shared" si="1465"/>
        <v>8014.149304726825</v>
      </c>
      <c r="Y2903" s="54">
        <f>VLOOKUP(CONCATENATE($F2903," ",$G2903),AllocFactorMatrix,(Y$4+1),FALSE)*$E2903</f>
        <v>648.9190393607953</v>
      </c>
      <c r="Z2903" s="54">
        <f>VLOOKUP(CONCATENATE($F2903," ",$G2903),AllocFactorMatrix,(Z$4+1),FALSE)*$E2903</f>
        <v>13.488874212854212</v>
      </c>
      <c r="AA2903" s="54">
        <f t="shared" si="1445"/>
        <v>662.40791357364947</v>
      </c>
      <c r="AB2903" s="54">
        <f>VLOOKUP(CONCATENATE($F2903," ",$G2903),AllocFactorMatrix,(AB$4+1),FALSE)*$E2903</f>
        <v>7.6212764324171882</v>
      </c>
      <c r="AC2903" s="54">
        <f>VLOOKUP(CONCATENATE($F2903," ",$G2903),AllocFactorMatrix,(AC$4+1),FALSE)*$E2903</f>
        <v>0</v>
      </c>
      <c r="AD2903" s="54">
        <f>VLOOKUP(CONCATENATE($F2903," ",$G2903),AllocFactorMatrix,(AD$4+1),FALSE)*$E2903</f>
        <v>0</v>
      </c>
    </row>
    <row r="2904" spans="1:30" s="51" customFormat="1" hidden="1" outlineLevel="1">
      <c r="A2904" s="56"/>
      <c r="B2904" s="112"/>
      <c r="C2904" s="55"/>
      <c r="D2904" s="55"/>
      <c r="F2904" s="52" t="str">
        <f>F2911</f>
        <v>PROD_DEMAND</v>
      </c>
      <c r="G2904" s="55" t="str">
        <f>$G$8</f>
        <v>PRODUCTION</v>
      </c>
      <c r="H2904" s="53">
        <f t="shared" si="1443"/>
        <v>-17397041</v>
      </c>
      <c r="I2904" s="54">
        <f>VLOOKUP(CONCATENATE($F2904," ",$G2904),AllocFactorMatrix,(I$4+1),FALSE)*$E2911</f>
        <v>-9658950.0174066983</v>
      </c>
      <c r="J2904" s="54">
        <f>VLOOKUP(CONCATENATE($F2904," ",$G2904),AllocFactorMatrix,(J$4+1),FALSE)*$E2911</f>
        <v>-444455.38666773762</v>
      </c>
      <c r="K2904" s="54">
        <f>VLOOKUP(CONCATENATE($F2904," ",$G2904),AllocFactorMatrix,(K$4+1),FALSE)*$E2911</f>
        <v>-1464163.6593255207</v>
      </c>
      <c r="L2904" s="54">
        <f>VLOOKUP(CONCATENATE($F2904," ",$G2904),AllocFactorMatrix,(L$4+1),FALSE)*$E2911</f>
        <v>-36584.775637419581</v>
      </c>
      <c r="M2904" s="54">
        <f>VLOOKUP(CONCATENATE($F2904," ",$G2904),AllocFactorMatrix,(M$4+1),FALSE)*$E2911</f>
        <v>-4709.5487177074165</v>
      </c>
      <c r="N2904" s="54">
        <f t="shared" si="1444"/>
        <v>-1505457.9836806478</v>
      </c>
      <c r="O2904" s="54">
        <f>VLOOKUP(CONCATENATE($F2904," ",$G2904),AllocFactorMatrix,(O$4+1),FALSE)*$E2911</f>
        <v>-1113809.0861824858</v>
      </c>
      <c r="P2904" s="54">
        <f>VLOOKUP(CONCATENATE($F2904," ",$G2904),AllocFactorMatrix,(P$4+1),FALSE)*$E2911</f>
        <v>-201601.56096537222</v>
      </c>
      <c r="Q2904" s="54">
        <f>VLOOKUP(CONCATENATE($F2904," ",$G2904),AllocFactorMatrix,(Q$4+1),FALSE)*$E2911</f>
        <v>-77978.060442676899</v>
      </c>
      <c r="R2904" s="54">
        <f>VLOOKUP(CONCATENATE($F2904," ",$G2904),AllocFactorMatrix,(R$4+1),FALSE)*$E2911</f>
        <v>-1680.1717614924078</v>
      </c>
      <c r="S2904" s="54">
        <f>SUBTOTAL(9,O2904:R2904)</f>
        <v>-1395068.8793520276</v>
      </c>
      <c r="T2904" s="54">
        <f>VLOOKUP(CONCATENATE($F2904," ",$G2904),AllocFactorMatrix,(T$4+1),FALSE)*$E2911</f>
        <v>-35367.504891904318</v>
      </c>
      <c r="U2904" s="54">
        <f>VLOOKUP(CONCATENATE($F2904," ",$G2904),AllocFactorMatrix,(U$4+1),FALSE)*$E2911</f>
        <v>-563112.16028339567</v>
      </c>
      <c r="V2904" s="54">
        <f>VLOOKUP(CONCATENATE($F2904," ",$G2904),AllocFactorMatrix,(V$4+1),FALSE)*$E2911</f>
        <v>-3053872.0026263488</v>
      </c>
      <c r="W2904" s="54">
        <f>VLOOKUP(CONCATENATE($F2904," ",$G2904),AllocFactorMatrix,(W$4+1),FALSE)*$E2911</f>
        <v>-401806.05346773437</v>
      </c>
      <c r="X2904" s="54">
        <f>SUBTOTAL(9,T2904:W2904)</f>
        <v>-4054157.7212693831</v>
      </c>
      <c r="Y2904" s="54">
        <f>VLOOKUP(CONCATENATE($F2904," ",$G2904),AllocFactorMatrix,(Y$4+1),FALSE)*$E2911</f>
        <v>-328271.91431928962</v>
      </c>
      <c r="Z2904" s="54">
        <f>VLOOKUP(CONCATENATE($F2904," ",$G2904),AllocFactorMatrix,(Z$4+1),FALSE)*$E2911</f>
        <v>-6823.6841443695102</v>
      </c>
      <c r="AA2904" s="54">
        <f t="shared" si="1445"/>
        <v>-335095.59846365912</v>
      </c>
      <c r="AB2904" s="54">
        <f>VLOOKUP(CONCATENATE($F2904," ",$G2904),AllocFactorMatrix,(AB$4+1),FALSE)*$E2911</f>
        <v>-3855.4131598457561</v>
      </c>
      <c r="AC2904" s="54">
        <f>VLOOKUP(CONCATENATE($F2904," ",$G2904),AllocFactorMatrix,(AC$4+1),FALSE)*$E2911</f>
        <v>0</v>
      </c>
      <c r="AD2904" s="54">
        <f>VLOOKUP(CONCATENATE($F2904," ",$G2904),AllocFactorMatrix,(AD$4+1),FALSE)*$E2911</f>
        <v>0</v>
      </c>
    </row>
    <row r="2905" spans="1:30" s="51" customFormat="1" hidden="1" outlineLevel="1">
      <c r="A2905" s="56"/>
      <c r="B2905" s="112"/>
      <c r="C2905" s="55"/>
      <c r="D2905" s="55"/>
      <c r="F2905" s="52" t="str">
        <f>F2911</f>
        <v>PROD_DEMAND</v>
      </c>
      <c r="G2905" s="55" t="str">
        <f>$G$9</f>
        <v>BULKTRAN</v>
      </c>
      <c r="H2905" s="53">
        <f t="shared" si="1443"/>
        <v>0</v>
      </c>
      <c r="I2905" s="54">
        <f>VLOOKUP(CONCATENATE($F2905," ",$G2905),AllocFactorMatrix,(I$4+1),FALSE)*$E2911</f>
        <v>0</v>
      </c>
      <c r="J2905" s="54">
        <f>VLOOKUP(CONCATENATE($F2905," ",$G2905),AllocFactorMatrix,(J$4+1),FALSE)*$E2911</f>
        <v>0</v>
      </c>
      <c r="K2905" s="54">
        <f>VLOOKUP(CONCATENATE($F2905," ",$G2905),AllocFactorMatrix,(K$4+1),FALSE)*$E2911</f>
        <v>0</v>
      </c>
      <c r="L2905" s="54">
        <f>VLOOKUP(CONCATENATE($F2905," ",$G2905),AllocFactorMatrix,(L$4+1),FALSE)*$E2911</f>
        <v>0</v>
      </c>
      <c r="M2905" s="54">
        <f>VLOOKUP(CONCATENATE($F2905," ",$G2905),AllocFactorMatrix,(M$4+1),FALSE)*$E2911</f>
        <v>0</v>
      </c>
      <c r="N2905" s="54">
        <f t="shared" si="1444"/>
        <v>0</v>
      </c>
      <c r="O2905" s="54">
        <f>VLOOKUP(CONCATENATE($F2905," ",$G2905),AllocFactorMatrix,(O$4+1),FALSE)*$E2911</f>
        <v>0</v>
      </c>
      <c r="P2905" s="54">
        <f>VLOOKUP(CONCATENATE($F2905," ",$G2905),AllocFactorMatrix,(P$4+1),FALSE)*$E2911</f>
        <v>0</v>
      </c>
      <c r="Q2905" s="54">
        <f>VLOOKUP(CONCATENATE($F2905," ",$G2905),AllocFactorMatrix,(Q$4+1),FALSE)*$E2911</f>
        <v>0</v>
      </c>
      <c r="R2905" s="54">
        <f>VLOOKUP(CONCATENATE($F2905," ",$G2905),AllocFactorMatrix,(R$4+1),FALSE)*$E2911</f>
        <v>0</v>
      </c>
      <c r="S2905" s="54">
        <f t="shared" ref="S2905:S2911" si="1466">SUBTOTAL(9,O2905:R2905)</f>
        <v>0</v>
      </c>
      <c r="T2905" s="54">
        <f>VLOOKUP(CONCATENATE($F2905," ",$G2905),AllocFactorMatrix,(T$4+1),FALSE)*$E2911</f>
        <v>0</v>
      </c>
      <c r="U2905" s="54">
        <f>VLOOKUP(CONCATENATE($F2905," ",$G2905),AllocFactorMatrix,(U$4+1),FALSE)*$E2911</f>
        <v>0</v>
      </c>
      <c r="V2905" s="54">
        <f>VLOOKUP(CONCATENATE($F2905," ",$G2905),AllocFactorMatrix,(V$4+1),FALSE)*$E2911</f>
        <v>0</v>
      </c>
      <c r="W2905" s="54">
        <f>VLOOKUP(CONCATENATE($F2905," ",$G2905),AllocFactorMatrix,(W$4+1),FALSE)*$E2911</f>
        <v>0</v>
      </c>
      <c r="X2905" s="54">
        <f t="shared" ref="X2905:X2911" si="1467">SUBTOTAL(9,T2905:W2905)</f>
        <v>0</v>
      </c>
      <c r="Y2905" s="54">
        <f>VLOOKUP(CONCATENATE($F2905," ",$G2905),AllocFactorMatrix,(Y$4+1),FALSE)*$E2911</f>
        <v>0</v>
      </c>
      <c r="Z2905" s="54">
        <f>VLOOKUP(CONCATENATE($F2905," ",$G2905),AllocFactorMatrix,(Z$4+1),FALSE)*$E2911</f>
        <v>0</v>
      </c>
      <c r="AA2905" s="54">
        <f t="shared" si="1445"/>
        <v>0</v>
      </c>
      <c r="AB2905" s="54">
        <f>VLOOKUP(CONCATENATE($F2905," ",$G2905),AllocFactorMatrix,(AB$4+1),FALSE)*$E2911</f>
        <v>0</v>
      </c>
      <c r="AC2905" s="54">
        <f>VLOOKUP(CONCATENATE($F2905," ",$G2905),AllocFactorMatrix,(AC$4+1),FALSE)*$E2911</f>
        <v>0</v>
      </c>
      <c r="AD2905" s="54">
        <f>VLOOKUP(CONCATENATE($F2905," ",$G2905),AllocFactorMatrix,(AD$4+1),FALSE)*$E2911</f>
        <v>0</v>
      </c>
    </row>
    <row r="2906" spans="1:30" s="51" customFormat="1" hidden="1" outlineLevel="1">
      <c r="A2906" s="56"/>
      <c r="B2906" s="112"/>
      <c r="C2906" s="55"/>
      <c r="D2906" s="55"/>
      <c r="F2906" s="52" t="str">
        <f>F2911</f>
        <v>PROD_DEMAND</v>
      </c>
      <c r="G2906" s="55" t="str">
        <f>$G$10</f>
        <v>SUBTRAN</v>
      </c>
      <c r="H2906" s="53">
        <f t="shared" si="1443"/>
        <v>0</v>
      </c>
      <c r="I2906" s="54">
        <f>VLOOKUP(CONCATENATE($F2906," ",$G2906),AllocFactorMatrix,(I$4+1),FALSE)*$E2911</f>
        <v>0</v>
      </c>
      <c r="J2906" s="54">
        <f>VLOOKUP(CONCATENATE($F2906," ",$G2906),AllocFactorMatrix,(J$4+1),FALSE)*$E2911</f>
        <v>0</v>
      </c>
      <c r="K2906" s="54">
        <f>VLOOKUP(CONCATENATE($F2906," ",$G2906),AllocFactorMatrix,(K$4+1),FALSE)*$E2911</f>
        <v>0</v>
      </c>
      <c r="L2906" s="54">
        <f>VLOOKUP(CONCATENATE($F2906," ",$G2906),AllocFactorMatrix,(L$4+1),FALSE)*$E2911</f>
        <v>0</v>
      </c>
      <c r="M2906" s="54">
        <f>VLOOKUP(CONCATENATE($F2906," ",$G2906),AllocFactorMatrix,(M$4+1),FALSE)*$E2911</f>
        <v>0</v>
      </c>
      <c r="N2906" s="54">
        <f t="shared" si="1444"/>
        <v>0</v>
      </c>
      <c r="O2906" s="54">
        <f>VLOOKUP(CONCATENATE($F2906," ",$G2906),AllocFactorMatrix,(O$4+1),FALSE)*$E2911</f>
        <v>0</v>
      </c>
      <c r="P2906" s="54">
        <f>VLOOKUP(CONCATENATE($F2906," ",$G2906),AllocFactorMatrix,(P$4+1),FALSE)*$E2911</f>
        <v>0</v>
      </c>
      <c r="Q2906" s="54">
        <f>VLOOKUP(CONCATENATE($F2906," ",$G2906),AllocFactorMatrix,(Q$4+1),FALSE)*$E2911</f>
        <v>0</v>
      </c>
      <c r="R2906" s="54">
        <f>VLOOKUP(CONCATENATE($F2906," ",$G2906),AllocFactorMatrix,(R$4+1),FALSE)*$E2911</f>
        <v>0</v>
      </c>
      <c r="S2906" s="54">
        <f t="shared" si="1466"/>
        <v>0</v>
      </c>
      <c r="T2906" s="54">
        <f>VLOOKUP(CONCATENATE($F2906," ",$G2906),AllocFactorMatrix,(T$4+1),FALSE)*$E2911</f>
        <v>0</v>
      </c>
      <c r="U2906" s="54">
        <f>VLOOKUP(CONCATENATE($F2906," ",$G2906),AllocFactorMatrix,(U$4+1),FALSE)*$E2911</f>
        <v>0</v>
      </c>
      <c r="V2906" s="54">
        <f>VLOOKUP(CONCATENATE($F2906," ",$G2906),AllocFactorMatrix,(V$4+1),FALSE)*$E2911</f>
        <v>0</v>
      </c>
      <c r="W2906" s="54">
        <f>VLOOKUP(CONCATENATE($F2906," ",$G2906),AllocFactorMatrix,(W$4+1),FALSE)*$E2911</f>
        <v>0</v>
      </c>
      <c r="X2906" s="54">
        <f t="shared" si="1467"/>
        <v>0</v>
      </c>
      <c r="Y2906" s="54">
        <f>VLOOKUP(CONCATENATE($F2906," ",$G2906),AllocFactorMatrix,(Y$4+1),FALSE)*$E2911</f>
        <v>0</v>
      </c>
      <c r="Z2906" s="54">
        <f>VLOOKUP(CONCATENATE($F2906," ",$G2906),AllocFactorMatrix,(Z$4+1),FALSE)*$E2911</f>
        <v>0</v>
      </c>
      <c r="AA2906" s="54">
        <f t="shared" si="1445"/>
        <v>0</v>
      </c>
      <c r="AB2906" s="54">
        <f>VLOOKUP(CONCATENATE($F2906," ",$G2906),AllocFactorMatrix,(AB$4+1),FALSE)*$E2911</f>
        <v>0</v>
      </c>
      <c r="AC2906" s="54">
        <f>VLOOKUP(CONCATENATE($F2906," ",$G2906),AllocFactorMatrix,(AC$4+1),FALSE)*$E2911</f>
        <v>0</v>
      </c>
      <c r="AD2906" s="54">
        <f>VLOOKUP(CONCATENATE($F2906," ",$G2906),AllocFactorMatrix,(AD$4+1),FALSE)*$E2911</f>
        <v>0</v>
      </c>
    </row>
    <row r="2907" spans="1:30" s="51" customFormat="1" hidden="1" outlineLevel="1">
      <c r="A2907" s="56"/>
      <c r="B2907" s="112"/>
      <c r="C2907" s="55"/>
      <c r="D2907" s="55"/>
      <c r="F2907" s="52" t="str">
        <f>F2911</f>
        <v>PROD_DEMAND</v>
      </c>
      <c r="G2907" s="55" t="str">
        <f>$G$11</f>
        <v>DISTPRI</v>
      </c>
      <c r="H2907" s="53">
        <f t="shared" si="1443"/>
        <v>0</v>
      </c>
      <c r="I2907" s="54">
        <f>VLOOKUP(CONCATENATE($F2907," ",$G2907),AllocFactorMatrix,(I$4+1),FALSE)*$E2911</f>
        <v>0</v>
      </c>
      <c r="J2907" s="54">
        <f>VLOOKUP(CONCATENATE($F2907," ",$G2907),AllocFactorMatrix,(J$4+1),FALSE)*$E2911</f>
        <v>0</v>
      </c>
      <c r="K2907" s="54">
        <f>VLOOKUP(CONCATENATE($F2907," ",$G2907),AllocFactorMatrix,(K$4+1),FALSE)*$E2911</f>
        <v>0</v>
      </c>
      <c r="L2907" s="54">
        <f>VLOOKUP(CONCATENATE($F2907," ",$G2907),AllocFactorMatrix,(L$4+1),FALSE)*$E2911</f>
        <v>0</v>
      </c>
      <c r="M2907" s="54">
        <f>VLOOKUP(CONCATENATE($F2907," ",$G2907),AllocFactorMatrix,(M$4+1),FALSE)*$E2911</f>
        <v>0</v>
      </c>
      <c r="N2907" s="54">
        <f t="shared" si="1444"/>
        <v>0</v>
      </c>
      <c r="O2907" s="54">
        <f>VLOOKUP(CONCATENATE($F2907," ",$G2907),AllocFactorMatrix,(O$4+1),FALSE)*$E2911</f>
        <v>0</v>
      </c>
      <c r="P2907" s="54">
        <f>VLOOKUP(CONCATENATE($F2907," ",$G2907),AllocFactorMatrix,(P$4+1),FALSE)*$E2911</f>
        <v>0</v>
      </c>
      <c r="Q2907" s="54">
        <f>VLOOKUP(CONCATENATE($F2907," ",$G2907),AllocFactorMatrix,(Q$4+1),FALSE)*$E2911</f>
        <v>0</v>
      </c>
      <c r="R2907" s="54">
        <f>VLOOKUP(CONCATENATE($F2907," ",$G2907),AllocFactorMatrix,(R$4+1),FALSE)*$E2911</f>
        <v>0</v>
      </c>
      <c r="S2907" s="54">
        <f t="shared" si="1466"/>
        <v>0</v>
      </c>
      <c r="T2907" s="54">
        <f>VLOOKUP(CONCATENATE($F2907," ",$G2907),AllocFactorMatrix,(T$4+1),FALSE)*$E2911</f>
        <v>0</v>
      </c>
      <c r="U2907" s="54">
        <f>VLOOKUP(CONCATENATE($F2907," ",$G2907),AllocFactorMatrix,(U$4+1),FALSE)*$E2911</f>
        <v>0</v>
      </c>
      <c r="V2907" s="54">
        <f>VLOOKUP(CONCATENATE($F2907," ",$G2907),AllocFactorMatrix,(V$4+1),FALSE)*$E2911</f>
        <v>0</v>
      </c>
      <c r="W2907" s="54">
        <f>VLOOKUP(CONCATENATE($F2907," ",$G2907),AllocFactorMatrix,(W$4+1),FALSE)*$E2911</f>
        <v>0</v>
      </c>
      <c r="X2907" s="54">
        <f t="shared" si="1467"/>
        <v>0</v>
      </c>
      <c r="Y2907" s="54">
        <f>VLOOKUP(CONCATENATE($F2907," ",$G2907),AllocFactorMatrix,(Y$4+1),FALSE)*$E2911</f>
        <v>0</v>
      </c>
      <c r="Z2907" s="54">
        <f>VLOOKUP(CONCATENATE($F2907," ",$G2907),AllocFactorMatrix,(Z$4+1),FALSE)*$E2911</f>
        <v>0</v>
      </c>
      <c r="AA2907" s="54">
        <f t="shared" si="1445"/>
        <v>0</v>
      </c>
      <c r="AB2907" s="54">
        <f>VLOOKUP(CONCATENATE($F2907," ",$G2907),AllocFactorMatrix,(AB$4+1),FALSE)*$E2911</f>
        <v>0</v>
      </c>
      <c r="AC2907" s="54">
        <f>VLOOKUP(CONCATENATE($F2907," ",$G2907),AllocFactorMatrix,(AC$4+1),FALSE)*$E2911</f>
        <v>0</v>
      </c>
      <c r="AD2907" s="54">
        <f>VLOOKUP(CONCATENATE($F2907," ",$G2907),AllocFactorMatrix,(AD$4+1),FALSE)*$E2911</f>
        <v>0</v>
      </c>
    </row>
    <row r="2908" spans="1:30" s="51" customFormat="1" hidden="1" outlineLevel="1">
      <c r="A2908" s="56"/>
      <c r="B2908" s="112"/>
      <c r="C2908" s="55"/>
      <c r="D2908" s="55"/>
      <c r="F2908" s="52" t="str">
        <f>F2911</f>
        <v>PROD_DEMAND</v>
      </c>
      <c r="G2908" s="55" t="str">
        <f>$G$12</f>
        <v>DISTSEC</v>
      </c>
      <c r="H2908" s="53">
        <f t="shared" si="1443"/>
        <v>0</v>
      </c>
      <c r="I2908" s="54">
        <f>VLOOKUP(CONCATENATE($F2908," ",$G2908),AllocFactorMatrix,(I$4+1),FALSE)*$E2911</f>
        <v>0</v>
      </c>
      <c r="J2908" s="54">
        <f>VLOOKUP(CONCATENATE($F2908," ",$G2908),AllocFactorMatrix,(J$4+1),FALSE)*$E2911</f>
        <v>0</v>
      </c>
      <c r="K2908" s="54">
        <f>VLOOKUP(CONCATENATE($F2908," ",$G2908),AllocFactorMatrix,(K$4+1),FALSE)*$E2911</f>
        <v>0</v>
      </c>
      <c r="L2908" s="54">
        <f>VLOOKUP(CONCATENATE($F2908," ",$G2908),AllocFactorMatrix,(L$4+1),FALSE)*$E2911</f>
        <v>0</v>
      </c>
      <c r="M2908" s="54">
        <f>VLOOKUP(CONCATENATE($F2908," ",$G2908),AllocFactorMatrix,(M$4+1),FALSE)*$E2911</f>
        <v>0</v>
      </c>
      <c r="N2908" s="54">
        <f t="shared" si="1444"/>
        <v>0</v>
      </c>
      <c r="O2908" s="54">
        <f>VLOOKUP(CONCATENATE($F2908," ",$G2908),AllocFactorMatrix,(O$4+1),FALSE)*$E2911</f>
        <v>0</v>
      </c>
      <c r="P2908" s="54">
        <f>VLOOKUP(CONCATENATE($F2908," ",$G2908),AllocFactorMatrix,(P$4+1),FALSE)*$E2911</f>
        <v>0</v>
      </c>
      <c r="Q2908" s="54">
        <f>VLOOKUP(CONCATENATE($F2908," ",$G2908),AllocFactorMatrix,(Q$4+1),FALSE)*$E2911</f>
        <v>0</v>
      </c>
      <c r="R2908" s="54">
        <f>VLOOKUP(CONCATENATE($F2908," ",$G2908),AllocFactorMatrix,(R$4+1),FALSE)*$E2911</f>
        <v>0</v>
      </c>
      <c r="S2908" s="54">
        <f t="shared" si="1466"/>
        <v>0</v>
      </c>
      <c r="T2908" s="54">
        <f>VLOOKUP(CONCATENATE($F2908," ",$G2908),AllocFactorMatrix,(T$4+1),FALSE)*$E2911</f>
        <v>0</v>
      </c>
      <c r="U2908" s="54">
        <f>VLOOKUP(CONCATENATE($F2908," ",$G2908),AllocFactorMatrix,(U$4+1),FALSE)*$E2911</f>
        <v>0</v>
      </c>
      <c r="V2908" s="54">
        <f>VLOOKUP(CONCATENATE($F2908," ",$G2908),AllocFactorMatrix,(V$4+1),FALSE)*$E2911</f>
        <v>0</v>
      </c>
      <c r="W2908" s="54">
        <f>VLOOKUP(CONCATENATE($F2908," ",$G2908),AllocFactorMatrix,(W$4+1),FALSE)*$E2911</f>
        <v>0</v>
      </c>
      <c r="X2908" s="54">
        <f t="shared" si="1467"/>
        <v>0</v>
      </c>
      <c r="Y2908" s="54">
        <f>VLOOKUP(CONCATENATE($F2908," ",$G2908),AllocFactorMatrix,(Y$4+1),FALSE)*$E2911</f>
        <v>0</v>
      </c>
      <c r="Z2908" s="54">
        <f>VLOOKUP(CONCATENATE($F2908," ",$G2908),AllocFactorMatrix,(Z$4+1),FALSE)*$E2911</f>
        <v>0</v>
      </c>
      <c r="AA2908" s="54">
        <f t="shared" si="1445"/>
        <v>0</v>
      </c>
      <c r="AB2908" s="54">
        <f>VLOOKUP(CONCATENATE($F2908," ",$G2908),AllocFactorMatrix,(AB$4+1),FALSE)*$E2911</f>
        <v>0</v>
      </c>
      <c r="AC2908" s="54">
        <f>VLOOKUP(CONCATENATE($F2908," ",$G2908),AllocFactorMatrix,(AC$4+1),FALSE)*$E2911</f>
        <v>0</v>
      </c>
      <c r="AD2908" s="54">
        <f>VLOOKUP(CONCATENATE($F2908," ",$G2908),AllocFactorMatrix,(AD$4+1),FALSE)*$E2911</f>
        <v>0</v>
      </c>
    </row>
    <row r="2909" spans="1:30" s="51" customFormat="1" hidden="1" outlineLevel="1">
      <c r="A2909" s="56"/>
      <c r="B2909" s="112"/>
      <c r="C2909" s="55"/>
      <c r="D2909" s="55"/>
      <c r="F2909" s="52" t="str">
        <f>F2911</f>
        <v>PROD_DEMAND</v>
      </c>
      <c r="G2909" s="55" t="str">
        <f>$G$13</f>
        <v>ENERGY</v>
      </c>
      <c r="H2909" s="53">
        <f t="shared" si="1443"/>
        <v>0</v>
      </c>
      <c r="I2909" s="54">
        <f>VLOOKUP(CONCATENATE($F2909," ",$G2909),AllocFactorMatrix,(I$4+1),FALSE)*$E2911</f>
        <v>0</v>
      </c>
      <c r="J2909" s="54">
        <f>VLOOKUP(CONCATENATE($F2909," ",$G2909),AllocFactorMatrix,(J$4+1),FALSE)*$E2911</f>
        <v>0</v>
      </c>
      <c r="K2909" s="54">
        <f>VLOOKUP(CONCATENATE($F2909," ",$G2909),AllocFactorMatrix,(K$4+1),FALSE)*$E2911</f>
        <v>0</v>
      </c>
      <c r="L2909" s="54">
        <f>VLOOKUP(CONCATENATE($F2909," ",$G2909),AllocFactorMatrix,(L$4+1),FALSE)*$E2911</f>
        <v>0</v>
      </c>
      <c r="M2909" s="54">
        <f>VLOOKUP(CONCATENATE($F2909," ",$G2909),AllocFactorMatrix,(M$4+1),FALSE)*$E2911</f>
        <v>0</v>
      </c>
      <c r="N2909" s="54">
        <f t="shared" si="1444"/>
        <v>0</v>
      </c>
      <c r="O2909" s="54">
        <f>VLOOKUP(CONCATENATE($F2909," ",$G2909),AllocFactorMatrix,(O$4+1),FALSE)*$E2911</f>
        <v>0</v>
      </c>
      <c r="P2909" s="54">
        <f>VLOOKUP(CONCATENATE($F2909," ",$G2909),AllocFactorMatrix,(P$4+1),FALSE)*$E2911</f>
        <v>0</v>
      </c>
      <c r="Q2909" s="54">
        <f>VLOOKUP(CONCATENATE($F2909," ",$G2909),AllocFactorMatrix,(Q$4+1),FALSE)*$E2911</f>
        <v>0</v>
      </c>
      <c r="R2909" s="54">
        <f>VLOOKUP(CONCATENATE($F2909," ",$G2909),AllocFactorMatrix,(R$4+1),FALSE)*$E2911</f>
        <v>0</v>
      </c>
      <c r="S2909" s="54">
        <f t="shared" si="1466"/>
        <v>0</v>
      </c>
      <c r="T2909" s="54">
        <f>VLOOKUP(CONCATENATE($F2909," ",$G2909),AllocFactorMatrix,(T$4+1),FALSE)*$E2911</f>
        <v>0</v>
      </c>
      <c r="U2909" s="54">
        <f>VLOOKUP(CONCATENATE($F2909," ",$G2909),AllocFactorMatrix,(U$4+1),FALSE)*$E2911</f>
        <v>0</v>
      </c>
      <c r="V2909" s="54">
        <f>VLOOKUP(CONCATENATE($F2909," ",$G2909),AllocFactorMatrix,(V$4+1),FALSE)*$E2911</f>
        <v>0</v>
      </c>
      <c r="W2909" s="54">
        <f>VLOOKUP(CONCATENATE($F2909," ",$G2909),AllocFactorMatrix,(W$4+1),FALSE)*$E2911</f>
        <v>0</v>
      </c>
      <c r="X2909" s="54">
        <f t="shared" si="1467"/>
        <v>0</v>
      </c>
      <c r="Y2909" s="54">
        <f>VLOOKUP(CONCATENATE($F2909," ",$G2909),AllocFactorMatrix,(Y$4+1),FALSE)*$E2911</f>
        <v>0</v>
      </c>
      <c r="Z2909" s="54">
        <f>VLOOKUP(CONCATENATE($F2909," ",$G2909),AllocFactorMatrix,(Z$4+1),FALSE)*$E2911</f>
        <v>0</v>
      </c>
      <c r="AA2909" s="54">
        <f t="shared" si="1445"/>
        <v>0</v>
      </c>
      <c r="AB2909" s="54">
        <f>VLOOKUP(CONCATENATE($F2909," ",$G2909),AllocFactorMatrix,(AB$4+1),FALSE)*$E2911</f>
        <v>0</v>
      </c>
      <c r="AC2909" s="54">
        <f>VLOOKUP(CONCATENATE($F2909," ",$G2909),AllocFactorMatrix,(AC$4+1),FALSE)*$E2911</f>
        <v>0</v>
      </c>
      <c r="AD2909" s="54">
        <f>VLOOKUP(CONCATENATE($F2909," ",$G2909),AllocFactorMatrix,(AD$4+1),FALSE)*$E2911</f>
        <v>0</v>
      </c>
    </row>
    <row r="2910" spans="1:30" s="51" customFormat="1" hidden="1" outlineLevel="1">
      <c r="A2910" s="56"/>
      <c r="B2910" s="112"/>
      <c r="C2910" s="55"/>
      <c r="D2910" s="55"/>
      <c r="F2910" s="52" t="str">
        <f>F2911</f>
        <v>PROD_DEMAND</v>
      </c>
      <c r="G2910" s="55" t="str">
        <f>$G$14</f>
        <v>CUSTOMER</v>
      </c>
      <c r="H2910" s="53">
        <f t="shared" si="1443"/>
        <v>0</v>
      </c>
      <c r="I2910" s="54">
        <f>VLOOKUP(CONCATENATE($F2910," ",$G2910),AllocFactorMatrix,(I$4+1),FALSE)*$E2911</f>
        <v>0</v>
      </c>
      <c r="J2910" s="54">
        <f>VLOOKUP(CONCATENATE($F2910," ",$G2910),AllocFactorMatrix,(J$4+1),FALSE)*$E2911</f>
        <v>0</v>
      </c>
      <c r="K2910" s="54">
        <f>VLOOKUP(CONCATENATE($F2910," ",$G2910),AllocFactorMatrix,(K$4+1),FALSE)*$E2911</f>
        <v>0</v>
      </c>
      <c r="L2910" s="54">
        <f>VLOOKUP(CONCATENATE($F2910," ",$G2910),AllocFactorMatrix,(L$4+1),FALSE)*$E2911</f>
        <v>0</v>
      </c>
      <c r="M2910" s="54">
        <f>VLOOKUP(CONCATENATE($F2910," ",$G2910),AllocFactorMatrix,(M$4+1),FALSE)*$E2911</f>
        <v>0</v>
      </c>
      <c r="N2910" s="54">
        <f t="shared" si="1444"/>
        <v>0</v>
      </c>
      <c r="O2910" s="54">
        <f>VLOOKUP(CONCATENATE($F2910," ",$G2910),AllocFactorMatrix,(O$4+1),FALSE)*$E2911</f>
        <v>0</v>
      </c>
      <c r="P2910" s="54">
        <f>VLOOKUP(CONCATENATE($F2910," ",$G2910),AllocFactorMatrix,(P$4+1),FALSE)*$E2911</f>
        <v>0</v>
      </c>
      <c r="Q2910" s="54">
        <f>VLOOKUP(CONCATENATE($F2910," ",$G2910),AllocFactorMatrix,(Q$4+1),FALSE)*$E2911</f>
        <v>0</v>
      </c>
      <c r="R2910" s="54">
        <f>VLOOKUP(CONCATENATE($F2910," ",$G2910),AllocFactorMatrix,(R$4+1),FALSE)*$E2911</f>
        <v>0</v>
      </c>
      <c r="S2910" s="54">
        <f t="shared" si="1466"/>
        <v>0</v>
      </c>
      <c r="T2910" s="54">
        <f>VLOOKUP(CONCATENATE($F2910," ",$G2910),AllocFactorMatrix,(T$4+1),FALSE)*$E2911</f>
        <v>0</v>
      </c>
      <c r="U2910" s="54">
        <f>VLOOKUP(CONCATENATE($F2910," ",$G2910),AllocFactorMatrix,(U$4+1),FALSE)*$E2911</f>
        <v>0</v>
      </c>
      <c r="V2910" s="54">
        <f>VLOOKUP(CONCATENATE($F2910," ",$G2910),AllocFactorMatrix,(V$4+1),FALSE)*$E2911</f>
        <v>0</v>
      </c>
      <c r="W2910" s="54">
        <f>VLOOKUP(CONCATENATE($F2910," ",$G2910),AllocFactorMatrix,(W$4+1),FALSE)*$E2911</f>
        <v>0</v>
      </c>
      <c r="X2910" s="54">
        <f t="shared" si="1467"/>
        <v>0</v>
      </c>
      <c r="Y2910" s="54">
        <f>VLOOKUP(CONCATENATE($F2910," ",$G2910),AllocFactorMatrix,(Y$4+1),FALSE)*$E2911</f>
        <v>0</v>
      </c>
      <c r="Z2910" s="54">
        <f>VLOOKUP(CONCATENATE($F2910," ",$G2910),AllocFactorMatrix,(Z$4+1),FALSE)*$E2911</f>
        <v>0</v>
      </c>
      <c r="AA2910" s="54">
        <f t="shared" si="1445"/>
        <v>0</v>
      </c>
      <c r="AB2910" s="54">
        <f>VLOOKUP(CONCATENATE($F2910," ",$G2910),AllocFactorMatrix,(AB$4+1),FALSE)*$E2911</f>
        <v>0</v>
      </c>
      <c r="AC2910" s="54">
        <f>VLOOKUP(CONCATENATE($F2910," ",$G2910),AllocFactorMatrix,(AC$4+1),FALSE)*$E2911</f>
        <v>0</v>
      </c>
      <c r="AD2910" s="54">
        <f>VLOOKUP(CONCATENATE($F2910," ",$G2910),AllocFactorMatrix,(AD$4+1),FALSE)*$E2911</f>
        <v>0</v>
      </c>
    </row>
    <row r="2911" spans="1:30" s="51" customFormat="1" collapsed="1">
      <c r="A2911" s="56"/>
      <c r="B2911" s="112"/>
      <c r="C2911" s="55"/>
      <c r="D2911" s="99" t="s">
        <v>462</v>
      </c>
      <c r="E2911" s="61">
        <v>-17397041</v>
      </c>
      <c r="F2911" s="57" t="s">
        <v>30</v>
      </c>
      <c r="G2911" s="55" t="str">
        <f>$G$15</f>
        <v>TOTAL</v>
      </c>
      <c r="H2911" s="53">
        <f t="shared" si="1443"/>
        <v>-17397041</v>
      </c>
      <c r="I2911" s="54">
        <f>VLOOKUP(CONCATENATE($F2911," ",$G2911),AllocFactorMatrix,(I$4+1),FALSE)*$E2911</f>
        <v>-9658950.0174066983</v>
      </c>
      <c r="J2911" s="54">
        <f>VLOOKUP(CONCATENATE($F2911," ",$G2911),AllocFactorMatrix,(J$4+1),FALSE)*$E2911</f>
        <v>-444455.38666773762</v>
      </c>
      <c r="K2911" s="54">
        <f>VLOOKUP(CONCATENATE($F2911," ",$G2911),AllocFactorMatrix,(K$4+1),FALSE)*$E2911</f>
        <v>-1464163.6593255207</v>
      </c>
      <c r="L2911" s="54">
        <f>VLOOKUP(CONCATENATE($F2911," ",$G2911),AllocFactorMatrix,(L$4+1),FALSE)*$E2911</f>
        <v>-36584.775637419581</v>
      </c>
      <c r="M2911" s="54">
        <f>VLOOKUP(CONCATENATE($F2911," ",$G2911),AllocFactorMatrix,(M$4+1),FALSE)*$E2911</f>
        <v>-4709.5487177074165</v>
      </c>
      <c r="N2911" s="54">
        <f t="shared" si="1444"/>
        <v>-1505457.9836806478</v>
      </c>
      <c r="O2911" s="54">
        <f>VLOOKUP(CONCATENATE($F2911," ",$G2911),AllocFactorMatrix,(O$4+1),FALSE)*$E2911</f>
        <v>-1113809.0861824858</v>
      </c>
      <c r="P2911" s="54">
        <f>VLOOKUP(CONCATENATE($F2911," ",$G2911),AllocFactorMatrix,(P$4+1),FALSE)*$E2911</f>
        <v>-201601.56096537222</v>
      </c>
      <c r="Q2911" s="54">
        <f>VLOOKUP(CONCATENATE($F2911," ",$G2911),AllocFactorMatrix,(Q$4+1),FALSE)*$E2911</f>
        <v>-77978.060442676899</v>
      </c>
      <c r="R2911" s="54">
        <f>VLOOKUP(CONCATENATE($F2911," ",$G2911),AllocFactorMatrix,(R$4+1),FALSE)*$E2911</f>
        <v>-1680.1717614924078</v>
      </c>
      <c r="S2911" s="54">
        <f t="shared" si="1466"/>
        <v>-1395068.8793520276</v>
      </c>
      <c r="T2911" s="54">
        <f>VLOOKUP(CONCATENATE($F2911," ",$G2911),AllocFactorMatrix,(T$4+1),FALSE)*$E2911</f>
        <v>-35367.504891904318</v>
      </c>
      <c r="U2911" s="54">
        <f>VLOOKUP(CONCATENATE($F2911," ",$G2911),AllocFactorMatrix,(U$4+1),FALSE)*$E2911</f>
        <v>-563112.16028339567</v>
      </c>
      <c r="V2911" s="54">
        <f>VLOOKUP(CONCATENATE($F2911," ",$G2911),AllocFactorMatrix,(V$4+1),FALSE)*$E2911</f>
        <v>-3053872.0026263488</v>
      </c>
      <c r="W2911" s="54">
        <f>VLOOKUP(CONCATENATE($F2911," ",$G2911),AllocFactorMatrix,(W$4+1),FALSE)*$E2911</f>
        <v>-401806.05346773437</v>
      </c>
      <c r="X2911" s="54">
        <f t="shared" si="1467"/>
        <v>-4054157.7212693831</v>
      </c>
      <c r="Y2911" s="54">
        <f>VLOOKUP(CONCATENATE($F2911," ",$G2911),AllocFactorMatrix,(Y$4+1),FALSE)*$E2911</f>
        <v>-328271.91431928962</v>
      </c>
      <c r="Z2911" s="54">
        <f>VLOOKUP(CONCATENATE($F2911," ",$G2911),AllocFactorMatrix,(Z$4+1),FALSE)*$E2911</f>
        <v>-6823.6841443695102</v>
      </c>
      <c r="AA2911" s="54">
        <f t="shared" si="1445"/>
        <v>-335095.59846365912</v>
      </c>
      <c r="AB2911" s="54">
        <f>VLOOKUP(CONCATENATE($F2911," ",$G2911),AllocFactorMatrix,(AB$4+1),FALSE)*$E2911</f>
        <v>-3855.4131598457561</v>
      </c>
      <c r="AC2911" s="54">
        <f>VLOOKUP(CONCATENATE($F2911," ",$G2911),AllocFactorMatrix,(AC$4+1),FALSE)*$E2911</f>
        <v>0</v>
      </c>
      <c r="AD2911" s="54">
        <f>VLOOKUP(CONCATENATE($F2911," ",$G2911),AllocFactorMatrix,(AD$4+1),FALSE)*$E2911</f>
        <v>0</v>
      </c>
    </row>
    <row r="2912" spans="1:30" s="51" customFormat="1" hidden="1" outlineLevel="1">
      <c r="A2912" s="56"/>
      <c r="B2912" s="112"/>
      <c r="C2912" s="55"/>
      <c r="D2912" s="55"/>
      <c r="F2912" s="52" t="str">
        <f>F2919</f>
        <v>PROD_DEMAND</v>
      </c>
      <c r="G2912" s="55" t="str">
        <f>$G$8</f>
        <v>PRODUCTION</v>
      </c>
      <c r="H2912" s="53">
        <f t="shared" ref="H2912:H2951" si="1468">SUBTOTAL(9,I2912:AD2912)</f>
        <v>-10388238.999999998</v>
      </c>
      <c r="I2912" s="54">
        <f>VLOOKUP(CONCATENATE($F2912," ",$G2912),AllocFactorMatrix,(I$4+1),FALSE)*$E2919</f>
        <v>-5767617.6810685759</v>
      </c>
      <c r="J2912" s="54">
        <f>VLOOKUP(CONCATENATE($F2912," ",$G2912),AllocFactorMatrix,(J$4+1),FALSE)*$E2919</f>
        <v>-265396.2120076553</v>
      </c>
      <c r="K2912" s="54">
        <f>VLOOKUP(CONCATENATE($F2912," ",$G2912),AllocFactorMatrix,(K$4+1),FALSE)*$E2919</f>
        <v>-874291.32507005578</v>
      </c>
      <c r="L2912" s="54">
        <f>VLOOKUP(CONCATENATE($F2912," ",$G2912),AllocFactorMatrix,(L$4+1),FALSE)*$E2919</f>
        <v>-21845.749118076572</v>
      </c>
      <c r="M2912" s="54">
        <f>VLOOKUP(CONCATENATE($F2912," ",$G2912),AllocFactorMatrix,(M$4+1),FALSE)*$E2919</f>
        <v>-2812.197641063683</v>
      </c>
      <c r="N2912" s="54">
        <f t="shared" ref="N2912:N2951" si="1469">SUBTOTAL(9,K2912:M2912)</f>
        <v>-898949.27182919602</v>
      </c>
      <c r="O2912" s="54">
        <f>VLOOKUP(CONCATENATE($F2912," ",$G2912),AllocFactorMatrix,(O$4+1),FALSE)*$E2919</f>
        <v>-665085.22843828786</v>
      </c>
      <c r="P2912" s="54">
        <f>VLOOKUP(CONCATENATE($F2912," ",$G2912),AllocFactorMatrix,(P$4+1),FALSE)*$E2919</f>
        <v>-120381.69008634039</v>
      </c>
      <c r="Q2912" s="54">
        <f>VLOOKUP(CONCATENATE($F2912," ",$G2912),AllocFactorMatrix,(Q$4+1),FALSE)*$E2919</f>
        <v>-46562.787811730363</v>
      </c>
      <c r="R2912" s="54">
        <f>VLOOKUP(CONCATENATE($F2912," ",$G2912),AllocFactorMatrix,(R$4+1),FALSE)*$E2919</f>
        <v>-1003.275546653832</v>
      </c>
      <c r="S2912" s="54">
        <f>SUBTOTAL(9,O2912:R2912)</f>
        <v>-833032.98188301246</v>
      </c>
      <c r="T2912" s="54">
        <f>VLOOKUP(CONCATENATE($F2912," ",$G2912),AllocFactorMatrix,(T$4+1),FALSE)*$E2919</f>
        <v>-21118.884162586684</v>
      </c>
      <c r="U2912" s="54">
        <f>VLOOKUP(CONCATENATE($F2912," ",$G2912),AllocFactorMatrix,(U$4+1),FALSE)*$E2919</f>
        <v>-336249.34865821269</v>
      </c>
      <c r="V2912" s="54">
        <f>VLOOKUP(CONCATENATE($F2912," ",$G2912),AllocFactorMatrix,(V$4+1),FALSE)*$E2919</f>
        <v>-1823548.7424954127</v>
      </c>
      <c r="W2912" s="54">
        <f>VLOOKUP(CONCATENATE($F2912," ",$G2912),AllocFactorMatrix,(W$4+1),FALSE)*$E2919</f>
        <v>-239929.15318585519</v>
      </c>
      <c r="X2912" s="54">
        <f>SUBTOTAL(9,T2912:W2912)</f>
        <v>-2420846.1285020672</v>
      </c>
      <c r="Y2912" s="54">
        <f>VLOOKUP(CONCATENATE($F2912," ",$G2912),AllocFactorMatrix,(Y$4+1),FALSE)*$E2919</f>
        <v>-196019.94976825675</v>
      </c>
      <c r="Z2912" s="54">
        <f>VLOOKUP(CONCATENATE($F2912," ",$G2912),AllocFactorMatrix,(Z$4+1),FALSE)*$E2919</f>
        <v>-4074.6045118949237</v>
      </c>
      <c r="AA2912" s="54">
        <f t="shared" ref="AA2912:AA2951" si="1470">SUBTOTAL(9,Y2912:Z2912)</f>
        <v>-200094.55428015167</v>
      </c>
      <c r="AB2912" s="54">
        <f>VLOOKUP(CONCATENATE($F2912," ",$G2912),AllocFactorMatrix,(AB$4+1),FALSE)*$E2919</f>
        <v>-2302.1704293404218</v>
      </c>
      <c r="AC2912" s="54">
        <f>VLOOKUP(CONCATENATE($F2912," ",$G2912),AllocFactorMatrix,(AC$4+1),FALSE)*$E2919</f>
        <v>0</v>
      </c>
      <c r="AD2912" s="54">
        <f>VLOOKUP(CONCATENATE($F2912," ",$G2912),AllocFactorMatrix,(AD$4+1),FALSE)*$E2919</f>
        <v>0</v>
      </c>
    </row>
    <row r="2913" spans="1:30" s="51" customFormat="1" hidden="1" outlineLevel="1">
      <c r="A2913" s="56"/>
      <c r="B2913" s="112"/>
      <c r="C2913" s="55"/>
      <c r="D2913" s="55"/>
      <c r="F2913" s="52" t="str">
        <f>F2919</f>
        <v>PROD_DEMAND</v>
      </c>
      <c r="G2913" s="55" t="str">
        <f>$G$9</f>
        <v>BULKTRAN</v>
      </c>
      <c r="H2913" s="53">
        <f t="shared" si="1468"/>
        <v>0</v>
      </c>
      <c r="I2913" s="54">
        <f>VLOOKUP(CONCATENATE($F2913," ",$G2913),AllocFactorMatrix,(I$4+1),FALSE)*$E2919</f>
        <v>0</v>
      </c>
      <c r="J2913" s="54">
        <f>VLOOKUP(CONCATENATE($F2913," ",$G2913),AllocFactorMatrix,(J$4+1),FALSE)*$E2919</f>
        <v>0</v>
      </c>
      <c r="K2913" s="54">
        <f>VLOOKUP(CONCATENATE($F2913," ",$G2913),AllocFactorMatrix,(K$4+1),FALSE)*$E2919</f>
        <v>0</v>
      </c>
      <c r="L2913" s="54">
        <f>VLOOKUP(CONCATENATE($F2913," ",$G2913),AllocFactorMatrix,(L$4+1),FALSE)*$E2919</f>
        <v>0</v>
      </c>
      <c r="M2913" s="54">
        <f>VLOOKUP(CONCATENATE($F2913," ",$G2913),AllocFactorMatrix,(M$4+1),FALSE)*$E2919</f>
        <v>0</v>
      </c>
      <c r="N2913" s="54">
        <f t="shared" si="1469"/>
        <v>0</v>
      </c>
      <c r="O2913" s="54">
        <f>VLOOKUP(CONCATENATE($F2913," ",$G2913),AllocFactorMatrix,(O$4+1),FALSE)*$E2919</f>
        <v>0</v>
      </c>
      <c r="P2913" s="54">
        <f>VLOOKUP(CONCATENATE($F2913," ",$G2913),AllocFactorMatrix,(P$4+1),FALSE)*$E2919</f>
        <v>0</v>
      </c>
      <c r="Q2913" s="54">
        <f>VLOOKUP(CONCATENATE($F2913," ",$G2913),AllocFactorMatrix,(Q$4+1),FALSE)*$E2919</f>
        <v>0</v>
      </c>
      <c r="R2913" s="54">
        <f>VLOOKUP(CONCATENATE($F2913," ",$G2913),AllocFactorMatrix,(R$4+1),FALSE)*$E2919</f>
        <v>0</v>
      </c>
      <c r="S2913" s="54">
        <f t="shared" ref="S2913:S2919" si="1471">SUBTOTAL(9,O2913:R2913)</f>
        <v>0</v>
      </c>
      <c r="T2913" s="54">
        <f>VLOOKUP(CONCATENATE($F2913," ",$G2913),AllocFactorMatrix,(T$4+1),FALSE)*$E2919</f>
        <v>0</v>
      </c>
      <c r="U2913" s="54">
        <f>VLOOKUP(CONCATENATE($F2913," ",$G2913),AllocFactorMatrix,(U$4+1),FALSE)*$E2919</f>
        <v>0</v>
      </c>
      <c r="V2913" s="54">
        <f>VLOOKUP(CONCATENATE($F2913," ",$G2913),AllocFactorMatrix,(V$4+1),FALSE)*$E2919</f>
        <v>0</v>
      </c>
      <c r="W2913" s="54">
        <f>VLOOKUP(CONCATENATE($F2913," ",$G2913),AllocFactorMatrix,(W$4+1),FALSE)*$E2919</f>
        <v>0</v>
      </c>
      <c r="X2913" s="54">
        <f t="shared" ref="X2913:X2919" si="1472">SUBTOTAL(9,T2913:W2913)</f>
        <v>0</v>
      </c>
      <c r="Y2913" s="54">
        <f>VLOOKUP(CONCATENATE($F2913," ",$G2913),AllocFactorMatrix,(Y$4+1),FALSE)*$E2919</f>
        <v>0</v>
      </c>
      <c r="Z2913" s="54">
        <f>VLOOKUP(CONCATENATE($F2913," ",$G2913),AllocFactorMatrix,(Z$4+1),FALSE)*$E2919</f>
        <v>0</v>
      </c>
      <c r="AA2913" s="54">
        <f t="shared" si="1470"/>
        <v>0</v>
      </c>
      <c r="AB2913" s="54">
        <f>VLOOKUP(CONCATENATE($F2913," ",$G2913),AllocFactorMatrix,(AB$4+1),FALSE)*$E2919</f>
        <v>0</v>
      </c>
      <c r="AC2913" s="54">
        <f>VLOOKUP(CONCATENATE($F2913," ",$G2913),AllocFactorMatrix,(AC$4+1),FALSE)*$E2919</f>
        <v>0</v>
      </c>
      <c r="AD2913" s="54">
        <f>VLOOKUP(CONCATENATE($F2913," ",$G2913),AllocFactorMatrix,(AD$4+1),FALSE)*$E2919</f>
        <v>0</v>
      </c>
    </row>
    <row r="2914" spans="1:30" s="51" customFormat="1" hidden="1" outlineLevel="1">
      <c r="A2914" s="56"/>
      <c r="B2914" s="112"/>
      <c r="C2914" s="55"/>
      <c r="D2914" s="55"/>
      <c r="F2914" s="52" t="str">
        <f>F2919</f>
        <v>PROD_DEMAND</v>
      </c>
      <c r="G2914" s="55" t="str">
        <f>$G$10</f>
        <v>SUBTRAN</v>
      </c>
      <c r="H2914" s="53">
        <f t="shared" si="1468"/>
        <v>0</v>
      </c>
      <c r="I2914" s="54">
        <f>VLOOKUP(CONCATENATE($F2914," ",$G2914),AllocFactorMatrix,(I$4+1),FALSE)*$E2919</f>
        <v>0</v>
      </c>
      <c r="J2914" s="54">
        <f>VLOOKUP(CONCATENATE($F2914," ",$G2914),AllocFactorMatrix,(J$4+1),FALSE)*$E2919</f>
        <v>0</v>
      </c>
      <c r="K2914" s="54">
        <f>VLOOKUP(CONCATENATE($F2914," ",$G2914),AllocFactorMatrix,(K$4+1),FALSE)*$E2919</f>
        <v>0</v>
      </c>
      <c r="L2914" s="54">
        <f>VLOOKUP(CONCATENATE($F2914," ",$G2914),AllocFactorMatrix,(L$4+1),FALSE)*$E2919</f>
        <v>0</v>
      </c>
      <c r="M2914" s="54">
        <f>VLOOKUP(CONCATENATE($F2914," ",$G2914),AllocFactorMatrix,(M$4+1),FALSE)*$E2919</f>
        <v>0</v>
      </c>
      <c r="N2914" s="54">
        <f t="shared" si="1469"/>
        <v>0</v>
      </c>
      <c r="O2914" s="54">
        <f>VLOOKUP(CONCATENATE($F2914," ",$G2914),AllocFactorMatrix,(O$4+1),FALSE)*$E2919</f>
        <v>0</v>
      </c>
      <c r="P2914" s="54">
        <f>VLOOKUP(CONCATENATE($F2914," ",$G2914),AllocFactorMatrix,(P$4+1),FALSE)*$E2919</f>
        <v>0</v>
      </c>
      <c r="Q2914" s="54">
        <f>VLOOKUP(CONCATENATE($F2914," ",$G2914),AllocFactorMatrix,(Q$4+1),FALSE)*$E2919</f>
        <v>0</v>
      </c>
      <c r="R2914" s="54">
        <f>VLOOKUP(CONCATENATE($F2914," ",$G2914),AllocFactorMatrix,(R$4+1),FALSE)*$E2919</f>
        <v>0</v>
      </c>
      <c r="S2914" s="54">
        <f t="shared" si="1471"/>
        <v>0</v>
      </c>
      <c r="T2914" s="54">
        <f>VLOOKUP(CONCATENATE($F2914," ",$G2914),AllocFactorMatrix,(T$4+1),FALSE)*$E2919</f>
        <v>0</v>
      </c>
      <c r="U2914" s="54">
        <f>VLOOKUP(CONCATENATE($F2914," ",$G2914),AllocFactorMatrix,(U$4+1),FALSE)*$E2919</f>
        <v>0</v>
      </c>
      <c r="V2914" s="54">
        <f>VLOOKUP(CONCATENATE($F2914," ",$G2914),AllocFactorMatrix,(V$4+1),FALSE)*$E2919</f>
        <v>0</v>
      </c>
      <c r="W2914" s="54">
        <f>VLOOKUP(CONCATENATE($F2914," ",$G2914),AllocFactorMatrix,(W$4+1),FALSE)*$E2919</f>
        <v>0</v>
      </c>
      <c r="X2914" s="54">
        <f t="shared" si="1472"/>
        <v>0</v>
      </c>
      <c r="Y2914" s="54">
        <f>VLOOKUP(CONCATENATE($F2914," ",$G2914),AllocFactorMatrix,(Y$4+1),FALSE)*$E2919</f>
        <v>0</v>
      </c>
      <c r="Z2914" s="54">
        <f>VLOOKUP(CONCATENATE($F2914," ",$G2914),AllocFactorMatrix,(Z$4+1),FALSE)*$E2919</f>
        <v>0</v>
      </c>
      <c r="AA2914" s="54">
        <f t="shared" si="1470"/>
        <v>0</v>
      </c>
      <c r="AB2914" s="54">
        <f>VLOOKUP(CONCATENATE($F2914," ",$G2914),AllocFactorMatrix,(AB$4+1),FALSE)*$E2919</f>
        <v>0</v>
      </c>
      <c r="AC2914" s="54">
        <f>VLOOKUP(CONCATENATE($F2914," ",$G2914),AllocFactorMatrix,(AC$4+1),FALSE)*$E2919</f>
        <v>0</v>
      </c>
      <c r="AD2914" s="54">
        <f>VLOOKUP(CONCATENATE($F2914," ",$G2914),AllocFactorMatrix,(AD$4+1),FALSE)*$E2919</f>
        <v>0</v>
      </c>
    </row>
    <row r="2915" spans="1:30" s="51" customFormat="1" hidden="1" outlineLevel="1">
      <c r="A2915" s="56"/>
      <c r="B2915" s="112"/>
      <c r="C2915" s="55"/>
      <c r="D2915" s="55"/>
      <c r="F2915" s="52" t="str">
        <f>F2919</f>
        <v>PROD_DEMAND</v>
      </c>
      <c r="G2915" s="55" t="str">
        <f>$G$11</f>
        <v>DISTPRI</v>
      </c>
      <c r="H2915" s="53">
        <f t="shared" si="1468"/>
        <v>0</v>
      </c>
      <c r="I2915" s="54">
        <f>VLOOKUP(CONCATENATE($F2915," ",$G2915),AllocFactorMatrix,(I$4+1),FALSE)*$E2919</f>
        <v>0</v>
      </c>
      <c r="J2915" s="54">
        <f>VLOOKUP(CONCATENATE($F2915," ",$G2915),AllocFactorMatrix,(J$4+1),FALSE)*$E2919</f>
        <v>0</v>
      </c>
      <c r="K2915" s="54">
        <f>VLOOKUP(CONCATENATE($F2915," ",$G2915),AllocFactorMatrix,(K$4+1),FALSE)*$E2919</f>
        <v>0</v>
      </c>
      <c r="L2915" s="54">
        <f>VLOOKUP(CONCATENATE($F2915," ",$G2915),AllocFactorMatrix,(L$4+1),FALSE)*$E2919</f>
        <v>0</v>
      </c>
      <c r="M2915" s="54">
        <f>VLOOKUP(CONCATENATE($F2915," ",$G2915),AllocFactorMatrix,(M$4+1),FALSE)*$E2919</f>
        <v>0</v>
      </c>
      <c r="N2915" s="54">
        <f t="shared" si="1469"/>
        <v>0</v>
      </c>
      <c r="O2915" s="54">
        <f>VLOOKUP(CONCATENATE($F2915," ",$G2915),AllocFactorMatrix,(O$4+1),FALSE)*$E2919</f>
        <v>0</v>
      </c>
      <c r="P2915" s="54">
        <f>VLOOKUP(CONCATENATE($F2915," ",$G2915),AllocFactorMatrix,(P$4+1),FALSE)*$E2919</f>
        <v>0</v>
      </c>
      <c r="Q2915" s="54">
        <f>VLOOKUP(CONCATENATE($F2915," ",$G2915),AllocFactorMatrix,(Q$4+1),FALSE)*$E2919</f>
        <v>0</v>
      </c>
      <c r="R2915" s="54">
        <f>VLOOKUP(CONCATENATE($F2915," ",$G2915),AllocFactorMatrix,(R$4+1),FALSE)*$E2919</f>
        <v>0</v>
      </c>
      <c r="S2915" s="54">
        <f t="shared" si="1471"/>
        <v>0</v>
      </c>
      <c r="T2915" s="54">
        <f>VLOOKUP(CONCATENATE($F2915," ",$G2915),AllocFactorMatrix,(T$4+1),FALSE)*$E2919</f>
        <v>0</v>
      </c>
      <c r="U2915" s="54">
        <f>VLOOKUP(CONCATENATE($F2915," ",$G2915),AllocFactorMatrix,(U$4+1),FALSE)*$E2919</f>
        <v>0</v>
      </c>
      <c r="V2915" s="54">
        <f>VLOOKUP(CONCATENATE($F2915," ",$G2915),AllocFactorMatrix,(V$4+1),FALSE)*$E2919</f>
        <v>0</v>
      </c>
      <c r="W2915" s="54">
        <f>VLOOKUP(CONCATENATE($F2915," ",$G2915),AllocFactorMatrix,(W$4+1),FALSE)*$E2919</f>
        <v>0</v>
      </c>
      <c r="X2915" s="54">
        <f t="shared" si="1472"/>
        <v>0</v>
      </c>
      <c r="Y2915" s="54">
        <f>VLOOKUP(CONCATENATE($F2915," ",$G2915),AllocFactorMatrix,(Y$4+1),FALSE)*$E2919</f>
        <v>0</v>
      </c>
      <c r="Z2915" s="54">
        <f>VLOOKUP(CONCATENATE($F2915," ",$G2915),AllocFactorMatrix,(Z$4+1),FALSE)*$E2919</f>
        <v>0</v>
      </c>
      <c r="AA2915" s="54">
        <f t="shared" si="1470"/>
        <v>0</v>
      </c>
      <c r="AB2915" s="54">
        <f>VLOOKUP(CONCATENATE($F2915," ",$G2915),AllocFactorMatrix,(AB$4+1),FALSE)*$E2919</f>
        <v>0</v>
      </c>
      <c r="AC2915" s="54">
        <f>VLOOKUP(CONCATENATE($F2915," ",$G2915),AllocFactorMatrix,(AC$4+1),FALSE)*$E2919</f>
        <v>0</v>
      </c>
      <c r="AD2915" s="54">
        <f>VLOOKUP(CONCATENATE($F2915," ",$G2915),AllocFactorMatrix,(AD$4+1),FALSE)*$E2919</f>
        <v>0</v>
      </c>
    </row>
    <row r="2916" spans="1:30" s="51" customFormat="1" hidden="1" outlineLevel="1">
      <c r="A2916" s="56"/>
      <c r="B2916" s="112"/>
      <c r="C2916" s="55"/>
      <c r="D2916" s="55"/>
      <c r="F2916" s="52" t="str">
        <f>F2919</f>
        <v>PROD_DEMAND</v>
      </c>
      <c r="G2916" s="55" t="str">
        <f>$G$12</f>
        <v>DISTSEC</v>
      </c>
      <c r="H2916" s="53">
        <f t="shared" si="1468"/>
        <v>0</v>
      </c>
      <c r="I2916" s="54">
        <f>VLOOKUP(CONCATENATE($F2916," ",$G2916),AllocFactorMatrix,(I$4+1),FALSE)*$E2919</f>
        <v>0</v>
      </c>
      <c r="J2916" s="54">
        <f>VLOOKUP(CONCATENATE($F2916," ",$G2916),AllocFactorMatrix,(J$4+1),FALSE)*$E2919</f>
        <v>0</v>
      </c>
      <c r="K2916" s="54">
        <f>VLOOKUP(CONCATENATE($F2916," ",$G2916),AllocFactorMatrix,(K$4+1),FALSE)*$E2919</f>
        <v>0</v>
      </c>
      <c r="L2916" s="54">
        <f>VLOOKUP(CONCATENATE($F2916," ",$G2916),AllocFactorMatrix,(L$4+1),FALSE)*$E2919</f>
        <v>0</v>
      </c>
      <c r="M2916" s="54">
        <f>VLOOKUP(CONCATENATE($F2916," ",$G2916),AllocFactorMatrix,(M$4+1),FALSE)*$E2919</f>
        <v>0</v>
      </c>
      <c r="N2916" s="54">
        <f t="shared" si="1469"/>
        <v>0</v>
      </c>
      <c r="O2916" s="54">
        <f>VLOOKUP(CONCATENATE($F2916," ",$G2916),AllocFactorMatrix,(O$4+1),FALSE)*$E2919</f>
        <v>0</v>
      </c>
      <c r="P2916" s="54">
        <f>VLOOKUP(CONCATENATE($F2916," ",$G2916),AllocFactorMatrix,(P$4+1),FALSE)*$E2919</f>
        <v>0</v>
      </c>
      <c r="Q2916" s="54">
        <f>VLOOKUP(CONCATENATE($F2916," ",$G2916),AllocFactorMatrix,(Q$4+1),FALSE)*$E2919</f>
        <v>0</v>
      </c>
      <c r="R2916" s="54">
        <f>VLOOKUP(CONCATENATE($F2916," ",$G2916),AllocFactorMatrix,(R$4+1),FALSE)*$E2919</f>
        <v>0</v>
      </c>
      <c r="S2916" s="54">
        <f t="shared" si="1471"/>
        <v>0</v>
      </c>
      <c r="T2916" s="54">
        <f>VLOOKUP(CONCATENATE($F2916," ",$G2916),AllocFactorMatrix,(T$4+1),FALSE)*$E2919</f>
        <v>0</v>
      </c>
      <c r="U2916" s="54">
        <f>VLOOKUP(CONCATENATE($F2916," ",$G2916),AllocFactorMatrix,(U$4+1),FALSE)*$E2919</f>
        <v>0</v>
      </c>
      <c r="V2916" s="54">
        <f>VLOOKUP(CONCATENATE($F2916," ",$G2916),AllocFactorMatrix,(V$4+1),FALSE)*$E2919</f>
        <v>0</v>
      </c>
      <c r="W2916" s="54">
        <f>VLOOKUP(CONCATENATE($F2916," ",$G2916),AllocFactorMatrix,(W$4+1),FALSE)*$E2919</f>
        <v>0</v>
      </c>
      <c r="X2916" s="54">
        <f t="shared" si="1472"/>
        <v>0</v>
      </c>
      <c r="Y2916" s="54">
        <f>VLOOKUP(CONCATENATE($F2916," ",$G2916),AllocFactorMatrix,(Y$4+1),FALSE)*$E2919</f>
        <v>0</v>
      </c>
      <c r="Z2916" s="54">
        <f>VLOOKUP(CONCATENATE($F2916," ",$G2916),AllocFactorMatrix,(Z$4+1),FALSE)*$E2919</f>
        <v>0</v>
      </c>
      <c r="AA2916" s="54">
        <f t="shared" si="1470"/>
        <v>0</v>
      </c>
      <c r="AB2916" s="54">
        <f>VLOOKUP(CONCATENATE($F2916," ",$G2916),AllocFactorMatrix,(AB$4+1),FALSE)*$E2919</f>
        <v>0</v>
      </c>
      <c r="AC2916" s="54">
        <f>VLOOKUP(CONCATENATE($F2916," ",$G2916),AllocFactorMatrix,(AC$4+1),FALSE)*$E2919</f>
        <v>0</v>
      </c>
      <c r="AD2916" s="54">
        <f>VLOOKUP(CONCATENATE($F2916," ",$G2916),AllocFactorMatrix,(AD$4+1),FALSE)*$E2919</f>
        <v>0</v>
      </c>
    </row>
    <row r="2917" spans="1:30" s="51" customFormat="1" hidden="1" outlineLevel="1">
      <c r="A2917" s="56"/>
      <c r="B2917" s="112"/>
      <c r="C2917" s="55"/>
      <c r="D2917" s="55"/>
      <c r="F2917" s="52" t="str">
        <f>F2919</f>
        <v>PROD_DEMAND</v>
      </c>
      <c r="G2917" s="55" t="str">
        <f>$G$13</f>
        <v>ENERGY</v>
      </c>
      <c r="H2917" s="53">
        <f t="shared" si="1468"/>
        <v>0</v>
      </c>
      <c r="I2917" s="54">
        <f>VLOOKUP(CONCATENATE($F2917," ",$G2917),AllocFactorMatrix,(I$4+1),FALSE)*$E2919</f>
        <v>0</v>
      </c>
      <c r="J2917" s="54">
        <f>VLOOKUP(CONCATENATE($F2917," ",$G2917),AllocFactorMatrix,(J$4+1),FALSE)*$E2919</f>
        <v>0</v>
      </c>
      <c r="K2917" s="54">
        <f>VLOOKUP(CONCATENATE($F2917," ",$G2917),AllocFactorMatrix,(K$4+1),FALSE)*$E2919</f>
        <v>0</v>
      </c>
      <c r="L2917" s="54">
        <f>VLOOKUP(CONCATENATE($F2917," ",$G2917),AllocFactorMatrix,(L$4+1),FALSE)*$E2919</f>
        <v>0</v>
      </c>
      <c r="M2917" s="54">
        <f>VLOOKUP(CONCATENATE($F2917," ",$G2917),AllocFactorMatrix,(M$4+1),FALSE)*$E2919</f>
        <v>0</v>
      </c>
      <c r="N2917" s="54">
        <f t="shared" si="1469"/>
        <v>0</v>
      </c>
      <c r="O2917" s="54">
        <f>VLOOKUP(CONCATENATE($F2917," ",$G2917),AllocFactorMatrix,(O$4+1),FALSE)*$E2919</f>
        <v>0</v>
      </c>
      <c r="P2917" s="54">
        <f>VLOOKUP(CONCATENATE($F2917," ",$G2917),AllocFactorMatrix,(P$4+1),FALSE)*$E2919</f>
        <v>0</v>
      </c>
      <c r="Q2917" s="54">
        <f>VLOOKUP(CONCATENATE($F2917," ",$G2917),AllocFactorMatrix,(Q$4+1),FALSE)*$E2919</f>
        <v>0</v>
      </c>
      <c r="R2917" s="54">
        <f>VLOOKUP(CONCATENATE($F2917," ",$G2917),AllocFactorMatrix,(R$4+1),FALSE)*$E2919</f>
        <v>0</v>
      </c>
      <c r="S2917" s="54">
        <f t="shared" si="1471"/>
        <v>0</v>
      </c>
      <c r="T2917" s="54">
        <f>VLOOKUP(CONCATENATE($F2917," ",$G2917),AllocFactorMatrix,(T$4+1),FALSE)*$E2919</f>
        <v>0</v>
      </c>
      <c r="U2917" s="54">
        <f>VLOOKUP(CONCATENATE($F2917," ",$G2917),AllocFactorMatrix,(U$4+1),FALSE)*$E2919</f>
        <v>0</v>
      </c>
      <c r="V2917" s="54">
        <f>VLOOKUP(CONCATENATE($F2917," ",$G2917),AllocFactorMatrix,(V$4+1),FALSE)*$E2919</f>
        <v>0</v>
      </c>
      <c r="W2917" s="54">
        <f>VLOOKUP(CONCATENATE($F2917," ",$G2917),AllocFactorMatrix,(W$4+1),FALSE)*$E2919</f>
        <v>0</v>
      </c>
      <c r="X2917" s="54">
        <f t="shared" si="1472"/>
        <v>0</v>
      </c>
      <c r="Y2917" s="54">
        <f>VLOOKUP(CONCATENATE($F2917," ",$G2917),AllocFactorMatrix,(Y$4+1),FALSE)*$E2919</f>
        <v>0</v>
      </c>
      <c r="Z2917" s="54">
        <f>VLOOKUP(CONCATENATE($F2917," ",$G2917),AllocFactorMatrix,(Z$4+1),FALSE)*$E2919</f>
        <v>0</v>
      </c>
      <c r="AA2917" s="54">
        <f t="shared" si="1470"/>
        <v>0</v>
      </c>
      <c r="AB2917" s="54">
        <f>VLOOKUP(CONCATENATE($F2917," ",$G2917),AllocFactorMatrix,(AB$4+1),FALSE)*$E2919</f>
        <v>0</v>
      </c>
      <c r="AC2917" s="54">
        <f>VLOOKUP(CONCATENATE($F2917," ",$G2917),AllocFactorMatrix,(AC$4+1),FALSE)*$E2919</f>
        <v>0</v>
      </c>
      <c r="AD2917" s="54">
        <f>VLOOKUP(CONCATENATE($F2917," ",$G2917),AllocFactorMatrix,(AD$4+1),FALSE)*$E2919</f>
        <v>0</v>
      </c>
    </row>
    <row r="2918" spans="1:30" s="51" customFormat="1" hidden="1" outlineLevel="1">
      <c r="A2918" s="56"/>
      <c r="B2918" s="112"/>
      <c r="C2918" s="55"/>
      <c r="D2918" s="55"/>
      <c r="F2918" s="52" t="str">
        <f>F2919</f>
        <v>PROD_DEMAND</v>
      </c>
      <c r="G2918" s="55" t="str">
        <f>$G$14</f>
        <v>CUSTOMER</v>
      </c>
      <c r="H2918" s="53">
        <f t="shared" si="1468"/>
        <v>0</v>
      </c>
      <c r="I2918" s="54">
        <f>VLOOKUP(CONCATENATE($F2918," ",$G2918),AllocFactorMatrix,(I$4+1),FALSE)*$E2919</f>
        <v>0</v>
      </c>
      <c r="J2918" s="54">
        <f>VLOOKUP(CONCATENATE($F2918," ",$G2918),AllocFactorMatrix,(J$4+1),FALSE)*$E2919</f>
        <v>0</v>
      </c>
      <c r="K2918" s="54">
        <f>VLOOKUP(CONCATENATE($F2918," ",$G2918),AllocFactorMatrix,(K$4+1),FALSE)*$E2919</f>
        <v>0</v>
      </c>
      <c r="L2918" s="54">
        <f>VLOOKUP(CONCATENATE($F2918," ",$G2918),AllocFactorMatrix,(L$4+1),FALSE)*$E2919</f>
        <v>0</v>
      </c>
      <c r="M2918" s="54">
        <f>VLOOKUP(CONCATENATE($F2918," ",$G2918),AllocFactorMatrix,(M$4+1),FALSE)*$E2919</f>
        <v>0</v>
      </c>
      <c r="N2918" s="54">
        <f t="shared" si="1469"/>
        <v>0</v>
      </c>
      <c r="O2918" s="54">
        <f>VLOOKUP(CONCATENATE($F2918," ",$G2918),AllocFactorMatrix,(O$4+1),FALSE)*$E2919</f>
        <v>0</v>
      </c>
      <c r="P2918" s="54">
        <f>VLOOKUP(CONCATENATE($F2918," ",$G2918),AllocFactorMatrix,(P$4+1),FALSE)*$E2919</f>
        <v>0</v>
      </c>
      <c r="Q2918" s="54">
        <f>VLOOKUP(CONCATENATE($F2918," ",$G2918),AllocFactorMatrix,(Q$4+1),FALSE)*$E2919</f>
        <v>0</v>
      </c>
      <c r="R2918" s="54">
        <f>VLOOKUP(CONCATENATE($F2918," ",$G2918),AllocFactorMatrix,(R$4+1),FALSE)*$E2919</f>
        <v>0</v>
      </c>
      <c r="S2918" s="54">
        <f t="shared" si="1471"/>
        <v>0</v>
      </c>
      <c r="T2918" s="54">
        <f>VLOOKUP(CONCATENATE($F2918," ",$G2918),AllocFactorMatrix,(T$4+1),FALSE)*$E2919</f>
        <v>0</v>
      </c>
      <c r="U2918" s="54">
        <f>VLOOKUP(CONCATENATE($F2918," ",$G2918),AllocFactorMatrix,(U$4+1),FALSE)*$E2919</f>
        <v>0</v>
      </c>
      <c r="V2918" s="54">
        <f>VLOOKUP(CONCATENATE($F2918," ",$G2918),AllocFactorMatrix,(V$4+1),FALSE)*$E2919</f>
        <v>0</v>
      </c>
      <c r="W2918" s="54">
        <f>VLOOKUP(CONCATENATE($F2918," ",$G2918),AllocFactorMatrix,(W$4+1),FALSE)*$E2919</f>
        <v>0</v>
      </c>
      <c r="X2918" s="54">
        <f t="shared" si="1472"/>
        <v>0</v>
      </c>
      <c r="Y2918" s="54">
        <f>VLOOKUP(CONCATENATE($F2918," ",$G2918),AllocFactorMatrix,(Y$4+1),FALSE)*$E2919</f>
        <v>0</v>
      </c>
      <c r="Z2918" s="54">
        <f>VLOOKUP(CONCATENATE($F2918," ",$G2918),AllocFactorMatrix,(Z$4+1),FALSE)*$E2919</f>
        <v>0</v>
      </c>
      <c r="AA2918" s="54">
        <f t="shared" si="1470"/>
        <v>0</v>
      </c>
      <c r="AB2918" s="54">
        <f>VLOOKUP(CONCATENATE($F2918," ",$G2918),AllocFactorMatrix,(AB$4+1),FALSE)*$E2919</f>
        <v>0</v>
      </c>
      <c r="AC2918" s="54">
        <f>VLOOKUP(CONCATENATE($F2918," ",$G2918),AllocFactorMatrix,(AC$4+1),FALSE)*$E2919</f>
        <v>0</v>
      </c>
      <c r="AD2918" s="54">
        <f>VLOOKUP(CONCATENATE($F2918," ",$G2918),AllocFactorMatrix,(AD$4+1),FALSE)*$E2919</f>
        <v>0</v>
      </c>
    </row>
    <row r="2919" spans="1:30" s="51" customFormat="1" collapsed="1">
      <c r="A2919" s="56"/>
      <c r="B2919" s="112"/>
      <c r="C2919" s="55"/>
      <c r="D2919" s="99" t="s">
        <v>463</v>
      </c>
      <c r="E2919" s="61">
        <v>-10388239</v>
      </c>
      <c r="F2919" s="57" t="s">
        <v>30</v>
      </c>
      <c r="G2919" s="55" t="str">
        <f>$G$15</f>
        <v>TOTAL</v>
      </c>
      <c r="H2919" s="53">
        <f t="shared" si="1468"/>
        <v>-10388238.999999998</v>
      </c>
      <c r="I2919" s="54">
        <f>VLOOKUP(CONCATENATE($F2919," ",$G2919),AllocFactorMatrix,(I$4+1),FALSE)*$E2919</f>
        <v>-5767617.6810685759</v>
      </c>
      <c r="J2919" s="54">
        <f>VLOOKUP(CONCATENATE($F2919," ",$G2919),AllocFactorMatrix,(J$4+1),FALSE)*$E2919</f>
        <v>-265396.2120076553</v>
      </c>
      <c r="K2919" s="54">
        <f>VLOOKUP(CONCATENATE($F2919," ",$G2919),AllocFactorMatrix,(K$4+1),FALSE)*$E2919</f>
        <v>-874291.32507005578</v>
      </c>
      <c r="L2919" s="54">
        <f>VLOOKUP(CONCATENATE($F2919," ",$G2919),AllocFactorMatrix,(L$4+1),FALSE)*$E2919</f>
        <v>-21845.749118076572</v>
      </c>
      <c r="M2919" s="54">
        <f>VLOOKUP(CONCATENATE($F2919," ",$G2919),AllocFactorMatrix,(M$4+1),FALSE)*$E2919</f>
        <v>-2812.197641063683</v>
      </c>
      <c r="N2919" s="54">
        <f t="shared" si="1469"/>
        <v>-898949.27182919602</v>
      </c>
      <c r="O2919" s="54">
        <f>VLOOKUP(CONCATENATE($F2919," ",$G2919),AllocFactorMatrix,(O$4+1),FALSE)*$E2919</f>
        <v>-665085.22843828786</v>
      </c>
      <c r="P2919" s="54">
        <f>VLOOKUP(CONCATENATE($F2919," ",$G2919),AllocFactorMatrix,(P$4+1),FALSE)*$E2919</f>
        <v>-120381.69008634039</v>
      </c>
      <c r="Q2919" s="54">
        <f>VLOOKUP(CONCATENATE($F2919," ",$G2919),AllocFactorMatrix,(Q$4+1),FALSE)*$E2919</f>
        <v>-46562.787811730363</v>
      </c>
      <c r="R2919" s="54">
        <f>VLOOKUP(CONCATENATE($F2919," ",$G2919),AllocFactorMatrix,(R$4+1),FALSE)*$E2919</f>
        <v>-1003.275546653832</v>
      </c>
      <c r="S2919" s="54">
        <f t="shared" si="1471"/>
        <v>-833032.98188301246</v>
      </c>
      <c r="T2919" s="54">
        <f>VLOOKUP(CONCATENATE($F2919," ",$G2919),AllocFactorMatrix,(T$4+1),FALSE)*$E2919</f>
        <v>-21118.884162586684</v>
      </c>
      <c r="U2919" s="54">
        <f>VLOOKUP(CONCATENATE($F2919," ",$G2919),AllocFactorMatrix,(U$4+1),FALSE)*$E2919</f>
        <v>-336249.34865821269</v>
      </c>
      <c r="V2919" s="54">
        <f>VLOOKUP(CONCATENATE($F2919," ",$G2919),AllocFactorMatrix,(V$4+1),FALSE)*$E2919</f>
        <v>-1823548.7424954127</v>
      </c>
      <c r="W2919" s="54">
        <f>VLOOKUP(CONCATENATE($F2919," ",$G2919),AllocFactorMatrix,(W$4+1),FALSE)*$E2919</f>
        <v>-239929.15318585519</v>
      </c>
      <c r="X2919" s="54">
        <f t="shared" si="1472"/>
        <v>-2420846.1285020672</v>
      </c>
      <c r="Y2919" s="54">
        <f>VLOOKUP(CONCATENATE($F2919," ",$G2919),AllocFactorMatrix,(Y$4+1),FALSE)*$E2919</f>
        <v>-196019.94976825675</v>
      </c>
      <c r="Z2919" s="54">
        <f>VLOOKUP(CONCATENATE($F2919," ",$G2919),AllocFactorMatrix,(Z$4+1),FALSE)*$E2919</f>
        <v>-4074.6045118949237</v>
      </c>
      <c r="AA2919" s="54">
        <f t="shared" si="1470"/>
        <v>-200094.55428015167</v>
      </c>
      <c r="AB2919" s="54">
        <f>VLOOKUP(CONCATENATE($F2919," ",$G2919),AllocFactorMatrix,(AB$4+1),FALSE)*$E2919</f>
        <v>-2302.1704293404218</v>
      </c>
      <c r="AC2919" s="54">
        <f>VLOOKUP(CONCATENATE($F2919," ",$G2919),AllocFactorMatrix,(AC$4+1),FALSE)*$E2919</f>
        <v>0</v>
      </c>
      <c r="AD2919" s="54">
        <f>VLOOKUP(CONCATENATE($F2919," ",$G2919),AllocFactorMatrix,(AD$4+1),FALSE)*$E2919</f>
        <v>0</v>
      </c>
    </row>
    <row r="2920" spans="1:30" s="51" customFormat="1" hidden="1" outlineLevel="1">
      <c r="A2920" s="56"/>
      <c r="B2920" s="112"/>
      <c r="C2920" s="55"/>
      <c r="D2920" s="55"/>
      <c r="F2920" s="52" t="str">
        <f>F2927</f>
        <v>PROD_DEMAND</v>
      </c>
      <c r="G2920" s="55" t="str">
        <f>$G$8</f>
        <v>PRODUCTION</v>
      </c>
      <c r="H2920" s="53">
        <f t="shared" si="1468"/>
        <v>8886294</v>
      </c>
      <c r="I2920" s="54">
        <f>VLOOKUP(CONCATENATE($F2920," ",$G2920),AllocFactorMatrix,(I$4+1),FALSE)*$E2927</f>
        <v>4933728.0739857443</v>
      </c>
      <c r="J2920" s="54">
        <f>VLOOKUP(CONCATENATE($F2920," ",$G2920),AllocFactorMatrix,(J$4+1),FALSE)*$E2927</f>
        <v>227024.88519818956</v>
      </c>
      <c r="K2920" s="54">
        <f>VLOOKUP(CONCATENATE($F2920," ",$G2920),AllocFactorMatrix,(K$4+1),FALSE)*$E2927</f>
        <v>747885.15707254002</v>
      </c>
      <c r="L2920" s="54">
        <f>VLOOKUP(CONCATENATE($F2920," ",$G2920),AllocFactorMatrix,(L$4+1),FALSE)*$E2927</f>
        <v>18687.26251999681</v>
      </c>
      <c r="M2920" s="54">
        <f>VLOOKUP(CONCATENATE($F2920," ",$G2920),AllocFactorMatrix,(M$4+1),FALSE)*$E2927</f>
        <v>2405.6064771515516</v>
      </c>
      <c r="N2920" s="54">
        <f t="shared" si="1469"/>
        <v>768978.02606968838</v>
      </c>
      <c r="O2920" s="54">
        <f>VLOOKUP(CONCATENATE($F2920," ",$G2920),AllocFactorMatrix,(O$4+1),FALSE)*$E2927</f>
        <v>568926.34785932302</v>
      </c>
      <c r="P2920" s="54">
        <f>VLOOKUP(CONCATENATE($F2920," ",$G2920),AllocFactorMatrix,(P$4+1),FALSE)*$E2927</f>
        <v>102976.74998853088</v>
      </c>
      <c r="Q2920" s="54">
        <f>VLOOKUP(CONCATENATE($F2920," ",$G2920),AllocFactorMatrix,(Q$4+1),FALSE)*$E2927</f>
        <v>39830.679863512254</v>
      </c>
      <c r="R2920" s="54">
        <f>VLOOKUP(CONCATENATE($F2920," ",$G2920),AllocFactorMatrix,(R$4+1),FALSE)*$E2927</f>
        <v>858.22067345357254</v>
      </c>
      <c r="S2920" s="54">
        <f>SUBTOTAL(9,O2920:R2920)</f>
        <v>712591.99838481972</v>
      </c>
      <c r="T2920" s="54">
        <f>VLOOKUP(CONCATENATE($F2920," ",$G2920),AllocFactorMatrix,(T$4+1),FALSE)*$E2927</f>
        <v>18065.488637745922</v>
      </c>
      <c r="U2920" s="54">
        <f>VLOOKUP(CONCATENATE($F2920," ",$G2920),AllocFactorMatrix,(U$4+1),FALSE)*$E2927</f>
        <v>287633.98392021819</v>
      </c>
      <c r="V2920" s="54">
        <f>VLOOKUP(CONCATENATE($F2920," ",$G2920),AllocFactorMatrix,(V$4+1),FALSE)*$E2927</f>
        <v>1559897.7121285456</v>
      </c>
      <c r="W2920" s="54">
        <f>VLOOKUP(CONCATENATE($F2920," ",$G2920),AllocFactorMatrix,(W$4+1),FALSE)*$E2927</f>
        <v>205239.88660450975</v>
      </c>
      <c r="X2920" s="54">
        <f>SUBTOTAL(9,T2920:W2920)</f>
        <v>2070837.0712910194</v>
      </c>
      <c r="Y2920" s="54">
        <f>VLOOKUP(CONCATENATE($F2920," ",$G2920),AllocFactorMatrix,(Y$4+1),FALSE)*$E2927</f>
        <v>167679.13247913928</v>
      </c>
      <c r="Z2920" s="54">
        <f>VLOOKUP(CONCATENATE($F2920," ",$G2920),AllocFactorMatrix,(Z$4+1),FALSE)*$E2927</f>
        <v>3485.4929335400147</v>
      </c>
      <c r="AA2920" s="54">
        <f t="shared" si="1470"/>
        <v>171164.62541267931</v>
      </c>
      <c r="AB2920" s="54">
        <f>VLOOKUP(CONCATENATE($F2920," ",$G2920),AllocFactorMatrix,(AB$4+1),FALSE)*$E2927</f>
        <v>1969.3196578578154</v>
      </c>
      <c r="AC2920" s="54">
        <f>VLOOKUP(CONCATENATE($F2920," ",$G2920),AllocFactorMatrix,(AC$4+1),FALSE)*$E2927</f>
        <v>0</v>
      </c>
      <c r="AD2920" s="54">
        <f>VLOOKUP(CONCATENATE($F2920," ",$G2920),AllocFactorMatrix,(AD$4+1),FALSE)*$E2927</f>
        <v>0</v>
      </c>
    </row>
    <row r="2921" spans="1:30" s="51" customFormat="1" hidden="1" outlineLevel="1">
      <c r="A2921" s="56"/>
      <c r="B2921" s="112"/>
      <c r="C2921" s="55"/>
      <c r="D2921" s="55"/>
      <c r="F2921" s="52" t="str">
        <f>F2927</f>
        <v>PROD_DEMAND</v>
      </c>
      <c r="G2921" s="55" t="str">
        <f>$G$9</f>
        <v>BULKTRAN</v>
      </c>
      <c r="H2921" s="53">
        <f t="shared" si="1468"/>
        <v>0</v>
      </c>
      <c r="I2921" s="54">
        <f>VLOOKUP(CONCATENATE($F2921," ",$G2921),AllocFactorMatrix,(I$4+1),FALSE)*$E2927</f>
        <v>0</v>
      </c>
      <c r="J2921" s="54">
        <f>VLOOKUP(CONCATENATE($F2921," ",$G2921),AllocFactorMatrix,(J$4+1),FALSE)*$E2927</f>
        <v>0</v>
      </c>
      <c r="K2921" s="54">
        <f>VLOOKUP(CONCATENATE($F2921," ",$G2921),AllocFactorMatrix,(K$4+1),FALSE)*$E2927</f>
        <v>0</v>
      </c>
      <c r="L2921" s="54">
        <f>VLOOKUP(CONCATENATE($F2921," ",$G2921),AllocFactorMatrix,(L$4+1),FALSE)*$E2927</f>
        <v>0</v>
      </c>
      <c r="M2921" s="54">
        <f>VLOOKUP(CONCATENATE($F2921," ",$G2921),AllocFactorMatrix,(M$4+1),FALSE)*$E2927</f>
        <v>0</v>
      </c>
      <c r="N2921" s="54">
        <f t="shared" si="1469"/>
        <v>0</v>
      </c>
      <c r="O2921" s="54">
        <f>VLOOKUP(CONCATENATE($F2921," ",$G2921),AllocFactorMatrix,(O$4+1),FALSE)*$E2927</f>
        <v>0</v>
      </c>
      <c r="P2921" s="54">
        <f>VLOOKUP(CONCATENATE($F2921," ",$G2921),AllocFactorMatrix,(P$4+1),FALSE)*$E2927</f>
        <v>0</v>
      </c>
      <c r="Q2921" s="54">
        <f>VLOOKUP(CONCATENATE($F2921," ",$G2921),AllocFactorMatrix,(Q$4+1),FALSE)*$E2927</f>
        <v>0</v>
      </c>
      <c r="R2921" s="54">
        <f>VLOOKUP(CONCATENATE($F2921," ",$G2921),AllocFactorMatrix,(R$4+1),FALSE)*$E2927</f>
        <v>0</v>
      </c>
      <c r="S2921" s="54">
        <f t="shared" ref="S2921:S2927" si="1473">SUBTOTAL(9,O2921:R2921)</f>
        <v>0</v>
      </c>
      <c r="T2921" s="54">
        <f>VLOOKUP(CONCATENATE($F2921," ",$G2921),AllocFactorMatrix,(T$4+1),FALSE)*$E2927</f>
        <v>0</v>
      </c>
      <c r="U2921" s="54">
        <f>VLOOKUP(CONCATENATE($F2921," ",$G2921),AllocFactorMatrix,(U$4+1),FALSE)*$E2927</f>
        <v>0</v>
      </c>
      <c r="V2921" s="54">
        <f>VLOOKUP(CONCATENATE($F2921," ",$G2921),AllocFactorMatrix,(V$4+1),FALSE)*$E2927</f>
        <v>0</v>
      </c>
      <c r="W2921" s="54">
        <f>VLOOKUP(CONCATENATE($F2921," ",$G2921),AllocFactorMatrix,(W$4+1),FALSE)*$E2927</f>
        <v>0</v>
      </c>
      <c r="X2921" s="54">
        <f t="shared" ref="X2921:X2927" si="1474">SUBTOTAL(9,T2921:W2921)</f>
        <v>0</v>
      </c>
      <c r="Y2921" s="54">
        <f>VLOOKUP(CONCATENATE($F2921," ",$G2921),AllocFactorMatrix,(Y$4+1),FALSE)*$E2927</f>
        <v>0</v>
      </c>
      <c r="Z2921" s="54">
        <f>VLOOKUP(CONCATENATE($F2921," ",$G2921),AllocFactorMatrix,(Z$4+1),FALSE)*$E2927</f>
        <v>0</v>
      </c>
      <c r="AA2921" s="54">
        <f t="shared" si="1470"/>
        <v>0</v>
      </c>
      <c r="AB2921" s="54">
        <f>VLOOKUP(CONCATENATE($F2921," ",$G2921),AllocFactorMatrix,(AB$4+1),FALSE)*$E2927</f>
        <v>0</v>
      </c>
      <c r="AC2921" s="54">
        <f>VLOOKUP(CONCATENATE($F2921," ",$G2921),AllocFactorMatrix,(AC$4+1),FALSE)*$E2927</f>
        <v>0</v>
      </c>
      <c r="AD2921" s="54">
        <f>VLOOKUP(CONCATENATE($F2921," ",$G2921),AllocFactorMatrix,(AD$4+1),FALSE)*$E2927</f>
        <v>0</v>
      </c>
    </row>
    <row r="2922" spans="1:30" s="51" customFormat="1" hidden="1" outlineLevel="1">
      <c r="A2922" s="56"/>
      <c r="B2922" s="112"/>
      <c r="C2922" s="55"/>
      <c r="D2922" s="55"/>
      <c r="F2922" s="52" t="str">
        <f>F2927</f>
        <v>PROD_DEMAND</v>
      </c>
      <c r="G2922" s="55" t="str">
        <f>$G$10</f>
        <v>SUBTRAN</v>
      </c>
      <c r="H2922" s="53">
        <f t="shared" si="1468"/>
        <v>0</v>
      </c>
      <c r="I2922" s="54">
        <f>VLOOKUP(CONCATENATE($F2922," ",$G2922),AllocFactorMatrix,(I$4+1),FALSE)*$E2927</f>
        <v>0</v>
      </c>
      <c r="J2922" s="54">
        <f>VLOOKUP(CONCATENATE($F2922," ",$G2922),AllocFactorMatrix,(J$4+1),FALSE)*$E2927</f>
        <v>0</v>
      </c>
      <c r="K2922" s="54">
        <f>VLOOKUP(CONCATENATE($F2922," ",$G2922),AllocFactorMatrix,(K$4+1),FALSE)*$E2927</f>
        <v>0</v>
      </c>
      <c r="L2922" s="54">
        <f>VLOOKUP(CONCATENATE($F2922," ",$G2922),AllocFactorMatrix,(L$4+1),FALSE)*$E2927</f>
        <v>0</v>
      </c>
      <c r="M2922" s="54">
        <f>VLOOKUP(CONCATENATE($F2922," ",$G2922),AllocFactorMatrix,(M$4+1),FALSE)*$E2927</f>
        <v>0</v>
      </c>
      <c r="N2922" s="54">
        <f t="shared" si="1469"/>
        <v>0</v>
      </c>
      <c r="O2922" s="54">
        <f>VLOOKUP(CONCATENATE($F2922," ",$G2922),AllocFactorMatrix,(O$4+1),FALSE)*$E2927</f>
        <v>0</v>
      </c>
      <c r="P2922" s="54">
        <f>VLOOKUP(CONCATENATE($F2922," ",$G2922),AllocFactorMatrix,(P$4+1),FALSE)*$E2927</f>
        <v>0</v>
      </c>
      <c r="Q2922" s="54">
        <f>VLOOKUP(CONCATENATE($F2922," ",$G2922),AllocFactorMatrix,(Q$4+1),FALSE)*$E2927</f>
        <v>0</v>
      </c>
      <c r="R2922" s="54">
        <f>VLOOKUP(CONCATENATE($F2922," ",$G2922),AllocFactorMatrix,(R$4+1),FALSE)*$E2927</f>
        <v>0</v>
      </c>
      <c r="S2922" s="54">
        <f t="shared" si="1473"/>
        <v>0</v>
      </c>
      <c r="T2922" s="54">
        <f>VLOOKUP(CONCATENATE($F2922," ",$G2922),AllocFactorMatrix,(T$4+1),FALSE)*$E2927</f>
        <v>0</v>
      </c>
      <c r="U2922" s="54">
        <f>VLOOKUP(CONCATENATE($F2922," ",$G2922),AllocFactorMatrix,(U$4+1),FALSE)*$E2927</f>
        <v>0</v>
      </c>
      <c r="V2922" s="54">
        <f>VLOOKUP(CONCATENATE($F2922," ",$G2922),AllocFactorMatrix,(V$4+1),FALSE)*$E2927</f>
        <v>0</v>
      </c>
      <c r="W2922" s="54">
        <f>VLOOKUP(CONCATENATE($F2922," ",$G2922),AllocFactorMatrix,(W$4+1),FALSE)*$E2927</f>
        <v>0</v>
      </c>
      <c r="X2922" s="54">
        <f t="shared" si="1474"/>
        <v>0</v>
      </c>
      <c r="Y2922" s="54">
        <f>VLOOKUP(CONCATENATE($F2922," ",$G2922),AllocFactorMatrix,(Y$4+1),FALSE)*$E2927</f>
        <v>0</v>
      </c>
      <c r="Z2922" s="54">
        <f>VLOOKUP(CONCATENATE($F2922," ",$G2922),AllocFactorMatrix,(Z$4+1),FALSE)*$E2927</f>
        <v>0</v>
      </c>
      <c r="AA2922" s="54">
        <f t="shared" si="1470"/>
        <v>0</v>
      </c>
      <c r="AB2922" s="54">
        <f>VLOOKUP(CONCATENATE($F2922," ",$G2922),AllocFactorMatrix,(AB$4+1),FALSE)*$E2927</f>
        <v>0</v>
      </c>
      <c r="AC2922" s="54">
        <f>VLOOKUP(CONCATENATE($F2922," ",$G2922),AllocFactorMatrix,(AC$4+1),FALSE)*$E2927</f>
        <v>0</v>
      </c>
      <c r="AD2922" s="54">
        <f>VLOOKUP(CONCATENATE($F2922," ",$G2922),AllocFactorMatrix,(AD$4+1),FALSE)*$E2927</f>
        <v>0</v>
      </c>
    </row>
    <row r="2923" spans="1:30" s="51" customFormat="1" hidden="1" outlineLevel="1">
      <c r="A2923" s="56"/>
      <c r="B2923" s="112"/>
      <c r="C2923" s="55"/>
      <c r="D2923" s="55"/>
      <c r="F2923" s="52" t="str">
        <f>F2927</f>
        <v>PROD_DEMAND</v>
      </c>
      <c r="G2923" s="55" t="str">
        <f>$G$11</f>
        <v>DISTPRI</v>
      </c>
      <c r="H2923" s="53">
        <f t="shared" si="1468"/>
        <v>0</v>
      </c>
      <c r="I2923" s="54">
        <f>VLOOKUP(CONCATENATE($F2923," ",$G2923),AllocFactorMatrix,(I$4+1),FALSE)*$E2927</f>
        <v>0</v>
      </c>
      <c r="J2923" s="54">
        <f>VLOOKUP(CONCATENATE($F2923," ",$G2923),AllocFactorMatrix,(J$4+1),FALSE)*$E2927</f>
        <v>0</v>
      </c>
      <c r="K2923" s="54">
        <f>VLOOKUP(CONCATENATE($F2923," ",$G2923),AllocFactorMatrix,(K$4+1),FALSE)*$E2927</f>
        <v>0</v>
      </c>
      <c r="L2923" s="54">
        <f>VLOOKUP(CONCATENATE($F2923," ",$G2923),AllocFactorMatrix,(L$4+1),FALSE)*$E2927</f>
        <v>0</v>
      </c>
      <c r="M2923" s="54">
        <f>VLOOKUP(CONCATENATE($F2923," ",$G2923),AllocFactorMatrix,(M$4+1),FALSE)*$E2927</f>
        <v>0</v>
      </c>
      <c r="N2923" s="54">
        <f t="shared" si="1469"/>
        <v>0</v>
      </c>
      <c r="O2923" s="54">
        <f>VLOOKUP(CONCATENATE($F2923," ",$G2923),AllocFactorMatrix,(O$4+1),FALSE)*$E2927</f>
        <v>0</v>
      </c>
      <c r="P2923" s="54">
        <f>VLOOKUP(CONCATENATE($F2923," ",$G2923),AllocFactorMatrix,(P$4+1),FALSE)*$E2927</f>
        <v>0</v>
      </c>
      <c r="Q2923" s="54">
        <f>VLOOKUP(CONCATENATE($F2923," ",$G2923),AllocFactorMatrix,(Q$4+1),FALSE)*$E2927</f>
        <v>0</v>
      </c>
      <c r="R2923" s="54">
        <f>VLOOKUP(CONCATENATE($F2923," ",$G2923),AllocFactorMatrix,(R$4+1),FALSE)*$E2927</f>
        <v>0</v>
      </c>
      <c r="S2923" s="54">
        <f t="shared" si="1473"/>
        <v>0</v>
      </c>
      <c r="T2923" s="54">
        <f>VLOOKUP(CONCATENATE($F2923," ",$G2923),AllocFactorMatrix,(T$4+1),FALSE)*$E2927</f>
        <v>0</v>
      </c>
      <c r="U2923" s="54">
        <f>VLOOKUP(CONCATENATE($F2923," ",$G2923),AllocFactorMatrix,(U$4+1),FALSE)*$E2927</f>
        <v>0</v>
      </c>
      <c r="V2923" s="54">
        <f>VLOOKUP(CONCATENATE($F2923," ",$G2923),AllocFactorMatrix,(V$4+1),FALSE)*$E2927</f>
        <v>0</v>
      </c>
      <c r="W2923" s="54">
        <f>VLOOKUP(CONCATENATE($F2923," ",$G2923),AllocFactorMatrix,(W$4+1),FALSE)*$E2927</f>
        <v>0</v>
      </c>
      <c r="X2923" s="54">
        <f t="shared" si="1474"/>
        <v>0</v>
      </c>
      <c r="Y2923" s="54">
        <f>VLOOKUP(CONCATENATE($F2923," ",$G2923),AllocFactorMatrix,(Y$4+1),FALSE)*$E2927</f>
        <v>0</v>
      </c>
      <c r="Z2923" s="54">
        <f>VLOOKUP(CONCATENATE($F2923," ",$G2923),AllocFactorMatrix,(Z$4+1),FALSE)*$E2927</f>
        <v>0</v>
      </c>
      <c r="AA2923" s="54">
        <f t="shared" si="1470"/>
        <v>0</v>
      </c>
      <c r="AB2923" s="54">
        <f>VLOOKUP(CONCATENATE($F2923," ",$G2923),AllocFactorMatrix,(AB$4+1),FALSE)*$E2927</f>
        <v>0</v>
      </c>
      <c r="AC2923" s="54">
        <f>VLOOKUP(CONCATENATE($F2923," ",$G2923),AllocFactorMatrix,(AC$4+1),FALSE)*$E2927</f>
        <v>0</v>
      </c>
      <c r="AD2923" s="54">
        <f>VLOOKUP(CONCATENATE($F2923," ",$G2923),AllocFactorMatrix,(AD$4+1),FALSE)*$E2927</f>
        <v>0</v>
      </c>
    </row>
    <row r="2924" spans="1:30" s="51" customFormat="1" hidden="1" outlineLevel="1">
      <c r="A2924" s="56"/>
      <c r="B2924" s="112"/>
      <c r="C2924" s="55"/>
      <c r="D2924" s="55"/>
      <c r="F2924" s="52" t="str">
        <f>F2927</f>
        <v>PROD_DEMAND</v>
      </c>
      <c r="G2924" s="55" t="str">
        <f>$G$12</f>
        <v>DISTSEC</v>
      </c>
      <c r="H2924" s="53">
        <f t="shared" si="1468"/>
        <v>0</v>
      </c>
      <c r="I2924" s="54">
        <f>VLOOKUP(CONCATENATE($F2924," ",$G2924),AllocFactorMatrix,(I$4+1),FALSE)*$E2927</f>
        <v>0</v>
      </c>
      <c r="J2924" s="54">
        <f>VLOOKUP(CONCATENATE($F2924," ",$G2924),AllocFactorMatrix,(J$4+1),FALSE)*$E2927</f>
        <v>0</v>
      </c>
      <c r="K2924" s="54">
        <f>VLOOKUP(CONCATENATE($F2924," ",$G2924),AllocFactorMatrix,(K$4+1),FALSE)*$E2927</f>
        <v>0</v>
      </c>
      <c r="L2924" s="54">
        <f>VLOOKUP(CONCATENATE($F2924," ",$G2924),AllocFactorMatrix,(L$4+1),FALSE)*$E2927</f>
        <v>0</v>
      </c>
      <c r="M2924" s="54">
        <f>VLOOKUP(CONCATENATE($F2924," ",$G2924),AllocFactorMatrix,(M$4+1),FALSE)*$E2927</f>
        <v>0</v>
      </c>
      <c r="N2924" s="54">
        <f t="shared" si="1469"/>
        <v>0</v>
      </c>
      <c r="O2924" s="54">
        <f>VLOOKUP(CONCATENATE($F2924," ",$G2924),AllocFactorMatrix,(O$4+1),FALSE)*$E2927</f>
        <v>0</v>
      </c>
      <c r="P2924" s="54">
        <f>VLOOKUP(CONCATENATE($F2924," ",$G2924),AllocFactorMatrix,(P$4+1),FALSE)*$E2927</f>
        <v>0</v>
      </c>
      <c r="Q2924" s="54">
        <f>VLOOKUP(CONCATENATE($F2924," ",$G2924),AllocFactorMatrix,(Q$4+1),FALSE)*$E2927</f>
        <v>0</v>
      </c>
      <c r="R2924" s="54">
        <f>VLOOKUP(CONCATENATE($F2924," ",$G2924),AllocFactorMatrix,(R$4+1),FALSE)*$E2927</f>
        <v>0</v>
      </c>
      <c r="S2924" s="54">
        <f t="shared" si="1473"/>
        <v>0</v>
      </c>
      <c r="T2924" s="54">
        <f>VLOOKUP(CONCATENATE($F2924," ",$G2924),AllocFactorMatrix,(T$4+1),FALSE)*$E2927</f>
        <v>0</v>
      </c>
      <c r="U2924" s="54">
        <f>VLOOKUP(CONCATENATE($F2924," ",$G2924),AllocFactorMatrix,(U$4+1),FALSE)*$E2927</f>
        <v>0</v>
      </c>
      <c r="V2924" s="54">
        <f>VLOOKUP(CONCATENATE($F2924," ",$G2924),AllocFactorMatrix,(V$4+1),FALSE)*$E2927</f>
        <v>0</v>
      </c>
      <c r="W2924" s="54">
        <f>VLOOKUP(CONCATENATE($F2924," ",$G2924),AllocFactorMatrix,(W$4+1),FALSE)*$E2927</f>
        <v>0</v>
      </c>
      <c r="X2924" s="54">
        <f t="shared" si="1474"/>
        <v>0</v>
      </c>
      <c r="Y2924" s="54">
        <f>VLOOKUP(CONCATENATE($F2924," ",$G2924),AllocFactorMatrix,(Y$4+1),FALSE)*$E2927</f>
        <v>0</v>
      </c>
      <c r="Z2924" s="54">
        <f>VLOOKUP(CONCATENATE($F2924," ",$G2924),AllocFactorMatrix,(Z$4+1),FALSE)*$E2927</f>
        <v>0</v>
      </c>
      <c r="AA2924" s="54">
        <f t="shared" si="1470"/>
        <v>0</v>
      </c>
      <c r="AB2924" s="54">
        <f>VLOOKUP(CONCATENATE($F2924," ",$G2924),AllocFactorMatrix,(AB$4+1),FALSE)*$E2927</f>
        <v>0</v>
      </c>
      <c r="AC2924" s="54">
        <f>VLOOKUP(CONCATENATE($F2924," ",$G2924),AllocFactorMatrix,(AC$4+1),FALSE)*$E2927</f>
        <v>0</v>
      </c>
      <c r="AD2924" s="54">
        <f>VLOOKUP(CONCATENATE($F2924," ",$G2924),AllocFactorMatrix,(AD$4+1),FALSE)*$E2927</f>
        <v>0</v>
      </c>
    </row>
    <row r="2925" spans="1:30" s="51" customFormat="1" hidden="1" outlineLevel="1">
      <c r="A2925" s="56"/>
      <c r="B2925" s="112"/>
      <c r="C2925" s="55"/>
      <c r="D2925" s="55"/>
      <c r="F2925" s="52" t="str">
        <f>F2927</f>
        <v>PROD_DEMAND</v>
      </c>
      <c r="G2925" s="55" t="str">
        <f>$G$13</f>
        <v>ENERGY</v>
      </c>
      <c r="H2925" s="53">
        <f t="shared" si="1468"/>
        <v>0</v>
      </c>
      <c r="I2925" s="54">
        <f>VLOOKUP(CONCATENATE($F2925," ",$G2925),AllocFactorMatrix,(I$4+1),FALSE)*$E2927</f>
        <v>0</v>
      </c>
      <c r="J2925" s="54">
        <f>VLOOKUP(CONCATENATE($F2925," ",$G2925),AllocFactorMatrix,(J$4+1),FALSE)*$E2927</f>
        <v>0</v>
      </c>
      <c r="K2925" s="54">
        <f>VLOOKUP(CONCATENATE($F2925," ",$G2925),AllocFactorMatrix,(K$4+1),FALSE)*$E2927</f>
        <v>0</v>
      </c>
      <c r="L2925" s="54">
        <f>VLOOKUP(CONCATENATE($F2925," ",$G2925),AllocFactorMatrix,(L$4+1),FALSE)*$E2927</f>
        <v>0</v>
      </c>
      <c r="M2925" s="54">
        <f>VLOOKUP(CONCATENATE($F2925," ",$G2925),AllocFactorMatrix,(M$4+1),FALSE)*$E2927</f>
        <v>0</v>
      </c>
      <c r="N2925" s="54">
        <f t="shared" si="1469"/>
        <v>0</v>
      </c>
      <c r="O2925" s="54">
        <f>VLOOKUP(CONCATENATE($F2925," ",$G2925),AllocFactorMatrix,(O$4+1),FALSE)*$E2927</f>
        <v>0</v>
      </c>
      <c r="P2925" s="54">
        <f>VLOOKUP(CONCATENATE($F2925," ",$G2925),AllocFactorMatrix,(P$4+1),FALSE)*$E2927</f>
        <v>0</v>
      </c>
      <c r="Q2925" s="54">
        <f>VLOOKUP(CONCATENATE($F2925," ",$G2925),AllocFactorMatrix,(Q$4+1),FALSE)*$E2927</f>
        <v>0</v>
      </c>
      <c r="R2925" s="54">
        <f>VLOOKUP(CONCATENATE($F2925," ",$G2925),AllocFactorMatrix,(R$4+1),FALSE)*$E2927</f>
        <v>0</v>
      </c>
      <c r="S2925" s="54">
        <f t="shared" si="1473"/>
        <v>0</v>
      </c>
      <c r="T2925" s="54">
        <f>VLOOKUP(CONCATENATE($F2925," ",$G2925),AllocFactorMatrix,(T$4+1),FALSE)*$E2927</f>
        <v>0</v>
      </c>
      <c r="U2925" s="54">
        <f>VLOOKUP(CONCATENATE($F2925," ",$G2925),AllocFactorMatrix,(U$4+1),FALSE)*$E2927</f>
        <v>0</v>
      </c>
      <c r="V2925" s="54">
        <f>VLOOKUP(CONCATENATE($F2925," ",$G2925),AllocFactorMatrix,(V$4+1),FALSE)*$E2927</f>
        <v>0</v>
      </c>
      <c r="W2925" s="54">
        <f>VLOOKUP(CONCATENATE($F2925," ",$G2925),AllocFactorMatrix,(W$4+1),FALSE)*$E2927</f>
        <v>0</v>
      </c>
      <c r="X2925" s="54">
        <f t="shared" si="1474"/>
        <v>0</v>
      </c>
      <c r="Y2925" s="54">
        <f>VLOOKUP(CONCATENATE($F2925," ",$G2925),AllocFactorMatrix,(Y$4+1),FALSE)*$E2927</f>
        <v>0</v>
      </c>
      <c r="Z2925" s="54">
        <f>VLOOKUP(CONCATENATE($F2925," ",$G2925),AllocFactorMatrix,(Z$4+1),FALSE)*$E2927</f>
        <v>0</v>
      </c>
      <c r="AA2925" s="54">
        <f t="shared" si="1470"/>
        <v>0</v>
      </c>
      <c r="AB2925" s="54">
        <f>VLOOKUP(CONCATENATE($F2925," ",$G2925),AllocFactorMatrix,(AB$4+1),FALSE)*$E2927</f>
        <v>0</v>
      </c>
      <c r="AC2925" s="54">
        <f>VLOOKUP(CONCATENATE($F2925," ",$G2925),AllocFactorMatrix,(AC$4+1),FALSE)*$E2927</f>
        <v>0</v>
      </c>
      <c r="AD2925" s="54">
        <f>VLOOKUP(CONCATENATE($F2925," ",$G2925),AllocFactorMatrix,(AD$4+1),FALSE)*$E2927</f>
        <v>0</v>
      </c>
    </row>
    <row r="2926" spans="1:30" s="51" customFormat="1" hidden="1" outlineLevel="1">
      <c r="A2926" s="56"/>
      <c r="B2926" s="112"/>
      <c r="C2926" s="55"/>
      <c r="D2926" s="55"/>
      <c r="F2926" s="52" t="str">
        <f>F2927</f>
        <v>PROD_DEMAND</v>
      </c>
      <c r="G2926" s="55" t="str">
        <f>$G$14</f>
        <v>CUSTOMER</v>
      </c>
      <c r="H2926" s="53">
        <f t="shared" si="1468"/>
        <v>0</v>
      </c>
      <c r="I2926" s="54">
        <f>VLOOKUP(CONCATENATE($F2926," ",$G2926),AllocFactorMatrix,(I$4+1),FALSE)*$E2927</f>
        <v>0</v>
      </c>
      <c r="J2926" s="54">
        <f>VLOOKUP(CONCATENATE($F2926," ",$G2926),AllocFactorMatrix,(J$4+1),FALSE)*$E2927</f>
        <v>0</v>
      </c>
      <c r="K2926" s="54">
        <f>VLOOKUP(CONCATENATE($F2926," ",$G2926),AllocFactorMatrix,(K$4+1),FALSE)*$E2927</f>
        <v>0</v>
      </c>
      <c r="L2926" s="54">
        <f>VLOOKUP(CONCATENATE($F2926," ",$G2926),AllocFactorMatrix,(L$4+1),FALSE)*$E2927</f>
        <v>0</v>
      </c>
      <c r="M2926" s="54">
        <f>VLOOKUP(CONCATENATE($F2926," ",$G2926),AllocFactorMatrix,(M$4+1),FALSE)*$E2927</f>
        <v>0</v>
      </c>
      <c r="N2926" s="54">
        <f t="shared" si="1469"/>
        <v>0</v>
      </c>
      <c r="O2926" s="54">
        <f>VLOOKUP(CONCATENATE($F2926," ",$G2926),AllocFactorMatrix,(O$4+1),FALSE)*$E2927</f>
        <v>0</v>
      </c>
      <c r="P2926" s="54">
        <f>VLOOKUP(CONCATENATE($F2926," ",$G2926),AllocFactorMatrix,(P$4+1),FALSE)*$E2927</f>
        <v>0</v>
      </c>
      <c r="Q2926" s="54">
        <f>VLOOKUP(CONCATENATE($F2926," ",$G2926),AllocFactorMatrix,(Q$4+1),FALSE)*$E2927</f>
        <v>0</v>
      </c>
      <c r="R2926" s="54">
        <f>VLOOKUP(CONCATENATE($F2926," ",$G2926),AllocFactorMatrix,(R$4+1),FALSE)*$E2927</f>
        <v>0</v>
      </c>
      <c r="S2926" s="54">
        <f t="shared" si="1473"/>
        <v>0</v>
      </c>
      <c r="T2926" s="54">
        <f>VLOOKUP(CONCATENATE($F2926," ",$G2926),AllocFactorMatrix,(T$4+1),FALSE)*$E2927</f>
        <v>0</v>
      </c>
      <c r="U2926" s="54">
        <f>VLOOKUP(CONCATENATE($F2926," ",$G2926),AllocFactorMatrix,(U$4+1),FALSE)*$E2927</f>
        <v>0</v>
      </c>
      <c r="V2926" s="54">
        <f>VLOOKUP(CONCATENATE($F2926," ",$G2926),AllocFactorMatrix,(V$4+1),FALSE)*$E2927</f>
        <v>0</v>
      </c>
      <c r="W2926" s="54">
        <f>VLOOKUP(CONCATENATE($F2926," ",$G2926),AllocFactorMatrix,(W$4+1),FALSE)*$E2927</f>
        <v>0</v>
      </c>
      <c r="X2926" s="54">
        <f t="shared" si="1474"/>
        <v>0</v>
      </c>
      <c r="Y2926" s="54">
        <f>VLOOKUP(CONCATENATE($F2926," ",$G2926),AllocFactorMatrix,(Y$4+1),FALSE)*$E2927</f>
        <v>0</v>
      </c>
      <c r="Z2926" s="54">
        <f>VLOOKUP(CONCATENATE($F2926," ",$G2926),AllocFactorMatrix,(Z$4+1),FALSE)*$E2927</f>
        <v>0</v>
      </c>
      <c r="AA2926" s="54">
        <f t="shared" si="1470"/>
        <v>0</v>
      </c>
      <c r="AB2926" s="54">
        <f>VLOOKUP(CONCATENATE($F2926," ",$G2926),AllocFactorMatrix,(AB$4+1),FALSE)*$E2927</f>
        <v>0</v>
      </c>
      <c r="AC2926" s="54">
        <f>VLOOKUP(CONCATENATE($F2926," ",$G2926),AllocFactorMatrix,(AC$4+1),FALSE)*$E2927</f>
        <v>0</v>
      </c>
      <c r="AD2926" s="54">
        <f>VLOOKUP(CONCATENATE($F2926," ",$G2926),AllocFactorMatrix,(AD$4+1),FALSE)*$E2927</f>
        <v>0</v>
      </c>
    </row>
    <row r="2927" spans="1:30" s="51" customFormat="1" collapsed="1">
      <c r="A2927" s="56"/>
      <c r="B2927" s="112"/>
      <c r="C2927" s="55"/>
      <c r="D2927" s="99" t="s">
        <v>464</v>
      </c>
      <c r="E2927" s="61">
        <v>8886294</v>
      </c>
      <c r="F2927" s="57" t="s">
        <v>30</v>
      </c>
      <c r="G2927" s="55" t="str">
        <f>$G$15</f>
        <v>TOTAL</v>
      </c>
      <c r="H2927" s="53">
        <f t="shared" si="1468"/>
        <v>8886294</v>
      </c>
      <c r="I2927" s="54">
        <f>VLOOKUP(CONCATENATE($F2927," ",$G2927),AllocFactorMatrix,(I$4+1),FALSE)*$E2927</f>
        <v>4933728.0739857443</v>
      </c>
      <c r="J2927" s="54">
        <f>VLOOKUP(CONCATENATE($F2927," ",$G2927),AllocFactorMatrix,(J$4+1),FALSE)*$E2927</f>
        <v>227024.88519818956</v>
      </c>
      <c r="K2927" s="54">
        <f>VLOOKUP(CONCATENATE($F2927," ",$G2927),AllocFactorMatrix,(K$4+1),FALSE)*$E2927</f>
        <v>747885.15707254002</v>
      </c>
      <c r="L2927" s="54">
        <f>VLOOKUP(CONCATENATE($F2927," ",$G2927),AllocFactorMatrix,(L$4+1),FALSE)*$E2927</f>
        <v>18687.26251999681</v>
      </c>
      <c r="M2927" s="54">
        <f>VLOOKUP(CONCATENATE($F2927," ",$G2927),AllocFactorMatrix,(M$4+1),FALSE)*$E2927</f>
        <v>2405.6064771515516</v>
      </c>
      <c r="N2927" s="54">
        <f t="shared" si="1469"/>
        <v>768978.02606968838</v>
      </c>
      <c r="O2927" s="54">
        <f>VLOOKUP(CONCATENATE($F2927," ",$G2927),AllocFactorMatrix,(O$4+1),FALSE)*$E2927</f>
        <v>568926.34785932302</v>
      </c>
      <c r="P2927" s="54">
        <f>VLOOKUP(CONCATENATE($F2927," ",$G2927),AllocFactorMatrix,(P$4+1),FALSE)*$E2927</f>
        <v>102976.74998853088</v>
      </c>
      <c r="Q2927" s="54">
        <f>VLOOKUP(CONCATENATE($F2927," ",$G2927),AllocFactorMatrix,(Q$4+1),FALSE)*$E2927</f>
        <v>39830.679863512254</v>
      </c>
      <c r="R2927" s="54">
        <f>VLOOKUP(CONCATENATE($F2927," ",$G2927),AllocFactorMatrix,(R$4+1),FALSE)*$E2927</f>
        <v>858.22067345357254</v>
      </c>
      <c r="S2927" s="54">
        <f t="shared" si="1473"/>
        <v>712591.99838481972</v>
      </c>
      <c r="T2927" s="54">
        <f>VLOOKUP(CONCATENATE($F2927," ",$G2927),AllocFactorMatrix,(T$4+1),FALSE)*$E2927</f>
        <v>18065.488637745922</v>
      </c>
      <c r="U2927" s="54">
        <f>VLOOKUP(CONCATENATE($F2927," ",$G2927),AllocFactorMatrix,(U$4+1),FALSE)*$E2927</f>
        <v>287633.98392021819</v>
      </c>
      <c r="V2927" s="54">
        <f>VLOOKUP(CONCATENATE($F2927," ",$G2927),AllocFactorMatrix,(V$4+1),FALSE)*$E2927</f>
        <v>1559897.7121285456</v>
      </c>
      <c r="W2927" s="54">
        <f>VLOOKUP(CONCATENATE($F2927," ",$G2927),AllocFactorMatrix,(W$4+1),FALSE)*$E2927</f>
        <v>205239.88660450975</v>
      </c>
      <c r="X2927" s="54">
        <f t="shared" si="1474"/>
        <v>2070837.0712910194</v>
      </c>
      <c r="Y2927" s="54">
        <f>VLOOKUP(CONCATENATE($F2927," ",$G2927),AllocFactorMatrix,(Y$4+1),FALSE)*$E2927</f>
        <v>167679.13247913928</v>
      </c>
      <c r="Z2927" s="54">
        <f>VLOOKUP(CONCATENATE($F2927," ",$G2927),AllocFactorMatrix,(Z$4+1),FALSE)*$E2927</f>
        <v>3485.4929335400147</v>
      </c>
      <c r="AA2927" s="54">
        <f t="shared" si="1470"/>
        <v>171164.62541267931</v>
      </c>
      <c r="AB2927" s="54">
        <f>VLOOKUP(CONCATENATE($F2927," ",$G2927),AllocFactorMatrix,(AB$4+1),FALSE)*$E2927</f>
        <v>1969.3196578578154</v>
      </c>
      <c r="AC2927" s="54">
        <f>VLOOKUP(CONCATENATE($F2927," ",$G2927),AllocFactorMatrix,(AC$4+1),FALSE)*$E2927</f>
        <v>0</v>
      </c>
      <c r="AD2927" s="54">
        <f>VLOOKUP(CONCATENATE($F2927," ",$G2927),AllocFactorMatrix,(AD$4+1),FALSE)*$E2927</f>
        <v>0</v>
      </c>
    </row>
    <row r="2928" spans="1:30" s="51" customFormat="1" hidden="1" outlineLevel="1">
      <c r="A2928" s="56"/>
      <c r="B2928" s="112"/>
      <c r="C2928" s="55"/>
      <c r="D2928" s="55"/>
      <c r="F2928" s="52" t="str">
        <f>F2935</f>
        <v>PROD_DEMAND</v>
      </c>
      <c r="G2928" s="55" t="str">
        <f>$G$8</f>
        <v>PRODUCTION</v>
      </c>
      <c r="H2928" s="53">
        <f t="shared" si="1468"/>
        <v>5023081.0000000009</v>
      </c>
      <c r="I2928" s="54">
        <f>VLOOKUP(CONCATENATE($F2928," ",$G2928),AllocFactorMatrix,(I$4+1),FALSE)*$E2935</f>
        <v>2788847.1558114537</v>
      </c>
      <c r="J2928" s="54">
        <f>VLOOKUP(CONCATENATE($F2928," ",$G2928),AllocFactorMatrix,(J$4+1),FALSE)*$E2935</f>
        <v>128328.45586317616</v>
      </c>
      <c r="K2928" s="54">
        <f>VLOOKUP(CONCATENATE($F2928," ",$G2928),AllocFactorMatrix,(K$4+1),FALSE)*$E2935</f>
        <v>422750.78032226837</v>
      </c>
      <c r="L2928" s="54">
        <f>VLOOKUP(CONCATENATE($F2928," ",$G2928),AllocFactorMatrix,(L$4+1),FALSE)*$E2935</f>
        <v>10563.192406891792</v>
      </c>
      <c r="M2928" s="54">
        <f>VLOOKUP(CONCATENATE($F2928," ",$G2928),AllocFactorMatrix,(M$4+1),FALSE)*$E2935</f>
        <v>1359.7970299943815</v>
      </c>
      <c r="N2928" s="54">
        <f t="shared" si="1469"/>
        <v>434673.76975915453</v>
      </c>
      <c r="O2928" s="54">
        <f>VLOOKUP(CONCATENATE($F2928," ",$G2928),AllocFactorMatrix,(O$4+1),FALSE)*$E2935</f>
        <v>321592.2327498456</v>
      </c>
      <c r="P2928" s="54">
        <f>VLOOKUP(CONCATENATE($F2928," ",$G2928),AllocFactorMatrix,(P$4+1),FALSE)*$E2935</f>
        <v>58208.805190233375</v>
      </c>
      <c r="Q2928" s="54">
        <f>VLOOKUP(CONCATENATE($F2928," ",$G2928),AllocFactorMatrix,(Q$4+1),FALSE)*$E2935</f>
        <v>22514.754884262322</v>
      </c>
      <c r="R2928" s="54">
        <f>VLOOKUP(CONCATENATE($F2928," ",$G2928),AllocFactorMatrix,(R$4+1),FALSE)*$E2935</f>
        <v>485.11921377256311</v>
      </c>
      <c r="S2928" s="54">
        <f>SUBTOTAL(9,O2928:R2928)</f>
        <v>402800.91203811392</v>
      </c>
      <c r="T2928" s="54">
        <f>VLOOKUP(CONCATENATE($F2928," ",$G2928),AllocFactorMatrix,(T$4+1),FALSE)*$E2935</f>
        <v>10211.72749089524</v>
      </c>
      <c r="U2928" s="54">
        <f>VLOOKUP(CONCATENATE($F2928," ",$G2928),AllocFactorMatrix,(U$4+1),FALSE)*$E2935</f>
        <v>162588.45358750832</v>
      </c>
      <c r="V2928" s="54">
        <f>VLOOKUP(CONCATENATE($F2928," ",$G2928),AllocFactorMatrix,(V$4+1),FALSE)*$E2935</f>
        <v>881750.31793190364</v>
      </c>
      <c r="W2928" s="54">
        <f>VLOOKUP(CONCATENATE($F2928," ",$G2928),AllocFactorMatrix,(W$4+1),FALSE)*$E2935</f>
        <v>116014.23212480563</v>
      </c>
      <c r="X2928" s="54">
        <f>SUBTOTAL(9,T2928:W2928)</f>
        <v>1170564.7311351129</v>
      </c>
      <c r="Y2928" s="54">
        <f>VLOOKUP(CONCATENATE($F2928," ",$G2928),AllocFactorMatrix,(Y$4+1),FALSE)*$E2935</f>
        <v>94782.579155320243</v>
      </c>
      <c r="Z2928" s="54">
        <f>VLOOKUP(CONCATENATE($F2928," ",$G2928),AllocFactorMatrix,(Z$4+1),FALSE)*$E2935</f>
        <v>1970.215404768187</v>
      </c>
      <c r="AA2928" s="54">
        <f t="shared" si="1470"/>
        <v>96752.794560088427</v>
      </c>
      <c r="AB2928" s="54">
        <f>VLOOKUP(CONCATENATE($F2928," ",$G2928),AllocFactorMatrix,(AB$4+1),FALSE)*$E2935</f>
        <v>1113.1808328997547</v>
      </c>
      <c r="AC2928" s="54">
        <f>VLOOKUP(CONCATENATE($F2928," ",$G2928),AllocFactorMatrix,(AC$4+1),FALSE)*$E2935</f>
        <v>0</v>
      </c>
      <c r="AD2928" s="54">
        <f>VLOOKUP(CONCATENATE($F2928," ",$G2928),AllocFactorMatrix,(AD$4+1),FALSE)*$E2935</f>
        <v>0</v>
      </c>
    </row>
    <row r="2929" spans="1:30" s="51" customFormat="1" hidden="1" outlineLevel="1">
      <c r="A2929" s="56"/>
      <c r="B2929" s="112"/>
      <c r="C2929" s="55"/>
      <c r="D2929" s="55"/>
      <c r="F2929" s="52" t="str">
        <f>F2935</f>
        <v>PROD_DEMAND</v>
      </c>
      <c r="G2929" s="55" t="str">
        <f>$G$9</f>
        <v>BULKTRAN</v>
      </c>
      <c r="H2929" s="53">
        <f t="shared" si="1468"/>
        <v>0</v>
      </c>
      <c r="I2929" s="54">
        <f>VLOOKUP(CONCATENATE($F2929," ",$G2929),AllocFactorMatrix,(I$4+1),FALSE)*$E2935</f>
        <v>0</v>
      </c>
      <c r="J2929" s="54">
        <f>VLOOKUP(CONCATENATE($F2929," ",$G2929),AllocFactorMatrix,(J$4+1),FALSE)*$E2935</f>
        <v>0</v>
      </c>
      <c r="K2929" s="54">
        <f>VLOOKUP(CONCATENATE($F2929," ",$G2929),AllocFactorMatrix,(K$4+1),FALSE)*$E2935</f>
        <v>0</v>
      </c>
      <c r="L2929" s="54">
        <f>VLOOKUP(CONCATENATE($F2929," ",$G2929),AllocFactorMatrix,(L$4+1),FALSE)*$E2935</f>
        <v>0</v>
      </c>
      <c r="M2929" s="54">
        <f>VLOOKUP(CONCATENATE($F2929," ",$G2929),AllocFactorMatrix,(M$4+1),FALSE)*$E2935</f>
        <v>0</v>
      </c>
      <c r="N2929" s="54">
        <f t="shared" si="1469"/>
        <v>0</v>
      </c>
      <c r="O2929" s="54">
        <f>VLOOKUP(CONCATENATE($F2929," ",$G2929),AllocFactorMatrix,(O$4+1),FALSE)*$E2935</f>
        <v>0</v>
      </c>
      <c r="P2929" s="54">
        <f>VLOOKUP(CONCATENATE($F2929," ",$G2929),AllocFactorMatrix,(P$4+1),FALSE)*$E2935</f>
        <v>0</v>
      </c>
      <c r="Q2929" s="54">
        <f>VLOOKUP(CONCATENATE($F2929," ",$G2929),AllocFactorMatrix,(Q$4+1),FALSE)*$E2935</f>
        <v>0</v>
      </c>
      <c r="R2929" s="54">
        <f>VLOOKUP(CONCATENATE($F2929," ",$G2929),AllocFactorMatrix,(R$4+1),FALSE)*$E2935</f>
        <v>0</v>
      </c>
      <c r="S2929" s="54">
        <f t="shared" ref="S2929:S2935" si="1475">SUBTOTAL(9,O2929:R2929)</f>
        <v>0</v>
      </c>
      <c r="T2929" s="54">
        <f>VLOOKUP(CONCATENATE($F2929," ",$G2929),AllocFactorMatrix,(T$4+1),FALSE)*$E2935</f>
        <v>0</v>
      </c>
      <c r="U2929" s="54">
        <f>VLOOKUP(CONCATENATE($F2929," ",$G2929),AllocFactorMatrix,(U$4+1),FALSE)*$E2935</f>
        <v>0</v>
      </c>
      <c r="V2929" s="54">
        <f>VLOOKUP(CONCATENATE($F2929," ",$G2929),AllocFactorMatrix,(V$4+1),FALSE)*$E2935</f>
        <v>0</v>
      </c>
      <c r="W2929" s="54">
        <f>VLOOKUP(CONCATENATE($F2929," ",$G2929),AllocFactorMatrix,(W$4+1),FALSE)*$E2935</f>
        <v>0</v>
      </c>
      <c r="X2929" s="54">
        <f t="shared" ref="X2929:X2935" si="1476">SUBTOTAL(9,T2929:W2929)</f>
        <v>0</v>
      </c>
      <c r="Y2929" s="54">
        <f>VLOOKUP(CONCATENATE($F2929," ",$G2929),AllocFactorMatrix,(Y$4+1),FALSE)*$E2935</f>
        <v>0</v>
      </c>
      <c r="Z2929" s="54">
        <f>VLOOKUP(CONCATENATE($F2929," ",$G2929),AllocFactorMatrix,(Z$4+1),FALSE)*$E2935</f>
        <v>0</v>
      </c>
      <c r="AA2929" s="54">
        <f t="shared" si="1470"/>
        <v>0</v>
      </c>
      <c r="AB2929" s="54">
        <f>VLOOKUP(CONCATENATE($F2929," ",$G2929),AllocFactorMatrix,(AB$4+1),FALSE)*$E2935</f>
        <v>0</v>
      </c>
      <c r="AC2929" s="54">
        <f>VLOOKUP(CONCATENATE($F2929," ",$G2929),AllocFactorMatrix,(AC$4+1),FALSE)*$E2935</f>
        <v>0</v>
      </c>
      <c r="AD2929" s="54">
        <f>VLOOKUP(CONCATENATE($F2929," ",$G2929),AllocFactorMatrix,(AD$4+1),FALSE)*$E2935</f>
        <v>0</v>
      </c>
    </row>
    <row r="2930" spans="1:30" s="51" customFormat="1" hidden="1" outlineLevel="1">
      <c r="A2930" s="56"/>
      <c r="B2930" s="112"/>
      <c r="C2930" s="55"/>
      <c r="D2930" s="55"/>
      <c r="F2930" s="52" t="str">
        <f>F2935</f>
        <v>PROD_DEMAND</v>
      </c>
      <c r="G2930" s="55" t="str">
        <f>$G$10</f>
        <v>SUBTRAN</v>
      </c>
      <c r="H2930" s="53">
        <f t="shared" si="1468"/>
        <v>0</v>
      </c>
      <c r="I2930" s="54">
        <f>VLOOKUP(CONCATENATE($F2930," ",$G2930),AllocFactorMatrix,(I$4+1),FALSE)*$E2935</f>
        <v>0</v>
      </c>
      <c r="J2930" s="54">
        <f>VLOOKUP(CONCATENATE($F2930," ",$G2930),AllocFactorMatrix,(J$4+1),FALSE)*$E2935</f>
        <v>0</v>
      </c>
      <c r="K2930" s="54">
        <f>VLOOKUP(CONCATENATE($F2930," ",$G2930),AllocFactorMatrix,(K$4+1),FALSE)*$E2935</f>
        <v>0</v>
      </c>
      <c r="L2930" s="54">
        <f>VLOOKUP(CONCATENATE($F2930," ",$G2930),AllocFactorMatrix,(L$4+1),FALSE)*$E2935</f>
        <v>0</v>
      </c>
      <c r="M2930" s="54">
        <f>VLOOKUP(CONCATENATE($F2930," ",$G2930),AllocFactorMatrix,(M$4+1),FALSE)*$E2935</f>
        <v>0</v>
      </c>
      <c r="N2930" s="54">
        <f t="shared" si="1469"/>
        <v>0</v>
      </c>
      <c r="O2930" s="54">
        <f>VLOOKUP(CONCATENATE($F2930," ",$G2930),AllocFactorMatrix,(O$4+1),FALSE)*$E2935</f>
        <v>0</v>
      </c>
      <c r="P2930" s="54">
        <f>VLOOKUP(CONCATENATE($F2930," ",$G2930),AllocFactorMatrix,(P$4+1),FALSE)*$E2935</f>
        <v>0</v>
      </c>
      <c r="Q2930" s="54">
        <f>VLOOKUP(CONCATENATE($F2930," ",$G2930),AllocFactorMatrix,(Q$4+1),FALSE)*$E2935</f>
        <v>0</v>
      </c>
      <c r="R2930" s="54">
        <f>VLOOKUP(CONCATENATE($F2930," ",$G2930),AllocFactorMatrix,(R$4+1),FALSE)*$E2935</f>
        <v>0</v>
      </c>
      <c r="S2930" s="54">
        <f t="shared" si="1475"/>
        <v>0</v>
      </c>
      <c r="T2930" s="54">
        <f>VLOOKUP(CONCATENATE($F2930," ",$G2930),AllocFactorMatrix,(T$4+1),FALSE)*$E2935</f>
        <v>0</v>
      </c>
      <c r="U2930" s="54">
        <f>VLOOKUP(CONCATENATE($F2930," ",$G2930),AllocFactorMatrix,(U$4+1),FALSE)*$E2935</f>
        <v>0</v>
      </c>
      <c r="V2930" s="54">
        <f>VLOOKUP(CONCATENATE($F2930," ",$G2930),AllocFactorMatrix,(V$4+1),FALSE)*$E2935</f>
        <v>0</v>
      </c>
      <c r="W2930" s="54">
        <f>VLOOKUP(CONCATENATE($F2930," ",$G2930),AllocFactorMatrix,(W$4+1),FALSE)*$E2935</f>
        <v>0</v>
      </c>
      <c r="X2930" s="54">
        <f t="shared" si="1476"/>
        <v>0</v>
      </c>
      <c r="Y2930" s="54">
        <f>VLOOKUP(CONCATENATE($F2930," ",$G2930),AllocFactorMatrix,(Y$4+1),FALSE)*$E2935</f>
        <v>0</v>
      </c>
      <c r="Z2930" s="54">
        <f>VLOOKUP(CONCATENATE($F2930," ",$G2930),AllocFactorMatrix,(Z$4+1),FALSE)*$E2935</f>
        <v>0</v>
      </c>
      <c r="AA2930" s="54">
        <f t="shared" si="1470"/>
        <v>0</v>
      </c>
      <c r="AB2930" s="54">
        <f>VLOOKUP(CONCATENATE($F2930," ",$G2930),AllocFactorMatrix,(AB$4+1),FALSE)*$E2935</f>
        <v>0</v>
      </c>
      <c r="AC2930" s="54">
        <f>VLOOKUP(CONCATENATE($F2930," ",$G2930),AllocFactorMatrix,(AC$4+1),FALSE)*$E2935</f>
        <v>0</v>
      </c>
      <c r="AD2930" s="54">
        <f>VLOOKUP(CONCATENATE($F2930," ",$G2930),AllocFactorMatrix,(AD$4+1),FALSE)*$E2935</f>
        <v>0</v>
      </c>
    </row>
    <row r="2931" spans="1:30" s="51" customFormat="1" hidden="1" outlineLevel="1">
      <c r="A2931" s="56"/>
      <c r="B2931" s="112"/>
      <c r="C2931" s="55"/>
      <c r="D2931" s="55"/>
      <c r="F2931" s="52" t="str">
        <f>F2935</f>
        <v>PROD_DEMAND</v>
      </c>
      <c r="G2931" s="55" t="str">
        <f>$G$11</f>
        <v>DISTPRI</v>
      </c>
      <c r="H2931" s="53">
        <f t="shared" si="1468"/>
        <v>0</v>
      </c>
      <c r="I2931" s="54">
        <f>VLOOKUP(CONCATENATE($F2931," ",$G2931),AllocFactorMatrix,(I$4+1),FALSE)*$E2935</f>
        <v>0</v>
      </c>
      <c r="J2931" s="54">
        <f>VLOOKUP(CONCATENATE($F2931," ",$G2931),AllocFactorMatrix,(J$4+1),FALSE)*$E2935</f>
        <v>0</v>
      </c>
      <c r="K2931" s="54">
        <f>VLOOKUP(CONCATENATE($F2931," ",$G2931),AllocFactorMatrix,(K$4+1),FALSE)*$E2935</f>
        <v>0</v>
      </c>
      <c r="L2931" s="54">
        <f>VLOOKUP(CONCATENATE($F2931," ",$G2931),AllocFactorMatrix,(L$4+1),FALSE)*$E2935</f>
        <v>0</v>
      </c>
      <c r="M2931" s="54">
        <f>VLOOKUP(CONCATENATE($F2931," ",$G2931),AllocFactorMatrix,(M$4+1),FALSE)*$E2935</f>
        <v>0</v>
      </c>
      <c r="N2931" s="54">
        <f t="shared" si="1469"/>
        <v>0</v>
      </c>
      <c r="O2931" s="54">
        <f>VLOOKUP(CONCATENATE($F2931," ",$G2931),AllocFactorMatrix,(O$4+1),FALSE)*$E2935</f>
        <v>0</v>
      </c>
      <c r="P2931" s="54">
        <f>VLOOKUP(CONCATENATE($F2931," ",$G2931),AllocFactorMatrix,(P$4+1),FALSE)*$E2935</f>
        <v>0</v>
      </c>
      <c r="Q2931" s="54">
        <f>VLOOKUP(CONCATENATE($F2931," ",$G2931),AllocFactorMatrix,(Q$4+1),FALSE)*$E2935</f>
        <v>0</v>
      </c>
      <c r="R2931" s="54">
        <f>VLOOKUP(CONCATENATE($F2931," ",$G2931),AllocFactorMatrix,(R$4+1),FALSE)*$E2935</f>
        <v>0</v>
      </c>
      <c r="S2931" s="54">
        <f t="shared" si="1475"/>
        <v>0</v>
      </c>
      <c r="T2931" s="54">
        <f>VLOOKUP(CONCATENATE($F2931," ",$G2931),AllocFactorMatrix,(T$4+1),FALSE)*$E2935</f>
        <v>0</v>
      </c>
      <c r="U2931" s="54">
        <f>VLOOKUP(CONCATENATE($F2931," ",$G2931),AllocFactorMatrix,(U$4+1),FALSE)*$E2935</f>
        <v>0</v>
      </c>
      <c r="V2931" s="54">
        <f>VLOOKUP(CONCATENATE($F2931," ",$G2931),AllocFactorMatrix,(V$4+1),FALSE)*$E2935</f>
        <v>0</v>
      </c>
      <c r="W2931" s="54">
        <f>VLOOKUP(CONCATENATE($F2931," ",$G2931),AllocFactorMatrix,(W$4+1),FALSE)*$E2935</f>
        <v>0</v>
      </c>
      <c r="X2931" s="54">
        <f t="shared" si="1476"/>
        <v>0</v>
      </c>
      <c r="Y2931" s="54">
        <f>VLOOKUP(CONCATENATE($F2931," ",$G2931),AllocFactorMatrix,(Y$4+1),FALSE)*$E2935</f>
        <v>0</v>
      </c>
      <c r="Z2931" s="54">
        <f>VLOOKUP(CONCATENATE($F2931," ",$G2931),AllocFactorMatrix,(Z$4+1),FALSE)*$E2935</f>
        <v>0</v>
      </c>
      <c r="AA2931" s="54">
        <f t="shared" si="1470"/>
        <v>0</v>
      </c>
      <c r="AB2931" s="54">
        <f>VLOOKUP(CONCATENATE($F2931," ",$G2931),AllocFactorMatrix,(AB$4+1),FALSE)*$E2935</f>
        <v>0</v>
      </c>
      <c r="AC2931" s="54">
        <f>VLOOKUP(CONCATENATE($F2931," ",$G2931),AllocFactorMatrix,(AC$4+1),FALSE)*$E2935</f>
        <v>0</v>
      </c>
      <c r="AD2931" s="54">
        <f>VLOOKUP(CONCATENATE($F2931," ",$G2931),AllocFactorMatrix,(AD$4+1),FALSE)*$E2935</f>
        <v>0</v>
      </c>
    </row>
    <row r="2932" spans="1:30" s="51" customFormat="1" hidden="1" outlineLevel="1">
      <c r="A2932" s="56"/>
      <c r="B2932" s="112"/>
      <c r="C2932" s="55"/>
      <c r="D2932" s="55"/>
      <c r="F2932" s="52" t="str">
        <f>F2935</f>
        <v>PROD_DEMAND</v>
      </c>
      <c r="G2932" s="55" t="str">
        <f>$G$12</f>
        <v>DISTSEC</v>
      </c>
      <c r="H2932" s="53">
        <f t="shared" si="1468"/>
        <v>0</v>
      </c>
      <c r="I2932" s="54">
        <f>VLOOKUP(CONCATENATE($F2932," ",$G2932),AllocFactorMatrix,(I$4+1),FALSE)*$E2935</f>
        <v>0</v>
      </c>
      <c r="J2932" s="54">
        <f>VLOOKUP(CONCATENATE($F2932," ",$G2932),AllocFactorMatrix,(J$4+1),FALSE)*$E2935</f>
        <v>0</v>
      </c>
      <c r="K2932" s="54">
        <f>VLOOKUP(CONCATENATE($F2932," ",$G2932),AllocFactorMatrix,(K$4+1),FALSE)*$E2935</f>
        <v>0</v>
      </c>
      <c r="L2932" s="54">
        <f>VLOOKUP(CONCATENATE($F2932," ",$G2932),AllocFactorMatrix,(L$4+1),FALSE)*$E2935</f>
        <v>0</v>
      </c>
      <c r="M2932" s="54">
        <f>VLOOKUP(CONCATENATE($F2932," ",$G2932),AllocFactorMatrix,(M$4+1),FALSE)*$E2935</f>
        <v>0</v>
      </c>
      <c r="N2932" s="54">
        <f t="shared" si="1469"/>
        <v>0</v>
      </c>
      <c r="O2932" s="54">
        <f>VLOOKUP(CONCATENATE($F2932," ",$G2932),AllocFactorMatrix,(O$4+1),FALSE)*$E2935</f>
        <v>0</v>
      </c>
      <c r="P2932" s="54">
        <f>VLOOKUP(CONCATENATE($F2932," ",$G2932),AllocFactorMatrix,(P$4+1),FALSE)*$E2935</f>
        <v>0</v>
      </c>
      <c r="Q2932" s="54">
        <f>VLOOKUP(CONCATENATE($F2932," ",$G2932),AllocFactorMatrix,(Q$4+1),FALSE)*$E2935</f>
        <v>0</v>
      </c>
      <c r="R2932" s="54">
        <f>VLOOKUP(CONCATENATE($F2932," ",$G2932),AllocFactorMatrix,(R$4+1),FALSE)*$E2935</f>
        <v>0</v>
      </c>
      <c r="S2932" s="54">
        <f t="shared" si="1475"/>
        <v>0</v>
      </c>
      <c r="T2932" s="54">
        <f>VLOOKUP(CONCATENATE($F2932," ",$G2932),AllocFactorMatrix,(T$4+1),FALSE)*$E2935</f>
        <v>0</v>
      </c>
      <c r="U2932" s="54">
        <f>VLOOKUP(CONCATENATE($F2932," ",$G2932),AllocFactorMatrix,(U$4+1),FALSE)*$E2935</f>
        <v>0</v>
      </c>
      <c r="V2932" s="54">
        <f>VLOOKUP(CONCATENATE($F2932," ",$G2932),AllocFactorMatrix,(V$4+1),FALSE)*$E2935</f>
        <v>0</v>
      </c>
      <c r="W2932" s="54">
        <f>VLOOKUP(CONCATENATE($F2932," ",$G2932),AllocFactorMatrix,(W$4+1),FALSE)*$E2935</f>
        <v>0</v>
      </c>
      <c r="X2932" s="54">
        <f t="shared" si="1476"/>
        <v>0</v>
      </c>
      <c r="Y2932" s="54">
        <f>VLOOKUP(CONCATENATE($F2932," ",$G2932),AllocFactorMatrix,(Y$4+1),FALSE)*$E2935</f>
        <v>0</v>
      </c>
      <c r="Z2932" s="54">
        <f>VLOOKUP(CONCATENATE($F2932," ",$G2932),AllocFactorMatrix,(Z$4+1),FALSE)*$E2935</f>
        <v>0</v>
      </c>
      <c r="AA2932" s="54">
        <f t="shared" si="1470"/>
        <v>0</v>
      </c>
      <c r="AB2932" s="54">
        <f>VLOOKUP(CONCATENATE($F2932," ",$G2932),AllocFactorMatrix,(AB$4+1),FALSE)*$E2935</f>
        <v>0</v>
      </c>
      <c r="AC2932" s="54">
        <f>VLOOKUP(CONCATENATE($F2932," ",$G2932),AllocFactorMatrix,(AC$4+1),FALSE)*$E2935</f>
        <v>0</v>
      </c>
      <c r="AD2932" s="54">
        <f>VLOOKUP(CONCATENATE($F2932," ",$G2932),AllocFactorMatrix,(AD$4+1),FALSE)*$E2935</f>
        <v>0</v>
      </c>
    </row>
    <row r="2933" spans="1:30" s="51" customFormat="1" hidden="1" outlineLevel="1">
      <c r="A2933" s="56"/>
      <c r="B2933" s="112"/>
      <c r="C2933" s="55"/>
      <c r="D2933" s="55"/>
      <c r="F2933" s="52" t="str">
        <f>F2935</f>
        <v>PROD_DEMAND</v>
      </c>
      <c r="G2933" s="55" t="str">
        <f>$G$13</f>
        <v>ENERGY</v>
      </c>
      <c r="H2933" s="53">
        <f t="shared" si="1468"/>
        <v>0</v>
      </c>
      <c r="I2933" s="54">
        <f>VLOOKUP(CONCATENATE($F2933," ",$G2933),AllocFactorMatrix,(I$4+1),FALSE)*$E2935</f>
        <v>0</v>
      </c>
      <c r="J2933" s="54">
        <f>VLOOKUP(CONCATENATE($F2933," ",$G2933),AllocFactorMatrix,(J$4+1),FALSE)*$E2935</f>
        <v>0</v>
      </c>
      <c r="K2933" s="54">
        <f>VLOOKUP(CONCATENATE($F2933," ",$G2933),AllocFactorMatrix,(K$4+1),FALSE)*$E2935</f>
        <v>0</v>
      </c>
      <c r="L2933" s="54">
        <f>VLOOKUP(CONCATENATE($F2933," ",$G2933),AllocFactorMatrix,(L$4+1),FALSE)*$E2935</f>
        <v>0</v>
      </c>
      <c r="M2933" s="54">
        <f>VLOOKUP(CONCATENATE($F2933," ",$G2933),AllocFactorMatrix,(M$4+1),FALSE)*$E2935</f>
        <v>0</v>
      </c>
      <c r="N2933" s="54">
        <f t="shared" si="1469"/>
        <v>0</v>
      </c>
      <c r="O2933" s="54">
        <f>VLOOKUP(CONCATENATE($F2933," ",$G2933),AllocFactorMatrix,(O$4+1),FALSE)*$E2935</f>
        <v>0</v>
      </c>
      <c r="P2933" s="54">
        <f>VLOOKUP(CONCATENATE($F2933," ",$G2933),AllocFactorMatrix,(P$4+1),FALSE)*$E2935</f>
        <v>0</v>
      </c>
      <c r="Q2933" s="54">
        <f>VLOOKUP(CONCATENATE($F2933," ",$G2933),AllocFactorMatrix,(Q$4+1),FALSE)*$E2935</f>
        <v>0</v>
      </c>
      <c r="R2933" s="54">
        <f>VLOOKUP(CONCATENATE($F2933," ",$G2933),AllocFactorMatrix,(R$4+1),FALSE)*$E2935</f>
        <v>0</v>
      </c>
      <c r="S2933" s="54">
        <f t="shared" si="1475"/>
        <v>0</v>
      </c>
      <c r="T2933" s="54">
        <f>VLOOKUP(CONCATENATE($F2933," ",$G2933),AllocFactorMatrix,(T$4+1),FALSE)*$E2935</f>
        <v>0</v>
      </c>
      <c r="U2933" s="54">
        <f>VLOOKUP(CONCATENATE($F2933," ",$G2933),AllocFactorMatrix,(U$4+1),FALSE)*$E2935</f>
        <v>0</v>
      </c>
      <c r="V2933" s="54">
        <f>VLOOKUP(CONCATENATE($F2933," ",$G2933),AllocFactorMatrix,(V$4+1),FALSE)*$E2935</f>
        <v>0</v>
      </c>
      <c r="W2933" s="54">
        <f>VLOOKUP(CONCATENATE($F2933," ",$G2933),AllocFactorMatrix,(W$4+1),FALSE)*$E2935</f>
        <v>0</v>
      </c>
      <c r="X2933" s="54">
        <f t="shared" si="1476"/>
        <v>0</v>
      </c>
      <c r="Y2933" s="54">
        <f>VLOOKUP(CONCATENATE($F2933," ",$G2933),AllocFactorMatrix,(Y$4+1),FALSE)*$E2935</f>
        <v>0</v>
      </c>
      <c r="Z2933" s="54">
        <f>VLOOKUP(CONCATENATE($F2933," ",$G2933),AllocFactorMatrix,(Z$4+1),FALSE)*$E2935</f>
        <v>0</v>
      </c>
      <c r="AA2933" s="54">
        <f t="shared" si="1470"/>
        <v>0</v>
      </c>
      <c r="AB2933" s="54">
        <f>VLOOKUP(CONCATENATE($F2933," ",$G2933),AllocFactorMatrix,(AB$4+1),FALSE)*$E2935</f>
        <v>0</v>
      </c>
      <c r="AC2933" s="54">
        <f>VLOOKUP(CONCATENATE($F2933," ",$G2933),AllocFactorMatrix,(AC$4+1),FALSE)*$E2935</f>
        <v>0</v>
      </c>
      <c r="AD2933" s="54">
        <f>VLOOKUP(CONCATENATE($F2933," ",$G2933),AllocFactorMatrix,(AD$4+1),FALSE)*$E2935</f>
        <v>0</v>
      </c>
    </row>
    <row r="2934" spans="1:30" s="51" customFormat="1" hidden="1" outlineLevel="1">
      <c r="A2934" s="56"/>
      <c r="B2934" s="112"/>
      <c r="C2934" s="55"/>
      <c r="D2934" s="55"/>
      <c r="F2934" s="52" t="str">
        <f>F2935</f>
        <v>PROD_DEMAND</v>
      </c>
      <c r="G2934" s="55" t="str">
        <f>$G$14</f>
        <v>CUSTOMER</v>
      </c>
      <c r="H2934" s="53">
        <f t="shared" si="1468"/>
        <v>0</v>
      </c>
      <c r="I2934" s="54">
        <f>VLOOKUP(CONCATENATE($F2934," ",$G2934),AllocFactorMatrix,(I$4+1),FALSE)*$E2935</f>
        <v>0</v>
      </c>
      <c r="J2934" s="54">
        <f>VLOOKUP(CONCATENATE($F2934," ",$G2934),AllocFactorMatrix,(J$4+1),FALSE)*$E2935</f>
        <v>0</v>
      </c>
      <c r="K2934" s="54">
        <f>VLOOKUP(CONCATENATE($F2934," ",$G2934),AllocFactorMatrix,(K$4+1),FALSE)*$E2935</f>
        <v>0</v>
      </c>
      <c r="L2934" s="54">
        <f>VLOOKUP(CONCATENATE($F2934," ",$G2934),AllocFactorMatrix,(L$4+1),FALSE)*$E2935</f>
        <v>0</v>
      </c>
      <c r="M2934" s="54">
        <f>VLOOKUP(CONCATENATE($F2934," ",$G2934),AllocFactorMatrix,(M$4+1),FALSE)*$E2935</f>
        <v>0</v>
      </c>
      <c r="N2934" s="54">
        <f t="shared" si="1469"/>
        <v>0</v>
      </c>
      <c r="O2934" s="54">
        <f>VLOOKUP(CONCATENATE($F2934," ",$G2934),AllocFactorMatrix,(O$4+1),FALSE)*$E2935</f>
        <v>0</v>
      </c>
      <c r="P2934" s="54">
        <f>VLOOKUP(CONCATENATE($F2934," ",$G2934),AllocFactorMatrix,(P$4+1),FALSE)*$E2935</f>
        <v>0</v>
      </c>
      <c r="Q2934" s="54">
        <f>VLOOKUP(CONCATENATE($F2934," ",$G2934),AllocFactorMatrix,(Q$4+1),FALSE)*$E2935</f>
        <v>0</v>
      </c>
      <c r="R2934" s="54">
        <f>VLOOKUP(CONCATENATE($F2934," ",$G2934),AllocFactorMatrix,(R$4+1),FALSE)*$E2935</f>
        <v>0</v>
      </c>
      <c r="S2934" s="54">
        <f t="shared" si="1475"/>
        <v>0</v>
      </c>
      <c r="T2934" s="54">
        <f>VLOOKUP(CONCATENATE($F2934," ",$G2934),AllocFactorMatrix,(T$4+1),FALSE)*$E2935</f>
        <v>0</v>
      </c>
      <c r="U2934" s="54">
        <f>VLOOKUP(CONCATENATE($F2934," ",$G2934),AllocFactorMatrix,(U$4+1),FALSE)*$E2935</f>
        <v>0</v>
      </c>
      <c r="V2934" s="54">
        <f>VLOOKUP(CONCATENATE($F2934," ",$G2934),AllocFactorMatrix,(V$4+1),FALSE)*$E2935</f>
        <v>0</v>
      </c>
      <c r="W2934" s="54">
        <f>VLOOKUP(CONCATENATE($F2934," ",$G2934),AllocFactorMatrix,(W$4+1),FALSE)*$E2935</f>
        <v>0</v>
      </c>
      <c r="X2934" s="54">
        <f t="shared" si="1476"/>
        <v>0</v>
      </c>
      <c r="Y2934" s="54">
        <f>VLOOKUP(CONCATENATE($F2934," ",$G2934),AllocFactorMatrix,(Y$4+1),FALSE)*$E2935</f>
        <v>0</v>
      </c>
      <c r="Z2934" s="54">
        <f>VLOOKUP(CONCATENATE($F2934," ",$G2934),AllocFactorMatrix,(Z$4+1),FALSE)*$E2935</f>
        <v>0</v>
      </c>
      <c r="AA2934" s="54">
        <f t="shared" si="1470"/>
        <v>0</v>
      </c>
      <c r="AB2934" s="54">
        <f>VLOOKUP(CONCATENATE($F2934," ",$G2934),AllocFactorMatrix,(AB$4+1),FALSE)*$E2935</f>
        <v>0</v>
      </c>
      <c r="AC2934" s="54">
        <f>VLOOKUP(CONCATENATE($F2934," ",$G2934),AllocFactorMatrix,(AC$4+1),FALSE)*$E2935</f>
        <v>0</v>
      </c>
      <c r="AD2934" s="54">
        <f>VLOOKUP(CONCATENATE($F2934," ",$G2934),AllocFactorMatrix,(AD$4+1),FALSE)*$E2935</f>
        <v>0</v>
      </c>
    </row>
    <row r="2935" spans="1:30" s="51" customFormat="1" collapsed="1">
      <c r="A2935" s="56"/>
      <c r="B2935" s="112"/>
      <c r="C2935" s="55"/>
      <c r="D2935" s="99" t="s">
        <v>465</v>
      </c>
      <c r="E2935" s="61">
        <v>5023081</v>
      </c>
      <c r="F2935" s="57" t="s">
        <v>30</v>
      </c>
      <c r="G2935" s="55" t="str">
        <f>$G$15</f>
        <v>TOTAL</v>
      </c>
      <c r="H2935" s="53">
        <f t="shared" si="1468"/>
        <v>5023081.0000000009</v>
      </c>
      <c r="I2935" s="54">
        <f>VLOOKUP(CONCATENATE($F2935," ",$G2935),AllocFactorMatrix,(I$4+1),FALSE)*$E2935</f>
        <v>2788847.1558114537</v>
      </c>
      <c r="J2935" s="54">
        <f>VLOOKUP(CONCATENATE($F2935," ",$G2935),AllocFactorMatrix,(J$4+1),FALSE)*$E2935</f>
        <v>128328.45586317616</v>
      </c>
      <c r="K2935" s="54">
        <f>VLOOKUP(CONCATENATE($F2935," ",$G2935),AllocFactorMatrix,(K$4+1),FALSE)*$E2935</f>
        <v>422750.78032226837</v>
      </c>
      <c r="L2935" s="54">
        <f>VLOOKUP(CONCATENATE($F2935," ",$G2935),AllocFactorMatrix,(L$4+1),FALSE)*$E2935</f>
        <v>10563.192406891792</v>
      </c>
      <c r="M2935" s="54">
        <f>VLOOKUP(CONCATENATE($F2935," ",$G2935),AllocFactorMatrix,(M$4+1),FALSE)*$E2935</f>
        <v>1359.7970299943815</v>
      </c>
      <c r="N2935" s="54">
        <f t="shared" si="1469"/>
        <v>434673.76975915453</v>
      </c>
      <c r="O2935" s="54">
        <f>VLOOKUP(CONCATENATE($F2935," ",$G2935),AllocFactorMatrix,(O$4+1),FALSE)*$E2935</f>
        <v>321592.2327498456</v>
      </c>
      <c r="P2935" s="54">
        <f>VLOOKUP(CONCATENATE($F2935," ",$G2935),AllocFactorMatrix,(P$4+1),FALSE)*$E2935</f>
        <v>58208.805190233375</v>
      </c>
      <c r="Q2935" s="54">
        <f>VLOOKUP(CONCATENATE($F2935," ",$G2935),AllocFactorMatrix,(Q$4+1),FALSE)*$E2935</f>
        <v>22514.754884262322</v>
      </c>
      <c r="R2935" s="54">
        <f>VLOOKUP(CONCATENATE($F2935," ",$G2935),AllocFactorMatrix,(R$4+1),FALSE)*$E2935</f>
        <v>485.11921377256311</v>
      </c>
      <c r="S2935" s="54">
        <f t="shared" si="1475"/>
        <v>402800.91203811392</v>
      </c>
      <c r="T2935" s="54">
        <f>VLOOKUP(CONCATENATE($F2935," ",$G2935),AllocFactorMatrix,(T$4+1),FALSE)*$E2935</f>
        <v>10211.72749089524</v>
      </c>
      <c r="U2935" s="54">
        <f>VLOOKUP(CONCATENATE($F2935," ",$G2935),AllocFactorMatrix,(U$4+1),FALSE)*$E2935</f>
        <v>162588.45358750832</v>
      </c>
      <c r="V2935" s="54">
        <f>VLOOKUP(CONCATENATE($F2935," ",$G2935),AllocFactorMatrix,(V$4+1),FALSE)*$E2935</f>
        <v>881750.31793190364</v>
      </c>
      <c r="W2935" s="54">
        <f>VLOOKUP(CONCATENATE($F2935," ",$G2935),AllocFactorMatrix,(W$4+1),FALSE)*$E2935</f>
        <v>116014.23212480563</v>
      </c>
      <c r="X2935" s="54">
        <f t="shared" si="1476"/>
        <v>1170564.7311351129</v>
      </c>
      <c r="Y2935" s="54">
        <f>VLOOKUP(CONCATENATE($F2935," ",$G2935),AllocFactorMatrix,(Y$4+1),FALSE)*$E2935</f>
        <v>94782.579155320243</v>
      </c>
      <c r="Z2935" s="54">
        <f>VLOOKUP(CONCATENATE($F2935," ",$G2935),AllocFactorMatrix,(Z$4+1),FALSE)*$E2935</f>
        <v>1970.215404768187</v>
      </c>
      <c r="AA2935" s="54">
        <f t="shared" si="1470"/>
        <v>96752.794560088427</v>
      </c>
      <c r="AB2935" s="54">
        <f>VLOOKUP(CONCATENATE($F2935," ",$G2935),AllocFactorMatrix,(AB$4+1),FALSE)*$E2935</f>
        <v>1113.1808328997547</v>
      </c>
      <c r="AC2935" s="54">
        <f>VLOOKUP(CONCATENATE($F2935," ",$G2935),AllocFactorMatrix,(AC$4+1),FALSE)*$E2935</f>
        <v>0</v>
      </c>
      <c r="AD2935" s="54">
        <f>VLOOKUP(CONCATENATE($F2935," ",$G2935),AllocFactorMatrix,(AD$4+1),FALSE)*$E2935</f>
        <v>0</v>
      </c>
    </row>
    <row r="2936" spans="1:30" s="51" customFormat="1" hidden="1" outlineLevel="1">
      <c r="A2936" s="56"/>
      <c r="B2936" s="112"/>
      <c r="C2936" s="55"/>
      <c r="D2936" s="55"/>
      <c r="F2936" s="52" t="str">
        <f>F2943</f>
        <v>PROD_DEMAND</v>
      </c>
      <c r="G2936" s="55" t="str">
        <f>$G$8</f>
        <v>PRODUCTION</v>
      </c>
      <c r="H2936" s="53">
        <f t="shared" si="1468"/>
        <v>2006789.9999999998</v>
      </c>
      <c r="I2936" s="54">
        <f>VLOOKUP(CONCATENATE($F2936," ",$G2936),AllocFactorMatrix,(I$4+1),FALSE)*$E2943</f>
        <v>1114182.8260007887</v>
      </c>
      <c r="J2936" s="54">
        <f>VLOOKUP(CONCATENATE($F2936," ",$G2936),AllocFactorMatrix,(J$4+1),FALSE)*$E2943</f>
        <v>51268.984502074185</v>
      </c>
      <c r="K2936" s="54">
        <f>VLOOKUP(CONCATENATE($F2936," ",$G2936),AllocFactorMatrix,(K$4+1),FALSE)*$E2943</f>
        <v>168894.75571724304</v>
      </c>
      <c r="L2936" s="54">
        <f>VLOOKUP(CONCATENATE($F2936," ",$G2936),AllocFactorMatrix,(L$4+1),FALSE)*$E2943</f>
        <v>4220.1407642493477</v>
      </c>
      <c r="M2936" s="54">
        <f>VLOOKUP(CONCATENATE($F2936," ",$G2936),AllocFactorMatrix,(M$4+1),FALSE)*$E2943</f>
        <v>543.25763049061425</v>
      </c>
      <c r="N2936" s="54">
        <f t="shared" si="1469"/>
        <v>173658.15411198299</v>
      </c>
      <c r="O2936" s="54">
        <f>VLOOKUP(CONCATENATE($F2936," ",$G2936),AllocFactorMatrix,(O$4+1),FALSE)*$E2943</f>
        <v>128480.52355915874</v>
      </c>
      <c r="P2936" s="54">
        <f>VLOOKUP(CONCATENATE($F2936," ",$G2936),AllocFactorMatrix,(P$4+1),FALSE)*$E2943</f>
        <v>23255.218892092013</v>
      </c>
      <c r="Q2936" s="54">
        <f>VLOOKUP(CONCATENATE($F2936," ",$G2936),AllocFactorMatrix,(Q$4+1),FALSE)*$E2943</f>
        <v>8994.9544819581424</v>
      </c>
      <c r="R2936" s="54">
        <f>VLOOKUP(CONCATENATE($F2936," ",$G2936),AllocFactorMatrix,(R$4+1),FALSE)*$E2943</f>
        <v>193.8118033546825</v>
      </c>
      <c r="S2936" s="54">
        <f>SUBTOTAL(9,O2936:R2936)</f>
        <v>160924.50873656358</v>
      </c>
      <c r="T2936" s="54">
        <f>VLOOKUP(CONCATENATE($F2936," ",$G2936),AllocFactorMatrix,(T$4+1),FALSE)*$E2943</f>
        <v>4079.7256925487882</v>
      </c>
      <c r="U2936" s="54">
        <f>VLOOKUP(CONCATENATE($F2936," ",$G2936),AllocFactorMatrix,(U$4+1),FALSE)*$E2943</f>
        <v>64956.325166740455</v>
      </c>
      <c r="V2936" s="54">
        <f>VLOOKUP(CONCATENATE($F2936," ",$G2936),AllocFactorMatrix,(V$4+1),FALSE)*$E2943</f>
        <v>352271.38891898515</v>
      </c>
      <c r="W2936" s="54">
        <f>VLOOKUP(CONCATENATE($F2936," ",$G2936),AllocFactorMatrix,(W$4+1),FALSE)*$E2943</f>
        <v>46349.282618723184</v>
      </c>
      <c r="X2936" s="54">
        <f>SUBTOTAL(9,T2936:W2936)</f>
        <v>467656.72239699756</v>
      </c>
      <c r="Y2936" s="54">
        <f>VLOOKUP(CONCATENATE($F2936," ",$G2936),AllocFactorMatrix,(Y$4+1),FALSE)*$E2943</f>
        <v>37866.945013051773</v>
      </c>
      <c r="Z2936" s="54">
        <f>VLOOKUP(CONCATENATE($F2936," ",$G2936),AllocFactorMatrix,(Z$4+1),FALSE)*$E2943</f>
        <v>787.12817335311729</v>
      </c>
      <c r="AA2936" s="54">
        <f t="shared" si="1470"/>
        <v>38654.073186404887</v>
      </c>
      <c r="AB2936" s="54">
        <f>VLOOKUP(CONCATENATE($F2936," ",$G2936),AllocFactorMatrix,(AB$4+1),FALSE)*$E2943</f>
        <v>444.73106518785954</v>
      </c>
      <c r="AC2936" s="54">
        <f>VLOOKUP(CONCATENATE($F2936," ",$G2936),AllocFactorMatrix,(AC$4+1),FALSE)*$E2943</f>
        <v>0</v>
      </c>
      <c r="AD2936" s="54">
        <f>VLOOKUP(CONCATENATE($F2936," ",$G2936),AllocFactorMatrix,(AD$4+1),FALSE)*$E2943</f>
        <v>0</v>
      </c>
    </row>
    <row r="2937" spans="1:30" s="51" customFormat="1" hidden="1" outlineLevel="1">
      <c r="A2937" s="56"/>
      <c r="B2937" s="112"/>
      <c r="C2937" s="55"/>
      <c r="D2937" s="55"/>
      <c r="F2937" s="52" t="str">
        <f>F2943</f>
        <v>PROD_DEMAND</v>
      </c>
      <c r="G2937" s="55" t="str">
        <f>$G$9</f>
        <v>BULKTRAN</v>
      </c>
      <c r="H2937" s="53">
        <f t="shared" si="1468"/>
        <v>0</v>
      </c>
      <c r="I2937" s="54">
        <f>VLOOKUP(CONCATENATE($F2937," ",$G2937),AllocFactorMatrix,(I$4+1),FALSE)*$E2943</f>
        <v>0</v>
      </c>
      <c r="J2937" s="54">
        <f>VLOOKUP(CONCATENATE($F2937," ",$G2937),AllocFactorMatrix,(J$4+1),FALSE)*$E2943</f>
        <v>0</v>
      </c>
      <c r="K2937" s="54">
        <f>VLOOKUP(CONCATENATE($F2937," ",$G2937),AllocFactorMatrix,(K$4+1),FALSE)*$E2943</f>
        <v>0</v>
      </c>
      <c r="L2937" s="54">
        <f>VLOOKUP(CONCATENATE($F2937," ",$G2937),AllocFactorMatrix,(L$4+1),FALSE)*$E2943</f>
        <v>0</v>
      </c>
      <c r="M2937" s="54">
        <f>VLOOKUP(CONCATENATE($F2937," ",$G2937),AllocFactorMatrix,(M$4+1),FALSE)*$E2943</f>
        <v>0</v>
      </c>
      <c r="N2937" s="54">
        <f t="shared" si="1469"/>
        <v>0</v>
      </c>
      <c r="O2937" s="54">
        <f>VLOOKUP(CONCATENATE($F2937," ",$G2937),AllocFactorMatrix,(O$4+1),FALSE)*$E2943</f>
        <v>0</v>
      </c>
      <c r="P2937" s="54">
        <f>VLOOKUP(CONCATENATE($F2937," ",$G2937),AllocFactorMatrix,(P$4+1),FALSE)*$E2943</f>
        <v>0</v>
      </c>
      <c r="Q2937" s="54">
        <f>VLOOKUP(CONCATENATE($F2937," ",$G2937),AllocFactorMatrix,(Q$4+1),FALSE)*$E2943</f>
        <v>0</v>
      </c>
      <c r="R2937" s="54">
        <f>VLOOKUP(CONCATENATE($F2937," ",$G2937),AllocFactorMatrix,(R$4+1),FALSE)*$E2943</f>
        <v>0</v>
      </c>
      <c r="S2937" s="54">
        <f t="shared" ref="S2937:S2943" si="1477">SUBTOTAL(9,O2937:R2937)</f>
        <v>0</v>
      </c>
      <c r="T2937" s="54">
        <f>VLOOKUP(CONCATENATE($F2937," ",$G2937),AllocFactorMatrix,(T$4+1),FALSE)*$E2943</f>
        <v>0</v>
      </c>
      <c r="U2937" s="54">
        <f>VLOOKUP(CONCATENATE($F2937," ",$G2937),AllocFactorMatrix,(U$4+1),FALSE)*$E2943</f>
        <v>0</v>
      </c>
      <c r="V2937" s="54">
        <f>VLOOKUP(CONCATENATE($F2937," ",$G2937),AllocFactorMatrix,(V$4+1),FALSE)*$E2943</f>
        <v>0</v>
      </c>
      <c r="W2937" s="54">
        <f>VLOOKUP(CONCATENATE($F2937," ",$G2937),AllocFactorMatrix,(W$4+1),FALSE)*$E2943</f>
        <v>0</v>
      </c>
      <c r="X2937" s="54">
        <f t="shared" ref="X2937:X2943" si="1478">SUBTOTAL(9,T2937:W2937)</f>
        <v>0</v>
      </c>
      <c r="Y2937" s="54">
        <f>VLOOKUP(CONCATENATE($F2937," ",$G2937),AllocFactorMatrix,(Y$4+1),FALSE)*$E2943</f>
        <v>0</v>
      </c>
      <c r="Z2937" s="54">
        <f>VLOOKUP(CONCATENATE($F2937," ",$G2937),AllocFactorMatrix,(Z$4+1),FALSE)*$E2943</f>
        <v>0</v>
      </c>
      <c r="AA2937" s="54">
        <f t="shared" si="1470"/>
        <v>0</v>
      </c>
      <c r="AB2937" s="54">
        <f>VLOOKUP(CONCATENATE($F2937," ",$G2937),AllocFactorMatrix,(AB$4+1),FALSE)*$E2943</f>
        <v>0</v>
      </c>
      <c r="AC2937" s="54">
        <f>VLOOKUP(CONCATENATE($F2937," ",$G2937),AllocFactorMatrix,(AC$4+1),FALSE)*$E2943</f>
        <v>0</v>
      </c>
      <c r="AD2937" s="54">
        <f>VLOOKUP(CONCATENATE($F2937," ",$G2937),AllocFactorMatrix,(AD$4+1),FALSE)*$E2943</f>
        <v>0</v>
      </c>
    </row>
    <row r="2938" spans="1:30" s="51" customFormat="1" hidden="1" outlineLevel="1">
      <c r="A2938" s="56"/>
      <c r="B2938" s="112"/>
      <c r="C2938" s="55"/>
      <c r="D2938" s="55"/>
      <c r="F2938" s="52" t="str">
        <f>F2943</f>
        <v>PROD_DEMAND</v>
      </c>
      <c r="G2938" s="55" t="str">
        <f>$G$10</f>
        <v>SUBTRAN</v>
      </c>
      <c r="H2938" s="53">
        <f t="shared" si="1468"/>
        <v>0</v>
      </c>
      <c r="I2938" s="54">
        <f>VLOOKUP(CONCATENATE($F2938," ",$G2938),AllocFactorMatrix,(I$4+1),FALSE)*$E2943</f>
        <v>0</v>
      </c>
      <c r="J2938" s="54">
        <f>VLOOKUP(CONCATENATE($F2938," ",$G2938),AllocFactorMatrix,(J$4+1),FALSE)*$E2943</f>
        <v>0</v>
      </c>
      <c r="K2938" s="54">
        <f>VLOOKUP(CONCATENATE($F2938," ",$G2938),AllocFactorMatrix,(K$4+1),FALSE)*$E2943</f>
        <v>0</v>
      </c>
      <c r="L2938" s="54">
        <f>VLOOKUP(CONCATENATE($F2938," ",$G2938),AllocFactorMatrix,(L$4+1),FALSE)*$E2943</f>
        <v>0</v>
      </c>
      <c r="M2938" s="54">
        <f>VLOOKUP(CONCATENATE($F2938," ",$G2938),AllocFactorMatrix,(M$4+1),FALSE)*$E2943</f>
        <v>0</v>
      </c>
      <c r="N2938" s="54">
        <f t="shared" si="1469"/>
        <v>0</v>
      </c>
      <c r="O2938" s="54">
        <f>VLOOKUP(CONCATENATE($F2938," ",$G2938),AllocFactorMatrix,(O$4+1),FALSE)*$E2943</f>
        <v>0</v>
      </c>
      <c r="P2938" s="54">
        <f>VLOOKUP(CONCATENATE($F2938," ",$G2938),AllocFactorMatrix,(P$4+1),FALSE)*$E2943</f>
        <v>0</v>
      </c>
      <c r="Q2938" s="54">
        <f>VLOOKUP(CONCATENATE($F2938," ",$G2938),AllocFactorMatrix,(Q$4+1),FALSE)*$E2943</f>
        <v>0</v>
      </c>
      <c r="R2938" s="54">
        <f>VLOOKUP(CONCATENATE($F2938," ",$G2938),AllocFactorMatrix,(R$4+1),FALSE)*$E2943</f>
        <v>0</v>
      </c>
      <c r="S2938" s="54">
        <f t="shared" si="1477"/>
        <v>0</v>
      </c>
      <c r="T2938" s="54">
        <f>VLOOKUP(CONCATENATE($F2938," ",$G2938),AllocFactorMatrix,(T$4+1),FALSE)*$E2943</f>
        <v>0</v>
      </c>
      <c r="U2938" s="54">
        <f>VLOOKUP(CONCATENATE($F2938," ",$G2938),AllocFactorMatrix,(U$4+1),FALSE)*$E2943</f>
        <v>0</v>
      </c>
      <c r="V2938" s="54">
        <f>VLOOKUP(CONCATENATE($F2938," ",$G2938),AllocFactorMatrix,(V$4+1),FALSE)*$E2943</f>
        <v>0</v>
      </c>
      <c r="W2938" s="54">
        <f>VLOOKUP(CONCATENATE($F2938," ",$G2938),AllocFactorMatrix,(W$4+1),FALSE)*$E2943</f>
        <v>0</v>
      </c>
      <c r="X2938" s="54">
        <f t="shared" si="1478"/>
        <v>0</v>
      </c>
      <c r="Y2938" s="54">
        <f>VLOOKUP(CONCATENATE($F2938," ",$G2938),AllocFactorMatrix,(Y$4+1),FALSE)*$E2943</f>
        <v>0</v>
      </c>
      <c r="Z2938" s="54">
        <f>VLOOKUP(CONCATENATE($F2938," ",$G2938),AllocFactorMatrix,(Z$4+1),FALSE)*$E2943</f>
        <v>0</v>
      </c>
      <c r="AA2938" s="54">
        <f t="shared" si="1470"/>
        <v>0</v>
      </c>
      <c r="AB2938" s="54">
        <f>VLOOKUP(CONCATENATE($F2938," ",$G2938),AllocFactorMatrix,(AB$4+1),FALSE)*$E2943</f>
        <v>0</v>
      </c>
      <c r="AC2938" s="54">
        <f>VLOOKUP(CONCATENATE($F2938," ",$G2938),AllocFactorMatrix,(AC$4+1),FALSE)*$E2943</f>
        <v>0</v>
      </c>
      <c r="AD2938" s="54">
        <f>VLOOKUP(CONCATENATE($F2938," ",$G2938),AllocFactorMatrix,(AD$4+1),FALSE)*$E2943</f>
        <v>0</v>
      </c>
    </row>
    <row r="2939" spans="1:30" s="51" customFormat="1" hidden="1" outlineLevel="1">
      <c r="A2939" s="56"/>
      <c r="B2939" s="112"/>
      <c r="C2939" s="55"/>
      <c r="D2939" s="55"/>
      <c r="F2939" s="52" t="str">
        <f>F2943</f>
        <v>PROD_DEMAND</v>
      </c>
      <c r="G2939" s="55" t="str">
        <f>$G$11</f>
        <v>DISTPRI</v>
      </c>
      <c r="H2939" s="53">
        <f t="shared" si="1468"/>
        <v>0</v>
      </c>
      <c r="I2939" s="54">
        <f>VLOOKUP(CONCATENATE($F2939," ",$G2939),AllocFactorMatrix,(I$4+1),FALSE)*$E2943</f>
        <v>0</v>
      </c>
      <c r="J2939" s="54">
        <f>VLOOKUP(CONCATENATE($F2939," ",$G2939),AllocFactorMatrix,(J$4+1),FALSE)*$E2943</f>
        <v>0</v>
      </c>
      <c r="K2939" s="54">
        <f>VLOOKUP(CONCATENATE($F2939," ",$G2939),AllocFactorMatrix,(K$4+1),FALSE)*$E2943</f>
        <v>0</v>
      </c>
      <c r="L2939" s="54">
        <f>VLOOKUP(CONCATENATE($F2939," ",$G2939),AllocFactorMatrix,(L$4+1),FALSE)*$E2943</f>
        <v>0</v>
      </c>
      <c r="M2939" s="54">
        <f>VLOOKUP(CONCATENATE($F2939," ",$G2939),AllocFactorMatrix,(M$4+1),FALSE)*$E2943</f>
        <v>0</v>
      </c>
      <c r="N2939" s="54">
        <f t="shared" si="1469"/>
        <v>0</v>
      </c>
      <c r="O2939" s="54">
        <f>VLOOKUP(CONCATENATE($F2939," ",$G2939),AllocFactorMatrix,(O$4+1),FALSE)*$E2943</f>
        <v>0</v>
      </c>
      <c r="P2939" s="54">
        <f>VLOOKUP(CONCATENATE($F2939," ",$G2939),AllocFactorMatrix,(P$4+1),FALSE)*$E2943</f>
        <v>0</v>
      </c>
      <c r="Q2939" s="54">
        <f>VLOOKUP(CONCATENATE($F2939," ",$G2939),AllocFactorMatrix,(Q$4+1),FALSE)*$E2943</f>
        <v>0</v>
      </c>
      <c r="R2939" s="54">
        <f>VLOOKUP(CONCATENATE($F2939," ",$G2939),AllocFactorMatrix,(R$4+1),FALSE)*$E2943</f>
        <v>0</v>
      </c>
      <c r="S2939" s="54">
        <f t="shared" si="1477"/>
        <v>0</v>
      </c>
      <c r="T2939" s="54">
        <f>VLOOKUP(CONCATENATE($F2939," ",$G2939),AllocFactorMatrix,(T$4+1),FALSE)*$E2943</f>
        <v>0</v>
      </c>
      <c r="U2939" s="54">
        <f>VLOOKUP(CONCATENATE($F2939," ",$G2939),AllocFactorMatrix,(U$4+1),FALSE)*$E2943</f>
        <v>0</v>
      </c>
      <c r="V2939" s="54">
        <f>VLOOKUP(CONCATENATE($F2939," ",$G2939),AllocFactorMatrix,(V$4+1),FALSE)*$E2943</f>
        <v>0</v>
      </c>
      <c r="W2939" s="54">
        <f>VLOOKUP(CONCATENATE($F2939," ",$G2939),AllocFactorMatrix,(W$4+1),FALSE)*$E2943</f>
        <v>0</v>
      </c>
      <c r="X2939" s="54">
        <f t="shared" si="1478"/>
        <v>0</v>
      </c>
      <c r="Y2939" s="54">
        <f>VLOOKUP(CONCATENATE($F2939," ",$G2939),AllocFactorMatrix,(Y$4+1),FALSE)*$E2943</f>
        <v>0</v>
      </c>
      <c r="Z2939" s="54">
        <f>VLOOKUP(CONCATENATE($F2939," ",$G2939),AllocFactorMatrix,(Z$4+1),FALSE)*$E2943</f>
        <v>0</v>
      </c>
      <c r="AA2939" s="54">
        <f t="shared" si="1470"/>
        <v>0</v>
      </c>
      <c r="AB2939" s="54">
        <f>VLOOKUP(CONCATENATE($F2939," ",$G2939),AllocFactorMatrix,(AB$4+1),FALSE)*$E2943</f>
        <v>0</v>
      </c>
      <c r="AC2939" s="54">
        <f>VLOOKUP(CONCATENATE($F2939," ",$G2939),AllocFactorMatrix,(AC$4+1),FALSE)*$E2943</f>
        <v>0</v>
      </c>
      <c r="AD2939" s="54">
        <f>VLOOKUP(CONCATENATE($F2939," ",$G2939),AllocFactorMatrix,(AD$4+1),FALSE)*$E2943</f>
        <v>0</v>
      </c>
    </row>
    <row r="2940" spans="1:30" s="51" customFormat="1" hidden="1" outlineLevel="1">
      <c r="A2940" s="56"/>
      <c r="B2940" s="112"/>
      <c r="C2940" s="55"/>
      <c r="D2940" s="55"/>
      <c r="F2940" s="52" t="str">
        <f>F2943</f>
        <v>PROD_DEMAND</v>
      </c>
      <c r="G2940" s="55" t="str">
        <f>$G$12</f>
        <v>DISTSEC</v>
      </c>
      <c r="H2940" s="53">
        <f t="shared" si="1468"/>
        <v>0</v>
      </c>
      <c r="I2940" s="54">
        <f>VLOOKUP(CONCATENATE($F2940," ",$G2940),AllocFactorMatrix,(I$4+1),FALSE)*$E2943</f>
        <v>0</v>
      </c>
      <c r="J2940" s="54">
        <f>VLOOKUP(CONCATENATE($F2940," ",$G2940),AllocFactorMatrix,(J$4+1),FALSE)*$E2943</f>
        <v>0</v>
      </c>
      <c r="K2940" s="54">
        <f>VLOOKUP(CONCATENATE($F2940," ",$G2940),AllocFactorMatrix,(K$4+1),FALSE)*$E2943</f>
        <v>0</v>
      </c>
      <c r="L2940" s="54">
        <f>VLOOKUP(CONCATENATE($F2940," ",$G2940),AllocFactorMatrix,(L$4+1),FALSE)*$E2943</f>
        <v>0</v>
      </c>
      <c r="M2940" s="54">
        <f>VLOOKUP(CONCATENATE($F2940," ",$G2940),AllocFactorMatrix,(M$4+1),FALSE)*$E2943</f>
        <v>0</v>
      </c>
      <c r="N2940" s="54">
        <f t="shared" si="1469"/>
        <v>0</v>
      </c>
      <c r="O2940" s="54">
        <f>VLOOKUP(CONCATENATE($F2940," ",$G2940),AllocFactorMatrix,(O$4+1),FALSE)*$E2943</f>
        <v>0</v>
      </c>
      <c r="P2940" s="54">
        <f>VLOOKUP(CONCATENATE($F2940," ",$G2940),AllocFactorMatrix,(P$4+1),FALSE)*$E2943</f>
        <v>0</v>
      </c>
      <c r="Q2940" s="54">
        <f>VLOOKUP(CONCATENATE($F2940," ",$G2940),AllocFactorMatrix,(Q$4+1),FALSE)*$E2943</f>
        <v>0</v>
      </c>
      <c r="R2940" s="54">
        <f>VLOOKUP(CONCATENATE($F2940," ",$G2940),AllocFactorMatrix,(R$4+1),FALSE)*$E2943</f>
        <v>0</v>
      </c>
      <c r="S2940" s="54">
        <f t="shared" si="1477"/>
        <v>0</v>
      </c>
      <c r="T2940" s="54">
        <f>VLOOKUP(CONCATENATE($F2940," ",$G2940),AllocFactorMatrix,(T$4+1),FALSE)*$E2943</f>
        <v>0</v>
      </c>
      <c r="U2940" s="54">
        <f>VLOOKUP(CONCATENATE($F2940," ",$G2940),AllocFactorMatrix,(U$4+1),FALSE)*$E2943</f>
        <v>0</v>
      </c>
      <c r="V2940" s="54">
        <f>VLOOKUP(CONCATENATE($F2940," ",$G2940),AllocFactorMatrix,(V$4+1),FALSE)*$E2943</f>
        <v>0</v>
      </c>
      <c r="W2940" s="54">
        <f>VLOOKUP(CONCATENATE($F2940," ",$G2940),AllocFactorMatrix,(W$4+1),FALSE)*$E2943</f>
        <v>0</v>
      </c>
      <c r="X2940" s="54">
        <f t="shared" si="1478"/>
        <v>0</v>
      </c>
      <c r="Y2940" s="54">
        <f>VLOOKUP(CONCATENATE($F2940," ",$G2940),AllocFactorMatrix,(Y$4+1),FALSE)*$E2943</f>
        <v>0</v>
      </c>
      <c r="Z2940" s="54">
        <f>VLOOKUP(CONCATENATE($F2940," ",$G2940),AllocFactorMatrix,(Z$4+1),FALSE)*$E2943</f>
        <v>0</v>
      </c>
      <c r="AA2940" s="54">
        <f t="shared" si="1470"/>
        <v>0</v>
      </c>
      <c r="AB2940" s="54">
        <f>VLOOKUP(CONCATENATE($F2940," ",$G2940),AllocFactorMatrix,(AB$4+1),FALSE)*$E2943</f>
        <v>0</v>
      </c>
      <c r="AC2940" s="54">
        <f>VLOOKUP(CONCATENATE($F2940," ",$G2940),AllocFactorMatrix,(AC$4+1),FALSE)*$E2943</f>
        <v>0</v>
      </c>
      <c r="AD2940" s="54">
        <f>VLOOKUP(CONCATENATE($F2940," ",$G2940),AllocFactorMatrix,(AD$4+1),FALSE)*$E2943</f>
        <v>0</v>
      </c>
    </row>
    <row r="2941" spans="1:30" s="51" customFormat="1" hidden="1" outlineLevel="1">
      <c r="A2941" s="56"/>
      <c r="B2941" s="112"/>
      <c r="C2941" s="55"/>
      <c r="D2941" s="55"/>
      <c r="F2941" s="52" t="str">
        <f>F2943</f>
        <v>PROD_DEMAND</v>
      </c>
      <c r="G2941" s="55" t="str">
        <f>$G$13</f>
        <v>ENERGY</v>
      </c>
      <c r="H2941" s="53">
        <f t="shared" si="1468"/>
        <v>0</v>
      </c>
      <c r="I2941" s="54">
        <f>VLOOKUP(CONCATENATE($F2941," ",$G2941),AllocFactorMatrix,(I$4+1),FALSE)*$E2943</f>
        <v>0</v>
      </c>
      <c r="J2941" s="54">
        <f>VLOOKUP(CONCATENATE($F2941," ",$G2941),AllocFactorMatrix,(J$4+1),FALSE)*$E2943</f>
        <v>0</v>
      </c>
      <c r="K2941" s="54">
        <f>VLOOKUP(CONCATENATE($F2941," ",$G2941),AllocFactorMatrix,(K$4+1),FALSE)*$E2943</f>
        <v>0</v>
      </c>
      <c r="L2941" s="54">
        <f>VLOOKUP(CONCATENATE($F2941," ",$G2941),AllocFactorMatrix,(L$4+1),FALSE)*$E2943</f>
        <v>0</v>
      </c>
      <c r="M2941" s="54">
        <f>VLOOKUP(CONCATENATE($F2941," ",$G2941),AllocFactorMatrix,(M$4+1),FALSE)*$E2943</f>
        <v>0</v>
      </c>
      <c r="N2941" s="54">
        <f t="shared" si="1469"/>
        <v>0</v>
      </c>
      <c r="O2941" s="54">
        <f>VLOOKUP(CONCATENATE($F2941," ",$G2941),AllocFactorMatrix,(O$4+1),FALSE)*$E2943</f>
        <v>0</v>
      </c>
      <c r="P2941" s="54">
        <f>VLOOKUP(CONCATENATE($F2941," ",$G2941),AllocFactorMatrix,(P$4+1),FALSE)*$E2943</f>
        <v>0</v>
      </c>
      <c r="Q2941" s="54">
        <f>VLOOKUP(CONCATENATE($F2941," ",$G2941),AllocFactorMatrix,(Q$4+1),FALSE)*$E2943</f>
        <v>0</v>
      </c>
      <c r="R2941" s="54">
        <f>VLOOKUP(CONCATENATE($F2941," ",$G2941),AllocFactorMatrix,(R$4+1),FALSE)*$E2943</f>
        <v>0</v>
      </c>
      <c r="S2941" s="54">
        <f t="shared" si="1477"/>
        <v>0</v>
      </c>
      <c r="T2941" s="54">
        <f>VLOOKUP(CONCATENATE($F2941," ",$G2941),AllocFactorMatrix,(T$4+1),FALSE)*$E2943</f>
        <v>0</v>
      </c>
      <c r="U2941" s="54">
        <f>VLOOKUP(CONCATENATE($F2941," ",$G2941),AllocFactorMatrix,(U$4+1),FALSE)*$E2943</f>
        <v>0</v>
      </c>
      <c r="V2941" s="54">
        <f>VLOOKUP(CONCATENATE($F2941," ",$G2941),AllocFactorMatrix,(V$4+1),FALSE)*$E2943</f>
        <v>0</v>
      </c>
      <c r="W2941" s="54">
        <f>VLOOKUP(CONCATENATE($F2941," ",$G2941),AllocFactorMatrix,(W$4+1),FALSE)*$E2943</f>
        <v>0</v>
      </c>
      <c r="X2941" s="54">
        <f t="shared" si="1478"/>
        <v>0</v>
      </c>
      <c r="Y2941" s="54">
        <f>VLOOKUP(CONCATENATE($F2941," ",$G2941),AllocFactorMatrix,(Y$4+1),FALSE)*$E2943</f>
        <v>0</v>
      </c>
      <c r="Z2941" s="54">
        <f>VLOOKUP(CONCATENATE($F2941," ",$G2941),AllocFactorMatrix,(Z$4+1),FALSE)*$E2943</f>
        <v>0</v>
      </c>
      <c r="AA2941" s="54">
        <f t="shared" si="1470"/>
        <v>0</v>
      </c>
      <c r="AB2941" s="54">
        <f>VLOOKUP(CONCATENATE($F2941," ",$G2941),AllocFactorMatrix,(AB$4+1),FALSE)*$E2943</f>
        <v>0</v>
      </c>
      <c r="AC2941" s="54">
        <f>VLOOKUP(CONCATENATE($F2941," ",$G2941),AllocFactorMatrix,(AC$4+1),FALSE)*$E2943</f>
        <v>0</v>
      </c>
      <c r="AD2941" s="54">
        <f>VLOOKUP(CONCATENATE($F2941," ",$G2941),AllocFactorMatrix,(AD$4+1),FALSE)*$E2943</f>
        <v>0</v>
      </c>
    </row>
    <row r="2942" spans="1:30" s="51" customFormat="1" hidden="1" outlineLevel="1">
      <c r="A2942" s="56"/>
      <c r="B2942" s="112"/>
      <c r="C2942" s="55"/>
      <c r="D2942" s="55"/>
      <c r="F2942" s="52" t="str">
        <f>F2943</f>
        <v>PROD_DEMAND</v>
      </c>
      <c r="G2942" s="55" t="str">
        <f>$G$14</f>
        <v>CUSTOMER</v>
      </c>
      <c r="H2942" s="53">
        <f t="shared" si="1468"/>
        <v>0</v>
      </c>
      <c r="I2942" s="54">
        <f>VLOOKUP(CONCATENATE($F2942," ",$G2942),AllocFactorMatrix,(I$4+1),FALSE)*$E2943</f>
        <v>0</v>
      </c>
      <c r="J2942" s="54">
        <f>VLOOKUP(CONCATENATE($F2942," ",$G2942),AllocFactorMatrix,(J$4+1),FALSE)*$E2943</f>
        <v>0</v>
      </c>
      <c r="K2942" s="54">
        <f>VLOOKUP(CONCATENATE($F2942," ",$G2942),AllocFactorMatrix,(K$4+1),FALSE)*$E2943</f>
        <v>0</v>
      </c>
      <c r="L2942" s="54">
        <f>VLOOKUP(CONCATENATE($F2942," ",$G2942),AllocFactorMatrix,(L$4+1),FALSE)*$E2943</f>
        <v>0</v>
      </c>
      <c r="M2942" s="54">
        <f>VLOOKUP(CONCATENATE($F2942," ",$G2942),AllocFactorMatrix,(M$4+1),FALSE)*$E2943</f>
        <v>0</v>
      </c>
      <c r="N2942" s="54">
        <f t="shared" si="1469"/>
        <v>0</v>
      </c>
      <c r="O2942" s="54">
        <f>VLOOKUP(CONCATENATE($F2942," ",$G2942),AllocFactorMatrix,(O$4+1),FALSE)*$E2943</f>
        <v>0</v>
      </c>
      <c r="P2942" s="54">
        <f>VLOOKUP(CONCATENATE($F2942," ",$G2942),AllocFactorMatrix,(P$4+1),FALSE)*$E2943</f>
        <v>0</v>
      </c>
      <c r="Q2942" s="54">
        <f>VLOOKUP(CONCATENATE($F2942," ",$G2942),AllocFactorMatrix,(Q$4+1),FALSE)*$E2943</f>
        <v>0</v>
      </c>
      <c r="R2942" s="54">
        <f>VLOOKUP(CONCATENATE($F2942," ",$G2942),AllocFactorMatrix,(R$4+1),FALSE)*$E2943</f>
        <v>0</v>
      </c>
      <c r="S2942" s="54">
        <f t="shared" si="1477"/>
        <v>0</v>
      </c>
      <c r="T2942" s="54">
        <f>VLOOKUP(CONCATENATE($F2942," ",$G2942),AllocFactorMatrix,(T$4+1),FALSE)*$E2943</f>
        <v>0</v>
      </c>
      <c r="U2942" s="54">
        <f>VLOOKUP(CONCATENATE($F2942," ",$G2942),AllocFactorMatrix,(U$4+1),FALSE)*$E2943</f>
        <v>0</v>
      </c>
      <c r="V2942" s="54">
        <f>VLOOKUP(CONCATENATE($F2942," ",$G2942),AllocFactorMatrix,(V$4+1),FALSE)*$E2943</f>
        <v>0</v>
      </c>
      <c r="W2942" s="54">
        <f>VLOOKUP(CONCATENATE($F2942," ",$G2942),AllocFactorMatrix,(W$4+1),FALSE)*$E2943</f>
        <v>0</v>
      </c>
      <c r="X2942" s="54">
        <f t="shared" si="1478"/>
        <v>0</v>
      </c>
      <c r="Y2942" s="54">
        <f>VLOOKUP(CONCATENATE($F2942," ",$G2942),AllocFactorMatrix,(Y$4+1),FALSE)*$E2943</f>
        <v>0</v>
      </c>
      <c r="Z2942" s="54">
        <f>VLOOKUP(CONCATENATE($F2942," ",$G2942),AllocFactorMatrix,(Z$4+1),FALSE)*$E2943</f>
        <v>0</v>
      </c>
      <c r="AA2942" s="54">
        <f t="shared" si="1470"/>
        <v>0</v>
      </c>
      <c r="AB2942" s="54">
        <f>VLOOKUP(CONCATENATE($F2942," ",$G2942),AllocFactorMatrix,(AB$4+1),FALSE)*$E2943</f>
        <v>0</v>
      </c>
      <c r="AC2942" s="54">
        <f>VLOOKUP(CONCATENATE($F2942," ",$G2942),AllocFactorMatrix,(AC$4+1),FALSE)*$E2943</f>
        <v>0</v>
      </c>
      <c r="AD2942" s="54">
        <f>VLOOKUP(CONCATENATE($F2942," ",$G2942),AllocFactorMatrix,(AD$4+1),FALSE)*$E2943</f>
        <v>0</v>
      </c>
    </row>
    <row r="2943" spans="1:30" s="51" customFormat="1" collapsed="1">
      <c r="A2943" s="56"/>
      <c r="B2943" s="112"/>
      <c r="C2943" s="55"/>
      <c r="D2943" s="99" t="s">
        <v>466</v>
      </c>
      <c r="E2943" s="61">
        <v>2006790</v>
      </c>
      <c r="F2943" s="57" t="s">
        <v>30</v>
      </c>
      <c r="G2943" s="55" t="str">
        <f>$G$15</f>
        <v>TOTAL</v>
      </c>
      <c r="H2943" s="53">
        <f t="shared" si="1468"/>
        <v>2006789.9999999998</v>
      </c>
      <c r="I2943" s="54">
        <f>VLOOKUP(CONCATENATE($F2943," ",$G2943),AllocFactorMatrix,(I$4+1),FALSE)*$E2943</f>
        <v>1114182.8260007887</v>
      </c>
      <c r="J2943" s="54">
        <f>VLOOKUP(CONCATENATE($F2943," ",$G2943),AllocFactorMatrix,(J$4+1),FALSE)*$E2943</f>
        <v>51268.984502074185</v>
      </c>
      <c r="K2943" s="54">
        <f>VLOOKUP(CONCATENATE($F2943," ",$G2943),AllocFactorMatrix,(K$4+1),FALSE)*$E2943</f>
        <v>168894.75571724304</v>
      </c>
      <c r="L2943" s="54">
        <f>VLOOKUP(CONCATENATE($F2943," ",$G2943),AllocFactorMatrix,(L$4+1),FALSE)*$E2943</f>
        <v>4220.1407642493477</v>
      </c>
      <c r="M2943" s="54">
        <f>VLOOKUP(CONCATENATE($F2943," ",$G2943),AllocFactorMatrix,(M$4+1),FALSE)*$E2943</f>
        <v>543.25763049061425</v>
      </c>
      <c r="N2943" s="54">
        <f t="shared" si="1469"/>
        <v>173658.15411198299</v>
      </c>
      <c r="O2943" s="54">
        <f>VLOOKUP(CONCATENATE($F2943," ",$G2943),AllocFactorMatrix,(O$4+1),FALSE)*$E2943</f>
        <v>128480.52355915874</v>
      </c>
      <c r="P2943" s="54">
        <f>VLOOKUP(CONCATENATE($F2943," ",$G2943),AllocFactorMatrix,(P$4+1),FALSE)*$E2943</f>
        <v>23255.218892092013</v>
      </c>
      <c r="Q2943" s="54">
        <f>VLOOKUP(CONCATENATE($F2943," ",$G2943),AllocFactorMatrix,(Q$4+1),FALSE)*$E2943</f>
        <v>8994.9544819581424</v>
      </c>
      <c r="R2943" s="54">
        <f>VLOOKUP(CONCATENATE($F2943," ",$G2943),AllocFactorMatrix,(R$4+1),FALSE)*$E2943</f>
        <v>193.8118033546825</v>
      </c>
      <c r="S2943" s="54">
        <f t="shared" si="1477"/>
        <v>160924.50873656358</v>
      </c>
      <c r="T2943" s="54">
        <f>VLOOKUP(CONCATENATE($F2943," ",$G2943),AllocFactorMatrix,(T$4+1),FALSE)*$E2943</f>
        <v>4079.7256925487882</v>
      </c>
      <c r="U2943" s="54">
        <f>VLOOKUP(CONCATENATE($F2943," ",$G2943),AllocFactorMatrix,(U$4+1),FALSE)*$E2943</f>
        <v>64956.325166740455</v>
      </c>
      <c r="V2943" s="54">
        <f>VLOOKUP(CONCATENATE($F2943," ",$G2943),AllocFactorMatrix,(V$4+1),FALSE)*$E2943</f>
        <v>352271.38891898515</v>
      </c>
      <c r="W2943" s="54">
        <f>VLOOKUP(CONCATENATE($F2943," ",$G2943),AllocFactorMatrix,(W$4+1),FALSE)*$E2943</f>
        <v>46349.282618723184</v>
      </c>
      <c r="X2943" s="54">
        <f t="shared" si="1478"/>
        <v>467656.72239699756</v>
      </c>
      <c r="Y2943" s="54">
        <f>VLOOKUP(CONCATENATE($F2943," ",$G2943),AllocFactorMatrix,(Y$4+1),FALSE)*$E2943</f>
        <v>37866.945013051773</v>
      </c>
      <c r="Z2943" s="54">
        <f>VLOOKUP(CONCATENATE($F2943," ",$G2943),AllocFactorMatrix,(Z$4+1),FALSE)*$E2943</f>
        <v>787.12817335311729</v>
      </c>
      <c r="AA2943" s="54">
        <f t="shared" si="1470"/>
        <v>38654.073186404887</v>
      </c>
      <c r="AB2943" s="54">
        <f>VLOOKUP(CONCATENATE($F2943," ",$G2943),AllocFactorMatrix,(AB$4+1),FALSE)*$E2943</f>
        <v>444.73106518785954</v>
      </c>
      <c r="AC2943" s="54">
        <f>VLOOKUP(CONCATENATE($F2943," ",$G2943),AllocFactorMatrix,(AC$4+1),FALSE)*$E2943</f>
        <v>0</v>
      </c>
      <c r="AD2943" s="54">
        <f>VLOOKUP(CONCATENATE($F2943," ",$G2943),AllocFactorMatrix,(AD$4+1),FALSE)*$E2943</f>
        <v>0</v>
      </c>
    </row>
    <row r="2944" spans="1:30" s="51" customFormat="1" hidden="1" outlineLevel="1">
      <c r="A2944" s="56"/>
      <c r="B2944" s="112"/>
      <c r="C2944" s="55"/>
      <c r="D2944" s="55"/>
      <c r="F2944" s="52" t="str">
        <f>F2951</f>
        <v>PROD_ENERGY</v>
      </c>
      <c r="G2944" s="55" t="str">
        <f>$G$8</f>
        <v>PRODUCTION</v>
      </c>
      <c r="H2944" s="53">
        <f t="shared" si="1468"/>
        <v>0</v>
      </c>
      <c r="I2944" s="54">
        <f>VLOOKUP(CONCATENATE($F2944," ",$G2944),AllocFactorMatrix,(I$4+1),FALSE)*$E2951</f>
        <v>0</v>
      </c>
      <c r="J2944" s="54">
        <f>VLOOKUP(CONCATENATE($F2944," ",$G2944),AllocFactorMatrix,(J$4+1),FALSE)*$E2951</f>
        <v>0</v>
      </c>
      <c r="K2944" s="54">
        <f>VLOOKUP(CONCATENATE($F2944," ",$G2944),AllocFactorMatrix,(K$4+1),FALSE)*$E2951</f>
        <v>0</v>
      </c>
      <c r="L2944" s="54">
        <f>VLOOKUP(CONCATENATE($F2944," ",$G2944),AllocFactorMatrix,(L$4+1),FALSE)*$E2951</f>
        <v>0</v>
      </c>
      <c r="M2944" s="54">
        <f>VLOOKUP(CONCATENATE($F2944," ",$G2944),AllocFactorMatrix,(M$4+1),FALSE)*$E2951</f>
        <v>0</v>
      </c>
      <c r="N2944" s="54">
        <f t="shared" si="1469"/>
        <v>0</v>
      </c>
      <c r="O2944" s="54">
        <f>VLOOKUP(CONCATENATE($F2944," ",$G2944),AllocFactorMatrix,(O$4+1),FALSE)*$E2951</f>
        <v>0</v>
      </c>
      <c r="P2944" s="54">
        <f>VLOOKUP(CONCATENATE($F2944," ",$G2944),AllocFactorMatrix,(P$4+1),FALSE)*$E2951</f>
        <v>0</v>
      </c>
      <c r="Q2944" s="54">
        <f>VLOOKUP(CONCATENATE($F2944," ",$G2944),AllocFactorMatrix,(Q$4+1),FALSE)*$E2951</f>
        <v>0</v>
      </c>
      <c r="R2944" s="54">
        <f>VLOOKUP(CONCATENATE($F2944," ",$G2944),AllocFactorMatrix,(R$4+1),FALSE)*$E2951</f>
        <v>0</v>
      </c>
      <c r="S2944" s="54">
        <f>SUBTOTAL(9,O2944:R2944)</f>
        <v>0</v>
      </c>
      <c r="T2944" s="54">
        <f>VLOOKUP(CONCATENATE($F2944," ",$G2944),AllocFactorMatrix,(T$4+1),FALSE)*$E2951</f>
        <v>0</v>
      </c>
      <c r="U2944" s="54">
        <f>VLOOKUP(CONCATENATE($F2944," ",$G2944),AllocFactorMatrix,(U$4+1),FALSE)*$E2951</f>
        <v>0</v>
      </c>
      <c r="V2944" s="54">
        <f>VLOOKUP(CONCATENATE($F2944," ",$G2944),AllocFactorMatrix,(V$4+1),FALSE)*$E2951</f>
        <v>0</v>
      </c>
      <c r="W2944" s="54">
        <f>VLOOKUP(CONCATENATE($F2944," ",$G2944),AllocFactorMatrix,(W$4+1),FALSE)*$E2951</f>
        <v>0</v>
      </c>
      <c r="X2944" s="54">
        <f>SUBTOTAL(9,T2944:W2944)</f>
        <v>0</v>
      </c>
      <c r="Y2944" s="54">
        <f>VLOOKUP(CONCATENATE($F2944," ",$G2944),AllocFactorMatrix,(Y$4+1),FALSE)*$E2951</f>
        <v>0</v>
      </c>
      <c r="Z2944" s="54">
        <f>VLOOKUP(CONCATENATE($F2944," ",$G2944),AllocFactorMatrix,(Z$4+1),FALSE)*$E2951</f>
        <v>0</v>
      </c>
      <c r="AA2944" s="54">
        <f t="shared" si="1470"/>
        <v>0</v>
      </c>
      <c r="AB2944" s="54">
        <f>VLOOKUP(CONCATENATE($F2944," ",$G2944),AllocFactorMatrix,(AB$4+1),FALSE)*$E2951</f>
        <v>0</v>
      </c>
      <c r="AC2944" s="54">
        <f>VLOOKUP(CONCATENATE($F2944," ",$G2944),AllocFactorMatrix,(AC$4+1),FALSE)*$E2951</f>
        <v>0</v>
      </c>
      <c r="AD2944" s="54">
        <f>VLOOKUP(CONCATENATE($F2944," ",$G2944),AllocFactorMatrix,(AD$4+1),FALSE)*$E2951</f>
        <v>0</v>
      </c>
    </row>
    <row r="2945" spans="1:30" s="51" customFormat="1" hidden="1" outlineLevel="1">
      <c r="A2945" s="56"/>
      <c r="B2945" s="112"/>
      <c r="C2945" s="55"/>
      <c r="D2945" s="55"/>
      <c r="F2945" s="52" t="str">
        <f>F2951</f>
        <v>PROD_ENERGY</v>
      </c>
      <c r="G2945" s="55" t="str">
        <f>$G$9</f>
        <v>BULKTRAN</v>
      </c>
      <c r="H2945" s="53">
        <f t="shared" si="1468"/>
        <v>0</v>
      </c>
      <c r="I2945" s="54">
        <f>VLOOKUP(CONCATENATE($F2945," ",$G2945),AllocFactorMatrix,(I$4+1),FALSE)*$E2951</f>
        <v>0</v>
      </c>
      <c r="J2945" s="54">
        <f>VLOOKUP(CONCATENATE($F2945," ",$G2945),AllocFactorMatrix,(J$4+1),FALSE)*$E2951</f>
        <v>0</v>
      </c>
      <c r="K2945" s="54">
        <f>VLOOKUP(CONCATENATE($F2945," ",$G2945),AllocFactorMatrix,(K$4+1),FALSE)*$E2951</f>
        <v>0</v>
      </c>
      <c r="L2945" s="54">
        <f>VLOOKUP(CONCATENATE($F2945," ",$G2945),AllocFactorMatrix,(L$4+1),FALSE)*$E2951</f>
        <v>0</v>
      </c>
      <c r="M2945" s="54">
        <f>VLOOKUP(CONCATENATE($F2945," ",$G2945),AllocFactorMatrix,(M$4+1),FALSE)*$E2951</f>
        <v>0</v>
      </c>
      <c r="N2945" s="54">
        <f t="shared" si="1469"/>
        <v>0</v>
      </c>
      <c r="O2945" s="54">
        <f>VLOOKUP(CONCATENATE($F2945," ",$G2945),AllocFactorMatrix,(O$4+1),FALSE)*$E2951</f>
        <v>0</v>
      </c>
      <c r="P2945" s="54">
        <f>VLOOKUP(CONCATENATE($F2945," ",$G2945),AllocFactorMatrix,(P$4+1),FALSE)*$E2951</f>
        <v>0</v>
      </c>
      <c r="Q2945" s="54">
        <f>VLOOKUP(CONCATENATE($F2945," ",$G2945),AllocFactorMatrix,(Q$4+1),FALSE)*$E2951</f>
        <v>0</v>
      </c>
      <c r="R2945" s="54">
        <f>VLOOKUP(CONCATENATE($F2945," ",$G2945),AllocFactorMatrix,(R$4+1),FALSE)*$E2951</f>
        <v>0</v>
      </c>
      <c r="S2945" s="54">
        <f t="shared" ref="S2945:S2951" si="1479">SUBTOTAL(9,O2945:R2945)</f>
        <v>0</v>
      </c>
      <c r="T2945" s="54">
        <f>VLOOKUP(CONCATENATE($F2945," ",$G2945),AllocFactorMatrix,(T$4+1),FALSE)*$E2951</f>
        <v>0</v>
      </c>
      <c r="U2945" s="54">
        <f>VLOOKUP(CONCATENATE($F2945," ",$G2945),AllocFactorMatrix,(U$4+1),FALSE)*$E2951</f>
        <v>0</v>
      </c>
      <c r="V2945" s="54">
        <f>VLOOKUP(CONCATENATE($F2945," ",$G2945),AllocFactorMatrix,(V$4+1),FALSE)*$E2951</f>
        <v>0</v>
      </c>
      <c r="W2945" s="54">
        <f>VLOOKUP(CONCATENATE($F2945," ",$G2945),AllocFactorMatrix,(W$4+1),FALSE)*$E2951</f>
        <v>0</v>
      </c>
      <c r="X2945" s="54">
        <f t="shared" ref="X2945:X2951" si="1480">SUBTOTAL(9,T2945:W2945)</f>
        <v>0</v>
      </c>
      <c r="Y2945" s="54">
        <f>VLOOKUP(CONCATENATE($F2945," ",$G2945),AllocFactorMatrix,(Y$4+1),FALSE)*$E2951</f>
        <v>0</v>
      </c>
      <c r="Z2945" s="54">
        <f>VLOOKUP(CONCATENATE($F2945," ",$G2945),AllocFactorMatrix,(Z$4+1),FALSE)*$E2951</f>
        <v>0</v>
      </c>
      <c r="AA2945" s="54">
        <f t="shared" si="1470"/>
        <v>0</v>
      </c>
      <c r="AB2945" s="54">
        <f>VLOOKUP(CONCATENATE($F2945," ",$G2945),AllocFactorMatrix,(AB$4+1),FALSE)*$E2951</f>
        <v>0</v>
      </c>
      <c r="AC2945" s="54">
        <f>VLOOKUP(CONCATENATE($F2945," ",$G2945),AllocFactorMatrix,(AC$4+1),FALSE)*$E2951</f>
        <v>0</v>
      </c>
      <c r="AD2945" s="54">
        <f>VLOOKUP(CONCATENATE($F2945," ",$G2945),AllocFactorMatrix,(AD$4+1),FALSE)*$E2951</f>
        <v>0</v>
      </c>
    </row>
    <row r="2946" spans="1:30" s="51" customFormat="1" hidden="1" outlineLevel="1">
      <c r="A2946" s="56"/>
      <c r="B2946" s="112"/>
      <c r="C2946" s="55"/>
      <c r="D2946" s="55"/>
      <c r="F2946" s="52" t="str">
        <f>F2951</f>
        <v>PROD_ENERGY</v>
      </c>
      <c r="G2946" s="55" t="str">
        <f>$G$10</f>
        <v>SUBTRAN</v>
      </c>
      <c r="H2946" s="53">
        <f t="shared" si="1468"/>
        <v>0</v>
      </c>
      <c r="I2946" s="54">
        <f>VLOOKUP(CONCATENATE($F2946," ",$G2946),AllocFactorMatrix,(I$4+1),FALSE)*$E2951</f>
        <v>0</v>
      </c>
      <c r="J2946" s="54">
        <f>VLOOKUP(CONCATENATE($F2946," ",$G2946),AllocFactorMatrix,(J$4+1),FALSE)*$E2951</f>
        <v>0</v>
      </c>
      <c r="K2946" s="54">
        <f>VLOOKUP(CONCATENATE($F2946," ",$G2946),AllocFactorMatrix,(K$4+1),FALSE)*$E2951</f>
        <v>0</v>
      </c>
      <c r="L2946" s="54">
        <f>VLOOKUP(CONCATENATE($F2946," ",$G2946),AllocFactorMatrix,(L$4+1),FALSE)*$E2951</f>
        <v>0</v>
      </c>
      <c r="M2946" s="54">
        <f>VLOOKUP(CONCATENATE($F2946," ",$G2946),AllocFactorMatrix,(M$4+1),FALSE)*$E2951</f>
        <v>0</v>
      </c>
      <c r="N2946" s="54">
        <f t="shared" si="1469"/>
        <v>0</v>
      </c>
      <c r="O2946" s="54">
        <f>VLOOKUP(CONCATENATE($F2946," ",$G2946),AllocFactorMatrix,(O$4+1),FALSE)*$E2951</f>
        <v>0</v>
      </c>
      <c r="P2946" s="54">
        <f>VLOOKUP(CONCATENATE($F2946," ",$G2946),AllocFactorMatrix,(P$4+1),FALSE)*$E2951</f>
        <v>0</v>
      </c>
      <c r="Q2946" s="54">
        <f>VLOOKUP(CONCATENATE($F2946," ",$G2946),AllocFactorMatrix,(Q$4+1),FALSE)*$E2951</f>
        <v>0</v>
      </c>
      <c r="R2946" s="54">
        <f>VLOOKUP(CONCATENATE($F2946," ",$G2946),AllocFactorMatrix,(R$4+1),FALSE)*$E2951</f>
        <v>0</v>
      </c>
      <c r="S2946" s="54">
        <f t="shared" si="1479"/>
        <v>0</v>
      </c>
      <c r="T2946" s="54">
        <f>VLOOKUP(CONCATENATE($F2946," ",$G2946),AllocFactorMatrix,(T$4+1),FALSE)*$E2951</f>
        <v>0</v>
      </c>
      <c r="U2946" s="54">
        <f>VLOOKUP(CONCATENATE($F2946," ",$G2946),AllocFactorMatrix,(U$4+1),FALSE)*$E2951</f>
        <v>0</v>
      </c>
      <c r="V2946" s="54">
        <f>VLOOKUP(CONCATENATE($F2946," ",$G2946),AllocFactorMatrix,(V$4+1),FALSE)*$E2951</f>
        <v>0</v>
      </c>
      <c r="W2946" s="54">
        <f>VLOOKUP(CONCATENATE($F2946," ",$G2946),AllocFactorMatrix,(W$4+1),FALSE)*$E2951</f>
        <v>0</v>
      </c>
      <c r="X2946" s="54">
        <f t="shared" si="1480"/>
        <v>0</v>
      </c>
      <c r="Y2946" s="54">
        <f>VLOOKUP(CONCATENATE($F2946," ",$G2946),AllocFactorMatrix,(Y$4+1),FALSE)*$E2951</f>
        <v>0</v>
      </c>
      <c r="Z2946" s="54">
        <f>VLOOKUP(CONCATENATE($F2946," ",$G2946),AllocFactorMatrix,(Z$4+1),FALSE)*$E2951</f>
        <v>0</v>
      </c>
      <c r="AA2946" s="54">
        <f t="shared" si="1470"/>
        <v>0</v>
      </c>
      <c r="AB2946" s="54">
        <f>VLOOKUP(CONCATENATE($F2946," ",$G2946),AllocFactorMatrix,(AB$4+1),FALSE)*$E2951</f>
        <v>0</v>
      </c>
      <c r="AC2946" s="54">
        <f>VLOOKUP(CONCATENATE($F2946," ",$G2946),AllocFactorMatrix,(AC$4+1),FALSE)*$E2951</f>
        <v>0</v>
      </c>
      <c r="AD2946" s="54">
        <f>VLOOKUP(CONCATENATE($F2946," ",$G2946),AllocFactorMatrix,(AD$4+1),FALSE)*$E2951</f>
        <v>0</v>
      </c>
    </row>
    <row r="2947" spans="1:30" s="51" customFormat="1" hidden="1" outlineLevel="1">
      <c r="A2947" s="56"/>
      <c r="B2947" s="112"/>
      <c r="C2947" s="55"/>
      <c r="D2947" s="55"/>
      <c r="F2947" s="52" t="str">
        <f>F2951</f>
        <v>PROD_ENERGY</v>
      </c>
      <c r="G2947" s="55" t="str">
        <f>$G$11</f>
        <v>DISTPRI</v>
      </c>
      <c r="H2947" s="53">
        <f t="shared" si="1468"/>
        <v>0</v>
      </c>
      <c r="I2947" s="54">
        <f>VLOOKUP(CONCATENATE($F2947," ",$G2947),AllocFactorMatrix,(I$4+1),FALSE)*$E2951</f>
        <v>0</v>
      </c>
      <c r="J2947" s="54">
        <f>VLOOKUP(CONCATENATE($F2947," ",$G2947),AllocFactorMatrix,(J$4+1),FALSE)*$E2951</f>
        <v>0</v>
      </c>
      <c r="K2947" s="54">
        <f>VLOOKUP(CONCATENATE($F2947," ",$G2947),AllocFactorMatrix,(K$4+1),FALSE)*$E2951</f>
        <v>0</v>
      </c>
      <c r="L2947" s="54">
        <f>VLOOKUP(CONCATENATE($F2947," ",$G2947),AllocFactorMatrix,(L$4+1),FALSE)*$E2951</f>
        <v>0</v>
      </c>
      <c r="M2947" s="54">
        <f>VLOOKUP(CONCATENATE($F2947," ",$G2947),AllocFactorMatrix,(M$4+1),FALSE)*$E2951</f>
        <v>0</v>
      </c>
      <c r="N2947" s="54">
        <f t="shared" si="1469"/>
        <v>0</v>
      </c>
      <c r="O2947" s="54">
        <f>VLOOKUP(CONCATENATE($F2947," ",$G2947),AllocFactorMatrix,(O$4+1),FALSE)*$E2951</f>
        <v>0</v>
      </c>
      <c r="P2947" s="54">
        <f>VLOOKUP(CONCATENATE($F2947," ",$G2947),AllocFactorMatrix,(P$4+1),FALSE)*$E2951</f>
        <v>0</v>
      </c>
      <c r="Q2947" s="54">
        <f>VLOOKUP(CONCATENATE($F2947," ",$G2947),AllocFactorMatrix,(Q$4+1),FALSE)*$E2951</f>
        <v>0</v>
      </c>
      <c r="R2947" s="54">
        <f>VLOOKUP(CONCATENATE($F2947," ",$G2947),AllocFactorMatrix,(R$4+1),FALSE)*$E2951</f>
        <v>0</v>
      </c>
      <c r="S2947" s="54">
        <f t="shared" si="1479"/>
        <v>0</v>
      </c>
      <c r="T2947" s="54">
        <f>VLOOKUP(CONCATENATE($F2947," ",$G2947),AllocFactorMatrix,(T$4+1),FALSE)*$E2951</f>
        <v>0</v>
      </c>
      <c r="U2947" s="54">
        <f>VLOOKUP(CONCATENATE($F2947," ",$G2947),AllocFactorMatrix,(U$4+1),FALSE)*$E2951</f>
        <v>0</v>
      </c>
      <c r="V2947" s="54">
        <f>VLOOKUP(CONCATENATE($F2947," ",$G2947),AllocFactorMatrix,(V$4+1),FALSE)*$E2951</f>
        <v>0</v>
      </c>
      <c r="W2947" s="54">
        <f>VLOOKUP(CONCATENATE($F2947," ",$G2947),AllocFactorMatrix,(W$4+1),FALSE)*$E2951</f>
        <v>0</v>
      </c>
      <c r="X2947" s="54">
        <f t="shared" si="1480"/>
        <v>0</v>
      </c>
      <c r="Y2947" s="54">
        <f>VLOOKUP(CONCATENATE($F2947," ",$G2947),AllocFactorMatrix,(Y$4+1),FALSE)*$E2951</f>
        <v>0</v>
      </c>
      <c r="Z2947" s="54">
        <f>VLOOKUP(CONCATENATE($F2947," ",$G2947),AllocFactorMatrix,(Z$4+1),FALSE)*$E2951</f>
        <v>0</v>
      </c>
      <c r="AA2947" s="54">
        <f t="shared" si="1470"/>
        <v>0</v>
      </c>
      <c r="AB2947" s="54">
        <f>VLOOKUP(CONCATENATE($F2947," ",$G2947),AllocFactorMatrix,(AB$4+1),FALSE)*$E2951</f>
        <v>0</v>
      </c>
      <c r="AC2947" s="54">
        <f>VLOOKUP(CONCATENATE($F2947," ",$G2947),AllocFactorMatrix,(AC$4+1),FALSE)*$E2951</f>
        <v>0</v>
      </c>
      <c r="AD2947" s="54">
        <f>VLOOKUP(CONCATENATE($F2947," ",$G2947),AllocFactorMatrix,(AD$4+1),FALSE)*$E2951</f>
        <v>0</v>
      </c>
    </row>
    <row r="2948" spans="1:30" s="51" customFormat="1" hidden="1" outlineLevel="1">
      <c r="A2948" s="56"/>
      <c r="B2948" s="112"/>
      <c r="C2948" s="55"/>
      <c r="D2948" s="55"/>
      <c r="F2948" s="52" t="str">
        <f>F2951</f>
        <v>PROD_ENERGY</v>
      </c>
      <c r="G2948" s="55" t="str">
        <f>$G$12</f>
        <v>DISTSEC</v>
      </c>
      <c r="H2948" s="53">
        <f t="shared" si="1468"/>
        <v>0</v>
      </c>
      <c r="I2948" s="54">
        <f>VLOOKUP(CONCATENATE($F2948," ",$G2948),AllocFactorMatrix,(I$4+1),FALSE)*$E2951</f>
        <v>0</v>
      </c>
      <c r="J2948" s="54">
        <f>VLOOKUP(CONCATENATE($F2948," ",$G2948),AllocFactorMatrix,(J$4+1),FALSE)*$E2951</f>
        <v>0</v>
      </c>
      <c r="K2948" s="54">
        <f>VLOOKUP(CONCATENATE($F2948," ",$G2948),AllocFactorMatrix,(K$4+1),FALSE)*$E2951</f>
        <v>0</v>
      </c>
      <c r="L2948" s="54">
        <f>VLOOKUP(CONCATENATE($F2948," ",$G2948),AllocFactorMatrix,(L$4+1),FALSE)*$E2951</f>
        <v>0</v>
      </c>
      <c r="M2948" s="54">
        <f>VLOOKUP(CONCATENATE($F2948," ",$G2948),AllocFactorMatrix,(M$4+1),FALSE)*$E2951</f>
        <v>0</v>
      </c>
      <c r="N2948" s="54">
        <f t="shared" si="1469"/>
        <v>0</v>
      </c>
      <c r="O2948" s="54">
        <f>VLOOKUP(CONCATENATE($F2948," ",$G2948),AllocFactorMatrix,(O$4+1),FALSE)*$E2951</f>
        <v>0</v>
      </c>
      <c r="P2948" s="54">
        <f>VLOOKUP(CONCATENATE($F2948," ",$G2948),AllocFactorMatrix,(P$4+1),FALSE)*$E2951</f>
        <v>0</v>
      </c>
      <c r="Q2948" s="54">
        <f>VLOOKUP(CONCATENATE($F2948," ",$G2948),AllocFactorMatrix,(Q$4+1),FALSE)*$E2951</f>
        <v>0</v>
      </c>
      <c r="R2948" s="54">
        <f>VLOOKUP(CONCATENATE($F2948," ",$G2948),AllocFactorMatrix,(R$4+1),FALSE)*$E2951</f>
        <v>0</v>
      </c>
      <c r="S2948" s="54">
        <f t="shared" si="1479"/>
        <v>0</v>
      </c>
      <c r="T2948" s="54">
        <f>VLOOKUP(CONCATENATE($F2948," ",$G2948),AllocFactorMatrix,(T$4+1),FALSE)*$E2951</f>
        <v>0</v>
      </c>
      <c r="U2948" s="54">
        <f>VLOOKUP(CONCATENATE($F2948," ",$G2948),AllocFactorMatrix,(U$4+1),FALSE)*$E2951</f>
        <v>0</v>
      </c>
      <c r="V2948" s="54">
        <f>VLOOKUP(CONCATENATE($F2948," ",$G2948),AllocFactorMatrix,(V$4+1),FALSE)*$E2951</f>
        <v>0</v>
      </c>
      <c r="W2948" s="54">
        <f>VLOOKUP(CONCATENATE($F2948," ",$G2948),AllocFactorMatrix,(W$4+1),FALSE)*$E2951</f>
        <v>0</v>
      </c>
      <c r="X2948" s="54">
        <f t="shared" si="1480"/>
        <v>0</v>
      </c>
      <c r="Y2948" s="54">
        <f>VLOOKUP(CONCATENATE($F2948," ",$G2948),AllocFactorMatrix,(Y$4+1),FALSE)*$E2951</f>
        <v>0</v>
      </c>
      <c r="Z2948" s="54">
        <f>VLOOKUP(CONCATENATE($F2948," ",$G2948),AllocFactorMatrix,(Z$4+1),FALSE)*$E2951</f>
        <v>0</v>
      </c>
      <c r="AA2948" s="54">
        <f t="shared" si="1470"/>
        <v>0</v>
      </c>
      <c r="AB2948" s="54">
        <f>VLOOKUP(CONCATENATE($F2948," ",$G2948),AllocFactorMatrix,(AB$4+1),FALSE)*$E2951</f>
        <v>0</v>
      </c>
      <c r="AC2948" s="54">
        <f>VLOOKUP(CONCATENATE($F2948," ",$G2948),AllocFactorMatrix,(AC$4+1),FALSE)*$E2951</f>
        <v>0</v>
      </c>
      <c r="AD2948" s="54">
        <f>VLOOKUP(CONCATENATE($F2948," ",$G2948),AllocFactorMatrix,(AD$4+1),FALSE)*$E2951</f>
        <v>0</v>
      </c>
    </row>
    <row r="2949" spans="1:30" s="51" customFormat="1" hidden="1" outlineLevel="1">
      <c r="A2949" s="56"/>
      <c r="B2949" s="112"/>
      <c r="C2949" s="55"/>
      <c r="D2949" s="55"/>
      <c r="F2949" s="52" t="str">
        <f>F2951</f>
        <v>PROD_ENERGY</v>
      </c>
      <c r="G2949" s="55" t="str">
        <f>$G$13</f>
        <v>ENERGY</v>
      </c>
      <c r="H2949" s="53">
        <f t="shared" si="1468"/>
        <v>-86098.999999999971</v>
      </c>
      <c r="I2949" s="54">
        <f>VLOOKUP(CONCATENATE($F2949," ",$G2949),AllocFactorMatrix,(I$4+1),FALSE)*$E2951</f>
        <v>-32306.677113626771</v>
      </c>
      <c r="J2949" s="54">
        <f>VLOOKUP(CONCATENATE($F2949," ",$G2949),AllocFactorMatrix,(J$4+1),FALSE)*$E2951</f>
        <v>-2093.6814360789385</v>
      </c>
      <c r="K2949" s="54">
        <f>VLOOKUP(CONCATENATE($F2949," ",$G2949),AllocFactorMatrix,(K$4+1),FALSE)*$E2951</f>
        <v>-7024.5281809239495</v>
      </c>
      <c r="L2949" s="54">
        <f>VLOOKUP(CONCATENATE($F2949," ",$G2949),AllocFactorMatrix,(L$4+1),FALSE)*$E2951</f>
        <v>-223.25545290831633</v>
      </c>
      <c r="M2949" s="54">
        <f>VLOOKUP(CONCATENATE($F2949," ",$G2949),AllocFactorMatrix,(M$4+1),FALSE)*$E2951</f>
        <v>-20.581542855025805</v>
      </c>
      <c r="N2949" s="54">
        <f t="shared" si="1469"/>
        <v>-7268.3651766872918</v>
      </c>
      <c r="O2949" s="54">
        <f>VLOOKUP(CONCATENATE($F2949," ",$G2949),AllocFactorMatrix,(O$4+1),FALSE)*$E2951</f>
        <v>-6404.3603576081423</v>
      </c>
      <c r="P2949" s="54">
        <f>VLOOKUP(CONCATENATE($F2949," ",$G2949),AllocFactorMatrix,(P$4+1),FALSE)*$E2951</f>
        <v>-1187.24517973875</v>
      </c>
      <c r="Q2949" s="54">
        <f>VLOOKUP(CONCATENATE($F2949," ",$G2949),AllocFactorMatrix,(Q$4+1),FALSE)*$E2951</f>
        <v>-539.45382103248039</v>
      </c>
      <c r="R2949" s="54">
        <f>VLOOKUP(CONCATENATE($F2949," ",$G2949),AllocFactorMatrix,(R$4+1),FALSE)*$E2951</f>
        <v>-24.995127891277523</v>
      </c>
      <c r="S2949" s="54">
        <f t="shared" si="1479"/>
        <v>-8156.0544862706502</v>
      </c>
      <c r="T2949" s="54">
        <f>VLOOKUP(CONCATENATE($F2949," ",$G2949),AllocFactorMatrix,(T$4+1),FALSE)*$E2951</f>
        <v>-245.42722514213347</v>
      </c>
      <c r="U2949" s="54">
        <f>VLOOKUP(CONCATENATE($F2949," ",$G2949),AllocFactorMatrix,(U$4+1),FALSE)*$E2951</f>
        <v>-4309.3344039734247</v>
      </c>
      <c r="V2949" s="54">
        <f>VLOOKUP(CONCATENATE($F2949," ",$G2949),AllocFactorMatrix,(V$4+1),FALSE)*$E2951</f>
        <v>-24466.611601196182</v>
      </c>
      <c r="W2949" s="54">
        <f>VLOOKUP(CONCATENATE($F2949," ",$G2949),AllocFactorMatrix,(W$4+1),FALSE)*$E2951</f>
        <v>-4641.8888535394117</v>
      </c>
      <c r="X2949" s="54">
        <f t="shared" si="1480"/>
        <v>-33663.26208385115</v>
      </c>
      <c r="Y2949" s="54">
        <f>VLOOKUP(CONCATENATE($F2949," ",$G2949),AllocFactorMatrix,(Y$4+1),FALSE)*$E2951</f>
        <v>-1735.134270517683</v>
      </c>
      <c r="Z2949" s="54">
        <f>VLOOKUP(CONCATENATE($F2949," ",$G2949),AllocFactorMatrix,(Z$4+1),FALSE)*$E2951</f>
        <v>-28.245219851958577</v>
      </c>
      <c r="AA2949" s="54">
        <f t="shared" si="1470"/>
        <v>-1763.3794903696416</v>
      </c>
      <c r="AB2949" s="54">
        <f>VLOOKUP(CONCATENATE($F2949," ",$G2949),AllocFactorMatrix,(AB$4+1),FALSE)*$E2951</f>
        <v>-31.505270688491805</v>
      </c>
      <c r="AC2949" s="54">
        <f>VLOOKUP(CONCATENATE($F2949," ",$G2949),AllocFactorMatrix,(AC$4+1),FALSE)*$E2951</f>
        <v>-681.25929052112076</v>
      </c>
      <c r="AD2949" s="54">
        <f>VLOOKUP(CONCATENATE($F2949," ",$G2949),AllocFactorMatrix,(AD$4+1),FALSE)*$E2951</f>
        <v>-134.81565190592866</v>
      </c>
    </row>
    <row r="2950" spans="1:30" s="51" customFormat="1" hidden="1" outlineLevel="1">
      <c r="A2950" s="56"/>
      <c r="B2950" s="112"/>
      <c r="C2950" s="55"/>
      <c r="D2950" s="55"/>
      <c r="F2950" s="52" t="str">
        <f>F2951</f>
        <v>PROD_ENERGY</v>
      </c>
      <c r="G2950" s="55" t="str">
        <f>$G$14</f>
        <v>CUSTOMER</v>
      </c>
      <c r="H2950" s="53">
        <f t="shared" si="1468"/>
        <v>0</v>
      </c>
      <c r="I2950" s="54">
        <f>VLOOKUP(CONCATENATE($F2950," ",$G2950),AllocFactorMatrix,(I$4+1),FALSE)*$E2951</f>
        <v>0</v>
      </c>
      <c r="J2950" s="54">
        <f>VLOOKUP(CONCATENATE($F2950," ",$G2950),AllocFactorMatrix,(J$4+1),FALSE)*$E2951</f>
        <v>0</v>
      </c>
      <c r="K2950" s="54">
        <f>VLOOKUP(CONCATENATE($F2950," ",$G2950),AllocFactorMatrix,(K$4+1),FALSE)*$E2951</f>
        <v>0</v>
      </c>
      <c r="L2950" s="54">
        <f>VLOOKUP(CONCATENATE($F2950," ",$G2950),AllocFactorMatrix,(L$4+1),FALSE)*$E2951</f>
        <v>0</v>
      </c>
      <c r="M2950" s="54">
        <f>VLOOKUP(CONCATENATE($F2950," ",$G2950),AllocFactorMatrix,(M$4+1),FALSE)*$E2951</f>
        <v>0</v>
      </c>
      <c r="N2950" s="54">
        <f t="shared" si="1469"/>
        <v>0</v>
      </c>
      <c r="O2950" s="54">
        <f>VLOOKUP(CONCATENATE($F2950," ",$G2950),AllocFactorMatrix,(O$4+1),FALSE)*$E2951</f>
        <v>0</v>
      </c>
      <c r="P2950" s="54">
        <f>VLOOKUP(CONCATENATE($F2950," ",$G2950),AllocFactorMatrix,(P$4+1),FALSE)*$E2951</f>
        <v>0</v>
      </c>
      <c r="Q2950" s="54">
        <f>VLOOKUP(CONCATENATE($F2950," ",$G2950),AllocFactorMatrix,(Q$4+1),FALSE)*$E2951</f>
        <v>0</v>
      </c>
      <c r="R2950" s="54">
        <f>VLOOKUP(CONCATENATE($F2950," ",$G2950),AllocFactorMatrix,(R$4+1),FALSE)*$E2951</f>
        <v>0</v>
      </c>
      <c r="S2950" s="54">
        <f t="shared" si="1479"/>
        <v>0</v>
      </c>
      <c r="T2950" s="54">
        <f>VLOOKUP(CONCATENATE($F2950," ",$G2950),AllocFactorMatrix,(T$4+1),FALSE)*$E2951</f>
        <v>0</v>
      </c>
      <c r="U2950" s="54">
        <f>VLOOKUP(CONCATENATE($F2950," ",$G2950),AllocFactorMatrix,(U$4+1),FALSE)*$E2951</f>
        <v>0</v>
      </c>
      <c r="V2950" s="54">
        <f>VLOOKUP(CONCATENATE($F2950," ",$G2950),AllocFactorMatrix,(V$4+1),FALSE)*$E2951</f>
        <v>0</v>
      </c>
      <c r="W2950" s="54">
        <f>VLOOKUP(CONCATENATE($F2950," ",$G2950),AllocFactorMatrix,(W$4+1),FALSE)*$E2951</f>
        <v>0</v>
      </c>
      <c r="X2950" s="54">
        <f t="shared" si="1480"/>
        <v>0</v>
      </c>
      <c r="Y2950" s="54">
        <f>VLOOKUP(CONCATENATE($F2950," ",$G2950),AllocFactorMatrix,(Y$4+1),FALSE)*$E2951</f>
        <v>0</v>
      </c>
      <c r="Z2950" s="54">
        <f>VLOOKUP(CONCATENATE($F2950," ",$G2950),AllocFactorMatrix,(Z$4+1),FALSE)*$E2951</f>
        <v>0</v>
      </c>
      <c r="AA2950" s="54">
        <f t="shared" si="1470"/>
        <v>0</v>
      </c>
      <c r="AB2950" s="54">
        <f>VLOOKUP(CONCATENATE($F2950," ",$G2950),AllocFactorMatrix,(AB$4+1),FALSE)*$E2951</f>
        <v>0</v>
      </c>
      <c r="AC2950" s="54">
        <f>VLOOKUP(CONCATENATE($F2950," ",$G2950),AllocFactorMatrix,(AC$4+1),FALSE)*$E2951</f>
        <v>0</v>
      </c>
      <c r="AD2950" s="54">
        <f>VLOOKUP(CONCATENATE($F2950," ",$G2950),AllocFactorMatrix,(AD$4+1),FALSE)*$E2951</f>
        <v>0</v>
      </c>
    </row>
    <row r="2951" spans="1:30" s="51" customFormat="1" collapsed="1">
      <c r="A2951" s="56"/>
      <c r="B2951" s="112"/>
      <c r="C2951" s="55"/>
      <c r="D2951" s="99" t="s">
        <v>467</v>
      </c>
      <c r="E2951" s="61">
        <v>-86099</v>
      </c>
      <c r="F2951" s="57" t="s">
        <v>32</v>
      </c>
      <c r="G2951" s="55" t="str">
        <f>$G$15</f>
        <v>TOTAL</v>
      </c>
      <c r="H2951" s="53">
        <f t="shared" si="1468"/>
        <v>-86098.999999999971</v>
      </c>
      <c r="I2951" s="54">
        <f>VLOOKUP(CONCATENATE($F2951," ",$G2951),AllocFactorMatrix,(I$4+1),FALSE)*$E2951</f>
        <v>-32306.677113626771</v>
      </c>
      <c r="J2951" s="54">
        <f>VLOOKUP(CONCATENATE($F2951," ",$G2951),AllocFactorMatrix,(J$4+1),FALSE)*$E2951</f>
        <v>-2093.6814360789385</v>
      </c>
      <c r="K2951" s="54">
        <f>VLOOKUP(CONCATENATE($F2951," ",$G2951),AllocFactorMatrix,(K$4+1),FALSE)*$E2951</f>
        <v>-7024.5281809239495</v>
      </c>
      <c r="L2951" s="54">
        <f>VLOOKUP(CONCATENATE($F2951," ",$G2951),AllocFactorMatrix,(L$4+1),FALSE)*$E2951</f>
        <v>-223.25545290831633</v>
      </c>
      <c r="M2951" s="54">
        <f>VLOOKUP(CONCATENATE($F2951," ",$G2951),AllocFactorMatrix,(M$4+1),FALSE)*$E2951</f>
        <v>-20.581542855025805</v>
      </c>
      <c r="N2951" s="54">
        <f t="shared" si="1469"/>
        <v>-7268.3651766872918</v>
      </c>
      <c r="O2951" s="54">
        <f>VLOOKUP(CONCATENATE($F2951," ",$G2951),AllocFactorMatrix,(O$4+1),FALSE)*$E2951</f>
        <v>-6404.3603576081423</v>
      </c>
      <c r="P2951" s="54">
        <f>VLOOKUP(CONCATENATE($F2951," ",$G2951),AllocFactorMatrix,(P$4+1),FALSE)*$E2951</f>
        <v>-1187.24517973875</v>
      </c>
      <c r="Q2951" s="54">
        <f>VLOOKUP(CONCATENATE($F2951," ",$G2951),AllocFactorMatrix,(Q$4+1),FALSE)*$E2951</f>
        <v>-539.45382103248039</v>
      </c>
      <c r="R2951" s="54">
        <f>VLOOKUP(CONCATENATE($F2951," ",$G2951),AllocFactorMatrix,(R$4+1),FALSE)*$E2951</f>
        <v>-24.995127891277523</v>
      </c>
      <c r="S2951" s="54">
        <f t="shared" si="1479"/>
        <v>-8156.0544862706502</v>
      </c>
      <c r="T2951" s="54">
        <f>VLOOKUP(CONCATENATE($F2951," ",$G2951),AllocFactorMatrix,(T$4+1),FALSE)*$E2951</f>
        <v>-245.42722514213347</v>
      </c>
      <c r="U2951" s="54">
        <f>VLOOKUP(CONCATENATE($F2951," ",$G2951),AllocFactorMatrix,(U$4+1),FALSE)*$E2951</f>
        <v>-4309.3344039734247</v>
      </c>
      <c r="V2951" s="54">
        <f>VLOOKUP(CONCATENATE($F2951," ",$G2951),AllocFactorMatrix,(V$4+1),FALSE)*$E2951</f>
        <v>-24466.611601196182</v>
      </c>
      <c r="W2951" s="54">
        <f>VLOOKUP(CONCATENATE($F2951," ",$G2951),AllocFactorMatrix,(W$4+1),FALSE)*$E2951</f>
        <v>-4641.8888535394117</v>
      </c>
      <c r="X2951" s="54">
        <f t="shared" si="1480"/>
        <v>-33663.26208385115</v>
      </c>
      <c r="Y2951" s="54">
        <f>VLOOKUP(CONCATENATE($F2951," ",$G2951),AllocFactorMatrix,(Y$4+1),FALSE)*$E2951</f>
        <v>-1735.134270517683</v>
      </c>
      <c r="Z2951" s="54">
        <f>VLOOKUP(CONCATENATE($F2951," ",$G2951),AllocFactorMatrix,(Z$4+1),FALSE)*$E2951</f>
        <v>-28.245219851958577</v>
      </c>
      <c r="AA2951" s="54">
        <f t="shared" si="1470"/>
        <v>-1763.3794903696416</v>
      </c>
      <c r="AB2951" s="54">
        <f>VLOOKUP(CONCATENATE($F2951," ",$G2951),AllocFactorMatrix,(AB$4+1),FALSE)*$E2951</f>
        <v>-31.505270688491805</v>
      </c>
      <c r="AC2951" s="54">
        <f>VLOOKUP(CONCATENATE($F2951," ",$G2951),AllocFactorMatrix,(AC$4+1),FALSE)*$E2951</f>
        <v>-681.25929052112076</v>
      </c>
      <c r="AD2951" s="54">
        <f>VLOOKUP(CONCATENATE($F2951," ",$G2951),AllocFactorMatrix,(AD$4+1),FALSE)*$E2951</f>
        <v>-134.81565190592866</v>
      </c>
    </row>
    <row r="2952" spans="1:30" s="51" customFormat="1" hidden="1" outlineLevel="1">
      <c r="A2952" s="56"/>
      <c r="B2952" s="112"/>
      <c r="C2952" s="55"/>
      <c r="D2952" s="55"/>
      <c r="F2952" s="52" t="str">
        <f>F2959</f>
        <v>PROD_ENERGY</v>
      </c>
      <c r="G2952" s="55" t="str">
        <f>$G$8</f>
        <v>PRODUCTION</v>
      </c>
      <c r="H2952" s="53">
        <f t="shared" si="1443"/>
        <v>0</v>
      </c>
      <c r="I2952" s="54">
        <f>VLOOKUP(CONCATENATE($F2952," ",$G2952),AllocFactorMatrix,(I$4+1),FALSE)*$E2959</f>
        <v>0</v>
      </c>
      <c r="J2952" s="54">
        <f>VLOOKUP(CONCATENATE($F2952," ",$G2952),AllocFactorMatrix,(J$4+1),FALSE)*$E2959</f>
        <v>0</v>
      </c>
      <c r="K2952" s="54">
        <f>VLOOKUP(CONCATENATE($F2952," ",$G2952),AllocFactorMatrix,(K$4+1),FALSE)*$E2959</f>
        <v>0</v>
      </c>
      <c r="L2952" s="54">
        <f>VLOOKUP(CONCATENATE($F2952," ",$G2952),AllocFactorMatrix,(L$4+1),FALSE)*$E2959</f>
        <v>0</v>
      </c>
      <c r="M2952" s="54">
        <f>VLOOKUP(CONCATENATE($F2952," ",$G2952),AllocFactorMatrix,(M$4+1),FALSE)*$E2959</f>
        <v>0</v>
      </c>
      <c r="N2952" s="54">
        <f t="shared" si="1444"/>
        <v>0</v>
      </c>
      <c r="O2952" s="54">
        <f>VLOOKUP(CONCATENATE($F2952," ",$G2952),AllocFactorMatrix,(O$4+1),FALSE)*$E2959</f>
        <v>0</v>
      </c>
      <c r="P2952" s="54">
        <f>VLOOKUP(CONCATENATE($F2952," ",$G2952),AllocFactorMatrix,(P$4+1),FALSE)*$E2959</f>
        <v>0</v>
      </c>
      <c r="Q2952" s="54">
        <f>VLOOKUP(CONCATENATE($F2952," ",$G2952),AllocFactorMatrix,(Q$4+1),FALSE)*$E2959</f>
        <v>0</v>
      </c>
      <c r="R2952" s="54">
        <f>VLOOKUP(CONCATENATE($F2952," ",$G2952),AllocFactorMatrix,(R$4+1),FALSE)*$E2959</f>
        <v>0</v>
      </c>
      <c r="S2952" s="54">
        <f>SUBTOTAL(9,O2952:R2952)</f>
        <v>0</v>
      </c>
      <c r="T2952" s="54">
        <f>VLOOKUP(CONCATENATE($F2952," ",$G2952),AllocFactorMatrix,(T$4+1),FALSE)*$E2959</f>
        <v>0</v>
      </c>
      <c r="U2952" s="54">
        <f>VLOOKUP(CONCATENATE($F2952," ",$G2952),AllocFactorMatrix,(U$4+1),FALSE)*$E2959</f>
        <v>0</v>
      </c>
      <c r="V2952" s="54">
        <f>VLOOKUP(CONCATENATE($F2952," ",$G2952),AllocFactorMatrix,(V$4+1),FALSE)*$E2959</f>
        <v>0</v>
      </c>
      <c r="W2952" s="54">
        <f>VLOOKUP(CONCATENATE($F2952," ",$G2952),AllocFactorMatrix,(W$4+1),FALSE)*$E2959</f>
        <v>0</v>
      </c>
      <c r="X2952" s="54">
        <f>SUBTOTAL(9,T2952:W2952)</f>
        <v>0</v>
      </c>
      <c r="Y2952" s="54">
        <f>VLOOKUP(CONCATENATE($F2952," ",$G2952),AllocFactorMatrix,(Y$4+1),FALSE)*$E2959</f>
        <v>0</v>
      </c>
      <c r="Z2952" s="54">
        <f>VLOOKUP(CONCATENATE($F2952," ",$G2952),AllocFactorMatrix,(Z$4+1),FALSE)*$E2959</f>
        <v>0</v>
      </c>
      <c r="AA2952" s="54">
        <f t="shared" si="1445"/>
        <v>0</v>
      </c>
      <c r="AB2952" s="54">
        <f>VLOOKUP(CONCATENATE($F2952," ",$G2952),AllocFactorMatrix,(AB$4+1),FALSE)*$E2959</f>
        <v>0</v>
      </c>
      <c r="AC2952" s="54">
        <f>VLOOKUP(CONCATENATE($F2952," ",$G2952),AllocFactorMatrix,(AC$4+1),FALSE)*$E2959</f>
        <v>0</v>
      </c>
      <c r="AD2952" s="54">
        <f>VLOOKUP(CONCATENATE($F2952," ",$G2952),AllocFactorMatrix,(AD$4+1),FALSE)*$E2959</f>
        <v>0</v>
      </c>
    </row>
    <row r="2953" spans="1:30" s="51" customFormat="1" hidden="1" outlineLevel="1">
      <c r="A2953" s="56"/>
      <c r="B2953" s="112"/>
      <c r="C2953" s="55"/>
      <c r="D2953" s="55"/>
      <c r="F2953" s="52" t="str">
        <f>F2959</f>
        <v>PROD_ENERGY</v>
      </c>
      <c r="G2953" s="55" t="str">
        <f>$G$9</f>
        <v>BULKTRAN</v>
      </c>
      <c r="H2953" s="53">
        <f t="shared" si="1443"/>
        <v>0</v>
      </c>
      <c r="I2953" s="54">
        <f>VLOOKUP(CONCATENATE($F2953," ",$G2953),AllocFactorMatrix,(I$4+1),FALSE)*$E2959</f>
        <v>0</v>
      </c>
      <c r="J2953" s="54">
        <f>VLOOKUP(CONCATENATE($F2953," ",$G2953),AllocFactorMatrix,(J$4+1),FALSE)*$E2959</f>
        <v>0</v>
      </c>
      <c r="K2953" s="54">
        <f>VLOOKUP(CONCATENATE($F2953," ",$G2953),AllocFactorMatrix,(K$4+1),FALSE)*$E2959</f>
        <v>0</v>
      </c>
      <c r="L2953" s="54">
        <f>VLOOKUP(CONCATENATE($F2953," ",$G2953),AllocFactorMatrix,(L$4+1),FALSE)*$E2959</f>
        <v>0</v>
      </c>
      <c r="M2953" s="54">
        <f>VLOOKUP(CONCATENATE($F2953," ",$G2953),AllocFactorMatrix,(M$4+1),FALSE)*$E2959</f>
        <v>0</v>
      </c>
      <c r="N2953" s="54">
        <f t="shared" si="1444"/>
        <v>0</v>
      </c>
      <c r="O2953" s="54">
        <f>VLOOKUP(CONCATENATE($F2953," ",$G2953),AllocFactorMatrix,(O$4+1),FALSE)*$E2959</f>
        <v>0</v>
      </c>
      <c r="P2953" s="54">
        <f>VLOOKUP(CONCATENATE($F2953," ",$G2953),AllocFactorMatrix,(P$4+1),FALSE)*$E2959</f>
        <v>0</v>
      </c>
      <c r="Q2953" s="54">
        <f>VLOOKUP(CONCATENATE($F2953," ",$G2953),AllocFactorMatrix,(Q$4+1),FALSE)*$E2959</f>
        <v>0</v>
      </c>
      <c r="R2953" s="54">
        <f>VLOOKUP(CONCATENATE($F2953," ",$G2953),AllocFactorMatrix,(R$4+1),FALSE)*$E2959</f>
        <v>0</v>
      </c>
      <c r="S2953" s="54">
        <f t="shared" ref="S2953:S2959" si="1481">SUBTOTAL(9,O2953:R2953)</f>
        <v>0</v>
      </c>
      <c r="T2953" s="54">
        <f>VLOOKUP(CONCATENATE($F2953," ",$G2953),AllocFactorMatrix,(T$4+1),FALSE)*$E2959</f>
        <v>0</v>
      </c>
      <c r="U2953" s="54">
        <f>VLOOKUP(CONCATENATE($F2953," ",$G2953),AllocFactorMatrix,(U$4+1),FALSE)*$E2959</f>
        <v>0</v>
      </c>
      <c r="V2953" s="54">
        <f>VLOOKUP(CONCATENATE($F2953," ",$G2953),AllocFactorMatrix,(V$4+1),FALSE)*$E2959</f>
        <v>0</v>
      </c>
      <c r="W2953" s="54">
        <f>VLOOKUP(CONCATENATE($F2953," ",$G2953),AllocFactorMatrix,(W$4+1),FALSE)*$E2959</f>
        <v>0</v>
      </c>
      <c r="X2953" s="54">
        <f t="shared" ref="X2953:X2959" si="1482">SUBTOTAL(9,T2953:W2953)</f>
        <v>0</v>
      </c>
      <c r="Y2953" s="54">
        <f>VLOOKUP(CONCATENATE($F2953," ",$G2953),AllocFactorMatrix,(Y$4+1),FALSE)*$E2959</f>
        <v>0</v>
      </c>
      <c r="Z2953" s="54">
        <f>VLOOKUP(CONCATENATE($F2953," ",$G2953),AllocFactorMatrix,(Z$4+1),FALSE)*$E2959</f>
        <v>0</v>
      </c>
      <c r="AA2953" s="54">
        <f t="shared" si="1445"/>
        <v>0</v>
      </c>
      <c r="AB2953" s="54">
        <f>VLOOKUP(CONCATENATE($F2953," ",$G2953),AllocFactorMatrix,(AB$4+1),FALSE)*$E2959</f>
        <v>0</v>
      </c>
      <c r="AC2953" s="54">
        <f>VLOOKUP(CONCATENATE($F2953," ",$G2953),AllocFactorMatrix,(AC$4+1),FALSE)*$E2959</f>
        <v>0</v>
      </c>
      <c r="AD2953" s="54">
        <f>VLOOKUP(CONCATENATE($F2953," ",$G2953),AllocFactorMatrix,(AD$4+1),FALSE)*$E2959</f>
        <v>0</v>
      </c>
    </row>
    <row r="2954" spans="1:30" s="51" customFormat="1" hidden="1" outlineLevel="1">
      <c r="A2954" s="56"/>
      <c r="B2954" s="112"/>
      <c r="C2954" s="55"/>
      <c r="D2954" s="55"/>
      <c r="F2954" s="52" t="str">
        <f>F2959</f>
        <v>PROD_ENERGY</v>
      </c>
      <c r="G2954" s="55" t="str">
        <f>$G$10</f>
        <v>SUBTRAN</v>
      </c>
      <c r="H2954" s="53">
        <f t="shared" si="1443"/>
        <v>0</v>
      </c>
      <c r="I2954" s="54">
        <f>VLOOKUP(CONCATENATE($F2954," ",$G2954),AllocFactorMatrix,(I$4+1),FALSE)*$E2959</f>
        <v>0</v>
      </c>
      <c r="J2954" s="54">
        <f>VLOOKUP(CONCATENATE($F2954," ",$G2954),AllocFactorMatrix,(J$4+1),FALSE)*$E2959</f>
        <v>0</v>
      </c>
      <c r="K2954" s="54">
        <f>VLOOKUP(CONCATENATE($F2954," ",$G2954),AllocFactorMatrix,(K$4+1),FALSE)*$E2959</f>
        <v>0</v>
      </c>
      <c r="L2954" s="54">
        <f>VLOOKUP(CONCATENATE($F2954," ",$G2954),AllocFactorMatrix,(L$4+1),FALSE)*$E2959</f>
        <v>0</v>
      </c>
      <c r="M2954" s="54">
        <f>VLOOKUP(CONCATENATE($F2954," ",$G2954),AllocFactorMatrix,(M$4+1),FALSE)*$E2959</f>
        <v>0</v>
      </c>
      <c r="N2954" s="54">
        <f t="shared" si="1444"/>
        <v>0</v>
      </c>
      <c r="O2954" s="54">
        <f>VLOOKUP(CONCATENATE($F2954," ",$G2954),AllocFactorMatrix,(O$4+1),FALSE)*$E2959</f>
        <v>0</v>
      </c>
      <c r="P2954" s="54">
        <f>VLOOKUP(CONCATENATE($F2954," ",$G2954),AllocFactorMatrix,(P$4+1),FALSE)*$E2959</f>
        <v>0</v>
      </c>
      <c r="Q2954" s="54">
        <f>VLOOKUP(CONCATENATE($F2954," ",$G2954),AllocFactorMatrix,(Q$4+1),FALSE)*$E2959</f>
        <v>0</v>
      </c>
      <c r="R2954" s="54">
        <f>VLOOKUP(CONCATENATE($F2954," ",$G2954),AllocFactorMatrix,(R$4+1),FALSE)*$E2959</f>
        <v>0</v>
      </c>
      <c r="S2954" s="54">
        <f t="shared" si="1481"/>
        <v>0</v>
      </c>
      <c r="T2954" s="54">
        <f>VLOOKUP(CONCATENATE($F2954," ",$G2954),AllocFactorMatrix,(T$4+1),FALSE)*$E2959</f>
        <v>0</v>
      </c>
      <c r="U2954" s="54">
        <f>VLOOKUP(CONCATENATE($F2954," ",$G2954),AllocFactorMatrix,(U$4+1),FALSE)*$E2959</f>
        <v>0</v>
      </c>
      <c r="V2954" s="54">
        <f>VLOOKUP(CONCATENATE($F2954," ",$G2954),AllocFactorMatrix,(V$4+1),FALSE)*$E2959</f>
        <v>0</v>
      </c>
      <c r="W2954" s="54">
        <f>VLOOKUP(CONCATENATE($F2954," ",$G2954),AllocFactorMatrix,(W$4+1),FALSE)*$E2959</f>
        <v>0</v>
      </c>
      <c r="X2954" s="54">
        <f t="shared" si="1482"/>
        <v>0</v>
      </c>
      <c r="Y2954" s="54">
        <f>VLOOKUP(CONCATENATE($F2954," ",$G2954),AllocFactorMatrix,(Y$4+1),FALSE)*$E2959</f>
        <v>0</v>
      </c>
      <c r="Z2954" s="54">
        <f>VLOOKUP(CONCATENATE($F2954," ",$G2954),AllocFactorMatrix,(Z$4+1),FALSE)*$E2959</f>
        <v>0</v>
      </c>
      <c r="AA2954" s="54">
        <f t="shared" si="1445"/>
        <v>0</v>
      </c>
      <c r="AB2954" s="54">
        <f>VLOOKUP(CONCATENATE($F2954," ",$G2954),AllocFactorMatrix,(AB$4+1),FALSE)*$E2959</f>
        <v>0</v>
      </c>
      <c r="AC2954" s="54">
        <f>VLOOKUP(CONCATENATE($F2954," ",$G2954),AllocFactorMatrix,(AC$4+1),FALSE)*$E2959</f>
        <v>0</v>
      </c>
      <c r="AD2954" s="54">
        <f>VLOOKUP(CONCATENATE($F2954," ",$G2954),AllocFactorMatrix,(AD$4+1),FALSE)*$E2959</f>
        <v>0</v>
      </c>
    </row>
    <row r="2955" spans="1:30" s="51" customFormat="1" hidden="1" outlineLevel="1">
      <c r="A2955" s="56"/>
      <c r="B2955" s="112"/>
      <c r="C2955" s="55"/>
      <c r="D2955" s="55"/>
      <c r="F2955" s="52" t="str">
        <f>F2959</f>
        <v>PROD_ENERGY</v>
      </c>
      <c r="G2955" s="55" t="str">
        <f>$G$11</f>
        <v>DISTPRI</v>
      </c>
      <c r="H2955" s="53">
        <f t="shared" si="1443"/>
        <v>0</v>
      </c>
      <c r="I2955" s="54">
        <f>VLOOKUP(CONCATENATE($F2955," ",$G2955),AllocFactorMatrix,(I$4+1),FALSE)*$E2959</f>
        <v>0</v>
      </c>
      <c r="J2955" s="54">
        <f>VLOOKUP(CONCATENATE($F2955," ",$G2955),AllocFactorMatrix,(J$4+1),FALSE)*$E2959</f>
        <v>0</v>
      </c>
      <c r="K2955" s="54">
        <f>VLOOKUP(CONCATENATE($F2955," ",$G2955),AllocFactorMatrix,(K$4+1),FALSE)*$E2959</f>
        <v>0</v>
      </c>
      <c r="L2955" s="54">
        <f>VLOOKUP(CONCATENATE($F2955," ",$G2955),AllocFactorMatrix,(L$4+1),FALSE)*$E2959</f>
        <v>0</v>
      </c>
      <c r="M2955" s="54">
        <f>VLOOKUP(CONCATENATE($F2955," ",$G2955),AllocFactorMatrix,(M$4+1),FALSE)*$E2959</f>
        <v>0</v>
      </c>
      <c r="N2955" s="54">
        <f t="shared" si="1444"/>
        <v>0</v>
      </c>
      <c r="O2955" s="54">
        <f>VLOOKUP(CONCATENATE($F2955," ",$G2955),AllocFactorMatrix,(O$4+1),FALSE)*$E2959</f>
        <v>0</v>
      </c>
      <c r="P2955" s="54">
        <f>VLOOKUP(CONCATENATE($F2955," ",$G2955),AllocFactorMatrix,(P$4+1),FALSE)*$E2959</f>
        <v>0</v>
      </c>
      <c r="Q2955" s="54">
        <f>VLOOKUP(CONCATENATE($F2955," ",$G2955),AllocFactorMatrix,(Q$4+1),FALSE)*$E2959</f>
        <v>0</v>
      </c>
      <c r="R2955" s="54">
        <f>VLOOKUP(CONCATENATE($F2955," ",$G2955),AllocFactorMatrix,(R$4+1),FALSE)*$E2959</f>
        <v>0</v>
      </c>
      <c r="S2955" s="54">
        <f t="shared" si="1481"/>
        <v>0</v>
      </c>
      <c r="T2955" s="54">
        <f>VLOOKUP(CONCATENATE($F2955," ",$G2955),AllocFactorMatrix,(T$4+1),FALSE)*$E2959</f>
        <v>0</v>
      </c>
      <c r="U2955" s="54">
        <f>VLOOKUP(CONCATENATE($F2955," ",$G2955),AllocFactorMatrix,(U$4+1),FALSE)*$E2959</f>
        <v>0</v>
      </c>
      <c r="V2955" s="54">
        <f>VLOOKUP(CONCATENATE($F2955," ",$G2955),AllocFactorMatrix,(V$4+1),FALSE)*$E2959</f>
        <v>0</v>
      </c>
      <c r="W2955" s="54">
        <f>VLOOKUP(CONCATENATE($F2955," ",$G2955),AllocFactorMatrix,(W$4+1),FALSE)*$E2959</f>
        <v>0</v>
      </c>
      <c r="X2955" s="54">
        <f t="shared" si="1482"/>
        <v>0</v>
      </c>
      <c r="Y2955" s="54">
        <f>VLOOKUP(CONCATENATE($F2955," ",$G2955),AllocFactorMatrix,(Y$4+1),FALSE)*$E2959</f>
        <v>0</v>
      </c>
      <c r="Z2955" s="54">
        <f>VLOOKUP(CONCATENATE($F2955," ",$G2955),AllocFactorMatrix,(Z$4+1),FALSE)*$E2959</f>
        <v>0</v>
      </c>
      <c r="AA2955" s="54">
        <f t="shared" si="1445"/>
        <v>0</v>
      </c>
      <c r="AB2955" s="54">
        <f>VLOOKUP(CONCATENATE($F2955," ",$G2955),AllocFactorMatrix,(AB$4+1),FALSE)*$E2959</f>
        <v>0</v>
      </c>
      <c r="AC2955" s="54">
        <f>VLOOKUP(CONCATENATE($F2955," ",$G2955),AllocFactorMatrix,(AC$4+1),FALSE)*$E2959</f>
        <v>0</v>
      </c>
      <c r="AD2955" s="54">
        <f>VLOOKUP(CONCATENATE($F2955," ",$G2955),AllocFactorMatrix,(AD$4+1),FALSE)*$E2959</f>
        <v>0</v>
      </c>
    </row>
    <row r="2956" spans="1:30" s="51" customFormat="1" hidden="1" outlineLevel="1">
      <c r="A2956" s="56"/>
      <c r="B2956" s="112"/>
      <c r="C2956" s="55"/>
      <c r="D2956" s="55"/>
      <c r="F2956" s="52" t="str">
        <f>F2959</f>
        <v>PROD_ENERGY</v>
      </c>
      <c r="G2956" s="55" t="str">
        <f>$G$12</f>
        <v>DISTSEC</v>
      </c>
      <c r="H2956" s="53">
        <f t="shared" si="1443"/>
        <v>0</v>
      </c>
      <c r="I2956" s="54">
        <f>VLOOKUP(CONCATENATE($F2956," ",$G2956),AllocFactorMatrix,(I$4+1),FALSE)*$E2959</f>
        <v>0</v>
      </c>
      <c r="J2956" s="54">
        <f>VLOOKUP(CONCATENATE($F2956," ",$G2956),AllocFactorMatrix,(J$4+1),FALSE)*$E2959</f>
        <v>0</v>
      </c>
      <c r="K2956" s="54">
        <f>VLOOKUP(CONCATENATE($F2956," ",$G2956),AllocFactorMatrix,(K$4+1),FALSE)*$E2959</f>
        <v>0</v>
      </c>
      <c r="L2956" s="54">
        <f>VLOOKUP(CONCATENATE($F2956," ",$G2956),AllocFactorMatrix,(L$4+1),FALSE)*$E2959</f>
        <v>0</v>
      </c>
      <c r="M2956" s="54">
        <f>VLOOKUP(CONCATENATE($F2956," ",$G2956),AllocFactorMatrix,(M$4+1),FALSE)*$E2959</f>
        <v>0</v>
      </c>
      <c r="N2956" s="54">
        <f t="shared" si="1444"/>
        <v>0</v>
      </c>
      <c r="O2956" s="54">
        <f>VLOOKUP(CONCATENATE($F2956," ",$G2956),AllocFactorMatrix,(O$4+1),FALSE)*$E2959</f>
        <v>0</v>
      </c>
      <c r="P2956" s="54">
        <f>VLOOKUP(CONCATENATE($F2956," ",$G2956),AllocFactorMatrix,(P$4+1),FALSE)*$E2959</f>
        <v>0</v>
      </c>
      <c r="Q2956" s="54">
        <f>VLOOKUP(CONCATENATE($F2956," ",$G2956),AllocFactorMatrix,(Q$4+1),FALSE)*$E2959</f>
        <v>0</v>
      </c>
      <c r="R2956" s="54">
        <f>VLOOKUP(CONCATENATE($F2956," ",$G2956),AllocFactorMatrix,(R$4+1),FALSE)*$E2959</f>
        <v>0</v>
      </c>
      <c r="S2956" s="54">
        <f t="shared" si="1481"/>
        <v>0</v>
      </c>
      <c r="T2956" s="54">
        <f>VLOOKUP(CONCATENATE($F2956," ",$G2956),AllocFactorMatrix,(T$4+1),FALSE)*$E2959</f>
        <v>0</v>
      </c>
      <c r="U2956" s="54">
        <f>VLOOKUP(CONCATENATE($F2956," ",$G2956),AllocFactorMatrix,(U$4+1),FALSE)*$E2959</f>
        <v>0</v>
      </c>
      <c r="V2956" s="54">
        <f>VLOOKUP(CONCATENATE($F2956," ",$G2956),AllocFactorMatrix,(V$4+1),FALSE)*$E2959</f>
        <v>0</v>
      </c>
      <c r="W2956" s="54">
        <f>VLOOKUP(CONCATENATE($F2956," ",$G2956),AllocFactorMatrix,(W$4+1),FALSE)*$E2959</f>
        <v>0</v>
      </c>
      <c r="X2956" s="54">
        <f t="shared" si="1482"/>
        <v>0</v>
      </c>
      <c r="Y2956" s="54">
        <f>VLOOKUP(CONCATENATE($F2956," ",$G2956),AllocFactorMatrix,(Y$4+1),FALSE)*$E2959</f>
        <v>0</v>
      </c>
      <c r="Z2956" s="54">
        <f>VLOOKUP(CONCATENATE($F2956," ",$G2956),AllocFactorMatrix,(Z$4+1),FALSE)*$E2959</f>
        <v>0</v>
      </c>
      <c r="AA2956" s="54">
        <f t="shared" si="1445"/>
        <v>0</v>
      </c>
      <c r="AB2956" s="54">
        <f>VLOOKUP(CONCATENATE($F2956," ",$G2956),AllocFactorMatrix,(AB$4+1),FALSE)*$E2959</f>
        <v>0</v>
      </c>
      <c r="AC2956" s="54">
        <f>VLOOKUP(CONCATENATE($F2956," ",$G2956),AllocFactorMatrix,(AC$4+1),FALSE)*$E2959</f>
        <v>0</v>
      </c>
      <c r="AD2956" s="54">
        <f>VLOOKUP(CONCATENATE($F2956," ",$G2956),AllocFactorMatrix,(AD$4+1),FALSE)*$E2959</f>
        <v>0</v>
      </c>
    </row>
    <row r="2957" spans="1:30" s="51" customFormat="1" hidden="1" outlineLevel="1">
      <c r="A2957" s="56"/>
      <c r="B2957" s="112"/>
      <c r="C2957" s="55"/>
      <c r="D2957" s="55"/>
      <c r="F2957" s="52" t="str">
        <f>F2959</f>
        <v>PROD_ENERGY</v>
      </c>
      <c r="G2957" s="55" t="str">
        <f>$G$13</f>
        <v>ENERGY</v>
      </c>
      <c r="H2957" s="53">
        <f t="shared" si="1443"/>
        <v>-372541.99999999994</v>
      </c>
      <c r="I2957" s="54">
        <f>VLOOKUP(CONCATENATE($F2957," ",$G2957),AllocFactorMatrix,(I$4+1),FALSE)*$E2959</f>
        <v>-139787.85009424901</v>
      </c>
      <c r="J2957" s="54">
        <f>VLOOKUP(CONCATENATE($F2957," ",$G2957),AllocFactorMatrix,(J$4+1),FALSE)*$E2959</f>
        <v>-9059.1559665004243</v>
      </c>
      <c r="K2957" s="54">
        <f>VLOOKUP(CONCATENATE($F2957," ",$G2957),AllocFactorMatrix,(K$4+1),FALSE)*$E2959</f>
        <v>-30394.450313915026</v>
      </c>
      <c r="L2957" s="54">
        <f>VLOOKUP(CONCATENATE($F2957," ",$G2957),AllocFactorMatrix,(L$4+1),FALSE)*$E2959</f>
        <v>-966.00463347274626</v>
      </c>
      <c r="M2957" s="54">
        <f>VLOOKUP(CONCATENATE($F2957," ",$G2957),AllocFactorMatrix,(M$4+1),FALSE)*$E2959</f>
        <v>-89.054334409192023</v>
      </c>
      <c r="N2957" s="54">
        <f t="shared" si="1444"/>
        <v>-31449.509281796963</v>
      </c>
      <c r="O2957" s="54">
        <f>VLOOKUP(CONCATENATE($F2957," ",$G2957),AllocFactorMatrix,(O$4+1),FALSE)*$E2959</f>
        <v>-27711.04445282817</v>
      </c>
      <c r="P2957" s="54">
        <f>VLOOKUP(CONCATENATE($F2957," ",$G2957),AllocFactorMatrix,(P$4+1),FALSE)*$E2959</f>
        <v>-5137.0944348974253</v>
      </c>
      <c r="Q2957" s="54">
        <f>VLOOKUP(CONCATENATE($F2957," ",$G2957),AllocFactorMatrix,(Q$4+1),FALSE)*$E2959</f>
        <v>-2334.1642225238656</v>
      </c>
      <c r="R2957" s="54">
        <f>VLOOKUP(CONCATENATE($F2957," ",$G2957),AllocFactorMatrix,(R$4+1),FALSE)*$E2959</f>
        <v>-108.1514876464571</v>
      </c>
      <c r="S2957" s="54">
        <f t="shared" si="1481"/>
        <v>-35290.454597895921</v>
      </c>
      <c r="T2957" s="54">
        <f>VLOOKUP(CONCATENATE($F2957," ",$G2957),AllocFactorMatrix,(T$4+1),FALSE)*$E2959</f>
        <v>-1061.9397357565208</v>
      </c>
      <c r="U2957" s="54">
        <f>VLOOKUP(CONCATENATE($F2957," ",$G2957),AllocFactorMatrix,(U$4+1),FALSE)*$E2959</f>
        <v>-18646.070889616229</v>
      </c>
      <c r="V2957" s="54">
        <f>VLOOKUP(CONCATENATE($F2957," ",$G2957),AllocFactorMatrix,(V$4+1),FALSE)*$E2959</f>
        <v>-105864.64905670017</v>
      </c>
      <c r="W2957" s="54">
        <f>VLOOKUP(CONCATENATE($F2957," ",$G2957),AllocFactorMatrix,(W$4+1),FALSE)*$E2959</f>
        <v>-20085.001652461466</v>
      </c>
      <c r="X2957" s="54">
        <f t="shared" si="1482"/>
        <v>-145657.66133453441</v>
      </c>
      <c r="Y2957" s="54">
        <f>VLOOKUP(CONCATENATE($F2957," ",$G2957),AllocFactorMatrix,(Y$4+1),FALSE)*$E2959</f>
        <v>-7507.7572492967247</v>
      </c>
      <c r="Z2957" s="54">
        <f>VLOOKUP(CONCATENATE($F2957," ",$G2957),AllocFactorMatrix,(Z$4+1),FALSE)*$E2959</f>
        <v>-122.2143194937032</v>
      </c>
      <c r="AA2957" s="54">
        <f t="shared" si="1445"/>
        <v>-7629.9715687904281</v>
      </c>
      <c r="AB2957" s="54">
        <f>VLOOKUP(CONCATENATE($F2957," ",$G2957),AllocFactorMatrix,(AB$4+1),FALSE)*$E2959</f>
        <v>-136.32024242827575</v>
      </c>
      <c r="AC2957" s="54">
        <f>VLOOKUP(CONCATENATE($F2957," ",$G2957),AllocFactorMatrix,(AC$4+1),FALSE)*$E2959</f>
        <v>-2947.74269862971</v>
      </c>
      <c r="AD2957" s="54">
        <f>VLOOKUP(CONCATENATE($F2957," ",$G2957),AllocFactorMatrix,(AD$4+1),FALSE)*$E2959</f>
        <v>-583.33421517483919</v>
      </c>
    </row>
    <row r="2958" spans="1:30" s="51" customFormat="1" hidden="1" outlineLevel="1">
      <c r="A2958" s="56"/>
      <c r="B2958" s="112"/>
      <c r="C2958" s="55"/>
      <c r="D2958" s="55"/>
      <c r="F2958" s="52" t="str">
        <f>F2959</f>
        <v>PROD_ENERGY</v>
      </c>
      <c r="G2958" s="55" t="str">
        <f>$G$14</f>
        <v>CUSTOMER</v>
      </c>
      <c r="H2958" s="53">
        <f t="shared" si="1443"/>
        <v>0</v>
      </c>
      <c r="I2958" s="54">
        <f>VLOOKUP(CONCATENATE($F2958," ",$G2958),AllocFactorMatrix,(I$4+1),FALSE)*$E2959</f>
        <v>0</v>
      </c>
      <c r="J2958" s="54">
        <f>VLOOKUP(CONCATENATE($F2958," ",$G2958),AllocFactorMatrix,(J$4+1),FALSE)*$E2959</f>
        <v>0</v>
      </c>
      <c r="K2958" s="54">
        <f>VLOOKUP(CONCATENATE($F2958," ",$G2958),AllocFactorMatrix,(K$4+1),FALSE)*$E2959</f>
        <v>0</v>
      </c>
      <c r="L2958" s="54">
        <f>VLOOKUP(CONCATENATE($F2958," ",$G2958),AllocFactorMatrix,(L$4+1),FALSE)*$E2959</f>
        <v>0</v>
      </c>
      <c r="M2958" s="54">
        <f>VLOOKUP(CONCATENATE($F2958," ",$G2958),AllocFactorMatrix,(M$4+1),FALSE)*$E2959</f>
        <v>0</v>
      </c>
      <c r="N2958" s="54">
        <f t="shared" si="1444"/>
        <v>0</v>
      </c>
      <c r="O2958" s="54">
        <f>VLOOKUP(CONCATENATE($F2958," ",$G2958),AllocFactorMatrix,(O$4+1),FALSE)*$E2959</f>
        <v>0</v>
      </c>
      <c r="P2958" s="54">
        <f>VLOOKUP(CONCATENATE($F2958," ",$G2958),AllocFactorMatrix,(P$4+1),FALSE)*$E2959</f>
        <v>0</v>
      </c>
      <c r="Q2958" s="54">
        <f>VLOOKUP(CONCATENATE($F2958," ",$G2958),AllocFactorMatrix,(Q$4+1),FALSE)*$E2959</f>
        <v>0</v>
      </c>
      <c r="R2958" s="54">
        <f>VLOOKUP(CONCATENATE($F2958," ",$G2958),AllocFactorMatrix,(R$4+1),FALSE)*$E2959</f>
        <v>0</v>
      </c>
      <c r="S2958" s="54">
        <f t="shared" si="1481"/>
        <v>0</v>
      </c>
      <c r="T2958" s="54">
        <f>VLOOKUP(CONCATENATE($F2958," ",$G2958),AllocFactorMatrix,(T$4+1),FALSE)*$E2959</f>
        <v>0</v>
      </c>
      <c r="U2958" s="54">
        <f>VLOOKUP(CONCATENATE($F2958," ",$G2958),AllocFactorMatrix,(U$4+1),FALSE)*$E2959</f>
        <v>0</v>
      </c>
      <c r="V2958" s="54">
        <f>VLOOKUP(CONCATENATE($F2958," ",$G2958),AllocFactorMatrix,(V$4+1),FALSE)*$E2959</f>
        <v>0</v>
      </c>
      <c r="W2958" s="54">
        <f>VLOOKUP(CONCATENATE($F2958," ",$G2958),AllocFactorMatrix,(W$4+1),FALSE)*$E2959</f>
        <v>0</v>
      </c>
      <c r="X2958" s="54">
        <f t="shared" si="1482"/>
        <v>0</v>
      </c>
      <c r="Y2958" s="54">
        <f>VLOOKUP(CONCATENATE($F2958," ",$G2958),AllocFactorMatrix,(Y$4+1),FALSE)*$E2959</f>
        <v>0</v>
      </c>
      <c r="Z2958" s="54">
        <f>VLOOKUP(CONCATENATE($F2958," ",$G2958),AllocFactorMatrix,(Z$4+1),FALSE)*$E2959</f>
        <v>0</v>
      </c>
      <c r="AA2958" s="54">
        <f t="shared" si="1445"/>
        <v>0</v>
      </c>
      <c r="AB2958" s="54">
        <f>VLOOKUP(CONCATENATE($F2958," ",$G2958),AllocFactorMatrix,(AB$4+1),FALSE)*$E2959</f>
        <v>0</v>
      </c>
      <c r="AC2958" s="54">
        <f>VLOOKUP(CONCATENATE($F2958," ",$G2958),AllocFactorMatrix,(AC$4+1),FALSE)*$E2959</f>
        <v>0</v>
      </c>
      <c r="AD2958" s="54">
        <f>VLOOKUP(CONCATENATE($F2958," ",$G2958),AllocFactorMatrix,(AD$4+1),FALSE)*$E2959</f>
        <v>0</v>
      </c>
    </row>
    <row r="2959" spans="1:30" s="51" customFormat="1" collapsed="1">
      <c r="A2959" s="56"/>
      <c r="B2959" s="112"/>
      <c r="C2959" s="55"/>
      <c r="D2959" s="99" t="s">
        <v>468</v>
      </c>
      <c r="E2959" s="61">
        <v>-372542</v>
      </c>
      <c r="F2959" s="61" t="s">
        <v>32</v>
      </c>
      <c r="G2959" s="55" t="str">
        <f>$G$15</f>
        <v>TOTAL</v>
      </c>
      <c r="H2959" s="53">
        <f t="shared" si="1443"/>
        <v>-372541.99999999994</v>
      </c>
      <c r="I2959" s="54">
        <f>VLOOKUP(CONCATENATE($F2959," ",$G2959),AllocFactorMatrix,(I$4+1),FALSE)*$E2959</f>
        <v>-139787.85009424901</v>
      </c>
      <c r="J2959" s="54">
        <f>VLOOKUP(CONCATENATE($F2959," ",$G2959),AllocFactorMatrix,(J$4+1),FALSE)*$E2959</f>
        <v>-9059.1559665004243</v>
      </c>
      <c r="K2959" s="54">
        <f>VLOOKUP(CONCATENATE($F2959," ",$G2959),AllocFactorMatrix,(K$4+1),FALSE)*$E2959</f>
        <v>-30394.450313915026</v>
      </c>
      <c r="L2959" s="54">
        <f>VLOOKUP(CONCATENATE($F2959," ",$G2959),AllocFactorMatrix,(L$4+1),FALSE)*$E2959</f>
        <v>-966.00463347274626</v>
      </c>
      <c r="M2959" s="54">
        <f>VLOOKUP(CONCATENATE($F2959," ",$G2959),AllocFactorMatrix,(M$4+1),FALSE)*$E2959</f>
        <v>-89.054334409192023</v>
      </c>
      <c r="N2959" s="54">
        <f t="shared" si="1444"/>
        <v>-31449.509281796963</v>
      </c>
      <c r="O2959" s="54">
        <f>VLOOKUP(CONCATENATE($F2959," ",$G2959),AllocFactorMatrix,(O$4+1),FALSE)*$E2959</f>
        <v>-27711.04445282817</v>
      </c>
      <c r="P2959" s="54">
        <f>VLOOKUP(CONCATENATE($F2959," ",$G2959),AllocFactorMatrix,(P$4+1),FALSE)*$E2959</f>
        <v>-5137.0944348974253</v>
      </c>
      <c r="Q2959" s="54">
        <f>VLOOKUP(CONCATENATE($F2959," ",$G2959),AllocFactorMatrix,(Q$4+1),FALSE)*$E2959</f>
        <v>-2334.1642225238656</v>
      </c>
      <c r="R2959" s="54">
        <f>VLOOKUP(CONCATENATE($F2959," ",$G2959),AllocFactorMatrix,(R$4+1),FALSE)*$E2959</f>
        <v>-108.1514876464571</v>
      </c>
      <c r="S2959" s="54">
        <f t="shared" si="1481"/>
        <v>-35290.454597895921</v>
      </c>
      <c r="T2959" s="54">
        <f>VLOOKUP(CONCATENATE($F2959," ",$G2959),AllocFactorMatrix,(T$4+1),FALSE)*$E2959</f>
        <v>-1061.9397357565208</v>
      </c>
      <c r="U2959" s="54">
        <f>VLOOKUP(CONCATENATE($F2959," ",$G2959),AllocFactorMatrix,(U$4+1),FALSE)*$E2959</f>
        <v>-18646.070889616229</v>
      </c>
      <c r="V2959" s="54">
        <f>VLOOKUP(CONCATENATE($F2959," ",$G2959),AllocFactorMatrix,(V$4+1),FALSE)*$E2959</f>
        <v>-105864.64905670017</v>
      </c>
      <c r="W2959" s="54">
        <f>VLOOKUP(CONCATENATE($F2959," ",$G2959),AllocFactorMatrix,(W$4+1),FALSE)*$E2959</f>
        <v>-20085.001652461466</v>
      </c>
      <c r="X2959" s="54">
        <f t="shared" si="1482"/>
        <v>-145657.66133453441</v>
      </c>
      <c r="Y2959" s="54">
        <f>VLOOKUP(CONCATENATE($F2959," ",$G2959),AllocFactorMatrix,(Y$4+1),FALSE)*$E2959</f>
        <v>-7507.7572492967247</v>
      </c>
      <c r="Z2959" s="54">
        <f>VLOOKUP(CONCATENATE($F2959," ",$G2959),AllocFactorMatrix,(Z$4+1),FALSE)*$E2959</f>
        <v>-122.2143194937032</v>
      </c>
      <c r="AA2959" s="54">
        <f t="shared" si="1445"/>
        <v>-7629.9715687904281</v>
      </c>
      <c r="AB2959" s="54">
        <f>VLOOKUP(CONCATENATE($F2959," ",$G2959),AllocFactorMatrix,(AB$4+1),FALSE)*$E2959</f>
        <v>-136.32024242827575</v>
      </c>
      <c r="AC2959" s="54">
        <f>VLOOKUP(CONCATENATE($F2959," ",$G2959),AllocFactorMatrix,(AC$4+1),FALSE)*$E2959</f>
        <v>-2947.74269862971</v>
      </c>
      <c r="AD2959" s="54">
        <f>VLOOKUP(CONCATENATE($F2959," ",$G2959),AllocFactorMatrix,(AD$4+1),FALSE)*$E2959</f>
        <v>-583.33421517483919</v>
      </c>
    </row>
    <row r="2960" spans="1:30" s="51" customFormat="1" hidden="1" outlineLevel="1">
      <c r="A2960" s="56"/>
      <c r="B2960" s="112"/>
      <c r="C2960" s="55"/>
      <c r="D2960" s="55"/>
      <c r="F2960" s="52" t="str">
        <f>F2967</f>
        <v>RB_GUP</v>
      </c>
      <c r="G2960" s="55" t="str">
        <f>$G$8</f>
        <v>PRODUCTION</v>
      </c>
      <c r="H2960" s="53">
        <f t="shared" ref="H2960:H2991" ca="1" si="1483">SUBTOTAL(9,I2960:AD2960)</f>
        <v>16187.323539277664</v>
      </c>
      <c r="I2960" s="54">
        <f ca="1">VLOOKUP(CONCATENATE($F2960," ",$G2960),AllocFactorMatrix,(I$4+1),FALSE)*$E2967</f>
        <v>8987.3070358041841</v>
      </c>
      <c r="J2960" s="54">
        <f ca="1">VLOOKUP(CONCATENATE($F2960," ",$G2960),AllocFactorMatrix,(J$4+1),FALSE)*$E2967</f>
        <v>413.54981819985505</v>
      </c>
      <c r="K2960" s="54">
        <f ca="1">VLOOKUP(CONCATENATE($F2960," ",$G2960),AllocFactorMatrix,(K$4+1),FALSE)*$E2967</f>
        <v>1362.3518429343771</v>
      </c>
      <c r="L2960" s="54">
        <f ca="1">VLOOKUP(CONCATENATE($F2960," ",$G2960),AllocFactorMatrix,(L$4+1),FALSE)*$E2967</f>
        <v>34.040823370755639</v>
      </c>
      <c r="M2960" s="54">
        <f ca="1">VLOOKUP(CONCATENATE($F2960," ",$G2960),AllocFactorMatrix,(M$4+1),FALSE)*$E2967</f>
        <v>4.382066399540026</v>
      </c>
      <c r="N2960" s="54">
        <f t="shared" ref="N2960:N2991" ca="1" si="1484">SUBTOTAL(9,K2960:M2960)</f>
        <v>1400.7747327046727</v>
      </c>
      <c r="O2960" s="54">
        <f ca="1">VLOOKUP(CONCATENATE($F2960," ",$G2960),AllocFactorMatrix,(O$4+1),FALSE)*$E2967</f>
        <v>1036.3594613028215</v>
      </c>
      <c r="P2960" s="54">
        <f ca="1">VLOOKUP(CONCATENATE($F2960," ",$G2960),AllocFactorMatrix,(P$4+1),FALSE)*$E2967</f>
        <v>187.58303169889012</v>
      </c>
      <c r="Q2960" s="54">
        <f ca="1">VLOOKUP(CONCATENATE($F2960," ",$G2960),AllocFactorMatrix,(Q$4+1),FALSE)*$E2967</f>
        <v>72.555792295423132</v>
      </c>
      <c r="R2960" s="54">
        <f ca="1">VLOOKUP(CONCATENATE($F2960," ",$G2960),AllocFactorMatrix,(R$4+1),FALSE)*$E2967</f>
        <v>1.5633396452210275</v>
      </c>
      <c r="S2960" s="54">
        <f ca="1">SUBTOTAL(9,O2960:R2960)</f>
        <v>1298.0616249423558</v>
      </c>
      <c r="T2960" s="54">
        <f ca="1">VLOOKUP(CONCATENATE($F2960," ",$G2960),AllocFactorMatrix,(T$4+1),FALSE)*$E2967</f>
        <v>32.908196541138274</v>
      </c>
      <c r="U2960" s="54">
        <f ca="1">VLOOKUP(CONCATENATE($F2960," ",$G2960),AllocFactorMatrix,(U$4+1),FALSE)*$E2967</f>
        <v>523.95569610998245</v>
      </c>
      <c r="V2960" s="54">
        <f ca="1">VLOOKUP(CONCATENATE($F2960," ",$G2960),AllocFactorMatrix,(V$4+1),FALSE)*$E2967</f>
        <v>2841.5185176636942</v>
      </c>
      <c r="W2960" s="54">
        <f ca="1">VLOOKUP(CONCATENATE($F2960," ",$G2960),AllocFactorMatrix,(W$4+1),FALSE)*$E2967</f>
        <v>373.86614123186331</v>
      </c>
      <c r="X2960" s="54">
        <f ca="1">SUBTOTAL(9,T2960:W2960)</f>
        <v>3772.2485515466783</v>
      </c>
      <c r="Y2960" s="54">
        <f ca="1">VLOOKUP(CONCATENATE($F2960," ",$G2960),AllocFactorMatrix,(Y$4+1),FALSE)*$E2967</f>
        <v>305.44525853243533</v>
      </c>
      <c r="Z2960" s="54">
        <f ca="1">VLOOKUP(CONCATENATE($F2960," ",$G2960),AllocFactorMatrix,(Z$4+1),FALSE)*$E2967</f>
        <v>6.3491936918898073</v>
      </c>
      <c r="AA2960" s="54">
        <f t="shared" ref="AA2960:AA2991" ca="1" si="1485">SUBTOTAL(9,Y2960:Z2960)</f>
        <v>311.79445222432514</v>
      </c>
      <c r="AB2960" s="54">
        <f ca="1">VLOOKUP(CONCATENATE($F2960," ",$G2960),AllocFactorMatrix,(AB$4+1),FALSE)*$E2967</f>
        <v>3.5873238555919991</v>
      </c>
      <c r="AC2960" s="54">
        <f ca="1">VLOOKUP(CONCATENATE($F2960," ",$G2960),AllocFactorMatrix,(AC$4+1),FALSE)*$E2967</f>
        <v>0</v>
      </c>
      <c r="AD2960" s="54">
        <f ca="1">VLOOKUP(CONCATENATE($F2960," ",$G2960),AllocFactorMatrix,(AD$4+1),FALSE)*$E2967</f>
        <v>0</v>
      </c>
    </row>
    <row r="2961" spans="1:30" s="51" customFormat="1" hidden="1" outlineLevel="1">
      <c r="A2961" s="56"/>
      <c r="B2961" s="112"/>
      <c r="C2961" s="55"/>
      <c r="D2961" s="55"/>
      <c r="F2961" s="52" t="str">
        <f>F2967</f>
        <v>RB_GUP</v>
      </c>
      <c r="G2961" s="55" t="str">
        <f>$G$9</f>
        <v>BULKTRAN</v>
      </c>
      <c r="H2961" s="53">
        <f t="shared" ca="1" si="1483"/>
        <v>8579.6378758643514</v>
      </c>
      <c r="I2961" s="54">
        <f ca="1">VLOOKUP(CONCATENATE($F2961," ",$G2961),AllocFactorMatrix,(I$4+1),FALSE)*$E2967</f>
        <v>4226.1836819305499</v>
      </c>
      <c r="J2961" s="54">
        <f ca="1">VLOOKUP(CONCATENATE($F2961," ",$G2961),AllocFactorMatrix,(J$4+1),FALSE)*$E2967</f>
        <v>208.91536049870183</v>
      </c>
      <c r="K2961" s="54">
        <f ca="1">VLOOKUP(CONCATENATE($F2961," ",$G2961),AllocFactorMatrix,(K$4+1),FALSE)*$E2967</f>
        <v>765.24499240337877</v>
      </c>
      <c r="L2961" s="54">
        <f ca="1">VLOOKUP(CONCATENATE($F2961," ",$G2961),AllocFactorMatrix,(L$4+1),FALSE)*$E2967</f>
        <v>24.087195436767754</v>
      </c>
      <c r="M2961" s="54">
        <f ca="1">VLOOKUP(CONCATENATE($F2961," ",$G2961),AllocFactorMatrix,(M$4+1),FALSE)*$E2967</f>
        <v>2.2588201130717986</v>
      </c>
      <c r="N2961" s="54">
        <f t="shared" ca="1" si="1484"/>
        <v>791.59100795321831</v>
      </c>
      <c r="O2961" s="54">
        <f ca="1">VLOOKUP(CONCATENATE($F2961," ",$G2961),AllocFactorMatrix,(O$4+1),FALSE)*$E2967</f>
        <v>581.70523632146285</v>
      </c>
      <c r="P2961" s="54">
        <f ca="1">VLOOKUP(CONCATENATE($F2961," ",$G2961),AllocFactorMatrix,(P$4+1),FALSE)*$E2967</f>
        <v>108.38863289688746</v>
      </c>
      <c r="Q2961" s="54">
        <f ca="1">VLOOKUP(CONCATENATE($F2961," ",$G2961),AllocFactorMatrix,(Q$4+1),FALSE)*$E2967</f>
        <v>48.978805009706896</v>
      </c>
      <c r="R2961" s="54">
        <f ca="1">VLOOKUP(CONCATENATE($F2961," ",$G2961),AllocFactorMatrix,(R$4+1),FALSE)*$E2967</f>
        <v>2.2025221123386918</v>
      </c>
      <c r="S2961" s="54">
        <f t="shared" ref="S2961:S2967" ca="1" si="1486">SUBTOTAL(9,O2961:R2961)</f>
        <v>741.27519634039584</v>
      </c>
      <c r="T2961" s="54">
        <f ca="1">VLOOKUP(CONCATENATE($F2961," ",$G2961),AllocFactorMatrix,(T$4+1),FALSE)*$E2967</f>
        <v>20.320453848882327</v>
      </c>
      <c r="U2961" s="54">
        <f ca="1">VLOOKUP(CONCATENATE($F2961," ",$G2961),AllocFactorMatrix,(U$4+1),FALSE)*$E2967</f>
        <v>332.54076500058306</v>
      </c>
      <c r="V2961" s="54">
        <f ca="1">VLOOKUP(CONCATENATE($F2961," ",$G2961),AllocFactorMatrix,(V$4+1),FALSE)*$E2967</f>
        <v>1757.4872869061896</v>
      </c>
      <c r="W2961" s="54">
        <f ca="1">VLOOKUP(CONCATENATE($F2961," ",$G2961),AllocFactorMatrix,(W$4+1),FALSE)*$E2967</f>
        <v>317.37307495711462</v>
      </c>
      <c r="X2961" s="54">
        <f t="shared" ref="X2961:X2967" ca="1" si="1487">SUBTOTAL(9,T2961:W2961)</f>
        <v>2427.7215807127695</v>
      </c>
      <c r="Y2961" s="54">
        <f ca="1">VLOOKUP(CONCATENATE($F2961," ",$G2961),AllocFactorMatrix,(Y$4+1),FALSE)*$E2967</f>
        <v>178.64075502414994</v>
      </c>
      <c r="Z2961" s="54">
        <f ca="1">VLOOKUP(CONCATENATE($F2961," ",$G2961),AllocFactorMatrix,(Z$4+1),FALSE)*$E2967</f>
        <v>2.9921643620055121</v>
      </c>
      <c r="AA2961" s="54">
        <f t="shared" ca="1" si="1485"/>
        <v>181.63291938615546</v>
      </c>
      <c r="AB2961" s="54">
        <f ca="1">VLOOKUP(CONCATENATE($F2961," ",$G2961),AllocFactorMatrix,(AB$4+1),FALSE)*$E2967</f>
        <v>2.3181290425595611</v>
      </c>
      <c r="AC2961" s="54">
        <f ca="1">VLOOKUP(CONCATENATE($F2961," ",$G2961),AllocFactorMatrix,(AC$4+1),FALSE)*$E2967</f>
        <v>0</v>
      </c>
      <c r="AD2961" s="54">
        <f ca="1">VLOOKUP(CONCATENATE($F2961," ",$G2961),AllocFactorMatrix,(AD$4+1),FALSE)*$E2967</f>
        <v>0</v>
      </c>
    </row>
    <row r="2962" spans="1:30" s="51" customFormat="1" hidden="1" outlineLevel="1">
      <c r="A2962" s="56"/>
      <c r="B2962" s="112"/>
      <c r="C2962" s="55"/>
      <c r="D2962" s="55"/>
      <c r="F2962" s="52" t="str">
        <f>F2967</f>
        <v>RB_GUP</v>
      </c>
      <c r="G2962" s="55" t="str">
        <f>$G$10</f>
        <v>SUBTRAN</v>
      </c>
      <c r="H2962" s="53">
        <f t="shared" ca="1" si="1483"/>
        <v>1884.6888686132027</v>
      </c>
      <c r="I2962" s="54">
        <f ca="1">VLOOKUP(CONCATENATE($F2962," ",$G2962),AllocFactorMatrix,(I$4+1),FALSE)*$E2967</f>
        <v>917.59363018440604</v>
      </c>
      <c r="J2962" s="54">
        <f ca="1">VLOOKUP(CONCATENATE($F2962," ",$G2962),AllocFactorMatrix,(J$4+1),FALSE)*$E2967</f>
        <v>44.284268947679315</v>
      </c>
      <c r="K2962" s="54">
        <f ca="1">VLOOKUP(CONCATENATE($F2962," ",$G2962),AllocFactorMatrix,(K$4+1),FALSE)*$E2967</f>
        <v>161.10400513535697</v>
      </c>
      <c r="L2962" s="54">
        <f ca="1">VLOOKUP(CONCATENATE($F2962," ",$G2962),AllocFactorMatrix,(L$4+1),FALSE)*$E2967</f>
        <v>4.9763511394154047</v>
      </c>
      <c r="M2962" s="54">
        <f ca="1">VLOOKUP(CONCATENATE($F2962," ",$G2962),AllocFactorMatrix,(M$4+1),FALSE)*$E2967</f>
        <v>0.61977821613364148</v>
      </c>
      <c r="N2962" s="54">
        <f t="shared" ca="1" si="1484"/>
        <v>166.70013449090604</v>
      </c>
      <c r="O2962" s="54">
        <f ca="1">VLOOKUP(CONCATENATE($F2962," ",$G2962),AllocFactorMatrix,(O$4+1),FALSE)*$E2967</f>
        <v>121.71659390556748</v>
      </c>
      <c r="P2962" s="54">
        <f ca="1">VLOOKUP(CONCATENATE($F2962," ",$G2962),AllocFactorMatrix,(P$4+1),FALSE)*$E2967</f>
        <v>22.626972842178066</v>
      </c>
      <c r="Q2962" s="54">
        <f ca="1">VLOOKUP(CONCATENATE($F2962," ",$G2962),AllocFactorMatrix,(Q$4+1),FALSE)*$E2967</f>
        <v>13.463318450205612</v>
      </c>
      <c r="R2962" s="54">
        <f ca="1">VLOOKUP(CONCATENATE($F2962," ",$G2962),AllocFactorMatrix,(R$4+1),FALSE)*$E2967</f>
        <v>0</v>
      </c>
      <c r="S2962" s="54">
        <f t="shared" ca="1" si="1486"/>
        <v>157.80688519795115</v>
      </c>
      <c r="T2962" s="54">
        <f ca="1">VLOOKUP(CONCATENATE($F2962," ",$G2962),AllocFactorMatrix,(T$4+1),FALSE)*$E2967</f>
        <v>4.2501344653361528</v>
      </c>
      <c r="U2962" s="54">
        <f ca="1">VLOOKUP(CONCATENATE($F2962," ",$G2962),AllocFactorMatrix,(U$4+1),FALSE)*$E2967</f>
        <v>69.577127789132717</v>
      </c>
      <c r="V2962" s="54">
        <f ca="1">VLOOKUP(CONCATENATE($F2962," ",$G2962),AllocFactorMatrix,(V$4+1),FALSE)*$E2967</f>
        <v>484.72180077728018</v>
      </c>
      <c r="W2962" s="54">
        <f ca="1">VLOOKUP(CONCATENATE($F2962," ",$G2962),AllocFactorMatrix,(W$4+1),FALSE)*$E2967</f>
        <v>0</v>
      </c>
      <c r="X2962" s="54">
        <f t="shared" ca="1" si="1487"/>
        <v>558.54906303174903</v>
      </c>
      <c r="Y2962" s="54">
        <f ca="1">VLOOKUP(CONCATENATE($F2962," ",$G2962),AllocFactorMatrix,(Y$4+1),FALSE)*$E2967</f>
        <v>36.63312876730366</v>
      </c>
      <c r="Z2962" s="54">
        <f ca="1">VLOOKUP(CONCATENATE($F2962," ",$G2962),AllocFactorMatrix,(Z$4+1),FALSE)*$E2967</f>
        <v>0.61067525180141657</v>
      </c>
      <c r="AA2962" s="54">
        <f t="shared" ca="1" si="1485"/>
        <v>37.243804019105077</v>
      </c>
      <c r="AB2962" s="54">
        <f ca="1">VLOOKUP(CONCATENATE($F2962," ",$G2962),AllocFactorMatrix,(AB$4+1),FALSE)*$E2967</f>
        <v>0.48918554038739975</v>
      </c>
      <c r="AC2962" s="54">
        <f ca="1">VLOOKUP(CONCATENATE($F2962," ",$G2962),AllocFactorMatrix,(AC$4+1),FALSE)*$E2967</f>
        <v>1.6633354147511887</v>
      </c>
      <c r="AD2962" s="54">
        <f ca="1">VLOOKUP(CONCATENATE($F2962," ",$G2962),AllocFactorMatrix,(AD$4+1),FALSE)*$E2967</f>
        <v>0.35856178626765123</v>
      </c>
    </row>
    <row r="2963" spans="1:30" s="51" customFormat="1" hidden="1" outlineLevel="1">
      <c r="A2963" s="56"/>
      <c r="B2963" s="112"/>
      <c r="C2963" s="55"/>
      <c r="D2963" s="55"/>
      <c r="F2963" s="52" t="str">
        <f>F2967</f>
        <v>RB_GUP</v>
      </c>
      <c r="G2963" s="55" t="str">
        <f>$G$11</f>
        <v>DISTPRI</v>
      </c>
      <c r="H2963" s="53">
        <f t="shared" ca="1" si="1483"/>
        <v>8647.5506537498277</v>
      </c>
      <c r="I2963" s="54">
        <f ca="1">VLOOKUP(CONCATENATE($F2963," ",$G2963),AllocFactorMatrix,(I$4+1),FALSE)*$E2967</f>
        <v>5779.5269244968658</v>
      </c>
      <c r="J2963" s="54">
        <f ca="1">VLOOKUP(CONCATENATE($F2963," ",$G2963),AllocFactorMatrix,(J$4+1),FALSE)*$E2967</f>
        <v>272.43181155225835</v>
      </c>
      <c r="K2963" s="54">
        <f ca="1">VLOOKUP(CONCATENATE($F2963," ",$G2963),AllocFactorMatrix,(K$4+1),FALSE)*$E2967</f>
        <v>989.21662780227427</v>
      </c>
      <c r="L2963" s="54">
        <f ca="1">VLOOKUP(CONCATENATE($F2963," ",$G2963),AllocFactorMatrix,(L$4+1),FALSE)*$E2967</f>
        <v>30.571941122079721</v>
      </c>
      <c r="M2963" s="54">
        <f ca="1">VLOOKUP(CONCATENATE($F2963," ",$G2963),AllocFactorMatrix,(M$4+1),FALSE)*$E2967</f>
        <v>0</v>
      </c>
      <c r="N2963" s="54">
        <f t="shared" ca="1" si="1484"/>
        <v>1019.788568924354</v>
      </c>
      <c r="O2963" s="54">
        <f ca="1">VLOOKUP(CONCATENATE($F2963," ",$G2963),AllocFactorMatrix,(O$4+1),FALSE)*$E2967</f>
        <v>741.73957056894074</v>
      </c>
      <c r="P2963" s="54">
        <f ca="1">VLOOKUP(CONCATENATE($F2963," ",$G2963),AllocFactorMatrix,(P$4+1),FALSE)*$E2967</f>
        <v>138.14904493310075</v>
      </c>
      <c r="Q2963" s="54">
        <f ca="1">VLOOKUP(CONCATENATE($F2963," ",$G2963),AllocFactorMatrix,(Q$4+1),FALSE)*$E2967</f>
        <v>0</v>
      </c>
      <c r="R2963" s="54">
        <f ca="1">VLOOKUP(CONCATENATE($F2963," ",$G2963),AllocFactorMatrix,(R$4+1),FALSE)*$E2967</f>
        <v>0</v>
      </c>
      <c r="S2963" s="54">
        <f t="shared" ca="1" si="1486"/>
        <v>879.88861550204149</v>
      </c>
      <c r="T2963" s="54">
        <f ca="1">VLOOKUP(CONCATENATE($F2963," ",$G2963),AllocFactorMatrix,(T$4+1),FALSE)*$E2967</f>
        <v>26.442558591432238</v>
      </c>
      <c r="U2963" s="54">
        <f ca="1">VLOOKUP(CONCATENATE($F2963," ",$G2963),AllocFactorMatrix,(U$4+1),FALSE)*$E2967</f>
        <v>426.45863463917027</v>
      </c>
      <c r="V2963" s="54">
        <f ca="1">VLOOKUP(CONCATENATE($F2963," ",$G2963),AllocFactorMatrix,(V$4+1),FALSE)*$E2967</f>
        <v>0</v>
      </c>
      <c r="W2963" s="54">
        <f ca="1">VLOOKUP(CONCATENATE($F2963," ",$G2963),AllocFactorMatrix,(W$4+1),FALSE)*$E2967</f>
        <v>0</v>
      </c>
      <c r="X2963" s="54">
        <f t="shared" ca="1" si="1487"/>
        <v>452.90119323060253</v>
      </c>
      <c r="Y2963" s="54">
        <f ca="1">VLOOKUP(CONCATENATE($F2963," ",$G2963),AllocFactorMatrix,(Y$4+1),FALSE)*$E2967</f>
        <v>223.66856762469573</v>
      </c>
      <c r="Z2963" s="54">
        <f ca="1">VLOOKUP(CONCATENATE($F2963," ",$G2963),AllocFactorMatrix,(Z$4+1),FALSE)*$E2967</f>
        <v>3.731667261430863</v>
      </c>
      <c r="AA2963" s="54">
        <f t="shared" ca="1" si="1485"/>
        <v>227.40023488612658</v>
      </c>
      <c r="AB2963" s="54">
        <f ca="1">VLOOKUP(CONCATENATE($F2963," ",$G2963),AllocFactorMatrix,(AB$4+1),FALSE)*$E2967</f>
        <v>3.0232757517569553</v>
      </c>
      <c r="AC2963" s="54">
        <f ca="1">VLOOKUP(CONCATENATE($F2963," ",$G2963),AllocFactorMatrix,(AC$4+1),FALSE)*$E2967</f>
        <v>10.357322703108073</v>
      </c>
      <c r="AD2963" s="54">
        <f ca="1">VLOOKUP(CONCATENATE($F2963," ",$G2963),AllocFactorMatrix,(AD$4+1),FALSE)*$E2967</f>
        <v>2.2327067027142276</v>
      </c>
    </row>
    <row r="2964" spans="1:30" s="51" customFormat="1" hidden="1" outlineLevel="1">
      <c r="A2964" s="56"/>
      <c r="B2964" s="112"/>
      <c r="C2964" s="55"/>
      <c r="D2964" s="55"/>
      <c r="F2964" s="52" t="str">
        <f>F2967</f>
        <v>RB_GUP</v>
      </c>
      <c r="G2964" s="55" t="str">
        <f>$G$12</f>
        <v>DISTSEC</v>
      </c>
      <c r="H2964" s="53">
        <f t="shared" ca="1" si="1483"/>
        <v>4449.9023388178821</v>
      </c>
      <c r="I2964" s="54">
        <f ca="1">VLOOKUP(CONCATENATE($F2964," ",$G2964),AllocFactorMatrix,(I$4+1),FALSE)*$E2967</f>
        <v>3327.1984382292635</v>
      </c>
      <c r="J2964" s="54">
        <f ca="1">VLOOKUP(CONCATENATE($F2964," ",$G2964),AllocFactorMatrix,(J$4+1),FALSE)*$E2967</f>
        <v>160.40529711635048</v>
      </c>
      <c r="K2964" s="54">
        <f ca="1">VLOOKUP(CONCATENATE($F2964," ",$G2964),AllocFactorMatrix,(K$4+1),FALSE)*$E2967</f>
        <v>484.00962829099683</v>
      </c>
      <c r="L2964" s="54">
        <f ca="1">VLOOKUP(CONCATENATE($F2964," ",$G2964),AllocFactorMatrix,(L$4+1),FALSE)*$E2967</f>
        <v>0</v>
      </c>
      <c r="M2964" s="54">
        <f ca="1">VLOOKUP(CONCATENATE($F2964," ",$G2964),AllocFactorMatrix,(M$4+1),FALSE)*$E2967</f>
        <v>0</v>
      </c>
      <c r="N2964" s="54">
        <f t="shared" ca="1" si="1484"/>
        <v>484.00962829099683</v>
      </c>
      <c r="O2964" s="54">
        <f ca="1">VLOOKUP(CONCATENATE($F2964," ",$G2964),AllocFactorMatrix,(O$4+1),FALSE)*$E2967</f>
        <v>308.41281902770862</v>
      </c>
      <c r="P2964" s="54">
        <f ca="1">VLOOKUP(CONCATENATE($F2964," ",$G2964),AllocFactorMatrix,(P$4+1),FALSE)*$E2967</f>
        <v>0</v>
      </c>
      <c r="Q2964" s="54">
        <f ca="1">VLOOKUP(CONCATENATE($F2964," ",$G2964),AllocFactorMatrix,(Q$4+1),FALSE)*$E2967</f>
        <v>0</v>
      </c>
      <c r="R2964" s="54">
        <f ca="1">VLOOKUP(CONCATENATE($F2964," ",$G2964),AllocFactorMatrix,(R$4+1),FALSE)*$E2967</f>
        <v>0</v>
      </c>
      <c r="S2964" s="54">
        <f t="shared" ca="1" si="1486"/>
        <v>308.41281902770862</v>
      </c>
      <c r="T2964" s="54">
        <f ca="1">VLOOKUP(CONCATENATE($F2964," ",$G2964),AllocFactorMatrix,(T$4+1),FALSE)*$E2967</f>
        <v>8.3388356176157306</v>
      </c>
      <c r="U2964" s="54">
        <f ca="1">VLOOKUP(CONCATENATE($F2964," ",$G2964),AllocFactorMatrix,(U$4+1),FALSE)*$E2967</f>
        <v>0</v>
      </c>
      <c r="V2964" s="54">
        <f ca="1">VLOOKUP(CONCATENATE($F2964," ",$G2964),AllocFactorMatrix,(V$4+1),FALSE)*$E2967</f>
        <v>0</v>
      </c>
      <c r="W2964" s="54">
        <f ca="1">VLOOKUP(CONCATENATE($F2964," ",$G2964),AllocFactorMatrix,(W$4+1),FALSE)*$E2967</f>
        <v>0</v>
      </c>
      <c r="X2964" s="54">
        <f t="shared" ca="1" si="1487"/>
        <v>8.3388356176157306</v>
      </c>
      <c r="Y2964" s="54">
        <f ca="1">VLOOKUP(CONCATENATE($F2964," ",$G2964),AllocFactorMatrix,(Y$4+1),FALSE)*$E2967</f>
        <v>113.75624646709691</v>
      </c>
      <c r="Z2964" s="54">
        <f ca="1">VLOOKUP(CONCATENATE($F2964," ",$G2964),AllocFactorMatrix,(Z$4+1),FALSE)*$E2967</f>
        <v>0</v>
      </c>
      <c r="AA2964" s="54">
        <f t="shared" ca="1" si="1485"/>
        <v>113.75624646709691</v>
      </c>
      <c r="AB2964" s="54">
        <f ca="1">VLOOKUP(CONCATENATE($F2964," ",$G2964),AllocFactorMatrix,(AB$4+1),FALSE)*$E2967</f>
        <v>1.1804522289909742</v>
      </c>
      <c r="AC2964" s="54">
        <f ca="1">VLOOKUP(CONCATENATE($F2964," ",$G2964),AllocFactorMatrix,(AC$4+1),FALSE)*$E2967</f>
        <v>40.080893375124326</v>
      </c>
      <c r="AD2964" s="54">
        <f ca="1">VLOOKUP(CONCATENATE($F2964," ",$G2964),AllocFactorMatrix,(AD$4+1),FALSE)*$E2967</f>
        <v>6.519728464734766</v>
      </c>
    </row>
    <row r="2965" spans="1:30" s="51" customFormat="1" hidden="1" outlineLevel="1">
      <c r="A2965" s="56"/>
      <c r="B2965" s="112"/>
      <c r="C2965" s="55"/>
      <c r="D2965" s="55"/>
      <c r="F2965" s="52" t="str">
        <f>F2967</f>
        <v>RB_GUP</v>
      </c>
      <c r="G2965" s="55" t="str">
        <f>$G$13</f>
        <v>ENERGY</v>
      </c>
      <c r="H2965" s="53">
        <f t="shared" ca="1" si="1483"/>
        <v>136.77611846683996</v>
      </c>
      <c r="I2965" s="54">
        <f ca="1">VLOOKUP(CONCATENATE($F2965," ",$G2965),AllocFactorMatrix,(I$4+1),FALSE)*$E2967</f>
        <v>51.322104741789836</v>
      </c>
      <c r="J2965" s="54">
        <f ca="1">VLOOKUP(CONCATENATE($F2965," ",$G2965),AllocFactorMatrix,(J$4+1),FALSE)*$E2967</f>
        <v>3.3260040201739463</v>
      </c>
      <c r="K2965" s="54">
        <f ca="1">VLOOKUP(CONCATENATE($F2965," ",$G2965),AllocFactorMatrix,(K$4+1),FALSE)*$E2967</f>
        <v>11.159104038928559</v>
      </c>
      <c r="L2965" s="54">
        <f ca="1">VLOOKUP(CONCATENATE($F2965," ",$G2965),AllocFactorMatrix,(L$4+1),FALSE)*$E2967</f>
        <v>0.35466166012794448</v>
      </c>
      <c r="M2965" s="54">
        <f ca="1">VLOOKUP(CONCATENATE($F2965," ",$G2965),AllocFactorMatrix,(M$4+1),FALSE)*$E2967</f>
        <v>3.269565899452205E-2</v>
      </c>
      <c r="N2965" s="54">
        <f t="shared" ca="1" si="1484"/>
        <v>11.546461358051026</v>
      </c>
      <c r="O2965" s="54">
        <f ca="1">VLOOKUP(CONCATENATE($F2965," ",$G2965),AllocFactorMatrix,(O$4+1),FALSE)*$E2967</f>
        <v>10.173910858157992</v>
      </c>
      <c r="P2965" s="54">
        <f ca="1">VLOOKUP(CONCATENATE($F2965," ",$G2965),AllocFactorMatrix,(P$4+1),FALSE)*$E2967</f>
        <v>1.8860473101096644</v>
      </c>
      <c r="Q2965" s="54">
        <f ca="1">VLOOKUP(CONCATENATE($F2965," ",$G2965),AllocFactorMatrix,(Q$4+1),FALSE)*$E2967</f>
        <v>0.8569716225847922</v>
      </c>
      <c r="R2965" s="54">
        <f ca="1">VLOOKUP(CONCATENATE($F2965," ",$G2965),AllocFactorMatrix,(R$4+1),FALSE)*$E2967</f>
        <v>3.9707041586443406E-2</v>
      </c>
      <c r="S2965" s="54">
        <f t="shared" ca="1" si="1486"/>
        <v>12.956636832438891</v>
      </c>
      <c r="T2965" s="54">
        <f ca="1">VLOOKUP(CONCATENATE($F2965," ",$G2965),AllocFactorMatrix,(T$4+1),FALSE)*$E2967</f>
        <v>0.38988354360710648</v>
      </c>
      <c r="U2965" s="54">
        <f ca="1">VLOOKUP(CONCATENATE($F2965," ",$G2965),AllocFactorMatrix,(U$4+1),FALSE)*$E2967</f>
        <v>6.8457709491527003</v>
      </c>
      <c r="V2965" s="54">
        <f ca="1">VLOOKUP(CONCATENATE($F2965," ",$G2965),AllocFactorMatrix,(V$4+1),FALSE)*$E2967</f>
        <v>38.867445229879209</v>
      </c>
      <c r="W2965" s="54">
        <f ca="1">VLOOKUP(CONCATENATE($F2965," ",$G2965),AllocFactorMatrix,(W$4+1),FALSE)*$E2967</f>
        <v>7.3740640395545896</v>
      </c>
      <c r="X2965" s="54">
        <f t="shared" ca="1" si="1487"/>
        <v>53.477163762193605</v>
      </c>
      <c r="Y2965" s="54">
        <f ca="1">VLOOKUP(CONCATENATE($F2965," ",$G2965),AllocFactorMatrix,(Y$4+1),FALSE)*$E2967</f>
        <v>2.7564191284474919</v>
      </c>
      <c r="Z2965" s="54">
        <f ca="1">VLOOKUP(CONCATENATE($F2965," ",$G2965),AllocFactorMatrix,(Z$4+1),FALSE)*$E2967</f>
        <v>4.4870109253225085E-2</v>
      </c>
      <c r="AA2965" s="54">
        <f t="shared" ca="1" si="1485"/>
        <v>2.801289237700717</v>
      </c>
      <c r="AB2965" s="54">
        <f ca="1">VLOOKUP(CONCATENATE($F2965," ",$G2965),AllocFactorMatrix,(AB$4+1),FALSE)*$E2967</f>
        <v>5.0048997503095459E-2</v>
      </c>
      <c r="AC2965" s="54">
        <f ca="1">VLOOKUP(CONCATENATE($F2965," ",$G2965),AllocFactorMatrix,(AC$4+1),FALSE)*$E2967</f>
        <v>1.0822425513298897</v>
      </c>
      <c r="AD2965" s="54">
        <f ca="1">VLOOKUP(CONCATENATE($F2965," ",$G2965),AllocFactorMatrix,(AD$4+1),FALSE)*$E2967</f>
        <v>0.21416696565894566</v>
      </c>
    </row>
    <row r="2966" spans="1:30" s="51" customFormat="1" hidden="1" outlineLevel="1">
      <c r="A2966" s="56"/>
      <c r="B2966" s="112"/>
      <c r="C2966" s="55"/>
      <c r="D2966" s="55"/>
      <c r="F2966" s="52" t="str">
        <f>F2967</f>
        <v>RB_GUP</v>
      </c>
      <c r="G2966" s="55" t="str">
        <f>$G$14</f>
        <v>CUSTOMER</v>
      </c>
      <c r="H2966" s="53">
        <f t="shared" ca="1" si="1483"/>
        <v>2142.1206052102266</v>
      </c>
      <c r="I2966" s="54">
        <f ca="1">VLOOKUP(CONCATENATE($F2966," ",$G2966),AllocFactorMatrix,(I$4+1),FALSE)*$E2967</f>
        <v>1001.7383979399241</v>
      </c>
      <c r="J2966" s="54">
        <f ca="1">VLOOKUP(CONCATENATE($F2966," ",$G2966),AllocFactorMatrix,(J$4+1),FALSE)*$E2967</f>
        <v>262.43887444442021</v>
      </c>
      <c r="K2966" s="54">
        <f ca="1">VLOOKUP(CONCATENATE($F2966," ",$G2966),AllocFactorMatrix,(K$4+1),FALSE)*$E2967</f>
        <v>74.498874113167957</v>
      </c>
      <c r="L2966" s="54">
        <f ca="1">VLOOKUP(CONCATENATE($F2966," ",$G2966),AllocFactorMatrix,(L$4+1),FALSE)*$E2967</f>
        <v>24.047824636953848</v>
      </c>
      <c r="M2966" s="54">
        <f ca="1">VLOOKUP(CONCATENATE($F2966," ",$G2966),AllocFactorMatrix,(M$4+1),FALSE)*$E2967</f>
        <v>3.9034462296203136</v>
      </c>
      <c r="N2966" s="54">
        <f t="shared" ca="1" si="1484"/>
        <v>102.45014497974212</v>
      </c>
      <c r="O2966" s="54">
        <f ca="1">VLOOKUP(CONCATENATE($F2966," ",$G2966),AllocFactorMatrix,(O$4+1),FALSE)*$E2967</f>
        <v>21.141695304473988</v>
      </c>
      <c r="P2966" s="54">
        <f ca="1">VLOOKUP(CONCATENATE($F2966," ",$G2966),AllocFactorMatrix,(P$4+1),FALSE)*$E2967</f>
        <v>6.2603185999246227</v>
      </c>
      <c r="Q2966" s="54">
        <f ca="1">VLOOKUP(CONCATENATE($F2966," ",$G2966),AllocFactorMatrix,(Q$4+1),FALSE)*$E2967</f>
        <v>13.598895410143429</v>
      </c>
      <c r="R2966" s="54">
        <f ca="1">VLOOKUP(CONCATENATE($F2966," ",$G2966),AllocFactorMatrix,(R$4+1),FALSE)*$E2967</f>
        <v>2.389651526011261</v>
      </c>
      <c r="S2966" s="54">
        <f t="shared" ca="1" si="1486"/>
        <v>43.390560840553306</v>
      </c>
      <c r="T2966" s="54">
        <f ca="1">VLOOKUP(CONCATENATE($F2966," ",$G2966),AllocFactorMatrix,(T$4+1),FALSE)*$E2967</f>
        <v>0.14551108684049618</v>
      </c>
      <c r="U2966" s="54">
        <f ca="1">VLOOKUP(CONCATENATE($F2966," ",$G2966),AllocFactorMatrix,(U$4+1),FALSE)*$E2967</f>
        <v>3.7141159606449921</v>
      </c>
      <c r="V2966" s="54">
        <f ca="1">VLOOKUP(CONCATENATE($F2966," ",$G2966),AllocFactorMatrix,(V$4+1),FALSE)*$E2967</f>
        <v>19.998625052974148</v>
      </c>
      <c r="W2966" s="54">
        <f ca="1">VLOOKUP(CONCATENATE($F2966," ",$G2966),AllocFactorMatrix,(W$4+1),FALSE)*$E2967</f>
        <v>3.5845168993092353</v>
      </c>
      <c r="X2966" s="54">
        <f t="shared" ca="1" si="1487"/>
        <v>27.442768999768873</v>
      </c>
      <c r="Y2966" s="54">
        <f ca="1">VLOOKUP(CONCATENATE($F2966," ",$G2966),AllocFactorMatrix,(Y$4+1),FALSE)*$E2967</f>
        <v>5.8525571745235219</v>
      </c>
      <c r="Z2966" s="54">
        <f ca="1">VLOOKUP(CONCATENATE($F2966," ",$G2966),AllocFactorMatrix,(Z$4+1),FALSE)*$E2967</f>
        <v>0.10609448799061541</v>
      </c>
      <c r="AA2966" s="54">
        <f t="shared" ca="1" si="1485"/>
        <v>5.9586516625141375</v>
      </c>
      <c r="AB2966" s="54">
        <f ca="1">VLOOKUP(CONCATENATE($F2966," ",$G2966),AllocFactorMatrix,(AB$4+1),FALSE)*$E2967</f>
        <v>0.10986199796692382</v>
      </c>
      <c r="AC2966" s="54">
        <f ca="1">VLOOKUP(CONCATENATE($F2966," ",$G2966),AllocFactorMatrix,(AC$4+1),FALSE)*$E2967</f>
        <v>622.3814482259919</v>
      </c>
      <c r="AD2966" s="54">
        <f ca="1">VLOOKUP(CONCATENATE($F2966," ",$G2966),AllocFactorMatrix,(AD$4+1),FALSE)*$E2967</f>
        <v>76.209896119345103</v>
      </c>
    </row>
    <row r="2967" spans="1:30" s="51" customFormat="1" collapsed="1">
      <c r="A2967" s="56"/>
      <c r="B2967" s="112"/>
      <c r="C2967" s="55"/>
      <c r="D2967" s="99" t="s">
        <v>469</v>
      </c>
      <c r="E2967" s="61">
        <v>42028</v>
      </c>
      <c r="F2967" s="57" t="s">
        <v>74</v>
      </c>
      <c r="G2967" s="55" t="str">
        <f>$G$15</f>
        <v>TOTAL</v>
      </c>
      <c r="H2967" s="53">
        <f t="shared" ca="1" si="1483"/>
        <v>42027.999999999993</v>
      </c>
      <c r="I2967" s="54">
        <f ca="1">VLOOKUP(CONCATENATE($F2967," ",$G2967),AllocFactorMatrix,(I$4+1),FALSE)*$E2967</f>
        <v>24290.870213326987</v>
      </c>
      <c r="J2967" s="54">
        <f ca="1">VLOOKUP(CONCATENATE($F2967," ",$G2967),AllocFactorMatrix,(J$4+1),FALSE)*$E2967</f>
        <v>1365.3514347794392</v>
      </c>
      <c r="K2967" s="54">
        <f ca="1">VLOOKUP(CONCATENATE($F2967," ",$G2967),AllocFactorMatrix,(K$4+1),FALSE)*$E2967</f>
        <v>3847.5850747184809</v>
      </c>
      <c r="L2967" s="54">
        <f ca="1">VLOOKUP(CONCATENATE($F2967," ",$G2967),AllocFactorMatrix,(L$4+1),FALSE)*$E2967</f>
        <v>118.0787973661003</v>
      </c>
      <c r="M2967" s="54">
        <f ca="1">VLOOKUP(CONCATENATE($F2967," ",$G2967),AllocFactorMatrix,(M$4+1),FALSE)*$E2967</f>
        <v>11.196806617360302</v>
      </c>
      <c r="N2967" s="54">
        <f t="shared" ca="1" si="1484"/>
        <v>3976.8606787019417</v>
      </c>
      <c r="O2967" s="54">
        <f ca="1">VLOOKUP(CONCATENATE($F2967," ",$G2967),AllocFactorMatrix,(O$4+1),FALSE)*$E2967</f>
        <v>2821.249287289133</v>
      </c>
      <c r="P2967" s="54">
        <f ca="1">VLOOKUP(CONCATENATE($F2967," ",$G2967),AllocFactorMatrix,(P$4+1),FALSE)*$E2967</f>
        <v>464.8940482810907</v>
      </c>
      <c r="Q2967" s="54">
        <f ca="1">VLOOKUP(CONCATENATE($F2967," ",$G2967),AllocFactorMatrix,(Q$4+1),FALSE)*$E2967</f>
        <v>149.45378278806385</v>
      </c>
      <c r="R2967" s="54">
        <f ca="1">VLOOKUP(CONCATENATE($F2967," ",$G2967),AllocFactorMatrix,(R$4+1),FALSE)*$E2967</f>
        <v>6.1952203251574236</v>
      </c>
      <c r="S2967" s="54">
        <f t="shared" ca="1" si="1486"/>
        <v>3441.7923386834455</v>
      </c>
      <c r="T2967" s="54">
        <f ca="1">VLOOKUP(CONCATENATE($F2967," ",$G2967),AllocFactorMatrix,(T$4+1),FALSE)*$E2967</f>
        <v>92.795573694852322</v>
      </c>
      <c r="U2967" s="54">
        <f ca="1">VLOOKUP(CONCATENATE($F2967," ",$G2967),AllocFactorMatrix,(U$4+1),FALSE)*$E2967</f>
        <v>1363.0921104486661</v>
      </c>
      <c r="V2967" s="54">
        <f ca="1">VLOOKUP(CONCATENATE($F2967," ",$G2967),AllocFactorMatrix,(V$4+1),FALSE)*$E2967</f>
        <v>5142.5936756300171</v>
      </c>
      <c r="W2967" s="54">
        <f ca="1">VLOOKUP(CONCATENATE($F2967," ",$G2967),AllocFactorMatrix,(W$4+1),FALSE)*$E2967</f>
        <v>702.1977971278418</v>
      </c>
      <c r="X2967" s="54">
        <f t="shared" ca="1" si="1487"/>
        <v>7300.6791569013776</v>
      </c>
      <c r="Y2967" s="54">
        <f ca="1">VLOOKUP(CONCATENATE($F2967," ",$G2967),AllocFactorMatrix,(Y$4+1),FALSE)*$E2967</f>
        <v>866.75293271865269</v>
      </c>
      <c r="Z2967" s="54">
        <f ca="1">VLOOKUP(CONCATENATE($F2967," ",$G2967),AllocFactorMatrix,(Z$4+1),FALSE)*$E2967</f>
        <v>13.83466516437144</v>
      </c>
      <c r="AA2967" s="54">
        <f t="shared" ca="1" si="1485"/>
        <v>880.58759788302416</v>
      </c>
      <c r="AB2967" s="54">
        <f ca="1">VLOOKUP(CONCATENATE($F2967," ",$G2967),AllocFactorMatrix,(AB$4+1),FALSE)*$E2967</f>
        <v>10.758277414756908</v>
      </c>
      <c r="AC2967" s="54">
        <f ca="1">VLOOKUP(CONCATENATE($F2967," ",$G2967),AllocFactorMatrix,(AC$4+1),FALSE)*$E2967</f>
        <v>675.56524227030536</v>
      </c>
      <c r="AD2967" s="54">
        <f ca="1">VLOOKUP(CONCATENATE($F2967," ",$G2967),AllocFactorMatrix,(AD$4+1),FALSE)*$E2967</f>
        <v>85.535060038720687</v>
      </c>
    </row>
    <row r="2968" spans="1:30" s="51" customFormat="1" hidden="1" outlineLevel="1">
      <c r="A2968" s="56"/>
      <c r="B2968" s="112"/>
      <c r="C2968" s="55"/>
      <c r="D2968" s="55"/>
      <c r="F2968" s="52" t="str">
        <f>F2975</f>
        <v>RB_GUP</v>
      </c>
      <c r="G2968" s="55" t="str">
        <f>$G$8</f>
        <v>PRODUCTION</v>
      </c>
      <c r="H2968" s="53">
        <f t="shared" ca="1" si="1483"/>
        <v>55361.89440878063</v>
      </c>
      <c r="I2968" s="54">
        <f ca="1">VLOOKUP(CONCATENATE($F2968," ",$G2968),AllocFactorMatrix,(I$4+1),FALSE)*$E2975</f>
        <v>30737.28290709664</v>
      </c>
      <c r="J2968" s="54">
        <f ca="1">VLOOKUP(CONCATENATE($F2968," ",$G2968),AllocFactorMatrix,(J$4+1),FALSE)*$E2975</f>
        <v>1414.3722594039443</v>
      </c>
      <c r="K2968" s="54">
        <f ca="1">VLOOKUP(CONCATENATE($F2968," ",$G2968),AllocFactorMatrix,(K$4+1),FALSE)*$E2975</f>
        <v>4659.3483285320372</v>
      </c>
      <c r="L2968" s="54">
        <f ca="1">VLOOKUP(CONCATENATE($F2968," ",$G2968),AllocFactorMatrix,(L$4+1),FALSE)*$E2975</f>
        <v>116.42224018485402</v>
      </c>
      <c r="M2968" s="54">
        <f ca="1">VLOOKUP(CONCATENATE($F2968," ",$G2968),AllocFactorMatrix,(M$4+1),FALSE)*$E2975</f>
        <v>14.987004906335866</v>
      </c>
      <c r="N2968" s="54">
        <f t="shared" ca="1" si="1484"/>
        <v>4790.7575736232266</v>
      </c>
      <c r="O2968" s="54">
        <f ca="1">VLOOKUP(CONCATENATE($F2968," ",$G2968),AllocFactorMatrix,(O$4+1),FALSE)*$E2975</f>
        <v>3544.4292521225434</v>
      </c>
      <c r="P2968" s="54">
        <f ca="1">VLOOKUP(CONCATENATE($F2968," ",$G2968),AllocFactorMatrix,(P$4+1),FALSE)*$E2975</f>
        <v>641.54842946052077</v>
      </c>
      <c r="Q2968" s="54">
        <f ca="1">VLOOKUP(CONCATENATE($F2968," ",$G2968),AllocFactorMatrix,(Q$4+1),FALSE)*$E2975</f>
        <v>248.14640308251225</v>
      </c>
      <c r="R2968" s="54">
        <f ca="1">VLOOKUP(CONCATENATE($F2968," ",$G2968),AllocFactorMatrix,(R$4+1),FALSE)*$E2975</f>
        <v>5.3467421067960705</v>
      </c>
      <c r="S2968" s="54">
        <f ca="1">SUBTOTAL(9,O2968:R2968)</f>
        <v>4439.4708267723727</v>
      </c>
      <c r="T2968" s="54">
        <f ca="1">VLOOKUP(CONCATENATE($F2968," ",$G2968),AllocFactorMatrix,(T$4+1),FALSE)*$E2975</f>
        <v>112.54856911170349</v>
      </c>
      <c r="U2968" s="54">
        <f ca="1">VLOOKUP(CONCATENATE($F2968," ",$G2968),AllocFactorMatrix,(U$4+1),FALSE)*$E2975</f>
        <v>1791.9688732072134</v>
      </c>
      <c r="V2968" s="54">
        <f ca="1">VLOOKUP(CONCATENATE($F2968," ",$G2968),AllocFactorMatrix,(V$4+1),FALSE)*$E2975</f>
        <v>9718.2123872290322</v>
      </c>
      <c r="W2968" s="54">
        <f ca="1">VLOOKUP(CONCATENATE($F2968," ",$G2968),AllocFactorMatrix,(W$4+1),FALSE)*$E2975</f>
        <v>1278.6510249007044</v>
      </c>
      <c r="X2968" s="54">
        <f ca="1">SUBTOTAL(9,T2968:W2968)</f>
        <v>12901.380854448653</v>
      </c>
      <c r="Y2968" s="54">
        <f ca="1">VLOOKUP(CONCATENATE($F2968," ",$G2968),AllocFactorMatrix,(Y$4+1),FALSE)*$E2975</f>
        <v>1044.6463314027251</v>
      </c>
      <c r="Z2968" s="54">
        <f ca="1">VLOOKUP(CONCATENATE($F2968," ",$G2968),AllocFactorMatrix,(Z$4+1),FALSE)*$E2975</f>
        <v>21.714731894892669</v>
      </c>
      <c r="AA2968" s="54">
        <f t="shared" ca="1" si="1485"/>
        <v>1066.3610632976176</v>
      </c>
      <c r="AB2968" s="54">
        <f ca="1">VLOOKUP(CONCATENATE($F2968," ",$G2968),AllocFactorMatrix,(AB$4+1),FALSE)*$E2975</f>
        <v>12.268924138168325</v>
      </c>
      <c r="AC2968" s="54">
        <f ca="1">VLOOKUP(CONCATENATE($F2968," ",$G2968),AllocFactorMatrix,(AC$4+1),FALSE)*$E2975</f>
        <v>0</v>
      </c>
      <c r="AD2968" s="54">
        <f ca="1">VLOOKUP(CONCATENATE($F2968," ",$G2968),AllocFactorMatrix,(AD$4+1),FALSE)*$E2975</f>
        <v>0</v>
      </c>
    </row>
    <row r="2969" spans="1:30" s="51" customFormat="1" hidden="1" outlineLevel="1">
      <c r="A2969" s="56"/>
      <c r="B2969" s="112"/>
      <c r="C2969" s="55"/>
      <c r="D2969" s="55"/>
      <c r="F2969" s="52" t="str">
        <f>F2975</f>
        <v>RB_GUP</v>
      </c>
      <c r="G2969" s="55" t="str">
        <f>$G$9</f>
        <v>BULKTRAN</v>
      </c>
      <c r="H2969" s="53">
        <f t="shared" ca="1" si="1483"/>
        <v>29343.022952290525</v>
      </c>
      <c r="I2969" s="54">
        <f ca="1">VLOOKUP(CONCATENATE($F2969," ",$G2969),AllocFactorMatrix,(I$4+1),FALSE)*$E2975</f>
        <v>14453.873994884725</v>
      </c>
      <c r="J2969" s="54">
        <f ca="1">VLOOKUP(CONCATENATE($F2969," ",$G2969),AllocFactorMatrix,(J$4+1),FALSE)*$E2975</f>
        <v>714.50663849630962</v>
      </c>
      <c r="K2969" s="54">
        <f ca="1">VLOOKUP(CONCATENATE($F2969," ",$G2969),AllocFactorMatrix,(K$4+1),FALSE)*$E2975</f>
        <v>2617.1968678754465</v>
      </c>
      <c r="L2969" s="54">
        <f ca="1">VLOOKUP(CONCATENATE($F2969," ",$G2969),AllocFactorMatrix,(L$4+1),FALSE)*$E2975</f>
        <v>82.380065310877512</v>
      </c>
      <c r="M2969" s="54">
        <f ca="1">VLOOKUP(CONCATENATE($F2969," ",$G2969),AllocFactorMatrix,(M$4+1),FALSE)*$E2975</f>
        <v>7.7253389224523472</v>
      </c>
      <c r="N2969" s="54">
        <f t="shared" ca="1" si="1484"/>
        <v>2707.3022721087764</v>
      </c>
      <c r="O2969" s="54">
        <f ca="1">VLOOKUP(CONCATENATE($F2969," ",$G2969),AllocFactorMatrix,(O$4+1),FALSE)*$E2975</f>
        <v>1989.4767527270094</v>
      </c>
      <c r="P2969" s="54">
        <f ca="1">VLOOKUP(CONCATENATE($F2969," ",$G2969),AllocFactorMatrix,(P$4+1),FALSE)*$E2975</f>
        <v>370.69748034561974</v>
      </c>
      <c r="Q2969" s="54">
        <f ca="1">VLOOKUP(CONCATENATE($F2969," ",$G2969),AllocFactorMatrix,(Q$4+1),FALSE)*$E2975</f>
        <v>167.51128898092364</v>
      </c>
      <c r="R2969" s="54">
        <f ca="1">VLOOKUP(CONCATENATE($F2969," ",$G2969),AllocFactorMatrix,(R$4+1),FALSE)*$E2975</f>
        <v>7.5327954198498901</v>
      </c>
      <c r="S2969" s="54">
        <f t="shared" ref="S2969:S2975" ca="1" si="1488">SUBTOTAL(9,O2969:R2969)</f>
        <v>2535.2183174734027</v>
      </c>
      <c r="T2969" s="54">
        <f ca="1">VLOOKUP(CONCATENATE($F2969," ",$G2969),AllocFactorMatrix,(T$4+1),FALSE)*$E2975</f>
        <v>69.497518696690221</v>
      </c>
      <c r="U2969" s="54">
        <f ca="1">VLOOKUP(CONCATENATE($F2969," ",$G2969),AllocFactorMatrix,(U$4+1),FALSE)*$E2975</f>
        <v>1137.31505235602</v>
      </c>
      <c r="V2969" s="54">
        <f ca="1">VLOOKUP(CONCATENATE($F2969," ",$G2969),AllocFactorMatrix,(V$4+1),FALSE)*$E2975</f>
        <v>6010.7420084850291</v>
      </c>
      <c r="W2969" s="54">
        <f ca="1">VLOOKUP(CONCATENATE($F2969," ",$G2969),AllocFactorMatrix,(W$4+1),FALSE)*$E2975</f>
        <v>1085.4403831079446</v>
      </c>
      <c r="X2969" s="54">
        <f t="shared" ref="X2969:X2975" ca="1" si="1489">SUBTOTAL(9,T2969:W2969)</f>
        <v>8302.9949626456837</v>
      </c>
      <c r="Y2969" s="54">
        <f ca="1">VLOOKUP(CONCATENATE($F2969," ",$G2969),AllocFactorMatrix,(Y$4+1),FALSE)*$E2975</f>
        <v>610.96515385971941</v>
      </c>
      <c r="Z2969" s="54">
        <f ca="1">VLOOKUP(CONCATENATE($F2969," ",$G2969),AllocFactorMatrix,(Z$4+1),FALSE)*$E2975</f>
        <v>10.233432788386558</v>
      </c>
      <c r="AA2969" s="54">
        <f t="shared" ca="1" si="1485"/>
        <v>621.19858664810602</v>
      </c>
      <c r="AB2969" s="54">
        <f ca="1">VLOOKUP(CONCATENATE($F2969," ",$G2969),AllocFactorMatrix,(AB$4+1),FALSE)*$E2975</f>
        <v>7.9281800335126285</v>
      </c>
      <c r="AC2969" s="54">
        <f ca="1">VLOOKUP(CONCATENATE($F2969," ",$G2969),AllocFactorMatrix,(AC$4+1),FALSE)*$E2975</f>
        <v>0</v>
      </c>
      <c r="AD2969" s="54">
        <f ca="1">VLOOKUP(CONCATENATE($F2969," ",$G2969),AllocFactorMatrix,(AD$4+1),FALSE)*$E2975</f>
        <v>0</v>
      </c>
    </row>
    <row r="2970" spans="1:30" s="51" customFormat="1" hidden="1" outlineLevel="1">
      <c r="A2970" s="56"/>
      <c r="B2970" s="112"/>
      <c r="C2970" s="55"/>
      <c r="D2970" s="55"/>
      <c r="F2970" s="52" t="str">
        <f>F2975</f>
        <v>RB_GUP</v>
      </c>
      <c r="G2970" s="55" t="str">
        <f>$G$10</f>
        <v>SUBTRAN</v>
      </c>
      <c r="H2970" s="53">
        <f t="shared" ca="1" si="1483"/>
        <v>6445.7812240790226</v>
      </c>
      <c r="I2970" s="54">
        <f ca="1">VLOOKUP(CONCATENATE($F2970," ",$G2970),AllocFactorMatrix,(I$4+1),FALSE)*$E2975</f>
        <v>3138.2409538659072</v>
      </c>
      <c r="J2970" s="54">
        <f ca="1">VLOOKUP(CONCATENATE($F2970," ",$G2970),AllocFactorMatrix,(J$4+1),FALSE)*$E2975</f>
        <v>151.45561374013698</v>
      </c>
      <c r="K2970" s="54">
        <f ca="1">VLOOKUP(CONCATENATE($F2970," ",$G2970),AllocFactorMatrix,(K$4+1),FALSE)*$E2975</f>
        <v>550.9881173063452</v>
      </c>
      <c r="L2970" s="54">
        <f ca="1">VLOOKUP(CONCATENATE($F2970," ",$G2970),AllocFactorMatrix,(L$4+1),FALSE)*$E2975</f>
        <v>17.0195045309896</v>
      </c>
      <c r="M2970" s="54">
        <f ca="1">VLOOKUP(CONCATENATE($F2970," ",$G2970),AllocFactorMatrix,(M$4+1),FALSE)*$E2975</f>
        <v>2.1196892787863684</v>
      </c>
      <c r="N2970" s="54">
        <f t="shared" ca="1" si="1484"/>
        <v>570.12731111612118</v>
      </c>
      <c r="O2970" s="54">
        <f ca="1">VLOOKUP(CONCATENATE($F2970," ",$G2970),AllocFactorMatrix,(O$4+1),FALSE)*$E2975</f>
        <v>416.28013446731615</v>
      </c>
      <c r="P2970" s="54">
        <f ca="1">VLOOKUP(CONCATENATE($F2970," ",$G2970),AllocFactorMatrix,(P$4+1),FALSE)*$E2975</f>
        <v>77.385991466684899</v>
      </c>
      <c r="Q2970" s="54">
        <f ca="1">VLOOKUP(CONCATENATE($F2970," ",$G2970),AllocFactorMatrix,(Q$4+1),FALSE)*$E2975</f>
        <v>46.045587006617126</v>
      </c>
      <c r="R2970" s="54">
        <f ca="1">VLOOKUP(CONCATENATE($F2970," ",$G2970),AllocFactorMatrix,(R$4+1),FALSE)*$E2975</f>
        <v>0</v>
      </c>
      <c r="S2970" s="54">
        <f t="shared" ca="1" si="1488"/>
        <v>539.71171294061821</v>
      </c>
      <c r="T2970" s="54">
        <f ca="1">VLOOKUP(CONCATENATE($F2970," ",$G2970),AllocFactorMatrix,(T$4+1),FALSE)*$E2975</f>
        <v>14.535787520532818</v>
      </c>
      <c r="U2970" s="54">
        <f ca="1">VLOOKUP(CONCATENATE($F2970," ",$G2970),AllocFactorMatrix,(U$4+1),FALSE)*$E2975</f>
        <v>237.95914084139494</v>
      </c>
      <c r="V2970" s="54">
        <f ca="1">VLOOKUP(CONCATENATE($F2970," ",$G2970),AllocFactorMatrix,(V$4+1),FALSE)*$E2975</f>
        <v>1657.7859265709878</v>
      </c>
      <c r="W2970" s="54">
        <f ca="1">VLOOKUP(CONCATENATE($F2970," ",$G2970),AllocFactorMatrix,(W$4+1),FALSE)*$E2975</f>
        <v>0</v>
      </c>
      <c r="X2970" s="54">
        <f t="shared" ca="1" si="1489"/>
        <v>1910.2808549329156</v>
      </c>
      <c r="Y2970" s="54">
        <f ca="1">VLOOKUP(CONCATENATE($F2970," ",$G2970),AllocFactorMatrix,(Y$4+1),FALSE)*$E2975</f>
        <v>125.28812448566339</v>
      </c>
      <c r="Z2970" s="54">
        <f ca="1">VLOOKUP(CONCATENATE($F2970," ",$G2970),AllocFactorMatrix,(Z$4+1),FALSE)*$E2975</f>
        <v>2.0885564390093228</v>
      </c>
      <c r="AA2970" s="54">
        <f t="shared" ca="1" si="1485"/>
        <v>127.37668092467271</v>
      </c>
      <c r="AB2970" s="54">
        <f ca="1">VLOOKUP(CONCATENATE($F2970," ",$G2970),AllocFactorMatrix,(AB$4+1),FALSE)*$E2975</f>
        <v>1.6730522601538129</v>
      </c>
      <c r="AC2970" s="54">
        <f ca="1">VLOOKUP(CONCATENATE($F2970," ",$G2970),AllocFactorMatrix,(AC$4+1),FALSE)*$E2975</f>
        <v>5.6887353474093727</v>
      </c>
      <c r="AD2970" s="54">
        <f ca="1">VLOOKUP(CONCATENATE($F2970," ",$G2970),AllocFactorMatrix,(AD$4+1),FALSE)*$E2975</f>
        <v>1.226308951087987</v>
      </c>
    </row>
    <row r="2971" spans="1:30" s="51" customFormat="1" hidden="1" outlineLevel="1">
      <c r="A2971" s="56"/>
      <c r="B2971" s="112"/>
      <c r="C2971" s="55"/>
      <c r="D2971" s="55"/>
      <c r="F2971" s="52" t="str">
        <f>F2975</f>
        <v>RB_GUP</v>
      </c>
      <c r="G2971" s="55" t="str">
        <f>$G$11</f>
        <v>DISTPRI</v>
      </c>
      <c r="H2971" s="53">
        <f t="shared" ca="1" si="1483"/>
        <v>29575.289888154242</v>
      </c>
      <c r="I2971" s="54">
        <f ca="1">VLOOKUP(CONCATENATE($F2971," ",$G2971),AllocFactorMatrix,(I$4+1),FALSE)*$E2975</f>
        <v>19766.42763396438</v>
      </c>
      <c r="J2971" s="54">
        <f ca="1">VLOOKUP(CONCATENATE($F2971," ",$G2971),AllocFactorMatrix,(J$4+1),FALSE)*$E2975</f>
        <v>931.7377976755987</v>
      </c>
      <c r="K2971" s="54">
        <f ca="1">VLOOKUP(CONCATENATE($F2971," ",$G2971),AllocFactorMatrix,(K$4+1),FALSE)*$E2975</f>
        <v>3383.1971272406754</v>
      </c>
      <c r="L2971" s="54">
        <f ca="1">VLOOKUP(CONCATENATE($F2971," ",$G2971),AllocFactorMatrix,(L$4+1),FALSE)*$E2975</f>
        <v>104.55839547317544</v>
      </c>
      <c r="M2971" s="54">
        <f ca="1">VLOOKUP(CONCATENATE($F2971," ",$G2971),AllocFactorMatrix,(M$4+1),FALSE)*$E2975</f>
        <v>0</v>
      </c>
      <c r="N2971" s="54">
        <f t="shared" ca="1" si="1484"/>
        <v>3487.755522713851</v>
      </c>
      <c r="O2971" s="54">
        <f ca="1">VLOOKUP(CONCATENATE($F2971," ",$G2971),AllocFactorMatrix,(O$4+1),FALSE)*$E2975</f>
        <v>2536.8065131343146</v>
      </c>
      <c r="P2971" s="54">
        <f ca="1">VLOOKUP(CONCATENATE($F2971," ",$G2971),AllocFactorMatrix,(P$4+1),FALSE)*$E2975</f>
        <v>472.48038378316767</v>
      </c>
      <c r="Q2971" s="54">
        <f ca="1">VLOOKUP(CONCATENATE($F2971," ",$G2971),AllocFactorMatrix,(Q$4+1),FALSE)*$E2975</f>
        <v>0</v>
      </c>
      <c r="R2971" s="54">
        <f ca="1">VLOOKUP(CONCATENATE($F2971," ",$G2971),AllocFactorMatrix,(R$4+1),FALSE)*$E2975</f>
        <v>0</v>
      </c>
      <c r="S2971" s="54">
        <f t="shared" ca="1" si="1488"/>
        <v>3009.2868969174824</v>
      </c>
      <c r="T2971" s="54">
        <f ca="1">VLOOKUP(CONCATENATE($F2971," ",$G2971),AllocFactorMatrix,(T$4+1),FALSE)*$E2975</f>
        <v>90.435588878221154</v>
      </c>
      <c r="U2971" s="54">
        <f ca="1">VLOOKUP(CONCATENATE($F2971," ",$G2971),AllocFactorMatrix,(U$4+1),FALSE)*$E2975</f>
        <v>1458.5214067859449</v>
      </c>
      <c r="V2971" s="54">
        <f ca="1">VLOOKUP(CONCATENATE($F2971," ",$G2971),AllocFactorMatrix,(V$4+1),FALSE)*$E2975</f>
        <v>0</v>
      </c>
      <c r="W2971" s="54">
        <f ca="1">VLOOKUP(CONCATENATE($F2971," ",$G2971),AllocFactorMatrix,(W$4+1),FALSE)*$E2975</f>
        <v>0</v>
      </c>
      <c r="X2971" s="54">
        <f t="shared" ca="1" si="1489"/>
        <v>1548.956995664166</v>
      </c>
      <c r="Y2971" s="54">
        <f ca="1">VLOOKUP(CONCATENATE($F2971," ",$G2971),AllocFactorMatrix,(Y$4+1),FALSE)*$E2975</f>
        <v>764.96374421352755</v>
      </c>
      <c r="Z2971" s="54">
        <f ca="1">VLOOKUP(CONCATENATE($F2971," ",$G2971),AllocFactorMatrix,(Z$4+1),FALSE)*$E2975</f>
        <v>12.762589713781546</v>
      </c>
      <c r="AA2971" s="54">
        <f t="shared" ca="1" si="1485"/>
        <v>777.72633392730904</v>
      </c>
      <c r="AB2971" s="54">
        <f ca="1">VLOOKUP(CONCATENATE($F2971," ",$G2971),AllocFactorMatrix,(AB$4+1),FALSE)*$E2975</f>
        <v>10.339836139759042</v>
      </c>
      <c r="AC2971" s="54">
        <f ca="1">VLOOKUP(CONCATENATE($F2971," ",$G2971),AllocFactorMatrix,(AC$4+1),FALSE)*$E2975</f>
        <v>35.422842105787844</v>
      </c>
      <c r="AD2971" s="54">
        <f ca="1">VLOOKUP(CONCATENATE($F2971," ",$G2971),AllocFactorMatrix,(AD$4+1),FALSE)*$E2975</f>
        <v>7.6360290459084501</v>
      </c>
    </row>
    <row r="2972" spans="1:30" s="51" customFormat="1" hidden="1" outlineLevel="1">
      <c r="A2972" s="56"/>
      <c r="B2972" s="112"/>
      <c r="C2972" s="55"/>
      <c r="D2972" s="55"/>
      <c r="F2972" s="52" t="str">
        <f>F2975</f>
        <v>RB_GUP</v>
      </c>
      <c r="G2972" s="55" t="str">
        <f>$G$12</f>
        <v>DISTSEC</v>
      </c>
      <c r="H2972" s="53">
        <f t="shared" ca="1" si="1483"/>
        <v>15219.009048237927</v>
      </c>
      <c r="I2972" s="54">
        <f ca="1">VLOOKUP(CONCATENATE($F2972," ",$G2972),AllocFactorMatrix,(I$4+1),FALSE)*$E2975</f>
        <v>11379.275157338825</v>
      </c>
      <c r="J2972" s="54">
        <f ca="1">VLOOKUP(CONCATENATE($F2972," ",$G2972),AllocFactorMatrix,(J$4+1),FALSE)*$E2975</f>
        <v>548.59848201691977</v>
      </c>
      <c r="K2972" s="54">
        <f ca="1">VLOOKUP(CONCATENATE($F2972," ",$G2972),AllocFactorMatrix,(K$4+1),FALSE)*$E2975</f>
        <v>1655.35024176548</v>
      </c>
      <c r="L2972" s="54">
        <f ca="1">VLOOKUP(CONCATENATE($F2972," ",$G2972),AllocFactorMatrix,(L$4+1),FALSE)*$E2975</f>
        <v>0</v>
      </c>
      <c r="M2972" s="54">
        <f ca="1">VLOOKUP(CONCATENATE($F2972," ",$G2972),AllocFactorMatrix,(M$4+1),FALSE)*$E2975</f>
        <v>0</v>
      </c>
      <c r="N2972" s="54">
        <f t="shared" ca="1" si="1484"/>
        <v>1655.35024176548</v>
      </c>
      <c r="O2972" s="54">
        <f ca="1">VLOOKUP(CONCATENATE($F2972," ",$G2972),AllocFactorMatrix,(O$4+1),FALSE)*$E2975</f>
        <v>1054.7956170701393</v>
      </c>
      <c r="P2972" s="54">
        <f ca="1">VLOOKUP(CONCATENATE($F2972," ",$G2972),AllocFactorMatrix,(P$4+1),FALSE)*$E2975</f>
        <v>0</v>
      </c>
      <c r="Q2972" s="54">
        <f ca="1">VLOOKUP(CONCATENATE($F2972," ",$G2972),AllocFactorMatrix,(Q$4+1),FALSE)*$E2975</f>
        <v>0</v>
      </c>
      <c r="R2972" s="54">
        <f ca="1">VLOOKUP(CONCATENATE($F2972," ",$G2972),AllocFactorMatrix,(R$4+1),FALSE)*$E2975</f>
        <v>0</v>
      </c>
      <c r="S2972" s="54">
        <f t="shared" ca="1" si="1488"/>
        <v>1054.7956170701393</v>
      </c>
      <c r="T2972" s="54">
        <f ca="1">VLOOKUP(CONCATENATE($F2972," ",$G2972),AllocFactorMatrix,(T$4+1),FALSE)*$E2975</f>
        <v>28.519460665281898</v>
      </c>
      <c r="U2972" s="54">
        <f ca="1">VLOOKUP(CONCATENATE($F2972," ",$G2972),AllocFactorMatrix,(U$4+1),FALSE)*$E2975</f>
        <v>0</v>
      </c>
      <c r="V2972" s="54">
        <f ca="1">VLOOKUP(CONCATENATE($F2972," ",$G2972),AllocFactorMatrix,(V$4+1),FALSE)*$E2975</f>
        <v>0</v>
      </c>
      <c r="W2972" s="54">
        <f ca="1">VLOOKUP(CONCATENATE($F2972," ",$G2972),AllocFactorMatrix,(W$4+1),FALSE)*$E2975</f>
        <v>0</v>
      </c>
      <c r="X2972" s="54">
        <f t="shared" ca="1" si="1489"/>
        <v>28.519460665281898</v>
      </c>
      <c r="Y2972" s="54">
        <f ca="1">VLOOKUP(CONCATENATE($F2972," ",$G2972),AllocFactorMatrix,(Y$4+1),FALSE)*$E2975</f>
        <v>389.05513255291817</v>
      </c>
      <c r="Z2972" s="54">
        <f ca="1">VLOOKUP(CONCATENATE($F2972," ",$G2972),AllocFactorMatrix,(Z$4+1),FALSE)*$E2975</f>
        <v>0</v>
      </c>
      <c r="AA2972" s="54">
        <f t="shared" ca="1" si="1485"/>
        <v>389.05513255291817</v>
      </c>
      <c r="AB2972" s="54">
        <f ca="1">VLOOKUP(CONCATENATE($F2972," ",$G2972),AllocFactorMatrix,(AB$4+1),FALSE)*$E2975</f>
        <v>4.0372376259382712</v>
      </c>
      <c r="AC2972" s="54">
        <f ca="1">VLOOKUP(CONCATENATE($F2972," ",$G2972),AllocFactorMatrix,(AC$4+1),FALSE)*$E2975</f>
        <v>137.07974523762718</v>
      </c>
      <c r="AD2972" s="54">
        <f ca="1">VLOOKUP(CONCATENATE($F2972," ",$G2972),AllocFactorMatrix,(AD$4+1),FALSE)*$E2975</f>
        <v>22.297973964797531</v>
      </c>
    </row>
    <row r="2973" spans="1:30" s="51" customFormat="1" hidden="1" outlineLevel="1">
      <c r="A2973" s="56"/>
      <c r="B2973" s="112"/>
      <c r="C2973" s="55"/>
      <c r="D2973" s="55"/>
      <c r="F2973" s="52" t="str">
        <f>F2975</f>
        <v>RB_GUP</v>
      </c>
      <c r="G2973" s="55" t="str">
        <f>$G$13</f>
        <v>ENERGY</v>
      </c>
      <c r="H2973" s="53">
        <f t="shared" ca="1" si="1483"/>
        <v>467.78486942764602</v>
      </c>
      <c r="I2973" s="54">
        <f ca="1">VLOOKUP(CONCATENATE($F2973," ",$G2973),AllocFactorMatrix,(I$4+1),FALSE)*$E2975</f>
        <v>175.52555471305152</v>
      </c>
      <c r="J2973" s="54">
        <f ca="1">VLOOKUP(CONCATENATE($F2973," ",$G2973),AllocFactorMatrix,(J$4+1),FALSE)*$E2975</f>
        <v>11.375190155510204</v>
      </c>
      <c r="K2973" s="54">
        <f ca="1">VLOOKUP(CONCATENATE($F2973," ",$G2973),AllocFactorMatrix,(K$4+1),FALSE)*$E2975</f>
        <v>38.164996084789955</v>
      </c>
      <c r="L2973" s="54">
        <f ca="1">VLOOKUP(CONCATENATE($F2973," ",$G2973),AllocFactorMatrix,(L$4+1),FALSE)*$E2975</f>
        <v>1.2129702190237606</v>
      </c>
      <c r="M2973" s="54">
        <f ca="1">VLOOKUP(CONCATENATE($F2973," ",$G2973),AllocFactorMatrix,(M$4+1),FALSE)*$E2975</f>
        <v>0.11182167431744562</v>
      </c>
      <c r="N2973" s="54">
        <f t="shared" ca="1" si="1484"/>
        <v>39.489787978131162</v>
      </c>
      <c r="O2973" s="54">
        <f ca="1">VLOOKUP(CONCATENATE($F2973," ",$G2973),AllocFactorMatrix,(O$4+1),FALSE)*$E2975</f>
        <v>34.795559456571134</v>
      </c>
      <c r="P2973" s="54">
        <f ca="1">VLOOKUP(CONCATENATE($F2973," ",$G2973),AllocFactorMatrix,(P$4+1),FALSE)*$E2975</f>
        <v>6.4504271987211634</v>
      </c>
      <c r="Q2973" s="54">
        <f ca="1">VLOOKUP(CONCATENATE($F2973," ",$G2973),AllocFactorMatrix,(Q$4+1),FALSE)*$E2975</f>
        <v>2.930909014435982</v>
      </c>
      <c r="R2973" s="54">
        <f ca="1">VLOOKUP(CONCATENATE($F2973," ",$G2973),AllocFactorMatrix,(R$4+1),FALSE)*$E2975</f>
        <v>0.13580114329955717</v>
      </c>
      <c r="S2973" s="54">
        <f t="shared" ca="1" si="1488"/>
        <v>44.312696813027841</v>
      </c>
      <c r="T2973" s="54">
        <f ca="1">VLOOKUP(CONCATENATE($F2973," ",$G2973),AllocFactorMatrix,(T$4+1),FALSE)*$E2975</f>
        <v>1.3334317758290157</v>
      </c>
      <c r="U2973" s="54">
        <f ca="1">VLOOKUP(CONCATENATE($F2973," ",$G2973),AllocFactorMatrix,(U$4+1),FALSE)*$E2975</f>
        <v>23.413064396598934</v>
      </c>
      <c r="V2973" s="54">
        <f ca="1">VLOOKUP(CONCATENATE($F2973," ",$G2973),AllocFactorMatrix,(V$4+1),FALSE)*$E2975</f>
        <v>132.92965903439631</v>
      </c>
      <c r="W2973" s="54">
        <f ca="1">VLOOKUP(CONCATENATE($F2973," ",$G2973),AllocFactorMatrix,(W$4+1),FALSE)*$E2975</f>
        <v>25.219867492660541</v>
      </c>
      <c r="X2973" s="54">
        <f t="shared" ca="1" si="1489"/>
        <v>182.8960226994848</v>
      </c>
      <c r="Y2973" s="54">
        <f ca="1">VLOOKUP(CONCATENATE($F2973," ",$G2973),AllocFactorMatrix,(Y$4+1),FALSE)*$E2975</f>
        <v>9.4271659156732195</v>
      </c>
      <c r="Z2973" s="54">
        <f ca="1">VLOOKUP(CONCATENATE($F2973," ",$G2973),AllocFactorMatrix,(Z$4+1),FALSE)*$E2975</f>
        <v>0.15345923274838966</v>
      </c>
      <c r="AA2973" s="54">
        <f t="shared" ca="1" si="1485"/>
        <v>9.5806251484216087</v>
      </c>
      <c r="AB2973" s="54">
        <f ca="1">VLOOKUP(CONCATENATE($F2973," ",$G2973),AllocFactorMatrix,(AB$4+1),FALSE)*$E2975</f>
        <v>0.17117142981101738</v>
      </c>
      <c r="AC2973" s="54">
        <f ca="1">VLOOKUP(CONCATENATE($F2973," ",$G2973),AllocFactorMatrix,(AC$4+1),FALSE)*$E2975</f>
        <v>3.7013529572096466</v>
      </c>
      <c r="AD2973" s="54">
        <f ca="1">VLOOKUP(CONCATENATE($F2973," ",$G2973),AllocFactorMatrix,(AD$4+1),FALSE)*$E2975</f>
        <v>0.7324675329982675</v>
      </c>
    </row>
    <row r="2974" spans="1:30" s="51" customFormat="1" hidden="1" outlineLevel="1">
      <c r="A2974" s="56"/>
      <c r="B2974" s="112"/>
      <c r="C2974" s="55"/>
      <c r="D2974" s="55"/>
      <c r="F2974" s="52" t="str">
        <f>F2975</f>
        <v>RB_GUP</v>
      </c>
      <c r="G2974" s="55" t="str">
        <f>$G$14</f>
        <v>CUSTOMER</v>
      </c>
      <c r="H2974" s="53">
        <f t="shared" ca="1" si="1483"/>
        <v>7326.2176090299972</v>
      </c>
      <c r="I2974" s="54">
        <f ca="1">VLOOKUP(CONCATENATE($F2974," ",$G2974),AllocFactorMatrix,(I$4+1),FALSE)*$E2975</f>
        <v>3426.0225464330147</v>
      </c>
      <c r="J2974" s="54">
        <f ca="1">VLOOKUP(CONCATENATE($F2974," ",$G2974),AllocFactorMatrix,(J$4+1),FALSE)*$E2975</f>
        <v>897.5611823966525</v>
      </c>
      <c r="K2974" s="54">
        <f ca="1">VLOOKUP(CONCATENATE($F2974," ",$G2974),AllocFactorMatrix,(K$4+1),FALSE)*$E2975</f>
        <v>254.79189269421929</v>
      </c>
      <c r="L2974" s="54">
        <f ca="1">VLOOKUP(CONCATENATE($F2974," ",$G2974),AllocFactorMatrix,(L$4+1),FALSE)*$E2975</f>
        <v>82.245414140361405</v>
      </c>
      <c r="M2974" s="54">
        <f ca="1">VLOOKUP(CONCATENATE($F2974," ",$G2974),AllocFactorMatrix,(M$4+1),FALSE)*$E2975</f>
        <v>13.350087027681409</v>
      </c>
      <c r="N2974" s="54">
        <f t="shared" ca="1" si="1484"/>
        <v>350.38739386226212</v>
      </c>
      <c r="O2974" s="54">
        <f ca="1">VLOOKUP(CONCATENATE($F2974," ",$G2974),AllocFactorMatrix,(O$4+1),FALSE)*$E2975</f>
        <v>72.306227785518857</v>
      </c>
      <c r="P2974" s="54">
        <f ca="1">VLOOKUP(CONCATENATE($F2974," ",$G2974),AllocFactorMatrix,(P$4+1),FALSE)*$E2975</f>
        <v>21.410772228860885</v>
      </c>
      <c r="Q2974" s="54">
        <f ca="1">VLOOKUP(CONCATENATE($F2974," ",$G2974),AllocFactorMatrix,(Q$4+1),FALSE)*$E2975</f>
        <v>46.509270661430627</v>
      </c>
      <c r="R2974" s="54">
        <f ca="1">VLOOKUP(CONCATENATE($F2974," ",$G2974),AllocFactorMatrix,(R$4+1),FALSE)*$E2975</f>
        <v>8.1727924406903174</v>
      </c>
      <c r="S2974" s="54">
        <f t="shared" ca="1" si="1488"/>
        <v>148.39906311650071</v>
      </c>
      <c r="T2974" s="54">
        <f ca="1">VLOOKUP(CONCATENATE($F2974," ",$G2974),AllocFactorMatrix,(T$4+1),FALSE)*$E2975</f>
        <v>0.49765913465704009</v>
      </c>
      <c r="U2974" s="54">
        <f ca="1">VLOOKUP(CONCATENATE($F2974," ",$G2974),AllocFactorMatrix,(U$4+1),FALSE)*$E2975</f>
        <v>12.702562912038417</v>
      </c>
      <c r="V2974" s="54">
        <f ca="1">VLOOKUP(CONCATENATE($F2974," ",$G2974),AllocFactorMatrix,(V$4+1),FALSE)*$E2975</f>
        <v>68.396839404431589</v>
      </c>
      <c r="W2974" s="54">
        <f ca="1">VLOOKUP(CONCATENATE($F2974," ",$G2974),AllocFactorMatrix,(W$4+1),FALSE)*$E2975</f>
        <v>12.259324131288906</v>
      </c>
      <c r="X2974" s="54">
        <f t="shared" ca="1" si="1489"/>
        <v>93.856385582415953</v>
      </c>
      <c r="Y2974" s="54">
        <f ca="1">VLOOKUP(CONCATENATE($F2974," ",$G2974),AllocFactorMatrix,(Y$4+1),FALSE)*$E2975</f>
        <v>20.01619671906435</v>
      </c>
      <c r="Z2974" s="54">
        <f ca="1">VLOOKUP(CONCATENATE($F2974," ",$G2974),AllocFactorMatrix,(Z$4+1),FALSE)*$E2975</f>
        <v>0.36285132790718255</v>
      </c>
      <c r="AA2974" s="54">
        <f t="shared" ca="1" si="1485"/>
        <v>20.379048046971533</v>
      </c>
      <c r="AB2974" s="54">
        <f ca="1">VLOOKUP(CONCATENATE($F2974," ",$G2974),AllocFactorMatrix,(AB$4+1),FALSE)*$E2975</f>
        <v>0.37573650246901263</v>
      </c>
      <c r="AC2974" s="54">
        <f ca="1">VLOOKUP(CONCATENATE($F2974," ",$G2974),AllocFactorMatrix,(AC$4+1),FALSE)*$E2975</f>
        <v>2128.5925332291772</v>
      </c>
      <c r="AD2974" s="54">
        <f ca="1">VLOOKUP(CONCATENATE($F2974," ",$G2974),AllocFactorMatrix,(AD$4+1),FALSE)*$E2975</f>
        <v>260.64371986053453</v>
      </c>
    </row>
    <row r="2975" spans="1:30" s="51" customFormat="1" collapsed="1">
      <c r="A2975" s="56"/>
      <c r="B2975" s="112"/>
      <c r="C2975" s="55"/>
      <c r="D2975" s="99" t="s">
        <v>470</v>
      </c>
      <c r="E2975" s="61">
        <v>143739</v>
      </c>
      <c r="F2975" s="57" t="s">
        <v>74</v>
      </c>
      <c r="G2975" s="55" t="str">
        <f>$G$15</f>
        <v>TOTAL</v>
      </c>
      <c r="H2975" s="53">
        <f t="shared" ca="1" si="1483"/>
        <v>143739.00000000003</v>
      </c>
      <c r="I2975" s="54">
        <f ca="1">VLOOKUP(CONCATENATE($F2975," ",$G2975),AllocFactorMatrix,(I$4+1),FALSE)*$E2975</f>
        <v>83076.64874829656</v>
      </c>
      <c r="J2975" s="54">
        <f ca="1">VLOOKUP(CONCATENATE($F2975," ",$G2975),AllocFactorMatrix,(J$4+1),FALSE)*$E2975</f>
        <v>4669.6071638850717</v>
      </c>
      <c r="K2975" s="54">
        <f ca="1">VLOOKUP(CONCATENATE($F2975," ",$G2975),AllocFactorMatrix,(K$4+1),FALSE)*$E2975</f>
        <v>13159.037571498995</v>
      </c>
      <c r="L2975" s="54">
        <f ca="1">VLOOKUP(CONCATENATE($F2975," ",$G2975),AllocFactorMatrix,(L$4+1),FALSE)*$E2975</f>
        <v>403.83858985928168</v>
      </c>
      <c r="M2975" s="54">
        <f ca="1">VLOOKUP(CONCATENATE($F2975," ",$G2975),AllocFactorMatrix,(M$4+1),FALSE)*$E2975</f>
        <v>38.29394180957344</v>
      </c>
      <c r="N2975" s="54">
        <f t="shared" ca="1" si="1484"/>
        <v>13601.170103167851</v>
      </c>
      <c r="O2975" s="54">
        <f ca="1">VLOOKUP(CONCATENATE($F2975," ",$G2975),AllocFactorMatrix,(O$4+1),FALSE)*$E2975</f>
        <v>9648.8900567634118</v>
      </c>
      <c r="P2975" s="54">
        <f ca="1">VLOOKUP(CONCATENATE($F2975," ",$G2975),AllocFactorMatrix,(P$4+1),FALSE)*$E2975</f>
        <v>1589.973484483575</v>
      </c>
      <c r="Q2975" s="54">
        <f ca="1">VLOOKUP(CONCATENATE($F2975," ",$G2975),AllocFactorMatrix,(Q$4+1),FALSE)*$E2975</f>
        <v>511.14345874591965</v>
      </c>
      <c r="R2975" s="54">
        <f ca="1">VLOOKUP(CONCATENATE($F2975," ",$G2975),AllocFactorMatrix,(R$4+1),FALSE)*$E2975</f>
        <v>21.188131110635837</v>
      </c>
      <c r="S2975" s="54">
        <f t="shared" ca="1" si="1488"/>
        <v>11771.195131103541</v>
      </c>
      <c r="T2975" s="54">
        <f ca="1">VLOOKUP(CONCATENATE($F2975," ",$G2975),AllocFactorMatrix,(T$4+1),FALSE)*$E2975</f>
        <v>317.36801578291562</v>
      </c>
      <c r="U2975" s="54">
        <f ca="1">VLOOKUP(CONCATENATE($F2975," ",$G2975),AllocFactorMatrix,(U$4+1),FALSE)*$E2975</f>
        <v>4661.8801004992101</v>
      </c>
      <c r="V2975" s="54">
        <f ca="1">VLOOKUP(CONCATENATE($F2975," ",$G2975),AllocFactorMatrix,(V$4+1),FALSE)*$E2975</f>
        <v>17588.066820723878</v>
      </c>
      <c r="W2975" s="54">
        <f ca="1">VLOOKUP(CONCATENATE($F2975," ",$G2975),AllocFactorMatrix,(W$4+1),FALSE)*$E2975</f>
        <v>2401.5705996325987</v>
      </c>
      <c r="X2975" s="54">
        <f t="shared" ca="1" si="1489"/>
        <v>24968.885536638605</v>
      </c>
      <c r="Y2975" s="54">
        <f ca="1">VLOOKUP(CONCATENATE($F2975," ",$G2975),AllocFactorMatrix,(Y$4+1),FALSE)*$E2975</f>
        <v>2964.3618491492916</v>
      </c>
      <c r="Z2975" s="54">
        <f ca="1">VLOOKUP(CONCATENATE($F2975," ",$G2975),AllocFactorMatrix,(Z$4+1),FALSE)*$E2975</f>
        <v>47.315621396725675</v>
      </c>
      <c r="AA2975" s="54">
        <f t="shared" ca="1" si="1485"/>
        <v>3011.6774705460175</v>
      </c>
      <c r="AB2975" s="54">
        <f ca="1">VLOOKUP(CONCATENATE($F2975," ",$G2975),AllocFactorMatrix,(AB$4+1),FALSE)*$E2975</f>
        <v>36.794138129812104</v>
      </c>
      <c r="AC2975" s="54">
        <f ca="1">VLOOKUP(CONCATENATE($F2975," ",$G2975),AllocFactorMatrix,(AC$4+1),FALSE)*$E2975</f>
        <v>2310.4852088772109</v>
      </c>
      <c r="AD2975" s="54">
        <f ca="1">VLOOKUP(CONCATENATE($F2975," ",$G2975),AllocFactorMatrix,(AD$4+1),FALSE)*$E2975</f>
        <v>292.53649935532673</v>
      </c>
    </row>
    <row r="2976" spans="1:30" s="51" customFormat="1" hidden="1" outlineLevel="1">
      <c r="A2976" s="56"/>
      <c r="B2976" s="112"/>
      <c r="C2976" s="55"/>
      <c r="D2976" s="55"/>
      <c r="F2976" s="52" t="str">
        <f>F2983</f>
        <v>PROD_ENERGY</v>
      </c>
      <c r="G2976" s="55" t="str">
        <f>$G$8</f>
        <v>PRODUCTION</v>
      </c>
      <c r="H2976" s="53">
        <f t="shared" si="1483"/>
        <v>0</v>
      </c>
      <c r="I2976" s="54">
        <f>VLOOKUP(CONCATENATE($F2976," ",$G2976),AllocFactorMatrix,(I$4+1),FALSE)*$E2983</f>
        <v>0</v>
      </c>
      <c r="J2976" s="54">
        <f>VLOOKUP(CONCATENATE($F2976," ",$G2976),AllocFactorMatrix,(J$4+1),FALSE)*$E2983</f>
        <v>0</v>
      </c>
      <c r="K2976" s="54">
        <f>VLOOKUP(CONCATENATE($F2976," ",$G2976),AllocFactorMatrix,(K$4+1),FALSE)*$E2983</f>
        <v>0</v>
      </c>
      <c r="L2976" s="54">
        <f>VLOOKUP(CONCATENATE($F2976," ",$G2976),AllocFactorMatrix,(L$4+1),FALSE)*$E2983</f>
        <v>0</v>
      </c>
      <c r="M2976" s="54">
        <f>VLOOKUP(CONCATENATE($F2976," ",$G2976),AllocFactorMatrix,(M$4+1),FALSE)*$E2983</f>
        <v>0</v>
      </c>
      <c r="N2976" s="54">
        <f t="shared" si="1484"/>
        <v>0</v>
      </c>
      <c r="O2976" s="54">
        <f>VLOOKUP(CONCATENATE($F2976," ",$G2976),AllocFactorMatrix,(O$4+1),FALSE)*$E2983</f>
        <v>0</v>
      </c>
      <c r="P2976" s="54">
        <f>VLOOKUP(CONCATENATE($F2976," ",$G2976),AllocFactorMatrix,(P$4+1),FALSE)*$E2983</f>
        <v>0</v>
      </c>
      <c r="Q2976" s="54">
        <f>VLOOKUP(CONCATENATE($F2976," ",$G2976),AllocFactorMatrix,(Q$4+1),FALSE)*$E2983</f>
        <v>0</v>
      </c>
      <c r="R2976" s="54">
        <f>VLOOKUP(CONCATENATE($F2976," ",$G2976),AllocFactorMatrix,(R$4+1),FALSE)*$E2983</f>
        <v>0</v>
      </c>
      <c r="S2976" s="54">
        <f>SUBTOTAL(9,O2976:R2976)</f>
        <v>0</v>
      </c>
      <c r="T2976" s="54">
        <f>VLOOKUP(CONCATENATE($F2976," ",$G2976),AllocFactorMatrix,(T$4+1),FALSE)*$E2983</f>
        <v>0</v>
      </c>
      <c r="U2976" s="54">
        <f>VLOOKUP(CONCATENATE($F2976," ",$G2976),AllocFactorMatrix,(U$4+1),FALSE)*$E2983</f>
        <v>0</v>
      </c>
      <c r="V2976" s="54">
        <f>VLOOKUP(CONCATENATE($F2976," ",$G2976),AllocFactorMatrix,(V$4+1),FALSE)*$E2983</f>
        <v>0</v>
      </c>
      <c r="W2976" s="54">
        <f>VLOOKUP(CONCATENATE($F2976," ",$G2976),AllocFactorMatrix,(W$4+1),FALSE)*$E2983</f>
        <v>0</v>
      </c>
      <c r="X2976" s="54">
        <f>SUBTOTAL(9,T2976:W2976)</f>
        <v>0</v>
      </c>
      <c r="Y2976" s="54">
        <f>VLOOKUP(CONCATENATE($F2976," ",$G2976),AllocFactorMatrix,(Y$4+1),FALSE)*$E2983</f>
        <v>0</v>
      </c>
      <c r="Z2976" s="54">
        <f>VLOOKUP(CONCATENATE($F2976," ",$G2976),AllocFactorMatrix,(Z$4+1),FALSE)*$E2983</f>
        <v>0</v>
      </c>
      <c r="AA2976" s="54">
        <f t="shared" si="1485"/>
        <v>0</v>
      </c>
      <c r="AB2976" s="54">
        <f>VLOOKUP(CONCATENATE($F2976," ",$G2976),AllocFactorMatrix,(AB$4+1),FALSE)*$E2983</f>
        <v>0</v>
      </c>
      <c r="AC2976" s="54">
        <f>VLOOKUP(CONCATENATE($F2976," ",$G2976),AllocFactorMatrix,(AC$4+1),FALSE)*$E2983</f>
        <v>0</v>
      </c>
      <c r="AD2976" s="54">
        <f>VLOOKUP(CONCATENATE($F2976," ",$G2976),AllocFactorMatrix,(AD$4+1),FALSE)*$E2983</f>
        <v>0</v>
      </c>
    </row>
    <row r="2977" spans="1:30" s="51" customFormat="1" hidden="1" outlineLevel="1">
      <c r="A2977" s="56"/>
      <c r="B2977" s="112"/>
      <c r="C2977" s="55"/>
      <c r="D2977" s="55"/>
      <c r="F2977" s="52" t="str">
        <f>F2983</f>
        <v>PROD_ENERGY</v>
      </c>
      <c r="G2977" s="55" t="str">
        <f>$G$9</f>
        <v>BULKTRAN</v>
      </c>
      <c r="H2977" s="53">
        <f t="shared" si="1483"/>
        <v>0</v>
      </c>
      <c r="I2977" s="54">
        <f>VLOOKUP(CONCATENATE($F2977," ",$G2977),AllocFactorMatrix,(I$4+1),FALSE)*$E2983</f>
        <v>0</v>
      </c>
      <c r="J2977" s="54">
        <f>VLOOKUP(CONCATENATE($F2977," ",$G2977),AllocFactorMatrix,(J$4+1),FALSE)*$E2983</f>
        <v>0</v>
      </c>
      <c r="K2977" s="54">
        <f>VLOOKUP(CONCATENATE($F2977," ",$G2977),AllocFactorMatrix,(K$4+1),FALSE)*$E2983</f>
        <v>0</v>
      </c>
      <c r="L2977" s="54">
        <f>VLOOKUP(CONCATENATE($F2977," ",$G2977),AllocFactorMatrix,(L$4+1),FALSE)*$E2983</f>
        <v>0</v>
      </c>
      <c r="M2977" s="54">
        <f>VLOOKUP(CONCATENATE($F2977," ",$G2977),AllocFactorMatrix,(M$4+1),FALSE)*$E2983</f>
        <v>0</v>
      </c>
      <c r="N2977" s="54">
        <f t="shared" si="1484"/>
        <v>0</v>
      </c>
      <c r="O2977" s="54">
        <f>VLOOKUP(CONCATENATE($F2977," ",$G2977),AllocFactorMatrix,(O$4+1),FALSE)*$E2983</f>
        <v>0</v>
      </c>
      <c r="P2977" s="54">
        <f>VLOOKUP(CONCATENATE($F2977," ",$G2977),AllocFactorMatrix,(P$4+1),FALSE)*$E2983</f>
        <v>0</v>
      </c>
      <c r="Q2977" s="54">
        <f>VLOOKUP(CONCATENATE($F2977," ",$G2977),AllocFactorMatrix,(Q$4+1),FALSE)*$E2983</f>
        <v>0</v>
      </c>
      <c r="R2977" s="54">
        <f>VLOOKUP(CONCATENATE($F2977," ",$G2977),AllocFactorMatrix,(R$4+1),FALSE)*$E2983</f>
        <v>0</v>
      </c>
      <c r="S2977" s="54">
        <f t="shared" ref="S2977:S2983" si="1490">SUBTOTAL(9,O2977:R2977)</f>
        <v>0</v>
      </c>
      <c r="T2977" s="54">
        <f>VLOOKUP(CONCATENATE($F2977," ",$G2977),AllocFactorMatrix,(T$4+1),FALSE)*$E2983</f>
        <v>0</v>
      </c>
      <c r="U2977" s="54">
        <f>VLOOKUP(CONCATENATE($F2977," ",$G2977),AllocFactorMatrix,(U$4+1),FALSE)*$E2983</f>
        <v>0</v>
      </c>
      <c r="V2977" s="54">
        <f>VLOOKUP(CONCATENATE($F2977," ",$G2977),AllocFactorMatrix,(V$4+1),FALSE)*$E2983</f>
        <v>0</v>
      </c>
      <c r="W2977" s="54">
        <f>VLOOKUP(CONCATENATE($F2977," ",$G2977),AllocFactorMatrix,(W$4+1),FALSE)*$E2983</f>
        <v>0</v>
      </c>
      <c r="X2977" s="54">
        <f t="shared" ref="X2977:X2983" si="1491">SUBTOTAL(9,T2977:W2977)</f>
        <v>0</v>
      </c>
      <c r="Y2977" s="54">
        <f>VLOOKUP(CONCATENATE($F2977," ",$G2977),AllocFactorMatrix,(Y$4+1),FALSE)*$E2983</f>
        <v>0</v>
      </c>
      <c r="Z2977" s="54">
        <f>VLOOKUP(CONCATENATE($F2977," ",$G2977),AllocFactorMatrix,(Z$4+1),FALSE)*$E2983</f>
        <v>0</v>
      </c>
      <c r="AA2977" s="54">
        <f t="shared" si="1485"/>
        <v>0</v>
      </c>
      <c r="AB2977" s="54">
        <f>VLOOKUP(CONCATENATE($F2977," ",$G2977),AllocFactorMatrix,(AB$4+1),FALSE)*$E2983</f>
        <v>0</v>
      </c>
      <c r="AC2977" s="54">
        <f>VLOOKUP(CONCATENATE($F2977," ",$G2977),AllocFactorMatrix,(AC$4+1),FALSE)*$E2983</f>
        <v>0</v>
      </c>
      <c r="AD2977" s="54">
        <f>VLOOKUP(CONCATENATE($F2977," ",$G2977),AllocFactorMatrix,(AD$4+1),FALSE)*$E2983</f>
        <v>0</v>
      </c>
    </row>
    <row r="2978" spans="1:30" s="51" customFormat="1" hidden="1" outlineLevel="1">
      <c r="A2978" s="56"/>
      <c r="B2978" s="112"/>
      <c r="C2978" s="55"/>
      <c r="D2978" s="55"/>
      <c r="F2978" s="52" t="str">
        <f>F2983</f>
        <v>PROD_ENERGY</v>
      </c>
      <c r="G2978" s="55" t="str">
        <f>$G$10</f>
        <v>SUBTRAN</v>
      </c>
      <c r="H2978" s="53">
        <f t="shared" si="1483"/>
        <v>0</v>
      </c>
      <c r="I2978" s="54">
        <f>VLOOKUP(CONCATENATE($F2978," ",$G2978),AllocFactorMatrix,(I$4+1),FALSE)*$E2983</f>
        <v>0</v>
      </c>
      <c r="J2978" s="54">
        <f>VLOOKUP(CONCATENATE($F2978," ",$G2978),AllocFactorMatrix,(J$4+1),FALSE)*$E2983</f>
        <v>0</v>
      </c>
      <c r="K2978" s="54">
        <f>VLOOKUP(CONCATENATE($F2978," ",$G2978),AllocFactorMatrix,(K$4+1),FALSE)*$E2983</f>
        <v>0</v>
      </c>
      <c r="L2978" s="54">
        <f>VLOOKUP(CONCATENATE($F2978," ",$G2978),AllocFactorMatrix,(L$4+1),FALSE)*$E2983</f>
        <v>0</v>
      </c>
      <c r="M2978" s="54">
        <f>VLOOKUP(CONCATENATE($F2978," ",$G2978),AllocFactorMatrix,(M$4+1),FALSE)*$E2983</f>
        <v>0</v>
      </c>
      <c r="N2978" s="54">
        <f t="shared" si="1484"/>
        <v>0</v>
      </c>
      <c r="O2978" s="54">
        <f>VLOOKUP(CONCATENATE($F2978," ",$G2978),AllocFactorMatrix,(O$4+1),FALSE)*$E2983</f>
        <v>0</v>
      </c>
      <c r="P2978" s="54">
        <f>VLOOKUP(CONCATENATE($F2978," ",$G2978),AllocFactorMatrix,(P$4+1),FALSE)*$E2983</f>
        <v>0</v>
      </c>
      <c r="Q2978" s="54">
        <f>VLOOKUP(CONCATENATE($F2978," ",$G2978),AllocFactorMatrix,(Q$4+1),FALSE)*$E2983</f>
        <v>0</v>
      </c>
      <c r="R2978" s="54">
        <f>VLOOKUP(CONCATENATE($F2978," ",$G2978),AllocFactorMatrix,(R$4+1),FALSE)*$E2983</f>
        <v>0</v>
      </c>
      <c r="S2978" s="54">
        <f t="shared" si="1490"/>
        <v>0</v>
      </c>
      <c r="T2978" s="54">
        <f>VLOOKUP(CONCATENATE($F2978," ",$G2978),AllocFactorMatrix,(T$4+1),FALSE)*$E2983</f>
        <v>0</v>
      </c>
      <c r="U2978" s="54">
        <f>VLOOKUP(CONCATENATE($F2978," ",$G2978),AllocFactorMatrix,(U$4+1),FALSE)*$E2983</f>
        <v>0</v>
      </c>
      <c r="V2978" s="54">
        <f>VLOOKUP(CONCATENATE($F2978," ",$G2978),AllocFactorMatrix,(V$4+1),FALSE)*$E2983</f>
        <v>0</v>
      </c>
      <c r="W2978" s="54">
        <f>VLOOKUP(CONCATENATE($F2978," ",$G2978),AllocFactorMatrix,(W$4+1),FALSE)*$E2983</f>
        <v>0</v>
      </c>
      <c r="X2978" s="54">
        <f t="shared" si="1491"/>
        <v>0</v>
      </c>
      <c r="Y2978" s="54">
        <f>VLOOKUP(CONCATENATE($F2978," ",$G2978),AllocFactorMatrix,(Y$4+1),FALSE)*$E2983</f>
        <v>0</v>
      </c>
      <c r="Z2978" s="54">
        <f>VLOOKUP(CONCATENATE($F2978," ",$G2978),AllocFactorMatrix,(Z$4+1),FALSE)*$E2983</f>
        <v>0</v>
      </c>
      <c r="AA2978" s="54">
        <f t="shared" si="1485"/>
        <v>0</v>
      </c>
      <c r="AB2978" s="54">
        <f>VLOOKUP(CONCATENATE($F2978," ",$G2978),AllocFactorMatrix,(AB$4+1),FALSE)*$E2983</f>
        <v>0</v>
      </c>
      <c r="AC2978" s="54">
        <f>VLOOKUP(CONCATENATE($F2978," ",$G2978),AllocFactorMatrix,(AC$4+1),FALSE)*$E2983</f>
        <v>0</v>
      </c>
      <c r="AD2978" s="54">
        <f>VLOOKUP(CONCATENATE($F2978," ",$G2978),AllocFactorMatrix,(AD$4+1),FALSE)*$E2983</f>
        <v>0</v>
      </c>
    </row>
    <row r="2979" spans="1:30" s="51" customFormat="1" hidden="1" outlineLevel="1">
      <c r="A2979" s="56"/>
      <c r="B2979" s="112"/>
      <c r="C2979" s="55"/>
      <c r="D2979" s="55"/>
      <c r="F2979" s="52" t="str">
        <f>F2983</f>
        <v>PROD_ENERGY</v>
      </c>
      <c r="G2979" s="55" t="str">
        <f>$G$11</f>
        <v>DISTPRI</v>
      </c>
      <c r="H2979" s="53">
        <f t="shared" si="1483"/>
        <v>0</v>
      </c>
      <c r="I2979" s="54">
        <f>VLOOKUP(CONCATENATE($F2979," ",$G2979),AllocFactorMatrix,(I$4+1),FALSE)*$E2983</f>
        <v>0</v>
      </c>
      <c r="J2979" s="54">
        <f>VLOOKUP(CONCATENATE($F2979," ",$G2979),AllocFactorMatrix,(J$4+1),FALSE)*$E2983</f>
        <v>0</v>
      </c>
      <c r="K2979" s="54">
        <f>VLOOKUP(CONCATENATE($F2979," ",$G2979),AllocFactorMatrix,(K$4+1),FALSE)*$E2983</f>
        <v>0</v>
      </c>
      <c r="L2979" s="54">
        <f>VLOOKUP(CONCATENATE($F2979," ",$G2979),AllocFactorMatrix,(L$4+1),FALSE)*$E2983</f>
        <v>0</v>
      </c>
      <c r="M2979" s="54">
        <f>VLOOKUP(CONCATENATE($F2979," ",$G2979),AllocFactorMatrix,(M$4+1),FALSE)*$E2983</f>
        <v>0</v>
      </c>
      <c r="N2979" s="54">
        <f t="shared" si="1484"/>
        <v>0</v>
      </c>
      <c r="O2979" s="54">
        <f>VLOOKUP(CONCATENATE($F2979," ",$G2979),AllocFactorMatrix,(O$4+1),FALSE)*$E2983</f>
        <v>0</v>
      </c>
      <c r="P2979" s="54">
        <f>VLOOKUP(CONCATENATE($F2979," ",$G2979),AllocFactorMatrix,(P$4+1),FALSE)*$E2983</f>
        <v>0</v>
      </c>
      <c r="Q2979" s="54">
        <f>VLOOKUP(CONCATENATE($F2979," ",$G2979),AllocFactorMatrix,(Q$4+1),FALSE)*$E2983</f>
        <v>0</v>
      </c>
      <c r="R2979" s="54">
        <f>VLOOKUP(CONCATENATE($F2979," ",$G2979),AllocFactorMatrix,(R$4+1),FALSE)*$E2983</f>
        <v>0</v>
      </c>
      <c r="S2979" s="54">
        <f t="shared" si="1490"/>
        <v>0</v>
      </c>
      <c r="T2979" s="54">
        <f>VLOOKUP(CONCATENATE($F2979," ",$G2979),AllocFactorMatrix,(T$4+1),FALSE)*$E2983</f>
        <v>0</v>
      </c>
      <c r="U2979" s="54">
        <f>VLOOKUP(CONCATENATE($F2979," ",$G2979),AllocFactorMatrix,(U$4+1),FALSE)*$E2983</f>
        <v>0</v>
      </c>
      <c r="V2979" s="54">
        <f>VLOOKUP(CONCATENATE($F2979," ",$G2979),AllocFactorMatrix,(V$4+1),FALSE)*$E2983</f>
        <v>0</v>
      </c>
      <c r="W2979" s="54">
        <f>VLOOKUP(CONCATENATE($F2979," ",$G2979),AllocFactorMatrix,(W$4+1),FALSE)*$E2983</f>
        <v>0</v>
      </c>
      <c r="X2979" s="54">
        <f t="shared" si="1491"/>
        <v>0</v>
      </c>
      <c r="Y2979" s="54">
        <f>VLOOKUP(CONCATENATE($F2979," ",$G2979),AllocFactorMatrix,(Y$4+1),FALSE)*$E2983</f>
        <v>0</v>
      </c>
      <c r="Z2979" s="54">
        <f>VLOOKUP(CONCATENATE($F2979," ",$G2979),AllocFactorMatrix,(Z$4+1),FALSE)*$E2983</f>
        <v>0</v>
      </c>
      <c r="AA2979" s="54">
        <f t="shared" si="1485"/>
        <v>0</v>
      </c>
      <c r="AB2979" s="54">
        <f>VLOOKUP(CONCATENATE($F2979," ",$G2979),AllocFactorMatrix,(AB$4+1),FALSE)*$E2983</f>
        <v>0</v>
      </c>
      <c r="AC2979" s="54">
        <f>VLOOKUP(CONCATENATE($F2979," ",$G2979),AllocFactorMatrix,(AC$4+1),FALSE)*$E2983</f>
        <v>0</v>
      </c>
      <c r="AD2979" s="54">
        <f>VLOOKUP(CONCATENATE($F2979," ",$G2979),AllocFactorMatrix,(AD$4+1),FALSE)*$E2983</f>
        <v>0</v>
      </c>
    </row>
    <row r="2980" spans="1:30" s="51" customFormat="1" hidden="1" outlineLevel="1">
      <c r="A2980" s="56"/>
      <c r="B2980" s="112"/>
      <c r="C2980" s="55"/>
      <c r="D2980" s="55"/>
      <c r="F2980" s="52" t="str">
        <f>F2983</f>
        <v>PROD_ENERGY</v>
      </c>
      <c r="G2980" s="55" t="str">
        <f>$G$12</f>
        <v>DISTSEC</v>
      </c>
      <c r="H2980" s="53">
        <f t="shared" si="1483"/>
        <v>0</v>
      </c>
      <c r="I2980" s="54">
        <f>VLOOKUP(CONCATENATE($F2980," ",$G2980),AllocFactorMatrix,(I$4+1),FALSE)*$E2983</f>
        <v>0</v>
      </c>
      <c r="J2980" s="54">
        <f>VLOOKUP(CONCATENATE($F2980," ",$G2980),AllocFactorMatrix,(J$4+1),FALSE)*$E2983</f>
        <v>0</v>
      </c>
      <c r="K2980" s="54">
        <f>VLOOKUP(CONCATENATE($F2980," ",$G2980),AllocFactorMatrix,(K$4+1),FALSE)*$E2983</f>
        <v>0</v>
      </c>
      <c r="L2980" s="54">
        <f>VLOOKUP(CONCATENATE($F2980," ",$G2980),AllocFactorMatrix,(L$4+1),FALSE)*$E2983</f>
        <v>0</v>
      </c>
      <c r="M2980" s="54">
        <f>VLOOKUP(CONCATENATE($F2980," ",$G2980),AllocFactorMatrix,(M$4+1),FALSE)*$E2983</f>
        <v>0</v>
      </c>
      <c r="N2980" s="54">
        <f t="shared" si="1484"/>
        <v>0</v>
      </c>
      <c r="O2980" s="54">
        <f>VLOOKUP(CONCATENATE($F2980," ",$G2980),AllocFactorMatrix,(O$4+1),FALSE)*$E2983</f>
        <v>0</v>
      </c>
      <c r="P2980" s="54">
        <f>VLOOKUP(CONCATENATE($F2980," ",$G2980),AllocFactorMatrix,(P$4+1),FALSE)*$E2983</f>
        <v>0</v>
      </c>
      <c r="Q2980" s="54">
        <f>VLOOKUP(CONCATENATE($F2980," ",$G2980),AllocFactorMatrix,(Q$4+1),FALSE)*$E2983</f>
        <v>0</v>
      </c>
      <c r="R2980" s="54">
        <f>VLOOKUP(CONCATENATE($F2980," ",$G2980),AllocFactorMatrix,(R$4+1),FALSE)*$E2983</f>
        <v>0</v>
      </c>
      <c r="S2980" s="54">
        <f t="shared" si="1490"/>
        <v>0</v>
      </c>
      <c r="T2980" s="54">
        <f>VLOOKUP(CONCATENATE($F2980," ",$G2980),AllocFactorMatrix,(T$4+1),FALSE)*$E2983</f>
        <v>0</v>
      </c>
      <c r="U2980" s="54">
        <f>VLOOKUP(CONCATENATE($F2980," ",$G2980),AllocFactorMatrix,(U$4+1),FALSE)*$E2983</f>
        <v>0</v>
      </c>
      <c r="V2980" s="54">
        <f>VLOOKUP(CONCATENATE($F2980," ",$G2980),AllocFactorMatrix,(V$4+1),FALSE)*$E2983</f>
        <v>0</v>
      </c>
      <c r="W2980" s="54">
        <f>VLOOKUP(CONCATENATE($F2980," ",$G2980),AllocFactorMatrix,(W$4+1),FALSE)*$E2983</f>
        <v>0</v>
      </c>
      <c r="X2980" s="54">
        <f t="shared" si="1491"/>
        <v>0</v>
      </c>
      <c r="Y2980" s="54">
        <f>VLOOKUP(CONCATENATE($F2980," ",$G2980),AllocFactorMatrix,(Y$4+1),FALSE)*$E2983</f>
        <v>0</v>
      </c>
      <c r="Z2980" s="54">
        <f>VLOOKUP(CONCATENATE($F2980," ",$G2980),AllocFactorMatrix,(Z$4+1),FALSE)*$E2983</f>
        <v>0</v>
      </c>
      <c r="AA2980" s="54">
        <f t="shared" si="1485"/>
        <v>0</v>
      </c>
      <c r="AB2980" s="54">
        <f>VLOOKUP(CONCATENATE($F2980," ",$G2980),AllocFactorMatrix,(AB$4+1),FALSE)*$E2983</f>
        <v>0</v>
      </c>
      <c r="AC2980" s="54">
        <f>VLOOKUP(CONCATENATE($F2980," ",$G2980),AllocFactorMatrix,(AC$4+1),FALSE)*$E2983</f>
        <v>0</v>
      </c>
      <c r="AD2980" s="54">
        <f>VLOOKUP(CONCATENATE($F2980," ",$G2980),AllocFactorMatrix,(AD$4+1),FALSE)*$E2983</f>
        <v>0</v>
      </c>
    </row>
    <row r="2981" spans="1:30" s="51" customFormat="1" hidden="1" outlineLevel="1">
      <c r="A2981" s="56"/>
      <c r="B2981" s="112"/>
      <c r="C2981" s="55"/>
      <c r="D2981" s="55"/>
      <c r="F2981" s="52" t="str">
        <f>F2983</f>
        <v>PROD_ENERGY</v>
      </c>
      <c r="G2981" s="55" t="str">
        <f>$G$13</f>
        <v>ENERGY</v>
      </c>
      <c r="H2981" s="53">
        <f t="shared" si="1483"/>
        <v>614836.99999999988</v>
      </c>
      <c r="I2981" s="54">
        <f>VLOOKUP(CONCATENATE($F2981," ",$G2981),AllocFactorMatrix,(I$4+1),FALSE)*$E2983</f>
        <v>230703.49756107439</v>
      </c>
      <c r="J2981" s="54">
        <f>VLOOKUP(CONCATENATE($F2981," ",$G2981),AllocFactorMatrix,(J$4+1),FALSE)*$E2983</f>
        <v>14951.077400602404</v>
      </c>
      <c r="K2981" s="54">
        <f>VLOOKUP(CONCATENATE($F2981," ",$G2981),AllocFactorMatrix,(K$4+1),FALSE)*$E2983</f>
        <v>50162.485431593144</v>
      </c>
      <c r="L2981" s="54">
        <f>VLOOKUP(CONCATENATE($F2981," ",$G2981),AllocFactorMatrix,(L$4+1),FALSE)*$E2983</f>
        <v>1594.2776675662956</v>
      </c>
      <c r="M2981" s="54">
        <f>VLOOKUP(CONCATENATE($F2981," ",$G2981),AllocFactorMatrix,(M$4+1),FALSE)*$E2983</f>
        <v>146.9737635089316</v>
      </c>
      <c r="N2981" s="54">
        <f t="shared" si="1484"/>
        <v>51903.736862668375</v>
      </c>
      <c r="O2981" s="54">
        <f>VLOOKUP(CONCATENATE($F2981," ",$G2981),AllocFactorMatrix,(O$4+1),FALSE)*$E2983</f>
        <v>45733.837898125617</v>
      </c>
      <c r="P2981" s="54">
        <f>VLOOKUP(CONCATENATE($F2981," ",$G2981),AllocFactorMatrix,(P$4+1),FALSE)*$E2983</f>
        <v>8478.173551086933</v>
      </c>
      <c r="Q2981" s="54">
        <f>VLOOKUP(CONCATENATE($F2981," ",$G2981),AllocFactorMatrix,(Q$4+1),FALSE)*$E2983</f>
        <v>3852.2650549036243</v>
      </c>
      <c r="R2981" s="54">
        <f>VLOOKUP(CONCATENATE($F2981," ",$G2981),AllocFactorMatrix,(R$4+1),FALSE)*$E2983</f>
        <v>178.49138140151916</v>
      </c>
      <c r="S2981" s="54">
        <f t="shared" si="1490"/>
        <v>58242.767885517693</v>
      </c>
      <c r="T2981" s="54">
        <f>VLOOKUP(CONCATENATE($F2981," ",$G2981),AllocFactorMatrix,(T$4+1),FALSE)*$E2983</f>
        <v>1752.6073337055473</v>
      </c>
      <c r="U2981" s="54">
        <f>VLOOKUP(CONCATENATE($F2981," ",$G2981),AllocFactorMatrix,(U$4+1),FALSE)*$E2983</f>
        <v>30773.159234553346</v>
      </c>
      <c r="V2981" s="54">
        <f>VLOOKUP(CONCATENATE($F2981," ",$G2981),AllocFactorMatrix,(V$4+1),FALSE)*$E2983</f>
        <v>174717.22176848346</v>
      </c>
      <c r="W2981" s="54">
        <f>VLOOKUP(CONCATENATE($F2981," ",$G2981),AllocFactorMatrix,(W$4+1),FALSE)*$E2983</f>
        <v>33147.94616712867</v>
      </c>
      <c r="X2981" s="54">
        <f t="shared" si="1491"/>
        <v>240390.93450387102</v>
      </c>
      <c r="Y2981" s="54">
        <f>VLOOKUP(CONCATENATE($F2981," ",$G2981),AllocFactorMatrix,(Y$4+1),FALSE)*$E2983</f>
        <v>12390.675263153818</v>
      </c>
      <c r="Z2981" s="54">
        <f>VLOOKUP(CONCATENATE($F2981," ",$G2981),AllocFactorMatrix,(Z$4+1),FALSE)*$E2983</f>
        <v>201.70044063367351</v>
      </c>
      <c r="AA2981" s="54">
        <f t="shared" si="1485"/>
        <v>12592.375703787491</v>
      </c>
      <c r="AB2981" s="54">
        <f>VLOOKUP(CONCATENATE($F2981," ",$G2981),AllocFactorMatrix,(AB$4+1),FALSE)*$E2983</f>
        <v>224.98061666570155</v>
      </c>
      <c r="AC2981" s="54">
        <f>VLOOKUP(CONCATENATE($F2981," ",$G2981),AllocFactorMatrix,(AC$4+1),FALSE)*$E2983</f>
        <v>4864.9045680685531</v>
      </c>
      <c r="AD2981" s="54">
        <f>VLOOKUP(CONCATENATE($F2981," ",$G2981),AllocFactorMatrix,(AD$4+1),FALSE)*$E2983</f>
        <v>962.72489774428811</v>
      </c>
    </row>
    <row r="2982" spans="1:30" s="51" customFormat="1" hidden="1" outlineLevel="1">
      <c r="A2982" s="56"/>
      <c r="B2982" s="112"/>
      <c r="C2982" s="55"/>
      <c r="D2982" s="55"/>
      <c r="F2982" s="52" t="str">
        <f>F2983</f>
        <v>PROD_ENERGY</v>
      </c>
      <c r="G2982" s="55" t="str">
        <f>$G$14</f>
        <v>CUSTOMER</v>
      </c>
      <c r="H2982" s="53">
        <f t="shared" si="1483"/>
        <v>0</v>
      </c>
      <c r="I2982" s="54">
        <f>VLOOKUP(CONCATENATE($F2982," ",$G2982),AllocFactorMatrix,(I$4+1),FALSE)*$E2983</f>
        <v>0</v>
      </c>
      <c r="J2982" s="54">
        <f>VLOOKUP(CONCATENATE($F2982," ",$G2982),AllocFactorMatrix,(J$4+1),FALSE)*$E2983</f>
        <v>0</v>
      </c>
      <c r="K2982" s="54">
        <f>VLOOKUP(CONCATENATE($F2982," ",$G2982),AllocFactorMatrix,(K$4+1),FALSE)*$E2983</f>
        <v>0</v>
      </c>
      <c r="L2982" s="54">
        <f>VLOOKUP(CONCATENATE($F2982," ",$G2982),AllocFactorMatrix,(L$4+1),FALSE)*$E2983</f>
        <v>0</v>
      </c>
      <c r="M2982" s="54">
        <f>VLOOKUP(CONCATENATE($F2982," ",$G2982),AllocFactorMatrix,(M$4+1),FALSE)*$E2983</f>
        <v>0</v>
      </c>
      <c r="N2982" s="54">
        <f t="shared" si="1484"/>
        <v>0</v>
      </c>
      <c r="O2982" s="54">
        <f>VLOOKUP(CONCATENATE($F2982," ",$G2982),AllocFactorMatrix,(O$4+1),FALSE)*$E2983</f>
        <v>0</v>
      </c>
      <c r="P2982" s="54">
        <f>VLOOKUP(CONCATENATE($F2982," ",$G2982),AllocFactorMatrix,(P$4+1),FALSE)*$E2983</f>
        <v>0</v>
      </c>
      <c r="Q2982" s="54">
        <f>VLOOKUP(CONCATENATE($F2982," ",$G2982),AllocFactorMatrix,(Q$4+1),FALSE)*$E2983</f>
        <v>0</v>
      </c>
      <c r="R2982" s="54">
        <f>VLOOKUP(CONCATENATE($F2982," ",$G2982),AllocFactorMatrix,(R$4+1),FALSE)*$E2983</f>
        <v>0</v>
      </c>
      <c r="S2982" s="54">
        <f t="shared" si="1490"/>
        <v>0</v>
      </c>
      <c r="T2982" s="54">
        <f>VLOOKUP(CONCATENATE($F2982," ",$G2982),AllocFactorMatrix,(T$4+1),FALSE)*$E2983</f>
        <v>0</v>
      </c>
      <c r="U2982" s="54">
        <f>VLOOKUP(CONCATENATE($F2982," ",$G2982),AllocFactorMatrix,(U$4+1),FALSE)*$E2983</f>
        <v>0</v>
      </c>
      <c r="V2982" s="54">
        <f>VLOOKUP(CONCATENATE($F2982," ",$G2982),AllocFactorMatrix,(V$4+1),FALSE)*$E2983</f>
        <v>0</v>
      </c>
      <c r="W2982" s="54">
        <f>VLOOKUP(CONCATENATE($F2982," ",$G2982),AllocFactorMatrix,(W$4+1),FALSE)*$E2983</f>
        <v>0</v>
      </c>
      <c r="X2982" s="54">
        <f t="shared" si="1491"/>
        <v>0</v>
      </c>
      <c r="Y2982" s="54">
        <f>VLOOKUP(CONCATENATE($F2982," ",$G2982),AllocFactorMatrix,(Y$4+1),FALSE)*$E2983</f>
        <v>0</v>
      </c>
      <c r="Z2982" s="54">
        <f>VLOOKUP(CONCATENATE($F2982," ",$G2982),AllocFactorMatrix,(Z$4+1),FALSE)*$E2983</f>
        <v>0</v>
      </c>
      <c r="AA2982" s="54">
        <f t="shared" si="1485"/>
        <v>0</v>
      </c>
      <c r="AB2982" s="54">
        <f>VLOOKUP(CONCATENATE($F2982," ",$G2982),AllocFactorMatrix,(AB$4+1),FALSE)*$E2983</f>
        <v>0</v>
      </c>
      <c r="AC2982" s="54">
        <f>VLOOKUP(CONCATENATE($F2982," ",$G2982),AllocFactorMatrix,(AC$4+1),FALSE)*$E2983</f>
        <v>0</v>
      </c>
      <c r="AD2982" s="54">
        <f>VLOOKUP(CONCATENATE($F2982," ",$G2982),AllocFactorMatrix,(AD$4+1),FALSE)*$E2983</f>
        <v>0</v>
      </c>
    </row>
    <row r="2983" spans="1:30" s="51" customFormat="1" collapsed="1">
      <c r="A2983" s="56"/>
      <c r="B2983" s="112"/>
      <c r="C2983" s="55"/>
      <c r="D2983" s="99" t="s">
        <v>471</v>
      </c>
      <c r="E2983" s="61">
        <v>614837</v>
      </c>
      <c r="F2983" s="61" t="s">
        <v>32</v>
      </c>
      <c r="G2983" s="55" t="str">
        <f>$G$15</f>
        <v>TOTAL</v>
      </c>
      <c r="H2983" s="53">
        <f t="shared" si="1483"/>
        <v>614836.99999999988</v>
      </c>
      <c r="I2983" s="54">
        <f>VLOOKUP(CONCATENATE($F2983," ",$G2983),AllocFactorMatrix,(I$4+1),FALSE)*$E2983</f>
        <v>230703.49756107439</v>
      </c>
      <c r="J2983" s="54">
        <f>VLOOKUP(CONCATENATE($F2983," ",$G2983),AllocFactorMatrix,(J$4+1),FALSE)*$E2983</f>
        <v>14951.077400602404</v>
      </c>
      <c r="K2983" s="54">
        <f>VLOOKUP(CONCATENATE($F2983," ",$G2983),AllocFactorMatrix,(K$4+1),FALSE)*$E2983</f>
        <v>50162.485431593144</v>
      </c>
      <c r="L2983" s="54">
        <f>VLOOKUP(CONCATENATE($F2983," ",$G2983),AllocFactorMatrix,(L$4+1),FALSE)*$E2983</f>
        <v>1594.2776675662956</v>
      </c>
      <c r="M2983" s="54">
        <f>VLOOKUP(CONCATENATE($F2983," ",$G2983),AllocFactorMatrix,(M$4+1),FALSE)*$E2983</f>
        <v>146.9737635089316</v>
      </c>
      <c r="N2983" s="54">
        <f t="shared" si="1484"/>
        <v>51903.736862668375</v>
      </c>
      <c r="O2983" s="54">
        <f>VLOOKUP(CONCATENATE($F2983," ",$G2983),AllocFactorMatrix,(O$4+1),FALSE)*$E2983</f>
        <v>45733.837898125617</v>
      </c>
      <c r="P2983" s="54">
        <f>VLOOKUP(CONCATENATE($F2983," ",$G2983),AllocFactorMatrix,(P$4+1),FALSE)*$E2983</f>
        <v>8478.173551086933</v>
      </c>
      <c r="Q2983" s="54">
        <f>VLOOKUP(CONCATENATE($F2983," ",$G2983),AllocFactorMatrix,(Q$4+1),FALSE)*$E2983</f>
        <v>3852.2650549036243</v>
      </c>
      <c r="R2983" s="54">
        <f>VLOOKUP(CONCATENATE($F2983," ",$G2983),AllocFactorMatrix,(R$4+1),FALSE)*$E2983</f>
        <v>178.49138140151916</v>
      </c>
      <c r="S2983" s="54">
        <f t="shared" si="1490"/>
        <v>58242.767885517693</v>
      </c>
      <c r="T2983" s="54">
        <f>VLOOKUP(CONCATENATE($F2983," ",$G2983),AllocFactorMatrix,(T$4+1),FALSE)*$E2983</f>
        <v>1752.6073337055473</v>
      </c>
      <c r="U2983" s="54">
        <f>VLOOKUP(CONCATENATE($F2983," ",$G2983),AllocFactorMatrix,(U$4+1),FALSE)*$E2983</f>
        <v>30773.159234553346</v>
      </c>
      <c r="V2983" s="54">
        <f>VLOOKUP(CONCATENATE($F2983," ",$G2983),AllocFactorMatrix,(V$4+1),FALSE)*$E2983</f>
        <v>174717.22176848346</v>
      </c>
      <c r="W2983" s="54">
        <f>VLOOKUP(CONCATENATE($F2983," ",$G2983),AllocFactorMatrix,(W$4+1),FALSE)*$E2983</f>
        <v>33147.94616712867</v>
      </c>
      <c r="X2983" s="54">
        <f t="shared" si="1491"/>
        <v>240390.93450387102</v>
      </c>
      <c r="Y2983" s="54">
        <f>VLOOKUP(CONCATENATE($F2983," ",$G2983),AllocFactorMatrix,(Y$4+1),FALSE)*$E2983</f>
        <v>12390.675263153818</v>
      </c>
      <c r="Z2983" s="54">
        <f>VLOOKUP(CONCATENATE($F2983," ",$G2983),AllocFactorMatrix,(Z$4+1),FALSE)*$E2983</f>
        <v>201.70044063367351</v>
      </c>
      <c r="AA2983" s="54">
        <f t="shared" si="1485"/>
        <v>12592.375703787491</v>
      </c>
      <c r="AB2983" s="54">
        <f>VLOOKUP(CONCATENATE($F2983," ",$G2983),AllocFactorMatrix,(AB$4+1),FALSE)*$E2983</f>
        <v>224.98061666570155</v>
      </c>
      <c r="AC2983" s="54">
        <f>VLOOKUP(CONCATENATE($F2983," ",$G2983),AllocFactorMatrix,(AC$4+1),FALSE)*$E2983</f>
        <v>4864.9045680685531</v>
      </c>
      <c r="AD2983" s="54">
        <f>VLOOKUP(CONCATENATE($F2983," ",$G2983),AllocFactorMatrix,(AD$4+1),FALSE)*$E2983</f>
        <v>962.72489774428811</v>
      </c>
    </row>
    <row r="2984" spans="1:30" s="51" customFormat="1" hidden="1" outlineLevel="1">
      <c r="A2984" s="56"/>
      <c r="B2984" s="112"/>
      <c r="C2984" s="55"/>
      <c r="D2984" s="55"/>
      <c r="F2984" s="52" t="str">
        <f>F2991</f>
        <v>RB_GUP</v>
      </c>
      <c r="G2984" s="55" t="str">
        <f>$G$8</f>
        <v>PRODUCTION</v>
      </c>
      <c r="H2984" s="53">
        <f t="shared" ca="1" si="1483"/>
        <v>1649.6218406473361</v>
      </c>
      <c r="I2984" s="54">
        <f ca="1">VLOOKUP(CONCATENATE($F2984," ",$G2984),AllocFactorMatrix,(I$4+1),FALSE)*$E2991</f>
        <v>915.88074698651667</v>
      </c>
      <c r="J2984" s="54">
        <f ca="1">VLOOKUP(CONCATENATE($F2984," ",$G2984),AllocFactorMatrix,(J$4+1),FALSE)*$E2991</f>
        <v>42.144138939516019</v>
      </c>
      <c r="K2984" s="54">
        <f ca="1">VLOOKUP(CONCATENATE($F2984," ",$G2984),AllocFactorMatrix,(K$4+1),FALSE)*$E2991</f>
        <v>138.8348944343756</v>
      </c>
      <c r="L2984" s="54">
        <f ca="1">VLOOKUP(CONCATENATE($F2984," ",$G2984),AllocFactorMatrix,(L$4+1),FALSE)*$E2991</f>
        <v>3.4690407941597599</v>
      </c>
      <c r="M2984" s="54">
        <f ca="1">VLOOKUP(CONCATENATE($F2984," ",$G2984),AllocFactorMatrix,(M$4+1),FALSE)*$E2991</f>
        <v>0.44656872535523773</v>
      </c>
      <c r="N2984" s="54">
        <f t="shared" ca="1" si="1484"/>
        <v>142.75050395389059</v>
      </c>
      <c r="O2984" s="54">
        <f ca="1">VLOOKUP(CONCATENATE($F2984," ",$G2984),AllocFactorMatrix,(O$4+1),FALSE)*$E2991</f>
        <v>105.61358077376948</v>
      </c>
      <c r="P2984" s="54">
        <f ca="1">VLOOKUP(CONCATENATE($F2984," ",$G2984),AllocFactorMatrix,(P$4+1),FALSE)*$E2991</f>
        <v>19.116258798095231</v>
      </c>
      <c r="Q2984" s="54">
        <f ca="1">VLOOKUP(CONCATENATE($F2984," ",$G2984),AllocFactorMatrix,(Q$4+1),FALSE)*$E2991</f>
        <v>7.3940339393094421</v>
      </c>
      <c r="R2984" s="54">
        <f ca="1">VLOOKUP(CONCATENATE($F2984," ",$G2984),AllocFactorMatrix,(R$4+1),FALSE)*$E2991</f>
        <v>0.15931720996672838</v>
      </c>
      <c r="S2984" s="54">
        <f ca="1">SUBTOTAL(9,O2984:R2984)</f>
        <v>132.2831907211409</v>
      </c>
      <c r="T2984" s="54">
        <f ca="1">VLOOKUP(CONCATENATE($F2984," ",$G2984),AllocFactorMatrix,(T$4+1),FALSE)*$E2991</f>
        <v>3.3536167741909018</v>
      </c>
      <c r="U2984" s="54">
        <f ca="1">VLOOKUP(CONCATENATE($F2984," ",$G2984),AllocFactorMatrix,(U$4+1),FALSE)*$E2991</f>
        <v>53.395408928310999</v>
      </c>
      <c r="V2984" s="54">
        <f ca="1">VLOOKUP(CONCATENATE($F2984," ",$G2984),AllocFactorMatrix,(V$4+1),FALSE)*$E2991</f>
        <v>289.57418414280011</v>
      </c>
      <c r="W2984" s="54">
        <f ca="1">VLOOKUP(CONCATENATE($F2984," ",$G2984),AllocFactorMatrix,(W$4+1),FALSE)*$E2991</f>
        <v>38.100044800991498</v>
      </c>
      <c r="X2984" s="54">
        <f ca="1">SUBTOTAL(9,T2984:W2984)</f>
        <v>384.42325464629351</v>
      </c>
      <c r="Y2984" s="54">
        <f ca="1">VLOOKUP(CONCATENATE($F2984," ",$G2984),AllocFactorMatrix,(Y$4+1),FALSE)*$E2991</f>
        <v>31.127392269306668</v>
      </c>
      <c r="Z2984" s="54">
        <f ca="1">VLOOKUP(CONCATENATE($F2984," ",$G2984),AllocFactorMatrix,(Z$4+1),FALSE)*$E2991</f>
        <v>0.64703522847539841</v>
      </c>
      <c r="AA2984" s="54">
        <f t="shared" ca="1" si="1485"/>
        <v>31.774427497782067</v>
      </c>
      <c r="AB2984" s="54">
        <f ca="1">VLOOKUP(CONCATENATE($F2984," ",$G2984),AllocFactorMatrix,(AB$4+1),FALSE)*$E2991</f>
        <v>0.36557790219616759</v>
      </c>
      <c r="AC2984" s="54">
        <f ca="1">VLOOKUP(CONCATENATE($F2984," ",$G2984),AllocFactorMatrix,(AC$4+1),FALSE)*$E2991</f>
        <v>0</v>
      </c>
      <c r="AD2984" s="54">
        <f ca="1">VLOOKUP(CONCATENATE($F2984," ",$G2984),AllocFactorMatrix,(AD$4+1),FALSE)*$E2991</f>
        <v>0</v>
      </c>
    </row>
    <row r="2985" spans="1:30" s="51" customFormat="1" hidden="1" outlineLevel="1">
      <c r="A2985" s="56"/>
      <c r="B2985" s="112"/>
      <c r="C2985" s="55"/>
      <c r="D2985" s="55"/>
      <c r="F2985" s="52" t="str">
        <f>F2991</f>
        <v>RB_GUP</v>
      </c>
      <c r="G2985" s="55" t="str">
        <f>$G$9</f>
        <v>BULKTRAN</v>
      </c>
      <c r="H2985" s="53">
        <f t="shared" ca="1" si="1483"/>
        <v>874.33589564878207</v>
      </c>
      <c r="I2985" s="54">
        <f ca="1">VLOOKUP(CONCATENATE($F2985," ",$G2985),AllocFactorMatrix,(I$4+1),FALSE)*$E2991</f>
        <v>430.68299014248936</v>
      </c>
      <c r="J2985" s="54">
        <f ca="1">VLOOKUP(CONCATENATE($F2985," ",$G2985),AllocFactorMatrix,(J$4+1),FALSE)*$E2991</f>
        <v>21.290199129531263</v>
      </c>
      <c r="K2985" s="54">
        <f ca="1">VLOOKUP(CONCATENATE($F2985," ",$G2985),AllocFactorMatrix,(K$4+1),FALSE)*$E2991</f>
        <v>77.984779253442269</v>
      </c>
      <c r="L2985" s="54">
        <f ca="1">VLOOKUP(CONCATENATE($F2985," ",$G2985),AllocFactorMatrix,(L$4+1),FALSE)*$E2991</f>
        <v>2.4546839739144448</v>
      </c>
      <c r="M2985" s="54">
        <f ca="1">VLOOKUP(CONCATENATE($F2985," ",$G2985),AllocFactorMatrix,(M$4+1),FALSE)*$E2991</f>
        <v>0.23019240849639558</v>
      </c>
      <c r="N2985" s="54">
        <f t="shared" ca="1" si="1484"/>
        <v>80.669655635853104</v>
      </c>
      <c r="O2985" s="54">
        <f ca="1">VLOOKUP(CONCATENATE($F2985," ",$G2985),AllocFactorMatrix,(O$4+1),FALSE)*$E2991</f>
        <v>59.280563604378642</v>
      </c>
      <c r="P2985" s="54">
        <f ca="1">VLOOKUP(CONCATENATE($F2985," ",$G2985),AllocFactorMatrix,(P$4+1),FALSE)*$E2991</f>
        <v>11.04569607636264</v>
      </c>
      <c r="Q2985" s="54">
        <f ca="1">VLOOKUP(CONCATENATE($F2985," ",$G2985),AllocFactorMatrix,(Q$4+1),FALSE)*$E2991</f>
        <v>4.9913443860420346</v>
      </c>
      <c r="R2985" s="54">
        <f ca="1">VLOOKUP(CONCATENATE($F2985," ",$G2985),AllocFactorMatrix,(R$4+1),FALSE)*$E2991</f>
        <v>0.22445517767075798</v>
      </c>
      <c r="S2985" s="54">
        <f t="shared" ref="S2985:S2991" ca="1" si="1492">SUBTOTAL(9,O2985:R2985)</f>
        <v>75.54205924445408</v>
      </c>
      <c r="T2985" s="54">
        <f ca="1">VLOOKUP(CONCATENATE($F2985," ",$G2985),AllocFactorMatrix,(T$4+1),FALSE)*$E2991</f>
        <v>2.0708219243067241</v>
      </c>
      <c r="U2985" s="54">
        <f ca="1">VLOOKUP(CONCATENATE($F2985," ",$G2985),AllocFactorMatrix,(U$4+1),FALSE)*$E2991</f>
        <v>33.888647960823675</v>
      </c>
      <c r="V2985" s="54">
        <f ca="1">VLOOKUP(CONCATENATE($F2985," ",$G2985),AllocFactorMatrix,(V$4+1),FALSE)*$E2991</f>
        <v>179.10245669123466</v>
      </c>
      <c r="W2985" s="54">
        <f ca="1">VLOOKUP(CONCATENATE($F2985," ",$G2985),AllocFactorMatrix,(W$4+1),FALSE)*$E2991</f>
        <v>32.342935187049633</v>
      </c>
      <c r="X2985" s="54">
        <f t="shared" ref="X2985:X2991" ca="1" si="1493">SUBTOTAL(9,T2985:W2985)</f>
        <v>247.40486176341471</v>
      </c>
      <c r="Y2985" s="54">
        <f ca="1">VLOOKUP(CONCATENATE($F2985," ",$G2985),AllocFactorMatrix,(Y$4+1),FALSE)*$E2991</f>
        <v>18.204967016475546</v>
      </c>
      <c r="Z2985" s="54">
        <f ca="1">VLOOKUP(CONCATENATE($F2985," ",$G2985),AllocFactorMatrix,(Z$4+1),FALSE)*$E2991</f>
        <v>0.30492623875677183</v>
      </c>
      <c r="AA2985" s="54">
        <f t="shared" ca="1" si="1485"/>
        <v>18.509893255232317</v>
      </c>
      <c r="AB2985" s="54">
        <f ca="1">VLOOKUP(CONCATENATE($F2985," ",$G2985),AllocFactorMatrix,(AB$4+1),FALSE)*$E2991</f>
        <v>0.23623647780723803</v>
      </c>
      <c r="AC2985" s="54">
        <f ca="1">VLOOKUP(CONCATENATE($F2985," ",$G2985),AllocFactorMatrix,(AC$4+1),FALSE)*$E2991</f>
        <v>0</v>
      </c>
      <c r="AD2985" s="54">
        <f ca="1">VLOOKUP(CONCATENATE($F2985," ",$G2985),AllocFactorMatrix,(AD$4+1),FALSE)*$E2991</f>
        <v>0</v>
      </c>
    </row>
    <row r="2986" spans="1:30" s="51" customFormat="1" hidden="1" outlineLevel="1">
      <c r="A2986" s="56"/>
      <c r="B2986" s="112"/>
      <c r="C2986" s="55"/>
      <c r="D2986" s="55"/>
      <c r="F2986" s="52" t="str">
        <f>F2991</f>
        <v>RB_GUP</v>
      </c>
      <c r="G2986" s="55" t="str">
        <f>$G$10</f>
        <v>SUBTRAN</v>
      </c>
      <c r="H2986" s="53">
        <f t="shared" ca="1" si="1483"/>
        <v>192.06534748906321</v>
      </c>
      <c r="I2986" s="54">
        <f ca="1">VLOOKUP(CONCATENATE($F2986," ",$G2986),AllocFactorMatrix,(I$4+1),FALSE)*$E2991</f>
        <v>93.510362569710935</v>
      </c>
      <c r="J2986" s="54">
        <f ca="1">VLOOKUP(CONCATENATE($F2986," ",$G2986),AllocFactorMatrix,(J$4+1),FALSE)*$E2991</f>
        <v>4.5129324236915984</v>
      </c>
      <c r="K2986" s="54">
        <f ca="1">VLOOKUP(CONCATENATE($F2986," ",$G2986),AllocFactorMatrix,(K$4+1),FALSE)*$E2991</f>
        <v>16.41782749582978</v>
      </c>
      <c r="L2986" s="54">
        <f ca="1">VLOOKUP(CONCATENATE($F2986," ",$G2986),AllocFactorMatrix,(L$4+1),FALSE)*$E2991</f>
        <v>0.50713124417331723</v>
      </c>
      <c r="M2986" s="54">
        <f ca="1">VLOOKUP(CONCATENATE($F2986," ",$G2986),AllocFactorMatrix,(M$4+1),FALSE)*$E2991</f>
        <v>6.3160514411829891E-2</v>
      </c>
      <c r="N2986" s="54">
        <f t="shared" ca="1" si="1484"/>
        <v>16.988119254414926</v>
      </c>
      <c r="O2986" s="54">
        <f ca="1">VLOOKUP(CONCATENATE($F2986," ",$G2986),AllocFactorMatrix,(O$4+1),FALSE)*$E2991</f>
        <v>12.403925280706803</v>
      </c>
      <c r="P2986" s="54">
        <f ca="1">VLOOKUP(CONCATENATE($F2986," ",$G2986),AllocFactorMatrix,(P$4+1),FALSE)*$E2991</f>
        <v>2.3058752422920117</v>
      </c>
      <c r="Q2986" s="54">
        <f ca="1">VLOOKUP(CONCATENATE($F2986," ",$G2986),AllocFactorMatrix,(Q$4+1),FALSE)*$E2991</f>
        <v>1.3720232445567393</v>
      </c>
      <c r="R2986" s="54">
        <f ca="1">VLOOKUP(CONCATENATE($F2986," ",$G2986),AllocFactorMatrix,(R$4+1),FALSE)*$E2991</f>
        <v>0</v>
      </c>
      <c r="S2986" s="54">
        <f t="shared" ca="1" si="1492"/>
        <v>16.081823767555555</v>
      </c>
      <c r="T2986" s="54">
        <f ca="1">VLOOKUP(CONCATENATE($F2986," ",$G2986),AllocFactorMatrix,(T$4+1),FALSE)*$E2991</f>
        <v>0.43312377260480495</v>
      </c>
      <c r="U2986" s="54">
        <f ca="1">VLOOKUP(CONCATENATE($F2986," ",$G2986),AllocFactorMatrix,(U$4+1),FALSE)*$E2991</f>
        <v>7.0904834472460125</v>
      </c>
      <c r="V2986" s="54">
        <f ca="1">VLOOKUP(CONCATENATE($F2986," ",$G2986),AllocFactorMatrix,(V$4+1),FALSE)*$E2991</f>
        <v>49.397151249859405</v>
      </c>
      <c r="W2986" s="54">
        <f ca="1">VLOOKUP(CONCATENATE($F2986," ",$G2986),AllocFactorMatrix,(W$4+1),FALSE)*$E2991</f>
        <v>0</v>
      </c>
      <c r="X2986" s="54">
        <f t="shared" ca="1" si="1493"/>
        <v>56.920758469710222</v>
      </c>
      <c r="Y2986" s="54">
        <f ca="1">VLOOKUP(CONCATENATE($F2986," ",$G2986),AllocFactorMatrix,(Y$4+1),FALSE)*$E2991</f>
        <v>3.7332181048434752</v>
      </c>
      <c r="Z2986" s="54">
        <f ca="1">VLOOKUP(CONCATENATE($F2986," ",$G2986),AllocFactorMatrix,(Z$4+1),FALSE)*$E2991</f>
        <v>6.2232847231975523E-2</v>
      </c>
      <c r="AA2986" s="54">
        <f t="shared" ca="1" si="1485"/>
        <v>3.7954509520754507</v>
      </c>
      <c r="AB2986" s="54">
        <f ca="1">VLOOKUP(CONCATENATE($F2986," ",$G2986),AllocFactorMatrix,(AB$4+1),FALSE)*$E2991</f>
        <v>4.9852043149310771E-2</v>
      </c>
      <c r="AC2986" s="54">
        <f ca="1">VLOOKUP(CONCATENATE($F2986," ",$G2986),AllocFactorMatrix,(AC$4+1),FALSE)*$E2991</f>
        <v>0.16950760401111978</v>
      </c>
      <c r="AD2986" s="54">
        <f ca="1">VLOOKUP(CONCATENATE($F2986," ",$G2986),AllocFactorMatrix,(AD$4+1),FALSE)*$E2991</f>
        <v>3.654040474408371E-2</v>
      </c>
    </row>
    <row r="2987" spans="1:30" s="51" customFormat="1" hidden="1" outlineLevel="1">
      <c r="A2987" s="56"/>
      <c r="B2987" s="112"/>
      <c r="C2987" s="55"/>
      <c r="D2987" s="55"/>
      <c r="F2987" s="52" t="str">
        <f>F2991</f>
        <v>RB_GUP</v>
      </c>
      <c r="G2987" s="55" t="str">
        <f>$G$11</f>
        <v>DISTPRI</v>
      </c>
      <c r="H2987" s="53">
        <f t="shared" ca="1" si="1483"/>
        <v>881.25676810722643</v>
      </c>
      <c r="I2987" s="54">
        <f ca="1">VLOOKUP(CONCATENATE($F2987," ",$G2987),AllocFactorMatrix,(I$4+1),FALSE)*$E2991</f>
        <v>588.98148419196912</v>
      </c>
      <c r="J2987" s="54">
        <f ca="1">VLOOKUP(CONCATENATE($F2987," ",$G2987),AllocFactorMatrix,(J$4+1),FALSE)*$E2991</f>
        <v>27.763049606888799</v>
      </c>
      <c r="K2987" s="54">
        <f ca="1">VLOOKUP(CONCATENATE($F2987," ",$G2987),AllocFactorMatrix,(K$4+1),FALSE)*$E2991</f>
        <v>100.80933703429001</v>
      </c>
      <c r="L2987" s="54">
        <f ca="1">VLOOKUP(CONCATENATE($F2987," ",$G2987),AllocFactorMatrix,(L$4+1),FALSE)*$E2991</f>
        <v>3.1155330690460512</v>
      </c>
      <c r="M2987" s="54">
        <f ca="1">VLOOKUP(CONCATENATE($F2987," ",$G2987),AllocFactorMatrix,(M$4+1),FALSE)*$E2991</f>
        <v>0</v>
      </c>
      <c r="N2987" s="54">
        <f t="shared" ca="1" si="1484"/>
        <v>103.92487010333606</v>
      </c>
      <c r="O2987" s="54">
        <f ca="1">VLOOKUP(CONCATENATE($F2987," ",$G2987),AllocFactorMatrix,(O$4+1),FALSE)*$E2991</f>
        <v>75.589382810192575</v>
      </c>
      <c r="P2987" s="54">
        <f ca="1">VLOOKUP(CONCATENATE($F2987," ",$G2987),AllocFactorMatrix,(P$4+1),FALSE)*$E2991</f>
        <v>14.078527635111605</v>
      </c>
      <c r="Q2987" s="54">
        <f ca="1">VLOOKUP(CONCATENATE($F2987," ",$G2987),AllocFactorMatrix,(Q$4+1),FALSE)*$E2991</f>
        <v>0</v>
      </c>
      <c r="R2987" s="54">
        <f ca="1">VLOOKUP(CONCATENATE($F2987," ",$G2987),AllocFactorMatrix,(R$4+1),FALSE)*$E2991</f>
        <v>0</v>
      </c>
      <c r="S2987" s="54">
        <f t="shared" ca="1" si="1492"/>
        <v>89.667910445304187</v>
      </c>
      <c r="T2987" s="54">
        <f ca="1">VLOOKUP(CONCATENATE($F2987," ",$G2987),AllocFactorMatrix,(T$4+1),FALSE)*$E2991</f>
        <v>2.694714914987729</v>
      </c>
      <c r="U2987" s="54">
        <f ca="1">VLOOKUP(CONCATENATE($F2987," ",$G2987),AllocFactorMatrix,(U$4+1),FALSE)*$E2991</f>
        <v>43.459653853611073</v>
      </c>
      <c r="V2987" s="54">
        <f ca="1">VLOOKUP(CONCATENATE($F2987," ",$G2987),AllocFactorMatrix,(V$4+1),FALSE)*$E2991</f>
        <v>0</v>
      </c>
      <c r="W2987" s="54">
        <f ca="1">VLOOKUP(CONCATENATE($F2987," ",$G2987),AllocFactorMatrix,(W$4+1),FALSE)*$E2991</f>
        <v>0</v>
      </c>
      <c r="X2987" s="54">
        <f t="shared" ca="1" si="1493"/>
        <v>46.1543687685988</v>
      </c>
      <c r="Y2987" s="54">
        <f ca="1">VLOOKUP(CONCATENATE($F2987," ",$G2987),AllocFactorMatrix,(Y$4+1),FALSE)*$E2991</f>
        <v>22.793672673850093</v>
      </c>
      <c r="Z2987" s="54">
        <f ca="1">VLOOKUP(CONCATENATE($F2987," ",$G2987),AllocFactorMatrix,(Z$4+1),FALSE)*$E2991</f>
        <v>0.38028768632122362</v>
      </c>
      <c r="AA2987" s="54">
        <f t="shared" ca="1" si="1485"/>
        <v>23.173960360171318</v>
      </c>
      <c r="AB2987" s="54">
        <f ca="1">VLOOKUP(CONCATENATE($F2987," ",$G2987),AllocFactorMatrix,(AB$4+1),FALSE)*$E2991</f>
        <v>0.30809674609248688</v>
      </c>
      <c r="AC2987" s="54">
        <f ca="1">VLOOKUP(CONCATENATE($F2987," ",$G2987),AllocFactorMatrix,(AC$4+1),FALSE)*$E2991</f>
        <v>1.0554966483632788</v>
      </c>
      <c r="AD2987" s="54">
        <f ca="1">VLOOKUP(CONCATENATE($F2987," ",$G2987),AllocFactorMatrix,(AD$4+1),FALSE)*$E2991</f>
        <v>0.22753123650245161</v>
      </c>
    </row>
    <row r="2988" spans="1:30" s="51" customFormat="1" hidden="1" outlineLevel="1">
      <c r="A2988" s="56"/>
      <c r="B2988" s="112"/>
      <c r="C2988" s="55"/>
      <c r="D2988" s="55"/>
      <c r="F2988" s="52" t="str">
        <f>F2991</f>
        <v>RB_GUP</v>
      </c>
      <c r="G2988" s="55" t="str">
        <f>$G$12</f>
        <v>DISTSEC</v>
      </c>
      <c r="H2988" s="53">
        <f t="shared" ca="1" si="1483"/>
        <v>453.48176732552082</v>
      </c>
      <c r="I2988" s="54">
        <f ca="1">VLOOKUP(CONCATENATE($F2988," ",$G2988),AllocFactorMatrix,(I$4+1),FALSE)*$E2991</f>
        <v>339.06897570514741</v>
      </c>
      <c r="J2988" s="54">
        <f ca="1">VLOOKUP(CONCATENATE($F2988," ",$G2988),AllocFactorMatrix,(J$4+1),FALSE)*$E2991</f>
        <v>16.346623383204747</v>
      </c>
      <c r="K2988" s="54">
        <f ca="1">VLOOKUP(CONCATENATE($F2988," ",$G2988),AllocFactorMatrix,(K$4+1),FALSE)*$E2991</f>
        <v>49.324574996914897</v>
      </c>
      <c r="L2988" s="54">
        <f ca="1">VLOOKUP(CONCATENATE($F2988," ",$G2988),AllocFactorMatrix,(L$4+1),FALSE)*$E2991</f>
        <v>0</v>
      </c>
      <c r="M2988" s="54">
        <f ca="1">VLOOKUP(CONCATENATE($F2988," ",$G2988),AllocFactorMatrix,(M$4+1),FALSE)*$E2991</f>
        <v>0</v>
      </c>
      <c r="N2988" s="54">
        <f t="shared" ca="1" si="1484"/>
        <v>49.324574996914897</v>
      </c>
      <c r="O2988" s="54">
        <f ca="1">VLOOKUP(CONCATENATE($F2988," ",$G2988),AllocFactorMatrix,(O$4+1),FALSE)*$E2991</f>
        <v>31.429811171021132</v>
      </c>
      <c r="P2988" s="54">
        <f ca="1">VLOOKUP(CONCATENATE($F2988," ",$G2988),AllocFactorMatrix,(P$4+1),FALSE)*$E2991</f>
        <v>0</v>
      </c>
      <c r="Q2988" s="54">
        <f ca="1">VLOOKUP(CONCATENATE($F2988," ",$G2988),AllocFactorMatrix,(Q$4+1),FALSE)*$E2991</f>
        <v>0</v>
      </c>
      <c r="R2988" s="54">
        <f ca="1">VLOOKUP(CONCATENATE($F2988," ",$G2988),AllocFactorMatrix,(R$4+1),FALSE)*$E2991</f>
        <v>0</v>
      </c>
      <c r="S2988" s="54">
        <f t="shared" ca="1" si="1492"/>
        <v>31.429811171021132</v>
      </c>
      <c r="T2988" s="54">
        <f ca="1">VLOOKUP(CONCATENATE($F2988," ",$G2988),AllocFactorMatrix,(T$4+1),FALSE)*$E2991</f>
        <v>0.84979615851927703</v>
      </c>
      <c r="U2988" s="54">
        <f ca="1">VLOOKUP(CONCATENATE($F2988," ",$G2988),AllocFactorMatrix,(U$4+1),FALSE)*$E2991</f>
        <v>0</v>
      </c>
      <c r="V2988" s="54">
        <f ca="1">VLOOKUP(CONCATENATE($F2988," ",$G2988),AllocFactorMatrix,(V$4+1),FALSE)*$E2991</f>
        <v>0</v>
      </c>
      <c r="W2988" s="54">
        <f ca="1">VLOOKUP(CONCATENATE($F2988," ",$G2988),AllocFactorMatrix,(W$4+1),FALSE)*$E2991</f>
        <v>0</v>
      </c>
      <c r="X2988" s="54">
        <f t="shared" ca="1" si="1493"/>
        <v>0.84979615851927703</v>
      </c>
      <c r="Y2988" s="54">
        <f ca="1">VLOOKUP(CONCATENATE($F2988," ",$G2988),AllocFactorMatrix,(Y$4+1),FALSE)*$E2991</f>
        <v>11.592700190791284</v>
      </c>
      <c r="Z2988" s="54">
        <f ca="1">VLOOKUP(CONCATENATE($F2988," ",$G2988),AllocFactorMatrix,(Z$4+1),FALSE)*$E2991</f>
        <v>0</v>
      </c>
      <c r="AA2988" s="54">
        <f t="shared" ca="1" si="1485"/>
        <v>11.592700190791284</v>
      </c>
      <c r="AB2988" s="54">
        <f ca="1">VLOOKUP(CONCATENATE($F2988," ",$G2988),AllocFactorMatrix,(AB$4+1),FALSE)*$E2991</f>
        <v>0.12029782280309181</v>
      </c>
      <c r="AC2988" s="54">
        <f ca="1">VLOOKUP(CONCATENATE($F2988," ",$G2988),AllocFactorMatrix,(AC$4+1),FALSE)*$E2991</f>
        <v>4.084573768098827</v>
      </c>
      <c r="AD2988" s="54">
        <f ca="1">VLOOKUP(CONCATENATE($F2988," ",$G2988),AllocFactorMatrix,(AD$4+1),FALSE)*$E2991</f>
        <v>0.66441412902015329</v>
      </c>
    </row>
    <row r="2989" spans="1:30" s="51" customFormat="1" hidden="1" outlineLevel="1">
      <c r="A2989" s="56"/>
      <c r="B2989" s="112"/>
      <c r="C2989" s="55"/>
      <c r="D2989" s="55"/>
      <c r="F2989" s="52" t="str">
        <f>F2991</f>
        <v>RB_GUP</v>
      </c>
      <c r="G2989" s="55" t="str">
        <f>$G$13</f>
        <v>ENERGY</v>
      </c>
      <c r="H2989" s="53">
        <f t="shared" ca="1" si="1483"/>
        <v>13.938615099302265</v>
      </c>
      <c r="I2989" s="54">
        <f ca="1">VLOOKUP(CONCATENATE($F2989," ",$G2989),AllocFactorMatrix,(I$4+1),FALSE)*$E2991</f>
        <v>5.2301459648112179</v>
      </c>
      <c r="J2989" s="54">
        <f ca="1">VLOOKUP(CONCATENATE($F2989," ",$G2989),AllocFactorMatrix,(J$4+1),FALSE)*$E2991</f>
        <v>0.33894725464940068</v>
      </c>
      <c r="K2989" s="54">
        <f ca="1">VLOOKUP(CONCATENATE($F2989," ",$G2989),AllocFactorMatrix,(K$4+1),FALSE)*$E2991</f>
        <v>1.1372047824957414</v>
      </c>
      <c r="L2989" s="54">
        <f ca="1">VLOOKUP(CONCATENATE($F2989," ",$G2989),AllocFactorMatrix,(L$4+1),FALSE)*$E2991</f>
        <v>3.6142949708003858E-2</v>
      </c>
      <c r="M2989" s="54">
        <f ca="1">VLOOKUP(CONCATENATE($F2989," ",$G2989),AllocFactorMatrix,(M$4+1),FALSE)*$E2991</f>
        <v>3.3319574444070129E-3</v>
      </c>
      <c r="N2989" s="54">
        <f t="shared" ca="1" si="1484"/>
        <v>1.1766796896481524</v>
      </c>
      <c r="O2989" s="54">
        <f ca="1">VLOOKUP(CONCATENATE($F2989," ",$G2989),AllocFactorMatrix,(O$4+1),FALSE)*$E2991</f>
        <v>1.0368054679140257</v>
      </c>
      <c r="P2989" s="54">
        <f ca="1">VLOOKUP(CONCATENATE($F2989," ",$G2989),AllocFactorMatrix,(P$4+1),FALSE)*$E2991</f>
        <v>0.19220378388692522</v>
      </c>
      <c r="Q2989" s="54">
        <f ca="1">VLOOKUP(CONCATENATE($F2989," ",$G2989),AllocFactorMatrix,(Q$4+1),FALSE)*$E2991</f>
        <v>8.7332479764220636E-2</v>
      </c>
      <c r="R2989" s="54">
        <f ca="1">VLOOKUP(CONCATENATE($F2989," ",$G2989),AllocFactorMatrix,(R$4+1),FALSE)*$E2991</f>
        <v>4.0464751859412085E-3</v>
      </c>
      <c r="S2989" s="54">
        <f t="shared" ca="1" si="1492"/>
        <v>1.3203882067511128</v>
      </c>
      <c r="T2989" s="54">
        <f ca="1">VLOOKUP(CONCATENATE($F2989," ",$G2989),AllocFactorMatrix,(T$4+1),FALSE)*$E2991</f>
        <v>3.9732350272895137E-2</v>
      </c>
      <c r="U2989" s="54">
        <f ca="1">VLOOKUP(CONCATENATE($F2989," ",$G2989),AllocFactorMatrix,(U$4+1),FALSE)*$E2991</f>
        <v>0.69764054856812163</v>
      </c>
      <c r="V2989" s="54">
        <f ca="1">VLOOKUP(CONCATENATE($F2989," ",$G2989),AllocFactorMatrix,(V$4+1),FALSE)*$E2991</f>
        <v>3.9609133891589572</v>
      </c>
      <c r="W2989" s="54">
        <f ca="1">VLOOKUP(CONCATENATE($F2989," ",$G2989),AllocFactorMatrix,(W$4+1),FALSE)*$E2991</f>
        <v>0.75147797376540182</v>
      </c>
      <c r="X2989" s="54">
        <f t="shared" ca="1" si="1493"/>
        <v>5.4497642617653757</v>
      </c>
      <c r="Y2989" s="54">
        <f ca="1">VLOOKUP(CONCATENATE($F2989," ",$G2989),AllocFactorMatrix,(Y$4+1),FALSE)*$E2991</f>
        <v>0.28090185417199504</v>
      </c>
      <c r="Z2989" s="54">
        <f ca="1">VLOOKUP(CONCATENATE($F2989," ",$G2989),AllocFactorMatrix,(Z$4+1),FALSE)*$E2991</f>
        <v>4.5726343849710445E-3</v>
      </c>
      <c r="AA2989" s="54">
        <f t="shared" ca="1" si="1485"/>
        <v>0.28547448855696606</v>
      </c>
      <c r="AB2989" s="54">
        <f ca="1">VLOOKUP(CONCATENATE($F2989," ",$G2989),AllocFactorMatrix,(AB$4+1),FALSE)*$E2991</f>
        <v>5.1004058319634024E-3</v>
      </c>
      <c r="AC2989" s="54">
        <f ca="1">VLOOKUP(CONCATENATE($F2989," ",$G2989),AllocFactorMatrix,(AC$4+1),FALSE)*$E2991</f>
        <v>0.11028944625834962</v>
      </c>
      <c r="AD2989" s="54">
        <f ca="1">VLOOKUP(CONCATENATE($F2989," ",$G2989),AllocFactorMatrix,(AD$4+1),FALSE)*$E2991</f>
        <v>2.1825381029724571E-2</v>
      </c>
    </row>
    <row r="2990" spans="1:30" s="51" customFormat="1" hidden="1" outlineLevel="1">
      <c r="A2990" s="56"/>
      <c r="B2990" s="112"/>
      <c r="C2990" s="55"/>
      <c r="D2990" s="55"/>
      <c r="F2990" s="52" t="str">
        <f>F2991</f>
        <v>RB_GUP</v>
      </c>
      <c r="G2990" s="55" t="str">
        <f>$G$14</f>
        <v>CUSTOMER</v>
      </c>
      <c r="H2990" s="53">
        <f t="shared" ca="1" si="1483"/>
        <v>218.29976568276859</v>
      </c>
      <c r="I2990" s="54">
        <f ca="1">VLOOKUP(CONCATENATE($F2990," ",$G2990),AllocFactorMatrix,(I$4+1),FALSE)*$E2991</f>
        <v>102.08540873647794</v>
      </c>
      <c r="J2990" s="54">
        <f ca="1">VLOOKUP(CONCATENATE($F2990," ",$G2990),AllocFactorMatrix,(J$4+1),FALSE)*$E2991</f>
        <v>26.74468685746292</v>
      </c>
      <c r="K2990" s="54">
        <f ca="1">VLOOKUP(CONCATENATE($F2990," ",$G2990),AllocFactorMatrix,(K$4+1),FALSE)*$E2991</f>
        <v>7.5920500101527155</v>
      </c>
      <c r="L2990" s="54">
        <f ca="1">VLOOKUP(CONCATENATE($F2990," ",$G2990),AllocFactorMatrix,(L$4+1),FALSE)*$E2991</f>
        <v>2.4506717645396718</v>
      </c>
      <c r="M2990" s="54">
        <f ca="1">VLOOKUP(CONCATENATE($F2990," ",$G2990),AllocFactorMatrix,(M$4+1),FALSE)*$E2991</f>
        <v>0.39779338063823649</v>
      </c>
      <c r="N2990" s="54">
        <f t="shared" ca="1" si="1484"/>
        <v>10.440515155330623</v>
      </c>
      <c r="O2990" s="54">
        <f ca="1">VLOOKUP(CONCATENATE($F2990," ",$G2990),AllocFactorMatrix,(O$4+1),FALSE)*$E2991</f>
        <v>2.1545132052218068</v>
      </c>
      <c r="P2990" s="54">
        <f ca="1">VLOOKUP(CONCATENATE($F2990," ",$G2990),AllocFactorMatrix,(P$4+1),FALSE)*$E2991</f>
        <v>0.6379781232387256</v>
      </c>
      <c r="Q2990" s="54">
        <f ca="1">VLOOKUP(CONCATENATE($F2990," ",$G2990),AllocFactorMatrix,(Q$4+1),FALSE)*$E2991</f>
        <v>1.3858396555069075</v>
      </c>
      <c r="R2990" s="54">
        <f ca="1">VLOOKUP(CONCATENATE($F2990," ",$G2990),AllocFactorMatrix,(R$4+1),FALSE)*$E2991</f>
        <v>0.2435252090488777</v>
      </c>
      <c r="S2990" s="54">
        <f t="shared" ca="1" si="1492"/>
        <v>4.4218561930163176</v>
      </c>
      <c r="T2990" s="54">
        <f ca="1">VLOOKUP(CONCATENATE($F2990," ",$G2990),AllocFactorMatrix,(T$4+1),FALSE)*$E2991</f>
        <v>1.4828780454407661E-2</v>
      </c>
      <c r="U2990" s="54">
        <f ca="1">VLOOKUP(CONCATENATE($F2990," ",$G2990),AllocFactorMatrix,(U$4+1),FALSE)*$E2991</f>
        <v>0.37849906394409683</v>
      </c>
      <c r="V2990" s="54">
        <f ca="1">VLOOKUP(CONCATENATE($F2990," ",$G2990),AllocFactorMatrix,(V$4+1),FALSE)*$E2991</f>
        <v>2.0380249143877482</v>
      </c>
      <c r="W2990" s="54">
        <f ca="1">VLOOKUP(CONCATENATE($F2990," ",$G2990),AllocFactorMatrix,(W$4+1),FALSE)*$E2991</f>
        <v>0.36529185018895627</v>
      </c>
      <c r="X2990" s="54">
        <f t="shared" ca="1" si="1493"/>
        <v>2.7966446089752091</v>
      </c>
      <c r="Y2990" s="54">
        <f ca="1">VLOOKUP(CONCATENATE($F2990," ",$G2990),AllocFactorMatrix,(Y$4+1),FALSE)*$E2991</f>
        <v>0.59642386928914637</v>
      </c>
      <c r="Z2990" s="54">
        <f ca="1">VLOOKUP(CONCATENATE($F2990," ",$G2990),AllocFactorMatrix,(Z$4+1),FALSE)*$E2991</f>
        <v>1.0811903779951599E-2</v>
      </c>
      <c r="AA2990" s="54">
        <f t="shared" ca="1" si="1485"/>
        <v>0.60723577306909793</v>
      </c>
      <c r="AB2990" s="54">
        <f ca="1">VLOOKUP(CONCATENATE($F2990," ",$G2990),AllocFactorMatrix,(AB$4+1),FALSE)*$E2991</f>
        <v>1.1195844134680088E-2</v>
      </c>
      <c r="AC2990" s="54">
        <f ca="1">VLOOKUP(CONCATENATE($F2990," ",$G2990),AllocFactorMatrix,(AC$4+1),FALSE)*$E2991</f>
        <v>63.425805242979045</v>
      </c>
      <c r="AD2990" s="54">
        <f ca="1">VLOOKUP(CONCATENATE($F2990," ",$G2990),AllocFactorMatrix,(AD$4+1),FALSE)*$E2991</f>
        <v>7.7664172713228101</v>
      </c>
    </row>
    <row r="2991" spans="1:30" s="51" customFormat="1" collapsed="1">
      <c r="A2991" s="56"/>
      <c r="B2991" s="112"/>
      <c r="C2991" s="55"/>
      <c r="D2991" s="99" t="s">
        <v>472</v>
      </c>
      <c r="E2991" s="61">
        <v>4283</v>
      </c>
      <c r="F2991" s="57" t="s">
        <v>74</v>
      </c>
      <c r="G2991" s="55" t="str">
        <f>$G$15</f>
        <v>TOTAL</v>
      </c>
      <c r="H2991" s="53">
        <f t="shared" ca="1" si="1483"/>
        <v>4282.9999999999991</v>
      </c>
      <c r="I2991" s="54">
        <f ca="1">VLOOKUP(CONCATENATE($F2991," ",$G2991),AllocFactorMatrix,(I$4+1),FALSE)*$E2991</f>
        <v>2475.4401142971228</v>
      </c>
      <c r="J2991" s="54">
        <f ca="1">VLOOKUP(CONCATENATE($F2991," ",$G2991),AllocFactorMatrix,(J$4+1),FALSE)*$E2991</f>
        <v>139.14057759494474</v>
      </c>
      <c r="K2991" s="54">
        <f ca="1">VLOOKUP(CONCATENATE($F2991," ",$G2991),AllocFactorMatrix,(K$4+1),FALSE)*$E2991</f>
        <v>392.10066800750104</v>
      </c>
      <c r="L2991" s="54">
        <f ca="1">VLOOKUP(CONCATENATE($F2991," ",$G2991),AllocFactorMatrix,(L$4+1),FALSE)*$E2991</f>
        <v>12.033203795541247</v>
      </c>
      <c r="M2991" s="54">
        <f ca="1">VLOOKUP(CONCATENATE($F2991," ",$G2991),AllocFactorMatrix,(M$4+1),FALSE)*$E2991</f>
        <v>1.1410469863461068</v>
      </c>
      <c r="N2991" s="54">
        <f t="shared" ca="1" si="1484"/>
        <v>405.27491878938838</v>
      </c>
      <c r="O2991" s="54">
        <f ca="1">VLOOKUP(CONCATENATE($F2991," ",$G2991),AllocFactorMatrix,(O$4+1),FALSE)*$E2991</f>
        <v>287.50858231320444</v>
      </c>
      <c r="P2991" s="54">
        <f ca="1">VLOOKUP(CONCATENATE($F2991," ",$G2991),AllocFactorMatrix,(P$4+1),FALSE)*$E2991</f>
        <v>47.376539658987141</v>
      </c>
      <c r="Q2991" s="54">
        <f ca="1">VLOOKUP(CONCATENATE($F2991," ",$G2991),AllocFactorMatrix,(Q$4+1),FALSE)*$E2991</f>
        <v>15.230573705179344</v>
      </c>
      <c r="R2991" s="54">
        <f ca="1">VLOOKUP(CONCATENATE($F2991," ",$G2991),AllocFactorMatrix,(R$4+1),FALSE)*$E2991</f>
        <v>0.63134407187230523</v>
      </c>
      <c r="S2991" s="54">
        <f t="shared" ca="1" si="1492"/>
        <v>350.74703974924324</v>
      </c>
      <c r="T2991" s="54">
        <f ca="1">VLOOKUP(CONCATENATE($F2991," ",$G2991),AllocFactorMatrix,(T$4+1),FALSE)*$E2991</f>
        <v>9.4566346753367405</v>
      </c>
      <c r="U2991" s="54">
        <f ca="1">VLOOKUP(CONCATENATE($F2991," ",$G2991),AllocFactorMatrix,(U$4+1),FALSE)*$E2991</f>
        <v>138.91033380250397</v>
      </c>
      <c r="V2991" s="54">
        <f ca="1">VLOOKUP(CONCATENATE($F2991," ",$G2991),AllocFactorMatrix,(V$4+1),FALSE)*$E2991</f>
        <v>524.07273038744086</v>
      </c>
      <c r="W2991" s="54">
        <f ca="1">VLOOKUP(CONCATENATE($F2991," ",$G2991),AllocFactorMatrix,(W$4+1),FALSE)*$E2991</f>
        <v>71.559749811995488</v>
      </c>
      <c r="X2991" s="54">
        <f t="shared" ca="1" si="1493"/>
        <v>743.99944867727709</v>
      </c>
      <c r="Y2991" s="54">
        <f ca="1">VLOOKUP(CONCATENATE($F2991," ",$G2991),AllocFactorMatrix,(Y$4+1),FALSE)*$E2991</f>
        <v>88.329275978728219</v>
      </c>
      <c r="Z2991" s="54">
        <f ca="1">VLOOKUP(CONCATENATE($F2991," ",$G2991),AllocFactorMatrix,(Z$4+1),FALSE)*$E2991</f>
        <v>1.4098665389502922</v>
      </c>
      <c r="AA2991" s="54">
        <f t="shared" ca="1" si="1485"/>
        <v>89.739142517678516</v>
      </c>
      <c r="AB2991" s="54">
        <f ca="1">VLOOKUP(CONCATENATE($F2991," ",$G2991),AllocFactorMatrix,(AB$4+1),FALSE)*$E2991</f>
        <v>1.0963572420149383</v>
      </c>
      <c r="AC2991" s="54">
        <f ca="1">VLOOKUP(CONCATENATE($F2991," ",$G2991),AllocFactorMatrix,(AC$4+1),FALSE)*$E2991</f>
        <v>68.845672709710612</v>
      </c>
      <c r="AD2991" s="54">
        <f ca="1">VLOOKUP(CONCATENATE($F2991," ",$G2991),AllocFactorMatrix,(AD$4+1),FALSE)*$E2991</f>
        <v>8.716728422619223</v>
      </c>
    </row>
    <row r="2992" spans="1:30" s="51" customFormat="1" hidden="1" outlineLevel="1">
      <c r="A2992" s="56"/>
      <c r="B2992" s="112"/>
      <c r="C2992" s="55"/>
      <c r="D2992" s="55"/>
      <c r="F2992" s="52" t="str">
        <f>F2999</f>
        <v>PROD_DEMAND</v>
      </c>
      <c r="G2992" s="55" t="str">
        <f>$G$8</f>
        <v>PRODUCTION</v>
      </c>
      <c r="H2992" s="53">
        <f t="shared" ref="H2992:H2999" si="1494">SUBTOTAL(9,I2992:AD2992)</f>
        <v>-52957.999999999993</v>
      </c>
      <c r="I2992" s="54">
        <f>VLOOKUP(CONCATENATE($F2992," ",$G2992),AllocFactorMatrix,(I$4+1),FALSE)*$E2999</f>
        <v>-29402.625137333634</v>
      </c>
      <c r="J2992" s="54">
        <f>VLOOKUP(CONCATENATE($F2992," ",$G2992),AllocFactorMatrix,(J$4+1),FALSE)*$E2999</f>
        <v>-1352.9581477189165</v>
      </c>
      <c r="K2992" s="54">
        <f>VLOOKUP(CONCATENATE($F2992," ",$G2992),AllocFactorMatrix,(K$4+1),FALSE)*$E2999</f>
        <v>-4457.0326109227963</v>
      </c>
      <c r="L2992" s="54">
        <f>VLOOKUP(CONCATENATE($F2992," ",$G2992),AllocFactorMatrix,(L$4+1),FALSE)*$E2999</f>
        <v>-111.36701627630045</v>
      </c>
      <c r="M2992" s="54">
        <f>VLOOKUP(CONCATENATE($F2992," ",$G2992),AllocFactorMatrix,(M$4+1),FALSE)*$E2999</f>
        <v>-14.336247238386653</v>
      </c>
      <c r="N2992" s="54">
        <f t="shared" ref="N2992:N2999" si="1495">SUBTOTAL(9,K2992:M2992)</f>
        <v>-4582.7358744374833</v>
      </c>
      <c r="O2992" s="54">
        <f>VLOOKUP(CONCATENATE($F2992," ",$G2992),AllocFactorMatrix,(O$4+1),FALSE)*$E2999</f>
        <v>-3390.5249511139323</v>
      </c>
      <c r="P2992" s="54">
        <f>VLOOKUP(CONCATENATE($F2992," ",$G2992),AllocFactorMatrix,(P$4+1),FALSE)*$E2999</f>
        <v>-613.69145854195449</v>
      </c>
      <c r="Q2992" s="54">
        <f>VLOOKUP(CONCATENATE($F2992," ",$G2992),AllocFactorMatrix,(Q$4+1),FALSE)*$E2999</f>
        <v>-237.37152340580695</v>
      </c>
      <c r="R2992" s="54">
        <f>VLOOKUP(CONCATENATE($F2992," ",$G2992),AllocFactorMatrix,(R$4+1),FALSE)*$E2999</f>
        <v>-5.1145787461853383</v>
      </c>
      <c r="S2992" s="54">
        <f>SUBTOTAL(9,O2992:R2992)</f>
        <v>-4246.7025118078791</v>
      </c>
      <c r="T2992" s="54">
        <f>VLOOKUP(CONCATENATE($F2992," ",$G2992),AllocFactorMatrix,(T$4+1),FALSE)*$E2999</f>
        <v>-107.66154566546511</v>
      </c>
      <c r="U2992" s="54">
        <f>VLOOKUP(CONCATENATE($F2992," ",$G2992),AllocFactorMatrix,(U$4+1),FALSE)*$E2999</f>
        <v>-1714.1589644059623</v>
      </c>
      <c r="V2992" s="54">
        <f>VLOOKUP(CONCATENATE($F2992," ",$G2992),AllocFactorMatrix,(V$4+1),FALSE)*$E2999</f>
        <v>-9296.233394810426</v>
      </c>
      <c r="W2992" s="54">
        <f>VLOOKUP(CONCATENATE($F2992," ",$G2992),AllocFactorMatrix,(W$4+1),FALSE)*$E2999</f>
        <v>-1223.1301276777053</v>
      </c>
      <c r="X2992" s="54">
        <f>SUBTOTAL(9,T2992:W2992)</f>
        <v>-12341.184032559559</v>
      </c>
      <c r="Y2992" s="54">
        <f>VLOOKUP(CONCATENATE($F2992," ",$G2992),AllocFactorMatrix,(Y$4+1),FALSE)*$E2999</f>
        <v>-999.28626014739746</v>
      </c>
      <c r="Z2992" s="54">
        <f>VLOOKUP(CONCATENATE($F2992," ",$G2992),AllocFactorMatrix,(Z$4+1),FALSE)*$E2999</f>
        <v>-20.77184648340603</v>
      </c>
      <c r="AA2992" s="54">
        <f t="shared" ref="AA2992:AA2999" si="1496">SUBTOTAL(9,Y2992:Z2992)</f>
        <v>-1020.0581066308035</v>
      </c>
      <c r="AB2992" s="54">
        <f>VLOOKUP(CONCATENATE($F2992," ",$G2992),AllocFactorMatrix,(AB$4+1),FALSE)*$E2999</f>
        <v>-11.736189511717054</v>
      </c>
      <c r="AC2992" s="54">
        <f>VLOOKUP(CONCATENATE($F2992," ",$G2992),AllocFactorMatrix,(AC$4+1),FALSE)*$E2999</f>
        <v>0</v>
      </c>
      <c r="AD2992" s="54">
        <f>VLOOKUP(CONCATENATE($F2992," ",$G2992),AllocFactorMatrix,(AD$4+1),FALSE)*$E2999</f>
        <v>0</v>
      </c>
    </row>
    <row r="2993" spans="1:30" s="51" customFormat="1" hidden="1" outlineLevel="1">
      <c r="A2993" s="56"/>
      <c r="B2993" s="112"/>
      <c r="C2993" s="55"/>
      <c r="D2993" s="55"/>
      <c r="F2993" s="52" t="str">
        <f>F2999</f>
        <v>PROD_DEMAND</v>
      </c>
      <c r="G2993" s="55" t="str">
        <f>$G$9</f>
        <v>BULKTRAN</v>
      </c>
      <c r="H2993" s="53">
        <f t="shared" si="1494"/>
        <v>0</v>
      </c>
      <c r="I2993" s="54">
        <f>VLOOKUP(CONCATENATE($F2993," ",$G2993),AllocFactorMatrix,(I$4+1),FALSE)*$E2999</f>
        <v>0</v>
      </c>
      <c r="J2993" s="54">
        <f>VLOOKUP(CONCATENATE($F2993," ",$G2993),AllocFactorMatrix,(J$4+1),FALSE)*$E2999</f>
        <v>0</v>
      </c>
      <c r="K2993" s="54">
        <f>VLOOKUP(CONCATENATE($F2993," ",$G2993),AllocFactorMatrix,(K$4+1),FALSE)*$E2999</f>
        <v>0</v>
      </c>
      <c r="L2993" s="54">
        <f>VLOOKUP(CONCATENATE($F2993," ",$G2993),AllocFactorMatrix,(L$4+1),FALSE)*$E2999</f>
        <v>0</v>
      </c>
      <c r="M2993" s="54">
        <f>VLOOKUP(CONCATENATE($F2993," ",$G2993),AllocFactorMatrix,(M$4+1),FALSE)*$E2999</f>
        <v>0</v>
      </c>
      <c r="N2993" s="54">
        <f t="shared" si="1495"/>
        <v>0</v>
      </c>
      <c r="O2993" s="54">
        <f>VLOOKUP(CONCATENATE($F2993," ",$G2993),AllocFactorMatrix,(O$4+1),FALSE)*$E2999</f>
        <v>0</v>
      </c>
      <c r="P2993" s="54">
        <f>VLOOKUP(CONCATENATE($F2993," ",$G2993),AllocFactorMatrix,(P$4+1),FALSE)*$E2999</f>
        <v>0</v>
      </c>
      <c r="Q2993" s="54">
        <f>VLOOKUP(CONCATENATE($F2993," ",$G2993),AllocFactorMatrix,(Q$4+1),FALSE)*$E2999</f>
        <v>0</v>
      </c>
      <c r="R2993" s="54">
        <f>VLOOKUP(CONCATENATE($F2993," ",$G2993),AllocFactorMatrix,(R$4+1),FALSE)*$E2999</f>
        <v>0</v>
      </c>
      <c r="S2993" s="54">
        <f t="shared" ref="S2993:S2999" si="1497">SUBTOTAL(9,O2993:R2993)</f>
        <v>0</v>
      </c>
      <c r="T2993" s="54">
        <f>VLOOKUP(CONCATENATE($F2993," ",$G2993),AllocFactorMatrix,(T$4+1),FALSE)*$E2999</f>
        <v>0</v>
      </c>
      <c r="U2993" s="54">
        <f>VLOOKUP(CONCATENATE($F2993," ",$G2993),AllocFactorMatrix,(U$4+1),FALSE)*$E2999</f>
        <v>0</v>
      </c>
      <c r="V2993" s="54">
        <f>VLOOKUP(CONCATENATE($F2993," ",$G2993),AllocFactorMatrix,(V$4+1),FALSE)*$E2999</f>
        <v>0</v>
      </c>
      <c r="W2993" s="54">
        <f>VLOOKUP(CONCATENATE($F2993," ",$G2993),AllocFactorMatrix,(W$4+1),FALSE)*$E2999</f>
        <v>0</v>
      </c>
      <c r="X2993" s="54">
        <f t="shared" ref="X2993:X2999" si="1498">SUBTOTAL(9,T2993:W2993)</f>
        <v>0</v>
      </c>
      <c r="Y2993" s="54">
        <f>VLOOKUP(CONCATENATE($F2993," ",$G2993),AllocFactorMatrix,(Y$4+1),FALSE)*$E2999</f>
        <v>0</v>
      </c>
      <c r="Z2993" s="54">
        <f>VLOOKUP(CONCATENATE($F2993," ",$G2993),AllocFactorMatrix,(Z$4+1),FALSE)*$E2999</f>
        <v>0</v>
      </c>
      <c r="AA2993" s="54">
        <f t="shared" si="1496"/>
        <v>0</v>
      </c>
      <c r="AB2993" s="54">
        <f>VLOOKUP(CONCATENATE($F2993," ",$G2993),AllocFactorMatrix,(AB$4+1),FALSE)*$E2999</f>
        <v>0</v>
      </c>
      <c r="AC2993" s="54">
        <f>VLOOKUP(CONCATENATE($F2993," ",$G2993),AllocFactorMatrix,(AC$4+1),FALSE)*$E2999</f>
        <v>0</v>
      </c>
      <c r="AD2993" s="54">
        <f>VLOOKUP(CONCATENATE($F2993," ",$G2993),AllocFactorMatrix,(AD$4+1),FALSE)*$E2999</f>
        <v>0</v>
      </c>
    </row>
    <row r="2994" spans="1:30" s="51" customFormat="1" hidden="1" outlineLevel="1">
      <c r="A2994" s="56"/>
      <c r="B2994" s="112"/>
      <c r="C2994" s="55"/>
      <c r="D2994" s="55"/>
      <c r="F2994" s="52" t="str">
        <f>F2999</f>
        <v>PROD_DEMAND</v>
      </c>
      <c r="G2994" s="55" t="str">
        <f>$G$10</f>
        <v>SUBTRAN</v>
      </c>
      <c r="H2994" s="53">
        <f t="shared" si="1494"/>
        <v>0</v>
      </c>
      <c r="I2994" s="54">
        <f>VLOOKUP(CONCATENATE($F2994," ",$G2994),AllocFactorMatrix,(I$4+1),FALSE)*$E2999</f>
        <v>0</v>
      </c>
      <c r="J2994" s="54">
        <f>VLOOKUP(CONCATENATE($F2994," ",$G2994),AllocFactorMatrix,(J$4+1),FALSE)*$E2999</f>
        <v>0</v>
      </c>
      <c r="K2994" s="54">
        <f>VLOOKUP(CONCATENATE($F2994," ",$G2994),AllocFactorMatrix,(K$4+1),FALSE)*$E2999</f>
        <v>0</v>
      </c>
      <c r="L2994" s="54">
        <f>VLOOKUP(CONCATENATE($F2994," ",$G2994),AllocFactorMatrix,(L$4+1),FALSE)*$E2999</f>
        <v>0</v>
      </c>
      <c r="M2994" s="54">
        <f>VLOOKUP(CONCATENATE($F2994," ",$G2994),AllocFactorMatrix,(M$4+1),FALSE)*$E2999</f>
        <v>0</v>
      </c>
      <c r="N2994" s="54">
        <f t="shared" si="1495"/>
        <v>0</v>
      </c>
      <c r="O2994" s="54">
        <f>VLOOKUP(CONCATENATE($F2994," ",$G2994),AllocFactorMatrix,(O$4+1),FALSE)*$E2999</f>
        <v>0</v>
      </c>
      <c r="P2994" s="54">
        <f>VLOOKUP(CONCATENATE($F2994," ",$G2994),AllocFactorMatrix,(P$4+1),FALSE)*$E2999</f>
        <v>0</v>
      </c>
      <c r="Q2994" s="54">
        <f>VLOOKUP(CONCATENATE($F2994," ",$G2994),AllocFactorMatrix,(Q$4+1),FALSE)*$E2999</f>
        <v>0</v>
      </c>
      <c r="R2994" s="54">
        <f>VLOOKUP(CONCATENATE($F2994," ",$G2994),AllocFactorMatrix,(R$4+1),FALSE)*$E2999</f>
        <v>0</v>
      </c>
      <c r="S2994" s="54">
        <f t="shared" si="1497"/>
        <v>0</v>
      </c>
      <c r="T2994" s="54">
        <f>VLOOKUP(CONCATENATE($F2994," ",$G2994),AllocFactorMatrix,(T$4+1),FALSE)*$E2999</f>
        <v>0</v>
      </c>
      <c r="U2994" s="54">
        <f>VLOOKUP(CONCATENATE($F2994," ",$G2994),AllocFactorMatrix,(U$4+1),FALSE)*$E2999</f>
        <v>0</v>
      </c>
      <c r="V2994" s="54">
        <f>VLOOKUP(CONCATENATE($F2994," ",$G2994),AllocFactorMatrix,(V$4+1),FALSE)*$E2999</f>
        <v>0</v>
      </c>
      <c r="W2994" s="54">
        <f>VLOOKUP(CONCATENATE($F2994," ",$G2994),AllocFactorMatrix,(W$4+1),FALSE)*$E2999</f>
        <v>0</v>
      </c>
      <c r="X2994" s="54">
        <f t="shared" si="1498"/>
        <v>0</v>
      </c>
      <c r="Y2994" s="54">
        <f>VLOOKUP(CONCATENATE($F2994," ",$G2994),AllocFactorMatrix,(Y$4+1),FALSE)*$E2999</f>
        <v>0</v>
      </c>
      <c r="Z2994" s="54">
        <f>VLOOKUP(CONCATENATE($F2994," ",$G2994),AllocFactorMatrix,(Z$4+1),FALSE)*$E2999</f>
        <v>0</v>
      </c>
      <c r="AA2994" s="54">
        <f t="shared" si="1496"/>
        <v>0</v>
      </c>
      <c r="AB2994" s="54">
        <f>VLOOKUP(CONCATENATE($F2994," ",$G2994),AllocFactorMatrix,(AB$4+1),FALSE)*$E2999</f>
        <v>0</v>
      </c>
      <c r="AC2994" s="54">
        <f>VLOOKUP(CONCATENATE($F2994," ",$G2994),AllocFactorMatrix,(AC$4+1),FALSE)*$E2999</f>
        <v>0</v>
      </c>
      <c r="AD2994" s="54">
        <f>VLOOKUP(CONCATENATE($F2994," ",$G2994),AllocFactorMatrix,(AD$4+1),FALSE)*$E2999</f>
        <v>0</v>
      </c>
    </row>
    <row r="2995" spans="1:30" s="51" customFormat="1" hidden="1" outlineLevel="1">
      <c r="A2995" s="56"/>
      <c r="B2995" s="112"/>
      <c r="C2995" s="55"/>
      <c r="D2995" s="55"/>
      <c r="F2995" s="52" t="str">
        <f>F2999</f>
        <v>PROD_DEMAND</v>
      </c>
      <c r="G2995" s="55" t="str">
        <f>$G$11</f>
        <v>DISTPRI</v>
      </c>
      <c r="H2995" s="53">
        <f t="shared" si="1494"/>
        <v>0</v>
      </c>
      <c r="I2995" s="54">
        <f>VLOOKUP(CONCATENATE($F2995," ",$G2995),AllocFactorMatrix,(I$4+1),FALSE)*$E2999</f>
        <v>0</v>
      </c>
      <c r="J2995" s="54">
        <f>VLOOKUP(CONCATENATE($F2995," ",$G2995),AllocFactorMatrix,(J$4+1),FALSE)*$E2999</f>
        <v>0</v>
      </c>
      <c r="K2995" s="54">
        <f>VLOOKUP(CONCATENATE($F2995," ",$G2995),AllocFactorMatrix,(K$4+1),FALSE)*$E2999</f>
        <v>0</v>
      </c>
      <c r="L2995" s="54">
        <f>VLOOKUP(CONCATENATE($F2995," ",$G2995),AllocFactorMatrix,(L$4+1),FALSE)*$E2999</f>
        <v>0</v>
      </c>
      <c r="M2995" s="54">
        <f>VLOOKUP(CONCATENATE($F2995," ",$G2995),AllocFactorMatrix,(M$4+1),FALSE)*$E2999</f>
        <v>0</v>
      </c>
      <c r="N2995" s="54">
        <f t="shared" si="1495"/>
        <v>0</v>
      </c>
      <c r="O2995" s="54">
        <f>VLOOKUP(CONCATENATE($F2995," ",$G2995),AllocFactorMatrix,(O$4+1),FALSE)*$E2999</f>
        <v>0</v>
      </c>
      <c r="P2995" s="54">
        <f>VLOOKUP(CONCATENATE($F2995," ",$G2995),AllocFactorMatrix,(P$4+1),FALSE)*$E2999</f>
        <v>0</v>
      </c>
      <c r="Q2995" s="54">
        <f>VLOOKUP(CONCATENATE($F2995," ",$G2995),AllocFactorMatrix,(Q$4+1),FALSE)*$E2999</f>
        <v>0</v>
      </c>
      <c r="R2995" s="54">
        <f>VLOOKUP(CONCATENATE($F2995," ",$G2995),AllocFactorMatrix,(R$4+1),FALSE)*$E2999</f>
        <v>0</v>
      </c>
      <c r="S2995" s="54">
        <f t="shared" si="1497"/>
        <v>0</v>
      </c>
      <c r="T2995" s="54">
        <f>VLOOKUP(CONCATENATE($F2995," ",$G2995),AllocFactorMatrix,(T$4+1),FALSE)*$E2999</f>
        <v>0</v>
      </c>
      <c r="U2995" s="54">
        <f>VLOOKUP(CONCATENATE($F2995," ",$G2995),AllocFactorMatrix,(U$4+1),FALSE)*$E2999</f>
        <v>0</v>
      </c>
      <c r="V2995" s="54">
        <f>VLOOKUP(CONCATENATE($F2995," ",$G2995),AllocFactorMatrix,(V$4+1),FALSE)*$E2999</f>
        <v>0</v>
      </c>
      <c r="W2995" s="54">
        <f>VLOOKUP(CONCATENATE($F2995," ",$G2995),AllocFactorMatrix,(W$4+1),FALSE)*$E2999</f>
        <v>0</v>
      </c>
      <c r="X2995" s="54">
        <f t="shared" si="1498"/>
        <v>0</v>
      </c>
      <c r="Y2995" s="54">
        <f>VLOOKUP(CONCATENATE($F2995," ",$G2995),AllocFactorMatrix,(Y$4+1),FALSE)*$E2999</f>
        <v>0</v>
      </c>
      <c r="Z2995" s="54">
        <f>VLOOKUP(CONCATENATE($F2995," ",$G2995),AllocFactorMatrix,(Z$4+1),FALSE)*$E2999</f>
        <v>0</v>
      </c>
      <c r="AA2995" s="54">
        <f t="shared" si="1496"/>
        <v>0</v>
      </c>
      <c r="AB2995" s="54">
        <f>VLOOKUP(CONCATENATE($F2995," ",$G2995),AllocFactorMatrix,(AB$4+1),FALSE)*$E2999</f>
        <v>0</v>
      </c>
      <c r="AC2995" s="54">
        <f>VLOOKUP(CONCATENATE($F2995," ",$G2995),AllocFactorMatrix,(AC$4+1),FALSE)*$E2999</f>
        <v>0</v>
      </c>
      <c r="AD2995" s="54">
        <f>VLOOKUP(CONCATENATE($F2995," ",$G2995),AllocFactorMatrix,(AD$4+1),FALSE)*$E2999</f>
        <v>0</v>
      </c>
    </row>
    <row r="2996" spans="1:30" s="51" customFormat="1" hidden="1" outlineLevel="1">
      <c r="A2996" s="56"/>
      <c r="B2996" s="112"/>
      <c r="C2996" s="55"/>
      <c r="D2996" s="55"/>
      <c r="F2996" s="52" t="str">
        <f>F2999</f>
        <v>PROD_DEMAND</v>
      </c>
      <c r="G2996" s="55" t="str">
        <f>$G$12</f>
        <v>DISTSEC</v>
      </c>
      <c r="H2996" s="53">
        <f t="shared" si="1494"/>
        <v>0</v>
      </c>
      <c r="I2996" s="54">
        <f>VLOOKUP(CONCATENATE($F2996," ",$G2996),AllocFactorMatrix,(I$4+1),FALSE)*$E2999</f>
        <v>0</v>
      </c>
      <c r="J2996" s="54">
        <f>VLOOKUP(CONCATENATE($F2996," ",$G2996),AllocFactorMatrix,(J$4+1),FALSE)*$E2999</f>
        <v>0</v>
      </c>
      <c r="K2996" s="54">
        <f>VLOOKUP(CONCATENATE($F2996," ",$G2996),AllocFactorMatrix,(K$4+1),FALSE)*$E2999</f>
        <v>0</v>
      </c>
      <c r="L2996" s="54">
        <f>VLOOKUP(CONCATENATE($F2996," ",$G2996),AllocFactorMatrix,(L$4+1),FALSE)*$E2999</f>
        <v>0</v>
      </c>
      <c r="M2996" s="54">
        <f>VLOOKUP(CONCATENATE($F2996," ",$G2996),AllocFactorMatrix,(M$4+1),FALSE)*$E2999</f>
        <v>0</v>
      </c>
      <c r="N2996" s="54">
        <f t="shared" si="1495"/>
        <v>0</v>
      </c>
      <c r="O2996" s="54">
        <f>VLOOKUP(CONCATENATE($F2996," ",$G2996),AllocFactorMatrix,(O$4+1),FALSE)*$E2999</f>
        <v>0</v>
      </c>
      <c r="P2996" s="54">
        <f>VLOOKUP(CONCATENATE($F2996," ",$G2996),AllocFactorMatrix,(P$4+1),FALSE)*$E2999</f>
        <v>0</v>
      </c>
      <c r="Q2996" s="54">
        <f>VLOOKUP(CONCATENATE($F2996," ",$G2996),AllocFactorMatrix,(Q$4+1),FALSE)*$E2999</f>
        <v>0</v>
      </c>
      <c r="R2996" s="54">
        <f>VLOOKUP(CONCATENATE($F2996," ",$G2996),AllocFactorMatrix,(R$4+1),FALSE)*$E2999</f>
        <v>0</v>
      </c>
      <c r="S2996" s="54">
        <f t="shared" si="1497"/>
        <v>0</v>
      </c>
      <c r="T2996" s="54">
        <f>VLOOKUP(CONCATENATE($F2996," ",$G2996),AllocFactorMatrix,(T$4+1),FALSE)*$E2999</f>
        <v>0</v>
      </c>
      <c r="U2996" s="54">
        <f>VLOOKUP(CONCATENATE($F2996," ",$G2996),AllocFactorMatrix,(U$4+1),FALSE)*$E2999</f>
        <v>0</v>
      </c>
      <c r="V2996" s="54">
        <f>VLOOKUP(CONCATENATE($F2996," ",$G2996),AllocFactorMatrix,(V$4+1),FALSE)*$E2999</f>
        <v>0</v>
      </c>
      <c r="W2996" s="54">
        <f>VLOOKUP(CONCATENATE($F2996," ",$G2996),AllocFactorMatrix,(W$4+1),FALSE)*$E2999</f>
        <v>0</v>
      </c>
      <c r="X2996" s="54">
        <f t="shared" si="1498"/>
        <v>0</v>
      </c>
      <c r="Y2996" s="54">
        <f>VLOOKUP(CONCATENATE($F2996," ",$G2996),AllocFactorMatrix,(Y$4+1),FALSE)*$E2999</f>
        <v>0</v>
      </c>
      <c r="Z2996" s="54">
        <f>VLOOKUP(CONCATENATE($F2996," ",$G2996),AllocFactorMatrix,(Z$4+1),FALSE)*$E2999</f>
        <v>0</v>
      </c>
      <c r="AA2996" s="54">
        <f t="shared" si="1496"/>
        <v>0</v>
      </c>
      <c r="AB2996" s="54">
        <f>VLOOKUP(CONCATENATE($F2996," ",$G2996),AllocFactorMatrix,(AB$4+1),FALSE)*$E2999</f>
        <v>0</v>
      </c>
      <c r="AC2996" s="54">
        <f>VLOOKUP(CONCATENATE($F2996," ",$G2996),AllocFactorMatrix,(AC$4+1),FALSE)*$E2999</f>
        <v>0</v>
      </c>
      <c r="AD2996" s="54">
        <f>VLOOKUP(CONCATENATE($F2996," ",$G2996),AllocFactorMatrix,(AD$4+1),FALSE)*$E2999</f>
        <v>0</v>
      </c>
    </row>
    <row r="2997" spans="1:30" s="51" customFormat="1" hidden="1" outlineLevel="1">
      <c r="A2997" s="56"/>
      <c r="B2997" s="112"/>
      <c r="C2997" s="55"/>
      <c r="D2997" s="55"/>
      <c r="F2997" s="52" t="str">
        <f>F2999</f>
        <v>PROD_DEMAND</v>
      </c>
      <c r="G2997" s="55" t="str">
        <f>$G$13</f>
        <v>ENERGY</v>
      </c>
      <c r="H2997" s="53">
        <f t="shared" si="1494"/>
        <v>0</v>
      </c>
      <c r="I2997" s="54">
        <f>VLOOKUP(CONCATENATE($F2997," ",$G2997),AllocFactorMatrix,(I$4+1),FALSE)*$E2999</f>
        <v>0</v>
      </c>
      <c r="J2997" s="54">
        <f>VLOOKUP(CONCATENATE($F2997," ",$G2997),AllocFactorMatrix,(J$4+1),FALSE)*$E2999</f>
        <v>0</v>
      </c>
      <c r="K2997" s="54">
        <f>VLOOKUP(CONCATENATE($F2997," ",$G2997),AllocFactorMatrix,(K$4+1),FALSE)*$E2999</f>
        <v>0</v>
      </c>
      <c r="L2997" s="54">
        <f>VLOOKUP(CONCATENATE($F2997," ",$G2997),AllocFactorMatrix,(L$4+1),FALSE)*$E2999</f>
        <v>0</v>
      </c>
      <c r="M2997" s="54">
        <f>VLOOKUP(CONCATENATE($F2997," ",$G2997),AllocFactorMatrix,(M$4+1),FALSE)*$E2999</f>
        <v>0</v>
      </c>
      <c r="N2997" s="54">
        <f t="shared" si="1495"/>
        <v>0</v>
      </c>
      <c r="O2997" s="54">
        <f>VLOOKUP(CONCATENATE($F2997," ",$G2997),AllocFactorMatrix,(O$4+1),FALSE)*$E2999</f>
        <v>0</v>
      </c>
      <c r="P2997" s="54">
        <f>VLOOKUP(CONCATENATE($F2997," ",$G2997),AllocFactorMatrix,(P$4+1),FALSE)*$E2999</f>
        <v>0</v>
      </c>
      <c r="Q2997" s="54">
        <f>VLOOKUP(CONCATENATE($F2997," ",$G2997),AllocFactorMatrix,(Q$4+1),FALSE)*$E2999</f>
        <v>0</v>
      </c>
      <c r="R2997" s="54">
        <f>VLOOKUP(CONCATENATE($F2997," ",$G2997),AllocFactorMatrix,(R$4+1),FALSE)*$E2999</f>
        <v>0</v>
      </c>
      <c r="S2997" s="54">
        <f t="shared" si="1497"/>
        <v>0</v>
      </c>
      <c r="T2997" s="54">
        <f>VLOOKUP(CONCATENATE($F2997," ",$G2997),AllocFactorMatrix,(T$4+1),FALSE)*$E2999</f>
        <v>0</v>
      </c>
      <c r="U2997" s="54">
        <f>VLOOKUP(CONCATENATE($F2997," ",$G2997),AllocFactorMatrix,(U$4+1),FALSE)*$E2999</f>
        <v>0</v>
      </c>
      <c r="V2997" s="54">
        <f>VLOOKUP(CONCATENATE($F2997," ",$G2997),AllocFactorMatrix,(V$4+1),FALSE)*$E2999</f>
        <v>0</v>
      </c>
      <c r="W2997" s="54">
        <f>VLOOKUP(CONCATENATE($F2997," ",$G2997),AllocFactorMatrix,(W$4+1),FALSE)*$E2999</f>
        <v>0</v>
      </c>
      <c r="X2997" s="54">
        <f t="shared" si="1498"/>
        <v>0</v>
      </c>
      <c r="Y2997" s="54">
        <f>VLOOKUP(CONCATENATE($F2997," ",$G2997),AllocFactorMatrix,(Y$4+1),FALSE)*$E2999</f>
        <v>0</v>
      </c>
      <c r="Z2997" s="54">
        <f>VLOOKUP(CONCATENATE($F2997," ",$G2997),AllocFactorMatrix,(Z$4+1),FALSE)*$E2999</f>
        <v>0</v>
      </c>
      <c r="AA2997" s="54">
        <f t="shared" si="1496"/>
        <v>0</v>
      </c>
      <c r="AB2997" s="54">
        <f>VLOOKUP(CONCATENATE($F2997," ",$G2997),AllocFactorMatrix,(AB$4+1),FALSE)*$E2999</f>
        <v>0</v>
      </c>
      <c r="AC2997" s="54">
        <f>VLOOKUP(CONCATENATE($F2997," ",$G2997),AllocFactorMatrix,(AC$4+1),FALSE)*$E2999</f>
        <v>0</v>
      </c>
      <c r="AD2997" s="54">
        <f>VLOOKUP(CONCATENATE($F2997," ",$G2997),AllocFactorMatrix,(AD$4+1),FALSE)*$E2999</f>
        <v>0</v>
      </c>
    </row>
    <row r="2998" spans="1:30" s="51" customFormat="1" hidden="1" outlineLevel="1">
      <c r="A2998" s="56"/>
      <c r="B2998" s="112"/>
      <c r="C2998" s="55"/>
      <c r="D2998" s="55"/>
      <c r="F2998" s="52" t="str">
        <f>F2999</f>
        <v>PROD_DEMAND</v>
      </c>
      <c r="G2998" s="55" t="str">
        <f>$G$14</f>
        <v>CUSTOMER</v>
      </c>
      <c r="H2998" s="53">
        <f t="shared" si="1494"/>
        <v>0</v>
      </c>
      <c r="I2998" s="54">
        <f>VLOOKUP(CONCATENATE($F2998," ",$G2998),AllocFactorMatrix,(I$4+1),FALSE)*$E2999</f>
        <v>0</v>
      </c>
      <c r="J2998" s="54">
        <f>VLOOKUP(CONCATENATE($F2998," ",$G2998),AllocFactorMatrix,(J$4+1),FALSE)*$E2999</f>
        <v>0</v>
      </c>
      <c r="K2998" s="54">
        <f>VLOOKUP(CONCATENATE($F2998," ",$G2998),AllocFactorMatrix,(K$4+1),FALSE)*$E2999</f>
        <v>0</v>
      </c>
      <c r="L2998" s="54">
        <f>VLOOKUP(CONCATENATE($F2998," ",$G2998),AllocFactorMatrix,(L$4+1),FALSE)*$E2999</f>
        <v>0</v>
      </c>
      <c r="M2998" s="54">
        <f>VLOOKUP(CONCATENATE($F2998," ",$G2998),AllocFactorMatrix,(M$4+1),FALSE)*$E2999</f>
        <v>0</v>
      </c>
      <c r="N2998" s="54">
        <f t="shared" si="1495"/>
        <v>0</v>
      </c>
      <c r="O2998" s="54">
        <f>VLOOKUP(CONCATENATE($F2998," ",$G2998),AllocFactorMatrix,(O$4+1),FALSE)*$E2999</f>
        <v>0</v>
      </c>
      <c r="P2998" s="54">
        <f>VLOOKUP(CONCATENATE($F2998," ",$G2998),AllocFactorMatrix,(P$4+1),FALSE)*$E2999</f>
        <v>0</v>
      </c>
      <c r="Q2998" s="54">
        <f>VLOOKUP(CONCATENATE($F2998," ",$G2998),AllocFactorMatrix,(Q$4+1),FALSE)*$E2999</f>
        <v>0</v>
      </c>
      <c r="R2998" s="54">
        <f>VLOOKUP(CONCATENATE($F2998," ",$G2998),AllocFactorMatrix,(R$4+1),FALSE)*$E2999</f>
        <v>0</v>
      </c>
      <c r="S2998" s="54">
        <f t="shared" si="1497"/>
        <v>0</v>
      </c>
      <c r="T2998" s="54">
        <f>VLOOKUP(CONCATENATE($F2998," ",$G2998),AllocFactorMatrix,(T$4+1),FALSE)*$E2999</f>
        <v>0</v>
      </c>
      <c r="U2998" s="54">
        <f>VLOOKUP(CONCATENATE($F2998," ",$G2998),AllocFactorMatrix,(U$4+1),FALSE)*$E2999</f>
        <v>0</v>
      </c>
      <c r="V2998" s="54">
        <f>VLOOKUP(CONCATENATE($F2998," ",$G2998),AllocFactorMatrix,(V$4+1),FALSE)*$E2999</f>
        <v>0</v>
      </c>
      <c r="W2998" s="54">
        <f>VLOOKUP(CONCATENATE($F2998," ",$G2998),AllocFactorMatrix,(W$4+1),FALSE)*$E2999</f>
        <v>0</v>
      </c>
      <c r="X2998" s="54">
        <f t="shared" si="1498"/>
        <v>0</v>
      </c>
      <c r="Y2998" s="54">
        <f>VLOOKUP(CONCATENATE($F2998," ",$G2998),AllocFactorMatrix,(Y$4+1),FALSE)*$E2999</f>
        <v>0</v>
      </c>
      <c r="Z2998" s="54">
        <f>VLOOKUP(CONCATENATE($F2998," ",$G2998),AllocFactorMatrix,(Z$4+1),FALSE)*$E2999</f>
        <v>0</v>
      </c>
      <c r="AA2998" s="54">
        <f t="shared" si="1496"/>
        <v>0</v>
      </c>
      <c r="AB2998" s="54">
        <f>VLOOKUP(CONCATENATE($F2998," ",$G2998),AllocFactorMatrix,(AB$4+1),FALSE)*$E2999</f>
        <v>0</v>
      </c>
      <c r="AC2998" s="54">
        <f>VLOOKUP(CONCATENATE($F2998," ",$G2998),AllocFactorMatrix,(AC$4+1),FALSE)*$E2999</f>
        <v>0</v>
      </c>
      <c r="AD2998" s="54">
        <f>VLOOKUP(CONCATENATE($F2998," ",$G2998),AllocFactorMatrix,(AD$4+1),FALSE)*$E2999</f>
        <v>0</v>
      </c>
    </row>
    <row r="2999" spans="1:30" s="51" customFormat="1" collapsed="1">
      <c r="A2999" s="56"/>
      <c r="B2999" s="112"/>
      <c r="C2999" s="55"/>
      <c r="D2999" s="99" t="s">
        <v>473</v>
      </c>
      <c r="E2999" s="61">
        <v>-52958</v>
      </c>
      <c r="F2999" s="57" t="s">
        <v>30</v>
      </c>
      <c r="G2999" s="55" t="str">
        <f>$G$15</f>
        <v>TOTAL</v>
      </c>
      <c r="H2999" s="53">
        <f t="shared" si="1494"/>
        <v>-52957.999999999993</v>
      </c>
      <c r="I2999" s="54">
        <f>VLOOKUP(CONCATENATE($F2999," ",$G2999),AllocFactorMatrix,(I$4+1),FALSE)*$E2999</f>
        <v>-29402.625137333634</v>
      </c>
      <c r="J2999" s="54">
        <f>VLOOKUP(CONCATENATE($F2999," ",$G2999),AllocFactorMatrix,(J$4+1),FALSE)*$E2999</f>
        <v>-1352.9581477189165</v>
      </c>
      <c r="K2999" s="54">
        <f>VLOOKUP(CONCATENATE($F2999," ",$G2999),AllocFactorMatrix,(K$4+1),FALSE)*$E2999</f>
        <v>-4457.0326109227963</v>
      </c>
      <c r="L2999" s="54">
        <f>VLOOKUP(CONCATENATE($F2999," ",$G2999),AllocFactorMatrix,(L$4+1),FALSE)*$E2999</f>
        <v>-111.36701627630045</v>
      </c>
      <c r="M2999" s="54">
        <f>VLOOKUP(CONCATENATE($F2999," ",$G2999),AllocFactorMatrix,(M$4+1),FALSE)*$E2999</f>
        <v>-14.336247238386653</v>
      </c>
      <c r="N2999" s="54">
        <f t="shared" si="1495"/>
        <v>-4582.7358744374833</v>
      </c>
      <c r="O2999" s="54">
        <f>VLOOKUP(CONCATENATE($F2999," ",$G2999),AllocFactorMatrix,(O$4+1),FALSE)*$E2999</f>
        <v>-3390.5249511139323</v>
      </c>
      <c r="P2999" s="54">
        <f>VLOOKUP(CONCATENATE($F2999," ",$G2999),AllocFactorMatrix,(P$4+1),FALSE)*$E2999</f>
        <v>-613.69145854195449</v>
      </c>
      <c r="Q2999" s="54">
        <f>VLOOKUP(CONCATENATE($F2999," ",$G2999),AllocFactorMatrix,(Q$4+1),FALSE)*$E2999</f>
        <v>-237.37152340580695</v>
      </c>
      <c r="R2999" s="54">
        <f>VLOOKUP(CONCATENATE($F2999," ",$G2999),AllocFactorMatrix,(R$4+1),FALSE)*$E2999</f>
        <v>-5.1145787461853383</v>
      </c>
      <c r="S2999" s="54">
        <f t="shared" si="1497"/>
        <v>-4246.7025118078791</v>
      </c>
      <c r="T2999" s="54">
        <f>VLOOKUP(CONCATENATE($F2999," ",$G2999),AllocFactorMatrix,(T$4+1),FALSE)*$E2999</f>
        <v>-107.66154566546511</v>
      </c>
      <c r="U2999" s="54">
        <f>VLOOKUP(CONCATENATE($F2999," ",$G2999),AllocFactorMatrix,(U$4+1),FALSE)*$E2999</f>
        <v>-1714.1589644059623</v>
      </c>
      <c r="V2999" s="54">
        <f>VLOOKUP(CONCATENATE($F2999," ",$G2999),AllocFactorMatrix,(V$4+1),FALSE)*$E2999</f>
        <v>-9296.233394810426</v>
      </c>
      <c r="W2999" s="54">
        <f>VLOOKUP(CONCATENATE($F2999," ",$G2999),AllocFactorMatrix,(W$4+1),FALSE)*$E2999</f>
        <v>-1223.1301276777053</v>
      </c>
      <c r="X2999" s="54">
        <f t="shared" si="1498"/>
        <v>-12341.184032559559</v>
      </c>
      <c r="Y2999" s="54">
        <f>VLOOKUP(CONCATENATE($F2999," ",$G2999),AllocFactorMatrix,(Y$4+1),FALSE)*$E2999</f>
        <v>-999.28626014739746</v>
      </c>
      <c r="Z2999" s="54">
        <f>VLOOKUP(CONCATENATE($F2999," ",$G2999),AllocFactorMatrix,(Z$4+1),FALSE)*$E2999</f>
        <v>-20.77184648340603</v>
      </c>
      <c r="AA2999" s="54">
        <f t="shared" si="1496"/>
        <v>-1020.0581066308035</v>
      </c>
      <c r="AB2999" s="54">
        <f>VLOOKUP(CONCATENATE($F2999," ",$G2999),AllocFactorMatrix,(AB$4+1),FALSE)*$E2999</f>
        <v>-11.736189511717054</v>
      </c>
      <c r="AC2999" s="54">
        <f>VLOOKUP(CONCATENATE($F2999," ",$G2999),AllocFactorMatrix,(AC$4+1),FALSE)*$E2999</f>
        <v>0</v>
      </c>
      <c r="AD2999" s="54">
        <f>VLOOKUP(CONCATENATE($F2999," ",$G2999),AllocFactorMatrix,(AD$4+1),FALSE)*$E2999</f>
        <v>0</v>
      </c>
    </row>
    <row r="3000" spans="1:30" s="51" customFormat="1" hidden="1" outlineLevel="1">
      <c r="A3000" s="56"/>
      <c r="B3000" s="112"/>
      <c r="C3000" s="55"/>
      <c r="D3000" s="55"/>
      <c r="F3000" s="52" t="str">
        <f>F3007</f>
        <v>PROD_DEMAND</v>
      </c>
      <c r="G3000" s="55" t="str">
        <f>$G$8</f>
        <v>PRODUCTION</v>
      </c>
      <c r="H3000" s="53">
        <f t="shared" si="1443"/>
        <v>-249701</v>
      </c>
      <c r="I3000" s="54">
        <f>VLOOKUP(CONCATENATE($F3000," ",$G3000),AllocFactorMatrix,(I$4+1),FALSE)*$E3007</f>
        <v>-138635.6150046706</v>
      </c>
      <c r="J3000" s="54">
        <f>VLOOKUP(CONCATENATE($F3000," ",$G3000),AllocFactorMatrix,(J$4+1),FALSE)*$E3007</f>
        <v>-6379.3006239578763</v>
      </c>
      <c r="K3000" s="54">
        <f>VLOOKUP(CONCATENATE($F3000," ",$G3000),AllocFactorMatrix,(K$4+1),FALSE)*$E3007</f>
        <v>-21015.247931946695</v>
      </c>
      <c r="L3000" s="54">
        <f>VLOOKUP(CONCATENATE($F3000," ",$G3000),AllocFactorMatrix,(L$4+1),FALSE)*$E3007</f>
        <v>-525.10395655441096</v>
      </c>
      <c r="M3000" s="54">
        <f>VLOOKUP(CONCATENATE($F3000," ",$G3000),AllocFactorMatrix,(M$4+1),FALSE)*$E3007</f>
        <v>-67.596496689308239</v>
      </c>
      <c r="N3000" s="54">
        <f t="shared" si="1444"/>
        <v>-21607.948385190415</v>
      </c>
      <c r="O3000" s="54">
        <f>VLOOKUP(CONCATENATE($F3000," ",$G3000),AllocFactorMatrix,(O$4+1),FALSE)*$E3007</f>
        <v>-15986.583156805395</v>
      </c>
      <c r="P3000" s="54">
        <f>VLOOKUP(CONCATENATE($F3000," ",$G3000),AllocFactorMatrix,(P$4+1),FALSE)*$E3007</f>
        <v>-2893.601927742448</v>
      </c>
      <c r="Q3000" s="54">
        <f>VLOOKUP(CONCATENATE($F3000," ",$G3000),AllocFactorMatrix,(Q$4+1),FALSE)*$E3007</f>
        <v>-1119.2247963660523</v>
      </c>
      <c r="R3000" s="54">
        <f>VLOOKUP(CONCATENATE($F3000," ",$G3000),AllocFactorMatrix,(R$4+1),FALSE)*$E3007</f>
        <v>-24.115627997681656</v>
      </c>
      <c r="S3000" s="54">
        <f>SUBTOTAL(9,O3000:R3000)</f>
        <v>-20023.525508911578</v>
      </c>
      <c r="T3000" s="54">
        <f>VLOOKUP(CONCATENATE($F3000," ",$G3000),AllocFactorMatrix,(T$4+1),FALSE)*$E3007</f>
        <v>-507.63238064527178</v>
      </c>
      <c r="U3000" s="54">
        <f>VLOOKUP(CONCATENATE($F3000," ",$G3000),AllocFactorMatrix,(U$4+1),FALSE)*$E3007</f>
        <v>-8082.3899613114763</v>
      </c>
      <c r="V3000" s="54">
        <f>VLOOKUP(CONCATENATE($F3000," ",$G3000),AllocFactorMatrix,(V$4+1),FALSE)*$E3007</f>
        <v>-43832.447881671484</v>
      </c>
      <c r="W3000" s="54">
        <f>VLOOKUP(CONCATENATE($F3000," ",$G3000),AllocFactorMatrix,(W$4+1),FALSE)*$E3007</f>
        <v>-5767.1516298057086</v>
      </c>
      <c r="X3000" s="54">
        <f>SUBTOTAL(9,T3000:W3000)</f>
        <v>-58189.621853433942</v>
      </c>
      <c r="Y3000" s="54">
        <f>VLOOKUP(CONCATENATE($F3000," ",$G3000),AllocFactorMatrix,(Y$4+1),FALSE)*$E3007</f>
        <v>-4711.7107603207314</v>
      </c>
      <c r="Z3000" s="54">
        <f>VLOOKUP(CONCATENATE($F3000," ",$G3000),AllocFactorMatrix,(Z$4+1),FALSE)*$E3007</f>
        <v>-97.940836866063094</v>
      </c>
      <c r="AA3000" s="54">
        <f t="shared" si="1445"/>
        <v>-4809.6515971867948</v>
      </c>
      <c r="AB3000" s="54">
        <f>VLOOKUP(CONCATENATE($F3000," ",$G3000),AllocFactorMatrix,(AB$4+1),FALSE)*$E3007</f>
        <v>-55.337026648764301</v>
      </c>
      <c r="AC3000" s="54">
        <f>VLOOKUP(CONCATENATE($F3000," ",$G3000),AllocFactorMatrix,(AC$4+1),FALSE)*$E3007</f>
        <v>0</v>
      </c>
      <c r="AD3000" s="54">
        <f>VLOOKUP(CONCATENATE($F3000," ",$G3000),AllocFactorMatrix,(AD$4+1),FALSE)*$E3007</f>
        <v>0</v>
      </c>
    </row>
    <row r="3001" spans="1:30" s="51" customFormat="1" hidden="1" outlineLevel="1">
      <c r="A3001" s="56"/>
      <c r="B3001" s="112"/>
      <c r="C3001" s="55"/>
      <c r="D3001" s="55"/>
      <c r="F3001" s="52" t="str">
        <f>F3007</f>
        <v>PROD_DEMAND</v>
      </c>
      <c r="G3001" s="55" t="str">
        <f>$G$9</f>
        <v>BULKTRAN</v>
      </c>
      <c r="H3001" s="53">
        <f t="shared" si="1443"/>
        <v>0</v>
      </c>
      <c r="I3001" s="54">
        <f>VLOOKUP(CONCATENATE($F3001," ",$G3001),AllocFactorMatrix,(I$4+1),FALSE)*$E3007</f>
        <v>0</v>
      </c>
      <c r="J3001" s="54">
        <f>VLOOKUP(CONCATENATE($F3001," ",$G3001),AllocFactorMatrix,(J$4+1),FALSE)*$E3007</f>
        <v>0</v>
      </c>
      <c r="K3001" s="54">
        <f>VLOOKUP(CONCATENATE($F3001," ",$G3001),AllocFactorMatrix,(K$4+1),FALSE)*$E3007</f>
        <v>0</v>
      </c>
      <c r="L3001" s="54">
        <f>VLOOKUP(CONCATENATE($F3001," ",$G3001),AllocFactorMatrix,(L$4+1),FALSE)*$E3007</f>
        <v>0</v>
      </c>
      <c r="M3001" s="54">
        <f>VLOOKUP(CONCATENATE($F3001," ",$G3001),AllocFactorMatrix,(M$4+1),FALSE)*$E3007</f>
        <v>0</v>
      </c>
      <c r="N3001" s="54">
        <f t="shared" si="1444"/>
        <v>0</v>
      </c>
      <c r="O3001" s="54">
        <f>VLOOKUP(CONCATENATE($F3001," ",$G3001),AllocFactorMatrix,(O$4+1),FALSE)*$E3007</f>
        <v>0</v>
      </c>
      <c r="P3001" s="54">
        <f>VLOOKUP(CONCATENATE($F3001," ",$G3001),AllocFactorMatrix,(P$4+1),FALSE)*$E3007</f>
        <v>0</v>
      </c>
      <c r="Q3001" s="54">
        <f>VLOOKUP(CONCATENATE($F3001," ",$G3001),AllocFactorMatrix,(Q$4+1),FALSE)*$E3007</f>
        <v>0</v>
      </c>
      <c r="R3001" s="54">
        <f>VLOOKUP(CONCATENATE($F3001," ",$G3001),AllocFactorMatrix,(R$4+1),FALSE)*$E3007</f>
        <v>0</v>
      </c>
      <c r="S3001" s="54">
        <f t="shared" ref="S3001:S3007" si="1499">SUBTOTAL(9,O3001:R3001)</f>
        <v>0</v>
      </c>
      <c r="T3001" s="54">
        <f>VLOOKUP(CONCATENATE($F3001," ",$G3001),AllocFactorMatrix,(T$4+1),FALSE)*$E3007</f>
        <v>0</v>
      </c>
      <c r="U3001" s="54">
        <f>VLOOKUP(CONCATENATE($F3001," ",$G3001),AllocFactorMatrix,(U$4+1),FALSE)*$E3007</f>
        <v>0</v>
      </c>
      <c r="V3001" s="54">
        <f>VLOOKUP(CONCATENATE($F3001," ",$G3001),AllocFactorMatrix,(V$4+1),FALSE)*$E3007</f>
        <v>0</v>
      </c>
      <c r="W3001" s="54">
        <f>VLOOKUP(CONCATENATE($F3001," ",$G3001),AllocFactorMatrix,(W$4+1),FALSE)*$E3007</f>
        <v>0</v>
      </c>
      <c r="X3001" s="54">
        <f t="shared" ref="X3001:X3007" si="1500">SUBTOTAL(9,T3001:W3001)</f>
        <v>0</v>
      </c>
      <c r="Y3001" s="54">
        <f>VLOOKUP(CONCATENATE($F3001," ",$G3001),AllocFactorMatrix,(Y$4+1),FALSE)*$E3007</f>
        <v>0</v>
      </c>
      <c r="Z3001" s="54">
        <f>VLOOKUP(CONCATENATE($F3001," ",$G3001),AllocFactorMatrix,(Z$4+1),FALSE)*$E3007</f>
        <v>0</v>
      </c>
      <c r="AA3001" s="54">
        <f t="shared" si="1445"/>
        <v>0</v>
      </c>
      <c r="AB3001" s="54">
        <f>VLOOKUP(CONCATENATE($F3001," ",$G3001),AllocFactorMatrix,(AB$4+1),FALSE)*$E3007</f>
        <v>0</v>
      </c>
      <c r="AC3001" s="54">
        <f>VLOOKUP(CONCATENATE($F3001," ",$G3001),AllocFactorMatrix,(AC$4+1),FALSE)*$E3007</f>
        <v>0</v>
      </c>
      <c r="AD3001" s="54">
        <f>VLOOKUP(CONCATENATE($F3001," ",$G3001),AllocFactorMatrix,(AD$4+1),FALSE)*$E3007</f>
        <v>0</v>
      </c>
    </row>
    <row r="3002" spans="1:30" s="51" customFormat="1" hidden="1" outlineLevel="1">
      <c r="A3002" s="56"/>
      <c r="B3002" s="112"/>
      <c r="C3002" s="55"/>
      <c r="D3002" s="55"/>
      <c r="F3002" s="52" t="str">
        <f>F3007</f>
        <v>PROD_DEMAND</v>
      </c>
      <c r="G3002" s="55" t="str">
        <f>$G$10</f>
        <v>SUBTRAN</v>
      </c>
      <c r="H3002" s="53">
        <f t="shared" si="1443"/>
        <v>0</v>
      </c>
      <c r="I3002" s="54">
        <f>VLOOKUP(CONCATENATE($F3002," ",$G3002),AllocFactorMatrix,(I$4+1),FALSE)*$E3007</f>
        <v>0</v>
      </c>
      <c r="J3002" s="54">
        <f>VLOOKUP(CONCATENATE($F3002," ",$G3002),AllocFactorMatrix,(J$4+1),FALSE)*$E3007</f>
        <v>0</v>
      </c>
      <c r="K3002" s="54">
        <f>VLOOKUP(CONCATENATE($F3002," ",$G3002),AllocFactorMatrix,(K$4+1),FALSE)*$E3007</f>
        <v>0</v>
      </c>
      <c r="L3002" s="54">
        <f>VLOOKUP(CONCATENATE($F3002," ",$G3002),AllocFactorMatrix,(L$4+1),FALSE)*$E3007</f>
        <v>0</v>
      </c>
      <c r="M3002" s="54">
        <f>VLOOKUP(CONCATENATE($F3002," ",$G3002),AllocFactorMatrix,(M$4+1),FALSE)*$E3007</f>
        <v>0</v>
      </c>
      <c r="N3002" s="54">
        <f t="shared" si="1444"/>
        <v>0</v>
      </c>
      <c r="O3002" s="54">
        <f>VLOOKUP(CONCATENATE($F3002," ",$G3002),AllocFactorMatrix,(O$4+1),FALSE)*$E3007</f>
        <v>0</v>
      </c>
      <c r="P3002" s="54">
        <f>VLOOKUP(CONCATENATE($F3002," ",$G3002),AllocFactorMatrix,(P$4+1),FALSE)*$E3007</f>
        <v>0</v>
      </c>
      <c r="Q3002" s="54">
        <f>VLOOKUP(CONCATENATE($F3002," ",$G3002),AllocFactorMatrix,(Q$4+1),FALSE)*$E3007</f>
        <v>0</v>
      </c>
      <c r="R3002" s="54">
        <f>VLOOKUP(CONCATENATE($F3002," ",$G3002),AllocFactorMatrix,(R$4+1),FALSE)*$E3007</f>
        <v>0</v>
      </c>
      <c r="S3002" s="54">
        <f t="shared" si="1499"/>
        <v>0</v>
      </c>
      <c r="T3002" s="54">
        <f>VLOOKUP(CONCATENATE($F3002," ",$G3002),AllocFactorMatrix,(T$4+1),FALSE)*$E3007</f>
        <v>0</v>
      </c>
      <c r="U3002" s="54">
        <f>VLOOKUP(CONCATENATE($F3002," ",$G3002),AllocFactorMatrix,(U$4+1),FALSE)*$E3007</f>
        <v>0</v>
      </c>
      <c r="V3002" s="54">
        <f>VLOOKUP(CONCATENATE($F3002," ",$G3002),AllocFactorMatrix,(V$4+1),FALSE)*$E3007</f>
        <v>0</v>
      </c>
      <c r="W3002" s="54">
        <f>VLOOKUP(CONCATENATE($F3002," ",$G3002),AllocFactorMatrix,(W$4+1),FALSE)*$E3007</f>
        <v>0</v>
      </c>
      <c r="X3002" s="54">
        <f t="shared" si="1500"/>
        <v>0</v>
      </c>
      <c r="Y3002" s="54">
        <f>VLOOKUP(CONCATENATE($F3002," ",$G3002),AllocFactorMatrix,(Y$4+1),FALSE)*$E3007</f>
        <v>0</v>
      </c>
      <c r="Z3002" s="54">
        <f>VLOOKUP(CONCATENATE($F3002," ",$G3002),AllocFactorMatrix,(Z$4+1),FALSE)*$E3007</f>
        <v>0</v>
      </c>
      <c r="AA3002" s="54">
        <f t="shared" si="1445"/>
        <v>0</v>
      </c>
      <c r="AB3002" s="54">
        <f>VLOOKUP(CONCATENATE($F3002," ",$G3002),AllocFactorMatrix,(AB$4+1),FALSE)*$E3007</f>
        <v>0</v>
      </c>
      <c r="AC3002" s="54">
        <f>VLOOKUP(CONCATENATE($F3002," ",$G3002),AllocFactorMatrix,(AC$4+1),FALSE)*$E3007</f>
        <v>0</v>
      </c>
      <c r="AD3002" s="54">
        <f>VLOOKUP(CONCATENATE($F3002," ",$G3002),AllocFactorMatrix,(AD$4+1),FALSE)*$E3007</f>
        <v>0</v>
      </c>
    </row>
    <row r="3003" spans="1:30" s="51" customFormat="1" hidden="1" outlineLevel="1">
      <c r="A3003" s="56"/>
      <c r="B3003" s="112"/>
      <c r="C3003" s="55"/>
      <c r="D3003" s="55"/>
      <c r="F3003" s="52" t="str">
        <f>F3007</f>
        <v>PROD_DEMAND</v>
      </c>
      <c r="G3003" s="55" t="str">
        <f>$G$11</f>
        <v>DISTPRI</v>
      </c>
      <c r="H3003" s="53">
        <f t="shared" si="1443"/>
        <v>0</v>
      </c>
      <c r="I3003" s="54">
        <f>VLOOKUP(CONCATENATE($F3003," ",$G3003),AllocFactorMatrix,(I$4+1),FALSE)*$E3007</f>
        <v>0</v>
      </c>
      <c r="J3003" s="54">
        <f>VLOOKUP(CONCATENATE($F3003," ",$G3003),AllocFactorMatrix,(J$4+1),FALSE)*$E3007</f>
        <v>0</v>
      </c>
      <c r="K3003" s="54">
        <f>VLOOKUP(CONCATENATE($F3003," ",$G3003),AllocFactorMatrix,(K$4+1),FALSE)*$E3007</f>
        <v>0</v>
      </c>
      <c r="L3003" s="54">
        <f>VLOOKUP(CONCATENATE($F3003," ",$G3003),AllocFactorMatrix,(L$4+1),FALSE)*$E3007</f>
        <v>0</v>
      </c>
      <c r="M3003" s="54">
        <f>VLOOKUP(CONCATENATE($F3003," ",$G3003),AllocFactorMatrix,(M$4+1),FALSE)*$E3007</f>
        <v>0</v>
      </c>
      <c r="N3003" s="54">
        <f t="shared" si="1444"/>
        <v>0</v>
      </c>
      <c r="O3003" s="54">
        <f>VLOOKUP(CONCATENATE($F3003," ",$G3003),AllocFactorMatrix,(O$4+1),FALSE)*$E3007</f>
        <v>0</v>
      </c>
      <c r="P3003" s="54">
        <f>VLOOKUP(CONCATENATE($F3003," ",$G3003),AllocFactorMatrix,(P$4+1),FALSE)*$E3007</f>
        <v>0</v>
      </c>
      <c r="Q3003" s="54">
        <f>VLOOKUP(CONCATENATE($F3003," ",$G3003),AllocFactorMatrix,(Q$4+1),FALSE)*$E3007</f>
        <v>0</v>
      </c>
      <c r="R3003" s="54">
        <f>VLOOKUP(CONCATENATE($F3003," ",$G3003),AllocFactorMatrix,(R$4+1),FALSE)*$E3007</f>
        <v>0</v>
      </c>
      <c r="S3003" s="54">
        <f t="shared" si="1499"/>
        <v>0</v>
      </c>
      <c r="T3003" s="54">
        <f>VLOOKUP(CONCATENATE($F3003," ",$G3003),AllocFactorMatrix,(T$4+1),FALSE)*$E3007</f>
        <v>0</v>
      </c>
      <c r="U3003" s="54">
        <f>VLOOKUP(CONCATENATE($F3003," ",$G3003),AllocFactorMatrix,(U$4+1),FALSE)*$E3007</f>
        <v>0</v>
      </c>
      <c r="V3003" s="54">
        <f>VLOOKUP(CONCATENATE($F3003," ",$G3003),AllocFactorMatrix,(V$4+1),FALSE)*$E3007</f>
        <v>0</v>
      </c>
      <c r="W3003" s="54">
        <f>VLOOKUP(CONCATENATE($F3003," ",$G3003),AllocFactorMatrix,(W$4+1),FALSE)*$E3007</f>
        <v>0</v>
      </c>
      <c r="X3003" s="54">
        <f t="shared" si="1500"/>
        <v>0</v>
      </c>
      <c r="Y3003" s="54">
        <f>VLOOKUP(CONCATENATE($F3003," ",$G3003),AllocFactorMatrix,(Y$4+1),FALSE)*$E3007</f>
        <v>0</v>
      </c>
      <c r="Z3003" s="54">
        <f>VLOOKUP(CONCATENATE($F3003," ",$G3003),AllocFactorMatrix,(Z$4+1),FALSE)*$E3007</f>
        <v>0</v>
      </c>
      <c r="AA3003" s="54">
        <f t="shared" si="1445"/>
        <v>0</v>
      </c>
      <c r="AB3003" s="54">
        <f>VLOOKUP(CONCATENATE($F3003," ",$G3003),AllocFactorMatrix,(AB$4+1),FALSE)*$E3007</f>
        <v>0</v>
      </c>
      <c r="AC3003" s="54">
        <f>VLOOKUP(CONCATENATE($F3003," ",$G3003),AllocFactorMatrix,(AC$4+1),FALSE)*$E3007</f>
        <v>0</v>
      </c>
      <c r="AD3003" s="54">
        <f>VLOOKUP(CONCATENATE($F3003," ",$G3003),AllocFactorMatrix,(AD$4+1),FALSE)*$E3007</f>
        <v>0</v>
      </c>
    </row>
    <row r="3004" spans="1:30" s="51" customFormat="1" hidden="1" outlineLevel="1">
      <c r="A3004" s="56"/>
      <c r="B3004" s="112"/>
      <c r="C3004" s="55"/>
      <c r="D3004" s="55"/>
      <c r="F3004" s="52" t="str">
        <f>F3007</f>
        <v>PROD_DEMAND</v>
      </c>
      <c r="G3004" s="55" t="str">
        <f>$G$12</f>
        <v>DISTSEC</v>
      </c>
      <c r="H3004" s="53">
        <f t="shared" si="1443"/>
        <v>0</v>
      </c>
      <c r="I3004" s="54">
        <f>VLOOKUP(CONCATENATE($F3004," ",$G3004),AllocFactorMatrix,(I$4+1),FALSE)*$E3007</f>
        <v>0</v>
      </c>
      <c r="J3004" s="54">
        <f>VLOOKUP(CONCATENATE($F3004," ",$G3004),AllocFactorMatrix,(J$4+1),FALSE)*$E3007</f>
        <v>0</v>
      </c>
      <c r="K3004" s="54">
        <f>VLOOKUP(CONCATENATE($F3004," ",$G3004),AllocFactorMatrix,(K$4+1),FALSE)*$E3007</f>
        <v>0</v>
      </c>
      <c r="L3004" s="54">
        <f>VLOOKUP(CONCATENATE($F3004," ",$G3004),AllocFactorMatrix,(L$4+1),FALSE)*$E3007</f>
        <v>0</v>
      </c>
      <c r="M3004" s="54">
        <f>VLOOKUP(CONCATENATE($F3004," ",$G3004),AllocFactorMatrix,(M$4+1),FALSE)*$E3007</f>
        <v>0</v>
      </c>
      <c r="N3004" s="54">
        <f t="shared" si="1444"/>
        <v>0</v>
      </c>
      <c r="O3004" s="54">
        <f>VLOOKUP(CONCATENATE($F3004," ",$G3004),AllocFactorMatrix,(O$4+1),FALSE)*$E3007</f>
        <v>0</v>
      </c>
      <c r="P3004" s="54">
        <f>VLOOKUP(CONCATENATE($F3004," ",$G3004),AllocFactorMatrix,(P$4+1),FALSE)*$E3007</f>
        <v>0</v>
      </c>
      <c r="Q3004" s="54">
        <f>VLOOKUP(CONCATENATE($F3004," ",$G3004),AllocFactorMatrix,(Q$4+1),FALSE)*$E3007</f>
        <v>0</v>
      </c>
      <c r="R3004" s="54">
        <f>VLOOKUP(CONCATENATE($F3004," ",$G3004),AllocFactorMatrix,(R$4+1),FALSE)*$E3007</f>
        <v>0</v>
      </c>
      <c r="S3004" s="54">
        <f t="shared" si="1499"/>
        <v>0</v>
      </c>
      <c r="T3004" s="54">
        <f>VLOOKUP(CONCATENATE($F3004," ",$G3004),AllocFactorMatrix,(T$4+1),FALSE)*$E3007</f>
        <v>0</v>
      </c>
      <c r="U3004" s="54">
        <f>VLOOKUP(CONCATENATE($F3004," ",$G3004),AllocFactorMatrix,(U$4+1),FALSE)*$E3007</f>
        <v>0</v>
      </c>
      <c r="V3004" s="54">
        <f>VLOOKUP(CONCATENATE($F3004," ",$G3004),AllocFactorMatrix,(V$4+1),FALSE)*$E3007</f>
        <v>0</v>
      </c>
      <c r="W3004" s="54">
        <f>VLOOKUP(CONCATENATE($F3004," ",$G3004),AllocFactorMatrix,(W$4+1),FALSE)*$E3007</f>
        <v>0</v>
      </c>
      <c r="X3004" s="54">
        <f t="shared" si="1500"/>
        <v>0</v>
      </c>
      <c r="Y3004" s="54">
        <f>VLOOKUP(CONCATENATE($F3004," ",$G3004),AllocFactorMatrix,(Y$4+1),FALSE)*$E3007</f>
        <v>0</v>
      </c>
      <c r="Z3004" s="54">
        <f>VLOOKUP(CONCATENATE($F3004," ",$G3004),AllocFactorMatrix,(Z$4+1),FALSE)*$E3007</f>
        <v>0</v>
      </c>
      <c r="AA3004" s="54">
        <f t="shared" si="1445"/>
        <v>0</v>
      </c>
      <c r="AB3004" s="54">
        <f>VLOOKUP(CONCATENATE($F3004," ",$G3004),AllocFactorMatrix,(AB$4+1),FALSE)*$E3007</f>
        <v>0</v>
      </c>
      <c r="AC3004" s="54">
        <f>VLOOKUP(CONCATENATE($F3004," ",$G3004),AllocFactorMatrix,(AC$4+1),FALSE)*$E3007</f>
        <v>0</v>
      </c>
      <c r="AD3004" s="54">
        <f>VLOOKUP(CONCATENATE($F3004," ",$G3004),AllocFactorMatrix,(AD$4+1),FALSE)*$E3007</f>
        <v>0</v>
      </c>
    </row>
    <row r="3005" spans="1:30" s="51" customFormat="1" hidden="1" outlineLevel="1">
      <c r="A3005" s="56"/>
      <c r="B3005" s="112"/>
      <c r="C3005" s="55"/>
      <c r="D3005" s="55"/>
      <c r="F3005" s="52" t="str">
        <f>F3007</f>
        <v>PROD_DEMAND</v>
      </c>
      <c r="G3005" s="55" t="str">
        <f>$G$13</f>
        <v>ENERGY</v>
      </c>
      <c r="H3005" s="53">
        <f t="shared" si="1443"/>
        <v>0</v>
      </c>
      <c r="I3005" s="54">
        <f>VLOOKUP(CONCATENATE($F3005," ",$G3005),AllocFactorMatrix,(I$4+1),FALSE)*$E3007</f>
        <v>0</v>
      </c>
      <c r="J3005" s="54">
        <f>VLOOKUP(CONCATENATE($F3005," ",$G3005),AllocFactorMatrix,(J$4+1),FALSE)*$E3007</f>
        <v>0</v>
      </c>
      <c r="K3005" s="54">
        <f>VLOOKUP(CONCATENATE($F3005," ",$G3005),AllocFactorMatrix,(K$4+1),FALSE)*$E3007</f>
        <v>0</v>
      </c>
      <c r="L3005" s="54">
        <f>VLOOKUP(CONCATENATE($F3005," ",$G3005),AllocFactorMatrix,(L$4+1),FALSE)*$E3007</f>
        <v>0</v>
      </c>
      <c r="M3005" s="54">
        <f>VLOOKUP(CONCATENATE($F3005," ",$G3005),AllocFactorMatrix,(M$4+1),FALSE)*$E3007</f>
        <v>0</v>
      </c>
      <c r="N3005" s="54">
        <f t="shared" si="1444"/>
        <v>0</v>
      </c>
      <c r="O3005" s="54">
        <f>VLOOKUP(CONCATENATE($F3005," ",$G3005),AllocFactorMatrix,(O$4+1),FALSE)*$E3007</f>
        <v>0</v>
      </c>
      <c r="P3005" s="54">
        <f>VLOOKUP(CONCATENATE($F3005," ",$G3005),AllocFactorMatrix,(P$4+1),FALSE)*$E3007</f>
        <v>0</v>
      </c>
      <c r="Q3005" s="54">
        <f>VLOOKUP(CONCATENATE($F3005," ",$G3005),AllocFactorMatrix,(Q$4+1),FALSE)*$E3007</f>
        <v>0</v>
      </c>
      <c r="R3005" s="54">
        <f>VLOOKUP(CONCATENATE($F3005," ",$G3005),AllocFactorMatrix,(R$4+1),FALSE)*$E3007</f>
        <v>0</v>
      </c>
      <c r="S3005" s="54">
        <f t="shared" si="1499"/>
        <v>0</v>
      </c>
      <c r="T3005" s="54">
        <f>VLOOKUP(CONCATENATE($F3005," ",$G3005),AllocFactorMatrix,(T$4+1),FALSE)*$E3007</f>
        <v>0</v>
      </c>
      <c r="U3005" s="54">
        <f>VLOOKUP(CONCATENATE($F3005," ",$G3005),AllocFactorMatrix,(U$4+1),FALSE)*$E3007</f>
        <v>0</v>
      </c>
      <c r="V3005" s="54">
        <f>VLOOKUP(CONCATENATE($F3005," ",$G3005),AllocFactorMatrix,(V$4+1),FALSE)*$E3007</f>
        <v>0</v>
      </c>
      <c r="W3005" s="54">
        <f>VLOOKUP(CONCATENATE($F3005," ",$G3005),AllocFactorMatrix,(W$4+1),FALSE)*$E3007</f>
        <v>0</v>
      </c>
      <c r="X3005" s="54">
        <f t="shared" si="1500"/>
        <v>0</v>
      </c>
      <c r="Y3005" s="54">
        <f>VLOOKUP(CONCATENATE($F3005," ",$G3005),AllocFactorMatrix,(Y$4+1),FALSE)*$E3007</f>
        <v>0</v>
      </c>
      <c r="Z3005" s="54">
        <f>VLOOKUP(CONCATENATE($F3005," ",$G3005),AllocFactorMatrix,(Z$4+1),FALSE)*$E3007</f>
        <v>0</v>
      </c>
      <c r="AA3005" s="54">
        <f t="shared" si="1445"/>
        <v>0</v>
      </c>
      <c r="AB3005" s="54">
        <f>VLOOKUP(CONCATENATE($F3005," ",$G3005),AllocFactorMatrix,(AB$4+1),FALSE)*$E3007</f>
        <v>0</v>
      </c>
      <c r="AC3005" s="54">
        <f>VLOOKUP(CONCATENATE($F3005," ",$G3005),AllocFactorMatrix,(AC$4+1),FALSE)*$E3007</f>
        <v>0</v>
      </c>
      <c r="AD3005" s="54">
        <f>VLOOKUP(CONCATENATE($F3005," ",$G3005),AllocFactorMatrix,(AD$4+1),FALSE)*$E3007</f>
        <v>0</v>
      </c>
    </row>
    <row r="3006" spans="1:30" s="51" customFormat="1" hidden="1" outlineLevel="1">
      <c r="A3006" s="56"/>
      <c r="B3006" s="112"/>
      <c r="C3006" s="55"/>
      <c r="D3006" s="55"/>
      <c r="F3006" s="52" t="str">
        <f>F3007</f>
        <v>PROD_DEMAND</v>
      </c>
      <c r="G3006" s="55" t="str">
        <f>$G$14</f>
        <v>CUSTOMER</v>
      </c>
      <c r="H3006" s="53">
        <f t="shared" si="1443"/>
        <v>0</v>
      </c>
      <c r="I3006" s="54">
        <f>VLOOKUP(CONCATENATE($F3006," ",$G3006),AllocFactorMatrix,(I$4+1),FALSE)*$E3007</f>
        <v>0</v>
      </c>
      <c r="J3006" s="54">
        <f>VLOOKUP(CONCATENATE($F3006," ",$G3006),AllocFactorMatrix,(J$4+1),FALSE)*$E3007</f>
        <v>0</v>
      </c>
      <c r="K3006" s="54">
        <f>VLOOKUP(CONCATENATE($F3006," ",$G3006),AllocFactorMatrix,(K$4+1),FALSE)*$E3007</f>
        <v>0</v>
      </c>
      <c r="L3006" s="54">
        <f>VLOOKUP(CONCATENATE($F3006," ",$G3006),AllocFactorMatrix,(L$4+1),FALSE)*$E3007</f>
        <v>0</v>
      </c>
      <c r="M3006" s="54">
        <f>VLOOKUP(CONCATENATE($F3006," ",$G3006),AllocFactorMatrix,(M$4+1),FALSE)*$E3007</f>
        <v>0</v>
      </c>
      <c r="N3006" s="54">
        <f t="shared" si="1444"/>
        <v>0</v>
      </c>
      <c r="O3006" s="54">
        <f>VLOOKUP(CONCATENATE($F3006," ",$G3006),AllocFactorMatrix,(O$4+1),FALSE)*$E3007</f>
        <v>0</v>
      </c>
      <c r="P3006" s="54">
        <f>VLOOKUP(CONCATENATE($F3006," ",$G3006),AllocFactorMatrix,(P$4+1),FALSE)*$E3007</f>
        <v>0</v>
      </c>
      <c r="Q3006" s="54">
        <f>VLOOKUP(CONCATENATE($F3006," ",$G3006),AllocFactorMatrix,(Q$4+1),FALSE)*$E3007</f>
        <v>0</v>
      </c>
      <c r="R3006" s="54">
        <f>VLOOKUP(CONCATENATE($F3006," ",$G3006),AllocFactorMatrix,(R$4+1),FALSE)*$E3007</f>
        <v>0</v>
      </c>
      <c r="S3006" s="54">
        <f t="shared" si="1499"/>
        <v>0</v>
      </c>
      <c r="T3006" s="54">
        <f>VLOOKUP(CONCATENATE($F3006," ",$G3006),AllocFactorMatrix,(T$4+1),FALSE)*$E3007</f>
        <v>0</v>
      </c>
      <c r="U3006" s="54">
        <f>VLOOKUP(CONCATENATE($F3006," ",$G3006),AllocFactorMatrix,(U$4+1),FALSE)*$E3007</f>
        <v>0</v>
      </c>
      <c r="V3006" s="54">
        <f>VLOOKUP(CONCATENATE($F3006," ",$G3006),AllocFactorMatrix,(V$4+1),FALSE)*$E3007</f>
        <v>0</v>
      </c>
      <c r="W3006" s="54">
        <f>VLOOKUP(CONCATENATE($F3006," ",$G3006),AllocFactorMatrix,(W$4+1),FALSE)*$E3007</f>
        <v>0</v>
      </c>
      <c r="X3006" s="54">
        <f t="shared" si="1500"/>
        <v>0</v>
      </c>
      <c r="Y3006" s="54">
        <f>VLOOKUP(CONCATENATE($F3006," ",$G3006),AllocFactorMatrix,(Y$4+1),FALSE)*$E3007</f>
        <v>0</v>
      </c>
      <c r="Z3006" s="54">
        <f>VLOOKUP(CONCATENATE($F3006," ",$G3006),AllocFactorMatrix,(Z$4+1),FALSE)*$E3007</f>
        <v>0</v>
      </c>
      <c r="AA3006" s="54">
        <f t="shared" si="1445"/>
        <v>0</v>
      </c>
      <c r="AB3006" s="54">
        <f>VLOOKUP(CONCATENATE($F3006," ",$G3006),AllocFactorMatrix,(AB$4+1),FALSE)*$E3007</f>
        <v>0</v>
      </c>
      <c r="AC3006" s="54">
        <f>VLOOKUP(CONCATENATE($F3006," ",$G3006),AllocFactorMatrix,(AC$4+1),FALSE)*$E3007</f>
        <v>0</v>
      </c>
      <c r="AD3006" s="54">
        <f>VLOOKUP(CONCATENATE($F3006," ",$G3006),AllocFactorMatrix,(AD$4+1),FALSE)*$E3007</f>
        <v>0</v>
      </c>
    </row>
    <row r="3007" spans="1:30" s="51" customFormat="1" collapsed="1">
      <c r="A3007" s="56"/>
      <c r="B3007" s="112"/>
      <c r="C3007" s="55"/>
      <c r="D3007" s="99" t="s">
        <v>474</v>
      </c>
      <c r="E3007" s="61">
        <v>-249701</v>
      </c>
      <c r="F3007" s="57" t="s">
        <v>30</v>
      </c>
      <c r="G3007" s="55" t="str">
        <f>$G$15</f>
        <v>TOTAL</v>
      </c>
      <c r="H3007" s="53">
        <f t="shared" si="1443"/>
        <v>-249701</v>
      </c>
      <c r="I3007" s="54">
        <f>VLOOKUP(CONCATENATE($F3007," ",$G3007),AllocFactorMatrix,(I$4+1),FALSE)*$E3007</f>
        <v>-138635.6150046706</v>
      </c>
      <c r="J3007" s="54">
        <f>VLOOKUP(CONCATENATE($F3007," ",$G3007),AllocFactorMatrix,(J$4+1),FALSE)*$E3007</f>
        <v>-6379.3006239578763</v>
      </c>
      <c r="K3007" s="54">
        <f>VLOOKUP(CONCATENATE($F3007," ",$G3007),AllocFactorMatrix,(K$4+1),FALSE)*$E3007</f>
        <v>-21015.247931946695</v>
      </c>
      <c r="L3007" s="54">
        <f>VLOOKUP(CONCATENATE($F3007," ",$G3007),AllocFactorMatrix,(L$4+1),FALSE)*$E3007</f>
        <v>-525.10395655441096</v>
      </c>
      <c r="M3007" s="54">
        <f>VLOOKUP(CONCATENATE($F3007," ",$G3007),AllocFactorMatrix,(M$4+1),FALSE)*$E3007</f>
        <v>-67.596496689308239</v>
      </c>
      <c r="N3007" s="54">
        <f t="shared" si="1444"/>
        <v>-21607.948385190415</v>
      </c>
      <c r="O3007" s="54">
        <f>VLOOKUP(CONCATENATE($F3007," ",$G3007),AllocFactorMatrix,(O$4+1),FALSE)*$E3007</f>
        <v>-15986.583156805395</v>
      </c>
      <c r="P3007" s="54">
        <f>VLOOKUP(CONCATENATE($F3007," ",$G3007),AllocFactorMatrix,(P$4+1),FALSE)*$E3007</f>
        <v>-2893.601927742448</v>
      </c>
      <c r="Q3007" s="54">
        <f>VLOOKUP(CONCATENATE($F3007," ",$G3007),AllocFactorMatrix,(Q$4+1),FALSE)*$E3007</f>
        <v>-1119.2247963660523</v>
      </c>
      <c r="R3007" s="54">
        <f>VLOOKUP(CONCATENATE($F3007," ",$G3007),AllocFactorMatrix,(R$4+1),FALSE)*$E3007</f>
        <v>-24.115627997681656</v>
      </c>
      <c r="S3007" s="54">
        <f t="shared" si="1499"/>
        <v>-20023.525508911578</v>
      </c>
      <c r="T3007" s="54">
        <f>VLOOKUP(CONCATENATE($F3007," ",$G3007),AllocFactorMatrix,(T$4+1),FALSE)*$E3007</f>
        <v>-507.63238064527178</v>
      </c>
      <c r="U3007" s="54">
        <f>VLOOKUP(CONCATENATE($F3007," ",$G3007),AllocFactorMatrix,(U$4+1),FALSE)*$E3007</f>
        <v>-8082.3899613114763</v>
      </c>
      <c r="V3007" s="54">
        <f>VLOOKUP(CONCATENATE($F3007," ",$G3007),AllocFactorMatrix,(V$4+1),FALSE)*$E3007</f>
        <v>-43832.447881671484</v>
      </c>
      <c r="W3007" s="54">
        <f>VLOOKUP(CONCATENATE($F3007," ",$G3007),AllocFactorMatrix,(W$4+1),FALSE)*$E3007</f>
        <v>-5767.1516298057086</v>
      </c>
      <c r="X3007" s="54">
        <f t="shared" si="1500"/>
        <v>-58189.621853433942</v>
      </c>
      <c r="Y3007" s="54">
        <f>VLOOKUP(CONCATENATE($F3007," ",$G3007),AllocFactorMatrix,(Y$4+1),FALSE)*$E3007</f>
        <v>-4711.7107603207314</v>
      </c>
      <c r="Z3007" s="54">
        <f>VLOOKUP(CONCATENATE($F3007," ",$G3007),AllocFactorMatrix,(Z$4+1),FALSE)*$E3007</f>
        <v>-97.940836866063094</v>
      </c>
      <c r="AA3007" s="54">
        <f t="shared" si="1445"/>
        <v>-4809.6515971867948</v>
      </c>
      <c r="AB3007" s="54">
        <f>VLOOKUP(CONCATENATE($F3007," ",$G3007),AllocFactorMatrix,(AB$4+1),FALSE)*$E3007</f>
        <v>-55.337026648764301</v>
      </c>
      <c r="AC3007" s="54">
        <f>VLOOKUP(CONCATENATE($F3007," ",$G3007),AllocFactorMatrix,(AC$4+1),FALSE)*$E3007</f>
        <v>0</v>
      </c>
      <c r="AD3007" s="54">
        <f>VLOOKUP(CONCATENATE($F3007," ",$G3007),AllocFactorMatrix,(AD$4+1),FALSE)*$E3007</f>
        <v>0</v>
      </c>
    </row>
    <row r="3008" spans="1:30" s="51" customFormat="1" hidden="1" outlineLevel="1">
      <c r="A3008" s="56"/>
      <c r="B3008" s="112"/>
      <c r="C3008" s="55"/>
      <c r="D3008" s="55"/>
      <c r="F3008" s="52" t="str">
        <f>F3015</f>
        <v>PROD_DEMAND</v>
      </c>
      <c r="G3008" s="55" t="str">
        <f>$G$8</f>
        <v>PRODUCTION</v>
      </c>
      <c r="H3008" s="53">
        <f t="shared" ref="H3008:H3015" si="1501">SUBTOTAL(9,I3008:AD3008)</f>
        <v>-347889.99999999994</v>
      </c>
      <c r="I3008" s="54">
        <f>VLOOKUP(CONCATENATE($F3008," ",$G3008),AllocFactorMatrix,(I$4+1),FALSE)*$E3015</f>
        <v>-193150.78475446577</v>
      </c>
      <c r="J3008" s="54">
        <f>VLOOKUP(CONCATENATE($F3008," ",$G3008),AllocFactorMatrix,(J$4+1),FALSE)*$E3015</f>
        <v>-8887.8093963128122</v>
      </c>
      <c r="K3008" s="54">
        <f>VLOOKUP(CONCATENATE($F3008," ",$G3008),AllocFactorMatrix,(K$4+1),FALSE)*$E3015</f>
        <v>-29278.996091505182</v>
      </c>
      <c r="L3008" s="54">
        <f>VLOOKUP(CONCATENATE($F3008," ",$G3008),AllocFactorMatrix,(L$4+1),FALSE)*$E3015</f>
        <v>-731.58864179844704</v>
      </c>
      <c r="M3008" s="54">
        <f>VLOOKUP(CONCATENATE($F3008," ",$G3008),AllocFactorMatrix,(M$4+1),FALSE)*$E3015</f>
        <v>-94.177216884367468</v>
      </c>
      <c r="N3008" s="54">
        <f t="shared" ref="N3008:N3015" si="1502">SUBTOTAL(9,K3008:M3008)</f>
        <v>-30104.761950187996</v>
      </c>
      <c r="O3008" s="54">
        <f>VLOOKUP(CONCATENATE($F3008," ",$G3008),AllocFactorMatrix,(O$4+1),FALSE)*$E3015</f>
        <v>-22272.928079667396</v>
      </c>
      <c r="P3008" s="54">
        <f>VLOOKUP(CONCATENATE($F3008," ",$G3008),AllocFactorMatrix,(P$4+1),FALSE)*$E3015</f>
        <v>-4031.442303564344</v>
      </c>
      <c r="Q3008" s="54">
        <f>VLOOKUP(CONCATENATE($F3008," ",$G3008),AllocFactorMatrix,(Q$4+1),FALSE)*$E3015</f>
        <v>-1559.3334204019445</v>
      </c>
      <c r="R3008" s="54">
        <f>VLOOKUP(CONCATENATE($F3008," ",$G3008),AllocFactorMatrix,(R$4+1),FALSE)*$E3015</f>
        <v>-33.598527134907236</v>
      </c>
      <c r="S3008" s="54">
        <f>SUBTOTAL(9,O3008:R3008)</f>
        <v>-27897.302330768591</v>
      </c>
      <c r="T3008" s="54">
        <f>VLOOKUP(CONCATENATE($F3008," ",$G3008),AllocFactorMatrix,(T$4+1),FALSE)*$E3015</f>
        <v>-707.24678276291888</v>
      </c>
      <c r="U3008" s="54">
        <f>VLOOKUP(CONCATENATE($F3008," ",$G3008),AllocFactorMatrix,(U$4+1),FALSE)*$E3015</f>
        <v>-11260.598250069683</v>
      </c>
      <c r="V3008" s="54">
        <f>VLOOKUP(CONCATENATE($F3008," ",$G3008),AllocFactorMatrix,(V$4+1),FALSE)*$E3015</f>
        <v>-61068.51912308998</v>
      </c>
      <c r="W3008" s="54">
        <f>VLOOKUP(CONCATENATE($F3008," ",$G3008),AllocFactorMatrix,(W$4+1),FALSE)*$E3015</f>
        <v>-8034.9473189659147</v>
      </c>
      <c r="X3008" s="54">
        <f>SUBTOTAL(9,T3008:W3008)</f>
        <v>-81071.311474888498</v>
      </c>
      <c r="Y3008" s="54">
        <f>VLOOKUP(CONCATENATE($F3008," ",$G3008),AllocFactorMatrix,(Y$4+1),FALSE)*$E3015</f>
        <v>-6564.4793429260571</v>
      </c>
      <c r="Z3008" s="54">
        <f>VLOOKUP(CONCATENATE($F3008," ",$G3008),AllocFactorMatrix,(Z$4+1),FALSE)*$E3015</f>
        <v>-136.45374963390091</v>
      </c>
      <c r="AA3008" s="54">
        <f t="shared" ref="AA3008:AA3015" si="1503">SUBTOTAL(9,Y3008:Z3008)</f>
        <v>-6700.9330925599579</v>
      </c>
      <c r="AB3008" s="54">
        <f>VLOOKUP(CONCATENATE($F3008," ",$G3008),AllocFactorMatrix,(AB$4+1),FALSE)*$E3015</f>
        <v>-77.097000816330791</v>
      </c>
      <c r="AC3008" s="54">
        <f>VLOOKUP(CONCATENATE($F3008," ",$G3008),AllocFactorMatrix,(AC$4+1),FALSE)*$E3015</f>
        <v>0</v>
      </c>
      <c r="AD3008" s="54">
        <f>VLOOKUP(CONCATENATE($F3008," ",$G3008),AllocFactorMatrix,(AD$4+1),FALSE)*$E3015</f>
        <v>0</v>
      </c>
    </row>
    <row r="3009" spans="1:30" s="51" customFormat="1" hidden="1" outlineLevel="1">
      <c r="A3009" s="56"/>
      <c r="B3009" s="112"/>
      <c r="C3009" s="55"/>
      <c r="D3009" s="55"/>
      <c r="F3009" s="52" t="str">
        <f>F3015</f>
        <v>PROD_DEMAND</v>
      </c>
      <c r="G3009" s="55" t="str">
        <f>$G$9</f>
        <v>BULKTRAN</v>
      </c>
      <c r="H3009" s="53">
        <f t="shared" si="1501"/>
        <v>0</v>
      </c>
      <c r="I3009" s="54">
        <f>VLOOKUP(CONCATENATE($F3009," ",$G3009),AllocFactorMatrix,(I$4+1),FALSE)*$E3015</f>
        <v>0</v>
      </c>
      <c r="J3009" s="54">
        <f>VLOOKUP(CONCATENATE($F3009," ",$G3009),AllocFactorMatrix,(J$4+1),FALSE)*$E3015</f>
        <v>0</v>
      </c>
      <c r="K3009" s="54">
        <f>VLOOKUP(CONCATENATE($F3009," ",$G3009),AllocFactorMatrix,(K$4+1),FALSE)*$E3015</f>
        <v>0</v>
      </c>
      <c r="L3009" s="54">
        <f>VLOOKUP(CONCATENATE($F3009," ",$G3009),AllocFactorMatrix,(L$4+1),FALSE)*$E3015</f>
        <v>0</v>
      </c>
      <c r="M3009" s="54">
        <f>VLOOKUP(CONCATENATE($F3009," ",$G3009),AllocFactorMatrix,(M$4+1),FALSE)*$E3015</f>
        <v>0</v>
      </c>
      <c r="N3009" s="54">
        <f t="shared" si="1502"/>
        <v>0</v>
      </c>
      <c r="O3009" s="54">
        <f>VLOOKUP(CONCATENATE($F3009," ",$G3009),AllocFactorMatrix,(O$4+1),FALSE)*$E3015</f>
        <v>0</v>
      </c>
      <c r="P3009" s="54">
        <f>VLOOKUP(CONCATENATE($F3009," ",$G3009),AllocFactorMatrix,(P$4+1),FALSE)*$E3015</f>
        <v>0</v>
      </c>
      <c r="Q3009" s="54">
        <f>VLOOKUP(CONCATENATE($F3009," ",$G3009),AllocFactorMatrix,(Q$4+1),FALSE)*$E3015</f>
        <v>0</v>
      </c>
      <c r="R3009" s="54">
        <f>VLOOKUP(CONCATENATE($F3009," ",$G3009),AllocFactorMatrix,(R$4+1),FALSE)*$E3015</f>
        <v>0</v>
      </c>
      <c r="S3009" s="54">
        <f t="shared" ref="S3009:S3015" si="1504">SUBTOTAL(9,O3009:R3009)</f>
        <v>0</v>
      </c>
      <c r="T3009" s="54">
        <f>VLOOKUP(CONCATENATE($F3009," ",$G3009),AllocFactorMatrix,(T$4+1),FALSE)*$E3015</f>
        <v>0</v>
      </c>
      <c r="U3009" s="54">
        <f>VLOOKUP(CONCATENATE($F3009," ",$G3009),AllocFactorMatrix,(U$4+1),FALSE)*$E3015</f>
        <v>0</v>
      </c>
      <c r="V3009" s="54">
        <f>VLOOKUP(CONCATENATE($F3009," ",$G3009),AllocFactorMatrix,(V$4+1),FALSE)*$E3015</f>
        <v>0</v>
      </c>
      <c r="W3009" s="54">
        <f>VLOOKUP(CONCATENATE($F3009," ",$G3009),AllocFactorMatrix,(W$4+1),FALSE)*$E3015</f>
        <v>0</v>
      </c>
      <c r="X3009" s="54">
        <f t="shared" ref="X3009:X3015" si="1505">SUBTOTAL(9,T3009:W3009)</f>
        <v>0</v>
      </c>
      <c r="Y3009" s="54">
        <f>VLOOKUP(CONCATENATE($F3009," ",$G3009),AllocFactorMatrix,(Y$4+1),FALSE)*$E3015</f>
        <v>0</v>
      </c>
      <c r="Z3009" s="54">
        <f>VLOOKUP(CONCATENATE($F3009," ",$G3009),AllocFactorMatrix,(Z$4+1),FALSE)*$E3015</f>
        <v>0</v>
      </c>
      <c r="AA3009" s="54">
        <f t="shared" si="1503"/>
        <v>0</v>
      </c>
      <c r="AB3009" s="54">
        <f>VLOOKUP(CONCATENATE($F3009," ",$G3009),AllocFactorMatrix,(AB$4+1),FALSE)*$E3015</f>
        <v>0</v>
      </c>
      <c r="AC3009" s="54">
        <f>VLOOKUP(CONCATENATE($F3009," ",$G3009),AllocFactorMatrix,(AC$4+1),FALSE)*$E3015</f>
        <v>0</v>
      </c>
      <c r="AD3009" s="54">
        <f>VLOOKUP(CONCATENATE($F3009," ",$G3009),AllocFactorMatrix,(AD$4+1),FALSE)*$E3015</f>
        <v>0</v>
      </c>
    </row>
    <row r="3010" spans="1:30" s="51" customFormat="1" hidden="1" outlineLevel="1">
      <c r="A3010" s="56"/>
      <c r="B3010" s="112"/>
      <c r="C3010" s="55"/>
      <c r="D3010" s="55"/>
      <c r="F3010" s="52" t="str">
        <f>F3015</f>
        <v>PROD_DEMAND</v>
      </c>
      <c r="G3010" s="55" t="str">
        <f>$G$10</f>
        <v>SUBTRAN</v>
      </c>
      <c r="H3010" s="53">
        <f t="shared" si="1501"/>
        <v>0</v>
      </c>
      <c r="I3010" s="54">
        <f>VLOOKUP(CONCATENATE($F3010," ",$G3010),AllocFactorMatrix,(I$4+1),FALSE)*$E3015</f>
        <v>0</v>
      </c>
      <c r="J3010" s="54">
        <f>VLOOKUP(CONCATENATE($F3010," ",$G3010),AllocFactorMatrix,(J$4+1),FALSE)*$E3015</f>
        <v>0</v>
      </c>
      <c r="K3010" s="54">
        <f>VLOOKUP(CONCATENATE($F3010," ",$G3010),AllocFactorMatrix,(K$4+1),FALSE)*$E3015</f>
        <v>0</v>
      </c>
      <c r="L3010" s="54">
        <f>VLOOKUP(CONCATENATE($F3010," ",$G3010),AllocFactorMatrix,(L$4+1),FALSE)*$E3015</f>
        <v>0</v>
      </c>
      <c r="M3010" s="54">
        <f>VLOOKUP(CONCATENATE($F3010," ",$G3010),AllocFactorMatrix,(M$4+1),FALSE)*$E3015</f>
        <v>0</v>
      </c>
      <c r="N3010" s="54">
        <f t="shared" si="1502"/>
        <v>0</v>
      </c>
      <c r="O3010" s="54">
        <f>VLOOKUP(CONCATENATE($F3010," ",$G3010),AllocFactorMatrix,(O$4+1),FALSE)*$E3015</f>
        <v>0</v>
      </c>
      <c r="P3010" s="54">
        <f>VLOOKUP(CONCATENATE($F3010," ",$G3010),AllocFactorMatrix,(P$4+1),FALSE)*$E3015</f>
        <v>0</v>
      </c>
      <c r="Q3010" s="54">
        <f>VLOOKUP(CONCATENATE($F3010," ",$G3010),AllocFactorMatrix,(Q$4+1),FALSE)*$E3015</f>
        <v>0</v>
      </c>
      <c r="R3010" s="54">
        <f>VLOOKUP(CONCATENATE($F3010," ",$G3010),AllocFactorMatrix,(R$4+1),FALSE)*$E3015</f>
        <v>0</v>
      </c>
      <c r="S3010" s="54">
        <f t="shared" si="1504"/>
        <v>0</v>
      </c>
      <c r="T3010" s="54">
        <f>VLOOKUP(CONCATENATE($F3010," ",$G3010),AllocFactorMatrix,(T$4+1),FALSE)*$E3015</f>
        <v>0</v>
      </c>
      <c r="U3010" s="54">
        <f>VLOOKUP(CONCATENATE($F3010," ",$G3010),AllocFactorMatrix,(U$4+1),FALSE)*$E3015</f>
        <v>0</v>
      </c>
      <c r="V3010" s="54">
        <f>VLOOKUP(CONCATENATE($F3010," ",$G3010),AllocFactorMatrix,(V$4+1),FALSE)*$E3015</f>
        <v>0</v>
      </c>
      <c r="W3010" s="54">
        <f>VLOOKUP(CONCATENATE($F3010," ",$G3010),AllocFactorMatrix,(W$4+1),FALSE)*$E3015</f>
        <v>0</v>
      </c>
      <c r="X3010" s="54">
        <f t="shared" si="1505"/>
        <v>0</v>
      </c>
      <c r="Y3010" s="54">
        <f>VLOOKUP(CONCATENATE($F3010," ",$G3010),AllocFactorMatrix,(Y$4+1),FALSE)*$E3015</f>
        <v>0</v>
      </c>
      <c r="Z3010" s="54">
        <f>VLOOKUP(CONCATENATE($F3010," ",$G3010),AllocFactorMatrix,(Z$4+1),FALSE)*$E3015</f>
        <v>0</v>
      </c>
      <c r="AA3010" s="54">
        <f t="shared" si="1503"/>
        <v>0</v>
      </c>
      <c r="AB3010" s="54">
        <f>VLOOKUP(CONCATENATE($F3010," ",$G3010),AllocFactorMatrix,(AB$4+1),FALSE)*$E3015</f>
        <v>0</v>
      </c>
      <c r="AC3010" s="54">
        <f>VLOOKUP(CONCATENATE($F3010," ",$G3010),AllocFactorMatrix,(AC$4+1),FALSE)*$E3015</f>
        <v>0</v>
      </c>
      <c r="AD3010" s="54">
        <f>VLOOKUP(CONCATENATE($F3010," ",$G3010),AllocFactorMatrix,(AD$4+1),FALSE)*$E3015</f>
        <v>0</v>
      </c>
    </row>
    <row r="3011" spans="1:30" s="51" customFormat="1" hidden="1" outlineLevel="1">
      <c r="A3011" s="56"/>
      <c r="B3011" s="112"/>
      <c r="C3011" s="55"/>
      <c r="D3011" s="55"/>
      <c r="F3011" s="52" t="str">
        <f>F3015</f>
        <v>PROD_DEMAND</v>
      </c>
      <c r="G3011" s="55" t="str">
        <f>$G$11</f>
        <v>DISTPRI</v>
      </c>
      <c r="H3011" s="53">
        <f t="shared" si="1501"/>
        <v>0</v>
      </c>
      <c r="I3011" s="54">
        <f>VLOOKUP(CONCATENATE($F3011," ",$G3011),AllocFactorMatrix,(I$4+1),FALSE)*$E3015</f>
        <v>0</v>
      </c>
      <c r="J3011" s="54">
        <f>VLOOKUP(CONCATENATE($F3011," ",$G3011),AllocFactorMatrix,(J$4+1),FALSE)*$E3015</f>
        <v>0</v>
      </c>
      <c r="K3011" s="54">
        <f>VLOOKUP(CONCATENATE($F3011," ",$G3011),AllocFactorMatrix,(K$4+1),FALSE)*$E3015</f>
        <v>0</v>
      </c>
      <c r="L3011" s="54">
        <f>VLOOKUP(CONCATENATE($F3011," ",$G3011),AllocFactorMatrix,(L$4+1),FALSE)*$E3015</f>
        <v>0</v>
      </c>
      <c r="M3011" s="54">
        <f>VLOOKUP(CONCATENATE($F3011," ",$G3011),AllocFactorMatrix,(M$4+1),FALSE)*$E3015</f>
        <v>0</v>
      </c>
      <c r="N3011" s="54">
        <f t="shared" si="1502"/>
        <v>0</v>
      </c>
      <c r="O3011" s="54">
        <f>VLOOKUP(CONCATENATE($F3011," ",$G3011),AllocFactorMatrix,(O$4+1),FALSE)*$E3015</f>
        <v>0</v>
      </c>
      <c r="P3011" s="54">
        <f>VLOOKUP(CONCATENATE($F3011," ",$G3011),AllocFactorMatrix,(P$4+1),FALSE)*$E3015</f>
        <v>0</v>
      </c>
      <c r="Q3011" s="54">
        <f>VLOOKUP(CONCATENATE($F3011," ",$G3011),AllocFactorMatrix,(Q$4+1),FALSE)*$E3015</f>
        <v>0</v>
      </c>
      <c r="R3011" s="54">
        <f>VLOOKUP(CONCATENATE($F3011," ",$G3011),AllocFactorMatrix,(R$4+1),FALSE)*$E3015</f>
        <v>0</v>
      </c>
      <c r="S3011" s="54">
        <f t="shared" si="1504"/>
        <v>0</v>
      </c>
      <c r="T3011" s="54">
        <f>VLOOKUP(CONCATENATE($F3011," ",$G3011),AllocFactorMatrix,(T$4+1),FALSE)*$E3015</f>
        <v>0</v>
      </c>
      <c r="U3011" s="54">
        <f>VLOOKUP(CONCATENATE($F3011," ",$G3011),AllocFactorMatrix,(U$4+1),FALSE)*$E3015</f>
        <v>0</v>
      </c>
      <c r="V3011" s="54">
        <f>VLOOKUP(CONCATENATE($F3011," ",$G3011),AllocFactorMatrix,(V$4+1),FALSE)*$E3015</f>
        <v>0</v>
      </c>
      <c r="W3011" s="54">
        <f>VLOOKUP(CONCATENATE($F3011," ",$G3011),AllocFactorMatrix,(W$4+1),FALSE)*$E3015</f>
        <v>0</v>
      </c>
      <c r="X3011" s="54">
        <f t="shared" si="1505"/>
        <v>0</v>
      </c>
      <c r="Y3011" s="54">
        <f>VLOOKUP(CONCATENATE($F3011," ",$G3011),AllocFactorMatrix,(Y$4+1),FALSE)*$E3015</f>
        <v>0</v>
      </c>
      <c r="Z3011" s="54">
        <f>VLOOKUP(CONCATENATE($F3011," ",$G3011),AllocFactorMatrix,(Z$4+1),FALSE)*$E3015</f>
        <v>0</v>
      </c>
      <c r="AA3011" s="54">
        <f t="shared" si="1503"/>
        <v>0</v>
      </c>
      <c r="AB3011" s="54">
        <f>VLOOKUP(CONCATENATE($F3011," ",$G3011),AllocFactorMatrix,(AB$4+1),FALSE)*$E3015</f>
        <v>0</v>
      </c>
      <c r="AC3011" s="54">
        <f>VLOOKUP(CONCATENATE($F3011," ",$G3011),AllocFactorMatrix,(AC$4+1),FALSE)*$E3015</f>
        <v>0</v>
      </c>
      <c r="AD3011" s="54">
        <f>VLOOKUP(CONCATENATE($F3011," ",$G3011),AllocFactorMatrix,(AD$4+1),FALSE)*$E3015</f>
        <v>0</v>
      </c>
    </row>
    <row r="3012" spans="1:30" s="51" customFormat="1" hidden="1" outlineLevel="1">
      <c r="A3012" s="56"/>
      <c r="B3012" s="112"/>
      <c r="C3012" s="55"/>
      <c r="D3012" s="55"/>
      <c r="F3012" s="52" t="str">
        <f>F3015</f>
        <v>PROD_DEMAND</v>
      </c>
      <c r="G3012" s="55" t="str">
        <f>$G$12</f>
        <v>DISTSEC</v>
      </c>
      <c r="H3012" s="53">
        <f t="shared" si="1501"/>
        <v>0</v>
      </c>
      <c r="I3012" s="54">
        <f>VLOOKUP(CONCATENATE($F3012," ",$G3012),AllocFactorMatrix,(I$4+1),FALSE)*$E3015</f>
        <v>0</v>
      </c>
      <c r="J3012" s="54">
        <f>VLOOKUP(CONCATENATE($F3012," ",$G3012),AllocFactorMatrix,(J$4+1),FALSE)*$E3015</f>
        <v>0</v>
      </c>
      <c r="K3012" s="54">
        <f>VLOOKUP(CONCATENATE($F3012," ",$G3012),AllocFactorMatrix,(K$4+1),FALSE)*$E3015</f>
        <v>0</v>
      </c>
      <c r="L3012" s="54">
        <f>VLOOKUP(CONCATENATE($F3012," ",$G3012),AllocFactorMatrix,(L$4+1),FALSE)*$E3015</f>
        <v>0</v>
      </c>
      <c r="M3012" s="54">
        <f>VLOOKUP(CONCATENATE($F3012," ",$G3012),AllocFactorMatrix,(M$4+1),FALSE)*$E3015</f>
        <v>0</v>
      </c>
      <c r="N3012" s="54">
        <f t="shared" si="1502"/>
        <v>0</v>
      </c>
      <c r="O3012" s="54">
        <f>VLOOKUP(CONCATENATE($F3012," ",$G3012),AllocFactorMatrix,(O$4+1),FALSE)*$E3015</f>
        <v>0</v>
      </c>
      <c r="P3012" s="54">
        <f>VLOOKUP(CONCATENATE($F3012," ",$G3012),AllocFactorMatrix,(P$4+1),FALSE)*$E3015</f>
        <v>0</v>
      </c>
      <c r="Q3012" s="54">
        <f>VLOOKUP(CONCATENATE($F3012," ",$G3012),AllocFactorMatrix,(Q$4+1),FALSE)*$E3015</f>
        <v>0</v>
      </c>
      <c r="R3012" s="54">
        <f>VLOOKUP(CONCATENATE($F3012," ",$G3012),AllocFactorMatrix,(R$4+1),FALSE)*$E3015</f>
        <v>0</v>
      </c>
      <c r="S3012" s="54">
        <f t="shared" si="1504"/>
        <v>0</v>
      </c>
      <c r="T3012" s="54">
        <f>VLOOKUP(CONCATENATE($F3012," ",$G3012),AllocFactorMatrix,(T$4+1),FALSE)*$E3015</f>
        <v>0</v>
      </c>
      <c r="U3012" s="54">
        <f>VLOOKUP(CONCATENATE($F3012," ",$G3012),AllocFactorMatrix,(U$4+1),FALSE)*$E3015</f>
        <v>0</v>
      </c>
      <c r="V3012" s="54">
        <f>VLOOKUP(CONCATENATE($F3012," ",$G3012),AllocFactorMatrix,(V$4+1),FALSE)*$E3015</f>
        <v>0</v>
      </c>
      <c r="W3012" s="54">
        <f>VLOOKUP(CONCATENATE($F3012," ",$G3012),AllocFactorMatrix,(W$4+1),FALSE)*$E3015</f>
        <v>0</v>
      </c>
      <c r="X3012" s="54">
        <f t="shared" si="1505"/>
        <v>0</v>
      </c>
      <c r="Y3012" s="54">
        <f>VLOOKUP(CONCATENATE($F3012," ",$G3012),AllocFactorMatrix,(Y$4+1),FALSE)*$E3015</f>
        <v>0</v>
      </c>
      <c r="Z3012" s="54">
        <f>VLOOKUP(CONCATENATE($F3012," ",$G3012),AllocFactorMatrix,(Z$4+1),FALSE)*$E3015</f>
        <v>0</v>
      </c>
      <c r="AA3012" s="54">
        <f t="shared" si="1503"/>
        <v>0</v>
      </c>
      <c r="AB3012" s="54">
        <f>VLOOKUP(CONCATENATE($F3012," ",$G3012),AllocFactorMatrix,(AB$4+1),FALSE)*$E3015</f>
        <v>0</v>
      </c>
      <c r="AC3012" s="54">
        <f>VLOOKUP(CONCATENATE($F3012," ",$G3012),AllocFactorMatrix,(AC$4+1),FALSE)*$E3015</f>
        <v>0</v>
      </c>
      <c r="AD3012" s="54">
        <f>VLOOKUP(CONCATENATE($F3012," ",$G3012),AllocFactorMatrix,(AD$4+1),FALSE)*$E3015</f>
        <v>0</v>
      </c>
    </row>
    <row r="3013" spans="1:30" s="51" customFormat="1" hidden="1" outlineLevel="1">
      <c r="A3013" s="56"/>
      <c r="B3013" s="112"/>
      <c r="C3013" s="55"/>
      <c r="D3013" s="55"/>
      <c r="F3013" s="52" t="str">
        <f>F3015</f>
        <v>PROD_DEMAND</v>
      </c>
      <c r="G3013" s="55" t="str">
        <f>$G$13</f>
        <v>ENERGY</v>
      </c>
      <c r="H3013" s="53">
        <f t="shared" si="1501"/>
        <v>0</v>
      </c>
      <c r="I3013" s="54">
        <f>VLOOKUP(CONCATENATE($F3013," ",$G3013),AllocFactorMatrix,(I$4+1),FALSE)*$E3015</f>
        <v>0</v>
      </c>
      <c r="J3013" s="54">
        <f>VLOOKUP(CONCATENATE($F3013," ",$G3013),AllocFactorMatrix,(J$4+1),FALSE)*$E3015</f>
        <v>0</v>
      </c>
      <c r="K3013" s="54">
        <f>VLOOKUP(CONCATENATE($F3013," ",$G3013),AllocFactorMatrix,(K$4+1),FALSE)*$E3015</f>
        <v>0</v>
      </c>
      <c r="L3013" s="54">
        <f>VLOOKUP(CONCATENATE($F3013," ",$G3013),AllocFactorMatrix,(L$4+1),FALSE)*$E3015</f>
        <v>0</v>
      </c>
      <c r="M3013" s="54">
        <f>VLOOKUP(CONCATENATE($F3013," ",$G3013),AllocFactorMatrix,(M$4+1),FALSE)*$E3015</f>
        <v>0</v>
      </c>
      <c r="N3013" s="54">
        <f t="shared" si="1502"/>
        <v>0</v>
      </c>
      <c r="O3013" s="54">
        <f>VLOOKUP(CONCATENATE($F3013," ",$G3013),AllocFactorMatrix,(O$4+1),FALSE)*$E3015</f>
        <v>0</v>
      </c>
      <c r="P3013" s="54">
        <f>VLOOKUP(CONCATENATE($F3013," ",$G3013),AllocFactorMatrix,(P$4+1),FALSE)*$E3015</f>
        <v>0</v>
      </c>
      <c r="Q3013" s="54">
        <f>VLOOKUP(CONCATENATE($F3013," ",$G3013),AllocFactorMatrix,(Q$4+1),FALSE)*$E3015</f>
        <v>0</v>
      </c>
      <c r="R3013" s="54">
        <f>VLOOKUP(CONCATENATE($F3013," ",$G3013),AllocFactorMatrix,(R$4+1),FALSE)*$E3015</f>
        <v>0</v>
      </c>
      <c r="S3013" s="54">
        <f t="shared" si="1504"/>
        <v>0</v>
      </c>
      <c r="T3013" s="54">
        <f>VLOOKUP(CONCATENATE($F3013," ",$G3013),AllocFactorMatrix,(T$4+1),FALSE)*$E3015</f>
        <v>0</v>
      </c>
      <c r="U3013" s="54">
        <f>VLOOKUP(CONCATENATE($F3013," ",$G3013),AllocFactorMatrix,(U$4+1),FALSE)*$E3015</f>
        <v>0</v>
      </c>
      <c r="V3013" s="54">
        <f>VLOOKUP(CONCATENATE($F3013," ",$G3013),AllocFactorMatrix,(V$4+1),FALSE)*$E3015</f>
        <v>0</v>
      </c>
      <c r="W3013" s="54">
        <f>VLOOKUP(CONCATENATE($F3013," ",$G3013),AllocFactorMatrix,(W$4+1),FALSE)*$E3015</f>
        <v>0</v>
      </c>
      <c r="X3013" s="54">
        <f t="shared" si="1505"/>
        <v>0</v>
      </c>
      <c r="Y3013" s="54">
        <f>VLOOKUP(CONCATENATE($F3013," ",$G3013),AllocFactorMatrix,(Y$4+1),FALSE)*$E3015</f>
        <v>0</v>
      </c>
      <c r="Z3013" s="54">
        <f>VLOOKUP(CONCATENATE($F3013," ",$G3013),AllocFactorMatrix,(Z$4+1),FALSE)*$E3015</f>
        <v>0</v>
      </c>
      <c r="AA3013" s="54">
        <f t="shared" si="1503"/>
        <v>0</v>
      </c>
      <c r="AB3013" s="54">
        <f>VLOOKUP(CONCATENATE($F3013," ",$G3013),AllocFactorMatrix,(AB$4+1),FALSE)*$E3015</f>
        <v>0</v>
      </c>
      <c r="AC3013" s="54">
        <f>VLOOKUP(CONCATENATE($F3013," ",$G3013),AllocFactorMatrix,(AC$4+1),FALSE)*$E3015</f>
        <v>0</v>
      </c>
      <c r="AD3013" s="54">
        <f>VLOOKUP(CONCATENATE($F3013," ",$G3013),AllocFactorMatrix,(AD$4+1),FALSE)*$E3015</f>
        <v>0</v>
      </c>
    </row>
    <row r="3014" spans="1:30" s="51" customFormat="1" hidden="1" outlineLevel="1">
      <c r="A3014" s="56"/>
      <c r="B3014" s="112"/>
      <c r="C3014" s="55"/>
      <c r="D3014" s="55"/>
      <c r="F3014" s="52" t="str">
        <f>F3015</f>
        <v>PROD_DEMAND</v>
      </c>
      <c r="G3014" s="55" t="str">
        <f>$G$14</f>
        <v>CUSTOMER</v>
      </c>
      <c r="H3014" s="53">
        <f t="shared" si="1501"/>
        <v>0</v>
      </c>
      <c r="I3014" s="54">
        <f>VLOOKUP(CONCATENATE($F3014," ",$G3014),AllocFactorMatrix,(I$4+1),FALSE)*$E3015</f>
        <v>0</v>
      </c>
      <c r="J3014" s="54">
        <f>VLOOKUP(CONCATENATE($F3014," ",$G3014),AllocFactorMatrix,(J$4+1),FALSE)*$E3015</f>
        <v>0</v>
      </c>
      <c r="K3014" s="54">
        <f>VLOOKUP(CONCATENATE($F3014," ",$G3014),AllocFactorMatrix,(K$4+1),FALSE)*$E3015</f>
        <v>0</v>
      </c>
      <c r="L3014" s="54">
        <f>VLOOKUP(CONCATENATE($F3014," ",$G3014),AllocFactorMatrix,(L$4+1),FALSE)*$E3015</f>
        <v>0</v>
      </c>
      <c r="M3014" s="54">
        <f>VLOOKUP(CONCATENATE($F3014," ",$G3014),AllocFactorMatrix,(M$4+1),FALSE)*$E3015</f>
        <v>0</v>
      </c>
      <c r="N3014" s="54">
        <f t="shared" si="1502"/>
        <v>0</v>
      </c>
      <c r="O3014" s="54">
        <f>VLOOKUP(CONCATENATE($F3014," ",$G3014),AllocFactorMatrix,(O$4+1),FALSE)*$E3015</f>
        <v>0</v>
      </c>
      <c r="P3014" s="54">
        <f>VLOOKUP(CONCATENATE($F3014," ",$G3014),AllocFactorMatrix,(P$4+1),FALSE)*$E3015</f>
        <v>0</v>
      </c>
      <c r="Q3014" s="54">
        <f>VLOOKUP(CONCATENATE($F3014," ",$G3014),AllocFactorMatrix,(Q$4+1),FALSE)*$E3015</f>
        <v>0</v>
      </c>
      <c r="R3014" s="54">
        <f>VLOOKUP(CONCATENATE($F3014," ",$G3014),AllocFactorMatrix,(R$4+1),FALSE)*$E3015</f>
        <v>0</v>
      </c>
      <c r="S3014" s="54">
        <f t="shared" si="1504"/>
        <v>0</v>
      </c>
      <c r="T3014" s="54">
        <f>VLOOKUP(CONCATENATE($F3014," ",$G3014),AllocFactorMatrix,(T$4+1),FALSE)*$E3015</f>
        <v>0</v>
      </c>
      <c r="U3014" s="54">
        <f>VLOOKUP(CONCATENATE($F3014," ",$G3014),AllocFactorMatrix,(U$4+1),FALSE)*$E3015</f>
        <v>0</v>
      </c>
      <c r="V3014" s="54">
        <f>VLOOKUP(CONCATENATE($F3014," ",$G3014),AllocFactorMatrix,(V$4+1),FALSE)*$E3015</f>
        <v>0</v>
      </c>
      <c r="W3014" s="54">
        <f>VLOOKUP(CONCATENATE($F3014," ",$G3014),AllocFactorMatrix,(W$4+1),FALSE)*$E3015</f>
        <v>0</v>
      </c>
      <c r="X3014" s="54">
        <f t="shared" si="1505"/>
        <v>0</v>
      </c>
      <c r="Y3014" s="54">
        <f>VLOOKUP(CONCATENATE($F3014," ",$G3014),AllocFactorMatrix,(Y$4+1),FALSE)*$E3015</f>
        <v>0</v>
      </c>
      <c r="Z3014" s="54">
        <f>VLOOKUP(CONCATENATE($F3014," ",$G3014),AllocFactorMatrix,(Z$4+1),FALSE)*$E3015</f>
        <v>0</v>
      </c>
      <c r="AA3014" s="54">
        <f t="shared" si="1503"/>
        <v>0</v>
      </c>
      <c r="AB3014" s="54">
        <f>VLOOKUP(CONCATENATE($F3014," ",$G3014),AllocFactorMatrix,(AB$4+1),FALSE)*$E3015</f>
        <v>0</v>
      </c>
      <c r="AC3014" s="54">
        <f>VLOOKUP(CONCATENATE($F3014," ",$G3014),AllocFactorMatrix,(AC$4+1),FALSE)*$E3015</f>
        <v>0</v>
      </c>
      <c r="AD3014" s="54">
        <f>VLOOKUP(CONCATENATE($F3014," ",$G3014),AllocFactorMatrix,(AD$4+1),FALSE)*$E3015</f>
        <v>0</v>
      </c>
    </row>
    <row r="3015" spans="1:30" s="51" customFormat="1" collapsed="1">
      <c r="A3015" s="56"/>
      <c r="B3015" s="112"/>
      <c r="C3015" s="55"/>
      <c r="D3015" s="99" t="s">
        <v>475</v>
      </c>
      <c r="E3015" s="61">
        <v>-347890</v>
      </c>
      <c r="F3015" s="57" t="s">
        <v>30</v>
      </c>
      <c r="G3015" s="55" t="str">
        <f>$G$15</f>
        <v>TOTAL</v>
      </c>
      <c r="H3015" s="53">
        <f t="shared" si="1501"/>
        <v>-347889.99999999994</v>
      </c>
      <c r="I3015" s="54">
        <f>VLOOKUP(CONCATENATE($F3015," ",$G3015),AllocFactorMatrix,(I$4+1),FALSE)*$E3015</f>
        <v>-193150.78475446577</v>
      </c>
      <c r="J3015" s="54">
        <f>VLOOKUP(CONCATENATE($F3015," ",$G3015),AllocFactorMatrix,(J$4+1),FALSE)*$E3015</f>
        <v>-8887.8093963128122</v>
      </c>
      <c r="K3015" s="54">
        <f>VLOOKUP(CONCATENATE($F3015," ",$G3015),AllocFactorMatrix,(K$4+1),FALSE)*$E3015</f>
        <v>-29278.996091505182</v>
      </c>
      <c r="L3015" s="54">
        <f>VLOOKUP(CONCATENATE($F3015," ",$G3015),AllocFactorMatrix,(L$4+1),FALSE)*$E3015</f>
        <v>-731.58864179844704</v>
      </c>
      <c r="M3015" s="54">
        <f>VLOOKUP(CONCATENATE($F3015," ",$G3015),AllocFactorMatrix,(M$4+1),FALSE)*$E3015</f>
        <v>-94.177216884367468</v>
      </c>
      <c r="N3015" s="54">
        <f t="shared" si="1502"/>
        <v>-30104.761950187996</v>
      </c>
      <c r="O3015" s="54">
        <f>VLOOKUP(CONCATENATE($F3015," ",$G3015),AllocFactorMatrix,(O$4+1),FALSE)*$E3015</f>
        <v>-22272.928079667396</v>
      </c>
      <c r="P3015" s="54">
        <f>VLOOKUP(CONCATENATE($F3015," ",$G3015),AllocFactorMatrix,(P$4+1),FALSE)*$E3015</f>
        <v>-4031.442303564344</v>
      </c>
      <c r="Q3015" s="54">
        <f>VLOOKUP(CONCATENATE($F3015," ",$G3015),AllocFactorMatrix,(Q$4+1),FALSE)*$E3015</f>
        <v>-1559.3334204019445</v>
      </c>
      <c r="R3015" s="54">
        <f>VLOOKUP(CONCATENATE($F3015," ",$G3015),AllocFactorMatrix,(R$4+1),FALSE)*$E3015</f>
        <v>-33.598527134907236</v>
      </c>
      <c r="S3015" s="54">
        <f t="shared" si="1504"/>
        <v>-27897.302330768591</v>
      </c>
      <c r="T3015" s="54">
        <f>VLOOKUP(CONCATENATE($F3015," ",$G3015),AllocFactorMatrix,(T$4+1),FALSE)*$E3015</f>
        <v>-707.24678276291888</v>
      </c>
      <c r="U3015" s="54">
        <f>VLOOKUP(CONCATENATE($F3015," ",$G3015),AllocFactorMatrix,(U$4+1),FALSE)*$E3015</f>
        <v>-11260.598250069683</v>
      </c>
      <c r="V3015" s="54">
        <f>VLOOKUP(CONCATENATE($F3015," ",$G3015),AllocFactorMatrix,(V$4+1),FALSE)*$E3015</f>
        <v>-61068.51912308998</v>
      </c>
      <c r="W3015" s="54">
        <f>VLOOKUP(CONCATENATE($F3015," ",$G3015),AllocFactorMatrix,(W$4+1),FALSE)*$E3015</f>
        <v>-8034.9473189659147</v>
      </c>
      <c r="X3015" s="54">
        <f t="shared" si="1505"/>
        <v>-81071.311474888498</v>
      </c>
      <c r="Y3015" s="54">
        <f>VLOOKUP(CONCATENATE($F3015," ",$G3015),AllocFactorMatrix,(Y$4+1),FALSE)*$E3015</f>
        <v>-6564.4793429260571</v>
      </c>
      <c r="Z3015" s="54">
        <f>VLOOKUP(CONCATENATE($F3015," ",$G3015),AllocFactorMatrix,(Z$4+1),FALSE)*$E3015</f>
        <v>-136.45374963390091</v>
      </c>
      <c r="AA3015" s="54">
        <f t="shared" si="1503"/>
        <v>-6700.9330925599579</v>
      </c>
      <c r="AB3015" s="54">
        <f>VLOOKUP(CONCATENATE($F3015," ",$G3015),AllocFactorMatrix,(AB$4+1),FALSE)*$E3015</f>
        <v>-77.097000816330791</v>
      </c>
      <c r="AC3015" s="54">
        <f>VLOOKUP(CONCATENATE($F3015," ",$G3015),AllocFactorMatrix,(AC$4+1),FALSE)*$E3015</f>
        <v>0</v>
      </c>
      <c r="AD3015" s="54">
        <f>VLOOKUP(CONCATENATE($F3015," ",$G3015),AllocFactorMatrix,(AD$4+1),FALSE)*$E3015</f>
        <v>0</v>
      </c>
    </row>
    <row r="3016" spans="1:30" s="51" customFormat="1" hidden="1" outlineLevel="1">
      <c r="A3016" s="56"/>
      <c r="B3016" s="112"/>
      <c r="C3016" s="55"/>
      <c r="D3016" s="55"/>
      <c r="F3016" s="52" t="str">
        <f>F3023</f>
        <v>PROD_DEMAND</v>
      </c>
      <c r="G3016" s="55" t="str">
        <f>$G$8</f>
        <v>PRODUCTION</v>
      </c>
      <c r="H3016" s="53">
        <f t="shared" si="1443"/>
        <v>-341289.99999999994</v>
      </c>
      <c r="I3016" s="54">
        <f>VLOOKUP(CONCATENATE($F3016," ",$G3016),AllocFactorMatrix,(I$4+1),FALSE)*$E3023</f>
        <v>-189486.42194041685</v>
      </c>
      <c r="J3016" s="54">
        <f>VLOOKUP(CONCATENATE($F3016," ",$G3016),AllocFactorMatrix,(J$4+1),FALSE)*$E3023</f>
        <v>-8719.1941960608219</v>
      </c>
      <c r="K3016" s="54">
        <f>VLOOKUP(CONCATENATE($F3016," ",$G3016),AllocFactorMatrix,(K$4+1),FALSE)*$E3023</f>
        <v>-28723.529207708769</v>
      </c>
      <c r="L3016" s="54">
        <f>VLOOKUP(CONCATENATE($F3016," ",$G3016),AllocFactorMatrix,(L$4+1),FALSE)*$E3023</f>
        <v>-717.70929764980883</v>
      </c>
      <c r="M3016" s="54">
        <f>VLOOKUP(CONCATENATE($F3016," ",$G3016),AllocFactorMatrix,(M$4+1),FALSE)*$E3023</f>
        <v>-92.390532497242731</v>
      </c>
      <c r="N3016" s="54">
        <f t="shared" si="1444"/>
        <v>-29533.629037855822</v>
      </c>
      <c r="O3016" s="54">
        <f>VLOOKUP(CONCATENATE($F3016," ",$G3016),AllocFactorMatrix,(O$4+1),FALSE)*$E3023</f>
        <v>-21850.376913132557</v>
      </c>
      <c r="P3016" s="54">
        <f>VLOOKUP(CONCATENATE($F3016," ",$G3016),AllocFactorMatrix,(P$4+1),FALSE)*$E3023</f>
        <v>-3954.9597395253527</v>
      </c>
      <c r="Q3016" s="54">
        <f>VLOOKUP(CONCATENATE($F3016," ",$G3016),AllocFactorMatrix,(Q$4+1),FALSE)*$E3023</f>
        <v>-1529.7505046105944</v>
      </c>
      <c r="R3016" s="54">
        <f>VLOOKUP(CONCATENATE($F3016," ",$G3016),AllocFactorMatrix,(R$4+1),FALSE)*$E3023</f>
        <v>-32.961112207515278</v>
      </c>
      <c r="S3016" s="54">
        <f>SUBTOTAL(9,O3016:R3016)</f>
        <v>-27368.048269476018</v>
      </c>
      <c r="T3016" s="54">
        <f>VLOOKUP(CONCATENATE($F3016," ",$G3016),AllocFactorMatrix,(T$4+1),FALSE)*$E3023</f>
        <v>-693.82924053337717</v>
      </c>
      <c r="U3016" s="54">
        <f>VLOOKUP(CONCATENATE($F3016," ",$G3016),AllocFactorMatrix,(U$4+1),FALSE)*$E3023</f>
        <v>-11046.967652896839</v>
      </c>
      <c r="V3016" s="54">
        <f>VLOOKUP(CONCATENATE($F3016," ",$G3016),AllocFactorMatrix,(V$4+1),FALSE)*$E3023</f>
        <v>-59909.956858545462</v>
      </c>
      <c r="W3016" s="54">
        <f>VLOOKUP(CONCATENATE($F3016," ",$G3016),AllocFactorMatrix,(W$4+1),FALSE)*$E3023</f>
        <v>-7882.5122035409959</v>
      </c>
      <c r="X3016" s="54">
        <f>SUBTOTAL(9,T3016:W3016)</f>
        <v>-79533.265955516676</v>
      </c>
      <c r="Y3016" s="54">
        <f>VLOOKUP(CONCATENATE($F3016," ",$G3016),AllocFactorMatrix,(Y$4+1),FALSE)*$E3023</f>
        <v>-6439.9412312720515</v>
      </c>
      <c r="Z3016" s="54">
        <f>VLOOKUP(CONCATENATE($F3016," ",$G3016),AllocFactorMatrix,(Z$4+1),FALSE)*$E3023</f>
        <v>-133.86501541451045</v>
      </c>
      <c r="AA3016" s="54">
        <f t="shared" si="1445"/>
        <v>-6573.8062466865622</v>
      </c>
      <c r="AB3016" s="54">
        <f>VLOOKUP(CONCATENATE($F3016," ",$G3016),AllocFactorMatrix,(AB$4+1),FALSE)*$E3023</f>
        <v>-75.634353987195766</v>
      </c>
      <c r="AC3016" s="54">
        <f>VLOOKUP(CONCATENATE($F3016," ",$G3016),AllocFactorMatrix,(AC$4+1),FALSE)*$E3023</f>
        <v>0</v>
      </c>
      <c r="AD3016" s="54">
        <f>VLOOKUP(CONCATENATE($F3016," ",$G3016),AllocFactorMatrix,(AD$4+1),FALSE)*$E3023</f>
        <v>0</v>
      </c>
    </row>
    <row r="3017" spans="1:30" s="51" customFormat="1" hidden="1" outlineLevel="1">
      <c r="A3017" s="56"/>
      <c r="B3017" s="112"/>
      <c r="C3017" s="55"/>
      <c r="D3017" s="55"/>
      <c r="F3017" s="52" t="str">
        <f>F3023</f>
        <v>PROD_DEMAND</v>
      </c>
      <c r="G3017" s="55" t="str">
        <f>$G$9</f>
        <v>BULKTRAN</v>
      </c>
      <c r="H3017" s="53">
        <f t="shared" si="1443"/>
        <v>0</v>
      </c>
      <c r="I3017" s="54">
        <f>VLOOKUP(CONCATENATE($F3017," ",$G3017),AllocFactorMatrix,(I$4+1),FALSE)*$E3023</f>
        <v>0</v>
      </c>
      <c r="J3017" s="54">
        <f>VLOOKUP(CONCATENATE($F3017," ",$G3017),AllocFactorMatrix,(J$4+1),FALSE)*$E3023</f>
        <v>0</v>
      </c>
      <c r="K3017" s="54">
        <f>VLOOKUP(CONCATENATE($F3017," ",$G3017),AllocFactorMatrix,(K$4+1),FALSE)*$E3023</f>
        <v>0</v>
      </c>
      <c r="L3017" s="54">
        <f>VLOOKUP(CONCATENATE($F3017," ",$G3017),AllocFactorMatrix,(L$4+1),FALSE)*$E3023</f>
        <v>0</v>
      </c>
      <c r="M3017" s="54">
        <f>VLOOKUP(CONCATENATE($F3017," ",$G3017),AllocFactorMatrix,(M$4+1),FALSE)*$E3023</f>
        <v>0</v>
      </c>
      <c r="N3017" s="54">
        <f t="shared" si="1444"/>
        <v>0</v>
      </c>
      <c r="O3017" s="54">
        <f>VLOOKUP(CONCATENATE($F3017," ",$G3017),AllocFactorMatrix,(O$4+1),FALSE)*$E3023</f>
        <v>0</v>
      </c>
      <c r="P3017" s="54">
        <f>VLOOKUP(CONCATENATE($F3017," ",$G3017),AllocFactorMatrix,(P$4+1),FALSE)*$E3023</f>
        <v>0</v>
      </c>
      <c r="Q3017" s="54">
        <f>VLOOKUP(CONCATENATE($F3017," ",$G3017),AllocFactorMatrix,(Q$4+1),FALSE)*$E3023</f>
        <v>0</v>
      </c>
      <c r="R3017" s="54">
        <f>VLOOKUP(CONCATENATE($F3017," ",$G3017),AllocFactorMatrix,(R$4+1),FALSE)*$E3023</f>
        <v>0</v>
      </c>
      <c r="S3017" s="54">
        <f t="shared" ref="S3017:S3023" si="1506">SUBTOTAL(9,O3017:R3017)</f>
        <v>0</v>
      </c>
      <c r="T3017" s="54">
        <f>VLOOKUP(CONCATENATE($F3017," ",$G3017),AllocFactorMatrix,(T$4+1),FALSE)*$E3023</f>
        <v>0</v>
      </c>
      <c r="U3017" s="54">
        <f>VLOOKUP(CONCATENATE($F3017," ",$G3017),AllocFactorMatrix,(U$4+1),FALSE)*$E3023</f>
        <v>0</v>
      </c>
      <c r="V3017" s="54">
        <f>VLOOKUP(CONCATENATE($F3017," ",$G3017),AllocFactorMatrix,(V$4+1),FALSE)*$E3023</f>
        <v>0</v>
      </c>
      <c r="W3017" s="54">
        <f>VLOOKUP(CONCATENATE($F3017," ",$G3017),AllocFactorMatrix,(W$4+1),FALSE)*$E3023</f>
        <v>0</v>
      </c>
      <c r="X3017" s="54">
        <f t="shared" ref="X3017:X3023" si="1507">SUBTOTAL(9,T3017:W3017)</f>
        <v>0</v>
      </c>
      <c r="Y3017" s="54">
        <f>VLOOKUP(CONCATENATE($F3017," ",$G3017),AllocFactorMatrix,(Y$4+1),FALSE)*$E3023</f>
        <v>0</v>
      </c>
      <c r="Z3017" s="54">
        <f>VLOOKUP(CONCATENATE($F3017," ",$G3017),AllocFactorMatrix,(Z$4+1),FALSE)*$E3023</f>
        <v>0</v>
      </c>
      <c r="AA3017" s="54">
        <f t="shared" si="1445"/>
        <v>0</v>
      </c>
      <c r="AB3017" s="54">
        <f>VLOOKUP(CONCATENATE($F3017," ",$G3017),AllocFactorMatrix,(AB$4+1),FALSE)*$E3023</f>
        <v>0</v>
      </c>
      <c r="AC3017" s="54">
        <f>VLOOKUP(CONCATENATE($F3017," ",$G3017),AllocFactorMatrix,(AC$4+1),FALSE)*$E3023</f>
        <v>0</v>
      </c>
      <c r="AD3017" s="54">
        <f>VLOOKUP(CONCATENATE($F3017," ",$G3017),AllocFactorMatrix,(AD$4+1),FALSE)*$E3023</f>
        <v>0</v>
      </c>
    </row>
    <row r="3018" spans="1:30" s="51" customFormat="1" hidden="1" outlineLevel="1">
      <c r="A3018" s="56"/>
      <c r="B3018" s="112"/>
      <c r="C3018" s="55"/>
      <c r="D3018" s="55"/>
      <c r="F3018" s="52" t="str">
        <f>F3023</f>
        <v>PROD_DEMAND</v>
      </c>
      <c r="G3018" s="55" t="str">
        <f>$G$10</f>
        <v>SUBTRAN</v>
      </c>
      <c r="H3018" s="53">
        <f t="shared" si="1443"/>
        <v>0</v>
      </c>
      <c r="I3018" s="54">
        <f>VLOOKUP(CONCATENATE($F3018," ",$G3018),AllocFactorMatrix,(I$4+1),FALSE)*$E3023</f>
        <v>0</v>
      </c>
      <c r="J3018" s="54">
        <f>VLOOKUP(CONCATENATE($F3018," ",$G3018),AllocFactorMatrix,(J$4+1),FALSE)*$E3023</f>
        <v>0</v>
      </c>
      <c r="K3018" s="54">
        <f>VLOOKUP(CONCATENATE($F3018," ",$G3018),AllocFactorMatrix,(K$4+1),FALSE)*$E3023</f>
        <v>0</v>
      </c>
      <c r="L3018" s="54">
        <f>VLOOKUP(CONCATENATE($F3018," ",$G3018),AllocFactorMatrix,(L$4+1),FALSE)*$E3023</f>
        <v>0</v>
      </c>
      <c r="M3018" s="54">
        <f>VLOOKUP(CONCATENATE($F3018," ",$G3018),AllocFactorMatrix,(M$4+1),FALSE)*$E3023</f>
        <v>0</v>
      </c>
      <c r="N3018" s="54">
        <f t="shared" si="1444"/>
        <v>0</v>
      </c>
      <c r="O3018" s="54">
        <f>VLOOKUP(CONCATENATE($F3018," ",$G3018),AllocFactorMatrix,(O$4+1),FALSE)*$E3023</f>
        <v>0</v>
      </c>
      <c r="P3018" s="54">
        <f>VLOOKUP(CONCATENATE($F3018," ",$G3018),AllocFactorMatrix,(P$4+1),FALSE)*$E3023</f>
        <v>0</v>
      </c>
      <c r="Q3018" s="54">
        <f>VLOOKUP(CONCATENATE($F3018," ",$G3018),AllocFactorMatrix,(Q$4+1),FALSE)*$E3023</f>
        <v>0</v>
      </c>
      <c r="R3018" s="54">
        <f>VLOOKUP(CONCATENATE($F3018," ",$G3018),AllocFactorMatrix,(R$4+1),FALSE)*$E3023</f>
        <v>0</v>
      </c>
      <c r="S3018" s="54">
        <f t="shared" si="1506"/>
        <v>0</v>
      </c>
      <c r="T3018" s="54">
        <f>VLOOKUP(CONCATENATE($F3018," ",$G3018),AllocFactorMatrix,(T$4+1),FALSE)*$E3023</f>
        <v>0</v>
      </c>
      <c r="U3018" s="54">
        <f>VLOOKUP(CONCATENATE($F3018," ",$G3018),AllocFactorMatrix,(U$4+1),FALSE)*$E3023</f>
        <v>0</v>
      </c>
      <c r="V3018" s="54">
        <f>VLOOKUP(CONCATENATE($F3018," ",$G3018),AllocFactorMatrix,(V$4+1),FALSE)*$E3023</f>
        <v>0</v>
      </c>
      <c r="W3018" s="54">
        <f>VLOOKUP(CONCATENATE($F3018," ",$G3018),AllocFactorMatrix,(W$4+1),FALSE)*$E3023</f>
        <v>0</v>
      </c>
      <c r="X3018" s="54">
        <f t="shared" si="1507"/>
        <v>0</v>
      </c>
      <c r="Y3018" s="54">
        <f>VLOOKUP(CONCATENATE($F3018," ",$G3018),AllocFactorMatrix,(Y$4+1),FALSE)*$E3023</f>
        <v>0</v>
      </c>
      <c r="Z3018" s="54">
        <f>VLOOKUP(CONCATENATE($F3018," ",$G3018),AllocFactorMatrix,(Z$4+1),FALSE)*$E3023</f>
        <v>0</v>
      </c>
      <c r="AA3018" s="54">
        <f t="shared" si="1445"/>
        <v>0</v>
      </c>
      <c r="AB3018" s="54">
        <f>VLOOKUP(CONCATENATE($F3018," ",$G3018),AllocFactorMatrix,(AB$4+1),FALSE)*$E3023</f>
        <v>0</v>
      </c>
      <c r="AC3018" s="54">
        <f>VLOOKUP(CONCATENATE($F3018," ",$G3018),AllocFactorMatrix,(AC$4+1),FALSE)*$E3023</f>
        <v>0</v>
      </c>
      <c r="AD3018" s="54">
        <f>VLOOKUP(CONCATENATE($F3018," ",$G3018),AllocFactorMatrix,(AD$4+1),FALSE)*$E3023</f>
        <v>0</v>
      </c>
    </row>
    <row r="3019" spans="1:30" s="51" customFormat="1" hidden="1" outlineLevel="1">
      <c r="A3019" s="56"/>
      <c r="B3019" s="112"/>
      <c r="C3019" s="55"/>
      <c r="D3019" s="55"/>
      <c r="F3019" s="52" t="str">
        <f>F3023</f>
        <v>PROD_DEMAND</v>
      </c>
      <c r="G3019" s="55" t="str">
        <f>$G$11</f>
        <v>DISTPRI</v>
      </c>
      <c r="H3019" s="53">
        <f t="shared" si="1443"/>
        <v>0</v>
      </c>
      <c r="I3019" s="54">
        <f>VLOOKUP(CONCATENATE($F3019," ",$G3019),AllocFactorMatrix,(I$4+1),FALSE)*$E3023</f>
        <v>0</v>
      </c>
      <c r="J3019" s="54">
        <f>VLOOKUP(CONCATENATE($F3019," ",$G3019),AllocFactorMatrix,(J$4+1),FALSE)*$E3023</f>
        <v>0</v>
      </c>
      <c r="K3019" s="54">
        <f>VLOOKUP(CONCATENATE($F3019," ",$G3019),AllocFactorMatrix,(K$4+1),FALSE)*$E3023</f>
        <v>0</v>
      </c>
      <c r="L3019" s="54">
        <f>VLOOKUP(CONCATENATE($F3019," ",$G3019),AllocFactorMatrix,(L$4+1),FALSE)*$E3023</f>
        <v>0</v>
      </c>
      <c r="M3019" s="54">
        <f>VLOOKUP(CONCATENATE($F3019," ",$G3019),AllocFactorMatrix,(M$4+1),FALSE)*$E3023</f>
        <v>0</v>
      </c>
      <c r="N3019" s="54">
        <f t="shared" si="1444"/>
        <v>0</v>
      </c>
      <c r="O3019" s="54">
        <f>VLOOKUP(CONCATENATE($F3019," ",$G3019),AllocFactorMatrix,(O$4+1),FALSE)*$E3023</f>
        <v>0</v>
      </c>
      <c r="P3019" s="54">
        <f>VLOOKUP(CONCATENATE($F3019," ",$G3019),AllocFactorMatrix,(P$4+1),FALSE)*$E3023</f>
        <v>0</v>
      </c>
      <c r="Q3019" s="54">
        <f>VLOOKUP(CONCATENATE($F3019," ",$G3019),AllocFactorMatrix,(Q$4+1),FALSE)*$E3023</f>
        <v>0</v>
      </c>
      <c r="R3019" s="54">
        <f>VLOOKUP(CONCATENATE($F3019," ",$G3019),AllocFactorMatrix,(R$4+1),FALSE)*$E3023</f>
        <v>0</v>
      </c>
      <c r="S3019" s="54">
        <f t="shared" si="1506"/>
        <v>0</v>
      </c>
      <c r="T3019" s="54">
        <f>VLOOKUP(CONCATENATE($F3019," ",$G3019),AllocFactorMatrix,(T$4+1),FALSE)*$E3023</f>
        <v>0</v>
      </c>
      <c r="U3019" s="54">
        <f>VLOOKUP(CONCATENATE($F3019," ",$G3019),AllocFactorMatrix,(U$4+1),FALSE)*$E3023</f>
        <v>0</v>
      </c>
      <c r="V3019" s="54">
        <f>VLOOKUP(CONCATENATE($F3019," ",$G3019),AllocFactorMatrix,(V$4+1),FALSE)*$E3023</f>
        <v>0</v>
      </c>
      <c r="W3019" s="54">
        <f>VLOOKUP(CONCATENATE($F3019," ",$G3019),AllocFactorMatrix,(W$4+1),FALSE)*$E3023</f>
        <v>0</v>
      </c>
      <c r="X3019" s="54">
        <f t="shared" si="1507"/>
        <v>0</v>
      </c>
      <c r="Y3019" s="54">
        <f>VLOOKUP(CONCATENATE($F3019," ",$G3019),AllocFactorMatrix,(Y$4+1),FALSE)*$E3023</f>
        <v>0</v>
      </c>
      <c r="Z3019" s="54">
        <f>VLOOKUP(CONCATENATE($F3019," ",$G3019),AllocFactorMatrix,(Z$4+1),FALSE)*$E3023</f>
        <v>0</v>
      </c>
      <c r="AA3019" s="54">
        <f t="shared" si="1445"/>
        <v>0</v>
      </c>
      <c r="AB3019" s="54">
        <f>VLOOKUP(CONCATENATE($F3019," ",$G3019),AllocFactorMatrix,(AB$4+1),FALSE)*$E3023</f>
        <v>0</v>
      </c>
      <c r="AC3019" s="54">
        <f>VLOOKUP(CONCATENATE($F3019," ",$G3019),AllocFactorMatrix,(AC$4+1),FALSE)*$E3023</f>
        <v>0</v>
      </c>
      <c r="AD3019" s="54">
        <f>VLOOKUP(CONCATENATE($F3019," ",$G3019),AllocFactorMatrix,(AD$4+1),FALSE)*$E3023</f>
        <v>0</v>
      </c>
    </row>
    <row r="3020" spans="1:30" s="51" customFormat="1" hidden="1" outlineLevel="1">
      <c r="A3020" s="56"/>
      <c r="B3020" s="112"/>
      <c r="C3020" s="55"/>
      <c r="D3020" s="55"/>
      <c r="F3020" s="52" t="str">
        <f>F3023</f>
        <v>PROD_DEMAND</v>
      </c>
      <c r="G3020" s="55" t="str">
        <f>$G$12</f>
        <v>DISTSEC</v>
      </c>
      <c r="H3020" s="53">
        <f t="shared" si="1443"/>
        <v>0</v>
      </c>
      <c r="I3020" s="54">
        <f>VLOOKUP(CONCATENATE($F3020," ",$G3020),AllocFactorMatrix,(I$4+1),FALSE)*$E3023</f>
        <v>0</v>
      </c>
      <c r="J3020" s="54">
        <f>VLOOKUP(CONCATENATE($F3020," ",$G3020),AllocFactorMatrix,(J$4+1),FALSE)*$E3023</f>
        <v>0</v>
      </c>
      <c r="K3020" s="54">
        <f>VLOOKUP(CONCATENATE($F3020," ",$G3020),AllocFactorMatrix,(K$4+1),FALSE)*$E3023</f>
        <v>0</v>
      </c>
      <c r="L3020" s="54">
        <f>VLOOKUP(CONCATENATE($F3020," ",$G3020),AllocFactorMatrix,(L$4+1),FALSE)*$E3023</f>
        <v>0</v>
      </c>
      <c r="M3020" s="54">
        <f>VLOOKUP(CONCATENATE($F3020," ",$G3020),AllocFactorMatrix,(M$4+1),FALSE)*$E3023</f>
        <v>0</v>
      </c>
      <c r="N3020" s="54">
        <f t="shared" si="1444"/>
        <v>0</v>
      </c>
      <c r="O3020" s="54">
        <f>VLOOKUP(CONCATENATE($F3020," ",$G3020),AllocFactorMatrix,(O$4+1),FALSE)*$E3023</f>
        <v>0</v>
      </c>
      <c r="P3020" s="54">
        <f>VLOOKUP(CONCATENATE($F3020," ",$G3020),AllocFactorMatrix,(P$4+1),FALSE)*$E3023</f>
        <v>0</v>
      </c>
      <c r="Q3020" s="54">
        <f>VLOOKUP(CONCATENATE($F3020," ",$G3020),AllocFactorMatrix,(Q$4+1),FALSE)*$E3023</f>
        <v>0</v>
      </c>
      <c r="R3020" s="54">
        <f>VLOOKUP(CONCATENATE($F3020," ",$G3020),AllocFactorMatrix,(R$4+1),FALSE)*$E3023</f>
        <v>0</v>
      </c>
      <c r="S3020" s="54">
        <f t="shared" si="1506"/>
        <v>0</v>
      </c>
      <c r="T3020" s="54">
        <f>VLOOKUP(CONCATENATE($F3020," ",$G3020),AllocFactorMatrix,(T$4+1),FALSE)*$E3023</f>
        <v>0</v>
      </c>
      <c r="U3020" s="54">
        <f>VLOOKUP(CONCATENATE($F3020," ",$G3020),AllocFactorMatrix,(U$4+1),FALSE)*$E3023</f>
        <v>0</v>
      </c>
      <c r="V3020" s="54">
        <f>VLOOKUP(CONCATENATE($F3020," ",$G3020),AllocFactorMatrix,(V$4+1),FALSE)*$E3023</f>
        <v>0</v>
      </c>
      <c r="W3020" s="54">
        <f>VLOOKUP(CONCATENATE($F3020," ",$G3020),AllocFactorMatrix,(W$4+1),FALSE)*$E3023</f>
        <v>0</v>
      </c>
      <c r="X3020" s="54">
        <f t="shared" si="1507"/>
        <v>0</v>
      </c>
      <c r="Y3020" s="54">
        <f>VLOOKUP(CONCATENATE($F3020," ",$G3020),AllocFactorMatrix,(Y$4+1),FALSE)*$E3023</f>
        <v>0</v>
      </c>
      <c r="Z3020" s="54">
        <f>VLOOKUP(CONCATENATE($F3020," ",$G3020),AllocFactorMatrix,(Z$4+1),FALSE)*$E3023</f>
        <v>0</v>
      </c>
      <c r="AA3020" s="54">
        <f t="shared" si="1445"/>
        <v>0</v>
      </c>
      <c r="AB3020" s="54">
        <f>VLOOKUP(CONCATENATE($F3020," ",$G3020),AllocFactorMatrix,(AB$4+1),FALSE)*$E3023</f>
        <v>0</v>
      </c>
      <c r="AC3020" s="54">
        <f>VLOOKUP(CONCATENATE($F3020," ",$G3020),AllocFactorMatrix,(AC$4+1),FALSE)*$E3023</f>
        <v>0</v>
      </c>
      <c r="AD3020" s="54">
        <f>VLOOKUP(CONCATENATE($F3020," ",$G3020),AllocFactorMatrix,(AD$4+1),FALSE)*$E3023</f>
        <v>0</v>
      </c>
    </row>
    <row r="3021" spans="1:30" s="51" customFormat="1" hidden="1" outlineLevel="1">
      <c r="A3021" s="56"/>
      <c r="B3021" s="112"/>
      <c r="C3021" s="55"/>
      <c r="D3021" s="55"/>
      <c r="F3021" s="52" t="str">
        <f>F3023</f>
        <v>PROD_DEMAND</v>
      </c>
      <c r="G3021" s="55" t="str">
        <f>$G$13</f>
        <v>ENERGY</v>
      </c>
      <c r="H3021" s="53">
        <f t="shared" si="1443"/>
        <v>0</v>
      </c>
      <c r="I3021" s="54">
        <f>VLOOKUP(CONCATENATE($F3021," ",$G3021),AllocFactorMatrix,(I$4+1),FALSE)*$E3023</f>
        <v>0</v>
      </c>
      <c r="J3021" s="54">
        <f>VLOOKUP(CONCATENATE($F3021," ",$G3021),AllocFactorMatrix,(J$4+1),FALSE)*$E3023</f>
        <v>0</v>
      </c>
      <c r="K3021" s="54">
        <f>VLOOKUP(CONCATENATE($F3021," ",$G3021),AllocFactorMatrix,(K$4+1),FALSE)*$E3023</f>
        <v>0</v>
      </c>
      <c r="L3021" s="54">
        <f>VLOOKUP(CONCATENATE($F3021," ",$G3021),AllocFactorMatrix,(L$4+1),FALSE)*$E3023</f>
        <v>0</v>
      </c>
      <c r="M3021" s="54">
        <f>VLOOKUP(CONCATENATE($F3021," ",$G3021),AllocFactorMatrix,(M$4+1),FALSE)*$E3023</f>
        <v>0</v>
      </c>
      <c r="N3021" s="54">
        <f t="shared" si="1444"/>
        <v>0</v>
      </c>
      <c r="O3021" s="54">
        <f>VLOOKUP(CONCATENATE($F3021," ",$G3021),AllocFactorMatrix,(O$4+1),FALSE)*$E3023</f>
        <v>0</v>
      </c>
      <c r="P3021" s="54">
        <f>VLOOKUP(CONCATENATE($F3021," ",$G3021),AllocFactorMatrix,(P$4+1),FALSE)*$E3023</f>
        <v>0</v>
      </c>
      <c r="Q3021" s="54">
        <f>VLOOKUP(CONCATENATE($F3021," ",$G3021),AllocFactorMatrix,(Q$4+1),FALSE)*$E3023</f>
        <v>0</v>
      </c>
      <c r="R3021" s="54">
        <f>VLOOKUP(CONCATENATE($F3021," ",$G3021),AllocFactorMatrix,(R$4+1),FALSE)*$E3023</f>
        <v>0</v>
      </c>
      <c r="S3021" s="54">
        <f t="shared" si="1506"/>
        <v>0</v>
      </c>
      <c r="T3021" s="54">
        <f>VLOOKUP(CONCATENATE($F3021," ",$G3021),AllocFactorMatrix,(T$4+1),FALSE)*$E3023</f>
        <v>0</v>
      </c>
      <c r="U3021" s="54">
        <f>VLOOKUP(CONCATENATE($F3021," ",$G3021),AllocFactorMatrix,(U$4+1),FALSE)*$E3023</f>
        <v>0</v>
      </c>
      <c r="V3021" s="54">
        <f>VLOOKUP(CONCATENATE($F3021," ",$G3021),AllocFactorMatrix,(V$4+1),FALSE)*$E3023</f>
        <v>0</v>
      </c>
      <c r="W3021" s="54">
        <f>VLOOKUP(CONCATENATE($F3021," ",$G3021),AllocFactorMatrix,(W$4+1),FALSE)*$E3023</f>
        <v>0</v>
      </c>
      <c r="X3021" s="54">
        <f t="shared" si="1507"/>
        <v>0</v>
      </c>
      <c r="Y3021" s="54">
        <f>VLOOKUP(CONCATENATE($F3021," ",$G3021),AllocFactorMatrix,(Y$4+1),FALSE)*$E3023</f>
        <v>0</v>
      </c>
      <c r="Z3021" s="54">
        <f>VLOOKUP(CONCATENATE($F3021," ",$G3021),AllocFactorMatrix,(Z$4+1),FALSE)*$E3023</f>
        <v>0</v>
      </c>
      <c r="AA3021" s="54">
        <f t="shared" si="1445"/>
        <v>0</v>
      </c>
      <c r="AB3021" s="54">
        <f>VLOOKUP(CONCATENATE($F3021," ",$G3021),AllocFactorMatrix,(AB$4+1),FALSE)*$E3023</f>
        <v>0</v>
      </c>
      <c r="AC3021" s="54">
        <f>VLOOKUP(CONCATENATE($F3021," ",$G3021),AllocFactorMatrix,(AC$4+1),FALSE)*$E3023</f>
        <v>0</v>
      </c>
      <c r="AD3021" s="54">
        <f>VLOOKUP(CONCATENATE($F3021," ",$G3021),AllocFactorMatrix,(AD$4+1),FALSE)*$E3023</f>
        <v>0</v>
      </c>
    </row>
    <row r="3022" spans="1:30" s="51" customFormat="1" hidden="1" outlineLevel="1">
      <c r="A3022" s="56"/>
      <c r="B3022" s="112"/>
      <c r="C3022" s="55"/>
      <c r="D3022" s="55"/>
      <c r="F3022" s="52" t="str">
        <f>F3023</f>
        <v>PROD_DEMAND</v>
      </c>
      <c r="G3022" s="55" t="str">
        <f>$G$14</f>
        <v>CUSTOMER</v>
      </c>
      <c r="H3022" s="53">
        <f t="shared" si="1443"/>
        <v>0</v>
      </c>
      <c r="I3022" s="54">
        <f>VLOOKUP(CONCATENATE($F3022," ",$G3022),AllocFactorMatrix,(I$4+1),FALSE)*$E3023</f>
        <v>0</v>
      </c>
      <c r="J3022" s="54">
        <f>VLOOKUP(CONCATENATE($F3022," ",$G3022),AllocFactorMatrix,(J$4+1),FALSE)*$E3023</f>
        <v>0</v>
      </c>
      <c r="K3022" s="54">
        <f>VLOOKUP(CONCATENATE($F3022," ",$G3022),AllocFactorMatrix,(K$4+1),FALSE)*$E3023</f>
        <v>0</v>
      </c>
      <c r="L3022" s="54">
        <f>VLOOKUP(CONCATENATE($F3022," ",$G3022),AllocFactorMatrix,(L$4+1),FALSE)*$E3023</f>
        <v>0</v>
      </c>
      <c r="M3022" s="54">
        <f>VLOOKUP(CONCATENATE($F3022," ",$G3022),AllocFactorMatrix,(M$4+1),FALSE)*$E3023</f>
        <v>0</v>
      </c>
      <c r="N3022" s="54">
        <f t="shared" si="1444"/>
        <v>0</v>
      </c>
      <c r="O3022" s="54">
        <f>VLOOKUP(CONCATENATE($F3022," ",$G3022),AllocFactorMatrix,(O$4+1),FALSE)*$E3023</f>
        <v>0</v>
      </c>
      <c r="P3022" s="54">
        <f>VLOOKUP(CONCATENATE($F3022," ",$G3022),AllocFactorMatrix,(P$4+1),FALSE)*$E3023</f>
        <v>0</v>
      </c>
      <c r="Q3022" s="54">
        <f>VLOOKUP(CONCATENATE($F3022," ",$G3022),AllocFactorMatrix,(Q$4+1),FALSE)*$E3023</f>
        <v>0</v>
      </c>
      <c r="R3022" s="54">
        <f>VLOOKUP(CONCATENATE($F3022," ",$G3022),AllocFactorMatrix,(R$4+1),FALSE)*$E3023</f>
        <v>0</v>
      </c>
      <c r="S3022" s="54">
        <f t="shared" si="1506"/>
        <v>0</v>
      </c>
      <c r="T3022" s="54">
        <f>VLOOKUP(CONCATENATE($F3022," ",$G3022),AllocFactorMatrix,(T$4+1),FALSE)*$E3023</f>
        <v>0</v>
      </c>
      <c r="U3022" s="54">
        <f>VLOOKUP(CONCATENATE($F3022," ",$G3022),AllocFactorMatrix,(U$4+1),FALSE)*$E3023</f>
        <v>0</v>
      </c>
      <c r="V3022" s="54">
        <f>VLOOKUP(CONCATENATE($F3022," ",$G3022),AllocFactorMatrix,(V$4+1),FALSE)*$E3023</f>
        <v>0</v>
      </c>
      <c r="W3022" s="54">
        <f>VLOOKUP(CONCATENATE($F3022," ",$G3022),AllocFactorMatrix,(W$4+1),FALSE)*$E3023</f>
        <v>0</v>
      </c>
      <c r="X3022" s="54">
        <f t="shared" si="1507"/>
        <v>0</v>
      </c>
      <c r="Y3022" s="54">
        <f>VLOOKUP(CONCATENATE($F3022," ",$G3022),AllocFactorMatrix,(Y$4+1),FALSE)*$E3023</f>
        <v>0</v>
      </c>
      <c r="Z3022" s="54">
        <f>VLOOKUP(CONCATENATE($F3022," ",$G3022),AllocFactorMatrix,(Z$4+1),FALSE)*$E3023</f>
        <v>0</v>
      </c>
      <c r="AA3022" s="54">
        <f t="shared" si="1445"/>
        <v>0</v>
      </c>
      <c r="AB3022" s="54">
        <f>VLOOKUP(CONCATENATE($F3022," ",$G3022),AllocFactorMatrix,(AB$4+1),FALSE)*$E3023</f>
        <v>0</v>
      </c>
      <c r="AC3022" s="54">
        <f>VLOOKUP(CONCATENATE($F3022," ",$G3022),AllocFactorMatrix,(AC$4+1),FALSE)*$E3023</f>
        <v>0</v>
      </c>
      <c r="AD3022" s="54">
        <f>VLOOKUP(CONCATENATE($F3022," ",$G3022),AllocFactorMatrix,(AD$4+1),FALSE)*$E3023</f>
        <v>0</v>
      </c>
    </row>
    <row r="3023" spans="1:30" s="51" customFormat="1" collapsed="1">
      <c r="A3023" s="56"/>
      <c r="B3023" s="112"/>
      <c r="C3023" s="55"/>
      <c r="D3023" s="99" t="s">
        <v>476</v>
      </c>
      <c r="E3023" s="61">
        <v>-341290</v>
      </c>
      <c r="F3023" s="57" t="s">
        <v>30</v>
      </c>
      <c r="G3023" s="55" t="str">
        <f>$G$15</f>
        <v>TOTAL</v>
      </c>
      <c r="H3023" s="53">
        <f t="shared" si="1443"/>
        <v>-341289.99999999994</v>
      </c>
      <c r="I3023" s="54">
        <f>VLOOKUP(CONCATENATE($F3023," ",$G3023),AllocFactorMatrix,(I$4+1),FALSE)*$E3023</f>
        <v>-189486.42194041685</v>
      </c>
      <c r="J3023" s="54">
        <f>VLOOKUP(CONCATENATE($F3023," ",$G3023),AllocFactorMatrix,(J$4+1),FALSE)*$E3023</f>
        <v>-8719.1941960608219</v>
      </c>
      <c r="K3023" s="54">
        <f>VLOOKUP(CONCATENATE($F3023," ",$G3023),AllocFactorMatrix,(K$4+1),FALSE)*$E3023</f>
        <v>-28723.529207708769</v>
      </c>
      <c r="L3023" s="54">
        <f>VLOOKUP(CONCATENATE($F3023," ",$G3023),AllocFactorMatrix,(L$4+1),FALSE)*$E3023</f>
        <v>-717.70929764980883</v>
      </c>
      <c r="M3023" s="54">
        <f>VLOOKUP(CONCATENATE($F3023," ",$G3023),AllocFactorMatrix,(M$4+1),FALSE)*$E3023</f>
        <v>-92.390532497242731</v>
      </c>
      <c r="N3023" s="54">
        <f t="shared" si="1444"/>
        <v>-29533.629037855822</v>
      </c>
      <c r="O3023" s="54">
        <f>VLOOKUP(CONCATENATE($F3023," ",$G3023),AllocFactorMatrix,(O$4+1),FALSE)*$E3023</f>
        <v>-21850.376913132557</v>
      </c>
      <c r="P3023" s="54">
        <f>VLOOKUP(CONCATENATE($F3023," ",$G3023),AllocFactorMatrix,(P$4+1),FALSE)*$E3023</f>
        <v>-3954.9597395253527</v>
      </c>
      <c r="Q3023" s="54">
        <f>VLOOKUP(CONCATENATE($F3023," ",$G3023),AllocFactorMatrix,(Q$4+1),FALSE)*$E3023</f>
        <v>-1529.7505046105944</v>
      </c>
      <c r="R3023" s="54">
        <f>VLOOKUP(CONCATENATE($F3023," ",$G3023),AllocFactorMatrix,(R$4+1),FALSE)*$E3023</f>
        <v>-32.961112207515278</v>
      </c>
      <c r="S3023" s="54">
        <f t="shared" si="1506"/>
        <v>-27368.048269476018</v>
      </c>
      <c r="T3023" s="54">
        <f>VLOOKUP(CONCATENATE($F3023," ",$G3023),AllocFactorMatrix,(T$4+1),FALSE)*$E3023</f>
        <v>-693.82924053337717</v>
      </c>
      <c r="U3023" s="54">
        <f>VLOOKUP(CONCATENATE($F3023," ",$G3023),AllocFactorMatrix,(U$4+1),FALSE)*$E3023</f>
        <v>-11046.967652896839</v>
      </c>
      <c r="V3023" s="54">
        <f>VLOOKUP(CONCATENATE($F3023," ",$G3023),AllocFactorMatrix,(V$4+1),FALSE)*$E3023</f>
        <v>-59909.956858545462</v>
      </c>
      <c r="W3023" s="54">
        <f>VLOOKUP(CONCATENATE($F3023," ",$G3023),AllocFactorMatrix,(W$4+1),FALSE)*$E3023</f>
        <v>-7882.5122035409959</v>
      </c>
      <c r="X3023" s="54">
        <f t="shared" si="1507"/>
        <v>-79533.265955516676</v>
      </c>
      <c r="Y3023" s="54">
        <f>VLOOKUP(CONCATENATE($F3023," ",$G3023),AllocFactorMatrix,(Y$4+1),FALSE)*$E3023</f>
        <v>-6439.9412312720515</v>
      </c>
      <c r="Z3023" s="54">
        <f>VLOOKUP(CONCATENATE($F3023," ",$G3023),AllocFactorMatrix,(Z$4+1),FALSE)*$E3023</f>
        <v>-133.86501541451045</v>
      </c>
      <c r="AA3023" s="54">
        <f t="shared" si="1445"/>
        <v>-6573.8062466865622</v>
      </c>
      <c r="AB3023" s="54">
        <f>VLOOKUP(CONCATENATE($F3023," ",$G3023),AllocFactorMatrix,(AB$4+1),FALSE)*$E3023</f>
        <v>-75.634353987195766</v>
      </c>
      <c r="AC3023" s="54">
        <f>VLOOKUP(CONCATENATE($F3023," ",$G3023),AllocFactorMatrix,(AC$4+1),FALSE)*$E3023</f>
        <v>0</v>
      </c>
      <c r="AD3023" s="54">
        <f>VLOOKUP(CONCATENATE($F3023," ",$G3023),AllocFactorMatrix,(AD$4+1),FALSE)*$E3023</f>
        <v>0</v>
      </c>
    </row>
    <row r="3024" spans="1:30" hidden="1" outlineLevel="1">
      <c r="D3024" s="7"/>
      <c r="E3024" s="51"/>
      <c r="F3024" s="52" t="str">
        <f>F3031</f>
        <v>PROD_DEMAND</v>
      </c>
      <c r="G3024" s="55" t="str">
        <f>$G$8</f>
        <v>PRODUCTION</v>
      </c>
      <c r="H3024" s="4">
        <f t="shared" ref="H3024:H3031" si="1508">SUBTOTAL(9,I3024:AD3024)</f>
        <v>718798.99999999988</v>
      </c>
      <c r="I3024" s="5">
        <f>VLOOKUP(CONCATENATE($F3024," ",$G3024),AllocFactorMatrix,(I$4+1),FALSE)*$E3031</f>
        <v>399081.86763265758</v>
      </c>
      <c r="J3024" s="5">
        <f>VLOOKUP(CONCATENATE($F3024," ",$G3024),AllocFactorMatrix,(J$4+1),FALSE)*$E3031</f>
        <v>18363.702625140857</v>
      </c>
      <c r="K3024" s="5">
        <f>VLOOKUP(CONCATENATE($F3024," ",$G3024),AllocFactorMatrix,(K$4+1),FALSE)*$E3031</f>
        <v>60495.309182723948</v>
      </c>
      <c r="L3024" s="5">
        <f>VLOOKUP(CONCATENATE($F3024," ",$G3024),AllocFactorMatrix,(L$4+1),FALSE)*$E3031</f>
        <v>1511.5846507116673</v>
      </c>
      <c r="M3024" s="5">
        <f>VLOOKUP(CONCATENATE($F3024," ",$G3024),AllocFactorMatrix,(M$4+1),FALSE)*$E3031</f>
        <v>194.58590163346591</v>
      </c>
      <c r="N3024" s="5">
        <f t="shared" ref="N3024:N3031" si="1509">SUBTOTAL(9,K3024:M3024)</f>
        <v>62201.479735069079</v>
      </c>
      <c r="O3024" s="5">
        <f>VLOOKUP(CONCATENATE($F3024," ",$G3024),AllocFactorMatrix,(O$4+1),FALSE)*$E3031</f>
        <v>46019.59938698107</v>
      </c>
      <c r="P3024" s="5">
        <f>VLOOKUP(CONCATENATE($F3024," ",$G3024),AllocFactorMatrix,(P$4+1),FALSE)*$E3031</f>
        <v>8329.6349316155884</v>
      </c>
      <c r="Q3024" s="5">
        <f>VLOOKUP(CONCATENATE($F3024," ",$G3024),AllocFactorMatrix,(Q$4+1),FALSE)*$E3031</f>
        <v>3221.8439830161756</v>
      </c>
      <c r="R3024" s="5">
        <f>VLOOKUP(CONCATENATE($F3024," ",$G3024),AllocFactorMatrix,(R$4+1),FALSE)*$E3031</f>
        <v>69.420183696122876</v>
      </c>
      <c r="S3024" s="5">
        <f>SUBTOTAL(9,O3024:R3024)</f>
        <v>57640.498485308955</v>
      </c>
      <c r="T3024" s="5">
        <f>VLOOKUP(CONCATENATE($F3024," ",$G3024),AllocFactorMatrix,(T$4+1),FALSE)*$E3031</f>
        <v>1461.2902934927802</v>
      </c>
      <c r="U3024" s="5">
        <f>VLOOKUP(CONCATENATE($F3024," ",$G3024),AllocFactorMatrix,(U$4+1),FALSE)*$E3031</f>
        <v>23266.281760188096</v>
      </c>
      <c r="V3024" s="5">
        <f>VLOOKUP(CONCATENATE($F3024," ",$G3024),AllocFactorMatrix,(V$4+1),FALSE)*$E3031</f>
        <v>126177.78745338456</v>
      </c>
      <c r="W3024" s="5">
        <f>VLOOKUP(CONCATENATE($F3024," ",$G3024),AllocFactorMatrix,(W$4+1),FALSE)*$E3031</f>
        <v>16601.546747320648</v>
      </c>
      <c r="X3024" s="5">
        <f>SUBTOTAL(9,T3024:W3024)</f>
        <v>167506.90625438609</v>
      </c>
      <c r="Y3024" s="5">
        <f>VLOOKUP(CONCATENATE($F3024," ",$G3024),AllocFactorMatrix,(Y$4+1),FALSE)*$E3031</f>
        <v>13563.313654361742</v>
      </c>
      <c r="Z3024" s="5">
        <f>VLOOKUP(CONCATENATE($F3024," ",$G3024),AllocFactorMatrix,(Z$4+1),FALSE)*$E3031</f>
        <v>281.93629820661226</v>
      </c>
      <c r="AA3024" s="5">
        <f t="shared" ref="AA3024:AA3031" si="1510">SUBTOTAL(9,Y3024:Z3024)</f>
        <v>13845.249952568354</v>
      </c>
      <c r="AB3024" s="5">
        <f>VLOOKUP(CONCATENATE($F3024," ",$G3024),AllocFactorMatrix,(AB$4+1),FALSE)*$E3031</f>
        <v>159.29531486900387</v>
      </c>
      <c r="AC3024" s="5">
        <f>VLOOKUP(CONCATENATE($F3024," ",$G3024),AllocFactorMatrix,(AC$4+1),FALSE)*$E3031</f>
        <v>0</v>
      </c>
      <c r="AD3024" s="5">
        <f>VLOOKUP(CONCATENATE($F3024," ",$G3024),AllocFactorMatrix,(AD$4+1),FALSE)*$E3031</f>
        <v>0</v>
      </c>
    </row>
    <row r="3025" spans="1:30" hidden="1" outlineLevel="1">
      <c r="D3025" s="7"/>
      <c r="E3025" s="51"/>
      <c r="F3025" s="52" t="str">
        <f>F3031</f>
        <v>PROD_DEMAND</v>
      </c>
      <c r="G3025" s="55" t="str">
        <f>$G$9</f>
        <v>BULKTRAN</v>
      </c>
      <c r="H3025" s="4">
        <f t="shared" si="1508"/>
        <v>0</v>
      </c>
      <c r="I3025" s="5">
        <f>VLOOKUP(CONCATENATE($F3025," ",$G3025),AllocFactorMatrix,(I$4+1),FALSE)*$E3031</f>
        <v>0</v>
      </c>
      <c r="J3025" s="5">
        <f>VLOOKUP(CONCATENATE($F3025," ",$G3025),AllocFactorMatrix,(J$4+1),FALSE)*$E3031</f>
        <v>0</v>
      </c>
      <c r="K3025" s="5">
        <f>VLOOKUP(CONCATENATE($F3025," ",$G3025),AllocFactorMatrix,(K$4+1),FALSE)*$E3031</f>
        <v>0</v>
      </c>
      <c r="L3025" s="5">
        <f>VLOOKUP(CONCATENATE($F3025," ",$G3025),AllocFactorMatrix,(L$4+1),FALSE)*$E3031</f>
        <v>0</v>
      </c>
      <c r="M3025" s="5">
        <f>VLOOKUP(CONCATENATE($F3025," ",$G3025),AllocFactorMatrix,(M$4+1),FALSE)*$E3031</f>
        <v>0</v>
      </c>
      <c r="N3025" s="5">
        <f t="shared" si="1509"/>
        <v>0</v>
      </c>
      <c r="O3025" s="5">
        <f>VLOOKUP(CONCATENATE($F3025," ",$G3025),AllocFactorMatrix,(O$4+1),FALSE)*$E3031</f>
        <v>0</v>
      </c>
      <c r="P3025" s="5">
        <f>VLOOKUP(CONCATENATE($F3025," ",$G3025),AllocFactorMatrix,(P$4+1),FALSE)*$E3031</f>
        <v>0</v>
      </c>
      <c r="Q3025" s="5">
        <f>VLOOKUP(CONCATENATE($F3025," ",$G3025),AllocFactorMatrix,(Q$4+1),FALSE)*$E3031</f>
        <v>0</v>
      </c>
      <c r="R3025" s="5">
        <f>VLOOKUP(CONCATENATE($F3025," ",$G3025),AllocFactorMatrix,(R$4+1),FALSE)*$E3031</f>
        <v>0</v>
      </c>
      <c r="S3025" s="5">
        <f t="shared" ref="S3025:S3031" si="1511">SUBTOTAL(9,O3025:R3025)</f>
        <v>0</v>
      </c>
      <c r="T3025" s="5">
        <f>VLOOKUP(CONCATENATE($F3025," ",$G3025),AllocFactorMatrix,(T$4+1),FALSE)*$E3031</f>
        <v>0</v>
      </c>
      <c r="U3025" s="5">
        <f>VLOOKUP(CONCATENATE($F3025," ",$G3025),AllocFactorMatrix,(U$4+1),FALSE)*$E3031</f>
        <v>0</v>
      </c>
      <c r="V3025" s="5">
        <f>VLOOKUP(CONCATENATE($F3025," ",$G3025),AllocFactorMatrix,(V$4+1),FALSE)*$E3031</f>
        <v>0</v>
      </c>
      <c r="W3025" s="5">
        <f>VLOOKUP(CONCATENATE($F3025," ",$G3025),AllocFactorMatrix,(W$4+1),FALSE)*$E3031</f>
        <v>0</v>
      </c>
      <c r="X3025" s="5">
        <f t="shared" ref="X3025:X3031" si="1512">SUBTOTAL(9,T3025:W3025)</f>
        <v>0</v>
      </c>
      <c r="Y3025" s="5">
        <f>VLOOKUP(CONCATENATE($F3025," ",$G3025),AllocFactorMatrix,(Y$4+1),FALSE)*$E3031</f>
        <v>0</v>
      </c>
      <c r="Z3025" s="5">
        <f>VLOOKUP(CONCATENATE($F3025," ",$G3025),AllocFactorMatrix,(Z$4+1),FALSE)*$E3031</f>
        <v>0</v>
      </c>
      <c r="AA3025" s="5">
        <f t="shared" si="1510"/>
        <v>0</v>
      </c>
      <c r="AB3025" s="5">
        <f>VLOOKUP(CONCATENATE($F3025," ",$G3025),AllocFactorMatrix,(AB$4+1),FALSE)*$E3031</f>
        <v>0</v>
      </c>
      <c r="AC3025" s="5">
        <f>VLOOKUP(CONCATENATE($F3025," ",$G3025),AllocFactorMatrix,(AC$4+1),FALSE)*$E3031</f>
        <v>0</v>
      </c>
      <c r="AD3025" s="5">
        <f>VLOOKUP(CONCATENATE($F3025," ",$G3025),AllocFactorMatrix,(AD$4+1),FALSE)*$E3031</f>
        <v>0</v>
      </c>
    </row>
    <row r="3026" spans="1:30" hidden="1" outlineLevel="1">
      <c r="D3026" s="7"/>
      <c r="E3026" s="51"/>
      <c r="F3026" s="52" t="str">
        <f>F3031</f>
        <v>PROD_DEMAND</v>
      </c>
      <c r="G3026" s="55" t="str">
        <f>$G$10</f>
        <v>SUBTRAN</v>
      </c>
      <c r="H3026" s="4">
        <f t="shared" si="1508"/>
        <v>0</v>
      </c>
      <c r="I3026" s="5">
        <f>VLOOKUP(CONCATENATE($F3026," ",$G3026),AllocFactorMatrix,(I$4+1),FALSE)*$E3031</f>
        <v>0</v>
      </c>
      <c r="J3026" s="5">
        <f>VLOOKUP(CONCATENATE($F3026," ",$G3026),AllocFactorMatrix,(J$4+1),FALSE)*$E3031</f>
        <v>0</v>
      </c>
      <c r="K3026" s="5">
        <f>VLOOKUP(CONCATENATE($F3026," ",$G3026),AllocFactorMatrix,(K$4+1),FALSE)*$E3031</f>
        <v>0</v>
      </c>
      <c r="L3026" s="5">
        <f>VLOOKUP(CONCATENATE($F3026," ",$G3026),AllocFactorMatrix,(L$4+1),FALSE)*$E3031</f>
        <v>0</v>
      </c>
      <c r="M3026" s="5">
        <f>VLOOKUP(CONCATENATE($F3026," ",$G3026),AllocFactorMatrix,(M$4+1),FALSE)*$E3031</f>
        <v>0</v>
      </c>
      <c r="N3026" s="5">
        <f t="shared" si="1509"/>
        <v>0</v>
      </c>
      <c r="O3026" s="5">
        <f>VLOOKUP(CONCATENATE($F3026," ",$G3026),AllocFactorMatrix,(O$4+1),FALSE)*$E3031</f>
        <v>0</v>
      </c>
      <c r="P3026" s="5">
        <f>VLOOKUP(CONCATENATE($F3026," ",$G3026),AllocFactorMatrix,(P$4+1),FALSE)*$E3031</f>
        <v>0</v>
      </c>
      <c r="Q3026" s="5">
        <f>VLOOKUP(CONCATENATE($F3026," ",$G3026),AllocFactorMatrix,(Q$4+1),FALSE)*$E3031</f>
        <v>0</v>
      </c>
      <c r="R3026" s="5">
        <f>VLOOKUP(CONCATENATE($F3026," ",$G3026),AllocFactorMatrix,(R$4+1),FALSE)*$E3031</f>
        <v>0</v>
      </c>
      <c r="S3026" s="5">
        <f t="shared" si="1511"/>
        <v>0</v>
      </c>
      <c r="T3026" s="5">
        <f>VLOOKUP(CONCATENATE($F3026," ",$G3026),AllocFactorMatrix,(T$4+1),FALSE)*$E3031</f>
        <v>0</v>
      </c>
      <c r="U3026" s="5">
        <f>VLOOKUP(CONCATENATE($F3026," ",$G3026),AllocFactorMatrix,(U$4+1),FALSE)*$E3031</f>
        <v>0</v>
      </c>
      <c r="V3026" s="5">
        <f>VLOOKUP(CONCATENATE($F3026," ",$G3026),AllocFactorMatrix,(V$4+1),FALSE)*$E3031</f>
        <v>0</v>
      </c>
      <c r="W3026" s="5">
        <f>VLOOKUP(CONCATENATE($F3026," ",$G3026),AllocFactorMatrix,(W$4+1),FALSE)*$E3031</f>
        <v>0</v>
      </c>
      <c r="X3026" s="5">
        <f t="shared" si="1512"/>
        <v>0</v>
      </c>
      <c r="Y3026" s="5">
        <f>VLOOKUP(CONCATENATE($F3026," ",$G3026),AllocFactorMatrix,(Y$4+1),FALSE)*$E3031</f>
        <v>0</v>
      </c>
      <c r="Z3026" s="5">
        <f>VLOOKUP(CONCATENATE($F3026," ",$G3026),AllocFactorMatrix,(Z$4+1),FALSE)*$E3031</f>
        <v>0</v>
      </c>
      <c r="AA3026" s="5">
        <f t="shared" si="1510"/>
        <v>0</v>
      </c>
      <c r="AB3026" s="5">
        <f>VLOOKUP(CONCATENATE($F3026," ",$G3026),AllocFactorMatrix,(AB$4+1),FALSE)*$E3031</f>
        <v>0</v>
      </c>
      <c r="AC3026" s="5">
        <f>VLOOKUP(CONCATENATE($F3026," ",$G3026),AllocFactorMatrix,(AC$4+1),FALSE)*$E3031</f>
        <v>0</v>
      </c>
      <c r="AD3026" s="5">
        <f>VLOOKUP(CONCATENATE($F3026," ",$G3026),AllocFactorMatrix,(AD$4+1),FALSE)*$E3031</f>
        <v>0</v>
      </c>
    </row>
    <row r="3027" spans="1:30" hidden="1" outlineLevel="1">
      <c r="D3027" s="7"/>
      <c r="E3027" s="51"/>
      <c r="F3027" s="52" t="str">
        <f>F3031</f>
        <v>PROD_DEMAND</v>
      </c>
      <c r="G3027" s="55" t="str">
        <f>$G$11</f>
        <v>DISTPRI</v>
      </c>
      <c r="H3027" s="4">
        <f t="shared" si="1508"/>
        <v>0</v>
      </c>
      <c r="I3027" s="5">
        <f>VLOOKUP(CONCATENATE($F3027," ",$G3027),AllocFactorMatrix,(I$4+1),FALSE)*$E3031</f>
        <v>0</v>
      </c>
      <c r="J3027" s="5">
        <f>VLOOKUP(CONCATENATE($F3027," ",$G3027),AllocFactorMatrix,(J$4+1),FALSE)*$E3031</f>
        <v>0</v>
      </c>
      <c r="K3027" s="5">
        <f>VLOOKUP(CONCATENATE($F3027," ",$G3027),AllocFactorMatrix,(K$4+1),FALSE)*$E3031</f>
        <v>0</v>
      </c>
      <c r="L3027" s="5">
        <f>VLOOKUP(CONCATENATE($F3027," ",$G3027),AllocFactorMatrix,(L$4+1),FALSE)*$E3031</f>
        <v>0</v>
      </c>
      <c r="M3027" s="5">
        <f>VLOOKUP(CONCATENATE($F3027," ",$G3027),AllocFactorMatrix,(M$4+1),FALSE)*$E3031</f>
        <v>0</v>
      </c>
      <c r="N3027" s="5">
        <f t="shared" si="1509"/>
        <v>0</v>
      </c>
      <c r="O3027" s="5">
        <f>VLOOKUP(CONCATENATE($F3027," ",$G3027),AllocFactorMatrix,(O$4+1),FALSE)*$E3031</f>
        <v>0</v>
      </c>
      <c r="P3027" s="5">
        <f>VLOOKUP(CONCATENATE($F3027," ",$G3027),AllocFactorMatrix,(P$4+1),FALSE)*$E3031</f>
        <v>0</v>
      </c>
      <c r="Q3027" s="5">
        <f>VLOOKUP(CONCATENATE($F3027," ",$G3027),AllocFactorMatrix,(Q$4+1),FALSE)*$E3031</f>
        <v>0</v>
      </c>
      <c r="R3027" s="5">
        <f>VLOOKUP(CONCATENATE($F3027," ",$G3027),AllocFactorMatrix,(R$4+1),FALSE)*$E3031</f>
        <v>0</v>
      </c>
      <c r="S3027" s="5">
        <f t="shared" si="1511"/>
        <v>0</v>
      </c>
      <c r="T3027" s="5">
        <f>VLOOKUP(CONCATENATE($F3027," ",$G3027),AllocFactorMatrix,(T$4+1),FALSE)*$E3031</f>
        <v>0</v>
      </c>
      <c r="U3027" s="5">
        <f>VLOOKUP(CONCATENATE($F3027," ",$G3027),AllocFactorMatrix,(U$4+1),FALSE)*$E3031</f>
        <v>0</v>
      </c>
      <c r="V3027" s="5">
        <f>VLOOKUP(CONCATENATE($F3027," ",$G3027),AllocFactorMatrix,(V$4+1),FALSE)*$E3031</f>
        <v>0</v>
      </c>
      <c r="W3027" s="5">
        <f>VLOOKUP(CONCATENATE($F3027," ",$G3027),AllocFactorMatrix,(W$4+1),FALSE)*$E3031</f>
        <v>0</v>
      </c>
      <c r="X3027" s="5">
        <f t="shared" si="1512"/>
        <v>0</v>
      </c>
      <c r="Y3027" s="5">
        <f>VLOOKUP(CONCATENATE($F3027," ",$G3027),AllocFactorMatrix,(Y$4+1),FALSE)*$E3031</f>
        <v>0</v>
      </c>
      <c r="Z3027" s="5">
        <f>VLOOKUP(CONCATENATE($F3027," ",$G3027),AllocFactorMatrix,(Z$4+1),FALSE)*$E3031</f>
        <v>0</v>
      </c>
      <c r="AA3027" s="5">
        <f t="shared" si="1510"/>
        <v>0</v>
      </c>
      <c r="AB3027" s="5">
        <f>VLOOKUP(CONCATENATE($F3027," ",$G3027),AllocFactorMatrix,(AB$4+1),FALSE)*$E3031</f>
        <v>0</v>
      </c>
      <c r="AC3027" s="5">
        <f>VLOOKUP(CONCATENATE($F3027," ",$G3027),AllocFactorMatrix,(AC$4+1),FALSE)*$E3031</f>
        <v>0</v>
      </c>
      <c r="AD3027" s="5">
        <f>VLOOKUP(CONCATENATE($F3027," ",$G3027),AllocFactorMatrix,(AD$4+1),FALSE)*$E3031</f>
        <v>0</v>
      </c>
    </row>
    <row r="3028" spans="1:30" hidden="1" outlineLevel="1">
      <c r="D3028" s="7"/>
      <c r="E3028" s="51"/>
      <c r="F3028" s="52" t="str">
        <f>F3031</f>
        <v>PROD_DEMAND</v>
      </c>
      <c r="G3028" s="55" t="str">
        <f>$G$12</f>
        <v>DISTSEC</v>
      </c>
      <c r="H3028" s="4">
        <f t="shared" si="1508"/>
        <v>0</v>
      </c>
      <c r="I3028" s="5">
        <f>VLOOKUP(CONCATENATE($F3028," ",$G3028),AllocFactorMatrix,(I$4+1),FALSE)*$E3031</f>
        <v>0</v>
      </c>
      <c r="J3028" s="5">
        <f>VLOOKUP(CONCATENATE($F3028," ",$G3028),AllocFactorMatrix,(J$4+1),FALSE)*$E3031</f>
        <v>0</v>
      </c>
      <c r="K3028" s="5">
        <f>VLOOKUP(CONCATENATE($F3028," ",$G3028),AllocFactorMatrix,(K$4+1),FALSE)*$E3031</f>
        <v>0</v>
      </c>
      <c r="L3028" s="5">
        <f>VLOOKUP(CONCATENATE($F3028," ",$G3028),AllocFactorMatrix,(L$4+1),FALSE)*$E3031</f>
        <v>0</v>
      </c>
      <c r="M3028" s="5">
        <f>VLOOKUP(CONCATENATE($F3028," ",$G3028),AllocFactorMatrix,(M$4+1),FALSE)*$E3031</f>
        <v>0</v>
      </c>
      <c r="N3028" s="5">
        <f t="shared" si="1509"/>
        <v>0</v>
      </c>
      <c r="O3028" s="5">
        <f>VLOOKUP(CONCATENATE($F3028," ",$G3028),AllocFactorMatrix,(O$4+1),FALSE)*$E3031</f>
        <v>0</v>
      </c>
      <c r="P3028" s="5">
        <f>VLOOKUP(CONCATENATE($F3028," ",$G3028),AllocFactorMatrix,(P$4+1),FALSE)*$E3031</f>
        <v>0</v>
      </c>
      <c r="Q3028" s="5">
        <f>VLOOKUP(CONCATENATE($F3028," ",$G3028),AllocFactorMatrix,(Q$4+1),FALSE)*$E3031</f>
        <v>0</v>
      </c>
      <c r="R3028" s="5">
        <f>VLOOKUP(CONCATENATE($F3028," ",$G3028),AllocFactorMatrix,(R$4+1),FALSE)*$E3031</f>
        <v>0</v>
      </c>
      <c r="S3028" s="5">
        <f t="shared" si="1511"/>
        <v>0</v>
      </c>
      <c r="T3028" s="5">
        <f>VLOOKUP(CONCATENATE($F3028," ",$G3028),AllocFactorMatrix,(T$4+1),FALSE)*$E3031</f>
        <v>0</v>
      </c>
      <c r="U3028" s="5">
        <f>VLOOKUP(CONCATENATE($F3028," ",$G3028),AllocFactorMatrix,(U$4+1),FALSE)*$E3031</f>
        <v>0</v>
      </c>
      <c r="V3028" s="5">
        <f>VLOOKUP(CONCATENATE($F3028," ",$G3028),AllocFactorMatrix,(V$4+1),FALSE)*$E3031</f>
        <v>0</v>
      </c>
      <c r="W3028" s="5">
        <f>VLOOKUP(CONCATENATE($F3028," ",$G3028),AllocFactorMatrix,(W$4+1),FALSE)*$E3031</f>
        <v>0</v>
      </c>
      <c r="X3028" s="5">
        <f t="shared" si="1512"/>
        <v>0</v>
      </c>
      <c r="Y3028" s="5">
        <f>VLOOKUP(CONCATENATE($F3028," ",$G3028),AllocFactorMatrix,(Y$4+1),FALSE)*$E3031</f>
        <v>0</v>
      </c>
      <c r="Z3028" s="5">
        <f>VLOOKUP(CONCATENATE($F3028," ",$G3028),AllocFactorMatrix,(Z$4+1),FALSE)*$E3031</f>
        <v>0</v>
      </c>
      <c r="AA3028" s="5">
        <f t="shared" si="1510"/>
        <v>0</v>
      </c>
      <c r="AB3028" s="5">
        <f>VLOOKUP(CONCATENATE($F3028," ",$G3028),AllocFactorMatrix,(AB$4+1),FALSE)*$E3031</f>
        <v>0</v>
      </c>
      <c r="AC3028" s="5">
        <f>VLOOKUP(CONCATENATE($F3028," ",$G3028),AllocFactorMatrix,(AC$4+1),FALSE)*$E3031</f>
        <v>0</v>
      </c>
      <c r="AD3028" s="5">
        <f>VLOOKUP(CONCATENATE($F3028," ",$G3028),AllocFactorMatrix,(AD$4+1),FALSE)*$E3031</f>
        <v>0</v>
      </c>
    </row>
    <row r="3029" spans="1:30" hidden="1" outlineLevel="1">
      <c r="D3029" s="7"/>
      <c r="E3029" s="51"/>
      <c r="F3029" s="52" t="str">
        <f>F3031</f>
        <v>PROD_DEMAND</v>
      </c>
      <c r="G3029" s="55" t="str">
        <f>$G$13</f>
        <v>ENERGY</v>
      </c>
      <c r="H3029" s="4">
        <f t="shared" si="1508"/>
        <v>0</v>
      </c>
      <c r="I3029" s="5">
        <f>VLOOKUP(CONCATENATE($F3029," ",$G3029),AllocFactorMatrix,(I$4+1),FALSE)*$E3031</f>
        <v>0</v>
      </c>
      <c r="J3029" s="5">
        <f>VLOOKUP(CONCATENATE($F3029," ",$G3029),AllocFactorMatrix,(J$4+1),FALSE)*$E3031</f>
        <v>0</v>
      </c>
      <c r="K3029" s="5">
        <f>VLOOKUP(CONCATENATE($F3029," ",$G3029),AllocFactorMatrix,(K$4+1),FALSE)*$E3031</f>
        <v>0</v>
      </c>
      <c r="L3029" s="5">
        <f>VLOOKUP(CONCATENATE($F3029," ",$G3029),AllocFactorMatrix,(L$4+1),FALSE)*$E3031</f>
        <v>0</v>
      </c>
      <c r="M3029" s="5">
        <f>VLOOKUP(CONCATENATE($F3029," ",$G3029),AllocFactorMatrix,(M$4+1),FALSE)*$E3031</f>
        <v>0</v>
      </c>
      <c r="N3029" s="5">
        <f t="shared" si="1509"/>
        <v>0</v>
      </c>
      <c r="O3029" s="5">
        <f>VLOOKUP(CONCATENATE($F3029," ",$G3029),AllocFactorMatrix,(O$4+1),FALSE)*$E3031</f>
        <v>0</v>
      </c>
      <c r="P3029" s="5">
        <f>VLOOKUP(CONCATENATE($F3029," ",$G3029),AllocFactorMatrix,(P$4+1),FALSE)*$E3031</f>
        <v>0</v>
      </c>
      <c r="Q3029" s="5">
        <f>VLOOKUP(CONCATENATE($F3029," ",$G3029),AllocFactorMatrix,(Q$4+1),FALSE)*$E3031</f>
        <v>0</v>
      </c>
      <c r="R3029" s="5">
        <f>VLOOKUP(CONCATENATE($F3029," ",$G3029),AllocFactorMatrix,(R$4+1),FALSE)*$E3031</f>
        <v>0</v>
      </c>
      <c r="S3029" s="5">
        <f t="shared" si="1511"/>
        <v>0</v>
      </c>
      <c r="T3029" s="5">
        <f>VLOOKUP(CONCATENATE($F3029," ",$G3029),AllocFactorMatrix,(T$4+1),FALSE)*$E3031</f>
        <v>0</v>
      </c>
      <c r="U3029" s="5">
        <f>VLOOKUP(CONCATENATE($F3029," ",$G3029),AllocFactorMatrix,(U$4+1),FALSE)*$E3031</f>
        <v>0</v>
      </c>
      <c r="V3029" s="5">
        <f>VLOOKUP(CONCATENATE($F3029," ",$G3029),AllocFactorMatrix,(V$4+1),FALSE)*$E3031</f>
        <v>0</v>
      </c>
      <c r="W3029" s="5">
        <f>VLOOKUP(CONCATENATE($F3029," ",$G3029),AllocFactorMatrix,(W$4+1),FALSE)*$E3031</f>
        <v>0</v>
      </c>
      <c r="X3029" s="5">
        <f t="shared" si="1512"/>
        <v>0</v>
      </c>
      <c r="Y3029" s="5">
        <f>VLOOKUP(CONCATENATE($F3029," ",$G3029),AllocFactorMatrix,(Y$4+1),FALSE)*$E3031</f>
        <v>0</v>
      </c>
      <c r="Z3029" s="5">
        <f>VLOOKUP(CONCATENATE($F3029," ",$G3029),AllocFactorMatrix,(Z$4+1),FALSE)*$E3031</f>
        <v>0</v>
      </c>
      <c r="AA3029" s="5">
        <f t="shared" si="1510"/>
        <v>0</v>
      </c>
      <c r="AB3029" s="5">
        <f>VLOOKUP(CONCATENATE($F3029," ",$G3029),AllocFactorMatrix,(AB$4+1),FALSE)*$E3031</f>
        <v>0</v>
      </c>
      <c r="AC3029" s="5">
        <f>VLOOKUP(CONCATENATE($F3029," ",$G3029),AllocFactorMatrix,(AC$4+1),FALSE)*$E3031</f>
        <v>0</v>
      </c>
      <c r="AD3029" s="5">
        <f>VLOOKUP(CONCATENATE($F3029," ",$G3029),AllocFactorMatrix,(AD$4+1),FALSE)*$E3031</f>
        <v>0</v>
      </c>
    </row>
    <row r="3030" spans="1:30" hidden="1" outlineLevel="1">
      <c r="D3030" s="7"/>
      <c r="E3030" s="51"/>
      <c r="F3030" s="52" t="str">
        <f>F3031</f>
        <v>PROD_DEMAND</v>
      </c>
      <c r="G3030" s="55" t="str">
        <f>$G$14</f>
        <v>CUSTOMER</v>
      </c>
      <c r="H3030" s="4">
        <f t="shared" si="1508"/>
        <v>0</v>
      </c>
      <c r="I3030" s="5">
        <f>VLOOKUP(CONCATENATE($F3030," ",$G3030),AllocFactorMatrix,(I$4+1),FALSE)*$E3031</f>
        <v>0</v>
      </c>
      <c r="J3030" s="5">
        <f>VLOOKUP(CONCATENATE($F3030," ",$G3030),AllocFactorMatrix,(J$4+1),FALSE)*$E3031</f>
        <v>0</v>
      </c>
      <c r="K3030" s="5">
        <f>VLOOKUP(CONCATENATE($F3030," ",$G3030),AllocFactorMatrix,(K$4+1),FALSE)*$E3031</f>
        <v>0</v>
      </c>
      <c r="L3030" s="5">
        <f>VLOOKUP(CONCATENATE($F3030," ",$G3030),AllocFactorMatrix,(L$4+1),FALSE)*$E3031</f>
        <v>0</v>
      </c>
      <c r="M3030" s="5">
        <f>VLOOKUP(CONCATENATE($F3030," ",$G3030),AllocFactorMatrix,(M$4+1),FALSE)*$E3031</f>
        <v>0</v>
      </c>
      <c r="N3030" s="5">
        <f t="shared" si="1509"/>
        <v>0</v>
      </c>
      <c r="O3030" s="5">
        <f>VLOOKUP(CONCATENATE($F3030," ",$G3030),AllocFactorMatrix,(O$4+1),FALSE)*$E3031</f>
        <v>0</v>
      </c>
      <c r="P3030" s="5">
        <f>VLOOKUP(CONCATENATE($F3030," ",$G3030),AllocFactorMatrix,(P$4+1),FALSE)*$E3031</f>
        <v>0</v>
      </c>
      <c r="Q3030" s="5">
        <f>VLOOKUP(CONCATENATE($F3030," ",$G3030),AllocFactorMatrix,(Q$4+1),FALSE)*$E3031</f>
        <v>0</v>
      </c>
      <c r="R3030" s="5">
        <f>VLOOKUP(CONCATENATE($F3030," ",$G3030),AllocFactorMatrix,(R$4+1),FALSE)*$E3031</f>
        <v>0</v>
      </c>
      <c r="S3030" s="5">
        <f t="shared" si="1511"/>
        <v>0</v>
      </c>
      <c r="T3030" s="5">
        <f>VLOOKUP(CONCATENATE($F3030," ",$G3030),AllocFactorMatrix,(T$4+1),FALSE)*$E3031</f>
        <v>0</v>
      </c>
      <c r="U3030" s="5">
        <f>VLOOKUP(CONCATENATE($F3030," ",$G3030),AllocFactorMatrix,(U$4+1),FALSE)*$E3031</f>
        <v>0</v>
      </c>
      <c r="V3030" s="5">
        <f>VLOOKUP(CONCATENATE($F3030," ",$G3030),AllocFactorMatrix,(V$4+1),FALSE)*$E3031</f>
        <v>0</v>
      </c>
      <c r="W3030" s="5">
        <f>VLOOKUP(CONCATENATE($F3030," ",$G3030),AllocFactorMatrix,(W$4+1),FALSE)*$E3031</f>
        <v>0</v>
      </c>
      <c r="X3030" s="5">
        <f t="shared" si="1512"/>
        <v>0</v>
      </c>
      <c r="Y3030" s="5">
        <f>VLOOKUP(CONCATENATE($F3030," ",$G3030),AllocFactorMatrix,(Y$4+1),FALSE)*$E3031</f>
        <v>0</v>
      </c>
      <c r="Z3030" s="5">
        <f>VLOOKUP(CONCATENATE($F3030," ",$G3030),AllocFactorMatrix,(Z$4+1),FALSE)*$E3031</f>
        <v>0</v>
      </c>
      <c r="AA3030" s="5">
        <f t="shared" si="1510"/>
        <v>0</v>
      </c>
      <c r="AB3030" s="5">
        <f>VLOOKUP(CONCATENATE($F3030," ",$G3030),AllocFactorMatrix,(AB$4+1),FALSE)*$E3031</f>
        <v>0</v>
      </c>
      <c r="AC3030" s="5">
        <f>VLOOKUP(CONCATENATE($F3030," ",$G3030),AllocFactorMatrix,(AC$4+1),FALSE)*$E3031</f>
        <v>0</v>
      </c>
      <c r="AD3030" s="5">
        <f>VLOOKUP(CONCATENATE($F3030," ",$G3030),AllocFactorMatrix,(AD$4+1),FALSE)*$E3031</f>
        <v>0</v>
      </c>
    </row>
    <row r="3031" spans="1:30" collapsed="1">
      <c r="D3031" s="99" t="s">
        <v>477</v>
      </c>
      <c r="E3031" s="61">
        <v>718799</v>
      </c>
      <c r="F3031" s="57" t="s">
        <v>30</v>
      </c>
      <c r="G3031" s="55" t="str">
        <f>$G$15</f>
        <v>TOTAL</v>
      </c>
      <c r="H3031" s="4">
        <f t="shared" si="1508"/>
        <v>718798.99999999988</v>
      </c>
      <c r="I3031" s="5">
        <f>VLOOKUP(CONCATENATE($F3031," ",$G3031),AllocFactorMatrix,(I$4+1),FALSE)*$E3031</f>
        <v>399081.86763265758</v>
      </c>
      <c r="J3031" s="5">
        <f>VLOOKUP(CONCATENATE($F3031," ",$G3031),AllocFactorMatrix,(J$4+1),FALSE)*$E3031</f>
        <v>18363.702625140857</v>
      </c>
      <c r="K3031" s="5">
        <f>VLOOKUP(CONCATENATE($F3031," ",$G3031),AllocFactorMatrix,(K$4+1),FALSE)*$E3031</f>
        <v>60495.309182723948</v>
      </c>
      <c r="L3031" s="5">
        <f>VLOOKUP(CONCATENATE($F3031," ",$G3031),AllocFactorMatrix,(L$4+1),FALSE)*$E3031</f>
        <v>1511.5846507116673</v>
      </c>
      <c r="M3031" s="5">
        <f>VLOOKUP(CONCATENATE($F3031," ",$G3031),AllocFactorMatrix,(M$4+1),FALSE)*$E3031</f>
        <v>194.58590163346591</v>
      </c>
      <c r="N3031" s="5">
        <f t="shared" si="1509"/>
        <v>62201.479735069079</v>
      </c>
      <c r="O3031" s="5">
        <f>VLOOKUP(CONCATENATE($F3031," ",$G3031),AllocFactorMatrix,(O$4+1),FALSE)*$E3031</f>
        <v>46019.59938698107</v>
      </c>
      <c r="P3031" s="5">
        <f>VLOOKUP(CONCATENATE($F3031," ",$G3031),AllocFactorMatrix,(P$4+1),FALSE)*$E3031</f>
        <v>8329.6349316155884</v>
      </c>
      <c r="Q3031" s="5">
        <f>VLOOKUP(CONCATENATE($F3031," ",$G3031),AllocFactorMatrix,(Q$4+1),FALSE)*$E3031</f>
        <v>3221.8439830161756</v>
      </c>
      <c r="R3031" s="5">
        <f>VLOOKUP(CONCATENATE($F3031," ",$G3031),AllocFactorMatrix,(R$4+1),FALSE)*$E3031</f>
        <v>69.420183696122876</v>
      </c>
      <c r="S3031" s="5">
        <f t="shared" si="1511"/>
        <v>57640.498485308955</v>
      </c>
      <c r="T3031" s="5">
        <f>VLOOKUP(CONCATENATE($F3031," ",$G3031),AllocFactorMatrix,(T$4+1),FALSE)*$E3031</f>
        <v>1461.2902934927802</v>
      </c>
      <c r="U3031" s="5">
        <f>VLOOKUP(CONCATENATE($F3031," ",$G3031),AllocFactorMatrix,(U$4+1),FALSE)*$E3031</f>
        <v>23266.281760188096</v>
      </c>
      <c r="V3031" s="5">
        <f>VLOOKUP(CONCATENATE($F3031," ",$G3031),AllocFactorMatrix,(V$4+1),FALSE)*$E3031</f>
        <v>126177.78745338456</v>
      </c>
      <c r="W3031" s="5">
        <f>VLOOKUP(CONCATENATE($F3031," ",$G3031),AllocFactorMatrix,(W$4+1),FALSE)*$E3031</f>
        <v>16601.546747320648</v>
      </c>
      <c r="X3031" s="5">
        <f t="shared" si="1512"/>
        <v>167506.90625438609</v>
      </c>
      <c r="Y3031" s="5">
        <f>VLOOKUP(CONCATENATE($F3031," ",$G3031),AllocFactorMatrix,(Y$4+1),FALSE)*$E3031</f>
        <v>13563.313654361742</v>
      </c>
      <c r="Z3031" s="5">
        <f>VLOOKUP(CONCATENATE($F3031," ",$G3031),AllocFactorMatrix,(Z$4+1),FALSE)*$E3031</f>
        <v>281.93629820661226</v>
      </c>
      <c r="AA3031" s="5">
        <f t="shared" si="1510"/>
        <v>13845.249952568354</v>
      </c>
      <c r="AB3031" s="5">
        <f>VLOOKUP(CONCATENATE($F3031," ",$G3031),AllocFactorMatrix,(AB$4+1),FALSE)*$E3031</f>
        <v>159.29531486900387</v>
      </c>
      <c r="AC3031" s="5">
        <f>VLOOKUP(CONCATENATE($F3031," ",$G3031),AllocFactorMatrix,(AC$4+1),FALSE)*$E3031</f>
        <v>0</v>
      </c>
      <c r="AD3031" s="5">
        <f>VLOOKUP(CONCATENATE($F3031," ",$G3031),AllocFactorMatrix,(AD$4+1),FALSE)*$E3031</f>
        <v>0</v>
      </c>
    </row>
    <row r="3032" spans="1:30" hidden="1" outlineLevel="1">
      <c r="D3032" s="7"/>
      <c r="E3032" s="51"/>
      <c r="F3032" s="52" t="str">
        <f>F3039</f>
        <v>RB_GUP</v>
      </c>
      <c r="G3032" s="55" t="str">
        <f>$G$8</f>
        <v>PRODUCTION</v>
      </c>
      <c r="H3032" s="4">
        <f t="shared" ca="1" si="1443"/>
        <v>12766.370658439553</v>
      </c>
      <c r="I3032" s="5">
        <f ca="1">VLOOKUP(CONCATENATE($F3032," ",$G3032),AllocFactorMatrix,(I$4+1),FALSE)*$E3039</f>
        <v>7087.9718047198412</v>
      </c>
      <c r="J3032" s="5">
        <f ca="1">VLOOKUP(CONCATENATE($F3032," ",$G3032),AllocFactorMatrix,(J$4+1),FALSE)*$E3039</f>
        <v>326.15214319150084</v>
      </c>
      <c r="K3032" s="5">
        <f ca="1">VLOOKUP(CONCATENATE($F3032," ",$G3032),AllocFactorMatrix,(K$4+1),FALSE)*$E3039</f>
        <v>1074.4388071262697</v>
      </c>
      <c r="L3032" s="5">
        <f ca="1">VLOOKUP(CONCATENATE($F3032," ",$G3032),AllocFactorMatrix,(L$4+1),FALSE)*$E3039</f>
        <v>26.846795742054496</v>
      </c>
      <c r="M3032" s="5">
        <f ca="1">VLOOKUP(CONCATENATE($F3032," ",$G3032),AllocFactorMatrix,(M$4+1),FALSE)*$E3039</f>
        <v>3.4559810811638361</v>
      </c>
      <c r="N3032" s="5">
        <f t="shared" ca="1" si="1444"/>
        <v>1104.7415839494879</v>
      </c>
      <c r="O3032" s="5">
        <f ca="1">VLOOKUP(CONCATENATE($F3032," ",$G3032),AllocFactorMatrix,(O$4+1),FALSE)*$E3039</f>
        <v>817.34012335450939</v>
      </c>
      <c r="P3032" s="5">
        <f ca="1">VLOOKUP(CONCATENATE($F3032," ",$G3032),AllocFactorMatrix,(P$4+1),FALSE)*$E3039</f>
        <v>147.94011536812155</v>
      </c>
      <c r="Q3032" s="5">
        <f ca="1">VLOOKUP(CONCATENATE($F3032," ",$G3032),AllocFactorMatrix,(Q$4+1),FALSE)*$E3039</f>
        <v>57.222192143906319</v>
      </c>
      <c r="R3032" s="5">
        <f ca="1">VLOOKUP(CONCATENATE($F3032," ",$G3032),AllocFactorMatrix,(R$4+1),FALSE)*$E3039</f>
        <v>1.2329507918648561</v>
      </c>
      <c r="S3032" s="5">
        <f ca="1">SUBTOTAL(9,O3032:R3032)</f>
        <v>1023.735381658402</v>
      </c>
      <c r="T3032" s="5">
        <f ca="1">VLOOKUP(CONCATENATE($F3032," ",$G3032),AllocFactorMatrix,(T$4+1),FALSE)*$E3039</f>
        <v>25.953532943574977</v>
      </c>
      <c r="U3032" s="5">
        <f ca="1">VLOOKUP(CONCATENATE($F3032," ",$G3032),AllocFactorMatrix,(U$4+1),FALSE)*$E3039</f>
        <v>413.22536174125526</v>
      </c>
      <c r="V3032" s="5">
        <f ca="1">VLOOKUP(CONCATENATE($F3032," ",$G3032),AllocFactorMatrix,(V$4+1),FALSE)*$E3039</f>
        <v>2241.0053484934047</v>
      </c>
      <c r="W3032" s="5">
        <f ca="1">VLOOKUP(CONCATENATE($F3032," ",$G3032),AllocFactorMatrix,(W$4+1),FALSE)*$E3039</f>
        <v>294.85502801159566</v>
      </c>
      <c r="X3032" s="5">
        <f ca="1">SUBTOTAL(9,T3032:W3032)</f>
        <v>2975.0392711898303</v>
      </c>
      <c r="Y3032" s="5">
        <f ca="1">VLOOKUP(CONCATENATE($F3032," ",$G3032),AllocFactorMatrix,(Y$4+1),FALSE)*$E3039</f>
        <v>240.89389310260071</v>
      </c>
      <c r="Z3032" s="5">
        <f ca="1">VLOOKUP(CONCATENATE($F3032," ",$G3032),AllocFactorMatrix,(Z$4+1),FALSE)*$E3039</f>
        <v>5.0073849365037484</v>
      </c>
      <c r="AA3032" s="5">
        <f t="shared" ca="1" si="1445"/>
        <v>245.90127803910445</v>
      </c>
      <c r="AB3032" s="5">
        <f ca="1">VLOOKUP(CONCATENATE($F3032," ",$G3032),AllocFactorMatrix,(AB$4+1),FALSE)*$E3039</f>
        <v>2.8291956913831826</v>
      </c>
      <c r="AC3032" s="5">
        <f ca="1">VLOOKUP(CONCATENATE($F3032," ",$G3032),AllocFactorMatrix,(AC$4+1),FALSE)*$E3039</f>
        <v>0</v>
      </c>
      <c r="AD3032" s="5">
        <f ca="1">VLOOKUP(CONCATENATE($F3032," ",$G3032),AllocFactorMatrix,(AD$4+1),FALSE)*$E3039</f>
        <v>0</v>
      </c>
    </row>
    <row r="3033" spans="1:30" hidden="1" outlineLevel="1">
      <c r="D3033" s="7"/>
      <c r="E3033" s="51"/>
      <c r="F3033" s="52" t="str">
        <f>F3039</f>
        <v>RB_GUP</v>
      </c>
      <c r="G3033" s="55" t="str">
        <f>$G$9</f>
        <v>BULKTRAN</v>
      </c>
      <c r="H3033" s="4">
        <f t="shared" ca="1" si="1443"/>
        <v>6766.4575291091596</v>
      </c>
      <c r="I3033" s="5">
        <f ca="1">VLOOKUP(CONCATENATE($F3033," ",$G3033),AllocFactorMatrix,(I$4+1),FALSE)*$E3039</f>
        <v>3333.0418844881983</v>
      </c>
      <c r="J3033" s="5">
        <f ca="1">VLOOKUP(CONCATENATE($F3033," ",$G3033),AllocFactorMatrix,(J$4+1),FALSE)*$E3039</f>
        <v>164.76417005543854</v>
      </c>
      <c r="K3033" s="5">
        <f ca="1">VLOOKUP(CONCATENATE($F3033," ",$G3033),AllocFactorMatrix,(K$4+1),FALSE)*$E3039</f>
        <v>603.52171214910049</v>
      </c>
      <c r="L3033" s="5">
        <f ca="1">VLOOKUP(CONCATENATE($F3033," ",$G3033),AllocFactorMatrix,(L$4+1),FALSE)*$E3039</f>
        <v>18.996720756331587</v>
      </c>
      <c r="M3033" s="5">
        <f ca="1">VLOOKUP(CONCATENATE($F3033," ",$G3033),AllocFactorMatrix,(M$4+1),FALSE)*$E3039</f>
        <v>1.781451686206287</v>
      </c>
      <c r="N3033" s="5">
        <f t="shared" ca="1" si="1444"/>
        <v>624.29988459163837</v>
      </c>
      <c r="O3033" s="5">
        <f ca="1">VLOOKUP(CONCATENATE($F3033," ",$G3033),AllocFactorMatrix,(O$4+1),FALSE)*$E3039</f>
        <v>458.77038553134122</v>
      </c>
      <c r="P3033" s="5">
        <f ca="1">VLOOKUP(CONCATENATE($F3033," ",$G3033),AllocFactorMatrix,(P$4+1),FALSE)*$E3039</f>
        <v>85.482288617117916</v>
      </c>
      <c r="Q3033" s="5">
        <f ca="1">VLOOKUP(CONCATENATE($F3033," ",$G3033),AllocFactorMatrix,(Q$4+1),FALSE)*$E3039</f>
        <v>38.627854545820519</v>
      </c>
      <c r="R3033" s="5">
        <f ca="1">VLOOKUP(CONCATENATE($F3033," ",$G3033),AllocFactorMatrix,(R$4+1),FALSE)*$E3039</f>
        <v>1.7370514403630501</v>
      </c>
      <c r="S3033" s="5">
        <f t="shared" ref="S3033:S3039" ca="1" si="1513">SUBTOTAL(9,O3033:R3033)</f>
        <v>584.61758013464271</v>
      </c>
      <c r="T3033" s="5">
        <f ca="1">VLOOKUP(CONCATENATE($F3033," ",$G3033),AllocFactorMatrix,(T$4+1),FALSE)*$E3039</f>
        <v>16.026024632984051</v>
      </c>
      <c r="U3033" s="5">
        <f ca="1">VLOOKUP(CONCATENATE($F3033," ",$G3033),AllocFactorMatrix,(U$4+1),FALSE)*$E3039</f>
        <v>262.26316257517198</v>
      </c>
      <c r="V3033" s="5">
        <f ca="1">VLOOKUP(CONCATENATE($F3033," ",$G3033),AllocFactorMatrix,(V$4+1),FALSE)*$E3039</f>
        <v>1386.0681833966062</v>
      </c>
      <c r="W3033" s="5">
        <f ca="1">VLOOKUP(CONCATENATE($F3033," ",$G3033),AllocFactorMatrix,(W$4+1),FALSE)*$E3039</f>
        <v>250.30094086153329</v>
      </c>
      <c r="X3033" s="5">
        <f t="shared" ref="X3033:X3039" ca="1" si="1514">SUBTOTAL(9,T3033:W3033)</f>
        <v>1914.6583114662956</v>
      </c>
      <c r="Y3033" s="5">
        <f ca="1">VLOOKUP(CONCATENATE($F3033," ",$G3033),AllocFactorMatrix,(Y$4+1),FALSE)*$E3039</f>
        <v>140.88765741958872</v>
      </c>
      <c r="Z3033" s="5">
        <f ca="1">VLOOKUP(CONCATENATE($F3033," ",$G3033),AllocFactorMatrix,(Z$4+1),FALSE)*$E3039</f>
        <v>2.3598144080859118</v>
      </c>
      <c r="AA3033" s="5">
        <f t="shared" ca="1" si="1445"/>
        <v>143.24747182767464</v>
      </c>
      <c r="AB3033" s="5">
        <f ca="1">VLOOKUP(CONCATENATE($F3033," ",$G3033),AllocFactorMatrix,(AB$4+1),FALSE)*$E3039</f>
        <v>1.8282265452717048</v>
      </c>
      <c r="AC3033" s="5">
        <f ca="1">VLOOKUP(CONCATENATE($F3033," ",$G3033),AllocFactorMatrix,(AC$4+1),FALSE)*$E3039</f>
        <v>0</v>
      </c>
      <c r="AD3033" s="5">
        <f ca="1">VLOOKUP(CONCATENATE($F3033," ",$G3033),AllocFactorMatrix,(AD$4+1),FALSE)*$E3039</f>
        <v>0</v>
      </c>
    </row>
    <row r="3034" spans="1:30" hidden="1" outlineLevel="1">
      <c r="D3034" s="7"/>
      <c r="E3034" s="51"/>
      <c r="F3034" s="52" t="str">
        <f>F3039</f>
        <v>RB_GUP</v>
      </c>
      <c r="G3034" s="55" t="str">
        <f>$G$10</f>
        <v>SUBTRAN</v>
      </c>
      <c r="H3034" s="4">
        <f t="shared" ca="1" si="1443"/>
        <v>1486.3875806379845</v>
      </c>
      <c r="I3034" s="5">
        <f ca="1">VLOOKUP(CONCATENATE($F3034," ",$G3034),AllocFactorMatrix,(I$4+1),FALSE)*$E3039</f>
        <v>723.6737048180338</v>
      </c>
      <c r="J3034" s="5">
        <f ca="1">VLOOKUP(CONCATENATE($F3034," ",$G3034),AllocFactorMatrix,(J$4+1),FALSE)*$E3039</f>
        <v>34.925439672118074</v>
      </c>
      <c r="K3034" s="5">
        <f ca="1">VLOOKUP(CONCATENATE($F3034," ",$G3034),AllocFactorMatrix,(K$4+1),FALSE)*$E3039</f>
        <v>127.05704183440902</v>
      </c>
      <c r="L3034" s="5">
        <f ca="1">VLOOKUP(CONCATENATE($F3034," ",$G3034),AllocFactorMatrix,(L$4+1),FALSE)*$E3039</f>
        <v>3.9246724770882033</v>
      </c>
      <c r="M3034" s="5">
        <f ca="1">VLOOKUP(CONCATENATE($F3034," ",$G3034),AllocFactorMatrix,(M$4+1),FALSE)*$E3039</f>
        <v>0.48879720072251076</v>
      </c>
      <c r="N3034" s="5">
        <f t="shared" ca="1" si="1444"/>
        <v>131.47051151221973</v>
      </c>
      <c r="O3034" s="5">
        <f ca="1">VLOOKUP(CONCATENATE($F3034," ",$G3034),AllocFactorMatrix,(O$4+1),FALSE)*$E3039</f>
        <v>95.993580983961635</v>
      </c>
      <c r="P3034" s="5">
        <f ca="1">VLOOKUP(CONCATENATE($F3034," ",$G3034),AllocFactorMatrix,(P$4+1),FALSE)*$E3039</f>
        <v>17.845094742239322</v>
      </c>
      <c r="Q3034" s="5">
        <f ca="1">VLOOKUP(CONCATENATE($F3034," ",$G3034),AllocFactorMatrix,(Q$4+1),FALSE)*$E3039</f>
        <v>10.618044002819913</v>
      </c>
      <c r="R3034" s="5">
        <f ca="1">VLOOKUP(CONCATENATE($F3034," ",$G3034),AllocFactorMatrix,(R$4+1),FALSE)*$E3039</f>
        <v>0</v>
      </c>
      <c r="S3034" s="5">
        <f t="shared" ca="1" si="1513"/>
        <v>124.45671972902088</v>
      </c>
      <c r="T3034" s="5">
        <f ca="1">VLOOKUP(CONCATENATE($F3034," ",$G3034),AllocFactorMatrix,(T$4+1),FALSE)*$E3039</f>
        <v>3.3519310218909331</v>
      </c>
      <c r="U3034" s="5">
        <f ca="1">VLOOKUP(CONCATENATE($F3034," ",$G3034),AllocFactorMatrix,(U$4+1),FALSE)*$E3039</f>
        <v>54.873024595474277</v>
      </c>
      <c r="V3034" s="5">
        <f ca="1">VLOOKUP(CONCATENATE($F3034," ",$G3034),AllocFactorMatrix,(V$4+1),FALSE)*$E3039</f>
        <v>382.28297345968707</v>
      </c>
      <c r="W3034" s="5">
        <f ca="1">VLOOKUP(CONCATENATE($F3034," ",$G3034),AllocFactorMatrix,(W$4+1),FALSE)*$E3039</f>
        <v>0</v>
      </c>
      <c r="X3034" s="5">
        <f t="shared" ca="1" si="1514"/>
        <v>440.50792907705227</v>
      </c>
      <c r="Y3034" s="5">
        <f ca="1">VLOOKUP(CONCATENATE($F3034," ",$G3034),AllocFactorMatrix,(Y$4+1),FALSE)*$E3039</f>
        <v>28.89125549921593</v>
      </c>
      <c r="Z3034" s="5">
        <f ca="1">VLOOKUP(CONCATENATE($F3034," ",$G3034),AllocFactorMatrix,(Z$4+1),FALSE)*$E3039</f>
        <v>0.48161801409083838</v>
      </c>
      <c r="AA3034" s="5">
        <f t="shared" ca="1" si="1445"/>
        <v>29.372873513306768</v>
      </c>
      <c r="AB3034" s="5">
        <f ca="1">VLOOKUP(CONCATENATE($F3034," ",$G3034),AllocFactorMatrix,(AB$4+1),FALSE)*$E3039</f>
        <v>0.38580336731894815</v>
      </c>
      <c r="AC3034" s="5">
        <f ca="1">VLOOKUP(CONCATENATE($F3034," ",$G3034),AllocFactorMatrix,(AC$4+1),FALSE)*$E3039</f>
        <v>1.3118139254150305</v>
      </c>
      <c r="AD3034" s="5">
        <f ca="1">VLOOKUP(CONCATENATE($F3034," ",$G3034),AllocFactorMatrix,(AD$4+1),FALSE)*$E3039</f>
        <v>0.28278502349927587</v>
      </c>
    </row>
    <row r="3035" spans="1:30" hidden="1" outlineLevel="1">
      <c r="D3035" s="7"/>
      <c r="E3035" s="51"/>
      <c r="F3035" s="52" t="str">
        <f>F3039</f>
        <v>RB_GUP</v>
      </c>
      <c r="G3035" s="55" t="str">
        <f>$G$11</f>
        <v>DISTPRI</v>
      </c>
      <c r="H3035" s="4">
        <f t="shared" ca="1" si="1443"/>
        <v>6820.0179396876329</v>
      </c>
      <c r="I3035" s="5">
        <f ca="1">VLOOKUP(CONCATENATE($F3035," ",$G3035),AllocFactorMatrix,(I$4+1),FALSE)*$E3039</f>
        <v>4558.1088664550571</v>
      </c>
      <c r="J3035" s="5">
        <f ca="1">VLOOKUP(CONCATENATE($F3035," ",$G3035),AllocFactorMatrix,(J$4+1),FALSE)*$E3039</f>
        <v>214.85735285312541</v>
      </c>
      <c r="K3035" s="5">
        <f ca="1">VLOOKUP(CONCATENATE($F3035," ",$G3035),AllocFactorMatrix,(K$4+1),FALSE)*$E3039</f>
        <v>780.1602347276621</v>
      </c>
      <c r="L3035" s="5">
        <f ca="1">VLOOKUP(CONCATENATE($F3035," ",$G3035),AllocFactorMatrix,(L$4+1),FALSE)*$E3039</f>
        <v>24.111010765024613</v>
      </c>
      <c r="M3035" s="5">
        <f ca="1">VLOOKUP(CONCATENATE($F3035," ",$G3035),AllocFactorMatrix,(M$4+1),FALSE)*$E3039</f>
        <v>0</v>
      </c>
      <c r="N3035" s="5">
        <f t="shared" ca="1" si="1444"/>
        <v>804.27124549268672</v>
      </c>
      <c r="O3035" s="5">
        <f ca="1">VLOOKUP(CONCATENATE($F3035," ",$G3035),AllocFactorMatrix,(O$4+1),FALSE)*$E3039</f>
        <v>584.98381569615765</v>
      </c>
      <c r="P3035" s="5">
        <f ca="1">VLOOKUP(CONCATENATE($F3035," ",$G3035),AllocFactorMatrix,(P$4+1),FALSE)*$E3039</f>
        <v>108.9532750393204</v>
      </c>
      <c r="Q3035" s="5">
        <f ca="1">VLOOKUP(CONCATENATE($F3035," ",$G3035),AllocFactorMatrix,(Q$4+1),FALSE)*$E3039</f>
        <v>0</v>
      </c>
      <c r="R3035" s="5">
        <f ca="1">VLOOKUP(CONCATENATE($F3035," ",$G3035),AllocFactorMatrix,(R$4+1),FALSE)*$E3039</f>
        <v>0</v>
      </c>
      <c r="S3035" s="5">
        <f t="shared" ca="1" si="1513"/>
        <v>693.93709073547802</v>
      </c>
      <c r="T3035" s="5">
        <f ca="1">VLOOKUP(CONCATENATE($F3035," ",$G3035),AllocFactorMatrix,(T$4+1),FALSE)*$E3039</f>
        <v>20.854312531446009</v>
      </c>
      <c r="U3035" s="5">
        <f ca="1">VLOOKUP(CONCATENATE($F3035," ",$G3035),AllocFactorMatrix,(U$4+1),FALSE)*$E3039</f>
        <v>336.33287103240548</v>
      </c>
      <c r="V3035" s="5">
        <f ca="1">VLOOKUP(CONCATENATE($F3035," ",$G3035),AllocFactorMatrix,(V$4+1),FALSE)*$E3039</f>
        <v>0</v>
      </c>
      <c r="W3035" s="5">
        <f ca="1">VLOOKUP(CONCATENATE($F3035," ",$G3035),AllocFactorMatrix,(W$4+1),FALSE)*$E3039</f>
        <v>0</v>
      </c>
      <c r="X3035" s="5">
        <f t="shared" ca="1" si="1514"/>
        <v>357.18718356385148</v>
      </c>
      <c r="Y3035" s="5">
        <f ca="1">VLOOKUP(CONCATENATE($F3035," ",$G3035),AllocFactorMatrix,(Y$4+1),FALSE)*$E3039</f>
        <v>176.39950372342639</v>
      </c>
      <c r="Z3035" s="5">
        <f ca="1">VLOOKUP(CONCATENATE($F3035," ",$G3035),AllocFactorMatrix,(Z$4+1),FALSE)*$E3039</f>
        <v>2.9430342402062291</v>
      </c>
      <c r="AA3035" s="5">
        <f t="shared" ca="1" si="1445"/>
        <v>179.34253796363262</v>
      </c>
      <c r="AB3035" s="5">
        <f ca="1">VLOOKUP(CONCATENATE($F3035," ",$G3035),AllocFactorMatrix,(AB$4+1),FALSE)*$E3039</f>
        <v>2.3843508629422301</v>
      </c>
      <c r="AC3035" s="5">
        <f ca="1">VLOOKUP(CONCATENATE($F3035," ",$G3035),AllocFactorMatrix,(AC$4+1),FALSE)*$E3039</f>
        <v>8.1684547995912293</v>
      </c>
      <c r="AD3035" s="5">
        <f ca="1">VLOOKUP(CONCATENATE($F3035," ",$G3035),AllocFactorMatrix,(AD$4+1),FALSE)*$E3039</f>
        <v>1.760856961267864</v>
      </c>
    </row>
    <row r="3036" spans="1:30" hidden="1" outlineLevel="1">
      <c r="D3036" s="7"/>
      <c r="E3036" s="51"/>
      <c r="F3036" s="52" t="str">
        <f>F3039</f>
        <v>RB_GUP</v>
      </c>
      <c r="G3036" s="55" t="str">
        <f>$G$12</f>
        <v>DISTSEC</v>
      </c>
      <c r="H3036" s="4">
        <f t="shared" ca="1" si="1443"/>
        <v>3509.4808918449016</v>
      </c>
      <c r="I3036" s="5">
        <f ca="1">VLOOKUP(CONCATENATE($F3036," ",$G3036),AllocFactorMatrix,(I$4+1),FALSE)*$E3039</f>
        <v>2624.0439572082223</v>
      </c>
      <c r="J3036" s="5">
        <f ca="1">VLOOKUP(CONCATENATE($F3036," ",$G3036),AllocFactorMatrix,(J$4+1),FALSE)*$E3039</f>
        <v>126.50599548440452</v>
      </c>
      <c r="K3036" s="5">
        <f ca="1">VLOOKUP(CONCATENATE($F3036," ",$G3036),AllocFactorMatrix,(K$4+1),FALSE)*$E3039</f>
        <v>381.72130815964073</v>
      </c>
      <c r="L3036" s="5">
        <f ca="1">VLOOKUP(CONCATENATE($F3036," ",$G3036),AllocFactorMatrix,(L$4+1),FALSE)*$E3039</f>
        <v>0</v>
      </c>
      <c r="M3036" s="5">
        <f ca="1">VLOOKUP(CONCATENATE($F3036," ",$G3036),AllocFactorMatrix,(M$4+1),FALSE)*$E3039</f>
        <v>0</v>
      </c>
      <c r="N3036" s="5">
        <f t="shared" ca="1" si="1444"/>
        <v>381.72130815964073</v>
      </c>
      <c r="O3036" s="5">
        <f ca="1">VLOOKUP(CONCATENATE($F3036," ",$G3036),AllocFactorMatrix,(O$4+1),FALSE)*$E3039</f>
        <v>243.2343033095182</v>
      </c>
      <c r="P3036" s="5">
        <f ca="1">VLOOKUP(CONCATENATE($F3036," ",$G3036),AllocFactorMatrix,(P$4+1),FALSE)*$E3039</f>
        <v>0</v>
      </c>
      <c r="Q3036" s="5">
        <f ca="1">VLOOKUP(CONCATENATE($F3036," ",$G3036),AllocFactorMatrix,(Q$4+1),FALSE)*$E3039</f>
        <v>0</v>
      </c>
      <c r="R3036" s="5">
        <f ca="1">VLOOKUP(CONCATENATE($F3036," ",$G3036),AllocFactorMatrix,(R$4+1),FALSE)*$E3039</f>
        <v>0</v>
      </c>
      <c r="S3036" s="5">
        <f t="shared" ca="1" si="1513"/>
        <v>243.2343033095182</v>
      </c>
      <c r="T3036" s="5">
        <f ca="1">VLOOKUP(CONCATENATE($F3036," ",$G3036),AllocFactorMatrix,(T$4+1),FALSE)*$E3039</f>
        <v>6.5765452884146525</v>
      </c>
      <c r="U3036" s="5">
        <f ca="1">VLOOKUP(CONCATENATE($F3036," ",$G3036),AllocFactorMatrix,(U$4+1),FALSE)*$E3039</f>
        <v>0</v>
      </c>
      <c r="V3036" s="5">
        <f ca="1">VLOOKUP(CONCATENATE($F3036," ",$G3036),AllocFactorMatrix,(V$4+1),FALSE)*$E3039</f>
        <v>0</v>
      </c>
      <c r="W3036" s="5">
        <f ca="1">VLOOKUP(CONCATENATE($F3036," ",$G3036),AllocFactorMatrix,(W$4+1),FALSE)*$E3039</f>
        <v>0</v>
      </c>
      <c r="X3036" s="5">
        <f t="shared" ca="1" si="1514"/>
        <v>6.5765452884146525</v>
      </c>
      <c r="Y3036" s="5">
        <f ca="1">VLOOKUP(CONCATENATE($F3036," ",$G3036),AllocFactorMatrix,(Y$4+1),FALSE)*$E3039</f>
        <v>89.71553596170159</v>
      </c>
      <c r="Z3036" s="5">
        <f ca="1">VLOOKUP(CONCATENATE($F3036," ",$G3036),AllocFactorMatrix,(Z$4+1),FALSE)*$E3039</f>
        <v>0</v>
      </c>
      <c r="AA3036" s="5">
        <f t="shared" ca="1" si="1445"/>
        <v>89.71553596170159</v>
      </c>
      <c r="AB3036" s="5">
        <f ca="1">VLOOKUP(CONCATENATE($F3036," ",$G3036),AllocFactorMatrix,(AB$4+1),FALSE)*$E3039</f>
        <v>0.93098100271568551</v>
      </c>
      <c r="AC3036" s="5">
        <f ca="1">VLOOKUP(CONCATENATE($F3036," ",$G3036),AllocFactorMatrix,(AC$4+1),FALSE)*$E3039</f>
        <v>31.610385738361828</v>
      </c>
      <c r="AD3036" s="5">
        <f ca="1">VLOOKUP(CONCATENATE($F3036," ",$G3036),AllocFactorMatrix,(AD$4+1),FALSE)*$E3039</f>
        <v>5.1418796919220178</v>
      </c>
    </row>
    <row r="3037" spans="1:30" hidden="1" outlineLevel="1">
      <c r="D3037" s="7"/>
      <c r="E3037" s="51"/>
      <c r="F3037" s="52" t="str">
        <f>F3039</f>
        <v>RB_GUP</v>
      </c>
      <c r="G3037" s="55" t="str">
        <f>$G$13</f>
        <v>ENERGY</v>
      </c>
      <c r="H3037" s="4">
        <f t="shared" ca="1" si="1443"/>
        <v>107.8704964000637</v>
      </c>
      <c r="I3037" s="5">
        <f ca="1">VLOOKUP(CONCATENATE($F3037," ",$G3037),AllocFactorMatrix,(I$4+1),FALSE)*$E3039</f>
        <v>40.475932325387021</v>
      </c>
      <c r="J3037" s="5">
        <f ca="1">VLOOKUP(CONCATENATE($F3037," ",$G3037),AllocFactorMatrix,(J$4+1),FALSE)*$E3039</f>
        <v>2.6231019618512805</v>
      </c>
      <c r="K3037" s="5">
        <f ca="1">VLOOKUP(CONCATENATE($F3037," ",$G3037),AllocFactorMatrix,(K$4+1),FALSE)*$E3039</f>
        <v>8.800791436050396</v>
      </c>
      <c r="L3037" s="5">
        <f ca="1">VLOOKUP(CONCATENATE($F3037," ",$G3037),AllocFactorMatrix,(L$4+1),FALSE)*$E3039</f>
        <v>0.27970913168841838</v>
      </c>
      <c r="M3037" s="5">
        <f ca="1">VLOOKUP(CONCATENATE($F3037," ",$G3037),AllocFactorMatrix,(M$4+1),FALSE)*$E3039</f>
        <v>2.5785912083192818E-2</v>
      </c>
      <c r="N3037" s="5">
        <f t="shared" ca="1" si="1444"/>
        <v>9.1062864798220069</v>
      </c>
      <c r="O3037" s="5">
        <f ca="1">VLOOKUP(CONCATENATE($F3037," ",$G3037),AllocFactorMatrix,(O$4+1),FALSE)*$E3039</f>
        <v>8.0238043519678488</v>
      </c>
      <c r="P3037" s="5">
        <f ca="1">VLOOKUP(CONCATENATE($F3037," ",$G3037),AllocFactorMatrix,(P$4+1),FALSE)*$E3039</f>
        <v>1.4874589354928842</v>
      </c>
      <c r="Q3037" s="5">
        <f ca="1">VLOOKUP(CONCATENATE($F3037," ",$G3037),AllocFactorMatrix,(Q$4+1),FALSE)*$E3039</f>
        <v>0.67586326739781866</v>
      </c>
      <c r="R3037" s="5">
        <f ca="1">VLOOKUP(CONCATENATE($F3037," ",$G3037),AllocFactorMatrix,(R$4+1),FALSE)*$E3039</f>
        <v>3.1315542029700515E-2</v>
      </c>
      <c r="S3037" s="5">
        <f t="shared" ca="1" si="1513"/>
        <v>10.218442096888252</v>
      </c>
      <c r="T3037" s="5">
        <f ca="1">VLOOKUP(CONCATENATE($F3037," ",$G3037),AllocFactorMatrix,(T$4+1),FALSE)*$E3039</f>
        <v>0.30748738784622515</v>
      </c>
      <c r="U3037" s="5">
        <f ca="1">VLOOKUP(CONCATENATE($F3037," ",$G3037),AllocFactorMatrix,(U$4+1),FALSE)*$E3039</f>
        <v>5.399017889992753</v>
      </c>
      <c r="V3037" s="5">
        <f ca="1">VLOOKUP(CONCATENATE($F3037," ",$G3037),AllocFactorMatrix,(V$4+1),FALSE)*$E3039</f>
        <v>30.653382021261454</v>
      </c>
      <c r="W3037" s="5">
        <f ca="1">VLOOKUP(CONCATENATE($F3037," ",$G3037),AllocFactorMatrix,(W$4+1),FALSE)*$E3039</f>
        <v>5.815664001500819</v>
      </c>
      <c r="X3037" s="5">
        <f t="shared" ca="1" si="1514"/>
        <v>42.175551300601256</v>
      </c>
      <c r="Y3037" s="5">
        <f ca="1">VLOOKUP(CONCATENATE($F3037," ",$G3037),AllocFactorMatrix,(Y$4+1),FALSE)*$E3039</f>
        <v>2.1738904642505132</v>
      </c>
      <c r="Z3037" s="5">
        <f ca="1">VLOOKUP(CONCATENATE($F3037," ",$G3037),AllocFactorMatrix,(Z$4+1),FALSE)*$E3039</f>
        <v>3.5387471240777547E-2</v>
      </c>
      <c r="AA3037" s="5">
        <f t="shared" ca="1" si="1445"/>
        <v>2.2092779354912908</v>
      </c>
      <c r="AB3037" s="5">
        <f ca="1">VLOOKUP(CONCATENATE($F3037," ",$G3037),AllocFactorMatrix,(AB$4+1),FALSE)*$E3039</f>
        <v>3.9471877587265683E-2</v>
      </c>
      <c r="AC3037" s="5">
        <f ca="1">VLOOKUP(CONCATENATE($F3037," ",$G3037),AllocFactorMatrix,(AC$4+1),FALSE)*$E3039</f>
        <v>0.85352649677311609</v>
      </c>
      <c r="AD3037" s="5">
        <f ca="1">VLOOKUP(CONCATENATE($F3037," ",$G3037),AllocFactorMatrix,(AD$4+1),FALSE)*$E3039</f>
        <v>0.16890592566221121</v>
      </c>
    </row>
    <row r="3038" spans="1:30" hidden="1" outlineLevel="1">
      <c r="D3038" s="7"/>
      <c r="E3038" s="51"/>
      <c r="F3038" s="52" t="str">
        <f>F3039</f>
        <v>RB_GUP</v>
      </c>
      <c r="G3038" s="55" t="str">
        <f>$G$14</f>
        <v>CUSTOMER</v>
      </c>
      <c r="H3038" s="4">
        <f t="shared" ca="1" si="1443"/>
        <v>1689.4149038807029</v>
      </c>
      <c r="I3038" s="5">
        <f ca="1">VLOOKUP(CONCATENATE($F3038," ",$G3038),AllocFactorMatrix,(I$4+1),FALSE)*$E3039</f>
        <v>790.03571281328459</v>
      </c>
      <c r="J3038" s="5">
        <f ca="1">VLOOKUP(CONCATENATE($F3038," ",$G3038),AllocFactorMatrix,(J$4+1),FALSE)*$E3039</f>
        <v>206.97627610961149</v>
      </c>
      <c r="K3038" s="5">
        <f ca="1">VLOOKUP(CONCATENATE($F3038," ",$G3038),AllocFactorMatrix,(K$4+1),FALSE)*$E3039</f>
        <v>58.754632182237195</v>
      </c>
      <c r="L3038" s="5">
        <f ca="1">VLOOKUP(CONCATENATE($F3038," ",$G3038),AllocFactorMatrix,(L$4+1),FALSE)*$E3039</f>
        <v>18.965670396318458</v>
      </c>
      <c r="M3038" s="5">
        <f ca="1">VLOOKUP(CONCATENATE($F3038," ",$G3038),AllocFactorMatrix,(M$4+1),FALSE)*$E3039</f>
        <v>3.0785102485722593</v>
      </c>
      <c r="N3038" s="5">
        <f t="shared" ca="1" si="1444"/>
        <v>80.798812827127904</v>
      </c>
      <c r="O3038" s="5">
        <f ca="1">VLOOKUP(CONCATENATE($F3038," ",$G3038),AllocFactorMatrix,(O$4+1),FALSE)*$E3039</f>
        <v>16.673708778959142</v>
      </c>
      <c r="P3038" s="5">
        <f ca="1">VLOOKUP(CONCATENATE($F3038," ",$G3038),AllocFactorMatrix,(P$4+1),FALSE)*$E3039</f>
        <v>4.9372922887860842</v>
      </c>
      <c r="Q3038" s="5">
        <f ca="1">VLOOKUP(CONCATENATE($F3038," ",$G3038),AllocFactorMatrix,(Q$4+1),FALSE)*$E3039</f>
        <v>10.724968765218762</v>
      </c>
      <c r="R3038" s="5">
        <f ca="1">VLOOKUP(CONCATENATE($F3038," ",$G3038),AllocFactorMatrix,(R$4+1),FALSE)*$E3039</f>
        <v>1.8846338032066543</v>
      </c>
      <c r="S3038" s="5">
        <f t="shared" ca="1" si="1513"/>
        <v>34.220603636170644</v>
      </c>
      <c r="T3038" s="5">
        <f ca="1">VLOOKUP(CONCATENATE($F3038," ",$G3038),AllocFactorMatrix,(T$4+1),FALSE)*$E3039</f>
        <v>0.11475945760957186</v>
      </c>
      <c r="U3038" s="5">
        <f ca="1">VLOOKUP(CONCATENATE($F3038," ",$G3038),AllocFactorMatrix,(U$4+1),FALSE)*$E3039</f>
        <v>2.9291921488421746</v>
      </c>
      <c r="V3038" s="5">
        <f ca="1">VLOOKUP(CONCATENATE($F3038," ",$G3038),AllocFactorMatrix,(V$4+1),FALSE)*$E3039</f>
        <v>15.772209622296591</v>
      </c>
      <c r="W3038" s="5">
        <f ca="1">VLOOKUP(CONCATENATE($F3038," ",$G3038),AllocFactorMatrix,(W$4+1),FALSE)*$E3039</f>
        <v>2.8269819440492983</v>
      </c>
      <c r="X3038" s="5">
        <f t="shared" ca="1" si="1514"/>
        <v>21.643143172797636</v>
      </c>
      <c r="Y3038" s="5">
        <f ca="1">VLOOKUP(CONCATENATE($F3038," ",$G3038),AllocFactorMatrix,(Y$4+1),FALSE)*$E3039</f>
        <v>4.6157052466630972</v>
      </c>
      <c r="Z3038" s="5">
        <f ca="1">VLOOKUP(CONCATENATE($F3038," ",$G3038),AllocFactorMatrix,(Z$4+1),FALSE)*$E3039</f>
        <v>8.3672977513489538E-2</v>
      </c>
      <c r="AA3038" s="5">
        <f t="shared" ca="1" si="1445"/>
        <v>4.6993782241765869</v>
      </c>
      <c r="AB3038" s="5">
        <f ca="1">VLOOKUP(CONCATENATE($F3038," ",$G3038),AllocFactorMatrix,(AB$4+1),FALSE)*$E3039</f>
        <v>8.6644279637661969E-2</v>
      </c>
      <c r="AC3038" s="5">
        <f ca="1">VLOOKUP(CONCATENATE($F3038," ",$G3038),AllocFactorMatrix,(AC$4+1),FALSE)*$E3039</f>
        <v>490.85027797893616</v>
      </c>
      <c r="AD3038" s="5">
        <f ca="1">VLOOKUP(CONCATENATE($F3038," ",$G3038),AllocFactorMatrix,(AD$4+1),FALSE)*$E3039</f>
        <v>60.104054838960046</v>
      </c>
    </row>
    <row r="3039" spans="1:30" s="55" customFormat="1" collapsed="1">
      <c r="A3039" s="56"/>
      <c r="B3039" s="112"/>
      <c r="D3039" s="55" t="s">
        <v>288</v>
      </c>
      <c r="E3039" s="61">
        <v>33146</v>
      </c>
      <c r="F3039" s="57" t="s">
        <v>74</v>
      </c>
      <c r="G3039" s="55" t="str">
        <f>$G$15</f>
        <v>TOTAL</v>
      </c>
      <c r="H3039" s="60">
        <f t="shared" ca="1" si="1443"/>
        <v>33145.999999999993</v>
      </c>
      <c r="I3039" s="62">
        <f ca="1">VLOOKUP(CONCATENATE($F3039," ",$G3039),AllocFactorMatrix,(I$4+1),FALSE)*$E3039</f>
        <v>19157.351862828025</v>
      </c>
      <c r="J3039" s="62">
        <f ca="1">VLOOKUP(CONCATENATE($F3039," ",$G3039),AllocFactorMatrix,(J$4+1),FALSE)*$E3039</f>
        <v>1076.8044793280501</v>
      </c>
      <c r="K3039" s="62">
        <f ca="1">VLOOKUP(CONCATENATE($F3039," ",$G3039),AllocFactorMatrix,(K$4+1),FALSE)*$E3039</f>
        <v>3034.4545276153699</v>
      </c>
      <c r="L3039" s="62">
        <f ca="1">VLOOKUP(CONCATENATE($F3039," ",$G3039),AllocFactorMatrix,(L$4+1),FALSE)*$E3039</f>
        <v>93.124579268505769</v>
      </c>
      <c r="M3039" s="62">
        <f ca="1">VLOOKUP(CONCATENATE($F3039," ",$G3039),AllocFactorMatrix,(M$4+1),FALSE)*$E3039</f>
        <v>8.8305261287480867</v>
      </c>
      <c r="N3039" s="62">
        <f t="shared" ca="1" si="1444"/>
        <v>3136.409633012624</v>
      </c>
      <c r="O3039" s="62">
        <f ca="1">VLOOKUP(CONCATENATE($F3039," ",$G3039),AllocFactorMatrix,(O$4+1),FALSE)*$E3039</f>
        <v>2225.0197220064147</v>
      </c>
      <c r="P3039" s="62">
        <f ca="1">VLOOKUP(CONCATENATE($F3039," ",$G3039),AllocFactorMatrix,(P$4+1),FALSE)*$E3039</f>
        <v>366.64552499107816</v>
      </c>
      <c r="Q3039" s="62">
        <f ca="1">VLOOKUP(CONCATENATE($F3039," ",$G3039),AllocFactorMatrix,(Q$4+1),FALSE)*$E3039</f>
        <v>117.86892272516333</v>
      </c>
      <c r="R3039" s="62">
        <f ca="1">VLOOKUP(CONCATENATE($F3039," ",$G3039),AllocFactorMatrix,(R$4+1),FALSE)*$E3039</f>
        <v>4.8859515774642608</v>
      </c>
      <c r="S3039" s="62">
        <f t="shared" ca="1" si="1513"/>
        <v>2714.4201213001206</v>
      </c>
      <c r="T3039" s="62">
        <f ca="1">VLOOKUP(CONCATENATE($F3039," ",$G3039),AllocFactorMatrix,(T$4+1),FALSE)*$E3039</f>
        <v>73.184593263766416</v>
      </c>
      <c r="U3039" s="62">
        <f ca="1">VLOOKUP(CONCATENATE($F3039," ",$G3039),AllocFactorMatrix,(U$4+1),FALSE)*$E3039</f>
        <v>1075.0226299831418</v>
      </c>
      <c r="V3039" s="62">
        <f ca="1">VLOOKUP(CONCATENATE($F3039," ",$G3039),AllocFactorMatrix,(V$4+1),FALSE)*$E3039</f>
        <v>4055.7820969932559</v>
      </c>
      <c r="W3039" s="62">
        <f ca="1">VLOOKUP(CONCATENATE($F3039," ",$G3039),AllocFactorMatrix,(W$4+1),FALSE)*$E3039</f>
        <v>553.79861481867908</v>
      </c>
      <c r="X3039" s="62">
        <f t="shared" ca="1" si="1514"/>
        <v>5757.7879350588428</v>
      </c>
      <c r="Y3039" s="62">
        <f ca="1">VLOOKUP(CONCATENATE($F3039," ",$G3039),AllocFactorMatrix,(Y$4+1),FALSE)*$E3039</f>
        <v>683.57744141744695</v>
      </c>
      <c r="Z3039" s="62">
        <f ca="1">VLOOKUP(CONCATENATE($F3039," ",$G3039),AllocFactorMatrix,(Z$4+1),FALSE)*$E3039</f>
        <v>10.910912047640997</v>
      </c>
      <c r="AA3039" s="62">
        <f t="shared" ca="1" si="1445"/>
        <v>694.48835346508793</v>
      </c>
      <c r="AB3039" s="62">
        <f ca="1">VLOOKUP(CONCATENATE($F3039," ",$G3039),AllocFactorMatrix,(AB$4+1),FALSE)*$E3039</f>
        <v>8.4846736268566776</v>
      </c>
      <c r="AC3039" s="62">
        <f ca="1">VLOOKUP(CONCATENATE($F3039," ",$G3039),AllocFactorMatrix,(AC$4+1),FALSE)*$E3039</f>
        <v>532.79445893907734</v>
      </c>
      <c r="AD3039" s="62">
        <f ca="1">VLOOKUP(CONCATENATE($F3039," ",$G3039),AllocFactorMatrix,(AD$4+1),FALSE)*$E3039</f>
        <v>67.458482441311403</v>
      </c>
    </row>
    <row r="3040" spans="1:30" hidden="1" outlineLevel="1">
      <c r="D3040" s="7"/>
      <c r="E3040" s="51"/>
      <c r="F3040" s="52" t="str">
        <f>F3047</f>
        <v>LABOR_M</v>
      </c>
      <c r="G3040" s="55" t="str">
        <f>$G$8</f>
        <v>PRODUCTION</v>
      </c>
      <c r="H3040" s="4">
        <f t="shared" ref="H3040:H3047" ca="1" si="1515">SUBTOTAL(9,I3040:AD3040)</f>
        <v>-1018812.2750204819</v>
      </c>
      <c r="I3040" s="5">
        <f ca="1">VLOOKUP(CONCATENATE($F3040," ",$G3040),AllocFactorMatrix,(I$4+1),FALSE)*$E3047</f>
        <v>-565651.184103276</v>
      </c>
      <c r="J3040" s="5">
        <f ca="1">VLOOKUP(CONCATENATE($F3040," ",$G3040),AllocFactorMatrix,(J$4+1),FALSE)*$E3047</f>
        <v>-26028.369056327785</v>
      </c>
      <c r="K3040" s="5">
        <f ca="1">VLOOKUP(CONCATENATE($F3040," ",$G3040),AllocFactorMatrix,(K$4+1),FALSE)*$E3047</f>
        <v>-85744.921148357811</v>
      </c>
      <c r="L3040" s="5">
        <f ca="1">VLOOKUP(CONCATENATE($F3040," ",$G3040),AllocFactorMatrix,(L$4+1),FALSE)*$E3047</f>
        <v>-2142.4918466464123</v>
      </c>
      <c r="M3040" s="5">
        <f ca="1">VLOOKUP(CONCATENATE($F3040," ",$G3040),AllocFactorMatrix,(M$4+1),FALSE)*$E3047</f>
        <v>-275.8024219985046</v>
      </c>
      <c r="N3040" s="5">
        <f t="shared" ref="N3040:N3047" ca="1" si="1516">SUBTOTAL(9,K3040:M3040)</f>
        <v>-88163.215417002735</v>
      </c>
      <c r="O3040" s="5">
        <f ca="1">VLOOKUP(CONCATENATE($F3040," ",$G3040),AllocFactorMatrix,(O$4+1),FALSE)*$E3047</f>
        <v>-65227.320498472262</v>
      </c>
      <c r="P3040" s="5">
        <f ca="1">VLOOKUP(CONCATENATE($F3040," ",$G3040),AllocFactorMatrix,(P$4+1),FALSE)*$E3047</f>
        <v>-11806.268949691574</v>
      </c>
      <c r="Q3040" s="5">
        <f ca="1">VLOOKUP(CONCATENATE($F3040," ",$G3040),AllocFactorMatrix,(Q$4+1),FALSE)*$E3047</f>
        <v>-4566.5814756249811</v>
      </c>
      <c r="R3040" s="5">
        <f ca="1">VLOOKUP(CONCATENATE($F3040," ",$G3040),AllocFactorMatrix,(R$4+1),FALSE)*$E3047</f>
        <v>-98.394871561850692</v>
      </c>
      <c r="S3040" s="5">
        <f ca="1">SUBTOTAL(9,O3040:R3040)</f>
        <v>-81698.56579535066</v>
      </c>
      <c r="T3040" s="5">
        <f ca="1">VLOOKUP(CONCATENATE($F3040," ",$G3040),AllocFactorMatrix,(T$4+1),FALSE)*$E3047</f>
        <v>-2071.2055642519358</v>
      </c>
      <c r="U3040" s="5">
        <f ca="1">VLOOKUP(CONCATENATE($F3040," ",$G3040),AllocFactorMatrix,(U$4+1),FALSE)*$E3047</f>
        <v>-32977.193139340459</v>
      </c>
      <c r="V3040" s="5">
        <f ca="1">VLOOKUP(CONCATENATE($F3040," ",$G3040),AllocFactorMatrix,(V$4+1),FALSE)*$E3047</f>
        <v>-178842.03886264947</v>
      </c>
      <c r="W3040" s="5">
        <f ca="1">VLOOKUP(CONCATENATE($F3040," ",$G3040),AllocFactorMatrix,(W$4+1),FALSE)*$E3047</f>
        <v>-23530.722233192635</v>
      </c>
      <c r="X3040" s="5">
        <f ca="1">SUBTOTAL(9,T3040:W3040)</f>
        <v>-237421.15979943451</v>
      </c>
      <c r="Y3040" s="5">
        <f ca="1">VLOOKUP(CONCATENATE($F3040," ",$G3040),AllocFactorMatrix,(Y$4+1),FALSE)*$E3047</f>
        <v>-19224.387403177599</v>
      </c>
      <c r="Z3040" s="5">
        <f ca="1">VLOOKUP(CONCATENATE($F3040," ",$G3040),AllocFactorMatrix,(Z$4+1),FALSE)*$E3047</f>
        <v>-399.61124234553984</v>
      </c>
      <c r="AA3040" s="5">
        <f t="shared" ref="AA3040:AA3047" ca="1" si="1517">SUBTOTAL(9,Y3040:Z3040)</f>
        <v>-19623.998645523141</v>
      </c>
      <c r="AB3040" s="5">
        <f ca="1">VLOOKUP(CONCATENATE($F3040," ",$G3040),AllocFactorMatrix,(AB$4+1),FALSE)*$E3047</f>
        <v>-225.78220356705259</v>
      </c>
      <c r="AC3040" s="5">
        <f ca="1">VLOOKUP(CONCATENATE($F3040," ",$G3040),AllocFactorMatrix,(AC$4+1),FALSE)*$E3047</f>
        <v>0</v>
      </c>
      <c r="AD3040" s="5">
        <f ca="1">VLOOKUP(CONCATENATE($F3040," ",$G3040),AllocFactorMatrix,(AD$4+1),FALSE)*$E3047</f>
        <v>0</v>
      </c>
    </row>
    <row r="3041" spans="4:30" hidden="1" outlineLevel="1">
      <c r="D3041" s="7"/>
      <c r="E3041" s="51"/>
      <c r="F3041" s="52" t="str">
        <f>F3047</f>
        <v>LABOR_M</v>
      </c>
      <c r="G3041" s="55" t="str">
        <f>$G$9</f>
        <v>BULKTRAN</v>
      </c>
      <c r="H3041" s="4">
        <f t="shared" ca="1" si="1515"/>
        <v>-3722.5547840826121</v>
      </c>
      <c r="I3041" s="5">
        <f ca="1">VLOOKUP(CONCATENATE($F3041," ",$G3041),AllocFactorMatrix,(I$4+1),FALSE)*$E3047</f>
        <v>-1833.6671676830538</v>
      </c>
      <c r="J3041" s="5">
        <f ca="1">VLOOKUP(CONCATENATE($F3041," ",$G3041),AllocFactorMatrix,(J$4+1),FALSE)*$E3047</f>
        <v>-90.644720202067646</v>
      </c>
      <c r="K3041" s="5">
        <f ca="1">VLOOKUP(CONCATENATE($F3041," ",$G3041),AllocFactorMatrix,(K$4+1),FALSE)*$E3047</f>
        <v>-332.02641518007806</v>
      </c>
      <c r="L3041" s="5">
        <f ca="1">VLOOKUP(CONCATENATE($F3041," ",$G3041),AllocFactorMatrix,(L$4+1),FALSE)*$E3047</f>
        <v>-10.451012724035198</v>
      </c>
      <c r="M3041" s="5">
        <f ca="1">VLOOKUP(CONCATENATE($F3041," ",$G3041),AllocFactorMatrix,(M$4+1),FALSE)*$E3047</f>
        <v>-0.98006253177093827</v>
      </c>
      <c r="N3041" s="5">
        <f t="shared" ca="1" si="1516"/>
        <v>-343.45749043588421</v>
      </c>
      <c r="O3041" s="5">
        <f ca="1">VLOOKUP(CONCATENATE($F3041," ",$G3041),AllocFactorMatrix,(O$4+1),FALSE)*$E3047</f>
        <v>-252.39172581933863</v>
      </c>
      <c r="P3041" s="5">
        <f ca="1">VLOOKUP(CONCATENATE($F3041," ",$G3041),AllocFactorMatrix,(P$4+1),FALSE)*$E3047</f>
        <v>-47.027931687598631</v>
      </c>
      <c r="Q3041" s="5">
        <f ca="1">VLOOKUP(CONCATENATE($F3041," ",$G3041),AllocFactorMatrix,(Q$4+1),FALSE)*$E3047</f>
        <v>-21.251046669515219</v>
      </c>
      <c r="R3041" s="5">
        <f ca="1">VLOOKUP(CONCATENATE($F3041," ",$G3041),AllocFactorMatrix,(R$4+1),FALSE)*$E3047</f>
        <v>-0.95563581411740328</v>
      </c>
      <c r="S3041" s="5">
        <f t="shared" ref="S3041:S3047" ca="1" si="1518">SUBTOTAL(9,O3041:R3041)</f>
        <v>-321.62633999056987</v>
      </c>
      <c r="T3041" s="5">
        <f ca="1">VLOOKUP(CONCATENATE($F3041," ",$G3041),AllocFactorMatrix,(T$4+1),FALSE)*$E3047</f>
        <v>-8.8166894435816872</v>
      </c>
      <c r="U3041" s="5">
        <f ca="1">VLOOKUP(CONCATENATE($F3041," ",$G3041),AllocFactorMatrix,(U$4+1),FALSE)*$E3047</f>
        <v>-144.28362054041827</v>
      </c>
      <c r="V3041" s="5">
        <f ca="1">VLOOKUP(CONCATENATE($F3041," ",$G3041),AllocFactorMatrix,(V$4+1),FALSE)*$E3047</f>
        <v>-762.54298870136211</v>
      </c>
      <c r="W3041" s="5">
        <f ca="1">VLOOKUP(CONCATENATE($F3041," ",$G3041),AllocFactorMatrix,(W$4+1),FALSE)*$E3047</f>
        <v>-137.70262517071484</v>
      </c>
      <c r="X3041" s="5">
        <f t="shared" ref="X3041:X3047" ca="1" si="1519">SUBTOTAL(9,T3041:W3041)</f>
        <v>-1053.345923856077</v>
      </c>
      <c r="Y3041" s="5">
        <f ca="1">VLOOKUP(CONCATENATE($F3041," ",$G3041),AllocFactorMatrix,(Y$4+1),FALSE)*$E3047</f>
        <v>-77.50909850379719</v>
      </c>
      <c r="Z3041" s="5">
        <f ca="1">VLOOKUP(CONCATENATE($F3041," ",$G3041),AllocFactorMatrix,(Z$4+1),FALSE)*$E3047</f>
        <v>-1.2982477724239581</v>
      </c>
      <c r="AA3041" s="5">
        <f t="shared" ca="1" si="1517"/>
        <v>-78.807346276221153</v>
      </c>
      <c r="AB3041" s="5">
        <f ca="1">VLOOKUP(CONCATENATE($F3041," ",$G3041),AllocFactorMatrix,(AB$4+1),FALSE)*$E3047</f>
        <v>-1.005795638738608</v>
      </c>
      <c r="AC3041" s="5">
        <f ca="1">VLOOKUP(CONCATENATE($F3041," ",$G3041),AllocFactorMatrix,(AC$4+1),FALSE)*$E3047</f>
        <v>0</v>
      </c>
      <c r="AD3041" s="5">
        <f ca="1">VLOOKUP(CONCATENATE($F3041," ",$G3041),AllocFactorMatrix,(AD$4+1),FALSE)*$E3047</f>
        <v>0</v>
      </c>
    </row>
    <row r="3042" spans="4:30" hidden="1" outlineLevel="1">
      <c r="D3042" s="7"/>
      <c r="E3042" s="51"/>
      <c r="F3042" s="52" t="str">
        <f>F3047</f>
        <v>LABOR_M</v>
      </c>
      <c r="G3042" s="55" t="str">
        <f>$G$10</f>
        <v>SUBTRAN</v>
      </c>
      <c r="H3042" s="4">
        <f t="shared" ca="1" si="1515"/>
        <v>-818.80764617554621</v>
      </c>
      <c r="I3042" s="5">
        <f ca="1">VLOOKUP(CONCATENATE($F3042," ",$G3042),AllocFactorMatrix,(I$4+1),FALSE)*$E3047</f>
        <v>-398.65077625773637</v>
      </c>
      <c r="J3042" s="5">
        <f ca="1">VLOOKUP(CONCATENATE($F3042," ",$G3042),AllocFactorMatrix,(J$4+1),FALSE)*$E3047</f>
        <v>-19.239407959328208</v>
      </c>
      <c r="K3042" s="5">
        <f ca="1">VLOOKUP(CONCATENATE($F3042," ",$G3042),AllocFactorMatrix,(K$4+1),FALSE)*$E3047</f>
        <v>-69.992025437811108</v>
      </c>
      <c r="L3042" s="5">
        <f ca="1">VLOOKUP(CONCATENATE($F3042," ",$G3042),AllocFactorMatrix,(L$4+1),FALSE)*$E3047</f>
        <v>-2.1619878118163673</v>
      </c>
      <c r="M3042" s="5">
        <f ca="1">VLOOKUP(CONCATENATE($F3042," ",$G3042),AllocFactorMatrix,(M$4+1),FALSE)*$E3047</f>
        <v>-0.26926414792096731</v>
      </c>
      <c r="N3042" s="5">
        <f t="shared" ca="1" si="1516"/>
        <v>-72.423277397548446</v>
      </c>
      <c r="O3042" s="5">
        <f ca="1">VLOOKUP(CONCATENATE($F3042," ",$G3042),AllocFactorMatrix,(O$4+1),FALSE)*$E3047</f>
        <v>-52.880069180679392</v>
      </c>
      <c r="P3042" s="5">
        <f ca="1">VLOOKUP(CONCATENATE($F3042," ",$G3042),AllocFactorMatrix,(P$4+1),FALSE)*$E3047</f>
        <v>-9.8303431837078339</v>
      </c>
      <c r="Q3042" s="5">
        <f ca="1">VLOOKUP(CONCATENATE($F3042," ",$G3042),AllocFactorMatrix,(Q$4+1),FALSE)*$E3047</f>
        <v>-5.8491713266372054</v>
      </c>
      <c r="R3042" s="5">
        <f ca="1">VLOOKUP(CONCATENATE($F3042," ",$G3042),AllocFactorMatrix,(R$4+1),FALSE)*$E3047</f>
        <v>0</v>
      </c>
      <c r="S3042" s="5">
        <f t="shared" ca="1" si="1518"/>
        <v>-68.559583691024429</v>
      </c>
      <c r="T3042" s="5">
        <f ca="1">VLOOKUP(CONCATENATE($F3042," ",$G3042),AllocFactorMatrix,(T$4+1),FALSE)*$E3047</f>
        <v>-1.8464812179063561</v>
      </c>
      <c r="U3042" s="5">
        <f ca="1">VLOOKUP(CONCATENATE($F3042," ",$G3042),AllocFactorMatrix,(U$4+1),FALSE)*$E3047</f>
        <v>-30.22795177571934</v>
      </c>
      <c r="V3042" s="5">
        <f ca="1">VLOOKUP(CONCATENATE($F3042," ",$G3042),AllocFactorMatrix,(V$4+1),FALSE)*$E3047</f>
        <v>-210.58856098431804</v>
      </c>
      <c r="W3042" s="5">
        <f ca="1">VLOOKUP(CONCATENATE($F3042," ",$G3042),AllocFactorMatrix,(W$4+1),FALSE)*$E3047</f>
        <v>0</v>
      </c>
      <c r="X3042" s="5">
        <f t="shared" ca="1" si="1519"/>
        <v>-242.66299397794373</v>
      </c>
      <c r="Y3042" s="5">
        <f ca="1">VLOOKUP(CONCATENATE($F3042," ",$G3042),AllocFactorMatrix,(Y$4+1),FALSE)*$E3047</f>
        <v>-15.915351566793602</v>
      </c>
      <c r="Z3042" s="5">
        <f ca="1">VLOOKUP(CONCATENATE($F3042," ",$G3042),AllocFactorMatrix,(Z$4+1),FALSE)*$E3047</f>
        <v>-0.26530934300742542</v>
      </c>
      <c r="AA3042" s="5">
        <f t="shared" ca="1" si="1517"/>
        <v>-16.180660909801027</v>
      </c>
      <c r="AB3042" s="5">
        <f ca="1">VLOOKUP(CONCATENATE($F3042," ",$G3042),AllocFactorMatrix,(AB$4+1),FALSE)*$E3047</f>
        <v>-0.21252784347500936</v>
      </c>
      <c r="AC3042" s="5">
        <f ca="1">VLOOKUP(CONCATENATE($F3042," ",$G3042),AllocFactorMatrix,(AC$4+1),FALSE)*$E3047</f>
        <v>-0.72264010173467086</v>
      </c>
      <c r="AD3042" s="5">
        <f ca="1">VLOOKUP(CONCATENATE($F3042," ",$G3042),AllocFactorMatrix,(AD$4+1),FALSE)*$E3047</f>
        <v>-0.15577803695436865</v>
      </c>
    </row>
    <row r="3043" spans="4:30" hidden="1" outlineLevel="1">
      <c r="D3043" s="7"/>
      <c r="E3043" s="51"/>
      <c r="F3043" s="52" t="str">
        <f>F3047</f>
        <v>LABOR_M</v>
      </c>
      <c r="G3043" s="55" t="str">
        <f>$G$11</f>
        <v>DISTPRI</v>
      </c>
      <c r="H3043" s="4">
        <f t="shared" ca="1" si="1515"/>
        <v>-524608.81289854867</v>
      </c>
      <c r="I3043" s="5">
        <f ca="1">VLOOKUP(CONCATENATE($F3043," ",$G3043),AllocFactorMatrix,(I$4+1),FALSE)*$E3047</f>
        <v>-350618.44450263411</v>
      </c>
      <c r="J3043" s="5">
        <f ca="1">VLOOKUP(CONCATENATE($F3043," ",$G3043),AllocFactorMatrix,(J$4+1),FALSE)*$E3047</f>
        <v>-16527.238171453457</v>
      </c>
      <c r="K3043" s="5">
        <f ca="1">VLOOKUP(CONCATENATE($F3043," ",$G3043),AllocFactorMatrix,(K$4+1),FALSE)*$E3047</f>
        <v>-60011.416132708531</v>
      </c>
      <c r="L3043" s="5">
        <f ca="1">VLOOKUP(CONCATENATE($F3043," ",$G3043),AllocFactorMatrix,(L$4+1),FALSE)*$E3047</f>
        <v>-1854.6650239167893</v>
      </c>
      <c r="M3043" s="5">
        <f ca="1">VLOOKUP(CONCATENATE($F3043," ",$G3043),AllocFactorMatrix,(M$4+1),FALSE)*$E3047</f>
        <v>0</v>
      </c>
      <c r="N3043" s="5">
        <f t="shared" ca="1" si="1516"/>
        <v>-61866.081156625318</v>
      </c>
      <c r="O3043" s="5">
        <f ca="1">VLOOKUP(CONCATENATE($F3043," ",$G3043),AllocFactorMatrix,(O$4+1),FALSE)*$E3047</f>
        <v>-44998.073000857927</v>
      </c>
      <c r="P3043" s="5">
        <f ca="1">VLOOKUP(CONCATENATE($F3043," ",$G3043),AllocFactorMatrix,(P$4+1),FALSE)*$E3047</f>
        <v>-8380.8941245108945</v>
      </c>
      <c r="Q3043" s="5">
        <f ca="1">VLOOKUP(CONCATENATE($F3043," ",$G3043),AllocFactorMatrix,(Q$4+1),FALSE)*$E3047</f>
        <v>0</v>
      </c>
      <c r="R3043" s="5">
        <f ca="1">VLOOKUP(CONCATENATE($F3043," ",$G3043),AllocFactorMatrix,(R$4+1),FALSE)*$E3047</f>
        <v>0</v>
      </c>
      <c r="S3043" s="5">
        <f t="shared" ca="1" si="1518"/>
        <v>-53378.967125368821</v>
      </c>
      <c r="T3043" s="5">
        <f ca="1">VLOOKUP(CONCATENATE($F3043," ",$G3043),AllocFactorMatrix,(T$4+1),FALSE)*$E3047</f>
        <v>-1604.1535722761321</v>
      </c>
      <c r="U3043" s="5">
        <f ca="1">VLOOKUP(CONCATENATE($F3043," ",$G3043),AllocFactorMatrix,(U$4+1),FALSE)*$E3047</f>
        <v>-25871.367168156212</v>
      </c>
      <c r="V3043" s="5">
        <f ca="1">VLOOKUP(CONCATENATE($F3043," ",$G3043),AllocFactorMatrix,(V$4+1),FALSE)*$E3047</f>
        <v>0</v>
      </c>
      <c r="W3043" s="5">
        <f ca="1">VLOOKUP(CONCATENATE($F3043," ",$G3043),AllocFactorMatrix,(W$4+1),FALSE)*$E3047</f>
        <v>0</v>
      </c>
      <c r="X3043" s="5">
        <f t="shared" ca="1" si="1519"/>
        <v>-27475.520740432345</v>
      </c>
      <c r="Y3043" s="5">
        <f ca="1">VLOOKUP(CONCATENATE($F3043," ",$G3043),AllocFactorMatrix,(Y$4+1),FALSE)*$E3047</f>
        <v>-13568.986923878732</v>
      </c>
      <c r="Z3043" s="5">
        <f ca="1">VLOOKUP(CONCATENATE($F3043," ",$G3043),AllocFactorMatrix,(Z$4+1),FALSE)*$E3047</f>
        <v>-226.38381786208143</v>
      </c>
      <c r="AA3043" s="5">
        <f t="shared" ca="1" si="1517"/>
        <v>-13795.370741740813</v>
      </c>
      <c r="AB3043" s="5">
        <f ca="1">VLOOKUP(CONCATENATE($F3043," ",$G3043),AllocFactorMatrix,(AB$4+1),FALSE)*$E3047</f>
        <v>-183.40882484526793</v>
      </c>
      <c r="AC3043" s="5">
        <f ca="1">VLOOKUP(CONCATENATE($F3043," ",$G3043),AllocFactorMatrix,(AC$4+1),FALSE)*$E3047</f>
        <v>-628.33315301004609</v>
      </c>
      <c r="AD3043" s="5">
        <f ca="1">VLOOKUP(CONCATENATE($F3043," ",$G3043),AllocFactorMatrix,(AD$4+1),FALSE)*$E3047</f>
        <v>-135.44848243862387</v>
      </c>
    </row>
    <row r="3044" spans="4:30" hidden="1" outlineLevel="1">
      <c r="D3044" s="7"/>
      <c r="E3044" s="51"/>
      <c r="F3044" s="52" t="str">
        <f>F3047</f>
        <v>LABOR_M</v>
      </c>
      <c r="G3044" s="55" t="str">
        <f>$G$12</f>
        <v>DISTSEC</v>
      </c>
      <c r="H3044" s="4">
        <f t="shared" ca="1" si="1515"/>
        <v>-216512.50956286455</v>
      </c>
      <c r="I3044" s="5">
        <f ca="1">VLOOKUP(CONCATENATE($F3044," ",$G3044),AllocFactorMatrix,(I$4+1),FALSE)*$E3047</f>
        <v>-161886.71769053489</v>
      </c>
      <c r="J3044" s="5">
        <f ca="1">VLOOKUP(CONCATENATE($F3044," ",$G3044),AllocFactorMatrix,(J$4+1),FALSE)*$E3047</f>
        <v>-7804.6102546744769</v>
      </c>
      <c r="K3044" s="5">
        <f ca="1">VLOOKUP(CONCATENATE($F3044," ",$G3044),AllocFactorMatrix,(K$4+1),FALSE)*$E3047</f>
        <v>-23549.761611557431</v>
      </c>
      <c r="L3044" s="5">
        <f ca="1">VLOOKUP(CONCATENATE($F3044," ",$G3044),AllocFactorMatrix,(L$4+1),FALSE)*$E3047</f>
        <v>0</v>
      </c>
      <c r="M3044" s="5">
        <f ca="1">VLOOKUP(CONCATENATE($F3044," ",$G3044),AllocFactorMatrix,(M$4+1),FALSE)*$E3047</f>
        <v>0</v>
      </c>
      <c r="N3044" s="5">
        <f t="shared" ca="1" si="1516"/>
        <v>-23549.761611557431</v>
      </c>
      <c r="O3044" s="5">
        <f ca="1">VLOOKUP(CONCATENATE($F3044," ",$G3044),AllocFactorMatrix,(O$4+1),FALSE)*$E3047</f>
        <v>-15005.999760162302</v>
      </c>
      <c r="P3044" s="5">
        <f ca="1">VLOOKUP(CONCATENATE($F3044," ",$G3044),AllocFactorMatrix,(P$4+1),FALSE)*$E3047</f>
        <v>0</v>
      </c>
      <c r="Q3044" s="5">
        <f ca="1">VLOOKUP(CONCATENATE($F3044," ",$G3044),AllocFactorMatrix,(Q$4+1),FALSE)*$E3047</f>
        <v>0</v>
      </c>
      <c r="R3044" s="5">
        <f ca="1">VLOOKUP(CONCATENATE($F3044," ",$G3044),AllocFactorMatrix,(R$4+1),FALSE)*$E3047</f>
        <v>0</v>
      </c>
      <c r="S3044" s="5">
        <f t="shared" ca="1" si="1518"/>
        <v>-15005.999760162302</v>
      </c>
      <c r="T3044" s="5">
        <f ca="1">VLOOKUP(CONCATENATE($F3044," ",$G3044),AllocFactorMatrix,(T$4+1),FALSE)*$E3047</f>
        <v>-405.73075293194034</v>
      </c>
      <c r="U3044" s="5">
        <f ca="1">VLOOKUP(CONCATENATE($F3044," ",$G3044),AllocFactorMatrix,(U$4+1),FALSE)*$E3047</f>
        <v>0</v>
      </c>
      <c r="V3044" s="5">
        <f ca="1">VLOOKUP(CONCATENATE($F3044," ",$G3044),AllocFactorMatrix,(V$4+1),FALSE)*$E3047</f>
        <v>0</v>
      </c>
      <c r="W3044" s="5">
        <f ca="1">VLOOKUP(CONCATENATE($F3044," ",$G3044),AllocFactorMatrix,(W$4+1),FALSE)*$E3047</f>
        <v>0</v>
      </c>
      <c r="X3044" s="5">
        <f t="shared" ca="1" si="1519"/>
        <v>-405.73075293194034</v>
      </c>
      <c r="Y3044" s="5">
        <f ca="1">VLOOKUP(CONCATENATE($F3044," ",$G3044),AllocFactorMatrix,(Y$4+1),FALSE)*$E3047</f>
        <v>-5534.874369307121</v>
      </c>
      <c r="Z3044" s="5">
        <f ca="1">VLOOKUP(CONCATENATE($F3044," ",$G3044),AllocFactorMatrix,(Z$4+1),FALSE)*$E3047</f>
        <v>0</v>
      </c>
      <c r="AA3044" s="5">
        <f t="shared" ca="1" si="1517"/>
        <v>-5534.874369307121</v>
      </c>
      <c r="AB3044" s="5">
        <f ca="1">VLOOKUP(CONCATENATE($F3044," ",$G3044),AllocFactorMatrix,(AB$4+1),FALSE)*$E3047</f>
        <v>-57.435569380565042</v>
      </c>
      <c r="AC3044" s="5">
        <f ca="1">VLOOKUP(CONCATENATE($F3044," ",$G3044),AllocFactorMatrix,(AC$4+1),FALSE)*$E3047</f>
        <v>-1950.158486506263</v>
      </c>
      <c r="AD3044" s="5">
        <f ca="1">VLOOKUP(CONCATENATE($F3044," ",$G3044),AllocFactorMatrix,(AD$4+1),FALSE)*$E3047</f>
        <v>-317.22106780958245</v>
      </c>
    </row>
    <row r="3045" spans="4:30" hidden="1" outlineLevel="1">
      <c r="D3045" s="7"/>
      <c r="E3045" s="51"/>
      <c r="F3045" s="52" t="str">
        <f>F3047</f>
        <v>LABOR_M</v>
      </c>
      <c r="G3045" s="55" t="str">
        <f>$G$13</f>
        <v>ENERGY</v>
      </c>
      <c r="H3045" s="4">
        <f t="shared" ca="1" si="1515"/>
        <v>-268206.96729895205</v>
      </c>
      <c r="I3045" s="5">
        <f ca="1">VLOOKUP(CONCATENATE($F3045," ",$G3045),AllocFactorMatrix,(I$4+1),FALSE)*$E3047</f>
        <v>-100638.51951999788</v>
      </c>
      <c r="J3045" s="5">
        <f ca="1">VLOOKUP(CONCATENATE($F3045," ",$G3045),AllocFactorMatrix,(J$4+1),FALSE)*$E3047</f>
        <v>-6522.0263703509554</v>
      </c>
      <c r="K3045" s="5">
        <f ca="1">VLOOKUP(CONCATENATE($F3045," ",$G3045),AllocFactorMatrix,(K$4+1),FALSE)*$E3047</f>
        <v>-21882.105484519412</v>
      </c>
      <c r="L3045" s="5">
        <f ca="1">VLOOKUP(CONCATENATE($F3045," ",$G3045),AllocFactorMatrix,(L$4+1),FALSE)*$E3047</f>
        <v>-695.46298978493962</v>
      </c>
      <c r="M3045" s="5">
        <f ca="1">VLOOKUP(CONCATENATE($F3045," ",$G3045),AllocFactorMatrix,(M$4+1),FALSE)*$E3047</f>
        <v>-64.113557549795999</v>
      </c>
      <c r="N3045" s="5">
        <f t="shared" ca="1" si="1516"/>
        <v>-22641.68203185415</v>
      </c>
      <c r="O3045" s="5">
        <f ca="1">VLOOKUP(CONCATENATE($F3045," ",$G3045),AllocFactorMatrix,(O$4+1),FALSE)*$E3047</f>
        <v>-19950.220896917639</v>
      </c>
      <c r="P3045" s="5">
        <f ca="1">VLOOKUP(CONCATENATE($F3045," ",$G3045),AllocFactorMatrix,(P$4+1),FALSE)*$E3047</f>
        <v>-3698.387078804973</v>
      </c>
      <c r="Q3045" s="5">
        <f ca="1">VLOOKUP(CONCATENATE($F3045," ",$G3045),AllocFactorMatrix,(Q$4+1),FALSE)*$E3047</f>
        <v>-1680.4524249637416</v>
      </c>
      <c r="R3045" s="5">
        <f ca="1">VLOOKUP(CONCATENATE($F3045," ",$G3045),AllocFactorMatrix,(R$4+1),FALSE)*$E3047</f>
        <v>-77.862314881345824</v>
      </c>
      <c r="S3045" s="5">
        <f t="shared" ca="1" si="1518"/>
        <v>-25406.922715567696</v>
      </c>
      <c r="T3045" s="5">
        <f ca="1">VLOOKUP(CONCATENATE($F3045," ",$G3045),AllocFactorMatrix,(T$4+1),FALSE)*$E3047</f>
        <v>-764.53027036282344</v>
      </c>
      <c r="U3045" s="5">
        <f ca="1">VLOOKUP(CONCATENATE($F3045," ",$G3045),AllocFactorMatrix,(U$4+1),FALSE)*$E3047</f>
        <v>-13424.006220359692</v>
      </c>
      <c r="V3045" s="5">
        <f ca="1">VLOOKUP(CONCATENATE($F3045," ",$G3045),AllocFactorMatrix,(V$4+1),FALSE)*$E3047</f>
        <v>-76215.933955541695</v>
      </c>
      <c r="W3045" s="5">
        <f ca="1">VLOOKUP(CONCATENATE($F3045," ",$G3045),AllocFactorMatrix,(W$4+1),FALSE)*$E3047</f>
        <v>-14459.946479594593</v>
      </c>
      <c r="X3045" s="5">
        <f t="shared" ca="1" si="1519"/>
        <v>-104864.41692585881</v>
      </c>
      <c r="Y3045" s="5">
        <f ca="1">VLOOKUP(CONCATENATE($F3045," ",$G3045),AllocFactorMatrix,(Y$4+1),FALSE)*$E3047</f>
        <v>-5405.1162098517661</v>
      </c>
      <c r="Z3045" s="5">
        <f ca="1">VLOOKUP(CONCATENATE($F3045," ",$G3045),AllocFactorMatrix,(Z$4+1),FALSE)*$E3047</f>
        <v>-87.986675306170397</v>
      </c>
      <c r="AA3045" s="5">
        <f t="shared" ca="1" si="1517"/>
        <v>-5493.1028851579367</v>
      </c>
      <c r="AB3045" s="5">
        <f ca="1">VLOOKUP(CONCATENATE($F3045," ",$G3045),AllocFactorMatrix,(AB$4+1),FALSE)*$E3047</f>
        <v>-98.142058621969511</v>
      </c>
      <c r="AC3045" s="5">
        <f ca="1">VLOOKUP(CONCATENATE($F3045," ",$G3045),AllocFactorMatrix,(AC$4+1),FALSE)*$E3047</f>
        <v>-2122.1905975087457</v>
      </c>
      <c r="AD3045" s="5">
        <f ca="1">VLOOKUP(CONCATENATE($F3045," ",$G3045),AllocFactorMatrix,(AD$4+1),FALSE)*$E3047</f>
        <v>-419.96419403384834</v>
      </c>
    </row>
    <row r="3046" spans="4:30" hidden="1" outlineLevel="1">
      <c r="D3046" s="7"/>
      <c r="E3046" s="51"/>
      <c r="F3046" s="52" t="str">
        <f>F3047</f>
        <v>LABOR_M</v>
      </c>
      <c r="G3046" s="55" t="str">
        <f>$G$14</f>
        <v>CUSTOMER</v>
      </c>
      <c r="H3046" s="4">
        <f t="shared" ca="1" si="1515"/>
        <v>-202157.07278889444</v>
      </c>
      <c r="I3046" s="5">
        <f ca="1">VLOOKUP(CONCATENATE($F3046," ",$G3046),AllocFactorMatrix,(I$4+1),FALSE)*$E3047</f>
        <v>-144441.42911413475</v>
      </c>
      <c r="J3046" s="5">
        <f ca="1">VLOOKUP(CONCATENATE($F3046," ",$G3046),AllocFactorMatrix,(J$4+1),FALSE)*$E3047</f>
        <v>-24718.68471218671</v>
      </c>
      <c r="K3046" s="5">
        <f ca="1">VLOOKUP(CONCATENATE($F3046," ",$G3046),AllocFactorMatrix,(K$4+1),FALSE)*$E3047</f>
        <v>-7117.6489428412169</v>
      </c>
      <c r="L3046" s="5">
        <f ca="1">VLOOKUP(CONCATENATE($F3046," ",$G3046),AllocFactorMatrix,(L$4+1),FALSE)*$E3047</f>
        <v>-1189.8069607051232</v>
      </c>
      <c r="M3046" s="5">
        <f ca="1">VLOOKUP(CONCATENATE($F3046," ",$G3046),AllocFactorMatrix,(M$4+1),FALSE)*$E3047</f>
        <v>-187.98379409616609</v>
      </c>
      <c r="N3046" s="5">
        <f t="shared" ca="1" si="1516"/>
        <v>-8495.4396976425069</v>
      </c>
      <c r="O3046" s="5">
        <f ca="1">VLOOKUP(CONCATENATE($F3046," ",$G3046),AllocFactorMatrix,(O$4+1),FALSE)*$E3047</f>
        <v>-1328.1699250358495</v>
      </c>
      <c r="P3046" s="5">
        <f ca="1">VLOOKUP(CONCATENATE($F3046," ",$G3046),AllocFactorMatrix,(P$4+1),FALSE)*$E3047</f>
        <v>-341.11082960788627</v>
      </c>
      <c r="Q3046" s="5">
        <f ca="1">VLOOKUP(CONCATENATE($F3046," ",$G3046),AllocFactorMatrix,(Q$4+1),FALSE)*$E3047</f>
        <v>-652.43855592976308</v>
      </c>
      <c r="R3046" s="5">
        <f ca="1">VLOOKUP(CONCATENATE($F3046," ",$G3046),AllocFactorMatrix,(R$4+1),FALSE)*$E3047</f>
        <v>-113.87314762905442</v>
      </c>
      <c r="S3046" s="5">
        <f t="shared" ca="1" si="1518"/>
        <v>-2435.5924582025532</v>
      </c>
      <c r="T3046" s="5">
        <f ca="1">VLOOKUP(CONCATENATE($F3046," ",$G3046),AllocFactorMatrix,(T$4+1),FALSE)*$E3047</f>
        <v>-9.237092324996107</v>
      </c>
      <c r="U3046" s="5">
        <f ca="1">VLOOKUP(CONCATENATE($F3046," ",$G3046),AllocFactorMatrix,(U$4+1),FALSE)*$E3047</f>
        <v>-203.07383890516098</v>
      </c>
      <c r="V3046" s="5">
        <f ca="1">VLOOKUP(CONCATENATE($F3046," ",$G3046),AllocFactorMatrix,(V$4+1),FALSE)*$E3047</f>
        <v>-959.984072633555</v>
      </c>
      <c r="W3046" s="5">
        <f ca="1">VLOOKUP(CONCATENATE($F3046," ",$G3046),AllocFactorMatrix,(W$4+1),FALSE)*$E3047</f>
        <v>-170.8733387632478</v>
      </c>
      <c r="X3046" s="5">
        <f t="shared" ca="1" si="1519"/>
        <v>-1343.1683426269599</v>
      </c>
      <c r="Y3046" s="5">
        <f ca="1">VLOOKUP(CONCATENATE($F3046," ",$G3046),AllocFactorMatrix,(Y$4+1),FALSE)*$E3047</f>
        <v>-363.52282549758473</v>
      </c>
      <c r="Z3046" s="5">
        <f ca="1">VLOOKUP(CONCATENATE($F3046," ",$G3046),AllocFactorMatrix,(Z$4+1),FALSE)*$E3047</f>
        <v>-5.7592005726160833</v>
      </c>
      <c r="AA3046" s="5">
        <f t="shared" ca="1" si="1517"/>
        <v>-369.2820260702008</v>
      </c>
      <c r="AB3046" s="5">
        <f ca="1">VLOOKUP(CONCATENATE($F3046," ",$G3046),AllocFactorMatrix,(AB$4+1),FALSE)*$E3047</f>
        <v>-10.358560249808946</v>
      </c>
      <c r="AC3046" s="5">
        <f ca="1">VLOOKUP(CONCATENATE($F3046," ",$G3046),AllocFactorMatrix,(AC$4+1),FALSE)*$E3047</f>
        <v>-15942.157182569295</v>
      </c>
      <c r="AD3046" s="5">
        <f ca="1">VLOOKUP(CONCATENATE($F3046," ",$G3046),AllocFactorMatrix,(AD$4+1),FALSE)*$E3047</f>
        <v>-4400.9606952116692</v>
      </c>
    </row>
    <row r="3047" spans="4:30" collapsed="1">
      <c r="D3047" s="7" t="s">
        <v>267</v>
      </c>
      <c r="E3047" s="40">
        <v>-2234839</v>
      </c>
      <c r="F3047" s="10" t="s">
        <v>70</v>
      </c>
      <c r="G3047" s="55" t="str">
        <f>$G$15</f>
        <v>TOTAL</v>
      </c>
      <c r="H3047" s="4">
        <f t="shared" ca="1" si="1515"/>
        <v>-2234839</v>
      </c>
      <c r="I3047" s="5">
        <f ca="1">VLOOKUP(CONCATENATE($F3047," ",$G3047),AllocFactorMatrix,(I$4+1),FALSE)*$E3047</f>
        <v>-1325468.6128745184</v>
      </c>
      <c r="J3047" s="5">
        <f ca="1">VLOOKUP(CONCATENATE($F3047," ",$G3047),AllocFactorMatrix,(J$4+1),FALSE)*$E3047</f>
        <v>-81710.812693154774</v>
      </c>
      <c r="K3047" s="5">
        <f ca="1">VLOOKUP(CONCATENATE($F3047," ",$G3047),AllocFactorMatrix,(K$4+1),FALSE)*$E3047</f>
        <v>-198707.87176060231</v>
      </c>
      <c r="L3047" s="5">
        <f ca="1">VLOOKUP(CONCATENATE($F3047," ",$G3047),AllocFactorMatrix,(L$4+1),FALSE)*$E3047</f>
        <v>-5895.0398215891164</v>
      </c>
      <c r="M3047" s="5">
        <f ca="1">VLOOKUP(CONCATENATE($F3047," ",$G3047),AllocFactorMatrix,(M$4+1),FALSE)*$E3047</f>
        <v>-529.14910032415855</v>
      </c>
      <c r="N3047" s="5">
        <f t="shared" ca="1" si="1516"/>
        <v>-205132.06068251558</v>
      </c>
      <c r="O3047" s="5">
        <f ca="1">VLOOKUP(CONCATENATE($F3047," ",$G3047),AllocFactorMatrix,(O$4+1),FALSE)*$E3047</f>
        <v>-146815.05587644599</v>
      </c>
      <c r="P3047" s="5">
        <f ca="1">VLOOKUP(CONCATENATE($F3047," ",$G3047),AllocFactorMatrix,(P$4+1),FALSE)*$E3047</f>
        <v>-24283.519257486634</v>
      </c>
      <c r="Q3047" s="5">
        <f ca="1">VLOOKUP(CONCATENATE($F3047," ",$G3047),AllocFactorMatrix,(Q$4+1),FALSE)*$E3047</f>
        <v>-6926.5726745146385</v>
      </c>
      <c r="R3047" s="5">
        <f ca="1">VLOOKUP(CONCATENATE($F3047," ",$G3047),AllocFactorMatrix,(R$4+1),FALSE)*$E3047</f>
        <v>-291.08596988636833</v>
      </c>
      <c r="S3047" s="5">
        <f t="shared" ca="1" si="1518"/>
        <v>-178316.23377833361</v>
      </c>
      <c r="T3047" s="5">
        <f ca="1">VLOOKUP(CONCATENATE($F3047," ",$G3047),AllocFactorMatrix,(T$4+1),FALSE)*$E3047</f>
        <v>-4865.5204228093153</v>
      </c>
      <c r="U3047" s="5">
        <f ca="1">VLOOKUP(CONCATENATE($F3047," ",$G3047),AllocFactorMatrix,(U$4+1),FALSE)*$E3047</f>
        <v>-72650.151939077652</v>
      </c>
      <c r="V3047" s="5">
        <f ca="1">VLOOKUP(CONCATENATE($F3047," ",$G3047),AllocFactorMatrix,(V$4+1),FALSE)*$E3047</f>
        <v>-256991.08844051039</v>
      </c>
      <c r="W3047" s="5">
        <f ca="1">VLOOKUP(CONCATENATE($F3047," ",$G3047),AllocFactorMatrix,(W$4+1),FALSE)*$E3047</f>
        <v>-38299.244676721195</v>
      </c>
      <c r="X3047" s="5">
        <f t="shared" ca="1" si="1519"/>
        <v>-372806.00547911855</v>
      </c>
      <c r="Y3047" s="5">
        <f ca="1">VLOOKUP(CONCATENATE($F3047," ",$G3047),AllocFactorMatrix,(Y$4+1),FALSE)*$E3047</f>
        <v>-44190.312181783389</v>
      </c>
      <c r="Z3047" s="5">
        <f ca="1">VLOOKUP(CONCATENATE($F3047," ",$G3047),AllocFactorMatrix,(Z$4+1),FALSE)*$E3047</f>
        <v>-721.30449320183914</v>
      </c>
      <c r="AA3047" s="5">
        <f t="shared" ca="1" si="1517"/>
        <v>-44911.616674985227</v>
      </c>
      <c r="AB3047" s="5">
        <f ca="1">VLOOKUP(CONCATENATE($F3047," ",$G3047),AllocFactorMatrix,(AB$4+1),FALSE)*$E3047</f>
        <v>-576.34554014687762</v>
      </c>
      <c r="AC3047" s="5">
        <f ca="1">VLOOKUP(CONCATENATE($F3047," ",$G3047),AllocFactorMatrix,(AC$4+1),FALSE)*$E3047</f>
        <v>-20643.562059696087</v>
      </c>
      <c r="AD3047" s="5">
        <f ca="1">VLOOKUP(CONCATENATE($F3047," ",$G3047),AllocFactorMatrix,(AD$4+1),FALSE)*$E3047</f>
        <v>-5273.7502175306781</v>
      </c>
    </row>
    <row r="3048" spans="4:30" hidden="1" outlineLevel="1">
      <c r="D3048" s="7"/>
      <c r="E3048" s="51"/>
      <c r="F3048" s="52" t="str">
        <f>F3055</f>
        <v>LABOR_M</v>
      </c>
      <c r="G3048" s="55" t="str">
        <f>$G$8</f>
        <v>PRODUCTION</v>
      </c>
      <c r="H3048" s="4">
        <f t="shared" ca="1" si="1443"/>
        <v>1521525.9064470904</v>
      </c>
      <c r="I3048" s="5">
        <f ca="1">VLOOKUP(CONCATENATE($F3048," ",$G3048),AllocFactorMatrix,(I$4+1),FALSE)*$E3055</f>
        <v>844761.05336314777</v>
      </c>
      <c r="J3048" s="5">
        <f ca="1">VLOOKUP(CONCATENATE($F3048," ",$G3048),AllocFactorMatrix,(J$4+1),FALSE)*$E3055</f>
        <v>38871.575061237243</v>
      </c>
      <c r="K3048" s="5">
        <f ca="1">VLOOKUP(CONCATENATE($F3048," ",$G3048),AllocFactorMatrix,(K$4+1),FALSE)*$E3055</f>
        <v>128054.12937419373</v>
      </c>
      <c r="L3048" s="5">
        <f ca="1">VLOOKUP(CONCATENATE($F3048," ",$G3048),AllocFactorMatrix,(L$4+1),FALSE)*$E3055</f>
        <v>3199.6638919163483</v>
      </c>
      <c r="M3048" s="5">
        <f ca="1">VLOOKUP(CONCATENATE($F3048," ",$G3048),AllocFactorMatrix,(M$4+1),FALSE)*$E3055</f>
        <v>411.89190631133835</v>
      </c>
      <c r="N3048" s="5">
        <f t="shared" ca="1" si="1444"/>
        <v>131665.68517242139</v>
      </c>
      <c r="O3048" s="5">
        <f ca="1">VLOOKUP(CONCATENATE($F3048," ",$G3048),AllocFactorMatrix,(O$4+1),FALSE)*$E3055</f>
        <v>97412.507073059882</v>
      </c>
      <c r="P3048" s="5">
        <f ca="1">VLOOKUP(CONCATENATE($F3048," ",$G3048),AllocFactorMatrix,(P$4+1),FALSE)*$E3055</f>
        <v>17631.848875276341</v>
      </c>
      <c r="Q3048" s="5">
        <f ca="1">VLOOKUP(CONCATENATE($F3048," ",$G3048),AllocFactorMatrix,(Q$4+1),FALSE)*$E3055</f>
        <v>6819.8746613306248</v>
      </c>
      <c r="R3048" s="5">
        <f ca="1">VLOOKUP(CONCATENATE($F3048," ",$G3048),AllocFactorMatrix,(R$4+1),FALSE)*$E3055</f>
        <v>146.94595836105353</v>
      </c>
      <c r="S3048" s="5">
        <f ca="1">SUBTOTAL(9,O3048:R3048)</f>
        <v>122011.17656802791</v>
      </c>
      <c r="T3048" s="5">
        <f ca="1">VLOOKUP(CONCATENATE($F3048," ",$G3048),AllocFactorMatrix,(T$4+1),FALSE)*$E3055</f>
        <v>3093.2027428932679</v>
      </c>
      <c r="U3048" s="5">
        <f ca="1">VLOOKUP(CONCATENATE($F3048," ",$G3048),AllocFactorMatrix,(U$4+1),FALSE)*$E3055</f>
        <v>49249.164849733534</v>
      </c>
      <c r="V3048" s="5">
        <f ca="1">VLOOKUP(CONCATENATE($F3048," ",$G3048),AllocFactorMatrix,(V$4+1),FALSE)*$E3055</f>
        <v>267088.25753583317</v>
      </c>
      <c r="W3048" s="5">
        <f ca="1">VLOOKUP(CONCATENATE($F3048," ",$G3048),AllocFactorMatrix,(W$4+1),FALSE)*$E3055</f>
        <v>35141.511692616165</v>
      </c>
      <c r="X3048" s="5">
        <f ca="1">SUBTOTAL(9,T3048:W3048)</f>
        <v>354572.13682107616</v>
      </c>
      <c r="Y3048" s="5">
        <f ca="1">VLOOKUP(CONCATENATE($F3048," ",$G3048),AllocFactorMatrix,(Y$4+1),FALSE)*$E3055</f>
        <v>28710.297457813598</v>
      </c>
      <c r="Z3048" s="5">
        <f ca="1">VLOOKUP(CONCATENATE($F3048," ",$G3048),AllocFactorMatrix,(Z$4+1),FALSE)*$E3055</f>
        <v>596.79184541040411</v>
      </c>
      <c r="AA3048" s="5">
        <f t="shared" ca="1" si="1445"/>
        <v>29307.089303224002</v>
      </c>
      <c r="AB3048" s="5">
        <f ca="1">VLOOKUP(CONCATENATE($F3048," ",$G3048),AllocFactorMatrix,(AB$4+1),FALSE)*$E3055</f>
        <v>337.19015795630747</v>
      </c>
      <c r="AC3048" s="5">
        <f ca="1">VLOOKUP(CONCATENATE($F3048," ",$G3048),AllocFactorMatrix,(AC$4+1),FALSE)*$E3055</f>
        <v>0</v>
      </c>
      <c r="AD3048" s="5">
        <f ca="1">VLOOKUP(CONCATENATE($F3048," ",$G3048),AllocFactorMatrix,(AD$4+1),FALSE)*$E3055</f>
        <v>0</v>
      </c>
    </row>
    <row r="3049" spans="4:30" hidden="1" outlineLevel="1">
      <c r="D3049" s="7"/>
      <c r="E3049" s="51"/>
      <c r="F3049" s="52" t="str">
        <f>F3055</f>
        <v>LABOR_M</v>
      </c>
      <c r="G3049" s="55" t="str">
        <f>$G$9</f>
        <v>BULKTRAN</v>
      </c>
      <c r="H3049" s="4">
        <f t="shared" ca="1" si="1443"/>
        <v>5559.3789759123047</v>
      </c>
      <c r="I3049" s="5">
        <f ca="1">VLOOKUP(CONCATENATE($F3049," ",$G3049),AllocFactorMatrix,(I$4+1),FALSE)*$E3055</f>
        <v>2738.4555210381022</v>
      </c>
      <c r="J3049" s="5">
        <f ca="1">VLOOKUP(CONCATENATE($F3049," ",$G3049),AllocFactorMatrix,(J$4+1),FALSE)*$E3055</f>
        <v>135.37164151984842</v>
      </c>
      <c r="K3049" s="5">
        <f ca="1">VLOOKUP(CONCATENATE($F3049," ",$G3049),AllocFactorMatrix,(K$4+1),FALSE)*$E3055</f>
        <v>495.85856463212542</v>
      </c>
      <c r="L3049" s="5">
        <f ca="1">VLOOKUP(CONCATENATE($F3049," ",$G3049),AllocFactorMatrix,(L$4+1),FALSE)*$E3055</f>
        <v>15.607867119492701</v>
      </c>
      <c r="M3049" s="5">
        <f ca="1">VLOOKUP(CONCATENATE($F3049," ",$G3049),AllocFactorMatrix,(M$4+1),FALSE)*$E3055</f>
        <v>1.4636558359071881</v>
      </c>
      <c r="N3049" s="5">
        <f t="shared" ca="1" si="1444"/>
        <v>512.93008758752535</v>
      </c>
      <c r="O3049" s="5">
        <f ca="1">VLOOKUP(CONCATENATE($F3049," ",$G3049),AllocFactorMatrix,(O$4+1),FALSE)*$E3055</f>
        <v>376.92964525706617</v>
      </c>
      <c r="P3049" s="5">
        <f ca="1">VLOOKUP(CONCATENATE($F3049," ",$G3049),AllocFactorMatrix,(P$4+1),FALSE)*$E3055</f>
        <v>70.232974360136041</v>
      </c>
      <c r="Q3049" s="5">
        <f ca="1">VLOOKUP(CONCATENATE($F3049," ",$G3049),AllocFactorMatrix,(Q$4+1),FALSE)*$E3055</f>
        <v>31.736973375329171</v>
      </c>
      <c r="R3049" s="5">
        <f ca="1">VLOOKUP(CONCATENATE($F3049," ",$G3049),AllocFactorMatrix,(R$4+1),FALSE)*$E3055</f>
        <v>1.4271762168148732</v>
      </c>
      <c r="S3049" s="5">
        <f t="shared" ref="S3049:S3055" ca="1" si="1520">SUBTOTAL(9,O3049:R3049)</f>
        <v>480.32676920934625</v>
      </c>
      <c r="T3049" s="5">
        <f ca="1">VLOOKUP(CONCATENATE($F3049," ",$G3049),AllocFactorMatrix,(T$4+1),FALSE)*$E3055</f>
        <v>13.167117953342714</v>
      </c>
      <c r="U3049" s="5">
        <f ca="1">VLOOKUP(CONCATENATE($F3049," ",$G3049),AllocFactorMatrix,(U$4+1),FALSE)*$E3055</f>
        <v>215.4776418686304</v>
      </c>
      <c r="V3049" s="5">
        <f ca="1">VLOOKUP(CONCATENATE($F3049," ",$G3049),AllocFactorMatrix,(V$4+1),FALSE)*$E3055</f>
        <v>1138.8053918621943</v>
      </c>
      <c r="W3049" s="5">
        <f ca="1">VLOOKUP(CONCATENATE($F3049," ",$G3049),AllocFactorMatrix,(W$4+1),FALSE)*$E3055</f>
        <v>205.649378909185</v>
      </c>
      <c r="X3049" s="5">
        <f t="shared" ref="X3049:X3055" ca="1" si="1521">SUBTOTAL(9,T3049:W3049)</f>
        <v>1573.0995305933525</v>
      </c>
      <c r="Y3049" s="5">
        <f ca="1">VLOOKUP(CONCATENATE($F3049," ",$G3049),AllocFactorMatrix,(Y$4+1),FALSE)*$E3055</f>
        <v>115.75449594628805</v>
      </c>
      <c r="Z3049" s="5">
        <f ca="1">VLOOKUP(CONCATENATE($F3049," ",$G3049),AllocFactorMatrix,(Z$4+1),FALSE)*$E3055</f>
        <v>1.9388435604494147</v>
      </c>
      <c r="AA3049" s="5">
        <f t="shared" ca="1" si="1445"/>
        <v>117.69333950673746</v>
      </c>
      <c r="AB3049" s="5">
        <f ca="1">VLOOKUP(CONCATENATE($F3049," ",$G3049),AllocFactorMatrix,(AB$4+1),FALSE)*$E3055</f>
        <v>1.5020864573913049</v>
      </c>
      <c r="AC3049" s="5">
        <f ca="1">VLOOKUP(CONCATENATE($F3049," ",$G3049),AllocFactorMatrix,(AC$4+1),FALSE)*$E3055</f>
        <v>0</v>
      </c>
      <c r="AD3049" s="5">
        <f ca="1">VLOOKUP(CONCATENATE($F3049," ",$G3049),AllocFactorMatrix,(AD$4+1),FALSE)*$E3055</f>
        <v>0</v>
      </c>
    </row>
    <row r="3050" spans="4:30" hidden="1" outlineLevel="1">
      <c r="D3050" s="7"/>
      <c r="E3050" s="51"/>
      <c r="F3050" s="52" t="str">
        <f>F3055</f>
        <v>LABOR_M</v>
      </c>
      <c r="G3050" s="55" t="str">
        <f>$G$10</f>
        <v>SUBTRAN</v>
      </c>
      <c r="H3050" s="4">
        <f t="shared" ca="1" si="1443"/>
        <v>1222.8327795010232</v>
      </c>
      <c r="I3050" s="5">
        <f ca="1">VLOOKUP(CONCATENATE($F3050," ",$G3050),AllocFactorMatrix,(I$4+1),FALSE)*$E3055</f>
        <v>595.35745551278785</v>
      </c>
      <c r="J3050" s="5">
        <f ca="1">VLOOKUP(CONCATENATE($F3050," ",$G3050),AllocFactorMatrix,(J$4+1),FALSE)*$E3055</f>
        <v>28.732729623063996</v>
      </c>
      <c r="K3050" s="5">
        <f ca="1">VLOOKUP(CONCATENATE($F3050," ",$G3050),AllocFactorMatrix,(K$4+1),FALSE)*$E3055</f>
        <v>104.52826547088121</v>
      </c>
      <c r="L3050" s="5">
        <f ca="1">VLOOKUP(CONCATENATE($F3050," ",$G3050),AllocFactorMatrix,(L$4+1),FALSE)*$E3055</f>
        <v>3.228779772049104</v>
      </c>
      <c r="M3050" s="5">
        <f ca="1">VLOOKUP(CONCATENATE($F3050," ",$G3050),AllocFactorMatrix,(M$4+1),FALSE)*$E3055</f>
        <v>0.40212744465698258</v>
      </c>
      <c r="N3050" s="5">
        <f t="shared" ca="1" si="1444"/>
        <v>108.1591726875873</v>
      </c>
      <c r="O3050" s="5">
        <f ca="1">VLOOKUP(CONCATENATE($F3050," ",$G3050),AllocFactorMatrix,(O$4+1),FALSE)*$E3055</f>
        <v>78.972738320708373</v>
      </c>
      <c r="P3050" s="5">
        <f ca="1">VLOOKUP(CONCATENATE($F3050," ",$G3050),AllocFactorMatrix,(P$4+1),FALSE)*$E3055</f>
        <v>14.68093994350073</v>
      </c>
      <c r="Q3050" s="5">
        <f ca="1">VLOOKUP(CONCATENATE($F3050," ",$G3050),AllocFactorMatrix,(Q$4+1),FALSE)*$E3055</f>
        <v>8.735334195445466</v>
      </c>
      <c r="R3050" s="5">
        <f ca="1">VLOOKUP(CONCATENATE($F3050," ",$G3050),AllocFactorMatrix,(R$4+1),FALSE)*$E3055</f>
        <v>0</v>
      </c>
      <c r="S3050" s="5">
        <f t="shared" ca="1" si="1520"/>
        <v>102.38901245965457</v>
      </c>
      <c r="T3050" s="5">
        <f ca="1">VLOOKUP(CONCATENATE($F3050," ",$G3050),AllocFactorMatrix,(T$4+1),FALSE)*$E3055</f>
        <v>2.7575924217795826</v>
      </c>
      <c r="U3050" s="5">
        <f ca="1">VLOOKUP(CONCATENATE($F3050," ",$G3050),AllocFactorMatrix,(U$4+1),FALSE)*$E3055</f>
        <v>45.143362377201136</v>
      </c>
      <c r="V3050" s="5">
        <f ca="1">VLOOKUP(CONCATENATE($F3050," ",$G3050),AllocFactorMatrix,(V$4+1),FALSE)*$E3055</f>
        <v>314.49950005030257</v>
      </c>
      <c r="W3050" s="5">
        <f ca="1">VLOOKUP(CONCATENATE($F3050," ",$G3050),AllocFactorMatrix,(W$4+1),FALSE)*$E3055</f>
        <v>0</v>
      </c>
      <c r="X3050" s="5">
        <f t="shared" ca="1" si="1521"/>
        <v>362.40045484928328</v>
      </c>
      <c r="Y3050" s="5">
        <f ca="1">VLOOKUP(CONCATENATE($F3050," ",$G3050),AllocFactorMatrix,(Y$4+1),FALSE)*$E3055</f>
        <v>23.768480526604314</v>
      </c>
      <c r="Z3050" s="5">
        <f ca="1">VLOOKUP(CONCATENATE($F3050," ",$G3050),AllocFactorMatrix,(Z$4+1),FALSE)*$E3055</f>
        <v>0.39622121612162531</v>
      </c>
      <c r="AA3050" s="5">
        <f t="shared" ca="1" si="1445"/>
        <v>24.164701742725939</v>
      </c>
      <c r="AB3050" s="5">
        <f ca="1">VLOOKUP(CONCATENATE($F3050," ",$G3050),AllocFactorMatrix,(AB$4+1),FALSE)*$E3055</f>
        <v>0.31739568477623431</v>
      </c>
      <c r="AC3050" s="5">
        <f ca="1">VLOOKUP(CONCATENATE($F3050," ",$G3050),AllocFactorMatrix,(AC$4+1),FALSE)*$E3055</f>
        <v>1.0792131806664369</v>
      </c>
      <c r="AD3050" s="5">
        <f ca="1">VLOOKUP(CONCATENATE($F3050," ",$G3050),AllocFactorMatrix,(AD$4+1),FALSE)*$E3055</f>
        <v>0.23264376047763968</v>
      </c>
    </row>
    <row r="3051" spans="4:30" hidden="1" outlineLevel="1">
      <c r="D3051" s="7"/>
      <c r="E3051" s="51"/>
      <c r="F3051" s="52" t="str">
        <f>F3055</f>
        <v>LABOR_M</v>
      </c>
      <c r="G3051" s="55" t="str">
        <f>$G$11</f>
        <v>DISTPRI</v>
      </c>
      <c r="H3051" s="4">
        <f t="shared" ca="1" si="1443"/>
        <v>783467.10100204637</v>
      </c>
      <c r="I3051" s="5">
        <f ca="1">VLOOKUP(CONCATENATE($F3051," ",$G3051),AllocFactorMatrix,(I$4+1),FALSE)*$E3055</f>
        <v>523624.47888470383</v>
      </c>
      <c r="J3051" s="5">
        <f ca="1">VLOOKUP(CONCATENATE($F3051," ",$G3051),AllocFactorMatrix,(J$4+1),FALSE)*$E3055</f>
        <v>24682.290993580871</v>
      </c>
      <c r="K3051" s="5">
        <f ca="1">VLOOKUP(CONCATENATE($F3051," ",$G3051),AllocFactorMatrix,(K$4+1),FALSE)*$E3055</f>
        <v>89622.913432857167</v>
      </c>
      <c r="L3051" s="5">
        <f ca="1">VLOOKUP(CONCATENATE($F3051," ",$G3051),AllocFactorMatrix,(L$4+1),FALSE)*$E3055</f>
        <v>2769.8143719499035</v>
      </c>
      <c r="M3051" s="5">
        <f ca="1">VLOOKUP(CONCATENATE($F3051," ",$G3051),AllocFactorMatrix,(M$4+1),FALSE)*$E3055</f>
        <v>0</v>
      </c>
      <c r="N3051" s="5">
        <f t="shared" ca="1" si="1444"/>
        <v>92392.727804807073</v>
      </c>
      <c r="O3051" s="5">
        <f ca="1">VLOOKUP(CONCATENATE($F3051," ",$G3051),AllocFactorMatrix,(O$4+1),FALSE)*$E3055</f>
        <v>67201.520328783139</v>
      </c>
      <c r="P3051" s="5">
        <f ca="1">VLOOKUP(CONCATENATE($F3051," ",$G3051),AllocFactorMatrix,(P$4+1),FALSE)*$E3055</f>
        <v>12516.287683496135</v>
      </c>
      <c r="Q3051" s="5">
        <f ca="1">VLOOKUP(CONCATENATE($F3051," ",$G3051),AllocFactorMatrix,(Q$4+1),FALSE)*$E3055</f>
        <v>0</v>
      </c>
      <c r="R3051" s="5">
        <f ca="1">VLOOKUP(CONCATENATE($F3051," ",$G3051),AllocFactorMatrix,(R$4+1),FALSE)*$E3055</f>
        <v>0</v>
      </c>
      <c r="S3051" s="5">
        <f t="shared" ca="1" si="1520"/>
        <v>79717.808012279274</v>
      </c>
      <c r="T3051" s="5">
        <f ca="1">VLOOKUP(CONCATENATE($F3051," ",$G3051),AllocFactorMatrix,(T$4+1),FALSE)*$E3055</f>
        <v>2395.6927865722</v>
      </c>
      <c r="U3051" s="5">
        <f ca="1">VLOOKUP(CONCATENATE($F3051," ",$G3051),AllocFactorMatrix,(U$4+1),FALSE)*$E3055</f>
        <v>38637.103563326251</v>
      </c>
      <c r="V3051" s="5">
        <f ca="1">VLOOKUP(CONCATENATE($F3051," ",$G3051),AllocFactorMatrix,(V$4+1),FALSE)*$E3055</f>
        <v>0</v>
      </c>
      <c r="W3051" s="5">
        <f ca="1">VLOOKUP(CONCATENATE($F3051," ",$G3051),AllocFactorMatrix,(W$4+1),FALSE)*$E3055</f>
        <v>0</v>
      </c>
      <c r="X3051" s="5">
        <f t="shared" ca="1" si="1521"/>
        <v>41032.796349898454</v>
      </c>
      <c r="Y3051" s="5">
        <f ca="1">VLOOKUP(CONCATENATE($F3051," ",$G3051),AllocFactorMatrix,(Y$4+1),FALSE)*$E3055</f>
        <v>20264.346666326001</v>
      </c>
      <c r="Z3051" s="5">
        <f ca="1">VLOOKUP(CONCATENATE($F3051," ",$G3051),AllocFactorMatrix,(Z$4+1),FALSE)*$E3055</f>
        <v>338.08862743691606</v>
      </c>
      <c r="AA3051" s="5">
        <f t="shared" ca="1" si="1445"/>
        <v>20602.435293762916</v>
      </c>
      <c r="AB3051" s="5">
        <f ca="1">VLOOKUP(CONCATENATE($F3051," ",$G3051),AllocFactorMatrix,(AB$4+1),FALSE)*$E3055</f>
        <v>273.90843761426197</v>
      </c>
      <c r="AC3051" s="5">
        <f ca="1">VLOOKUP(CONCATENATE($F3051," ",$G3051),AllocFactorMatrix,(AC$4+1),FALSE)*$E3055</f>
        <v>938.37225328400109</v>
      </c>
      <c r="AD3051" s="5">
        <f ca="1">VLOOKUP(CONCATENATE($F3051," ",$G3051),AllocFactorMatrix,(AD$4+1),FALSE)*$E3055</f>
        <v>202.28297211590515</v>
      </c>
    </row>
    <row r="3052" spans="4:30" hidden="1" outlineLevel="1">
      <c r="D3052" s="7"/>
      <c r="E3052" s="51"/>
      <c r="F3052" s="52" t="str">
        <f>F3055</f>
        <v>LABOR_M</v>
      </c>
      <c r="G3052" s="55" t="str">
        <f>$G$12</f>
        <v>DISTSEC</v>
      </c>
      <c r="H3052" s="4">
        <f t="shared" ca="1" si="1443"/>
        <v>323346.50891711056</v>
      </c>
      <c r="I3052" s="5">
        <f ca="1">VLOOKUP(CONCATENATE($F3052," ",$G3052),AllocFactorMatrix,(I$4+1),FALSE)*$E3055</f>
        <v>241766.65408834376</v>
      </c>
      <c r="J3052" s="5">
        <f ca="1">VLOOKUP(CONCATENATE($F3052," ",$G3052),AllocFactorMatrix,(J$4+1),FALSE)*$E3055</f>
        <v>11655.647446897039</v>
      </c>
      <c r="K3052" s="5">
        <f ca="1">VLOOKUP(CONCATENATE($F3052," ",$G3052),AllocFactorMatrix,(K$4+1),FALSE)*$E3055</f>
        <v>35169.945691827743</v>
      </c>
      <c r="L3052" s="5">
        <f ca="1">VLOOKUP(CONCATENATE($F3052," ",$G3052),AllocFactorMatrix,(L$4+1),FALSE)*$E3055</f>
        <v>0</v>
      </c>
      <c r="M3052" s="5">
        <f ca="1">VLOOKUP(CONCATENATE($F3052," ",$G3052),AllocFactorMatrix,(M$4+1),FALSE)*$E3055</f>
        <v>0</v>
      </c>
      <c r="N3052" s="5">
        <f t="shared" ca="1" si="1444"/>
        <v>35169.945691827743</v>
      </c>
      <c r="O3052" s="5">
        <f ca="1">VLOOKUP(CONCATENATE($F3052," ",$G3052),AllocFactorMatrix,(O$4+1),FALSE)*$E3055</f>
        <v>22410.42628463302</v>
      </c>
      <c r="P3052" s="5">
        <f ca="1">VLOOKUP(CONCATENATE($F3052," ",$G3052),AllocFactorMatrix,(P$4+1),FALSE)*$E3055</f>
        <v>0</v>
      </c>
      <c r="Q3052" s="5">
        <f ca="1">VLOOKUP(CONCATENATE($F3052," ",$G3052),AllocFactorMatrix,(Q$4+1),FALSE)*$E3055</f>
        <v>0</v>
      </c>
      <c r="R3052" s="5">
        <f ca="1">VLOOKUP(CONCATENATE($F3052," ",$G3052),AllocFactorMatrix,(R$4+1),FALSE)*$E3055</f>
        <v>0</v>
      </c>
      <c r="S3052" s="5">
        <f t="shared" ca="1" si="1520"/>
        <v>22410.42628463302</v>
      </c>
      <c r="T3052" s="5">
        <f ca="1">VLOOKUP(CONCATENATE($F3052," ",$G3052),AllocFactorMatrix,(T$4+1),FALSE)*$E3055</f>
        <v>605.93091265593614</v>
      </c>
      <c r="U3052" s="5">
        <f ca="1">VLOOKUP(CONCATENATE($F3052," ",$G3052),AllocFactorMatrix,(U$4+1),FALSE)*$E3055</f>
        <v>0</v>
      </c>
      <c r="V3052" s="5">
        <f ca="1">VLOOKUP(CONCATENATE($F3052," ",$G3052),AllocFactorMatrix,(V$4+1),FALSE)*$E3055</f>
        <v>0</v>
      </c>
      <c r="W3052" s="5">
        <f ca="1">VLOOKUP(CONCATENATE($F3052," ",$G3052),AllocFactorMatrix,(W$4+1),FALSE)*$E3055</f>
        <v>0</v>
      </c>
      <c r="X3052" s="5">
        <f t="shared" ca="1" si="1521"/>
        <v>605.93091265593614</v>
      </c>
      <c r="Y3052" s="5">
        <f ca="1">VLOOKUP(CONCATENATE($F3052," ",$G3052),AllocFactorMatrix,(Y$4+1),FALSE)*$E3055</f>
        <v>8265.9533540283301</v>
      </c>
      <c r="Z3052" s="5">
        <f ca="1">VLOOKUP(CONCATENATE($F3052," ",$G3052),AllocFactorMatrix,(Z$4+1),FALSE)*$E3055</f>
        <v>0</v>
      </c>
      <c r="AA3052" s="5">
        <f t="shared" ca="1" si="1445"/>
        <v>8265.9533540283301</v>
      </c>
      <c r="AB3052" s="5">
        <f ca="1">VLOOKUP(CONCATENATE($F3052," ",$G3052),AllocFactorMatrix,(AB$4+1),FALSE)*$E3055</f>
        <v>85.776063860549911</v>
      </c>
      <c r="AC3052" s="5">
        <f ca="1">VLOOKUP(CONCATENATE($F3052," ",$G3052),AllocFactorMatrix,(AC$4+1),FALSE)*$E3055</f>
        <v>2912.4272760035956</v>
      </c>
      <c r="AD3052" s="5">
        <f ca="1">VLOOKUP(CONCATENATE($F3052," ",$G3052),AllocFactorMatrix,(AD$4+1),FALSE)*$E3055</f>
        <v>473.74779886057587</v>
      </c>
    </row>
    <row r="3053" spans="4:30" hidden="1" outlineLevel="1">
      <c r="D3053" s="7"/>
      <c r="E3053" s="51"/>
      <c r="F3053" s="52" t="str">
        <f>F3055</f>
        <v>LABOR_M</v>
      </c>
      <c r="G3053" s="55" t="str">
        <f>$G$13</f>
        <v>ENERGY</v>
      </c>
      <c r="H3053" s="4">
        <f t="shared" ca="1" si="1443"/>
        <v>400548.61826901243</v>
      </c>
      <c r="I3053" s="5">
        <f ca="1">VLOOKUP(CONCATENATE($F3053," ",$G3053),AllocFactorMatrix,(I$4+1),FALSE)*$E3055</f>
        <v>150296.69193284863</v>
      </c>
      <c r="J3053" s="5">
        <f ca="1">VLOOKUP(CONCATENATE($F3053," ",$G3053),AllocFactorMatrix,(J$4+1),FALSE)*$E3055</f>
        <v>9740.1968236204939</v>
      </c>
      <c r="K3053" s="5">
        <f ca="1">VLOOKUP(CONCATENATE($F3053," ",$G3053),AllocFactorMatrix,(K$4+1),FALSE)*$E3055</f>
        <v>32679.416216922706</v>
      </c>
      <c r="L3053" s="5">
        <f ca="1">VLOOKUP(CONCATENATE($F3053," ",$G3053),AllocFactorMatrix,(L$4+1),FALSE)*$E3055</f>
        <v>1038.6260372762599</v>
      </c>
      <c r="M3053" s="5">
        <f ca="1">VLOOKUP(CONCATENATE($F3053," ",$G3053),AllocFactorMatrix,(M$4+1),FALSE)*$E3055</f>
        <v>95.749178880417361</v>
      </c>
      <c r="N3053" s="5">
        <f t="shared" ca="1" si="1444"/>
        <v>33813.791433079386</v>
      </c>
      <c r="O3053" s="5">
        <f ca="1">VLOOKUP(CONCATENATE($F3053," ",$G3053),AllocFactorMatrix,(O$4+1),FALSE)*$E3055</f>
        <v>29794.279749320904</v>
      </c>
      <c r="P3053" s="5">
        <f ca="1">VLOOKUP(CONCATENATE($F3053," ",$G3053),AllocFactorMatrix,(P$4+1),FALSE)*$E3055</f>
        <v>5523.2861739497766</v>
      </c>
      <c r="Q3053" s="5">
        <f ca="1">VLOOKUP(CONCATENATE($F3053," ",$G3053),AllocFactorMatrix,(Q$4+1),FALSE)*$E3055</f>
        <v>2509.6398638137398</v>
      </c>
      <c r="R3053" s="5">
        <f ca="1">VLOOKUP(CONCATENATE($F3053," ",$G3053),AllocFactorMatrix,(R$4+1),FALSE)*$E3055</f>
        <v>116.28200025910253</v>
      </c>
      <c r="S3053" s="5">
        <f t="shared" ca="1" si="1520"/>
        <v>37943.487787343525</v>
      </c>
      <c r="T3053" s="5">
        <f ca="1">VLOOKUP(CONCATENATE($F3053," ",$G3053),AllocFactorMatrix,(T$4+1),FALSE)*$E3055</f>
        <v>1141.7732600411089</v>
      </c>
      <c r="U3053" s="5">
        <f ca="1">VLOOKUP(CONCATENATE($F3053," ",$G3053),AllocFactorMatrix,(U$4+1),FALSE)*$E3055</f>
        <v>20047.827979078429</v>
      </c>
      <c r="V3053" s="5">
        <f ca="1">VLOOKUP(CONCATENATE($F3053," ",$G3053),AllocFactorMatrix,(V$4+1),FALSE)*$E3055</f>
        <v>113823.24383074975</v>
      </c>
      <c r="W3053" s="5">
        <f ca="1">VLOOKUP(CONCATENATE($F3053," ",$G3053),AllocFactorMatrix,(W$4+1),FALSE)*$E3055</f>
        <v>21594.933349325103</v>
      </c>
      <c r="X3053" s="5">
        <f t="shared" ca="1" si="1521"/>
        <v>156607.77841919439</v>
      </c>
      <c r="Y3053" s="5">
        <f ca="1">VLOOKUP(CONCATENATE($F3053," ",$G3053),AllocFactorMatrix,(Y$4+1),FALSE)*$E3055</f>
        <v>8072.1684870563995</v>
      </c>
      <c r="Z3053" s="5">
        <f ca="1">VLOOKUP(CONCATENATE($F3053," ",$G3053),AllocFactorMatrix,(Z$4+1),FALSE)*$E3055</f>
        <v>131.40203468572795</v>
      </c>
      <c r="AA3053" s="5">
        <f t="shared" ca="1" si="1445"/>
        <v>8203.5705217421273</v>
      </c>
      <c r="AB3053" s="5">
        <f ca="1">VLOOKUP(CONCATENATE($F3053," ",$G3053),AllocFactorMatrix,(AB$4+1),FALSE)*$E3055</f>
        <v>146.5683996616292</v>
      </c>
      <c r="AC3053" s="5">
        <f ca="1">VLOOKUP(CONCATENATE($F3053," ",$G3053),AllocFactorMatrix,(AC$4+1),FALSE)*$E3055</f>
        <v>3169.3453756856957</v>
      </c>
      <c r="AD3053" s="5">
        <f ca="1">VLOOKUP(CONCATENATE($F3053," ",$G3053),AllocFactorMatrix,(AD$4+1),FALSE)*$E3055</f>
        <v>627.18757583660545</v>
      </c>
    </row>
    <row r="3054" spans="4:30" hidden="1" outlineLevel="1">
      <c r="D3054" s="7"/>
      <c r="E3054" s="51"/>
      <c r="F3054" s="52" t="str">
        <f>F3055</f>
        <v>LABOR_M</v>
      </c>
      <c r="G3054" s="55" t="str">
        <f>$G$14</f>
        <v>CUSTOMER</v>
      </c>
      <c r="H3054" s="4">
        <f t="shared" ca="1" si="1443"/>
        <v>301907.65360932617</v>
      </c>
      <c r="I3054" s="5">
        <f ca="1">VLOOKUP(CONCATENATE($F3054," ",$G3054),AllocFactorMatrix,(I$4+1),FALSE)*$E3055</f>
        <v>215713.31809579823</v>
      </c>
      <c r="J3054" s="5">
        <f ca="1">VLOOKUP(CONCATENATE($F3054," ",$G3054),AllocFactorMatrix,(J$4+1),FALSE)*$E3055</f>
        <v>36915.651769246324</v>
      </c>
      <c r="K3054" s="5">
        <f ca="1">VLOOKUP(CONCATENATE($F3054," ",$G3054),AllocFactorMatrix,(K$4+1),FALSE)*$E3055</f>
        <v>10629.718079624574</v>
      </c>
      <c r="L3054" s="5">
        <f ca="1">VLOOKUP(CONCATENATE($F3054," ",$G3054),AllocFactorMatrix,(L$4+1),FALSE)*$E3055</f>
        <v>1776.8946829262795</v>
      </c>
      <c r="M3054" s="5">
        <f ca="1">VLOOKUP(CONCATENATE($F3054," ",$G3054),AllocFactorMatrix,(M$4+1),FALSE)*$E3055</f>
        <v>280.74083883979733</v>
      </c>
      <c r="N3054" s="5">
        <f t="shared" ca="1" si="1444"/>
        <v>12687.353601390651</v>
      </c>
      <c r="O3054" s="5">
        <f ca="1">VLOOKUP(CONCATENATE($F3054," ",$G3054),AllocFactorMatrix,(O$4+1),FALSE)*$E3055</f>
        <v>1983.5302328540447</v>
      </c>
      <c r="P3054" s="5">
        <f ca="1">VLOOKUP(CONCATENATE($F3054," ",$G3054),AllocFactorMatrix,(P$4+1),FALSE)*$E3055</f>
        <v>509.42551139524136</v>
      </c>
      <c r="Q3054" s="5">
        <f ca="1">VLOOKUP(CONCATENATE($F3054," ",$G3054),AllocFactorMatrix,(Q$4+1),FALSE)*$E3055</f>
        <v>974.37201096944648</v>
      </c>
      <c r="R3054" s="5">
        <f ca="1">VLOOKUP(CONCATENATE($F3054," ",$G3054),AllocFactorMatrix,(R$4+1),FALSE)*$E3055</f>
        <v>170.0616967564483</v>
      </c>
      <c r="S3054" s="5">
        <f t="shared" ca="1" si="1520"/>
        <v>3637.3894519751807</v>
      </c>
      <c r="T3054" s="5">
        <f ca="1">VLOOKUP(CONCATENATE($F3054," ",$G3054),AllocFactorMatrix,(T$4+1),FALSE)*$E3055</f>
        <v>13.794960678543669</v>
      </c>
      <c r="U3054" s="5">
        <f ca="1">VLOOKUP(CONCATENATE($F3054," ",$G3054),AllocFactorMatrix,(U$4+1),FALSE)*$E3055</f>
        <v>303.27678061167239</v>
      </c>
      <c r="V3054" s="5">
        <f ca="1">VLOOKUP(CONCATENATE($F3054," ",$G3054),AllocFactorMatrix,(V$4+1),FALSE)*$E3055</f>
        <v>1433.6700411851391</v>
      </c>
      <c r="W3054" s="5">
        <f ca="1">VLOOKUP(CONCATENATE($F3054," ",$G3054),AllocFactorMatrix,(W$4+1),FALSE)*$E3055</f>
        <v>255.18755321647916</v>
      </c>
      <c r="X3054" s="5">
        <f t="shared" ca="1" si="1521"/>
        <v>2005.9293356918342</v>
      </c>
      <c r="Y3054" s="5">
        <f ca="1">VLOOKUP(CONCATENATE($F3054," ",$G3054),AllocFactorMatrix,(Y$4+1),FALSE)*$E3055</f>
        <v>542.89628240717911</v>
      </c>
      <c r="Z3054" s="5">
        <f ca="1">VLOOKUP(CONCATENATE($F3054," ",$G3054),AllocFactorMatrix,(Z$4+1),FALSE)*$E3055</f>
        <v>8.6009690759606592</v>
      </c>
      <c r="AA3054" s="5">
        <f t="shared" ca="1" si="1445"/>
        <v>551.49725148313973</v>
      </c>
      <c r="AB3054" s="5">
        <f ca="1">VLOOKUP(CONCATENATE($F3054," ",$G3054),AllocFactorMatrix,(AB$4+1),FALSE)*$E3055</f>
        <v>15.469795721945447</v>
      </c>
      <c r="AC3054" s="5">
        <f ca="1">VLOOKUP(CONCATENATE($F3054," ",$G3054),AllocFactorMatrix,(AC$4+1),FALSE)*$E3055</f>
        <v>23808.512866065637</v>
      </c>
      <c r="AD3054" s="5">
        <f ca="1">VLOOKUP(CONCATENATE($F3054," ",$G3054),AllocFactorMatrix,(AD$4+1),FALSE)*$E3055</f>
        <v>6572.5314419531669</v>
      </c>
    </row>
    <row r="3055" spans="4:30" collapsed="1">
      <c r="D3055" s="7" t="s">
        <v>266</v>
      </c>
      <c r="E3055" s="40">
        <v>3337578</v>
      </c>
      <c r="F3055" s="10" t="s">
        <v>70</v>
      </c>
      <c r="G3055" s="55" t="str">
        <f>$G$15</f>
        <v>TOTAL</v>
      </c>
      <c r="H3055" s="4">
        <f t="shared" ca="1" si="1443"/>
        <v>3337577.9999999995</v>
      </c>
      <c r="I3055" s="5">
        <f ca="1">VLOOKUP(CONCATENATE($F3055," ",$G3055),AllocFactorMatrix,(I$4+1),FALSE)*$E3055</f>
        <v>1979496.0093413931</v>
      </c>
      <c r="J3055" s="5">
        <f ca="1">VLOOKUP(CONCATENATE($F3055," ",$G3055),AllocFactorMatrix,(J$4+1),FALSE)*$E3055</f>
        <v>122029.46646572488</v>
      </c>
      <c r="K3055" s="5">
        <f ca="1">VLOOKUP(CONCATENATE($F3055," ",$G3055),AllocFactorMatrix,(K$4+1),FALSE)*$E3055</f>
        <v>296756.50962552894</v>
      </c>
      <c r="L3055" s="5">
        <f ca="1">VLOOKUP(CONCATENATE($F3055," ",$G3055),AllocFactorMatrix,(L$4+1),FALSE)*$E3055</f>
        <v>8803.8356309603332</v>
      </c>
      <c r="M3055" s="5">
        <f ca="1">VLOOKUP(CONCATENATE($F3055," ",$G3055),AllocFactorMatrix,(M$4+1),FALSE)*$E3055</f>
        <v>790.24770731211709</v>
      </c>
      <c r="N3055" s="5">
        <f t="shared" ca="1" si="1444"/>
        <v>306350.59296380141</v>
      </c>
      <c r="O3055" s="5">
        <f ca="1">VLOOKUP(CONCATENATE($F3055," ",$G3055),AllocFactorMatrix,(O$4+1),FALSE)*$E3055</f>
        <v>219258.16605222874</v>
      </c>
      <c r="P3055" s="5">
        <f ca="1">VLOOKUP(CONCATENATE($F3055," ",$G3055),AllocFactorMatrix,(P$4+1),FALSE)*$E3055</f>
        <v>36265.76215842113</v>
      </c>
      <c r="Q3055" s="5">
        <f ca="1">VLOOKUP(CONCATENATE($F3055," ",$G3055),AllocFactorMatrix,(Q$4+1),FALSE)*$E3055</f>
        <v>10344.358843684586</v>
      </c>
      <c r="R3055" s="5">
        <f ca="1">VLOOKUP(CONCATENATE($F3055," ",$G3055),AllocFactorMatrix,(R$4+1),FALSE)*$E3055</f>
        <v>434.71683159341922</v>
      </c>
      <c r="S3055" s="5">
        <f t="shared" ca="1" si="1520"/>
        <v>266303.0038859279</v>
      </c>
      <c r="T3055" s="5">
        <f ca="1">VLOOKUP(CONCATENATE($F3055," ",$G3055),AllocFactorMatrix,(T$4+1),FALSE)*$E3055</f>
        <v>7266.3193732161772</v>
      </c>
      <c r="U3055" s="5">
        <f ca="1">VLOOKUP(CONCATENATE($F3055," ",$G3055),AllocFactorMatrix,(U$4+1),FALSE)*$E3055</f>
        <v>108497.99417699571</v>
      </c>
      <c r="V3055" s="5">
        <f ca="1">VLOOKUP(CONCATENATE($F3055," ",$G3055),AllocFactorMatrix,(V$4+1),FALSE)*$E3055</f>
        <v>383798.47629968054</v>
      </c>
      <c r="W3055" s="5">
        <f ca="1">VLOOKUP(CONCATENATE($F3055," ",$G3055),AllocFactorMatrix,(W$4+1),FALSE)*$E3055</f>
        <v>57197.281974066929</v>
      </c>
      <c r="X3055" s="5">
        <f t="shared" ca="1" si="1521"/>
        <v>556760.07182395936</v>
      </c>
      <c r="Y3055" s="5">
        <f ca="1">VLOOKUP(CONCATENATE($F3055," ",$G3055),AllocFactorMatrix,(Y$4+1),FALSE)*$E3055</f>
        <v>65995.185224104396</v>
      </c>
      <c r="Z3055" s="5">
        <f ca="1">VLOOKUP(CONCATENATE($F3055," ",$G3055),AllocFactorMatrix,(Z$4+1),FALSE)*$E3055</f>
        <v>1077.2185413855798</v>
      </c>
      <c r="AA3055" s="5">
        <f t="shared" ca="1" si="1445"/>
        <v>67072.403765489973</v>
      </c>
      <c r="AB3055" s="5">
        <f ca="1">VLOOKUP(CONCATENATE($F3055," ",$G3055),AllocFactorMatrix,(AB$4+1),FALSE)*$E3055</f>
        <v>860.73233695686156</v>
      </c>
      <c r="AC3055" s="5">
        <f ca="1">VLOOKUP(CONCATENATE($F3055," ",$G3055),AllocFactorMatrix,(AC$4+1),FALSE)*$E3055</f>
        <v>30829.736984219599</v>
      </c>
      <c r="AD3055" s="5">
        <f ca="1">VLOOKUP(CONCATENATE($F3055," ",$G3055),AllocFactorMatrix,(AD$4+1),FALSE)*$E3055</f>
        <v>7875.9824325267309</v>
      </c>
    </row>
    <row r="3056" spans="4:30" hidden="1" outlineLevel="1">
      <c r="D3056" s="7"/>
      <c r="E3056" s="51"/>
      <c r="F3056" s="52" t="str">
        <f>F3063</f>
        <v>LABOR_M</v>
      </c>
      <c r="G3056" s="55" t="str">
        <f>$G$8</f>
        <v>PRODUCTION</v>
      </c>
      <c r="H3056" s="4">
        <f t="shared" ref="H3056:H3063" ca="1" si="1522">SUBTOTAL(9,I3056:AD3056)</f>
        <v>-758776.69601116271</v>
      </c>
      <c r="I3056" s="5">
        <f ca="1">VLOOKUP(CONCATENATE($F3056," ",$G3056),AllocFactorMatrix,(I$4+1),FALSE)*$E3063</f>
        <v>-421277.7437924539</v>
      </c>
      <c r="J3056" s="5">
        <f ca="1">VLOOKUP(CONCATENATE($F3056," ",$G3056),AllocFactorMatrix,(J$4+1),FALSE)*$E3063</f>
        <v>-19385.043112797732</v>
      </c>
      <c r="K3056" s="5">
        <f ca="1">VLOOKUP(CONCATENATE($F3056," ",$G3056),AllocFactorMatrix,(K$4+1),FALSE)*$E3063</f>
        <v>-63859.898004645293</v>
      </c>
      <c r="L3056" s="5">
        <f ca="1">VLOOKUP(CONCATENATE($F3056," ",$G3056),AllocFactorMatrix,(L$4+1),FALSE)*$E3063</f>
        <v>-1595.6549842281174</v>
      </c>
      <c r="M3056" s="5">
        <f ca="1">VLOOKUP(CONCATENATE($F3056," ",$G3056),AllocFactorMatrix,(M$4+1),FALSE)*$E3063</f>
        <v>-205.40825395109673</v>
      </c>
      <c r="N3056" s="5">
        <f t="shared" ref="N3056:N3063" ca="1" si="1523">SUBTOTAL(9,K3056:M3056)</f>
        <v>-65660.961242824502</v>
      </c>
      <c r="O3056" s="5">
        <f ca="1">VLOOKUP(CONCATENATE($F3056," ",$G3056),AllocFactorMatrix,(O$4+1),FALSE)*$E3063</f>
        <v>-48579.087581661668</v>
      </c>
      <c r="P3056" s="5">
        <f ca="1">VLOOKUP(CONCATENATE($F3056," ",$G3056),AllocFactorMatrix,(P$4+1),FALSE)*$E3063</f>
        <v>-8792.907158176964</v>
      </c>
      <c r="Q3056" s="5">
        <f ca="1">VLOOKUP(CONCATENATE($F3056," ",$G3056),AllocFactorMatrix,(Q$4+1),FALSE)*$E3063</f>
        <v>-3401.0344094753304</v>
      </c>
      <c r="R3056" s="5">
        <f ca="1">VLOOKUP(CONCATENATE($F3056," ",$G3056),AllocFactorMatrix,(R$4+1),FALSE)*$E3063</f>
        <v>-73.281150393130901</v>
      </c>
      <c r="S3056" s="5">
        <f ca="1">SUBTOTAL(9,O3056:R3056)</f>
        <v>-60846.310299707089</v>
      </c>
      <c r="T3056" s="5">
        <f ca="1">VLOOKUP(CONCATENATE($F3056," ",$G3056),AllocFactorMatrix,(T$4+1),FALSE)*$E3063</f>
        <v>-1542.5633881093797</v>
      </c>
      <c r="U3056" s="5">
        <f ca="1">VLOOKUP(CONCATENATE($F3056," ",$G3056),AllocFactorMatrix,(U$4+1),FALSE)*$E3063</f>
        <v>-24560.290710560679</v>
      </c>
      <c r="V3056" s="5">
        <f ca="1">VLOOKUP(CONCATENATE($F3056," ",$G3056),AllocFactorMatrix,(V$4+1),FALSE)*$E3063</f>
        <v>-133195.46169913688</v>
      </c>
      <c r="W3056" s="5">
        <f ca="1">VLOOKUP(CONCATENATE($F3056," ",$G3056),AllocFactorMatrix,(W$4+1),FALSE)*$E3063</f>
        <v>-17524.880793666696</v>
      </c>
      <c r="X3056" s="5">
        <f ca="1">SUBTOTAL(9,T3056:W3056)</f>
        <v>-176823.19659147365</v>
      </c>
      <c r="Y3056" s="5">
        <f ca="1">VLOOKUP(CONCATENATE($F3056," ",$G3056),AllocFactorMatrix,(Y$4+1),FALSE)*$E3063</f>
        <v>-14317.66922549933</v>
      </c>
      <c r="Z3056" s="5">
        <f ca="1">VLOOKUP(CONCATENATE($F3056," ",$G3056),AllocFactorMatrix,(Z$4+1),FALSE)*$E3063</f>
        <v>-297.61684815759503</v>
      </c>
      <c r="AA3056" s="5">
        <f t="shared" ref="AA3056:AA3063" ca="1" si="1524">SUBTOTAL(9,Y3056:Z3056)</f>
        <v>-14615.286073656926</v>
      </c>
      <c r="AB3056" s="5">
        <f ca="1">VLOOKUP(CONCATENATE($F3056," ",$G3056),AllocFactorMatrix,(AB$4+1),FALSE)*$E3063</f>
        <v>-168.15489824882977</v>
      </c>
      <c r="AC3056" s="5">
        <f ca="1">VLOOKUP(CONCATENATE($F3056," ",$G3056),AllocFactorMatrix,(AC$4+1),FALSE)*$E3063</f>
        <v>0</v>
      </c>
      <c r="AD3056" s="5">
        <f ca="1">VLOOKUP(CONCATENATE($F3056," ",$G3056),AllocFactorMatrix,(AD$4+1),FALSE)*$E3063</f>
        <v>0</v>
      </c>
    </row>
    <row r="3057" spans="4:30" hidden="1" outlineLevel="1">
      <c r="D3057" s="7"/>
      <c r="E3057" s="51"/>
      <c r="F3057" s="52" t="str">
        <f>F3063</f>
        <v>LABOR_M</v>
      </c>
      <c r="G3057" s="55" t="str">
        <f>$G$9</f>
        <v>BULKTRAN</v>
      </c>
      <c r="H3057" s="4">
        <f t="shared" ca="1" si="1522"/>
        <v>-2772.4320652987485</v>
      </c>
      <c r="I3057" s="5">
        <f ca="1">VLOOKUP(CONCATENATE($F3057," ",$G3057),AllocFactorMatrix,(I$4+1),FALSE)*$E3063</f>
        <v>-1365.6528775634579</v>
      </c>
      <c r="J3057" s="5">
        <f ca="1">VLOOKUP(CONCATENATE($F3057," ",$G3057),AllocFactorMatrix,(J$4+1),FALSE)*$E3063</f>
        <v>-67.509101521571736</v>
      </c>
      <c r="K3057" s="5">
        <f ca="1">VLOOKUP(CONCATENATE($F3057," ",$G3057),AllocFactorMatrix,(K$4+1),FALSE)*$E3063</f>
        <v>-247.28196987389589</v>
      </c>
      <c r="L3057" s="5">
        <f ca="1">VLOOKUP(CONCATENATE($F3057," ",$G3057),AllocFactorMatrix,(L$4+1),FALSE)*$E3063</f>
        <v>-7.7835584622835707</v>
      </c>
      <c r="M3057" s="5">
        <f ca="1">VLOOKUP(CONCATENATE($F3057," ",$G3057),AllocFactorMatrix,(M$4+1),FALSE)*$E3063</f>
        <v>-0.72991720651043157</v>
      </c>
      <c r="N3057" s="5">
        <f t="shared" ca="1" si="1523"/>
        <v>-255.79544554268989</v>
      </c>
      <c r="O3057" s="5">
        <f ca="1">VLOOKUP(CONCATENATE($F3057," ",$G3057),AllocFactorMatrix,(O$4+1),FALSE)*$E3063</f>
        <v>-187.97276447606893</v>
      </c>
      <c r="P3057" s="5">
        <f ca="1">VLOOKUP(CONCATENATE($F3057," ",$G3057),AllocFactorMatrix,(P$4+1),FALSE)*$E3063</f>
        <v>-35.024802410667242</v>
      </c>
      <c r="Q3057" s="5">
        <f ca="1">VLOOKUP(CONCATENATE($F3057," ",$G3057),AllocFactorMatrix,(Q$4+1),FALSE)*$E3063</f>
        <v>-15.827056047542824</v>
      </c>
      <c r="R3057" s="5">
        <f ca="1">VLOOKUP(CONCATENATE($F3057," ",$G3057),AllocFactorMatrix,(R$4+1),FALSE)*$E3063</f>
        <v>-0.71172501883270234</v>
      </c>
      <c r="S3057" s="5">
        <f t="shared" ref="S3057:S3063" ca="1" si="1525">SUBTOTAL(9,O3057:R3057)</f>
        <v>-239.53634795311169</v>
      </c>
      <c r="T3057" s="5">
        <f ca="1">VLOOKUP(CONCATENATE($F3057," ",$G3057),AllocFactorMatrix,(T$4+1),FALSE)*$E3063</f>
        <v>-6.5663701250781621</v>
      </c>
      <c r="U3057" s="5">
        <f ca="1">VLOOKUP(CONCATENATE($F3057," ",$G3057),AllocFactorMatrix,(U$4+1),FALSE)*$E3063</f>
        <v>-107.45752830666078</v>
      </c>
      <c r="V3057" s="5">
        <f ca="1">VLOOKUP(CONCATENATE($F3057," ",$G3057),AllocFactorMatrix,(V$4+1),FALSE)*$E3063</f>
        <v>-567.91605649005828</v>
      </c>
      <c r="W3057" s="5">
        <f ca="1">VLOOKUP(CONCATENATE($F3057," ",$G3057),AllocFactorMatrix,(W$4+1),FALSE)*$E3063</f>
        <v>-102.55622701149534</v>
      </c>
      <c r="X3057" s="5">
        <f t="shared" ref="X3057:X3063" ca="1" si="1526">SUBTOTAL(9,T3057:W3057)</f>
        <v>-784.49618193329263</v>
      </c>
      <c r="Y3057" s="5">
        <f ca="1">VLOOKUP(CONCATENATE($F3057," ",$G3057),AllocFactorMatrix,(Y$4+1),FALSE)*$E3063</f>
        <v>-57.726137695320411</v>
      </c>
      <c r="Z3057" s="5">
        <f ca="1">VLOOKUP(CONCATENATE($F3057," ",$G3057),AllocFactorMatrix,(Z$4+1),FALSE)*$E3063</f>
        <v>-0.96689074083240611</v>
      </c>
      <c r="AA3057" s="5">
        <f t="shared" ca="1" si="1524"/>
        <v>-58.693028436152815</v>
      </c>
      <c r="AB3057" s="5">
        <f ca="1">VLOOKUP(CONCATENATE($F3057," ",$G3057),AllocFactorMatrix,(AB$4+1),FALSE)*$E3063</f>
        <v>-0.74908234847207289</v>
      </c>
      <c r="AC3057" s="5">
        <f ca="1">VLOOKUP(CONCATENATE($F3057," ",$G3057),AllocFactorMatrix,(AC$4+1),FALSE)*$E3063</f>
        <v>0</v>
      </c>
      <c r="AD3057" s="5">
        <f ca="1">VLOOKUP(CONCATENATE($F3057," ",$G3057),AllocFactorMatrix,(AD$4+1),FALSE)*$E3063</f>
        <v>0</v>
      </c>
    </row>
    <row r="3058" spans="4:30" hidden="1" outlineLevel="1">
      <c r="D3058" s="7"/>
      <c r="E3058" s="51"/>
      <c r="F3058" s="52" t="str">
        <f>F3063</f>
        <v>LABOR_M</v>
      </c>
      <c r="G3058" s="55" t="str">
        <f>$G$10</f>
        <v>SUBTRAN</v>
      </c>
      <c r="H3058" s="4">
        <f t="shared" ca="1" si="1522"/>
        <v>-609.82005779353995</v>
      </c>
      <c r="I3058" s="5">
        <f ca="1">VLOOKUP(CONCATENATE($F3058," ",$G3058),AllocFactorMatrix,(I$4+1),FALSE)*$E3063</f>
        <v>-296.9015257153722</v>
      </c>
      <c r="J3058" s="5">
        <f ca="1">VLOOKUP(CONCATENATE($F3058," ",$G3058),AllocFactorMatrix,(J$4+1),FALSE)*$E3063</f>
        <v>-14.328856024331312</v>
      </c>
      <c r="K3058" s="5">
        <f ca="1">VLOOKUP(CONCATENATE($F3058," ",$G3058),AllocFactorMatrix,(K$4+1),FALSE)*$E3063</f>
        <v>-52.127677601611033</v>
      </c>
      <c r="L3058" s="5">
        <f ca="1">VLOOKUP(CONCATENATE($F3058," ",$G3058),AllocFactorMatrix,(L$4+1),FALSE)*$E3063</f>
        <v>-1.6101749153281915</v>
      </c>
      <c r="M3058" s="5">
        <f ca="1">VLOOKUP(CONCATENATE($F3058," ",$G3058),AllocFactorMatrix,(M$4+1),FALSE)*$E3063</f>
        <v>-0.20053877001984999</v>
      </c>
      <c r="N3058" s="5">
        <f t="shared" ca="1" si="1523"/>
        <v>-53.938391286959074</v>
      </c>
      <c r="O3058" s="5">
        <f ca="1">VLOOKUP(CONCATENATE($F3058," ",$G3058),AllocFactorMatrix,(O$4+1),FALSE)*$E3063</f>
        <v>-39.383275173977438</v>
      </c>
      <c r="P3058" s="5">
        <f ca="1">VLOOKUP(CONCATENATE($F3058," ",$G3058),AllocFactorMatrix,(P$4+1),FALSE)*$E3063</f>
        <v>-7.3213049199272069</v>
      </c>
      <c r="Q3058" s="5">
        <f ca="1">VLOOKUP(CONCATENATE($F3058," ",$G3058),AllocFactorMatrix,(Q$4+1),FALSE)*$E3063</f>
        <v>-4.3562636635289689</v>
      </c>
      <c r="R3058" s="5">
        <f ca="1">VLOOKUP(CONCATENATE($F3058," ",$G3058),AllocFactorMatrix,(R$4+1),FALSE)*$E3063</f>
        <v>0</v>
      </c>
      <c r="S3058" s="5">
        <f t="shared" ca="1" si="1525"/>
        <v>-51.060843757433616</v>
      </c>
      <c r="T3058" s="5">
        <f ca="1">VLOOKUP(CONCATENATE($F3058," ",$G3058),AllocFactorMatrix,(T$4+1),FALSE)*$E3063</f>
        <v>-1.3751963459033569</v>
      </c>
      <c r="U3058" s="5">
        <f ca="1">VLOOKUP(CONCATENATE($F3058," ",$G3058),AllocFactorMatrix,(U$4+1),FALSE)*$E3063</f>
        <v>-22.512749343448942</v>
      </c>
      <c r="V3058" s="5">
        <f ca="1">VLOOKUP(CONCATENATE($F3058," ",$G3058),AllocFactorMatrix,(V$4+1),FALSE)*$E3063</f>
        <v>-156.83919053509018</v>
      </c>
      <c r="W3058" s="5">
        <f ca="1">VLOOKUP(CONCATENATE($F3058," ",$G3058),AllocFactorMatrix,(W$4+1),FALSE)*$E3063</f>
        <v>0</v>
      </c>
      <c r="X3058" s="5">
        <f t="shared" ca="1" si="1526"/>
        <v>-180.72713622444249</v>
      </c>
      <c r="Y3058" s="5">
        <f ca="1">VLOOKUP(CONCATENATE($F3058," ",$G3058),AllocFactorMatrix,(Y$4+1),FALSE)*$E3063</f>
        <v>-11.85321199380421</v>
      </c>
      <c r="Z3058" s="5">
        <f ca="1">VLOOKUP(CONCATENATE($F3058," ",$G3058),AllocFactorMatrix,(Z$4+1),FALSE)*$E3063</f>
        <v>-0.1975933659653045</v>
      </c>
      <c r="AA3058" s="5">
        <f t="shared" ca="1" si="1524"/>
        <v>-12.050805359769514</v>
      </c>
      <c r="AB3058" s="5">
        <f ca="1">VLOOKUP(CONCATENATE($F3058," ",$G3058),AllocFactorMatrix,(AB$4+1),FALSE)*$E3063</f>
        <v>-0.15828350210945699</v>
      </c>
      <c r="AC3058" s="5">
        <f ca="1">VLOOKUP(CONCATENATE($F3058," ",$G3058),AllocFactorMatrix,(AC$4+1),FALSE)*$E3063</f>
        <v>-0.53819774480866034</v>
      </c>
      <c r="AD3058" s="5">
        <f ca="1">VLOOKUP(CONCATENATE($F3058," ",$G3058),AllocFactorMatrix,(AD$4+1),FALSE)*$E3063</f>
        <v>-0.11601817831353119</v>
      </c>
    </row>
    <row r="3059" spans="4:30" hidden="1" outlineLevel="1">
      <c r="D3059" s="7"/>
      <c r="E3059" s="51"/>
      <c r="F3059" s="52" t="str">
        <f>F3063</f>
        <v>LABOR_M</v>
      </c>
      <c r="G3059" s="55" t="str">
        <f>$G$11</f>
        <v>DISTPRI</v>
      </c>
      <c r="H3059" s="4">
        <f t="shared" ca="1" si="1522"/>
        <v>-390710.78304538148</v>
      </c>
      <c r="I3059" s="5">
        <f ca="1">VLOOKUP(CONCATENATE($F3059," ",$G3059),AllocFactorMatrix,(I$4+1),FALSE)*$E3063</f>
        <v>-261128.68033017515</v>
      </c>
      <c r="J3059" s="5">
        <f ca="1">VLOOKUP(CONCATENATE($F3059," ",$G3059),AllocFactorMatrix,(J$4+1),FALSE)*$E3063</f>
        <v>-12308.924304698736</v>
      </c>
      <c r="K3059" s="5">
        <f ca="1">VLOOKUP(CONCATENATE($F3059," ",$G3059),AllocFactorMatrix,(K$4+1),FALSE)*$E3063</f>
        <v>-44694.459590420753</v>
      </c>
      <c r="L3059" s="5">
        <f ca="1">VLOOKUP(CONCATENATE($F3059," ",$G3059),AllocFactorMatrix,(L$4+1),FALSE)*$E3063</f>
        <v>-1381.2913659945391</v>
      </c>
      <c r="M3059" s="5">
        <f ca="1">VLOOKUP(CONCATENATE($F3059," ",$G3059),AllocFactorMatrix,(M$4+1),FALSE)*$E3063</f>
        <v>0</v>
      </c>
      <c r="N3059" s="5">
        <f t="shared" ca="1" si="1523"/>
        <v>-46075.750956415293</v>
      </c>
      <c r="O3059" s="5">
        <f ca="1">VLOOKUP(CONCATENATE($F3059," ",$G3059),AllocFactorMatrix,(O$4+1),FALSE)*$E3063</f>
        <v>-33513.032769234815</v>
      </c>
      <c r="P3059" s="5">
        <f ca="1">VLOOKUP(CONCATENATE($F3059," ",$G3059),AllocFactorMatrix,(P$4+1),FALSE)*$E3063</f>
        <v>-6241.8046084965927</v>
      </c>
      <c r="Q3059" s="5">
        <f ca="1">VLOOKUP(CONCATENATE($F3059," ",$G3059),AllocFactorMatrix,(Q$4+1),FALSE)*$E3063</f>
        <v>0</v>
      </c>
      <c r="R3059" s="5">
        <f ca="1">VLOOKUP(CONCATENATE($F3059," ",$G3059),AllocFactorMatrix,(R$4+1),FALSE)*$E3063</f>
        <v>0</v>
      </c>
      <c r="S3059" s="5">
        <f t="shared" ca="1" si="1525"/>
        <v>-39754.837377731405</v>
      </c>
      <c r="T3059" s="5">
        <f ca="1">VLOOKUP(CONCATENATE($F3059," ",$G3059),AllocFactorMatrix,(T$4+1),FALSE)*$E3063</f>
        <v>-1194.7189657110455</v>
      </c>
      <c r="U3059" s="5">
        <f ca="1">VLOOKUP(CONCATENATE($F3059," ",$G3059),AllocFactorMatrix,(U$4+1),FALSE)*$E3063</f>
        <v>-19268.113451764792</v>
      </c>
      <c r="V3059" s="5">
        <f ca="1">VLOOKUP(CONCATENATE($F3059," ",$G3059),AllocFactorMatrix,(V$4+1),FALSE)*$E3063</f>
        <v>0</v>
      </c>
      <c r="W3059" s="5">
        <f ca="1">VLOOKUP(CONCATENATE($F3059," ",$G3059),AllocFactorMatrix,(W$4+1),FALSE)*$E3063</f>
        <v>0</v>
      </c>
      <c r="X3059" s="5">
        <f t="shared" ca="1" si="1526"/>
        <v>-20462.832417475838</v>
      </c>
      <c r="Y3059" s="5">
        <f ca="1">VLOOKUP(CONCATENATE($F3059," ",$G3059),AllocFactorMatrix,(Y$4+1),FALSE)*$E3063</f>
        <v>-10105.719491956837</v>
      </c>
      <c r="Z3059" s="5">
        <f ca="1">VLOOKUP(CONCATENATE($F3059," ",$G3059),AllocFactorMatrix,(Z$4+1),FALSE)*$E3063</f>
        <v>-168.60296009324159</v>
      </c>
      <c r="AA3059" s="5">
        <f t="shared" ca="1" si="1524"/>
        <v>-10274.322452050079</v>
      </c>
      <c r="AB3059" s="5">
        <f ca="1">VLOOKUP(CONCATENATE($F3059," ",$G3059),AllocFactorMatrix,(AB$4+1),FALSE)*$E3063</f>
        <v>-136.59664841845833</v>
      </c>
      <c r="AC3059" s="5">
        <f ca="1">VLOOKUP(CONCATENATE($F3059," ",$G3059),AllocFactorMatrix,(AC$4+1),FALSE)*$E3063</f>
        <v>-467.96114016750965</v>
      </c>
      <c r="AD3059" s="5">
        <f ca="1">VLOOKUP(CONCATENATE($F3059," ",$G3059),AllocFactorMatrix,(AD$4+1),FALSE)*$E3063</f>
        <v>-100.87741824904774</v>
      </c>
    </row>
    <row r="3060" spans="4:30" hidden="1" outlineLevel="1">
      <c r="D3060" s="7"/>
      <c r="E3060" s="51"/>
      <c r="F3060" s="52" t="str">
        <f>F3063</f>
        <v>LABOR_M</v>
      </c>
      <c r="G3060" s="55" t="str">
        <f>$G$12</f>
        <v>DISTSEC</v>
      </c>
      <c r="H3060" s="4">
        <f t="shared" ca="1" si="1522"/>
        <v>-161251.14574997922</v>
      </c>
      <c r="I3060" s="5">
        <f ca="1">VLOOKUP(CONCATENATE($F3060," ",$G3060),AllocFactorMatrix,(I$4+1),FALSE)*$E3063</f>
        <v>-120567.71575003496</v>
      </c>
      <c r="J3060" s="5">
        <f ca="1">VLOOKUP(CONCATENATE($F3060," ",$G3060),AllocFactorMatrix,(J$4+1),FALSE)*$E3063</f>
        <v>-5812.6080023699014</v>
      </c>
      <c r="K3060" s="5">
        <f ca="1">VLOOKUP(CONCATENATE($F3060," ",$G3060),AllocFactorMatrix,(K$4+1),FALSE)*$E3063</f>
        <v>-17539.060674459215</v>
      </c>
      <c r="L3060" s="5">
        <f ca="1">VLOOKUP(CONCATENATE($F3060," ",$G3060),AllocFactorMatrix,(L$4+1),FALSE)*$E3063</f>
        <v>0</v>
      </c>
      <c r="M3060" s="5">
        <f ca="1">VLOOKUP(CONCATENATE($F3060," ",$G3060),AllocFactorMatrix,(M$4+1),FALSE)*$E3063</f>
        <v>0</v>
      </c>
      <c r="N3060" s="5">
        <f t="shared" ca="1" si="1523"/>
        <v>-17539.060674459215</v>
      </c>
      <c r="O3060" s="5">
        <f ca="1">VLOOKUP(CONCATENATE($F3060," ",$G3060),AllocFactorMatrix,(O$4+1),FALSE)*$E3063</f>
        <v>-11175.957727964502</v>
      </c>
      <c r="P3060" s="5">
        <f ca="1">VLOOKUP(CONCATENATE($F3060," ",$G3060),AllocFactorMatrix,(P$4+1),FALSE)*$E3063</f>
        <v>0</v>
      </c>
      <c r="Q3060" s="5">
        <f ca="1">VLOOKUP(CONCATENATE($F3060," ",$G3060),AllocFactorMatrix,(Q$4+1),FALSE)*$E3063</f>
        <v>0</v>
      </c>
      <c r="R3060" s="5">
        <f ca="1">VLOOKUP(CONCATENATE($F3060," ",$G3060),AllocFactorMatrix,(R$4+1),FALSE)*$E3063</f>
        <v>0</v>
      </c>
      <c r="S3060" s="5">
        <f t="shared" ca="1" si="1525"/>
        <v>-11175.957727964502</v>
      </c>
      <c r="T3060" s="5">
        <f ca="1">VLOOKUP(CONCATENATE($F3060," ",$G3060),AllocFactorMatrix,(T$4+1),FALSE)*$E3063</f>
        <v>-302.17445129784085</v>
      </c>
      <c r="U3060" s="5">
        <f ca="1">VLOOKUP(CONCATENATE($F3060," ",$G3060),AllocFactorMatrix,(U$4+1),FALSE)*$E3063</f>
        <v>0</v>
      </c>
      <c r="V3060" s="5">
        <f ca="1">VLOOKUP(CONCATENATE($F3060," ",$G3060),AllocFactorMatrix,(V$4+1),FALSE)*$E3063</f>
        <v>0</v>
      </c>
      <c r="W3060" s="5">
        <f ca="1">VLOOKUP(CONCATENATE($F3060," ",$G3060),AllocFactorMatrix,(W$4+1),FALSE)*$E3063</f>
        <v>0</v>
      </c>
      <c r="X3060" s="5">
        <f t="shared" ca="1" si="1526"/>
        <v>-302.17445129784085</v>
      </c>
      <c r="Y3060" s="5">
        <f ca="1">VLOOKUP(CONCATENATE($F3060," ",$G3060),AllocFactorMatrix,(Y$4+1),FALSE)*$E3063</f>
        <v>-4122.1859902456463</v>
      </c>
      <c r="Z3060" s="5">
        <f ca="1">VLOOKUP(CONCATENATE($F3060," ",$G3060),AllocFactorMatrix,(Z$4+1),FALSE)*$E3063</f>
        <v>0</v>
      </c>
      <c r="AA3060" s="5">
        <f t="shared" ca="1" si="1524"/>
        <v>-4122.1859902456463</v>
      </c>
      <c r="AB3060" s="5">
        <f ca="1">VLOOKUP(CONCATENATE($F3060," ",$G3060),AllocFactorMatrix,(AB$4+1),FALSE)*$E3063</f>
        <v>-42.776056626554592</v>
      </c>
      <c r="AC3060" s="5">
        <f ca="1">VLOOKUP(CONCATENATE($F3060," ",$G3060),AllocFactorMatrix,(AC$4+1),FALSE)*$E3063</f>
        <v>-1452.4116457662462</v>
      </c>
      <c r="AD3060" s="5">
        <f ca="1">VLOOKUP(CONCATENATE($F3060," ",$G3060),AllocFactorMatrix,(AD$4+1),FALSE)*$E3063</f>
        <v>-236.25545121435545</v>
      </c>
    </row>
    <row r="3061" spans="4:30" hidden="1" outlineLevel="1">
      <c r="D3061" s="7"/>
      <c r="E3061" s="51"/>
      <c r="F3061" s="52" t="str">
        <f>F3063</f>
        <v>LABOR_M</v>
      </c>
      <c r="G3061" s="55" t="str">
        <f>$G$13</f>
        <v>ENERGY</v>
      </c>
      <c r="H3061" s="4">
        <f t="shared" ca="1" si="1522"/>
        <v>-199751.41788528359</v>
      </c>
      <c r="I3061" s="5">
        <f ca="1">VLOOKUP(CONCATENATE($F3061," ",$G3061),AllocFactorMatrix,(I$4+1),FALSE)*$E3063</f>
        <v>-74952.143005249643</v>
      </c>
      <c r="J3061" s="5">
        <f ca="1">VLOOKUP(CONCATENATE($F3061," ",$G3061),AllocFactorMatrix,(J$4+1),FALSE)*$E3063</f>
        <v>-4857.3831921028677</v>
      </c>
      <c r="K3061" s="5">
        <f ca="1">VLOOKUP(CONCATENATE($F3061," ",$G3061),AllocFactorMatrix,(K$4+1),FALSE)*$E3063</f>
        <v>-16297.04716796584</v>
      </c>
      <c r="L3061" s="5">
        <f ca="1">VLOOKUP(CONCATENATE($F3061," ",$G3061),AllocFactorMatrix,(L$4+1),FALSE)*$E3063</f>
        <v>-517.95715709889021</v>
      </c>
      <c r="M3061" s="5">
        <f ca="1">VLOOKUP(CONCATENATE($F3061," ",$G3061),AllocFactorMatrix,(M$4+1),FALSE)*$E3063</f>
        <v>-47.749594856596858</v>
      </c>
      <c r="N3061" s="5">
        <f t="shared" ca="1" si="1523"/>
        <v>-16862.753919921328</v>
      </c>
      <c r="O3061" s="5">
        <f ca="1">VLOOKUP(CONCATENATE($F3061," ",$G3061),AllocFactorMatrix,(O$4+1),FALSE)*$E3063</f>
        <v>-14858.245299951548</v>
      </c>
      <c r="P3061" s="5">
        <f ca="1">VLOOKUP(CONCATENATE($F3061," ",$G3061),AllocFactorMatrix,(P$4+1),FALSE)*$E3063</f>
        <v>-2754.4327812202664</v>
      </c>
      <c r="Q3061" s="5">
        <f ca="1">VLOOKUP(CONCATENATE($F3061," ",$G3061),AllocFactorMatrix,(Q$4+1),FALSE)*$E3063</f>
        <v>-1251.5437535264286</v>
      </c>
      <c r="R3061" s="5">
        <f ca="1">VLOOKUP(CONCATENATE($F3061," ",$G3061),AllocFactorMatrix,(R$4+1),FALSE)*$E3063</f>
        <v>-57.989201227734164</v>
      </c>
      <c r="S3061" s="5">
        <f t="shared" ca="1" si="1525"/>
        <v>-18922.211035925975</v>
      </c>
      <c r="T3061" s="5">
        <f ca="1">VLOOKUP(CONCATENATE($F3061," ",$G3061),AllocFactorMatrix,(T$4+1),FALSE)*$E3063</f>
        <v>-569.39611621263771</v>
      </c>
      <c r="U3061" s="5">
        <f ca="1">VLOOKUP(CONCATENATE($F3061," ",$G3061),AllocFactorMatrix,(U$4+1),FALSE)*$E3063</f>
        <v>-9997.7427999805459</v>
      </c>
      <c r="V3061" s="5">
        <f ca="1">VLOOKUP(CONCATENATE($F3061," ",$G3061),AllocFactorMatrix,(V$4+1),FALSE)*$E3063</f>
        <v>-56763.032766785516</v>
      </c>
      <c r="W3061" s="5">
        <f ca="1">VLOOKUP(CONCATENATE($F3061," ",$G3061),AllocFactorMatrix,(W$4+1),FALSE)*$E3063</f>
        <v>-10769.275835496244</v>
      </c>
      <c r="X3061" s="5">
        <f t="shared" ca="1" si="1526"/>
        <v>-78099.447518474946</v>
      </c>
      <c r="Y3061" s="5">
        <f ca="1">VLOOKUP(CONCATENATE($F3061," ",$G3061),AllocFactorMatrix,(Y$4+1),FALSE)*$E3063</f>
        <v>-4025.5465308221283</v>
      </c>
      <c r="Z3061" s="5">
        <f ca="1">VLOOKUP(CONCATENATE($F3061," ",$G3061),AllocFactorMatrix,(Z$4+1),FALSE)*$E3063</f>
        <v>-65.529480178751044</v>
      </c>
      <c r="AA3061" s="5">
        <f t="shared" ca="1" si="1524"/>
        <v>-4091.0760110008791</v>
      </c>
      <c r="AB3061" s="5">
        <f ca="1">VLOOKUP(CONCATENATE($F3061," ",$G3061),AllocFactorMatrix,(AB$4+1),FALSE)*$E3063</f>
        <v>-73.092863922762206</v>
      </c>
      <c r="AC3061" s="5">
        <f ca="1">VLOOKUP(CONCATENATE($F3061," ",$G3061),AllocFactorMatrix,(AC$4+1),FALSE)*$E3063</f>
        <v>-1580.5353050455433</v>
      </c>
      <c r="AD3061" s="5">
        <f ca="1">VLOOKUP(CONCATENATE($F3061," ",$G3061),AllocFactorMatrix,(AD$4+1),FALSE)*$E3063</f>
        <v>-312.77503363962518</v>
      </c>
    </row>
    <row r="3062" spans="4:30" hidden="1" outlineLevel="1">
      <c r="D3062" s="7"/>
      <c r="E3062" s="51"/>
      <c r="F3062" s="52" t="str">
        <f>F3063</f>
        <v>LABOR_M</v>
      </c>
      <c r="G3062" s="55" t="str">
        <f>$G$14</f>
        <v>CUSTOMER</v>
      </c>
      <c r="H3062" s="4">
        <f t="shared" ca="1" si="1522"/>
        <v>-150559.70518510067</v>
      </c>
      <c r="I3062" s="5">
        <f ca="1">VLOOKUP(CONCATENATE($F3062," ",$G3062),AllocFactorMatrix,(I$4+1),FALSE)*$E3063</f>
        <v>-107575.05875962319</v>
      </c>
      <c r="J3062" s="5">
        <f ca="1">VLOOKUP(CONCATENATE($F3062," ",$G3062),AllocFactorMatrix,(J$4+1),FALSE)*$E3063</f>
        <v>-18409.63480271928</v>
      </c>
      <c r="K3062" s="5">
        <f ca="1">VLOOKUP(CONCATENATE($F3062," ",$G3062),AllocFactorMatrix,(K$4+1),FALSE)*$E3063</f>
        <v>-5300.9826055617841</v>
      </c>
      <c r="L3062" s="5">
        <f ca="1">VLOOKUP(CONCATENATE($F3062," ",$G3062),AllocFactorMatrix,(L$4+1),FALSE)*$E3063</f>
        <v>-886.12771623385379</v>
      </c>
      <c r="M3062" s="5">
        <f ca="1">VLOOKUP(CONCATENATE($F3062," ",$G3062),AllocFactorMatrix,(M$4+1),FALSE)*$E3063</f>
        <v>-140.0039297573874</v>
      </c>
      <c r="N3062" s="5">
        <f t="shared" ca="1" si="1523"/>
        <v>-6327.1142515530255</v>
      </c>
      <c r="O3062" s="5">
        <f ca="1">VLOOKUP(CONCATENATE($F3062," ",$G3062),AllocFactorMatrix,(O$4+1),FALSE)*$E3063</f>
        <v>-989.17574136985661</v>
      </c>
      <c r="P3062" s="5">
        <f ca="1">VLOOKUP(CONCATENATE($F3062," ",$G3062),AllocFactorMatrix,(P$4+1),FALSE)*$E3063</f>
        <v>-254.04773245227659</v>
      </c>
      <c r="Q3062" s="5">
        <f ca="1">VLOOKUP(CONCATENATE($F3062," ",$G3062),AllocFactorMatrix,(Q$4+1),FALSE)*$E3063</f>
        <v>-485.91402357095404</v>
      </c>
      <c r="R3062" s="5">
        <f ca="1">VLOOKUP(CONCATENATE($F3062," ",$G3062),AllocFactorMatrix,(R$4+1),FALSE)*$E3063</f>
        <v>-84.808843435487873</v>
      </c>
      <c r="S3062" s="5">
        <f t="shared" ca="1" si="1525"/>
        <v>-1813.9463408285751</v>
      </c>
      <c r="T3062" s="5">
        <f ca="1">VLOOKUP(CONCATENATE($F3062," ",$G3062),AllocFactorMatrix,(T$4+1),FALSE)*$E3063</f>
        <v>-6.8794718781433115</v>
      </c>
      <c r="U3062" s="5">
        <f ca="1">VLOOKUP(CONCATENATE($F3062," ",$G3062),AllocFactorMatrix,(U$4+1),FALSE)*$E3063</f>
        <v>-151.24248137632952</v>
      </c>
      <c r="V3062" s="5">
        <f ca="1">VLOOKUP(CONCATENATE($F3062," ",$G3062),AllocFactorMatrix,(V$4+1),FALSE)*$E3063</f>
        <v>-714.96345373497297</v>
      </c>
      <c r="W3062" s="5">
        <f ca="1">VLOOKUP(CONCATENATE($F3062," ",$G3062),AllocFactorMatrix,(W$4+1),FALSE)*$E3063</f>
        <v>-127.26064516700758</v>
      </c>
      <c r="X3062" s="5">
        <f t="shared" ca="1" si="1526"/>
        <v>-1000.3460521564534</v>
      </c>
      <c r="Y3062" s="5">
        <f ca="1">VLOOKUP(CONCATENATE($F3062," ",$G3062),AllocFactorMatrix,(Y$4+1),FALSE)*$E3063</f>
        <v>-270.73942395340151</v>
      </c>
      <c r="Z3062" s="5">
        <f ca="1">VLOOKUP(CONCATENATE($F3062," ",$G3062),AllocFactorMatrix,(Z$4+1),FALSE)*$E3063</f>
        <v>-4.2892565090731516</v>
      </c>
      <c r="AA3062" s="5">
        <f t="shared" ca="1" si="1524"/>
        <v>-275.02868046247465</v>
      </c>
      <c r="AB3062" s="5">
        <f ca="1">VLOOKUP(CONCATENATE($F3062," ",$G3062),AllocFactorMatrix,(AB$4+1),FALSE)*$E3063</f>
        <v>-7.7147030071114751</v>
      </c>
      <c r="AC3062" s="5">
        <f ca="1">VLOOKUP(CONCATENATE($F3062," ",$G3062),AllocFactorMatrix,(AC$4+1),FALSE)*$E3063</f>
        <v>-11873.175903811496</v>
      </c>
      <c r="AD3062" s="5">
        <f ca="1">VLOOKUP(CONCATENATE($F3062," ",$G3062),AllocFactorMatrix,(AD$4+1),FALSE)*$E3063</f>
        <v>-3277.6856909390563</v>
      </c>
    </row>
    <row r="3063" spans="4:30" collapsed="1">
      <c r="D3063" s="7" t="s">
        <v>265</v>
      </c>
      <c r="E3063" s="42">
        <v>-1664432</v>
      </c>
      <c r="F3063" s="10" t="s">
        <v>70</v>
      </c>
      <c r="G3063" s="55" t="str">
        <f>$G$15</f>
        <v>TOTAL</v>
      </c>
      <c r="H3063" s="4">
        <f t="shared" ca="1" si="1522"/>
        <v>-1664431.9999999998</v>
      </c>
      <c r="I3063" s="5">
        <f ca="1">VLOOKUP(CONCATENATE($F3063," ",$G3063),AllocFactorMatrix,(I$4+1),FALSE)*$E3063</f>
        <v>-987163.89604081574</v>
      </c>
      <c r="J3063" s="5">
        <f ca="1">VLOOKUP(CONCATENATE($F3063," ",$G3063),AllocFactorMatrix,(J$4+1),FALSE)*$E3063</f>
        <v>-60855.431372234409</v>
      </c>
      <c r="K3063" s="5">
        <f ca="1">VLOOKUP(CONCATENATE($F3063," ",$G3063),AllocFactorMatrix,(K$4+1),FALSE)*$E3063</f>
        <v>-147990.85769052841</v>
      </c>
      <c r="L3063" s="5">
        <f ca="1">VLOOKUP(CONCATENATE($F3063," ",$G3063),AllocFactorMatrix,(L$4+1),FALSE)*$E3063</f>
        <v>-4390.4249569330123</v>
      </c>
      <c r="M3063" s="5">
        <f ca="1">VLOOKUP(CONCATENATE($F3063," ",$G3063),AllocFactorMatrix,(M$4+1),FALSE)*$E3063</f>
        <v>-394.09223454161122</v>
      </c>
      <c r="N3063" s="5">
        <f t="shared" ca="1" si="1523"/>
        <v>-152775.37488200303</v>
      </c>
      <c r="O3063" s="5">
        <f ca="1">VLOOKUP(CONCATENATE($F3063," ",$G3063),AllocFactorMatrix,(O$4+1),FALSE)*$E3063</f>
        <v>-109342.85515983243</v>
      </c>
      <c r="P3063" s="5">
        <f ca="1">VLOOKUP(CONCATENATE($F3063," ",$G3063),AllocFactorMatrix,(P$4+1),FALSE)*$E3063</f>
        <v>-18085.538387676694</v>
      </c>
      <c r="Q3063" s="5">
        <f ca="1">VLOOKUP(CONCATENATE($F3063," ",$G3063),AllocFactorMatrix,(Q$4+1),FALSE)*$E3063</f>
        <v>-5158.6755062837856</v>
      </c>
      <c r="R3063" s="5">
        <f ca="1">VLOOKUP(CONCATENATE($F3063," ",$G3063),AllocFactorMatrix,(R$4+1),FALSE)*$E3063</f>
        <v>-216.79092007518565</v>
      </c>
      <c r="S3063" s="5">
        <f t="shared" ca="1" si="1525"/>
        <v>-132803.85997386809</v>
      </c>
      <c r="T3063" s="5">
        <f ca="1">VLOOKUP(CONCATENATE($F3063," ",$G3063),AllocFactorMatrix,(T$4+1),FALSE)*$E3063</f>
        <v>-3623.673959680028</v>
      </c>
      <c r="U3063" s="5">
        <f ca="1">VLOOKUP(CONCATENATE($F3063," ",$G3063),AllocFactorMatrix,(U$4+1),FALSE)*$E3063</f>
        <v>-54107.359721332454</v>
      </c>
      <c r="V3063" s="5">
        <f ca="1">VLOOKUP(CONCATENATE($F3063," ",$G3063),AllocFactorMatrix,(V$4+1),FALSE)*$E3063</f>
        <v>-191398.21316668252</v>
      </c>
      <c r="W3063" s="5">
        <f ca="1">VLOOKUP(CONCATENATE($F3063," ",$G3063),AllocFactorMatrix,(W$4+1),FALSE)*$E3063</f>
        <v>-28523.973501341443</v>
      </c>
      <c r="X3063" s="5">
        <f t="shared" ca="1" si="1526"/>
        <v>-277653.22034903645</v>
      </c>
      <c r="Y3063" s="5">
        <f ca="1">VLOOKUP(CONCATENATE($F3063," ",$G3063),AllocFactorMatrix,(Y$4+1),FALSE)*$E3063</f>
        <v>-32911.440012166466</v>
      </c>
      <c r="Z3063" s="5">
        <f ca="1">VLOOKUP(CONCATENATE($F3063," ",$G3063),AllocFactorMatrix,(Z$4+1),FALSE)*$E3063</f>
        <v>-537.20302904545849</v>
      </c>
      <c r="AA3063" s="5">
        <f t="shared" ca="1" si="1524"/>
        <v>-33448.643041211923</v>
      </c>
      <c r="AB3063" s="5">
        <f ca="1">VLOOKUP(CONCATENATE($F3063," ",$G3063),AllocFactorMatrix,(AB$4+1),FALSE)*$E3063</f>
        <v>-429.2425360742979</v>
      </c>
      <c r="AC3063" s="5">
        <f ca="1">VLOOKUP(CONCATENATE($F3063," ",$G3063),AllocFactorMatrix,(AC$4+1),FALSE)*$E3063</f>
        <v>-15374.622192535604</v>
      </c>
      <c r="AD3063" s="5">
        <f ca="1">VLOOKUP(CONCATENATE($F3063," ",$G3063),AllocFactorMatrix,(AD$4+1),FALSE)*$E3063</f>
        <v>-3927.709612220398</v>
      </c>
    </row>
    <row r="3064" spans="4:30" hidden="1" outlineLevel="1">
      <c r="D3064" s="7"/>
      <c r="E3064" s="51"/>
      <c r="F3064" s="52" t="str">
        <f>F3071</f>
        <v>RB_GUP</v>
      </c>
      <c r="G3064" s="55" t="str">
        <f>$G$8</f>
        <v>PRODUCTION</v>
      </c>
      <c r="H3064" s="4">
        <f t="shared" ref="H3064:H3071" ca="1" si="1527">SUBTOTAL(9,I3064:AD3064)</f>
        <v>-4266214.7982420269</v>
      </c>
      <c r="I3064" s="5">
        <f ca="1">VLOOKUP(CONCATENATE($F3064," ",$G3064),AllocFactorMatrix,(I$4+1),FALSE)*$E3071</f>
        <v>-2368630.1308217035</v>
      </c>
      <c r="J3064" s="5">
        <f ca="1">VLOOKUP(CONCATENATE($F3064," ",$G3064),AllocFactorMatrix,(J$4+1),FALSE)*$E3071</f>
        <v>-108992.22159448173</v>
      </c>
      <c r="K3064" s="5">
        <f ca="1">VLOOKUP(CONCATENATE($F3064," ",$G3064),AllocFactorMatrix,(K$4+1),FALSE)*$E3071</f>
        <v>-359051.67266449123</v>
      </c>
      <c r="L3064" s="5">
        <f ca="1">VLOOKUP(CONCATENATE($F3064," ",$G3064),AllocFactorMatrix,(L$4+1),FALSE)*$E3071</f>
        <v>-8971.5550601233736</v>
      </c>
      <c r="M3064" s="5">
        <f ca="1">VLOOKUP(CONCATENATE($F3064," ",$G3064),AllocFactorMatrix,(M$4+1),FALSE)*$E3071</f>
        <v>-1154.9059654756888</v>
      </c>
      <c r="N3064" s="5">
        <f t="shared" ref="N3064:N3071" ca="1" si="1528">SUBTOTAL(9,K3064:M3064)</f>
        <v>-369178.13369009033</v>
      </c>
      <c r="O3064" s="5">
        <f ca="1">VLOOKUP(CONCATENATE($F3064," ",$G3064),AllocFactorMatrix,(O$4+1),FALSE)*$E3071</f>
        <v>-273135.46055838745</v>
      </c>
      <c r="P3064" s="5">
        <f ca="1">VLOOKUP(CONCATENATE($F3064," ",$G3064),AllocFactorMatrix,(P$4+1),FALSE)*$E3071</f>
        <v>-49438.037350096674</v>
      </c>
      <c r="Q3064" s="5">
        <f ca="1">VLOOKUP(CONCATENATE($F3064," ",$G3064),AllocFactorMatrix,(Q$4+1),FALSE)*$E3071</f>
        <v>-19122.283806697898</v>
      </c>
      <c r="R3064" s="5">
        <f ca="1">VLOOKUP(CONCATENATE($F3064," ",$G3064),AllocFactorMatrix,(R$4+1),FALSE)*$E3071</f>
        <v>-412.02257513029269</v>
      </c>
      <c r="S3064" s="5">
        <f ca="1">SUBTOTAL(9,O3064:R3064)</f>
        <v>-342107.80429031228</v>
      </c>
      <c r="T3064" s="5">
        <f ca="1">VLOOKUP(CONCATENATE($F3064," ",$G3064),AllocFactorMatrix,(T$4+1),FALSE)*$E3071</f>
        <v>-8673.0480629860831</v>
      </c>
      <c r="U3064" s="5">
        <f ca="1">VLOOKUP(CONCATENATE($F3064," ",$G3064),AllocFactorMatrix,(U$4+1),FALSE)*$E3071</f>
        <v>-138090.00227516034</v>
      </c>
      <c r="V3064" s="5">
        <f ca="1">VLOOKUP(CONCATENATE($F3064," ",$G3064),AllocFactorMatrix,(V$4+1),FALSE)*$E3071</f>
        <v>-748890.22389161133</v>
      </c>
      <c r="W3064" s="5">
        <f ca="1">VLOOKUP(CONCATENATE($F3064," ",$G3064),AllocFactorMatrix,(W$4+1),FALSE)*$E3071</f>
        <v>-98533.476545078869</v>
      </c>
      <c r="X3064" s="5">
        <f ca="1">SUBTOTAL(9,T3064:W3064)</f>
        <v>-994186.75077483663</v>
      </c>
      <c r="Y3064" s="5">
        <f ca="1">VLOOKUP(CONCATENATE($F3064," ",$G3064),AllocFactorMatrix,(Y$4+1),FALSE)*$E3071</f>
        <v>-80500.959830823645</v>
      </c>
      <c r="Z3064" s="5">
        <f ca="1">VLOOKUP(CONCATENATE($F3064," ",$G3064),AllocFactorMatrix,(Z$4+1),FALSE)*$E3071</f>
        <v>-1673.3479144665284</v>
      </c>
      <c r="AA3064" s="5">
        <f t="shared" ref="AA3064:AA3071" ca="1" si="1529">SUBTOTAL(9,Y3064:Z3064)</f>
        <v>-82174.307745290178</v>
      </c>
      <c r="AB3064" s="5">
        <f ca="1">VLOOKUP(CONCATENATE($F3064," ",$G3064),AllocFactorMatrix,(AB$4+1),FALSE)*$E3071</f>
        <v>-945.44932531175948</v>
      </c>
      <c r="AC3064" s="5">
        <f ca="1">VLOOKUP(CONCATENATE($F3064," ",$G3064),AllocFactorMatrix,(AC$4+1),FALSE)*$E3071</f>
        <v>0</v>
      </c>
      <c r="AD3064" s="5">
        <f ca="1">VLOOKUP(CONCATENATE($F3064," ",$G3064),AllocFactorMatrix,(AD$4+1),FALSE)*$E3071</f>
        <v>0</v>
      </c>
    </row>
    <row r="3065" spans="4:30" hidden="1" outlineLevel="1">
      <c r="D3065" s="7"/>
      <c r="E3065" s="51"/>
      <c r="F3065" s="52" t="str">
        <f>F3071</f>
        <v>RB_GUP</v>
      </c>
      <c r="G3065" s="55" t="str">
        <f>$G$9</f>
        <v>BULKTRAN</v>
      </c>
      <c r="H3065" s="4">
        <f t="shared" ca="1" si="1527"/>
        <v>-2261187.7733064457</v>
      </c>
      <c r="I3065" s="5">
        <f ca="1">VLOOKUP(CONCATENATE($F3065," ",$G3065),AllocFactorMatrix,(I$4+1),FALSE)*$E3071</f>
        <v>-1113822.6353598686</v>
      </c>
      <c r="J3065" s="5">
        <f ca="1">VLOOKUP(CONCATENATE($F3065," ",$G3065),AllocFactorMatrix,(J$4+1),FALSE)*$E3071</f>
        <v>-55060.232803588078</v>
      </c>
      <c r="K3065" s="5">
        <f ca="1">VLOOKUP(CONCATENATE($F3065," ",$G3065),AllocFactorMatrix,(K$4+1),FALSE)*$E3071</f>
        <v>-201682.47721436378</v>
      </c>
      <c r="L3065" s="5">
        <f ca="1">VLOOKUP(CONCATENATE($F3065," ",$G3065),AllocFactorMatrix,(L$4+1),FALSE)*$E3071</f>
        <v>-6348.2483296971259</v>
      </c>
      <c r="M3065" s="5">
        <f ca="1">VLOOKUP(CONCATENATE($F3065," ",$G3065),AllocFactorMatrix,(M$4+1),FALSE)*$E3071</f>
        <v>-595.31841502833481</v>
      </c>
      <c r="N3065" s="5">
        <f t="shared" ca="1" si="1528"/>
        <v>-208626.04395908923</v>
      </c>
      <c r="O3065" s="5">
        <f ca="1">VLOOKUP(CONCATENATE($F3065," ",$G3065),AllocFactorMatrix,(O$4+1),FALSE)*$E3071</f>
        <v>-153310.0565629543</v>
      </c>
      <c r="P3065" s="5">
        <f ca="1">VLOOKUP(CONCATENATE($F3065," ",$G3065),AllocFactorMatrix,(P$4+1),FALSE)*$E3071</f>
        <v>-28566.130064918576</v>
      </c>
      <c r="Q3065" s="5">
        <f ca="1">VLOOKUP(CONCATENATE($F3065," ",$G3065),AllocFactorMatrix,(Q$4+1),FALSE)*$E3071</f>
        <v>-12908.502274981187</v>
      </c>
      <c r="R3065" s="5">
        <f ca="1">VLOOKUP(CONCATENATE($F3065," ",$G3065),AllocFactorMatrix,(R$4+1),FALSE)*$E3071</f>
        <v>-580.48091806620653</v>
      </c>
      <c r="S3065" s="5">
        <f t="shared" ref="S3065:S3071" ca="1" si="1530">SUBTOTAL(9,O3065:R3065)</f>
        <v>-195365.16982092024</v>
      </c>
      <c r="T3065" s="5">
        <f ca="1">VLOOKUP(CONCATENATE($F3065," ",$G3065),AllocFactorMatrix,(T$4+1),FALSE)*$E3071</f>
        <v>-5355.5129547354691</v>
      </c>
      <c r="U3065" s="5">
        <f ca="1">VLOOKUP(CONCATENATE($F3065," ",$G3065),AllocFactorMatrix,(U$4+1),FALSE)*$E3071</f>
        <v>-87642.057022078821</v>
      </c>
      <c r="V3065" s="5">
        <f ca="1">VLOOKUP(CONCATENATE($F3065," ",$G3065),AllocFactorMatrix,(V$4+1),FALSE)*$E3071</f>
        <v>-463190.73396712966</v>
      </c>
      <c r="W3065" s="5">
        <f ca="1">VLOOKUP(CONCATENATE($F3065," ",$G3065),AllocFactorMatrix,(W$4+1),FALSE)*$E3071</f>
        <v>-83644.569508989865</v>
      </c>
      <c r="X3065" s="5">
        <f t="shared" ref="X3065:X3071" ca="1" si="1531">SUBTOTAL(9,T3065:W3065)</f>
        <v>-639832.87345293374</v>
      </c>
      <c r="Y3065" s="5">
        <f ca="1">VLOOKUP(CONCATENATE($F3065," ",$G3065),AllocFactorMatrix,(Y$4+1),FALSE)*$E3071</f>
        <v>-47081.275098005834</v>
      </c>
      <c r="Z3065" s="5">
        <f ca="1">VLOOKUP(CONCATENATE($F3065," ",$G3065),AllocFactorMatrix,(Z$4+1),FALSE)*$E3071</f>
        <v>-788.59336127965946</v>
      </c>
      <c r="AA3065" s="5">
        <f t="shared" ca="1" si="1529"/>
        <v>-47869.868459285492</v>
      </c>
      <c r="AB3065" s="5">
        <f ca="1">VLOOKUP(CONCATENATE($F3065," ",$G3065),AllocFactorMatrix,(AB$4+1),FALSE)*$E3071</f>
        <v>-610.94945076037754</v>
      </c>
      <c r="AC3065" s="5">
        <f ca="1">VLOOKUP(CONCATENATE($F3065," ",$G3065),AllocFactorMatrix,(AC$4+1),FALSE)*$E3071</f>
        <v>0</v>
      </c>
      <c r="AD3065" s="5">
        <f ca="1">VLOOKUP(CONCATENATE($F3065," ",$G3065),AllocFactorMatrix,(AD$4+1),FALSE)*$E3071</f>
        <v>0</v>
      </c>
    </row>
    <row r="3066" spans="4:30" hidden="1" outlineLevel="1">
      <c r="D3066" s="7"/>
      <c r="E3066" s="51"/>
      <c r="F3066" s="52" t="str">
        <f>F3071</f>
        <v>RB_GUP</v>
      </c>
      <c r="G3066" s="55" t="str">
        <f>$G$10</f>
        <v>SUBTRAN</v>
      </c>
      <c r="H3066" s="4">
        <f t="shared" ca="1" si="1527"/>
        <v>-496715.06977974839</v>
      </c>
      <c r="I3066" s="5">
        <f ca="1">VLOOKUP(CONCATENATE($F3066," ",$G3066),AllocFactorMatrix,(I$4+1),FALSE)*$E3071</f>
        <v>-241834.39061847652</v>
      </c>
      <c r="J3066" s="5">
        <f ca="1">VLOOKUP(CONCATENATE($F3066," ",$G3066),AllocFactorMatrix,(J$4+1),FALSE)*$E3071</f>
        <v>-11671.244048189939</v>
      </c>
      <c r="K3066" s="5">
        <f ca="1">VLOOKUP(CONCATENATE($F3066," ",$G3066),AllocFactorMatrix,(K$4+1),FALSE)*$E3071</f>
        <v>-42459.415177364725</v>
      </c>
      <c r="L3066" s="5">
        <f ca="1">VLOOKUP(CONCATENATE($F3066," ",$G3066),AllocFactorMatrix,(L$4+1),FALSE)*$E3071</f>
        <v>-1311.5313856987341</v>
      </c>
      <c r="M3066" s="5">
        <f ca="1">VLOOKUP(CONCATENATE($F3066," ",$G3066),AllocFactorMatrix,(M$4+1),FALSE)*$E3071</f>
        <v>-163.34429783167081</v>
      </c>
      <c r="N3066" s="5">
        <f t="shared" ca="1" si="1528"/>
        <v>-43934.290860895133</v>
      </c>
      <c r="O3066" s="5">
        <f ca="1">VLOOKUP(CONCATENATE($F3066," ",$G3066),AllocFactorMatrix,(O$4+1),FALSE)*$E3071</f>
        <v>-32078.751799305723</v>
      </c>
      <c r="P3066" s="5">
        <f ca="1">VLOOKUP(CONCATENATE($F3066," ",$G3066),AllocFactorMatrix,(P$4+1),FALSE)*$E3071</f>
        <v>-5963.4025442496404</v>
      </c>
      <c r="Q3066" s="5">
        <f ca="1">VLOOKUP(CONCATENATE($F3066," ",$G3066),AllocFactorMatrix,(Q$4+1),FALSE)*$E3071</f>
        <v>-3548.2955700702055</v>
      </c>
      <c r="R3066" s="5">
        <f ca="1">VLOOKUP(CONCATENATE($F3066," ",$G3066),AllocFactorMatrix,(R$4+1),FALSE)*$E3071</f>
        <v>0</v>
      </c>
      <c r="S3066" s="5">
        <f t="shared" ca="1" si="1530"/>
        <v>-41590.449913625569</v>
      </c>
      <c r="T3066" s="5">
        <f ca="1">VLOOKUP(CONCATENATE($F3066," ",$G3066),AllocFactorMatrix,(T$4+1),FALSE)*$E3071</f>
        <v>-1120.1349319138076</v>
      </c>
      <c r="U3066" s="5">
        <f ca="1">VLOOKUP(CONCATENATE($F3066," ",$G3066),AllocFactorMatrix,(U$4+1),FALSE)*$E3071</f>
        <v>-18337.248370487574</v>
      </c>
      <c r="V3066" s="5">
        <f ca="1">VLOOKUP(CONCATENATE($F3066," ",$G3066),AllocFactorMatrix,(V$4+1),FALSE)*$E3071</f>
        <v>-127749.79844498953</v>
      </c>
      <c r="W3066" s="5">
        <f ca="1">VLOOKUP(CONCATENATE($F3066," ",$G3066),AllocFactorMatrix,(W$4+1),FALSE)*$E3071</f>
        <v>0</v>
      </c>
      <c r="X3066" s="5">
        <f t="shared" ca="1" si="1531"/>
        <v>-147207.18174739092</v>
      </c>
      <c r="Y3066" s="5">
        <f ca="1">VLOOKUP(CONCATENATE($F3066," ",$G3066),AllocFactorMatrix,(Y$4+1),FALSE)*$E3071</f>
        <v>-9654.7644626834062</v>
      </c>
      <c r="Z3066" s="5">
        <f ca="1">VLOOKUP(CONCATENATE($F3066," ",$G3066),AllocFactorMatrix,(Z$4+1),FALSE)*$E3071</f>
        <v>-160.94518589400084</v>
      </c>
      <c r="AA3066" s="5">
        <f t="shared" ca="1" si="1529"/>
        <v>-9815.7096485774073</v>
      </c>
      <c r="AB3066" s="5">
        <f ca="1">VLOOKUP(CONCATENATE($F3066," ",$G3066),AllocFactorMatrix,(AB$4+1),FALSE)*$E3071</f>
        <v>-128.92622961558939</v>
      </c>
      <c r="AC3066" s="5">
        <f ca="1">VLOOKUP(CONCATENATE($F3066," ",$G3066),AllocFactorMatrix,(AC$4+1),FALSE)*$E3071</f>
        <v>-438.37674237085253</v>
      </c>
      <c r="AD3066" s="5">
        <f ca="1">VLOOKUP(CONCATENATE($F3066," ",$G3066),AllocFactorMatrix,(AD$4+1),FALSE)*$E3071</f>
        <v>-94.499970606469333</v>
      </c>
    </row>
    <row r="3067" spans="4:30" hidden="1" outlineLevel="1">
      <c r="D3067" s="7"/>
      <c r="E3067" s="51"/>
      <c r="F3067" s="52" t="str">
        <f>F3071</f>
        <v>RB_GUP</v>
      </c>
      <c r="G3067" s="55" t="str">
        <f>$G$11</f>
        <v>DISTPRI</v>
      </c>
      <c r="H3067" s="4">
        <f t="shared" ca="1" si="1527"/>
        <v>-2279086.3775631497</v>
      </c>
      <c r="I3067" s="5">
        <f ca="1">VLOOKUP(CONCATENATE($F3067," ",$G3067),AllocFactorMatrix,(I$4+1),FALSE)*$E3071</f>
        <v>-1523210.6303613815</v>
      </c>
      <c r="J3067" s="5">
        <f ca="1">VLOOKUP(CONCATENATE($F3067," ",$G3067),AllocFactorMatrix,(J$4+1),FALSE)*$E3071</f>
        <v>-71800.172717619716</v>
      </c>
      <c r="K3067" s="5">
        <f ca="1">VLOOKUP(CONCATENATE($F3067," ",$G3067),AllocFactorMatrix,(K$4+1),FALSE)*$E3071</f>
        <v>-260710.83375562518</v>
      </c>
      <c r="L3067" s="5">
        <f ca="1">VLOOKUP(CONCATENATE($F3067," ",$G3067),AllocFactorMatrix,(L$4+1),FALSE)*$E3071</f>
        <v>-8057.321354548063</v>
      </c>
      <c r="M3067" s="5">
        <f ca="1">VLOOKUP(CONCATENATE($F3067," ",$G3067),AllocFactorMatrix,(M$4+1),FALSE)*$E3071</f>
        <v>0</v>
      </c>
      <c r="N3067" s="5">
        <f t="shared" ca="1" si="1528"/>
        <v>-268768.15511017322</v>
      </c>
      <c r="O3067" s="5">
        <f ca="1">VLOOKUP(CONCATENATE($F3067," ",$G3067),AllocFactorMatrix,(O$4+1),FALSE)*$E3071</f>
        <v>-195487.556959284</v>
      </c>
      <c r="P3067" s="5">
        <f ca="1">VLOOKUP(CONCATENATE($F3067," ",$G3067),AllocFactorMatrix,(P$4+1),FALSE)*$E3071</f>
        <v>-36409.570638809702</v>
      </c>
      <c r="Q3067" s="5">
        <f ca="1">VLOOKUP(CONCATENATE($F3067," ",$G3067),AllocFactorMatrix,(Q$4+1),FALSE)*$E3071</f>
        <v>0</v>
      </c>
      <c r="R3067" s="5">
        <f ca="1">VLOOKUP(CONCATENATE($F3067," ",$G3067),AllocFactorMatrix,(R$4+1),FALSE)*$E3071</f>
        <v>0</v>
      </c>
      <c r="S3067" s="5">
        <f t="shared" ca="1" si="1530"/>
        <v>-231897.12759809371</v>
      </c>
      <c r="T3067" s="5">
        <f ca="1">VLOOKUP(CONCATENATE($F3067," ",$G3067),AllocFactorMatrix,(T$4+1),FALSE)*$E3071</f>
        <v>-6969.0109357747488</v>
      </c>
      <c r="U3067" s="5">
        <f ca="1">VLOOKUP(CONCATENATE($F3067," ",$G3067),AllocFactorMatrix,(U$4+1),FALSE)*$E3071</f>
        <v>-112394.37659481689</v>
      </c>
      <c r="V3067" s="5">
        <f ca="1">VLOOKUP(CONCATENATE($F3067," ",$G3067),AllocFactorMatrix,(V$4+1),FALSE)*$E3071</f>
        <v>0</v>
      </c>
      <c r="W3067" s="5">
        <f ca="1">VLOOKUP(CONCATENATE($F3067," ",$G3067),AllocFactorMatrix,(W$4+1),FALSE)*$E3071</f>
        <v>0</v>
      </c>
      <c r="X3067" s="5">
        <f t="shared" ca="1" si="1531"/>
        <v>-119363.38753059163</v>
      </c>
      <c r="Y3067" s="5">
        <f ca="1">VLOOKUP(CONCATENATE($F3067," ",$G3067),AllocFactorMatrix,(Y$4+1),FALSE)*$E3071</f>
        <v>-58948.482174135563</v>
      </c>
      <c r="Z3067" s="5">
        <f ca="1">VLOOKUP(CONCATENATE($F3067," ",$G3067),AllocFactorMatrix,(Z$4+1),FALSE)*$E3071</f>
        <v>-983.49143724732505</v>
      </c>
      <c r="AA3067" s="5">
        <f t="shared" ca="1" si="1529"/>
        <v>-59931.973611382891</v>
      </c>
      <c r="AB3067" s="5">
        <f ca="1">VLOOKUP(CONCATENATE($F3067," ",$G3067),AllocFactorMatrix,(AB$4+1),FALSE)*$E3071</f>
        <v>-796.7928558427617</v>
      </c>
      <c r="AC3067" s="5">
        <f ca="1">VLOOKUP(CONCATENATE($F3067," ",$G3067),AllocFactorMatrix,(AC$4+1),FALSE)*$E3071</f>
        <v>-2729.7016260255418</v>
      </c>
      <c r="AD3067" s="5">
        <f ca="1">VLOOKUP(CONCATENATE($F3067," ",$G3067),AllocFactorMatrix,(AD$4+1),FALSE)*$E3071</f>
        <v>-588.43615203842694</v>
      </c>
    </row>
    <row r="3068" spans="4:30" hidden="1" outlineLevel="1">
      <c r="D3068" s="7"/>
      <c r="E3068" s="51"/>
      <c r="F3068" s="52" t="str">
        <f>F3071</f>
        <v>RB_GUP</v>
      </c>
      <c r="G3068" s="55" t="str">
        <f>$G$12</f>
        <v>DISTSEC</v>
      </c>
      <c r="H3068" s="4">
        <f t="shared" ca="1" si="1527"/>
        <v>-1172784.3187005206</v>
      </c>
      <c r="I3068" s="5">
        <f ca="1">VLOOKUP(CONCATENATE($F3068," ",$G3068),AllocFactorMatrix,(I$4+1),FALSE)*$E3071</f>
        <v>-876892.53751054977</v>
      </c>
      <c r="J3068" s="5">
        <f ca="1">VLOOKUP(CONCATENATE($F3068," ",$G3068),AllocFactorMatrix,(J$4+1),FALSE)*$E3071</f>
        <v>-42275.268707251678</v>
      </c>
      <c r="K3068" s="5">
        <f ca="1">VLOOKUP(CONCATENATE($F3068," ",$G3068),AllocFactorMatrix,(K$4+1),FALSE)*$E3071</f>
        <v>-127562.10337652991</v>
      </c>
      <c r="L3068" s="5">
        <f ca="1">VLOOKUP(CONCATENATE($F3068," ",$G3068),AllocFactorMatrix,(L$4+1),FALSE)*$E3071</f>
        <v>0</v>
      </c>
      <c r="M3068" s="5">
        <f ca="1">VLOOKUP(CONCATENATE($F3068," ",$G3068),AllocFactorMatrix,(M$4+1),FALSE)*$E3071</f>
        <v>0</v>
      </c>
      <c r="N3068" s="5">
        <f t="shared" ca="1" si="1528"/>
        <v>-127562.10337652991</v>
      </c>
      <c r="O3068" s="5">
        <f ca="1">VLOOKUP(CONCATENATE($F3068," ",$G3068),AllocFactorMatrix,(O$4+1),FALSE)*$E3071</f>
        <v>-81283.068773595689</v>
      </c>
      <c r="P3068" s="5">
        <f ca="1">VLOOKUP(CONCATENATE($F3068," ",$G3068),AllocFactorMatrix,(P$4+1),FALSE)*$E3071</f>
        <v>0</v>
      </c>
      <c r="Q3068" s="5">
        <f ca="1">VLOOKUP(CONCATENATE($F3068," ",$G3068),AllocFactorMatrix,(Q$4+1),FALSE)*$E3071</f>
        <v>0</v>
      </c>
      <c r="R3068" s="5">
        <f ca="1">VLOOKUP(CONCATENATE($F3068," ",$G3068),AllocFactorMatrix,(R$4+1),FALSE)*$E3071</f>
        <v>0</v>
      </c>
      <c r="S3068" s="5">
        <f t="shared" ca="1" si="1530"/>
        <v>-81283.068773595689</v>
      </c>
      <c r="T3068" s="5">
        <f ca="1">VLOOKUP(CONCATENATE($F3068," ",$G3068),AllocFactorMatrix,(T$4+1),FALSE)*$E3071</f>
        <v>-2197.7236586183299</v>
      </c>
      <c r="U3068" s="5">
        <f ca="1">VLOOKUP(CONCATENATE($F3068," ",$G3068),AllocFactorMatrix,(U$4+1),FALSE)*$E3071</f>
        <v>0</v>
      </c>
      <c r="V3068" s="5">
        <f ca="1">VLOOKUP(CONCATENATE($F3068," ",$G3068),AllocFactorMatrix,(V$4+1),FALSE)*$E3071</f>
        <v>0</v>
      </c>
      <c r="W3068" s="5">
        <f ca="1">VLOOKUP(CONCATENATE($F3068," ",$G3068),AllocFactorMatrix,(W$4+1),FALSE)*$E3071</f>
        <v>0</v>
      </c>
      <c r="X3068" s="5">
        <f t="shared" ca="1" si="1531"/>
        <v>-2197.7236586183299</v>
      </c>
      <c r="Y3068" s="5">
        <f ca="1">VLOOKUP(CONCATENATE($F3068," ",$G3068),AllocFactorMatrix,(Y$4+1),FALSE)*$E3071</f>
        <v>-29980.779768367585</v>
      </c>
      <c r="Z3068" s="5">
        <f ca="1">VLOOKUP(CONCATENATE($F3068," ",$G3068),AllocFactorMatrix,(Z$4+1),FALSE)*$E3071</f>
        <v>0</v>
      </c>
      <c r="AA3068" s="5">
        <f t="shared" ca="1" si="1529"/>
        <v>-29980.779768367585</v>
      </c>
      <c r="AB3068" s="5">
        <f ca="1">VLOOKUP(CONCATENATE($F3068," ",$G3068),AllocFactorMatrix,(AB$4+1),FALSE)*$E3071</f>
        <v>-311.11151610205025</v>
      </c>
      <c r="AC3068" s="5">
        <f ca="1">VLOOKUP(CONCATENATE($F3068," ",$G3068),AllocFactorMatrix,(AC$4+1),FALSE)*$E3071</f>
        <v>-10563.432554418849</v>
      </c>
      <c r="AD3068" s="5">
        <f ca="1">VLOOKUP(CONCATENATE($F3068," ",$G3068),AllocFactorMatrix,(AD$4+1),FALSE)*$E3071</f>
        <v>-1718.2928350867085</v>
      </c>
    </row>
    <row r="3069" spans="4:30" hidden="1" outlineLevel="1">
      <c r="D3069" s="7"/>
      <c r="E3069" s="51"/>
      <c r="F3069" s="52" t="str">
        <f>F3071</f>
        <v>RB_GUP</v>
      </c>
      <c r="G3069" s="55" t="str">
        <f>$G$13</f>
        <v>ENERGY</v>
      </c>
      <c r="H3069" s="4">
        <f t="shared" ca="1" si="1527"/>
        <v>-36047.731994326692</v>
      </c>
      <c r="I3069" s="5">
        <f ca="1">VLOOKUP(CONCATENATE($F3069," ",$G3069),AllocFactorMatrix,(I$4+1),FALSE)*$E3071</f>
        <v>-13526.085531995332</v>
      </c>
      <c r="J3069" s="5">
        <f ca="1">VLOOKUP(CONCATENATE($F3069," ",$G3069),AllocFactorMatrix,(J$4+1),FALSE)*$E3071</f>
        <v>-876.57774526150888</v>
      </c>
      <c r="K3069" s="5">
        <f ca="1">VLOOKUP(CONCATENATE($F3069," ",$G3069),AllocFactorMatrix,(K$4+1),FALSE)*$E3071</f>
        <v>-2941.0133596504234</v>
      </c>
      <c r="L3069" s="5">
        <f ca="1">VLOOKUP(CONCATENATE($F3069," ",$G3069),AllocFactorMatrix,(L$4+1),FALSE)*$E3071</f>
        <v>-93.472081356473524</v>
      </c>
      <c r="M3069" s="5">
        <f ca="1">VLOOKUP(CONCATENATE($F3069," ",$G3069),AllocFactorMatrix,(M$4+1),FALSE)*$E3071</f>
        <v>-8.6170331928096733</v>
      </c>
      <c r="N3069" s="5">
        <f t="shared" ca="1" si="1528"/>
        <v>-3043.1024741997066</v>
      </c>
      <c r="O3069" s="5">
        <f ca="1">VLOOKUP(CONCATENATE($F3069," ",$G3069),AllocFactorMatrix,(O$4+1),FALSE)*$E3071</f>
        <v>-2681.3629167138834</v>
      </c>
      <c r="P3069" s="5">
        <f ca="1">VLOOKUP(CONCATENATE($F3069," ",$G3069),AllocFactorMatrix,(P$4+1),FALSE)*$E3071</f>
        <v>-497.07309086956531</v>
      </c>
      <c r="Q3069" s="5">
        <f ca="1">VLOOKUP(CONCATENATE($F3069," ",$G3069),AllocFactorMatrix,(Q$4+1),FALSE)*$E3071</f>
        <v>-225.85728944464321</v>
      </c>
      <c r="R3069" s="5">
        <f ca="1">VLOOKUP(CONCATENATE($F3069," ",$G3069),AllocFactorMatrix,(R$4+1),FALSE)*$E3071</f>
        <v>-10.464902860529072</v>
      </c>
      <c r="S3069" s="5">
        <f t="shared" ca="1" si="1530"/>
        <v>-3414.7581998886212</v>
      </c>
      <c r="T3069" s="5">
        <f ca="1">VLOOKUP(CONCATENATE($F3069," ",$G3069),AllocFactorMatrix,(T$4+1),FALSE)*$E3071</f>
        <v>-102.75490814103426</v>
      </c>
      <c r="U3069" s="5">
        <f ca="1">VLOOKUP(CONCATENATE($F3069," ",$G3069),AllocFactorMatrix,(U$4+1),FALSE)*$E3071</f>
        <v>-1804.2222519235486</v>
      </c>
      <c r="V3069" s="5">
        <f ca="1">VLOOKUP(CONCATENATE($F3069," ",$G3069),AllocFactorMatrix,(V$4+1),FALSE)*$E3071</f>
        <v>-10243.624871475911</v>
      </c>
      <c r="W3069" s="5">
        <f ca="1">VLOOKUP(CONCATENATE($F3069," ",$G3069),AllocFactorMatrix,(W$4+1),FALSE)*$E3071</f>
        <v>-1943.4553867041566</v>
      </c>
      <c r="X3069" s="5">
        <f t="shared" ca="1" si="1531"/>
        <v>-14094.057418244651</v>
      </c>
      <c r="Y3069" s="5">
        <f ca="1">VLOOKUP(CONCATENATE($F3069," ",$G3069),AllocFactorMatrix,(Y$4+1),FALSE)*$E3071</f>
        <v>-726.46203971931175</v>
      </c>
      <c r="Z3069" s="5">
        <f ca="1">VLOOKUP(CONCATENATE($F3069," ",$G3069),AllocFactorMatrix,(Z$4+1),FALSE)*$E3071</f>
        <v>-11.82564391391583</v>
      </c>
      <c r="AA3069" s="5">
        <f t="shared" ca="1" si="1529"/>
        <v>-738.28768363322763</v>
      </c>
      <c r="AB3069" s="5">
        <f ca="1">VLOOKUP(CONCATENATE($F3069," ",$G3069),AllocFactorMatrix,(AB$4+1),FALSE)*$E3071</f>
        <v>-13.190554526620163</v>
      </c>
      <c r="AC3069" s="5">
        <f ca="1">VLOOKUP(CONCATENATE($F3069," ",$G3069),AllocFactorMatrix,(AC$4+1),FALSE)*$E3071</f>
        <v>-285.22807841380876</v>
      </c>
      <c r="AD3069" s="5">
        <f ca="1">VLOOKUP(CONCATENATE($F3069," ",$G3069),AllocFactorMatrix,(AD$4+1),FALSE)*$E3071</f>
        <v>-56.444308163223234</v>
      </c>
    </row>
    <row r="3070" spans="4:30" hidden="1" outlineLevel="1">
      <c r="D3070" s="7"/>
      <c r="E3070" s="51"/>
      <c r="F3070" s="52" t="str">
        <f>F3071</f>
        <v>RB_GUP</v>
      </c>
      <c r="G3070" s="55" t="str">
        <f>$G$14</f>
        <v>CUSTOMER</v>
      </c>
      <c r="H3070" s="4">
        <f t="shared" ca="1" si="1527"/>
        <v>-564561.93041378097</v>
      </c>
      <c r="I3070" s="5">
        <f ca="1">VLOOKUP(CONCATENATE($F3070," ",$G3070),AllocFactorMatrix,(I$4+1),FALSE)*$E3071</f>
        <v>-264010.98161093955</v>
      </c>
      <c r="J3070" s="5">
        <f ca="1">VLOOKUP(CONCATENATE($F3070," ",$G3070),AllocFactorMatrix,(J$4+1),FALSE)*$E3071</f>
        <v>-69166.50594349757</v>
      </c>
      <c r="K3070" s="5">
        <f ca="1">VLOOKUP(CONCATENATE($F3070," ",$G3070),AllocFactorMatrix,(K$4+1),FALSE)*$E3071</f>
        <v>-19634.388503001996</v>
      </c>
      <c r="L3070" s="5">
        <f ca="1">VLOOKUP(CONCATENATE($F3070," ",$G3070),AllocFactorMatrix,(L$4+1),FALSE)*$E3071</f>
        <v>-6337.8720443045995</v>
      </c>
      <c r="M3070" s="5">
        <f ca="1">VLOOKUP(CONCATENATE($F3070," ",$G3070),AllocFactorMatrix,(M$4+1),FALSE)*$E3071</f>
        <v>-1028.7642690615758</v>
      </c>
      <c r="N3070" s="5">
        <f t="shared" ca="1" si="1528"/>
        <v>-27001.024816368172</v>
      </c>
      <c r="O3070" s="5">
        <f ca="1">VLOOKUP(CONCATENATE($F3070," ",$G3070),AllocFactorMatrix,(O$4+1),FALSE)*$E3071</f>
        <v>-5571.9534578411058</v>
      </c>
      <c r="P3070" s="5">
        <f ca="1">VLOOKUP(CONCATENATE($F3070," ",$G3070),AllocFactorMatrix,(P$4+1),FALSE)*$E3071</f>
        <v>-1649.9246331799723</v>
      </c>
      <c r="Q3070" s="5">
        <f ca="1">VLOOKUP(CONCATENATE($F3070," ",$G3070),AllocFactorMatrix,(Q$4+1),FALSE)*$E3071</f>
        <v>-3584.0272604502684</v>
      </c>
      <c r="R3070" s="5">
        <f ca="1">VLOOKUP(CONCATENATE($F3070," ",$G3070),AllocFactorMatrix,(R$4+1),FALSE)*$E3071</f>
        <v>-629.79940310538882</v>
      </c>
      <c r="S3070" s="5">
        <f t="shared" ca="1" si="1530"/>
        <v>-11435.704754576736</v>
      </c>
      <c r="T3070" s="5">
        <f ca="1">VLOOKUP(CONCATENATE($F3070," ",$G3070),AllocFactorMatrix,(T$4+1),FALSE)*$E3071</f>
        <v>-38.34985755865771</v>
      </c>
      <c r="U3070" s="5">
        <f ca="1">VLOOKUP(CONCATENATE($F3070," ",$G3070),AllocFactorMatrix,(U$4+1),FALSE)*$E3071</f>
        <v>-978.86574239669744</v>
      </c>
      <c r="V3070" s="5">
        <f ca="1">VLOOKUP(CONCATENATE($F3070," ",$G3070),AllocFactorMatrix,(V$4+1),FALSE)*$E3071</f>
        <v>-5270.6940673961008</v>
      </c>
      <c r="W3070" s="5">
        <f ca="1">VLOOKUP(CONCATENATE($F3070," ",$G3070),AllocFactorMatrix,(W$4+1),FALSE)*$E3071</f>
        <v>-944.70954406240787</v>
      </c>
      <c r="X3070" s="5">
        <f t="shared" ca="1" si="1531"/>
        <v>-7232.6192114138639</v>
      </c>
      <c r="Y3070" s="5">
        <f ca="1">VLOOKUP(CONCATENATE($F3070," ",$G3070),AllocFactorMatrix,(Y$4+1),FALSE)*$E3071</f>
        <v>-1542.4579588420313</v>
      </c>
      <c r="Z3070" s="5">
        <f ca="1">VLOOKUP(CONCATENATE($F3070," ",$G3070),AllocFactorMatrix,(Z$4+1),FALSE)*$E3071</f>
        <v>-27.96150170095828</v>
      </c>
      <c r="AA3070" s="5">
        <f t="shared" ca="1" si="1529"/>
        <v>-1570.4194605429896</v>
      </c>
      <c r="AB3070" s="5">
        <f ca="1">VLOOKUP(CONCATENATE($F3070," ",$G3070),AllocFactorMatrix,(AB$4+1),FALSE)*$E3071</f>
        <v>-28.954439586857156</v>
      </c>
      <c r="AC3070" s="5">
        <f ca="1">VLOOKUP(CONCATENATE($F3070," ",$G3070),AllocFactorMatrix,(AC$4+1),FALSE)*$E3071</f>
        <v>-164030.38699574393</v>
      </c>
      <c r="AD3070" s="5">
        <f ca="1">VLOOKUP(CONCATENATE($F3070," ",$G3070),AllocFactorMatrix,(AD$4+1),FALSE)*$E3071</f>
        <v>-20085.333181111298</v>
      </c>
    </row>
    <row r="3071" spans="4:30" collapsed="1">
      <c r="D3071" s="7" t="s">
        <v>264</v>
      </c>
      <c r="E3071" s="40">
        <v>-11076598</v>
      </c>
      <c r="F3071" s="10" t="s">
        <v>74</v>
      </c>
      <c r="G3071" s="55" t="str">
        <f>$G$15</f>
        <v>TOTAL</v>
      </c>
      <c r="H3071" s="4">
        <f t="shared" ca="1" si="1527"/>
        <v>-11076598.000000002</v>
      </c>
      <c r="I3071" s="5">
        <f ca="1">VLOOKUP(CONCATENATE($F3071," ",$G3071),AllocFactorMatrix,(I$4+1),FALSE)*$E3071</f>
        <v>-6401927.3918149155</v>
      </c>
      <c r="J3071" s="5">
        <f ca="1">VLOOKUP(CONCATENATE($F3071," ",$G3071),AllocFactorMatrix,(J$4+1),FALSE)*$E3071</f>
        <v>-359842.22355989023</v>
      </c>
      <c r="K3071" s="5">
        <f ca="1">VLOOKUP(CONCATENATE($F3071," ",$G3071),AllocFactorMatrix,(K$4+1),FALSE)*$E3071</f>
        <v>-1014041.9040510274</v>
      </c>
      <c r="L3071" s="5">
        <f ca="1">VLOOKUP(CONCATENATE($F3071," ",$G3071),AllocFactorMatrix,(L$4+1),FALSE)*$E3071</f>
        <v>-31120.00025572837</v>
      </c>
      <c r="M3071" s="5">
        <f ca="1">VLOOKUP(CONCATENATE($F3071," ",$G3071),AllocFactorMatrix,(M$4+1),FALSE)*$E3071</f>
        <v>-2950.9499805900805</v>
      </c>
      <c r="N3071" s="5">
        <f t="shared" ca="1" si="1528"/>
        <v>-1048112.8542873458</v>
      </c>
      <c r="O3071" s="5">
        <f ca="1">VLOOKUP(CONCATENATE($F3071," ",$G3071),AllocFactorMatrix,(O$4+1),FALSE)*$E3071</f>
        <v>-743548.21102808206</v>
      </c>
      <c r="P3071" s="5">
        <f ca="1">VLOOKUP(CONCATENATE($F3071," ",$G3071),AllocFactorMatrix,(P$4+1),FALSE)*$E3071</f>
        <v>-122524.13832212413</v>
      </c>
      <c r="Q3071" s="5">
        <f ca="1">VLOOKUP(CONCATENATE($F3071," ",$G3071),AllocFactorMatrix,(Q$4+1),FALSE)*$E3071</f>
        <v>-39388.966201644202</v>
      </c>
      <c r="R3071" s="5">
        <f ca="1">VLOOKUP(CONCATENATE($F3071," ",$G3071),AllocFactorMatrix,(R$4+1),FALSE)*$E3071</f>
        <v>-1632.7677991624173</v>
      </c>
      <c r="S3071" s="5">
        <f t="shared" ca="1" si="1530"/>
        <v>-907094.08335101278</v>
      </c>
      <c r="T3071" s="5">
        <f ca="1">VLOOKUP(CONCATENATE($F3071," ",$G3071),AllocFactorMatrix,(T$4+1),FALSE)*$E3071</f>
        <v>-24456.53530972813</v>
      </c>
      <c r="U3071" s="5">
        <f ca="1">VLOOKUP(CONCATENATE($F3071," ",$G3071),AllocFactorMatrix,(U$4+1),FALSE)*$E3071</f>
        <v>-359246.77225686383</v>
      </c>
      <c r="V3071" s="5">
        <f ca="1">VLOOKUP(CONCATENATE($F3071," ",$G3071),AllocFactorMatrix,(V$4+1),FALSE)*$E3071</f>
        <v>-1355345.0752426025</v>
      </c>
      <c r="W3071" s="5">
        <f ca="1">VLOOKUP(CONCATENATE($F3071," ",$G3071),AllocFactorMatrix,(W$4+1),FALSE)*$E3071</f>
        <v>-185066.21098483531</v>
      </c>
      <c r="X3071" s="5">
        <f t="shared" ca="1" si="1531"/>
        <v>-1924114.5937940299</v>
      </c>
      <c r="Y3071" s="5">
        <f ca="1">VLOOKUP(CONCATENATE($F3071," ",$G3071),AllocFactorMatrix,(Y$4+1),FALSE)*$E3071</f>
        <v>-228435.1813325774</v>
      </c>
      <c r="Z3071" s="5">
        <f ca="1">VLOOKUP(CONCATENATE($F3071," ",$G3071),AllocFactorMatrix,(Z$4+1),FALSE)*$E3071</f>
        <v>-3646.1650445023884</v>
      </c>
      <c r="AA3071" s="5">
        <f t="shared" ca="1" si="1529"/>
        <v>-232081.34637707978</v>
      </c>
      <c r="AB3071" s="5">
        <f ca="1">VLOOKUP(CONCATENATE($F3071," ",$G3071),AllocFactorMatrix,(AB$4+1),FALSE)*$E3071</f>
        <v>-2835.3743717460152</v>
      </c>
      <c r="AC3071" s="5">
        <f ca="1">VLOOKUP(CONCATENATE($F3071," ",$G3071),AllocFactorMatrix,(AC$4+1),FALSE)*$E3071</f>
        <v>-178047.12599697296</v>
      </c>
      <c r="AD3071" s="5">
        <f ca="1">VLOOKUP(CONCATENATE($F3071," ",$G3071),AllocFactorMatrix,(AD$4+1),FALSE)*$E3071</f>
        <v>-22543.006447006126</v>
      </c>
    </row>
    <row r="3072" spans="4:30" hidden="1" outlineLevel="1">
      <c r="D3072" s="7"/>
      <c r="E3072" s="51"/>
      <c r="F3072" s="52" t="str">
        <f>F3079</f>
        <v>LABOR_M</v>
      </c>
      <c r="G3072" s="55" t="str">
        <f>$G$8</f>
        <v>PRODUCTION</v>
      </c>
      <c r="H3072" s="4">
        <f t="shared" ref="H3072:H3079" ca="1" si="1532">SUBTOTAL(9,I3072:AD3072)</f>
        <v>97962.096304175066</v>
      </c>
      <c r="I3072" s="5">
        <f ca="1">VLOOKUP(CONCATENATE($F3072," ",$G3072),AllocFactorMatrix,(I$4+1),FALSE)*$E3079</f>
        <v>54389.191345954081</v>
      </c>
      <c r="J3072" s="5">
        <f ca="1">VLOOKUP(CONCATENATE($F3072," ",$G3072),AllocFactorMatrix,(J$4+1),FALSE)*$E3079</f>
        <v>2502.7118917322941</v>
      </c>
      <c r="K3072" s="5">
        <f ca="1">VLOOKUP(CONCATENATE($F3072," ",$G3072),AllocFactorMatrix,(K$4+1),FALSE)*$E3079</f>
        <v>8244.6515703400401</v>
      </c>
      <c r="L3072" s="5">
        <f ca="1">VLOOKUP(CONCATENATE($F3072," ",$G3072),AllocFactorMatrix,(L$4+1),FALSE)*$E3079</f>
        <v>206.00752244358884</v>
      </c>
      <c r="M3072" s="5">
        <f ca="1">VLOOKUP(CONCATENATE($F3072," ",$G3072),AllocFactorMatrix,(M$4+1),FALSE)*$E3079</f>
        <v>26.51929515101207</v>
      </c>
      <c r="N3072" s="5">
        <f t="shared" ref="N3072:N3079" ca="1" si="1533">SUBTOTAL(9,K3072:M3072)</f>
        <v>8477.1783879346422</v>
      </c>
      <c r="O3072" s="5">
        <f ca="1">VLOOKUP(CONCATENATE($F3072," ",$G3072),AllocFactorMatrix,(O$4+1),FALSE)*$E3079</f>
        <v>6271.8178893223221</v>
      </c>
      <c r="P3072" s="5">
        <f ca="1">VLOOKUP(CONCATENATE($F3072," ",$G3072),AllocFactorMatrix,(P$4+1),FALSE)*$E3079</f>
        <v>1135.2109551481665</v>
      </c>
      <c r="Q3072" s="5">
        <f ca="1">VLOOKUP(CONCATENATE($F3072," ",$G3072),AllocFactorMatrix,(Q$4+1),FALSE)*$E3079</f>
        <v>439.09158268341713</v>
      </c>
      <c r="R3072" s="5">
        <f ca="1">VLOOKUP(CONCATENATE($F3072," ",$G3072),AllocFactorMatrix,(R$4+1),FALSE)*$E3079</f>
        <v>9.4609852277105464</v>
      </c>
      <c r="S3072" s="5">
        <f ca="1">SUBTOTAL(9,O3072:R3072)</f>
        <v>7855.5814123816162</v>
      </c>
      <c r="T3072" s="5">
        <f ca="1">VLOOKUP(CONCATENATE($F3072," ",$G3072),AllocFactorMatrix,(T$4+1),FALSE)*$E3079</f>
        <v>199.15311576601525</v>
      </c>
      <c r="U3072" s="5">
        <f ca="1">VLOOKUP(CONCATENATE($F3072," ",$G3072),AllocFactorMatrix,(U$4+1),FALSE)*$E3079</f>
        <v>3170.8638081461136</v>
      </c>
      <c r="V3072" s="5">
        <f ca="1">VLOOKUP(CONCATENATE($F3072," ",$G3072),AllocFactorMatrix,(V$4+1),FALSE)*$E3079</f>
        <v>17196.240626317223</v>
      </c>
      <c r="W3072" s="5">
        <f ca="1">VLOOKUP(CONCATENATE($F3072," ",$G3072),AllocFactorMatrix,(W$4+1),FALSE)*$E3079</f>
        <v>2262.5550693021137</v>
      </c>
      <c r="X3072" s="5">
        <f ca="1">SUBTOTAL(9,T3072:W3072)</f>
        <v>22828.812619531465</v>
      </c>
      <c r="Y3072" s="5">
        <f ca="1">VLOOKUP(CONCATENATE($F3072," ",$G3072),AllocFactorMatrix,(Y$4+1),FALSE)*$E3079</f>
        <v>1848.4870435439084</v>
      </c>
      <c r="Z3072" s="5">
        <f ca="1">VLOOKUP(CONCATENATE($F3072," ",$G3072),AllocFactorMatrix,(Z$4+1),FALSE)*$E3079</f>
        <v>38.423913773612334</v>
      </c>
      <c r="AA3072" s="5">
        <f t="shared" ref="AA3072:AA3079" ca="1" si="1534">SUBTOTAL(9,Y3072:Z3072)</f>
        <v>1886.9109573175208</v>
      </c>
      <c r="AB3072" s="5">
        <f ca="1">VLOOKUP(CONCATENATE($F3072," ",$G3072),AllocFactorMatrix,(AB$4+1),FALSE)*$E3079</f>
        <v>21.709689323442642</v>
      </c>
      <c r="AC3072" s="5">
        <f ca="1">VLOOKUP(CONCATENATE($F3072," ",$G3072),AllocFactorMatrix,(AC$4+1),FALSE)*$E3079</f>
        <v>0</v>
      </c>
      <c r="AD3072" s="5">
        <f ca="1">VLOOKUP(CONCATENATE($F3072," ",$G3072),AllocFactorMatrix,(AD$4+1),FALSE)*$E3079</f>
        <v>0</v>
      </c>
    </row>
    <row r="3073" spans="4:30" hidden="1" outlineLevel="1">
      <c r="D3073" s="7"/>
      <c r="E3073" s="51"/>
      <c r="F3073" s="52" t="str">
        <f>F3079</f>
        <v>LABOR_M</v>
      </c>
      <c r="G3073" s="55" t="str">
        <f>$G$9</f>
        <v>BULKTRAN</v>
      </c>
      <c r="H3073" s="4">
        <f t="shared" ca="1" si="1532"/>
        <v>357.9356856968937</v>
      </c>
      <c r="I3073" s="5">
        <f ca="1">VLOOKUP(CONCATENATE($F3073," ",$G3073),AllocFactorMatrix,(I$4+1),FALSE)*$E3079</f>
        <v>176.31303045181704</v>
      </c>
      <c r="J3073" s="5">
        <f ca="1">VLOOKUP(CONCATENATE($F3073," ",$G3073),AllocFactorMatrix,(J$4+1),FALSE)*$E3079</f>
        <v>8.7157831011816551</v>
      </c>
      <c r="K3073" s="5">
        <f ca="1">VLOOKUP(CONCATENATE($F3073," ",$G3073),AllocFactorMatrix,(K$4+1),FALSE)*$E3079</f>
        <v>31.925413991254594</v>
      </c>
      <c r="L3073" s="5">
        <f ca="1">VLOOKUP(CONCATENATE($F3073," ",$G3073),AllocFactorMatrix,(L$4+1),FALSE)*$E3079</f>
        <v>1.0048986845270518</v>
      </c>
      <c r="M3073" s="5">
        <f ca="1">VLOOKUP(CONCATENATE($F3073," ",$G3073),AllocFactorMatrix,(M$4+1),FALSE)*$E3079</f>
        <v>9.4236183127581724E-2</v>
      </c>
      <c r="N3073" s="5">
        <f t="shared" ca="1" si="1533"/>
        <v>33.024548858909228</v>
      </c>
      <c r="O3073" s="5">
        <f ca="1">VLOOKUP(CONCATENATE($F3073," ",$G3073),AllocFactorMatrix,(O$4+1),FALSE)*$E3079</f>
        <v>24.268280975112845</v>
      </c>
      <c r="P3073" s="5">
        <f ca="1">VLOOKUP(CONCATENATE($F3073," ",$G3073),AllocFactorMatrix,(P$4+1),FALSE)*$E3079</f>
        <v>4.5218877765033669</v>
      </c>
      <c r="Q3073" s="5">
        <f ca="1">VLOOKUP(CONCATENATE($F3073," ",$G3073),AllocFactorMatrix,(Q$4+1),FALSE)*$E3079</f>
        <v>2.0433568886493019</v>
      </c>
      <c r="R3073" s="5">
        <f ca="1">VLOOKUP(CONCATENATE($F3073," ",$G3073),AllocFactorMatrix,(R$4+1),FALSE)*$E3079</f>
        <v>9.1887475199889768E-2</v>
      </c>
      <c r="S3073" s="5">
        <f t="shared" ref="S3073:S3079" ca="1" si="1535">SUBTOTAL(9,O3073:R3073)</f>
        <v>30.925413115465403</v>
      </c>
      <c r="T3073" s="5">
        <f ca="1">VLOOKUP(CONCATENATE($F3073," ",$G3073),AllocFactorMatrix,(T$4+1),FALSE)*$E3079</f>
        <v>0.84775321374959811</v>
      </c>
      <c r="U3073" s="5">
        <f ca="1">VLOOKUP(CONCATENATE($F3073," ",$G3073),AllocFactorMatrix,(U$4+1),FALSE)*$E3079</f>
        <v>13.873336901257254</v>
      </c>
      <c r="V3073" s="5">
        <f ca="1">VLOOKUP(CONCATENATE($F3073," ",$G3073),AllocFactorMatrix,(V$4+1),FALSE)*$E3079</f>
        <v>73.320975342326491</v>
      </c>
      <c r="W3073" s="5">
        <f ca="1">VLOOKUP(CONCATENATE($F3073," ",$G3073),AllocFactorMatrix,(W$4+1),FALSE)*$E3079</f>
        <v>13.240552905627384</v>
      </c>
      <c r="X3073" s="5">
        <f t="shared" ref="X3073:X3079" ca="1" si="1536">SUBTOTAL(9,T3073:W3073)</f>
        <v>101.28261836296072</v>
      </c>
      <c r="Y3073" s="5">
        <f ca="1">VLOOKUP(CONCATENATE($F3073," ",$G3073),AllocFactorMatrix,(Y$4+1),FALSE)*$E3079</f>
        <v>7.4527505785362917</v>
      </c>
      <c r="Z3073" s="5">
        <f ca="1">VLOOKUP(CONCATENATE($F3073," ",$G3073),AllocFactorMatrix,(Z$4+1),FALSE)*$E3079</f>
        <v>0.12483072340909887</v>
      </c>
      <c r="AA3073" s="5">
        <f t="shared" ca="1" si="1534"/>
        <v>7.5775813019453908</v>
      </c>
      <c r="AB3073" s="5">
        <f ca="1">VLOOKUP(CONCATENATE($F3073," ",$G3073),AllocFactorMatrix,(AB$4+1),FALSE)*$E3079</f>
        <v>9.67105046142578E-2</v>
      </c>
      <c r="AC3073" s="5">
        <f ca="1">VLOOKUP(CONCATENATE($F3073," ",$G3073),AllocFactorMatrix,(AC$4+1),FALSE)*$E3079</f>
        <v>0</v>
      </c>
      <c r="AD3073" s="5">
        <f ca="1">VLOOKUP(CONCATENATE($F3073," ",$G3073),AllocFactorMatrix,(AD$4+1),FALSE)*$E3079</f>
        <v>0</v>
      </c>
    </row>
    <row r="3074" spans="4:30" hidden="1" outlineLevel="1">
      <c r="D3074" s="7"/>
      <c r="E3074" s="51"/>
      <c r="F3074" s="52" t="str">
        <f>F3079</f>
        <v>LABOR_M</v>
      </c>
      <c r="G3074" s="55" t="str">
        <f>$G$10</f>
        <v>SUBTRAN</v>
      </c>
      <c r="H3074" s="4">
        <f t="shared" ca="1" si="1532"/>
        <v>78.731004185860641</v>
      </c>
      <c r="I3074" s="5">
        <f ca="1">VLOOKUP(CONCATENATE($F3074," ",$G3074),AllocFactorMatrix,(I$4+1),FALSE)*$E3079</f>
        <v>38.331561851970633</v>
      </c>
      <c r="J3074" s="5">
        <f ca="1">VLOOKUP(CONCATENATE($F3074," ",$G3074),AllocFactorMatrix,(J$4+1),FALSE)*$E3079</f>
        <v>1.849931318612285</v>
      </c>
      <c r="K3074" s="5">
        <f ca="1">VLOOKUP(CONCATENATE($F3074," ",$G3074),AllocFactorMatrix,(K$4+1),FALSE)*$E3079</f>
        <v>6.7299596840107565</v>
      </c>
      <c r="L3074" s="5">
        <f ca="1">VLOOKUP(CONCATENATE($F3074," ",$G3074),AllocFactorMatrix,(L$4+1),FALSE)*$E3079</f>
        <v>0.20788212256801664</v>
      </c>
      <c r="M3074" s="5">
        <f ca="1">VLOOKUP(CONCATENATE($F3074," ",$G3074),AllocFactorMatrix,(M$4+1),FALSE)*$E3079</f>
        <v>2.5890618945835879E-2</v>
      </c>
      <c r="N3074" s="5">
        <f t="shared" ca="1" si="1533"/>
        <v>6.9637324255246087</v>
      </c>
      <c r="O3074" s="5">
        <f ca="1">VLOOKUP(CONCATENATE($F3074," ",$G3074),AllocFactorMatrix,(O$4+1),FALSE)*$E3079</f>
        <v>5.0845897292953328</v>
      </c>
      <c r="P3074" s="5">
        <f ca="1">VLOOKUP(CONCATENATE($F3074," ",$G3074),AllocFactorMatrix,(P$4+1),FALSE)*$E3079</f>
        <v>0.94521930023479339</v>
      </c>
      <c r="Q3074" s="5">
        <f ca="1">VLOOKUP(CONCATENATE($F3074," ",$G3074),AllocFactorMatrix,(Q$4+1),FALSE)*$E3079</f>
        <v>0.56241674629227845</v>
      </c>
      <c r="R3074" s="5">
        <f ca="1">VLOOKUP(CONCATENATE($F3074," ",$G3074),AllocFactorMatrix,(R$4+1),FALSE)*$E3079</f>
        <v>0</v>
      </c>
      <c r="S3074" s="5">
        <f t="shared" ca="1" si="1535"/>
        <v>6.5922257758224045</v>
      </c>
      <c r="T3074" s="5">
        <f ca="1">VLOOKUP(CONCATENATE($F3074," ",$G3074),AllocFactorMatrix,(T$4+1),FALSE)*$E3079</f>
        <v>0.17754514283679637</v>
      </c>
      <c r="U3074" s="5">
        <f ca="1">VLOOKUP(CONCATENATE($F3074," ",$G3074),AllocFactorMatrix,(U$4+1),FALSE)*$E3079</f>
        <v>2.9065153566896775</v>
      </c>
      <c r="V3074" s="5">
        <f ca="1">VLOOKUP(CONCATENATE($F3074," ",$G3074),AllocFactorMatrix,(V$4+1),FALSE)*$E3079</f>
        <v>20.248771434647931</v>
      </c>
      <c r="W3074" s="5">
        <f ca="1">VLOOKUP(CONCATENATE($F3074," ",$G3074),AllocFactorMatrix,(W$4+1),FALSE)*$E3079</f>
        <v>0</v>
      </c>
      <c r="X3074" s="5">
        <f t="shared" ca="1" si="1536"/>
        <v>23.332831934174404</v>
      </c>
      <c r="Y3074" s="5">
        <f ca="1">VLOOKUP(CONCATENATE($F3074," ",$G3074),AllocFactorMatrix,(Y$4+1),FALSE)*$E3079</f>
        <v>1.5303125424845265</v>
      </c>
      <c r="Z3074" s="5">
        <f ca="1">VLOOKUP(CONCATENATE($F3074," ",$G3074),AllocFactorMatrix,(Z$4+1),FALSE)*$E3079</f>
        <v>2.5510351658815971E-2</v>
      </c>
      <c r="AA3074" s="5">
        <f t="shared" ca="1" si="1534"/>
        <v>1.5558228941433425</v>
      </c>
      <c r="AB3074" s="5">
        <f ca="1">VLOOKUP(CONCATENATE($F3074," ",$G3074),AllocFactorMatrix,(AB$4+1),FALSE)*$E3079</f>
        <v>2.0435239720093631E-2</v>
      </c>
      <c r="AC3074" s="5">
        <f ca="1">VLOOKUP(CONCATENATE($F3074," ",$G3074),AllocFactorMatrix,(AC$4+1),FALSE)*$E3079</f>
        <v>6.9484183666679439E-2</v>
      </c>
      <c r="AD3074" s="5">
        <f ca="1">VLOOKUP(CONCATENATE($F3074," ",$G3074),AllocFactorMatrix,(AD$4+1),FALSE)*$E3079</f>
        <v>1.4978562226188739E-2</v>
      </c>
    </row>
    <row r="3075" spans="4:30" hidden="1" outlineLevel="1">
      <c r="D3075" s="7"/>
      <c r="E3075" s="51"/>
      <c r="F3075" s="52" t="str">
        <f>F3079</f>
        <v>LABOR_M</v>
      </c>
      <c r="G3075" s="55" t="str">
        <f>$G$11</f>
        <v>DISTPRI</v>
      </c>
      <c r="H3075" s="4">
        <f t="shared" ca="1" si="1532"/>
        <v>50442.834574361041</v>
      </c>
      <c r="I3075" s="5">
        <f ca="1">VLOOKUP(CONCATENATE($F3075," ",$G3075),AllocFactorMatrix,(I$4+1),FALSE)*$E3079</f>
        <v>33713.097759542201</v>
      </c>
      <c r="J3075" s="5">
        <f ca="1">VLOOKUP(CONCATENATE($F3075," ",$G3075),AllocFactorMatrix,(J$4+1),FALSE)*$E3079</f>
        <v>1589.1474190978047</v>
      </c>
      <c r="K3075" s="5">
        <f ca="1">VLOOKUP(CONCATENATE($F3075," ",$G3075),AllocFactorMatrix,(K$4+1),FALSE)*$E3079</f>
        <v>5770.2918100629795</v>
      </c>
      <c r="L3075" s="5">
        <f ca="1">VLOOKUP(CONCATENATE($F3075," ",$G3075),AllocFactorMatrix,(L$4+1),FALSE)*$E3079</f>
        <v>178.33204226094458</v>
      </c>
      <c r="M3075" s="5">
        <f ca="1">VLOOKUP(CONCATENATE($F3075," ",$G3075),AllocFactorMatrix,(M$4+1),FALSE)*$E3079</f>
        <v>0</v>
      </c>
      <c r="N3075" s="5">
        <f t="shared" ca="1" si="1533"/>
        <v>5948.6238523239244</v>
      </c>
      <c r="O3075" s="5">
        <f ca="1">VLOOKUP(CONCATENATE($F3075," ",$G3075),AllocFactorMatrix,(O$4+1),FALSE)*$E3079</f>
        <v>4326.7102967754527</v>
      </c>
      <c r="P3075" s="5">
        <f ca="1">VLOOKUP(CONCATENATE($F3075," ",$G3075),AllocFactorMatrix,(P$4+1),FALSE)*$E3079</f>
        <v>805.85008393614589</v>
      </c>
      <c r="Q3075" s="5">
        <f ca="1">VLOOKUP(CONCATENATE($F3075," ",$G3075),AllocFactorMatrix,(Q$4+1),FALSE)*$E3079</f>
        <v>0</v>
      </c>
      <c r="R3075" s="5">
        <f ca="1">VLOOKUP(CONCATENATE($F3075," ",$G3075),AllocFactorMatrix,(R$4+1),FALSE)*$E3079</f>
        <v>0</v>
      </c>
      <c r="S3075" s="5">
        <f t="shared" ca="1" si="1535"/>
        <v>5132.5603807115986</v>
      </c>
      <c r="T3075" s="5">
        <f ca="1">VLOOKUP(CONCATENATE($F3075," ",$G3075),AllocFactorMatrix,(T$4+1),FALSE)*$E3079</f>
        <v>154.24455573117402</v>
      </c>
      <c r="U3075" s="5">
        <f ca="1">VLOOKUP(CONCATENATE($F3075," ",$G3075),AllocFactorMatrix,(U$4+1),FALSE)*$E3079</f>
        <v>2487.6156522521683</v>
      </c>
      <c r="V3075" s="5">
        <f ca="1">VLOOKUP(CONCATENATE($F3075," ",$G3075),AllocFactorMatrix,(V$4+1),FALSE)*$E3079</f>
        <v>0</v>
      </c>
      <c r="W3075" s="5">
        <f ca="1">VLOOKUP(CONCATENATE($F3075," ",$G3075),AllocFactorMatrix,(W$4+1),FALSE)*$E3079</f>
        <v>0</v>
      </c>
      <c r="X3075" s="5">
        <f t="shared" ca="1" si="1536"/>
        <v>2641.8602079833422</v>
      </c>
      <c r="Y3075" s="5">
        <f ca="1">VLOOKUP(CONCATENATE($F3075," ",$G3075),AllocFactorMatrix,(Y$4+1),FALSE)*$E3079</f>
        <v>1304.7019911105585</v>
      </c>
      <c r="Z3075" s="5">
        <f ca="1">VLOOKUP(CONCATENATE($F3075," ",$G3075),AllocFactorMatrix,(Z$4+1),FALSE)*$E3079</f>
        <v>21.767536484251927</v>
      </c>
      <c r="AA3075" s="5">
        <f t="shared" ca="1" si="1534"/>
        <v>1326.4695275948104</v>
      </c>
      <c r="AB3075" s="5">
        <f ca="1">VLOOKUP(CONCATENATE($F3075," ",$G3075),AllocFactorMatrix,(AB$4+1),FALSE)*$E3079</f>
        <v>17.635351873009682</v>
      </c>
      <c r="AC3075" s="5">
        <f ca="1">VLOOKUP(CONCATENATE($F3075," ",$G3075),AllocFactorMatrix,(AC$4+1),FALSE)*$E3079</f>
        <v>60.416265445014062</v>
      </c>
      <c r="AD3075" s="5">
        <f ca="1">VLOOKUP(CONCATENATE($F3075," ",$G3075),AllocFactorMatrix,(AD$4+1),FALSE)*$E3079</f>
        <v>13.023809789335415</v>
      </c>
    </row>
    <row r="3076" spans="4:30" hidden="1" outlineLevel="1">
      <c r="D3076" s="7"/>
      <c r="E3076" s="51"/>
      <c r="F3076" s="52" t="str">
        <f>F3079</f>
        <v>LABOR_M</v>
      </c>
      <c r="G3076" s="55" t="str">
        <f>$G$12</f>
        <v>DISTSEC</v>
      </c>
      <c r="H3076" s="4">
        <f t="shared" ca="1" si="1532"/>
        <v>20818.378255630621</v>
      </c>
      <c r="I3076" s="5">
        <f ca="1">VLOOKUP(CONCATENATE($F3076," ",$G3076),AllocFactorMatrix,(I$4+1),FALSE)*$E3079</f>
        <v>15565.931641771946</v>
      </c>
      <c r="J3076" s="5">
        <f ca="1">VLOOKUP(CONCATENATE($F3076," ",$G3076),AllocFactorMatrix,(J$4+1),FALSE)*$E3079</f>
        <v>750.43852545809091</v>
      </c>
      <c r="K3076" s="5">
        <f ca="1">VLOOKUP(CONCATENATE($F3076," ",$G3076),AllocFactorMatrix,(K$4+1),FALSE)*$E3079</f>
        <v>2264.3857671280757</v>
      </c>
      <c r="L3076" s="5">
        <f ca="1">VLOOKUP(CONCATENATE($F3076," ",$G3076),AllocFactorMatrix,(L$4+1),FALSE)*$E3079</f>
        <v>0</v>
      </c>
      <c r="M3076" s="5">
        <f ca="1">VLOOKUP(CONCATENATE($F3076," ",$G3076),AllocFactorMatrix,(M$4+1),FALSE)*$E3079</f>
        <v>0</v>
      </c>
      <c r="N3076" s="5">
        <f t="shared" ca="1" si="1533"/>
        <v>2264.3857671280757</v>
      </c>
      <c r="O3076" s="5">
        <f ca="1">VLOOKUP(CONCATENATE($F3076," ",$G3076),AllocFactorMatrix,(O$4+1),FALSE)*$E3079</f>
        <v>1442.875424342423</v>
      </c>
      <c r="P3076" s="5">
        <f ca="1">VLOOKUP(CONCATENATE($F3076," ",$G3076),AllocFactorMatrix,(P$4+1),FALSE)*$E3079</f>
        <v>0</v>
      </c>
      <c r="Q3076" s="5">
        <f ca="1">VLOOKUP(CONCATENATE($F3076," ",$G3076),AllocFactorMatrix,(Q$4+1),FALSE)*$E3079</f>
        <v>0</v>
      </c>
      <c r="R3076" s="5">
        <f ca="1">VLOOKUP(CONCATENATE($F3076," ",$G3076),AllocFactorMatrix,(R$4+1),FALSE)*$E3079</f>
        <v>0</v>
      </c>
      <c r="S3076" s="5">
        <f t="shared" ca="1" si="1535"/>
        <v>1442.875424342423</v>
      </c>
      <c r="T3076" s="5">
        <f ca="1">VLOOKUP(CONCATENATE($F3076," ",$G3076),AllocFactorMatrix,(T$4+1),FALSE)*$E3079</f>
        <v>39.012324514332292</v>
      </c>
      <c r="U3076" s="5">
        <f ca="1">VLOOKUP(CONCATENATE($F3076," ",$G3076),AllocFactorMatrix,(U$4+1),FALSE)*$E3079</f>
        <v>0</v>
      </c>
      <c r="V3076" s="5">
        <f ca="1">VLOOKUP(CONCATENATE($F3076," ",$G3076),AllocFactorMatrix,(V$4+1),FALSE)*$E3079</f>
        <v>0</v>
      </c>
      <c r="W3076" s="5">
        <f ca="1">VLOOKUP(CONCATENATE($F3076," ",$G3076),AllocFactorMatrix,(W$4+1),FALSE)*$E3079</f>
        <v>0</v>
      </c>
      <c r="X3076" s="5">
        <f t="shared" ca="1" si="1536"/>
        <v>39.012324514332292</v>
      </c>
      <c r="Y3076" s="5">
        <f ca="1">VLOOKUP(CONCATENATE($F3076," ",$G3076),AllocFactorMatrix,(Y$4+1),FALSE)*$E3079</f>
        <v>532.19607703163365</v>
      </c>
      <c r="Z3076" s="5">
        <f ca="1">VLOOKUP(CONCATENATE($F3076," ",$G3076),AllocFactorMatrix,(Z$4+1),FALSE)*$E3079</f>
        <v>0</v>
      </c>
      <c r="AA3076" s="5">
        <f t="shared" ca="1" si="1534"/>
        <v>532.19607703163365</v>
      </c>
      <c r="AB3076" s="5">
        <f ca="1">VLOOKUP(CONCATENATE($F3076," ",$G3076),AllocFactorMatrix,(AB$4+1),FALSE)*$E3079</f>
        <v>5.5226158114662756</v>
      </c>
      <c r="AC3076" s="5">
        <f ca="1">VLOOKUP(CONCATENATE($F3076," ",$G3076),AllocFactorMatrix,(AC$4+1),FALSE)*$E3079</f>
        <v>187.51404762932424</v>
      </c>
      <c r="AD3076" s="5">
        <f ca="1">VLOOKUP(CONCATENATE($F3076," ",$G3076),AllocFactorMatrix,(AD$4+1),FALSE)*$E3079</f>
        <v>30.501831943329137</v>
      </c>
    </row>
    <row r="3077" spans="4:30" hidden="1" outlineLevel="1">
      <c r="D3077" s="7"/>
      <c r="E3077" s="51"/>
      <c r="F3077" s="52" t="str">
        <f>F3079</f>
        <v>LABOR_M</v>
      </c>
      <c r="G3077" s="55" t="str">
        <f>$G$13</f>
        <v>ENERGY</v>
      </c>
      <c r="H3077" s="4">
        <f t="shared" ca="1" si="1532"/>
        <v>25788.967608838891</v>
      </c>
      <c r="I3077" s="5">
        <f ca="1">VLOOKUP(CONCATENATE($F3077," ",$G3077),AllocFactorMatrix,(I$4+1),FALSE)*$E3079</f>
        <v>9676.7192375351351</v>
      </c>
      <c r="J3077" s="5">
        <f ca="1">VLOOKUP(CONCATENATE($F3077," ",$G3077),AllocFactorMatrix,(J$4+1),FALSE)*$E3079</f>
        <v>627.11393556565179</v>
      </c>
      <c r="K3077" s="5">
        <f ca="1">VLOOKUP(CONCATENATE($F3077," ",$G3077),AllocFactorMatrix,(K$4+1),FALSE)*$E3079</f>
        <v>2104.0352353131134</v>
      </c>
      <c r="L3077" s="5">
        <f ca="1">VLOOKUP(CONCATENATE($F3077," ",$G3077),AllocFactorMatrix,(L$4+1),FALSE)*$E3079</f>
        <v>66.871016429333977</v>
      </c>
      <c r="M3077" s="5">
        <f ca="1">VLOOKUP(CONCATENATE($F3077," ",$G3077),AllocFactorMatrix,(M$4+1),FALSE)*$E3079</f>
        <v>6.1647259785617727</v>
      </c>
      <c r="N3077" s="5">
        <f t="shared" ca="1" si="1533"/>
        <v>2177.0709777210091</v>
      </c>
      <c r="O3077" s="5">
        <f ca="1">VLOOKUP(CONCATENATE($F3077," ",$G3077),AllocFactorMatrix,(O$4+1),FALSE)*$E3079</f>
        <v>1918.2782821831643</v>
      </c>
      <c r="P3077" s="5">
        <f ca="1">VLOOKUP(CONCATENATE($F3077," ",$G3077),AllocFactorMatrix,(P$4+1),FALSE)*$E3079</f>
        <v>355.61188264710086</v>
      </c>
      <c r="Q3077" s="5">
        <f ca="1">VLOOKUP(CONCATENATE($F3077," ",$G3077),AllocFactorMatrix,(Q$4+1),FALSE)*$E3079</f>
        <v>161.5809372590972</v>
      </c>
      <c r="R3077" s="5">
        <f ca="1">VLOOKUP(CONCATENATE($F3077," ",$G3077),AllocFactorMatrix,(R$4+1),FALSE)*$E3079</f>
        <v>7.4867134759630387</v>
      </c>
      <c r="S3077" s="5">
        <f t="shared" ca="1" si="1535"/>
        <v>2442.9578155653253</v>
      </c>
      <c r="T3077" s="5">
        <f ca="1">VLOOKUP(CONCATENATE($F3077," ",$G3077),AllocFactorMatrix,(T$4+1),FALSE)*$E3079</f>
        <v>73.512058903328622</v>
      </c>
      <c r="U3077" s="5">
        <f ca="1">VLOOKUP(CONCATENATE($F3077," ",$G3077),AllocFactorMatrix,(U$4+1),FALSE)*$E3079</f>
        <v>1290.7616274257041</v>
      </c>
      <c r="V3077" s="5">
        <f ca="1">VLOOKUP(CONCATENATE($F3077," ",$G3077),AllocFactorMatrix,(V$4+1),FALSE)*$E3079</f>
        <v>7328.4086235762343</v>
      </c>
      <c r="W3077" s="5">
        <f ca="1">VLOOKUP(CONCATENATE($F3077," ",$G3077),AllocFactorMatrix,(W$4+1),FALSE)*$E3079</f>
        <v>1390.3706348245414</v>
      </c>
      <c r="X3077" s="5">
        <f t="shared" ca="1" si="1536"/>
        <v>10083.052944729809</v>
      </c>
      <c r="Y3077" s="5">
        <f ca="1">VLOOKUP(CONCATENATE($F3077," ",$G3077),AllocFactorMatrix,(Y$4+1),FALSE)*$E3079</f>
        <v>519.71941020646966</v>
      </c>
      <c r="Z3077" s="5">
        <f ca="1">VLOOKUP(CONCATENATE($F3077," ",$G3077),AllocFactorMatrix,(Z$4+1),FALSE)*$E3079</f>
        <v>8.4602034851356347</v>
      </c>
      <c r="AA3077" s="5">
        <f t="shared" ca="1" si="1534"/>
        <v>528.17961369160525</v>
      </c>
      <c r="AB3077" s="5">
        <f ca="1">VLOOKUP(CONCATENATE($F3077," ",$G3077),AllocFactorMatrix,(AB$4+1),FALSE)*$E3079</f>
        <v>9.4366764456406749</v>
      </c>
      <c r="AC3077" s="5">
        <f ca="1">VLOOKUP(CONCATENATE($F3077," ",$G3077),AllocFactorMatrix,(AC$4+1),FALSE)*$E3079</f>
        <v>204.05549166041126</v>
      </c>
      <c r="AD3077" s="5">
        <f ca="1">VLOOKUP(CONCATENATE($F3077," ",$G3077),AllocFactorMatrix,(AD$4+1),FALSE)*$E3079</f>
        <v>40.380915924302187</v>
      </c>
    </row>
    <row r="3078" spans="4:30" hidden="1" outlineLevel="1">
      <c r="D3078" s="7"/>
      <c r="E3078" s="51"/>
      <c r="F3078" s="52" t="str">
        <f>F3079</f>
        <v>LABOR_M</v>
      </c>
      <c r="G3078" s="55" t="str">
        <f>$G$14</f>
        <v>CUSTOMER</v>
      </c>
      <c r="H3078" s="4">
        <f t="shared" ca="1" si="1532"/>
        <v>19438.056567111616</v>
      </c>
      <c r="I3078" s="5">
        <f ca="1">VLOOKUP(CONCATENATE($F3078," ",$G3078),AllocFactorMatrix,(I$4+1),FALSE)*$E3079</f>
        <v>13888.510706162311</v>
      </c>
      <c r="J3078" s="5">
        <f ca="1">VLOOKUP(CONCATENATE($F3078," ",$G3078),AllocFactorMatrix,(J$4+1),FALSE)*$E3079</f>
        <v>2376.7815049530036</v>
      </c>
      <c r="K3078" s="5">
        <f ca="1">VLOOKUP(CONCATENATE($F3078," ",$G3078),AllocFactorMatrix,(K$4+1),FALSE)*$E3079</f>
        <v>684.38497286843506</v>
      </c>
      <c r="L3078" s="5">
        <f ca="1">VLOOKUP(CONCATENATE($F3078," ",$G3078),AllocFactorMatrix,(L$4+1),FALSE)*$E3079</f>
        <v>114.40378853467377</v>
      </c>
      <c r="M3078" s="5">
        <f ca="1">VLOOKUP(CONCATENATE($F3078," ",$G3078),AllocFactorMatrix,(M$4+1),FALSE)*$E3079</f>
        <v>18.075249967421744</v>
      </c>
      <c r="N3078" s="5">
        <f t="shared" ca="1" si="1533"/>
        <v>816.86401137053053</v>
      </c>
      <c r="O3078" s="5">
        <f ca="1">VLOOKUP(CONCATENATE($F3078," ",$G3078),AllocFactorMatrix,(O$4+1),FALSE)*$E3079</f>
        <v>127.70783518686518</v>
      </c>
      <c r="P3078" s="5">
        <f ca="1">VLOOKUP(CONCATENATE($F3078," ",$G3078),AllocFactorMatrix,(P$4+1),FALSE)*$E3079</f>
        <v>32.798909828381312</v>
      </c>
      <c r="Q3078" s="5">
        <f ca="1">VLOOKUP(CONCATENATE($F3078," ",$G3078),AllocFactorMatrix,(Q$4+1),FALSE)*$E3079</f>
        <v>62.734077921532155</v>
      </c>
      <c r="R3078" s="5">
        <f ca="1">VLOOKUP(CONCATENATE($F3078," ",$G3078),AllocFactorMatrix,(R$4+1),FALSE)*$E3079</f>
        <v>10.94927154688307</v>
      </c>
      <c r="S3078" s="5">
        <f t="shared" ca="1" si="1535"/>
        <v>234.19009448366174</v>
      </c>
      <c r="T3078" s="5">
        <f ca="1">VLOOKUP(CONCATENATE($F3078," ",$G3078),AllocFactorMatrix,(T$4+1),FALSE)*$E3079</f>
        <v>0.88817631088478333</v>
      </c>
      <c r="U3078" s="5">
        <f ca="1">VLOOKUP(CONCATENATE($F3078," ",$G3078),AllocFactorMatrix,(U$4+1),FALSE)*$E3079</f>
        <v>19.526206595111919</v>
      </c>
      <c r="V3078" s="5">
        <f ca="1">VLOOKUP(CONCATENATE($F3078," ",$G3078),AllocFactorMatrix,(V$4+1),FALSE)*$E3079</f>
        <v>92.305574323701492</v>
      </c>
      <c r="W3078" s="5">
        <f ca="1">VLOOKUP(CONCATENATE($F3078," ",$G3078),AllocFactorMatrix,(W$4+1),FALSE)*$E3079</f>
        <v>16.43002433142523</v>
      </c>
      <c r="X3078" s="5">
        <f t="shared" ca="1" si="1536"/>
        <v>129.14998156112341</v>
      </c>
      <c r="Y3078" s="5">
        <f ca="1">VLOOKUP(CONCATENATE($F3078," ",$G3078),AllocFactorMatrix,(Y$4+1),FALSE)*$E3079</f>
        <v>34.953895740453561</v>
      </c>
      <c r="Z3078" s="5">
        <f ca="1">VLOOKUP(CONCATENATE($F3078," ",$G3078),AllocFactorMatrix,(Z$4+1),FALSE)*$E3079</f>
        <v>0.55376576721980963</v>
      </c>
      <c r="AA3078" s="5">
        <f t="shared" ca="1" si="1534"/>
        <v>35.507661507673369</v>
      </c>
      <c r="AB3078" s="5">
        <f ca="1">VLOOKUP(CONCATENATE($F3078," ",$G3078),AllocFactorMatrix,(AB$4+1),FALSE)*$E3079</f>
        <v>0.9960090800279997</v>
      </c>
      <c r="AC3078" s="5">
        <f ca="1">VLOOKUP(CONCATENATE($F3078," ",$G3078),AllocFactorMatrix,(AC$4+1),FALSE)*$E3079</f>
        <v>1532.8899891628741</v>
      </c>
      <c r="AD3078" s="5">
        <f ca="1">VLOOKUP(CONCATENATE($F3078," ",$G3078),AllocFactorMatrix,(AD$4+1),FALSE)*$E3079</f>
        <v>423.16660883041243</v>
      </c>
    </row>
    <row r="3079" spans="4:30" collapsed="1">
      <c r="D3079" s="7" t="s">
        <v>338</v>
      </c>
      <c r="E3079" s="40">
        <v>214887</v>
      </c>
      <c r="F3079" s="10" t="s">
        <v>70</v>
      </c>
      <c r="G3079" s="55" t="str">
        <f>$G$15</f>
        <v>TOTAL</v>
      </c>
      <c r="H3079" s="4">
        <f t="shared" ca="1" si="1532"/>
        <v>214886.99999999991</v>
      </c>
      <c r="I3079" s="5">
        <f ca="1">VLOOKUP(CONCATENATE($F3079," ",$G3079),AllocFactorMatrix,(I$4+1),FALSE)*$E3079</f>
        <v>127448.09528326946</v>
      </c>
      <c r="J3079" s="5">
        <f ca="1">VLOOKUP(CONCATENATE($F3079," ",$G3079),AllocFactorMatrix,(J$4+1),FALSE)*$E3079</f>
        <v>7856.7589912266385</v>
      </c>
      <c r="K3079" s="5">
        <f ca="1">VLOOKUP(CONCATENATE($F3079," ",$G3079),AllocFactorMatrix,(K$4+1),FALSE)*$E3079</f>
        <v>19106.404729387908</v>
      </c>
      <c r="L3079" s="5">
        <f ca="1">VLOOKUP(CONCATENATE($F3079," ",$G3079),AllocFactorMatrix,(L$4+1),FALSE)*$E3079</f>
        <v>566.82715047563624</v>
      </c>
      <c r="M3079" s="5">
        <f ca="1">VLOOKUP(CONCATENATE($F3079," ",$G3079),AllocFactorMatrix,(M$4+1),FALSE)*$E3079</f>
        <v>50.879397899068998</v>
      </c>
      <c r="N3079" s="5">
        <f t="shared" ca="1" si="1533"/>
        <v>19724.111277762615</v>
      </c>
      <c r="O3079" s="5">
        <f ca="1">VLOOKUP(CONCATENATE($F3079," ",$G3079),AllocFactorMatrix,(O$4+1),FALSE)*$E3079</f>
        <v>14116.742598514635</v>
      </c>
      <c r="P3079" s="5">
        <f ca="1">VLOOKUP(CONCATENATE($F3079," ",$G3079),AllocFactorMatrix,(P$4+1),FALSE)*$E3079</f>
        <v>2334.9389386365328</v>
      </c>
      <c r="Q3079" s="5">
        <f ca="1">VLOOKUP(CONCATENATE($F3079," ",$G3079),AllocFactorMatrix,(Q$4+1),FALSE)*$E3079</f>
        <v>666.01237149898805</v>
      </c>
      <c r="R3079" s="5">
        <f ca="1">VLOOKUP(CONCATENATE($F3079," ",$G3079),AllocFactorMatrix,(R$4+1),FALSE)*$E3079</f>
        <v>27.988857725756546</v>
      </c>
      <c r="S3079" s="5">
        <f t="shared" ca="1" si="1535"/>
        <v>17145.682766375914</v>
      </c>
      <c r="T3079" s="5">
        <f ca="1">VLOOKUP(CONCATENATE($F3079," ",$G3079),AllocFactorMatrix,(T$4+1),FALSE)*$E3079</f>
        <v>467.83552958232127</v>
      </c>
      <c r="U3079" s="5">
        <f ca="1">VLOOKUP(CONCATENATE($F3079," ",$G3079),AllocFactorMatrix,(U$4+1),FALSE)*$E3079</f>
        <v>6985.547146677045</v>
      </c>
      <c r="V3079" s="5">
        <f ca="1">VLOOKUP(CONCATENATE($F3079," ",$G3079),AllocFactorMatrix,(V$4+1),FALSE)*$E3079</f>
        <v>24710.52457099413</v>
      </c>
      <c r="W3079" s="5">
        <f ca="1">VLOOKUP(CONCATENATE($F3079," ",$G3079),AllocFactorMatrix,(W$4+1),FALSE)*$E3079</f>
        <v>3682.5962813637075</v>
      </c>
      <c r="X3079" s="5">
        <f t="shared" ca="1" si="1536"/>
        <v>35846.503528617206</v>
      </c>
      <c r="Y3079" s="5">
        <f ca="1">VLOOKUP(CONCATENATE($F3079," ",$G3079),AllocFactorMatrix,(Y$4+1),FALSE)*$E3079</f>
        <v>4249.0414807540446</v>
      </c>
      <c r="Z3079" s="5">
        <f ca="1">VLOOKUP(CONCATENATE($F3079," ",$G3079),AllocFactorMatrix,(Z$4+1),FALSE)*$E3079</f>
        <v>69.355760585287626</v>
      </c>
      <c r="AA3079" s="5">
        <f t="shared" ca="1" si="1534"/>
        <v>4318.3972413393321</v>
      </c>
      <c r="AB3079" s="5">
        <f ca="1">VLOOKUP(CONCATENATE($F3079," ",$G3079),AllocFactorMatrix,(AB$4+1),FALSE)*$E3079</f>
        <v>55.417488277921628</v>
      </c>
      <c r="AC3079" s="5">
        <f ca="1">VLOOKUP(CONCATENATE($F3079," ",$G3079),AllocFactorMatrix,(AC$4+1),FALSE)*$E3079</f>
        <v>1984.9452780812903</v>
      </c>
      <c r="AD3079" s="5">
        <f ca="1">VLOOKUP(CONCATENATE($F3079," ",$G3079),AllocFactorMatrix,(AD$4+1),FALSE)*$E3079</f>
        <v>507.08814504960532</v>
      </c>
    </row>
    <row r="3080" spans="4:30" hidden="1" outlineLevel="1">
      <c r="D3080" s="7"/>
      <c r="E3080" s="51"/>
      <c r="F3080" s="52" t="str">
        <f>F3087</f>
        <v>RB_GUP</v>
      </c>
      <c r="G3080" s="55" t="str">
        <f>$G$8</f>
        <v>PRODUCTION</v>
      </c>
      <c r="H3080" s="4">
        <f t="shared" ref="H3080:H3087" ca="1" si="1537">SUBTOTAL(9,I3080:AD3080)</f>
        <v>2510899.6873063603</v>
      </c>
      <c r="I3080" s="5">
        <f ca="1">VLOOKUP(CONCATENATE($F3080," ",$G3080),AllocFactorMatrix,(I$4+1),FALSE)*$E3087</f>
        <v>1394067.7945412809</v>
      </c>
      <c r="J3080" s="5">
        <f ca="1">VLOOKUP(CONCATENATE($F3080," ",$G3080),AllocFactorMatrix,(J$4+1),FALSE)*$E3087</f>
        <v>64147.856604215034</v>
      </c>
      <c r="K3080" s="5">
        <f ca="1">VLOOKUP(CONCATENATE($F3080," ",$G3080),AllocFactorMatrix,(K$4+1),FALSE)*$E3087</f>
        <v>211321.45830809878</v>
      </c>
      <c r="L3080" s="5">
        <f ca="1">VLOOKUP(CONCATENATE($F3080," ",$G3080),AllocFactorMatrix,(L$4+1),FALSE)*$E3087</f>
        <v>5280.2486186110709</v>
      </c>
      <c r="M3080" s="5">
        <f ca="1">VLOOKUP(CONCATENATE($F3080," ",$G3080),AllocFactorMatrix,(M$4+1),FALSE)*$E3087</f>
        <v>679.72504074949427</v>
      </c>
      <c r="N3080" s="5">
        <f t="shared" ref="N3080:N3087" ca="1" si="1538">SUBTOTAL(9,K3080:M3080)</f>
        <v>217281.43196745936</v>
      </c>
      <c r="O3080" s="5">
        <f ca="1">VLOOKUP(CONCATENATE($F3080," ",$G3080),AllocFactorMatrix,(O$4+1),FALSE)*$E3087</f>
        <v>160755.08968534283</v>
      </c>
      <c r="P3080" s="5">
        <f ca="1">VLOOKUP(CONCATENATE($F3080," ",$G3080),AllocFactorMatrix,(P$4+1),FALSE)*$E3087</f>
        <v>29096.976686347251</v>
      </c>
      <c r="Q3080" s="5">
        <f ca="1">VLOOKUP(CONCATENATE($F3080," ",$G3080),AllocFactorMatrix,(Q$4+1),FALSE)*$E3087</f>
        <v>11254.505153047226</v>
      </c>
      <c r="R3080" s="5">
        <f ca="1">VLOOKUP(CONCATENATE($F3080," ",$G3080),AllocFactorMatrix,(R$4+1),FALSE)*$E3087</f>
        <v>242.49771846558633</v>
      </c>
      <c r="S3080" s="5">
        <f ca="1">SUBTOTAL(9,O3080:R3080)</f>
        <v>201349.06924320286</v>
      </c>
      <c r="T3080" s="5">
        <f ca="1">VLOOKUP(CONCATENATE($F3080," ",$G3080),AllocFactorMatrix,(T$4+1),FALSE)*$E3087</f>
        <v>5104.5609982691149</v>
      </c>
      <c r="U3080" s="5">
        <f ca="1">VLOOKUP(CONCATENATE($F3080," ",$G3080),AllocFactorMatrix,(U$4+1),FALSE)*$E3087</f>
        <v>81273.48479399379</v>
      </c>
      <c r="V3080" s="5">
        <f ca="1">VLOOKUP(CONCATENATE($F3080," ",$G3080),AllocFactorMatrix,(V$4+1),FALSE)*$E3087</f>
        <v>440762.67087421054</v>
      </c>
      <c r="W3080" s="5">
        <f ca="1">VLOOKUP(CONCATENATE($F3080," ",$G3080),AllocFactorMatrix,(W$4+1),FALSE)*$E3087</f>
        <v>57992.315705293615</v>
      </c>
      <c r="X3080" s="5">
        <f ca="1">SUBTOTAL(9,T3080:W3080)</f>
        <v>585133.0323717671</v>
      </c>
      <c r="Y3080" s="5">
        <f ca="1">VLOOKUP(CONCATENATE($F3080," ",$G3080),AllocFactorMatrix,(Y$4+1),FALSE)*$E3087</f>
        <v>47379.197819661662</v>
      </c>
      <c r="Z3080" s="5">
        <f ca="1">VLOOKUP(CONCATENATE($F3080," ",$G3080),AllocFactorMatrix,(Z$4+1),FALSE)*$E3087</f>
        <v>984.8563548464806</v>
      </c>
      <c r="AA3080" s="5">
        <f t="shared" ref="AA3080:AA3087" ca="1" si="1539">SUBTOTAL(9,Y3080:Z3080)</f>
        <v>48364.054174508143</v>
      </c>
      <c r="AB3080" s="5">
        <f ca="1">VLOOKUP(CONCATENATE($F3080," ",$G3080),AllocFactorMatrix,(AB$4+1),FALSE)*$E3087</f>
        <v>556.44840392648007</v>
      </c>
      <c r="AC3080" s="5">
        <f ca="1">VLOOKUP(CONCATENATE($F3080," ",$G3080),AllocFactorMatrix,(AC$4+1),FALSE)*$E3087</f>
        <v>0</v>
      </c>
      <c r="AD3080" s="5">
        <f ca="1">VLOOKUP(CONCATENATE($F3080," ",$G3080),AllocFactorMatrix,(AD$4+1),FALSE)*$E3087</f>
        <v>0</v>
      </c>
    </row>
    <row r="3081" spans="4:30" hidden="1" outlineLevel="1">
      <c r="D3081" s="7"/>
      <c r="E3081" s="51"/>
      <c r="F3081" s="52" t="str">
        <f>F3087</f>
        <v>RB_GUP</v>
      </c>
      <c r="G3081" s="55" t="str">
        <f>$G$9</f>
        <v>BULKTRAN</v>
      </c>
      <c r="H3081" s="4">
        <f t="shared" ca="1" si="1537"/>
        <v>1330832.1173316655</v>
      </c>
      <c r="I3081" s="5">
        <f ca="1">VLOOKUP(CONCATENATE($F3081," ",$G3081),AllocFactorMatrix,(I$4+1),FALSE)*$E3087</f>
        <v>655545.26415132009</v>
      </c>
      <c r="J3081" s="5">
        <f ca="1">VLOOKUP(CONCATENATE($F3081," ",$G3081),AllocFactorMatrix,(J$4+1),FALSE)*$E3087</f>
        <v>32405.944817057378</v>
      </c>
      <c r="K3081" s="5">
        <f ca="1">VLOOKUP(CONCATENATE($F3081," ",$G3081),AllocFactorMatrix,(K$4+1),FALSE)*$E3087</f>
        <v>118701.11865473617</v>
      </c>
      <c r="L3081" s="5">
        <f ca="1">VLOOKUP(CONCATENATE($F3081," ",$G3081),AllocFactorMatrix,(L$4+1),FALSE)*$E3087</f>
        <v>3736.2897790678367</v>
      </c>
      <c r="M3081" s="5">
        <f ca="1">VLOOKUP(CONCATENATE($F3081," ",$G3081),AllocFactorMatrix,(M$4+1),FALSE)*$E3087</f>
        <v>350.37729997990675</v>
      </c>
      <c r="N3081" s="5">
        <f t="shared" ca="1" si="1538"/>
        <v>122787.78573378392</v>
      </c>
      <c r="O3081" s="5">
        <f ca="1">VLOOKUP(CONCATENATE($F3081," ",$G3081),AllocFactorMatrix,(O$4+1),FALSE)*$E3087</f>
        <v>90231.315414185563</v>
      </c>
      <c r="P3081" s="5">
        <f ca="1">VLOOKUP(CONCATENATE($F3081," ",$G3081),AllocFactorMatrix,(P$4+1),FALSE)*$E3087</f>
        <v>16812.722856128385</v>
      </c>
      <c r="Q3081" s="5">
        <f ca="1">VLOOKUP(CONCATENATE($F3081," ",$G3081),AllocFactorMatrix,(Q$4+1),FALSE)*$E3087</f>
        <v>7597.356405776768</v>
      </c>
      <c r="R3081" s="5">
        <f ca="1">VLOOKUP(CONCATENATE($F3081," ",$G3081),AllocFactorMatrix,(R$4+1),FALSE)*$E3087</f>
        <v>341.64462517460419</v>
      </c>
      <c r="S3081" s="5">
        <f t="shared" ref="S3081:S3087" ca="1" si="1540">SUBTOTAL(9,O3081:R3081)</f>
        <v>114983.03930126532</v>
      </c>
      <c r="T3081" s="5">
        <f ca="1">VLOOKUP(CONCATENATE($F3081," ",$G3081),AllocFactorMatrix,(T$4+1),FALSE)*$E3087</f>
        <v>3152.0109603838046</v>
      </c>
      <c r="U3081" s="5">
        <f ca="1">VLOOKUP(CONCATENATE($F3081," ",$G3081),AllocFactorMatrix,(U$4+1),FALSE)*$E3087</f>
        <v>51582.122321244555</v>
      </c>
      <c r="V3081" s="5">
        <f ca="1">VLOOKUP(CONCATENATE($F3081," ",$G3081),AllocFactorMatrix,(V$4+1),FALSE)*$E3087</f>
        <v>272612.9658451599</v>
      </c>
      <c r="W3081" s="5">
        <f ca="1">VLOOKUP(CONCATENATE($F3081," ",$G3081),AllocFactorMatrix,(W$4+1),FALSE)*$E3087</f>
        <v>49229.383272389772</v>
      </c>
      <c r="X3081" s="5">
        <f t="shared" ref="X3081:X3087" ca="1" si="1541">SUBTOTAL(9,T3081:W3081)</f>
        <v>376576.48239917803</v>
      </c>
      <c r="Y3081" s="5">
        <f ca="1">VLOOKUP(CONCATENATE($F3081," ",$G3081),AllocFactorMatrix,(Y$4+1),FALSE)*$E3087</f>
        <v>27709.893784598193</v>
      </c>
      <c r="Z3081" s="5">
        <f ca="1">VLOOKUP(CONCATENATE($F3081," ",$G3081),AllocFactorMatrix,(Z$4+1),FALSE)*$E3087</f>
        <v>464.13012890604966</v>
      </c>
      <c r="AA3081" s="5">
        <f t="shared" ca="1" si="1539"/>
        <v>28174.023913504243</v>
      </c>
      <c r="AB3081" s="5">
        <f ca="1">VLOOKUP(CONCATENATE($F3081," ",$G3081),AllocFactorMatrix,(AB$4+1),FALSE)*$E3087</f>
        <v>359.57701555635487</v>
      </c>
      <c r="AC3081" s="5">
        <f ca="1">VLOOKUP(CONCATENATE($F3081," ",$G3081),AllocFactorMatrix,(AC$4+1),FALSE)*$E3087</f>
        <v>0</v>
      </c>
      <c r="AD3081" s="5">
        <f ca="1">VLOOKUP(CONCATENATE($F3081," ",$G3081),AllocFactorMatrix,(AD$4+1),FALSE)*$E3087</f>
        <v>0</v>
      </c>
    </row>
    <row r="3082" spans="4:30" hidden="1" outlineLevel="1">
      <c r="D3082" s="7"/>
      <c r="E3082" s="51"/>
      <c r="F3082" s="52" t="str">
        <f>F3087</f>
        <v>RB_GUP</v>
      </c>
      <c r="G3082" s="55" t="str">
        <f>$G$10</f>
        <v>SUBTRAN</v>
      </c>
      <c r="H3082" s="4">
        <f t="shared" ca="1" si="1537"/>
        <v>292343.86273852404</v>
      </c>
      <c r="I3082" s="5">
        <f ca="1">VLOOKUP(CONCATENATE($F3082," ",$G3082),AllocFactorMatrix,(I$4+1),FALSE)*$E3087</f>
        <v>142332.70580611037</v>
      </c>
      <c r="J3082" s="5">
        <f ca="1">VLOOKUP(CONCATENATE($F3082," ",$G3082),AllocFactorMatrix,(J$4+1),FALSE)*$E3087</f>
        <v>6869.1625754877932</v>
      </c>
      <c r="K3082" s="5">
        <f ca="1">VLOOKUP(CONCATENATE($F3082," ",$G3082),AllocFactorMatrix,(K$4+1),FALSE)*$E3087</f>
        <v>24989.677579288131</v>
      </c>
      <c r="L3082" s="5">
        <f ca="1">VLOOKUP(CONCATENATE($F3082," ",$G3082),AllocFactorMatrix,(L$4+1),FALSE)*$E3087</f>
        <v>771.9076281860963</v>
      </c>
      <c r="M3082" s="5">
        <f ca="1">VLOOKUP(CONCATENATE($F3082," ",$G3082),AllocFactorMatrix,(M$4+1),FALSE)*$E3087</f>
        <v>96.137012725619329</v>
      </c>
      <c r="N3082" s="5">
        <f t="shared" ca="1" si="1538"/>
        <v>25857.722220199848</v>
      </c>
      <c r="O3082" s="5">
        <f ca="1">VLOOKUP(CONCATENATE($F3082," ",$G3082),AllocFactorMatrix,(O$4+1),FALSE)*$E3087</f>
        <v>18880.091995191095</v>
      </c>
      <c r="P3082" s="5">
        <f ca="1">VLOOKUP(CONCATENATE($F3082," ",$G3082),AllocFactorMatrix,(P$4+1),FALSE)*$E3087</f>
        <v>3509.787080999411</v>
      </c>
      <c r="Q3082" s="5">
        <f ca="1">VLOOKUP(CONCATENATE($F3082," ",$G3082),AllocFactorMatrix,(Q$4+1),FALSE)*$E3087</f>
        <v>2088.3651336616035</v>
      </c>
      <c r="R3082" s="5">
        <f ca="1">VLOOKUP(CONCATENATE($F3082," ",$G3082),AllocFactorMatrix,(R$4+1),FALSE)*$E3087</f>
        <v>0</v>
      </c>
      <c r="S3082" s="5">
        <f t="shared" ca="1" si="1540"/>
        <v>24478.244209852106</v>
      </c>
      <c r="T3082" s="5">
        <f ca="1">VLOOKUP(CONCATENATE($F3082," ",$G3082),AllocFactorMatrix,(T$4+1),FALSE)*$E3087</f>
        <v>659.26039435292205</v>
      </c>
      <c r="U3082" s="5">
        <f ca="1">VLOOKUP(CONCATENATE($F3082," ",$G3082),AllocFactorMatrix,(U$4+1),FALSE)*$E3087</f>
        <v>10792.469056759446</v>
      </c>
      <c r="V3082" s="5">
        <f ca="1">VLOOKUP(CONCATENATE($F3082," ",$G3082),AllocFactorMatrix,(V$4+1),FALSE)*$E3087</f>
        <v>75187.711856691487</v>
      </c>
      <c r="W3082" s="5">
        <f ca="1">VLOOKUP(CONCATENATE($F3082," ",$G3082),AllocFactorMatrix,(W$4+1),FALSE)*$E3087</f>
        <v>0</v>
      </c>
      <c r="X3082" s="5">
        <f t="shared" ca="1" si="1541"/>
        <v>86639.441307803849</v>
      </c>
      <c r="Y3082" s="5">
        <f ca="1">VLOOKUP(CONCATENATE($F3082," ",$G3082),AllocFactorMatrix,(Y$4+1),FALSE)*$E3087</f>
        <v>5682.3545500704158</v>
      </c>
      <c r="Z3082" s="5">
        <f ca="1">VLOOKUP(CONCATENATE($F3082," ",$G3082),AllocFactorMatrix,(Z$4+1),FALSE)*$E3087</f>
        <v>94.725004728133882</v>
      </c>
      <c r="AA3082" s="5">
        <f t="shared" ca="1" si="1539"/>
        <v>5777.0795547985499</v>
      </c>
      <c r="AB3082" s="5">
        <f ca="1">VLOOKUP(CONCATENATE($F3082," ",$G3082),AllocFactorMatrix,(AB$4+1),FALSE)*$E3087</f>
        <v>75.880105652618951</v>
      </c>
      <c r="AC3082" s="5">
        <f ca="1">VLOOKUP(CONCATENATE($F3082," ",$G3082),AllocFactorMatrix,(AC$4+1),FALSE)*$E3087</f>
        <v>258.00858076694277</v>
      </c>
      <c r="AD3082" s="5">
        <f ca="1">VLOOKUP(CONCATENATE($F3082," ",$G3082),AllocFactorMatrix,(AD$4+1),FALSE)*$E3087</f>
        <v>55.618377851958996</v>
      </c>
    </row>
    <row r="3083" spans="4:30" hidden="1" outlineLevel="1">
      <c r="D3083" s="7"/>
      <c r="E3083" s="51"/>
      <c r="F3083" s="52" t="str">
        <f>F3087</f>
        <v>RB_GUP</v>
      </c>
      <c r="G3083" s="55" t="str">
        <f>$G$11</f>
        <v>DISTPRI</v>
      </c>
      <c r="H3083" s="4">
        <f t="shared" ca="1" si="1537"/>
        <v>1341366.4204450231</v>
      </c>
      <c r="I3083" s="5">
        <f ca="1">VLOOKUP(CONCATENATE($F3083," ",$G3083),AllocFactorMatrix,(I$4+1),FALSE)*$E3087</f>
        <v>896492.38876864</v>
      </c>
      <c r="J3083" s="5">
        <f ca="1">VLOOKUP(CONCATENATE($F3083," ",$G3083),AllocFactorMatrix,(J$4+1),FALSE)*$E3087</f>
        <v>42258.310880057652</v>
      </c>
      <c r="K3083" s="5">
        <f ca="1">VLOOKUP(CONCATENATE($F3083," ",$G3083),AllocFactorMatrix,(K$4+1),FALSE)*$E3087</f>
        <v>153442.52034007467</v>
      </c>
      <c r="L3083" s="5">
        <f ca="1">VLOOKUP(CONCATENATE($F3083," ",$G3083),AllocFactorMatrix,(L$4+1),FALSE)*$E3087</f>
        <v>4742.1723064666603</v>
      </c>
      <c r="M3083" s="5">
        <f ca="1">VLOOKUP(CONCATENATE($F3083," ",$G3083),AllocFactorMatrix,(M$4+1),FALSE)*$E3087</f>
        <v>0</v>
      </c>
      <c r="N3083" s="5">
        <f t="shared" ca="1" si="1538"/>
        <v>158184.69264654134</v>
      </c>
      <c r="O3083" s="5">
        <f ca="1">VLOOKUP(CONCATENATE($F3083," ",$G3083),AllocFactorMatrix,(O$4+1),FALSE)*$E3087</f>
        <v>115055.07079568855</v>
      </c>
      <c r="P3083" s="5">
        <f ca="1">VLOOKUP(CONCATENATE($F3083," ",$G3083),AllocFactorMatrix,(P$4+1),FALSE)*$E3087</f>
        <v>21429.01467821492</v>
      </c>
      <c r="Q3083" s="5">
        <f ca="1">VLOOKUP(CONCATENATE($F3083," ",$G3083),AllocFactorMatrix,(Q$4+1),FALSE)*$E3087</f>
        <v>0</v>
      </c>
      <c r="R3083" s="5">
        <f ca="1">VLOOKUP(CONCATENATE($F3083," ",$G3083),AllocFactorMatrix,(R$4+1),FALSE)*$E3087</f>
        <v>0</v>
      </c>
      <c r="S3083" s="5">
        <f t="shared" ca="1" si="1540"/>
        <v>136484.08547390345</v>
      </c>
      <c r="T3083" s="5">
        <f ca="1">VLOOKUP(CONCATENATE($F3083," ",$G3083),AllocFactorMatrix,(T$4+1),FALSE)*$E3087</f>
        <v>4101.6423708159273</v>
      </c>
      <c r="U3083" s="5">
        <f ca="1">VLOOKUP(CONCATENATE($F3083," ",$G3083),AllocFactorMatrix,(U$4+1),FALSE)*$E3087</f>
        <v>66150.210055810909</v>
      </c>
      <c r="V3083" s="5">
        <f ca="1">VLOOKUP(CONCATENATE($F3083," ",$G3083),AllocFactorMatrix,(V$4+1),FALSE)*$E3087</f>
        <v>0</v>
      </c>
      <c r="W3083" s="5">
        <f ca="1">VLOOKUP(CONCATENATE($F3083," ",$G3083),AllocFactorMatrix,(W$4+1),FALSE)*$E3087</f>
        <v>0</v>
      </c>
      <c r="X3083" s="5">
        <f t="shared" ca="1" si="1541"/>
        <v>70251.852426626836</v>
      </c>
      <c r="Y3083" s="5">
        <f ca="1">VLOOKUP(CONCATENATE($F3083," ",$G3083),AllocFactorMatrix,(Y$4+1),FALSE)*$E3087</f>
        <v>34694.391271441214</v>
      </c>
      <c r="Z3083" s="5">
        <f ca="1">VLOOKUP(CONCATENATE($F3083," ",$G3083),AllocFactorMatrix,(Z$4+1),FALSE)*$E3087</f>
        <v>578.83825804325966</v>
      </c>
      <c r="AA3083" s="5">
        <f t="shared" ca="1" si="1539"/>
        <v>35273.229529484473</v>
      </c>
      <c r="AB3083" s="5">
        <f ca="1">VLOOKUP(CONCATENATE($F3083," ",$G3083),AllocFactorMatrix,(AB$4+1),FALSE)*$E3087</f>
        <v>468.95597788651992</v>
      </c>
      <c r="AC3083" s="5">
        <f ca="1">VLOOKUP(CONCATENATE($F3083," ",$G3083),AllocFactorMatrix,(AC$4+1),FALSE)*$E3087</f>
        <v>1606.5780283851432</v>
      </c>
      <c r="AD3083" s="5">
        <f ca="1">VLOOKUP(CONCATENATE($F3083," ",$G3083),AllocFactorMatrix,(AD$4+1),FALSE)*$E3087</f>
        <v>346.32671349831634</v>
      </c>
    </row>
    <row r="3084" spans="4:30" hidden="1" outlineLevel="1">
      <c r="D3084" s="7"/>
      <c r="E3084" s="51"/>
      <c r="F3084" s="52" t="str">
        <f>F3087</f>
        <v>RB_GUP</v>
      </c>
      <c r="G3084" s="55" t="str">
        <f>$G$12</f>
        <v>DISTSEC</v>
      </c>
      <c r="H3084" s="4">
        <f t="shared" ca="1" si="1537"/>
        <v>690247.42502800759</v>
      </c>
      <c r="I3084" s="5">
        <f ca="1">VLOOKUP(CONCATENATE($F3084," ",$G3084),AllocFactorMatrix,(I$4+1),FALSE)*$E3087</f>
        <v>516099.00165922451</v>
      </c>
      <c r="J3084" s="5">
        <f ca="1">VLOOKUP(CONCATENATE($F3084," ",$G3084),AllocFactorMatrix,(J$4+1),FALSE)*$E3087</f>
        <v>24881.297355578827</v>
      </c>
      <c r="K3084" s="5">
        <f ca="1">VLOOKUP(CONCATENATE($F3084," ",$G3084),AllocFactorMatrix,(K$4+1),FALSE)*$E3087</f>
        <v>75077.243089648066</v>
      </c>
      <c r="L3084" s="5">
        <f ca="1">VLOOKUP(CONCATENATE($F3084," ",$G3084),AllocFactorMatrix,(L$4+1),FALSE)*$E3087</f>
        <v>0</v>
      </c>
      <c r="M3084" s="5">
        <f ca="1">VLOOKUP(CONCATENATE($F3084," ",$G3084),AllocFactorMatrix,(M$4+1),FALSE)*$E3087</f>
        <v>0</v>
      </c>
      <c r="N3084" s="5">
        <f t="shared" ca="1" si="1538"/>
        <v>75077.243089648066</v>
      </c>
      <c r="O3084" s="5">
        <f ca="1">VLOOKUP(CONCATENATE($F3084," ",$G3084),AllocFactorMatrix,(O$4+1),FALSE)*$E3087</f>
        <v>47839.511515225007</v>
      </c>
      <c r="P3084" s="5">
        <f ca="1">VLOOKUP(CONCATENATE($F3084," ",$G3084),AllocFactorMatrix,(P$4+1),FALSE)*$E3087</f>
        <v>0</v>
      </c>
      <c r="Q3084" s="5">
        <f ca="1">VLOOKUP(CONCATENATE($F3084," ",$G3084),AllocFactorMatrix,(Q$4+1),FALSE)*$E3087</f>
        <v>0</v>
      </c>
      <c r="R3084" s="5">
        <f ca="1">VLOOKUP(CONCATENATE($F3084," ",$G3084),AllocFactorMatrix,(R$4+1),FALSE)*$E3087</f>
        <v>0</v>
      </c>
      <c r="S3084" s="5">
        <f t="shared" ca="1" si="1540"/>
        <v>47839.511515225007</v>
      </c>
      <c r="T3084" s="5">
        <f ca="1">VLOOKUP(CONCATENATE($F3084," ",$G3084),AllocFactorMatrix,(T$4+1),FALSE)*$E3087</f>
        <v>1293.4800304673965</v>
      </c>
      <c r="U3084" s="5">
        <f ca="1">VLOOKUP(CONCATENATE($F3084," ",$G3084),AllocFactorMatrix,(U$4+1),FALSE)*$E3087</f>
        <v>0</v>
      </c>
      <c r="V3084" s="5">
        <f ca="1">VLOOKUP(CONCATENATE($F3084," ",$G3084),AllocFactorMatrix,(V$4+1),FALSE)*$E3087</f>
        <v>0</v>
      </c>
      <c r="W3084" s="5">
        <f ca="1">VLOOKUP(CONCATENATE($F3084," ",$G3084),AllocFactorMatrix,(W$4+1),FALSE)*$E3087</f>
        <v>0</v>
      </c>
      <c r="X3084" s="5">
        <f t="shared" ca="1" si="1541"/>
        <v>1293.4800304673965</v>
      </c>
      <c r="Y3084" s="5">
        <f ca="1">VLOOKUP(CONCATENATE($F3084," ",$G3084),AllocFactorMatrix,(Y$4+1),FALSE)*$E3087</f>
        <v>17645.32122869552</v>
      </c>
      <c r="Z3084" s="5">
        <f ca="1">VLOOKUP(CONCATENATE($F3084," ",$G3084),AllocFactorMatrix,(Z$4+1),FALSE)*$E3087</f>
        <v>0</v>
      </c>
      <c r="AA3084" s="5">
        <f t="shared" ca="1" si="1539"/>
        <v>17645.32122869552</v>
      </c>
      <c r="AB3084" s="5">
        <f ca="1">VLOOKUP(CONCATENATE($F3084," ",$G3084),AllocFactorMatrix,(AB$4+1),FALSE)*$E3087</f>
        <v>183.10606601897803</v>
      </c>
      <c r="AC3084" s="5">
        <f ca="1">VLOOKUP(CONCATENATE($F3084," ",$G3084),AllocFactorMatrix,(AC$4+1),FALSE)*$E3087</f>
        <v>6217.1551954443794</v>
      </c>
      <c r="AD3084" s="5">
        <f ca="1">VLOOKUP(CONCATENATE($F3084," ",$G3084),AllocFactorMatrix,(AD$4+1),FALSE)*$E3087</f>
        <v>1011.3088877048173</v>
      </c>
    </row>
    <row r="3085" spans="4:30" hidden="1" outlineLevel="1">
      <c r="D3085" s="7"/>
      <c r="E3085" s="51"/>
      <c r="F3085" s="52" t="str">
        <f>F3087</f>
        <v>RB_GUP</v>
      </c>
      <c r="G3085" s="55" t="str">
        <f>$G$13</f>
        <v>ENERGY</v>
      </c>
      <c r="H3085" s="4">
        <f t="shared" ca="1" si="1537"/>
        <v>21216.052935252028</v>
      </c>
      <c r="I3085" s="5">
        <f ca="1">VLOOKUP(CONCATENATE($F3085," ",$G3085),AllocFactorMatrix,(I$4+1),FALSE)*$E3087</f>
        <v>7960.8377774980063</v>
      </c>
      <c r="J3085" s="5">
        <f ca="1">VLOOKUP(CONCATENATE($F3085," ",$G3085),AllocFactorMatrix,(J$4+1),FALSE)*$E3087</f>
        <v>515.91372928146961</v>
      </c>
      <c r="K3085" s="5">
        <f ca="1">VLOOKUP(CONCATENATE($F3085," ",$G3085),AllocFactorMatrix,(K$4+1),FALSE)*$E3087</f>
        <v>1730.9464887124375</v>
      </c>
      <c r="L3085" s="5">
        <f ca="1">VLOOKUP(CONCATENATE($F3085," ",$G3085),AllocFactorMatrix,(L$4+1),FALSE)*$E3087</f>
        <v>55.013409063827758</v>
      </c>
      <c r="M3085" s="5">
        <f ca="1">VLOOKUP(CONCATENATE($F3085," ",$G3085),AllocFactorMatrix,(M$4+1),FALSE)*$E3087</f>
        <v>5.0715931973819179</v>
      </c>
      <c r="N3085" s="5">
        <f t="shared" ca="1" si="1538"/>
        <v>1791.0314909736471</v>
      </c>
      <c r="O3085" s="5">
        <f ca="1">VLOOKUP(CONCATENATE($F3085," ",$G3085),AllocFactorMatrix,(O$4+1),FALSE)*$E3087</f>
        <v>1578.128066103485</v>
      </c>
      <c r="P3085" s="5">
        <f ca="1">VLOOKUP(CONCATENATE($F3085," ",$G3085),AllocFactorMatrix,(P$4+1),FALSE)*$E3087</f>
        <v>292.55457764271517</v>
      </c>
      <c r="Q3085" s="5">
        <f ca="1">VLOOKUP(CONCATENATE($F3085," ",$G3085),AllocFactorMatrix,(Q$4+1),FALSE)*$E3087</f>
        <v>132.92931187527239</v>
      </c>
      <c r="R3085" s="5">
        <f ca="1">VLOOKUP(CONCATENATE($F3085," ",$G3085),AllocFactorMatrix,(R$4+1),FALSE)*$E3087</f>
        <v>6.1591651060376824</v>
      </c>
      <c r="S3085" s="5">
        <f t="shared" ca="1" si="1540"/>
        <v>2009.7711207275104</v>
      </c>
      <c r="T3085" s="5">
        <f ca="1">VLOOKUP(CONCATENATE($F3085," ",$G3085),AllocFactorMatrix,(T$4+1),FALSE)*$E3087</f>
        <v>60.476858039785853</v>
      </c>
      <c r="U3085" s="5">
        <f ca="1">VLOOKUP(CONCATENATE($F3085," ",$G3085),AllocFactorMatrix,(U$4+1),FALSE)*$E3087</f>
        <v>1061.8830280305569</v>
      </c>
      <c r="V3085" s="5">
        <f ca="1">VLOOKUP(CONCATENATE($F3085," ",$G3085),AllocFactorMatrix,(V$4+1),FALSE)*$E3087</f>
        <v>6028.9309617676117</v>
      </c>
      <c r="W3085" s="5">
        <f ca="1">VLOOKUP(CONCATENATE($F3085," ",$G3085),AllocFactorMatrix,(W$4+1),FALSE)*$E3087</f>
        <v>1143.8293085430553</v>
      </c>
      <c r="X3085" s="5">
        <f t="shared" ca="1" si="1541"/>
        <v>8295.12015638101</v>
      </c>
      <c r="Y3085" s="5">
        <f ca="1">VLOOKUP(CONCATENATE($F3085," ",$G3085),AllocFactorMatrix,(Y$4+1),FALSE)*$E3087</f>
        <v>427.56246336279264</v>
      </c>
      <c r="Z3085" s="5">
        <f ca="1">VLOOKUP(CONCATENATE($F3085," ",$G3085),AllocFactorMatrix,(Z$4+1),FALSE)*$E3087</f>
        <v>6.9600353029301703</v>
      </c>
      <c r="AA3085" s="5">
        <f t="shared" ca="1" si="1539"/>
        <v>434.52249866572282</v>
      </c>
      <c r="AB3085" s="5">
        <f ca="1">VLOOKUP(CONCATENATE($F3085," ",$G3085),AllocFactorMatrix,(AB$4+1),FALSE)*$E3087</f>
        <v>7.7633595124970824</v>
      </c>
      <c r="AC3085" s="5">
        <f ca="1">VLOOKUP(CONCATENATE($F3085," ",$G3085),AllocFactorMatrix,(AC$4+1),FALSE)*$E3087</f>
        <v>167.87225368852532</v>
      </c>
      <c r="AD3085" s="5">
        <f ca="1">VLOOKUP(CONCATENATE($F3085," ",$G3085),AllocFactorMatrix,(AD$4+1),FALSE)*$E3087</f>
        <v>33.220548523637838</v>
      </c>
    </row>
    <row r="3086" spans="4:30" hidden="1" outlineLevel="1">
      <c r="D3086" s="7"/>
      <c r="E3086" s="51"/>
      <c r="F3086" s="52" t="str">
        <f>F3087</f>
        <v>RB_GUP</v>
      </c>
      <c r="G3086" s="55" t="str">
        <f>$G$14</f>
        <v>CUSTOMER</v>
      </c>
      <c r="H3086" s="4">
        <f t="shared" ca="1" si="1537"/>
        <v>332275.43421516626</v>
      </c>
      <c r="I3086" s="5">
        <f ca="1">VLOOKUP(CONCATENATE($F3086," ",$G3086),AllocFactorMatrix,(I$4+1),FALSE)*$E3087</f>
        <v>155384.83703293974</v>
      </c>
      <c r="J3086" s="5">
        <f ca="1">VLOOKUP(CONCATENATE($F3086," ",$G3086),AllocFactorMatrix,(J$4+1),FALSE)*$E3087</f>
        <v>40708.254590735931</v>
      </c>
      <c r="K3086" s="5">
        <f ca="1">VLOOKUP(CONCATENATE($F3086," ",$G3086),AllocFactorMatrix,(K$4+1),FALSE)*$E3087</f>
        <v>11555.906648899694</v>
      </c>
      <c r="L3086" s="5">
        <f ca="1">VLOOKUP(CONCATENATE($F3086," ",$G3086),AllocFactorMatrix,(L$4+1),FALSE)*$E3087</f>
        <v>3730.1827701665893</v>
      </c>
      <c r="M3086" s="5">
        <f ca="1">VLOOKUP(CONCATENATE($F3086," ",$G3086),AllocFactorMatrix,(M$4+1),FALSE)*$E3087</f>
        <v>605.48378449277595</v>
      </c>
      <c r="N3086" s="5">
        <f t="shared" ca="1" si="1538"/>
        <v>15891.573203559059</v>
      </c>
      <c r="O3086" s="5">
        <f ca="1">VLOOKUP(CONCATENATE($F3086," ",$G3086),AllocFactorMatrix,(O$4+1),FALSE)*$E3087</f>
        <v>3279.397980791759</v>
      </c>
      <c r="P3086" s="5">
        <f ca="1">VLOOKUP(CONCATENATE($F3086," ",$G3086),AllocFactorMatrix,(P$4+1),FALSE)*$E3087</f>
        <v>971.07047850421623</v>
      </c>
      <c r="Q3086" s="5">
        <f ca="1">VLOOKUP(CONCATENATE($F3086," ",$G3086),AllocFactorMatrix,(Q$4+1),FALSE)*$E3087</f>
        <v>2109.3951788996442</v>
      </c>
      <c r="R3086" s="5">
        <f ca="1">VLOOKUP(CONCATENATE($F3086," ",$G3086),AllocFactorMatrix,(R$4+1),FALSE)*$E3087</f>
        <v>370.67123881682733</v>
      </c>
      <c r="S3086" s="5">
        <f t="shared" ca="1" si="1540"/>
        <v>6730.5348770124456</v>
      </c>
      <c r="T3086" s="5">
        <f ca="1">VLOOKUP(CONCATENATE($F3086," ",$G3086),AllocFactorMatrix,(T$4+1),FALSE)*$E3087</f>
        <v>22.570979171502636</v>
      </c>
      <c r="U3086" s="5">
        <f ca="1">VLOOKUP(CONCATENATE($F3086," ",$G3086),AllocFactorMatrix,(U$4+1),FALSE)*$E3087</f>
        <v>576.1157847728557</v>
      </c>
      <c r="V3086" s="5">
        <f ca="1">VLOOKUP(CONCATENATE($F3086," ",$G3086),AllocFactorMatrix,(V$4+1),FALSE)*$E3087</f>
        <v>3102.0904271312711</v>
      </c>
      <c r="W3086" s="5">
        <f ca="1">VLOOKUP(CONCATENATE($F3086," ",$G3086),AllocFactorMatrix,(W$4+1),FALSE)*$E3087</f>
        <v>556.01300238307033</v>
      </c>
      <c r="X3086" s="5">
        <f t="shared" ca="1" si="1541"/>
        <v>4256.7901934586998</v>
      </c>
      <c r="Y3086" s="5">
        <f ca="1">VLOOKUP(CONCATENATE($F3086," ",$G3086),AllocFactorMatrix,(Y$4+1),FALSE)*$E3087</f>
        <v>907.82048952049649</v>
      </c>
      <c r="Z3086" s="5">
        <f ca="1">VLOOKUP(CONCATENATE($F3086," ",$G3086),AllocFactorMatrix,(Z$4+1),FALSE)*$E3087</f>
        <v>16.45686614431208</v>
      </c>
      <c r="AA3086" s="5">
        <f t="shared" ca="1" si="1539"/>
        <v>924.27735566480862</v>
      </c>
      <c r="AB3086" s="5">
        <f ca="1">VLOOKUP(CONCATENATE($F3086," ",$G3086),AllocFactorMatrix,(AB$4+1),FALSE)*$E3087</f>
        <v>17.041264151708585</v>
      </c>
      <c r="AC3086" s="5">
        <f ca="1">VLOOKUP(CONCATENATE($F3086," ",$G3086),AllocFactorMatrix,(AC$4+1),FALSE)*$E3087</f>
        <v>96540.813553520755</v>
      </c>
      <c r="AD3086" s="5">
        <f ca="1">VLOOKUP(CONCATENATE($F3086," ",$G3086),AllocFactorMatrix,(AD$4+1),FALSE)*$E3087</f>
        <v>11821.312144123163</v>
      </c>
    </row>
    <row r="3087" spans="4:30" collapsed="1">
      <c r="D3087" s="7" t="s">
        <v>346</v>
      </c>
      <c r="E3087" s="40">
        <v>6519181</v>
      </c>
      <c r="F3087" s="57" t="s">
        <v>74</v>
      </c>
      <c r="G3087" s="55" t="str">
        <f>$G$15</f>
        <v>TOTAL</v>
      </c>
      <c r="H3087" s="4">
        <f t="shared" ca="1" si="1537"/>
        <v>6519180.9999999991</v>
      </c>
      <c r="I3087" s="5">
        <f ca="1">VLOOKUP(CONCATENATE($F3087," ",$G3087),AllocFactorMatrix,(I$4+1),FALSE)*$E3087</f>
        <v>3767882.8297370141</v>
      </c>
      <c r="J3087" s="5">
        <f ca="1">VLOOKUP(CONCATENATE($F3087," ",$G3087),AllocFactorMatrix,(J$4+1),FALSE)*$E3087</f>
        <v>211786.74055241409</v>
      </c>
      <c r="K3087" s="5">
        <f ca="1">VLOOKUP(CONCATENATE($F3087," ",$G3087),AllocFactorMatrix,(K$4+1),FALSE)*$E3087</f>
        <v>596818.87110945804</v>
      </c>
      <c r="L3087" s="5">
        <f ca="1">VLOOKUP(CONCATENATE($F3087," ",$G3087),AllocFactorMatrix,(L$4+1),FALSE)*$E3087</f>
        <v>18315.814511562079</v>
      </c>
      <c r="M3087" s="5">
        <f ca="1">VLOOKUP(CONCATENATE($F3087," ",$G3087),AllocFactorMatrix,(M$4+1),FALSE)*$E3087</f>
        <v>1736.7947311451783</v>
      </c>
      <c r="N3087" s="5">
        <f t="shared" ca="1" si="1538"/>
        <v>616871.48035216529</v>
      </c>
      <c r="O3087" s="5">
        <f ca="1">VLOOKUP(CONCATENATE($F3087," ",$G3087),AllocFactorMatrix,(O$4+1),FALSE)*$E3087</f>
        <v>437618.60545252822</v>
      </c>
      <c r="P3087" s="5">
        <f ca="1">VLOOKUP(CONCATENATE($F3087," ",$G3087),AllocFactorMatrix,(P$4+1),FALSE)*$E3087</f>
        <v>72112.126357836896</v>
      </c>
      <c r="Q3087" s="5">
        <f ca="1">VLOOKUP(CONCATENATE($F3087," ",$G3087),AllocFactorMatrix,(Q$4+1),FALSE)*$E3087</f>
        <v>23182.551183260515</v>
      </c>
      <c r="R3087" s="5">
        <f ca="1">VLOOKUP(CONCATENATE($F3087," ",$G3087),AllocFactorMatrix,(R$4+1),FALSE)*$E3087</f>
        <v>960.97274756305558</v>
      </c>
      <c r="S3087" s="5">
        <f t="shared" ca="1" si="1540"/>
        <v>533874.25574118865</v>
      </c>
      <c r="T3087" s="5">
        <f ca="1">VLOOKUP(CONCATENATE($F3087," ",$G3087),AllocFactorMatrix,(T$4+1),FALSE)*$E3087</f>
        <v>14394.002591500453</v>
      </c>
      <c r="U3087" s="5">
        <f ca="1">VLOOKUP(CONCATENATE($F3087," ",$G3087),AllocFactorMatrix,(U$4+1),FALSE)*$E3087</f>
        <v>211436.2850406121</v>
      </c>
      <c r="V3087" s="5">
        <f ca="1">VLOOKUP(CONCATENATE($F3087," ",$G3087),AllocFactorMatrix,(V$4+1),FALSE)*$E3087</f>
        <v>797694.36996496085</v>
      </c>
      <c r="W3087" s="5">
        <f ca="1">VLOOKUP(CONCATENATE($F3087," ",$G3087),AllocFactorMatrix,(W$4+1),FALSE)*$E3087</f>
        <v>108921.54128860951</v>
      </c>
      <c r="X3087" s="5">
        <f t="shared" ca="1" si="1541"/>
        <v>1132446.198885683</v>
      </c>
      <c r="Y3087" s="5">
        <f ca="1">VLOOKUP(CONCATENATE($F3087," ",$G3087),AllocFactorMatrix,(Y$4+1),FALSE)*$E3087</f>
        <v>134446.54160735031</v>
      </c>
      <c r="Z3087" s="5">
        <f ca="1">VLOOKUP(CONCATENATE($F3087," ",$G3087),AllocFactorMatrix,(Z$4+1),FALSE)*$E3087</f>
        <v>2145.9666479711664</v>
      </c>
      <c r="AA3087" s="5">
        <f t="shared" ca="1" si="1539"/>
        <v>136592.50825532147</v>
      </c>
      <c r="AB3087" s="5">
        <f ca="1">VLOOKUP(CONCATENATE($F3087," ",$G3087),AllocFactorMatrix,(AB$4+1),FALSE)*$E3087</f>
        <v>1668.7721927051573</v>
      </c>
      <c r="AC3087" s="5">
        <f ca="1">VLOOKUP(CONCATENATE($F3087," ",$G3087),AllocFactorMatrix,(AC$4+1),FALSE)*$E3087</f>
        <v>104790.42761180573</v>
      </c>
      <c r="AD3087" s="5">
        <f ca="1">VLOOKUP(CONCATENATE($F3087," ",$G3087),AllocFactorMatrix,(AD$4+1),FALSE)*$E3087</f>
        <v>13267.786671701893</v>
      </c>
    </row>
    <row r="3088" spans="4:30" hidden="1" outlineLevel="1">
      <c r="D3088" s="7"/>
      <c r="E3088" s="51"/>
      <c r="F3088" s="52" t="str">
        <f>F3095</f>
        <v>RB_GUP</v>
      </c>
      <c r="G3088" s="55" t="str">
        <f>$G$8</f>
        <v>PRODUCTION</v>
      </c>
      <c r="H3088" s="4">
        <f t="shared" ref="H3088:H3095" ca="1" si="1542">SUBTOTAL(9,I3088:AD3088)</f>
        <v>-2510899.6873063603</v>
      </c>
      <c r="I3088" s="5">
        <f ca="1">VLOOKUP(CONCATENATE($F3088," ",$G3088),AllocFactorMatrix,(I$4+1),FALSE)*$E3095</f>
        <v>-1394067.7945412809</v>
      </c>
      <c r="J3088" s="5">
        <f ca="1">VLOOKUP(CONCATENATE($F3088," ",$G3088),AllocFactorMatrix,(J$4+1),FALSE)*$E3095</f>
        <v>-64147.856604215034</v>
      </c>
      <c r="K3088" s="5">
        <f ca="1">VLOOKUP(CONCATENATE($F3088," ",$G3088),AllocFactorMatrix,(K$4+1),FALSE)*$E3095</f>
        <v>-211321.45830809878</v>
      </c>
      <c r="L3088" s="5">
        <f ca="1">VLOOKUP(CONCATENATE($F3088," ",$G3088),AllocFactorMatrix,(L$4+1),FALSE)*$E3095</f>
        <v>-5280.2486186110709</v>
      </c>
      <c r="M3088" s="5">
        <f ca="1">VLOOKUP(CONCATENATE($F3088," ",$G3088),AllocFactorMatrix,(M$4+1),FALSE)*$E3095</f>
        <v>-679.72504074949427</v>
      </c>
      <c r="N3088" s="5">
        <f t="shared" ref="N3088:N3095" ca="1" si="1543">SUBTOTAL(9,K3088:M3088)</f>
        <v>-217281.43196745936</v>
      </c>
      <c r="O3088" s="5">
        <f ca="1">VLOOKUP(CONCATENATE($F3088," ",$G3088),AllocFactorMatrix,(O$4+1),FALSE)*$E3095</f>
        <v>-160755.08968534283</v>
      </c>
      <c r="P3088" s="5">
        <f ca="1">VLOOKUP(CONCATENATE($F3088," ",$G3088),AllocFactorMatrix,(P$4+1),FALSE)*$E3095</f>
        <v>-29096.976686347251</v>
      </c>
      <c r="Q3088" s="5">
        <f ca="1">VLOOKUP(CONCATENATE($F3088," ",$G3088),AllocFactorMatrix,(Q$4+1),FALSE)*$E3095</f>
        <v>-11254.505153047226</v>
      </c>
      <c r="R3088" s="5">
        <f ca="1">VLOOKUP(CONCATENATE($F3088," ",$G3088),AllocFactorMatrix,(R$4+1),FALSE)*$E3095</f>
        <v>-242.49771846558633</v>
      </c>
      <c r="S3088" s="5">
        <f ca="1">SUBTOTAL(9,O3088:R3088)</f>
        <v>-201349.06924320286</v>
      </c>
      <c r="T3088" s="5">
        <f ca="1">VLOOKUP(CONCATENATE($F3088," ",$G3088),AllocFactorMatrix,(T$4+1),FALSE)*$E3095</f>
        <v>-5104.5609982691149</v>
      </c>
      <c r="U3088" s="5">
        <f ca="1">VLOOKUP(CONCATENATE($F3088," ",$G3088),AllocFactorMatrix,(U$4+1),FALSE)*$E3095</f>
        <v>-81273.48479399379</v>
      </c>
      <c r="V3088" s="5">
        <f ca="1">VLOOKUP(CONCATENATE($F3088," ",$G3088),AllocFactorMatrix,(V$4+1),FALSE)*$E3095</f>
        <v>-440762.67087421054</v>
      </c>
      <c r="W3088" s="5">
        <f ca="1">VLOOKUP(CONCATENATE($F3088," ",$G3088),AllocFactorMatrix,(W$4+1),FALSE)*$E3095</f>
        <v>-57992.315705293615</v>
      </c>
      <c r="X3088" s="5">
        <f ca="1">SUBTOTAL(9,T3088:W3088)</f>
        <v>-585133.0323717671</v>
      </c>
      <c r="Y3088" s="5">
        <f ca="1">VLOOKUP(CONCATENATE($F3088," ",$G3088),AllocFactorMatrix,(Y$4+1),FALSE)*$E3095</f>
        <v>-47379.197819661662</v>
      </c>
      <c r="Z3088" s="5">
        <f ca="1">VLOOKUP(CONCATENATE($F3088," ",$G3088),AllocFactorMatrix,(Z$4+1),FALSE)*$E3095</f>
        <v>-984.8563548464806</v>
      </c>
      <c r="AA3088" s="5">
        <f t="shared" ref="AA3088:AA3095" ca="1" si="1544">SUBTOTAL(9,Y3088:Z3088)</f>
        <v>-48364.054174508143</v>
      </c>
      <c r="AB3088" s="5">
        <f ca="1">VLOOKUP(CONCATENATE($F3088," ",$G3088),AllocFactorMatrix,(AB$4+1),FALSE)*$E3095</f>
        <v>-556.44840392648007</v>
      </c>
      <c r="AC3088" s="5">
        <f ca="1">VLOOKUP(CONCATENATE($F3088," ",$G3088),AllocFactorMatrix,(AC$4+1),FALSE)*$E3095</f>
        <v>0</v>
      </c>
      <c r="AD3088" s="5">
        <f ca="1">VLOOKUP(CONCATENATE($F3088," ",$G3088),AllocFactorMatrix,(AD$4+1),FALSE)*$E3095</f>
        <v>0</v>
      </c>
    </row>
    <row r="3089" spans="4:30" hidden="1" outlineLevel="1">
      <c r="D3089" s="7"/>
      <c r="E3089" s="51"/>
      <c r="F3089" s="52" t="str">
        <f>F3095</f>
        <v>RB_GUP</v>
      </c>
      <c r="G3089" s="55" t="str">
        <f>$G$9</f>
        <v>BULKTRAN</v>
      </c>
      <c r="H3089" s="4">
        <f t="shared" ca="1" si="1542"/>
        <v>-1330832.1173316655</v>
      </c>
      <c r="I3089" s="5">
        <f ca="1">VLOOKUP(CONCATENATE($F3089," ",$G3089),AllocFactorMatrix,(I$4+1),FALSE)*$E3095</f>
        <v>-655545.26415132009</v>
      </c>
      <c r="J3089" s="5">
        <f ca="1">VLOOKUP(CONCATENATE($F3089," ",$G3089),AllocFactorMatrix,(J$4+1),FALSE)*$E3095</f>
        <v>-32405.944817057378</v>
      </c>
      <c r="K3089" s="5">
        <f ca="1">VLOOKUP(CONCATENATE($F3089," ",$G3089),AllocFactorMatrix,(K$4+1),FALSE)*$E3095</f>
        <v>-118701.11865473617</v>
      </c>
      <c r="L3089" s="5">
        <f ca="1">VLOOKUP(CONCATENATE($F3089," ",$G3089),AllocFactorMatrix,(L$4+1),FALSE)*$E3095</f>
        <v>-3736.2897790678367</v>
      </c>
      <c r="M3089" s="5">
        <f ca="1">VLOOKUP(CONCATENATE($F3089," ",$G3089),AllocFactorMatrix,(M$4+1),FALSE)*$E3095</f>
        <v>-350.37729997990675</v>
      </c>
      <c r="N3089" s="5">
        <f t="shared" ca="1" si="1543"/>
        <v>-122787.78573378392</v>
      </c>
      <c r="O3089" s="5">
        <f ca="1">VLOOKUP(CONCATENATE($F3089," ",$G3089),AllocFactorMatrix,(O$4+1),FALSE)*$E3095</f>
        <v>-90231.315414185563</v>
      </c>
      <c r="P3089" s="5">
        <f ca="1">VLOOKUP(CONCATENATE($F3089," ",$G3089),AllocFactorMatrix,(P$4+1),FALSE)*$E3095</f>
        <v>-16812.722856128385</v>
      </c>
      <c r="Q3089" s="5">
        <f ca="1">VLOOKUP(CONCATENATE($F3089," ",$G3089),AllocFactorMatrix,(Q$4+1),FALSE)*$E3095</f>
        <v>-7597.356405776768</v>
      </c>
      <c r="R3089" s="5">
        <f ca="1">VLOOKUP(CONCATENATE($F3089," ",$G3089),AllocFactorMatrix,(R$4+1),FALSE)*$E3095</f>
        <v>-341.64462517460419</v>
      </c>
      <c r="S3089" s="5">
        <f t="shared" ref="S3089:S3095" ca="1" si="1545">SUBTOTAL(9,O3089:R3089)</f>
        <v>-114983.03930126532</v>
      </c>
      <c r="T3089" s="5">
        <f ca="1">VLOOKUP(CONCATENATE($F3089," ",$G3089),AllocFactorMatrix,(T$4+1),FALSE)*$E3095</f>
        <v>-3152.0109603838046</v>
      </c>
      <c r="U3089" s="5">
        <f ca="1">VLOOKUP(CONCATENATE($F3089," ",$G3089),AllocFactorMatrix,(U$4+1),FALSE)*$E3095</f>
        <v>-51582.122321244555</v>
      </c>
      <c r="V3089" s="5">
        <f ca="1">VLOOKUP(CONCATENATE($F3089," ",$G3089),AllocFactorMatrix,(V$4+1),FALSE)*$E3095</f>
        <v>-272612.9658451599</v>
      </c>
      <c r="W3089" s="5">
        <f ca="1">VLOOKUP(CONCATENATE($F3089," ",$G3089),AllocFactorMatrix,(W$4+1),FALSE)*$E3095</f>
        <v>-49229.383272389772</v>
      </c>
      <c r="X3089" s="5">
        <f t="shared" ref="X3089:X3095" ca="1" si="1546">SUBTOTAL(9,T3089:W3089)</f>
        <v>-376576.48239917803</v>
      </c>
      <c r="Y3089" s="5">
        <f ca="1">VLOOKUP(CONCATENATE($F3089," ",$G3089),AllocFactorMatrix,(Y$4+1),FALSE)*$E3095</f>
        <v>-27709.893784598193</v>
      </c>
      <c r="Z3089" s="5">
        <f ca="1">VLOOKUP(CONCATENATE($F3089," ",$G3089),AllocFactorMatrix,(Z$4+1),FALSE)*$E3095</f>
        <v>-464.13012890604966</v>
      </c>
      <c r="AA3089" s="5">
        <f t="shared" ca="1" si="1544"/>
        <v>-28174.023913504243</v>
      </c>
      <c r="AB3089" s="5">
        <f ca="1">VLOOKUP(CONCATENATE($F3089," ",$G3089),AllocFactorMatrix,(AB$4+1),FALSE)*$E3095</f>
        <v>-359.57701555635487</v>
      </c>
      <c r="AC3089" s="5">
        <f ca="1">VLOOKUP(CONCATENATE($F3089," ",$G3089),AllocFactorMatrix,(AC$4+1),FALSE)*$E3095</f>
        <v>0</v>
      </c>
      <c r="AD3089" s="5">
        <f ca="1">VLOOKUP(CONCATENATE($F3089," ",$G3089),AllocFactorMatrix,(AD$4+1),FALSE)*$E3095</f>
        <v>0</v>
      </c>
    </row>
    <row r="3090" spans="4:30" hidden="1" outlineLevel="1">
      <c r="D3090" s="7"/>
      <c r="E3090" s="51"/>
      <c r="F3090" s="52" t="str">
        <f>F3095</f>
        <v>RB_GUP</v>
      </c>
      <c r="G3090" s="55" t="str">
        <f>$G$10</f>
        <v>SUBTRAN</v>
      </c>
      <c r="H3090" s="4">
        <f t="shared" ca="1" si="1542"/>
        <v>-292343.86273852404</v>
      </c>
      <c r="I3090" s="5">
        <f ca="1">VLOOKUP(CONCATENATE($F3090," ",$G3090),AllocFactorMatrix,(I$4+1),FALSE)*$E3095</f>
        <v>-142332.70580611037</v>
      </c>
      <c r="J3090" s="5">
        <f ca="1">VLOOKUP(CONCATENATE($F3090," ",$G3090),AllocFactorMatrix,(J$4+1),FALSE)*$E3095</f>
        <v>-6869.1625754877932</v>
      </c>
      <c r="K3090" s="5">
        <f ca="1">VLOOKUP(CONCATENATE($F3090," ",$G3090),AllocFactorMatrix,(K$4+1),FALSE)*$E3095</f>
        <v>-24989.677579288131</v>
      </c>
      <c r="L3090" s="5">
        <f ca="1">VLOOKUP(CONCATENATE($F3090," ",$G3090),AllocFactorMatrix,(L$4+1),FALSE)*$E3095</f>
        <v>-771.9076281860963</v>
      </c>
      <c r="M3090" s="5">
        <f ca="1">VLOOKUP(CONCATENATE($F3090," ",$G3090),AllocFactorMatrix,(M$4+1),FALSE)*$E3095</f>
        <v>-96.137012725619329</v>
      </c>
      <c r="N3090" s="5">
        <f t="shared" ca="1" si="1543"/>
        <v>-25857.722220199848</v>
      </c>
      <c r="O3090" s="5">
        <f ca="1">VLOOKUP(CONCATENATE($F3090," ",$G3090),AllocFactorMatrix,(O$4+1),FALSE)*$E3095</f>
        <v>-18880.091995191095</v>
      </c>
      <c r="P3090" s="5">
        <f ca="1">VLOOKUP(CONCATENATE($F3090," ",$G3090),AllocFactorMatrix,(P$4+1),FALSE)*$E3095</f>
        <v>-3509.787080999411</v>
      </c>
      <c r="Q3090" s="5">
        <f ca="1">VLOOKUP(CONCATENATE($F3090," ",$G3090),AllocFactorMatrix,(Q$4+1),FALSE)*$E3095</f>
        <v>-2088.3651336616035</v>
      </c>
      <c r="R3090" s="5">
        <f ca="1">VLOOKUP(CONCATENATE($F3090," ",$G3090),AllocFactorMatrix,(R$4+1),FALSE)*$E3095</f>
        <v>0</v>
      </c>
      <c r="S3090" s="5">
        <f t="shared" ca="1" si="1545"/>
        <v>-24478.244209852106</v>
      </c>
      <c r="T3090" s="5">
        <f ca="1">VLOOKUP(CONCATENATE($F3090," ",$G3090),AllocFactorMatrix,(T$4+1),FALSE)*$E3095</f>
        <v>-659.26039435292205</v>
      </c>
      <c r="U3090" s="5">
        <f ca="1">VLOOKUP(CONCATENATE($F3090," ",$G3090),AllocFactorMatrix,(U$4+1),FALSE)*$E3095</f>
        <v>-10792.469056759446</v>
      </c>
      <c r="V3090" s="5">
        <f ca="1">VLOOKUP(CONCATENATE($F3090," ",$G3090),AllocFactorMatrix,(V$4+1),FALSE)*$E3095</f>
        <v>-75187.711856691487</v>
      </c>
      <c r="W3090" s="5">
        <f ca="1">VLOOKUP(CONCATENATE($F3090," ",$G3090),AllocFactorMatrix,(W$4+1),FALSE)*$E3095</f>
        <v>0</v>
      </c>
      <c r="X3090" s="5">
        <f t="shared" ca="1" si="1546"/>
        <v>-86639.441307803849</v>
      </c>
      <c r="Y3090" s="5">
        <f ca="1">VLOOKUP(CONCATENATE($F3090," ",$G3090),AllocFactorMatrix,(Y$4+1),FALSE)*$E3095</f>
        <v>-5682.3545500704158</v>
      </c>
      <c r="Z3090" s="5">
        <f ca="1">VLOOKUP(CONCATENATE($F3090," ",$G3090),AllocFactorMatrix,(Z$4+1),FALSE)*$E3095</f>
        <v>-94.725004728133882</v>
      </c>
      <c r="AA3090" s="5">
        <f t="shared" ca="1" si="1544"/>
        <v>-5777.0795547985499</v>
      </c>
      <c r="AB3090" s="5">
        <f ca="1">VLOOKUP(CONCATENATE($F3090," ",$G3090),AllocFactorMatrix,(AB$4+1),FALSE)*$E3095</f>
        <v>-75.880105652618951</v>
      </c>
      <c r="AC3090" s="5">
        <f ca="1">VLOOKUP(CONCATENATE($F3090," ",$G3090),AllocFactorMatrix,(AC$4+1),FALSE)*$E3095</f>
        <v>-258.00858076694277</v>
      </c>
      <c r="AD3090" s="5">
        <f ca="1">VLOOKUP(CONCATENATE($F3090," ",$G3090),AllocFactorMatrix,(AD$4+1),FALSE)*$E3095</f>
        <v>-55.618377851958996</v>
      </c>
    </row>
    <row r="3091" spans="4:30" hidden="1" outlineLevel="1">
      <c r="D3091" s="7"/>
      <c r="E3091" s="51"/>
      <c r="F3091" s="52" t="str">
        <f>F3095</f>
        <v>RB_GUP</v>
      </c>
      <c r="G3091" s="55" t="str">
        <f>$G$11</f>
        <v>DISTPRI</v>
      </c>
      <c r="H3091" s="4">
        <f t="shared" ca="1" si="1542"/>
        <v>-1341366.4204450231</v>
      </c>
      <c r="I3091" s="5">
        <f ca="1">VLOOKUP(CONCATENATE($F3091," ",$G3091),AllocFactorMatrix,(I$4+1),FALSE)*$E3095</f>
        <v>-896492.38876864</v>
      </c>
      <c r="J3091" s="5">
        <f ca="1">VLOOKUP(CONCATENATE($F3091," ",$G3091),AllocFactorMatrix,(J$4+1),FALSE)*$E3095</f>
        <v>-42258.310880057652</v>
      </c>
      <c r="K3091" s="5">
        <f ca="1">VLOOKUP(CONCATENATE($F3091," ",$G3091),AllocFactorMatrix,(K$4+1),FALSE)*$E3095</f>
        <v>-153442.52034007467</v>
      </c>
      <c r="L3091" s="5">
        <f ca="1">VLOOKUP(CONCATENATE($F3091," ",$G3091),AllocFactorMatrix,(L$4+1),FALSE)*$E3095</f>
        <v>-4742.1723064666603</v>
      </c>
      <c r="M3091" s="5">
        <f ca="1">VLOOKUP(CONCATENATE($F3091," ",$G3091),AllocFactorMatrix,(M$4+1),FALSE)*$E3095</f>
        <v>0</v>
      </c>
      <c r="N3091" s="5">
        <f t="shared" ca="1" si="1543"/>
        <v>-158184.69264654134</v>
      </c>
      <c r="O3091" s="5">
        <f ca="1">VLOOKUP(CONCATENATE($F3091," ",$G3091),AllocFactorMatrix,(O$4+1),FALSE)*$E3095</f>
        <v>-115055.07079568855</v>
      </c>
      <c r="P3091" s="5">
        <f ca="1">VLOOKUP(CONCATENATE($F3091," ",$G3091),AllocFactorMatrix,(P$4+1),FALSE)*$E3095</f>
        <v>-21429.01467821492</v>
      </c>
      <c r="Q3091" s="5">
        <f ca="1">VLOOKUP(CONCATENATE($F3091," ",$G3091),AllocFactorMatrix,(Q$4+1),FALSE)*$E3095</f>
        <v>0</v>
      </c>
      <c r="R3091" s="5">
        <f ca="1">VLOOKUP(CONCATENATE($F3091," ",$G3091),AllocFactorMatrix,(R$4+1),FALSE)*$E3095</f>
        <v>0</v>
      </c>
      <c r="S3091" s="5">
        <f t="shared" ca="1" si="1545"/>
        <v>-136484.08547390345</v>
      </c>
      <c r="T3091" s="5">
        <f ca="1">VLOOKUP(CONCATENATE($F3091," ",$G3091),AllocFactorMatrix,(T$4+1),FALSE)*$E3095</f>
        <v>-4101.6423708159273</v>
      </c>
      <c r="U3091" s="5">
        <f ca="1">VLOOKUP(CONCATENATE($F3091," ",$G3091),AllocFactorMatrix,(U$4+1),FALSE)*$E3095</f>
        <v>-66150.210055810909</v>
      </c>
      <c r="V3091" s="5">
        <f ca="1">VLOOKUP(CONCATENATE($F3091," ",$G3091),AllocFactorMatrix,(V$4+1),FALSE)*$E3095</f>
        <v>0</v>
      </c>
      <c r="W3091" s="5">
        <f ca="1">VLOOKUP(CONCATENATE($F3091," ",$G3091),AllocFactorMatrix,(W$4+1),FALSE)*$E3095</f>
        <v>0</v>
      </c>
      <c r="X3091" s="5">
        <f t="shared" ca="1" si="1546"/>
        <v>-70251.852426626836</v>
      </c>
      <c r="Y3091" s="5">
        <f ca="1">VLOOKUP(CONCATENATE($F3091," ",$G3091),AllocFactorMatrix,(Y$4+1),FALSE)*$E3095</f>
        <v>-34694.391271441214</v>
      </c>
      <c r="Z3091" s="5">
        <f ca="1">VLOOKUP(CONCATENATE($F3091," ",$G3091),AllocFactorMatrix,(Z$4+1),FALSE)*$E3095</f>
        <v>-578.83825804325966</v>
      </c>
      <c r="AA3091" s="5">
        <f t="shared" ca="1" si="1544"/>
        <v>-35273.229529484473</v>
      </c>
      <c r="AB3091" s="5">
        <f ca="1">VLOOKUP(CONCATENATE($F3091," ",$G3091),AllocFactorMatrix,(AB$4+1),FALSE)*$E3095</f>
        <v>-468.95597788651992</v>
      </c>
      <c r="AC3091" s="5">
        <f ca="1">VLOOKUP(CONCATENATE($F3091," ",$G3091),AllocFactorMatrix,(AC$4+1),FALSE)*$E3095</f>
        <v>-1606.5780283851432</v>
      </c>
      <c r="AD3091" s="5">
        <f ca="1">VLOOKUP(CONCATENATE($F3091," ",$G3091),AllocFactorMatrix,(AD$4+1),FALSE)*$E3095</f>
        <v>-346.32671349831634</v>
      </c>
    </row>
    <row r="3092" spans="4:30" hidden="1" outlineLevel="1">
      <c r="D3092" s="7"/>
      <c r="E3092" s="51"/>
      <c r="F3092" s="52" t="str">
        <f>F3095</f>
        <v>RB_GUP</v>
      </c>
      <c r="G3092" s="55" t="str">
        <f>$G$12</f>
        <v>DISTSEC</v>
      </c>
      <c r="H3092" s="4">
        <f t="shared" ca="1" si="1542"/>
        <v>-690247.42502800759</v>
      </c>
      <c r="I3092" s="5">
        <f ca="1">VLOOKUP(CONCATENATE($F3092," ",$G3092),AllocFactorMatrix,(I$4+1),FALSE)*$E3095</f>
        <v>-516099.00165922451</v>
      </c>
      <c r="J3092" s="5">
        <f ca="1">VLOOKUP(CONCATENATE($F3092," ",$G3092),AllocFactorMatrix,(J$4+1),FALSE)*$E3095</f>
        <v>-24881.297355578827</v>
      </c>
      <c r="K3092" s="5">
        <f ca="1">VLOOKUP(CONCATENATE($F3092," ",$G3092),AllocFactorMatrix,(K$4+1),FALSE)*$E3095</f>
        <v>-75077.243089648066</v>
      </c>
      <c r="L3092" s="5">
        <f ca="1">VLOOKUP(CONCATENATE($F3092," ",$G3092),AllocFactorMatrix,(L$4+1),FALSE)*$E3095</f>
        <v>0</v>
      </c>
      <c r="M3092" s="5">
        <f ca="1">VLOOKUP(CONCATENATE($F3092," ",$G3092),AllocFactorMatrix,(M$4+1),FALSE)*$E3095</f>
        <v>0</v>
      </c>
      <c r="N3092" s="5">
        <f t="shared" ca="1" si="1543"/>
        <v>-75077.243089648066</v>
      </c>
      <c r="O3092" s="5">
        <f ca="1">VLOOKUP(CONCATENATE($F3092," ",$G3092),AllocFactorMatrix,(O$4+1),FALSE)*$E3095</f>
        <v>-47839.511515225007</v>
      </c>
      <c r="P3092" s="5">
        <f ca="1">VLOOKUP(CONCATENATE($F3092," ",$G3092),AllocFactorMatrix,(P$4+1),FALSE)*$E3095</f>
        <v>0</v>
      </c>
      <c r="Q3092" s="5">
        <f ca="1">VLOOKUP(CONCATENATE($F3092," ",$G3092),AllocFactorMatrix,(Q$4+1),FALSE)*$E3095</f>
        <v>0</v>
      </c>
      <c r="R3092" s="5">
        <f ca="1">VLOOKUP(CONCATENATE($F3092," ",$G3092),AllocFactorMatrix,(R$4+1),FALSE)*$E3095</f>
        <v>0</v>
      </c>
      <c r="S3092" s="5">
        <f t="shared" ca="1" si="1545"/>
        <v>-47839.511515225007</v>
      </c>
      <c r="T3092" s="5">
        <f ca="1">VLOOKUP(CONCATENATE($F3092," ",$G3092),AllocFactorMatrix,(T$4+1),FALSE)*$E3095</f>
        <v>-1293.4800304673965</v>
      </c>
      <c r="U3092" s="5">
        <f ca="1">VLOOKUP(CONCATENATE($F3092," ",$G3092),AllocFactorMatrix,(U$4+1),FALSE)*$E3095</f>
        <v>0</v>
      </c>
      <c r="V3092" s="5">
        <f ca="1">VLOOKUP(CONCATENATE($F3092," ",$G3092),AllocFactorMatrix,(V$4+1),FALSE)*$E3095</f>
        <v>0</v>
      </c>
      <c r="W3092" s="5">
        <f ca="1">VLOOKUP(CONCATENATE($F3092," ",$G3092),AllocFactorMatrix,(W$4+1),FALSE)*$E3095</f>
        <v>0</v>
      </c>
      <c r="X3092" s="5">
        <f t="shared" ca="1" si="1546"/>
        <v>-1293.4800304673965</v>
      </c>
      <c r="Y3092" s="5">
        <f ca="1">VLOOKUP(CONCATENATE($F3092," ",$G3092),AllocFactorMatrix,(Y$4+1),FALSE)*$E3095</f>
        <v>-17645.32122869552</v>
      </c>
      <c r="Z3092" s="5">
        <f ca="1">VLOOKUP(CONCATENATE($F3092," ",$G3092),AllocFactorMatrix,(Z$4+1),FALSE)*$E3095</f>
        <v>0</v>
      </c>
      <c r="AA3092" s="5">
        <f t="shared" ca="1" si="1544"/>
        <v>-17645.32122869552</v>
      </c>
      <c r="AB3092" s="5">
        <f ca="1">VLOOKUP(CONCATENATE($F3092," ",$G3092),AllocFactorMatrix,(AB$4+1),FALSE)*$E3095</f>
        <v>-183.10606601897803</v>
      </c>
      <c r="AC3092" s="5">
        <f ca="1">VLOOKUP(CONCATENATE($F3092," ",$G3092),AllocFactorMatrix,(AC$4+1),FALSE)*$E3095</f>
        <v>-6217.1551954443794</v>
      </c>
      <c r="AD3092" s="5">
        <f ca="1">VLOOKUP(CONCATENATE($F3092," ",$G3092),AllocFactorMatrix,(AD$4+1),FALSE)*$E3095</f>
        <v>-1011.3088877048173</v>
      </c>
    </row>
    <row r="3093" spans="4:30" hidden="1" outlineLevel="1">
      <c r="D3093" s="7"/>
      <c r="E3093" s="51"/>
      <c r="F3093" s="52" t="str">
        <f>F3095</f>
        <v>RB_GUP</v>
      </c>
      <c r="G3093" s="55" t="str">
        <f>$G$13</f>
        <v>ENERGY</v>
      </c>
      <c r="H3093" s="4">
        <f t="shared" ca="1" si="1542"/>
        <v>-21216.052935252028</v>
      </c>
      <c r="I3093" s="5">
        <f ca="1">VLOOKUP(CONCATENATE($F3093," ",$G3093),AllocFactorMatrix,(I$4+1),FALSE)*$E3095</f>
        <v>-7960.8377774980063</v>
      </c>
      <c r="J3093" s="5">
        <f ca="1">VLOOKUP(CONCATENATE($F3093," ",$G3093),AllocFactorMatrix,(J$4+1),FALSE)*$E3095</f>
        <v>-515.91372928146961</v>
      </c>
      <c r="K3093" s="5">
        <f ca="1">VLOOKUP(CONCATENATE($F3093," ",$G3093),AllocFactorMatrix,(K$4+1),FALSE)*$E3095</f>
        <v>-1730.9464887124375</v>
      </c>
      <c r="L3093" s="5">
        <f ca="1">VLOOKUP(CONCATENATE($F3093," ",$G3093),AllocFactorMatrix,(L$4+1),FALSE)*$E3095</f>
        <v>-55.013409063827758</v>
      </c>
      <c r="M3093" s="5">
        <f ca="1">VLOOKUP(CONCATENATE($F3093," ",$G3093),AllocFactorMatrix,(M$4+1),FALSE)*$E3095</f>
        <v>-5.0715931973819179</v>
      </c>
      <c r="N3093" s="5">
        <f t="shared" ca="1" si="1543"/>
        <v>-1791.0314909736471</v>
      </c>
      <c r="O3093" s="5">
        <f ca="1">VLOOKUP(CONCATENATE($F3093," ",$G3093),AllocFactorMatrix,(O$4+1),FALSE)*$E3095</f>
        <v>-1578.128066103485</v>
      </c>
      <c r="P3093" s="5">
        <f ca="1">VLOOKUP(CONCATENATE($F3093," ",$G3093),AllocFactorMatrix,(P$4+1),FALSE)*$E3095</f>
        <v>-292.55457764271517</v>
      </c>
      <c r="Q3093" s="5">
        <f ca="1">VLOOKUP(CONCATENATE($F3093," ",$G3093),AllocFactorMatrix,(Q$4+1),FALSE)*$E3095</f>
        <v>-132.92931187527239</v>
      </c>
      <c r="R3093" s="5">
        <f ca="1">VLOOKUP(CONCATENATE($F3093," ",$G3093),AllocFactorMatrix,(R$4+1),FALSE)*$E3095</f>
        <v>-6.1591651060376824</v>
      </c>
      <c r="S3093" s="5">
        <f t="shared" ca="1" si="1545"/>
        <v>-2009.7711207275104</v>
      </c>
      <c r="T3093" s="5">
        <f ca="1">VLOOKUP(CONCATENATE($F3093," ",$G3093),AllocFactorMatrix,(T$4+1),FALSE)*$E3095</f>
        <v>-60.476858039785853</v>
      </c>
      <c r="U3093" s="5">
        <f ca="1">VLOOKUP(CONCATENATE($F3093," ",$G3093),AllocFactorMatrix,(U$4+1),FALSE)*$E3095</f>
        <v>-1061.8830280305569</v>
      </c>
      <c r="V3093" s="5">
        <f ca="1">VLOOKUP(CONCATENATE($F3093," ",$G3093),AllocFactorMatrix,(V$4+1),FALSE)*$E3095</f>
        <v>-6028.9309617676117</v>
      </c>
      <c r="W3093" s="5">
        <f ca="1">VLOOKUP(CONCATENATE($F3093," ",$G3093),AllocFactorMatrix,(W$4+1),FALSE)*$E3095</f>
        <v>-1143.8293085430553</v>
      </c>
      <c r="X3093" s="5">
        <f t="shared" ca="1" si="1546"/>
        <v>-8295.12015638101</v>
      </c>
      <c r="Y3093" s="5">
        <f ca="1">VLOOKUP(CONCATENATE($F3093," ",$G3093),AllocFactorMatrix,(Y$4+1),FALSE)*$E3095</f>
        <v>-427.56246336279264</v>
      </c>
      <c r="Z3093" s="5">
        <f ca="1">VLOOKUP(CONCATENATE($F3093," ",$G3093),AllocFactorMatrix,(Z$4+1),FALSE)*$E3095</f>
        <v>-6.9600353029301703</v>
      </c>
      <c r="AA3093" s="5">
        <f t="shared" ca="1" si="1544"/>
        <v>-434.52249866572282</v>
      </c>
      <c r="AB3093" s="5">
        <f ca="1">VLOOKUP(CONCATENATE($F3093," ",$G3093),AllocFactorMatrix,(AB$4+1),FALSE)*$E3095</f>
        <v>-7.7633595124970824</v>
      </c>
      <c r="AC3093" s="5">
        <f ca="1">VLOOKUP(CONCATENATE($F3093," ",$G3093),AllocFactorMatrix,(AC$4+1),FALSE)*$E3095</f>
        <v>-167.87225368852532</v>
      </c>
      <c r="AD3093" s="5">
        <f ca="1">VLOOKUP(CONCATENATE($F3093," ",$G3093),AllocFactorMatrix,(AD$4+1),FALSE)*$E3095</f>
        <v>-33.220548523637838</v>
      </c>
    </row>
    <row r="3094" spans="4:30" hidden="1" outlineLevel="1">
      <c r="D3094" s="7"/>
      <c r="E3094" s="51"/>
      <c r="F3094" s="52" t="str">
        <f>F3095</f>
        <v>RB_GUP</v>
      </c>
      <c r="G3094" s="55" t="str">
        <f>$G$14</f>
        <v>CUSTOMER</v>
      </c>
      <c r="H3094" s="4">
        <f t="shared" ca="1" si="1542"/>
        <v>-332275.43421516626</v>
      </c>
      <c r="I3094" s="5">
        <f ca="1">VLOOKUP(CONCATENATE($F3094," ",$G3094),AllocFactorMatrix,(I$4+1),FALSE)*$E3095</f>
        <v>-155384.83703293974</v>
      </c>
      <c r="J3094" s="5">
        <f ca="1">VLOOKUP(CONCATENATE($F3094," ",$G3094),AllocFactorMatrix,(J$4+1),FALSE)*$E3095</f>
        <v>-40708.254590735931</v>
      </c>
      <c r="K3094" s="5">
        <f ca="1">VLOOKUP(CONCATENATE($F3094," ",$G3094),AllocFactorMatrix,(K$4+1),FALSE)*$E3095</f>
        <v>-11555.906648899694</v>
      </c>
      <c r="L3094" s="5">
        <f ca="1">VLOOKUP(CONCATENATE($F3094," ",$G3094),AllocFactorMatrix,(L$4+1),FALSE)*$E3095</f>
        <v>-3730.1827701665893</v>
      </c>
      <c r="M3094" s="5">
        <f ca="1">VLOOKUP(CONCATENATE($F3094," ",$G3094),AllocFactorMatrix,(M$4+1),FALSE)*$E3095</f>
        <v>-605.48378449277595</v>
      </c>
      <c r="N3094" s="5">
        <f t="shared" ca="1" si="1543"/>
        <v>-15891.573203559059</v>
      </c>
      <c r="O3094" s="5">
        <f ca="1">VLOOKUP(CONCATENATE($F3094," ",$G3094),AllocFactorMatrix,(O$4+1),FALSE)*$E3095</f>
        <v>-3279.397980791759</v>
      </c>
      <c r="P3094" s="5">
        <f ca="1">VLOOKUP(CONCATENATE($F3094," ",$G3094),AllocFactorMatrix,(P$4+1),FALSE)*$E3095</f>
        <v>-971.07047850421623</v>
      </c>
      <c r="Q3094" s="5">
        <f ca="1">VLOOKUP(CONCATENATE($F3094," ",$G3094),AllocFactorMatrix,(Q$4+1),FALSE)*$E3095</f>
        <v>-2109.3951788996442</v>
      </c>
      <c r="R3094" s="5">
        <f ca="1">VLOOKUP(CONCATENATE($F3094," ",$G3094),AllocFactorMatrix,(R$4+1),FALSE)*$E3095</f>
        <v>-370.67123881682733</v>
      </c>
      <c r="S3094" s="5">
        <f t="shared" ca="1" si="1545"/>
        <v>-6730.5348770124456</v>
      </c>
      <c r="T3094" s="5">
        <f ca="1">VLOOKUP(CONCATENATE($F3094," ",$G3094),AllocFactorMatrix,(T$4+1),FALSE)*$E3095</f>
        <v>-22.570979171502636</v>
      </c>
      <c r="U3094" s="5">
        <f ca="1">VLOOKUP(CONCATENATE($F3094," ",$G3094),AllocFactorMatrix,(U$4+1),FALSE)*$E3095</f>
        <v>-576.1157847728557</v>
      </c>
      <c r="V3094" s="5">
        <f ca="1">VLOOKUP(CONCATENATE($F3094," ",$G3094),AllocFactorMatrix,(V$4+1),FALSE)*$E3095</f>
        <v>-3102.0904271312711</v>
      </c>
      <c r="W3094" s="5">
        <f ca="1">VLOOKUP(CONCATENATE($F3094," ",$G3094),AllocFactorMatrix,(W$4+1),FALSE)*$E3095</f>
        <v>-556.01300238307033</v>
      </c>
      <c r="X3094" s="5">
        <f t="shared" ca="1" si="1546"/>
        <v>-4256.7901934586998</v>
      </c>
      <c r="Y3094" s="5">
        <f ca="1">VLOOKUP(CONCATENATE($F3094," ",$G3094),AllocFactorMatrix,(Y$4+1),FALSE)*$E3095</f>
        <v>-907.82048952049649</v>
      </c>
      <c r="Z3094" s="5">
        <f ca="1">VLOOKUP(CONCATENATE($F3094," ",$G3094),AllocFactorMatrix,(Z$4+1),FALSE)*$E3095</f>
        <v>-16.45686614431208</v>
      </c>
      <c r="AA3094" s="5">
        <f t="shared" ca="1" si="1544"/>
        <v>-924.27735566480862</v>
      </c>
      <c r="AB3094" s="5">
        <f ca="1">VLOOKUP(CONCATENATE($F3094," ",$G3094),AllocFactorMatrix,(AB$4+1),FALSE)*$E3095</f>
        <v>-17.041264151708585</v>
      </c>
      <c r="AC3094" s="5">
        <f ca="1">VLOOKUP(CONCATENATE($F3094," ",$G3094),AllocFactorMatrix,(AC$4+1),FALSE)*$E3095</f>
        <v>-96540.813553520755</v>
      </c>
      <c r="AD3094" s="5">
        <f ca="1">VLOOKUP(CONCATENATE($F3094," ",$G3094),AllocFactorMatrix,(AD$4+1),FALSE)*$E3095</f>
        <v>-11821.312144123163</v>
      </c>
    </row>
    <row r="3095" spans="4:30" collapsed="1">
      <c r="D3095" s="7" t="s">
        <v>348</v>
      </c>
      <c r="E3095" s="40">
        <v>-6519181</v>
      </c>
      <c r="F3095" s="57" t="s">
        <v>74</v>
      </c>
      <c r="G3095" s="55" t="str">
        <f>$G$15</f>
        <v>TOTAL</v>
      </c>
      <c r="H3095" s="4">
        <f t="shared" ca="1" si="1542"/>
        <v>-6519180.9999999991</v>
      </c>
      <c r="I3095" s="5">
        <f ca="1">VLOOKUP(CONCATENATE($F3095," ",$G3095),AllocFactorMatrix,(I$4+1),FALSE)*$E3095</f>
        <v>-3767882.8297370141</v>
      </c>
      <c r="J3095" s="5">
        <f ca="1">VLOOKUP(CONCATENATE($F3095," ",$G3095),AllocFactorMatrix,(J$4+1),FALSE)*$E3095</f>
        <v>-211786.74055241409</v>
      </c>
      <c r="K3095" s="5">
        <f ca="1">VLOOKUP(CONCATENATE($F3095," ",$G3095),AllocFactorMatrix,(K$4+1),FALSE)*$E3095</f>
        <v>-596818.87110945804</v>
      </c>
      <c r="L3095" s="5">
        <f ca="1">VLOOKUP(CONCATENATE($F3095," ",$G3095),AllocFactorMatrix,(L$4+1),FALSE)*$E3095</f>
        <v>-18315.814511562079</v>
      </c>
      <c r="M3095" s="5">
        <f ca="1">VLOOKUP(CONCATENATE($F3095," ",$G3095),AllocFactorMatrix,(M$4+1),FALSE)*$E3095</f>
        <v>-1736.7947311451783</v>
      </c>
      <c r="N3095" s="5">
        <f t="shared" ca="1" si="1543"/>
        <v>-616871.48035216529</v>
      </c>
      <c r="O3095" s="5">
        <f ca="1">VLOOKUP(CONCATENATE($F3095," ",$G3095),AllocFactorMatrix,(O$4+1),FALSE)*$E3095</f>
        <v>-437618.60545252822</v>
      </c>
      <c r="P3095" s="5">
        <f ca="1">VLOOKUP(CONCATENATE($F3095," ",$G3095),AllocFactorMatrix,(P$4+1),FALSE)*$E3095</f>
        <v>-72112.126357836896</v>
      </c>
      <c r="Q3095" s="5">
        <f ca="1">VLOOKUP(CONCATENATE($F3095," ",$G3095),AllocFactorMatrix,(Q$4+1),FALSE)*$E3095</f>
        <v>-23182.551183260515</v>
      </c>
      <c r="R3095" s="5">
        <f ca="1">VLOOKUP(CONCATENATE($F3095," ",$G3095),AllocFactorMatrix,(R$4+1),FALSE)*$E3095</f>
        <v>-960.97274756305558</v>
      </c>
      <c r="S3095" s="5">
        <f t="shared" ca="1" si="1545"/>
        <v>-533874.25574118865</v>
      </c>
      <c r="T3095" s="5">
        <f ca="1">VLOOKUP(CONCATENATE($F3095," ",$G3095),AllocFactorMatrix,(T$4+1),FALSE)*$E3095</f>
        <v>-14394.002591500453</v>
      </c>
      <c r="U3095" s="5">
        <f ca="1">VLOOKUP(CONCATENATE($F3095," ",$G3095),AllocFactorMatrix,(U$4+1),FALSE)*$E3095</f>
        <v>-211436.2850406121</v>
      </c>
      <c r="V3095" s="5">
        <f ca="1">VLOOKUP(CONCATENATE($F3095," ",$G3095),AllocFactorMatrix,(V$4+1),FALSE)*$E3095</f>
        <v>-797694.36996496085</v>
      </c>
      <c r="W3095" s="5">
        <f ca="1">VLOOKUP(CONCATENATE($F3095," ",$G3095),AllocFactorMatrix,(W$4+1),FALSE)*$E3095</f>
        <v>-108921.54128860951</v>
      </c>
      <c r="X3095" s="5">
        <f t="shared" ca="1" si="1546"/>
        <v>-1132446.198885683</v>
      </c>
      <c r="Y3095" s="5">
        <f ca="1">VLOOKUP(CONCATENATE($F3095," ",$G3095),AllocFactorMatrix,(Y$4+1),FALSE)*$E3095</f>
        <v>-134446.54160735031</v>
      </c>
      <c r="Z3095" s="5">
        <f ca="1">VLOOKUP(CONCATENATE($F3095," ",$G3095),AllocFactorMatrix,(Z$4+1),FALSE)*$E3095</f>
        <v>-2145.9666479711664</v>
      </c>
      <c r="AA3095" s="5">
        <f t="shared" ca="1" si="1544"/>
        <v>-136592.50825532147</v>
      </c>
      <c r="AB3095" s="5">
        <f ca="1">VLOOKUP(CONCATENATE($F3095," ",$G3095),AllocFactorMatrix,(AB$4+1),FALSE)*$E3095</f>
        <v>-1668.7721927051573</v>
      </c>
      <c r="AC3095" s="5">
        <f ca="1">VLOOKUP(CONCATENATE($F3095," ",$G3095),AllocFactorMatrix,(AC$4+1),FALSE)*$E3095</f>
        <v>-104790.42761180573</v>
      </c>
      <c r="AD3095" s="5">
        <f ca="1">VLOOKUP(CONCATENATE($F3095," ",$G3095),AllocFactorMatrix,(AD$4+1),FALSE)*$E3095</f>
        <v>-13267.786671701893</v>
      </c>
    </row>
    <row r="3096" spans="4:30" hidden="1" outlineLevel="1">
      <c r="D3096" s="7"/>
      <c r="E3096" s="51"/>
      <c r="F3096" s="52" t="str">
        <f>F3103</f>
        <v>LABOR_M</v>
      </c>
      <c r="G3096" s="55" t="str">
        <f>$G$8</f>
        <v>PRODUCTION</v>
      </c>
      <c r="H3096" s="4">
        <f t="shared" ref="H3096:H3103" ca="1" si="1547">SUBTOTAL(9,I3096:AD3096)</f>
        <v>607346.57964466896</v>
      </c>
      <c r="I3096" s="5">
        <f ca="1">VLOOKUP(CONCATENATE($F3096," ",$G3096),AllocFactorMatrix,(I$4+1),FALSE)*$E3103</f>
        <v>337202.7608620784</v>
      </c>
      <c r="J3096" s="5">
        <f ca="1">VLOOKUP(CONCATENATE($F3096," ",$G3096),AllocFactorMatrix,(J$4+1),FALSE)*$E3103</f>
        <v>15516.343204416156</v>
      </c>
      <c r="K3096" s="5">
        <f ca="1">VLOOKUP(CONCATENATE($F3096," ",$G3096),AllocFactorMatrix,(K$4+1),FALSE)*$E3103</f>
        <v>51115.289693883999</v>
      </c>
      <c r="L3096" s="5">
        <f ca="1">VLOOKUP(CONCATENATE($F3096," ",$G3096),AllocFactorMatrix,(L$4+1),FALSE)*$E3103</f>
        <v>1277.2079085434355</v>
      </c>
      <c r="M3096" s="5">
        <f ca="1">VLOOKUP(CONCATENATE($F3096," ",$G3096),AllocFactorMatrix,(M$4+1),FALSE)*$E3103</f>
        <v>164.41464415526389</v>
      </c>
      <c r="N3096" s="5">
        <f t="shared" ref="N3096:N3103" ca="1" si="1548">SUBTOTAL(9,K3096:M3096)</f>
        <v>52556.912246582702</v>
      </c>
      <c r="O3096" s="5">
        <f ca="1">VLOOKUP(CONCATENATE($F3096," ",$G3096),AllocFactorMatrix,(O$4+1),FALSE)*$E3103</f>
        <v>38884.091775727095</v>
      </c>
      <c r="P3096" s="5">
        <f ca="1">VLOOKUP(CONCATENATE($F3096," ",$G3096),AllocFactorMatrix,(P$4+1),FALSE)*$E3103</f>
        <v>7038.0944956872272</v>
      </c>
      <c r="Q3096" s="5">
        <f ca="1">VLOOKUP(CONCATENATE($F3096," ",$G3096),AllocFactorMatrix,(Q$4+1),FALSE)*$E3103</f>
        <v>2722.2852608777016</v>
      </c>
      <c r="R3096" s="5">
        <f ca="1">VLOOKUP(CONCATENATE($F3096," ",$G3096),AllocFactorMatrix,(R$4+1),FALSE)*$E3103</f>
        <v>58.656329691812097</v>
      </c>
      <c r="S3096" s="5">
        <f ca="1">SUBTOTAL(9,O3096:R3096)</f>
        <v>48703.127861983834</v>
      </c>
      <c r="T3096" s="5">
        <f ca="1">VLOOKUP(CONCATENATE($F3096," ",$G3096),AllocFactorMatrix,(T$4+1),FALSE)*$E3103</f>
        <v>1234.7118758106153</v>
      </c>
      <c r="U3096" s="5">
        <f ca="1">VLOOKUP(CONCATENATE($F3096," ",$G3096),AllocFactorMatrix,(U$4+1),FALSE)*$E3103</f>
        <v>19658.759469753561</v>
      </c>
      <c r="V3096" s="5">
        <f ca="1">VLOOKUP(CONCATENATE($F3096," ",$G3096),AllocFactorMatrix,(V$4+1),FALSE)*$E3103</f>
        <v>106613.45889037846</v>
      </c>
      <c r="W3096" s="5">
        <f ca="1">VLOOKUP(CONCATENATE($F3096," ",$G3096),AllocFactorMatrix,(W$4+1),FALSE)*$E3103</f>
        <v>14027.416056221942</v>
      </c>
      <c r="X3096" s="5">
        <f ca="1">SUBTOTAL(9,T3096:W3096)</f>
        <v>141534.34629216458</v>
      </c>
      <c r="Y3096" s="5">
        <f ca="1">VLOOKUP(CONCATENATE($F3096," ",$G3096),AllocFactorMatrix,(Y$4+1),FALSE)*$E3103</f>
        <v>11460.272143706989</v>
      </c>
      <c r="Z3096" s="5">
        <f ca="1">VLOOKUP(CONCATENATE($F3096," ",$G3096),AllocFactorMatrix,(Z$4+1),FALSE)*$E3103</f>
        <v>238.22104147816756</v>
      </c>
      <c r="AA3096" s="5">
        <f t="shared" ref="AA3096:AA3103" ca="1" si="1549">SUBTOTAL(9,Y3096:Z3096)</f>
        <v>11698.493185185156</v>
      </c>
      <c r="AB3096" s="5">
        <f ca="1">VLOOKUP(CONCATENATE($F3096," ",$G3096),AllocFactorMatrix,(AB$4+1),FALSE)*$E3103</f>
        <v>134.59599225807224</v>
      </c>
      <c r="AC3096" s="5">
        <f ca="1">VLOOKUP(CONCATENATE($F3096," ",$G3096),AllocFactorMatrix,(AC$4+1),FALSE)*$E3103</f>
        <v>0</v>
      </c>
      <c r="AD3096" s="5">
        <f ca="1">VLOOKUP(CONCATENATE($F3096," ",$G3096),AllocFactorMatrix,(AD$4+1),FALSE)*$E3103</f>
        <v>0</v>
      </c>
    </row>
    <row r="3097" spans="4:30" hidden="1" outlineLevel="1">
      <c r="D3097" s="7"/>
      <c r="E3097" s="51"/>
      <c r="F3097" s="52" t="str">
        <f>F3103</f>
        <v>LABOR_M</v>
      </c>
      <c r="G3097" s="55" t="str">
        <f>$G$9</f>
        <v>BULKTRAN</v>
      </c>
      <c r="H3097" s="4">
        <f t="shared" ca="1" si="1547"/>
        <v>2219.133957339709</v>
      </c>
      <c r="I3097" s="5">
        <f ca="1">VLOOKUP(CONCATENATE($F3097," ",$G3097),AllocFactorMatrix,(I$4+1),FALSE)*$E3103</f>
        <v>1093.1076409308489</v>
      </c>
      <c r="J3097" s="5">
        <f ca="1">VLOOKUP(CONCATENATE($F3097," ",$G3097),AllocFactorMatrix,(J$4+1),FALSE)*$E3103</f>
        <v>54.036216609646793</v>
      </c>
      <c r="K3097" s="5">
        <f ca="1">VLOOKUP(CONCATENATE($F3097," ",$G3097),AllocFactorMatrix,(K$4+1),FALSE)*$E3103</f>
        <v>197.93156458312907</v>
      </c>
      <c r="L3097" s="5">
        <f ca="1">VLOOKUP(CONCATENATE($F3097," ",$G3097),AllocFactorMatrix,(L$4+1),FALSE)*$E3103</f>
        <v>6.2301829172975811</v>
      </c>
      <c r="M3097" s="5">
        <f ca="1">VLOOKUP(CONCATENATE($F3097," ",$G3097),AllocFactorMatrix,(M$4+1),FALSE)*$E3103</f>
        <v>0.58424661844303705</v>
      </c>
      <c r="N3097" s="5">
        <f t="shared" ca="1" si="1548"/>
        <v>204.7459941188697</v>
      </c>
      <c r="O3097" s="5">
        <f ca="1">VLOOKUP(CONCATENATE($F3097," ",$G3097),AllocFactorMatrix,(O$4+1),FALSE)*$E3103</f>
        <v>150.45877946838507</v>
      </c>
      <c r="P3097" s="5">
        <f ca="1">VLOOKUP(CONCATENATE($F3097," ",$G3097),AllocFactorMatrix,(P$4+1),FALSE)*$E3103</f>
        <v>28.034854073241281</v>
      </c>
      <c r="Q3097" s="5">
        <f ca="1">VLOOKUP(CONCATENATE($F3097," ",$G3097),AllocFactorMatrix,(Q$4+1),FALSE)*$E3103</f>
        <v>12.668428546701431</v>
      </c>
      <c r="R3097" s="5">
        <f ca="1">VLOOKUP(CONCATENATE($F3097," ",$G3097),AllocFactorMatrix,(R$4+1),FALSE)*$E3103</f>
        <v>0.56968507086203413</v>
      </c>
      <c r="S3097" s="5">
        <f t="shared" ref="S3097:S3103" ca="1" si="1550">SUBTOTAL(9,O3097:R3097)</f>
        <v>191.73174715918981</v>
      </c>
      <c r="T3097" s="5">
        <f ca="1">VLOOKUP(CONCATENATE($F3097," ",$G3097),AllocFactorMatrix,(T$4+1),FALSE)*$E3103</f>
        <v>5.2559105427356041</v>
      </c>
      <c r="U3097" s="5">
        <f ca="1">VLOOKUP(CONCATENATE($F3097," ",$G3097),AllocFactorMatrix,(U$4+1),FALSE)*$E3103</f>
        <v>86.012080520143556</v>
      </c>
      <c r="V3097" s="5">
        <f ca="1">VLOOKUP(CONCATENATE($F3097," ",$G3097),AllocFactorMatrix,(V$4+1),FALSE)*$E3103</f>
        <v>454.57626235459821</v>
      </c>
      <c r="W3097" s="5">
        <f ca="1">VLOOKUP(CONCATENATE($F3097," ",$G3097),AllocFactorMatrix,(W$4+1),FALSE)*$E3103</f>
        <v>82.08893871429278</v>
      </c>
      <c r="X3097" s="5">
        <f t="shared" ref="X3097:X3103" ca="1" si="1551">SUBTOTAL(9,T3097:W3097)</f>
        <v>627.93319213177017</v>
      </c>
      <c r="Y3097" s="5">
        <f ca="1">VLOOKUP(CONCATENATE($F3097," ",$G3097),AllocFactorMatrix,(Y$4+1),FALSE)*$E3103</f>
        <v>46.205652426671605</v>
      </c>
      <c r="Z3097" s="5">
        <f ca="1">VLOOKUP(CONCATENATE($F3097," ",$G3097),AllocFactorMatrix,(Z$4+1),FALSE)*$E3103</f>
        <v>0.77392701623775584</v>
      </c>
      <c r="AA3097" s="5">
        <f t="shared" ca="1" si="1549"/>
        <v>46.979579442909362</v>
      </c>
      <c r="AB3097" s="5">
        <f ca="1">VLOOKUP(CONCATENATE($F3097," ",$G3097),AllocFactorMatrix,(AB$4+1),FALSE)*$E3103</f>
        <v>0.59958694647366517</v>
      </c>
      <c r="AC3097" s="5">
        <f ca="1">VLOOKUP(CONCATENATE($F3097," ",$G3097),AllocFactorMatrix,(AC$4+1),FALSE)*$E3103</f>
        <v>0</v>
      </c>
      <c r="AD3097" s="5">
        <f ca="1">VLOOKUP(CONCATENATE($F3097," ",$G3097),AllocFactorMatrix,(AD$4+1),FALSE)*$E3103</f>
        <v>0</v>
      </c>
    </row>
    <row r="3098" spans="4:30" hidden="1" outlineLevel="1">
      <c r="D3098" s="7"/>
      <c r="E3098" s="51"/>
      <c r="F3098" s="52" t="str">
        <f>F3103</f>
        <v>LABOR_M</v>
      </c>
      <c r="G3098" s="55" t="str">
        <f>$G$10</f>
        <v>SUBTRAN</v>
      </c>
      <c r="H3098" s="4">
        <f t="shared" ca="1" si="1547"/>
        <v>488.11742406776818</v>
      </c>
      <c r="I3098" s="5">
        <f ca="1">VLOOKUP(CONCATENATE($F3098," ",$G3098),AllocFactorMatrix,(I$4+1),FALSE)*$E3103</f>
        <v>237.64847692668491</v>
      </c>
      <c r="J3098" s="5">
        <f ca="1">VLOOKUP(CONCATENATE($F3098," ",$G3098),AllocFactorMatrix,(J$4+1),FALSE)*$E3103</f>
        <v>11.469226377598851</v>
      </c>
      <c r="K3098" s="5">
        <f ca="1">VLOOKUP(CONCATENATE($F3098," ",$G3098),AllocFactorMatrix,(K$4+1),FALSE)*$E3103</f>
        <v>41.724484769485755</v>
      </c>
      <c r="L3098" s="5">
        <f ca="1">VLOOKUP(CONCATENATE($F3098," ",$G3098),AllocFactorMatrix,(L$4+1),FALSE)*$E3103</f>
        <v>1.2888300768792122</v>
      </c>
      <c r="M3098" s="5">
        <f ca="1">VLOOKUP(CONCATENATE($F3098," ",$G3098),AllocFactorMatrix,(M$4+1),FALSE)*$E3103</f>
        <v>0.16051696987793754</v>
      </c>
      <c r="N3098" s="5">
        <f t="shared" ca="1" si="1548"/>
        <v>43.17383181624291</v>
      </c>
      <c r="O3098" s="5">
        <f ca="1">VLOOKUP(CONCATENATE($F3098," ",$G3098),AllocFactorMatrix,(O$4+1),FALSE)*$E3103</f>
        <v>31.523500389326813</v>
      </c>
      <c r="P3098" s="5">
        <f ca="1">VLOOKUP(CONCATENATE($F3098," ",$G3098),AllocFactorMatrix,(P$4+1),FALSE)*$E3103</f>
        <v>5.8601819547553164</v>
      </c>
      <c r="Q3098" s="5">
        <f ca="1">VLOOKUP(CONCATENATE($F3098," ",$G3098),AllocFactorMatrix,(Q$4+1),FALSE)*$E3103</f>
        <v>3.4868780894079423</v>
      </c>
      <c r="R3098" s="5">
        <f ca="1">VLOOKUP(CONCATENATE($F3098," ",$G3098),AllocFactorMatrix,(R$4+1),FALSE)*$E3103</f>
        <v>0</v>
      </c>
      <c r="S3098" s="5">
        <f t="shared" ca="1" si="1550"/>
        <v>40.870560433490077</v>
      </c>
      <c r="T3098" s="5">
        <f ca="1">VLOOKUP(CONCATENATE($F3098," ",$G3098),AllocFactorMatrix,(T$4+1),FALSE)*$E3103</f>
        <v>1.1007465060734596</v>
      </c>
      <c r="U3098" s="5">
        <f ca="1">VLOOKUP(CONCATENATE($F3098," ",$G3098),AllocFactorMatrix,(U$4+1),FALSE)*$E3103</f>
        <v>18.019848769762866</v>
      </c>
      <c r="V3098" s="5">
        <f ca="1">VLOOKUP(CONCATENATE($F3098," ",$G3098),AllocFactorMatrix,(V$4+1),FALSE)*$E3103</f>
        <v>125.53857600856551</v>
      </c>
      <c r="W3098" s="5">
        <f ca="1">VLOOKUP(CONCATENATE($F3098," ",$G3098),AllocFactorMatrix,(W$4+1),FALSE)*$E3103</f>
        <v>0</v>
      </c>
      <c r="X3098" s="5">
        <f t="shared" ca="1" si="1551"/>
        <v>144.65917128440185</v>
      </c>
      <c r="Y3098" s="5">
        <f ca="1">VLOOKUP(CONCATENATE($F3098," ",$G3098),AllocFactorMatrix,(Y$4+1),FALSE)*$E3103</f>
        <v>9.4876500557869612</v>
      </c>
      <c r="Z3098" s="5">
        <f ca="1">VLOOKUP(CONCATENATE($F3098," ",$G3098),AllocFactorMatrix,(Z$4+1),FALSE)*$E3103</f>
        <v>0.15815938419086548</v>
      </c>
      <c r="AA3098" s="5">
        <f t="shared" ca="1" si="1549"/>
        <v>9.6458094399778265</v>
      </c>
      <c r="AB3098" s="5">
        <f ca="1">VLOOKUP(CONCATENATE($F3098," ",$G3098),AllocFactorMatrix,(AB$4+1),FALSE)*$E3103</f>
        <v>0.12669464432121172</v>
      </c>
      <c r="AC3098" s="5">
        <f ca="1">VLOOKUP(CONCATENATE($F3098," ",$G3098),AllocFactorMatrix,(AC$4+1),FALSE)*$E3103</f>
        <v>0.43078887530463306</v>
      </c>
      <c r="AD3098" s="5">
        <f ca="1">VLOOKUP(CONCATENATE($F3098," ",$G3098),AllocFactorMatrix,(AD$4+1),FALSE)*$E3103</f>
        <v>9.2864269745959419E-2</v>
      </c>
    </row>
    <row r="3099" spans="4:30" hidden="1" outlineLevel="1">
      <c r="D3099" s="7"/>
      <c r="E3099" s="51"/>
      <c r="F3099" s="52" t="str">
        <f>F3103</f>
        <v>LABOR_M</v>
      </c>
      <c r="G3099" s="55" t="str">
        <f>$G$11</f>
        <v>DISTPRI</v>
      </c>
      <c r="H3099" s="4">
        <f t="shared" ca="1" si="1547"/>
        <v>312736.09081612044</v>
      </c>
      <c r="I3099" s="5">
        <f ca="1">VLOOKUP(CONCATENATE($F3099," ",$G3099),AllocFactorMatrix,(I$4+1),FALSE)*$E3103</f>
        <v>209014.86785161475</v>
      </c>
      <c r="J3099" s="5">
        <f ca="1">VLOOKUP(CONCATENATE($F3099," ",$G3099),AllocFactorMatrix,(J$4+1),FALSE)*$E3103</f>
        <v>9852.4152294918822</v>
      </c>
      <c r="K3099" s="5">
        <f ca="1">VLOOKUP(CONCATENATE($F3099," ",$G3099),AllocFactorMatrix,(K$4+1),FALSE)*$E3103</f>
        <v>35774.724374125442</v>
      </c>
      <c r="L3099" s="5">
        <f ca="1">VLOOKUP(CONCATENATE($F3099," ",$G3099),AllocFactorMatrix,(L$4+1),FALSE)*$E3103</f>
        <v>1105.6251345615312</v>
      </c>
      <c r="M3099" s="5">
        <f ca="1">VLOOKUP(CONCATENATE($F3099," ",$G3099),AllocFactorMatrix,(M$4+1),FALSE)*$E3103</f>
        <v>0</v>
      </c>
      <c r="N3099" s="5">
        <f t="shared" ca="1" si="1548"/>
        <v>36880.349508686973</v>
      </c>
      <c r="O3099" s="5">
        <f ca="1">VLOOKUP(CONCATENATE($F3099," ",$G3099),AllocFactorMatrix,(O$4+1),FALSE)*$E3103</f>
        <v>26824.790393424304</v>
      </c>
      <c r="P3099" s="5">
        <f ca="1">VLOOKUP(CONCATENATE($F3099," ",$G3099),AllocFactorMatrix,(P$4+1),FALSE)*$E3103</f>
        <v>4996.1190159231865</v>
      </c>
      <c r="Q3099" s="5">
        <f ca="1">VLOOKUP(CONCATENATE($F3099," ",$G3099),AllocFactorMatrix,(Q$4+1),FALSE)*$E3103</f>
        <v>0</v>
      </c>
      <c r="R3099" s="5">
        <f ca="1">VLOOKUP(CONCATENATE($F3099," ",$G3099),AllocFactorMatrix,(R$4+1),FALSE)*$E3103</f>
        <v>0</v>
      </c>
      <c r="S3099" s="5">
        <f t="shared" ca="1" si="1550"/>
        <v>31820.909409347492</v>
      </c>
      <c r="T3099" s="5">
        <f ca="1">VLOOKUP(CONCATENATE($F3099," ",$G3099),AllocFactorMatrix,(T$4+1),FALSE)*$E3103</f>
        <v>956.28724666386597</v>
      </c>
      <c r="U3099" s="5">
        <f ca="1">VLOOKUP(CONCATENATE($F3099," ",$G3099),AllocFactorMatrix,(U$4+1),FALSE)*$E3103</f>
        <v>15422.749357819792</v>
      </c>
      <c r="V3099" s="5">
        <f ca="1">VLOOKUP(CONCATENATE($F3099," ",$G3099),AllocFactorMatrix,(V$4+1),FALSE)*$E3103</f>
        <v>0</v>
      </c>
      <c r="W3099" s="5">
        <f ca="1">VLOOKUP(CONCATENATE($F3099," ",$G3099),AllocFactorMatrix,(W$4+1),FALSE)*$E3103</f>
        <v>0</v>
      </c>
      <c r="X3099" s="5">
        <f t="shared" ca="1" si="1551"/>
        <v>16379.036604483657</v>
      </c>
      <c r="Y3099" s="5">
        <f ca="1">VLOOKUP(CONCATENATE($F3099," ",$G3099),AllocFactorMatrix,(Y$4+1),FALSE)*$E3103</f>
        <v>8088.9070533580971</v>
      </c>
      <c r="Z3099" s="5">
        <f ca="1">VLOOKUP(CONCATENATE($F3099," ",$G3099),AllocFactorMatrix,(Z$4+1),FALSE)*$E3103</f>
        <v>134.95463377948869</v>
      </c>
      <c r="AA3099" s="5">
        <f t="shared" ca="1" si="1549"/>
        <v>8223.8616871375852</v>
      </c>
      <c r="AB3099" s="5">
        <f ca="1">VLOOKUP(CONCATENATE($F3099," ",$G3099),AllocFactorMatrix,(AB$4+1),FALSE)*$E3103</f>
        <v>109.33586606441528</v>
      </c>
      <c r="AC3099" s="5">
        <f ca="1">VLOOKUP(CONCATENATE($F3099," ",$G3099),AllocFactorMatrix,(AC$4+1),FALSE)*$E3103</f>
        <v>374.5694871514284</v>
      </c>
      <c r="AD3099" s="5">
        <f ca="1">VLOOKUP(CONCATENATE($F3099," ",$G3099),AllocFactorMatrix,(AD$4+1),FALSE)*$E3103</f>
        <v>80.745172142243177</v>
      </c>
    </row>
    <row r="3100" spans="4:30" hidden="1" outlineLevel="1">
      <c r="D3100" s="7"/>
      <c r="E3100" s="51"/>
      <c r="F3100" s="52" t="str">
        <f>F3103</f>
        <v>LABOR_M</v>
      </c>
      <c r="G3100" s="55" t="str">
        <f>$G$12</f>
        <v>DISTSEC</v>
      </c>
      <c r="H3100" s="4">
        <f t="shared" ca="1" si="1547"/>
        <v>129070.03120927836</v>
      </c>
      <c r="I3100" s="5">
        <f ca="1">VLOOKUP(CONCATENATE($F3100," ",$G3100),AllocFactorMatrix,(I$4+1),FALSE)*$E3103</f>
        <v>96505.849693724842</v>
      </c>
      <c r="J3100" s="5">
        <f ca="1">VLOOKUP(CONCATENATE($F3100," ",$G3100),AllocFactorMatrix,(J$4+1),FALSE)*$E3103</f>
        <v>4652.5777710530219</v>
      </c>
      <c r="K3100" s="5">
        <f ca="1">VLOOKUP(CONCATENATE($F3100," ",$G3100),AllocFactorMatrix,(K$4+1),FALSE)*$E3103</f>
        <v>14038.766038561118</v>
      </c>
      <c r="L3100" s="5">
        <f ca="1">VLOOKUP(CONCATENATE($F3100," ",$G3100),AllocFactorMatrix,(L$4+1),FALSE)*$E3103</f>
        <v>0</v>
      </c>
      <c r="M3100" s="5">
        <f ca="1">VLOOKUP(CONCATENATE($F3100," ",$G3100),AllocFactorMatrix,(M$4+1),FALSE)*$E3103</f>
        <v>0</v>
      </c>
      <c r="N3100" s="5">
        <f t="shared" ca="1" si="1548"/>
        <v>14038.766038561118</v>
      </c>
      <c r="O3100" s="5">
        <f ca="1">VLOOKUP(CONCATENATE($F3100," ",$G3100),AllocFactorMatrix,(O$4+1),FALSE)*$E3103</f>
        <v>8945.5563619903114</v>
      </c>
      <c r="P3100" s="5">
        <f ca="1">VLOOKUP(CONCATENATE($F3100," ",$G3100),AllocFactorMatrix,(P$4+1),FALSE)*$E3103</f>
        <v>0</v>
      </c>
      <c r="Q3100" s="5">
        <f ca="1">VLOOKUP(CONCATENATE($F3100," ",$G3100),AllocFactorMatrix,(Q$4+1),FALSE)*$E3103</f>
        <v>0</v>
      </c>
      <c r="R3100" s="5">
        <f ca="1">VLOOKUP(CONCATENATE($F3100," ",$G3100),AllocFactorMatrix,(R$4+1),FALSE)*$E3103</f>
        <v>0</v>
      </c>
      <c r="S3100" s="5">
        <f t="shared" ca="1" si="1550"/>
        <v>8945.5563619903114</v>
      </c>
      <c r="T3100" s="5">
        <f ca="1">VLOOKUP(CONCATENATE($F3100," ",$G3100),AllocFactorMatrix,(T$4+1),FALSE)*$E3103</f>
        <v>241.86907744600569</v>
      </c>
      <c r="U3100" s="5">
        <f ca="1">VLOOKUP(CONCATENATE($F3100," ",$G3100),AllocFactorMatrix,(U$4+1),FALSE)*$E3103</f>
        <v>0</v>
      </c>
      <c r="V3100" s="5">
        <f ca="1">VLOOKUP(CONCATENATE($F3100," ",$G3100),AllocFactorMatrix,(V$4+1),FALSE)*$E3103</f>
        <v>0</v>
      </c>
      <c r="W3100" s="5">
        <f ca="1">VLOOKUP(CONCATENATE($F3100," ",$G3100),AllocFactorMatrix,(W$4+1),FALSE)*$E3103</f>
        <v>0</v>
      </c>
      <c r="X3100" s="5">
        <f t="shared" ca="1" si="1551"/>
        <v>241.86907744600569</v>
      </c>
      <c r="Y3100" s="5">
        <f ca="1">VLOOKUP(CONCATENATE($F3100," ",$G3100),AllocFactorMatrix,(Y$4+1),FALSE)*$E3103</f>
        <v>3299.5156216527166</v>
      </c>
      <c r="Z3100" s="5">
        <f ca="1">VLOOKUP(CONCATENATE($F3100," ",$G3100),AllocFactorMatrix,(Z$4+1),FALSE)*$E3103</f>
        <v>0</v>
      </c>
      <c r="AA3100" s="5">
        <f t="shared" ca="1" si="1549"/>
        <v>3299.5156216527166</v>
      </c>
      <c r="AB3100" s="5">
        <f ca="1">VLOOKUP(CONCATENATE($F3100," ",$G3100),AllocFactorMatrix,(AB$4+1),FALSE)*$E3103</f>
        <v>34.239179747347436</v>
      </c>
      <c r="AC3100" s="5">
        <f ca="1">VLOOKUP(CONCATENATE($F3100," ",$G3100),AllocFactorMatrix,(AC$4+1),FALSE)*$E3103</f>
        <v>1162.5518415753204</v>
      </c>
      <c r="AD3100" s="5">
        <f ca="1">VLOOKUP(CONCATENATE($F3100," ",$G3100),AllocFactorMatrix,(AD$4+1),FALSE)*$E3103</f>
        <v>189.10562352765746</v>
      </c>
    </row>
    <row r="3101" spans="4:30" hidden="1" outlineLevel="1">
      <c r="D3101" s="7"/>
      <c r="E3101" s="51"/>
      <c r="F3101" s="52" t="str">
        <f>F3103</f>
        <v>LABOR_M</v>
      </c>
      <c r="G3101" s="55" t="str">
        <f>$G$13</f>
        <v>ENERGY</v>
      </c>
      <c r="H3101" s="4">
        <f t="shared" ca="1" si="1547"/>
        <v>159886.75069959604</v>
      </c>
      <c r="I3101" s="5">
        <f ca="1">VLOOKUP(CONCATENATE($F3101," ",$G3101),AllocFactorMatrix,(I$4+1),FALSE)*$E3103</f>
        <v>59993.839993481786</v>
      </c>
      <c r="J3101" s="5">
        <f ca="1">VLOOKUP(CONCATENATE($F3101," ",$G3101),AllocFactorMatrix,(J$4+1),FALSE)*$E3103</f>
        <v>3887.988499456736</v>
      </c>
      <c r="K3101" s="5">
        <f ca="1">VLOOKUP(CONCATENATE($F3101," ",$G3101),AllocFactorMatrix,(K$4+1),FALSE)*$E3103</f>
        <v>13044.622888136615</v>
      </c>
      <c r="L3101" s="5">
        <f ca="1">VLOOKUP(CONCATENATE($F3101," ",$G3101),AllocFactorMatrix,(L$4+1),FALSE)*$E3103</f>
        <v>414.58772972365972</v>
      </c>
      <c r="M3101" s="5">
        <f ca="1">VLOOKUP(CONCATENATE($F3101," ",$G3101),AllocFactorMatrix,(M$4+1),FALSE)*$E3103</f>
        <v>38.220142062910874</v>
      </c>
      <c r="N3101" s="5">
        <f t="shared" ca="1" si="1548"/>
        <v>13497.430759923187</v>
      </c>
      <c r="O3101" s="5">
        <f ca="1">VLOOKUP(CONCATENATE($F3101," ",$G3101),AllocFactorMatrix,(O$4+1),FALSE)*$E3103</f>
        <v>11892.964702113484</v>
      </c>
      <c r="P3101" s="5">
        <f ca="1">VLOOKUP(CONCATENATE($F3101," ",$G3101),AllocFactorMatrix,(P$4+1),FALSE)*$E3103</f>
        <v>2204.7268153194186</v>
      </c>
      <c r="Q3101" s="5">
        <f ca="1">VLOOKUP(CONCATENATE($F3101," ",$G3101),AllocFactorMatrix,(Q$4+1),FALSE)*$E3103</f>
        <v>1001.7714328547916</v>
      </c>
      <c r="R3101" s="5">
        <f ca="1">VLOOKUP(CONCATENATE($F3101," ",$G3101),AllocFactorMatrix,(R$4+1),FALSE)*$E3103</f>
        <v>46.416216005496103</v>
      </c>
      <c r="S3101" s="5">
        <f t="shared" ca="1" si="1550"/>
        <v>15145.879166293191</v>
      </c>
      <c r="T3101" s="5">
        <f ca="1">VLOOKUP(CONCATENATE($F3101," ",$G3101),AllocFactorMatrix,(T$4+1),FALSE)*$E3103</f>
        <v>455.76094450799576</v>
      </c>
      <c r="U3101" s="5">
        <f ca="1">VLOOKUP(CONCATENATE($F3101," ",$G3101),AllocFactorMatrix,(U$4+1),FALSE)*$E3103</f>
        <v>8002.4794193810749</v>
      </c>
      <c r="V3101" s="5">
        <f ca="1">VLOOKUP(CONCATENATE($F3101," ",$G3101),AllocFactorMatrix,(V$4+1),FALSE)*$E3103</f>
        <v>45434.75568292661</v>
      </c>
      <c r="W3101" s="5">
        <f ca="1">VLOOKUP(CONCATENATE($F3101," ",$G3101),AllocFactorMatrix,(W$4+1),FALSE)*$E3103</f>
        <v>8620.036538183831</v>
      </c>
      <c r="X3101" s="5">
        <f t="shared" ca="1" si="1551"/>
        <v>62513.032584999513</v>
      </c>
      <c r="Y3101" s="5">
        <f ca="1">VLOOKUP(CONCATENATE($F3101," ",$G3101),AllocFactorMatrix,(Y$4+1),FALSE)*$E3103</f>
        <v>3222.1626330222907</v>
      </c>
      <c r="Z3101" s="5">
        <f ca="1">VLOOKUP(CONCATENATE($F3101," ",$G3101),AllocFactorMatrix,(Z$4+1),FALSE)*$E3103</f>
        <v>52.451671040608858</v>
      </c>
      <c r="AA3101" s="5">
        <f t="shared" ca="1" si="1549"/>
        <v>3274.6143040628995</v>
      </c>
      <c r="AB3101" s="5">
        <f ca="1">VLOOKUP(CONCATENATE($F3101," ",$G3101),AllocFactorMatrix,(AB$4+1),FALSE)*$E3103</f>
        <v>58.505619813170647</v>
      </c>
      <c r="AC3101" s="5">
        <f ca="1">VLOOKUP(CONCATENATE($F3101," ",$G3101),AllocFactorMatrix,(AC$4+1),FALSE)*$E3103</f>
        <v>1265.1056846808224</v>
      </c>
      <c r="AD3101" s="5">
        <f ca="1">VLOOKUP(CONCATENATE($F3101," ",$G3101),AllocFactorMatrix,(AD$4+1),FALSE)*$E3103</f>
        <v>250.35408688471105</v>
      </c>
    </row>
    <row r="3102" spans="4:30" hidden="1" outlineLevel="1">
      <c r="D3102" s="7"/>
      <c r="E3102" s="51"/>
      <c r="F3102" s="52" t="str">
        <f>F3103</f>
        <v>LABOR_M</v>
      </c>
      <c r="G3102" s="55" t="str">
        <f>$G$14</f>
        <v>CUSTOMER</v>
      </c>
      <c r="H3102" s="4">
        <f t="shared" ca="1" si="1547"/>
        <v>120512.29624892877</v>
      </c>
      <c r="I3102" s="5">
        <f ca="1">VLOOKUP(CONCATENATE($F3102," ",$G3102),AllocFactorMatrix,(I$4+1),FALSE)*$E3103</f>
        <v>86106.155257791746</v>
      </c>
      <c r="J3102" s="5">
        <f ca="1">VLOOKUP(CONCATENATE($F3102," ",$G3102),AllocFactorMatrix,(J$4+1),FALSE)*$E3103</f>
        <v>14735.598482026291</v>
      </c>
      <c r="K3102" s="5">
        <f ca="1">VLOOKUP(CONCATENATE($F3102," ",$G3102),AllocFactorMatrix,(K$4+1),FALSE)*$E3103</f>
        <v>4243.058163447432</v>
      </c>
      <c r="L3102" s="5">
        <f ca="1">VLOOKUP(CONCATENATE($F3102," ",$G3102),AllocFactorMatrix,(L$4+1),FALSE)*$E3103</f>
        <v>709.28198034043908</v>
      </c>
      <c r="M3102" s="5">
        <f ca="1">VLOOKUP(CONCATENATE($F3102," ",$G3102),AllocFactorMatrix,(M$4+1),FALSE)*$E3103</f>
        <v>112.0631515463817</v>
      </c>
      <c r="N3102" s="5">
        <f t="shared" ca="1" si="1548"/>
        <v>5064.403295334253</v>
      </c>
      <c r="O3102" s="5">
        <f ca="1">VLOOKUP(CONCATENATE($F3102," ",$G3102),AllocFactorMatrix,(O$4+1),FALSE)*$E3103</f>
        <v>791.76456834623696</v>
      </c>
      <c r="P3102" s="5">
        <f ca="1">VLOOKUP(CONCATENATE($F3102," ",$G3102),AllocFactorMatrix,(P$4+1),FALSE)*$E3103</f>
        <v>203.34707455104058</v>
      </c>
      <c r="Q3102" s="5">
        <f ca="1">VLOOKUP(CONCATENATE($F3102," ",$G3102),AllocFactorMatrix,(Q$4+1),FALSE)*$E3103</f>
        <v>388.93948874367692</v>
      </c>
      <c r="R3102" s="5">
        <f ca="1">VLOOKUP(CONCATENATE($F3102," ",$G3102),AllocFactorMatrix,(R$4+1),FALSE)*$E3103</f>
        <v>67.883425064237912</v>
      </c>
      <c r="S3102" s="5">
        <f t="shared" ca="1" si="1550"/>
        <v>1451.9345567051923</v>
      </c>
      <c r="T3102" s="5">
        <f ca="1">VLOOKUP(CONCATENATE($F3102," ",$G3102),AllocFactorMatrix,(T$4+1),FALSE)*$E3103</f>
        <v>5.506526145197479</v>
      </c>
      <c r="U3102" s="5">
        <f ca="1">VLOOKUP(CONCATENATE($F3102," ",$G3102),AllocFactorMatrix,(U$4+1),FALSE)*$E3103</f>
        <v>121.05880984981506</v>
      </c>
      <c r="V3102" s="5">
        <f ca="1">VLOOKUP(CONCATENATE($F3102," ",$G3102),AllocFactorMatrix,(V$4+1),FALSE)*$E3103</f>
        <v>572.2772068246112</v>
      </c>
      <c r="W3102" s="5">
        <f ca="1">VLOOKUP(CONCATENATE($F3102," ",$G3102),AllocFactorMatrix,(W$4+1),FALSE)*$E3103</f>
        <v>101.86306191514724</v>
      </c>
      <c r="X3102" s="5">
        <f t="shared" ca="1" si="1551"/>
        <v>800.70560473477099</v>
      </c>
      <c r="Y3102" s="5">
        <f ca="1">VLOOKUP(CONCATENATE($F3102," ",$G3102),AllocFactorMatrix,(Y$4+1),FALSE)*$E3103</f>
        <v>216.70758205606163</v>
      </c>
      <c r="Z3102" s="5">
        <f ca="1">VLOOKUP(CONCATENATE($F3102," ",$G3102),AllocFactorMatrix,(Z$4+1),FALSE)*$E3103</f>
        <v>3.4332436455927833</v>
      </c>
      <c r="AA3102" s="5">
        <f t="shared" ca="1" si="1549"/>
        <v>220.14082570165442</v>
      </c>
      <c r="AB3102" s="5">
        <f ca="1">VLOOKUP(CONCATENATE($F3102," ",$G3102),AllocFactorMatrix,(AB$4+1),FALSE)*$E3103</f>
        <v>6.1750690407005671</v>
      </c>
      <c r="AC3102" s="5">
        <f ca="1">VLOOKUP(CONCATENATE($F3102," ",$G3102),AllocFactorMatrix,(AC$4+1),FALSE)*$E3103</f>
        <v>9503.6297406178201</v>
      </c>
      <c r="AD3102" s="5">
        <f ca="1">VLOOKUP(CONCATENATE($F3102," ",$G3102),AllocFactorMatrix,(AD$4+1),FALSE)*$E3103</f>
        <v>2623.5534169763478</v>
      </c>
    </row>
    <row r="3103" spans="4:30" collapsed="1">
      <c r="D3103" s="7" t="s">
        <v>261</v>
      </c>
      <c r="E3103" s="40">
        <v>1332259</v>
      </c>
      <c r="F3103" s="10" t="s">
        <v>70</v>
      </c>
      <c r="G3103" s="55" t="str">
        <f>$G$15</f>
        <v>TOTAL</v>
      </c>
      <c r="H3103" s="4">
        <f t="shared" ca="1" si="1547"/>
        <v>1332259</v>
      </c>
      <c r="I3103" s="5">
        <f ca="1">VLOOKUP(CONCATENATE($F3103," ",$G3103),AllocFactorMatrix,(I$4+1),FALSE)*$E3103</f>
        <v>790154.22977654904</v>
      </c>
      <c r="J3103" s="5">
        <f ca="1">VLOOKUP(CONCATENATE($F3103," ",$G3103),AllocFactorMatrix,(J$4+1),FALSE)*$E3103</f>
        <v>48710.428629431328</v>
      </c>
      <c r="K3103" s="5">
        <f ca="1">VLOOKUP(CONCATENATE($F3103," ",$G3103),AllocFactorMatrix,(K$4+1),FALSE)*$E3103</f>
        <v>118456.11720750724</v>
      </c>
      <c r="L3103" s="5">
        <f ca="1">VLOOKUP(CONCATENATE($F3103," ",$G3103),AllocFactorMatrix,(L$4+1),FALSE)*$E3103</f>
        <v>3514.2217661632426</v>
      </c>
      <c r="M3103" s="5">
        <f ca="1">VLOOKUP(CONCATENATE($F3103," ",$G3103),AllocFactorMatrix,(M$4+1),FALSE)*$E3103</f>
        <v>315.44270135287741</v>
      </c>
      <c r="N3103" s="5">
        <f t="shared" ca="1" si="1548"/>
        <v>122285.78167502336</v>
      </c>
      <c r="O3103" s="5">
        <f ca="1">VLOOKUP(CONCATENATE($F3103," ",$G3103),AllocFactorMatrix,(O$4+1),FALSE)*$E3103</f>
        <v>87521.150081459127</v>
      </c>
      <c r="P3103" s="5">
        <f ca="1">VLOOKUP(CONCATENATE($F3103," ",$G3103),AllocFactorMatrix,(P$4+1),FALSE)*$E3103</f>
        <v>14476.182437508869</v>
      </c>
      <c r="Q3103" s="5">
        <f ca="1">VLOOKUP(CONCATENATE($F3103," ",$G3103),AllocFactorMatrix,(Q$4+1),FALSE)*$E3103</f>
        <v>4129.1514891122797</v>
      </c>
      <c r="R3103" s="5">
        <f ca="1">VLOOKUP(CONCATENATE($F3103," ",$G3103),AllocFactorMatrix,(R$4+1),FALSE)*$E3103</f>
        <v>173.52565583240815</v>
      </c>
      <c r="S3103" s="5">
        <f t="shared" ca="1" si="1550"/>
        <v>106300.00966391269</v>
      </c>
      <c r="T3103" s="5">
        <f ca="1">VLOOKUP(CONCATENATE($F3103," ",$G3103),AllocFactorMatrix,(T$4+1),FALSE)*$E3103</f>
        <v>2900.492327622489</v>
      </c>
      <c r="U3103" s="5">
        <f ca="1">VLOOKUP(CONCATENATE($F3103," ",$G3103),AllocFactorMatrix,(U$4+1),FALSE)*$E3103</f>
        <v>43309.078986094144</v>
      </c>
      <c r="V3103" s="5">
        <f ca="1">VLOOKUP(CONCATENATE($F3103," ",$G3103),AllocFactorMatrix,(V$4+1),FALSE)*$E3103</f>
        <v>153200.60661849283</v>
      </c>
      <c r="W3103" s="5">
        <f ca="1">VLOOKUP(CONCATENATE($F3103," ",$G3103),AllocFactorMatrix,(W$4+1),FALSE)*$E3103</f>
        <v>22831.404595035212</v>
      </c>
      <c r="X3103" s="5">
        <f t="shared" ca="1" si="1551"/>
        <v>222241.58252724467</v>
      </c>
      <c r="Y3103" s="5">
        <f ca="1">VLOOKUP(CONCATENATE($F3103," ",$G3103),AllocFactorMatrix,(Y$4+1),FALSE)*$E3103</f>
        <v>26343.258336278614</v>
      </c>
      <c r="Z3103" s="5">
        <f ca="1">VLOOKUP(CONCATENATE($F3103," ",$G3103),AllocFactorMatrix,(Z$4+1),FALSE)*$E3103</f>
        <v>429.99267634428656</v>
      </c>
      <c r="AA3103" s="5">
        <f t="shared" ca="1" si="1549"/>
        <v>26773.251012622899</v>
      </c>
      <c r="AB3103" s="5">
        <f ca="1">VLOOKUP(CONCATENATE($F3103," ",$G3103),AllocFactorMatrix,(AB$4+1),FALSE)*$E3103</f>
        <v>343.57800851450105</v>
      </c>
      <c r="AC3103" s="5">
        <f ca="1">VLOOKUP(CONCATENATE($F3103," ",$G3103),AllocFactorMatrix,(AC$4+1),FALSE)*$E3103</f>
        <v>12306.287542900696</v>
      </c>
      <c r="AD3103" s="5">
        <f ca="1">VLOOKUP(CONCATENATE($F3103," ",$G3103),AllocFactorMatrix,(AD$4+1),FALSE)*$E3103</f>
        <v>3143.8511638007049</v>
      </c>
    </row>
    <row r="3104" spans="4:30" hidden="1" outlineLevel="1">
      <c r="D3104" s="7"/>
      <c r="E3104" s="51"/>
      <c r="F3104" s="52" t="str">
        <f>F3111</f>
        <v>RB_GUP</v>
      </c>
      <c r="G3104" s="55" t="str">
        <f>$G$8</f>
        <v>PRODUCTION</v>
      </c>
      <c r="H3104" s="4">
        <f t="shared" ref="H3104:H3111" ca="1" si="1552">SUBTOTAL(9,I3104:AD3104)</f>
        <v>-20152.501416808449</v>
      </c>
      <c r="I3104" s="5">
        <f ca="1">VLOOKUP(CONCATENATE($F3104," ",$G3104),AllocFactorMatrix,(I$4+1),FALSE)*$E3111</f>
        <v>-11188.79951542739</v>
      </c>
      <c r="J3104" s="5">
        <f ca="1">VLOOKUP(CONCATENATE($F3104," ",$G3104),AllocFactorMatrix,(J$4+1),FALSE)*$E3111</f>
        <v>-514.85122151115968</v>
      </c>
      <c r="K3104" s="5">
        <f ca="1">VLOOKUP(CONCATENATE($F3104," ",$G3104),AllocFactorMatrix,(K$4+1),FALSE)*$E3111</f>
        <v>-1696.0677519238463</v>
      </c>
      <c r="L3104" s="5">
        <f ca="1">VLOOKUP(CONCATENATE($F3104," ",$G3104),AllocFactorMatrix,(L$4+1),FALSE)*$E3111</f>
        <v>-42.379318578758145</v>
      </c>
      <c r="M3104" s="5">
        <f ca="1">VLOOKUP(CONCATENATE($F3104," ",$G3104),AllocFactorMatrix,(M$4+1),FALSE)*$E3111</f>
        <v>-5.4554787337758821</v>
      </c>
      <c r="N3104" s="5">
        <f t="shared" ref="N3104:N3111" ca="1" si="1553">SUBTOTAL(9,K3104:M3104)</f>
        <v>-1743.9025492363803</v>
      </c>
      <c r="O3104" s="5">
        <f ca="1">VLOOKUP(CONCATENATE($F3104," ",$G3104),AllocFactorMatrix,(O$4+1),FALSE)*$E3111</f>
        <v>-1290.2216639799069</v>
      </c>
      <c r="P3104" s="5">
        <f ca="1">VLOOKUP(CONCATENATE($F3104," ",$G3104),AllocFactorMatrix,(P$4+1),FALSE)*$E3111</f>
        <v>-233.53257275104758</v>
      </c>
      <c r="Q3104" s="5">
        <f ca="1">VLOOKUP(CONCATENATE($F3104," ",$G3104),AllocFactorMatrix,(Q$4+1),FALSE)*$E3111</f>
        <v>-90.328750363410691</v>
      </c>
      <c r="R3104" s="5">
        <f ca="1">VLOOKUP(CONCATENATE($F3104," ",$G3104),AllocFactorMatrix,(R$4+1),FALSE)*$E3111</f>
        <v>-1.9462886708123113</v>
      </c>
      <c r="S3104" s="5">
        <f ca="1">SUBTOTAL(9,O3104:R3104)</f>
        <v>-1616.0292757651775</v>
      </c>
      <c r="T3104" s="5">
        <f ca="1">VLOOKUP(CONCATENATE($F3104," ",$G3104),AllocFactorMatrix,(T$4+1),FALSE)*$E3111</f>
        <v>-40.969248301655512</v>
      </c>
      <c r="U3104" s="5">
        <f ca="1">VLOOKUP(CONCATENATE($F3104," ",$G3104),AllocFactorMatrix,(U$4+1),FALSE)*$E3111</f>
        <v>-652.30165336353411</v>
      </c>
      <c r="V3104" s="5">
        <f ca="1">VLOOKUP(CONCATENATE($F3104," ",$G3104),AllocFactorMatrix,(V$4+1),FALSE)*$E3111</f>
        <v>-3537.5647996506491</v>
      </c>
      <c r="W3104" s="5">
        <f ca="1">VLOOKUP(CONCATENATE($F3104," ",$G3104),AllocFactorMatrix,(W$4+1),FALSE)*$E3111</f>
        <v>-465.44679993515717</v>
      </c>
      <c r="X3104" s="5">
        <f ca="1">SUBTOTAL(9,T3104:W3104)</f>
        <v>-4696.2825012509957</v>
      </c>
      <c r="Y3104" s="5">
        <f ca="1">VLOOKUP(CONCATENATE($F3104," ",$G3104),AllocFactorMatrix,(Y$4+1),FALSE)*$E3111</f>
        <v>-380.2658290233324</v>
      </c>
      <c r="Z3104" s="5">
        <f ca="1">VLOOKUP(CONCATENATE($F3104," ",$G3104),AllocFactorMatrix,(Z$4+1),FALSE)*$E3111</f>
        <v>-7.9044651551525265</v>
      </c>
      <c r="AA3104" s="5">
        <f t="shared" ref="AA3104:AA3111" ca="1" si="1554">SUBTOTAL(9,Y3104:Z3104)</f>
        <v>-388.17029417848494</v>
      </c>
      <c r="AB3104" s="5">
        <f ca="1">VLOOKUP(CONCATENATE($F3104," ",$G3104),AllocFactorMatrix,(AB$4+1),FALSE)*$E3111</f>
        <v>-4.4660594388536259</v>
      </c>
      <c r="AC3104" s="5">
        <f ca="1">VLOOKUP(CONCATENATE($F3104," ",$G3104),AllocFactorMatrix,(AC$4+1),FALSE)*$E3111</f>
        <v>0</v>
      </c>
      <c r="AD3104" s="5">
        <f ca="1">VLOOKUP(CONCATENATE($F3104," ",$G3104),AllocFactorMatrix,(AD$4+1),FALSE)*$E3111</f>
        <v>0</v>
      </c>
    </row>
    <row r="3105" spans="1:30" hidden="1" outlineLevel="1">
      <c r="D3105" s="7"/>
      <c r="E3105" s="51"/>
      <c r="F3105" s="52" t="str">
        <f>F3111</f>
        <v>RB_GUP</v>
      </c>
      <c r="G3105" s="55" t="str">
        <f>$G$9</f>
        <v>BULKTRAN</v>
      </c>
      <c r="H3105" s="4">
        <f t="shared" ca="1" si="1552"/>
        <v>-10681.269453194309</v>
      </c>
      <c r="I3105" s="5">
        <f ca="1">VLOOKUP(CONCATENATE($F3105," ",$G3105),AllocFactorMatrix,(I$4+1),FALSE)*$E3111</f>
        <v>-5261.411649130393</v>
      </c>
      <c r="J3105" s="5">
        <f ca="1">VLOOKUP(CONCATENATE($F3105," ",$G3105),AllocFactorMatrix,(J$4+1),FALSE)*$E3111</f>
        <v>-260.09037801878691</v>
      </c>
      <c r="K3105" s="5">
        <f ca="1">VLOOKUP(CONCATENATE($F3105," ",$G3105),AllocFactorMatrix,(K$4+1),FALSE)*$E3111</f>
        <v>-952.69614869901</v>
      </c>
      <c r="L3105" s="5">
        <f ca="1">VLOOKUP(CONCATENATE($F3105," ",$G3105),AllocFactorMatrix,(L$4+1),FALSE)*$E3111</f>
        <v>-29.987492310792785</v>
      </c>
      <c r="M3105" s="5">
        <f ca="1">VLOOKUP(CONCATENATE($F3105," ",$G3105),AllocFactorMatrix,(M$4+1),FALSE)*$E3111</f>
        <v>-2.8121310739567837</v>
      </c>
      <c r="N3105" s="5">
        <f t="shared" ca="1" si="1553"/>
        <v>-985.49577208375956</v>
      </c>
      <c r="O3105" s="5">
        <f ca="1">VLOOKUP(CONCATENATE($F3105," ",$G3105),AllocFactorMatrix,(O$4+1),FALSE)*$E3111</f>
        <v>-724.19727515103989</v>
      </c>
      <c r="P3105" s="5">
        <f ca="1">VLOOKUP(CONCATENATE($F3105," ",$G3105),AllocFactorMatrix,(P$4+1),FALSE)*$E3111</f>
        <v>-134.93905108651001</v>
      </c>
      <c r="Q3105" s="5">
        <f ca="1">VLOOKUP(CONCATENATE($F3105," ",$G3105),AllocFactorMatrix,(Q$4+1),FALSE)*$E3111</f>
        <v>-60.976444620797892</v>
      </c>
      <c r="R3105" s="5">
        <f ca="1">VLOOKUP(CONCATENATE($F3105," ",$G3105),AllocFactorMatrix,(R$4+1),FALSE)*$E3111</f>
        <v>-2.742042554580217</v>
      </c>
      <c r="S3105" s="5">
        <f t="shared" ref="S3105:S3111" ca="1" si="1555">SUBTOTAL(9,O3105:R3105)</f>
        <v>-922.85481341292791</v>
      </c>
      <c r="T3105" s="5">
        <f ca="1">VLOOKUP(CONCATENATE($F3105," ",$G3105),AllocFactorMatrix,(T$4+1),FALSE)*$E3111</f>
        <v>-25.298065735582707</v>
      </c>
      <c r="U3105" s="5">
        <f ca="1">VLOOKUP(CONCATENATE($F3105," ",$G3105),AllocFactorMatrix,(U$4+1),FALSE)*$E3111</f>
        <v>-413.99853543174811</v>
      </c>
      <c r="V3105" s="5">
        <f ca="1">VLOOKUP(CONCATENATE($F3105," ",$G3105),AllocFactorMatrix,(V$4+1),FALSE)*$E3111</f>
        <v>-2187.9938924715084</v>
      </c>
      <c r="W3105" s="5">
        <f ca="1">VLOOKUP(CONCATENATE($F3105," ",$G3105),AllocFactorMatrix,(W$4+1),FALSE)*$E3111</f>
        <v>-395.11543259210782</v>
      </c>
      <c r="X3105" s="5">
        <f t="shared" ref="X3105:X3111" ca="1" si="1556">SUBTOTAL(9,T3105:W3105)</f>
        <v>-3022.405926230947</v>
      </c>
      <c r="Y3105" s="5">
        <f ca="1">VLOOKUP(CONCATENATE($F3105," ",$G3105),AllocFactorMatrix,(Y$4+1),FALSE)*$E3111</f>
        <v>-222.39983404227178</v>
      </c>
      <c r="Z3105" s="5">
        <f ca="1">VLOOKUP(CONCATENATE($F3105," ",$G3105),AllocFactorMatrix,(Z$4+1),FALSE)*$E3111</f>
        <v>-3.7251122088420674</v>
      </c>
      <c r="AA3105" s="5">
        <f t="shared" ca="1" si="1554"/>
        <v>-226.12494625111384</v>
      </c>
      <c r="AB3105" s="5">
        <f ca="1">VLOOKUP(CONCATENATE($F3105," ",$G3105),AllocFactorMatrix,(AB$4+1),FALSE)*$E3111</f>
        <v>-2.8859680663806015</v>
      </c>
      <c r="AC3105" s="5">
        <f ca="1">VLOOKUP(CONCATENATE($F3105," ",$G3105),AllocFactorMatrix,(AC$4+1),FALSE)*$E3111</f>
        <v>0</v>
      </c>
      <c r="AD3105" s="5">
        <f ca="1">VLOOKUP(CONCATENATE($F3105," ",$G3105),AllocFactorMatrix,(AD$4+1),FALSE)*$E3111</f>
        <v>0</v>
      </c>
    </row>
    <row r="3106" spans="1:30" hidden="1" outlineLevel="1">
      <c r="D3106" s="7"/>
      <c r="E3106" s="51"/>
      <c r="F3106" s="52" t="str">
        <f>F3111</f>
        <v>RB_GUP</v>
      </c>
      <c r="G3106" s="55" t="str">
        <f>$G$10</f>
        <v>SUBTRAN</v>
      </c>
      <c r="H3106" s="4">
        <f t="shared" ca="1" si="1552"/>
        <v>-2346.3542322368098</v>
      </c>
      <c r="I3106" s="5">
        <f ca="1">VLOOKUP(CONCATENATE($F3106," ",$G3106),AllocFactorMatrix,(I$4+1),FALSE)*$E3111</f>
        <v>-1142.3634603630599</v>
      </c>
      <c r="J3106" s="5">
        <f ca="1">VLOOKUP(CONCATENATE($F3106," ",$G3106),AllocFactorMatrix,(J$4+1),FALSE)*$E3111</f>
        <v>-55.131954985948049</v>
      </c>
      <c r="K3106" s="5">
        <f ca="1">VLOOKUP(CONCATENATE($F3106," ",$G3106),AllocFactorMatrix,(K$4+1),FALSE)*$E3111</f>
        <v>-200.56735654081285</v>
      </c>
      <c r="L3106" s="5">
        <f ca="1">VLOOKUP(CONCATENATE($F3106," ",$G3106),AllocFactorMatrix,(L$4+1),FALSE)*$E3111</f>
        <v>-6.1953369341303945</v>
      </c>
      <c r="M3106" s="5">
        <f ca="1">VLOOKUP(CONCATENATE($F3106," ",$G3106),AllocFactorMatrix,(M$4+1),FALSE)*$E3111</f>
        <v>-0.77159645005140676</v>
      </c>
      <c r="N3106" s="5">
        <f t="shared" ca="1" si="1553"/>
        <v>-207.53428992499465</v>
      </c>
      <c r="O3106" s="5">
        <f ca="1">VLOOKUP(CONCATENATE($F3106," ",$G3106),AllocFactorMatrix,(O$4+1),FALSE)*$E3111</f>
        <v>-151.5317726972734</v>
      </c>
      <c r="P3106" s="5">
        <f ca="1">VLOOKUP(CONCATENATE($F3106," ",$G3106),AllocFactorMatrix,(P$4+1),FALSE)*$E3111</f>
        <v>-28.169579804446631</v>
      </c>
      <c r="Q3106" s="5">
        <f ca="1">VLOOKUP(CONCATENATE($F3106," ",$G3106),AllocFactorMatrix,(Q$4+1),FALSE)*$E3111</f>
        <v>-16.761235635055399</v>
      </c>
      <c r="R3106" s="5">
        <f ca="1">VLOOKUP(CONCATENATE($F3106," ",$G3106),AllocFactorMatrix,(R$4+1),FALSE)*$E3111</f>
        <v>0</v>
      </c>
      <c r="S3106" s="5">
        <f t="shared" ca="1" si="1555"/>
        <v>-196.46258813677542</v>
      </c>
      <c r="T3106" s="5">
        <f ca="1">VLOOKUP(CONCATENATE($F3106," ",$G3106),AllocFactorMatrix,(T$4+1),FALSE)*$E3111</f>
        <v>-5.2912293144994651</v>
      </c>
      <c r="U3106" s="5">
        <f ca="1">VLOOKUP(CONCATENATE($F3106," ",$G3106),AllocFactorMatrix,(U$4+1),FALSE)*$E3111</f>
        <v>-86.620444877481461</v>
      </c>
      <c r="V3106" s="5">
        <f ca="1">VLOOKUP(CONCATENATE($F3106," ",$G3106),AllocFactorMatrix,(V$4+1),FALSE)*$E3111</f>
        <v>-603.45719001783641</v>
      </c>
      <c r="W3106" s="5">
        <f ca="1">VLOOKUP(CONCATENATE($F3106," ",$G3106),AllocFactorMatrix,(W$4+1),FALSE)*$E3111</f>
        <v>0</v>
      </c>
      <c r="X3106" s="5">
        <f t="shared" ca="1" si="1556"/>
        <v>-695.36886420981727</v>
      </c>
      <c r="Y3106" s="5">
        <f ca="1">VLOOKUP(CONCATENATE($F3106," ",$G3106),AllocFactorMatrix,(Y$4+1),FALSE)*$E3111</f>
        <v>-45.606624071848039</v>
      </c>
      <c r="Z3106" s="5">
        <f ca="1">VLOOKUP(CONCATENATE($F3106," ",$G3106),AllocFactorMatrix,(Z$4+1),FALSE)*$E3111</f>
        <v>-0.76026366232048925</v>
      </c>
      <c r="AA3106" s="5">
        <f t="shared" ca="1" si="1554"/>
        <v>-46.366887734168529</v>
      </c>
      <c r="AB3106" s="5">
        <f ca="1">VLOOKUP(CONCATENATE($F3106," ",$G3106),AllocFactorMatrix,(AB$4+1),FALSE)*$E3111</f>
        <v>-0.60901434828423706</v>
      </c>
      <c r="AC3106" s="5">
        <f ca="1">VLOOKUP(CONCATENATE($F3106," ",$G3106),AllocFactorMatrix,(AC$4+1),FALSE)*$E3111</f>
        <v>-2.0707789784435722</v>
      </c>
      <c r="AD3106" s="5">
        <f ca="1">VLOOKUP(CONCATENATE($F3106," ",$G3106),AllocFactorMatrix,(AD$4+1),FALSE)*$E3111</f>
        <v>-0.4463935553174625</v>
      </c>
    </row>
    <row r="3107" spans="1:30" hidden="1" outlineLevel="1">
      <c r="D3107" s="7"/>
      <c r="E3107" s="51"/>
      <c r="F3107" s="52" t="str">
        <f>F3111</f>
        <v>RB_GUP</v>
      </c>
      <c r="G3107" s="55" t="str">
        <f>$G$11</f>
        <v>DISTPRI</v>
      </c>
      <c r="H3107" s="4">
        <f t="shared" ca="1" si="1552"/>
        <v>-10765.817856099557</v>
      </c>
      <c r="I3107" s="5">
        <f ca="1">VLOOKUP(CONCATENATE($F3107," ",$G3107),AllocFactorMatrix,(I$4+1),FALSE)*$E3111</f>
        <v>-7195.2552410404851</v>
      </c>
      <c r="J3107" s="5">
        <f ca="1">VLOOKUP(CONCATENATE($F3107," ",$G3107),AllocFactorMatrix,(J$4+1),FALSE)*$E3111</f>
        <v>-339.16554858305921</v>
      </c>
      <c r="K3107" s="5">
        <f ca="1">VLOOKUP(CONCATENATE($F3107," ",$G3107),AllocFactorMatrix,(K$4+1),FALSE)*$E3111</f>
        <v>-1231.5309226348718</v>
      </c>
      <c r="L3107" s="5">
        <f ca="1">VLOOKUP(CONCATENATE($F3107," ",$G3107),AllocFactorMatrix,(L$4+1),FALSE)*$E3111</f>
        <v>-38.060713698738397</v>
      </c>
      <c r="M3107" s="5">
        <f ca="1">VLOOKUP(CONCATENATE($F3107," ",$G3107),AllocFactorMatrix,(M$4+1),FALSE)*$E3111</f>
        <v>0</v>
      </c>
      <c r="N3107" s="5">
        <f t="shared" ca="1" si="1553"/>
        <v>-1269.5916363336103</v>
      </c>
      <c r="O3107" s="5">
        <f ca="1">VLOOKUP(CONCATENATE($F3107," ",$G3107),AllocFactorMatrix,(O$4+1),FALSE)*$E3111</f>
        <v>-923.43293877602287</v>
      </c>
      <c r="P3107" s="5">
        <f ca="1">VLOOKUP(CONCATENATE($F3107," ",$G3107),AllocFactorMatrix,(P$4+1),FALSE)*$E3111</f>
        <v>-171.98944698854646</v>
      </c>
      <c r="Q3107" s="5">
        <f ca="1">VLOOKUP(CONCATENATE($F3107," ",$G3107),AllocFactorMatrix,(Q$4+1),FALSE)*$E3111</f>
        <v>0</v>
      </c>
      <c r="R3107" s="5">
        <f ca="1">VLOOKUP(CONCATENATE($F3107," ",$G3107),AllocFactorMatrix,(R$4+1),FALSE)*$E3111</f>
        <v>0</v>
      </c>
      <c r="S3107" s="5">
        <f t="shared" ca="1" si="1555"/>
        <v>-1095.4223857645693</v>
      </c>
      <c r="T3107" s="5">
        <f ca="1">VLOOKUP(CONCATENATE($F3107," ",$G3107),AllocFactorMatrix,(T$4+1),FALSE)*$E3111</f>
        <v>-32.919815198903322</v>
      </c>
      <c r="U3107" s="5">
        <f ca="1">VLOOKUP(CONCATENATE($F3107," ",$G3107),AllocFactorMatrix,(U$4+1),FALSE)*$E3111</f>
        <v>-530.922126682814</v>
      </c>
      <c r="V3107" s="5">
        <f ca="1">VLOOKUP(CONCATENATE($F3107," ",$G3107),AllocFactorMatrix,(V$4+1),FALSE)*$E3111</f>
        <v>0</v>
      </c>
      <c r="W3107" s="5">
        <f ca="1">VLOOKUP(CONCATENATE($F3107," ",$G3107),AllocFactorMatrix,(W$4+1),FALSE)*$E3111</f>
        <v>0</v>
      </c>
      <c r="X3107" s="5">
        <f t="shared" ca="1" si="1556"/>
        <v>-563.84194188171728</v>
      </c>
      <c r="Y3107" s="5">
        <f ca="1">VLOOKUP(CONCATENATE($F3107," ",$G3107),AllocFactorMatrix,(Y$4+1),FALSE)*$E3111</f>
        <v>-278.45746796961441</v>
      </c>
      <c r="Z3107" s="5">
        <f ca="1">VLOOKUP(CONCATENATE($F3107," ",$G3107),AllocFactorMatrix,(Z$4+1),FALSE)*$E3111</f>
        <v>-4.6457605910309088</v>
      </c>
      <c r="AA3107" s="5">
        <f t="shared" ca="1" si="1554"/>
        <v>-283.10322856064533</v>
      </c>
      <c r="AB3107" s="5">
        <f ca="1">VLOOKUP(CONCATENATE($F3107," ",$G3107),AllocFactorMatrix,(AB$4+1),FALSE)*$E3111</f>
        <v>-3.7638445122104116</v>
      </c>
      <c r="AC3107" s="5">
        <f ca="1">VLOOKUP(CONCATENATE($F3107," ",$G3107),AllocFactorMatrix,(AC$4+1),FALSE)*$E3111</f>
        <v>-12.894408389519457</v>
      </c>
      <c r="AD3107" s="5">
        <f ca="1">VLOOKUP(CONCATENATE($F3107," ",$G3107),AllocFactorMatrix,(AD$4+1),FALSE)*$E3111</f>
        <v>-2.7796210337421843</v>
      </c>
    </row>
    <row r="3108" spans="1:30" hidden="1" outlineLevel="1">
      <c r="D3108" s="7"/>
      <c r="E3108" s="51"/>
      <c r="F3108" s="52" t="str">
        <f>F3111</f>
        <v>RB_GUP</v>
      </c>
      <c r="G3108" s="55" t="str">
        <f>$G$12</f>
        <v>DISTSEC</v>
      </c>
      <c r="H3108" s="4">
        <f t="shared" ca="1" si="1552"/>
        <v>-5539.9314760152301</v>
      </c>
      <c r="I3108" s="5">
        <f ca="1">VLOOKUP(CONCATENATE($F3108," ",$G3108),AllocFactorMatrix,(I$4+1),FALSE)*$E3111</f>
        <v>-4142.2148064021549</v>
      </c>
      <c r="J3108" s="5">
        <f ca="1">VLOOKUP(CONCATENATE($F3108," ",$G3108),AllocFactorMatrix,(J$4+1),FALSE)*$E3111</f>
        <v>-199.69749597931872</v>
      </c>
      <c r="K3108" s="5">
        <f ca="1">VLOOKUP(CONCATENATE($F3108," ",$G3108),AllocFactorMatrix,(K$4+1),FALSE)*$E3111</f>
        <v>-602.57056679046889</v>
      </c>
      <c r="L3108" s="5">
        <f ca="1">VLOOKUP(CONCATENATE($F3108," ",$G3108),AllocFactorMatrix,(L$4+1),FALSE)*$E3111</f>
        <v>0</v>
      </c>
      <c r="M3108" s="5">
        <f ca="1">VLOOKUP(CONCATENATE($F3108," ",$G3108),AllocFactorMatrix,(M$4+1),FALSE)*$E3111</f>
        <v>0</v>
      </c>
      <c r="N3108" s="5">
        <f t="shared" ca="1" si="1553"/>
        <v>-602.57056679046889</v>
      </c>
      <c r="O3108" s="5">
        <f ca="1">VLOOKUP(CONCATENATE($F3108," ",$G3108),AllocFactorMatrix,(O$4+1),FALSE)*$E3111</f>
        <v>-383.96031050696678</v>
      </c>
      <c r="P3108" s="5">
        <f ca="1">VLOOKUP(CONCATENATE($F3108," ",$G3108),AllocFactorMatrix,(P$4+1),FALSE)*$E3111</f>
        <v>0</v>
      </c>
      <c r="Q3108" s="5">
        <f ca="1">VLOOKUP(CONCATENATE($F3108," ",$G3108),AllocFactorMatrix,(Q$4+1),FALSE)*$E3111</f>
        <v>0</v>
      </c>
      <c r="R3108" s="5">
        <f ca="1">VLOOKUP(CONCATENATE($F3108," ",$G3108),AllocFactorMatrix,(R$4+1),FALSE)*$E3111</f>
        <v>0</v>
      </c>
      <c r="S3108" s="5">
        <f t="shared" ca="1" si="1555"/>
        <v>-383.96031050696678</v>
      </c>
      <c r="T3108" s="5">
        <f ca="1">VLOOKUP(CONCATENATE($F3108," ",$G3108),AllocFactorMatrix,(T$4+1),FALSE)*$E3111</f>
        <v>-10.381481298670122</v>
      </c>
      <c r="U3108" s="5">
        <f ca="1">VLOOKUP(CONCATENATE($F3108," ",$G3108),AllocFactorMatrix,(U$4+1),FALSE)*$E3111</f>
        <v>0</v>
      </c>
      <c r="V3108" s="5">
        <f ca="1">VLOOKUP(CONCATENATE($F3108," ",$G3108),AllocFactorMatrix,(V$4+1),FALSE)*$E3111</f>
        <v>0</v>
      </c>
      <c r="W3108" s="5">
        <f ca="1">VLOOKUP(CONCATENATE($F3108," ",$G3108),AllocFactorMatrix,(W$4+1),FALSE)*$E3111</f>
        <v>0</v>
      </c>
      <c r="X3108" s="5">
        <f t="shared" ca="1" si="1556"/>
        <v>-10.381481298670122</v>
      </c>
      <c r="Y3108" s="5">
        <f ca="1">VLOOKUP(CONCATENATE($F3108," ",$G3108),AllocFactorMatrix,(Y$4+1),FALSE)*$E3111</f>
        <v>-141.62149243118665</v>
      </c>
      <c r="Z3108" s="5">
        <f ca="1">VLOOKUP(CONCATENATE($F3108," ",$G3108),AllocFactorMatrix,(Z$4+1),FALSE)*$E3111</f>
        <v>0</v>
      </c>
      <c r="AA3108" s="5">
        <f t="shared" ca="1" si="1554"/>
        <v>-141.62149243118665</v>
      </c>
      <c r="AB3108" s="5">
        <f ca="1">VLOOKUP(CONCATENATE($F3108," ",$G3108),AllocFactorMatrix,(AB$4+1),FALSE)*$E3111</f>
        <v>-1.4696107827518499</v>
      </c>
      <c r="AC3108" s="5">
        <f ca="1">VLOOKUP(CONCATENATE($F3108," ",$G3108),AllocFactorMatrix,(AC$4+1),FALSE)*$E3111</f>
        <v>-49.898938423589755</v>
      </c>
      <c r="AD3108" s="5">
        <f ca="1">VLOOKUP(CONCATENATE($F3108," ",$G3108),AllocFactorMatrix,(AD$4+1),FALSE)*$E3111</f>
        <v>-8.1167734001217564</v>
      </c>
    </row>
    <row r="3109" spans="1:30" hidden="1" outlineLevel="1">
      <c r="D3109" s="7"/>
      <c r="E3109" s="51"/>
      <c r="F3109" s="52" t="str">
        <f>F3111</f>
        <v>RB_GUP</v>
      </c>
      <c r="G3109" s="55" t="str">
        <f>$G$13</f>
        <v>ENERGY</v>
      </c>
      <c r="H3109" s="4">
        <f t="shared" ca="1" si="1552"/>
        <v>-170.28021429857398</v>
      </c>
      <c r="I3109" s="5">
        <f ca="1">VLOOKUP(CONCATENATE($F3109," ",$G3109),AllocFactorMatrix,(I$4+1),FALSE)*$E3111</f>
        <v>-63.893749081675779</v>
      </c>
      <c r="J3109" s="5">
        <f ca="1">VLOOKUP(CONCATENATE($F3109," ",$G3109),AllocFactorMatrix,(J$4+1),FALSE)*$E3111</f>
        <v>-4.1407278087837014</v>
      </c>
      <c r="K3109" s="5">
        <f ca="1">VLOOKUP(CONCATENATE($F3109," ",$G3109),AllocFactorMatrix,(K$4+1),FALSE)*$E3111</f>
        <v>-13.892590668812671</v>
      </c>
      <c r="L3109" s="5">
        <f ca="1">VLOOKUP(CONCATENATE($F3109," ",$G3109),AllocFactorMatrix,(L$4+1),FALSE)*$E3111</f>
        <v>-0.44153807087832964</v>
      </c>
      <c r="M3109" s="5">
        <f ca="1">VLOOKUP(CONCATENATE($F3109," ",$G3109),AllocFactorMatrix,(M$4+1),FALSE)*$E3111</f>
        <v>-4.0704648462224637E-2</v>
      </c>
      <c r="N3109" s="5">
        <f t="shared" ca="1" si="1553"/>
        <v>-14.374833388153226</v>
      </c>
      <c r="O3109" s="5">
        <f ca="1">VLOOKUP(CONCATENATE($F3109," ",$G3109),AllocFactorMatrix,(O$4+1),FALSE)*$E3111</f>
        <v>-12.666068759669757</v>
      </c>
      <c r="P3109" s="5">
        <f ca="1">VLOOKUP(CONCATENATE($F3109," ",$G3109),AllocFactorMatrix,(P$4+1),FALSE)*$E3111</f>
        <v>-2.3480454317804313</v>
      </c>
      <c r="Q3109" s="5">
        <f ca="1">VLOOKUP(CONCATENATE($F3109," ",$G3109),AllocFactorMatrix,(Q$4+1),FALSE)*$E3111</f>
        <v>-1.0668917438018484</v>
      </c>
      <c r="R3109" s="5">
        <f ca="1">VLOOKUP(CONCATENATE($F3109," ",$G3109),AllocFactorMatrix,(R$4+1),FALSE)*$E3111</f>
        <v>-4.9433509491945332E-2</v>
      </c>
      <c r="S3109" s="5">
        <f t="shared" ca="1" si="1555"/>
        <v>-16.130439444743981</v>
      </c>
      <c r="T3109" s="5">
        <f ca="1">VLOOKUP(CONCATENATE($F3109," ",$G3109),AllocFactorMatrix,(T$4+1),FALSE)*$E3111</f>
        <v>-0.48538775702280934</v>
      </c>
      <c r="U3109" s="5">
        <f ca="1">VLOOKUP(CONCATENATE($F3109," ",$G3109),AllocFactorMatrix,(U$4+1),FALSE)*$E3111</f>
        <v>-8.5226818638173771</v>
      </c>
      <c r="V3109" s="5">
        <f ca="1">VLOOKUP(CONCATENATE($F3109," ",$G3109),AllocFactorMatrix,(V$4+1),FALSE)*$E3111</f>
        <v>-48.388249185375699</v>
      </c>
      <c r="W3109" s="5">
        <f ca="1">VLOOKUP(CONCATENATE($F3109," ",$G3109),AllocFactorMatrix,(W$4+1),FALSE)*$E3111</f>
        <v>-9.1803833811177018</v>
      </c>
      <c r="X3109" s="5">
        <f t="shared" ca="1" si="1556"/>
        <v>-66.576702187333595</v>
      </c>
      <c r="Y3109" s="5">
        <f ca="1">VLOOKUP(CONCATENATE($F3109," ",$G3109),AllocFactorMatrix,(Y$4+1),FALSE)*$E3111</f>
        <v>-3.4316198262529296</v>
      </c>
      <c r="Z3109" s="5">
        <f ca="1">VLOOKUP(CONCATENATE($F3109," ",$G3109),AllocFactorMatrix,(Z$4+1),FALSE)*$E3111</f>
        <v>-5.5861300239280869E-2</v>
      </c>
      <c r="AA3109" s="5">
        <f t="shared" ca="1" si="1554"/>
        <v>-3.4874811264922103</v>
      </c>
      <c r="AB3109" s="5">
        <f ca="1">VLOOKUP(CONCATENATE($F3109," ",$G3109),AllocFactorMatrix,(AB$4+1),FALSE)*$E3111</f>
        <v>-6.2308786912402776E-2</v>
      </c>
      <c r="AC3109" s="5">
        <f ca="1">VLOOKUP(CONCATENATE($F3109," ",$G3109),AllocFactorMatrix,(AC$4+1),FALSE)*$E3111</f>
        <v>-1.3473440804519325</v>
      </c>
      <c r="AD3109" s="5">
        <f ca="1">VLOOKUP(CONCATENATE($F3109," ",$G3109),AllocFactorMatrix,(AD$4+1),FALSE)*$E3111</f>
        <v>-0.26662839402714889</v>
      </c>
    </row>
    <row r="3110" spans="1:30" hidden="1" outlineLevel="1">
      <c r="D3110" s="7"/>
      <c r="E3110" s="51"/>
      <c r="F3110" s="52" t="str">
        <f>F3111</f>
        <v>RB_GUP</v>
      </c>
      <c r="G3110" s="55" t="str">
        <f>$G$14</f>
        <v>CUSTOMER</v>
      </c>
      <c r="H3110" s="4">
        <f t="shared" ca="1" si="1552"/>
        <v>-2666.8453513470708</v>
      </c>
      <c r="I3110" s="5">
        <f ca="1">VLOOKUP(CONCATENATE($F3110," ",$G3110),AllocFactorMatrix,(I$4+1),FALSE)*$E3111</f>
        <v>-1247.1199722901554</v>
      </c>
      <c r="J3110" s="5">
        <f ca="1">VLOOKUP(CONCATENATE($F3110," ",$G3110),AllocFactorMatrix,(J$4+1),FALSE)*$E3111</f>
        <v>-326.72478413332533</v>
      </c>
      <c r="K3110" s="5">
        <f ca="1">VLOOKUP(CONCATENATE($F3110," ",$G3110),AllocFactorMatrix,(K$4+1),FALSE)*$E3111</f>
        <v>-92.747801233065729</v>
      </c>
      <c r="L3110" s="5">
        <f ca="1">VLOOKUP(CONCATENATE($F3110," ",$G3110),AllocFactorMatrix,(L$4+1),FALSE)*$E3111</f>
        <v>-29.938477407426859</v>
      </c>
      <c r="M3110" s="5">
        <f ca="1">VLOOKUP(CONCATENATE($F3110," ",$G3110),AllocFactorMatrix,(M$4+1),FALSE)*$E3111</f>
        <v>-4.8596178041406608</v>
      </c>
      <c r="N3110" s="5">
        <f t="shared" ca="1" si="1553"/>
        <v>-127.54589644463324</v>
      </c>
      <c r="O3110" s="5">
        <f ca="1">VLOOKUP(CONCATENATE($F3110," ",$G3110),AllocFactorMatrix,(O$4+1),FALSE)*$E3111</f>
        <v>-26.320475002759888</v>
      </c>
      <c r="P3110" s="5">
        <f ca="1">VLOOKUP(CONCATENATE($F3110," ",$G3110),AllocFactorMatrix,(P$4+1),FALSE)*$E3111</f>
        <v>-7.793819598930618</v>
      </c>
      <c r="Q3110" s="5">
        <f ca="1">VLOOKUP(CONCATENATE($F3110," ",$G3110),AllocFactorMatrix,(Q$4+1),FALSE)*$E3111</f>
        <v>-16.930022950055548</v>
      </c>
      <c r="R3110" s="5">
        <f ca="1">VLOOKUP(CONCATENATE($F3110," ",$G3110),AllocFactorMatrix,(R$4+1),FALSE)*$E3111</f>
        <v>-2.97501039296391</v>
      </c>
      <c r="S3110" s="5">
        <f t="shared" ca="1" si="1555"/>
        <v>-54.019327944709957</v>
      </c>
      <c r="T3110" s="5">
        <f ca="1">VLOOKUP(CONCATENATE($F3110," ",$G3110),AllocFactorMatrix,(T$4+1),FALSE)*$E3111</f>
        <v>-0.18115486334718001</v>
      </c>
      <c r="U3110" s="5">
        <f ca="1">VLOOKUP(CONCATENATE($F3110," ",$G3110),AllocFactorMatrix,(U$4+1),FALSE)*$E3111</f>
        <v>-4.6239099983065559</v>
      </c>
      <c r="V3110" s="5">
        <f ca="1">VLOOKUP(CONCATENATE($F3110," ",$G3110),AllocFactorMatrix,(V$4+1),FALSE)*$E3111</f>
        <v>-24.897403127599848</v>
      </c>
      <c r="W3110" s="5">
        <f ca="1">VLOOKUP(CONCATENATE($F3110," ",$G3110),AllocFactorMatrix,(W$4+1),FALSE)*$E3111</f>
        <v>-4.4625649025068315</v>
      </c>
      <c r="X3110" s="5">
        <f t="shared" ca="1" si="1556"/>
        <v>-34.165032891760418</v>
      </c>
      <c r="Y3110" s="5">
        <f ca="1">VLOOKUP(CONCATENATE($F3110," ",$G3110),AllocFactorMatrix,(Y$4+1),FALSE)*$E3111</f>
        <v>-7.2861746702815795</v>
      </c>
      <c r="Z3110" s="5">
        <f ca="1">VLOOKUP(CONCATENATE($F3110," ",$G3110),AllocFactorMatrix,(Z$4+1),FALSE)*$E3111</f>
        <v>-0.13208294220836037</v>
      </c>
      <c r="AA3110" s="5">
        <f t="shared" ca="1" si="1554"/>
        <v>-7.4182576124899402</v>
      </c>
      <c r="AB3110" s="5">
        <f ca="1">VLOOKUP(CONCATENATE($F3110," ",$G3110),AllocFactorMatrix,(AB$4+1),FALSE)*$E3111</f>
        <v>-0.13677332539315112</v>
      </c>
      <c r="AC3110" s="5">
        <f ca="1">VLOOKUP(CONCATENATE($F3110," ",$G3110),AllocFactorMatrix,(AC$4+1),FALSE)*$E3111</f>
        <v>-774.83735879719654</v>
      </c>
      <c r="AD3110" s="5">
        <f ca="1">VLOOKUP(CONCATENATE($F3110," ",$G3110),AllocFactorMatrix,(AD$4+1),FALSE)*$E3111</f>
        <v>-94.877947907406821</v>
      </c>
    </row>
    <row r="3111" spans="1:30" collapsed="1">
      <c r="D3111" s="99" t="s">
        <v>347</v>
      </c>
      <c r="E3111" s="40">
        <v>-52323</v>
      </c>
      <c r="F3111" s="57" t="s">
        <v>74</v>
      </c>
      <c r="G3111" s="55" t="str">
        <f>$G$15</f>
        <v>TOTAL</v>
      </c>
      <c r="H3111" s="4">
        <f t="shared" ca="1" si="1552"/>
        <v>-52322.999999999993</v>
      </c>
      <c r="I3111" s="5">
        <f ca="1">VLOOKUP(CONCATENATE($F3111," ",$G3111),AllocFactorMatrix,(I$4+1),FALSE)*$E3111</f>
        <v>-30241.058393735319</v>
      </c>
      <c r="J3111" s="5">
        <f ca="1">VLOOKUP(CONCATENATE($F3111," ",$G3111),AllocFactorMatrix,(J$4+1),FALSE)*$E3111</f>
        <v>-1699.8021110203815</v>
      </c>
      <c r="K3111" s="5">
        <f ca="1">VLOOKUP(CONCATENATE($F3111," ",$G3111),AllocFactorMatrix,(K$4+1),FALSE)*$E3111</f>
        <v>-4790.0731384908886</v>
      </c>
      <c r="L3111" s="5">
        <f ca="1">VLOOKUP(CONCATENATE($F3111," ",$G3111),AllocFactorMatrix,(L$4+1),FALSE)*$E3111</f>
        <v>-147.00287700072491</v>
      </c>
      <c r="M3111" s="5">
        <f ca="1">VLOOKUP(CONCATENATE($F3111," ",$G3111),AllocFactorMatrix,(M$4+1),FALSE)*$E3111</f>
        <v>-13.939528710386959</v>
      </c>
      <c r="N3111" s="5">
        <f t="shared" ca="1" si="1553"/>
        <v>-4951.0155442020005</v>
      </c>
      <c r="O3111" s="5">
        <f ca="1">VLOOKUP(CONCATENATE($F3111," ",$G3111),AllocFactorMatrix,(O$4+1),FALSE)*$E3111</f>
        <v>-3512.3305048736393</v>
      </c>
      <c r="P3111" s="5">
        <f ca="1">VLOOKUP(CONCATENATE($F3111," ",$G3111),AllocFactorMatrix,(P$4+1),FALSE)*$E3111</f>
        <v>-578.77251566126176</v>
      </c>
      <c r="Q3111" s="5">
        <f ca="1">VLOOKUP(CONCATENATE($F3111," ",$G3111),AllocFactorMatrix,(Q$4+1),FALSE)*$E3111</f>
        <v>-186.06334531312137</v>
      </c>
      <c r="R3111" s="5">
        <f ca="1">VLOOKUP(CONCATENATE($F3111," ",$G3111),AllocFactorMatrix,(R$4+1),FALSE)*$E3111</f>
        <v>-7.712775127848384</v>
      </c>
      <c r="S3111" s="5">
        <f t="shared" ca="1" si="1555"/>
        <v>-4284.8791409758715</v>
      </c>
      <c r="T3111" s="5">
        <f ca="1">VLOOKUP(CONCATENATE($F3111," ",$G3111),AllocFactorMatrix,(T$4+1),FALSE)*$E3111</f>
        <v>-115.52638246968112</v>
      </c>
      <c r="U3111" s="5">
        <f ca="1">VLOOKUP(CONCATENATE($F3111," ",$G3111),AllocFactorMatrix,(U$4+1),FALSE)*$E3111</f>
        <v>-1696.9893522177015</v>
      </c>
      <c r="V3111" s="5">
        <f ca="1">VLOOKUP(CONCATENATE($F3111," ",$G3111),AllocFactorMatrix,(V$4+1),FALSE)*$E3111</f>
        <v>-6402.3015344529695</v>
      </c>
      <c r="W3111" s="5">
        <f ca="1">VLOOKUP(CONCATENATE($F3111," ",$G3111),AllocFactorMatrix,(W$4+1),FALSE)*$E3111</f>
        <v>-874.20518081088949</v>
      </c>
      <c r="X3111" s="5">
        <f t="shared" ca="1" si="1556"/>
        <v>-9089.0224499512424</v>
      </c>
      <c r="Y3111" s="5">
        <f ca="1">VLOOKUP(CONCATENATE($F3111," ",$G3111),AllocFactorMatrix,(Y$4+1),FALSE)*$E3111</f>
        <v>-1079.0690420347878</v>
      </c>
      <c r="Z3111" s="5">
        <f ca="1">VLOOKUP(CONCATENATE($F3111," ",$G3111),AllocFactorMatrix,(Z$4+1),FALSE)*$E3111</f>
        <v>-17.223545859793635</v>
      </c>
      <c r="AA3111" s="5">
        <f t="shared" ca="1" si="1554"/>
        <v>-1096.2925878945814</v>
      </c>
      <c r="AB3111" s="5">
        <f ca="1">VLOOKUP(CONCATENATE($F3111," ",$G3111),AllocFactorMatrix,(AB$4+1),FALSE)*$E3111</f>
        <v>-13.393579260786277</v>
      </c>
      <c r="AC3111" s="5">
        <f ca="1">VLOOKUP(CONCATENATE($F3111," ",$G3111),AllocFactorMatrix,(AC$4+1),FALSE)*$E3111</f>
        <v>-841.04882866920116</v>
      </c>
      <c r="AD3111" s="5">
        <f ca="1">VLOOKUP(CONCATENATE($F3111," ",$G3111),AllocFactorMatrix,(AD$4+1),FALSE)*$E3111</f>
        <v>-106.48736429061536</v>
      </c>
    </row>
    <row r="3112" spans="1:30" s="51" customFormat="1" hidden="1" outlineLevel="1">
      <c r="A3112" s="56"/>
      <c r="B3112" s="112"/>
      <c r="C3112" s="55"/>
      <c r="D3112" s="55"/>
      <c r="F3112" s="52" t="str">
        <f>F3119</f>
        <v>RB_GUP</v>
      </c>
      <c r="G3112" s="55" t="str">
        <f>$G$8</f>
        <v>PRODUCTION</v>
      </c>
      <c r="H3112" s="53">
        <f t="shared" ref="H3112:H3118" ca="1" si="1557">SUBTOTAL(9,I3112:AD3112)</f>
        <v>3788.0062579422247</v>
      </c>
      <c r="I3112" s="54">
        <f ca="1">VLOOKUP(CONCATENATE($F3112," ",$G3112),AllocFactorMatrix,(I$4+1),FALSE)*$E3119</f>
        <v>2103.1256471194001</v>
      </c>
      <c r="J3112" s="54">
        <f ca="1">VLOOKUP(CONCATENATE($F3112," ",$G3112),AllocFactorMatrix,(J$4+1),FALSE)*$E3119</f>
        <v>96.775065717987403</v>
      </c>
      <c r="K3112" s="54">
        <f ca="1">VLOOKUP(CONCATENATE($F3112," ",$G3112),AllocFactorMatrix,(K$4+1),FALSE)*$E3119</f>
        <v>318.80485331825452</v>
      </c>
      <c r="L3112" s="54">
        <f ca="1">VLOOKUP(CONCATENATE($F3112," ",$G3112),AllocFactorMatrix,(L$4+1),FALSE)*$E3119</f>
        <v>7.9659155289659678</v>
      </c>
      <c r="M3112" s="54">
        <f ca="1">VLOOKUP(CONCATENATE($F3112," ",$G3112),AllocFactorMatrix,(M$4+1),FALSE)*$E3119</f>
        <v>1.0254502483933605</v>
      </c>
      <c r="N3112" s="54">
        <f t="shared" ref="N3112:N3119" ca="1" si="1558">SUBTOTAL(9,K3112:M3112)</f>
        <v>327.79621909561388</v>
      </c>
      <c r="O3112" s="54">
        <f ca="1">VLOOKUP(CONCATENATE($F3112," ",$G3112),AllocFactorMatrix,(O$4+1),FALSE)*$E3119</f>
        <v>242.51916108102333</v>
      </c>
      <c r="P3112" s="54">
        <f ca="1">VLOOKUP(CONCATENATE($F3112," ",$G3112),AllocFactorMatrix,(P$4+1),FALSE)*$E3119</f>
        <v>43.896428970176657</v>
      </c>
      <c r="Q3112" s="54">
        <f ca="1">VLOOKUP(CONCATENATE($F3112," ",$G3112),AllocFactorMatrix,(Q$4+1),FALSE)*$E3119</f>
        <v>16.978828809971603</v>
      </c>
      <c r="R3112" s="54">
        <f ca="1">VLOOKUP(CONCATENATE($F3112," ",$G3112),AllocFactorMatrix,(R$4+1),FALSE)*$E3119</f>
        <v>0.36583814149492733</v>
      </c>
      <c r="S3112" s="54">
        <f ca="1">SUBTOTAL(9,O3112:R3112)</f>
        <v>303.76025700266649</v>
      </c>
      <c r="T3112" s="54">
        <f ca="1">VLOOKUP(CONCATENATE($F3112," ",$G3112),AllocFactorMatrix,(T$4+1),FALSE)*$E3119</f>
        <v>7.7008687775315243</v>
      </c>
      <c r="U3112" s="54">
        <f ca="1">VLOOKUP(CONCATENATE($F3112," ",$G3112),AllocFactorMatrix,(U$4+1),FALSE)*$E3119</f>
        <v>122.6112180270695</v>
      </c>
      <c r="V3112" s="54">
        <f ca="1">VLOOKUP(CONCATENATE($F3112," ",$G3112),AllocFactorMatrix,(V$4+1),FALSE)*$E3119</f>
        <v>664.9456224712676</v>
      </c>
      <c r="W3112" s="54">
        <f ca="1">VLOOKUP(CONCATENATE($F3112," ",$G3112),AllocFactorMatrix,(W$4+1),FALSE)*$E3119</f>
        <v>87.488662296930045</v>
      </c>
      <c r="X3112" s="54">
        <f ca="1">SUBTOTAL(9,T3112:W3112)</f>
        <v>882.74637157279858</v>
      </c>
      <c r="Y3112" s="54">
        <f ca="1">VLOOKUP(CONCATENATE($F3112," ",$G3112),AllocFactorMatrix,(Y$4+1),FALSE)*$E3119</f>
        <v>71.477446408739453</v>
      </c>
      <c r="Z3112" s="54">
        <f ca="1">VLOOKUP(CONCATENATE($F3112," ",$G3112),AllocFactorMatrix,(Z$4+1),FALSE)*$E3119</f>
        <v>1.4857790035151863</v>
      </c>
      <c r="AA3112" s="54">
        <f t="shared" ref="AA3112:AA3119" ca="1" si="1559">SUBTOTAL(9,Y3112:Z3112)</f>
        <v>72.963225412254644</v>
      </c>
      <c r="AB3112" s="54">
        <f ca="1">VLOOKUP(CONCATENATE($F3112," ",$G3112),AllocFactorMatrix,(AB$4+1),FALSE)*$E3119</f>
        <v>0.83947202150345757</v>
      </c>
      <c r="AC3112" s="54">
        <f ca="1">VLOOKUP(CONCATENATE($F3112," ",$G3112),AllocFactorMatrix,(AC$4+1),FALSE)*$E3119</f>
        <v>0</v>
      </c>
      <c r="AD3112" s="54">
        <f ca="1">VLOOKUP(CONCATENATE($F3112," ",$G3112),AllocFactorMatrix,(AD$4+1),FALSE)*$E3119</f>
        <v>0</v>
      </c>
    </row>
    <row r="3113" spans="1:30" s="51" customFormat="1" hidden="1" outlineLevel="1">
      <c r="A3113" s="56"/>
      <c r="B3113" s="112"/>
      <c r="C3113" s="55"/>
      <c r="D3113" s="55"/>
      <c r="F3113" s="52" t="str">
        <f>F3119</f>
        <v>RB_GUP</v>
      </c>
      <c r="G3113" s="55" t="str">
        <f>$G$9</f>
        <v>BULKTRAN</v>
      </c>
      <c r="H3113" s="53">
        <f t="shared" ca="1" si="1557"/>
        <v>2007.7267181194884</v>
      </c>
      <c r="I3113" s="54">
        <f ca="1">VLOOKUP(CONCATENATE($F3113," ",$G3113),AllocFactorMatrix,(I$4+1),FALSE)*$E3119</f>
        <v>988.97203083151601</v>
      </c>
      <c r="J3113" s="54">
        <f ca="1">VLOOKUP(CONCATENATE($F3113," ",$G3113),AllocFactorMatrix,(J$4+1),FALSE)*$E3119</f>
        <v>48.888421302577626</v>
      </c>
      <c r="K3113" s="54">
        <f ca="1">VLOOKUP(CONCATENATE($F3113," ",$G3113),AllocFactorMatrix,(K$4+1),FALSE)*$E3119</f>
        <v>179.07548539752619</v>
      </c>
      <c r="L3113" s="54">
        <f ca="1">VLOOKUP(CONCATENATE($F3113," ",$G3113),AllocFactorMatrix,(L$4+1),FALSE)*$E3119</f>
        <v>5.6366604911157046</v>
      </c>
      <c r="M3113" s="54">
        <f ca="1">VLOOKUP(CONCATENATE($F3113," ",$G3113),AllocFactorMatrix,(M$4+1),FALSE)*$E3119</f>
        <v>0.52858798448798749</v>
      </c>
      <c r="N3113" s="54">
        <f t="shared" ca="1" si="1558"/>
        <v>185.24073387312987</v>
      </c>
      <c r="O3113" s="54">
        <f ca="1">VLOOKUP(CONCATENATE($F3113," ",$G3113),AllocFactorMatrix,(O$4+1),FALSE)*$E3119</f>
        <v>136.12522602126171</v>
      </c>
      <c r="P3113" s="54">
        <f ca="1">VLOOKUP(CONCATENATE($F3113," ",$G3113),AllocFactorMatrix,(P$4+1),FALSE)*$E3119</f>
        <v>25.364095473039121</v>
      </c>
      <c r="Q3113" s="54">
        <f ca="1">VLOOKUP(CONCATENATE($F3113," ",$G3113),AllocFactorMatrix,(Q$4+1),FALSE)*$E3119</f>
        <v>11.461562464796501</v>
      </c>
      <c r="R3113" s="54">
        <f ca="1">VLOOKUP(CONCATENATE($F3113," ",$G3113),AllocFactorMatrix,(R$4+1),FALSE)*$E3119</f>
        <v>0.5154136522045073</v>
      </c>
      <c r="S3113" s="54">
        <f t="shared" ref="S3113:S3119" ca="1" si="1560">SUBTOTAL(9,O3113:R3113)</f>
        <v>173.46629761130183</v>
      </c>
      <c r="T3113" s="54">
        <f ca="1">VLOOKUP(CONCATENATE($F3113," ",$G3113),AllocFactorMatrix,(T$4+1),FALSE)*$E3119</f>
        <v>4.7552028077414503</v>
      </c>
      <c r="U3113" s="54">
        <f ca="1">VLOOKUP(CONCATENATE($F3113," ",$G3113),AllocFactorMatrix,(U$4+1),FALSE)*$E3119</f>
        <v>77.818083748470897</v>
      </c>
      <c r="V3113" s="54">
        <f ca="1">VLOOKUP(CONCATENATE($F3113," ",$G3113),AllocFactorMatrix,(V$4+1),FALSE)*$E3119</f>
        <v>411.27075917774755</v>
      </c>
      <c r="W3113" s="54">
        <f ca="1">VLOOKUP(CONCATENATE($F3113," ",$G3113),AllocFactorMatrix,(W$4+1),FALSE)*$E3119</f>
        <v>74.26868259739274</v>
      </c>
      <c r="X3113" s="54">
        <f t="shared" ref="X3113:X3119" ca="1" si="1561">SUBTOTAL(9,T3113:W3113)</f>
        <v>568.11272833135263</v>
      </c>
      <c r="Y3113" s="54">
        <f ca="1">VLOOKUP(CONCATENATE($F3113," ",$G3113),AllocFactorMatrix,(Y$4+1),FALSE)*$E3119</f>
        <v>41.803840907550082</v>
      </c>
      <c r="Z3113" s="54">
        <f ca="1">VLOOKUP(CONCATENATE($F3113," ",$G3113),AllocFactorMatrix,(Z$4+1),FALSE)*$E3119</f>
        <v>0.70019835586571355</v>
      </c>
      <c r="AA3113" s="54">
        <f t="shared" ca="1" si="1559"/>
        <v>42.504039263415798</v>
      </c>
      <c r="AB3113" s="54">
        <f ca="1">VLOOKUP(CONCATENATE($F3113," ",$G3113),AllocFactorMatrix,(AB$4+1),FALSE)*$E3119</f>
        <v>0.54246690619523374</v>
      </c>
      <c r="AC3113" s="54">
        <f ca="1">VLOOKUP(CONCATENATE($F3113," ",$G3113),AllocFactorMatrix,(AC$4+1),FALSE)*$E3119</f>
        <v>0</v>
      </c>
      <c r="AD3113" s="54">
        <f ca="1">VLOOKUP(CONCATENATE($F3113," ",$G3113),AllocFactorMatrix,(AD$4+1),FALSE)*$E3119</f>
        <v>0</v>
      </c>
    </row>
    <row r="3114" spans="1:30" s="51" customFormat="1" hidden="1" outlineLevel="1">
      <c r="A3114" s="56"/>
      <c r="B3114" s="112"/>
      <c r="C3114" s="55"/>
      <c r="D3114" s="55"/>
      <c r="F3114" s="52" t="str">
        <f>F3119</f>
        <v>RB_GUP</v>
      </c>
      <c r="G3114" s="55" t="str">
        <f>$G$10</f>
        <v>SUBTRAN</v>
      </c>
      <c r="H3114" s="53">
        <f t="shared" ca="1" si="1557"/>
        <v>441.03728521011828</v>
      </c>
      <c r="I3114" s="54">
        <f ca="1">VLOOKUP(CONCATENATE($F3114," ",$G3114),AllocFactorMatrix,(I$4+1),FALSE)*$E3119</f>
        <v>214.72669060777656</v>
      </c>
      <c r="J3114" s="54">
        <f ca="1">VLOOKUP(CONCATENATE($F3114," ",$G3114),AllocFactorMatrix,(J$4+1),FALSE)*$E3119</f>
        <v>10.362990984591844</v>
      </c>
      <c r="K3114" s="54">
        <f ca="1">VLOOKUP(CONCATENATE($F3114," ",$G3114),AllocFactorMatrix,(K$4+1),FALSE)*$E3119</f>
        <v>37.700054499529735</v>
      </c>
      <c r="L3114" s="54">
        <f ca="1">VLOOKUP(CONCATENATE($F3114," ",$G3114),AllocFactorMatrix,(L$4+1),FALSE)*$E3119</f>
        <v>1.1645192123382151</v>
      </c>
      <c r="M3114" s="54">
        <f ca="1">VLOOKUP(CONCATENATE($F3114," ",$G3114),AllocFactorMatrix,(M$4+1),FALSE)*$E3119</f>
        <v>0.14503470913853536</v>
      </c>
      <c r="N3114" s="54">
        <f t="shared" ca="1" si="1558"/>
        <v>39.009608421006483</v>
      </c>
      <c r="O3114" s="54">
        <f ca="1">VLOOKUP(CONCATENATE($F3114," ",$G3114),AllocFactorMatrix,(O$4+1),FALSE)*$E3119</f>
        <v>28.482980419274199</v>
      </c>
      <c r="P3114" s="54">
        <f ca="1">VLOOKUP(CONCATENATE($F3114," ",$G3114),AllocFactorMatrix,(P$4+1),FALSE)*$E3119</f>
        <v>5.2949528386509304</v>
      </c>
      <c r="Q3114" s="54">
        <f ca="1">VLOOKUP(CONCATENATE($F3114," ",$G3114),AllocFactorMatrix,(Q$4+1),FALSE)*$E3119</f>
        <v>3.1505600304028794</v>
      </c>
      <c r="R3114" s="54">
        <f ca="1">VLOOKUP(CONCATENATE($F3114," ",$G3114),AllocFactorMatrix,(R$4+1),FALSE)*$E3119</f>
        <v>0</v>
      </c>
      <c r="S3114" s="54">
        <f t="shared" ca="1" si="1560"/>
        <v>36.928493288328006</v>
      </c>
      <c r="T3114" s="54">
        <f ca="1">VLOOKUP(CONCATENATE($F3114," ",$G3114),AllocFactorMatrix,(T$4+1),FALSE)*$E3119</f>
        <v>0.99457676945324702</v>
      </c>
      <c r="U3114" s="54">
        <f ca="1">VLOOKUP(CONCATENATE($F3114," ",$G3114),AllocFactorMatrix,(U$4+1),FALSE)*$E3119</f>
        <v>16.281789564245745</v>
      </c>
      <c r="V3114" s="54">
        <f ca="1">VLOOKUP(CONCATENATE($F3114," ",$G3114),AllocFactorMatrix,(V$4+1),FALSE)*$E3119</f>
        <v>113.43006830314434</v>
      </c>
      <c r="W3114" s="54">
        <f ca="1">VLOOKUP(CONCATENATE($F3114," ",$G3114),AllocFactorMatrix,(W$4+1),FALSE)*$E3119</f>
        <v>0</v>
      </c>
      <c r="X3114" s="54">
        <f t="shared" ca="1" si="1561"/>
        <v>130.70643463684334</v>
      </c>
      <c r="Y3114" s="54">
        <f ca="1">VLOOKUP(CONCATENATE($F3114," ",$G3114),AllocFactorMatrix,(Y$4+1),FALSE)*$E3119</f>
        <v>8.5725426245938774</v>
      </c>
      <c r="Z3114" s="54">
        <f ca="1">VLOOKUP(CONCATENATE($F3114," ",$G3114),AllocFactorMatrix,(Z$4+1),FALSE)*$E3119</f>
        <v>0.14290451845119759</v>
      </c>
      <c r="AA3114" s="54">
        <f t="shared" ca="1" si="1559"/>
        <v>8.7154471430450755</v>
      </c>
      <c r="AB3114" s="54">
        <f ca="1">VLOOKUP(CONCATENATE($F3114," ",$G3114),AllocFactorMatrix,(AB$4+1),FALSE)*$E3119</f>
        <v>0.11447463095341383</v>
      </c>
      <c r="AC3114" s="54">
        <f ca="1">VLOOKUP(CONCATENATE($F3114," ",$G3114),AllocFactorMatrix,(AC$4+1),FALSE)*$E3119</f>
        <v>0.38923821747591947</v>
      </c>
      <c r="AD3114" s="54">
        <f ca="1">VLOOKUP(CONCATENATE($F3114," ",$G3114),AllocFactorMatrix,(AD$4+1),FALSE)*$E3119</f>
        <v>8.3907280097609921E-2</v>
      </c>
    </row>
    <row r="3115" spans="1:30" s="51" customFormat="1" hidden="1" outlineLevel="1">
      <c r="A3115" s="56"/>
      <c r="B3115" s="112"/>
      <c r="C3115" s="55"/>
      <c r="D3115" s="55"/>
      <c r="F3115" s="52" t="str">
        <f>F3119</f>
        <v>RB_GUP</v>
      </c>
      <c r="G3115" s="55" t="str">
        <f>$G$11</f>
        <v>DISTPRI</v>
      </c>
      <c r="H3115" s="53">
        <f t="shared" ca="1" si="1557"/>
        <v>2023.6190320650414</v>
      </c>
      <c r="I3115" s="54">
        <f ca="1">VLOOKUP(CONCATENATE($F3115," ",$G3115),AllocFactorMatrix,(I$4+1),FALSE)*$E3119</f>
        <v>1352.4709075479841</v>
      </c>
      <c r="J3115" s="54">
        <f ca="1">VLOOKUP(CONCATENATE($F3115," ",$G3115),AllocFactorMatrix,(J$4+1),FALSE)*$E3119</f>
        <v>63.751947906549461</v>
      </c>
      <c r="K3115" s="54">
        <f ca="1">VLOOKUP(CONCATENATE($F3115," ",$G3115),AllocFactorMatrix,(K$4+1),FALSE)*$E3119</f>
        <v>231.4872355200192</v>
      </c>
      <c r="L3115" s="54">
        <f ca="1">VLOOKUP(CONCATENATE($F3115," ",$G3115),AllocFactorMatrix,(L$4+1),FALSE)*$E3119</f>
        <v>7.1541601060163238</v>
      </c>
      <c r="M3115" s="54">
        <f ca="1">VLOOKUP(CONCATENATE($F3115," ",$G3115),AllocFactorMatrix,(M$4+1),FALSE)*$E3119</f>
        <v>0</v>
      </c>
      <c r="N3115" s="54">
        <f t="shared" ca="1" si="1558"/>
        <v>238.64139562603552</v>
      </c>
      <c r="O3115" s="54">
        <f ca="1">VLOOKUP(CONCATENATE($F3115," ",$G3115),AllocFactorMatrix,(O$4+1),FALSE)*$E3119</f>
        <v>173.57496613080642</v>
      </c>
      <c r="P3115" s="54">
        <f ca="1">VLOOKUP(CONCATENATE($F3115," ",$G3115),AllocFactorMatrix,(P$4+1),FALSE)*$E3119</f>
        <v>32.328349122419482</v>
      </c>
      <c r="Q3115" s="54">
        <f ca="1">VLOOKUP(CONCATENATE($F3115," ",$G3115),AllocFactorMatrix,(Q$4+1),FALSE)*$E3119</f>
        <v>0</v>
      </c>
      <c r="R3115" s="54">
        <f ca="1">VLOOKUP(CONCATENATE($F3115," ",$G3115),AllocFactorMatrix,(R$4+1),FALSE)*$E3119</f>
        <v>0</v>
      </c>
      <c r="S3115" s="54">
        <f t="shared" ca="1" si="1560"/>
        <v>205.90331525322591</v>
      </c>
      <c r="T3115" s="54">
        <f ca="1">VLOOKUP(CONCATENATE($F3115," ",$G3115),AllocFactorMatrix,(T$4+1),FALSE)*$E3119</f>
        <v>6.1878405764427535</v>
      </c>
      <c r="U3115" s="54">
        <f ca="1">VLOOKUP(CONCATENATE($F3115," ",$G3115),AllocFactorMatrix,(U$4+1),FALSE)*$E3119</f>
        <v>99.795866367094305</v>
      </c>
      <c r="V3115" s="54">
        <f ca="1">VLOOKUP(CONCATENATE($F3115," ",$G3115),AllocFactorMatrix,(V$4+1),FALSE)*$E3119</f>
        <v>0</v>
      </c>
      <c r="W3115" s="54">
        <f ca="1">VLOOKUP(CONCATENATE($F3115," ",$G3115),AllocFactorMatrix,(W$4+1),FALSE)*$E3119</f>
        <v>0</v>
      </c>
      <c r="X3115" s="54">
        <f t="shared" ca="1" si="1561"/>
        <v>105.98370694353706</v>
      </c>
      <c r="Y3115" s="54">
        <f ca="1">VLOOKUP(CONCATENATE($F3115," ",$G3115),AllocFactorMatrix,(Y$4+1),FALSE)*$E3119</f>
        <v>52.340829032761071</v>
      </c>
      <c r="Z3115" s="54">
        <f ca="1">VLOOKUP(CONCATENATE($F3115," ",$G3115),AllocFactorMatrix,(Z$4+1),FALSE)*$E3119</f>
        <v>0.87324991710698907</v>
      </c>
      <c r="AA3115" s="54">
        <f t="shared" ca="1" si="1559"/>
        <v>53.21407894986806</v>
      </c>
      <c r="AB3115" s="54">
        <f ca="1">VLOOKUP(CONCATENATE($F3115," ",$G3115),AllocFactorMatrix,(AB$4+1),FALSE)*$E3119</f>
        <v>0.70747875270128624</v>
      </c>
      <c r="AC3115" s="54">
        <f ca="1">VLOOKUP(CONCATENATE($F3115," ",$G3115),AllocFactorMatrix,(AC$4+1),FALSE)*$E3119</f>
        <v>2.4237239170331186</v>
      </c>
      <c r="AD3115" s="54">
        <f ca="1">VLOOKUP(CONCATENATE($F3115," ",$G3115),AllocFactorMatrix,(AD$4+1),FALSE)*$E3119</f>
        <v>0.52247716810684375</v>
      </c>
    </row>
    <row r="3116" spans="1:30" s="51" customFormat="1" hidden="1" outlineLevel="1">
      <c r="A3116" s="56"/>
      <c r="B3116" s="112"/>
      <c r="C3116" s="55"/>
      <c r="D3116" s="55"/>
      <c r="F3116" s="52" t="str">
        <f>F3119</f>
        <v>RB_GUP</v>
      </c>
      <c r="G3116" s="55" t="str">
        <f>$G$12</f>
        <v>DISTSEC</v>
      </c>
      <c r="H3116" s="53">
        <f t="shared" ca="1" si="1557"/>
        <v>1041.3245812856635</v>
      </c>
      <c r="I3116" s="54">
        <f ca="1">VLOOKUP(CONCATENATE($F3116," ",$G3116),AllocFactorMatrix,(I$4+1),FALSE)*$E3119</f>
        <v>778.59990101800724</v>
      </c>
      <c r="J3116" s="54">
        <f ca="1">VLOOKUP(CONCATENATE($F3116," ",$G3116),AllocFactorMatrix,(J$4+1),FALSE)*$E3119</f>
        <v>37.536549375161968</v>
      </c>
      <c r="K3116" s="54">
        <f ca="1">VLOOKUP(CONCATENATE($F3116," ",$G3116),AllocFactorMatrix,(K$4+1),FALSE)*$E3119</f>
        <v>113.26341234990849</v>
      </c>
      <c r="L3116" s="54">
        <f ca="1">VLOOKUP(CONCATENATE($F3116," ",$G3116),AllocFactorMatrix,(L$4+1),FALSE)*$E3119</f>
        <v>0</v>
      </c>
      <c r="M3116" s="54">
        <f ca="1">VLOOKUP(CONCATENATE($F3116," ",$G3116),AllocFactorMatrix,(M$4+1),FALSE)*$E3119</f>
        <v>0</v>
      </c>
      <c r="N3116" s="54">
        <f t="shared" ca="1" si="1558"/>
        <v>113.26341234990849</v>
      </c>
      <c r="O3116" s="54">
        <f ca="1">VLOOKUP(CONCATENATE($F3116," ",$G3116),AllocFactorMatrix,(O$4+1),FALSE)*$E3119</f>
        <v>72.171887197523418</v>
      </c>
      <c r="P3116" s="54">
        <f ca="1">VLOOKUP(CONCATENATE($F3116," ",$G3116),AllocFactorMatrix,(P$4+1),FALSE)*$E3119</f>
        <v>0</v>
      </c>
      <c r="Q3116" s="54">
        <f ca="1">VLOOKUP(CONCATENATE($F3116," ",$G3116),AllocFactorMatrix,(Q$4+1),FALSE)*$E3119</f>
        <v>0</v>
      </c>
      <c r="R3116" s="54">
        <f ca="1">VLOOKUP(CONCATENATE($F3116," ",$G3116),AllocFactorMatrix,(R$4+1),FALSE)*$E3119</f>
        <v>0</v>
      </c>
      <c r="S3116" s="54">
        <f t="shared" ca="1" si="1560"/>
        <v>72.171887197523418</v>
      </c>
      <c r="T3116" s="54">
        <f ca="1">VLOOKUP(CONCATENATE($F3116," ",$G3116),AllocFactorMatrix,(T$4+1),FALSE)*$E3119</f>
        <v>1.9513764228431216</v>
      </c>
      <c r="U3116" s="54">
        <f ca="1">VLOOKUP(CONCATENATE($F3116," ",$G3116),AllocFactorMatrix,(U$4+1),FALSE)*$E3119</f>
        <v>0</v>
      </c>
      <c r="V3116" s="54">
        <f ca="1">VLOOKUP(CONCATENATE($F3116," ",$G3116),AllocFactorMatrix,(V$4+1),FALSE)*$E3119</f>
        <v>0</v>
      </c>
      <c r="W3116" s="54">
        <f ca="1">VLOOKUP(CONCATENATE($F3116," ",$G3116),AllocFactorMatrix,(W$4+1),FALSE)*$E3119</f>
        <v>0</v>
      </c>
      <c r="X3116" s="54">
        <f t="shared" ca="1" si="1561"/>
        <v>1.9513764228431216</v>
      </c>
      <c r="Y3116" s="54">
        <f ca="1">VLOOKUP(CONCATENATE($F3116," ",$G3116),AllocFactorMatrix,(Y$4+1),FALSE)*$E3119</f>
        <v>26.620174264868616</v>
      </c>
      <c r="Z3116" s="54">
        <f ca="1">VLOOKUP(CONCATENATE($F3116," ",$G3116),AllocFactorMatrix,(Z$4+1),FALSE)*$E3119</f>
        <v>0</v>
      </c>
      <c r="AA3116" s="54">
        <f t="shared" ca="1" si="1559"/>
        <v>26.620174264868616</v>
      </c>
      <c r="AB3116" s="54">
        <f ca="1">VLOOKUP(CONCATENATE($F3116," ",$G3116),AllocFactorMatrix,(AB$4+1),FALSE)*$E3119</f>
        <v>0.27623840468559607</v>
      </c>
      <c r="AC3116" s="54">
        <f ca="1">VLOOKUP(CONCATENATE($F3116," ",$G3116),AllocFactorMatrix,(AC$4+1),FALSE)*$E3119</f>
        <v>9.3793562944786277</v>
      </c>
      <c r="AD3116" s="54">
        <f ca="1">VLOOKUP(CONCATENATE($F3116," ",$G3116),AllocFactorMatrix,(AD$4+1),FALSE)*$E3119</f>
        <v>1.5256859581866</v>
      </c>
    </row>
    <row r="3117" spans="1:30" s="51" customFormat="1" hidden="1" outlineLevel="1">
      <c r="A3117" s="56"/>
      <c r="B3117" s="112"/>
      <c r="C3117" s="55"/>
      <c r="D3117" s="55"/>
      <c r="F3117" s="52" t="str">
        <f>F3119</f>
        <v>RB_GUP</v>
      </c>
      <c r="G3117" s="55" t="str">
        <f>$G$13</f>
        <v>ENERGY</v>
      </c>
      <c r="H3117" s="53">
        <f t="shared" ca="1" si="1557"/>
        <v>32.007069694522009</v>
      </c>
      <c r="I3117" s="54">
        <f ca="1">VLOOKUP(CONCATENATE($F3117," ",$G3117),AllocFactorMatrix,(I$4+1),FALSE)*$E3119</f>
        <v>12.009919580648686</v>
      </c>
      <c r="J3117" s="54">
        <f ca="1">VLOOKUP(CONCATENATE($F3117," ",$G3117),AllocFactorMatrix,(J$4+1),FALSE)*$E3119</f>
        <v>0.77832039446109169</v>
      </c>
      <c r="K3117" s="54">
        <f ca="1">VLOOKUP(CONCATENATE($F3117," ",$G3117),AllocFactorMatrix,(K$4+1),FALSE)*$E3119</f>
        <v>2.6113492962516029</v>
      </c>
      <c r="L3117" s="54">
        <f ca="1">VLOOKUP(CONCATENATE($F3117," ",$G3117),AllocFactorMatrix,(L$4+1),FALSE)*$E3119</f>
        <v>8.2994609007288805E-2</v>
      </c>
      <c r="M3117" s="54">
        <f ca="1">VLOOKUP(CONCATENATE($F3117," ",$G3117),AllocFactorMatrix,(M$4+1),FALSE)*$E3119</f>
        <v>7.6511327260665356E-3</v>
      </c>
      <c r="N3117" s="54">
        <f t="shared" ca="1" si="1558"/>
        <v>2.7019950379849584</v>
      </c>
      <c r="O3117" s="54">
        <f ca="1">VLOOKUP(CONCATENATE($F3117," ",$G3117),AllocFactorMatrix,(O$4+1),FALSE)*$E3119</f>
        <v>2.3808035902251796</v>
      </c>
      <c r="P3117" s="54">
        <f ca="1">VLOOKUP(CONCATENATE($F3117," ",$G3117),AllocFactorMatrix,(P$4+1),FALSE)*$E3119</f>
        <v>0.44135517500067933</v>
      </c>
      <c r="Q3117" s="54">
        <f ca="1">VLOOKUP(CONCATENATE($F3117," ",$G3117),AllocFactorMatrix,(Q$4+1),FALSE)*$E3119</f>
        <v>0.20054049462552184</v>
      </c>
      <c r="R3117" s="54">
        <f ca="1">VLOOKUP(CONCATENATE($F3117," ",$G3117),AllocFactorMatrix,(R$4+1),FALSE)*$E3119</f>
        <v>9.2918709908316102E-3</v>
      </c>
      <c r="S3117" s="54">
        <f t="shared" ca="1" si="1560"/>
        <v>3.0319911308422127</v>
      </c>
      <c r="T3117" s="54">
        <f ca="1">VLOOKUP(CONCATENATE($F3117," ",$G3117),AllocFactorMatrix,(T$4+1),FALSE)*$E3119</f>
        <v>9.1236905191203296E-2</v>
      </c>
      <c r="U3117" s="54">
        <f ca="1">VLOOKUP(CONCATENATE($F3117," ",$G3117),AllocFactorMatrix,(U$4+1),FALSE)*$E3119</f>
        <v>1.6019833750099175</v>
      </c>
      <c r="V3117" s="54">
        <f ca="1">VLOOKUP(CONCATENATE($F3117," ",$G3117),AllocFactorMatrix,(V$4+1),FALSE)*$E3119</f>
        <v>9.0953964936676037</v>
      </c>
      <c r="W3117" s="54">
        <f ca="1">VLOOKUP(CONCATENATE($F3117," ",$G3117),AllocFactorMatrix,(W$4+1),FALSE)*$E3119</f>
        <v>1.7256095895360091</v>
      </c>
      <c r="X3117" s="54">
        <f t="shared" ca="1" si="1561"/>
        <v>12.514226363404735</v>
      </c>
      <c r="Y3117" s="54">
        <f ca="1">VLOOKUP(CONCATENATE($F3117," ",$G3117),AllocFactorMatrix,(Y$4+1),FALSE)*$E3119</f>
        <v>0.645031458272606</v>
      </c>
      <c r="Z3117" s="54">
        <f ca="1">VLOOKUP(CONCATENATE($F3117," ",$G3117),AllocFactorMatrix,(Z$4+1),FALSE)*$E3119</f>
        <v>1.0500083860889615E-2</v>
      </c>
      <c r="AA3117" s="54">
        <f t="shared" ca="1" si="1559"/>
        <v>0.65553154213349563</v>
      </c>
      <c r="AB3117" s="54">
        <f ca="1">VLOOKUP(CONCATENATE($F3117," ",$G3117),AllocFactorMatrix,(AB$4+1),FALSE)*$E3119</f>
        <v>1.1711998916030834E-2</v>
      </c>
      <c r="AC3117" s="54">
        <f ca="1">VLOOKUP(CONCATENATE($F3117," ",$G3117),AllocFactorMatrix,(AC$4+1),FALSE)*$E3119</f>
        <v>0.25325629324092191</v>
      </c>
      <c r="AD3117" s="54">
        <f ca="1">VLOOKUP(CONCATENATE($F3117," ",$G3117),AllocFactorMatrix,(AD$4+1),FALSE)*$E3119</f>
        <v>5.0117352889876524E-2</v>
      </c>
    </row>
    <row r="3118" spans="1:30" s="51" customFormat="1" hidden="1" outlineLevel="1">
      <c r="A3118" s="56"/>
      <c r="B3118" s="112"/>
      <c r="C3118" s="55"/>
      <c r="D3118" s="55"/>
      <c r="F3118" s="52" t="str">
        <f>F3119</f>
        <v>RB_GUP</v>
      </c>
      <c r="G3118" s="55" t="str">
        <f>$G$14</f>
        <v>CUSTOMER</v>
      </c>
      <c r="H3118" s="53">
        <f t="shared" ca="1" si="1557"/>
        <v>501.2790556829396</v>
      </c>
      <c r="I3118" s="54">
        <f ca="1">VLOOKUP(CONCATENATE($F3118," ",$G3118),AllocFactorMatrix,(I$4+1),FALSE)*$E3119</f>
        <v>234.41746320879304</v>
      </c>
      <c r="J3118" s="54">
        <f ca="1">VLOOKUP(CONCATENATE($F3118," ",$G3118),AllocFactorMatrix,(J$4+1),FALSE)*$E3119</f>
        <v>61.413494102999728</v>
      </c>
      <c r="K3118" s="54">
        <f ca="1">VLOOKUP(CONCATENATE($F3118," ",$G3118),AllocFactorMatrix,(K$4+1),FALSE)*$E3119</f>
        <v>17.43353066772168</v>
      </c>
      <c r="L3118" s="54">
        <f ca="1">VLOOKUP(CONCATENATE($F3118," ",$G3118),AllocFactorMatrix,(L$4+1),FALSE)*$E3119</f>
        <v>5.6274473042838364</v>
      </c>
      <c r="M3118" s="54">
        <f ca="1">VLOOKUP(CONCATENATE($F3118," ",$G3118),AllocFactorMatrix,(M$4+1),FALSE)*$E3119</f>
        <v>0.91344802675158909</v>
      </c>
      <c r="N3118" s="54">
        <f t="shared" ca="1" si="1558"/>
        <v>23.974425998757106</v>
      </c>
      <c r="O3118" s="54">
        <f ca="1">VLOOKUP(CONCATENATE($F3118," ",$G3118),AllocFactorMatrix,(O$4+1),FALSE)*$E3119</f>
        <v>4.9473820624227107</v>
      </c>
      <c r="P3118" s="54">
        <f ca="1">VLOOKUP(CONCATENATE($F3118," ",$G3118),AllocFactorMatrix,(P$4+1),FALSE)*$E3119</f>
        <v>1.4649812846259318</v>
      </c>
      <c r="Q3118" s="54">
        <f ca="1">VLOOKUP(CONCATENATE($F3118," ",$G3118),AllocFactorMatrix,(Q$4+1),FALSE)*$E3119</f>
        <v>3.182286484219107</v>
      </c>
      <c r="R3118" s="54">
        <f ca="1">VLOOKUP(CONCATENATE($F3118," ",$G3118),AllocFactorMatrix,(R$4+1),FALSE)*$E3119</f>
        <v>0.55920392972115618</v>
      </c>
      <c r="S3118" s="54">
        <f t="shared" ca="1" si="1560"/>
        <v>10.153853760988905</v>
      </c>
      <c r="T3118" s="54">
        <f ca="1">VLOOKUP(CONCATENATE($F3118," ",$G3118),AllocFactorMatrix,(T$4+1),FALSE)*$E3119</f>
        <v>3.40511454048796E-2</v>
      </c>
      <c r="U3118" s="54">
        <f ca="1">VLOOKUP(CONCATENATE($F3118," ",$G3118),AllocFactorMatrix,(U$4+1),FALSE)*$E3119</f>
        <v>0.86914272563394634</v>
      </c>
      <c r="V3118" s="54">
        <f ca="1">VLOOKUP(CONCATENATE($F3118," ",$G3118),AllocFactorMatrix,(V$4+1),FALSE)*$E3119</f>
        <v>4.6798914389454831</v>
      </c>
      <c r="W3118" s="54">
        <f ca="1">VLOOKUP(CONCATENATE($F3118," ",$G3118),AllocFactorMatrix,(W$4+1),FALSE)*$E3119</f>
        <v>0.83881516381237098</v>
      </c>
      <c r="X3118" s="54">
        <f t="shared" ca="1" si="1561"/>
        <v>6.4219004737966801</v>
      </c>
      <c r="Y3118" s="54">
        <f ca="1">VLOOKUP(CONCATENATE($F3118," ",$G3118),AllocFactorMatrix,(Y$4+1),FALSE)*$E3119</f>
        <v>1.3695607645245751</v>
      </c>
      <c r="Z3118" s="54">
        <f ca="1">VLOOKUP(CONCATENATE($F3118," ",$G3118),AllocFactorMatrix,(Z$4+1),FALSE)*$E3119</f>
        <v>2.4827241110395512E-2</v>
      </c>
      <c r="AA3118" s="54">
        <f t="shared" ca="1" si="1559"/>
        <v>1.3943880056349707</v>
      </c>
      <c r="AB3118" s="54">
        <f ca="1">VLOOKUP(CONCATENATE($F3118," ",$G3118),AllocFactorMatrix,(AB$4+1),FALSE)*$E3119</f>
        <v>2.5708878604851427E-2</v>
      </c>
      <c r="AC3118" s="54">
        <f ca="1">VLOOKUP(CONCATENATE($F3118," ",$G3118),AllocFactorMatrix,(AC$4+1),FALSE)*$E3119</f>
        <v>145.64389319745482</v>
      </c>
      <c r="AD3118" s="54">
        <f ca="1">VLOOKUP(CONCATENATE($F3118," ",$G3118),AllocFactorMatrix,(AD$4+1),FALSE)*$E3119</f>
        <v>17.833928055909372</v>
      </c>
    </row>
    <row r="3119" spans="1:30" s="51" customFormat="1" collapsed="1">
      <c r="A3119" s="56"/>
      <c r="B3119" s="112"/>
      <c r="C3119" s="55"/>
      <c r="D3119" s="109" t="s">
        <v>539</v>
      </c>
      <c r="E3119" s="61">
        <v>9835</v>
      </c>
      <c r="F3119" s="61" t="s">
        <v>74</v>
      </c>
      <c r="G3119" s="55" t="str">
        <f>$G$15</f>
        <v>TOTAL</v>
      </c>
      <c r="H3119" s="53">
        <f ca="1">SUBTOTAL(9,I3119:AD3119)</f>
        <v>9834.9999999999982</v>
      </c>
      <c r="I3119" s="54">
        <f ca="1">VLOOKUP(CONCATENATE($F3119," ",$G3119),AllocFactorMatrix,(I$4+1),FALSE)*$E3119</f>
        <v>5684.3225599141269</v>
      </c>
      <c r="J3119" s="54">
        <f ca="1">VLOOKUP(CONCATENATE($F3119," ",$G3119),AllocFactorMatrix,(J$4+1),FALSE)*$E3119</f>
        <v>319.5067897843291</v>
      </c>
      <c r="K3119" s="54">
        <f ca="1">VLOOKUP(CONCATENATE($F3119," ",$G3119),AllocFactorMatrix,(K$4+1),FALSE)*$E3119</f>
        <v>900.37592104921146</v>
      </c>
      <c r="L3119" s="54">
        <f ca="1">VLOOKUP(CONCATENATE($F3119," ",$G3119),AllocFactorMatrix,(L$4+1),FALSE)*$E3119</f>
        <v>27.631697251727335</v>
      </c>
      <c r="M3119" s="54">
        <f ca="1">VLOOKUP(CONCATENATE($F3119," ",$G3119),AllocFactorMatrix,(M$4+1),FALSE)*$E3119</f>
        <v>2.6201721014975394</v>
      </c>
      <c r="N3119" s="54">
        <f t="shared" ca="1" si="1558"/>
        <v>930.6277904024364</v>
      </c>
      <c r="O3119" s="54">
        <f ca="1">VLOOKUP(CONCATENATE($F3119," ",$G3119),AllocFactorMatrix,(O$4+1),FALSE)*$E3119</f>
        <v>660.20240650253697</v>
      </c>
      <c r="P3119" s="54">
        <f ca="1">VLOOKUP(CONCATENATE($F3119," ",$G3119),AllocFactorMatrix,(P$4+1),FALSE)*$E3119</f>
        <v>108.7901628639128</v>
      </c>
      <c r="Q3119" s="54">
        <f ca="1">VLOOKUP(CONCATENATE($F3119," ",$G3119),AllocFactorMatrix,(Q$4+1),FALSE)*$E3119</f>
        <v>34.973778284015609</v>
      </c>
      <c r="R3119" s="54">
        <f ca="1">VLOOKUP(CONCATENATE($F3119," ",$G3119),AllocFactorMatrix,(R$4+1),FALSE)*$E3119</f>
        <v>1.4497475944114224</v>
      </c>
      <c r="S3119" s="54">
        <f t="shared" ca="1" si="1560"/>
        <v>805.41609524487671</v>
      </c>
      <c r="T3119" s="54">
        <f ca="1">VLOOKUP(CONCATENATE($F3119," ",$G3119),AllocFactorMatrix,(T$4+1),FALSE)*$E3119</f>
        <v>21.715153404608181</v>
      </c>
      <c r="U3119" s="54">
        <f ca="1">VLOOKUP(CONCATENATE($F3119," ",$G3119),AllocFactorMatrix,(U$4+1),FALSE)*$E3119</f>
        <v>318.97808380752429</v>
      </c>
      <c r="V3119" s="54">
        <f ca="1">VLOOKUP(CONCATENATE($F3119," ",$G3119),AllocFactorMatrix,(V$4+1),FALSE)*$E3119</f>
        <v>1203.4217378847725</v>
      </c>
      <c r="W3119" s="54">
        <f ca="1">VLOOKUP(CONCATENATE($F3119," ",$G3119),AllocFactorMatrix,(W$4+1),FALSE)*$E3119</f>
        <v>164.32176964767118</v>
      </c>
      <c r="X3119" s="54">
        <f t="shared" ca="1" si="1561"/>
        <v>1708.4367447445761</v>
      </c>
      <c r="Y3119" s="54">
        <f ca="1">VLOOKUP(CONCATENATE($F3119," ",$G3119),AllocFactorMatrix,(Y$4+1),FALSE)*$E3119</f>
        <v>202.82942546131031</v>
      </c>
      <c r="Z3119" s="54">
        <f ca="1">VLOOKUP(CONCATENATE($F3119," ",$G3119),AllocFactorMatrix,(Z$4+1),FALSE)*$E3119</f>
        <v>3.2374591199103722</v>
      </c>
      <c r="AA3119" s="54">
        <f t="shared" ca="1" si="1559"/>
        <v>206.06688458122068</v>
      </c>
      <c r="AB3119" s="54">
        <f ca="1">VLOOKUP(CONCATENATE($F3119," ",$G3119),AllocFactorMatrix,(AB$4+1),FALSE)*$E3119</f>
        <v>2.5175515935598693</v>
      </c>
      <c r="AC3119" s="54">
        <f ca="1">VLOOKUP(CONCATENATE($F3119," ",$G3119),AllocFactorMatrix,(AC$4+1),FALSE)*$E3119</f>
        <v>158.08946791968339</v>
      </c>
      <c r="AD3119" s="54">
        <f ca="1">VLOOKUP(CONCATENATE($F3119," ",$G3119),AllocFactorMatrix,(AD$4+1),FALSE)*$E3119</f>
        <v>20.0161158151903</v>
      </c>
    </row>
    <row r="3120" spans="1:30" hidden="1" outlineLevel="1">
      <c r="D3120" s="7"/>
      <c r="E3120" s="51"/>
      <c r="F3120" s="52" t="str">
        <f>F3127</f>
        <v>LABOR_M</v>
      </c>
      <c r="G3120" s="55" t="str">
        <f>$G$8</f>
        <v>PRODUCTION</v>
      </c>
      <c r="H3120" s="4">
        <f t="shared" ref="H3120:H3175" ca="1" si="1562">SUBTOTAL(9,I3120:AD3120)</f>
        <v>12356.097196332774</v>
      </c>
      <c r="I3120" s="5">
        <f ca="1">VLOOKUP(CONCATENATE($F3120," ",$G3120),AllocFactorMatrix,(I$4+1),FALSE)*$E3127</f>
        <v>6860.1853171236016</v>
      </c>
      <c r="J3120" s="5">
        <f ca="1">VLOOKUP(CONCATENATE($F3120," ",$G3120),AllocFactorMatrix,(J$4+1),FALSE)*$E3127</f>
        <v>315.67057622616585</v>
      </c>
      <c r="K3120" s="5">
        <f ca="1">VLOOKUP(CONCATENATE($F3120," ",$G3120),AllocFactorMatrix,(K$4+1),FALSE)*$E3127</f>
        <v>1039.9095159897827</v>
      </c>
      <c r="L3120" s="5">
        <f ca="1">VLOOKUP(CONCATENATE($F3120," ",$G3120),AllocFactorMatrix,(L$4+1),FALSE)*$E3127</f>
        <v>25.984018988170675</v>
      </c>
      <c r="M3120" s="5">
        <f ca="1">VLOOKUP(CONCATENATE($F3120," ",$G3120),AllocFactorMatrix,(M$4+1),FALSE)*$E3127</f>
        <v>3.3449160524975041</v>
      </c>
      <c r="N3120" s="5">
        <f t="shared" ref="N3120:N3215" ca="1" si="1563">SUBTOTAL(9,K3120:M3120)</f>
        <v>1069.2384510304507</v>
      </c>
      <c r="O3120" s="5">
        <f ca="1">VLOOKUP(CONCATENATE($F3120," ",$G3120),AllocFactorMatrix,(O$4+1),FALSE)*$E3127</f>
        <v>791.0732248679177</v>
      </c>
      <c r="P3120" s="5">
        <f ca="1">VLOOKUP(CONCATENATE($F3120," ",$G3120),AllocFactorMatrix,(P$4+1),FALSE)*$E3127</f>
        <v>143.18575683189727</v>
      </c>
      <c r="Q3120" s="5">
        <f ca="1">VLOOKUP(CONCATENATE($F3120," ",$G3120),AllocFactorMatrix,(Q$4+1),FALSE)*$E3127</f>
        <v>55.383239828613817</v>
      </c>
      <c r="R3120" s="5">
        <f ca="1">VLOOKUP(CONCATENATE($F3120," ",$G3120),AllocFactorMatrix,(R$4+1),FALSE)*$E3127</f>
        <v>1.1933273935224871</v>
      </c>
      <c r="S3120" s="5">
        <f ca="1">SUBTOTAL(9,O3120:R3120)</f>
        <v>990.83554892195127</v>
      </c>
      <c r="T3120" s="5">
        <f ca="1">VLOOKUP(CONCATENATE($F3120," ",$G3120),AllocFactorMatrix,(T$4+1),FALSE)*$E3127</f>
        <v>25.119463018805593</v>
      </c>
      <c r="U3120" s="5">
        <f ca="1">VLOOKUP(CONCATENATE($F3120," ",$G3120),AllocFactorMatrix,(U$4+1),FALSE)*$E3127</f>
        <v>399.94551860276454</v>
      </c>
      <c r="V3120" s="5">
        <f ca="1">VLOOKUP(CONCATENATE($F3120," ",$G3120),AllocFactorMatrix,(V$4+1),FALSE)*$E3127</f>
        <v>2168.9860528356858</v>
      </c>
      <c r="W3120" s="5">
        <f ca="1">VLOOKUP(CONCATENATE($F3120," ",$G3120),AllocFactorMatrix,(W$4+1),FALSE)*$E3127</f>
        <v>285.37925792795511</v>
      </c>
      <c r="X3120" s="5">
        <f ca="1">SUBTOTAL(9,T3120:W3120)</f>
        <v>2879.430292385211</v>
      </c>
      <c r="Y3120" s="5">
        <f ca="1">VLOOKUP(CONCATENATE($F3120," ",$G3120),AllocFactorMatrix,(Y$4+1),FALSE)*$E3127</f>
        <v>233.15227458252053</v>
      </c>
      <c r="Z3120" s="5">
        <f ca="1">VLOOKUP(CONCATENATE($F3120," ",$G3120),AllocFactorMatrix,(Z$4+1),FALSE)*$E3127</f>
        <v>4.8464623682213848</v>
      </c>
      <c r="AA3120" s="5">
        <f t="shared" ref="AA3120:AA3151" ca="1" si="1564">SUBTOTAL(9,Y3120:Z3120)</f>
        <v>237.99873695074191</v>
      </c>
      <c r="AB3120" s="5">
        <f ca="1">VLOOKUP(CONCATENATE($F3120," ",$G3120),AllocFactorMatrix,(AB$4+1),FALSE)*$E3127</f>
        <v>2.738273694651558</v>
      </c>
      <c r="AC3120" s="5">
        <f ca="1">VLOOKUP(CONCATENATE($F3120," ",$G3120),AllocFactorMatrix,(AC$4+1),FALSE)*$E3127</f>
        <v>0</v>
      </c>
      <c r="AD3120" s="5">
        <f ca="1">VLOOKUP(CONCATENATE($F3120," ",$G3120),AllocFactorMatrix,(AD$4+1),FALSE)*$E3127</f>
        <v>0</v>
      </c>
    </row>
    <row r="3121" spans="4:30" hidden="1" outlineLevel="1">
      <c r="D3121" s="7"/>
      <c r="E3121" s="51"/>
      <c r="F3121" s="52" t="str">
        <f>F3127</f>
        <v>LABOR_M</v>
      </c>
      <c r="G3121" s="55" t="str">
        <f>$G$9</f>
        <v>BULKTRAN</v>
      </c>
      <c r="H3121" s="4">
        <f t="shared" ca="1" si="1562"/>
        <v>45.146932225442242</v>
      </c>
      <c r="I3121" s="5">
        <f ca="1">VLOOKUP(CONCATENATE($F3121," ",$G3121),AllocFactorMatrix,(I$4+1),FALSE)*$E3127</f>
        <v>22.23861088556334</v>
      </c>
      <c r="J3121" s="5">
        <f ca="1">VLOOKUP(CONCATENATE($F3121," ",$G3121),AllocFactorMatrix,(J$4+1),FALSE)*$E3127</f>
        <v>1.0993339996110867</v>
      </c>
      <c r="K3121" s="5">
        <f ca="1">VLOOKUP(CONCATENATE($F3121," ",$G3121),AllocFactorMatrix,(K$4+1),FALSE)*$E3127</f>
        <v>4.0267974368806145</v>
      </c>
      <c r="L3121" s="5">
        <f ca="1">VLOOKUP(CONCATENATE($F3121," ",$G3121),AllocFactorMatrix,(L$4+1),FALSE)*$E3127</f>
        <v>0.12674928658048745</v>
      </c>
      <c r="M3121" s="5">
        <f ca="1">VLOOKUP(CONCATENATE($F3121," ",$G3121),AllocFactorMatrix,(M$4+1),FALSE)*$E3127</f>
        <v>1.1886142519044776E-2</v>
      </c>
      <c r="N3121" s="5">
        <f t="shared" ca="1" si="1563"/>
        <v>4.1654328659801472</v>
      </c>
      <c r="O3121" s="5">
        <f ca="1">VLOOKUP(CONCATENATE($F3121," ",$G3121),AllocFactorMatrix,(O$4+1),FALSE)*$E3127</f>
        <v>3.0609924637109671</v>
      </c>
      <c r="P3121" s="5">
        <f ca="1">VLOOKUP(CONCATENATE($F3121," ",$G3121),AllocFactorMatrix,(P$4+1),FALSE)*$E3127</f>
        <v>0.57035207478510686</v>
      </c>
      <c r="Q3121" s="5">
        <f ca="1">VLOOKUP(CONCATENATE($F3121," ",$G3121),AllocFactorMatrix,(Q$4+1),FALSE)*$E3127</f>
        <v>0.25773148263948342</v>
      </c>
      <c r="R3121" s="5">
        <f ca="1">VLOOKUP(CONCATENATE($F3121," ",$G3121),AllocFactorMatrix,(R$4+1),FALSE)*$E3127</f>
        <v>1.1589896679733125E-2</v>
      </c>
      <c r="S3121" s="5">
        <f t="shared" ref="S3121:S3192" ca="1" si="1565">SUBTOTAL(9,O3121:R3121)</f>
        <v>3.9006659178152905</v>
      </c>
      <c r="T3121" s="5">
        <f ca="1">VLOOKUP(CONCATENATE($F3121," ",$G3121),AllocFactorMatrix,(T$4+1),FALSE)*$E3127</f>
        <v>0.10692830699609146</v>
      </c>
      <c r="U3121" s="5">
        <f ca="1">VLOOKUP(CONCATENATE($F3121," ",$G3121),AllocFactorMatrix,(U$4+1),FALSE)*$E3127</f>
        <v>1.7498635253490282</v>
      </c>
      <c r="V3121" s="5">
        <f ca="1">VLOOKUP(CONCATENATE($F3121," ",$G3121),AllocFactorMatrix,(V$4+1),FALSE)*$E3127</f>
        <v>9.2480778999121274</v>
      </c>
      <c r="W3121" s="5">
        <f ca="1">VLOOKUP(CONCATENATE($F3121," ",$G3121),AllocFactorMatrix,(W$4+1),FALSE)*$E3127</f>
        <v>1.6700495886401905</v>
      </c>
      <c r="X3121" s="5">
        <f t="shared" ref="X3121:X3127" ca="1" si="1566">SUBTOTAL(9,T3121:W3121)</f>
        <v>12.774919320897439</v>
      </c>
      <c r="Y3121" s="5">
        <f ca="1">VLOOKUP(CONCATENATE($F3121," ",$G3121),AllocFactorMatrix,(Y$4+1),FALSE)*$E3127</f>
        <v>0.9400259284212058</v>
      </c>
      <c r="Z3121" s="5">
        <f ca="1">VLOOKUP(CONCATENATE($F3121," ",$G3121),AllocFactorMatrix,(Z$4+1),FALSE)*$E3127</f>
        <v>1.5745074980246434E-2</v>
      </c>
      <c r="AA3121" s="5">
        <f t="shared" ca="1" si="1564"/>
        <v>0.95577100340145227</v>
      </c>
      <c r="AB3121" s="5">
        <f ca="1">VLOOKUP(CONCATENATE($F3121," ",$G3121),AllocFactorMatrix,(AB$4+1),FALSE)*$E3127</f>
        <v>1.2198232173490454E-2</v>
      </c>
      <c r="AC3121" s="5">
        <f ca="1">VLOOKUP(CONCATENATE($F3121," ",$G3121),AllocFactorMatrix,(AC$4+1),FALSE)*$E3127</f>
        <v>0</v>
      </c>
      <c r="AD3121" s="5">
        <f ca="1">VLOOKUP(CONCATENATE($F3121," ",$G3121),AllocFactorMatrix,(AD$4+1),FALSE)*$E3127</f>
        <v>0</v>
      </c>
    </row>
    <row r="3122" spans="4:30" hidden="1" outlineLevel="1">
      <c r="D3122" s="7"/>
      <c r="E3122" s="51"/>
      <c r="F3122" s="52" t="str">
        <f>F3127</f>
        <v>LABOR_M</v>
      </c>
      <c r="G3122" s="55" t="str">
        <f>$G$10</f>
        <v>SUBTRAN</v>
      </c>
      <c r="H3122" s="4">
        <f t="shared" ca="1" si="1562"/>
        <v>9.9304524585180438</v>
      </c>
      <c r="I3122" s="5">
        <f ca="1">VLOOKUP(CONCATENATE($F3122," ",$G3122),AllocFactorMatrix,(I$4+1),FALSE)*$E3127</f>
        <v>4.8348138902577258</v>
      </c>
      <c r="J3122" s="5">
        <f ca="1">VLOOKUP(CONCATENATE($F3122," ",$G3122),AllocFactorMatrix,(J$4+1),FALSE)*$E3127</f>
        <v>0.23333444303130191</v>
      </c>
      <c r="K3122" s="5">
        <f ca="1">VLOOKUP(CONCATENATE($F3122," ",$G3122),AllocFactorMatrix,(K$4+1),FALSE)*$E3127</f>
        <v>0.84885929477086808</v>
      </c>
      <c r="L3122" s="5">
        <f ca="1">VLOOKUP(CONCATENATE($F3122," ",$G3122),AllocFactorMatrix,(L$4+1),FALSE)*$E3127</f>
        <v>2.6220464942427985E-2</v>
      </c>
      <c r="M3122" s="5">
        <f ca="1">VLOOKUP(CONCATENATE($F3122," ",$G3122),AllocFactorMatrix,(M$4+1),FALSE)*$E3127</f>
        <v>3.2656202371848259E-3</v>
      </c>
      <c r="N3122" s="5">
        <f t="shared" ca="1" si="1563"/>
        <v>0.8783453799504809</v>
      </c>
      <c r="O3122" s="5">
        <f ca="1">VLOOKUP(CONCATENATE($F3122," ",$G3122),AllocFactorMatrix,(O$4+1),FALSE)*$E3127</f>
        <v>0.64132646471317811</v>
      </c>
      <c r="P3122" s="5">
        <f ca="1">VLOOKUP(CONCATENATE($F3122," ",$G3122),AllocFactorMatrix,(P$4+1),FALSE)*$E3127</f>
        <v>0.11922184177527649</v>
      </c>
      <c r="Q3122" s="5">
        <f ca="1">VLOOKUP(CONCATENATE($F3122," ",$G3122),AllocFactorMatrix,(Q$4+1),FALSE)*$E3127</f>
        <v>7.0938416430523552E-2</v>
      </c>
      <c r="R3122" s="5">
        <f ca="1">VLOOKUP(CONCATENATE($F3122," ",$G3122),AllocFactorMatrix,(R$4+1),FALSE)*$E3127</f>
        <v>0</v>
      </c>
      <c r="S3122" s="5">
        <f t="shared" ca="1" si="1565"/>
        <v>0.83148672291897818</v>
      </c>
      <c r="T3122" s="5">
        <f ca="1">VLOOKUP(CONCATENATE($F3122," ",$G3122),AllocFactorMatrix,(T$4+1),FALSE)*$E3127</f>
        <v>2.239401895623527E-2</v>
      </c>
      <c r="U3122" s="5">
        <f ca="1">VLOOKUP(CONCATENATE($F3122," ",$G3122),AllocFactorMatrix,(U$4+1),FALSE)*$E3127</f>
        <v>0.36660287605912417</v>
      </c>
      <c r="V3122" s="5">
        <f ca="1">VLOOKUP(CONCATENATE($F3122," ",$G3122),AllocFactorMatrix,(V$4+1),FALSE)*$E3127</f>
        <v>2.5540060634877753</v>
      </c>
      <c r="W3122" s="5">
        <f ca="1">VLOOKUP(CONCATENATE($F3122," ",$G3122),AllocFactorMatrix,(W$4+1),FALSE)*$E3127</f>
        <v>0</v>
      </c>
      <c r="X3122" s="5">
        <f t="shared" ca="1" si="1566"/>
        <v>2.9430029585031345</v>
      </c>
      <c r="Y3122" s="5">
        <f ca="1">VLOOKUP(CONCATENATE($F3122," ",$G3122),AllocFactorMatrix,(Y$4+1),FALSE)*$E3127</f>
        <v>0.19302047658304414</v>
      </c>
      <c r="Z3122" s="5">
        <f ca="1">VLOOKUP(CONCATENATE($F3122," ",$G3122),AllocFactorMatrix,(Z$4+1),FALSE)*$E3127</f>
        <v>3.2176565886282006E-3</v>
      </c>
      <c r="AA3122" s="5">
        <f t="shared" ca="1" si="1564"/>
        <v>0.19623813317167232</v>
      </c>
      <c r="AB3122" s="5">
        <f ca="1">VLOOKUP(CONCATENATE($F3122," ",$G3122),AllocFactorMatrix,(AB$4+1),FALSE)*$E3127</f>
        <v>2.5775255709904175E-3</v>
      </c>
      <c r="AC3122" s="5">
        <f ca="1">VLOOKUP(CONCATENATE($F3122," ",$G3122),AllocFactorMatrix,(AC$4+1),FALSE)*$E3127</f>
        <v>8.7641379613549418E-3</v>
      </c>
      <c r="AD3122" s="5">
        <f ca="1">VLOOKUP(CONCATENATE($F3122," ",$G3122),AllocFactorMatrix,(AD$4+1),FALSE)*$E3127</f>
        <v>1.8892671524039127E-3</v>
      </c>
    </row>
    <row r="3123" spans="4:30" hidden="1" outlineLevel="1">
      <c r="D3123" s="7"/>
      <c r="E3123" s="51"/>
      <c r="F3123" s="52" t="str">
        <f>F3127</f>
        <v>LABOR_M</v>
      </c>
      <c r="G3123" s="55" t="str">
        <f>$G$11</f>
        <v>DISTPRI</v>
      </c>
      <c r="H3123" s="4">
        <f t="shared" ca="1" si="1562"/>
        <v>6362.4257786812677</v>
      </c>
      <c r="I3123" s="5">
        <f ca="1">VLOOKUP(CONCATENATE($F3123," ",$G3123),AllocFactorMatrix,(I$4+1),FALSE)*$E3127</f>
        <v>4252.2805087075158</v>
      </c>
      <c r="J3123" s="5">
        <f ca="1">VLOOKUP(CONCATENATE($F3123," ",$G3123),AllocFactorMatrix,(J$4+1),FALSE)*$E3127</f>
        <v>200.44140244513116</v>
      </c>
      <c r="K3123" s="5">
        <f ca="1">VLOOKUP(CONCATENATE($F3123," ",$G3123),AllocFactorMatrix,(K$4+1),FALSE)*$E3127</f>
        <v>727.81503404090051</v>
      </c>
      <c r="L3123" s="5">
        <f ca="1">VLOOKUP(CONCATENATE($F3123," ",$G3123),AllocFactorMatrix,(L$4+1),FALSE)*$E3127</f>
        <v>22.493271689030244</v>
      </c>
      <c r="M3123" s="5">
        <f ca="1">VLOOKUP(CONCATENATE($F3123," ",$G3123),AllocFactorMatrix,(M$4+1),FALSE)*$E3127</f>
        <v>0</v>
      </c>
      <c r="N3123" s="5">
        <f t="shared" ca="1" si="1563"/>
        <v>750.30830572993079</v>
      </c>
      <c r="O3123" s="5">
        <f ca="1">VLOOKUP(CONCATENATE($F3123," ",$G3123),AllocFactorMatrix,(O$4+1),FALSE)*$E3127</f>
        <v>545.73406433987111</v>
      </c>
      <c r="P3123" s="5">
        <f ca="1">VLOOKUP(CONCATENATE($F3123," ",$G3123),AllocFactorMatrix,(P$4+1),FALSE)*$E3127</f>
        <v>101.64300620793858</v>
      </c>
      <c r="Q3123" s="5">
        <f ca="1">VLOOKUP(CONCATENATE($F3123," ",$G3123),AllocFactorMatrix,(Q$4+1),FALSE)*$E3127</f>
        <v>0</v>
      </c>
      <c r="R3123" s="5">
        <f ca="1">VLOOKUP(CONCATENATE($F3123," ",$G3123),AllocFactorMatrix,(R$4+1),FALSE)*$E3127</f>
        <v>0</v>
      </c>
      <c r="S3123" s="5">
        <f t="shared" ca="1" si="1565"/>
        <v>647.37707054780969</v>
      </c>
      <c r="T3123" s="5">
        <f ca="1">VLOOKUP(CONCATENATE($F3123," ",$G3123),AllocFactorMatrix,(T$4+1),FALSE)*$E3127</f>
        <v>19.455083083377499</v>
      </c>
      <c r="U3123" s="5">
        <f ca="1">VLOOKUP(CONCATENATE($F3123," ",$G3123),AllocFactorMatrix,(U$4+1),FALSE)*$E3127</f>
        <v>313.76646627596256</v>
      </c>
      <c r="V3123" s="5">
        <f ca="1">VLOOKUP(CONCATENATE($F3123," ",$G3123),AllocFactorMatrix,(V$4+1),FALSE)*$E3127</f>
        <v>0</v>
      </c>
      <c r="W3123" s="5">
        <f ca="1">VLOOKUP(CONCATENATE($F3123," ",$G3123),AllocFactorMatrix,(W$4+1),FALSE)*$E3127</f>
        <v>0</v>
      </c>
      <c r="X3123" s="5">
        <f t="shared" ca="1" si="1566"/>
        <v>333.22154935934003</v>
      </c>
      <c r="Y3123" s="5">
        <f ca="1">VLOOKUP(CONCATENATE($F3123," ",$G3123),AllocFactorMatrix,(Y$4+1),FALSE)*$E3127</f>
        <v>164.56389994304251</v>
      </c>
      <c r="Z3123" s="5">
        <f ca="1">VLOOKUP(CONCATENATE($F3123," ",$G3123),AllocFactorMatrix,(Z$4+1),FALSE)*$E3127</f>
        <v>2.7455700385279904</v>
      </c>
      <c r="AA3123" s="5">
        <f t="shared" ca="1" si="1564"/>
        <v>167.30946998157052</v>
      </c>
      <c r="AB3123" s="5">
        <f ca="1">VLOOKUP(CONCATENATE($F3123," ",$G3123),AllocFactorMatrix,(AB$4+1),FALSE)*$E3127</f>
        <v>2.2243717729134591</v>
      </c>
      <c r="AC3123" s="5">
        <f ca="1">VLOOKUP(CONCATENATE($F3123," ",$G3123),AllocFactorMatrix,(AC$4+1),FALSE)*$E3127</f>
        <v>7.6203886629794315</v>
      </c>
      <c r="AD3123" s="5">
        <f ca="1">VLOOKUP(CONCATENATE($F3123," ",$G3123),AllocFactorMatrix,(AD$4+1),FALSE)*$E3127</f>
        <v>1.6427114740777575</v>
      </c>
    </row>
    <row r="3124" spans="4:30" hidden="1" outlineLevel="1">
      <c r="D3124" s="7"/>
      <c r="E3124" s="51"/>
      <c r="F3124" s="52" t="str">
        <f>F3127</f>
        <v>LABOR_M</v>
      </c>
      <c r="G3124" s="55" t="str">
        <f>$G$12</f>
        <v>DISTSEC</v>
      </c>
      <c r="H3124" s="4">
        <f t="shared" ca="1" si="1562"/>
        <v>2625.8513741669449</v>
      </c>
      <c r="I3124" s="5">
        <f ca="1">VLOOKUP(CONCATENATE($F3124," ",$G3124),AllocFactorMatrix,(I$4+1),FALSE)*$E3127</f>
        <v>1963.3528841604509</v>
      </c>
      <c r="J3124" s="5">
        <f ca="1">VLOOKUP(CONCATENATE($F3124," ",$G3124),AllocFactorMatrix,(J$4+1),FALSE)*$E3127</f>
        <v>94.653868284335928</v>
      </c>
      <c r="K3124" s="5">
        <f ca="1">VLOOKUP(CONCATENATE($F3124," ",$G3124),AllocFactorMatrix,(K$4+1),FALSE)*$E3127</f>
        <v>285.61016642346613</v>
      </c>
      <c r="L3124" s="5">
        <f ca="1">VLOOKUP(CONCATENATE($F3124," ",$G3124),AllocFactorMatrix,(L$4+1),FALSE)*$E3127</f>
        <v>0</v>
      </c>
      <c r="M3124" s="5">
        <f ca="1">VLOOKUP(CONCATENATE($F3124," ",$G3124),AllocFactorMatrix,(M$4+1),FALSE)*$E3127</f>
        <v>0</v>
      </c>
      <c r="N3124" s="5">
        <f t="shared" ca="1" si="1563"/>
        <v>285.61016642346613</v>
      </c>
      <c r="O3124" s="5">
        <f ca="1">VLOOKUP(CONCATENATE($F3124," ",$G3124),AllocFactorMatrix,(O$4+1),FALSE)*$E3127</f>
        <v>181.99190970778611</v>
      </c>
      <c r="P3124" s="5">
        <f ca="1">VLOOKUP(CONCATENATE($F3124," ",$G3124),AllocFactorMatrix,(P$4+1),FALSE)*$E3127</f>
        <v>0</v>
      </c>
      <c r="Q3124" s="5">
        <f ca="1">VLOOKUP(CONCATENATE($F3124," ",$G3124),AllocFactorMatrix,(Q$4+1),FALSE)*$E3127</f>
        <v>0</v>
      </c>
      <c r="R3124" s="5">
        <f ca="1">VLOOKUP(CONCATENATE($F3124," ",$G3124),AllocFactorMatrix,(R$4+1),FALSE)*$E3127</f>
        <v>0</v>
      </c>
      <c r="S3124" s="5">
        <f t="shared" ca="1" si="1565"/>
        <v>181.99190970778611</v>
      </c>
      <c r="T3124" s="5">
        <f ca="1">VLOOKUP(CONCATENATE($F3124," ",$G3124),AllocFactorMatrix,(T$4+1),FALSE)*$E3127</f>
        <v>4.9206794437842332</v>
      </c>
      <c r="U3124" s="5">
        <f ca="1">VLOOKUP(CONCATENATE($F3124," ",$G3124),AllocFactorMatrix,(U$4+1),FALSE)*$E3127</f>
        <v>0</v>
      </c>
      <c r="V3124" s="5">
        <f ca="1">VLOOKUP(CONCATENATE($F3124," ",$G3124),AllocFactorMatrix,(V$4+1),FALSE)*$E3127</f>
        <v>0</v>
      </c>
      <c r="W3124" s="5">
        <f ca="1">VLOOKUP(CONCATENATE($F3124," ",$G3124),AllocFactorMatrix,(W$4+1),FALSE)*$E3127</f>
        <v>0</v>
      </c>
      <c r="X3124" s="5">
        <f t="shared" ca="1" si="1566"/>
        <v>4.9206794437842332</v>
      </c>
      <c r="Y3124" s="5">
        <f ca="1">VLOOKUP(CONCATENATE($F3124," ",$G3124),AllocFactorMatrix,(Y$4+1),FALSE)*$E3127</f>
        <v>67.126640847819544</v>
      </c>
      <c r="Z3124" s="5">
        <f ca="1">VLOOKUP(CONCATENATE($F3124," ",$G3124),AllocFactorMatrix,(Z$4+1),FALSE)*$E3127</f>
        <v>0</v>
      </c>
      <c r="AA3124" s="5">
        <f t="shared" ca="1" si="1564"/>
        <v>67.126640847819544</v>
      </c>
      <c r="AB3124" s="5">
        <f ca="1">VLOOKUP(CONCATENATE($F3124," ",$G3124),AllocFactorMatrix,(AB$4+1),FALSE)*$E3127</f>
        <v>0.6965753114612887</v>
      </c>
      <c r="AC3124" s="5">
        <f ca="1">VLOOKUP(CONCATENATE($F3124," ",$G3124),AllocFactorMatrix,(AC$4+1),FALSE)*$E3127</f>
        <v>23.651410959924071</v>
      </c>
      <c r="AD3124" s="5">
        <f ca="1">VLOOKUP(CONCATENATE($F3124," ",$G3124),AllocFactorMatrix,(AD$4+1),FALSE)*$E3127</f>
        <v>3.8472390279169653</v>
      </c>
    </row>
    <row r="3125" spans="4:30" hidden="1" outlineLevel="1">
      <c r="D3125" s="7"/>
      <c r="E3125" s="51"/>
      <c r="F3125" s="52" t="str">
        <f>F3127</f>
        <v>LABOR_M</v>
      </c>
      <c r="G3125" s="55" t="str">
        <f>$G$13</f>
        <v>ENERGY</v>
      </c>
      <c r="H3125" s="4">
        <f t="shared" ca="1" si="1562"/>
        <v>3252.7988108632412</v>
      </c>
      <c r="I3125" s="5">
        <f ca="1">VLOOKUP(CONCATENATE($F3125," ",$G3125),AllocFactorMatrix,(I$4+1),FALSE)*$E3127</f>
        <v>1220.5382280647609</v>
      </c>
      <c r="J3125" s="5">
        <f ca="1">VLOOKUP(CONCATENATE($F3125," ",$G3125),AllocFactorMatrix,(J$4+1),FALSE)*$E3127</f>
        <v>79.098764046086671</v>
      </c>
      <c r="K3125" s="5">
        <f ca="1">VLOOKUP(CONCATENATE($F3125," ",$G3125),AllocFactorMatrix,(K$4+1),FALSE)*$E3127</f>
        <v>265.38492797575759</v>
      </c>
      <c r="L3125" s="5">
        <f ca="1">VLOOKUP(CONCATENATE($F3125," ",$G3125),AllocFactorMatrix,(L$4+1),FALSE)*$E3127</f>
        <v>8.4345354967991</v>
      </c>
      <c r="M3125" s="5">
        <f ca="1">VLOOKUP(CONCATENATE($F3125," ",$G3125),AllocFactorMatrix,(M$4+1),FALSE)*$E3127</f>
        <v>0.77756557131393844</v>
      </c>
      <c r="N3125" s="5">
        <f t="shared" ca="1" si="1563"/>
        <v>274.59702904387058</v>
      </c>
      <c r="O3125" s="5">
        <f ca="1">VLOOKUP(CONCATENATE($F3125," ",$G3125),AllocFactorMatrix,(O$4+1),FALSE)*$E3127</f>
        <v>241.95514182008444</v>
      </c>
      <c r="P3125" s="5">
        <f ca="1">VLOOKUP(CONCATENATE($F3125," ",$G3125),AllocFactorMatrix,(P$4+1),FALSE)*$E3127</f>
        <v>44.853827673461033</v>
      </c>
      <c r="Q3125" s="5">
        <f ca="1">VLOOKUP(CONCATENATE($F3125," ",$G3125),AllocFactorMatrix,(Q$4+1),FALSE)*$E3127</f>
        <v>20.380431219527335</v>
      </c>
      <c r="R3125" s="5">
        <f ca="1">VLOOKUP(CONCATENATE($F3125," ",$G3125),AllocFactorMatrix,(R$4+1),FALSE)*$E3127</f>
        <v>0.9443097165138058</v>
      </c>
      <c r="S3125" s="5">
        <f t="shared" ca="1" si="1565"/>
        <v>308.13371042958664</v>
      </c>
      <c r="T3125" s="5">
        <f ca="1">VLOOKUP(CONCATENATE($F3125," ",$G3125),AllocFactorMatrix,(T$4+1),FALSE)*$E3127</f>
        <v>9.2721795386217831</v>
      </c>
      <c r="U3125" s="5">
        <f ca="1">VLOOKUP(CONCATENATE($F3125," ",$G3125),AllocFactorMatrix,(U$4+1),FALSE)*$E3127</f>
        <v>162.80558223506441</v>
      </c>
      <c r="V3125" s="5">
        <f ca="1">VLOOKUP(CONCATENATE($F3125," ",$G3125),AllocFactorMatrix,(V$4+1),FALSE)*$E3127</f>
        <v>924.34250249391664</v>
      </c>
      <c r="W3125" s="5">
        <f ca="1">VLOOKUP(CONCATENATE($F3125," ",$G3125),AllocFactorMatrix,(W$4+1),FALSE)*$E3127</f>
        <v>175.36940664760724</v>
      </c>
      <c r="X3125" s="5">
        <f t="shared" ca="1" si="1566"/>
        <v>1271.7896709152101</v>
      </c>
      <c r="Y3125" s="5">
        <f ca="1">VLOOKUP(CONCATENATE($F3125," ",$G3125),AllocFactorMatrix,(Y$4+1),FALSE)*$E3127</f>
        <v>65.552941286518745</v>
      </c>
      <c r="Z3125" s="5">
        <f ca="1">VLOOKUP(CONCATENATE($F3125," ",$G3125),AllocFactorMatrix,(Z$4+1),FALSE)*$E3127</f>
        <v>1.0670973826295507</v>
      </c>
      <c r="AA3125" s="5">
        <f t="shared" ca="1" si="1564"/>
        <v>66.6200386691483</v>
      </c>
      <c r="AB3125" s="5">
        <f ca="1">VLOOKUP(CONCATENATE($F3125," ",$G3125),AllocFactorMatrix,(AB$4+1),FALSE)*$E3127</f>
        <v>1.1902612925986442</v>
      </c>
      <c r="AC3125" s="5">
        <f ca="1">VLOOKUP(CONCATENATE($F3125," ",$G3125),AllocFactorMatrix,(AC$4+1),FALSE)*$E3127</f>
        <v>25.737806595856366</v>
      </c>
      <c r="AD3125" s="5">
        <f ca="1">VLOOKUP(CONCATENATE($F3125," ",$G3125),AllocFactorMatrix,(AD$4+1),FALSE)*$E3127</f>
        <v>5.0933018061226898</v>
      </c>
    </row>
    <row r="3126" spans="4:30" hidden="1" outlineLevel="1">
      <c r="D3126" s="7"/>
      <c r="E3126" s="51"/>
      <c r="F3126" s="52" t="str">
        <f>F3127</f>
        <v>LABOR_M</v>
      </c>
      <c r="G3126" s="55" t="str">
        <f>$G$14</f>
        <v>CUSTOMER</v>
      </c>
      <c r="H3126" s="4">
        <f ca="1">SUBTOTAL(9,I3126:AD3126)</f>
        <v>2451.7494552718094</v>
      </c>
      <c r="I3126" s="5">
        <f ca="1">VLOOKUP(CONCATENATE($F3126," ",$G3126),AllocFactorMatrix,(I$4+1),FALSE)*$E3127</f>
        <v>1751.7774187355367</v>
      </c>
      <c r="J3126" s="5">
        <f ca="1">VLOOKUP(CONCATENATE($F3126," ",$G3126),AllocFactorMatrix,(J$4+1),FALSE)*$E3127</f>
        <v>299.78679915605045</v>
      </c>
      <c r="K3126" s="5">
        <f ca="1">VLOOKUP(CONCATENATE($F3126," ",$G3126),AllocFactorMatrix,(K$4+1),FALSE)*$E3127</f>
        <v>86.322440653115649</v>
      </c>
      <c r="L3126" s="5">
        <f ca="1">VLOOKUP(CONCATENATE($F3126," ",$G3126),AllocFactorMatrix,(L$4+1),FALSE)*$E3127</f>
        <v>14.429910997146397</v>
      </c>
      <c r="M3126" s="5">
        <f ca="1">VLOOKUP(CONCATENATE($F3126," ",$G3126),AllocFactorMatrix,(M$4+1),FALSE)*$E3127</f>
        <v>2.2798567392024593</v>
      </c>
      <c r="N3126" s="5">
        <f t="shared" ca="1" si="1563"/>
        <v>103.0322083894645</v>
      </c>
      <c r="O3126" s="5">
        <f ca="1">VLOOKUP(CONCATENATE($F3126," ",$G3126),AllocFactorMatrix,(O$4+1),FALSE)*$E3127</f>
        <v>16.107969141478051</v>
      </c>
      <c r="P3126" s="5">
        <f ca="1">VLOOKUP(CONCATENATE($F3126," ",$G3126),AllocFactorMatrix,(P$4+1),FALSE)*$E3127</f>
        <v>4.1369726972243415</v>
      </c>
      <c r="Q3126" s="5">
        <f ca="1">VLOOKUP(CONCATENATE($F3126," ",$G3126),AllocFactorMatrix,(Q$4+1),FALSE)*$E3127</f>
        <v>7.9127376155151659</v>
      </c>
      <c r="R3126" s="5">
        <f ca="1">VLOOKUP(CONCATENATE($F3126," ",$G3126),AllocFactorMatrix,(R$4+1),FALSE)*$E3127</f>
        <v>1.3810470433610165</v>
      </c>
      <c r="S3126" s="5">
        <f t="shared" ca="1" si="1565"/>
        <v>29.538726497578573</v>
      </c>
      <c r="T3126" s="5">
        <f ca="1">VLOOKUP(CONCATENATE($F3126," ",$G3126),AllocFactorMatrix,(T$4+1),FALSE)*$E3127</f>
        <v>0.11202692917775933</v>
      </c>
      <c r="U3126" s="5">
        <f ca="1">VLOOKUP(CONCATENATE($F3126," ",$G3126),AllocFactorMatrix,(U$4+1),FALSE)*$E3127</f>
        <v>2.4628679424716875</v>
      </c>
      <c r="V3126" s="5">
        <f ca="1">VLOOKUP(CONCATENATE($F3126," ",$G3126),AllocFactorMatrix,(V$4+1),FALSE)*$E3127</f>
        <v>11.64263211115426</v>
      </c>
      <c r="W3126" s="5">
        <f ca="1">VLOOKUP(CONCATENATE($F3126," ",$G3126),AllocFactorMatrix,(W$4+1),FALSE)*$E3127</f>
        <v>2.072342112268073</v>
      </c>
      <c r="X3126" s="5">
        <f t="shared" ca="1" si="1566"/>
        <v>16.289869095071779</v>
      </c>
      <c r="Y3126" s="5">
        <f ca="1">VLOOKUP(CONCATENATE($F3126," ",$G3126),AllocFactorMatrix,(Y$4+1),FALSE)*$E3127</f>
        <v>4.408784105828893</v>
      </c>
      <c r="Z3126" s="5">
        <f ca="1">VLOOKUP(CONCATENATE($F3126," ",$G3126),AllocFactorMatrix,(Z$4+1),FALSE)*$E3127</f>
        <v>6.9847256254337034E-2</v>
      </c>
      <c r="AA3126" s="5">
        <f t="shared" ca="1" si="1564"/>
        <v>4.4786313620832301</v>
      </c>
      <c r="AB3126" s="5">
        <f ca="1">VLOOKUP(CONCATENATE($F3126," ",$G3126),AllocFactorMatrix,(AB$4+1),FALSE)*$E3127</f>
        <v>0.12562802824311803</v>
      </c>
      <c r="AC3126" s="5">
        <f ca="1">VLOOKUP(CONCATENATE($F3126," ",$G3126),AllocFactorMatrix,(AC$4+1),FALSE)*$E3127</f>
        <v>193.34557356317757</v>
      </c>
      <c r="AD3126" s="5">
        <f ca="1">VLOOKUP(CONCATENATE($F3126," ",$G3126),AllocFactorMatrix,(AD$4+1),FALSE)*$E3127</f>
        <v>53.374600444603431</v>
      </c>
    </row>
    <row r="3127" spans="4:30" collapsed="1">
      <c r="D3127" s="7" t="s">
        <v>263</v>
      </c>
      <c r="E3127" s="40">
        <v>27104</v>
      </c>
      <c r="F3127" s="10" t="s">
        <v>70</v>
      </c>
      <c r="G3127" s="55" t="str">
        <f>$G$15</f>
        <v>TOTAL</v>
      </c>
      <c r="H3127" s="4">
        <f t="shared" ca="1" si="1562"/>
        <v>27103.999999999996</v>
      </c>
      <c r="I3127" s="5">
        <f ca="1">VLOOKUP(CONCATENATE($F3127," ",$G3127),AllocFactorMatrix,(I$4+1),FALSE)*$E3127</f>
        <v>16075.207781567688</v>
      </c>
      <c r="J3127" s="5">
        <f ca="1">VLOOKUP(CONCATENATE($F3127," ",$G3127),AllocFactorMatrix,(J$4+1),FALSE)*$E3127</f>
        <v>990.98407860041232</v>
      </c>
      <c r="K3127" s="5">
        <f ca="1">VLOOKUP(CONCATENATE($F3127," ",$G3127),AllocFactorMatrix,(K$4+1),FALSE)*$E3127</f>
        <v>2409.9177418146742</v>
      </c>
      <c r="L3127" s="5">
        <f ca="1">VLOOKUP(CONCATENATE($F3127," ",$G3127),AllocFactorMatrix,(L$4+1),FALSE)*$E3127</f>
        <v>71.494706922669337</v>
      </c>
      <c r="M3127" s="5">
        <f ca="1">VLOOKUP(CONCATENATE($F3127," ",$G3127),AllocFactorMatrix,(M$4+1),FALSE)*$E3127</f>
        <v>6.4174901257701311</v>
      </c>
      <c r="N3127" s="5">
        <f t="shared" ca="1" si="1563"/>
        <v>2487.8299388631135</v>
      </c>
      <c r="O3127" s="5">
        <f ca="1">VLOOKUP(CONCATENATE($F3127," ",$G3127),AllocFactorMatrix,(O$4+1),FALSE)*$E3127</f>
        <v>1780.5646288055614</v>
      </c>
      <c r="P3127" s="5">
        <f ca="1">VLOOKUP(CONCATENATE($F3127," ",$G3127),AllocFactorMatrix,(P$4+1),FALSE)*$E3127</f>
        <v>294.50913732708159</v>
      </c>
      <c r="Q3127" s="5">
        <f ca="1">VLOOKUP(CONCATENATE($F3127," ",$G3127),AllocFactorMatrix,(Q$4+1),FALSE)*$E3127</f>
        <v>84.005078562726325</v>
      </c>
      <c r="R3127" s="5">
        <f ca="1">VLOOKUP(CONCATENATE($F3127," ",$G3127),AllocFactorMatrix,(R$4+1),FALSE)*$E3127</f>
        <v>3.5302740500770424</v>
      </c>
      <c r="S3127" s="5">
        <f t="shared" ca="1" si="1565"/>
        <v>2162.6091187454463</v>
      </c>
      <c r="T3127" s="5">
        <f ca="1">VLOOKUP(CONCATENATE($F3127," ",$G3127),AllocFactorMatrix,(T$4+1),FALSE)*$E3127</f>
        <v>59.008754339719182</v>
      </c>
      <c r="U3127" s="5">
        <f ca="1">VLOOKUP(CONCATENATE($F3127," ",$G3127),AllocFactorMatrix,(U$4+1),FALSE)*$E3127</f>
        <v>881.09690145767138</v>
      </c>
      <c r="V3127" s="5">
        <f ca="1">VLOOKUP(CONCATENATE($F3127," ",$G3127),AllocFactorMatrix,(V$4+1),FALSE)*$E3127</f>
        <v>3116.7732714041563</v>
      </c>
      <c r="W3127" s="5">
        <f ca="1">VLOOKUP(CONCATENATE($F3127," ",$G3127),AllocFactorMatrix,(W$4+1),FALSE)*$E3127</f>
        <v>464.49105627647054</v>
      </c>
      <c r="X3127" s="5">
        <f t="shared" ca="1" si="1566"/>
        <v>4521.3699834780173</v>
      </c>
      <c r="Y3127" s="5">
        <f ca="1">VLOOKUP(CONCATENATE($F3127," ",$G3127),AllocFactorMatrix,(Y$4+1),FALSE)*$E3127</f>
        <v>535.93758717073445</v>
      </c>
      <c r="Z3127" s="5">
        <f ca="1">VLOOKUP(CONCATENATE($F3127," ",$G3127),AllocFactorMatrix,(Z$4+1),FALSE)*$E3127</f>
        <v>8.7479397772021379</v>
      </c>
      <c r="AA3127" s="5">
        <f t="shared" ca="1" si="1564"/>
        <v>544.68552694793664</v>
      </c>
      <c r="AB3127" s="5">
        <f ca="1">VLOOKUP(CONCATENATE($F3127," ",$G3127),AllocFactorMatrix,(AB$4+1),FALSE)*$E3127</f>
        <v>6.9898858576125491</v>
      </c>
      <c r="AC3127" s="5">
        <f ca="1">VLOOKUP(CONCATENATE($F3127," ",$G3127),AllocFactorMatrix,(AC$4+1),FALSE)*$E3127</f>
        <v>250.36394391989879</v>
      </c>
      <c r="AD3127" s="5">
        <f ca="1">VLOOKUP(CONCATENATE($F3127," ",$G3127),AllocFactorMatrix,(AD$4+1),FALSE)*$E3127</f>
        <v>63.959742019873246</v>
      </c>
    </row>
    <row r="3128" spans="4:30" hidden="1" outlineLevel="1">
      <c r="D3128" s="7"/>
      <c r="E3128" s="51"/>
      <c r="F3128" s="52" t="str">
        <f>F3135</f>
        <v>LABOR_M</v>
      </c>
      <c r="G3128" s="55" t="str">
        <f>$G$8</f>
        <v>PRODUCTION</v>
      </c>
      <c r="H3128" s="4">
        <f t="shared" ref="H3128:H3135" ca="1" si="1567">SUBTOTAL(9,I3128:AD3128)</f>
        <v>27777.057197083541</v>
      </c>
      <c r="I3128" s="5">
        <f ca="1">VLOOKUP(CONCATENATE($F3128," ",$G3128),AllocFactorMatrix,(I$4+1),FALSE)*$E3135</f>
        <v>15422.002344954921</v>
      </c>
      <c r="J3128" s="5">
        <f ca="1">VLOOKUP(CONCATENATE($F3128," ",$G3128),AllocFactorMatrix,(J$4+1),FALSE)*$E3135</f>
        <v>709.64152449957612</v>
      </c>
      <c r="K3128" s="5">
        <f ca="1">VLOOKUP(CONCATENATE($F3128," ",$G3128),AllocFactorMatrix,(K$4+1),FALSE)*$E3135</f>
        <v>2337.7629397422315</v>
      </c>
      <c r="L3128" s="5">
        <f ca="1">VLOOKUP(CONCATENATE($F3128," ",$G3128),AllocFactorMatrix,(L$4+1),FALSE)*$E3135</f>
        <v>58.413232768898595</v>
      </c>
      <c r="M3128" s="5">
        <f ca="1">VLOOKUP(CONCATENATE($F3128," ",$G3128),AllocFactorMatrix,(M$4+1),FALSE)*$E3135</f>
        <v>7.5195203658030332</v>
      </c>
      <c r="N3128" s="5">
        <f t="shared" ref="N3128:N3135" ca="1" si="1568">SUBTOTAL(9,K3128:M3128)</f>
        <v>2403.6956928769332</v>
      </c>
      <c r="O3128" s="5">
        <f ca="1">VLOOKUP(CONCATENATE($F3128," ",$G3128),AllocFactorMatrix,(O$4+1),FALSE)*$E3135</f>
        <v>1778.3678668988744</v>
      </c>
      <c r="P3128" s="5">
        <f ca="1">VLOOKUP(CONCATENATE($F3128," ",$G3128),AllocFactorMatrix,(P$4+1),FALSE)*$E3135</f>
        <v>321.88796301373714</v>
      </c>
      <c r="Q3128" s="5">
        <f ca="1">VLOOKUP(CONCATENATE($F3128," ",$G3128),AllocFactorMatrix,(Q$4+1),FALSE)*$E3135</f>
        <v>124.50399151406688</v>
      </c>
      <c r="R3128" s="5">
        <f ca="1">VLOOKUP(CONCATENATE($F3128," ",$G3128),AllocFactorMatrix,(R$4+1),FALSE)*$E3135</f>
        <v>2.6826531661274591</v>
      </c>
      <c r="S3128" s="5">
        <f t="shared" ca="1" si="1565"/>
        <v>2227.4424745928054</v>
      </c>
      <c r="T3128" s="5">
        <f ca="1">VLOOKUP(CONCATENATE($F3128," ",$G3128),AllocFactorMatrix,(T$4+1),FALSE)*$E3135</f>
        <v>56.469672417312708</v>
      </c>
      <c r="U3128" s="5">
        <f ca="1">VLOOKUP(CONCATENATE($F3128," ",$G3128),AllocFactorMatrix,(U$4+1),FALSE)*$E3135</f>
        <v>899.09535101774816</v>
      </c>
      <c r="V3128" s="5">
        <f ca="1">VLOOKUP(CONCATENATE($F3128," ",$G3128),AllocFactorMatrix,(V$4+1),FALSE)*$E3135</f>
        <v>4875.9773164599746</v>
      </c>
      <c r="W3128" s="5">
        <f ca="1">VLOOKUP(CONCATENATE($F3128," ",$G3128),AllocFactorMatrix,(W$4+1),FALSE)*$E3135</f>
        <v>641.54529090939457</v>
      </c>
      <c r="X3128" s="5">
        <f ca="1">SUBTOTAL(9,T3128:W3128)</f>
        <v>6473.0876308044299</v>
      </c>
      <c r="Y3128" s="5">
        <f ca="1">VLOOKUP(CONCATENATE($F3128," ",$G3128),AllocFactorMatrix,(Y$4+1),FALSE)*$E3135</f>
        <v>524.13670464092229</v>
      </c>
      <c r="Z3128" s="5">
        <f ca="1">VLOOKUP(CONCATENATE($F3128," ",$G3128),AllocFactorMatrix,(Z$4+1),FALSE)*$E3135</f>
        <v>10.895063406069111</v>
      </c>
      <c r="AA3128" s="5">
        <f t="shared" ca="1" si="1564"/>
        <v>535.03176804699137</v>
      </c>
      <c r="AB3128" s="5">
        <f ca="1">VLOOKUP(CONCATENATE($F3128," ",$G3128),AllocFactorMatrix,(AB$4+1),FALSE)*$E3135</f>
        <v>6.1557613078812752</v>
      </c>
      <c r="AC3128" s="5">
        <f ca="1">VLOOKUP(CONCATENATE($F3128," ",$G3128),AllocFactorMatrix,(AC$4+1),FALSE)*$E3135</f>
        <v>0</v>
      </c>
      <c r="AD3128" s="5">
        <f ca="1">VLOOKUP(CONCATENATE($F3128," ",$G3128),AllocFactorMatrix,(AD$4+1),FALSE)*$E3135</f>
        <v>0</v>
      </c>
    </row>
    <row r="3129" spans="4:30" hidden="1" outlineLevel="1">
      <c r="D3129" s="7"/>
      <c r="E3129" s="51"/>
      <c r="F3129" s="52" t="str">
        <f>F3135</f>
        <v>LABOR_M</v>
      </c>
      <c r="G3129" s="55" t="str">
        <f>$G$9</f>
        <v>BULKTRAN</v>
      </c>
      <c r="H3129" s="4">
        <f t="shared" ca="1" si="1567"/>
        <v>101.49231579945472</v>
      </c>
      <c r="I3129" s="5">
        <f ca="1">VLOOKUP(CONCATENATE($F3129," ",$G3129),AllocFactorMatrix,(I$4+1),FALSE)*$E3135</f>
        <v>49.993388424891521</v>
      </c>
      <c r="J3129" s="5">
        <f ca="1">VLOOKUP(CONCATENATE($F3129," ",$G3129),AllocFactorMatrix,(J$4+1),FALSE)*$E3135</f>
        <v>2.4713518274167328</v>
      </c>
      <c r="K3129" s="5">
        <f ca="1">VLOOKUP(CONCATENATE($F3129," ",$G3129),AllocFactorMatrix,(K$4+1),FALSE)*$E3135</f>
        <v>9.0524201087135747</v>
      </c>
      <c r="L3129" s="5">
        <f ca="1">VLOOKUP(CONCATENATE($F3129," ",$G3129),AllocFactorMatrix,(L$4+1),FALSE)*$E3135</f>
        <v>0.28493804533041917</v>
      </c>
      <c r="M3129" s="5">
        <f ca="1">VLOOKUP(CONCATENATE($F3129," ",$G3129),AllocFactorMatrix,(M$4+1),FALSE)*$E3135</f>
        <v>2.6720578137098484E-2</v>
      </c>
      <c r="N3129" s="5">
        <f t="shared" ca="1" si="1568"/>
        <v>9.3640787321810919</v>
      </c>
      <c r="O3129" s="5">
        <f ca="1">VLOOKUP(CONCATENATE($F3129," ",$G3129),AllocFactorMatrix,(O$4+1),FALSE)*$E3135</f>
        <v>6.8812474840013627</v>
      </c>
      <c r="P3129" s="5">
        <f ca="1">VLOOKUP(CONCATENATE($F3129," ",$G3129),AllocFactorMatrix,(P$4+1),FALSE)*$E3135</f>
        <v>1.2821768841769239</v>
      </c>
      <c r="Q3129" s="5">
        <f ca="1">VLOOKUP(CONCATENATE($F3129," ",$G3129),AllocFactorMatrix,(Q$4+1),FALSE)*$E3135</f>
        <v>0.57939185982535291</v>
      </c>
      <c r="R3129" s="5">
        <f ca="1">VLOOKUP(CONCATENATE($F3129," ",$G3129),AllocFactorMatrix,(R$4+1),FALSE)*$E3135</f>
        <v>2.6054604286925142E-2</v>
      </c>
      <c r="S3129" s="5">
        <f t="shared" ca="1" si="1565"/>
        <v>8.7688708322905651</v>
      </c>
      <c r="T3129" s="5">
        <f ca="1">VLOOKUP(CONCATENATE($F3129," ",$G3129),AllocFactorMatrix,(T$4+1),FALSE)*$E3135</f>
        <v>0.24037959982212401</v>
      </c>
      <c r="U3129" s="5">
        <f ca="1">VLOOKUP(CONCATENATE($F3129," ",$G3129),AllocFactorMatrix,(U$4+1),FALSE)*$E3135</f>
        <v>3.9337711947698359</v>
      </c>
      <c r="V3129" s="5">
        <f ca="1">VLOOKUP(CONCATENATE($F3129," ",$G3129),AllocFactorMatrix,(V$4+1),FALSE)*$E3135</f>
        <v>20.790091297208743</v>
      </c>
      <c r="W3129" s="5">
        <f ca="1">VLOOKUP(CONCATENATE($F3129," ",$G3129),AllocFactorMatrix,(W$4+1),FALSE)*$E3135</f>
        <v>3.7543459078156527</v>
      </c>
      <c r="X3129" s="5">
        <f t="shared" ref="X3129:X3135" ca="1" si="1569">SUBTOTAL(9,T3129:W3129)</f>
        <v>28.718587999616354</v>
      </c>
      <c r="Y3129" s="5">
        <f ca="1">VLOOKUP(CONCATENATE($F3129," ",$G3129),AllocFactorMatrix,(Y$4+1),FALSE)*$E3135</f>
        <v>2.1132201831697346</v>
      </c>
      <c r="Z3129" s="5">
        <f ca="1">VLOOKUP(CONCATENATE($F3129," ",$G3129),AllocFactorMatrix,(Z$4+1),FALSE)*$E3135</f>
        <v>3.5395630298900367E-2</v>
      </c>
      <c r="AA3129" s="5">
        <f t="shared" ca="1" si="1564"/>
        <v>2.1486158134686351</v>
      </c>
      <c r="AB3129" s="5">
        <f ca="1">VLOOKUP(CONCATENATE($F3129," ",$G3129),AllocFactorMatrix,(AB$4+1),FALSE)*$E3135</f>
        <v>2.7422169589837179E-2</v>
      </c>
      <c r="AC3129" s="5">
        <f ca="1">VLOOKUP(CONCATENATE($F3129," ",$G3129),AllocFactorMatrix,(AC$4+1),FALSE)*$E3135</f>
        <v>0</v>
      </c>
      <c r="AD3129" s="5">
        <f ca="1">VLOOKUP(CONCATENATE($F3129," ",$G3129),AllocFactorMatrix,(AD$4+1),FALSE)*$E3135</f>
        <v>0</v>
      </c>
    </row>
    <row r="3130" spans="4:30" hidden="1" outlineLevel="1">
      <c r="D3130" s="7"/>
      <c r="E3130" s="51"/>
      <c r="F3130" s="52" t="str">
        <f>F3135</f>
        <v>LABOR_M</v>
      </c>
      <c r="G3130" s="55" t="str">
        <f>$G$10</f>
        <v>SUBTRAN</v>
      </c>
      <c r="H3130" s="4">
        <f t="shared" ca="1" si="1567"/>
        <v>22.324099717752468</v>
      </c>
      <c r="I3130" s="5">
        <f ca="1">VLOOKUP(CONCATENATE($F3130," ",$G3130),AllocFactorMatrix,(I$4+1),FALSE)*$E3135</f>
        <v>10.868877108445009</v>
      </c>
      <c r="J3130" s="5">
        <f ca="1">VLOOKUP(CONCATENATE($F3130," ",$G3130),AllocFactorMatrix,(J$4+1),FALSE)*$E3135</f>
        <v>0.52454622743286072</v>
      </c>
      <c r="K3130" s="5">
        <f ca="1">VLOOKUP(CONCATENATE($F3130," ",$G3130),AllocFactorMatrix,(K$4+1),FALSE)*$E3135</f>
        <v>1.9082735275119453</v>
      </c>
      <c r="L3130" s="5">
        <f ca="1">VLOOKUP(CONCATENATE($F3130," ",$G3130),AllocFactorMatrix,(L$4+1),FALSE)*$E3135</f>
        <v>5.8944773812244673E-2</v>
      </c>
      <c r="M3130" s="5">
        <f ca="1">VLOOKUP(CONCATENATE($F3130," ",$G3130),AllocFactorMatrix,(M$4+1),FALSE)*$E3135</f>
        <v>7.3412598388396038E-3</v>
      </c>
      <c r="N3130" s="5">
        <f t="shared" ca="1" si="1568"/>
        <v>1.9745595611630296</v>
      </c>
      <c r="O3130" s="5">
        <f ca="1">VLOOKUP(CONCATENATE($F3130," ",$G3130),AllocFactorMatrix,(O$4+1),FALSE)*$E3135</f>
        <v>1.4417304759975891</v>
      </c>
      <c r="P3130" s="5">
        <f ca="1">VLOOKUP(CONCATENATE($F3130," ",$G3130),AllocFactorMatrix,(P$4+1),FALSE)*$E3135</f>
        <v>0.26801601391711083</v>
      </c>
      <c r="Q3130" s="5">
        <f ca="1">VLOOKUP(CONCATENATE($F3130," ",$G3130),AllocFactorMatrix,(Q$4+1),FALSE)*$E3135</f>
        <v>0.15947272179487273</v>
      </c>
      <c r="R3130" s="5">
        <f ca="1">VLOOKUP(CONCATENATE($F3130," ",$G3130),AllocFactorMatrix,(R$4+1),FALSE)*$E3135</f>
        <v>0</v>
      </c>
      <c r="S3130" s="5">
        <f t="shared" ca="1" si="1565"/>
        <v>1.8692192117095727</v>
      </c>
      <c r="T3130" s="5">
        <f ca="1">VLOOKUP(CONCATENATE($F3130," ",$G3130),AllocFactorMatrix,(T$4+1),FALSE)*$E3135</f>
        <v>5.0342752694154787E-2</v>
      </c>
      <c r="U3130" s="5">
        <f ca="1">VLOOKUP(CONCATENATE($F3130," ",$G3130),AllocFactorMatrix,(U$4+1),FALSE)*$E3135</f>
        <v>0.82413960452916524</v>
      </c>
      <c r="V3130" s="5">
        <f ca="1">VLOOKUP(CONCATENATE($F3130," ",$G3130),AllocFactorMatrix,(V$4+1),FALSE)*$E3135</f>
        <v>5.7415194603886377</v>
      </c>
      <c r="W3130" s="5">
        <f ca="1">VLOOKUP(CONCATENATE($F3130," ",$G3130),AllocFactorMatrix,(W$4+1),FALSE)*$E3135</f>
        <v>0</v>
      </c>
      <c r="X3130" s="5">
        <f t="shared" ca="1" si="1569"/>
        <v>6.6160018176119575</v>
      </c>
      <c r="Y3130" s="5">
        <f ca="1">VLOOKUP(CONCATENATE($F3130," ",$G3130),AllocFactorMatrix,(Y$4+1),FALSE)*$E3135</f>
        <v>0.43391863410129361</v>
      </c>
      <c r="Z3130" s="5">
        <f ca="1">VLOOKUP(CONCATENATE($F3130," ",$G3130),AllocFactorMatrix,(Z$4+1),FALSE)*$E3135</f>
        <v>7.2334354191892292E-3</v>
      </c>
      <c r="AA3130" s="5">
        <f t="shared" ca="1" si="1564"/>
        <v>0.44115206952048286</v>
      </c>
      <c r="AB3130" s="5">
        <f ca="1">VLOOKUP(CONCATENATE($F3130," ",$G3130),AllocFactorMatrix,(AB$4+1),FALSE)*$E3135</f>
        <v>5.7943923614970898E-3</v>
      </c>
      <c r="AC3130" s="5">
        <f ca="1">VLOOKUP(CONCATENATE($F3130," ",$G3130),AllocFactorMatrix,(AC$4+1),FALSE)*$E3135</f>
        <v>1.9702172746580506E-2</v>
      </c>
      <c r="AD3130" s="5">
        <f ca="1">VLOOKUP(CONCATENATE($F3130," ",$G3130),AllocFactorMatrix,(AD$4+1),FALSE)*$E3135</f>
        <v>4.2471567614788515E-3</v>
      </c>
    </row>
    <row r="3131" spans="4:30" hidden="1" outlineLevel="1">
      <c r="D3131" s="7"/>
      <c r="E3131" s="51"/>
      <c r="F3131" s="52" t="str">
        <f>F3135</f>
        <v>LABOR_M</v>
      </c>
      <c r="G3131" s="55" t="str">
        <f>$G$11</f>
        <v>DISTPRI</v>
      </c>
      <c r="H3131" s="4">
        <f t="shared" ca="1" si="1567"/>
        <v>14303.016717858191</v>
      </c>
      <c r="I3131" s="5">
        <f ca="1">VLOOKUP(CONCATENATE($F3131," ",$G3131),AllocFactorMatrix,(I$4+1),FALSE)*$E3135</f>
        <v>9559.3161037506507</v>
      </c>
      <c r="J3131" s="5">
        <f ca="1">VLOOKUP(CONCATENATE($F3131," ",$G3131),AllocFactorMatrix,(J$4+1),FALSE)*$E3135</f>
        <v>450.60120618300942</v>
      </c>
      <c r="K3131" s="5">
        <f ca="1">VLOOKUP(CONCATENATE($F3131," ",$G3131),AllocFactorMatrix,(K$4+1),FALSE)*$E3135</f>
        <v>1636.1606345611758</v>
      </c>
      <c r="L3131" s="5">
        <f ca="1">VLOOKUP(CONCATENATE($F3131," ",$G3131),AllocFactorMatrix,(L$4+1),FALSE)*$E3135</f>
        <v>50.565877261079613</v>
      </c>
      <c r="M3131" s="5">
        <f ca="1">VLOOKUP(CONCATENATE($F3131," ",$G3131),AllocFactorMatrix,(M$4+1),FALSE)*$E3135</f>
        <v>0</v>
      </c>
      <c r="N3131" s="5">
        <f t="shared" ca="1" si="1568"/>
        <v>1686.7265118222554</v>
      </c>
      <c r="O3131" s="5">
        <f ca="1">VLOOKUP(CONCATENATE($F3131," ",$G3131),AllocFactorMatrix,(O$4+1),FALSE)*$E3135</f>
        <v>1226.8344994942697</v>
      </c>
      <c r="P3131" s="5">
        <f ca="1">VLOOKUP(CONCATENATE($F3131," ",$G3131),AllocFactorMatrix,(P$4+1),FALSE)*$E3135</f>
        <v>228.49800808942982</v>
      </c>
      <c r="Q3131" s="5">
        <f ca="1">VLOOKUP(CONCATENATE($F3131," ",$G3131),AllocFactorMatrix,(Q$4+1),FALSE)*$E3135</f>
        <v>0</v>
      </c>
      <c r="R3131" s="5">
        <f ca="1">VLOOKUP(CONCATENATE($F3131," ",$G3131),AllocFactorMatrix,(R$4+1),FALSE)*$E3135</f>
        <v>0</v>
      </c>
      <c r="S3131" s="5">
        <f t="shared" ca="1" si="1565"/>
        <v>1455.3325075836995</v>
      </c>
      <c r="T3131" s="5">
        <f ca="1">VLOOKUP(CONCATENATE($F3131," ",$G3131),AllocFactorMatrix,(T$4+1),FALSE)*$E3135</f>
        <v>43.735893866339815</v>
      </c>
      <c r="U3131" s="5">
        <f ca="1">VLOOKUP(CONCATENATE($F3131," ",$G3131),AllocFactorMatrix,(U$4+1),FALSE)*$E3135</f>
        <v>705.36100046711465</v>
      </c>
      <c r="V3131" s="5">
        <f ca="1">VLOOKUP(CONCATENATE($F3131," ",$G3131),AllocFactorMatrix,(V$4+1),FALSE)*$E3135</f>
        <v>0</v>
      </c>
      <c r="W3131" s="5">
        <f ca="1">VLOOKUP(CONCATENATE($F3131," ",$G3131),AllocFactorMatrix,(W$4+1),FALSE)*$E3135</f>
        <v>0</v>
      </c>
      <c r="X3131" s="5">
        <f t="shared" ca="1" si="1569"/>
        <v>749.09689433345443</v>
      </c>
      <c r="Y3131" s="5">
        <f ca="1">VLOOKUP(CONCATENATE($F3131," ",$G3131),AllocFactorMatrix,(Y$4+1),FALSE)*$E3135</f>
        <v>369.94698153149068</v>
      </c>
      <c r="Z3131" s="5">
        <f ca="1">VLOOKUP(CONCATENATE($F3131," ",$G3131),AllocFactorMatrix,(Z$4+1),FALSE)*$E3135</f>
        <v>6.1721638141067361</v>
      </c>
      <c r="AA3131" s="5">
        <f t="shared" ca="1" si="1564"/>
        <v>376.11914534559742</v>
      </c>
      <c r="AB3131" s="5">
        <f ca="1">VLOOKUP(CONCATENATE($F3131," ",$G3131),AllocFactorMatrix,(AB$4+1),FALSE)*$E3135</f>
        <v>5.0004868836846947</v>
      </c>
      <c r="AC3131" s="5">
        <f ca="1">VLOOKUP(CONCATENATE($F3131," ",$G3131),AllocFactorMatrix,(AC$4+1),FALSE)*$E3135</f>
        <v>17.130973347992906</v>
      </c>
      <c r="AD3131" s="5">
        <f ca="1">VLOOKUP(CONCATENATE($F3131," ",$G3131),AllocFactorMatrix,(AD$4+1),FALSE)*$E3135</f>
        <v>3.6928886078450356</v>
      </c>
    </row>
    <row r="3132" spans="4:30" hidden="1" outlineLevel="1">
      <c r="D3132" s="7"/>
      <c r="E3132" s="51"/>
      <c r="F3132" s="52" t="str">
        <f>F3135</f>
        <v>LABOR_M</v>
      </c>
      <c r="G3132" s="55" t="str">
        <f>$G$12</f>
        <v>DISTSEC</v>
      </c>
      <c r="H3132" s="4">
        <f t="shared" ca="1" si="1567"/>
        <v>5903.0309208738981</v>
      </c>
      <c r="I3132" s="5">
        <f ca="1">VLOOKUP(CONCATENATE($F3132," ",$G3132),AllocFactorMatrix,(I$4+1),FALSE)*$E3135</f>
        <v>4413.7047883995147</v>
      </c>
      <c r="J3132" s="5">
        <f ca="1">VLOOKUP(CONCATENATE($F3132," ",$G3132),AllocFactorMatrix,(J$4+1),FALSE)*$E3135</f>
        <v>212.78611453781258</v>
      </c>
      <c r="K3132" s="5">
        <f ca="1">VLOOKUP(CONCATENATE($F3132," ",$G3132),AllocFactorMatrix,(K$4+1),FALSE)*$E3135</f>
        <v>642.0643834986796</v>
      </c>
      <c r="L3132" s="5">
        <f ca="1">VLOOKUP(CONCATENATE($F3132," ",$G3132),AllocFactorMatrix,(L$4+1),FALSE)*$E3135</f>
        <v>0</v>
      </c>
      <c r="M3132" s="5">
        <f ca="1">VLOOKUP(CONCATENATE($F3132," ",$G3132),AllocFactorMatrix,(M$4+1),FALSE)*$E3135</f>
        <v>0</v>
      </c>
      <c r="N3132" s="5">
        <f t="shared" ca="1" si="1568"/>
        <v>642.0643834986796</v>
      </c>
      <c r="O3132" s="5">
        <f ca="1">VLOOKUP(CONCATENATE($F3132," ",$G3132),AllocFactorMatrix,(O$4+1),FALSE)*$E3135</f>
        <v>409.12592423277431</v>
      </c>
      <c r="P3132" s="5">
        <f ca="1">VLOOKUP(CONCATENATE($F3132," ",$G3132),AllocFactorMatrix,(P$4+1),FALSE)*$E3135</f>
        <v>0</v>
      </c>
      <c r="Q3132" s="5">
        <f ca="1">VLOOKUP(CONCATENATE($F3132," ",$G3132),AllocFactorMatrix,(Q$4+1),FALSE)*$E3135</f>
        <v>0</v>
      </c>
      <c r="R3132" s="5">
        <f ca="1">VLOOKUP(CONCATENATE($F3132," ",$G3132),AllocFactorMatrix,(R$4+1),FALSE)*$E3135</f>
        <v>0</v>
      </c>
      <c r="S3132" s="5">
        <f t="shared" ca="1" si="1565"/>
        <v>409.12592423277431</v>
      </c>
      <c r="T3132" s="5">
        <f ca="1">VLOOKUP(CONCATENATE($F3132," ",$G3132),AllocFactorMatrix,(T$4+1),FALSE)*$E3135</f>
        <v>11.061906699720229</v>
      </c>
      <c r="U3132" s="5">
        <f ca="1">VLOOKUP(CONCATENATE($F3132," ",$G3132),AllocFactorMatrix,(U$4+1),FALSE)*$E3135</f>
        <v>0</v>
      </c>
      <c r="V3132" s="5">
        <f ca="1">VLOOKUP(CONCATENATE($F3132," ",$G3132),AllocFactorMatrix,(V$4+1),FALSE)*$E3135</f>
        <v>0</v>
      </c>
      <c r="W3132" s="5">
        <f ca="1">VLOOKUP(CONCATENATE($F3132," ",$G3132),AllocFactorMatrix,(W$4+1),FALSE)*$E3135</f>
        <v>0</v>
      </c>
      <c r="X3132" s="5">
        <f t="shared" ca="1" si="1569"/>
        <v>11.061906699720229</v>
      </c>
      <c r="Y3132" s="5">
        <f ca="1">VLOOKUP(CONCATENATE($F3132," ",$G3132),AllocFactorMatrix,(Y$4+1),FALSE)*$E3135</f>
        <v>150.90368039767168</v>
      </c>
      <c r="Z3132" s="5">
        <f ca="1">VLOOKUP(CONCATENATE($F3132," ",$G3132),AllocFactorMatrix,(Z$4+1),FALSE)*$E3135</f>
        <v>0</v>
      </c>
      <c r="AA3132" s="5">
        <f t="shared" ca="1" si="1564"/>
        <v>150.90368039767168</v>
      </c>
      <c r="AB3132" s="5">
        <f ca="1">VLOOKUP(CONCATENATE($F3132," ",$G3132),AllocFactorMatrix,(AB$4+1),FALSE)*$E3135</f>
        <v>1.5659323458769103</v>
      </c>
      <c r="AC3132" s="5">
        <f ca="1">VLOOKUP(CONCATENATE($F3132," ",$G3132),AllocFactorMatrix,(AC$4+1),FALSE)*$E3135</f>
        <v>53.169425959236037</v>
      </c>
      <c r="AD3132" s="5">
        <f ca="1">VLOOKUP(CONCATENATE($F3132," ",$G3132),AllocFactorMatrix,(AD$4+1),FALSE)*$E3135</f>
        <v>8.6487648026124777</v>
      </c>
    </row>
    <row r="3133" spans="4:30" hidden="1" outlineLevel="1">
      <c r="D3133" s="7"/>
      <c r="E3133" s="51"/>
      <c r="F3133" s="52" t="str">
        <f>F3135</f>
        <v>LABOR_M</v>
      </c>
      <c r="G3133" s="55" t="str">
        <f>$G$13</f>
        <v>ENERGY</v>
      </c>
      <c r="H3133" s="4">
        <f t="shared" ca="1" si="1567"/>
        <v>7312.4367010296673</v>
      </c>
      <c r="I3133" s="5">
        <f ca="1">VLOOKUP(CONCATENATE($F3133," ",$G3133),AllocFactorMatrix,(I$4+1),FALSE)*$E3135</f>
        <v>2743.8243349400072</v>
      </c>
      <c r="J3133" s="5">
        <f ca="1">VLOOKUP(CONCATENATE($F3133," ",$G3133),AllocFactorMatrix,(J$4+1),FALSE)*$E3135</f>
        <v>177.81754693374066</v>
      </c>
      <c r="K3133" s="5">
        <f ca="1">VLOOKUP(CONCATENATE($F3133," ",$G3133),AllocFactorMatrix,(K$4+1),FALSE)*$E3135</f>
        <v>596.59714604821738</v>
      </c>
      <c r="L3133" s="5">
        <f ca="1">VLOOKUP(CONCATENATE($F3133," ",$G3133),AllocFactorMatrix,(L$4+1),FALSE)*$E3135</f>
        <v>18.961211716184547</v>
      </c>
      <c r="M3133" s="5">
        <f ca="1">VLOOKUP(CONCATENATE($F3133," ",$G3133),AllocFactorMatrix,(M$4+1),FALSE)*$E3135</f>
        <v>1.7480020596860089</v>
      </c>
      <c r="N3133" s="5">
        <f t="shared" ca="1" si="1568"/>
        <v>617.30635982408785</v>
      </c>
      <c r="O3133" s="5">
        <f ca="1">VLOOKUP(CONCATENATE($F3133," ",$G3133),AllocFactorMatrix,(O$4+1),FALSE)*$E3135</f>
        <v>543.92594252654828</v>
      </c>
      <c r="P3133" s="5">
        <f ca="1">VLOOKUP(CONCATENATE($F3133," ",$G3133),AllocFactorMatrix,(P$4+1),FALSE)*$E3135</f>
        <v>100.83340370320448</v>
      </c>
      <c r="Q3133" s="5">
        <f ca="1">VLOOKUP(CONCATENATE($F3133," ",$G3133),AllocFactorMatrix,(Q$4+1),FALSE)*$E3135</f>
        <v>45.816117718308</v>
      </c>
      <c r="R3133" s="5">
        <f ca="1">VLOOKUP(CONCATENATE($F3133," ",$G3133),AllocFactorMatrix,(R$4+1),FALSE)*$E3135</f>
        <v>2.1228503297263392</v>
      </c>
      <c r="S3133" s="5">
        <f t="shared" ca="1" si="1565"/>
        <v>692.69831427778706</v>
      </c>
      <c r="T3133" s="5">
        <f ca="1">VLOOKUP(CONCATENATE($F3133," ",$G3133),AllocFactorMatrix,(T$4+1),FALSE)*$E3135</f>
        <v>20.844272855215607</v>
      </c>
      <c r="U3133" s="5">
        <f ca="1">VLOOKUP(CONCATENATE($F3133," ",$G3133),AllocFactorMatrix,(U$4+1),FALSE)*$E3135</f>
        <v>365.99420495737564</v>
      </c>
      <c r="V3133" s="5">
        <f ca="1">VLOOKUP(CONCATENATE($F3133," ",$G3133),AllocFactorMatrix,(V$4+1),FALSE)*$E3135</f>
        <v>2077.963142689523</v>
      </c>
      <c r="W3133" s="5">
        <f ca="1">VLOOKUP(CONCATENATE($F3133," ",$G3133),AllocFactorMatrix,(W$4+1),FALSE)*$E3135</f>
        <v>394.23824219470765</v>
      </c>
      <c r="X3133" s="5">
        <f t="shared" ca="1" si="1569"/>
        <v>2859.0398626968217</v>
      </c>
      <c r="Y3133" s="5">
        <f ca="1">VLOOKUP(CONCATENATE($F3133," ",$G3133),AllocFactorMatrix,(Y$4+1),FALSE)*$E3135</f>
        <v>147.36593364554579</v>
      </c>
      <c r="Z3133" s="5">
        <f ca="1">VLOOKUP(CONCATENATE($F3133," ",$G3133),AllocFactorMatrix,(Z$4+1),FALSE)*$E3135</f>
        <v>2.3988824756862881</v>
      </c>
      <c r="AA3133" s="5">
        <f t="shared" ca="1" si="1564"/>
        <v>149.76481612123209</v>
      </c>
      <c r="AB3133" s="5">
        <f ca="1">VLOOKUP(CONCATENATE($F3133," ",$G3133),AllocFactorMatrix,(AB$4+1),FALSE)*$E3135</f>
        <v>2.6757604345974024</v>
      </c>
      <c r="AC3133" s="5">
        <f ca="1">VLOOKUP(CONCATENATE($F3133," ",$G3133),AllocFactorMatrix,(AC$4+1),FALSE)*$E3135</f>
        <v>57.859736337519344</v>
      </c>
      <c r="AD3133" s="5">
        <f ca="1">VLOOKUP(CONCATENATE($F3133," ",$G3133),AllocFactorMatrix,(AD$4+1),FALSE)*$E3135</f>
        <v>11.449969463874764</v>
      </c>
    </row>
    <row r="3134" spans="4:30" hidden="1" outlineLevel="1">
      <c r="D3134" s="7"/>
      <c r="E3134" s="51"/>
      <c r="F3134" s="52" t="str">
        <f>F3135</f>
        <v>LABOR_M</v>
      </c>
      <c r="G3134" s="55" t="str">
        <f>$G$14</f>
        <v>CUSTOMER</v>
      </c>
      <c r="H3134" s="4">
        <f t="shared" ca="1" si="1567"/>
        <v>5511.6420476374906</v>
      </c>
      <c r="I3134" s="5">
        <f ca="1">VLOOKUP(CONCATENATE($F3134," ",$G3134),AllocFactorMatrix,(I$4+1),FALSE)*$E3135</f>
        <v>3938.0737124031502</v>
      </c>
      <c r="J3134" s="5">
        <f ca="1">VLOOKUP(CONCATENATE($F3134," ",$G3134),AllocFactorMatrix,(J$4+1),FALSE)*$E3135</f>
        <v>673.93408572082751</v>
      </c>
      <c r="K3134" s="5">
        <f ca="1">VLOOKUP(CONCATENATE($F3134," ",$G3134),AllocFactorMatrix,(K$4+1),FALSE)*$E3135</f>
        <v>194.05669389887063</v>
      </c>
      <c r="L3134" s="5">
        <f ca="1">VLOOKUP(CONCATENATE($F3134," ",$G3134),AllocFactorMatrix,(L$4+1),FALSE)*$E3135</f>
        <v>32.439083049259416</v>
      </c>
      <c r="M3134" s="5">
        <f ca="1">VLOOKUP(CONCATENATE($F3134," ",$G3134),AllocFactorMatrix,(M$4+1),FALSE)*$E3135</f>
        <v>5.1252195608155642</v>
      </c>
      <c r="N3134" s="5">
        <f t="shared" ca="1" si="1568"/>
        <v>231.62099650894561</v>
      </c>
      <c r="O3134" s="5">
        <f ca="1">VLOOKUP(CONCATENATE($F3134," ",$G3134),AllocFactorMatrix,(O$4+1),FALSE)*$E3135</f>
        <v>36.21143254720333</v>
      </c>
      <c r="P3134" s="5">
        <f ca="1">VLOOKUP(CONCATENATE($F3134," ",$G3134),AllocFactorMatrix,(P$4+1),FALSE)*$E3135</f>
        <v>9.3000990043748644</v>
      </c>
      <c r="Q3134" s="5">
        <f ca="1">VLOOKUP(CONCATENATE($F3134," ",$G3134),AllocFactorMatrix,(Q$4+1),FALSE)*$E3135</f>
        <v>17.788186823013376</v>
      </c>
      <c r="R3134" s="5">
        <f ca="1">VLOOKUP(CONCATENATE($F3134," ",$G3134),AllocFactorMatrix,(R$4+1),FALSE)*$E3135</f>
        <v>3.1046553054541799</v>
      </c>
      <c r="S3134" s="5">
        <f t="shared" ca="1" si="1565"/>
        <v>66.404373680045751</v>
      </c>
      <c r="T3134" s="5">
        <f ca="1">VLOOKUP(CONCATENATE($F3134," ",$G3134),AllocFactorMatrix,(T$4+1),FALSE)*$E3135</f>
        <v>0.25184152972734847</v>
      </c>
      <c r="U3134" s="5">
        <f ca="1">VLOOKUP(CONCATENATE($F3134," ",$G3134),AllocFactorMatrix,(U$4+1),FALSE)*$E3135</f>
        <v>5.5366369024034228</v>
      </c>
      <c r="V3134" s="5">
        <f ca="1">VLOOKUP(CONCATENATE($F3134," ",$G3134),AllocFactorMatrix,(V$4+1),FALSE)*$E3135</f>
        <v>26.173155887128843</v>
      </c>
      <c r="W3134" s="5">
        <f ca="1">VLOOKUP(CONCATENATE($F3134," ",$G3134),AllocFactorMatrix,(W$4+1),FALSE)*$E3135</f>
        <v>4.6587174307336916</v>
      </c>
      <c r="X3134" s="5">
        <f t="shared" ca="1" si="1569"/>
        <v>36.620351749993304</v>
      </c>
      <c r="Y3134" s="5">
        <f ca="1">VLOOKUP(CONCATENATE($F3134," ",$G3134),AllocFactorMatrix,(Y$4+1),FALSE)*$E3135</f>
        <v>9.9111431652988582</v>
      </c>
      <c r="Z3134" s="5">
        <f ca="1">VLOOKUP(CONCATENATE($F3134," ",$G3134),AllocFactorMatrix,(Z$4+1),FALSE)*$E3135</f>
        <v>0.1570197450868141</v>
      </c>
      <c r="AA3134" s="5">
        <f t="shared" ca="1" si="1564"/>
        <v>10.068162910385672</v>
      </c>
      <c r="AB3134" s="5">
        <f ca="1">VLOOKUP(CONCATENATE($F3134," ",$G3134),AllocFactorMatrix,(AB$4+1),FALSE)*$E3135</f>
        <v>0.28241740661457437</v>
      </c>
      <c r="AC3134" s="5">
        <f ca="1">VLOOKUP(CONCATENATE($F3134," ",$G3134),AllocFactorMatrix,(AC$4+1),FALSE)*$E3135</f>
        <v>434.64946660190276</v>
      </c>
      <c r="AD3134" s="5">
        <f ca="1">VLOOKUP(CONCATENATE($F3134," ",$G3134),AllocFactorMatrix,(AD$4+1),FALSE)*$E3135</f>
        <v>119.98848065562765</v>
      </c>
    </row>
    <row r="3135" spans="4:30" collapsed="1">
      <c r="D3135" s="7" t="s">
        <v>339</v>
      </c>
      <c r="E3135" s="40">
        <v>60931</v>
      </c>
      <c r="F3135" s="10" t="s">
        <v>70</v>
      </c>
      <c r="G3135" s="55" t="str">
        <f>$G$15</f>
        <v>TOTAL</v>
      </c>
      <c r="H3135" s="4">
        <f t="shared" ca="1" si="1567"/>
        <v>60930.999999999985</v>
      </c>
      <c r="I3135" s="5">
        <f ca="1">VLOOKUP(CONCATENATE($F3135," ",$G3135),AllocFactorMatrix,(I$4+1),FALSE)*$E3135</f>
        <v>36137.783549981577</v>
      </c>
      <c r="J3135" s="5">
        <f ca="1">VLOOKUP(CONCATENATE($F3135," ",$G3135),AllocFactorMatrix,(J$4+1),FALSE)*$E3135</f>
        <v>2227.7763759298155</v>
      </c>
      <c r="K3135" s="5">
        <f ca="1">VLOOKUP(CONCATENATE($F3135," ",$G3135),AllocFactorMatrix,(K$4+1),FALSE)*$E3135</f>
        <v>5417.6024913854008</v>
      </c>
      <c r="L3135" s="5">
        <f ca="1">VLOOKUP(CONCATENATE($F3135," ",$G3135),AllocFactorMatrix,(L$4+1),FALSE)*$E3135</f>
        <v>160.72328761456484</v>
      </c>
      <c r="M3135" s="5">
        <f ca="1">VLOOKUP(CONCATENATE($F3135," ",$G3135),AllocFactorMatrix,(M$4+1),FALSE)*$E3135</f>
        <v>14.426803824280544</v>
      </c>
      <c r="N3135" s="5">
        <f t="shared" ca="1" si="1568"/>
        <v>5592.752582824246</v>
      </c>
      <c r="O3135" s="5">
        <f ca="1">VLOOKUP(CONCATENATE($F3135," ",$G3135),AllocFactorMatrix,(O$4+1),FALSE)*$E3135</f>
        <v>4002.7886436596687</v>
      </c>
      <c r="P3135" s="5">
        <f ca="1">VLOOKUP(CONCATENATE($F3135," ",$G3135),AllocFactorMatrix,(P$4+1),FALSE)*$E3135</f>
        <v>662.06966670884037</v>
      </c>
      <c r="Q3135" s="5">
        <f ca="1">VLOOKUP(CONCATENATE($F3135," ",$G3135),AllocFactorMatrix,(Q$4+1),FALSE)*$E3135</f>
        <v>188.8471606370085</v>
      </c>
      <c r="R3135" s="5">
        <f ca="1">VLOOKUP(CONCATENATE($F3135," ",$G3135),AllocFactorMatrix,(R$4+1),FALSE)*$E3135</f>
        <v>7.9362134055949038</v>
      </c>
      <c r="S3135" s="5">
        <f t="shared" ca="1" si="1565"/>
        <v>4861.6416844111118</v>
      </c>
      <c r="T3135" s="5">
        <f ca="1">VLOOKUP(CONCATENATE($F3135," ",$G3135),AllocFactorMatrix,(T$4+1),FALSE)*$E3135</f>
        <v>132.65430972083198</v>
      </c>
      <c r="U3135" s="5">
        <f ca="1">VLOOKUP(CONCATENATE($F3135," ",$G3135),AllocFactorMatrix,(U$4+1),FALSE)*$E3135</f>
        <v>1980.7451041439408</v>
      </c>
      <c r="V3135" s="5">
        <f ca="1">VLOOKUP(CONCATENATE($F3135," ",$G3135),AllocFactorMatrix,(V$4+1),FALSE)*$E3135</f>
        <v>7006.6452257942237</v>
      </c>
      <c r="W3135" s="5">
        <f ca="1">VLOOKUP(CONCATENATE($F3135," ",$G3135),AllocFactorMatrix,(W$4+1),FALSE)*$E3135</f>
        <v>1044.1965964426515</v>
      </c>
      <c r="X3135" s="5">
        <f t="shared" ca="1" si="1569"/>
        <v>10164.241236101647</v>
      </c>
      <c r="Y3135" s="5">
        <f ca="1">VLOOKUP(CONCATENATE($F3135," ",$G3135),AllocFactorMatrix,(Y$4+1),FALSE)*$E3135</f>
        <v>1204.8115821982003</v>
      </c>
      <c r="Z3135" s="5">
        <f ca="1">VLOOKUP(CONCATENATE($F3135," ",$G3135),AllocFactorMatrix,(Z$4+1),FALSE)*$E3135</f>
        <v>19.665758506667039</v>
      </c>
      <c r="AA3135" s="5">
        <f t="shared" ca="1" si="1564"/>
        <v>1224.4773407048674</v>
      </c>
      <c r="AB3135" s="5">
        <f ca="1">VLOOKUP(CONCATENATE($F3135," ",$G3135),AllocFactorMatrix,(AB$4+1),FALSE)*$E3135</f>
        <v>15.713574940606192</v>
      </c>
      <c r="AC3135" s="5">
        <f ca="1">VLOOKUP(CONCATENATE($F3135," ",$G3135),AllocFactorMatrix,(AC$4+1),FALSE)*$E3135</f>
        <v>562.82930441939766</v>
      </c>
      <c r="AD3135" s="5">
        <f ca="1">VLOOKUP(CONCATENATE($F3135," ",$G3135),AllocFactorMatrix,(AD$4+1),FALSE)*$E3135</f>
        <v>143.78435068672141</v>
      </c>
    </row>
    <row r="3136" spans="4:30" hidden="1" outlineLevel="1">
      <c r="D3136" s="7"/>
      <c r="E3136" s="51"/>
      <c r="F3136" s="52" t="str">
        <f>F3143</f>
        <v>RB_GUP</v>
      </c>
      <c r="G3136" s="55" t="str">
        <f>$G$8</f>
        <v>PRODUCTION</v>
      </c>
      <c r="H3136" s="4">
        <f t="shared" ca="1" si="1562"/>
        <v>-401.71738963230712</v>
      </c>
      <c r="I3136" s="5">
        <f ca="1">VLOOKUP(CONCATENATE($F3136," ",$G3136),AllocFactorMatrix,(I$4+1),FALSE)*$E3143</f>
        <v>-223.03610065536699</v>
      </c>
      <c r="J3136" s="5">
        <f ca="1">VLOOKUP(CONCATENATE($F3136," ",$G3136),AllocFactorMatrix,(J$4+1),FALSE)*$E3143</f>
        <v>-10.26297849962998</v>
      </c>
      <c r="K3136" s="5">
        <f ca="1">VLOOKUP(CONCATENATE($F3136," ",$G3136),AllocFactorMatrix,(K$4+1),FALSE)*$E3143</f>
        <v>-33.80919796755866</v>
      </c>
      <c r="L3136" s="5">
        <f ca="1">VLOOKUP(CONCATENATE($F3136," ",$G3136),AllocFactorMatrix,(L$4+1),FALSE)*$E3143</f>
        <v>-0.84478392442414885</v>
      </c>
      <c r="M3136" s="5">
        <f ca="1">VLOOKUP(CONCATENATE($F3136," ",$G3136),AllocFactorMatrix,(M$4+1),FALSE)*$E3143</f>
        <v>-0.10874881637765887</v>
      </c>
      <c r="N3136" s="5">
        <f t="shared" ca="1" si="1563"/>
        <v>-34.762730708360465</v>
      </c>
      <c r="O3136" s="5">
        <f ca="1">VLOOKUP(CONCATENATE($F3136," ",$G3136),AllocFactorMatrix,(O$4+1),FALSE)*$E3143</f>
        <v>-25.719113879766887</v>
      </c>
      <c r="P3136" s="5">
        <f ca="1">VLOOKUP(CONCATENATE($F3136," ",$G3136),AllocFactorMatrix,(P$4+1),FALSE)*$E3143</f>
        <v>-4.6552084815347481</v>
      </c>
      <c r="Q3136" s="5">
        <f ca="1">VLOOKUP(CONCATENATE($F3136," ",$G3136),AllocFactorMatrix,(Q$4+1),FALSE)*$E3143</f>
        <v>-1.800601774153572</v>
      </c>
      <c r="R3136" s="5">
        <f ca="1">VLOOKUP(CONCATENATE($F3136," ",$G3136),AllocFactorMatrix,(R$4+1),FALSE)*$E3143</f>
        <v>-3.8797069809782328E-2</v>
      </c>
      <c r="S3136" s="5">
        <f t="shared" ca="1" si="1565"/>
        <v>-32.213721205264989</v>
      </c>
      <c r="T3136" s="5">
        <f ca="1">VLOOKUP(CONCATENATE($F3136," ",$G3136),AllocFactorMatrix,(T$4+1),FALSE)*$E3143</f>
        <v>-0.81667576359586991</v>
      </c>
      <c r="U3136" s="5">
        <f ca="1">VLOOKUP(CONCATENATE($F3136," ",$G3136),AllocFactorMatrix,(U$4+1),FALSE)*$E3143</f>
        <v>-13.002897854828012</v>
      </c>
      <c r="V3136" s="5">
        <f ca="1">VLOOKUP(CONCATENATE($F3136," ",$G3136),AllocFactorMatrix,(V$4+1),FALSE)*$E3143</f>
        <v>-70.517364945351503</v>
      </c>
      <c r="W3136" s="5">
        <f ca="1">VLOOKUP(CONCATENATE($F3136," ",$G3136),AllocFactorMatrix,(W$4+1),FALSE)*$E3143</f>
        <v>-9.2781570692117974</v>
      </c>
      <c r="X3136" s="5">
        <f ca="1">SUBTOTAL(9,T3136:W3136)</f>
        <v>-93.615095632987192</v>
      </c>
      <c r="Y3136" s="5">
        <f ca="1">VLOOKUP(CONCATENATE($F3136," ",$G3136),AllocFactorMatrix,(Y$4+1),FALSE)*$E3143</f>
        <v>-7.5801704732399848</v>
      </c>
      <c r="Z3136" s="5">
        <f ca="1">VLOOKUP(CONCATENATE($F3136," ",$G3136),AllocFactorMatrix,(Z$4+1),FALSE)*$E3143</f>
        <v>-0.15756659894929734</v>
      </c>
      <c r="AA3136" s="5">
        <f t="shared" ca="1" si="1564"/>
        <v>-7.7377370721892822</v>
      </c>
      <c r="AB3136" s="5">
        <f ca="1">VLOOKUP(CONCATENATE($F3136," ",$G3136),AllocFactorMatrix,(AB$4+1),FALSE)*$E3143</f>
        <v>-8.9025858508195846E-2</v>
      </c>
      <c r="AC3136" s="5">
        <f ca="1">VLOOKUP(CONCATENATE($F3136," ",$G3136),AllocFactorMatrix,(AC$4+1),FALSE)*$E3143</f>
        <v>0</v>
      </c>
      <c r="AD3136" s="5">
        <f ca="1">VLOOKUP(CONCATENATE($F3136," ",$G3136),AllocFactorMatrix,(AD$4+1),FALSE)*$E3143</f>
        <v>0</v>
      </c>
    </row>
    <row r="3137" spans="4:30" hidden="1" outlineLevel="1">
      <c r="D3137" s="7"/>
      <c r="E3137" s="51"/>
      <c r="F3137" s="52" t="str">
        <f>F3143</f>
        <v>RB_GUP</v>
      </c>
      <c r="G3137" s="55" t="str">
        <f>$G$9</f>
        <v>BULKTRAN</v>
      </c>
      <c r="H3137" s="4">
        <f t="shared" ca="1" si="1562"/>
        <v>-212.9190612098248</v>
      </c>
      <c r="I3137" s="5">
        <f ca="1">VLOOKUP(CONCATENATE($F3137," ",$G3137),AllocFactorMatrix,(I$4+1),FALSE)*$E3143</f>
        <v>-104.8803078960113</v>
      </c>
      <c r="J3137" s="5">
        <f ca="1">VLOOKUP(CONCATENATE($F3137," ",$G3137),AllocFactorMatrix,(J$4+1),FALSE)*$E3143</f>
        <v>-5.1846083801310083</v>
      </c>
      <c r="K3137" s="5">
        <f ca="1">VLOOKUP(CONCATENATE($F3137," ",$G3137),AllocFactorMatrix,(K$4+1),FALSE)*$E3143</f>
        <v>-18.990923362442278</v>
      </c>
      <c r="L3137" s="5">
        <f ca="1">VLOOKUP(CONCATENATE($F3137," ",$G3137),AllocFactorMatrix,(L$4+1),FALSE)*$E3143</f>
        <v>-0.59776684211832032</v>
      </c>
      <c r="M3137" s="5">
        <f ca="1">VLOOKUP(CONCATENATE($F3137," ",$G3137),AllocFactorMatrix,(M$4+1),FALSE)*$E3143</f>
        <v>-5.6056661700149564E-2</v>
      </c>
      <c r="N3137" s="5">
        <f t="shared" ca="1" si="1563"/>
        <v>-19.64474686626075</v>
      </c>
      <c r="O3137" s="5">
        <f ca="1">VLOOKUP(CONCATENATE($F3137," ",$G3137),AllocFactorMatrix,(O$4+1),FALSE)*$E3143</f>
        <v>-14.436055997984338</v>
      </c>
      <c r="P3137" s="5">
        <f ca="1">VLOOKUP(CONCATENATE($F3137," ",$G3137),AllocFactorMatrix,(P$4+1),FALSE)*$E3143</f>
        <v>-2.6898578117315508</v>
      </c>
      <c r="Q3137" s="5">
        <f ca="1">VLOOKUP(CONCATENATE($F3137," ",$G3137),AllocFactorMatrix,(Q$4+1),FALSE)*$E3143</f>
        <v>-1.2154966599677426</v>
      </c>
      <c r="R3137" s="5">
        <f ca="1">VLOOKUP(CONCATENATE($F3137," ",$G3137),AllocFactorMatrix,(R$4+1),FALSE)*$E3143</f>
        <v>-5.4659526105673727E-2</v>
      </c>
      <c r="S3137" s="5">
        <f t="shared" ca="1" si="1565"/>
        <v>-18.396069995789304</v>
      </c>
      <c r="T3137" s="5">
        <f ca="1">VLOOKUP(CONCATENATE($F3137," ",$G3137),AllocFactorMatrix,(T$4+1),FALSE)*$E3143</f>
        <v>-0.50428841163948479</v>
      </c>
      <c r="U3137" s="5">
        <f ca="1">VLOOKUP(CONCATENATE($F3137," ",$G3137),AllocFactorMatrix,(U$4+1),FALSE)*$E3143</f>
        <v>-8.2525939348912196</v>
      </c>
      <c r="V3137" s="5">
        <f ca="1">VLOOKUP(CONCATENATE($F3137," ",$G3137),AllocFactorMatrix,(V$4+1),FALSE)*$E3143</f>
        <v>-43.615190830949743</v>
      </c>
      <c r="W3137" s="5">
        <f ca="1">VLOOKUP(CONCATENATE($F3137," ",$G3137),AllocFactorMatrix,(W$4+1),FALSE)*$E3143</f>
        <v>-7.8761805743854225</v>
      </c>
      <c r="X3137" s="5">
        <f t="shared" ref="X3137:X3143" ca="1" si="1570">SUBTOTAL(9,T3137:W3137)</f>
        <v>-60.248253751865867</v>
      </c>
      <c r="Y3137" s="5">
        <f ca="1">VLOOKUP(CONCATENATE($F3137," ",$G3137),AllocFactorMatrix,(Y$4+1),FALSE)*$E3143</f>
        <v>-4.4332898898398305</v>
      </c>
      <c r="Z3137" s="5">
        <f ca="1">VLOOKUP(CONCATENATE($F3137," ",$G3137),AllocFactorMatrix,(Z$4+1),FALSE)*$E3143</f>
        <v>-7.4255911049104145E-2</v>
      </c>
      <c r="AA3137" s="5">
        <f t="shared" ca="1" si="1564"/>
        <v>-4.5075458008889351</v>
      </c>
      <c r="AB3137" s="5">
        <f ca="1">VLOOKUP(CONCATENATE($F3137," ",$G3137),AllocFactorMatrix,(AB$4+1),FALSE)*$E3143</f>
        <v>-5.7528518877644007E-2</v>
      </c>
      <c r="AC3137" s="5">
        <f ca="1">VLOOKUP(CONCATENATE($F3137," ",$G3137),AllocFactorMatrix,(AC$4+1),FALSE)*$E3143</f>
        <v>0</v>
      </c>
      <c r="AD3137" s="5">
        <f ca="1">VLOOKUP(CONCATENATE($F3137," ",$G3137),AllocFactorMatrix,(AD$4+1),FALSE)*$E3143</f>
        <v>0</v>
      </c>
    </row>
    <row r="3138" spans="4:30" hidden="1" outlineLevel="1">
      <c r="D3138" s="7"/>
      <c r="E3138" s="51"/>
      <c r="F3138" s="52" t="str">
        <f>F3143</f>
        <v>RB_GUP</v>
      </c>
      <c r="G3138" s="55" t="str">
        <f>$G$10</f>
        <v>SUBTRAN</v>
      </c>
      <c r="H3138" s="4">
        <f t="shared" ca="1" si="1562"/>
        <v>-46.771925620147776</v>
      </c>
      <c r="I3138" s="5">
        <f ca="1">VLOOKUP(CONCATENATE($F3138," ",$G3138),AllocFactorMatrix,(I$4+1),FALSE)*$E3143</f>
        <v>-22.771727331358512</v>
      </c>
      <c r="J3138" s="5">
        <f ca="1">VLOOKUP(CONCATENATE($F3138," ",$G3138),AllocFactorMatrix,(J$4+1),FALSE)*$E3143</f>
        <v>-1.0989933499673914</v>
      </c>
      <c r="K3138" s="5">
        <f ca="1">VLOOKUP(CONCATENATE($F3138," ",$G3138),AllocFactorMatrix,(K$4+1),FALSE)*$E3143</f>
        <v>-3.998084071480378</v>
      </c>
      <c r="L3138" s="5">
        <f ca="1">VLOOKUP(CONCATENATE($F3138," ",$G3138),AllocFactorMatrix,(L$4+1),FALSE)*$E3143</f>
        <v>-0.12349705525864345</v>
      </c>
      <c r="M3138" s="5">
        <f ca="1">VLOOKUP(CONCATENATE($F3138," ",$G3138),AllocFactorMatrix,(M$4+1),FALSE)*$E3143</f>
        <v>-1.5380905097253927E-2</v>
      </c>
      <c r="N3138" s="5">
        <f t="shared" ca="1" si="1563"/>
        <v>-4.1369620318362754</v>
      </c>
      <c r="O3138" s="5">
        <f ca="1">VLOOKUP(CONCATENATE($F3138," ",$G3138),AllocFactorMatrix,(O$4+1),FALSE)*$E3143</f>
        <v>-3.0206150053180467</v>
      </c>
      <c r="P3138" s="5">
        <f ca="1">VLOOKUP(CONCATENATE($F3138," ",$G3138),AllocFactorMatrix,(P$4+1),FALSE)*$E3143</f>
        <v>-0.56152880637650437</v>
      </c>
      <c r="Q3138" s="5">
        <f ca="1">VLOOKUP(CONCATENATE($F3138," ",$G3138),AllocFactorMatrix,(Q$4+1),FALSE)*$E3143</f>
        <v>-0.33411633062635515</v>
      </c>
      <c r="R3138" s="5">
        <f ca="1">VLOOKUP(CONCATENATE($F3138," ",$G3138),AllocFactorMatrix,(R$4+1),FALSE)*$E3143</f>
        <v>0</v>
      </c>
      <c r="S3138" s="5">
        <f t="shared" ca="1" si="1565"/>
        <v>-3.916260142320906</v>
      </c>
      <c r="T3138" s="5">
        <f ca="1">VLOOKUP(CONCATENATE($F3138," ",$G3138),AllocFactorMatrix,(T$4+1),FALSE)*$E3143</f>
        <v>-0.10547468942956142</v>
      </c>
      <c r="U3138" s="5">
        <f ca="1">VLOOKUP(CONCATENATE($F3138," ",$G3138),AllocFactorMatrix,(U$4+1),FALSE)*$E3143</f>
        <v>-1.7266808861726806</v>
      </c>
      <c r="V3138" s="5">
        <f ca="1">VLOOKUP(CONCATENATE($F3138," ",$G3138),AllocFactorMatrix,(V$4+1),FALSE)*$E3143</f>
        <v>-12.029238560262282</v>
      </c>
      <c r="W3138" s="5">
        <f ca="1">VLOOKUP(CONCATENATE($F3138," ",$G3138),AllocFactorMatrix,(W$4+1),FALSE)*$E3143</f>
        <v>0</v>
      </c>
      <c r="X3138" s="5">
        <f t="shared" ca="1" si="1570"/>
        <v>-13.861394135864524</v>
      </c>
      <c r="Y3138" s="5">
        <f ca="1">VLOOKUP(CONCATENATE($F3138," ",$G3138),AllocFactorMatrix,(Y$4+1),FALSE)*$E3143</f>
        <v>-0.90911661997472448</v>
      </c>
      <c r="Z3138" s="5">
        <f ca="1">VLOOKUP(CONCATENATE($F3138," ",$G3138),AllocFactorMatrix,(Z$4+1),FALSE)*$E3143</f>
        <v>-1.5154998753899246E-2</v>
      </c>
      <c r="AA3138" s="5">
        <f t="shared" ca="1" si="1564"/>
        <v>-0.92427161872862373</v>
      </c>
      <c r="AB3138" s="5">
        <f ca="1">VLOOKUP(CONCATENATE($F3138," ",$G3138),AllocFactorMatrix,(AB$4+1),FALSE)*$E3143</f>
        <v>-1.2140014243458121E-2</v>
      </c>
      <c r="AC3138" s="5">
        <f ca="1">VLOOKUP(CONCATENATE($F3138," ",$G3138),AllocFactorMatrix,(AC$4+1),FALSE)*$E3143</f>
        <v>-4.1278643703851953E-2</v>
      </c>
      <c r="AD3138" s="5">
        <f ca="1">VLOOKUP(CONCATENATE($F3138," ",$G3138),AllocFactorMatrix,(AD$4+1),FALSE)*$E3143</f>
        <v>-8.8983521242305182E-3</v>
      </c>
    </row>
    <row r="3139" spans="4:30" hidden="1" outlineLevel="1">
      <c r="D3139" s="7"/>
      <c r="E3139" s="51"/>
      <c r="F3139" s="52" t="str">
        <f>F3143</f>
        <v>RB_GUP</v>
      </c>
      <c r="G3139" s="55" t="str">
        <f>$G$11</f>
        <v>DISTPRI</v>
      </c>
      <c r="H3139" s="4">
        <f t="shared" ca="1" si="1562"/>
        <v>-214.60443827593681</v>
      </c>
      <c r="I3139" s="5">
        <f ca="1">VLOOKUP(CONCATENATE($F3139," ",$G3139),AllocFactorMatrix,(I$4+1),FALSE)*$E3143</f>
        <v>-143.42929909227732</v>
      </c>
      <c r="J3139" s="5">
        <f ca="1">VLOOKUP(CONCATENATE($F3139," ",$G3139),AllocFactorMatrix,(J$4+1),FALSE)*$E3143</f>
        <v>-6.7608827317265972</v>
      </c>
      <c r="K3139" s="5">
        <f ca="1">VLOOKUP(CONCATENATE($F3139," ",$G3139),AllocFactorMatrix,(K$4+1),FALSE)*$E3143</f>
        <v>-24.54918013699848</v>
      </c>
      <c r="L3139" s="5">
        <f ca="1">VLOOKUP(CONCATENATE($F3139," ",$G3139),AllocFactorMatrix,(L$4+1),FALSE)*$E3143</f>
        <v>-0.75869740626080584</v>
      </c>
      <c r="M3139" s="5">
        <f ca="1">VLOOKUP(CONCATENATE($F3139," ",$G3139),AllocFactorMatrix,(M$4+1),FALSE)*$E3143</f>
        <v>0</v>
      </c>
      <c r="N3139" s="5">
        <f t="shared" ca="1" si="1563"/>
        <v>-25.307877543259284</v>
      </c>
      <c r="O3139" s="5">
        <f ca="1">VLOOKUP(CONCATENATE($F3139," ",$G3139),AllocFactorMatrix,(O$4+1),FALSE)*$E3143</f>
        <v>-18.407594272946731</v>
      </c>
      <c r="P3139" s="5">
        <f ca="1">VLOOKUP(CONCATENATE($F3139," ",$G3139),AllocFactorMatrix,(P$4+1),FALSE)*$E3143</f>
        <v>-3.4284156720572971</v>
      </c>
      <c r="Q3139" s="5">
        <f ca="1">VLOOKUP(CONCATENATE($F3139," ",$G3139),AllocFactorMatrix,(Q$4+1),FALSE)*$E3143</f>
        <v>0</v>
      </c>
      <c r="R3139" s="5">
        <f ca="1">VLOOKUP(CONCATENATE($F3139," ",$G3139),AllocFactorMatrix,(R$4+1),FALSE)*$E3143</f>
        <v>0</v>
      </c>
      <c r="S3139" s="5">
        <f t="shared" ca="1" si="1565"/>
        <v>-21.836009945004029</v>
      </c>
      <c r="T3139" s="5">
        <f ca="1">VLOOKUP(CONCATENATE($F3139," ",$G3139),AllocFactorMatrix,(T$4+1),FALSE)*$E3143</f>
        <v>-0.65621939209250557</v>
      </c>
      <c r="U3139" s="5">
        <f ca="1">VLOOKUP(CONCATENATE($F3139," ",$G3139),AllocFactorMatrix,(U$4+1),FALSE)*$E3143</f>
        <v>-10.583333870958755</v>
      </c>
      <c r="V3139" s="5">
        <f ca="1">VLOOKUP(CONCATENATE($F3139," ",$G3139),AllocFactorMatrix,(V$4+1),FALSE)*$E3143</f>
        <v>0</v>
      </c>
      <c r="W3139" s="5">
        <f ca="1">VLOOKUP(CONCATENATE($F3139," ",$G3139),AllocFactorMatrix,(W$4+1),FALSE)*$E3143</f>
        <v>0</v>
      </c>
      <c r="X3139" s="5">
        <f t="shared" ca="1" si="1570"/>
        <v>-11.239553263051262</v>
      </c>
      <c r="Y3139" s="5">
        <f ca="1">VLOOKUP(CONCATENATE($F3139," ",$G3139),AllocFactorMatrix,(Y$4+1),FALSE)*$E3143</f>
        <v>-5.5507356056095372</v>
      </c>
      <c r="Z3139" s="5">
        <f ca="1">VLOOKUP(CONCATENATE($F3139," ",$G3139),AllocFactorMatrix,(Z$4+1),FALSE)*$E3143</f>
        <v>-9.2607998326648663E-2</v>
      </c>
      <c r="AA3139" s="5">
        <f t="shared" ca="1" si="1564"/>
        <v>-5.6433436039361862</v>
      </c>
      <c r="AB3139" s="5">
        <f ca="1">VLOOKUP(CONCATENATE($F3139," ",$G3139),AllocFactorMatrix,(AB$4+1),FALSE)*$E3143</f>
        <v>-7.5027995838072348E-2</v>
      </c>
      <c r="AC3139" s="5">
        <f ca="1">VLOOKUP(CONCATENATE($F3139," ",$G3139),AllocFactorMatrix,(AC$4+1),FALSE)*$E3143</f>
        <v>-0.25703549013376131</v>
      </c>
      <c r="AD3139" s="5">
        <f ca="1">VLOOKUP(CONCATENATE($F3139," ",$G3139),AllocFactorMatrix,(AD$4+1),FALSE)*$E3143</f>
        <v>-5.5408610710263137E-2</v>
      </c>
    </row>
    <row r="3140" spans="4:30" hidden="1" outlineLevel="1">
      <c r="D3140" s="7"/>
      <c r="E3140" s="51"/>
      <c r="F3140" s="52" t="str">
        <f>F3143</f>
        <v>RB_GUP</v>
      </c>
      <c r="G3140" s="55" t="str">
        <f>$G$12</f>
        <v>DISTSEC</v>
      </c>
      <c r="H3140" s="4">
        <f t="shared" ca="1" si="1562"/>
        <v>-110.43228655627324</v>
      </c>
      <c r="I3140" s="5">
        <f ca="1">VLOOKUP(CONCATENATE($F3140," ",$G3140),AllocFactorMatrix,(I$4+1),FALSE)*$E3143</f>
        <v>-82.570380962052013</v>
      </c>
      <c r="J3140" s="5">
        <f ca="1">VLOOKUP(CONCATENATE($F3140," ",$G3140),AllocFactorMatrix,(J$4+1),FALSE)*$E3143</f>
        <v>-3.9807443821346142</v>
      </c>
      <c r="K3140" s="5">
        <f ca="1">VLOOKUP(CONCATENATE($F3140," ",$G3140),AllocFactorMatrix,(K$4+1),FALSE)*$E3143</f>
        <v>-12.011564726075704</v>
      </c>
      <c r="L3140" s="5">
        <f ca="1">VLOOKUP(CONCATENATE($F3140," ",$G3140),AllocFactorMatrix,(L$4+1),FALSE)*$E3143</f>
        <v>0</v>
      </c>
      <c r="M3140" s="5">
        <f ca="1">VLOOKUP(CONCATENATE($F3140," ",$G3140),AllocFactorMatrix,(M$4+1),FALSE)*$E3143</f>
        <v>0</v>
      </c>
      <c r="N3140" s="5">
        <f t="shared" ca="1" si="1563"/>
        <v>-12.011564726075704</v>
      </c>
      <c r="O3140" s="5">
        <f ca="1">VLOOKUP(CONCATENATE($F3140," ",$G3140),AllocFactorMatrix,(O$4+1),FALSE)*$E3143</f>
        <v>-7.6538157953245483</v>
      </c>
      <c r="P3140" s="5">
        <f ca="1">VLOOKUP(CONCATENATE($F3140," ",$G3140),AllocFactorMatrix,(P$4+1),FALSE)*$E3143</f>
        <v>0</v>
      </c>
      <c r="Q3140" s="5">
        <f ca="1">VLOOKUP(CONCATENATE($F3140," ",$G3140),AllocFactorMatrix,(Q$4+1),FALSE)*$E3143</f>
        <v>0</v>
      </c>
      <c r="R3140" s="5">
        <f ca="1">VLOOKUP(CONCATENATE($F3140," ",$G3140),AllocFactorMatrix,(R$4+1),FALSE)*$E3143</f>
        <v>0</v>
      </c>
      <c r="S3140" s="5">
        <f t="shared" ca="1" si="1565"/>
        <v>-7.6538157953245483</v>
      </c>
      <c r="T3140" s="5">
        <f ca="1">VLOOKUP(CONCATENATE($F3140," ",$G3140),AllocFactorMatrix,(T$4+1),FALSE)*$E3143</f>
        <v>-0.20694312242250898</v>
      </c>
      <c r="U3140" s="5">
        <f ca="1">VLOOKUP(CONCATENATE($F3140," ",$G3140),AllocFactorMatrix,(U$4+1),FALSE)*$E3143</f>
        <v>0</v>
      </c>
      <c r="V3140" s="5">
        <f ca="1">VLOOKUP(CONCATENATE($F3140," ",$G3140),AllocFactorMatrix,(V$4+1),FALSE)*$E3143</f>
        <v>0</v>
      </c>
      <c r="W3140" s="5">
        <f ca="1">VLOOKUP(CONCATENATE($F3140," ",$G3140),AllocFactorMatrix,(W$4+1),FALSE)*$E3143</f>
        <v>0</v>
      </c>
      <c r="X3140" s="5">
        <f t="shared" ca="1" si="1570"/>
        <v>-0.20694312242250898</v>
      </c>
      <c r="Y3140" s="5">
        <f ca="1">VLOOKUP(CONCATENATE($F3140," ",$G3140),AllocFactorMatrix,(Y$4+1),FALSE)*$E3143</f>
        <v>-2.8230647441035046</v>
      </c>
      <c r="Z3140" s="5">
        <f ca="1">VLOOKUP(CONCATENATE($F3140," ",$G3140),AllocFactorMatrix,(Z$4+1),FALSE)*$E3143</f>
        <v>0</v>
      </c>
      <c r="AA3140" s="5">
        <f t="shared" ca="1" si="1564"/>
        <v>-2.8230647441035046</v>
      </c>
      <c r="AB3140" s="5">
        <f ca="1">VLOOKUP(CONCATENATE($F3140," ",$G3140),AllocFactorMatrix,(AB$4+1),FALSE)*$E3143</f>
        <v>-2.9295033664166418E-2</v>
      </c>
      <c r="AC3140" s="5">
        <f ca="1">VLOOKUP(CONCATENATE($F3140," ",$G3140),AllocFactorMatrix,(AC$4+1),FALSE)*$E3143</f>
        <v>-0.99467906610485091</v>
      </c>
      <c r="AD3140" s="5">
        <f ca="1">VLOOKUP(CONCATENATE($F3140," ",$G3140),AllocFactorMatrix,(AD$4+1),FALSE)*$E3143</f>
        <v>-0.16179872439131915</v>
      </c>
    </row>
    <row r="3141" spans="4:30" hidden="1" outlineLevel="1">
      <c r="D3141" s="7"/>
      <c r="E3141" s="51"/>
      <c r="F3141" s="52" t="str">
        <f>F3143</f>
        <v>RB_GUP</v>
      </c>
      <c r="G3141" s="55" t="str">
        <f>$G$13</f>
        <v>ENERGY</v>
      </c>
      <c r="H3141" s="4">
        <f t="shared" ca="1" si="1562"/>
        <v>-3.3943440458959286</v>
      </c>
      <c r="I3141" s="5">
        <f ca="1">VLOOKUP(CONCATENATE($F3141," ",$G3141),AllocFactorMatrix,(I$4+1),FALSE)*$E3143</f>
        <v>-1.2736498345314267</v>
      </c>
      <c r="J3141" s="5">
        <f ca="1">VLOOKUP(CONCATENATE($F3141," ",$G3141),AllocFactorMatrix,(J$4+1),FALSE)*$E3143</f>
        <v>-8.2540739341425376E-2</v>
      </c>
      <c r="K3141" s="5">
        <f ca="1">VLOOKUP(CONCATENATE($F3141," ",$G3141),AllocFactorMatrix,(K$4+1),FALSE)*$E3143</f>
        <v>-0.27693312821458282</v>
      </c>
      <c r="L3141" s="5">
        <f ca="1">VLOOKUP(CONCATENATE($F3141," ",$G3141),AllocFactorMatrix,(L$4+1),FALSE)*$E3143</f>
        <v>-8.8015635174989552E-3</v>
      </c>
      <c r="M3141" s="5">
        <f ca="1">VLOOKUP(CONCATENATE($F3141," ",$G3141),AllocFactorMatrix,(M$4+1),FALSE)*$E3143</f>
        <v>-8.1140126418783893E-4</v>
      </c>
      <c r="N3141" s="5">
        <f t="shared" ca="1" si="1563"/>
        <v>-0.2865460929962696</v>
      </c>
      <c r="O3141" s="5">
        <f ca="1">VLOOKUP(CONCATENATE($F3141," ",$G3141),AllocFactorMatrix,(O$4+1),FALSE)*$E3143</f>
        <v>-0.25248379711284824</v>
      </c>
      <c r="P3141" s="5">
        <f ca="1">VLOOKUP(CONCATENATE($F3141," ",$G3141),AllocFactorMatrix,(P$4+1),FALSE)*$E3143</f>
        <v>-4.6805637775872752E-2</v>
      </c>
      <c r="Q3141" s="5">
        <f ca="1">VLOOKUP(CONCATENATE($F3141," ",$G3141),AllocFactorMatrix,(Q$4+1),FALSE)*$E3143</f>
        <v>-2.1267283771674559E-2</v>
      </c>
      <c r="R3141" s="5">
        <f ca="1">VLOOKUP(CONCATENATE($F3141," ",$G3141),AllocFactorMatrix,(R$4+1),FALSE)*$E3143</f>
        <v>-9.8540126521986463E-4</v>
      </c>
      <c r="S3141" s="5">
        <f t="shared" ca="1" si="1565"/>
        <v>-0.32154211992561543</v>
      </c>
      <c r="T3141" s="5">
        <f ca="1">VLOOKUP(CONCATENATE($F3141," ",$G3141),AllocFactorMatrix,(T$4+1),FALSE)*$E3143</f>
        <v>-9.6756575612023422E-3</v>
      </c>
      <c r="U3141" s="5">
        <f ca="1">VLOOKUP(CONCATENATE($F3141," ",$G3141),AllocFactorMatrix,(U$4+1),FALSE)*$E3143</f>
        <v>-0.16989005186937914</v>
      </c>
      <c r="V3141" s="5">
        <f ca="1">VLOOKUP(CONCATENATE($F3141," ",$G3141),AllocFactorMatrix,(V$4+1),FALSE)*$E3143</f>
        <v>-0.96456517975549672</v>
      </c>
      <c r="W3141" s="5">
        <f ca="1">VLOOKUP(CONCATENATE($F3141," ",$G3141),AllocFactorMatrix,(W$4+1),FALSE)*$E3143</f>
        <v>-0.1830005899223241</v>
      </c>
      <c r="X3141" s="5">
        <f t="shared" ca="1" si="1570"/>
        <v>-1.3271314791084023</v>
      </c>
      <c r="Y3141" s="5">
        <f ca="1">VLOOKUP(CONCATENATE($F3141," ",$G3141),AllocFactorMatrix,(Y$4+1),FALSE)*$E3143</f>
        <v>-6.8405471375529034E-2</v>
      </c>
      <c r="Z3141" s="5">
        <f ca="1">VLOOKUP(CONCATENATE($F3141," ",$G3141),AllocFactorMatrix,(Z$4+1),FALSE)*$E3143</f>
        <v>-1.1135320251050196E-3</v>
      </c>
      <c r="AA3141" s="5">
        <f t="shared" ca="1" si="1564"/>
        <v>-6.951900340063405E-2</v>
      </c>
      <c r="AB3141" s="5">
        <f ca="1">VLOOKUP(CONCATENATE($F3141," ",$G3141),AllocFactorMatrix,(AB$4+1),FALSE)*$E3143</f>
        <v>-1.2420554010594976E-3</v>
      </c>
      <c r="AC3141" s="5">
        <f ca="1">VLOOKUP(CONCATENATE($F3141," ",$G3141),AllocFactorMatrix,(AC$4+1),FALSE)*$E3143</f>
        <v>-2.6857784834802393E-2</v>
      </c>
      <c r="AD3141" s="5">
        <f ca="1">VLOOKUP(CONCATENATE($F3141," ",$G3141),AllocFactorMatrix,(AD$4+1),FALSE)*$E3143</f>
        <v>-5.3149363562929553E-3</v>
      </c>
    </row>
    <row r="3142" spans="4:30" hidden="1" outlineLevel="1">
      <c r="D3142" s="7"/>
      <c r="E3142" s="51"/>
      <c r="F3142" s="52" t="str">
        <f>F3143</f>
        <v>RB_GUP</v>
      </c>
      <c r="G3142" s="55" t="str">
        <f>$G$14</f>
        <v>CUSTOMER</v>
      </c>
      <c r="H3142" s="4">
        <f t="shared" ca="1" si="1562"/>
        <v>-53.160554659614213</v>
      </c>
      <c r="I3142" s="5">
        <f ca="1">VLOOKUP(CONCATENATE($F3142," ",$G3142),AllocFactorMatrix,(I$4+1),FALSE)*$E3143</f>
        <v>-24.859930262000113</v>
      </c>
      <c r="J3142" s="5">
        <f ca="1">VLOOKUP(CONCATENATE($F3142," ",$G3142),AllocFactorMatrix,(J$4+1),FALSE)*$E3143</f>
        <v>-6.512890121955131</v>
      </c>
      <c r="K3142" s="5">
        <f ca="1">VLOOKUP(CONCATENATE($F3142," ",$G3142),AllocFactorMatrix,(K$4+1),FALSE)*$E3143</f>
        <v>-1.8488228252601639</v>
      </c>
      <c r="L3142" s="5">
        <f ca="1">VLOOKUP(CONCATENATE($F3142," ",$G3142),AllocFactorMatrix,(L$4+1),FALSE)*$E3143</f>
        <v>-0.59678978529415772</v>
      </c>
      <c r="M3142" s="5">
        <f ca="1">VLOOKUP(CONCATENATE($F3142," ",$G3142),AllocFactorMatrix,(M$4+1),FALSE)*$E3143</f>
        <v>-9.6871000701769946E-2</v>
      </c>
      <c r="N3142" s="5">
        <f t="shared" ca="1" si="1563"/>
        <v>-2.5424836112560913</v>
      </c>
      <c r="O3142" s="5">
        <f ca="1">VLOOKUP(CONCATENATE($F3142," ",$G3142),AllocFactorMatrix,(O$4+1),FALSE)*$E3143</f>
        <v>-0.52466898740283552</v>
      </c>
      <c r="P3142" s="5">
        <f ca="1">VLOOKUP(CONCATENATE($F3142," ",$G3142),AllocFactorMatrix,(P$4+1),FALSE)*$E3143</f>
        <v>-0.15536100456175361</v>
      </c>
      <c r="Q3142" s="5">
        <f ca="1">VLOOKUP(CONCATENATE($F3142," ",$G3142),AllocFactorMatrix,(Q$4+1),FALSE)*$E3143</f>
        <v>-0.33748091540828962</v>
      </c>
      <c r="R3142" s="5">
        <f ca="1">VLOOKUP(CONCATENATE($F3142," ",$G3142),AllocFactorMatrix,(R$4+1),FALSE)*$E3143</f>
        <v>-5.9303477244450016E-2</v>
      </c>
      <c r="S3142" s="5">
        <f t="shared" ca="1" si="1565"/>
        <v>-1.0768143846173288</v>
      </c>
      <c r="T3142" s="5">
        <f ca="1">VLOOKUP(CONCATENATE($F3142," ",$G3142),AllocFactorMatrix,(T$4+1),FALSE)*$E3143</f>
        <v>-3.6111179112648119E-3</v>
      </c>
      <c r="U3142" s="5">
        <f ca="1">VLOOKUP(CONCATENATE($F3142," ",$G3142),AllocFactorMatrix,(U$4+1),FALSE)*$E3143</f>
        <v>-9.217243140174948E-2</v>
      </c>
      <c r="V3142" s="5">
        <f ca="1">VLOOKUP(CONCATENATE($F3142," ",$G3142),AllocFactorMatrix,(V$4+1),FALSE)*$E3143</f>
        <v>-0.49630165437927182</v>
      </c>
      <c r="W3142" s="5">
        <f ca="1">VLOOKUP(CONCATENATE($F3142," ",$G3142),AllocFactorMatrix,(W$4+1),FALSE)*$E3143</f>
        <v>-8.8956198866934719E-2</v>
      </c>
      <c r="X3142" s="5">
        <f t="shared" ca="1" si="1570"/>
        <v>-0.68104140255922085</v>
      </c>
      <c r="Y3142" s="5">
        <f ca="1">VLOOKUP(CONCATENATE($F3142," ",$G3142),AllocFactorMatrix,(Y$4+1),FALSE)*$E3143</f>
        <v>-0.14524167538374497</v>
      </c>
      <c r="Z3142" s="5">
        <f ca="1">VLOOKUP(CONCATENATE($F3142," ",$G3142),AllocFactorMatrix,(Z$4+1),FALSE)*$E3143</f>
        <v>-2.6329245020988833E-3</v>
      </c>
      <c r="AA3142" s="5">
        <f t="shared" ca="1" si="1564"/>
        <v>-0.14787459988584384</v>
      </c>
      <c r="AB3142" s="5">
        <f ca="1">VLOOKUP(CONCATENATE($F3142," ",$G3142),AllocFactorMatrix,(AB$4+1),FALSE)*$E3143</f>
        <v>-2.7264220015109342E-3</v>
      </c>
      <c r="AC3142" s="5">
        <f ca="1">VLOOKUP(CONCATENATE($F3142," ",$G3142),AllocFactorMatrix,(AC$4+1),FALSE)*$E3143</f>
        <v>-15.445508958306595</v>
      </c>
      <c r="AD3142" s="5">
        <f ca="1">VLOOKUP(CONCATENATE($F3142," ",$G3142),AllocFactorMatrix,(AD$4+1),FALSE)*$E3143</f>
        <v>-1.8912848970323817</v>
      </c>
    </row>
    <row r="3143" spans="4:30" collapsed="1">
      <c r="D3143" s="7" t="s">
        <v>285</v>
      </c>
      <c r="E3143" s="40">
        <v>-1043</v>
      </c>
      <c r="F3143" s="10" t="s">
        <v>74</v>
      </c>
      <c r="G3143" s="55" t="str">
        <f>$G$15</f>
        <v>TOTAL</v>
      </c>
      <c r="H3143" s="4">
        <f t="shared" ca="1" si="1562"/>
        <v>-1043</v>
      </c>
      <c r="I3143" s="5">
        <f ca="1">VLOOKUP(CONCATENATE($F3143," ",$G3143),AllocFactorMatrix,(I$4+1),FALSE)*$E3143</f>
        <v>-602.82139603359781</v>
      </c>
      <c r="J3143" s="5">
        <f ca="1">VLOOKUP(CONCATENATE($F3143," ",$G3143),AllocFactorMatrix,(J$4+1),FALSE)*$E3143</f>
        <v>-33.883638204886147</v>
      </c>
      <c r="K3143" s="5">
        <f ca="1">VLOOKUP(CONCATENATE($F3143," ",$G3143),AllocFactorMatrix,(K$4+1),FALSE)*$E3143</f>
        <v>-95.484706218030254</v>
      </c>
      <c r="L3143" s="5">
        <f ca="1">VLOOKUP(CONCATENATE($F3143," ",$G3143),AllocFactorMatrix,(L$4+1),FALSE)*$E3143</f>
        <v>-2.9303365768735752</v>
      </c>
      <c r="M3143" s="5">
        <f ca="1">VLOOKUP(CONCATENATE($F3143," ",$G3143),AllocFactorMatrix,(M$4+1),FALSE)*$E3143</f>
        <v>-0.27786878514102015</v>
      </c>
      <c r="N3143" s="5">
        <f t="shared" ca="1" si="1563"/>
        <v>-98.69291158004485</v>
      </c>
      <c r="O3143" s="5">
        <f ca="1">VLOOKUP(CONCATENATE($F3143," ",$G3143),AllocFactorMatrix,(O$4+1),FALSE)*$E3143</f>
        <v>-70.014347735856234</v>
      </c>
      <c r="P3143" s="5">
        <f ca="1">VLOOKUP(CONCATENATE($F3143," ",$G3143),AllocFactorMatrix,(P$4+1),FALSE)*$E3143</f>
        <v>-11.537177414037727</v>
      </c>
      <c r="Q3143" s="5">
        <f ca="1">VLOOKUP(CONCATENATE($F3143," ",$G3143),AllocFactorMatrix,(Q$4+1),FALSE)*$E3143</f>
        <v>-3.7089629639276338</v>
      </c>
      <c r="R3143" s="5">
        <f ca="1">VLOOKUP(CONCATENATE($F3143," ",$G3143),AllocFactorMatrix,(R$4+1),FALSE)*$E3143</f>
        <v>-0.15374547442512596</v>
      </c>
      <c r="S3143" s="5">
        <f t="shared" ca="1" si="1565"/>
        <v>-85.414233588246717</v>
      </c>
      <c r="T3143" s="5">
        <f ca="1">VLOOKUP(CONCATENATE($F3143," ",$G3143),AllocFactorMatrix,(T$4+1),FALSE)*$E3143</f>
        <v>-2.3028881546523978</v>
      </c>
      <c r="U3143" s="5">
        <f ca="1">VLOOKUP(CONCATENATE($F3143," ",$G3143),AllocFactorMatrix,(U$4+1),FALSE)*$E3143</f>
        <v>-33.827569030121794</v>
      </c>
      <c r="V3143" s="5">
        <f ca="1">VLOOKUP(CONCATENATE($F3143," ",$G3143),AllocFactorMatrix,(V$4+1),FALSE)*$E3143</f>
        <v>-127.62266117069831</v>
      </c>
      <c r="W3143" s="5">
        <f ca="1">VLOOKUP(CONCATENATE($F3143," ",$G3143),AllocFactorMatrix,(W$4+1),FALSE)*$E3143</f>
        <v>-17.426294432386481</v>
      </c>
      <c r="X3143" s="5">
        <f t="shared" ca="1" si="1570"/>
        <v>-181.17941278785898</v>
      </c>
      <c r="Y3143" s="5">
        <f ca="1">VLOOKUP(CONCATENATE($F3143," ",$G3143),AllocFactorMatrix,(Y$4+1),FALSE)*$E3143</f>
        <v>-21.510024479526859</v>
      </c>
      <c r="Z3143" s="5">
        <f ca="1">VLOOKUP(CONCATENATE($F3143," ",$G3143),AllocFactorMatrix,(Z$4+1),FALSE)*$E3143</f>
        <v>-0.34333196360615337</v>
      </c>
      <c r="AA3143" s="5">
        <f t="shared" ca="1" si="1564"/>
        <v>-21.853356443133013</v>
      </c>
      <c r="AB3143" s="5">
        <f ca="1">VLOOKUP(CONCATENATE($F3143," ",$G3143),AllocFactorMatrix,(AB$4+1),FALSE)*$E3143</f>
        <v>-0.26698589853410709</v>
      </c>
      <c r="AC3143" s="5">
        <f ca="1">VLOOKUP(CONCATENATE($F3143," ",$G3143),AllocFactorMatrix,(AC$4+1),FALSE)*$E3143</f>
        <v>-16.765359943083858</v>
      </c>
      <c r="AD3143" s="5">
        <f ca="1">VLOOKUP(CONCATENATE($F3143," ",$G3143),AllocFactorMatrix,(AD$4+1),FALSE)*$E3143</f>
        <v>-2.1227055206144874</v>
      </c>
    </row>
    <row r="3144" spans="4:30" hidden="1" outlineLevel="1">
      <c r="D3144" s="7"/>
      <c r="E3144" s="51"/>
      <c r="F3144" s="52" t="str">
        <f>F3151</f>
        <v>RB_GUP</v>
      </c>
      <c r="G3144" s="55" t="str">
        <f>$G$8</f>
        <v>PRODUCTION</v>
      </c>
      <c r="H3144" s="4">
        <f t="shared" ca="1" si="1562"/>
        <v>-106873.77249276302</v>
      </c>
      <c r="I3144" s="5">
        <f ca="1">VLOOKUP(CONCATENATE($F3144," ",$G3144),AllocFactorMatrix,(I$4+1),FALSE)*$E3151</f>
        <v>-59337.011775697552</v>
      </c>
      <c r="J3144" s="5">
        <f ca="1">VLOOKUP(CONCATENATE($F3144," ",$G3144),AllocFactorMatrix,(J$4+1),FALSE)*$E3151</f>
        <v>-2730.3852349322401</v>
      </c>
      <c r="K3144" s="5">
        <f ca="1">VLOOKUP(CONCATENATE($F3144," ",$G3144),AllocFactorMatrix,(K$4+1),FALSE)*$E3151</f>
        <v>-8994.6729342608942</v>
      </c>
      <c r="L3144" s="5">
        <f ca="1">VLOOKUP(CONCATENATE($F3144," ",$G3144),AllocFactorMatrix,(L$4+1),FALSE)*$E3151</f>
        <v>-224.74816195307926</v>
      </c>
      <c r="M3144" s="5">
        <f ca="1">VLOOKUP(CONCATENATE($F3144," ",$G3144),AllocFactorMatrix,(M$4+1),FALSE)*$E3151</f>
        <v>-28.931772834233499</v>
      </c>
      <c r="N3144" s="5">
        <f t="shared" ca="1" si="1563"/>
        <v>-9248.3528690482071</v>
      </c>
      <c r="O3144" s="5">
        <f ca="1">VLOOKUP(CONCATENATE($F3144," ",$G3144),AllocFactorMatrix,(O$4+1),FALSE)*$E3151</f>
        <v>-6842.3692786054417</v>
      </c>
      <c r="P3144" s="5">
        <f ca="1">VLOOKUP(CONCATENATE($F3144," ",$G3144),AllocFactorMatrix,(P$4+1),FALSE)*$E3151</f>
        <v>-1238.4818407221717</v>
      </c>
      <c r="Q3144" s="5">
        <f ca="1">VLOOKUP(CONCATENATE($F3144," ",$G3144),AllocFactorMatrix,(Q$4+1),FALSE)*$E3151</f>
        <v>-479.03603211474729</v>
      </c>
      <c r="R3144" s="5">
        <f ca="1">VLOOKUP(CONCATENATE($F3144," ",$G3144),AllocFactorMatrix,(R$4+1),FALSE)*$E3151</f>
        <v>-10.321657262663489</v>
      </c>
      <c r="S3144" s="5">
        <f t="shared" ca="1" si="1565"/>
        <v>-8570.2088087050251</v>
      </c>
      <c r="T3144" s="5">
        <f ca="1">VLOOKUP(CONCATENATE($F3144," ",$G3144),AllocFactorMatrix,(T$4+1),FALSE)*$E3151</f>
        <v>-217.27020540183045</v>
      </c>
      <c r="U3144" s="5">
        <f ca="1">VLOOKUP(CONCATENATE($F3144," ",$G3144),AllocFactorMatrix,(U$4+1),FALSE)*$E3151</f>
        <v>-3459.3193696580884</v>
      </c>
      <c r="V3144" s="5">
        <f ca="1">VLOOKUP(CONCATENATE($F3144," ",$G3144),AllocFactorMatrix,(V$4+1),FALSE)*$E3151</f>
        <v>-18760.593921156305</v>
      </c>
      <c r="W3144" s="5">
        <f ca="1">VLOOKUP(CONCATENATE($F3144," ",$G3144),AllocFactorMatrix,(W$4+1),FALSE)*$E3151</f>
        <v>-2468.3811887622514</v>
      </c>
      <c r="X3144" s="5">
        <f ca="1">SUBTOTAL(9,T3144:W3144)</f>
        <v>-24905.564684978475</v>
      </c>
      <c r="Y3144" s="5">
        <f ca="1">VLOOKUP(CONCATENATE($F3144," ",$G3144),AllocFactorMatrix,(Y$4+1),FALSE)*$E3151</f>
        <v>-2016.6451229679553</v>
      </c>
      <c r="Z3144" s="5">
        <f ca="1">VLOOKUP(CONCATENATE($F3144," ",$G3144),AllocFactorMatrix,(Z$4+1),FALSE)*$E3151</f>
        <v>-41.919362425358514</v>
      </c>
      <c r="AA3144" s="5">
        <f t="shared" ca="1" si="1564"/>
        <v>-2058.564485393314</v>
      </c>
      <c r="AB3144" s="5">
        <f ca="1">VLOOKUP(CONCATENATE($F3144," ",$G3144),AllocFactorMatrix,(AB$4+1),FALSE)*$E3151</f>
        <v>-23.684634008217834</v>
      </c>
      <c r="AC3144" s="5">
        <f ca="1">VLOOKUP(CONCATENATE($F3144," ",$G3144),AllocFactorMatrix,(AC$4+1),FALSE)*$E3151</f>
        <v>0</v>
      </c>
      <c r="AD3144" s="5">
        <f ca="1">VLOOKUP(CONCATENATE($F3144," ",$G3144),AllocFactorMatrix,(AD$4+1),FALSE)*$E3151</f>
        <v>0</v>
      </c>
    </row>
    <row r="3145" spans="4:30" hidden="1" outlineLevel="1">
      <c r="D3145" s="7"/>
      <c r="E3145" s="51"/>
      <c r="F3145" s="52" t="str">
        <f>F3151</f>
        <v>RB_GUP</v>
      </c>
      <c r="G3145" s="55" t="str">
        <f>$G$9</f>
        <v>BULKTRAN</v>
      </c>
      <c r="H3145" s="4">
        <f t="shared" ca="1" si="1562"/>
        <v>-56645.452485737893</v>
      </c>
      <c r="I3145" s="5">
        <f ca="1">VLOOKUP(CONCATENATE($F3145," ",$G3145),AllocFactorMatrix,(I$4+1),FALSE)*$E3151</f>
        <v>-27902.586381209021</v>
      </c>
      <c r="J3145" s="5">
        <f ca="1">VLOOKUP(CONCATENATE($F3145," ",$G3145),AllocFactorMatrix,(J$4+1),FALSE)*$E3151</f>
        <v>-1379.3245470139141</v>
      </c>
      <c r="K3145" s="5">
        <f ca="1">VLOOKUP(CONCATENATE($F3145," ",$G3145),AllocFactorMatrix,(K$4+1),FALSE)*$E3151</f>
        <v>-5052.3867655390304</v>
      </c>
      <c r="L3145" s="5">
        <f ca="1">VLOOKUP(CONCATENATE($F3145," ",$G3145),AllocFactorMatrix,(L$4+1),FALSE)*$E3151</f>
        <v>-159.03119739662105</v>
      </c>
      <c r="M3145" s="5">
        <f ca="1">VLOOKUP(CONCATENATE($F3145," ",$G3145),AllocFactorMatrix,(M$4+1),FALSE)*$E3151</f>
        <v>-14.913436818677758</v>
      </c>
      <c r="N3145" s="5">
        <f t="shared" ca="1" si="1563"/>
        <v>-5226.3313997543291</v>
      </c>
      <c r="O3145" s="5">
        <f ca="1">VLOOKUP(CONCATENATE($F3145," ",$G3145),AllocFactorMatrix,(O$4+1),FALSE)*$E3151</f>
        <v>-3840.5998949498467</v>
      </c>
      <c r="P3145" s="5">
        <f ca="1">VLOOKUP(CONCATENATE($F3145," ",$G3145),AllocFactorMatrix,(P$4+1),FALSE)*$E3151</f>
        <v>-715.61565226739617</v>
      </c>
      <c r="Q3145" s="5">
        <f ca="1">VLOOKUP(CONCATENATE($F3145," ",$G3145),AllocFactorMatrix,(Q$4+1),FALSE)*$E3151</f>
        <v>-323.37338849584773</v>
      </c>
      <c r="R3145" s="5">
        <f ca="1">VLOOKUP(CONCATENATE($F3145," ",$G3145),AllocFactorMatrix,(R$4+1),FALSE)*$E3151</f>
        <v>-14.541739810982317</v>
      </c>
      <c r="S3145" s="5">
        <f t="shared" ca="1" si="1565"/>
        <v>-4894.1306755240721</v>
      </c>
      <c r="T3145" s="5">
        <f ca="1">VLOOKUP(CONCATENATE($F3145," ",$G3145),AllocFactorMatrix,(T$4+1),FALSE)*$E3151</f>
        <v>-134.16199140800339</v>
      </c>
      <c r="U3145" s="5">
        <f ca="1">VLOOKUP(CONCATENATE($F3145," ",$G3145),AllocFactorMatrix,(U$4+1),FALSE)*$E3151</f>
        <v>-2195.5381306246263</v>
      </c>
      <c r="V3145" s="5">
        <f ca="1">VLOOKUP(CONCATENATE($F3145," ",$G3145),AllocFactorMatrix,(V$4+1),FALSE)*$E3151</f>
        <v>-11603.48071155666</v>
      </c>
      <c r="W3145" s="5">
        <f ca="1">VLOOKUP(CONCATENATE($F3145," ",$G3145),AllocFactorMatrix,(W$4+1),FALSE)*$E3151</f>
        <v>-2095.3962973553366</v>
      </c>
      <c r="X3145" s="5">
        <f t="shared" ref="X3145:X3151" ca="1" si="1571">SUBTOTAL(9,T3145:W3145)</f>
        <v>-16028.577130944626</v>
      </c>
      <c r="Y3145" s="5">
        <f ca="1">VLOOKUP(CONCATENATE($F3145," ",$G3145),AllocFactorMatrix,(Y$4+1),FALSE)*$E3151</f>
        <v>-1179.4421334731887</v>
      </c>
      <c r="Z3145" s="5">
        <f ca="1">VLOOKUP(CONCATENATE($F3145," ",$G3145),AllocFactorMatrix,(Z$4+1),FALSE)*$E3151</f>
        <v>-19.755204899067607</v>
      </c>
      <c r="AA3145" s="5">
        <f t="shared" ca="1" si="1564"/>
        <v>-1199.1973383722564</v>
      </c>
      <c r="AB3145" s="5">
        <f ca="1">VLOOKUP(CONCATENATE($F3145," ",$G3145),AllocFactorMatrix,(AB$4+1),FALSE)*$E3151</f>
        <v>-15.305012919660991</v>
      </c>
      <c r="AC3145" s="5">
        <f ca="1">VLOOKUP(CONCATENATE($F3145," ",$G3145),AllocFactorMatrix,(AC$4+1),FALSE)*$E3151</f>
        <v>0</v>
      </c>
      <c r="AD3145" s="5">
        <f ca="1">VLOOKUP(CONCATENATE($F3145," ",$G3145),AllocFactorMatrix,(AD$4+1),FALSE)*$E3151</f>
        <v>0</v>
      </c>
    </row>
    <row r="3146" spans="4:30" hidden="1" outlineLevel="1">
      <c r="D3146" s="7"/>
      <c r="E3146" s="51"/>
      <c r="F3146" s="52" t="str">
        <f>F3151</f>
        <v>RB_GUP</v>
      </c>
      <c r="G3146" s="55" t="str">
        <f>$G$10</f>
        <v>SUBTRAN</v>
      </c>
      <c r="H3146" s="4">
        <f t="shared" ca="1" si="1562"/>
        <v>-12443.305335503208</v>
      </c>
      <c r="I3146" s="5">
        <f ca="1">VLOOKUP(CONCATENATE($F3146," ",$G3146),AllocFactorMatrix,(I$4+1),FALSE)*$E3151</f>
        <v>-6058.2401182742306</v>
      </c>
      <c r="J3146" s="5">
        <f ca="1">VLOOKUP(CONCATENATE($F3146," ",$G3146),AllocFactorMatrix,(J$4+1),FALSE)*$E3151</f>
        <v>-292.37859322689519</v>
      </c>
      <c r="K3146" s="5">
        <f ca="1">VLOOKUP(CONCATENATE($F3146," ",$G3146),AllocFactorMatrix,(K$4+1),FALSE)*$E3151</f>
        <v>-1063.6590261960864</v>
      </c>
      <c r="L3146" s="5">
        <f ca="1">VLOOKUP(CONCATENATE($F3146," ",$G3146),AllocFactorMatrix,(L$4+1),FALSE)*$E3151</f>
        <v>-32.855426545809109</v>
      </c>
      <c r="M3146" s="5">
        <f ca="1">VLOOKUP(CONCATENATE($F3146," ",$G3146),AllocFactorMatrix,(M$4+1),FALSE)*$E3151</f>
        <v>-4.0919696147614708</v>
      </c>
      <c r="N3146" s="5">
        <f t="shared" ca="1" si="1563"/>
        <v>-1100.606422356657</v>
      </c>
      <c r="O3146" s="5">
        <f ca="1">VLOOKUP(CONCATENATE($F3146," ",$G3146),AllocFactorMatrix,(O$4+1),FALSE)*$E3151</f>
        <v>-803.611019085007</v>
      </c>
      <c r="P3146" s="5">
        <f ca="1">VLOOKUP(CONCATENATE($F3146," ",$G3146),AllocFactorMatrix,(P$4+1),FALSE)*$E3151</f>
        <v>-149.39035115145271</v>
      </c>
      <c r="Q3146" s="5">
        <f ca="1">VLOOKUP(CONCATENATE($F3146," ",$G3146),AllocFactorMatrix,(Q$4+1),FALSE)*$E3151</f>
        <v>-88.889038978774963</v>
      </c>
      <c r="R3146" s="5">
        <f ca="1">VLOOKUP(CONCATENATE($F3146," ",$G3146),AllocFactorMatrix,(R$4+1),FALSE)*$E3151</f>
        <v>0</v>
      </c>
      <c r="S3146" s="5">
        <f t="shared" ca="1" si="1565"/>
        <v>-1041.8904092152347</v>
      </c>
      <c r="T3146" s="5">
        <f ca="1">VLOOKUP(CONCATENATE($F3146," ",$G3146),AllocFactorMatrix,(T$4+1),FALSE)*$E3151</f>
        <v>-28.060716943713867</v>
      </c>
      <c r="U3146" s="5">
        <f ca="1">VLOOKUP(CONCATENATE($F3146," ",$G3146),AllocFactorMatrix,(U$4+1),FALSE)*$E3151</f>
        <v>-459.3699574851081</v>
      </c>
      <c r="V3146" s="5">
        <f ca="1">VLOOKUP(CONCATENATE($F3146," ",$G3146),AllocFactorMatrix,(V$4+1),FALSE)*$E3151</f>
        <v>-3200.284922510737</v>
      </c>
      <c r="W3146" s="5">
        <f ca="1">VLOOKUP(CONCATENATE($F3146," ",$G3146),AllocFactorMatrix,(W$4+1),FALSE)*$E3151</f>
        <v>0</v>
      </c>
      <c r="X3146" s="5">
        <f t="shared" ca="1" si="1571"/>
        <v>-3687.715596939559</v>
      </c>
      <c r="Y3146" s="5">
        <f ca="1">VLOOKUP(CONCATENATE($F3146," ",$G3146),AllocFactorMatrix,(Y$4+1),FALSE)*$E3151</f>
        <v>-241.86337290875022</v>
      </c>
      <c r="Z3146" s="5">
        <f ca="1">VLOOKUP(CONCATENATE($F3146," ",$G3146),AllocFactorMatrix,(Z$4+1),FALSE)*$E3151</f>
        <v>-4.0318689973436923</v>
      </c>
      <c r="AA3146" s="5">
        <f t="shared" ca="1" si="1564"/>
        <v>-245.8952419060939</v>
      </c>
      <c r="AB3146" s="5">
        <f ca="1">VLOOKUP(CONCATENATE($F3146," ",$G3146),AllocFactorMatrix,(AB$4+1),FALSE)*$E3151</f>
        <v>-3.229755927424014</v>
      </c>
      <c r="AC3146" s="5">
        <f ca="1">VLOOKUP(CONCATENATE($F3146," ",$G3146),AllocFactorMatrix,(AC$4+1),FALSE)*$E3151</f>
        <v>-10.981860606167064</v>
      </c>
      <c r="AD3146" s="5">
        <f ca="1">VLOOKUP(CONCATENATE($F3146," ",$G3146),AllocFactorMatrix,(AD$4+1),FALSE)*$E3151</f>
        <v>-2.3673370509450935</v>
      </c>
    </row>
    <row r="3147" spans="4:30" hidden="1" outlineLevel="1">
      <c r="D3147" s="7"/>
      <c r="E3147" s="51"/>
      <c r="F3147" s="52" t="str">
        <f>F3151</f>
        <v>RB_GUP</v>
      </c>
      <c r="G3147" s="55" t="str">
        <f>$G$11</f>
        <v>DISTPRI</v>
      </c>
      <c r="H3147" s="4">
        <f t="shared" ca="1" si="1562"/>
        <v>-57093.833884643806</v>
      </c>
      <c r="I3147" s="5">
        <f ca="1">VLOOKUP(CONCATENATE($F3147," ",$G3147),AllocFactorMatrix,(I$4+1),FALSE)*$E3151</f>
        <v>-38158.244267232309</v>
      </c>
      <c r="J3147" s="5">
        <f ca="1">VLOOKUP(CONCATENATE($F3147," ",$G3147),AllocFactorMatrix,(J$4+1),FALSE)*$E3151</f>
        <v>-1798.6800212511598</v>
      </c>
      <c r="K3147" s="5">
        <f ca="1">VLOOKUP(CONCATENATE($F3147," ",$G3147),AllocFactorMatrix,(K$4+1),FALSE)*$E3151</f>
        <v>-6531.1175482019289</v>
      </c>
      <c r="L3147" s="5">
        <f ca="1">VLOOKUP(CONCATENATE($F3147," ",$G3147),AllocFactorMatrix,(L$4+1),FALSE)*$E3151</f>
        <v>-201.84551647560971</v>
      </c>
      <c r="M3147" s="5">
        <f ca="1">VLOOKUP(CONCATENATE($F3147," ",$G3147),AllocFactorMatrix,(M$4+1),FALSE)*$E3151</f>
        <v>0</v>
      </c>
      <c r="N3147" s="5">
        <f t="shared" ca="1" si="1563"/>
        <v>-6732.9630646775386</v>
      </c>
      <c r="O3147" s="5">
        <f ca="1">VLOOKUP(CONCATENATE($F3147," ",$G3147),AllocFactorMatrix,(O$4+1),FALSE)*$E3151</f>
        <v>-4897.1966194111264</v>
      </c>
      <c r="P3147" s="5">
        <f ca="1">VLOOKUP(CONCATENATE($F3147," ",$G3147),AllocFactorMatrix,(P$4+1),FALSE)*$E3151</f>
        <v>-912.10319991735662</v>
      </c>
      <c r="Q3147" s="5">
        <f ca="1">VLOOKUP(CONCATENATE($F3147," ",$G3147),AllocFactorMatrix,(Q$4+1),FALSE)*$E3151</f>
        <v>0</v>
      </c>
      <c r="R3147" s="5">
        <f ca="1">VLOOKUP(CONCATENATE($F3147," ",$G3147),AllocFactorMatrix,(R$4+1),FALSE)*$E3151</f>
        <v>0</v>
      </c>
      <c r="S3147" s="5">
        <f t="shared" ca="1" si="1565"/>
        <v>-5809.299819328483</v>
      </c>
      <c r="T3147" s="5">
        <f ca="1">VLOOKUP(CONCATENATE($F3147," ",$G3147),AllocFactorMatrix,(T$4+1),FALSE)*$E3151</f>
        <v>-174.58204156913962</v>
      </c>
      <c r="U3147" s="5">
        <f ca="1">VLOOKUP(CONCATENATE($F3147," ",$G3147),AllocFactorMatrix,(U$4+1),FALSE)*$E3151</f>
        <v>-2815.6132782180034</v>
      </c>
      <c r="V3147" s="5">
        <f ca="1">VLOOKUP(CONCATENATE($F3147," ",$G3147),AllocFactorMatrix,(V$4+1),FALSE)*$E3151</f>
        <v>0</v>
      </c>
      <c r="W3147" s="5">
        <f ca="1">VLOOKUP(CONCATENATE($F3147," ",$G3147),AllocFactorMatrix,(W$4+1),FALSE)*$E3151</f>
        <v>0</v>
      </c>
      <c r="X3147" s="5">
        <f t="shared" ca="1" si="1571"/>
        <v>-2990.195319787143</v>
      </c>
      <c r="Y3147" s="5">
        <f ca="1">VLOOKUP(CONCATENATE($F3147," ",$G3147),AllocFactorMatrix,(Y$4+1),FALSE)*$E3151</f>
        <v>-1476.729834435039</v>
      </c>
      <c r="Z3147" s="5">
        <f ca="1">VLOOKUP(CONCATENATE($F3147," ",$G3147),AllocFactorMatrix,(Z$4+1),FALSE)*$E3151</f>
        <v>-24.637634316083535</v>
      </c>
      <c r="AA3147" s="5">
        <f t="shared" ca="1" si="1564"/>
        <v>-1501.3674687511225</v>
      </c>
      <c r="AB3147" s="5">
        <f ca="1">VLOOKUP(CONCATENATE($F3147," ",$G3147),AllocFactorMatrix,(AB$4+1),FALSE)*$E3151</f>
        <v>-19.960612024103536</v>
      </c>
      <c r="AC3147" s="5">
        <f ca="1">VLOOKUP(CONCATENATE($F3147," ",$G3147),AllocFactorMatrix,(AC$4+1),FALSE)*$E3151</f>
        <v>-68.382283675260169</v>
      </c>
      <c r="AD3147" s="5">
        <f ca="1">VLOOKUP(CONCATENATE($F3147," ",$G3147),AllocFactorMatrix,(AD$4+1),FALSE)*$E3151</f>
        <v>-14.741027916687667</v>
      </c>
    </row>
    <row r="3148" spans="4:30" hidden="1" outlineLevel="1">
      <c r="D3148" s="7"/>
      <c r="E3148" s="51"/>
      <c r="F3148" s="52" t="str">
        <f>F3151</f>
        <v>RB_GUP</v>
      </c>
      <c r="G3148" s="55" t="str">
        <f>$G$12</f>
        <v>DISTSEC</v>
      </c>
      <c r="H3148" s="4">
        <f t="shared" ca="1" si="1562"/>
        <v>-29379.6469206211</v>
      </c>
      <c r="I3148" s="5">
        <f ca="1">VLOOKUP(CONCATENATE($F3148," ",$G3148),AllocFactorMatrix,(I$4+1),FALSE)*$E3151</f>
        <v>-21967.204650155432</v>
      </c>
      <c r="J3148" s="5">
        <f ca="1">VLOOKUP(CONCATENATE($F3148," ",$G3148),AllocFactorMatrix,(J$4+1),FALSE)*$E3151</f>
        <v>-1059.0459373379454</v>
      </c>
      <c r="K3148" s="5">
        <f ca="1">VLOOKUP(CONCATENATE($F3148," ",$G3148),AllocFactorMatrix,(K$4+1),FALSE)*$E3151</f>
        <v>-3195.5829370287042</v>
      </c>
      <c r="L3148" s="5">
        <f ca="1">VLOOKUP(CONCATENATE($F3148," ",$G3148),AllocFactorMatrix,(L$4+1),FALSE)*$E3151</f>
        <v>0</v>
      </c>
      <c r="M3148" s="5">
        <f ca="1">VLOOKUP(CONCATENATE($F3148," ",$G3148),AllocFactorMatrix,(M$4+1),FALSE)*$E3151</f>
        <v>0</v>
      </c>
      <c r="N3148" s="5">
        <f t="shared" ca="1" si="1563"/>
        <v>-3195.5829370287042</v>
      </c>
      <c r="O3148" s="5">
        <f ca="1">VLOOKUP(CONCATENATE($F3148," ",$G3148),AllocFactorMatrix,(O$4+1),FALSE)*$E3151</f>
        <v>-2036.2378854441479</v>
      </c>
      <c r="P3148" s="5">
        <f ca="1">VLOOKUP(CONCATENATE($F3148," ",$G3148),AllocFactorMatrix,(P$4+1),FALSE)*$E3151</f>
        <v>0</v>
      </c>
      <c r="Q3148" s="5">
        <f ca="1">VLOOKUP(CONCATENATE($F3148," ",$G3148),AllocFactorMatrix,(Q$4+1),FALSE)*$E3151</f>
        <v>0</v>
      </c>
      <c r="R3148" s="5">
        <f ca="1">VLOOKUP(CONCATENATE($F3148," ",$G3148),AllocFactorMatrix,(R$4+1),FALSE)*$E3151</f>
        <v>0</v>
      </c>
      <c r="S3148" s="5">
        <f t="shared" ca="1" si="1565"/>
        <v>-2036.2378854441479</v>
      </c>
      <c r="T3148" s="5">
        <f ca="1">VLOOKUP(CONCATENATE($F3148," ",$G3148),AllocFactorMatrix,(T$4+1),FALSE)*$E3151</f>
        <v>-55.055600667346731</v>
      </c>
      <c r="U3148" s="5">
        <f ca="1">VLOOKUP(CONCATENATE($F3148," ",$G3148),AllocFactorMatrix,(U$4+1),FALSE)*$E3151</f>
        <v>0</v>
      </c>
      <c r="V3148" s="5">
        <f ca="1">VLOOKUP(CONCATENATE($F3148," ",$G3148),AllocFactorMatrix,(V$4+1),FALSE)*$E3151</f>
        <v>0</v>
      </c>
      <c r="W3148" s="5">
        <f ca="1">VLOOKUP(CONCATENATE($F3148," ",$G3148),AllocFactorMatrix,(W$4+1),FALSE)*$E3151</f>
        <v>0</v>
      </c>
      <c r="X3148" s="5">
        <f t="shared" ca="1" si="1571"/>
        <v>-55.055600667346731</v>
      </c>
      <c r="Y3148" s="5">
        <f ca="1">VLOOKUP(CONCATENATE($F3148," ",$G3148),AllocFactorMatrix,(Y$4+1),FALSE)*$E3151</f>
        <v>-751.05431574624026</v>
      </c>
      <c r="Z3148" s="5">
        <f ca="1">VLOOKUP(CONCATENATE($F3148," ",$G3148),AllocFactorMatrix,(Z$4+1),FALSE)*$E3151</f>
        <v>0</v>
      </c>
      <c r="AA3148" s="5">
        <f t="shared" ca="1" si="1564"/>
        <v>-751.05431574624026</v>
      </c>
      <c r="AB3148" s="5">
        <f ca="1">VLOOKUP(CONCATENATE($F3148," ",$G3148),AllocFactorMatrix,(AB$4+1),FALSE)*$E3151</f>
        <v>-7.7937147950145977</v>
      </c>
      <c r="AC3148" s="5">
        <f ca="1">VLOOKUP(CONCATENATE($F3148," ",$G3148),AllocFactorMatrix,(AC$4+1),FALSE)*$E3151</f>
        <v>-264.62659311688037</v>
      </c>
      <c r="AD3148" s="5">
        <f ca="1">VLOOKUP(CONCATENATE($F3148," ",$G3148),AllocFactorMatrix,(AD$4+1),FALSE)*$E3151</f>
        <v>-43.045286329388325</v>
      </c>
    </row>
    <row r="3149" spans="4:30" hidden="1" outlineLevel="1">
      <c r="D3149" s="7"/>
      <c r="E3149" s="51"/>
      <c r="F3149" s="52" t="str">
        <f>F3151</f>
        <v>RB_GUP</v>
      </c>
      <c r="G3149" s="55" t="str">
        <f>$G$13</f>
        <v>ENERGY</v>
      </c>
      <c r="H3149" s="4">
        <f t="shared" ca="1" si="1562"/>
        <v>-903.03871001274592</v>
      </c>
      <c r="I3149" s="5">
        <f ca="1">VLOOKUP(CONCATENATE($F3149," ",$G3149),AllocFactorMatrix,(I$4+1),FALSE)*$E3151</f>
        <v>-338.84458617972132</v>
      </c>
      <c r="J3149" s="5">
        <f ca="1">VLOOKUP(CONCATENATE($F3149," ",$G3149),AllocFactorMatrix,(J$4+1),FALSE)*$E3151</f>
        <v>-21.959318728607286</v>
      </c>
      <c r="K3149" s="5">
        <f ca="1">VLOOKUP(CONCATENATE($F3149," ",$G3149),AllocFactorMatrix,(K$4+1),FALSE)*$E3151</f>
        <v>-73.675894806556926</v>
      </c>
      <c r="L3149" s="5">
        <f ca="1">VLOOKUP(CONCATENATE($F3149," ",$G3149),AllocFactorMatrix,(L$4+1),FALSE)*$E3151</f>
        <v>-2.3415871984301484</v>
      </c>
      <c r="M3149" s="5">
        <f ca="1">VLOOKUP(CONCATENATE($F3149," ",$G3149),AllocFactorMatrix,(M$4+1),FALSE)*$E3151</f>
        <v>-0.2158669660492521</v>
      </c>
      <c r="N3149" s="5">
        <f t="shared" ca="1" si="1563"/>
        <v>-76.233348971036321</v>
      </c>
      <c r="O3149" s="5">
        <f ca="1">VLOOKUP(CONCATENATE($F3149," ",$G3149),AllocFactorMatrix,(O$4+1),FALSE)*$E3151</f>
        <v>-67.171341313966778</v>
      </c>
      <c r="P3149" s="5">
        <f ca="1">VLOOKUP(CONCATENATE($F3149," ",$G3149),AllocFactorMatrix,(P$4+1),FALSE)*$E3151</f>
        <v>-12.452274191107117</v>
      </c>
      <c r="Q3149" s="5">
        <f ca="1">VLOOKUP(CONCATENATE($F3149," ",$G3149),AllocFactorMatrix,(Q$4+1),FALSE)*$E3151</f>
        <v>-5.6579946649394053</v>
      </c>
      <c r="R3149" s="5">
        <f ca="1">VLOOKUP(CONCATENATE($F3149," ",$G3149),AllocFactorMatrix,(R$4+1),FALSE)*$E3151</f>
        <v>-0.2621583066881481</v>
      </c>
      <c r="S3149" s="5">
        <f t="shared" ca="1" si="1565"/>
        <v>-85.543768476701459</v>
      </c>
      <c r="T3149" s="5">
        <f ca="1">VLOOKUP(CONCATENATE($F3149," ",$G3149),AllocFactorMatrix,(T$4+1),FALSE)*$E3151</f>
        <v>-2.5741330885882534</v>
      </c>
      <c r="U3149" s="5">
        <f ca="1">VLOOKUP(CONCATENATE($F3149," ",$G3149),AllocFactorMatrix,(U$4+1),FALSE)*$E3151</f>
        <v>-45.197920779308788</v>
      </c>
      <c r="V3149" s="5">
        <f ca="1">VLOOKUP(CONCATENATE($F3149," ",$G3149),AllocFactorMatrix,(V$4+1),FALSE)*$E3151</f>
        <v>-256.61502896348492</v>
      </c>
      <c r="W3149" s="5">
        <f ca="1">VLOOKUP(CONCATENATE($F3149," ",$G3149),AllocFactorMatrix,(W$4+1),FALSE)*$E3151</f>
        <v>-48.685876982575586</v>
      </c>
      <c r="X3149" s="5">
        <f t="shared" ca="1" si="1571"/>
        <v>-353.07295981395754</v>
      </c>
      <c r="Y3149" s="5">
        <f ca="1">VLOOKUP(CONCATENATE($F3149," ",$G3149),AllocFactorMatrix,(Y$4+1),FALSE)*$E3151</f>
        <v>-18.198741139237342</v>
      </c>
      <c r="Z3149" s="5">
        <f ca="1">VLOOKUP(CONCATENATE($F3149," ",$G3149),AllocFactorMatrix,(Z$4+1),FALSE)*$E3151</f>
        <v>-0.29624649414208154</v>
      </c>
      <c r="AA3149" s="5">
        <f t="shared" ca="1" si="1564"/>
        <v>-18.494987633379424</v>
      </c>
      <c r="AB3149" s="5">
        <f ca="1">VLOOKUP(CONCATENATE($F3149," ",$G3149),AllocFactorMatrix,(AB$4+1),FALSE)*$E3151</f>
        <v>-0.33043913403335717</v>
      </c>
      <c r="AC3149" s="5">
        <f ca="1">VLOOKUP(CONCATENATE($F3149," ",$G3149),AllocFactorMatrix,(AC$4+1),FALSE)*$E3151</f>
        <v>-7.1453037886199784</v>
      </c>
      <c r="AD3149" s="5">
        <f ca="1">VLOOKUP(CONCATENATE($F3149," ",$G3149),AllocFactorMatrix,(AD$4+1),FALSE)*$E3151</f>
        <v>-1.4139972866892443</v>
      </c>
    </row>
    <row r="3150" spans="4:30" hidden="1" outlineLevel="1">
      <c r="D3150" s="7"/>
      <c r="E3150" s="51"/>
      <c r="F3150" s="52" t="str">
        <f>F3151</f>
        <v>RB_GUP</v>
      </c>
      <c r="G3150" s="55" t="str">
        <f>$G$14</f>
        <v>CUSTOMER</v>
      </c>
      <c r="H3150" s="4">
        <f t="shared" ca="1" si="1562"/>
        <v>-14142.950170718193</v>
      </c>
      <c r="I3150" s="5">
        <f ca="1">VLOOKUP(CONCATENATE($F3150," ",$G3150),AllocFactorMatrix,(I$4+1),FALSE)*$E3151</f>
        <v>-6613.7901907577334</v>
      </c>
      <c r="J3150" s="5">
        <f ca="1">VLOOKUP(CONCATENATE($F3150," ",$G3150),AllocFactorMatrix,(J$4+1),FALSE)*$E3151</f>
        <v>-1732.7035252352384</v>
      </c>
      <c r="K3150" s="5">
        <f ca="1">VLOOKUP(CONCATENATE($F3150," ",$G3150),AllocFactorMatrix,(K$4+1),FALSE)*$E3151</f>
        <v>-491.86486596245527</v>
      </c>
      <c r="L3150" s="5">
        <f ca="1">VLOOKUP(CONCATENATE($F3150," ",$G3150),AllocFactorMatrix,(L$4+1),FALSE)*$E3151</f>
        <v>-158.77125906327277</v>
      </c>
      <c r="M3150" s="5">
        <f ca="1">VLOOKUP(CONCATENATE($F3150," ",$G3150),AllocFactorMatrix,(M$4+1),FALSE)*$E3151</f>
        <v>-25.771772786892164</v>
      </c>
      <c r="N3150" s="5">
        <f t="shared" ca="1" si="1563"/>
        <v>-676.40789781262015</v>
      </c>
      <c r="O3150" s="5">
        <f ca="1">VLOOKUP(CONCATENATE($F3150," ",$G3150),AllocFactorMatrix,(O$4+1),FALSE)*$E3151</f>
        <v>-139.58408433606289</v>
      </c>
      <c r="P3150" s="5">
        <f ca="1">VLOOKUP(CONCATENATE($F3150," ",$G3150),AllocFactorMatrix,(P$4+1),FALSE)*$E3151</f>
        <v>-41.332581273062814</v>
      </c>
      <c r="Q3150" s="5">
        <f ca="1">VLOOKUP(CONCATENATE($F3150," ",$G3150),AllocFactorMatrix,(Q$4+1),FALSE)*$E3151</f>
        <v>-89.784160469149583</v>
      </c>
      <c r="R3150" s="5">
        <f ca="1">VLOOKUP(CONCATENATE($F3150," ",$G3150),AllocFactorMatrix,(R$4+1),FALSE)*$E3151</f>
        <v>-15.777226723628457</v>
      </c>
      <c r="S3150" s="5">
        <f t="shared" ca="1" si="1565"/>
        <v>-286.47805280190374</v>
      </c>
      <c r="T3150" s="5">
        <f ca="1">VLOOKUP(CONCATENATE($F3150," ",$G3150),AllocFactorMatrix,(T$4+1),FALSE)*$E3151</f>
        <v>-0.96070970302356906</v>
      </c>
      <c r="U3150" s="5">
        <f ca="1">VLOOKUP(CONCATENATE($F3150," ",$G3150),AllocFactorMatrix,(U$4+1),FALSE)*$E3151</f>
        <v>-24.521755139233218</v>
      </c>
      <c r="V3150" s="5">
        <f ca="1">VLOOKUP(CONCATENATE($F3150," ",$G3150),AllocFactorMatrix,(V$4+1),FALSE)*$E3151</f>
        <v>-132.03717704742962</v>
      </c>
      <c r="W3150" s="5">
        <f ca="1">VLOOKUP(CONCATENATE($F3150," ",$G3150),AllocFactorMatrix,(W$4+1),FALSE)*$E3151</f>
        <v>-23.666101604980614</v>
      </c>
      <c r="X3150" s="5">
        <f t="shared" ca="1" si="1571"/>
        <v>-181.18574349466701</v>
      </c>
      <c r="Y3150" s="5">
        <f ca="1">VLOOKUP(CONCATENATE($F3150," ",$G3150),AllocFactorMatrix,(Y$4+1),FALSE)*$E3151</f>
        <v>-38.640412817672406</v>
      </c>
      <c r="Z3150" s="5">
        <f ca="1">VLOOKUP(CONCATENATE($F3150," ",$G3150),AllocFactorMatrix,(Z$4+1),FALSE)*$E3151</f>
        <v>-0.70046899011639729</v>
      </c>
      <c r="AA3150" s="5">
        <f t="shared" ca="1" si="1564"/>
        <v>-39.340881807788804</v>
      </c>
      <c r="AB3150" s="5">
        <f ca="1">VLOOKUP(CONCATENATE($F3150," ",$G3150),AllocFactorMatrix,(AB$4+1),FALSE)*$E3151</f>
        <v>-0.72534326924569237</v>
      </c>
      <c r="AC3150" s="5">
        <f ca="1">VLOOKUP(CONCATENATE($F3150," ",$G3150),AllocFactorMatrix,(AC$4+1),FALSE)*$E3151</f>
        <v>-4109.1569671800871</v>
      </c>
      <c r="AD3150" s="5">
        <f ca="1">VLOOKUP(CONCATENATE($F3150," ",$G3150),AllocFactorMatrix,(AD$4+1),FALSE)*$E3151</f>
        <v>-503.16156835890638</v>
      </c>
    </row>
    <row r="3151" spans="4:30" collapsed="1">
      <c r="D3151" s="7" t="s">
        <v>286</v>
      </c>
      <c r="E3151" s="40">
        <v>-277482</v>
      </c>
      <c r="F3151" s="10" t="s">
        <v>74</v>
      </c>
      <c r="G3151" s="55" t="str">
        <f>$G$15</f>
        <v>TOTAL</v>
      </c>
      <c r="H3151" s="4">
        <f t="shared" ca="1" si="1562"/>
        <v>-277481.99999999994</v>
      </c>
      <c r="I3151" s="5">
        <f ca="1">VLOOKUP(CONCATENATE($F3151," ",$G3151),AllocFactorMatrix,(I$4+1),FALSE)*$E3151</f>
        <v>-160375.92196950602</v>
      </c>
      <c r="J3151" s="5">
        <f ca="1">VLOOKUP(CONCATENATE($F3151," ",$G3151),AllocFactorMatrix,(J$4+1),FALSE)*$E3151</f>
        <v>-9014.4771777259994</v>
      </c>
      <c r="K3151" s="5">
        <f ca="1">VLOOKUP(CONCATENATE($F3151," ",$G3151),AllocFactorMatrix,(K$4+1),FALSE)*$E3151</f>
        <v>-25402.959971995657</v>
      </c>
      <c r="L3151" s="5">
        <f ca="1">VLOOKUP(CONCATENATE($F3151," ",$G3151),AllocFactorMatrix,(L$4+1),FALSE)*$E3151</f>
        <v>-779.59314863282202</v>
      </c>
      <c r="M3151" s="5">
        <f ca="1">VLOOKUP(CONCATENATE($F3151," ",$G3151),AllocFactorMatrix,(M$4+1),FALSE)*$E3151</f>
        <v>-73.924819020614152</v>
      </c>
      <c r="N3151" s="5">
        <f t="shared" ca="1" si="1563"/>
        <v>-26256.477939649092</v>
      </c>
      <c r="O3151" s="5">
        <f ca="1">VLOOKUP(CONCATENATE($F3151," ",$G3151),AllocFactorMatrix,(O$4+1),FALSE)*$E3151</f>
        <v>-18626.770123145598</v>
      </c>
      <c r="P3151" s="5">
        <f ca="1">VLOOKUP(CONCATENATE($F3151," ",$G3151),AllocFactorMatrix,(P$4+1),FALSE)*$E3151</f>
        <v>-3069.3758995225471</v>
      </c>
      <c r="Q3151" s="5">
        <f ca="1">VLOOKUP(CONCATENATE($F3151," ",$G3151),AllocFactorMatrix,(Q$4+1),FALSE)*$E3151</f>
        <v>-986.74061472345898</v>
      </c>
      <c r="R3151" s="5">
        <f ca="1">VLOOKUP(CONCATENATE($F3151," ",$G3151),AllocFactorMatrix,(R$4+1),FALSE)*$E3151</f>
        <v>-40.902782103962416</v>
      </c>
      <c r="S3151" s="5">
        <f t="shared" ca="1" si="1565"/>
        <v>-22723.789419495566</v>
      </c>
      <c r="T3151" s="5">
        <f ca="1">VLOOKUP(CONCATENATE($F3151," ",$G3151),AllocFactorMatrix,(T$4+1),FALSE)*$E3151</f>
        <v>-612.66539878164588</v>
      </c>
      <c r="U3151" s="5">
        <f ca="1">VLOOKUP(CONCATENATE($F3151," ",$G3151),AllocFactorMatrix,(U$4+1),FALSE)*$E3151</f>
        <v>-8999.5604119043674</v>
      </c>
      <c r="V3151" s="5">
        <f ca="1">VLOOKUP(CONCATENATE($F3151," ",$G3151),AllocFactorMatrix,(V$4+1),FALSE)*$E3151</f>
        <v>-33953.011761234615</v>
      </c>
      <c r="W3151" s="5">
        <f ca="1">VLOOKUP(CONCATENATE($F3151," ",$G3151),AllocFactorMatrix,(W$4+1),FALSE)*$E3151</f>
        <v>-4636.1294647051436</v>
      </c>
      <c r="X3151" s="5">
        <f t="shared" ca="1" si="1571"/>
        <v>-48201.367036625772</v>
      </c>
      <c r="Y3151" s="5">
        <f ca="1">VLOOKUP(CONCATENATE($F3151," ",$G3151),AllocFactorMatrix,(Y$4+1),FALSE)*$E3151</f>
        <v>-5722.5739334880836</v>
      </c>
      <c r="Z3151" s="5">
        <f ca="1">VLOOKUP(CONCATENATE($F3151," ",$G3151),AllocFactorMatrix,(Z$4+1),FALSE)*$E3151</f>
        <v>-91.340786122111837</v>
      </c>
      <c r="AA3151" s="5">
        <f t="shared" ca="1" si="1564"/>
        <v>-5813.9147196101958</v>
      </c>
      <c r="AB3151" s="5">
        <f ca="1">VLOOKUP(CONCATENATE($F3151," ",$G3151),AllocFactorMatrix,(AB$4+1),FALSE)*$E3151</f>
        <v>-71.029512077700005</v>
      </c>
      <c r="AC3151" s="5">
        <f ca="1">VLOOKUP(CONCATENATE($F3151," ",$G3151),AllocFactorMatrix,(AC$4+1),FALSE)*$E3151</f>
        <v>-4460.2930083670135</v>
      </c>
      <c r="AD3151" s="5">
        <f ca="1">VLOOKUP(CONCATENATE($F3151," ",$G3151),AllocFactorMatrix,(AD$4+1),FALSE)*$E3151</f>
        <v>-564.72921694261663</v>
      </c>
    </row>
    <row r="3152" spans="4:30" hidden="1" outlineLevel="1">
      <c r="D3152" s="7"/>
      <c r="E3152" s="51"/>
      <c r="F3152" s="52" t="str">
        <f>F3159</f>
        <v>RB_GUP</v>
      </c>
      <c r="G3152" s="55" t="str">
        <f>$G$8</f>
        <v>PRODUCTION</v>
      </c>
      <c r="H3152" s="4">
        <f t="shared" ref="H3152:H3167" ca="1" si="1572">SUBTOTAL(9,I3152:AD3152)</f>
        <v>-119216.4718869691</v>
      </c>
      <c r="I3152" s="5">
        <f ca="1">VLOOKUP(CONCATENATE($F3152," ",$G3152),AllocFactorMatrix,(I$4+1),FALSE)*$E3159</f>
        <v>-66189.758546169163</v>
      </c>
      <c r="J3152" s="5">
        <f ca="1">VLOOKUP(CONCATENATE($F3152," ",$G3152),AllocFactorMatrix,(J$4+1),FALSE)*$E3159</f>
        <v>-3045.713527357113</v>
      </c>
      <c r="K3152" s="5">
        <f ca="1">VLOOKUP(CONCATENATE($F3152," ",$G3152),AllocFactorMatrix,(K$4+1),FALSE)*$E3159</f>
        <v>-10033.454869129911</v>
      </c>
      <c r="L3152" s="5">
        <f ca="1">VLOOKUP(CONCATENATE($F3152," ",$G3152),AllocFactorMatrix,(L$4+1),FALSE)*$E3159</f>
        <v>-250.70400628874205</v>
      </c>
      <c r="M3152" s="5">
        <f ca="1">VLOOKUP(CONCATENATE($F3152," ",$G3152),AllocFactorMatrix,(M$4+1),FALSE)*$E3159</f>
        <v>-32.273061970991364</v>
      </c>
      <c r="N3152" s="5">
        <f t="shared" ref="N3152:N3167" ca="1" si="1573">SUBTOTAL(9,K3152:M3152)</f>
        <v>-10316.431937389645</v>
      </c>
      <c r="O3152" s="5">
        <f ca="1">VLOOKUP(CONCATENATE($F3152," ",$G3152),AllocFactorMatrix,(O$4+1),FALSE)*$E3159</f>
        <v>-7632.5847372737153</v>
      </c>
      <c r="P3152" s="5">
        <f ca="1">VLOOKUP(CONCATENATE($F3152," ",$G3152),AllocFactorMatrix,(P$4+1),FALSE)*$E3159</f>
        <v>-1381.5123402420782</v>
      </c>
      <c r="Q3152" s="5">
        <f ca="1">VLOOKUP(CONCATENATE($F3152," ",$G3152),AllocFactorMatrix,(Q$4+1),FALSE)*$E3159</f>
        <v>-534.35921951122418</v>
      </c>
      <c r="R3152" s="5">
        <f ca="1">VLOOKUP(CONCATENATE($F3152," ",$G3152),AllocFactorMatrix,(R$4+1),FALSE)*$E3159</f>
        <v>-11.51369072299358</v>
      </c>
      <c r="S3152" s="5">
        <f t="shared" ca="1" si="1565"/>
        <v>-9559.9699877500098</v>
      </c>
      <c r="T3152" s="5">
        <f ca="1">VLOOKUP(CONCATENATE($F3152," ",$G3152),AllocFactorMatrix,(T$4+1),FALSE)*$E3159</f>
        <v>-242.36243121217871</v>
      </c>
      <c r="U3152" s="5">
        <f ca="1">VLOOKUP(CONCATENATE($F3152," ",$G3152),AllocFactorMatrix,(U$4+1),FALSE)*$E3159</f>
        <v>-3858.831224553408</v>
      </c>
      <c r="V3152" s="5">
        <f ca="1">VLOOKUP(CONCATENATE($F3152," ",$G3152),AllocFactorMatrix,(V$4+1),FALSE)*$E3159</f>
        <v>-20927.228127329588</v>
      </c>
      <c r="W3152" s="5">
        <f ca="1">VLOOKUP(CONCATENATE($F3152," ",$G3152),AllocFactorMatrix,(W$4+1),FALSE)*$E3159</f>
        <v>-2753.4510079760207</v>
      </c>
      <c r="X3152" s="5">
        <f ca="1">SUBTOTAL(9,T3152:W3152)</f>
        <v>-27781.872791071197</v>
      </c>
      <c r="Y3152" s="5">
        <f ca="1">VLOOKUP(CONCATENATE($F3152," ",$G3152),AllocFactorMatrix,(Y$4+1),FALSE)*$E3159</f>
        <v>-2249.5445889175703</v>
      </c>
      <c r="Z3152" s="5">
        <f ca="1">VLOOKUP(CONCATENATE($F3152," ",$G3152),AllocFactorMatrix,(Z$4+1),FALSE)*$E3159</f>
        <v>-46.760569740726858</v>
      </c>
      <c r="AA3152" s="5">
        <f t="shared" ref="AA3152:AA3191" ca="1" si="1574">SUBTOTAL(9,Y3152:Z3152)</f>
        <v>-2296.3051586582974</v>
      </c>
      <c r="AB3152" s="5">
        <f ca="1">VLOOKUP(CONCATENATE($F3152," ",$G3152),AllocFactorMatrix,(AB$4+1),FALSE)*$E3159</f>
        <v>-26.419938573657571</v>
      </c>
      <c r="AC3152" s="5">
        <f ca="1">VLOOKUP(CONCATENATE($F3152," ",$G3152),AllocFactorMatrix,(AC$4+1),FALSE)*$E3159</f>
        <v>0</v>
      </c>
      <c r="AD3152" s="5">
        <f ca="1">VLOOKUP(CONCATENATE($F3152," ",$G3152),AllocFactorMatrix,(AD$4+1),FALSE)*$E3159</f>
        <v>0</v>
      </c>
    </row>
    <row r="3153" spans="4:30" hidden="1" outlineLevel="1">
      <c r="D3153" s="7"/>
      <c r="E3153" s="51"/>
      <c r="F3153" s="52" t="str">
        <f>F3159</f>
        <v>RB_GUP</v>
      </c>
      <c r="G3153" s="55" t="str">
        <f>$G$9</f>
        <v>BULKTRAN</v>
      </c>
      <c r="H3153" s="4">
        <f t="shared" ca="1" si="1572"/>
        <v>-63187.35491673505</v>
      </c>
      <c r="I3153" s="5">
        <f ca="1">VLOOKUP(CONCATENATE($F3153," ",$G3153),AllocFactorMatrix,(I$4+1),FALSE)*$E3159</f>
        <v>-31125.016243946873</v>
      </c>
      <c r="J3153" s="5">
        <f ca="1">VLOOKUP(CONCATENATE($F3153," ",$G3153),AllocFactorMatrix,(J$4+1),FALSE)*$E3159</f>
        <v>-1538.6207695927044</v>
      </c>
      <c r="K3153" s="5">
        <f ca="1">VLOOKUP(CONCATENATE($F3153," ",$G3153),AllocFactorMatrix,(K$4+1),FALSE)*$E3159</f>
        <v>-5635.8796994535323</v>
      </c>
      <c r="L3153" s="5">
        <f ca="1">VLOOKUP(CONCATENATE($F3153," ",$G3153),AllocFactorMatrix,(L$4+1),FALSE)*$E3159</f>
        <v>-177.39748332425643</v>
      </c>
      <c r="M3153" s="5">
        <f ca="1">VLOOKUP(CONCATENATE($F3153," ",$G3153),AllocFactorMatrix,(M$4+1),FALSE)*$E3159</f>
        <v>-16.635768343934703</v>
      </c>
      <c r="N3153" s="5">
        <f t="shared" ca="1" si="1573"/>
        <v>-5829.9129511217234</v>
      </c>
      <c r="O3153" s="5">
        <f ca="1">VLOOKUP(CONCATENATE($F3153," ",$G3153),AllocFactorMatrix,(O$4+1),FALSE)*$E3159</f>
        <v>-4284.1452933308692</v>
      </c>
      <c r="P3153" s="5">
        <f ca="1">VLOOKUP(CONCATENATE($F3153," ",$G3153),AllocFactorMatrix,(P$4+1),FALSE)*$E3159</f>
        <v>-798.26108221442325</v>
      </c>
      <c r="Q3153" s="5">
        <f ca="1">VLOOKUP(CONCATENATE($F3153," ",$G3153),AllocFactorMatrix,(Q$4+1),FALSE)*$E3159</f>
        <v>-360.71931943096399</v>
      </c>
      <c r="R3153" s="5">
        <f ca="1">VLOOKUP(CONCATENATE($F3153," ",$G3153),AllocFactorMatrix,(R$4+1),FALSE)*$E3159</f>
        <v>-16.221144579517716</v>
      </c>
      <c r="S3153" s="5">
        <f t="shared" ca="1" si="1565"/>
        <v>-5459.3468395557738</v>
      </c>
      <c r="T3153" s="5">
        <f ca="1">VLOOKUP(CONCATENATE($F3153," ",$G3153),AllocFactorMatrix,(T$4+1),FALSE)*$E3159</f>
        <v>-149.65616824347694</v>
      </c>
      <c r="U3153" s="5">
        <f ca="1">VLOOKUP(CONCATENATE($F3153," ",$G3153),AllocFactorMatrix,(U$4+1),FALSE)*$E3159</f>
        <v>-2449.0976946107471</v>
      </c>
      <c r="V3153" s="5">
        <f ca="1">VLOOKUP(CONCATENATE($F3153," ",$G3153),AllocFactorMatrix,(V$4+1),FALSE)*$E3159</f>
        <v>-12943.550131852553</v>
      </c>
      <c r="W3153" s="5">
        <f ca="1">VLOOKUP(CONCATENATE($F3153," ",$G3153),AllocFactorMatrix,(W$4+1),FALSE)*$E3159</f>
        <v>-2337.3906239965208</v>
      </c>
      <c r="X3153" s="5">
        <f t="shared" ref="X3153:X3159" ca="1" si="1575">SUBTOTAL(9,T3153:W3153)</f>
        <v>-17879.694618703299</v>
      </c>
      <c r="Y3153" s="5">
        <f ca="1">VLOOKUP(CONCATENATE($F3153," ",$G3153),AllocFactorMatrix,(Y$4+1),FALSE)*$E3159</f>
        <v>-1315.654221497932</v>
      </c>
      <c r="Z3153" s="5">
        <f ca="1">VLOOKUP(CONCATENATE($F3153," ",$G3153),AllocFactorMatrix,(Z$4+1),FALSE)*$E3159</f>
        <v>-22.036705307005857</v>
      </c>
      <c r="AA3153" s="5">
        <f t="shared" ca="1" si="1574"/>
        <v>-1337.6909268049378</v>
      </c>
      <c r="AB3153" s="5">
        <f ca="1">VLOOKUP(CONCATENATE($F3153," ",$G3153),AllocFactorMatrix,(AB$4+1),FALSE)*$E3159</f>
        <v>-17.072567009740549</v>
      </c>
      <c r="AC3153" s="5">
        <f ca="1">VLOOKUP(CONCATENATE($F3153," ",$G3153),AllocFactorMatrix,(AC$4+1),FALSE)*$E3159</f>
        <v>0</v>
      </c>
      <c r="AD3153" s="5">
        <f ca="1">VLOOKUP(CONCATENATE($F3153," ",$G3153),AllocFactorMatrix,(AD$4+1),FALSE)*$E3159</f>
        <v>0</v>
      </c>
    </row>
    <row r="3154" spans="4:30" hidden="1" outlineLevel="1">
      <c r="D3154" s="7"/>
      <c r="E3154" s="51"/>
      <c r="F3154" s="52" t="str">
        <f>F3159</f>
        <v>RB_GUP</v>
      </c>
      <c r="G3154" s="55" t="str">
        <f>$G$10</f>
        <v>SUBTRAN</v>
      </c>
      <c r="H3154" s="4">
        <f t="shared" ca="1" si="1572"/>
        <v>-13880.364902543719</v>
      </c>
      <c r="I3154" s="5">
        <f ca="1">VLOOKUP(CONCATENATE($F3154," ",$G3154),AllocFactorMatrix,(I$4+1),FALSE)*$E3159</f>
        <v>-6757.8976197706015</v>
      </c>
      <c r="J3154" s="5">
        <f ca="1">VLOOKUP(CONCATENATE($F3154," ",$G3154),AllocFactorMatrix,(J$4+1),FALSE)*$E3159</f>
        <v>-326.14497950978591</v>
      </c>
      <c r="K3154" s="5">
        <f ca="1">VLOOKUP(CONCATENATE($F3154," ",$G3154),AllocFactorMatrix,(K$4+1),FALSE)*$E3159</f>
        <v>-1186.499488472846</v>
      </c>
      <c r="L3154" s="5">
        <f ca="1">VLOOKUP(CONCATENATE($F3154," ",$G3154),AllocFactorMatrix,(L$4+1),FALSE)*$E3159</f>
        <v>-36.649852847648503</v>
      </c>
      <c r="M3154" s="5">
        <f ca="1">VLOOKUP(CONCATENATE($F3154," ",$G3154),AllocFactorMatrix,(M$4+1),FALSE)*$E3159</f>
        <v>-4.5645453431858236</v>
      </c>
      <c r="N3154" s="5">
        <f t="shared" ca="1" si="1573"/>
        <v>-1227.7138866636801</v>
      </c>
      <c r="O3154" s="5">
        <f ca="1">VLOOKUP(CONCATENATE($F3154," ",$G3154),AllocFactorMatrix,(O$4+1),FALSE)*$E3159</f>
        <v>-896.41890830880573</v>
      </c>
      <c r="P3154" s="5">
        <f ca="1">VLOOKUP(CONCATENATE($F3154," ",$G3154),AllocFactorMatrix,(P$4+1),FALSE)*$E3159</f>
        <v>-166.64322951112811</v>
      </c>
      <c r="Q3154" s="5">
        <f ca="1">VLOOKUP(CONCATENATE($F3154," ",$G3154),AllocFactorMatrix,(Q$4+1),FALSE)*$E3159</f>
        <v>-99.154707177482706</v>
      </c>
      <c r="R3154" s="5">
        <f ca="1">VLOOKUP(CONCATENATE($F3154," ",$G3154),AllocFactorMatrix,(R$4+1),FALSE)*$E3159</f>
        <v>0</v>
      </c>
      <c r="S3154" s="5">
        <f t="shared" ca="1" si="1565"/>
        <v>-1162.2168449974167</v>
      </c>
      <c r="T3154" s="5">
        <f ca="1">VLOOKUP(CONCATENATE($F3154," ",$G3154),AllocFactorMatrix,(T$4+1),FALSE)*$E3159</f>
        <v>-31.3014090793416</v>
      </c>
      <c r="U3154" s="5">
        <f ca="1">VLOOKUP(CONCATENATE($F3154," ",$G3154),AllocFactorMatrix,(U$4+1),FALSE)*$E3159</f>
        <v>-512.4219380012056</v>
      </c>
      <c r="V3154" s="5">
        <f ca="1">VLOOKUP(CONCATENATE($F3154," ",$G3154),AllocFactorMatrix,(V$4+1),FALSE)*$E3159</f>
        <v>-3569.8812589461781</v>
      </c>
      <c r="W3154" s="5">
        <f ca="1">VLOOKUP(CONCATENATE($F3154," ",$G3154),AllocFactorMatrix,(W$4+1),FALSE)*$E3159</f>
        <v>0</v>
      </c>
      <c r="X3154" s="5">
        <f t="shared" ca="1" si="1575"/>
        <v>-4113.6046060267254</v>
      </c>
      <c r="Y3154" s="5">
        <f ca="1">VLOOKUP(CONCATENATE($F3154," ",$G3154),AllocFactorMatrix,(Y$4+1),FALSE)*$E3159</f>
        <v>-269.79582852112799</v>
      </c>
      <c r="Z3154" s="5">
        <f ca="1">VLOOKUP(CONCATENATE($F3154," ",$G3154),AllocFactorMatrix,(Z$4+1),FALSE)*$E3159</f>
        <v>-4.4975037912722202</v>
      </c>
      <c r="AA3154" s="5">
        <f t="shared" ca="1" si="1574"/>
        <v>-274.2933323124002</v>
      </c>
      <c r="AB3154" s="5">
        <f ca="1">VLOOKUP(CONCATENATE($F3154," ",$G3154),AllocFactorMatrix,(AB$4+1),FALSE)*$E3159</f>
        <v>-3.6027558281391232</v>
      </c>
      <c r="AC3154" s="5">
        <f ca="1">VLOOKUP(CONCATENATE($F3154," ",$G3154),AllocFactorMatrix,(AC$4+1),FALSE)*$E3159</f>
        <v>-12.250140008020985</v>
      </c>
      <c r="AD3154" s="5">
        <f ca="1">VLOOKUP(CONCATENATE($F3154," ",$G3154),AllocFactorMatrix,(AD$4+1),FALSE)*$E3159</f>
        <v>-2.640737426949975</v>
      </c>
    </row>
    <row r="3155" spans="4:30" hidden="1" outlineLevel="1">
      <c r="D3155" s="7"/>
      <c r="E3155" s="51"/>
      <c r="F3155" s="52" t="str">
        <f>F3159</f>
        <v>RB_GUP</v>
      </c>
      <c r="G3155" s="55" t="str">
        <f>$G$11</f>
        <v>DISTPRI</v>
      </c>
      <c r="H3155" s="4">
        <f t="shared" ca="1" si="1572"/>
        <v>-63687.519243215873</v>
      </c>
      <c r="I3155" s="5">
        <f ca="1">VLOOKUP(CONCATENATE($F3155," ",$G3155),AllocFactorMatrix,(I$4+1),FALSE)*$E3159</f>
        <v>-42565.085416523885</v>
      </c>
      <c r="J3155" s="5">
        <f ca="1">VLOOKUP(CONCATENATE($F3155," ",$G3155),AllocFactorMatrix,(J$4+1),FALSE)*$E3159</f>
        <v>-2006.4070088071624</v>
      </c>
      <c r="K3155" s="5">
        <f ca="1">VLOOKUP(CONCATENATE($F3155," ",$G3155),AllocFactorMatrix,(K$4+1),FALSE)*$E3159</f>
        <v>-7285.386988921251</v>
      </c>
      <c r="L3155" s="5">
        <f ca="1">VLOOKUP(CONCATENATE($F3155," ",$G3155),AllocFactorMatrix,(L$4+1),FALSE)*$E3159</f>
        <v>-225.15636698475046</v>
      </c>
      <c r="M3155" s="5">
        <f ca="1">VLOOKUP(CONCATENATE($F3155," ",$G3155),AllocFactorMatrix,(M$4+1),FALSE)*$E3159</f>
        <v>0</v>
      </c>
      <c r="N3155" s="5">
        <f t="shared" ca="1" si="1573"/>
        <v>-7510.5433559060011</v>
      </c>
      <c r="O3155" s="5">
        <f ca="1">VLOOKUP(CONCATENATE($F3155," ",$G3155),AllocFactorMatrix,(O$4+1),FALSE)*$E3159</f>
        <v>-5462.7668649248862</v>
      </c>
      <c r="P3155" s="5">
        <f ca="1">VLOOKUP(CONCATENATE($F3155," ",$G3155),AllocFactorMatrix,(P$4+1),FALSE)*$E3159</f>
        <v>-1017.4406962037882</v>
      </c>
      <c r="Q3155" s="5">
        <f ca="1">VLOOKUP(CONCATENATE($F3155," ",$G3155),AllocFactorMatrix,(Q$4+1),FALSE)*$E3159</f>
        <v>0</v>
      </c>
      <c r="R3155" s="5">
        <f ca="1">VLOOKUP(CONCATENATE($F3155," ",$G3155),AllocFactorMatrix,(R$4+1),FALSE)*$E3159</f>
        <v>0</v>
      </c>
      <c r="S3155" s="5">
        <f t="shared" ca="1" si="1565"/>
        <v>-6480.2075611286746</v>
      </c>
      <c r="T3155" s="5">
        <f ca="1">VLOOKUP(CONCATENATE($F3155," ",$G3155),AllocFactorMatrix,(T$4+1),FALSE)*$E3159</f>
        <v>-194.74427228725702</v>
      </c>
      <c r="U3155" s="5">
        <f ca="1">VLOOKUP(CONCATENATE($F3155," ",$G3155),AllocFactorMatrix,(U$4+1),FALSE)*$E3159</f>
        <v>-3140.7844356760515</v>
      </c>
      <c r="V3155" s="5">
        <f ca="1">VLOOKUP(CONCATENATE($F3155," ",$G3155),AllocFactorMatrix,(V$4+1),FALSE)*$E3159</f>
        <v>0</v>
      </c>
      <c r="W3155" s="5">
        <f ca="1">VLOOKUP(CONCATENATE($F3155," ",$G3155),AllocFactorMatrix,(W$4+1),FALSE)*$E3159</f>
        <v>0</v>
      </c>
      <c r="X3155" s="5">
        <f t="shared" ca="1" si="1575"/>
        <v>-3335.5287079633085</v>
      </c>
      <c r="Y3155" s="5">
        <f ca="1">VLOOKUP(CONCATENATE($F3155," ",$G3155),AllocFactorMatrix,(Y$4+1),FALSE)*$E3159</f>
        <v>-1647.2752545859146</v>
      </c>
      <c r="Z3155" s="5">
        <f ca="1">VLOOKUP(CONCATENATE($F3155," ",$G3155),AllocFactorMatrix,(Z$4+1),FALSE)*$E3159</f>
        <v>-27.48299952641506</v>
      </c>
      <c r="AA3155" s="5">
        <f t="shared" ca="1" si="1574"/>
        <v>-1674.7582541123297</v>
      </c>
      <c r="AB3155" s="5">
        <f ca="1">VLOOKUP(CONCATENATE($F3155," ",$G3155),AllocFactorMatrix,(AB$4+1),FALSE)*$E3159</f>
        <v>-22.265834607638403</v>
      </c>
      <c r="AC3155" s="5">
        <f ca="1">VLOOKUP(CONCATENATE($F3155," ",$G3155),AllocFactorMatrix,(AC$4+1),FALSE)*$E3159</f>
        <v>-76.279655982859893</v>
      </c>
      <c r="AD3155" s="5">
        <f ca="1">VLOOKUP(CONCATENATE($F3155," ",$G3155),AllocFactorMatrix,(AD$4+1),FALSE)*$E3159</f>
        <v>-16.443448184013739</v>
      </c>
    </row>
    <row r="3156" spans="4:30" hidden="1" outlineLevel="1">
      <c r="D3156" s="7"/>
      <c r="E3156" s="51"/>
      <c r="F3156" s="52" t="str">
        <f>F3159</f>
        <v>RB_GUP</v>
      </c>
      <c r="G3156" s="55" t="str">
        <f>$G$12</f>
        <v>DISTSEC</v>
      </c>
      <c r="H3156" s="4">
        <f t="shared" ca="1" si="1572"/>
        <v>-32772.660396155457</v>
      </c>
      <c r="I3156" s="5">
        <f ca="1">VLOOKUP(CONCATENATE($F3156," ",$G3156),AllocFactorMatrix,(I$4+1),FALSE)*$E3159</f>
        <v>-24504.165751123714</v>
      </c>
      <c r="J3156" s="5">
        <f ca="1">VLOOKUP(CONCATENATE($F3156," ",$G3156),AllocFactorMatrix,(J$4+1),FALSE)*$E3159</f>
        <v>-1181.3536405689001</v>
      </c>
      <c r="K3156" s="5">
        <f ca="1">VLOOKUP(CONCATENATE($F3156," ",$G3156),AllocFactorMatrix,(K$4+1),FALSE)*$E3159</f>
        <v>-3564.6362478741712</v>
      </c>
      <c r="L3156" s="5">
        <f ca="1">VLOOKUP(CONCATENATE($F3156," ",$G3156),AllocFactorMatrix,(L$4+1),FALSE)*$E3159</f>
        <v>0</v>
      </c>
      <c r="M3156" s="5">
        <f ca="1">VLOOKUP(CONCATENATE($F3156," ",$G3156),AllocFactorMatrix,(M$4+1),FALSE)*$E3159</f>
        <v>0</v>
      </c>
      <c r="N3156" s="5">
        <f t="shared" ca="1" si="1573"/>
        <v>-3564.6362478741712</v>
      </c>
      <c r="O3156" s="5">
        <f ca="1">VLOOKUP(CONCATENATE($F3156," ",$G3156),AllocFactorMatrix,(O$4+1),FALSE)*$E3159</f>
        <v>-2271.4000915582137</v>
      </c>
      <c r="P3156" s="5">
        <f ca="1">VLOOKUP(CONCATENATE($F3156," ",$G3156),AllocFactorMatrix,(P$4+1),FALSE)*$E3159</f>
        <v>0</v>
      </c>
      <c r="Q3156" s="5">
        <f ca="1">VLOOKUP(CONCATENATE($F3156," ",$G3156),AllocFactorMatrix,(Q$4+1),FALSE)*$E3159</f>
        <v>0</v>
      </c>
      <c r="R3156" s="5">
        <f ca="1">VLOOKUP(CONCATENATE($F3156," ",$G3156),AllocFactorMatrix,(R$4+1),FALSE)*$E3159</f>
        <v>0</v>
      </c>
      <c r="S3156" s="5">
        <f t="shared" ca="1" si="1565"/>
        <v>-2271.4000915582137</v>
      </c>
      <c r="T3156" s="5">
        <f ca="1">VLOOKUP(CONCATENATE($F3156," ",$G3156),AllocFactorMatrix,(T$4+1),FALSE)*$E3159</f>
        <v>-61.41389338177791</v>
      </c>
      <c r="U3156" s="5">
        <f ca="1">VLOOKUP(CONCATENATE($F3156," ",$G3156),AllocFactorMatrix,(U$4+1),FALSE)*$E3159</f>
        <v>0</v>
      </c>
      <c r="V3156" s="5">
        <f ca="1">VLOOKUP(CONCATENATE($F3156," ",$G3156),AllocFactorMatrix,(V$4+1),FALSE)*$E3159</f>
        <v>0</v>
      </c>
      <c r="W3156" s="5">
        <f ca="1">VLOOKUP(CONCATENATE($F3156," ",$G3156),AllocFactorMatrix,(W$4+1),FALSE)*$E3159</f>
        <v>0</v>
      </c>
      <c r="X3156" s="5">
        <f t="shared" ca="1" si="1575"/>
        <v>-61.41389338177791</v>
      </c>
      <c r="Y3156" s="5">
        <f ca="1">VLOOKUP(CONCATENATE($F3156," ",$G3156),AllocFactorMatrix,(Y$4+1),FALSE)*$E3159</f>
        <v>-837.79250634023924</v>
      </c>
      <c r="Z3156" s="5">
        <f ca="1">VLOOKUP(CONCATENATE($F3156," ",$G3156),AllocFactorMatrix,(Z$4+1),FALSE)*$E3159</f>
        <v>0</v>
      </c>
      <c r="AA3156" s="5">
        <f t="shared" ca="1" si="1574"/>
        <v>-837.79250634023924</v>
      </c>
      <c r="AB3156" s="5">
        <f ca="1">VLOOKUP(CONCATENATE($F3156," ",$G3156),AllocFactorMatrix,(AB$4+1),FALSE)*$E3159</f>
        <v>-8.6937997890720062</v>
      </c>
      <c r="AC3156" s="5">
        <f ca="1">VLOOKUP(CONCATENATE($F3156," ",$G3156),AllocFactorMatrix,(AC$4+1),FALSE)*$E3159</f>
        <v>-295.18794053049118</v>
      </c>
      <c r="AD3156" s="5">
        <f ca="1">VLOOKUP(CONCATENATE($F3156," ",$G3156),AllocFactorMatrix,(AD$4+1),FALSE)*$E3159</f>
        <v>-48.016524988874629</v>
      </c>
    </row>
    <row r="3157" spans="4:30" hidden="1" outlineLevel="1">
      <c r="D3157" s="7"/>
      <c r="E3157" s="51"/>
      <c r="F3157" s="52" t="str">
        <f>F3159</f>
        <v>RB_GUP</v>
      </c>
      <c r="G3157" s="55" t="str">
        <f>$G$13</f>
        <v>ENERGY</v>
      </c>
      <c r="H3157" s="4">
        <f t="shared" ca="1" si="1572"/>
        <v>-1007.3293613020854</v>
      </c>
      <c r="I3157" s="5">
        <f ca="1">VLOOKUP(CONCATENATE($F3157," ",$G3157),AllocFactorMatrix,(I$4+1),FALSE)*$E3159</f>
        <v>-377.97726364606274</v>
      </c>
      <c r="J3157" s="5">
        <f ca="1">VLOOKUP(CONCATENATE($F3157," ",$G3157),AllocFactorMatrix,(J$4+1),FALSE)*$E3159</f>
        <v>-24.49536909575524</v>
      </c>
      <c r="K3157" s="5">
        <f ca="1">VLOOKUP(CONCATENATE($F3157," ",$G3157),AllocFactorMatrix,(K$4+1),FALSE)*$E3159</f>
        <v>-82.184618705660014</v>
      </c>
      <c r="L3157" s="5">
        <f ca="1">VLOOKUP(CONCATENATE($F3157," ",$G3157),AllocFactorMatrix,(L$4+1),FALSE)*$E3159</f>
        <v>-2.6120137607329017</v>
      </c>
      <c r="M3157" s="5">
        <f ca="1">VLOOKUP(CONCATENATE($F3157," ",$G3157),AllocFactorMatrix,(M$4+1),FALSE)*$E3159</f>
        <v>-0.24079713375027173</v>
      </c>
      <c r="N3157" s="5">
        <f t="shared" ca="1" si="1573"/>
        <v>-85.037429600143199</v>
      </c>
      <c r="O3157" s="5">
        <f ca="1">VLOOKUP(CONCATENATE($F3157," ",$G3157),AllocFactorMatrix,(O$4+1),FALSE)*$E3159</f>
        <v>-74.928863617205835</v>
      </c>
      <c r="P3157" s="5">
        <f ca="1">VLOOKUP(CONCATENATE($F3157," ",$G3157),AllocFactorMatrix,(P$4+1),FALSE)*$E3159</f>
        <v>-13.890369558475879</v>
      </c>
      <c r="Q3157" s="5">
        <f ca="1">VLOOKUP(CONCATENATE($F3157," ",$G3157),AllocFactorMatrix,(Q$4+1),FALSE)*$E3159</f>
        <v>-6.3114283904879027</v>
      </c>
      <c r="R3157" s="5">
        <f ca="1">VLOOKUP(CONCATENATE($F3157," ",$G3157),AllocFactorMatrix,(R$4+1),FALSE)*$E3159</f>
        <v>-0.29243459522624571</v>
      </c>
      <c r="S3157" s="5">
        <f t="shared" ca="1" si="1565"/>
        <v>-95.423096161395861</v>
      </c>
      <c r="T3157" s="5">
        <f ca="1">VLOOKUP(CONCATENATE($F3157," ",$G3157),AllocFactorMatrix,(T$4+1),FALSE)*$E3159</f>
        <v>-2.8714160437237184</v>
      </c>
      <c r="U3157" s="5">
        <f ca="1">VLOOKUP(CONCATENATE($F3157," ",$G3157),AllocFactorMatrix,(U$4+1),FALSE)*$E3159</f>
        <v>-50.417764117953197</v>
      </c>
      <c r="V3157" s="5">
        <f ca="1">VLOOKUP(CONCATENATE($F3157," ",$G3157),AllocFactorMatrix,(V$4+1),FALSE)*$E3159</f>
        <v>-286.25113227167725</v>
      </c>
      <c r="W3157" s="5">
        <f ca="1">VLOOKUP(CONCATENATE($F3157," ",$G3157),AllocFactorMatrix,(W$4+1),FALSE)*$E3159</f>
        <v>-54.308539403142028</v>
      </c>
      <c r="X3157" s="5">
        <f t="shared" ca="1" si="1575"/>
        <v>-393.84885183649624</v>
      </c>
      <c r="Y3157" s="5">
        <f ca="1">VLOOKUP(CONCATENATE($F3157," ",$G3157),AllocFactorMatrix,(Y$4+1),FALSE)*$E3159</f>
        <v>-20.300487769822389</v>
      </c>
      <c r="Z3157" s="5">
        <f ca="1">VLOOKUP(CONCATENATE($F3157," ",$G3157),AllocFactorMatrix,(Z$4+1),FALSE)*$E3159</f>
        <v>-0.3304595787792009</v>
      </c>
      <c r="AA3157" s="5">
        <f t="shared" ca="1" si="1574"/>
        <v>-20.630947348601591</v>
      </c>
      <c r="AB3157" s="5">
        <f ca="1">VLOOKUP(CONCATENATE($F3157," ",$G3157),AllocFactorMatrix,(AB$4+1),FALSE)*$E3159</f>
        <v>-0.36860107783235302</v>
      </c>
      <c r="AC3157" s="5">
        <f ca="1">VLOOKUP(CONCATENATE($F3157," ",$G3157),AllocFactorMatrix,(AC$4+1),FALSE)*$E3159</f>
        <v>-7.9705047213295446</v>
      </c>
      <c r="AD3157" s="5">
        <f ca="1">VLOOKUP(CONCATENATE($F3157," ",$G3157),AllocFactorMatrix,(AD$4+1),FALSE)*$E3159</f>
        <v>-1.5772978144685004</v>
      </c>
    </row>
    <row r="3158" spans="4:30" hidden="1" outlineLevel="1">
      <c r="D3158" s="7"/>
      <c r="E3158" s="51"/>
      <c r="F3158" s="52" t="str">
        <f>F3159</f>
        <v>RB_GUP</v>
      </c>
      <c r="G3158" s="55" t="str">
        <f>$G$14</f>
        <v>CUSTOMER</v>
      </c>
      <c r="H3158" s="4">
        <f t="shared" ca="1" si="1572"/>
        <v>-15776.29929307869</v>
      </c>
      <c r="I3158" s="5">
        <f ca="1">VLOOKUP(CONCATENATE($F3158," ",$G3158),AllocFactorMatrix,(I$4+1),FALSE)*$E3159</f>
        <v>-7377.6073769284485</v>
      </c>
      <c r="J3158" s="5">
        <f ca="1">VLOOKUP(CONCATENATE($F3158," ",$G3158),AllocFactorMatrix,(J$4+1),FALSE)*$E3159</f>
        <v>-1932.8109814655108</v>
      </c>
      <c r="K3158" s="5">
        <f ca="1">VLOOKUP(CONCATENATE($F3158," ",$G3158),AllocFactorMatrix,(K$4+1),FALSE)*$E3159</f>
        <v>-548.66963706340175</v>
      </c>
      <c r="L3158" s="5">
        <f ca="1">VLOOKUP(CONCATENATE($F3158," ",$G3158),AllocFactorMatrix,(L$4+1),FALSE)*$E3159</f>
        <v>-177.10752508392144</v>
      </c>
      <c r="M3158" s="5">
        <f ca="1">VLOOKUP(CONCATENATE($F3158," ",$G3158),AllocFactorMatrix,(M$4+1),FALSE)*$E3159</f>
        <v>-28.748118029930438</v>
      </c>
      <c r="N3158" s="5">
        <f t="shared" ca="1" si="1573"/>
        <v>-754.52528017725365</v>
      </c>
      <c r="O3158" s="5">
        <f ca="1">VLOOKUP(CONCATENATE($F3158," ",$G3158),AllocFactorMatrix,(O$4+1),FALSE)*$E3159</f>
        <v>-155.70445094230573</v>
      </c>
      <c r="P3158" s="5">
        <f ca="1">VLOOKUP(CONCATENATE($F3158," ",$G3158),AllocFactorMatrix,(P$4+1),FALSE)*$E3159</f>
        <v>-46.106022070940057</v>
      </c>
      <c r="Q3158" s="5">
        <f ca="1">VLOOKUP(CONCATENATE($F3158," ",$G3158),AllocFactorMatrix,(Q$4+1),FALSE)*$E3159</f>
        <v>-100.15320497075462</v>
      </c>
      <c r="R3158" s="5">
        <f ca="1">VLOOKUP(CONCATENATE($F3158," ",$G3158),AllocFactorMatrix,(R$4+1),FALSE)*$E3159</f>
        <v>-17.599316111716323</v>
      </c>
      <c r="S3158" s="5">
        <f t="shared" ca="1" si="1565"/>
        <v>-319.5629940957167</v>
      </c>
      <c r="T3158" s="5">
        <f ca="1">VLOOKUP(CONCATENATE($F3158," ",$G3158),AllocFactorMatrix,(T$4+1),FALSE)*$E3159</f>
        <v>-1.0716606949549135</v>
      </c>
      <c r="U3158" s="5">
        <f ca="1">VLOOKUP(CONCATENATE($F3158," ",$G3158),AllocFactorMatrix,(U$4+1),FALSE)*$E3159</f>
        <v>-27.353737628878918</v>
      </c>
      <c r="V3158" s="5">
        <f ca="1">VLOOKUP(CONCATENATE($F3158," ",$G3158),AllocFactorMatrix,(V$4+1),FALSE)*$E3159</f>
        <v>-147.2859621061431</v>
      </c>
      <c r="W3158" s="5">
        <f ca="1">VLOOKUP(CONCATENATE($F3158," ",$G3158),AllocFactorMatrix,(W$4+1),FALSE)*$E3159</f>
        <v>-26.39926588963046</v>
      </c>
      <c r="X3158" s="5">
        <f t="shared" ca="1" si="1575"/>
        <v>-202.11062631960741</v>
      </c>
      <c r="Y3158" s="5">
        <f ca="1">VLOOKUP(CONCATENATE($F3158," ",$G3158),AllocFactorMatrix,(Y$4+1),FALSE)*$E3159</f>
        <v>-43.102938924429353</v>
      </c>
      <c r="Z3158" s="5">
        <f ca="1">VLOOKUP(CONCATENATE($F3158," ",$G3158),AllocFactorMatrix,(Z$4+1),FALSE)*$E3159</f>
        <v>-0.78136515367752934</v>
      </c>
      <c r="AA3158" s="5">
        <f t="shared" ca="1" si="1574"/>
        <v>-43.884304078106879</v>
      </c>
      <c r="AB3158" s="5">
        <f ca="1">VLOOKUP(CONCATENATE($F3158," ",$G3158),AllocFactorMatrix,(AB$4+1),FALSE)*$E3159</f>
        <v>-0.80911212778875985</v>
      </c>
      <c r="AC3158" s="5">
        <f ca="1">VLOOKUP(CONCATENATE($F3158," ",$G3158),AllocFactorMatrix,(AC$4+1),FALSE)*$E3159</f>
        <v>-4583.7176383957085</v>
      </c>
      <c r="AD3158" s="5">
        <f ca="1">VLOOKUP(CONCATENATE($F3158," ",$G3158),AllocFactorMatrix,(AD$4+1),FALSE)*$E3159</f>
        <v>-561.27097949054564</v>
      </c>
    </row>
    <row r="3159" spans="4:30" collapsed="1">
      <c r="D3159" s="7" t="s">
        <v>287</v>
      </c>
      <c r="E3159" s="40">
        <v>-309528</v>
      </c>
      <c r="F3159" s="10" t="s">
        <v>74</v>
      </c>
      <c r="G3159" s="55" t="str">
        <f>$G$15</f>
        <v>TOTAL</v>
      </c>
      <c r="H3159" s="4">
        <f t="shared" ca="1" si="1572"/>
        <v>-309527.99999999994</v>
      </c>
      <c r="I3159" s="5">
        <f ca="1">VLOOKUP(CONCATENATE($F3159," ",$G3159),AllocFactorMatrix,(I$4+1),FALSE)*$E3159</f>
        <v>-178897.50821810876</v>
      </c>
      <c r="J3159" s="5">
        <f ca="1">VLOOKUP(CONCATENATE($F3159," ",$G3159),AllocFactorMatrix,(J$4+1),FALSE)*$E3159</f>
        <v>-10055.546276396932</v>
      </c>
      <c r="K3159" s="5">
        <f ca="1">VLOOKUP(CONCATENATE($F3159," ",$G3159),AllocFactorMatrix,(K$4+1),FALSE)*$E3159</f>
        <v>-28336.711549620777</v>
      </c>
      <c r="L3159" s="5">
        <f ca="1">VLOOKUP(CONCATENATE($F3159," ",$G3159),AllocFactorMatrix,(L$4+1),FALSE)*$E3159</f>
        <v>-869.62724829005174</v>
      </c>
      <c r="M3159" s="5">
        <f ca="1">VLOOKUP(CONCATENATE($F3159," ",$G3159),AllocFactorMatrix,(M$4+1),FALSE)*$E3159</f>
        <v>-82.462290821792607</v>
      </c>
      <c r="N3159" s="5">
        <f t="shared" ca="1" si="1573"/>
        <v>-29288.801088732624</v>
      </c>
      <c r="O3159" s="5">
        <f ca="1">VLOOKUP(CONCATENATE($F3159," ",$G3159),AllocFactorMatrix,(O$4+1),FALSE)*$E3159</f>
        <v>-20777.949209955998</v>
      </c>
      <c r="P3159" s="5">
        <f ca="1">VLOOKUP(CONCATENATE($F3159," ",$G3159),AllocFactorMatrix,(P$4+1),FALSE)*$E3159</f>
        <v>-3423.8537398008339</v>
      </c>
      <c r="Q3159" s="5">
        <f ca="1">VLOOKUP(CONCATENATE($F3159," ",$G3159),AllocFactorMatrix,(Q$4+1),FALSE)*$E3159</f>
        <v>-1100.6978794809133</v>
      </c>
      <c r="R3159" s="5">
        <f ca="1">VLOOKUP(CONCATENATE($F3159," ",$G3159),AllocFactorMatrix,(R$4+1),FALSE)*$E3159</f>
        <v>-45.626586009453867</v>
      </c>
      <c r="S3159" s="5">
        <f t="shared" ca="1" si="1565"/>
        <v>-25348.1274152472</v>
      </c>
      <c r="T3159" s="5">
        <f ca="1">VLOOKUP(CONCATENATE($F3159," ",$G3159),AllocFactorMatrix,(T$4+1),FALSE)*$E3159</f>
        <v>-683.4212509427108</v>
      </c>
      <c r="U3159" s="5">
        <f ca="1">VLOOKUP(CONCATENATE($F3159," ",$G3159),AllocFactorMatrix,(U$4+1),FALSE)*$E3159</f>
        <v>-10038.906794588243</v>
      </c>
      <c r="V3159" s="5">
        <f ca="1">VLOOKUP(CONCATENATE($F3159," ",$G3159),AllocFactorMatrix,(V$4+1),FALSE)*$E3159</f>
        <v>-37874.196612506137</v>
      </c>
      <c r="W3159" s="5">
        <f ca="1">VLOOKUP(CONCATENATE($F3159," ",$G3159),AllocFactorMatrix,(W$4+1),FALSE)*$E3159</f>
        <v>-5171.5494372653138</v>
      </c>
      <c r="X3159" s="5">
        <f t="shared" ca="1" si="1575"/>
        <v>-53768.0740953024</v>
      </c>
      <c r="Y3159" s="5">
        <f ca="1">VLOOKUP(CONCATENATE($F3159," ",$G3159),AllocFactorMatrix,(Y$4+1),FALSE)*$E3159</f>
        <v>-6383.465826557037</v>
      </c>
      <c r="Z3159" s="5">
        <f ca="1">VLOOKUP(CONCATENATE($F3159," ",$G3159),AllocFactorMatrix,(Z$4+1),FALSE)*$E3159</f>
        <v>-101.88960309787673</v>
      </c>
      <c r="AA3159" s="5">
        <f t="shared" ca="1" si="1574"/>
        <v>-6485.3554296549137</v>
      </c>
      <c r="AB3159" s="5">
        <f ca="1">VLOOKUP(CONCATENATE($F3159," ",$G3159),AllocFactorMatrix,(AB$4+1),FALSE)*$E3159</f>
        <v>-79.232609013868753</v>
      </c>
      <c r="AC3159" s="5">
        <f ca="1">VLOOKUP(CONCATENATE($F3159," ",$G3159),AllocFactorMatrix,(AC$4+1),FALSE)*$E3159</f>
        <v>-4975.4058796384097</v>
      </c>
      <c r="AD3159" s="5">
        <f ca="1">VLOOKUP(CONCATENATE($F3159," ",$G3159),AllocFactorMatrix,(AD$4+1),FALSE)*$E3159</f>
        <v>-629.9489879048524</v>
      </c>
    </row>
    <row r="3160" spans="4:30" hidden="1" outlineLevel="1">
      <c r="D3160" s="7"/>
      <c r="E3160" s="51"/>
      <c r="F3160" s="52" t="str">
        <f>F3167</f>
        <v>PROD_ENERGY</v>
      </c>
      <c r="G3160" s="55" t="str">
        <f>$G$8</f>
        <v>PRODUCTION</v>
      </c>
      <c r="H3160" s="4">
        <f t="shared" si="1572"/>
        <v>0</v>
      </c>
      <c r="I3160" s="5">
        <f>VLOOKUP(CONCATENATE($F3160," ",$G3160),AllocFactorMatrix,(I$4+1),FALSE)*$E3167</f>
        <v>0</v>
      </c>
      <c r="J3160" s="5">
        <f>VLOOKUP(CONCATENATE($F3160," ",$G3160),AllocFactorMatrix,(J$4+1),FALSE)*$E3167</f>
        <v>0</v>
      </c>
      <c r="K3160" s="5">
        <f>VLOOKUP(CONCATENATE($F3160," ",$G3160),AllocFactorMatrix,(K$4+1),FALSE)*$E3167</f>
        <v>0</v>
      </c>
      <c r="L3160" s="5">
        <f>VLOOKUP(CONCATENATE($F3160," ",$G3160),AllocFactorMatrix,(L$4+1),FALSE)*$E3167</f>
        <v>0</v>
      </c>
      <c r="M3160" s="5">
        <f>VLOOKUP(CONCATENATE($F3160," ",$G3160),AllocFactorMatrix,(M$4+1),FALSE)*$E3167</f>
        <v>0</v>
      </c>
      <c r="N3160" s="5">
        <f t="shared" si="1573"/>
        <v>0</v>
      </c>
      <c r="O3160" s="5">
        <f>VLOOKUP(CONCATENATE($F3160," ",$G3160),AllocFactorMatrix,(O$4+1),FALSE)*$E3167</f>
        <v>0</v>
      </c>
      <c r="P3160" s="5">
        <f>VLOOKUP(CONCATENATE($F3160," ",$G3160),AllocFactorMatrix,(P$4+1),FALSE)*$E3167</f>
        <v>0</v>
      </c>
      <c r="Q3160" s="5">
        <f>VLOOKUP(CONCATENATE($F3160," ",$G3160),AllocFactorMatrix,(Q$4+1),FALSE)*$E3167</f>
        <v>0</v>
      </c>
      <c r="R3160" s="5">
        <f>VLOOKUP(CONCATENATE($F3160," ",$G3160),AllocFactorMatrix,(R$4+1),FALSE)*$E3167</f>
        <v>0</v>
      </c>
      <c r="S3160" s="5">
        <f t="shared" ref="S3160:S3167" si="1576">SUBTOTAL(9,O3160:R3160)</f>
        <v>0</v>
      </c>
      <c r="T3160" s="5">
        <f>VLOOKUP(CONCATENATE($F3160," ",$G3160),AllocFactorMatrix,(T$4+1),FALSE)*$E3167</f>
        <v>0</v>
      </c>
      <c r="U3160" s="5">
        <f>VLOOKUP(CONCATENATE($F3160," ",$G3160),AllocFactorMatrix,(U$4+1),FALSE)*$E3167</f>
        <v>0</v>
      </c>
      <c r="V3160" s="5">
        <f>VLOOKUP(CONCATENATE($F3160," ",$G3160),AllocFactorMatrix,(V$4+1),FALSE)*$E3167</f>
        <v>0</v>
      </c>
      <c r="W3160" s="5">
        <f>VLOOKUP(CONCATENATE($F3160," ",$G3160),AllocFactorMatrix,(W$4+1),FALSE)*$E3167</f>
        <v>0</v>
      </c>
      <c r="X3160" s="5">
        <f>SUBTOTAL(9,T3160:W3160)</f>
        <v>0</v>
      </c>
      <c r="Y3160" s="5">
        <f>VLOOKUP(CONCATENATE($F3160," ",$G3160),AllocFactorMatrix,(Y$4+1),FALSE)*$E3167</f>
        <v>0</v>
      </c>
      <c r="Z3160" s="5">
        <f>VLOOKUP(CONCATENATE($F3160," ",$G3160),AllocFactorMatrix,(Z$4+1),FALSE)*$E3167</f>
        <v>0</v>
      </c>
      <c r="AA3160" s="5">
        <f t="shared" ref="AA3160:AA3167" si="1577">SUBTOTAL(9,Y3160:Z3160)</f>
        <v>0</v>
      </c>
      <c r="AB3160" s="5">
        <f>VLOOKUP(CONCATENATE($F3160," ",$G3160),AllocFactorMatrix,(AB$4+1),FALSE)*$E3167</f>
        <v>0</v>
      </c>
      <c r="AC3160" s="5">
        <f>VLOOKUP(CONCATENATE($F3160," ",$G3160),AllocFactorMatrix,(AC$4+1),FALSE)*$E3167</f>
        <v>0</v>
      </c>
      <c r="AD3160" s="5">
        <f>VLOOKUP(CONCATENATE($F3160," ",$G3160),AllocFactorMatrix,(AD$4+1),FALSE)*$E3167</f>
        <v>0</v>
      </c>
    </row>
    <row r="3161" spans="4:30" hidden="1" outlineLevel="1">
      <c r="D3161" s="7"/>
      <c r="E3161" s="51"/>
      <c r="F3161" s="52" t="str">
        <f>F3167</f>
        <v>PROD_ENERGY</v>
      </c>
      <c r="G3161" s="55" t="str">
        <f>$G$9</f>
        <v>BULKTRAN</v>
      </c>
      <c r="H3161" s="4">
        <f t="shared" si="1572"/>
        <v>0</v>
      </c>
      <c r="I3161" s="5">
        <f>VLOOKUP(CONCATENATE($F3161," ",$G3161),AllocFactorMatrix,(I$4+1),FALSE)*$E3167</f>
        <v>0</v>
      </c>
      <c r="J3161" s="5">
        <f>VLOOKUP(CONCATENATE($F3161," ",$G3161),AllocFactorMatrix,(J$4+1),FALSE)*$E3167</f>
        <v>0</v>
      </c>
      <c r="K3161" s="5">
        <f>VLOOKUP(CONCATENATE($F3161," ",$G3161),AllocFactorMatrix,(K$4+1),FALSE)*$E3167</f>
        <v>0</v>
      </c>
      <c r="L3161" s="5">
        <f>VLOOKUP(CONCATENATE($F3161," ",$G3161),AllocFactorMatrix,(L$4+1),FALSE)*$E3167</f>
        <v>0</v>
      </c>
      <c r="M3161" s="5">
        <f>VLOOKUP(CONCATENATE($F3161," ",$G3161),AllocFactorMatrix,(M$4+1),FALSE)*$E3167</f>
        <v>0</v>
      </c>
      <c r="N3161" s="5">
        <f t="shared" si="1573"/>
        <v>0</v>
      </c>
      <c r="O3161" s="5">
        <f>VLOOKUP(CONCATENATE($F3161," ",$G3161),AllocFactorMatrix,(O$4+1),FALSE)*$E3167</f>
        <v>0</v>
      </c>
      <c r="P3161" s="5">
        <f>VLOOKUP(CONCATENATE($F3161," ",$G3161),AllocFactorMatrix,(P$4+1),FALSE)*$E3167</f>
        <v>0</v>
      </c>
      <c r="Q3161" s="5">
        <f>VLOOKUP(CONCATENATE($F3161," ",$G3161),AllocFactorMatrix,(Q$4+1),FALSE)*$E3167</f>
        <v>0</v>
      </c>
      <c r="R3161" s="5">
        <f>VLOOKUP(CONCATENATE($F3161," ",$G3161),AllocFactorMatrix,(R$4+1),FALSE)*$E3167</f>
        <v>0</v>
      </c>
      <c r="S3161" s="5">
        <f t="shared" si="1576"/>
        <v>0</v>
      </c>
      <c r="T3161" s="5">
        <f>VLOOKUP(CONCATENATE($F3161," ",$G3161),AllocFactorMatrix,(T$4+1),FALSE)*$E3167</f>
        <v>0</v>
      </c>
      <c r="U3161" s="5">
        <f>VLOOKUP(CONCATENATE($F3161," ",$G3161),AllocFactorMatrix,(U$4+1),FALSE)*$E3167</f>
        <v>0</v>
      </c>
      <c r="V3161" s="5">
        <f>VLOOKUP(CONCATENATE($F3161," ",$G3161),AllocFactorMatrix,(V$4+1),FALSE)*$E3167</f>
        <v>0</v>
      </c>
      <c r="W3161" s="5">
        <f>VLOOKUP(CONCATENATE($F3161," ",$G3161),AllocFactorMatrix,(W$4+1),FALSE)*$E3167</f>
        <v>0</v>
      </c>
      <c r="X3161" s="5">
        <f t="shared" ref="X3161:X3167" si="1578">SUBTOTAL(9,T3161:W3161)</f>
        <v>0</v>
      </c>
      <c r="Y3161" s="5">
        <f>VLOOKUP(CONCATENATE($F3161," ",$G3161),AllocFactorMatrix,(Y$4+1),FALSE)*$E3167</f>
        <v>0</v>
      </c>
      <c r="Z3161" s="5">
        <f>VLOOKUP(CONCATENATE($F3161," ",$G3161),AllocFactorMatrix,(Z$4+1),FALSE)*$E3167</f>
        <v>0</v>
      </c>
      <c r="AA3161" s="5">
        <f t="shared" si="1577"/>
        <v>0</v>
      </c>
      <c r="AB3161" s="5">
        <f>VLOOKUP(CONCATENATE($F3161," ",$G3161),AllocFactorMatrix,(AB$4+1),FALSE)*$E3167</f>
        <v>0</v>
      </c>
      <c r="AC3161" s="5">
        <f>VLOOKUP(CONCATENATE($F3161," ",$G3161),AllocFactorMatrix,(AC$4+1),FALSE)*$E3167</f>
        <v>0</v>
      </c>
      <c r="AD3161" s="5">
        <f>VLOOKUP(CONCATENATE($F3161," ",$G3161),AllocFactorMatrix,(AD$4+1),FALSE)*$E3167</f>
        <v>0</v>
      </c>
    </row>
    <row r="3162" spans="4:30" hidden="1" outlineLevel="1">
      <c r="D3162" s="7"/>
      <c r="E3162" s="51"/>
      <c r="F3162" s="52" t="str">
        <f>F3167</f>
        <v>PROD_ENERGY</v>
      </c>
      <c r="G3162" s="55" t="str">
        <f>$G$10</f>
        <v>SUBTRAN</v>
      </c>
      <c r="H3162" s="4">
        <f t="shared" si="1572"/>
        <v>0</v>
      </c>
      <c r="I3162" s="5">
        <f>VLOOKUP(CONCATENATE($F3162," ",$G3162),AllocFactorMatrix,(I$4+1),FALSE)*$E3167</f>
        <v>0</v>
      </c>
      <c r="J3162" s="5">
        <f>VLOOKUP(CONCATENATE($F3162," ",$G3162),AllocFactorMatrix,(J$4+1),FALSE)*$E3167</f>
        <v>0</v>
      </c>
      <c r="K3162" s="5">
        <f>VLOOKUP(CONCATENATE($F3162," ",$G3162),AllocFactorMatrix,(K$4+1),FALSE)*$E3167</f>
        <v>0</v>
      </c>
      <c r="L3162" s="5">
        <f>VLOOKUP(CONCATENATE($F3162," ",$G3162),AllocFactorMatrix,(L$4+1),FALSE)*$E3167</f>
        <v>0</v>
      </c>
      <c r="M3162" s="5">
        <f>VLOOKUP(CONCATENATE($F3162," ",$G3162),AllocFactorMatrix,(M$4+1),FALSE)*$E3167</f>
        <v>0</v>
      </c>
      <c r="N3162" s="5">
        <f t="shared" si="1573"/>
        <v>0</v>
      </c>
      <c r="O3162" s="5">
        <f>VLOOKUP(CONCATENATE($F3162," ",$G3162),AllocFactorMatrix,(O$4+1),FALSE)*$E3167</f>
        <v>0</v>
      </c>
      <c r="P3162" s="5">
        <f>VLOOKUP(CONCATENATE($F3162," ",$G3162),AllocFactorMatrix,(P$4+1),FALSE)*$E3167</f>
        <v>0</v>
      </c>
      <c r="Q3162" s="5">
        <f>VLOOKUP(CONCATENATE($F3162," ",$G3162),AllocFactorMatrix,(Q$4+1),FALSE)*$E3167</f>
        <v>0</v>
      </c>
      <c r="R3162" s="5">
        <f>VLOOKUP(CONCATENATE($F3162," ",$G3162),AllocFactorMatrix,(R$4+1),FALSE)*$E3167</f>
        <v>0</v>
      </c>
      <c r="S3162" s="5">
        <f t="shared" si="1576"/>
        <v>0</v>
      </c>
      <c r="T3162" s="5">
        <f>VLOOKUP(CONCATENATE($F3162," ",$G3162),AllocFactorMatrix,(T$4+1),FALSE)*$E3167</f>
        <v>0</v>
      </c>
      <c r="U3162" s="5">
        <f>VLOOKUP(CONCATENATE($F3162," ",$G3162),AllocFactorMatrix,(U$4+1),FALSE)*$E3167</f>
        <v>0</v>
      </c>
      <c r="V3162" s="5">
        <f>VLOOKUP(CONCATENATE($F3162," ",$G3162),AllocFactorMatrix,(V$4+1),FALSE)*$E3167</f>
        <v>0</v>
      </c>
      <c r="W3162" s="5">
        <f>VLOOKUP(CONCATENATE($F3162," ",$G3162),AllocFactorMatrix,(W$4+1),FALSE)*$E3167</f>
        <v>0</v>
      </c>
      <c r="X3162" s="5">
        <f t="shared" si="1578"/>
        <v>0</v>
      </c>
      <c r="Y3162" s="5">
        <f>VLOOKUP(CONCATENATE($F3162," ",$G3162),AllocFactorMatrix,(Y$4+1),FALSE)*$E3167</f>
        <v>0</v>
      </c>
      <c r="Z3162" s="5">
        <f>VLOOKUP(CONCATENATE($F3162," ",$G3162),AllocFactorMatrix,(Z$4+1),FALSE)*$E3167</f>
        <v>0</v>
      </c>
      <c r="AA3162" s="5">
        <f t="shared" si="1577"/>
        <v>0</v>
      </c>
      <c r="AB3162" s="5">
        <f>VLOOKUP(CONCATENATE($F3162," ",$G3162),AllocFactorMatrix,(AB$4+1),FALSE)*$E3167</f>
        <v>0</v>
      </c>
      <c r="AC3162" s="5">
        <f>VLOOKUP(CONCATENATE($F3162," ",$G3162),AllocFactorMatrix,(AC$4+1),FALSE)*$E3167</f>
        <v>0</v>
      </c>
      <c r="AD3162" s="5">
        <f>VLOOKUP(CONCATENATE($F3162," ",$G3162),AllocFactorMatrix,(AD$4+1),FALSE)*$E3167</f>
        <v>0</v>
      </c>
    </row>
    <row r="3163" spans="4:30" hidden="1" outlineLevel="1">
      <c r="D3163" s="7"/>
      <c r="E3163" s="51"/>
      <c r="F3163" s="52" t="str">
        <f>F3167</f>
        <v>PROD_ENERGY</v>
      </c>
      <c r="G3163" s="55" t="str">
        <f>$G$11</f>
        <v>DISTPRI</v>
      </c>
      <c r="H3163" s="4">
        <f t="shared" si="1572"/>
        <v>0</v>
      </c>
      <c r="I3163" s="5">
        <f>VLOOKUP(CONCATENATE($F3163," ",$G3163),AllocFactorMatrix,(I$4+1),FALSE)*$E3167</f>
        <v>0</v>
      </c>
      <c r="J3163" s="5">
        <f>VLOOKUP(CONCATENATE($F3163," ",$G3163),AllocFactorMatrix,(J$4+1),FALSE)*$E3167</f>
        <v>0</v>
      </c>
      <c r="K3163" s="5">
        <f>VLOOKUP(CONCATENATE($F3163," ",$G3163),AllocFactorMatrix,(K$4+1),FALSE)*$E3167</f>
        <v>0</v>
      </c>
      <c r="L3163" s="5">
        <f>VLOOKUP(CONCATENATE($F3163," ",$G3163),AllocFactorMatrix,(L$4+1),FALSE)*$E3167</f>
        <v>0</v>
      </c>
      <c r="M3163" s="5">
        <f>VLOOKUP(CONCATENATE($F3163," ",$G3163),AllocFactorMatrix,(M$4+1),FALSE)*$E3167</f>
        <v>0</v>
      </c>
      <c r="N3163" s="5">
        <f t="shared" si="1573"/>
        <v>0</v>
      </c>
      <c r="O3163" s="5">
        <f>VLOOKUP(CONCATENATE($F3163," ",$G3163),AllocFactorMatrix,(O$4+1),FALSE)*$E3167</f>
        <v>0</v>
      </c>
      <c r="P3163" s="5">
        <f>VLOOKUP(CONCATENATE($F3163," ",$G3163),AllocFactorMatrix,(P$4+1),FALSE)*$E3167</f>
        <v>0</v>
      </c>
      <c r="Q3163" s="5">
        <f>VLOOKUP(CONCATENATE($F3163," ",$G3163),AllocFactorMatrix,(Q$4+1),FALSE)*$E3167</f>
        <v>0</v>
      </c>
      <c r="R3163" s="5">
        <f>VLOOKUP(CONCATENATE($F3163," ",$G3163),AllocFactorMatrix,(R$4+1),FALSE)*$E3167</f>
        <v>0</v>
      </c>
      <c r="S3163" s="5">
        <f t="shared" si="1576"/>
        <v>0</v>
      </c>
      <c r="T3163" s="5">
        <f>VLOOKUP(CONCATENATE($F3163," ",$G3163),AllocFactorMatrix,(T$4+1),FALSE)*$E3167</f>
        <v>0</v>
      </c>
      <c r="U3163" s="5">
        <f>VLOOKUP(CONCATENATE($F3163," ",$G3163),AllocFactorMatrix,(U$4+1),FALSE)*$E3167</f>
        <v>0</v>
      </c>
      <c r="V3163" s="5">
        <f>VLOOKUP(CONCATENATE($F3163," ",$G3163),AllocFactorMatrix,(V$4+1),FALSE)*$E3167</f>
        <v>0</v>
      </c>
      <c r="W3163" s="5">
        <f>VLOOKUP(CONCATENATE($F3163," ",$G3163),AllocFactorMatrix,(W$4+1),FALSE)*$E3167</f>
        <v>0</v>
      </c>
      <c r="X3163" s="5">
        <f t="shared" si="1578"/>
        <v>0</v>
      </c>
      <c r="Y3163" s="5">
        <f>VLOOKUP(CONCATENATE($F3163," ",$G3163),AllocFactorMatrix,(Y$4+1),FALSE)*$E3167</f>
        <v>0</v>
      </c>
      <c r="Z3163" s="5">
        <f>VLOOKUP(CONCATENATE($F3163," ",$G3163),AllocFactorMatrix,(Z$4+1),FALSE)*$E3167</f>
        <v>0</v>
      </c>
      <c r="AA3163" s="5">
        <f t="shared" si="1577"/>
        <v>0</v>
      </c>
      <c r="AB3163" s="5">
        <f>VLOOKUP(CONCATENATE($F3163," ",$G3163),AllocFactorMatrix,(AB$4+1),FALSE)*$E3167</f>
        <v>0</v>
      </c>
      <c r="AC3163" s="5">
        <f>VLOOKUP(CONCATENATE($F3163," ",$G3163),AllocFactorMatrix,(AC$4+1),FALSE)*$E3167</f>
        <v>0</v>
      </c>
      <c r="AD3163" s="5">
        <f>VLOOKUP(CONCATENATE($F3163," ",$G3163),AllocFactorMatrix,(AD$4+1),FALSE)*$E3167</f>
        <v>0</v>
      </c>
    </row>
    <row r="3164" spans="4:30" hidden="1" outlineLevel="1">
      <c r="D3164" s="7"/>
      <c r="E3164" s="51"/>
      <c r="F3164" s="52" t="str">
        <f>F3167</f>
        <v>PROD_ENERGY</v>
      </c>
      <c r="G3164" s="55" t="str">
        <f>$G$12</f>
        <v>DISTSEC</v>
      </c>
      <c r="H3164" s="4">
        <f t="shared" si="1572"/>
        <v>0</v>
      </c>
      <c r="I3164" s="5">
        <f>VLOOKUP(CONCATENATE($F3164," ",$G3164),AllocFactorMatrix,(I$4+1),FALSE)*$E3167</f>
        <v>0</v>
      </c>
      <c r="J3164" s="5">
        <f>VLOOKUP(CONCATENATE($F3164," ",$G3164),AllocFactorMatrix,(J$4+1),FALSE)*$E3167</f>
        <v>0</v>
      </c>
      <c r="K3164" s="5">
        <f>VLOOKUP(CONCATENATE($F3164," ",$G3164),AllocFactorMatrix,(K$4+1),FALSE)*$E3167</f>
        <v>0</v>
      </c>
      <c r="L3164" s="5">
        <f>VLOOKUP(CONCATENATE($F3164," ",$G3164),AllocFactorMatrix,(L$4+1),FALSE)*$E3167</f>
        <v>0</v>
      </c>
      <c r="M3164" s="5">
        <f>VLOOKUP(CONCATENATE($F3164," ",$G3164),AllocFactorMatrix,(M$4+1),FALSE)*$E3167</f>
        <v>0</v>
      </c>
      <c r="N3164" s="5">
        <f t="shared" si="1573"/>
        <v>0</v>
      </c>
      <c r="O3164" s="5">
        <f>VLOOKUP(CONCATENATE($F3164," ",$G3164),AllocFactorMatrix,(O$4+1),FALSE)*$E3167</f>
        <v>0</v>
      </c>
      <c r="P3164" s="5">
        <f>VLOOKUP(CONCATENATE($F3164," ",$G3164),AllocFactorMatrix,(P$4+1),FALSE)*$E3167</f>
        <v>0</v>
      </c>
      <c r="Q3164" s="5">
        <f>VLOOKUP(CONCATENATE($F3164," ",$G3164),AllocFactorMatrix,(Q$4+1),FALSE)*$E3167</f>
        <v>0</v>
      </c>
      <c r="R3164" s="5">
        <f>VLOOKUP(CONCATENATE($F3164," ",$G3164),AllocFactorMatrix,(R$4+1),FALSE)*$E3167</f>
        <v>0</v>
      </c>
      <c r="S3164" s="5">
        <f t="shared" si="1576"/>
        <v>0</v>
      </c>
      <c r="T3164" s="5">
        <f>VLOOKUP(CONCATENATE($F3164," ",$G3164),AllocFactorMatrix,(T$4+1),FALSE)*$E3167</f>
        <v>0</v>
      </c>
      <c r="U3164" s="5">
        <f>VLOOKUP(CONCATENATE($F3164," ",$G3164),AllocFactorMatrix,(U$4+1),FALSE)*$E3167</f>
        <v>0</v>
      </c>
      <c r="V3164" s="5">
        <f>VLOOKUP(CONCATENATE($F3164," ",$G3164),AllocFactorMatrix,(V$4+1),FALSE)*$E3167</f>
        <v>0</v>
      </c>
      <c r="W3164" s="5">
        <f>VLOOKUP(CONCATENATE($F3164," ",$G3164),AllocFactorMatrix,(W$4+1),FALSE)*$E3167</f>
        <v>0</v>
      </c>
      <c r="X3164" s="5">
        <f t="shared" si="1578"/>
        <v>0</v>
      </c>
      <c r="Y3164" s="5">
        <f>VLOOKUP(CONCATENATE($F3164," ",$G3164),AllocFactorMatrix,(Y$4+1),FALSE)*$E3167</f>
        <v>0</v>
      </c>
      <c r="Z3164" s="5">
        <f>VLOOKUP(CONCATENATE($F3164," ",$G3164),AllocFactorMatrix,(Z$4+1),FALSE)*$E3167</f>
        <v>0</v>
      </c>
      <c r="AA3164" s="5">
        <f t="shared" si="1577"/>
        <v>0</v>
      </c>
      <c r="AB3164" s="5">
        <f>VLOOKUP(CONCATENATE($F3164," ",$G3164),AllocFactorMatrix,(AB$4+1),FALSE)*$E3167</f>
        <v>0</v>
      </c>
      <c r="AC3164" s="5">
        <f>VLOOKUP(CONCATENATE($F3164," ",$G3164),AllocFactorMatrix,(AC$4+1),FALSE)*$E3167</f>
        <v>0</v>
      </c>
      <c r="AD3164" s="5">
        <f>VLOOKUP(CONCATENATE($F3164," ",$G3164),AllocFactorMatrix,(AD$4+1),FALSE)*$E3167</f>
        <v>0</v>
      </c>
    </row>
    <row r="3165" spans="4:30" hidden="1" outlineLevel="1">
      <c r="D3165" s="7"/>
      <c r="E3165" s="51"/>
      <c r="F3165" s="52" t="str">
        <f>F3167</f>
        <v>PROD_ENERGY</v>
      </c>
      <c r="G3165" s="55" t="str">
        <f>$G$13</f>
        <v>ENERGY</v>
      </c>
      <c r="H3165" s="4">
        <f t="shared" si="1572"/>
        <v>1569521.9999999998</v>
      </c>
      <c r="I3165" s="5">
        <f>VLOOKUP(CONCATENATE($F3165," ",$G3165),AllocFactorMatrix,(I$4+1),FALSE)*$E3167</f>
        <v>588927.17077705567</v>
      </c>
      <c r="J3165" s="5">
        <f>VLOOKUP(CONCATENATE($F3165," ",$G3165),AllocFactorMatrix,(J$4+1),FALSE)*$E3167</f>
        <v>38166.286192841821</v>
      </c>
      <c r="K3165" s="5">
        <f>VLOOKUP(CONCATENATE($F3165," ",$G3165),AllocFactorMatrix,(K$4+1),FALSE)*$E3167</f>
        <v>128052.02754480446</v>
      </c>
      <c r="L3165" s="5">
        <f>VLOOKUP(CONCATENATE($F3165," ",$G3165),AllocFactorMatrix,(L$4+1),FALSE)*$E3167</f>
        <v>4069.7841433648064</v>
      </c>
      <c r="M3165" s="5">
        <f>VLOOKUP(CONCATENATE($F3165," ",$G3165),AllocFactorMatrix,(M$4+1),FALSE)*$E3167</f>
        <v>375.18652138707552</v>
      </c>
      <c r="N3165" s="5">
        <f t="shared" si="1573"/>
        <v>132496.99820955633</v>
      </c>
      <c r="O3165" s="5">
        <f>VLOOKUP(CONCATENATE($F3165," ",$G3165),AllocFactorMatrix,(O$4+1),FALSE)*$E3167</f>
        <v>116746.82025568064</v>
      </c>
      <c r="P3165" s="5">
        <f>VLOOKUP(CONCATENATE($F3165," ",$G3165),AllocFactorMatrix,(P$4+1),FALSE)*$E3167</f>
        <v>21642.614072102144</v>
      </c>
      <c r="Q3165" s="5">
        <f>VLOOKUP(CONCATENATE($F3165," ",$G3165),AllocFactorMatrix,(Q$4+1),FALSE)*$E3167</f>
        <v>9833.8498715959613</v>
      </c>
      <c r="R3165" s="5">
        <f>VLOOKUP(CONCATENATE($F3165," ",$G3165),AllocFactorMatrix,(R$4+1),FALSE)*$E3167</f>
        <v>455.64295889817163</v>
      </c>
      <c r="S3165" s="5">
        <f t="shared" si="1576"/>
        <v>148678.92715827693</v>
      </c>
      <c r="T3165" s="5">
        <f>VLOOKUP(CONCATENATE($F3165," ",$G3165),AllocFactorMatrix,(T$4+1),FALSE)*$E3167</f>
        <v>4473.9593869793098</v>
      </c>
      <c r="U3165" s="5">
        <f>VLOOKUP(CONCATENATE($F3165," ",$G3165),AllocFactorMatrix,(U$4+1),FALSE)*$E3167</f>
        <v>78556.024488010051</v>
      </c>
      <c r="V3165" s="5">
        <f>VLOOKUP(CONCATENATE($F3165," ",$G3165),AllocFactorMatrix,(V$4+1),FALSE)*$E3167</f>
        <v>446008.49224186846</v>
      </c>
      <c r="W3165" s="5">
        <f>VLOOKUP(CONCATENATE($F3165," ",$G3165),AllocFactorMatrix,(W$4+1),FALSE)*$E3167</f>
        <v>84618.249656614877</v>
      </c>
      <c r="X3165" s="5">
        <f t="shared" si="1578"/>
        <v>613656.72577347269</v>
      </c>
      <c r="Y3165" s="5">
        <f>VLOOKUP(CONCATENATE($F3165," ",$G3165),AllocFactorMatrix,(Y$4+1),FALSE)*$E3167</f>
        <v>31630.232761489158</v>
      </c>
      <c r="Z3165" s="5">
        <f>VLOOKUP(CONCATENATE($F3165," ",$G3165),AllocFactorMatrix,(Z$4+1),FALSE)*$E3167</f>
        <v>514.8897658798096</v>
      </c>
      <c r="AA3165" s="5">
        <f t="shared" si="1577"/>
        <v>32145.122527368967</v>
      </c>
      <c r="AB3165" s="5">
        <f>VLOOKUP(CONCATENATE($F3165," ",$G3165),AllocFactorMatrix,(AB$4+1),FALSE)*$E3167</f>
        <v>574.31811590776942</v>
      </c>
      <c r="AC3165" s="5">
        <f>VLOOKUP(CONCATENATE($F3165," ",$G3165),AllocFactorMatrix,(AC$4+1),FALSE)*$E3167</f>
        <v>12418.860197880238</v>
      </c>
      <c r="AD3165" s="5">
        <f>VLOOKUP(CONCATENATE($F3165," ",$G3165),AllocFactorMatrix,(AD$4+1),FALSE)*$E3167</f>
        <v>2457.5910476393101</v>
      </c>
    </row>
    <row r="3166" spans="4:30" hidden="1" outlineLevel="1">
      <c r="D3166" s="7"/>
      <c r="E3166" s="51"/>
      <c r="F3166" s="52" t="str">
        <f>F3167</f>
        <v>PROD_ENERGY</v>
      </c>
      <c r="G3166" s="55" t="str">
        <f>$G$14</f>
        <v>CUSTOMER</v>
      </c>
      <c r="H3166" s="4">
        <f t="shared" si="1572"/>
        <v>0</v>
      </c>
      <c r="I3166" s="5">
        <f>VLOOKUP(CONCATENATE($F3166," ",$G3166),AllocFactorMatrix,(I$4+1),FALSE)*$E3167</f>
        <v>0</v>
      </c>
      <c r="J3166" s="5">
        <f>VLOOKUP(CONCATENATE($F3166," ",$G3166),AllocFactorMatrix,(J$4+1),FALSE)*$E3167</f>
        <v>0</v>
      </c>
      <c r="K3166" s="5">
        <f>VLOOKUP(CONCATENATE($F3166," ",$G3166),AllocFactorMatrix,(K$4+1),FALSE)*$E3167</f>
        <v>0</v>
      </c>
      <c r="L3166" s="5">
        <f>VLOOKUP(CONCATENATE($F3166," ",$G3166),AllocFactorMatrix,(L$4+1),FALSE)*$E3167</f>
        <v>0</v>
      </c>
      <c r="M3166" s="5">
        <f>VLOOKUP(CONCATENATE($F3166," ",$G3166),AllocFactorMatrix,(M$4+1),FALSE)*$E3167</f>
        <v>0</v>
      </c>
      <c r="N3166" s="5">
        <f t="shared" si="1573"/>
        <v>0</v>
      </c>
      <c r="O3166" s="5">
        <f>VLOOKUP(CONCATENATE($F3166," ",$G3166),AllocFactorMatrix,(O$4+1),FALSE)*$E3167</f>
        <v>0</v>
      </c>
      <c r="P3166" s="5">
        <f>VLOOKUP(CONCATENATE($F3166," ",$G3166),AllocFactorMatrix,(P$4+1),FALSE)*$E3167</f>
        <v>0</v>
      </c>
      <c r="Q3166" s="5">
        <f>VLOOKUP(CONCATENATE($F3166," ",$G3166),AllocFactorMatrix,(Q$4+1),FALSE)*$E3167</f>
        <v>0</v>
      </c>
      <c r="R3166" s="5">
        <f>VLOOKUP(CONCATENATE($F3166," ",$G3166),AllocFactorMatrix,(R$4+1),FALSE)*$E3167</f>
        <v>0</v>
      </c>
      <c r="S3166" s="5">
        <f t="shared" si="1576"/>
        <v>0</v>
      </c>
      <c r="T3166" s="5">
        <f>VLOOKUP(CONCATENATE($F3166," ",$G3166),AllocFactorMatrix,(T$4+1),FALSE)*$E3167</f>
        <v>0</v>
      </c>
      <c r="U3166" s="5">
        <f>VLOOKUP(CONCATENATE($F3166," ",$G3166),AllocFactorMatrix,(U$4+1),FALSE)*$E3167</f>
        <v>0</v>
      </c>
      <c r="V3166" s="5">
        <f>VLOOKUP(CONCATENATE($F3166," ",$G3166),AllocFactorMatrix,(V$4+1),FALSE)*$E3167</f>
        <v>0</v>
      </c>
      <c r="W3166" s="5">
        <f>VLOOKUP(CONCATENATE($F3166," ",$G3166),AllocFactorMatrix,(W$4+1),FALSE)*$E3167</f>
        <v>0</v>
      </c>
      <c r="X3166" s="5">
        <f t="shared" si="1578"/>
        <v>0</v>
      </c>
      <c r="Y3166" s="5">
        <f>VLOOKUP(CONCATENATE($F3166," ",$G3166),AllocFactorMatrix,(Y$4+1),FALSE)*$E3167</f>
        <v>0</v>
      </c>
      <c r="Z3166" s="5">
        <f>VLOOKUP(CONCATENATE($F3166," ",$G3166),AllocFactorMatrix,(Z$4+1),FALSE)*$E3167</f>
        <v>0</v>
      </c>
      <c r="AA3166" s="5">
        <f t="shared" si="1577"/>
        <v>0</v>
      </c>
      <c r="AB3166" s="5">
        <f>VLOOKUP(CONCATENATE($F3166," ",$G3166),AllocFactorMatrix,(AB$4+1),FALSE)*$E3167</f>
        <v>0</v>
      </c>
      <c r="AC3166" s="5">
        <f>VLOOKUP(CONCATENATE($F3166," ",$G3166),AllocFactorMatrix,(AC$4+1),FALSE)*$E3167</f>
        <v>0</v>
      </c>
      <c r="AD3166" s="5">
        <f>VLOOKUP(CONCATENATE($F3166," ",$G3166),AllocFactorMatrix,(AD$4+1),FALSE)*$E3167</f>
        <v>0</v>
      </c>
    </row>
    <row r="3167" spans="4:30" collapsed="1">
      <c r="D3167" s="7" t="s">
        <v>257</v>
      </c>
      <c r="E3167" s="40">
        <v>1569522</v>
      </c>
      <c r="F3167" s="10" t="s">
        <v>32</v>
      </c>
      <c r="G3167" s="55" t="str">
        <f>$G$15</f>
        <v>TOTAL</v>
      </c>
      <c r="H3167" s="4">
        <f t="shared" si="1572"/>
        <v>1569521.9999999998</v>
      </c>
      <c r="I3167" s="5">
        <f>VLOOKUP(CONCATENATE($F3167," ",$G3167),AllocFactorMatrix,(I$4+1),FALSE)*$E3167</f>
        <v>588927.17077705567</v>
      </c>
      <c r="J3167" s="5">
        <f>VLOOKUP(CONCATENATE($F3167," ",$G3167),AllocFactorMatrix,(J$4+1),FALSE)*$E3167</f>
        <v>38166.286192841821</v>
      </c>
      <c r="K3167" s="5">
        <f>VLOOKUP(CONCATENATE($F3167," ",$G3167),AllocFactorMatrix,(K$4+1),FALSE)*$E3167</f>
        <v>128052.02754480446</v>
      </c>
      <c r="L3167" s="5">
        <f>VLOOKUP(CONCATENATE($F3167," ",$G3167),AllocFactorMatrix,(L$4+1),FALSE)*$E3167</f>
        <v>4069.7841433648064</v>
      </c>
      <c r="M3167" s="5">
        <f>VLOOKUP(CONCATENATE($F3167," ",$G3167),AllocFactorMatrix,(M$4+1),FALSE)*$E3167</f>
        <v>375.18652138707552</v>
      </c>
      <c r="N3167" s="5">
        <f t="shared" si="1573"/>
        <v>132496.99820955633</v>
      </c>
      <c r="O3167" s="5">
        <f>VLOOKUP(CONCATENATE($F3167," ",$G3167),AllocFactorMatrix,(O$4+1),FALSE)*$E3167</f>
        <v>116746.82025568064</v>
      </c>
      <c r="P3167" s="5">
        <f>VLOOKUP(CONCATENATE($F3167," ",$G3167),AllocFactorMatrix,(P$4+1),FALSE)*$E3167</f>
        <v>21642.614072102144</v>
      </c>
      <c r="Q3167" s="5">
        <f>VLOOKUP(CONCATENATE($F3167," ",$G3167),AllocFactorMatrix,(Q$4+1),FALSE)*$E3167</f>
        <v>9833.8498715959613</v>
      </c>
      <c r="R3167" s="5">
        <f>VLOOKUP(CONCATENATE($F3167," ",$G3167),AllocFactorMatrix,(R$4+1),FALSE)*$E3167</f>
        <v>455.64295889817163</v>
      </c>
      <c r="S3167" s="5">
        <f t="shared" si="1576"/>
        <v>148678.92715827693</v>
      </c>
      <c r="T3167" s="5">
        <f>VLOOKUP(CONCATENATE($F3167," ",$G3167),AllocFactorMatrix,(T$4+1),FALSE)*$E3167</f>
        <v>4473.9593869793098</v>
      </c>
      <c r="U3167" s="5">
        <f>VLOOKUP(CONCATENATE($F3167," ",$G3167),AllocFactorMatrix,(U$4+1),FALSE)*$E3167</f>
        <v>78556.024488010051</v>
      </c>
      <c r="V3167" s="5">
        <f>VLOOKUP(CONCATENATE($F3167," ",$G3167),AllocFactorMatrix,(V$4+1),FALSE)*$E3167</f>
        <v>446008.49224186846</v>
      </c>
      <c r="W3167" s="5">
        <f>VLOOKUP(CONCATENATE($F3167," ",$G3167),AllocFactorMatrix,(W$4+1),FALSE)*$E3167</f>
        <v>84618.249656614877</v>
      </c>
      <c r="X3167" s="5">
        <f t="shared" si="1578"/>
        <v>613656.72577347269</v>
      </c>
      <c r="Y3167" s="5">
        <f>VLOOKUP(CONCATENATE($F3167," ",$G3167),AllocFactorMatrix,(Y$4+1),FALSE)*$E3167</f>
        <v>31630.232761489158</v>
      </c>
      <c r="Z3167" s="5">
        <f>VLOOKUP(CONCATENATE($F3167," ",$G3167),AllocFactorMatrix,(Z$4+1),FALSE)*$E3167</f>
        <v>514.8897658798096</v>
      </c>
      <c r="AA3167" s="5">
        <f t="shared" si="1577"/>
        <v>32145.122527368967</v>
      </c>
      <c r="AB3167" s="5">
        <f>VLOOKUP(CONCATENATE($F3167," ",$G3167),AllocFactorMatrix,(AB$4+1),FALSE)*$E3167</f>
        <v>574.31811590776942</v>
      </c>
      <c r="AC3167" s="5">
        <f>VLOOKUP(CONCATENATE($F3167," ",$G3167),AllocFactorMatrix,(AC$4+1),FALSE)*$E3167</f>
        <v>12418.860197880238</v>
      </c>
      <c r="AD3167" s="5">
        <f>VLOOKUP(CONCATENATE($F3167," ",$G3167),AllocFactorMatrix,(AD$4+1),FALSE)*$E3167</f>
        <v>2457.5910476393101</v>
      </c>
    </row>
    <row r="3168" spans="4:30" hidden="1" outlineLevel="1">
      <c r="D3168" s="7"/>
      <c r="E3168" s="51"/>
      <c r="F3168" s="52" t="str">
        <f>F3175</f>
        <v>PROD_ENERGY</v>
      </c>
      <c r="G3168" s="55" t="str">
        <f>$G$8</f>
        <v>PRODUCTION</v>
      </c>
      <c r="H3168" s="4">
        <f t="shared" si="1562"/>
        <v>0</v>
      </c>
      <c r="I3168" s="5">
        <f>VLOOKUP(CONCATENATE($F3168," ",$G3168),AllocFactorMatrix,(I$4+1),FALSE)*$E3175</f>
        <v>0</v>
      </c>
      <c r="J3168" s="5">
        <f>VLOOKUP(CONCATENATE($F3168," ",$G3168),AllocFactorMatrix,(J$4+1),FALSE)*$E3175</f>
        <v>0</v>
      </c>
      <c r="K3168" s="5">
        <f>VLOOKUP(CONCATENATE($F3168," ",$G3168),AllocFactorMatrix,(K$4+1),FALSE)*$E3175</f>
        <v>0</v>
      </c>
      <c r="L3168" s="5">
        <f>VLOOKUP(CONCATENATE($F3168," ",$G3168),AllocFactorMatrix,(L$4+1),FALSE)*$E3175</f>
        <v>0</v>
      </c>
      <c r="M3168" s="5">
        <f>VLOOKUP(CONCATENATE($F3168," ",$G3168),AllocFactorMatrix,(M$4+1),FALSE)*$E3175</f>
        <v>0</v>
      </c>
      <c r="N3168" s="5">
        <f t="shared" si="1563"/>
        <v>0</v>
      </c>
      <c r="O3168" s="5">
        <f>VLOOKUP(CONCATENATE($F3168," ",$G3168),AllocFactorMatrix,(O$4+1),FALSE)*$E3175</f>
        <v>0</v>
      </c>
      <c r="P3168" s="5">
        <f>VLOOKUP(CONCATENATE($F3168," ",$G3168),AllocFactorMatrix,(P$4+1),FALSE)*$E3175</f>
        <v>0</v>
      </c>
      <c r="Q3168" s="5">
        <f>VLOOKUP(CONCATENATE($F3168," ",$G3168),AllocFactorMatrix,(Q$4+1),FALSE)*$E3175</f>
        <v>0</v>
      </c>
      <c r="R3168" s="5">
        <f>VLOOKUP(CONCATENATE($F3168," ",$G3168),AllocFactorMatrix,(R$4+1),FALSE)*$E3175</f>
        <v>0</v>
      </c>
      <c r="S3168" s="5">
        <f t="shared" si="1565"/>
        <v>0</v>
      </c>
      <c r="T3168" s="5">
        <f>VLOOKUP(CONCATENATE($F3168," ",$G3168),AllocFactorMatrix,(T$4+1),FALSE)*$E3175</f>
        <v>0</v>
      </c>
      <c r="U3168" s="5">
        <f>VLOOKUP(CONCATENATE($F3168," ",$G3168),AllocFactorMatrix,(U$4+1),FALSE)*$E3175</f>
        <v>0</v>
      </c>
      <c r="V3168" s="5">
        <f>VLOOKUP(CONCATENATE($F3168," ",$G3168),AllocFactorMatrix,(V$4+1),FALSE)*$E3175</f>
        <v>0</v>
      </c>
      <c r="W3168" s="5">
        <f>VLOOKUP(CONCATENATE($F3168," ",$G3168),AllocFactorMatrix,(W$4+1),FALSE)*$E3175</f>
        <v>0</v>
      </c>
      <c r="X3168" s="5">
        <f>SUBTOTAL(9,T3168:W3168)</f>
        <v>0</v>
      </c>
      <c r="Y3168" s="5">
        <f>VLOOKUP(CONCATENATE($F3168," ",$G3168),AllocFactorMatrix,(Y$4+1),FALSE)*$E3175</f>
        <v>0</v>
      </c>
      <c r="Z3168" s="5">
        <f>VLOOKUP(CONCATENATE($F3168," ",$G3168),AllocFactorMatrix,(Z$4+1),FALSE)*$E3175</f>
        <v>0</v>
      </c>
      <c r="AA3168" s="5">
        <f t="shared" si="1574"/>
        <v>0</v>
      </c>
      <c r="AB3168" s="5">
        <f>VLOOKUP(CONCATENATE($F3168," ",$G3168),AllocFactorMatrix,(AB$4+1),FALSE)*$E3175</f>
        <v>0</v>
      </c>
      <c r="AC3168" s="5">
        <f>VLOOKUP(CONCATENATE($F3168," ",$G3168),AllocFactorMatrix,(AC$4+1),FALSE)*$E3175</f>
        <v>0</v>
      </c>
      <c r="AD3168" s="5">
        <f>VLOOKUP(CONCATENATE($F3168," ",$G3168),AllocFactorMatrix,(AD$4+1),FALSE)*$E3175</f>
        <v>0</v>
      </c>
    </row>
    <row r="3169" spans="4:30" hidden="1" outlineLevel="1">
      <c r="D3169" s="7"/>
      <c r="E3169" s="51"/>
      <c r="F3169" s="52" t="str">
        <f>F3175</f>
        <v>PROD_ENERGY</v>
      </c>
      <c r="G3169" s="55" t="str">
        <f>$G$9</f>
        <v>BULKTRAN</v>
      </c>
      <c r="H3169" s="4">
        <f t="shared" si="1562"/>
        <v>0</v>
      </c>
      <c r="I3169" s="5">
        <f>VLOOKUP(CONCATENATE($F3169," ",$G3169),AllocFactorMatrix,(I$4+1),FALSE)*$E3175</f>
        <v>0</v>
      </c>
      <c r="J3169" s="5">
        <f>VLOOKUP(CONCATENATE($F3169," ",$G3169),AllocFactorMatrix,(J$4+1),FALSE)*$E3175</f>
        <v>0</v>
      </c>
      <c r="K3169" s="5">
        <f>VLOOKUP(CONCATENATE($F3169," ",$G3169),AllocFactorMatrix,(K$4+1),FALSE)*$E3175</f>
        <v>0</v>
      </c>
      <c r="L3169" s="5">
        <f>VLOOKUP(CONCATENATE($F3169," ",$G3169),AllocFactorMatrix,(L$4+1),FALSE)*$E3175</f>
        <v>0</v>
      </c>
      <c r="M3169" s="5">
        <f>VLOOKUP(CONCATENATE($F3169," ",$G3169),AllocFactorMatrix,(M$4+1),FALSE)*$E3175</f>
        <v>0</v>
      </c>
      <c r="N3169" s="5">
        <f t="shared" si="1563"/>
        <v>0</v>
      </c>
      <c r="O3169" s="5">
        <f>VLOOKUP(CONCATENATE($F3169," ",$G3169),AllocFactorMatrix,(O$4+1),FALSE)*$E3175</f>
        <v>0</v>
      </c>
      <c r="P3169" s="5">
        <f>VLOOKUP(CONCATENATE($F3169," ",$G3169),AllocFactorMatrix,(P$4+1),FALSE)*$E3175</f>
        <v>0</v>
      </c>
      <c r="Q3169" s="5">
        <f>VLOOKUP(CONCATENATE($F3169," ",$G3169),AllocFactorMatrix,(Q$4+1),FALSE)*$E3175</f>
        <v>0</v>
      </c>
      <c r="R3169" s="5">
        <f>VLOOKUP(CONCATENATE($F3169," ",$G3169),AllocFactorMatrix,(R$4+1),FALSE)*$E3175</f>
        <v>0</v>
      </c>
      <c r="S3169" s="5">
        <f t="shared" si="1565"/>
        <v>0</v>
      </c>
      <c r="T3169" s="5">
        <f>VLOOKUP(CONCATENATE($F3169," ",$G3169),AllocFactorMatrix,(T$4+1),FALSE)*$E3175</f>
        <v>0</v>
      </c>
      <c r="U3169" s="5">
        <f>VLOOKUP(CONCATENATE($F3169," ",$G3169),AllocFactorMatrix,(U$4+1),FALSE)*$E3175</f>
        <v>0</v>
      </c>
      <c r="V3169" s="5">
        <f>VLOOKUP(CONCATENATE($F3169," ",$G3169),AllocFactorMatrix,(V$4+1),FALSE)*$E3175</f>
        <v>0</v>
      </c>
      <c r="W3169" s="5">
        <f>VLOOKUP(CONCATENATE($F3169," ",$G3169),AllocFactorMatrix,(W$4+1),FALSE)*$E3175</f>
        <v>0</v>
      </c>
      <c r="X3169" s="5">
        <f t="shared" ref="X3169:X3175" si="1579">SUBTOTAL(9,T3169:W3169)</f>
        <v>0</v>
      </c>
      <c r="Y3169" s="5">
        <f>VLOOKUP(CONCATENATE($F3169," ",$G3169),AllocFactorMatrix,(Y$4+1),FALSE)*$E3175</f>
        <v>0</v>
      </c>
      <c r="Z3169" s="5">
        <f>VLOOKUP(CONCATENATE($F3169," ",$G3169),AllocFactorMatrix,(Z$4+1),FALSE)*$E3175</f>
        <v>0</v>
      </c>
      <c r="AA3169" s="5">
        <f t="shared" si="1574"/>
        <v>0</v>
      </c>
      <c r="AB3169" s="5">
        <f>VLOOKUP(CONCATENATE($F3169," ",$G3169),AllocFactorMatrix,(AB$4+1),FALSE)*$E3175</f>
        <v>0</v>
      </c>
      <c r="AC3169" s="5">
        <f>VLOOKUP(CONCATENATE($F3169," ",$G3169),AllocFactorMatrix,(AC$4+1),FALSE)*$E3175</f>
        <v>0</v>
      </c>
      <c r="AD3169" s="5">
        <f>VLOOKUP(CONCATENATE($F3169," ",$G3169),AllocFactorMatrix,(AD$4+1),FALSE)*$E3175</f>
        <v>0</v>
      </c>
    </row>
    <row r="3170" spans="4:30" hidden="1" outlineLevel="1">
      <c r="D3170" s="7"/>
      <c r="E3170" s="51"/>
      <c r="F3170" s="52" t="str">
        <f>F3175</f>
        <v>PROD_ENERGY</v>
      </c>
      <c r="G3170" s="55" t="str">
        <f>$G$10</f>
        <v>SUBTRAN</v>
      </c>
      <c r="H3170" s="4">
        <f t="shared" si="1562"/>
        <v>0</v>
      </c>
      <c r="I3170" s="5">
        <f>VLOOKUP(CONCATENATE($F3170," ",$G3170),AllocFactorMatrix,(I$4+1),FALSE)*$E3175</f>
        <v>0</v>
      </c>
      <c r="J3170" s="5">
        <f>VLOOKUP(CONCATENATE($F3170," ",$G3170),AllocFactorMatrix,(J$4+1),FALSE)*$E3175</f>
        <v>0</v>
      </c>
      <c r="K3170" s="5">
        <f>VLOOKUP(CONCATENATE($F3170," ",$G3170),AllocFactorMatrix,(K$4+1),FALSE)*$E3175</f>
        <v>0</v>
      </c>
      <c r="L3170" s="5">
        <f>VLOOKUP(CONCATENATE($F3170," ",$G3170),AllocFactorMatrix,(L$4+1),FALSE)*$E3175</f>
        <v>0</v>
      </c>
      <c r="M3170" s="5">
        <f>VLOOKUP(CONCATENATE($F3170," ",$G3170),AllocFactorMatrix,(M$4+1),FALSE)*$E3175</f>
        <v>0</v>
      </c>
      <c r="N3170" s="5">
        <f t="shared" si="1563"/>
        <v>0</v>
      </c>
      <c r="O3170" s="5">
        <f>VLOOKUP(CONCATENATE($F3170," ",$G3170),AllocFactorMatrix,(O$4+1),FALSE)*$E3175</f>
        <v>0</v>
      </c>
      <c r="P3170" s="5">
        <f>VLOOKUP(CONCATENATE($F3170," ",$G3170),AllocFactorMatrix,(P$4+1),FALSE)*$E3175</f>
        <v>0</v>
      </c>
      <c r="Q3170" s="5">
        <f>VLOOKUP(CONCATENATE($F3170," ",$G3170),AllocFactorMatrix,(Q$4+1),FALSE)*$E3175</f>
        <v>0</v>
      </c>
      <c r="R3170" s="5">
        <f>VLOOKUP(CONCATENATE($F3170," ",$G3170),AllocFactorMatrix,(R$4+1),FALSE)*$E3175</f>
        <v>0</v>
      </c>
      <c r="S3170" s="5">
        <f t="shared" si="1565"/>
        <v>0</v>
      </c>
      <c r="T3170" s="5">
        <f>VLOOKUP(CONCATENATE($F3170," ",$G3170),AllocFactorMatrix,(T$4+1),FALSE)*$E3175</f>
        <v>0</v>
      </c>
      <c r="U3170" s="5">
        <f>VLOOKUP(CONCATENATE($F3170," ",$G3170),AllocFactorMatrix,(U$4+1),FALSE)*$E3175</f>
        <v>0</v>
      </c>
      <c r="V3170" s="5">
        <f>VLOOKUP(CONCATENATE($F3170," ",$G3170),AllocFactorMatrix,(V$4+1),FALSE)*$E3175</f>
        <v>0</v>
      </c>
      <c r="W3170" s="5">
        <f>VLOOKUP(CONCATENATE($F3170," ",$G3170),AllocFactorMatrix,(W$4+1),FALSE)*$E3175</f>
        <v>0</v>
      </c>
      <c r="X3170" s="5">
        <f t="shared" si="1579"/>
        <v>0</v>
      </c>
      <c r="Y3170" s="5">
        <f>VLOOKUP(CONCATENATE($F3170," ",$G3170),AllocFactorMatrix,(Y$4+1),FALSE)*$E3175</f>
        <v>0</v>
      </c>
      <c r="Z3170" s="5">
        <f>VLOOKUP(CONCATENATE($F3170," ",$G3170),AllocFactorMatrix,(Z$4+1),FALSE)*$E3175</f>
        <v>0</v>
      </c>
      <c r="AA3170" s="5">
        <f t="shared" si="1574"/>
        <v>0</v>
      </c>
      <c r="AB3170" s="5">
        <f>VLOOKUP(CONCATENATE($F3170," ",$G3170),AllocFactorMatrix,(AB$4+1),FALSE)*$E3175</f>
        <v>0</v>
      </c>
      <c r="AC3170" s="5">
        <f>VLOOKUP(CONCATENATE($F3170," ",$G3170),AllocFactorMatrix,(AC$4+1),FALSE)*$E3175</f>
        <v>0</v>
      </c>
      <c r="AD3170" s="5">
        <f>VLOOKUP(CONCATENATE($F3170," ",$G3170),AllocFactorMatrix,(AD$4+1),FALSE)*$E3175</f>
        <v>0</v>
      </c>
    </row>
    <row r="3171" spans="4:30" hidden="1" outlineLevel="1">
      <c r="D3171" s="7"/>
      <c r="E3171" s="51"/>
      <c r="F3171" s="52" t="str">
        <f>F3175</f>
        <v>PROD_ENERGY</v>
      </c>
      <c r="G3171" s="55" t="str">
        <f>$G$11</f>
        <v>DISTPRI</v>
      </c>
      <c r="H3171" s="4">
        <f t="shared" si="1562"/>
        <v>0</v>
      </c>
      <c r="I3171" s="5">
        <f>VLOOKUP(CONCATENATE($F3171," ",$G3171),AllocFactorMatrix,(I$4+1),FALSE)*$E3175</f>
        <v>0</v>
      </c>
      <c r="J3171" s="5">
        <f>VLOOKUP(CONCATENATE($F3171," ",$G3171),AllocFactorMatrix,(J$4+1),FALSE)*$E3175</f>
        <v>0</v>
      </c>
      <c r="K3171" s="5">
        <f>VLOOKUP(CONCATENATE($F3171," ",$G3171),AllocFactorMatrix,(K$4+1),FALSE)*$E3175</f>
        <v>0</v>
      </c>
      <c r="L3171" s="5">
        <f>VLOOKUP(CONCATENATE($F3171," ",$G3171),AllocFactorMatrix,(L$4+1),FALSE)*$E3175</f>
        <v>0</v>
      </c>
      <c r="M3171" s="5">
        <f>VLOOKUP(CONCATENATE($F3171," ",$G3171),AllocFactorMatrix,(M$4+1),FALSE)*$E3175</f>
        <v>0</v>
      </c>
      <c r="N3171" s="5">
        <f t="shared" si="1563"/>
        <v>0</v>
      </c>
      <c r="O3171" s="5">
        <f>VLOOKUP(CONCATENATE($F3171," ",$G3171),AllocFactorMatrix,(O$4+1),FALSE)*$E3175</f>
        <v>0</v>
      </c>
      <c r="P3171" s="5">
        <f>VLOOKUP(CONCATENATE($F3171," ",$G3171),AllocFactorMatrix,(P$4+1),FALSE)*$E3175</f>
        <v>0</v>
      </c>
      <c r="Q3171" s="5">
        <f>VLOOKUP(CONCATENATE($F3171," ",$G3171),AllocFactorMatrix,(Q$4+1),FALSE)*$E3175</f>
        <v>0</v>
      </c>
      <c r="R3171" s="5">
        <f>VLOOKUP(CONCATENATE($F3171," ",$G3171),AllocFactorMatrix,(R$4+1),FALSE)*$E3175</f>
        <v>0</v>
      </c>
      <c r="S3171" s="5">
        <f t="shared" si="1565"/>
        <v>0</v>
      </c>
      <c r="T3171" s="5">
        <f>VLOOKUP(CONCATENATE($F3171," ",$G3171),AllocFactorMatrix,(T$4+1),FALSE)*$E3175</f>
        <v>0</v>
      </c>
      <c r="U3171" s="5">
        <f>VLOOKUP(CONCATENATE($F3171," ",$G3171),AllocFactorMatrix,(U$4+1),FALSE)*$E3175</f>
        <v>0</v>
      </c>
      <c r="V3171" s="5">
        <f>VLOOKUP(CONCATENATE($F3171," ",$G3171),AllocFactorMatrix,(V$4+1),FALSE)*$E3175</f>
        <v>0</v>
      </c>
      <c r="W3171" s="5">
        <f>VLOOKUP(CONCATENATE($F3171," ",$G3171),AllocFactorMatrix,(W$4+1),FALSE)*$E3175</f>
        <v>0</v>
      </c>
      <c r="X3171" s="5">
        <f t="shared" si="1579"/>
        <v>0</v>
      </c>
      <c r="Y3171" s="5">
        <f>VLOOKUP(CONCATENATE($F3171," ",$G3171),AllocFactorMatrix,(Y$4+1),FALSE)*$E3175</f>
        <v>0</v>
      </c>
      <c r="Z3171" s="5">
        <f>VLOOKUP(CONCATENATE($F3171," ",$G3171),AllocFactorMatrix,(Z$4+1),FALSE)*$E3175</f>
        <v>0</v>
      </c>
      <c r="AA3171" s="5">
        <f t="shared" si="1574"/>
        <v>0</v>
      </c>
      <c r="AB3171" s="5">
        <f>VLOOKUP(CONCATENATE($F3171," ",$G3171),AllocFactorMatrix,(AB$4+1),FALSE)*$E3175</f>
        <v>0</v>
      </c>
      <c r="AC3171" s="5">
        <f>VLOOKUP(CONCATENATE($F3171," ",$G3171),AllocFactorMatrix,(AC$4+1),FALSE)*$E3175</f>
        <v>0</v>
      </c>
      <c r="AD3171" s="5">
        <f>VLOOKUP(CONCATENATE($F3171," ",$G3171),AllocFactorMatrix,(AD$4+1),FALSE)*$E3175</f>
        <v>0</v>
      </c>
    </row>
    <row r="3172" spans="4:30" hidden="1" outlineLevel="1">
      <c r="D3172" s="7"/>
      <c r="E3172" s="51"/>
      <c r="F3172" s="52" t="str">
        <f>F3175</f>
        <v>PROD_ENERGY</v>
      </c>
      <c r="G3172" s="55" t="str">
        <f>$G$12</f>
        <v>DISTSEC</v>
      </c>
      <c r="H3172" s="4">
        <f t="shared" si="1562"/>
        <v>0</v>
      </c>
      <c r="I3172" s="5">
        <f>VLOOKUP(CONCATENATE($F3172," ",$G3172),AllocFactorMatrix,(I$4+1),FALSE)*$E3175</f>
        <v>0</v>
      </c>
      <c r="J3172" s="5">
        <f>VLOOKUP(CONCATENATE($F3172," ",$G3172),AllocFactorMatrix,(J$4+1),FALSE)*$E3175</f>
        <v>0</v>
      </c>
      <c r="K3172" s="5">
        <f>VLOOKUP(CONCATENATE($F3172," ",$G3172),AllocFactorMatrix,(K$4+1),FALSE)*$E3175</f>
        <v>0</v>
      </c>
      <c r="L3172" s="5">
        <f>VLOOKUP(CONCATENATE($F3172," ",$G3172),AllocFactorMatrix,(L$4+1),FALSE)*$E3175</f>
        <v>0</v>
      </c>
      <c r="M3172" s="5">
        <f>VLOOKUP(CONCATENATE($F3172," ",$G3172),AllocFactorMatrix,(M$4+1),FALSE)*$E3175</f>
        <v>0</v>
      </c>
      <c r="N3172" s="5">
        <f t="shared" si="1563"/>
        <v>0</v>
      </c>
      <c r="O3172" s="5">
        <f>VLOOKUP(CONCATENATE($F3172," ",$G3172),AllocFactorMatrix,(O$4+1),FALSE)*$E3175</f>
        <v>0</v>
      </c>
      <c r="P3172" s="5">
        <f>VLOOKUP(CONCATENATE($F3172," ",$G3172),AllocFactorMatrix,(P$4+1),FALSE)*$E3175</f>
        <v>0</v>
      </c>
      <c r="Q3172" s="5">
        <f>VLOOKUP(CONCATENATE($F3172," ",$G3172),AllocFactorMatrix,(Q$4+1),FALSE)*$E3175</f>
        <v>0</v>
      </c>
      <c r="R3172" s="5">
        <f>VLOOKUP(CONCATENATE($F3172," ",$G3172),AllocFactorMatrix,(R$4+1),FALSE)*$E3175</f>
        <v>0</v>
      </c>
      <c r="S3172" s="5">
        <f t="shared" si="1565"/>
        <v>0</v>
      </c>
      <c r="T3172" s="5">
        <f>VLOOKUP(CONCATENATE($F3172," ",$G3172),AllocFactorMatrix,(T$4+1),FALSE)*$E3175</f>
        <v>0</v>
      </c>
      <c r="U3172" s="5">
        <f>VLOOKUP(CONCATENATE($F3172," ",$G3172),AllocFactorMatrix,(U$4+1),FALSE)*$E3175</f>
        <v>0</v>
      </c>
      <c r="V3172" s="5">
        <f>VLOOKUP(CONCATENATE($F3172," ",$G3172),AllocFactorMatrix,(V$4+1),FALSE)*$E3175</f>
        <v>0</v>
      </c>
      <c r="W3172" s="5">
        <f>VLOOKUP(CONCATENATE($F3172," ",$G3172),AllocFactorMatrix,(W$4+1),FALSE)*$E3175</f>
        <v>0</v>
      </c>
      <c r="X3172" s="5">
        <f t="shared" si="1579"/>
        <v>0</v>
      </c>
      <c r="Y3172" s="5">
        <f>VLOOKUP(CONCATENATE($F3172," ",$G3172),AllocFactorMatrix,(Y$4+1),FALSE)*$E3175</f>
        <v>0</v>
      </c>
      <c r="Z3172" s="5">
        <f>VLOOKUP(CONCATENATE($F3172," ",$G3172),AllocFactorMatrix,(Z$4+1),FALSE)*$E3175</f>
        <v>0</v>
      </c>
      <c r="AA3172" s="5">
        <f t="shared" si="1574"/>
        <v>0</v>
      </c>
      <c r="AB3172" s="5">
        <f>VLOOKUP(CONCATENATE($F3172," ",$G3172),AllocFactorMatrix,(AB$4+1),FALSE)*$E3175</f>
        <v>0</v>
      </c>
      <c r="AC3172" s="5">
        <f>VLOOKUP(CONCATENATE($F3172," ",$G3172),AllocFactorMatrix,(AC$4+1),FALSE)*$E3175</f>
        <v>0</v>
      </c>
      <c r="AD3172" s="5">
        <f>VLOOKUP(CONCATENATE($F3172," ",$G3172),AllocFactorMatrix,(AD$4+1),FALSE)*$E3175</f>
        <v>0</v>
      </c>
    </row>
    <row r="3173" spans="4:30" hidden="1" outlineLevel="1">
      <c r="D3173" s="7"/>
      <c r="E3173" s="51"/>
      <c r="F3173" s="52" t="str">
        <f>F3175</f>
        <v>PROD_ENERGY</v>
      </c>
      <c r="G3173" s="55" t="str">
        <f>$G$13</f>
        <v>ENERGY</v>
      </c>
      <c r="H3173" s="4">
        <f t="shared" si="1562"/>
        <v>-262546.99999999994</v>
      </c>
      <c r="I3173" s="5">
        <f>VLOOKUP(CONCATENATE($F3173," ",$G3173),AllocFactorMatrix,(I$4+1),FALSE)*$E3175</f>
        <v>-98514.746468035257</v>
      </c>
      <c r="J3173" s="5">
        <f>VLOOKUP(CONCATENATE($F3173," ",$G3173),AllocFactorMatrix,(J$4+1),FALSE)*$E3175</f>
        <v>-6384.3921531982614</v>
      </c>
      <c r="K3173" s="5">
        <f>VLOOKUP(CONCATENATE($F3173," ",$G3173),AllocFactorMatrix,(K$4+1),FALSE)*$E3175</f>
        <v>-21420.327765909478</v>
      </c>
      <c r="L3173" s="5">
        <f>VLOOKUP(CONCATENATE($F3173," ",$G3173),AllocFactorMatrix,(L$4+1),FALSE)*$E3175</f>
        <v>-680.78664554431214</v>
      </c>
      <c r="M3173" s="5">
        <f>VLOOKUP(CONCATENATE($F3173," ",$G3173),AllocFactorMatrix,(M$4+1),FALSE)*$E3175</f>
        <v>-62.760570180355877</v>
      </c>
      <c r="N3173" s="5">
        <f t="shared" si="1563"/>
        <v>-22163.874981634144</v>
      </c>
      <c r="O3173" s="5">
        <f>VLOOKUP(CONCATENATE($F3173," ",$G3173),AllocFactorMatrix,(O$4+1),FALSE)*$E3175</f>
        <v>-19529.21170755694</v>
      </c>
      <c r="P3173" s="5">
        <f>VLOOKUP(CONCATENATE($F3173," ",$G3173),AllocFactorMatrix,(P$4+1),FALSE)*$E3175</f>
        <v>-3620.3400760156287</v>
      </c>
      <c r="Q3173" s="5">
        <f>VLOOKUP(CONCATENATE($F3173," ",$G3173),AllocFactorMatrix,(Q$4+1),FALSE)*$E3175</f>
        <v>-1644.9898645816402</v>
      </c>
      <c r="R3173" s="5">
        <f>VLOOKUP(CONCATENATE($F3173," ",$G3173),AllocFactorMatrix,(R$4+1),FALSE)*$E3175</f>
        <v>-76.219187708001712</v>
      </c>
      <c r="S3173" s="5">
        <f t="shared" si="1565"/>
        <v>-24870.760835862209</v>
      </c>
      <c r="T3173" s="5">
        <f>VLOOKUP(CONCATENATE($F3173," ",$G3173),AllocFactorMatrix,(T$4+1),FALSE)*$E3175</f>
        <v>-748.39640041570419</v>
      </c>
      <c r="U3173" s="5">
        <f>VLOOKUP(CONCATENATE($F3173," ",$G3173),AllocFactorMatrix,(U$4+1),FALSE)*$E3175</f>
        <v>-13140.719633909926</v>
      </c>
      <c r="V3173" s="5">
        <f>VLOOKUP(CONCATENATE($F3173," ",$G3173),AllocFactorMatrix,(V$4+1),FALSE)*$E3175</f>
        <v>-74607.550332283237</v>
      </c>
      <c r="W3173" s="5">
        <f>VLOOKUP(CONCATENATE($F3173," ",$G3173),AllocFactorMatrix,(W$4+1),FALSE)*$E3175</f>
        <v>-14154.798462586232</v>
      </c>
      <c r="X3173" s="5">
        <f t="shared" si="1579"/>
        <v>-102651.4648291951</v>
      </c>
      <c r="Y3173" s="5">
        <f>VLOOKUP(CONCATENATE($F3173," ",$G3173),AllocFactorMatrix,(Y$4+1),FALSE)*$E3175</f>
        <v>-5291.0521297762589</v>
      </c>
      <c r="Z3173" s="5">
        <f>VLOOKUP(CONCATENATE($F3173," ",$G3173),AllocFactorMatrix,(Z$4+1),FALSE)*$E3175</f>
        <v>-86.129893918305299</v>
      </c>
      <c r="AA3173" s="5">
        <f t="shared" si="1574"/>
        <v>-5377.1820236945641</v>
      </c>
      <c r="AB3173" s="5">
        <f>VLOOKUP(CONCATENATE($F3173," ",$G3173),AllocFactorMatrix,(AB$4+1),FALSE)*$E3175</f>
        <v>-96.070968344016279</v>
      </c>
      <c r="AC3173" s="5">
        <f>VLOOKUP(CONCATENATE($F3173," ",$G3173),AllocFactorMatrix,(AC$4+1),FALSE)*$E3175</f>
        <v>-2077.4060436061823</v>
      </c>
      <c r="AD3173" s="5">
        <f>VLOOKUP(CONCATENATE($F3173," ",$G3173),AllocFactorMatrix,(AD$4+1),FALSE)*$E3175</f>
        <v>-411.10169643022397</v>
      </c>
    </row>
    <row r="3174" spans="4:30" hidden="1" outlineLevel="1">
      <c r="D3174" s="7"/>
      <c r="E3174" s="51"/>
      <c r="F3174" s="52" t="str">
        <f>F3175</f>
        <v>PROD_ENERGY</v>
      </c>
      <c r="G3174" s="55" t="str">
        <f>$G$14</f>
        <v>CUSTOMER</v>
      </c>
      <c r="H3174" s="4">
        <f t="shared" si="1562"/>
        <v>0</v>
      </c>
      <c r="I3174" s="5">
        <f>VLOOKUP(CONCATENATE($F3174," ",$G3174),AllocFactorMatrix,(I$4+1),FALSE)*$E3175</f>
        <v>0</v>
      </c>
      <c r="J3174" s="5">
        <f>VLOOKUP(CONCATENATE($F3174," ",$G3174),AllocFactorMatrix,(J$4+1),FALSE)*$E3175</f>
        <v>0</v>
      </c>
      <c r="K3174" s="5">
        <f>VLOOKUP(CONCATENATE($F3174," ",$G3174),AllocFactorMatrix,(K$4+1),FALSE)*$E3175</f>
        <v>0</v>
      </c>
      <c r="L3174" s="5">
        <f>VLOOKUP(CONCATENATE($F3174," ",$G3174),AllocFactorMatrix,(L$4+1),FALSE)*$E3175</f>
        <v>0</v>
      </c>
      <c r="M3174" s="5">
        <f>VLOOKUP(CONCATENATE($F3174," ",$G3174),AllocFactorMatrix,(M$4+1),FALSE)*$E3175</f>
        <v>0</v>
      </c>
      <c r="N3174" s="5">
        <f t="shared" si="1563"/>
        <v>0</v>
      </c>
      <c r="O3174" s="5">
        <f>VLOOKUP(CONCATENATE($F3174," ",$G3174),AllocFactorMatrix,(O$4+1),FALSE)*$E3175</f>
        <v>0</v>
      </c>
      <c r="P3174" s="5">
        <f>VLOOKUP(CONCATENATE($F3174," ",$G3174),AllocFactorMatrix,(P$4+1),FALSE)*$E3175</f>
        <v>0</v>
      </c>
      <c r="Q3174" s="5">
        <f>VLOOKUP(CONCATENATE($F3174," ",$G3174),AllocFactorMatrix,(Q$4+1),FALSE)*$E3175</f>
        <v>0</v>
      </c>
      <c r="R3174" s="5">
        <f>VLOOKUP(CONCATENATE($F3174," ",$G3174),AllocFactorMatrix,(R$4+1),FALSE)*$E3175</f>
        <v>0</v>
      </c>
      <c r="S3174" s="5">
        <f t="shared" si="1565"/>
        <v>0</v>
      </c>
      <c r="T3174" s="5">
        <f>VLOOKUP(CONCATENATE($F3174," ",$G3174),AllocFactorMatrix,(T$4+1),FALSE)*$E3175</f>
        <v>0</v>
      </c>
      <c r="U3174" s="5">
        <f>VLOOKUP(CONCATENATE($F3174," ",$G3174),AllocFactorMatrix,(U$4+1),FALSE)*$E3175</f>
        <v>0</v>
      </c>
      <c r="V3174" s="5">
        <f>VLOOKUP(CONCATENATE($F3174," ",$G3174),AllocFactorMatrix,(V$4+1),FALSE)*$E3175</f>
        <v>0</v>
      </c>
      <c r="W3174" s="5">
        <f>VLOOKUP(CONCATENATE($F3174," ",$G3174),AllocFactorMatrix,(W$4+1),FALSE)*$E3175</f>
        <v>0</v>
      </c>
      <c r="X3174" s="5">
        <f t="shared" si="1579"/>
        <v>0</v>
      </c>
      <c r="Y3174" s="5">
        <f>VLOOKUP(CONCATENATE($F3174," ",$G3174),AllocFactorMatrix,(Y$4+1),FALSE)*$E3175</f>
        <v>0</v>
      </c>
      <c r="Z3174" s="5">
        <f>VLOOKUP(CONCATENATE($F3174," ",$G3174),AllocFactorMatrix,(Z$4+1),FALSE)*$E3175</f>
        <v>0</v>
      </c>
      <c r="AA3174" s="5">
        <f t="shared" si="1574"/>
        <v>0</v>
      </c>
      <c r="AB3174" s="5">
        <f>VLOOKUP(CONCATENATE($F3174," ",$G3174),AllocFactorMatrix,(AB$4+1),FALSE)*$E3175</f>
        <v>0</v>
      </c>
      <c r="AC3174" s="5">
        <f>VLOOKUP(CONCATENATE($F3174," ",$G3174),AllocFactorMatrix,(AC$4+1),FALSE)*$E3175</f>
        <v>0</v>
      </c>
      <c r="AD3174" s="5">
        <f>VLOOKUP(CONCATENATE($F3174," ",$G3174),AllocFactorMatrix,(AD$4+1),FALSE)*$E3175</f>
        <v>0</v>
      </c>
    </row>
    <row r="3175" spans="4:30" collapsed="1">
      <c r="D3175" s="7" t="s">
        <v>258</v>
      </c>
      <c r="E3175" s="40">
        <v>-262547</v>
      </c>
      <c r="F3175" s="10" t="s">
        <v>32</v>
      </c>
      <c r="G3175" s="55" t="str">
        <f>$G$15</f>
        <v>TOTAL</v>
      </c>
      <c r="H3175" s="4">
        <f t="shared" si="1562"/>
        <v>-262546.99999999994</v>
      </c>
      <c r="I3175" s="5">
        <f>VLOOKUP(CONCATENATE($F3175," ",$G3175),AllocFactorMatrix,(I$4+1),FALSE)*$E3175</f>
        <v>-98514.746468035257</v>
      </c>
      <c r="J3175" s="5">
        <f>VLOOKUP(CONCATENATE($F3175," ",$G3175),AllocFactorMatrix,(J$4+1),FALSE)*$E3175</f>
        <v>-6384.3921531982614</v>
      </c>
      <c r="K3175" s="5">
        <f>VLOOKUP(CONCATENATE($F3175," ",$G3175),AllocFactorMatrix,(K$4+1),FALSE)*$E3175</f>
        <v>-21420.327765909478</v>
      </c>
      <c r="L3175" s="5">
        <f>VLOOKUP(CONCATENATE($F3175," ",$G3175),AllocFactorMatrix,(L$4+1),FALSE)*$E3175</f>
        <v>-680.78664554431214</v>
      </c>
      <c r="M3175" s="5">
        <f>VLOOKUP(CONCATENATE($F3175," ",$G3175),AllocFactorMatrix,(M$4+1),FALSE)*$E3175</f>
        <v>-62.760570180355877</v>
      </c>
      <c r="N3175" s="5">
        <f t="shared" si="1563"/>
        <v>-22163.874981634144</v>
      </c>
      <c r="O3175" s="5">
        <f>VLOOKUP(CONCATENATE($F3175," ",$G3175),AllocFactorMatrix,(O$4+1),FALSE)*$E3175</f>
        <v>-19529.21170755694</v>
      </c>
      <c r="P3175" s="5">
        <f>VLOOKUP(CONCATENATE($F3175," ",$G3175),AllocFactorMatrix,(P$4+1),FALSE)*$E3175</f>
        <v>-3620.3400760156287</v>
      </c>
      <c r="Q3175" s="5">
        <f>VLOOKUP(CONCATENATE($F3175," ",$G3175),AllocFactorMatrix,(Q$4+1),FALSE)*$E3175</f>
        <v>-1644.9898645816402</v>
      </c>
      <c r="R3175" s="5">
        <f>VLOOKUP(CONCATENATE($F3175," ",$G3175),AllocFactorMatrix,(R$4+1),FALSE)*$E3175</f>
        <v>-76.219187708001712</v>
      </c>
      <c r="S3175" s="5">
        <f t="shared" si="1565"/>
        <v>-24870.760835862209</v>
      </c>
      <c r="T3175" s="5">
        <f>VLOOKUP(CONCATENATE($F3175," ",$G3175),AllocFactorMatrix,(T$4+1),FALSE)*$E3175</f>
        <v>-748.39640041570419</v>
      </c>
      <c r="U3175" s="5">
        <f>VLOOKUP(CONCATENATE($F3175," ",$G3175),AllocFactorMatrix,(U$4+1),FALSE)*$E3175</f>
        <v>-13140.719633909926</v>
      </c>
      <c r="V3175" s="5">
        <f>VLOOKUP(CONCATENATE($F3175," ",$G3175),AllocFactorMatrix,(V$4+1),FALSE)*$E3175</f>
        <v>-74607.550332283237</v>
      </c>
      <c r="W3175" s="5">
        <f>VLOOKUP(CONCATENATE($F3175," ",$G3175),AllocFactorMatrix,(W$4+1),FALSE)*$E3175</f>
        <v>-14154.798462586232</v>
      </c>
      <c r="X3175" s="5">
        <f t="shared" si="1579"/>
        <v>-102651.4648291951</v>
      </c>
      <c r="Y3175" s="5">
        <f>VLOOKUP(CONCATENATE($F3175," ",$G3175),AllocFactorMatrix,(Y$4+1),FALSE)*$E3175</f>
        <v>-5291.0521297762589</v>
      </c>
      <c r="Z3175" s="5">
        <f>VLOOKUP(CONCATENATE($F3175," ",$G3175),AllocFactorMatrix,(Z$4+1),FALSE)*$E3175</f>
        <v>-86.129893918305299</v>
      </c>
      <c r="AA3175" s="5">
        <f t="shared" si="1574"/>
        <v>-5377.1820236945641</v>
      </c>
      <c r="AB3175" s="5">
        <f>VLOOKUP(CONCATENATE($F3175," ",$G3175),AllocFactorMatrix,(AB$4+1),FALSE)*$E3175</f>
        <v>-96.070968344016279</v>
      </c>
      <c r="AC3175" s="5">
        <f>VLOOKUP(CONCATENATE($F3175," ",$G3175),AllocFactorMatrix,(AC$4+1),FALSE)*$E3175</f>
        <v>-2077.4060436061823</v>
      </c>
      <c r="AD3175" s="5">
        <f>VLOOKUP(CONCATENATE($F3175," ",$G3175),AllocFactorMatrix,(AD$4+1),FALSE)*$E3175</f>
        <v>-411.10169643022397</v>
      </c>
    </row>
    <row r="3176" spans="4:30" hidden="1" outlineLevel="1">
      <c r="D3176" s="7"/>
      <c r="E3176" s="51"/>
      <c r="F3176" s="52" t="str">
        <f>F3183</f>
        <v>PROD_ENERGY</v>
      </c>
      <c r="G3176" s="55" t="str">
        <f>$G$8</f>
        <v>PRODUCTION</v>
      </c>
      <c r="H3176" s="4">
        <f t="shared" ref="H3176:H3215" si="1580">SUBTOTAL(9,I3176:AD3176)</f>
        <v>0</v>
      </c>
      <c r="I3176" s="5">
        <f>VLOOKUP(CONCATENATE($F3176," ",$G3176),AllocFactorMatrix,(I$4+1),FALSE)*$E3183</f>
        <v>0</v>
      </c>
      <c r="J3176" s="5">
        <f>VLOOKUP(CONCATENATE($F3176," ",$G3176),AllocFactorMatrix,(J$4+1),FALSE)*$E3183</f>
        <v>0</v>
      </c>
      <c r="K3176" s="5">
        <f>VLOOKUP(CONCATENATE($F3176," ",$G3176),AllocFactorMatrix,(K$4+1),FALSE)*$E3183</f>
        <v>0</v>
      </c>
      <c r="L3176" s="5">
        <f>VLOOKUP(CONCATENATE($F3176," ",$G3176),AllocFactorMatrix,(L$4+1),FALSE)*$E3183</f>
        <v>0</v>
      </c>
      <c r="M3176" s="5">
        <f>VLOOKUP(CONCATENATE($F3176," ",$G3176),AllocFactorMatrix,(M$4+1),FALSE)*$E3183</f>
        <v>0</v>
      </c>
      <c r="N3176" s="5">
        <f t="shared" si="1563"/>
        <v>0</v>
      </c>
      <c r="O3176" s="5">
        <f>VLOOKUP(CONCATENATE($F3176," ",$G3176),AllocFactorMatrix,(O$4+1),FALSE)*$E3183</f>
        <v>0</v>
      </c>
      <c r="P3176" s="5">
        <f>VLOOKUP(CONCATENATE($F3176," ",$G3176),AllocFactorMatrix,(P$4+1),FALSE)*$E3183</f>
        <v>0</v>
      </c>
      <c r="Q3176" s="5">
        <f>VLOOKUP(CONCATENATE($F3176," ",$G3176),AllocFactorMatrix,(Q$4+1),FALSE)*$E3183</f>
        <v>0</v>
      </c>
      <c r="R3176" s="5">
        <f>VLOOKUP(CONCATENATE($F3176," ",$G3176),AllocFactorMatrix,(R$4+1),FALSE)*$E3183</f>
        <v>0</v>
      </c>
      <c r="S3176" s="5">
        <f t="shared" si="1565"/>
        <v>0</v>
      </c>
      <c r="T3176" s="5">
        <f>VLOOKUP(CONCATENATE($F3176," ",$G3176),AllocFactorMatrix,(T$4+1),FALSE)*$E3183</f>
        <v>0</v>
      </c>
      <c r="U3176" s="5">
        <f>VLOOKUP(CONCATENATE($F3176," ",$G3176),AllocFactorMatrix,(U$4+1),FALSE)*$E3183</f>
        <v>0</v>
      </c>
      <c r="V3176" s="5">
        <f>VLOOKUP(CONCATENATE($F3176," ",$G3176),AllocFactorMatrix,(V$4+1),FALSE)*$E3183</f>
        <v>0</v>
      </c>
      <c r="W3176" s="5">
        <f>VLOOKUP(CONCATENATE($F3176," ",$G3176),AllocFactorMatrix,(W$4+1),FALSE)*$E3183</f>
        <v>0</v>
      </c>
      <c r="X3176" s="5">
        <f>SUBTOTAL(9,T3176:W3176)</f>
        <v>0</v>
      </c>
      <c r="Y3176" s="5">
        <f>VLOOKUP(CONCATENATE($F3176," ",$G3176),AllocFactorMatrix,(Y$4+1),FALSE)*$E3183</f>
        <v>0</v>
      </c>
      <c r="Z3176" s="5">
        <f>VLOOKUP(CONCATENATE($F3176," ",$G3176),AllocFactorMatrix,(Z$4+1),FALSE)*$E3183</f>
        <v>0</v>
      </c>
      <c r="AA3176" s="5">
        <f t="shared" si="1574"/>
        <v>0</v>
      </c>
      <c r="AB3176" s="5">
        <f>VLOOKUP(CONCATENATE($F3176," ",$G3176),AllocFactorMatrix,(AB$4+1),FALSE)*$E3183</f>
        <v>0</v>
      </c>
      <c r="AC3176" s="5">
        <f>VLOOKUP(CONCATENATE($F3176," ",$G3176),AllocFactorMatrix,(AC$4+1),FALSE)*$E3183</f>
        <v>0</v>
      </c>
      <c r="AD3176" s="5">
        <f>VLOOKUP(CONCATENATE($F3176," ",$G3176),AllocFactorMatrix,(AD$4+1),FALSE)*$E3183</f>
        <v>0</v>
      </c>
    </row>
    <row r="3177" spans="4:30" hidden="1" outlineLevel="1">
      <c r="D3177" s="7"/>
      <c r="E3177" s="51"/>
      <c r="F3177" s="52" t="str">
        <f>F3183</f>
        <v>PROD_ENERGY</v>
      </c>
      <c r="G3177" s="55" t="str">
        <f>$G$9</f>
        <v>BULKTRAN</v>
      </c>
      <c r="H3177" s="4">
        <f t="shared" si="1580"/>
        <v>0</v>
      </c>
      <c r="I3177" s="5">
        <f>VLOOKUP(CONCATENATE($F3177," ",$G3177),AllocFactorMatrix,(I$4+1),FALSE)*$E3183</f>
        <v>0</v>
      </c>
      <c r="J3177" s="5">
        <f>VLOOKUP(CONCATENATE($F3177," ",$G3177),AllocFactorMatrix,(J$4+1),FALSE)*$E3183</f>
        <v>0</v>
      </c>
      <c r="K3177" s="5">
        <f>VLOOKUP(CONCATENATE($F3177," ",$G3177),AllocFactorMatrix,(K$4+1),FALSE)*$E3183</f>
        <v>0</v>
      </c>
      <c r="L3177" s="5">
        <f>VLOOKUP(CONCATENATE($F3177," ",$G3177),AllocFactorMatrix,(L$4+1),FALSE)*$E3183</f>
        <v>0</v>
      </c>
      <c r="M3177" s="5">
        <f>VLOOKUP(CONCATENATE($F3177," ",$G3177),AllocFactorMatrix,(M$4+1),FALSE)*$E3183</f>
        <v>0</v>
      </c>
      <c r="N3177" s="5">
        <f t="shared" si="1563"/>
        <v>0</v>
      </c>
      <c r="O3177" s="5">
        <f>VLOOKUP(CONCATENATE($F3177," ",$G3177),AllocFactorMatrix,(O$4+1),FALSE)*$E3183</f>
        <v>0</v>
      </c>
      <c r="P3177" s="5">
        <f>VLOOKUP(CONCATENATE($F3177," ",$G3177),AllocFactorMatrix,(P$4+1),FALSE)*$E3183</f>
        <v>0</v>
      </c>
      <c r="Q3177" s="5">
        <f>VLOOKUP(CONCATENATE($F3177," ",$G3177),AllocFactorMatrix,(Q$4+1),FALSE)*$E3183</f>
        <v>0</v>
      </c>
      <c r="R3177" s="5">
        <f>VLOOKUP(CONCATENATE($F3177," ",$G3177),AllocFactorMatrix,(R$4+1),FALSE)*$E3183</f>
        <v>0</v>
      </c>
      <c r="S3177" s="5">
        <f t="shared" si="1565"/>
        <v>0</v>
      </c>
      <c r="T3177" s="5">
        <f>VLOOKUP(CONCATENATE($F3177," ",$G3177),AllocFactorMatrix,(T$4+1),FALSE)*$E3183</f>
        <v>0</v>
      </c>
      <c r="U3177" s="5">
        <f>VLOOKUP(CONCATENATE($F3177," ",$G3177),AllocFactorMatrix,(U$4+1),FALSE)*$E3183</f>
        <v>0</v>
      </c>
      <c r="V3177" s="5">
        <f>VLOOKUP(CONCATENATE($F3177," ",$G3177),AllocFactorMatrix,(V$4+1),FALSE)*$E3183</f>
        <v>0</v>
      </c>
      <c r="W3177" s="5">
        <f>VLOOKUP(CONCATENATE($F3177," ",$G3177),AllocFactorMatrix,(W$4+1),FALSE)*$E3183</f>
        <v>0</v>
      </c>
      <c r="X3177" s="5">
        <f t="shared" ref="X3177:X3183" si="1581">SUBTOTAL(9,T3177:W3177)</f>
        <v>0</v>
      </c>
      <c r="Y3177" s="5">
        <f>VLOOKUP(CONCATENATE($F3177," ",$G3177),AllocFactorMatrix,(Y$4+1),FALSE)*$E3183</f>
        <v>0</v>
      </c>
      <c r="Z3177" s="5">
        <f>VLOOKUP(CONCATENATE($F3177," ",$G3177),AllocFactorMatrix,(Z$4+1),FALSE)*$E3183</f>
        <v>0</v>
      </c>
      <c r="AA3177" s="5">
        <f t="shared" si="1574"/>
        <v>0</v>
      </c>
      <c r="AB3177" s="5">
        <f>VLOOKUP(CONCATENATE($F3177," ",$G3177),AllocFactorMatrix,(AB$4+1),FALSE)*$E3183</f>
        <v>0</v>
      </c>
      <c r="AC3177" s="5">
        <f>VLOOKUP(CONCATENATE($F3177," ",$G3177),AllocFactorMatrix,(AC$4+1),FALSE)*$E3183</f>
        <v>0</v>
      </c>
      <c r="AD3177" s="5">
        <f>VLOOKUP(CONCATENATE($F3177," ",$G3177),AllocFactorMatrix,(AD$4+1),FALSE)*$E3183</f>
        <v>0</v>
      </c>
    </row>
    <row r="3178" spans="4:30" hidden="1" outlineLevel="1">
      <c r="D3178" s="7"/>
      <c r="E3178" s="51"/>
      <c r="F3178" s="52" t="str">
        <f>F3183</f>
        <v>PROD_ENERGY</v>
      </c>
      <c r="G3178" s="55" t="str">
        <f>$G$10</f>
        <v>SUBTRAN</v>
      </c>
      <c r="H3178" s="4">
        <f t="shared" si="1580"/>
        <v>0</v>
      </c>
      <c r="I3178" s="5">
        <f>VLOOKUP(CONCATENATE($F3178," ",$G3178),AllocFactorMatrix,(I$4+1),FALSE)*$E3183</f>
        <v>0</v>
      </c>
      <c r="J3178" s="5">
        <f>VLOOKUP(CONCATENATE($F3178," ",$G3178),AllocFactorMatrix,(J$4+1),FALSE)*$E3183</f>
        <v>0</v>
      </c>
      <c r="K3178" s="5">
        <f>VLOOKUP(CONCATENATE($F3178," ",$G3178),AllocFactorMatrix,(K$4+1),FALSE)*$E3183</f>
        <v>0</v>
      </c>
      <c r="L3178" s="5">
        <f>VLOOKUP(CONCATENATE($F3178," ",$G3178),AllocFactorMatrix,(L$4+1),FALSE)*$E3183</f>
        <v>0</v>
      </c>
      <c r="M3178" s="5">
        <f>VLOOKUP(CONCATENATE($F3178," ",$G3178),AllocFactorMatrix,(M$4+1),FALSE)*$E3183</f>
        <v>0</v>
      </c>
      <c r="N3178" s="5">
        <f t="shared" si="1563"/>
        <v>0</v>
      </c>
      <c r="O3178" s="5">
        <f>VLOOKUP(CONCATENATE($F3178," ",$G3178),AllocFactorMatrix,(O$4+1),FALSE)*$E3183</f>
        <v>0</v>
      </c>
      <c r="P3178" s="5">
        <f>VLOOKUP(CONCATENATE($F3178," ",$G3178),AllocFactorMatrix,(P$4+1),FALSE)*$E3183</f>
        <v>0</v>
      </c>
      <c r="Q3178" s="5">
        <f>VLOOKUP(CONCATENATE($F3178," ",$G3178),AllocFactorMatrix,(Q$4+1),FALSE)*$E3183</f>
        <v>0</v>
      </c>
      <c r="R3178" s="5">
        <f>VLOOKUP(CONCATENATE($F3178," ",$G3178),AllocFactorMatrix,(R$4+1),FALSE)*$E3183</f>
        <v>0</v>
      </c>
      <c r="S3178" s="5">
        <f t="shared" si="1565"/>
        <v>0</v>
      </c>
      <c r="T3178" s="5">
        <f>VLOOKUP(CONCATENATE($F3178," ",$G3178),AllocFactorMatrix,(T$4+1),FALSE)*$E3183</f>
        <v>0</v>
      </c>
      <c r="U3178" s="5">
        <f>VLOOKUP(CONCATENATE($F3178," ",$G3178),AllocFactorMatrix,(U$4+1),FALSE)*$E3183</f>
        <v>0</v>
      </c>
      <c r="V3178" s="5">
        <f>VLOOKUP(CONCATENATE($F3178," ",$G3178),AllocFactorMatrix,(V$4+1),FALSE)*$E3183</f>
        <v>0</v>
      </c>
      <c r="W3178" s="5">
        <f>VLOOKUP(CONCATENATE($F3178," ",$G3178),AllocFactorMatrix,(W$4+1),FALSE)*$E3183</f>
        <v>0</v>
      </c>
      <c r="X3178" s="5">
        <f t="shared" si="1581"/>
        <v>0</v>
      </c>
      <c r="Y3178" s="5">
        <f>VLOOKUP(CONCATENATE($F3178," ",$G3178),AllocFactorMatrix,(Y$4+1),FALSE)*$E3183</f>
        <v>0</v>
      </c>
      <c r="Z3178" s="5">
        <f>VLOOKUP(CONCATENATE($F3178," ",$G3178),AllocFactorMatrix,(Z$4+1),FALSE)*$E3183</f>
        <v>0</v>
      </c>
      <c r="AA3178" s="5">
        <f t="shared" si="1574"/>
        <v>0</v>
      </c>
      <c r="AB3178" s="5">
        <f>VLOOKUP(CONCATENATE($F3178," ",$G3178),AllocFactorMatrix,(AB$4+1),FALSE)*$E3183</f>
        <v>0</v>
      </c>
      <c r="AC3178" s="5">
        <f>VLOOKUP(CONCATENATE($F3178," ",$G3178),AllocFactorMatrix,(AC$4+1),FALSE)*$E3183</f>
        <v>0</v>
      </c>
      <c r="AD3178" s="5">
        <f>VLOOKUP(CONCATENATE($F3178," ",$G3178),AllocFactorMatrix,(AD$4+1),FALSE)*$E3183</f>
        <v>0</v>
      </c>
    </row>
    <row r="3179" spans="4:30" hidden="1" outlineLevel="1">
      <c r="D3179" s="7"/>
      <c r="E3179" s="51"/>
      <c r="F3179" s="52" t="str">
        <f>F3183</f>
        <v>PROD_ENERGY</v>
      </c>
      <c r="G3179" s="55" t="str">
        <f>$G$11</f>
        <v>DISTPRI</v>
      </c>
      <c r="H3179" s="4">
        <f t="shared" si="1580"/>
        <v>0</v>
      </c>
      <c r="I3179" s="5">
        <f>VLOOKUP(CONCATENATE($F3179," ",$G3179),AllocFactorMatrix,(I$4+1),FALSE)*$E3183</f>
        <v>0</v>
      </c>
      <c r="J3179" s="5">
        <f>VLOOKUP(CONCATENATE($F3179," ",$G3179),AllocFactorMatrix,(J$4+1),FALSE)*$E3183</f>
        <v>0</v>
      </c>
      <c r="K3179" s="5">
        <f>VLOOKUP(CONCATENATE($F3179," ",$G3179),AllocFactorMatrix,(K$4+1),FALSE)*$E3183</f>
        <v>0</v>
      </c>
      <c r="L3179" s="5">
        <f>VLOOKUP(CONCATENATE($F3179," ",$G3179),AllocFactorMatrix,(L$4+1),FALSE)*$E3183</f>
        <v>0</v>
      </c>
      <c r="M3179" s="5">
        <f>VLOOKUP(CONCATENATE($F3179," ",$G3179),AllocFactorMatrix,(M$4+1),FALSE)*$E3183</f>
        <v>0</v>
      </c>
      <c r="N3179" s="5">
        <f t="shared" si="1563"/>
        <v>0</v>
      </c>
      <c r="O3179" s="5">
        <f>VLOOKUP(CONCATENATE($F3179," ",$G3179),AllocFactorMatrix,(O$4+1),FALSE)*$E3183</f>
        <v>0</v>
      </c>
      <c r="P3179" s="5">
        <f>VLOOKUP(CONCATENATE($F3179," ",$G3179),AllocFactorMatrix,(P$4+1),FALSE)*$E3183</f>
        <v>0</v>
      </c>
      <c r="Q3179" s="5">
        <f>VLOOKUP(CONCATENATE($F3179," ",$G3179),AllocFactorMatrix,(Q$4+1),FALSE)*$E3183</f>
        <v>0</v>
      </c>
      <c r="R3179" s="5">
        <f>VLOOKUP(CONCATENATE($F3179," ",$G3179),AllocFactorMatrix,(R$4+1),FALSE)*$E3183</f>
        <v>0</v>
      </c>
      <c r="S3179" s="5">
        <f t="shared" si="1565"/>
        <v>0</v>
      </c>
      <c r="T3179" s="5">
        <f>VLOOKUP(CONCATENATE($F3179," ",$G3179),AllocFactorMatrix,(T$4+1),FALSE)*$E3183</f>
        <v>0</v>
      </c>
      <c r="U3179" s="5">
        <f>VLOOKUP(CONCATENATE($F3179," ",$G3179),AllocFactorMatrix,(U$4+1),FALSE)*$E3183</f>
        <v>0</v>
      </c>
      <c r="V3179" s="5">
        <f>VLOOKUP(CONCATENATE($F3179," ",$G3179),AllocFactorMatrix,(V$4+1),FALSE)*$E3183</f>
        <v>0</v>
      </c>
      <c r="W3179" s="5">
        <f>VLOOKUP(CONCATENATE($F3179," ",$G3179),AllocFactorMatrix,(W$4+1),FALSE)*$E3183</f>
        <v>0</v>
      </c>
      <c r="X3179" s="5">
        <f t="shared" si="1581"/>
        <v>0</v>
      </c>
      <c r="Y3179" s="5">
        <f>VLOOKUP(CONCATENATE($F3179," ",$G3179),AllocFactorMatrix,(Y$4+1),FALSE)*$E3183</f>
        <v>0</v>
      </c>
      <c r="Z3179" s="5">
        <f>VLOOKUP(CONCATENATE($F3179," ",$G3179),AllocFactorMatrix,(Z$4+1),FALSE)*$E3183</f>
        <v>0</v>
      </c>
      <c r="AA3179" s="5">
        <f t="shared" si="1574"/>
        <v>0</v>
      </c>
      <c r="AB3179" s="5">
        <f>VLOOKUP(CONCATENATE($F3179," ",$G3179),AllocFactorMatrix,(AB$4+1),FALSE)*$E3183</f>
        <v>0</v>
      </c>
      <c r="AC3179" s="5">
        <f>VLOOKUP(CONCATENATE($F3179," ",$G3179),AllocFactorMatrix,(AC$4+1),FALSE)*$E3183</f>
        <v>0</v>
      </c>
      <c r="AD3179" s="5">
        <f>VLOOKUP(CONCATENATE($F3179," ",$G3179),AllocFactorMatrix,(AD$4+1),FALSE)*$E3183</f>
        <v>0</v>
      </c>
    </row>
    <row r="3180" spans="4:30" hidden="1" outlineLevel="1">
      <c r="D3180" s="7"/>
      <c r="E3180" s="51"/>
      <c r="F3180" s="52" t="str">
        <f>F3183</f>
        <v>PROD_ENERGY</v>
      </c>
      <c r="G3180" s="55" t="str">
        <f>$G$12</f>
        <v>DISTSEC</v>
      </c>
      <c r="H3180" s="4">
        <f t="shared" si="1580"/>
        <v>0</v>
      </c>
      <c r="I3180" s="5">
        <f>VLOOKUP(CONCATENATE($F3180," ",$G3180),AllocFactorMatrix,(I$4+1),FALSE)*$E3183</f>
        <v>0</v>
      </c>
      <c r="J3180" s="5">
        <f>VLOOKUP(CONCATENATE($F3180," ",$G3180),AllocFactorMatrix,(J$4+1),FALSE)*$E3183</f>
        <v>0</v>
      </c>
      <c r="K3180" s="5">
        <f>VLOOKUP(CONCATENATE($F3180," ",$G3180),AllocFactorMatrix,(K$4+1),FALSE)*$E3183</f>
        <v>0</v>
      </c>
      <c r="L3180" s="5">
        <f>VLOOKUP(CONCATENATE($F3180," ",$G3180),AllocFactorMatrix,(L$4+1),FALSE)*$E3183</f>
        <v>0</v>
      </c>
      <c r="M3180" s="5">
        <f>VLOOKUP(CONCATENATE($F3180," ",$G3180),AllocFactorMatrix,(M$4+1),FALSE)*$E3183</f>
        <v>0</v>
      </c>
      <c r="N3180" s="5">
        <f t="shared" si="1563"/>
        <v>0</v>
      </c>
      <c r="O3180" s="5">
        <f>VLOOKUP(CONCATENATE($F3180," ",$G3180),AllocFactorMatrix,(O$4+1),FALSE)*$E3183</f>
        <v>0</v>
      </c>
      <c r="P3180" s="5">
        <f>VLOOKUP(CONCATENATE($F3180," ",$G3180),AllocFactorMatrix,(P$4+1),FALSE)*$E3183</f>
        <v>0</v>
      </c>
      <c r="Q3180" s="5">
        <f>VLOOKUP(CONCATENATE($F3180," ",$G3180),AllocFactorMatrix,(Q$4+1),FALSE)*$E3183</f>
        <v>0</v>
      </c>
      <c r="R3180" s="5">
        <f>VLOOKUP(CONCATENATE($F3180," ",$G3180),AllocFactorMatrix,(R$4+1),FALSE)*$E3183</f>
        <v>0</v>
      </c>
      <c r="S3180" s="5">
        <f t="shared" si="1565"/>
        <v>0</v>
      </c>
      <c r="T3180" s="5">
        <f>VLOOKUP(CONCATENATE($F3180," ",$G3180),AllocFactorMatrix,(T$4+1),FALSE)*$E3183</f>
        <v>0</v>
      </c>
      <c r="U3180" s="5">
        <f>VLOOKUP(CONCATENATE($F3180," ",$G3180),AllocFactorMatrix,(U$4+1),FALSE)*$E3183</f>
        <v>0</v>
      </c>
      <c r="V3180" s="5">
        <f>VLOOKUP(CONCATENATE($F3180," ",$G3180),AllocFactorMatrix,(V$4+1),FALSE)*$E3183</f>
        <v>0</v>
      </c>
      <c r="W3180" s="5">
        <f>VLOOKUP(CONCATENATE($F3180," ",$G3180),AllocFactorMatrix,(W$4+1),FALSE)*$E3183</f>
        <v>0</v>
      </c>
      <c r="X3180" s="5">
        <f t="shared" si="1581"/>
        <v>0</v>
      </c>
      <c r="Y3180" s="5">
        <f>VLOOKUP(CONCATENATE($F3180," ",$G3180),AllocFactorMatrix,(Y$4+1),FALSE)*$E3183</f>
        <v>0</v>
      </c>
      <c r="Z3180" s="5">
        <f>VLOOKUP(CONCATENATE($F3180," ",$G3180),AllocFactorMatrix,(Z$4+1),FALSE)*$E3183</f>
        <v>0</v>
      </c>
      <c r="AA3180" s="5">
        <f t="shared" si="1574"/>
        <v>0</v>
      </c>
      <c r="AB3180" s="5">
        <f>VLOOKUP(CONCATENATE($F3180," ",$G3180),AllocFactorMatrix,(AB$4+1),FALSE)*$E3183</f>
        <v>0</v>
      </c>
      <c r="AC3180" s="5">
        <f>VLOOKUP(CONCATENATE($F3180," ",$G3180),AllocFactorMatrix,(AC$4+1),FALSE)*$E3183</f>
        <v>0</v>
      </c>
      <c r="AD3180" s="5">
        <f>VLOOKUP(CONCATENATE($F3180," ",$G3180),AllocFactorMatrix,(AD$4+1),FALSE)*$E3183</f>
        <v>0</v>
      </c>
    </row>
    <row r="3181" spans="4:30" hidden="1" outlineLevel="1">
      <c r="D3181" s="7"/>
      <c r="E3181" s="51"/>
      <c r="F3181" s="52" t="str">
        <f>F3183</f>
        <v>PROD_ENERGY</v>
      </c>
      <c r="G3181" s="55" t="str">
        <f>$G$13</f>
        <v>ENERGY</v>
      </c>
      <c r="H3181" s="4">
        <f t="shared" si="1580"/>
        <v>343280.99999999994</v>
      </c>
      <c r="I3181" s="5">
        <f>VLOOKUP(CONCATENATE($F3181," ",$G3181),AllocFactorMatrix,(I$4+1),FALSE)*$E3183</f>
        <v>128808.33025055937</v>
      </c>
      <c r="J3181" s="5">
        <f>VLOOKUP(CONCATENATE($F3181," ",$G3181),AllocFactorMatrix,(J$4+1),FALSE)*$E3183</f>
        <v>8347.6121332258699</v>
      </c>
      <c r="K3181" s="5">
        <f>VLOOKUP(CONCATENATE($F3181," ",$G3181),AllocFactorMatrix,(K$4+1),FALSE)*$E3183</f>
        <v>28007.143619272632</v>
      </c>
      <c r="L3181" s="5">
        <f>VLOOKUP(CONCATENATE($F3181," ",$G3181),AllocFactorMatrix,(L$4+1),FALSE)*$E3183</f>
        <v>890.13060697359708</v>
      </c>
      <c r="M3181" s="5">
        <f>VLOOKUP(CONCATENATE($F3181," ",$G3181),AllocFactorMatrix,(M$4+1),FALSE)*$E3183</f>
        <v>82.059636149271356</v>
      </c>
      <c r="N3181" s="5">
        <f t="shared" si="1563"/>
        <v>28979.333862395502</v>
      </c>
      <c r="O3181" s="5">
        <f>VLOOKUP(CONCATENATE($F3181," ",$G3181),AllocFactorMatrix,(O$4+1),FALSE)*$E3183</f>
        <v>25534.503628614511</v>
      </c>
      <c r="P3181" s="5">
        <f>VLOOKUP(CONCATENATE($F3181," ",$G3181),AllocFactorMatrix,(P$4+1),FALSE)*$E3183</f>
        <v>4733.6056463593986</v>
      </c>
      <c r="Q3181" s="5">
        <f>VLOOKUP(CONCATENATE($F3181," ",$G3181),AllocFactorMatrix,(Q$4+1),FALSE)*$E3183</f>
        <v>2150.829244681714</v>
      </c>
      <c r="R3181" s="5">
        <f>VLOOKUP(CONCATENATE($F3181," ",$G3181),AllocFactorMatrix,(R$4+1),FALSE)*$E3183</f>
        <v>99.656819447910408</v>
      </c>
      <c r="S3181" s="5">
        <f t="shared" si="1565"/>
        <v>32518.595339103536</v>
      </c>
      <c r="T3181" s="5">
        <f>VLOOKUP(CONCATENATE($F3181," ",$G3181),AllocFactorMatrix,(T$4+1),FALSE)*$E3183</f>
        <v>978.53056683604598</v>
      </c>
      <c r="U3181" s="5">
        <f>VLOOKUP(CONCATENATE($F3181," ",$G3181),AllocFactorMatrix,(U$4+1),FALSE)*$E3183</f>
        <v>17181.530836948179</v>
      </c>
      <c r="V3181" s="5">
        <f>VLOOKUP(CONCATENATE($F3181," ",$G3181),AllocFactorMatrix,(V$4+1),FALSE)*$E3183</f>
        <v>97549.598683727178</v>
      </c>
      <c r="W3181" s="5">
        <f>VLOOKUP(CONCATENATE($F3181," ",$G3181),AllocFactorMatrix,(W$4+1),FALSE)*$E3183</f>
        <v>18507.441985758986</v>
      </c>
      <c r="X3181" s="5">
        <f t="shared" si="1581"/>
        <v>134217.10207327039</v>
      </c>
      <c r="Y3181" s="5">
        <f>VLOOKUP(CONCATENATE($F3181," ",$G3181),AllocFactorMatrix,(Y$4+1),FALSE)*$E3183</f>
        <v>6918.0667315251139</v>
      </c>
      <c r="Z3181" s="5">
        <f>VLOOKUP(CONCATENATE($F3181," ",$G3181),AllocFactorMatrix,(Z$4+1),FALSE)*$E3183</f>
        <v>112.61509792216161</v>
      </c>
      <c r="AA3181" s="5">
        <f t="shared" si="1574"/>
        <v>7030.681829447276</v>
      </c>
      <c r="AB3181" s="5">
        <f>VLOOKUP(CONCATENATE($F3181," ",$G3181),AllocFactorMatrix,(AB$4+1),FALSE)*$E3183</f>
        <v>125.61308293030297</v>
      </c>
      <c r="AC3181" s="5">
        <f>VLOOKUP(CONCATENATE($F3181," ",$G3181),AllocFactorMatrix,(AC$4+1),FALSE)*$E3183</f>
        <v>2716.2147122426609</v>
      </c>
      <c r="AD3181" s="5">
        <f>VLOOKUP(CONCATENATE($F3181," ",$G3181),AllocFactorMatrix,(AD$4+1),FALSE)*$E3183</f>
        <v>537.51671682503979</v>
      </c>
    </row>
    <row r="3182" spans="4:30" hidden="1" outlineLevel="1">
      <c r="D3182" s="7"/>
      <c r="E3182" s="51"/>
      <c r="F3182" s="52" t="str">
        <f>F3183</f>
        <v>PROD_ENERGY</v>
      </c>
      <c r="G3182" s="55" t="str">
        <f>$G$14</f>
        <v>CUSTOMER</v>
      </c>
      <c r="H3182" s="4">
        <f t="shared" si="1580"/>
        <v>0</v>
      </c>
      <c r="I3182" s="5">
        <f>VLOOKUP(CONCATENATE($F3182," ",$G3182),AllocFactorMatrix,(I$4+1),FALSE)*$E3183</f>
        <v>0</v>
      </c>
      <c r="J3182" s="5">
        <f>VLOOKUP(CONCATENATE($F3182," ",$G3182),AllocFactorMatrix,(J$4+1),FALSE)*$E3183</f>
        <v>0</v>
      </c>
      <c r="K3182" s="5">
        <f>VLOOKUP(CONCATENATE($F3182," ",$G3182),AllocFactorMatrix,(K$4+1),FALSE)*$E3183</f>
        <v>0</v>
      </c>
      <c r="L3182" s="5">
        <f>VLOOKUP(CONCATENATE($F3182," ",$G3182),AllocFactorMatrix,(L$4+1),FALSE)*$E3183</f>
        <v>0</v>
      </c>
      <c r="M3182" s="5">
        <f>VLOOKUP(CONCATENATE($F3182," ",$G3182),AllocFactorMatrix,(M$4+1),FALSE)*$E3183</f>
        <v>0</v>
      </c>
      <c r="N3182" s="5">
        <f t="shared" si="1563"/>
        <v>0</v>
      </c>
      <c r="O3182" s="5">
        <f>VLOOKUP(CONCATENATE($F3182," ",$G3182),AllocFactorMatrix,(O$4+1),FALSE)*$E3183</f>
        <v>0</v>
      </c>
      <c r="P3182" s="5">
        <f>VLOOKUP(CONCATENATE($F3182," ",$G3182),AllocFactorMatrix,(P$4+1),FALSE)*$E3183</f>
        <v>0</v>
      </c>
      <c r="Q3182" s="5">
        <f>VLOOKUP(CONCATENATE($F3182," ",$G3182),AllocFactorMatrix,(Q$4+1),FALSE)*$E3183</f>
        <v>0</v>
      </c>
      <c r="R3182" s="5">
        <f>VLOOKUP(CONCATENATE($F3182," ",$G3182),AllocFactorMatrix,(R$4+1),FALSE)*$E3183</f>
        <v>0</v>
      </c>
      <c r="S3182" s="5">
        <f t="shared" si="1565"/>
        <v>0</v>
      </c>
      <c r="T3182" s="5">
        <f>VLOOKUP(CONCATENATE($F3182," ",$G3182),AllocFactorMatrix,(T$4+1),FALSE)*$E3183</f>
        <v>0</v>
      </c>
      <c r="U3182" s="5">
        <f>VLOOKUP(CONCATENATE($F3182," ",$G3182),AllocFactorMatrix,(U$4+1),FALSE)*$E3183</f>
        <v>0</v>
      </c>
      <c r="V3182" s="5">
        <f>VLOOKUP(CONCATENATE($F3182," ",$G3182),AllocFactorMatrix,(V$4+1),FALSE)*$E3183</f>
        <v>0</v>
      </c>
      <c r="W3182" s="5">
        <f>VLOOKUP(CONCATENATE($F3182," ",$G3182),AllocFactorMatrix,(W$4+1),FALSE)*$E3183</f>
        <v>0</v>
      </c>
      <c r="X3182" s="5">
        <f t="shared" si="1581"/>
        <v>0</v>
      </c>
      <c r="Y3182" s="5">
        <f>VLOOKUP(CONCATENATE($F3182," ",$G3182),AllocFactorMatrix,(Y$4+1),FALSE)*$E3183</f>
        <v>0</v>
      </c>
      <c r="Z3182" s="5">
        <f>VLOOKUP(CONCATENATE($F3182," ",$G3182),AllocFactorMatrix,(Z$4+1),FALSE)*$E3183</f>
        <v>0</v>
      </c>
      <c r="AA3182" s="5">
        <f t="shared" si="1574"/>
        <v>0</v>
      </c>
      <c r="AB3182" s="5">
        <f>VLOOKUP(CONCATENATE($F3182," ",$G3182),AllocFactorMatrix,(AB$4+1),FALSE)*$E3183</f>
        <v>0</v>
      </c>
      <c r="AC3182" s="5">
        <f>VLOOKUP(CONCATENATE($F3182," ",$G3182),AllocFactorMatrix,(AC$4+1),FALSE)*$E3183</f>
        <v>0</v>
      </c>
      <c r="AD3182" s="5">
        <f>VLOOKUP(CONCATENATE($F3182," ",$G3182),AllocFactorMatrix,(AD$4+1),FALSE)*$E3183</f>
        <v>0</v>
      </c>
    </row>
    <row r="3183" spans="4:30" collapsed="1">
      <c r="D3183" s="7" t="s">
        <v>259</v>
      </c>
      <c r="E3183" s="40">
        <v>343281</v>
      </c>
      <c r="F3183" s="10" t="s">
        <v>32</v>
      </c>
      <c r="G3183" s="55" t="str">
        <f>$G$15</f>
        <v>TOTAL</v>
      </c>
      <c r="H3183" s="4">
        <f t="shared" si="1580"/>
        <v>343280.99999999994</v>
      </c>
      <c r="I3183" s="5">
        <f>VLOOKUP(CONCATENATE($F3183," ",$G3183),AllocFactorMatrix,(I$4+1),FALSE)*$E3183</f>
        <v>128808.33025055937</v>
      </c>
      <c r="J3183" s="5">
        <f>VLOOKUP(CONCATENATE($F3183," ",$G3183),AllocFactorMatrix,(J$4+1),FALSE)*$E3183</f>
        <v>8347.6121332258699</v>
      </c>
      <c r="K3183" s="5">
        <f>VLOOKUP(CONCATENATE($F3183," ",$G3183),AllocFactorMatrix,(K$4+1),FALSE)*$E3183</f>
        <v>28007.143619272632</v>
      </c>
      <c r="L3183" s="5">
        <f>VLOOKUP(CONCATENATE($F3183," ",$G3183),AllocFactorMatrix,(L$4+1),FALSE)*$E3183</f>
        <v>890.13060697359708</v>
      </c>
      <c r="M3183" s="5">
        <f>VLOOKUP(CONCATENATE($F3183," ",$G3183),AllocFactorMatrix,(M$4+1),FALSE)*$E3183</f>
        <v>82.059636149271356</v>
      </c>
      <c r="N3183" s="5">
        <f t="shared" si="1563"/>
        <v>28979.333862395502</v>
      </c>
      <c r="O3183" s="5">
        <f>VLOOKUP(CONCATENATE($F3183," ",$G3183),AllocFactorMatrix,(O$4+1),FALSE)*$E3183</f>
        <v>25534.503628614511</v>
      </c>
      <c r="P3183" s="5">
        <f>VLOOKUP(CONCATENATE($F3183," ",$G3183),AllocFactorMatrix,(P$4+1),FALSE)*$E3183</f>
        <v>4733.6056463593986</v>
      </c>
      <c r="Q3183" s="5">
        <f>VLOOKUP(CONCATENATE($F3183," ",$G3183),AllocFactorMatrix,(Q$4+1),FALSE)*$E3183</f>
        <v>2150.829244681714</v>
      </c>
      <c r="R3183" s="5">
        <f>VLOOKUP(CONCATENATE($F3183," ",$G3183),AllocFactorMatrix,(R$4+1),FALSE)*$E3183</f>
        <v>99.656819447910408</v>
      </c>
      <c r="S3183" s="5">
        <f t="shared" si="1565"/>
        <v>32518.595339103536</v>
      </c>
      <c r="T3183" s="5">
        <f>VLOOKUP(CONCATENATE($F3183," ",$G3183),AllocFactorMatrix,(T$4+1),FALSE)*$E3183</f>
        <v>978.53056683604598</v>
      </c>
      <c r="U3183" s="5">
        <f>VLOOKUP(CONCATENATE($F3183," ",$G3183),AllocFactorMatrix,(U$4+1),FALSE)*$E3183</f>
        <v>17181.530836948179</v>
      </c>
      <c r="V3183" s="5">
        <f>VLOOKUP(CONCATENATE($F3183," ",$G3183),AllocFactorMatrix,(V$4+1),FALSE)*$E3183</f>
        <v>97549.598683727178</v>
      </c>
      <c r="W3183" s="5">
        <f>VLOOKUP(CONCATENATE($F3183," ",$G3183),AllocFactorMatrix,(W$4+1),FALSE)*$E3183</f>
        <v>18507.441985758986</v>
      </c>
      <c r="X3183" s="5">
        <f t="shared" si="1581"/>
        <v>134217.10207327039</v>
      </c>
      <c r="Y3183" s="5">
        <f>VLOOKUP(CONCATENATE($F3183," ",$G3183),AllocFactorMatrix,(Y$4+1),FALSE)*$E3183</f>
        <v>6918.0667315251139</v>
      </c>
      <c r="Z3183" s="5">
        <f>VLOOKUP(CONCATENATE($F3183," ",$G3183),AllocFactorMatrix,(Z$4+1),FALSE)*$E3183</f>
        <v>112.61509792216161</v>
      </c>
      <c r="AA3183" s="5">
        <f t="shared" si="1574"/>
        <v>7030.681829447276</v>
      </c>
      <c r="AB3183" s="5">
        <f>VLOOKUP(CONCATENATE($F3183," ",$G3183),AllocFactorMatrix,(AB$4+1),FALSE)*$E3183</f>
        <v>125.61308293030297</v>
      </c>
      <c r="AC3183" s="5">
        <f>VLOOKUP(CONCATENATE($F3183," ",$G3183),AllocFactorMatrix,(AC$4+1),FALSE)*$E3183</f>
        <v>2716.2147122426609</v>
      </c>
      <c r="AD3183" s="5">
        <f>VLOOKUP(CONCATENATE($F3183," ",$G3183),AllocFactorMatrix,(AD$4+1),FALSE)*$E3183</f>
        <v>537.51671682503979</v>
      </c>
    </row>
    <row r="3184" spans="4:30" hidden="1" outlineLevel="1">
      <c r="D3184" s="7"/>
      <c r="E3184" s="51"/>
      <c r="F3184" s="52" t="str">
        <f>F3191</f>
        <v>PROD_ENERGY</v>
      </c>
      <c r="G3184" s="55" t="str">
        <f>$G$8</f>
        <v>PRODUCTION</v>
      </c>
      <c r="H3184" s="4">
        <f t="shared" ref="H3184:H3191" si="1582">SUBTOTAL(9,I3184:AD3184)</f>
        <v>0</v>
      </c>
      <c r="I3184" s="5">
        <f>VLOOKUP(CONCATENATE($F3184," ",$G3184),AllocFactorMatrix,(I$4+1),FALSE)*$E3191</f>
        <v>0</v>
      </c>
      <c r="J3184" s="5">
        <f>VLOOKUP(CONCATENATE($F3184," ",$G3184),AllocFactorMatrix,(J$4+1),FALSE)*$E3191</f>
        <v>0</v>
      </c>
      <c r="K3184" s="5">
        <f>VLOOKUP(CONCATENATE($F3184," ",$G3184),AllocFactorMatrix,(K$4+1),FALSE)*$E3191</f>
        <v>0</v>
      </c>
      <c r="L3184" s="5">
        <f>VLOOKUP(CONCATENATE($F3184," ",$G3184),AllocFactorMatrix,(L$4+1),FALSE)*$E3191</f>
        <v>0</v>
      </c>
      <c r="M3184" s="5">
        <f>VLOOKUP(CONCATENATE($F3184," ",$G3184),AllocFactorMatrix,(M$4+1),FALSE)*$E3191</f>
        <v>0</v>
      </c>
      <c r="N3184" s="5">
        <f t="shared" ref="N3184:N3191" si="1583">SUBTOTAL(9,K3184:M3184)</f>
        <v>0</v>
      </c>
      <c r="O3184" s="5">
        <f>VLOOKUP(CONCATENATE($F3184," ",$G3184),AllocFactorMatrix,(O$4+1),FALSE)*$E3191</f>
        <v>0</v>
      </c>
      <c r="P3184" s="5">
        <f>VLOOKUP(CONCATENATE($F3184," ",$G3184),AllocFactorMatrix,(P$4+1),FALSE)*$E3191</f>
        <v>0</v>
      </c>
      <c r="Q3184" s="5">
        <f>VLOOKUP(CONCATENATE($F3184," ",$G3184),AllocFactorMatrix,(Q$4+1),FALSE)*$E3191</f>
        <v>0</v>
      </c>
      <c r="R3184" s="5">
        <f>VLOOKUP(CONCATENATE($F3184," ",$G3184),AllocFactorMatrix,(R$4+1),FALSE)*$E3191</f>
        <v>0</v>
      </c>
      <c r="S3184" s="5">
        <f t="shared" si="1565"/>
        <v>0</v>
      </c>
      <c r="T3184" s="5">
        <f>VLOOKUP(CONCATENATE($F3184," ",$G3184),AllocFactorMatrix,(T$4+1),FALSE)*$E3191</f>
        <v>0</v>
      </c>
      <c r="U3184" s="5">
        <f>VLOOKUP(CONCATENATE($F3184," ",$G3184),AllocFactorMatrix,(U$4+1),FALSE)*$E3191</f>
        <v>0</v>
      </c>
      <c r="V3184" s="5">
        <f>VLOOKUP(CONCATENATE($F3184," ",$G3184),AllocFactorMatrix,(V$4+1),FALSE)*$E3191</f>
        <v>0</v>
      </c>
      <c r="W3184" s="5">
        <f>VLOOKUP(CONCATENATE($F3184," ",$G3184),AllocFactorMatrix,(W$4+1),FALSE)*$E3191</f>
        <v>0</v>
      </c>
      <c r="X3184" s="5">
        <f>SUBTOTAL(9,T3184:W3184)</f>
        <v>0</v>
      </c>
      <c r="Y3184" s="5">
        <f>VLOOKUP(CONCATENATE($F3184," ",$G3184),AllocFactorMatrix,(Y$4+1),FALSE)*$E3191</f>
        <v>0</v>
      </c>
      <c r="Z3184" s="5">
        <f>VLOOKUP(CONCATENATE($F3184," ",$G3184),AllocFactorMatrix,(Z$4+1),FALSE)*$E3191</f>
        <v>0</v>
      </c>
      <c r="AA3184" s="5">
        <f t="shared" si="1574"/>
        <v>0</v>
      </c>
      <c r="AB3184" s="5">
        <f>VLOOKUP(CONCATENATE($F3184," ",$G3184),AllocFactorMatrix,(AB$4+1),FALSE)*$E3191</f>
        <v>0</v>
      </c>
      <c r="AC3184" s="5">
        <f>VLOOKUP(CONCATENATE($F3184," ",$G3184),AllocFactorMatrix,(AC$4+1),FALSE)*$E3191</f>
        <v>0</v>
      </c>
      <c r="AD3184" s="5">
        <f>VLOOKUP(CONCATENATE($F3184," ",$G3184),AllocFactorMatrix,(AD$4+1),FALSE)*$E3191</f>
        <v>0</v>
      </c>
    </row>
    <row r="3185" spans="4:30" hidden="1" outlineLevel="1">
      <c r="D3185" s="7"/>
      <c r="E3185" s="51"/>
      <c r="F3185" s="52" t="str">
        <f>F3191</f>
        <v>PROD_ENERGY</v>
      </c>
      <c r="G3185" s="55" t="str">
        <f>$G$9</f>
        <v>BULKTRAN</v>
      </c>
      <c r="H3185" s="4">
        <f t="shared" si="1582"/>
        <v>0</v>
      </c>
      <c r="I3185" s="5">
        <f>VLOOKUP(CONCATENATE($F3185," ",$G3185),AllocFactorMatrix,(I$4+1),FALSE)*$E3191</f>
        <v>0</v>
      </c>
      <c r="J3185" s="5">
        <f>VLOOKUP(CONCATENATE($F3185," ",$G3185),AllocFactorMatrix,(J$4+1),FALSE)*$E3191</f>
        <v>0</v>
      </c>
      <c r="K3185" s="5">
        <f>VLOOKUP(CONCATENATE($F3185," ",$G3185),AllocFactorMatrix,(K$4+1),FALSE)*$E3191</f>
        <v>0</v>
      </c>
      <c r="L3185" s="5">
        <f>VLOOKUP(CONCATENATE($F3185," ",$G3185),AllocFactorMatrix,(L$4+1),FALSE)*$E3191</f>
        <v>0</v>
      </c>
      <c r="M3185" s="5">
        <f>VLOOKUP(CONCATENATE($F3185," ",$G3185),AllocFactorMatrix,(M$4+1),FALSE)*$E3191</f>
        <v>0</v>
      </c>
      <c r="N3185" s="5">
        <f t="shared" si="1583"/>
        <v>0</v>
      </c>
      <c r="O3185" s="5">
        <f>VLOOKUP(CONCATENATE($F3185," ",$G3185),AllocFactorMatrix,(O$4+1),FALSE)*$E3191</f>
        <v>0</v>
      </c>
      <c r="P3185" s="5">
        <f>VLOOKUP(CONCATENATE($F3185," ",$G3185),AllocFactorMatrix,(P$4+1),FALSE)*$E3191</f>
        <v>0</v>
      </c>
      <c r="Q3185" s="5">
        <f>VLOOKUP(CONCATENATE($F3185," ",$G3185),AllocFactorMatrix,(Q$4+1),FALSE)*$E3191</f>
        <v>0</v>
      </c>
      <c r="R3185" s="5">
        <f>VLOOKUP(CONCATENATE($F3185," ",$G3185),AllocFactorMatrix,(R$4+1),FALSE)*$E3191</f>
        <v>0</v>
      </c>
      <c r="S3185" s="5">
        <f t="shared" si="1565"/>
        <v>0</v>
      </c>
      <c r="T3185" s="5">
        <f>VLOOKUP(CONCATENATE($F3185," ",$G3185),AllocFactorMatrix,(T$4+1),FALSE)*$E3191</f>
        <v>0</v>
      </c>
      <c r="U3185" s="5">
        <f>VLOOKUP(CONCATENATE($F3185," ",$G3185),AllocFactorMatrix,(U$4+1),FALSE)*$E3191</f>
        <v>0</v>
      </c>
      <c r="V3185" s="5">
        <f>VLOOKUP(CONCATENATE($F3185," ",$G3185),AllocFactorMatrix,(V$4+1),FALSE)*$E3191</f>
        <v>0</v>
      </c>
      <c r="W3185" s="5">
        <f>VLOOKUP(CONCATENATE($F3185," ",$G3185),AllocFactorMatrix,(W$4+1),FALSE)*$E3191</f>
        <v>0</v>
      </c>
      <c r="X3185" s="5">
        <f t="shared" ref="X3185:X3191" si="1584">SUBTOTAL(9,T3185:W3185)</f>
        <v>0</v>
      </c>
      <c r="Y3185" s="5">
        <f>VLOOKUP(CONCATENATE($F3185," ",$G3185),AllocFactorMatrix,(Y$4+1),FALSE)*$E3191</f>
        <v>0</v>
      </c>
      <c r="Z3185" s="5">
        <f>VLOOKUP(CONCATENATE($F3185," ",$G3185),AllocFactorMatrix,(Z$4+1),FALSE)*$E3191</f>
        <v>0</v>
      </c>
      <c r="AA3185" s="5">
        <f t="shared" si="1574"/>
        <v>0</v>
      </c>
      <c r="AB3185" s="5">
        <f>VLOOKUP(CONCATENATE($F3185," ",$G3185),AllocFactorMatrix,(AB$4+1),FALSE)*$E3191</f>
        <v>0</v>
      </c>
      <c r="AC3185" s="5">
        <f>VLOOKUP(CONCATENATE($F3185," ",$G3185),AllocFactorMatrix,(AC$4+1),FALSE)*$E3191</f>
        <v>0</v>
      </c>
      <c r="AD3185" s="5">
        <f>VLOOKUP(CONCATENATE($F3185," ",$G3185),AllocFactorMatrix,(AD$4+1),FALSE)*$E3191</f>
        <v>0</v>
      </c>
    </row>
    <row r="3186" spans="4:30" hidden="1" outlineLevel="1">
      <c r="D3186" s="7"/>
      <c r="E3186" s="51"/>
      <c r="F3186" s="52" t="str">
        <f>F3191</f>
        <v>PROD_ENERGY</v>
      </c>
      <c r="G3186" s="55" t="str">
        <f>$G$10</f>
        <v>SUBTRAN</v>
      </c>
      <c r="H3186" s="4">
        <f t="shared" si="1582"/>
        <v>0</v>
      </c>
      <c r="I3186" s="5">
        <f>VLOOKUP(CONCATENATE($F3186," ",$G3186),AllocFactorMatrix,(I$4+1),FALSE)*$E3191</f>
        <v>0</v>
      </c>
      <c r="J3186" s="5">
        <f>VLOOKUP(CONCATENATE($F3186," ",$G3186),AllocFactorMatrix,(J$4+1),FALSE)*$E3191</f>
        <v>0</v>
      </c>
      <c r="K3186" s="5">
        <f>VLOOKUP(CONCATENATE($F3186," ",$G3186),AllocFactorMatrix,(K$4+1),FALSE)*$E3191</f>
        <v>0</v>
      </c>
      <c r="L3186" s="5">
        <f>VLOOKUP(CONCATENATE($F3186," ",$G3186),AllocFactorMatrix,(L$4+1),FALSE)*$E3191</f>
        <v>0</v>
      </c>
      <c r="M3186" s="5">
        <f>VLOOKUP(CONCATENATE($F3186," ",$G3186),AllocFactorMatrix,(M$4+1),FALSE)*$E3191</f>
        <v>0</v>
      </c>
      <c r="N3186" s="5">
        <f t="shared" si="1583"/>
        <v>0</v>
      </c>
      <c r="O3186" s="5">
        <f>VLOOKUP(CONCATENATE($F3186," ",$G3186),AllocFactorMatrix,(O$4+1),FALSE)*$E3191</f>
        <v>0</v>
      </c>
      <c r="P3186" s="5">
        <f>VLOOKUP(CONCATENATE($F3186," ",$G3186),AllocFactorMatrix,(P$4+1),FALSE)*$E3191</f>
        <v>0</v>
      </c>
      <c r="Q3186" s="5">
        <f>VLOOKUP(CONCATENATE($F3186," ",$G3186),AllocFactorMatrix,(Q$4+1),FALSE)*$E3191</f>
        <v>0</v>
      </c>
      <c r="R3186" s="5">
        <f>VLOOKUP(CONCATENATE($F3186," ",$G3186),AllocFactorMatrix,(R$4+1),FALSE)*$E3191</f>
        <v>0</v>
      </c>
      <c r="S3186" s="5">
        <f t="shared" si="1565"/>
        <v>0</v>
      </c>
      <c r="T3186" s="5">
        <f>VLOOKUP(CONCATENATE($F3186," ",$G3186),AllocFactorMatrix,(T$4+1),FALSE)*$E3191</f>
        <v>0</v>
      </c>
      <c r="U3186" s="5">
        <f>VLOOKUP(CONCATENATE($F3186," ",$G3186),AllocFactorMatrix,(U$4+1),FALSE)*$E3191</f>
        <v>0</v>
      </c>
      <c r="V3186" s="5">
        <f>VLOOKUP(CONCATENATE($F3186," ",$G3186),AllocFactorMatrix,(V$4+1),FALSE)*$E3191</f>
        <v>0</v>
      </c>
      <c r="W3186" s="5">
        <f>VLOOKUP(CONCATENATE($F3186," ",$G3186),AllocFactorMatrix,(W$4+1),FALSE)*$E3191</f>
        <v>0</v>
      </c>
      <c r="X3186" s="5">
        <f t="shared" si="1584"/>
        <v>0</v>
      </c>
      <c r="Y3186" s="5">
        <f>VLOOKUP(CONCATENATE($F3186," ",$G3186),AllocFactorMatrix,(Y$4+1),FALSE)*$E3191</f>
        <v>0</v>
      </c>
      <c r="Z3186" s="5">
        <f>VLOOKUP(CONCATENATE($F3186," ",$G3186),AllocFactorMatrix,(Z$4+1),FALSE)*$E3191</f>
        <v>0</v>
      </c>
      <c r="AA3186" s="5">
        <f t="shared" si="1574"/>
        <v>0</v>
      </c>
      <c r="AB3186" s="5">
        <f>VLOOKUP(CONCATENATE($F3186," ",$G3186),AllocFactorMatrix,(AB$4+1),FALSE)*$E3191</f>
        <v>0</v>
      </c>
      <c r="AC3186" s="5">
        <f>VLOOKUP(CONCATENATE($F3186," ",$G3186),AllocFactorMatrix,(AC$4+1),FALSE)*$E3191</f>
        <v>0</v>
      </c>
      <c r="AD3186" s="5">
        <f>VLOOKUP(CONCATENATE($F3186," ",$G3186),AllocFactorMatrix,(AD$4+1),FALSE)*$E3191</f>
        <v>0</v>
      </c>
    </row>
    <row r="3187" spans="4:30" hidden="1" outlineLevel="1">
      <c r="D3187" s="7"/>
      <c r="E3187" s="51"/>
      <c r="F3187" s="52" t="str">
        <f>F3191</f>
        <v>PROD_ENERGY</v>
      </c>
      <c r="G3187" s="55" t="str">
        <f>$G$11</f>
        <v>DISTPRI</v>
      </c>
      <c r="H3187" s="4">
        <f t="shared" si="1582"/>
        <v>0</v>
      </c>
      <c r="I3187" s="5">
        <f>VLOOKUP(CONCATENATE($F3187," ",$G3187),AllocFactorMatrix,(I$4+1),FALSE)*$E3191</f>
        <v>0</v>
      </c>
      <c r="J3187" s="5">
        <f>VLOOKUP(CONCATENATE($F3187," ",$G3187),AllocFactorMatrix,(J$4+1),FALSE)*$E3191</f>
        <v>0</v>
      </c>
      <c r="K3187" s="5">
        <f>VLOOKUP(CONCATENATE($F3187," ",$G3187),AllocFactorMatrix,(K$4+1),FALSE)*$E3191</f>
        <v>0</v>
      </c>
      <c r="L3187" s="5">
        <f>VLOOKUP(CONCATENATE($F3187," ",$G3187),AllocFactorMatrix,(L$4+1),FALSE)*$E3191</f>
        <v>0</v>
      </c>
      <c r="M3187" s="5">
        <f>VLOOKUP(CONCATENATE($F3187," ",$G3187),AllocFactorMatrix,(M$4+1),FALSE)*$E3191</f>
        <v>0</v>
      </c>
      <c r="N3187" s="5">
        <f t="shared" si="1583"/>
        <v>0</v>
      </c>
      <c r="O3187" s="5">
        <f>VLOOKUP(CONCATENATE($F3187," ",$G3187),AllocFactorMatrix,(O$4+1),FALSE)*$E3191</f>
        <v>0</v>
      </c>
      <c r="P3187" s="5">
        <f>VLOOKUP(CONCATENATE($F3187," ",$G3187),AllocFactorMatrix,(P$4+1),FALSE)*$E3191</f>
        <v>0</v>
      </c>
      <c r="Q3187" s="5">
        <f>VLOOKUP(CONCATENATE($F3187," ",$G3187),AllocFactorMatrix,(Q$4+1),FALSE)*$E3191</f>
        <v>0</v>
      </c>
      <c r="R3187" s="5">
        <f>VLOOKUP(CONCATENATE($F3187," ",$G3187),AllocFactorMatrix,(R$4+1),FALSE)*$E3191</f>
        <v>0</v>
      </c>
      <c r="S3187" s="5">
        <f t="shared" si="1565"/>
        <v>0</v>
      </c>
      <c r="T3187" s="5">
        <f>VLOOKUP(CONCATENATE($F3187," ",$G3187),AllocFactorMatrix,(T$4+1),FALSE)*$E3191</f>
        <v>0</v>
      </c>
      <c r="U3187" s="5">
        <f>VLOOKUP(CONCATENATE($F3187," ",$G3187),AllocFactorMatrix,(U$4+1),FALSE)*$E3191</f>
        <v>0</v>
      </c>
      <c r="V3187" s="5">
        <f>VLOOKUP(CONCATENATE($F3187," ",$G3187),AllocFactorMatrix,(V$4+1),FALSE)*$E3191</f>
        <v>0</v>
      </c>
      <c r="W3187" s="5">
        <f>VLOOKUP(CONCATENATE($F3187," ",$G3187),AllocFactorMatrix,(W$4+1),FALSE)*$E3191</f>
        <v>0</v>
      </c>
      <c r="X3187" s="5">
        <f t="shared" si="1584"/>
        <v>0</v>
      </c>
      <c r="Y3187" s="5">
        <f>VLOOKUP(CONCATENATE($F3187," ",$G3187),AllocFactorMatrix,(Y$4+1),FALSE)*$E3191</f>
        <v>0</v>
      </c>
      <c r="Z3187" s="5">
        <f>VLOOKUP(CONCATENATE($F3187," ",$G3187),AllocFactorMatrix,(Z$4+1),FALSE)*$E3191</f>
        <v>0</v>
      </c>
      <c r="AA3187" s="5">
        <f t="shared" si="1574"/>
        <v>0</v>
      </c>
      <c r="AB3187" s="5">
        <f>VLOOKUP(CONCATENATE($F3187," ",$G3187),AllocFactorMatrix,(AB$4+1),FALSE)*$E3191</f>
        <v>0</v>
      </c>
      <c r="AC3187" s="5">
        <f>VLOOKUP(CONCATENATE($F3187," ",$G3187),AllocFactorMatrix,(AC$4+1),FALSE)*$E3191</f>
        <v>0</v>
      </c>
      <c r="AD3187" s="5">
        <f>VLOOKUP(CONCATENATE($F3187," ",$G3187),AllocFactorMatrix,(AD$4+1),FALSE)*$E3191</f>
        <v>0</v>
      </c>
    </row>
    <row r="3188" spans="4:30" hidden="1" outlineLevel="1">
      <c r="D3188" s="7"/>
      <c r="E3188" s="51"/>
      <c r="F3188" s="52" t="str">
        <f>F3191</f>
        <v>PROD_ENERGY</v>
      </c>
      <c r="G3188" s="55" t="str">
        <f>$G$12</f>
        <v>DISTSEC</v>
      </c>
      <c r="H3188" s="4">
        <f t="shared" si="1582"/>
        <v>0</v>
      </c>
      <c r="I3188" s="5">
        <f>VLOOKUP(CONCATENATE($F3188," ",$G3188),AllocFactorMatrix,(I$4+1),FALSE)*$E3191</f>
        <v>0</v>
      </c>
      <c r="J3188" s="5">
        <f>VLOOKUP(CONCATENATE($F3188," ",$G3188),AllocFactorMatrix,(J$4+1),FALSE)*$E3191</f>
        <v>0</v>
      </c>
      <c r="K3188" s="5">
        <f>VLOOKUP(CONCATENATE($F3188," ",$G3188),AllocFactorMatrix,(K$4+1),FALSE)*$E3191</f>
        <v>0</v>
      </c>
      <c r="L3188" s="5">
        <f>VLOOKUP(CONCATENATE($F3188," ",$G3188),AllocFactorMatrix,(L$4+1),FALSE)*$E3191</f>
        <v>0</v>
      </c>
      <c r="M3188" s="5">
        <f>VLOOKUP(CONCATENATE($F3188," ",$G3188),AllocFactorMatrix,(M$4+1),FALSE)*$E3191</f>
        <v>0</v>
      </c>
      <c r="N3188" s="5">
        <f t="shared" si="1583"/>
        <v>0</v>
      </c>
      <c r="O3188" s="5">
        <f>VLOOKUP(CONCATENATE($F3188," ",$G3188),AllocFactorMatrix,(O$4+1),FALSE)*$E3191</f>
        <v>0</v>
      </c>
      <c r="P3188" s="5">
        <f>VLOOKUP(CONCATENATE($F3188," ",$G3188),AllocFactorMatrix,(P$4+1),FALSE)*$E3191</f>
        <v>0</v>
      </c>
      <c r="Q3188" s="5">
        <f>VLOOKUP(CONCATENATE($F3188," ",$G3188),AllocFactorMatrix,(Q$4+1),FALSE)*$E3191</f>
        <v>0</v>
      </c>
      <c r="R3188" s="5">
        <f>VLOOKUP(CONCATENATE($F3188," ",$G3188),AllocFactorMatrix,(R$4+1),FALSE)*$E3191</f>
        <v>0</v>
      </c>
      <c r="S3188" s="5">
        <f t="shared" si="1565"/>
        <v>0</v>
      </c>
      <c r="T3188" s="5">
        <f>VLOOKUP(CONCATENATE($F3188," ",$G3188),AllocFactorMatrix,(T$4+1),FALSE)*$E3191</f>
        <v>0</v>
      </c>
      <c r="U3188" s="5">
        <f>VLOOKUP(CONCATENATE($F3188," ",$G3188),AllocFactorMatrix,(U$4+1),FALSE)*$E3191</f>
        <v>0</v>
      </c>
      <c r="V3188" s="5">
        <f>VLOOKUP(CONCATENATE($F3188," ",$G3188),AllocFactorMatrix,(V$4+1),FALSE)*$E3191</f>
        <v>0</v>
      </c>
      <c r="W3188" s="5">
        <f>VLOOKUP(CONCATENATE($F3188," ",$G3188),AllocFactorMatrix,(W$4+1),FALSE)*$E3191</f>
        <v>0</v>
      </c>
      <c r="X3188" s="5">
        <f t="shared" si="1584"/>
        <v>0</v>
      </c>
      <c r="Y3188" s="5">
        <f>VLOOKUP(CONCATENATE($F3188," ",$G3188),AllocFactorMatrix,(Y$4+1),FALSE)*$E3191</f>
        <v>0</v>
      </c>
      <c r="Z3188" s="5">
        <f>VLOOKUP(CONCATENATE($F3188," ",$G3188),AllocFactorMatrix,(Z$4+1),FALSE)*$E3191</f>
        <v>0</v>
      </c>
      <c r="AA3188" s="5">
        <f t="shared" si="1574"/>
        <v>0</v>
      </c>
      <c r="AB3188" s="5">
        <f>VLOOKUP(CONCATENATE($F3188," ",$G3188),AllocFactorMatrix,(AB$4+1),FALSE)*$E3191</f>
        <v>0</v>
      </c>
      <c r="AC3188" s="5">
        <f>VLOOKUP(CONCATENATE($F3188," ",$G3188),AllocFactorMatrix,(AC$4+1),FALSE)*$E3191</f>
        <v>0</v>
      </c>
      <c r="AD3188" s="5">
        <f>VLOOKUP(CONCATENATE($F3188," ",$G3188),AllocFactorMatrix,(AD$4+1),FALSE)*$E3191</f>
        <v>0</v>
      </c>
    </row>
    <row r="3189" spans="4:30" hidden="1" outlineLevel="1">
      <c r="D3189" s="7"/>
      <c r="E3189" s="51"/>
      <c r="F3189" s="52" t="str">
        <f>F3191</f>
        <v>PROD_ENERGY</v>
      </c>
      <c r="G3189" s="55" t="str">
        <f>$G$13</f>
        <v>ENERGY</v>
      </c>
      <c r="H3189" s="4">
        <f t="shared" si="1582"/>
        <v>-12743.999999999998</v>
      </c>
      <c r="I3189" s="5">
        <f>VLOOKUP(CONCATENATE($F3189," ",$G3189),AllocFactorMatrix,(I$4+1),FALSE)*$E3191</f>
        <v>-4781.8940189323866</v>
      </c>
      <c r="J3189" s="5">
        <f>VLOOKUP(CONCATENATE($F3189," ",$G3189),AllocFactorMatrix,(J$4+1),FALSE)*$E3191</f>
        <v>-309.89763204439066</v>
      </c>
      <c r="K3189" s="5">
        <f>VLOOKUP(CONCATENATE($F3189," ",$G3189),AllocFactorMatrix,(K$4+1),FALSE)*$E3191</f>
        <v>-1039.7401495684596</v>
      </c>
      <c r="L3189" s="5">
        <f>VLOOKUP(CONCATENATE($F3189," ",$G3189),AllocFactorMatrix,(L$4+1),FALSE)*$E3191</f>
        <v>-33.045302406109052</v>
      </c>
      <c r="M3189" s="5">
        <f>VLOOKUP(CONCATENATE($F3189," ",$G3189),AllocFactorMatrix,(M$4+1),FALSE)*$E3191</f>
        <v>-3.0463905753196769</v>
      </c>
      <c r="N3189" s="5">
        <f t="shared" si="1583"/>
        <v>-1075.8318425498885</v>
      </c>
      <c r="O3189" s="5">
        <f>VLOOKUP(CONCATENATE($F3189," ",$G3189),AllocFactorMatrix,(O$4+1),FALSE)*$E3191</f>
        <v>-947.94560212497436</v>
      </c>
      <c r="P3189" s="5">
        <f>VLOOKUP(CONCATENATE($F3189," ",$G3189),AllocFactorMatrix,(P$4+1),FALSE)*$E3191</f>
        <v>-175.73087458147751</v>
      </c>
      <c r="Q3189" s="5">
        <f>VLOOKUP(CONCATENATE($F3189," ",$G3189),AllocFactorMatrix,(Q$4+1),FALSE)*$E3191</f>
        <v>-79.847611415207268</v>
      </c>
      <c r="R3189" s="5">
        <f>VLOOKUP(CONCATENATE($F3189," ",$G3189),AllocFactorMatrix,(R$4+1),FALSE)*$E3191</f>
        <v>-3.6996702615180284</v>
      </c>
      <c r="S3189" s="5">
        <f t="shared" si="1565"/>
        <v>-1207.2237583831773</v>
      </c>
      <c r="T3189" s="5">
        <f>VLOOKUP(CONCATENATE($F3189," ",$G3189),AllocFactorMatrix,(T$4+1),FALSE)*$E3191</f>
        <v>-36.327071826750007</v>
      </c>
      <c r="U3189" s="5">
        <f>VLOOKUP(CONCATENATE($F3189," ",$G3189),AllocFactorMatrix,(U$4+1),FALSE)*$E3191</f>
        <v>-637.84896043202968</v>
      </c>
      <c r="V3189" s="5">
        <f>VLOOKUP(CONCATENATE($F3189," ",$G3189),AllocFactorMatrix,(V$4+1),FALSE)*$E3191</f>
        <v>-3621.4415759259009</v>
      </c>
      <c r="W3189" s="5">
        <f>VLOOKUP(CONCATENATE($F3189," ",$G3189),AllocFactorMatrix,(W$4+1),FALSE)*$E3191</f>
        <v>-687.0722255717983</v>
      </c>
      <c r="X3189" s="5">
        <f t="shared" si="1584"/>
        <v>-4982.6898337564789</v>
      </c>
      <c r="Y3189" s="5">
        <f>VLOOKUP(CONCATENATE($F3189," ",$G3189),AllocFactorMatrix,(Y$4+1),FALSE)*$E3191</f>
        <v>-256.82703798507941</v>
      </c>
      <c r="Z3189" s="5">
        <f>VLOOKUP(CONCATENATE($F3189," ",$G3189),AllocFactorMatrix,(Z$4+1),FALSE)*$E3191</f>
        <v>-4.1807347564241173</v>
      </c>
      <c r="AA3189" s="5">
        <f t="shared" si="1574"/>
        <v>-261.00777274150352</v>
      </c>
      <c r="AB3189" s="5">
        <f>VLOOKUP(CONCATENATE($F3189," ",$G3189),AllocFactorMatrix,(AB$4+1),FALSE)*$E3191</f>
        <v>-4.6632733208764279</v>
      </c>
      <c r="AC3189" s="5">
        <f>VLOOKUP(CONCATENATE($F3189," ",$G3189),AllocFactorMatrix,(AC$4+1),FALSE)*$E3191</f>
        <v>-100.83704106204675</v>
      </c>
      <c r="AD3189" s="5">
        <f>VLOOKUP(CONCATENATE($F3189," ",$G3189),AllocFactorMatrix,(AD$4+1),FALSE)*$E3191</f>
        <v>-19.954827209249292</v>
      </c>
    </row>
    <row r="3190" spans="4:30" hidden="1" outlineLevel="1">
      <c r="D3190" s="7"/>
      <c r="E3190" s="51"/>
      <c r="F3190" s="52" t="str">
        <f>F3191</f>
        <v>PROD_ENERGY</v>
      </c>
      <c r="G3190" s="55" t="str">
        <f>$G$14</f>
        <v>CUSTOMER</v>
      </c>
      <c r="H3190" s="4">
        <f t="shared" si="1582"/>
        <v>0</v>
      </c>
      <c r="I3190" s="5">
        <f>VLOOKUP(CONCATENATE($F3190," ",$G3190),AllocFactorMatrix,(I$4+1),FALSE)*$E3191</f>
        <v>0</v>
      </c>
      <c r="J3190" s="5">
        <f>VLOOKUP(CONCATENATE($F3190," ",$G3190),AllocFactorMatrix,(J$4+1),FALSE)*$E3191</f>
        <v>0</v>
      </c>
      <c r="K3190" s="5">
        <f>VLOOKUP(CONCATENATE($F3190," ",$G3190),AllocFactorMatrix,(K$4+1),FALSE)*$E3191</f>
        <v>0</v>
      </c>
      <c r="L3190" s="5">
        <f>VLOOKUP(CONCATENATE($F3190," ",$G3190),AllocFactorMatrix,(L$4+1),FALSE)*$E3191</f>
        <v>0</v>
      </c>
      <c r="M3190" s="5">
        <f>VLOOKUP(CONCATENATE($F3190," ",$G3190),AllocFactorMatrix,(M$4+1),FALSE)*$E3191</f>
        <v>0</v>
      </c>
      <c r="N3190" s="5">
        <f t="shared" si="1583"/>
        <v>0</v>
      </c>
      <c r="O3190" s="5">
        <f>VLOOKUP(CONCATENATE($F3190," ",$G3190),AllocFactorMatrix,(O$4+1),FALSE)*$E3191</f>
        <v>0</v>
      </c>
      <c r="P3190" s="5">
        <f>VLOOKUP(CONCATENATE($F3190," ",$G3190),AllocFactorMatrix,(P$4+1),FALSE)*$E3191</f>
        <v>0</v>
      </c>
      <c r="Q3190" s="5">
        <f>VLOOKUP(CONCATENATE($F3190," ",$G3190),AllocFactorMatrix,(Q$4+1),FALSE)*$E3191</f>
        <v>0</v>
      </c>
      <c r="R3190" s="5">
        <f>VLOOKUP(CONCATENATE($F3190," ",$G3190),AllocFactorMatrix,(R$4+1),FALSE)*$E3191</f>
        <v>0</v>
      </c>
      <c r="S3190" s="5">
        <f t="shared" si="1565"/>
        <v>0</v>
      </c>
      <c r="T3190" s="5">
        <f>VLOOKUP(CONCATENATE($F3190," ",$G3190),AllocFactorMatrix,(T$4+1),FALSE)*$E3191</f>
        <v>0</v>
      </c>
      <c r="U3190" s="5">
        <f>VLOOKUP(CONCATENATE($F3190," ",$G3190),AllocFactorMatrix,(U$4+1),FALSE)*$E3191</f>
        <v>0</v>
      </c>
      <c r="V3190" s="5">
        <f>VLOOKUP(CONCATENATE($F3190," ",$G3190),AllocFactorMatrix,(V$4+1),FALSE)*$E3191</f>
        <v>0</v>
      </c>
      <c r="W3190" s="5">
        <f>VLOOKUP(CONCATENATE($F3190," ",$G3190),AllocFactorMatrix,(W$4+1),FALSE)*$E3191</f>
        <v>0</v>
      </c>
      <c r="X3190" s="5">
        <f t="shared" si="1584"/>
        <v>0</v>
      </c>
      <c r="Y3190" s="5">
        <f>VLOOKUP(CONCATENATE($F3190," ",$G3190),AllocFactorMatrix,(Y$4+1),FALSE)*$E3191</f>
        <v>0</v>
      </c>
      <c r="Z3190" s="5">
        <f>VLOOKUP(CONCATENATE($F3190," ",$G3190),AllocFactorMatrix,(Z$4+1),FALSE)*$E3191</f>
        <v>0</v>
      </c>
      <c r="AA3190" s="5">
        <f t="shared" si="1574"/>
        <v>0</v>
      </c>
      <c r="AB3190" s="5">
        <f>VLOOKUP(CONCATENATE($F3190," ",$G3190),AllocFactorMatrix,(AB$4+1),FALSE)*$E3191</f>
        <v>0</v>
      </c>
      <c r="AC3190" s="5">
        <f>VLOOKUP(CONCATENATE($F3190," ",$G3190),AllocFactorMatrix,(AC$4+1),FALSE)*$E3191</f>
        <v>0</v>
      </c>
      <c r="AD3190" s="5">
        <f>VLOOKUP(CONCATENATE($F3190," ",$G3190),AllocFactorMatrix,(AD$4+1),FALSE)*$E3191</f>
        <v>0</v>
      </c>
    </row>
    <row r="3191" spans="4:30" collapsed="1">
      <c r="D3191" s="7" t="s">
        <v>274</v>
      </c>
      <c r="E3191" s="40">
        <v>-12744</v>
      </c>
      <c r="F3191" s="10" t="s">
        <v>32</v>
      </c>
      <c r="G3191" s="55" t="str">
        <f>$G$15</f>
        <v>TOTAL</v>
      </c>
      <c r="H3191" s="4">
        <f t="shared" si="1582"/>
        <v>-12743.999999999998</v>
      </c>
      <c r="I3191" s="5">
        <f>VLOOKUP(CONCATENATE($F3191," ",$G3191),AllocFactorMatrix,(I$4+1),FALSE)*$E3191</f>
        <v>-4781.8940189323866</v>
      </c>
      <c r="J3191" s="5">
        <f>VLOOKUP(CONCATENATE($F3191," ",$G3191),AllocFactorMatrix,(J$4+1),FALSE)*$E3191</f>
        <v>-309.89763204439066</v>
      </c>
      <c r="K3191" s="5">
        <f>VLOOKUP(CONCATENATE($F3191," ",$G3191),AllocFactorMatrix,(K$4+1),FALSE)*$E3191</f>
        <v>-1039.7401495684596</v>
      </c>
      <c r="L3191" s="5">
        <f>VLOOKUP(CONCATENATE($F3191," ",$G3191),AllocFactorMatrix,(L$4+1),FALSE)*$E3191</f>
        <v>-33.045302406109052</v>
      </c>
      <c r="M3191" s="5">
        <f>VLOOKUP(CONCATENATE($F3191," ",$G3191),AllocFactorMatrix,(M$4+1),FALSE)*$E3191</f>
        <v>-3.0463905753196769</v>
      </c>
      <c r="N3191" s="5">
        <f t="shared" si="1583"/>
        <v>-1075.8318425498885</v>
      </c>
      <c r="O3191" s="5">
        <f>VLOOKUP(CONCATENATE($F3191," ",$G3191),AllocFactorMatrix,(O$4+1),FALSE)*$E3191</f>
        <v>-947.94560212497436</v>
      </c>
      <c r="P3191" s="5">
        <f>VLOOKUP(CONCATENATE($F3191," ",$G3191),AllocFactorMatrix,(P$4+1),FALSE)*$E3191</f>
        <v>-175.73087458147751</v>
      </c>
      <c r="Q3191" s="5">
        <f>VLOOKUP(CONCATENATE($F3191," ",$G3191),AllocFactorMatrix,(Q$4+1),FALSE)*$E3191</f>
        <v>-79.847611415207268</v>
      </c>
      <c r="R3191" s="5">
        <f>VLOOKUP(CONCATENATE($F3191," ",$G3191),AllocFactorMatrix,(R$4+1),FALSE)*$E3191</f>
        <v>-3.6996702615180284</v>
      </c>
      <c r="S3191" s="5">
        <f t="shared" si="1565"/>
        <v>-1207.2237583831773</v>
      </c>
      <c r="T3191" s="5">
        <f>VLOOKUP(CONCATENATE($F3191," ",$G3191),AllocFactorMatrix,(T$4+1),FALSE)*$E3191</f>
        <v>-36.327071826750007</v>
      </c>
      <c r="U3191" s="5">
        <f>VLOOKUP(CONCATENATE($F3191," ",$G3191),AllocFactorMatrix,(U$4+1),FALSE)*$E3191</f>
        <v>-637.84896043202968</v>
      </c>
      <c r="V3191" s="5">
        <f>VLOOKUP(CONCATENATE($F3191," ",$G3191),AllocFactorMatrix,(V$4+1),FALSE)*$E3191</f>
        <v>-3621.4415759259009</v>
      </c>
      <c r="W3191" s="5">
        <f>VLOOKUP(CONCATENATE($F3191," ",$G3191),AllocFactorMatrix,(W$4+1),FALSE)*$E3191</f>
        <v>-687.0722255717983</v>
      </c>
      <c r="X3191" s="5">
        <f t="shared" si="1584"/>
        <v>-4982.6898337564789</v>
      </c>
      <c r="Y3191" s="5">
        <f>VLOOKUP(CONCATENATE($F3191," ",$G3191),AllocFactorMatrix,(Y$4+1),FALSE)*$E3191</f>
        <v>-256.82703798507941</v>
      </c>
      <c r="Z3191" s="5">
        <f>VLOOKUP(CONCATENATE($F3191," ",$G3191),AllocFactorMatrix,(Z$4+1),FALSE)*$E3191</f>
        <v>-4.1807347564241173</v>
      </c>
      <c r="AA3191" s="5">
        <f t="shared" si="1574"/>
        <v>-261.00777274150352</v>
      </c>
      <c r="AB3191" s="5">
        <f>VLOOKUP(CONCATENATE($F3191," ",$G3191),AllocFactorMatrix,(AB$4+1),FALSE)*$E3191</f>
        <v>-4.6632733208764279</v>
      </c>
      <c r="AC3191" s="5">
        <f>VLOOKUP(CONCATENATE($F3191," ",$G3191),AllocFactorMatrix,(AC$4+1),FALSE)*$E3191</f>
        <v>-100.83704106204675</v>
      </c>
      <c r="AD3191" s="5">
        <f>VLOOKUP(CONCATENATE($F3191," ",$G3191),AllocFactorMatrix,(AD$4+1),FALSE)*$E3191</f>
        <v>-19.954827209249292</v>
      </c>
    </row>
    <row r="3192" spans="4:30" hidden="1" outlineLevel="1">
      <c r="D3192" s="7"/>
      <c r="E3192" s="51"/>
      <c r="F3192" s="52" t="str">
        <f>F3199</f>
        <v>PROD_ENERGY</v>
      </c>
      <c r="G3192" s="55" t="str">
        <f>$G$8</f>
        <v>PRODUCTION</v>
      </c>
      <c r="H3192" s="4">
        <f t="shared" si="1580"/>
        <v>0</v>
      </c>
      <c r="I3192" s="5">
        <f>VLOOKUP(CONCATENATE($F3192," ",$G3192),AllocFactorMatrix,(I$4+1),FALSE)*$E3199</f>
        <v>0</v>
      </c>
      <c r="J3192" s="5">
        <f>VLOOKUP(CONCATENATE($F3192," ",$G3192),AllocFactorMatrix,(J$4+1),FALSE)*$E3199</f>
        <v>0</v>
      </c>
      <c r="K3192" s="5">
        <f>VLOOKUP(CONCATENATE($F3192," ",$G3192),AllocFactorMatrix,(K$4+1),FALSE)*$E3199</f>
        <v>0</v>
      </c>
      <c r="L3192" s="5">
        <f>VLOOKUP(CONCATENATE($F3192," ",$G3192),AllocFactorMatrix,(L$4+1),FALSE)*$E3199</f>
        <v>0</v>
      </c>
      <c r="M3192" s="5">
        <f>VLOOKUP(CONCATENATE($F3192," ",$G3192),AllocFactorMatrix,(M$4+1),FALSE)*$E3199</f>
        <v>0</v>
      </c>
      <c r="N3192" s="5">
        <f t="shared" si="1563"/>
        <v>0</v>
      </c>
      <c r="O3192" s="5">
        <f>VLOOKUP(CONCATENATE($F3192," ",$G3192),AllocFactorMatrix,(O$4+1),FALSE)*$E3199</f>
        <v>0</v>
      </c>
      <c r="P3192" s="5">
        <f>VLOOKUP(CONCATENATE($F3192," ",$G3192),AllocFactorMatrix,(P$4+1),FALSE)*$E3199</f>
        <v>0</v>
      </c>
      <c r="Q3192" s="5">
        <f>VLOOKUP(CONCATENATE($F3192," ",$G3192),AllocFactorMatrix,(Q$4+1),FALSE)*$E3199</f>
        <v>0</v>
      </c>
      <c r="R3192" s="5">
        <f>VLOOKUP(CONCATENATE($F3192," ",$G3192),AllocFactorMatrix,(R$4+1),FALSE)*$E3199</f>
        <v>0</v>
      </c>
      <c r="S3192" s="5">
        <f t="shared" si="1565"/>
        <v>0</v>
      </c>
      <c r="T3192" s="5">
        <f>VLOOKUP(CONCATENATE($F3192," ",$G3192),AllocFactorMatrix,(T$4+1),FALSE)*$E3199</f>
        <v>0</v>
      </c>
      <c r="U3192" s="5">
        <f>VLOOKUP(CONCATENATE($F3192," ",$G3192),AllocFactorMatrix,(U$4+1),FALSE)*$E3199</f>
        <v>0</v>
      </c>
      <c r="V3192" s="5">
        <f>VLOOKUP(CONCATENATE($F3192," ",$G3192),AllocFactorMatrix,(V$4+1),FALSE)*$E3199</f>
        <v>0</v>
      </c>
      <c r="W3192" s="5">
        <f>VLOOKUP(CONCATENATE($F3192," ",$G3192),AllocFactorMatrix,(W$4+1),FALSE)*$E3199</f>
        <v>0</v>
      </c>
      <c r="X3192" s="5">
        <f>SUBTOTAL(9,T3192:W3192)</f>
        <v>0</v>
      </c>
      <c r="Y3192" s="5">
        <f>VLOOKUP(CONCATENATE($F3192," ",$G3192),AllocFactorMatrix,(Y$4+1),FALSE)*$E3199</f>
        <v>0</v>
      </c>
      <c r="Z3192" s="5">
        <f>VLOOKUP(CONCATENATE($F3192," ",$G3192),AllocFactorMatrix,(Z$4+1),FALSE)*$E3199</f>
        <v>0</v>
      </c>
      <c r="AA3192" s="5">
        <f t="shared" ref="AA3192:AA3215" si="1585">SUBTOTAL(9,Y3192:Z3192)</f>
        <v>0</v>
      </c>
      <c r="AB3192" s="5">
        <f>VLOOKUP(CONCATENATE($F3192," ",$G3192),AllocFactorMatrix,(AB$4+1),FALSE)*$E3199</f>
        <v>0</v>
      </c>
      <c r="AC3192" s="5">
        <f>VLOOKUP(CONCATENATE($F3192," ",$G3192),AllocFactorMatrix,(AC$4+1),FALSE)*$E3199</f>
        <v>0</v>
      </c>
      <c r="AD3192" s="5">
        <f>VLOOKUP(CONCATENATE($F3192," ",$G3192),AllocFactorMatrix,(AD$4+1),FALSE)*$E3199</f>
        <v>0</v>
      </c>
    </row>
    <row r="3193" spans="4:30" hidden="1" outlineLevel="1">
      <c r="D3193" s="7"/>
      <c r="E3193" s="51"/>
      <c r="F3193" s="52" t="str">
        <f>F3199</f>
        <v>PROD_ENERGY</v>
      </c>
      <c r="G3193" s="55" t="str">
        <f>$G$9</f>
        <v>BULKTRAN</v>
      </c>
      <c r="H3193" s="4">
        <f t="shared" si="1580"/>
        <v>0</v>
      </c>
      <c r="I3193" s="5">
        <f>VLOOKUP(CONCATENATE($F3193," ",$G3193),AllocFactorMatrix,(I$4+1),FALSE)*$E3199</f>
        <v>0</v>
      </c>
      <c r="J3193" s="5">
        <f>VLOOKUP(CONCATENATE($F3193," ",$G3193),AllocFactorMatrix,(J$4+1),FALSE)*$E3199</f>
        <v>0</v>
      </c>
      <c r="K3193" s="5">
        <f>VLOOKUP(CONCATENATE($F3193," ",$G3193),AllocFactorMatrix,(K$4+1),FALSE)*$E3199</f>
        <v>0</v>
      </c>
      <c r="L3193" s="5">
        <f>VLOOKUP(CONCATENATE($F3193," ",$G3193),AllocFactorMatrix,(L$4+1),FALSE)*$E3199</f>
        <v>0</v>
      </c>
      <c r="M3193" s="5">
        <f>VLOOKUP(CONCATENATE($F3193," ",$G3193),AllocFactorMatrix,(M$4+1),FALSE)*$E3199</f>
        <v>0</v>
      </c>
      <c r="N3193" s="5">
        <f t="shared" si="1563"/>
        <v>0</v>
      </c>
      <c r="O3193" s="5">
        <f>VLOOKUP(CONCATENATE($F3193," ",$G3193),AllocFactorMatrix,(O$4+1),FALSE)*$E3199</f>
        <v>0</v>
      </c>
      <c r="P3193" s="5">
        <f>VLOOKUP(CONCATENATE($F3193," ",$G3193),AllocFactorMatrix,(P$4+1),FALSE)*$E3199</f>
        <v>0</v>
      </c>
      <c r="Q3193" s="5">
        <f>VLOOKUP(CONCATENATE($F3193," ",$G3193),AllocFactorMatrix,(Q$4+1),FALSE)*$E3199</f>
        <v>0</v>
      </c>
      <c r="R3193" s="5">
        <f>VLOOKUP(CONCATENATE($F3193," ",$G3193),AllocFactorMatrix,(R$4+1),FALSE)*$E3199</f>
        <v>0</v>
      </c>
      <c r="S3193" s="5">
        <f t="shared" ref="S3193:S3215" si="1586">SUBTOTAL(9,O3193:R3193)</f>
        <v>0</v>
      </c>
      <c r="T3193" s="5">
        <f>VLOOKUP(CONCATENATE($F3193," ",$G3193),AllocFactorMatrix,(T$4+1),FALSE)*$E3199</f>
        <v>0</v>
      </c>
      <c r="U3193" s="5">
        <f>VLOOKUP(CONCATENATE($F3193," ",$G3193),AllocFactorMatrix,(U$4+1),FALSE)*$E3199</f>
        <v>0</v>
      </c>
      <c r="V3193" s="5">
        <f>VLOOKUP(CONCATENATE($F3193," ",$G3193),AllocFactorMatrix,(V$4+1),FALSE)*$E3199</f>
        <v>0</v>
      </c>
      <c r="W3193" s="5">
        <f>VLOOKUP(CONCATENATE($F3193," ",$G3193),AllocFactorMatrix,(W$4+1),FALSE)*$E3199</f>
        <v>0</v>
      </c>
      <c r="X3193" s="5">
        <f t="shared" ref="X3193:X3199" si="1587">SUBTOTAL(9,T3193:W3193)</f>
        <v>0</v>
      </c>
      <c r="Y3193" s="5">
        <f>VLOOKUP(CONCATENATE($F3193," ",$G3193),AllocFactorMatrix,(Y$4+1),FALSE)*$E3199</f>
        <v>0</v>
      </c>
      <c r="Z3193" s="5">
        <f>VLOOKUP(CONCATENATE($F3193," ",$G3193),AllocFactorMatrix,(Z$4+1),FALSE)*$E3199</f>
        <v>0</v>
      </c>
      <c r="AA3193" s="5">
        <f t="shared" si="1585"/>
        <v>0</v>
      </c>
      <c r="AB3193" s="5">
        <f>VLOOKUP(CONCATENATE($F3193," ",$G3193),AllocFactorMatrix,(AB$4+1),FALSE)*$E3199</f>
        <v>0</v>
      </c>
      <c r="AC3193" s="5">
        <f>VLOOKUP(CONCATENATE($F3193," ",$G3193),AllocFactorMatrix,(AC$4+1),FALSE)*$E3199</f>
        <v>0</v>
      </c>
      <c r="AD3193" s="5">
        <f>VLOOKUP(CONCATENATE($F3193," ",$G3193),AllocFactorMatrix,(AD$4+1),FALSE)*$E3199</f>
        <v>0</v>
      </c>
    </row>
    <row r="3194" spans="4:30" hidden="1" outlineLevel="1">
      <c r="D3194" s="7"/>
      <c r="E3194" s="51"/>
      <c r="F3194" s="52" t="str">
        <f>F3199</f>
        <v>PROD_ENERGY</v>
      </c>
      <c r="G3194" s="55" t="str">
        <f>$G$10</f>
        <v>SUBTRAN</v>
      </c>
      <c r="H3194" s="4">
        <f t="shared" si="1580"/>
        <v>0</v>
      </c>
      <c r="I3194" s="5">
        <f>VLOOKUP(CONCATENATE($F3194," ",$G3194),AllocFactorMatrix,(I$4+1),FALSE)*$E3199</f>
        <v>0</v>
      </c>
      <c r="J3194" s="5">
        <f>VLOOKUP(CONCATENATE($F3194," ",$G3194),AllocFactorMatrix,(J$4+1),FALSE)*$E3199</f>
        <v>0</v>
      </c>
      <c r="K3194" s="5">
        <f>VLOOKUP(CONCATENATE($F3194," ",$G3194),AllocFactorMatrix,(K$4+1),FALSE)*$E3199</f>
        <v>0</v>
      </c>
      <c r="L3194" s="5">
        <f>VLOOKUP(CONCATENATE($F3194," ",$G3194),AllocFactorMatrix,(L$4+1),FALSE)*$E3199</f>
        <v>0</v>
      </c>
      <c r="M3194" s="5">
        <f>VLOOKUP(CONCATENATE($F3194," ",$G3194),AllocFactorMatrix,(M$4+1),FALSE)*$E3199</f>
        <v>0</v>
      </c>
      <c r="N3194" s="5">
        <f t="shared" si="1563"/>
        <v>0</v>
      </c>
      <c r="O3194" s="5">
        <f>VLOOKUP(CONCATENATE($F3194," ",$G3194),AllocFactorMatrix,(O$4+1),FALSE)*$E3199</f>
        <v>0</v>
      </c>
      <c r="P3194" s="5">
        <f>VLOOKUP(CONCATENATE($F3194," ",$G3194),AllocFactorMatrix,(P$4+1),FALSE)*$E3199</f>
        <v>0</v>
      </c>
      <c r="Q3194" s="5">
        <f>VLOOKUP(CONCATENATE($F3194," ",$G3194),AllocFactorMatrix,(Q$4+1),FALSE)*$E3199</f>
        <v>0</v>
      </c>
      <c r="R3194" s="5">
        <f>VLOOKUP(CONCATENATE($F3194," ",$G3194),AllocFactorMatrix,(R$4+1),FALSE)*$E3199</f>
        <v>0</v>
      </c>
      <c r="S3194" s="5">
        <f t="shared" si="1586"/>
        <v>0</v>
      </c>
      <c r="T3194" s="5">
        <f>VLOOKUP(CONCATENATE($F3194," ",$G3194),AllocFactorMatrix,(T$4+1),FALSE)*$E3199</f>
        <v>0</v>
      </c>
      <c r="U3194" s="5">
        <f>VLOOKUP(CONCATENATE($F3194," ",$G3194),AllocFactorMatrix,(U$4+1),FALSE)*$E3199</f>
        <v>0</v>
      </c>
      <c r="V3194" s="5">
        <f>VLOOKUP(CONCATENATE($F3194," ",$G3194),AllocFactorMatrix,(V$4+1),FALSE)*$E3199</f>
        <v>0</v>
      </c>
      <c r="W3194" s="5">
        <f>VLOOKUP(CONCATENATE($F3194," ",$G3194),AllocFactorMatrix,(W$4+1),FALSE)*$E3199</f>
        <v>0</v>
      </c>
      <c r="X3194" s="5">
        <f t="shared" si="1587"/>
        <v>0</v>
      </c>
      <c r="Y3194" s="5">
        <f>VLOOKUP(CONCATENATE($F3194," ",$G3194),AllocFactorMatrix,(Y$4+1),FALSE)*$E3199</f>
        <v>0</v>
      </c>
      <c r="Z3194" s="5">
        <f>VLOOKUP(CONCATENATE($F3194," ",$G3194),AllocFactorMatrix,(Z$4+1),FALSE)*$E3199</f>
        <v>0</v>
      </c>
      <c r="AA3194" s="5">
        <f t="shared" si="1585"/>
        <v>0</v>
      </c>
      <c r="AB3194" s="5">
        <f>VLOOKUP(CONCATENATE($F3194," ",$G3194),AllocFactorMatrix,(AB$4+1),FALSE)*$E3199</f>
        <v>0</v>
      </c>
      <c r="AC3194" s="5">
        <f>VLOOKUP(CONCATENATE($F3194," ",$G3194),AllocFactorMatrix,(AC$4+1),FALSE)*$E3199</f>
        <v>0</v>
      </c>
      <c r="AD3194" s="5">
        <f>VLOOKUP(CONCATENATE($F3194," ",$G3194),AllocFactorMatrix,(AD$4+1),FALSE)*$E3199</f>
        <v>0</v>
      </c>
    </row>
    <row r="3195" spans="4:30" hidden="1" outlineLevel="1">
      <c r="D3195" s="7"/>
      <c r="E3195" s="51"/>
      <c r="F3195" s="52" t="str">
        <f>F3199</f>
        <v>PROD_ENERGY</v>
      </c>
      <c r="G3195" s="55" t="str">
        <f>$G$11</f>
        <v>DISTPRI</v>
      </c>
      <c r="H3195" s="4">
        <f t="shared" si="1580"/>
        <v>0</v>
      </c>
      <c r="I3195" s="5">
        <f>VLOOKUP(CONCATENATE($F3195," ",$G3195),AllocFactorMatrix,(I$4+1),FALSE)*$E3199</f>
        <v>0</v>
      </c>
      <c r="J3195" s="5">
        <f>VLOOKUP(CONCATENATE($F3195," ",$G3195),AllocFactorMatrix,(J$4+1),FALSE)*$E3199</f>
        <v>0</v>
      </c>
      <c r="K3195" s="5">
        <f>VLOOKUP(CONCATENATE($F3195," ",$G3195),AllocFactorMatrix,(K$4+1),FALSE)*$E3199</f>
        <v>0</v>
      </c>
      <c r="L3195" s="5">
        <f>VLOOKUP(CONCATENATE($F3195," ",$G3195),AllocFactorMatrix,(L$4+1),FALSE)*$E3199</f>
        <v>0</v>
      </c>
      <c r="M3195" s="5">
        <f>VLOOKUP(CONCATENATE($F3195," ",$G3195),AllocFactorMatrix,(M$4+1),FALSE)*$E3199</f>
        <v>0</v>
      </c>
      <c r="N3195" s="5">
        <f t="shared" si="1563"/>
        <v>0</v>
      </c>
      <c r="O3195" s="5">
        <f>VLOOKUP(CONCATENATE($F3195," ",$G3195),AllocFactorMatrix,(O$4+1),FALSE)*$E3199</f>
        <v>0</v>
      </c>
      <c r="P3195" s="5">
        <f>VLOOKUP(CONCATENATE($F3195," ",$G3195),AllocFactorMatrix,(P$4+1),FALSE)*$E3199</f>
        <v>0</v>
      </c>
      <c r="Q3195" s="5">
        <f>VLOOKUP(CONCATENATE($F3195," ",$G3195),AllocFactorMatrix,(Q$4+1),FALSE)*$E3199</f>
        <v>0</v>
      </c>
      <c r="R3195" s="5">
        <f>VLOOKUP(CONCATENATE($F3195," ",$G3195),AllocFactorMatrix,(R$4+1),FALSE)*$E3199</f>
        <v>0</v>
      </c>
      <c r="S3195" s="5">
        <f t="shared" si="1586"/>
        <v>0</v>
      </c>
      <c r="T3195" s="5">
        <f>VLOOKUP(CONCATENATE($F3195," ",$G3195),AllocFactorMatrix,(T$4+1),FALSE)*$E3199</f>
        <v>0</v>
      </c>
      <c r="U3195" s="5">
        <f>VLOOKUP(CONCATENATE($F3195," ",$G3195),AllocFactorMatrix,(U$4+1),FALSE)*$E3199</f>
        <v>0</v>
      </c>
      <c r="V3195" s="5">
        <f>VLOOKUP(CONCATENATE($F3195," ",$G3195),AllocFactorMatrix,(V$4+1),FALSE)*$E3199</f>
        <v>0</v>
      </c>
      <c r="W3195" s="5">
        <f>VLOOKUP(CONCATENATE($F3195," ",$G3195),AllocFactorMatrix,(W$4+1),FALSE)*$E3199</f>
        <v>0</v>
      </c>
      <c r="X3195" s="5">
        <f t="shared" si="1587"/>
        <v>0</v>
      </c>
      <c r="Y3195" s="5">
        <f>VLOOKUP(CONCATENATE($F3195," ",$G3195),AllocFactorMatrix,(Y$4+1),FALSE)*$E3199</f>
        <v>0</v>
      </c>
      <c r="Z3195" s="5">
        <f>VLOOKUP(CONCATENATE($F3195," ",$G3195),AllocFactorMatrix,(Z$4+1),FALSE)*$E3199</f>
        <v>0</v>
      </c>
      <c r="AA3195" s="5">
        <f t="shared" si="1585"/>
        <v>0</v>
      </c>
      <c r="AB3195" s="5">
        <f>VLOOKUP(CONCATENATE($F3195," ",$G3195),AllocFactorMatrix,(AB$4+1),FALSE)*$E3199</f>
        <v>0</v>
      </c>
      <c r="AC3195" s="5">
        <f>VLOOKUP(CONCATENATE($F3195," ",$G3195),AllocFactorMatrix,(AC$4+1),FALSE)*$E3199</f>
        <v>0</v>
      </c>
      <c r="AD3195" s="5">
        <f>VLOOKUP(CONCATENATE($F3195," ",$G3195),AllocFactorMatrix,(AD$4+1),FALSE)*$E3199</f>
        <v>0</v>
      </c>
    </row>
    <row r="3196" spans="4:30" hidden="1" outlineLevel="1">
      <c r="D3196" s="7"/>
      <c r="E3196" s="51"/>
      <c r="F3196" s="52" t="str">
        <f>F3199</f>
        <v>PROD_ENERGY</v>
      </c>
      <c r="G3196" s="55" t="str">
        <f>$G$12</f>
        <v>DISTSEC</v>
      </c>
      <c r="H3196" s="4">
        <f t="shared" si="1580"/>
        <v>0</v>
      </c>
      <c r="I3196" s="5">
        <f>VLOOKUP(CONCATENATE($F3196," ",$G3196),AllocFactorMatrix,(I$4+1),FALSE)*$E3199</f>
        <v>0</v>
      </c>
      <c r="J3196" s="5">
        <f>VLOOKUP(CONCATENATE($F3196," ",$G3196),AllocFactorMatrix,(J$4+1),FALSE)*$E3199</f>
        <v>0</v>
      </c>
      <c r="K3196" s="5">
        <f>VLOOKUP(CONCATENATE($F3196," ",$G3196),AllocFactorMatrix,(K$4+1),FALSE)*$E3199</f>
        <v>0</v>
      </c>
      <c r="L3196" s="5">
        <f>VLOOKUP(CONCATENATE($F3196," ",$G3196),AllocFactorMatrix,(L$4+1),FALSE)*$E3199</f>
        <v>0</v>
      </c>
      <c r="M3196" s="5">
        <f>VLOOKUP(CONCATENATE($F3196," ",$G3196),AllocFactorMatrix,(M$4+1),FALSE)*$E3199</f>
        <v>0</v>
      </c>
      <c r="N3196" s="5">
        <f t="shared" si="1563"/>
        <v>0</v>
      </c>
      <c r="O3196" s="5">
        <f>VLOOKUP(CONCATENATE($F3196," ",$G3196),AllocFactorMatrix,(O$4+1),FALSE)*$E3199</f>
        <v>0</v>
      </c>
      <c r="P3196" s="5">
        <f>VLOOKUP(CONCATENATE($F3196," ",$G3196),AllocFactorMatrix,(P$4+1),FALSE)*$E3199</f>
        <v>0</v>
      </c>
      <c r="Q3196" s="5">
        <f>VLOOKUP(CONCATENATE($F3196," ",$G3196),AllocFactorMatrix,(Q$4+1),FALSE)*$E3199</f>
        <v>0</v>
      </c>
      <c r="R3196" s="5">
        <f>VLOOKUP(CONCATENATE($F3196," ",$G3196),AllocFactorMatrix,(R$4+1),FALSE)*$E3199</f>
        <v>0</v>
      </c>
      <c r="S3196" s="5">
        <f t="shared" si="1586"/>
        <v>0</v>
      </c>
      <c r="T3196" s="5">
        <f>VLOOKUP(CONCATENATE($F3196," ",$G3196),AllocFactorMatrix,(T$4+1),FALSE)*$E3199</f>
        <v>0</v>
      </c>
      <c r="U3196" s="5">
        <f>VLOOKUP(CONCATENATE($F3196," ",$G3196),AllocFactorMatrix,(U$4+1),FALSE)*$E3199</f>
        <v>0</v>
      </c>
      <c r="V3196" s="5">
        <f>VLOOKUP(CONCATENATE($F3196," ",$G3196),AllocFactorMatrix,(V$4+1),FALSE)*$E3199</f>
        <v>0</v>
      </c>
      <c r="W3196" s="5">
        <f>VLOOKUP(CONCATENATE($F3196," ",$G3196),AllocFactorMatrix,(W$4+1),FALSE)*$E3199</f>
        <v>0</v>
      </c>
      <c r="X3196" s="5">
        <f t="shared" si="1587"/>
        <v>0</v>
      </c>
      <c r="Y3196" s="5">
        <f>VLOOKUP(CONCATENATE($F3196," ",$G3196),AllocFactorMatrix,(Y$4+1),FALSE)*$E3199</f>
        <v>0</v>
      </c>
      <c r="Z3196" s="5">
        <f>VLOOKUP(CONCATENATE($F3196," ",$G3196),AllocFactorMatrix,(Z$4+1),FALSE)*$E3199</f>
        <v>0</v>
      </c>
      <c r="AA3196" s="5">
        <f t="shared" si="1585"/>
        <v>0</v>
      </c>
      <c r="AB3196" s="5">
        <f>VLOOKUP(CONCATENATE($F3196," ",$G3196),AllocFactorMatrix,(AB$4+1),FALSE)*$E3199</f>
        <v>0</v>
      </c>
      <c r="AC3196" s="5">
        <f>VLOOKUP(CONCATENATE($F3196," ",$G3196),AllocFactorMatrix,(AC$4+1),FALSE)*$E3199</f>
        <v>0</v>
      </c>
      <c r="AD3196" s="5">
        <f>VLOOKUP(CONCATENATE($F3196," ",$G3196),AllocFactorMatrix,(AD$4+1),FALSE)*$E3199</f>
        <v>0</v>
      </c>
    </row>
    <row r="3197" spans="4:30" hidden="1" outlineLevel="1">
      <c r="D3197" s="7"/>
      <c r="E3197" s="51"/>
      <c r="F3197" s="52" t="str">
        <f>F3199</f>
        <v>PROD_ENERGY</v>
      </c>
      <c r="G3197" s="55" t="str">
        <f>$G$13</f>
        <v>ENERGY</v>
      </c>
      <c r="H3197" s="4">
        <f t="shared" si="1580"/>
        <v>1171.9999999999998</v>
      </c>
      <c r="I3197" s="5">
        <f>VLOOKUP(CONCATENATE($F3197," ",$G3197),AllocFactorMatrix,(I$4+1),FALSE)*$E3199</f>
        <v>439.766148006023</v>
      </c>
      <c r="J3197" s="5">
        <f>VLOOKUP(CONCATENATE($F3197," ",$G3197),AllocFactorMatrix,(J$4+1),FALSE)*$E3199</f>
        <v>28.499688069368009</v>
      </c>
      <c r="K3197" s="5">
        <f>VLOOKUP(CONCATENATE($F3197," ",$G3197),AllocFactorMatrix,(K$4+1),FALSE)*$E3199</f>
        <v>95.619542945247545</v>
      </c>
      <c r="L3197" s="5">
        <f>VLOOKUP(CONCATENATE($F3197," ",$G3197),AllocFactorMatrix,(L$4+1),FALSE)*$E3199</f>
        <v>3.0390061534808388</v>
      </c>
      <c r="M3197" s="5">
        <f>VLOOKUP(CONCATENATE($F3197," ",$G3197),AllocFactorMatrix,(M$4+1),FALSE)*$E3199</f>
        <v>0.28016084073090564</v>
      </c>
      <c r="N3197" s="5">
        <f t="shared" si="1563"/>
        <v>98.938709939459287</v>
      </c>
      <c r="O3197" s="5">
        <f>VLOOKUP(CONCATENATE($F3197," ",$G3197),AllocFactorMatrix,(O$4+1),FALSE)*$E3199</f>
        <v>87.177671507412896</v>
      </c>
      <c r="P3197" s="5">
        <f>VLOOKUP(CONCATENATE($F3197," ",$G3197),AllocFactorMatrix,(P$4+1),FALSE)*$E3199</f>
        <v>16.161062853852137</v>
      </c>
      <c r="Q3197" s="5">
        <f>VLOOKUP(CONCATENATE($F3197," ",$G3197),AllocFactorMatrix,(Q$4+1),FALSE)*$E3199</f>
        <v>7.3431733034073225</v>
      </c>
      <c r="R3197" s="5">
        <f>VLOOKUP(CONCATENATE($F3197," ",$G3197),AllocFactorMatrix,(R$4+1),FALSE)*$E3199</f>
        <v>0.34023960659911562</v>
      </c>
      <c r="S3197" s="5">
        <f t="shared" si="1586"/>
        <v>111.02214727127148</v>
      </c>
      <c r="T3197" s="5">
        <f>VLOOKUP(CONCATENATE($F3197," ",$G3197),AllocFactorMatrix,(T$4+1),FALSE)*$E3199</f>
        <v>3.3408135735209519</v>
      </c>
      <c r="U3197" s="5">
        <f>VLOOKUP(CONCATENATE($F3197," ",$G3197),AllocFactorMatrix,(U$4+1),FALSE)*$E3199</f>
        <v>58.659681546322879</v>
      </c>
      <c r="V3197" s="5">
        <f>VLOOKUP(CONCATENATE($F3197," ",$G3197),AllocFactorMatrix,(V$4+1),FALSE)*$E3199</f>
        <v>333.04531756004047</v>
      </c>
      <c r="W3197" s="5">
        <f>VLOOKUP(CONCATENATE($F3197," ",$G3197),AllocFactorMatrix,(W$4+1),FALSE)*$E3199</f>
        <v>63.186491554468589</v>
      </c>
      <c r="X3197" s="5">
        <f t="shared" si="1587"/>
        <v>458.23230423435291</v>
      </c>
      <c r="Y3197" s="5">
        <f>VLOOKUP(CONCATENATE($F3197," ",$G3197),AllocFactorMatrix,(Y$4+1),FALSE)*$E3199</f>
        <v>23.619059048847543</v>
      </c>
      <c r="Z3197" s="5">
        <f>VLOOKUP(CONCATENATE($F3197," ",$G3197),AllocFactorMatrix,(Z$4+1),FALSE)*$E3199</f>
        <v>0.38448062888646156</v>
      </c>
      <c r="AA3197" s="5">
        <f t="shared" si="1585"/>
        <v>24.003539677734004</v>
      </c>
      <c r="AB3197" s="5">
        <f>VLOOKUP(CONCATENATE($F3197," ",$G3197),AllocFactorMatrix,(AB$4+1),FALSE)*$E3199</f>
        <v>0.42885721375291697</v>
      </c>
      <c r="AC3197" s="5">
        <f>VLOOKUP(CONCATENATE($F3197," ",$G3197),AllocFactorMatrix,(AC$4+1),FALSE)*$E3199</f>
        <v>9.2734629727494351</v>
      </c>
      <c r="AD3197" s="5">
        <f>VLOOKUP(CONCATENATE($F3197," ",$G3197),AllocFactorMatrix,(AD$4+1),FALSE)*$E3199</f>
        <v>1.8351426152887766</v>
      </c>
    </row>
    <row r="3198" spans="4:30" hidden="1" outlineLevel="1">
      <c r="D3198" s="7"/>
      <c r="E3198" s="51"/>
      <c r="F3198" s="52" t="str">
        <f>F3199</f>
        <v>PROD_ENERGY</v>
      </c>
      <c r="G3198" s="55" t="str">
        <f>$G$14</f>
        <v>CUSTOMER</v>
      </c>
      <c r="H3198" s="4">
        <f t="shared" si="1580"/>
        <v>0</v>
      </c>
      <c r="I3198" s="5">
        <f>VLOOKUP(CONCATENATE($F3198," ",$G3198),AllocFactorMatrix,(I$4+1),FALSE)*$E3199</f>
        <v>0</v>
      </c>
      <c r="J3198" s="5">
        <f>VLOOKUP(CONCATENATE($F3198," ",$G3198),AllocFactorMatrix,(J$4+1),FALSE)*$E3199</f>
        <v>0</v>
      </c>
      <c r="K3198" s="5">
        <f>VLOOKUP(CONCATENATE($F3198," ",$G3198),AllocFactorMatrix,(K$4+1),FALSE)*$E3199</f>
        <v>0</v>
      </c>
      <c r="L3198" s="5">
        <f>VLOOKUP(CONCATENATE($F3198," ",$G3198),AllocFactorMatrix,(L$4+1),FALSE)*$E3199</f>
        <v>0</v>
      </c>
      <c r="M3198" s="5">
        <f>VLOOKUP(CONCATENATE($F3198," ",$G3198),AllocFactorMatrix,(M$4+1),FALSE)*$E3199</f>
        <v>0</v>
      </c>
      <c r="N3198" s="5">
        <f t="shared" si="1563"/>
        <v>0</v>
      </c>
      <c r="O3198" s="5">
        <f>VLOOKUP(CONCATENATE($F3198," ",$G3198),AllocFactorMatrix,(O$4+1),FALSE)*$E3199</f>
        <v>0</v>
      </c>
      <c r="P3198" s="5">
        <f>VLOOKUP(CONCATENATE($F3198," ",$G3198),AllocFactorMatrix,(P$4+1),FALSE)*$E3199</f>
        <v>0</v>
      </c>
      <c r="Q3198" s="5">
        <f>VLOOKUP(CONCATENATE($F3198," ",$G3198),AllocFactorMatrix,(Q$4+1),FALSE)*$E3199</f>
        <v>0</v>
      </c>
      <c r="R3198" s="5">
        <f>VLOOKUP(CONCATENATE($F3198," ",$G3198),AllocFactorMatrix,(R$4+1),FALSE)*$E3199</f>
        <v>0</v>
      </c>
      <c r="S3198" s="5">
        <f t="shared" si="1586"/>
        <v>0</v>
      </c>
      <c r="T3198" s="5">
        <f>VLOOKUP(CONCATENATE($F3198," ",$G3198),AllocFactorMatrix,(T$4+1),FALSE)*$E3199</f>
        <v>0</v>
      </c>
      <c r="U3198" s="5">
        <f>VLOOKUP(CONCATENATE($F3198," ",$G3198),AllocFactorMatrix,(U$4+1),FALSE)*$E3199</f>
        <v>0</v>
      </c>
      <c r="V3198" s="5">
        <f>VLOOKUP(CONCATENATE($F3198," ",$G3198),AllocFactorMatrix,(V$4+1),FALSE)*$E3199</f>
        <v>0</v>
      </c>
      <c r="W3198" s="5">
        <f>VLOOKUP(CONCATENATE($F3198," ",$G3198),AllocFactorMatrix,(W$4+1),FALSE)*$E3199</f>
        <v>0</v>
      </c>
      <c r="X3198" s="5">
        <f t="shared" si="1587"/>
        <v>0</v>
      </c>
      <c r="Y3198" s="5">
        <f>VLOOKUP(CONCATENATE($F3198," ",$G3198),AllocFactorMatrix,(Y$4+1),FALSE)*$E3199</f>
        <v>0</v>
      </c>
      <c r="Z3198" s="5">
        <f>VLOOKUP(CONCATENATE($F3198," ",$G3198),AllocFactorMatrix,(Z$4+1),FALSE)*$E3199</f>
        <v>0</v>
      </c>
      <c r="AA3198" s="5">
        <f t="shared" si="1585"/>
        <v>0</v>
      </c>
      <c r="AB3198" s="5">
        <f>VLOOKUP(CONCATENATE($F3198," ",$G3198),AllocFactorMatrix,(AB$4+1),FALSE)*$E3199</f>
        <v>0</v>
      </c>
      <c r="AC3198" s="5">
        <f>VLOOKUP(CONCATENATE($F3198," ",$G3198),AllocFactorMatrix,(AC$4+1),FALSE)*$E3199</f>
        <v>0</v>
      </c>
      <c r="AD3198" s="5">
        <f>VLOOKUP(CONCATENATE($F3198," ",$G3198),AllocFactorMatrix,(AD$4+1),FALSE)*$E3199</f>
        <v>0</v>
      </c>
    </row>
    <row r="3199" spans="4:30" collapsed="1">
      <c r="D3199" s="7" t="s">
        <v>275</v>
      </c>
      <c r="E3199" s="40">
        <v>1172</v>
      </c>
      <c r="F3199" s="10" t="s">
        <v>32</v>
      </c>
      <c r="G3199" s="55" t="str">
        <f>$G$15</f>
        <v>TOTAL</v>
      </c>
      <c r="H3199" s="4">
        <f t="shared" si="1580"/>
        <v>1171.9999999999998</v>
      </c>
      <c r="I3199" s="5">
        <f>VLOOKUP(CONCATENATE($F3199," ",$G3199),AllocFactorMatrix,(I$4+1),FALSE)*$E3199</f>
        <v>439.766148006023</v>
      </c>
      <c r="J3199" s="5">
        <f>VLOOKUP(CONCATENATE($F3199," ",$G3199),AllocFactorMatrix,(J$4+1),FALSE)*$E3199</f>
        <v>28.499688069368009</v>
      </c>
      <c r="K3199" s="5">
        <f>VLOOKUP(CONCATENATE($F3199," ",$G3199),AllocFactorMatrix,(K$4+1),FALSE)*$E3199</f>
        <v>95.619542945247545</v>
      </c>
      <c r="L3199" s="5">
        <f>VLOOKUP(CONCATENATE($F3199," ",$G3199),AllocFactorMatrix,(L$4+1),FALSE)*$E3199</f>
        <v>3.0390061534808388</v>
      </c>
      <c r="M3199" s="5">
        <f>VLOOKUP(CONCATENATE($F3199," ",$G3199),AllocFactorMatrix,(M$4+1),FALSE)*$E3199</f>
        <v>0.28016084073090564</v>
      </c>
      <c r="N3199" s="5">
        <f t="shared" si="1563"/>
        <v>98.938709939459287</v>
      </c>
      <c r="O3199" s="5">
        <f>VLOOKUP(CONCATENATE($F3199," ",$G3199),AllocFactorMatrix,(O$4+1),FALSE)*$E3199</f>
        <v>87.177671507412896</v>
      </c>
      <c r="P3199" s="5">
        <f>VLOOKUP(CONCATENATE($F3199," ",$G3199),AllocFactorMatrix,(P$4+1),FALSE)*$E3199</f>
        <v>16.161062853852137</v>
      </c>
      <c r="Q3199" s="5">
        <f>VLOOKUP(CONCATENATE($F3199," ",$G3199),AllocFactorMatrix,(Q$4+1),FALSE)*$E3199</f>
        <v>7.3431733034073225</v>
      </c>
      <c r="R3199" s="5">
        <f>VLOOKUP(CONCATENATE($F3199," ",$G3199),AllocFactorMatrix,(R$4+1),FALSE)*$E3199</f>
        <v>0.34023960659911562</v>
      </c>
      <c r="S3199" s="5">
        <f t="shared" si="1586"/>
        <v>111.02214727127148</v>
      </c>
      <c r="T3199" s="5">
        <f>VLOOKUP(CONCATENATE($F3199," ",$G3199),AllocFactorMatrix,(T$4+1),FALSE)*$E3199</f>
        <v>3.3408135735209519</v>
      </c>
      <c r="U3199" s="5">
        <f>VLOOKUP(CONCATENATE($F3199," ",$G3199),AllocFactorMatrix,(U$4+1),FALSE)*$E3199</f>
        <v>58.659681546322879</v>
      </c>
      <c r="V3199" s="5">
        <f>VLOOKUP(CONCATENATE($F3199," ",$G3199),AllocFactorMatrix,(V$4+1),FALSE)*$E3199</f>
        <v>333.04531756004047</v>
      </c>
      <c r="W3199" s="5">
        <f>VLOOKUP(CONCATENATE($F3199," ",$G3199),AllocFactorMatrix,(W$4+1),FALSE)*$E3199</f>
        <v>63.186491554468589</v>
      </c>
      <c r="X3199" s="5">
        <f t="shared" si="1587"/>
        <v>458.23230423435291</v>
      </c>
      <c r="Y3199" s="5">
        <f>VLOOKUP(CONCATENATE($F3199," ",$G3199),AllocFactorMatrix,(Y$4+1),FALSE)*$E3199</f>
        <v>23.619059048847543</v>
      </c>
      <c r="Z3199" s="5">
        <f>VLOOKUP(CONCATENATE($F3199," ",$G3199),AllocFactorMatrix,(Z$4+1),FALSE)*$E3199</f>
        <v>0.38448062888646156</v>
      </c>
      <c r="AA3199" s="5">
        <f t="shared" si="1585"/>
        <v>24.003539677734004</v>
      </c>
      <c r="AB3199" s="5">
        <f>VLOOKUP(CONCATENATE($F3199," ",$G3199),AllocFactorMatrix,(AB$4+1),FALSE)*$E3199</f>
        <v>0.42885721375291697</v>
      </c>
      <c r="AC3199" s="5">
        <f>VLOOKUP(CONCATENATE($F3199," ",$G3199),AllocFactorMatrix,(AC$4+1),FALSE)*$E3199</f>
        <v>9.2734629727494351</v>
      </c>
      <c r="AD3199" s="5">
        <f>VLOOKUP(CONCATENATE($F3199," ",$G3199),AllocFactorMatrix,(AD$4+1),FALSE)*$E3199</f>
        <v>1.8351426152887766</v>
      </c>
    </row>
    <row r="3200" spans="4:30" hidden="1" outlineLevel="1">
      <c r="D3200" s="7"/>
      <c r="E3200" s="51"/>
      <c r="F3200" s="52" t="str">
        <f>F3207</f>
        <v>PROD_ENERGY</v>
      </c>
      <c r="G3200" s="55" t="str">
        <f>$G$8</f>
        <v>PRODUCTION</v>
      </c>
      <c r="H3200" s="4">
        <f t="shared" si="1580"/>
        <v>0</v>
      </c>
      <c r="I3200" s="5">
        <f>VLOOKUP(CONCATENATE($F3200," ",$G3200),AllocFactorMatrix,(I$4+1),FALSE)*$E3207</f>
        <v>0</v>
      </c>
      <c r="J3200" s="5">
        <f>VLOOKUP(CONCATENATE($F3200," ",$G3200),AllocFactorMatrix,(J$4+1),FALSE)*$E3207</f>
        <v>0</v>
      </c>
      <c r="K3200" s="5">
        <f>VLOOKUP(CONCATENATE($F3200," ",$G3200),AllocFactorMatrix,(K$4+1),FALSE)*$E3207</f>
        <v>0</v>
      </c>
      <c r="L3200" s="5">
        <f>VLOOKUP(CONCATENATE($F3200," ",$G3200),AllocFactorMatrix,(L$4+1),FALSE)*$E3207</f>
        <v>0</v>
      </c>
      <c r="M3200" s="5">
        <f>VLOOKUP(CONCATENATE($F3200," ",$G3200),AllocFactorMatrix,(M$4+1),FALSE)*$E3207</f>
        <v>0</v>
      </c>
      <c r="N3200" s="5">
        <f t="shared" si="1563"/>
        <v>0</v>
      </c>
      <c r="O3200" s="5">
        <f>VLOOKUP(CONCATENATE($F3200," ",$G3200),AllocFactorMatrix,(O$4+1),FALSE)*$E3207</f>
        <v>0</v>
      </c>
      <c r="P3200" s="5">
        <f>VLOOKUP(CONCATENATE($F3200," ",$G3200),AllocFactorMatrix,(P$4+1),FALSE)*$E3207</f>
        <v>0</v>
      </c>
      <c r="Q3200" s="5">
        <f>VLOOKUP(CONCATENATE($F3200," ",$G3200),AllocFactorMatrix,(Q$4+1),FALSE)*$E3207</f>
        <v>0</v>
      </c>
      <c r="R3200" s="5">
        <f>VLOOKUP(CONCATENATE($F3200," ",$G3200),AllocFactorMatrix,(R$4+1),FALSE)*$E3207</f>
        <v>0</v>
      </c>
      <c r="S3200" s="5">
        <f t="shared" si="1586"/>
        <v>0</v>
      </c>
      <c r="T3200" s="5">
        <f>VLOOKUP(CONCATENATE($F3200," ",$G3200),AllocFactorMatrix,(T$4+1),FALSE)*$E3207</f>
        <v>0</v>
      </c>
      <c r="U3200" s="5">
        <f>VLOOKUP(CONCATENATE($F3200," ",$G3200),AllocFactorMatrix,(U$4+1),FALSE)*$E3207</f>
        <v>0</v>
      </c>
      <c r="V3200" s="5">
        <f>VLOOKUP(CONCATENATE($F3200," ",$G3200),AllocFactorMatrix,(V$4+1),FALSE)*$E3207</f>
        <v>0</v>
      </c>
      <c r="W3200" s="5">
        <f>VLOOKUP(CONCATENATE($F3200," ",$G3200),AllocFactorMatrix,(W$4+1),FALSE)*$E3207</f>
        <v>0</v>
      </c>
      <c r="X3200" s="5">
        <f>SUBTOTAL(9,T3200:W3200)</f>
        <v>0</v>
      </c>
      <c r="Y3200" s="5">
        <f>VLOOKUP(CONCATENATE($F3200," ",$G3200),AllocFactorMatrix,(Y$4+1),FALSE)*$E3207</f>
        <v>0</v>
      </c>
      <c r="Z3200" s="5">
        <f>VLOOKUP(CONCATENATE($F3200," ",$G3200),AllocFactorMatrix,(Z$4+1),FALSE)*$E3207</f>
        <v>0</v>
      </c>
      <c r="AA3200" s="5">
        <f t="shared" si="1585"/>
        <v>0</v>
      </c>
      <c r="AB3200" s="5">
        <f>VLOOKUP(CONCATENATE($F3200," ",$G3200),AllocFactorMatrix,(AB$4+1),FALSE)*$E3207</f>
        <v>0</v>
      </c>
      <c r="AC3200" s="5">
        <f>VLOOKUP(CONCATENATE($F3200," ",$G3200),AllocFactorMatrix,(AC$4+1),FALSE)*$E3207</f>
        <v>0</v>
      </c>
      <c r="AD3200" s="5">
        <f>VLOOKUP(CONCATENATE($F3200," ",$G3200),AllocFactorMatrix,(AD$4+1),FALSE)*$E3207</f>
        <v>0</v>
      </c>
    </row>
    <row r="3201" spans="4:30" hidden="1" outlineLevel="1">
      <c r="D3201" s="7"/>
      <c r="E3201" s="51"/>
      <c r="F3201" s="52" t="str">
        <f>F3207</f>
        <v>PROD_ENERGY</v>
      </c>
      <c r="G3201" s="55" t="str">
        <f>$G$9</f>
        <v>BULKTRAN</v>
      </c>
      <c r="H3201" s="4">
        <f t="shared" si="1580"/>
        <v>0</v>
      </c>
      <c r="I3201" s="5">
        <f>VLOOKUP(CONCATENATE($F3201," ",$G3201),AllocFactorMatrix,(I$4+1),FALSE)*$E3207</f>
        <v>0</v>
      </c>
      <c r="J3201" s="5">
        <f>VLOOKUP(CONCATENATE($F3201," ",$G3201),AllocFactorMatrix,(J$4+1),FALSE)*$E3207</f>
        <v>0</v>
      </c>
      <c r="K3201" s="5">
        <f>VLOOKUP(CONCATENATE($F3201," ",$G3201),AllocFactorMatrix,(K$4+1),FALSE)*$E3207</f>
        <v>0</v>
      </c>
      <c r="L3201" s="5">
        <f>VLOOKUP(CONCATENATE($F3201," ",$G3201),AllocFactorMatrix,(L$4+1),FALSE)*$E3207</f>
        <v>0</v>
      </c>
      <c r="M3201" s="5">
        <f>VLOOKUP(CONCATENATE($F3201," ",$G3201),AllocFactorMatrix,(M$4+1),FALSE)*$E3207</f>
        <v>0</v>
      </c>
      <c r="N3201" s="5">
        <f t="shared" si="1563"/>
        <v>0</v>
      </c>
      <c r="O3201" s="5">
        <f>VLOOKUP(CONCATENATE($F3201," ",$G3201),AllocFactorMatrix,(O$4+1),FALSE)*$E3207</f>
        <v>0</v>
      </c>
      <c r="P3201" s="5">
        <f>VLOOKUP(CONCATENATE($F3201," ",$G3201),AllocFactorMatrix,(P$4+1),FALSE)*$E3207</f>
        <v>0</v>
      </c>
      <c r="Q3201" s="5">
        <f>VLOOKUP(CONCATENATE($F3201," ",$G3201),AllocFactorMatrix,(Q$4+1),FALSE)*$E3207</f>
        <v>0</v>
      </c>
      <c r="R3201" s="5">
        <f>VLOOKUP(CONCATENATE($F3201," ",$G3201),AllocFactorMatrix,(R$4+1),FALSE)*$E3207</f>
        <v>0</v>
      </c>
      <c r="S3201" s="5">
        <f t="shared" si="1586"/>
        <v>0</v>
      </c>
      <c r="T3201" s="5">
        <f>VLOOKUP(CONCATENATE($F3201," ",$G3201),AllocFactorMatrix,(T$4+1),FALSE)*$E3207</f>
        <v>0</v>
      </c>
      <c r="U3201" s="5">
        <f>VLOOKUP(CONCATENATE($F3201," ",$G3201),AllocFactorMatrix,(U$4+1),FALSE)*$E3207</f>
        <v>0</v>
      </c>
      <c r="V3201" s="5">
        <f>VLOOKUP(CONCATENATE($F3201," ",$G3201),AllocFactorMatrix,(V$4+1),FALSE)*$E3207</f>
        <v>0</v>
      </c>
      <c r="W3201" s="5">
        <f>VLOOKUP(CONCATENATE($F3201," ",$G3201),AllocFactorMatrix,(W$4+1),FALSE)*$E3207</f>
        <v>0</v>
      </c>
      <c r="X3201" s="5">
        <f t="shared" ref="X3201:X3207" si="1588">SUBTOTAL(9,T3201:W3201)</f>
        <v>0</v>
      </c>
      <c r="Y3201" s="5">
        <f>VLOOKUP(CONCATENATE($F3201," ",$G3201),AllocFactorMatrix,(Y$4+1),FALSE)*$E3207</f>
        <v>0</v>
      </c>
      <c r="Z3201" s="5">
        <f>VLOOKUP(CONCATENATE($F3201," ",$G3201),AllocFactorMatrix,(Z$4+1),FALSE)*$E3207</f>
        <v>0</v>
      </c>
      <c r="AA3201" s="5">
        <f t="shared" si="1585"/>
        <v>0</v>
      </c>
      <c r="AB3201" s="5">
        <f>VLOOKUP(CONCATENATE($F3201," ",$G3201),AllocFactorMatrix,(AB$4+1),FALSE)*$E3207</f>
        <v>0</v>
      </c>
      <c r="AC3201" s="5">
        <f>VLOOKUP(CONCATENATE($F3201," ",$G3201),AllocFactorMatrix,(AC$4+1),FALSE)*$E3207</f>
        <v>0</v>
      </c>
      <c r="AD3201" s="5">
        <f>VLOOKUP(CONCATENATE($F3201," ",$G3201),AllocFactorMatrix,(AD$4+1),FALSE)*$E3207</f>
        <v>0</v>
      </c>
    </row>
    <row r="3202" spans="4:30" hidden="1" outlineLevel="1">
      <c r="D3202" s="7"/>
      <c r="E3202" s="51"/>
      <c r="F3202" s="52" t="str">
        <f>F3207</f>
        <v>PROD_ENERGY</v>
      </c>
      <c r="G3202" s="55" t="str">
        <f>$G$10</f>
        <v>SUBTRAN</v>
      </c>
      <c r="H3202" s="4">
        <f t="shared" si="1580"/>
        <v>0</v>
      </c>
      <c r="I3202" s="5">
        <f>VLOOKUP(CONCATENATE($F3202," ",$G3202),AllocFactorMatrix,(I$4+1),FALSE)*$E3207</f>
        <v>0</v>
      </c>
      <c r="J3202" s="5">
        <f>VLOOKUP(CONCATENATE($F3202," ",$G3202),AllocFactorMatrix,(J$4+1),FALSE)*$E3207</f>
        <v>0</v>
      </c>
      <c r="K3202" s="5">
        <f>VLOOKUP(CONCATENATE($F3202," ",$G3202),AllocFactorMatrix,(K$4+1),FALSE)*$E3207</f>
        <v>0</v>
      </c>
      <c r="L3202" s="5">
        <f>VLOOKUP(CONCATENATE($F3202," ",$G3202),AllocFactorMatrix,(L$4+1),FALSE)*$E3207</f>
        <v>0</v>
      </c>
      <c r="M3202" s="5">
        <f>VLOOKUP(CONCATENATE($F3202," ",$G3202),AllocFactorMatrix,(M$4+1),FALSE)*$E3207</f>
        <v>0</v>
      </c>
      <c r="N3202" s="5">
        <f t="shared" si="1563"/>
        <v>0</v>
      </c>
      <c r="O3202" s="5">
        <f>VLOOKUP(CONCATENATE($F3202," ",$G3202),AllocFactorMatrix,(O$4+1),FALSE)*$E3207</f>
        <v>0</v>
      </c>
      <c r="P3202" s="5">
        <f>VLOOKUP(CONCATENATE($F3202," ",$G3202),AllocFactorMatrix,(P$4+1),FALSE)*$E3207</f>
        <v>0</v>
      </c>
      <c r="Q3202" s="5">
        <f>VLOOKUP(CONCATENATE($F3202," ",$G3202),AllocFactorMatrix,(Q$4+1),FALSE)*$E3207</f>
        <v>0</v>
      </c>
      <c r="R3202" s="5">
        <f>VLOOKUP(CONCATENATE($F3202," ",$G3202),AllocFactorMatrix,(R$4+1),FALSE)*$E3207</f>
        <v>0</v>
      </c>
      <c r="S3202" s="5">
        <f t="shared" si="1586"/>
        <v>0</v>
      </c>
      <c r="T3202" s="5">
        <f>VLOOKUP(CONCATENATE($F3202," ",$G3202),AllocFactorMatrix,(T$4+1),FALSE)*$E3207</f>
        <v>0</v>
      </c>
      <c r="U3202" s="5">
        <f>VLOOKUP(CONCATENATE($F3202," ",$G3202),AllocFactorMatrix,(U$4+1),FALSE)*$E3207</f>
        <v>0</v>
      </c>
      <c r="V3202" s="5">
        <f>VLOOKUP(CONCATENATE($F3202," ",$G3202),AllocFactorMatrix,(V$4+1),FALSE)*$E3207</f>
        <v>0</v>
      </c>
      <c r="W3202" s="5">
        <f>VLOOKUP(CONCATENATE($F3202," ",$G3202),AllocFactorMatrix,(W$4+1),FALSE)*$E3207</f>
        <v>0</v>
      </c>
      <c r="X3202" s="5">
        <f t="shared" si="1588"/>
        <v>0</v>
      </c>
      <c r="Y3202" s="5">
        <f>VLOOKUP(CONCATENATE($F3202," ",$G3202),AllocFactorMatrix,(Y$4+1),FALSE)*$E3207</f>
        <v>0</v>
      </c>
      <c r="Z3202" s="5">
        <f>VLOOKUP(CONCATENATE($F3202," ",$G3202),AllocFactorMatrix,(Z$4+1),FALSE)*$E3207</f>
        <v>0</v>
      </c>
      <c r="AA3202" s="5">
        <f t="shared" si="1585"/>
        <v>0</v>
      </c>
      <c r="AB3202" s="5">
        <f>VLOOKUP(CONCATENATE($F3202," ",$G3202),AllocFactorMatrix,(AB$4+1),FALSE)*$E3207</f>
        <v>0</v>
      </c>
      <c r="AC3202" s="5">
        <f>VLOOKUP(CONCATENATE($F3202," ",$G3202),AllocFactorMatrix,(AC$4+1),FALSE)*$E3207</f>
        <v>0</v>
      </c>
      <c r="AD3202" s="5">
        <f>VLOOKUP(CONCATENATE($F3202," ",$G3202),AllocFactorMatrix,(AD$4+1),FALSE)*$E3207</f>
        <v>0</v>
      </c>
    </row>
    <row r="3203" spans="4:30" hidden="1" outlineLevel="1">
      <c r="D3203" s="7"/>
      <c r="E3203" s="51"/>
      <c r="F3203" s="52" t="str">
        <f>F3207</f>
        <v>PROD_ENERGY</v>
      </c>
      <c r="G3203" s="55" t="str">
        <f>$G$11</f>
        <v>DISTPRI</v>
      </c>
      <c r="H3203" s="4">
        <f t="shared" si="1580"/>
        <v>0</v>
      </c>
      <c r="I3203" s="5">
        <f>VLOOKUP(CONCATENATE($F3203," ",$G3203),AllocFactorMatrix,(I$4+1),FALSE)*$E3207</f>
        <v>0</v>
      </c>
      <c r="J3203" s="5">
        <f>VLOOKUP(CONCATENATE($F3203," ",$G3203),AllocFactorMatrix,(J$4+1),FALSE)*$E3207</f>
        <v>0</v>
      </c>
      <c r="K3203" s="5">
        <f>VLOOKUP(CONCATENATE($F3203," ",$G3203),AllocFactorMatrix,(K$4+1),FALSE)*$E3207</f>
        <v>0</v>
      </c>
      <c r="L3203" s="5">
        <f>VLOOKUP(CONCATENATE($F3203," ",$G3203),AllocFactorMatrix,(L$4+1),FALSE)*$E3207</f>
        <v>0</v>
      </c>
      <c r="M3203" s="5">
        <f>VLOOKUP(CONCATENATE($F3203," ",$G3203),AllocFactorMatrix,(M$4+1),FALSE)*$E3207</f>
        <v>0</v>
      </c>
      <c r="N3203" s="5">
        <f t="shared" si="1563"/>
        <v>0</v>
      </c>
      <c r="O3203" s="5">
        <f>VLOOKUP(CONCATENATE($F3203," ",$G3203),AllocFactorMatrix,(O$4+1),FALSE)*$E3207</f>
        <v>0</v>
      </c>
      <c r="P3203" s="5">
        <f>VLOOKUP(CONCATENATE($F3203," ",$G3203),AllocFactorMatrix,(P$4+1),FALSE)*$E3207</f>
        <v>0</v>
      </c>
      <c r="Q3203" s="5">
        <f>VLOOKUP(CONCATENATE($F3203," ",$G3203),AllocFactorMatrix,(Q$4+1),FALSE)*$E3207</f>
        <v>0</v>
      </c>
      <c r="R3203" s="5">
        <f>VLOOKUP(CONCATENATE($F3203," ",$G3203),AllocFactorMatrix,(R$4+1),FALSE)*$E3207</f>
        <v>0</v>
      </c>
      <c r="S3203" s="5">
        <f t="shared" si="1586"/>
        <v>0</v>
      </c>
      <c r="T3203" s="5">
        <f>VLOOKUP(CONCATENATE($F3203," ",$G3203),AllocFactorMatrix,(T$4+1),FALSE)*$E3207</f>
        <v>0</v>
      </c>
      <c r="U3203" s="5">
        <f>VLOOKUP(CONCATENATE($F3203," ",$G3203),AllocFactorMatrix,(U$4+1),FALSE)*$E3207</f>
        <v>0</v>
      </c>
      <c r="V3203" s="5">
        <f>VLOOKUP(CONCATENATE($F3203," ",$G3203),AllocFactorMatrix,(V$4+1),FALSE)*$E3207</f>
        <v>0</v>
      </c>
      <c r="W3203" s="5">
        <f>VLOOKUP(CONCATENATE($F3203," ",$G3203),AllocFactorMatrix,(W$4+1),FALSE)*$E3207</f>
        <v>0</v>
      </c>
      <c r="X3203" s="5">
        <f t="shared" si="1588"/>
        <v>0</v>
      </c>
      <c r="Y3203" s="5">
        <f>VLOOKUP(CONCATENATE($F3203," ",$G3203),AllocFactorMatrix,(Y$4+1),FALSE)*$E3207</f>
        <v>0</v>
      </c>
      <c r="Z3203" s="5">
        <f>VLOOKUP(CONCATENATE($F3203," ",$G3203),AllocFactorMatrix,(Z$4+1),FALSE)*$E3207</f>
        <v>0</v>
      </c>
      <c r="AA3203" s="5">
        <f t="shared" si="1585"/>
        <v>0</v>
      </c>
      <c r="AB3203" s="5">
        <f>VLOOKUP(CONCATENATE($F3203," ",$G3203),AllocFactorMatrix,(AB$4+1),FALSE)*$E3207</f>
        <v>0</v>
      </c>
      <c r="AC3203" s="5">
        <f>VLOOKUP(CONCATENATE($F3203," ",$G3203),AllocFactorMatrix,(AC$4+1),FALSE)*$E3207</f>
        <v>0</v>
      </c>
      <c r="AD3203" s="5">
        <f>VLOOKUP(CONCATENATE($F3203," ",$G3203),AllocFactorMatrix,(AD$4+1),FALSE)*$E3207</f>
        <v>0</v>
      </c>
    </row>
    <row r="3204" spans="4:30" hidden="1" outlineLevel="1">
      <c r="D3204" s="7"/>
      <c r="E3204" s="51"/>
      <c r="F3204" s="52" t="str">
        <f>F3207</f>
        <v>PROD_ENERGY</v>
      </c>
      <c r="G3204" s="55" t="str">
        <f>$G$12</f>
        <v>DISTSEC</v>
      </c>
      <c r="H3204" s="4">
        <f t="shared" si="1580"/>
        <v>0</v>
      </c>
      <c r="I3204" s="5">
        <f>VLOOKUP(CONCATENATE($F3204," ",$G3204),AllocFactorMatrix,(I$4+1),FALSE)*$E3207</f>
        <v>0</v>
      </c>
      <c r="J3204" s="5">
        <f>VLOOKUP(CONCATENATE($F3204," ",$G3204),AllocFactorMatrix,(J$4+1),FALSE)*$E3207</f>
        <v>0</v>
      </c>
      <c r="K3204" s="5">
        <f>VLOOKUP(CONCATENATE($F3204," ",$G3204),AllocFactorMatrix,(K$4+1),FALSE)*$E3207</f>
        <v>0</v>
      </c>
      <c r="L3204" s="5">
        <f>VLOOKUP(CONCATENATE($F3204," ",$G3204),AllocFactorMatrix,(L$4+1),FALSE)*$E3207</f>
        <v>0</v>
      </c>
      <c r="M3204" s="5">
        <f>VLOOKUP(CONCATENATE($F3204," ",$G3204),AllocFactorMatrix,(M$4+1),FALSE)*$E3207</f>
        <v>0</v>
      </c>
      <c r="N3204" s="5">
        <f t="shared" si="1563"/>
        <v>0</v>
      </c>
      <c r="O3204" s="5">
        <f>VLOOKUP(CONCATENATE($F3204," ",$G3204),AllocFactorMatrix,(O$4+1),FALSE)*$E3207</f>
        <v>0</v>
      </c>
      <c r="P3204" s="5">
        <f>VLOOKUP(CONCATENATE($F3204," ",$G3204),AllocFactorMatrix,(P$4+1),FALSE)*$E3207</f>
        <v>0</v>
      </c>
      <c r="Q3204" s="5">
        <f>VLOOKUP(CONCATENATE($F3204," ",$G3204),AllocFactorMatrix,(Q$4+1),FALSE)*$E3207</f>
        <v>0</v>
      </c>
      <c r="R3204" s="5">
        <f>VLOOKUP(CONCATENATE($F3204," ",$G3204),AllocFactorMatrix,(R$4+1),FALSE)*$E3207</f>
        <v>0</v>
      </c>
      <c r="S3204" s="5">
        <f t="shared" si="1586"/>
        <v>0</v>
      </c>
      <c r="T3204" s="5">
        <f>VLOOKUP(CONCATENATE($F3204," ",$G3204),AllocFactorMatrix,(T$4+1),FALSE)*$E3207</f>
        <v>0</v>
      </c>
      <c r="U3204" s="5">
        <f>VLOOKUP(CONCATENATE($F3204," ",$G3204),AllocFactorMatrix,(U$4+1),FALSE)*$E3207</f>
        <v>0</v>
      </c>
      <c r="V3204" s="5">
        <f>VLOOKUP(CONCATENATE($F3204," ",$G3204),AllocFactorMatrix,(V$4+1),FALSE)*$E3207</f>
        <v>0</v>
      </c>
      <c r="W3204" s="5">
        <f>VLOOKUP(CONCATENATE($F3204," ",$G3204),AllocFactorMatrix,(W$4+1),FALSE)*$E3207</f>
        <v>0</v>
      </c>
      <c r="X3204" s="5">
        <f t="shared" si="1588"/>
        <v>0</v>
      </c>
      <c r="Y3204" s="5">
        <f>VLOOKUP(CONCATENATE($F3204," ",$G3204),AllocFactorMatrix,(Y$4+1),FALSE)*$E3207</f>
        <v>0</v>
      </c>
      <c r="Z3204" s="5">
        <f>VLOOKUP(CONCATENATE($F3204," ",$G3204),AllocFactorMatrix,(Z$4+1),FALSE)*$E3207</f>
        <v>0</v>
      </c>
      <c r="AA3204" s="5">
        <f t="shared" si="1585"/>
        <v>0</v>
      </c>
      <c r="AB3204" s="5">
        <f>VLOOKUP(CONCATENATE($F3204," ",$G3204),AllocFactorMatrix,(AB$4+1),FALSE)*$E3207</f>
        <v>0</v>
      </c>
      <c r="AC3204" s="5">
        <f>VLOOKUP(CONCATENATE($F3204," ",$G3204),AllocFactorMatrix,(AC$4+1),FALSE)*$E3207</f>
        <v>0</v>
      </c>
      <c r="AD3204" s="5">
        <f>VLOOKUP(CONCATENATE($F3204," ",$G3204),AllocFactorMatrix,(AD$4+1),FALSE)*$E3207</f>
        <v>0</v>
      </c>
    </row>
    <row r="3205" spans="4:30" hidden="1" outlineLevel="1">
      <c r="D3205" s="7"/>
      <c r="E3205" s="51"/>
      <c r="F3205" s="52" t="str">
        <f>F3207</f>
        <v>PROD_ENERGY</v>
      </c>
      <c r="G3205" s="55" t="str">
        <f>$G$13</f>
        <v>ENERGY</v>
      </c>
      <c r="H3205" s="4">
        <f t="shared" si="1580"/>
        <v>-606570.99999999977</v>
      </c>
      <c r="I3205" s="5">
        <f>VLOOKUP(CONCATENATE($F3205," ",$G3205),AllocFactorMatrix,(I$4+1),FALSE)*$E3207</f>
        <v>-227601.87044553019</v>
      </c>
      <c r="J3205" s="5">
        <f>VLOOKUP(CONCATENATE($F3205," ",$G3205),AllocFactorMatrix,(J$4+1),FALSE)*$E3207</f>
        <v>-14750.071921437391</v>
      </c>
      <c r="K3205" s="5">
        <f>VLOOKUP(CONCATENATE($F3205," ",$G3205),AllocFactorMatrix,(K$4+1),FALSE)*$E3207</f>
        <v>-49488.090259250639</v>
      </c>
      <c r="L3205" s="5">
        <f>VLOOKUP(CONCATENATE($F3205," ",$G3205),AllocFactorMatrix,(L$4+1),FALSE)*$E3207</f>
        <v>-1572.8438579548001</v>
      </c>
      <c r="M3205" s="5">
        <f>VLOOKUP(CONCATENATE($F3205," ",$G3205),AllocFactorMatrix,(M$4+1),FALSE)*$E3207</f>
        <v>-144.99781682848649</v>
      </c>
      <c r="N3205" s="5">
        <f t="shared" si="1563"/>
        <v>-51205.931934033928</v>
      </c>
      <c r="O3205" s="5">
        <f>VLOOKUP(CONCATENATE($F3205," ",$G3205),AllocFactorMatrix,(O$4+1),FALSE)*$E3207</f>
        <v>-45118.982409490571</v>
      </c>
      <c r="P3205" s="5">
        <f>VLOOKUP(CONCATENATE($F3205," ",$G3205),AllocFactorMatrix,(P$4+1),FALSE)*$E3207</f>
        <v>-8364.1911743378369</v>
      </c>
      <c r="Q3205" s="5">
        <f>VLOOKUP(CONCATENATE($F3205," ",$G3205),AllocFactorMatrix,(Q$4+1),FALSE)*$E3207</f>
        <v>-3800.4743803934157</v>
      </c>
      <c r="R3205" s="5">
        <f>VLOOKUP(CONCATENATE($F3205," ",$G3205),AllocFactorMatrix,(R$4+1),FALSE)*$E3207</f>
        <v>-176.09170513176804</v>
      </c>
      <c r="S3205" s="5">
        <f t="shared" si="1586"/>
        <v>-57459.739669353592</v>
      </c>
      <c r="T3205" s="5">
        <f>VLOOKUP(CONCATENATE($F3205," ",$G3205),AllocFactorMatrix,(T$4+1),FALSE)*$E3207</f>
        <v>-1729.0449062322332</v>
      </c>
      <c r="U3205" s="5">
        <f>VLOOKUP(CONCATENATE($F3205," ",$G3205),AllocFactorMatrix,(U$4+1),FALSE)*$E3207</f>
        <v>-30359.438306514177</v>
      </c>
      <c r="V3205" s="5">
        <f>VLOOKUP(CONCATENATE($F3205," ",$G3205),AllocFactorMatrix,(V$4+1),FALSE)*$E3207</f>
        <v>-172368.28610726222</v>
      </c>
      <c r="W3205" s="5">
        <f>VLOOKUP(CONCATENATE($F3205," ",$G3205),AllocFactorMatrix,(W$4+1),FALSE)*$E3207</f>
        <v>-32702.298096148093</v>
      </c>
      <c r="X3205" s="5">
        <f t="shared" si="1588"/>
        <v>-237159.06741615673</v>
      </c>
      <c r="Y3205" s="5">
        <f>VLOOKUP(CONCATENATE($F3205," ",$G3205),AllocFactorMatrix,(Y$4+1),FALSE)*$E3207</f>
        <v>-12224.092377404866</v>
      </c>
      <c r="Z3205" s="5">
        <f>VLOOKUP(CONCATENATE($F3205," ",$G3205),AllocFactorMatrix,(Z$4+1),FALSE)*$E3207</f>
        <v>-198.988736812534</v>
      </c>
      <c r="AA3205" s="5">
        <f t="shared" si="1585"/>
        <v>-12423.081114217401</v>
      </c>
      <c r="AB3205" s="5">
        <f>VLOOKUP(CONCATENATE($F3205," ",$G3205),AllocFactorMatrix,(AB$4+1),FALSE)*$E3207</f>
        <v>-221.95592918372063</v>
      </c>
      <c r="AC3205" s="5">
        <f>VLOOKUP(CONCATENATE($F3205," ",$G3205),AllocFactorMatrix,(AC$4+1),FALSE)*$E3207</f>
        <v>-4799.4997515730356</v>
      </c>
      <c r="AD3205" s="5">
        <f>VLOOKUP(CONCATENATE($F3205," ",$G3205),AllocFactorMatrix,(AD$4+1),FALSE)*$E3207</f>
        <v>-949.78181851393231</v>
      </c>
    </row>
    <row r="3206" spans="4:30" hidden="1" outlineLevel="1">
      <c r="D3206" s="7"/>
      <c r="E3206" s="51"/>
      <c r="F3206" s="52" t="str">
        <f>F3207</f>
        <v>PROD_ENERGY</v>
      </c>
      <c r="G3206" s="55" t="str">
        <f>$G$14</f>
        <v>CUSTOMER</v>
      </c>
      <c r="H3206" s="4">
        <f t="shared" si="1580"/>
        <v>0</v>
      </c>
      <c r="I3206" s="5">
        <f>VLOOKUP(CONCATENATE($F3206," ",$G3206),AllocFactorMatrix,(I$4+1),FALSE)*$E3207</f>
        <v>0</v>
      </c>
      <c r="J3206" s="5">
        <f>VLOOKUP(CONCATENATE($F3206," ",$G3206),AllocFactorMatrix,(J$4+1),FALSE)*$E3207</f>
        <v>0</v>
      </c>
      <c r="K3206" s="5">
        <f>VLOOKUP(CONCATENATE($F3206," ",$G3206),AllocFactorMatrix,(K$4+1),FALSE)*$E3207</f>
        <v>0</v>
      </c>
      <c r="L3206" s="5">
        <f>VLOOKUP(CONCATENATE($F3206," ",$G3206),AllocFactorMatrix,(L$4+1),FALSE)*$E3207</f>
        <v>0</v>
      </c>
      <c r="M3206" s="5">
        <f>VLOOKUP(CONCATENATE($F3206," ",$G3206),AllocFactorMatrix,(M$4+1),FALSE)*$E3207</f>
        <v>0</v>
      </c>
      <c r="N3206" s="5">
        <f t="shared" si="1563"/>
        <v>0</v>
      </c>
      <c r="O3206" s="5">
        <f>VLOOKUP(CONCATENATE($F3206," ",$G3206),AllocFactorMatrix,(O$4+1),FALSE)*$E3207</f>
        <v>0</v>
      </c>
      <c r="P3206" s="5">
        <f>VLOOKUP(CONCATENATE($F3206," ",$G3206),AllocFactorMatrix,(P$4+1),FALSE)*$E3207</f>
        <v>0</v>
      </c>
      <c r="Q3206" s="5">
        <f>VLOOKUP(CONCATENATE($F3206," ",$G3206),AllocFactorMatrix,(Q$4+1),FALSE)*$E3207</f>
        <v>0</v>
      </c>
      <c r="R3206" s="5">
        <f>VLOOKUP(CONCATENATE($F3206," ",$G3206),AllocFactorMatrix,(R$4+1),FALSE)*$E3207</f>
        <v>0</v>
      </c>
      <c r="S3206" s="5">
        <f t="shared" si="1586"/>
        <v>0</v>
      </c>
      <c r="T3206" s="5">
        <f>VLOOKUP(CONCATENATE($F3206," ",$G3206),AllocFactorMatrix,(T$4+1),FALSE)*$E3207</f>
        <v>0</v>
      </c>
      <c r="U3206" s="5">
        <f>VLOOKUP(CONCATENATE($F3206," ",$G3206),AllocFactorMatrix,(U$4+1),FALSE)*$E3207</f>
        <v>0</v>
      </c>
      <c r="V3206" s="5">
        <f>VLOOKUP(CONCATENATE($F3206," ",$G3206),AllocFactorMatrix,(V$4+1),FALSE)*$E3207</f>
        <v>0</v>
      </c>
      <c r="W3206" s="5">
        <f>VLOOKUP(CONCATENATE($F3206," ",$G3206),AllocFactorMatrix,(W$4+1),FALSE)*$E3207</f>
        <v>0</v>
      </c>
      <c r="X3206" s="5">
        <f t="shared" si="1588"/>
        <v>0</v>
      </c>
      <c r="Y3206" s="5">
        <f>VLOOKUP(CONCATENATE($F3206," ",$G3206),AllocFactorMatrix,(Y$4+1),FALSE)*$E3207</f>
        <v>0</v>
      </c>
      <c r="Z3206" s="5">
        <f>VLOOKUP(CONCATENATE($F3206," ",$G3206),AllocFactorMatrix,(Z$4+1),FALSE)*$E3207</f>
        <v>0</v>
      </c>
      <c r="AA3206" s="5">
        <f t="shared" si="1585"/>
        <v>0</v>
      </c>
      <c r="AB3206" s="5">
        <f>VLOOKUP(CONCATENATE($F3206," ",$G3206),AllocFactorMatrix,(AB$4+1),FALSE)*$E3207</f>
        <v>0</v>
      </c>
      <c r="AC3206" s="5">
        <f>VLOOKUP(CONCATENATE($F3206," ",$G3206),AllocFactorMatrix,(AC$4+1),FALSE)*$E3207</f>
        <v>0</v>
      </c>
      <c r="AD3206" s="5">
        <f>VLOOKUP(CONCATENATE($F3206," ",$G3206),AllocFactorMatrix,(AD$4+1),FALSE)*$E3207</f>
        <v>0</v>
      </c>
    </row>
    <row r="3207" spans="4:30" collapsed="1">
      <c r="D3207" s="7" t="s">
        <v>281</v>
      </c>
      <c r="E3207" s="40">
        <v>-606571</v>
      </c>
      <c r="F3207" s="10" t="s">
        <v>32</v>
      </c>
      <c r="G3207" s="55" t="str">
        <f>$G$15</f>
        <v>TOTAL</v>
      </c>
      <c r="H3207" s="4">
        <f t="shared" si="1580"/>
        <v>-606570.99999999977</v>
      </c>
      <c r="I3207" s="5">
        <f>VLOOKUP(CONCATENATE($F3207," ",$G3207),AllocFactorMatrix,(I$4+1),FALSE)*$E3207</f>
        <v>-227601.87044553019</v>
      </c>
      <c r="J3207" s="5">
        <f>VLOOKUP(CONCATENATE($F3207," ",$G3207),AllocFactorMatrix,(J$4+1),FALSE)*$E3207</f>
        <v>-14750.071921437391</v>
      </c>
      <c r="K3207" s="5">
        <f>VLOOKUP(CONCATENATE($F3207," ",$G3207),AllocFactorMatrix,(K$4+1),FALSE)*$E3207</f>
        <v>-49488.090259250639</v>
      </c>
      <c r="L3207" s="5">
        <f>VLOOKUP(CONCATENATE($F3207," ",$G3207),AllocFactorMatrix,(L$4+1),FALSE)*$E3207</f>
        <v>-1572.8438579548001</v>
      </c>
      <c r="M3207" s="5">
        <f>VLOOKUP(CONCATENATE($F3207," ",$G3207),AllocFactorMatrix,(M$4+1),FALSE)*$E3207</f>
        <v>-144.99781682848649</v>
      </c>
      <c r="N3207" s="5">
        <f t="shared" si="1563"/>
        <v>-51205.931934033928</v>
      </c>
      <c r="O3207" s="5">
        <f>VLOOKUP(CONCATENATE($F3207," ",$G3207),AllocFactorMatrix,(O$4+1),FALSE)*$E3207</f>
        <v>-45118.982409490571</v>
      </c>
      <c r="P3207" s="5">
        <f>VLOOKUP(CONCATENATE($F3207," ",$G3207),AllocFactorMatrix,(P$4+1),FALSE)*$E3207</f>
        <v>-8364.1911743378369</v>
      </c>
      <c r="Q3207" s="5">
        <f>VLOOKUP(CONCATENATE($F3207," ",$G3207),AllocFactorMatrix,(Q$4+1),FALSE)*$E3207</f>
        <v>-3800.4743803934157</v>
      </c>
      <c r="R3207" s="5">
        <f>VLOOKUP(CONCATENATE($F3207," ",$G3207),AllocFactorMatrix,(R$4+1),FALSE)*$E3207</f>
        <v>-176.09170513176804</v>
      </c>
      <c r="S3207" s="5">
        <f t="shared" si="1586"/>
        <v>-57459.739669353592</v>
      </c>
      <c r="T3207" s="5">
        <f>VLOOKUP(CONCATENATE($F3207," ",$G3207),AllocFactorMatrix,(T$4+1),FALSE)*$E3207</f>
        <v>-1729.0449062322332</v>
      </c>
      <c r="U3207" s="5">
        <f>VLOOKUP(CONCATENATE($F3207," ",$G3207),AllocFactorMatrix,(U$4+1),FALSE)*$E3207</f>
        <v>-30359.438306514177</v>
      </c>
      <c r="V3207" s="5">
        <f>VLOOKUP(CONCATENATE($F3207," ",$G3207),AllocFactorMatrix,(V$4+1),FALSE)*$E3207</f>
        <v>-172368.28610726222</v>
      </c>
      <c r="W3207" s="5">
        <f>VLOOKUP(CONCATENATE($F3207," ",$G3207),AllocFactorMatrix,(W$4+1),FALSE)*$E3207</f>
        <v>-32702.298096148093</v>
      </c>
      <c r="X3207" s="5">
        <f t="shared" si="1588"/>
        <v>-237159.06741615673</v>
      </c>
      <c r="Y3207" s="5">
        <f>VLOOKUP(CONCATENATE($F3207," ",$G3207),AllocFactorMatrix,(Y$4+1),FALSE)*$E3207</f>
        <v>-12224.092377404866</v>
      </c>
      <c r="Z3207" s="5">
        <f>VLOOKUP(CONCATENATE($F3207," ",$G3207),AllocFactorMatrix,(Z$4+1),FALSE)*$E3207</f>
        <v>-198.988736812534</v>
      </c>
      <c r="AA3207" s="5">
        <f t="shared" si="1585"/>
        <v>-12423.081114217401</v>
      </c>
      <c r="AB3207" s="5">
        <f>VLOOKUP(CONCATENATE($F3207," ",$G3207),AllocFactorMatrix,(AB$4+1),FALSE)*$E3207</f>
        <v>-221.95592918372063</v>
      </c>
      <c r="AC3207" s="5">
        <f>VLOOKUP(CONCATENATE($F3207," ",$G3207),AllocFactorMatrix,(AC$4+1),FALSE)*$E3207</f>
        <v>-4799.4997515730356</v>
      </c>
      <c r="AD3207" s="5">
        <f>VLOOKUP(CONCATENATE($F3207," ",$G3207),AllocFactorMatrix,(AD$4+1),FALSE)*$E3207</f>
        <v>-949.78181851393231</v>
      </c>
    </row>
    <row r="3208" spans="4:30" hidden="1" outlineLevel="1">
      <c r="D3208" s="7"/>
      <c r="E3208" s="51"/>
      <c r="F3208" s="52" t="str">
        <f>F3215</f>
        <v>PROD_ENERGY</v>
      </c>
      <c r="G3208" s="55" t="str">
        <f>$G$8</f>
        <v>PRODUCTION</v>
      </c>
      <c r="H3208" s="4">
        <f t="shared" si="1580"/>
        <v>0</v>
      </c>
      <c r="I3208" s="5">
        <f>VLOOKUP(CONCATENATE($F3208," ",$G3208),AllocFactorMatrix,(I$4+1),FALSE)*$E3215</f>
        <v>0</v>
      </c>
      <c r="J3208" s="5">
        <f>VLOOKUP(CONCATENATE($F3208," ",$G3208),AllocFactorMatrix,(J$4+1),FALSE)*$E3215</f>
        <v>0</v>
      </c>
      <c r="K3208" s="5">
        <f>VLOOKUP(CONCATENATE($F3208," ",$G3208),AllocFactorMatrix,(K$4+1),FALSE)*$E3215</f>
        <v>0</v>
      </c>
      <c r="L3208" s="5">
        <f>VLOOKUP(CONCATENATE($F3208," ",$G3208),AllocFactorMatrix,(L$4+1),FALSE)*$E3215</f>
        <v>0</v>
      </c>
      <c r="M3208" s="5">
        <f>VLOOKUP(CONCATENATE($F3208," ",$G3208),AllocFactorMatrix,(M$4+1),FALSE)*$E3215</f>
        <v>0</v>
      </c>
      <c r="N3208" s="5">
        <f t="shared" si="1563"/>
        <v>0</v>
      </c>
      <c r="O3208" s="5">
        <f>VLOOKUP(CONCATENATE($F3208," ",$G3208),AllocFactorMatrix,(O$4+1),FALSE)*$E3215</f>
        <v>0</v>
      </c>
      <c r="P3208" s="5">
        <f>VLOOKUP(CONCATENATE($F3208," ",$G3208),AllocFactorMatrix,(P$4+1),FALSE)*$E3215</f>
        <v>0</v>
      </c>
      <c r="Q3208" s="5">
        <f>VLOOKUP(CONCATENATE($F3208," ",$G3208),AllocFactorMatrix,(Q$4+1),FALSE)*$E3215</f>
        <v>0</v>
      </c>
      <c r="R3208" s="5">
        <f>VLOOKUP(CONCATENATE($F3208," ",$G3208),AllocFactorMatrix,(R$4+1),FALSE)*$E3215</f>
        <v>0</v>
      </c>
      <c r="S3208" s="5">
        <f t="shared" si="1586"/>
        <v>0</v>
      </c>
      <c r="T3208" s="5">
        <f>VLOOKUP(CONCATENATE($F3208," ",$G3208),AllocFactorMatrix,(T$4+1),FALSE)*$E3215</f>
        <v>0</v>
      </c>
      <c r="U3208" s="5">
        <f>VLOOKUP(CONCATENATE($F3208," ",$G3208),AllocFactorMatrix,(U$4+1),FALSE)*$E3215</f>
        <v>0</v>
      </c>
      <c r="V3208" s="5">
        <f>VLOOKUP(CONCATENATE($F3208," ",$G3208),AllocFactorMatrix,(V$4+1),FALSE)*$E3215</f>
        <v>0</v>
      </c>
      <c r="W3208" s="5">
        <f>VLOOKUP(CONCATENATE($F3208," ",$G3208),AllocFactorMatrix,(W$4+1),FALSE)*$E3215</f>
        <v>0</v>
      </c>
      <c r="X3208" s="5">
        <f>SUBTOTAL(9,T3208:W3208)</f>
        <v>0</v>
      </c>
      <c r="Y3208" s="5">
        <f>VLOOKUP(CONCATENATE($F3208," ",$G3208),AllocFactorMatrix,(Y$4+1),FALSE)*$E3215</f>
        <v>0</v>
      </c>
      <c r="Z3208" s="5">
        <f>VLOOKUP(CONCATENATE($F3208," ",$G3208),AllocFactorMatrix,(Z$4+1),FALSE)*$E3215</f>
        <v>0</v>
      </c>
      <c r="AA3208" s="5">
        <f t="shared" si="1585"/>
        <v>0</v>
      </c>
      <c r="AB3208" s="5">
        <f>VLOOKUP(CONCATENATE($F3208," ",$G3208),AllocFactorMatrix,(AB$4+1),FALSE)*$E3215</f>
        <v>0</v>
      </c>
      <c r="AC3208" s="5">
        <f>VLOOKUP(CONCATENATE($F3208," ",$G3208),AllocFactorMatrix,(AC$4+1),FALSE)*$E3215</f>
        <v>0</v>
      </c>
      <c r="AD3208" s="5">
        <f>VLOOKUP(CONCATENATE($F3208," ",$G3208),AllocFactorMatrix,(AD$4+1),FALSE)*$E3215</f>
        <v>0</v>
      </c>
    </row>
    <row r="3209" spans="4:30" hidden="1" outlineLevel="1">
      <c r="D3209" s="7"/>
      <c r="E3209" s="51"/>
      <c r="F3209" s="52" t="str">
        <f>F3215</f>
        <v>PROD_ENERGY</v>
      </c>
      <c r="G3209" s="55" t="str">
        <f>$G$9</f>
        <v>BULKTRAN</v>
      </c>
      <c r="H3209" s="4">
        <f t="shared" si="1580"/>
        <v>0</v>
      </c>
      <c r="I3209" s="5">
        <f>VLOOKUP(CONCATENATE($F3209," ",$G3209),AllocFactorMatrix,(I$4+1),FALSE)*$E3215</f>
        <v>0</v>
      </c>
      <c r="J3209" s="5">
        <f>VLOOKUP(CONCATENATE($F3209," ",$G3209),AllocFactorMatrix,(J$4+1),FALSE)*$E3215</f>
        <v>0</v>
      </c>
      <c r="K3209" s="5">
        <f>VLOOKUP(CONCATENATE($F3209," ",$G3209),AllocFactorMatrix,(K$4+1),FALSE)*$E3215</f>
        <v>0</v>
      </c>
      <c r="L3209" s="5">
        <f>VLOOKUP(CONCATENATE($F3209," ",$G3209),AllocFactorMatrix,(L$4+1),FALSE)*$E3215</f>
        <v>0</v>
      </c>
      <c r="M3209" s="5">
        <f>VLOOKUP(CONCATENATE($F3209," ",$G3209),AllocFactorMatrix,(M$4+1),FALSE)*$E3215</f>
        <v>0</v>
      </c>
      <c r="N3209" s="5">
        <f t="shared" si="1563"/>
        <v>0</v>
      </c>
      <c r="O3209" s="5">
        <f>VLOOKUP(CONCATENATE($F3209," ",$G3209),AllocFactorMatrix,(O$4+1),FALSE)*$E3215</f>
        <v>0</v>
      </c>
      <c r="P3209" s="5">
        <f>VLOOKUP(CONCATENATE($F3209," ",$G3209),AllocFactorMatrix,(P$4+1),FALSE)*$E3215</f>
        <v>0</v>
      </c>
      <c r="Q3209" s="5">
        <f>VLOOKUP(CONCATENATE($F3209," ",$G3209),AllocFactorMatrix,(Q$4+1),FALSE)*$E3215</f>
        <v>0</v>
      </c>
      <c r="R3209" s="5">
        <f>VLOOKUP(CONCATENATE($F3209," ",$G3209),AllocFactorMatrix,(R$4+1),FALSE)*$E3215</f>
        <v>0</v>
      </c>
      <c r="S3209" s="5">
        <f t="shared" si="1586"/>
        <v>0</v>
      </c>
      <c r="T3209" s="5">
        <f>VLOOKUP(CONCATENATE($F3209," ",$G3209),AllocFactorMatrix,(T$4+1),FALSE)*$E3215</f>
        <v>0</v>
      </c>
      <c r="U3209" s="5">
        <f>VLOOKUP(CONCATENATE($F3209," ",$G3209),AllocFactorMatrix,(U$4+1),FALSE)*$E3215</f>
        <v>0</v>
      </c>
      <c r="V3209" s="5">
        <f>VLOOKUP(CONCATENATE($F3209," ",$G3209),AllocFactorMatrix,(V$4+1),FALSE)*$E3215</f>
        <v>0</v>
      </c>
      <c r="W3209" s="5">
        <f>VLOOKUP(CONCATENATE($F3209," ",$G3209),AllocFactorMatrix,(W$4+1),FALSE)*$E3215</f>
        <v>0</v>
      </c>
      <c r="X3209" s="5">
        <f t="shared" ref="X3209:X3215" si="1589">SUBTOTAL(9,T3209:W3209)</f>
        <v>0</v>
      </c>
      <c r="Y3209" s="5">
        <f>VLOOKUP(CONCATENATE($F3209," ",$G3209),AllocFactorMatrix,(Y$4+1),FALSE)*$E3215</f>
        <v>0</v>
      </c>
      <c r="Z3209" s="5">
        <f>VLOOKUP(CONCATENATE($F3209," ",$G3209),AllocFactorMatrix,(Z$4+1),FALSE)*$E3215</f>
        <v>0</v>
      </c>
      <c r="AA3209" s="5">
        <f t="shared" si="1585"/>
        <v>0</v>
      </c>
      <c r="AB3209" s="5">
        <f>VLOOKUP(CONCATENATE($F3209," ",$G3209),AllocFactorMatrix,(AB$4+1),FALSE)*$E3215</f>
        <v>0</v>
      </c>
      <c r="AC3209" s="5">
        <f>VLOOKUP(CONCATENATE($F3209," ",$G3209),AllocFactorMatrix,(AC$4+1),FALSE)*$E3215</f>
        <v>0</v>
      </c>
      <c r="AD3209" s="5">
        <f>VLOOKUP(CONCATENATE($F3209," ",$G3209),AllocFactorMatrix,(AD$4+1),FALSE)*$E3215</f>
        <v>0</v>
      </c>
    </row>
    <row r="3210" spans="4:30" hidden="1" outlineLevel="1">
      <c r="D3210" s="7"/>
      <c r="E3210" s="51"/>
      <c r="F3210" s="52" t="str">
        <f>F3215</f>
        <v>PROD_ENERGY</v>
      </c>
      <c r="G3210" s="55" t="str">
        <f>$G$10</f>
        <v>SUBTRAN</v>
      </c>
      <c r="H3210" s="4">
        <f t="shared" si="1580"/>
        <v>0</v>
      </c>
      <c r="I3210" s="5">
        <f>VLOOKUP(CONCATENATE($F3210," ",$G3210),AllocFactorMatrix,(I$4+1),FALSE)*$E3215</f>
        <v>0</v>
      </c>
      <c r="J3210" s="5">
        <f>VLOOKUP(CONCATENATE($F3210," ",$G3210),AllocFactorMatrix,(J$4+1),FALSE)*$E3215</f>
        <v>0</v>
      </c>
      <c r="K3210" s="5">
        <f>VLOOKUP(CONCATENATE($F3210," ",$G3210),AllocFactorMatrix,(K$4+1),FALSE)*$E3215</f>
        <v>0</v>
      </c>
      <c r="L3210" s="5">
        <f>VLOOKUP(CONCATENATE($F3210," ",$G3210),AllocFactorMatrix,(L$4+1),FALSE)*$E3215</f>
        <v>0</v>
      </c>
      <c r="M3210" s="5">
        <f>VLOOKUP(CONCATENATE($F3210," ",$G3210),AllocFactorMatrix,(M$4+1),FALSE)*$E3215</f>
        <v>0</v>
      </c>
      <c r="N3210" s="5">
        <f t="shared" si="1563"/>
        <v>0</v>
      </c>
      <c r="O3210" s="5">
        <f>VLOOKUP(CONCATENATE($F3210," ",$G3210),AllocFactorMatrix,(O$4+1),FALSE)*$E3215</f>
        <v>0</v>
      </c>
      <c r="P3210" s="5">
        <f>VLOOKUP(CONCATENATE($F3210," ",$G3210),AllocFactorMatrix,(P$4+1),FALSE)*$E3215</f>
        <v>0</v>
      </c>
      <c r="Q3210" s="5">
        <f>VLOOKUP(CONCATENATE($F3210," ",$G3210),AllocFactorMatrix,(Q$4+1),FALSE)*$E3215</f>
        <v>0</v>
      </c>
      <c r="R3210" s="5">
        <f>VLOOKUP(CONCATENATE($F3210," ",$G3210),AllocFactorMatrix,(R$4+1),FALSE)*$E3215</f>
        <v>0</v>
      </c>
      <c r="S3210" s="5">
        <f t="shared" si="1586"/>
        <v>0</v>
      </c>
      <c r="T3210" s="5">
        <f>VLOOKUP(CONCATENATE($F3210," ",$G3210),AllocFactorMatrix,(T$4+1),FALSE)*$E3215</f>
        <v>0</v>
      </c>
      <c r="U3210" s="5">
        <f>VLOOKUP(CONCATENATE($F3210," ",$G3210),AllocFactorMatrix,(U$4+1),FALSE)*$E3215</f>
        <v>0</v>
      </c>
      <c r="V3210" s="5">
        <f>VLOOKUP(CONCATENATE($F3210," ",$G3210),AllocFactorMatrix,(V$4+1),FALSE)*$E3215</f>
        <v>0</v>
      </c>
      <c r="W3210" s="5">
        <f>VLOOKUP(CONCATENATE($F3210," ",$G3210),AllocFactorMatrix,(W$4+1),FALSE)*$E3215</f>
        <v>0</v>
      </c>
      <c r="X3210" s="5">
        <f t="shared" si="1589"/>
        <v>0</v>
      </c>
      <c r="Y3210" s="5">
        <f>VLOOKUP(CONCATENATE($F3210," ",$G3210),AllocFactorMatrix,(Y$4+1),FALSE)*$E3215</f>
        <v>0</v>
      </c>
      <c r="Z3210" s="5">
        <f>VLOOKUP(CONCATENATE($F3210," ",$G3210),AllocFactorMatrix,(Z$4+1),FALSE)*$E3215</f>
        <v>0</v>
      </c>
      <c r="AA3210" s="5">
        <f t="shared" si="1585"/>
        <v>0</v>
      </c>
      <c r="AB3210" s="5">
        <f>VLOOKUP(CONCATENATE($F3210," ",$G3210),AllocFactorMatrix,(AB$4+1),FALSE)*$E3215</f>
        <v>0</v>
      </c>
      <c r="AC3210" s="5">
        <f>VLOOKUP(CONCATENATE($F3210," ",$G3210),AllocFactorMatrix,(AC$4+1),FALSE)*$E3215</f>
        <v>0</v>
      </c>
      <c r="AD3210" s="5">
        <f>VLOOKUP(CONCATENATE($F3210," ",$G3210),AllocFactorMatrix,(AD$4+1),FALSE)*$E3215</f>
        <v>0</v>
      </c>
    </row>
    <row r="3211" spans="4:30" hidden="1" outlineLevel="1">
      <c r="D3211" s="7"/>
      <c r="E3211" s="51"/>
      <c r="F3211" s="52" t="str">
        <f>F3215</f>
        <v>PROD_ENERGY</v>
      </c>
      <c r="G3211" s="55" t="str">
        <f>$G$11</f>
        <v>DISTPRI</v>
      </c>
      <c r="H3211" s="4">
        <f t="shared" si="1580"/>
        <v>0</v>
      </c>
      <c r="I3211" s="5">
        <f>VLOOKUP(CONCATENATE($F3211," ",$G3211),AllocFactorMatrix,(I$4+1),FALSE)*$E3215</f>
        <v>0</v>
      </c>
      <c r="J3211" s="5">
        <f>VLOOKUP(CONCATENATE($F3211," ",$G3211),AllocFactorMatrix,(J$4+1),FALSE)*$E3215</f>
        <v>0</v>
      </c>
      <c r="K3211" s="5">
        <f>VLOOKUP(CONCATENATE($F3211," ",$G3211),AllocFactorMatrix,(K$4+1),FALSE)*$E3215</f>
        <v>0</v>
      </c>
      <c r="L3211" s="5">
        <f>VLOOKUP(CONCATENATE($F3211," ",$G3211),AllocFactorMatrix,(L$4+1),FALSE)*$E3215</f>
        <v>0</v>
      </c>
      <c r="M3211" s="5">
        <f>VLOOKUP(CONCATENATE($F3211," ",$G3211),AllocFactorMatrix,(M$4+1),FALSE)*$E3215</f>
        <v>0</v>
      </c>
      <c r="N3211" s="5">
        <f t="shared" si="1563"/>
        <v>0</v>
      </c>
      <c r="O3211" s="5">
        <f>VLOOKUP(CONCATENATE($F3211," ",$G3211),AllocFactorMatrix,(O$4+1),FALSE)*$E3215</f>
        <v>0</v>
      </c>
      <c r="P3211" s="5">
        <f>VLOOKUP(CONCATENATE($F3211," ",$G3211),AllocFactorMatrix,(P$4+1),FALSE)*$E3215</f>
        <v>0</v>
      </c>
      <c r="Q3211" s="5">
        <f>VLOOKUP(CONCATENATE($F3211," ",$G3211),AllocFactorMatrix,(Q$4+1),FALSE)*$E3215</f>
        <v>0</v>
      </c>
      <c r="R3211" s="5">
        <f>VLOOKUP(CONCATENATE($F3211," ",$G3211),AllocFactorMatrix,(R$4+1),FALSE)*$E3215</f>
        <v>0</v>
      </c>
      <c r="S3211" s="5">
        <f t="shared" si="1586"/>
        <v>0</v>
      </c>
      <c r="T3211" s="5">
        <f>VLOOKUP(CONCATENATE($F3211," ",$G3211),AllocFactorMatrix,(T$4+1),FALSE)*$E3215</f>
        <v>0</v>
      </c>
      <c r="U3211" s="5">
        <f>VLOOKUP(CONCATENATE($F3211," ",$G3211),AllocFactorMatrix,(U$4+1),FALSE)*$E3215</f>
        <v>0</v>
      </c>
      <c r="V3211" s="5">
        <f>VLOOKUP(CONCATENATE($F3211," ",$G3211),AllocFactorMatrix,(V$4+1),FALSE)*$E3215</f>
        <v>0</v>
      </c>
      <c r="W3211" s="5">
        <f>VLOOKUP(CONCATENATE($F3211," ",$G3211),AllocFactorMatrix,(W$4+1),FALSE)*$E3215</f>
        <v>0</v>
      </c>
      <c r="X3211" s="5">
        <f t="shared" si="1589"/>
        <v>0</v>
      </c>
      <c r="Y3211" s="5">
        <f>VLOOKUP(CONCATENATE($F3211," ",$G3211),AllocFactorMatrix,(Y$4+1),FALSE)*$E3215</f>
        <v>0</v>
      </c>
      <c r="Z3211" s="5">
        <f>VLOOKUP(CONCATENATE($F3211," ",$G3211),AllocFactorMatrix,(Z$4+1),FALSE)*$E3215</f>
        <v>0</v>
      </c>
      <c r="AA3211" s="5">
        <f t="shared" si="1585"/>
        <v>0</v>
      </c>
      <c r="AB3211" s="5">
        <f>VLOOKUP(CONCATENATE($F3211," ",$G3211),AllocFactorMatrix,(AB$4+1),FALSE)*$E3215</f>
        <v>0</v>
      </c>
      <c r="AC3211" s="5">
        <f>VLOOKUP(CONCATENATE($F3211," ",$G3211),AllocFactorMatrix,(AC$4+1),FALSE)*$E3215</f>
        <v>0</v>
      </c>
      <c r="AD3211" s="5">
        <f>VLOOKUP(CONCATENATE($F3211," ",$G3211),AllocFactorMatrix,(AD$4+1),FALSE)*$E3215</f>
        <v>0</v>
      </c>
    </row>
    <row r="3212" spans="4:30" hidden="1" outlineLevel="1">
      <c r="D3212" s="7"/>
      <c r="E3212" s="51"/>
      <c r="F3212" s="52" t="str">
        <f>F3215</f>
        <v>PROD_ENERGY</v>
      </c>
      <c r="G3212" s="55" t="str">
        <f>$G$12</f>
        <v>DISTSEC</v>
      </c>
      <c r="H3212" s="4">
        <f t="shared" si="1580"/>
        <v>0</v>
      </c>
      <c r="I3212" s="5">
        <f>VLOOKUP(CONCATENATE($F3212," ",$G3212),AllocFactorMatrix,(I$4+1),FALSE)*$E3215</f>
        <v>0</v>
      </c>
      <c r="J3212" s="5">
        <f>VLOOKUP(CONCATENATE($F3212," ",$G3212),AllocFactorMatrix,(J$4+1),FALSE)*$E3215</f>
        <v>0</v>
      </c>
      <c r="K3212" s="5">
        <f>VLOOKUP(CONCATENATE($F3212," ",$G3212),AllocFactorMatrix,(K$4+1),FALSE)*$E3215</f>
        <v>0</v>
      </c>
      <c r="L3212" s="5">
        <f>VLOOKUP(CONCATENATE($F3212," ",$G3212),AllocFactorMatrix,(L$4+1),FALSE)*$E3215</f>
        <v>0</v>
      </c>
      <c r="M3212" s="5">
        <f>VLOOKUP(CONCATENATE($F3212," ",$G3212),AllocFactorMatrix,(M$4+1),FALSE)*$E3215</f>
        <v>0</v>
      </c>
      <c r="N3212" s="5">
        <f t="shared" si="1563"/>
        <v>0</v>
      </c>
      <c r="O3212" s="5">
        <f>VLOOKUP(CONCATENATE($F3212," ",$G3212),AllocFactorMatrix,(O$4+1),FALSE)*$E3215</f>
        <v>0</v>
      </c>
      <c r="P3212" s="5">
        <f>VLOOKUP(CONCATENATE($F3212," ",$G3212),AllocFactorMatrix,(P$4+1),FALSE)*$E3215</f>
        <v>0</v>
      </c>
      <c r="Q3212" s="5">
        <f>VLOOKUP(CONCATENATE($F3212," ",$G3212),AllocFactorMatrix,(Q$4+1),FALSE)*$E3215</f>
        <v>0</v>
      </c>
      <c r="R3212" s="5">
        <f>VLOOKUP(CONCATENATE($F3212," ",$G3212),AllocFactorMatrix,(R$4+1),FALSE)*$E3215</f>
        <v>0</v>
      </c>
      <c r="S3212" s="5">
        <f t="shared" si="1586"/>
        <v>0</v>
      </c>
      <c r="T3212" s="5">
        <f>VLOOKUP(CONCATENATE($F3212," ",$G3212),AllocFactorMatrix,(T$4+1),FALSE)*$E3215</f>
        <v>0</v>
      </c>
      <c r="U3212" s="5">
        <f>VLOOKUP(CONCATENATE($F3212," ",$G3212),AllocFactorMatrix,(U$4+1),FALSE)*$E3215</f>
        <v>0</v>
      </c>
      <c r="V3212" s="5">
        <f>VLOOKUP(CONCATENATE($F3212," ",$G3212),AllocFactorMatrix,(V$4+1),FALSE)*$E3215</f>
        <v>0</v>
      </c>
      <c r="W3212" s="5">
        <f>VLOOKUP(CONCATENATE($F3212," ",$G3212),AllocFactorMatrix,(W$4+1),FALSE)*$E3215</f>
        <v>0</v>
      </c>
      <c r="X3212" s="5">
        <f t="shared" si="1589"/>
        <v>0</v>
      </c>
      <c r="Y3212" s="5">
        <f>VLOOKUP(CONCATENATE($F3212," ",$G3212),AllocFactorMatrix,(Y$4+1),FALSE)*$E3215</f>
        <v>0</v>
      </c>
      <c r="Z3212" s="5">
        <f>VLOOKUP(CONCATENATE($F3212," ",$G3212),AllocFactorMatrix,(Z$4+1),FALSE)*$E3215</f>
        <v>0</v>
      </c>
      <c r="AA3212" s="5">
        <f t="shared" si="1585"/>
        <v>0</v>
      </c>
      <c r="AB3212" s="5">
        <f>VLOOKUP(CONCATENATE($F3212," ",$G3212),AllocFactorMatrix,(AB$4+1),FALSE)*$E3215</f>
        <v>0</v>
      </c>
      <c r="AC3212" s="5">
        <f>VLOOKUP(CONCATENATE($F3212," ",$G3212),AllocFactorMatrix,(AC$4+1),FALSE)*$E3215</f>
        <v>0</v>
      </c>
      <c r="AD3212" s="5">
        <f>VLOOKUP(CONCATENATE($F3212," ",$G3212),AllocFactorMatrix,(AD$4+1),FALSE)*$E3215</f>
        <v>0</v>
      </c>
    </row>
    <row r="3213" spans="4:30" hidden="1" outlineLevel="1">
      <c r="D3213" s="7"/>
      <c r="E3213" s="51"/>
      <c r="F3213" s="52" t="str">
        <f>F3215</f>
        <v>PROD_ENERGY</v>
      </c>
      <c r="G3213" s="55" t="str">
        <f>$G$13</f>
        <v>ENERGY</v>
      </c>
      <c r="H3213" s="4">
        <f t="shared" si="1580"/>
        <v>391182</v>
      </c>
      <c r="I3213" s="5">
        <f>VLOOKUP(CONCATENATE($F3213," ",$G3213),AllocFactorMatrix,(I$4+1),FALSE)*$E3215</f>
        <v>146782.08302840622</v>
      </c>
      <c r="J3213" s="5">
        <f>VLOOKUP(CONCATENATE($F3213," ",$G3213),AllocFactorMatrix,(J$4+1),FALSE)*$E3215</f>
        <v>9512.4274559313271</v>
      </c>
      <c r="K3213" s="5">
        <f>VLOOKUP(CONCATENATE($F3213," ",$G3213),AllocFactorMatrix,(K$4+1),FALSE)*$E3215</f>
        <v>31915.225297276302</v>
      </c>
      <c r="L3213" s="5">
        <f>VLOOKUP(CONCATENATE($F3213," ",$G3213),AllocFactorMatrix,(L$4+1),FALSE)*$E3215</f>
        <v>1014.3383149581412</v>
      </c>
      <c r="M3213" s="5">
        <f>VLOOKUP(CONCATENATE($F3213," ",$G3213),AllocFactorMatrix,(M$4+1),FALSE)*$E3215</f>
        <v>93.510134811260357</v>
      </c>
      <c r="N3213" s="5">
        <f t="shared" si="1563"/>
        <v>33023.073747045702</v>
      </c>
      <c r="O3213" s="5">
        <f>VLOOKUP(CONCATENATE($F3213," ",$G3213),AllocFactorMatrix,(O$4+1),FALSE)*$E3215</f>
        <v>29097.556224925589</v>
      </c>
      <c r="P3213" s="5">
        <f>VLOOKUP(CONCATENATE($F3213," ",$G3213),AllocFactorMatrix,(P$4+1),FALSE)*$E3215</f>
        <v>5394.127038648111</v>
      </c>
      <c r="Q3213" s="5">
        <f>VLOOKUP(CONCATENATE($F3213," ",$G3213),AllocFactorMatrix,(Q$4+1),FALSE)*$E3215</f>
        <v>2450.9532586804462</v>
      </c>
      <c r="R3213" s="5">
        <f>VLOOKUP(CONCATENATE($F3213," ",$G3213),AllocFactorMatrix,(R$4+1),FALSE)*$E3215</f>
        <v>113.5628069869072</v>
      </c>
      <c r="S3213" s="5">
        <f t="shared" si="1586"/>
        <v>37056.199329241055</v>
      </c>
      <c r="T3213" s="5">
        <f>VLOOKUP(CONCATENATE($F3213," ",$G3213),AllocFactorMatrix,(T$4+1),FALSE)*$E3215</f>
        <v>1115.0734942978438</v>
      </c>
      <c r="U3213" s="5">
        <f>VLOOKUP(CONCATENATE($F3213," ",$G3213),AllocFactorMatrix,(U$4+1),FALSE)*$E3215</f>
        <v>19579.020091001432</v>
      </c>
      <c r="V3213" s="5">
        <f>VLOOKUP(CONCATENATE($F3213," ",$G3213),AllocFactorMatrix,(V$4+1),FALSE)*$E3215</f>
        <v>111161.54728137521</v>
      </c>
      <c r="W3213" s="5">
        <f>VLOOKUP(CONCATENATE($F3213," ",$G3213),AllocFactorMatrix,(W$4+1),FALSE)*$E3215</f>
        <v>21089.947217798745</v>
      </c>
      <c r="X3213" s="5">
        <f t="shared" si="1589"/>
        <v>152945.58808447322</v>
      </c>
      <c r="Y3213" s="5">
        <f>VLOOKUP(CONCATENATE($F3213," ",$G3213),AllocFactorMatrix,(Y$4+1),FALSE)*$E3215</f>
        <v>7883.4050826333441</v>
      </c>
      <c r="Z3213" s="5">
        <f>VLOOKUP(CONCATENATE($F3213," ",$G3213),AllocFactorMatrix,(Z$4+1),FALSE)*$E3215</f>
        <v>128.32926737974728</v>
      </c>
      <c r="AA3213" s="5">
        <f t="shared" si="1585"/>
        <v>8011.734350013091</v>
      </c>
      <c r="AB3213" s="5">
        <f>VLOOKUP(CONCATENATE($F3213," ",$G3213),AllocFactorMatrix,(AB$4+1),FALSE)*$E3215</f>
        <v>143.14097490639381</v>
      </c>
      <c r="AC3213" s="5">
        <f>VLOOKUP(CONCATENATE($F3213," ",$G3213),AllocFactorMatrix,(AC$4+1),FALSE)*$E3215</f>
        <v>3095.2319049539842</v>
      </c>
      <c r="AD3213" s="5">
        <f>VLOOKUP(CONCATENATE($F3213," ",$G3213),AllocFactorMatrix,(AD$4+1),FALSE)*$E3215</f>
        <v>612.52112502891998</v>
      </c>
    </row>
    <row r="3214" spans="4:30" hidden="1" outlineLevel="1">
      <c r="D3214" s="7"/>
      <c r="E3214" s="51"/>
      <c r="F3214" s="52" t="str">
        <f>F3215</f>
        <v>PROD_ENERGY</v>
      </c>
      <c r="G3214" s="55" t="str">
        <f>$G$14</f>
        <v>CUSTOMER</v>
      </c>
      <c r="H3214" s="4">
        <f t="shared" si="1580"/>
        <v>0</v>
      </c>
      <c r="I3214" s="5">
        <f>VLOOKUP(CONCATENATE($F3214," ",$G3214),AllocFactorMatrix,(I$4+1),FALSE)*$E3215</f>
        <v>0</v>
      </c>
      <c r="J3214" s="5">
        <f>VLOOKUP(CONCATENATE($F3214," ",$G3214),AllocFactorMatrix,(J$4+1),FALSE)*$E3215</f>
        <v>0</v>
      </c>
      <c r="K3214" s="5">
        <f>VLOOKUP(CONCATENATE($F3214," ",$G3214),AllocFactorMatrix,(K$4+1),FALSE)*$E3215</f>
        <v>0</v>
      </c>
      <c r="L3214" s="5">
        <f>VLOOKUP(CONCATENATE($F3214," ",$G3214),AllocFactorMatrix,(L$4+1),FALSE)*$E3215</f>
        <v>0</v>
      </c>
      <c r="M3214" s="5">
        <f>VLOOKUP(CONCATENATE($F3214," ",$G3214),AllocFactorMatrix,(M$4+1),FALSE)*$E3215</f>
        <v>0</v>
      </c>
      <c r="N3214" s="5">
        <f t="shared" si="1563"/>
        <v>0</v>
      </c>
      <c r="O3214" s="5">
        <f>VLOOKUP(CONCATENATE($F3214," ",$G3214),AllocFactorMatrix,(O$4+1),FALSE)*$E3215</f>
        <v>0</v>
      </c>
      <c r="P3214" s="5">
        <f>VLOOKUP(CONCATENATE($F3214," ",$G3214),AllocFactorMatrix,(P$4+1),FALSE)*$E3215</f>
        <v>0</v>
      </c>
      <c r="Q3214" s="5">
        <f>VLOOKUP(CONCATENATE($F3214," ",$G3214),AllocFactorMatrix,(Q$4+1),FALSE)*$E3215</f>
        <v>0</v>
      </c>
      <c r="R3214" s="5">
        <f>VLOOKUP(CONCATENATE($F3214," ",$G3214),AllocFactorMatrix,(R$4+1),FALSE)*$E3215</f>
        <v>0</v>
      </c>
      <c r="S3214" s="5">
        <f t="shared" si="1586"/>
        <v>0</v>
      </c>
      <c r="T3214" s="5">
        <f>VLOOKUP(CONCATENATE($F3214," ",$G3214),AllocFactorMatrix,(T$4+1),FALSE)*$E3215</f>
        <v>0</v>
      </c>
      <c r="U3214" s="5">
        <f>VLOOKUP(CONCATENATE($F3214," ",$G3214),AllocFactorMatrix,(U$4+1),FALSE)*$E3215</f>
        <v>0</v>
      </c>
      <c r="V3214" s="5">
        <f>VLOOKUP(CONCATENATE($F3214," ",$G3214),AllocFactorMatrix,(V$4+1),FALSE)*$E3215</f>
        <v>0</v>
      </c>
      <c r="W3214" s="5">
        <f>VLOOKUP(CONCATENATE($F3214," ",$G3214),AllocFactorMatrix,(W$4+1),FALSE)*$E3215</f>
        <v>0</v>
      </c>
      <c r="X3214" s="5">
        <f t="shared" si="1589"/>
        <v>0</v>
      </c>
      <c r="Y3214" s="5">
        <f>VLOOKUP(CONCATENATE($F3214," ",$G3214),AllocFactorMatrix,(Y$4+1),FALSE)*$E3215</f>
        <v>0</v>
      </c>
      <c r="Z3214" s="5">
        <f>VLOOKUP(CONCATENATE($F3214," ",$G3214),AllocFactorMatrix,(Z$4+1),FALSE)*$E3215</f>
        <v>0</v>
      </c>
      <c r="AA3214" s="5">
        <f t="shared" si="1585"/>
        <v>0</v>
      </c>
      <c r="AB3214" s="5">
        <f>VLOOKUP(CONCATENATE($F3214," ",$G3214),AllocFactorMatrix,(AB$4+1),FALSE)*$E3215</f>
        <v>0</v>
      </c>
      <c r="AC3214" s="5">
        <f>VLOOKUP(CONCATENATE($F3214," ",$G3214),AllocFactorMatrix,(AC$4+1),FALSE)*$E3215</f>
        <v>0</v>
      </c>
      <c r="AD3214" s="5">
        <f>VLOOKUP(CONCATENATE($F3214," ",$G3214),AllocFactorMatrix,(AD$4+1),FALSE)*$E3215</f>
        <v>0</v>
      </c>
    </row>
    <row r="3215" spans="4:30" collapsed="1">
      <c r="D3215" s="7" t="s">
        <v>279</v>
      </c>
      <c r="E3215" s="40">
        <v>391182</v>
      </c>
      <c r="F3215" s="10" t="s">
        <v>32</v>
      </c>
      <c r="G3215" s="55" t="str">
        <f>$G$15</f>
        <v>TOTAL</v>
      </c>
      <c r="H3215" s="4">
        <f t="shared" si="1580"/>
        <v>391182</v>
      </c>
      <c r="I3215" s="5">
        <f>VLOOKUP(CONCATENATE($F3215," ",$G3215),AllocFactorMatrix,(I$4+1),FALSE)*$E3215</f>
        <v>146782.08302840622</v>
      </c>
      <c r="J3215" s="5">
        <f>VLOOKUP(CONCATENATE($F3215," ",$G3215),AllocFactorMatrix,(J$4+1),FALSE)*$E3215</f>
        <v>9512.4274559313271</v>
      </c>
      <c r="K3215" s="5">
        <f>VLOOKUP(CONCATENATE($F3215," ",$G3215),AllocFactorMatrix,(K$4+1),FALSE)*$E3215</f>
        <v>31915.225297276302</v>
      </c>
      <c r="L3215" s="5">
        <f>VLOOKUP(CONCATENATE($F3215," ",$G3215),AllocFactorMatrix,(L$4+1),FALSE)*$E3215</f>
        <v>1014.3383149581412</v>
      </c>
      <c r="M3215" s="5">
        <f>VLOOKUP(CONCATENATE($F3215," ",$G3215),AllocFactorMatrix,(M$4+1),FALSE)*$E3215</f>
        <v>93.510134811260357</v>
      </c>
      <c r="N3215" s="5">
        <f t="shared" si="1563"/>
        <v>33023.073747045702</v>
      </c>
      <c r="O3215" s="5">
        <f>VLOOKUP(CONCATENATE($F3215," ",$G3215),AllocFactorMatrix,(O$4+1),FALSE)*$E3215</f>
        <v>29097.556224925589</v>
      </c>
      <c r="P3215" s="5">
        <f>VLOOKUP(CONCATENATE($F3215," ",$G3215),AllocFactorMatrix,(P$4+1),FALSE)*$E3215</f>
        <v>5394.127038648111</v>
      </c>
      <c r="Q3215" s="5">
        <f>VLOOKUP(CONCATENATE($F3215," ",$G3215),AllocFactorMatrix,(Q$4+1),FALSE)*$E3215</f>
        <v>2450.9532586804462</v>
      </c>
      <c r="R3215" s="5">
        <f>VLOOKUP(CONCATENATE($F3215," ",$G3215),AllocFactorMatrix,(R$4+1),FALSE)*$E3215</f>
        <v>113.5628069869072</v>
      </c>
      <c r="S3215" s="5">
        <f t="shared" si="1586"/>
        <v>37056.199329241055</v>
      </c>
      <c r="T3215" s="5">
        <f>VLOOKUP(CONCATENATE($F3215," ",$G3215),AllocFactorMatrix,(T$4+1),FALSE)*$E3215</f>
        <v>1115.0734942978438</v>
      </c>
      <c r="U3215" s="5">
        <f>VLOOKUP(CONCATENATE($F3215," ",$G3215),AllocFactorMatrix,(U$4+1),FALSE)*$E3215</f>
        <v>19579.020091001432</v>
      </c>
      <c r="V3215" s="5">
        <f>VLOOKUP(CONCATENATE($F3215," ",$G3215),AllocFactorMatrix,(V$4+1),FALSE)*$E3215</f>
        <v>111161.54728137521</v>
      </c>
      <c r="W3215" s="5">
        <f>VLOOKUP(CONCATENATE($F3215," ",$G3215),AllocFactorMatrix,(W$4+1),FALSE)*$E3215</f>
        <v>21089.947217798745</v>
      </c>
      <c r="X3215" s="5">
        <f t="shared" si="1589"/>
        <v>152945.58808447322</v>
      </c>
      <c r="Y3215" s="5">
        <f>VLOOKUP(CONCATENATE($F3215," ",$G3215),AllocFactorMatrix,(Y$4+1),FALSE)*$E3215</f>
        <v>7883.4050826333441</v>
      </c>
      <c r="Z3215" s="5">
        <f>VLOOKUP(CONCATENATE($F3215," ",$G3215),AllocFactorMatrix,(Z$4+1),FALSE)*$E3215</f>
        <v>128.32926737974728</v>
      </c>
      <c r="AA3215" s="5">
        <f t="shared" si="1585"/>
        <v>8011.734350013091</v>
      </c>
      <c r="AB3215" s="5">
        <f>VLOOKUP(CONCATENATE($F3215," ",$G3215),AllocFactorMatrix,(AB$4+1),FALSE)*$E3215</f>
        <v>143.14097490639381</v>
      </c>
      <c r="AC3215" s="5">
        <f>VLOOKUP(CONCATENATE($F3215," ",$G3215),AllocFactorMatrix,(AC$4+1),FALSE)*$E3215</f>
        <v>3095.2319049539842</v>
      </c>
      <c r="AD3215" s="5">
        <f>VLOOKUP(CONCATENATE($F3215," ",$G3215),AllocFactorMatrix,(AD$4+1),FALSE)*$E3215</f>
        <v>612.52112502891998</v>
      </c>
    </row>
    <row r="3216" spans="4:30" hidden="1" outlineLevel="1">
      <c r="D3216" s="7"/>
      <c r="E3216" s="11"/>
      <c r="F3216" s="11"/>
      <c r="G3216" s="55" t="str">
        <f>$G$8</f>
        <v>PRODUCTION</v>
      </c>
      <c r="H3216" s="53">
        <f t="shared" ref="H3216:AD3216" ca="1" si="1590">H2616+H2624+H2632+H2640+H2648+H2656+H2664+H2672+H2680+H2688+H2704+H2712+H2720+H2728+H2736+H2744+H2752+H2760+H2768+H2776+H2784+H2792+H2800+H2808+H2816+H2824+H2832+H2840+H2848+H2856+H2864+H2872+H2880+H2888+H3024+H3032+H3040+H3048+H3056+H3064+H3072+H3080+H3088+H3096+H3104+H3120+H3128+H3136+H3144+H3152+H3160+H3168+H3176+H3184+H3192+H3200+H3208+H2696+H2896+H2904+H2912+H2920+H2928+H2936+H2944+H2952+H2960+H2968+H2976+H2984+H2992+H3000+H3008+H3016+H3112</f>
        <v>-25798080.324145172</v>
      </c>
      <c r="I3216" s="53">
        <f t="shared" ca="1" si="1590"/>
        <v>-14340212.524151502</v>
      </c>
      <c r="J3216" s="53">
        <f t="shared" ca="1" si="1590"/>
        <v>-657888.11692994065</v>
      </c>
      <c r="K3216" s="53">
        <f t="shared" ca="1" si="1590"/>
        <v>-2167876.9047076614</v>
      </c>
      <c r="L3216" s="53">
        <f t="shared" ca="1" si="1590"/>
        <v>-54159.417727787171</v>
      </c>
      <c r="M3216" s="53">
        <f t="shared" ca="1" si="1590"/>
        <v>-6978.0013734152017</v>
      </c>
      <c r="N3216" s="53">
        <f t="shared" ca="1" si="1590"/>
        <v>-2229014.3238088633</v>
      </c>
      <c r="O3216" s="53">
        <f t="shared" ca="1" si="1590"/>
        <v>-1649059.2908406369</v>
      </c>
      <c r="P3216" s="53">
        <f t="shared" ca="1" si="1590"/>
        <v>-298325.11257886054</v>
      </c>
      <c r="Q3216" s="53">
        <f t="shared" ca="1" si="1590"/>
        <v>-115348.33455285941</v>
      </c>
      <c r="R3216" s="53">
        <f t="shared" ca="1" si="1590"/>
        <v>-2476.7275028206409</v>
      </c>
      <c r="S3216" s="53">
        <f t="shared" ca="1" si="1590"/>
        <v>-2065209.4654751762</v>
      </c>
      <c r="T3216" s="53">
        <f t="shared" ca="1" si="1590"/>
        <v>-52426.851018029112</v>
      </c>
      <c r="U3216" s="53">
        <f t="shared" ca="1" si="1590"/>
        <v>-834102.35337235418</v>
      </c>
      <c r="V3216" s="53">
        <f t="shared" ca="1" si="1590"/>
        <v>-4522555.8528541448</v>
      </c>
      <c r="W3216" s="53">
        <f t="shared" ca="1" si="1590"/>
        <v>-594570.43704008718</v>
      </c>
      <c r="X3216" s="53">
        <f t="shared" ca="1" si="1590"/>
        <v>-6003655.494284614</v>
      </c>
      <c r="Y3216" s="53">
        <f t="shared" ca="1" si="1590"/>
        <v>-486279.57218679046</v>
      </c>
      <c r="Z3216" s="53">
        <f t="shared" ca="1" si="1590"/>
        <v>-10121.945087059363</v>
      </c>
      <c r="AA3216" s="53">
        <f t="shared" ca="1" si="1590"/>
        <v>-496401.51727385004</v>
      </c>
      <c r="AB3216" s="53">
        <f t="shared" ca="1" si="1590"/>
        <v>-5698.8822212290597</v>
      </c>
      <c r="AC3216" s="53">
        <f t="shared" ca="1" si="1590"/>
        <v>0</v>
      </c>
      <c r="AD3216" s="53">
        <f t="shared" ca="1" si="1590"/>
        <v>0</v>
      </c>
    </row>
    <row r="3217" spans="1:30" hidden="1" outlineLevel="1">
      <c r="D3217" s="7"/>
      <c r="E3217" s="11"/>
      <c r="F3217" s="11"/>
      <c r="G3217" s="55" t="str">
        <f>$G$9</f>
        <v>BULKTRAN</v>
      </c>
      <c r="H3217" s="53">
        <f t="shared" ref="H3217:AD3217" ca="1" si="1591">H2617+H2625+H2633+H2641+H2649+H2657+H2665+H2673+H2681+H2689+H2705+H2713+H2721+H2729+H2737+H2745+H2753+H2761+H2769+H2777+H2785+H2793+H2801+H2809+H2817+H2825+H2833+H2841+H2849+H2857+H2865+H2873+H2881+H2889+H3025+H3033+H3041+H3049+H3057+H3065+H3073+H3081+H3089+H3097+H3105+H3121+H3129+H3137+H3145+H3153+H3161+H3169+H3177+H3185+H3193+H3201+H3209+H2697+H2897+H2905+H2913+H2921+H2929+H2937+H2945+H2953+H2961+H2969+H2977+H2985+H2993+H3001+H3009+H3017+H3113</f>
        <v>-11031147.144843461</v>
      </c>
      <c r="I3217" s="53">
        <f t="shared" ca="1" si="1591"/>
        <v>-5441110.4219420897</v>
      </c>
      <c r="J3217" s="53">
        <f t="shared" ca="1" si="1591"/>
        <v>-268100.75045290129</v>
      </c>
      <c r="K3217" s="53">
        <f t="shared" ca="1" si="1591"/>
        <v>-982470.14499145024</v>
      </c>
      <c r="L3217" s="53">
        <f t="shared" ca="1" si="1591"/>
        <v>-30918.524764334961</v>
      </c>
      <c r="M3217" s="53">
        <f t="shared" ca="1" si="1591"/>
        <v>-2883.0496209059752</v>
      </c>
      <c r="N3217" s="53">
        <f t="shared" ca="1" si="1591"/>
        <v>-1016271.7193766914</v>
      </c>
      <c r="O3217" s="53">
        <f t="shared" ca="1" si="1591"/>
        <v>-746833.29324354185</v>
      </c>
      <c r="P3217" s="53">
        <f t="shared" ca="1" si="1591"/>
        <v>-139096.7287365727</v>
      </c>
      <c r="Q3217" s="53">
        <f t="shared" ca="1" si="1591"/>
        <v>-62839.935375328991</v>
      </c>
      <c r="R3217" s="53">
        <f t="shared" ca="1" si="1591"/>
        <v>-2820.4777764034825</v>
      </c>
      <c r="S3217" s="53">
        <f t="shared" ca="1" si="1591"/>
        <v>-951590.43513184693</v>
      </c>
      <c r="T3217" s="53">
        <f t="shared" ca="1" si="1591"/>
        <v>-26124.842012134064</v>
      </c>
      <c r="U3217" s="53">
        <f t="shared" ca="1" si="1591"/>
        <v>-427163.66506344371</v>
      </c>
      <c r="V3217" s="53">
        <f t="shared" ca="1" si="1591"/>
        <v>-2257074.9080132758</v>
      </c>
      <c r="W3217" s="53">
        <f t="shared" ca="1" si="1591"/>
        <v>-407412.31252093328</v>
      </c>
      <c r="X3217" s="53">
        <f t="shared" ca="1" si="1591"/>
        <v>-3117775.7276097867</v>
      </c>
      <c r="Y3217" s="53">
        <f t="shared" ca="1" si="1591"/>
        <v>-229478.35106556606</v>
      </c>
      <c r="Z3217" s="53">
        <f t="shared" ca="1" si="1591"/>
        <v>-3848.2646101756236</v>
      </c>
      <c r="AA3217" s="53">
        <f t="shared" ca="1" si="1591"/>
        <v>-233326.61567574175</v>
      </c>
      <c r="AB3217" s="53">
        <f t="shared" ca="1" si="1591"/>
        <v>-2971.4746543989681</v>
      </c>
      <c r="AC3217" s="53">
        <f t="shared" ca="1" si="1591"/>
        <v>0</v>
      </c>
      <c r="AD3217" s="53">
        <f t="shared" ca="1" si="1591"/>
        <v>0</v>
      </c>
    </row>
    <row r="3218" spans="1:30" hidden="1" outlineLevel="1">
      <c r="D3218" s="7"/>
      <c r="E3218" s="11"/>
      <c r="F3218" s="11"/>
      <c r="G3218" s="55" t="str">
        <f>$G$10</f>
        <v>SUBTRAN</v>
      </c>
      <c r="H3218" s="53">
        <f t="shared" ref="H3218:AD3218" ca="1" si="1592">H2618+H2626+H2634+H2642+H2650+H2658+H2666+H2674+H2682+H2690+H2706+H2714+H2722+H2730+H2738+H2746+H2754+H2762+H2770+H2778+H2786+H2794+H2802+H2810+H2818+H2826+H2834+H2842+H2850+H2858+H2866+H2874+H2882+H2890+H3026+H3034+H3042+H3050+H3058+H3066+H3074+H3082+H3090+H3098+H3106+H3122+H3130+H3138+H3146+H3154+H3162+H3170+H3178+H3186+H3194+H3202+H3210+H2698+H2898+H2906+H2914+H2922+H2930+H2938+H2946+H2954+H2962+H2970+H2978+H2986+H2994+H3002+H3010+H3018+H3114</f>
        <v>-2430371.127626874</v>
      </c>
      <c r="I3218" s="53">
        <f t="shared" ca="1" si="1592"/>
        <v>-1184793.3533544205</v>
      </c>
      <c r="J3218" s="53">
        <f t="shared" ca="1" si="1592"/>
        <v>-57003.195783841446</v>
      </c>
      <c r="K3218" s="53">
        <f t="shared" ca="1" si="1592"/>
        <v>-207461.37935477722</v>
      </c>
      <c r="L3218" s="53">
        <f t="shared" ca="1" si="1592"/>
        <v>-6407.1493834385283</v>
      </c>
      <c r="M3218" s="53">
        <f t="shared" ca="1" si="1592"/>
        <v>-792.30487607973237</v>
      </c>
      <c r="N3218" s="53">
        <f t="shared" ca="1" si="1592"/>
        <v>-214660.83361429541</v>
      </c>
      <c r="O3218" s="53">
        <f t="shared" ca="1" si="1592"/>
        <v>-156740.74593861779</v>
      </c>
      <c r="P3218" s="53">
        <f t="shared" ca="1" si="1592"/>
        <v>-29126.051590534247</v>
      </c>
      <c r="Q3218" s="53">
        <f t="shared" ca="1" si="1592"/>
        <v>-17326.486523997784</v>
      </c>
      <c r="R3218" s="53">
        <f t="shared" ca="1" si="1592"/>
        <v>0</v>
      </c>
      <c r="S3218" s="53">
        <f t="shared" ca="1" si="1592"/>
        <v>-203193.28405314987</v>
      </c>
      <c r="T3218" s="53">
        <f t="shared" ca="1" si="1592"/>
        <v>-5480.3167279959171</v>
      </c>
      <c r="U3218" s="53">
        <f t="shared" ca="1" si="1592"/>
        <v>-89643.074228098718</v>
      </c>
      <c r="V3218" s="53">
        <f t="shared" ca="1" si="1592"/>
        <v>-624383.17809109716</v>
      </c>
      <c r="W3218" s="53">
        <f t="shared" ca="1" si="1592"/>
        <v>0</v>
      </c>
      <c r="X3218" s="53">
        <f t="shared" ca="1" si="1592"/>
        <v>-719506.56904719165</v>
      </c>
      <c r="Y3218" s="53">
        <f t="shared" ca="1" si="1592"/>
        <v>-47199.224519241681</v>
      </c>
      <c r="Z3218" s="53">
        <f t="shared" ca="1" si="1592"/>
        <v>-787.70761096543652</v>
      </c>
      <c r="AA3218" s="53">
        <f t="shared" ca="1" si="1592"/>
        <v>-47986.932130207075</v>
      </c>
      <c r="AB3218" s="53">
        <f t="shared" ca="1" si="1592"/>
        <v>-629.00087452357479</v>
      </c>
      <c r="AC3218" s="53">
        <f t="shared" ca="1" si="1592"/>
        <v>-2137.305063441067</v>
      </c>
      <c r="AD3218" s="53">
        <f t="shared" ca="1" si="1592"/>
        <v>-460.65370580212368</v>
      </c>
    </row>
    <row r="3219" spans="1:30" hidden="1" outlineLevel="1">
      <c r="D3219" s="7"/>
      <c r="E3219" s="11"/>
      <c r="F3219" s="11"/>
      <c r="G3219" s="55" t="str">
        <f>$G$11</f>
        <v>DISTPRI</v>
      </c>
      <c r="H3219" s="53">
        <f t="shared" ref="H3219:AD3219" ca="1" si="1593">H2619+H2627+H2635+H2643+H2651+H2659+H2667+H2675+H2683+H2691+H2707+H2715+H2723+H2731+H2739+H2747+H2755+H2763+H2771+H2779+H2787+H2795+H2803+H2811+H2819+H2827+H2835+H2843+H2851+H2859+H2867+H2875+H2883+H2891+H3027+H3035+H3043+H3051+H3059+H3067+H3075+H3083+H3091+H3099+H3107+H3123+H3131+H3139+H3147+H3155+H3163+H3171+H3179+H3187+H3195+H3203+H3211+H2699+H2899+H2907+H2915+H2923+H2931+H2939+H2947+H2955+H2963+H2971+H2979+H2987+H2995+H3003+H3011+H3019+H3115</f>
        <v>-9873861.3242664505</v>
      </c>
      <c r="I3219" s="53">
        <f t="shared" ca="1" si="1593"/>
        <v>-6606249.333975804</v>
      </c>
      <c r="J3219" s="53">
        <f t="shared" ca="1" si="1593"/>
        <v>-310199.59303671902</v>
      </c>
      <c r="K3219" s="53">
        <f t="shared" ca="1" si="1593"/>
        <v>-1126956.7949660318</v>
      </c>
      <c r="L3219" s="53">
        <f t="shared" ca="1" si="1593"/>
        <v>-34828.406063071467</v>
      </c>
      <c r="M3219" s="53">
        <f t="shared" ca="1" si="1593"/>
        <v>0</v>
      </c>
      <c r="N3219" s="53">
        <f t="shared" ca="1" si="1593"/>
        <v>-1161785.2010291035</v>
      </c>
      <c r="O3219" s="53">
        <f t="shared" ca="1" si="1593"/>
        <v>-844996.03376349108</v>
      </c>
      <c r="P3219" s="53">
        <f t="shared" ca="1" si="1593"/>
        <v>-157288.71834351239</v>
      </c>
      <c r="Q3219" s="53">
        <f t="shared" ca="1" si="1593"/>
        <v>0</v>
      </c>
      <c r="R3219" s="53">
        <f t="shared" ca="1" si="1593"/>
        <v>0</v>
      </c>
      <c r="S3219" s="53">
        <f t="shared" ca="1" si="1593"/>
        <v>-1002284.7521070038</v>
      </c>
      <c r="T3219" s="53">
        <f t="shared" ca="1" si="1593"/>
        <v>-30175.162294339098</v>
      </c>
      <c r="U3219" s="53">
        <f t="shared" ca="1" si="1593"/>
        <v>-486181.21270359668</v>
      </c>
      <c r="V3219" s="53">
        <f t="shared" ca="1" si="1593"/>
        <v>0</v>
      </c>
      <c r="W3219" s="53">
        <f t="shared" ca="1" si="1593"/>
        <v>0</v>
      </c>
      <c r="X3219" s="53">
        <f t="shared" ca="1" si="1593"/>
        <v>-516356.37499793572</v>
      </c>
      <c r="Y3219" s="53">
        <f t="shared" ca="1" si="1593"/>
        <v>-254987.20778279263</v>
      </c>
      <c r="Z3219" s="53">
        <f t="shared" ca="1" si="1593"/>
        <v>-4260.3214529682837</v>
      </c>
      <c r="AA3219" s="53">
        <f t="shared" ca="1" si="1593"/>
        <v>-259247.52923576089</v>
      </c>
      <c r="AB3219" s="53">
        <f t="shared" ca="1" si="1593"/>
        <v>-3437.6473127963254</v>
      </c>
      <c r="AC3219" s="53">
        <f t="shared" ca="1" si="1593"/>
        <v>-11764.719723461065</v>
      </c>
      <c r="AD3219" s="53">
        <f t="shared" ca="1" si="1593"/>
        <v>-2536.1728478623368</v>
      </c>
    </row>
    <row r="3220" spans="1:30" hidden="1" outlineLevel="1">
      <c r="D3220" s="7"/>
      <c r="E3220" s="11"/>
      <c r="F3220" s="11"/>
      <c r="G3220" s="55" t="str">
        <f>$G$12</f>
        <v>DISTSEC</v>
      </c>
      <c r="H3220" s="53">
        <f t="shared" ref="H3220:AD3220" ca="1" si="1594">H2620+H2628+H2636+H2644+H2652+H2660+H2668+H2676+H2684+H2692+H2708+H2716+H2724+H2732+H2740+H2748+H2756+H2764+H2772+H2780+H2788+H2796+H2804+H2812+H2820+H2828+H2836+H2844+H2852+H2860+H2868+H2876+H2884+H2892+H3028+H3036+H3044+H3052+H3060+H3068+H3076+H3084+H3092+H3100+H3108+H3124+H3132+H3140+H3148+H3156+H3164+H3172+H3180+H3188+H3196+H3204+H3212+H2700+H2900+H2908+H2916+H2924+H2932+H2940+H2948+H2956+H2964+H2972+H2980+H2988+H2996+H3004+H3012+H3020+H3116</f>
        <v>-5256066.2629490905</v>
      </c>
      <c r="I3220" s="53">
        <f t="shared" ca="1" si="1594"/>
        <v>-3933256.9710102738</v>
      </c>
      <c r="J3220" s="53">
        <f t="shared" ca="1" si="1594"/>
        <v>-188920.74475449722</v>
      </c>
      <c r="K3220" s="53">
        <f t="shared" ca="1" si="1594"/>
        <v>-570344.29680499376</v>
      </c>
      <c r="L3220" s="53">
        <f t="shared" ca="1" si="1594"/>
        <v>0</v>
      </c>
      <c r="M3220" s="53">
        <f t="shared" ca="1" si="1594"/>
        <v>0</v>
      </c>
      <c r="N3220" s="53">
        <f t="shared" ca="1" si="1594"/>
        <v>-570344.29680499376</v>
      </c>
      <c r="O3220" s="53">
        <f t="shared" ca="1" si="1594"/>
        <v>-363418.34296482254</v>
      </c>
      <c r="P3220" s="53">
        <f t="shared" ca="1" si="1594"/>
        <v>0</v>
      </c>
      <c r="Q3220" s="53">
        <f t="shared" ca="1" si="1594"/>
        <v>0</v>
      </c>
      <c r="R3220" s="53">
        <f t="shared" ca="1" si="1594"/>
        <v>0</v>
      </c>
      <c r="S3220" s="53">
        <f t="shared" ca="1" si="1594"/>
        <v>-363418.34296482254</v>
      </c>
      <c r="T3220" s="53">
        <f t="shared" ca="1" si="1594"/>
        <v>-9842.0695585192971</v>
      </c>
      <c r="U3220" s="53">
        <f t="shared" ca="1" si="1594"/>
        <v>0</v>
      </c>
      <c r="V3220" s="53">
        <f t="shared" ca="1" si="1594"/>
        <v>0</v>
      </c>
      <c r="W3220" s="53">
        <f t="shared" ca="1" si="1594"/>
        <v>0</v>
      </c>
      <c r="X3220" s="53">
        <f t="shared" ca="1" si="1594"/>
        <v>-9842.0695585192971</v>
      </c>
      <c r="Y3220" s="53">
        <f t="shared" ca="1" si="1594"/>
        <v>-134134.98493710149</v>
      </c>
      <c r="Z3220" s="53">
        <f t="shared" ca="1" si="1594"/>
        <v>0</v>
      </c>
      <c r="AA3220" s="53">
        <f t="shared" ca="1" si="1594"/>
        <v>-134134.98493710149</v>
      </c>
      <c r="AB3220" s="53">
        <f t="shared" ca="1" si="1594"/>
        <v>-1388.4706022514756</v>
      </c>
      <c r="AC3220" s="53">
        <f t="shared" ca="1" si="1594"/>
        <v>-47099.237450414796</v>
      </c>
      <c r="AD3220" s="53">
        <f t="shared" ca="1" si="1594"/>
        <v>-7661.1448662128687</v>
      </c>
    </row>
    <row r="3221" spans="1:30" hidden="1" outlineLevel="1">
      <c r="D3221" s="7"/>
      <c r="E3221" s="11"/>
      <c r="F3221" s="11"/>
      <c r="G3221" s="55" t="str">
        <f>$G$13</f>
        <v>ENERGY</v>
      </c>
      <c r="H3221" s="53">
        <f t="shared" ref="H3221:AD3221" ca="1" si="1595">H2621+H2629+H2637+H2645+H2653+H2661+H2669+H2677+H2685+H2693+H2709+H2717+H2725+H2733+H2741+H2749+H2757+H2765+H2773+H2781+H2789+H2797+H2805+H2813+H2821+H2829+H2837+H2845+H2853+H2861+H2869+H2877+H2885+H2893+H3029+H3037+H3045+H3053+H3061+H3069+H3077+H3085+H3093+H3101+H3109+H3125+H3133+H3141+H3149+H3157+H3165+H3173+H3181+H3189+H3197+H3205+H3213+H2701+H2901+H2909+H2917+H2925+H2933+H2941+H2949+H2957+H2965+H2973+H2981+H2989+H2997+H3005+H3013+H3021+H3117</f>
        <v>-855719.80749724119</v>
      </c>
      <c r="I3221" s="53">
        <f t="shared" ca="1" si="1595"/>
        <v>-247310.60260004594</v>
      </c>
      <c r="J3221" s="53">
        <f t="shared" ca="1" si="1595"/>
        <v>-18975.128318659627</v>
      </c>
      <c r="K3221" s="53">
        <f t="shared" ca="1" si="1595"/>
        <v>-63520.242801617183</v>
      </c>
      <c r="L3221" s="53">
        <f t="shared" ca="1" si="1595"/>
        <v>-2928.9578026501113</v>
      </c>
      <c r="M3221" s="53">
        <f t="shared" ca="1" si="1595"/>
        <v>-456.50633046855233</v>
      </c>
      <c r="N3221" s="53">
        <f t="shared" ca="1" si="1595"/>
        <v>-66905.706934735819</v>
      </c>
      <c r="O3221" s="53">
        <f t="shared" ca="1" si="1595"/>
        <v>-55201.072010104093</v>
      </c>
      <c r="P3221" s="53">
        <f t="shared" ca="1" si="1595"/>
        <v>-10730.541522797388</v>
      </c>
      <c r="Q3221" s="53">
        <f t="shared" ca="1" si="1595"/>
        <v>-5606.9333493453687</v>
      </c>
      <c r="R3221" s="53">
        <f t="shared" ca="1" si="1595"/>
        <v>-269.01075662890253</v>
      </c>
      <c r="S3221" s="53">
        <f t="shared" ca="1" si="1595"/>
        <v>-71807.557638875733</v>
      </c>
      <c r="T3221" s="53">
        <f t="shared" ca="1" si="1595"/>
        <v>-2208.3049293353688</v>
      </c>
      <c r="U3221" s="53">
        <f t="shared" ca="1" si="1595"/>
        <v>-46425.804938383779</v>
      </c>
      <c r="V3221" s="53">
        <f t="shared" ca="1" si="1595"/>
        <v>-320666.53945452761</v>
      </c>
      <c r="W3221" s="53">
        <f t="shared" ca="1" si="1595"/>
        <v>-58507.551487221608</v>
      </c>
      <c r="X3221" s="53">
        <f t="shared" ca="1" si="1595"/>
        <v>-427808.20080946834</v>
      </c>
      <c r="Y3221" s="53">
        <f t="shared" ca="1" si="1595"/>
        <v>-15772.872513080101</v>
      </c>
      <c r="Z3221" s="53">
        <f t="shared" ca="1" si="1595"/>
        <v>-283.77209426480636</v>
      </c>
      <c r="AA3221" s="53">
        <f t="shared" ca="1" si="1595"/>
        <v>-16056.644607344895</v>
      </c>
      <c r="AB3221" s="53">
        <f t="shared" ca="1" si="1595"/>
        <v>-281.89334211990189</v>
      </c>
      <c r="AC3221" s="53">
        <f t="shared" ca="1" si="1595"/>
        <v>-5369.1785280054419</v>
      </c>
      <c r="AD3221" s="53">
        <f t="shared" ca="1" si="1595"/>
        <v>-1204.8947179862926</v>
      </c>
    </row>
    <row r="3222" spans="1:30" hidden="1" outlineLevel="1">
      <c r="D3222" s="7"/>
      <c r="E3222" s="11"/>
      <c r="F3222" s="11"/>
      <c r="G3222" s="55" t="str">
        <f>$G$14</f>
        <v>CUSTOMER</v>
      </c>
      <c r="H3222" s="53">
        <f t="shared" ref="H3222:AD3222" ca="1" si="1596">H2622+H2630+H2638+H2646+H2654+H2662+H2670+H2678+H2686+H2694+H2710+H2718+H2726+H2734+H2742+H2750+H2758+H2766+H2774+H2782+H2790+H2798+H2806+H2814+H2822+H2830+H2838+H2846+H2854+H2862+H2870+H2878+H2886+H2894+H3030+H3038+H3046+H3054+H3062+H3070+H3078+H3086+H3094+H3102+H3110+H3126+H3134+H3142+H3150+H3158+H3166+H3174+H3182+H3190+H3198+H3206+H3214+H2702+H2902+H2910+H2918+H2926+H2934+H2942+H2950+H2958+H2966+H2974+H2982+H2990+H2998+H3006+H3014+H3022+H3118</f>
        <v>-5327040.0086717037</v>
      </c>
      <c r="I3222" s="53">
        <f t="shared" ca="1" si="1596"/>
        <v>-2962408.1065129633</v>
      </c>
      <c r="J3222" s="53">
        <f t="shared" ca="1" si="1596"/>
        <v>-616832.81038588146</v>
      </c>
      <c r="K3222" s="53">
        <f t="shared" ca="1" si="1596"/>
        <v>-174264.19264633968</v>
      </c>
      <c r="L3222" s="53">
        <f t="shared" ca="1" si="1596"/>
        <v>-28922.505165680886</v>
      </c>
      <c r="M3222" s="53">
        <f t="shared" ca="1" si="1596"/>
        <v>-4596.8862808389513</v>
      </c>
      <c r="N3222" s="53">
        <f t="shared" ca="1" si="1596"/>
        <v>-207783.58409285956</v>
      </c>
      <c r="O3222" s="53">
        <f t="shared" ca="1" si="1596"/>
        <v>-32250.099406283629</v>
      </c>
      <c r="P3222" s="53">
        <f t="shared" ca="1" si="1596"/>
        <v>-8009.3269367699095</v>
      </c>
      <c r="Q3222" s="53">
        <f t="shared" ca="1" si="1596"/>
        <v>-16005.291849086712</v>
      </c>
      <c r="R3222" s="53">
        <f t="shared" ca="1" si="1596"/>
        <v>-2793.9909351771275</v>
      </c>
      <c r="S3222" s="53">
        <f t="shared" ca="1" si="1596"/>
        <v>-59058.709127317372</v>
      </c>
      <c r="T3222" s="53">
        <f t="shared" ca="1" si="1596"/>
        <v>-221.77483034460172</v>
      </c>
      <c r="U3222" s="53">
        <f t="shared" ca="1" si="1596"/>
        <v>-4757.5349133645004</v>
      </c>
      <c r="V3222" s="53">
        <f t="shared" ca="1" si="1596"/>
        <v>-23565.771068906739</v>
      </c>
      <c r="W3222" s="53">
        <f t="shared" ca="1" si="1596"/>
        <v>-4203.466852146561</v>
      </c>
      <c r="X3222" s="53">
        <f t="shared" ca="1" si="1596"/>
        <v>-32748.547664762376</v>
      </c>
      <c r="Y3222" s="53">
        <f t="shared" ca="1" si="1596"/>
        <v>-8911.3809268486912</v>
      </c>
      <c r="Z3222" s="53">
        <f t="shared" ca="1" si="1596"/>
        <v>-136.05532015982007</v>
      </c>
      <c r="AA3222" s="53">
        <f t="shared" ca="1" si="1596"/>
        <v>-9047.4362470085071</v>
      </c>
      <c r="AB3222" s="53">
        <f t="shared" ca="1" si="1596"/>
        <v>-258.05060495055614</v>
      </c>
      <c r="AC3222" s="53">
        <f t="shared" ca="1" si="1596"/>
        <v>-1352018.8121372866</v>
      </c>
      <c r="AD3222" s="53">
        <f t="shared" ca="1" si="1596"/>
        <v>-86883.951898674859</v>
      </c>
    </row>
    <row r="3223" spans="1:30" collapsed="1">
      <c r="C3223" s="55" t="s">
        <v>290</v>
      </c>
      <c r="D3223" s="7"/>
      <c r="E3223" s="60">
        <f>E2623+E2631+E2639+E2647+E2655+E2663+E2671+E2679+E2687+E2695+E2711+E2719+E2727+E2735+E2743+E2751+E2759+E2767+E2775+E2783+E2791+E2799+E2807+E2815+E2823+E2831+E2839+E2847+E2855+E2863+E2871+E2879+E2887+E2895+E3031+E3039+E3047+E3055+E3063+E3071+E3079+E3087+E3095+E3103+E3111+E3127+E3135+E3143+E3151+E3159+E3167+E3175+E3183+E3191+E3199+E3207+E3215+E2703+E2903+E2911+E2919+E2927+E2935+E2943+E2951+E2959+E2967+E2975+E2983+E2991+E2999+E3007+E3015+E3023+E3119</f>
        <v>-60572286</v>
      </c>
      <c r="F3223" s="3"/>
      <c r="G3223" s="55" t="str">
        <f>$G$15</f>
        <v>TOTAL</v>
      </c>
      <c r="H3223" s="53">
        <f t="shared" ref="H3223:AD3223" ca="1" si="1597">H2623+H2631+H2639+H2647+H2655+H2663+H2671+H2679+H2687+H2695+H2711+H2719+H2727+H2735+H2743+H2751+H2759+H2767+H2775+H2783+H2791+H2799+H2807+H2815+H2823+H2831+H2839+H2847+H2855+H2863+H2871+H2879+H2887+H2895+H3031+H3039+H3047+H3055+H3063+H3071+H3079+H3087+H3095+H3103+H3111+H3127+H3135+H3143+H3151+H3159+H3167+H3175+H3183+H3191+H3199+H3207+H3215+H2703+H2903+H2911+H2919+H2927+H2935+H2943+H2951+H2959+H2967+H2975+H2983+H2991+H2999+H3007+H3015+H3023+H3119</f>
        <v>-60572286</v>
      </c>
      <c r="I3223" s="53">
        <f t="shared" ca="1" si="1597"/>
        <v>-34715341.313547127</v>
      </c>
      <c r="J3223" s="53">
        <f t="shared" ca="1" si="1597"/>
        <v>-2117920.3396624406</v>
      </c>
      <c r="K3223" s="53">
        <f t="shared" ca="1" si="1597"/>
        <v>-5292893.9562728703</v>
      </c>
      <c r="L3223" s="53">
        <f t="shared" ca="1" si="1597"/>
        <v>-158164.96090696307</v>
      </c>
      <c r="M3223" s="53">
        <f t="shared" ca="1" si="1597"/>
        <v>-15706.748481708415</v>
      </c>
      <c r="N3223" s="53">
        <f t="shared" ca="1" si="1597"/>
        <v>-5466765.6656615464</v>
      </c>
      <c r="O3223" s="53">
        <f t="shared" ca="1" si="1597"/>
        <v>-3848498.8781674984</v>
      </c>
      <c r="P3223" s="53">
        <f t="shared" ca="1" si="1597"/>
        <v>-642576.47970904736</v>
      </c>
      <c r="Q3223" s="53">
        <f t="shared" ca="1" si="1597"/>
        <v>-217126.98165061834</v>
      </c>
      <c r="R3223" s="53">
        <f t="shared" ca="1" si="1597"/>
        <v>-8360.2069710301566</v>
      </c>
      <c r="S3223" s="53">
        <f t="shared" ca="1" si="1597"/>
        <v>-4716562.5464981915</v>
      </c>
      <c r="T3223" s="53">
        <f t="shared" ca="1" si="1597"/>
        <v>-126479.32137069741</v>
      </c>
      <c r="U3223" s="53">
        <f t="shared" ca="1" si="1597"/>
        <v>-1888273.6452192403</v>
      </c>
      <c r="V3223" s="53">
        <f t="shared" ca="1" si="1597"/>
        <v>-7748246.2494819518</v>
      </c>
      <c r="W3223" s="53">
        <f t="shared" ca="1" si="1597"/>
        <v>-1064693.7679003885</v>
      </c>
      <c r="X3223" s="53">
        <f t="shared" ca="1" si="1597"/>
        <v>-10827692.983972277</v>
      </c>
      <c r="Y3223" s="53">
        <f t="shared" ca="1" si="1597"/>
        <v>-1176763.5939314209</v>
      </c>
      <c r="Z3223" s="53">
        <f t="shared" ca="1" si="1597"/>
        <v>-19438.066175593325</v>
      </c>
      <c r="AA3223" s="53">
        <f t="shared" ca="1" si="1597"/>
        <v>-1196201.6601070142</v>
      </c>
      <c r="AB3223" s="53">
        <f t="shared" ca="1" si="1597"/>
        <v>-14665.419612269859</v>
      </c>
      <c r="AC3223" s="53">
        <f t="shared" ca="1" si="1597"/>
        <v>-1418389.2529026084</v>
      </c>
      <c r="AD3223" s="53">
        <f t="shared" ca="1" si="1597"/>
        <v>-98746.818036538461</v>
      </c>
    </row>
    <row r="3224" spans="1:30" s="51" customFormat="1">
      <c r="A3224" s="56"/>
      <c r="B3224" s="112"/>
      <c r="C3224" s="55"/>
      <c r="D3224" s="55"/>
      <c r="E3224" s="60"/>
      <c r="F3224" s="52"/>
      <c r="G3224" s="55"/>
      <c r="H3224" s="53"/>
      <c r="I3224" s="53"/>
      <c r="J3224" s="53"/>
      <c r="K3224" s="53"/>
      <c r="L3224" s="53"/>
      <c r="M3224" s="53"/>
      <c r="N3224" s="53"/>
      <c r="O3224" s="53"/>
      <c r="P3224" s="53"/>
      <c r="Q3224" s="53"/>
      <c r="R3224" s="53"/>
      <c r="S3224" s="53"/>
      <c r="T3224" s="53"/>
      <c r="U3224" s="53"/>
      <c r="V3224" s="53"/>
      <c r="W3224" s="53"/>
      <c r="X3224" s="53"/>
      <c r="Y3224" s="53"/>
      <c r="Z3224" s="53"/>
      <c r="AA3224" s="53"/>
      <c r="AB3224" s="53"/>
      <c r="AC3224" s="53"/>
      <c r="AD3224" s="53"/>
    </row>
    <row r="3225" spans="1:30">
      <c r="C3225" s="109" t="s">
        <v>291</v>
      </c>
      <c r="D3225" s="7"/>
    </row>
    <row r="3226" spans="1:30" hidden="1" outlineLevel="1">
      <c r="D3226" s="7"/>
      <c r="E3226" s="51"/>
      <c r="F3226" s="52" t="str">
        <f>F3233</f>
        <v>PROD_DEMAND</v>
      </c>
      <c r="G3226" s="55" t="str">
        <f>$G$8</f>
        <v>PRODUCTION</v>
      </c>
      <c r="H3226" s="4">
        <f t="shared" ref="H3226:H3233" si="1598">SUBTOTAL(9,I3226:AD3226)</f>
        <v>-1920690.9999999998</v>
      </c>
      <c r="I3226" s="5">
        <f>VLOOKUP(CONCATENATE($F3226," ",$G3226),AllocFactorMatrix,(I$4+1),FALSE)*$E3233</f>
        <v>-1066380.1026785467</v>
      </c>
      <c r="J3226" s="5">
        <f>VLOOKUP(CONCATENATE($F3226," ",$G3226),AllocFactorMatrix,(J$4+1),FALSE)*$E3233</f>
        <v>-49069.348119271752</v>
      </c>
      <c r="K3226" s="5">
        <f>VLOOKUP(CONCATENATE($F3226," ",$G3226),AllocFactorMatrix,(K$4+1),FALSE)*$E3233</f>
        <v>-161648.52189482073</v>
      </c>
      <c r="L3226" s="5">
        <f>VLOOKUP(CONCATENATE($F3226," ",$G3226),AllocFactorMatrix,(L$4+1),FALSE)*$E3233</f>
        <v>-4039.080513968499</v>
      </c>
      <c r="M3226" s="5">
        <f>VLOOKUP(CONCATENATE($F3226," ",$G3226),AllocFactorMatrix,(M$4+1),FALSE)*$E3233</f>
        <v>-519.94979124106078</v>
      </c>
      <c r="N3226" s="5">
        <f t="shared" ref="N3226:N3233" si="1599">SUBTOTAL(9,K3226:M3226)</f>
        <v>-166207.5522000303</v>
      </c>
      <c r="O3226" s="5">
        <f>VLOOKUP(CONCATENATE($F3226," ",$G3226),AllocFactorMatrix,(O$4+1),FALSE)*$E3233</f>
        <v>-122968.21554590373</v>
      </c>
      <c r="P3226" s="5">
        <f>VLOOKUP(CONCATENATE($F3226," ",$G3226),AllocFactorMatrix,(P$4+1),FALSE)*$E3233</f>
        <v>-22257.480667668813</v>
      </c>
      <c r="Q3226" s="5">
        <f>VLOOKUP(CONCATENATE($F3226," ",$G3226),AllocFactorMatrix,(Q$4+1),FALSE)*$E3233</f>
        <v>-8609.0363809400424</v>
      </c>
      <c r="R3226" s="5">
        <f>VLOOKUP(CONCATENATE($F3226," ",$G3226),AllocFactorMatrix,(R$4+1),FALSE)*$E3233</f>
        <v>-185.49653247081582</v>
      </c>
      <c r="S3226" s="5">
        <f t="shared" ref="S3226:S3233" si="1600">SUBTOTAL(9,O3226:R3226)</f>
        <v>-154020.22912698338</v>
      </c>
      <c r="T3226" s="5">
        <f>VLOOKUP(CONCATENATE($F3226," ",$G3226),AllocFactorMatrix,(T$4+1),FALSE)*$E3233</f>
        <v>-3904.6897882425287</v>
      </c>
      <c r="U3226" s="5">
        <f>VLOOKUP(CONCATENATE($F3226," ",$G3226),AllocFactorMatrix,(U$4+1),FALSE)*$E3233</f>
        <v>-62169.44929007614</v>
      </c>
      <c r="V3226" s="5">
        <f>VLOOKUP(CONCATENATE($F3226," ",$G3226),AllocFactorMatrix,(V$4+1),FALSE)*$E3233</f>
        <v>-337157.59309852775</v>
      </c>
      <c r="W3226" s="5">
        <f>VLOOKUP(CONCATENATE($F3226," ",$G3226),AllocFactorMatrix,(W$4+1),FALSE)*$E3233</f>
        <v>-44360.720345545895</v>
      </c>
      <c r="X3226" s="5">
        <f>SUBTOTAL(9,T3226:W3226)</f>
        <v>-447592.45252239233</v>
      </c>
      <c r="Y3226" s="5">
        <f>VLOOKUP(CONCATENATE($F3226," ",$G3226),AllocFactorMatrix,(Y$4+1),FALSE)*$E3233</f>
        <v>-36242.307607703558</v>
      </c>
      <c r="Z3226" s="5">
        <f>VLOOKUP(CONCATENATE($F3226," ",$G3226),AllocFactorMatrix,(Z$4+1),FALSE)*$E3233</f>
        <v>-753.3573509962539</v>
      </c>
      <c r="AA3226" s="5">
        <f t="shared" ref="AA3226:AA3233" si="1601">SUBTOTAL(9,Y3226:Z3226)</f>
        <v>-36995.66495869981</v>
      </c>
      <c r="AB3226" s="5">
        <f>VLOOKUP(CONCATENATE($F3226," ",$G3226),AllocFactorMatrix,(AB$4+1),FALSE)*$E3233</f>
        <v>-425.6503940754813</v>
      </c>
      <c r="AC3226" s="5">
        <f>VLOOKUP(CONCATENATE($F3226," ",$G3226),AllocFactorMatrix,(AC$4+1),FALSE)*$E3233</f>
        <v>0</v>
      </c>
      <c r="AD3226" s="5">
        <f>VLOOKUP(CONCATENATE($F3226," ",$G3226),AllocFactorMatrix,(AD$4+1),FALSE)*$E3233</f>
        <v>0</v>
      </c>
    </row>
    <row r="3227" spans="1:30" hidden="1" outlineLevel="1">
      <c r="D3227" s="7"/>
      <c r="E3227" s="51"/>
      <c r="F3227" s="52" t="str">
        <f>F3233</f>
        <v>PROD_DEMAND</v>
      </c>
      <c r="G3227" s="55" t="str">
        <f>$G$9</f>
        <v>BULKTRAN</v>
      </c>
      <c r="H3227" s="4">
        <f t="shared" si="1598"/>
        <v>0</v>
      </c>
      <c r="I3227" s="5">
        <f>VLOOKUP(CONCATENATE($F3227," ",$G3227),AllocFactorMatrix,(I$4+1),FALSE)*$E3233</f>
        <v>0</v>
      </c>
      <c r="J3227" s="5">
        <f>VLOOKUP(CONCATENATE($F3227," ",$G3227),AllocFactorMatrix,(J$4+1),FALSE)*$E3233</f>
        <v>0</v>
      </c>
      <c r="K3227" s="5">
        <f>VLOOKUP(CONCATENATE($F3227," ",$G3227),AllocFactorMatrix,(K$4+1),FALSE)*$E3233</f>
        <v>0</v>
      </c>
      <c r="L3227" s="5">
        <f>VLOOKUP(CONCATENATE($F3227," ",$G3227),AllocFactorMatrix,(L$4+1),FALSE)*$E3233</f>
        <v>0</v>
      </c>
      <c r="M3227" s="5">
        <f>VLOOKUP(CONCATENATE($F3227," ",$G3227),AllocFactorMatrix,(M$4+1),FALSE)*$E3233</f>
        <v>0</v>
      </c>
      <c r="N3227" s="5">
        <f t="shared" si="1599"/>
        <v>0</v>
      </c>
      <c r="O3227" s="5">
        <f>VLOOKUP(CONCATENATE($F3227," ",$G3227),AllocFactorMatrix,(O$4+1),FALSE)*$E3233</f>
        <v>0</v>
      </c>
      <c r="P3227" s="5">
        <f>VLOOKUP(CONCATENATE($F3227," ",$G3227),AllocFactorMatrix,(P$4+1),FALSE)*$E3233</f>
        <v>0</v>
      </c>
      <c r="Q3227" s="5">
        <f>VLOOKUP(CONCATENATE($F3227," ",$G3227),AllocFactorMatrix,(Q$4+1),FALSE)*$E3233</f>
        <v>0</v>
      </c>
      <c r="R3227" s="5">
        <f>VLOOKUP(CONCATENATE($F3227," ",$G3227),AllocFactorMatrix,(R$4+1),FALSE)*$E3233</f>
        <v>0</v>
      </c>
      <c r="S3227" s="5">
        <f t="shared" si="1600"/>
        <v>0</v>
      </c>
      <c r="T3227" s="5">
        <f>VLOOKUP(CONCATENATE($F3227," ",$G3227),AllocFactorMatrix,(T$4+1),FALSE)*$E3233</f>
        <v>0</v>
      </c>
      <c r="U3227" s="5">
        <f>VLOOKUP(CONCATENATE($F3227," ",$G3227),AllocFactorMatrix,(U$4+1),FALSE)*$E3233</f>
        <v>0</v>
      </c>
      <c r="V3227" s="5">
        <f>VLOOKUP(CONCATENATE($F3227," ",$G3227),AllocFactorMatrix,(V$4+1),FALSE)*$E3233</f>
        <v>0</v>
      </c>
      <c r="W3227" s="5">
        <f>VLOOKUP(CONCATENATE($F3227," ",$G3227),AllocFactorMatrix,(W$4+1),FALSE)*$E3233</f>
        <v>0</v>
      </c>
      <c r="X3227" s="5">
        <f t="shared" ref="X3227:X3233" si="1602">SUBTOTAL(9,T3227:W3227)</f>
        <v>0</v>
      </c>
      <c r="Y3227" s="5">
        <f>VLOOKUP(CONCATENATE($F3227," ",$G3227),AllocFactorMatrix,(Y$4+1),FALSE)*$E3233</f>
        <v>0</v>
      </c>
      <c r="Z3227" s="5">
        <f>VLOOKUP(CONCATENATE($F3227," ",$G3227),AllocFactorMatrix,(Z$4+1),FALSE)*$E3233</f>
        <v>0</v>
      </c>
      <c r="AA3227" s="5">
        <f t="shared" si="1601"/>
        <v>0</v>
      </c>
      <c r="AB3227" s="5">
        <f>VLOOKUP(CONCATENATE($F3227," ",$G3227),AllocFactorMatrix,(AB$4+1),FALSE)*$E3233</f>
        <v>0</v>
      </c>
      <c r="AC3227" s="5">
        <f>VLOOKUP(CONCATENATE($F3227," ",$G3227),AllocFactorMatrix,(AC$4+1),FALSE)*$E3233</f>
        <v>0</v>
      </c>
      <c r="AD3227" s="5">
        <f>VLOOKUP(CONCATENATE($F3227," ",$G3227),AllocFactorMatrix,(AD$4+1),FALSE)*$E3233</f>
        <v>0</v>
      </c>
    </row>
    <row r="3228" spans="1:30" hidden="1" outlineLevel="1">
      <c r="D3228" s="7"/>
      <c r="E3228" s="51"/>
      <c r="F3228" s="52" t="str">
        <f>F3233</f>
        <v>PROD_DEMAND</v>
      </c>
      <c r="G3228" s="55" t="str">
        <f>$G$10</f>
        <v>SUBTRAN</v>
      </c>
      <c r="H3228" s="4">
        <f t="shared" si="1598"/>
        <v>0</v>
      </c>
      <c r="I3228" s="5">
        <f>VLOOKUP(CONCATENATE($F3228," ",$G3228),AllocFactorMatrix,(I$4+1),FALSE)*$E3233</f>
        <v>0</v>
      </c>
      <c r="J3228" s="5">
        <f>VLOOKUP(CONCATENATE($F3228," ",$G3228),AllocFactorMatrix,(J$4+1),FALSE)*$E3233</f>
        <v>0</v>
      </c>
      <c r="K3228" s="5">
        <f>VLOOKUP(CONCATENATE($F3228," ",$G3228),AllocFactorMatrix,(K$4+1),FALSE)*$E3233</f>
        <v>0</v>
      </c>
      <c r="L3228" s="5">
        <f>VLOOKUP(CONCATENATE($F3228," ",$G3228),AllocFactorMatrix,(L$4+1),FALSE)*$E3233</f>
        <v>0</v>
      </c>
      <c r="M3228" s="5">
        <f>VLOOKUP(CONCATENATE($F3228," ",$G3228),AllocFactorMatrix,(M$4+1),FALSE)*$E3233</f>
        <v>0</v>
      </c>
      <c r="N3228" s="5">
        <f t="shared" si="1599"/>
        <v>0</v>
      </c>
      <c r="O3228" s="5">
        <f>VLOOKUP(CONCATENATE($F3228," ",$G3228),AllocFactorMatrix,(O$4+1),FALSE)*$E3233</f>
        <v>0</v>
      </c>
      <c r="P3228" s="5">
        <f>VLOOKUP(CONCATENATE($F3228," ",$G3228),AllocFactorMatrix,(P$4+1),FALSE)*$E3233</f>
        <v>0</v>
      </c>
      <c r="Q3228" s="5">
        <f>VLOOKUP(CONCATENATE($F3228," ",$G3228),AllocFactorMatrix,(Q$4+1),FALSE)*$E3233</f>
        <v>0</v>
      </c>
      <c r="R3228" s="5">
        <f>VLOOKUP(CONCATENATE($F3228," ",$G3228),AllocFactorMatrix,(R$4+1),FALSE)*$E3233</f>
        <v>0</v>
      </c>
      <c r="S3228" s="5">
        <f t="shared" si="1600"/>
        <v>0</v>
      </c>
      <c r="T3228" s="5">
        <f>VLOOKUP(CONCATENATE($F3228," ",$G3228),AllocFactorMatrix,(T$4+1),FALSE)*$E3233</f>
        <v>0</v>
      </c>
      <c r="U3228" s="5">
        <f>VLOOKUP(CONCATENATE($F3228," ",$G3228),AllocFactorMatrix,(U$4+1),FALSE)*$E3233</f>
        <v>0</v>
      </c>
      <c r="V3228" s="5">
        <f>VLOOKUP(CONCATENATE($F3228," ",$G3228),AllocFactorMatrix,(V$4+1),FALSE)*$E3233</f>
        <v>0</v>
      </c>
      <c r="W3228" s="5">
        <f>VLOOKUP(CONCATENATE($F3228," ",$G3228),AllocFactorMatrix,(W$4+1),FALSE)*$E3233</f>
        <v>0</v>
      </c>
      <c r="X3228" s="5">
        <f t="shared" si="1602"/>
        <v>0</v>
      </c>
      <c r="Y3228" s="5">
        <f>VLOOKUP(CONCATENATE($F3228," ",$G3228),AllocFactorMatrix,(Y$4+1),FALSE)*$E3233</f>
        <v>0</v>
      </c>
      <c r="Z3228" s="5">
        <f>VLOOKUP(CONCATENATE($F3228," ",$G3228),AllocFactorMatrix,(Z$4+1),FALSE)*$E3233</f>
        <v>0</v>
      </c>
      <c r="AA3228" s="5">
        <f t="shared" si="1601"/>
        <v>0</v>
      </c>
      <c r="AB3228" s="5">
        <f>VLOOKUP(CONCATENATE($F3228," ",$G3228),AllocFactorMatrix,(AB$4+1),FALSE)*$E3233</f>
        <v>0</v>
      </c>
      <c r="AC3228" s="5">
        <f>VLOOKUP(CONCATENATE($F3228," ",$G3228),AllocFactorMatrix,(AC$4+1),FALSE)*$E3233</f>
        <v>0</v>
      </c>
      <c r="AD3228" s="5">
        <f>VLOOKUP(CONCATENATE($F3228," ",$G3228),AllocFactorMatrix,(AD$4+1),FALSE)*$E3233</f>
        <v>0</v>
      </c>
    </row>
    <row r="3229" spans="1:30" hidden="1" outlineLevel="1">
      <c r="D3229" s="7"/>
      <c r="E3229" s="51"/>
      <c r="F3229" s="52" t="str">
        <f>F3233</f>
        <v>PROD_DEMAND</v>
      </c>
      <c r="G3229" s="55" t="str">
        <f>$G$11</f>
        <v>DISTPRI</v>
      </c>
      <c r="H3229" s="4">
        <f t="shared" si="1598"/>
        <v>0</v>
      </c>
      <c r="I3229" s="5">
        <f>VLOOKUP(CONCATENATE($F3229," ",$G3229),AllocFactorMatrix,(I$4+1),FALSE)*$E3233</f>
        <v>0</v>
      </c>
      <c r="J3229" s="5">
        <f>VLOOKUP(CONCATENATE($F3229," ",$G3229),AllocFactorMatrix,(J$4+1),FALSE)*$E3233</f>
        <v>0</v>
      </c>
      <c r="K3229" s="5">
        <f>VLOOKUP(CONCATENATE($F3229," ",$G3229),AllocFactorMatrix,(K$4+1),FALSE)*$E3233</f>
        <v>0</v>
      </c>
      <c r="L3229" s="5">
        <f>VLOOKUP(CONCATENATE($F3229," ",$G3229),AllocFactorMatrix,(L$4+1),FALSE)*$E3233</f>
        <v>0</v>
      </c>
      <c r="M3229" s="5">
        <f>VLOOKUP(CONCATENATE($F3229," ",$G3229),AllocFactorMatrix,(M$4+1),FALSE)*$E3233</f>
        <v>0</v>
      </c>
      <c r="N3229" s="5">
        <f t="shared" si="1599"/>
        <v>0</v>
      </c>
      <c r="O3229" s="5">
        <f>VLOOKUP(CONCATENATE($F3229," ",$G3229),AllocFactorMatrix,(O$4+1),FALSE)*$E3233</f>
        <v>0</v>
      </c>
      <c r="P3229" s="5">
        <f>VLOOKUP(CONCATENATE($F3229," ",$G3229),AllocFactorMatrix,(P$4+1),FALSE)*$E3233</f>
        <v>0</v>
      </c>
      <c r="Q3229" s="5">
        <f>VLOOKUP(CONCATENATE($F3229," ",$G3229),AllocFactorMatrix,(Q$4+1),FALSE)*$E3233</f>
        <v>0</v>
      </c>
      <c r="R3229" s="5">
        <f>VLOOKUP(CONCATENATE($F3229," ",$G3229),AllocFactorMatrix,(R$4+1),FALSE)*$E3233</f>
        <v>0</v>
      </c>
      <c r="S3229" s="5">
        <f t="shared" si="1600"/>
        <v>0</v>
      </c>
      <c r="T3229" s="5">
        <f>VLOOKUP(CONCATENATE($F3229," ",$G3229),AllocFactorMatrix,(T$4+1),FALSE)*$E3233</f>
        <v>0</v>
      </c>
      <c r="U3229" s="5">
        <f>VLOOKUP(CONCATENATE($F3229," ",$G3229),AllocFactorMatrix,(U$4+1),FALSE)*$E3233</f>
        <v>0</v>
      </c>
      <c r="V3229" s="5">
        <f>VLOOKUP(CONCATENATE($F3229," ",$G3229),AllocFactorMatrix,(V$4+1),FALSE)*$E3233</f>
        <v>0</v>
      </c>
      <c r="W3229" s="5">
        <f>VLOOKUP(CONCATENATE($F3229," ",$G3229),AllocFactorMatrix,(W$4+1),FALSE)*$E3233</f>
        <v>0</v>
      </c>
      <c r="X3229" s="5">
        <f t="shared" si="1602"/>
        <v>0</v>
      </c>
      <c r="Y3229" s="5">
        <f>VLOOKUP(CONCATENATE($F3229," ",$G3229),AllocFactorMatrix,(Y$4+1),FALSE)*$E3233</f>
        <v>0</v>
      </c>
      <c r="Z3229" s="5">
        <f>VLOOKUP(CONCATENATE($F3229," ",$G3229),AllocFactorMatrix,(Z$4+1),FALSE)*$E3233</f>
        <v>0</v>
      </c>
      <c r="AA3229" s="5">
        <f t="shared" si="1601"/>
        <v>0</v>
      </c>
      <c r="AB3229" s="5">
        <f>VLOOKUP(CONCATENATE($F3229," ",$G3229),AllocFactorMatrix,(AB$4+1),FALSE)*$E3233</f>
        <v>0</v>
      </c>
      <c r="AC3229" s="5">
        <f>VLOOKUP(CONCATENATE($F3229," ",$G3229),AllocFactorMatrix,(AC$4+1),FALSE)*$E3233</f>
        <v>0</v>
      </c>
      <c r="AD3229" s="5">
        <f>VLOOKUP(CONCATENATE($F3229," ",$G3229),AllocFactorMatrix,(AD$4+1),FALSE)*$E3233</f>
        <v>0</v>
      </c>
    </row>
    <row r="3230" spans="1:30" hidden="1" outlineLevel="1">
      <c r="D3230" s="7"/>
      <c r="E3230" s="51"/>
      <c r="F3230" s="52" t="str">
        <f>F3233</f>
        <v>PROD_DEMAND</v>
      </c>
      <c r="G3230" s="55" t="str">
        <f>$G$12</f>
        <v>DISTSEC</v>
      </c>
      <c r="H3230" s="4">
        <f t="shared" si="1598"/>
        <v>0</v>
      </c>
      <c r="I3230" s="5">
        <f>VLOOKUP(CONCATENATE($F3230," ",$G3230),AllocFactorMatrix,(I$4+1),FALSE)*$E3233</f>
        <v>0</v>
      </c>
      <c r="J3230" s="5">
        <f>VLOOKUP(CONCATENATE($F3230," ",$G3230),AllocFactorMatrix,(J$4+1),FALSE)*$E3233</f>
        <v>0</v>
      </c>
      <c r="K3230" s="5">
        <f>VLOOKUP(CONCATENATE($F3230," ",$G3230),AllocFactorMatrix,(K$4+1),FALSE)*$E3233</f>
        <v>0</v>
      </c>
      <c r="L3230" s="5">
        <f>VLOOKUP(CONCATENATE($F3230," ",$G3230),AllocFactorMatrix,(L$4+1),FALSE)*$E3233</f>
        <v>0</v>
      </c>
      <c r="M3230" s="5">
        <f>VLOOKUP(CONCATENATE($F3230," ",$G3230),AllocFactorMatrix,(M$4+1),FALSE)*$E3233</f>
        <v>0</v>
      </c>
      <c r="N3230" s="5">
        <f t="shared" si="1599"/>
        <v>0</v>
      </c>
      <c r="O3230" s="5">
        <f>VLOOKUP(CONCATENATE($F3230," ",$G3230),AllocFactorMatrix,(O$4+1),FALSE)*$E3233</f>
        <v>0</v>
      </c>
      <c r="P3230" s="5">
        <f>VLOOKUP(CONCATENATE($F3230," ",$G3230),AllocFactorMatrix,(P$4+1),FALSE)*$E3233</f>
        <v>0</v>
      </c>
      <c r="Q3230" s="5">
        <f>VLOOKUP(CONCATENATE($F3230," ",$G3230),AllocFactorMatrix,(Q$4+1),FALSE)*$E3233</f>
        <v>0</v>
      </c>
      <c r="R3230" s="5">
        <f>VLOOKUP(CONCATENATE($F3230," ",$G3230),AllocFactorMatrix,(R$4+1),FALSE)*$E3233</f>
        <v>0</v>
      </c>
      <c r="S3230" s="5">
        <f t="shared" si="1600"/>
        <v>0</v>
      </c>
      <c r="T3230" s="5">
        <f>VLOOKUP(CONCATENATE($F3230," ",$G3230),AllocFactorMatrix,(T$4+1),FALSE)*$E3233</f>
        <v>0</v>
      </c>
      <c r="U3230" s="5">
        <f>VLOOKUP(CONCATENATE($F3230," ",$G3230),AllocFactorMatrix,(U$4+1),FALSE)*$E3233</f>
        <v>0</v>
      </c>
      <c r="V3230" s="5">
        <f>VLOOKUP(CONCATENATE($F3230," ",$G3230),AllocFactorMatrix,(V$4+1),FALSE)*$E3233</f>
        <v>0</v>
      </c>
      <c r="W3230" s="5">
        <f>VLOOKUP(CONCATENATE($F3230," ",$G3230),AllocFactorMatrix,(W$4+1),FALSE)*$E3233</f>
        <v>0</v>
      </c>
      <c r="X3230" s="5">
        <f t="shared" si="1602"/>
        <v>0</v>
      </c>
      <c r="Y3230" s="5">
        <f>VLOOKUP(CONCATENATE($F3230," ",$G3230),AllocFactorMatrix,(Y$4+1),FALSE)*$E3233</f>
        <v>0</v>
      </c>
      <c r="Z3230" s="5">
        <f>VLOOKUP(CONCATENATE($F3230," ",$G3230),AllocFactorMatrix,(Z$4+1),FALSE)*$E3233</f>
        <v>0</v>
      </c>
      <c r="AA3230" s="5">
        <f t="shared" si="1601"/>
        <v>0</v>
      </c>
      <c r="AB3230" s="5">
        <f>VLOOKUP(CONCATENATE($F3230," ",$G3230),AllocFactorMatrix,(AB$4+1),FALSE)*$E3233</f>
        <v>0</v>
      </c>
      <c r="AC3230" s="5">
        <f>VLOOKUP(CONCATENATE($F3230," ",$G3230),AllocFactorMatrix,(AC$4+1),FALSE)*$E3233</f>
        <v>0</v>
      </c>
      <c r="AD3230" s="5">
        <f>VLOOKUP(CONCATENATE($F3230," ",$G3230),AllocFactorMatrix,(AD$4+1),FALSE)*$E3233</f>
        <v>0</v>
      </c>
    </row>
    <row r="3231" spans="1:30" hidden="1" outlineLevel="1">
      <c r="D3231" s="7"/>
      <c r="E3231" s="51"/>
      <c r="F3231" s="52" t="str">
        <f>F3233</f>
        <v>PROD_DEMAND</v>
      </c>
      <c r="G3231" s="55" t="str">
        <f>$G$13</f>
        <v>ENERGY</v>
      </c>
      <c r="H3231" s="4">
        <f t="shared" si="1598"/>
        <v>0</v>
      </c>
      <c r="I3231" s="5">
        <f>VLOOKUP(CONCATENATE($F3231," ",$G3231),AllocFactorMatrix,(I$4+1),FALSE)*$E3233</f>
        <v>0</v>
      </c>
      <c r="J3231" s="5">
        <f>VLOOKUP(CONCATENATE($F3231," ",$G3231),AllocFactorMatrix,(J$4+1),FALSE)*$E3233</f>
        <v>0</v>
      </c>
      <c r="K3231" s="5">
        <f>VLOOKUP(CONCATENATE($F3231," ",$G3231),AllocFactorMatrix,(K$4+1),FALSE)*$E3233</f>
        <v>0</v>
      </c>
      <c r="L3231" s="5">
        <f>VLOOKUP(CONCATENATE($F3231," ",$G3231),AllocFactorMatrix,(L$4+1),FALSE)*$E3233</f>
        <v>0</v>
      </c>
      <c r="M3231" s="5">
        <f>VLOOKUP(CONCATENATE($F3231," ",$G3231),AllocFactorMatrix,(M$4+1),FALSE)*$E3233</f>
        <v>0</v>
      </c>
      <c r="N3231" s="5">
        <f t="shared" si="1599"/>
        <v>0</v>
      </c>
      <c r="O3231" s="5">
        <f>VLOOKUP(CONCATENATE($F3231," ",$G3231),AllocFactorMatrix,(O$4+1),FALSE)*$E3233</f>
        <v>0</v>
      </c>
      <c r="P3231" s="5">
        <f>VLOOKUP(CONCATENATE($F3231," ",$G3231),AllocFactorMatrix,(P$4+1),FALSE)*$E3233</f>
        <v>0</v>
      </c>
      <c r="Q3231" s="5">
        <f>VLOOKUP(CONCATENATE($F3231," ",$G3231),AllocFactorMatrix,(Q$4+1),FALSE)*$E3233</f>
        <v>0</v>
      </c>
      <c r="R3231" s="5">
        <f>VLOOKUP(CONCATENATE($F3231," ",$G3231),AllocFactorMatrix,(R$4+1),FALSE)*$E3233</f>
        <v>0</v>
      </c>
      <c r="S3231" s="5">
        <f t="shared" si="1600"/>
        <v>0</v>
      </c>
      <c r="T3231" s="5">
        <f>VLOOKUP(CONCATENATE($F3231," ",$G3231),AllocFactorMatrix,(T$4+1),FALSE)*$E3233</f>
        <v>0</v>
      </c>
      <c r="U3231" s="5">
        <f>VLOOKUP(CONCATENATE($F3231," ",$G3231),AllocFactorMatrix,(U$4+1),FALSE)*$E3233</f>
        <v>0</v>
      </c>
      <c r="V3231" s="5">
        <f>VLOOKUP(CONCATENATE($F3231," ",$G3231),AllocFactorMatrix,(V$4+1),FALSE)*$E3233</f>
        <v>0</v>
      </c>
      <c r="W3231" s="5">
        <f>VLOOKUP(CONCATENATE($F3231," ",$G3231),AllocFactorMatrix,(W$4+1),FALSE)*$E3233</f>
        <v>0</v>
      </c>
      <c r="X3231" s="5">
        <f t="shared" si="1602"/>
        <v>0</v>
      </c>
      <c r="Y3231" s="5">
        <f>VLOOKUP(CONCATENATE($F3231," ",$G3231),AllocFactorMatrix,(Y$4+1),FALSE)*$E3233</f>
        <v>0</v>
      </c>
      <c r="Z3231" s="5">
        <f>VLOOKUP(CONCATENATE($F3231," ",$G3231),AllocFactorMatrix,(Z$4+1),FALSE)*$E3233</f>
        <v>0</v>
      </c>
      <c r="AA3231" s="5">
        <f t="shared" si="1601"/>
        <v>0</v>
      </c>
      <c r="AB3231" s="5">
        <f>VLOOKUP(CONCATENATE($F3231," ",$G3231),AllocFactorMatrix,(AB$4+1),FALSE)*$E3233</f>
        <v>0</v>
      </c>
      <c r="AC3231" s="5">
        <f>VLOOKUP(CONCATENATE($F3231," ",$G3231),AllocFactorMatrix,(AC$4+1),FALSE)*$E3233</f>
        <v>0</v>
      </c>
      <c r="AD3231" s="5">
        <f>VLOOKUP(CONCATENATE($F3231," ",$G3231),AllocFactorMatrix,(AD$4+1),FALSE)*$E3233</f>
        <v>0</v>
      </c>
    </row>
    <row r="3232" spans="1:30" hidden="1" outlineLevel="1">
      <c r="D3232" s="7"/>
      <c r="E3232" s="51"/>
      <c r="F3232" s="52" t="str">
        <f>F3233</f>
        <v>PROD_DEMAND</v>
      </c>
      <c r="G3232" s="55" t="str">
        <f>$G$14</f>
        <v>CUSTOMER</v>
      </c>
      <c r="H3232" s="4">
        <f t="shared" si="1598"/>
        <v>0</v>
      </c>
      <c r="I3232" s="5">
        <f>VLOOKUP(CONCATENATE($F3232," ",$G3232),AllocFactorMatrix,(I$4+1),FALSE)*$E3233</f>
        <v>0</v>
      </c>
      <c r="J3232" s="5">
        <f>VLOOKUP(CONCATENATE($F3232," ",$G3232),AllocFactorMatrix,(J$4+1),FALSE)*$E3233</f>
        <v>0</v>
      </c>
      <c r="K3232" s="5">
        <f>VLOOKUP(CONCATENATE($F3232," ",$G3232),AllocFactorMatrix,(K$4+1),FALSE)*$E3233</f>
        <v>0</v>
      </c>
      <c r="L3232" s="5">
        <f>VLOOKUP(CONCATENATE($F3232," ",$G3232),AllocFactorMatrix,(L$4+1),FALSE)*$E3233</f>
        <v>0</v>
      </c>
      <c r="M3232" s="5">
        <f>VLOOKUP(CONCATENATE($F3232," ",$G3232),AllocFactorMatrix,(M$4+1),FALSE)*$E3233</f>
        <v>0</v>
      </c>
      <c r="N3232" s="5">
        <f t="shared" si="1599"/>
        <v>0</v>
      </c>
      <c r="O3232" s="5">
        <f>VLOOKUP(CONCATENATE($F3232," ",$G3232),AllocFactorMatrix,(O$4+1),FALSE)*$E3233</f>
        <v>0</v>
      </c>
      <c r="P3232" s="5">
        <f>VLOOKUP(CONCATENATE($F3232," ",$G3232),AllocFactorMatrix,(P$4+1),FALSE)*$E3233</f>
        <v>0</v>
      </c>
      <c r="Q3232" s="5">
        <f>VLOOKUP(CONCATENATE($F3232," ",$G3232),AllocFactorMatrix,(Q$4+1),FALSE)*$E3233</f>
        <v>0</v>
      </c>
      <c r="R3232" s="5">
        <f>VLOOKUP(CONCATENATE($F3232," ",$G3232),AllocFactorMatrix,(R$4+1),FALSE)*$E3233</f>
        <v>0</v>
      </c>
      <c r="S3232" s="5">
        <f t="shared" si="1600"/>
        <v>0</v>
      </c>
      <c r="T3232" s="5">
        <f>VLOOKUP(CONCATENATE($F3232," ",$G3232),AllocFactorMatrix,(T$4+1),FALSE)*$E3233</f>
        <v>0</v>
      </c>
      <c r="U3232" s="5">
        <f>VLOOKUP(CONCATENATE($F3232," ",$G3232),AllocFactorMatrix,(U$4+1),FALSE)*$E3233</f>
        <v>0</v>
      </c>
      <c r="V3232" s="5">
        <f>VLOOKUP(CONCATENATE($F3232," ",$G3232),AllocFactorMatrix,(V$4+1),FALSE)*$E3233</f>
        <v>0</v>
      </c>
      <c r="W3232" s="5">
        <f>VLOOKUP(CONCATENATE($F3232," ",$G3232),AllocFactorMatrix,(W$4+1),FALSE)*$E3233</f>
        <v>0</v>
      </c>
      <c r="X3232" s="5">
        <f t="shared" si="1602"/>
        <v>0</v>
      </c>
      <c r="Y3232" s="5">
        <f>VLOOKUP(CONCATENATE($F3232," ",$G3232),AllocFactorMatrix,(Y$4+1),FALSE)*$E3233</f>
        <v>0</v>
      </c>
      <c r="Z3232" s="5">
        <f>VLOOKUP(CONCATENATE($F3232," ",$G3232),AllocFactorMatrix,(Z$4+1),FALSE)*$E3233</f>
        <v>0</v>
      </c>
      <c r="AA3232" s="5">
        <f t="shared" si="1601"/>
        <v>0</v>
      </c>
      <c r="AB3232" s="5">
        <f>VLOOKUP(CONCATENATE($F3232," ",$G3232),AllocFactorMatrix,(AB$4+1),FALSE)*$E3233</f>
        <v>0</v>
      </c>
      <c r="AC3232" s="5">
        <f>VLOOKUP(CONCATENATE($F3232," ",$G3232),AllocFactorMatrix,(AC$4+1),FALSE)*$E3233</f>
        <v>0</v>
      </c>
      <c r="AD3232" s="5">
        <f>VLOOKUP(CONCATENATE($F3232," ",$G3232),AllocFactorMatrix,(AD$4+1),FALSE)*$E3233</f>
        <v>0</v>
      </c>
    </row>
    <row r="3233" spans="4:30" collapsed="1">
      <c r="D3233" s="55" t="str">
        <f>D1840</f>
        <v>Adj 2 - Decommissioning Rider Removal</v>
      </c>
      <c r="E3233" s="57">
        <v>-1920691</v>
      </c>
      <c r="F3233" s="57" t="s">
        <v>30</v>
      </c>
      <c r="G3233" s="55" t="str">
        <f>$G$15</f>
        <v>TOTAL</v>
      </c>
      <c r="H3233" s="4">
        <f t="shared" si="1598"/>
        <v>-1920690.9999999998</v>
      </c>
      <c r="I3233" s="5">
        <f>VLOOKUP(CONCATENATE($F3233," ",$G3233),AllocFactorMatrix,(I$4+1),FALSE)*$E3233</f>
        <v>-1066380.1026785467</v>
      </c>
      <c r="J3233" s="5">
        <f>VLOOKUP(CONCATENATE($F3233," ",$G3233),AllocFactorMatrix,(J$4+1),FALSE)*$E3233</f>
        <v>-49069.348119271752</v>
      </c>
      <c r="K3233" s="5">
        <f>VLOOKUP(CONCATENATE($F3233," ",$G3233),AllocFactorMatrix,(K$4+1),FALSE)*$E3233</f>
        <v>-161648.52189482073</v>
      </c>
      <c r="L3233" s="5">
        <f>VLOOKUP(CONCATENATE($F3233," ",$G3233),AllocFactorMatrix,(L$4+1),FALSE)*$E3233</f>
        <v>-4039.080513968499</v>
      </c>
      <c r="M3233" s="5">
        <f>VLOOKUP(CONCATENATE($F3233," ",$G3233),AllocFactorMatrix,(M$4+1),FALSE)*$E3233</f>
        <v>-519.94979124106078</v>
      </c>
      <c r="N3233" s="5">
        <f t="shared" si="1599"/>
        <v>-166207.5522000303</v>
      </c>
      <c r="O3233" s="5">
        <f>VLOOKUP(CONCATENATE($F3233," ",$G3233),AllocFactorMatrix,(O$4+1),FALSE)*$E3233</f>
        <v>-122968.21554590373</v>
      </c>
      <c r="P3233" s="5">
        <f>VLOOKUP(CONCATENATE($F3233," ",$G3233),AllocFactorMatrix,(P$4+1),FALSE)*$E3233</f>
        <v>-22257.480667668813</v>
      </c>
      <c r="Q3233" s="5">
        <f>VLOOKUP(CONCATENATE($F3233," ",$G3233),AllocFactorMatrix,(Q$4+1),FALSE)*$E3233</f>
        <v>-8609.0363809400424</v>
      </c>
      <c r="R3233" s="5">
        <f>VLOOKUP(CONCATENATE($F3233," ",$G3233),AllocFactorMatrix,(R$4+1),FALSE)*$E3233</f>
        <v>-185.49653247081582</v>
      </c>
      <c r="S3233" s="5">
        <f t="shared" si="1600"/>
        <v>-154020.22912698338</v>
      </c>
      <c r="T3233" s="5">
        <f>VLOOKUP(CONCATENATE($F3233," ",$G3233),AllocFactorMatrix,(T$4+1),FALSE)*$E3233</f>
        <v>-3904.6897882425287</v>
      </c>
      <c r="U3233" s="5">
        <f>VLOOKUP(CONCATENATE($F3233," ",$G3233),AllocFactorMatrix,(U$4+1),FALSE)*$E3233</f>
        <v>-62169.44929007614</v>
      </c>
      <c r="V3233" s="5">
        <f>VLOOKUP(CONCATENATE($F3233," ",$G3233),AllocFactorMatrix,(V$4+1),FALSE)*$E3233</f>
        <v>-337157.59309852775</v>
      </c>
      <c r="W3233" s="5">
        <f>VLOOKUP(CONCATENATE($F3233," ",$G3233),AllocFactorMatrix,(W$4+1),FALSE)*$E3233</f>
        <v>-44360.720345545895</v>
      </c>
      <c r="X3233" s="5">
        <f t="shared" si="1602"/>
        <v>-447592.45252239233</v>
      </c>
      <c r="Y3233" s="5">
        <f>VLOOKUP(CONCATENATE($F3233," ",$G3233),AllocFactorMatrix,(Y$4+1),FALSE)*$E3233</f>
        <v>-36242.307607703558</v>
      </c>
      <c r="Z3233" s="5">
        <f>VLOOKUP(CONCATENATE($F3233," ",$G3233),AllocFactorMatrix,(Z$4+1),FALSE)*$E3233</f>
        <v>-753.3573509962539</v>
      </c>
      <c r="AA3233" s="5">
        <f t="shared" si="1601"/>
        <v>-36995.66495869981</v>
      </c>
      <c r="AB3233" s="5">
        <f>VLOOKUP(CONCATENATE($F3233," ",$G3233),AllocFactorMatrix,(AB$4+1),FALSE)*$E3233</f>
        <v>-425.6503940754813</v>
      </c>
      <c r="AC3233" s="5">
        <f>VLOOKUP(CONCATENATE($F3233," ",$G3233),AllocFactorMatrix,(AC$4+1),FALSE)*$E3233</f>
        <v>0</v>
      </c>
      <c r="AD3233" s="5">
        <f>VLOOKUP(CONCATENATE($F3233," ",$G3233),AllocFactorMatrix,(AD$4+1),FALSE)*$E3233</f>
        <v>0</v>
      </c>
    </row>
    <row r="3234" spans="4:30" hidden="1" outlineLevel="1">
      <c r="D3234" s="7"/>
      <c r="E3234" s="51"/>
      <c r="F3234" s="52" t="str">
        <f>F3241</f>
        <v>PROD_ENERGY</v>
      </c>
      <c r="G3234" s="55" t="str">
        <f>$G$8</f>
        <v>PRODUCTION</v>
      </c>
      <c r="H3234" s="4">
        <f t="shared" ref="H3234:H3241" si="1603">SUBTOTAL(9,I3234:AD3234)</f>
        <v>0</v>
      </c>
      <c r="I3234" s="5">
        <f>VLOOKUP(CONCATENATE($F3234," ",$G3234),AllocFactorMatrix,(I$4+1),FALSE)*$E3241</f>
        <v>0</v>
      </c>
      <c r="J3234" s="5">
        <f>VLOOKUP(CONCATENATE($F3234," ",$G3234),AllocFactorMatrix,(J$4+1),FALSE)*$E3241</f>
        <v>0</v>
      </c>
      <c r="K3234" s="5">
        <f>VLOOKUP(CONCATENATE($F3234," ",$G3234),AllocFactorMatrix,(K$4+1),FALSE)*$E3241</f>
        <v>0</v>
      </c>
      <c r="L3234" s="5">
        <f>VLOOKUP(CONCATENATE($F3234," ",$G3234),AllocFactorMatrix,(L$4+1),FALSE)*$E3241</f>
        <v>0</v>
      </c>
      <c r="M3234" s="5">
        <f>VLOOKUP(CONCATENATE($F3234," ",$G3234),AllocFactorMatrix,(M$4+1),FALSE)*$E3241</f>
        <v>0</v>
      </c>
      <c r="N3234" s="5">
        <f t="shared" ref="N3234:N3241" si="1604">SUBTOTAL(9,K3234:M3234)</f>
        <v>0</v>
      </c>
      <c r="O3234" s="5">
        <f>VLOOKUP(CONCATENATE($F3234," ",$G3234),AllocFactorMatrix,(O$4+1),FALSE)*$E3241</f>
        <v>0</v>
      </c>
      <c r="P3234" s="5">
        <f>VLOOKUP(CONCATENATE($F3234," ",$G3234),AllocFactorMatrix,(P$4+1),FALSE)*$E3241</f>
        <v>0</v>
      </c>
      <c r="Q3234" s="5">
        <f>VLOOKUP(CONCATENATE($F3234," ",$G3234),AllocFactorMatrix,(Q$4+1),FALSE)*$E3241</f>
        <v>0</v>
      </c>
      <c r="R3234" s="5">
        <f>VLOOKUP(CONCATENATE($F3234," ",$G3234),AllocFactorMatrix,(R$4+1),FALSE)*$E3241</f>
        <v>0</v>
      </c>
      <c r="S3234" s="5">
        <f t="shared" ref="S3234:S3241" si="1605">SUBTOTAL(9,O3234:R3234)</f>
        <v>0</v>
      </c>
      <c r="T3234" s="5">
        <f>VLOOKUP(CONCATENATE($F3234," ",$G3234),AllocFactorMatrix,(T$4+1),FALSE)*$E3241</f>
        <v>0</v>
      </c>
      <c r="U3234" s="5">
        <f>VLOOKUP(CONCATENATE($F3234," ",$G3234),AllocFactorMatrix,(U$4+1),FALSE)*$E3241</f>
        <v>0</v>
      </c>
      <c r="V3234" s="5">
        <f>VLOOKUP(CONCATENATE($F3234," ",$G3234),AllocFactorMatrix,(V$4+1),FALSE)*$E3241</f>
        <v>0</v>
      </c>
      <c r="W3234" s="5">
        <f>VLOOKUP(CONCATENATE($F3234," ",$G3234),AllocFactorMatrix,(W$4+1),FALSE)*$E3241</f>
        <v>0</v>
      </c>
      <c r="X3234" s="5">
        <f>SUBTOTAL(9,T3234:W3234)</f>
        <v>0</v>
      </c>
      <c r="Y3234" s="5">
        <f>VLOOKUP(CONCATENATE($F3234," ",$G3234),AllocFactorMatrix,(Y$4+1),FALSE)*$E3241</f>
        <v>0</v>
      </c>
      <c r="Z3234" s="5">
        <f>VLOOKUP(CONCATENATE($F3234," ",$G3234),AllocFactorMatrix,(Z$4+1),FALSE)*$E3241</f>
        <v>0</v>
      </c>
      <c r="AA3234" s="5">
        <f t="shared" ref="AA3234:AA3241" si="1606">SUBTOTAL(9,Y3234:Z3234)</f>
        <v>0</v>
      </c>
      <c r="AB3234" s="5">
        <f>VLOOKUP(CONCATENATE($F3234," ",$G3234),AllocFactorMatrix,(AB$4+1),FALSE)*$E3241</f>
        <v>0</v>
      </c>
      <c r="AC3234" s="5">
        <f>VLOOKUP(CONCATENATE($F3234," ",$G3234),AllocFactorMatrix,(AC$4+1),FALSE)*$E3241</f>
        <v>0</v>
      </c>
      <c r="AD3234" s="5">
        <f>VLOOKUP(CONCATENATE($F3234," ",$G3234),AllocFactorMatrix,(AD$4+1),FALSE)*$E3241</f>
        <v>0</v>
      </c>
    </row>
    <row r="3235" spans="4:30" hidden="1" outlineLevel="1">
      <c r="D3235" s="7"/>
      <c r="E3235" s="51"/>
      <c r="F3235" s="52" t="str">
        <f>F3241</f>
        <v>PROD_ENERGY</v>
      </c>
      <c r="G3235" s="55" t="str">
        <f>$G$9</f>
        <v>BULKTRAN</v>
      </c>
      <c r="H3235" s="4">
        <f t="shared" si="1603"/>
        <v>0</v>
      </c>
      <c r="I3235" s="5">
        <f>VLOOKUP(CONCATENATE($F3235," ",$G3235),AllocFactorMatrix,(I$4+1),FALSE)*$E3241</f>
        <v>0</v>
      </c>
      <c r="J3235" s="5">
        <f>VLOOKUP(CONCATENATE($F3235," ",$G3235),AllocFactorMatrix,(J$4+1),FALSE)*$E3241</f>
        <v>0</v>
      </c>
      <c r="K3235" s="5">
        <f>VLOOKUP(CONCATENATE($F3235," ",$G3235),AllocFactorMatrix,(K$4+1),FALSE)*$E3241</f>
        <v>0</v>
      </c>
      <c r="L3235" s="5">
        <f>VLOOKUP(CONCATENATE($F3235," ",$G3235),AllocFactorMatrix,(L$4+1),FALSE)*$E3241</f>
        <v>0</v>
      </c>
      <c r="M3235" s="5">
        <f>VLOOKUP(CONCATENATE($F3235," ",$G3235),AllocFactorMatrix,(M$4+1),FALSE)*$E3241</f>
        <v>0</v>
      </c>
      <c r="N3235" s="5">
        <f t="shared" si="1604"/>
        <v>0</v>
      </c>
      <c r="O3235" s="5">
        <f>VLOOKUP(CONCATENATE($F3235," ",$G3235),AllocFactorMatrix,(O$4+1),FALSE)*$E3241</f>
        <v>0</v>
      </c>
      <c r="P3235" s="5">
        <f>VLOOKUP(CONCATENATE($F3235," ",$G3235),AllocFactorMatrix,(P$4+1),FALSE)*$E3241</f>
        <v>0</v>
      </c>
      <c r="Q3235" s="5">
        <f>VLOOKUP(CONCATENATE($F3235," ",$G3235),AllocFactorMatrix,(Q$4+1),FALSE)*$E3241</f>
        <v>0</v>
      </c>
      <c r="R3235" s="5">
        <f>VLOOKUP(CONCATENATE($F3235," ",$G3235),AllocFactorMatrix,(R$4+1),FALSE)*$E3241</f>
        <v>0</v>
      </c>
      <c r="S3235" s="5">
        <f t="shared" si="1605"/>
        <v>0</v>
      </c>
      <c r="T3235" s="5">
        <f>VLOOKUP(CONCATENATE($F3235," ",$G3235),AllocFactorMatrix,(T$4+1),FALSE)*$E3241</f>
        <v>0</v>
      </c>
      <c r="U3235" s="5">
        <f>VLOOKUP(CONCATENATE($F3235," ",$G3235),AllocFactorMatrix,(U$4+1),FALSE)*$E3241</f>
        <v>0</v>
      </c>
      <c r="V3235" s="5">
        <f>VLOOKUP(CONCATENATE($F3235," ",$G3235),AllocFactorMatrix,(V$4+1),FALSE)*$E3241</f>
        <v>0</v>
      </c>
      <c r="W3235" s="5">
        <f>VLOOKUP(CONCATENATE($F3235," ",$G3235),AllocFactorMatrix,(W$4+1),FALSE)*$E3241</f>
        <v>0</v>
      </c>
      <c r="X3235" s="5">
        <f t="shared" ref="X3235:X3241" si="1607">SUBTOTAL(9,T3235:W3235)</f>
        <v>0</v>
      </c>
      <c r="Y3235" s="5">
        <f>VLOOKUP(CONCATENATE($F3235," ",$G3235),AllocFactorMatrix,(Y$4+1),FALSE)*$E3241</f>
        <v>0</v>
      </c>
      <c r="Z3235" s="5">
        <f>VLOOKUP(CONCATENATE($F3235," ",$G3235),AllocFactorMatrix,(Z$4+1),FALSE)*$E3241</f>
        <v>0</v>
      </c>
      <c r="AA3235" s="5">
        <f t="shared" si="1606"/>
        <v>0</v>
      </c>
      <c r="AB3235" s="5">
        <f>VLOOKUP(CONCATENATE($F3235," ",$G3235),AllocFactorMatrix,(AB$4+1),FALSE)*$E3241</f>
        <v>0</v>
      </c>
      <c r="AC3235" s="5">
        <f>VLOOKUP(CONCATENATE($F3235," ",$G3235),AllocFactorMatrix,(AC$4+1),FALSE)*$E3241</f>
        <v>0</v>
      </c>
      <c r="AD3235" s="5">
        <f>VLOOKUP(CONCATENATE($F3235," ",$G3235),AllocFactorMatrix,(AD$4+1),FALSE)*$E3241</f>
        <v>0</v>
      </c>
    </row>
    <row r="3236" spans="4:30" hidden="1" outlineLevel="1">
      <c r="D3236" s="7"/>
      <c r="E3236" s="51"/>
      <c r="F3236" s="52" t="str">
        <f>F3241</f>
        <v>PROD_ENERGY</v>
      </c>
      <c r="G3236" s="55" t="str">
        <f>$G$10</f>
        <v>SUBTRAN</v>
      </c>
      <c r="H3236" s="4">
        <f t="shared" si="1603"/>
        <v>0</v>
      </c>
      <c r="I3236" s="5">
        <f>VLOOKUP(CONCATENATE($F3236," ",$G3236),AllocFactorMatrix,(I$4+1),FALSE)*$E3241</f>
        <v>0</v>
      </c>
      <c r="J3236" s="5">
        <f>VLOOKUP(CONCATENATE($F3236," ",$G3236),AllocFactorMatrix,(J$4+1),FALSE)*$E3241</f>
        <v>0</v>
      </c>
      <c r="K3236" s="5">
        <f>VLOOKUP(CONCATENATE($F3236," ",$G3236),AllocFactorMatrix,(K$4+1),FALSE)*$E3241</f>
        <v>0</v>
      </c>
      <c r="L3236" s="5">
        <f>VLOOKUP(CONCATENATE($F3236," ",$G3236),AllocFactorMatrix,(L$4+1),FALSE)*$E3241</f>
        <v>0</v>
      </c>
      <c r="M3236" s="5">
        <f>VLOOKUP(CONCATENATE($F3236," ",$G3236),AllocFactorMatrix,(M$4+1),FALSE)*$E3241</f>
        <v>0</v>
      </c>
      <c r="N3236" s="5">
        <f t="shared" si="1604"/>
        <v>0</v>
      </c>
      <c r="O3236" s="5">
        <f>VLOOKUP(CONCATENATE($F3236," ",$G3236),AllocFactorMatrix,(O$4+1),FALSE)*$E3241</f>
        <v>0</v>
      </c>
      <c r="P3236" s="5">
        <f>VLOOKUP(CONCATENATE($F3236," ",$G3236),AllocFactorMatrix,(P$4+1),FALSE)*$E3241</f>
        <v>0</v>
      </c>
      <c r="Q3236" s="5">
        <f>VLOOKUP(CONCATENATE($F3236," ",$G3236),AllocFactorMatrix,(Q$4+1),FALSE)*$E3241</f>
        <v>0</v>
      </c>
      <c r="R3236" s="5">
        <f>VLOOKUP(CONCATENATE($F3236," ",$G3236),AllocFactorMatrix,(R$4+1),FALSE)*$E3241</f>
        <v>0</v>
      </c>
      <c r="S3236" s="5">
        <f t="shared" si="1605"/>
        <v>0</v>
      </c>
      <c r="T3236" s="5">
        <f>VLOOKUP(CONCATENATE($F3236," ",$G3236),AllocFactorMatrix,(T$4+1),FALSE)*$E3241</f>
        <v>0</v>
      </c>
      <c r="U3236" s="5">
        <f>VLOOKUP(CONCATENATE($F3236," ",$G3236),AllocFactorMatrix,(U$4+1),FALSE)*$E3241</f>
        <v>0</v>
      </c>
      <c r="V3236" s="5">
        <f>VLOOKUP(CONCATENATE($F3236," ",$G3236),AllocFactorMatrix,(V$4+1),FALSE)*$E3241</f>
        <v>0</v>
      </c>
      <c r="W3236" s="5">
        <f>VLOOKUP(CONCATENATE($F3236," ",$G3236),AllocFactorMatrix,(W$4+1),FALSE)*$E3241</f>
        <v>0</v>
      </c>
      <c r="X3236" s="5">
        <f t="shared" si="1607"/>
        <v>0</v>
      </c>
      <c r="Y3236" s="5">
        <f>VLOOKUP(CONCATENATE($F3236," ",$G3236),AllocFactorMatrix,(Y$4+1),FALSE)*$E3241</f>
        <v>0</v>
      </c>
      <c r="Z3236" s="5">
        <f>VLOOKUP(CONCATENATE($F3236," ",$G3236),AllocFactorMatrix,(Z$4+1),FALSE)*$E3241</f>
        <v>0</v>
      </c>
      <c r="AA3236" s="5">
        <f t="shared" si="1606"/>
        <v>0</v>
      </c>
      <c r="AB3236" s="5">
        <f>VLOOKUP(CONCATENATE($F3236," ",$G3236),AllocFactorMatrix,(AB$4+1),FALSE)*$E3241</f>
        <v>0</v>
      </c>
      <c r="AC3236" s="5">
        <f>VLOOKUP(CONCATENATE($F3236," ",$G3236),AllocFactorMatrix,(AC$4+1),FALSE)*$E3241</f>
        <v>0</v>
      </c>
      <c r="AD3236" s="5">
        <f>VLOOKUP(CONCATENATE($F3236," ",$G3236),AllocFactorMatrix,(AD$4+1),FALSE)*$E3241</f>
        <v>0</v>
      </c>
    </row>
    <row r="3237" spans="4:30" hidden="1" outlineLevel="1">
      <c r="D3237" s="7"/>
      <c r="E3237" s="51"/>
      <c r="F3237" s="52" t="str">
        <f>F3241</f>
        <v>PROD_ENERGY</v>
      </c>
      <c r="G3237" s="55" t="str">
        <f>$G$11</f>
        <v>DISTPRI</v>
      </c>
      <c r="H3237" s="4">
        <f t="shared" si="1603"/>
        <v>0</v>
      </c>
      <c r="I3237" s="5">
        <f>VLOOKUP(CONCATENATE($F3237," ",$G3237),AllocFactorMatrix,(I$4+1),FALSE)*$E3241</f>
        <v>0</v>
      </c>
      <c r="J3237" s="5">
        <f>VLOOKUP(CONCATENATE($F3237," ",$G3237),AllocFactorMatrix,(J$4+1),FALSE)*$E3241</f>
        <v>0</v>
      </c>
      <c r="K3237" s="5">
        <f>VLOOKUP(CONCATENATE($F3237," ",$G3237),AllocFactorMatrix,(K$4+1),FALSE)*$E3241</f>
        <v>0</v>
      </c>
      <c r="L3237" s="5">
        <f>VLOOKUP(CONCATENATE($F3237," ",$G3237),AllocFactorMatrix,(L$4+1),FALSE)*$E3241</f>
        <v>0</v>
      </c>
      <c r="M3237" s="5">
        <f>VLOOKUP(CONCATENATE($F3237," ",$G3237),AllocFactorMatrix,(M$4+1),FALSE)*$E3241</f>
        <v>0</v>
      </c>
      <c r="N3237" s="5">
        <f t="shared" si="1604"/>
        <v>0</v>
      </c>
      <c r="O3237" s="5">
        <f>VLOOKUP(CONCATENATE($F3237," ",$G3237),AllocFactorMatrix,(O$4+1),FALSE)*$E3241</f>
        <v>0</v>
      </c>
      <c r="P3237" s="5">
        <f>VLOOKUP(CONCATENATE($F3237," ",$G3237),AllocFactorMatrix,(P$4+1),FALSE)*$E3241</f>
        <v>0</v>
      </c>
      <c r="Q3237" s="5">
        <f>VLOOKUP(CONCATENATE($F3237," ",$G3237),AllocFactorMatrix,(Q$4+1),FALSE)*$E3241</f>
        <v>0</v>
      </c>
      <c r="R3237" s="5">
        <f>VLOOKUP(CONCATENATE($F3237," ",$G3237),AllocFactorMatrix,(R$4+1),FALSE)*$E3241</f>
        <v>0</v>
      </c>
      <c r="S3237" s="5">
        <f t="shared" si="1605"/>
        <v>0</v>
      </c>
      <c r="T3237" s="5">
        <f>VLOOKUP(CONCATENATE($F3237," ",$G3237),AllocFactorMatrix,(T$4+1),FALSE)*$E3241</f>
        <v>0</v>
      </c>
      <c r="U3237" s="5">
        <f>VLOOKUP(CONCATENATE($F3237," ",$G3237),AllocFactorMatrix,(U$4+1),FALSE)*$E3241</f>
        <v>0</v>
      </c>
      <c r="V3237" s="5">
        <f>VLOOKUP(CONCATENATE($F3237," ",$G3237),AllocFactorMatrix,(V$4+1),FALSE)*$E3241</f>
        <v>0</v>
      </c>
      <c r="W3237" s="5">
        <f>VLOOKUP(CONCATENATE($F3237," ",$G3237),AllocFactorMatrix,(W$4+1),FALSE)*$E3241</f>
        <v>0</v>
      </c>
      <c r="X3237" s="5">
        <f t="shared" si="1607"/>
        <v>0</v>
      </c>
      <c r="Y3237" s="5">
        <f>VLOOKUP(CONCATENATE($F3237," ",$G3237),AllocFactorMatrix,(Y$4+1),FALSE)*$E3241</f>
        <v>0</v>
      </c>
      <c r="Z3237" s="5">
        <f>VLOOKUP(CONCATENATE($F3237," ",$G3237),AllocFactorMatrix,(Z$4+1),FALSE)*$E3241</f>
        <v>0</v>
      </c>
      <c r="AA3237" s="5">
        <f t="shared" si="1606"/>
        <v>0</v>
      </c>
      <c r="AB3237" s="5">
        <f>VLOOKUP(CONCATENATE($F3237," ",$G3237),AllocFactorMatrix,(AB$4+1),FALSE)*$E3241</f>
        <v>0</v>
      </c>
      <c r="AC3237" s="5">
        <f>VLOOKUP(CONCATENATE($F3237," ",$G3237),AllocFactorMatrix,(AC$4+1),FALSE)*$E3241</f>
        <v>0</v>
      </c>
      <c r="AD3237" s="5">
        <f>VLOOKUP(CONCATENATE($F3237," ",$G3237),AllocFactorMatrix,(AD$4+1),FALSE)*$E3241</f>
        <v>0</v>
      </c>
    </row>
    <row r="3238" spans="4:30" hidden="1" outlineLevel="1">
      <c r="D3238" s="7"/>
      <c r="E3238" s="51"/>
      <c r="F3238" s="52" t="str">
        <f>F3241</f>
        <v>PROD_ENERGY</v>
      </c>
      <c r="G3238" s="55" t="str">
        <f>$G$12</f>
        <v>DISTSEC</v>
      </c>
      <c r="H3238" s="4">
        <f t="shared" si="1603"/>
        <v>0</v>
      </c>
      <c r="I3238" s="5">
        <f>VLOOKUP(CONCATENATE($F3238," ",$G3238),AllocFactorMatrix,(I$4+1),FALSE)*$E3241</f>
        <v>0</v>
      </c>
      <c r="J3238" s="5">
        <f>VLOOKUP(CONCATENATE($F3238," ",$G3238),AllocFactorMatrix,(J$4+1),FALSE)*$E3241</f>
        <v>0</v>
      </c>
      <c r="K3238" s="5">
        <f>VLOOKUP(CONCATENATE($F3238," ",$G3238),AllocFactorMatrix,(K$4+1),FALSE)*$E3241</f>
        <v>0</v>
      </c>
      <c r="L3238" s="5">
        <f>VLOOKUP(CONCATENATE($F3238," ",$G3238),AllocFactorMatrix,(L$4+1),FALSE)*$E3241</f>
        <v>0</v>
      </c>
      <c r="M3238" s="5">
        <f>VLOOKUP(CONCATENATE($F3238," ",$G3238),AllocFactorMatrix,(M$4+1),FALSE)*$E3241</f>
        <v>0</v>
      </c>
      <c r="N3238" s="5">
        <f t="shared" si="1604"/>
        <v>0</v>
      </c>
      <c r="O3238" s="5">
        <f>VLOOKUP(CONCATENATE($F3238," ",$G3238),AllocFactorMatrix,(O$4+1),FALSE)*$E3241</f>
        <v>0</v>
      </c>
      <c r="P3238" s="5">
        <f>VLOOKUP(CONCATENATE($F3238," ",$G3238),AllocFactorMatrix,(P$4+1),FALSE)*$E3241</f>
        <v>0</v>
      </c>
      <c r="Q3238" s="5">
        <f>VLOOKUP(CONCATENATE($F3238," ",$G3238),AllocFactorMatrix,(Q$4+1),FALSE)*$E3241</f>
        <v>0</v>
      </c>
      <c r="R3238" s="5">
        <f>VLOOKUP(CONCATENATE($F3238," ",$G3238),AllocFactorMatrix,(R$4+1),FALSE)*$E3241</f>
        <v>0</v>
      </c>
      <c r="S3238" s="5">
        <f t="shared" si="1605"/>
        <v>0</v>
      </c>
      <c r="T3238" s="5">
        <f>VLOOKUP(CONCATENATE($F3238," ",$G3238),AllocFactorMatrix,(T$4+1),FALSE)*$E3241</f>
        <v>0</v>
      </c>
      <c r="U3238" s="5">
        <f>VLOOKUP(CONCATENATE($F3238," ",$G3238),AllocFactorMatrix,(U$4+1),FALSE)*$E3241</f>
        <v>0</v>
      </c>
      <c r="V3238" s="5">
        <f>VLOOKUP(CONCATENATE($F3238," ",$G3238),AllocFactorMatrix,(V$4+1),FALSE)*$E3241</f>
        <v>0</v>
      </c>
      <c r="W3238" s="5">
        <f>VLOOKUP(CONCATENATE($F3238," ",$G3238),AllocFactorMatrix,(W$4+1),FALSE)*$E3241</f>
        <v>0</v>
      </c>
      <c r="X3238" s="5">
        <f t="shared" si="1607"/>
        <v>0</v>
      </c>
      <c r="Y3238" s="5">
        <f>VLOOKUP(CONCATENATE($F3238," ",$G3238),AllocFactorMatrix,(Y$4+1),FALSE)*$E3241</f>
        <v>0</v>
      </c>
      <c r="Z3238" s="5">
        <f>VLOOKUP(CONCATENATE($F3238," ",$G3238),AllocFactorMatrix,(Z$4+1),FALSE)*$E3241</f>
        <v>0</v>
      </c>
      <c r="AA3238" s="5">
        <f t="shared" si="1606"/>
        <v>0</v>
      </c>
      <c r="AB3238" s="5">
        <f>VLOOKUP(CONCATENATE($F3238," ",$G3238),AllocFactorMatrix,(AB$4+1),FALSE)*$E3241</f>
        <v>0</v>
      </c>
      <c r="AC3238" s="5">
        <f>VLOOKUP(CONCATENATE($F3238," ",$G3238),AllocFactorMatrix,(AC$4+1),FALSE)*$E3241</f>
        <v>0</v>
      </c>
      <c r="AD3238" s="5">
        <f>VLOOKUP(CONCATENATE($F3238," ",$G3238),AllocFactorMatrix,(AD$4+1),FALSE)*$E3241</f>
        <v>0</v>
      </c>
    </row>
    <row r="3239" spans="4:30" hidden="1" outlineLevel="1">
      <c r="D3239" s="7"/>
      <c r="E3239" s="51"/>
      <c r="F3239" s="52" t="str">
        <f>F3241</f>
        <v>PROD_ENERGY</v>
      </c>
      <c r="G3239" s="55" t="str">
        <f>$G$13</f>
        <v>ENERGY</v>
      </c>
      <c r="H3239" s="4">
        <f t="shared" si="1603"/>
        <v>-804886.99999999977</v>
      </c>
      <c r="I3239" s="5">
        <f>VLOOKUP(CONCATENATE($F3239," ",$G3239),AllocFactorMatrix,(I$4+1),FALSE)*$E3241</f>
        <v>-302015.40577655617</v>
      </c>
      <c r="J3239" s="5">
        <f>VLOOKUP(CONCATENATE($F3239," ",$G3239),AllocFactorMatrix,(J$4+1),FALSE)*$E3241</f>
        <v>-19572.549855878333</v>
      </c>
      <c r="K3239" s="5">
        <f>VLOOKUP(CONCATENATE($F3239," ",$G3239),AllocFactorMatrix,(K$4+1),FALSE)*$E3241</f>
        <v>-65668.026503900561</v>
      </c>
      <c r="L3239" s="5">
        <f>VLOOKUP(CONCATENATE($F3239," ",$G3239),AllocFactorMatrix,(L$4+1),FALSE)*$E3241</f>
        <v>-2087.0789640415801</v>
      </c>
      <c r="M3239" s="5">
        <f>VLOOKUP(CONCATENATE($F3239," ",$G3239),AllocFactorMatrix,(M$4+1),FALSE)*$E3241</f>
        <v>-192.40428209332461</v>
      </c>
      <c r="N3239" s="5">
        <f t="shared" si="1604"/>
        <v>-67947.50975003546</v>
      </c>
      <c r="O3239" s="5">
        <f>VLOOKUP(CONCATENATE($F3239," ",$G3239),AllocFactorMatrix,(O$4+1),FALSE)*$E3241</f>
        <v>-59870.456046575979</v>
      </c>
      <c r="P3239" s="5">
        <f>VLOOKUP(CONCATENATE($F3239," ",$G3239),AllocFactorMatrix,(P$4+1),FALSE)*$E3241</f>
        <v>-11098.830543727376</v>
      </c>
      <c r="Q3239" s="5">
        <f>VLOOKUP(CONCATENATE($F3239," ",$G3239),AllocFactorMatrix,(Q$4+1),FALSE)*$E3241</f>
        <v>-5043.0245142146841</v>
      </c>
      <c r="R3239" s="5">
        <f>VLOOKUP(CONCATENATE($F3239," ",$G3239),AllocFactorMatrix,(R$4+1),FALSE)*$E3241</f>
        <v>-233.66419474124774</v>
      </c>
      <c r="S3239" s="5">
        <f t="shared" si="1605"/>
        <v>-76245.975299259284</v>
      </c>
      <c r="T3239" s="5">
        <f>VLOOKUP(CONCATENATE($F3239," ",$G3239),AllocFactorMatrix,(T$4+1),FALSE)*$E3241</f>
        <v>-2294.3493299919442</v>
      </c>
      <c r="U3239" s="5">
        <f>VLOOKUP(CONCATENATE($F3239," ",$G3239),AllocFactorMatrix,(U$4+1),FALSE)*$E3241</f>
        <v>-40285.337116702372</v>
      </c>
      <c r="V3239" s="5">
        <f>VLOOKUP(CONCATENATE($F3239," ",$G3239),AllocFactorMatrix,(V$4+1),FALSE)*$E3241</f>
        <v>-228723.41852811287</v>
      </c>
      <c r="W3239" s="5">
        <f>VLOOKUP(CONCATENATE($F3239," ",$G3239),AllocFactorMatrix,(W$4+1),FALSE)*$E3241</f>
        <v>-43394.185689250473</v>
      </c>
      <c r="X3239" s="5">
        <f t="shared" si="1607"/>
        <v>-314697.29066405765</v>
      </c>
      <c r="Y3239" s="5">
        <f>VLOOKUP(CONCATENATE($F3239," ",$G3239),AllocFactorMatrix,(Y$4+1),FALSE)*$E3241</f>
        <v>-16220.711246288183</v>
      </c>
      <c r="Z3239" s="5">
        <f>VLOOKUP(CONCATENATE($F3239," ",$G3239),AllocFactorMatrix,(Z$4+1),FALSE)*$E3241</f>
        <v>-264.0473207700831</v>
      </c>
      <c r="AA3239" s="5">
        <f t="shared" si="1606"/>
        <v>-16484.758567058267</v>
      </c>
      <c r="AB3239" s="5">
        <f>VLOOKUP(CONCATENATE($F3239," ",$G3239),AllocFactorMatrix,(AB$4+1),FALSE)*$E3241</f>
        <v>-294.52354625080551</v>
      </c>
      <c r="AC3239" s="5">
        <f>VLOOKUP(CONCATENATE($F3239," ",$G3239),AllocFactorMatrix,(AC$4+1),FALSE)*$E3241</f>
        <v>-6368.6772967127763</v>
      </c>
      <c r="AD3239" s="5">
        <f>VLOOKUP(CONCATENATE($F3239," ",$G3239),AllocFactorMatrix,(AD$4+1),FALSE)*$E3241</f>
        <v>-1260.309244191073</v>
      </c>
    </row>
    <row r="3240" spans="4:30" hidden="1" outlineLevel="1">
      <c r="D3240" s="7"/>
      <c r="E3240" s="51"/>
      <c r="F3240" s="52" t="str">
        <f>F3241</f>
        <v>PROD_ENERGY</v>
      </c>
      <c r="G3240" s="55" t="str">
        <f>$G$14</f>
        <v>CUSTOMER</v>
      </c>
      <c r="H3240" s="4">
        <f t="shared" si="1603"/>
        <v>0</v>
      </c>
      <c r="I3240" s="5">
        <f>VLOOKUP(CONCATENATE($F3240," ",$G3240),AllocFactorMatrix,(I$4+1),FALSE)*$E3241</f>
        <v>0</v>
      </c>
      <c r="J3240" s="5">
        <f>VLOOKUP(CONCATENATE($F3240," ",$G3240),AllocFactorMatrix,(J$4+1),FALSE)*$E3241</f>
        <v>0</v>
      </c>
      <c r="K3240" s="5">
        <f>VLOOKUP(CONCATENATE($F3240," ",$G3240),AllocFactorMatrix,(K$4+1),FALSE)*$E3241</f>
        <v>0</v>
      </c>
      <c r="L3240" s="5">
        <f>VLOOKUP(CONCATENATE($F3240," ",$G3240),AllocFactorMatrix,(L$4+1),FALSE)*$E3241</f>
        <v>0</v>
      </c>
      <c r="M3240" s="5">
        <f>VLOOKUP(CONCATENATE($F3240," ",$G3240),AllocFactorMatrix,(M$4+1),FALSE)*$E3241</f>
        <v>0</v>
      </c>
      <c r="N3240" s="5">
        <f t="shared" si="1604"/>
        <v>0</v>
      </c>
      <c r="O3240" s="5">
        <f>VLOOKUP(CONCATENATE($F3240," ",$G3240),AllocFactorMatrix,(O$4+1),FALSE)*$E3241</f>
        <v>0</v>
      </c>
      <c r="P3240" s="5">
        <f>VLOOKUP(CONCATENATE($F3240," ",$G3240),AllocFactorMatrix,(P$4+1),FALSE)*$E3241</f>
        <v>0</v>
      </c>
      <c r="Q3240" s="5">
        <f>VLOOKUP(CONCATENATE($F3240," ",$G3240),AllocFactorMatrix,(Q$4+1),FALSE)*$E3241</f>
        <v>0</v>
      </c>
      <c r="R3240" s="5">
        <f>VLOOKUP(CONCATENATE($F3240," ",$G3240),AllocFactorMatrix,(R$4+1),FALSE)*$E3241</f>
        <v>0</v>
      </c>
      <c r="S3240" s="5">
        <f t="shared" si="1605"/>
        <v>0</v>
      </c>
      <c r="T3240" s="5">
        <f>VLOOKUP(CONCATENATE($F3240," ",$G3240),AllocFactorMatrix,(T$4+1),FALSE)*$E3241</f>
        <v>0</v>
      </c>
      <c r="U3240" s="5">
        <f>VLOOKUP(CONCATENATE($F3240," ",$G3240),AllocFactorMatrix,(U$4+1),FALSE)*$E3241</f>
        <v>0</v>
      </c>
      <c r="V3240" s="5">
        <f>VLOOKUP(CONCATENATE($F3240," ",$G3240),AllocFactorMatrix,(V$4+1),FALSE)*$E3241</f>
        <v>0</v>
      </c>
      <c r="W3240" s="5">
        <f>VLOOKUP(CONCATENATE($F3240," ",$G3240),AllocFactorMatrix,(W$4+1),FALSE)*$E3241</f>
        <v>0</v>
      </c>
      <c r="X3240" s="5">
        <f t="shared" si="1607"/>
        <v>0</v>
      </c>
      <c r="Y3240" s="5">
        <f>VLOOKUP(CONCATENATE($F3240," ",$G3240),AllocFactorMatrix,(Y$4+1),FALSE)*$E3241</f>
        <v>0</v>
      </c>
      <c r="Z3240" s="5">
        <f>VLOOKUP(CONCATENATE($F3240," ",$G3240),AllocFactorMatrix,(Z$4+1),FALSE)*$E3241</f>
        <v>0</v>
      </c>
      <c r="AA3240" s="5">
        <f t="shared" si="1606"/>
        <v>0</v>
      </c>
      <c r="AB3240" s="5">
        <f>VLOOKUP(CONCATENATE($F3240," ",$G3240),AllocFactorMatrix,(AB$4+1),FALSE)*$E3241</f>
        <v>0</v>
      </c>
      <c r="AC3240" s="5">
        <f>VLOOKUP(CONCATENATE($F3240," ",$G3240),AllocFactorMatrix,(AC$4+1),FALSE)*$E3241</f>
        <v>0</v>
      </c>
      <c r="AD3240" s="5">
        <f>VLOOKUP(CONCATENATE($F3240," ",$G3240),AllocFactorMatrix,(AD$4+1),FALSE)*$E3241</f>
        <v>0</v>
      </c>
    </row>
    <row r="3241" spans="4:30" collapsed="1">
      <c r="D3241" s="7" t="str">
        <f>D1856</f>
        <v>Adj 5 - Environmental Surcharge Revenue Sync - remove FGD revenue, sync non-FGD revenue, remove deferrals</v>
      </c>
      <c r="E3241" s="57">
        <v>-804887</v>
      </c>
      <c r="F3241" s="61" t="s">
        <v>32</v>
      </c>
      <c r="G3241" s="55" t="str">
        <f>$G$15</f>
        <v>TOTAL</v>
      </c>
      <c r="H3241" s="4">
        <f t="shared" si="1603"/>
        <v>-804886.99999999977</v>
      </c>
      <c r="I3241" s="5">
        <f>VLOOKUP(CONCATENATE($F3241," ",$G3241),AllocFactorMatrix,(I$4+1),FALSE)*$E3241</f>
        <v>-302015.40577655617</v>
      </c>
      <c r="J3241" s="5">
        <f>VLOOKUP(CONCATENATE($F3241," ",$G3241),AllocFactorMatrix,(J$4+1),FALSE)*$E3241</f>
        <v>-19572.549855878333</v>
      </c>
      <c r="K3241" s="5">
        <f>VLOOKUP(CONCATENATE($F3241," ",$G3241),AllocFactorMatrix,(K$4+1),FALSE)*$E3241</f>
        <v>-65668.026503900561</v>
      </c>
      <c r="L3241" s="5">
        <f>VLOOKUP(CONCATENATE($F3241," ",$G3241),AllocFactorMatrix,(L$4+1),FALSE)*$E3241</f>
        <v>-2087.0789640415801</v>
      </c>
      <c r="M3241" s="5">
        <f>VLOOKUP(CONCATENATE($F3241," ",$G3241),AllocFactorMatrix,(M$4+1),FALSE)*$E3241</f>
        <v>-192.40428209332461</v>
      </c>
      <c r="N3241" s="5">
        <f t="shared" si="1604"/>
        <v>-67947.50975003546</v>
      </c>
      <c r="O3241" s="5">
        <f>VLOOKUP(CONCATENATE($F3241," ",$G3241),AllocFactorMatrix,(O$4+1),FALSE)*$E3241</f>
        <v>-59870.456046575979</v>
      </c>
      <c r="P3241" s="5">
        <f>VLOOKUP(CONCATENATE($F3241," ",$G3241),AllocFactorMatrix,(P$4+1),FALSE)*$E3241</f>
        <v>-11098.830543727376</v>
      </c>
      <c r="Q3241" s="5">
        <f>VLOOKUP(CONCATENATE($F3241," ",$G3241),AllocFactorMatrix,(Q$4+1),FALSE)*$E3241</f>
        <v>-5043.0245142146841</v>
      </c>
      <c r="R3241" s="5">
        <f>VLOOKUP(CONCATENATE($F3241," ",$G3241),AllocFactorMatrix,(R$4+1),FALSE)*$E3241</f>
        <v>-233.66419474124774</v>
      </c>
      <c r="S3241" s="5">
        <f t="shared" si="1605"/>
        <v>-76245.975299259284</v>
      </c>
      <c r="T3241" s="5">
        <f>VLOOKUP(CONCATENATE($F3241," ",$G3241),AllocFactorMatrix,(T$4+1),FALSE)*$E3241</f>
        <v>-2294.3493299919442</v>
      </c>
      <c r="U3241" s="5">
        <f>VLOOKUP(CONCATENATE($F3241," ",$G3241),AllocFactorMatrix,(U$4+1),FALSE)*$E3241</f>
        <v>-40285.337116702372</v>
      </c>
      <c r="V3241" s="5">
        <f>VLOOKUP(CONCATENATE($F3241," ",$G3241),AllocFactorMatrix,(V$4+1),FALSE)*$E3241</f>
        <v>-228723.41852811287</v>
      </c>
      <c r="W3241" s="5">
        <f>VLOOKUP(CONCATENATE($F3241," ",$G3241),AllocFactorMatrix,(W$4+1),FALSE)*$E3241</f>
        <v>-43394.185689250473</v>
      </c>
      <c r="X3241" s="5">
        <f t="shared" si="1607"/>
        <v>-314697.29066405765</v>
      </c>
      <c r="Y3241" s="5">
        <f>VLOOKUP(CONCATENATE($F3241," ",$G3241),AllocFactorMatrix,(Y$4+1),FALSE)*$E3241</f>
        <v>-16220.711246288183</v>
      </c>
      <c r="Z3241" s="5">
        <f>VLOOKUP(CONCATENATE($F3241," ",$G3241),AllocFactorMatrix,(Z$4+1),FALSE)*$E3241</f>
        <v>-264.0473207700831</v>
      </c>
      <c r="AA3241" s="5">
        <f t="shared" si="1606"/>
        <v>-16484.758567058267</v>
      </c>
      <c r="AB3241" s="5">
        <f>VLOOKUP(CONCATENATE($F3241," ",$G3241),AllocFactorMatrix,(AB$4+1),FALSE)*$E3241</f>
        <v>-294.52354625080551</v>
      </c>
      <c r="AC3241" s="5">
        <f>VLOOKUP(CONCATENATE($F3241," ",$G3241),AllocFactorMatrix,(AC$4+1),FALSE)*$E3241</f>
        <v>-6368.6772967127763</v>
      </c>
      <c r="AD3241" s="5">
        <f>VLOOKUP(CONCATENATE($F3241," ",$G3241),AllocFactorMatrix,(AD$4+1),FALSE)*$E3241</f>
        <v>-1260.309244191073</v>
      </c>
    </row>
    <row r="3242" spans="4:30" hidden="1" outlineLevel="1">
      <c r="D3242" s="7"/>
      <c r="E3242" s="51"/>
      <c r="F3242" s="52" t="str">
        <f>F3249</f>
        <v>PROD_DEMAND</v>
      </c>
      <c r="G3242" s="55" t="str">
        <f>$G$8</f>
        <v>PRODUCTION</v>
      </c>
      <c r="H3242" s="4">
        <f t="shared" ref="H3242:H3249" si="1608">SUBTOTAL(9,I3242:AD3242)</f>
        <v>-4333900.9999999991</v>
      </c>
      <c r="I3242" s="5">
        <f>VLOOKUP(CONCATENATE($F3242," ",$G3242),AllocFactorMatrix,(I$4+1),FALSE)*$E3249</f>
        <v>-2406209.9491165713</v>
      </c>
      <c r="J3242" s="5">
        <f>VLOOKUP(CONCATENATE($F3242," ",$G3242),AllocFactorMatrix,(J$4+1),FALSE)*$E3249</f>
        <v>-110721.45227080253</v>
      </c>
      <c r="K3242" s="5">
        <f>VLOOKUP(CONCATENATE($F3242," ",$G3242),AllocFactorMatrix,(K$4+1),FALSE)*$E3249</f>
        <v>-364748.25502305443</v>
      </c>
      <c r="L3242" s="5">
        <f>VLOOKUP(CONCATENATE($F3242," ",$G3242),AllocFactorMatrix,(L$4+1),FALSE)*$E3249</f>
        <v>-9113.8944674435352</v>
      </c>
      <c r="M3242" s="5">
        <f>VLOOKUP(CONCATENATE($F3242," ",$G3242),AllocFactorMatrix,(M$4+1),FALSE)*$E3249</f>
        <v>-1173.2292806127714</v>
      </c>
      <c r="N3242" s="5">
        <f t="shared" ref="N3242:N3249" si="1609">SUBTOTAL(9,K3242:M3242)</f>
        <v>-375035.37877111073</v>
      </c>
      <c r="O3242" s="5">
        <f>VLOOKUP(CONCATENATE($F3242," ",$G3242),AllocFactorMatrix,(O$4+1),FALSE)*$E3249</f>
        <v>-277468.92775704566</v>
      </c>
      <c r="P3242" s="5">
        <f>VLOOKUP(CONCATENATE($F3242," ",$G3242),AllocFactorMatrix,(P$4+1),FALSE)*$E3249</f>
        <v>-50222.403147143676</v>
      </c>
      <c r="Q3242" s="5">
        <f>VLOOKUP(CONCATENATE($F3242," ",$G3242),AllocFactorMatrix,(Q$4+1),FALSE)*$E3249</f>
        <v>-19425.670959249786</v>
      </c>
      <c r="R3242" s="5">
        <f>VLOOKUP(CONCATENATE($F3242," ",$G3242),AllocFactorMatrix,(R$4+1),FALSE)*$E3249</f>
        <v>-418.55957443014057</v>
      </c>
      <c r="S3242" s="5">
        <f t="shared" ref="S3242:S3250" si="1610">SUBTOTAL(9,O3242:R3242)</f>
        <v>-347535.56143786927</v>
      </c>
      <c r="T3242" s="5">
        <f>VLOOKUP(CONCATENATE($F3242," ",$G3242),AllocFactorMatrix,(T$4+1),FALSE)*$E3249</f>
        <v>-8810.6514675989438</v>
      </c>
      <c r="U3242" s="5">
        <f>VLOOKUP(CONCATENATE($F3242," ",$G3242),AllocFactorMatrix,(U$4+1),FALSE)*$E3249</f>
        <v>-140280.88768454178</v>
      </c>
      <c r="V3242" s="5">
        <f>VLOOKUP(CONCATENATE($F3242," ",$G3242),AllocFactorMatrix,(V$4+1),FALSE)*$E3249</f>
        <v>-760771.84195026814</v>
      </c>
      <c r="W3242" s="5">
        <f>VLOOKUP(CONCATENATE($F3242," ",$G3242),AllocFactorMatrix,(W$4+1),FALSE)*$E3249</f>
        <v>-100096.7726022987</v>
      </c>
      <c r="X3242" s="5">
        <f>SUBTOTAL(9,T3242:W3242)</f>
        <v>-1009960.1537047075</v>
      </c>
      <c r="Y3242" s="5">
        <f>VLOOKUP(CONCATENATE($F3242," ",$G3242),AllocFactorMatrix,(Y$4+1),FALSE)*$E3249</f>
        <v>-81778.15858112213</v>
      </c>
      <c r="Z3242" s="5">
        <f>VLOOKUP(CONCATENATE($F3242," ",$G3242),AllocFactorMatrix,(Z$4+1),FALSE)*$E3249</f>
        <v>-1699.8966397197757</v>
      </c>
      <c r="AA3242" s="5">
        <f t="shared" ref="AA3242:AA3249" si="1611">SUBTOTAL(9,Y3242:Z3242)</f>
        <v>-83478.05522084191</v>
      </c>
      <c r="AB3242" s="5">
        <f>VLOOKUP(CONCATENATE($F3242," ",$G3242),AllocFactorMatrix,(AB$4+1),FALSE)*$E3249</f>
        <v>-960.44947809622818</v>
      </c>
      <c r="AC3242" s="5">
        <f>VLOOKUP(CONCATENATE($F3242," ",$G3242),AllocFactorMatrix,(AC$4+1),FALSE)*$E3249</f>
        <v>0</v>
      </c>
      <c r="AD3242" s="5">
        <f>VLOOKUP(CONCATENATE($F3242," ",$G3242),AllocFactorMatrix,(AD$4+1),FALSE)*$E3249</f>
        <v>0</v>
      </c>
    </row>
    <row r="3243" spans="4:30" hidden="1" outlineLevel="1">
      <c r="D3243" s="7"/>
      <c r="E3243" s="51"/>
      <c r="F3243" s="52" t="str">
        <f>F3249</f>
        <v>PROD_DEMAND</v>
      </c>
      <c r="G3243" s="55" t="str">
        <f>$G$9</f>
        <v>BULKTRAN</v>
      </c>
      <c r="H3243" s="4">
        <f t="shared" si="1608"/>
        <v>0</v>
      </c>
      <c r="I3243" s="5">
        <f>VLOOKUP(CONCATENATE($F3243," ",$G3243),AllocFactorMatrix,(I$4+1),FALSE)*$E3249</f>
        <v>0</v>
      </c>
      <c r="J3243" s="5">
        <f>VLOOKUP(CONCATENATE($F3243," ",$G3243),AllocFactorMatrix,(J$4+1),FALSE)*$E3249</f>
        <v>0</v>
      </c>
      <c r="K3243" s="5">
        <f>VLOOKUP(CONCATENATE($F3243," ",$G3243),AllocFactorMatrix,(K$4+1),FALSE)*$E3249</f>
        <v>0</v>
      </c>
      <c r="L3243" s="5">
        <f>VLOOKUP(CONCATENATE($F3243," ",$G3243),AllocFactorMatrix,(L$4+1),FALSE)*$E3249</f>
        <v>0</v>
      </c>
      <c r="M3243" s="5">
        <f>VLOOKUP(CONCATENATE($F3243," ",$G3243),AllocFactorMatrix,(M$4+1),FALSE)*$E3249</f>
        <v>0</v>
      </c>
      <c r="N3243" s="5">
        <f t="shared" si="1609"/>
        <v>0</v>
      </c>
      <c r="O3243" s="5">
        <f>VLOOKUP(CONCATENATE($F3243," ",$G3243),AllocFactorMatrix,(O$4+1),FALSE)*$E3249</f>
        <v>0</v>
      </c>
      <c r="P3243" s="5">
        <f>VLOOKUP(CONCATENATE($F3243," ",$G3243),AllocFactorMatrix,(P$4+1),FALSE)*$E3249</f>
        <v>0</v>
      </c>
      <c r="Q3243" s="5">
        <f>VLOOKUP(CONCATENATE($F3243," ",$G3243),AllocFactorMatrix,(Q$4+1),FALSE)*$E3249</f>
        <v>0</v>
      </c>
      <c r="R3243" s="5">
        <f>VLOOKUP(CONCATENATE($F3243," ",$G3243),AllocFactorMatrix,(R$4+1),FALSE)*$E3249</f>
        <v>0</v>
      </c>
      <c r="S3243" s="5">
        <f t="shared" si="1610"/>
        <v>0</v>
      </c>
      <c r="T3243" s="5">
        <f>VLOOKUP(CONCATENATE($F3243," ",$G3243),AllocFactorMatrix,(T$4+1),FALSE)*$E3249</f>
        <v>0</v>
      </c>
      <c r="U3243" s="5">
        <f>VLOOKUP(CONCATENATE($F3243," ",$G3243),AllocFactorMatrix,(U$4+1),FALSE)*$E3249</f>
        <v>0</v>
      </c>
      <c r="V3243" s="5">
        <f>VLOOKUP(CONCATENATE($F3243," ",$G3243),AllocFactorMatrix,(V$4+1),FALSE)*$E3249</f>
        <v>0</v>
      </c>
      <c r="W3243" s="5">
        <f>VLOOKUP(CONCATENATE($F3243," ",$G3243),AllocFactorMatrix,(W$4+1),FALSE)*$E3249</f>
        <v>0</v>
      </c>
      <c r="X3243" s="5">
        <f t="shared" ref="X3243:X3249" si="1612">SUBTOTAL(9,T3243:W3243)</f>
        <v>0</v>
      </c>
      <c r="Y3243" s="5">
        <f>VLOOKUP(CONCATENATE($F3243," ",$G3243),AllocFactorMatrix,(Y$4+1),FALSE)*$E3249</f>
        <v>0</v>
      </c>
      <c r="Z3243" s="5">
        <f>VLOOKUP(CONCATENATE($F3243," ",$G3243),AllocFactorMatrix,(Z$4+1),FALSE)*$E3249</f>
        <v>0</v>
      </c>
      <c r="AA3243" s="5">
        <f t="shared" si="1611"/>
        <v>0</v>
      </c>
      <c r="AB3243" s="5">
        <f>VLOOKUP(CONCATENATE($F3243," ",$G3243),AllocFactorMatrix,(AB$4+1),FALSE)*$E3249</f>
        <v>0</v>
      </c>
      <c r="AC3243" s="5">
        <f>VLOOKUP(CONCATENATE($F3243," ",$G3243),AllocFactorMatrix,(AC$4+1),FALSE)*$E3249</f>
        <v>0</v>
      </c>
      <c r="AD3243" s="5">
        <f>VLOOKUP(CONCATENATE($F3243," ",$G3243),AllocFactorMatrix,(AD$4+1),FALSE)*$E3249</f>
        <v>0</v>
      </c>
    </row>
    <row r="3244" spans="4:30" hidden="1" outlineLevel="1">
      <c r="D3244" s="7"/>
      <c r="E3244" s="51"/>
      <c r="F3244" s="52" t="str">
        <f>F3249</f>
        <v>PROD_DEMAND</v>
      </c>
      <c r="G3244" s="55" t="str">
        <f>$G$10</f>
        <v>SUBTRAN</v>
      </c>
      <c r="H3244" s="4">
        <f t="shared" si="1608"/>
        <v>0</v>
      </c>
      <c r="I3244" s="5">
        <f>VLOOKUP(CONCATENATE($F3244," ",$G3244),AllocFactorMatrix,(I$4+1),FALSE)*$E3249</f>
        <v>0</v>
      </c>
      <c r="J3244" s="5">
        <f>VLOOKUP(CONCATENATE($F3244," ",$G3244),AllocFactorMatrix,(J$4+1),FALSE)*$E3249</f>
        <v>0</v>
      </c>
      <c r="K3244" s="5">
        <f>VLOOKUP(CONCATENATE($F3244," ",$G3244),AllocFactorMatrix,(K$4+1),FALSE)*$E3249</f>
        <v>0</v>
      </c>
      <c r="L3244" s="5">
        <f>VLOOKUP(CONCATENATE($F3244," ",$G3244),AllocFactorMatrix,(L$4+1),FALSE)*$E3249</f>
        <v>0</v>
      </c>
      <c r="M3244" s="5">
        <f>VLOOKUP(CONCATENATE($F3244," ",$G3244),AllocFactorMatrix,(M$4+1),FALSE)*$E3249</f>
        <v>0</v>
      </c>
      <c r="N3244" s="5">
        <f t="shared" si="1609"/>
        <v>0</v>
      </c>
      <c r="O3244" s="5">
        <f>VLOOKUP(CONCATENATE($F3244," ",$G3244),AllocFactorMatrix,(O$4+1),FALSE)*$E3249</f>
        <v>0</v>
      </c>
      <c r="P3244" s="5">
        <f>VLOOKUP(CONCATENATE($F3244," ",$G3244),AllocFactorMatrix,(P$4+1),FALSE)*$E3249</f>
        <v>0</v>
      </c>
      <c r="Q3244" s="5">
        <f>VLOOKUP(CONCATENATE($F3244," ",$G3244),AllocFactorMatrix,(Q$4+1),FALSE)*$E3249</f>
        <v>0</v>
      </c>
      <c r="R3244" s="5">
        <f>VLOOKUP(CONCATENATE($F3244," ",$G3244),AllocFactorMatrix,(R$4+1),FALSE)*$E3249</f>
        <v>0</v>
      </c>
      <c r="S3244" s="5">
        <f t="shared" si="1610"/>
        <v>0</v>
      </c>
      <c r="T3244" s="5">
        <f>VLOOKUP(CONCATENATE($F3244," ",$G3244),AllocFactorMatrix,(T$4+1),FALSE)*$E3249</f>
        <v>0</v>
      </c>
      <c r="U3244" s="5">
        <f>VLOOKUP(CONCATENATE($F3244," ",$G3244),AllocFactorMatrix,(U$4+1),FALSE)*$E3249</f>
        <v>0</v>
      </c>
      <c r="V3244" s="5">
        <f>VLOOKUP(CONCATENATE($F3244," ",$G3244),AllocFactorMatrix,(V$4+1),FALSE)*$E3249</f>
        <v>0</v>
      </c>
      <c r="W3244" s="5">
        <f>VLOOKUP(CONCATENATE($F3244," ",$G3244),AllocFactorMatrix,(W$4+1),FALSE)*$E3249</f>
        <v>0</v>
      </c>
      <c r="X3244" s="5">
        <f t="shared" si="1612"/>
        <v>0</v>
      </c>
      <c r="Y3244" s="5">
        <f>VLOOKUP(CONCATENATE($F3244," ",$G3244),AllocFactorMatrix,(Y$4+1),FALSE)*$E3249</f>
        <v>0</v>
      </c>
      <c r="Z3244" s="5">
        <f>VLOOKUP(CONCATENATE($F3244," ",$G3244),AllocFactorMatrix,(Z$4+1),FALSE)*$E3249</f>
        <v>0</v>
      </c>
      <c r="AA3244" s="5">
        <f t="shared" si="1611"/>
        <v>0</v>
      </c>
      <c r="AB3244" s="5">
        <f>VLOOKUP(CONCATENATE($F3244," ",$G3244),AllocFactorMatrix,(AB$4+1),FALSE)*$E3249</f>
        <v>0</v>
      </c>
      <c r="AC3244" s="5">
        <f>VLOOKUP(CONCATENATE($F3244," ",$G3244),AllocFactorMatrix,(AC$4+1),FALSE)*$E3249</f>
        <v>0</v>
      </c>
      <c r="AD3244" s="5">
        <f>VLOOKUP(CONCATENATE($F3244," ",$G3244),AllocFactorMatrix,(AD$4+1),FALSE)*$E3249</f>
        <v>0</v>
      </c>
    </row>
    <row r="3245" spans="4:30" hidden="1" outlineLevel="1">
      <c r="D3245" s="7"/>
      <c r="E3245" s="51"/>
      <c r="F3245" s="52" t="str">
        <f>F3249</f>
        <v>PROD_DEMAND</v>
      </c>
      <c r="G3245" s="55" t="str">
        <f>$G$11</f>
        <v>DISTPRI</v>
      </c>
      <c r="H3245" s="4">
        <f t="shared" si="1608"/>
        <v>0</v>
      </c>
      <c r="I3245" s="5">
        <f>VLOOKUP(CONCATENATE($F3245," ",$G3245),AllocFactorMatrix,(I$4+1),FALSE)*$E3249</f>
        <v>0</v>
      </c>
      <c r="J3245" s="5">
        <f>VLOOKUP(CONCATENATE($F3245," ",$G3245),AllocFactorMatrix,(J$4+1),FALSE)*$E3249</f>
        <v>0</v>
      </c>
      <c r="K3245" s="5">
        <f>VLOOKUP(CONCATENATE($F3245," ",$G3245),AllocFactorMatrix,(K$4+1),FALSE)*$E3249</f>
        <v>0</v>
      </c>
      <c r="L3245" s="5">
        <f>VLOOKUP(CONCATENATE($F3245," ",$G3245),AllocFactorMatrix,(L$4+1),FALSE)*$E3249</f>
        <v>0</v>
      </c>
      <c r="M3245" s="5">
        <f>VLOOKUP(CONCATENATE($F3245," ",$G3245),AllocFactorMatrix,(M$4+1),FALSE)*$E3249</f>
        <v>0</v>
      </c>
      <c r="N3245" s="5">
        <f t="shared" si="1609"/>
        <v>0</v>
      </c>
      <c r="O3245" s="5">
        <f>VLOOKUP(CONCATENATE($F3245," ",$G3245),AllocFactorMatrix,(O$4+1),FALSE)*$E3249</f>
        <v>0</v>
      </c>
      <c r="P3245" s="5">
        <f>VLOOKUP(CONCATENATE($F3245," ",$G3245),AllocFactorMatrix,(P$4+1),FALSE)*$E3249</f>
        <v>0</v>
      </c>
      <c r="Q3245" s="5">
        <f>VLOOKUP(CONCATENATE($F3245," ",$G3245),AllocFactorMatrix,(Q$4+1),FALSE)*$E3249</f>
        <v>0</v>
      </c>
      <c r="R3245" s="5">
        <f>VLOOKUP(CONCATENATE($F3245," ",$G3245),AllocFactorMatrix,(R$4+1),FALSE)*$E3249</f>
        <v>0</v>
      </c>
      <c r="S3245" s="5">
        <f t="shared" si="1610"/>
        <v>0</v>
      </c>
      <c r="T3245" s="5">
        <f>VLOOKUP(CONCATENATE($F3245," ",$G3245),AllocFactorMatrix,(T$4+1),FALSE)*$E3249</f>
        <v>0</v>
      </c>
      <c r="U3245" s="5">
        <f>VLOOKUP(CONCATENATE($F3245," ",$G3245),AllocFactorMatrix,(U$4+1),FALSE)*$E3249</f>
        <v>0</v>
      </c>
      <c r="V3245" s="5">
        <f>VLOOKUP(CONCATENATE($F3245," ",$G3245),AllocFactorMatrix,(V$4+1),FALSE)*$E3249</f>
        <v>0</v>
      </c>
      <c r="W3245" s="5">
        <f>VLOOKUP(CONCATENATE($F3245," ",$G3245),AllocFactorMatrix,(W$4+1),FALSE)*$E3249</f>
        <v>0</v>
      </c>
      <c r="X3245" s="5">
        <f t="shared" si="1612"/>
        <v>0</v>
      </c>
      <c r="Y3245" s="5">
        <f>VLOOKUP(CONCATENATE($F3245," ",$G3245),AllocFactorMatrix,(Y$4+1),FALSE)*$E3249</f>
        <v>0</v>
      </c>
      <c r="Z3245" s="5">
        <f>VLOOKUP(CONCATENATE($F3245," ",$G3245),AllocFactorMatrix,(Z$4+1),FALSE)*$E3249</f>
        <v>0</v>
      </c>
      <c r="AA3245" s="5">
        <f t="shared" si="1611"/>
        <v>0</v>
      </c>
      <c r="AB3245" s="5">
        <f>VLOOKUP(CONCATENATE($F3245," ",$G3245),AllocFactorMatrix,(AB$4+1),FALSE)*$E3249</f>
        <v>0</v>
      </c>
      <c r="AC3245" s="5">
        <f>VLOOKUP(CONCATENATE($F3245," ",$G3245),AllocFactorMatrix,(AC$4+1),FALSE)*$E3249</f>
        <v>0</v>
      </c>
      <c r="AD3245" s="5">
        <f>VLOOKUP(CONCATENATE($F3245," ",$G3245),AllocFactorMatrix,(AD$4+1),FALSE)*$E3249</f>
        <v>0</v>
      </c>
    </row>
    <row r="3246" spans="4:30" hidden="1" outlineLevel="1">
      <c r="D3246" s="7"/>
      <c r="E3246" s="51"/>
      <c r="F3246" s="52" t="str">
        <f>F3249</f>
        <v>PROD_DEMAND</v>
      </c>
      <c r="G3246" s="55" t="str">
        <f>$G$12</f>
        <v>DISTSEC</v>
      </c>
      <c r="H3246" s="4">
        <f t="shared" si="1608"/>
        <v>0</v>
      </c>
      <c r="I3246" s="5">
        <f>VLOOKUP(CONCATENATE($F3246," ",$G3246),AllocFactorMatrix,(I$4+1),FALSE)*$E3249</f>
        <v>0</v>
      </c>
      <c r="J3246" s="5">
        <f>VLOOKUP(CONCATENATE($F3246," ",$G3246),AllocFactorMatrix,(J$4+1),FALSE)*$E3249</f>
        <v>0</v>
      </c>
      <c r="K3246" s="5">
        <f>VLOOKUP(CONCATENATE($F3246," ",$G3246),AllocFactorMatrix,(K$4+1),FALSE)*$E3249</f>
        <v>0</v>
      </c>
      <c r="L3246" s="5">
        <f>VLOOKUP(CONCATENATE($F3246," ",$G3246),AllocFactorMatrix,(L$4+1),FALSE)*$E3249</f>
        <v>0</v>
      </c>
      <c r="M3246" s="5">
        <f>VLOOKUP(CONCATENATE($F3246," ",$G3246),AllocFactorMatrix,(M$4+1),FALSE)*$E3249</f>
        <v>0</v>
      </c>
      <c r="N3246" s="5">
        <f t="shared" si="1609"/>
        <v>0</v>
      </c>
      <c r="O3246" s="5">
        <f>VLOOKUP(CONCATENATE($F3246," ",$G3246),AllocFactorMatrix,(O$4+1),FALSE)*$E3249</f>
        <v>0</v>
      </c>
      <c r="P3246" s="5">
        <f>VLOOKUP(CONCATENATE($F3246," ",$G3246),AllocFactorMatrix,(P$4+1),FALSE)*$E3249</f>
        <v>0</v>
      </c>
      <c r="Q3246" s="5">
        <f>VLOOKUP(CONCATENATE($F3246," ",$G3246),AllocFactorMatrix,(Q$4+1),FALSE)*$E3249</f>
        <v>0</v>
      </c>
      <c r="R3246" s="5">
        <f>VLOOKUP(CONCATENATE($F3246," ",$G3246),AllocFactorMatrix,(R$4+1),FALSE)*$E3249</f>
        <v>0</v>
      </c>
      <c r="S3246" s="5">
        <f t="shared" si="1610"/>
        <v>0</v>
      </c>
      <c r="T3246" s="5">
        <f>VLOOKUP(CONCATENATE($F3246," ",$G3246),AllocFactorMatrix,(T$4+1),FALSE)*$E3249</f>
        <v>0</v>
      </c>
      <c r="U3246" s="5">
        <f>VLOOKUP(CONCATENATE($F3246," ",$G3246),AllocFactorMatrix,(U$4+1),FALSE)*$E3249</f>
        <v>0</v>
      </c>
      <c r="V3246" s="5">
        <f>VLOOKUP(CONCATENATE($F3246," ",$G3246),AllocFactorMatrix,(V$4+1),FALSE)*$E3249</f>
        <v>0</v>
      </c>
      <c r="W3246" s="5">
        <f>VLOOKUP(CONCATENATE($F3246," ",$G3246),AllocFactorMatrix,(W$4+1),FALSE)*$E3249</f>
        <v>0</v>
      </c>
      <c r="X3246" s="5">
        <f t="shared" si="1612"/>
        <v>0</v>
      </c>
      <c r="Y3246" s="5">
        <f>VLOOKUP(CONCATENATE($F3246," ",$G3246),AllocFactorMatrix,(Y$4+1),FALSE)*$E3249</f>
        <v>0</v>
      </c>
      <c r="Z3246" s="5">
        <f>VLOOKUP(CONCATENATE($F3246," ",$G3246),AllocFactorMatrix,(Z$4+1),FALSE)*$E3249</f>
        <v>0</v>
      </c>
      <c r="AA3246" s="5">
        <f t="shared" si="1611"/>
        <v>0</v>
      </c>
      <c r="AB3246" s="5">
        <f>VLOOKUP(CONCATENATE($F3246," ",$G3246),AllocFactorMatrix,(AB$4+1),FALSE)*$E3249</f>
        <v>0</v>
      </c>
      <c r="AC3246" s="5">
        <f>VLOOKUP(CONCATENATE($F3246," ",$G3246),AllocFactorMatrix,(AC$4+1),FALSE)*$E3249</f>
        <v>0</v>
      </c>
      <c r="AD3246" s="5">
        <f>VLOOKUP(CONCATENATE($F3246," ",$G3246),AllocFactorMatrix,(AD$4+1),FALSE)*$E3249</f>
        <v>0</v>
      </c>
    </row>
    <row r="3247" spans="4:30" hidden="1" outlineLevel="1">
      <c r="D3247" s="7"/>
      <c r="E3247" s="51"/>
      <c r="F3247" s="52" t="str">
        <f>F3249</f>
        <v>PROD_DEMAND</v>
      </c>
      <c r="G3247" s="55" t="str">
        <f>$G$13</f>
        <v>ENERGY</v>
      </c>
      <c r="H3247" s="4">
        <f t="shared" si="1608"/>
        <v>0</v>
      </c>
      <c r="I3247" s="5">
        <f>VLOOKUP(CONCATENATE($F3247," ",$G3247),AllocFactorMatrix,(I$4+1),FALSE)*$E3249</f>
        <v>0</v>
      </c>
      <c r="J3247" s="5">
        <f>VLOOKUP(CONCATENATE($F3247," ",$G3247),AllocFactorMatrix,(J$4+1),FALSE)*$E3249</f>
        <v>0</v>
      </c>
      <c r="K3247" s="5">
        <f>VLOOKUP(CONCATENATE($F3247," ",$G3247),AllocFactorMatrix,(K$4+1),FALSE)*$E3249</f>
        <v>0</v>
      </c>
      <c r="L3247" s="5">
        <f>VLOOKUP(CONCATENATE($F3247," ",$G3247),AllocFactorMatrix,(L$4+1),FALSE)*$E3249</f>
        <v>0</v>
      </c>
      <c r="M3247" s="5">
        <f>VLOOKUP(CONCATENATE($F3247," ",$G3247),AllocFactorMatrix,(M$4+1),FALSE)*$E3249</f>
        <v>0</v>
      </c>
      <c r="N3247" s="5">
        <f t="shared" si="1609"/>
        <v>0</v>
      </c>
      <c r="O3247" s="5">
        <f>VLOOKUP(CONCATENATE($F3247," ",$G3247),AllocFactorMatrix,(O$4+1),FALSE)*$E3249</f>
        <v>0</v>
      </c>
      <c r="P3247" s="5">
        <f>VLOOKUP(CONCATENATE($F3247," ",$G3247),AllocFactorMatrix,(P$4+1),FALSE)*$E3249</f>
        <v>0</v>
      </c>
      <c r="Q3247" s="5">
        <f>VLOOKUP(CONCATENATE($F3247," ",$G3247),AllocFactorMatrix,(Q$4+1),FALSE)*$E3249</f>
        <v>0</v>
      </c>
      <c r="R3247" s="5">
        <f>VLOOKUP(CONCATENATE($F3247," ",$G3247),AllocFactorMatrix,(R$4+1),FALSE)*$E3249</f>
        <v>0</v>
      </c>
      <c r="S3247" s="5">
        <f t="shared" si="1610"/>
        <v>0</v>
      </c>
      <c r="T3247" s="5">
        <f>VLOOKUP(CONCATENATE($F3247," ",$G3247),AllocFactorMatrix,(T$4+1),FALSE)*$E3249</f>
        <v>0</v>
      </c>
      <c r="U3247" s="5">
        <f>VLOOKUP(CONCATENATE($F3247," ",$G3247),AllocFactorMatrix,(U$4+1),FALSE)*$E3249</f>
        <v>0</v>
      </c>
      <c r="V3247" s="5">
        <f>VLOOKUP(CONCATENATE($F3247," ",$G3247),AllocFactorMatrix,(V$4+1),FALSE)*$E3249</f>
        <v>0</v>
      </c>
      <c r="W3247" s="5">
        <f>VLOOKUP(CONCATENATE($F3247," ",$G3247),AllocFactorMatrix,(W$4+1),FALSE)*$E3249</f>
        <v>0</v>
      </c>
      <c r="X3247" s="5">
        <f t="shared" si="1612"/>
        <v>0</v>
      </c>
      <c r="Y3247" s="5">
        <f>VLOOKUP(CONCATENATE($F3247," ",$G3247),AllocFactorMatrix,(Y$4+1),FALSE)*$E3249</f>
        <v>0</v>
      </c>
      <c r="Z3247" s="5">
        <f>VLOOKUP(CONCATENATE($F3247," ",$G3247),AllocFactorMatrix,(Z$4+1),FALSE)*$E3249</f>
        <v>0</v>
      </c>
      <c r="AA3247" s="5">
        <f t="shared" si="1611"/>
        <v>0</v>
      </c>
      <c r="AB3247" s="5">
        <f>VLOOKUP(CONCATENATE($F3247," ",$G3247),AllocFactorMatrix,(AB$4+1),FALSE)*$E3249</f>
        <v>0</v>
      </c>
      <c r="AC3247" s="5">
        <f>VLOOKUP(CONCATENATE($F3247," ",$G3247),AllocFactorMatrix,(AC$4+1),FALSE)*$E3249</f>
        <v>0</v>
      </c>
      <c r="AD3247" s="5">
        <f>VLOOKUP(CONCATENATE($F3247," ",$G3247),AllocFactorMatrix,(AD$4+1),FALSE)*$E3249</f>
        <v>0</v>
      </c>
    </row>
    <row r="3248" spans="4:30" hidden="1" outlineLevel="1">
      <c r="D3248" s="7"/>
      <c r="E3248" s="51"/>
      <c r="F3248" s="52" t="str">
        <f>F3249</f>
        <v>PROD_DEMAND</v>
      </c>
      <c r="G3248" s="55" t="str">
        <f>$G$14</f>
        <v>CUSTOMER</v>
      </c>
      <c r="H3248" s="4">
        <f t="shared" si="1608"/>
        <v>0</v>
      </c>
      <c r="I3248" s="5">
        <f>VLOOKUP(CONCATENATE($F3248," ",$G3248),AllocFactorMatrix,(I$4+1),FALSE)*$E3249</f>
        <v>0</v>
      </c>
      <c r="J3248" s="5">
        <f>VLOOKUP(CONCATENATE($F3248," ",$G3248),AllocFactorMatrix,(J$4+1),FALSE)*$E3249</f>
        <v>0</v>
      </c>
      <c r="K3248" s="5">
        <f>VLOOKUP(CONCATENATE($F3248," ",$G3248),AllocFactorMatrix,(K$4+1),FALSE)*$E3249</f>
        <v>0</v>
      </c>
      <c r="L3248" s="5">
        <f>VLOOKUP(CONCATENATE($F3248," ",$G3248),AllocFactorMatrix,(L$4+1),FALSE)*$E3249</f>
        <v>0</v>
      </c>
      <c r="M3248" s="5">
        <f>VLOOKUP(CONCATENATE($F3248," ",$G3248),AllocFactorMatrix,(M$4+1),FALSE)*$E3249</f>
        <v>0</v>
      </c>
      <c r="N3248" s="5">
        <f t="shared" si="1609"/>
        <v>0</v>
      </c>
      <c r="O3248" s="5">
        <f>VLOOKUP(CONCATENATE($F3248," ",$G3248),AllocFactorMatrix,(O$4+1),FALSE)*$E3249</f>
        <v>0</v>
      </c>
      <c r="P3248" s="5">
        <f>VLOOKUP(CONCATENATE($F3248," ",$G3248),AllocFactorMatrix,(P$4+1),FALSE)*$E3249</f>
        <v>0</v>
      </c>
      <c r="Q3248" s="5">
        <f>VLOOKUP(CONCATENATE($F3248," ",$G3248),AllocFactorMatrix,(Q$4+1),FALSE)*$E3249</f>
        <v>0</v>
      </c>
      <c r="R3248" s="5">
        <f>VLOOKUP(CONCATENATE($F3248," ",$G3248),AllocFactorMatrix,(R$4+1),FALSE)*$E3249</f>
        <v>0</v>
      </c>
      <c r="S3248" s="5">
        <f t="shared" si="1610"/>
        <v>0</v>
      </c>
      <c r="T3248" s="5">
        <f>VLOOKUP(CONCATENATE($F3248," ",$G3248),AllocFactorMatrix,(T$4+1),FALSE)*$E3249</f>
        <v>0</v>
      </c>
      <c r="U3248" s="5">
        <f>VLOOKUP(CONCATENATE($F3248," ",$G3248),AllocFactorMatrix,(U$4+1),FALSE)*$E3249</f>
        <v>0</v>
      </c>
      <c r="V3248" s="5">
        <f>VLOOKUP(CONCATENATE($F3248," ",$G3248),AllocFactorMatrix,(V$4+1),FALSE)*$E3249</f>
        <v>0</v>
      </c>
      <c r="W3248" s="5">
        <f>VLOOKUP(CONCATENATE($F3248," ",$G3248),AllocFactorMatrix,(W$4+1),FALSE)*$E3249</f>
        <v>0</v>
      </c>
      <c r="X3248" s="5">
        <f t="shared" si="1612"/>
        <v>0</v>
      </c>
      <c r="Y3248" s="5">
        <f>VLOOKUP(CONCATENATE($F3248," ",$G3248),AllocFactorMatrix,(Y$4+1),FALSE)*$E3249</f>
        <v>0</v>
      </c>
      <c r="Z3248" s="5">
        <f>VLOOKUP(CONCATENATE($F3248," ",$G3248),AllocFactorMatrix,(Z$4+1),FALSE)*$E3249</f>
        <v>0</v>
      </c>
      <c r="AA3248" s="5">
        <f t="shared" si="1611"/>
        <v>0</v>
      </c>
      <c r="AB3248" s="5">
        <f>VLOOKUP(CONCATENATE($F3248," ",$G3248),AllocFactorMatrix,(AB$4+1),FALSE)*$E3249</f>
        <v>0</v>
      </c>
      <c r="AC3248" s="5">
        <f>VLOOKUP(CONCATENATE($F3248," ",$G3248),AllocFactorMatrix,(AC$4+1),FALSE)*$E3249</f>
        <v>0</v>
      </c>
      <c r="AD3248" s="5">
        <f>VLOOKUP(CONCATENATE($F3248," ",$G3248),AllocFactorMatrix,(AD$4+1),FALSE)*$E3249</f>
        <v>0</v>
      </c>
    </row>
    <row r="3249" spans="1:30" collapsed="1">
      <c r="D3249" s="55" t="str">
        <f>D2189</f>
        <v>Adj 6 - Big Sandy Unit 1 Operation Rider Deferrals</v>
      </c>
      <c r="E3249" s="57">
        <v>-4333901</v>
      </c>
      <c r="F3249" s="57" t="s">
        <v>30</v>
      </c>
      <c r="G3249" s="55" t="str">
        <f>$G$15</f>
        <v>TOTAL</v>
      </c>
      <c r="H3249" s="4">
        <f t="shared" si="1608"/>
        <v>-4333900.9999999991</v>
      </c>
      <c r="I3249" s="5">
        <f>VLOOKUP(CONCATENATE($F3249," ",$G3249),AllocFactorMatrix,(I$4+1),FALSE)*$E3249</f>
        <v>-2406209.9491165713</v>
      </c>
      <c r="J3249" s="5">
        <f>VLOOKUP(CONCATENATE($F3249," ",$G3249),AllocFactorMatrix,(J$4+1),FALSE)*$E3249</f>
        <v>-110721.45227080253</v>
      </c>
      <c r="K3249" s="5">
        <f>VLOOKUP(CONCATENATE($F3249," ",$G3249),AllocFactorMatrix,(K$4+1),FALSE)*$E3249</f>
        <v>-364748.25502305443</v>
      </c>
      <c r="L3249" s="5">
        <f>VLOOKUP(CONCATENATE($F3249," ",$G3249),AllocFactorMatrix,(L$4+1),FALSE)*$E3249</f>
        <v>-9113.8944674435352</v>
      </c>
      <c r="M3249" s="5">
        <f>VLOOKUP(CONCATENATE($F3249," ",$G3249),AllocFactorMatrix,(M$4+1),FALSE)*$E3249</f>
        <v>-1173.2292806127714</v>
      </c>
      <c r="N3249" s="5">
        <f t="shared" si="1609"/>
        <v>-375035.37877111073</v>
      </c>
      <c r="O3249" s="5">
        <f>VLOOKUP(CONCATENATE($F3249," ",$G3249),AllocFactorMatrix,(O$4+1),FALSE)*$E3249</f>
        <v>-277468.92775704566</v>
      </c>
      <c r="P3249" s="5">
        <f>VLOOKUP(CONCATENATE($F3249," ",$G3249),AllocFactorMatrix,(P$4+1),FALSE)*$E3249</f>
        <v>-50222.403147143676</v>
      </c>
      <c r="Q3249" s="5">
        <f>VLOOKUP(CONCATENATE($F3249," ",$G3249),AllocFactorMatrix,(Q$4+1),FALSE)*$E3249</f>
        <v>-19425.670959249786</v>
      </c>
      <c r="R3249" s="5">
        <f>VLOOKUP(CONCATENATE($F3249," ",$G3249),AllocFactorMatrix,(R$4+1),FALSE)*$E3249</f>
        <v>-418.55957443014057</v>
      </c>
      <c r="S3249" s="5">
        <f t="shared" si="1610"/>
        <v>-347535.56143786927</v>
      </c>
      <c r="T3249" s="5">
        <f>VLOOKUP(CONCATENATE($F3249," ",$G3249),AllocFactorMatrix,(T$4+1),FALSE)*$E3249</f>
        <v>-8810.6514675989438</v>
      </c>
      <c r="U3249" s="5">
        <f>VLOOKUP(CONCATENATE($F3249," ",$G3249),AllocFactorMatrix,(U$4+1),FALSE)*$E3249</f>
        <v>-140280.88768454178</v>
      </c>
      <c r="V3249" s="5">
        <f>VLOOKUP(CONCATENATE($F3249," ",$G3249),AllocFactorMatrix,(V$4+1),FALSE)*$E3249</f>
        <v>-760771.84195026814</v>
      </c>
      <c r="W3249" s="5">
        <f>VLOOKUP(CONCATENATE($F3249," ",$G3249),AllocFactorMatrix,(W$4+1),FALSE)*$E3249</f>
        <v>-100096.7726022987</v>
      </c>
      <c r="X3249" s="5">
        <f t="shared" si="1612"/>
        <v>-1009960.1537047075</v>
      </c>
      <c r="Y3249" s="5">
        <f>VLOOKUP(CONCATENATE($F3249," ",$G3249),AllocFactorMatrix,(Y$4+1),FALSE)*$E3249</f>
        <v>-81778.15858112213</v>
      </c>
      <c r="Z3249" s="5">
        <f>VLOOKUP(CONCATENATE($F3249," ",$G3249),AllocFactorMatrix,(Z$4+1),FALSE)*$E3249</f>
        <v>-1699.8966397197757</v>
      </c>
      <c r="AA3249" s="5">
        <f t="shared" si="1611"/>
        <v>-83478.05522084191</v>
      </c>
      <c r="AB3249" s="5">
        <f>VLOOKUP(CONCATENATE($F3249," ",$G3249),AllocFactorMatrix,(AB$4+1),FALSE)*$E3249</f>
        <v>-960.44947809622818</v>
      </c>
      <c r="AC3249" s="5">
        <f>VLOOKUP(CONCATENATE($F3249," ",$G3249),AllocFactorMatrix,(AC$4+1),FALSE)*$E3249</f>
        <v>0</v>
      </c>
      <c r="AD3249" s="5">
        <f>VLOOKUP(CONCATENATE($F3249," ",$G3249),AllocFactorMatrix,(AD$4+1),FALSE)*$E3249</f>
        <v>0</v>
      </c>
    </row>
    <row r="3250" spans="1:30" hidden="1" outlineLevel="1">
      <c r="D3250" s="7"/>
      <c r="E3250" s="51"/>
      <c r="F3250" s="52" t="str">
        <f>F3257</f>
        <v>PROD_ENERGY</v>
      </c>
      <c r="G3250" s="55" t="str">
        <f>$G$8</f>
        <v>PRODUCTION</v>
      </c>
      <c r="H3250" s="4">
        <f t="shared" ref="H3250:H3289" si="1613">SUBTOTAL(9,I3250:AD3250)</f>
        <v>0</v>
      </c>
      <c r="I3250" s="5">
        <f>VLOOKUP(CONCATENATE($F3250," ",$G3250),AllocFactorMatrix,(I$4+1),FALSE)*$E3257</f>
        <v>0</v>
      </c>
      <c r="J3250" s="5">
        <f>VLOOKUP(CONCATENATE($F3250," ",$G3250),AllocFactorMatrix,(J$4+1),FALSE)*$E3257</f>
        <v>0</v>
      </c>
      <c r="K3250" s="5">
        <f>VLOOKUP(CONCATENATE($F3250," ",$G3250),AllocFactorMatrix,(K$4+1),FALSE)*$E3257</f>
        <v>0</v>
      </c>
      <c r="L3250" s="5">
        <f>VLOOKUP(CONCATENATE($F3250," ",$G3250),AllocFactorMatrix,(L$4+1),FALSE)*$E3257</f>
        <v>0</v>
      </c>
      <c r="M3250" s="5">
        <f>VLOOKUP(CONCATENATE($F3250," ",$G3250),AllocFactorMatrix,(M$4+1),FALSE)*$E3257</f>
        <v>0</v>
      </c>
      <c r="N3250" s="5">
        <f t="shared" ref="N3250:N3289" si="1614">SUBTOTAL(9,K3250:M3250)</f>
        <v>0</v>
      </c>
      <c r="O3250" s="5">
        <f>VLOOKUP(CONCATENATE($F3250," ",$G3250),AllocFactorMatrix,(O$4+1),FALSE)*$E3257</f>
        <v>0</v>
      </c>
      <c r="P3250" s="5">
        <f>VLOOKUP(CONCATENATE($F3250," ",$G3250),AllocFactorMatrix,(P$4+1),FALSE)*$E3257</f>
        <v>0</v>
      </c>
      <c r="Q3250" s="5">
        <f>VLOOKUP(CONCATENATE($F3250," ",$G3250),AllocFactorMatrix,(Q$4+1),FALSE)*$E3257</f>
        <v>0</v>
      </c>
      <c r="R3250" s="5">
        <f>VLOOKUP(CONCATENATE($F3250," ",$G3250),AllocFactorMatrix,(R$4+1),FALSE)*$E3257</f>
        <v>0</v>
      </c>
      <c r="S3250" s="5">
        <f t="shared" si="1610"/>
        <v>0</v>
      </c>
      <c r="T3250" s="5">
        <f>VLOOKUP(CONCATENATE($F3250," ",$G3250),AllocFactorMatrix,(T$4+1),FALSE)*$E3257</f>
        <v>0</v>
      </c>
      <c r="U3250" s="5">
        <f>VLOOKUP(CONCATENATE($F3250," ",$G3250),AllocFactorMatrix,(U$4+1),FALSE)*$E3257</f>
        <v>0</v>
      </c>
      <c r="V3250" s="5">
        <f>VLOOKUP(CONCATENATE($F3250," ",$G3250),AllocFactorMatrix,(V$4+1),FALSE)*$E3257</f>
        <v>0</v>
      </c>
      <c r="W3250" s="5">
        <f>VLOOKUP(CONCATENATE($F3250," ",$G3250),AllocFactorMatrix,(W$4+1),FALSE)*$E3257</f>
        <v>0</v>
      </c>
      <c r="X3250" s="5">
        <f>SUBTOTAL(9,T3250:W3250)</f>
        <v>0</v>
      </c>
      <c r="Y3250" s="5">
        <f>VLOOKUP(CONCATENATE($F3250," ",$G3250),AllocFactorMatrix,(Y$4+1),FALSE)*$E3257</f>
        <v>0</v>
      </c>
      <c r="Z3250" s="5">
        <f>VLOOKUP(CONCATENATE($F3250," ",$G3250),AllocFactorMatrix,(Z$4+1),FALSE)*$E3257</f>
        <v>0</v>
      </c>
      <c r="AA3250" s="5">
        <f t="shared" ref="AA3250:AA3289" si="1615">SUBTOTAL(9,Y3250:Z3250)</f>
        <v>0</v>
      </c>
      <c r="AB3250" s="5">
        <f>VLOOKUP(CONCATENATE($F3250," ",$G3250),AllocFactorMatrix,(AB$4+1),FALSE)*$E3257</f>
        <v>0</v>
      </c>
      <c r="AC3250" s="5">
        <f>VLOOKUP(CONCATENATE($F3250," ",$G3250),AllocFactorMatrix,(AC$4+1),FALSE)*$E3257</f>
        <v>0</v>
      </c>
      <c r="AD3250" s="5">
        <f>VLOOKUP(CONCATENATE($F3250," ",$G3250),AllocFactorMatrix,(AD$4+1),FALSE)*$E3257</f>
        <v>0</v>
      </c>
    </row>
    <row r="3251" spans="1:30" hidden="1" outlineLevel="1">
      <c r="D3251" s="7"/>
      <c r="E3251" s="51"/>
      <c r="F3251" s="52" t="str">
        <f>F3257</f>
        <v>PROD_ENERGY</v>
      </c>
      <c r="G3251" s="55" t="str">
        <f>$G$9</f>
        <v>BULKTRAN</v>
      </c>
      <c r="H3251" s="4">
        <f t="shared" si="1613"/>
        <v>0</v>
      </c>
      <c r="I3251" s="5">
        <f>VLOOKUP(CONCATENATE($F3251," ",$G3251),AllocFactorMatrix,(I$4+1),FALSE)*$E3257</f>
        <v>0</v>
      </c>
      <c r="J3251" s="5">
        <f>VLOOKUP(CONCATENATE($F3251," ",$G3251),AllocFactorMatrix,(J$4+1),FALSE)*$E3257</f>
        <v>0</v>
      </c>
      <c r="K3251" s="5">
        <f>VLOOKUP(CONCATENATE($F3251," ",$G3251),AllocFactorMatrix,(K$4+1),FALSE)*$E3257</f>
        <v>0</v>
      </c>
      <c r="L3251" s="5">
        <f>VLOOKUP(CONCATENATE($F3251," ",$G3251),AllocFactorMatrix,(L$4+1),FALSE)*$E3257</f>
        <v>0</v>
      </c>
      <c r="M3251" s="5">
        <f>VLOOKUP(CONCATENATE($F3251," ",$G3251),AllocFactorMatrix,(M$4+1),FALSE)*$E3257</f>
        <v>0</v>
      </c>
      <c r="N3251" s="5">
        <f t="shared" si="1614"/>
        <v>0</v>
      </c>
      <c r="O3251" s="5">
        <f>VLOOKUP(CONCATENATE($F3251," ",$G3251),AllocFactorMatrix,(O$4+1),FALSE)*$E3257</f>
        <v>0</v>
      </c>
      <c r="P3251" s="5">
        <f>VLOOKUP(CONCATENATE($F3251," ",$G3251),AllocFactorMatrix,(P$4+1),FALSE)*$E3257</f>
        <v>0</v>
      </c>
      <c r="Q3251" s="5">
        <f>VLOOKUP(CONCATENATE($F3251," ",$G3251),AllocFactorMatrix,(Q$4+1),FALSE)*$E3257</f>
        <v>0</v>
      </c>
      <c r="R3251" s="5">
        <f>VLOOKUP(CONCATENATE($F3251," ",$G3251),AllocFactorMatrix,(R$4+1),FALSE)*$E3257</f>
        <v>0</v>
      </c>
      <c r="S3251" s="5">
        <f t="shared" ref="S3251:S3289" si="1616">SUBTOTAL(9,O3251:R3251)</f>
        <v>0</v>
      </c>
      <c r="T3251" s="5">
        <f>VLOOKUP(CONCATENATE($F3251," ",$G3251),AllocFactorMatrix,(T$4+1),FALSE)*$E3257</f>
        <v>0</v>
      </c>
      <c r="U3251" s="5">
        <f>VLOOKUP(CONCATENATE($F3251," ",$G3251),AllocFactorMatrix,(U$4+1),FALSE)*$E3257</f>
        <v>0</v>
      </c>
      <c r="V3251" s="5">
        <f>VLOOKUP(CONCATENATE($F3251," ",$G3251),AllocFactorMatrix,(V$4+1),FALSE)*$E3257</f>
        <v>0</v>
      </c>
      <c r="W3251" s="5">
        <f>VLOOKUP(CONCATENATE($F3251," ",$G3251),AllocFactorMatrix,(W$4+1),FALSE)*$E3257</f>
        <v>0</v>
      </c>
      <c r="X3251" s="5">
        <f t="shared" ref="X3251:X3257" si="1617">SUBTOTAL(9,T3251:W3251)</f>
        <v>0</v>
      </c>
      <c r="Y3251" s="5">
        <f>VLOOKUP(CONCATENATE($F3251," ",$G3251),AllocFactorMatrix,(Y$4+1),FALSE)*$E3257</f>
        <v>0</v>
      </c>
      <c r="Z3251" s="5">
        <f>VLOOKUP(CONCATENATE($F3251," ",$G3251),AllocFactorMatrix,(Z$4+1),FALSE)*$E3257</f>
        <v>0</v>
      </c>
      <c r="AA3251" s="5">
        <f t="shared" si="1615"/>
        <v>0</v>
      </c>
      <c r="AB3251" s="5">
        <f>VLOOKUP(CONCATENATE($F3251," ",$G3251),AllocFactorMatrix,(AB$4+1),FALSE)*$E3257</f>
        <v>0</v>
      </c>
      <c r="AC3251" s="5">
        <f>VLOOKUP(CONCATENATE($F3251," ",$G3251),AllocFactorMatrix,(AC$4+1),FALSE)*$E3257</f>
        <v>0</v>
      </c>
      <c r="AD3251" s="5">
        <f>VLOOKUP(CONCATENATE($F3251," ",$G3251),AllocFactorMatrix,(AD$4+1),FALSE)*$E3257</f>
        <v>0</v>
      </c>
    </row>
    <row r="3252" spans="1:30" hidden="1" outlineLevel="1">
      <c r="D3252" s="7"/>
      <c r="E3252" s="51"/>
      <c r="F3252" s="52" t="str">
        <f>F3257</f>
        <v>PROD_ENERGY</v>
      </c>
      <c r="G3252" s="55" t="str">
        <f>$G$10</f>
        <v>SUBTRAN</v>
      </c>
      <c r="H3252" s="4">
        <f t="shared" si="1613"/>
        <v>0</v>
      </c>
      <c r="I3252" s="5">
        <f>VLOOKUP(CONCATENATE($F3252," ",$G3252),AllocFactorMatrix,(I$4+1),FALSE)*$E3257</f>
        <v>0</v>
      </c>
      <c r="J3252" s="5">
        <f>VLOOKUP(CONCATENATE($F3252," ",$G3252),AllocFactorMatrix,(J$4+1),FALSE)*$E3257</f>
        <v>0</v>
      </c>
      <c r="K3252" s="5">
        <f>VLOOKUP(CONCATENATE($F3252," ",$G3252),AllocFactorMatrix,(K$4+1),FALSE)*$E3257</f>
        <v>0</v>
      </c>
      <c r="L3252" s="5">
        <f>VLOOKUP(CONCATENATE($F3252," ",$G3252),AllocFactorMatrix,(L$4+1),FALSE)*$E3257</f>
        <v>0</v>
      </c>
      <c r="M3252" s="5">
        <f>VLOOKUP(CONCATENATE($F3252," ",$G3252),AllocFactorMatrix,(M$4+1),FALSE)*$E3257</f>
        <v>0</v>
      </c>
      <c r="N3252" s="5">
        <f t="shared" si="1614"/>
        <v>0</v>
      </c>
      <c r="O3252" s="5">
        <f>VLOOKUP(CONCATENATE($F3252," ",$G3252),AllocFactorMatrix,(O$4+1),FALSE)*$E3257</f>
        <v>0</v>
      </c>
      <c r="P3252" s="5">
        <f>VLOOKUP(CONCATENATE($F3252," ",$G3252),AllocFactorMatrix,(P$4+1),FALSE)*$E3257</f>
        <v>0</v>
      </c>
      <c r="Q3252" s="5">
        <f>VLOOKUP(CONCATENATE($F3252," ",$G3252),AllocFactorMatrix,(Q$4+1),FALSE)*$E3257</f>
        <v>0</v>
      </c>
      <c r="R3252" s="5">
        <f>VLOOKUP(CONCATENATE($F3252," ",$G3252),AllocFactorMatrix,(R$4+1),FALSE)*$E3257</f>
        <v>0</v>
      </c>
      <c r="S3252" s="5">
        <f t="shared" si="1616"/>
        <v>0</v>
      </c>
      <c r="T3252" s="5">
        <f>VLOOKUP(CONCATENATE($F3252," ",$G3252),AllocFactorMatrix,(T$4+1),FALSE)*$E3257</f>
        <v>0</v>
      </c>
      <c r="U3252" s="5">
        <f>VLOOKUP(CONCATENATE($F3252," ",$G3252),AllocFactorMatrix,(U$4+1),FALSE)*$E3257</f>
        <v>0</v>
      </c>
      <c r="V3252" s="5">
        <f>VLOOKUP(CONCATENATE($F3252," ",$G3252),AllocFactorMatrix,(V$4+1),FALSE)*$E3257</f>
        <v>0</v>
      </c>
      <c r="W3252" s="5">
        <f>VLOOKUP(CONCATENATE($F3252," ",$G3252),AllocFactorMatrix,(W$4+1),FALSE)*$E3257</f>
        <v>0</v>
      </c>
      <c r="X3252" s="5">
        <f t="shared" si="1617"/>
        <v>0</v>
      </c>
      <c r="Y3252" s="5">
        <f>VLOOKUP(CONCATENATE($F3252," ",$G3252),AllocFactorMatrix,(Y$4+1),FALSE)*$E3257</f>
        <v>0</v>
      </c>
      <c r="Z3252" s="5">
        <f>VLOOKUP(CONCATENATE($F3252," ",$G3252),AllocFactorMatrix,(Z$4+1),FALSE)*$E3257</f>
        <v>0</v>
      </c>
      <c r="AA3252" s="5">
        <f t="shared" si="1615"/>
        <v>0</v>
      </c>
      <c r="AB3252" s="5">
        <f>VLOOKUP(CONCATENATE($F3252," ",$G3252),AllocFactorMatrix,(AB$4+1),FALSE)*$E3257</f>
        <v>0</v>
      </c>
      <c r="AC3252" s="5">
        <f>VLOOKUP(CONCATENATE($F3252," ",$G3252),AllocFactorMatrix,(AC$4+1),FALSE)*$E3257</f>
        <v>0</v>
      </c>
      <c r="AD3252" s="5">
        <f>VLOOKUP(CONCATENATE($F3252," ",$G3252),AllocFactorMatrix,(AD$4+1),FALSE)*$E3257</f>
        <v>0</v>
      </c>
    </row>
    <row r="3253" spans="1:30" hidden="1" outlineLevel="1">
      <c r="D3253" s="7"/>
      <c r="E3253" s="51"/>
      <c r="F3253" s="52" t="str">
        <f>F3257</f>
        <v>PROD_ENERGY</v>
      </c>
      <c r="G3253" s="55" t="str">
        <f>$G$11</f>
        <v>DISTPRI</v>
      </c>
      <c r="H3253" s="4">
        <f t="shared" si="1613"/>
        <v>0</v>
      </c>
      <c r="I3253" s="5">
        <f>VLOOKUP(CONCATENATE($F3253," ",$G3253),AllocFactorMatrix,(I$4+1),FALSE)*$E3257</f>
        <v>0</v>
      </c>
      <c r="J3253" s="5">
        <f>VLOOKUP(CONCATENATE($F3253," ",$G3253),AllocFactorMatrix,(J$4+1),FALSE)*$E3257</f>
        <v>0</v>
      </c>
      <c r="K3253" s="5">
        <f>VLOOKUP(CONCATENATE($F3253," ",$G3253),AllocFactorMatrix,(K$4+1),FALSE)*$E3257</f>
        <v>0</v>
      </c>
      <c r="L3253" s="5">
        <f>VLOOKUP(CONCATENATE($F3253," ",$G3253),AllocFactorMatrix,(L$4+1),FALSE)*$E3257</f>
        <v>0</v>
      </c>
      <c r="M3253" s="5">
        <f>VLOOKUP(CONCATENATE($F3253," ",$G3253),AllocFactorMatrix,(M$4+1),FALSE)*$E3257</f>
        <v>0</v>
      </c>
      <c r="N3253" s="5">
        <f t="shared" si="1614"/>
        <v>0</v>
      </c>
      <c r="O3253" s="5">
        <f>VLOOKUP(CONCATENATE($F3253," ",$G3253),AllocFactorMatrix,(O$4+1),FALSE)*$E3257</f>
        <v>0</v>
      </c>
      <c r="P3253" s="5">
        <f>VLOOKUP(CONCATENATE($F3253," ",$G3253),AllocFactorMatrix,(P$4+1),FALSE)*$E3257</f>
        <v>0</v>
      </c>
      <c r="Q3253" s="5">
        <f>VLOOKUP(CONCATENATE($F3253," ",$G3253),AllocFactorMatrix,(Q$4+1),FALSE)*$E3257</f>
        <v>0</v>
      </c>
      <c r="R3253" s="5">
        <f>VLOOKUP(CONCATENATE($F3253," ",$G3253),AllocFactorMatrix,(R$4+1),FALSE)*$E3257</f>
        <v>0</v>
      </c>
      <c r="S3253" s="5">
        <f t="shared" si="1616"/>
        <v>0</v>
      </c>
      <c r="T3253" s="5">
        <f>VLOOKUP(CONCATENATE($F3253," ",$G3253),AllocFactorMatrix,(T$4+1),FALSE)*$E3257</f>
        <v>0</v>
      </c>
      <c r="U3253" s="5">
        <f>VLOOKUP(CONCATENATE($F3253," ",$G3253),AllocFactorMatrix,(U$4+1),FALSE)*$E3257</f>
        <v>0</v>
      </c>
      <c r="V3253" s="5">
        <f>VLOOKUP(CONCATENATE($F3253," ",$G3253),AllocFactorMatrix,(V$4+1),FALSE)*$E3257</f>
        <v>0</v>
      </c>
      <c r="W3253" s="5">
        <f>VLOOKUP(CONCATENATE($F3253," ",$G3253),AllocFactorMatrix,(W$4+1),FALSE)*$E3257</f>
        <v>0</v>
      </c>
      <c r="X3253" s="5">
        <f t="shared" si="1617"/>
        <v>0</v>
      </c>
      <c r="Y3253" s="5">
        <f>VLOOKUP(CONCATENATE($F3253," ",$G3253),AllocFactorMatrix,(Y$4+1),FALSE)*$E3257</f>
        <v>0</v>
      </c>
      <c r="Z3253" s="5">
        <f>VLOOKUP(CONCATENATE($F3253," ",$G3253),AllocFactorMatrix,(Z$4+1),FALSE)*$E3257</f>
        <v>0</v>
      </c>
      <c r="AA3253" s="5">
        <f t="shared" si="1615"/>
        <v>0</v>
      </c>
      <c r="AB3253" s="5">
        <f>VLOOKUP(CONCATENATE($F3253," ",$G3253),AllocFactorMatrix,(AB$4+1),FALSE)*$E3257</f>
        <v>0</v>
      </c>
      <c r="AC3253" s="5">
        <f>VLOOKUP(CONCATENATE($F3253," ",$G3253),AllocFactorMatrix,(AC$4+1),FALSE)*$E3257</f>
        <v>0</v>
      </c>
      <c r="AD3253" s="5">
        <f>VLOOKUP(CONCATENATE($F3253," ",$G3253),AllocFactorMatrix,(AD$4+1),FALSE)*$E3257</f>
        <v>0</v>
      </c>
    </row>
    <row r="3254" spans="1:30" hidden="1" outlineLevel="1">
      <c r="D3254" s="7"/>
      <c r="E3254" s="51"/>
      <c r="F3254" s="52" t="str">
        <f>F3257</f>
        <v>PROD_ENERGY</v>
      </c>
      <c r="G3254" s="55" t="str">
        <f>$G$12</f>
        <v>DISTSEC</v>
      </c>
      <c r="H3254" s="4">
        <f t="shared" si="1613"/>
        <v>0</v>
      </c>
      <c r="I3254" s="5">
        <f>VLOOKUP(CONCATENATE($F3254," ",$G3254),AllocFactorMatrix,(I$4+1),FALSE)*$E3257</f>
        <v>0</v>
      </c>
      <c r="J3254" s="5">
        <f>VLOOKUP(CONCATENATE($F3254," ",$G3254),AllocFactorMatrix,(J$4+1),FALSE)*$E3257</f>
        <v>0</v>
      </c>
      <c r="K3254" s="5">
        <f>VLOOKUP(CONCATENATE($F3254," ",$G3254),AllocFactorMatrix,(K$4+1),FALSE)*$E3257</f>
        <v>0</v>
      </c>
      <c r="L3254" s="5">
        <f>VLOOKUP(CONCATENATE($F3254," ",$G3254),AllocFactorMatrix,(L$4+1),FALSE)*$E3257</f>
        <v>0</v>
      </c>
      <c r="M3254" s="5">
        <f>VLOOKUP(CONCATENATE($F3254," ",$G3254),AllocFactorMatrix,(M$4+1),FALSE)*$E3257</f>
        <v>0</v>
      </c>
      <c r="N3254" s="5">
        <f t="shared" si="1614"/>
        <v>0</v>
      </c>
      <c r="O3254" s="5">
        <f>VLOOKUP(CONCATENATE($F3254," ",$G3254),AllocFactorMatrix,(O$4+1),FALSE)*$E3257</f>
        <v>0</v>
      </c>
      <c r="P3254" s="5">
        <f>VLOOKUP(CONCATENATE($F3254," ",$G3254),AllocFactorMatrix,(P$4+1),FALSE)*$E3257</f>
        <v>0</v>
      </c>
      <c r="Q3254" s="5">
        <f>VLOOKUP(CONCATENATE($F3254," ",$G3254),AllocFactorMatrix,(Q$4+1),FALSE)*$E3257</f>
        <v>0</v>
      </c>
      <c r="R3254" s="5">
        <f>VLOOKUP(CONCATENATE($F3254," ",$G3254),AllocFactorMatrix,(R$4+1),FALSE)*$E3257</f>
        <v>0</v>
      </c>
      <c r="S3254" s="5">
        <f t="shared" si="1616"/>
        <v>0</v>
      </c>
      <c r="T3254" s="5">
        <f>VLOOKUP(CONCATENATE($F3254," ",$G3254),AllocFactorMatrix,(T$4+1),FALSE)*$E3257</f>
        <v>0</v>
      </c>
      <c r="U3254" s="5">
        <f>VLOOKUP(CONCATENATE($F3254," ",$G3254),AllocFactorMatrix,(U$4+1),FALSE)*$E3257</f>
        <v>0</v>
      </c>
      <c r="V3254" s="5">
        <f>VLOOKUP(CONCATENATE($F3254," ",$G3254),AllocFactorMatrix,(V$4+1),FALSE)*$E3257</f>
        <v>0</v>
      </c>
      <c r="W3254" s="5">
        <f>VLOOKUP(CONCATENATE($F3254," ",$G3254),AllocFactorMatrix,(W$4+1),FALSE)*$E3257</f>
        <v>0</v>
      </c>
      <c r="X3254" s="5">
        <f t="shared" si="1617"/>
        <v>0</v>
      </c>
      <c r="Y3254" s="5">
        <f>VLOOKUP(CONCATENATE($F3254," ",$G3254),AllocFactorMatrix,(Y$4+1),FALSE)*$E3257</f>
        <v>0</v>
      </c>
      <c r="Z3254" s="5">
        <f>VLOOKUP(CONCATENATE($F3254," ",$G3254),AllocFactorMatrix,(Z$4+1),FALSE)*$E3257</f>
        <v>0</v>
      </c>
      <c r="AA3254" s="5">
        <f t="shared" si="1615"/>
        <v>0</v>
      </c>
      <c r="AB3254" s="5">
        <f>VLOOKUP(CONCATENATE($F3254," ",$G3254),AllocFactorMatrix,(AB$4+1),FALSE)*$E3257</f>
        <v>0</v>
      </c>
      <c r="AC3254" s="5">
        <f>VLOOKUP(CONCATENATE($F3254," ",$G3254),AllocFactorMatrix,(AC$4+1),FALSE)*$E3257</f>
        <v>0</v>
      </c>
      <c r="AD3254" s="5">
        <f>VLOOKUP(CONCATENATE($F3254," ",$G3254),AllocFactorMatrix,(AD$4+1),FALSE)*$E3257</f>
        <v>0</v>
      </c>
    </row>
    <row r="3255" spans="1:30" hidden="1" outlineLevel="1">
      <c r="D3255" s="7"/>
      <c r="E3255" s="51"/>
      <c r="F3255" s="52" t="str">
        <f>F3257</f>
        <v>PROD_ENERGY</v>
      </c>
      <c r="G3255" s="55" t="str">
        <f>$G$13</f>
        <v>ENERGY</v>
      </c>
      <c r="H3255" s="4">
        <f t="shared" si="1613"/>
        <v>2385815.9999999995</v>
      </c>
      <c r="I3255" s="5">
        <f>VLOOKUP(CONCATENATE($F3255," ",$G3255),AllocFactorMatrix,(I$4+1),FALSE)*$E3257</f>
        <v>895222.79195489571</v>
      </c>
      <c r="J3255" s="5">
        <f>VLOOKUP(CONCATENATE($F3255," ",$G3255),AllocFactorMatrix,(J$4+1),FALSE)*$E3257</f>
        <v>58016.221664596676</v>
      </c>
      <c r="K3255" s="5">
        <f>VLOOKUP(CONCATENATE($F3255," ",$G3255),AllocFactorMatrix,(K$4+1),FALSE)*$E3257</f>
        <v>194650.71285960643</v>
      </c>
      <c r="L3255" s="5">
        <f>VLOOKUP(CONCATENATE($F3255," ",$G3255),AllocFactorMatrix,(L$4+1),FALSE)*$E3257</f>
        <v>6186.4415572295566</v>
      </c>
      <c r="M3255" s="5">
        <f>VLOOKUP(CONCATENATE($F3255," ",$G3255),AllocFactorMatrix,(M$4+1),FALSE)*$E3257</f>
        <v>570.3175907758075</v>
      </c>
      <c r="N3255" s="5">
        <f t="shared" si="1614"/>
        <v>201407.4720076118</v>
      </c>
      <c r="O3255" s="5">
        <f>VLOOKUP(CONCATENATE($F3255," ",$G3255),AllocFactorMatrix,(O$4+1),FALSE)*$E3257</f>
        <v>177465.77092587866</v>
      </c>
      <c r="P3255" s="5">
        <f>VLOOKUP(CONCATENATE($F3255," ",$G3255),AllocFactorMatrix,(P$4+1),FALSE)*$E3257</f>
        <v>32898.739192599052</v>
      </c>
      <c r="Q3255" s="5">
        <f>VLOOKUP(CONCATENATE($F3255," ",$G3255),AllocFactorMatrix,(Q$4+1),FALSE)*$E3257</f>
        <v>14948.345015394236</v>
      </c>
      <c r="R3255" s="5">
        <f>VLOOKUP(CONCATENATE($F3255," ",$G3255),AllocFactorMatrix,(R$4+1),FALSE)*$E3257</f>
        <v>692.6186836671294</v>
      </c>
      <c r="S3255" s="5">
        <f t="shared" si="1616"/>
        <v>226005.47381753908</v>
      </c>
      <c r="T3255" s="5">
        <f>VLOOKUP(CONCATENATE($F3255," ",$G3255),AllocFactorMatrix,(T$4+1),FALSE)*$E3257</f>
        <v>6800.824638842545</v>
      </c>
      <c r="U3255" s="5">
        <f>VLOOKUP(CONCATENATE($F3255," ",$G3255),AllocFactorMatrix,(U$4+1),FALSE)*$E3257</f>
        <v>119412.29248133265</v>
      </c>
      <c r="V3255" s="5">
        <f>VLOOKUP(CONCATENATE($F3255," ",$G3255),AllocFactorMatrix,(V$4+1),FALSE)*$E3257</f>
        <v>677973.41924899793</v>
      </c>
      <c r="W3255" s="5">
        <f>VLOOKUP(CONCATENATE($F3255," ",$G3255),AllocFactorMatrix,(W$4+1),FALSE)*$E3257</f>
        <v>128627.42537074746</v>
      </c>
      <c r="X3255" s="5">
        <f t="shared" si="1617"/>
        <v>932813.96173992055</v>
      </c>
      <c r="Y3255" s="5">
        <f>VLOOKUP(CONCATENATE($F3255," ",$G3255),AllocFactorMatrix,(Y$4+1),FALSE)*$E3257</f>
        <v>48080.826777888433</v>
      </c>
      <c r="Z3255" s="5">
        <f>VLOOKUP(CONCATENATE($F3255," ",$G3255),AllocFactorMatrix,(Z$4+1),FALSE)*$E3257</f>
        <v>782.6792116786537</v>
      </c>
      <c r="AA3255" s="5">
        <f t="shared" si="1615"/>
        <v>48863.505989567086</v>
      </c>
      <c r="AB3255" s="5">
        <f>VLOOKUP(CONCATENATE($F3255," ",$G3255),AllocFactorMatrix,(AB$4+1),FALSE)*$E3257</f>
        <v>873.01570161017855</v>
      </c>
      <c r="AC3255" s="5">
        <f>VLOOKUP(CONCATENATE($F3255," ",$G3255),AllocFactorMatrix,(AC$4+1),FALSE)*$E3257</f>
        <v>18877.795508355943</v>
      </c>
      <c r="AD3255" s="5">
        <f>VLOOKUP(CONCATENATE($F3255," ",$G3255),AllocFactorMatrix,(AD$4+1),FALSE)*$E3257</f>
        <v>3735.7616159025665</v>
      </c>
    </row>
    <row r="3256" spans="1:30" hidden="1" outlineLevel="1">
      <c r="D3256" s="7"/>
      <c r="E3256" s="51"/>
      <c r="F3256" s="52" t="str">
        <f>F3257</f>
        <v>PROD_ENERGY</v>
      </c>
      <c r="G3256" s="55" t="str">
        <f>$G$14</f>
        <v>CUSTOMER</v>
      </c>
      <c r="H3256" s="4">
        <f t="shared" si="1613"/>
        <v>0</v>
      </c>
      <c r="I3256" s="5">
        <f>VLOOKUP(CONCATENATE($F3256," ",$G3256),AllocFactorMatrix,(I$4+1),FALSE)*$E3257</f>
        <v>0</v>
      </c>
      <c r="J3256" s="5">
        <f>VLOOKUP(CONCATENATE($F3256," ",$G3256),AllocFactorMatrix,(J$4+1),FALSE)*$E3257</f>
        <v>0</v>
      </c>
      <c r="K3256" s="5">
        <f>VLOOKUP(CONCATENATE($F3256," ",$G3256),AllocFactorMatrix,(K$4+1),FALSE)*$E3257</f>
        <v>0</v>
      </c>
      <c r="L3256" s="5">
        <f>VLOOKUP(CONCATENATE($F3256," ",$G3256),AllocFactorMatrix,(L$4+1),FALSE)*$E3257</f>
        <v>0</v>
      </c>
      <c r="M3256" s="5">
        <f>VLOOKUP(CONCATENATE($F3256," ",$G3256),AllocFactorMatrix,(M$4+1),FALSE)*$E3257</f>
        <v>0</v>
      </c>
      <c r="N3256" s="5">
        <f t="shared" si="1614"/>
        <v>0</v>
      </c>
      <c r="O3256" s="5">
        <f>VLOOKUP(CONCATENATE($F3256," ",$G3256),AllocFactorMatrix,(O$4+1),FALSE)*$E3257</f>
        <v>0</v>
      </c>
      <c r="P3256" s="5">
        <f>VLOOKUP(CONCATENATE($F3256," ",$G3256),AllocFactorMatrix,(P$4+1),FALSE)*$E3257</f>
        <v>0</v>
      </c>
      <c r="Q3256" s="5">
        <f>VLOOKUP(CONCATENATE($F3256," ",$G3256),AllocFactorMatrix,(Q$4+1),FALSE)*$E3257</f>
        <v>0</v>
      </c>
      <c r="R3256" s="5">
        <f>VLOOKUP(CONCATENATE($F3256," ",$G3256),AllocFactorMatrix,(R$4+1),FALSE)*$E3257</f>
        <v>0</v>
      </c>
      <c r="S3256" s="5">
        <f t="shared" si="1616"/>
        <v>0</v>
      </c>
      <c r="T3256" s="5">
        <f>VLOOKUP(CONCATENATE($F3256," ",$G3256),AllocFactorMatrix,(T$4+1),FALSE)*$E3257</f>
        <v>0</v>
      </c>
      <c r="U3256" s="5">
        <f>VLOOKUP(CONCATENATE($F3256," ",$G3256),AllocFactorMatrix,(U$4+1),FALSE)*$E3257</f>
        <v>0</v>
      </c>
      <c r="V3256" s="5">
        <f>VLOOKUP(CONCATENATE($F3256," ",$G3256),AllocFactorMatrix,(V$4+1),FALSE)*$E3257</f>
        <v>0</v>
      </c>
      <c r="W3256" s="5">
        <f>VLOOKUP(CONCATENATE($F3256," ",$G3256),AllocFactorMatrix,(W$4+1),FALSE)*$E3257</f>
        <v>0</v>
      </c>
      <c r="X3256" s="5">
        <f t="shared" si="1617"/>
        <v>0</v>
      </c>
      <c r="Y3256" s="5">
        <f>VLOOKUP(CONCATENATE($F3256," ",$G3256),AllocFactorMatrix,(Y$4+1),FALSE)*$E3257</f>
        <v>0</v>
      </c>
      <c r="Z3256" s="5">
        <f>VLOOKUP(CONCATENATE($F3256," ",$G3256),AllocFactorMatrix,(Z$4+1),FALSE)*$E3257</f>
        <v>0</v>
      </c>
      <c r="AA3256" s="5">
        <f t="shared" si="1615"/>
        <v>0</v>
      </c>
      <c r="AB3256" s="5">
        <f>VLOOKUP(CONCATENATE($F3256," ",$G3256),AllocFactorMatrix,(AB$4+1),FALSE)*$E3257</f>
        <v>0</v>
      </c>
      <c r="AC3256" s="5">
        <f>VLOOKUP(CONCATENATE($F3256," ",$G3256),AllocFactorMatrix,(AC$4+1),FALSE)*$E3257</f>
        <v>0</v>
      </c>
      <c r="AD3256" s="5">
        <f>VLOOKUP(CONCATENATE($F3256," ",$G3256),AllocFactorMatrix,(AD$4+1),FALSE)*$E3257</f>
        <v>0</v>
      </c>
    </row>
    <row r="3257" spans="1:30" collapsed="1">
      <c r="D3257" s="55" t="str">
        <f>D1880</f>
        <v>Adj 7 - Fuel Under (Over) Revenue &amp; Expense</v>
      </c>
      <c r="E3257" s="57">
        <v>2385816</v>
      </c>
      <c r="F3257" s="61" t="s">
        <v>32</v>
      </c>
      <c r="G3257" s="55" t="str">
        <f>$G$15</f>
        <v>TOTAL</v>
      </c>
      <c r="H3257" s="4">
        <f t="shared" si="1613"/>
        <v>2385815.9999999995</v>
      </c>
      <c r="I3257" s="5">
        <f>VLOOKUP(CONCATENATE($F3257," ",$G3257),AllocFactorMatrix,(I$4+1),FALSE)*$E3257</f>
        <v>895222.79195489571</v>
      </c>
      <c r="J3257" s="5">
        <f>VLOOKUP(CONCATENATE($F3257," ",$G3257),AllocFactorMatrix,(J$4+1),FALSE)*$E3257</f>
        <v>58016.221664596676</v>
      </c>
      <c r="K3257" s="5">
        <f>VLOOKUP(CONCATENATE($F3257," ",$G3257),AllocFactorMatrix,(K$4+1),FALSE)*$E3257</f>
        <v>194650.71285960643</v>
      </c>
      <c r="L3257" s="5">
        <f>VLOOKUP(CONCATENATE($F3257," ",$G3257),AllocFactorMatrix,(L$4+1),FALSE)*$E3257</f>
        <v>6186.4415572295566</v>
      </c>
      <c r="M3257" s="5">
        <f>VLOOKUP(CONCATENATE($F3257," ",$G3257),AllocFactorMatrix,(M$4+1),FALSE)*$E3257</f>
        <v>570.3175907758075</v>
      </c>
      <c r="N3257" s="5">
        <f t="shared" si="1614"/>
        <v>201407.4720076118</v>
      </c>
      <c r="O3257" s="5">
        <f>VLOOKUP(CONCATENATE($F3257," ",$G3257),AllocFactorMatrix,(O$4+1),FALSE)*$E3257</f>
        <v>177465.77092587866</v>
      </c>
      <c r="P3257" s="5">
        <f>VLOOKUP(CONCATENATE($F3257," ",$G3257),AllocFactorMatrix,(P$4+1),FALSE)*$E3257</f>
        <v>32898.739192599052</v>
      </c>
      <c r="Q3257" s="5">
        <f>VLOOKUP(CONCATENATE($F3257," ",$G3257),AllocFactorMatrix,(Q$4+1),FALSE)*$E3257</f>
        <v>14948.345015394236</v>
      </c>
      <c r="R3257" s="5">
        <f>VLOOKUP(CONCATENATE($F3257," ",$G3257),AllocFactorMatrix,(R$4+1),FALSE)*$E3257</f>
        <v>692.6186836671294</v>
      </c>
      <c r="S3257" s="5">
        <f t="shared" si="1616"/>
        <v>226005.47381753908</v>
      </c>
      <c r="T3257" s="5">
        <f>VLOOKUP(CONCATENATE($F3257," ",$G3257),AllocFactorMatrix,(T$4+1),FALSE)*$E3257</f>
        <v>6800.824638842545</v>
      </c>
      <c r="U3257" s="5">
        <f>VLOOKUP(CONCATENATE($F3257," ",$G3257),AllocFactorMatrix,(U$4+1),FALSE)*$E3257</f>
        <v>119412.29248133265</v>
      </c>
      <c r="V3257" s="5">
        <f>VLOOKUP(CONCATENATE($F3257," ",$G3257),AllocFactorMatrix,(V$4+1),FALSE)*$E3257</f>
        <v>677973.41924899793</v>
      </c>
      <c r="W3257" s="5">
        <f>VLOOKUP(CONCATENATE($F3257," ",$G3257),AllocFactorMatrix,(W$4+1),FALSE)*$E3257</f>
        <v>128627.42537074746</v>
      </c>
      <c r="X3257" s="5">
        <f t="shared" si="1617"/>
        <v>932813.96173992055</v>
      </c>
      <c r="Y3257" s="5">
        <f>VLOOKUP(CONCATENATE($F3257," ",$G3257),AllocFactorMatrix,(Y$4+1),FALSE)*$E3257</f>
        <v>48080.826777888433</v>
      </c>
      <c r="Z3257" s="5">
        <f>VLOOKUP(CONCATENATE($F3257," ",$G3257),AllocFactorMatrix,(Z$4+1),FALSE)*$E3257</f>
        <v>782.6792116786537</v>
      </c>
      <c r="AA3257" s="5">
        <f t="shared" si="1615"/>
        <v>48863.505989567086</v>
      </c>
      <c r="AB3257" s="5">
        <f>VLOOKUP(CONCATENATE($F3257," ",$G3257),AllocFactorMatrix,(AB$4+1),FALSE)*$E3257</f>
        <v>873.01570161017855</v>
      </c>
      <c r="AC3257" s="5">
        <f>VLOOKUP(CONCATENATE($F3257," ",$G3257),AllocFactorMatrix,(AC$4+1),FALSE)*$E3257</f>
        <v>18877.795508355943</v>
      </c>
      <c r="AD3257" s="5">
        <f>VLOOKUP(CONCATENATE($F3257," ",$G3257),AllocFactorMatrix,(AD$4+1),FALSE)*$E3257</f>
        <v>3735.7616159025665</v>
      </c>
    </row>
    <row r="3258" spans="1:30" s="45" customFormat="1" hidden="1" outlineLevel="1">
      <c r="A3258" s="56"/>
      <c r="B3258" s="112"/>
      <c r="C3258" s="55"/>
      <c r="D3258" s="48"/>
      <c r="E3258" s="51"/>
      <c r="F3258" s="52" t="str">
        <f>F3265</f>
        <v>PROD_ENERGY</v>
      </c>
      <c r="G3258" s="55" t="str">
        <f>$G$8</f>
        <v>PRODUCTION</v>
      </c>
      <c r="H3258" s="46">
        <f t="shared" ref="H3258:H3265" si="1618">SUBTOTAL(9,I3258:AD3258)</f>
        <v>0</v>
      </c>
      <c r="I3258" s="47">
        <f>VLOOKUP(CONCATENATE($F3258," ",$G3258),AllocFactorMatrix,(I$4+1),FALSE)*$E3265</f>
        <v>0</v>
      </c>
      <c r="J3258" s="47">
        <f>VLOOKUP(CONCATENATE($F3258," ",$G3258),AllocFactorMatrix,(J$4+1),FALSE)*$E3265</f>
        <v>0</v>
      </c>
      <c r="K3258" s="47">
        <f>VLOOKUP(CONCATENATE($F3258," ",$G3258),AllocFactorMatrix,(K$4+1),FALSE)*$E3265</f>
        <v>0</v>
      </c>
      <c r="L3258" s="47">
        <f>VLOOKUP(CONCATENATE($F3258," ",$G3258),AllocFactorMatrix,(L$4+1),FALSE)*$E3265</f>
        <v>0</v>
      </c>
      <c r="M3258" s="47">
        <f>VLOOKUP(CONCATENATE($F3258," ",$G3258),AllocFactorMatrix,(M$4+1),FALSE)*$E3265</f>
        <v>0</v>
      </c>
      <c r="N3258" s="47">
        <f t="shared" ref="N3258:N3265" si="1619">SUBTOTAL(9,K3258:M3258)</f>
        <v>0</v>
      </c>
      <c r="O3258" s="47">
        <f>VLOOKUP(CONCATENATE($F3258," ",$G3258),AllocFactorMatrix,(O$4+1),FALSE)*$E3265</f>
        <v>0</v>
      </c>
      <c r="P3258" s="47">
        <f>VLOOKUP(CONCATENATE($F3258," ",$G3258),AllocFactorMatrix,(P$4+1),FALSE)*$E3265</f>
        <v>0</v>
      </c>
      <c r="Q3258" s="47">
        <f>VLOOKUP(CONCATENATE($F3258," ",$G3258),AllocFactorMatrix,(Q$4+1),FALSE)*$E3265</f>
        <v>0</v>
      </c>
      <c r="R3258" s="47">
        <f>VLOOKUP(CONCATENATE($F3258," ",$G3258),AllocFactorMatrix,(R$4+1),FALSE)*$E3265</f>
        <v>0</v>
      </c>
      <c r="S3258" s="47">
        <f t="shared" ref="S3258:S3265" si="1620">SUBTOTAL(9,O3258:R3258)</f>
        <v>0</v>
      </c>
      <c r="T3258" s="47">
        <f>VLOOKUP(CONCATENATE($F3258," ",$G3258),AllocFactorMatrix,(T$4+1),FALSE)*$E3265</f>
        <v>0</v>
      </c>
      <c r="U3258" s="47">
        <f>VLOOKUP(CONCATENATE($F3258," ",$G3258),AllocFactorMatrix,(U$4+1),FALSE)*$E3265</f>
        <v>0</v>
      </c>
      <c r="V3258" s="47">
        <f>VLOOKUP(CONCATENATE($F3258," ",$G3258),AllocFactorMatrix,(V$4+1),FALSE)*$E3265</f>
        <v>0</v>
      </c>
      <c r="W3258" s="47">
        <f>VLOOKUP(CONCATENATE($F3258," ",$G3258),AllocFactorMatrix,(W$4+1),FALSE)*$E3265</f>
        <v>0</v>
      </c>
      <c r="X3258" s="47">
        <f>SUBTOTAL(9,T3258:W3258)</f>
        <v>0</v>
      </c>
      <c r="Y3258" s="47">
        <f>VLOOKUP(CONCATENATE($F3258," ",$G3258),AllocFactorMatrix,(Y$4+1),FALSE)*$E3265</f>
        <v>0</v>
      </c>
      <c r="Z3258" s="47">
        <f>VLOOKUP(CONCATENATE($F3258," ",$G3258),AllocFactorMatrix,(Z$4+1),FALSE)*$E3265</f>
        <v>0</v>
      </c>
      <c r="AA3258" s="47">
        <f t="shared" ref="AA3258:AA3265" si="1621">SUBTOTAL(9,Y3258:Z3258)</f>
        <v>0</v>
      </c>
      <c r="AB3258" s="47">
        <f>VLOOKUP(CONCATENATE($F3258," ",$G3258),AllocFactorMatrix,(AB$4+1),FALSE)*$E3265</f>
        <v>0</v>
      </c>
      <c r="AC3258" s="47">
        <f>VLOOKUP(CONCATENATE($F3258," ",$G3258),AllocFactorMatrix,(AC$4+1),FALSE)*$E3265</f>
        <v>0</v>
      </c>
      <c r="AD3258" s="47">
        <f>VLOOKUP(CONCATENATE($F3258," ",$G3258),AllocFactorMatrix,(AD$4+1),FALSE)*$E3265</f>
        <v>0</v>
      </c>
    </row>
    <row r="3259" spans="1:30" s="45" customFormat="1" hidden="1" outlineLevel="1">
      <c r="A3259" s="56"/>
      <c r="B3259" s="112"/>
      <c r="C3259" s="55"/>
      <c r="D3259" s="48"/>
      <c r="E3259" s="51"/>
      <c r="F3259" s="52" t="str">
        <f>F3265</f>
        <v>PROD_ENERGY</v>
      </c>
      <c r="G3259" s="55" t="str">
        <f>$G$9</f>
        <v>BULKTRAN</v>
      </c>
      <c r="H3259" s="46">
        <f t="shared" si="1618"/>
        <v>0</v>
      </c>
      <c r="I3259" s="47">
        <f>VLOOKUP(CONCATENATE($F3259," ",$G3259),AllocFactorMatrix,(I$4+1),FALSE)*$E3265</f>
        <v>0</v>
      </c>
      <c r="J3259" s="47">
        <f>VLOOKUP(CONCATENATE($F3259," ",$G3259),AllocFactorMatrix,(J$4+1),FALSE)*$E3265</f>
        <v>0</v>
      </c>
      <c r="K3259" s="47">
        <f>VLOOKUP(CONCATENATE($F3259," ",$G3259),AllocFactorMatrix,(K$4+1),FALSE)*$E3265</f>
        <v>0</v>
      </c>
      <c r="L3259" s="47">
        <f>VLOOKUP(CONCATENATE($F3259," ",$G3259),AllocFactorMatrix,(L$4+1),FALSE)*$E3265</f>
        <v>0</v>
      </c>
      <c r="M3259" s="47">
        <f>VLOOKUP(CONCATENATE($F3259," ",$G3259),AllocFactorMatrix,(M$4+1),FALSE)*$E3265</f>
        <v>0</v>
      </c>
      <c r="N3259" s="47">
        <f t="shared" si="1619"/>
        <v>0</v>
      </c>
      <c r="O3259" s="47">
        <f>VLOOKUP(CONCATENATE($F3259," ",$G3259),AllocFactorMatrix,(O$4+1),FALSE)*$E3265</f>
        <v>0</v>
      </c>
      <c r="P3259" s="47">
        <f>VLOOKUP(CONCATENATE($F3259," ",$G3259),AllocFactorMatrix,(P$4+1),FALSE)*$E3265</f>
        <v>0</v>
      </c>
      <c r="Q3259" s="47">
        <f>VLOOKUP(CONCATENATE($F3259," ",$G3259),AllocFactorMatrix,(Q$4+1),FALSE)*$E3265</f>
        <v>0</v>
      </c>
      <c r="R3259" s="47">
        <f>VLOOKUP(CONCATENATE($F3259," ",$G3259),AllocFactorMatrix,(R$4+1),FALSE)*$E3265</f>
        <v>0</v>
      </c>
      <c r="S3259" s="47">
        <f t="shared" si="1620"/>
        <v>0</v>
      </c>
      <c r="T3259" s="47">
        <f>VLOOKUP(CONCATENATE($F3259," ",$G3259),AllocFactorMatrix,(T$4+1),FALSE)*$E3265</f>
        <v>0</v>
      </c>
      <c r="U3259" s="47">
        <f>VLOOKUP(CONCATENATE($F3259," ",$G3259),AllocFactorMatrix,(U$4+1),FALSE)*$E3265</f>
        <v>0</v>
      </c>
      <c r="V3259" s="47">
        <f>VLOOKUP(CONCATENATE($F3259," ",$G3259),AllocFactorMatrix,(V$4+1),FALSE)*$E3265</f>
        <v>0</v>
      </c>
      <c r="W3259" s="47">
        <f>VLOOKUP(CONCATENATE($F3259," ",$G3259),AllocFactorMatrix,(W$4+1),FALSE)*$E3265</f>
        <v>0</v>
      </c>
      <c r="X3259" s="47">
        <f t="shared" ref="X3259:X3265" si="1622">SUBTOTAL(9,T3259:W3259)</f>
        <v>0</v>
      </c>
      <c r="Y3259" s="47">
        <f>VLOOKUP(CONCATENATE($F3259," ",$G3259),AllocFactorMatrix,(Y$4+1),FALSE)*$E3265</f>
        <v>0</v>
      </c>
      <c r="Z3259" s="47">
        <f>VLOOKUP(CONCATENATE($F3259," ",$G3259),AllocFactorMatrix,(Z$4+1),FALSE)*$E3265</f>
        <v>0</v>
      </c>
      <c r="AA3259" s="47">
        <f t="shared" si="1621"/>
        <v>0</v>
      </c>
      <c r="AB3259" s="47">
        <f>VLOOKUP(CONCATENATE($F3259," ",$G3259),AllocFactorMatrix,(AB$4+1),FALSE)*$E3265</f>
        <v>0</v>
      </c>
      <c r="AC3259" s="47">
        <f>VLOOKUP(CONCATENATE($F3259," ",$G3259),AllocFactorMatrix,(AC$4+1),FALSE)*$E3265</f>
        <v>0</v>
      </c>
      <c r="AD3259" s="47">
        <f>VLOOKUP(CONCATENATE($F3259," ",$G3259),AllocFactorMatrix,(AD$4+1),FALSE)*$E3265</f>
        <v>0</v>
      </c>
    </row>
    <row r="3260" spans="1:30" s="45" customFormat="1" hidden="1" outlineLevel="1">
      <c r="A3260" s="56"/>
      <c r="B3260" s="112"/>
      <c r="C3260" s="55"/>
      <c r="D3260" s="48"/>
      <c r="E3260" s="51"/>
      <c r="F3260" s="52" t="str">
        <f>F3265</f>
        <v>PROD_ENERGY</v>
      </c>
      <c r="G3260" s="55" t="str">
        <f>$G$10</f>
        <v>SUBTRAN</v>
      </c>
      <c r="H3260" s="46">
        <f t="shared" si="1618"/>
        <v>0</v>
      </c>
      <c r="I3260" s="47">
        <f>VLOOKUP(CONCATENATE($F3260," ",$G3260),AllocFactorMatrix,(I$4+1),FALSE)*$E3265</f>
        <v>0</v>
      </c>
      <c r="J3260" s="47">
        <f>VLOOKUP(CONCATENATE($F3260," ",$G3260),AllocFactorMatrix,(J$4+1),FALSE)*$E3265</f>
        <v>0</v>
      </c>
      <c r="K3260" s="47">
        <f>VLOOKUP(CONCATENATE($F3260," ",$G3260),AllocFactorMatrix,(K$4+1),FALSE)*$E3265</f>
        <v>0</v>
      </c>
      <c r="L3260" s="47">
        <f>VLOOKUP(CONCATENATE($F3260," ",$G3260),AllocFactorMatrix,(L$4+1),FALSE)*$E3265</f>
        <v>0</v>
      </c>
      <c r="M3260" s="47">
        <f>VLOOKUP(CONCATENATE($F3260," ",$G3260),AllocFactorMatrix,(M$4+1),FALSE)*$E3265</f>
        <v>0</v>
      </c>
      <c r="N3260" s="47">
        <f t="shared" si="1619"/>
        <v>0</v>
      </c>
      <c r="O3260" s="47">
        <f>VLOOKUP(CONCATENATE($F3260," ",$G3260),AllocFactorMatrix,(O$4+1),FALSE)*$E3265</f>
        <v>0</v>
      </c>
      <c r="P3260" s="47">
        <f>VLOOKUP(CONCATENATE($F3260," ",$G3260),AllocFactorMatrix,(P$4+1),FALSE)*$E3265</f>
        <v>0</v>
      </c>
      <c r="Q3260" s="47">
        <f>VLOOKUP(CONCATENATE($F3260," ",$G3260),AllocFactorMatrix,(Q$4+1),FALSE)*$E3265</f>
        <v>0</v>
      </c>
      <c r="R3260" s="47">
        <f>VLOOKUP(CONCATENATE($F3260," ",$G3260),AllocFactorMatrix,(R$4+1),FALSE)*$E3265</f>
        <v>0</v>
      </c>
      <c r="S3260" s="47">
        <f t="shared" si="1620"/>
        <v>0</v>
      </c>
      <c r="T3260" s="47">
        <f>VLOOKUP(CONCATENATE($F3260," ",$G3260),AllocFactorMatrix,(T$4+1),FALSE)*$E3265</f>
        <v>0</v>
      </c>
      <c r="U3260" s="47">
        <f>VLOOKUP(CONCATENATE($F3260," ",$G3260),AllocFactorMatrix,(U$4+1),FALSE)*$E3265</f>
        <v>0</v>
      </c>
      <c r="V3260" s="47">
        <f>VLOOKUP(CONCATENATE($F3260," ",$G3260),AllocFactorMatrix,(V$4+1),FALSE)*$E3265</f>
        <v>0</v>
      </c>
      <c r="W3260" s="47">
        <f>VLOOKUP(CONCATENATE($F3260," ",$G3260),AllocFactorMatrix,(W$4+1),FALSE)*$E3265</f>
        <v>0</v>
      </c>
      <c r="X3260" s="47">
        <f t="shared" si="1622"/>
        <v>0</v>
      </c>
      <c r="Y3260" s="47">
        <f>VLOOKUP(CONCATENATE($F3260," ",$G3260),AllocFactorMatrix,(Y$4+1),FALSE)*$E3265</f>
        <v>0</v>
      </c>
      <c r="Z3260" s="47">
        <f>VLOOKUP(CONCATENATE($F3260," ",$G3260),AllocFactorMatrix,(Z$4+1),FALSE)*$E3265</f>
        <v>0</v>
      </c>
      <c r="AA3260" s="47">
        <f t="shared" si="1621"/>
        <v>0</v>
      </c>
      <c r="AB3260" s="47">
        <f>VLOOKUP(CONCATENATE($F3260," ",$G3260),AllocFactorMatrix,(AB$4+1),FALSE)*$E3265</f>
        <v>0</v>
      </c>
      <c r="AC3260" s="47">
        <f>VLOOKUP(CONCATENATE($F3260," ",$G3260),AllocFactorMatrix,(AC$4+1),FALSE)*$E3265</f>
        <v>0</v>
      </c>
      <c r="AD3260" s="47">
        <f>VLOOKUP(CONCATENATE($F3260," ",$G3260),AllocFactorMatrix,(AD$4+1),FALSE)*$E3265</f>
        <v>0</v>
      </c>
    </row>
    <row r="3261" spans="1:30" s="45" customFormat="1" hidden="1" outlineLevel="1">
      <c r="A3261" s="56"/>
      <c r="B3261" s="112"/>
      <c r="C3261" s="55"/>
      <c r="D3261" s="48"/>
      <c r="E3261" s="51"/>
      <c r="F3261" s="52" t="str">
        <f>F3265</f>
        <v>PROD_ENERGY</v>
      </c>
      <c r="G3261" s="55" t="str">
        <f>$G$11</f>
        <v>DISTPRI</v>
      </c>
      <c r="H3261" s="46">
        <f t="shared" si="1618"/>
        <v>0</v>
      </c>
      <c r="I3261" s="47">
        <f>VLOOKUP(CONCATENATE($F3261," ",$G3261),AllocFactorMatrix,(I$4+1),FALSE)*$E3265</f>
        <v>0</v>
      </c>
      <c r="J3261" s="47">
        <f>VLOOKUP(CONCATENATE($F3261," ",$G3261),AllocFactorMatrix,(J$4+1),FALSE)*$E3265</f>
        <v>0</v>
      </c>
      <c r="K3261" s="47">
        <f>VLOOKUP(CONCATENATE($F3261," ",$G3261),AllocFactorMatrix,(K$4+1),FALSE)*$E3265</f>
        <v>0</v>
      </c>
      <c r="L3261" s="47">
        <f>VLOOKUP(CONCATENATE($F3261," ",$G3261),AllocFactorMatrix,(L$4+1),FALSE)*$E3265</f>
        <v>0</v>
      </c>
      <c r="M3261" s="47">
        <f>VLOOKUP(CONCATENATE($F3261," ",$G3261),AllocFactorMatrix,(M$4+1),FALSE)*$E3265</f>
        <v>0</v>
      </c>
      <c r="N3261" s="47">
        <f t="shared" si="1619"/>
        <v>0</v>
      </c>
      <c r="O3261" s="47">
        <f>VLOOKUP(CONCATENATE($F3261," ",$G3261),AllocFactorMatrix,(O$4+1),FALSE)*$E3265</f>
        <v>0</v>
      </c>
      <c r="P3261" s="47">
        <f>VLOOKUP(CONCATENATE($F3261," ",$G3261),AllocFactorMatrix,(P$4+1),FALSE)*$E3265</f>
        <v>0</v>
      </c>
      <c r="Q3261" s="47">
        <f>VLOOKUP(CONCATENATE($F3261," ",$G3261),AllocFactorMatrix,(Q$4+1),FALSE)*$E3265</f>
        <v>0</v>
      </c>
      <c r="R3261" s="47">
        <f>VLOOKUP(CONCATENATE($F3261," ",$G3261),AllocFactorMatrix,(R$4+1),FALSE)*$E3265</f>
        <v>0</v>
      </c>
      <c r="S3261" s="47">
        <f t="shared" si="1620"/>
        <v>0</v>
      </c>
      <c r="T3261" s="47">
        <f>VLOOKUP(CONCATENATE($F3261," ",$G3261),AllocFactorMatrix,(T$4+1),FALSE)*$E3265</f>
        <v>0</v>
      </c>
      <c r="U3261" s="47">
        <f>VLOOKUP(CONCATENATE($F3261," ",$G3261),AllocFactorMatrix,(U$4+1),FALSE)*$E3265</f>
        <v>0</v>
      </c>
      <c r="V3261" s="47">
        <f>VLOOKUP(CONCATENATE($F3261," ",$G3261),AllocFactorMatrix,(V$4+1),FALSE)*$E3265</f>
        <v>0</v>
      </c>
      <c r="W3261" s="47">
        <f>VLOOKUP(CONCATENATE($F3261," ",$G3261),AllocFactorMatrix,(W$4+1),FALSE)*$E3265</f>
        <v>0</v>
      </c>
      <c r="X3261" s="47">
        <f t="shared" si="1622"/>
        <v>0</v>
      </c>
      <c r="Y3261" s="47">
        <f>VLOOKUP(CONCATENATE($F3261," ",$G3261),AllocFactorMatrix,(Y$4+1),FALSE)*$E3265</f>
        <v>0</v>
      </c>
      <c r="Z3261" s="47">
        <f>VLOOKUP(CONCATENATE($F3261," ",$G3261),AllocFactorMatrix,(Z$4+1),FALSE)*$E3265</f>
        <v>0</v>
      </c>
      <c r="AA3261" s="47">
        <f t="shared" si="1621"/>
        <v>0</v>
      </c>
      <c r="AB3261" s="47">
        <f>VLOOKUP(CONCATENATE($F3261," ",$G3261),AllocFactorMatrix,(AB$4+1),FALSE)*$E3265</f>
        <v>0</v>
      </c>
      <c r="AC3261" s="47">
        <f>VLOOKUP(CONCATENATE($F3261," ",$G3261),AllocFactorMatrix,(AC$4+1),FALSE)*$E3265</f>
        <v>0</v>
      </c>
      <c r="AD3261" s="47">
        <f>VLOOKUP(CONCATENATE($F3261," ",$G3261),AllocFactorMatrix,(AD$4+1),FALSE)*$E3265</f>
        <v>0</v>
      </c>
    </row>
    <row r="3262" spans="1:30" s="45" customFormat="1" hidden="1" outlineLevel="1">
      <c r="A3262" s="56"/>
      <c r="B3262" s="112"/>
      <c r="C3262" s="55"/>
      <c r="D3262" s="48"/>
      <c r="E3262" s="51"/>
      <c r="F3262" s="52" t="str">
        <f>F3265</f>
        <v>PROD_ENERGY</v>
      </c>
      <c r="G3262" s="55" t="str">
        <f>$G$12</f>
        <v>DISTSEC</v>
      </c>
      <c r="H3262" s="46">
        <f t="shared" si="1618"/>
        <v>0</v>
      </c>
      <c r="I3262" s="47">
        <f>VLOOKUP(CONCATENATE($F3262," ",$G3262),AllocFactorMatrix,(I$4+1),FALSE)*$E3265</f>
        <v>0</v>
      </c>
      <c r="J3262" s="47">
        <f>VLOOKUP(CONCATENATE($F3262," ",$G3262),AllocFactorMatrix,(J$4+1),FALSE)*$E3265</f>
        <v>0</v>
      </c>
      <c r="K3262" s="47">
        <f>VLOOKUP(CONCATENATE($F3262," ",$G3262),AllocFactorMatrix,(K$4+1),FALSE)*$E3265</f>
        <v>0</v>
      </c>
      <c r="L3262" s="47">
        <f>VLOOKUP(CONCATENATE($F3262," ",$G3262),AllocFactorMatrix,(L$4+1),FALSE)*$E3265</f>
        <v>0</v>
      </c>
      <c r="M3262" s="47">
        <f>VLOOKUP(CONCATENATE($F3262," ",$G3262),AllocFactorMatrix,(M$4+1),FALSE)*$E3265</f>
        <v>0</v>
      </c>
      <c r="N3262" s="47">
        <f t="shared" si="1619"/>
        <v>0</v>
      </c>
      <c r="O3262" s="47">
        <f>VLOOKUP(CONCATENATE($F3262," ",$G3262),AllocFactorMatrix,(O$4+1),FALSE)*$E3265</f>
        <v>0</v>
      </c>
      <c r="P3262" s="47">
        <f>VLOOKUP(CONCATENATE($F3262," ",$G3262),AllocFactorMatrix,(P$4+1),FALSE)*$E3265</f>
        <v>0</v>
      </c>
      <c r="Q3262" s="47">
        <f>VLOOKUP(CONCATENATE($F3262," ",$G3262),AllocFactorMatrix,(Q$4+1),FALSE)*$E3265</f>
        <v>0</v>
      </c>
      <c r="R3262" s="47">
        <f>VLOOKUP(CONCATENATE($F3262," ",$G3262),AllocFactorMatrix,(R$4+1),FALSE)*$E3265</f>
        <v>0</v>
      </c>
      <c r="S3262" s="47">
        <f t="shared" si="1620"/>
        <v>0</v>
      </c>
      <c r="T3262" s="47">
        <f>VLOOKUP(CONCATENATE($F3262," ",$G3262),AllocFactorMatrix,(T$4+1),FALSE)*$E3265</f>
        <v>0</v>
      </c>
      <c r="U3262" s="47">
        <f>VLOOKUP(CONCATENATE($F3262," ",$G3262),AllocFactorMatrix,(U$4+1),FALSE)*$E3265</f>
        <v>0</v>
      </c>
      <c r="V3262" s="47">
        <f>VLOOKUP(CONCATENATE($F3262," ",$G3262),AllocFactorMatrix,(V$4+1),FALSE)*$E3265</f>
        <v>0</v>
      </c>
      <c r="W3262" s="47">
        <f>VLOOKUP(CONCATENATE($F3262," ",$G3262),AllocFactorMatrix,(W$4+1),FALSE)*$E3265</f>
        <v>0</v>
      </c>
      <c r="X3262" s="47">
        <f t="shared" si="1622"/>
        <v>0</v>
      </c>
      <c r="Y3262" s="47">
        <f>VLOOKUP(CONCATENATE($F3262," ",$G3262),AllocFactorMatrix,(Y$4+1),FALSE)*$E3265</f>
        <v>0</v>
      </c>
      <c r="Z3262" s="47">
        <f>VLOOKUP(CONCATENATE($F3262," ",$G3262),AllocFactorMatrix,(Z$4+1),FALSE)*$E3265</f>
        <v>0</v>
      </c>
      <c r="AA3262" s="47">
        <f t="shared" si="1621"/>
        <v>0</v>
      </c>
      <c r="AB3262" s="47">
        <f>VLOOKUP(CONCATENATE($F3262," ",$G3262),AllocFactorMatrix,(AB$4+1),FALSE)*$E3265</f>
        <v>0</v>
      </c>
      <c r="AC3262" s="47">
        <f>VLOOKUP(CONCATENATE($F3262," ",$G3262),AllocFactorMatrix,(AC$4+1),FALSE)*$E3265</f>
        <v>0</v>
      </c>
      <c r="AD3262" s="47">
        <f>VLOOKUP(CONCATENATE($F3262," ",$G3262),AllocFactorMatrix,(AD$4+1),FALSE)*$E3265</f>
        <v>0</v>
      </c>
    </row>
    <row r="3263" spans="1:30" s="45" customFormat="1" hidden="1" outlineLevel="1">
      <c r="A3263" s="56"/>
      <c r="B3263" s="112"/>
      <c r="C3263" s="55"/>
      <c r="D3263" s="48"/>
      <c r="E3263" s="51"/>
      <c r="F3263" s="52" t="str">
        <f>F3265</f>
        <v>PROD_ENERGY</v>
      </c>
      <c r="G3263" s="55" t="str">
        <f>$G$13</f>
        <v>ENERGY</v>
      </c>
      <c r="H3263" s="46">
        <f t="shared" si="1618"/>
        <v>372541.99999999994</v>
      </c>
      <c r="I3263" s="47">
        <f>VLOOKUP(CONCATENATE($F3263," ",$G3263),AllocFactorMatrix,(I$4+1),FALSE)*$E3265</f>
        <v>139787.85009424901</v>
      </c>
      <c r="J3263" s="47">
        <f>VLOOKUP(CONCATENATE($F3263," ",$G3263),AllocFactorMatrix,(J$4+1),FALSE)*$E3265</f>
        <v>9059.1559665004243</v>
      </c>
      <c r="K3263" s="47">
        <f>VLOOKUP(CONCATENATE($F3263," ",$G3263),AllocFactorMatrix,(K$4+1),FALSE)*$E3265</f>
        <v>30394.450313915026</v>
      </c>
      <c r="L3263" s="47">
        <f>VLOOKUP(CONCATENATE($F3263," ",$G3263),AllocFactorMatrix,(L$4+1),FALSE)*$E3265</f>
        <v>966.00463347274626</v>
      </c>
      <c r="M3263" s="47">
        <f>VLOOKUP(CONCATENATE($F3263," ",$G3263),AllocFactorMatrix,(M$4+1),FALSE)*$E3265</f>
        <v>89.054334409192023</v>
      </c>
      <c r="N3263" s="47">
        <f t="shared" si="1619"/>
        <v>31449.509281796963</v>
      </c>
      <c r="O3263" s="47">
        <f>VLOOKUP(CONCATENATE($F3263," ",$G3263),AllocFactorMatrix,(O$4+1),FALSE)*$E3265</f>
        <v>27711.04445282817</v>
      </c>
      <c r="P3263" s="47">
        <f>VLOOKUP(CONCATENATE($F3263," ",$G3263),AllocFactorMatrix,(P$4+1),FALSE)*$E3265</f>
        <v>5137.0944348974253</v>
      </c>
      <c r="Q3263" s="47">
        <f>VLOOKUP(CONCATENATE($F3263," ",$G3263),AllocFactorMatrix,(Q$4+1),FALSE)*$E3265</f>
        <v>2334.1642225238656</v>
      </c>
      <c r="R3263" s="47">
        <f>VLOOKUP(CONCATENATE($F3263," ",$G3263),AllocFactorMatrix,(R$4+1),FALSE)*$E3265</f>
        <v>108.1514876464571</v>
      </c>
      <c r="S3263" s="47">
        <f t="shared" si="1620"/>
        <v>35290.454597895921</v>
      </c>
      <c r="T3263" s="47">
        <f>VLOOKUP(CONCATENATE($F3263," ",$G3263),AllocFactorMatrix,(T$4+1),FALSE)*$E3265</f>
        <v>1061.9397357565208</v>
      </c>
      <c r="U3263" s="47">
        <f>VLOOKUP(CONCATENATE($F3263," ",$G3263),AllocFactorMatrix,(U$4+1),FALSE)*$E3265</f>
        <v>18646.070889616229</v>
      </c>
      <c r="V3263" s="47">
        <f>VLOOKUP(CONCATENATE($F3263," ",$G3263),AllocFactorMatrix,(V$4+1),FALSE)*$E3265</f>
        <v>105864.64905670017</v>
      </c>
      <c r="W3263" s="47">
        <f>VLOOKUP(CONCATENATE($F3263," ",$G3263),AllocFactorMatrix,(W$4+1),FALSE)*$E3265</f>
        <v>20085.001652461466</v>
      </c>
      <c r="X3263" s="47">
        <f t="shared" si="1622"/>
        <v>145657.66133453441</v>
      </c>
      <c r="Y3263" s="47">
        <f>VLOOKUP(CONCATENATE($F3263," ",$G3263),AllocFactorMatrix,(Y$4+1),FALSE)*$E3265</f>
        <v>7507.7572492967247</v>
      </c>
      <c r="Z3263" s="47">
        <f>VLOOKUP(CONCATENATE($F3263," ",$G3263),AllocFactorMatrix,(Z$4+1),FALSE)*$E3265</f>
        <v>122.2143194937032</v>
      </c>
      <c r="AA3263" s="47">
        <f t="shared" si="1621"/>
        <v>7629.9715687904281</v>
      </c>
      <c r="AB3263" s="47">
        <f>VLOOKUP(CONCATENATE($F3263," ",$G3263),AllocFactorMatrix,(AB$4+1),FALSE)*$E3265</f>
        <v>136.32024242827575</v>
      </c>
      <c r="AC3263" s="47">
        <f>VLOOKUP(CONCATENATE($F3263," ",$G3263),AllocFactorMatrix,(AC$4+1),FALSE)*$E3265</f>
        <v>2947.74269862971</v>
      </c>
      <c r="AD3263" s="47">
        <f>VLOOKUP(CONCATENATE($F3263," ",$G3263),AllocFactorMatrix,(AD$4+1),FALSE)*$E3265</f>
        <v>583.33421517483919</v>
      </c>
    </row>
    <row r="3264" spans="1:30" s="45" customFormat="1" hidden="1" outlineLevel="1">
      <c r="A3264" s="56"/>
      <c r="B3264" s="112"/>
      <c r="C3264" s="55"/>
      <c r="D3264" s="48"/>
      <c r="E3264" s="51"/>
      <c r="F3264" s="52" t="str">
        <f>F3265</f>
        <v>PROD_ENERGY</v>
      </c>
      <c r="G3264" s="55" t="str">
        <f>$G$14</f>
        <v>CUSTOMER</v>
      </c>
      <c r="H3264" s="46">
        <f t="shared" si="1618"/>
        <v>0</v>
      </c>
      <c r="I3264" s="47">
        <f>VLOOKUP(CONCATENATE($F3264," ",$G3264),AllocFactorMatrix,(I$4+1),FALSE)*$E3265</f>
        <v>0</v>
      </c>
      <c r="J3264" s="47">
        <f>VLOOKUP(CONCATENATE($F3264," ",$G3264),AllocFactorMatrix,(J$4+1),FALSE)*$E3265</f>
        <v>0</v>
      </c>
      <c r="K3264" s="47">
        <f>VLOOKUP(CONCATENATE($F3264," ",$G3264),AllocFactorMatrix,(K$4+1),FALSE)*$E3265</f>
        <v>0</v>
      </c>
      <c r="L3264" s="47">
        <f>VLOOKUP(CONCATENATE($F3264," ",$G3264),AllocFactorMatrix,(L$4+1),FALSE)*$E3265</f>
        <v>0</v>
      </c>
      <c r="M3264" s="47">
        <f>VLOOKUP(CONCATENATE($F3264," ",$G3264),AllocFactorMatrix,(M$4+1),FALSE)*$E3265</f>
        <v>0</v>
      </c>
      <c r="N3264" s="47">
        <f t="shared" si="1619"/>
        <v>0</v>
      </c>
      <c r="O3264" s="47">
        <f>VLOOKUP(CONCATENATE($F3264," ",$G3264),AllocFactorMatrix,(O$4+1),FALSE)*$E3265</f>
        <v>0</v>
      </c>
      <c r="P3264" s="47">
        <f>VLOOKUP(CONCATENATE($F3264," ",$G3264),AllocFactorMatrix,(P$4+1),FALSE)*$E3265</f>
        <v>0</v>
      </c>
      <c r="Q3264" s="47">
        <f>VLOOKUP(CONCATENATE($F3264," ",$G3264),AllocFactorMatrix,(Q$4+1),FALSE)*$E3265</f>
        <v>0</v>
      </c>
      <c r="R3264" s="47">
        <f>VLOOKUP(CONCATENATE($F3264," ",$G3264),AllocFactorMatrix,(R$4+1),FALSE)*$E3265</f>
        <v>0</v>
      </c>
      <c r="S3264" s="47">
        <f t="shared" si="1620"/>
        <v>0</v>
      </c>
      <c r="T3264" s="47">
        <f>VLOOKUP(CONCATENATE($F3264," ",$G3264),AllocFactorMatrix,(T$4+1),FALSE)*$E3265</f>
        <v>0</v>
      </c>
      <c r="U3264" s="47">
        <f>VLOOKUP(CONCATENATE($F3264," ",$G3264),AllocFactorMatrix,(U$4+1),FALSE)*$E3265</f>
        <v>0</v>
      </c>
      <c r="V3264" s="47">
        <f>VLOOKUP(CONCATENATE($F3264," ",$G3264),AllocFactorMatrix,(V$4+1),FALSE)*$E3265</f>
        <v>0</v>
      </c>
      <c r="W3264" s="47">
        <f>VLOOKUP(CONCATENATE($F3264," ",$G3264),AllocFactorMatrix,(W$4+1),FALSE)*$E3265</f>
        <v>0</v>
      </c>
      <c r="X3264" s="47">
        <f t="shared" si="1622"/>
        <v>0</v>
      </c>
      <c r="Y3264" s="47">
        <f>VLOOKUP(CONCATENATE($F3264," ",$G3264),AllocFactorMatrix,(Y$4+1),FALSE)*$E3265</f>
        <v>0</v>
      </c>
      <c r="Z3264" s="47">
        <f>VLOOKUP(CONCATENATE($F3264," ",$G3264),AllocFactorMatrix,(Z$4+1),FALSE)*$E3265</f>
        <v>0</v>
      </c>
      <c r="AA3264" s="47">
        <f t="shared" si="1621"/>
        <v>0</v>
      </c>
      <c r="AB3264" s="47">
        <f>VLOOKUP(CONCATENATE($F3264," ",$G3264),AllocFactorMatrix,(AB$4+1),FALSE)*$E3265</f>
        <v>0</v>
      </c>
      <c r="AC3264" s="47">
        <f>VLOOKUP(CONCATENATE($F3264," ",$G3264),AllocFactorMatrix,(AC$4+1),FALSE)*$E3265</f>
        <v>0</v>
      </c>
      <c r="AD3264" s="47">
        <f>VLOOKUP(CONCATENATE($F3264," ",$G3264),AllocFactorMatrix,(AD$4+1),FALSE)*$E3265</f>
        <v>0</v>
      </c>
    </row>
    <row r="3265" spans="1:30" s="45" customFormat="1" collapsed="1">
      <c r="A3265" s="56"/>
      <c r="B3265" s="112"/>
      <c r="C3265" s="55"/>
      <c r="D3265" s="49" t="str">
        <f>D1896</f>
        <v>Adj 9 - PPA Rider Sync</v>
      </c>
      <c r="E3265" s="98">
        <v>372542</v>
      </c>
      <c r="F3265" s="61" t="s">
        <v>32</v>
      </c>
      <c r="G3265" s="55" t="str">
        <f>$G$15</f>
        <v>TOTAL</v>
      </c>
      <c r="H3265" s="46">
        <f t="shared" si="1618"/>
        <v>372541.99999999994</v>
      </c>
      <c r="I3265" s="47">
        <f>VLOOKUP(CONCATENATE($F3265," ",$G3265),AllocFactorMatrix,(I$4+1),FALSE)*$E3265</f>
        <v>139787.85009424901</v>
      </c>
      <c r="J3265" s="47">
        <f>VLOOKUP(CONCATENATE($F3265," ",$G3265),AllocFactorMatrix,(J$4+1),FALSE)*$E3265</f>
        <v>9059.1559665004243</v>
      </c>
      <c r="K3265" s="47">
        <f>VLOOKUP(CONCATENATE($F3265," ",$G3265),AllocFactorMatrix,(K$4+1),FALSE)*$E3265</f>
        <v>30394.450313915026</v>
      </c>
      <c r="L3265" s="47">
        <f>VLOOKUP(CONCATENATE($F3265," ",$G3265),AllocFactorMatrix,(L$4+1),FALSE)*$E3265</f>
        <v>966.00463347274626</v>
      </c>
      <c r="M3265" s="47">
        <f>VLOOKUP(CONCATENATE($F3265," ",$G3265),AllocFactorMatrix,(M$4+1),FALSE)*$E3265</f>
        <v>89.054334409192023</v>
      </c>
      <c r="N3265" s="47">
        <f t="shared" si="1619"/>
        <v>31449.509281796963</v>
      </c>
      <c r="O3265" s="47">
        <f>VLOOKUP(CONCATENATE($F3265," ",$G3265),AllocFactorMatrix,(O$4+1),FALSE)*$E3265</f>
        <v>27711.04445282817</v>
      </c>
      <c r="P3265" s="47">
        <f>VLOOKUP(CONCATENATE($F3265," ",$G3265),AllocFactorMatrix,(P$4+1),FALSE)*$E3265</f>
        <v>5137.0944348974253</v>
      </c>
      <c r="Q3265" s="47">
        <f>VLOOKUP(CONCATENATE($F3265," ",$G3265),AllocFactorMatrix,(Q$4+1),FALSE)*$E3265</f>
        <v>2334.1642225238656</v>
      </c>
      <c r="R3265" s="47">
        <f>VLOOKUP(CONCATENATE($F3265," ",$G3265),AllocFactorMatrix,(R$4+1),FALSE)*$E3265</f>
        <v>108.1514876464571</v>
      </c>
      <c r="S3265" s="47">
        <f t="shared" si="1620"/>
        <v>35290.454597895921</v>
      </c>
      <c r="T3265" s="47">
        <f>VLOOKUP(CONCATENATE($F3265," ",$G3265),AllocFactorMatrix,(T$4+1),FALSE)*$E3265</f>
        <v>1061.9397357565208</v>
      </c>
      <c r="U3265" s="47">
        <f>VLOOKUP(CONCATENATE($F3265," ",$G3265),AllocFactorMatrix,(U$4+1),FALSE)*$E3265</f>
        <v>18646.070889616229</v>
      </c>
      <c r="V3265" s="47">
        <f>VLOOKUP(CONCATENATE($F3265," ",$G3265),AllocFactorMatrix,(V$4+1),FALSE)*$E3265</f>
        <v>105864.64905670017</v>
      </c>
      <c r="W3265" s="47">
        <f>VLOOKUP(CONCATENATE($F3265," ",$G3265),AllocFactorMatrix,(W$4+1),FALSE)*$E3265</f>
        <v>20085.001652461466</v>
      </c>
      <c r="X3265" s="47">
        <f t="shared" si="1622"/>
        <v>145657.66133453441</v>
      </c>
      <c r="Y3265" s="47">
        <f>VLOOKUP(CONCATENATE($F3265," ",$G3265),AllocFactorMatrix,(Y$4+1),FALSE)*$E3265</f>
        <v>7507.7572492967247</v>
      </c>
      <c r="Z3265" s="47">
        <f>VLOOKUP(CONCATENATE($F3265," ",$G3265),AllocFactorMatrix,(Z$4+1),FALSE)*$E3265</f>
        <v>122.2143194937032</v>
      </c>
      <c r="AA3265" s="47">
        <f t="shared" si="1621"/>
        <v>7629.9715687904281</v>
      </c>
      <c r="AB3265" s="47">
        <f>VLOOKUP(CONCATENATE($F3265," ",$G3265),AllocFactorMatrix,(AB$4+1),FALSE)*$E3265</f>
        <v>136.32024242827575</v>
      </c>
      <c r="AC3265" s="47">
        <f>VLOOKUP(CONCATENATE($F3265," ",$G3265),AllocFactorMatrix,(AC$4+1),FALSE)*$E3265</f>
        <v>2947.74269862971</v>
      </c>
      <c r="AD3265" s="47">
        <f>VLOOKUP(CONCATENATE($F3265," ",$G3265),AllocFactorMatrix,(AD$4+1),FALSE)*$E3265</f>
        <v>583.33421517483919</v>
      </c>
    </row>
    <row r="3266" spans="1:30" s="45" customFormat="1" hidden="1" outlineLevel="1">
      <c r="A3266" s="56"/>
      <c r="B3266" s="112"/>
      <c r="C3266" s="55"/>
      <c r="D3266" s="48"/>
      <c r="E3266" s="51"/>
      <c r="F3266" s="52" t="str">
        <f>F3273</f>
        <v>CUST_TOTAL</v>
      </c>
      <c r="G3266" s="55" t="str">
        <f>$G$8</f>
        <v>PRODUCTION</v>
      </c>
      <c r="H3266" s="46">
        <f t="shared" ref="H3266:H3273" si="1623">SUBTOTAL(9,I3266:AD3266)</f>
        <v>0</v>
      </c>
      <c r="I3266" s="47">
        <f>VLOOKUP(CONCATENATE($F3266," ",$G3266),AllocFactorMatrix,(I$4+1),FALSE)*$E3273</f>
        <v>0</v>
      </c>
      <c r="J3266" s="47">
        <f>VLOOKUP(CONCATENATE($F3266," ",$G3266),AllocFactorMatrix,(J$4+1),FALSE)*$E3273</f>
        <v>0</v>
      </c>
      <c r="K3266" s="47">
        <f>VLOOKUP(CONCATENATE($F3266," ",$G3266),AllocFactorMatrix,(K$4+1),FALSE)*$E3273</f>
        <v>0</v>
      </c>
      <c r="L3266" s="47">
        <f>VLOOKUP(CONCATENATE($F3266," ",$G3266),AllocFactorMatrix,(L$4+1),FALSE)*$E3273</f>
        <v>0</v>
      </c>
      <c r="M3266" s="47">
        <f>VLOOKUP(CONCATENATE($F3266," ",$G3266),AllocFactorMatrix,(M$4+1),FALSE)*$E3273</f>
        <v>0</v>
      </c>
      <c r="N3266" s="47">
        <f t="shared" ref="N3266:N3273" si="1624">SUBTOTAL(9,K3266:M3266)</f>
        <v>0</v>
      </c>
      <c r="O3266" s="47">
        <f>VLOOKUP(CONCATENATE($F3266," ",$G3266),AllocFactorMatrix,(O$4+1),FALSE)*$E3273</f>
        <v>0</v>
      </c>
      <c r="P3266" s="47">
        <f>VLOOKUP(CONCATENATE($F3266," ",$G3266),AllocFactorMatrix,(P$4+1),FALSE)*$E3273</f>
        <v>0</v>
      </c>
      <c r="Q3266" s="47">
        <f>VLOOKUP(CONCATENATE($F3266," ",$G3266),AllocFactorMatrix,(Q$4+1),FALSE)*$E3273</f>
        <v>0</v>
      </c>
      <c r="R3266" s="47">
        <f>VLOOKUP(CONCATENATE($F3266," ",$G3266),AllocFactorMatrix,(R$4+1),FALSE)*$E3273</f>
        <v>0</v>
      </c>
      <c r="S3266" s="47">
        <f t="shared" ref="S3266:S3273" si="1625">SUBTOTAL(9,O3266:R3266)</f>
        <v>0</v>
      </c>
      <c r="T3266" s="47">
        <f>VLOOKUP(CONCATENATE($F3266," ",$G3266),AllocFactorMatrix,(T$4+1),FALSE)*$E3273</f>
        <v>0</v>
      </c>
      <c r="U3266" s="47">
        <f>VLOOKUP(CONCATENATE($F3266," ",$G3266),AllocFactorMatrix,(U$4+1),FALSE)*$E3273</f>
        <v>0</v>
      </c>
      <c r="V3266" s="47">
        <f>VLOOKUP(CONCATENATE($F3266," ",$G3266),AllocFactorMatrix,(V$4+1),FALSE)*$E3273</f>
        <v>0</v>
      </c>
      <c r="W3266" s="47">
        <f>VLOOKUP(CONCATENATE($F3266," ",$G3266),AllocFactorMatrix,(W$4+1),FALSE)*$E3273</f>
        <v>0</v>
      </c>
      <c r="X3266" s="47">
        <f>SUBTOTAL(9,T3266:W3266)</f>
        <v>0</v>
      </c>
      <c r="Y3266" s="47">
        <f>VLOOKUP(CONCATENATE($F3266," ",$G3266),AllocFactorMatrix,(Y$4+1),FALSE)*$E3273</f>
        <v>0</v>
      </c>
      <c r="Z3266" s="47">
        <f>VLOOKUP(CONCATENATE($F3266," ",$G3266),AllocFactorMatrix,(Z$4+1),FALSE)*$E3273</f>
        <v>0</v>
      </c>
      <c r="AA3266" s="47">
        <f t="shared" ref="AA3266:AA3273" si="1626">SUBTOTAL(9,Y3266:Z3266)</f>
        <v>0</v>
      </c>
      <c r="AB3266" s="47">
        <f>VLOOKUP(CONCATENATE($F3266," ",$G3266),AllocFactorMatrix,(AB$4+1),FALSE)*$E3273</f>
        <v>0</v>
      </c>
      <c r="AC3266" s="47">
        <f>VLOOKUP(CONCATENATE($F3266," ",$G3266),AllocFactorMatrix,(AC$4+1),FALSE)*$E3273</f>
        <v>0</v>
      </c>
      <c r="AD3266" s="47">
        <f>VLOOKUP(CONCATENATE($F3266," ",$G3266),AllocFactorMatrix,(AD$4+1),FALSE)*$E3273</f>
        <v>0</v>
      </c>
    </row>
    <row r="3267" spans="1:30" s="45" customFormat="1" hidden="1" outlineLevel="1">
      <c r="A3267" s="56"/>
      <c r="B3267" s="112"/>
      <c r="C3267" s="55"/>
      <c r="D3267" s="48"/>
      <c r="E3267" s="51"/>
      <c r="F3267" s="52" t="str">
        <f>F3273</f>
        <v>CUST_TOTAL</v>
      </c>
      <c r="G3267" s="55" t="str">
        <f>$G$9</f>
        <v>BULKTRAN</v>
      </c>
      <c r="H3267" s="46">
        <f t="shared" si="1623"/>
        <v>0</v>
      </c>
      <c r="I3267" s="47">
        <f>VLOOKUP(CONCATENATE($F3267," ",$G3267),AllocFactorMatrix,(I$4+1),FALSE)*$E3273</f>
        <v>0</v>
      </c>
      <c r="J3267" s="47">
        <f>VLOOKUP(CONCATENATE($F3267," ",$G3267),AllocFactorMatrix,(J$4+1),FALSE)*$E3273</f>
        <v>0</v>
      </c>
      <c r="K3267" s="47">
        <f>VLOOKUP(CONCATENATE($F3267," ",$G3267),AllocFactorMatrix,(K$4+1),FALSE)*$E3273</f>
        <v>0</v>
      </c>
      <c r="L3267" s="47">
        <f>VLOOKUP(CONCATENATE($F3267," ",$G3267),AllocFactorMatrix,(L$4+1),FALSE)*$E3273</f>
        <v>0</v>
      </c>
      <c r="M3267" s="47">
        <f>VLOOKUP(CONCATENATE($F3267," ",$G3267),AllocFactorMatrix,(M$4+1),FALSE)*$E3273</f>
        <v>0</v>
      </c>
      <c r="N3267" s="47">
        <f t="shared" si="1624"/>
        <v>0</v>
      </c>
      <c r="O3267" s="47">
        <f>VLOOKUP(CONCATENATE($F3267," ",$G3267),AllocFactorMatrix,(O$4+1),FALSE)*$E3273</f>
        <v>0</v>
      </c>
      <c r="P3267" s="47">
        <f>VLOOKUP(CONCATENATE($F3267," ",$G3267),AllocFactorMatrix,(P$4+1),FALSE)*$E3273</f>
        <v>0</v>
      </c>
      <c r="Q3267" s="47">
        <f>VLOOKUP(CONCATENATE($F3267," ",$G3267),AllocFactorMatrix,(Q$4+1),FALSE)*$E3273</f>
        <v>0</v>
      </c>
      <c r="R3267" s="47">
        <f>VLOOKUP(CONCATENATE($F3267," ",$G3267),AllocFactorMatrix,(R$4+1),FALSE)*$E3273</f>
        <v>0</v>
      </c>
      <c r="S3267" s="47">
        <f t="shared" si="1625"/>
        <v>0</v>
      </c>
      <c r="T3267" s="47">
        <f>VLOOKUP(CONCATENATE($F3267," ",$G3267),AllocFactorMatrix,(T$4+1),FALSE)*$E3273</f>
        <v>0</v>
      </c>
      <c r="U3267" s="47">
        <f>VLOOKUP(CONCATENATE($F3267," ",$G3267),AllocFactorMatrix,(U$4+1),FALSE)*$E3273</f>
        <v>0</v>
      </c>
      <c r="V3267" s="47">
        <f>VLOOKUP(CONCATENATE($F3267," ",$G3267),AllocFactorMatrix,(V$4+1),FALSE)*$E3273</f>
        <v>0</v>
      </c>
      <c r="W3267" s="47">
        <f>VLOOKUP(CONCATENATE($F3267," ",$G3267),AllocFactorMatrix,(W$4+1),FALSE)*$E3273</f>
        <v>0</v>
      </c>
      <c r="X3267" s="47">
        <f t="shared" ref="X3267:X3273" si="1627">SUBTOTAL(9,T3267:W3267)</f>
        <v>0</v>
      </c>
      <c r="Y3267" s="47">
        <f>VLOOKUP(CONCATENATE($F3267," ",$G3267),AllocFactorMatrix,(Y$4+1),FALSE)*$E3273</f>
        <v>0</v>
      </c>
      <c r="Z3267" s="47">
        <f>VLOOKUP(CONCATENATE($F3267," ",$G3267),AllocFactorMatrix,(Z$4+1),FALSE)*$E3273</f>
        <v>0</v>
      </c>
      <c r="AA3267" s="47">
        <f t="shared" si="1626"/>
        <v>0</v>
      </c>
      <c r="AB3267" s="47">
        <f>VLOOKUP(CONCATENATE($F3267," ",$G3267),AllocFactorMatrix,(AB$4+1),FALSE)*$E3273</f>
        <v>0</v>
      </c>
      <c r="AC3267" s="47">
        <f>VLOOKUP(CONCATENATE($F3267," ",$G3267),AllocFactorMatrix,(AC$4+1),FALSE)*$E3273</f>
        <v>0</v>
      </c>
      <c r="AD3267" s="47">
        <f>VLOOKUP(CONCATENATE($F3267," ",$G3267),AllocFactorMatrix,(AD$4+1),FALSE)*$E3273</f>
        <v>0</v>
      </c>
    </row>
    <row r="3268" spans="1:30" s="45" customFormat="1" hidden="1" outlineLevel="1">
      <c r="A3268" s="56"/>
      <c r="B3268" s="112"/>
      <c r="C3268" s="55"/>
      <c r="D3268" s="48"/>
      <c r="E3268" s="51"/>
      <c r="F3268" s="52" t="str">
        <f>F3273</f>
        <v>CUST_TOTAL</v>
      </c>
      <c r="G3268" s="55" t="str">
        <f>$G$10</f>
        <v>SUBTRAN</v>
      </c>
      <c r="H3268" s="46">
        <f t="shared" si="1623"/>
        <v>0</v>
      </c>
      <c r="I3268" s="47">
        <f>VLOOKUP(CONCATENATE($F3268," ",$G3268),AllocFactorMatrix,(I$4+1),FALSE)*$E3273</f>
        <v>0</v>
      </c>
      <c r="J3268" s="47">
        <f>VLOOKUP(CONCATENATE($F3268," ",$G3268),AllocFactorMatrix,(J$4+1),FALSE)*$E3273</f>
        <v>0</v>
      </c>
      <c r="K3268" s="47">
        <f>VLOOKUP(CONCATENATE($F3268," ",$G3268),AllocFactorMatrix,(K$4+1),FALSE)*$E3273</f>
        <v>0</v>
      </c>
      <c r="L3268" s="47">
        <f>VLOOKUP(CONCATENATE($F3268," ",$G3268),AllocFactorMatrix,(L$4+1),FALSE)*$E3273</f>
        <v>0</v>
      </c>
      <c r="M3268" s="47">
        <f>VLOOKUP(CONCATENATE($F3268," ",$G3268),AllocFactorMatrix,(M$4+1),FALSE)*$E3273</f>
        <v>0</v>
      </c>
      <c r="N3268" s="47">
        <f t="shared" si="1624"/>
        <v>0</v>
      </c>
      <c r="O3268" s="47">
        <f>VLOOKUP(CONCATENATE($F3268," ",$G3268),AllocFactorMatrix,(O$4+1),FALSE)*$E3273</f>
        <v>0</v>
      </c>
      <c r="P3268" s="47">
        <f>VLOOKUP(CONCATENATE($F3268," ",$G3268),AllocFactorMatrix,(P$4+1),FALSE)*$E3273</f>
        <v>0</v>
      </c>
      <c r="Q3268" s="47">
        <f>VLOOKUP(CONCATENATE($F3268," ",$G3268),AllocFactorMatrix,(Q$4+1),FALSE)*$E3273</f>
        <v>0</v>
      </c>
      <c r="R3268" s="47">
        <f>VLOOKUP(CONCATENATE($F3268," ",$G3268),AllocFactorMatrix,(R$4+1),FALSE)*$E3273</f>
        <v>0</v>
      </c>
      <c r="S3268" s="47">
        <f t="shared" si="1625"/>
        <v>0</v>
      </c>
      <c r="T3268" s="47">
        <f>VLOOKUP(CONCATENATE($F3268," ",$G3268),AllocFactorMatrix,(T$4+1),FALSE)*$E3273</f>
        <v>0</v>
      </c>
      <c r="U3268" s="47">
        <f>VLOOKUP(CONCATENATE($F3268," ",$G3268),AllocFactorMatrix,(U$4+1),FALSE)*$E3273</f>
        <v>0</v>
      </c>
      <c r="V3268" s="47">
        <f>VLOOKUP(CONCATENATE($F3268," ",$G3268),AllocFactorMatrix,(V$4+1),FALSE)*$E3273</f>
        <v>0</v>
      </c>
      <c r="W3268" s="47">
        <f>VLOOKUP(CONCATENATE($F3268," ",$G3268),AllocFactorMatrix,(W$4+1),FALSE)*$E3273</f>
        <v>0</v>
      </c>
      <c r="X3268" s="47">
        <f t="shared" si="1627"/>
        <v>0</v>
      </c>
      <c r="Y3268" s="47">
        <f>VLOOKUP(CONCATENATE($F3268," ",$G3268),AllocFactorMatrix,(Y$4+1),FALSE)*$E3273</f>
        <v>0</v>
      </c>
      <c r="Z3268" s="47">
        <f>VLOOKUP(CONCATENATE($F3268," ",$G3268),AllocFactorMatrix,(Z$4+1),FALSE)*$E3273</f>
        <v>0</v>
      </c>
      <c r="AA3268" s="47">
        <f t="shared" si="1626"/>
        <v>0</v>
      </c>
      <c r="AB3268" s="47">
        <f>VLOOKUP(CONCATENATE($F3268," ",$G3268),AllocFactorMatrix,(AB$4+1),FALSE)*$E3273</f>
        <v>0</v>
      </c>
      <c r="AC3268" s="47">
        <f>VLOOKUP(CONCATENATE($F3268," ",$G3268),AllocFactorMatrix,(AC$4+1),FALSE)*$E3273</f>
        <v>0</v>
      </c>
      <c r="AD3268" s="47">
        <f>VLOOKUP(CONCATENATE($F3268," ",$G3268),AllocFactorMatrix,(AD$4+1),FALSE)*$E3273</f>
        <v>0</v>
      </c>
    </row>
    <row r="3269" spans="1:30" s="45" customFormat="1" hidden="1" outlineLevel="1">
      <c r="A3269" s="56"/>
      <c r="B3269" s="112"/>
      <c r="C3269" s="55"/>
      <c r="D3269" s="48"/>
      <c r="E3269" s="51"/>
      <c r="F3269" s="52" t="str">
        <f>F3273</f>
        <v>CUST_TOTAL</v>
      </c>
      <c r="G3269" s="55" t="str">
        <f>$G$11</f>
        <v>DISTPRI</v>
      </c>
      <c r="H3269" s="46">
        <f t="shared" si="1623"/>
        <v>0</v>
      </c>
      <c r="I3269" s="47">
        <f>VLOOKUP(CONCATENATE($F3269," ",$G3269),AllocFactorMatrix,(I$4+1),FALSE)*$E3273</f>
        <v>0</v>
      </c>
      <c r="J3269" s="47">
        <f>VLOOKUP(CONCATENATE($F3269," ",$G3269),AllocFactorMatrix,(J$4+1),FALSE)*$E3273</f>
        <v>0</v>
      </c>
      <c r="K3269" s="47">
        <f>VLOOKUP(CONCATENATE($F3269," ",$G3269),AllocFactorMatrix,(K$4+1),FALSE)*$E3273</f>
        <v>0</v>
      </c>
      <c r="L3269" s="47">
        <f>VLOOKUP(CONCATENATE($F3269," ",$G3269),AllocFactorMatrix,(L$4+1),FALSE)*$E3273</f>
        <v>0</v>
      </c>
      <c r="M3269" s="47">
        <f>VLOOKUP(CONCATENATE($F3269," ",$G3269),AllocFactorMatrix,(M$4+1),FALSE)*$E3273</f>
        <v>0</v>
      </c>
      <c r="N3269" s="47">
        <f t="shared" si="1624"/>
        <v>0</v>
      </c>
      <c r="O3269" s="47">
        <f>VLOOKUP(CONCATENATE($F3269," ",$G3269),AllocFactorMatrix,(O$4+1),FALSE)*$E3273</f>
        <v>0</v>
      </c>
      <c r="P3269" s="47">
        <f>VLOOKUP(CONCATENATE($F3269," ",$G3269),AllocFactorMatrix,(P$4+1),FALSE)*$E3273</f>
        <v>0</v>
      </c>
      <c r="Q3269" s="47">
        <f>VLOOKUP(CONCATENATE($F3269," ",$G3269),AllocFactorMatrix,(Q$4+1),FALSE)*$E3273</f>
        <v>0</v>
      </c>
      <c r="R3269" s="47">
        <f>VLOOKUP(CONCATENATE($F3269," ",$G3269),AllocFactorMatrix,(R$4+1),FALSE)*$E3273</f>
        <v>0</v>
      </c>
      <c r="S3269" s="47">
        <f t="shared" si="1625"/>
        <v>0</v>
      </c>
      <c r="T3269" s="47">
        <f>VLOOKUP(CONCATENATE($F3269," ",$G3269),AllocFactorMatrix,(T$4+1),FALSE)*$E3273</f>
        <v>0</v>
      </c>
      <c r="U3269" s="47">
        <f>VLOOKUP(CONCATENATE($F3269," ",$G3269),AllocFactorMatrix,(U$4+1),FALSE)*$E3273</f>
        <v>0</v>
      </c>
      <c r="V3269" s="47">
        <f>VLOOKUP(CONCATENATE($F3269," ",$G3269),AllocFactorMatrix,(V$4+1),FALSE)*$E3273</f>
        <v>0</v>
      </c>
      <c r="W3269" s="47">
        <f>VLOOKUP(CONCATENATE($F3269," ",$G3269),AllocFactorMatrix,(W$4+1),FALSE)*$E3273</f>
        <v>0</v>
      </c>
      <c r="X3269" s="47">
        <f t="shared" si="1627"/>
        <v>0</v>
      </c>
      <c r="Y3269" s="47">
        <f>VLOOKUP(CONCATENATE($F3269," ",$G3269),AllocFactorMatrix,(Y$4+1),FALSE)*$E3273</f>
        <v>0</v>
      </c>
      <c r="Z3269" s="47">
        <f>VLOOKUP(CONCATENATE($F3269," ",$G3269),AllocFactorMatrix,(Z$4+1),FALSE)*$E3273</f>
        <v>0</v>
      </c>
      <c r="AA3269" s="47">
        <f t="shared" si="1626"/>
        <v>0</v>
      </c>
      <c r="AB3269" s="47">
        <f>VLOOKUP(CONCATENATE($F3269," ",$G3269),AllocFactorMatrix,(AB$4+1),FALSE)*$E3273</f>
        <v>0</v>
      </c>
      <c r="AC3269" s="47">
        <f>VLOOKUP(CONCATENATE($F3269," ",$G3269),AllocFactorMatrix,(AC$4+1),FALSE)*$E3273</f>
        <v>0</v>
      </c>
      <c r="AD3269" s="47">
        <f>VLOOKUP(CONCATENATE($F3269," ",$G3269),AllocFactorMatrix,(AD$4+1),FALSE)*$E3273</f>
        <v>0</v>
      </c>
    </row>
    <row r="3270" spans="1:30" s="45" customFormat="1" hidden="1" outlineLevel="1">
      <c r="A3270" s="56"/>
      <c r="B3270" s="112"/>
      <c r="C3270" s="55"/>
      <c r="D3270" s="48"/>
      <c r="E3270" s="51"/>
      <c r="F3270" s="52" t="str">
        <f>F3273</f>
        <v>CUST_TOTAL</v>
      </c>
      <c r="G3270" s="55" t="str">
        <f>$G$12</f>
        <v>DISTSEC</v>
      </c>
      <c r="H3270" s="46">
        <f t="shared" si="1623"/>
        <v>0</v>
      </c>
      <c r="I3270" s="47">
        <f>VLOOKUP(CONCATENATE($F3270," ",$G3270),AllocFactorMatrix,(I$4+1),FALSE)*$E3273</f>
        <v>0</v>
      </c>
      <c r="J3270" s="47">
        <f>VLOOKUP(CONCATENATE($F3270," ",$G3270),AllocFactorMatrix,(J$4+1),FALSE)*$E3273</f>
        <v>0</v>
      </c>
      <c r="K3270" s="47">
        <f>VLOOKUP(CONCATENATE($F3270," ",$G3270),AllocFactorMatrix,(K$4+1),FALSE)*$E3273</f>
        <v>0</v>
      </c>
      <c r="L3270" s="47">
        <f>VLOOKUP(CONCATENATE($F3270," ",$G3270),AllocFactorMatrix,(L$4+1),FALSE)*$E3273</f>
        <v>0</v>
      </c>
      <c r="M3270" s="47">
        <f>VLOOKUP(CONCATENATE($F3270," ",$G3270),AllocFactorMatrix,(M$4+1),FALSE)*$E3273</f>
        <v>0</v>
      </c>
      <c r="N3270" s="47">
        <f t="shared" si="1624"/>
        <v>0</v>
      </c>
      <c r="O3270" s="47">
        <f>VLOOKUP(CONCATENATE($F3270," ",$G3270),AllocFactorMatrix,(O$4+1),FALSE)*$E3273</f>
        <v>0</v>
      </c>
      <c r="P3270" s="47">
        <f>VLOOKUP(CONCATENATE($F3270," ",$G3270),AllocFactorMatrix,(P$4+1),FALSE)*$E3273</f>
        <v>0</v>
      </c>
      <c r="Q3270" s="47">
        <f>VLOOKUP(CONCATENATE($F3270," ",$G3270),AllocFactorMatrix,(Q$4+1),FALSE)*$E3273</f>
        <v>0</v>
      </c>
      <c r="R3270" s="47">
        <f>VLOOKUP(CONCATENATE($F3270," ",$G3270),AllocFactorMatrix,(R$4+1),FALSE)*$E3273</f>
        <v>0</v>
      </c>
      <c r="S3270" s="47">
        <f t="shared" si="1625"/>
        <v>0</v>
      </c>
      <c r="T3270" s="47">
        <f>VLOOKUP(CONCATENATE($F3270," ",$G3270),AllocFactorMatrix,(T$4+1),FALSE)*$E3273</f>
        <v>0</v>
      </c>
      <c r="U3270" s="47">
        <f>VLOOKUP(CONCATENATE($F3270," ",$G3270),AllocFactorMatrix,(U$4+1),FALSE)*$E3273</f>
        <v>0</v>
      </c>
      <c r="V3270" s="47">
        <f>VLOOKUP(CONCATENATE($F3270," ",$G3270),AllocFactorMatrix,(V$4+1),FALSE)*$E3273</f>
        <v>0</v>
      </c>
      <c r="W3270" s="47">
        <f>VLOOKUP(CONCATENATE($F3270," ",$G3270),AllocFactorMatrix,(W$4+1),FALSE)*$E3273</f>
        <v>0</v>
      </c>
      <c r="X3270" s="47">
        <f t="shared" si="1627"/>
        <v>0</v>
      </c>
      <c r="Y3270" s="47">
        <f>VLOOKUP(CONCATENATE($F3270," ",$G3270),AllocFactorMatrix,(Y$4+1),FALSE)*$E3273</f>
        <v>0</v>
      </c>
      <c r="Z3270" s="47">
        <f>VLOOKUP(CONCATENATE($F3270," ",$G3270),AllocFactorMatrix,(Z$4+1),FALSE)*$E3273</f>
        <v>0</v>
      </c>
      <c r="AA3270" s="47">
        <f t="shared" si="1626"/>
        <v>0</v>
      </c>
      <c r="AB3270" s="47">
        <f>VLOOKUP(CONCATENATE($F3270," ",$G3270),AllocFactorMatrix,(AB$4+1),FALSE)*$E3273</f>
        <v>0</v>
      </c>
      <c r="AC3270" s="47">
        <f>VLOOKUP(CONCATENATE($F3270," ",$G3270),AllocFactorMatrix,(AC$4+1),FALSE)*$E3273</f>
        <v>0</v>
      </c>
      <c r="AD3270" s="47">
        <f>VLOOKUP(CONCATENATE($F3270," ",$G3270),AllocFactorMatrix,(AD$4+1),FALSE)*$E3273</f>
        <v>0</v>
      </c>
    </row>
    <row r="3271" spans="1:30" s="45" customFormat="1" hidden="1" outlineLevel="1">
      <c r="A3271" s="56"/>
      <c r="B3271" s="112"/>
      <c r="C3271" s="55"/>
      <c r="D3271" s="48"/>
      <c r="E3271" s="51"/>
      <c r="F3271" s="52" t="str">
        <f>F3273</f>
        <v>CUST_TOTAL</v>
      </c>
      <c r="G3271" s="55" t="str">
        <f>$G$13</f>
        <v>ENERGY</v>
      </c>
      <c r="H3271" s="46">
        <f t="shared" si="1623"/>
        <v>0</v>
      </c>
      <c r="I3271" s="47">
        <f>VLOOKUP(CONCATENATE($F3271," ",$G3271),AllocFactorMatrix,(I$4+1),FALSE)*$E3273</f>
        <v>0</v>
      </c>
      <c r="J3271" s="47">
        <f>VLOOKUP(CONCATENATE($F3271," ",$G3271),AllocFactorMatrix,(J$4+1),FALSE)*$E3273</f>
        <v>0</v>
      </c>
      <c r="K3271" s="47">
        <f>VLOOKUP(CONCATENATE($F3271," ",$G3271),AllocFactorMatrix,(K$4+1),FALSE)*$E3273</f>
        <v>0</v>
      </c>
      <c r="L3271" s="47">
        <f>VLOOKUP(CONCATENATE($F3271," ",$G3271),AllocFactorMatrix,(L$4+1),FALSE)*$E3273</f>
        <v>0</v>
      </c>
      <c r="M3271" s="47">
        <f>VLOOKUP(CONCATENATE($F3271," ",$G3271),AllocFactorMatrix,(M$4+1),FALSE)*$E3273</f>
        <v>0</v>
      </c>
      <c r="N3271" s="47">
        <f t="shared" si="1624"/>
        <v>0</v>
      </c>
      <c r="O3271" s="47">
        <f>VLOOKUP(CONCATENATE($F3271," ",$G3271),AllocFactorMatrix,(O$4+1),FALSE)*$E3273</f>
        <v>0</v>
      </c>
      <c r="P3271" s="47">
        <f>VLOOKUP(CONCATENATE($F3271," ",$G3271),AllocFactorMatrix,(P$4+1),FALSE)*$E3273</f>
        <v>0</v>
      </c>
      <c r="Q3271" s="47">
        <f>VLOOKUP(CONCATENATE($F3271," ",$G3271),AllocFactorMatrix,(Q$4+1),FALSE)*$E3273</f>
        <v>0</v>
      </c>
      <c r="R3271" s="47">
        <f>VLOOKUP(CONCATENATE($F3271," ",$G3271),AllocFactorMatrix,(R$4+1),FALSE)*$E3273</f>
        <v>0</v>
      </c>
      <c r="S3271" s="47">
        <f t="shared" si="1625"/>
        <v>0</v>
      </c>
      <c r="T3271" s="47">
        <f>VLOOKUP(CONCATENATE($F3271," ",$G3271),AllocFactorMatrix,(T$4+1),FALSE)*$E3273</f>
        <v>0</v>
      </c>
      <c r="U3271" s="47">
        <f>VLOOKUP(CONCATENATE($F3271," ",$G3271),AllocFactorMatrix,(U$4+1),FALSE)*$E3273</f>
        <v>0</v>
      </c>
      <c r="V3271" s="47">
        <f>VLOOKUP(CONCATENATE($F3271," ",$G3271),AllocFactorMatrix,(V$4+1),FALSE)*$E3273</f>
        <v>0</v>
      </c>
      <c r="W3271" s="47">
        <f>VLOOKUP(CONCATENATE($F3271," ",$G3271),AllocFactorMatrix,(W$4+1),FALSE)*$E3273</f>
        <v>0</v>
      </c>
      <c r="X3271" s="47">
        <f t="shared" si="1627"/>
        <v>0</v>
      </c>
      <c r="Y3271" s="47">
        <f>VLOOKUP(CONCATENATE($F3271," ",$G3271),AllocFactorMatrix,(Y$4+1),FALSE)*$E3273</f>
        <v>0</v>
      </c>
      <c r="Z3271" s="47">
        <f>VLOOKUP(CONCATENATE($F3271," ",$G3271),AllocFactorMatrix,(Z$4+1),FALSE)*$E3273</f>
        <v>0</v>
      </c>
      <c r="AA3271" s="47">
        <f t="shared" si="1626"/>
        <v>0</v>
      </c>
      <c r="AB3271" s="47">
        <f>VLOOKUP(CONCATENATE($F3271," ",$G3271),AllocFactorMatrix,(AB$4+1),FALSE)*$E3273</f>
        <v>0</v>
      </c>
      <c r="AC3271" s="47">
        <f>VLOOKUP(CONCATENATE($F3271," ",$G3271),AllocFactorMatrix,(AC$4+1),FALSE)*$E3273</f>
        <v>0</v>
      </c>
      <c r="AD3271" s="47">
        <f>VLOOKUP(CONCATENATE($F3271," ",$G3271),AllocFactorMatrix,(AD$4+1),FALSE)*$E3273</f>
        <v>0</v>
      </c>
    </row>
    <row r="3272" spans="1:30" s="45" customFormat="1" hidden="1" outlineLevel="1">
      <c r="A3272" s="56"/>
      <c r="B3272" s="112"/>
      <c r="C3272" s="55"/>
      <c r="D3272" s="48"/>
      <c r="E3272" s="51"/>
      <c r="F3272" s="52" t="str">
        <f>F3273</f>
        <v>CUST_TOTAL</v>
      </c>
      <c r="G3272" s="55" t="str">
        <f>$G$14</f>
        <v>CUSTOMER</v>
      </c>
      <c r="H3272" s="46">
        <f t="shared" si="1623"/>
        <v>2403837.9999999995</v>
      </c>
      <c r="I3272" s="47">
        <f>VLOOKUP(CONCATENATE($F3272," ",$G3272),AllocFactorMatrix,(I$4+1),FALSE)*$E3273</f>
        <v>1531706.082688062</v>
      </c>
      <c r="J3272" s="47">
        <f>VLOOKUP(CONCATENATE($F3272," ",$G3272),AllocFactorMatrix,(J$4+1),FALSE)*$E3273</f>
        <v>268016.86873806891</v>
      </c>
      <c r="K3272" s="47">
        <f>VLOOKUP(CONCATENATE($F3272," ",$G3272),AllocFactorMatrix,(K$4+1),FALSE)*$E3273</f>
        <v>75273.15691408675</v>
      </c>
      <c r="L3272" s="47">
        <f>VLOOKUP(CONCATENATE($F3272," ",$G3272),AllocFactorMatrix,(L$4+1),FALSE)*$E3273</f>
        <v>875.13880448632676</v>
      </c>
      <c r="M3272" s="47">
        <f>VLOOKUP(CONCATENATE($F3272," ",$G3272),AllocFactorMatrix,(M$4+1),FALSE)*$E3273</f>
        <v>67.318369575871287</v>
      </c>
      <c r="N3272" s="47">
        <f t="shared" si="1624"/>
        <v>76215.614088148955</v>
      </c>
      <c r="O3272" s="47">
        <f>VLOOKUP(CONCATENATE($F3272," ",$G3272),AllocFactorMatrix,(O$4+1),FALSE)*$E3273</f>
        <v>6585.9804901727412</v>
      </c>
      <c r="P3272" s="47">
        <f>VLOOKUP(CONCATENATE($F3272," ",$G3272),AllocFactorMatrix,(P$4+1),FALSE)*$E3273</f>
        <v>661.96396749606777</v>
      </c>
      <c r="Q3272" s="47">
        <f>VLOOKUP(CONCATENATE($F3272," ",$G3272),AllocFactorMatrix,(Q$4+1),FALSE)*$E3273</f>
        <v>190.73538046496867</v>
      </c>
      <c r="R3272" s="47">
        <f>VLOOKUP(CONCATENATE($F3272," ",$G3272),AllocFactorMatrix,(R$4+1),FALSE)*$E3273</f>
        <v>22.439456525290431</v>
      </c>
      <c r="S3272" s="47">
        <f t="shared" si="1625"/>
        <v>7461.1192946590681</v>
      </c>
      <c r="T3272" s="47">
        <f>VLOOKUP(CONCATENATE($F3272," ",$G3272),AllocFactorMatrix,(T$4+1),FALSE)*$E3273</f>
        <v>44.878913050580863</v>
      </c>
      <c r="U3272" s="47">
        <f>VLOOKUP(CONCATENATE($F3272," ",$G3272),AllocFactorMatrix,(U$4+1),FALSE)*$E3273</f>
        <v>392.69048919258256</v>
      </c>
      <c r="V3272" s="47">
        <f>VLOOKUP(CONCATENATE($F3272," ",$G3272),AllocFactorMatrix,(V$4+1),FALSE)*$E3273</f>
        <v>280.49320656613037</v>
      </c>
      <c r="W3272" s="47">
        <f>VLOOKUP(CONCATENATE($F3272," ",$G3272),AllocFactorMatrix,(W$4+1),FALSE)*$E3273</f>
        <v>33.659184787935644</v>
      </c>
      <c r="X3272" s="47">
        <f t="shared" si="1627"/>
        <v>751.72179359722941</v>
      </c>
      <c r="Y3272" s="47">
        <f>VLOOKUP(CONCATENATE($F3272," ",$G3272),AllocFactorMatrix,(Y$4+1),FALSE)*$E3273</f>
        <v>1806.3762502858797</v>
      </c>
      <c r="Z3272" s="47">
        <f>VLOOKUP(CONCATENATE($F3272," ",$G3272),AllocFactorMatrix,(Z$4+1),FALSE)*$E3273</f>
        <v>11.219728262645216</v>
      </c>
      <c r="AA3272" s="47">
        <f t="shared" si="1626"/>
        <v>1817.595978548525</v>
      </c>
      <c r="AB3272" s="47">
        <f>VLOOKUP(CONCATENATE($F3272," ",$G3272),AllocFactorMatrix,(AB$4+1),FALSE)*$E3273</f>
        <v>112.19728262645216</v>
      </c>
      <c r="AC3272" s="47">
        <f>VLOOKUP(CONCATENATE($F3272," ",$G3272),AllocFactorMatrix,(AC$4+1),FALSE)*$E3273</f>
        <v>517139.71508184326</v>
      </c>
      <c r="AD3272" s="47">
        <f>VLOOKUP(CONCATENATE($F3272," ",$G3272),AllocFactorMatrix,(AD$4+1),FALSE)*$E3273</f>
        <v>617.08505444548678</v>
      </c>
    </row>
    <row r="3273" spans="1:30" s="45" customFormat="1" collapsed="1">
      <c r="A3273" s="56"/>
      <c r="B3273" s="112"/>
      <c r="C3273" s="55"/>
      <c r="D3273" s="55" t="str">
        <f>D1904</f>
        <v>Adj 10 - Remove DSM Rider</v>
      </c>
      <c r="E3273" s="57">
        <v>2403838</v>
      </c>
      <c r="F3273" s="98" t="s">
        <v>42</v>
      </c>
      <c r="G3273" s="55" t="str">
        <f>$G$15</f>
        <v>TOTAL</v>
      </c>
      <c r="H3273" s="46">
        <f t="shared" si="1623"/>
        <v>2403837.9999999995</v>
      </c>
      <c r="I3273" s="47">
        <f>VLOOKUP(CONCATENATE($F3273," ",$G3273),AllocFactorMatrix,(I$4+1),FALSE)*$E3273</f>
        <v>1531706.082688062</v>
      </c>
      <c r="J3273" s="47">
        <f>VLOOKUP(CONCATENATE($F3273," ",$G3273),AllocFactorMatrix,(J$4+1),FALSE)*$E3273</f>
        <v>268016.86873806891</v>
      </c>
      <c r="K3273" s="47">
        <f>VLOOKUP(CONCATENATE($F3273," ",$G3273),AllocFactorMatrix,(K$4+1),FALSE)*$E3273</f>
        <v>75273.15691408675</v>
      </c>
      <c r="L3273" s="47">
        <f>VLOOKUP(CONCATENATE($F3273," ",$G3273),AllocFactorMatrix,(L$4+1),FALSE)*$E3273</f>
        <v>875.13880448632676</v>
      </c>
      <c r="M3273" s="47">
        <f>VLOOKUP(CONCATENATE($F3273," ",$G3273),AllocFactorMatrix,(M$4+1),FALSE)*$E3273</f>
        <v>67.318369575871287</v>
      </c>
      <c r="N3273" s="47">
        <f t="shared" si="1624"/>
        <v>76215.614088148955</v>
      </c>
      <c r="O3273" s="47">
        <f>VLOOKUP(CONCATENATE($F3273," ",$G3273),AllocFactorMatrix,(O$4+1),FALSE)*$E3273</f>
        <v>6585.9804901727412</v>
      </c>
      <c r="P3273" s="47">
        <f>VLOOKUP(CONCATENATE($F3273," ",$G3273),AllocFactorMatrix,(P$4+1),FALSE)*$E3273</f>
        <v>661.96396749606777</v>
      </c>
      <c r="Q3273" s="47">
        <f>VLOOKUP(CONCATENATE($F3273," ",$G3273),AllocFactorMatrix,(Q$4+1),FALSE)*$E3273</f>
        <v>190.73538046496867</v>
      </c>
      <c r="R3273" s="47">
        <f>VLOOKUP(CONCATENATE($F3273," ",$G3273),AllocFactorMatrix,(R$4+1),FALSE)*$E3273</f>
        <v>22.439456525290431</v>
      </c>
      <c r="S3273" s="47">
        <f t="shared" si="1625"/>
        <v>7461.1192946590681</v>
      </c>
      <c r="T3273" s="47">
        <f>VLOOKUP(CONCATENATE($F3273," ",$G3273),AllocFactorMatrix,(T$4+1),FALSE)*$E3273</f>
        <v>44.878913050580863</v>
      </c>
      <c r="U3273" s="47">
        <f>VLOOKUP(CONCATENATE($F3273," ",$G3273),AllocFactorMatrix,(U$4+1),FALSE)*$E3273</f>
        <v>392.69048919258256</v>
      </c>
      <c r="V3273" s="47">
        <f>VLOOKUP(CONCATENATE($F3273," ",$G3273),AllocFactorMatrix,(V$4+1),FALSE)*$E3273</f>
        <v>280.49320656613037</v>
      </c>
      <c r="W3273" s="47">
        <f>VLOOKUP(CONCATENATE($F3273," ",$G3273),AllocFactorMatrix,(W$4+1),FALSE)*$E3273</f>
        <v>33.659184787935644</v>
      </c>
      <c r="X3273" s="47">
        <f t="shared" si="1627"/>
        <v>751.72179359722941</v>
      </c>
      <c r="Y3273" s="47">
        <f>VLOOKUP(CONCATENATE($F3273," ",$G3273),AllocFactorMatrix,(Y$4+1),FALSE)*$E3273</f>
        <v>1806.3762502858797</v>
      </c>
      <c r="Z3273" s="47">
        <f>VLOOKUP(CONCATENATE($F3273," ",$G3273),AllocFactorMatrix,(Z$4+1),FALSE)*$E3273</f>
        <v>11.219728262645216</v>
      </c>
      <c r="AA3273" s="47">
        <f t="shared" si="1626"/>
        <v>1817.595978548525</v>
      </c>
      <c r="AB3273" s="47">
        <f>VLOOKUP(CONCATENATE($F3273," ",$G3273),AllocFactorMatrix,(AB$4+1),FALSE)*$E3273</f>
        <v>112.19728262645216</v>
      </c>
      <c r="AC3273" s="47">
        <f>VLOOKUP(CONCATENATE($F3273," ",$G3273),AllocFactorMatrix,(AC$4+1),FALSE)*$E3273</f>
        <v>517139.71508184326</v>
      </c>
      <c r="AD3273" s="47">
        <f>VLOOKUP(CONCATENATE($F3273," ",$G3273),AllocFactorMatrix,(AD$4+1),FALSE)*$E3273</f>
        <v>617.08505444548678</v>
      </c>
    </row>
    <row r="3274" spans="1:30" hidden="1" outlineLevel="1">
      <c r="D3274" s="7"/>
      <c r="E3274" s="51"/>
      <c r="F3274" s="52" t="str">
        <f>F3281</f>
        <v>EXP_OM_DIST</v>
      </c>
      <c r="G3274" s="55" t="str">
        <f>$G$8</f>
        <v>PRODUCTION</v>
      </c>
      <c r="H3274" s="4">
        <f t="shared" si="1613"/>
        <v>0</v>
      </c>
      <c r="I3274" s="5">
        <f>VLOOKUP(CONCATENATE($F3274," ",$G3274),AllocFactorMatrix,(I$4+1),FALSE)*$E3281</f>
        <v>0</v>
      </c>
      <c r="J3274" s="5">
        <f>VLOOKUP(CONCATENATE($F3274," ",$G3274),AllocFactorMatrix,(J$4+1),FALSE)*$E3281</f>
        <v>0</v>
      </c>
      <c r="K3274" s="5">
        <f>VLOOKUP(CONCATENATE($F3274," ",$G3274),AllocFactorMatrix,(K$4+1),FALSE)*$E3281</f>
        <v>0</v>
      </c>
      <c r="L3274" s="5">
        <f>VLOOKUP(CONCATENATE($F3274," ",$G3274),AllocFactorMatrix,(L$4+1),FALSE)*$E3281</f>
        <v>0</v>
      </c>
      <c r="M3274" s="5">
        <f>VLOOKUP(CONCATENATE($F3274," ",$G3274),AllocFactorMatrix,(M$4+1),FALSE)*$E3281</f>
        <v>0</v>
      </c>
      <c r="N3274" s="5">
        <f t="shared" si="1614"/>
        <v>0</v>
      </c>
      <c r="O3274" s="5">
        <f>VLOOKUP(CONCATENATE($F3274," ",$G3274),AllocFactorMatrix,(O$4+1),FALSE)*$E3281</f>
        <v>0</v>
      </c>
      <c r="P3274" s="5">
        <f>VLOOKUP(CONCATENATE($F3274," ",$G3274),AllocFactorMatrix,(P$4+1),FALSE)*$E3281</f>
        <v>0</v>
      </c>
      <c r="Q3274" s="5">
        <f>VLOOKUP(CONCATENATE($F3274," ",$G3274),AllocFactorMatrix,(Q$4+1),FALSE)*$E3281</f>
        <v>0</v>
      </c>
      <c r="R3274" s="5">
        <f>VLOOKUP(CONCATENATE($F3274," ",$G3274),AllocFactorMatrix,(R$4+1),FALSE)*$E3281</f>
        <v>0</v>
      </c>
      <c r="S3274" s="5">
        <f t="shared" si="1616"/>
        <v>0</v>
      </c>
      <c r="T3274" s="5">
        <f>VLOOKUP(CONCATENATE($F3274," ",$G3274),AllocFactorMatrix,(T$4+1),FALSE)*$E3281</f>
        <v>0</v>
      </c>
      <c r="U3274" s="5">
        <f>VLOOKUP(CONCATENATE($F3274," ",$G3274),AllocFactorMatrix,(U$4+1),FALSE)*$E3281</f>
        <v>0</v>
      </c>
      <c r="V3274" s="5">
        <f>VLOOKUP(CONCATENATE($F3274," ",$G3274),AllocFactorMatrix,(V$4+1),FALSE)*$E3281</f>
        <v>0</v>
      </c>
      <c r="W3274" s="5">
        <f>VLOOKUP(CONCATENATE($F3274," ",$G3274),AllocFactorMatrix,(W$4+1),FALSE)*$E3281</f>
        <v>0</v>
      </c>
      <c r="X3274" s="5">
        <f>SUBTOTAL(9,T3274:W3274)</f>
        <v>0</v>
      </c>
      <c r="Y3274" s="5">
        <f>VLOOKUP(CONCATENATE($F3274," ",$G3274),AllocFactorMatrix,(Y$4+1),FALSE)*$E3281</f>
        <v>0</v>
      </c>
      <c r="Z3274" s="5">
        <f>VLOOKUP(CONCATENATE($F3274," ",$G3274),AllocFactorMatrix,(Z$4+1),FALSE)*$E3281</f>
        <v>0</v>
      </c>
      <c r="AA3274" s="5">
        <f t="shared" si="1615"/>
        <v>0</v>
      </c>
      <c r="AB3274" s="5">
        <f>VLOOKUP(CONCATENATE($F3274," ",$G3274),AllocFactorMatrix,(AB$4+1),FALSE)*$E3281</f>
        <v>0</v>
      </c>
      <c r="AC3274" s="5">
        <f>VLOOKUP(CONCATENATE($F3274," ",$G3274),AllocFactorMatrix,(AC$4+1),FALSE)*$E3281</f>
        <v>0</v>
      </c>
      <c r="AD3274" s="5">
        <f>VLOOKUP(CONCATENATE($F3274," ",$G3274),AllocFactorMatrix,(AD$4+1),FALSE)*$E3281</f>
        <v>0</v>
      </c>
    </row>
    <row r="3275" spans="1:30" hidden="1" outlineLevel="1">
      <c r="D3275" s="7"/>
      <c r="E3275" s="51"/>
      <c r="F3275" s="52" t="str">
        <f>F3281</f>
        <v>EXP_OM_DIST</v>
      </c>
      <c r="G3275" s="55" t="str">
        <f>$G$9</f>
        <v>BULKTRAN</v>
      </c>
      <c r="H3275" s="4">
        <f t="shared" si="1613"/>
        <v>0</v>
      </c>
      <c r="I3275" s="5">
        <f>VLOOKUP(CONCATENATE($F3275," ",$G3275),AllocFactorMatrix,(I$4+1),FALSE)*$E3281</f>
        <v>0</v>
      </c>
      <c r="J3275" s="5">
        <f>VLOOKUP(CONCATENATE($F3275," ",$G3275),AllocFactorMatrix,(J$4+1),FALSE)*$E3281</f>
        <v>0</v>
      </c>
      <c r="K3275" s="5">
        <f>VLOOKUP(CONCATENATE($F3275," ",$G3275),AllocFactorMatrix,(K$4+1),FALSE)*$E3281</f>
        <v>0</v>
      </c>
      <c r="L3275" s="5">
        <f>VLOOKUP(CONCATENATE($F3275," ",$G3275),AllocFactorMatrix,(L$4+1),FALSE)*$E3281</f>
        <v>0</v>
      </c>
      <c r="M3275" s="5">
        <f>VLOOKUP(CONCATENATE($F3275," ",$G3275),AllocFactorMatrix,(M$4+1),FALSE)*$E3281</f>
        <v>0</v>
      </c>
      <c r="N3275" s="5">
        <f t="shared" si="1614"/>
        <v>0</v>
      </c>
      <c r="O3275" s="5">
        <f>VLOOKUP(CONCATENATE($F3275," ",$G3275),AllocFactorMatrix,(O$4+1),FALSE)*$E3281</f>
        <v>0</v>
      </c>
      <c r="P3275" s="5">
        <f>VLOOKUP(CONCATENATE($F3275," ",$G3275),AllocFactorMatrix,(P$4+1),FALSE)*$E3281</f>
        <v>0</v>
      </c>
      <c r="Q3275" s="5">
        <f>VLOOKUP(CONCATENATE($F3275," ",$G3275),AllocFactorMatrix,(Q$4+1),FALSE)*$E3281</f>
        <v>0</v>
      </c>
      <c r="R3275" s="5">
        <f>VLOOKUP(CONCATENATE($F3275," ",$G3275),AllocFactorMatrix,(R$4+1),FALSE)*$E3281</f>
        <v>0</v>
      </c>
      <c r="S3275" s="5">
        <f t="shared" si="1616"/>
        <v>0</v>
      </c>
      <c r="T3275" s="5">
        <f>VLOOKUP(CONCATENATE($F3275," ",$G3275),AllocFactorMatrix,(T$4+1),FALSE)*$E3281</f>
        <v>0</v>
      </c>
      <c r="U3275" s="5">
        <f>VLOOKUP(CONCATENATE($F3275," ",$G3275),AllocFactorMatrix,(U$4+1),FALSE)*$E3281</f>
        <v>0</v>
      </c>
      <c r="V3275" s="5">
        <f>VLOOKUP(CONCATENATE($F3275," ",$G3275),AllocFactorMatrix,(V$4+1),FALSE)*$E3281</f>
        <v>0</v>
      </c>
      <c r="W3275" s="5">
        <f>VLOOKUP(CONCATENATE($F3275," ",$G3275),AllocFactorMatrix,(W$4+1),FALSE)*$E3281</f>
        <v>0</v>
      </c>
      <c r="X3275" s="5">
        <f t="shared" ref="X3275:X3281" si="1628">SUBTOTAL(9,T3275:W3275)</f>
        <v>0</v>
      </c>
      <c r="Y3275" s="5">
        <f>VLOOKUP(CONCATENATE($F3275," ",$G3275),AllocFactorMatrix,(Y$4+1),FALSE)*$E3281</f>
        <v>0</v>
      </c>
      <c r="Z3275" s="5">
        <f>VLOOKUP(CONCATENATE($F3275," ",$G3275),AllocFactorMatrix,(Z$4+1),FALSE)*$E3281</f>
        <v>0</v>
      </c>
      <c r="AA3275" s="5">
        <f t="shared" si="1615"/>
        <v>0</v>
      </c>
      <c r="AB3275" s="5">
        <f>VLOOKUP(CONCATENATE($F3275," ",$G3275),AllocFactorMatrix,(AB$4+1),FALSE)*$E3281</f>
        <v>0</v>
      </c>
      <c r="AC3275" s="5">
        <f>VLOOKUP(CONCATENATE($F3275," ",$G3275),AllocFactorMatrix,(AC$4+1),FALSE)*$E3281</f>
        <v>0</v>
      </c>
      <c r="AD3275" s="5">
        <f>VLOOKUP(CONCATENATE($F3275," ",$G3275),AllocFactorMatrix,(AD$4+1),FALSE)*$E3281</f>
        <v>0</v>
      </c>
    </row>
    <row r="3276" spans="1:30" hidden="1" outlineLevel="1">
      <c r="D3276" s="7"/>
      <c r="E3276" s="51"/>
      <c r="F3276" s="52" t="str">
        <f>F3281</f>
        <v>EXP_OM_DIST</v>
      </c>
      <c r="G3276" s="55" t="str">
        <f>$G$10</f>
        <v>SUBTRAN</v>
      </c>
      <c r="H3276" s="4">
        <f t="shared" si="1613"/>
        <v>0</v>
      </c>
      <c r="I3276" s="5">
        <f>VLOOKUP(CONCATENATE($F3276," ",$G3276),AllocFactorMatrix,(I$4+1),FALSE)*$E3281</f>
        <v>0</v>
      </c>
      <c r="J3276" s="5">
        <f>VLOOKUP(CONCATENATE($F3276," ",$G3276),AllocFactorMatrix,(J$4+1),FALSE)*$E3281</f>
        <v>0</v>
      </c>
      <c r="K3276" s="5">
        <f>VLOOKUP(CONCATENATE($F3276," ",$G3276),AllocFactorMatrix,(K$4+1),FALSE)*$E3281</f>
        <v>0</v>
      </c>
      <c r="L3276" s="5">
        <f>VLOOKUP(CONCATENATE($F3276," ",$G3276),AllocFactorMatrix,(L$4+1),FALSE)*$E3281</f>
        <v>0</v>
      </c>
      <c r="M3276" s="5">
        <f>VLOOKUP(CONCATENATE($F3276," ",$G3276),AllocFactorMatrix,(M$4+1),FALSE)*$E3281</f>
        <v>0</v>
      </c>
      <c r="N3276" s="5">
        <f t="shared" si="1614"/>
        <v>0</v>
      </c>
      <c r="O3276" s="5">
        <f>VLOOKUP(CONCATENATE($F3276," ",$G3276),AllocFactorMatrix,(O$4+1),FALSE)*$E3281</f>
        <v>0</v>
      </c>
      <c r="P3276" s="5">
        <f>VLOOKUP(CONCATENATE($F3276," ",$G3276),AllocFactorMatrix,(P$4+1),FALSE)*$E3281</f>
        <v>0</v>
      </c>
      <c r="Q3276" s="5">
        <f>VLOOKUP(CONCATENATE($F3276," ",$G3276),AllocFactorMatrix,(Q$4+1),FALSE)*$E3281</f>
        <v>0</v>
      </c>
      <c r="R3276" s="5">
        <f>VLOOKUP(CONCATENATE($F3276," ",$G3276),AllocFactorMatrix,(R$4+1),FALSE)*$E3281</f>
        <v>0</v>
      </c>
      <c r="S3276" s="5">
        <f t="shared" si="1616"/>
        <v>0</v>
      </c>
      <c r="T3276" s="5">
        <f>VLOOKUP(CONCATENATE($F3276," ",$G3276),AllocFactorMatrix,(T$4+1),FALSE)*$E3281</f>
        <v>0</v>
      </c>
      <c r="U3276" s="5">
        <f>VLOOKUP(CONCATENATE($F3276," ",$G3276),AllocFactorMatrix,(U$4+1),FALSE)*$E3281</f>
        <v>0</v>
      </c>
      <c r="V3276" s="5">
        <f>VLOOKUP(CONCATENATE($F3276," ",$G3276),AllocFactorMatrix,(V$4+1),FALSE)*$E3281</f>
        <v>0</v>
      </c>
      <c r="W3276" s="5">
        <f>VLOOKUP(CONCATENATE($F3276," ",$G3276),AllocFactorMatrix,(W$4+1),FALSE)*$E3281</f>
        <v>0</v>
      </c>
      <c r="X3276" s="5">
        <f t="shared" si="1628"/>
        <v>0</v>
      </c>
      <c r="Y3276" s="5">
        <f>VLOOKUP(CONCATENATE($F3276," ",$G3276),AllocFactorMatrix,(Y$4+1),FALSE)*$E3281</f>
        <v>0</v>
      </c>
      <c r="Z3276" s="5">
        <f>VLOOKUP(CONCATENATE($F3276," ",$G3276),AllocFactorMatrix,(Z$4+1),FALSE)*$E3281</f>
        <v>0</v>
      </c>
      <c r="AA3276" s="5">
        <f t="shared" si="1615"/>
        <v>0</v>
      </c>
      <c r="AB3276" s="5">
        <f>VLOOKUP(CONCATENATE($F3276," ",$G3276),AllocFactorMatrix,(AB$4+1),FALSE)*$E3281</f>
        <v>0</v>
      </c>
      <c r="AC3276" s="5">
        <f>VLOOKUP(CONCATENATE($F3276," ",$G3276),AllocFactorMatrix,(AC$4+1),FALSE)*$E3281</f>
        <v>0</v>
      </c>
      <c r="AD3276" s="5">
        <f>VLOOKUP(CONCATENATE($F3276," ",$G3276),AllocFactorMatrix,(AD$4+1),FALSE)*$E3281</f>
        <v>0</v>
      </c>
    </row>
    <row r="3277" spans="1:30" hidden="1" outlineLevel="1">
      <c r="D3277" s="7"/>
      <c r="E3277" s="51"/>
      <c r="F3277" s="52" t="str">
        <f>F3281</f>
        <v>EXP_OM_DIST</v>
      </c>
      <c r="G3277" s="55" t="str">
        <f>$G$11</f>
        <v>DISTPRI</v>
      </c>
      <c r="H3277" s="4">
        <f t="shared" si="1613"/>
        <v>587407.18998509238</v>
      </c>
      <c r="I3277" s="5">
        <f>VLOOKUP(CONCATENATE($F3277," ",$G3277),AllocFactorMatrix,(I$4+1),FALSE)*$E3281</f>
        <v>392589.27829347196</v>
      </c>
      <c r="J3277" s="5">
        <f>VLOOKUP(CONCATENATE($F3277," ",$G3277),AllocFactorMatrix,(J$4+1),FALSE)*$E3281</f>
        <v>18505.633709941598</v>
      </c>
      <c r="K3277" s="5">
        <f>VLOOKUP(CONCATENATE($F3277," ",$G3277),AllocFactorMatrix,(K$4+1),FALSE)*$E3281</f>
        <v>67195.091753743327</v>
      </c>
      <c r="L3277" s="5">
        <f>VLOOKUP(CONCATENATE($F3277," ",$G3277),AllocFactorMatrix,(L$4+1),FALSE)*$E3281</f>
        <v>2076.6779803855043</v>
      </c>
      <c r="M3277" s="5">
        <f>VLOOKUP(CONCATENATE($F3277," ",$G3277),AllocFactorMatrix,(M$4+1),FALSE)*$E3281</f>
        <v>0</v>
      </c>
      <c r="N3277" s="5">
        <f t="shared" si="1614"/>
        <v>69271.769734128829</v>
      </c>
      <c r="O3277" s="5">
        <f>VLOOKUP(CONCATENATE($F3277," ",$G3277),AllocFactorMatrix,(O$4+1),FALSE)*$E3281</f>
        <v>50384.574117495009</v>
      </c>
      <c r="P3277" s="5">
        <f>VLOOKUP(CONCATENATE($F3277," ",$G3277),AllocFactorMatrix,(P$4+1),FALSE)*$E3281</f>
        <v>9384.1303199638496</v>
      </c>
      <c r="Q3277" s="5">
        <f>VLOOKUP(CONCATENATE($F3277," ",$G3277),AllocFactorMatrix,(Q$4+1),FALSE)*$E3281</f>
        <v>0</v>
      </c>
      <c r="R3277" s="5">
        <f>VLOOKUP(CONCATENATE($F3277," ",$G3277),AllocFactorMatrix,(R$4+1),FALSE)*$E3281</f>
        <v>0</v>
      </c>
      <c r="S3277" s="5">
        <f t="shared" si="1616"/>
        <v>59768.704437458859</v>
      </c>
      <c r="T3277" s="5">
        <f>VLOOKUP(CONCATENATE($F3277," ",$G3277),AllocFactorMatrix,(T$4+1),FALSE)*$E3281</f>
        <v>1796.179017635937</v>
      </c>
      <c r="U3277" s="5">
        <f>VLOOKUP(CONCATENATE($F3277," ",$G3277),AllocFactorMatrix,(U$4+1),FALSE)*$E3281</f>
        <v>28968.303077779372</v>
      </c>
      <c r="V3277" s="5">
        <f>VLOOKUP(CONCATENATE($F3277," ",$G3277),AllocFactorMatrix,(V$4+1),FALSE)*$E3281</f>
        <v>0</v>
      </c>
      <c r="W3277" s="5">
        <f>VLOOKUP(CONCATENATE($F3277," ",$G3277),AllocFactorMatrix,(W$4+1),FALSE)*$E3281</f>
        <v>0</v>
      </c>
      <c r="X3277" s="5">
        <f t="shared" si="1628"/>
        <v>30764.482095415307</v>
      </c>
      <c r="Y3277" s="5">
        <f>VLOOKUP(CONCATENATE($F3277," ",$G3277),AllocFactorMatrix,(Y$4+1),FALSE)*$E3281</f>
        <v>15193.264550516507</v>
      </c>
      <c r="Z3277" s="5">
        <f>VLOOKUP(CONCATENATE($F3277," ",$G3277),AllocFactorMatrix,(Z$4+1),FALSE)*$E3281</f>
        <v>253.48312692981457</v>
      </c>
      <c r="AA3277" s="5">
        <f t="shared" si="1615"/>
        <v>15446.747677446321</v>
      </c>
      <c r="AB3277" s="5">
        <f>VLOOKUP(CONCATENATE($F3277," ",$G3277),AllocFactorMatrix,(AB$4+1),FALSE)*$E3281</f>
        <v>205.36380589104058</v>
      </c>
      <c r="AC3277" s="5">
        <f>VLOOKUP(CONCATENATE($F3277," ",$G3277),AllocFactorMatrix,(AC$4+1),FALSE)*$E3281</f>
        <v>703.54786787670685</v>
      </c>
      <c r="AD3277" s="5">
        <f>VLOOKUP(CONCATENATE($F3277," ",$G3277),AllocFactorMatrix,(AD$4+1),FALSE)*$E3281</f>
        <v>151.66236346167423</v>
      </c>
    </row>
    <row r="3278" spans="1:30" hidden="1" outlineLevel="1">
      <c r="D3278" s="7"/>
      <c r="E3278" s="51"/>
      <c r="F3278" s="52" t="str">
        <f>F3281</f>
        <v>EXP_OM_DIST</v>
      </c>
      <c r="G3278" s="55" t="str">
        <f>$G$12</f>
        <v>DISTSEC</v>
      </c>
      <c r="H3278" s="4">
        <f t="shared" si="1613"/>
        <v>242430.17218152896</v>
      </c>
      <c r="I3278" s="5">
        <f>VLOOKUP(CONCATENATE($F3278," ",$G3278),AllocFactorMatrix,(I$4+1),FALSE)*$E3281</f>
        <v>181265.39165268774</v>
      </c>
      <c r="J3278" s="5">
        <f>VLOOKUP(CONCATENATE($F3278," ",$G3278),AllocFactorMatrix,(J$4+1),FALSE)*$E3281</f>
        <v>8738.8623025548331</v>
      </c>
      <c r="K3278" s="5">
        <f>VLOOKUP(CONCATENATE($F3278," ",$G3278),AllocFactorMatrix,(K$4+1),FALSE)*$E3281</f>
        <v>26368.789377808058</v>
      </c>
      <c r="L3278" s="5">
        <f>VLOOKUP(CONCATENATE($F3278," ",$G3278),AllocFactorMatrix,(L$4+1),FALSE)*$E3281</f>
        <v>0</v>
      </c>
      <c r="M3278" s="5">
        <f>VLOOKUP(CONCATENATE($F3278," ",$G3278),AllocFactorMatrix,(M$4+1),FALSE)*$E3281</f>
        <v>0</v>
      </c>
      <c r="N3278" s="5">
        <f t="shared" si="1614"/>
        <v>26368.789377808058</v>
      </c>
      <c r="O3278" s="5">
        <f>VLOOKUP(CONCATENATE($F3278," ",$G3278),AllocFactorMatrix,(O$4+1),FALSE)*$E3281</f>
        <v>16802.295225144298</v>
      </c>
      <c r="P3278" s="5">
        <f>VLOOKUP(CONCATENATE($F3278," ",$G3278),AllocFactorMatrix,(P$4+1),FALSE)*$E3281</f>
        <v>0</v>
      </c>
      <c r="Q3278" s="5">
        <f>VLOOKUP(CONCATENATE($F3278," ",$G3278),AllocFactorMatrix,(Q$4+1),FALSE)*$E3281</f>
        <v>0</v>
      </c>
      <c r="R3278" s="5">
        <f>VLOOKUP(CONCATENATE($F3278," ",$G3278),AllocFactorMatrix,(R$4+1),FALSE)*$E3281</f>
        <v>0</v>
      </c>
      <c r="S3278" s="5">
        <f t="shared" si="1616"/>
        <v>16802.295225144298</v>
      </c>
      <c r="T3278" s="5">
        <f>VLOOKUP(CONCATENATE($F3278," ",$G3278),AllocFactorMatrix,(T$4+1),FALSE)*$E3281</f>
        <v>454.29881391713485</v>
      </c>
      <c r="U3278" s="5">
        <f>VLOOKUP(CONCATENATE($F3278," ",$G3278),AllocFactorMatrix,(U$4+1),FALSE)*$E3281</f>
        <v>0</v>
      </c>
      <c r="V3278" s="5">
        <f>VLOOKUP(CONCATENATE($F3278," ",$G3278),AllocFactorMatrix,(V$4+1),FALSE)*$E3281</f>
        <v>0</v>
      </c>
      <c r="W3278" s="5">
        <f>VLOOKUP(CONCATENATE($F3278," ",$G3278),AllocFactorMatrix,(W$4+1),FALSE)*$E3281</f>
        <v>0</v>
      </c>
      <c r="X3278" s="5">
        <f t="shared" si="1628"/>
        <v>454.29881391713485</v>
      </c>
      <c r="Y3278" s="5">
        <f>VLOOKUP(CONCATENATE($F3278," ",$G3278),AllocFactorMatrix,(Y$4+1),FALSE)*$E3281</f>
        <v>6197.4273406343664</v>
      </c>
      <c r="Z3278" s="5">
        <f>VLOOKUP(CONCATENATE($F3278," ",$G3278),AllocFactorMatrix,(Z$4+1),FALSE)*$E3281</f>
        <v>0</v>
      </c>
      <c r="AA3278" s="5">
        <f t="shared" si="1615"/>
        <v>6197.4273406343664</v>
      </c>
      <c r="AB3278" s="5">
        <f>VLOOKUP(CONCATENATE($F3278," ",$G3278),AllocFactorMatrix,(AB$4+1),FALSE)*$E3281</f>
        <v>64.310902877561716</v>
      </c>
      <c r="AC3278" s="5">
        <f>VLOOKUP(CONCATENATE($F3278," ",$G3278),AllocFactorMatrix,(AC$4+1),FALSE)*$E3281</f>
        <v>2183.6025023196735</v>
      </c>
      <c r="AD3278" s="5">
        <f>VLOOKUP(CONCATENATE($F3278," ",$G3278),AllocFactorMatrix,(AD$4+1),FALSE)*$E3281</f>
        <v>355.1940635853025</v>
      </c>
    </row>
    <row r="3279" spans="1:30" hidden="1" outlineLevel="1">
      <c r="D3279" s="7"/>
      <c r="E3279" s="51"/>
      <c r="F3279" s="52" t="str">
        <f>F3281</f>
        <v>EXP_OM_DIST</v>
      </c>
      <c r="G3279" s="55" t="str">
        <f>$G$13</f>
        <v>ENERGY</v>
      </c>
      <c r="H3279" s="4">
        <f t="shared" si="1613"/>
        <v>0</v>
      </c>
      <c r="I3279" s="5">
        <f>VLOOKUP(CONCATENATE($F3279," ",$G3279),AllocFactorMatrix,(I$4+1),FALSE)*$E3281</f>
        <v>0</v>
      </c>
      <c r="J3279" s="5">
        <f>VLOOKUP(CONCATENATE($F3279," ",$G3279),AllocFactorMatrix,(J$4+1),FALSE)*$E3281</f>
        <v>0</v>
      </c>
      <c r="K3279" s="5">
        <f>VLOOKUP(CONCATENATE($F3279," ",$G3279),AllocFactorMatrix,(K$4+1),FALSE)*$E3281</f>
        <v>0</v>
      </c>
      <c r="L3279" s="5">
        <f>VLOOKUP(CONCATENATE($F3279," ",$G3279),AllocFactorMatrix,(L$4+1),FALSE)*$E3281</f>
        <v>0</v>
      </c>
      <c r="M3279" s="5">
        <f>VLOOKUP(CONCATENATE($F3279," ",$G3279),AllocFactorMatrix,(M$4+1),FALSE)*$E3281</f>
        <v>0</v>
      </c>
      <c r="N3279" s="5">
        <f t="shared" si="1614"/>
        <v>0</v>
      </c>
      <c r="O3279" s="5">
        <f>VLOOKUP(CONCATENATE($F3279," ",$G3279),AllocFactorMatrix,(O$4+1),FALSE)*$E3281</f>
        <v>0</v>
      </c>
      <c r="P3279" s="5">
        <f>VLOOKUP(CONCATENATE($F3279," ",$G3279),AllocFactorMatrix,(P$4+1),FALSE)*$E3281</f>
        <v>0</v>
      </c>
      <c r="Q3279" s="5">
        <f>VLOOKUP(CONCATENATE($F3279," ",$G3279),AllocFactorMatrix,(Q$4+1),FALSE)*$E3281</f>
        <v>0</v>
      </c>
      <c r="R3279" s="5">
        <f>VLOOKUP(CONCATENATE($F3279," ",$G3279),AllocFactorMatrix,(R$4+1),FALSE)*$E3281</f>
        <v>0</v>
      </c>
      <c r="S3279" s="5">
        <f t="shared" si="1616"/>
        <v>0</v>
      </c>
      <c r="T3279" s="5">
        <f>VLOOKUP(CONCATENATE($F3279," ",$G3279),AllocFactorMatrix,(T$4+1),FALSE)*$E3281</f>
        <v>0</v>
      </c>
      <c r="U3279" s="5">
        <f>VLOOKUP(CONCATENATE($F3279," ",$G3279),AllocFactorMatrix,(U$4+1),FALSE)*$E3281</f>
        <v>0</v>
      </c>
      <c r="V3279" s="5">
        <f>VLOOKUP(CONCATENATE($F3279," ",$G3279),AllocFactorMatrix,(V$4+1),FALSE)*$E3281</f>
        <v>0</v>
      </c>
      <c r="W3279" s="5">
        <f>VLOOKUP(CONCATENATE($F3279," ",$G3279),AllocFactorMatrix,(W$4+1),FALSE)*$E3281</f>
        <v>0</v>
      </c>
      <c r="X3279" s="5">
        <f t="shared" si="1628"/>
        <v>0</v>
      </c>
      <c r="Y3279" s="5">
        <f>VLOOKUP(CONCATENATE($F3279," ",$G3279),AllocFactorMatrix,(Y$4+1),FALSE)*$E3281</f>
        <v>0</v>
      </c>
      <c r="Z3279" s="5">
        <f>VLOOKUP(CONCATENATE($F3279," ",$G3279),AllocFactorMatrix,(Z$4+1),FALSE)*$E3281</f>
        <v>0</v>
      </c>
      <c r="AA3279" s="5">
        <f t="shared" si="1615"/>
        <v>0</v>
      </c>
      <c r="AB3279" s="5">
        <f>VLOOKUP(CONCATENATE($F3279," ",$G3279),AllocFactorMatrix,(AB$4+1),FALSE)*$E3281</f>
        <v>0</v>
      </c>
      <c r="AC3279" s="5">
        <f>VLOOKUP(CONCATENATE($F3279," ",$G3279),AllocFactorMatrix,(AC$4+1),FALSE)*$E3281</f>
        <v>0</v>
      </c>
      <c r="AD3279" s="5">
        <f>VLOOKUP(CONCATENATE($F3279," ",$G3279),AllocFactorMatrix,(AD$4+1),FALSE)*$E3281</f>
        <v>0</v>
      </c>
    </row>
    <row r="3280" spans="1:30" hidden="1" outlineLevel="1">
      <c r="D3280" s="7"/>
      <c r="E3280" s="51"/>
      <c r="F3280" s="52" t="str">
        <f>F3281</f>
        <v>EXP_OM_DIST</v>
      </c>
      <c r="G3280" s="55" t="str">
        <f>$G$14</f>
        <v>CUSTOMER</v>
      </c>
      <c r="H3280" s="4">
        <f t="shared" si="1613"/>
        <v>44754.637833378816</v>
      </c>
      <c r="I3280" s="5">
        <f>VLOOKUP(CONCATENATE($F3280," ",$G3280),AllocFactorMatrix,(I$4+1),FALSE)*$E3281</f>
        <v>18270.431357759826</v>
      </c>
      <c r="J3280" s="5">
        <f>VLOOKUP(CONCATENATE($F3280," ",$G3280),AllocFactorMatrix,(J$4+1),FALSE)*$E3281</f>
        <v>7911.3309809212515</v>
      </c>
      <c r="K3280" s="5">
        <f>VLOOKUP(CONCATENATE($F3280," ",$G3280),AllocFactorMatrix,(K$4+1),FALSE)*$E3281</f>
        <v>2259.8127955666287</v>
      </c>
      <c r="L3280" s="5">
        <f>VLOOKUP(CONCATENATE($F3280," ",$G3280),AllocFactorMatrix,(L$4+1),FALSE)*$E3281</f>
        <v>1264.9047386059665</v>
      </c>
      <c r="M3280" s="5">
        <f>VLOOKUP(CONCATENATE($F3280," ",$G3280),AllocFactorMatrix,(M$4+1),FALSE)*$E3281</f>
        <v>205.29120502994718</v>
      </c>
      <c r="N3280" s="5">
        <f t="shared" si="1614"/>
        <v>3730.0087392025425</v>
      </c>
      <c r="O3280" s="5">
        <f>VLOOKUP(CONCATENATE($F3280," ",$G3280),AllocFactorMatrix,(O$4+1),FALSE)*$E3281</f>
        <v>966.77011351144563</v>
      </c>
      <c r="P3280" s="5">
        <f>VLOOKUP(CONCATENATE($F3280," ",$G3280),AllocFactorMatrix,(P$4+1),FALSE)*$E3281</f>
        <v>328.94630447645147</v>
      </c>
      <c r="Q3280" s="5">
        <f>VLOOKUP(CONCATENATE($F3280," ",$G3280),AllocFactorMatrix,(Q$4+1),FALSE)*$E3281</f>
        <v>715.26486580392645</v>
      </c>
      <c r="R3280" s="5">
        <f>VLOOKUP(CONCATENATE($F3280," ",$G3280),AllocFactorMatrix,(R$4+1),FALSE)*$E3281</f>
        <v>125.71049724629151</v>
      </c>
      <c r="S3280" s="5">
        <f t="shared" si="1616"/>
        <v>2136.6917810381151</v>
      </c>
      <c r="T3280" s="5">
        <f>VLOOKUP(CONCATENATE($F3280," ",$G3280),AllocFactorMatrix,(T$4+1),FALSE)*$E3281</f>
        <v>6.6606528812850181</v>
      </c>
      <c r="U3280" s="5">
        <f>VLOOKUP(CONCATENATE($F3280," ",$G3280),AllocFactorMatrix,(U$4+1),FALSE)*$E3281</f>
        <v>195.13766444919611</v>
      </c>
      <c r="V3280" s="5">
        <f>VLOOKUP(CONCATENATE($F3280," ",$G3280),AllocFactorMatrix,(V$4+1),FALSE)*$E3281</f>
        <v>1051.8593693225898</v>
      </c>
      <c r="W3280" s="5">
        <f>VLOOKUP(CONCATENATE($F3280," ",$G3280),AllocFactorMatrix,(W$4+1),FALSE)*$E3281</f>
        <v>188.56613232612898</v>
      </c>
      <c r="X3280" s="5">
        <f t="shared" si="1628"/>
        <v>1442.2238189791999</v>
      </c>
      <c r="Y3280" s="5">
        <f>VLOOKUP(CONCATENATE($F3280," ",$G3280),AllocFactorMatrix,(Y$4+1),FALSE)*$E3281</f>
        <v>268.08876650322577</v>
      </c>
      <c r="Z3280" s="5">
        <f>VLOOKUP(CONCATENATE($F3280," ",$G3280),AllocFactorMatrix,(Z$4+1),FALSE)*$E3281</f>
        <v>5.5752955916870226</v>
      </c>
      <c r="AA3280" s="5">
        <f t="shared" si="1615"/>
        <v>273.66406209491277</v>
      </c>
      <c r="AB3280" s="5">
        <f>VLOOKUP(CONCATENATE($F3280," ",$G3280),AllocFactorMatrix,(AB$4+1),FALSE)*$E3281</f>
        <v>3.3115336620808233</v>
      </c>
      <c r="AC3280" s="5">
        <f>VLOOKUP(CONCATENATE($F3280," ",$G3280),AllocFactorMatrix,(AC$4+1),FALSE)*$E3281</f>
        <v>6102.1125101277712</v>
      </c>
      <c r="AD3280" s="5">
        <f>VLOOKUP(CONCATENATE($F3280," ",$G3280),AllocFactorMatrix,(AD$4+1),FALSE)*$E3281</f>
        <v>4884.8630495931111</v>
      </c>
    </row>
    <row r="3281" spans="1:30" collapsed="1">
      <c r="D3281" s="99" t="str">
        <f>D1952</f>
        <v>Adj 18 - Amortization of Storm Cost Deferral</v>
      </c>
      <c r="E3281" s="57">
        <v>874592</v>
      </c>
      <c r="F3281" s="57" t="s">
        <v>78</v>
      </c>
      <c r="G3281" s="55" t="str">
        <f>$G$15</f>
        <v>TOTAL</v>
      </c>
      <c r="H3281" s="4">
        <f t="shared" si="1613"/>
        <v>874591.99999999977</v>
      </c>
      <c r="I3281" s="5">
        <f>VLOOKUP(CONCATENATE($F3281," ",$G3281),AllocFactorMatrix,(I$4+1),FALSE)*$E3281</f>
        <v>592125.10130391957</v>
      </c>
      <c r="J3281" s="5">
        <f>VLOOKUP(CONCATENATE($F3281," ",$G3281),AllocFactorMatrix,(J$4+1),FALSE)*$E3281</f>
        <v>35155.826993417679</v>
      </c>
      <c r="K3281" s="5">
        <f>VLOOKUP(CONCATENATE($F3281," ",$G3281),AllocFactorMatrix,(K$4+1),FALSE)*$E3281</f>
        <v>95823.693927118016</v>
      </c>
      <c r="L3281" s="5">
        <f>VLOOKUP(CONCATENATE($F3281," ",$G3281),AllocFactorMatrix,(L$4+1),FALSE)*$E3281</f>
        <v>3341.5827189914708</v>
      </c>
      <c r="M3281" s="5">
        <f>VLOOKUP(CONCATENATE($F3281," ",$G3281),AllocFactorMatrix,(M$4+1),FALSE)*$E3281</f>
        <v>205.29120502994718</v>
      </c>
      <c r="N3281" s="5">
        <f t="shared" si="1614"/>
        <v>99370.567851139436</v>
      </c>
      <c r="O3281" s="5">
        <f>VLOOKUP(CONCATENATE($F3281," ",$G3281),AllocFactorMatrix,(O$4+1),FALSE)*$E3281</f>
        <v>68153.639456150762</v>
      </c>
      <c r="P3281" s="5">
        <f>VLOOKUP(CONCATENATE($F3281," ",$G3281),AllocFactorMatrix,(P$4+1),FALSE)*$E3281</f>
        <v>9713.0766244403021</v>
      </c>
      <c r="Q3281" s="5">
        <f>VLOOKUP(CONCATENATE($F3281," ",$G3281),AllocFactorMatrix,(Q$4+1),FALSE)*$E3281</f>
        <v>715.26486580392645</v>
      </c>
      <c r="R3281" s="5">
        <f>VLOOKUP(CONCATENATE($F3281," ",$G3281),AllocFactorMatrix,(R$4+1),FALSE)*$E3281</f>
        <v>125.71049724629151</v>
      </c>
      <c r="S3281" s="5">
        <f t="shared" si="1616"/>
        <v>78707.691443641292</v>
      </c>
      <c r="T3281" s="5">
        <f>VLOOKUP(CONCATENATE($F3281," ",$G3281),AllocFactorMatrix,(T$4+1),FALSE)*$E3281</f>
        <v>2257.138484434357</v>
      </c>
      <c r="U3281" s="5">
        <f>VLOOKUP(CONCATENATE($F3281," ",$G3281),AllocFactorMatrix,(U$4+1),FALSE)*$E3281</f>
        <v>29163.440742228566</v>
      </c>
      <c r="V3281" s="5">
        <f>VLOOKUP(CONCATENATE($F3281," ",$G3281),AllocFactorMatrix,(V$4+1),FALSE)*$E3281</f>
        <v>1051.8593693225898</v>
      </c>
      <c r="W3281" s="5">
        <f>VLOOKUP(CONCATENATE($F3281," ",$G3281),AllocFactorMatrix,(W$4+1),FALSE)*$E3281</f>
        <v>188.56613232612898</v>
      </c>
      <c r="X3281" s="5">
        <f t="shared" si="1628"/>
        <v>32661.00472831164</v>
      </c>
      <c r="Y3281" s="5">
        <f>VLOOKUP(CONCATENATE($F3281," ",$G3281),AllocFactorMatrix,(Y$4+1),FALSE)*$E3281</f>
        <v>21658.780657654101</v>
      </c>
      <c r="Z3281" s="5">
        <f>VLOOKUP(CONCATENATE($F3281," ",$G3281),AllocFactorMatrix,(Z$4+1),FALSE)*$E3281</f>
        <v>259.0584225215016</v>
      </c>
      <c r="AA3281" s="5">
        <f t="shared" si="1615"/>
        <v>21917.839080175603</v>
      </c>
      <c r="AB3281" s="5">
        <f>VLOOKUP(CONCATENATE($F3281," ",$G3281),AllocFactorMatrix,(AB$4+1),FALSE)*$E3281</f>
        <v>272.98624243068315</v>
      </c>
      <c r="AC3281" s="5">
        <f>VLOOKUP(CONCATENATE($F3281," ",$G3281),AllocFactorMatrix,(AC$4+1),FALSE)*$E3281</f>
        <v>8989.2628803241514</v>
      </c>
      <c r="AD3281" s="5">
        <f>VLOOKUP(CONCATENATE($F3281," ",$G3281),AllocFactorMatrix,(AD$4+1),FALSE)*$E3281</f>
        <v>5391.719476640088</v>
      </c>
    </row>
    <row r="3282" spans="1:30" hidden="1" outlineLevel="1">
      <c r="D3282" s="7"/>
      <c r="E3282" s="51"/>
      <c r="F3282" s="52" t="str">
        <f>F3289</f>
        <v>LABOR_M</v>
      </c>
      <c r="G3282" s="55" t="str">
        <f>$G$8</f>
        <v>PRODUCTION</v>
      </c>
      <c r="H3282" s="4">
        <f t="shared" ca="1" si="1613"/>
        <v>67779.374817501506</v>
      </c>
      <c r="I3282" s="5">
        <f ca="1">VLOOKUP(CONCATENATE($F3282," ",$G3282),AllocFactorMatrix,(I$4+1),FALSE)*$E3289</f>
        <v>37631.548581929608</v>
      </c>
      <c r="J3282" s="5">
        <f ca="1">VLOOKUP(CONCATENATE($F3282," ",$G3282),AllocFactorMatrix,(J$4+1),FALSE)*$E3289</f>
        <v>1731.6110390617664</v>
      </c>
      <c r="K3282" s="5">
        <f ca="1">VLOOKUP(CONCATENATE($F3282," ",$G3282),AllocFactorMatrix,(K$4+1),FALSE)*$E3289</f>
        <v>5704.4239569010069</v>
      </c>
      <c r="L3282" s="5">
        <f ca="1">VLOOKUP(CONCATENATE($F3282," ",$G3282),AllocFactorMatrix,(L$4+1),FALSE)*$E3289</f>
        <v>142.53534382903734</v>
      </c>
      <c r="M3282" s="5">
        <f ca="1">VLOOKUP(CONCATENATE($F3282," ",$G3282),AllocFactorMatrix,(M$4+1),FALSE)*$E3289</f>
        <v>18.348537993258425</v>
      </c>
      <c r="N3282" s="5">
        <f t="shared" ca="1" si="1614"/>
        <v>5865.3078387233027</v>
      </c>
      <c r="O3282" s="5">
        <f ca="1">VLOOKUP(CONCATENATE($F3282," ",$G3282),AllocFactorMatrix,(O$4+1),FALSE)*$E3289</f>
        <v>4339.4324085056496</v>
      </c>
      <c r="P3282" s="5">
        <f ca="1">VLOOKUP(CONCATENATE($F3282," ",$G3282),AllocFactorMatrix,(P$4+1),FALSE)*$E3289</f>
        <v>785.44551136399252</v>
      </c>
      <c r="Q3282" s="5">
        <f ca="1">VLOOKUP(CONCATENATE($F3282," ",$G3282),AllocFactorMatrix,(Q$4+1),FALSE)*$E3289</f>
        <v>303.80477842674418</v>
      </c>
      <c r="R3282" s="5">
        <f ca="1">VLOOKUP(CONCATENATE($F3282," ",$G3282),AllocFactorMatrix,(R$4+1),FALSE)*$E3289</f>
        <v>6.5459977693893832</v>
      </c>
      <c r="S3282" s="5">
        <f t="shared" ca="1" si="1616"/>
        <v>5435.2286960657757</v>
      </c>
      <c r="T3282" s="5">
        <f ca="1">VLOOKUP(CONCATENATE($F3282," ",$G3282),AllocFactorMatrix,(T$4+1),FALSE)*$E3289</f>
        <v>137.79282180390337</v>
      </c>
      <c r="U3282" s="5">
        <f ca="1">VLOOKUP(CONCATENATE($F3282," ",$G3282),AllocFactorMatrix,(U$4+1),FALSE)*$E3289</f>
        <v>2193.9012603431388</v>
      </c>
      <c r="V3282" s="5">
        <f ca="1">VLOOKUP(CONCATENATE($F3282," ",$G3282),AllocFactorMatrix,(V$4+1),FALSE)*$E3289</f>
        <v>11897.973633026746</v>
      </c>
      <c r="W3282" s="5">
        <f ca="1">VLOOKUP(CONCATENATE($F3282," ",$G3282),AllocFactorMatrix,(W$4+1),FALSE)*$E3289</f>
        <v>1565.4480035961642</v>
      </c>
      <c r="X3282" s="5">
        <f ca="1">SUBTOTAL(9,T3282:W3282)</f>
        <v>15795.115718769952</v>
      </c>
      <c r="Y3282" s="5">
        <f ca="1">VLOOKUP(CONCATENATE($F3282," ",$G3282),AllocFactorMatrix,(Y$4+1),FALSE)*$E3289</f>
        <v>1278.9568710394985</v>
      </c>
      <c r="Z3282" s="5">
        <f ca="1">VLOOKUP(CONCATENATE($F3282," ",$G3282),AllocFactorMatrix,(Z$4+1),FALSE)*$E3289</f>
        <v>26.585270751357264</v>
      </c>
      <c r="AA3282" s="5">
        <f t="shared" ca="1" si="1615"/>
        <v>1305.5421417908558</v>
      </c>
      <c r="AB3282" s="5">
        <f ca="1">VLOOKUP(CONCATENATE($F3282," ",$G3282),AllocFactorMatrix,(AB$4+1),FALSE)*$E3289</f>
        <v>15.020801160238303</v>
      </c>
      <c r="AC3282" s="5">
        <f ca="1">VLOOKUP(CONCATENATE($F3282," ",$G3282),AllocFactorMatrix,(AC$4+1),FALSE)*$E3289</f>
        <v>0</v>
      </c>
      <c r="AD3282" s="5">
        <f ca="1">VLOOKUP(CONCATENATE($F3282," ",$G3282),AllocFactorMatrix,(AD$4+1),FALSE)*$E3289</f>
        <v>0</v>
      </c>
    </row>
    <row r="3283" spans="1:30" hidden="1" outlineLevel="1">
      <c r="D3283" s="7"/>
      <c r="E3283" s="51"/>
      <c r="F3283" s="52" t="str">
        <f>F3289</f>
        <v>LABOR_M</v>
      </c>
      <c r="G3283" s="55" t="str">
        <f>$G$9</f>
        <v>BULKTRAN</v>
      </c>
      <c r="H3283" s="4">
        <f t="shared" ca="1" si="1613"/>
        <v>247.6535100482042</v>
      </c>
      <c r="I3283" s="5">
        <f ca="1">VLOOKUP(CONCATENATE($F3283," ",$G3283),AllocFactorMatrix,(I$4+1),FALSE)*$E3289</f>
        <v>121.98990657669243</v>
      </c>
      <c r="J3283" s="5">
        <f ca="1">VLOOKUP(CONCATENATE($F3283," ",$G3283),AllocFactorMatrix,(J$4+1),FALSE)*$E3289</f>
        <v>6.0303969793453644</v>
      </c>
      <c r="K3283" s="5">
        <f ca="1">VLOOKUP(CONCATENATE($F3283," ",$G3283),AllocFactorMatrix,(K$4+1),FALSE)*$E3289</f>
        <v>22.088998528555667</v>
      </c>
      <c r="L3283" s="5">
        <f ca="1">VLOOKUP(CONCATENATE($F3283," ",$G3283),AllocFactorMatrix,(L$4+1),FALSE)*$E3289</f>
        <v>0.69528324894850557</v>
      </c>
      <c r="M3283" s="5">
        <f ca="1">VLOOKUP(CONCATENATE($F3283," ",$G3283),AllocFactorMatrix,(M$4+1),FALSE)*$E3289</f>
        <v>6.5201438296526651E-2</v>
      </c>
      <c r="N3283" s="5">
        <f t="shared" ca="1" si="1614"/>
        <v>22.849483215800699</v>
      </c>
      <c r="O3283" s="5">
        <f ca="1">VLOOKUP(CONCATENATE($F3283," ",$G3283),AllocFactorMatrix,(O$4+1),FALSE)*$E3289</f>
        <v>16.791075063167167</v>
      </c>
      <c r="P3283" s="5">
        <f ca="1">VLOOKUP(CONCATENATE($F3283," ",$G3283),AllocFactorMatrix,(P$4+1),FALSE)*$E3289</f>
        <v>3.1286664745784716</v>
      </c>
      <c r="Q3283" s="5">
        <f ca="1">VLOOKUP(CONCATENATE($F3283," ",$G3283),AllocFactorMatrix,(Q$4+1),FALSE)*$E3289</f>
        <v>1.4137861240907525</v>
      </c>
      <c r="R3283" s="5">
        <f ca="1">VLOOKUP(CONCATENATE($F3283," ",$G3283),AllocFactorMatrix,(R$4+1),FALSE)*$E3289</f>
        <v>6.3576381657542841E-2</v>
      </c>
      <c r="S3283" s="5">
        <f t="shared" ca="1" si="1616"/>
        <v>21.397104043493933</v>
      </c>
      <c r="T3283" s="5">
        <f ca="1">VLOOKUP(CONCATENATE($F3283," ",$G3283),AllocFactorMatrix,(T$4+1),FALSE)*$E3289</f>
        <v>0.58655525958795318</v>
      </c>
      <c r="U3283" s="5">
        <f ca="1">VLOOKUP(CONCATENATE($F3283," ",$G3283),AllocFactorMatrix,(U$4+1),FALSE)*$E3289</f>
        <v>9.5988768847907373</v>
      </c>
      <c r="V3283" s="5">
        <f ca="1">VLOOKUP(CONCATENATE($F3283," ",$G3283),AllocFactorMatrix,(V$4+1),FALSE)*$E3289</f>
        <v>50.730334049624965</v>
      </c>
      <c r="W3283" s="5">
        <f ca="1">VLOOKUP(CONCATENATE($F3283," ",$G3283),AllocFactorMatrix,(W$4+1),FALSE)*$E3289</f>
        <v>9.1610575114165762</v>
      </c>
      <c r="X3283" s="5">
        <f t="shared" ref="X3283:X3289" ca="1" si="1629">SUBTOTAL(9,T3283:W3283)</f>
        <v>70.076823705420225</v>
      </c>
      <c r="Y3283" s="5">
        <f ca="1">VLOOKUP(CONCATENATE($F3283," ",$G3283),AllocFactorMatrix,(Y$4+1),FALSE)*$E3289</f>
        <v>5.1565125078120007</v>
      </c>
      <c r="Z3283" s="5">
        <f ca="1">VLOOKUP(CONCATENATE($F3283," ",$G3283),AllocFactorMatrix,(Z$4+1),FALSE)*$E3289</f>
        <v>8.6369613451448488E-2</v>
      </c>
      <c r="AA3283" s="5">
        <f t="shared" ca="1" si="1615"/>
        <v>5.2428821212634489</v>
      </c>
      <c r="AB3283" s="5">
        <f ca="1">VLOOKUP(CONCATENATE($F3283," ",$G3283),AllocFactorMatrix,(AB$4+1),FALSE)*$E3289</f>
        <v>6.691340618810461E-2</v>
      </c>
      <c r="AC3283" s="5">
        <f ca="1">VLOOKUP(CONCATENATE($F3283," ",$G3283),AllocFactorMatrix,(AC$4+1),FALSE)*$E3289</f>
        <v>0</v>
      </c>
      <c r="AD3283" s="5">
        <f ca="1">VLOOKUP(CONCATENATE($F3283," ",$G3283),AllocFactorMatrix,(AD$4+1),FALSE)*$E3289</f>
        <v>0</v>
      </c>
    </row>
    <row r="3284" spans="1:30" hidden="1" outlineLevel="1">
      <c r="D3284" s="7"/>
      <c r="E3284" s="51"/>
      <c r="F3284" s="52" t="str">
        <f>F3289</f>
        <v>LABOR_M</v>
      </c>
      <c r="G3284" s="55" t="str">
        <f>$G$10</f>
        <v>SUBTRAN</v>
      </c>
      <c r="H3284" s="4">
        <f t="shared" ca="1" si="1613"/>
        <v>54.473499892266972</v>
      </c>
      <c r="I3284" s="5">
        <f ca="1">VLOOKUP(CONCATENATE($F3284," ",$G3284),AllocFactorMatrix,(I$4+1),FALSE)*$E3289</f>
        <v>26.521373022049456</v>
      </c>
      <c r="J3284" s="5">
        <f ca="1">VLOOKUP(CONCATENATE($F3284," ",$G3284),AllocFactorMatrix,(J$4+1),FALSE)*$E3289</f>
        <v>1.2799561561190576</v>
      </c>
      <c r="K3284" s="5">
        <f ca="1">VLOOKUP(CONCATENATE($F3284," ",$G3284),AllocFactorMatrix,(K$4+1),FALSE)*$E3289</f>
        <v>4.6564179120143852</v>
      </c>
      <c r="L3284" s="5">
        <f ca="1">VLOOKUP(CONCATENATE($F3284," ",$G3284),AllocFactorMatrix,(L$4+1),FALSE)*$E3289</f>
        <v>0.14383236818090506</v>
      </c>
      <c r="M3284" s="5">
        <f ca="1">VLOOKUP(CONCATENATE($F3284," ",$G3284),AllocFactorMatrix,(M$4+1),FALSE)*$E3289</f>
        <v>1.7913560774955827E-2</v>
      </c>
      <c r="N3284" s="5">
        <f t="shared" ca="1" si="1614"/>
        <v>4.8181638409702456</v>
      </c>
      <c r="O3284" s="5">
        <f ca="1">VLOOKUP(CONCATENATE($F3284," ",$G3284),AllocFactorMatrix,(O$4+1),FALSE)*$E3289</f>
        <v>3.5179965114776643</v>
      </c>
      <c r="P3284" s="5">
        <f ca="1">VLOOKUP(CONCATENATE($F3284," ",$G3284),AllocFactorMatrix,(P$4+1),FALSE)*$E3289</f>
        <v>0.65399144824772482</v>
      </c>
      <c r="Q3284" s="5">
        <f ca="1">VLOOKUP(CONCATENATE($F3284," ",$G3284),AllocFactorMatrix,(Q$4+1),FALSE)*$E3289</f>
        <v>0.38913270426777635</v>
      </c>
      <c r="R3284" s="5">
        <f ca="1">VLOOKUP(CONCATENATE($F3284," ",$G3284),AllocFactorMatrix,(R$4+1),FALSE)*$E3289</f>
        <v>0</v>
      </c>
      <c r="S3284" s="5">
        <f t="shared" ca="1" si="1616"/>
        <v>4.5611206639931661</v>
      </c>
      <c r="T3284" s="5">
        <f ca="1">VLOOKUP(CONCATENATE($F3284," ",$G3284),AllocFactorMatrix,(T$4+1),FALSE)*$E3289</f>
        <v>0.12284239759423346</v>
      </c>
      <c r="U3284" s="5">
        <f ca="1">VLOOKUP(CONCATENATE($F3284," ",$G3284),AllocFactorMatrix,(U$4+1),FALSE)*$E3289</f>
        <v>2.0110001848286054</v>
      </c>
      <c r="V3284" s="5">
        <f ca="1">VLOOKUP(CONCATENATE($F3284," ",$G3284),AllocFactorMatrix,(V$4+1),FALSE)*$E3289</f>
        <v>14.010001015101052</v>
      </c>
      <c r="W3284" s="5">
        <f ca="1">VLOOKUP(CONCATENATE($F3284," ",$G3284),AllocFactorMatrix,(W$4+1),FALSE)*$E3289</f>
        <v>0</v>
      </c>
      <c r="X3284" s="5">
        <f t="shared" ca="1" si="1629"/>
        <v>16.14384359752389</v>
      </c>
      <c r="Y3284" s="5">
        <f ca="1">VLOOKUP(CONCATENATE($F3284," ",$G3284),AllocFactorMatrix,(Y$4+1),FALSE)*$E3289</f>
        <v>1.0588138812680941</v>
      </c>
      <c r="Z3284" s="5">
        <f ca="1">VLOOKUP(CONCATENATE($F3284," ",$G3284),AllocFactorMatrix,(Z$4+1),FALSE)*$E3289</f>
        <v>1.7650456166641536E-2</v>
      </c>
      <c r="AA3284" s="5">
        <f t="shared" ca="1" si="1615"/>
        <v>1.0764643374347356</v>
      </c>
      <c r="AB3284" s="5">
        <f ca="1">VLOOKUP(CONCATENATE($F3284," ",$G3284),AllocFactorMatrix,(AB$4+1),FALSE)*$E3289</f>
        <v>1.41390172804488E-2</v>
      </c>
      <c r="AC3284" s="5">
        <f ca="1">VLOOKUP(CONCATENATE($F3284," ",$G3284),AllocFactorMatrix,(AC$4+1),FALSE)*$E3289</f>
        <v>4.8075681373830115E-2</v>
      </c>
      <c r="AD3284" s="5">
        <f ca="1">VLOOKUP(CONCATENATE($F3284," ",$G3284),AllocFactorMatrix,(AD$4+1),FALSE)*$E3289</f>
        <v>1.0363575522146595E-2</v>
      </c>
    </row>
    <row r="3285" spans="1:30" hidden="1" outlineLevel="1">
      <c r="D3285" s="7"/>
      <c r="E3285" s="51"/>
      <c r="F3285" s="52" t="str">
        <f>F3289</f>
        <v>LABOR_M</v>
      </c>
      <c r="G3285" s="55" t="str">
        <f>$G$11</f>
        <v>DISTPRI</v>
      </c>
      <c r="H3285" s="4">
        <f t="shared" ca="1" si="1613"/>
        <v>34901.088486885783</v>
      </c>
      <c r="I3285" s="5">
        <f ca="1">VLOOKUP(CONCATENATE($F3285," ",$G3285),AllocFactorMatrix,(I$4+1),FALSE)*$E3289</f>
        <v>23325.88598561558</v>
      </c>
      <c r="J3285" s="5">
        <f ca="1">VLOOKUP(CONCATENATE($F3285," ",$G3285),AllocFactorMatrix,(J$4+1),FALSE)*$E3289</f>
        <v>1099.5213722749284</v>
      </c>
      <c r="K3285" s="5">
        <f ca="1">VLOOKUP(CONCATENATE($F3285," ",$G3285),AllocFactorMatrix,(K$4+1),FALSE)*$E3289</f>
        <v>3992.4295840527984</v>
      </c>
      <c r="L3285" s="5">
        <f ca="1">VLOOKUP(CONCATENATE($F3285," ",$G3285),AllocFactorMatrix,(L$4+1),FALSE)*$E3289</f>
        <v>123.38684848927566</v>
      </c>
      <c r="M3285" s="5">
        <f ca="1">VLOOKUP(CONCATENATE($F3285," ",$G3285),AllocFactorMatrix,(M$4+1),FALSE)*$E3289</f>
        <v>0</v>
      </c>
      <c r="N3285" s="5">
        <f t="shared" ca="1" si="1614"/>
        <v>4115.8164325420739</v>
      </c>
      <c r="O3285" s="5">
        <f ca="1">VLOOKUP(CONCATENATE($F3285," ",$G3285),AllocFactorMatrix,(O$4+1),FALSE)*$E3289</f>
        <v>2993.6243710148942</v>
      </c>
      <c r="P3285" s="5">
        <f ca="1">VLOOKUP(CONCATENATE($F3285," ",$G3285),AllocFactorMatrix,(P$4+1),FALSE)*$E3289</f>
        <v>557.56274055453446</v>
      </c>
      <c r="Q3285" s="5">
        <f ca="1">VLOOKUP(CONCATENATE($F3285," ",$G3285),AllocFactorMatrix,(Q$4+1),FALSE)*$E3289</f>
        <v>0</v>
      </c>
      <c r="R3285" s="5">
        <f ca="1">VLOOKUP(CONCATENATE($F3285," ",$G3285),AllocFactorMatrix,(R$4+1),FALSE)*$E3289</f>
        <v>0</v>
      </c>
      <c r="S3285" s="5">
        <f t="shared" ca="1" si="1616"/>
        <v>3551.1871115694285</v>
      </c>
      <c r="T3285" s="5">
        <f ca="1">VLOOKUP(CONCATENATE($F3285," ",$G3285),AllocFactorMatrix,(T$4+1),FALSE)*$E3289</f>
        <v>106.72086399621764</v>
      </c>
      <c r="U3285" s="5">
        <f ca="1">VLOOKUP(CONCATENATE($F3285," ",$G3285),AllocFactorMatrix,(U$4+1),FALSE)*$E3289</f>
        <v>1721.1660433679103</v>
      </c>
      <c r="V3285" s="5">
        <f ca="1">VLOOKUP(CONCATENATE($F3285," ",$G3285),AllocFactorMatrix,(V$4+1),FALSE)*$E3289</f>
        <v>0</v>
      </c>
      <c r="W3285" s="5">
        <f ca="1">VLOOKUP(CONCATENATE($F3285," ",$G3285),AllocFactorMatrix,(W$4+1),FALSE)*$E3289</f>
        <v>0</v>
      </c>
      <c r="X3285" s="5">
        <f t="shared" ca="1" si="1629"/>
        <v>1827.8869073641281</v>
      </c>
      <c r="Y3285" s="5">
        <f ca="1">VLOOKUP(CONCATENATE($F3285," ",$G3285),AllocFactorMatrix,(Y$4+1),FALSE)*$E3289</f>
        <v>902.71532171013939</v>
      </c>
      <c r="Z3285" s="5">
        <f ca="1">VLOOKUP(CONCATENATE($F3285," ",$G3285),AllocFactorMatrix,(Z$4+1),FALSE)*$E3289</f>
        <v>15.060825256726057</v>
      </c>
      <c r="AA3285" s="5">
        <f t="shared" ca="1" si="1615"/>
        <v>917.77614696686544</v>
      </c>
      <c r="AB3285" s="5">
        <f ca="1">VLOOKUP(CONCATENATE($F3285," ",$G3285),AllocFactorMatrix,(AB$4+1),FALSE)*$E3289</f>
        <v>12.201792016860987</v>
      </c>
      <c r="AC3285" s="5">
        <f ca="1">VLOOKUP(CONCATENATE($F3285," ",$G3285),AllocFactorMatrix,(AC$4+1),FALSE)*$E3289</f>
        <v>41.801644260002909</v>
      </c>
      <c r="AD3285" s="5">
        <f ca="1">VLOOKUP(CONCATENATE($F3285," ",$G3285),AllocFactorMatrix,(AD$4+1),FALSE)*$E3289</f>
        <v>9.0110942759152479</v>
      </c>
    </row>
    <row r="3286" spans="1:30" hidden="1" outlineLevel="1">
      <c r="D3286" s="7"/>
      <c r="E3286" s="51"/>
      <c r="F3286" s="52" t="str">
        <f>F3289</f>
        <v>LABOR_M</v>
      </c>
      <c r="G3286" s="55" t="str">
        <f>$G$12</f>
        <v>DISTSEC</v>
      </c>
      <c r="H3286" s="4">
        <f t="shared" ca="1" si="1613"/>
        <v>14404.108488037456</v>
      </c>
      <c r="I3286" s="5">
        <f ca="1">VLOOKUP(CONCATENATE($F3286," ",$G3286),AllocFactorMatrix,(I$4+1),FALSE)*$E3289</f>
        <v>10769.972825564186</v>
      </c>
      <c r="J3286" s="5">
        <f ca="1">VLOOKUP(CONCATENATE($F3286," ",$G3286),AllocFactorMatrix,(J$4+1),FALSE)*$E3289</f>
        <v>519.22382241170237</v>
      </c>
      <c r="K3286" s="5">
        <f ca="1">VLOOKUP(CONCATENATE($F3286," ",$G3286),AllocFactorMatrix,(K$4+1),FALSE)*$E3289</f>
        <v>1566.7146522164446</v>
      </c>
      <c r="L3286" s="5">
        <f ca="1">VLOOKUP(CONCATENATE($F3286," ",$G3286),AllocFactorMatrix,(L$4+1),FALSE)*$E3289</f>
        <v>0</v>
      </c>
      <c r="M3286" s="5">
        <f ca="1">VLOOKUP(CONCATENATE($F3286," ",$G3286),AllocFactorMatrix,(M$4+1),FALSE)*$E3289</f>
        <v>0</v>
      </c>
      <c r="N3286" s="5">
        <f t="shared" ca="1" si="1614"/>
        <v>1566.7146522164446</v>
      </c>
      <c r="O3286" s="5">
        <f ca="1">VLOOKUP(CONCATENATE($F3286," ",$G3286),AllocFactorMatrix,(O$4+1),FALSE)*$E3289</f>
        <v>998.31667441868103</v>
      </c>
      <c r="P3286" s="5">
        <f ca="1">VLOOKUP(CONCATENATE($F3286," ",$G3286),AllocFactorMatrix,(P$4+1),FALSE)*$E3289</f>
        <v>0</v>
      </c>
      <c r="Q3286" s="5">
        <f ca="1">VLOOKUP(CONCATENATE($F3286," ",$G3286),AllocFactorMatrix,(Q$4+1),FALSE)*$E3289</f>
        <v>0</v>
      </c>
      <c r="R3286" s="5">
        <f ca="1">VLOOKUP(CONCATENATE($F3286," ",$G3286),AllocFactorMatrix,(R$4+1),FALSE)*$E3289</f>
        <v>0</v>
      </c>
      <c r="S3286" s="5">
        <f t="shared" ca="1" si="1616"/>
        <v>998.31667441868103</v>
      </c>
      <c r="T3286" s="5">
        <f ca="1">VLOOKUP(CONCATENATE($F3286," ",$G3286),AllocFactorMatrix,(T$4+1),FALSE)*$E3289</f>
        <v>26.992388541263132</v>
      </c>
      <c r="U3286" s="5">
        <f ca="1">VLOOKUP(CONCATENATE($F3286," ",$G3286),AllocFactorMatrix,(U$4+1),FALSE)*$E3289</f>
        <v>0</v>
      </c>
      <c r="V3286" s="5">
        <f ca="1">VLOOKUP(CONCATENATE($F3286," ",$G3286),AllocFactorMatrix,(V$4+1),FALSE)*$E3289</f>
        <v>0</v>
      </c>
      <c r="W3286" s="5">
        <f ca="1">VLOOKUP(CONCATENATE($F3286," ",$G3286),AllocFactorMatrix,(W$4+1),FALSE)*$E3289</f>
        <v>0</v>
      </c>
      <c r="X3286" s="5">
        <f t="shared" ca="1" si="1629"/>
        <v>26.992388541263132</v>
      </c>
      <c r="Y3286" s="5">
        <f ca="1">VLOOKUP(CONCATENATE($F3286," ",$G3286),AllocFactorMatrix,(Y$4+1),FALSE)*$E3289</f>
        <v>368.22320818377227</v>
      </c>
      <c r="Z3286" s="5">
        <f ca="1">VLOOKUP(CONCATENATE($F3286," ",$G3286),AllocFactorMatrix,(Z$4+1),FALSE)*$E3289</f>
        <v>0</v>
      </c>
      <c r="AA3286" s="5">
        <f t="shared" ca="1" si="1615"/>
        <v>368.22320818377227</v>
      </c>
      <c r="AB3286" s="5">
        <f ca="1">VLOOKUP(CONCATENATE($F3286," ",$G3286),AllocFactorMatrix,(AB$4+1),FALSE)*$E3289</f>
        <v>3.8210640766216404</v>
      </c>
      <c r="AC3286" s="5">
        <f ca="1">VLOOKUP(CONCATENATE($F3286," ",$G3286),AllocFactorMatrix,(AC$4+1),FALSE)*$E3289</f>
        <v>129.73982180159942</v>
      </c>
      <c r="AD3286" s="5">
        <f ca="1">VLOOKUP(CONCATENATE($F3286," ",$G3286),AllocFactorMatrix,(AD$4+1),FALSE)*$E3289</f>
        <v>21.104030823187223</v>
      </c>
    </row>
    <row r="3287" spans="1:30" hidden="1" outlineLevel="1">
      <c r="D3287" s="7"/>
      <c r="E3287" s="51"/>
      <c r="F3287" s="52" t="str">
        <f>F3289</f>
        <v>LABOR_M</v>
      </c>
      <c r="G3287" s="55" t="str">
        <f>$G$13</f>
        <v>ENERGY</v>
      </c>
      <c r="H3287" s="4">
        <f t="shared" ca="1" si="1613"/>
        <v>17843.228837084403</v>
      </c>
      <c r="I3287" s="5">
        <f ca="1">VLOOKUP(CONCATENATE($F3287," ",$G3287),AllocFactorMatrix,(I$4+1),FALSE)*$E3289</f>
        <v>6695.2628103025609</v>
      </c>
      <c r="J3287" s="5">
        <f ca="1">VLOOKUP(CONCATENATE($F3287," ",$G3287),AllocFactorMatrix,(J$4+1),FALSE)*$E3289</f>
        <v>433.89629352155106</v>
      </c>
      <c r="K3287" s="5">
        <f ca="1">VLOOKUP(CONCATENATE($F3287," ",$G3287),AllocFactorMatrix,(K$4+1),FALSE)*$E3289</f>
        <v>1455.7691007418707</v>
      </c>
      <c r="L3287" s="5">
        <f ca="1">VLOOKUP(CONCATENATE($F3287," ",$G3287),AllocFactorMatrix,(L$4+1),FALSE)*$E3289</f>
        <v>46.267646957223782</v>
      </c>
      <c r="M3287" s="5">
        <f ca="1">VLOOKUP(CONCATENATE($F3287," ",$G3287),AllocFactorMatrix,(M$4+1),FALSE)*$E3289</f>
        <v>4.2653361709483857</v>
      </c>
      <c r="N3287" s="5">
        <f t="shared" ca="1" si="1614"/>
        <v>1506.3020838700429</v>
      </c>
      <c r="O3287" s="5">
        <f ca="1">VLOOKUP(CONCATENATE($F3287," ",$G3287),AllocFactorMatrix,(O$4+1),FALSE)*$E3289</f>
        <v>1327.2450018694042</v>
      </c>
      <c r="P3287" s="5">
        <f ca="1">VLOOKUP(CONCATENATE($F3287," ",$G3287),AllocFactorMatrix,(P$4+1),FALSE)*$E3289</f>
        <v>246.04568494179875</v>
      </c>
      <c r="Q3287" s="5">
        <f ca="1">VLOOKUP(CONCATENATE($F3287," ",$G3287),AllocFactorMatrix,(Q$4+1),FALSE)*$E3289</f>
        <v>111.79686147019277</v>
      </c>
      <c r="R3287" s="5">
        <f ca="1">VLOOKUP(CONCATENATE($F3287," ",$G3287),AllocFactorMatrix,(R$4+1),FALSE)*$E3289</f>
        <v>5.1800112286583584</v>
      </c>
      <c r="S3287" s="5">
        <f t="shared" ca="1" si="1616"/>
        <v>1690.2675595100541</v>
      </c>
      <c r="T3287" s="5">
        <f ca="1">VLOOKUP(CONCATENATE($F3287," ",$G3287),AllocFactorMatrix,(T$4+1),FALSE)*$E3289</f>
        <v>50.862543595880609</v>
      </c>
      <c r="U3287" s="5">
        <f ca="1">VLOOKUP(CONCATENATE($F3287," ",$G3287),AllocFactorMatrix,(U$4+1),FALSE)*$E3289</f>
        <v>893.07006940404142</v>
      </c>
      <c r="V3287" s="5">
        <f ca="1">VLOOKUP(CONCATENATE($F3287," ",$G3287),AllocFactorMatrix,(V$4+1),FALSE)*$E3289</f>
        <v>5070.4810702587456</v>
      </c>
      <c r="W3287" s="5">
        <f ca="1">VLOOKUP(CONCATENATE($F3287," ",$G3287),AllocFactorMatrix,(W$4+1),FALSE)*$E3289</f>
        <v>961.9889319273758</v>
      </c>
      <c r="X3287" s="5">
        <f t="shared" ca="1" si="1629"/>
        <v>6976.4026151860435</v>
      </c>
      <c r="Y3287" s="5">
        <f ca="1">VLOOKUP(CONCATENATE($F3287," ",$G3287),AllocFactorMatrix,(Y$4+1),FALSE)*$E3289</f>
        <v>359.59067877576445</v>
      </c>
      <c r="Z3287" s="5">
        <f ca="1">VLOOKUP(CONCATENATE($F3287," ",$G3287),AllocFactorMatrix,(Z$4+1),FALSE)*$E3289</f>
        <v>5.8535630073782086</v>
      </c>
      <c r="AA3287" s="5">
        <f t="shared" ca="1" si="1615"/>
        <v>365.44424178314267</v>
      </c>
      <c r="AB3287" s="5">
        <f ca="1">VLOOKUP(CONCATENATE($F3287," ",$G3287),AllocFactorMatrix,(AB$4+1),FALSE)*$E3289</f>
        <v>6.5291786718666556</v>
      </c>
      <c r="AC3287" s="5">
        <f ca="1">VLOOKUP(CONCATENATE($F3287," ",$G3287),AllocFactorMatrix,(AC$4+1),FALSE)*$E3289</f>
        <v>141.1847456783253</v>
      </c>
      <c r="AD3287" s="5">
        <f ca="1">VLOOKUP(CONCATENATE($F3287," ",$G3287),AllocFactorMatrix,(AD$4+1),FALSE)*$E3289</f>
        <v>27.93930856082185</v>
      </c>
    </row>
    <row r="3288" spans="1:30" hidden="1" outlineLevel="1">
      <c r="D3288" s="7"/>
      <c r="E3288" s="51"/>
      <c r="F3288" s="52" t="str">
        <f>F3289</f>
        <v>LABOR_M</v>
      </c>
      <c r="G3288" s="55" t="str">
        <f>$G$14</f>
        <v>CUSTOMER</v>
      </c>
      <c r="H3288" s="4">
        <f t="shared" ca="1" si="1613"/>
        <v>13449.072360550375</v>
      </c>
      <c r="I3288" s="5">
        <f ca="1">VLOOKUP(CONCATENATE($F3288," ",$G3288),AllocFactorMatrix,(I$4+1),FALSE)*$E3289</f>
        <v>9609.3755475273338</v>
      </c>
      <c r="J3288" s="5">
        <f ca="1">VLOOKUP(CONCATENATE($F3288," ",$G3288),AllocFactorMatrix,(J$4+1),FALSE)*$E3289</f>
        <v>1644.4805752554023</v>
      </c>
      <c r="K3288" s="5">
        <f ca="1">VLOOKUP(CONCATENATE($F3288," ",$G3288),AllocFactorMatrix,(K$4+1),FALSE)*$E3289</f>
        <v>473.52177368154452</v>
      </c>
      <c r="L3288" s="5">
        <f ca="1">VLOOKUP(CONCATENATE($F3288," ",$G3288),AllocFactorMatrix,(L$4+1),FALSE)*$E3289</f>
        <v>79.15528103397024</v>
      </c>
      <c r="M3288" s="5">
        <f ca="1">VLOOKUP(CONCATENATE($F3288," ",$G3288),AllocFactorMatrix,(M$4+1),FALSE)*$E3289</f>
        <v>12.506154815816208</v>
      </c>
      <c r="N3288" s="5">
        <f t="shared" ca="1" si="1614"/>
        <v>565.18320953133093</v>
      </c>
      <c r="O3288" s="5">
        <f ca="1">VLOOKUP(CONCATENATE($F3288," ",$G3288),AllocFactorMatrix,(O$4+1),FALSE)*$E3289</f>
        <v>88.36026947999612</v>
      </c>
      <c r="P3288" s="5">
        <f ca="1">VLOOKUP(CONCATENATE($F3288," ",$G3288),AllocFactorMatrix,(P$4+1),FALSE)*$E3289</f>
        <v>22.693364951690445</v>
      </c>
      <c r="Q3288" s="5">
        <f ca="1">VLOOKUP(CONCATENATE($F3288," ",$G3288),AllocFactorMatrix,(Q$4+1),FALSE)*$E3289</f>
        <v>43.405324525427218</v>
      </c>
      <c r="R3288" s="5">
        <f ca="1">VLOOKUP(CONCATENATE($F3288," ",$G3288),AllocFactorMatrix,(R$4+1),FALSE)*$E3289</f>
        <v>7.5757339639858534</v>
      </c>
      <c r="S3288" s="5">
        <f t="shared" ca="1" si="1616"/>
        <v>162.03469292109963</v>
      </c>
      <c r="T3288" s="5">
        <f ca="1">VLOOKUP(CONCATENATE($F3288," ",$G3288),AllocFactorMatrix,(T$4+1),FALSE)*$E3289</f>
        <v>0.61452375307039842</v>
      </c>
      <c r="U3288" s="5">
        <f ca="1">VLOOKUP(CONCATENATE($F3288," ",$G3288),AllocFactorMatrix,(U$4+1),FALSE)*$E3289</f>
        <v>13.510062825367031</v>
      </c>
      <c r="V3288" s="5">
        <f ca="1">VLOOKUP(CONCATENATE($F3288," ",$G3288),AllocFactorMatrix,(V$4+1),FALSE)*$E3289</f>
        <v>63.865661882168837</v>
      </c>
      <c r="W3288" s="5">
        <f ca="1">VLOOKUP(CONCATENATE($F3288," ",$G3288),AllocFactorMatrix,(W$4+1),FALSE)*$E3289</f>
        <v>11.367833268517741</v>
      </c>
      <c r="X3288" s="5">
        <f t="shared" ca="1" si="1629"/>
        <v>89.358081729124009</v>
      </c>
      <c r="Y3288" s="5">
        <f ca="1">VLOOKUP(CONCATENATE($F3288," ",$G3288),AllocFactorMatrix,(Y$4+1),FALSE)*$E3289</f>
        <v>24.184386513818399</v>
      </c>
      <c r="Z3288" s="5">
        <f ca="1">VLOOKUP(CONCATENATE($F3288," ",$G3288),AllocFactorMatrix,(Z$4+1),FALSE)*$E3289</f>
        <v>0.38314714479923906</v>
      </c>
      <c r="AA3288" s="5">
        <f t="shared" ca="1" si="1615"/>
        <v>24.567533658617638</v>
      </c>
      <c r="AB3288" s="5">
        <f ca="1">VLOOKUP(CONCATENATE($F3288," ",$G3288),AllocFactorMatrix,(AB$4+1),FALSE)*$E3289</f>
        <v>0.6891325860079156</v>
      </c>
      <c r="AC3288" s="5">
        <f ca="1">VLOOKUP(CONCATENATE($F3288," ",$G3288),AllocFactorMatrix,(AC$4+1),FALSE)*$E3289</f>
        <v>1060.5972008485714</v>
      </c>
      <c r="AD3288" s="5">
        <f ca="1">VLOOKUP(CONCATENATE($F3288," ",$G3288),AllocFactorMatrix,(AD$4+1),FALSE)*$E3289</f>
        <v>292.78638649288644</v>
      </c>
    </row>
    <row r="3289" spans="1:30" collapsed="1">
      <c r="D3289" s="93" t="str">
        <f>D2000</f>
        <v>Adj 23 - Pension &amp; OPEB Expense Adjustment</v>
      </c>
      <c r="E3289" s="57">
        <v>148679</v>
      </c>
      <c r="F3289" s="57" t="s">
        <v>70</v>
      </c>
      <c r="G3289" s="55" t="str">
        <f>$G$15</f>
        <v>TOTAL</v>
      </c>
      <c r="H3289" s="4">
        <f t="shared" ca="1" si="1613"/>
        <v>148679</v>
      </c>
      <c r="I3289" s="5">
        <f ca="1">VLOOKUP(CONCATENATE($F3289," ",$G3289),AllocFactorMatrix,(I$4+1),FALSE)*$E3289</f>
        <v>88180.55703053801</v>
      </c>
      <c r="J3289" s="5">
        <f ca="1">VLOOKUP(CONCATENATE($F3289," ",$G3289),AllocFactorMatrix,(J$4+1),FALSE)*$E3289</f>
        <v>5436.0434556608143</v>
      </c>
      <c r="K3289" s="5">
        <f ca="1">VLOOKUP(CONCATENATE($F3289," ",$G3289),AllocFactorMatrix,(K$4+1),FALSE)*$E3289</f>
        <v>13219.604484034237</v>
      </c>
      <c r="L3289" s="5">
        <f ca="1">VLOOKUP(CONCATENATE($F3289," ",$G3289),AllocFactorMatrix,(L$4+1),FALSE)*$E3289</f>
        <v>392.1842359266364</v>
      </c>
      <c r="M3289" s="5">
        <f ca="1">VLOOKUP(CONCATENATE($F3289," ",$G3289),AllocFactorMatrix,(M$4+1),FALSE)*$E3289</f>
        <v>35.203143979094499</v>
      </c>
      <c r="N3289" s="5">
        <f t="shared" ca="1" si="1614"/>
        <v>13646.991863939968</v>
      </c>
      <c r="O3289" s="5">
        <f ca="1">VLOOKUP(CONCATENATE($F3289," ",$G3289),AllocFactorMatrix,(O$4+1),FALSE)*$E3289</f>
        <v>9767.2877968632693</v>
      </c>
      <c r="P3289" s="5">
        <f ca="1">VLOOKUP(CONCATENATE($F3289," ",$G3289),AllocFactorMatrix,(P$4+1),FALSE)*$E3289</f>
        <v>1615.5299597348424</v>
      </c>
      <c r="Q3289" s="5">
        <f ca="1">VLOOKUP(CONCATENATE($F3289," ",$G3289),AllocFactorMatrix,(Q$4+1),FALSE)*$E3289</f>
        <v>460.80988325072269</v>
      </c>
      <c r="R3289" s="5">
        <f ca="1">VLOOKUP(CONCATENATE($F3289," ",$G3289),AllocFactorMatrix,(R$4+1),FALSE)*$E3289</f>
        <v>19.365319343691137</v>
      </c>
      <c r="S3289" s="5">
        <f t="shared" ca="1" si="1616"/>
        <v>11862.992959192525</v>
      </c>
      <c r="T3289" s="5">
        <f ca="1">VLOOKUP(CONCATENATE($F3289," ",$G3289),AllocFactorMatrix,(T$4+1),FALSE)*$E3289</f>
        <v>323.69253934751731</v>
      </c>
      <c r="U3289" s="5">
        <f ca="1">VLOOKUP(CONCATENATE($F3289," ",$G3289),AllocFactorMatrix,(U$4+1),FALSE)*$E3289</f>
        <v>4833.2573130100764</v>
      </c>
      <c r="V3289" s="5">
        <f ca="1">VLOOKUP(CONCATENATE($F3289," ",$G3289),AllocFactorMatrix,(V$4+1),FALSE)*$E3289</f>
        <v>17097.060700232385</v>
      </c>
      <c r="W3289" s="5">
        <f ca="1">VLOOKUP(CONCATENATE($F3289," ",$G3289),AllocFactorMatrix,(W$4+1),FALSE)*$E3289</f>
        <v>2547.9658263034744</v>
      </c>
      <c r="X3289" s="5">
        <f t="shared" ca="1" si="1629"/>
        <v>24801.976378893451</v>
      </c>
      <c r="Y3289" s="5">
        <f ca="1">VLOOKUP(CONCATENATE($F3289," ",$G3289),AllocFactorMatrix,(Y$4+1),FALSE)*$E3289</f>
        <v>2939.8857926120731</v>
      </c>
      <c r="Z3289" s="5">
        <f ca="1">VLOOKUP(CONCATENATE($F3289," ",$G3289),AllocFactorMatrix,(Z$4+1),FALSE)*$E3289</f>
        <v>47.986826229878858</v>
      </c>
      <c r="AA3289" s="5">
        <f t="shared" ca="1" si="1615"/>
        <v>2987.8726188419519</v>
      </c>
      <c r="AB3289" s="5">
        <f ca="1">VLOOKUP(CONCATENATE($F3289," ",$G3289),AllocFactorMatrix,(AB$4+1),FALSE)*$E3289</f>
        <v>38.343020935064054</v>
      </c>
      <c r="AC3289" s="5">
        <f ca="1">VLOOKUP(CONCATENATE($F3289," ",$G3289),AllocFactorMatrix,(AC$4+1),FALSE)*$E3289</f>
        <v>1373.3714882698728</v>
      </c>
      <c r="AD3289" s="5">
        <f ca="1">VLOOKUP(CONCATENATE($F3289," ",$G3289),AllocFactorMatrix,(AD$4+1),FALSE)*$E3289</f>
        <v>350.8511837283329</v>
      </c>
    </row>
    <row r="3290" spans="1:30" s="45" customFormat="1" hidden="1" outlineLevel="1">
      <c r="A3290" s="56"/>
      <c r="B3290" s="112"/>
      <c r="C3290" s="55"/>
      <c r="D3290" s="55"/>
      <c r="E3290" s="51"/>
      <c r="F3290" s="52" t="str">
        <f>F3297</f>
        <v>RB_GUP-Land_P</v>
      </c>
      <c r="G3290" s="55" t="str">
        <f>$G$8</f>
        <v>PRODUCTION</v>
      </c>
      <c r="H3290" s="46">
        <f t="shared" ref="H3290:H3297" si="1630">SUBTOTAL(9,I3290:AD3290)</f>
        <v>67233.000000000015</v>
      </c>
      <c r="I3290" s="47">
        <f>VLOOKUP(CONCATENATE($F3290," ",$G3290),AllocFactorMatrix,(I$4+1),FALSE)*$E3297</f>
        <v>37328.197738931856</v>
      </c>
      <c r="J3290" s="47">
        <f>VLOOKUP(CONCATENATE($F3290," ",$G3290),AllocFactorMatrix,(J$4+1),FALSE)*$E3297</f>
        <v>1717.6523876578788</v>
      </c>
      <c r="K3290" s="47">
        <f>VLOOKUP(CONCATENATE($F3290," ",$G3290),AllocFactorMatrix,(K$4+1),FALSE)*$E3297</f>
        <v>5658.4401512551904</v>
      </c>
      <c r="L3290" s="47">
        <f>VLOOKUP(CONCATENATE($F3290," ",$G3290),AllocFactorMatrix,(L$4+1),FALSE)*$E3297</f>
        <v>141.38635532505967</v>
      </c>
      <c r="M3290" s="47">
        <f>VLOOKUP(CONCATENATE($F3290," ",$G3290),AllocFactorMatrix,(M$4+1),FALSE)*$E3297</f>
        <v>18.200628999932967</v>
      </c>
      <c r="N3290" s="47">
        <f t="shared" ref="N3290:N3297" si="1631">SUBTOTAL(9,K3290:M3290)</f>
        <v>5818.0271355801824</v>
      </c>
      <c r="O3290" s="47">
        <f>VLOOKUP(CONCATENATE($F3290," ",$G3290),AllocFactorMatrix,(O$4+1),FALSE)*$E3297</f>
        <v>4304.4519060055727</v>
      </c>
      <c r="P3290" s="47">
        <f>VLOOKUP(CONCATENATE($F3290," ",$G3290),AllocFactorMatrix,(P$4+1),FALSE)*$E3297</f>
        <v>779.11397394446988</v>
      </c>
      <c r="Q3290" s="47">
        <f>VLOOKUP(CONCATENATE($F3290," ",$G3290),AllocFactorMatrix,(Q$4+1),FALSE)*$E3297</f>
        <v>301.3557844545229</v>
      </c>
      <c r="R3290" s="47">
        <f>VLOOKUP(CONCATENATE($F3290," ",$G3290),AllocFactorMatrix,(R$4+1),FALSE)*$E3297</f>
        <v>6.4932299717187005</v>
      </c>
      <c r="S3290" s="47">
        <f t="shared" ref="S3290:S3297" si="1632">SUBTOTAL(9,O3290:R3290)</f>
        <v>5391.4148943762839</v>
      </c>
      <c r="T3290" s="47">
        <f>VLOOKUP(CONCATENATE($F3290," ",$G3290),AllocFactorMatrix,(T$4+1),FALSE)*$E3297</f>
        <v>136.68206313920876</v>
      </c>
      <c r="U3290" s="47">
        <f>VLOOKUP(CONCATENATE($F3290," ",$G3290),AllocFactorMatrix,(U$4+1),FALSE)*$E3297</f>
        <v>2176.2160514729803</v>
      </c>
      <c r="V3290" s="47">
        <f>VLOOKUP(CONCATENATE($F3290," ",$G3290),AllocFactorMatrix,(V$4+1),FALSE)*$E3297</f>
        <v>11802.06314123059</v>
      </c>
      <c r="W3290" s="47">
        <f>VLOOKUP(CONCATENATE($F3290," ",$G3290),AllocFactorMatrix,(W$4+1),FALSE)*$E3297</f>
        <v>1552.8288053581175</v>
      </c>
      <c r="X3290" s="47">
        <f>SUBTOTAL(9,T3290:W3290)</f>
        <v>15667.790061200898</v>
      </c>
      <c r="Y3290" s="47">
        <f>VLOOKUP(CONCATENATE($F3290," ",$G3290),AllocFactorMatrix,(Y$4+1),FALSE)*$E3297</f>
        <v>1268.6471001263262</v>
      </c>
      <c r="Z3290" s="47">
        <f>VLOOKUP(CONCATENATE($F3290," ",$G3290),AllocFactorMatrix,(Z$4+1),FALSE)*$E3297</f>
        <v>26.370964813981612</v>
      </c>
      <c r="AA3290" s="47">
        <f t="shared" ref="AA3290:AA3297" si="1633">SUBTOTAL(9,Y3290:Z3290)</f>
        <v>1295.0180649403078</v>
      </c>
      <c r="AB3290" s="47">
        <f>VLOOKUP(CONCATENATE($F3290," ",$G3290),AllocFactorMatrix,(AB$4+1),FALSE)*$E3297</f>
        <v>14.899717312611372</v>
      </c>
      <c r="AC3290" s="47">
        <f>VLOOKUP(CONCATENATE($F3290," ",$G3290),AllocFactorMatrix,(AC$4+1),FALSE)*$E3297</f>
        <v>0</v>
      </c>
      <c r="AD3290" s="47">
        <f>VLOOKUP(CONCATENATE($F3290," ",$G3290),AllocFactorMatrix,(AD$4+1),FALSE)*$E3297</f>
        <v>0</v>
      </c>
    </row>
    <row r="3291" spans="1:30" s="45" customFormat="1" hidden="1" outlineLevel="1">
      <c r="A3291" s="56"/>
      <c r="B3291" s="112"/>
      <c r="C3291" s="55"/>
      <c r="D3291" s="55"/>
      <c r="E3291" s="51"/>
      <c r="F3291" s="52" t="str">
        <f>F3297</f>
        <v>RB_GUP-Land_P</v>
      </c>
      <c r="G3291" s="55" t="str">
        <f>$G$9</f>
        <v>BULKTRAN</v>
      </c>
      <c r="H3291" s="46">
        <f t="shared" si="1630"/>
        <v>0</v>
      </c>
      <c r="I3291" s="47">
        <f>VLOOKUP(CONCATENATE($F3291," ",$G3291),AllocFactorMatrix,(I$4+1),FALSE)*$E3297</f>
        <v>0</v>
      </c>
      <c r="J3291" s="47">
        <f>VLOOKUP(CONCATENATE($F3291," ",$G3291),AllocFactorMatrix,(J$4+1),FALSE)*$E3297</f>
        <v>0</v>
      </c>
      <c r="K3291" s="47">
        <f>VLOOKUP(CONCATENATE($F3291," ",$G3291),AllocFactorMatrix,(K$4+1),FALSE)*$E3297</f>
        <v>0</v>
      </c>
      <c r="L3291" s="47">
        <f>VLOOKUP(CONCATENATE($F3291," ",$G3291),AllocFactorMatrix,(L$4+1),FALSE)*$E3297</f>
        <v>0</v>
      </c>
      <c r="M3291" s="47">
        <f>VLOOKUP(CONCATENATE($F3291," ",$G3291),AllocFactorMatrix,(M$4+1),FALSE)*$E3297</f>
        <v>0</v>
      </c>
      <c r="N3291" s="47">
        <f t="shared" si="1631"/>
        <v>0</v>
      </c>
      <c r="O3291" s="47">
        <f>VLOOKUP(CONCATENATE($F3291," ",$G3291),AllocFactorMatrix,(O$4+1),FALSE)*$E3297</f>
        <v>0</v>
      </c>
      <c r="P3291" s="47">
        <f>VLOOKUP(CONCATENATE($F3291," ",$G3291),AllocFactorMatrix,(P$4+1),FALSE)*$E3297</f>
        <v>0</v>
      </c>
      <c r="Q3291" s="47">
        <f>VLOOKUP(CONCATENATE($F3291," ",$G3291),AllocFactorMatrix,(Q$4+1),FALSE)*$E3297</f>
        <v>0</v>
      </c>
      <c r="R3291" s="47">
        <f>VLOOKUP(CONCATENATE($F3291," ",$G3291),AllocFactorMatrix,(R$4+1),FALSE)*$E3297</f>
        <v>0</v>
      </c>
      <c r="S3291" s="47">
        <f t="shared" si="1632"/>
        <v>0</v>
      </c>
      <c r="T3291" s="47">
        <f>VLOOKUP(CONCATENATE($F3291," ",$G3291),AllocFactorMatrix,(T$4+1),FALSE)*$E3297</f>
        <v>0</v>
      </c>
      <c r="U3291" s="47">
        <f>VLOOKUP(CONCATENATE($F3291," ",$G3291),AllocFactorMatrix,(U$4+1),FALSE)*$E3297</f>
        <v>0</v>
      </c>
      <c r="V3291" s="47">
        <f>VLOOKUP(CONCATENATE($F3291," ",$G3291),AllocFactorMatrix,(V$4+1),FALSE)*$E3297</f>
        <v>0</v>
      </c>
      <c r="W3291" s="47">
        <f>VLOOKUP(CONCATENATE($F3291," ",$G3291),AllocFactorMatrix,(W$4+1),FALSE)*$E3297</f>
        <v>0</v>
      </c>
      <c r="X3291" s="47">
        <f t="shared" ref="X3291:X3297" si="1634">SUBTOTAL(9,T3291:W3291)</f>
        <v>0</v>
      </c>
      <c r="Y3291" s="47">
        <f>VLOOKUP(CONCATENATE($F3291," ",$G3291),AllocFactorMatrix,(Y$4+1),FALSE)*$E3297</f>
        <v>0</v>
      </c>
      <c r="Z3291" s="47">
        <f>VLOOKUP(CONCATENATE($F3291," ",$G3291),AllocFactorMatrix,(Z$4+1),FALSE)*$E3297</f>
        <v>0</v>
      </c>
      <c r="AA3291" s="47">
        <f t="shared" si="1633"/>
        <v>0</v>
      </c>
      <c r="AB3291" s="47">
        <f>VLOOKUP(CONCATENATE($F3291," ",$G3291),AllocFactorMatrix,(AB$4+1),FALSE)*$E3297</f>
        <v>0</v>
      </c>
      <c r="AC3291" s="47">
        <f>VLOOKUP(CONCATENATE($F3291," ",$G3291),AllocFactorMatrix,(AC$4+1),FALSE)*$E3297</f>
        <v>0</v>
      </c>
      <c r="AD3291" s="47">
        <f>VLOOKUP(CONCATENATE($F3291," ",$G3291),AllocFactorMatrix,(AD$4+1),FALSE)*$E3297</f>
        <v>0</v>
      </c>
    </row>
    <row r="3292" spans="1:30" s="45" customFormat="1" hidden="1" outlineLevel="1">
      <c r="A3292" s="56"/>
      <c r="B3292" s="112"/>
      <c r="C3292" s="55"/>
      <c r="D3292" s="55"/>
      <c r="E3292" s="51"/>
      <c r="F3292" s="52" t="str">
        <f>F3297</f>
        <v>RB_GUP-Land_P</v>
      </c>
      <c r="G3292" s="55" t="str">
        <f>$G$10</f>
        <v>SUBTRAN</v>
      </c>
      <c r="H3292" s="46">
        <f t="shared" si="1630"/>
        <v>0</v>
      </c>
      <c r="I3292" s="47">
        <f>VLOOKUP(CONCATENATE($F3292," ",$G3292),AllocFactorMatrix,(I$4+1),FALSE)*$E3297</f>
        <v>0</v>
      </c>
      <c r="J3292" s="47">
        <f>VLOOKUP(CONCATENATE($F3292," ",$G3292),AllocFactorMatrix,(J$4+1),FALSE)*$E3297</f>
        <v>0</v>
      </c>
      <c r="K3292" s="47">
        <f>VLOOKUP(CONCATENATE($F3292," ",$G3292),AllocFactorMatrix,(K$4+1),FALSE)*$E3297</f>
        <v>0</v>
      </c>
      <c r="L3292" s="47">
        <f>VLOOKUP(CONCATENATE($F3292," ",$G3292),AllocFactorMatrix,(L$4+1),FALSE)*$E3297</f>
        <v>0</v>
      </c>
      <c r="M3292" s="47">
        <f>VLOOKUP(CONCATENATE($F3292," ",$G3292),AllocFactorMatrix,(M$4+1),FALSE)*$E3297</f>
        <v>0</v>
      </c>
      <c r="N3292" s="47">
        <f t="shared" si="1631"/>
        <v>0</v>
      </c>
      <c r="O3292" s="47">
        <f>VLOOKUP(CONCATENATE($F3292," ",$G3292),AllocFactorMatrix,(O$4+1),FALSE)*$E3297</f>
        <v>0</v>
      </c>
      <c r="P3292" s="47">
        <f>VLOOKUP(CONCATENATE($F3292," ",$G3292),AllocFactorMatrix,(P$4+1),FALSE)*$E3297</f>
        <v>0</v>
      </c>
      <c r="Q3292" s="47">
        <f>VLOOKUP(CONCATENATE($F3292," ",$G3292),AllocFactorMatrix,(Q$4+1),FALSE)*$E3297</f>
        <v>0</v>
      </c>
      <c r="R3292" s="47">
        <f>VLOOKUP(CONCATENATE($F3292," ",$G3292),AllocFactorMatrix,(R$4+1),FALSE)*$E3297</f>
        <v>0</v>
      </c>
      <c r="S3292" s="47">
        <f t="shared" si="1632"/>
        <v>0</v>
      </c>
      <c r="T3292" s="47">
        <f>VLOOKUP(CONCATENATE($F3292," ",$G3292),AllocFactorMatrix,(T$4+1),FALSE)*$E3297</f>
        <v>0</v>
      </c>
      <c r="U3292" s="47">
        <f>VLOOKUP(CONCATENATE($F3292," ",$G3292),AllocFactorMatrix,(U$4+1),FALSE)*$E3297</f>
        <v>0</v>
      </c>
      <c r="V3292" s="47">
        <f>VLOOKUP(CONCATENATE($F3292," ",$G3292),AllocFactorMatrix,(V$4+1),FALSE)*$E3297</f>
        <v>0</v>
      </c>
      <c r="W3292" s="47">
        <f>VLOOKUP(CONCATENATE($F3292," ",$G3292),AllocFactorMatrix,(W$4+1),FALSE)*$E3297</f>
        <v>0</v>
      </c>
      <c r="X3292" s="47">
        <f t="shared" si="1634"/>
        <v>0</v>
      </c>
      <c r="Y3292" s="47">
        <f>VLOOKUP(CONCATENATE($F3292," ",$G3292),AllocFactorMatrix,(Y$4+1),FALSE)*$E3297</f>
        <v>0</v>
      </c>
      <c r="Z3292" s="47">
        <f>VLOOKUP(CONCATENATE($F3292," ",$G3292),AllocFactorMatrix,(Z$4+1),FALSE)*$E3297</f>
        <v>0</v>
      </c>
      <c r="AA3292" s="47">
        <f t="shared" si="1633"/>
        <v>0</v>
      </c>
      <c r="AB3292" s="47">
        <f>VLOOKUP(CONCATENATE($F3292," ",$G3292),AllocFactorMatrix,(AB$4+1),FALSE)*$E3297</f>
        <v>0</v>
      </c>
      <c r="AC3292" s="47">
        <f>VLOOKUP(CONCATENATE($F3292," ",$G3292),AllocFactorMatrix,(AC$4+1),FALSE)*$E3297</f>
        <v>0</v>
      </c>
      <c r="AD3292" s="47">
        <f>VLOOKUP(CONCATENATE($F3292," ",$G3292),AllocFactorMatrix,(AD$4+1),FALSE)*$E3297</f>
        <v>0</v>
      </c>
    </row>
    <row r="3293" spans="1:30" s="45" customFormat="1" hidden="1" outlineLevel="1">
      <c r="A3293" s="56"/>
      <c r="B3293" s="112"/>
      <c r="C3293" s="55"/>
      <c r="D3293" s="55"/>
      <c r="E3293" s="51"/>
      <c r="F3293" s="52" t="str">
        <f>F3297</f>
        <v>RB_GUP-Land_P</v>
      </c>
      <c r="G3293" s="55" t="str">
        <f>$G$11</f>
        <v>DISTPRI</v>
      </c>
      <c r="H3293" s="46">
        <f t="shared" si="1630"/>
        <v>0</v>
      </c>
      <c r="I3293" s="47">
        <f>VLOOKUP(CONCATENATE($F3293," ",$G3293),AllocFactorMatrix,(I$4+1),FALSE)*$E3297</f>
        <v>0</v>
      </c>
      <c r="J3293" s="47">
        <f>VLOOKUP(CONCATENATE($F3293," ",$G3293),AllocFactorMatrix,(J$4+1),FALSE)*$E3297</f>
        <v>0</v>
      </c>
      <c r="K3293" s="47">
        <f>VLOOKUP(CONCATENATE($F3293," ",$G3293),AllocFactorMatrix,(K$4+1),FALSE)*$E3297</f>
        <v>0</v>
      </c>
      <c r="L3293" s="47">
        <f>VLOOKUP(CONCATENATE($F3293," ",$G3293),AllocFactorMatrix,(L$4+1),FALSE)*$E3297</f>
        <v>0</v>
      </c>
      <c r="M3293" s="47">
        <f>VLOOKUP(CONCATENATE($F3293," ",$G3293),AllocFactorMatrix,(M$4+1),FALSE)*$E3297</f>
        <v>0</v>
      </c>
      <c r="N3293" s="47">
        <f t="shared" si="1631"/>
        <v>0</v>
      </c>
      <c r="O3293" s="47">
        <f>VLOOKUP(CONCATENATE($F3293," ",$G3293),AllocFactorMatrix,(O$4+1),FALSE)*$E3297</f>
        <v>0</v>
      </c>
      <c r="P3293" s="47">
        <f>VLOOKUP(CONCATENATE($F3293," ",$G3293),AllocFactorMatrix,(P$4+1),FALSE)*$E3297</f>
        <v>0</v>
      </c>
      <c r="Q3293" s="47">
        <f>VLOOKUP(CONCATENATE($F3293," ",$G3293),AllocFactorMatrix,(Q$4+1),FALSE)*$E3297</f>
        <v>0</v>
      </c>
      <c r="R3293" s="47">
        <f>VLOOKUP(CONCATENATE($F3293," ",$G3293),AllocFactorMatrix,(R$4+1),FALSE)*$E3297</f>
        <v>0</v>
      </c>
      <c r="S3293" s="47">
        <f t="shared" si="1632"/>
        <v>0</v>
      </c>
      <c r="T3293" s="47">
        <f>VLOOKUP(CONCATENATE($F3293," ",$G3293),AllocFactorMatrix,(T$4+1),FALSE)*$E3297</f>
        <v>0</v>
      </c>
      <c r="U3293" s="47">
        <f>VLOOKUP(CONCATENATE($F3293," ",$G3293),AllocFactorMatrix,(U$4+1),FALSE)*$E3297</f>
        <v>0</v>
      </c>
      <c r="V3293" s="47">
        <f>VLOOKUP(CONCATENATE($F3293," ",$G3293),AllocFactorMatrix,(V$4+1),FALSE)*$E3297</f>
        <v>0</v>
      </c>
      <c r="W3293" s="47">
        <f>VLOOKUP(CONCATENATE($F3293," ",$G3293),AllocFactorMatrix,(W$4+1),FALSE)*$E3297</f>
        <v>0</v>
      </c>
      <c r="X3293" s="47">
        <f t="shared" si="1634"/>
        <v>0</v>
      </c>
      <c r="Y3293" s="47">
        <f>VLOOKUP(CONCATENATE($F3293," ",$G3293),AllocFactorMatrix,(Y$4+1),FALSE)*$E3297</f>
        <v>0</v>
      </c>
      <c r="Z3293" s="47">
        <f>VLOOKUP(CONCATENATE($F3293," ",$G3293),AllocFactorMatrix,(Z$4+1),FALSE)*$E3297</f>
        <v>0</v>
      </c>
      <c r="AA3293" s="47">
        <f t="shared" si="1633"/>
        <v>0</v>
      </c>
      <c r="AB3293" s="47">
        <f>VLOOKUP(CONCATENATE($F3293," ",$G3293),AllocFactorMatrix,(AB$4+1),FALSE)*$E3297</f>
        <v>0</v>
      </c>
      <c r="AC3293" s="47">
        <f>VLOOKUP(CONCATENATE($F3293," ",$G3293),AllocFactorMatrix,(AC$4+1),FALSE)*$E3297</f>
        <v>0</v>
      </c>
      <c r="AD3293" s="47">
        <f>VLOOKUP(CONCATENATE($F3293," ",$G3293),AllocFactorMatrix,(AD$4+1),FALSE)*$E3297</f>
        <v>0</v>
      </c>
    </row>
    <row r="3294" spans="1:30" s="45" customFormat="1" hidden="1" outlineLevel="1">
      <c r="A3294" s="56"/>
      <c r="B3294" s="112"/>
      <c r="C3294" s="55"/>
      <c r="D3294" s="55"/>
      <c r="E3294" s="51"/>
      <c r="F3294" s="52" t="str">
        <f>F3297</f>
        <v>RB_GUP-Land_P</v>
      </c>
      <c r="G3294" s="55" t="str">
        <f>$G$12</f>
        <v>DISTSEC</v>
      </c>
      <c r="H3294" s="46">
        <f t="shared" si="1630"/>
        <v>0</v>
      </c>
      <c r="I3294" s="47">
        <f>VLOOKUP(CONCATENATE($F3294," ",$G3294),AllocFactorMatrix,(I$4+1),FALSE)*$E3297</f>
        <v>0</v>
      </c>
      <c r="J3294" s="47">
        <f>VLOOKUP(CONCATENATE($F3294," ",$G3294),AllocFactorMatrix,(J$4+1),FALSE)*$E3297</f>
        <v>0</v>
      </c>
      <c r="K3294" s="47">
        <f>VLOOKUP(CONCATENATE($F3294," ",$G3294),AllocFactorMatrix,(K$4+1),FALSE)*$E3297</f>
        <v>0</v>
      </c>
      <c r="L3294" s="47">
        <f>VLOOKUP(CONCATENATE($F3294," ",$G3294),AllocFactorMatrix,(L$4+1),FALSE)*$E3297</f>
        <v>0</v>
      </c>
      <c r="M3294" s="47">
        <f>VLOOKUP(CONCATENATE($F3294," ",$G3294),AllocFactorMatrix,(M$4+1),FALSE)*$E3297</f>
        <v>0</v>
      </c>
      <c r="N3294" s="47">
        <f t="shared" si="1631"/>
        <v>0</v>
      </c>
      <c r="O3294" s="47">
        <f>VLOOKUP(CONCATENATE($F3294," ",$G3294),AllocFactorMatrix,(O$4+1),FALSE)*$E3297</f>
        <v>0</v>
      </c>
      <c r="P3294" s="47">
        <f>VLOOKUP(CONCATENATE($F3294," ",$G3294),AllocFactorMatrix,(P$4+1),FALSE)*$E3297</f>
        <v>0</v>
      </c>
      <c r="Q3294" s="47">
        <f>VLOOKUP(CONCATENATE($F3294," ",$G3294),AllocFactorMatrix,(Q$4+1),FALSE)*$E3297</f>
        <v>0</v>
      </c>
      <c r="R3294" s="47">
        <f>VLOOKUP(CONCATENATE($F3294," ",$G3294),AllocFactorMatrix,(R$4+1),FALSE)*$E3297</f>
        <v>0</v>
      </c>
      <c r="S3294" s="47">
        <f t="shared" si="1632"/>
        <v>0</v>
      </c>
      <c r="T3294" s="47">
        <f>VLOOKUP(CONCATENATE($F3294," ",$G3294),AllocFactorMatrix,(T$4+1),FALSE)*$E3297</f>
        <v>0</v>
      </c>
      <c r="U3294" s="47">
        <f>VLOOKUP(CONCATENATE($F3294," ",$G3294),AllocFactorMatrix,(U$4+1),FALSE)*$E3297</f>
        <v>0</v>
      </c>
      <c r="V3294" s="47">
        <f>VLOOKUP(CONCATENATE($F3294," ",$G3294),AllocFactorMatrix,(V$4+1),FALSE)*$E3297</f>
        <v>0</v>
      </c>
      <c r="W3294" s="47">
        <f>VLOOKUP(CONCATENATE($F3294," ",$G3294),AllocFactorMatrix,(W$4+1),FALSE)*$E3297</f>
        <v>0</v>
      </c>
      <c r="X3294" s="47">
        <f t="shared" si="1634"/>
        <v>0</v>
      </c>
      <c r="Y3294" s="47">
        <f>VLOOKUP(CONCATENATE($F3294," ",$G3294),AllocFactorMatrix,(Y$4+1),FALSE)*$E3297</f>
        <v>0</v>
      </c>
      <c r="Z3294" s="47">
        <f>VLOOKUP(CONCATENATE($F3294," ",$G3294),AllocFactorMatrix,(Z$4+1),FALSE)*$E3297</f>
        <v>0</v>
      </c>
      <c r="AA3294" s="47">
        <f t="shared" si="1633"/>
        <v>0</v>
      </c>
      <c r="AB3294" s="47">
        <f>VLOOKUP(CONCATENATE($F3294," ",$G3294),AllocFactorMatrix,(AB$4+1),FALSE)*$E3297</f>
        <v>0</v>
      </c>
      <c r="AC3294" s="47">
        <f>VLOOKUP(CONCATENATE($F3294," ",$G3294),AllocFactorMatrix,(AC$4+1),FALSE)*$E3297</f>
        <v>0</v>
      </c>
      <c r="AD3294" s="47">
        <f>VLOOKUP(CONCATENATE($F3294," ",$G3294),AllocFactorMatrix,(AD$4+1),FALSE)*$E3297</f>
        <v>0</v>
      </c>
    </row>
    <row r="3295" spans="1:30" s="45" customFormat="1" hidden="1" outlineLevel="1">
      <c r="A3295" s="56"/>
      <c r="B3295" s="112"/>
      <c r="C3295" s="55"/>
      <c r="D3295" s="55"/>
      <c r="E3295" s="51"/>
      <c r="F3295" s="52" t="str">
        <f>F3297</f>
        <v>RB_GUP-Land_P</v>
      </c>
      <c r="G3295" s="55" t="str">
        <f>$G$13</f>
        <v>ENERGY</v>
      </c>
      <c r="H3295" s="46">
        <f t="shared" si="1630"/>
        <v>0</v>
      </c>
      <c r="I3295" s="47">
        <f>VLOOKUP(CONCATENATE($F3295," ",$G3295),AllocFactorMatrix,(I$4+1),FALSE)*$E3297</f>
        <v>0</v>
      </c>
      <c r="J3295" s="47">
        <f>VLOOKUP(CONCATENATE($F3295," ",$G3295),AllocFactorMatrix,(J$4+1),FALSE)*$E3297</f>
        <v>0</v>
      </c>
      <c r="K3295" s="47">
        <f>VLOOKUP(CONCATENATE($F3295," ",$G3295),AllocFactorMatrix,(K$4+1),FALSE)*$E3297</f>
        <v>0</v>
      </c>
      <c r="L3295" s="47">
        <f>VLOOKUP(CONCATENATE($F3295," ",$G3295),AllocFactorMatrix,(L$4+1),FALSE)*$E3297</f>
        <v>0</v>
      </c>
      <c r="M3295" s="47">
        <f>VLOOKUP(CONCATENATE($F3295," ",$G3295),AllocFactorMatrix,(M$4+1),FALSE)*$E3297</f>
        <v>0</v>
      </c>
      <c r="N3295" s="47">
        <f t="shared" si="1631"/>
        <v>0</v>
      </c>
      <c r="O3295" s="47">
        <f>VLOOKUP(CONCATENATE($F3295," ",$G3295),AllocFactorMatrix,(O$4+1),FALSE)*$E3297</f>
        <v>0</v>
      </c>
      <c r="P3295" s="47">
        <f>VLOOKUP(CONCATENATE($F3295," ",$G3295),AllocFactorMatrix,(P$4+1),FALSE)*$E3297</f>
        <v>0</v>
      </c>
      <c r="Q3295" s="47">
        <f>VLOOKUP(CONCATENATE($F3295," ",$G3295),AllocFactorMatrix,(Q$4+1),FALSE)*$E3297</f>
        <v>0</v>
      </c>
      <c r="R3295" s="47">
        <f>VLOOKUP(CONCATENATE($F3295," ",$G3295),AllocFactorMatrix,(R$4+1),FALSE)*$E3297</f>
        <v>0</v>
      </c>
      <c r="S3295" s="47">
        <f t="shared" si="1632"/>
        <v>0</v>
      </c>
      <c r="T3295" s="47">
        <f>VLOOKUP(CONCATENATE($F3295," ",$G3295),AllocFactorMatrix,(T$4+1),FALSE)*$E3297</f>
        <v>0</v>
      </c>
      <c r="U3295" s="47">
        <f>VLOOKUP(CONCATENATE($F3295," ",$G3295),AllocFactorMatrix,(U$4+1),FALSE)*$E3297</f>
        <v>0</v>
      </c>
      <c r="V3295" s="47">
        <f>VLOOKUP(CONCATENATE($F3295," ",$G3295),AllocFactorMatrix,(V$4+1),FALSE)*$E3297</f>
        <v>0</v>
      </c>
      <c r="W3295" s="47">
        <f>VLOOKUP(CONCATENATE($F3295," ",$G3295),AllocFactorMatrix,(W$4+1),FALSE)*$E3297</f>
        <v>0</v>
      </c>
      <c r="X3295" s="47">
        <f t="shared" si="1634"/>
        <v>0</v>
      </c>
      <c r="Y3295" s="47">
        <f>VLOOKUP(CONCATENATE($F3295," ",$G3295),AllocFactorMatrix,(Y$4+1),FALSE)*$E3297</f>
        <v>0</v>
      </c>
      <c r="Z3295" s="47">
        <f>VLOOKUP(CONCATENATE($F3295," ",$G3295),AllocFactorMatrix,(Z$4+1),FALSE)*$E3297</f>
        <v>0</v>
      </c>
      <c r="AA3295" s="47">
        <f t="shared" si="1633"/>
        <v>0</v>
      </c>
      <c r="AB3295" s="47">
        <f>VLOOKUP(CONCATENATE($F3295," ",$G3295),AllocFactorMatrix,(AB$4+1),FALSE)*$E3297</f>
        <v>0</v>
      </c>
      <c r="AC3295" s="47">
        <f>VLOOKUP(CONCATENATE($F3295," ",$G3295),AllocFactorMatrix,(AC$4+1),FALSE)*$E3297</f>
        <v>0</v>
      </c>
      <c r="AD3295" s="47">
        <f>VLOOKUP(CONCATENATE($F3295," ",$G3295),AllocFactorMatrix,(AD$4+1),FALSE)*$E3297</f>
        <v>0</v>
      </c>
    </row>
    <row r="3296" spans="1:30" s="45" customFormat="1" hidden="1" outlineLevel="1">
      <c r="A3296" s="56"/>
      <c r="B3296" s="112"/>
      <c r="C3296" s="55"/>
      <c r="D3296" s="55"/>
      <c r="E3296" s="51"/>
      <c r="F3296" s="52" t="str">
        <f>F3297</f>
        <v>RB_GUP-Land_P</v>
      </c>
      <c r="G3296" s="55" t="str">
        <f>$G$14</f>
        <v>CUSTOMER</v>
      </c>
      <c r="H3296" s="46">
        <f t="shared" si="1630"/>
        <v>0</v>
      </c>
      <c r="I3296" s="47">
        <f>VLOOKUP(CONCATENATE($F3296," ",$G3296),AllocFactorMatrix,(I$4+1),FALSE)*$E3297</f>
        <v>0</v>
      </c>
      <c r="J3296" s="47">
        <f>VLOOKUP(CONCATENATE($F3296," ",$G3296),AllocFactorMatrix,(J$4+1),FALSE)*$E3297</f>
        <v>0</v>
      </c>
      <c r="K3296" s="47">
        <f>VLOOKUP(CONCATENATE($F3296," ",$G3296),AllocFactorMatrix,(K$4+1),FALSE)*$E3297</f>
        <v>0</v>
      </c>
      <c r="L3296" s="47">
        <f>VLOOKUP(CONCATENATE($F3296," ",$G3296),AllocFactorMatrix,(L$4+1),FALSE)*$E3297</f>
        <v>0</v>
      </c>
      <c r="M3296" s="47">
        <f>VLOOKUP(CONCATENATE($F3296," ",$G3296),AllocFactorMatrix,(M$4+1),FALSE)*$E3297</f>
        <v>0</v>
      </c>
      <c r="N3296" s="47">
        <f t="shared" si="1631"/>
        <v>0</v>
      </c>
      <c r="O3296" s="47">
        <f>VLOOKUP(CONCATENATE($F3296," ",$G3296),AllocFactorMatrix,(O$4+1),FALSE)*$E3297</f>
        <v>0</v>
      </c>
      <c r="P3296" s="47">
        <f>VLOOKUP(CONCATENATE($F3296," ",$G3296),AllocFactorMatrix,(P$4+1),FALSE)*$E3297</f>
        <v>0</v>
      </c>
      <c r="Q3296" s="47">
        <f>VLOOKUP(CONCATENATE($F3296," ",$G3296),AllocFactorMatrix,(Q$4+1),FALSE)*$E3297</f>
        <v>0</v>
      </c>
      <c r="R3296" s="47">
        <f>VLOOKUP(CONCATENATE($F3296," ",$G3296),AllocFactorMatrix,(R$4+1),FALSE)*$E3297</f>
        <v>0</v>
      </c>
      <c r="S3296" s="47">
        <f t="shared" si="1632"/>
        <v>0</v>
      </c>
      <c r="T3296" s="47">
        <f>VLOOKUP(CONCATENATE($F3296," ",$G3296),AllocFactorMatrix,(T$4+1),FALSE)*$E3297</f>
        <v>0</v>
      </c>
      <c r="U3296" s="47">
        <f>VLOOKUP(CONCATENATE($F3296," ",$G3296),AllocFactorMatrix,(U$4+1),FALSE)*$E3297</f>
        <v>0</v>
      </c>
      <c r="V3296" s="47">
        <f>VLOOKUP(CONCATENATE($F3296," ",$G3296),AllocFactorMatrix,(V$4+1),FALSE)*$E3297</f>
        <v>0</v>
      </c>
      <c r="W3296" s="47">
        <f>VLOOKUP(CONCATENATE($F3296," ",$G3296),AllocFactorMatrix,(W$4+1),FALSE)*$E3297</f>
        <v>0</v>
      </c>
      <c r="X3296" s="47">
        <f t="shared" si="1634"/>
        <v>0</v>
      </c>
      <c r="Y3296" s="47">
        <f>VLOOKUP(CONCATENATE($F3296," ",$G3296),AllocFactorMatrix,(Y$4+1),FALSE)*$E3297</f>
        <v>0</v>
      </c>
      <c r="Z3296" s="47">
        <f>VLOOKUP(CONCATENATE($F3296," ",$G3296),AllocFactorMatrix,(Z$4+1),FALSE)*$E3297</f>
        <v>0</v>
      </c>
      <c r="AA3296" s="47">
        <f t="shared" si="1633"/>
        <v>0</v>
      </c>
      <c r="AB3296" s="47">
        <f>VLOOKUP(CONCATENATE($F3296," ",$G3296),AllocFactorMatrix,(AB$4+1),FALSE)*$E3297</f>
        <v>0</v>
      </c>
      <c r="AC3296" s="47">
        <f>VLOOKUP(CONCATENATE($F3296," ",$G3296),AllocFactorMatrix,(AC$4+1),FALSE)*$E3297</f>
        <v>0</v>
      </c>
      <c r="AD3296" s="47">
        <f>VLOOKUP(CONCATENATE($F3296," ",$G3296),AllocFactorMatrix,(AD$4+1),FALSE)*$E3297</f>
        <v>0</v>
      </c>
    </row>
    <row r="3297" spans="1:30" s="45" customFormat="1" collapsed="1">
      <c r="A3297" s="56"/>
      <c r="B3297" s="112"/>
      <c r="C3297" s="55"/>
      <c r="D3297" s="55" t="str">
        <f>D2197</f>
        <v>Adj 30 - NERC Compliance &amp; Cyber Security</v>
      </c>
      <c r="E3297" s="98">
        <v>67233</v>
      </c>
      <c r="F3297" s="61" t="s">
        <v>579</v>
      </c>
      <c r="G3297" s="55" t="str">
        <f>$G$15</f>
        <v>TOTAL</v>
      </c>
      <c r="H3297" s="46">
        <f t="shared" si="1630"/>
        <v>67233.000000000015</v>
      </c>
      <c r="I3297" s="47">
        <f>VLOOKUP(CONCATENATE($F3297," ",$G3297),AllocFactorMatrix,(I$4+1),FALSE)*$E3297</f>
        <v>37328.197738931856</v>
      </c>
      <c r="J3297" s="47">
        <f>VLOOKUP(CONCATENATE($F3297," ",$G3297),AllocFactorMatrix,(J$4+1),FALSE)*$E3297</f>
        <v>1717.6523876578788</v>
      </c>
      <c r="K3297" s="47">
        <f>VLOOKUP(CONCATENATE($F3297," ",$G3297),AllocFactorMatrix,(K$4+1),FALSE)*$E3297</f>
        <v>5658.4401512551904</v>
      </c>
      <c r="L3297" s="47">
        <f>VLOOKUP(CONCATENATE($F3297," ",$G3297),AllocFactorMatrix,(L$4+1),FALSE)*$E3297</f>
        <v>141.38635532505967</v>
      </c>
      <c r="M3297" s="47">
        <f>VLOOKUP(CONCATENATE($F3297," ",$G3297),AllocFactorMatrix,(M$4+1),FALSE)*$E3297</f>
        <v>18.200628999932967</v>
      </c>
      <c r="N3297" s="47">
        <f t="shared" si="1631"/>
        <v>5818.0271355801824</v>
      </c>
      <c r="O3297" s="47">
        <f>VLOOKUP(CONCATENATE($F3297," ",$G3297),AllocFactorMatrix,(O$4+1),FALSE)*$E3297</f>
        <v>4304.4519060055727</v>
      </c>
      <c r="P3297" s="47">
        <f>VLOOKUP(CONCATENATE($F3297," ",$G3297),AllocFactorMatrix,(P$4+1),FALSE)*$E3297</f>
        <v>779.11397394446988</v>
      </c>
      <c r="Q3297" s="47">
        <f>VLOOKUP(CONCATENATE($F3297," ",$G3297),AllocFactorMatrix,(Q$4+1),FALSE)*$E3297</f>
        <v>301.3557844545229</v>
      </c>
      <c r="R3297" s="47">
        <f>VLOOKUP(CONCATENATE($F3297," ",$G3297),AllocFactorMatrix,(R$4+1),FALSE)*$E3297</f>
        <v>6.4932299717187005</v>
      </c>
      <c r="S3297" s="47">
        <f t="shared" si="1632"/>
        <v>5391.4148943762839</v>
      </c>
      <c r="T3297" s="47">
        <f>VLOOKUP(CONCATENATE($F3297," ",$G3297),AllocFactorMatrix,(T$4+1),FALSE)*$E3297</f>
        <v>136.68206313920876</v>
      </c>
      <c r="U3297" s="47">
        <f>VLOOKUP(CONCATENATE($F3297," ",$G3297),AllocFactorMatrix,(U$4+1),FALSE)*$E3297</f>
        <v>2176.2160514729803</v>
      </c>
      <c r="V3297" s="47">
        <f>VLOOKUP(CONCATENATE($F3297," ",$G3297),AllocFactorMatrix,(V$4+1),FALSE)*$E3297</f>
        <v>11802.06314123059</v>
      </c>
      <c r="W3297" s="47">
        <f>VLOOKUP(CONCATENATE($F3297," ",$G3297),AllocFactorMatrix,(W$4+1),FALSE)*$E3297</f>
        <v>1552.8288053581175</v>
      </c>
      <c r="X3297" s="47">
        <f t="shared" si="1634"/>
        <v>15667.790061200898</v>
      </c>
      <c r="Y3297" s="47">
        <f>VLOOKUP(CONCATENATE($F3297," ",$G3297),AllocFactorMatrix,(Y$4+1),FALSE)*$E3297</f>
        <v>1268.6471001263262</v>
      </c>
      <c r="Z3297" s="47">
        <f>VLOOKUP(CONCATENATE($F3297," ",$G3297),AllocFactorMatrix,(Z$4+1),FALSE)*$E3297</f>
        <v>26.370964813981612</v>
      </c>
      <c r="AA3297" s="47">
        <f t="shared" si="1633"/>
        <v>1295.0180649403078</v>
      </c>
      <c r="AB3297" s="47">
        <f>VLOOKUP(CONCATENATE($F3297," ",$G3297),AllocFactorMatrix,(AB$4+1),FALSE)*$E3297</f>
        <v>14.899717312611372</v>
      </c>
      <c r="AC3297" s="47">
        <f>VLOOKUP(CONCATENATE($F3297," ",$G3297),AllocFactorMatrix,(AC$4+1),FALSE)*$E3297</f>
        <v>0</v>
      </c>
      <c r="AD3297" s="47">
        <f>VLOOKUP(CONCATENATE($F3297," ",$G3297),AllocFactorMatrix,(AD$4+1),FALSE)*$E3297</f>
        <v>0</v>
      </c>
    </row>
    <row r="3298" spans="1:30" hidden="1" outlineLevel="1">
      <c r="D3298" s="7"/>
      <c r="E3298" s="51"/>
      <c r="F3298" s="52" t="str">
        <f>F3305</f>
        <v>LABOR_M</v>
      </c>
      <c r="G3298" s="55" t="str">
        <f>$G$8</f>
        <v>PRODUCTION</v>
      </c>
      <c r="H3298" s="4">
        <f t="shared" ref="H3298:H3305" ca="1" si="1635">SUBTOTAL(9,I3298:AD3298)</f>
        <v>-227641.39694489291</v>
      </c>
      <c r="I3298" s="5">
        <f ca="1">VLOOKUP(CONCATENATE($F3298," ",$G3298),AllocFactorMatrix,(I$4+1),FALSE)*$E3305</f>
        <v>-126387.98028833517</v>
      </c>
      <c r="J3298" s="5">
        <f ca="1">VLOOKUP(CONCATENATE($F3298," ",$G3298),AllocFactorMatrix,(J$4+1),FALSE)*$E3305</f>
        <v>-5815.7272320463208</v>
      </c>
      <c r="K3298" s="5">
        <f ca="1">VLOOKUP(CONCATENATE($F3298," ",$G3298),AllocFactorMatrix,(K$4+1),FALSE)*$E3305</f>
        <v>-19158.675361218491</v>
      </c>
      <c r="L3298" s="5">
        <f ca="1">VLOOKUP(CONCATENATE($F3298," ",$G3298),AllocFactorMatrix,(L$4+1),FALSE)*$E3305</f>
        <v>-478.71413495074717</v>
      </c>
      <c r="M3298" s="5">
        <f ca="1">VLOOKUP(CONCATENATE($F3298," ",$G3298),AllocFactorMatrix,(M$4+1),FALSE)*$E3305</f>
        <v>-61.62474693707658</v>
      </c>
      <c r="N3298" s="5">
        <f t="shared" ref="N3298:N3305" ca="1" si="1636">SUBTOTAL(9,K3298:M3298)</f>
        <v>-19699.014243106314</v>
      </c>
      <c r="O3298" s="5">
        <f ca="1">VLOOKUP(CONCATENATE($F3298," ",$G3298),AllocFactorMatrix,(O$4+1),FALSE)*$E3305</f>
        <v>-14574.263307679492</v>
      </c>
      <c r="P3298" s="5">
        <f ca="1">VLOOKUP(CONCATENATE($F3298," ",$G3298),AllocFactorMatrix,(P$4+1),FALSE)*$E3305</f>
        <v>-2637.9693514792734</v>
      </c>
      <c r="Q3298" s="5">
        <f ca="1">VLOOKUP(CONCATENATE($F3298," ",$G3298),AllocFactorMatrix,(Q$4+1),FALSE)*$E3305</f>
        <v>-1020.3479206736516</v>
      </c>
      <c r="R3298" s="5">
        <f ca="1">VLOOKUP(CONCATENATE($F3298," ",$G3298),AllocFactorMatrix,(R$4+1),FALSE)*$E3305</f>
        <v>-21.985155228035229</v>
      </c>
      <c r="S3298" s="5">
        <f t="shared" ref="S3298:S3305" ca="1" si="1637">SUBTOTAL(9,O3298:R3298)</f>
        <v>-18254.565735060452</v>
      </c>
      <c r="T3298" s="5">
        <f ca="1">VLOOKUP(CONCATENATE($F3298," ",$G3298),AllocFactorMatrix,(T$4+1),FALSE)*$E3305</f>
        <v>-462.78606919696483</v>
      </c>
      <c r="U3298" s="5">
        <f ca="1">VLOOKUP(CONCATENATE($F3298," ",$G3298),AllocFactorMatrix,(U$4+1),FALSE)*$E3305</f>
        <v>-7368.3587228177857</v>
      </c>
      <c r="V3298" s="5">
        <f ca="1">VLOOKUP(CONCATENATE($F3298," ",$G3298),AllocFactorMatrix,(V$4+1),FALSE)*$E3305</f>
        <v>-39960.110961902079</v>
      </c>
      <c r="W3298" s="5">
        <f ca="1">VLOOKUP(CONCATENATE($F3298," ",$G3298),AllocFactorMatrix,(W$4+1),FALSE)*$E3305</f>
        <v>-5257.657972543112</v>
      </c>
      <c r="X3298" s="5">
        <f ca="1">SUBTOTAL(9,T3298:W3298)</f>
        <v>-53048.913726459941</v>
      </c>
      <c r="Y3298" s="5">
        <f ca="1">VLOOKUP(CONCATENATE($F3298," ",$G3298),AllocFactorMatrix,(Y$4+1),FALSE)*$E3305</f>
        <v>-4295.4590469389195</v>
      </c>
      <c r="Z3298" s="5">
        <f ca="1">VLOOKUP(CONCATENATE($F3298," ",$G3298),AllocFactorMatrix,(Z$4+1),FALSE)*$E3305</f>
        <v>-89.288344548650088</v>
      </c>
      <c r="AA3298" s="5">
        <f t="shared" ref="AA3298:AA3305" ca="1" si="1638">SUBTOTAL(9,Y3298:Z3298)</f>
        <v>-4384.74739148757</v>
      </c>
      <c r="AB3298" s="5">
        <f ca="1">VLOOKUP(CONCATENATE($F3298," ",$G3298),AllocFactorMatrix,(AB$4+1),FALSE)*$E3305</f>
        <v>-50.448328397168908</v>
      </c>
      <c r="AC3298" s="5">
        <f ca="1">VLOOKUP(CONCATENATE($F3298," ",$G3298),AllocFactorMatrix,(AC$4+1),FALSE)*$E3305</f>
        <v>0</v>
      </c>
      <c r="AD3298" s="5">
        <f ca="1">VLOOKUP(CONCATENATE($F3298," ",$G3298),AllocFactorMatrix,(AD$4+1),FALSE)*$E3305</f>
        <v>0</v>
      </c>
    </row>
    <row r="3299" spans="1:30" hidden="1" outlineLevel="1">
      <c r="D3299" s="7"/>
      <c r="E3299" s="51"/>
      <c r="F3299" s="52" t="str">
        <f>F3305</f>
        <v>LABOR_M</v>
      </c>
      <c r="G3299" s="55" t="str">
        <f>$G$9</f>
        <v>BULKTRAN</v>
      </c>
      <c r="H3299" s="4">
        <f t="shared" ca="1" si="1635"/>
        <v>-831.76026833346111</v>
      </c>
      <c r="I3299" s="5">
        <f ca="1">VLOOKUP(CONCATENATE($F3299," ",$G3299),AllocFactorMatrix,(I$4+1),FALSE)*$E3305</f>
        <v>-409.71096031893012</v>
      </c>
      <c r="J3299" s="5">
        <f ca="1">VLOOKUP(CONCATENATE($F3299," ",$G3299),AllocFactorMatrix,(J$4+1),FALSE)*$E3305</f>
        <v>-20.25347675759286</v>
      </c>
      <c r="K3299" s="5">
        <f ca="1">VLOOKUP(CONCATENATE($F3299," ",$G3299),AllocFactorMatrix,(K$4+1),FALSE)*$E3305</f>
        <v>-74.187324620405136</v>
      </c>
      <c r="L3299" s="5">
        <f ca="1">VLOOKUP(CONCATENATE($F3299," ",$G3299),AllocFactorMatrix,(L$4+1),FALSE)*$E3305</f>
        <v>-2.335153584540778</v>
      </c>
      <c r="M3299" s="5">
        <f ca="1">VLOOKUP(CONCATENATE($F3299," ",$G3299),AllocFactorMatrix,(M$4+1),FALSE)*$E3305</f>
        <v>-0.21898323105814535</v>
      </c>
      <c r="N3299" s="5">
        <f t="shared" ca="1" si="1636"/>
        <v>-76.741461436004059</v>
      </c>
      <c r="O3299" s="5">
        <f ca="1">VLOOKUP(CONCATENATE($F3299," ",$G3299),AllocFactorMatrix,(O$4+1),FALSE)*$E3305</f>
        <v>-56.393907348330281</v>
      </c>
      <c r="P3299" s="5">
        <f ca="1">VLOOKUP(CONCATENATE($F3299," ",$G3299),AllocFactorMatrix,(P$4+1),FALSE)*$E3305</f>
        <v>-10.507827916167116</v>
      </c>
      <c r="Q3299" s="5">
        <f ca="1">VLOOKUP(CONCATENATE($F3299," ",$G3299),AllocFactorMatrix,(Q$4+1),FALSE)*$E3305</f>
        <v>-4.7482917795550756</v>
      </c>
      <c r="R3299" s="5">
        <f ca="1">VLOOKUP(CONCATENATE($F3299," ",$G3299),AllocFactorMatrix,(R$4+1),FALSE)*$E3305</f>
        <v>-0.21352537364342447</v>
      </c>
      <c r="S3299" s="5">
        <f t="shared" ca="1" si="1637"/>
        <v>-71.8635524176959</v>
      </c>
      <c r="T3299" s="5">
        <f ca="1">VLOOKUP(CONCATENATE($F3299," ",$G3299),AllocFactorMatrix,(T$4+1),FALSE)*$E3305</f>
        <v>-1.9699836275783751</v>
      </c>
      <c r="U3299" s="5">
        <f ca="1">VLOOKUP(CONCATENATE($F3299," ",$G3299),AllocFactorMatrix,(U$4+1),FALSE)*$E3305</f>
        <v>-32.238446415879075</v>
      </c>
      <c r="V3299" s="5">
        <f ca="1">VLOOKUP(CONCATENATE($F3299," ",$G3299),AllocFactorMatrix,(V$4+1),FALSE)*$E3305</f>
        <v>-170.38109515810658</v>
      </c>
      <c r="W3299" s="5">
        <f ca="1">VLOOKUP(CONCATENATE($F3299," ",$G3299),AllocFactorMatrix,(W$4+1),FALSE)*$E3305</f>
        <v>-30.768001844314561</v>
      </c>
      <c r="X3299" s="5">
        <f t="shared" ref="X3299:X3305" ca="1" si="1639">SUBTOTAL(9,T3299:W3299)</f>
        <v>-235.35752704587858</v>
      </c>
      <c r="Y3299" s="5">
        <f ca="1">VLOOKUP(CONCATENATE($F3299," ",$G3299),AllocFactorMatrix,(Y$4+1),FALSE)*$E3305</f>
        <v>-17.318479460790744</v>
      </c>
      <c r="Z3299" s="5">
        <f ca="1">VLOOKUP(CONCATENATE($F3299," ",$G3299),AllocFactorMatrix,(Z$4+1),FALSE)*$E3305</f>
        <v>-0.29007791105505082</v>
      </c>
      <c r="AA3299" s="5">
        <f t="shared" ca="1" si="1638"/>
        <v>-17.608557371845794</v>
      </c>
      <c r="AB3299" s="5">
        <f ca="1">VLOOKUP(CONCATENATE($F3299," ",$G3299),AllocFactorMatrix,(AB$4+1),FALSE)*$E3305</f>
        <v>-0.2247329855138766</v>
      </c>
      <c r="AC3299" s="5">
        <f ca="1">VLOOKUP(CONCATENATE($F3299," ",$G3299),AllocFactorMatrix,(AC$4+1),FALSE)*$E3305</f>
        <v>0</v>
      </c>
      <c r="AD3299" s="5">
        <f ca="1">VLOOKUP(CONCATENATE($F3299," ",$G3299),AllocFactorMatrix,(AD$4+1),FALSE)*$E3305</f>
        <v>0</v>
      </c>
    </row>
    <row r="3300" spans="1:30" hidden="1" outlineLevel="1">
      <c r="D3300" s="7"/>
      <c r="E3300" s="51"/>
      <c r="F3300" s="52" t="str">
        <f>F3305</f>
        <v>LABOR_M</v>
      </c>
      <c r="G3300" s="55" t="str">
        <f>$G$10</f>
        <v>SUBTRAN</v>
      </c>
      <c r="H3300" s="4">
        <f t="shared" ca="1" si="1635"/>
        <v>-182.95275879043939</v>
      </c>
      <c r="I3300" s="5">
        <f ca="1">VLOOKUP(CONCATENATE($F3300," ",$G3300),AllocFactorMatrix,(I$4+1),FALSE)*$E3305</f>
        <v>-89.073739908220745</v>
      </c>
      <c r="J3300" s="5">
        <f ca="1">VLOOKUP(CONCATENATE($F3300," ",$G3300),AllocFactorMatrix,(J$4+1),FALSE)*$E3305</f>
        <v>-4.2988152102565875</v>
      </c>
      <c r="K3300" s="5">
        <f ca="1">VLOOKUP(CONCATENATE($F3300," ",$G3300),AllocFactorMatrix,(K$4+1),FALSE)*$E3305</f>
        <v>-15.638879542696408</v>
      </c>
      <c r="L3300" s="5">
        <f ca="1">VLOOKUP(CONCATENATE($F3300," ",$G3300),AllocFactorMatrix,(L$4+1),FALSE)*$E3305</f>
        <v>-0.48307027479602754</v>
      </c>
      <c r="M3300" s="5">
        <f ca="1">VLOOKUP(CONCATENATE($F3300," ",$G3300),AllocFactorMatrix,(M$4+1),FALSE)*$E3305</f>
        <v>-6.0163847926422979E-2</v>
      </c>
      <c r="N3300" s="5">
        <f t="shared" ca="1" si="1636"/>
        <v>-16.182113665418857</v>
      </c>
      <c r="O3300" s="5">
        <f ca="1">VLOOKUP(CONCATENATE($F3300," ",$G3300),AllocFactorMatrix,(O$4+1),FALSE)*$E3305</f>
        <v>-11.815417927302098</v>
      </c>
      <c r="P3300" s="5">
        <f ca="1">VLOOKUP(CONCATENATE($F3300," ",$G3300),AllocFactorMatrix,(P$4+1),FALSE)*$E3305</f>
        <v>-2.1964724117030978</v>
      </c>
      <c r="Q3300" s="5">
        <f ca="1">VLOOKUP(CONCATENATE($F3300," ",$G3300),AllocFactorMatrix,(Q$4+1),FALSE)*$E3305</f>
        <v>-1.3069272567794079</v>
      </c>
      <c r="R3300" s="5">
        <f ca="1">VLOOKUP(CONCATENATE($F3300," ",$G3300),AllocFactorMatrix,(R$4+1),FALSE)*$E3305</f>
        <v>0</v>
      </c>
      <c r="S3300" s="5">
        <f t="shared" ca="1" si="1637"/>
        <v>-15.318817595784605</v>
      </c>
      <c r="T3300" s="5">
        <f ca="1">VLOOKUP(CONCATENATE($F3300," ",$G3300),AllocFactorMatrix,(T$4+1),FALSE)*$E3305</f>
        <v>-0.41257410632224656</v>
      </c>
      <c r="U3300" s="5">
        <f ca="1">VLOOKUP(CONCATENATE($F3300," ",$G3300),AllocFactorMatrix,(U$4+1),FALSE)*$E3305</f>
        <v>-6.7540736774782886</v>
      </c>
      <c r="V3300" s="5">
        <f ca="1">VLOOKUP(CONCATENATE($F3300," ",$G3300),AllocFactorMatrix,(V$4+1),FALSE)*$E3305</f>
        <v>-47.053490989909001</v>
      </c>
      <c r="W3300" s="5">
        <f ca="1">VLOOKUP(CONCATENATE($F3300," ",$G3300),AllocFactorMatrix,(W$4+1),FALSE)*$E3305</f>
        <v>0</v>
      </c>
      <c r="X3300" s="5">
        <f t="shared" ca="1" si="1639"/>
        <v>-54.220138773709536</v>
      </c>
      <c r="Y3300" s="5">
        <f ca="1">VLOOKUP(CONCATENATE($F3300," ",$G3300),AllocFactorMatrix,(Y$4+1),FALSE)*$E3305</f>
        <v>-3.5560946332936072</v>
      </c>
      <c r="Z3300" s="5">
        <f ca="1">VLOOKUP(CONCATENATE($F3300," ",$G3300),AllocFactorMatrix,(Z$4+1),FALSE)*$E3305</f>
        <v>-5.9280194149140888E-2</v>
      </c>
      <c r="AA3300" s="5">
        <f t="shared" ca="1" si="1638"/>
        <v>-3.6153748274427482</v>
      </c>
      <c r="AB3300" s="5">
        <f ca="1">VLOOKUP(CONCATENATE($F3300," ",$G3300),AllocFactorMatrix,(AB$4+1),FALSE)*$E3305</f>
        <v>-4.7486800428826852E-2</v>
      </c>
      <c r="AC3300" s="5">
        <f ca="1">VLOOKUP(CONCATENATE($F3300," ",$G3300),AllocFactorMatrix,(AC$4+1),FALSE)*$E3305</f>
        <v>-0.16146527312303233</v>
      </c>
      <c r="AD3300" s="5">
        <f ca="1">VLOOKUP(CONCATENATE($F3300," ",$G3300),AllocFactorMatrix,(AD$4+1),FALSE)*$E3305</f>
        <v>-3.4806736054404847E-2</v>
      </c>
    </row>
    <row r="3301" spans="1:30" hidden="1" outlineLevel="1">
      <c r="D3301" s="7"/>
      <c r="E3301" s="51"/>
      <c r="F3301" s="52" t="str">
        <f>F3305</f>
        <v>LABOR_M</v>
      </c>
      <c r="G3301" s="55" t="str">
        <f>$G$11</f>
        <v>DISTPRI</v>
      </c>
      <c r="H3301" s="4">
        <f t="shared" ca="1" si="1635"/>
        <v>-117217.55415189396</v>
      </c>
      <c r="I3301" s="5">
        <f ca="1">VLOOKUP(CONCATENATE($F3301," ",$G3301),AllocFactorMatrix,(I$4+1),FALSE)*$E3305</f>
        <v>-78341.490830212526</v>
      </c>
      <c r="J3301" s="5">
        <f ca="1">VLOOKUP(CONCATENATE($F3301," ",$G3301),AllocFactorMatrix,(J$4+1),FALSE)*$E3305</f>
        <v>-3692.8133643805841</v>
      </c>
      <c r="K3301" s="5">
        <f ca="1">VLOOKUP(CONCATENATE($F3301," ",$G3301),AllocFactorMatrix,(K$4+1),FALSE)*$E3305</f>
        <v>-13408.831966435049</v>
      </c>
      <c r="L3301" s="5">
        <f ca="1">VLOOKUP(CONCATENATE($F3301," ",$G3301),AllocFactorMatrix,(L$4+1),FALSE)*$E3305</f>
        <v>-414.40267972896527</v>
      </c>
      <c r="M3301" s="5">
        <f ca="1">VLOOKUP(CONCATENATE($F3301," ",$G3301),AllocFactorMatrix,(M$4+1),FALSE)*$E3305</f>
        <v>0</v>
      </c>
      <c r="N3301" s="5">
        <f t="shared" ca="1" si="1636"/>
        <v>-13823.234646164015</v>
      </c>
      <c r="O3301" s="5">
        <f ca="1">VLOOKUP(CONCATENATE($F3301," ",$G3301),AllocFactorMatrix,(O$4+1),FALSE)*$E3305</f>
        <v>-10054.280311392635</v>
      </c>
      <c r="P3301" s="5">
        <f ca="1">VLOOKUP(CONCATENATE($F3301," ",$G3301),AllocFactorMatrix,(P$4+1),FALSE)*$E3305</f>
        <v>-1872.6103845897919</v>
      </c>
      <c r="Q3301" s="5">
        <f ca="1">VLOOKUP(CONCATENATE($F3301," ",$G3301),AllocFactorMatrix,(Q$4+1),FALSE)*$E3305</f>
        <v>0</v>
      </c>
      <c r="R3301" s="5">
        <f ca="1">VLOOKUP(CONCATENATE($F3301," ",$G3301),AllocFactorMatrix,(R$4+1),FALSE)*$E3305</f>
        <v>0</v>
      </c>
      <c r="S3301" s="5">
        <f t="shared" ca="1" si="1637"/>
        <v>-11926.890695982427</v>
      </c>
      <c r="T3301" s="5">
        <f ca="1">VLOOKUP(CONCATENATE($F3301," ",$G3301),AllocFactorMatrix,(T$4+1),FALSE)*$E3305</f>
        <v>-358.42889711918485</v>
      </c>
      <c r="U3301" s="5">
        <f ca="1">VLOOKUP(CONCATENATE($F3301," ",$G3301),AllocFactorMatrix,(U$4+1),FALSE)*$E3305</f>
        <v>-5780.6470410998145</v>
      </c>
      <c r="V3301" s="5">
        <f ca="1">VLOOKUP(CONCATENATE($F3301," ",$G3301),AllocFactorMatrix,(V$4+1),FALSE)*$E3305</f>
        <v>0</v>
      </c>
      <c r="W3301" s="5">
        <f ca="1">VLOOKUP(CONCATENATE($F3301," ",$G3301),AllocFactorMatrix,(W$4+1),FALSE)*$E3305</f>
        <v>0</v>
      </c>
      <c r="X3301" s="5">
        <f t="shared" ca="1" si="1639"/>
        <v>-6139.075938218999</v>
      </c>
      <c r="Y3301" s="5">
        <f ca="1">VLOOKUP(CONCATENATE($F3301," ",$G3301),AllocFactorMatrix,(Y$4+1),FALSE)*$E3305</f>
        <v>-3031.8275645203066</v>
      </c>
      <c r="Z3301" s="5">
        <f ca="1">VLOOKUP(CONCATENATE($F3301," ",$G3301),AllocFactorMatrix,(Z$4+1),FALSE)*$E3305</f>
        <v>-50.582751903736529</v>
      </c>
      <c r="AA3301" s="5">
        <f t="shared" ca="1" si="1638"/>
        <v>-3082.4103164240432</v>
      </c>
      <c r="AB3301" s="5">
        <f ca="1">VLOOKUP(CONCATENATE($F3301," ",$G3301),AllocFactorMatrix,(AB$4+1),FALSE)*$E3305</f>
        <v>-40.980504577213324</v>
      </c>
      <c r="AC3301" s="5">
        <f ca="1">VLOOKUP(CONCATENATE($F3301," ",$G3301),AllocFactorMatrix,(AC$4+1),FALSE)*$E3305</f>
        <v>-140.39351527750344</v>
      </c>
      <c r="AD3301" s="5">
        <f ca="1">VLOOKUP(CONCATENATE($F3301," ",$G3301),AllocFactorMatrix,(AD$4+1),FALSE)*$E3305</f>
        <v>-30.264340656647729</v>
      </c>
    </row>
    <row r="3302" spans="1:30" hidden="1" outlineLevel="1">
      <c r="D3302" s="7"/>
      <c r="E3302" s="51"/>
      <c r="F3302" s="52" t="str">
        <f>F3305</f>
        <v>LABOR_M</v>
      </c>
      <c r="G3302" s="55" t="str">
        <f>$G$12</f>
        <v>DISTSEC</v>
      </c>
      <c r="H3302" s="4">
        <f t="shared" ca="1" si="1635"/>
        <v>-48377.126327756625</v>
      </c>
      <c r="I3302" s="5">
        <f ca="1">VLOOKUP(CONCATENATE($F3302," ",$G3302),AllocFactorMatrix,(I$4+1),FALSE)*$E3305</f>
        <v>-36171.647579683915</v>
      </c>
      <c r="J3302" s="5">
        <f ca="1">VLOOKUP(CONCATENATE($F3302," ",$G3302),AllocFactorMatrix,(J$4+1),FALSE)*$E3305</f>
        <v>-1743.8466580595698</v>
      </c>
      <c r="K3302" s="5">
        <f ca="1">VLOOKUP(CONCATENATE($F3302," ",$G3302),AllocFactorMatrix,(K$4+1),FALSE)*$E3305</f>
        <v>-5261.9120935369301</v>
      </c>
      <c r="L3302" s="5">
        <f ca="1">VLOOKUP(CONCATENATE($F3302," ",$G3302),AllocFactorMatrix,(L$4+1),FALSE)*$E3305</f>
        <v>0</v>
      </c>
      <c r="M3302" s="5">
        <f ca="1">VLOOKUP(CONCATENATE($F3302," ",$G3302),AllocFactorMatrix,(M$4+1),FALSE)*$E3305</f>
        <v>0</v>
      </c>
      <c r="N3302" s="5">
        <f t="shared" ca="1" si="1636"/>
        <v>-5261.9120935369301</v>
      </c>
      <c r="O3302" s="5">
        <f ca="1">VLOOKUP(CONCATENATE($F3302," ",$G3302),AllocFactorMatrix,(O$4+1),FALSE)*$E3305</f>
        <v>-3352.9108666161296</v>
      </c>
      <c r="P3302" s="5">
        <f ca="1">VLOOKUP(CONCATENATE($F3302," ",$G3302),AllocFactorMatrix,(P$4+1),FALSE)*$E3305</f>
        <v>0</v>
      </c>
      <c r="Q3302" s="5">
        <f ca="1">VLOOKUP(CONCATENATE($F3302," ",$G3302),AllocFactorMatrix,(Q$4+1),FALSE)*$E3305</f>
        <v>0</v>
      </c>
      <c r="R3302" s="5">
        <f ca="1">VLOOKUP(CONCATENATE($F3302," ",$G3302),AllocFactorMatrix,(R$4+1),FALSE)*$E3305</f>
        <v>0</v>
      </c>
      <c r="S3302" s="5">
        <f t="shared" ca="1" si="1637"/>
        <v>-3352.9108666161296</v>
      </c>
      <c r="T3302" s="5">
        <f ca="1">VLOOKUP(CONCATENATE($F3302," ",$G3302),AllocFactorMatrix,(T$4+1),FALSE)*$E3305</f>
        <v>-90.655675874216683</v>
      </c>
      <c r="U3302" s="5">
        <f ca="1">VLOOKUP(CONCATENATE($F3302," ",$G3302),AllocFactorMatrix,(U$4+1),FALSE)*$E3305</f>
        <v>0</v>
      </c>
      <c r="V3302" s="5">
        <f ca="1">VLOOKUP(CONCATENATE($F3302," ",$G3302),AllocFactorMatrix,(V$4+1),FALSE)*$E3305</f>
        <v>0</v>
      </c>
      <c r="W3302" s="5">
        <f ca="1">VLOOKUP(CONCATENATE($F3302," ",$G3302),AllocFactorMatrix,(W$4+1),FALSE)*$E3305</f>
        <v>0</v>
      </c>
      <c r="X3302" s="5">
        <f t="shared" ca="1" si="1639"/>
        <v>-90.655675874216683</v>
      </c>
      <c r="Y3302" s="5">
        <f ca="1">VLOOKUP(CONCATENATE($F3302," ",$G3302),AllocFactorMatrix,(Y$4+1),FALSE)*$E3305</f>
        <v>-1236.7013671073273</v>
      </c>
      <c r="Z3302" s="5">
        <f ca="1">VLOOKUP(CONCATENATE($F3302," ",$G3302),AllocFactorMatrix,(Z$4+1),FALSE)*$E3305</f>
        <v>0</v>
      </c>
      <c r="AA3302" s="5">
        <f t="shared" ca="1" si="1638"/>
        <v>-1236.7013671073273</v>
      </c>
      <c r="AB3302" s="5">
        <f ca="1">VLOOKUP(CONCATENATE($F3302," ",$G3302),AllocFactorMatrix,(AB$4+1),FALSE)*$E3305</f>
        <v>-12.833289869671324</v>
      </c>
      <c r="AC3302" s="5">
        <f ca="1">VLOOKUP(CONCATENATE($F3302," ",$G3302),AllocFactorMatrix,(AC$4+1),FALSE)*$E3305</f>
        <v>-435.73954988253263</v>
      </c>
      <c r="AD3302" s="5">
        <f ca="1">VLOOKUP(CONCATENATE($F3302," ",$G3302),AllocFactorMatrix,(AD$4+1),FALSE)*$E3305</f>
        <v>-70.879247126338569</v>
      </c>
    </row>
    <row r="3303" spans="1:30" hidden="1" outlineLevel="1">
      <c r="D3303" s="7"/>
      <c r="E3303" s="51"/>
      <c r="F3303" s="52" t="str">
        <f>F3305</f>
        <v>LABOR_M</v>
      </c>
      <c r="G3303" s="55" t="str">
        <f>$G$13</f>
        <v>ENERGY</v>
      </c>
      <c r="H3303" s="4">
        <f t="shared" ca="1" si="1635"/>
        <v>-59927.633582015122</v>
      </c>
      <c r="I3303" s="5">
        <f ca="1">VLOOKUP(CONCATENATE($F3303," ",$G3303),AllocFactorMatrix,(I$4+1),FALSE)*$E3305</f>
        <v>-22486.471484197249</v>
      </c>
      <c r="J3303" s="5">
        <f ca="1">VLOOKUP(CONCATENATE($F3303," ",$G3303),AllocFactorMatrix,(J$4+1),FALSE)*$E3305</f>
        <v>-1457.2686551389199</v>
      </c>
      <c r="K3303" s="5">
        <f ca="1">VLOOKUP(CONCATENATE($F3303," ",$G3303),AllocFactorMatrix,(K$4+1),FALSE)*$E3305</f>
        <v>-4889.2943113503025</v>
      </c>
      <c r="L3303" s="5">
        <f ca="1">VLOOKUP(CONCATENATE($F3303," ",$G3303),AllocFactorMatrix,(L$4+1),FALSE)*$E3305</f>
        <v>-155.39287305400077</v>
      </c>
      <c r="M3303" s="5">
        <f ca="1">VLOOKUP(CONCATENATE($F3303," ",$G3303),AllocFactorMatrix,(M$4+1),FALSE)*$E3305</f>
        <v>-14.325406320265369</v>
      </c>
      <c r="N3303" s="5">
        <f t="shared" ca="1" si="1636"/>
        <v>-5059.0125907245692</v>
      </c>
      <c r="O3303" s="5">
        <f ca="1">VLOOKUP(CONCATENATE($F3303," ",$G3303),AllocFactorMatrix,(O$4+1),FALSE)*$E3305</f>
        <v>-4457.6378452470308</v>
      </c>
      <c r="P3303" s="5">
        <f ca="1">VLOOKUP(CONCATENATE($F3303," ",$G3303),AllocFactorMatrix,(P$4+1),FALSE)*$E3305</f>
        <v>-826.3602841310294</v>
      </c>
      <c r="Q3303" s="5">
        <f ca="1">VLOOKUP(CONCATENATE($F3303," ",$G3303),AllocFactorMatrix,(Q$4+1),FALSE)*$E3305</f>
        <v>-375.4769616517317</v>
      </c>
      <c r="R3303" s="5">
        <f ca="1">VLOOKUP(CONCATENATE($F3303," ",$G3303),AllocFactorMatrix,(R$4+1),FALSE)*$E3305</f>
        <v>-17.397401428635476</v>
      </c>
      <c r="S3303" s="5">
        <f t="shared" ca="1" si="1637"/>
        <v>-5676.8724924584276</v>
      </c>
      <c r="T3303" s="5">
        <f ca="1">VLOOKUP(CONCATENATE($F3303," ",$G3303),AllocFactorMatrix,(T$4+1),FALSE)*$E3305</f>
        <v>-170.8251294366776</v>
      </c>
      <c r="U3303" s="5">
        <f ca="1">VLOOKUP(CONCATENATE($F3303," ",$G3303),AllocFactorMatrix,(U$4+1),FALSE)*$E3305</f>
        <v>-2999.4333632642761</v>
      </c>
      <c r="V3303" s="5">
        <f ca="1">VLOOKUP(CONCATENATE($F3303," ",$G3303),AllocFactorMatrix,(V$4+1),FALSE)*$E3305</f>
        <v>-17029.537335276425</v>
      </c>
      <c r="W3303" s="5">
        <f ca="1">VLOOKUP(CONCATENATE($F3303," ",$G3303),AllocFactorMatrix,(W$4+1),FALSE)*$E3305</f>
        <v>-3230.901803079596</v>
      </c>
      <c r="X3303" s="5">
        <f t="shared" ca="1" si="1639"/>
        <v>-23430.697631056977</v>
      </c>
      <c r="Y3303" s="5">
        <f ca="1">VLOOKUP(CONCATENATE($F3303," ",$G3303),AllocFactorMatrix,(Y$4+1),FALSE)*$E3305</f>
        <v>-1207.7084609482201</v>
      </c>
      <c r="Z3303" s="5">
        <f ca="1">VLOOKUP(CONCATENATE($F3303," ",$G3303),AllocFactorMatrix,(Z$4+1),FALSE)*$E3305</f>
        <v>-19.659568470384478</v>
      </c>
      <c r="AA3303" s="5">
        <f t="shared" ca="1" si="1638"/>
        <v>-1227.3680294186047</v>
      </c>
      <c r="AB3303" s="5">
        <f ca="1">VLOOKUP(CONCATENATE($F3303," ",$G3303),AllocFactorMatrix,(AB$4+1),FALSE)*$E3305</f>
        <v>-21.928667205451145</v>
      </c>
      <c r="AC3303" s="5">
        <f ca="1">VLOOKUP(CONCATENATE($F3303," ",$G3303),AllocFactorMatrix,(AC$4+1),FALSE)*$E3305</f>
        <v>-474.17806405060821</v>
      </c>
      <c r="AD3303" s="5">
        <f ca="1">VLOOKUP(CONCATENATE($F3303," ",$G3303),AllocFactorMatrix,(AD$4+1),FALSE)*$E3305</f>
        <v>-93.835967764306105</v>
      </c>
    </row>
    <row r="3304" spans="1:30" hidden="1" outlineLevel="1">
      <c r="D3304" s="7"/>
      <c r="E3304" s="51"/>
      <c r="F3304" s="52" t="str">
        <f>F3305</f>
        <v>LABOR_M</v>
      </c>
      <c r="G3304" s="55" t="str">
        <f>$G$14</f>
        <v>CUSTOMER</v>
      </c>
      <c r="H3304" s="4">
        <f t="shared" ca="1" si="1635"/>
        <v>-45169.575966317425</v>
      </c>
      <c r="I3304" s="5">
        <f ca="1">VLOOKUP(CONCATENATE($F3304," ",$G3304),AllocFactorMatrix,(I$4+1),FALSE)*$E3305</f>
        <v>-32273.706851046074</v>
      </c>
      <c r="J3304" s="5">
        <f ca="1">VLOOKUP(CONCATENATE($F3304," ",$G3304),AllocFactorMatrix,(J$4+1),FALSE)*$E3305</f>
        <v>-5523.0939560572415</v>
      </c>
      <c r="K3304" s="5">
        <f ca="1">VLOOKUP(CONCATENATE($F3304," ",$G3304),AllocFactorMatrix,(K$4+1),FALSE)*$E3305</f>
        <v>-1590.3533830892854</v>
      </c>
      <c r="L3304" s="5">
        <f ca="1">VLOOKUP(CONCATENATE($F3304," ",$G3304),AllocFactorMatrix,(L$4+1),FALSE)*$E3305</f>
        <v>-265.84811085459927</v>
      </c>
      <c r="M3304" s="5">
        <f ca="1">VLOOKUP(CONCATENATE($F3304," ",$G3304),AllocFactorMatrix,(M$4+1),FALSE)*$E3305</f>
        <v>-42.002726645781792</v>
      </c>
      <c r="N3304" s="5">
        <f t="shared" ca="1" si="1636"/>
        <v>-1898.2042205896666</v>
      </c>
      <c r="O3304" s="5">
        <f ca="1">VLOOKUP(CONCATENATE($F3304," ",$G3304),AllocFactorMatrix,(O$4+1),FALSE)*$E3305</f>
        <v>-296.76365757300698</v>
      </c>
      <c r="P3304" s="5">
        <f ca="1">VLOOKUP(CONCATENATE($F3304," ",$G3304),AllocFactorMatrix,(P$4+1),FALSE)*$E3305</f>
        <v>-76.217128188222418</v>
      </c>
      <c r="Q3304" s="5">
        <f ca="1">VLOOKUP(CONCATENATE($F3304," ",$G3304),AllocFactorMatrix,(Q$4+1),FALSE)*$E3305</f>
        <v>-145.77957876447266</v>
      </c>
      <c r="R3304" s="5">
        <f ca="1">VLOOKUP(CONCATENATE($F3304," ",$G3304),AllocFactorMatrix,(R$4+1),FALSE)*$E3305</f>
        <v>-25.443590577340498</v>
      </c>
      <c r="S3304" s="5">
        <f t="shared" ca="1" si="1637"/>
        <v>-544.20395510304252</v>
      </c>
      <c r="T3304" s="5">
        <f ca="1">VLOOKUP(CONCATENATE($F3304," ",$G3304),AllocFactorMatrix,(T$4+1),FALSE)*$E3305</f>
        <v>-2.0639176147821638</v>
      </c>
      <c r="U3304" s="5">
        <f ca="1">VLOOKUP(CONCATENATE($F3304," ",$G3304),AllocFactorMatrix,(U$4+1),FALSE)*$E3305</f>
        <v>-45.374416371655556</v>
      </c>
      <c r="V3304" s="5">
        <f ca="1">VLOOKUP(CONCATENATE($F3304," ",$G3304),AllocFactorMatrix,(V$4+1),FALSE)*$E3305</f>
        <v>-214.49693991442803</v>
      </c>
      <c r="W3304" s="5">
        <f ca="1">VLOOKUP(CONCATENATE($F3304," ",$G3304),AllocFactorMatrix,(W$4+1),FALSE)*$E3305</f>
        <v>-38.179600393921113</v>
      </c>
      <c r="X3304" s="5">
        <f t="shared" ca="1" si="1639"/>
        <v>-300.11487429478689</v>
      </c>
      <c r="Y3304" s="5">
        <f ca="1">VLOOKUP(CONCATENATE($F3304," ",$G3304),AllocFactorMatrix,(Y$4+1),FALSE)*$E3305</f>
        <v>-81.224820162243432</v>
      </c>
      <c r="Z3304" s="5">
        <f ca="1">VLOOKUP(CONCATENATE($F3304," ",$G3304),AllocFactorMatrix,(Z$4+1),FALSE)*$E3305</f>
        <v>-1.2868243696904771</v>
      </c>
      <c r="AA3304" s="5">
        <f t="shared" ca="1" si="1638"/>
        <v>-82.511644531933911</v>
      </c>
      <c r="AB3304" s="5">
        <f ca="1">VLOOKUP(CONCATENATE($F3304," ",$G3304),AllocFactorMatrix,(AB$4+1),FALSE)*$E3305</f>
        <v>-2.3144961868043277</v>
      </c>
      <c r="AC3304" s="5">
        <f ca="1">VLOOKUP(CONCATENATE($F3304," ",$G3304),AllocFactorMatrix,(AC$4+1),FALSE)*$E3305</f>
        <v>-3562.0840269932701</v>
      </c>
      <c r="AD3304" s="5">
        <f ca="1">VLOOKUP(CONCATENATE($F3304," ",$G3304),AllocFactorMatrix,(AD$4+1),FALSE)*$E3305</f>
        <v>-983.34194151460429</v>
      </c>
    </row>
    <row r="3305" spans="1:30" collapsed="1">
      <c r="D3305" s="99" t="str">
        <f>D2064</f>
        <v>Adjs 32-39 - Total Incentive Compensation &amp; Payroll Adjustment</v>
      </c>
      <c r="E3305" s="98">
        <v>-499348</v>
      </c>
      <c r="F3305" s="98" t="s">
        <v>70</v>
      </c>
      <c r="G3305" s="55" t="str">
        <f>$G$15</f>
        <v>TOTAL</v>
      </c>
      <c r="H3305" s="4">
        <f t="shared" ca="1" si="1635"/>
        <v>-499348.00000000012</v>
      </c>
      <c r="I3305" s="5">
        <f ca="1">VLOOKUP(CONCATENATE($F3305," ",$G3305),AllocFactorMatrix,(I$4+1),FALSE)*$E3305</f>
        <v>-296160.0817337021</v>
      </c>
      <c r="J3305" s="5">
        <f ca="1">VLOOKUP(CONCATENATE($F3305," ",$G3305),AllocFactorMatrix,(J$4+1),FALSE)*$E3305</f>
        <v>-18257.302157650483</v>
      </c>
      <c r="K3305" s="5">
        <f ca="1">VLOOKUP(CONCATENATE($F3305," ",$G3305),AllocFactorMatrix,(K$4+1),FALSE)*$E3305</f>
        <v>-44398.893319793162</v>
      </c>
      <c r="L3305" s="5">
        <f ca="1">VLOOKUP(CONCATENATE($F3305," ",$G3305),AllocFactorMatrix,(L$4+1),FALSE)*$E3305</f>
        <v>-1317.1760224476493</v>
      </c>
      <c r="M3305" s="5">
        <f ca="1">VLOOKUP(CONCATENATE($F3305," ",$G3305),AllocFactorMatrix,(M$4+1),FALSE)*$E3305</f>
        <v>-118.23202698210831</v>
      </c>
      <c r="N3305" s="5">
        <f t="shared" ca="1" si="1636"/>
        <v>-45834.301369222914</v>
      </c>
      <c r="O3305" s="5">
        <f ca="1">VLOOKUP(CONCATENATE($F3305," ",$G3305),AllocFactorMatrix,(O$4+1),FALSE)*$E3305</f>
        <v>-32804.065313783925</v>
      </c>
      <c r="P3305" s="5">
        <f ca="1">VLOOKUP(CONCATENATE($F3305," ",$G3305),AllocFactorMatrix,(P$4+1),FALSE)*$E3305</f>
        <v>-5425.8614487161876</v>
      </c>
      <c r="Q3305" s="5">
        <f ca="1">VLOOKUP(CONCATENATE($F3305," ",$G3305),AllocFactorMatrix,(Q$4+1),FALSE)*$E3305</f>
        <v>-1547.6596801261906</v>
      </c>
      <c r="R3305" s="5">
        <f ca="1">VLOOKUP(CONCATENATE($F3305," ",$G3305),AllocFactorMatrix,(R$4+1),FALSE)*$E3305</f>
        <v>-65.039672607654623</v>
      </c>
      <c r="S3305" s="5">
        <f t="shared" ca="1" si="1637"/>
        <v>-39842.626115233965</v>
      </c>
      <c r="T3305" s="5">
        <f ca="1">VLOOKUP(CONCATENATE($F3305," ",$G3305),AllocFactorMatrix,(T$4+1),FALSE)*$E3305</f>
        <v>-1087.1422469757267</v>
      </c>
      <c r="U3305" s="5">
        <f ca="1">VLOOKUP(CONCATENATE($F3305," ",$G3305),AllocFactorMatrix,(U$4+1),FALSE)*$E3305</f>
        <v>-16232.806063646889</v>
      </c>
      <c r="V3305" s="5">
        <f ca="1">VLOOKUP(CONCATENATE($F3305," ",$G3305),AllocFactorMatrix,(V$4+1),FALSE)*$E3305</f>
        <v>-57421.579823240951</v>
      </c>
      <c r="W3305" s="5">
        <f ca="1">VLOOKUP(CONCATENATE($F3305," ",$G3305),AllocFactorMatrix,(W$4+1),FALSE)*$E3305</f>
        <v>-8557.507377860944</v>
      </c>
      <c r="X3305" s="5">
        <f t="shared" ca="1" si="1639"/>
        <v>-83299.035511724505</v>
      </c>
      <c r="Y3305" s="5">
        <f ca="1">VLOOKUP(CONCATENATE($F3305," ",$G3305),AllocFactorMatrix,(Y$4+1),FALSE)*$E3305</f>
        <v>-9873.7958337711007</v>
      </c>
      <c r="Z3305" s="5">
        <f ca="1">VLOOKUP(CONCATENATE($F3305," ",$G3305),AllocFactorMatrix,(Z$4+1),FALSE)*$E3305</f>
        <v>-161.16684739766578</v>
      </c>
      <c r="AA3305" s="5">
        <f t="shared" ca="1" si="1638"/>
        <v>-10034.962681168767</v>
      </c>
      <c r="AB3305" s="5">
        <f ca="1">VLOOKUP(CONCATENATE($F3305," ",$G3305),AllocFactorMatrix,(AB$4+1),FALSE)*$E3305</f>
        <v>-128.77750602225174</v>
      </c>
      <c r="AC3305" s="5">
        <f ca="1">VLOOKUP(CONCATENATE($F3305," ",$G3305),AllocFactorMatrix,(AC$4+1),FALSE)*$E3305</f>
        <v>-4612.5566214770379</v>
      </c>
      <c r="AD3305" s="5">
        <f ca="1">VLOOKUP(CONCATENATE($F3305," ",$G3305),AllocFactorMatrix,(AD$4+1),FALSE)*$E3305</f>
        <v>-1178.3563037979511</v>
      </c>
    </row>
    <row r="3306" spans="1:30" s="51" customFormat="1" hidden="1" outlineLevel="1">
      <c r="A3306" s="56"/>
      <c r="B3306" s="112"/>
      <c r="C3306" s="55"/>
      <c r="D3306" s="55"/>
      <c r="F3306" s="52" t="str">
        <f>F3313</f>
        <v>RB_GUP-Land_P</v>
      </c>
      <c r="G3306" s="55" t="str">
        <f>$G$8</f>
        <v>PRODUCTION</v>
      </c>
      <c r="H3306" s="53">
        <f t="shared" ref="H3306:H3329" si="1640">SUBTOTAL(9,I3306:AD3306)</f>
        <v>4466767.0000000009</v>
      </c>
      <c r="I3306" s="54">
        <f>VLOOKUP(CONCATENATE($F3306," ",$G3306),AllocFactorMatrix,(I$4+1),FALSE)*$E3313</f>
        <v>2479978.0142152724</v>
      </c>
      <c r="J3306" s="54">
        <f>VLOOKUP(CONCATENATE($F3306," ",$G3306),AllocFactorMatrix,(J$4+1),FALSE)*$E3313</f>
        <v>114115.88063393602</v>
      </c>
      <c r="K3306" s="54">
        <f>VLOOKUP(CONCATENATE($F3306," ",$G3306),AllocFactorMatrix,(K$4+1),FALSE)*$E3313</f>
        <v>375930.47668706876</v>
      </c>
      <c r="L3306" s="54">
        <f>VLOOKUP(CONCATENATE($F3306," ",$G3306),AllocFactorMatrix,(L$4+1),FALSE)*$E3313</f>
        <v>9393.302488603078</v>
      </c>
      <c r="M3306" s="54">
        <f>VLOOKUP(CONCATENATE($F3306," ",$G3306),AllocFactorMatrix,(M$4+1),FALSE)*$E3313</f>
        <v>1209.1974030036376</v>
      </c>
      <c r="N3306" s="54">
        <f t="shared" ref="N3306:N3329" si="1641">SUBTOTAL(9,K3306:M3306)</f>
        <v>386532.9765786755</v>
      </c>
      <c r="O3306" s="54">
        <f>VLOOKUP(CONCATENATE($F3306," ",$G3306),AllocFactorMatrix,(O$4+1),FALSE)*$E3313</f>
        <v>285975.39492262423</v>
      </c>
      <c r="P3306" s="54">
        <f>VLOOKUP(CONCATENATE($F3306," ",$G3306),AllocFactorMatrix,(P$4+1),FALSE)*$E3313</f>
        <v>51762.089867386814</v>
      </c>
      <c r="Q3306" s="54">
        <f>VLOOKUP(CONCATENATE($F3306," ",$G3306),AllocFactorMatrix,(Q$4+1),FALSE)*$E3313</f>
        <v>20021.210912209419</v>
      </c>
      <c r="R3306" s="54">
        <f>VLOOKUP(CONCATENATE($F3306," ",$G3306),AllocFactorMatrix,(R$4+1),FALSE)*$E3313</f>
        <v>431.39150954269519</v>
      </c>
      <c r="S3306" s="54">
        <f t="shared" ref="S3306:S3329" si="1642">SUBTOTAL(9,O3306:R3306)</f>
        <v>358190.08721176314</v>
      </c>
      <c r="T3306" s="54">
        <f>VLOOKUP(CONCATENATE($F3306," ",$G3306),AllocFactorMatrix,(T$4+1),FALSE)*$E3313</f>
        <v>9080.7628563671715</v>
      </c>
      <c r="U3306" s="54">
        <f>VLOOKUP(CONCATENATE($F3306," ",$G3306),AllocFactorMatrix,(U$4+1),FALSE)*$E3313</f>
        <v>144581.53055180953</v>
      </c>
      <c r="V3306" s="54">
        <f>VLOOKUP(CONCATENATE($F3306," ",$G3306),AllocFactorMatrix,(V$4+1),FALSE)*$E3313</f>
        <v>784095.10465344612</v>
      </c>
      <c r="W3306" s="54">
        <f>VLOOKUP(CONCATENATE($F3306," ",$G3306),AllocFactorMatrix,(W$4+1),FALSE)*$E3313</f>
        <v>103165.47624563923</v>
      </c>
      <c r="X3306" s="54">
        <f>SUBTOTAL(9,T3306:W3306)</f>
        <v>1040922.8743072621</v>
      </c>
      <c r="Y3306" s="54">
        <f>VLOOKUP(CONCATENATE($F3306," ",$G3306),AllocFactorMatrix,(Y$4+1),FALSE)*$E3313</f>
        <v>84285.261724004144</v>
      </c>
      <c r="Z3306" s="54">
        <f>VLOOKUP(CONCATENATE($F3306," ",$G3306),AllocFactorMatrix,(Z$4+1),FALSE)*$E3313</f>
        <v>1752.010997415766</v>
      </c>
      <c r="AA3306" s="54">
        <f t="shared" ref="AA3306:AA3329" si="1643">SUBTOTAL(9,Y3306:Z3306)</f>
        <v>86037.272721419911</v>
      </c>
      <c r="AB3306" s="54">
        <f>VLOOKUP(CONCATENATE($F3306," ",$G3306),AllocFactorMatrix,(AB$4+1),FALSE)*$E3313</f>
        <v>989.8943316719641</v>
      </c>
      <c r="AC3306" s="54">
        <f>VLOOKUP(CONCATENATE($F3306," ",$G3306),AllocFactorMatrix,(AC$4+1),FALSE)*$E3313</f>
        <v>0</v>
      </c>
      <c r="AD3306" s="54">
        <f>VLOOKUP(CONCATENATE($F3306," ",$G3306),AllocFactorMatrix,(AD$4+1),FALSE)*$E3313</f>
        <v>0</v>
      </c>
    </row>
    <row r="3307" spans="1:30" s="51" customFormat="1" hidden="1" outlineLevel="1">
      <c r="A3307" s="56"/>
      <c r="B3307" s="112"/>
      <c r="C3307" s="55"/>
      <c r="D3307" s="55"/>
      <c r="F3307" s="52" t="str">
        <f>F3313</f>
        <v>RB_GUP-Land_P</v>
      </c>
      <c r="G3307" s="55" t="str">
        <f>$G$9</f>
        <v>BULKTRAN</v>
      </c>
      <c r="H3307" s="53">
        <f t="shared" si="1640"/>
        <v>0</v>
      </c>
      <c r="I3307" s="54">
        <f>VLOOKUP(CONCATENATE($F3307," ",$G3307),AllocFactorMatrix,(I$4+1),FALSE)*$E3313</f>
        <v>0</v>
      </c>
      <c r="J3307" s="54">
        <f>VLOOKUP(CONCATENATE($F3307," ",$G3307),AllocFactorMatrix,(J$4+1),FALSE)*$E3313</f>
        <v>0</v>
      </c>
      <c r="K3307" s="54">
        <f>VLOOKUP(CONCATENATE($F3307," ",$G3307),AllocFactorMatrix,(K$4+1),FALSE)*$E3313</f>
        <v>0</v>
      </c>
      <c r="L3307" s="54">
        <f>VLOOKUP(CONCATENATE($F3307," ",$G3307),AllocFactorMatrix,(L$4+1),FALSE)*$E3313</f>
        <v>0</v>
      </c>
      <c r="M3307" s="54">
        <f>VLOOKUP(CONCATENATE($F3307," ",$G3307),AllocFactorMatrix,(M$4+1),FALSE)*$E3313</f>
        <v>0</v>
      </c>
      <c r="N3307" s="54">
        <f t="shared" si="1641"/>
        <v>0</v>
      </c>
      <c r="O3307" s="54">
        <f>VLOOKUP(CONCATENATE($F3307," ",$G3307),AllocFactorMatrix,(O$4+1),FALSE)*$E3313</f>
        <v>0</v>
      </c>
      <c r="P3307" s="54">
        <f>VLOOKUP(CONCATENATE($F3307," ",$G3307),AllocFactorMatrix,(P$4+1),FALSE)*$E3313</f>
        <v>0</v>
      </c>
      <c r="Q3307" s="54">
        <f>VLOOKUP(CONCATENATE($F3307," ",$G3307),AllocFactorMatrix,(Q$4+1),FALSE)*$E3313</f>
        <v>0</v>
      </c>
      <c r="R3307" s="54">
        <f>VLOOKUP(CONCATENATE($F3307," ",$G3307),AllocFactorMatrix,(R$4+1),FALSE)*$E3313</f>
        <v>0</v>
      </c>
      <c r="S3307" s="54">
        <f t="shared" si="1642"/>
        <v>0</v>
      </c>
      <c r="T3307" s="54">
        <f>VLOOKUP(CONCATENATE($F3307," ",$G3307),AllocFactorMatrix,(T$4+1),FALSE)*$E3313</f>
        <v>0</v>
      </c>
      <c r="U3307" s="54">
        <f>VLOOKUP(CONCATENATE($F3307," ",$G3307),AllocFactorMatrix,(U$4+1),FALSE)*$E3313</f>
        <v>0</v>
      </c>
      <c r="V3307" s="54">
        <f>VLOOKUP(CONCATENATE($F3307," ",$G3307),AllocFactorMatrix,(V$4+1),FALSE)*$E3313</f>
        <v>0</v>
      </c>
      <c r="W3307" s="54">
        <f>VLOOKUP(CONCATENATE($F3307," ",$G3307),AllocFactorMatrix,(W$4+1),FALSE)*$E3313</f>
        <v>0</v>
      </c>
      <c r="X3307" s="54">
        <f t="shared" ref="X3307:X3313" si="1644">SUBTOTAL(9,T3307:W3307)</f>
        <v>0</v>
      </c>
      <c r="Y3307" s="54">
        <f>VLOOKUP(CONCATENATE($F3307," ",$G3307),AllocFactorMatrix,(Y$4+1),FALSE)*$E3313</f>
        <v>0</v>
      </c>
      <c r="Z3307" s="54">
        <f>VLOOKUP(CONCATENATE($F3307," ",$G3307),AllocFactorMatrix,(Z$4+1),FALSE)*$E3313</f>
        <v>0</v>
      </c>
      <c r="AA3307" s="54">
        <f t="shared" si="1643"/>
        <v>0</v>
      </c>
      <c r="AB3307" s="54">
        <f>VLOOKUP(CONCATENATE($F3307," ",$G3307),AllocFactorMatrix,(AB$4+1),FALSE)*$E3313</f>
        <v>0</v>
      </c>
      <c r="AC3307" s="54">
        <f>VLOOKUP(CONCATENATE($F3307," ",$G3307),AllocFactorMatrix,(AC$4+1),FALSE)*$E3313</f>
        <v>0</v>
      </c>
      <c r="AD3307" s="54">
        <f>VLOOKUP(CONCATENATE($F3307," ",$G3307),AllocFactorMatrix,(AD$4+1),FALSE)*$E3313</f>
        <v>0</v>
      </c>
    </row>
    <row r="3308" spans="1:30" s="51" customFormat="1" hidden="1" outlineLevel="1">
      <c r="A3308" s="56"/>
      <c r="B3308" s="112"/>
      <c r="C3308" s="55"/>
      <c r="D3308" s="55"/>
      <c r="F3308" s="52" t="str">
        <f>F3313</f>
        <v>RB_GUP-Land_P</v>
      </c>
      <c r="G3308" s="55" t="str">
        <f>$G$10</f>
        <v>SUBTRAN</v>
      </c>
      <c r="H3308" s="53">
        <f t="shared" si="1640"/>
        <v>0</v>
      </c>
      <c r="I3308" s="54">
        <f>VLOOKUP(CONCATENATE($F3308," ",$G3308),AllocFactorMatrix,(I$4+1),FALSE)*$E3313</f>
        <v>0</v>
      </c>
      <c r="J3308" s="54">
        <f>VLOOKUP(CONCATENATE($F3308," ",$G3308),AllocFactorMatrix,(J$4+1),FALSE)*$E3313</f>
        <v>0</v>
      </c>
      <c r="K3308" s="54">
        <f>VLOOKUP(CONCATENATE($F3308," ",$G3308),AllocFactorMatrix,(K$4+1),FALSE)*$E3313</f>
        <v>0</v>
      </c>
      <c r="L3308" s="54">
        <f>VLOOKUP(CONCATENATE($F3308," ",$G3308),AllocFactorMatrix,(L$4+1),FALSE)*$E3313</f>
        <v>0</v>
      </c>
      <c r="M3308" s="54">
        <f>VLOOKUP(CONCATENATE($F3308," ",$G3308),AllocFactorMatrix,(M$4+1),FALSE)*$E3313</f>
        <v>0</v>
      </c>
      <c r="N3308" s="54">
        <f t="shared" si="1641"/>
        <v>0</v>
      </c>
      <c r="O3308" s="54">
        <f>VLOOKUP(CONCATENATE($F3308," ",$G3308),AllocFactorMatrix,(O$4+1),FALSE)*$E3313</f>
        <v>0</v>
      </c>
      <c r="P3308" s="54">
        <f>VLOOKUP(CONCATENATE($F3308," ",$G3308),AllocFactorMatrix,(P$4+1),FALSE)*$E3313</f>
        <v>0</v>
      </c>
      <c r="Q3308" s="54">
        <f>VLOOKUP(CONCATENATE($F3308," ",$G3308),AllocFactorMatrix,(Q$4+1),FALSE)*$E3313</f>
        <v>0</v>
      </c>
      <c r="R3308" s="54">
        <f>VLOOKUP(CONCATENATE($F3308," ",$G3308),AllocFactorMatrix,(R$4+1),FALSE)*$E3313</f>
        <v>0</v>
      </c>
      <c r="S3308" s="54">
        <f t="shared" si="1642"/>
        <v>0</v>
      </c>
      <c r="T3308" s="54">
        <f>VLOOKUP(CONCATENATE($F3308," ",$G3308),AllocFactorMatrix,(T$4+1),FALSE)*$E3313</f>
        <v>0</v>
      </c>
      <c r="U3308" s="54">
        <f>VLOOKUP(CONCATENATE($F3308," ",$G3308),AllocFactorMatrix,(U$4+1),FALSE)*$E3313</f>
        <v>0</v>
      </c>
      <c r="V3308" s="54">
        <f>VLOOKUP(CONCATENATE($F3308," ",$G3308),AllocFactorMatrix,(V$4+1),FALSE)*$E3313</f>
        <v>0</v>
      </c>
      <c r="W3308" s="54">
        <f>VLOOKUP(CONCATENATE($F3308," ",$G3308),AllocFactorMatrix,(W$4+1),FALSE)*$E3313</f>
        <v>0</v>
      </c>
      <c r="X3308" s="54">
        <f t="shared" si="1644"/>
        <v>0</v>
      </c>
      <c r="Y3308" s="54">
        <f>VLOOKUP(CONCATENATE($F3308," ",$G3308),AllocFactorMatrix,(Y$4+1),FALSE)*$E3313</f>
        <v>0</v>
      </c>
      <c r="Z3308" s="54">
        <f>VLOOKUP(CONCATENATE($F3308," ",$G3308),AllocFactorMatrix,(Z$4+1),FALSE)*$E3313</f>
        <v>0</v>
      </c>
      <c r="AA3308" s="54">
        <f t="shared" si="1643"/>
        <v>0</v>
      </c>
      <c r="AB3308" s="54">
        <f>VLOOKUP(CONCATENATE($F3308," ",$G3308),AllocFactorMatrix,(AB$4+1),FALSE)*$E3313</f>
        <v>0</v>
      </c>
      <c r="AC3308" s="54">
        <f>VLOOKUP(CONCATENATE($F3308," ",$G3308),AllocFactorMatrix,(AC$4+1),FALSE)*$E3313</f>
        <v>0</v>
      </c>
      <c r="AD3308" s="54">
        <f>VLOOKUP(CONCATENATE($F3308," ",$G3308),AllocFactorMatrix,(AD$4+1),FALSE)*$E3313</f>
        <v>0</v>
      </c>
    </row>
    <row r="3309" spans="1:30" s="51" customFormat="1" hidden="1" outlineLevel="1">
      <c r="A3309" s="56"/>
      <c r="B3309" s="112"/>
      <c r="C3309" s="55"/>
      <c r="D3309" s="55"/>
      <c r="F3309" s="52" t="str">
        <f>F3313</f>
        <v>RB_GUP-Land_P</v>
      </c>
      <c r="G3309" s="55" t="str">
        <f>$G$11</f>
        <v>DISTPRI</v>
      </c>
      <c r="H3309" s="53">
        <f t="shared" si="1640"/>
        <v>0</v>
      </c>
      <c r="I3309" s="54">
        <f>VLOOKUP(CONCATENATE($F3309," ",$G3309),AllocFactorMatrix,(I$4+1),FALSE)*$E3313</f>
        <v>0</v>
      </c>
      <c r="J3309" s="54">
        <f>VLOOKUP(CONCATENATE($F3309," ",$G3309),AllocFactorMatrix,(J$4+1),FALSE)*$E3313</f>
        <v>0</v>
      </c>
      <c r="K3309" s="54">
        <f>VLOOKUP(CONCATENATE($F3309," ",$G3309),AllocFactorMatrix,(K$4+1),FALSE)*$E3313</f>
        <v>0</v>
      </c>
      <c r="L3309" s="54">
        <f>VLOOKUP(CONCATENATE($F3309," ",$G3309),AllocFactorMatrix,(L$4+1),FALSE)*$E3313</f>
        <v>0</v>
      </c>
      <c r="M3309" s="54">
        <f>VLOOKUP(CONCATENATE($F3309," ",$G3309),AllocFactorMatrix,(M$4+1),FALSE)*$E3313</f>
        <v>0</v>
      </c>
      <c r="N3309" s="54">
        <f t="shared" si="1641"/>
        <v>0</v>
      </c>
      <c r="O3309" s="54">
        <f>VLOOKUP(CONCATENATE($F3309," ",$G3309),AllocFactorMatrix,(O$4+1),FALSE)*$E3313</f>
        <v>0</v>
      </c>
      <c r="P3309" s="54">
        <f>VLOOKUP(CONCATENATE($F3309," ",$G3309),AllocFactorMatrix,(P$4+1),FALSE)*$E3313</f>
        <v>0</v>
      </c>
      <c r="Q3309" s="54">
        <f>VLOOKUP(CONCATENATE($F3309," ",$G3309),AllocFactorMatrix,(Q$4+1),FALSE)*$E3313</f>
        <v>0</v>
      </c>
      <c r="R3309" s="54">
        <f>VLOOKUP(CONCATENATE($F3309," ",$G3309),AllocFactorMatrix,(R$4+1),FALSE)*$E3313</f>
        <v>0</v>
      </c>
      <c r="S3309" s="54">
        <f t="shared" si="1642"/>
        <v>0</v>
      </c>
      <c r="T3309" s="54">
        <f>VLOOKUP(CONCATENATE($F3309," ",$G3309),AllocFactorMatrix,(T$4+1),FALSE)*$E3313</f>
        <v>0</v>
      </c>
      <c r="U3309" s="54">
        <f>VLOOKUP(CONCATENATE($F3309," ",$G3309),AllocFactorMatrix,(U$4+1),FALSE)*$E3313</f>
        <v>0</v>
      </c>
      <c r="V3309" s="54">
        <f>VLOOKUP(CONCATENATE($F3309," ",$G3309),AllocFactorMatrix,(V$4+1),FALSE)*$E3313</f>
        <v>0</v>
      </c>
      <c r="W3309" s="54">
        <f>VLOOKUP(CONCATENATE($F3309," ",$G3309),AllocFactorMatrix,(W$4+1),FALSE)*$E3313</f>
        <v>0</v>
      </c>
      <c r="X3309" s="54">
        <f t="shared" si="1644"/>
        <v>0</v>
      </c>
      <c r="Y3309" s="54">
        <f>VLOOKUP(CONCATENATE($F3309," ",$G3309),AllocFactorMatrix,(Y$4+1),FALSE)*$E3313</f>
        <v>0</v>
      </c>
      <c r="Z3309" s="54">
        <f>VLOOKUP(CONCATENATE($F3309," ",$G3309),AllocFactorMatrix,(Z$4+1),FALSE)*$E3313</f>
        <v>0</v>
      </c>
      <c r="AA3309" s="54">
        <f t="shared" si="1643"/>
        <v>0</v>
      </c>
      <c r="AB3309" s="54">
        <f>VLOOKUP(CONCATENATE($F3309," ",$G3309),AllocFactorMatrix,(AB$4+1),FALSE)*$E3313</f>
        <v>0</v>
      </c>
      <c r="AC3309" s="54">
        <f>VLOOKUP(CONCATENATE($F3309," ",$G3309),AllocFactorMatrix,(AC$4+1),FALSE)*$E3313</f>
        <v>0</v>
      </c>
      <c r="AD3309" s="54">
        <f>VLOOKUP(CONCATENATE($F3309," ",$G3309),AllocFactorMatrix,(AD$4+1),FALSE)*$E3313</f>
        <v>0</v>
      </c>
    </row>
    <row r="3310" spans="1:30" s="51" customFormat="1" hidden="1" outlineLevel="1">
      <c r="A3310" s="56"/>
      <c r="B3310" s="112"/>
      <c r="C3310" s="55"/>
      <c r="D3310" s="55"/>
      <c r="F3310" s="52" t="str">
        <f>F3313</f>
        <v>RB_GUP-Land_P</v>
      </c>
      <c r="G3310" s="55" t="str">
        <f>$G$12</f>
        <v>DISTSEC</v>
      </c>
      <c r="H3310" s="53">
        <f t="shared" si="1640"/>
        <v>0</v>
      </c>
      <c r="I3310" s="54">
        <f>VLOOKUP(CONCATENATE($F3310," ",$G3310),AllocFactorMatrix,(I$4+1),FALSE)*$E3313</f>
        <v>0</v>
      </c>
      <c r="J3310" s="54">
        <f>VLOOKUP(CONCATENATE($F3310," ",$G3310),AllocFactorMatrix,(J$4+1),FALSE)*$E3313</f>
        <v>0</v>
      </c>
      <c r="K3310" s="54">
        <f>VLOOKUP(CONCATENATE($F3310," ",$G3310),AllocFactorMatrix,(K$4+1),FALSE)*$E3313</f>
        <v>0</v>
      </c>
      <c r="L3310" s="54">
        <f>VLOOKUP(CONCATENATE($F3310," ",$G3310),AllocFactorMatrix,(L$4+1),FALSE)*$E3313</f>
        <v>0</v>
      </c>
      <c r="M3310" s="54">
        <f>VLOOKUP(CONCATENATE($F3310," ",$G3310),AllocFactorMatrix,(M$4+1),FALSE)*$E3313</f>
        <v>0</v>
      </c>
      <c r="N3310" s="54">
        <f t="shared" si="1641"/>
        <v>0</v>
      </c>
      <c r="O3310" s="54">
        <f>VLOOKUP(CONCATENATE($F3310," ",$G3310),AllocFactorMatrix,(O$4+1),FALSE)*$E3313</f>
        <v>0</v>
      </c>
      <c r="P3310" s="54">
        <f>VLOOKUP(CONCATENATE($F3310," ",$G3310),AllocFactorMatrix,(P$4+1),FALSE)*$E3313</f>
        <v>0</v>
      </c>
      <c r="Q3310" s="54">
        <f>VLOOKUP(CONCATENATE($F3310," ",$G3310),AllocFactorMatrix,(Q$4+1),FALSE)*$E3313</f>
        <v>0</v>
      </c>
      <c r="R3310" s="54">
        <f>VLOOKUP(CONCATENATE($F3310," ",$G3310),AllocFactorMatrix,(R$4+1),FALSE)*$E3313</f>
        <v>0</v>
      </c>
      <c r="S3310" s="54">
        <f t="shared" si="1642"/>
        <v>0</v>
      </c>
      <c r="T3310" s="54">
        <f>VLOOKUP(CONCATENATE($F3310," ",$G3310),AllocFactorMatrix,(T$4+1),FALSE)*$E3313</f>
        <v>0</v>
      </c>
      <c r="U3310" s="54">
        <f>VLOOKUP(CONCATENATE($F3310," ",$G3310),AllocFactorMatrix,(U$4+1),FALSE)*$E3313</f>
        <v>0</v>
      </c>
      <c r="V3310" s="54">
        <f>VLOOKUP(CONCATENATE($F3310," ",$G3310),AllocFactorMatrix,(V$4+1),FALSE)*$E3313</f>
        <v>0</v>
      </c>
      <c r="W3310" s="54">
        <f>VLOOKUP(CONCATENATE($F3310," ",$G3310),AllocFactorMatrix,(W$4+1),FALSE)*$E3313</f>
        <v>0</v>
      </c>
      <c r="X3310" s="54">
        <f t="shared" si="1644"/>
        <v>0</v>
      </c>
      <c r="Y3310" s="54">
        <f>VLOOKUP(CONCATENATE($F3310," ",$G3310),AllocFactorMatrix,(Y$4+1),FALSE)*$E3313</f>
        <v>0</v>
      </c>
      <c r="Z3310" s="54">
        <f>VLOOKUP(CONCATENATE($F3310," ",$G3310),AllocFactorMatrix,(Z$4+1),FALSE)*$E3313</f>
        <v>0</v>
      </c>
      <c r="AA3310" s="54">
        <f t="shared" si="1643"/>
        <v>0</v>
      </c>
      <c r="AB3310" s="54">
        <f>VLOOKUP(CONCATENATE($F3310," ",$G3310),AllocFactorMatrix,(AB$4+1),FALSE)*$E3313</f>
        <v>0</v>
      </c>
      <c r="AC3310" s="54">
        <f>VLOOKUP(CONCATENATE($F3310," ",$G3310),AllocFactorMatrix,(AC$4+1),FALSE)*$E3313</f>
        <v>0</v>
      </c>
      <c r="AD3310" s="54">
        <f>VLOOKUP(CONCATENATE($F3310," ",$G3310),AllocFactorMatrix,(AD$4+1),FALSE)*$E3313</f>
        <v>0</v>
      </c>
    </row>
    <row r="3311" spans="1:30" s="51" customFormat="1" hidden="1" outlineLevel="1">
      <c r="A3311" s="56"/>
      <c r="B3311" s="112"/>
      <c r="C3311" s="55"/>
      <c r="D3311" s="55"/>
      <c r="F3311" s="52" t="str">
        <f>F3313</f>
        <v>RB_GUP-Land_P</v>
      </c>
      <c r="G3311" s="55" t="str">
        <f>$G$13</f>
        <v>ENERGY</v>
      </c>
      <c r="H3311" s="53">
        <f t="shared" si="1640"/>
        <v>0</v>
      </c>
      <c r="I3311" s="54">
        <f>VLOOKUP(CONCATENATE($F3311," ",$G3311),AllocFactorMatrix,(I$4+1),FALSE)*$E3313</f>
        <v>0</v>
      </c>
      <c r="J3311" s="54">
        <f>VLOOKUP(CONCATENATE($F3311," ",$G3311),AllocFactorMatrix,(J$4+1),FALSE)*$E3313</f>
        <v>0</v>
      </c>
      <c r="K3311" s="54">
        <f>VLOOKUP(CONCATENATE($F3311," ",$G3311),AllocFactorMatrix,(K$4+1),FALSE)*$E3313</f>
        <v>0</v>
      </c>
      <c r="L3311" s="54">
        <f>VLOOKUP(CONCATENATE($F3311," ",$G3311),AllocFactorMatrix,(L$4+1),FALSE)*$E3313</f>
        <v>0</v>
      </c>
      <c r="M3311" s="54">
        <f>VLOOKUP(CONCATENATE($F3311," ",$G3311),AllocFactorMatrix,(M$4+1),FALSE)*$E3313</f>
        <v>0</v>
      </c>
      <c r="N3311" s="54">
        <f t="shared" si="1641"/>
        <v>0</v>
      </c>
      <c r="O3311" s="54">
        <f>VLOOKUP(CONCATENATE($F3311," ",$G3311),AllocFactorMatrix,(O$4+1),FALSE)*$E3313</f>
        <v>0</v>
      </c>
      <c r="P3311" s="54">
        <f>VLOOKUP(CONCATENATE($F3311," ",$G3311),AllocFactorMatrix,(P$4+1),FALSE)*$E3313</f>
        <v>0</v>
      </c>
      <c r="Q3311" s="54">
        <f>VLOOKUP(CONCATENATE($F3311," ",$G3311),AllocFactorMatrix,(Q$4+1),FALSE)*$E3313</f>
        <v>0</v>
      </c>
      <c r="R3311" s="54">
        <f>VLOOKUP(CONCATENATE($F3311," ",$G3311),AllocFactorMatrix,(R$4+1),FALSE)*$E3313</f>
        <v>0</v>
      </c>
      <c r="S3311" s="54">
        <f t="shared" si="1642"/>
        <v>0</v>
      </c>
      <c r="T3311" s="54">
        <f>VLOOKUP(CONCATENATE($F3311," ",$G3311),AllocFactorMatrix,(T$4+1),FALSE)*$E3313</f>
        <v>0</v>
      </c>
      <c r="U3311" s="54">
        <f>VLOOKUP(CONCATENATE($F3311," ",$G3311),AllocFactorMatrix,(U$4+1),FALSE)*$E3313</f>
        <v>0</v>
      </c>
      <c r="V3311" s="54">
        <f>VLOOKUP(CONCATENATE($F3311," ",$G3311),AllocFactorMatrix,(V$4+1),FALSE)*$E3313</f>
        <v>0</v>
      </c>
      <c r="W3311" s="54">
        <f>VLOOKUP(CONCATENATE($F3311," ",$G3311),AllocFactorMatrix,(W$4+1),FALSE)*$E3313</f>
        <v>0</v>
      </c>
      <c r="X3311" s="54">
        <f t="shared" si="1644"/>
        <v>0</v>
      </c>
      <c r="Y3311" s="54">
        <f>VLOOKUP(CONCATENATE($F3311," ",$G3311),AllocFactorMatrix,(Y$4+1),FALSE)*$E3313</f>
        <v>0</v>
      </c>
      <c r="Z3311" s="54">
        <f>VLOOKUP(CONCATENATE($F3311," ",$G3311),AllocFactorMatrix,(Z$4+1),FALSE)*$E3313</f>
        <v>0</v>
      </c>
      <c r="AA3311" s="54">
        <f t="shared" si="1643"/>
        <v>0</v>
      </c>
      <c r="AB3311" s="54">
        <f>VLOOKUP(CONCATENATE($F3311," ",$G3311),AllocFactorMatrix,(AB$4+1),FALSE)*$E3313</f>
        <v>0</v>
      </c>
      <c r="AC3311" s="54">
        <f>VLOOKUP(CONCATENATE($F3311," ",$G3311),AllocFactorMatrix,(AC$4+1),FALSE)*$E3313</f>
        <v>0</v>
      </c>
      <c r="AD3311" s="54">
        <f>VLOOKUP(CONCATENATE($F3311," ",$G3311),AllocFactorMatrix,(AD$4+1),FALSE)*$E3313</f>
        <v>0</v>
      </c>
    </row>
    <row r="3312" spans="1:30" s="51" customFormat="1" hidden="1" outlineLevel="1">
      <c r="A3312" s="56"/>
      <c r="B3312" s="112"/>
      <c r="C3312" s="55"/>
      <c r="D3312" s="55"/>
      <c r="F3312" s="52" t="str">
        <f>F3313</f>
        <v>RB_GUP-Land_P</v>
      </c>
      <c r="G3312" s="55" t="str">
        <f>$G$14</f>
        <v>CUSTOMER</v>
      </c>
      <c r="H3312" s="53">
        <f t="shared" si="1640"/>
        <v>0</v>
      </c>
      <c r="I3312" s="54">
        <f>VLOOKUP(CONCATENATE($F3312," ",$G3312),AllocFactorMatrix,(I$4+1),FALSE)*$E3313</f>
        <v>0</v>
      </c>
      <c r="J3312" s="54">
        <f>VLOOKUP(CONCATENATE($F3312," ",$G3312),AllocFactorMatrix,(J$4+1),FALSE)*$E3313</f>
        <v>0</v>
      </c>
      <c r="K3312" s="54">
        <f>VLOOKUP(CONCATENATE($F3312," ",$G3312),AllocFactorMatrix,(K$4+1),FALSE)*$E3313</f>
        <v>0</v>
      </c>
      <c r="L3312" s="54">
        <f>VLOOKUP(CONCATENATE($F3312," ",$G3312),AllocFactorMatrix,(L$4+1),FALSE)*$E3313</f>
        <v>0</v>
      </c>
      <c r="M3312" s="54">
        <f>VLOOKUP(CONCATENATE($F3312," ",$G3312),AllocFactorMatrix,(M$4+1),FALSE)*$E3313</f>
        <v>0</v>
      </c>
      <c r="N3312" s="54">
        <f t="shared" si="1641"/>
        <v>0</v>
      </c>
      <c r="O3312" s="54">
        <f>VLOOKUP(CONCATENATE($F3312," ",$G3312),AllocFactorMatrix,(O$4+1),FALSE)*$E3313</f>
        <v>0</v>
      </c>
      <c r="P3312" s="54">
        <f>VLOOKUP(CONCATENATE($F3312," ",$G3312),AllocFactorMatrix,(P$4+1),FALSE)*$E3313</f>
        <v>0</v>
      </c>
      <c r="Q3312" s="54">
        <f>VLOOKUP(CONCATENATE($F3312," ",$G3312),AllocFactorMatrix,(Q$4+1),FALSE)*$E3313</f>
        <v>0</v>
      </c>
      <c r="R3312" s="54">
        <f>VLOOKUP(CONCATENATE($F3312," ",$G3312),AllocFactorMatrix,(R$4+1),FALSE)*$E3313</f>
        <v>0</v>
      </c>
      <c r="S3312" s="54">
        <f t="shared" si="1642"/>
        <v>0</v>
      </c>
      <c r="T3312" s="54">
        <f>VLOOKUP(CONCATENATE($F3312," ",$G3312),AllocFactorMatrix,(T$4+1),FALSE)*$E3313</f>
        <v>0</v>
      </c>
      <c r="U3312" s="54">
        <f>VLOOKUP(CONCATENATE($F3312," ",$G3312),AllocFactorMatrix,(U$4+1),FALSE)*$E3313</f>
        <v>0</v>
      </c>
      <c r="V3312" s="54">
        <f>VLOOKUP(CONCATENATE($F3312," ",$G3312),AllocFactorMatrix,(V$4+1),FALSE)*$E3313</f>
        <v>0</v>
      </c>
      <c r="W3312" s="54">
        <f>VLOOKUP(CONCATENATE($F3312," ",$G3312),AllocFactorMatrix,(W$4+1),FALSE)*$E3313</f>
        <v>0</v>
      </c>
      <c r="X3312" s="54">
        <f t="shared" si="1644"/>
        <v>0</v>
      </c>
      <c r="Y3312" s="54">
        <f>VLOOKUP(CONCATENATE($F3312," ",$G3312),AllocFactorMatrix,(Y$4+1),FALSE)*$E3313</f>
        <v>0</v>
      </c>
      <c r="Z3312" s="54">
        <f>VLOOKUP(CONCATENATE($F3312," ",$G3312),AllocFactorMatrix,(Z$4+1),FALSE)*$E3313</f>
        <v>0</v>
      </c>
      <c r="AA3312" s="54">
        <f t="shared" si="1643"/>
        <v>0</v>
      </c>
      <c r="AB3312" s="54">
        <f>VLOOKUP(CONCATENATE($F3312," ",$G3312),AllocFactorMatrix,(AB$4+1),FALSE)*$E3313</f>
        <v>0</v>
      </c>
      <c r="AC3312" s="54">
        <f>VLOOKUP(CONCATENATE($F3312," ",$G3312),AllocFactorMatrix,(AC$4+1),FALSE)*$E3313</f>
        <v>0</v>
      </c>
      <c r="AD3312" s="54">
        <f>VLOOKUP(CONCATENATE($F3312," ",$G3312),AllocFactorMatrix,(AD$4+1),FALSE)*$E3313</f>
        <v>0</v>
      </c>
    </row>
    <row r="3313" spans="1:30" s="51" customFormat="1" collapsed="1">
      <c r="A3313" s="56"/>
      <c r="B3313" s="112"/>
      <c r="C3313" s="55"/>
      <c r="D3313" s="109" t="str">
        <f>D2205</f>
        <v>Adj 42 - Annualization Depreciation/Amortization Expense Production</v>
      </c>
      <c r="E3313" s="98">
        <f>1390210+3076557</f>
        <v>4466767</v>
      </c>
      <c r="F3313" s="61" t="s">
        <v>579</v>
      </c>
      <c r="G3313" s="55" t="str">
        <f>$G$15</f>
        <v>TOTAL</v>
      </c>
      <c r="H3313" s="53">
        <f t="shared" si="1640"/>
        <v>4466767.0000000009</v>
      </c>
      <c r="I3313" s="54">
        <f>VLOOKUP(CONCATENATE($F3313," ",$G3313),AllocFactorMatrix,(I$4+1),FALSE)*$E3313</f>
        <v>2479978.0142152724</v>
      </c>
      <c r="J3313" s="54">
        <f>VLOOKUP(CONCATENATE($F3313," ",$G3313),AllocFactorMatrix,(J$4+1),FALSE)*$E3313</f>
        <v>114115.88063393602</v>
      </c>
      <c r="K3313" s="54">
        <f>VLOOKUP(CONCATENATE($F3313," ",$G3313),AllocFactorMatrix,(K$4+1),FALSE)*$E3313</f>
        <v>375930.47668706876</v>
      </c>
      <c r="L3313" s="54">
        <f>VLOOKUP(CONCATENATE($F3313," ",$G3313),AllocFactorMatrix,(L$4+1),FALSE)*$E3313</f>
        <v>9393.302488603078</v>
      </c>
      <c r="M3313" s="54">
        <f>VLOOKUP(CONCATENATE($F3313," ",$G3313),AllocFactorMatrix,(M$4+1),FALSE)*$E3313</f>
        <v>1209.1974030036376</v>
      </c>
      <c r="N3313" s="54">
        <f t="shared" si="1641"/>
        <v>386532.9765786755</v>
      </c>
      <c r="O3313" s="54">
        <f>VLOOKUP(CONCATENATE($F3313," ",$G3313),AllocFactorMatrix,(O$4+1),FALSE)*$E3313</f>
        <v>285975.39492262423</v>
      </c>
      <c r="P3313" s="54">
        <f>VLOOKUP(CONCATENATE($F3313," ",$G3313),AllocFactorMatrix,(P$4+1),FALSE)*$E3313</f>
        <v>51762.089867386814</v>
      </c>
      <c r="Q3313" s="54">
        <f>VLOOKUP(CONCATENATE($F3313," ",$G3313),AllocFactorMatrix,(Q$4+1),FALSE)*$E3313</f>
        <v>20021.210912209419</v>
      </c>
      <c r="R3313" s="54">
        <f>VLOOKUP(CONCATENATE($F3313," ",$G3313),AllocFactorMatrix,(R$4+1),FALSE)*$E3313</f>
        <v>431.39150954269519</v>
      </c>
      <c r="S3313" s="54">
        <f t="shared" si="1642"/>
        <v>358190.08721176314</v>
      </c>
      <c r="T3313" s="54">
        <f>VLOOKUP(CONCATENATE($F3313," ",$G3313),AllocFactorMatrix,(T$4+1),FALSE)*$E3313</f>
        <v>9080.7628563671715</v>
      </c>
      <c r="U3313" s="54">
        <f>VLOOKUP(CONCATENATE($F3313," ",$G3313),AllocFactorMatrix,(U$4+1),FALSE)*$E3313</f>
        <v>144581.53055180953</v>
      </c>
      <c r="V3313" s="54">
        <f>VLOOKUP(CONCATENATE($F3313," ",$G3313),AllocFactorMatrix,(V$4+1),FALSE)*$E3313</f>
        <v>784095.10465344612</v>
      </c>
      <c r="W3313" s="54">
        <f>VLOOKUP(CONCATENATE($F3313," ",$G3313),AllocFactorMatrix,(W$4+1),FALSE)*$E3313</f>
        <v>103165.47624563923</v>
      </c>
      <c r="X3313" s="54">
        <f t="shared" si="1644"/>
        <v>1040922.8743072621</v>
      </c>
      <c r="Y3313" s="54">
        <f>VLOOKUP(CONCATENATE($F3313," ",$G3313),AllocFactorMatrix,(Y$4+1),FALSE)*$E3313</f>
        <v>84285.261724004144</v>
      </c>
      <c r="Z3313" s="54">
        <f>VLOOKUP(CONCATENATE($F3313," ",$G3313),AllocFactorMatrix,(Z$4+1),FALSE)*$E3313</f>
        <v>1752.010997415766</v>
      </c>
      <c r="AA3313" s="54">
        <f t="shared" si="1643"/>
        <v>86037.272721419911</v>
      </c>
      <c r="AB3313" s="54">
        <f>VLOOKUP(CONCATENATE($F3313," ",$G3313),AllocFactorMatrix,(AB$4+1),FALSE)*$E3313</f>
        <v>989.8943316719641</v>
      </c>
      <c r="AC3313" s="54">
        <f>VLOOKUP(CONCATENATE($F3313," ",$G3313),AllocFactorMatrix,(AC$4+1),FALSE)*$E3313</f>
        <v>0</v>
      </c>
      <c r="AD3313" s="54">
        <f>VLOOKUP(CONCATENATE($F3313," ",$G3313),AllocFactorMatrix,(AD$4+1),FALSE)*$E3313</f>
        <v>0</v>
      </c>
    </row>
    <row r="3314" spans="1:30" s="51" customFormat="1" hidden="1" outlineLevel="1">
      <c r="A3314" s="56"/>
      <c r="B3314" s="112"/>
      <c r="C3314" s="55"/>
      <c r="D3314" s="55"/>
      <c r="F3314" s="52" t="str">
        <f>F3321</f>
        <v>RB_GUP-Land_T</v>
      </c>
      <c r="G3314" s="55" t="str">
        <f>$G$8</f>
        <v>PRODUCTION</v>
      </c>
      <c r="H3314" s="53">
        <f t="shared" si="1640"/>
        <v>982.61278165688202</v>
      </c>
      <c r="I3314" s="54">
        <f>VLOOKUP(CONCATENATE($F3314," ",$G3314),AllocFactorMatrix,(I$4+1),FALSE)*$E3321</f>
        <v>545.55299056252068</v>
      </c>
      <c r="J3314" s="54">
        <f>VLOOKUP(CONCATENATE($F3314," ",$G3314),AllocFactorMatrix,(J$4+1),FALSE)*$E3321</f>
        <v>25.103553174127182</v>
      </c>
      <c r="K3314" s="54">
        <f>VLOOKUP(CONCATENATE($F3314," ",$G3314),AllocFactorMatrix,(K$4+1),FALSE)*$E3321</f>
        <v>82.69831209173843</v>
      </c>
      <c r="L3314" s="54">
        <f>VLOOKUP(CONCATENATE($F3314," ",$G3314),AllocFactorMatrix,(L$4+1),FALSE)*$E3321</f>
        <v>2.06636681234342</v>
      </c>
      <c r="M3314" s="54">
        <f>VLOOKUP(CONCATENATE($F3314," ",$G3314),AllocFactorMatrix,(M$4+1),FALSE)*$E3321</f>
        <v>0.26600286599629708</v>
      </c>
      <c r="N3314" s="54">
        <f t="shared" si="1641"/>
        <v>85.030681770078147</v>
      </c>
      <c r="O3314" s="54">
        <f>VLOOKUP(CONCATENATE($F3314," ",$G3314),AllocFactorMatrix,(O$4+1),FALSE)*$E3321</f>
        <v>62.909723809266318</v>
      </c>
      <c r="P3314" s="54">
        <f>VLOOKUP(CONCATENATE($F3314," ",$G3314),AllocFactorMatrix,(P$4+1),FALSE)*$E3321</f>
        <v>11.386779545243005</v>
      </c>
      <c r="Q3314" s="54">
        <f>VLOOKUP(CONCATENATE($F3314," ",$G3314),AllocFactorMatrix,(Q$4+1),FALSE)*$E3321</f>
        <v>4.4043259356454483</v>
      </c>
      <c r="R3314" s="54">
        <f>VLOOKUP(CONCATENATE($F3314," ",$G3314),AllocFactorMatrix,(R$4+1),FALSE)*$E3321</f>
        <v>9.4898796193065141E-2</v>
      </c>
      <c r="S3314" s="54">
        <f t="shared" si="1642"/>
        <v>78.795728086347836</v>
      </c>
      <c r="T3314" s="54">
        <f>VLOOKUP(CONCATENATE($F3314," ",$G3314),AllocFactorMatrix,(T$4+1),FALSE)*$E3321</f>
        <v>1.9976134080558576</v>
      </c>
      <c r="U3314" s="54">
        <f>VLOOKUP(CONCATENATE($F3314," ",$G3314),AllocFactorMatrix,(U$4+1),FALSE)*$E3321</f>
        <v>31.80547808106467</v>
      </c>
      <c r="V3314" s="54">
        <f>VLOOKUP(CONCATENATE($F3314," ",$G3314),AllocFactorMatrix,(V$4+1),FALSE)*$E3321</f>
        <v>172.48758931618022</v>
      </c>
      <c r="W3314" s="54">
        <f>VLOOKUP(CONCATENATE($F3314," ",$G3314),AllocFactorMatrix,(W$4+1),FALSE)*$E3321</f>
        <v>22.694650422707191</v>
      </c>
      <c r="X3314" s="54">
        <f>SUBTOTAL(9,T3314:W3314)</f>
        <v>228.98533122800794</v>
      </c>
      <c r="Y3314" s="54">
        <f>VLOOKUP(CONCATENATE($F3314," ",$G3314),AllocFactorMatrix,(Y$4+1),FALSE)*$E3321</f>
        <v>18.541324290096622</v>
      </c>
      <c r="Z3314" s="54">
        <f>VLOOKUP(CONCATENATE($F3314," ",$G3314),AllocFactorMatrix,(Z$4+1),FALSE)*$E3321</f>
        <v>0.38541262610388088</v>
      </c>
      <c r="AA3314" s="54">
        <f t="shared" si="1643"/>
        <v>18.926736916200504</v>
      </c>
      <c r="AB3314" s="54">
        <f>VLOOKUP(CONCATENATE($F3314," ",$G3314),AllocFactorMatrix,(AB$4+1),FALSE)*$E3321</f>
        <v>0.21775991959969446</v>
      </c>
      <c r="AC3314" s="54">
        <f>VLOOKUP(CONCATENATE($F3314," ",$G3314),AllocFactorMatrix,(AC$4+1),FALSE)*$E3321</f>
        <v>0</v>
      </c>
      <c r="AD3314" s="54">
        <f>VLOOKUP(CONCATENATE($F3314," ",$G3314),AllocFactorMatrix,(AD$4+1),FALSE)*$E3321</f>
        <v>0</v>
      </c>
    </row>
    <row r="3315" spans="1:30" s="51" customFormat="1" hidden="1" outlineLevel="1">
      <c r="A3315" s="56"/>
      <c r="B3315" s="112"/>
      <c r="C3315" s="55"/>
      <c r="D3315" s="55"/>
      <c r="F3315" s="52" t="str">
        <f>F3321</f>
        <v>RB_GUP-Land_T</v>
      </c>
      <c r="G3315" s="55" t="str">
        <f>$G$9</f>
        <v>BULKTRAN</v>
      </c>
      <c r="H3315" s="53">
        <f t="shared" si="1640"/>
        <v>41605.168964417106</v>
      </c>
      <c r="I3315" s="54">
        <f>VLOOKUP(CONCATENATE($F3315," ",$G3315),AllocFactorMatrix,(I$4+1),FALSE)*$E3321</f>
        <v>20493.998546957198</v>
      </c>
      <c r="J3315" s="54">
        <f>VLOOKUP(CONCATENATE($F3315," ",$G3315),AllocFactorMatrix,(J$4+1),FALSE)*$E3321</f>
        <v>1013.0915778231413</v>
      </c>
      <c r="K3315" s="54">
        <f>VLOOKUP(CONCATENATE($F3315," ",$G3315),AllocFactorMatrix,(K$4+1),FALSE)*$E3321</f>
        <v>3710.8963884922873</v>
      </c>
      <c r="L3315" s="54">
        <f>VLOOKUP(CONCATENATE($F3315," ",$G3315),AllocFactorMatrix,(L$4+1),FALSE)*$E3321</f>
        <v>116.80584315159081</v>
      </c>
      <c r="M3315" s="54">
        <f>VLOOKUP(CONCATENATE($F3315," ",$G3315),AllocFactorMatrix,(M$4+1),FALSE)*$E3321</f>
        <v>10.953678211635255</v>
      </c>
      <c r="N3315" s="54">
        <f t="shared" si="1641"/>
        <v>3838.6559098555131</v>
      </c>
      <c r="O3315" s="54">
        <f>VLOOKUP(CONCATENATE($F3315," ",$G3315),AllocFactorMatrix,(O$4+1),FALSE)*$E3321</f>
        <v>2820.8585251277209</v>
      </c>
      <c r="P3315" s="54">
        <f>VLOOKUP(CONCATENATE($F3315," ",$G3315),AllocFactorMatrix,(P$4+1),FALSE)*$E3321</f>
        <v>525.60812597733002</v>
      </c>
      <c r="Q3315" s="54">
        <f>VLOOKUP(CONCATENATE($F3315," ",$G3315),AllocFactorMatrix,(Q$4+1),FALSE)*$E3321</f>
        <v>237.51252530559745</v>
      </c>
      <c r="R3315" s="54">
        <f>VLOOKUP(CONCATENATE($F3315," ",$G3315),AllocFactorMatrix,(R$4+1),FALSE)*$E3321</f>
        <v>10.680672769360244</v>
      </c>
      <c r="S3315" s="54">
        <f t="shared" si="1642"/>
        <v>3594.6598491800087</v>
      </c>
      <c r="T3315" s="54">
        <f>VLOOKUP(CONCATENATE($F3315," ",$G3315),AllocFactorMatrix,(T$4+1),FALSE)*$E3321</f>
        <v>98.539813457012158</v>
      </c>
      <c r="U3315" s="54">
        <f>VLOOKUP(CONCATENATE($F3315," ",$G3315),AllocFactorMatrix,(U$4+1),FALSE)*$E3321</f>
        <v>1612.5872578289839</v>
      </c>
      <c r="V3315" s="54">
        <f>VLOOKUP(CONCATENATE($F3315," ",$G3315),AllocFactorMatrix,(V$4+1),FALSE)*$E3321</f>
        <v>8522.568968819156</v>
      </c>
      <c r="W3315" s="54">
        <f>VLOOKUP(CONCATENATE($F3315," ",$G3315),AllocFactorMatrix,(W$4+1),FALSE)*$E3321</f>
        <v>1539.0347004613063</v>
      </c>
      <c r="X3315" s="54">
        <f t="shared" ref="X3315:X3321" si="1645">SUBTOTAL(9,T3315:W3315)</f>
        <v>11772.730740566458</v>
      </c>
      <c r="Y3315" s="54">
        <f>VLOOKUP(CONCATENATE($F3315," ",$G3315),AllocFactorMatrix,(Y$4+1),FALSE)*$E3321</f>
        <v>866.28117692694934</v>
      </c>
      <c r="Z3315" s="54">
        <f>VLOOKUP(CONCATENATE($F3315," ",$G3315),AllocFactorMatrix,(Z$4+1),FALSE)*$E3321</f>
        <v>14.509878581327071</v>
      </c>
      <c r="AA3315" s="54">
        <f t="shared" si="1643"/>
        <v>880.79105550827637</v>
      </c>
      <c r="AB3315" s="54">
        <f>VLOOKUP(CONCATENATE($F3315," ",$G3315),AllocFactorMatrix,(AB$4+1),FALSE)*$E3321</f>
        <v>11.241284526509993</v>
      </c>
      <c r="AC3315" s="54">
        <f>VLOOKUP(CONCATENATE($F3315," ",$G3315),AllocFactorMatrix,(AC$4+1),FALSE)*$E3321</f>
        <v>0</v>
      </c>
      <c r="AD3315" s="54">
        <f>VLOOKUP(CONCATENATE($F3315," ",$G3315),AllocFactorMatrix,(AD$4+1),FALSE)*$E3321</f>
        <v>0</v>
      </c>
    </row>
    <row r="3316" spans="1:30" s="51" customFormat="1" hidden="1" outlineLevel="1">
      <c r="A3316" s="56"/>
      <c r="B3316" s="112"/>
      <c r="C3316" s="55"/>
      <c r="D3316" s="55"/>
      <c r="F3316" s="52" t="str">
        <f>F3321</f>
        <v>RB_GUP-Land_T</v>
      </c>
      <c r="G3316" s="55" t="str">
        <f>$G$10</f>
        <v>SUBTRAN</v>
      </c>
      <c r="H3316" s="53">
        <f t="shared" si="1640"/>
        <v>9815.2182539260011</v>
      </c>
      <c r="I3316" s="54">
        <f>VLOOKUP(CONCATENATE($F3316," ",$G3316),AllocFactorMatrix,(I$4+1),FALSE)*$E3321</f>
        <v>4778.7101089525222</v>
      </c>
      <c r="J3316" s="54">
        <f>VLOOKUP(CONCATENATE($F3316," ",$G3316),AllocFactorMatrix,(J$4+1),FALSE)*$E3321</f>
        <v>230.62680115305338</v>
      </c>
      <c r="K3316" s="54">
        <f>VLOOKUP(CONCATENATE($F3316," ",$G3316),AllocFactorMatrix,(K$4+1),FALSE)*$E3321</f>
        <v>839.00902600898723</v>
      </c>
      <c r="L3316" s="54">
        <f>VLOOKUP(CONCATENATE($F3316," ",$G3316),AllocFactorMatrix,(L$4+1),FALSE)*$E3321</f>
        <v>25.916199408274764</v>
      </c>
      <c r="M3316" s="54">
        <f>VLOOKUP(CONCATENATE($F3316," ",$G3316),AllocFactorMatrix,(M$4+1),FALSE)*$E3321</f>
        <v>3.2277255740661381</v>
      </c>
      <c r="N3316" s="54">
        <f t="shared" si="1641"/>
        <v>868.15295099132811</v>
      </c>
      <c r="O3316" s="54">
        <f>VLOOKUP(CONCATENATE($F3316," ",$G3316),AllocFactorMatrix,(O$4+1),FALSE)*$E3321</f>
        <v>633.88443270569792</v>
      </c>
      <c r="P3316" s="54">
        <f>VLOOKUP(CONCATENATE($F3316," ",$G3316),AllocFactorMatrix,(P$4+1),FALSE)*$E3321</f>
        <v>117.83837670514387</v>
      </c>
      <c r="Q3316" s="54">
        <f>VLOOKUP(CONCATENATE($F3316," ",$G3316),AllocFactorMatrix,(Q$4+1),FALSE)*$E3321</f>
        <v>70.115238229274652</v>
      </c>
      <c r="R3316" s="54">
        <f>VLOOKUP(CONCATENATE($F3316," ",$G3316),AllocFactorMatrix,(R$4+1),FALSE)*$E3321</f>
        <v>0</v>
      </c>
      <c r="S3316" s="54">
        <f t="shared" si="1642"/>
        <v>821.83804764011643</v>
      </c>
      <c r="T3316" s="54">
        <f>VLOOKUP(CONCATENATE($F3316," ",$G3316),AllocFactorMatrix,(T$4+1),FALSE)*$E3321</f>
        <v>22.134155976897667</v>
      </c>
      <c r="U3316" s="54">
        <f>VLOOKUP(CONCATENATE($F3316," ",$G3316),AllocFactorMatrix,(U$4+1),FALSE)*$E3321</f>
        <v>362.34877071998704</v>
      </c>
      <c r="V3316" s="54">
        <f>VLOOKUP(CONCATENATE($F3316," ",$G3316),AllocFactorMatrix,(V$4+1),FALSE)*$E3321</f>
        <v>2524.36905968773</v>
      </c>
      <c r="W3316" s="54">
        <f>VLOOKUP(CONCATENATE($F3316," ",$G3316),AllocFactorMatrix,(W$4+1),FALSE)*$E3321</f>
        <v>0</v>
      </c>
      <c r="X3316" s="54">
        <f t="shared" si="1645"/>
        <v>2908.8519863846145</v>
      </c>
      <c r="Y3316" s="54">
        <f>VLOOKUP(CONCATENATE($F3316," ",$G3316),AllocFactorMatrix,(Y$4+1),FALSE)*$E3321</f>
        <v>190.78064298211436</v>
      </c>
      <c r="Z3316" s="54">
        <f>VLOOKUP(CONCATENATE($F3316," ",$G3316),AllocFactorMatrix,(Z$4+1),FALSE)*$E3321</f>
        <v>3.1803185016488036</v>
      </c>
      <c r="AA3316" s="54">
        <f t="shared" si="1643"/>
        <v>193.96096148376316</v>
      </c>
      <c r="AB3316" s="54">
        <f>VLOOKUP(CONCATENATE($F3316," ",$G3316),AllocFactorMatrix,(AB$4+1),FALSE)*$E3321</f>
        <v>2.5476156439020547</v>
      </c>
      <c r="AC3316" s="54">
        <f>VLOOKUP(CONCATENATE($F3316," ",$G3316),AllocFactorMatrix,(AC$4+1),FALSE)*$E3321</f>
        <v>8.6624378151500867</v>
      </c>
      <c r="AD3316" s="54">
        <f>VLOOKUP(CONCATENATE($F3316," ",$G3316),AllocFactorMatrix,(AD$4+1),FALSE)*$E3321</f>
        <v>1.8673438615489835</v>
      </c>
    </row>
    <row r="3317" spans="1:30" s="51" customFormat="1" hidden="1" outlineLevel="1">
      <c r="A3317" s="56"/>
      <c r="B3317" s="112"/>
      <c r="C3317" s="55"/>
      <c r="D3317" s="55"/>
      <c r="F3317" s="52" t="str">
        <f>F3321</f>
        <v>RB_GUP-Land_T</v>
      </c>
      <c r="G3317" s="55" t="str">
        <f>$G$11</f>
        <v>DISTPRI</v>
      </c>
      <c r="H3317" s="53">
        <f t="shared" si="1640"/>
        <v>0</v>
      </c>
      <c r="I3317" s="54">
        <f>VLOOKUP(CONCATENATE($F3317," ",$G3317),AllocFactorMatrix,(I$4+1),FALSE)*$E3321</f>
        <v>0</v>
      </c>
      <c r="J3317" s="54">
        <f>VLOOKUP(CONCATENATE($F3317," ",$G3317),AllocFactorMatrix,(J$4+1),FALSE)*$E3321</f>
        <v>0</v>
      </c>
      <c r="K3317" s="54">
        <f>VLOOKUP(CONCATENATE($F3317," ",$G3317),AllocFactorMatrix,(K$4+1),FALSE)*$E3321</f>
        <v>0</v>
      </c>
      <c r="L3317" s="54">
        <f>VLOOKUP(CONCATENATE($F3317," ",$G3317),AllocFactorMatrix,(L$4+1),FALSE)*$E3321</f>
        <v>0</v>
      </c>
      <c r="M3317" s="54">
        <f>VLOOKUP(CONCATENATE($F3317," ",$G3317),AllocFactorMatrix,(M$4+1),FALSE)*$E3321</f>
        <v>0</v>
      </c>
      <c r="N3317" s="54">
        <f t="shared" si="1641"/>
        <v>0</v>
      </c>
      <c r="O3317" s="54">
        <f>VLOOKUP(CONCATENATE($F3317," ",$G3317),AllocFactorMatrix,(O$4+1),FALSE)*$E3321</f>
        <v>0</v>
      </c>
      <c r="P3317" s="54">
        <f>VLOOKUP(CONCATENATE($F3317," ",$G3317),AllocFactorMatrix,(P$4+1),FALSE)*$E3321</f>
        <v>0</v>
      </c>
      <c r="Q3317" s="54">
        <f>VLOOKUP(CONCATENATE($F3317," ",$G3317),AllocFactorMatrix,(Q$4+1),FALSE)*$E3321</f>
        <v>0</v>
      </c>
      <c r="R3317" s="54">
        <f>VLOOKUP(CONCATENATE($F3317," ",$G3317),AllocFactorMatrix,(R$4+1),FALSE)*$E3321</f>
        <v>0</v>
      </c>
      <c r="S3317" s="54">
        <f t="shared" si="1642"/>
        <v>0</v>
      </c>
      <c r="T3317" s="54">
        <f>VLOOKUP(CONCATENATE($F3317," ",$G3317),AllocFactorMatrix,(T$4+1),FALSE)*$E3321</f>
        <v>0</v>
      </c>
      <c r="U3317" s="54">
        <f>VLOOKUP(CONCATENATE($F3317," ",$G3317),AllocFactorMatrix,(U$4+1),FALSE)*$E3321</f>
        <v>0</v>
      </c>
      <c r="V3317" s="54">
        <f>VLOOKUP(CONCATENATE($F3317," ",$G3317),AllocFactorMatrix,(V$4+1),FALSE)*$E3321</f>
        <v>0</v>
      </c>
      <c r="W3317" s="54">
        <f>VLOOKUP(CONCATENATE($F3317," ",$G3317),AllocFactorMatrix,(W$4+1),FALSE)*$E3321</f>
        <v>0</v>
      </c>
      <c r="X3317" s="54">
        <f t="shared" si="1645"/>
        <v>0</v>
      </c>
      <c r="Y3317" s="54">
        <f>VLOOKUP(CONCATENATE($F3317," ",$G3317),AllocFactorMatrix,(Y$4+1),FALSE)*$E3321</f>
        <v>0</v>
      </c>
      <c r="Z3317" s="54">
        <f>VLOOKUP(CONCATENATE($F3317," ",$G3317),AllocFactorMatrix,(Z$4+1),FALSE)*$E3321</f>
        <v>0</v>
      </c>
      <c r="AA3317" s="54">
        <f t="shared" si="1643"/>
        <v>0</v>
      </c>
      <c r="AB3317" s="54">
        <f>VLOOKUP(CONCATENATE($F3317," ",$G3317),AllocFactorMatrix,(AB$4+1),FALSE)*$E3321</f>
        <v>0</v>
      </c>
      <c r="AC3317" s="54">
        <f>VLOOKUP(CONCATENATE($F3317," ",$G3317),AllocFactorMatrix,(AC$4+1),FALSE)*$E3321</f>
        <v>0</v>
      </c>
      <c r="AD3317" s="54">
        <f>VLOOKUP(CONCATENATE($F3317," ",$G3317),AllocFactorMatrix,(AD$4+1),FALSE)*$E3321</f>
        <v>0</v>
      </c>
    </row>
    <row r="3318" spans="1:30" s="51" customFormat="1" hidden="1" outlineLevel="1">
      <c r="A3318" s="56"/>
      <c r="B3318" s="112"/>
      <c r="C3318" s="55"/>
      <c r="D3318" s="55"/>
      <c r="F3318" s="52" t="str">
        <f>F3321</f>
        <v>RB_GUP-Land_T</v>
      </c>
      <c r="G3318" s="55" t="str">
        <f>$G$12</f>
        <v>DISTSEC</v>
      </c>
      <c r="H3318" s="53">
        <f t="shared" si="1640"/>
        <v>0</v>
      </c>
      <c r="I3318" s="54">
        <f>VLOOKUP(CONCATENATE($F3318," ",$G3318),AllocFactorMatrix,(I$4+1),FALSE)*$E3321</f>
        <v>0</v>
      </c>
      <c r="J3318" s="54">
        <f>VLOOKUP(CONCATENATE($F3318," ",$G3318),AllocFactorMatrix,(J$4+1),FALSE)*$E3321</f>
        <v>0</v>
      </c>
      <c r="K3318" s="54">
        <f>VLOOKUP(CONCATENATE($F3318," ",$G3318),AllocFactorMatrix,(K$4+1),FALSE)*$E3321</f>
        <v>0</v>
      </c>
      <c r="L3318" s="54">
        <f>VLOOKUP(CONCATENATE($F3318," ",$G3318),AllocFactorMatrix,(L$4+1),FALSE)*$E3321</f>
        <v>0</v>
      </c>
      <c r="M3318" s="54">
        <f>VLOOKUP(CONCATENATE($F3318," ",$G3318),AllocFactorMatrix,(M$4+1),FALSE)*$E3321</f>
        <v>0</v>
      </c>
      <c r="N3318" s="54">
        <f t="shared" si="1641"/>
        <v>0</v>
      </c>
      <c r="O3318" s="54">
        <f>VLOOKUP(CONCATENATE($F3318," ",$G3318),AllocFactorMatrix,(O$4+1),FALSE)*$E3321</f>
        <v>0</v>
      </c>
      <c r="P3318" s="54">
        <f>VLOOKUP(CONCATENATE($F3318," ",$G3318),AllocFactorMatrix,(P$4+1),FALSE)*$E3321</f>
        <v>0</v>
      </c>
      <c r="Q3318" s="54">
        <f>VLOOKUP(CONCATENATE($F3318," ",$G3318),AllocFactorMatrix,(Q$4+1),FALSE)*$E3321</f>
        <v>0</v>
      </c>
      <c r="R3318" s="54">
        <f>VLOOKUP(CONCATENATE($F3318," ",$G3318),AllocFactorMatrix,(R$4+1),FALSE)*$E3321</f>
        <v>0</v>
      </c>
      <c r="S3318" s="54">
        <f t="shared" si="1642"/>
        <v>0</v>
      </c>
      <c r="T3318" s="54">
        <f>VLOOKUP(CONCATENATE($F3318," ",$G3318),AllocFactorMatrix,(T$4+1),FALSE)*$E3321</f>
        <v>0</v>
      </c>
      <c r="U3318" s="54">
        <f>VLOOKUP(CONCATENATE($F3318," ",$G3318),AllocFactorMatrix,(U$4+1),FALSE)*$E3321</f>
        <v>0</v>
      </c>
      <c r="V3318" s="54">
        <f>VLOOKUP(CONCATENATE($F3318," ",$G3318),AllocFactorMatrix,(V$4+1),FALSE)*$E3321</f>
        <v>0</v>
      </c>
      <c r="W3318" s="54">
        <f>VLOOKUP(CONCATENATE($F3318," ",$G3318),AllocFactorMatrix,(W$4+1),FALSE)*$E3321</f>
        <v>0</v>
      </c>
      <c r="X3318" s="54">
        <f t="shared" si="1645"/>
        <v>0</v>
      </c>
      <c r="Y3318" s="54">
        <f>VLOOKUP(CONCATENATE($F3318," ",$G3318),AllocFactorMatrix,(Y$4+1),FALSE)*$E3321</f>
        <v>0</v>
      </c>
      <c r="Z3318" s="54">
        <f>VLOOKUP(CONCATENATE($F3318," ",$G3318),AllocFactorMatrix,(Z$4+1),FALSE)*$E3321</f>
        <v>0</v>
      </c>
      <c r="AA3318" s="54">
        <f t="shared" si="1643"/>
        <v>0</v>
      </c>
      <c r="AB3318" s="54">
        <f>VLOOKUP(CONCATENATE($F3318," ",$G3318),AllocFactorMatrix,(AB$4+1),FALSE)*$E3321</f>
        <v>0</v>
      </c>
      <c r="AC3318" s="54">
        <f>VLOOKUP(CONCATENATE($F3318," ",$G3318),AllocFactorMatrix,(AC$4+1),FALSE)*$E3321</f>
        <v>0</v>
      </c>
      <c r="AD3318" s="54">
        <f>VLOOKUP(CONCATENATE($F3318," ",$G3318),AllocFactorMatrix,(AD$4+1),FALSE)*$E3321</f>
        <v>0</v>
      </c>
    </row>
    <row r="3319" spans="1:30" s="51" customFormat="1" hidden="1" outlineLevel="1">
      <c r="A3319" s="56"/>
      <c r="B3319" s="112"/>
      <c r="C3319" s="55"/>
      <c r="D3319" s="55"/>
      <c r="F3319" s="52" t="str">
        <f>F3321</f>
        <v>RB_GUP-Land_T</v>
      </c>
      <c r="G3319" s="55" t="str">
        <f>$G$13</f>
        <v>ENERGY</v>
      </c>
      <c r="H3319" s="53">
        <f t="shared" si="1640"/>
        <v>0</v>
      </c>
      <c r="I3319" s="54">
        <f>VLOOKUP(CONCATENATE($F3319," ",$G3319),AllocFactorMatrix,(I$4+1),FALSE)*$E3321</f>
        <v>0</v>
      </c>
      <c r="J3319" s="54">
        <f>VLOOKUP(CONCATENATE($F3319," ",$G3319),AllocFactorMatrix,(J$4+1),FALSE)*$E3321</f>
        <v>0</v>
      </c>
      <c r="K3319" s="54">
        <f>VLOOKUP(CONCATENATE($F3319," ",$G3319),AllocFactorMatrix,(K$4+1),FALSE)*$E3321</f>
        <v>0</v>
      </c>
      <c r="L3319" s="54">
        <f>VLOOKUP(CONCATENATE($F3319," ",$G3319),AllocFactorMatrix,(L$4+1),FALSE)*$E3321</f>
        <v>0</v>
      </c>
      <c r="M3319" s="54">
        <f>VLOOKUP(CONCATENATE($F3319," ",$G3319),AllocFactorMatrix,(M$4+1),FALSE)*$E3321</f>
        <v>0</v>
      </c>
      <c r="N3319" s="54">
        <f t="shared" si="1641"/>
        <v>0</v>
      </c>
      <c r="O3319" s="54">
        <f>VLOOKUP(CONCATENATE($F3319," ",$G3319),AllocFactorMatrix,(O$4+1),FALSE)*$E3321</f>
        <v>0</v>
      </c>
      <c r="P3319" s="54">
        <f>VLOOKUP(CONCATENATE($F3319," ",$G3319),AllocFactorMatrix,(P$4+1),FALSE)*$E3321</f>
        <v>0</v>
      </c>
      <c r="Q3319" s="54">
        <f>VLOOKUP(CONCATENATE($F3319," ",$G3319),AllocFactorMatrix,(Q$4+1),FALSE)*$E3321</f>
        <v>0</v>
      </c>
      <c r="R3319" s="54">
        <f>VLOOKUP(CONCATENATE($F3319," ",$G3319),AllocFactorMatrix,(R$4+1),FALSE)*$E3321</f>
        <v>0</v>
      </c>
      <c r="S3319" s="54">
        <f t="shared" si="1642"/>
        <v>0</v>
      </c>
      <c r="T3319" s="54">
        <f>VLOOKUP(CONCATENATE($F3319," ",$G3319),AllocFactorMatrix,(T$4+1),FALSE)*$E3321</f>
        <v>0</v>
      </c>
      <c r="U3319" s="54">
        <f>VLOOKUP(CONCATENATE($F3319," ",$G3319),AllocFactorMatrix,(U$4+1),FALSE)*$E3321</f>
        <v>0</v>
      </c>
      <c r="V3319" s="54">
        <f>VLOOKUP(CONCATENATE($F3319," ",$G3319),AllocFactorMatrix,(V$4+1),FALSE)*$E3321</f>
        <v>0</v>
      </c>
      <c r="W3319" s="54">
        <f>VLOOKUP(CONCATENATE($F3319," ",$G3319),AllocFactorMatrix,(W$4+1),FALSE)*$E3321</f>
        <v>0</v>
      </c>
      <c r="X3319" s="54">
        <f t="shared" si="1645"/>
        <v>0</v>
      </c>
      <c r="Y3319" s="54">
        <f>VLOOKUP(CONCATENATE($F3319," ",$G3319),AllocFactorMatrix,(Y$4+1),FALSE)*$E3321</f>
        <v>0</v>
      </c>
      <c r="Z3319" s="54">
        <f>VLOOKUP(CONCATENATE($F3319," ",$G3319),AllocFactorMatrix,(Z$4+1),FALSE)*$E3321</f>
        <v>0</v>
      </c>
      <c r="AA3319" s="54">
        <f t="shared" si="1643"/>
        <v>0</v>
      </c>
      <c r="AB3319" s="54">
        <f>VLOOKUP(CONCATENATE($F3319," ",$G3319),AllocFactorMatrix,(AB$4+1),FALSE)*$E3321</f>
        <v>0</v>
      </c>
      <c r="AC3319" s="54">
        <f>VLOOKUP(CONCATENATE($F3319," ",$G3319),AllocFactorMatrix,(AC$4+1),FALSE)*$E3321</f>
        <v>0</v>
      </c>
      <c r="AD3319" s="54">
        <f>VLOOKUP(CONCATENATE($F3319," ",$G3319),AllocFactorMatrix,(AD$4+1),FALSE)*$E3321</f>
        <v>0</v>
      </c>
    </row>
    <row r="3320" spans="1:30" s="51" customFormat="1" hidden="1" outlineLevel="1">
      <c r="A3320" s="56"/>
      <c r="B3320" s="112"/>
      <c r="C3320" s="55"/>
      <c r="D3320" s="55"/>
      <c r="F3320" s="52" t="str">
        <f>F3321</f>
        <v>RB_GUP-Land_T</v>
      </c>
      <c r="G3320" s="55" t="str">
        <f>$G$14</f>
        <v>CUSTOMER</v>
      </c>
      <c r="H3320" s="53">
        <f t="shared" si="1640"/>
        <v>0</v>
      </c>
      <c r="I3320" s="54">
        <f>VLOOKUP(CONCATENATE($F3320," ",$G3320),AllocFactorMatrix,(I$4+1),FALSE)*$E3321</f>
        <v>0</v>
      </c>
      <c r="J3320" s="54">
        <f>VLOOKUP(CONCATENATE($F3320," ",$G3320),AllocFactorMatrix,(J$4+1),FALSE)*$E3321</f>
        <v>0</v>
      </c>
      <c r="K3320" s="54">
        <f>VLOOKUP(CONCATENATE($F3320," ",$G3320),AllocFactorMatrix,(K$4+1),FALSE)*$E3321</f>
        <v>0</v>
      </c>
      <c r="L3320" s="54">
        <f>VLOOKUP(CONCATENATE($F3320," ",$G3320),AllocFactorMatrix,(L$4+1),FALSE)*$E3321</f>
        <v>0</v>
      </c>
      <c r="M3320" s="54">
        <f>VLOOKUP(CONCATENATE($F3320," ",$G3320),AllocFactorMatrix,(M$4+1),FALSE)*$E3321</f>
        <v>0</v>
      </c>
      <c r="N3320" s="54">
        <f t="shared" si="1641"/>
        <v>0</v>
      </c>
      <c r="O3320" s="54">
        <f>VLOOKUP(CONCATENATE($F3320," ",$G3320),AllocFactorMatrix,(O$4+1),FALSE)*$E3321</f>
        <v>0</v>
      </c>
      <c r="P3320" s="54">
        <f>VLOOKUP(CONCATENATE($F3320," ",$G3320),AllocFactorMatrix,(P$4+1),FALSE)*$E3321</f>
        <v>0</v>
      </c>
      <c r="Q3320" s="54">
        <f>VLOOKUP(CONCATENATE($F3320," ",$G3320),AllocFactorMatrix,(Q$4+1),FALSE)*$E3321</f>
        <v>0</v>
      </c>
      <c r="R3320" s="54">
        <f>VLOOKUP(CONCATENATE($F3320," ",$G3320),AllocFactorMatrix,(R$4+1),FALSE)*$E3321</f>
        <v>0</v>
      </c>
      <c r="S3320" s="54">
        <f t="shared" si="1642"/>
        <v>0</v>
      </c>
      <c r="T3320" s="54">
        <f>VLOOKUP(CONCATENATE($F3320," ",$G3320),AllocFactorMatrix,(T$4+1),FALSE)*$E3321</f>
        <v>0</v>
      </c>
      <c r="U3320" s="54">
        <f>VLOOKUP(CONCATENATE($F3320," ",$G3320),AllocFactorMatrix,(U$4+1),FALSE)*$E3321</f>
        <v>0</v>
      </c>
      <c r="V3320" s="54">
        <f>VLOOKUP(CONCATENATE($F3320," ",$G3320),AllocFactorMatrix,(V$4+1),FALSE)*$E3321</f>
        <v>0</v>
      </c>
      <c r="W3320" s="54">
        <f>VLOOKUP(CONCATENATE($F3320," ",$G3320),AllocFactorMatrix,(W$4+1),FALSE)*$E3321</f>
        <v>0</v>
      </c>
      <c r="X3320" s="54">
        <f t="shared" si="1645"/>
        <v>0</v>
      </c>
      <c r="Y3320" s="54">
        <f>VLOOKUP(CONCATENATE($F3320," ",$G3320),AllocFactorMatrix,(Y$4+1),FALSE)*$E3321</f>
        <v>0</v>
      </c>
      <c r="Z3320" s="54">
        <f>VLOOKUP(CONCATENATE($F3320," ",$G3320),AllocFactorMatrix,(Z$4+1),FALSE)*$E3321</f>
        <v>0</v>
      </c>
      <c r="AA3320" s="54">
        <f t="shared" si="1643"/>
        <v>0</v>
      </c>
      <c r="AB3320" s="54">
        <f>VLOOKUP(CONCATENATE($F3320," ",$G3320),AllocFactorMatrix,(AB$4+1),FALSE)*$E3321</f>
        <v>0</v>
      </c>
      <c r="AC3320" s="54">
        <f>VLOOKUP(CONCATENATE($F3320," ",$G3320),AllocFactorMatrix,(AC$4+1),FALSE)*$E3321</f>
        <v>0</v>
      </c>
      <c r="AD3320" s="54">
        <f>VLOOKUP(CONCATENATE($F3320," ",$G3320),AllocFactorMatrix,(AD$4+1),FALSE)*$E3321</f>
        <v>0</v>
      </c>
    </row>
    <row r="3321" spans="1:30" s="51" customFormat="1" collapsed="1">
      <c r="A3321" s="56"/>
      <c r="B3321" s="112"/>
      <c r="C3321" s="55"/>
      <c r="D3321" s="109" t="str">
        <f>D2213</f>
        <v>Adj 42 - Annualization Depreciation/Amortization Expense Transmission</v>
      </c>
      <c r="E3321" s="98">
        <v>52403</v>
      </c>
      <c r="F3321" s="61" t="s">
        <v>580</v>
      </c>
      <c r="G3321" s="55" t="str">
        <f>$G$15</f>
        <v>TOTAL</v>
      </c>
      <c r="H3321" s="53">
        <f t="shared" si="1640"/>
        <v>52402.999999999985</v>
      </c>
      <c r="I3321" s="54">
        <f>VLOOKUP(CONCATENATE($F3321," ",$G3321),AllocFactorMatrix,(I$4+1),FALSE)*$E3321</f>
        <v>25818.261646472241</v>
      </c>
      <c r="J3321" s="54">
        <f>VLOOKUP(CONCATENATE($F3321," ",$G3321),AllocFactorMatrix,(J$4+1),FALSE)*$E3321</f>
        <v>1268.8219321503218</v>
      </c>
      <c r="K3321" s="54">
        <f>VLOOKUP(CONCATENATE($F3321," ",$G3321),AllocFactorMatrix,(K$4+1),FALSE)*$E3321</f>
        <v>4632.6037265930127</v>
      </c>
      <c r="L3321" s="54">
        <f>VLOOKUP(CONCATENATE($F3321," ",$G3321),AllocFactorMatrix,(L$4+1),FALSE)*$E3321</f>
        <v>144.78840937220897</v>
      </c>
      <c r="M3321" s="54">
        <f>VLOOKUP(CONCATENATE($F3321," ",$G3321),AllocFactorMatrix,(M$4+1),FALSE)*$E3321</f>
        <v>14.44740665169769</v>
      </c>
      <c r="N3321" s="54">
        <f t="shared" si="1641"/>
        <v>4791.8395426169191</v>
      </c>
      <c r="O3321" s="54">
        <f>VLOOKUP(CONCATENATE($F3321," ",$G3321),AllocFactorMatrix,(O$4+1),FALSE)*$E3321</f>
        <v>3517.6526816426854</v>
      </c>
      <c r="P3321" s="54">
        <f>VLOOKUP(CONCATENATE($F3321," ",$G3321),AllocFactorMatrix,(P$4+1),FALSE)*$E3321</f>
        <v>654.83328222771684</v>
      </c>
      <c r="Q3321" s="54">
        <f>VLOOKUP(CONCATENATE($F3321," ",$G3321),AllocFactorMatrix,(Q$4+1),FALSE)*$E3321</f>
        <v>312.03208947051758</v>
      </c>
      <c r="R3321" s="54">
        <f>VLOOKUP(CONCATENATE($F3321," ",$G3321),AllocFactorMatrix,(R$4+1),FALSE)*$E3321</f>
        <v>10.775571565553308</v>
      </c>
      <c r="S3321" s="54">
        <f t="shared" si="1642"/>
        <v>4495.2936249064724</v>
      </c>
      <c r="T3321" s="54">
        <f>VLOOKUP(CONCATENATE($F3321," ",$G3321),AllocFactorMatrix,(T$4+1),FALSE)*$E3321</f>
        <v>122.67158284196567</v>
      </c>
      <c r="U3321" s="54">
        <f>VLOOKUP(CONCATENATE($F3321," ",$G3321),AllocFactorMatrix,(U$4+1),FALSE)*$E3321</f>
        <v>2006.7415066300355</v>
      </c>
      <c r="V3321" s="54">
        <f>VLOOKUP(CONCATENATE($F3321," ",$G3321),AllocFactorMatrix,(V$4+1),FALSE)*$E3321</f>
        <v>11219.425617823066</v>
      </c>
      <c r="W3321" s="54">
        <f>VLOOKUP(CONCATENATE($F3321," ",$G3321),AllocFactorMatrix,(W$4+1),FALSE)*$E3321</f>
        <v>1561.7293508840137</v>
      </c>
      <c r="X3321" s="54">
        <f t="shared" si="1645"/>
        <v>14910.568058179082</v>
      </c>
      <c r="Y3321" s="54">
        <f>VLOOKUP(CONCATENATE($F3321," ",$G3321),AllocFactorMatrix,(Y$4+1),FALSE)*$E3321</f>
        <v>1075.6031441991604</v>
      </c>
      <c r="Z3321" s="54">
        <f>VLOOKUP(CONCATENATE($F3321," ",$G3321),AllocFactorMatrix,(Z$4+1),FALSE)*$E3321</f>
        <v>18.075609709079757</v>
      </c>
      <c r="AA3321" s="54">
        <f t="shared" si="1643"/>
        <v>1093.6787539082402</v>
      </c>
      <c r="AB3321" s="54">
        <f>VLOOKUP(CONCATENATE($F3321," ",$G3321),AllocFactorMatrix,(AB$4+1),FALSE)*$E3321</f>
        <v>14.006660090011744</v>
      </c>
      <c r="AC3321" s="54">
        <f>VLOOKUP(CONCATENATE($F3321," ",$G3321),AllocFactorMatrix,(AC$4+1),FALSE)*$E3321</f>
        <v>8.6624378151500867</v>
      </c>
      <c r="AD3321" s="54">
        <f>VLOOKUP(CONCATENATE($F3321," ",$G3321),AllocFactorMatrix,(AD$4+1),FALSE)*$E3321</f>
        <v>1.8673438615489835</v>
      </c>
    </row>
    <row r="3322" spans="1:30" s="51" customFormat="1" hidden="1" outlineLevel="1">
      <c r="A3322" s="56"/>
      <c r="B3322" s="112"/>
      <c r="C3322" s="55"/>
      <c r="D3322" s="55"/>
      <c r="F3322" s="52" t="str">
        <f>F3329</f>
        <v>RB_GUP-Land_D</v>
      </c>
      <c r="G3322" s="55" t="str">
        <f>$G$8</f>
        <v>PRODUCTION</v>
      </c>
      <c r="H3322" s="53">
        <f t="shared" si="1640"/>
        <v>0</v>
      </c>
      <c r="I3322" s="54">
        <f>VLOOKUP(CONCATENATE($F3322," ",$G3322),AllocFactorMatrix,(I$4+1),FALSE)*$E3329</f>
        <v>0</v>
      </c>
      <c r="J3322" s="54">
        <f>VLOOKUP(CONCATENATE($F3322," ",$G3322),AllocFactorMatrix,(J$4+1),FALSE)*$E3329</f>
        <v>0</v>
      </c>
      <c r="K3322" s="54">
        <f>VLOOKUP(CONCATENATE($F3322," ",$G3322),AllocFactorMatrix,(K$4+1),FALSE)*$E3329</f>
        <v>0</v>
      </c>
      <c r="L3322" s="54">
        <f>VLOOKUP(CONCATENATE($F3322," ",$G3322),AllocFactorMatrix,(L$4+1),FALSE)*$E3329</f>
        <v>0</v>
      </c>
      <c r="M3322" s="54">
        <f>VLOOKUP(CONCATENATE($F3322," ",$G3322),AllocFactorMatrix,(M$4+1),FALSE)*$E3329</f>
        <v>0</v>
      </c>
      <c r="N3322" s="54">
        <f t="shared" si="1641"/>
        <v>0</v>
      </c>
      <c r="O3322" s="54">
        <f>VLOOKUP(CONCATENATE($F3322," ",$G3322),AllocFactorMatrix,(O$4+1),FALSE)*$E3329</f>
        <v>0</v>
      </c>
      <c r="P3322" s="54">
        <f>VLOOKUP(CONCATENATE($F3322," ",$G3322),AllocFactorMatrix,(P$4+1),FALSE)*$E3329</f>
        <v>0</v>
      </c>
      <c r="Q3322" s="54">
        <f>VLOOKUP(CONCATENATE($F3322," ",$G3322),AllocFactorMatrix,(Q$4+1),FALSE)*$E3329</f>
        <v>0</v>
      </c>
      <c r="R3322" s="54">
        <f>VLOOKUP(CONCATENATE($F3322," ",$G3322),AllocFactorMatrix,(R$4+1),FALSE)*$E3329</f>
        <v>0</v>
      </c>
      <c r="S3322" s="54">
        <f t="shared" si="1642"/>
        <v>0</v>
      </c>
      <c r="T3322" s="54">
        <f>VLOOKUP(CONCATENATE($F3322," ",$G3322),AllocFactorMatrix,(T$4+1),FALSE)*$E3329</f>
        <v>0</v>
      </c>
      <c r="U3322" s="54">
        <f>VLOOKUP(CONCATENATE($F3322," ",$G3322),AllocFactorMatrix,(U$4+1),FALSE)*$E3329</f>
        <v>0</v>
      </c>
      <c r="V3322" s="54">
        <f>VLOOKUP(CONCATENATE($F3322," ",$G3322),AllocFactorMatrix,(V$4+1),FALSE)*$E3329</f>
        <v>0</v>
      </c>
      <c r="W3322" s="54">
        <f>VLOOKUP(CONCATENATE($F3322," ",$G3322),AllocFactorMatrix,(W$4+1),FALSE)*$E3329</f>
        <v>0</v>
      </c>
      <c r="X3322" s="54">
        <f>SUBTOTAL(9,T3322:W3322)</f>
        <v>0</v>
      </c>
      <c r="Y3322" s="54">
        <f>VLOOKUP(CONCATENATE($F3322," ",$G3322),AllocFactorMatrix,(Y$4+1),FALSE)*$E3329</f>
        <v>0</v>
      </c>
      <c r="Z3322" s="54">
        <f>VLOOKUP(CONCATENATE($F3322," ",$G3322),AllocFactorMatrix,(Z$4+1),FALSE)*$E3329</f>
        <v>0</v>
      </c>
      <c r="AA3322" s="54">
        <f t="shared" si="1643"/>
        <v>0</v>
      </c>
      <c r="AB3322" s="54">
        <f>VLOOKUP(CONCATENATE($F3322," ",$G3322),AllocFactorMatrix,(AB$4+1),FALSE)*$E3329</f>
        <v>0</v>
      </c>
      <c r="AC3322" s="54">
        <f>VLOOKUP(CONCATENATE($F3322," ",$G3322),AllocFactorMatrix,(AC$4+1),FALSE)*$E3329</f>
        <v>0</v>
      </c>
      <c r="AD3322" s="54">
        <f>VLOOKUP(CONCATENATE($F3322," ",$G3322),AllocFactorMatrix,(AD$4+1),FALSE)*$E3329</f>
        <v>0</v>
      </c>
    </row>
    <row r="3323" spans="1:30" s="51" customFormat="1" hidden="1" outlineLevel="1">
      <c r="A3323" s="56"/>
      <c r="B3323" s="112"/>
      <c r="C3323" s="55"/>
      <c r="D3323" s="55"/>
      <c r="F3323" s="52" t="str">
        <f>F3329</f>
        <v>RB_GUP-Land_D</v>
      </c>
      <c r="G3323" s="55" t="str">
        <f>$G$9</f>
        <v>BULKTRAN</v>
      </c>
      <c r="H3323" s="53">
        <f t="shared" si="1640"/>
        <v>0</v>
      </c>
      <c r="I3323" s="54">
        <f>VLOOKUP(CONCATENATE($F3323," ",$G3323),AllocFactorMatrix,(I$4+1),FALSE)*$E3329</f>
        <v>0</v>
      </c>
      <c r="J3323" s="54">
        <f>VLOOKUP(CONCATENATE($F3323," ",$G3323),AllocFactorMatrix,(J$4+1),FALSE)*$E3329</f>
        <v>0</v>
      </c>
      <c r="K3323" s="54">
        <f>VLOOKUP(CONCATENATE($F3323," ",$G3323),AllocFactorMatrix,(K$4+1),FALSE)*$E3329</f>
        <v>0</v>
      </c>
      <c r="L3323" s="54">
        <f>VLOOKUP(CONCATENATE($F3323," ",$G3323),AllocFactorMatrix,(L$4+1),FALSE)*$E3329</f>
        <v>0</v>
      </c>
      <c r="M3323" s="54">
        <f>VLOOKUP(CONCATENATE($F3323," ",$G3323),AllocFactorMatrix,(M$4+1),FALSE)*$E3329</f>
        <v>0</v>
      </c>
      <c r="N3323" s="54">
        <f t="shared" si="1641"/>
        <v>0</v>
      </c>
      <c r="O3323" s="54">
        <f>VLOOKUP(CONCATENATE($F3323," ",$G3323),AllocFactorMatrix,(O$4+1),FALSE)*$E3329</f>
        <v>0</v>
      </c>
      <c r="P3323" s="54">
        <f>VLOOKUP(CONCATENATE($F3323," ",$G3323),AllocFactorMatrix,(P$4+1),FALSE)*$E3329</f>
        <v>0</v>
      </c>
      <c r="Q3323" s="54">
        <f>VLOOKUP(CONCATENATE($F3323," ",$G3323),AllocFactorMatrix,(Q$4+1),FALSE)*$E3329</f>
        <v>0</v>
      </c>
      <c r="R3323" s="54">
        <f>VLOOKUP(CONCATENATE($F3323," ",$G3323),AllocFactorMatrix,(R$4+1),FALSE)*$E3329</f>
        <v>0</v>
      </c>
      <c r="S3323" s="54">
        <f t="shared" si="1642"/>
        <v>0</v>
      </c>
      <c r="T3323" s="54">
        <f>VLOOKUP(CONCATENATE($F3323," ",$G3323),AllocFactorMatrix,(T$4+1),FALSE)*$E3329</f>
        <v>0</v>
      </c>
      <c r="U3323" s="54">
        <f>VLOOKUP(CONCATENATE($F3323," ",$G3323),AllocFactorMatrix,(U$4+1),FALSE)*$E3329</f>
        <v>0</v>
      </c>
      <c r="V3323" s="54">
        <f>VLOOKUP(CONCATENATE($F3323," ",$G3323),AllocFactorMatrix,(V$4+1),FALSE)*$E3329</f>
        <v>0</v>
      </c>
      <c r="W3323" s="54">
        <f>VLOOKUP(CONCATENATE($F3323," ",$G3323),AllocFactorMatrix,(W$4+1),FALSE)*$E3329</f>
        <v>0</v>
      </c>
      <c r="X3323" s="54">
        <f t="shared" ref="X3323:X3329" si="1646">SUBTOTAL(9,T3323:W3323)</f>
        <v>0</v>
      </c>
      <c r="Y3323" s="54">
        <f>VLOOKUP(CONCATENATE($F3323," ",$G3323),AllocFactorMatrix,(Y$4+1),FALSE)*$E3329</f>
        <v>0</v>
      </c>
      <c r="Z3323" s="54">
        <f>VLOOKUP(CONCATENATE($F3323," ",$G3323),AllocFactorMatrix,(Z$4+1),FALSE)*$E3329</f>
        <v>0</v>
      </c>
      <c r="AA3323" s="54">
        <f t="shared" si="1643"/>
        <v>0</v>
      </c>
      <c r="AB3323" s="54">
        <f>VLOOKUP(CONCATENATE($F3323," ",$G3323),AllocFactorMatrix,(AB$4+1),FALSE)*$E3329</f>
        <v>0</v>
      </c>
      <c r="AC3323" s="54">
        <f>VLOOKUP(CONCATENATE($F3323," ",$G3323),AllocFactorMatrix,(AC$4+1),FALSE)*$E3329</f>
        <v>0</v>
      </c>
      <c r="AD3323" s="54">
        <f>VLOOKUP(CONCATENATE($F3323," ",$G3323),AllocFactorMatrix,(AD$4+1),FALSE)*$E3329</f>
        <v>0</v>
      </c>
    </row>
    <row r="3324" spans="1:30" s="51" customFormat="1" hidden="1" outlineLevel="1">
      <c r="A3324" s="56"/>
      <c r="B3324" s="112"/>
      <c r="C3324" s="55"/>
      <c r="D3324" s="55"/>
      <c r="F3324" s="52" t="str">
        <f>F3329</f>
        <v>RB_GUP-Land_D</v>
      </c>
      <c r="G3324" s="55" t="str">
        <f>$G$10</f>
        <v>SUBTRAN</v>
      </c>
      <c r="H3324" s="53">
        <f t="shared" si="1640"/>
        <v>0</v>
      </c>
      <c r="I3324" s="54">
        <f>VLOOKUP(CONCATENATE($F3324," ",$G3324),AllocFactorMatrix,(I$4+1),FALSE)*$E3329</f>
        <v>0</v>
      </c>
      <c r="J3324" s="54">
        <f>VLOOKUP(CONCATENATE($F3324," ",$G3324),AllocFactorMatrix,(J$4+1),FALSE)*$E3329</f>
        <v>0</v>
      </c>
      <c r="K3324" s="54">
        <f>VLOOKUP(CONCATENATE($F3324," ",$G3324),AllocFactorMatrix,(K$4+1),FALSE)*$E3329</f>
        <v>0</v>
      </c>
      <c r="L3324" s="54">
        <f>VLOOKUP(CONCATENATE($F3324," ",$G3324),AllocFactorMatrix,(L$4+1),FALSE)*$E3329</f>
        <v>0</v>
      </c>
      <c r="M3324" s="54">
        <f>VLOOKUP(CONCATENATE($F3324," ",$G3324),AllocFactorMatrix,(M$4+1),FALSE)*$E3329</f>
        <v>0</v>
      </c>
      <c r="N3324" s="54">
        <f t="shared" si="1641"/>
        <v>0</v>
      </c>
      <c r="O3324" s="54">
        <f>VLOOKUP(CONCATENATE($F3324," ",$G3324),AllocFactorMatrix,(O$4+1),FALSE)*$E3329</f>
        <v>0</v>
      </c>
      <c r="P3324" s="54">
        <f>VLOOKUP(CONCATENATE($F3324," ",$G3324),AllocFactorMatrix,(P$4+1),FALSE)*$E3329</f>
        <v>0</v>
      </c>
      <c r="Q3324" s="54">
        <f>VLOOKUP(CONCATENATE($F3324," ",$G3324),AllocFactorMatrix,(Q$4+1),FALSE)*$E3329</f>
        <v>0</v>
      </c>
      <c r="R3324" s="54">
        <f>VLOOKUP(CONCATENATE($F3324," ",$G3324),AllocFactorMatrix,(R$4+1),FALSE)*$E3329</f>
        <v>0</v>
      </c>
      <c r="S3324" s="54">
        <f t="shared" si="1642"/>
        <v>0</v>
      </c>
      <c r="T3324" s="54">
        <f>VLOOKUP(CONCATENATE($F3324," ",$G3324),AllocFactorMatrix,(T$4+1),FALSE)*$E3329</f>
        <v>0</v>
      </c>
      <c r="U3324" s="54">
        <f>VLOOKUP(CONCATENATE($F3324," ",$G3324),AllocFactorMatrix,(U$4+1),FALSE)*$E3329</f>
        <v>0</v>
      </c>
      <c r="V3324" s="54">
        <f>VLOOKUP(CONCATENATE($F3324," ",$G3324),AllocFactorMatrix,(V$4+1),FALSE)*$E3329</f>
        <v>0</v>
      </c>
      <c r="W3324" s="54">
        <f>VLOOKUP(CONCATENATE($F3324," ",$G3324),AllocFactorMatrix,(W$4+1),FALSE)*$E3329</f>
        <v>0</v>
      </c>
      <c r="X3324" s="54">
        <f t="shared" si="1646"/>
        <v>0</v>
      </c>
      <c r="Y3324" s="54">
        <f>VLOOKUP(CONCATENATE($F3324," ",$G3324),AllocFactorMatrix,(Y$4+1),FALSE)*$E3329</f>
        <v>0</v>
      </c>
      <c r="Z3324" s="54">
        <f>VLOOKUP(CONCATENATE($F3324," ",$G3324),AllocFactorMatrix,(Z$4+1),FALSE)*$E3329</f>
        <v>0</v>
      </c>
      <c r="AA3324" s="54">
        <f t="shared" si="1643"/>
        <v>0</v>
      </c>
      <c r="AB3324" s="54">
        <f>VLOOKUP(CONCATENATE($F3324," ",$G3324),AllocFactorMatrix,(AB$4+1),FALSE)*$E3329</f>
        <v>0</v>
      </c>
      <c r="AC3324" s="54">
        <f>VLOOKUP(CONCATENATE($F3324," ",$G3324),AllocFactorMatrix,(AC$4+1),FALSE)*$E3329</f>
        <v>0</v>
      </c>
      <c r="AD3324" s="54">
        <f>VLOOKUP(CONCATENATE($F3324," ",$G3324),AllocFactorMatrix,(AD$4+1),FALSE)*$E3329</f>
        <v>0</v>
      </c>
    </row>
    <row r="3325" spans="1:30" s="51" customFormat="1" hidden="1" outlineLevel="1">
      <c r="A3325" s="56"/>
      <c r="B3325" s="112"/>
      <c r="C3325" s="55"/>
      <c r="D3325" s="55"/>
      <c r="F3325" s="52" t="str">
        <f>F3329</f>
        <v>RB_GUP-Land_D</v>
      </c>
      <c r="G3325" s="55" t="str">
        <f>$G$11</f>
        <v>DISTPRI</v>
      </c>
      <c r="H3325" s="53">
        <f t="shared" si="1640"/>
        <v>289414.20100921608</v>
      </c>
      <c r="I3325" s="54">
        <f>VLOOKUP(CONCATENATE($F3325," ",$G3325),AllocFactorMatrix,(I$4+1),FALSE)*$E3329</f>
        <v>193427.85420276097</v>
      </c>
      <c r="J3325" s="54">
        <f>VLOOKUP(CONCATENATE($F3325," ",$G3325),AllocFactorMatrix,(J$4+1),FALSE)*$E3329</f>
        <v>9117.6840965598039</v>
      </c>
      <c r="K3325" s="54">
        <f>VLOOKUP(CONCATENATE($F3325," ",$G3325),AllocFactorMatrix,(K$4+1),FALSE)*$E3329</f>
        <v>33106.870537529736</v>
      </c>
      <c r="L3325" s="54">
        <f>VLOOKUP(CONCATENATE($F3325," ",$G3325),AllocFactorMatrix,(L$4+1),FALSE)*$E3329</f>
        <v>1023.1745690105635</v>
      </c>
      <c r="M3325" s="54">
        <f>VLOOKUP(CONCATENATE($F3325," ",$G3325),AllocFactorMatrix,(M$4+1),FALSE)*$E3329</f>
        <v>0</v>
      </c>
      <c r="N3325" s="54">
        <f t="shared" si="1641"/>
        <v>34130.045106540296</v>
      </c>
      <c r="O3325" s="54">
        <f>VLOOKUP(CONCATENATE($F3325," ",$G3325),AllocFactorMatrix,(O$4+1),FALSE)*$E3329</f>
        <v>24824.366316957265</v>
      </c>
      <c r="P3325" s="54">
        <f>VLOOKUP(CONCATENATE($F3325," ",$G3325),AllocFactorMatrix,(P$4+1),FALSE)*$E3329</f>
        <v>4623.5398970646283</v>
      </c>
      <c r="Q3325" s="54">
        <f>VLOOKUP(CONCATENATE($F3325," ",$G3325),AllocFactorMatrix,(Q$4+1),FALSE)*$E3329</f>
        <v>0</v>
      </c>
      <c r="R3325" s="54">
        <f>VLOOKUP(CONCATENATE($F3325," ",$G3325),AllocFactorMatrix,(R$4+1),FALSE)*$E3329</f>
        <v>0</v>
      </c>
      <c r="S3325" s="54">
        <f t="shared" si="1642"/>
        <v>29447.906214021892</v>
      </c>
      <c r="T3325" s="54">
        <f>VLOOKUP(CONCATENATE($F3325," ",$G3325),AllocFactorMatrix,(T$4+1),FALSE)*$E3329</f>
        <v>884.97336110546428</v>
      </c>
      <c r="U3325" s="54">
        <f>VLOOKUP(CONCATENATE($F3325," ",$G3325),AllocFactorMatrix,(U$4+1),FALSE)*$E3329</f>
        <v>14272.617756110712</v>
      </c>
      <c r="V3325" s="54">
        <f>VLOOKUP(CONCATENATE($F3325," ",$G3325),AllocFactorMatrix,(V$4+1),FALSE)*$E3329</f>
        <v>0</v>
      </c>
      <c r="W3325" s="54">
        <f>VLOOKUP(CONCATENATE($F3325," ",$G3325),AllocFactorMatrix,(W$4+1),FALSE)*$E3329</f>
        <v>0</v>
      </c>
      <c r="X3325" s="54">
        <f t="shared" si="1646"/>
        <v>15157.591117216176</v>
      </c>
      <c r="Y3325" s="54">
        <f>VLOOKUP(CONCATENATE($F3325," ",$G3325),AllocFactorMatrix,(Y$4+1),FALSE)*$E3329</f>
        <v>7485.687263584523</v>
      </c>
      <c r="Z3325" s="54">
        <f>VLOOKUP(CONCATENATE($F3325," ",$G3325),AllocFactorMatrix,(Z$4+1),FALSE)*$E3329</f>
        <v>124.89056637453105</v>
      </c>
      <c r="AA3325" s="54">
        <f t="shared" si="1643"/>
        <v>7610.5778299590538</v>
      </c>
      <c r="AB3325" s="54">
        <f>VLOOKUP(CONCATENATE($F3325," ",$G3325),AllocFactorMatrix,(AB$4+1),FALSE)*$E3329</f>
        <v>101.18228515329481</v>
      </c>
      <c r="AC3325" s="54">
        <f>VLOOKUP(CONCATENATE($F3325," ",$G3325),AllocFactorMatrix,(AC$4+1),FALSE)*$E3329</f>
        <v>346.63645172344951</v>
      </c>
      <c r="AD3325" s="54">
        <f>VLOOKUP(CONCATENATE($F3325," ",$G3325),AllocFactorMatrix,(AD$4+1),FALSE)*$E3329</f>
        <v>74.723705281073805</v>
      </c>
    </row>
    <row r="3326" spans="1:30" s="51" customFormat="1" hidden="1" outlineLevel="1">
      <c r="A3326" s="56"/>
      <c r="B3326" s="112"/>
      <c r="C3326" s="55"/>
      <c r="D3326" s="55"/>
      <c r="F3326" s="52" t="str">
        <f>F3329</f>
        <v>RB_GUP-Land_D</v>
      </c>
      <c r="G3326" s="55" t="str">
        <f>$G$12</f>
        <v>DISTSEC</v>
      </c>
      <c r="H3326" s="53">
        <f t="shared" si="1640"/>
        <v>152429.58288742058</v>
      </c>
      <c r="I3326" s="54">
        <f>VLOOKUP(CONCATENATE($F3326," ",$G3326),AllocFactorMatrix,(I$4+1),FALSE)*$E3329</f>
        <v>113971.82039228574</v>
      </c>
      <c r="J3326" s="54">
        <f>VLOOKUP(CONCATENATE($F3326," ",$G3326),AllocFactorMatrix,(J$4+1),FALSE)*$E3329</f>
        <v>5494.6177849991554</v>
      </c>
      <c r="K3326" s="54">
        <f>VLOOKUP(CONCATENATE($F3326," ",$G3326),AllocFactorMatrix,(K$4+1),FALSE)*$E3329</f>
        <v>16579.551670226345</v>
      </c>
      <c r="L3326" s="54">
        <f>VLOOKUP(CONCATENATE($F3326," ",$G3326),AllocFactorMatrix,(L$4+1),FALSE)*$E3329</f>
        <v>0</v>
      </c>
      <c r="M3326" s="54">
        <f>VLOOKUP(CONCATENATE($F3326," ",$G3326),AllocFactorMatrix,(M$4+1),FALSE)*$E3329</f>
        <v>0</v>
      </c>
      <c r="N3326" s="54">
        <f t="shared" si="1641"/>
        <v>16579.551670226345</v>
      </c>
      <c r="O3326" s="54">
        <f>VLOOKUP(CONCATENATE($F3326," ",$G3326),AllocFactorMatrix,(O$4+1),FALSE)*$E3329</f>
        <v>10564.554855829872</v>
      </c>
      <c r="P3326" s="54">
        <f>VLOOKUP(CONCATENATE($F3326," ",$G3326),AllocFactorMatrix,(P$4+1),FALSE)*$E3329</f>
        <v>0</v>
      </c>
      <c r="Q3326" s="54">
        <f>VLOOKUP(CONCATENATE($F3326," ",$G3326),AllocFactorMatrix,(Q$4+1),FALSE)*$E3329</f>
        <v>0</v>
      </c>
      <c r="R3326" s="54">
        <f>VLOOKUP(CONCATENATE($F3326," ",$G3326),AllocFactorMatrix,(R$4+1),FALSE)*$E3329</f>
        <v>0</v>
      </c>
      <c r="S3326" s="54">
        <f t="shared" si="1642"/>
        <v>10564.554855829872</v>
      </c>
      <c r="T3326" s="54">
        <f>VLOOKUP(CONCATENATE($F3326," ",$G3326),AllocFactorMatrix,(T$4+1),FALSE)*$E3329</f>
        <v>285.64340027686904</v>
      </c>
      <c r="U3326" s="54">
        <f>VLOOKUP(CONCATENATE($F3326," ",$G3326),AllocFactorMatrix,(U$4+1),FALSE)*$E3329</f>
        <v>0</v>
      </c>
      <c r="V3326" s="54">
        <f>VLOOKUP(CONCATENATE($F3326," ",$G3326),AllocFactorMatrix,(V$4+1),FALSE)*$E3329</f>
        <v>0</v>
      </c>
      <c r="W3326" s="54">
        <f>VLOOKUP(CONCATENATE($F3326," ",$G3326),AllocFactorMatrix,(W$4+1),FALSE)*$E3329</f>
        <v>0</v>
      </c>
      <c r="X3326" s="54">
        <f t="shared" si="1646"/>
        <v>285.64340027686904</v>
      </c>
      <c r="Y3326" s="54">
        <f>VLOOKUP(CONCATENATE($F3326," ",$G3326),AllocFactorMatrix,(Y$4+1),FALSE)*$E3329</f>
        <v>3896.67365248841</v>
      </c>
      <c r="Z3326" s="54">
        <f>VLOOKUP(CONCATENATE($F3326," ",$G3326),AllocFactorMatrix,(Z$4+1),FALSE)*$E3329</f>
        <v>0</v>
      </c>
      <c r="AA3326" s="54">
        <f t="shared" si="1643"/>
        <v>3896.67365248841</v>
      </c>
      <c r="AB3326" s="54">
        <f>VLOOKUP(CONCATENATE($F3326," ",$G3326),AllocFactorMatrix,(AB$4+1),FALSE)*$E3329</f>
        <v>40.435907843186534</v>
      </c>
      <c r="AC3326" s="54">
        <f>VLOOKUP(CONCATENATE($F3326," ",$G3326),AllocFactorMatrix,(AC$4+1),FALSE)*$E3329</f>
        <v>1372.9545939986572</v>
      </c>
      <c r="AD3326" s="54">
        <f>VLOOKUP(CONCATENATE($F3326," ",$G3326),AllocFactorMatrix,(AD$4+1),FALSE)*$E3329</f>
        <v>223.33062947236871</v>
      </c>
    </row>
    <row r="3327" spans="1:30" s="51" customFormat="1" hidden="1" outlineLevel="1">
      <c r="A3327" s="56"/>
      <c r="B3327" s="112"/>
      <c r="C3327" s="55"/>
      <c r="D3327" s="55"/>
      <c r="F3327" s="52" t="str">
        <f>F3329</f>
        <v>RB_GUP-Land_D</v>
      </c>
      <c r="G3327" s="55" t="str">
        <f>$G$13</f>
        <v>ENERGY</v>
      </c>
      <c r="H3327" s="53">
        <f t="shared" si="1640"/>
        <v>0</v>
      </c>
      <c r="I3327" s="54">
        <f>VLOOKUP(CONCATENATE($F3327," ",$G3327),AllocFactorMatrix,(I$4+1),FALSE)*$E3329</f>
        <v>0</v>
      </c>
      <c r="J3327" s="54">
        <f>VLOOKUP(CONCATENATE($F3327," ",$G3327),AllocFactorMatrix,(J$4+1),FALSE)*$E3329</f>
        <v>0</v>
      </c>
      <c r="K3327" s="54">
        <f>VLOOKUP(CONCATENATE($F3327," ",$G3327),AllocFactorMatrix,(K$4+1),FALSE)*$E3329</f>
        <v>0</v>
      </c>
      <c r="L3327" s="54">
        <f>VLOOKUP(CONCATENATE($F3327," ",$G3327),AllocFactorMatrix,(L$4+1),FALSE)*$E3329</f>
        <v>0</v>
      </c>
      <c r="M3327" s="54">
        <f>VLOOKUP(CONCATENATE($F3327," ",$G3327),AllocFactorMatrix,(M$4+1),FALSE)*$E3329</f>
        <v>0</v>
      </c>
      <c r="N3327" s="54">
        <f t="shared" si="1641"/>
        <v>0</v>
      </c>
      <c r="O3327" s="54">
        <f>VLOOKUP(CONCATENATE($F3327," ",$G3327),AllocFactorMatrix,(O$4+1),FALSE)*$E3329</f>
        <v>0</v>
      </c>
      <c r="P3327" s="54">
        <f>VLOOKUP(CONCATENATE($F3327," ",$G3327),AllocFactorMatrix,(P$4+1),FALSE)*$E3329</f>
        <v>0</v>
      </c>
      <c r="Q3327" s="54">
        <f>VLOOKUP(CONCATENATE($F3327," ",$G3327),AllocFactorMatrix,(Q$4+1),FALSE)*$E3329</f>
        <v>0</v>
      </c>
      <c r="R3327" s="54">
        <f>VLOOKUP(CONCATENATE($F3327," ",$G3327),AllocFactorMatrix,(R$4+1),FALSE)*$E3329</f>
        <v>0</v>
      </c>
      <c r="S3327" s="54">
        <f t="shared" si="1642"/>
        <v>0</v>
      </c>
      <c r="T3327" s="54">
        <f>VLOOKUP(CONCATENATE($F3327," ",$G3327),AllocFactorMatrix,(T$4+1),FALSE)*$E3329</f>
        <v>0</v>
      </c>
      <c r="U3327" s="54">
        <f>VLOOKUP(CONCATENATE($F3327," ",$G3327),AllocFactorMatrix,(U$4+1),FALSE)*$E3329</f>
        <v>0</v>
      </c>
      <c r="V3327" s="54">
        <f>VLOOKUP(CONCATENATE($F3327," ",$G3327),AllocFactorMatrix,(V$4+1),FALSE)*$E3329</f>
        <v>0</v>
      </c>
      <c r="W3327" s="54">
        <f>VLOOKUP(CONCATENATE($F3327," ",$G3327),AllocFactorMatrix,(W$4+1),FALSE)*$E3329</f>
        <v>0</v>
      </c>
      <c r="X3327" s="54">
        <f t="shared" si="1646"/>
        <v>0</v>
      </c>
      <c r="Y3327" s="54">
        <f>VLOOKUP(CONCATENATE($F3327," ",$G3327),AllocFactorMatrix,(Y$4+1),FALSE)*$E3329</f>
        <v>0</v>
      </c>
      <c r="Z3327" s="54">
        <f>VLOOKUP(CONCATENATE($F3327," ",$G3327),AllocFactorMatrix,(Z$4+1),FALSE)*$E3329</f>
        <v>0</v>
      </c>
      <c r="AA3327" s="54">
        <f t="shared" si="1643"/>
        <v>0</v>
      </c>
      <c r="AB3327" s="54">
        <f>VLOOKUP(CONCATENATE($F3327," ",$G3327),AllocFactorMatrix,(AB$4+1),FALSE)*$E3329</f>
        <v>0</v>
      </c>
      <c r="AC3327" s="54">
        <f>VLOOKUP(CONCATENATE($F3327," ",$G3327),AllocFactorMatrix,(AC$4+1),FALSE)*$E3329</f>
        <v>0</v>
      </c>
      <c r="AD3327" s="54">
        <f>VLOOKUP(CONCATENATE($F3327," ",$G3327),AllocFactorMatrix,(AD$4+1),FALSE)*$E3329</f>
        <v>0</v>
      </c>
    </row>
    <row r="3328" spans="1:30" s="51" customFormat="1" hidden="1" outlineLevel="1">
      <c r="A3328" s="56"/>
      <c r="B3328" s="112"/>
      <c r="C3328" s="55"/>
      <c r="D3328" s="55"/>
      <c r="F3328" s="52" t="str">
        <f>F3329</f>
        <v>RB_GUP-Land_D</v>
      </c>
      <c r="G3328" s="55" t="str">
        <f>$G$14</f>
        <v>CUSTOMER</v>
      </c>
      <c r="H3328" s="53">
        <f t="shared" si="1640"/>
        <v>71623.216103363287</v>
      </c>
      <c r="I3328" s="54">
        <f>VLOOKUP(CONCATENATE($F3328," ",$G3328),AllocFactorMatrix,(I$4+1),FALSE)*$E3329</f>
        <v>32599.831374134508</v>
      </c>
      <c r="J3328" s="54">
        <f>VLOOKUP(CONCATENATE($F3328," ",$G3328),AllocFactorMatrix,(J$4+1),FALSE)*$E3329</f>
        <v>8775.6822169012721</v>
      </c>
      <c r="K3328" s="54">
        <f>VLOOKUP(CONCATENATE($F3328," ",$G3328),AllocFactorMatrix,(K$4+1),FALSE)*$E3329</f>
        <v>2489.3603825273226</v>
      </c>
      <c r="L3328" s="54">
        <f>VLOOKUP(CONCATENATE($F3328," ",$G3328),AllocFactorMatrix,(L$4+1),FALSE)*$E3329</f>
        <v>823.39466724002409</v>
      </c>
      <c r="M3328" s="54">
        <f>VLOOKUP(CONCATENATE($F3328," ",$G3328),AllocFactorMatrix,(M$4+1),FALSE)*$E3329</f>
        <v>133.74571448764365</v>
      </c>
      <c r="N3328" s="54">
        <f t="shared" si="1641"/>
        <v>3446.5007642549899</v>
      </c>
      <c r="O3328" s="54">
        <f>VLOOKUP(CONCATENATE($F3328," ",$G3328),AllocFactorMatrix,(O$4+1),FALSE)*$E3329</f>
        <v>718.83498405705575</v>
      </c>
      <c r="P3328" s="54">
        <f>VLOOKUP(CONCATENATE($F3328," ",$G3328),AllocFactorMatrix,(P$4+1),FALSE)*$E3329</f>
        <v>213.79061641562302</v>
      </c>
      <c r="Q3328" s="54">
        <f>VLOOKUP(CONCATENATE($F3328," ",$G3328),AllocFactorMatrix,(Q$4+1),FALSE)*$E3329</f>
        <v>465.98981437563123</v>
      </c>
      <c r="R3328" s="54">
        <f>VLOOKUP(CONCATENATE($F3328," ",$G3328),AllocFactorMatrix,(R$4+1),FALSE)*$E3329</f>
        <v>81.899467005172312</v>
      </c>
      <c r="S3328" s="54">
        <f t="shared" si="1642"/>
        <v>1480.5148818534824</v>
      </c>
      <c r="T3328" s="54">
        <f>VLOOKUP(CONCATENATE($F3328," ",$G3328),AllocFactorMatrix,(T$4+1),FALSE)*$E3329</f>
        <v>4.9457811223307351</v>
      </c>
      <c r="U3328" s="54">
        <f>VLOOKUP(CONCATENATE($F3328," ",$G3328),AllocFactorMatrix,(U$4+1),FALSE)*$E3329</f>
        <v>126.82495901087472</v>
      </c>
      <c r="V3328" s="54">
        <f>VLOOKUP(CONCATENATE($F3328," ",$G3328),AllocFactorMatrix,(V$4+1),FALSE)*$E3329</f>
        <v>685.27866486072753</v>
      </c>
      <c r="W3328" s="54">
        <f>VLOOKUP(CONCATENATE($F3328," ",$G3328),AllocFactorMatrix,(W$4+1),FALSE)*$E3329</f>
        <v>122.84945228145888</v>
      </c>
      <c r="X3328" s="54">
        <f t="shared" si="1646"/>
        <v>939.89885727539183</v>
      </c>
      <c r="Y3328" s="54">
        <f>VLOOKUP(CONCATENATE($F3328," ",$G3328),AllocFactorMatrix,(Y$4+1),FALSE)*$E3329</f>
        <v>199.06605364475948</v>
      </c>
      <c r="Z3328" s="54">
        <f>VLOOKUP(CONCATENATE($F3328," ",$G3328),AllocFactorMatrix,(Z$4+1),FALSE)*$E3329</f>
        <v>3.6235270962477792</v>
      </c>
      <c r="AA3328" s="54">
        <f t="shared" si="1643"/>
        <v>202.68958074100726</v>
      </c>
      <c r="AB3328" s="54">
        <f>VLOOKUP(CONCATENATE($F3328," ",$G3328),AllocFactorMatrix,(AB$4+1),FALSE)*$E3329</f>
        <v>3.6734764415010281</v>
      </c>
      <c r="AC3328" s="54">
        <f>VLOOKUP(CONCATENATE($F3328," ",$G3328),AllocFactorMatrix,(AC$4+1),FALSE)*$E3329</f>
        <v>21576.298602886167</v>
      </c>
      <c r="AD3328" s="54">
        <f>VLOOKUP(CONCATENATE($F3328," ",$G3328),AllocFactorMatrix,(AD$4+1),FALSE)*$E3329</f>
        <v>2598.1263488749573</v>
      </c>
    </row>
    <row r="3329" spans="1:30" s="51" customFormat="1" collapsed="1">
      <c r="A3329" s="56"/>
      <c r="B3329" s="112"/>
      <c r="C3329" s="55"/>
      <c r="D3329" s="109" t="str">
        <f>D2221</f>
        <v>Adj 42 - Annualization Depreciation/Amortization Expense Distribution</v>
      </c>
      <c r="E3329" s="98">
        <v>513467</v>
      </c>
      <c r="F3329" s="61" t="s">
        <v>581</v>
      </c>
      <c r="G3329" s="55" t="str">
        <f>$G$15</f>
        <v>TOTAL</v>
      </c>
      <c r="H3329" s="53">
        <f t="shared" si="1640"/>
        <v>513466.99999999994</v>
      </c>
      <c r="I3329" s="54">
        <f>VLOOKUP(CONCATENATE($F3329," ",$G3329),AllocFactorMatrix,(I$4+1),FALSE)*$E3329</f>
        <v>339999.50596918119</v>
      </c>
      <c r="J3329" s="54">
        <f>VLOOKUP(CONCATENATE($F3329," ",$G3329),AllocFactorMatrix,(J$4+1),FALSE)*$E3329</f>
        <v>23387.984098460234</v>
      </c>
      <c r="K3329" s="54">
        <f>VLOOKUP(CONCATENATE($F3329," ",$G3329),AllocFactorMatrix,(K$4+1),FALSE)*$E3329</f>
        <v>52175.782590283408</v>
      </c>
      <c r="L3329" s="54">
        <f>VLOOKUP(CONCATENATE($F3329," ",$G3329),AllocFactorMatrix,(L$4+1),FALSE)*$E3329</f>
        <v>1846.5692362505874</v>
      </c>
      <c r="M3329" s="54">
        <f>VLOOKUP(CONCATENATE($F3329," ",$G3329),AllocFactorMatrix,(M$4+1),FALSE)*$E3329</f>
        <v>133.74571448764365</v>
      </c>
      <c r="N3329" s="54">
        <f t="shared" si="1641"/>
        <v>54156.097541021642</v>
      </c>
      <c r="O3329" s="54">
        <f>VLOOKUP(CONCATENATE($F3329," ",$G3329),AllocFactorMatrix,(O$4+1),FALSE)*$E3329</f>
        <v>36107.756156844196</v>
      </c>
      <c r="P3329" s="54">
        <f>VLOOKUP(CONCATENATE($F3329," ",$G3329),AllocFactorMatrix,(P$4+1),FALSE)*$E3329</f>
        <v>4837.3305134802513</v>
      </c>
      <c r="Q3329" s="54">
        <f>VLOOKUP(CONCATENATE($F3329," ",$G3329),AllocFactorMatrix,(Q$4+1),FALSE)*$E3329</f>
        <v>465.98981437563123</v>
      </c>
      <c r="R3329" s="54">
        <f>VLOOKUP(CONCATENATE($F3329," ",$G3329),AllocFactorMatrix,(R$4+1),FALSE)*$E3329</f>
        <v>81.899467005172312</v>
      </c>
      <c r="S3329" s="54">
        <f t="shared" si="1642"/>
        <v>41492.975951705244</v>
      </c>
      <c r="T3329" s="54">
        <f>VLOOKUP(CONCATENATE($F3329," ",$G3329),AllocFactorMatrix,(T$4+1),FALSE)*$E3329</f>
        <v>1175.562542504664</v>
      </c>
      <c r="U3329" s="54">
        <f>VLOOKUP(CONCATENATE($F3329," ",$G3329),AllocFactorMatrix,(U$4+1),FALSE)*$E3329</f>
        <v>14399.442715121586</v>
      </c>
      <c r="V3329" s="54">
        <f>VLOOKUP(CONCATENATE($F3329," ",$G3329),AllocFactorMatrix,(V$4+1),FALSE)*$E3329</f>
        <v>685.27866486072753</v>
      </c>
      <c r="W3329" s="54">
        <f>VLOOKUP(CONCATENATE($F3329," ",$G3329),AllocFactorMatrix,(W$4+1),FALSE)*$E3329</f>
        <v>122.84945228145888</v>
      </c>
      <c r="X3329" s="54">
        <f t="shared" si="1646"/>
        <v>16383.133374768435</v>
      </c>
      <c r="Y3329" s="54">
        <f>VLOOKUP(CONCATENATE($F3329," ",$G3329),AllocFactorMatrix,(Y$4+1),FALSE)*$E3329</f>
        <v>11581.426969717691</v>
      </c>
      <c r="Z3329" s="54">
        <f>VLOOKUP(CONCATENATE($F3329," ",$G3329),AllocFactorMatrix,(Z$4+1),FALSE)*$E3329</f>
        <v>128.51409347077882</v>
      </c>
      <c r="AA3329" s="54">
        <f t="shared" si="1643"/>
        <v>11709.941063188471</v>
      </c>
      <c r="AB3329" s="54">
        <f>VLOOKUP(CONCATENATE($F3329," ",$G3329),AllocFactorMatrix,(AB$4+1),FALSE)*$E3329</f>
        <v>145.29166943798236</v>
      </c>
      <c r="AC3329" s="54">
        <f>VLOOKUP(CONCATENATE($F3329," ",$G3329),AllocFactorMatrix,(AC$4+1),FALSE)*$E3329</f>
        <v>23295.88964860827</v>
      </c>
      <c r="AD3329" s="54">
        <f>VLOOKUP(CONCATENATE($F3329," ",$G3329),AllocFactorMatrix,(AD$4+1),FALSE)*$E3329</f>
        <v>2896.1806836283999</v>
      </c>
    </row>
    <row r="3330" spans="1:30" hidden="1" outlineLevel="1">
      <c r="D3330" s="7"/>
      <c r="E3330" s="51"/>
      <c r="F3330" s="52" t="str">
        <f>F3337</f>
        <v>RB_GUP-Land_G</v>
      </c>
      <c r="G3330" s="55" t="str">
        <f>$G$8</f>
        <v>PRODUCTION</v>
      </c>
      <c r="H3330" s="4">
        <f t="shared" ref="H3330:H3337" ca="1" si="1647">SUBTOTAL(9,I3330:AD3330)</f>
        <v>37053.247639489811</v>
      </c>
      <c r="I3330" s="5">
        <f ca="1">VLOOKUP(CONCATENATE($F3330," ",$G3330),AllocFactorMatrix,(I$4+1),FALSE)*$E3337</f>
        <v>20572.203453013924</v>
      </c>
      <c r="J3330" s="5">
        <f ca="1">VLOOKUP(CONCATENATE($F3330," ",$G3330),AllocFactorMatrix,(J$4+1),FALSE)*$E3337</f>
        <v>946.62738950289781</v>
      </c>
      <c r="K3330" s="5">
        <f ca="1">VLOOKUP(CONCATENATE($F3330," ",$G3330),AllocFactorMatrix,(K$4+1),FALSE)*$E3337</f>
        <v>3118.4624243703356</v>
      </c>
      <c r="L3330" s="5">
        <f ca="1">VLOOKUP(CONCATENATE($F3330," ",$G3330),AllocFactorMatrix,(L$4+1),FALSE)*$E3337</f>
        <v>77.920420577756971</v>
      </c>
      <c r="M3330" s="5">
        <f ca="1">VLOOKUP(CONCATENATE($F3330," ",$G3330),AllocFactorMatrix,(M$4+1),FALSE)*$E3337</f>
        <v>10.030675613597428</v>
      </c>
      <c r="N3330" s="5">
        <f t="shared" ref="N3330:N3337" ca="1" si="1648">SUBTOTAL(9,K3330:M3330)</f>
        <v>3206.4135205616899</v>
      </c>
      <c r="O3330" s="5">
        <f ca="1">VLOOKUP(CONCATENATE($F3330," ",$G3330),AllocFactorMatrix,(O$4+1),FALSE)*$E3337</f>
        <v>2372.2565172682812</v>
      </c>
      <c r="P3330" s="5">
        <f ca="1">VLOOKUP(CONCATENATE($F3330," ",$G3330),AllocFactorMatrix,(P$4+1),FALSE)*$E3337</f>
        <v>429.38293718786088</v>
      </c>
      <c r="Q3330" s="5">
        <f ca="1">VLOOKUP(CONCATENATE($F3330," ",$G3330),AllocFactorMatrix,(Q$4+1),FALSE)*$E3337</f>
        <v>166.08228859319303</v>
      </c>
      <c r="R3330" s="5">
        <f ca="1">VLOOKUP(CONCATENATE($F3330," ",$G3330),AllocFactorMatrix,(R$4+1),FALSE)*$E3337</f>
        <v>3.578529265721452</v>
      </c>
      <c r="S3330" s="5">
        <f t="shared" ref="S3330:S3337" ca="1" si="1649">SUBTOTAL(9,O3330:R3330)</f>
        <v>2971.3002723150566</v>
      </c>
      <c r="T3330" s="5">
        <f ca="1">VLOOKUP(CONCATENATE($F3330," ",$G3330),AllocFactorMatrix,(T$4+1),FALSE)*$E3337</f>
        <v>75.327805294624426</v>
      </c>
      <c r="U3330" s="5">
        <f ca="1">VLOOKUP(CONCATENATE($F3330," ",$G3330),AllocFactorMatrix,(U$4+1),FALSE)*$E3337</f>
        <v>1199.349609154151</v>
      </c>
      <c r="V3330" s="5">
        <f ca="1">VLOOKUP(CONCATENATE($F3330," ",$G3330),AllocFactorMatrix,(V$4+1),FALSE)*$E3337</f>
        <v>6504.3173475661069</v>
      </c>
      <c r="W3330" s="5">
        <f ca="1">VLOOKUP(CONCATENATE($F3330," ",$G3330),AllocFactorMatrix,(W$4+1),FALSE)*$E3337</f>
        <v>855.79031527177779</v>
      </c>
      <c r="X3330" s="5">
        <f ca="1">SUBTOTAL(9,T3330:W3330)</f>
        <v>8634.7850772866605</v>
      </c>
      <c r="Y3330" s="5">
        <f ca="1">VLOOKUP(CONCATENATE($F3330," ",$G3330),AllocFactorMatrix,(Y$4+1),FALSE)*$E3337</f>
        <v>699.17295328337866</v>
      </c>
      <c r="Z3330" s="5">
        <f ca="1">VLOOKUP(CONCATENATE($F3330," ",$G3330),AllocFactorMatrix,(Z$4+1),FALSE)*$E3337</f>
        <v>14.533486379378173</v>
      </c>
      <c r="AA3330" s="5">
        <f t="shared" ref="AA3330:AA3337" ca="1" si="1650">SUBTOTAL(9,Y3330:Z3330)</f>
        <v>713.70643966275679</v>
      </c>
      <c r="AB3330" s="5">
        <f ca="1">VLOOKUP(CONCATENATE($F3330," ",$G3330),AllocFactorMatrix,(AB$4+1),FALSE)*$E3337</f>
        <v>8.2114871468264461</v>
      </c>
      <c r="AC3330" s="5">
        <f ca="1">VLOOKUP(CONCATENATE($F3330," ",$G3330),AllocFactorMatrix,(AC$4+1),FALSE)*$E3337</f>
        <v>0</v>
      </c>
      <c r="AD3330" s="5">
        <f ca="1">VLOOKUP(CONCATENATE($F3330," ",$G3330),AllocFactorMatrix,(AD$4+1),FALSE)*$E3337</f>
        <v>0</v>
      </c>
    </row>
    <row r="3331" spans="1:30" hidden="1" outlineLevel="1">
      <c r="D3331" s="7"/>
      <c r="E3331" s="51"/>
      <c r="F3331" s="52" t="str">
        <f>F3337</f>
        <v>RB_GUP-Land_G</v>
      </c>
      <c r="G3331" s="55" t="str">
        <f>$G$9</f>
        <v>BULKTRAN</v>
      </c>
      <c r="H3331" s="4">
        <f t="shared" ca="1" si="1647"/>
        <v>135.38582882053282</v>
      </c>
      <c r="I3331" s="5">
        <f ca="1">VLOOKUP(CONCATENATE($F3331," ",$G3331),AllocFactorMatrix,(I$4+1),FALSE)*$E3337</f>
        <v>66.688756425904046</v>
      </c>
      <c r="J3331" s="5">
        <f ca="1">VLOOKUP(CONCATENATE($F3331," ",$G3331),AllocFactorMatrix,(J$4+1),FALSE)*$E3337</f>
        <v>3.2966635239960729</v>
      </c>
      <c r="K3331" s="5">
        <f ca="1">VLOOKUP(CONCATENATE($F3331," ",$G3331),AllocFactorMatrix,(K$4+1),FALSE)*$E3337</f>
        <v>12.075489554022266</v>
      </c>
      <c r="L3331" s="5">
        <f ca="1">VLOOKUP(CONCATENATE($F3331," ",$G3331),AllocFactorMatrix,(L$4+1),FALSE)*$E3337</f>
        <v>0.38009353836981413</v>
      </c>
      <c r="M3331" s="5">
        <f ca="1">VLOOKUP(CONCATENATE($F3331," ",$G3331),AllocFactorMatrix,(M$4+1),FALSE)*$E3337</f>
        <v>3.5643955792703678E-2</v>
      </c>
      <c r="N3331" s="5">
        <f t="shared" ca="1" si="1648"/>
        <v>12.491227048184784</v>
      </c>
      <c r="O3331" s="5">
        <f ca="1">VLOOKUP(CONCATENATE($F3331," ",$G3331),AllocFactorMatrix,(O$4+1),FALSE)*$E3337</f>
        <v>9.1792505334254635</v>
      </c>
      <c r="P3331" s="5">
        <f ca="1">VLOOKUP(CONCATENATE($F3331," ",$G3331),AllocFactorMatrix,(P$4+1),FALSE)*$E3337</f>
        <v>1.7103618021863454</v>
      </c>
      <c r="Q3331" s="5">
        <f ca="1">VLOOKUP(CONCATENATE($F3331," ",$G3331),AllocFactorMatrix,(Q$4+1),FALSE)*$E3337</f>
        <v>0.77288065147043172</v>
      </c>
      <c r="R3331" s="5">
        <f ca="1">VLOOKUP(CONCATENATE($F3331," ",$G3331),AllocFactorMatrix,(R$4+1),FALSE)*$E3337</f>
        <v>3.4755578963696465E-2</v>
      </c>
      <c r="S3331" s="5">
        <f t="shared" ca="1" si="1649"/>
        <v>11.697248566045937</v>
      </c>
      <c r="T3331" s="5">
        <f ca="1">VLOOKUP(CONCATENATE($F3331," ",$G3331),AllocFactorMatrix,(T$4+1),FALSE)*$E3337</f>
        <v>0.32065473230280844</v>
      </c>
      <c r="U3331" s="5">
        <f ca="1">VLOOKUP(CONCATENATE($F3331," ",$G3331),AllocFactorMatrix,(U$4+1),FALSE)*$E3337</f>
        <v>5.247460060391222</v>
      </c>
      <c r="V3331" s="5">
        <f ca="1">VLOOKUP(CONCATENATE($F3331," ",$G3331),AllocFactorMatrix,(V$4+1),FALSE)*$E3337</f>
        <v>27.732973864630978</v>
      </c>
      <c r="W3331" s="5">
        <f ca="1">VLOOKUP(CONCATENATE($F3331," ",$G3331),AllocFactorMatrix,(W$4+1),FALSE)*$E3337</f>
        <v>5.0081154263240144</v>
      </c>
      <c r="X3331" s="5">
        <f t="shared" ref="X3331:X3337" ca="1" si="1651">SUBTOTAL(9,T3331:W3331)</f>
        <v>38.309204083649021</v>
      </c>
      <c r="Y3331" s="5">
        <f ca="1">VLOOKUP(CONCATENATE($F3331," ",$G3331),AllocFactorMatrix,(Y$4+1),FALSE)*$E3337</f>
        <v>2.8189332731754431</v>
      </c>
      <c r="Z3331" s="5">
        <f ca="1">VLOOKUP(CONCATENATE($F3331," ",$G3331),AllocFactorMatrix,(Z$4+1),FALSE)*$E3337</f>
        <v>4.7216054800747129E-2</v>
      </c>
      <c r="AA3331" s="5">
        <f t="shared" ca="1" si="1650"/>
        <v>2.8661493279761903</v>
      </c>
      <c r="AB3331" s="5">
        <f ca="1">VLOOKUP(CONCATENATE($F3331," ",$G3331),AllocFactorMatrix,(AB$4+1),FALSE)*$E3337</f>
        <v>3.6579844776753648E-2</v>
      </c>
      <c r="AC3331" s="5">
        <f ca="1">VLOOKUP(CONCATENATE($F3331," ",$G3331),AllocFactorMatrix,(AC$4+1),FALSE)*$E3337</f>
        <v>0</v>
      </c>
      <c r="AD3331" s="5">
        <f ca="1">VLOOKUP(CONCATENATE($F3331," ",$G3331),AllocFactorMatrix,(AD$4+1),FALSE)*$E3337</f>
        <v>0</v>
      </c>
    </row>
    <row r="3332" spans="1:30" hidden="1" outlineLevel="1">
      <c r="D3332" s="7"/>
      <c r="E3332" s="51"/>
      <c r="F3332" s="52" t="str">
        <f>F3337</f>
        <v>RB_GUP-Land_G</v>
      </c>
      <c r="G3332" s="55" t="str">
        <f>$G$10</f>
        <v>SUBTRAN</v>
      </c>
      <c r="H3332" s="4">
        <f t="shared" ca="1" si="1647"/>
        <v>29.779266727268606</v>
      </c>
      <c r="I3332" s="5">
        <f ca="1">VLOOKUP(CONCATENATE($F3332," ",$G3332),AllocFactorMatrix,(I$4+1),FALSE)*$E3337</f>
        <v>14.498555127887315</v>
      </c>
      <c r="J3332" s="5">
        <f ca="1">VLOOKUP(CONCATENATE($F3332," ",$G3332),AllocFactorMatrix,(J$4+1),FALSE)*$E3337</f>
        <v>0.69971923683372161</v>
      </c>
      <c r="K3332" s="5">
        <f ca="1">VLOOKUP(CONCATENATE($F3332," ",$G3332),AllocFactorMatrix,(K$4+1),FALSE)*$E3337</f>
        <v>2.5455443705608545</v>
      </c>
      <c r="L3332" s="5">
        <f ca="1">VLOOKUP(CONCATENATE($F3332," ",$G3332),AllocFactorMatrix,(L$4+1),FALSE)*$E3337</f>
        <v>7.862947055990277E-2</v>
      </c>
      <c r="M3332" s="5">
        <f ca="1">VLOOKUP(CONCATENATE($F3332," ",$G3332),AllocFactorMatrix,(M$4+1),FALSE)*$E3337</f>
        <v>9.7928847128890759E-3</v>
      </c>
      <c r="N3332" s="5">
        <f t="shared" ca="1" si="1648"/>
        <v>2.6339667258336465</v>
      </c>
      <c r="O3332" s="5">
        <f ca="1">VLOOKUP(CONCATENATE($F3332," ",$G3332),AllocFactorMatrix,(O$4+1),FALSE)*$E3337</f>
        <v>1.9231985583464588</v>
      </c>
      <c r="P3332" s="5">
        <f ca="1">VLOOKUP(CONCATENATE($F3332," ",$G3332),AllocFactorMatrix,(P$4+1),FALSE)*$E3337</f>
        <v>0.35752036886262906</v>
      </c>
      <c r="Q3332" s="5">
        <f ca="1">VLOOKUP(CONCATENATE($F3332," ",$G3332),AllocFactorMatrix,(Q$4+1),FALSE)*$E3337</f>
        <v>0.21272887946637117</v>
      </c>
      <c r="R3332" s="5">
        <f ca="1">VLOOKUP(CONCATENATE($F3332," ",$G3332),AllocFactorMatrix,(R$4+1),FALSE)*$E3337</f>
        <v>0</v>
      </c>
      <c r="S3332" s="5">
        <f t="shared" ca="1" si="1649"/>
        <v>2.4934478066754591</v>
      </c>
      <c r="T3332" s="5">
        <f ca="1">VLOOKUP(CONCATENATE($F3332," ",$G3332),AllocFactorMatrix,(T$4+1),FALSE)*$E3337</f>
        <v>6.7154791423548077E-2</v>
      </c>
      <c r="U3332" s="5">
        <f ca="1">VLOOKUP(CONCATENATE($F3332," ",$G3332),AllocFactorMatrix,(U$4+1),FALSE)*$E3337</f>
        <v>1.09936227727308</v>
      </c>
      <c r="V3332" s="5">
        <f ca="1">VLOOKUP(CONCATENATE($F3332," ",$G3332),AllocFactorMatrix,(V$4+1),FALSE)*$E3337</f>
        <v>7.6589086051587563</v>
      </c>
      <c r="W3332" s="5">
        <f ca="1">VLOOKUP(CONCATENATE($F3332," ",$G3332),AllocFactorMatrix,(W$4+1),FALSE)*$E3337</f>
        <v>0</v>
      </c>
      <c r="X3332" s="5">
        <f t="shared" ca="1" si="1651"/>
        <v>8.8254256738553849</v>
      </c>
      <c r="Y3332" s="5">
        <f ca="1">VLOOKUP(CONCATENATE($F3332," ",$G3332),AllocFactorMatrix,(Y$4+1),FALSE)*$E3337</f>
        <v>0.578826421051994</v>
      </c>
      <c r="Z3332" s="5">
        <f ca="1">VLOOKUP(CONCATENATE($F3332," ",$G3332),AllocFactorMatrix,(Z$4+1),FALSE)*$E3337</f>
        <v>9.6490521645185793E-3</v>
      </c>
      <c r="AA3332" s="5">
        <f t="shared" ca="1" si="1650"/>
        <v>0.58847547321651261</v>
      </c>
      <c r="AB3332" s="5">
        <f ca="1">VLOOKUP(CONCATENATE($F3332," ",$G3332),AllocFactorMatrix,(AB$4+1),FALSE)*$E3337</f>
        <v>7.7294384919026774E-3</v>
      </c>
      <c r="AC3332" s="5">
        <f ca="1">VLOOKUP(CONCATENATE($F3332," ",$G3332),AllocFactorMatrix,(AC$4+1),FALSE)*$E3337</f>
        <v>2.6281743261546954E-2</v>
      </c>
      <c r="AD3332" s="5">
        <f ca="1">VLOOKUP(CONCATENATE($F3332," ",$G3332),AllocFactorMatrix,(AD$4+1),FALSE)*$E3337</f>
        <v>5.6655012131138459E-3</v>
      </c>
    </row>
    <row r="3333" spans="1:30" hidden="1" outlineLevel="1">
      <c r="D3333" s="7"/>
      <c r="E3333" s="51"/>
      <c r="F3333" s="52" t="str">
        <f>F3337</f>
        <v>RB_GUP-Land_G</v>
      </c>
      <c r="G3333" s="55" t="str">
        <f>$G$11</f>
        <v>DISTPRI</v>
      </c>
      <c r="H3333" s="4">
        <f t="shared" ca="1" si="1647"/>
        <v>19079.530876085995</v>
      </c>
      <c r="I3333" s="5">
        <f ca="1">VLOOKUP(CONCATENATE($F3333," ",$G3333),AllocFactorMatrix,(I$4+1),FALSE)*$E3337</f>
        <v>12751.664236542141</v>
      </c>
      <c r="J3333" s="5">
        <f ca="1">VLOOKUP(CONCATENATE($F3333," ",$G3333),AllocFactorMatrix,(J$4+1),FALSE)*$E3337</f>
        <v>601.08016342007886</v>
      </c>
      <c r="K3333" s="5">
        <f ca="1">VLOOKUP(CONCATENATE($F3333," ",$G3333),AllocFactorMatrix,(K$4+1),FALSE)*$E3337</f>
        <v>2182.5589636883992</v>
      </c>
      <c r="L3333" s="5">
        <f ca="1">VLOOKUP(CONCATENATE($F3333," ",$G3333),AllocFactorMatrix,(L$4+1),FALSE)*$E3337</f>
        <v>67.452428778508335</v>
      </c>
      <c r="M3333" s="5">
        <f ca="1">VLOOKUP(CONCATENATE($F3333," ",$G3333),AllocFactorMatrix,(M$4+1),FALSE)*$E3337</f>
        <v>0</v>
      </c>
      <c r="N3333" s="5">
        <f t="shared" ca="1" si="1648"/>
        <v>2250.0113924669076</v>
      </c>
      <c r="O3333" s="5">
        <f ca="1">VLOOKUP(CONCATENATE($F3333," ",$G3333),AllocFactorMatrix,(O$4+1),FALSE)*$E3337</f>
        <v>1636.5377440776415</v>
      </c>
      <c r="P3333" s="5">
        <f ca="1">VLOOKUP(CONCATENATE($F3333," ",$G3333),AllocFactorMatrix,(P$4+1),FALSE)*$E3337</f>
        <v>304.80526496366008</v>
      </c>
      <c r="Q3333" s="5">
        <f ca="1">VLOOKUP(CONCATENATE($F3333," ",$G3333),AllocFactorMatrix,(Q$4+1),FALSE)*$E3337</f>
        <v>0</v>
      </c>
      <c r="R3333" s="5">
        <f ca="1">VLOOKUP(CONCATENATE($F3333," ",$G3333),AllocFactorMatrix,(R$4+1),FALSE)*$E3337</f>
        <v>0</v>
      </c>
      <c r="S3333" s="5">
        <f t="shared" ca="1" si="1649"/>
        <v>1941.3430090413017</v>
      </c>
      <c r="T3333" s="5">
        <f ca="1">VLOOKUP(CONCATENATE($F3333," ",$G3333),AllocFactorMatrix,(T$4+1),FALSE)*$E3337</f>
        <v>58.341562054819953</v>
      </c>
      <c r="U3333" s="5">
        <f ca="1">VLOOKUP(CONCATENATE($F3333," ",$G3333),AllocFactorMatrix,(U$4+1),FALSE)*$E3337</f>
        <v>940.91737796797395</v>
      </c>
      <c r="V3333" s="5">
        <f ca="1">VLOOKUP(CONCATENATE($F3333," ",$G3333),AllocFactorMatrix,(V$4+1),FALSE)*$E3337</f>
        <v>0</v>
      </c>
      <c r="W3333" s="5">
        <f ca="1">VLOOKUP(CONCATENATE($F3333," ",$G3333),AllocFactorMatrix,(W$4+1),FALSE)*$E3337</f>
        <v>0</v>
      </c>
      <c r="X3333" s="5">
        <f t="shared" ca="1" si="1651"/>
        <v>999.25894002279392</v>
      </c>
      <c r="Y3333" s="5">
        <f ca="1">VLOOKUP(CONCATENATE($F3333," ",$G3333),AllocFactorMatrix,(Y$4+1),FALSE)*$E3337</f>
        <v>493.49133793796324</v>
      </c>
      <c r="Z3333" s="5">
        <f ca="1">VLOOKUP(CONCATENATE($F3333," ",$G3333),AllocFactorMatrix,(Z$4+1),FALSE)*$E3337</f>
        <v>8.2333672949201802</v>
      </c>
      <c r="AA3333" s="5">
        <f t="shared" ca="1" si="1650"/>
        <v>501.72470523288342</v>
      </c>
      <c r="AB3333" s="5">
        <f ca="1">VLOOKUP(CONCATENATE($F3333," ",$G3333),AllocFactorMatrix,(AB$4+1),FALSE)*$E3337</f>
        <v>6.6704070738869934</v>
      </c>
      <c r="AC3333" s="5">
        <f ca="1">VLOOKUP(CONCATENATE($F3333," ",$G3333),AllocFactorMatrix,(AC$4+1),FALSE)*$E3337</f>
        <v>22.851887918325907</v>
      </c>
      <c r="AD3333" s="5">
        <f ca="1">VLOOKUP(CONCATENATE($F3333," ",$G3333),AllocFactorMatrix,(AD$4+1),FALSE)*$E3337</f>
        <v>4.9261343676787961</v>
      </c>
    </row>
    <row r="3334" spans="1:30" hidden="1" outlineLevel="1">
      <c r="D3334" s="7"/>
      <c r="E3334" s="51"/>
      <c r="F3334" s="52" t="str">
        <f>F3337</f>
        <v>RB_GUP-Land_G</v>
      </c>
      <c r="G3334" s="55" t="str">
        <f>$G$12</f>
        <v>DISTSEC</v>
      </c>
      <c r="H3334" s="4">
        <f t="shared" ca="1" si="1647"/>
        <v>7874.3570631978764</v>
      </c>
      <c r="I3334" s="5">
        <f ca="1">VLOOKUP(CONCATENATE($F3334," ",$G3334),AllocFactorMatrix,(I$4+1),FALSE)*$E3337</f>
        <v>5887.6682065996656</v>
      </c>
      <c r="J3334" s="5">
        <f ca="1">VLOOKUP(CONCATENATE($F3334," ",$G3334),AllocFactorMatrix,(J$4+1),FALSE)*$E3337</f>
        <v>283.84636069519411</v>
      </c>
      <c r="K3334" s="5">
        <f ca="1">VLOOKUP(CONCATENATE($F3334," ",$G3334),AllocFactorMatrix,(K$4+1),FALSE)*$E3337</f>
        <v>856.48275961972058</v>
      </c>
      <c r="L3334" s="5">
        <f ca="1">VLOOKUP(CONCATENATE($F3334," ",$G3334),AllocFactorMatrix,(L$4+1),FALSE)*$E3337</f>
        <v>0</v>
      </c>
      <c r="M3334" s="5">
        <f ca="1">VLOOKUP(CONCATENATE($F3334," ",$G3334),AllocFactorMatrix,(M$4+1),FALSE)*$E3337</f>
        <v>0</v>
      </c>
      <c r="N3334" s="5">
        <f t="shared" ca="1" si="1648"/>
        <v>856.48275961972058</v>
      </c>
      <c r="O3334" s="5">
        <f ca="1">VLOOKUP(CONCATENATE($F3334," ",$G3334),AllocFactorMatrix,(O$4+1),FALSE)*$E3337</f>
        <v>545.75414806446099</v>
      </c>
      <c r="P3334" s="5">
        <f ca="1">VLOOKUP(CONCATENATE($F3334," ",$G3334),AllocFactorMatrix,(P$4+1),FALSE)*$E3337</f>
        <v>0</v>
      </c>
      <c r="Q3334" s="5">
        <f ca="1">VLOOKUP(CONCATENATE($F3334," ",$G3334),AllocFactorMatrix,(Q$4+1),FALSE)*$E3337</f>
        <v>0</v>
      </c>
      <c r="R3334" s="5">
        <f ca="1">VLOOKUP(CONCATENATE($F3334," ",$G3334),AllocFactorMatrix,(R$4+1),FALSE)*$E3337</f>
        <v>0</v>
      </c>
      <c r="S3334" s="5">
        <f t="shared" ca="1" si="1649"/>
        <v>545.75414806446099</v>
      </c>
      <c r="T3334" s="5">
        <f ca="1">VLOOKUP(CONCATENATE($F3334," ",$G3334),AllocFactorMatrix,(T$4+1),FALSE)*$E3337</f>
        <v>14.756047244367576</v>
      </c>
      <c r="U3334" s="5">
        <f ca="1">VLOOKUP(CONCATENATE($F3334," ",$G3334),AllocFactorMatrix,(U$4+1),FALSE)*$E3337</f>
        <v>0</v>
      </c>
      <c r="V3334" s="5">
        <f ca="1">VLOOKUP(CONCATENATE($F3334," ",$G3334),AllocFactorMatrix,(V$4+1),FALSE)*$E3337</f>
        <v>0</v>
      </c>
      <c r="W3334" s="5">
        <f ca="1">VLOOKUP(CONCATENATE($F3334," ",$G3334),AllocFactorMatrix,(W$4+1),FALSE)*$E3337</f>
        <v>0</v>
      </c>
      <c r="X3334" s="5">
        <f t="shared" ca="1" si="1651"/>
        <v>14.756047244367576</v>
      </c>
      <c r="Y3334" s="5">
        <f ca="1">VLOOKUP(CONCATENATE($F3334," ",$G3334),AllocFactorMatrix,(Y$4+1),FALSE)*$E3337</f>
        <v>201.29819367879011</v>
      </c>
      <c r="Z3334" s="5">
        <f ca="1">VLOOKUP(CONCATENATE($F3334," ",$G3334),AllocFactorMatrix,(Z$4+1),FALSE)*$E3337</f>
        <v>0</v>
      </c>
      <c r="AA3334" s="5">
        <f t="shared" ca="1" si="1650"/>
        <v>201.29819367879011</v>
      </c>
      <c r="AB3334" s="5">
        <f ca="1">VLOOKUP(CONCATENATE($F3334," ",$G3334),AllocFactorMatrix,(AB$4+1),FALSE)*$E3337</f>
        <v>2.088877831326081</v>
      </c>
      <c r="AC3334" s="5">
        <f ca="1">VLOOKUP(CONCATENATE($F3334," ",$G3334),AllocFactorMatrix,(AC$4+1),FALSE)*$E3337</f>
        <v>70.925436519025567</v>
      </c>
      <c r="AD3334" s="5">
        <f ca="1">VLOOKUP(CONCATENATE($F3334," ",$G3334),AllocFactorMatrix,(AD$4+1),FALSE)*$E3337</f>
        <v>11.53703294532405</v>
      </c>
    </row>
    <row r="3335" spans="1:30" hidden="1" outlineLevel="1">
      <c r="D3335" s="7"/>
      <c r="E3335" s="51"/>
      <c r="F3335" s="52" t="str">
        <f>F3337</f>
        <v>RB_GUP-Land_G</v>
      </c>
      <c r="G3335" s="55" t="str">
        <f>$G$13</f>
        <v>ENERGY</v>
      </c>
      <c r="H3335" s="4">
        <f t="shared" ca="1" si="1647"/>
        <v>9754.4360444271497</v>
      </c>
      <c r="I3335" s="5">
        <f ca="1">VLOOKUP(CONCATENATE($F3335," ",$G3335),AllocFactorMatrix,(I$4+1),FALSE)*$E3337</f>
        <v>3660.1286392737502</v>
      </c>
      <c r="J3335" s="5">
        <f ca="1">VLOOKUP(CONCATENATE($F3335," ",$G3335),AllocFactorMatrix,(J$4+1),FALSE)*$E3337</f>
        <v>237.19998682489228</v>
      </c>
      <c r="K3335" s="5">
        <f ca="1">VLOOKUP(CONCATENATE($F3335," ",$G3335),AllocFactorMatrix,(K$4+1),FALSE)*$E3337</f>
        <v>795.83166916106859</v>
      </c>
      <c r="L3335" s="5">
        <f ca="1">VLOOKUP(CONCATENATE($F3335," ",$G3335),AllocFactorMatrix,(L$4+1),FALSE)*$E3337</f>
        <v>25.293337169581402</v>
      </c>
      <c r="M3335" s="5">
        <f ca="1">VLOOKUP(CONCATENATE($F3335," ",$G3335),AllocFactorMatrix,(M$4+1),FALSE)*$E3337</f>
        <v>2.3317500026131057</v>
      </c>
      <c r="N3335" s="5">
        <f t="shared" ca="1" si="1648"/>
        <v>823.45675633326312</v>
      </c>
      <c r="O3335" s="5">
        <f ca="1">VLOOKUP(CONCATENATE($F3335," ",$G3335),AllocFactorMatrix,(O$4+1),FALSE)*$E3337</f>
        <v>725.57083721940103</v>
      </c>
      <c r="P3335" s="5">
        <f ca="1">VLOOKUP(CONCATENATE($F3335," ",$G3335),AllocFactorMatrix,(P$4+1),FALSE)*$E3337</f>
        <v>134.50687202889759</v>
      </c>
      <c r="Q3335" s="5">
        <f ca="1">VLOOKUP(CONCATENATE($F3335," ",$G3335),AllocFactorMatrix,(Q$4+1),FALSE)*$E3337</f>
        <v>61.11647982186993</v>
      </c>
      <c r="R3335" s="5">
        <f ca="1">VLOOKUP(CONCATENATE($F3335," ",$G3335),AllocFactorMatrix,(R$4+1),FALSE)*$E3337</f>
        <v>2.8317794218021559</v>
      </c>
      <c r="S3335" s="5">
        <f t="shared" ca="1" si="1649"/>
        <v>924.02596849197062</v>
      </c>
      <c r="T3335" s="5">
        <f ca="1">VLOOKUP(CONCATENATE($F3335," ",$G3335),AllocFactorMatrix,(T$4+1),FALSE)*$E3337</f>
        <v>27.805249436232295</v>
      </c>
      <c r="U3335" s="5">
        <f ca="1">VLOOKUP(CONCATENATE($F3335," ",$G3335),AllocFactorMatrix,(U$4+1),FALSE)*$E3337</f>
        <v>488.21852562292662</v>
      </c>
      <c r="V3335" s="5">
        <f ca="1">VLOOKUP(CONCATENATE($F3335," ",$G3335),AllocFactorMatrix,(V$4+1),FALSE)*$E3337</f>
        <v>2771.9020904738441</v>
      </c>
      <c r="W3335" s="5">
        <f ca="1">VLOOKUP(CONCATENATE($F3335," ",$G3335),AllocFactorMatrix,(W$4+1),FALSE)*$E3337</f>
        <v>525.89470199641642</v>
      </c>
      <c r="X3335" s="5">
        <f t="shared" ca="1" si="1651"/>
        <v>3813.8205675294193</v>
      </c>
      <c r="Y3335" s="5">
        <f ca="1">VLOOKUP(CONCATENATE($F3335," ",$G3335),AllocFactorMatrix,(Y$4+1),FALSE)*$E3337</f>
        <v>196.5790110251977</v>
      </c>
      <c r="Z3335" s="5">
        <f ca="1">VLOOKUP(CONCATENATE($F3335," ",$G3335),AllocFactorMatrix,(Z$4+1),FALSE)*$E3337</f>
        <v>3.1999929221792822</v>
      </c>
      <c r="AA3335" s="5">
        <f t="shared" ca="1" si="1650"/>
        <v>199.77900394737699</v>
      </c>
      <c r="AB3335" s="5">
        <f ca="1">VLOOKUP(CONCATENATE($F3335," ",$G3335),AllocFactorMatrix,(AB$4+1),FALSE)*$E3337</f>
        <v>3.5693346960273478</v>
      </c>
      <c r="AC3335" s="5">
        <f ca="1">VLOOKUP(CONCATENATE($F3335," ",$G3335),AllocFactorMatrix,(AC$4+1),FALSE)*$E3337</f>
        <v>77.182083172395593</v>
      </c>
      <c r="AD3335" s="5">
        <f ca="1">VLOOKUP(CONCATENATE($F3335," ",$G3335),AllocFactorMatrix,(AD$4+1),FALSE)*$E3337</f>
        <v>15.273704158052178</v>
      </c>
    </row>
    <row r="3336" spans="1:30" hidden="1" outlineLevel="1">
      <c r="D3336" s="7"/>
      <c r="E3336" s="51"/>
      <c r="F3336" s="52" t="str">
        <f>F3337</f>
        <v>RB_GUP-Land_G</v>
      </c>
      <c r="G3336" s="55" t="str">
        <f>$G$14</f>
        <v>CUSTOMER</v>
      </c>
      <c r="H3336" s="4">
        <f t="shared" ca="1" si="1647"/>
        <v>7352.2632812513812</v>
      </c>
      <c r="I3336" s="5">
        <f ca="1">VLOOKUP(CONCATENATE($F3336," ",$G3336),AllocFactorMatrix,(I$4+1),FALSE)*$E3337</f>
        <v>5253.199410323411</v>
      </c>
      <c r="J3336" s="5">
        <f ca="1">VLOOKUP(CONCATENATE($F3336," ",$G3336),AllocFactorMatrix,(J$4+1),FALSE)*$E3337</f>
        <v>898.99539730684148</v>
      </c>
      <c r="K3336" s="5">
        <f ca="1">VLOOKUP(CONCATENATE($F3336," ",$G3336),AllocFactorMatrix,(K$4+1),FALSE)*$E3337</f>
        <v>258.86222158517523</v>
      </c>
      <c r="L3336" s="5">
        <f ca="1">VLOOKUP(CONCATENATE($F3336," ",$G3336),AllocFactorMatrix,(L$4+1),FALSE)*$E3337</f>
        <v>43.272164106296572</v>
      </c>
      <c r="M3336" s="5">
        <f ca="1">VLOOKUP(CONCATENATE($F3336," ",$G3336),AllocFactorMatrix,(M$4+1),FALSE)*$E3337</f>
        <v>6.8367944180060789</v>
      </c>
      <c r="N3336" s="5">
        <f t="shared" ca="1" si="1648"/>
        <v>308.97118010947793</v>
      </c>
      <c r="O3336" s="5">
        <f ca="1">VLOOKUP(CONCATENATE($F3336," ",$G3336),AllocFactorMatrix,(O$4+1),FALSE)*$E3337</f>
        <v>48.304295449018397</v>
      </c>
      <c r="P3336" s="5">
        <f ca="1">VLOOKUP(CONCATENATE($F3336," ",$G3336),AllocFactorMatrix,(P$4+1),FALSE)*$E3337</f>
        <v>12.405881193096862</v>
      </c>
      <c r="Q3336" s="5">
        <f ca="1">VLOOKUP(CONCATENATE($F3336," ",$G3336),AllocFactorMatrix,(Q$4+1),FALSE)*$E3337</f>
        <v>23.728578831591548</v>
      </c>
      <c r="R3336" s="5">
        <f ca="1">VLOOKUP(CONCATENATE($F3336," ",$G3336),AllocFactorMatrix,(R$4+1),FALSE)*$E3337</f>
        <v>4.1414596604685689</v>
      </c>
      <c r="S3336" s="5">
        <f t="shared" ca="1" si="1649"/>
        <v>88.580215134175376</v>
      </c>
      <c r="T3336" s="5">
        <f ca="1">VLOOKUP(CONCATENATE($F3336," ",$G3336),AllocFactorMatrix,(T$4+1),FALSE)*$E3337</f>
        <v>0.33594439110976615</v>
      </c>
      <c r="U3336" s="5">
        <f ca="1">VLOOKUP(CONCATENATE($F3336," ",$G3336),AllocFactorMatrix,(U$4+1),FALSE)*$E3337</f>
        <v>7.38560520573186</v>
      </c>
      <c r="V3336" s="5">
        <f ca="1">VLOOKUP(CONCATENATE($F3336," ",$G3336),AllocFactorMatrix,(V$4+1),FALSE)*$E3337</f>
        <v>34.91372105085992</v>
      </c>
      <c r="W3336" s="5">
        <f ca="1">VLOOKUP(CONCATENATE($F3336," ",$G3336),AllocFactorMatrix,(W$4+1),FALSE)*$E3337</f>
        <v>6.2145031929986994</v>
      </c>
      <c r="X3336" s="5">
        <f t="shared" ca="1" si="1651"/>
        <v>48.849773840700244</v>
      </c>
      <c r="Y3336" s="5">
        <f ca="1">VLOOKUP(CONCATENATE($F3336," ",$G3336),AllocFactorMatrix,(Y$4+1),FALSE)*$E3337</f>
        <v>13.220984479695492</v>
      </c>
      <c r="Z3336" s="5">
        <f ca="1">VLOOKUP(CONCATENATE($F3336," ",$G3336),AllocFactorMatrix,(Z$4+1),FALSE)*$E3337</f>
        <v>0.20945672746075342</v>
      </c>
      <c r="AA3336" s="5">
        <f t="shared" ca="1" si="1650"/>
        <v>13.430441207156246</v>
      </c>
      <c r="AB3336" s="5">
        <f ca="1">VLOOKUP(CONCATENATE($F3336," ",$G3336),AllocFactorMatrix,(AB$4+1),FALSE)*$E3337</f>
        <v>0.37673112852613616</v>
      </c>
      <c r="AC3336" s="5">
        <f ca="1">VLOOKUP(CONCATENATE($F3336," ",$G3336),AllocFactorMatrix,(AC$4+1),FALSE)*$E3337</f>
        <v>579.80131617626603</v>
      </c>
      <c r="AD3336" s="5">
        <f ca="1">VLOOKUP(CONCATENATE($F3336," ",$G3336),AllocFactorMatrix,(AD$4+1),FALSE)*$E3337</f>
        <v>160.05881602482745</v>
      </c>
    </row>
    <row r="3337" spans="1:30" collapsed="1">
      <c r="D3337" s="109" t="str">
        <f>D2229</f>
        <v>Adj 42 - Annualization Depreciation/Amortization Expense General</v>
      </c>
      <c r="E3337" s="98">
        <v>81279</v>
      </c>
      <c r="F3337" s="61" t="s">
        <v>582</v>
      </c>
      <c r="G3337" s="55" t="str">
        <f>$G$15</f>
        <v>TOTAL</v>
      </c>
      <c r="H3337" s="4">
        <f t="shared" ca="1" si="1647"/>
        <v>81279</v>
      </c>
      <c r="I3337" s="5">
        <f ca="1">VLOOKUP(CONCATENATE($F3337," ",$G3337),AllocFactorMatrix,(I$4+1),FALSE)*$E3337</f>
        <v>48206.051257306681</v>
      </c>
      <c r="J3337" s="5">
        <f ca="1">VLOOKUP(CONCATENATE($F3337," ",$G3337),AllocFactorMatrix,(J$4+1),FALSE)*$E3337</f>
        <v>2971.7456805107345</v>
      </c>
      <c r="K3337" s="5">
        <f ca="1">VLOOKUP(CONCATENATE($F3337," ",$G3337),AllocFactorMatrix,(K$4+1),FALSE)*$E3337</f>
        <v>7226.8190723492826</v>
      </c>
      <c r="L3337" s="5">
        <f ca="1">VLOOKUP(CONCATENATE($F3337," ",$G3337),AllocFactorMatrix,(L$4+1),FALSE)*$E3337</f>
        <v>214.39707364107295</v>
      </c>
      <c r="M3337" s="5">
        <f ca="1">VLOOKUP(CONCATENATE($F3337," ",$G3337),AllocFactorMatrix,(M$4+1),FALSE)*$E3337</f>
        <v>19.244656874722207</v>
      </c>
      <c r="N3337" s="5">
        <f t="shared" ca="1" si="1648"/>
        <v>7460.4608028650773</v>
      </c>
      <c r="O3337" s="5">
        <f ca="1">VLOOKUP(CONCATENATE($F3337," ",$G3337),AllocFactorMatrix,(O$4+1),FALSE)*$E3337</f>
        <v>5339.5259911705743</v>
      </c>
      <c r="P3337" s="5">
        <f ca="1">VLOOKUP(CONCATENATE($F3337," ",$G3337),AllocFactorMatrix,(P$4+1),FALSE)*$E3337</f>
        <v>883.16883754456421</v>
      </c>
      <c r="Q3337" s="5">
        <f ca="1">VLOOKUP(CONCATENATE($F3337," ",$G3337),AllocFactorMatrix,(Q$4+1),FALSE)*$E3337</f>
        <v>251.91295677759129</v>
      </c>
      <c r="R3337" s="5">
        <f ca="1">VLOOKUP(CONCATENATE($F3337," ",$G3337),AllocFactorMatrix,(R$4+1),FALSE)*$E3337</f>
        <v>10.586523926955874</v>
      </c>
      <c r="S3337" s="5">
        <f t="shared" ca="1" si="1649"/>
        <v>6485.1943094196868</v>
      </c>
      <c r="T3337" s="5">
        <f ca="1">VLOOKUP(CONCATENATE($F3337," ",$G3337),AllocFactorMatrix,(T$4+1),FALSE)*$E3337</f>
        <v>176.95441794488033</v>
      </c>
      <c r="U3337" s="5">
        <f ca="1">VLOOKUP(CONCATENATE($F3337," ",$G3337),AllocFactorMatrix,(U$4+1),FALSE)*$E3337</f>
        <v>2642.2179402884476</v>
      </c>
      <c r="V3337" s="5">
        <f ca="1">VLOOKUP(CONCATENATE($F3337," ",$G3337),AllocFactorMatrix,(V$4+1),FALSE)*$E3337</f>
        <v>9346.5250415606006</v>
      </c>
      <c r="W3337" s="5">
        <f ca="1">VLOOKUP(CONCATENATE($F3337," ",$G3337),AllocFactorMatrix,(W$4+1),FALSE)*$E3337</f>
        <v>1392.907635887517</v>
      </c>
      <c r="X3337" s="5">
        <f t="shared" ca="1" si="1651"/>
        <v>13558.605035681445</v>
      </c>
      <c r="Y3337" s="5">
        <f ca="1">VLOOKUP(CONCATENATE($F3337," ",$G3337),AllocFactorMatrix,(Y$4+1),FALSE)*$E3337</f>
        <v>1607.1602400992526</v>
      </c>
      <c r="Z3337" s="5">
        <f ca="1">VLOOKUP(CONCATENATE($F3337," ",$G3337),AllocFactorMatrix,(Z$4+1),FALSE)*$E3337</f>
        <v>26.23316843090365</v>
      </c>
      <c r="AA3337" s="5">
        <f t="shared" ca="1" si="1650"/>
        <v>1633.3934085301562</v>
      </c>
      <c r="AB3337" s="5">
        <f ca="1">VLOOKUP(CONCATENATE($F3337," ",$G3337),AllocFactorMatrix,(AB$4+1),FALSE)*$E3337</f>
        <v>20.96114715986166</v>
      </c>
      <c r="AC3337" s="5">
        <f ca="1">VLOOKUP(CONCATENATE($F3337," ",$G3337),AllocFactorMatrix,(AC$4+1),FALSE)*$E3337</f>
        <v>750.78700552927455</v>
      </c>
      <c r="AD3337" s="5">
        <f ca="1">VLOOKUP(CONCATENATE($F3337," ",$G3337),AllocFactorMatrix,(AD$4+1),FALSE)*$E3337</f>
        <v>191.80135299709562</v>
      </c>
    </row>
    <row r="3338" spans="1:30" hidden="1" outlineLevel="1">
      <c r="D3338" s="7"/>
      <c r="E3338" s="51"/>
      <c r="F3338" s="52" t="str">
        <f>F3345</f>
        <v>RB_GUP-Land_P</v>
      </c>
      <c r="G3338" s="55" t="str">
        <f>$G$8</f>
        <v>PRODUCTION</v>
      </c>
      <c r="H3338" s="4">
        <f t="shared" ref="H3338:H3345" si="1652">SUBTOTAL(9,I3338:AD3338)</f>
        <v>-3818.0000000000009</v>
      </c>
      <c r="I3338" s="5">
        <f>VLOOKUP(CONCATENATE($F3338," ",$G3338),AllocFactorMatrix,(I$4+1),FALSE)*$E3345</f>
        <v>-2119.7783672785954</v>
      </c>
      <c r="J3338" s="5">
        <f>VLOOKUP(CONCATENATE($F3338," ",$G3338),AllocFactorMatrix,(J$4+1),FALSE)*$E3345</f>
        <v>-97.541338570014446</v>
      </c>
      <c r="K3338" s="5">
        <f>VLOOKUP(CONCATENATE($F3338," ",$G3338),AllocFactorMatrix,(K$4+1),FALSE)*$E3345</f>
        <v>-321.3291761113191</v>
      </c>
      <c r="L3338" s="5">
        <f>VLOOKUP(CONCATENATE($F3338," ",$G3338),AllocFactorMatrix,(L$4+1),FALSE)*$E3345</f>
        <v>-8.028990296894051</v>
      </c>
      <c r="M3338" s="5">
        <f>VLOOKUP(CONCATENATE($F3338," ",$G3338),AllocFactorMatrix,(M$4+1),FALSE)*$E3345</f>
        <v>-1.033569846976099</v>
      </c>
      <c r="N3338" s="5">
        <f t="shared" ref="N3338:N3345" si="1653">SUBTOTAL(9,K3338:M3338)</f>
        <v>-330.39173625518924</v>
      </c>
      <c r="O3338" s="5">
        <f>VLOOKUP(CONCATENATE($F3338," ",$G3338),AllocFactorMatrix,(O$4+1),FALSE)*$E3345</f>
        <v>-244.43944755000189</v>
      </c>
      <c r="P3338" s="5">
        <f>VLOOKUP(CONCATENATE($F3338," ",$G3338),AllocFactorMatrix,(P$4+1),FALSE)*$E3345</f>
        <v>-44.244004469828596</v>
      </c>
      <c r="Q3338" s="5">
        <f>VLOOKUP(CONCATENATE($F3338," ",$G3338),AllocFactorMatrix,(Q$4+1),FALSE)*$E3345</f>
        <v>-17.113268559299279</v>
      </c>
      <c r="R3338" s="5">
        <f>VLOOKUP(CONCATENATE($F3338," ",$G3338),AllocFactorMatrix,(R$4+1),FALSE)*$E3345</f>
        <v>-0.36873487769431679</v>
      </c>
      <c r="S3338" s="5">
        <f t="shared" ref="S3338:S3345" si="1654">SUBTOTAL(9,O3338:R3338)</f>
        <v>-306.16545545682408</v>
      </c>
      <c r="T3338" s="5">
        <f>VLOOKUP(CONCATENATE($F3338," ",$G3338),AllocFactorMatrix,(T$4+1),FALSE)*$E3345</f>
        <v>-7.7618448836954919</v>
      </c>
      <c r="U3338" s="5">
        <f>VLOOKUP(CONCATENATE($F3338," ",$G3338),AllocFactorMatrix,(U$4+1),FALSE)*$E3345</f>
        <v>-123.58206363725905</v>
      </c>
      <c r="V3338" s="5">
        <f>VLOOKUP(CONCATENATE($F3338," ",$G3338),AllocFactorMatrix,(V$4+1),FALSE)*$E3345</f>
        <v>-670.2107160653012</v>
      </c>
      <c r="W3338" s="5">
        <f>VLOOKUP(CONCATENATE($F3338," ",$G3338),AllocFactorMatrix,(W$4+1),FALSE)*$E3345</f>
        <v>-88.181404650354636</v>
      </c>
      <c r="X3338" s="5">
        <f>SUBTOTAL(9,T3338:W3338)</f>
        <v>-889.73602923661042</v>
      </c>
      <c r="Y3338" s="5">
        <f>VLOOKUP(CONCATENATE($F3338," ",$G3338),AllocFactorMatrix,(Y$4+1),FALSE)*$E3345</f>
        <v>-72.043410650756528</v>
      </c>
      <c r="Z3338" s="5">
        <f>VLOOKUP(CONCATENATE($F3338," ",$G3338),AllocFactorMatrix,(Z$4+1),FALSE)*$E3345</f>
        <v>-1.4975435226716314</v>
      </c>
      <c r="AA3338" s="5">
        <f t="shared" ref="AA3338:AA3345" si="1655">SUBTOTAL(9,Y3338:Z3338)</f>
        <v>-73.540954173428162</v>
      </c>
      <c r="AB3338" s="5">
        <f>VLOOKUP(CONCATENATE($F3338," ",$G3338),AllocFactorMatrix,(AB$4+1),FALSE)*$E3345</f>
        <v>-0.84611902933901828</v>
      </c>
      <c r="AC3338" s="5">
        <f>VLOOKUP(CONCATENATE($F3338," ",$G3338),AllocFactorMatrix,(AC$4+1),FALSE)*$E3345</f>
        <v>0</v>
      </c>
      <c r="AD3338" s="5">
        <f>VLOOKUP(CONCATENATE($F3338," ",$G3338),AllocFactorMatrix,(AD$4+1),FALSE)*$E3345</f>
        <v>0</v>
      </c>
    </row>
    <row r="3339" spans="1:30" hidden="1" outlineLevel="1">
      <c r="D3339" s="7"/>
      <c r="E3339" s="51"/>
      <c r="F3339" s="52" t="str">
        <f>F3345</f>
        <v>RB_GUP-Land_P</v>
      </c>
      <c r="G3339" s="55" t="str">
        <f>$G$9</f>
        <v>BULKTRAN</v>
      </c>
      <c r="H3339" s="4">
        <f t="shared" si="1652"/>
        <v>0</v>
      </c>
      <c r="I3339" s="5">
        <f>VLOOKUP(CONCATENATE($F3339," ",$G3339),AllocFactorMatrix,(I$4+1),FALSE)*$E3345</f>
        <v>0</v>
      </c>
      <c r="J3339" s="5">
        <f>VLOOKUP(CONCATENATE($F3339," ",$G3339),AllocFactorMatrix,(J$4+1),FALSE)*$E3345</f>
        <v>0</v>
      </c>
      <c r="K3339" s="5">
        <f>VLOOKUP(CONCATENATE($F3339," ",$G3339),AllocFactorMatrix,(K$4+1),FALSE)*$E3345</f>
        <v>0</v>
      </c>
      <c r="L3339" s="5">
        <f>VLOOKUP(CONCATENATE($F3339," ",$G3339),AllocFactorMatrix,(L$4+1),FALSE)*$E3345</f>
        <v>0</v>
      </c>
      <c r="M3339" s="5">
        <f>VLOOKUP(CONCATENATE($F3339," ",$G3339),AllocFactorMatrix,(M$4+1),FALSE)*$E3345</f>
        <v>0</v>
      </c>
      <c r="N3339" s="5">
        <f t="shared" si="1653"/>
        <v>0</v>
      </c>
      <c r="O3339" s="5">
        <f>VLOOKUP(CONCATENATE($F3339," ",$G3339),AllocFactorMatrix,(O$4+1),FALSE)*$E3345</f>
        <v>0</v>
      </c>
      <c r="P3339" s="5">
        <f>VLOOKUP(CONCATENATE($F3339," ",$G3339),AllocFactorMatrix,(P$4+1),FALSE)*$E3345</f>
        <v>0</v>
      </c>
      <c r="Q3339" s="5">
        <f>VLOOKUP(CONCATENATE($F3339," ",$G3339),AllocFactorMatrix,(Q$4+1),FALSE)*$E3345</f>
        <v>0</v>
      </c>
      <c r="R3339" s="5">
        <f>VLOOKUP(CONCATENATE($F3339," ",$G3339),AllocFactorMatrix,(R$4+1),FALSE)*$E3345</f>
        <v>0</v>
      </c>
      <c r="S3339" s="5">
        <f t="shared" si="1654"/>
        <v>0</v>
      </c>
      <c r="T3339" s="5">
        <f>VLOOKUP(CONCATENATE($F3339," ",$G3339),AllocFactorMatrix,(T$4+1),FALSE)*$E3345</f>
        <v>0</v>
      </c>
      <c r="U3339" s="5">
        <f>VLOOKUP(CONCATENATE($F3339," ",$G3339),AllocFactorMatrix,(U$4+1),FALSE)*$E3345</f>
        <v>0</v>
      </c>
      <c r="V3339" s="5">
        <f>VLOOKUP(CONCATENATE($F3339," ",$G3339),AllocFactorMatrix,(V$4+1),FALSE)*$E3345</f>
        <v>0</v>
      </c>
      <c r="W3339" s="5">
        <f>VLOOKUP(CONCATENATE($F3339," ",$G3339),AllocFactorMatrix,(W$4+1),FALSE)*$E3345</f>
        <v>0</v>
      </c>
      <c r="X3339" s="5">
        <f t="shared" ref="X3339:X3345" si="1656">SUBTOTAL(9,T3339:W3339)</f>
        <v>0</v>
      </c>
      <c r="Y3339" s="5">
        <f>VLOOKUP(CONCATENATE($F3339," ",$G3339),AllocFactorMatrix,(Y$4+1),FALSE)*$E3345</f>
        <v>0</v>
      </c>
      <c r="Z3339" s="5">
        <f>VLOOKUP(CONCATENATE($F3339," ",$G3339),AllocFactorMatrix,(Z$4+1),FALSE)*$E3345</f>
        <v>0</v>
      </c>
      <c r="AA3339" s="5">
        <f t="shared" si="1655"/>
        <v>0</v>
      </c>
      <c r="AB3339" s="5">
        <f>VLOOKUP(CONCATENATE($F3339," ",$G3339),AllocFactorMatrix,(AB$4+1),FALSE)*$E3345</f>
        <v>0</v>
      </c>
      <c r="AC3339" s="5">
        <f>VLOOKUP(CONCATENATE($F3339," ",$G3339),AllocFactorMatrix,(AC$4+1),FALSE)*$E3345</f>
        <v>0</v>
      </c>
      <c r="AD3339" s="5">
        <f>VLOOKUP(CONCATENATE($F3339," ",$G3339),AllocFactorMatrix,(AD$4+1),FALSE)*$E3345</f>
        <v>0</v>
      </c>
    </row>
    <row r="3340" spans="1:30" hidden="1" outlineLevel="1">
      <c r="D3340" s="7"/>
      <c r="E3340" s="51"/>
      <c r="F3340" s="52" t="str">
        <f>F3345</f>
        <v>RB_GUP-Land_P</v>
      </c>
      <c r="G3340" s="55" t="str">
        <f>$G$10</f>
        <v>SUBTRAN</v>
      </c>
      <c r="H3340" s="4">
        <f t="shared" si="1652"/>
        <v>0</v>
      </c>
      <c r="I3340" s="5">
        <f>VLOOKUP(CONCATENATE($F3340," ",$G3340),AllocFactorMatrix,(I$4+1),FALSE)*$E3345</f>
        <v>0</v>
      </c>
      <c r="J3340" s="5">
        <f>VLOOKUP(CONCATENATE($F3340," ",$G3340),AllocFactorMatrix,(J$4+1),FALSE)*$E3345</f>
        <v>0</v>
      </c>
      <c r="K3340" s="5">
        <f>VLOOKUP(CONCATENATE($F3340," ",$G3340),AllocFactorMatrix,(K$4+1),FALSE)*$E3345</f>
        <v>0</v>
      </c>
      <c r="L3340" s="5">
        <f>VLOOKUP(CONCATENATE($F3340," ",$G3340),AllocFactorMatrix,(L$4+1),FALSE)*$E3345</f>
        <v>0</v>
      </c>
      <c r="M3340" s="5">
        <f>VLOOKUP(CONCATENATE($F3340," ",$G3340),AllocFactorMatrix,(M$4+1),FALSE)*$E3345</f>
        <v>0</v>
      </c>
      <c r="N3340" s="5">
        <f t="shared" si="1653"/>
        <v>0</v>
      </c>
      <c r="O3340" s="5">
        <f>VLOOKUP(CONCATENATE($F3340," ",$G3340),AllocFactorMatrix,(O$4+1),FALSE)*$E3345</f>
        <v>0</v>
      </c>
      <c r="P3340" s="5">
        <f>VLOOKUP(CONCATENATE($F3340," ",$G3340),AllocFactorMatrix,(P$4+1),FALSE)*$E3345</f>
        <v>0</v>
      </c>
      <c r="Q3340" s="5">
        <f>VLOOKUP(CONCATENATE($F3340," ",$G3340),AllocFactorMatrix,(Q$4+1),FALSE)*$E3345</f>
        <v>0</v>
      </c>
      <c r="R3340" s="5">
        <f>VLOOKUP(CONCATENATE($F3340," ",$G3340),AllocFactorMatrix,(R$4+1),FALSE)*$E3345</f>
        <v>0</v>
      </c>
      <c r="S3340" s="5">
        <f t="shared" si="1654"/>
        <v>0</v>
      </c>
      <c r="T3340" s="5">
        <f>VLOOKUP(CONCATENATE($F3340," ",$G3340),AllocFactorMatrix,(T$4+1),FALSE)*$E3345</f>
        <v>0</v>
      </c>
      <c r="U3340" s="5">
        <f>VLOOKUP(CONCATENATE($F3340," ",$G3340),AllocFactorMatrix,(U$4+1),FALSE)*$E3345</f>
        <v>0</v>
      </c>
      <c r="V3340" s="5">
        <f>VLOOKUP(CONCATENATE($F3340," ",$G3340),AllocFactorMatrix,(V$4+1),FALSE)*$E3345</f>
        <v>0</v>
      </c>
      <c r="W3340" s="5">
        <f>VLOOKUP(CONCATENATE($F3340," ",$G3340),AllocFactorMatrix,(W$4+1),FALSE)*$E3345</f>
        <v>0</v>
      </c>
      <c r="X3340" s="5">
        <f t="shared" si="1656"/>
        <v>0</v>
      </c>
      <c r="Y3340" s="5">
        <f>VLOOKUP(CONCATENATE($F3340," ",$G3340),AllocFactorMatrix,(Y$4+1),FALSE)*$E3345</f>
        <v>0</v>
      </c>
      <c r="Z3340" s="5">
        <f>VLOOKUP(CONCATENATE($F3340," ",$G3340),AllocFactorMatrix,(Z$4+1),FALSE)*$E3345</f>
        <v>0</v>
      </c>
      <c r="AA3340" s="5">
        <f t="shared" si="1655"/>
        <v>0</v>
      </c>
      <c r="AB3340" s="5">
        <f>VLOOKUP(CONCATENATE($F3340," ",$G3340),AllocFactorMatrix,(AB$4+1),FALSE)*$E3345</f>
        <v>0</v>
      </c>
      <c r="AC3340" s="5">
        <f>VLOOKUP(CONCATENATE($F3340," ",$G3340),AllocFactorMatrix,(AC$4+1),FALSE)*$E3345</f>
        <v>0</v>
      </c>
      <c r="AD3340" s="5">
        <f>VLOOKUP(CONCATENATE($F3340," ",$G3340),AllocFactorMatrix,(AD$4+1),FALSE)*$E3345</f>
        <v>0</v>
      </c>
    </row>
    <row r="3341" spans="1:30" hidden="1" outlineLevel="1">
      <c r="D3341" s="7"/>
      <c r="E3341" s="51"/>
      <c r="F3341" s="52" t="str">
        <f>F3345</f>
        <v>RB_GUP-Land_P</v>
      </c>
      <c r="G3341" s="55" t="str">
        <f>$G$11</f>
        <v>DISTPRI</v>
      </c>
      <c r="H3341" s="4">
        <f t="shared" si="1652"/>
        <v>0</v>
      </c>
      <c r="I3341" s="5">
        <f>VLOOKUP(CONCATENATE($F3341," ",$G3341),AllocFactorMatrix,(I$4+1),FALSE)*$E3345</f>
        <v>0</v>
      </c>
      <c r="J3341" s="5">
        <f>VLOOKUP(CONCATENATE($F3341," ",$G3341),AllocFactorMatrix,(J$4+1),FALSE)*$E3345</f>
        <v>0</v>
      </c>
      <c r="K3341" s="5">
        <f>VLOOKUP(CONCATENATE($F3341," ",$G3341),AllocFactorMatrix,(K$4+1),FALSE)*$E3345</f>
        <v>0</v>
      </c>
      <c r="L3341" s="5">
        <f>VLOOKUP(CONCATENATE($F3341," ",$G3341),AllocFactorMatrix,(L$4+1),FALSE)*$E3345</f>
        <v>0</v>
      </c>
      <c r="M3341" s="5">
        <f>VLOOKUP(CONCATENATE($F3341," ",$G3341),AllocFactorMatrix,(M$4+1),FALSE)*$E3345</f>
        <v>0</v>
      </c>
      <c r="N3341" s="5">
        <f t="shared" si="1653"/>
        <v>0</v>
      </c>
      <c r="O3341" s="5">
        <f>VLOOKUP(CONCATENATE($F3341," ",$G3341),AllocFactorMatrix,(O$4+1),FALSE)*$E3345</f>
        <v>0</v>
      </c>
      <c r="P3341" s="5">
        <f>VLOOKUP(CONCATENATE($F3341," ",$G3341),AllocFactorMatrix,(P$4+1),FALSE)*$E3345</f>
        <v>0</v>
      </c>
      <c r="Q3341" s="5">
        <f>VLOOKUP(CONCATENATE($F3341," ",$G3341),AllocFactorMatrix,(Q$4+1),FALSE)*$E3345</f>
        <v>0</v>
      </c>
      <c r="R3341" s="5">
        <f>VLOOKUP(CONCATENATE($F3341," ",$G3341),AllocFactorMatrix,(R$4+1),FALSE)*$E3345</f>
        <v>0</v>
      </c>
      <c r="S3341" s="5">
        <f t="shared" si="1654"/>
        <v>0</v>
      </c>
      <c r="T3341" s="5">
        <f>VLOOKUP(CONCATENATE($F3341," ",$G3341),AllocFactorMatrix,(T$4+1),FALSE)*$E3345</f>
        <v>0</v>
      </c>
      <c r="U3341" s="5">
        <f>VLOOKUP(CONCATENATE($F3341," ",$G3341),AllocFactorMatrix,(U$4+1),FALSE)*$E3345</f>
        <v>0</v>
      </c>
      <c r="V3341" s="5">
        <f>VLOOKUP(CONCATENATE($F3341," ",$G3341),AllocFactorMatrix,(V$4+1),FALSE)*$E3345</f>
        <v>0</v>
      </c>
      <c r="W3341" s="5">
        <f>VLOOKUP(CONCATENATE($F3341," ",$G3341),AllocFactorMatrix,(W$4+1),FALSE)*$E3345</f>
        <v>0</v>
      </c>
      <c r="X3341" s="5">
        <f t="shared" si="1656"/>
        <v>0</v>
      </c>
      <c r="Y3341" s="5">
        <f>VLOOKUP(CONCATENATE($F3341," ",$G3341),AllocFactorMatrix,(Y$4+1),FALSE)*$E3345</f>
        <v>0</v>
      </c>
      <c r="Z3341" s="5">
        <f>VLOOKUP(CONCATENATE($F3341," ",$G3341),AllocFactorMatrix,(Z$4+1),FALSE)*$E3345</f>
        <v>0</v>
      </c>
      <c r="AA3341" s="5">
        <f t="shared" si="1655"/>
        <v>0</v>
      </c>
      <c r="AB3341" s="5">
        <f>VLOOKUP(CONCATENATE($F3341," ",$G3341),AllocFactorMatrix,(AB$4+1),FALSE)*$E3345</f>
        <v>0</v>
      </c>
      <c r="AC3341" s="5">
        <f>VLOOKUP(CONCATENATE($F3341," ",$G3341),AllocFactorMatrix,(AC$4+1),FALSE)*$E3345</f>
        <v>0</v>
      </c>
      <c r="AD3341" s="5">
        <f>VLOOKUP(CONCATENATE($F3341," ",$G3341),AllocFactorMatrix,(AD$4+1),FALSE)*$E3345</f>
        <v>0</v>
      </c>
    </row>
    <row r="3342" spans="1:30" hidden="1" outlineLevel="1">
      <c r="D3342" s="7"/>
      <c r="E3342" s="51"/>
      <c r="F3342" s="52" t="str">
        <f>F3345</f>
        <v>RB_GUP-Land_P</v>
      </c>
      <c r="G3342" s="55" t="str">
        <f>$G$12</f>
        <v>DISTSEC</v>
      </c>
      <c r="H3342" s="4">
        <f t="shared" si="1652"/>
        <v>0</v>
      </c>
      <c r="I3342" s="5">
        <f>VLOOKUP(CONCATENATE($F3342," ",$G3342),AllocFactorMatrix,(I$4+1),FALSE)*$E3345</f>
        <v>0</v>
      </c>
      <c r="J3342" s="5">
        <f>VLOOKUP(CONCATENATE($F3342," ",$G3342),AllocFactorMatrix,(J$4+1),FALSE)*$E3345</f>
        <v>0</v>
      </c>
      <c r="K3342" s="5">
        <f>VLOOKUP(CONCATENATE($F3342," ",$G3342),AllocFactorMatrix,(K$4+1),FALSE)*$E3345</f>
        <v>0</v>
      </c>
      <c r="L3342" s="5">
        <f>VLOOKUP(CONCATENATE($F3342," ",$G3342),AllocFactorMatrix,(L$4+1),FALSE)*$E3345</f>
        <v>0</v>
      </c>
      <c r="M3342" s="5">
        <f>VLOOKUP(CONCATENATE($F3342," ",$G3342),AllocFactorMatrix,(M$4+1),FALSE)*$E3345</f>
        <v>0</v>
      </c>
      <c r="N3342" s="5">
        <f t="shared" si="1653"/>
        <v>0</v>
      </c>
      <c r="O3342" s="5">
        <f>VLOOKUP(CONCATENATE($F3342," ",$G3342),AllocFactorMatrix,(O$4+1),FALSE)*$E3345</f>
        <v>0</v>
      </c>
      <c r="P3342" s="5">
        <f>VLOOKUP(CONCATENATE($F3342," ",$G3342),AllocFactorMatrix,(P$4+1),FALSE)*$E3345</f>
        <v>0</v>
      </c>
      <c r="Q3342" s="5">
        <f>VLOOKUP(CONCATENATE($F3342," ",$G3342),AllocFactorMatrix,(Q$4+1),FALSE)*$E3345</f>
        <v>0</v>
      </c>
      <c r="R3342" s="5">
        <f>VLOOKUP(CONCATENATE($F3342," ",$G3342),AllocFactorMatrix,(R$4+1),FALSE)*$E3345</f>
        <v>0</v>
      </c>
      <c r="S3342" s="5">
        <f t="shared" si="1654"/>
        <v>0</v>
      </c>
      <c r="T3342" s="5">
        <f>VLOOKUP(CONCATENATE($F3342," ",$G3342),AllocFactorMatrix,(T$4+1),FALSE)*$E3345</f>
        <v>0</v>
      </c>
      <c r="U3342" s="5">
        <f>VLOOKUP(CONCATENATE($F3342," ",$G3342),AllocFactorMatrix,(U$4+1),FALSE)*$E3345</f>
        <v>0</v>
      </c>
      <c r="V3342" s="5">
        <f>VLOOKUP(CONCATENATE($F3342," ",$G3342),AllocFactorMatrix,(V$4+1),FALSE)*$E3345</f>
        <v>0</v>
      </c>
      <c r="W3342" s="5">
        <f>VLOOKUP(CONCATENATE($F3342," ",$G3342),AllocFactorMatrix,(W$4+1),FALSE)*$E3345</f>
        <v>0</v>
      </c>
      <c r="X3342" s="5">
        <f t="shared" si="1656"/>
        <v>0</v>
      </c>
      <c r="Y3342" s="5">
        <f>VLOOKUP(CONCATENATE($F3342," ",$G3342),AllocFactorMatrix,(Y$4+1),FALSE)*$E3345</f>
        <v>0</v>
      </c>
      <c r="Z3342" s="5">
        <f>VLOOKUP(CONCATENATE($F3342," ",$G3342),AllocFactorMatrix,(Z$4+1),FALSE)*$E3345</f>
        <v>0</v>
      </c>
      <c r="AA3342" s="5">
        <f t="shared" si="1655"/>
        <v>0</v>
      </c>
      <c r="AB3342" s="5">
        <f>VLOOKUP(CONCATENATE($F3342," ",$G3342),AllocFactorMatrix,(AB$4+1),FALSE)*$E3345</f>
        <v>0</v>
      </c>
      <c r="AC3342" s="5">
        <f>VLOOKUP(CONCATENATE($F3342," ",$G3342),AllocFactorMatrix,(AC$4+1),FALSE)*$E3345</f>
        <v>0</v>
      </c>
      <c r="AD3342" s="5">
        <f>VLOOKUP(CONCATENATE($F3342," ",$G3342),AllocFactorMatrix,(AD$4+1),FALSE)*$E3345</f>
        <v>0</v>
      </c>
    </row>
    <row r="3343" spans="1:30" hidden="1" outlineLevel="1">
      <c r="D3343" s="7"/>
      <c r="E3343" s="51"/>
      <c r="F3343" s="52" t="str">
        <f>F3345</f>
        <v>RB_GUP-Land_P</v>
      </c>
      <c r="G3343" s="55" t="str">
        <f>$G$13</f>
        <v>ENERGY</v>
      </c>
      <c r="H3343" s="4">
        <f t="shared" si="1652"/>
        <v>0</v>
      </c>
      <c r="I3343" s="5">
        <f>VLOOKUP(CONCATENATE($F3343," ",$G3343),AllocFactorMatrix,(I$4+1),FALSE)*$E3345</f>
        <v>0</v>
      </c>
      <c r="J3343" s="5">
        <f>VLOOKUP(CONCATENATE($F3343," ",$G3343),AllocFactorMatrix,(J$4+1),FALSE)*$E3345</f>
        <v>0</v>
      </c>
      <c r="K3343" s="5">
        <f>VLOOKUP(CONCATENATE($F3343," ",$G3343),AllocFactorMatrix,(K$4+1),FALSE)*$E3345</f>
        <v>0</v>
      </c>
      <c r="L3343" s="5">
        <f>VLOOKUP(CONCATENATE($F3343," ",$G3343),AllocFactorMatrix,(L$4+1),FALSE)*$E3345</f>
        <v>0</v>
      </c>
      <c r="M3343" s="5">
        <f>VLOOKUP(CONCATENATE($F3343," ",$G3343),AllocFactorMatrix,(M$4+1),FALSE)*$E3345</f>
        <v>0</v>
      </c>
      <c r="N3343" s="5">
        <f t="shared" si="1653"/>
        <v>0</v>
      </c>
      <c r="O3343" s="5">
        <f>VLOOKUP(CONCATENATE($F3343," ",$G3343),AllocFactorMatrix,(O$4+1),FALSE)*$E3345</f>
        <v>0</v>
      </c>
      <c r="P3343" s="5">
        <f>VLOOKUP(CONCATENATE($F3343," ",$G3343),AllocFactorMatrix,(P$4+1),FALSE)*$E3345</f>
        <v>0</v>
      </c>
      <c r="Q3343" s="5">
        <f>VLOOKUP(CONCATENATE($F3343," ",$G3343),AllocFactorMatrix,(Q$4+1),FALSE)*$E3345</f>
        <v>0</v>
      </c>
      <c r="R3343" s="5">
        <f>VLOOKUP(CONCATENATE($F3343," ",$G3343),AllocFactorMatrix,(R$4+1),FALSE)*$E3345</f>
        <v>0</v>
      </c>
      <c r="S3343" s="5">
        <f t="shared" si="1654"/>
        <v>0</v>
      </c>
      <c r="T3343" s="5">
        <f>VLOOKUP(CONCATENATE($F3343," ",$G3343),AllocFactorMatrix,(T$4+1),FALSE)*$E3345</f>
        <v>0</v>
      </c>
      <c r="U3343" s="5">
        <f>VLOOKUP(CONCATENATE($F3343," ",$G3343),AllocFactorMatrix,(U$4+1),FALSE)*$E3345</f>
        <v>0</v>
      </c>
      <c r="V3343" s="5">
        <f>VLOOKUP(CONCATENATE($F3343," ",$G3343),AllocFactorMatrix,(V$4+1),FALSE)*$E3345</f>
        <v>0</v>
      </c>
      <c r="W3343" s="5">
        <f>VLOOKUP(CONCATENATE($F3343," ",$G3343),AllocFactorMatrix,(W$4+1),FALSE)*$E3345</f>
        <v>0</v>
      </c>
      <c r="X3343" s="5">
        <f t="shared" si="1656"/>
        <v>0</v>
      </c>
      <c r="Y3343" s="5">
        <f>VLOOKUP(CONCATENATE($F3343," ",$G3343),AllocFactorMatrix,(Y$4+1),FALSE)*$E3345</f>
        <v>0</v>
      </c>
      <c r="Z3343" s="5">
        <f>VLOOKUP(CONCATENATE($F3343," ",$G3343),AllocFactorMatrix,(Z$4+1),FALSE)*$E3345</f>
        <v>0</v>
      </c>
      <c r="AA3343" s="5">
        <f t="shared" si="1655"/>
        <v>0</v>
      </c>
      <c r="AB3343" s="5">
        <f>VLOOKUP(CONCATENATE($F3343," ",$G3343),AllocFactorMatrix,(AB$4+1),FALSE)*$E3345</f>
        <v>0</v>
      </c>
      <c r="AC3343" s="5">
        <f>VLOOKUP(CONCATENATE($F3343," ",$G3343),AllocFactorMatrix,(AC$4+1),FALSE)*$E3345</f>
        <v>0</v>
      </c>
      <c r="AD3343" s="5">
        <f>VLOOKUP(CONCATENATE($F3343," ",$G3343),AllocFactorMatrix,(AD$4+1),FALSE)*$E3345</f>
        <v>0</v>
      </c>
    </row>
    <row r="3344" spans="1:30" hidden="1" outlineLevel="1">
      <c r="D3344" s="7"/>
      <c r="E3344" s="51"/>
      <c r="F3344" s="52" t="str">
        <f>F3345</f>
        <v>RB_GUP-Land_P</v>
      </c>
      <c r="G3344" s="55" t="str">
        <f>$G$14</f>
        <v>CUSTOMER</v>
      </c>
      <c r="H3344" s="4">
        <f t="shared" si="1652"/>
        <v>0</v>
      </c>
      <c r="I3344" s="5">
        <f>VLOOKUP(CONCATENATE($F3344," ",$G3344),AllocFactorMatrix,(I$4+1),FALSE)*$E3345</f>
        <v>0</v>
      </c>
      <c r="J3344" s="5">
        <f>VLOOKUP(CONCATENATE($F3344," ",$G3344),AllocFactorMatrix,(J$4+1),FALSE)*$E3345</f>
        <v>0</v>
      </c>
      <c r="K3344" s="5">
        <f>VLOOKUP(CONCATENATE($F3344," ",$G3344),AllocFactorMatrix,(K$4+1),FALSE)*$E3345</f>
        <v>0</v>
      </c>
      <c r="L3344" s="5">
        <f>VLOOKUP(CONCATENATE($F3344," ",$G3344),AllocFactorMatrix,(L$4+1),FALSE)*$E3345</f>
        <v>0</v>
      </c>
      <c r="M3344" s="5">
        <f>VLOOKUP(CONCATENATE($F3344," ",$G3344),AllocFactorMatrix,(M$4+1),FALSE)*$E3345</f>
        <v>0</v>
      </c>
      <c r="N3344" s="5">
        <f t="shared" si="1653"/>
        <v>0</v>
      </c>
      <c r="O3344" s="5">
        <f>VLOOKUP(CONCATENATE($F3344," ",$G3344),AllocFactorMatrix,(O$4+1),FALSE)*$E3345</f>
        <v>0</v>
      </c>
      <c r="P3344" s="5">
        <f>VLOOKUP(CONCATENATE($F3344," ",$G3344),AllocFactorMatrix,(P$4+1),FALSE)*$E3345</f>
        <v>0</v>
      </c>
      <c r="Q3344" s="5">
        <f>VLOOKUP(CONCATENATE($F3344," ",$G3344),AllocFactorMatrix,(Q$4+1),FALSE)*$E3345</f>
        <v>0</v>
      </c>
      <c r="R3344" s="5">
        <f>VLOOKUP(CONCATENATE($F3344," ",$G3344),AllocFactorMatrix,(R$4+1),FALSE)*$E3345</f>
        <v>0</v>
      </c>
      <c r="S3344" s="5">
        <f t="shared" si="1654"/>
        <v>0</v>
      </c>
      <c r="T3344" s="5">
        <f>VLOOKUP(CONCATENATE($F3344," ",$G3344),AllocFactorMatrix,(T$4+1),FALSE)*$E3345</f>
        <v>0</v>
      </c>
      <c r="U3344" s="5">
        <f>VLOOKUP(CONCATENATE($F3344," ",$G3344),AllocFactorMatrix,(U$4+1),FALSE)*$E3345</f>
        <v>0</v>
      </c>
      <c r="V3344" s="5">
        <f>VLOOKUP(CONCATENATE($F3344," ",$G3344),AllocFactorMatrix,(V$4+1),FALSE)*$E3345</f>
        <v>0</v>
      </c>
      <c r="W3344" s="5">
        <f>VLOOKUP(CONCATENATE($F3344," ",$G3344),AllocFactorMatrix,(W$4+1),FALSE)*$E3345</f>
        <v>0</v>
      </c>
      <c r="X3344" s="5">
        <f t="shared" si="1656"/>
        <v>0</v>
      </c>
      <c r="Y3344" s="5">
        <f>VLOOKUP(CONCATENATE($F3344," ",$G3344),AllocFactorMatrix,(Y$4+1),FALSE)*$E3345</f>
        <v>0</v>
      </c>
      <c r="Z3344" s="5">
        <f>VLOOKUP(CONCATENATE($F3344," ",$G3344),AllocFactorMatrix,(Z$4+1),FALSE)*$E3345</f>
        <v>0</v>
      </c>
      <c r="AA3344" s="5">
        <f t="shared" si="1655"/>
        <v>0</v>
      </c>
      <c r="AB3344" s="5">
        <f>VLOOKUP(CONCATENATE($F3344," ",$G3344),AllocFactorMatrix,(AB$4+1),FALSE)*$E3345</f>
        <v>0</v>
      </c>
      <c r="AC3344" s="5">
        <f>VLOOKUP(CONCATENATE($F3344," ",$G3344),AllocFactorMatrix,(AC$4+1),FALSE)*$E3345</f>
        <v>0</v>
      </c>
      <c r="AD3344" s="5">
        <f>VLOOKUP(CONCATENATE($F3344," ",$G3344),AllocFactorMatrix,(AD$4+1),FALSE)*$E3345</f>
        <v>0</v>
      </c>
    </row>
    <row r="3345" spans="4:30" collapsed="1">
      <c r="D3345" s="99" t="str">
        <f>D2245</f>
        <v>Adj 44 - ARO Depreciation</v>
      </c>
      <c r="E3345" s="98">
        <v>-3818</v>
      </c>
      <c r="F3345" s="61" t="s">
        <v>579</v>
      </c>
      <c r="G3345" s="55" t="str">
        <f>$G$15</f>
        <v>TOTAL</v>
      </c>
      <c r="H3345" s="4">
        <f t="shared" si="1652"/>
        <v>-3818.0000000000009</v>
      </c>
      <c r="I3345" s="5">
        <f>VLOOKUP(CONCATENATE($F3345," ",$G3345),AllocFactorMatrix,(I$4+1),FALSE)*$E3345</f>
        <v>-2119.7783672785954</v>
      </c>
      <c r="J3345" s="5">
        <f>VLOOKUP(CONCATENATE($F3345," ",$G3345),AllocFactorMatrix,(J$4+1),FALSE)*$E3345</f>
        <v>-97.541338570014446</v>
      </c>
      <c r="K3345" s="5">
        <f>VLOOKUP(CONCATENATE($F3345," ",$G3345),AllocFactorMatrix,(K$4+1),FALSE)*$E3345</f>
        <v>-321.3291761113191</v>
      </c>
      <c r="L3345" s="5">
        <f>VLOOKUP(CONCATENATE($F3345," ",$G3345),AllocFactorMatrix,(L$4+1),FALSE)*$E3345</f>
        <v>-8.028990296894051</v>
      </c>
      <c r="M3345" s="5">
        <f>VLOOKUP(CONCATENATE($F3345," ",$G3345),AllocFactorMatrix,(M$4+1),FALSE)*$E3345</f>
        <v>-1.033569846976099</v>
      </c>
      <c r="N3345" s="5">
        <f t="shared" si="1653"/>
        <v>-330.39173625518924</v>
      </c>
      <c r="O3345" s="5">
        <f>VLOOKUP(CONCATENATE($F3345," ",$G3345),AllocFactorMatrix,(O$4+1),FALSE)*$E3345</f>
        <v>-244.43944755000189</v>
      </c>
      <c r="P3345" s="5">
        <f>VLOOKUP(CONCATENATE($F3345," ",$G3345),AllocFactorMatrix,(P$4+1),FALSE)*$E3345</f>
        <v>-44.244004469828596</v>
      </c>
      <c r="Q3345" s="5">
        <f>VLOOKUP(CONCATENATE($F3345," ",$G3345),AllocFactorMatrix,(Q$4+1),FALSE)*$E3345</f>
        <v>-17.113268559299279</v>
      </c>
      <c r="R3345" s="5">
        <f>VLOOKUP(CONCATENATE($F3345," ",$G3345),AllocFactorMatrix,(R$4+1),FALSE)*$E3345</f>
        <v>-0.36873487769431679</v>
      </c>
      <c r="S3345" s="5">
        <f t="shared" si="1654"/>
        <v>-306.16545545682408</v>
      </c>
      <c r="T3345" s="5">
        <f>VLOOKUP(CONCATENATE($F3345," ",$G3345),AllocFactorMatrix,(T$4+1),FALSE)*$E3345</f>
        <v>-7.7618448836954919</v>
      </c>
      <c r="U3345" s="5">
        <f>VLOOKUP(CONCATENATE($F3345," ",$G3345),AllocFactorMatrix,(U$4+1),FALSE)*$E3345</f>
        <v>-123.58206363725905</v>
      </c>
      <c r="V3345" s="5">
        <f>VLOOKUP(CONCATENATE($F3345," ",$G3345),AllocFactorMatrix,(V$4+1),FALSE)*$E3345</f>
        <v>-670.2107160653012</v>
      </c>
      <c r="W3345" s="5">
        <f>VLOOKUP(CONCATENATE($F3345," ",$G3345),AllocFactorMatrix,(W$4+1),FALSE)*$E3345</f>
        <v>-88.181404650354636</v>
      </c>
      <c r="X3345" s="5">
        <f t="shared" si="1656"/>
        <v>-889.73602923661042</v>
      </c>
      <c r="Y3345" s="5">
        <f>VLOOKUP(CONCATENATE($F3345," ",$G3345),AllocFactorMatrix,(Y$4+1),FALSE)*$E3345</f>
        <v>-72.043410650756528</v>
      </c>
      <c r="Z3345" s="5">
        <f>VLOOKUP(CONCATENATE($F3345," ",$G3345),AllocFactorMatrix,(Z$4+1),FALSE)*$E3345</f>
        <v>-1.4975435226716314</v>
      </c>
      <c r="AA3345" s="5">
        <f t="shared" si="1655"/>
        <v>-73.540954173428162</v>
      </c>
      <c r="AB3345" s="5">
        <f>VLOOKUP(CONCATENATE($F3345," ",$G3345),AllocFactorMatrix,(AB$4+1),FALSE)*$E3345</f>
        <v>-0.84611902933901828</v>
      </c>
      <c r="AC3345" s="5">
        <f>VLOOKUP(CONCATENATE($F3345," ",$G3345),AllocFactorMatrix,(AC$4+1),FALSE)*$E3345</f>
        <v>0</v>
      </c>
      <c r="AD3345" s="5">
        <f>VLOOKUP(CONCATENATE($F3345," ",$G3345),AllocFactorMatrix,(AD$4+1),FALSE)*$E3345</f>
        <v>0</v>
      </c>
    </row>
    <row r="3346" spans="4:30" hidden="1" outlineLevel="1">
      <c r="D3346" s="7"/>
      <c r="E3346" s="51"/>
      <c r="F3346" s="52" t="str">
        <f>F3353</f>
        <v>PROD_DEMAND</v>
      </c>
      <c r="G3346" s="55" t="str">
        <f>$G$8</f>
        <v>PRODUCTION</v>
      </c>
      <c r="H3346" s="4">
        <f t="shared" ref="H3346:H3353" si="1657">SUBTOTAL(9,I3346:AD3346)</f>
        <v>-109494.99999999996</v>
      </c>
      <c r="I3346" s="5">
        <f>VLOOKUP(CONCATENATE($F3346," ",$G3346),AllocFactorMatrix,(I$4+1),FALSE)*$E3353</f>
        <v>-60792.334291558334</v>
      </c>
      <c r="J3346" s="5">
        <f>VLOOKUP(CONCATENATE($F3346," ",$G3346),AllocFactorMatrix,(J$4+1),FALSE)*$E3353</f>
        <v>-2797.3517199381163</v>
      </c>
      <c r="K3346" s="5">
        <f>VLOOKUP(CONCATENATE($F3346," ",$G3346),AllocFactorMatrix,(K$4+1),FALSE)*$E3353</f>
        <v>-9215.2797638315551</v>
      </c>
      <c r="L3346" s="5">
        <f>VLOOKUP(CONCATENATE($F3346," ",$G3346),AllocFactorMatrix,(L$4+1),FALSE)*$E3353</f>
        <v>-230.26042235683971</v>
      </c>
      <c r="M3346" s="5">
        <f>VLOOKUP(CONCATENATE($F3346," ",$G3346),AllocFactorMatrix,(M$4+1),FALSE)*$E3353</f>
        <v>-29.641364692155037</v>
      </c>
      <c r="N3346" s="5">
        <f t="shared" ref="N3346:N3353" si="1658">SUBTOTAL(9,K3346:M3346)</f>
        <v>-9475.1815508805503</v>
      </c>
      <c r="O3346" s="5">
        <f>VLOOKUP(CONCATENATE($F3346," ",$G3346),AllocFactorMatrix,(O$4+1),FALSE)*$E3353</f>
        <v>-7010.1878757169843</v>
      </c>
      <c r="P3346" s="5">
        <f>VLOOKUP(CONCATENATE($F3346," ",$G3346),AllocFactorMatrix,(P$4+1),FALSE)*$E3353</f>
        <v>-1268.8573256741436</v>
      </c>
      <c r="Q3346" s="5">
        <f>VLOOKUP(CONCATENATE($F3346," ",$G3346),AllocFactorMatrix,(Q$4+1),FALSE)*$E3353</f>
        <v>-490.78505523846883</v>
      </c>
      <c r="R3346" s="5">
        <f>VLOOKUP(CONCATENATE($F3346," ",$G3346),AllocFactorMatrix,(R$4+1),FALSE)*$E3353</f>
        <v>-10.574810223451861</v>
      </c>
      <c r="S3346" s="5">
        <f t="shared" ref="S3346:S3353" si="1659">SUBTOTAL(9,O3346:R3346)</f>
        <v>-8780.4050668530472</v>
      </c>
      <c r="T3346" s="5">
        <f>VLOOKUP(CONCATENATE($F3346," ",$G3346),AllocFactorMatrix,(T$4+1),FALSE)*$E3353</f>
        <v>-222.59905854904079</v>
      </c>
      <c r="U3346" s="5">
        <f>VLOOKUP(CONCATENATE($F3346," ",$G3346),AllocFactorMatrix,(U$4+1),FALSE)*$E3353</f>
        <v>-3544.1639753697427</v>
      </c>
      <c r="V3346" s="5">
        <f>VLOOKUP(CONCATENATE($F3346," ",$G3346),AllocFactorMatrix,(V$4+1),FALSE)*$E3353</f>
        <v>-19220.723508530678</v>
      </c>
      <c r="W3346" s="5">
        <f>VLOOKUP(CONCATENATE($F3346," ",$G3346),AllocFactorMatrix,(W$4+1),FALSE)*$E3353</f>
        <v>-2528.9216611290144</v>
      </c>
      <c r="X3346" s="5">
        <f>SUBTOTAL(9,T3346:W3346)</f>
        <v>-25516.408203578478</v>
      </c>
      <c r="Y3346" s="5">
        <f>VLOOKUP(CONCATENATE($F3346," ",$G3346),AllocFactorMatrix,(Y$4+1),FALSE)*$E3353</f>
        <v>-2066.1061417508081</v>
      </c>
      <c r="Z3346" s="5">
        <f>VLOOKUP(CONCATENATE($F3346," ",$G3346),AllocFactorMatrix,(Z$4+1),FALSE)*$E3353</f>
        <v>-42.94749293214516</v>
      </c>
      <c r="AA3346" s="5">
        <f t="shared" ref="AA3346:AA3353" si="1660">SUBTOTAL(9,Y3346:Z3346)</f>
        <v>-2109.0536346829531</v>
      </c>
      <c r="AB3346" s="5">
        <f>VLOOKUP(CONCATENATE($F3346," ",$G3346),AllocFactorMatrix,(AB$4+1),FALSE)*$E3353</f>
        <v>-24.265532508505963</v>
      </c>
      <c r="AC3346" s="5">
        <f>VLOOKUP(CONCATENATE($F3346," ",$G3346),AllocFactorMatrix,(AC$4+1),FALSE)*$E3353</f>
        <v>0</v>
      </c>
      <c r="AD3346" s="5">
        <f>VLOOKUP(CONCATENATE($F3346," ",$G3346),AllocFactorMatrix,(AD$4+1),FALSE)*$E3353</f>
        <v>0</v>
      </c>
    </row>
    <row r="3347" spans="4:30" hidden="1" outlineLevel="1">
      <c r="D3347" s="7"/>
      <c r="E3347" s="51"/>
      <c r="F3347" s="52" t="str">
        <f>F3353</f>
        <v>PROD_DEMAND</v>
      </c>
      <c r="G3347" s="55" t="str">
        <f>$G$9</f>
        <v>BULKTRAN</v>
      </c>
      <c r="H3347" s="4">
        <f t="shared" si="1657"/>
        <v>0</v>
      </c>
      <c r="I3347" s="5">
        <f>VLOOKUP(CONCATENATE($F3347," ",$G3347),AllocFactorMatrix,(I$4+1),FALSE)*$E3353</f>
        <v>0</v>
      </c>
      <c r="J3347" s="5">
        <f>VLOOKUP(CONCATENATE($F3347," ",$G3347),AllocFactorMatrix,(J$4+1),FALSE)*$E3353</f>
        <v>0</v>
      </c>
      <c r="K3347" s="5">
        <f>VLOOKUP(CONCATENATE($F3347," ",$G3347),AllocFactorMatrix,(K$4+1),FALSE)*$E3353</f>
        <v>0</v>
      </c>
      <c r="L3347" s="5">
        <f>VLOOKUP(CONCATENATE($F3347," ",$G3347),AllocFactorMatrix,(L$4+1),FALSE)*$E3353</f>
        <v>0</v>
      </c>
      <c r="M3347" s="5">
        <f>VLOOKUP(CONCATENATE($F3347," ",$G3347),AllocFactorMatrix,(M$4+1),FALSE)*$E3353</f>
        <v>0</v>
      </c>
      <c r="N3347" s="5">
        <f t="shared" si="1658"/>
        <v>0</v>
      </c>
      <c r="O3347" s="5">
        <f>VLOOKUP(CONCATENATE($F3347," ",$G3347),AllocFactorMatrix,(O$4+1),FALSE)*$E3353</f>
        <v>0</v>
      </c>
      <c r="P3347" s="5">
        <f>VLOOKUP(CONCATENATE($F3347," ",$G3347),AllocFactorMatrix,(P$4+1),FALSE)*$E3353</f>
        <v>0</v>
      </c>
      <c r="Q3347" s="5">
        <f>VLOOKUP(CONCATENATE($F3347," ",$G3347),AllocFactorMatrix,(Q$4+1),FALSE)*$E3353</f>
        <v>0</v>
      </c>
      <c r="R3347" s="5">
        <f>VLOOKUP(CONCATENATE($F3347," ",$G3347),AllocFactorMatrix,(R$4+1),FALSE)*$E3353</f>
        <v>0</v>
      </c>
      <c r="S3347" s="5">
        <f t="shared" si="1659"/>
        <v>0</v>
      </c>
      <c r="T3347" s="5">
        <f>VLOOKUP(CONCATENATE($F3347," ",$G3347),AllocFactorMatrix,(T$4+1),FALSE)*$E3353</f>
        <v>0</v>
      </c>
      <c r="U3347" s="5">
        <f>VLOOKUP(CONCATENATE($F3347," ",$G3347),AllocFactorMatrix,(U$4+1),FALSE)*$E3353</f>
        <v>0</v>
      </c>
      <c r="V3347" s="5">
        <f>VLOOKUP(CONCATENATE($F3347," ",$G3347),AllocFactorMatrix,(V$4+1),FALSE)*$E3353</f>
        <v>0</v>
      </c>
      <c r="W3347" s="5">
        <f>VLOOKUP(CONCATENATE($F3347," ",$G3347),AllocFactorMatrix,(W$4+1),FALSE)*$E3353</f>
        <v>0</v>
      </c>
      <c r="X3347" s="5">
        <f t="shared" ref="X3347:X3353" si="1661">SUBTOTAL(9,T3347:W3347)</f>
        <v>0</v>
      </c>
      <c r="Y3347" s="5">
        <f>VLOOKUP(CONCATENATE($F3347," ",$G3347),AllocFactorMatrix,(Y$4+1),FALSE)*$E3353</f>
        <v>0</v>
      </c>
      <c r="Z3347" s="5">
        <f>VLOOKUP(CONCATENATE($F3347," ",$G3347),AllocFactorMatrix,(Z$4+1),FALSE)*$E3353</f>
        <v>0</v>
      </c>
      <c r="AA3347" s="5">
        <f t="shared" si="1660"/>
        <v>0</v>
      </c>
      <c r="AB3347" s="5">
        <f>VLOOKUP(CONCATENATE($F3347," ",$G3347),AllocFactorMatrix,(AB$4+1),FALSE)*$E3353</f>
        <v>0</v>
      </c>
      <c r="AC3347" s="5">
        <f>VLOOKUP(CONCATENATE($F3347," ",$G3347),AllocFactorMatrix,(AC$4+1),FALSE)*$E3353</f>
        <v>0</v>
      </c>
      <c r="AD3347" s="5">
        <f>VLOOKUP(CONCATENATE($F3347," ",$G3347),AllocFactorMatrix,(AD$4+1),FALSE)*$E3353</f>
        <v>0</v>
      </c>
    </row>
    <row r="3348" spans="4:30" hidden="1" outlineLevel="1">
      <c r="D3348" s="7"/>
      <c r="E3348" s="51"/>
      <c r="F3348" s="52" t="str">
        <f>F3353</f>
        <v>PROD_DEMAND</v>
      </c>
      <c r="G3348" s="55" t="str">
        <f>$G$10</f>
        <v>SUBTRAN</v>
      </c>
      <c r="H3348" s="4">
        <f t="shared" si="1657"/>
        <v>0</v>
      </c>
      <c r="I3348" s="5">
        <f>VLOOKUP(CONCATENATE($F3348," ",$G3348),AllocFactorMatrix,(I$4+1),FALSE)*$E3353</f>
        <v>0</v>
      </c>
      <c r="J3348" s="5">
        <f>VLOOKUP(CONCATENATE($F3348," ",$G3348),AllocFactorMatrix,(J$4+1),FALSE)*$E3353</f>
        <v>0</v>
      </c>
      <c r="K3348" s="5">
        <f>VLOOKUP(CONCATENATE($F3348," ",$G3348),AllocFactorMatrix,(K$4+1),FALSE)*$E3353</f>
        <v>0</v>
      </c>
      <c r="L3348" s="5">
        <f>VLOOKUP(CONCATENATE($F3348," ",$G3348),AllocFactorMatrix,(L$4+1),FALSE)*$E3353</f>
        <v>0</v>
      </c>
      <c r="M3348" s="5">
        <f>VLOOKUP(CONCATENATE($F3348," ",$G3348),AllocFactorMatrix,(M$4+1),FALSE)*$E3353</f>
        <v>0</v>
      </c>
      <c r="N3348" s="5">
        <f t="shared" si="1658"/>
        <v>0</v>
      </c>
      <c r="O3348" s="5">
        <f>VLOOKUP(CONCATENATE($F3348," ",$G3348),AllocFactorMatrix,(O$4+1),FALSE)*$E3353</f>
        <v>0</v>
      </c>
      <c r="P3348" s="5">
        <f>VLOOKUP(CONCATENATE($F3348," ",$G3348),AllocFactorMatrix,(P$4+1),FALSE)*$E3353</f>
        <v>0</v>
      </c>
      <c r="Q3348" s="5">
        <f>VLOOKUP(CONCATENATE($F3348," ",$G3348),AllocFactorMatrix,(Q$4+1),FALSE)*$E3353</f>
        <v>0</v>
      </c>
      <c r="R3348" s="5">
        <f>VLOOKUP(CONCATENATE($F3348," ",$G3348),AllocFactorMatrix,(R$4+1),FALSE)*$E3353</f>
        <v>0</v>
      </c>
      <c r="S3348" s="5">
        <f t="shared" si="1659"/>
        <v>0</v>
      </c>
      <c r="T3348" s="5">
        <f>VLOOKUP(CONCATENATE($F3348," ",$G3348),AllocFactorMatrix,(T$4+1),FALSE)*$E3353</f>
        <v>0</v>
      </c>
      <c r="U3348" s="5">
        <f>VLOOKUP(CONCATENATE($F3348," ",$G3348),AllocFactorMatrix,(U$4+1),FALSE)*$E3353</f>
        <v>0</v>
      </c>
      <c r="V3348" s="5">
        <f>VLOOKUP(CONCATENATE($F3348," ",$G3348),AllocFactorMatrix,(V$4+1),FALSE)*$E3353</f>
        <v>0</v>
      </c>
      <c r="W3348" s="5">
        <f>VLOOKUP(CONCATENATE($F3348," ",$G3348),AllocFactorMatrix,(W$4+1),FALSE)*$E3353</f>
        <v>0</v>
      </c>
      <c r="X3348" s="5">
        <f t="shared" si="1661"/>
        <v>0</v>
      </c>
      <c r="Y3348" s="5">
        <f>VLOOKUP(CONCATENATE($F3348," ",$G3348),AllocFactorMatrix,(Y$4+1),FALSE)*$E3353</f>
        <v>0</v>
      </c>
      <c r="Z3348" s="5">
        <f>VLOOKUP(CONCATENATE($F3348," ",$G3348),AllocFactorMatrix,(Z$4+1),FALSE)*$E3353</f>
        <v>0</v>
      </c>
      <c r="AA3348" s="5">
        <f t="shared" si="1660"/>
        <v>0</v>
      </c>
      <c r="AB3348" s="5">
        <f>VLOOKUP(CONCATENATE($F3348," ",$G3348),AllocFactorMatrix,(AB$4+1),FALSE)*$E3353</f>
        <v>0</v>
      </c>
      <c r="AC3348" s="5">
        <f>VLOOKUP(CONCATENATE($F3348," ",$G3348),AllocFactorMatrix,(AC$4+1),FALSE)*$E3353</f>
        <v>0</v>
      </c>
      <c r="AD3348" s="5">
        <f>VLOOKUP(CONCATENATE($F3348," ",$G3348),AllocFactorMatrix,(AD$4+1),FALSE)*$E3353</f>
        <v>0</v>
      </c>
    </row>
    <row r="3349" spans="4:30" hidden="1" outlineLevel="1">
      <c r="D3349" s="7"/>
      <c r="E3349" s="51"/>
      <c r="F3349" s="52" t="str">
        <f>F3353</f>
        <v>PROD_DEMAND</v>
      </c>
      <c r="G3349" s="55" t="str">
        <f>$G$11</f>
        <v>DISTPRI</v>
      </c>
      <c r="H3349" s="4">
        <f t="shared" si="1657"/>
        <v>0</v>
      </c>
      <c r="I3349" s="5">
        <f>VLOOKUP(CONCATENATE($F3349," ",$G3349),AllocFactorMatrix,(I$4+1),FALSE)*$E3353</f>
        <v>0</v>
      </c>
      <c r="J3349" s="5">
        <f>VLOOKUP(CONCATENATE($F3349," ",$G3349),AllocFactorMatrix,(J$4+1),FALSE)*$E3353</f>
        <v>0</v>
      </c>
      <c r="K3349" s="5">
        <f>VLOOKUP(CONCATENATE($F3349," ",$G3349),AllocFactorMatrix,(K$4+1),FALSE)*$E3353</f>
        <v>0</v>
      </c>
      <c r="L3349" s="5">
        <f>VLOOKUP(CONCATENATE($F3349," ",$G3349),AllocFactorMatrix,(L$4+1),FALSE)*$E3353</f>
        <v>0</v>
      </c>
      <c r="M3349" s="5">
        <f>VLOOKUP(CONCATENATE($F3349," ",$G3349),AllocFactorMatrix,(M$4+1),FALSE)*$E3353</f>
        <v>0</v>
      </c>
      <c r="N3349" s="5">
        <f t="shared" si="1658"/>
        <v>0</v>
      </c>
      <c r="O3349" s="5">
        <f>VLOOKUP(CONCATENATE($F3349," ",$G3349),AllocFactorMatrix,(O$4+1),FALSE)*$E3353</f>
        <v>0</v>
      </c>
      <c r="P3349" s="5">
        <f>VLOOKUP(CONCATENATE($F3349," ",$G3349),AllocFactorMatrix,(P$4+1),FALSE)*$E3353</f>
        <v>0</v>
      </c>
      <c r="Q3349" s="5">
        <f>VLOOKUP(CONCATENATE($F3349," ",$G3349),AllocFactorMatrix,(Q$4+1),FALSE)*$E3353</f>
        <v>0</v>
      </c>
      <c r="R3349" s="5">
        <f>VLOOKUP(CONCATENATE($F3349," ",$G3349),AllocFactorMatrix,(R$4+1),FALSE)*$E3353</f>
        <v>0</v>
      </c>
      <c r="S3349" s="5">
        <f t="shared" si="1659"/>
        <v>0</v>
      </c>
      <c r="T3349" s="5">
        <f>VLOOKUP(CONCATENATE($F3349," ",$G3349),AllocFactorMatrix,(T$4+1),FALSE)*$E3353</f>
        <v>0</v>
      </c>
      <c r="U3349" s="5">
        <f>VLOOKUP(CONCATENATE($F3349," ",$G3349),AllocFactorMatrix,(U$4+1),FALSE)*$E3353</f>
        <v>0</v>
      </c>
      <c r="V3349" s="5">
        <f>VLOOKUP(CONCATENATE($F3349," ",$G3349),AllocFactorMatrix,(V$4+1),FALSE)*$E3353</f>
        <v>0</v>
      </c>
      <c r="W3349" s="5">
        <f>VLOOKUP(CONCATENATE($F3349," ",$G3349),AllocFactorMatrix,(W$4+1),FALSE)*$E3353</f>
        <v>0</v>
      </c>
      <c r="X3349" s="5">
        <f t="shared" si="1661"/>
        <v>0</v>
      </c>
      <c r="Y3349" s="5">
        <f>VLOOKUP(CONCATENATE($F3349," ",$G3349),AllocFactorMatrix,(Y$4+1),FALSE)*$E3353</f>
        <v>0</v>
      </c>
      <c r="Z3349" s="5">
        <f>VLOOKUP(CONCATENATE($F3349," ",$G3349),AllocFactorMatrix,(Z$4+1),FALSE)*$E3353</f>
        <v>0</v>
      </c>
      <c r="AA3349" s="5">
        <f t="shared" si="1660"/>
        <v>0</v>
      </c>
      <c r="AB3349" s="5">
        <f>VLOOKUP(CONCATENATE($F3349," ",$G3349),AllocFactorMatrix,(AB$4+1),FALSE)*$E3353</f>
        <v>0</v>
      </c>
      <c r="AC3349" s="5">
        <f>VLOOKUP(CONCATENATE($F3349," ",$G3349),AllocFactorMatrix,(AC$4+1),FALSE)*$E3353</f>
        <v>0</v>
      </c>
      <c r="AD3349" s="5">
        <f>VLOOKUP(CONCATENATE($F3349," ",$G3349),AllocFactorMatrix,(AD$4+1),FALSE)*$E3353</f>
        <v>0</v>
      </c>
    </row>
    <row r="3350" spans="4:30" hidden="1" outlineLevel="1">
      <c r="D3350" s="7"/>
      <c r="E3350" s="51"/>
      <c r="F3350" s="52" t="str">
        <f>F3353</f>
        <v>PROD_DEMAND</v>
      </c>
      <c r="G3350" s="55" t="str">
        <f>$G$12</f>
        <v>DISTSEC</v>
      </c>
      <c r="H3350" s="4">
        <f t="shared" si="1657"/>
        <v>0</v>
      </c>
      <c r="I3350" s="5">
        <f>VLOOKUP(CONCATENATE($F3350," ",$G3350),AllocFactorMatrix,(I$4+1),FALSE)*$E3353</f>
        <v>0</v>
      </c>
      <c r="J3350" s="5">
        <f>VLOOKUP(CONCATENATE($F3350," ",$G3350),AllocFactorMatrix,(J$4+1),FALSE)*$E3353</f>
        <v>0</v>
      </c>
      <c r="K3350" s="5">
        <f>VLOOKUP(CONCATENATE($F3350," ",$G3350),AllocFactorMatrix,(K$4+1),FALSE)*$E3353</f>
        <v>0</v>
      </c>
      <c r="L3350" s="5">
        <f>VLOOKUP(CONCATENATE($F3350," ",$G3350),AllocFactorMatrix,(L$4+1),FALSE)*$E3353</f>
        <v>0</v>
      </c>
      <c r="M3350" s="5">
        <f>VLOOKUP(CONCATENATE($F3350," ",$G3350),AllocFactorMatrix,(M$4+1),FALSE)*$E3353</f>
        <v>0</v>
      </c>
      <c r="N3350" s="5">
        <f t="shared" si="1658"/>
        <v>0</v>
      </c>
      <c r="O3350" s="5">
        <f>VLOOKUP(CONCATENATE($F3350," ",$G3350),AllocFactorMatrix,(O$4+1),FALSE)*$E3353</f>
        <v>0</v>
      </c>
      <c r="P3350" s="5">
        <f>VLOOKUP(CONCATENATE($F3350," ",$G3350),AllocFactorMatrix,(P$4+1),FALSE)*$E3353</f>
        <v>0</v>
      </c>
      <c r="Q3350" s="5">
        <f>VLOOKUP(CONCATENATE($F3350," ",$G3350),AllocFactorMatrix,(Q$4+1),FALSE)*$E3353</f>
        <v>0</v>
      </c>
      <c r="R3350" s="5">
        <f>VLOOKUP(CONCATENATE($F3350," ",$G3350),AllocFactorMatrix,(R$4+1),FALSE)*$E3353</f>
        <v>0</v>
      </c>
      <c r="S3350" s="5">
        <f t="shared" si="1659"/>
        <v>0</v>
      </c>
      <c r="T3350" s="5">
        <f>VLOOKUP(CONCATENATE($F3350," ",$G3350),AllocFactorMatrix,(T$4+1),FALSE)*$E3353</f>
        <v>0</v>
      </c>
      <c r="U3350" s="5">
        <f>VLOOKUP(CONCATENATE($F3350," ",$G3350),AllocFactorMatrix,(U$4+1),FALSE)*$E3353</f>
        <v>0</v>
      </c>
      <c r="V3350" s="5">
        <f>VLOOKUP(CONCATENATE($F3350," ",$G3350),AllocFactorMatrix,(V$4+1),FALSE)*$E3353</f>
        <v>0</v>
      </c>
      <c r="W3350" s="5">
        <f>VLOOKUP(CONCATENATE($F3350," ",$G3350),AllocFactorMatrix,(W$4+1),FALSE)*$E3353</f>
        <v>0</v>
      </c>
      <c r="X3350" s="5">
        <f t="shared" si="1661"/>
        <v>0</v>
      </c>
      <c r="Y3350" s="5">
        <f>VLOOKUP(CONCATENATE($F3350," ",$G3350),AllocFactorMatrix,(Y$4+1),FALSE)*$E3353</f>
        <v>0</v>
      </c>
      <c r="Z3350" s="5">
        <f>VLOOKUP(CONCATENATE($F3350," ",$G3350),AllocFactorMatrix,(Z$4+1),FALSE)*$E3353</f>
        <v>0</v>
      </c>
      <c r="AA3350" s="5">
        <f t="shared" si="1660"/>
        <v>0</v>
      </c>
      <c r="AB3350" s="5">
        <f>VLOOKUP(CONCATENATE($F3350," ",$G3350),AllocFactorMatrix,(AB$4+1),FALSE)*$E3353</f>
        <v>0</v>
      </c>
      <c r="AC3350" s="5">
        <f>VLOOKUP(CONCATENATE($F3350," ",$G3350),AllocFactorMatrix,(AC$4+1),FALSE)*$E3353</f>
        <v>0</v>
      </c>
      <c r="AD3350" s="5">
        <f>VLOOKUP(CONCATENATE($F3350," ",$G3350),AllocFactorMatrix,(AD$4+1),FALSE)*$E3353</f>
        <v>0</v>
      </c>
    </row>
    <row r="3351" spans="4:30" hidden="1" outlineLevel="1">
      <c r="D3351" s="7"/>
      <c r="E3351" s="51"/>
      <c r="F3351" s="52" t="str">
        <f>F3353</f>
        <v>PROD_DEMAND</v>
      </c>
      <c r="G3351" s="55" t="str">
        <f>$G$13</f>
        <v>ENERGY</v>
      </c>
      <c r="H3351" s="4">
        <f t="shared" si="1657"/>
        <v>0</v>
      </c>
      <c r="I3351" s="5">
        <f>VLOOKUP(CONCATENATE($F3351," ",$G3351),AllocFactorMatrix,(I$4+1),FALSE)*$E3353</f>
        <v>0</v>
      </c>
      <c r="J3351" s="5">
        <f>VLOOKUP(CONCATENATE($F3351," ",$G3351),AllocFactorMatrix,(J$4+1),FALSE)*$E3353</f>
        <v>0</v>
      </c>
      <c r="K3351" s="5">
        <f>VLOOKUP(CONCATENATE($F3351," ",$G3351),AllocFactorMatrix,(K$4+1),FALSE)*$E3353</f>
        <v>0</v>
      </c>
      <c r="L3351" s="5">
        <f>VLOOKUP(CONCATENATE($F3351," ",$G3351),AllocFactorMatrix,(L$4+1),FALSE)*$E3353</f>
        <v>0</v>
      </c>
      <c r="M3351" s="5">
        <f>VLOOKUP(CONCATENATE($F3351," ",$G3351),AllocFactorMatrix,(M$4+1),FALSE)*$E3353</f>
        <v>0</v>
      </c>
      <c r="N3351" s="5">
        <f t="shared" si="1658"/>
        <v>0</v>
      </c>
      <c r="O3351" s="5">
        <f>VLOOKUP(CONCATENATE($F3351," ",$G3351),AllocFactorMatrix,(O$4+1),FALSE)*$E3353</f>
        <v>0</v>
      </c>
      <c r="P3351" s="5">
        <f>VLOOKUP(CONCATENATE($F3351," ",$G3351),AllocFactorMatrix,(P$4+1),FALSE)*$E3353</f>
        <v>0</v>
      </c>
      <c r="Q3351" s="5">
        <f>VLOOKUP(CONCATENATE($F3351," ",$G3351),AllocFactorMatrix,(Q$4+1),FALSE)*$E3353</f>
        <v>0</v>
      </c>
      <c r="R3351" s="5">
        <f>VLOOKUP(CONCATENATE($F3351," ",$G3351),AllocFactorMatrix,(R$4+1),FALSE)*$E3353</f>
        <v>0</v>
      </c>
      <c r="S3351" s="5">
        <f t="shared" si="1659"/>
        <v>0</v>
      </c>
      <c r="T3351" s="5">
        <f>VLOOKUP(CONCATENATE($F3351," ",$G3351),AllocFactorMatrix,(T$4+1),FALSE)*$E3353</f>
        <v>0</v>
      </c>
      <c r="U3351" s="5">
        <f>VLOOKUP(CONCATENATE($F3351," ",$G3351),AllocFactorMatrix,(U$4+1),FALSE)*$E3353</f>
        <v>0</v>
      </c>
      <c r="V3351" s="5">
        <f>VLOOKUP(CONCATENATE($F3351," ",$G3351),AllocFactorMatrix,(V$4+1),FALSE)*$E3353</f>
        <v>0</v>
      </c>
      <c r="W3351" s="5">
        <f>VLOOKUP(CONCATENATE($F3351," ",$G3351),AllocFactorMatrix,(W$4+1),FALSE)*$E3353</f>
        <v>0</v>
      </c>
      <c r="X3351" s="5">
        <f t="shared" si="1661"/>
        <v>0</v>
      </c>
      <c r="Y3351" s="5">
        <f>VLOOKUP(CONCATENATE($F3351," ",$G3351),AllocFactorMatrix,(Y$4+1),FALSE)*$E3353</f>
        <v>0</v>
      </c>
      <c r="Z3351" s="5">
        <f>VLOOKUP(CONCATENATE($F3351," ",$G3351),AllocFactorMatrix,(Z$4+1),FALSE)*$E3353</f>
        <v>0</v>
      </c>
      <c r="AA3351" s="5">
        <f t="shared" si="1660"/>
        <v>0</v>
      </c>
      <c r="AB3351" s="5">
        <f>VLOOKUP(CONCATENATE($F3351," ",$G3351),AllocFactorMatrix,(AB$4+1),FALSE)*$E3353</f>
        <v>0</v>
      </c>
      <c r="AC3351" s="5">
        <f>VLOOKUP(CONCATENATE($F3351," ",$G3351),AllocFactorMatrix,(AC$4+1),FALSE)*$E3353</f>
        <v>0</v>
      </c>
      <c r="AD3351" s="5">
        <f>VLOOKUP(CONCATENATE($F3351," ",$G3351),AllocFactorMatrix,(AD$4+1),FALSE)*$E3353</f>
        <v>0</v>
      </c>
    </row>
    <row r="3352" spans="4:30" hidden="1" outlineLevel="1">
      <c r="D3352" s="7"/>
      <c r="E3352" s="51"/>
      <c r="F3352" s="52" t="str">
        <f>F3353</f>
        <v>PROD_DEMAND</v>
      </c>
      <c r="G3352" s="55" t="str">
        <f>$G$14</f>
        <v>CUSTOMER</v>
      </c>
      <c r="H3352" s="4">
        <f t="shared" si="1657"/>
        <v>0</v>
      </c>
      <c r="I3352" s="5">
        <f>VLOOKUP(CONCATENATE($F3352," ",$G3352),AllocFactorMatrix,(I$4+1),FALSE)*$E3353</f>
        <v>0</v>
      </c>
      <c r="J3352" s="5">
        <f>VLOOKUP(CONCATENATE($F3352," ",$G3352),AllocFactorMatrix,(J$4+1),FALSE)*$E3353</f>
        <v>0</v>
      </c>
      <c r="K3352" s="5">
        <f>VLOOKUP(CONCATENATE($F3352," ",$G3352),AllocFactorMatrix,(K$4+1),FALSE)*$E3353</f>
        <v>0</v>
      </c>
      <c r="L3352" s="5">
        <f>VLOOKUP(CONCATENATE($F3352," ",$G3352),AllocFactorMatrix,(L$4+1),FALSE)*$E3353</f>
        <v>0</v>
      </c>
      <c r="M3352" s="5">
        <f>VLOOKUP(CONCATENATE($F3352," ",$G3352),AllocFactorMatrix,(M$4+1),FALSE)*$E3353</f>
        <v>0</v>
      </c>
      <c r="N3352" s="5">
        <f t="shared" si="1658"/>
        <v>0</v>
      </c>
      <c r="O3352" s="5">
        <f>VLOOKUP(CONCATENATE($F3352," ",$G3352),AllocFactorMatrix,(O$4+1),FALSE)*$E3353</f>
        <v>0</v>
      </c>
      <c r="P3352" s="5">
        <f>VLOOKUP(CONCATENATE($F3352," ",$G3352),AllocFactorMatrix,(P$4+1),FALSE)*$E3353</f>
        <v>0</v>
      </c>
      <c r="Q3352" s="5">
        <f>VLOOKUP(CONCATENATE($F3352," ",$G3352),AllocFactorMatrix,(Q$4+1),FALSE)*$E3353</f>
        <v>0</v>
      </c>
      <c r="R3352" s="5">
        <f>VLOOKUP(CONCATENATE($F3352," ",$G3352),AllocFactorMatrix,(R$4+1),FALSE)*$E3353</f>
        <v>0</v>
      </c>
      <c r="S3352" s="5">
        <f t="shared" si="1659"/>
        <v>0</v>
      </c>
      <c r="T3352" s="5">
        <f>VLOOKUP(CONCATENATE($F3352," ",$G3352),AllocFactorMatrix,(T$4+1),FALSE)*$E3353</f>
        <v>0</v>
      </c>
      <c r="U3352" s="5">
        <f>VLOOKUP(CONCATENATE($F3352," ",$G3352),AllocFactorMatrix,(U$4+1),FALSE)*$E3353</f>
        <v>0</v>
      </c>
      <c r="V3352" s="5">
        <f>VLOOKUP(CONCATENATE($F3352," ",$G3352),AllocFactorMatrix,(V$4+1),FALSE)*$E3353</f>
        <v>0</v>
      </c>
      <c r="W3352" s="5">
        <f>VLOOKUP(CONCATENATE($F3352," ",$G3352),AllocFactorMatrix,(W$4+1),FALSE)*$E3353</f>
        <v>0</v>
      </c>
      <c r="X3352" s="5">
        <f t="shared" si="1661"/>
        <v>0</v>
      </c>
      <c r="Y3352" s="5">
        <f>VLOOKUP(CONCATENATE($F3352," ",$G3352),AllocFactorMatrix,(Y$4+1),FALSE)*$E3353</f>
        <v>0</v>
      </c>
      <c r="Z3352" s="5">
        <f>VLOOKUP(CONCATENATE($F3352," ",$G3352),AllocFactorMatrix,(Z$4+1),FALSE)*$E3353</f>
        <v>0</v>
      </c>
      <c r="AA3352" s="5">
        <f t="shared" si="1660"/>
        <v>0</v>
      </c>
      <c r="AB3352" s="5">
        <f>VLOOKUP(CONCATENATE($F3352," ",$G3352),AllocFactorMatrix,(AB$4+1),FALSE)*$E3353</f>
        <v>0</v>
      </c>
      <c r="AC3352" s="5">
        <f>VLOOKUP(CONCATENATE($F3352," ",$G3352),AllocFactorMatrix,(AC$4+1),FALSE)*$E3353</f>
        <v>0</v>
      </c>
      <c r="AD3352" s="5">
        <f>VLOOKUP(CONCATENATE($F3352," ",$G3352),AllocFactorMatrix,(AD$4+1),FALSE)*$E3353</f>
        <v>0</v>
      </c>
    </row>
    <row r="3353" spans="4:30" collapsed="1">
      <c r="D3353" s="99" t="str">
        <f>D2551</f>
        <v>Adj 45 - ARO Accretion</v>
      </c>
      <c r="E3353" s="98">
        <v>-109495</v>
      </c>
      <c r="F3353" s="98" t="s">
        <v>30</v>
      </c>
      <c r="G3353" s="55" t="str">
        <f>$G$15</f>
        <v>TOTAL</v>
      </c>
      <c r="H3353" s="4">
        <f t="shared" si="1657"/>
        <v>-109494.99999999996</v>
      </c>
      <c r="I3353" s="5">
        <f>VLOOKUP(CONCATENATE($F3353," ",$G3353),AllocFactorMatrix,(I$4+1),FALSE)*$E3353</f>
        <v>-60792.334291558334</v>
      </c>
      <c r="J3353" s="5">
        <f>VLOOKUP(CONCATENATE($F3353," ",$G3353),AllocFactorMatrix,(J$4+1),FALSE)*$E3353</f>
        <v>-2797.3517199381163</v>
      </c>
      <c r="K3353" s="5">
        <f>VLOOKUP(CONCATENATE($F3353," ",$G3353),AllocFactorMatrix,(K$4+1),FALSE)*$E3353</f>
        <v>-9215.2797638315551</v>
      </c>
      <c r="L3353" s="5">
        <f>VLOOKUP(CONCATENATE($F3353," ",$G3353),AllocFactorMatrix,(L$4+1),FALSE)*$E3353</f>
        <v>-230.26042235683971</v>
      </c>
      <c r="M3353" s="5">
        <f>VLOOKUP(CONCATENATE($F3353," ",$G3353),AllocFactorMatrix,(M$4+1),FALSE)*$E3353</f>
        <v>-29.641364692155037</v>
      </c>
      <c r="N3353" s="5">
        <f t="shared" si="1658"/>
        <v>-9475.1815508805503</v>
      </c>
      <c r="O3353" s="5">
        <f>VLOOKUP(CONCATENATE($F3353," ",$G3353),AllocFactorMatrix,(O$4+1),FALSE)*$E3353</f>
        <v>-7010.1878757169843</v>
      </c>
      <c r="P3353" s="5">
        <f>VLOOKUP(CONCATENATE($F3353," ",$G3353),AllocFactorMatrix,(P$4+1),FALSE)*$E3353</f>
        <v>-1268.8573256741436</v>
      </c>
      <c r="Q3353" s="5">
        <f>VLOOKUP(CONCATENATE($F3353," ",$G3353),AllocFactorMatrix,(Q$4+1),FALSE)*$E3353</f>
        <v>-490.78505523846883</v>
      </c>
      <c r="R3353" s="5">
        <f>VLOOKUP(CONCATENATE($F3353," ",$G3353),AllocFactorMatrix,(R$4+1),FALSE)*$E3353</f>
        <v>-10.574810223451861</v>
      </c>
      <c r="S3353" s="5">
        <f t="shared" si="1659"/>
        <v>-8780.4050668530472</v>
      </c>
      <c r="T3353" s="5">
        <f>VLOOKUP(CONCATENATE($F3353," ",$G3353),AllocFactorMatrix,(T$4+1),FALSE)*$E3353</f>
        <v>-222.59905854904079</v>
      </c>
      <c r="U3353" s="5">
        <f>VLOOKUP(CONCATENATE($F3353," ",$G3353),AllocFactorMatrix,(U$4+1),FALSE)*$E3353</f>
        <v>-3544.1639753697427</v>
      </c>
      <c r="V3353" s="5">
        <f>VLOOKUP(CONCATENATE($F3353," ",$G3353),AllocFactorMatrix,(V$4+1),FALSE)*$E3353</f>
        <v>-19220.723508530678</v>
      </c>
      <c r="W3353" s="5">
        <f>VLOOKUP(CONCATENATE($F3353," ",$G3353),AllocFactorMatrix,(W$4+1),FALSE)*$E3353</f>
        <v>-2528.9216611290144</v>
      </c>
      <c r="X3353" s="5">
        <f t="shared" si="1661"/>
        <v>-25516.408203578478</v>
      </c>
      <c r="Y3353" s="5">
        <f>VLOOKUP(CONCATENATE($F3353," ",$G3353),AllocFactorMatrix,(Y$4+1),FALSE)*$E3353</f>
        <v>-2066.1061417508081</v>
      </c>
      <c r="Z3353" s="5">
        <f>VLOOKUP(CONCATENATE($F3353," ",$G3353),AllocFactorMatrix,(Z$4+1),FALSE)*$E3353</f>
        <v>-42.94749293214516</v>
      </c>
      <c r="AA3353" s="5">
        <f t="shared" si="1660"/>
        <v>-2109.0536346829531</v>
      </c>
      <c r="AB3353" s="5">
        <f>VLOOKUP(CONCATENATE($F3353," ",$G3353),AllocFactorMatrix,(AB$4+1),FALSE)*$E3353</f>
        <v>-24.265532508505963</v>
      </c>
      <c r="AC3353" s="5">
        <f>VLOOKUP(CONCATENATE($F3353," ",$G3353),AllocFactorMatrix,(AC$4+1),FALSE)*$E3353</f>
        <v>0</v>
      </c>
      <c r="AD3353" s="5">
        <f>VLOOKUP(CONCATENATE($F3353," ",$G3353),AllocFactorMatrix,(AD$4+1),FALSE)*$E3353</f>
        <v>0</v>
      </c>
    </row>
    <row r="3355" spans="4:30" hidden="1" outlineLevel="1">
      <c r="D3355" s="7"/>
      <c r="E3355" s="58"/>
      <c r="F3355" s="11"/>
      <c r="G3355" s="55" t="str">
        <f>$G$8</f>
        <v>PRODUCTION</v>
      </c>
      <c r="H3355" s="53">
        <f t="shared" ref="H3355:AD3355" ca="1" si="1662">+H3242+H3282+H3274+H3226+H3234+H3250+H3298+H3330+H3338+H3346+H3290+H3258+H3266+H3322+H3314+H3306</f>
        <v>-1955731.1617062427</v>
      </c>
      <c r="I3355" s="53">
        <f t="shared" ca="1" si="1662"/>
        <v>-1085834.6277625794</v>
      </c>
      <c r="J3355" s="53">
        <f t="shared" ca="1" si="1662"/>
        <v>-49964.545677296046</v>
      </c>
      <c r="K3355" s="53">
        <f t="shared" ca="1" si="1662"/>
        <v>-164597.55968734931</v>
      </c>
      <c r="L3355" s="53">
        <f t="shared" ca="1" si="1662"/>
        <v>-4112.7675538692401</v>
      </c>
      <c r="M3355" s="53">
        <f t="shared" ca="1" si="1662"/>
        <v>-529.43550485361743</v>
      </c>
      <c r="N3355" s="53">
        <f t="shared" ca="1" si="1662"/>
        <v>-169239.76274607232</v>
      </c>
      <c r="O3355" s="53">
        <f t="shared" ca="1" si="1662"/>
        <v>-125211.58845568285</v>
      </c>
      <c r="P3355" s="53">
        <f t="shared" ca="1" si="1662"/>
        <v>-22663.535427007337</v>
      </c>
      <c r="Q3355" s="53">
        <f t="shared" ca="1" si="1662"/>
        <v>-8766.095495041729</v>
      </c>
      <c r="R3355" s="53">
        <f t="shared" ca="1" si="1662"/>
        <v>-188.8806418844199</v>
      </c>
      <c r="S3355" s="53">
        <f t="shared" ca="1" si="1662"/>
        <v>-156830.10001961637</v>
      </c>
      <c r="T3355" s="53">
        <f t="shared" ca="1" si="1662"/>
        <v>-3975.9250684582094</v>
      </c>
      <c r="U3355" s="53">
        <f t="shared" ca="1" si="1662"/>
        <v>-63303.638785581803</v>
      </c>
      <c r="V3355" s="53">
        <f t="shared" ca="1" si="1662"/>
        <v>-343308.53387070831</v>
      </c>
      <c r="W3355" s="53">
        <f t="shared" ca="1" si="1662"/>
        <v>-45170.015965879109</v>
      </c>
      <c r="X3355" s="53">
        <f t="shared" ca="1" si="1662"/>
        <v>-455758.11369062716</v>
      </c>
      <c r="Y3355" s="53">
        <f t="shared" ca="1" si="1662"/>
        <v>-36903.494815422731</v>
      </c>
      <c r="Z3355" s="53">
        <f t="shared" ca="1" si="1662"/>
        <v>-767.10123973290888</v>
      </c>
      <c r="AA3355" s="53">
        <f t="shared" ca="1" si="1662"/>
        <v>-37670.596055155649</v>
      </c>
      <c r="AB3355" s="53">
        <f t="shared" ca="1" si="1662"/>
        <v>-433.41575489548347</v>
      </c>
      <c r="AC3355" s="53">
        <f t="shared" ca="1" si="1662"/>
        <v>0</v>
      </c>
      <c r="AD3355" s="53">
        <f t="shared" ca="1" si="1662"/>
        <v>0</v>
      </c>
    </row>
    <row r="3356" spans="4:30" hidden="1" outlineLevel="1">
      <c r="D3356" s="7"/>
      <c r="E3356" s="52"/>
      <c r="F3356" s="11"/>
      <c r="G3356" s="55" t="str">
        <f>$G$9</f>
        <v>BULKTRAN</v>
      </c>
      <c r="H3356" s="53">
        <f t="shared" ref="H3356:AD3356" ca="1" si="1663">+H3243+H3283+H3275+H3227+H3235+H3251+H3299+H3331+H3339+H3347+H3291+H3259+H3267+H3323+H3315+H3307</f>
        <v>41156.44803495238</v>
      </c>
      <c r="I3356" s="53">
        <f t="shared" ca="1" si="1663"/>
        <v>20272.966249640864</v>
      </c>
      <c r="J3356" s="53">
        <f t="shared" ca="1" si="1663"/>
        <v>1002.1651615688899</v>
      </c>
      <c r="K3356" s="53">
        <f t="shared" ca="1" si="1663"/>
        <v>3670.8735519544603</v>
      </c>
      <c r="L3356" s="53">
        <f t="shared" ca="1" si="1663"/>
        <v>115.54606635436835</v>
      </c>
      <c r="M3356" s="53">
        <f t="shared" ca="1" si="1663"/>
        <v>10.835540374666341</v>
      </c>
      <c r="N3356" s="53">
        <f t="shared" ca="1" si="1663"/>
        <v>3797.2551586834943</v>
      </c>
      <c r="O3356" s="53">
        <f t="shared" ca="1" si="1663"/>
        <v>2790.434943375983</v>
      </c>
      <c r="P3356" s="53">
        <f t="shared" ca="1" si="1663"/>
        <v>519.9393263379277</v>
      </c>
      <c r="Q3356" s="53">
        <f t="shared" ca="1" si="1663"/>
        <v>234.95090030160355</v>
      </c>
      <c r="R3356" s="53">
        <f t="shared" ca="1" si="1663"/>
        <v>10.565479356338059</v>
      </c>
      <c r="S3356" s="53">
        <f t="shared" ca="1" si="1663"/>
        <v>3555.8906493718528</v>
      </c>
      <c r="T3356" s="53">
        <f t="shared" ca="1" si="1663"/>
        <v>97.477039821324539</v>
      </c>
      <c r="U3356" s="53">
        <f t="shared" ca="1" si="1663"/>
        <v>1595.1951483582868</v>
      </c>
      <c r="V3356" s="53">
        <f t="shared" ca="1" si="1663"/>
        <v>8430.6511815753056</v>
      </c>
      <c r="W3356" s="53">
        <f t="shared" ca="1" si="1663"/>
        <v>1522.4358715547323</v>
      </c>
      <c r="X3356" s="53">
        <f t="shared" ca="1" si="1663"/>
        <v>11645.759241309648</v>
      </c>
      <c r="Y3356" s="53">
        <f t="shared" ca="1" si="1663"/>
        <v>856.93814324714606</v>
      </c>
      <c r="Z3356" s="53">
        <f t="shared" ca="1" si="1663"/>
        <v>14.353386338524215</v>
      </c>
      <c r="AA3356" s="53">
        <f t="shared" ca="1" si="1663"/>
        <v>871.29152958567022</v>
      </c>
      <c r="AB3356" s="53">
        <f t="shared" ca="1" si="1663"/>
        <v>11.120044791960975</v>
      </c>
      <c r="AC3356" s="53">
        <f t="shared" ca="1" si="1663"/>
        <v>0</v>
      </c>
      <c r="AD3356" s="53">
        <f t="shared" ca="1" si="1663"/>
        <v>0</v>
      </c>
    </row>
    <row r="3357" spans="4:30" hidden="1" outlineLevel="1">
      <c r="D3357" s="7"/>
      <c r="E3357" s="52"/>
      <c r="F3357" s="11"/>
      <c r="G3357" s="55" t="str">
        <f>$G$10</f>
        <v>SUBTRAN</v>
      </c>
      <c r="H3357" s="53">
        <f t="shared" ref="H3357:AD3357" ca="1" si="1664">+H3244+H3284+H3276+H3228+H3236+H3252+H3300+H3332+H3340+H3348+H3292+H3260+H3268+H3324+H3316+H3308</f>
        <v>9716.5182617550981</v>
      </c>
      <c r="I3357" s="53">
        <f t="shared" ca="1" si="1664"/>
        <v>4730.6562971942385</v>
      </c>
      <c r="J3357" s="53">
        <f t="shared" ca="1" si="1664"/>
        <v>228.30766133574957</v>
      </c>
      <c r="K3357" s="53">
        <f t="shared" ca="1" si="1664"/>
        <v>830.57210874886607</v>
      </c>
      <c r="L3357" s="53">
        <f t="shared" ca="1" si="1664"/>
        <v>25.655590972219546</v>
      </c>
      <c r="M3357" s="53">
        <f t="shared" ca="1" si="1664"/>
        <v>3.1952681716275602</v>
      </c>
      <c r="N3357" s="53">
        <f t="shared" ca="1" si="1664"/>
        <v>859.42296789271313</v>
      </c>
      <c r="O3357" s="53">
        <f t="shared" ca="1" si="1664"/>
        <v>627.51020984821992</v>
      </c>
      <c r="P3357" s="53">
        <f t="shared" ca="1" si="1664"/>
        <v>116.65341611055113</v>
      </c>
      <c r="Q3357" s="53">
        <f t="shared" ca="1" si="1664"/>
        <v>69.410172556229398</v>
      </c>
      <c r="R3357" s="53">
        <f t="shared" ca="1" si="1664"/>
        <v>0</v>
      </c>
      <c r="S3357" s="53">
        <f t="shared" ca="1" si="1664"/>
        <v>813.57379851500048</v>
      </c>
      <c r="T3357" s="53">
        <f t="shared" ca="1" si="1664"/>
        <v>21.911579059593201</v>
      </c>
      <c r="U3357" s="53">
        <f t="shared" ca="1" si="1664"/>
        <v>358.70505950461046</v>
      </c>
      <c r="V3357" s="53">
        <f t="shared" ca="1" si="1664"/>
        <v>2498.9844783180806</v>
      </c>
      <c r="W3357" s="53">
        <f t="shared" ca="1" si="1664"/>
        <v>0</v>
      </c>
      <c r="X3357" s="53">
        <f t="shared" ca="1" si="1664"/>
        <v>2879.6011168822843</v>
      </c>
      <c r="Y3357" s="53">
        <f t="shared" ca="1" si="1664"/>
        <v>188.86218865114083</v>
      </c>
      <c r="Z3357" s="53">
        <f t="shared" ca="1" si="1664"/>
        <v>3.1483378158308226</v>
      </c>
      <c r="AA3357" s="53">
        <f t="shared" ca="1" si="1664"/>
        <v>192.01052646697167</v>
      </c>
      <c r="AB3357" s="53">
        <f t="shared" ca="1" si="1664"/>
        <v>2.5219972992455792</v>
      </c>
      <c r="AC3357" s="53">
        <f t="shared" ca="1" si="1664"/>
        <v>8.5753299666624319</v>
      </c>
      <c r="AD3357" s="53">
        <f t="shared" ca="1" si="1664"/>
        <v>1.848566202229839</v>
      </c>
    </row>
    <row r="3358" spans="4:30" hidden="1" outlineLevel="1">
      <c r="D3358" s="7"/>
      <c r="E3358" s="52"/>
      <c r="F3358" s="11"/>
      <c r="G3358" s="55" t="str">
        <f>$G$11</f>
        <v>DISTPRI</v>
      </c>
      <c r="H3358" s="53">
        <f t="shared" ref="H3358:AD3358" ca="1" si="1665">+H3245+H3285+H3277+H3229+H3237+H3253+H3301+H3333+H3341+H3349+H3293+H3261+H3269+H3325+H3317+H3309</f>
        <v>813584.4562053862</v>
      </c>
      <c r="I3358" s="53">
        <f t="shared" ca="1" si="1665"/>
        <v>543753.19188817812</v>
      </c>
      <c r="J3358" s="53">
        <f t="shared" ca="1" si="1665"/>
        <v>25631.105977815823</v>
      </c>
      <c r="K3358" s="53">
        <f t="shared" ca="1" si="1665"/>
        <v>93068.118872579202</v>
      </c>
      <c r="L3358" s="53">
        <f t="shared" ca="1" si="1665"/>
        <v>2876.2891469348865</v>
      </c>
      <c r="M3358" s="53">
        <f t="shared" ca="1" si="1665"/>
        <v>0</v>
      </c>
      <c r="N3358" s="53">
        <f t="shared" ca="1" si="1665"/>
        <v>95944.4080195141</v>
      </c>
      <c r="O3358" s="53">
        <f t="shared" ca="1" si="1665"/>
        <v>69784.822238152177</v>
      </c>
      <c r="P3358" s="53">
        <f t="shared" ca="1" si="1665"/>
        <v>12997.427837956879</v>
      </c>
      <c r="Q3358" s="53">
        <f t="shared" ca="1" si="1665"/>
        <v>0</v>
      </c>
      <c r="R3358" s="53">
        <f t="shared" ca="1" si="1665"/>
        <v>0</v>
      </c>
      <c r="S3358" s="53">
        <f t="shared" ca="1" si="1665"/>
        <v>82782.250076109049</v>
      </c>
      <c r="T3358" s="53">
        <f t="shared" ca="1" si="1665"/>
        <v>2487.7859076732539</v>
      </c>
      <c r="U3358" s="53">
        <f t="shared" ca="1" si="1665"/>
        <v>40122.357214126154</v>
      </c>
      <c r="V3358" s="53">
        <f t="shared" ca="1" si="1665"/>
        <v>0</v>
      </c>
      <c r="W3358" s="53">
        <f t="shared" ca="1" si="1665"/>
        <v>0</v>
      </c>
      <c r="X3358" s="53">
        <f t="shared" ca="1" si="1665"/>
        <v>42610.14312179941</v>
      </c>
      <c r="Y3358" s="53">
        <f t="shared" ca="1" si="1665"/>
        <v>21043.330909228825</v>
      </c>
      <c r="Z3358" s="53">
        <f t="shared" ca="1" si="1665"/>
        <v>351.08513395225538</v>
      </c>
      <c r="AA3358" s="53">
        <f t="shared" ca="1" si="1665"/>
        <v>21394.416043181081</v>
      </c>
      <c r="AB3358" s="53">
        <f t="shared" ca="1" si="1665"/>
        <v>284.43778555787009</v>
      </c>
      <c r="AC3358" s="53">
        <f t="shared" ca="1" si="1665"/>
        <v>974.44433650098176</v>
      </c>
      <c r="AD3358" s="53">
        <f t="shared" ca="1" si="1665"/>
        <v>210.05895672969433</v>
      </c>
    </row>
    <row r="3359" spans="4:30" hidden="1" outlineLevel="1">
      <c r="D3359" s="7"/>
      <c r="E3359" s="52"/>
      <c r="F3359" s="11"/>
      <c r="G3359" s="55" t="str">
        <f>$G$12</f>
        <v>DISTSEC</v>
      </c>
      <c r="H3359" s="53">
        <f t="shared" ref="H3359:AD3359" ca="1" si="1666">+H3246+H3286+H3278+H3230+H3238+H3254+H3302+H3334+H3342+H3350+H3294+H3262+H3270+H3326+H3318+H3310</f>
        <v>368761.09429242823</v>
      </c>
      <c r="I3359" s="53">
        <f t="shared" ca="1" si="1666"/>
        <v>275723.2054974534</v>
      </c>
      <c r="J3359" s="53">
        <f t="shared" ca="1" si="1666"/>
        <v>13292.703612601315</v>
      </c>
      <c r="K3359" s="53">
        <f t="shared" ca="1" si="1666"/>
        <v>40109.626366333643</v>
      </c>
      <c r="L3359" s="53">
        <f t="shared" ca="1" si="1666"/>
        <v>0</v>
      </c>
      <c r="M3359" s="53">
        <f t="shared" ca="1" si="1666"/>
        <v>0</v>
      </c>
      <c r="N3359" s="53">
        <f t="shared" ca="1" si="1666"/>
        <v>40109.626366333643</v>
      </c>
      <c r="O3359" s="53">
        <f t="shared" ca="1" si="1666"/>
        <v>25558.010036841184</v>
      </c>
      <c r="P3359" s="53">
        <f t="shared" ca="1" si="1666"/>
        <v>0</v>
      </c>
      <c r="Q3359" s="53">
        <f t="shared" ca="1" si="1666"/>
        <v>0</v>
      </c>
      <c r="R3359" s="53">
        <f t="shared" ca="1" si="1666"/>
        <v>0</v>
      </c>
      <c r="S3359" s="53">
        <f t="shared" ca="1" si="1666"/>
        <v>25558.010036841184</v>
      </c>
      <c r="T3359" s="53">
        <f t="shared" ca="1" si="1666"/>
        <v>691.03497410541786</v>
      </c>
      <c r="U3359" s="53">
        <f t="shared" ca="1" si="1666"/>
        <v>0</v>
      </c>
      <c r="V3359" s="53">
        <f t="shared" ca="1" si="1666"/>
        <v>0</v>
      </c>
      <c r="W3359" s="53">
        <f t="shared" ca="1" si="1666"/>
        <v>0</v>
      </c>
      <c r="X3359" s="53">
        <f t="shared" ca="1" si="1666"/>
        <v>691.03497410541786</v>
      </c>
      <c r="Y3359" s="53">
        <f t="shared" ca="1" si="1666"/>
        <v>9426.921027878012</v>
      </c>
      <c r="Z3359" s="53">
        <f t="shared" ca="1" si="1666"/>
        <v>0</v>
      </c>
      <c r="AA3359" s="53">
        <f t="shared" ca="1" si="1666"/>
        <v>9426.921027878012</v>
      </c>
      <c r="AB3359" s="53">
        <f t="shared" ca="1" si="1666"/>
        <v>97.823462759024636</v>
      </c>
      <c r="AC3359" s="53">
        <f t="shared" ca="1" si="1666"/>
        <v>3321.4828047564233</v>
      </c>
      <c r="AD3359" s="53">
        <f t="shared" ca="1" si="1666"/>
        <v>540.28650969984392</v>
      </c>
    </row>
    <row r="3360" spans="4:30" hidden="1" outlineLevel="1">
      <c r="D3360" s="7"/>
      <c r="E3360" s="52"/>
      <c r="F3360" s="11"/>
      <c r="G3360" s="55" t="str">
        <f>$G$13</f>
        <v>ENERGY</v>
      </c>
      <c r="H3360" s="53">
        <f t="shared" ref="H3360:AD3360" ca="1" si="1667">+H3247+H3287+H3279+H3231+H3239+H3255+H3303+H3335+H3343+H3351+H3295+H3263+H3271+H3327+H3319+H3311</f>
        <v>1921141.0312994961</v>
      </c>
      <c r="I3360" s="53">
        <f t="shared" ca="1" si="1667"/>
        <v>720864.15623796743</v>
      </c>
      <c r="J3360" s="53">
        <f t="shared" ca="1" si="1667"/>
        <v>46716.655400426287</v>
      </c>
      <c r="K3360" s="53">
        <f t="shared" ca="1" si="1667"/>
        <v>156739.44312817353</v>
      </c>
      <c r="L3360" s="53">
        <f t="shared" ca="1" si="1667"/>
        <v>4981.5353377335268</v>
      </c>
      <c r="M3360" s="53">
        <f t="shared" ca="1" si="1667"/>
        <v>459.23932294497104</v>
      </c>
      <c r="N3360" s="53">
        <f t="shared" ca="1" si="1667"/>
        <v>162180.21778885205</v>
      </c>
      <c r="O3360" s="53">
        <f t="shared" ca="1" si="1667"/>
        <v>142901.53732597263</v>
      </c>
      <c r="P3360" s="53">
        <f t="shared" ca="1" si="1667"/>
        <v>26491.195356608772</v>
      </c>
      <c r="Q3360" s="53">
        <f t="shared" ca="1" si="1667"/>
        <v>12036.92110334375</v>
      </c>
      <c r="R3360" s="53">
        <f t="shared" ca="1" si="1667"/>
        <v>557.72036579416385</v>
      </c>
      <c r="S3360" s="53">
        <f t="shared" ca="1" si="1667"/>
        <v>181987.37415171933</v>
      </c>
      <c r="T3360" s="53">
        <f t="shared" ca="1" si="1667"/>
        <v>5476.2577082025564</v>
      </c>
      <c r="U3360" s="53">
        <f t="shared" ca="1" si="1667"/>
        <v>96154.881486009195</v>
      </c>
      <c r="V3360" s="53">
        <f t="shared" ca="1" si="1667"/>
        <v>545927.49560304137</v>
      </c>
      <c r="W3360" s="53">
        <f t="shared" ca="1" si="1667"/>
        <v>103575.22316480264</v>
      </c>
      <c r="X3360" s="53">
        <f t="shared" ca="1" si="1667"/>
        <v>751133.85796205571</v>
      </c>
      <c r="Y3360" s="53">
        <f t="shared" ca="1" si="1667"/>
        <v>38716.33400974972</v>
      </c>
      <c r="Z3360" s="53">
        <f t="shared" ca="1" si="1667"/>
        <v>630.24019786144675</v>
      </c>
      <c r="AA3360" s="53">
        <f t="shared" ca="1" si="1667"/>
        <v>39346.574207611164</v>
      </c>
      <c r="AB3360" s="53">
        <f t="shared" ca="1" si="1667"/>
        <v>702.98224395009163</v>
      </c>
      <c r="AC3360" s="53">
        <f t="shared" ca="1" si="1667"/>
        <v>15201.049675072991</v>
      </c>
      <c r="AD3360" s="53">
        <f t="shared" ca="1" si="1667"/>
        <v>3008.1636318409005</v>
      </c>
    </row>
    <row r="3361" spans="1:30" hidden="1" outlineLevel="1">
      <c r="D3361" s="7"/>
      <c r="E3361" s="52"/>
      <c r="F3361" s="11"/>
      <c r="G3361" s="55" t="str">
        <f>$G$14</f>
        <v>CUSTOMER</v>
      </c>
      <c r="H3361" s="53">
        <f t="shared" ref="H3361:AD3361" ca="1" si="1668">+H3248+H3288+H3280+H3232+H3240+H3256+H3304+H3336+H3344+H3352+H3296+H3264+H3272+H3328+H3320+H3312</f>
        <v>2495847.6136122262</v>
      </c>
      <c r="I3361" s="53">
        <f t="shared" ca="1" si="1668"/>
        <v>1565165.2135267609</v>
      </c>
      <c r="J3361" s="53">
        <f t="shared" ca="1" si="1668"/>
        <v>281724.26395239646</v>
      </c>
      <c r="K3361" s="53">
        <f t="shared" ca="1" si="1668"/>
        <v>79164.360704358129</v>
      </c>
      <c r="L3361" s="53">
        <f t="shared" ca="1" si="1668"/>
        <v>2820.0175446179846</v>
      </c>
      <c r="M3361" s="53">
        <f t="shared" ca="1" si="1668"/>
        <v>383.69551168150264</v>
      </c>
      <c r="N3361" s="53">
        <f t="shared" ca="1" si="1668"/>
        <v>82368.073760657629</v>
      </c>
      <c r="O3361" s="53">
        <f t="shared" ca="1" si="1668"/>
        <v>8111.4864950972496</v>
      </c>
      <c r="P3361" s="53">
        <f t="shared" ca="1" si="1668"/>
        <v>1163.5830063447072</v>
      </c>
      <c r="Q3361" s="53">
        <f t="shared" ca="1" si="1668"/>
        <v>1293.3443852370724</v>
      </c>
      <c r="R3361" s="53">
        <f t="shared" ca="1" si="1668"/>
        <v>216.32302382386817</v>
      </c>
      <c r="S3361" s="53">
        <f t="shared" ca="1" si="1668"/>
        <v>10784.736910502897</v>
      </c>
      <c r="T3361" s="53">
        <f t="shared" ca="1" si="1668"/>
        <v>55.371897583594617</v>
      </c>
      <c r="U3361" s="53">
        <f t="shared" ca="1" si="1668"/>
        <v>690.17436431209683</v>
      </c>
      <c r="V3361" s="53">
        <f t="shared" ca="1" si="1668"/>
        <v>1901.9136837680483</v>
      </c>
      <c r="W3361" s="53">
        <f t="shared" ca="1" si="1668"/>
        <v>324.4775054631188</v>
      </c>
      <c r="X3361" s="53">
        <f t="shared" ca="1" si="1668"/>
        <v>2971.9374511268584</v>
      </c>
      <c r="Y3361" s="53">
        <f t="shared" ca="1" si="1668"/>
        <v>2229.7116212651354</v>
      </c>
      <c r="Z3361" s="53">
        <f t="shared" ca="1" si="1668"/>
        <v>19.724330453149534</v>
      </c>
      <c r="AA3361" s="53">
        <f t="shared" ca="1" si="1668"/>
        <v>2249.4359517182852</v>
      </c>
      <c r="AB3361" s="53">
        <f t="shared" ca="1" si="1668"/>
        <v>117.93366025776373</v>
      </c>
      <c r="AC3361" s="53">
        <f t="shared" ca="1" si="1668"/>
        <v>542896.44068488874</v>
      </c>
      <c r="AD3361" s="53">
        <f t="shared" ca="1" si="1668"/>
        <v>7569.5777139166648</v>
      </c>
    </row>
    <row r="3362" spans="1:30" collapsed="1">
      <c r="C3362" s="109" t="s">
        <v>680</v>
      </c>
      <c r="D3362" s="7"/>
      <c r="E3362" s="52">
        <f>+E3249+E3289+E3281+E3233+E3241+E3257+E3305+E3337+E3345+E3353+E3297+E3265+E3273+E3329+E3321+E3313</f>
        <v>3694476</v>
      </c>
      <c r="F3362" s="3"/>
      <c r="G3362" s="55" t="str">
        <f>$G$15</f>
        <v>TOTAL</v>
      </c>
      <c r="H3362" s="53">
        <f t="shared" ref="H3362:AD3362" ca="1" si="1669">+H3249+H3289+H3281+H3233+H3241+H3257+H3305+H3337+H3345+H3353+H3297+H3265+H3273+H3329+H3321+H3313</f>
        <v>3694476.0000000009</v>
      </c>
      <c r="I3362" s="53">
        <f t="shared" ca="1" si="1669"/>
        <v>2044674.7619346161</v>
      </c>
      <c r="J3362" s="53">
        <f t="shared" ca="1" si="1669"/>
        <v>318630.65608884842</v>
      </c>
      <c r="K3362" s="53">
        <f t="shared" ca="1" si="1669"/>
        <v>208985.4350447983</v>
      </c>
      <c r="L3362" s="53">
        <f t="shared" ca="1" si="1669"/>
        <v>6706.2761327437438</v>
      </c>
      <c r="M3362" s="53">
        <f t="shared" ca="1" si="1669"/>
        <v>327.53013831915041</v>
      </c>
      <c r="N3362" s="53">
        <f t="shared" ca="1" si="1669"/>
        <v>216019.24131586132</v>
      </c>
      <c r="O3362" s="53">
        <f t="shared" ca="1" si="1669"/>
        <v>124562.21279360462</v>
      </c>
      <c r="P3362" s="53">
        <f t="shared" ca="1" si="1669"/>
        <v>18625.263516351464</v>
      </c>
      <c r="Q3362" s="53">
        <f t="shared" ca="1" si="1669"/>
        <v>4868.5310663969231</v>
      </c>
      <c r="R3362" s="53">
        <f t="shared" ca="1" si="1669"/>
        <v>595.72822708994988</v>
      </c>
      <c r="S3362" s="53">
        <f t="shared" ca="1" si="1669"/>
        <v>148651.73560344291</v>
      </c>
      <c r="T3362" s="53">
        <f t="shared" ca="1" si="1669"/>
        <v>4853.9140379875298</v>
      </c>
      <c r="U3362" s="53">
        <f t="shared" ca="1" si="1669"/>
        <v>75617.674486728502</v>
      </c>
      <c r="V3362" s="53">
        <f t="shared" ca="1" si="1669"/>
        <v>215450.5110759947</v>
      </c>
      <c r="W3362" s="53">
        <f t="shared" ca="1" si="1669"/>
        <v>60252.120575941415</v>
      </c>
      <c r="X3362" s="53">
        <f t="shared" ca="1" si="1669"/>
        <v>356174.22017665207</v>
      </c>
      <c r="Y3362" s="53">
        <f t="shared" ca="1" si="1669"/>
        <v>35558.603084597249</v>
      </c>
      <c r="Z3362" s="53">
        <f t="shared" ca="1" si="1669"/>
        <v>251.45014668829731</v>
      </c>
      <c r="AA3362" s="53">
        <f t="shared" ca="1" si="1669"/>
        <v>35810.053231285565</v>
      </c>
      <c r="AB3362" s="53">
        <f t="shared" ca="1" si="1669"/>
        <v>783.40343972047322</v>
      </c>
      <c r="AC3362" s="53">
        <f t="shared" ca="1" si="1669"/>
        <v>562401.99283118581</v>
      </c>
      <c r="AD3362" s="53">
        <f t="shared" ca="1" si="1669"/>
        <v>11329.935378389335</v>
      </c>
    </row>
    <row r="3363" spans="1:30">
      <c r="D3363" s="7"/>
      <c r="E3363" s="55"/>
      <c r="F3363" s="3"/>
      <c r="G3363" s="7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C3363" s="4"/>
      <c r="AD3363" s="4"/>
    </row>
    <row r="3364" spans="1:30" hidden="1" outlineLevel="1">
      <c r="D3364" s="7"/>
      <c r="E3364" s="4"/>
      <c r="F3364" s="3"/>
      <c r="G3364" s="55" t="str">
        <f>$G$8</f>
        <v>PRODUCTION</v>
      </c>
      <c r="H3364" s="4">
        <f t="shared" ref="H3364:AD3364" ca="1" si="1670">+H3355+H3216</f>
        <v>-27753811.485851415</v>
      </c>
      <c r="I3364" s="4">
        <f t="shared" ca="1" si="1670"/>
        <v>-15426047.151914082</v>
      </c>
      <c r="J3364" s="4">
        <f t="shared" ca="1" si="1670"/>
        <v>-707852.66260723665</v>
      </c>
      <c r="K3364" s="4">
        <f t="shared" ca="1" si="1670"/>
        <v>-2332474.4643950108</v>
      </c>
      <c r="L3364" s="4">
        <f t="shared" ca="1" si="1670"/>
        <v>-58272.185281656413</v>
      </c>
      <c r="M3364" s="4">
        <f t="shared" ca="1" si="1670"/>
        <v>-7507.4368782688189</v>
      </c>
      <c r="N3364" s="4">
        <f t="shared" ca="1" si="1670"/>
        <v>-2398254.0865549357</v>
      </c>
      <c r="O3364" s="4">
        <f t="shared" ca="1" si="1670"/>
        <v>-1774270.8792963198</v>
      </c>
      <c r="P3364" s="4">
        <f t="shared" ca="1" si="1670"/>
        <v>-320988.6480058679</v>
      </c>
      <c r="Q3364" s="4">
        <f t="shared" ca="1" si="1670"/>
        <v>-124114.43004790114</v>
      </c>
      <c r="R3364" s="4">
        <f t="shared" ca="1" si="1670"/>
        <v>-2665.608144705061</v>
      </c>
      <c r="S3364" s="4">
        <f t="shared" ca="1" si="1670"/>
        <v>-2222039.5654947925</v>
      </c>
      <c r="T3364" s="4">
        <f t="shared" ca="1" si="1670"/>
        <v>-56402.77608648732</v>
      </c>
      <c r="U3364" s="4">
        <f t="shared" ca="1" si="1670"/>
        <v>-897405.99215793598</v>
      </c>
      <c r="V3364" s="4">
        <f t="shared" ca="1" si="1670"/>
        <v>-4865864.386724853</v>
      </c>
      <c r="W3364" s="4">
        <f t="shared" ca="1" si="1670"/>
        <v>-639740.45300596626</v>
      </c>
      <c r="X3364" s="4">
        <f t="shared" ca="1" si="1670"/>
        <v>-6459413.6079752408</v>
      </c>
      <c r="Y3364" s="4">
        <f t="shared" ca="1" si="1670"/>
        <v>-523183.06700221321</v>
      </c>
      <c r="Z3364" s="4">
        <f t="shared" ca="1" si="1670"/>
        <v>-10889.046326792271</v>
      </c>
      <c r="AA3364" s="4">
        <f t="shared" ca="1" si="1670"/>
        <v>-534072.11332900566</v>
      </c>
      <c r="AB3364" s="4">
        <f t="shared" ca="1" si="1670"/>
        <v>-6132.2979761245433</v>
      </c>
      <c r="AC3364" s="4">
        <f t="shared" ca="1" si="1670"/>
        <v>0</v>
      </c>
      <c r="AD3364" s="4">
        <f t="shared" ca="1" si="1670"/>
        <v>0</v>
      </c>
    </row>
    <row r="3365" spans="1:30" hidden="1" outlineLevel="1">
      <c r="D3365" s="7"/>
      <c r="E3365" s="4"/>
      <c r="F3365" s="3"/>
      <c r="G3365" s="55" t="str">
        <f>$G$9</f>
        <v>BULKTRAN</v>
      </c>
      <c r="H3365" s="4">
        <f t="shared" ref="H3365:AD3365" ca="1" si="1671">+H3356+H3217</f>
        <v>-10989990.69680851</v>
      </c>
      <c r="I3365" s="4">
        <f t="shared" ca="1" si="1671"/>
        <v>-5420837.4556924487</v>
      </c>
      <c r="J3365" s="4">
        <f t="shared" ca="1" si="1671"/>
        <v>-267098.58529133239</v>
      </c>
      <c r="K3365" s="4">
        <f t="shared" ca="1" si="1671"/>
        <v>-978799.27143949573</v>
      </c>
      <c r="L3365" s="4">
        <f t="shared" ca="1" si="1671"/>
        <v>-30802.978697980594</v>
      </c>
      <c r="M3365" s="4">
        <f t="shared" ca="1" si="1671"/>
        <v>-2872.2140805313088</v>
      </c>
      <c r="N3365" s="4">
        <f t="shared" ca="1" si="1671"/>
        <v>-1012474.4642180079</v>
      </c>
      <c r="O3365" s="4">
        <f t="shared" ca="1" si="1671"/>
        <v>-744042.85830016586</v>
      </c>
      <c r="P3365" s="4">
        <f t="shared" ca="1" si="1671"/>
        <v>-138576.78941023478</v>
      </c>
      <c r="Q3365" s="4">
        <f t="shared" ca="1" si="1671"/>
        <v>-62604.984475027384</v>
      </c>
      <c r="R3365" s="4">
        <f t="shared" ca="1" si="1671"/>
        <v>-2809.9122970471444</v>
      </c>
      <c r="S3365" s="4">
        <f t="shared" ca="1" si="1671"/>
        <v>-948034.54448247503</v>
      </c>
      <c r="T3365" s="4">
        <f t="shared" ca="1" si="1671"/>
        <v>-26027.364972312738</v>
      </c>
      <c r="U3365" s="4">
        <f t="shared" ca="1" si="1671"/>
        <v>-425568.46991508541</v>
      </c>
      <c r="V3365" s="4">
        <f t="shared" ca="1" si="1671"/>
        <v>-2248644.2568317004</v>
      </c>
      <c r="W3365" s="4">
        <f t="shared" ca="1" si="1671"/>
        <v>-405889.87664937857</v>
      </c>
      <c r="X3365" s="4">
        <f t="shared" ca="1" si="1671"/>
        <v>-3106129.9683684772</v>
      </c>
      <c r="Y3365" s="4">
        <f t="shared" ca="1" si="1671"/>
        <v>-228621.41292231891</v>
      </c>
      <c r="Z3365" s="4">
        <f t="shared" ca="1" si="1671"/>
        <v>-3833.9112238370994</v>
      </c>
      <c r="AA3365" s="4">
        <f t="shared" ca="1" si="1671"/>
        <v>-232455.32414615608</v>
      </c>
      <c r="AB3365" s="4">
        <f t="shared" ca="1" si="1671"/>
        <v>-2960.3546096070072</v>
      </c>
      <c r="AC3365" s="4">
        <f t="shared" ca="1" si="1671"/>
        <v>0</v>
      </c>
      <c r="AD3365" s="4">
        <f t="shared" ca="1" si="1671"/>
        <v>0</v>
      </c>
    </row>
    <row r="3366" spans="1:30" hidden="1" outlineLevel="1">
      <c r="D3366" s="7"/>
      <c r="E3366" s="4"/>
      <c r="F3366" s="3"/>
      <c r="G3366" s="55" t="str">
        <f>$G$10</f>
        <v>SUBTRAN</v>
      </c>
      <c r="H3366" s="4">
        <f t="shared" ref="H3366:AD3366" ca="1" si="1672">+H3357+H3218</f>
        <v>-2420654.6093651191</v>
      </c>
      <c r="I3366" s="4">
        <f t="shared" ca="1" si="1672"/>
        <v>-1180062.6970572262</v>
      </c>
      <c r="J3366" s="4">
        <f t="shared" ca="1" si="1672"/>
        <v>-56774.888122505698</v>
      </c>
      <c r="K3366" s="4">
        <f t="shared" ca="1" si="1672"/>
        <v>-206630.80724602836</v>
      </c>
      <c r="L3366" s="4">
        <f t="shared" ca="1" si="1672"/>
        <v>-6381.4937924663091</v>
      </c>
      <c r="M3366" s="4">
        <f t="shared" ca="1" si="1672"/>
        <v>-789.10960790810486</v>
      </c>
      <c r="N3366" s="4">
        <f t="shared" ca="1" si="1672"/>
        <v>-213801.41064640268</v>
      </c>
      <c r="O3366" s="4">
        <f t="shared" ca="1" si="1672"/>
        <v>-156113.23572876956</v>
      </c>
      <c r="P3366" s="4">
        <f t="shared" ca="1" si="1672"/>
        <v>-29009.398174423695</v>
      </c>
      <c r="Q3366" s="4">
        <f t="shared" ca="1" si="1672"/>
        <v>-17257.076351441556</v>
      </c>
      <c r="R3366" s="4">
        <f t="shared" ca="1" si="1672"/>
        <v>0</v>
      </c>
      <c r="S3366" s="4">
        <f t="shared" ca="1" si="1672"/>
        <v>-202379.71025463488</v>
      </c>
      <c r="T3366" s="4">
        <f t="shared" ca="1" si="1672"/>
        <v>-5458.4051489363237</v>
      </c>
      <c r="U3366" s="4">
        <f t="shared" ca="1" si="1672"/>
        <v>-89284.369168594101</v>
      </c>
      <c r="V3366" s="4">
        <f t="shared" ca="1" si="1672"/>
        <v>-621884.19361277902</v>
      </c>
      <c r="W3366" s="4">
        <f t="shared" ca="1" si="1672"/>
        <v>0</v>
      </c>
      <c r="X3366" s="4">
        <f t="shared" ca="1" si="1672"/>
        <v>-716626.96793030936</v>
      </c>
      <c r="Y3366" s="4">
        <f t="shared" ca="1" si="1672"/>
        <v>-47010.362330590542</v>
      </c>
      <c r="Z3366" s="4">
        <f t="shared" ca="1" si="1672"/>
        <v>-784.5592731496057</v>
      </c>
      <c r="AA3366" s="4">
        <f t="shared" ca="1" si="1672"/>
        <v>-47794.921603740106</v>
      </c>
      <c r="AB3366" s="4">
        <f t="shared" ca="1" si="1672"/>
        <v>-626.47887722432927</v>
      </c>
      <c r="AC3366" s="4">
        <f t="shared" ca="1" si="1672"/>
        <v>-2128.7297334744044</v>
      </c>
      <c r="AD3366" s="4">
        <f t="shared" ca="1" si="1672"/>
        <v>-458.80513959989383</v>
      </c>
    </row>
    <row r="3367" spans="1:30" hidden="1" outlineLevel="1">
      <c r="D3367" s="7"/>
      <c r="E3367" s="4"/>
      <c r="F3367" s="3"/>
      <c r="G3367" s="55" t="str">
        <f>$G$11</f>
        <v>DISTPRI</v>
      </c>
      <c r="H3367" s="4">
        <f t="shared" ref="H3367:AD3367" ca="1" si="1673">+H3358+H3219</f>
        <v>-9060276.8680610638</v>
      </c>
      <c r="I3367" s="4">
        <f t="shared" ca="1" si="1673"/>
        <v>-6062496.1420876263</v>
      </c>
      <c r="J3367" s="4">
        <f t="shared" ca="1" si="1673"/>
        <v>-284568.48705890321</v>
      </c>
      <c r="K3367" s="4">
        <f t="shared" ca="1" si="1673"/>
        <v>-1033888.6760934526</v>
      </c>
      <c r="L3367" s="4">
        <f t="shared" ca="1" si="1673"/>
        <v>-31952.11691613658</v>
      </c>
      <c r="M3367" s="4">
        <f t="shared" ca="1" si="1673"/>
        <v>0</v>
      </c>
      <c r="N3367" s="4">
        <f t="shared" ca="1" si="1673"/>
        <v>-1065840.7930095894</v>
      </c>
      <c r="O3367" s="4">
        <f t="shared" ca="1" si="1673"/>
        <v>-775211.21152533893</v>
      </c>
      <c r="P3367" s="4">
        <f t="shared" ca="1" si="1673"/>
        <v>-144291.29050555552</v>
      </c>
      <c r="Q3367" s="4">
        <f t="shared" ca="1" si="1673"/>
        <v>0</v>
      </c>
      <c r="R3367" s="4">
        <f t="shared" ca="1" si="1673"/>
        <v>0</v>
      </c>
      <c r="S3367" s="4">
        <f t="shared" ca="1" si="1673"/>
        <v>-919502.50203089474</v>
      </c>
      <c r="T3367" s="4">
        <f t="shared" ca="1" si="1673"/>
        <v>-27687.376386665845</v>
      </c>
      <c r="U3367" s="4">
        <f t="shared" ca="1" si="1673"/>
        <v>-446058.85548947053</v>
      </c>
      <c r="V3367" s="4">
        <f t="shared" ca="1" si="1673"/>
        <v>0</v>
      </c>
      <c r="W3367" s="4">
        <f t="shared" ca="1" si="1673"/>
        <v>0</v>
      </c>
      <c r="X3367" s="4">
        <f t="shared" ca="1" si="1673"/>
        <v>-473746.23187613633</v>
      </c>
      <c r="Y3367" s="4">
        <f t="shared" ca="1" si="1673"/>
        <v>-233943.8768735638</v>
      </c>
      <c r="Z3367" s="4">
        <f t="shared" ca="1" si="1673"/>
        <v>-3909.2363190160281</v>
      </c>
      <c r="AA3367" s="4">
        <f t="shared" ca="1" si="1673"/>
        <v>-237853.1131925798</v>
      </c>
      <c r="AB3367" s="4">
        <f t="shared" ca="1" si="1673"/>
        <v>-3153.2095272384554</v>
      </c>
      <c r="AC3367" s="4">
        <f t="shared" ca="1" si="1673"/>
        <v>-10790.275386960084</v>
      </c>
      <c r="AD3367" s="4">
        <f t="shared" ca="1" si="1673"/>
        <v>-2326.1138911326425</v>
      </c>
    </row>
    <row r="3368" spans="1:30" hidden="1" outlineLevel="1">
      <c r="D3368" s="7"/>
      <c r="E3368" s="4"/>
      <c r="F3368" s="3"/>
      <c r="G3368" s="55" t="str">
        <f>$G$12</f>
        <v>DISTSEC</v>
      </c>
      <c r="H3368" s="4">
        <f t="shared" ref="H3368:AD3368" ca="1" si="1674">+H3359+H3220</f>
        <v>-4887305.1686566621</v>
      </c>
      <c r="I3368" s="4">
        <f t="shared" ca="1" si="1674"/>
        <v>-3657533.7655128203</v>
      </c>
      <c r="J3368" s="4">
        <f t="shared" ca="1" si="1674"/>
        <v>-175628.0411418959</v>
      </c>
      <c r="K3368" s="4">
        <f t="shared" ca="1" si="1674"/>
        <v>-530234.67043866008</v>
      </c>
      <c r="L3368" s="4">
        <f t="shared" ca="1" si="1674"/>
        <v>0</v>
      </c>
      <c r="M3368" s="4">
        <f t="shared" ca="1" si="1674"/>
        <v>0</v>
      </c>
      <c r="N3368" s="4">
        <f t="shared" ca="1" si="1674"/>
        <v>-530234.67043866008</v>
      </c>
      <c r="O3368" s="4">
        <f t="shared" ca="1" si="1674"/>
        <v>-337860.33292798133</v>
      </c>
      <c r="P3368" s="4">
        <f t="shared" ca="1" si="1674"/>
        <v>0</v>
      </c>
      <c r="Q3368" s="4">
        <f t="shared" ca="1" si="1674"/>
        <v>0</v>
      </c>
      <c r="R3368" s="4">
        <f t="shared" ca="1" si="1674"/>
        <v>0</v>
      </c>
      <c r="S3368" s="4">
        <f t="shared" ca="1" si="1674"/>
        <v>-337860.33292798133</v>
      </c>
      <c r="T3368" s="4">
        <f t="shared" ca="1" si="1674"/>
        <v>-9151.0345844138792</v>
      </c>
      <c r="U3368" s="4">
        <f t="shared" ca="1" si="1674"/>
        <v>0</v>
      </c>
      <c r="V3368" s="4">
        <f t="shared" ca="1" si="1674"/>
        <v>0</v>
      </c>
      <c r="W3368" s="4">
        <f t="shared" ca="1" si="1674"/>
        <v>0</v>
      </c>
      <c r="X3368" s="4">
        <f t="shared" ca="1" si="1674"/>
        <v>-9151.0345844138792</v>
      </c>
      <c r="Y3368" s="4">
        <f t="shared" ca="1" si="1674"/>
        <v>-124708.06390922348</v>
      </c>
      <c r="Z3368" s="4">
        <f t="shared" ca="1" si="1674"/>
        <v>0</v>
      </c>
      <c r="AA3368" s="4">
        <f t="shared" ca="1" si="1674"/>
        <v>-124708.06390922348</v>
      </c>
      <c r="AB3368" s="4">
        <f t="shared" ca="1" si="1674"/>
        <v>-1290.6471394924511</v>
      </c>
      <c r="AC3368" s="4">
        <f t="shared" ca="1" si="1674"/>
        <v>-43777.754645658373</v>
      </c>
      <c r="AD3368" s="4">
        <f t="shared" ca="1" si="1674"/>
        <v>-7120.8583565130248</v>
      </c>
    </row>
    <row r="3369" spans="1:30" hidden="1" outlineLevel="1">
      <c r="D3369" s="7"/>
      <c r="E3369" s="4"/>
      <c r="F3369" s="3"/>
      <c r="G3369" s="55" t="str">
        <f>$G$13</f>
        <v>ENERGY</v>
      </c>
      <c r="H3369" s="4">
        <f t="shared" ref="H3369:AD3369" ca="1" si="1675">+H3360+H3221</f>
        <v>1065421.223802255</v>
      </c>
      <c r="I3369" s="4">
        <f t="shared" ca="1" si="1675"/>
        <v>473553.55363792146</v>
      </c>
      <c r="J3369" s="4">
        <f t="shared" ca="1" si="1675"/>
        <v>27741.527081766661</v>
      </c>
      <c r="K3369" s="4">
        <f t="shared" ca="1" si="1675"/>
        <v>93219.20032655634</v>
      </c>
      <c r="L3369" s="4">
        <f t="shared" ca="1" si="1675"/>
        <v>2052.5775350834156</v>
      </c>
      <c r="M3369" s="4">
        <f t="shared" ca="1" si="1675"/>
        <v>2.7329924764187012</v>
      </c>
      <c r="N3369" s="4">
        <f t="shared" ca="1" si="1675"/>
        <v>95274.510854116234</v>
      </c>
      <c r="O3369" s="4">
        <f t="shared" ca="1" si="1675"/>
        <v>87700.46531586854</v>
      </c>
      <c r="P3369" s="4">
        <f t="shared" ca="1" si="1675"/>
        <v>15760.653833811384</v>
      </c>
      <c r="Q3369" s="4">
        <f t="shared" ca="1" si="1675"/>
        <v>6429.9877539983809</v>
      </c>
      <c r="R3369" s="4">
        <f t="shared" ca="1" si="1675"/>
        <v>288.70960916526133</v>
      </c>
      <c r="S3369" s="4">
        <f t="shared" ca="1" si="1675"/>
        <v>110179.81651284359</v>
      </c>
      <c r="T3369" s="4">
        <f t="shared" ca="1" si="1675"/>
        <v>3267.9527788671876</v>
      </c>
      <c r="U3369" s="4">
        <f t="shared" ca="1" si="1675"/>
        <v>49729.076547625416</v>
      </c>
      <c r="V3369" s="4">
        <f t="shared" ca="1" si="1675"/>
        <v>225260.95614851377</v>
      </c>
      <c r="W3369" s="4">
        <f t="shared" ca="1" si="1675"/>
        <v>45067.671677581027</v>
      </c>
      <c r="X3369" s="4">
        <f t="shared" ca="1" si="1675"/>
        <v>323325.65715258737</v>
      </c>
      <c r="Y3369" s="4">
        <f t="shared" ca="1" si="1675"/>
        <v>22943.461496669617</v>
      </c>
      <c r="Z3369" s="4">
        <f t="shared" ca="1" si="1675"/>
        <v>346.46810359664039</v>
      </c>
      <c r="AA3369" s="4">
        <f t="shared" ca="1" si="1675"/>
        <v>23289.929600266267</v>
      </c>
      <c r="AB3369" s="4">
        <f t="shared" ca="1" si="1675"/>
        <v>421.08890183018974</v>
      </c>
      <c r="AC3369" s="4">
        <f t="shared" ca="1" si="1675"/>
        <v>9831.871147067548</v>
      </c>
      <c r="AD3369" s="4">
        <f t="shared" ca="1" si="1675"/>
        <v>1803.2689138546079</v>
      </c>
    </row>
    <row r="3370" spans="1:30" hidden="1" outlineLevel="1">
      <c r="D3370" s="7"/>
      <c r="E3370" s="4"/>
      <c r="F3370" s="3"/>
      <c r="G3370" s="55" t="str">
        <f>$G$14</f>
        <v>CUSTOMER</v>
      </c>
      <c r="H3370" s="4">
        <f t="shared" ref="H3370:AD3370" ca="1" si="1676">+H3361+H3222</f>
        <v>-2831192.3950594775</v>
      </c>
      <c r="I3370" s="4">
        <f t="shared" ca="1" si="1676"/>
        <v>-1397242.8929862024</v>
      </c>
      <c r="J3370" s="4">
        <f t="shared" ca="1" si="1676"/>
        <v>-335108.546433485</v>
      </c>
      <c r="K3370" s="4">
        <f t="shared" ca="1" si="1676"/>
        <v>-95099.831941981553</v>
      </c>
      <c r="L3370" s="4">
        <f t="shared" ca="1" si="1676"/>
        <v>-26102.487621062901</v>
      </c>
      <c r="M3370" s="4">
        <f t="shared" ca="1" si="1676"/>
        <v>-4213.1907691574488</v>
      </c>
      <c r="N3370" s="4">
        <f t="shared" ca="1" si="1676"/>
        <v>-125415.51033220193</v>
      </c>
      <c r="O3370" s="4">
        <f t="shared" ca="1" si="1676"/>
        <v>-24138.612911186377</v>
      </c>
      <c r="P3370" s="4">
        <f t="shared" ca="1" si="1676"/>
        <v>-6845.7439304252021</v>
      </c>
      <c r="Q3370" s="4">
        <f t="shared" ca="1" si="1676"/>
        <v>-14711.947463849639</v>
      </c>
      <c r="R3370" s="4">
        <f t="shared" ca="1" si="1676"/>
        <v>-2577.6679113532596</v>
      </c>
      <c r="S3370" s="4">
        <f t="shared" ca="1" si="1676"/>
        <v>-48273.972216814473</v>
      </c>
      <c r="T3370" s="4">
        <f t="shared" ca="1" si="1676"/>
        <v>-166.40293276100709</v>
      </c>
      <c r="U3370" s="4">
        <f t="shared" ca="1" si="1676"/>
        <v>-4067.3605490524037</v>
      </c>
      <c r="V3370" s="4">
        <f t="shared" ca="1" si="1676"/>
        <v>-21663.85738513869</v>
      </c>
      <c r="W3370" s="4">
        <f t="shared" ca="1" si="1676"/>
        <v>-3878.9893466834424</v>
      </c>
      <c r="X3370" s="4">
        <f t="shared" ca="1" si="1676"/>
        <v>-29776.610213635518</v>
      </c>
      <c r="Y3370" s="4">
        <f t="shared" ca="1" si="1676"/>
        <v>-6681.6693055835558</v>
      </c>
      <c r="Z3370" s="4">
        <f t="shared" ca="1" si="1676"/>
        <v>-116.33098970667054</v>
      </c>
      <c r="AA3370" s="4">
        <f t="shared" ca="1" si="1676"/>
        <v>-6798.0002952902214</v>
      </c>
      <c r="AB3370" s="4">
        <f t="shared" ca="1" si="1676"/>
        <v>-140.1169446927924</v>
      </c>
      <c r="AC3370" s="4">
        <f t="shared" ca="1" si="1676"/>
        <v>-809122.3714523979</v>
      </c>
      <c r="AD3370" s="4">
        <f t="shared" ca="1" si="1676"/>
        <v>-79314.374184758199</v>
      </c>
    </row>
    <row r="3371" spans="1:30" collapsed="1">
      <c r="B3371" s="112" t="s">
        <v>293</v>
      </c>
      <c r="D3371" s="7"/>
      <c r="E3371" s="60">
        <f>+E3362+E3223</f>
        <v>-56877810</v>
      </c>
      <c r="F3371" s="3"/>
      <c r="G3371" s="55" t="str">
        <f>$G$15</f>
        <v>TOTAL</v>
      </c>
      <c r="H3371" s="4">
        <f t="shared" ref="H3371:AD3371" ca="1" si="1677">+H3362+H3223</f>
        <v>-56877810</v>
      </c>
      <c r="I3371" s="4">
        <f t="shared" ca="1" si="1677"/>
        <v>-32670666.551612511</v>
      </c>
      <c r="J3371" s="4">
        <f t="shared" ca="1" si="1677"/>
        <v>-1799289.6835735922</v>
      </c>
      <c r="K3371" s="4">
        <f t="shared" ca="1" si="1677"/>
        <v>-5083908.5212280722</v>
      </c>
      <c r="L3371" s="4">
        <f t="shared" ca="1" si="1677"/>
        <v>-151458.68477421932</v>
      </c>
      <c r="M3371" s="4">
        <f t="shared" ca="1" si="1677"/>
        <v>-15379.218343389264</v>
      </c>
      <c r="N3371" s="4">
        <f t="shared" ca="1" si="1677"/>
        <v>-5250746.4243456852</v>
      </c>
      <c r="O3371" s="4">
        <f t="shared" ca="1" si="1677"/>
        <v>-3723936.6653738939</v>
      </c>
      <c r="P3371" s="4">
        <f t="shared" ca="1" si="1677"/>
        <v>-623951.21619269589</v>
      </c>
      <c r="Q3371" s="4">
        <f t="shared" ca="1" si="1677"/>
        <v>-212258.45058422143</v>
      </c>
      <c r="R3371" s="4">
        <f t="shared" ca="1" si="1677"/>
        <v>-7764.4787439402071</v>
      </c>
      <c r="S3371" s="4">
        <f t="shared" ca="1" si="1677"/>
        <v>-4567910.8108947482</v>
      </c>
      <c r="T3371" s="4">
        <f t="shared" ca="1" si="1677"/>
        <v>-121625.40733270987</v>
      </c>
      <c r="U3371" s="4">
        <f t="shared" ca="1" si="1677"/>
        <v>-1812655.970732512</v>
      </c>
      <c r="V3371" s="4">
        <f t="shared" ca="1" si="1677"/>
        <v>-7532795.7384059569</v>
      </c>
      <c r="W3371" s="4">
        <f t="shared" ca="1" si="1677"/>
        <v>-1004441.6473244471</v>
      </c>
      <c r="X3371" s="4">
        <f t="shared" ca="1" si="1677"/>
        <v>-10471518.763795625</v>
      </c>
      <c r="Y3371" s="4">
        <f t="shared" ca="1" si="1677"/>
        <v>-1141204.9908468237</v>
      </c>
      <c r="Z3371" s="4">
        <f t="shared" ca="1" si="1677"/>
        <v>-19186.616028905028</v>
      </c>
      <c r="AA3371" s="4">
        <f t="shared" ca="1" si="1677"/>
        <v>-1160391.6068757286</v>
      </c>
      <c r="AB3371" s="4">
        <f t="shared" ca="1" si="1677"/>
        <v>-13882.016172549385</v>
      </c>
      <c r="AC3371" s="4">
        <f t="shared" ca="1" si="1677"/>
        <v>-855987.26007142256</v>
      </c>
      <c r="AD3371" s="4">
        <f t="shared" ca="1" si="1677"/>
        <v>-87416.88265814913</v>
      </c>
    </row>
    <row r="3372" spans="1:30" s="51" customFormat="1">
      <c r="A3372" s="56"/>
      <c r="B3372" s="112"/>
      <c r="C3372" s="55"/>
      <c r="D3372" s="55"/>
      <c r="E3372" s="53"/>
      <c r="F3372" s="52"/>
      <c r="G3372" s="55"/>
      <c r="H3372" s="53"/>
      <c r="I3372" s="53"/>
      <c r="J3372" s="53"/>
      <c r="K3372" s="53"/>
      <c r="L3372" s="53"/>
      <c r="M3372" s="53"/>
      <c r="N3372" s="53"/>
      <c r="O3372" s="53"/>
      <c r="P3372" s="53"/>
      <c r="Q3372" s="53"/>
      <c r="R3372" s="53"/>
      <c r="S3372" s="53"/>
      <c r="T3372" s="53"/>
      <c r="U3372" s="53"/>
      <c r="V3372" s="53"/>
      <c r="W3372" s="53"/>
      <c r="X3372" s="53"/>
      <c r="Y3372" s="53"/>
      <c r="Z3372" s="53"/>
      <c r="AA3372" s="53"/>
      <c r="AB3372" s="53"/>
      <c r="AC3372" s="53"/>
      <c r="AD3372" s="53"/>
    </row>
    <row r="3373" spans="1:30" hidden="1" outlineLevel="1">
      <c r="D3373" s="7"/>
      <c r="F3373" s="3"/>
      <c r="G3373" s="55" t="str">
        <f>$G$8</f>
        <v>PRODUCTION</v>
      </c>
      <c r="H3373" s="11">
        <f t="shared" ref="H3373:AD3373" ca="1" si="1678">+H3364+H2606</f>
        <v>-20552397.219336271</v>
      </c>
      <c r="I3373" s="11">
        <f t="shared" ca="1" si="1678"/>
        <v>-26799287.224383254</v>
      </c>
      <c r="J3373" s="11">
        <f t="shared" ca="1" si="1678"/>
        <v>708576.83226725075</v>
      </c>
      <c r="K3373" s="11">
        <f t="shared" ca="1" si="1678"/>
        <v>1458609.6185866939</v>
      </c>
      <c r="L3373" s="11">
        <f t="shared" ca="1" si="1678"/>
        <v>51078.428072352639</v>
      </c>
      <c r="M3373" s="11">
        <f t="shared" ca="1" si="1678"/>
        <v>13946.228575927908</v>
      </c>
      <c r="N3373" s="11">
        <f t="shared" ca="1" si="1678"/>
        <v>1523634.2752349791</v>
      </c>
      <c r="O3373" s="11">
        <f t="shared" ca="1" si="1678"/>
        <v>1085292.2034157354</v>
      </c>
      <c r="P3373" s="11">
        <f t="shared" ca="1" si="1678"/>
        <v>316304.62730100699</v>
      </c>
      <c r="Q3373" s="11">
        <f t="shared" ca="1" si="1678"/>
        <v>153738.60348098233</v>
      </c>
      <c r="R3373" s="11">
        <f t="shared" ca="1" si="1678"/>
        <v>7500.8854454306484</v>
      </c>
      <c r="S3373" s="11">
        <f t="shared" ca="1" si="1678"/>
        <v>1562836.3196431547</v>
      </c>
      <c r="T3373" s="11">
        <f t="shared" ca="1" si="1678"/>
        <v>-30579.946684281138</v>
      </c>
      <c r="U3373" s="11">
        <f t="shared" ca="1" si="1678"/>
        <v>167222.09287447773</v>
      </c>
      <c r="V3373" s="11">
        <f t="shared" ca="1" si="1678"/>
        <v>1754199.548881554</v>
      </c>
      <c r="W3373" s="11">
        <f t="shared" ca="1" si="1678"/>
        <v>480285.48537584906</v>
      </c>
      <c r="X3373" s="11">
        <f t="shared" ca="1" si="1678"/>
        <v>2371127.1804475933</v>
      </c>
      <c r="Y3373" s="11">
        <f t="shared" ca="1" si="1678"/>
        <v>78104.283709983458</v>
      </c>
      <c r="Z3373" s="11">
        <f t="shared" ca="1" si="1678"/>
        <v>-9239.4408294038803</v>
      </c>
      <c r="AA3373" s="11">
        <f t="shared" ca="1" si="1678"/>
        <v>68864.842880579177</v>
      </c>
      <c r="AB3373" s="11">
        <f t="shared" ca="1" si="1678"/>
        <v>11850.554573443434</v>
      </c>
      <c r="AC3373" s="11">
        <f t="shared" ca="1" si="1678"/>
        <v>0</v>
      </c>
      <c r="AD3373" s="11">
        <f t="shared" ca="1" si="1678"/>
        <v>0</v>
      </c>
    </row>
    <row r="3374" spans="1:30" hidden="1" outlineLevel="1">
      <c r="D3374" s="7"/>
      <c r="F3374" s="3"/>
      <c r="G3374" s="55" t="str">
        <f>$G$9</f>
        <v>BULKTRAN</v>
      </c>
      <c r="H3374" s="11">
        <f t="shared" ref="H3374:AD3374" ca="1" si="1679">+H3365+H2607</f>
        <v>-5747513.5657162722</v>
      </c>
      <c r="I3374" s="11">
        <f t="shared" ca="1" si="1679"/>
        <v>-9945424.6223538294</v>
      </c>
      <c r="J3374" s="11">
        <f t="shared" ca="1" si="1679"/>
        <v>353112.05361279758</v>
      </c>
      <c r="K3374" s="11">
        <f t="shared" ca="1" si="1679"/>
        <v>871899.40144154476</v>
      </c>
      <c r="L3374" s="11">
        <f t="shared" ca="1" si="1679"/>
        <v>35650.192107111492</v>
      </c>
      <c r="M3374" s="11">
        <f t="shared" ca="1" si="1679"/>
        <v>20770.346459560791</v>
      </c>
      <c r="N3374" s="11">
        <f t="shared" ca="1" si="1679"/>
        <v>928319.94000821654</v>
      </c>
      <c r="O3374" s="11">
        <f t="shared" ca="1" si="1679"/>
        <v>652233.51976318134</v>
      </c>
      <c r="P3374" s="11">
        <f t="shared" ca="1" si="1679"/>
        <v>179519.63601557782</v>
      </c>
      <c r="Q3374" s="11">
        <f t="shared" ca="1" si="1679"/>
        <v>97914.970666804991</v>
      </c>
      <c r="R3374" s="11">
        <f t="shared" ca="1" si="1679"/>
        <v>9465.2411928279616</v>
      </c>
      <c r="S3374" s="11">
        <f t="shared" ca="1" si="1679"/>
        <v>939133.36763839202</v>
      </c>
      <c r="T3374" s="11">
        <f t="shared" ca="1" si="1679"/>
        <v>-11848.581206314957</v>
      </c>
      <c r="U3374" s="11">
        <f t="shared" ca="1" si="1679"/>
        <v>163973.19567147089</v>
      </c>
      <c r="V3374" s="11">
        <f t="shared" ca="1" si="1679"/>
        <v>1323675.5808405466</v>
      </c>
      <c r="W3374" s="11">
        <f t="shared" ca="1" si="1679"/>
        <v>418659.85182621516</v>
      </c>
      <c r="X3374" s="11">
        <f t="shared" ca="1" si="1679"/>
        <v>1894460.0471319165</v>
      </c>
      <c r="Y3374" s="11">
        <f t="shared" ca="1" si="1679"/>
        <v>78865.602900078753</v>
      </c>
      <c r="Z3374" s="11">
        <f t="shared" ca="1" si="1679"/>
        <v>-3100.9164739540197</v>
      </c>
      <c r="AA3374" s="11">
        <f t="shared" ca="1" si="1679"/>
        <v>75764.686426124652</v>
      </c>
      <c r="AB3374" s="11">
        <f t="shared" ca="1" si="1679"/>
        <v>7120.9618201138492</v>
      </c>
      <c r="AC3374" s="11">
        <f t="shared" ca="1" si="1679"/>
        <v>0</v>
      </c>
      <c r="AD3374" s="11">
        <f t="shared" ca="1" si="1679"/>
        <v>0</v>
      </c>
    </row>
    <row r="3375" spans="1:30" hidden="1" outlineLevel="1">
      <c r="D3375" s="7"/>
      <c r="F3375" s="3"/>
      <c r="G3375" s="55" t="str">
        <f>$G$10</f>
        <v>SUBTRAN</v>
      </c>
      <c r="H3375" s="11">
        <f t="shared" ref="H3375:AD3375" ca="1" si="1680">+H3366+H2608</f>
        <v>-1331050.8837989604</v>
      </c>
      <c r="I3375" s="11">
        <f t="shared" ca="1" si="1680"/>
        <v>-2122609.9371552598</v>
      </c>
      <c r="J3375" s="11">
        <f t="shared" ca="1" si="1680"/>
        <v>68428.328272724364</v>
      </c>
      <c r="K3375" s="11">
        <f t="shared" ca="1" si="1680"/>
        <v>164527.32142634675</v>
      </c>
      <c r="L3375" s="11">
        <f t="shared" ca="1" si="1680"/>
        <v>6650.2489722776236</v>
      </c>
      <c r="M3375" s="11">
        <f t="shared" ca="1" si="1680"/>
        <v>6740.4294843456191</v>
      </c>
      <c r="N3375" s="11">
        <f t="shared" ca="1" si="1680"/>
        <v>177917.99988297001</v>
      </c>
      <c r="O3375" s="11">
        <f t="shared" ca="1" si="1680"/>
        <v>122314.21093032777</v>
      </c>
      <c r="P3375" s="11">
        <f t="shared" ca="1" si="1680"/>
        <v>34198.986704746101</v>
      </c>
      <c r="Q3375" s="11">
        <f t="shared" ca="1" si="1680"/>
        <v>24637.655615554646</v>
      </c>
      <c r="R3375" s="11">
        <f t="shared" ca="1" si="1680"/>
        <v>0</v>
      </c>
      <c r="S3375" s="11">
        <f t="shared" ca="1" si="1680"/>
        <v>181150.8532506286</v>
      </c>
      <c r="T3375" s="11">
        <f t="shared" ca="1" si="1680"/>
        <v>-2646.2135518358023</v>
      </c>
      <c r="U3375" s="11">
        <f t="shared" ca="1" si="1680"/>
        <v>28180.606040240353</v>
      </c>
      <c r="V3375" s="11">
        <f t="shared" ca="1" si="1680"/>
        <v>317210.35119866044</v>
      </c>
      <c r="W3375" s="11">
        <f t="shared" ca="1" si="1680"/>
        <v>0</v>
      </c>
      <c r="X3375" s="11">
        <f t="shared" ca="1" si="1680"/>
        <v>342744.74368706567</v>
      </c>
      <c r="Y3375" s="11">
        <f t="shared" ca="1" si="1680"/>
        <v>13063.184405883403</v>
      </c>
      <c r="Z3375" s="11">
        <f t="shared" ca="1" si="1680"/>
        <v>-644.78813909395217</v>
      </c>
      <c r="AA3375" s="11">
        <f t="shared" ca="1" si="1680"/>
        <v>12418.396266789532</v>
      </c>
      <c r="AB3375" s="11">
        <f t="shared" ca="1" si="1680"/>
        <v>1404.4094651701676</v>
      </c>
      <c r="AC3375" s="11">
        <f t="shared" ca="1" si="1680"/>
        <v>6083.6876771977668</v>
      </c>
      <c r="AD3375" s="11">
        <f t="shared" ca="1" si="1680"/>
        <v>1410.6348537541178</v>
      </c>
    </row>
    <row r="3376" spans="1:30" hidden="1" outlineLevel="1">
      <c r="D3376" s="7"/>
      <c r="F3376" s="3"/>
      <c r="G3376" s="55" t="str">
        <f>$G$11</f>
        <v>DISTPRI</v>
      </c>
      <c r="H3376" s="11">
        <f t="shared" ref="H3376:AD3376" ca="1" si="1681">+H3367+H2609</f>
        <v>-8284966.2271999838</v>
      </c>
      <c r="I3376" s="11">
        <f t="shared" ca="1" si="1681"/>
        <v>-12606665.881194647</v>
      </c>
      <c r="J3376" s="11">
        <f t="shared" ca="1" si="1681"/>
        <v>596712.71229805693</v>
      </c>
      <c r="K3376" s="11">
        <f t="shared" ca="1" si="1681"/>
        <v>1574764.8311397783</v>
      </c>
      <c r="L3376" s="11">
        <f t="shared" ca="1" si="1681"/>
        <v>60333.702149773802</v>
      </c>
      <c r="M3376" s="11">
        <f t="shared" ca="1" si="1681"/>
        <v>0</v>
      </c>
      <c r="N3376" s="11">
        <f t="shared" ca="1" si="1681"/>
        <v>1635098.5332895508</v>
      </c>
      <c r="O3376" s="11">
        <f t="shared" ca="1" si="1681"/>
        <v>1165383.5354867557</v>
      </c>
      <c r="P3376" s="11">
        <f t="shared" ca="1" si="1681"/>
        <v>298077.16147231718</v>
      </c>
      <c r="Q3376" s="11">
        <f t="shared" ca="1" si="1681"/>
        <v>0</v>
      </c>
      <c r="R3376" s="11">
        <f t="shared" ca="1" si="1681"/>
        <v>0</v>
      </c>
      <c r="S3376" s="11">
        <f t="shared" ca="1" si="1681"/>
        <v>1463460.6969590737</v>
      </c>
      <c r="T3376" s="11">
        <f t="shared" ca="1" si="1681"/>
        <v>-7131.4448383537056</v>
      </c>
      <c r="U3376" s="11">
        <f t="shared" ca="1" si="1681"/>
        <v>380315.8877173888</v>
      </c>
      <c r="V3376" s="11">
        <f t="shared" ca="1" si="1681"/>
        <v>0</v>
      </c>
      <c r="W3376" s="11">
        <f t="shared" ca="1" si="1681"/>
        <v>0</v>
      </c>
      <c r="X3376" s="11">
        <f t="shared" ca="1" si="1681"/>
        <v>373184.44287903508</v>
      </c>
      <c r="Y3376" s="11">
        <f t="shared" ca="1" si="1681"/>
        <v>186791.52729896718</v>
      </c>
      <c r="Z3376" s="11">
        <f t="shared" ca="1" si="1681"/>
        <v>-2830.1751013319736</v>
      </c>
      <c r="AA3376" s="11">
        <f t="shared" ca="1" si="1681"/>
        <v>183961.35219763537</v>
      </c>
      <c r="AB3376" s="11">
        <f t="shared" ca="1" si="1681"/>
        <v>11099.177521197113</v>
      </c>
      <c r="AC3376" s="11">
        <f t="shared" ca="1" si="1681"/>
        <v>47312.817271878223</v>
      </c>
      <c r="AD3376" s="11">
        <f t="shared" ca="1" si="1681"/>
        <v>10869.921578243098</v>
      </c>
    </row>
    <row r="3377" spans="4:30" hidden="1" outlineLevel="1">
      <c r="D3377" s="7"/>
      <c r="F3377" s="3"/>
      <c r="G3377" s="55" t="str">
        <f>$G$12</f>
        <v>DISTSEC</v>
      </c>
      <c r="H3377" s="11">
        <f t="shared" ref="H3377:AD3377" ca="1" si="1682">+H3368+H2610</f>
        <v>-5570802.5996041037</v>
      </c>
      <c r="I3377" s="11">
        <f t="shared" ca="1" si="1682"/>
        <v>-7390987.0317030121</v>
      </c>
      <c r="J3377" s="11">
        <f t="shared" ca="1" si="1682"/>
        <v>336293.87978859153</v>
      </c>
      <c r="K3377" s="11">
        <f t="shared" ca="1" si="1682"/>
        <v>728873.59822272207</v>
      </c>
      <c r="L3377" s="11">
        <f t="shared" ca="1" si="1682"/>
        <v>0</v>
      </c>
      <c r="M3377" s="11">
        <f t="shared" ca="1" si="1682"/>
        <v>0</v>
      </c>
      <c r="N3377" s="11">
        <f t="shared" ca="1" si="1682"/>
        <v>728873.59822272207</v>
      </c>
      <c r="O3377" s="11">
        <f t="shared" ca="1" si="1682"/>
        <v>458152.86413180624</v>
      </c>
      <c r="P3377" s="11">
        <f t="shared" ca="1" si="1682"/>
        <v>0</v>
      </c>
      <c r="Q3377" s="11">
        <f t="shared" ca="1" si="1682"/>
        <v>0</v>
      </c>
      <c r="R3377" s="11">
        <f t="shared" ca="1" si="1682"/>
        <v>0</v>
      </c>
      <c r="S3377" s="11">
        <f t="shared" ca="1" si="1682"/>
        <v>458152.86413180624</v>
      </c>
      <c r="T3377" s="11">
        <f t="shared" ca="1" si="1682"/>
        <v>-2776.5477159240945</v>
      </c>
      <c r="U3377" s="11">
        <f t="shared" ca="1" si="1682"/>
        <v>0</v>
      </c>
      <c r="V3377" s="11">
        <f t="shared" ca="1" si="1682"/>
        <v>0</v>
      </c>
      <c r="W3377" s="11">
        <f t="shared" ca="1" si="1682"/>
        <v>0</v>
      </c>
      <c r="X3377" s="11">
        <f t="shared" ca="1" si="1682"/>
        <v>-2776.5477159240945</v>
      </c>
      <c r="Y3377" s="11">
        <f t="shared" ca="1" si="1682"/>
        <v>86311.132925913553</v>
      </c>
      <c r="Z3377" s="11">
        <f t="shared" ca="1" si="1682"/>
        <v>0</v>
      </c>
      <c r="AA3377" s="11">
        <f t="shared" ca="1" si="1682"/>
        <v>86311.132925913553</v>
      </c>
      <c r="AB3377" s="11">
        <f t="shared" ca="1" si="1682"/>
        <v>4203.8257338344001</v>
      </c>
      <c r="AC3377" s="11">
        <f t="shared" ca="1" si="1682"/>
        <v>178191.21073459904</v>
      </c>
      <c r="AD3377" s="11">
        <f t="shared" ca="1" si="1682"/>
        <v>30934.468277371583</v>
      </c>
    </row>
    <row r="3378" spans="4:30" hidden="1" outlineLevel="1">
      <c r="D3378" s="7"/>
      <c r="F3378" s="3"/>
      <c r="G3378" s="55" t="str">
        <f>$G$13</f>
        <v>ENERGY</v>
      </c>
      <c r="H3378" s="11">
        <f t="shared" ref="H3378:AD3378" ca="1" si="1683">+H3369+H2611</f>
        <v>2398426.7698512035</v>
      </c>
      <c r="I3378" s="11">
        <f t="shared" ca="1" si="1683"/>
        <v>102866.43113870313</v>
      </c>
      <c r="J3378" s="11">
        <f t="shared" ca="1" si="1683"/>
        <v>115652.57456314635</v>
      </c>
      <c r="K3378" s="11">
        <f t="shared" ca="1" si="1683"/>
        <v>334669.37590045575</v>
      </c>
      <c r="L3378" s="11">
        <f t="shared" ca="1" si="1683"/>
        <v>10484.994380223245</v>
      </c>
      <c r="M3378" s="11">
        <f t="shared" ca="1" si="1683"/>
        <v>-4971.6053590665315</v>
      </c>
      <c r="N3378" s="11">
        <f t="shared" ca="1" si="1683"/>
        <v>340182.76492160989</v>
      </c>
      <c r="O3378" s="11">
        <f t="shared" ca="1" si="1683"/>
        <v>307408.92407184769</v>
      </c>
      <c r="P3378" s="11">
        <f t="shared" ca="1" si="1683"/>
        <v>66949.983118934615</v>
      </c>
      <c r="Q3378" s="11">
        <f t="shared" ca="1" si="1683"/>
        <v>32668.549704234836</v>
      </c>
      <c r="R3378" s="11">
        <f t="shared" ca="1" si="1683"/>
        <v>2139.1306439946707</v>
      </c>
      <c r="S3378" s="11">
        <f t="shared" ca="1" si="1683"/>
        <v>409166.58753901074</v>
      </c>
      <c r="T3378" s="11">
        <f t="shared" ca="1" si="1683"/>
        <v>6162.2161848024025</v>
      </c>
      <c r="U3378" s="11">
        <f t="shared" ca="1" si="1683"/>
        <v>158288.24299828138</v>
      </c>
      <c r="V3378" s="11">
        <f t="shared" ca="1" si="1683"/>
        <v>919308.42885958357</v>
      </c>
      <c r="W3378" s="11">
        <f t="shared" ca="1" si="1683"/>
        <v>206733.02938863973</v>
      </c>
      <c r="X3378" s="11">
        <f t="shared" ca="1" si="1683"/>
        <v>1290491.9174312942</v>
      </c>
      <c r="Y3378" s="11">
        <f t="shared" ca="1" si="1683"/>
        <v>66035.639455604964</v>
      </c>
      <c r="Z3378" s="11">
        <f t="shared" ca="1" si="1683"/>
        <v>514.15953101682294</v>
      </c>
      <c r="AA3378" s="11">
        <f t="shared" ca="1" si="1683"/>
        <v>66549.7989866219</v>
      </c>
      <c r="AB3378" s="11">
        <f t="shared" ca="1" si="1683"/>
        <v>2263.7712275184977</v>
      </c>
      <c r="AC3378" s="11">
        <f t="shared" ca="1" si="1683"/>
        <v>59883.601815188515</v>
      </c>
      <c r="AD3378" s="11">
        <f t="shared" ca="1" si="1683"/>
        <v>11369.322228097866</v>
      </c>
    </row>
    <row r="3379" spans="4:30" hidden="1" outlineLevel="1">
      <c r="D3379" s="7"/>
      <c r="F3379" s="3"/>
      <c r="G3379" s="55" t="str">
        <f>$G$14</f>
        <v>CUSTOMER</v>
      </c>
      <c r="H3379" s="11">
        <f t="shared" ref="H3379:AD3379" ca="1" si="1684">+H3370+H2612</f>
        <v>1212132.7258045087</v>
      </c>
      <c r="I3379" s="11">
        <f t="shared" ca="1" si="1684"/>
        <v>-2557973.1345234253</v>
      </c>
      <c r="J3379" s="11">
        <f t="shared" ca="1" si="1684"/>
        <v>506150.23838036286</v>
      </c>
      <c r="K3379" s="11">
        <f t="shared" ca="1" si="1684"/>
        <v>99468.832963362409</v>
      </c>
      <c r="L3379" s="11">
        <f t="shared" ca="1" si="1684"/>
        <v>45637.423258051975</v>
      </c>
      <c r="M3379" s="11">
        <f t="shared" ca="1" si="1684"/>
        <v>27383.672538485098</v>
      </c>
      <c r="N3379" s="11">
        <f t="shared" ca="1" si="1684"/>
        <v>172489.92875989949</v>
      </c>
      <c r="O3379" s="11">
        <f t="shared" ca="1" si="1684"/>
        <v>30579.837243816255</v>
      </c>
      <c r="P3379" s="11">
        <f t="shared" ca="1" si="1684"/>
        <v>12989.400723060733</v>
      </c>
      <c r="Q3379" s="11">
        <f t="shared" ca="1" si="1684"/>
        <v>33475.756829248312</v>
      </c>
      <c r="R3379" s="11">
        <f t="shared" ca="1" si="1684"/>
        <v>11688.27309821674</v>
      </c>
      <c r="S3379" s="11">
        <f t="shared" ca="1" si="1684"/>
        <v>88733.267894342134</v>
      </c>
      <c r="T3379" s="11">
        <f t="shared" ca="1" si="1684"/>
        <v>-55.11884435838104</v>
      </c>
      <c r="U3379" s="11">
        <f t="shared" ca="1" si="1684"/>
        <v>3051.354415779901</v>
      </c>
      <c r="V3379" s="11">
        <f t="shared" ca="1" si="1684"/>
        <v>22159.845860148576</v>
      </c>
      <c r="W3379" s="11">
        <f t="shared" ca="1" si="1684"/>
        <v>6141.0096403199532</v>
      </c>
      <c r="X3379" s="11">
        <f t="shared" ca="1" si="1684"/>
        <v>31297.091071890107</v>
      </c>
      <c r="Y3379" s="11">
        <f t="shared" ca="1" si="1684"/>
        <v>4198.3270441664836</v>
      </c>
      <c r="Z3379" s="11">
        <f t="shared" ca="1" si="1684"/>
        <v>-86.298990351185992</v>
      </c>
      <c r="AA3379" s="11">
        <f t="shared" ca="1" si="1684"/>
        <v>4112.0280538152892</v>
      </c>
      <c r="AB3379" s="11">
        <f t="shared" ca="1" si="1684"/>
        <v>373.93121972962007</v>
      </c>
      <c r="AC3379" s="11">
        <f t="shared" ca="1" si="1684"/>
        <v>2599215.3462831136</v>
      </c>
      <c r="AD3379" s="11">
        <f t="shared" ca="1" si="1684"/>
        <v>367734.02866477717</v>
      </c>
    </row>
    <row r="3380" spans="4:30" collapsed="1">
      <c r="D3380" s="7" t="s">
        <v>357</v>
      </c>
      <c r="E3380" s="11">
        <f>+E3371+E2613</f>
        <v>-37876171</v>
      </c>
      <c r="F3380" s="3"/>
      <c r="G3380" s="55" t="str">
        <f>$G$15</f>
        <v>TOTAL</v>
      </c>
      <c r="H3380" s="11">
        <f t="shared" ref="H3380:AD3380" ca="1" si="1685">+H3371+H2613</f>
        <v>-37876170.999999925</v>
      </c>
      <c r="I3380" s="11">
        <f t="shared" ca="1" si="1685"/>
        <v>-61320081.400174797</v>
      </c>
      <c r="J3380" s="11">
        <f t="shared" ca="1" si="1685"/>
        <v>2684926.6191829313</v>
      </c>
      <c r="K3380" s="11">
        <f t="shared" ca="1" si="1685"/>
        <v>5232812.9796809116</v>
      </c>
      <c r="L3380" s="11">
        <f t="shared" ca="1" si="1685"/>
        <v>209834.98893979061</v>
      </c>
      <c r="M3380" s="11">
        <f t="shared" ca="1" si="1685"/>
        <v>63869.071699253051</v>
      </c>
      <c r="N3380" s="11">
        <f t="shared" ca="1" si="1685"/>
        <v>5506517.0403199457</v>
      </c>
      <c r="O3380" s="11">
        <f t="shared" ca="1" si="1685"/>
        <v>3821365.0950434613</v>
      </c>
      <c r="P3380" s="11">
        <f t="shared" ca="1" si="1685"/>
        <v>908039.79533564195</v>
      </c>
      <c r="Q3380" s="11">
        <f t="shared" ca="1" si="1685"/>
        <v>342435.53629682504</v>
      </c>
      <c r="R3380" s="11">
        <f t="shared" ca="1" si="1685"/>
        <v>30793.530380469972</v>
      </c>
      <c r="S3380" s="11">
        <f t="shared" ca="1" si="1685"/>
        <v>5102633.9570564013</v>
      </c>
      <c r="T3380" s="11">
        <f t="shared" ca="1" si="1685"/>
        <v>-48875.636656265589</v>
      </c>
      <c r="U3380" s="11">
        <f t="shared" ca="1" si="1685"/>
        <v>901031.37971764011</v>
      </c>
      <c r="V3380" s="11">
        <f t="shared" ca="1" si="1685"/>
        <v>4336553.7556404723</v>
      </c>
      <c r="W3380" s="11">
        <f t="shared" ca="1" si="1685"/>
        <v>1111819.3762310264</v>
      </c>
      <c r="X3380" s="11">
        <f t="shared" ca="1" si="1685"/>
        <v>6300528.8749328759</v>
      </c>
      <c r="Y3380" s="11">
        <f t="shared" ca="1" si="1685"/>
        <v>513369.69774059579</v>
      </c>
      <c r="Z3380" s="11">
        <f t="shared" ca="1" si="1685"/>
        <v>-15387.460003118185</v>
      </c>
      <c r="AA3380" s="11">
        <f t="shared" ca="1" si="1685"/>
        <v>497982.23773747846</v>
      </c>
      <c r="AB3380" s="11">
        <f t="shared" ca="1" si="1685"/>
        <v>38316.631561007118</v>
      </c>
      <c r="AC3380" s="11">
        <f t="shared" ca="1" si="1685"/>
        <v>2890686.6637819782</v>
      </c>
      <c r="AD3380" s="11">
        <f t="shared" ca="1" si="1685"/>
        <v>422318.37560224434</v>
      </c>
    </row>
    <row r="3381" spans="4:30" hidden="1" outlineLevel="1">
      <c r="D3381" s="7"/>
      <c r="E3381" s="51"/>
      <c r="F3381" s="52" t="str">
        <f>F3388</f>
        <v>RB_GUP</v>
      </c>
      <c r="G3381" s="55" t="str">
        <f>$G$8</f>
        <v>PRODUCTION</v>
      </c>
      <c r="H3381" s="4">
        <f t="shared" ref="H3381:H3388" ca="1" si="1686">SUBTOTAL(9,I3381:AD3381)</f>
        <v>15546394.035900926</v>
      </c>
      <c r="I3381" s="5">
        <f ca="1">VLOOKUP(CONCATENATE($F3381," ",$G3381),AllocFactorMatrix,(I$4+1),FALSE)*$E3388</f>
        <v>8631458.8178344015</v>
      </c>
      <c r="J3381" s="5">
        <f ca="1">VLOOKUP(CONCATENATE($F3381," ",$G3381),AllocFactorMatrix,(J$4+1),FALSE)*$E3388</f>
        <v>397175.50659996463</v>
      </c>
      <c r="K3381" s="5">
        <f ca="1">VLOOKUP(CONCATENATE($F3381," ",$G3381),AllocFactorMatrix,(K$4+1),FALSE)*$E3388</f>
        <v>1308410.1589989439</v>
      </c>
      <c r="L3381" s="5">
        <f ca="1">VLOOKUP(CONCATENATE($F3381," ",$G3381),AllocFactorMatrix,(L$4+1),FALSE)*$E3388</f>
        <v>32692.992893122067</v>
      </c>
      <c r="M3381" s="5">
        <f ca="1">VLOOKUP(CONCATENATE($F3381," ",$G3381),AllocFactorMatrix,(M$4+1),FALSE)*$E3388</f>
        <v>4208.5605303080811</v>
      </c>
      <c r="N3381" s="5">
        <f t="shared" ref="N3381:N3388" ca="1" si="1687">SUBTOTAL(9,K3381:M3381)</f>
        <v>1345311.7124223742</v>
      </c>
      <c r="O3381" s="5">
        <f ca="1">VLOOKUP(CONCATENATE($F3381," ",$G3381),AllocFactorMatrix,(O$4+1),FALSE)*$E3388</f>
        <v>995325.29322427046</v>
      </c>
      <c r="P3381" s="5">
        <f ca="1">VLOOKUP(CONCATENATE($F3381," ",$G3381),AllocFactorMatrix,(P$4+1),FALSE)*$E3388</f>
        <v>180155.76930699765</v>
      </c>
      <c r="Q3381" s="5">
        <f ca="1">VLOOKUP(CONCATENATE($F3381," ",$G3381),AllocFactorMatrix,(Q$4+1),FALSE)*$E3388</f>
        <v>69682.979639879792</v>
      </c>
      <c r="R3381" s="5">
        <f ca="1">VLOOKUP(CONCATENATE($F3381," ",$G3381),AllocFactorMatrix,(R$4+1),FALSE)*$E3388</f>
        <v>1501.439943272808</v>
      </c>
      <c r="S3381" s="5">
        <f ca="1">SUBTOTAL(9,O3381:R3381)</f>
        <v>1246665.482114421</v>
      </c>
      <c r="T3381" s="5">
        <f ca="1">VLOOKUP(CONCATENATE($F3381," ",$G3381),AllocFactorMatrix,(T$4+1),FALSE)*$E3388</f>
        <v>31605.211892999392</v>
      </c>
      <c r="U3381" s="5">
        <f ca="1">VLOOKUP(CONCATENATE($F3381," ",$G3381),AllocFactorMatrix,(U$4+1),FALSE)*$E3388</f>
        <v>503209.91542027547</v>
      </c>
      <c r="V3381" s="5">
        <f ca="1">VLOOKUP(CONCATENATE($F3381," ",$G3381),AllocFactorMatrix,(V$4+1),FALSE)*$E3388</f>
        <v>2729009.9211719441</v>
      </c>
      <c r="W3381" s="5">
        <f ca="1">VLOOKUP(CONCATENATE($F3381," ",$G3381),AllocFactorMatrix,(W$4+1),FALSE)*$E3388</f>
        <v>359063.08625815582</v>
      </c>
      <c r="X3381" s="5">
        <f ca="1">SUBTOTAL(9,T3381:W3381)</f>
        <v>3622888.1347433748</v>
      </c>
      <c r="Y3381" s="5">
        <f ca="1">VLOOKUP(CONCATENATE($F3381," ",$G3381),AllocFactorMatrix,(Y$4+1),FALSE)*$E3388</f>
        <v>293351.29640305979</v>
      </c>
      <c r="Z3381" s="5">
        <f ca="1">VLOOKUP(CONCATENATE($F3381," ",$G3381),AllocFactorMatrix,(Z$4+1),FALSE)*$E3388</f>
        <v>6097.8003377067316</v>
      </c>
      <c r="AA3381" s="5">
        <f t="shared" ref="AA3381:AA3388" ca="1" si="1688">SUBTOTAL(9,Y3381:Z3381)</f>
        <v>299449.09674076654</v>
      </c>
      <c r="AB3381" s="5">
        <f ca="1">VLOOKUP(CONCATENATE($F3381," ",$G3381),AllocFactorMatrix,(AB$4+1),FALSE)*$E3388</f>
        <v>3445.2854456203213</v>
      </c>
      <c r="AC3381" s="5">
        <f ca="1">VLOOKUP(CONCATENATE($F3381," ",$G3381),AllocFactorMatrix,(AC$4+1),FALSE)*$E3388</f>
        <v>0</v>
      </c>
      <c r="AD3381" s="5">
        <f ca="1">VLOOKUP(CONCATENATE($F3381," ",$G3381),AllocFactorMatrix,(AD$4+1),FALSE)*$E3388</f>
        <v>0</v>
      </c>
    </row>
    <row r="3382" spans="4:30" hidden="1" outlineLevel="1">
      <c r="D3382" s="7"/>
      <c r="E3382" s="51"/>
      <c r="F3382" s="52" t="str">
        <f>F3388</f>
        <v>RB_GUP</v>
      </c>
      <c r="G3382" s="55" t="str">
        <f>$G$9</f>
        <v>BULKTRAN</v>
      </c>
      <c r="H3382" s="4">
        <f t="shared" ca="1" si="1686"/>
        <v>8239931.1275815275</v>
      </c>
      <c r="I3382" s="5">
        <f ca="1">VLOOKUP(CONCATENATE($F3382," ",$G3382),AllocFactorMatrix,(I$4+1),FALSE)*$E3388</f>
        <v>4058849.9159830073</v>
      </c>
      <c r="J3382" s="5">
        <f ca="1">VLOOKUP(CONCATENATE($F3382," ",$G3382),AllocFactorMatrix,(J$4+1),FALSE)*$E3388</f>
        <v>200643.45452688972</v>
      </c>
      <c r="K3382" s="5">
        <f ca="1">VLOOKUP(CONCATENATE($F3382," ",$G3382),AllocFactorMatrix,(K$4+1),FALSE)*$E3388</f>
        <v>734945.47489805799</v>
      </c>
      <c r="L3382" s="5">
        <f ca="1">VLOOKUP(CONCATENATE($F3382," ",$G3382),AllocFactorMatrix,(L$4+1),FALSE)*$E3388</f>
        <v>23133.474201038691</v>
      </c>
      <c r="M3382" s="5">
        <f ca="1">VLOOKUP(CONCATENATE($F3382," ",$G3382),AllocFactorMatrix,(M$4+1),FALSE)*$E3388</f>
        <v>2169.3831873332338</v>
      </c>
      <c r="N3382" s="5">
        <f t="shared" ca="1" si="1687"/>
        <v>760248.33228642994</v>
      </c>
      <c r="O3382" s="5">
        <f ca="1">VLOOKUP(CONCATENATE($F3382," ",$G3382),AllocFactorMatrix,(O$4+1),FALSE)*$E3388</f>
        <v>558672.88960135763</v>
      </c>
      <c r="P3382" s="5">
        <f ca="1">VLOOKUP(CONCATENATE($F3382," ",$G3382),AllocFactorMatrix,(P$4+1),FALSE)*$E3388</f>
        <v>104097.03567973652</v>
      </c>
      <c r="Q3382" s="5">
        <f ca="1">VLOOKUP(CONCATENATE($F3382," ",$G3382),AllocFactorMatrix,(Q$4+1),FALSE)*$E3388</f>
        <v>47039.51213681863</v>
      </c>
      <c r="R3382" s="5">
        <f ca="1">VLOOKUP(CONCATENATE($F3382," ",$G3382),AllocFactorMatrix,(R$4+1),FALSE)*$E3388</f>
        <v>2115.3142796038851</v>
      </c>
      <c r="S3382" s="5">
        <f t="shared" ref="S3382:S3388" ca="1" si="1689">SUBTOTAL(9,O3382:R3382)</f>
        <v>711924.75169751665</v>
      </c>
      <c r="T3382" s="5">
        <f ca="1">VLOOKUP(CONCATENATE($F3382," ",$G3382),AllocFactorMatrix,(T$4+1),FALSE)*$E3388</f>
        <v>19515.874984306465</v>
      </c>
      <c r="U3382" s="5">
        <f ca="1">VLOOKUP(CONCATENATE($F3382," ",$G3382),AllocFactorMatrix,(U$4+1),FALSE)*$E3388</f>
        <v>319373.9689674289</v>
      </c>
      <c r="V3382" s="5">
        <f ca="1">VLOOKUP(CONCATENATE($F3382," ",$G3382),AllocFactorMatrix,(V$4+1),FALSE)*$E3388</f>
        <v>1687900.3999044867</v>
      </c>
      <c r="W3382" s="5">
        <f ca="1">VLOOKUP(CONCATENATE($F3382," ",$G3382),AllocFactorMatrix,(W$4+1),FALSE)*$E3388</f>
        <v>304806.83651603817</v>
      </c>
      <c r="X3382" s="5">
        <f t="shared" ref="X3382:X3388" ca="1" si="1690">SUBTOTAL(9,T3382:W3382)</f>
        <v>2331597.0803722604</v>
      </c>
      <c r="Y3382" s="5">
        <f ca="1">VLOOKUP(CONCATENATE($F3382," ",$G3382),AllocFactorMatrix,(Y$4+1),FALSE)*$E3388</f>
        <v>171567.55789414537</v>
      </c>
      <c r="Z3382" s="5">
        <f ca="1">VLOOKUP(CONCATENATE($F3382," ",$G3382),AllocFactorMatrix,(Z$4+1),FALSE)*$E3388</f>
        <v>2873.6910137766699</v>
      </c>
      <c r="AA3382" s="5">
        <f t="shared" ca="1" si="1688"/>
        <v>174441.24890792204</v>
      </c>
      <c r="AB3382" s="5">
        <f ca="1">VLOOKUP(CONCATENATE($F3382," ",$G3382),AllocFactorMatrix,(AB$4+1),FALSE)*$E3388</f>
        <v>2226.3438075016597</v>
      </c>
      <c r="AC3382" s="5">
        <f ca="1">VLOOKUP(CONCATENATE($F3382," ",$G3382),AllocFactorMatrix,(AC$4+1),FALSE)*$E3388</f>
        <v>0</v>
      </c>
      <c r="AD3382" s="5">
        <f ca="1">VLOOKUP(CONCATENATE($F3382," ",$G3382),AllocFactorMatrix,(AD$4+1),FALSE)*$E3388</f>
        <v>0</v>
      </c>
    </row>
    <row r="3383" spans="4:30" hidden="1" outlineLevel="1">
      <c r="D3383" s="7"/>
      <c r="E3383" s="51"/>
      <c r="F3383" s="52" t="str">
        <f>F3388</f>
        <v>RB_GUP</v>
      </c>
      <c r="G3383" s="55" t="str">
        <f>$G$10</f>
        <v>SUBTRAN</v>
      </c>
      <c r="H3383" s="4">
        <f t="shared" ca="1" si="1686"/>
        <v>1810065.4944865971</v>
      </c>
      <c r="I3383" s="5">
        <f ca="1">VLOOKUP(CONCATENATE($F3383," ",$G3383),AllocFactorMatrix,(I$4+1),FALSE)*$E3388</f>
        <v>881261.93963230657</v>
      </c>
      <c r="J3383" s="5">
        <f ca="1">VLOOKUP(CONCATENATE($F3383," ",$G3383),AllocFactorMatrix,(J$4+1),FALSE)*$E3388</f>
        <v>42530.85403414107</v>
      </c>
      <c r="K3383" s="5">
        <f ca="1">VLOOKUP(CONCATENATE($F3383," ",$G3383),AllocFactorMatrix,(K$4+1),FALSE)*$E3388</f>
        <v>154725.16741379898</v>
      </c>
      <c r="L3383" s="5">
        <f ca="1">VLOOKUP(CONCATENATE($F3383," ",$G3383),AllocFactorMatrix,(L$4+1),FALSE)*$E3388</f>
        <v>4779.3148439046199</v>
      </c>
      <c r="M3383" s="5">
        <f ca="1">VLOOKUP(CONCATENATE($F3383," ",$G3383),AllocFactorMatrix,(M$4+1),FALSE)*$E3388</f>
        <v>595.23838758778027</v>
      </c>
      <c r="N3383" s="5">
        <f t="shared" ca="1" si="1687"/>
        <v>160099.72064529138</v>
      </c>
      <c r="O3383" s="5">
        <f ca="1">VLOOKUP(CONCATENATE($F3383," ",$G3383),AllocFactorMatrix,(O$4+1),FALSE)*$E3388</f>
        <v>116897.28230687653</v>
      </c>
      <c r="P3383" s="5">
        <f ca="1">VLOOKUP(CONCATENATE($F3383," ",$G3383),AllocFactorMatrix,(P$4+1),FALSE)*$E3388</f>
        <v>21731.068437013917</v>
      </c>
      <c r="Q3383" s="5">
        <f ca="1">VLOOKUP(CONCATENATE($F3383," ",$G3383),AllocFactorMatrix,(Q$4+1),FALSE)*$E3388</f>
        <v>12930.244654086366</v>
      </c>
      <c r="R3383" s="5">
        <f ca="1">VLOOKUP(CONCATENATE($F3383," ",$G3383),AllocFactorMatrix,(R$4+1),FALSE)*$E3388</f>
        <v>0</v>
      </c>
      <c r="S3383" s="5">
        <f t="shared" ca="1" si="1689"/>
        <v>151558.59539797681</v>
      </c>
      <c r="T3383" s="5">
        <f ca="1">VLOOKUP(CONCATENATE($F3383," ",$G3383),AllocFactorMatrix,(T$4+1),FALSE)*$E3388</f>
        <v>4081.8523793234444</v>
      </c>
      <c r="U3383" s="5">
        <f ca="1">VLOOKUP(CONCATENATE($F3383," ",$G3383),AllocFactorMatrix,(U$4+1),FALSE)*$E3388</f>
        <v>66822.253961346185</v>
      </c>
      <c r="V3383" s="5">
        <f ca="1">VLOOKUP(CONCATENATE($F3383," ",$G3383),AllocFactorMatrix,(V$4+1),FALSE)*$E3388</f>
        <v>465529.4678203073</v>
      </c>
      <c r="W3383" s="5">
        <f ca="1">VLOOKUP(CONCATENATE($F3383," ",$G3383),AllocFactorMatrix,(W$4+1),FALSE)*$E3388</f>
        <v>0</v>
      </c>
      <c r="X3383" s="5">
        <f t="shared" ca="1" si="1690"/>
        <v>536433.57416097692</v>
      </c>
      <c r="Y3383" s="5">
        <f ca="1">VLOOKUP(CONCATENATE($F3383," ",$G3383),AllocFactorMatrix,(Y$4+1),FALSE)*$E3388</f>
        <v>35182.657170131162</v>
      </c>
      <c r="Z3383" s="5">
        <f ca="1">VLOOKUP(CONCATENATE($F3383," ",$G3383),AllocFactorMatrix,(Z$4+1),FALSE)*$E3388</f>
        <v>586.49585087007438</v>
      </c>
      <c r="AA3383" s="5">
        <f t="shared" ca="1" si="1688"/>
        <v>35769.153021001235</v>
      </c>
      <c r="AB3383" s="5">
        <f ca="1">VLOOKUP(CONCATENATE($F3383," ",$G3383),AllocFactorMatrix,(AB$4+1),FALSE)*$E3388</f>
        <v>469.81646774862742</v>
      </c>
      <c r="AC3383" s="5">
        <f ca="1">VLOOKUP(CONCATENATE($F3383," ",$G3383),AllocFactorMatrix,(AC$4+1),FALSE)*$E3388</f>
        <v>1597.476427084782</v>
      </c>
      <c r="AD3383" s="5">
        <f ca="1">VLOOKUP(CONCATENATE($F3383," ",$G3383),AllocFactorMatrix,(AD$4+1),FALSE)*$E3388</f>
        <v>344.36470006962878</v>
      </c>
    </row>
    <row r="3384" spans="4:30" hidden="1" outlineLevel="1">
      <c r="D3384" s="7"/>
      <c r="E3384" s="51"/>
      <c r="F3384" s="52" t="str">
        <f>F3388</f>
        <v>RB_GUP</v>
      </c>
      <c r="G3384" s="55" t="str">
        <f>$G$11</f>
        <v>DISTPRI</v>
      </c>
      <c r="H3384" s="4">
        <f t="shared" ca="1" si="1686"/>
        <v>8305154.9307950987</v>
      </c>
      <c r="I3384" s="5">
        <f ca="1">VLOOKUP(CONCATENATE($F3384," ",$G3384),AllocFactorMatrix,(I$4+1),FALSE)*$E3388</f>
        <v>5550689.2594880667</v>
      </c>
      <c r="J3384" s="5">
        <f ca="1">VLOOKUP(CONCATENATE($F3384," ",$G3384),AllocFactorMatrix,(J$4+1),FALSE)*$E3388</f>
        <v>261645.00141292097</v>
      </c>
      <c r="K3384" s="5">
        <f ca="1">VLOOKUP(CONCATENATE($F3384," ",$G3384),AllocFactorMatrix,(K$4+1),FALSE)*$E3388</f>
        <v>950049.05816354335</v>
      </c>
      <c r="L3384" s="5">
        <f ca="1">VLOOKUP(CONCATENATE($F3384," ",$G3384),AllocFactorMatrix,(L$4+1),FALSE)*$E3388</f>
        <v>29361.459414397003</v>
      </c>
      <c r="M3384" s="5">
        <f ca="1">VLOOKUP(CONCATENATE($F3384," ",$G3384),AllocFactorMatrix,(M$4+1),FALSE)*$E3388</f>
        <v>0</v>
      </c>
      <c r="N3384" s="5">
        <f t="shared" ca="1" si="1687"/>
        <v>979410.51757794037</v>
      </c>
      <c r="O3384" s="5">
        <f ca="1">VLOOKUP(CONCATENATE($F3384," ",$G3384),AllocFactorMatrix,(O$4+1),FALSE)*$E3388</f>
        <v>712370.7392457088</v>
      </c>
      <c r="P3384" s="5">
        <f ca="1">VLOOKUP(CONCATENATE($F3384," ",$G3384),AllocFactorMatrix,(P$4+1),FALSE)*$E3388</f>
        <v>132679.09812280216</v>
      </c>
      <c r="Q3384" s="5">
        <f ca="1">VLOOKUP(CONCATENATE($F3384," ",$G3384),AllocFactorMatrix,(Q$4+1),FALSE)*$E3388</f>
        <v>0</v>
      </c>
      <c r="R3384" s="5">
        <f ca="1">VLOOKUP(CONCATENATE($F3384," ",$G3384),AllocFactorMatrix,(R$4+1),FALSE)*$E3388</f>
        <v>0</v>
      </c>
      <c r="S3384" s="5">
        <f t="shared" ca="1" si="1689"/>
        <v>845049.8373685109</v>
      </c>
      <c r="T3384" s="5">
        <f ca="1">VLOOKUP(CONCATENATE($F3384," ",$G3384),AllocFactorMatrix,(T$4+1),FALSE)*$E3388</f>
        <v>25395.577853393977</v>
      </c>
      <c r="U3384" s="5">
        <f ca="1">VLOOKUP(CONCATENATE($F3384," ",$G3384),AllocFactorMatrix,(U$4+1),FALSE)*$E3388</f>
        <v>409573.20449089492</v>
      </c>
      <c r="V3384" s="5">
        <f ca="1">VLOOKUP(CONCATENATE($F3384," ",$G3384),AllocFactorMatrix,(V$4+1),FALSE)*$E3388</f>
        <v>0</v>
      </c>
      <c r="W3384" s="5">
        <f ca="1">VLOOKUP(CONCATENATE($F3384," ",$G3384),AllocFactorMatrix,(W$4+1),FALSE)*$E3388</f>
        <v>0</v>
      </c>
      <c r="X3384" s="5">
        <f t="shared" ca="1" si="1690"/>
        <v>434968.78234428889</v>
      </c>
      <c r="Y3384" s="5">
        <f ca="1">VLOOKUP(CONCATENATE($F3384," ",$G3384),AllocFactorMatrix,(Y$4+1),FALSE)*$E3388</f>
        <v>214812.515318035</v>
      </c>
      <c r="Z3384" s="5">
        <f ca="1">VLOOKUP(CONCATENATE($F3384," ",$G3384),AllocFactorMatrix,(Z$4+1),FALSE)*$E3388</f>
        <v>3583.913641826442</v>
      </c>
      <c r="AA3384" s="5">
        <f t="shared" ca="1" si="1688"/>
        <v>218396.42895986146</v>
      </c>
      <c r="AB3384" s="5">
        <f ca="1">VLOOKUP(CONCATENATE($F3384," ",$G3384),AllocFactorMatrix,(AB$4+1),FALSE)*$E3388</f>
        <v>2903.5705626042964</v>
      </c>
      <c r="AC3384" s="5">
        <f ca="1">VLOOKUP(CONCATENATE($F3384," ",$G3384),AllocFactorMatrix,(AC$4+1),FALSE)*$E3388</f>
        <v>9947.229355661957</v>
      </c>
      <c r="AD3384" s="5">
        <f ca="1">VLOOKUP(CONCATENATE($F3384," ",$G3384),AllocFactorMatrix,(AD$4+1),FALSE)*$E3388</f>
        <v>2144.303725243351</v>
      </c>
    </row>
    <row r="3385" spans="4:30" hidden="1" outlineLevel="1">
      <c r="D3385" s="7"/>
      <c r="E3385" s="51"/>
      <c r="F3385" s="52" t="str">
        <f>F3388</f>
        <v>RB_GUP</v>
      </c>
      <c r="G3385" s="55" t="str">
        <f>$G$12</f>
        <v>DISTSEC</v>
      </c>
      <c r="H3385" s="4">
        <f t="shared" ca="1" si="1686"/>
        <v>4273710.5373027558</v>
      </c>
      <c r="I3385" s="5">
        <f ca="1">VLOOKUP(CONCATENATE($F3385," ",$G3385),AllocFactorMatrix,(I$4+1),FALSE)*$E3388</f>
        <v>3195459.5724757155</v>
      </c>
      <c r="J3385" s="5">
        <f ca="1">VLOOKUP(CONCATENATE($F3385," ",$G3385),AllocFactorMatrix,(J$4+1),FALSE)*$E3388</f>
        <v>154054.12441196103</v>
      </c>
      <c r="K3385" s="5">
        <f ca="1">VLOOKUP(CONCATENATE($F3385," ",$G3385),AllocFactorMatrix,(K$4+1),FALSE)*$E3388</f>
        <v>464845.49347047589</v>
      </c>
      <c r="L3385" s="5">
        <f ca="1">VLOOKUP(CONCATENATE($F3385," ",$G3385),AllocFactorMatrix,(L$4+1),FALSE)*$E3388</f>
        <v>0</v>
      </c>
      <c r="M3385" s="5">
        <f ca="1">VLOOKUP(CONCATENATE($F3385," ",$G3385),AllocFactorMatrix,(M$4+1),FALSE)*$E3388</f>
        <v>0</v>
      </c>
      <c r="N3385" s="5">
        <f t="shared" ca="1" si="1687"/>
        <v>464845.49347047589</v>
      </c>
      <c r="O3385" s="5">
        <f ca="1">VLOOKUP(CONCATENATE($F3385," ",$G3385),AllocFactorMatrix,(O$4+1),FALSE)*$E3388</f>
        <v>296201.35772869823</v>
      </c>
      <c r="P3385" s="5">
        <f ca="1">VLOOKUP(CONCATENATE($F3385," ",$G3385),AllocFactorMatrix,(P$4+1),FALSE)*$E3388</f>
        <v>0</v>
      </c>
      <c r="Q3385" s="5">
        <f ca="1">VLOOKUP(CONCATENATE($F3385," ",$G3385),AllocFactorMatrix,(Q$4+1),FALSE)*$E3388</f>
        <v>0</v>
      </c>
      <c r="R3385" s="5">
        <f ca="1">VLOOKUP(CONCATENATE($F3385," ",$G3385),AllocFactorMatrix,(R$4+1),FALSE)*$E3388</f>
        <v>0</v>
      </c>
      <c r="S3385" s="5">
        <f t="shared" ca="1" si="1689"/>
        <v>296201.35772869823</v>
      </c>
      <c r="T3385" s="5">
        <f ca="1">VLOOKUP(CONCATENATE($F3385," ",$G3385),AllocFactorMatrix,(T$4+1),FALSE)*$E3388</f>
        <v>8008.6633221049678</v>
      </c>
      <c r="U3385" s="5">
        <f ca="1">VLOOKUP(CONCATENATE($F3385," ",$G3385),AllocFactorMatrix,(U$4+1),FALSE)*$E3388</f>
        <v>0</v>
      </c>
      <c r="V3385" s="5">
        <f ca="1">VLOOKUP(CONCATENATE($F3385," ",$G3385),AllocFactorMatrix,(V$4+1),FALSE)*$E3388</f>
        <v>0</v>
      </c>
      <c r="W3385" s="5">
        <f ca="1">VLOOKUP(CONCATENATE($F3385," ",$G3385),AllocFactorMatrix,(W$4+1),FALSE)*$E3388</f>
        <v>0</v>
      </c>
      <c r="X3385" s="5">
        <f t="shared" ca="1" si="1690"/>
        <v>8008.6633221049678</v>
      </c>
      <c r="Y3385" s="5">
        <f ca="1">VLOOKUP(CONCATENATE($F3385," ",$G3385),AllocFactorMatrix,(Y$4+1),FALSE)*$E3388</f>
        <v>109252.12110151397</v>
      </c>
      <c r="Z3385" s="5">
        <f ca="1">VLOOKUP(CONCATENATE($F3385," ",$G3385),AllocFactorMatrix,(Z$4+1),FALSE)*$E3388</f>
        <v>0</v>
      </c>
      <c r="AA3385" s="5">
        <f t="shared" ca="1" si="1688"/>
        <v>109252.12110151397</v>
      </c>
      <c r="AB3385" s="5">
        <f ca="1">VLOOKUP(CONCATENATE($F3385," ",$G3385),AllocFactorMatrix,(AB$4+1),FALSE)*$E3388</f>
        <v>1133.7127751800133</v>
      </c>
      <c r="AC3385" s="5">
        <f ca="1">VLOOKUP(CONCATENATE($F3385," ",$G3385),AllocFactorMatrix,(AC$4+1),FALSE)*$E3388</f>
        <v>38493.909151112159</v>
      </c>
      <c r="AD3385" s="5">
        <f ca="1">VLOOKUP(CONCATENATE($F3385," ",$G3385),AllocFactorMatrix,(AD$4+1),FALSE)*$E3388</f>
        <v>6261.5828659942272</v>
      </c>
    </row>
    <row r="3386" spans="4:30" hidden="1" outlineLevel="1">
      <c r="D3386" s="7"/>
      <c r="E3386" s="51"/>
      <c r="F3386" s="52" t="str">
        <f>F3388</f>
        <v>RB_GUP</v>
      </c>
      <c r="G3386" s="55" t="str">
        <f>$G$13</f>
        <v>ENERGY</v>
      </c>
      <c r="H3386" s="4">
        <f t="shared" ca="1" si="1686"/>
        <v>131360.53203774078</v>
      </c>
      <c r="I3386" s="5">
        <f ca="1">VLOOKUP(CONCATENATE($F3386," ",$G3386),AllocFactorMatrix,(I$4+1),FALSE)*$E3388</f>
        <v>49290.030012166419</v>
      </c>
      <c r="J3386" s="5">
        <f ca="1">VLOOKUP(CONCATENATE($F3386," ",$G3386),AllocFactorMatrix,(J$4+1),FALSE)*$E3388</f>
        <v>3194.3124468445699</v>
      </c>
      <c r="K3386" s="5">
        <f ca="1">VLOOKUP(CONCATENATE($F3386," ",$G3386),AllocFactorMatrix,(K$4+1),FALSE)*$E3388</f>
        <v>10717.264534550615</v>
      </c>
      <c r="L3386" s="5">
        <f ca="1">VLOOKUP(CONCATENATE($F3386," ",$G3386),AllocFactorMatrix,(L$4+1),FALSE)*$E3388</f>
        <v>340.61899760000949</v>
      </c>
      <c r="M3386" s="5">
        <f ca="1">VLOOKUP(CONCATENATE($F3386," ",$G3386),AllocFactorMatrix,(M$4+1),FALSE)*$E3388</f>
        <v>31.401089671119905</v>
      </c>
      <c r="N3386" s="5">
        <f t="shared" ca="1" si="1687"/>
        <v>11089.284621821746</v>
      </c>
      <c r="O3386" s="5">
        <f ca="1">VLOOKUP(CONCATENATE($F3386," ",$G3386),AllocFactorMatrix,(O$4+1),FALSE)*$E3388</f>
        <v>9771.0796169156602</v>
      </c>
      <c r="P3386" s="5">
        <f ca="1">VLOOKUP(CONCATENATE($F3386," ",$G3386),AllocFactorMatrix,(P$4+1),FALSE)*$E3388</f>
        <v>1811.3701491274626</v>
      </c>
      <c r="Q3386" s="5">
        <f ca="1">VLOOKUP(CONCATENATE($F3386," ",$G3386),AllocFactorMatrix,(Q$4+1),FALSE)*$E3388</f>
        <v>823.0402320656317</v>
      </c>
      <c r="R3386" s="5">
        <f ca="1">VLOOKUP(CONCATENATE($F3386," ",$G3386),AllocFactorMatrix,(R$4+1),FALSE)*$E3388</f>
        <v>38.1348598491224</v>
      </c>
      <c r="S3386" s="5">
        <f t="shared" ca="1" si="1689"/>
        <v>12443.624857957877</v>
      </c>
      <c r="T3386" s="5">
        <f ca="1">VLOOKUP(CONCATENATE($F3386," ",$G3386),AllocFactorMatrix,(T$4+1),FALSE)*$E3388</f>
        <v>374.44628707902586</v>
      </c>
      <c r="U3386" s="5">
        <f ca="1">VLOOKUP(CONCATENATE($F3386," ",$G3386),AllocFactorMatrix,(U$4+1),FALSE)*$E3388</f>
        <v>6574.7158507588902</v>
      </c>
      <c r="V3386" s="5">
        <f ca="1">VLOOKUP(CONCATENATE($F3386," ",$G3386),AllocFactorMatrix,(V$4+1),FALSE)*$E3388</f>
        <v>37328.506917547144</v>
      </c>
      <c r="W3386" s="5">
        <f ca="1">VLOOKUP(CONCATENATE($F3386," ",$G3386),AllocFactorMatrix,(W$4+1),FALSE)*$E3388</f>
        <v>7082.0914233730446</v>
      </c>
      <c r="X3386" s="5">
        <f t="shared" ca="1" si="1690"/>
        <v>51359.7604787581</v>
      </c>
      <c r="Y3386" s="5">
        <f ca="1">VLOOKUP(CONCATENATE($F3386," ",$G3386),AllocFactorMatrix,(Y$4+1),FALSE)*$E3388</f>
        <v>2647.2800024636772</v>
      </c>
      <c r="Z3386" s="5">
        <f ca="1">VLOOKUP(CONCATENATE($F3386," ",$G3386),AllocFactorMatrix,(Z$4+1),FALSE)*$E3388</f>
        <v>43.09349826683512</v>
      </c>
      <c r="AA3386" s="5">
        <f t="shared" ca="1" si="1688"/>
        <v>2690.3735007305122</v>
      </c>
      <c r="AB3386" s="5">
        <f ca="1">VLOOKUP(CONCATENATE($F3386," ",$G3386),AllocFactorMatrix,(AB$4+1),FALSE)*$E3388</f>
        <v>48.06733085904974</v>
      </c>
      <c r="AC3386" s="5">
        <f ca="1">VLOOKUP(CONCATENATE($F3386," ",$G3386),AllocFactorMatrix,(AC$4+1),FALSE)*$E3388</f>
        <v>1039.3916637650641</v>
      </c>
      <c r="AD3386" s="5">
        <f ca="1">VLOOKUP(CONCATENATE($F3386," ",$G3386),AllocFactorMatrix,(AD$4+1),FALSE)*$E3388</f>
        <v>205.68712483742732</v>
      </c>
    </row>
    <row r="3387" spans="4:30" hidden="1" outlineLevel="1">
      <c r="D3387" s="7"/>
      <c r="E3387" s="51"/>
      <c r="F3387" s="52" t="str">
        <f>F3388</f>
        <v>RB_GUP</v>
      </c>
      <c r="G3387" s="55" t="str">
        <f>$G$14</f>
        <v>CUSTOMER</v>
      </c>
      <c r="H3387" s="4">
        <f t="shared" ca="1" si="1686"/>
        <v>2057304.3418953507</v>
      </c>
      <c r="I3387" s="5">
        <f ca="1">VLOOKUP(CONCATENATE($F3387," ",$G3387),AllocFactorMatrix,(I$4+1),FALSE)*$E3388</f>
        <v>962075.034670069</v>
      </c>
      <c r="J3387" s="5">
        <f ca="1">VLOOKUP(CONCATENATE($F3387," ",$G3387),AllocFactorMatrix,(J$4+1),FALSE)*$E3388</f>
        <v>252047.72997533774</v>
      </c>
      <c r="K3387" s="5">
        <f ca="1">VLOOKUP(CONCATENATE($F3387," ",$G3387),AllocFactorMatrix,(K$4+1),FALSE)*$E3388</f>
        <v>71549.126041992393</v>
      </c>
      <c r="L3387" s="5">
        <f ca="1">VLOOKUP(CONCATENATE($F3387," ",$G3387),AllocFactorMatrix,(L$4+1),FALSE)*$E3388</f>
        <v>23095.662269626409</v>
      </c>
      <c r="M3387" s="5">
        <f ca="1">VLOOKUP(CONCATENATE($F3387," ",$G3387),AllocFactorMatrix,(M$4+1),FALSE)*$E3388</f>
        <v>3748.8911021257782</v>
      </c>
      <c r="N3387" s="5">
        <f t="shared" ca="1" si="1687"/>
        <v>98393.679413744583</v>
      </c>
      <c r="O3387" s="5">
        <f ca="1">VLOOKUP(CONCATENATE($F3387," ",$G3387),AllocFactorMatrix,(O$4+1),FALSE)*$E3388</f>
        <v>20304.599768627082</v>
      </c>
      <c r="P3387" s="5">
        <f ca="1">VLOOKUP(CONCATENATE($F3387," ",$G3387),AllocFactorMatrix,(P$4+1),FALSE)*$E3388</f>
        <v>6012.4442134336177</v>
      </c>
      <c r="Q3387" s="5">
        <f ca="1">VLOOKUP(CONCATENATE($F3387," ",$G3387),AllocFactorMatrix,(Q$4+1),FALSE)*$E3388</f>
        <v>13060.453507716093</v>
      </c>
      <c r="R3387" s="5">
        <f ca="1">VLOOKUP(CONCATENATE($F3387," ",$G3387),AllocFactorMatrix,(R$4+1),FALSE)*$E3388</f>
        <v>2295.0343916781189</v>
      </c>
      <c r="S3387" s="5">
        <f t="shared" ca="1" si="1689"/>
        <v>41672.53188145491</v>
      </c>
      <c r="T3387" s="5">
        <f ca="1">VLOOKUP(CONCATENATE($F3387," ",$G3387),AllocFactorMatrix,(T$4+1),FALSE)*$E3388</f>
        <v>139.74964342471512</v>
      </c>
      <c r="U3387" s="5">
        <f ca="1">VLOOKUP(CONCATENATE($F3387," ",$G3387),AllocFactorMatrix,(U$4+1),FALSE)*$E3388</f>
        <v>3567.0572765849811</v>
      </c>
      <c r="V3387" s="5">
        <f ca="1">VLOOKUP(CONCATENATE($F3387," ",$G3387),AllocFactorMatrix,(V$4+1),FALSE)*$E3388</f>
        <v>19206.78884902611</v>
      </c>
      <c r="W3387" s="5">
        <f ca="1">VLOOKUP(CONCATENATE($F3387," ",$G3387),AllocFactorMatrix,(W$4+1),FALSE)*$E3388</f>
        <v>3442.5896294585259</v>
      </c>
      <c r="X3387" s="5">
        <f t="shared" ca="1" si="1690"/>
        <v>26356.18539849433</v>
      </c>
      <c r="Y3387" s="5">
        <f ca="1">VLOOKUP(CONCATENATE($F3387," ",$G3387),AllocFactorMatrix,(Y$4+1),FALSE)*$E3388</f>
        <v>5620.8279109272544</v>
      </c>
      <c r="Z3387" s="5">
        <f ca="1">VLOOKUP(CONCATENATE($F3387," ",$G3387),AllocFactorMatrix,(Z$4+1),FALSE)*$E3388</f>
        <v>101.89372636786544</v>
      </c>
      <c r="AA3387" s="5">
        <f t="shared" ca="1" si="1688"/>
        <v>5722.7216372951198</v>
      </c>
      <c r="AB3387" s="5">
        <f ca="1">VLOOKUP(CONCATENATE($F3387," ",$G3387),AllocFactorMatrix,(AB$4+1),FALSE)*$E3388</f>
        <v>105.51206354904049</v>
      </c>
      <c r="AC3387" s="5">
        <f ca="1">VLOOKUP(CONCATENATE($F3387," ",$G3387),AllocFactorMatrix,(AC$4+1),FALSE)*$E3388</f>
        <v>597738.54592318286</v>
      </c>
      <c r="AD3387" s="5">
        <f ca="1">VLOOKUP(CONCATENATE($F3387," ",$G3387),AllocFactorMatrix,(AD$4+1),FALSE)*$E3388</f>
        <v>73192.400932222619</v>
      </c>
    </row>
    <row r="3388" spans="4:30" collapsed="1">
      <c r="D3388" s="7" t="s">
        <v>356</v>
      </c>
      <c r="E3388" s="61">
        <v>40363921</v>
      </c>
      <c r="F3388" s="10" t="s">
        <v>74</v>
      </c>
      <c r="G3388" s="55" t="str">
        <f>$G$15</f>
        <v>TOTAL</v>
      </c>
      <c r="H3388" s="4">
        <f t="shared" ca="1" si="1686"/>
        <v>40363920.999999993</v>
      </c>
      <c r="I3388" s="5">
        <f ca="1">VLOOKUP(CONCATENATE($F3388," ",$G3388),AllocFactorMatrix,(I$4+1),FALSE)*$E3388</f>
        <v>23329084.570095737</v>
      </c>
      <c r="J3388" s="5">
        <f ca="1">VLOOKUP(CONCATENATE($F3388," ",$G3388),AllocFactorMatrix,(J$4+1),FALSE)*$E3388</f>
        <v>1311290.9834080597</v>
      </c>
      <c r="K3388" s="5">
        <f ca="1">VLOOKUP(CONCATENATE($F3388," ",$G3388),AllocFactorMatrix,(K$4+1),FALSE)*$E3388</f>
        <v>3695241.7435213635</v>
      </c>
      <c r="L3388" s="5">
        <f ca="1">VLOOKUP(CONCATENATE($F3388," ",$G3388),AllocFactorMatrix,(L$4+1),FALSE)*$E3388</f>
        <v>113403.5226196888</v>
      </c>
      <c r="M3388" s="5">
        <f ca="1">VLOOKUP(CONCATENATE($F3388," ",$G3388),AllocFactorMatrix,(M$4+1),FALSE)*$E3388</f>
        <v>10753.474297025994</v>
      </c>
      <c r="N3388" s="5">
        <f t="shared" ca="1" si="1687"/>
        <v>3819398.7404380785</v>
      </c>
      <c r="O3388" s="5">
        <f ca="1">VLOOKUP(CONCATENATE($F3388," ",$G3388),AllocFactorMatrix,(O$4+1),FALSE)*$E3388</f>
        <v>2709543.2414924544</v>
      </c>
      <c r="P3388" s="5">
        <f ca="1">VLOOKUP(CONCATENATE($F3388," ",$G3388),AllocFactorMatrix,(P$4+1),FALSE)*$E3388</f>
        <v>446486.78590911132</v>
      </c>
      <c r="Q3388" s="5">
        <f ca="1">VLOOKUP(CONCATENATE($F3388," ",$G3388),AllocFactorMatrix,(Q$4+1),FALSE)*$E3388</f>
        <v>143536.2301705665</v>
      </c>
      <c r="R3388" s="5">
        <f ca="1">VLOOKUP(CONCATENATE($F3388," ",$G3388),AllocFactorMatrix,(R$4+1),FALSE)*$E3388</f>
        <v>5949.923474403935</v>
      </c>
      <c r="S3388" s="5">
        <f t="shared" ca="1" si="1689"/>
        <v>3305516.1810465362</v>
      </c>
      <c r="T3388" s="5">
        <f ca="1">VLOOKUP(CONCATENATE($F3388," ",$G3388),AllocFactorMatrix,(T$4+1),FALSE)*$E3388</f>
        <v>89121.376362631985</v>
      </c>
      <c r="U3388" s="5">
        <f ca="1">VLOOKUP(CONCATENATE($F3388," ",$G3388),AllocFactorMatrix,(U$4+1),FALSE)*$E3388</f>
        <v>1309121.1159672893</v>
      </c>
      <c r="V3388" s="5">
        <f ca="1">VLOOKUP(CONCATENATE($F3388," ",$G3388),AllocFactorMatrix,(V$4+1),FALSE)*$E3388</f>
        <v>4938975.084663311</v>
      </c>
      <c r="W3388" s="5">
        <f ca="1">VLOOKUP(CONCATENATE($F3388," ",$G3388),AllocFactorMatrix,(W$4+1),FALSE)*$E3388</f>
        <v>674394.60382702562</v>
      </c>
      <c r="X3388" s="5">
        <f t="shared" ca="1" si="1690"/>
        <v>7011612.1808202583</v>
      </c>
      <c r="Y3388" s="5">
        <f ca="1">VLOOKUP(CONCATENATE($F3388," ",$G3388),AllocFactorMatrix,(Y$4+1),FALSE)*$E3388</f>
        <v>832434.2558002763</v>
      </c>
      <c r="Z3388" s="5">
        <f ca="1">VLOOKUP(CONCATENATE($F3388," ",$G3388),AllocFactorMatrix,(Z$4+1),FALSE)*$E3388</f>
        <v>13286.88806881462</v>
      </c>
      <c r="AA3388" s="5">
        <f t="shared" ca="1" si="1688"/>
        <v>845721.14386909094</v>
      </c>
      <c r="AB3388" s="5">
        <f ca="1">VLOOKUP(CONCATENATE($F3388," ",$G3388),AllocFactorMatrix,(AB$4+1),FALSE)*$E3388</f>
        <v>10332.308453063006</v>
      </c>
      <c r="AC3388" s="5">
        <f ca="1">VLOOKUP(CONCATENATE($F3388," ",$G3388),AllocFactorMatrix,(AC$4+1),FALSE)*$E3388</f>
        <v>648816.55252080667</v>
      </c>
      <c r="AD3388" s="5">
        <f ca="1">VLOOKUP(CONCATENATE($F3388," ",$G3388),AllocFactorMatrix,(AD$4+1),FALSE)*$E3388</f>
        <v>82148.339348367255</v>
      </c>
    </row>
    <row r="3389" spans="4:30" hidden="1" outlineLevel="1">
      <c r="D3389" s="7"/>
      <c r="E3389" s="11"/>
      <c r="F3389" s="11"/>
      <c r="G3389" s="55" t="str">
        <f>$G$8</f>
        <v>PRODUCTION</v>
      </c>
      <c r="H3389" s="4">
        <f t="shared" ref="H3389:AD3389" ca="1" si="1691">+H3373+H3381</f>
        <v>-5006003.1834353451</v>
      </c>
      <c r="I3389" s="4">
        <f t="shared" ca="1" si="1691"/>
        <v>-18167828.40654885</v>
      </c>
      <c r="J3389" s="4">
        <f t="shared" ca="1" si="1691"/>
        <v>1105752.3388672154</v>
      </c>
      <c r="K3389" s="4">
        <f t="shared" ca="1" si="1691"/>
        <v>2767019.7775856378</v>
      </c>
      <c r="L3389" s="4">
        <f t="shared" ca="1" si="1691"/>
        <v>83771.42096547471</v>
      </c>
      <c r="M3389" s="4">
        <f t="shared" ca="1" si="1691"/>
        <v>18154.789106235989</v>
      </c>
      <c r="N3389" s="4">
        <f t="shared" ca="1" si="1691"/>
        <v>2868945.9876573533</v>
      </c>
      <c r="O3389" s="4">
        <f t="shared" ca="1" si="1691"/>
        <v>2080617.4966400058</v>
      </c>
      <c r="P3389" s="4">
        <f t="shared" ca="1" si="1691"/>
        <v>496460.39660800464</v>
      </c>
      <c r="Q3389" s="4">
        <f t="shared" ca="1" si="1691"/>
        <v>223421.58312086214</v>
      </c>
      <c r="R3389" s="4">
        <f t="shared" ca="1" si="1691"/>
        <v>9002.3253887034571</v>
      </c>
      <c r="S3389" s="4">
        <f t="shared" ca="1" si="1691"/>
        <v>2809501.8017575759</v>
      </c>
      <c r="T3389" s="4">
        <f t="shared" ca="1" si="1691"/>
        <v>1025.2652087182541</v>
      </c>
      <c r="U3389" s="4">
        <f t="shared" ca="1" si="1691"/>
        <v>670432.00829475326</v>
      </c>
      <c r="V3389" s="4">
        <f t="shared" ca="1" si="1691"/>
        <v>4483209.4700534977</v>
      </c>
      <c r="W3389" s="4">
        <f t="shared" ca="1" si="1691"/>
        <v>839348.57163400482</v>
      </c>
      <c r="X3389" s="4">
        <f t="shared" ca="1" si="1691"/>
        <v>5994015.3151909681</v>
      </c>
      <c r="Y3389" s="4">
        <f t="shared" ca="1" si="1691"/>
        <v>371455.58011304325</v>
      </c>
      <c r="Z3389" s="4">
        <f t="shared" ca="1" si="1691"/>
        <v>-3141.6404916971487</v>
      </c>
      <c r="AA3389" s="4">
        <f t="shared" ca="1" si="1691"/>
        <v>368313.93962134572</v>
      </c>
      <c r="AB3389" s="4">
        <f t="shared" ca="1" si="1691"/>
        <v>15295.840019063755</v>
      </c>
      <c r="AC3389" s="4">
        <f t="shared" ca="1" si="1691"/>
        <v>0</v>
      </c>
      <c r="AD3389" s="4">
        <f t="shared" ca="1" si="1691"/>
        <v>0</v>
      </c>
    </row>
    <row r="3390" spans="4:30" hidden="1" outlineLevel="1">
      <c r="D3390" s="7"/>
      <c r="E3390" s="11"/>
      <c r="F3390" s="11"/>
      <c r="G3390" s="55" t="str">
        <f>$G$9</f>
        <v>BULKTRAN</v>
      </c>
      <c r="H3390" s="4">
        <f t="shared" ref="H3390:AD3390" ca="1" si="1692">+H3374+H3382</f>
        <v>2492417.5618652552</v>
      </c>
      <c r="I3390" s="4">
        <f t="shared" ca="1" si="1692"/>
        <v>-5886574.7063708222</v>
      </c>
      <c r="J3390" s="4">
        <f t="shared" ca="1" si="1692"/>
        <v>553755.50813968736</v>
      </c>
      <c r="K3390" s="4">
        <f t="shared" ca="1" si="1692"/>
        <v>1606844.8763396027</v>
      </c>
      <c r="L3390" s="4">
        <f t="shared" ca="1" si="1692"/>
        <v>58783.666308150183</v>
      </c>
      <c r="M3390" s="4">
        <f t="shared" ca="1" si="1692"/>
        <v>22939.729646894026</v>
      </c>
      <c r="N3390" s="4">
        <f t="shared" ca="1" si="1692"/>
        <v>1688568.2722946466</v>
      </c>
      <c r="O3390" s="4">
        <f t="shared" ca="1" si="1692"/>
        <v>1210906.409364539</v>
      </c>
      <c r="P3390" s="4">
        <f t="shared" ca="1" si="1692"/>
        <v>283616.67169531435</v>
      </c>
      <c r="Q3390" s="4">
        <f t="shared" ca="1" si="1692"/>
        <v>144954.48280362363</v>
      </c>
      <c r="R3390" s="4">
        <f t="shared" ca="1" si="1692"/>
        <v>11580.555472431846</v>
      </c>
      <c r="S3390" s="4">
        <f t="shared" ca="1" si="1692"/>
        <v>1651058.1193359087</v>
      </c>
      <c r="T3390" s="4">
        <f t="shared" ca="1" si="1692"/>
        <v>7667.2937779915083</v>
      </c>
      <c r="U3390" s="4">
        <f t="shared" ca="1" si="1692"/>
        <v>483347.16463889979</v>
      </c>
      <c r="V3390" s="4">
        <f t="shared" ca="1" si="1692"/>
        <v>3011575.9807450334</v>
      </c>
      <c r="W3390" s="4">
        <f t="shared" ca="1" si="1692"/>
        <v>723466.68834225333</v>
      </c>
      <c r="X3390" s="4">
        <f t="shared" ca="1" si="1692"/>
        <v>4226057.1275041774</v>
      </c>
      <c r="Y3390" s="4">
        <f t="shared" ca="1" si="1692"/>
        <v>250433.16079422412</v>
      </c>
      <c r="Z3390" s="4">
        <f t="shared" ca="1" si="1692"/>
        <v>-227.22546017734976</v>
      </c>
      <c r="AA3390" s="4">
        <f t="shared" ca="1" si="1692"/>
        <v>250205.93533404669</v>
      </c>
      <c r="AB3390" s="4">
        <f t="shared" ca="1" si="1692"/>
        <v>9347.3056276155094</v>
      </c>
      <c r="AC3390" s="4">
        <f t="shared" ca="1" si="1692"/>
        <v>0</v>
      </c>
      <c r="AD3390" s="4">
        <f t="shared" ca="1" si="1692"/>
        <v>0</v>
      </c>
    </row>
    <row r="3391" spans="4:30" hidden="1" outlineLevel="1">
      <c r="D3391" s="7"/>
      <c r="E3391" s="11"/>
      <c r="F3391" s="11"/>
      <c r="G3391" s="55" t="str">
        <f>$G$10</f>
        <v>SUBTRAN</v>
      </c>
      <c r="H3391" s="4">
        <f t="shared" ref="H3391:AD3391" ca="1" si="1693">+H3375+H3383</f>
        <v>479014.61068763677</v>
      </c>
      <c r="I3391" s="4">
        <f t="shared" ca="1" si="1693"/>
        <v>-1241347.9975229532</v>
      </c>
      <c r="J3391" s="4">
        <f t="shared" ca="1" si="1693"/>
        <v>110959.18230686543</v>
      </c>
      <c r="K3391" s="4">
        <f t="shared" ca="1" si="1693"/>
        <v>319252.48884014576</v>
      </c>
      <c r="L3391" s="4">
        <f t="shared" ca="1" si="1693"/>
        <v>11429.563816182243</v>
      </c>
      <c r="M3391" s="4">
        <f t="shared" ca="1" si="1693"/>
        <v>7335.6678719333995</v>
      </c>
      <c r="N3391" s="4">
        <f t="shared" ca="1" si="1693"/>
        <v>338017.72052826139</v>
      </c>
      <c r="O3391" s="4">
        <f t="shared" ca="1" si="1693"/>
        <v>239211.4932372043</v>
      </c>
      <c r="P3391" s="4">
        <f t="shared" ca="1" si="1693"/>
        <v>55930.055141760022</v>
      </c>
      <c r="Q3391" s="4">
        <f t="shared" ca="1" si="1693"/>
        <v>37567.90026964101</v>
      </c>
      <c r="R3391" s="4">
        <f t="shared" ca="1" si="1693"/>
        <v>0</v>
      </c>
      <c r="S3391" s="4">
        <f t="shared" ca="1" si="1693"/>
        <v>332709.44864860538</v>
      </c>
      <c r="T3391" s="4">
        <f t="shared" ca="1" si="1693"/>
        <v>1435.6388274876422</v>
      </c>
      <c r="U3391" s="4">
        <f t="shared" ca="1" si="1693"/>
        <v>95002.860001586538</v>
      </c>
      <c r="V3391" s="4">
        <f t="shared" ca="1" si="1693"/>
        <v>782739.81901896768</v>
      </c>
      <c r="W3391" s="4">
        <f t="shared" ca="1" si="1693"/>
        <v>0</v>
      </c>
      <c r="X3391" s="4">
        <f t="shared" ca="1" si="1693"/>
        <v>879178.31784804258</v>
      </c>
      <c r="Y3391" s="4">
        <f t="shared" ca="1" si="1693"/>
        <v>48245.841576014565</v>
      </c>
      <c r="Z3391" s="4">
        <f t="shared" ca="1" si="1693"/>
        <v>-58.29228822387779</v>
      </c>
      <c r="AA3391" s="4">
        <f t="shared" ca="1" si="1693"/>
        <v>48187.549287790767</v>
      </c>
      <c r="AB3391" s="4">
        <f t="shared" ca="1" si="1693"/>
        <v>1874.225932918795</v>
      </c>
      <c r="AC3391" s="4">
        <f t="shared" ca="1" si="1693"/>
        <v>7681.1641042825486</v>
      </c>
      <c r="AD3391" s="4">
        <f t="shared" ca="1" si="1693"/>
        <v>1754.9995538237465</v>
      </c>
    </row>
    <row r="3392" spans="4:30" hidden="1" outlineLevel="1">
      <c r="D3392" s="7"/>
      <c r="E3392" s="11"/>
      <c r="F3392" s="11"/>
      <c r="G3392" s="55" t="str">
        <f>$G$11</f>
        <v>DISTPRI</v>
      </c>
      <c r="H3392" s="4">
        <f t="shared" ref="H3392:AD3392" ca="1" si="1694">+H3376+H3384</f>
        <v>20188.703595114872</v>
      </c>
      <c r="I3392" s="4">
        <f t="shared" ca="1" si="1694"/>
        <v>-7055976.6217065807</v>
      </c>
      <c r="J3392" s="4">
        <f t="shared" ca="1" si="1694"/>
        <v>858357.71371097793</v>
      </c>
      <c r="K3392" s="4">
        <f t="shared" ca="1" si="1694"/>
        <v>2524813.8893033215</v>
      </c>
      <c r="L3392" s="4">
        <f t="shared" ca="1" si="1694"/>
        <v>89695.161564170805</v>
      </c>
      <c r="M3392" s="4">
        <f t="shared" ca="1" si="1694"/>
        <v>0</v>
      </c>
      <c r="N3392" s="4">
        <f t="shared" ca="1" si="1694"/>
        <v>2614509.0508674914</v>
      </c>
      <c r="O3392" s="4">
        <f t="shared" ca="1" si="1694"/>
        <v>1877754.2747324645</v>
      </c>
      <c r="P3392" s="4">
        <f t="shared" ca="1" si="1694"/>
        <v>430756.25959511934</v>
      </c>
      <c r="Q3392" s="4">
        <f t="shared" ca="1" si="1694"/>
        <v>0</v>
      </c>
      <c r="R3392" s="4">
        <f t="shared" ca="1" si="1694"/>
        <v>0</v>
      </c>
      <c r="S3392" s="4">
        <f t="shared" ca="1" si="1694"/>
        <v>2308510.5343275843</v>
      </c>
      <c r="T3392" s="4">
        <f t="shared" ca="1" si="1694"/>
        <v>18264.133015040272</v>
      </c>
      <c r="U3392" s="4">
        <f t="shared" ca="1" si="1694"/>
        <v>789889.09220828372</v>
      </c>
      <c r="V3392" s="4">
        <f t="shared" ca="1" si="1694"/>
        <v>0</v>
      </c>
      <c r="W3392" s="4">
        <f t="shared" ca="1" si="1694"/>
        <v>0</v>
      </c>
      <c r="X3392" s="4">
        <f t="shared" ca="1" si="1694"/>
        <v>808153.22522332403</v>
      </c>
      <c r="Y3392" s="4">
        <f t="shared" ca="1" si="1694"/>
        <v>401604.04261700215</v>
      </c>
      <c r="Z3392" s="4">
        <f t="shared" ca="1" si="1694"/>
        <v>753.73854049446845</v>
      </c>
      <c r="AA3392" s="4">
        <f t="shared" ca="1" si="1694"/>
        <v>402357.78115749685</v>
      </c>
      <c r="AB3392" s="4">
        <f t="shared" ca="1" si="1694"/>
        <v>14002.748083801409</v>
      </c>
      <c r="AC3392" s="4">
        <f t="shared" ca="1" si="1694"/>
        <v>57260.046627540178</v>
      </c>
      <c r="AD3392" s="4">
        <f t="shared" ca="1" si="1694"/>
        <v>13014.22530348645</v>
      </c>
    </row>
    <row r="3393" spans="2:30" hidden="1" outlineLevel="1">
      <c r="D3393" s="7"/>
      <c r="E3393" s="11"/>
      <c r="F3393" s="11"/>
      <c r="G3393" s="55" t="str">
        <f>$G$12</f>
        <v>DISTSEC</v>
      </c>
      <c r="H3393" s="4">
        <f t="shared" ref="H3393:AD3393" ca="1" si="1695">+H3377+H3385</f>
        <v>-1297092.062301348</v>
      </c>
      <c r="I3393" s="4">
        <f t="shared" ca="1" si="1695"/>
        <v>-4195527.4592272965</v>
      </c>
      <c r="J3393" s="4">
        <f t="shared" ca="1" si="1695"/>
        <v>490348.00420055259</v>
      </c>
      <c r="K3393" s="4">
        <f t="shared" ca="1" si="1695"/>
        <v>1193719.0916931978</v>
      </c>
      <c r="L3393" s="4">
        <f t="shared" ca="1" si="1695"/>
        <v>0</v>
      </c>
      <c r="M3393" s="4">
        <f t="shared" ca="1" si="1695"/>
        <v>0</v>
      </c>
      <c r="N3393" s="4">
        <f t="shared" ca="1" si="1695"/>
        <v>1193719.0916931978</v>
      </c>
      <c r="O3393" s="4">
        <f t="shared" ca="1" si="1695"/>
        <v>754354.22186050448</v>
      </c>
      <c r="P3393" s="4">
        <f t="shared" ca="1" si="1695"/>
        <v>0</v>
      </c>
      <c r="Q3393" s="4">
        <f t="shared" ca="1" si="1695"/>
        <v>0</v>
      </c>
      <c r="R3393" s="4">
        <f t="shared" ca="1" si="1695"/>
        <v>0</v>
      </c>
      <c r="S3393" s="4">
        <f t="shared" ca="1" si="1695"/>
        <v>754354.22186050448</v>
      </c>
      <c r="T3393" s="4">
        <f t="shared" ca="1" si="1695"/>
        <v>5232.1156061808733</v>
      </c>
      <c r="U3393" s="4">
        <f t="shared" ca="1" si="1695"/>
        <v>0</v>
      </c>
      <c r="V3393" s="4">
        <f t="shared" ca="1" si="1695"/>
        <v>0</v>
      </c>
      <c r="W3393" s="4">
        <f t="shared" ca="1" si="1695"/>
        <v>0</v>
      </c>
      <c r="X3393" s="4">
        <f t="shared" ca="1" si="1695"/>
        <v>5232.1156061808733</v>
      </c>
      <c r="Y3393" s="4">
        <f t="shared" ca="1" si="1695"/>
        <v>195563.25402742752</v>
      </c>
      <c r="Z3393" s="4">
        <f t="shared" ca="1" si="1695"/>
        <v>0</v>
      </c>
      <c r="AA3393" s="4">
        <f t="shared" ca="1" si="1695"/>
        <v>195563.25402742752</v>
      </c>
      <c r="AB3393" s="4">
        <f t="shared" ca="1" si="1695"/>
        <v>5337.5385090144136</v>
      </c>
      <c r="AC3393" s="4">
        <f t="shared" ca="1" si="1695"/>
        <v>216685.1198857112</v>
      </c>
      <c r="AD3393" s="4">
        <f t="shared" ca="1" si="1695"/>
        <v>37196.05114336581</v>
      </c>
    </row>
    <row r="3394" spans="2:30" hidden="1" outlineLevel="1">
      <c r="D3394" s="7"/>
      <c r="E3394" s="11"/>
      <c r="F3394" s="11"/>
      <c r="G3394" s="55" t="str">
        <f>$G$13</f>
        <v>ENERGY</v>
      </c>
      <c r="H3394" s="4">
        <f t="shared" ref="H3394:AD3394" ca="1" si="1696">+H3378+H3386</f>
        <v>2529787.3018889441</v>
      </c>
      <c r="I3394" s="4">
        <f t="shared" ca="1" si="1696"/>
        <v>152156.46115086955</v>
      </c>
      <c r="J3394" s="4">
        <f t="shared" ca="1" si="1696"/>
        <v>118846.88700999093</v>
      </c>
      <c r="K3394" s="4">
        <f t="shared" ca="1" si="1696"/>
        <v>345386.64043500635</v>
      </c>
      <c r="L3394" s="4">
        <f t="shared" ca="1" si="1696"/>
        <v>10825.613377823254</v>
      </c>
      <c r="M3394" s="4">
        <f t="shared" ca="1" si="1696"/>
        <v>-4940.2042693954118</v>
      </c>
      <c r="N3394" s="4">
        <f t="shared" ca="1" si="1696"/>
        <v>351272.04954343161</v>
      </c>
      <c r="O3394" s="4">
        <f t="shared" ca="1" si="1696"/>
        <v>317180.00368876336</v>
      </c>
      <c r="P3394" s="4">
        <f t="shared" ca="1" si="1696"/>
        <v>68761.353268062085</v>
      </c>
      <c r="Q3394" s="4">
        <f t="shared" ca="1" si="1696"/>
        <v>33491.589936300465</v>
      </c>
      <c r="R3394" s="4">
        <f t="shared" ca="1" si="1696"/>
        <v>2177.2655038437929</v>
      </c>
      <c r="S3394" s="4">
        <f t="shared" ca="1" si="1696"/>
        <v>421610.21239696862</v>
      </c>
      <c r="T3394" s="4">
        <f t="shared" ca="1" si="1696"/>
        <v>6536.6624718814282</v>
      </c>
      <c r="U3394" s="4">
        <f t="shared" ca="1" si="1696"/>
        <v>164862.95884904027</v>
      </c>
      <c r="V3394" s="4">
        <f t="shared" ca="1" si="1696"/>
        <v>956636.93577713077</v>
      </c>
      <c r="W3394" s="4">
        <f t="shared" ca="1" si="1696"/>
        <v>213815.12081201278</v>
      </c>
      <c r="X3394" s="4">
        <f t="shared" ca="1" si="1696"/>
        <v>1341851.6779100522</v>
      </c>
      <c r="Y3394" s="4">
        <f t="shared" ca="1" si="1696"/>
        <v>68682.919458068645</v>
      </c>
      <c r="Z3394" s="4">
        <f t="shared" ca="1" si="1696"/>
        <v>557.25302928365807</v>
      </c>
      <c r="AA3394" s="4">
        <f t="shared" ca="1" si="1696"/>
        <v>69240.172487352407</v>
      </c>
      <c r="AB3394" s="4">
        <f t="shared" ca="1" si="1696"/>
        <v>2311.8385583775475</v>
      </c>
      <c r="AC3394" s="4">
        <f t="shared" ca="1" si="1696"/>
        <v>60922.993478953576</v>
      </c>
      <c r="AD3394" s="4">
        <f t="shared" ca="1" si="1696"/>
        <v>11575.009352935294</v>
      </c>
    </row>
    <row r="3395" spans="2:30" hidden="1" outlineLevel="1">
      <c r="D3395" s="7"/>
      <c r="E3395" s="11"/>
      <c r="F3395" s="11"/>
      <c r="G3395" s="55" t="str">
        <f>$G$14</f>
        <v>CUSTOMER</v>
      </c>
      <c r="H3395" s="4">
        <f t="shared" ref="H3395:AD3395" ca="1" si="1697">+H3379+H3387</f>
        <v>3269437.0676998594</v>
      </c>
      <c r="I3395" s="4">
        <f t="shared" ca="1" si="1697"/>
        <v>-1595898.0998533564</v>
      </c>
      <c r="J3395" s="4">
        <f t="shared" ca="1" si="1697"/>
        <v>758197.96835570061</v>
      </c>
      <c r="K3395" s="4">
        <f t="shared" ca="1" si="1697"/>
        <v>171017.95900535479</v>
      </c>
      <c r="L3395" s="4">
        <f t="shared" ca="1" si="1697"/>
        <v>68733.085527678384</v>
      </c>
      <c r="M3395" s="4">
        <f t="shared" ca="1" si="1697"/>
        <v>31132.563640610875</v>
      </c>
      <c r="N3395" s="4">
        <f t="shared" ca="1" si="1697"/>
        <v>270883.60817364405</v>
      </c>
      <c r="O3395" s="4">
        <f t="shared" ca="1" si="1697"/>
        <v>50884.437012443334</v>
      </c>
      <c r="P3395" s="4">
        <f t="shared" ca="1" si="1697"/>
        <v>19001.844936494352</v>
      </c>
      <c r="Q3395" s="4">
        <f t="shared" ca="1" si="1697"/>
        <v>46536.210336964403</v>
      </c>
      <c r="R3395" s="4">
        <f t="shared" ca="1" si="1697"/>
        <v>13983.307489894858</v>
      </c>
      <c r="S3395" s="4">
        <f t="shared" ca="1" si="1697"/>
        <v>130405.79977579704</v>
      </c>
      <c r="T3395" s="4">
        <f t="shared" ca="1" si="1697"/>
        <v>84.630799066334077</v>
      </c>
      <c r="U3395" s="4">
        <f t="shared" ca="1" si="1697"/>
        <v>6618.4116923648817</v>
      </c>
      <c r="V3395" s="4">
        <f t="shared" ca="1" si="1697"/>
        <v>41366.634709174687</v>
      </c>
      <c r="W3395" s="4">
        <f t="shared" ca="1" si="1697"/>
        <v>9583.5992697784786</v>
      </c>
      <c r="X3395" s="4">
        <f t="shared" ca="1" si="1697"/>
        <v>57653.276470384437</v>
      </c>
      <c r="Y3395" s="4">
        <f t="shared" ca="1" si="1697"/>
        <v>9819.154955093738</v>
      </c>
      <c r="Z3395" s="4">
        <f t="shared" ca="1" si="1697"/>
        <v>15.594736016679448</v>
      </c>
      <c r="AA3395" s="4">
        <f t="shared" ca="1" si="1697"/>
        <v>9834.7496911104099</v>
      </c>
      <c r="AB3395" s="4">
        <f t="shared" ca="1" si="1697"/>
        <v>479.44328327866054</v>
      </c>
      <c r="AC3395" s="4">
        <f t="shared" ca="1" si="1697"/>
        <v>3196953.8922062963</v>
      </c>
      <c r="AD3395" s="4">
        <f t="shared" ca="1" si="1697"/>
        <v>440926.42959699978</v>
      </c>
    </row>
    <row r="3396" spans="2:30" collapsed="1">
      <c r="B3396" s="112" t="s">
        <v>158</v>
      </c>
      <c r="D3396" s="7"/>
      <c r="E3396" s="4">
        <f>+E3380+E3388</f>
        <v>2487750</v>
      </c>
      <c r="F3396" s="3"/>
      <c r="G3396" s="55" t="str">
        <f>$G$15</f>
        <v>TOTAL</v>
      </c>
      <c r="H3396" s="4">
        <f t="shared" ref="H3396:AD3396" ca="1" si="1698">+H3380+H3388</f>
        <v>2487750.0000000671</v>
      </c>
      <c r="I3396" s="4">
        <f t="shared" ca="1" si="1698"/>
        <v>-37990996.830079064</v>
      </c>
      <c r="J3396" s="4">
        <f t="shared" ca="1" si="1698"/>
        <v>3996217.6025909912</v>
      </c>
      <c r="K3396" s="4">
        <f t="shared" ca="1" si="1698"/>
        <v>8928054.7232022751</v>
      </c>
      <c r="L3396" s="4">
        <f t="shared" ca="1" si="1698"/>
        <v>323238.5115594794</v>
      </c>
      <c r="M3396" s="4">
        <f t="shared" ca="1" si="1698"/>
        <v>74622.545996279048</v>
      </c>
      <c r="N3396" s="4">
        <f t="shared" ca="1" si="1698"/>
        <v>9325915.7807580233</v>
      </c>
      <c r="O3396" s="4">
        <f t="shared" ca="1" si="1698"/>
        <v>6530908.3365359157</v>
      </c>
      <c r="P3396" s="4">
        <f t="shared" ca="1" si="1698"/>
        <v>1354526.5812447532</v>
      </c>
      <c r="Q3396" s="4">
        <f t="shared" ca="1" si="1698"/>
        <v>485971.76646739151</v>
      </c>
      <c r="R3396" s="4">
        <f t="shared" ca="1" si="1698"/>
        <v>36743.453854873907</v>
      </c>
      <c r="S3396" s="4">
        <f t="shared" ca="1" si="1698"/>
        <v>8408150.1381029375</v>
      </c>
      <c r="T3396" s="4">
        <f t="shared" ca="1" si="1698"/>
        <v>40245.739706366396</v>
      </c>
      <c r="U3396" s="4">
        <f t="shared" ca="1" si="1698"/>
        <v>2210152.4956849292</v>
      </c>
      <c r="V3396" s="4">
        <f t="shared" ca="1" si="1698"/>
        <v>9275528.8403037824</v>
      </c>
      <c r="W3396" s="4">
        <f t="shared" ca="1" si="1698"/>
        <v>1786213.9800580521</v>
      </c>
      <c r="X3396" s="4">
        <f t="shared" ca="1" si="1698"/>
        <v>13312141.055753134</v>
      </c>
      <c r="Y3396" s="4">
        <f t="shared" ca="1" si="1698"/>
        <v>1345803.9535408721</v>
      </c>
      <c r="Z3396" s="4">
        <f t="shared" ca="1" si="1698"/>
        <v>-2100.5719343035653</v>
      </c>
      <c r="AA3396" s="4">
        <f t="shared" ca="1" si="1698"/>
        <v>1343703.3816065695</v>
      </c>
      <c r="AB3396" s="4">
        <f t="shared" ca="1" si="1698"/>
        <v>48648.940014070125</v>
      </c>
      <c r="AC3396" s="4">
        <f t="shared" ca="1" si="1698"/>
        <v>3539503.2163027851</v>
      </c>
      <c r="AD3396" s="4">
        <f t="shared" ca="1" si="1698"/>
        <v>504466.71495061158</v>
      </c>
    </row>
    <row r="3397" spans="2:30">
      <c r="D3397" s="109" t="s">
        <v>157</v>
      </c>
      <c r="E3397" s="122">
        <f>0.720635*0.06</f>
        <v>4.3238100000000002E-2</v>
      </c>
    </row>
    <row r="3398" spans="2:30" hidden="1" outlineLevel="1">
      <c r="D3398" s="7"/>
      <c r="E3398" s="11"/>
      <c r="F3398" s="51"/>
      <c r="G3398" s="55" t="str">
        <f>$G$8</f>
        <v>PRODUCTION</v>
      </c>
      <c r="H3398" s="53">
        <f t="shared" ref="H3398:AD3398" ca="1" si="1699">H3389*$E$3397</f>
        <v>-216450.06624569581</v>
      </c>
      <c r="I3398" s="53">
        <f ca="1">I3389*$E$3397</f>
        <v>-785542.38142519991</v>
      </c>
      <c r="J3398" s="53">
        <f t="shared" ca="1" si="1699"/>
        <v>47810.630203174551</v>
      </c>
      <c r="K3398" s="53">
        <f t="shared" ca="1" si="1699"/>
        <v>119640.67784522557</v>
      </c>
      <c r="L3398" s="53">
        <f t="shared" ca="1" si="1699"/>
        <v>3622.1170768472921</v>
      </c>
      <c r="M3398" s="53">
        <f t="shared" ca="1" si="1699"/>
        <v>784.97858685434232</v>
      </c>
      <c r="N3398" s="53">
        <f t="shared" ca="1" si="1699"/>
        <v>124047.77350892741</v>
      </c>
      <c r="O3398" s="53">
        <f t="shared" ca="1" si="1699"/>
        <v>89961.947381470236</v>
      </c>
      <c r="P3398" s="53">
        <f t="shared" ca="1" si="1699"/>
        <v>21466.004274576568</v>
      </c>
      <c r="Q3398" s="53">
        <f t="shared" ca="1" si="1699"/>
        <v>9660.3247531381494</v>
      </c>
      <c r="R3398" s="53">
        <f t="shared" ca="1" si="1699"/>
        <v>389.24344538929898</v>
      </c>
      <c r="S3398" s="53">
        <f t="shared" ca="1" si="1699"/>
        <v>121477.51985457425</v>
      </c>
      <c r="T3398" s="53">
        <f t="shared" ca="1" si="1699"/>
        <v>44.330519621080747</v>
      </c>
      <c r="U3398" s="53">
        <f t="shared" ca="1" si="1699"/>
        <v>28988.206217849372</v>
      </c>
      <c r="V3398" s="53">
        <f t="shared" ca="1" si="1699"/>
        <v>193845.45938712015</v>
      </c>
      <c r="W3398" s="53">
        <f t="shared" ca="1" si="1699"/>
        <v>36291.837475168264</v>
      </c>
      <c r="X3398" s="53">
        <f t="shared" ca="1" si="1699"/>
        <v>259169.8335997586</v>
      </c>
      <c r="Y3398" s="53">
        <f t="shared" ca="1" si="1699"/>
        <v>16061.033518485776</v>
      </c>
      <c r="Z3398" s="53">
        <f t="shared" ca="1" si="1699"/>
        <v>-135.8385657440505</v>
      </c>
      <c r="AA3398" s="53">
        <f t="shared" ca="1" si="1699"/>
        <v>15925.194952741709</v>
      </c>
      <c r="AB3398" s="53">
        <f t="shared" ca="1" si="1699"/>
        <v>661.36306032828054</v>
      </c>
      <c r="AC3398" s="53">
        <f t="shared" ca="1" si="1699"/>
        <v>0</v>
      </c>
      <c r="AD3398" s="53">
        <f t="shared" ca="1" si="1699"/>
        <v>0</v>
      </c>
    </row>
    <row r="3399" spans="2:30" hidden="1" outlineLevel="1">
      <c r="D3399" s="7"/>
      <c r="E3399" s="11"/>
      <c r="F3399" s="51"/>
      <c r="G3399" s="55" t="str">
        <f>$G$9</f>
        <v>BULKTRAN</v>
      </c>
      <c r="H3399" s="53">
        <f t="shared" ref="H3399:AD3399" ca="1" si="1700">H3390*$E$3397</f>
        <v>107767.39978168609</v>
      </c>
      <c r="I3399" s="53">
        <f t="shared" ca="1" si="1700"/>
        <v>-254524.30581153225</v>
      </c>
      <c r="J3399" s="53">
        <f t="shared" ca="1" si="1700"/>
        <v>23943.336036494617</v>
      </c>
      <c r="K3399" s="53">
        <f t="shared" ca="1" si="1700"/>
        <v>69476.919447659384</v>
      </c>
      <c r="L3399" s="53">
        <f t="shared" ca="1" si="1700"/>
        <v>2541.6940421984286</v>
      </c>
      <c r="M3399" s="53">
        <f t="shared" ca="1" si="1700"/>
        <v>991.87032444536862</v>
      </c>
      <c r="N3399" s="53">
        <f t="shared" ca="1" si="1700"/>
        <v>73010.483814303167</v>
      </c>
      <c r="O3399" s="53">
        <f t="shared" ca="1" si="1700"/>
        <v>52357.292418744873</v>
      </c>
      <c r="P3399" s="53">
        <f t="shared" ca="1" si="1700"/>
        <v>12263.046012429171</v>
      </c>
      <c r="Q3399" s="53">
        <f t="shared" ca="1" si="1700"/>
        <v>6267.5564229113588</v>
      </c>
      <c r="R3399" s="53">
        <f t="shared" ca="1" si="1700"/>
        <v>500.72121557255542</v>
      </c>
      <c r="S3399" s="53">
        <f t="shared" ca="1" si="1700"/>
        <v>71388.616069657961</v>
      </c>
      <c r="T3399" s="53">
        <f t="shared" ca="1" si="1700"/>
        <v>331.51921510217466</v>
      </c>
      <c r="U3399" s="53">
        <f t="shared" ca="1" si="1700"/>
        <v>20899.013039373214</v>
      </c>
      <c r="V3399" s="53">
        <f t="shared" ca="1" si="1700"/>
        <v>130214.82341305182</v>
      </c>
      <c r="W3399" s="53">
        <f t="shared" ca="1" si="1700"/>
        <v>31281.325017211184</v>
      </c>
      <c r="X3399" s="53">
        <f t="shared" ca="1" si="1700"/>
        <v>182726.68068473839</v>
      </c>
      <c r="Y3399" s="53">
        <f t="shared" ca="1" si="1700"/>
        <v>10828.254049736743</v>
      </c>
      <c r="Z3399" s="53">
        <f t="shared" ca="1" si="1700"/>
        <v>-9.8247971696942678</v>
      </c>
      <c r="AA3399" s="53">
        <f t="shared" ca="1" si="1700"/>
        <v>10818.429252567044</v>
      </c>
      <c r="AB3399" s="53">
        <f t="shared" ca="1" si="1700"/>
        <v>404.15973545740218</v>
      </c>
      <c r="AC3399" s="53">
        <f t="shared" ca="1" si="1700"/>
        <v>0</v>
      </c>
      <c r="AD3399" s="53">
        <f t="shared" ca="1" si="1700"/>
        <v>0</v>
      </c>
    </row>
    <row r="3400" spans="2:30" hidden="1" outlineLevel="1">
      <c r="D3400" s="7"/>
      <c r="E3400" s="11"/>
      <c r="F3400" s="51"/>
      <c r="G3400" s="55" t="str">
        <f>$G$10</f>
        <v>SUBTRAN</v>
      </c>
      <c r="H3400" s="53">
        <f t="shared" ref="H3400:AD3400" ca="1" si="1701">H3391*$E$3397</f>
        <v>20711.681638373109</v>
      </c>
      <c r="I3400" s="53">
        <f t="shared" ca="1" si="1701"/>
        <v>-53673.528851697207</v>
      </c>
      <c r="J3400" s="53">
        <f t="shared" ca="1" si="1701"/>
        <v>4797.6642205024782</v>
      </c>
      <c r="K3400" s="53">
        <f t="shared" ca="1" si="1701"/>
        <v>13803.871037719107</v>
      </c>
      <c r="L3400" s="53">
        <f t="shared" ca="1" si="1701"/>
        <v>494.19262324046946</v>
      </c>
      <c r="M3400" s="53">
        <f t="shared" ca="1" si="1701"/>
        <v>317.18034101344352</v>
      </c>
      <c r="N3400" s="53">
        <f t="shared" ca="1" si="1701"/>
        <v>14615.244001973018</v>
      </c>
      <c r="O3400" s="53">
        <f t="shared" ca="1" si="1701"/>
        <v>10343.050465739563</v>
      </c>
      <c r="P3400" s="53">
        <f t="shared" ca="1" si="1701"/>
        <v>2418.3093172249341</v>
      </c>
      <c r="Q3400" s="53">
        <f t="shared" ca="1" si="1701"/>
        <v>1624.3646286487649</v>
      </c>
      <c r="R3400" s="53">
        <f t="shared" ca="1" si="1701"/>
        <v>0</v>
      </c>
      <c r="S3400" s="53">
        <f t="shared" ca="1" si="1701"/>
        <v>14385.724411613264</v>
      </c>
      <c r="T3400" s="53">
        <f t="shared" ca="1" si="1701"/>
        <v>62.074295186793421</v>
      </c>
      <c r="U3400" s="53">
        <f t="shared" ca="1" si="1701"/>
        <v>4107.7431610345993</v>
      </c>
      <c r="V3400" s="53">
        <f t="shared" ca="1" si="1701"/>
        <v>33844.182568724027</v>
      </c>
      <c r="W3400" s="53">
        <f t="shared" ca="1" si="1701"/>
        <v>0</v>
      </c>
      <c r="X3400" s="53">
        <f t="shared" ca="1" si="1701"/>
        <v>38014.000024945453</v>
      </c>
      <c r="Y3400" s="53">
        <f t="shared" ca="1" si="1701"/>
        <v>2086.0585226478756</v>
      </c>
      <c r="Z3400" s="53">
        <f t="shared" ca="1" si="1701"/>
        <v>-2.5204477874528504</v>
      </c>
      <c r="AA3400" s="53">
        <f t="shared" ca="1" si="1701"/>
        <v>2083.5380748604261</v>
      </c>
      <c r="AB3400" s="53">
        <f t="shared" ca="1" si="1701"/>
        <v>81.037968310136151</v>
      </c>
      <c r="AC3400" s="53">
        <f t="shared" ca="1" si="1701"/>
        <v>332.11894165737925</v>
      </c>
      <c r="AD3400" s="53">
        <f t="shared" ca="1" si="1701"/>
        <v>75.882846208186535</v>
      </c>
    </row>
    <row r="3401" spans="2:30" hidden="1" outlineLevel="1">
      <c r="D3401" s="7"/>
      <c r="E3401" s="11"/>
      <c r="F3401" s="51"/>
      <c r="G3401" s="55" t="str">
        <f>$G$11</f>
        <v>DISTPRI</v>
      </c>
      <c r="H3401" s="53">
        <f t="shared" ref="H3401:AD3401" ca="1" si="1702">H3392*$E$3397</f>
        <v>872.92118491593635</v>
      </c>
      <c r="I3401" s="53">
        <f t="shared" ca="1" si="1702"/>
        <v>-305087.02276701131</v>
      </c>
      <c r="J3401" s="53">
        <f t="shared" ca="1" si="1702"/>
        <v>37113.756661206637</v>
      </c>
      <c r="K3401" s="53">
        <f t="shared" ca="1" si="1702"/>
        <v>109168.15542708595</v>
      </c>
      <c r="L3401" s="53">
        <f t="shared" ca="1" si="1702"/>
        <v>3878.2483652277738</v>
      </c>
      <c r="M3401" s="53">
        <f t="shared" ca="1" si="1702"/>
        <v>0</v>
      </c>
      <c r="N3401" s="53">
        <f t="shared" ca="1" si="1702"/>
        <v>113046.40379231368</v>
      </c>
      <c r="O3401" s="53">
        <f t="shared" ca="1" si="1702"/>
        <v>81190.527106309775</v>
      </c>
      <c r="P3401" s="53">
        <f t="shared" ca="1" si="1702"/>
        <v>18625.08222799973</v>
      </c>
      <c r="Q3401" s="53">
        <f t="shared" ca="1" si="1702"/>
        <v>0</v>
      </c>
      <c r="R3401" s="53">
        <f t="shared" ca="1" si="1702"/>
        <v>0</v>
      </c>
      <c r="S3401" s="53">
        <f t="shared" ca="1" si="1702"/>
        <v>99815.609334309527</v>
      </c>
      <c r="T3401" s="53">
        <f t="shared" ca="1" si="1702"/>
        <v>789.70640971761281</v>
      </c>
      <c r="U3401" s="53">
        <f t="shared" ca="1" si="1702"/>
        <v>34153.303557810992</v>
      </c>
      <c r="V3401" s="53">
        <f t="shared" ca="1" si="1702"/>
        <v>0</v>
      </c>
      <c r="W3401" s="53">
        <f t="shared" ca="1" si="1702"/>
        <v>0</v>
      </c>
      <c r="X3401" s="53">
        <f t="shared" ca="1" si="1702"/>
        <v>34943.009967528611</v>
      </c>
      <c r="Y3401" s="53">
        <f t="shared" ca="1" si="1702"/>
        <v>17364.5957550782</v>
      </c>
      <c r="Z3401" s="53">
        <f t="shared" ca="1" si="1702"/>
        <v>32.590222387753876</v>
      </c>
      <c r="AA3401" s="53">
        <f t="shared" ca="1" si="1702"/>
        <v>17397.185977465964</v>
      </c>
      <c r="AB3401" s="53">
        <f t="shared" ca="1" si="1702"/>
        <v>605.45222192221377</v>
      </c>
      <c r="AC3401" s="53">
        <f t="shared" ca="1" si="1702"/>
        <v>2475.8156220862452</v>
      </c>
      <c r="AD3401" s="53">
        <f t="shared" ca="1" si="1702"/>
        <v>562.71037509467749</v>
      </c>
    </row>
    <row r="3402" spans="2:30" hidden="1" outlineLevel="1">
      <c r="D3402" s="7"/>
      <c r="E3402" s="11"/>
      <c r="F3402" s="51"/>
      <c r="G3402" s="55" t="str">
        <f>$G$12</f>
        <v>DISTSEC</v>
      </c>
      <c r="H3402" s="53">
        <f t="shared" ref="H3402:AD3402" ca="1" si="1703">H3393*$E$3397</f>
        <v>-56083.796298991918</v>
      </c>
      <c r="I3402" s="53">
        <f t="shared" ca="1" si="1703"/>
        <v>-181406.63583481577</v>
      </c>
      <c r="J3402" s="53">
        <f t="shared" ca="1" si="1703"/>
        <v>21201.716040423915</v>
      </c>
      <c r="K3402" s="53">
        <f t="shared" ca="1" si="1703"/>
        <v>51614.145458539657</v>
      </c>
      <c r="L3402" s="53">
        <f t="shared" ca="1" si="1703"/>
        <v>0</v>
      </c>
      <c r="M3402" s="53">
        <f t="shared" ca="1" si="1703"/>
        <v>0</v>
      </c>
      <c r="N3402" s="53">
        <f t="shared" ca="1" si="1703"/>
        <v>51614.145458539657</v>
      </c>
      <c r="O3402" s="53">
        <f t="shared" ca="1" si="1703"/>
        <v>32616.84328022668</v>
      </c>
      <c r="P3402" s="53">
        <f t="shared" ca="1" si="1703"/>
        <v>0</v>
      </c>
      <c r="Q3402" s="53">
        <f t="shared" ca="1" si="1703"/>
        <v>0</v>
      </c>
      <c r="R3402" s="53">
        <f t="shared" ca="1" si="1703"/>
        <v>0</v>
      </c>
      <c r="S3402" s="53">
        <f t="shared" ca="1" si="1703"/>
        <v>32616.84328022668</v>
      </c>
      <c r="T3402" s="53">
        <f t="shared" ca="1" si="1703"/>
        <v>226.22673779160922</v>
      </c>
      <c r="U3402" s="53">
        <f t="shared" ca="1" si="1703"/>
        <v>0</v>
      </c>
      <c r="V3402" s="53">
        <f t="shared" ca="1" si="1703"/>
        <v>0</v>
      </c>
      <c r="W3402" s="53">
        <f t="shared" ca="1" si="1703"/>
        <v>0</v>
      </c>
      <c r="X3402" s="53">
        <f t="shared" ca="1" si="1703"/>
        <v>226.22673779160922</v>
      </c>
      <c r="Y3402" s="53">
        <f t="shared" ca="1" si="1703"/>
        <v>8455.7835339633148</v>
      </c>
      <c r="Z3402" s="53">
        <f t="shared" ca="1" si="1703"/>
        <v>0</v>
      </c>
      <c r="AA3402" s="53">
        <f t="shared" ca="1" si="1703"/>
        <v>8455.7835339633148</v>
      </c>
      <c r="AB3402" s="53">
        <f t="shared" ca="1" si="1703"/>
        <v>230.78502380661612</v>
      </c>
      <c r="AC3402" s="53">
        <f t="shared" ca="1" si="1703"/>
        <v>9369.0528821303706</v>
      </c>
      <c r="AD3402" s="53">
        <f t="shared" ca="1" si="1703"/>
        <v>1608.2865789419652</v>
      </c>
    </row>
    <row r="3403" spans="2:30" hidden="1" outlineLevel="1">
      <c r="D3403" s="7"/>
      <c r="E3403" s="11"/>
      <c r="F3403" s="51"/>
      <c r="G3403" s="55" t="str">
        <f>$G$13</f>
        <v>ENERGY</v>
      </c>
      <c r="H3403" s="53">
        <f t="shared" ref="H3403:AD3403" ca="1" si="1704">H3394*$E$3397</f>
        <v>109383.19633780436</v>
      </c>
      <c r="I3403" s="53">
        <f t="shared" ca="1" si="1704"/>
        <v>6578.9562828874132</v>
      </c>
      <c r="J3403" s="53">
        <f t="shared" ca="1" si="1704"/>
        <v>5138.7135852266892</v>
      </c>
      <c r="K3403" s="53">
        <f t="shared" ca="1" si="1704"/>
        <v>14933.862097792849</v>
      </c>
      <c r="L3403" s="53">
        <f t="shared" ca="1" si="1704"/>
        <v>468.07895379165967</v>
      </c>
      <c r="M3403" s="53">
        <f t="shared" ca="1" si="1704"/>
        <v>-213.60504622054577</v>
      </c>
      <c r="N3403" s="53">
        <f t="shared" ca="1" si="1704"/>
        <v>15188.336005363852</v>
      </c>
      <c r="O3403" s="53">
        <f t="shared" ca="1" si="1704"/>
        <v>13714.260717495119</v>
      </c>
      <c r="P3403" s="53">
        <f t="shared" ca="1" si="1704"/>
        <v>2973.1102687397952</v>
      </c>
      <c r="Q3403" s="53">
        <f t="shared" ca="1" si="1704"/>
        <v>1448.1127148247531</v>
      </c>
      <c r="R3403" s="53">
        <f t="shared" ca="1" si="1704"/>
        <v>94.140823581748307</v>
      </c>
      <c r="S3403" s="53">
        <f t="shared" ca="1" si="1704"/>
        <v>18229.624524641371</v>
      </c>
      <c r="T3403" s="53">
        <f t="shared" ca="1" si="1704"/>
        <v>282.63286562545642</v>
      </c>
      <c r="U3403" s="53">
        <f t="shared" ca="1" si="1704"/>
        <v>7128.3611010106879</v>
      </c>
      <c r="V3403" s="53">
        <f t="shared" ca="1" si="1704"/>
        <v>41363.163492825159</v>
      </c>
      <c r="W3403" s="53">
        <f t="shared" ca="1" si="1704"/>
        <v>9244.9595751818906</v>
      </c>
      <c r="X3403" s="53">
        <f t="shared" ca="1" si="1704"/>
        <v>58019.11703464263</v>
      </c>
      <c r="Y3403" s="53">
        <f t="shared" ca="1" si="1704"/>
        <v>2969.718939819918</v>
      </c>
      <c r="Z3403" s="53">
        <f t="shared" ca="1" si="1704"/>
        <v>24.094562205469735</v>
      </c>
      <c r="AA3403" s="53">
        <f t="shared" ca="1" si="1704"/>
        <v>2993.8135020253922</v>
      </c>
      <c r="AB3403" s="53">
        <f t="shared" ca="1" si="1704"/>
        <v>99.959506770984248</v>
      </c>
      <c r="AC3403" s="53">
        <f t="shared" ca="1" si="1704"/>
        <v>2634.1944843423425</v>
      </c>
      <c r="AD3403" s="53">
        <f t="shared" ca="1" si="1704"/>
        <v>500.48141190315158</v>
      </c>
    </row>
    <row r="3404" spans="2:30" hidden="1" outlineLevel="1">
      <c r="D3404" s="7"/>
      <c r="E3404" s="11"/>
      <c r="F3404" s="51"/>
      <c r="G3404" s="55" t="str">
        <f>$G$14</f>
        <v>CUSTOMER</v>
      </c>
      <c r="H3404" s="53">
        <f t="shared" ref="H3404:AD3404" ca="1" si="1705">H3395*$E$3397</f>
        <v>141364.2468769133</v>
      </c>
      <c r="I3404" s="53">
        <f t="shared" ca="1" si="1705"/>
        <v>-69003.601631269412</v>
      </c>
      <c r="J3404" s="53">
        <f t="shared" ca="1" si="1705"/>
        <v>32783.039575560622</v>
      </c>
      <c r="K3404" s="53">
        <f t="shared" ca="1" si="1705"/>
        <v>7394.4916132694307</v>
      </c>
      <c r="L3404" s="53">
        <f t="shared" ca="1" si="1705"/>
        <v>2971.8880253543107</v>
      </c>
      <c r="M3404" s="53">
        <f t="shared" ca="1" si="1705"/>
        <v>1346.112899949097</v>
      </c>
      <c r="N3404" s="53">
        <f t="shared" ca="1" si="1705"/>
        <v>11712.49253857284</v>
      </c>
      <c r="O3404" s="53">
        <f t="shared" ca="1" si="1705"/>
        <v>2200.1463759877261</v>
      </c>
      <c r="P3404" s="53">
        <f t="shared" ca="1" si="1705"/>
        <v>821.6036715486365</v>
      </c>
      <c r="Q3404" s="53">
        <f t="shared" ca="1" si="1705"/>
        <v>2012.1373161707006</v>
      </c>
      <c r="R3404" s="53">
        <f t="shared" ca="1" si="1705"/>
        <v>604.61164757882284</v>
      </c>
      <c r="S3404" s="53">
        <f t="shared" ca="1" si="1705"/>
        <v>5638.4990112858904</v>
      </c>
      <c r="T3404" s="53">
        <f t="shared" ca="1" si="1705"/>
        <v>3.6592749531100597</v>
      </c>
      <c r="U3404" s="53">
        <f t="shared" ca="1" si="1705"/>
        <v>286.16754659564202</v>
      </c>
      <c r="V3404" s="53">
        <f t="shared" ca="1" si="1705"/>
        <v>1788.6146882187661</v>
      </c>
      <c r="W3404" s="53">
        <f t="shared" ca="1" si="1705"/>
        <v>414.37662358660884</v>
      </c>
      <c r="X3404" s="53">
        <f t="shared" ca="1" si="1705"/>
        <v>2492.8181333541293</v>
      </c>
      <c r="Y3404" s="53">
        <f t="shared" ca="1" si="1705"/>
        <v>424.56160386383857</v>
      </c>
      <c r="Z3404" s="53">
        <f t="shared" ca="1" si="1705"/>
        <v>0.6742867553627877</v>
      </c>
      <c r="AA3404" s="53">
        <f t="shared" ca="1" si="1705"/>
        <v>425.23589061920103</v>
      </c>
      <c r="AB3404" s="53">
        <f t="shared" ca="1" si="1705"/>
        <v>20.730216626731053</v>
      </c>
      <c r="AC3404" s="53">
        <f t="shared" ca="1" si="1705"/>
        <v>138230.21208660505</v>
      </c>
      <c r="AD3404" s="53">
        <f t="shared" ca="1" si="1705"/>
        <v>19064.821055558037</v>
      </c>
    </row>
    <row r="3405" spans="2:30" collapsed="1">
      <c r="B3405" s="112" t="s">
        <v>159</v>
      </c>
      <c r="D3405" s="7"/>
      <c r="E3405" s="60">
        <f>E3396*$E$3397</f>
        <v>107565.583275</v>
      </c>
      <c r="F3405" s="51"/>
      <c r="G3405" s="55" t="str">
        <f>$G$15</f>
        <v>TOTAL</v>
      </c>
      <c r="H3405" s="53">
        <f t="shared" ref="H3405:AD3405" ca="1" si="1706">H3396*$E$3397</f>
        <v>107565.58327500291</v>
      </c>
      <c r="I3405" s="53">
        <f t="shared" ca="1" si="1706"/>
        <v>-1642658.5200386415</v>
      </c>
      <c r="J3405" s="53">
        <f t="shared" ca="1" si="1706"/>
        <v>172788.85632258953</v>
      </c>
      <c r="K3405" s="53">
        <f t="shared" ca="1" si="1706"/>
        <v>386032.12292729231</v>
      </c>
      <c r="L3405" s="53">
        <f t="shared" ca="1" si="1706"/>
        <v>13976.219086659927</v>
      </c>
      <c r="M3405" s="53">
        <f t="shared" ca="1" si="1706"/>
        <v>3226.5371060417133</v>
      </c>
      <c r="N3405" s="53">
        <f t="shared" ca="1" si="1706"/>
        <v>403234.87911999348</v>
      </c>
      <c r="O3405" s="53">
        <f t="shared" ca="1" si="1706"/>
        <v>282384.06774597359</v>
      </c>
      <c r="P3405" s="53">
        <f t="shared" ca="1" si="1706"/>
        <v>58567.155772518767</v>
      </c>
      <c r="Q3405" s="53">
        <f t="shared" ca="1" si="1706"/>
        <v>21012.49583569372</v>
      </c>
      <c r="R3405" s="53">
        <f t="shared" ca="1" si="1706"/>
        <v>1588.7171321224237</v>
      </c>
      <c r="S3405" s="53">
        <f t="shared" ca="1" si="1706"/>
        <v>363552.43648630864</v>
      </c>
      <c r="T3405" s="53">
        <f t="shared" ca="1" si="1706"/>
        <v>1740.1493179978409</v>
      </c>
      <c r="U3405" s="53">
        <f t="shared" ca="1" si="1706"/>
        <v>95562.794623674534</v>
      </c>
      <c r="V3405" s="53">
        <f t="shared" ca="1" si="1706"/>
        <v>401056.24354993901</v>
      </c>
      <c r="W3405" s="53">
        <f t="shared" ca="1" si="1706"/>
        <v>77232.498691148066</v>
      </c>
      <c r="X3405" s="53">
        <f t="shared" ca="1" si="1706"/>
        <v>575591.68618275959</v>
      </c>
      <c r="Y3405" s="53">
        <f t="shared" ca="1" si="1706"/>
        <v>58190.005923595585</v>
      </c>
      <c r="Z3405" s="53">
        <f t="shared" ca="1" si="1706"/>
        <v>-90.82473935261099</v>
      </c>
      <c r="AA3405" s="53">
        <f t="shared" ca="1" si="1706"/>
        <v>58099.181184243018</v>
      </c>
      <c r="AB3405" s="53">
        <f t="shared" ca="1" si="1706"/>
        <v>2103.4877332223655</v>
      </c>
      <c r="AC3405" s="53">
        <f t="shared" ca="1" si="1706"/>
        <v>153041.39401682146</v>
      </c>
      <c r="AD3405" s="53">
        <f t="shared" ca="1" si="1706"/>
        <v>21812.182267706041</v>
      </c>
    </row>
    <row r="3406" spans="2:30">
      <c r="D3406" s="7"/>
    </row>
    <row r="3407" spans="2:30" hidden="1" outlineLevel="1">
      <c r="D3407" s="7"/>
      <c r="F3407" s="3"/>
      <c r="G3407" s="55" t="str">
        <f>$G$8</f>
        <v>PRODUCTION</v>
      </c>
      <c r="H3407" s="11">
        <f t="shared" ref="H3407:AD3407" ca="1" si="1707">+H3364+H2606</f>
        <v>-20552397.219336271</v>
      </c>
      <c r="I3407" s="11">
        <f t="shared" ca="1" si="1707"/>
        <v>-26799287.224383254</v>
      </c>
      <c r="J3407" s="11">
        <f t="shared" ca="1" si="1707"/>
        <v>708576.83226725075</v>
      </c>
      <c r="K3407" s="11">
        <f t="shared" ca="1" si="1707"/>
        <v>1458609.6185866939</v>
      </c>
      <c r="L3407" s="11">
        <f t="shared" ca="1" si="1707"/>
        <v>51078.428072352639</v>
      </c>
      <c r="M3407" s="11">
        <f t="shared" ca="1" si="1707"/>
        <v>13946.228575927908</v>
      </c>
      <c r="N3407" s="11">
        <f t="shared" ca="1" si="1707"/>
        <v>1523634.2752349791</v>
      </c>
      <c r="O3407" s="11">
        <f t="shared" ca="1" si="1707"/>
        <v>1085292.2034157354</v>
      </c>
      <c r="P3407" s="11">
        <f t="shared" ca="1" si="1707"/>
        <v>316304.62730100699</v>
      </c>
      <c r="Q3407" s="11">
        <f t="shared" ca="1" si="1707"/>
        <v>153738.60348098233</v>
      </c>
      <c r="R3407" s="11">
        <f t="shared" ca="1" si="1707"/>
        <v>7500.8854454306484</v>
      </c>
      <c r="S3407" s="11">
        <f t="shared" ca="1" si="1707"/>
        <v>1562836.3196431547</v>
      </c>
      <c r="T3407" s="11">
        <f t="shared" ca="1" si="1707"/>
        <v>-30579.946684281138</v>
      </c>
      <c r="U3407" s="11">
        <f t="shared" ca="1" si="1707"/>
        <v>167222.09287447773</v>
      </c>
      <c r="V3407" s="11">
        <f t="shared" ca="1" si="1707"/>
        <v>1754199.548881554</v>
      </c>
      <c r="W3407" s="11">
        <f t="shared" ca="1" si="1707"/>
        <v>480285.48537584906</v>
      </c>
      <c r="X3407" s="11">
        <f t="shared" ca="1" si="1707"/>
        <v>2371127.1804475933</v>
      </c>
      <c r="Y3407" s="11">
        <f t="shared" ca="1" si="1707"/>
        <v>78104.283709983458</v>
      </c>
      <c r="Z3407" s="11">
        <f t="shared" ca="1" si="1707"/>
        <v>-9239.4408294038803</v>
      </c>
      <c r="AA3407" s="11">
        <f t="shared" ca="1" si="1707"/>
        <v>68864.842880579177</v>
      </c>
      <c r="AB3407" s="11">
        <f t="shared" ca="1" si="1707"/>
        <v>11850.554573443434</v>
      </c>
      <c r="AC3407" s="11">
        <f t="shared" ca="1" si="1707"/>
        <v>0</v>
      </c>
      <c r="AD3407" s="11">
        <f t="shared" ca="1" si="1707"/>
        <v>0</v>
      </c>
    </row>
    <row r="3408" spans="2:30" hidden="1" outlineLevel="1">
      <c r="D3408" s="7"/>
      <c r="F3408" s="3"/>
      <c r="G3408" s="55" t="str">
        <f>$G$9</f>
        <v>BULKTRAN</v>
      </c>
      <c r="H3408" s="11">
        <f t="shared" ref="H3408:AD3408" ca="1" si="1708">+H3365+H2607</f>
        <v>-5747513.5657162722</v>
      </c>
      <c r="I3408" s="11">
        <f t="shared" ca="1" si="1708"/>
        <v>-9945424.6223538294</v>
      </c>
      <c r="J3408" s="11">
        <f t="shared" ca="1" si="1708"/>
        <v>353112.05361279758</v>
      </c>
      <c r="K3408" s="11">
        <f t="shared" ca="1" si="1708"/>
        <v>871899.40144154476</v>
      </c>
      <c r="L3408" s="11">
        <f t="shared" ca="1" si="1708"/>
        <v>35650.192107111492</v>
      </c>
      <c r="M3408" s="11">
        <f t="shared" ca="1" si="1708"/>
        <v>20770.346459560791</v>
      </c>
      <c r="N3408" s="11">
        <f t="shared" ca="1" si="1708"/>
        <v>928319.94000821654</v>
      </c>
      <c r="O3408" s="11">
        <f t="shared" ca="1" si="1708"/>
        <v>652233.51976318134</v>
      </c>
      <c r="P3408" s="11">
        <f t="shared" ca="1" si="1708"/>
        <v>179519.63601557782</v>
      </c>
      <c r="Q3408" s="11">
        <f t="shared" ca="1" si="1708"/>
        <v>97914.970666804991</v>
      </c>
      <c r="R3408" s="11">
        <f t="shared" ca="1" si="1708"/>
        <v>9465.2411928279616</v>
      </c>
      <c r="S3408" s="11">
        <f t="shared" ca="1" si="1708"/>
        <v>939133.36763839202</v>
      </c>
      <c r="T3408" s="11">
        <f t="shared" ca="1" si="1708"/>
        <v>-11848.581206314957</v>
      </c>
      <c r="U3408" s="11">
        <f t="shared" ca="1" si="1708"/>
        <v>163973.19567147089</v>
      </c>
      <c r="V3408" s="11">
        <f t="shared" ca="1" si="1708"/>
        <v>1323675.5808405466</v>
      </c>
      <c r="W3408" s="11">
        <f t="shared" ca="1" si="1708"/>
        <v>418659.85182621516</v>
      </c>
      <c r="X3408" s="11">
        <f t="shared" ca="1" si="1708"/>
        <v>1894460.0471319165</v>
      </c>
      <c r="Y3408" s="11">
        <f t="shared" ca="1" si="1708"/>
        <v>78865.602900078753</v>
      </c>
      <c r="Z3408" s="11">
        <f t="shared" ca="1" si="1708"/>
        <v>-3100.9164739540197</v>
      </c>
      <c r="AA3408" s="11">
        <f t="shared" ca="1" si="1708"/>
        <v>75764.686426124652</v>
      </c>
      <c r="AB3408" s="11">
        <f t="shared" ca="1" si="1708"/>
        <v>7120.9618201138492</v>
      </c>
      <c r="AC3408" s="11">
        <f t="shared" ca="1" si="1708"/>
        <v>0</v>
      </c>
      <c r="AD3408" s="11">
        <f t="shared" ca="1" si="1708"/>
        <v>0</v>
      </c>
    </row>
    <row r="3409" spans="4:30" hidden="1" outlineLevel="1">
      <c r="D3409" s="7"/>
      <c r="F3409" s="3"/>
      <c r="G3409" s="55" t="str">
        <f>$G$10</f>
        <v>SUBTRAN</v>
      </c>
      <c r="H3409" s="11">
        <f t="shared" ref="H3409:AD3409" ca="1" si="1709">+H3366+H2608</f>
        <v>-1331050.8837989604</v>
      </c>
      <c r="I3409" s="11">
        <f t="shared" ca="1" si="1709"/>
        <v>-2122609.9371552598</v>
      </c>
      <c r="J3409" s="11">
        <f t="shared" ca="1" si="1709"/>
        <v>68428.328272724364</v>
      </c>
      <c r="K3409" s="11">
        <f t="shared" ca="1" si="1709"/>
        <v>164527.32142634675</v>
      </c>
      <c r="L3409" s="11">
        <f t="shared" ca="1" si="1709"/>
        <v>6650.2489722776236</v>
      </c>
      <c r="M3409" s="11">
        <f t="shared" ca="1" si="1709"/>
        <v>6740.4294843456191</v>
      </c>
      <c r="N3409" s="11">
        <f t="shared" ca="1" si="1709"/>
        <v>177917.99988297001</v>
      </c>
      <c r="O3409" s="11">
        <f t="shared" ca="1" si="1709"/>
        <v>122314.21093032777</v>
      </c>
      <c r="P3409" s="11">
        <f t="shared" ca="1" si="1709"/>
        <v>34198.986704746101</v>
      </c>
      <c r="Q3409" s="11">
        <f t="shared" ca="1" si="1709"/>
        <v>24637.655615554646</v>
      </c>
      <c r="R3409" s="11">
        <f t="shared" ca="1" si="1709"/>
        <v>0</v>
      </c>
      <c r="S3409" s="11">
        <f t="shared" ca="1" si="1709"/>
        <v>181150.8532506286</v>
      </c>
      <c r="T3409" s="11">
        <f t="shared" ca="1" si="1709"/>
        <v>-2646.2135518358023</v>
      </c>
      <c r="U3409" s="11">
        <f t="shared" ca="1" si="1709"/>
        <v>28180.606040240353</v>
      </c>
      <c r="V3409" s="11">
        <f t="shared" ca="1" si="1709"/>
        <v>317210.35119866044</v>
      </c>
      <c r="W3409" s="11">
        <f t="shared" ca="1" si="1709"/>
        <v>0</v>
      </c>
      <c r="X3409" s="11">
        <f t="shared" ca="1" si="1709"/>
        <v>342744.74368706567</v>
      </c>
      <c r="Y3409" s="11">
        <f t="shared" ca="1" si="1709"/>
        <v>13063.184405883403</v>
      </c>
      <c r="Z3409" s="11">
        <f t="shared" ca="1" si="1709"/>
        <v>-644.78813909395217</v>
      </c>
      <c r="AA3409" s="11">
        <f t="shared" ca="1" si="1709"/>
        <v>12418.396266789532</v>
      </c>
      <c r="AB3409" s="11">
        <f t="shared" ca="1" si="1709"/>
        <v>1404.4094651701676</v>
      </c>
      <c r="AC3409" s="11">
        <f t="shared" ca="1" si="1709"/>
        <v>6083.6876771977668</v>
      </c>
      <c r="AD3409" s="11">
        <f t="shared" ca="1" si="1709"/>
        <v>1410.6348537541178</v>
      </c>
    </row>
    <row r="3410" spans="4:30" hidden="1" outlineLevel="1">
      <c r="D3410" s="7"/>
      <c r="F3410" s="3"/>
      <c r="G3410" s="55" t="str">
        <f>$G$11</f>
        <v>DISTPRI</v>
      </c>
      <c r="H3410" s="11">
        <f t="shared" ref="H3410:AD3410" ca="1" si="1710">+H3367+H2609</f>
        <v>-8284966.2271999838</v>
      </c>
      <c r="I3410" s="11">
        <f t="shared" ca="1" si="1710"/>
        <v>-12606665.881194647</v>
      </c>
      <c r="J3410" s="11">
        <f t="shared" ca="1" si="1710"/>
        <v>596712.71229805693</v>
      </c>
      <c r="K3410" s="11">
        <f t="shared" ca="1" si="1710"/>
        <v>1574764.8311397783</v>
      </c>
      <c r="L3410" s="11">
        <f t="shared" ca="1" si="1710"/>
        <v>60333.702149773802</v>
      </c>
      <c r="M3410" s="11">
        <f t="shared" ca="1" si="1710"/>
        <v>0</v>
      </c>
      <c r="N3410" s="11">
        <f t="shared" ca="1" si="1710"/>
        <v>1635098.5332895508</v>
      </c>
      <c r="O3410" s="11">
        <f t="shared" ca="1" si="1710"/>
        <v>1165383.5354867557</v>
      </c>
      <c r="P3410" s="11">
        <f t="shared" ca="1" si="1710"/>
        <v>298077.16147231718</v>
      </c>
      <c r="Q3410" s="11">
        <f t="shared" ca="1" si="1710"/>
        <v>0</v>
      </c>
      <c r="R3410" s="11">
        <f t="shared" ca="1" si="1710"/>
        <v>0</v>
      </c>
      <c r="S3410" s="11">
        <f t="shared" ca="1" si="1710"/>
        <v>1463460.6969590737</v>
      </c>
      <c r="T3410" s="11">
        <f t="shared" ca="1" si="1710"/>
        <v>-7131.4448383537056</v>
      </c>
      <c r="U3410" s="11">
        <f t="shared" ca="1" si="1710"/>
        <v>380315.8877173888</v>
      </c>
      <c r="V3410" s="11">
        <f t="shared" ca="1" si="1710"/>
        <v>0</v>
      </c>
      <c r="W3410" s="11">
        <f t="shared" ca="1" si="1710"/>
        <v>0</v>
      </c>
      <c r="X3410" s="11">
        <f t="shared" ca="1" si="1710"/>
        <v>373184.44287903508</v>
      </c>
      <c r="Y3410" s="11">
        <f t="shared" ca="1" si="1710"/>
        <v>186791.52729896718</v>
      </c>
      <c r="Z3410" s="11">
        <f t="shared" ca="1" si="1710"/>
        <v>-2830.1751013319736</v>
      </c>
      <c r="AA3410" s="11">
        <f t="shared" ca="1" si="1710"/>
        <v>183961.35219763537</v>
      </c>
      <c r="AB3410" s="11">
        <f t="shared" ca="1" si="1710"/>
        <v>11099.177521197113</v>
      </c>
      <c r="AC3410" s="11">
        <f t="shared" ca="1" si="1710"/>
        <v>47312.817271878223</v>
      </c>
      <c r="AD3410" s="11">
        <f t="shared" ca="1" si="1710"/>
        <v>10869.921578243098</v>
      </c>
    </row>
    <row r="3411" spans="4:30" hidden="1" outlineLevel="1">
      <c r="D3411" s="7"/>
      <c r="F3411" s="3"/>
      <c r="G3411" s="55" t="str">
        <f>$G$12</f>
        <v>DISTSEC</v>
      </c>
      <c r="H3411" s="11">
        <f t="shared" ref="H3411:AD3411" ca="1" si="1711">+H3368+H2610</f>
        <v>-5570802.5996041037</v>
      </c>
      <c r="I3411" s="11">
        <f t="shared" ca="1" si="1711"/>
        <v>-7390987.0317030121</v>
      </c>
      <c r="J3411" s="11">
        <f t="shared" ca="1" si="1711"/>
        <v>336293.87978859153</v>
      </c>
      <c r="K3411" s="11">
        <f t="shared" ca="1" si="1711"/>
        <v>728873.59822272207</v>
      </c>
      <c r="L3411" s="11">
        <f t="shared" ca="1" si="1711"/>
        <v>0</v>
      </c>
      <c r="M3411" s="11">
        <f t="shared" ca="1" si="1711"/>
        <v>0</v>
      </c>
      <c r="N3411" s="11">
        <f t="shared" ca="1" si="1711"/>
        <v>728873.59822272207</v>
      </c>
      <c r="O3411" s="11">
        <f t="shared" ca="1" si="1711"/>
        <v>458152.86413180624</v>
      </c>
      <c r="P3411" s="11">
        <f t="shared" ca="1" si="1711"/>
        <v>0</v>
      </c>
      <c r="Q3411" s="11">
        <f t="shared" ca="1" si="1711"/>
        <v>0</v>
      </c>
      <c r="R3411" s="11">
        <f t="shared" ca="1" si="1711"/>
        <v>0</v>
      </c>
      <c r="S3411" s="11">
        <f t="shared" ca="1" si="1711"/>
        <v>458152.86413180624</v>
      </c>
      <c r="T3411" s="11">
        <f t="shared" ca="1" si="1711"/>
        <v>-2776.5477159240945</v>
      </c>
      <c r="U3411" s="11">
        <f t="shared" ca="1" si="1711"/>
        <v>0</v>
      </c>
      <c r="V3411" s="11">
        <f t="shared" ca="1" si="1711"/>
        <v>0</v>
      </c>
      <c r="W3411" s="11">
        <f t="shared" ca="1" si="1711"/>
        <v>0</v>
      </c>
      <c r="X3411" s="11">
        <f t="shared" ca="1" si="1711"/>
        <v>-2776.5477159240945</v>
      </c>
      <c r="Y3411" s="11">
        <f t="shared" ca="1" si="1711"/>
        <v>86311.132925913553</v>
      </c>
      <c r="Z3411" s="11">
        <f t="shared" ca="1" si="1711"/>
        <v>0</v>
      </c>
      <c r="AA3411" s="11">
        <f t="shared" ca="1" si="1711"/>
        <v>86311.132925913553</v>
      </c>
      <c r="AB3411" s="11">
        <f t="shared" ca="1" si="1711"/>
        <v>4203.8257338344001</v>
      </c>
      <c r="AC3411" s="11">
        <f t="shared" ca="1" si="1711"/>
        <v>178191.21073459904</v>
      </c>
      <c r="AD3411" s="11">
        <f t="shared" ca="1" si="1711"/>
        <v>30934.468277371583</v>
      </c>
    </row>
    <row r="3412" spans="4:30" hidden="1" outlineLevel="1">
      <c r="D3412" s="7"/>
      <c r="F3412" s="3"/>
      <c r="G3412" s="55" t="str">
        <f>$G$13</f>
        <v>ENERGY</v>
      </c>
      <c r="H3412" s="11">
        <f t="shared" ref="H3412:AD3412" ca="1" si="1712">+H3369+H2611</f>
        <v>2398426.7698512035</v>
      </c>
      <c r="I3412" s="11">
        <f t="shared" ca="1" si="1712"/>
        <v>102866.43113870313</v>
      </c>
      <c r="J3412" s="11">
        <f t="shared" ca="1" si="1712"/>
        <v>115652.57456314635</v>
      </c>
      <c r="K3412" s="11">
        <f t="shared" ca="1" si="1712"/>
        <v>334669.37590045575</v>
      </c>
      <c r="L3412" s="11">
        <f t="shared" ca="1" si="1712"/>
        <v>10484.994380223245</v>
      </c>
      <c r="M3412" s="11">
        <f t="shared" ca="1" si="1712"/>
        <v>-4971.6053590665315</v>
      </c>
      <c r="N3412" s="11">
        <f t="shared" ca="1" si="1712"/>
        <v>340182.76492160989</v>
      </c>
      <c r="O3412" s="11">
        <f t="shared" ca="1" si="1712"/>
        <v>307408.92407184769</v>
      </c>
      <c r="P3412" s="11">
        <f t="shared" ca="1" si="1712"/>
        <v>66949.983118934615</v>
      </c>
      <c r="Q3412" s="11">
        <f t="shared" ca="1" si="1712"/>
        <v>32668.549704234836</v>
      </c>
      <c r="R3412" s="11">
        <f t="shared" ca="1" si="1712"/>
        <v>2139.1306439946707</v>
      </c>
      <c r="S3412" s="11">
        <f t="shared" ca="1" si="1712"/>
        <v>409166.58753901074</v>
      </c>
      <c r="T3412" s="11">
        <f t="shared" ca="1" si="1712"/>
        <v>6162.2161848024025</v>
      </c>
      <c r="U3412" s="11">
        <f t="shared" ca="1" si="1712"/>
        <v>158288.24299828138</v>
      </c>
      <c r="V3412" s="11">
        <f t="shared" ca="1" si="1712"/>
        <v>919308.42885958357</v>
      </c>
      <c r="W3412" s="11">
        <f t="shared" ca="1" si="1712"/>
        <v>206733.02938863973</v>
      </c>
      <c r="X3412" s="11">
        <f t="shared" ca="1" si="1712"/>
        <v>1290491.9174312942</v>
      </c>
      <c r="Y3412" s="11">
        <f t="shared" ca="1" si="1712"/>
        <v>66035.639455604964</v>
      </c>
      <c r="Z3412" s="11">
        <f t="shared" ca="1" si="1712"/>
        <v>514.15953101682294</v>
      </c>
      <c r="AA3412" s="11">
        <f t="shared" ca="1" si="1712"/>
        <v>66549.7989866219</v>
      </c>
      <c r="AB3412" s="11">
        <f t="shared" ca="1" si="1712"/>
        <v>2263.7712275184977</v>
      </c>
      <c r="AC3412" s="11">
        <f t="shared" ca="1" si="1712"/>
        <v>59883.601815188515</v>
      </c>
      <c r="AD3412" s="11">
        <f t="shared" ca="1" si="1712"/>
        <v>11369.322228097866</v>
      </c>
    </row>
    <row r="3413" spans="4:30" hidden="1" outlineLevel="1">
      <c r="D3413" s="7"/>
      <c r="F3413" s="3"/>
      <c r="G3413" s="55" t="str">
        <f>$G$14</f>
        <v>CUSTOMER</v>
      </c>
      <c r="H3413" s="11">
        <f t="shared" ref="H3413:AD3413" ca="1" si="1713">+H3370+H2612</f>
        <v>1212132.7258045087</v>
      </c>
      <c r="I3413" s="11">
        <f t="shared" ca="1" si="1713"/>
        <v>-2557973.1345234253</v>
      </c>
      <c r="J3413" s="11">
        <f t="shared" ca="1" si="1713"/>
        <v>506150.23838036286</v>
      </c>
      <c r="K3413" s="11">
        <f t="shared" ca="1" si="1713"/>
        <v>99468.832963362409</v>
      </c>
      <c r="L3413" s="11">
        <f t="shared" ca="1" si="1713"/>
        <v>45637.423258051975</v>
      </c>
      <c r="M3413" s="11">
        <f t="shared" ca="1" si="1713"/>
        <v>27383.672538485098</v>
      </c>
      <c r="N3413" s="11">
        <f t="shared" ca="1" si="1713"/>
        <v>172489.92875989949</v>
      </c>
      <c r="O3413" s="11">
        <f t="shared" ca="1" si="1713"/>
        <v>30579.837243816255</v>
      </c>
      <c r="P3413" s="11">
        <f t="shared" ca="1" si="1713"/>
        <v>12989.400723060733</v>
      </c>
      <c r="Q3413" s="11">
        <f t="shared" ca="1" si="1713"/>
        <v>33475.756829248312</v>
      </c>
      <c r="R3413" s="11">
        <f t="shared" ca="1" si="1713"/>
        <v>11688.27309821674</v>
      </c>
      <c r="S3413" s="11">
        <f t="shared" ca="1" si="1713"/>
        <v>88733.267894342134</v>
      </c>
      <c r="T3413" s="11">
        <f t="shared" ca="1" si="1713"/>
        <v>-55.11884435838104</v>
      </c>
      <c r="U3413" s="11">
        <f t="shared" ca="1" si="1713"/>
        <v>3051.354415779901</v>
      </c>
      <c r="V3413" s="11">
        <f t="shared" ca="1" si="1713"/>
        <v>22159.845860148576</v>
      </c>
      <c r="W3413" s="11">
        <f t="shared" ca="1" si="1713"/>
        <v>6141.0096403199532</v>
      </c>
      <c r="X3413" s="11">
        <f t="shared" ca="1" si="1713"/>
        <v>31297.091071890107</v>
      </c>
      <c r="Y3413" s="11">
        <f t="shared" ca="1" si="1713"/>
        <v>4198.3270441664836</v>
      </c>
      <c r="Z3413" s="11">
        <f t="shared" ca="1" si="1713"/>
        <v>-86.298990351185992</v>
      </c>
      <c r="AA3413" s="11">
        <f t="shared" ca="1" si="1713"/>
        <v>4112.0280538152892</v>
      </c>
      <c r="AB3413" s="11">
        <f t="shared" ca="1" si="1713"/>
        <v>373.93121972962007</v>
      </c>
      <c r="AC3413" s="11">
        <f t="shared" ca="1" si="1713"/>
        <v>2599215.3462831136</v>
      </c>
      <c r="AD3413" s="11">
        <f t="shared" ca="1" si="1713"/>
        <v>367734.02866477717</v>
      </c>
    </row>
    <row r="3414" spans="4:30" collapsed="1">
      <c r="D3414" s="7" t="s">
        <v>362</v>
      </c>
      <c r="E3414" s="11">
        <f>+E3371+E2613</f>
        <v>-37876171</v>
      </c>
      <c r="F3414" s="3"/>
      <c r="G3414" s="55" t="str">
        <f>$G$15</f>
        <v>TOTAL</v>
      </c>
      <c r="H3414" s="11">
        <f t="shared" ref="H3414:AD3414" ca="1" si="1714">+H3371+H2613</f>
        <v>-37876170.999999925</v>
      </c>
      <c r="I3414" s="11">
        <f t="shared" ca="1" si="1714"/>
        <v>-61320081.400174797</v>
      </c>
      <c r="J3414" s="11">
        <f t="shared" ca="1" si="1714"/>
        <v>2684926.6191829313</v>
      </c>
      <c r="K3414" s="11">
        <f t="shared" ca="1" si="1714"/>
        <v>5232812.9796809116</v>
      </c>
      <c r="L3414" s="11">
        <f t="shared" ca="1" si="1714"/>
        <v>209834.98893979061</v>
      </c>
      <c r="M3414" s="11">
        <f t="shared" ca="1" si="1714"/>
        <v>63869.071699253051</v>
      </c>
      <c r="N3414" s="11">
        <f t="shared" ca="1" si="1714"/>
        <v>5506517.0403199457</v>
      </c>
      <c r="O3414" s="11">
        <f t="shared" ca="1" si="1714"/>
        <v>3821365.0950434613</v>
      </c>
      <c r="P3414" s="11">
        <f t="shared" ca="1" si="1714"/>
        <v>908039.79533564195</v>
      </c>
      <c r="Q3414" s="11">
        <f t="shared" ca="1" si="1714"/>
        <v>342435.53629682504</v>
      </c>
      <c r="R3414" s="11">
        <f t="shared" ca="1" si="1714"/>
        <v>30793.530380469972</v>
      </c>
      <c r="S3414" s="11">
        <f t="shared" ca="1" si="1714"/>
        <v>5102633.9570564013</v>
      </c>
      <c r="T3414" s="11">
        <f t="shared" ca="1" si="1714"/>
        <v>-48875.636656265589</v>
      </c>
      <c r="U3414" s="11">
        <f t="shared" ca="1" si="1714"/>
        <v>901031.37971764011</v>
      </c>
      <c r="V3414" s="11">
        <f t="shared" ca="1" si="1714"/>
        <v>4336553.7556404723</v>
      </c>
      <c r="W3414" s="11">
        <f t="shared" ca="1" si="1714"/>
        <v>1111819.3762310264</v>
      </c>
      <c r="X3414" s="11">
        <f t="shared" ca="1" si="1714"/>
        <v>6300528.8749328759</v>
      </c>
      <c r="Y3414" s="11">
        <f t="shared" ca="1" si="1714"/>
        <v>513369.69774059579</v>
      </c>
      <c r="Z3414" s="11">
        <f t="shared" ca="1" si="1714"/>
        <v>-15387.460003118185</v>
      </c>
      <c r="AA3414" s="11">
        <f t="shared" ca="1" si="1714"/>
        <v>497982.23773747846</v>
      </c>
      <c r="AB3414" s="11">
        <f t="shared" ca="1" si="1714"/>
        <v>38316.631561007118</v>
      </c>
      <c r="AC3414" s="11">
        <f t="shared" ca="1" si="1714"/>
        <v>2890686.6637819782</v>
      </c>
      <c r="AD3414" s="11">
        <f t="shared" ca="1" si="1714"/>
        <v>422318.37560224434</v>
      </c>
    </row>
    <row r="3415" spans="4:30" hidden="1" outlineLevel="1">
      <c r="D3415" s="7"/>
      <c r="E3415" s="51"/>
      <c r="F3415" s="52" t="str">
        <f>F3422</f>
        <v>RB_GUP_EPIS_P</v>
      </c>
      <c r="G3415" s="55" t="str">
        <f>$G$8</f>
        <v>PRODUCTION</v>
      </c>
      <c r="H3415" s="4">
        <f t="shared" ref="H3415:H3422" si="1715">SUBTOTAL(9,I3415:AD3415)</f>
        <v>0</v>
      </c>
      <c r="I3415" s="5">
        <f>VLOOKUP(CONCATENATE($F3415," ",$G3415),AllocFactorMatrix,(I$4+1),FALSE)*$E3422</f>
        <v>0</v>
      </c>
      <c r="J3415" s="5">
        <f>VLOOKUP(CONCATENATE($F3415," ",$G3415),AllocFactorMatrix,(J$4+1),FALSE)*$E3422</f>
        <v>0</v>
      </c>
      <c r="K3415" s="5">
        <f>VLOOKUP(CONCATENATE($F3415," ",$G3415),AllocFactorMatrix,(K$4+1),FALSE)*$E3422</f>
        <v>0</v>
      </c>
      <c r="L3415" s="5">
        <f>VLOOKUP(CONCATENATE($F3415," ",$G3415),AllocFactorMatrix,(L$4+1),FALSE)*$E3422</f>
        <v>0</v>
      </c>
      <c r="M3415" s="5">
        <f>VLOOKUP(CONCATENATE($F3415," ",$G3415),AllocFactorMatrix,(M$4+1),FALSE)*$E3422</f>
        <v>0</v>
      </c>
      <c r="N3415" s="5">
        <f t="shared" ref="N3415:N3422" si="1716">SUBTOTAL(9,K3415:M3415)</f>
        <v>0</v>
      </c>
      <c r="O3415" s="5">
        <f>VLOOKUP(CONCATENATE($F3415," ",$G3415),AllocFactorMatrix,(O$4+1),FALSE)*$E3422</f>
        <v>0</v>
      </c>
      <c r="P3415" s="5">
        <f>VLOOKUP(CONCATENATE($F3415," ",$G3415),AllocFactorMatrix,(P$4+1),FALSE)*$E3422</f>
        <v>0</v>
      </c>
      <c r="Q3415" s="5">
        <f>VLOOKUP(CONCATENATE($F3415," ",$G3415),AllocFactorMatrix,(Q$4+1),FALSE)*$E3422</f>
        <v>0</v>
      </c>
      <c r="R3415" s="5">
        <f>VLOOKUP(CONCATENATE($F3415," ",$G3415),AllocFactorMatrix,(R$4+1),FALSE)*$E3422</f>
        <v>0</v>
      </c>
      <c r="S3415" s="5">
        <f>SUBTOTAL(9,O3415:R3415)</f>
        <v>0</v>
      </c>
      <c r="T3415" s="5">
        <f>VLOOKUP(CONCATENATE($F3415," ",$G3415),AllocFactorMatrix,(T$4+1),FALSE)*$E3422</f>
        <v>0</v>
      </c>
      <c r="U3415" s="5">
        <f>VLOOKUP(CONCATENATE($F3415," ",$G3415),AllocFactorMatrix,(U$4+1),FALSE)*$E3422</f>
        <v>0</v>
      </c>
      <c r="V3415" s="5">
        <f>VLOOKUP(CONCATENATE($F3415," ",$G3415),AllocFactorMatrix,(V$4+1),FALSE)*$E3422</f>
        <v>0</v>
      </c>
      <c r="W3415" s="5">
        <f>VLOOKUP(CONCATENATE($F3415," ",$G3415),AllocFactorMatrix,(W$4+1),FALSE)*$E3422</f>
        <v>0</v>
      </c>
      <c r="X3415" s="5">
        <f>SUBTOTAL(9,T3415:W3415)</f>
        <v>0</v>
      </c>
      <c r="Y3415" s="5">
        <f>VLOOKUP(CONCATENATE($F3415," ",$G3415),AllocFactorMatrix,(Y$4+1),FALSE)*$E3422</f>
        <v>0</v>
      </c>
      <c r="Z3415" s="5">
        <f>VLOOKUP(CONCATENATE($F3415," ",$G3415),AllocFactorMatrix,(Z$4+1),FALSE)*$E3422</f>
        <v>0</v>
      </c>
      <c r="AA3415" s="5">
        <f t="shared" ref="AA3415:AA3422" si="1717">SUBTOTAL(9,Y3415:Z3415)</f>
        <v>0</v>
      </c>
      <c r="AB3415" s="5">
        <f>VLOOKUP(CONCATENATE($F3415," ",$G3415),AllocFactorMatrix,(AB$4+1),FALSE)*$E3422</f>
        <v>0</v>
      </c>
      <c r="AC3415" s="5">
        <f>VLOOKUP(CONCATENATE($F3415," ",$G3415),AllocFactorMatrix,(AC$4+1),FALSE)*$E3422</f>
        <v>0</v>
      </c>
      <c r="AD3415" s="5">
        <f>VLOOKUP(CONCATENATE($F3415," ",$G3415),AllocFactorMatrix,(AD$4+1),FALSE)*$E3422</f>
        <v>0</v>
      </c>
    </row>
    <row r="3416" spans="4:30" hidden="1" outlineLevel="1">
      <c r="D3416" s="7"/>
      <c r="E3416" s="51"/>
      <c r="F3416" s="52" t="str">
        <f>F3422</f>
        <v>RB_GUP_EPIS_P</v>
      </c>
      <c r="G3416" s="55" t="str">
        <f>$G$9</f>
        <v>BULKTRAN</v>
      </c>
      <c r="H3416" s="4">
        <f t="shared" si="1715"/>
        <v>0</v>
      </c>
      <c r="I3416" s="5">
        <f>VLOOKUP(CONCATENATE($F3416," ",$G3416),AllocFactorMatrix,(I$4+1),FALSE)*$E3422</f>
        <v>0</v>
      </c>
      <c r="J3416" s="5">
        <f>VLOOKUP(CONCATENATE($F3416," ",$G3416),AllocFactorMatrix,(J$4+1),FALSE)*$E3422</f>
        <v>0</v>
      </c>
      <c r="K3416" s="5">
        <f>VLOOKUP(CONCATENATE($F3416," ",$G3416),AllocFactorMatrix,(K$4+1),FALSE)*$E3422</f>
        <v>0</v>
      </c>
      <c r="L3416" s="5">
        <f>VLOOKUP(CONCATENATE($F3416," ",$G3416),AllocFactorMatrix,(L$4+1),FALSE)*$E3422</f>
        <v>0</v>
      </c>
      <c r="M3416" s="5">
        <f>VLOOKUP(CONCATENATE($F3416," ",$G3416),AllocFactorMatrix,(M$4+1),FALSE)*$E3422</f>
        <v>0</v>
      </c>
      <c r="N3416" s="5">
        <f t="shared" si="1716"/>
        <v>0</v>
      </c>
      <c r="O3416" s="5">
        <f>VLOOKUP(CONCATENATE($F3416," ",$G3416),AllocFactorMatrix,(O$4+1),FALSE)*$E3422</f>
        <v>0</v>
      </c>
      <c r="P3416" s="5">
        <f>VLOOKUP(CONCATENATE($F3416," ",$G3416),AllocFactorMatrix,(P$4+1),FALSE)*$E3422</f>
        <v>0</v>
      </c>
      <c r="Q3416" s="5">
        <f>VLOOKUP(CONCATENATE($F3416," ",$G3416),AllocFactorMatrix,(Q$4+1),FALSE)*$E3422</f>
        <v>0</v>
      </c>
      <c r="R3416" s="5">
        <f>VLOOKUP(CONCATENATE($F3416," ",$G3416),AllocFactorMatrix,(R$4+1),FALSE)*$E3422</f>
        <v>0</v>
      </c>
      <c r="S3416" s="5">
        <f t="shared" ref="S3416:S3422" si="1718">SUBTOTAL(9,O3416:R3416)</f>
        <v>0</v>
      </c>
      <c r="T3416" s="5">
        <f>VLOOKUP(CONCATENATE($F3416," ",$G3416),AllocFactorMatrix,(T$4+1),FALSE)*$E3422</f>
        <v>0</v>
      </c>
      <c r="U3416" s="5">
        <f>VLOOKUP(CONCATENATE($F3416," ",$G3416),AllocFactorMatrix,(U$4+1),FALSE)*$E3422</f>
        <v>0</v>
      </c>
      <c r="V3416" s="5">
        <f>VLOOKUP(CONCATENATE($F3416," ",$G3416),AllocFactorMatrix,(V$4+1),FALSE)*$E3422</f>
        <v>0</v>
      </c>
      <c r="W3416" s="5">
        <f>VLOOKUP(CONCATENATE($F3416," ",$G3416),AllocFactorMatrix,(W$4+1),FALSE)*$E3422</f>
        <v>0</v>
      </c>
      <c r="X3416" s="5">
        <f t="shared" ref="X3416:X3422" si="1719">SUBTOTAL(9,T3416:W3416)</f>
        <v>0</v>
      </c>
      <c r="Y3416" s="5">
        <f>VLOOKUP(CONCATENATE($F3416," ",$G3416),AllocFactorMatrix,(Y$4+1),FALSE)*$E3422</f>
        <v>0</v>
      </c>
      <c r="Z3416" s="5">
        <f>VLOOKUP(CONCATENATE($F3416," ",$G3416),AllocFactorMatrix,(Z$4+1),FALSE)*$E3422</f>
        <v>0</v>
      </c>
      <c r="AA3416" s="5">
        <f t="shared" si="1717"/>
        <v>0</v>
      </c>
      <c r="AB3416" s="5">
        <f>VLOOKUP(CONCATENATE($F3416," ",$G3416),AllocFactorMatrix,(AB$4+1),FALSE)*$E3422</f>
        <v>0</v>
      </c>
      <c r="AC3416" s="5">
        <f>VLOOKUP(CONCATENATE($F3416," ",$G3416),AllocFactorMatrix,(AC$4+1),FALSE)*$E3422</f>
        <v>0</v>
      </c>
      <c r="AD3416" s="5">
        <f>VLOOKUP(CONCATENATE($F3416," ",$G3416),AllocFactorMatrix,(AD$4+1),FALSE)*$E3422</f>
        <v>0</v>
      </c>
    </row>
    <row r="3417" spans="4:30" hidden="1" outlineLevel="1">
      <c r="D3417" s="7"/>
      <c r="E3417" s="51"/>
      <c r="F3417" s="52" t="str">
        <f>F3422</f>
        <v>RB_GUP_EPIS_P</v>
      </c>
      <c r="G3417" s="55" t="str">
        <f>$G$10</f>
        <v>SUBTRAN</v>
      </c>
      <c r="H3417" s="4">
        <f t="shared" si="1715"/>
        <v>0</v>
      </c>
      <c r="I3417" s="5">
        <f>VLOOKUP(CONCATENATE($F3417," ",$G3417),AllocFactorMatrix,(I$4+1),FALSE)*$E3422</f>
        <v>0</v>
      </c>
      <c r="J3417" s="5">
        <f>VLOOKUP(CONCATENATE($F3417," ",$G3417),AllocFactorMatrix,(J$4+1),FALSE)*$E3422</f>
        <v>0</v>
      </c>
      <c r="K3417" s="5">
        <f>VLOOKUP(CONCATENATE($F3417," ",$G3417),AllocFactorMatrix,(K$4+1),FALSE)*$E3422</f>
        <v>0</v>
      </c>
      <c r="L3417" s="5">
        <f>VLOOKUP(CONCATENATE($F3417," ",$G3417),AllocFactorMatrix,(L$4+1),FALSE)*$E3422</f>
        <v>0</v>
      </c>
      <c r="M3417" s="5">
        <f>VLOOKUP(CONCATENATE($F3417," ",$G3417),AllocFactorMatrix,(M$4+1),FALSE)*$E3422</f>
        <v>0</v>
      </c>
      <c r="N3417" s="5">
        <f t="shared" si="1716"/>
        <v>0</v>
      </c>
      <c r="O3417" s="5">
        <f>VLOOKUP(CONCATENATE($F3417," ",$G3417),AllocFactorMatrix,(O$4+1),FALSE)*$E3422</f>
        <v>0</v>
      </c>
      <c r="P3417" s="5">
        <f>VLOOKUP(CONCATENATE($F3417," ",$G3417),AllocFactorMatrix,(P$4+1),FALSE)*$E3422</f>
        <v>0</v>
      </c>
      <c r="Q3417" s="5">
        <f>VLOOKUP(CONCATENATE($F3417," ",$G3417),AllocFactorMatrix,(Q$4+1),FALSE)*$E3422</f>
        <v>0</v>
      </c>
      <c r="R3417" s="5">
        <f>VLOOKUP(CONCATENATE($F3417," ",$G3417),AllocFactorMatrix,(R$4+1),FALSE)*$E3422</f>
        <v>0</v>
      </c>
      <c r="S3417" s="5">
        <f t="shared" si="1718"/>
        <v>0</v>
      </c>
      <c r="T3417" s="5">
        <f>VLOOKUP(CONCATENATE($F3417," ",$G3417),AllocFactorMatrix,(T$4+1),FALSE)*$E3422</f>
        <v>0</v>
      </c>
      <c r="U3417" s="5">
        <f>VLOOKUP(CONCATENATE($F3417," ",$G3417),AllocFactorMatrix,(U$4+1),FALSE)*$E3422</f>
        <v>0</v>
      </c>
      <c r="V3417" s="5">
        <f>VLOOKUP(CONCATENATE($F3417," ",$G3417),AllocFactorMatrix,(V$4+1),FALSE)*$E3422</f>
        <v>0</v>
      </c>
      <c r="W3417" s="5">
        <f>VLOOKUP(CONCATENATE($F3417," ",$G3417),AllocFactorMatrix,(W$4+1),FALSE)*$E3422</f>
        <v>0</v>
      </c>
      <c r="X3417" s="5">
        <f t="shared" si="1719"/>
        <v>0</v>
      </c>
      <c r="Y3417" s="5">
        <f>VLOOKUP(CONCATENATE($F3417," ",$G3417),AllocFactorMatrix,(Y$4+1),FALSE)*$E3422</f>
        <v>0</v>
      </c>
      <c r="Z3417" s="5">
        <f>VLOOKUP(CONCATENATE($F3417," ",$G3417),AllocFactorMatrix,(Z$4+1),FALSE)*$E3422</f>
        <v>0</v>
      </c>
      <c r="AA3417" s="5">
        <f t="shared" si="1717"/>
        <v>0</v>
      </c>
      <c r="AB3417" s="5">
        <f>VLOOKUP(CONCATENATE($F3417," ",$G3417),AllocFactorMatrix,(AB$4+1),FALSE)*$E3422</f>
        <v>0</v>
      </c>
      <c r="AC3417" s="5">
        <f>VLOOKUP(CONCATENATE($F3417," ",$G3417),AllocFactorMatrix,(AC$4+1),FALSE)*$E3422</f>
        <v>0</v>
      </c>
      <c r="AD3417" s="5">
        <f>VLOOKUP(CONCATENATE($F3417," ",$G3417),AllocFactorMatrix,(AD$4+1),FALSE)*$E3422</f>
        <v>0</v>
      </c>
    </row>
    <row r="3418" spans="4:30" hidden="1" outlineLevel="1">
      <c r="D3418" s="7"/>
      <c r="E3418" s="51"/>
      <c r="F3418" s="52" t="str">
        <f>F3422</f>
        <v>RB_GUP_EPIS_P</v>
      </c>
      <c r="G3418" s="55" t="str">
        <f>$G$11</f>
        <v>DISTPRI</v>
      </c>
      <c r="H3418" s="4">
        <f t="shared" si="1715"/>
        <v>0</v>
      </c>
      <c r="I3418" s="5">
        <f>VLOOKUP(CONCATENATE($F3418," ",$G3418),AllocFactorMatrix,(I$4+1),FALSE)*$E3422</f>
        <v>0</v>
      </c>
      <c r="J3418" s="5">
        <f>VLOOKUP(CONCATENATE($F3418," ",$G3418),AllocFactorMatrix,(J$4+1),FALSE)*$E3422</f>
        <v>0</v>
      </c>
      <c r="K3418" s="5">
        <f>VLOOKUP(CONCATENATE($F3418," ",$G3418),AllocFactorMatrix,(K$4+1),FALSE)*$E3422</f>
        <v>0</v>
      </c>
      <c r="L3418" s="5">
        <f>VLOOKUP(CONCATENATE($F3418," ",$G3418),AllocFactorMatrix,(L$4+1),FALSE)*$E3422</f>
        <v>0</v>
      </c>
      <c r="M3418" s="5">
        <f>VLOOKUP(CONCATENATE($F3418," ",$G3418),AllocFactorMatrix,(M$4+1),FALSE)*$E3422</f>
        <v>0</v>
      </c>
      <c r="N3418" s="5">
        <f t="shared" si="1716"/>
        <v>0</v>
      </c>
      <c r="O3418" s="5">
        <f>VLOOKUP(CONCATENATE($F3418," ",$G3418),AllocFactorMatrix,(O$4+1),FALSE)*$E3422</f>
        <v>0</v>
      </c>
      <c r="P3418" s="5">
        <f>VLOOKUP(CONCATENATE($F3418," ",$G3418),AllocFactorMatrix,(P$4+1),FALSE)*$E3422</f>
        <v>0</v>
      </c>
      <c r="Q3418" s="5">
        <f>VLOOKUP(CONCATENATE($F3418," ",$G3418),AllocFactorMatrix,(Q$4+1),FALSE)*$E3422</f>
        <v>0</v>
      </c>
      <c r="R3418" s="5">
        <f>VLOOKUP(CONCATENATE($F3418," ",$G3418),AllocFactorMatrix,(R$4+1),FALSE)*$E3422</f>
        <v>0</v>
      </c>
      <c r="S3418" s="5">
        <f t="shared" si="1718"/>
        <v>0</v>
      </c>
      <c r="T3418" s="5">
        <f>VLOOKUP(CONCATENATE($F3418," ",$G3418),AllocFactorMatrix,(T$4+1),FALSE)*$E3422</f>
        <v>0</v>
      </c>
      <c r="U3418" s="5">
        <f>VLOOKUP(CONCATENATE($F3418," ",$G3418),AllocFactorMatrix,(U$4+1),FALSE)*$E3422</f>
        <v>0</v>
      </c>
      <c r="V3418" s="5">
        <f>VLOOKUP(CONCATENATE($F3418," ",$G3418),AllocFactorMatrix,(V$4+1),FALSE)*$E3422</f>
        <v>0</v>
      </c>
      <c r="W3418" s="5">
        <f>VLOOKUP(CONCATENATE($F3418," ",$G3418),AllocFactorMatrix,(W$4+1),FALSE)*$E3422</f>
        <v>0</v>
      </c>
      <c r="X3418" s="5">
        <f t="shared" si="1719"/>
        <v>0</v>
      </c>
      <c r="Y3418" s="5">
        <f>VLOOKUP(CONCATENATE($F3418," ",$G3418),AllocFactorMatrix,(Y$4+1),FALSE)*$E3422</f>
        <v>0</v>
      </c>
      <c r="Z3418" s="5">
        <f>VLOOKUP(CONCATENATE($F3418," ",$G3418),AllocFactorMatrix,(Z$4+1),FALSE)*$E3422</f>
        <v>0</v>
      </c>
      <c r="AA3418" s="5">
        <f t="shared" si="1717"/>
        <v>0</v>
      </c>
      <c r="AB3418" s="5">
        <f>VLOOKUP(CONCATENATE($F3418," ",$G3418),AllocFactorMatrix,(AB$4+1),FALSE)*$E3422</f>
        <v>0</v>
      </c>
      <c r="AC3418" s="5">
        <f>VLOOKUP(CONCATENATE($F3418," ",$G3418),AllocFactorMatrix,(AC$4+1),FALSE)*$E3422</f>
        <v>0</v>
      </c>
      <c r="AD3418" s="5">
        <f>VLOOKUP(CONCATENATE($F3418," ",$G3418),AllocFactorMatrix,(AD$4+1),FALSE)*$E3422</f>
        <v>0</v>
      </c>
    </row>
    <row r="3419" spans="4:30" hidden="1" outlineLevel="1">
      <c r="D3419" s="7"/>
      <c r="E3419" s="51"/>
      <c r="F3419" s="52" t="str">
        <f>F3422</f>
        <v>RB_GUP_EPIS_P</v>
      </c>
      <c r="G3419" s="55" t="str">
        <f>$G$12</f>
        <v>DISTSEC</v>
      </c>
      <c r="H3419" s="4">
        <f t="shared" si="1715"/>
        <v>0</v>
      </c>
      <c r="I3419" s="5">
        <f>VLOOKUP(CONCATENATE($F3419," ",$G3419),AllocFactorMatrix,(I$4+1),FALSE)*$E3422</f>
        <v>0</v>
      </c>
      <c r="J3419" s="5">
        <f>VLOOKUP(CONCATENATE($F3419," ",$G3419),AllocFactorMatrix,(J$4+1),FALSE)*$E3422</f>
        <v>0</v>
      </c>
      <c r="K3419" s="5">
        <f>VLOOKUP(CONCATENATE($F3419," ",$G3419),AllocFactorMatrix,(K$4+1),FALSE)*$E3422</f>
        <v>0</v>
      </c>
      <c r="L3419" s="5">
        <f>VLOOKUP(CONCATENATE($F3419," ",$G3419),AllocFactorMatrix,(L$4+1),FALSE)*$E3422</f>
        <v>0</v>
      </c>
      <c r="M3419" s="5">
        <f>VLOOKUP(CONCATENATE($F3419," ",$G3419),AllocFactorMatrix,(M$4+1),FALSE)*$E3422</f>
        <v>0</v>
      </c>
      <c r="N3419" s="5">
        <f t="shared" si="1716"/>
        <v>0</v>
      </c>
      <c r="O3419" s="5">
        <f>VLOOKUP(CONCATENATE($F3419," ",$G3419),AllocFactorMatrix,(O$4+1),FALSE)*$E3422</f>
        <v>0</v>
      </c>
      <c r="P3419" s="5">
        <f>VLOOKUP(CONCATENATE($F3419," ",$G3419),AllocFactorMatrix,(P$4+1),FALSE)*$E3422</f>
        <v>0</v>
      </c>
      <c r="Q3419" s="5">
        <f>VLOOKUP(CONCATENATE($F3419," ",$G3419),AllocFactorMatrix,(Q$4+1),FALSE)*$E3422</f>
        <v>0</v>
      </c>
      <c r="R3419" s="5">
        <f>VLOOKUP(CONCATENATE($F3419," ",$G3419),AllocFactorMatrix,(R$4+1),FALSE)*$E3422</f>
        <v>0</v>
      </c>
      <c r="S3419" s="5">
        <f t="shared" si="1718"/>
        <v>0</v>
      </c>
      <c r="T3419" s="5">
        <f>VLOOKUP(CONCATENATE($F3419," ",$G3419),AllocFactorMatrix,(T$4+1),FALSE)*$E3422</f>
        <v>0</v>
      </c>
      <c r="U3419" s="5">
        <f>VLOOKUP(CONCATENATE($F3419," ",$G3419),AllocFactorMatrix,(U$4+1),FALSE)*$E3422</f>
        <v>0</v>
      </c>
      <c r="V3419" s="5">
        <f>VLOOKUP(CONCATENATE($F3419," ",$G3419),AllocFactorMatrix,(V$4+1),FALSE)*$E3422</f>
        <v>0</v>
      </c>
      <c r="W3419" s="5">
        <f>VLOOKUP(CONCATENATE($F3419," ",$G3419),AllocFactorMatrix,(W$4+1),FALSE)*$E3422</f>
        <v>0</v>
      </c>
      <c r="X3419" s="5">
        <f t="shared" si="1719"/>
        <v>0</v>
      </c>
      <c r="Y3419" s="5">
        <f>VLOOKUP(CONCATENATE($F3419," ",$G3419),AllocFactorMatrix,(Y$4+1),FALSE)*$E3422</f>
        <v>0</v>
      </c>
      <c r="Z3419" s="5">
        <f>VLOOKUP(CONCATENATE($F3419," ",$G3419),AllocFactorMatrix,(Z$4+1),FALSE)*$E3422</f>
        <v>0</v>
      </c>
      <c r="AA3419" s="5">
        <f t="shared" si="1717"/>
        <v>0</v>
      </c>
      <c r="AB3419" s="5">
        <f>VLOOKUP(CONCATENATE($F3419," ",$G3419),AllocFactorMatrix,(AB$4+1),FALSE)*$E3422</f>
        <v>0</v>
      </c>
      <c r="AC3419" s="5">
        <f>VLOOKUP(CONCATENATE($F3419," ",$G3419),AllocFactorMatrix,(AC$4+1),FALSE)*$E3422</f>
        <v>0</v>
      </c>
      <c r="AD3419" s="5">
        <f>VLOOKUP(CONCATENATE($F3419," ",$G3419),AllocFactorMatrix,(AD$4+1),FALSE)*$E3422</f>
        <v>0</v>
      </c>
    </row>
    <row r="3420" spans="4:30" hidden="1" outlineLevel="1">
      <c r="D3420" s="7"/>
      <c r="E3420" s="51"/>
      <c r="F3420" s="52" t="str">
        <f>F3422</f>
        <v>RB_GUP_EPIS_P</v>
      </c>
      <c r="G3420" s="55" t="str">
        <f>$G$13</f>
        <v>ENERGY</v>
      </c>
      <c r="H3420" s="4">
        <f t="shared" si="1715"/>
        <v>0</v>
      </c>
      <c r="I3420" s="5">
        <f>VLOOKUP(CONCATENATE($F3420," ",$G3420),AllocFactorMatrix,(I$4+1),FALSE)*$E3422</f>
        <v>0</v>
      </c>
      <c r="J3420" s="5">
        <f>VLOOKUP(CONCATENATE($F3420," ",$G3420),AllocFactorMatrix,(J$4+1),FALSE)*$E3422</f>
        <v>0</v>
      </c>
      <c r="K3420" s="5">
        <f>VLOOKUP(CONCATENATE($F3420," ",$G3420),AllocFactorMatrix,(K$4+1),FALSE)*$E3422</f>
        <v>0</v>
      </c>
      <c r="L3420" s="5">
        <f>VLOOKUP(CONCATENATE($F3420," ",$G3420),AllocFactorMatrix,(L$4+1),FALSE)*$E3422</f>
        <v>0</v>
      </c>
      <c r="M3420" s="5">
        <f>VLOOKUP(CONCATENATE($F3420," ",$G3420),AllocFactorMatrix,(M$4+1),FALSE)*$E3422</f>
        <v>0</v>
      </c>
      <c r="N3420" s="5">
        <f t="shared" si="1716"/>
        <v>0</v>
      </c>
      <c r="O3420" s="5">
        <f>VLOOKUP(CONCATENATE($F3420," ",$G3420),AllocFactorMatrix,(O$4+1),FALSE)*$E3422</f>
        <v>0</v>
      </c>
      <c r="P3420" s="5">
        <f>VLOOKUP(CONCATENATE($F3420," ",$G3420),AllocFactorMatrix,(P$4+1),FALSE)*$E3422</f>
        <v>0</v>
      </c>
      <c r="Q3420" s="5">
        <f>VLOOKUP(CONCATENATE($F3420," ",$G3420),AllocFactorMatrix,(Q$4+1),FALSE)*$E3422</f>
        <v>0</v>
      </c>
      <c r="R3420" s="5">
        <f>VLOOKUP(CONCATENATE($F3420," ",$G3420),AllocFactorMatrix,(R$4+1),FALSE)*$E3422</f>
        <v>0</v>
      </c>
      <c r="S3420" s="5">
        <f t="shared" si="1718"/>
        <v>0</v>
      </c>
      <c r="T3420" s="5">
        <f>VLOOKUP(CONCATENATE($F3420," ",$G3420),AllocFactorMatrix,(T$4+1),FALSE)*$E3422</f>
        <v>0</v>
      </c>
      <c r="U3420" s="5">
        <f>VLOOKUP(CONCATENATE($F3420," ",$G3420),AllocFactorMatrix,(U$4+1),FALSE)*$E3422</f>
        <v>0</v>
      </c>
      <c r="V3420" s="5">
        <f>VLOOKUP(CONCATENATE($F3420," ",$G3420),AllocFactorMatrix,(V$4+1),FALSE)*$E3422</f>
        <v>0</v>
      </c>
      <c r="W3420" s="5">
        <f>VLOOKUP(CONCATENATE($F3420," ",$G3420),AllocFactorMatrix,(W$4+1),FALSE)*$E3422</f>
        <v>0</v>
      </c>
      <c r="X3420" s="5">
        <f t="shared" si="1719"/>
        <v>0</v>
      </c>
      <c r="Y3420" s="5">
        <f>VLOOKUP(CONCATENATE($F3420," ",$G3420),AllocFactorMatrix,(Y$4+1),FALSE)*$E3422</f>
        <v>0</v>
      </c>
      <c r="Z3420" s="5">
        <f>VLOOKUP(CONCATENATE($F3420," ",$G3420),AllocFactorMatrix,(Z$4+1),FALSE)*$E3422</f>
        <v>0</v>
      </c>
      <c r="AA3420" s="5">
        <f t="shared" si="1717"/>
        <v>0</v>
      </c>
      <c r="AB3420" s="5">
        <f>VLOOKUP(CONCATENATE($F3420," ",$G3420),AllocFactorMatrix,(AB$4+1),FALSE)*$E3422</f>
        <v>0</v>
      </c>
      <c r="AC3420" s="5">
        <f>VLOOKUP(CONCATENATE($F3420," ",$G3420),AllocFactorMatrix,(AC$4+1),FALSE)*$E3422</f>
        <v>0</v>
      </c>
      <c r="AD3420" s="5">
        <f>VLOOKUP(CONCATENATE($F3420," ",$G3420),AllocFactorMatrix,(AD$4+1),FALSE)*$E3422</f>
        <v>0</v>
      </c>
    </row>
    <row r="3421" spans="4:30" hidden="1" outlineLevel="1">
      <c r="D3421" s="7"/>
      <c r="E3421" s="51"/>
      <c r="F3421" s="52" t="str">
        <f>F3422</f>
        <v>RB_GUP_EPIS_P</v>
      </c>
      <c r="G3421" s="55" t="str">
        <f>$G$14</f>
        <v>CUSTOMER</v>
      </c>
      <c r="H3421" s="4">
        <f t="shared" si="1715"/>
        <v>0</v>
      </c>
      <c r="I3421" s="5">
        <f>VLOOKUP(CONCATENATE($F3421," ",$G3421),AllocFactorMatrix,(I$4+1),FALSE)*$E3422</f>
        <v>0</v>
      </c>
      <c r="J3421" s="5">
        <f>VLOOKUP(CONCATENATE($F3421," ",$G3421),AllocFactorMatrix,(J$4+1),FALSE)*$E3422</f>
        <v>0</v>
      </c>
      <c r="K3421" s="5">
        <f>VLOOKUP(CONCATENATE($F3421," ",$G3421),AllocFactorMatrix,(K$4+1),FALSE)*$E3422</f>
        <v>0</v>
      </c>
      <c r="L3421" s="5">
        <f>VLOOKUP(CONCATENATE($F3421," ",$G3421),AllocFactorMatrix,(L$4+1),FALSE)*$E3422</f>
        <v>0</v>
      </c>
      <c r="M3421" s="5">
        <f>VLOOKUP(CONCATENATE($F3421," ",$G3421),AllocFactorMatrix,(M$4+1),FALSE)*$E3422</f>
        <v>0</v>
      </c>
      <c r="N3421" s="5">
        <f t="shared" si="1716"/>
        <v>0</v>
      </c>
      <c r="O3421" s="5">
        <f>VLOOKUP(CONCATENATE($F3421," ",$G3421),AllocFactorMatrix,(O$4+1),FALSE)*$E3422</f>
        <v>0</v>
      </c>
      <c r="P3421" s="5">
        <f>VLOOKUP(CONCATENATE($F3421," ",$G3421),AllocFactorMatrix,(P$4+1),FALSE)*$E3422</f>
        <v>0</v>
      </c>
      <c r="Q3421" s="5">
        <f>VLOOKUP(CONCATENATE($F3421," ",$G3421),AllocFactorMatrix,(Q$4+1),FALSE)*$E3422</f>
        <v>0</v>
      </c>
      <c r="R3421" s="5">
        <f>VLOOKUP(CONCATENATE($F3421," ",$G3421),AllocFactorMatrix,(R$4+1),FALSE)*$E3422</f>
        <v>0</v>
      </c>
      <c r="S3421" s="5">
        <f t="shared" si="1718"/>
        <v>0</v>
      </c>
      <c r="T3421" s="5">
        <f>VLOOKUP(CONCATENATE($F3421," ",$G3421),AllocFactorMatrix,(T$4+1),FALSE)*$E3422</f>
        <v>0</v>
      </c>
      <c r="U3421" s="5">
        <f>VLOOKUP(CONCATENATE($F3421," ",$G3421),AllocFactorMatrix,(U$4+1),FALSE)*$E3422</f>
        <v>0</v>
      </c>
      <c r="V3421" s="5">
        <f>VLOOKUP(CONCATENATE($F3421," ",$G3421),AllocFactorMatrix,(V$4+1),FALSE)*$E3422</f>
        <v>0</v>
      </c>
      <c r="W3421" s="5">
        <f>VLOOKUP(CONCATENATE($F3421," ",$G3421),AllocFactorMatrix,(W$4+1),FALSE)*$E3422</f>
        <v>0</v>
      </c>
      <c r="X3421" s="5">
        <f t="shared" si="1719"/>
        <v>0</v>
      </c>
      <c r="Y3421" s="5">
        <f>VLOOKUP(CONCATENATE($F3421," ",$G3421),AllocFactorMatrix,(Y$4+1),FALSE)*$E3422</f>
        <v>0</v>
      </c>
      <c r="Z3421" s="5">
        <f>VLOOKUP(CONCATENATE($F3421," ",$G3421),AllocFactorMatrix,(Z$4+1),FALSE)*$E3422</f>
        <v>0</v>
      </c>
      <c r="AA3421" s="5">
        <f t="shared" si="1717"/>
        <v>0</v>
      </c>
      <c r="AB3421" s="5">
        <f>VLOOKUP(CONCATENATE($F3421," ",$G3421),AllocFactorMatrix,(AB$4+1),FALSE)*$E3422</f>
        <v>0</v>
      </c>
      <c r="AC3421" s="5">
        <f>VLOOKUP(CONCATENATE($F3421," ",$G3421),AllocFactorMatrix,(AC$4+1),FALSE)*$E3422</f>
        <v>0</v>
      </c>
      <c r="AD3421" s="5">
        <f>VLOOKUP(CONCATENATE($F3421," ",$G3421),AllocFactorMatrix,(AD$4+1),FALSE)*$E3422</f>
        <v>0</v>
      </c>
    </row>
    <row r="3422" spans="4:30" collapsed="1">
      <c r="D3422" s="7" t="s">
        <v>358</v>
      </c>
      <c r="E3422" s="40">
        <v>0</v>
      </c>
      <c r="F3422" s="10" t="s">
        <v>64</v>
      </c>
      <c r="G3422" s="55" t="str">
        <f>$G$15</f>
        <v>TOTAL</v>
      </c>
      <c r="H3422" s="4">
        <f t="shared" si="1715"/>
        <v>0</v>
      </c>
      <c r="I3422" s="5">
        <f>VLOOKUP(CONCATENATE($F3422," ",$G3422),AllocFactorMatrix,(I$4+1),FALSE)*$E3422</f>
        <v>0</v>
      </c>
      <c r="J3422" s="5">
        <f>VLOOKUP(CONCATENATE($F3422," ",$G3422),AllocFactorMatrix,(J$4+1),FALSE)*$E3422</f>
        <v>0</v>
      </c>
      <c r="K3422" s="5">
        <f>VLOOKUP(CONCATENATE($F3422," ",$G3422),AllocFactorMatrix,(K$4+1),FALSE)*$E3422</f>
        <v>0</v>
      </c>
      <c r="L3422" s="5">
        <f>VLOOKUP(CONCATENATE($F3422," ",$G3422),AllocFactorMatrix,(L$4+1),FALSE)*$E3422</f>
        <v>0</v>
      </c>
      <c r="M3422" s="5">
        <f>VLOOKUP(CONCATENATE($F3422," ",$G3422),AllocFactorMatrix,(M$4+1),FALSE)*$E3422</f>
        <v>0</v>
      </c>
      <c r="N3422" s="5">
        <f t="shared" si="1716"/>
        <v>0</v>
      </c>
      <c r="O3422" s="5">
        <f>VLOOKUP(CONCATENATE($F3422," ",$G3422),AllocFactorMatrix,(O$4+1),FALSE)*$E3422</f>
        <v>0</v>
      </c>
      <c r="P3422" s="5">
        <f>VLOOKUP(CONCATENATE($F3422," ",$G3422),AllocFactorMatrix,(P$4+1),FALSE)*$E3422</f>
        <v>0</v>
      </c>
      <c r="Q3422" s="5">
        <f>VLOOKUP(CONCATENATE($F3422," ",$G3422),AllocFactorMatrix,(Q$4+1),FALSE)*$E3422</f>
        <v>0</v>
      </c>
      <c r="R3422" s="5">
        <f>VLOOKUP(CONCATENATE($F3422," ",$G3422),AllocFactorMatrix,(R$4+1),FALSE)*$E3422</f>
        <v>0</v>
      </c>
      <c r="S3422" s="5">
        <f t="shared" si="1718"/>
        <v>0</v>
      </c>
      <c r="T3422" s="5">
        <f>VLOOKUP(CONCATENATE($F3422," ",$G3422),AllocFactorMatrix,(T$4+1),FALSE)*$E3422</f>
        <v>0</v>
      </c>
      <c r="U3422" s="5">
        <f>VLOOKUP(CONCATENATE($F3422," ",$G3422),AllocFactorMatrix,(U$4+1),FALSE)*$E3422</f>
        <v>0</v>
      </c>
      <c r="V3422" s="5">
        <f>VLOOKUP(CONCATENATE($F3422," ",$G3422),AllocFactorMatrix,(V$4+1),FALSE)*$E3422</f>
        <v>0</v>
      </c>
      <c r="W3422" s="5">
        <f>VLOOKUP(CONCATENATE($F3422," ",$G3422),AllocFactorMatrix,(W$4+1),FALSE)*$E3422</f>
        <v>0</v>
      </c>
      <c r="X3422" s="5">
        <f t="shared" si="1719"/>
        <v>0</v>
      </c>
      <c r="Y3422" s="5">
        <f>VLOOKUP(CONCATENATE($F3422," ",$G3422),AllocFactorMatrix,(Y$4+1),FALSE)*$E3422</f>
        <v>0</v>
      </c>
      <c r="Z3422" s="5">
        <f>VLOOKUP(CONCATENATE($F3422," ",$G3422),AllocFactorMatrix,(Z$4+1),FALSE)*$E3422</f>
        <v>0</v>
      </c>
      <c r="AA3422" s="5">
        <f t="shared" si="1717"/>
        <v>0</v>
      </c>
      <c r="AB3422" s="5">
        <f>VLOOKUP(CONCATENATE($F3422," ",$G3422),AllocFactorMatrix,(AB$4+1),FALSE)*$E3422</f>
        <v>0</v>
      </c>
      <c r="AC3422" s="5">
        <f>VLOOKUP(CONCATENATE($F3422," ",$G3422),AllocFactorMatrix,(AC$4+1),FALSE)*$E3422</f>
        <v>0</v>
      </c>
      <c r="AD3422" s="5">
        <f>VLOOKUP(CONCATENATE($F3422," ",$G3422),AllocFactorMatrix,(AD$4+1),FALSE)*$E3422</f>
        <v>0</v>
      </c>
    </row>
    <row r="3423" spans="4:30" hidden="1" outlineLevel="1">
      <c r="D3423" s="7"/>
      <c r="E3423" s="11"/>
      <c r="F3423" s="11"/>
      <c r="G3423" s="55" t="str">
        <f>$G$8</f>
        <v>PRODUCTION</v>
      </c>
      <c r="H3423" s="4">
        <f t="shared" ref="H3423:AD3423" ca="1" si="1720">+H3407+H3415</f>
        <v>-20552397.219336271</v>
      </c>
      <c r="I3423" s="4">
        <f t="shared" ca="1" si="1720"/>
        <v>-26799287.224383254</v>
      </c>
      <c r="J3423" s="4">
        <f t="shared" ca="1" si="1720"/>
        <v>708576.83226725075</v>
      </c>
      <c r="K3423" s="4">
        <f t="shared" ca="1" si="1720"/>
        <v>1458609.6185866939</v>
      </c>
      <c r="L3423" s="4">
        <f t="shared" ca="1" si="1720"/>
        <v>51078.428072352639</v>
      </c>
      <c r="M3423" s="4">
        <f t="shared" ca="1" si="1720"/>
        <v>13946.228575927908</v>
      </c>
      <c r="N3423" s="4">
        <f t="shared" ca="1" si="1720"/>
        <v>1523634.2752349791</v>
      </c>
      <c r="O3423" s="4">
        <f t="shared" ca="1" si="1720"/>
        <v>1085292.2034157354</v>
      </c>
      <c r="P3423" s="4">
        <f t="shared" ca="1" si="1720"/>
        <v>316304.62730100699</v>
      </c>
      <c r="Q3423" s="4">
        <f t="shared" ca="1" si="1720"/>
        <v>153738.60348098233</v>
      </c>
      <c r="R3423" s="4">
        <f t="shared" ca="1" si="1720"/>
        <v>7500.8854454306484</v>
      </c>
      <c r="S3423" s="4">
        <f t="shared" ca="1" si="1720"/>
        <v>1562836.3196431547</v>
      </c>
      <c r="T3423" s="4">
        <f t="shared" ca="1" si="1720"/>
        <v>-30579.946684281138</v>
      </c>
      <c r="U3423" s="4">
        <f t="shared" ca="1" si="1720"/>
        <v>167222.09287447773</v>
      </c>
      <c r="V3423" s="4">
        <f t="shared" ca="1" si="1720"/>
        <v>1754199.548881554</v>
      </c>
      <c r="W3423" s="4">
        <f t="shared" ca="1" si="1720"/>
        <v>480285.48537584906</v>
      </c>
      <c r="X3423" s="4">
        <f t="shared" ca="1" si="1720"/>
        <v>2371127.1804475933</v>
      </c>
      <c r="Y3423" s="4">
        <f t="shared" ca="1" si="1720"/>
        <v>78104.283709983458</v>
      </c>
      <c r="Z3423" s="4">
        <f t="shared" ca="1" si="1720"/>
        <v>-9239.4408294038803</v>
      </c>
      <c r="AA3423" s="4">
        <f t="shared" ca="1" si="1720"/>
        <v>68864.842880579177</v>
      </c>
      <c r="AB3423" s="4">
        <f t="shared" ca="1" si="1720"/>
        <v>11850.554573443434</v>
      </c>
      <c r="AC3423" s="4">
        <f t="shared" ca="1" si="1720"/>
        <v>0</v>
      </c>
      <c r="AD3423" s="4">
        <f t="shared" ca="1" si="1720"/>
        <v>0</v>
      </c>
    </row>
    <row r="3424" spans="4:30" hidden="1" outlineLevel="1">
      <c r="D3424" s="7"/>
      <c r="E3424" s="11"/>
      <c r="F3424" s="11"/>
      <c r="G3424" s="55" t="str">
        <f>$G$9</f>
        <v>BULKTRAN</v>
      </c>
      <c r="H3424" s="4">
        <f t="shared" ref="H3424:AD3424" ca="1" si="1721">+H3408+H3416</f>
        <v>-5747513.5657162722</v>
      </c>
      <c r="I3424" s="4">
        <f t="shared" ca="1" si="1721"/>
        <v>-9945424.6223538294</v>
      </c>
      <c r="J3424" s="4">
        <f t="shared" ca="1" si="1721"/>
        <v>353112.05361279758</v>
      </c>
      <c r="K3424" s="4">
        <f t="shared" ca="1" si="1721"/>
        <v>871899.40144154476</v>
      </c>
      <c r="L3424" s="4">
        <f t="shared" ca="1" si="1721"/>
        <v>35650.192107111492</v>
      </c>
      <c r="M3424" s="4">
        <f t="shared" ca="1" si="1721"/>
        <v>20770.346459560791</v>
      </c>
      <c r="N3424" s="4">
        <f t="shared" ca="1" si="1721"/>
        <v>928319.94000821654</v>
      </c>
      <c r="O3424" s="4">
        <f t="shared" ca="1" si="1721"/>
        <v>652233.51976318134</v>
      </c>
      <c r="P3424" s="4">
        <f t="shared" ca="1" si="1721"/>
        <v>179519.63601557782</v>
      </c>
      <c r="Q3424" s="4">
        <f t="shared" ca="1" si="1721"/>
        <v>97914.970666804991</v>
      </c>
      <c r="R3424" s="4">
        <f t="shared" ca="1" si="1721"/>
        <v>9465.2411928279616</v>
      </c>
      <c r="S3424" s="4">
        <f t="shared" ca="1" si="1721"/>
        <v>939133.36763839202</v>
      </c>
      <c r="T3424" s="4">
        <f t="shared" ca="1" si="1721"/>
        <v>-11848.581206314957</v>
      </c>
      <c r="U3424" s="4">
        <f t="shared" ca="1" si="1721"/>
        <v>163973.19567147089</v>
      </c>
      <c r="V3424" s="4">
        <f t="shared" ca="1" si="1721"/>
        <v>1323675.5808405466</v>
      </c>
      <c r="W3424" s="4">
        <f t="shared" ca="1" si="1721"/>
        <v>418659.85182621516</v>
      </c>
      <c r="X3424" s="4">
        <f t="shared" ca="1" si="1721"/>
        <v>1894460.0471319165</v>
      </c>
      <c r="Y3424" s="4">
        <f t="shared" ca="1" si="1721"/>
        <v>78865.602900078753</v>
      </c>
      <c r="Z3424" s="4">
        <f t="shared" ca="1" si="1721"/>
        <v>-3100.9164739540197</v>
      </c>
      <c r="AA3424" s="4">
        <f t="shared" ca="1" si="1721"/>
        <v>75764.686426124652</v>
      </c>
      <c r="AB3424" s="4">
        <f t="shared" ca="1" si="1721"/>
        <v>7120.9618201138492</v>
      </c>
      <c r="AC3424" s="4">
        <f t="shared" ca="1" si="1721"/>
        <v>0</v>
      </c>
      <c r="AD3424" s="4">
        <f t="shared" ca="1" si="1721"/>
        <v>0</v>
      </c>
    </row>
    <row r="3425" spans="1:30" hidden="1" outlineLevel="1">
      <c r="D3425" s="7"/>
      <c r="E3425" s="11"/>
      <c r="F3425" s="11"/>
      <c r="G3425" s="55" t="str">
        <f>$G$10</f>
        <v>SUBTRAN</v>
      </c>
      <c r="H3425" s="4">
        <f t="shared" ref="H3425:AD3425" ca="1" si="1722">+H3409+H3417</f>
        <v>-1331050.8837989604</v>
      </c>
      <c r="I3425" s="4">
        <f t="shared" ca="1" si="1722"/>
        <v>-2122609.9371552598</v>
      </c>
      <c r="J3425" s="4">
        <f t="shared" ca="1" si="1722"/>
        <v>68428.328272724364</v>
      </c>
      <c r="K3425" s="4">
        <f t="shared" ca="1" si="1722"/>
        <v>164527.32142634675</v>
      </c>
      <c r="L3425" s="4">
        <f t="shared" ca="1" si="1722"/>
        <v>6650.2489722776236</v>
      </c>
      <c r="M3425" s="4">
        <f t="shared" ca="1" si="1722"/>
        <v>6740.4294843456191</v>
      </c>
      <c r="N3425" s="4">
        <f t="shared" ca="1" si="1722"/>
        <v>177917.99988297001</v>
      </c>
      <c r="O3425" s="4">
        <f t="shared" ca="1" si="1722"/>
        <v>122314.21093032777</v>
      </c>
      <c r="P3425" s="4">
        <f t="shared" ca="1" si="1722"/>
        <v>34198.986704746101</v>
      </c>
      <c r="Q3425" s="4">
        <f t="shared" ca="1" si="1722"/>
        <v>24637.655615554646</v>
      </c>
      <c r="R3425" s="4">
        <f t="shared" ca="1" si="1722"/>
        <v>0</v>
      </c>
      <c r="S3425" s="4">
        <f t="shared" ca="1" si="1722"/>
        <v>181150.8532506286</v>
      </c>
      <c r="T3425" s="4">
        <f t="shared" ca="1" si="1722"/>
        <v>-2646.2135518358023</v>
      </c>
      <c r="U3425" s="4">
        <f t="shared" ca="1" si="1722"/>
        <v>28180.606040240353</v>
      </c>
      <c r="V3425" s="4">
        <f t="shared" ca="1" si="1722"/>
        <v>317210.35119866044</v>
      </c>
      <c r="W3425" s="4">
        <f t="shared" ca="1" si="1722"/>
        <v>0</v>
      </c>
      <c r="X3425" s="4">
        <f t="shared" ca="1" si="1722"/>
        <v>342744.74368706567</v>
      </c>
      <c r="Y3425" s="4">
        <f t="shared" ca="1" si="1722"/>
        <v>13063.184405883403</v>
      </c>
      <c r="Z3425" s="4">
        <f t="shared" ca="1" si="1722"/>
        <v>-644.78813909395217</v>
      </c>
      <c r="AA3425" s="4">
        <f t="shared" ca="1" si="1722"/>
        <v>12418.396266789532</v>
      </c>
      <c r="AB3425" s="4">
        <f t="shared" ca="1" si="1722"/>
        <v>1404.4094651701676</v>
      </c>
      <c r="AC3425" s="4">
        <f t="shared" ca="1" si="1722"/>
        <v>6083.6876771977668</v>
      </c>
      <c r="AD3425" s="4">
        <f t="shared" ca="1" si="1722"/>
        <v>1410.6348537541178</v>
      </c>
    </row>
    <row r="3426" spans="1:30" hidden="1" outlineLevel="1">
      <c r="D3426" s="7"/>
      <c r="E3426" s="11"/>
      <c r="F3426" s="11"/>
      <c r="G3426" s="55" t="str">
        <f>$G$11</f>
        <v>DISTPRI</v>
      </c>
      <c r="H3426" s="4">
        <f t="shared" ref="H3426:AD3426" ca="1" si="1723">+H3410+H3418</f>
        <v>-8284966.2271999838</v>
      </c>
      <c r="I3426" s="4">
        <f t="shared" ca="1" si="1723"/>
        <v>-12606665.881194647</v>
      </c>
      <c r="J3426" s="4">
        <f t="shared" ca="1" si="1723"/>
        <v>596712.71229805693</v>
      </c>
      <c r="K3426" s="4">
        <f t="shared" ca="1" si="1723"/>
        <v>1574764.8311397783</v>
      </c>
      <c r="L3426" s="4">
        <f t="shared" ca="1" si="1723"/>
        <v>60333.702149773802</v>
      </c>
      <c r="M3426" s="4">
        <f t="shared" ca="1" si="1723"/>
        <v>0</v>
      </c>
      <c r="N3426" s="4">
        <f t="shared" ca="1" si="1723"/>
        <v>1635098.5332895508</v>
      </c>
      <c r="O3426" s="4">
        <f t="shared" ca="1" si="1723"/>
        <v>1165383.5354867557</v>
      </c>
      <c r="P3426" s="4">
        <f t="shared" ca="1" si="1723"/>
        <v>298077.16147231718</v>
      </c>
      <c r="Q3426" s="4">
        <f t="shared" ca="1" si="1723"/>
        <v>0</v>
      </c>
      <c r="R3426" s="4">
        <f t="shared" ca="1" si="1723"/>
        <v>0</v>
      </c>
      <c r="S3426" s="4">
        <f t="shared" ca="1" si="1723"/>
        <v>1463460.6969590737</v>
      </c>
      <c r="T3426" s="4">
        <f t="shared" ca="1" si="1723"/>
        <v>-7131.4448383537056</v>
      </c>
      <c r="U3426" s="4">
        <f t="shared" ca="1" si="1723"/>
        <v>380315.8877173888</v>
      </c>
      <c r="V3426" s="4">
        <f t="shared" ca="1" si="1723"/>
        <v>0</v>
      </c>
      <c r="W3426" s="4">
        <f t="shared" ca="1" si="1723"/>
        <v>0</v>
      </c>
      <c r="X3426" s="4">
        <f t="shared" ca="1" si="1723"/>
        <v>373184.44287903508</v>
      </c>
      <c r="Y3426" s="4">
        <f t="shared" ca="1" si="1723"/>
        <v>186791.52729896718</v>
      </c>
      <c r="Z3426" s="4">
        <f t="shared" ca="1" si="1723"/>
        <v>-2830.1751013319736</v>
      </c>
      <c r="AA3426" s="4">
        <f t="shared" ca="1" si="1723"/>
        <v>183961.35219763537</v>
      </c>
      <c r="AB3426" s="4">
        <f t="shared" ca="1" si="1723"/>
        <v>11099.177521197113</v>
      </c>
      <c r="AC3426" s="4">
        <f t="shared" ca="1" si="1723"/>
        <v>47312.817271878223</v>
      </c>
      <c r="AD3426" s="4">
        <f t="shared" ca="1" si="1723"/>
        <v>10869.921578243098</v>
      </c>
    </row>
    <row r="3427" spans="1:30" hidden="1" outlineLevel="1">
      <c r="D3427" s="7"/>
      <c r="E3427" s="11"/>
      <c r="F3427" s="11"/>
      <c r="G3427" s="55" t="str">
        <f>$G$12</f>
        <v>DISTSEC</v>
      </c>
      <c r="H3427" s="4">
        <f t="shared" ref="H3427:AD3427" ca="1" si="1724">+H3411+H3419</f>
        <v>-5570802.5996041037</v>
      </c>
      <c r="I3427" s="4">
        <f t="shared" ca="1" si="1724"/>
        <v>-7390987.0317030121</v>
      </c>
      <c r="J3427" s="4">
        <f t="shared" ca="1" si="1724"/>
        <v>336293.87978859153</v>
      </c>
      <c r="K3427" s="4">
        <f t="shared" ca="1" si="1724"/>
        <v>728873.59822272207</v>
      </c>
      <c r="L3427" s="4">
        <f t="shared" ca="1" si="1724"/>
        <v>0</v>
      </c>
      <c r="M3427" s="4">
        <f t="shared" ca="1" si="1724"/>
        <v>0</v>
      </c>
      <c r="N3427" s="4">
        <f t="shared" ca="1" si="1724"/>
        <v>728873.59822272207</v>
      </c>
      <c r="O3427" s="4">
        <f t="shared" ca="1" si="1724"/>
        <v>458152.86413180624</v>
      </c>
      <c r="P3427" s="4">
        <f t="shared" ca="1" si="1724"/>
        <v>0</v>
      </c>
      <c r="Q3427" s="4">
        <f t="shared" ca="1" si="1724"/>
        <v>0</v>
      </c>
      <c r="R3427" s="4">
        <f t="shared" ca="1" si="1724"/>
        <v>0</v>
      </c>
      <c r="S3427" s="4">
        <f t="shared" ca="1" si="1724"/>
        <v>458152.86413180624</v>
      </c>
      <c r="T3427" s="4">
        <f t="shared" ca="1" si="1724"/>
        <v>-2776.5477159240945</v>
      </c>
      <c r="U3427" s="4">
        <f t="shared" ca="1" si="1724"/>
        <v>0</v>
      </c>
      <c r="V3427" s="4">
        <f t="shared" ca="1" si="1724"/>
        <v>0</v>
      </c>
      <c r="W3427" s="4">
        <f t="shared" ca="1" si="1724"/>
        <v>0</v>
      </c>
      <c r="X3427" s="4">
        <f t="shared" ca="1" si="1724"/>
        <v>-2776.5477159240945</v>
      </c>
      <c r="Y3427" s="4">
        <f t="shared" ca="1" si="1724"/>
        <v>86311.132925913553</v>
      </c>
      <c r="Z3427" s="4">
        <f t="shared" ca="1" si="1724"/>
        <v>0</v>
      </c>
      <c r="AA3427" s="4">
        <f t="shared" ca="1" si="1724"/>
        <v>86311.132925913553</v>
      </c>
      <c r="AB3427" s="4">
        <f t="shared" ca="1" si="1724"/>
        <v>4203.8257338344001</v>
      </c>
      <c r="AC3427" s="4">
        <f t="shared" ca="1" si="1724"/>
        <v>178191.21073459904</v>
      </c>
      <c r="AD3427" s="4">
        <f t="shared" ca="1" si="1724"/>
        <v>30934.468277371583</v>
      </c>
    </row>
    <row r="3428" spans="1:30" hidden="1" outlineLevel="1">
      <c r="D3428" s="7"/>
      <c r="E3428" s="11"/>
      <c r="F3428" s="11"/>
      <c r="G3428" s="55" t="str">
        <f>$G$13</f>
        <v>ENERGY</v>
      </c>
      <c r="H3428" s="4">
        <f t="shared" ref="H3428:AD3428" ca="1" si="1725">+H3412+H3420</f>
        <v>2398426.7698512035</v>
      </c>
      <c r="I3428" s="4">
        <f t="shared" ca="1" si="1725"/>
        <v>102866.43113870313</v>
      </c>
      <c r="J3428" s="4">
        <f t="shared" ca="1" si="1725"/>
        <v>115652.57456314635</v>
      </c>
      <c r="K3428" s="4">
        <f t="shared" ca="1" si="1725"/>
        <v>334669.37590045575</v>
      </c>
      <c r="L3428" s="4">
        <f t="shared" ca="1" si="1725"/>
        <v>10484.994380223245</v>
      </c>
      <c r="M3428" s="4">
        <f t="shared" ca="1" si="1725"/>
        <v>-4971.6053590665315</v>
      </c>
      <c r="N3428" s="4">
        <f t="shared" ca="1" si="1725"/>
        <v>340182.76492160989</v>
      </c>
      <c r="O3428" s="4">
        <f t="shared" ca="1" si="1725"/>
        <v>307408.92407184769</v>
      </c>
      <c r="P3428" s="4">
        <f t="shared" ca="1" si="1725"/>
        <v>66949.983118934615</v>
      </c>
      <c r="Q3428" s="4">
        <f t="shared" ca="1" si="1725"/>
        <v>32668.549704234836</v>
      </c>
      <c r="R3428" s="4">
        <f t="shared" ca="1" si="1725"/>
        <v>2139.1306439946707</v>
      </c>
      <c r="S3428" s="4">
        <f t="shared" ca="1" si="1725"/>
        <v>409166.58753901074</v>
      </c>
      <c r="T3428" s="4">
        <f t="shared" ca="1" si="1725"/>
        <v>6162.2161848024025</v>
      </c>
      <c r="U3428" s="4">
        <f t="shared" ca="1" si="1725"/>
        <v>158288.24299828138</v>
      </c>
      <c r="V3428" s="4">
        <f t="shared" ca="1" si="1725"/>
        <v>919308.42885958357</v>
      </c>
      <c r="W3428" s="4">
        <f t="shared" ca="1" si="1725"/>
        <v>206733.02938863973</v>
      </c>
      <c r="X3428" s="4">
        <f t="shared" ca="1" si="1725"/>
        <v>1290491.9174312942</v>
      </c>
      <c r="Y3428" s="4">
        <f t="shared" ca="1" si="1725"/>
        <v>66035.639455604964</v>
      </c>
      <c r="Z3428" s="4">
        <f t="shared" ca="1" si="1725"/>
        <v>514.15953101682294</v>
      </c>
      <c r="AA3428" s="4">
        <f t="shared" ca="1" si="1725"/>
        <v>66549.7989866219</v>
      </c>
      <c r="AB3428" s="4">
        <f t="shared" ca="1" si="1725"/>
        <v>2263.7712275184977</v>
      </c>
      <c r="AC3428" s="4">
        <f t="shared" ca="1" si="1725"/>
        <v>59883.601815188515</v>
      </c>
      <c r="AD3428" s="4">
        <f t="shared" ca="1" si="1725"/>
        <v>11369.322228097866</v>
      </c>
    </row>
    <row r="3429" spans="1:30" hidden="1" outlineLevel="1">
      <c r="D3429" s="7"/>
      <c r="E3429" s="11"/>
      <c r="F3429" s="11"/>
      <c r="G3429" s="55" t="str">
        <f>$G$14</f>
        <v>CUSTOMER</v>
      </c>
      <c r="H3429" s="4">
        <f t="shared" ref="H3429:AD3429" ca="1" si="1726">+H3413+H3421</f>
        <v>1212132.7258045087</v>
      </c>
      <c r="I3429" s="4">
        <f t="shared" ca="1" si="1726"/>
        <v>-2557973.1345234253</v>
      </c>
      <c r="J3429" s="4">
        <f t="shared" ca="1" si="1726"/>
        <v>506150.23838036286</v>
      </c>
      <c r="K3429" s="4">
        <f t="shared" ca="1" si="1726"/>
        <v>99468.832963362409</v>
      </c>
      <c r="L3429" s="4">
        <f t="shared" ca="1" si="1726"/>
        <v>45637.423258051975</v>
      </c>
      <c r="M3429" s="4">
        <f t="shared" ca="1" si="1726"/>
        <v>27383.672538485098</v>
      </c>
      <c r="N3429" s="4">
        <f t="shared" ca="1" si="1726"/>
        <v>172489.92875989949</v>
      </c>
      <c r="O3429" s="4">
        <f t="shared" ca="1" si="1726"/>
        <v>30579.837243816255</v>
      </c>
      <c r="P3429" s="4">
        <f t="shared" ca="1" si="1726"/>
        <v>12989.400723060733</v>
      </c>
      <c r="Q3429" s="4">
        <f t="shared" ca="1" si="1726"/>
        <v>33475.756829248312</v>
      </c>
      <c r="R3429" s="4">
        <f t="shared" ca="1" si="1726"/>
        <v>11688.27309821674</v>
      </c>
      <c r="S3429" s="4">
        <f t="shared" ca="1" si="1726"/>
        <v>88733.267894342134</v>
      </c>
      <c r="T3429" s="4">
        <f t="shared" ca="1" si="1726"/>
        <v>-55.11884435838104</v>
      </c>
      <c r="U3429" s="4">
        <f t="shared" ca="1" si="1726"/>
        <v>3051.354415779901</v>
      </c>
      <c r="V3429" s="4">
        <f t="shared" ca="1" si="1726"/>
        <v>22159.845860148576</v>
      </c>
      <c r="W3429" s="4">
        <f t="shared" ca="1" si="1726"/>
        <v>6141.0096403199532</v>
      </c>
      <c r="X3429" s="4">
        <f t="shared" ca="1" si="1726"/>
        <v>31297.091071890107</v>
      </c>
      <c r="Y3429" s="4">
        <f t="shared" ca="1" si="1726"/>
        <v>4198.3270441664836</v>
      </c>
      <c r="Z3429" s="4">
        <f t="shared" ca="1" si="1726"/>
        <v>-86.298990351185992</v>
      </c>
      <c r="AA3429" s="4">
        <f t="shared" ca="1" si="1726"/>
        <v>4112.0280538152892</v>
      </c>
      <c r="AB3429" s="4">
        <f t="shared" ca="1" si="1726"/>
        <v>373.93121972962007</v>
      </c>
      <c r="AC3429" s="4">
        <f t="shared" ca="1" si="1726"/>
        <v>2599215.3462831136</v>
      </c>
      <c r="AD3429" s="4">
        <f t="shared" ca="1" si="1726"/>
        <v>367734.02866477717</v>
      </c>
    </row>
    <row r="3430" spans="1:30" collapsed="1">
      <c r="B3430" s="112" t="s">
        <v>160</v>
      </c>
      <c r="D3430" s="7"/>
      <c r="E3430" s="4">
        <f>+E3414+E3422</f>
        <v>-37876171</v>
      </c>
      <c r="F3430" s="3"/>
      <c r="G3430" s="55" t="str">
        <f>$G$15</f>
        <v>TOTAL</v>
      </c>
      <c r="H3430" s="4">
        <f t="shared" ref="H3430:AD3430" ca="1" si="1727">+H3414+H3422</f>
        <v>-37876170.999999925</v>
      </c>
      <c r="I3430" s="4">
        <f t="shared" ca="1" si="1727"/>
        <v>-61320081.400174797</v>
      </c>
      <c r="J3430" s="4">
        <f t="shared" ca="1" si="1727"/>
        <v>2684926.6191829313</v>
      </c>
      <c r="K3430" s="4">
        <f t="shared" ca="1" si="1727"/>
        <v>5232812.9796809116</v>
      </c>
      <c r="L3430" s="4">
        <f t="shared" ca="1" si="1727"/>
        <v>209834.98893979061</v>
      </c>
      <c r="M3430" s="4">
        <f t="shared" ca="1" si="1727"/>
        <v>63869.071699253051</v>
      </c>
      <c r="N3430" s="4">
        <f t="shared" ca="1" si="1727"/>
        <v>5506517.0403199457</v>
      </c>
      <c r="O3430" s="4">
        <f t="shared" ca="1" si="1727"/>
        <v>3821365.0950434613</v>
      </c>
      <c r="P3430" s="4">
        <f t="shared" ca="1" si="1727"/>
        <v>908039.79533564195</v>
      </c>
      <c r="Q3430" s="4">
        <f t="shared" ca="1" si="1727"/>
        <v>342435.53629682504</v>
      </c>
      <c r="R3430" s="4">
        <f t="shared" ca="1" si="1727"/>
        <v>30793.530380469972</v>
      </c>
      <c r="S3430" s="4">
        <f t="shared" ca="1" si="1727"/>
        <v>5102633.9570564013</v>
      </c>
      <c r="T3430" s="4">
        <f t="shared" ca="1" si="1727"/>
        <v>-48875.636656265589</v>
      </c>
      <c r="U3430" s="4">
        <f t="shared" ca="1" si="1727"/>
        <v>901031.37971764011</v>
      </c>
      <c r="V3430" s="4">
        <f t="shared" ca="1" si="1727"/>
        <v>4336553.7556404723</v>
      </c>
      <c r="W3430" s="4">
        <f t="shared" ca="1" si="1727"/>
        <v>1111819.3762310264</v>
      </c>
      <c r="X3430" s="4">
        <f t="shared" ca="1" si="1727"/>
        <v>6300528.8749328759</v>
      </c>
      <c r="Y3430" s="4">
        <f t="shared" ca="1" si="1727"/>
        <v>513369.69774059579</v>
      </c>
      <c r="Z3430" s="4">
        <f t="shared" ca="1" si="1727"/>
        <v>-15387.460003118185</v>
      </c>
      <c r="AA3430" s="4">
        <f t="shared" ca="1" si="1727"/>
        <v>497982.23773747846</v>
      </c>
      <c r="AB3430" s="4">
        <f t="shared" ca="1" si="1727"/>
        <v>38316.631561007118</v>
      </c>
      <c r="AC3430" s="4">
        <f t="shared" ca="1" si="1727"/>
        <v>2890686.6637819782</v>
      </c>
      <c r="AD3430" s="4">
        <f t="shared" ca="1" si="1727"/>
        <v>422318.37560224434</v>
      </c>
    </row>
    <row r="3431" spans="1:30">
      <c r="B3431" s="55"/>
      <c r="D3431" s="109" t="s">
        <v>365</v>
      </c>
      <c r="E3431" s="123">
        <v>0.21620800000000001</v>
      </c>
    </row>
    <row r="3432" spans="1:30" s="51" customFormat="1" hidden="1" outlineLevel="1">
      <c r="A3432" s="56"/>
      <c r="B3432" s="112"/>
      <c r="C3432" s="55"/>
      <c r="D3432" s="55"/>
      <c r="E3432" s="58"/>
      <c r="G3432" s="55" t="str">
        <f>$G$8</f>
        <v>PRODUCTION</v>
      </c>
      <c r="H3432" s="53">
        <f t="shared" ref="H3432:AD3432" ca="1" si="1728">H3423*$E$3431</f>
        <v>-4443592.6979982564</v>
      </c>
      <c r="I3432" s="53">
        <f t="shared" ca="1" si="1728"/>
        <v>-5794220.2922094548</v>
      </c>
      <c r="J3432" s="53">
        <f t="shared" ca="1" si="1728"/>
        <v>153199.97975083775</v>
      </c>
      <c r="K3432" s="53">
        <f t="shared" ca="1" si="1728"/>
        <v>315363.06841539196</v>
      </c>
      <c r="L3432" s="53">
        <f t="shared" ca="1" si="1728"/>
        <v>11043.564776667219</v>
      </c>
      <c r="M3432" s="53">
        <f t="shared" ca="1" si="1728"/>
        <v>3015.2861879442212</v>
      </c>
      <c r="N3432" s="53">
        <f t="shared" ca="1" si="1728"/>
        <v>329421.9193800044</v>
      </c>
      <c r="O3432" s="53">
        <f t="shared" ca="1" si="1728"/>
        <v>234648.85671610932</v>
      </c>
      <c r="P3432" s="53">
        <f t="shared" ca="1" si="1728"/>
        <v>68387.590859496122</v>
      </c>
      <c r="Q3432" s="53">
        <f t="shared" ca="1" si="1728"/>
        <v>33239.515981416233</v>
      </c>
      <c r="R3432" s="53">
        <f t="shared" ca="1" si="1728"/>
        <v>1621.7514403856696</v>
      </c>
      <c r="S3432" s="53">
        <f t="shared" ca="1" si="1728"/>
        <v>337897.71499740722</v>
      </c>
      <c r="T3432" s="53">
        <f t="shared" ca="1" si="1728"/>
        <v>-6611.6291127150562</v>
      </c>
      <c r="U3432" s="53">
        <f t="shared" ca="1" si="1728"/>
        <v>36154.75425620508</v>
      </c>
      <c r="V3432" s="53">
        <f t="shared" ca="1" si="1728"/>
        <v>379271.97606458305</v>
      </c>
      <c r="W3432" s="53">
        <f t="shared" ca="1" si="1728"/>
        <v>103841.56422214158</v>
      </c>
      <c r="X3432" s="53">
        <f t="shared" ca="1" si="1728"/>
        <v>512656.66543021327</v>
      </c>
      <c r="Y3432" s="53">
        <f t="shared" ca="1" si="1728"/>
        <v>16886.770972368104</v>
      </c>
      <c r="Z3432" s="53">
        <f t="shared" ca="1" si="1728"/>
        <v>-1997.6410228437542</v>
      </c>
      <c r="AA3432" s="53">
        <f t="shared" ca="1" si="1728"/>
        <v>14889.129949524264</v>
      </c>
      <c r="AB3432" s="53">
        <f t="shared" ca="1" si="1728"/>
        <v>2562.1847032150581</v>
      </c>
      <c r="AC3432" s="53">
        <f t="shared" ca="1" si="1728"/>
        <v>0</v>
      </c>
      <c r="AD3432" s="53">
        <f t="shared" ca="1" si="1728"/>
        <v>0</v>
      </c>
    </row>
    <row r="3433" spans="1:30" s="51" customFormat="1" hidden="1" outlineLevel="1">
      <c r="A3433" s="56"/>
      <c r="B3433" s="112"/>
      <c r="C3433" s="55"/>
      <c r="D3433" s="55"/>
      <c r="E3433" s="58"/>
      <c r="G3433" s="55" t="str">
        <f>$G$9</f>
        <v>BULKTRAN</v>
      </c>
      <c r="H3433" s="53">
        <f t="shared" ref="H3433:AD3433" ca="1" si="1729">H3424*$E$3431</f>
        <v>-1242658.4130163838</v>
      </c>
      <c r="I3433" s="53">
        <f t="shared" ca="1" si="1729"/>
        <v>-2150280.3667498766</v>
      </c>
      <c r="J3433" s="53">
        <f t="shared" ca="1" si="1729"/>
        <v>76345.650887515745</v>
      </c>
      <c r="K3433" s="53">
        <f t="shared" ca="1" si="1729"/>
        <v>188511.62578687351</v>
      </c>
      <c r="L3433" s="53">
        <f t="shared" ca="1" si="1729"/>
        <v>7707.8567350943622</v>
      </c>
      <c r="M3433" s="53">
        <f t="shared" ca="1" si="1729"/>
        <v>4490.7150673287197</v>
      </c>
      <c r="N3433" s="53">
        <f t="shared" ca="1" si="1729"/>
        <v>200710.1975892965</v>
      </c>
      <c r="O3433" s="53">
        <f t="shared" ca="1" si="1729"/>
        <v>141018.10484095791</v>
      </c>
      <c r="P3433" s="53">
        <f t="shared" ca="1" si="1729"/>
        <v>38813.581463656054</v>
      </c>
      <c r="Q3433" s="53">
        <f t="shared" ca="1" si="1729"/>
        <v>21169.999977928575</v>
      </c>
      <c r="R3433" s="53">
        <f t="shared" ca="1" si="1729"/>
        <v>2046.4608678189481</v>
      </c>
      <c r="S3433" s="53">
        <f t="shared" ca="1" si="1729"/>
        <v>203048.14715036147</v>
      </c>
      <c r="T3433" s="53">
        <f t="shared" ca="1" si="1729"/>
        <v>-2561.7580454549443</v>
      </c>
      <c r="U3433" s="53">
        <f t="shared" ca="1" si="1729"/>
        <v>35452.316689737381</v>
      </c>
      <c r="V3433" s="53">
        <f t="shared" ca="1" si="1729"/>
        <v>286189.24998237292</v>
      </c>
      <c r="W3433" s="53">
        <f t="shared" ca="1" si="1729"/>
        <v>90517.609243642335</v>
      </c>
      <c r="X3433" s="53">
        <f t="shared" ca="1" si="1729"/>
        <v>409597.41787029745</v>
      </c>
      <c r="Y3433" s="53">
        <f t="shared" ca="1" si="1729"/>
        <v>17051.374271820227</v>
      </c>
      <c r="Z3433" s="53">
        <f t="shared" ca="1" si="1729"/>
        <v>-670.44294900065074</v>
      </c>
      <c r="AA3433" s="53">
        <f t="shared" ca="1" si="1729"/>
        <v>16380.931322819559</v>
      </c>
      <c r="AB3433" s="53">
        <f t="shared" ca="1" si="1729"/>
        <v>1539.6089132031752</v>
      </c>
      <c r="AC3433" s="53">
        <f t="shared" ca="1" si="1729"/>
        <v>0</v>
      </c>
      <c r="AD3433" s="53">
        <f t="shared" ca="1" si="1729"/>
        <v>0</v>
      </c>
    </row>
    <row r="3434" spans="1:30" s="51" customFormat="1" hidden="1" outlineLevel="1">
      <c r="A3434" s="56"/>
      <c r="B3434" s="112"/>
      <c r="C3434" s="55"/>
      <c r="D3434" s="55"/>
      <c r="E3434" s="58"/>
      <c r="G3434" s="55" t="str">
        <f>$G$10</f>
        <v>SUBTRAN</v>
      </c>
      <c r="H3434" s="53">
        <f t="shared" ref="H3434:AD3434" ca="1" si="1730">H3425*$E$3431</f>
        <v>-287783.84948440565</v>
      </c>
      <c r="I3434" s="53">
        <f t="shared" ca="1" si="1730"/>
        <v>-458925.2492924644</v>
      </c>
      <c r="J3434" s="53">
        <f t="shared" ca="1" si="1730"/>
        <v>14794.75199918919</v>
      </c>
      <c r="K3434" s="53">
        <f t="shared" ca="1" si="1730"/>
        <v>35572.123110947578</v>
      </c>
      <c r="L3434" s="53">
        <f t="shared" ca="1" si="1730"/>
        <v>1437.8370297982005</v>
      </c>
      <c r="M3434" s="53">
        <f t="shared" ca="1" si="1730"/>
        <v>1457.3347779513977</v>
      </c>
      <c r="N3434" s="53">
        <f t="shared" ca="1" si="1730"/>
        <v>38467.294918697182</v>
      </c>
      <c r="O3434" s="53">
        <f t="shared" ca="1" si="1730"/>
        <v>26445.310916824306</v>
      </c>
      <c r="P3434" s="53">
        <f t="shared" ca="1" si="1730"/>
        <v>7394.0945174597455</v>
      </c>
      <c r="Q3434" s="53">
        <f t="shared" ca="1" si="1730"/>
        <v>5326.8582453278395</v>
      </c>
      <c r="R3434" s="53">
        <f t="shared" ca="1" si="1730"/>
        <v>0</v>
      </c>
      <c r="S3434" s="53">
        <f t="shared" ca="1" si="1730"/>
        <v>39166.263679611911</v>
      </c>
      <c r="T3434" s="53">
        <f t="shared" ca="1" si="1730"/>
        <v>-572.13253961531518</v>
      </c>
      <c r="U3434" s="53">
        <f t="shared" ca="1" si="1730"/>
        <v>6092.8724707482861</v>
      </c>
      <c r="V3434" s="53">
        <f t="shared" ca="1" si="1730"/>
        <v>68583.415611959979</v>
      </c>
      <c r="W3434" s="53">
        <f t="shared" ca="1" si="1730"/>
        <v>0</v>
      </c>
      <c r="X3434" s="53">
        <f t="shared" ca="1" si="1730"/>
        <v>74104.155543093104</v>
      </c>
      <c r="Y3434" s="53">
        <f t="shared" ca="1" si="1730"/>
        <v>2824.364974027239</v>
      </c>
      <c r="Z3434" s="53">
        <f t="shared" ca="1" si="1730"/>
        <v>-139.4083539772252</v>
      </c>
      <c r="AA3434" s="53">
        <f t="shared" ca="1" si="1730"/>
        <v>2684.9566200500312</v>
      </c>
      <c r="AB3434" s="53">
        <f t="shared" ca="1" si="1730"/>
        <v>303.6445616455116</v>
      </c>
      <c r="AC3434" s="53">
        <f t="shared" ca="1" si="1730"/>
        <v>1315.3419453115748</v>
      </c>
      <c r="AD3434" s="53">
        <f t="shared" ca="1" si="1730"/>
        <v>304.9905404604703</v>
      </c>
    </row>
    <row r="3435" spans="1:30" s="51" customFormat="1" hidden="1" outlineLevel="1">
      <c r="A3435" s="56"/>
      <c r="B3435" s="112"/>
      <c r="C3435" s="55"/>
      <c r="D3435" s="55"/>
      <c r="E3435" s="58"/>
      <c r="G3435" s="55" t="str">
        <f>$G$11</f>
        <v>DISTPRI</v>
      </c>
      <c r="H3435" s="53">
        <f t="shared" ref="H3435:AD3435" ca="1" si="1731">H3426*$E$3431</f>
        <v>-1791275.9780504543</v>
      </c>
      <c r="I3435" s="53">
        <f t="shared" ca="1" si="1731"/>
        <v>-2725662.0168413324</v>
      </c>
      <c r="J3435" s="53">
        <f t="shared" ca="1" si="1731"/>
        <v>129014.0621005383</v>
      </c>
      <c r="K3435" s="53">
        <f t="shared" ca="1" si="1731"/>
        <v>340476.75461106922</v>
      </c>
      <c r="L3435" s="53">
        <f t="shared" ca="1" si="1731"/>
        <v>13044.629074398295</v>
      </c>
      <c r="M3435" s="53">
        <f t="shared" ca="1" si="1731"/>
        <v>0</v>
      </c>
      <c r="N3435" s="53">
        <f t="shared" ca="1" si="1731"/>
        <v>353521.38368546724</v>
      </c>
      <c r="O3435" s="53">
        <f t="shared" ca="1" si="1731"/>
        <v>251965.24344052048</v>
      </c>
      <c r="P3435" s="53">
        <f t="shared" ca="1" si="1731"/>
        <v>64446.666927606755</v>
      </c>
      <c r="Q3435" s="53">
        <f t="shared" ca="1" si="1731"/>
        <v>0</v>
      </c>
      <c r="R3435" s="53">
        <f t="shared" ca="1" si="1731"/>
        <v>0</v>
      </c>
      <c r="S3435" s="53">
        <f t="shared" ca="1" si="1731"/>
        <v>316411.9103681274</v>
      </c>
      <c r="T3435" s="53">
        <f t="shared" ca="1" si="1731"/>
        <v>-1541.8754256107782</v>
      </c>
      <c r="U3435" s="53">
        <f t="shared" ca="1" si="1731"/>
        <v>82227.337451601197</v>
      </c>
      <c r="V3435" s="53">
        <f t="shared" ca="1" si="1731"/>
        <v>0</v>
      </c>
      <c r="W3435" s="53">
        <f t="shared" ca="1" si="1731"/>
        <v>0</v>
      </c>
      <c r="X3435" s="53">
        <f t="shared" ca="1" si="1731"/>
        <v>80685.462025990419</v>
      </c>
      <c r="Y3435" s="53">
        <f t="shared" ca="1" si="1731"/>
        <v>40385.822534255101</v>
      </c>
      <c r="Z3435" s="53">
        <f t="shared" ca="1" si="1731"/>
        <v>-611.9064983087834</v>
      </c>
      <c r="AA3435" s="53">
        <f t="shared" ca="1" si="1731"/>
        <v>39773.916035946349</v>
      </c>
      <c r="AB3435" s="53">
        <f t="shared" ca="1" si="1731"/>
        <v>2399.7309735029853</v>
      </c>
      <c r="AC3435" s="53">
        <f t="shared" ca="1" si="1731"/>
        <v>10229.409596718247</v>
      </c>
      <c r="AD3435" s="53">
        <f t="shared" ca="1" si="1731"/>
        <v>2350.1640045887839</v>
      </c>
    </row>
    <row r="3436" spans="1:30" s="51" customFormat="1" hidden="1" outlineLevel="1">
      <c r="A3436" s="56"/>
      <c r="B3436" s="112"/>
      <c r="C3436" s="55"/>
      <c r="D3436" s="55"/>
      <c r="E3436" s="58"/>
      <c r="G3436" s="55" t="str">
        <f>$G$12</f>
        <v>DISTSEC</v>
      </c>
      <c r="H3436" s="53">
        <f t="shared" ref="H3436:AD3436" ca="1" si="1732">H3427*$E$3431</f>
        <v>-1204452.0884552042</v>
      </c>
      <c r="I3436" s="53">
        <f t="shared" ca="1" si="1732"/>
        <v>-1597990.5241504449</v>
      </c>
      <c r="J3436" s="53">
        <f t="shared" ca="1" si="1732"/>
        <v>72709.427161331798</v>
      </c>
      <c r="K3436" s="53">
        <f t="shared" ca="1" si="1732"/>
        <v>157588.30292453829</v>
      </c>
      <c r="L3436" s="53">
        <f t="shared" ca="1" si="1732"/>
        <v>0</v>
      </c>
      <c r="M3436" s="53">
        <f t="shared" ca="1" si="1732"/>
        <v>0</v>
      </c>
      <c r="N3436" s="53">
        <f t="shared" ca="1" si="1732"/>
        <v>157588.30292453829</v>
      </c>
      <c r="O3436" s="53">
        <f t="shared" ca="1" si="1732"/>
        <v>99056.314448209567</v>
      </c>
      <c r="P3436" s="53">
        <f t="shared" ca="1" si="1732"/>
        <v>0</v>
      </c>
      <c r="Q3436" s="53">
        <f t="shared" ca="1" si="1732"/>
        <v>0</v>
      </c>
      <c r="R3436" s="53">
        <f t="shared" ca="1" si="1732"/>
        <v>0</v>
      </c>
      <c r="S3436" s="53">
        <f t="shared" ca="1" si="1732"/>
        <v>99056.314448209567</v>
      </c>
      <c r="T3436" s="53">
        <f t="shared" ca="1" si="1732"/>
        <v>-600.31182856451665</v>
      </c>
      <c r="U3436" s="53">
        <f t="shared" ca="1" si="1732"/>
        <v>0</v>
      </c>
      <c r="V3436" s="53">
        <f t="shared" ca="1" si="1732"/>
        <v>0</v>
      </c>
      <c r="W3436" s="53">
        <f t="shared" ca="1" si="1732"/>
        <v>0</v>
      </c>
      <c r="X3436" s="53">
        <f t="shared" ca="1" si="1732"/>
        <v>-600.31182856451665</v>
      </c>
      <c r="Y3436" s="53">
        <f t="shared" ca="1" si="1732"/>
        <v>18661.157427645918</v>
      </c>
      <c r="Z3436" s="53">
        <f t="shared" ca="1" si="1732"/>
        <v>0</v>
      </c>
      <c r="AA3436" s="53">
        <f t="shared" ca="1" si="1732"/>
        <v>18661.157427645918</v>
      </c>
      <c r="AB3436" s="53">
        <f t="shared" ca="1" si="1732"/>
        <v>908.90075426086798</v>
      </c>
      <c r="AC3436" s="53">
        <f t="shared" ca="1" si="1732"/>
        <v>38526.36529050619</v>
      </c>
      <c r="AD3436" s="53">
        <f t="shared" ca="1" si="1732"/>
        <v>6688.2795173139557</v>
      </c>
    </row>
    <row r="3437" spans="1:30" s="51" customFormat="1" hidden="1" outlineLevel="1">
      <c r="A3437" s="56"/>
      <c r="B3437" s="112"/>
      <c r="C3437" s="55"/>
      <c r="D3437" s="55"/>
      <c r="E3437" s="58"/>
      <c r="G3437" s="55" t="str">
        <f>$G$13</f>
        <v>ENERGY</v>
      </c>
      <c r="H3437" s="53">
        <f t="shared" ref="H3437:AD3437" ca="1" si="1733">H3428*$E$3431</f>
        <v>518559.05505598907</v>
      </c>
      <c r="I3437" s="53">
        <f t="shared" ca="1" si="1733"/>
        <v>22240.545343636728</v>
      </c>
      <c r="J3437" s="53">
        <f t="shared" ca="1" si="1733"/>
        <v>25005.011841148749</v>
      </c>
      <c r="K3437" s="53">
        <f t="shared" ca="1" si="1733"/>
        <v>72358.196424685739</v>
      </c>
      <c r="L3437" s="53">
        <f t="shared" ca="1" si="1733"/>
        <v>2266.9396649593073</v>
      </c>
      <c r="M3437" s="53">
        <f t="shared" ca="1" si="1733"/>
        <v>-1074.9008514730567</v>
      </c>
      <c r="N3437" s="53">
        <f t="shared" ca="1" si="1733"/>
        <v>73550.23523817143</v>
      </c>
      <c r="O3437" s="53">
        <f t="shared" ca="1" si="1733"/>
        <v>66464.268655726046</v>
      </c>
      <c r="P3437" s="53">
        <f t="shared" ca="1" si="1733"/>
        <v>14475.121950178616</v>
      </c>
      <c r="Q3437" s="53">
        <f t="shared" ca="1" si="1733"/>
        <v>7063.2017944532054</v>
      </c>
      <c r="R3437" s="53">
        <f t="shared" ca="1" si="1733"/>
        <v>462.49715827679978</v>
      </c>
      <c r="S3437" s="53">
        <f t="shared" ca="1" si="1733"/>
        <v>88465.089558634441</v>
      </c>
      <c r="T3437" s="53">
        <f t="shared" ca="1" si="1733"/>
        <v>1332.320436883758</v>
      </c>
      <c r="U3437" s="53">
        <f t="shared" ca="1" si="1733"/>
        <v>34223.184442172424</v>
      </c>
      <c r="V3437" s="53">
        <f t="shared" ca="1" si="1733"/>
        <v>198761.83678687285</v>
      </c>
      <c r="W3437" s="53">
        <f t="shared" ca="1" si="1733"/>
        <v>44697.334818059018</v>
      </c>
      <c r="X3437" s="53">
        <f t="shared" ca="1" si="1733"/>
        <v>279014.67648398527</v>
      </c>
      <c r="Y3437" s="53">
        <f t="shared" ca="1" si="1733"/>
        <v>14277.433535417438</v>
      </c>
      <c r="Z3437" s="53">
        <f t="shared" ca="1" si="1733"/>
        <v>111.16540388208526</v>
      </c>
      <c r="AA3437" s="53">
        <f t="shared" ca="1" si="1733"/>
        <v>14388.598939299549</v>
      </c>
      <c r="AB3437" s="53">
        <f t="shared" ca="1" si="1733"/>
        <v>489.44544955931934</v>
      </c>
      <c r="AC3437" s="53">
        <f t="shared" ca="1" si="1733"/>
        <v>12947.313781258279</v>
      </c>
      <c r="AD3437" s="53">
        <f t="shared" ca="1" si="1733"/>
        <v>2458.1384202925838</v>
      </c>
    </row>
    <row r="3438" spans="1:30" s="51" customFormat="1" hidden="1" outlineLevel="1">
      <c r="A3438" s="56"/>
      <c r="B3438" s="112"/>
      <c r="C3438" s="55"/>
      <c r="D3438" s="55"/>
      <c r="E3438" s="58"/>
      <c r="G3438" s="55" t="str">
        <f>$G$14</f>
        <v>CUSTOMER</v>
      </c>
      <c r="H3438" s="53">
        <f t="shared" ref="H3438:AD3438" ca="1" si="1734">H3429*$E$3431</f>
        <v>262072.79238074122</v>
      </c>
      <c r="I3438" s="53">
        <f t="shared" ca="1" si="1734"/>
        <v>-553054.25546904071</v>
      </c>
      <c r="J3438" s="53">
        <f t="shared" ca="1" si="1734"/>
        <v>109433.7307397415</v>
      </c>
      <c r="K3438" s="53">
        <f t="shared" ca="1" si="1734"/>
        <v>21505.957437342662</v>
      </c>
      <c r="L3438" s="53">
        <f t="shared" ca="1" si="1734"/>
        <v>9867.1760077769013</v>
      </c>
      <c r="M3438" s="53">
        <f t="shared" ca="1" si="1734"/>
        <v>5920.5690722007866</v>
      </c>
      <c r="N3438" s="53">
        <f t="shared" ca="1" si="1734"/>
        <v>37293.702517320351</v>
      </c>
      <c r="O3438" s="53">
        <f t="shared" ca="1" si="1734"/>
        <v>6611.6054508110255</v>
      </c>
      <c r="P3438" s="53">
        <f t="shared" ca="1" si="1734"/>
        <v>2808.412351531515</v>
      </c>
      <c r="Q3438" s="53">
        <f t="shared" ca="1" si="1734"/>
        <v>7237.7264325381193</v>
      </c>
      <c r="R3438" s="53">
        <f t="shared" ca="1" si="1734"/>
        <v>2527.0981500192452</v>
      </c>
      <c r="S3438" s="53">
        <f t="shared" ca="1" si="1734"/>
        <v>19184.842384899926</v>
      </c>
      <c r="T3438" s="53">
        <f t="shared" ca="1" si="1734"/>
        <v>-11.917135101036848</v>
      </c>
      <c r="U3438" s="53">
        <f t="shared" ca="1" si="1734"/>
        <v>659.72723552694083</v>
      </c>
      <c r="V3438" s="53">
        <f t="shared" ca="1" si="1734"/>
        <v>4791.1359537310036</v>
      </c>
      <c r="W3438" s="53">
        <f t="shared" ca="1" si="1734"/>
        <v>1327.7354123142966</v>
      </c>
      <c r="X3438" s="53">
        <f t="shared" ca="1" si="1734"/>
        <v>6766.6814664712165</v>
      </c>
      <c r="Y3438" s="53">
        <f t="shared" ca="1" si="1734"/>
        <v>907.71189356514708</v>
      </c>
      <c r="Z3438" s="53">
        <f t="shared" ca="1" si="1734"/>
        <v>-18.658532105849222</v>
      </c>
      <c r="AA3438" s="53">
        <f t="shared" ca="1" si="1734"/>
        <v>889.05336145929607</v>
      </c>
      <c r="AB3438" s="53">
        <f t="shared" ca="1" si="1734"/>
        <v>80.8469211553017</v>
      </c>
      <c r="AC3438" s="53">
        <f t="shared" ca="1" si="1734"/>
        <v>561971.15158917941</v>
      </c>
      <c r="AD3438" s="53">
        <f t="shared" ca="1" si="1734"/>
        <v>79507.038869554148</v>
      </c>
    </row>
    <row r="3439" spans="1:30" s="51" customFormat="1" collapsed="1">
      <c r="A3439" s="56"/>
      <c r="B3439" s="112" t="s">
        <v>438</v>
      </c>
      <c r="C3439" s="55"/>
      <c r="D3439" s="55"/>
      <c r="E3439" s="53">
        <f>E3430*$E$3431</f>
        <v>-8189131.1795680001</v>
      </c>
      <c r="G3439" s="55" t="str">
        <f>$G$15</f>
        <v>TOTAL</v>
      </c>
      <c r="H3439" s="53">
        <f t="shared" ref="H3439:AD3439" ca="1" si="1735">H3430*$E$3431</f>
        <v>-8189131.1795679843</v>
      </c>
      <c r="I3439" s="53">
        <f t="shared" ca="1" si="1735"/>
        <v>-13257892.159368994</v>
      </c>
      <c r="J3439" s="53">
        <f t="shared" ca="1" si="1735"/>
        <v>580502.61448030325</v>
      </c>
      <c r="K3439" s="53">
        <f t="shared" ca="1" si="1735"/>
        <v>1131376.0287108505</v>
      </c>
      <c r="L3439" s="53">
        <f t="shared" ca="1" si="1735"/>
        <v>45368.00328869425</v>
      </c>
      <c r="M3439" s="53">
        <f t="shared" ca="1" si="1735"/>
        <v>13809.004253952104</v>
      </c>
      <c r="N3439" s="53">
        <f t="shared" ca="1" si="1735"/>
        <v>1190553.0362534949</v>
      </c>
      <c r="O3439" s="53">
        <f t="shared" ca="1" si="1735"/>
        <v>826209.70446915668</v>
      </c>
      <c r="P3439" s="53">
        <f t="shared" ca="1" si="1735"/>
        <v>196325.46806992849</v>
      </c>
      <c r="Q3439" s="53">
        <f t="shared" ca="1" si="1735"/>
        <v>74037.302431663949</v>
      </c>
      <c r="R3439" s="53">
        <f t="shared" ca="1" si="1735"/>
        <v>6657.8076165006523</v>
      </c>
      <c r="S3439" s="53">
        <f t="shared" ca="1" si="1735"/>
        <v>1103230.2825872505</v>
      </c>
      <c r="T3439" s="53">
        <f t="shared" ca="1" si="1735"/>
        <v>-10567.303650177872</v>
      </c>
      <c r="U3439" s="53">
        <f t="shared" ca="1" si="1735"/>
        <v>194810.19254599154</v>
      </c>
      <c r="V3439" s="53">
        <f t="shared" ca="1" si="1735"/>
        <v>937597.61439951533</v>
      </c>
      <c r="W3439" s="53">
        <f t="shared" ca="1" si="1735"/>
        <v>240384.24369615776</v>
      </c>
      <c r="X3439" s="53">
        <f t="shared" ca="1" si="1735"/>
        <v>1362224.7469914872</v>
      </c>
      <c r="Y3439" s="53">
        <f t="shared" ca="1" si="1735"/>
        <v>110994.63560909874</v>
      </c>
      <c r="Z3439" s="53">
        <f t="shared" ca="1" si="1735"/>
        <v>-3326.8919523541767</v>
      </c>
      <c r="AA3439" s="53">
        <f t="shared" ca="1" si="1735"/>
        <v>107667.74365674474</v>
      </c>
      <c r="AB3439" s="53">
        <f t="shared" ca="1" si="1735"/>
        <v>8284.3622765422278</v>
      </c>
      <c r="AC3439" s="53">
        <f t="shared" ca="1" si="1735"/>
        <v>624989.58220297401</v>
      </c>
      <c r="AD3439" s="53">
        <f t="shared" ca="1" si="1735"/>
        <v>91308.61135221005</v>
      </c>
    </row>
    <row r="3440" spans="1:30" s="51" customFormat="1" hidden="1" outlineLevel="1">
      <c r="A3440" s="56"/>
      <c r="B3440" s="112"/>
      <c r="C3440" s="55"/>
      <c r="D3440" s="55"/>
      <c r="F3440" s="52" t="str">
        <f>F3447</f>
        <v>RB_GUP</v>
      </c>
      <c r="G3440" s="55" t="str">
        <f>$G$8</f>
        <v>PRODUCTION</v>
      </c>
      <c r="H3440" s="53">
        <f t="shared" ref="H3440:H3447" ca="1" si="1736">SUBTOTAL(9,I3440:AD3440)</f>
        <v>2649730.2129488662</v>
      </c>
      <c r="I3440" s="54">
        <f ca="1">VLOOKUP(CONCATENATE($F3440," ",$G3440),AllocFactorMatrix,(I$4+1),FALSE)*$E3447</f>
        <v>1471147.4029684421</v>
      </c>
      <c r="J3440" s="54">
        <f ca="1">VLOOKUP(CONCATENATE($F3440," ",$G3440),AllocFactorMatrix,(J$4+1),FALSE)*$E3447</f>
        <v>67694.66522274536</v>
      </c>
      <c r="K3440" s="54">
        <f ca="1">VLOOKUP(CONCATENATE($F3440," ",$G3440),AllocFactorMatrix,(K$4+1),FALSE)*$E3447</f>
        <v>223005.66428604742</v>
      </c>
      <c r="L3440" s="54">
        <f ca="1">VLOOKUP(CONCATENATE($F3440," ",$G3440),AllocFactorMatrix,(L$4+1),FALSE)*$E3447</f>
        <v>5572.1996252366298</v>
      </c>
      <c r="M3440" s="54">
        <f ca="1">VLOOKUP(CONCATENATE($F3440," ",$G3440),AllocFactorMatrix,(M$4+1),FALSE)*$E3447</f>
        <v>717.30781841946191</v>
      </c>
      <c r="N3440" s="54">
        <f t="shared" ref="N3440:N3447" ca="1" si="1737">SUBTOTAL(9,K3440:M3440)</f>
        <v>229295.17172970352</v>
      </c>
      <c r="O3440" s="54">
        <f ca="1">VLOOKUP(CONCATENATE($F3440," ",$G3440),AllocFactorMatrix,(O$4+1),FALSE)*$E3447</f>
        <v>169643.42310365886</v>
      </c>
      <c r="P3440" s="54">
        <f ca="1">VLOOKUP(CONCATENATE($F3440," ",$G3440),AllocFactorMatrix,(P$4+1),FALSE)*$E3447</f>
        <v>30705.78192392601</v>
      </c>
      <c r="Q3440" s="54">
        <f ca="1">VLOOKUP(CONCATENATE($F3440," ",$G3440),AllocFactorMatrix,(Q$4+1),FALSE)*$E3447</f>
        <v>11876.779660524673</v>
      </c>
      <c r="R3440" s="54">
        <f ca="1">VLOOKUP(CONCATENATE($F3440," ",$G3440),AllocFactorMatrix,(R$4+1),FALSE)*$E3447</f>
        <v>255.90569565076896</v>
      </c>
      <c r="S3440" s="54">
        <f ca="1">SUBTOTAL(9,O3440:R3440)</f>
        <v>212481.8903837603</v>
      </c>
      <c r="T3440" s="54">
        <f ca="1">VLOOKUP(CONCATENATE($F3440," ",$G3440),AllocFactorMatrix,(T$4+1),FALSE)*$E3447</f>
        <v>5386.7980347172661</v>
      </c>
      <c r="U3440" s="54">
        <f ca="1">VLOOKUP(CONCATENATE($F3440," ",$G3440),AllocFactorMatrix,(U$4+1),FALSE)*$E3447</f>
        <v>85767.189051391993</v>
      </c>
      <c r="V3440" s="54">
        <f ca="1">VLOOKUP(CONCATENATE($F3440," ",$G3440),AllocFactorMatrix,(V$4+1),FALSE)*$E3447</f>
        <v>465132.9448403148</v>
      </c>
      <c r="W3440" s="54">
        <f ca="1">VLOOKUP(CONCATENATE($F3440," ",$G3440),AllocFactorMatrix,(W$4+1),FALSE)*$E3447</f>
        <v>61198.77740238719</v>
      </c>
      <c r="X3440" s="54">
        <f ca="1">SUBTOTAL(9,T3440:W3440)</f>
        <v>617485.70932881127</v>
      </c>
      <c r="Y3440" s="54">
        <f ca="1">VLOOKUP(CONCATENATE($F3440," ",$G3440),AllocFactorMatrix,(Y$4+1),FALSE)*$E3447</f>
        <v>49998.848047457228</v>
      </c>
      <c r="Z3440" s="54">
        <f ca="1">VLOOKUP(CONCATENATE($F3440," ",$G3440),AllocFactorMatrix,(Z$4+1),FALSE)*$E3447</f>
        <v>1039.3101930929533</v>
      </c>
      <c r="AA3440" s="54">
        <f t="shared" ref="AA3440:AA3447" ca="1" si="1738">SUBTOTAL(9,Y3440:Z3440)</f>
        <v>51038.158240550183</v>
      </c>
      <c r="AB3440" s="54">
        <f ca="1">VLOOKUP(CONCATENATE($F3440," ",$G3440),AllocFactorMatrix,(AB$4+1),FALSE)*$E3447</f>
        <v>587.21507485347411</v>
      </c>
      <c r="AC3440" s="54">
        <f ca="1">VLOOKUP(CONCATENATE($F3440," ",$G3440),AllocFactorMatrix,(AC$4+1),FALSE)*$E3447</f>
        <v>0</v>
      </c>
      <c r="AD3440" s="54">
        <f ca="1">VLOOKUP(CONCATENATE($F3440," ",$G3440),AllocFactorMatrix,(AD$4+1),FALSE)*$E3447</f>
        <v>0</v>
      </c>
    </row>
    <row r="3441" spans="1:30" s="51" customFormat="1" hidden="1" outlineLevel="1">
      <c r="A3441" s="56"/>
      <c r="B3441" s="112"/>
      <c r="C3441" s="55"/>
      <c r="D3441" s="55"/>
      <c r="F3441" s="52" t="str">
        <f>F3447</f>
        <v>RB_GUP</v>
      </c>
      <c r="G3441" s="55" t="str">
        <f>$G$9</f>
        <v>BULKTRAN</v>
      </c>
      <c r="H3441" s="53">
        <f t="shared" ca="1" si="1736"/>
        <v>1404415.3525859942</v>
      </c>
      <c r="I3441" s="54">
        <f ca="1">VLOOKUP(CONCATENATE($F3441," ",$G3441),AllocFactorMatrix,(I$4+1),FALSE)*$E3447</f>
        <v>691791.11422039103</v>
      </c>
      <c r="J3441" s="54">
        <f ca="1">VLOOKUP(CONCATENATE($F3441," ",$G3441),AllocFactorMatrix,(J$4+1),FALSE)*$E3447</f>
        <v>34197.706700512186</v>
      </c>
      <c r="K3441" s="54">
        <f ca="1">VLOOKUP(CONCATENATE($F3441," ",$G3441),AllocFactorMatrix,(K$4+1),FALSE)*$E3447</f>
        <v>125264.23974655055</v>
      </c>
      <c r="L3441" s="54">
        <f ca="1">VLOOKUP(CONCATENATE($F3441," ",$G3441),AllocFactorMatrix,(L$4+1),FALSE)*$E3447</f>
        <v>3942.8735293478699</v>
      </c>
      <c r="M3441" s="54">
        <f ca="1">VLOOKUP(CONCATENATE($F3441," ",$G3441),AllocFactorMatrix,(M$4+1),FALSE)*$E3447</f>
        <v>369.75006304779168</v>
      </c>
      <c r="N3441" s="54">
        <f t="shared" ca="1" si="1737"/>
        <v>129576.8633389462</v>
      </c>
      <c r="O3441" s="54">
        <f ca="1">VLOOKUP(CONCATENATE($F3441," ",$G3441),AllocFactorMatrix,(O$4+1),FALSE)*$E3447</f>
        <v>95220.308408089157</v>
      </c>
      <c r="P3441" s="54">
        <f ca="1">VLOOKUP(CONCATENATE($F3441," ",$G3441),AllocFactorMatrix,(P$4+1),FALSE)*$E3447</f>
        <v>17742.317599955873</v>
      </c>
      <c r="Q3441" s="54">
        <f ca="1">VLOOKUP(CONCATENATE($F3441," ",$G3441),AllocFactorMatrix,(Q$4+1),FALSE)*$E3447</f>
        <v>8017.4229614578344</v>
      </c>
      <c r="R3441" s="54">
        <f ca="1">VLOOKUP(CONCATENATE($F3441," ",$G3441),AllocFactorMatrix,(R$4+1),FALSE)*$E3447</f>
        <v>360.53454862941567</v>
      </c>
      <c r="S3441" s="54">
        <f t="shared" ref="S3441:S3447" ca="1" si="1739">SUBTOTAL(9,O3441:R3441)</f>
        <v>121340.58351813228</v>
      </c>
      <c r="T3441" s="54">
        <f ca="1">VLOOKUP(CONCATENATE($F3441," ",$G3441),AllocFactorMatrix,(T$4+1),FALSE)*$E3447</f>
        <v>3326.2892641620283</v>
      </c>
      <c r="U3441" s="54">
        <f ca="1">VLOOKUP(CONCATENATE($F3441," ",$G3441),AllocFactorMatrix,(U$4+1),FALSE)*$E3447</f>
        <v>54434.157068716602</v>
      </c>
      <c r="V3441" s="54">
        <f ca="1">VLOOKUP(CONCATENATE($F3441," ",$G3441),AllocFactorMatrix,(V$4+1),FALSE)*$E3447</f>
        <v>287686.04962328868</v>
      </c>
      <c r="W3441" s="54">
        <f ca="1">VLOOKUP(CONCATENATE($F3441," ",$G3441),AllocFactorMatrix,(W$4+1),FALSE)*$E3447</f>
        <v>51951.332377451086</v>
      </c>
      <c r="X3441" s="54">
        <f t="shared" ref="X3441:X3447" ca="1" si="1740">SUBTOTAL(9,T3441:W3441)</f>
        <v>397397.82833361835</v>
      </c>
      <c r="Y3441" s="54">
        <f ca="1">VLOOKUP(CONCATENATE($F3441," ",$G3441),AllocFactorMatrix,(Y$4+1),FALSE)*$E3447</f>
        <v>29242.00561648931</v>
      </c>
      <c r="Z3441" s="54">
        <f ca="1">VLOOKUP(CONCATENATE($F3441," ",$G3441),AllocFactorMatrix,(Z$4+1),FALSE)*$E3447</f>
        <v>489.79241644716444</v>
      </c>
      <c r="AA3441" s="54">
        <f t="shared" ca="1" si="1738"/>
        <v>29731.798032936476</v>
      </c>
      <c r="AB3441" s="54">
        <f ca="1">VLOOKUP(CONCATENATE($F3441," ",$G3441),AllocFactorMatrix,(AB$4+1),FALSE)*$E3447</f>
        <v>379.45844145760452</v>
      </c>
      <c r="AC3441" s="54">
        <f ca="1">VLOOKUP(CONCATENATE($F3441," ",$G3441),AllocFactorMatrix,(AC$4+1),FALSE)*$E3447</f>
        <v>0</v>
      </c>
      <c r="AD3441" s="54">
        <f ca="1">VLOOKUP(CONCATENATE($F3441," ",$G3441),AllocFactorMatrix,(AD$4+1),FALSE)*$E3447</f>
        <v>0</v>
      </c>
    </row>
    <row r="3442" spans="1:30" s="51" customFormat="1" hidden="1" outlineLevel="1">
      <c r="A3442" s="56"/>
      <c r="B3442" s="112"/>
      <c r="C3442" s="55"/>
      <c r="D3442" s="55"/>
      <c r="F3442" s="52" t="str">
        <f>F3447</f>
        <v>RB_GUP</v>
      </c>
      <c r="G3442" s="55" t="str">
        <f>$G$10</f>
        <v>SUBTRAN</v>
      </c>
      <c r="H3442" s="53">
        <f t="shared" ca="1" si="1736"/>
        <v>308507.8904523871</v>
      </c>
      <c r="I3442" s="54">
        <f ca="1">VLOOKUP(CONCATENATE($F3442," ",$G3442),AllocFactorMatrix,(I$4+1),FALSE)*$E3447</f>
        <v>150202.44447511341</v>
      </c>
      <c r="J3442" s="54">
        <f ca="1">VLOOKUP(CONCATENATE($F3442," ",$G3442),AllocFactorMatrix,(J$4+1),FALSE)*$E3447</f>
        <v>7248.9664584943093</v>
      </c>
      <c r="K3442" s="54">
        <f ca="1">VLOOKUP(CONCATENATE($F3442," ",$G3442),AllocFactorMatrix,(K$4+1),FALSE)*$E3447</f>
        <v>26371.385535009431</v>
      </c>
      <c r="L3442" s="54">
        <f ca="1">VLOOKUP(CONCATENATE($F3442," ",$G3442),AllocFactorMatrix,(L$4+1),FALSE)*$E3447</f>
        <v>814.58728691969543</v>
      </c>
      <c r="M3442" s="54">
        <f ca="1">VLOOKUP(CONCATENATE($F3442," ",$G3442),AllocFactorMatrix,(M$4+1),FALSE)*$E3447</f>
        <v>101.45253850224491</v>
      </c>
      <c r="N3442" s="54">
        <f t="shared" ca="1" si="1737"/>
        <v>27287.425360431371</v>
      </c>
      <c r="O3442" s="54">
        <f ca="1">VLOOKUP(CONCATENATE($F3442," ",$G3442),AllocFactorMatrix,(O$4+1),FALSE)*$E3447</f>
        <v>19923.993951578348</v>
      </c>
      <c r="P3442" s="54">
        <f ca="1">VLOOKUP(CONCATENATE($F3442," ",$G3442),AllocFactorMatrix,(P$4+1),FALSE)*$E3447</f>
        <v>3703.8472371306002</v>
      </c>
      <c r="Q3442" s="54">
        <f ca="1">VLOOKUP(CONCATENATE($F3442," ",$G3442),AllocFactorMatrix,(Q$4+1),FALSE)*$E3447</f>
        <v>2203.8332388612794</v>
      </c>
      <c r="R3442" s="54">
        <f ca="1">VLOOKUP(CONCATENATE($F3442," ",$G3442),AllocFactorMatrix,(R$4+1),FALSE)*$E3447</f>
        <v>0</v>
      </c>
      <c r="S3442" s="54">
        <f t="shared" ca="1" si="1739"/>
        <v>25831.674427570229</v>
      </c>
      <c r="T3442" s="54">
        <f ca="1">VLOOKUP(CONCATENATE($F3442," ",$G3442),AllocFactorMatrix,(T$4+1),FALSE)*$E3447</f>
        <v>695.71165823494857</v>
      </c>
      <c r="U3442" s="54">
        <f ca="1">VLOOKUP(CONCATENATE($F3442," ",$G3442),AllocFactorMatrix,(U$4+1),FALSE)*$E3447</f>
        <v>11389.197058162707</v>
      </c>
      <c r="V3442" s="54">
        <f ca="1">VLOOKUP(CONCATENATE($F3442," ",$G3442),AllocFactorMatrix,(V$4+1),FALSE)*$E3447</f>
        <v>79344.926743328324</v>
      </c>
      <c r="W3442" s="54">
        <f ca="1">VLOOKUP(CONCATENATE($F3442," ",$G3442),AllocFactorMatrix,(W$4+1),FALSE)*$E3447</f>
        <v>0</v>
      </c>
      <c r="X3442" s="54">
        <f t="shared" ca="1" si="1740"/>
        <v>91429.835459725975</v>
      </c>
      <c r="Y3442" s="54">
        <f ca="1">VLOOKUP(CONCATENATE($F3442," ",$G3442),AllocFactorMatrix,(Y$4+1),FALSE)*$E3447</f>
        <v>5996.5384551708466</v>
      </c>
      <c r="Z3442" s="54">
        <f ca="1">VLOOKUP(CONCATENATE($F3442," ",$G3442),AllocFactorMatrix,(Z$4+1),FALSE)*$E3447</f>
        <v>99.962458961920319</v>
      </c>
      <c r="AA3442" s="54">
        <f t="shared" ca="1" si="1738"/>
        <v>6096.5009141327673</v>
      </c>
      <c r="AB3442" s="54">
        <f ca="1">VLOOKUP(CONCATENATE($F3442," ",$G3442),AllocFactorMatrix,(AB$4+1),FALSE)*$E3447</f>
        <v>80.075603786940334</v>
      </c>
      <c r="AC3442" s="54">
        <f ca="1">VLOOKUP(CONCATENATE($F3442," ",$G3442),AllocFactorMatrix,(AC$4+1),FALSE)*$E3447</f>
        <v>272.27417133164511</v>
      </c>
      <c r="AD3442" s="54">
        <f ca="1">VLOOKUP(CONCATENATE($F3442," ",$G3442),AllocFactorMatrix,(AD$4+1),FALSE)*$E3447</f>
        <v>58.693581800410833</v>
      </c>
    </row>
    <row r="3443" spans="1:30" s="51" customFormat="1" hidden="1" outlineLevel="1">
      <c r="A3443" s="56"/>
      <c r="B3443" s="112"/>
      <c r="C3443" s="55"/>
      <c r="D3443" s="55"/>
      <c r="F3443" s="52" t="str">
        <f>F3447</f>
        <v>RB_GUP</v>
      </c>
      <c r="G3443" s="55" t="str">
        <f>$G$11</f>
        <v>DISTPRI</v>
      </c>
      <c r="H3443" s="53">
        <f t="shared" ca="1" si="1736"/>
        <v>1415532.1094094303</v>
      </c>
      <c r="I3443" s="54">
        <f ca="1">VLOOKUP(CONCATENATE($F3443," ",$G3443),AllocFactorMatrix,(I$4+1),FALSE)*$E3447</f>
        <v>946060.48190930032</v>
      </c>
      <c r="J3443" s="54">
        <f ca="1">VLOOKUP(CONCATENATE($F3443," ",$G3443),AllocFactorMatrix,(J$4+1),FALSE)*$E3447</f>
        <v>44594.821391370257</v>
      </c>
      <c r="K3443" s="54">
        <f ca="1">VLOOKUP(CONCATENATE($F3443," ",$G3443),AllocFactorMatrix,(K$4+1),FALSE)*$E3447</f>
        <v>161926.53340615475</v>
      </c>
      <c r="L3443" s="54">
        <f ca="1">VLOOKUP(CONCATENATE($F3443," ",$G3443),AllocFactorMatrix,(L$4+1),FALSE)*$E3447</f>
        <v>5004.3724562067619</v>
      </c>
      <c r="M3443" s="54">
        <f ca="1">VLOOKUP(CONCATENATE($F3443," ",$G3443),AllocFactorMatrix,(M$4+1),FALSE)*$E3447</f>
        <v>0</v>
      </c>
      <c r="N3443" s="54">
        <f t="shared" ca="1" si="1737"/>
        <v>166930.90586236151</v>
      </c>
      <c r="O3443" s="54">
        <f ca="1">VLOOKUP(CONCATENATE($F3443," ",$G3443),AllocFactorMatrix,(O$4+1),FALSE)*$E3447</f>
        <v>121416.59771655763</v>
      </c>
      <c r="P3443" s="54">
        <f ca="1">VLOOKUP(CONCATENATE($F3443," ",$G3443),AllocFactorMatrix,(P$4+1),FALSE)*$E3447</f>
        <v>22613.849495319493</v>
      </c>
      <c r="Q3443" s="54">
        <f ca="1">VLOOKUP(CONCATENATE($F3443," ",$G3443),AllocFactorMatrix,(Q$4+1),FALSE)*$E3447</f>
        <v>0</v>
      </c>
      <c r="R3443" s="54">
        <f ca="1">VLOOKUP(CONCATENATE($F3443," ",$G3443),AllocFactorMatrix,(R$4+1),FALSE)*$E3447</f>
        <v>0</v>
      </c>
      <c r="S3443" s="54">
        <f t="shared" ca="1" si="1739"/>
        <v>144030.44721187712</v>
      </c>
      <c r="T3443" s="54">
        <f ca="1">VLOOKUP(CONCATENATE($F3443," ",$G3443),AllocFactorMatrix,(T$4+1),FALSE)*$E3447</f>
        <v>4328.4268852338755</v>
      </c>
      <c r="U3443" s="54">
        <f ca="1">VLOOKUP(CONCATENATE($F3443," ",$G3443),AllocFactorMatrix,(U$4+1),FALSE)*$E3447</f>
        <v>69807.731094917996</v>
      </c>
      <c r="V3443" s="54">
        <f ca="1">VLOOKUP(CONCATENATE($F3443," ",$G3443),AllocFactorMatrix,(V$4+1),FALSE)*$E3447</f>
        <v>0</v>
      </c>
      <c r="W3443" s="54">
        <f ca="1">VLOOKUP(CONCATENATE($F3443," ",$G3443),AllocFactorMatrix,(W$4+1),FALSE)*$E3447</f>
        <v>0</v>
      </c>
      <c r="X3443" s="54">
        <f t="shared" ca="1" si="1740"/>
        <v>74136.157980151867</v>
      </c>
      <c r="Y3443" s="54">
        <f ca="1">VLOOKUP(CONCATENATE($F3443," ",$G3443),AllocFactorMatrix,(Y$4+1),FALSE)*$E3447</f>
        <v>36612.68398596545</v>
      </c>
      <c r="Z3443" s="54">
        <f ca="1">VLOOKUP(CONCATENATE($F3443," ",$G3443),AllocFactorMatrix,(Z$4+1),FALSE)*$E3447</f>
        <v>610.84288970273758</v>
      </c>
      <c r="AA3443" s="54">
        <f t="shared" ca="1" si="1738"/>
        <v>37223.526875668191</v>
      </c>
      <c r="AB3443" s="54">
        <f ca="1">VLOOKUP(CONCATENATE($F3443," ",$G3443),AllocFactorMatrix,(AB$4+1),FALSE)*$E3447</f>
        <v>494.88509215672195</v>
      </c>
      <c r="AC3443" s="54">
        <f ca="1">VLOOKUP(CONCATENATE($F3443," ",$G3443),AllocFactorMatrix,(AC$4+1),FALSE)*$E3447</f>
        <v>1695.4075715540641</v>
      </c>
      <c r="AD3443" s="54">
        <f ca="1">VLOOKUP(CONCATENATE($F3443," ",$G3443),AllocFactorMatrix,(AD$4+1),FALSE)*$E3447</f>
        <v>365.47551499049899</v>
      </c>
    </row>
    <row r="3444" spans="1:30" s="51" customFormat="1" hidden="1" outlineLevel="1">
      <c r="A3444" s="56"/>
      <c r="B3444" s="112"/>
      <c r="C3444" s="55"/>
      <c r="D3444" s="55"/>
      <c r="F3444" s="52" t="str">
        <f>F3447</f>
        <v>RB_GUP</v>
      </c>
      <c r="G3444" s="55" t="str">
        <f>$G$12</f>
        <v>DISTSEC</v>
      </c>
      <c r="H3444" s="53">
        <f t="shared" ca="1" si="1736"/>
        <v>728411.9974019943</v>
      </c>
      <c r="I3444" s="54">
        <f ca="1">VLOOKUP(CONCATENATE($F3444," ",$G3444),AllocFactorMatrix,(I$4+1),FALSE)*$E3447</f>
        <v>544634.7078230927</v>
      </c>
      <c r="J3444" s="54">
        <f ca="1">VLOOKUP(CONCATENATE($F3444," ",$G3444),AllocFactorMatrix,(J$4+1),FALSE)*$E3447</f>
        <v>26257.012844335841</v>
      </c>
      <c r="K3444" s="54">
        <f ca="1">VLOOKUP(CONCATENATE($F3444," ",$G3444),AllocFactorMatrix,(K$4+1),FALSE)*$E3447</f>
        <v>79228.350031362512</v>
      </c>
      <c r="L3444" s="54">
        <f ca="1">VLOOKUP(CONCATENATE($F3444," ",$G3444),AllocFactorMatrix,(L$4+1),FALSE)*$E3447</f>
        <v>0</v>
      </c>
      <c r="M3444" s="54">
        <f ca="1">VLOOKUP(CONCATENATE($F3444," ",$G3444),AllocFactorMatrix,(M$4+1),FALSE)*$E3447</f>
        <v>0</v>
      </c>
      <c r="N3444" s="54">
        <f t="shared" ca="1" si="1737"/>
        <v>79228.350031362512</v>
      </c>
      <c r="O3444" s="54">
        <f ca="1">VLOOKUP(CONCATENATE($F3444," ",$G3444),AllocFactorMatrix,(O$4+1),FALSE)*$E3447</f>
        <v>50484.613015581788</v>
      </c>
      <c r="P3444" s="54">
        <f ca="1">VLOOKUP(CONCATENATE($F3444," ",$G3444),AllocFactorMatrix,(P$4+1),FALSE)*$E3447</f>
        <v>0</v>
      </c>
      <c r="Q3444" s="54">
        <f ca="1">VLOOKUP(CONCATENATE($F3444," ",$G3444),AllocFactorMatrix,(Q$4+1),FALSE)*$E3447</f>
        <v>0</v>
      </c>
      <c r="R3444" s="54">
        <f ca="1">VLOOKUP(CONCATENATE($F3444," ",$G3444),AllocFactorMatrix,(R$4+1),FALSE)*$E3447</f>
        <v>0</v>
      </c>
      <c r="S3444" s="54">
        <f t="shared" ca="1" si="1739"/>
        <v>50484.613015581788</v>
      </c>
      <c r="T3444" s="54">
        <f ca="1">VLOOKUP(CONCATENATE($F3444," ",$G3444),AllocFactorMatrix,(T$4+1),FALSE)*$E3447</f>
        <v>1364.9980259674546</v>
      </c>
      <c r="U3444" s="54">
        <f ca="1">VLOOKUP(CONCATENATE($F3444," ",$G3444),AllocFactorMatrix,(U$4+1),FALSE)*$E3447</f>
        <v>0</v>
      </c>
      <c r="V3444" s="54">
        <f ca="1">VLOOKUP(CONCATENATE($F3444," ",$G3444),AllocFactorMatrix,(V$4+1),FALSE)*$E3447</f>
        <v>0</v>
      </c>
      <c r="W3444" s="54">
        <f ca="1">VLOOKUP(CONCATENATE($F3444," ",$G3444),AllocFactorMatrix,(W$4+1),FALSE)*$E3447</f>
        <v>0</v>
      </c>
      <c r="X3444" s="54">
        <f t="shared" ca="1" si="1740"/>
        <v>1364.9980259674546</v>
      </c>
      <c r="Y3444" s="54">
        <f ca="1">VLOOKUP(CONCATENATE($F3444," ",$G3444),AllocFactorMatrix,(Y$4+1),FALSE)*$E3447</f>
        <v>18620.951292172358</v>
      </c>
      <c r="Z3444" s="54">
        <f ca="1">VLOOKUP(CONCATENATE($F3444," ",$G3444),AllocFactorMatrix,(Z$4+1),FALSE)*$E3447</f>
        <v>0</v>
      </c>
      <c r="AA3444" s="54">
        <f t="shared" ca="1" si="1738"/>
        <v>18620.951292172358</v>
      </c>
      <c r="AB3444" s="54">
        <f ca="1">VLOOKUP(CONCATENATE($F3444," ",$G3444),AllocFactorMatrix,(AB$4+1),FALSE)*$E3447</f>
        <v>193.23021057252527</v>
      </c>
      <c r="AC3444" s="54">
        <f ca="1">VLOOKUP(CONCATENATE($F3444," ",$G3444),AllocFactorMatrix,(AC$4+1),FALSE)*$E3447</f>
        <v>6560.9088420548223</v>
      </c>
      <c r="AD3444" s="54">
        <f ca="1">VLOOKUP(CONCATENATE($F3444," ",$G3444),AllocFactorMatrix,(AD$4+1),FALSE)*$E3447</f>
        <v>1067.2253168544089</v>
      </c>
    </row>
    <row r="3445" spans="1:30" s="51" customFormat="1" hidden="1" outlineLevel="1">
      <c r="A3445" s="56"/>
      <c r="B3445" s="112"/>
      <c r="C3445" s="55"/>
      <c r="D3445" s="55"/>
      <c r="F3445" s="52" t="str">
        <f>F3447</f>
        <v>RB_GUP</v>
      </c>
      <c r="G3445" s="55" t="str">
        <f>$G$13</f>
        <v>ENERGY</v>
      </c>
      <c r="H3445" s="53">
        <f t="shared" ca="1" si="1736"/>
        <v>22389.112853157421</v>
      </c>
      <c r="I3445" s="54">
        <f ca="1">VLOOKUP(CONCATENATE($F3445," ",$G3445),AllocFactorMatrix,(I$4+1),FALSE)*$E3447</f>
        <v>8401.0016354139752</v>
      </c>
      <c r="J3445" s="54">
        <f ca="1">VLOOKUP(CONCATENATE($F3445," ",$G3445),AllocFactorMatrix,(J$4+1),FALSE)*$E3447</f>
        <v>544.43919152292199</v>
      </c>
      <c r="K3445" s="54">
        <f ca="1">VLOOKUP(CONCATENATE($F3445," ",$G3445),AllocFactorMatrix,(K$4+1),FALSE)*$E3447</f>
        <v>1826.6525067990444</v>
      </c>
      <c r="L3445" s="54">
        <f ca="1">VLOOKUP(CONCATENATE($F3445," ",$G3445),AllocFactorMatrix,(L$4+1),FALSE)*$E3447</f>
        <v>58.055163593619753</v>
      </c>
      <c r="M3445" s="54">
        <f ca="1">VLOOKUP(CONCATENATE($F3445," ",$G3445),AllocFactorMatrix,(M$4+1),FALSE)*$E3447</f>
        <v>5.3520074062796157</v>
      </c>
      <c r="N3445" s="54">
        <f t="shared" ca="1" si="1737"/>
        <v>1890.0596777989438</v>
      </c>
      <c r="O3445" s="54">
        <f ca="1">VLOOKUP(CONCATENATE($F3445," ",$G3445),AllocFactorMatrix,(O$4+1),FALSE)*$E3447</f>
        <v>1665.3845782038854</v>
      </c>
      <c r="P3445" s="54">
        <f ca="1">VLOOKUP(CONCATENATE($F3445," ",$G3445),AllocFactorMatrix,(P$4+1),FALSE)*$E3447</f>
        <v>308.73025602548284</v>
      </c>
      <c r="Q3445" s="54">
        <f ca="1">VLOOKUP(CONCATENATE($F3445," ",$G3445),AllocFactorMatrix,(Q$4+1),FALSE)*$E3447</f>
        <v>140.27912610092093</v>
      </c>
      <c r="R3445" s="54">
        <f ca="1">VLOOKUP(CONCATENATE($F3445," ",$G3445),AllocFactorMatrix,(R$4+1),FALSE)*$E3447</f>
        <v>6.4997124140456357</v>
      </c>
      <c r="S3445" s="54">
        <f t="shared" ca="1" si="1739"/>
        <v>2120.8936727443347</v>
      </c>
      <c r="T3445" s="54">
        <f ca="1">VLOOKUP(CONCATENATE($F3445," ",$G3445),AllocFactorMatrix,(T$4+1),FALSE)*$E3447</f>
        <v>63.820692934232703</v>
      </c>
      <c r="U3445" s="54">
        <f ca="1">VLOOKUP(CONCATENATE($F3445," ",$G3445),AllocFactorMatrix,(U$4+1),FALSE)*$E3447</f>
        <v>1120.5957594461595</v>
      </c>
      <c r="V3445" s="54">
        <f ca="1">VLOOKUP(CONCATENATE($F3445," ",$G3445),AllocFactorMatrix,(V$4+1),FALSE)*$E3447</f>
        <v>6362.2774744602366</v>
      </c>
      <c r="W3445" s="54">
        <f ca="1">VLOOKUP(CONCATENATE($F3445," ",$G3445),AllocFactorMatrix,(W$4+1),FALSE)*$E3447</f>
        <v>1207.0729438635458</v>
      </c>
      <c r="X3445" s="54">
        <f t="shared" ca="1" si="1740"/>
        <v>8753.7668707041739</v>
      </c>
      <c r="Y3445" s="54">
        <f ca="1">VLOOKUP(CONCATENATE($F3445," ",$G3445),AllocFactorMatrix,(Y$4+1),FALSE)*$E3447</f>
        <v>451.2028827048095</v>
      </c>
      <c r="Z3445" s="54">
        <f ca="1">VLOOKUP(CONCATENATE($F3445," ",$G3445),AllocFactorMatrix,(Z$4+1),FALSE)*$E3447</f>
        <v>7.3448636433378205</v>
      </c>
      <c r="AA3445" s="54">
        <f t="shared" ca="1" si="1738"/>
        <v>458.54774634814731</v>
      </c>
      <c r="AB3445" s="54">
        <f ca="1">VLOOKUP(CONCATENATE($F3445," ",$G3445),AllocFactorMatrix,(AB$4+1),FALSE)*$E3447</f>
        <v>8.1926045704818371</v>
      </c>
      <c r="AC3445" s="54">
        <f ca="1">VLOOKUP(CONCATENATE($F3445," ",$G3445),AllocFactorMatrix,(AC$4+1),FALSE)*$E3447</f>
        <v>177.15410327343329</v>
      </c>
      <c r="AD3445" s="54">
        <f ca="1">VLOOKUP(CONCATENATE($F3445," ",$G3445),AllocFactorMatrix,(AD$4+1),FALSE)*$E3447</f>
        <v>35.057350781005873</v>
      </c>
    </row>
    <row r="3446" spans="1:30" s="51" customFormat="1" hidden="1" outlineLevel="1">
      <c r="A3446" s="56"/>
      <c r="B3446" s="112"/>
      <c r="C3446" s="55"/>
      <c r="D3446" s="55"/>
      <c r="F3446" s="52" t="str">
        <f>F3447</f>
        <v>RB_GUP</v>
      </c>
      <c r="G3446" s="55" t="str">
        <f>$G$14</f>
        <v>CUSTOMER</v>
      </c>
      <c r="H3446" s="53">
        <f t="shared" ca="1" si="1736"/>
        <v>350647.32434816915</v>
      </c>
      <c r="I3446" s="54">
        <f ca="1">VLOOKUP(CONCATENATE($F3446," ",$G3446),AllocFactorMatrix,(I$4+1),FALSE)*$E3447</f>
        <v>163976.24301829809</v>
      </c>
      <c r="J3446" s="54">
        <f ca="1">VLOOKUP(CONCATENATE($F3446," ",$G3446),AllocFactorMatrix,(J$4+1),FALSE)*$E3447</f>
        <v>42959.060710706297</v>
      </c>
      <c r="K3446" s="54">
        <f ca="1">VLOOKUP(CONCATENATE($F3446," ",$G3446),AllocFactorMatrix,(K$4+1),FALSE)*$E3447</f>
        <v>12194.845991021939</v>
      </c>
      <c r="L3446" s="54">
        <f ca="1">VLOOKUP(CONCATENATE($F3446," ",$G3446),AllocFactorMatrix,(L$4+1),FALSE)*$E3447</f>
        <v>3936.4288569150408</v>
      </c>
      <c r="M3446" s="54">
        <f ca="1">VLOOKUP(CONCATENATE($F3446," ",$G3446),AllocFactorMatrix,(M$4+1),FALSE)*$E3447</f>
        <v>638.96167789254116</v>
      </c>
      <c r="N3446" s="54">
        <f t="shared" ca="1" si="1737"/>
        <v>16770.236525829521</v>
      </c>
      <c r="O3446" s="54">
        <f ca="1">VLOOKUP(CONCATENATE($F3446," ",$G3446),AllocFactorMatrix,(O$4+1),FALSE)*$E3447</f>
        <v>3460.7196591391362</v>
      </c>
      <c r="P3446" s="54">
        <f ca="1">VLOOKUP(CONCATENATE($F3446," ",$G3446),AllocFactorMatrix,(P$4+1),FALSE)*$E3447</f>
        <v>1024.7620798247319</v>
      </c>
      <c r="Q3446" s="54">
        <f ca="1">VLOOKUP(CONCATENATE($F3446," ",$G3446),AllocFactorMatrix,(Q$4+1),FALSE)*$E3447</f>
        <v>2226.0260594381525</v>
      </c>
      <c r="R3446" s="54">
        <f ca="1">VLOOKUP(CONCATENATE($F3446," ",$G3446),AllocFactorMatrix,(R$4+1),FALSE)*$E3447</f>
        <v>391.16607705574751</v>
      </c>
      <c r="S3446" s="54">
        <f t="shared" ca="1" si="1739"/>
        <v>7102.6738754577682</v>
      </c>
      <c r="T3446" s="54">
        <f ca="1">VLOOKUP(CONCATENATE($F3446," ",$G3446),AllocFactorMatrix,(T$4+1),FALSE)*$E3447</f>
        <v>23.818954516151852</v>
      </c>
      <c r="U3446" s="54">
        <f ca="1">VLOOKUP(CONCATENATE($F3446," ",$G3446),AllocFactorMatrix,(U$4+1),FALSE)*$E3447</f>
        <v>607.96988776044429</v>
      </c>
      <c r="V3446" s="54">
        <f ca="1">VLOOKUP(CONCATENATE($F3446," ",$G3446),AllocFactorMatrix,(V$4+1),FALSE)*$E3447</f>
        <v>3273.6085673287512</v>
      </c>
      <c r="W3446" s="54">
        <f ca="1">VLOOKUP(CONCATENATE($F3446," ",$G3446),AllocFactorMatrix,(W$4+1),FALSE)*$E3447</f>
        <v>586.75559945898908</v>
      </c>
      <c r="X3446" s="54">
        <f t="shared" ca="1" si="1740"/>
        <v>4492.1530090643364</v>
      </c>
      <c r="Y3446" s="54">
        <f ca="1">VLOOKUP(CONCATENATE($F3446," ",$G3446),AllocFactorMatrix,(Y$4+1),FALSE)*$E3447</f>
        <v>958.01492635376314</v>
      </c>
      <c r="Z3446" s="54">
        <f ca="1">VLOOKUP(CONCATENATE($F3446," ",$G3446),AllocFactorMatrix,(Z$4+1),FALSE)*$E3447</f>
        <v>17.366785162102158</v>
      </c>
      <c r="AA3446" s="54">
        <f t="shared" ca="1" si="1738"/>
        <v>975.38171151586528</v>
      </c>
      <c r="AB3446" s="54">
        <f ca="1">VLOOKUP(CONCATENATE($F3446," ",$G3446),AllocFactorMatrix,(AB$4+1),FALSE)*$E3447</f>
        <v>17.983495206081184</v>
      </c>
      <c r="AC3446" s="54">
        <f ca="1">VLOOKUP(CONCATENATE($F3446," ",$G3446),AllocFactorMatrix,(AC$4+1),FALSE)*$E3447</f>
        <v>101878.66594139082</v>
      </c>
      <c r="AD3446" s="54">
        <f ca="1">VLOOKUP(CONCATENATE($F3446," ",$G3446),AllocFactorMatrix,(AD$4+1),FALSE)*$E3447</f>
        <v>12474.926060700358</v>
      </c>
    </row>
    <row r="3447" spans="1:30" s="51" customFormat="1" collapsed="1">
      <c r="A3447" s="56"/>
      <c r="B3447" s="112"/>
      <c r="C3447" s="55"/>
      <c r="D3447" s="55" t="s">
        <v>366</v>
      </c>
      <c r="E3447" s="61">
        <v>6879634</v>
      </c>
      <c r="F3447" s="57" t="s">
        <v>74</v>
      </c>
      <c r="G3447" s="55" t="str">
        <f>$G$15</f>
        <v>TOTAL</v>
      </c>
      <c r="H3447" s="53">
        <f t="shared" ca="1" si="1736"/>
        <v>6879634.0000000009</v>
      </c>
      <c r="I3447" s="54">
        <f ca="1">VLOOKUP(CONCATENATE($F3447," ",$G3447),AllocFactorMatrix,(I$4+1),FALSE)*$E3447</f>
        <v>3976213.3960500523</v>
      </c>
      <c r="J3447" s="54">
        <f ca="1">VLOOKUP(CONCATENATE($F3447," ",$G3447),AllocFactorMatrix,(J$4+1),FALSE)*$E3447</f>
        <v>223496.67251968716</v>
      </c>
      <c r="K3447" s="54">
        <f ca="1">VLOOKUP(CONCATENATE($F3447," ",$G3447),AllocFactorMatrix,(K$4+1),FALSE)*$E3447</f>
        <v>629817.67150294571</v>
      </c>
      <c r="L3447" s="54">
        <f ca="1">VLOOKUP(CONCATENATE($F3447," ",$G3447),AllocFactorMatrix,(L$4+1),FALSE)*$E3447</f>
        <v>19328.516918219619</v>
      </c>
      <c r="M3447" s="54">
        <f ca="1">VLOOKUP(CONCATENATE($F3447," ",$G3447),AllocFactorMatrix,(M$4+1),FALSE)*$E3447</f>
        <v>1832.8241052683195</v>
      </c>
      <c r="N3447" s="54">
        <f t="shared" ca="1" si="1737"/>
        <v>650979.01252643368</v>
      </c>
      <c r="O3447" s="54">
        <f ca="1">VLOOKUP(CONCATENATE($F3447," ",$G3447),AllocFactorMatrix,(O$4+1),FALSE)*$E3447</f>
        <v>461815.04043280875</v>
      </c>
      <c r="P3447" s="54">
        <f ca="1">VLOOKUP(CONCATENATE($F3447," ",$G3447),AllocFactorMatrix,(P$4+1),FALSE)*$E3447</f>
        <v>76099.288592182187</v>
      </c>
      <c r="Q3447" s="54">
        <f ca="1">VLOOKUP(CONCATENATE($F3447," ",$G3447),AllocFactorMatrix,(Q$4+1),FALSE)*$E3447</f>
        <v>24464.341046382862</v>
      </c>
      <c r="R3447" s="54">
        <f ca="1">VLOOKUP(CONCATENATE($F3447," ",$G3447),AllocFactorMatrix,(R$4+1),FALSE)*$E3447</f>
        <v>1014.1060337499779</v>
      </c>
      <c r="S3447" s="54">
        <f t="shared" ca="1" si="1739"/>
        <v>563392.7761051238</v>
      </c>
      <c r="T3447" s="54">
        <f ca="1">VLOOKUP(CONCATENATE($F3447," ",$G3447),AllocFactorMatrix,(T$4+1),FALSE)*$E3447</f>
        <v>15189.863515765957</v>
      </c>
      <c r="U3447" s="54">
        <f ca="1">VLOOKUP(CONCATENATE($F3447," ",$G3447),AllocFactorMatrix,(U$4+1),FALSE)*$E3447</f>
        <v>223126.8399203959</v>
      </c>
      <c r="V3447" s="54">
        <f ca="1">VLOOKUP(CONCATENATE($F3447," ",$G3447),AllocFactorMatrix,(V$4+1),FALSE)*$E3447</f>
        <v>841799.80724872078</v>
      </c>
      <c r="W3447" s="54">
        <f ca="1">VLOOKUP(CONCATENATE($F3447," ",$G3447),AllocFactorMatrix,(W$4+1),FALSE)*$E3447</f>
        <v>114943.93832316081</v>
      </c>
      <c r="X3447" s="54">
        <f t="shared" ca="1" si="1740"/>
        <v>1195060.4490080436</v>
      </c>
      <c r="Y3447" s="54">
        <f ca="1">VLOOKUP(CONCATENATE($F3447," ",$G3447),AllocFactorMatrix,(Y$4+1),FALSE)*$E3447</f>
        <v>141880.24520631379</v>
      </c>
      <c r="Z3447" s="54">
        <f ca="1">VLOOKUP(CONCATENATE($F3447," ",$G3447),AllocFactorMatrix,(Z$4+1),FALSE)*$E3447</f>
        <v>2264.619607010216</v>
      </c>
      <c r="AA3447" s="54">
        <f t="shared" ca="1" si="1738"/>
        <v>144144.86481332401</v>
      </c>
      <c r="AB3447" s="54">
        <f ca="1">VLOOKUP(CONCATENATE($F3447," ",$G3447),AllocFactorMatrix,(AB$4+1),FALSE)*$E3447</f>
        <v>1761.0405226038288</v>
      </c>
      <c r="AC3447" s="54">
        <f ca="1">VLOOKUP(CONCATENATE($F3447," ",$G3447),AllocFactorMatrix,(AC$4+1),FALSE)*$E3447</f>
        <v>110584.41062960478</v>
      </c>
      <c r="AD3447" s="54">
        <f ca="1">VLOOKUP(CONCATENATE($F3447," ",$G3447),AllocFactorMatrix,(AD$4+1),FALSE)*$E3447</f>
        <v>14001.377825126681</v>
      </c>
    </row>
    <row r="3448" spans="1:30" s="51" customFormat="1" hidden="1" outlineLevel="1">
      <c r="A3448" s="56"/>
      <c r="B3448" s="112"/>
      <c r="C3448" s="55"/>
      <c r="D3448" s="55"/>
      <c r="F3448" s="52"/>
      <c r="G3448" s="55" t="str">
        <f>$G$8</f>
        <v>PRODUCTION</v>
      </c>
      <c r="H3448" s="58">
        <f t="shared" ref="H3448:AD3448" ca="1" si="1741">+H3432+H3440</f>
        <v>-1793862.4850493902</v>
      </c>
      <c r="I3448" s="58">
        <f t="shared" ca="1" si="1741"/>
        <v>-4323072.8892410127</v>
      </c>
      <c r="J3448" s="58">
        <f t="shared" ca="1" si="1741"/>
        <v>220894.64497358311</v>
      </c>
      <c r="K3448" s="58">
        <f t="shared" ca="1" si="1741"/>
        <v>538368.73270143941</v>
      </c>
      <c r="L3448" s="58">
        <f t="shared" ca="1" si="1741"/>
        <v>16615.764401903849</v>
      </c>
      <c r="M3448" s="58">
        <f t="shared" ca="1" si="1741"/>
        <v>3732.5940063636831</v>
      </c>
      <c r="N3448" s="58">
        <f t="shared" ca="1" si="1741"/>
        <v>558717.09110970795</v>
      </c>
      <c r="O3448" s="58">
        <f t="shared" ca="1" si="1741"/>
        <v>404292.27981976815</v>
      </c>
      <c r="P3448" s="58">
        <f t="shared" ca="1" si="1741"/>
        <v>99093.372783422135</v>
      </c>
      <c r="Q3448" s="58">
        <f t="shared" ca="1" si="1741"/>
        <v>45116.295641940902</v>
      </c>
      <c r="R3448" s="58">
        <f t="shared" ca="1" si="1741"/>
        <v>1877.6571360364387</v>
      </c>
      <c r="S3448" s="58">
        <f t="shared" ca="1" si="1741"/>
        <v>550379.60538116749</v>
      </c>
      <c r="T3448" s="58">
        <f t="shared" ca="1" si="1741"/>
        <v>-1224.8310779977901</v>
      </c>
      <c r="U3448" s="58">
        <f t="shared" ca="1" si="1741"/>
        <v>121921.94330759707</v>
      </c>
      <c r="V3448" s="58">
        <f t="shared" ca="1" si="1741"/>
        <v>844404.92090489785</v>
      </c>
      <c r="W3448" s="58">
        <f t="shared" ca="1" si="1741"/>
        <v>165040.34162452875</v>
      </c>
      <c r="X3448" s="58">
        <f t="shared" ca="1" si="1741"/>
        <v>1130142.3747590245</v>
      </c>
      <c r="Y3448" s="58">
        <f t="shared" ca="1" si="1741"/>
        <v>66885.619019825332</v>
      </c>
      <c r="Z3448" s="58">
        <f t="shared" ca="1" si="1741"/>
        <v>-958.33082975080083</v>
      </c>
      <c r="AA3448" s="58">
        <f t="shared" ca="1" si="1741"/>
        <v>65927.28819007444</v>
      </c>
      <c r="AB3448" s="58">
        <f t="shared" ca="1" si="1741"/>
        <v>3149.3997780685322</v>
      </c>
      <c r="AC3448" s="58">
        <f t="shared" ca="1" si="1741"/>
        <v>0</v>
      </c>
      <c r="AD3448" s="58">
        <f t="shared" ca="1" si="1741"/>
        <v>0</v>
      </c>
    </row>
    <row r="3449" spans="1:30" s="51" customFormat="1" hidden="1" outlineLevel="1">
      <c r="A3449" s="56"/>
      <c r="B3449" s="112"/>
      <c r="C3449" s="55"/>
      <c r="D3449" s="55"/>
      <c r="F3449" s="52"/>
      <c r="G3449" s="55" t="str">
        <f>$G$9</f>
        <v>BULKTRAN</v>
      </c>
      <c r="H3449" s="58">
        <f t="shared" ref="H3449:AD3449" ca="1" si="1742">+H3433+H3441</f>
        <v>161756.9395696104</v>
      </c>
      <c r="I3449" s="58">
        <f t="shared" ca="1" si="1742"/>
        <v>-1458489.2525294856</v>
      </c>
      <c r="J3449" s="58">
        <f t="shared" ca="1" si="1742"/>
        <v>110543.35758802792</v>
      </c>
      <c r="K3449" s="58">
        <f t="shared" ca="1" si="1742"/>
        <v>313775.86553342408</v>
      </c>
      <c r="L3449" s="58">
        <f t="shared" ca="1" si="1742"/>
        <v>11650.730264442233</v>
      </c>
      <c r="M3449" s="58">
        <f t="shared" ca="1" si="1742"/>
        <v>4860.4651303765113</v>
      </c>
      <c r="N3449" s="58">
        <f t="shared" ca="1" si="1742"/>
        <v>330287.06092824269</v>
      </c>
      <c r="O3449" s="58">
        <f t="shared" ca="1" si="1742"/>
        <v>236238.41324904707</v>
      </c>
      <c r="P3449" s="58">
        <f t="shared" ca="1" si="1742"/>
        <v>56555.899063611927</v>
      </c>
      <c r="Q3449" s="58">
        <f t="shared" ca="1" si="1742"/>
        <v>29187.422939386408</v>
      </c>
      <c r="R3449" s="58">
        <f t="shared" ca="1" si="1742"/>
        <v>2406.9954164483638</v>
      </c>
      <c r="S3449" s="58">
        <f t="shared" ca="1" si="1742"/>
        <v>324388.73066849378</v>
      </c>
      <c r="T3449" s="58">
        <f t="shared" ca="1" si="1742"/>
        <v>764.53121870708401</v>
      </c>
      <c r="U3449" s="58">
        <f t="shared" ca="1" si="1742"/>
        <v>89886.473758453983</v>
      </c>
      <c r="V3449" s="58">
        <f t="shared" ca="1" si="1742"/>
        <v>573875.29960566154</v>
      </c>
      <c r="W3449" s="58">
        <f t="shared" ca="1" si="1742"/>
        <v>142468.94162109343</v>
      </c>
      <c r="X3449" s="58">
        <f t="shared" ca="1" si="1742"/>
        <v>806995.2462039158</v>
      </c>
      <c r="Y3449" s="58">
        <f t="shared" ca="1" si="1742"/>
        <v>46293.379888309537</v>
      </c>
      <c r="Z3449" s="58">
        <f t="shared" ca="1" si="1742"/>
        <v>-180.6505325534863</v>
      </c>
      <c r="AA3449" s="58">
        <f t="shared" ca="1" si="1742"/>
        <v>46112.729355756033</v>
      </c>
      <c r="AB3449" s="58">
        <f t="shared" ca="1" si="1742"/>
        <v>1919.0673546607798</v>
      </c>
      <c r="AC3449" s="58">
        <f t="shared" ca="1" si="1742"/>
        <v>0</v>
      </c>
      <c r="AD3449" s="58">
        <f t="shared" ca="1" si="1742"/>
        <v>0</v>
      </c>
    </row>
    <row r="3450" spans="1:30" s="51" customFormat="1" hidden="1" outlineLevel="1">
      <c r="A3450" s="56"/>
      <c r="B3450" s="112"/>
      <c r="C3450" s="55"/>
      <c r="D3450" s="55"/>
      <c r="F3450" s="52"/>
      <c r="G3450" s="55" t="str">
        <f>$G$10</f>
        <v>SUBTRAN</v>
      </c>
      <c r="H3450" s="58">
        <f t="shared" ref="H3450:AD3450" ca="1" si="1743">+H3434+H3442</f>
        <v>20724.040967981447</v>
      </c>
      <c r="I3450" s="58">
        <f t="shared" ca="1" si="1743"/>
        <v>-308722.80481735099</v>
      </c>
      <c r="J3450" s="58">
        <f t="shared" ca="1" si="1743"/>
        <v>22043.718457683499</v>
      </c>
      <c r="K3450" s="58">
        <f t="shared" ca="1" si="1743"/>
        <v>61943.508645957008</v>
      </c>
      <c r="L3450" s="58">
        <f t="shared" ca="1" si="1743"/>
        <v>2252.4243167178961</v>
      </c>
      <c r="M3450" s="58">
        <f t="shared" ca="1" si="1743"/>
        <v>1558.7873164536425</v>
      </c>
      <c r="N3450" s="58">
        <f t="shared" ca="1" si="1743"/>
        <v>65754.720279128553</v>
      </c>
      <c r="O3450" s="58">
        <f t="shared" ca="1" si="1743"/>
        <v>46369.304868402658</v>
      </c>
      <c r="P3450" s="58">
        <f t="shared" ca="1" si="1743"/>
        <v>11097.941754590345</v>
      </c>
      <c r="Q3450" s="58">
        <f t="shared" ca="1" si="1743"/>
        <v>7530.6914841891194</v>
      </c>
      <c r="R3450" s="58">
        <f t="shared" ca="1" si="1743"/>
        <v>0</v>
      </c>
      <c r="S3450" s="58">
        <f t="shared" ca="1" si="1743"/>
        <v>64997.938107182141</v>
      </c>
      <c r="T3450" s="58">
        <f t="shared" ca="1" si="1743"/>
        <v>123.57911861963339</v>
      </c>
      <c r="U3450" s="58">
        <f t="shared" ca="1" si="1743"/>
        <v>17482.069528910994</v>
      </c>
      <c r="V3450" s="58">
        <f t="shared" ca="1" si="1743"/>
        <v>147928.3423552883</v>
      </c>
      <c r="W3450" s="58">
        <f t="shared" ca="1" si="1743"/>
        <v>0</v>
      </c>
      <c r="X3450" s="58">
        <f t="shared" ca="1" si="1743"/>
        <v>165533.99100281909</v>
      </c>
      <c r="Y3450" s="58">
        <f t="shared" ca="1" si="1743"/>
        <v>8820.9034291980861</v>
      </c>
      <c r="Z3450" s="58">
        <f t="shared" ca="1" si="1743"/>
        <v>-39.445895015304885</v>
      </c>
      <c r="AA3450" s="58">
        <f t="shared" ca="1" si="1743"/>
        <v>8781.4575341827986</v>
      </c>
      <c r="AB3450" s="58">
        <f t="shared" ca="1" si="1743"/>
        <v>383.72016543245195</v>
      </c>
      <c r="AC3450" s="58">
        <f t="shared" ca="1" si="1743"/>
        <v>1587.6161166432198</v>
      </c>
      <c r="AD3450" s="58">
        <f t="shared" ca="1" si="1743"/>
        <v>363.68412226088111</v>
      </c>
    </row>
    <row r="3451" spans="1:30" s="51" customFormat="1" hidden="1" outlineLevel="1">
      <c r="A3451" s="56"/>
      <c r="B3451" s="112"/>
      <c r="C3451" s="55"/>
      <c r="D3451" s="55"/>
      <c r="F3451" s="52"/>
      <c r="G3451" s="55" t="str">
        <f>$G$11</f>
        <v>DISTPRI</v>
      </c>
      <c r="H3451" s="58">
        <f t="shared" ref="H3451:AD3451" ca="1" si="1744">+H3435+H3443</f>
        <v>-375743.86864102399</v>
      </c>
      <c r="I3451" s="58">
        <f t="shared" ca="1" si="1744"/>
        <v>-1779601.5349320322</v>
      </c>
      <c r="J3451" s="58">
        <f t="shared" ca="1" si="1744"/>
        <v>173608.88349190855</v>
      </c>
      <c r="K3451" s="58">
        <f t="shared" ca="1" si="1744"/>
        <v>502403.28801722394</v>
      </c>
      <c r="L3451" s="58">
        <f t="shared" ca="1" si="1744"/>
        <v>18049.001530605055</v>
      </c>
      <c r="M3451" s="58">
        <f t="shared" ca="1" si="1744"/>
        <v>0</v>
      </c>
      <c r="N3451" s="58">
        <f t="shared" ca="1" si="1744"/>
        <v>520452.28954782872</v>
      </c>
      <c r="O3451" s="58">
        <f t="shared" ca="1" si="1744"/>
        <v>373381.8411570781</v>
      </c>
      <c r="P3451" s="58">
        <f t="shared" ca="1" si="1744"/>
        <v>87060.516422926245</v>
      </c>
      <c r="Q3451" s="58">
        <f t="shared" ca="1" si="1744"/>
        <v>0</v>
      </c>
      <c r="R3451" s="58">
        <f t="shared" ca="1" si="1744"/>
        <v>0</v>
      </c>
      <c r="S3451" s="58">
        <f t="shared" ca="1" si="1744"/>
        <v>460442.35758000449</v>
      </c>
      <c r="T3451" s="58">
        <f t="shared" ca="1" si="1744"/>
        <v>2786.5514596230973</v>
      </c>
      <c r="U3451" s="58">
        <f t="shared" ca="1" si="1744"/>
        <v>152035.06854651921</v>
      </c>
      <c r="V3451" s="58">
        <f t="shared" ca="1" si="1744"/>
        <v>0</v>
      </c>
      <c r="W3451" s="58">
        <f t="shared" ca="1" si="1744"/>
        <v>0</v>
      </c>
      <c r="X3451" s="58">
        <f t="shared" ca="1" si="1744"/>
        <v>154821.6200061423</v>
      </c>
      <c r="Y3451" s="58">
        <f t="shared" ca="1" si="1744"/>
        <v>76998.506520220544</v>
      </c>
      <c r="Z3451" s="58">
        <f t="shared" ca="1" si="1744"/>
        <v>-1.0636086060458183</v>
      </c>
      <c r="AA3451" s="58">
        <f t="shared" ca="1" si="1744"/>
        <v>76997.442911614547</v>
      </c>
      <c r="AB3451" s="58">
        <f t="shared" ca="1" si="1744"/>
        <v>2894.6160656597071</v>
      </c>
      <c r="AC3451" s="58">
        <f t="shared" ca="1" si="1744"/>
        <v>11924.817168272311</v>
      </c>
      <c r="AD3451" s="58">
        <f t="shared" ca="1" si="1744"/>
        <v>2715.6395195792829</v>
      </c>
    </row>
    <row r="3452" spans="1:30" s="51" customFormat="1" hidden="1" outlineLevel="1">
      <c r="A3452" s="56"/>
      <c r="B3452" s="112"/>
      <c r="C3452" s="55"/>
      <c r="D3452" s="55"/>
      <c r="F3452" s="52"/>
      <c r="G3452" s="55" t="str">
        <f>$G$12</f>
        <v>DISTSEC</v>
      </c>
      <c r="H3452" s="58">
        <f t="shared" ref="H3452:AD3452" ca="1" si="1745">+H3436+H3444</f>
        <v>-476040.09105320985</v>
      </c>
      <c r="I3452" s="58">
        <f t="shared" ca="1" si="1745"/>
        <v>-1053355.8163273521</v>
      </c>
      <c r="J3452" s="58">
        <f t="shared" ca="1" si="1745"/>
        <v>98966.440005667639</v>
      </c>
      <c r="K3452" s="58">
        <f t="shared" ca="1" si="1745"/>
        <v>236816.65295590082</v>
      </c>
      <c r="L3452" s="58">
        <f t="shared" ca="1" si="1745"/>
        <v>0</v>
      </c>
      <c r="M3452" s="58">
        <f t="shared" ca="1" si="1745"/>
        <v>0</v>
      </c>
      <c r="N3452" s="58">
        <f t="shared" ca="1" si="1745"/>
        <v>236816.65295590082</v>
      </c>
      <c r="O3452" s="58">
        <f t="shared" ca="1" si="1745"/>
        <v>149540.92746379136</v>
      </c>
      <c r="P3452" s="58">
        <f t="shared" ca="1" si="1745"/>
        <v>0</v>
      </c>
      <c r="Q3452" s="58">
        <f t="shared" ca="1" si="1745"/>
        <v>0</v>
      </c>
      <c r="R3452" s="58">
        <f t="shared" ca="1" si="1745"/>
        <v>0</v>
      </c>
      <c r="S3452" s="58">
        <f t="shared" ca="1" si="1745"/>
        <v>149540.92746379136</v>
      </c>
      <c r="T3452" s="58">
        <f t="shared" ca="1" si="1745"/>
        <v>764.68619740293798</v>
      </c>
      <c r="U3452" s="58">
        <f t="shared" ca="1" si="1745"/>
        <v>0</v>
      </c>
      <c r="V3452" s="58">
        <f t="shared" ca="1" si="1745"/>
        <v>0</v>
      </c>
      <c r="W3452" s="58">
        <f t="shared" ca="1" si="1745"/>
        <v>0</v>
      </c>
      <c r="X3452" s="58">
        <f t="shared" ca="1" si="1745"/>
        <v>764.68619740293798</v>
      </c>
      <c r="Y3452" s="58">
        <f t="shared" ca="1" si="1745"/>
        <v>37282.108719818279</v>
      </c>
      <c r="Z3452" s="58">
        <f t="shared" ca="1" si="1745"/>
        <v>0</v>
      </c>
      <c r="AA3452" s="58">
        <f t="shared" ca="1" si="1745"/>
        <v>37282.108719818279</v>
      </c>
      <c r="AB3452" s="58">
        <f t="shared" ca="1" si="1745"/>
        <v>1102.1309648333931</v>
      </c>
      <c r="AC3452" s="58">
        <f t="shared" ca="1" si="1745"/>
        <v>45087.274132561011</v>
      </c>
      <c r="AD3452" s="58">
        <f t="shared" ca="1" si="1745"/>
        <v>7755.5048341683651</v>
      </c>
    </row>
    <row r="3453" spans="1:30" s="51" customFormat="1" hidden="1" outlineLevel="1">
      <c r="A3453" s="56"/>
      <c r="B3453" s="112"/>
      <c r="C3453" s="55"/>
      <c r="D3453" s="55"/>
      <c r="F3453" s="52"/>
      <c r="G3453" s="55" t="str">
        <f>$G$13</f>
        <v>ENERGY</v>
      </c>
      <c r="H3453" s="58">
        <f t="shared" ref="H3453:AD3453" ca="1" si="1746">+H3437+H3445</f>
        <v>540948.16790914652</v>
      </c>
      <c r="I3453" s="58">
        <f t="shared" ca="1" si="1746"/>
        <v>30641.546979050705</v>
      </c>
      <c r="J3453" s="58">
        <f t="shared" ca="1" si="1746"/>
        <v>25549.45103267167</v>
      </c>
      <c r="K3453" s="58">
        <f t="shared" ca="1" si="1746"/>
        <v>74184.848931484783</v>
      </c>
      <c r="L3453" s="58">
        <f t="shared" ca="1" si="1746"/>
        <v>2324.9948285529272</v>
      </c>
      <c r="M3453" s="58">
        <f t="shared" ca="1" si="1746"/>
        <v>-1069.5488440667771</v>
      </c>
      <c r="N3453" s="58">
        <f t="shared" ca="1" si="1746"/>
        <v>75440.294915970371</v>
      </c>
      <c r="O3453" s="58">
        <f t="shared" ca="1" si="1746"/>
        <v>68129.65323392993</v>
      </c>
      <c r="P3453" s="58">
        <f t="shared" ca="1" si="1746"/>
        <v>14783.852206204099</v>
      </c>
      <c r="Q3453" s="58">
        <f t="shared" ca="1" si="1746"/>
        <v>7203.480920554126</v>
      </c>
      <c r="R3453" s="58">
        <f t="shared" ca="1" si="1746"/>
        <v>468.99687069084541</v>
      </c>
      <c r="S3453" s="58">
        <f t="shared" ca="1" si="1746"/>
        <v>90585.983231378777</v>
      </c>
      <c r="T3453" s="58">
        <f t="shared" ca="1" si="1746"/>
        <v>1396.1411298179908</v>
      </c>
      <c r="U3453" s="58">
        <f t="shared" ca="1" si="1746"/>
        <v>35343.780201618581</v>
      </c>
      <c r="V3453" s="58">
        <f t="shared" ca="1" si="1746"/>
        <v>205124.1142613331</v>
      </c>
      <c r="W3453" s="58">
        <f t="shared" ca="1" si="1746"/>
        <v>45904.407761922565</v>
      </c>
      <c r="X3453" s="58">
        <f t="shared" ca="1" si="1746"/>
        <v>287768.44335468946</v>
      </c>
      <c r="Y3453" s="58">
        <f t="shared" ca="1" si="1746"/>
        <v>14728.636418122247</v>
      </c>
      <c r="Z3453" s="58">
        <f t="shared" ca="1" si="1746"/>
        <v>118.51026752542307</v>
      </c>
      <c r="AA3453" s="58">
        <f t="shared" ca="1" si="1746"/>
        <v>14847.146685647696</v>
      </c>
      <c r="AB3453" s="58">
        <f t="shared" ca="1" si="1746"/>
        <v>497.63805412980116</v>
      </c>
      <c r="AC3453" s="58">
        <f t="shared" ca="1" si="1746"/>
        <v>13124.467884531712</v>
      </c>
      <c r="AD3453" s="58">
        <f t="shared" ca="1" si="1746"/>
        <v>2493.1957710735896</v>
      </c>
    </row>
    <row r="3454" spans="1:30" s="51" customFormat="1" hidden="1" outlineLevel="1">
      <c r="A3454" s="56"/>
      <c r="B3454" s="112"/>
      <c r="C3454" s="55"/>
      <c r="D3454" s="55"/>
      <c r="F3454" s="52"/>
      <c r="G3454" s="55" t="str">
        <f>$G$14</f>
        <v>CUSTOMER</v>
      </c>
      <c r="H3454" s="58">
        <f t="shared" ref="H3454:AD3454" ca="1" si="1747">+H3438+H3446</f>
        <v>612720.11672891036</v>
      </c>
      <c r="I3454" s="58">
        <f t="shared" ca="1" si="1747"/>
        <v>-389078.01245074265</v>
      </c>
      <c r="J3454" s="58">
        <f t="shared" ca="1" si="1747"/>
        <v>152392.79145044781</v>
      </c>
      <c r="K3454" s="58">
        <f t="shared" ca="1" si="1747"/>
        <v>33700.803428364597</v>
      </c>
      <c r="L3454" s="58">
        <f t="shared" ca="1" si="1747"/>
        <v>13803.604864691943</v>
      </c>
      <c r="M3454" s="58">
        <f t="shared" ca="1" si="1747"/>
        <v>6559.5307500933277</v>
      </c>
      <c r="N3454" s="58">
        <f t="shared" ca="1" si="1747"/>
        <v>54063.939043149876</v>
      </c>
      <c r="O3454" s="58">
        <f t="shared" ca="1" si="1747"/>
        <v>10072.325109950161</v>
      </c>
      <c r="P3454" s="58">
        <f t="shared" ca="1" si="1747"/>
        <v>3833.1744313562467</v>
      </c>
      <c r="Q3454" s="58">
        <f t="shared" ca="1" si="1747"/>
        <v>9463.7524919762727</v>
      </c>
      <c r="R3454" s="58">
        <f t="shared" ca="1" si="1747"/>
        <v>2918.2642270749925</v>
      </c>
      <c r="S3454" s="58">
        <f t="shared" ca="1" si="1747"/>
        <v>26287.516260357694</v>
      </c>
      <c r="T3454" s="58">
        <f t="shared" ca="1" si="1747"/>
        <v>11.901819415115003</v>
      </c>
      <c r="U3454" s="58">
        <f t="shared" ca="1" si="1747"/>
        <v>1267.6971232873852</v>
      </c>
      <c r="V3454" s="58">
        <f t="shared" ca="1" si="1747"/>
        <v>8064.7445210597543</v>
      </c>
      <c r="W3454" s="58">
        <f t="shared" ca="1" si="1747"/>
        <v>1914.4910117732857</v>
      </c>
      <c r="X3454" s="58">
        <f t="shared" ca="1" si="1747"/>
        <v>11258.834475535554</v>
      </c>
      <c r="Y3454" s="58">
        <f t="shared" ca="1" si="1747"/>
        <v>1865.7268199189102</v>
      </c>
      <c r="Z3454" s="58">
        <f t="shared" ca="1" si="1747"/>
        <v>-1.2917469437470643</v>
      </c>
      <c r="AA3454" s="58">
        <f t="shared" ca="1" si="1747"/>
        <v>1864.4350729751613</v>
      </c>
      <c r="AB3454" s="58">
        <f t="shared" ca="1" si="1747"/>
        <v>98.830416361382888</v>
      </c>
      <c r="AC3454" s="58">
        <f t="shared" ca="1" si="1747"/>
        <v>663849.8175305702</v>
      </c>
      <c r="AD3454" s="58">
        <f t="shared" ca="1" si="1747"/>
        <v>91981.9649302545</v>
      </c>
    </row>
    <row r="3455" spans="1:30" s="51" customFormat="1" collapsed="1">
      <c r="A3455" s="56"/>
      <c r="B3455" s="112" t="s">
        <v>368</v>
      </c>
      <c r="C3455" s="55"/>
      <c r="E3455" s="58">
        <f>+E3439+E3447</f>
        <v>-1309497.1795680001</v>
      </c>
      <c r="F3455" s="52"/>
      <c r="G3455" s="55" t="str">
        <f>$G$15</f>
        <v>TOTAL</v>
      </c>
      <c r="H3455" s="58">
        <f t="shared" ref="H3455:AD3455" ca="1" si="1748">+H3439+H3447</f>
        <v>-1309497.1795679834</v>
      </c>
      <c r="I3455" s="58">
        <f t="shared" ca="1" si="1748"/>
        <v>-9281678.763318941</v>
      </c>
      <c r="J3455" s="58">
        <f t="shared" ca="1" si="1748"/>
        <v>803999.28699999047</v>
      </c>
      <c r="K3455" s="58">
        <f t="shared" ca="1" si="1748"/>
        <v>1761193.7002137962</v>
      </c>
      <c r="L3455" s="58">
        <f t="shared" ca="1" si="1748"/>
        <v>64696.520206913869</v>
      </c>
      <c r="M3455" s="58">
        <f t="shared" ca="1" si="1748"/>
        <v>15641.828359220422</v>
      </c>
      <c r="N3455" s="58">
        <f t="shared" ca="1" si="1748"/>
        <v>1841532.0487799286</v>
      </c>
      <c r="O3455" s="58">
        <f t="shared" ca="1" si="1748"/>
        <v>1288024.7449019654</v>
      </c>
      <c r="P3455" s="58">
        <f t="shared" ca="1" si="1748"/>
        <v>272424.75666211068</v>
      </c>
      <c r="Q3455" s="58">
        <f t="shared" ca="1" si="1748"/>
        <v>98501.643478046812</v>
      </c>
      <c r="R3455" s="58">
        <f t="shared" ca="1" si="1748"/>
        <v>7671.9136502506299</v>
      </c>
      <c r="S3455" s="58">
        <f t="shared" ca="1" si="1748"/>
        <v>1666623.0586923743</v>
      </c>
      <c r="T3455" s="58">
        <f t="shared" ca="1" si="1748"/>
        <v>4622.5598655880858</v>
      </c>
      <c r="U3455" s="58">
        <f t="shared" ca="1" si="1748"/>
        <v>417937.03246638743</v>
      </c>
      <c r="V3455" s="58">
        <f t="shared" ca="1" si="1748"/>
        <v>1779397.421648236</v>
      </c>
      <c r="W3455" s="58">
        <f t="shared" ca="1" si="1748"/>
        <v>355328.18201931857</v>
      </c>
      <c r="X3455" s="58">
        <f t="shared" ca="1" si="1748"/>
        <v>2557285.1959995311</v>
      </c>
      <c r="Y3455" s="58">
        <f t="shared" ca="1" si="1748"/>
        <v>252874.88081541253</v>
      </c>
      <c r="Z3455" s="58">
        <f t="shared" ca="1" si="1748"/>
        <v>-1062.2723453439608</v>
      </c>
      <c r="AA3455" s="58">
        <f t="shared" ca="1" si="1748"/>
        <v>251812.60847006875</v>
      </c>
      <c r="AB3455" s="58">
        <f t="shared" ca="1" si="1748"/>
        <v>10045.402799146057</v>
      </c>
      <c r="AC3455" s="58">
        <f t="shared" ca="1" si="1748"/>
        <v>735573.99283257884</v>
      </c>
      <c r="AD3455" s="58">
        <f t="shared" ca="1" si="1748"/>
        <v>105309.98917733673</v>
      </c>
    </row>
    <row r="3456" spans="1:30" s="51" customFormat="1">
      <c r="A3456" s="56"/>
      <c r="B3456" s="55"/>
      <c r="C3456" s="55"/>
      <c r="D3456" s="109" t="s">
        <v>367</v>
      </c>
      <c r="E3456" s="13">
        <v>6.5000000000000002E-2</v>
      </c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50"/>
      <c r="AB3456" s="50"/>
      <c r="AC3456" s="50"/>
      <c r="AD3456" s="50"/>
    </row>
    <row r="3457" spans="2:30" hidden="1" outlineLevel="1">
      <c r="D3457" s="7"/>
      <c r="E3457" s="11"/>
      <c r="F3457" s="51"/>
      <c r="G3457" s="55" t="str">
        <f>$G$8</f>
        <v>PRODUCTION</v>
      </c>
      <c r="H3457" s="53">
        <f t="shared" ref="H3457:AD3457" ca="1" si="1749">H3448*$E$3456</f>
        <v>-116601.06152821037</v>
      </c>
      <c r="I3457" s="53">
        <f t="shared" ca="1" si="1749"/>
        <v>-280999.73780066584</v>
      </c>
      <c r="J3457" s="53">
        <f t="shared" ca="1" si="1749"/>
        <v>14358.151923282903</v>
      </c>
      <c r="K3457" s="53">
        <f t="shared" ca="1" si="1749"/>
        <v>34993.967625593563</v>
      </c>
      <c r="L3457" s="53">
        <f t="shared" ca="1" si="1749"/>
        <v>1080.0246861237501</v>
      </c>
      <c r="M3457" s="53">
        <f t="shared" ca="1" si="1749"/>
        <v>242.6186104136394</v>
      </c>
      <c r="N3457" s="53">
        <f t="shared" ca="1" si="1749"/>
        <v>36316.610922131018</v>
      </c>
      <c r="O3457" s="53">
        <f t="shared" ca="1" si="1749"/>
        <v>26278.998188284932</v>
      </c>
      <c r="P3457" s="53">
        <f t="shared" ca="1" si="1749"/>
        <v>6441.0692309224387</v>
      </c>
      <c r="Q3457" s="53">
        <f t="shared" ca="1" si="1749"/>
        <v>2932.5592167261589</v>
      </c>
      <c r="R3457" s="53">
        <f t="shared" ca="1" si="1749"/>
        <v>122.04771384236852</v>
      </c>
      <c r="S3457" s="53">
        <f t="shared" ca="1" si="1749"/>
        <v>35774.674349775887</v>
      </c>
      <c r="T3457" s="53">
        <f t="shared" ca="1" si="1749"/>
        <v>-79.614020069856352</v>
      </c>
      <c r="U3457" s="53">
        <f t="shared" ca="1" si="1749"/>
        <v>7924.9263149938097</v>
      </c>
      <c r="V3457" s="53">
        <f t="shared" ca="1" si="1749"/>
        <v>54886.319858818359</v>
      </c>
      <c r="W3457" s="53">
        <f t="shared" ca="1" si="1749"/>
        <v>10727.622205594369</v>
      </c>
      <c r="X3457" s="53">
        <f t="shared" ca="1" si="1749"/>
        <v>73459.254359336599</v>
      </c>
      <c r="Y3457" s="53">
        <f t="shared" ca="1" si="1749"/>
        <v>4347.5652362886467</v>
      </c>
      <c r="Z3457" s="53">
        <f t="shared" ca="1" si="1749"/>
        <v>-62.291503933802055</v>
      </c>
      <c r="AA3457" s="53">
        <f t="shared" ca="1" si="1749"/>
        <v>4285.273732354839</v>
      </c>
      <c r="AB3457" s="53">
        <f t="shared" ca="1" si="1749"/>
        <v>204.71098557445461</v>
      </c>
      <c r="AC3457" s="53">
        <f t="shared" ca="1" si="1749"/>
        <v>0</v>
      </c>
      <c r="AD3457" s="53">
        <f t="shared" ca="1" si="1749"/>
        <v>0</v>
      </c>
    </row>
    <row r="3458" spans="2:30" hidden="1" outlineLevel="1">
      <c r="D3458" s="7"/>
      <c r="E3458" s="11"/>
      <c r="F3458" s="51"/>
      <c r="G3458" s="55" t="str">
        <f>$G$9</f>
        <v>BULKTRAN</v>
      </c>
      <c r="H3458" s="53">
        <f t="shared" ref="H3458:AD3458" ca="1" si="1750">H3449*$E$3456</f>
        <v>10514.201072024676</v>
      </c>
      <c r="I3458" s="53">
        <f t="shared" ca="1" si="1750"/>
        <v>-94801.801414416565</v>
      </c>
      <c r="J3458" s="53">
        <f t="shared" ca="1" si="1750"/>
        <v>7185.3182432218155</v>
      </c>
      <c r="K3458" s="53">
        <f t="shared" ca="1" si="1750"/>
        <v>20395.431259672565</v>
      </c>
      <c r="L3458" s="53">
        <f t="shared" ca="1" si="1750"/>
        <v>757.29746718874514</v>
      </c>
      <c r="M3458" s="53">
        <f t="shared" ca="1" si="1750"/>
        <v>315.93023347447325</v>
      </c>
      <c r="N3458" s="53">
        <f t="shared" ca="1" si="1750"/>
        <v>21468.658960335775</v>
      </c>
      <c r="O3458" s="53">
        <f t="shared" ca="1" si="1750"/>
        <v>15355.496861188059</v>
      </c>
      <c r="P3458" s="53">
        <f t="shared" ca="1" si="1750"/>
        <v>3676.1334391347755</v>
      </c>
      <c r="Q3458" s="53">
        <f t="shared" ca="1" si="1750"/>
        <v>1897.1824910601165</v>
      </c>
      <c r="R3458" s="53">
        <f t="shared" ca="1" si="1750"/>
        <v>156.45470206914365</v>
      </c>
      <c r="S3458" s="53">
        <f t="shared" ca="1" si="1750"/>
        <v>21085.267493452095</v>
      </c>
      <c r="T3458" s="53">
        <f t="shared" ca="1" si="1750"/>
        <v>49.694529215960465</v>
      </c>
      <c r="U3458" s="53">
        <f t="shared" ca="1" si="1750"/>
        <v>5842.6207942995088</v>
      </c>
      <c r="V3458" s="53">
        <f t="shared" ca="1" si="1750"/>
        <v>37301.894474368004</v>
      </c>
      <c r="W3458" s="53">
        <f t="shared" ca="1" si="1750"/>
        <v>9260.4812053710739</v>
      </c>
      <c r="X3458" s="53">
        <f t="shared" ca="1" si="1750"/>
        <v>52454.691003254527</v>
      </c>
      <c r="Y3458" s="53">
        <f t="shared" ca="1" si="1750"/>
        <v>3009.06969274012</v>
      </c>
      <c r="Z3458" s="53">
        <f t="shared" ca="1" si="1750"/>
        <v>-11.74228461597661</v>
      </c>
      <c r="AA3458" s="53">
        <f t="shared" ca="1" si="1750"/>
        <v>2997.3274081241425</v>
      </c>
      <c r="AB3458" s="53">
        <f t="shared" ca="1" si="1750"/>
        <v>124.73937805295068</v>
      </c>
      <c r="AC3458" s="53">
        <f t="shared" ca="1" si="1750"/>
        <v>0</v>
      </c>
      <c r="AD3458" s="53">
        <f t="shared" ca="1" si="1750"/>
        <v>0</v>
      </c>
    </row>
    <row r="3459" spans="2:30" hidden="1" outlineLevel="1">
      <c r="D3459" s="7"/>
      <c r="E3459" s="11"/>
      <c r="F3459" s="51"/>
      <c r="G3459" s="55" t="str">
        <f>$G$10</f>
        <v>SUBTRAN</v>
      </c>
      <c r="H3459" s="53">
        <f t="shared" ref="H3459:AD3459" ca="1" si="1751">H3450*$E$3456</f>
        <v>1347.0626629187941</v>
      </c>
      <c r="I3459" s="53">
        <f t="shared" ca="1" si="1751"/>
        <v>-20066.982313127814</v>
      </c>
      <c r="J3459" s="53">
        <f t="shared" ca="1" si="1751"/>
        <v>1432.8416997494276</v>
      </c>
      <c r="K3459" s="53">
        <f t="shared" ca="1" si="1751"/>
        <v>4026.3280619872057</v>
      </c>
      <c r="L3459" s="53">
        <f t="shared" ca="1" si="1751"/>
        <v>146.40758058666324</v>
      </c>
      <c r="M3459" s="53">
        <f t="shared" ca="1" si="1751"/>
        <v>101.32117556948677</v>
      </c>
      <c r="N3459" s="53">
        <f t="shared" ca="1" si="1751"/>
        <v>4274.0568181433564</v>
      </c>
      <c r="O3459" s="53">
        <f t="shared" ca="1" si="1751"/>
        <v>3014.0048164461728</v>
      </c>
      <c r="P3459" s="53">
        <f t="shared" ca="1" si="1751"/>
        <v>721.36621404837251</v>
      </c>
      <c r="Q3459" s="53">
        <f t="shared" ca="1" si="1751"/>
        <v>489.49494647229278</v>
      </c>
      <c r="R3459" s="53">
        <f t="shared" ca="1" si="1751"/>
        <v>0</v>
      </c>
      <c r="S3459" s="53">
        <f t="shared" ca="1" si="1751"/>
        <v>4224.8659769668393</v>
      </c>
      <c r="T3459" s="53">
        <f t="shared" ca="1" si="1751"/>
        <v>8.0326427102761713</v>
      </c>
      <c r="U3459" s="53">
        <f t="shared" ca="1" si="1751"/>
        <v>1136.3345193792147</v>
      </c>
      <c r="V3459" s="53">
        <f t="shared" ca="1" si="1751"/>
        <v>9615.3422530937405</v>
      </c>
      <c r="W3459" s="53">
        <f t="shared" ca="1" si="1751"/>
        <v>0</v>
      </c>
      <c r="X3459" s="53">
        <f t="shared" ca="1" si="1751"/>
        <v>10759.709415183241</v>
      </c>
      <c r="Y3459" s="53">
        <f t="shared" ca="1" si="1751"/>
        <v>573.35872289787562</v>
      </c>
      <c r="Z3459" s="53">
        <f t="shared" ca="1" si="1751"/>
        <v>-2.5639831759948177</v>
      </c>
      <c r="AA3459" s="53">
        <f t="shared" ca="1" si="1751"/>
        <v>570.79473972188191</v>
      </c>
      <c r="AB3459" s="53">
        <f t="shared" ca="1" si="1751"/>
        <v>24.941810753109376</v>
      </c>
      <c r="AC3459" s="53">
        <f t="shared" ca="1" si="1751"/>
        <v>103.19504758180929</v>
      </c>
      <c r="AD3459" s="53">
        <f t="shared" ca="1" si="1751"/>
        <v>23.639467946957271</v>
      </c>
    </row>
    <row r="3460" spans="2:30" hidden="1" outlineLevel="1">
      <c r="D3460" s="7"/>
      <c r="E3460" s="11"/>
      <c r="F3460" s="51"/>
      <c r="G3460" s="55" t="str">
        <f>$G$11</f>
        <v>DISTPRI</v>
      </c>
      <c r="H3460" s="53">
        <f t="shared" ref="H3460:AD3460" ca="1" si="1752">H3451*$E$3456</f>
        <v>-24423.35146166656</v>
      </c>
      <c r="I3460" s="53">
        <f t="shared" ca="1" si="1752"/>
        <v>-115674.09977058209</v>
      </c>
      <c r="J3460" s="53">
        <f t="shared" ca="1" si="1752"/>
        <v>11284.577426974056</v>
      </c>
      <c r="K3460" s="53">
        <f t="shared" ca="1" si="1752"/>
        <v>32656.213721119559</v>
      </c>
      <c r="L3460" s="53">
        <f t="shared" ca="1" si="1752"/>
        <v>1173.1850994893286</v>
      </c>
      <c r="M3460" s="53">
        <f t="shared" ca="1" si="1752"/>
        <v>0</v>
      </c>
      <c r="N3460" s="53">
        <f t="shared" ca="1" si="1752"/>
        <v>33829.398820608869</v>
      </c>
      <c r="O3460" s="53">
        <f t="shared" ca="1" si="1752"/>
        <v>24269.819675210078</v>
      </c>
      <c r="P3460" s="53">
        <f t="shared" ca="1" si="1752"/>
        <v>5658.9335674902059</v>
      </c>
      <c r="Q3460" s="53">
        <f t="shared" ca="1" si="1752"/>
        <v>0</v>
      </c>
      <c r="R3460" s="53">
        <f t="shared" ca="1" si="1752"/>
        <v>0</v>
      </c>
      <c r="S3460" s="53">
        <f t="shared" ca="1" si="1752"/>
        <v>29928.753242700292</v>
      </c>
      <c r="T3460" s="53">
        <f t="shared" ca="1" si="1752"/>
        <v>181.12584487550134</v>
      </c>
      <c r="U3460" s="53">
        <f t="shared" ca="1" si="1752"/>
        <v>9882.2794555237488</v>
      </c>
      <c r="V3460" s="53">
        <f t="shared" ca="1" si="1752"/>
        <v>0</v>
      </c>
      <c r="W3460" s="53">
        <f t="shared" ca="1" si="1752"/>
        <v>0</v>
      </c>
      <c r="X3460" s="53">
        <f t="shared" ca="1" si="1752"/>
        <v>10063.40530039925</v>
      </c>
      <c r="Y3460" s="53">
        <f t="shared" ca="1" si="1752"/>
        <v>5004.9029238143357</v>
      </c>
      <c r="Z3460" s="53">
        <f t="shared" ca="1" si="1752"/>
        <v>-6.913455939297819E-2</v>
      </c>
      <c r="AA3460" s="53">
        <f t="shared" ca="1" si="1752"/>
        <v>5004.8337892549462</v>
      </c>
      <c r="AB3460" s="53">
        <f t="shared" ca="1" si="1752"/>
        <v>188.15004426788096</v>
      </c>
      <c r="AC3460" s="53">
        <f t="shared" ca="1" si="1752"/>
        <v>775.11311593770029</v>
      </c>
      <c r="AD3460" s="53">
        <f t="shared" ca="1" si="1752"/>
        <v>176.51656877265339</v>
      </c>
    </row>
    <row r="3461" spans="2:30" hidden="1" outlineLevel="1">
      <c r="D3461" s="7"/>
      <c r="E3461" s="11"/>
      <c r="F3461" s="51"/>
      <c r="G3461" s="55" t="str">
        <f>$G$12</f>
        <v>DISTSEC</v>
      </c>
      <c r="H3461" s="53">
        <f t="shared" ref="H3461:AD3461" ca="1" si="1753">H3452*$E$3456</f>
        <v>-30942.605918458641</v>
      </c>
      <c r="I3461" s="53">
        <f t="shared" ca="1" si="1753"/>
        <v>-68468.128061277894</v>
      </c>
      <c r="J3461" s="53">
        <f t="shared" ca="1" si="1753"/>
        <v>6432.8186003683968</v>
      </c>
      <c r="K3461" s="53">
        <f t="shared" ca="1" si="1753"/>
        <v>15393.082442133555</v>
      </c>
      <c r="L3461" s="53">
        <f t="shared" ca="1" si="1753"/>
        <v>0</v>
      </c>
      <c r="M3461" s="53">
        <f t="shared" ca="1" si="1753"/>
        <v>0</v>
      </c>
      <c r="N3461" s="53">
        <f t="shared" ca="1" si="1753"/>
        <v>15393.082442133555</v>
      </c>
      <c r="O3461" s="53">
        <f t="shared" ca="1" si="1753"/>
        <v>9720.1602851464395</v>
      </c>
      <c r="P3461" s="53">
        <f t="shared" ca="1" si="1753"/>
        <v>0</v>
      </c>
      <c r="Q3461" s="53">
        <f t="shared" ca="1" si="1753"/>
        <v>0</v>
      </c>
      <c r="R3461" s="53">
        <f t="shared" ca="1" si="1753"/>
        <v>0</v>
      </c>
      <c r="S3461" s="53">
        <f t="shared" ca="1" si="1753"/>
        <v>9720.1602851464395</v>
      </c>
      <c r="T3461" s="53">
        <f t="shared" ca="1" si="1753"/>
        <v>49.704602831190968</v>
      </c>
      <c r="U3461" s="53">
        <f t="shared" ca="1" si="1753"/>
        <v>0</v>
      </c>
      <c r="V3461" s="53">
        <f t="shared" ca="1" si="1753"/>
        <v>0</v>
      </c>
      <c r="W3461" s="53">
        <f t="shared" ca="1" si="1753"/>
        <v>0</v>
      </c>
      <c r="X3461" s="53">
        <f t="shared" ca="1" si="1753"/>
        <v>49.704602831190968</v>
      </c>
      <c r="Y3461" s="53">
        <f t="shared" ca="1" si="1753"/>
        <v>2423.3370667881882</v>
      </c>
      <c r="Z3461" s="53">
        <f t="shared" ca="1" si="1753"/>
        <v>0</v>
      </c>
      <c r="AA3461" s="53">
        <f t="shared" ca="1" si="1753"/>
        <v>2423.3370667881882</v>
      </c>
      <c r="AB3461" s="53">
        <f t="shared" ca="1" si="1753"/>
        <v>71.63851271417056</v>
      </c>
      <c r="AC3461" s="53">
        <f t="shared" ca="1" si="1753"/>
        <v>2930.672818616466</v>
      </c>
      <c r="AD3461" s="53">
        <f t="shared" ca="1" si="1753"/>
        <v>504.10781422094374</v>
      </c>
    </row>
    <row r="3462" spans="2:30" hidden="1" outlineLevel="1">
      <c r="D3462" s="7"/>
      <c r="E3462" s="11"/>
      <c r="F3462" s="51"/>
      <c r="G3462" s="55" t="str">
        <f>$G$13</f>
        <v>ENERGY</v>
      </c>
      <c r="H3462" s="53">
        <f t="shared" ref="H3462:AD3462" ca="1" si="1754">H3453*$E$3456</f>
        <v>35161.630914094523</v>
      </c>
      <c r="I3462" s="53">
        <f t="shared" ca="1" si="1754"/>
        <v>1991.7005536382958</v>
      </c>
      <c r="J3462" s="53">
        <f t="shared" ca="1" si="1754"/>
        <v>1660.7143171236587</v>
      </c>
      <c r="K3462" s="53">
        <f t="shared" ca="1" si="1754"/>
        <v>4822.0151805465111</v>
      </c>
      <c r="L3462" s="53">
        <f t="shared" ca="1" si="1754"/>
        <v>151.12466385594027</v>
      </c>
      <c r="M3462" s="53">
        <f t="shared" ca="1" si="1754"/>
        <v>-69.520674864340506</v>
      </c>
      <c r="N3462" s="53">
        <f t="shared" ca="1" si="1754"/>
        <v>4903.6191695380739</v>
      </c>
      <c r="O3462" s="53">
        <f t="shared" ca="1" si="1754"/>
        <v>4428.4274602054456</v>
      </c>
      <c r="P3462" s="53">
        <f t="shared" ca="1" si="1754"/>
        <v>960.9503934032665</v>
      </c>
      <c r="Q3462" s="53">
        <f t="shared" ca="1" si="1754"/>
        <v>468.22625983601819</v>
      </c>
      <c r="R3462" s="53">
        <f t="shared" ca="1" si="1754"/>
        <v>30.484796594904953</v>
      </c>
      <c r="S3462" s="53">
        <f t="shared" ca="1" si="1754"/>
        <v>5888.0889100396207</v>
      </c>
      <c r="T3462" s="53">
        <f t="shared" ca="1" si="1754"/>
        <v>90.749173438169407</v>
      </c>
      <c r="U3462" s="53">
        <f t="shared" ca="1" si="1754"/>
        <v>2297.3457131052078</v>
      </c>
      <c r="V3462" s="53">
        <f t="shared" ca="1" si="1754"/>
        <v>13333.067426986652</v>
      </c>
      <c r="W3462" s="53">
        <f t="shared" ca="1" si="1754"/>
        <v>2983.7865045249669</v>
      </c>
      <c r="X3462" s="53">
        <f t="shared" ca="1" si="1754"/>
        <v>18704.948818054814</v>
      </c>
      <c r="Y3462" s="53">
        <f t="shared" ca="1" si="1754"/>
        <v>957.36136717794614</v>
      </c>
      <c r="Z3462" s="53">
        <f t="shared" ca="1" si="1754"/>
        <v>7.7031673891525001</v>
      </c>
      <c r="AA3462" s="53">
        <f t="shared" ca="1" si="1754"/>
        <v>965.06453456710028</v>
      </c>
      <c r="AB3462" s="53">
        <f t="shared" ca="1" si="1754"/>
        <v>32.34647351843708</v>
      </c>
      <c r="AC3462" s="53">
        <f t="shared" ca="1" si="1754"/>
        <v>853.09041249456129</v>
      </c>
      <c r="AD3462" s="53">
        <f t="shared" ca="1" si="1754"/>
        <v>162.05772511978333</v>
      </c>
    </row>
    <row r="3463" spans="2:30" hidden="1" outlineLevel="1">
      <c r="D3463" s="7"/>
      <c r="E3463" s="11"/>
      <c r="F3463" s="51"/>
      <c r="G3463" s="55" t="str">
        <f>$G$14</f>
        <v>CUSTOMER</v>
      </c>
      <c r="H3463" s="53">
        <f t="shared" ref="H3463:AD3463" ca="1" si="1755">H3454*$E$3456</f>
        <v>39826.807587379175</v>
      </c>
      <c r="I3463" s="53">
        <f t="shared" ca="1" si="1755"/>
        <v>-25290.070809298275</v>
      </c>
      <c r="J3463" s="53">
        <f t="shared" ca="1" si="1755"/>
        <v>9905.5314442791077</v>
      </c>
      <c r="K3463" s="53">
        <f t="shared" ca="1" si="1755"/>
        <v>2190.5522228436989</v>
      </c>
      <c r="L3463" s="53">
        <f t="shared" ca="1" si="1755"/>
        <v>897.23431620497627</v>
      </c>
      <c r="M3463" s="53">
        <f t="shared" ca="1" si="1755"/>
        <v>426.36949875606632</v>
      </c>
      <c r="N3463" s="53">
        <f t="shared" ca="1" si="1755"/>
        <v>3514.156037804742</v>
      </c>
      <c r="O3463" s="53">
        <f t="shared" ca="1" si="1755"/>
        <v>654.70113214676053</v>
      </c>
      <c r="P3463" s="53">
        <f t="shared" ca="1" si="1755"/>
        <v>249.15633803815604</v>
      </c>
      <c r="Q3463" s="53">
        <f t="shared" ca="1" si="1755"/>
        <v>615.14391197845771</v>
      </c>
      <c r="R3463" s="53">
        <f t="shared" ca="1" si="1755"/>
        <v>189.68717475987452</v>
      </c>
      <c r="S3463" s="53">
        <f t="shared" ca="1" si="1755"/>
        <v>1708.6885569232502</v>
      </c>
      <c r="T3463" s="53">
        <f t="shared" ca="1" si="1755"/>
        <v>0.7736182619824753</v>
      </c>
      <c r="U3463" s="53">
        <f t="shared" ca="1" si="1755"/>
        <v>82.400313013680048</v>
      </c>
      <c r="V3463" s="53">
        <f t="shared" ca="1" si="1755"/>
        <v>524.20839386888406</v>
      </c>
      <c r="W3463" s="53">
        <f t="shared" ca="1" si="1755"/>
        <v>124.44191576526357</v>
      </c>
      <c r="X3463" s="53">
        <f t="shared" ca="1" si="1755"/>
        <v>731.82424090981101</v>
      </c>
      <c r="Y3463" s="53">
        <f t="shared" ca="1" si="1755"/>
        <v>121.27224329472917</v>
      </c>
      <c r="Z3463" s="53">
        <f t="shared" ca="1" si="1755"/>
        <v>-8.3963551343559178E-2</v>
      </c>
      <c r="AA3463" s="53">
        <f t="shared" ca="1" si="1755"/>
        <v>121.18827974338549</v>
      </c>
      <c r="AB3463" s="53">
        <f t="shared" ca="1" si="1755"/>
        <v>6.4239770634898878</v>
      </c>
      <c r="AC3463" s="53">
        <f t="shared" ca="1" si="1755"/>
        <v>43150.238139487068</v>
      </c>
      <c r="AD3463" s="53">
        <f t="shared" ca="1" si="1755"/>
        <v>5978.8277204665428</v>
      </c>
    </row>
    <row r="3464" spans="2:30" collapsed="1">
      <c r="B3464" s="112" t="s">
        <v>161</v>
      </c>
      <c r="D3464" s="7"/>
      <c r="E3464" s="60">
        <f>E3455*$E$3456</f>
        <v>-85117.316671920009</v>
      </c>
      <c r="F3464" s="51"/>
      <c r="G3464" s="55" t="str">
        <f>$G$15</f>
        <v>TOTAL</v>
      </c>
      <c r="H3464" s="53">
        <f t="shared" ref="H3464:AD3464" ca="1" si="1756">H3455*$E$3456</f>
        <v>-85117.316671918918</v>
      </c>
      <c r="I3464" s="53">
        <f t="shared" ca="1" si="1756"/>
        <v>-603309.11961573118</v>
      </c>
      <c r="J3464" s="53">
        <f t="shared" ca="1" si="1756"/>
        <v>52259.953654999379</v>
      </c>
      <c r="K3464" s="53">
        <f t="shared" ca="1" si="1756"/>
        <v>114477.59051389676</v>
      </c>
      <c r="L3464" s="53">
        <f t="shared" ca="1" si="1756"/>
        <v>4205.273813449402</v>
      </c>
      <c r="M3464" s="53">
        <f t="shared" ca="1" si="1756"/>
        <v>1016.7188433493275</v>
      </c>
      <c r="N3464" s="53">
        <f t="shared" ca="1" si="1756"/>
        <v>119699.58317069536</v>
      </c>
      <c r="O3464" s="53">
        <f t="shared" ca="1" si="1756"/>
        <v>83721.608418627759</v>
      </c>
      <c r="P3464" s="53">
        <f t="shared" ca="1" si="1756"/>
        <v>17707.609183037195</v>
      </c>
      <c r="Q3464" s="53">
        <f t="shared" ca="1" si="1756"/>
        <v>6402.6068260730426</v>
      </c>
      <c r="R3464" s="53">
        <f t="shared" ca="1" si="1756"/>
        <v>498.67438726629098</v>
      </c>
      <c r="S3464" s="53">
        <f t="shared" ca="1" si="1756"/>
        <v>108330.49881500434</v>
      </c>
      <c r="T3464" s="53">
        <f t="shared" ca="1" si="1756"/>
        <v>300.4663912632256</v>
      </c>
      <c r="U3464" s="53">
        <f t="shared" ca="1" si="1756"/>
        <v>27165.907110315184</v>
      </c>
      <c r="V3464" s="53">
        <f t="shared" ca="1" si="1756"/>
        <v>115660.83240713534</v>
      </c>
      <c r="W3464" s="53">
        <f t="shared" ca="1" si="1756"/>
        <v>23096.331831255709</v>
      </c>
      <c r="X3464" s="53">
        <f t="shared" ca="1" si="1756"/>
        <v>166223.53773996953</v>
      </c>
      <c r="Y3464" s="53">
        <f t="shared" ca="1" si="1756"/>
        <v>16436.867253001816</v>
      </c>
      <c r="Z3464" s="53">
        <f t="shared" ca="1" si="1756"/>
        <v>-69.047702447357452</v>
      </c>
      <c r="AA3464" s="53">
        <f t="shared" ca="1" si="1756"/>
        <v>16367.81955055447</v>
      </c>
      <c r="AB3464" s="53">
        <f t="shared" ca="1" si="1756"/>
        <v>652.95118194449378</v>
      </c>
      <c r="AC3464" s="53">
        <f t="shared" ca="1" si="1756"/>
        <v>47812.309534117623</v>
      </c>
      <c r="AD3464" s="53">
        <f t="shared" ca="1" si="1756"/>
        <v>6845.1492965268872</v>
      </c>
    </row>
    <row r="3465" spans="2:30">
      <c r="D3465" s="7"/>
    </row>
    <row r="3466" spans="2:30" hidden="1" outlineLevel="1">
      <c r="D3466" s="7"/>
      <c r="F3466" s="3"/>
      <c r="G3466" s="55" t="str">
        <f>$G$8</f>
        <v>PRODUCTION</v>
      </c>
      <c r="H3466" s="11">
        <f t="shared" ref="H3466:AD3466" ca="1" si="1757">+H3364+H2606</f>
        <v>-20552397.219336271</v>
      </c>
      <c r="I3466" s="11">
        <f t="shared" ca="1" si="1757"/>
        <v>-26799287.224383254</v>
      </c>
      <c r="J3466" s="11">
        <f t="shared" ca="1" si="1757"/>
        <v>708576.83226725075</v>
      </c>
      <c r="K3466" s="11">
        <f t="shared" ca="1" si="1757"/>
        <v>1458609.6185866939</v>
      </c>
      <c r="L3466" s="11">
        <f t="shared" ca="1" si="1757"/>
        <v>51078.428072352639</v>
      </c>
      <c r="M3466" s="11">
        <f t="shared" ca="1" si="1757"/>
        <v>13946.228575927908</v>
      </c>
      <c r="N3466" s="11">
        <f t="shared" ca="1" si="1757"/>
        <v>1523634.2752349791</v>
      </c>
      <c r="O3466" s="11">
        <f t="shared" ca="1" si="1757"/>
        <v>1085292.2034157354</v>
      </c>
      <c r="P3466" s="11">
        <f t="shared" ca="1" si="1757"/>
        <v>316304.62730100699</v>
      </c>
      <c r="Q3466" s="11">
        <f t="shared" ca="1" si="1757"/>
        <v>153738.60348098233</v>
      </c>
      <c r="R3466" s="11">
        <f t="shared" ca="1" si="1757"/>
        <v>7500.8854454306484</v>
      </c>
      <c r="S3466" s="11">
        <f t="shared" ca="1" si="1757"/>
        <v>1562836.3196431547</v>
      </c>
      <c r="T3466" s="11">
        <f t="shared" ca="1" si="1757"/>
        <v>-30579.946684281138</v>
      </c>
      <c r="U3466" s="11">
        <f t="shared" ca="1" si="1757"/>
        <v>167222.09287447773</v>
      </c>
      <c r="V3466" s="11">
        <f t="shared" ca="1" si="1757"/>
        <v>1754199.548881554</v>
      </c>
      <c r="W3466" s="11">
        <f t="shared" ca="1" si="1757"/>
        <v>480285.48537584906</v>
      </c>
      <c r="X3466" s="11">
        <f t="shared" ca="1" si="1757"/>
        <v>2371127.1804475933</v>
      </c>
      <c r="Y3466" s="11">
        <f t="shared" ca="1" si="1757"/>
        <v>78104.283709983458</v>
      </c>
      <c r="Z3466" s="11">
        <f t="shared" ca="1" si="1757"/>
        <v>-9239.4408294038803</v>
      </c>
      <c r="AA3466" s="11">
        <f t="shared" ca="1" si="1757"/>
        <v>68864.842880579177</v>
      </c>
      <c r="AB3466" s="11">
        <f t="shared" ca="1" si="1757"/>
        <v>11850.554573443434</v>
      </c>
      <c r="AC3466" s="11">
        <f t="shared" ca="1" si="1757"/>
        <v>0</v>
      </c>
      <c r="AD3466" s="11">
        <f t="shared" ca="1" si="1757"/>
        <v>0</v>
      </c>
    </row>
    <row r="3467" spans="2:30" hidden="1" outlineLevel="1">
      <c r="D3467" s="7"/>
      <c r="F3467" s="3"/>
      <c r="G3467" s="55" t="str">
        <f>$G$9</f>
        <v>BULKTRAN</v>
      </c>
      <c r="H3467" s="11">
        <f t="shared" ref="H3467:AD3467" ca="1" si="1758">+H3365+H2607</f>
        <v>-5747513.5657162722</v>
      </c>
      <c r="I3467" s="11">
        <f t="shared" ca="1" si="1758"/>
        <v>-9945424.6223538294</v>
      </c>
      <c r="J3467" s="11">
        <f t="shared" ca="1" si="1758"/>
        <v>353112.05361279758</v>
      </c>
      <c r="K3467" s="11">
        <f t="shared" ca="1" si="1758"/>
        <v>871899.40144154476</v>
      </c>
      <c r="L3467" s="11">
        <f t="shared" ca="1" si="1758"/>
        <v>35650.192107111492</v>
      </c>
      <c r="M3467" s="11">
        <f t="shared" ca="1" si="1758"/>
        <v>20770.346459560791</v>
      </c>
      <c r="N3467" s="11">
        <f t="shared" ca="1" si="1758"/>
        <v>928319.94000821654</v>
      </c>
      <c r="O3467" s="11">
        <f t="shared" ca="1" si="1758"/>
        <v>652233.51976318134</v>
      </c>
      <c r="P3467" s="11">
        <f t="shared" ca="1" si="1758"/>
        <v>179519.63601557782</v>
      </c>
      <c r="Q3467" s="11">
        <f t="shared" ca="1" si="1758"/>
        <v>97914.970666804991</v>
      </c>
      <c r="R3467" s="11">
        <f t="shared" ca="1" si="1758"/>
        <v>9465.2411928279616</v>
      </c>
      <c r="S3467" s="11">
        <f t="shared" ca="1" si="1758"/>
        <v>939133.36763839202</v>
      </c>
      <c r="T3467" s="11">
        <f t="shared" ca="1" si="1758"/>
        <v>-11848.581206314957</v>
      </c>
      <c r="U3467" s="11">
        <f t="shared" ca="1" si="1758"/>
        <v>163973.19567147089</v>
      </c>
      <c r="V3467" s="11">
        <f t="shared" ca="1" si="1758"/>
        <v>1323675.5808405466</v>
      </c>
      <c r="W3467" s="11">
        <f t="shared" ca="1" si="1758"/>
        <v>418659.85182621516</v>
      </c>
      <c r="X3467" s="11">
        <f t="shared" ca="1" si="1758"/>
        <v>1894460.0471319165</v>
      </c>
      <c r="Y3467" s="11">
        <f t="shared" ca="1" si="1758"/>
        <v>78865.602900078753</v>
      </c>
      <c r="Z3467" s="11">
        <f t="shared" ca="1" si="1758"/>
        <v>-3100.9164739540197</v>
      </c>
      <c r="AA3467" s="11">
        <f t="shared" ca="1" si="1758"/>
        <v>75764.686426124652</v>
      </c>
      <c r="AB3467" s="11">
        <f t="shared" ca="1" si="1758"/>
        <v>7120.9618201138492</v>
      </c>
      <c r="AC3467" s="11">
        <f t="shared" ca="1" si="1758"/>
        <v>0</v>
      </c>
      <c r="AD3467" s="11">
        <f t="shared" ca="1" si="1758"/>
        <v>0</v>
      </c>
    </row>
    <row r="3468" spans="2:30" hidden="1" outlineLevel="1">
      <c r="D3468" s="7"/>
      <c r="F3468" s="3"/>
      <c r="G3468" s="55" t="str">
        <f>$G$10</f>
        <v>SUBTRAN</v>
      </c>
      <c r="H3468" s="11">
        <f t="shared" ref="H3468:AD3468" ca="1" si="1759">+H3366+H2608</f>
        <v>-1331050.8837989604</v>
      </c>
      <c r="I3468" s="11">
        <f t="shared" ca="1" si="1759"/>
        <v>-2122609.9371552598</v>
      </c>
      <c r="J3468" s="11">
        <f t="shared" ca="1" si="1759"/>
        <v>68428.328272724364</v>
      </c>
      <c r="K3468" s="11">
        <f t="shared" ca="1" si="1759"/>
        <v>164527.32142634675</v>
      </c>
      <c r="L3468" s="11">
        <f t="shared" ca="1" si="1759"/>
        <v>6650.2489722776236</v>
      </c>
      <c r="M3468" s="11">
        <f t="shared" ca="1" si="1759"/>
        <v>6740.4294843456191</v>
      </c>
      <c r="N3468" s="11">
        <f t="shared" ca="1" si="1759"/>
        <v>177917.99988297001</v>
      </c>
      <c r="O3468" s="11">
        <f t="shared" ca="1" si="1759"/>
        <v>122314.21093032777</v>
      </c>
      <c r="P3468" s="11">
        <f t="shared" ca="1" si="1759"/>
        <v>34198.986704746101</v>
      </c>
      <c r="Q3468" s="11">
        <f t="shared" ca="1" si="1759"/>
        <v>24637.655615554646</v>
      </c>
      <c r="R3468" s="11">
        <f t="shared" ca="1" si="1759"/>
        <v>0</v>
      </c>
      <c r="S3468" s="11">
        <f t="shared" ca="1" si="1759"/>
        <v>181150.8532506286</v>
      </c>
      <c r="T3468" s="11">
        <f t="shared" ca="1" si="1759"/>
        <v>-2646.2135518358023</v>
      </c>
      <c r="U3468" s="11">
        <f t="shared" ca="1" si="1759"/>
        <v>28180.606040240353</v>
      </c>
      <c r="V3468" s="11">
        <f t="shared" ca="1" si="1759"/>
        <v>317210.35119866044</v>
      </c>
      <c r="W3468" s="11">
        <f t="shared" ca="1" si="1759"/>
        <v>0</v>
      </c>
      <c r="X3468" s="11">
        <f t="shared" ca="1" si="1759"/>
        <v>342744.74368706567</v>
      </c>
      <c r="Y3468" s="11">
        <f t="shared" ca="1" si="1759"/>
        <v>13063.184405883403</v>
      </c>
      <c r="Z3468" s="11">
        <f t="shared" ca="1" si="1759"/>
        <v>-644.78813909395217</v>
      </c>
      <c r="AA3468" s="11">
        <f t="shared" ca="1" si="1759"/>
        <v>12418.396266789532</v>
      </c>
      <c r="AB3468" s="11">
        <f t="shared" ca="1" si="1759"/>
        <v>1404.4094651701676</v>
      </c>
      <c r="AC3468" s="11">
        <f t="shared" ca="1" si="1759"/>
        <v>6083.6876771977668</v>
      </c>
      <c r="AD3468" s="11">
        <f t="shared" ca="1" si="1759"/>
        <v>1410.6348537541178</v>
      </c>
    </row>
    <row r="3469" spans="2:30" hidden="1" outlineLevel="1">
      <c r="D3469" s="7"/>
      <c r="F3469" s="3"/>
      <c r="G3469" s="55" t="str">
        <f>$G$11</f>
        <v>DISTPRI</v>
      </c>
      <c r="H3469" s="11">
        <f t="shared" ref="H3469:AD3469" ca="1" si="1760">+H3367+H2609</f>
        <v>-8284966.2271999838</v>
      </c>
      <c r="I3469" s="11">
        <f t="shared" ca="1" si="1760"/>
        <v>-12606665.881194647</v>
      </c>
      <c r="J3469" s="11">
        <f t="shared" ca="1" si="1760"/>
        <v>596712.71229805693</v>
      </c>
      <c r="K3469" s="11">
        <f t="shared" ca="1" si="1760"/>
        <v>1574764.8311397783</v>
      </c>
      <c r="L3469" s="11">
        <f t="shared" ca="1" si="1760"/>
        <v>60333.702149773802</v>
      </c>
      <c r="M3469" s="11">
        <f t="shared" ca="1" si="1760"/>
        <v>0</v>
      </c>
      <c r="N3469" s="11">
        <f t="shared" ca="1" si="1760"/>
        <v>1635098.5332895508</v>
      </c>
      <c r="O3469" s="11">
        <f t="shared" ca="1" si="1760"/>
        <v>1165383.5354867557</v>
      </c>
      <c r="P3469" s="11">
        <f t="shared" ca="1" si="1760"/>
        <v>298077.16147231718</v>
      </c>
      <c r="Q3469" s="11">
        <f t="shared" ca="1" si="1760"/>
        <v>0</v>
      </c>
      <c r="R3469" s="11">
        <f t="shared" ca="1" si="1760"/>
        <v>0</v>
      </c>
      <c r="S3469" s="11">
        <f t="shared" ca="1" si="1760"/>
        <v>1463460.6969590737</v>
      </c>
      <c r="T3469" s="11">
        <f t="shared" ca="1" si="1760"/>
        <v>-7131.4448383537056</v>
      </c>
      <c r="U3469" s="11">
        <f t="shared" ca="1" si="1760"/>
        <v>380315.8877173888</v>
      </c>
      <c r="V3469" s="11">
        <f t="shared" ca="1" si="1760"/>
        <v>0</v>
      </c>
      <c r="W3469" s="11">
        <f t="shared" ca="1" si="1760"/>
        <v>0</v>
      </c>
      <c r="X3469" s="11">
        <f t="shared" ca="1" si="1760"/>
        <v>373184.44287903508</v>
      </c>
      <c r="Y3469" s="11">
        <f t="shared" ca="1" si="1760"/>
        <v>186791.52729896718</v>
      </c>
      <c r="Z3469" s="11">
        <f t="shared" ca="1" si="1760"/>
        <v>-2830.1751013319736</v>
      </c>
      <c r="AA3469" s="11">
        <f t="shared" ca="1" si="1760"/>
        <v>183961.35219763537</v>
      </c>
      <c r="AB3469" s="11">
        <f t="shared" ca="1" si="1760"/>
        <v>11099.177521197113</v>
      </c>
      <c r="AC3469" s="11">
        <f t="shared" ca="1" si="1760"/>
        <v>47312.817271878223</v>
      </c>
      <c r="AD3469" s="11">
        <f t="shared" ca="1" si="1760"/>
        <v>10869.921578243098</v>
      </c>
    </row>
    <row r="3470" spans="2:30" hidden="1" outlineLevel="1">
      <c r="D3470" s="7"/>
      <c r="F3470" s="3"/>
      <c r="G3470" s="55" t="str">
        <f>$G$12</f>
        <v>DISTSEC</v>
      </c>
      <c r="H3470" s="11">
        <f t="shared" ref="H3470:AD3470" ca="1" si="1761">+H3368+H2610</f>
        <v>-5570802.5996041037</v>
      </c>
      <c r="I3470" s="11">
        <f t="shared" ca="1" si="1761"/>
        <v>-7390987.0317030121</v>
      </c>
      <c r="J3470" s="11">
        <f t="shared" ca="1" si="1761"/>
        <v>336293.87978859153</v>
      </c>
      <c r="K3470" s="11">
        <f t="shared" ca="1" si="1761"/>
        <v>728873.59822272207</v>
      </c>
      <c r="L3470" s="11">
        <f t="shared" ca="1" si="1761"/>
        <v>0</v>
      </c>
      <c r="M3470" s="11">
        <f t="shared" ca="1" si="1761"/>
        <v>0</v>
      </c>
      <c r="N3470" s="11">
        <f t="shared" ca="1" si="1761"/>
        <v>728873.59822272207</v>
      </c>
      <c r="O3470" s="11">
        <f t="shared" ca="1" si="1761"/>
        <v>458152.86413180624</v>
      </c>
      <c r="P3470" s="11">
        <f t="shared" ca="1" si="1761"/>
        <v>0</v>
      </c>
      <c r="Q3470" s="11">
        <f t="shared" ca="1" si="1761"/>
        <v>0</v>
      </c>
      <c r="R3470" s="11">
        <f t="shared" ca="1" si="1761"/>
        <v>0</v>
      </c>
      <c r="S3470" s="11">
        <f t="shared" ca="1" si="1761"/>
        <v>458152.86413180624</v>
      </c>
      <c r="T3470" s="11">
        <f t="shared" ca="1" si="1761"/>
        <v>-2776.5477159240945</v>
      </c>
      <c r="U3470" s="11">
        <f t="shared" ca="1" si="1761"/>
        <v>0</v>
      </c>
      <c r="V3470" s="11">
        <f t="shared" ca="1" si="1761"/>
        <v>0</v>
      </c>
      <c r="W3470" s="11">
        <f t="shared" ca="1" si="1761"/>
        <v>0</v>
      </c>
      <c r="X3470" s="11">
        <f t="shared" ca="1" si="1761"/>
        <v>-2776.5477159240945</v>
      </c>
      <c r="Y3470" s="11">
        <f t="shared" ca="1" si="1761"/>
        <v>86311.132925913553</v>
      </c>
      <c r="Z3470" s="11">
        <f t="shared" ca="1" si="1761"/>
        <v>0</v>
      </c>
      <c r="AA3470" s="11">
        <f t="shared" ca="1" si="1761"/>
        <v>86311.132925913553</v>
      </c>
      <c r="AB3470" s="11">
        <f t="shared" ca="1" si="1761"/>
        <v>4203.8257338344001</v>
      </c>
      <c r="AC3470" s="11">
        <f t="shared" ca="1" si="1761"/>
        <v>178191.21073459904</v>
      </c>
      <c r="AD3470" s="11">
        <f t="shared" ca="1" si="1761"/>
        <v>30934.468277371583</v>
      </c>
    </row>
    <row r="3471" spans="2:30" hidden="1" outlineLevel="1">
      <c r="D3471" s="7"/>
      <c r="F3471" s="3"/>
      <c r="G3471" s="55" t="str">
        <f>$G$13</f>
        <v>ENERGY</v>
      </c>
      <c r="H3471" s="11">
        <f t="shared" ref="H3471:AD3471" ca="1" si="1762">+H3369+H2611</f>
        <v>2398426.7698512035</v>
      </c>
      <c r="I3471" s="11">
        <f t="shared" ca="1" si="1762"/>
        <v>102866.43113870313</v>
      </c>
      <c r="J3471" s="11">
        <f t="shared" ca="1" si="1762"/>
        <v>115652.57456314635</v>
      </c>
      <c r="K3471" s="11">
        <f t="shared" ca="1" si="1762"/>
        <v>334669.37590045575</v>
      </c>
      <c r="L3471" s="11">
        <f t="shared" ca="1" si="1762"/>
        <v>10484.994380223245</v>
      </c>
      <c r="M3471" s="11">
        <f t="shared" ca="1" si="1762"/>
        <v>-4971.6053590665315</v>
      </c>
      <c r="N3471" s="11">
        <f t="shared" ca="1" si="1762"/>
        <v>340182.76492160989</v>
      </c>
      <c r="O3471" s="11">
        <f t="shared" ca="1" si="1762"/>
        <v>307408.92407184769</v>
      </c>
      <c r="P3471" s="11">
        <f t="shared" ca="1" si="1762"/>
        <v>66949.983118934615</v>
      </c>
      <c r="Q3471" s="11">
        <f t="shared" ca="1" si="1762"/>
        <v>32668.549704234836</v>
      </c>
      <c r="R3471" s="11">
        <f t="shared" ca="1" si="1762"/>
        <v>2139.1306439946707</v>
      </c>
      <c r="S3471" s="11">
        <f t="shared" ca="1" si="1762"/>
        <v>409166.58753901074</v>
      </c>
      <c r="T3471" s="11">
        <f t="shared" ca="1" si="1762"/>
        <v>6162.2161848024025</v>
      </c>
      <c r="U3471" s="11">
        <f t="shared" ca="1" si="1762"/>
        <v>158288.24299828138</v>
      </c>
      <c r="V3471" s="11">
        <f t="shared" ca="1" si="1762"/>
        <v>919308.42885958357</v>
      </c>
      <c r="W3471" s="11">
        <f t="shared" ca="1" si="1762"/>
        <v>206733.02938863973</v>
      </c>
      <c r="X3471" s="11">
        <f t="shared" ca="1" si="1762"/>
        <v>1290491.9174312942</v>
      </c>
      <c r="Y3471" s="11">
        <f t="shared" ca="1" si="1762"/>
        <v>66035.639455604964</v>
      </c>
      <c r="Z3471" s="11">
        <f t="shared" ca="1" si="1762"/>
        <v>514.15953101682294</v>
      </c>
      <c r="AA3471" s="11">
        <f t="shared" ca="1" si="1762"/>
        <v>66549.7989866219</v>
      </c>
      <c r="AB3471" s="11">
        <f t="shared" ca="1" si="1762"/>
        <v>2263.7712275184977</v>
      </c>
      <c r="AC3471" s="11">
        <f t="shared" ca="1" si="1762"/>
        <v>59883.601815188515</v>
      </c>
      <c r="AD3471" s="11">
        <f t="shared" ca="1" si="1762"/>
        <v>11369.322228097866</v>
      </c>
    </row>
    <row r="3472" spans="2:30" hidden="1" outlineLevel="1">
      <c r="D3472" s="7"/>
      <c r="F3472" s="3"/>
      <c r="G3472" s="55" t="str">
        <f>$G$14</f>
        <v>CUSTOMER</v>
      </c>
      <c r="H3472" s="11">
        <f t="shared" ref="H3472:AD3472" ca="1" si="1763">+H3370+H2612</f>
        <v>1212132.7258045087</v>
      </c>
      <c r="I3472" s="11">
        <f t="shared" ca="1" si="1763"/>
        <v>-2557973.1345234253</v>
      </c>
      <c r="J3472" s="11">
        <f t="shared" ca="1" si="1763"/>
        <v>506150.23838036286</v>
      </c>
      <c r="K3472" s="11">
        <f t="shared" ca="1" si="1763"/>
        <v>99468.832963362409</v>
      </c>
      <c r="L3472" s="11">
        <f t="shared" ca="1" si="1763"/>
        <v>45637.423258051975</v>
      </c>
      <c r="M3472" s="11">
        <f t="shared" ca="1" si="1763"/>
        <v>27383.672538485098</v>
      </c>
      <c r="N3472" s="11">
        <f t="shared" ca="1" si="1763"/>
        <v>172489.92875989949</v>
      </c>
      <c r="O3472" s="11">
        <f t="shared" ca="1" si="1763"/>
        <v>30579.837243816255</v>
      </c>
      <c r="P3472" s="11">
        <f t="shared" ca="1" si="1763"/>
        <v>12989.400723060733</v>
      </c>
      <c r="Q3472" s="11">
        <f t="shared" ca="1" si="1763"/>
        <v>33475.756829248312</v>
      </c>
      <c r="R3472" s="11">
        <f t="shared" ca="1" si="1763"/>
        <v>11688.27309821674</v>
      </c>
      <c r="S3472" s="11">
        <f t="shared" ca="1" si="1763"/>
        <v>88733.267894342134</v>
      </c>
      <c r="T3472" s="11">
        <f t="shared" ca="1" si="1763"/>
        <v>-55.11884435838104</v>
      </c>
      <c r="U3472" s="11">
        <f t="shared" ca="1" si="1763"/>
        <v>3051.354415779901</v>
      </c>
      <c r="V3472" s="11">
        <f t="shared" ca="1" si="1763"/>
        <v>22159.845860148576</v>
      </c>
      <c r="W3472" s="11">
        <f t="shared" ca="1" si="1763"/>
        <v>6141.0096403199532</v>
      </c>
      <c r="X3472" s="11">
        <f t="shared" ca="1" si="1763"/>
        <v>31297.091071890107</v>
      </c>
      <c r="Y3472" s="11">
        <f t="shared" ca="1" si="1763"/>
        <v>4198.3270441664836</v>
      </c>
      <c r="Z3472" s="11">
        <f t="shared" ca="1" si="1763"/>
        <v>-86.298990351185992</v>
      </c>
      <c r="AA3472" s="11">
        <f t="shared" ca="1" si="1763"/>
        <v>4112.0280538152892</v>
      </c>
      <c r="AB3472" s="11">
        <f t="shared" ca="1" si="1763"/>
        <v>373.93121972962007</v>
      </c>
      <c r="AC3472" s="11">
        <f t="shared" ca="1" si="1763"/>
        <v>2599215.3462831136</v>
      </c>
      <c r="AD3472" s="11">
        <f t="shared" ca="1" si="1763"/>
        <v>367734.02866477717</v>
      </c>
    </row>
    <row r="3473" spans="4:30" collapsed="1">
      <c r="D3473" s="7" t="s">
        <v>363</v>
      </c>
      <c r="E3473" s="11">
        <f>+E3371+E2613</f>
        <v>-37876171</v>
      </c>
      <c r="F3473" s="3"/>
      <c r="G3473" s="55" t="str">
        <f>$G$15</f>
        <v>TOTAL</v>
      </c>
      <c r="H3473" s="11">
        <f t="shared" ref="H3473:AD3473" ca="1" si="1764">+H3371+H2613</f>
        <v>-37876170.999999925</v>
      </c>
      <c r="I3473" s="11">
        <f t="shared" ca="1" si="1764"/>
        <v>-61320081.400174797</v>
      </c>
      <c r="J3473" s="11">
        <f t="shared" ca="1" si="1764"/>
        <v>2684926.6191829313</v>
      </c>
      <c r="K3473" s="11">
        <f t="shared" ca="1" si="1764"/>
        <v>5232812.9796809116</v>
      </c>
      <c r="L3473" s="11">
        <f t="shared" ca="1" si="1764"/>
        <v>209834.98893979061</v>
      </c>
      <c r="M3473" s="11">
        <f t="shared" ca="1" si="1764"/>
        <v>63869.071699253051</v>
      </c>
      <c r="N3473" s="11">
        <f t="shared" ca="1" si="1764"/>
        <v>5506517.0403199457</v>
      </c>
      <c r="O3473" s="11">
        <f t="shared" ca="1" si="1764"/>
        <v>3821365.0950434613</v>
      </c>
      <c r="P3473" s="11">
        <f t="shared" ca="1" si="1764"/>
        <v>908039.79533564195</v>
      </c>
      <c r="Q3473" s="11">
        <f t="shared" ca="1" si="1764"/>
        <v>342435.53629682504</v>
      </c>
      <c r="R3473" s="11">
        <f t="shared" ca="1" si="1764"/>
        <v>30793.530380469972</v>
      </c>
      <c r="S3473" s="11">
        <f t="shared" ca="1" si="1764"/>
        <v>5102633.9570564013</v>
      </c>
      <c r="T3473" s="11">
        <f t="shared" ca="1" si="1764"/>
        <v>-48875.636656265589</v>
      </c>
      <c r="U3473" s="11">
        <f t="shared" ca="1" si="1764"/>
        <v>901031.37971764011</v>
      </c>
      <c r="V3473" s="11">
        <f t="shared" ca="1" si="1764"/>
        <v>4336553.7556404723</v>
      </c>
      <c r="W3473" s="11">
        <f t="shared" ca="1" si="1764"/>
        <v>1111819.3762310264</v>
      </c>
      <c r="X3473" s="11">
        <f t="shared" ca="1" si="1764"/>
        <v>6300528.8749328759</v>
      </c>
      <c r="Y3473" s="11">
        <f t="shared" ca="1" si="1764"/>
        <v>513369.69774059579</v>
      </c>
      <c r="Z3473" s="11">
        <f t="shared" ca="1" si="1764"/>
        <v>-15387.460003118185</v>
      </c>
      <c r="AA3473" s="11">
        <f t="shared" ca="1" si="1764"/>
        <v>497982.23773747846</v>
      </c>
      <c r="AB3473" s="11">
        <f t="shared" ca="1" si="1764"/>
        <v>38316.631561007118</v>
      </c>
      <c r="AC3473" s="11">
        <f t="shared" ca="1" si="1764"/>
        <v>2890686.6637819782</v>
      </c>
      <c r="AD3473" s="11">
        <f t="shared" ca="1" si="1764"/>
        <v>422318.37560224434</v>
      </c>
    </row>
    <row r="3474" spans="4:30" hidden="1" outlineLevel="1">
      <c r="D3474" s="7"/>
      <c r="E3474" s="51"/>
      <c r="F3474" s="52" t="str">
        <f>F3481</f>
        <v>RB_GUP</v>
      </c>
      <c r="G3474" s="55" t="str">
        <f>$G$8</f>
        <v>PRODUCTION</v>
      </c>
      <c r="H3474" s="4">
        <f t="shared" ref="H3474:H3481" ca="1" si="1765">SUBTOTAL(9,I3474:AD3474)</f>
        <v>16586938.749127988</v>
      </c>
      <c r="I3474" s="5">
        <f ca="1">VLOOKUP(CONCATENATE($F3474," ",$G3474),AllocFactorMatrix,(I$4+1),FALSE)*$E3481</f>
        <v>9209175.9926078003</v>
      </c>
      <c r="J3474" s="5">
        <f ca="1">VLOOKUP(CONCATENATE($F3474," ",$G3474),AllocFactorMatrix,(J$4+1),FALSE)*$E3481</f>
        <v>423759.09071995394</v>
      </c>
      <c r="K3474" s="5">
        <f ca="1">VLOOKUP(CONCATENATE($F3474," ",$G3474),AllocFactorMatrix,(K$4+1),FALSE)*$E3481</f>
        <v>1395984.117984863</v>
      </c>
      <c r="L3474" s="5">
        <f ca="1">VLOOKUP(CONCATENATE($F3474," ",$G3474),AllocFactorMatrix,(L$4+1),FALSE)*$E3481</f>
        <v>34881.186556292436</v>
      </c>
      <c r="M3474" s="5">
        <f ca="1">VLOOKUP(CONCATENATE($F3474," ",$G3474),AllocFactorMatrix,(M$4+1),FALSE)*$E3481</f>
        <v>4490.2461353426233</v>
      </c>
      <c r="N3474" s="5">
        <f t="shared" ref="N3474:N3481" ca="1" si="1766">SUBTOTAL(9,K3474:M3474)</f>
        <v>1435355.5506764981</v>
      </c>
      <c r="O3474" s="5">
        <f ca="1">VLOOKUP(CONCATENATE($F3474," ",$G3474),AllocFactorMatrix,(O$4+1),FALSE)*$E3481</f>
        <v>1061943.9875281723</v>
      </c>
      <c r="P3474" s="5">
        <f ca="1">VLOOKUP(CONCATENATE($F3474," ",$G3474),AllocFactorMatrix,(P$4+1),FALSE)*$E3481</f>
        <v>192213.87955924348</v>
      </c>
      <c r="Q3474" s="5">
        <f ca="1">VLOOKUP(CONCATENATE($F3474," ",$G3474),AllocFactorMatrix,(Q$4+1),FALSE)*$E3481</f>
        <v>74346.971553293537</v>
      </c>
      <c r="R3474" s="5">
        <f ca="1">VLOOKUP(CONCATENATE($F3474," ",$G3474),AllocFactorMatrix,(R$4+1),FALSE)*$E3481</f>
        <v>1601.933690671249</v>
      </c>
      <c r="S3474" s="5">
        <f ca="1">SUBTOTAL(9,O3474:R3474)</f>
        <v>1330106.7723313808</v>
      </c>
      <c r="T3474" s="5">
        <f ca="1">VLOOKUP(CONCATENATE($F3474," ",$G3474),AllocFactorMatrix,(T$4+1),FALSE)*$E3481</f>
        <v>33720.598655340371</v>
      </c>
      <c r="U3474" s="5">
        <f ca="1">VLOOKUP(CONCATENATE($F3474," ",$G3474),AllocFactorMatrix,(U$4+1),FALSE)*$E3481</f>
        <v>536890.5500372058</v>
      </c>
      <c r="V3474" s="5">
        <f ca="1">VLOOKUP(CONCATENATE($F3474," ",$G3474),AllocFactorMatrix,(V$4+1),FALSE)*$E3481</f>
        <v>2911666.8665228793</v>
      </c>
      <c r="W3474" s="5">
        <f ca="1">VLOOKUP(CONCATENATE($F3474," ",$G3474),AllocFactorMatrix,(W$4+1),FALSE)*$E3481</f>
        <v>383095.7458741492</v>
      </c>
      <c r="X3474" s="5">
        <f ca="1">SUBTOTAL(9,T3474:W3474)</f>
        <v>3865373.761089575</v>
      </c>
      <c r="Y3474" s="5">
        <f ca="1">VLOOKUP(CONCATENATE($F3474," ",$G3474),AllocFactorMatrix,(Y$4+1),FALSE)*$E3481</f>
        <v>312985.76211167441</v>
      </c>
      <c r="Z3474" s="5">
        <f ca="1">VLOOKUP(CONCATENATE($F3474," ",$G3474),AllocFactorMatrix,(Z$4+1),FALSE)*$E3481</f>
        <v>6505.9357476971436</v>
      </c>
      <c r="AA3474" s="5">
        <f t="shared" ref="AA3474:AA3481" ca="1" si="1767">SUBTOTAL(9,Y3474:Z3474)</f>
        <v>319491.69785937155</v>
      </c>
      <c r="AB3474" s="5">
        <f ca="1">VLOOKUP(CONCATENATE($F3474," ",$G3474),AllocFactorMatrix,(AB$4+1),FALSE)*$E3481</f>
        <v>3675.8838434043773</v>
      </c>
      <c r="AC3474" s="5">
        <f ca="1">VLOOKUP(CONCATENATE($F3474," ",$G3474),AllocFactorMatrix,(AC$4+1),FALSE)*$E3481</f>
        <v>0</v>
      </c>
      <c r="AD3474" s="5">
        <f ca="1">VLOOKUP(CONCATENATE($F3474," ",$G3474),AllocFactorMatrix,(AD$4+1),FALSE)*$E3481</f>
        <v>0</v>
      </c>
    </row>
    <row r="3475" spans="4:30" hidden="1" outlineLevel="1">
      <c r="D3475" s="7"/>
      <c r="E3475" s="51"/>
      <c r="F3475" s="52" t="str">
        <f>F3481</f>
        <v>RB_GUP</v>
      </c>
      <c r="G3475" s="55" t="str">
        <f>$G$9</f>
        <v>BULKTRAN</v>
      </c>
      <c r="H3475" s="4">
        <f t="shared" ca="1" si="1765"/>
        <v>8791442.7355055436</v>
      </c>
      <c r="I3475" s="5">
        <f ca="1">VLOOKUP(CONCATENATE($F3475," ",$G3475),AllocFactorMatrix,(I$4+1),FALSE)*$E3481</f>
        <v>4330515.1530859126</v>
      </c>
      <c r="J3475" s="5">
        <f ca="1">VLOOKUP(CONCATENATE($F3475," ",$G3475),AllocFactorMatrix,(J$4+1),FALSE)*$E3481</f>
        <v>214072.83791762596</v>
      </c>
      <c r="K3475" s="5">
        <f ca="1">VLOOKUP(CONCATENATE($F3475," ",$G3475),AllocFactorMatrix,(K$4+1),FALSE)*$E3481</f>
        <v>784136.53660981706</v>
      </c>
      <c r="L3475" s="5">
        <f ca="1">VLOOKUP(CONCATENATE($F3475," ",$G3475),AllocFactorMatrix,(L$4+1),FALSE)*$E3481</f>
        <v>24681.834175890595</v>
      </c>
      <c r="M3475" s="5">
        <f ca="1">VLOOKUP(CONCATENATE($F3475," ",$G3475),AllocFactorMatrix,(M$4+1),FALSE)*$E3481</f>
        <v>2314.5834312824377</v>
      </c>
      <c r="N3475" s="5">
        <f t="shared" ca="1" si="1766"/>
        <v>811132.95421699004</v>
      </c>
      <c r="O3475" s="5">
        <f ca="1">VLOOKUP(CONCATENATE($F3475," ",$G3475),AllocFactorMatrix,(O$4+1),FALSE)*$E3481</f>
        <v>596065.74870138685</v>
      </c>
      <c r="P3475" s="5">
        <f ca="1">VLOOKUP(CONCATENATE($F3475," ",$G3475),AllocFactorMatrix,(P$4+1),FALSE)*$E3481</f>
        <v>111064.41473169051</v>
      </c>
      <c r="Q3475" s="5">
        <f ca="1">VLOOKUP(CONCATENATE($F3475," ",$G3475),AllocFactorMatrix,(Q$4+1),FALSE)*$E3481</f>
        <v>50187.94099779534</v>
      </c>
      <c r="R3475" s="5">
        <f ca="1">VLOOKUP(CONCATENATE($F3475," ",$G3475),AllocFactorMatrix,(R$4+1),FALSE)*$E3481</f>
        <v>2256.8956061399695</v>
      </c>
      <c r="S3475" s="5">
        <f t="shared" ref="S3475:S3481" ca="1" si="1768">SUBTOTAL(9,O3475:R3475)</f>
        <v>759575.00003701274</v>
      </c>
      <c r="T3475" s="5">
        <f ca="1">VLOOKUP(CONCATENATE($F3475," ",$G3475),AllocFactorMatrix,(T$4+1),FALSE)*$E3481</f>
        <v>20822.103328450165</v>
      </c>
      <c r="U3475" s="5">
        <f ca="1">VLOOKUP(CONCATENATE($F3475," ",$G3475),AllocFactorMatrix,(U$4+1),FALSE)*$E3481</f>
        <v>340750.17326174793</v>
      </c>
      <c r="V3475" s="5">
        <f ca="1">VLOOKUP(CONCATENATE($F3475," ",$G3475),AllocFactorMatrix,(V$4+1),FALSE)*$E3481</f>
        <v>1800874.2402380451</v>
      </c>
      <c r="W3475" s="5">
        <f ca="1">VLOOKUP(CONCATENATE($F3475," ",$G3475),AllocFactorMatrix,(W$4+1),FALSE)*$E3481</f>
        <v>325208.0396220322</v>
      </c>
      <c r="X3475" s="5">
        <f t="shared" ref="X3475:X3481" ca="1" si="1769">SUBTOTAL(9,T3475:W3475)</f>
        <v>2487654.5564502752</v>
      </c>
      <c r="Y3475" s="5">
        <f ca="1">VLOOKUP(CONCATENATE($F3475," ",$G3475),AllocFactorMatrix,(Y$4+1),FALSE)*$E3481</f>
        <v>183050.84558875608</v>
      </c>
      <c r="Z3475" s="5">
        <f ca="1">VLOOKUP(CONCATENATE($F3475," ",$G3475),AllocFactorMatrix,(Z$4+1),FALSE)*$E3481</f>
        <v>3066.0316932247924</v>
      </c>
      <c r="AA3475" s="5">
        <f t="shared" ca="1" si="1767"/>
        <v>186116.87728198088</v>
      </c>
      <c r="AB3475" s="5">
        <f ca="1">VLOOKUP(CONCATENATE($F3475," ",$G3475),AllocFactorMatrix,(AB$4+1),FALSE)*$E3481</f>
        <v>2375.356515745897</v>
      </c>
      <c r="AC3475" s="5">
        <f ca="1">VLOOKUP(CONCATENATE($F3475," ",$G3475),AllocFactorMatrix,(AC$4+1),FALSE)*$E3481</f>
        <v>0</v>
      </c>
      <c r="AD3475" s="5">
        <f ca="1">VLOOKUP(CONCATENATE($F3475," ",$G3475),AllocFactorMatrix,(AD$4+1),FALSE)*$E3481</f>
        <v>0</v>
      </c>
    </row>
    <row r="3476" spans="4:30" hidden="1" outlineLevel="1">
      <c r="D3476" s="7"/>
      <c r="E3476" s="51"/>
      <c r="F3476" s="52" t="str">
        <f>F3481</f>
        <v>RB_GUP</v>
      </c>
      <c r="G3476" s="55" t="str">
        <f>$G$10</f>
        <v>SUBTRAN</v>
      </c>
      <c r="H3476" s="4">
        <f t="shared" ca="1" si="1765"/>
        <v>1931216.0375986095</v>
      </c>
      <c r="I3476" s="5">
        <f ca="1">VLOOKUP(CONCATENATE($F3476," ",$G3476),AllocFactorMatrix,(I$4+1),FALSE)*$E3481</f>
        <v>940246.19348146487</v>
      </c>
      <c r="J3476" s="5">
        <f ca="1">VLOOKUP(CONCATENATE($F3476," ",$G3476),AllocFactorMatrix,(J$4+1),FALSE)*$E3481</f>
        <v>45377.511285466338</v>
      </c>
      <c r="K3476" s="5">
        <f ca="1">VLOOKUP(CONCATENATE($F3476," ",$G3476),AllocFactorMatrix,(K$4+1),FALSE)*$E3481</f>
        <v>165081.16730572312</v>
      </c>
      <c r="L3476" s="5">
        <f ca="1">VLOOKUP(CONCATENATE($F3476," ",$G3476),AllocFactorMatrix,(L$4+1),FALSE)*$E3481</f>
        <v>5099.2019368335859</v>
      </c>
      <c r="M3476" s="5">
        <f ca="1">VLOOKUP(CONCATENATE($F3476," ",$G3476),AllocFactorMatrix,(M$4+1),FALSE)*$E3481</f>
        <v>635.07863323471054</v>
      </c>
      <c r="N3476" s="5">
        <f t="shared" ca="1" si="1766"/>
        <v>170815.44787579143</v>
      </c>
      <c r="O3476" s="5">
        <f ca="1">VLOOKUP(CONCATENATE($F3476," ",$G3476),AllocFactorMatrix,(O$4+1),FALSE)*$E3481</f>
        <v>124721.40208758827</v>
      </c>
      <c r="P3476" s="5">
        <f ca="1">VLOOKUP(CONCATENATE($F3476," ",$G3476),AllocFactorMatrix,(P$4+1),FALSE)*$E3481</f>
        <v>23185.563178539996</v>
      </c>
      <c r="Q3476" s="5">
        <f ca="1">VLOOKUP(CONCATENATE($F3476," ",$G3476),AllocFactorMatrix,(Q$4+1),FALSE)*$E3481</f>
        <v>13795.686356160291</v>
      </c>
      <c r="R3476" s="5">
        <f ca="1">VLOOKUP(CONCATENATE($F3476," ",$G3476),AllocFactorMatrix,(R$4+1),FALSE)*$E3481</f>
        <v>0</v>
      </c>
      <c r="S3476" s="5">
        <f t="shared" ca="1" si="1768"/>
        <v>161702.65162228857</v>
      </c>
      <c r="T3476" s="5">
        <f ca="1">VLOOKUP(CONCATENATE($F3476," ",$G3476),AllocFactorMatrix,(T$4+1),FALSE)*$E3481</f>
        <v>4355.0572076373282</v>
      </c>
      <c r="U3476" s="5">
        <f ca="1">VLOOKUP(CONCATENATE($F3476," ",$G3476),AllocFactorMatrix,(U$4+1),FALSE)*$E3481</f>
        <v>71294.772985682444</v>
      </c>
      <c r="V3476" s="5">
        <f ca="1">VLOOKUP(CONCATENATE($F3476," ",$G3476),AllocFactorMatrix,(V$4+1),FALSE)*$E3481</f>
        <v>496688.09055128944</v>
      </c>
      <c r="W3476" s="5">
        <f ca="1">VLOOKUP(CONCATENATE($F3476," ",$G3476),AllocFactorMatrix,(W$4+1),FALSE)*$E3481</f>
        <v>0</v>
      </c>
      <c r="X3476" s="5">
        <f t="shared" ca="1" si="1769"/>
        <v>572337.9207446092</v>
      </c>
      <c r="Y3476" s="5">
        <f ca="1">VLOOKUP(CONCATENATE($F3476," ",$G3476),AllocFactorMatrix,(Y$4+1),FALSE)*$E3481</f>
        <v>37537.48799656715</v>
      </c>
      <c r="Z3476" s="5">
        <f ca="1">VLOOKUP(CONCATENATE($F3476," ",$G3476),AllocFactorMatrix,(Z$4+1),FALSE)*$E3481</f>
        <v>625.7509447229105</v>
      </c>
      <c r="AA3476" s="5">
        <f t="shared" ca="1" si="1767"/>
        <v>38163.238941290059</v>
      </c>
      <c r="AB3476" s="5">
        <f ca="1">VLOOKUP(CONCATENATE($F3476," ",$G3476),AllocFactorMatrix,(AB$4+1),FALSE)*$E3481</f>
        <v>501.26202615747263</v>
      </c>
      <c r="AC3476" s="5">
        <f ca="1">VLOOKUP(CONCATENATE($F3476," ",$G3476),AllocFactorMatrix,(AC$4+1),FALSE)*$E3481</f>
        <v>1704.3980480644984</v>
      </c>
      <c r="AD3476" s="5">
        <f ca="1">VLOOKUP(CONCATENATE($F3476," ",$G3476),AllocFactorMatrix,(AD$4+1),FALSE)*$E3481</f>
        <v>367.41357347731406</v>
      </c>
    </row>
    <row r="3477" spans="4:30" hidden="1" outlineLevel="1">
      <c r="D3477" s="7"/>
      <c r="E3477" s="51"/>
      <c r="F3477" s="52" t="str">
        <f>F3481</f>
        <v>RB_GUP</v>
      </c>
      <c r="G3477" s="55" t="str">
        <f>$G$11</f>
        <v>DISTPRI</v>
      </c>
      <c r="H3477" s="4">
        <f t="shared" ca="1" si="1765"/>
        <v>8861032.0709096473</v>
      </c>
      <c r="I3477" s="5">
        <f ca="1">VLOOKUP(CONCATENATE($F3477," ",$G3477),AllocFactorMatrix,(I$4+1),FALSE)*$E3481</f>
        <v>5922205.6606797995</v>
      </c>
      <c r="J3477" s="5">
        <f ca="1">VLOOKUP(CONCATENATE($F3477," ",$G3477),AllocFactorMatrix,(J$4+1),FALSE)*$E3481</f>
        <v>279157.31470781064</v>
      </c>
      <c r="K3477" s="5">
        <f ca="1">VLOOKUP(CONCATENATE($F3477," ",$G3477),AllocFactorMatrix,(K$4+1),FALSE)*$E3481</f>
        <v>1013637.3425268205</v>
      </c>
      <c r="L3477" s="5">
        <f ca="1">VLOOKUP(CONCATENATE($F3477," ",$G3477),AllocFactorMatrix,(L$4+1),FALSE)*$E3481</f>
        <v>31326.668278634515</v>
      </c>
      <c r="M3477" s="5">
        <f ca="1">VLOOKUP(CONCATENATE($F3477," ",$G3477),AllocFactorMatrix,(M$4+1),FALSE)*$E3481</f>
        <v>0</v>
      </c>
      <c r="N3477" s="5">
        <f t="shared" ca="1" si="1766"/>
        <v>1044964.010805455</v>
      </c>
      <c r="O3477" s="5">
        <f ca="1">VLOOKUP(CONCATENATE($F3477," ",$G3477),AllocFactorMatrix,(O$4+1),FALSE)*$E3481</f>
        <v>760050.83823638246</v>
      </c>
      <c r="P3477" s="5">
        <f ca="1">VLOOKUP(CONCATENATE($F3477," ",$G3477),AllocFactorMatrix,(P$4+1),FALSE)*$E3481</f>
        <v>141559.51976840055</v>
      </c>
      <c r="Q3477" s="5">
        <f ca="1">VLOOKUP(CONCATENATE($F3477," ",$G3477),AllocFactorMatrix,(Q$4+1),FALSE)*$E3481</f>
        <v>0</v>
      </c>
      <c r="R3477" s="5">
        <f ca="1">VLOOKUP(CONCATENATE($F3477," ",$G3477),AllocFactorMatrix,(R$4+1),FALSE)*$E3481</f>
        <v>0</v>
      </c>
      <c r="S3477" s="5">
        <f t="shared" ca="1" si="1768"/>
        <v>901610.35800478305</v>
      </c>
      <c r="T3477" s="5">
        <f ca="1">VLOOKUP(CONCATENATE($F3477," ",$G3477),AllocFactorMatrix,(T$4+1),FALSE)*$E3481</f>
        <v>27095.343999400062</v>
      </c>
      <c r="U3477" s="5">
        <f ca="1">VLOOKUP(CONCATENATE($F3477," ",$G3477),AllocFactorMatrix,(U$4+1),FALSE)*$E3481</f>
        <v>436986.58611677552</v>
      </c>
      <c r="V3477" s="5">
        <f ca="1">VLOOKUP(CONCATENATE($F3477," ",$G3477),AllocFactorMatrix,(V$4+1),FALSE)*$E3481</f>
        <v>0</v>
      </c>
      <c r="W3477" s="5">
        <f ca="1">VLOOKUP(CONCATENATE($F3477," ",$G3477),AllocFactorMatrix,(W$4+1),FALSE)*$E3481</f>
        <v>0</v>
      </c>
      <c r="X3477" s="5">
        <f t="shared" ca="1" si="1769"/>
        <v>464081.93011617556</v>
      </c>
      <c r="Y3477" s="5">
        <f ca="1">VLOOKUP(CONCATENATE($F3477," ",$G3477),AllocFactorMatrix,(Y$4+1),FALSE)*$E3481</f>
        <v>229190.25633199708</v>
      </c>
      <c r="Z3477" s="5">
        <f ca="1">VLOOKUP(CONCATENATE($F3477," ",$G3477),AllocFactorMatrix,(Z$4+1),FALSE)*$E3481</f>
        <v>3823.7906437892789</v>
      </c>
      <c r="AA3477" s="5">
        <f t="shared" ca="1" si="1767"/>
        <v>233014.04697578636</v>
      </c>
      <c r="AB3477" s="5">
        <f ca="1">VLOOKUP(CONCATENATE($F3477," ",$G3477),AllocFactorMatrix,(AB$4+1),FALSE)*$E3481</f>
        <v>3097.9111274595684</v>
      </c>
      <c r="AC3477" s="5">
        <f ca="1">VLOOKUP(CONCATENATE($F3477," ",$G3477),AllocFactorMatrix,(AC$4+1),FALSE)*$E3481</f>
        <v>10613.013131204299</v>
      </c>
      <c r="AD3477" s="5">
        <f ca="1">VLOOKUP(CONCATENATE($F3477," ",$G3477),AllocFactorMatrix,(AD$4+1),FALSE)*$E3481</f>
        <v>2287.8253611740047</v>
      </c>
    </row>
    <row r="3478" spans="4:30" hidden="1" outlineLevel="1">
      <c r="D3478" s="7"/>
      <c r="E3478" s="51"/>
      <c r="F3478" s="52" t="str">
        <f>F3481</f>
        <v>RB_GUP</v>
      </c>
      <c r="G3478" s="55" t="str">
        <f>$G$12</f>
        <v>DISTSEC</v>
      </c>
      <c r="H3478" s="4">
        <f t="shared" ca="1" si="1765"/>
        <v>4559756.7352303164</v>
      </c>
      <c r="I3478" s="5">
        <f ca="1">VLOOKUP(CONCATENATE($F3478," ",$G3478),AllocFactorMatrix,(I$4+1),FALSE)*$E3481</f>
        <v>3409336.7298918995</v>
      </c>
      <c r="J3478" s="5">
        <f ca="1">VLOOKUP(CONCATENATE($F3478," ",$G3478),AllocFactorMatrix,(J$4+1),FALSE)*$E3481</f>
        <v>164365.21033564935</v>
      </c>
      <c r="K3478" s="5">
        <f ca="1">VLOOKUP(CONCATENATE($F3478," ",$G3478),AllocFactorMatrix,(K$4+1),FALSE)*$E3481</f>
        <v>495958.33671767183</v>
      </c>
      <c r="L3478" s="5">
        <f ca="1">VLOOKUP(CONCATENATE($F3478," ",$G3478),AllocFactorMatrix,(L$4+1),FALSE)*$E3481</f>
        <v>0</v>
      </c>
      <c r="M3478" s="5">
        <f ca="1">VLOOKUP(CONCATENATE($F3478," ",$G3478),AllocFactorMatrix,(M$4+1),FALSE)*$E3481</f>
        <v>0</v>
      </c>
      <c r="N3478" s="5">
        <f t="shared" ca="1" si="1766"/>
        <v>495958.33671767183</v>
      </c>
      <c r="O3478" s="5">
        <f ca="1">VLOOKUP(CONCATENATE($F3478," ",$G3478),AllocFactorMatrix,(O$4+1),FALSE)*$E3481</f>
        <v>316026.58254440338</v>
      </c>
      <c r="P3478" s="5">
        <f ca="1">VLOOKUP(CONCATENATE($F3478," ",$G3478),AllocFactorMatrix,(P$4+1),FALSE)*$E3481</f>
        <v>0</v>
      </c>
      <c r="Q3478" s="5">
        <f ca="1">VLOOKUP(CONCATENATE($F3478," ",$G3478),AllocFactorMatrix,(Q$4+1),FALSE)*$E3481</f>
        <v>0</v>
      </c>
      <c r="R3478" s="5">
        <f ca="1">VLOOKUP(CONCATENATE($F3478," ",$G3478),AllocFactorMatrix,(R$4+1),FALSE)*$E3481</f>
        <v>0</v>
      </c>
      <c r="S3478" s="5">
        <f t="shared" ca="1" si="1768"/>
        <v>316026.58254440338</v>
      </c>
      <c r="T3478" s="5">
        <f ca="1">VLOOKUP(CONCATENATE($F3478," ",$G3478),AllocFactorMatrix,(T$4+1),FALSE)*$E3481</f>
        <v>8544.6958104484202</v>
      </c>
      <c r="U3478" s="5">
        <f ca="1">VLOOKUP(CONCATENATE($F3478," ",$G3478),AllocFactorMatrix,(U$4+1),FALSE)*$E3481</f>
        <v>0</v>
      </c>
      <c r="V3478" s="5">
        <f ca="1">VLOOKUP(CONCATENATE($F3478," ",$G3478),AllocFactorMatrix,(V$4+1),FALSE)*$E3481</f>
        <v>0</v>
      </c>
      <c r="W3478" s="5">
        <f ca="1">VLOOKUP(CONCATENATE($F3478," ",$G3478),AllocFactorMatrix,(W$4+1),FALSE)*$E3481</f>
        <v>0</v>
      </c>
      <c r="X3478" s="5">
        <f t="shared" ca="1" si="1769"/>
        <v>8544.6958104484202</v>
      </c>
      <c r="Y3478" s="5">
        <f ca="1">VLOOKUP(CONCATENATE($F3478," ",$G3478),AllocFactorMatrix,(Y$4+1),FALSE)*$E3481</f>
        <v>116564.53816482141</v>
      </c>
      <c r="Z3478" s="5">
        <f ca="1">VLOOKUP(CONCATENATE($F3478," ",$G3478),AllocFactorMatrix,(Z$4+1),FALSE)*$E3481</f>
        <v>0</v>
      </c>
      <c r="AA3478" s="5">
        <f t="shared" ca="1" si="1767"/>
        <v>116564.53816482141</v>
      </c>
      <c r="AB3478" s="5">
        <f ca="1">VLOOKUP(CONCATENATE($F3478," ",$G3478),AllocFactorMatrix,(AB$4+1),FALSE)*$E3481</f>
        <v>1209.5939622776343</v>
      </c>
      <c r="AC3478" s="5">
        <f ca="1">VLOOKUP(CONCATENATE($F3478," ",$G3478),AllocFactorMatrix,(AC$4+1),FALSE)*$E3481</f>
        <v>41070.367303796003</v>
      </c>
      <c r="AD3478" s="5">
        <f ca="1">VLOOKUP(CONCATENATE($F3478," ",$G3478),AllocFactorMatrix,(AD$4+1),FALSE)*$E3481</f>
        <v>6680.6804993487822</v>
      </c>
    </row>
    <row r="3479" spans="4:30" hidden="1" outlineLevel="1">
      <c r="D3479" s="7"/>
      <c r="E3479" s="51"/>
      <c r="F3479" s="52" t="str">
        <f>F3481</f>
        <v>RB_GUP</v>
      </c>
      <c r="G3479" s="55" t="str">
        <f>$G$13</f>
        <v>ENERGY</v>
      </c>
      <c r="H3479" s="4">
        <f t="shared" ca="1" si="1765"/>
        <v>140152.69997217739</v>
      </c>
      <c r="I3479" s="5">
        <f ca="1">VLOOKUP(CONCATENATE($F3479," ",$G3479),AllocFactorMatrix,(I$4+1),FALSE)*$E3481</f>
        <v>52589.089589938834</v>
      </c>
      <c r="J3479" s="5">
        <f ca="1">VLOOKUP(CONCATENATE($F3479," ",$G3479),AllocFactorMatrix,(J$4+1),FALSE)*$E3481</f>
        <v>3408.1128253300162</v>
      </c>
      <c r="K3479" s="5">
        <f ca="1">VLOOKUP(CONCATENATE($F3479," ",$G3479),AllocFactorMatrix,(K$4+1),FALSE)*$E3481</f>
        <v>11434.587981127997</v>
      </c>
      <c r="L3479" s="5">
        <f ca="1">VLOOKUP(CONCATENATE($F3479," ",$G3479),AllocFactorMatrix,(L$4+1),FALSE)*$E3481</f>
        <v>363.41716522389163</v>
      </c>
      <c r="M3479" s="5">
        <f ca="1">VLOOKUP(CONCATENATE($F3479," ",$G3479),AllocFactorMatrix,(M$4+1),FALSE)*$E3481</f>
        <v>33.502814210675432</v>
      </c>
      <c r="N3479" s="5">
        <f t="shared" ca="1" si="1766"/>
        <v>11831.507960562563</v>
      </c>
      <c r="O3479" s="5">
        <f ca="1">VLOOKUP(CONCATENATE($F3479," ",$G3479),AllocFactorMatrix,(O$4+1),FALSE)*$E3481</f>
        <v>10425.073412159965</v>
      </c>
      <c r="P3479" s="5">
        <f ca="1">VLOOKUP(CONCATENATE($F3479," ",$G3479),AllocFactorMatrix,(P$4+1),FALSE)*$E3481</f>
        <v>1932.6080148356996</v>
      </c>
      <c r="Q3479" s="5">
        <f ca="1">VLOOKUP(CONCATENATE($F3479," ",$G3479),AllocFactorMatrix,(Q$4+1),FALSE)*$E3481</f>
        <v>878.12761504790899</v>
      </c>
      <c r="R3479" s="5">
        <f ca="1">VLOOKUP(CONCATENATE($F3479," ",$G3479),AllocFactorMatrix,(R$4+1),FALSE)*$E3481</f>
        <v>40.687286264793116</v>
      </c>
      <c r="S3479" s="5">
        <f t="shared" ca="1" si="1768"/>
        <v>13276.496328308367</v>
      </c>
      <c r="T3479" s="5">
        <f ca="1">VLOOKUP(CONCATENATE($F3479," ",$G3479),AllocFactorMatrix,(T$4+1),FALSE)*$E3481</f>
        <v>399.50856862854943</v>
      </c>
      <c r="U3479" s="5">
        <f ca="1">VLOOKUP(CONCATENATE($F3479," ",$G3479),AllocFactorMatrix,(U$4+1),FALSE)*$E3481</f>
        <v>7014.7719694754805</v>
      </c>
      <c r="V3479" s="5">
        <f ca="1">VLOOKUP(CONCATENATE($F3479," ",$G3479),AllocFactorMatrix,(V$4+1),FALSE)*$E3481</f>
        <v>39826.962857620223</v>
      </c>
      <c r="W3479" s="5">
        <f ca="1">VLOOKUP(CONCATENATE($F3479," ",$G3479),AllocFactorMatrix,(W$4+1),FALSE)*$E3481</f>
        <v>7556.1069907235142</v>
      </c>
      <c r="X3479" s="5">
        <f t="shared" ca="1" si="1769"/>
        <v>54797.350386447768</v>
      </c>
      <c r="Y3479" s="5">
        <f ca="1">VLOOKUP(CONCATENATE($F3479," ",$G3479),AllocFactorMatrix,(Y$4+1),FALSE)*$E3481</f>
        <v>2824.4666352374338</v>
      </c>
      <c r="Z3479" s="5">
        <f ca="1">VLOOKUP(CONCATENATE($F3479," ",$G3479),AllocFactorMatrix,(Z$4+1),FALSE)*$E3481</f>
        <v>45.977814185527592</v>
      </c>
      <c r="AA3479" s="5">
        <f t="shared" ca="1" si="1767"/>
        <v>2870.4444494229615</v>
      </c>
      <c r="AB3479" s="5">
        <f ca="1">VLOOKUP(CONCATENATE($F3479," ",$G3479),AllocFactorMatrix,(AB$4+1),FALSE)*$E3481</f>
        <v>51.284553250867347</v>
      </c>
      <c r="AC3479" s="5">
        <f ca="1">VLOOKUP(CONCATENATE($F3479," ",$G3479),AllocFactorMatrix,(AC$4+1),FALSE)*$E3481</f>
        <v>1108.9597898659113</v>
      </c>
      <c r="AD3479" s="5">
        <f ca="1">VLOOKUP(CONCATENATE($F3479," ",$G3479),AllocFactorMatrix,(AD$4+1),FALSE)*$E3481</f>
        <v>219.45408905010663</v>
      </c>
    </row>
    <row r="3480" spans="4:30" hidden="1" outlineLevel="1">
      <c r="D3480" s="7"/>
      <c r="E3480" s="51"/>
      <c r="F3480" s="52" t="str">
        <f>F3481</f>
        <v>RB_GUP</v>
      </c>
      <c r="G3480" s="55" t="str">
        <f>$G$14</f>
        <v>CUSTOMER</v>
      </c>
      <c r="H3480" s="4">
        <f t="shared" ca="1" si="1765"/>
        <v>2195002.9716557157</v>
      </c>
      <c r="I3480" s="5">
        <f ca="1">VLOOKUP(CONCATENATE($F3480," ",$G3480),AllocFactorMatrix,(I$4+1),FALSE)*$E3481</f>
        <v>1026468.2366397285</v>
      </c>
      <c r="J3480" s="5">
        <f ca="1">VLOOKUP(CONCATENATE($F3480," ",$G3480),AllocFactorMatrix,(J$4+1),FALSE)*$E3481</f>
        <v>268917.68273101037</v>
      </c>
      <c r="K3480" s="5">
        <f ca="1">VLOOKUP(CONCATENATE($F3480," ",$G3480),AllocFactorMatrix,(K$4+1),FALSE)*$E3481</f>
        <v>76338.022082262949</v>
      </c>
      <c r="L3480" s="5">
        <f ca="1">VLOOKUP(CONCATENATE($F3480," ",$G3480),AllocFactorMatrix,(L$4+1),FALSE)*$E3481</f>
        <v>24641.49143217309</v>
      </c>
      <c r="M3480" s="5">
        <f ca="1">VLOOKUP(CONCATENATE($F3480," ",$G3480),AllocFactorMatrix,(M$4+1),FALSE)*$E3481</f>
        <v>3999.8103061400798</v>
      </c>
      <c r="N3480" s="5">
        <f t="shared" ca="1" si="1766"/>
        <v>104979.32382057612</v>
      </c>
      <c r="O3480" s="5">
        <f ca="1">VLOOKUP(CONCATENATE($F3480," ",$G3480),AllocFactorMatrix,(O$4+1),FALSE)*$E3481</f>
        <v>21663.618708623475</v>
      </c>
      <c r="P3480" s="5">
        <f ca="1">VLOOKUP(CONCATENATE($F3480," ",$G3480),AllocFactorMatrix,(P$4+1),FALSE)*$E3481</f>
        <v>6414.8666031796665</v>
      </c>
      <c r="Q3480" s="5">
        <f ca="1">VLOOKUP(CONCATENATE($F3480," ",$G3480),AllocFactorMatrix,(Q$4+1),FALSE)*$E3481</f>
        <v>13934.610294069169</v>
      </c>
      <c r="R3480" s="5">
        <f ca="1">VLOOKUP(CONCATENATE($F3480," ",$G3480),AllocFactorMatrix,(R$4+1),FALSE)*$E3481</f>
        <v>2448.6446692396034</v>
      </c>
      <c r="S3480" s="5">
        <f t="shared" ca="1" si="1768"/>
        <v>44461.740275111915</v>
      </c>
      <c r="T3480" s="5">
        <f ca="1">VLOOKUP(CONCATENATE($F3480," ",$G3480),AllocFactorMatrix,(T$4+1),FALSE)*$E3481</f>
        <v>149.10330783751394</v>
      </c>
      <c r="U3480" s="5">
        <f ca="1">VLOOKUP(CONCATENATE($F3480," ",$G3480),AllocFactorMatrix,(U$4+1),FALSE)*$E3481</f>
        <v>3805.8060553922924</v>
      </c>
      <c r="V3480" s="5">
        <f ca="1">VLOOKUP(CONCATENATE($F3480," ",$G3480),AllocFactorMatrix,(V$4+1),FALSE)*$E3481</f>
        <v>20492.329569837024</v>
      </c>
      <c r="W3480" s="5">
        <f ca="1">VLOOKUP(CONCATENATE($F3480," ",$G3480),AllocFactorMatrix,(W$4+1),FALSE)*$E3481</f>
        <v>3673.0075920079862</v>
      </c>
      <c r="X3480" s="5">
        <f t="shared" ca="1" si="1769"/>
        <v>28120.246525074817</v>
      </c>
      <c r="Y3480" s="5">
        <f ca="1">VLOOKUP(CONCATENATE($F3480," ",$G3480),AllocFactorMatrix,(Y$4+1),FALSE)*$E3481</f>
        <v>5997.0388028658053</v>
      </c>
      <c r="Z3480" s="5">
        <f ca="1">VLOOKUP(CONCATENATE($F3480," ",$G3480),AllocFactorMatrix,(Z$4+1),FALSE)*$E3481</f>
        <v>108.71363444675795</v>
      </c>
      <c r="AA3480" s="5">
        <f t="shared" ca="1" si="1767"/>
        <v>6105.7524373125634</v>
      </c>
      <c r="AB3480" s="5">
        <f ca="1">VLOOKUP(CONCATENATE($F3480," ",$G3480),AllocFactorMatrix,(AB$4+1),FALSE)*$E3481</f>
        <v>112.57415265176722</v>
      </c>
      <c r="AC3480" s="5">
        <f ca="1">VLOOKUP(CONCATENATE($F3480," ",$G3480),AllocFactorMatrix,(AC$4+1),FALSE)*$E3481</f>
        <v>637746.13111728558</v>
      </c>
      <c r="AD3480" s="5">
        <f ca="1">VLOOKUP(CONCATENATE($F3480," ",$G3480),AllocFactorMatrix,(AD$4+1),FALSE)*$E3481</f>
        <v>78091.283956964253</v>
      </c>
    </row>
    <row r="3481" spans="4:30" collapsed="1">
      <c r="D3481" s="7" t="s">
        <v>356</v>
      </c>
      <c r="E3481" s="40">
        <v>43065542</v>
      </c>
      <c r="F3481" s="10" t="s">
        <v>74</v>
      </c>
      <c r="G3481" s="55" t="str">
        <f>$G$15</f>
        <v>TOTAL</v>
      </c>
      <c r="H3481" s="4">
        <f t="shared" ca="1" si="1765"/>
        <v>43065542.000000007</v>
      </c>
      <c r="I3481" s="5">
        <f ca="1">VLOOKUP(CONCATENATE($F3481," ",$G3481),AllocFactorMatrix,(I$4+1),FALSE)*$E3481</f>
        <v>24890537.055976547</v>
      </c>
      <c r="J3481" s="5">
        <f ca="1">VLOOKUP(CONCATENATE($F3481," ",$G3481),AllocFactorMatrix,(J$4+1),FALSE)*$E3481</f>
        <v>1399057.7605228466</v>
      </c>
      <c r="K3481" s="5">
        <f ca="1">VLOOKUP(CONCATENATE($F3481," ",$G3481),AllocFactorMatrix,(K$4+1),FALSE)*$E3481</f>
        <v>3942570.1112082866</v>
      </c>
      <c r="L3481" s="5">
        <f ca="1">VLOOKUP(CONCATENATE($F3481," ",$G3481),AllocFactorMatrix,(L$4+1),FALSE)*$E3481</f>
        <v>120993.79954504811</v>
      </c>
      <c r="M3481" s="5">
        <f ca="1">VLOOKUP(CONCATENATE($F3481," ",$G3481),AllocFactorMatrix,(M$4+1),FALSE)*$E3481</f>
        <v>11473.221320210527</v>
      </c>
      <c r="N3481" s="5">
        <f t="shared" ca="1" si="1766"/>
        <v>4075037.1320735454</v>
      </c>
      <c r="O3481" s="5">
        <f ca="1">VLOOKUP(CONCATENATE($F3481," ",$G3481),AllocFactorMatrix,(O$4+1),FALSE)*$E3481</f>
        <v>2890897.2512187166</v>
      </c>
      <c r="P3481" s="5">
        <f ca="1">VLOOKUP(CONCATENATE($F3481," ",$G3481),AllocFactorMatrix,(P$4+1),FALSE)*$E3481</f>
        <v>476370.85185588984</v>
      </c>
      <c r="Q3481" s="5">
        <f ca="1">VLOOKUP(CONCATENATE($F3481," ",$G3481),AllocFactorMatrix,(Q$4+1),FALSE)*$E3481</f>
        <v>153143.33681636627</v>
      </c>
      <c r="R3481" s="5">
        <f ca="1">VLOOKUP(CONCATENATE($F3481," ",$G3481),AllocFactorMatrix,(R$4+1),FALSE)*$E3481</f>
        <v>6348.1612523156155</v>
      </c>
      <c r="S3481" s="5">
        <f t="shared" ca="1" si="1768"/>
        <v>3526759.6011432884</v>
      </c>
      <c r="T3481" s="5">
        <f ca="1">VLOOKUP(CONCATENATE($F3481," ",$G3481),AllocFactorMatrix,(T$4+1),FALSE)*$E3481</f>
        <v>95086.410877742412</v>
      </c>
      <c r="U3481" s="5">
        <f ca="1">VLOOKUP(CONCATENATE($F3481," ",$G3481),AllocFactorMatrix,(U$4+1),FALSE)*$E3481</f>
        <v>1396742.6604262793</v>
      </c>
      <c r="V3481" s="5">
        <f ca="1">VLOOKUP(CONCATENATE($F3481," ",$G3481),AllocFactorMatrix,(V$4+1),FALSE)*$E3481</f>
        <v>5269548.4897396713</v>
      </c>
      <c r="W3481" s="5">
        <f ca="1">VLOOKUP(CONCATENATE($F3481," ",$G3481),AllocFactorMatrix,(W$4+1),FALSE)*$E3481</f>
        <v>719532.90007891285</v>
      </c>
      <c r="X3481" s="5">
        <f t="shared" ca="1" si="1769"/>
        <v>7480910.4611226059</v>
      </c>
      <c r="Y3481" s="5">
        <f ca="1">VLOOKUP(CONCATENATE($F3481," ",$G3481),AllocFactorMatrix,(Y$4+1),FALSE)*$E3481</f>
        <v>888150.3956319195</v>
      </c>
      <c r="Z3481" s="5">
        <f ca="1">VLOOKUP(CONCATENATE($F3481," ",$G3481),AllocFactorMatrix,(Z$4+1),FALSE)*$E3481</f>
        <v>14176.200478066412</v>
      </c>
      <c r="AA3481" s="5">
        <f t="shared" ca="1" si="1767"/>
        <v>902326.59610998596</v>
      </c>
      <c r="AB3481" s="5">
        <f ca="1">VLOOKUP(CONCATENATE($F3481," ",$G3481),AllocFactorMatrix,(AB$4+1),FALSE)*$E3481</f>
        <v>11023.866180947582</v>
      </c>
      <c r="AC3481" s="5">
        <f ca="1">VLOOKUP(CONCATENATE($F3481," ",$G3481),AllocFactorMatrix,(AC$4+1),FALSE)*$E3481</f>
        <v>692242.86939021631</v>
      </c>
      <c r="AD3481" s="5">
        <f ca="1">VLOOKUP(CONCATENATE($F3481," ",$G3481),AllocFactorMatrix,(AD$4+1),FALSE)*$E3481</f>
        <v>87646.657480014444</v>
      </c>
    </row>
    <row r="3482" spans="4:30" hidden="1" outlineLevel="1">
      <c r="D3482" s="7"/>
      <c r="E3482" s="11"/>
      <c r="F3482" s="11"/>
      <c r="G3482" s="55" t="str">
        <f>$G$8</f>
        <v>PRODUCTION</v>
      </c>
      <c r="H3482" s="53">
        <f t="shared" ref="H3482:AD3482" ca="1" si="1770">+H3466+H3474</f>
        <v>-3965458.4702082835</v>
      </c>
      <c r="I3482" s="53">
        <f t="shared" ca="1" si="1770"/>
        <v>-17590111.231775455</v>
      </c>
      <c r="J3482" s="53">
        <f t="shared" ca="1" si="1770"/>
        <v>1132335.9229872047</v>
      </c>
      <c r="K3482" s="53">
        <f t="shared" ca="1" si="1770"/>
        <v>2854593.7365715569</v>
      </c>
      <c r="L3482" s="53">
        <f t="shared" ca="1" si="1770"/>
        <v>85959.614628645068</v>
      </c>
      <c r="M3482" s="53">
        <f t="shared" ca="1" si="1770"/>
        <v>18436.47471127053</v>
      </c>
      <c r="N3482" s="53">
        <f t="shared" ca="1" si="1770"/>
        <v>2958989.8259114772</v>
      </c>
      <c r="O3482" s="53">
        <f t="shared" ca="1" si="1770"/>
        <v>2147236.1909439079</v>
      </c>
      <c r="P3482" s="53">
        <f t="shared" ca="1" si="1770"/>
        <v>508518.50686025049</v>
      </c>
      <c r="Q3482" s="53">
        <f t="shared" ca="1" si="1770"/>
        <v>228085.57503427588</v>
      </c>
      <c r="R3482" s="53">
        <f t="shared" ca="1" si="1770"/>
        <v>9102.819136101898</v>
      </c>
      <c r="S3482" s="53">
        <f t="shared" ca="1" si="1770"/>
        <v>2892943.0919745355</v>
      </c>
      <c r="T3482" s="53">
        <f t="shared" ca="1" si="1770"/>
        <v>3140.6519710592329</v>
      </c>
      <c r="U3482" s="53">
        <f t="shared" ca="1" si="1770"/>
        <v>704112.64291168354</v>
      </c>
      <c r="V3482" s="53">
        <f t="shared" ca="1" si="1770"/>
        <v>4665866.4154044334</v>
      </c>
      <c r="W3482" s="53">
        <f t="shared" ca="1" si="1770"/>
        <v>863381.23124999832</v>
      </c>
      <c r="X3482" s="53">
        <f t="shared" ca="1" si="1770"/>
        <v>6236500.9415371679</v>
      </c>
      <c r="Y3482" s="53">
        <f t="shared" ca="1" si="1770"/>
        <v>391090.04582165787</v>
      </c>
      <c r="Z3482" s="53">
        <f t="shared" ca="1" si="1770"/>
        <v>-2733.5050817067367</v>
      </c>
      <c r="AA3482" s="53">
        <f t="shared" ca="1" si="1770"/>
        <v>388356.54073995072</v>
      </c>
      <c r="AB3482" s="53">
        <f t="shared" ca="1" si="1770"/>
        <v>15526.438416847812</v>
      </c>
      <c r="AC3482" s="53">
        <f t="shared" ca="1" si="1770"/>
        <v>0</v>
      </c>
      <c r="AD3482" s="53">
        <f t="shared" ca="1" si="1770"/>
        <v>0</v>
      </c>
    </row>
    <row r="3483" spans="4:30" hidden="1" outlineLevel="1">
      <c r="D3483" s="7"/>
      <c r="E3483" s="11"/>
      <c r="F3483" s="11"/>
      <c r="G3483" s="55" t="str">
        <f>$G$9</f>
        <v>BULKTRAN</v>
      </c>
      <c r="H3483" s="53">
        <f t="shared" ref="H3483:AD3483" ca="1" si="1771">+H3467+H3475</f>
        <v>3043929.1697892714</v>
      </c>
      <c r="I3483" s="53">
        <f t="shared" ca="1" si="1771"/>
        <v>-5614909.4692679169</v>
      </c>
      <c r="J3483" s="53">
        <f t="shared" ca="1" si="1771"/>
        <v>567184.89153042354</v>
      </c>
      <c r="K3483" s="53">
        <f t="shared" ca="1" si="1771"/>
        <v>1656035.9380513618</v>
      </c>
      <c r="L3483" s="53">
        <f t="shared" ca="1" si="1771"/>
        <v>60332.026283002087</v>
      </c>
      <c r="M3483" s="53">
        <f t="shared" ca="1" si="1771"/>
        <v>23084.929890843228</v>
      </c>
      <c r="N3483" s="53">
        <f t="shared" ca="1" si="1771"/>
        <v>1739452.8942252067</v>
      </c>
      <c r="O3483" s="53">
        <f t="shared" ca="1" si="1771"/>
        <v>1248299.2684645681</v>
      </c>
      <c r="P3483" s="53">
        <f t="shared" ca="1" si="1771"/>
        <v>290584.05074726837</v>
      </c>
      <c r="Q3483" s="53">
        <f t="shared" ca="1" si="1771"/>
        <v>148102.91166460034</v>
      </c>
      <c r="R3483" s="53">
        <f t="shared" ca="1" si="1771"/>
        <v>11722.136798967931</v>
      </c>
      <c r="S3483" s="53">
        <f t="shared" ca="1" si="1771"/>
        <v>1698708.3676754048</v>
      </c>
      <c r="T3483" s="53">
        <f t="shared" ca="1" si="1771"/>
        <v>8973.5221221352076</v>
      </c>
      <c r="U3483" s="53">
        <f t="shared" ca="1" si="1771"/>
        <v>504723.36893321882</v>
      </c>
      <c r="V3483" s="53">
        <f t="shared" ca="1" si="1771"/>
        <v>3124549.821078592</v>
      </c>
      <c r="W3483" s="53">
        <f t="shared" ca="1" si="1771"/>
        <v>743867.89144824736</v>
      </c>
      <c r="X3483" s="53">
        <f t="shared" ca="1" si="1771"/>
        <v>4382114.6035821922</v>
      </c>
      <c r="Y3483" s="53">
        <f t="shared" ca="1" si="1771"/>
        <v>261916.44848883484</v>
      </c>
      <c r="Z3483" s="53">
        <f t="shared" ca="1" si="1771"/>
        <v>-34.884780729227259</v>
      </c>
      <c r="AA3483" s="53">
        <f t="shared" ca="1" si="1771"/>
        <v>261881.56370810553</v>
      </c>
      <c r="AB3483" s="53">
        <f t="shared" ca="1" si="1771"/>
        <v>9496.3183358597453</v>
      </c>
      <c r="AC3483" s="53">
        <f t="shared" ca="1" si="1771"/>
        <v>0</v>
      </c>
      <c r="AD3483" s="53">
        <f t="shared" ca="1" si="1771"/>
        <v>0</v>
      </c>
    </row>
    <row r="3484" spans="4:30" hidden="1" outlineLevel="1">
      <c r="D3484" s="7"/>
      <c r="E3484" s="11"/>
      <c r="F3484" s="11"/>
      <c r="G3484" s="55" t="str">
        <f>$G$10</f>
        <v>SUBTRAN</v>
      </c>
      <c r="H3484" s="53">
        <f t="shared" ref="H3484:AD3484" ca="1" si="1772">+H3468+H3476</f>
        <v>600165.1537996491</v>
      </c>
      <c r="I3484" s="53">
        <f t="shared" ca="1" si="1772"/>
        <v>-1182363.7436737949</v>
      </c>
      <c r="J3484" s="53">
        <f t="shared" ca="1" si="1772"/>
        <v>113805.8395581907</v>
      </c>
      <c r="K3484" s="53">
        <f t="shared" ca="1" si="1772"/>
        <v>329608.48873206985</v>
      </c>
      <c r="L3484" s="53">
        <f t="shared" ca="1" si="1772"/>
        <v>11749.450909111209</v>
      </c>
      <c r="M3484" s="53">
        <f t="shared" ca="1" si="1772"/>
        <v>7375.5081175803298</v>
      </c>
      <c r="N3484" s="53">
        <f t="shared" ca="1" si="1772"/>
        <v>348733.44775876147</v>
      </c>
      <c r="O3484" s="53">
        <f t="shared" ca="1" si="1772"/>
        <v>247035.61301791604</v>
      </c>
      <c r="P3484" s="53">
        <f t="shared" ca="1" si="1772"/>
        <v>57384.549883286098</v>
      </c>
      <c r="Q3484" s="53">
        <f t="shared" ca="1" si="1772"/>
        <v>38433.341971714937</v>
      </c>
      <c r="R3484" s="53">
        <f t="shared" ca="1" si="1772"/>
        <v>0</v>
      </c>
      <c r="S3484" s="53">
        <f t="shared" ca="1" si="1772"/>
        <v>342853.5048729172</v>
      </c>
      <c r="T3484" s="53">
        <f t="shared" ca="1" si="1772"/>
        <v>1708.843655801526</v>
      </c>
      <c r="U3484" s="53">
        <f t="shared" ca="1" si="1772"/>
        <v>99475.379025922797</v>
      </c>
      <c r="V3484" s="53">
        <f t="shared" ca="1" si="1772"/>
        <v>813898.44174994994</v>
      </c>
      <c r="W3484" s="53">
        <f t="shared" ca="1" si="1772"/>
        <v>0</v>
      </c>
      <c r="X3484" s="53">
        <f t="shared" ca="1" si="1772"/>
        <v>915082.66443167487</v>
      </c>
      <c r="Y3484" s="53">
        <f t="shared" ca="1" si="1772"/>
        <v>50600.672402450553</v>
      </c>
      <c r="Z3484" s="53">
        <f t="shared" ca="1" si="1772"/>
        <v>-19.037194371041664</v>
      </c>
      <c r="AA3484" s="53">
        <f t="shared" ca="1" si="1772"/>
        <v>50581.635208079591</v>
      </c>
      <c r="AB3484" s="53">
        <f t="shared" ca="1" si="1772"/>
        <v>1905.6714913276401</v>
      </c>
      <c r="AC3484" s="53">
        <f t="shared" ca="1" si="1772"/>
        <v>7788.0857252622654</v>
      </c>
      <c r="AD3484" s="53">
        <f t="shared" ca="1" si="1772"/>
        <v>1778.0484272314318</v>
      </c>
    </row>
    <row r="3485" spans="4:30" hidden="1" outlineLevel="1">
      <c r="D3485" s="7"/>
      <c r="E3485" s="11"/>
      <c r="F3485" s="11"/>
      <c r="G3485" s="55" t="str">
        <f>$G$11</f>
        <v>DISTPRI</v>
      </c>
      <c r="H3485" s="53">
        <f t="shared" ref="H3485:AD3485" ca="1" si="1773">+H3469+H3477</f>
        <v>576065.84370966349</v>
      </c>
      <c r="I3485" s="53">
        <f t="shared" ca="1" si="1773"/>
        <v>-6684460.2205148479</v>
      </c>
      <c r="J3485" s="53">
        <f t="shared" ca="1" si="1773"/>
        <v>875870.02700586757</v>
      </c>
      <c r="K3485" s="53">
        <f t="shared" ca="1" si="1773"/>
        <v>2588402.1736665987</v>
      </c>
      <c r="L3485" s="53">
        <f t="shared" ca="1" si="1773"/>
        <v>91660.370428408321</v>
      </c>
      <c r="M3485" s="53">
        <f t="shared" ca="1" si="1773"/>
        <v>0</v>
      </c>
      <c r="N3485" s="53">
        <f t="shared" ca="1" si="1773"/>
        <v>2680062.5440950058</v>
      </c>
      <c r="O3485" s="53">
        <f t="shared" ca="1" si="1773"/>
        <v>1925434.3737231381</v>
      </c>
      <c r="P3485" s="53">
        <f t="shared" ca="1" si="1773"/>
        <v>439636.68124071776</v>
      </c>
      <c r="Q3485" s="53">
        <f t="shared" ca="1" si="1773"/>
        <v>0</v>
      </c>
      <c r="R3485" s="53">
        <f t="shared" ca="1" si="1773"/>
        <v>0</v>
      </c>
      <c r="S3485" s="53">
        <f t="shared" ca="1" si="1773"/>
        <v>2365071.0549638569</v>
      </c>
      <c r="T3485" s="53">
        <f t="shared" ca="1" si="1773"/>
        <v>19963.899161046356</v>
      </c>
      <c r="U3485" s="53">
        <f t="shared" ca="1" si="1773"/>
        <v>817302.47383416432</v>
      </c>
      <c r="V3485" s="53">
        <f t="shared" ca="1" si="1773"/>
        <v>0</v>
      </c>
      <c r="W3485" s="53">
        <f t="shared" ca="1" si="1773"/>
        <v>0</v>
      </c>
      <c r="X3485" s="53">
        <f t="shared" ca="1" si="1773"/>
        <v>837266.37299521058</v>
      </c>
      <c r="Y3485" s="53">
        <f t="shared" ca="1" si="1773"/>
        <v>415981.78363096423</v>
      </c>
      <c r="Z3485" s="53">
        <f t="shared" ca="1" si="1773"/>
        <v>993.61554245730531</v>
      </c>
      <c r="AA3485" s="53">
        <f t="shared" ca="1" si="1773"/>
        <v>416975.39917342173</v>
      </c>
      <c r="AB3485" s="53">
        <f t="shared" ca="1" si="1773"/>
        <v>14197.088648656681</v>
      </c>
      <c r="AC3485" s="53">
        <f t="shared" ca="1" si="1773"/>
        <v>57925.830403082524</v>
      </c>
      <c r="AD3485" s="53">
        <f t="shared" ca="1" si="1773"/>
        <v>13157.746939417102</v>
      </c>
    </row>
    <row r="3486" spans="4:30" hidden="1" outlineLevel="1">
      <c r="D3486" s="7"/>
      <c r="E3486" s="11"/>
      <c r="F3486" s="11"/>
      <c r="G3486" s="55" t="str">
        <f>$G$12</f>
        <v>DISTSEC</v>
      </c>
      <c r="H3486" s="53">
        <f t="shared" ref="H3486:AD3486" ca="1" si="1774">+H3470+H3478</f>
        <v>-1011045.8643737873</v>
      </c>
      <c r="I3486" s="53">
        <f t="shared" ca="1" si="1774"/>
        <v>-3981650.3018111126</v>
      </c>
      <c r="J3486" s="53">
        <f t="shared" ca="1" si="1774"/>
        <v>500659.09012424084</v>
      </c>
      <c r="K3486" s="53">
        <f t="shared" ca="1" si="1774"/>
        <v>1224831.934940394</v>
      </c>
      <c r="L3486" s="53">
        <f t="shared" ca="1" si="1774"/>
        <v>0</v>
      </c>
      <c r="M3486" s="53">
        <f t="shared" ca="1" si="1774"/>
        <v>0</v>
      </c>
      <c r="N3486" s="53">
        <f t="shared" ca="1" si="1774"/>
        <v>1224831.934940394</v>
      </c>
      <c r="O3486" s="53">
        <f t="shared" ca="1" si="1774"/>
        <v>774179.44667620957</v>
      </c>
      <c r="P3486" s="53">
        <f t="shared" ca="1" si="1774"/>
        <v>0</v>
      </c>
      <c r="Q3486" s="53">
        <f t="shared" ca="1" si="1774"/>
        <v>0</v>
      </c>
      <c r="R3486" s="53">
        <f t="shared" ca="1" si="1774"/>
        <v>0</v>
      </c>
      <c r="S3486" s="53">
        <f t="shared" ca="1" si="1774"/>
        <v>774179.44667620957</v>
      </c>
      <c r="T3486" s="53">
        <f t="shared" ca="1" si="1774"/>
        <v>5768.1480945243256</v>
      </c>
      <c r="U3486" s="53">
        <f t="shared" ca="1" si="1774"/>
        <v>0</v>
      </c>
      <c r="V3486" s="53">
        <f t="shared" ca="1" si="1774"/>
        <v>0</v>
      </c>
      <c r="W3486" s="53">
        <f t="shared" ca="1" si="1774"/>
        <v>0</v>
      </c>
      <c r="X3486" s="53">
        <f t="shared" ca="1" si="1774"/>
        <v>5768.1480945243256</v>
      </c>
      <c r="Y3486" s="53">
        <f t="shared" ca="1" si="1774"/>
        <v>202875.67109073495</v>
      </c>
      <c r="Z3486" s="53">
        <f t="shared" ca="1" si="1774"/>
        <v>0</v>
      </c>
      <c r="AA3486" s="53">
        <f t="shared" ca="1" si="1774"/>
        <v>202875.67109073495</v>
      </c>
      <c r="AB3486" s="53">
        <f t="shared" ca="1" si="1774"/>
        <v>5413.4196961120342</v>
      </c>
      <c r="AC3486" s="53">
        <f t="shared" ca="1" si="1774"/>
        <v>219261.57803839503</v>
      </c>
      <c r="AD3486" s="53">
        <f t="shared" ca="1" si="1774"/>
        <v>37615.148776720365</v>
      </c>
    </row>
    <row r="3487" spans="4:30" hidden="1" outlineLevel="1">
      <c r="D3487" s="7"/>
      <c r="E3487" s="11"/>
      <c r="F3487" s="11"/>
      <c r="G3487" s="55" t="str">
        <f>$G$13</f>
        <v>ENERGY</v>
      </c>
      <c r="H3487" s="53">
        <f t="shared" ref="H3487:AD3487" ca="1" si="1775">+H3471+H3479</f>
        <v>2538579.4698233809</v>
      </c>
      <c r="I3487" s="53">
        <f t="shared" ca="1" si="1775"/>
        <v>155455.52072864198</v>
      </c>
      <c r="J3487" s="53">
        <f t="shared" ca="1" si="1775"/>
        <v>119060.68738847636</v>
      </c>
      <c r="K3487" s="53">
        <f t="shared" ca="1" si="1775"/>
        <v>346103.96388158377</v>
      </c>
      <c r="L3487" s="53">
        <f t="shared" ca="1" si="1775"/>
        <v>10848.411545447136</v>
      </c>
      <c r="M3487" s="53">
        <f t="shared" ca="1" si="1775"/>
        <v>-4938.1025448558557</v>
      </c>
      <c r="N3487" s="53">
        <f t="shared" ca="1" si="1775"/>
        <v>352014.27288217243</v>
      </c>
      <c r="O3487" s="53">
        <f t="shared" ca="1" si="1775"/>
        <v>317833.99748400768</v>
      </c>
      <c r="P3487" s="53">
        <f t="shared" ca="1" si="1775"/>
        <v>68882.591133770315</v>
      </c>
      <c r="Q3487" s="53">
        <f t="shared" ca="1" si="1775"/>
        <v>33546.677319282746</v>
      </c>
      <c r="R3487" s="53">
        <f t="shared" ca="1" si="1775"/>
        <v>2179.817930259464</v>
      </c>
      <c r="S3487" s="53">
        <f t="shared" ca="1" si="1775"/>
        <v>422443.0838673191</v>
      </c>
      <c r="T3487" s="53">
        <f t="shared" ca="1" si="1775"/>
        <v>6561.7247534309518</v>
      </c>
      <c r="U3487" s="53">
        <f t="shared" ca="1" si="1775"/>
        <v>165303.01496775687</v>
      </c>
      <c r="V3487" s="53">
        <f t="shared" ca="1" si="1775"/>
        <v>959135.39171720378</v>
      </c>
      <c r="W3487" s="53">
        <f t="shared" ca="1" si="1775"/>
        <v>214289.13637936325</v>
      </c>
      <c r="X3487" s="53">
        <f t="shared" ca="1" si="1775"/>
        <v>1345289.267817742</v>
      </c>
      <c r="Y3487" s="53">
        <f t="shared" ca="1" si="1775"/>
        <v>68860.106090842397</v>
      </c>
      <c r="Z3487" s="53">
        <f t="shared" ca="1" si="1775"/>
        <v>560.1373452023505</v>
      </c>
      <c r="AA3487" s="53">
        <f t="shared" ca="1" si="1775"/>
        <v>69420.243436044868</v>
      </c>
      <c r="AB3487" s="53">
        <f t="shared" ca="1" si="1775"/>
        <v>2315.0557807693649</v>
      </c>
      <c r="AC3487" s="53">
        <f t="shared" ca="1" si="1775"/>
        <v>60992.561605054427</v>
      </c>
      <c r="AD3487" s="53">
        <f t="shared" ca="1" si="1775"/>
        <v>11588.776317147973</v>
      </c>
    </row>
    <row r="3488" spans="4:30" hidden="1" outlineLevel="1">
      <c r="D3488" s="7"/>
      <c r="E3488" s="11"/>
      <c r="F3488" s="11"/>
      <c r="G3488" s="55" t="str">
        <f>$G$14</f>
        <v>CUSTOMER</v>
      </c>
      <c r="H3488" s="53">
        <f t="shared" ref="H3488:AD3488" ca="1" si="1776">+H3472+H3480</f>
        <v>3407135.6974602244</v>
      </c>
      <c r="I3488" s="53">
        <f t="shared" ca="1" si="1776"/>
        <v>-1531504.8978836967</v>
      </c>
      <c r="J3488" s="53">
        <f t="shared" ca="1" si="1776"/>
        <v>775067.92111137323</v>
      </c>
      <c r="K3488" s="53">
        <f t="shared" ca="1" si="1776"/>
        <v>175806.85504562536</v>
      </c>
      <c r="L3488" s="53">
        <f t="shared" ca="1" si="1776"/>
        <v>70278.914690225065</v>
      </c>
      <c r="M3488" s="53">
        <f t="shared" ca="1" si="1776"/>
        <v>31383.482844625178</v>
      </c>
      <c r="N3488" s="53">
        <f t="shared" ca="1" si="1776"/>
        <v>277469.25258047559</v>
      </c>
      <c r="O3488" s="53">
        <f t="shared" ca="1" si="1776"/>
        <v>52243.455952439734</v>
      </c>
      <c r="P3488" s="53">
        <f t="shared" ca="1" si="1776"/>
        <v>19404.267326240399</v>
      </c>
      <c r="Q3488" s="53">
        <f t="shared" ca="1" si="1776"/>
        <v>47410.367123317483</v>
      </c>
      <c r="R3488" s="53">
        <f t="shared" ca="1" si="1776"/>
        <v>14136.917767456343</v>
      </c>
      <c r="S3488" s="53">
        <f t="shared" ca="1" si="1776"/>
        <v>133195.00816945406</v>
      </c>
      <c r="T3488" s="53">
        <f t="shared" ca="1" si="1776"/>
        <v>93.984463479132899</v>
      </c>
      <c r="U3488" s="53">
        <f t="shared" ca="1" si="1776"/>
        <v>6857.1604711721939</v>
      </c>
      <c r="V3488" s="53">
        <f t="shared" ca="1" si="1776"/>
        <v>42652.175429985597</v>
      </c>
      <c r="W3488" s="53">
        <f t="shared" ca="1" si="1776"/>
        <v>9814.0172323279403</v>
      </c>
      <c r="X3488" s="53">
        <f t="shared" ca="1" si="1776"/>
        <v>59417.337596964921</v>
      </c>
      <c r="Y3488" s="53">
        <f t="shared" ca="1" si="1776"/>
        <v>10195.365847032288</v>
      </c>
      <c r="Z3488" s="53">
        <f t="shared" ca="1" si="1776"/>
        <v>22.414644095571958</v>
      </c>
      <c r="AA3488" s="53">
        <f t="shared" ca="1" si="1776"/>
        <v>10217.780491127853</v>
      </c>
      <c r="AB3488" s="53">
        <f t="shared" ca="1" si="1776"/>
        <v>486.5053723813873</v>
      </c>
      <c r="AC3488" s="53">
        <f t="shared" ca="1" si="1776"/>
        <v>3236961.4774003993</v>
      </c>
      <c r="AD3488" s="53">
        <f t="shared" ca="1" si="1776"/>
        <v>445825.31262174144</v>
      </c>
    </row>
    <row r="3489" spans="2:30" collapsed="1">
      <c r="B3489" s="112" t="s">
        <v>364</v>
      </c>
      <c r="D3489" s="7"/>
      <c r="E3489" s="4">
        <f>+E3473+E3481</f>
        <v>5189371</v>
      </c>
      <c r="F3489" s="3"/>
      <c r="G3489" s="55" t="str">
        <f>$G$15</f>
        <v>TOTAL</v>
      </c>
      <c r="H3489" s="53">
        <f t="shared" ref="H3489:AD3489" ca="1" si="1777">+H3473+H3481</f>
        <v>5189371.000000082</v>
      </c>
      <c r="I3489" s="53">
        <f t="shared" ca="1" si="1777"/>
        <v>-36429544.344198249</v>
      </c>
      <c r="J3489" s="53">
        <f t="shared" ca="1" si="1777"/>
        <v>4083984.3797057779</v>
      </c>
      <c r="K3489" s="53">
        <f t="shared" ca="1" si="1777"/>
        <v>9175383.0908891987</v>
      </c>
      <c r="L3489" s="53">
        <f t="shared" ca="1" si="1777"/>
        <v>330828.78848483873</v>
      </c>
      <c r="M3489" s="53">
        <f t="shared" ca="1" si="1777"/>
        <v>75342.29301946357</v>
      </c>
      <c r="N3489" s="53">
        <f t="shared" ca="1" si="1777"/>
        <v>9581554.1723934915</v>
      </c>
      <c r="O3489" s="53">
        <f t="shared" ca="1" si="1777"/>
        <v>6712262.3462621775</v>
      </c>
      <c r="P3489" s="53">
        <f t="shared" ca="1" si="1777"/>
        <v>1384410.6471915317</v>
      </c>
      <c r="Q3489" s="53">
        <f t="shared" ca="1" si="1777"/>
        <v>495578.87311319134</v>
      </c>
      <c r="R3489" s="53">
        <f t="shared" ca="1" si="1777"/>
        <v>37141.691632785587</v>
      </c>
      <c r="S3489" s="53">
        <f t="shared" ca="1" si="1777"/>
        <v>8629393.5581996888</v>
      </c>
      <c r="T3489" s="53">
        <f t="shared" ca="1" si="1777"/>
        <v>46210.774221476822</v>
      </c>
      <c r="U3489" s="53">
        <f t="shared" ca="1" si="1777"/>
        <v>2297774.0401439192</v>
      </c>
      <c r="V3489" s="53">
        <f t="shared" ca="1" si="1777"/>
        <v>9606102.2453801446</v>
      </c>
      <c r="W3489" s="53">
        <f t="shared" ca="1" si="1777"/>
        <v>1831352.2763099391</v>
      </c>
      <c r="X3489" s="53">
        <f t="shared" ca="1" si="1777"/>
        <v>13781439.336055482</v>
      </c>
      <c r="Y3489" s="53">
        <f t="shared" ca="1" si="1777"/>
        <v>1401520.0933725154</v>
      </c>
      <c r="Z3489" s="53">
        <f t="shared" ca="1" si="1777"/>
        <v>-1211.2595250517734</v>
      </c>
      <c r="AA3489" s="53">
        <f t="shared" ca="1" si="1777"/>
        <v>1400308.8338474645</v>
      </c>
      <c r="AB3489" s="53">
        <f t="shared" ca="1" si="1777"/>
        <v>49340.497741954699</v>
      </c>
      <c r="AC3489" s="53">
        <f t="shared" ca="1" si="1777"/>
        <v>3582929.5331721944</v>
      </c>
      <c r="AD3489" s="53">
        <f t="shared" ca="1" si="1777"/>
        <v>509965.03308225877</v>
      </c>
    </row>
    <row r="3490" spans="2:30">
      <c r="B3490" s="112" t="s">
        <v>365</v>
      </c>
      <c r="D3490" s="7"/>
      <c r="E3490" s="124">
        <v>1.8069999999999999E-2</v>
      </c>
    </row>
    <row r="3491" spans="2:30" hidden="1" outlineLevel="1">
      <c r="D3491" s="7"/>
      <c r="E3491" s="11"/>
      <c r="F3491" s="51"/>
      <c r="G3491" s="55" t="str">
        <f>$G$8</f>
        <v>PRODUCTION</v>
      </c>
      <c r="H3491" s="53">
        <f t="shared" ref="H3491:AD3491" ca="1" si="1778">H3482*$E$3490</f>
        <v>-71655.834556663685</v>
      </c>
      <c r="I3491" s="53">
        <f t="shared" ca="1" si="1778"/>
        <v>-317853.30995818245</v>
      </c>
      <c r="J3491" s="53">
        <f t="shared" ca="1" si="1778"/>
        <v>20461.310128378787</v>
      </c>
      <c r="K3491" s="53">
        <f t="shared" ca="1" si="1778"/>
        <v>51582.50881984803</v>
      </c>
      <c r="L3491" s="53">
        <f t="shared" ca="1" si="1778"/>
        <v>1553.2902363396163</v>
      </c>
      <c r="M3491" s="53">
        <f t="shared" ca="1" si="1778"/>
        <v>333.14709803265845</v>
      </c>
      <c r="N3491" s="53">
        <f t="shared" ca="1" si="1778"/>
        <v>53468.946154220394</v>
      </c>
      <c r="O3491" s="53">
        <f t="shared" ca="1" si="1778"/>
        <v>38800.557970356414</v>
      </c>
      <c r="P3491" s="53">
        <f t="shared" ca="1" si="1778"/>
        <v>9188.9294189647262</v>
      </c>
      <c r="Q3491" s="53">
        <f t="shared" ca="1" si="1778"/>
        <v>4121.506340869365</v>
      </c>
      <c r="R3491" s="53">
        <f t="shared" ca="1" si="1778"/>
        <v>164.48794178936129</v>
      </c>
      <c r="S3491" s="53">
        <f t="shared" ca="1" si="1778"/>
        <v>52275.481671979855</v>
      </c>
      <c r="T3491" s="53">
        <f t="shared" ca="1" si="1778"/>
        <v>56.751581117040338</v>
      </c>
      <c r="U3491" s="53">
        <f t="shared" ca="1" si="1778"/>
        <v>12723.315457414121</v>
      </c>
      <c r="V3491" s="53">
        <f t="shared" ca="1" si="1778"/>
        <v>84312.206126358113</v>
      </c>
      <c r="W3491" s="53">
        <f t="shared" ca="1" si="1778"/>
        <v>15601.298848687469</v>
      </c>
      <c r="X3491" s="53">
        <f t="shared" ca="1" si="1778"/>
        <v>112693.57201357662</v>
      </c>
      <c r="Y3491" s="53">
        <f t="shared" ca="1" si="1778"/>
        <v>7066.997127997357</v>
      </c>
      <c r="Z3491" s="53">
        <f t="shared" ca="1" si="1778"/>
        <v>-49.394436826440732</v>
      </c>
      <c r="AA3491" s="53">
        <f t="shared" ca="1" si="1778"/>
        <v>7017.6026911709096</v>
      </c>
      <c r="AB3491" s="53">
        <f t="shared" ca="1" si="1778"/>
        <v>280.56274219243994</v>
      </c>
      <c r="AC3491" s="53">
        <f t="shared" ca="1" si="1778"/>
        <v>0</v>
      </c>
      <c r="AD3491" s="53">
        <f t="shared" ca="1" si="1778"/>
        <v>0</v>
      </c>
    </row>
    <row r="3492" spans="2:30" hidden="1" outlineLevel="1">
      <c r="D3492" s="7"/>
      <c r="E3492" s="11"/>
      <c r="F3492" s="51"/>
      <c r="G3492" s="55" t="str">
        <f>$G$9</f>
        <v>BULKTRAN</v>
      </c>
      <c r="H3492" s="53">
        <f t="shared" ref="H3492:AD3492" ca="1" si="1779">H3483*$E$3490</f>
        <v>55003.800098092135</v>
      </c>
      <c r="I3492" s="53">
        <f t="shared" ca="1" si="1779"/>
        <v>-101461.41410967126</v>
      </c>
      <c r="J3492" s="53">
        <f t="shared" ca="1" si="1779"/>
        <v>10249.030989954754</v>
      </c>
      <c r="K3492" s="53">
        <f t="shared" ca="1" si="1779"/>
        <v>29924.569400588109</v>
      </c>
      <c r="L3492" s="53">
        <f t="shared" ca="1" si="1779"/>
        <v>1090.1997149338476</v>
      </c>
      <c r="M3492" s="53">
        <f t="shared" ca="1" si="1779"/>
        <v>417.14468312753712</v>
      </c>
      <c r="N3492" s="53">
        <f t="shared" ca="1" si="1779"/>
        <v>31431.913798649482</v>
      </c>
      <c r="O3492" s="53">
        <f t="shared" ca="1" si="1779"/>
        <v>22556.767781154744</v>
      </c>
      <c r="P3492" s="53">
        <f t="shared" ca="1" si="1779"/>
        <v>5250.8537970031393</v>
      </c>
      <c r="Q3492" s="53">
        <f t="shared" ca="1" si="1779"/>
        <v>2676.219613779328</v>
      </c>
      <c r="R3492" s="53">
        <f t="shared" ca="1" si="1779"/>
        <v>211.81901195735051</v>
      </c>
      <c r="S3492" s="53">
        <f t="shared" ca="1" si="1779"/>
        <v>30695.660203894564</v>
      </c>
      <c r="T3492" s="53">
        <f t="shared" ca="1" si="1779"/>
        <v>162.15154474698321</v>
      </c>
      <c r="U3492" s="53">
        <f t="shared" ca="1" si="1779"/>
        <v>9120.3512766232634</v>
      </c>
      <c r="V3492" s="53">
        <f t="shared" ca="1" si="1779"/>
        <v>56460.615266890156</v>
      </c>
      <c r="W3492" s="53">
        <f t="shared" ca="1" si="1779"/>
        <v>13441.692798469829</v>
      </c>
      <c r="X3492" s="53">
        <f t="shared" ca="1" si="1779"/>
        <v>79184.810886730207</v>
      </c>
      <c r="Y3492" s="53">
        <f t="shared" ca="1" si="1779"/>
        <v>4732.8302241932452</v>
      </c>
      <c r="Z3492" s="53">
        <f t="shared" ca="1" si="1779"/>
        <v>-0.63036798777713654</v>
      </c>
      <c r="AA3492" s="53">
        <f t="shared" ca="1" si="1779"/>
        <v>4732.1998562054669</v>
      </c>
      <c r="AB3492" s="53">
        <f t="shared" ca="1" si="1779"/>
        <v>171.59847232898559</v>
      </c>
      <c r="AC3492" s="53">
        <f t="shared" ca="1" si="1779"/>
        <v>0</v>
      </c>
      <c r="AD3492" s="53">
        <f t="shared" ca="1" si="1779"/>
        <v>0</v>
      </c>
    </row>
    <row r="3493" spans="2:30" hidden="1" outlineLevel="1">
      <c r="D3493" s="7"/>
      <c r="E3493" s="11"/>
      <c r="F3493" s="51"/>
      <c r="G3493" s="55" t="str">
        <f>$G$10</f>
        <v>SUBTRAN</v>
      </c>
      <c r="H3493" s="53">
        <f t="shared" ref="H3493:AD3493" ca="1" si="1780">H3484*$E$3490</f>
        <v>10844.984329159659</v>
      </c>
      <c r="I3493" s="53">
        <f t="shared" ca="1" si="1780"/>
        <v>-21365.312848185473</v>
      </c>
      <c r="J3493" s="53">
        <f t="shared" ca="1" si="1780"/>
        <v>2056.4715208165057</v>
      </c>
      <c r="K3493" s="53">
        <f t="shared" ca="1" si="1780"/>
        <v>5956.0253913885017</v>
      </c>
      <c r="L3493" s="53">
        <f t="shared" ca="1" si="1780"/>
        <v>212.31257792763952</v>
      </c>
      <c r="M3493" s="53">
        <f t="shared" ca="1" si="1780"/>
        <v>133.27543168467656</v>
      </c>
      <c r="N3493" s="53">
        <f t="shared" ca="1" si="1780"/>
        <v>6301.6134010008191</v>
      </c>
      <c r="O3493" s="53">
        <f t="shared" ca="1" si="1780"/>
        <v>4463.933527233743</v>
      </c>
      <c r="P3493" s="53">
        <f t="shared" ca="1" si="1780"/>
        <v>1036.9388163909798</v>
      </c>
      <c r="Q3493" s="53">
        <f t="shared" ca="1" si="1780"/>
        <v>694.49048942888885</v>
      </c>
      <c r="R3493" s="53">
        <f t="shared" ca="1" si="1780"/>
        <v>0</v>
      </c>
      <c r="S3493" s="53">
        <f t="shared" ca="1" si="1780"/>
        <v>6195.3628330536139</v>
      </c>
      <c r="T3493" s="53">
        <f t="shared" ca="1" si="1780"/>
        <v>30.878804860333574</v>
      </c>
      <c r="U3493" s="53">
        <f t="shared" ca="1" si="1780"/>
        <v>1797.5200989984248</v>
      </c>
      <c r="V3493" s="53">
        <f t="shared" ca="1" si="1780"/>
        <v>14707.144842421594</v>
      </c>
      <c r="W3493" s="53">
        <f t="shared" ca="1" si="1780"/>
        <v>0</v>
      </c>
      <c r="X3493" s="53">
        <f t="shared" ca="1" si="1780"/>
        <v>16535.543746280364</v>
      </c>
      <c r="Y3493" s="53">
        <f t="shared" ca="1" si="1780"/>
        <v>914.35415031228149</v>
      </c>
      <c r="Z3493" s="53">
        <f t="shared" ca="1" si="1780"/>
        <v>-0.34400210228472289</v>
      </c>
      <c r="AA3493" s="53">
        <f t="shared" ca="1" si="1780"/>
        <v>914.01014820999819</v>
      </c>
      <c r="AB3493" s="53">
        <f t="shared" ca="1" si="1780"/>
        <v>34.435483848290453</v>
      </c>
      <c r="AC3493" s="53">
        <f t="shared" ca="1" si="1780"/>
        <v>140.73070905548914</v>
      </c>
      <c r="AD3493" s="53">
        <f t="shared" ca="1" si="1780"/>
        <v>32.129335080071968</v>
      </c>
    </row>
    <row r="3494" spans="2:30" hidden="1" outlineLevel="1">
      <c r="D3494" s="7"/>
      <c r="E3494" s="11"/>
      <c r="F3494" s="51"/>
      <c r="G3494" s="55" t="str">
        <f>$G$11</f>
        <v>DISTPRI</v>
      </c>
      <c r="H3494" s="53">
        <f t="shared" ref="H3494:AD3494" ca="1" si="1781">H3485*$E$3490</f>
        <v>10409.509795833619</v>
      </c>
      <c r="I3494" s="53">
        <f t="shared" ca="1" si="1781"/>
        <v>-120788.19618470329</v>
      </c>
      <c r="J3494" s="53">
        <f t="shared" ca="1" si="1781"/>
        <v>15826.971387996025</v>
      </c>
      <c r="K3494" s="53">
        <f t="shared" ca="1" si="1781"/>
        <v>46772.427278155439</v>
      </c>
      <c r="L3494" s="53">
        <f t="shared" ca="1" si="1781"/>
        <v>1656.3028936413382</v>
      </c>
      <c r="M3494" s="53">
        <f t="shared" ca="1" si="1781"/>
        <v>0</v>
      </c>
      <c r="N3494" s="53">
        <f t="shared" ca="1" si="1781"/>
        <v>48428.730171796757</v>
      </c>
      <c r="O3494" s="53">
        <f t="shared" ca="1" si="1781"/>
        <v>34792.599133177107</v>
      </c>
      <c r="P3494" s="53">
        <f t="shared" ca="1" si="1781"/>
        <v>7944.23483001977</v>
      </c>
      <c r="Q3494" s="53">
        <f t="shared" ca="1" si="1781"/>
        <v>0</v>
      </c>
      <c r="R3494" s="53">
        <f t="shared" ca="1" si="1781"/>
        <v>0</v>
      </c>
      <c r="S3494" s="53">
        <f t="shared" ca="1" si="1781"/>
        <v>42736.833963196892</v>
      </c>
      <c r="T3494" s="53">
        <f t="shared" ca="1" si="1781"/>
        <v>360.74765784010765</v>
      </c>
      <c r="U3494" s="53">
        <f t="shared" ca="1" si="1781"/>
        <v>14768.655702183349</v>
      </c>
      <c r="V3494" s="53">
        <f t="shared" ca="1" si="1781"/>
        <v>0</v>
      </c>
      <c r="W3494" s="53">
        <f t="shared" ca="1" si="1781"/>
        <v>0</v>
      </c>
      <c r="X3494" s="53">
        <f t="shared" ca="1" si="1781"/>
        <v>15129.403360023454</v>
      </c>
      <c r="Y3494" s="53">
        <f t="shared" ca="1" si="1781"/>
        <v>7516.7908302115229</v>
      </c>
      <c r="Z3494" s="53">
        <f t="shared" ca="1" si="1781"/>
        <v>17.954632852203506</v>
      </c>
      <c r="AA3494" s="53">
        <f t="shared" ca="1" si="1781"/>
        <v>7534.7454630637303</v>
      </c>
      <c r="AB3494" s="53">
        <f t="shared" ca="1" si="1781"/>
        <v>256.54139188122622</v>
      </c>
      <c r="AC3494" s="53">
        <f t="shared" ca="1" si="1781"/>
        <v>1046.7197553837011</v>
      </c>
      <c r="AD3494" s="53">
        <f t="shared" ca="1" si="1781"/>
        <v>237.76048719526702</v>
      </c>
    </row>
    <row r="3495" spans="2:30" hidden="1" outlineLevel="1">
      <c r="D3495" s="7"/>
      <c r="E3495" s="11"/>
      <c r="F3495" s="51"/>
      <c r="G3495" s="55" t="str">
        <f>$G$12</f>
        <v>DISTSEC</v>
      </c>
      <c r="H3495" s="53">
        <f t="shared" ref="H3495:AD3495" ca="1" si="1782">H3486*$E$3490</f>
        <v>-18269.598769234337</v>
      </c>
      <c r="I3495" s="53">
        <f t="shared" ca="1" si="1782"/>
        <v>-71948.420953726803</v>
      </c>
      <c r="J3495" s="53">
        <f t="shared" ca="1" si="1782"/>
        <v>9046.9097585450309</v>
      </c>
      <c r="K3495" s="53">
        <f t="shared" ca="1" si="1782"/>
        <v>22132.713064372918</v>
      </c>
      <c r="L3495" s="53">
        <f t="shared" ca="1" si="1782"/>
        <v>0</v>
      </c>
      <c r="M3495" s="53">
        <f t="shared" ca="1" si="1782"/>
        <v>0</v>
      </c>
      <c r="N3495" s="53">
        <f t="shared" ca="1" si="1782"/>
        <v>22132.713064372918</v>
      </c>
      <c r="O3495" s="53">
        <f t="shared" ca="1" si="1782"/>
        <v>13989.422601439106</v>
      </c>
      <c r="P3495" s="53">
        <f t="shared" ca="1" si="1782"/>
        <v>0</v>
      </c>
      <c r="Q3495" s="53">
        <f t="shared" ca="1" si="1782"/>
        <v>0</v>
      </c>
      <c r="R3495" s="53">
        <f t="shared" ca="1" si="1782"/>
        <v>0</v>
      </c>
      <c r="S3495" s="53">
        <f t="shared" ca="1" si="1782"/>
        <v>13989.422601439106</v>
      </c>
      <c r="T3495" s="53">
        <f t="shared" ca="1" si="1782"/>
        <v>104.23043606805456</v>
      </c>
      <c r="U3495" s="53">
        <f t="shared" ca="1" si="1782"/>
        <v>0</v>
      </c>
      <c r="V3495" s="53">
        <f t="shared" ca="1" si="1782"/>
        <v>0</v>
      </c>
      <c r="W3495" s="53">
        <f t="shared" ca="1" si="1782"/>
        <v>0</v>
      </c>
      <c r="X3495" s="53">
        <f t="shared" ca="1" si="1782"/>
        <v>104.23043606805456</v>
      </c>
      <c r="Y3495" s="53">
        <f t="shared" ca="1" si="1782"/>
        <v>3665.9633766095803</v>
      </c>
      <c r="Z3495" s="53">
        <f t="shared" ca="1" si="1782"/>
        <v>0</v>
      </c>
      <c r="AA3495" s="53">
        <f t="shared" ca="1" si="1782"/>
        <v>3665.9633766095803</v>
      </c>
      <c r="AB3495" s="53">
        <f t="shared" ca="1" si="1782"/>
        <v>97.820493908744453</v>
      </c>
      <c r="AC3495" s="53">
        <f t="shared" ca="1" si="1782"/>
        <v>3962.056715153798</v>
      </c>
      <c r="AD3495" s="53">
        <f t="shared" ca="1" si="1782"/>
        <v>679.70573839533699</v>
      </c>
    </row>
    <row r="3496" spans="2:30" hidden="1" outlineLevel="1">
      <c r="D3496" s="7"/>
      <c r="E3496" s="11"/>
      <c r="F3496" s="51"/>
      <c r="G3496" s="55" t="str">
        <f>$G$13</f>
        <v>ENERGY</v>
      </c>
      <c r="H3496" s="53">
        <f t="shared" ref="H3496:AD3496" ca="1" si="1783">H3487*$E$3490</f>
        <v>45872.131019708489</v>
      </c>
      <c r="I3496" s="53">
        <f t="shared" ca="1" si="1783"/>
        <v>2809.0812595665602</v>
      </c>
      <c r="J3496" s="53">
        <f t="shared" ca="1" si="1783"/>
        <v>2151.4266211097679</v>
      </c>
      <c r="K3496" s="53">
        <f t="shared" ca="1" si="1783"/>
        <v>6254.0986273402186</v>
      </c>
      <c r="L3496" s="53">
        <f t="shared" ca="1" si="1783"/>
        <v>196.03079662622974</v>
      </c>
      <c r="M3496" s="53">
        <f t="shared" ca="1" si="1783"/>
        <v>-89.231512985545308</v>
      </c>
      <c r="N3496" s="53">
        <f t="shared" ca="1" si="1783"/>
        <v>6360.8979109808552</v>
      </c>
      <c r="O3496" s="53">
        <f t="shared" ca="1" si="1783"/>
        <v>5743.2603345360185</v>
      </c>
      <c r="P3496" s="53">
        <f t="shared" ca="1" si="1783"/>
        <v>1244.7084217872296</v>
      </c>
      <c r="Q3496" s="53">
        <f t="shared" ca="1" si="1783"/>
        <v>606.18845915943916</v>
      </c>
      <c r="R3496" s="53">
        <f t="shared" ca="1" si="1783"/>
        <v>39.389309999788516</v>
      </c>
      <c r="S3496" s="53">
        <f t="shared" ca="1" si="1783"/>
        <v>7633.5465254824558</v>
      </c>
      <c r="T3496" s="53">
        <f t="shared" ca="1" si="1783"/>
        <v>118.57036629449729</v>
      </c>
      <c r="U3496" s="53">
        <f t="shared" ca="1" si="1783"/>
        <v>2987.0254804673664</v>
      </c>
      <c r="V3496" s="53">
        <f t="shared" ca="1" si="1783"/>
        <v>17331.576528329872</v>
      </c>
      <c r="W3496" s="53">
        <f t="shared" ca="1" si="1783"/>
        <v>3872.2046943750938</v>
      </c>
      <c r="X3496" s="53">
        <f t="shared" ca="1" si="1783"/>
        <v>24309.377069466595</v>
      </c>
      <c r="Y3496" s="53">
        <f t="shared" ca="1" si="1783"/>
        <v>1244.302117061522</v>
      </c>
      <c r="Z3496" s="53">
        <f t="shared" ca="1" si="1783"/>
        <v>10.121681827806473</v>
      </c>
      <c r="AA3496" s="53">
        <f t="shared" ca="1" si="1783"/>
        <v>1254.4237988893308</v>
      </c>
      <c r="AB3496" s="53">
        <f t="shared" ca="1" si="1783"/>
        <v>41.833057958502422</v>
      </c>
      <c r="AC3496" s="53">
        <f t="shared" ca="1" si="1783"/>
        <v>1102.1355882033336</v>
      </c>
      <c r="AD3496" s="53">
        <f t="shared" ca="1" si="1783"/>
        <v>209.40918805086386</v>
      </c>
    </row>
    <row r="3497" spans="2:30" hidden="1" outlineLevel="1">
      <c r="D3497" s="7"/>
      <c r="E3497" s="11"/>
      <c r="F3497" s="51"/>
      <c r="G3497" s="55" t="str">
        <f>$G$14</f>
        <v>CUSTOMER</v>
      </c>
      <c r="H3497" s="53">
        <f t="shared" ref="H3497:AD3497" ca="1" si="1784">H3488*$E$3490</f>
        <v>61566.94205310625</v>
      </c>
      <c r="I3497" s="53">
        <f t="shared" ca="1" si="1784"/>
        <v>-27674.2935047584</v>
      </c>
      <c r="J3497" s="53">
        <f t="shared" ca="1" si="1784"/>
        <v>14005.477334482513</v>
      </c>
      <c r="K3497" s="53">
        <f t="shared" ca="1" si="1784"/>
        <v>3176.8298706744499</v>
      </c>
      <c r="L3497" s="53">
        <f t="shared" ca="1" si="1784"/>
        <v>1269.9399884523668</v>
      </c>
      <c r="M3497" s="53">
        <f t="shared" ca="1" si="1784"/>
        <v>567.09953500237691</v>
      </c>
      <c r="N3497" s="53">
        <f t="shared" ca="1" si="1784"/>
        <v>5013.869394129194</v>
      </c>
      <c r="O3497" s="53">
        <f t="shared" ca="1" si="1784"/>
        <v>944.03924906058592</v>
      </c>
      <c r="P3497" s="53">
        <f t="shared" ca="1" si="1784"/>
        <v>350.635110585164</v>
      </c>
      <c r="Q3497" s="53">
        <f t="shared" ca="1" si="1784"/>
        <v>856.70533391834692</v>
      </c>
      <c r="R3497" s="53">
        <f t="shared" ca="1" si="1784"/>
        <v>255.45410405793612</v>
      </c>
      <c r="S3497" s="53">
        <f t="shared" ca="1" si="1784"/>
        <v>2406.8337976220346</v>
      </c>
      <c r="T3497" s="53">
        <f t="shared" ca="1" si="1784"/>
        <v>1.6982992550679314</v>
      </c>
      <c r="U3497" s="53">
        <f t="shared" ca="1" si="1784"/>
        <v>123.90888971408154</v>
      </c>
      <c r="V3497" s="53">
        <f t="shared" ca="1" si="1784"/>
        <v>770.72481001983965</v>
      </c>
      <c r="W3497" s="53">
        <f t="shared" ca="1" si="1784"/>
        <v>177.33929138816586</v>
      </c>
      <c r="X3497" s="53">
        <f t="shared" ca="1" si="1784"/>
        <v>1073.6712903771561</v>
      </c>
      <c r="Y3497" s="53">
        <f t="shared" ca="1" si="1784"/>
        <v>184.23026085587344</v>
      </c>
      <c r="Z3497" s="53">
        <f t="shared" ca="1" si="1784"/>
        <v>0.40503261880698527</v>
      </c>
      <c r="AA3497" s="53">
        <f t="shared" ca="1" si="1784"/>
        <v>184.63529347468028</v>
      </c>
      <c r="AB3497" s="53">
        <f t="shared" ca="1" si="1784"/>
        <v>8.7911520789316686</v>
      </c>
      <c r="AC3497" s="53">
        <f t="shared" ca="1" si="1784"/>
        <v>58491.89389662521</v>
      </c>
      <c r="AD3497" s="53">
        <f t="shared" ca="1" si="1784"/>
        <v>8056.0633990748674</v>
      </c>
    </row>
    <row r="3498" spans="2:30" collapsed="1">
      <c r="B3498" s="112" t="s">
        <v>369</v>
      </c>
      <c r="D3498" s="7"/>
      <c r="E3498" s="4">
        <f>E3489*$E$3490</f>
        <v>93771.933969999998</v>
      </c>
      <c r="F3498" s="51"/>
      <c r="G3498" s="55" t="str">
        <f>$G$15</f>
        <v>TOTAL</v>
      </c>
      <c r="H3498" s="53">
        <f t="shared" ref="H3498:AD3498" ca="1" si="1785">H3489*$E$3490</f>
        <v>93771.933970001483</v>
      </c>
      <c r="I3498" s="53">
        <f t="shared" ca="1" si="1785"/>
        <v>-658281.86629966239</v>
      </c>
      <c r="J3498" s="53">
        <f t="shared" ca="1" si="1785"/>
        <v>73797.597741283404</v>
      </c>
      <c r="K3498" s="53">
        <f t="shared" ca="1" si="1785"/>
        <v>165799.17245236781</v>
      </c>
      <c r="L3498" s="53">
        <f t="shared" ca="1" si="1785"/>
        <v>5978.0762079210353</v>
      </c>
      <c r="M3498" s="53">
        <f t="shared" ca="1" si="1785"/>
        <v>1361.4352348617067</v>
      </c>
      <c r="N3498" s="53">
        <f t="shared" ca="1" si="1785"/>
        <v>173138.68389515037</v>
      </c>
      <c r="O3498" s="53">
        <f t="shared" ca="1" si="1785"/>
        <v>121290.58059695754</v>
      </c>
      <c r="P3498" s="53">
        <f t="shared" ca="1" si="1785"/>
        <v>25016.300394750979</v>
      </c>
      <c r="Q3498" s="53">
        <f t="shared" ca="1" si="1785"/>
        <v>8955.1102371553679</v>
      </c>
      <c r="R3498" s="53">
        <f t="shared" ca="1" si="1785"/>
        <v>671.15036780443552</v>
      </c>
      <c r="S3498" s="53">
        <f t="shared" ca="1" si="1785"/>
        <v>155933.14159666837</v>
      </c>
      <c r="T3498" s="53">
        <f t="shared" ca="1" si="1785"/>
        <v>835.02869018208617</v>
      </c>
      <c r="U3498" s="53">
        <f t="shared" ca="1" si="1785"/>
        <v>41520.77690540062</v>
      </c>
      <c r="V3498" s="53">
        <f t="shared" ca="1" si="1785"/>
        <v>173582.26757401921</v>
      </c>
      <c r="W3498" s="53">
        <f t="shared" ca="1" si="1785"/>
        <v>33092.535632920597</v>
      </c>
      <c r="X3498" s="53">
        <f t="shared" ca="1" si="1785"/>
        <v>249030.60880252253</v>
      </c>
      <c r="Y3498" s="53">
        <f t="shared" ca="1" si="1785"/>
        <v>25325.468087241352</v>
      </c>
      <c r="Z3498" s="53">
        <f t="shared" ca="1" si="1785"/>
        <v>-21.887459617685543</v>
      </c>
      <c r="AA3498" s="53">
        <f t="shared" ca="1" si="1785"/>
        <v>25303.580627623684</v>
      </c>
      <c r="AB3498" s="53">
        <f t="shared" ca="1" si="1785"/>
        <v>891.58279419712142</v>
      </c>
      <c r="AC3498" s="53">
        <f t="shared" ca="1" si="1785"/>
        <v>64743.536664421546</v>
      </c>
      <c r="AD3498" s="53">
        <f t="shared" ca="1" si="1785"/>
        <v>9215.0681477964154</v>
      </c>
    </row>
    <row r="3499" spans="2:30" hidden="1" outlineLevel="1">
      <c r="D3499" s="7"/>
      <c r="E3499" s="51"/>
      <c r="F3499" s="52" t="str">
        <f>F3506</f>
        <v>RB_GUP</v>
      </c>
      <c r="G3499" s="55" t="str">
        <f>$G$8</f>
        <v>PRODUCTION</v>
      </c>
      <c r="H3499" s="4">
        <f t="shared" ref="H3499:H3506" ca="1" si="1786">SUBTOTAL(9,I3499:AD3499)</f>
        <v>18103.087965002582</v>
      </c>
      <c r="I3499" s="5">
        <f ca="1">VLOOKUP(CONCATENATE($F3499," ",$G3499),AllocFactorMatrix,(I$4+1),FALSE)*$E3506</f>
        <v>10050.951872486634</v>
      </c>
      <c r="J3499" s="5">
        <f ca="1">VLOOKUP(CONCATENATE($F3499," ",$G3499),AllocFactorMatrix,(J$4+1),FALSE)*$E3506</f>
        <v>462.49330339368015</v>
      </c>
      <c r="K3499" s="5">
        <f ca="1">VLOOKUP(CONCATENATE($F3499," ",$G3499),AllocFactorMatrix,(K$4+1),FALSE)*$E3506</f>
        <v>1523.5857362139907</v>
      </c>
      <c r="L3499" s="5">
        <f ca="1">VLOOKUP(CONCATENATE($F3499," ",$G3499),AllocFactorMatrix,(L$4+1),FALSE)*$E3506</f>
        <v>38.069543639294196</v>
      </c>
      <c r="M3499" s="5">
        <f ca="1">VLOOKUP(CONCATENATE($F3499," ",$G3499),AllocFactorMatrix,(M$4+1),FALSE)*$E3506</f>
        <v>4.9006825190630128</v>
      </c>
      <c r="N3499" s="5">
        <f t="shared" ref="N3499:N3506" ca="1" si="1787">SUBTOTAL(9,K3499:M3499)</f>
        <v>1566.5559623723477</v>
      </c>
      <c r="O3499" s="5">
        <f ca="1">VLOOKUP(CONCATENATE($F3499," ",$G3499),AllocFactorMatrix,(O$4+1),FALSE)*$E3506</f>
        <v>1159.0122632567625</v>
      </c>
      <c r="P3499" s="5">
        <f ca="1">VLOOKUP(CONCATENATE($F3499," ",$G3499),AllocFactorMatrix,(P$4+1),FALSE)*$E3506</f>
        <v>209.78342190709131</v>
      </c>
      <c r="Q3499" s="5">
        <f ca="1">VLOOKUP(CONCATENATE($F3499," ",$G3499),AllocFactorMatrix,(Q$4+1),FALSE)*$E3506</f>
        <v>81.142746489708713</v>
      </c>
      <c r="R3499" s="5">
        <f ca="1">VLOOKUP(CONCATENATE($F3499," ",$G3499),AllocFactorMatrix,(R$4+1),FALSE)*$E3506</f>
        <v>1.748360378906413</v>
      </c>
      <c r="S3499" s="5">
        <f ca="1">SUBTOTAL(9,O3499:R3499)</f>
        <v>1451.6867920324689</v>
      </c>
      <c r="T3499" s="5">
        <f ca="1">VLOOKUP(CONCATENATE($F3499," ",$G3499),AllocFactorMatrix,(T$4+1),FALSE)*$E3506</f>
        <v>36.802870796292495</v>
      </c>
      <c r="U3499" s="5">
        <f ca="1">VLOOKUP(CONCATENATE($F3499," ",$G3499),AllocFactorMatrix,(U$4+1),FALSE)*$E3506</f>
        <v>585.96568070242199</v>
      </c>
      <c r="V3499" s="5">
        <f ca="1">VLOOKUP(CONCATENATE($F3499," ",$G3499),AllocFactorMatrix,(V$4+1),FALSE)*$E3506</f>
        <v>3177.8113012094068</v>
      </c>
      <c r="W3499" s="5">
        <f ca="1">VLOOKUP(CONCATENATE($F3499," ",$G3499),AllocFactorMatrix,(W$4+1),FALSE)*$E3506</f>
        <v>418.11307628676218</v>
      </c>
      <c r="X3499" s="5">
        <f ca="1">SUBTOTAL(9,T3499:W3499)</f>
        <v>4218.6929289948839</v>
      </c>
      <c r="Y3499" s="5">
        <f ca="1">VLOOKUP(CONCATENATE($F3499," ",$G3499),AllocFactorMatrix,(Y$4+1),FALSE)*$E3506</f>
        <v>341.59460458602661</v>
      </c>
      <c r="Z3499" s="5">
        <f ca="1">VLOOKUP(CONCATENATE($F3499," ",$G3499),AllocFactorMatrix,(Z$4+1),FALSE)*$E3506</f>
        <v>7.1006186805511735</v>
      </c>
      <c r="AA3499" s="5">
        <f t="shared" ref="AA3499:AA3506" ca="1" si="1788">SUBTOTAL(9,Y3499:Z3499)</f>
        <v>348.69522326657778</v>
      </c>
      <c r="AB3499" s="5">
        <f ca="1">VLOOKUP(CONCATENATE($F3499," ",$G3499),AllocFactorMatrix,(AB$4+1),FALSE)*$E3506</f>
        <v>4.0118824559944599</v>
      </c>
      <c r="AC3499" s="5">
        <f ca="1">VLOOKUP(CONCATENATE($F3499," ",$G3499),AllocFactorMatrix,(AC$4+1),FALSE)*$E3506</f>
        <v>0</v>
      </c>
      <c r="AD3499" s="5">
        <f ca="1">VLOOKUP(CONCATENATE($F3499," ",$G3499),AllocFactorMatrix,(AD$4+1),FALSE)*$E3506</f>
        <v>0</v>
      </c>
    </row>
    <row r="3500" spans="2:30" hidden="1" outlineLevel="1">
      <c r="D3500" s="7"/>
      <c r="E3500" s="51"/>
      <c r="F3500" s="52" t="str">
        <f>F3506</f>
        <v>RB_GUP</v>
      </c>
      <c r="G3500" s="55" t="str">
        <f>$G$9</f>
        <v>BULKTRAN</v>
      </c>
      <c r="H3500" s="4">
        <f t="shared" ca="1" si="1786"/>
        <v>9595.0352013271186</v>
      </c>
      <c r="I3500" s="5">
        <f ca="1">VLOOKUP(CONCATENATE($F3500," ",$G3500),AllocFactorMatrix,(I$4+1),FALSE)*$E3506</f>
        <v>4726.3511330089386</v>
      </c>
      <c r="J3500" s="5">
        <f ca="1">VLOOKUP(CONCATENATE($F3500," ",$G3500),AllocFactorMatrix,(J$4+1),FALSE)*$E3506</f>
        <v>233.64042481583667</v>
      </c>
      <c r="K3500" s="5">
        <f ca="1">VLOOKUP(CONCATENATE($F3500," ",$G3500),AllocFactorMatrix,(K$4+1),FALSE)*$E3506</f>
        <v>855.81148598419179</v>
      </c>
      <c r="L3500" s="5">
        <f ca="1">VLOOKUP(CONCATENATE($F3500," ",$G3500),AllocFactorMatrix,(L$4+1),FALSE)*$E3506</f>
        <v>26.937907107617729</v>
      </c>
      <c r="M3500" s="5">
        <f ca="1">VLOOKUP(CONCATENATE($F3500," ",$G3500),AllocFactorMatrix,(M$4+1),FALSE)*$E3506</f>
        <v>2.5261507317645537</v>
      </c>
      <c r="N3500" s="5">
        <f t="shared" ca="1" si="1787"/>
        <v>885.27554382357414</v>
      </c>
      <c r="O3500" s="5">
        <f ca="1">VLOOKUP(CONCATENATE($F3500," ",$G3500),AllocFactorMatrix,(O$4+1),FALSE)*$E3506</f>
        <v>650.54986003572378</v>
      </c>
      <c r="P3500" s="5">
        <f ca="1">VLOOKUP(CONCATENATE($F3500," ",$G3500),AllocFactorMatrix,(P$4+1),FALSE)*$E3506</f>
        <v>121.2163920105526</v>
      </c>
      <c r="Q3500" s="5">
        <f ca="1">VLOOKUP(CONCATENATE($F3500," ",$G3500),AllocFactorMatrix,(Q$4+1),FALSE)*$E3506</f>
        <v>54.775430500291314</v>
      </c>
      <c r="R3500" s="5">
        <f ca="1">VLOOKUP(CONCATENATE($F3500," ",$G3500),AllocFactorMatrix,(R$4+1),FALSE)*$E3506</f>
        <v>2.4631898811302748</v>
      </c>
      <c r="S3500" s="5">
        <f t="shared" ref="S3500:S3506" ca="1" si="1789">SUBTOTAL(9,O3500:R3500)</f>
        <v>829.00487242769793</v>
      </c>
      <c r="T3500" s="5">
        <f ca="1">VLOOKUP(CONCATENATE($F3500," ",$G3500),AllocFactorMatrix,(T$4+1),FALSE)*$E3506</f>
        <v>22.725372889625181</v>
      </c>
      <c r="U3500" s="5">
        <f ca="1">VLOOKUP(CONCATENATE($F3500," ",$G3500),AllocFactorMatrix,(U$4+1),FALSE)*$E3506</f>
        <v>371.89685534780165</v>
      </c>
      <c r="V3500" s="5">
        <f ca="1">VLOOKUP(CONCATENATE($F3500," ",$G3500),AllocFactorMatrix,(V$4+1),FALSE)*$E3506</f>
        <v>1965.4853302361455</v>
      </c>
      <c r="W3500" s="5">
        <f ca="1">VLOOKUP(CONCATENATE($F3500," ",$G3500),AllocFactorMatrix,(W$4+1),FALSE)*$E3506</f>
        <v>354.93407416803802</v>
      </c>
      <c r="X3500" s="5">
        <f t="shared" ref="X3500:X3506" ca="1" si="1790">SUBTOTAL(9,T3500:W3500)</f>
        <v>2715.0416326416102</v>
      </c>
      <c r="Y3500" s="5">
        <f ca="1">VLOOKUP(CONCATENATE($F3500," ",$G3500),AllocFactorMatrix,(Y$4+1),FALSE)*$E3506</f>
        <v>199.78282972411478</v>
      </c>
      <c r="Z3500" s="5">
        <f ca="1">VLOOKUP(CONCATENATE($F3500," ",$G3500),AllocFactorMatrix,(Z$4+1),FALSE)*$E3506</f>
        <v>3.346286031764135</v>
      </c>
      <c r="AA3500" s="5">
        <f t="shared" ca="1" si="1788"/>
        <v>203.1291157558789</v>
      </c>
      <c r="AB3500" s="5">
        <f ca="1">VLOOKUP(CONCATENATE($F3500," ",$G3500),AllocFactorMatrix,(AB$4+1),FALSE)*$E3506</f>
        <v>2.5924788535829562</v>
      </c>
      <c r="AC3500" s="5">
        <f ca="1">VLOOKUP(CONCATENATE($F3500," ",$G3500),AllocFactorMatrix,(AC$4+1),FALSE)*$E3506</f>
        <v>0</v>
      </c>
      <c r="AD3500" s="5">
        <f ca="1">VLOOKUP(CONCATENATE($F3500," ",$G3500),AllocFactorMatrix,(AD$4+1),FALSE)*$E3506</f>
        <v>0</v>
      </c>
    </row>
    <row r="3501" spans="2:30" hidden="1" outlineLevel="1">
      <c r="D3501" s="7"/>
      <c r="E3501" s="51"/>
      <c r="F3501" s="52" t="str">
        <f>F3506</f>
        <v>RB_GUP</v>
      </c>
      <c r="G3501" s="55" t="str">
        <f>$G$10</f>
        <v>SUBTRAN</v>
      </c>
      <c r="H3501" s="4">
        <f t="shared" ca="1" si="1786"/>
        <v>2107.7411773712229</v>
      </c>
      <c r="I3501" s="5">
        <f ca="1">VLOOKUP(CONCATENATE($F3501," ",$G3501),AllocFactorMatrix,(I$4+1),FALSE)*$E3506</f>
        <v>1026.1905350225434</v>
      </c>
      <c r="J3501" s="5">
        <f ca="1">VLOOKUP(CONCATENATE($F3501," ",$G3501),AllocFactorMatrix,(J$4+1),FALSE)*$E3506</f>
        <v>49.525297636785552</v>
      </c>
      <c r="K3501" s="5">
        <f ca="1">VLOOKUP(CONCATENATE($F3501," ",$G3501),AllocFactorMatrix,(K$4+1),FALSE)*$E3506</f>
        <v>180.17061124421929</v>
      </c>
      <c r="L3501" s="5">
        <f ca="1">VLOOKUP(CONCATENATE($F3501," ",$G3501),AllocFactorMatrix,(L$4+1),FALSE)*$E3506</f>
        <v>5.5653006627677462</v>
      </c>
      <c r="M3501" s="5">
        <f ca="1">VLOOKUP(CONCATENATE($F3501," ",$G3501),AllocFactorMatrix,(M$4+1),FALSE)*$E3506</f>
        <v>0.69312876450731464</v>
      </c>
      <c r="N3501" s="5">
        <f t="shared" ca="1" si="1787"/>
        <v>186.42904067149436</v>
      </c>
      <c r="O3501" s="5">
        <f ca="1">VLOOKUP(CONCATENATE($F3501," ",$G3501),AllocFactorMatrix,(O$4+1),FALSE)*$E3506</f>
        <v>136.12171282834021</v>
      </c>
      <c r="P3501" s="5">
        <f ca="1">VLOOKUP(CONCATENATE($F3501," ",$G3501),AllocFactorMatrix,(P$4+1),FALSE)*$E3506</f>
        <v>25.304867648426132</v>
      </c>
      <c r="Q3501" s="5">
        <f ca="1">VLOOKUP(CONCATENATE($F3501," ",$G3501),AllocFactorMatrix,(Q$4+1),FALSE)*$E3506</f>
        <v>15.056697768072814</v>
      </c>
      <c r="R3501" s="5">
        <f ca="1">VLOOKUP(CONCATENATE($F3501," ",$G3501),AllocFactorMatrix,(R$4+1),FALSE)*$E3506</f>
        <v>0</v>
      </c>
      <c r="S3501" s="5">
        <f t="shared" ca="1" si="1789"/>
        <v>176.48327824483914</v>
      </c>
      <c r="T3501" s="5">
        <f ca="1">VLOOKUP(CONCATENATE($F3501," ",$G3501),AllocFactorMatrix,(T$4+1),FALSE)*$E3506</f>
        <v>4.7531364837662951</v>
      </c>
      <c r="U3501" s="5">
        <f ca="1">VLOOKUP(CONCATENATE($F3501," ",$G3501),AllocFactorMatrix,(U$4+1),FALSE)*$E3506</f>
        <v>77.811558017150844</v>
      </c>
      <c r="V3501" s="5">
        <f ca="1">VLOOKUP(CONCATENATE($F3501," ",$G3501),AllocFactorMatrix,(V$4+1),FALSE)*$E3506</f>
        <v>542.0884667396432</v>
      </c>
      <c r="W3501" s="5">
        <f ca="1">VLOOKUP(CONCATENATE($F3501," ",$G3501),AllocFactorMatrix,(W$4+1),FALSE)*$E3506</f>
        <v>0</v>
      </c>
      <c r="X3501" s="5">
        <f t="shared" ca="1" si="1790"/>
        <v>624.65316124056039</v>
      </c>
      <c r="Y3501" s="5">
        <f ca="1">VLOOKUP(CONCATENATE($F3501," ",$G3501),AllocFactorMatrix,(Y$4+1),FALSE)*$E3506</f>
        <v>40.968647528333655</v>
      </c>
      <c r="Z3501" s="5">
        <f ca="1">VLOOKUP(CONCATENATE($F3501," ",$G3501),AllocFactorMatrix,(Z$4+1),FALSE)*$E3506</f>
        <v>0.68294846733535219</v>
      </c>
      <c r="AA3501" s="5">
        <f t="shared" ca="1" si="1788"/>
        <v>41.651595995669005</v>
      </c>
      <c r="AB3501" s="5">
        <f ca="1">VLOOKUP(CONCATENATE($F3501," ",$G3501),AllocFactorMatrix,(AB$4+1),FALSE)*$E3506</f>
        <v>0.54708048846694024</v>
      </c>
      <c r="AC3501" s="5">
        <f ca="1">VLOOKUP(CONCATENATE($F3501," ",$G3501),AllocFactorMatrix,(AC$4+1),FALSE)*$E3506</f>
        <v>1.8601906149266056</v>
      </c>
      <c r="AD3501" s="5">
        <f ca="1">VLOOKUP(CONCATENATE($F3501," ",$G3501),AllocFactorMatrix,(AD$4+1),FALSE)*$E3506</f>
        <v>0.40099745593775915</v>
      </c>
    </row>
    <row r="3502" spans="2:30" hidden="1" outlineLevel="1">
      <c r="D3502" s="7"/>
      <c r="E3502" s="51"/>
      <c r="F3502" s="52" t="str">
        <f>F3506</f>
        <v>RB_GUP</v>
      </c>
      <c r="G3502" s="55" t="str">
        <f>$G$11</f>
        <v>DISTPRI</v>
      </c>
      <c r="H3502" s="4">
        <f t="shared" ca="1" si="1786"/>
        <v>9670.9854341760147</v>
      </c>
      <c r="I3502" s="5">
        <f ca="1">VLOOKUP(CONCATENATE($F3502," ",$G3502),AllocFactorMatrix,(I$4+1),FALSE)*$E3506</f>
        <v>6463.5320382888003</v>
      </c>
      <c r="J3502" s="5">
        <f ca="1">VLOOKUP(CONCATENATE($F3502," ",$G3502),AllocFactorMatrix,(J$4+1),FALSE)*$E3506</f>
        <v>304.67402699579435</v>
      </c>
      <c r="K3502" s="5">
        <f ca="1">VLOOKUP(CONCATENATE($F3502," ",$G3502),AllocFactorMatrix,(K$4+1),FALSE)*$E3506</f>
        <v>1106.2900908908941</v>
      </c>
      <c r="L3502" s="5">
        <f ca="1">VLOOKUP(CONCATENATE($F3502," ",$G3502),AllocFactorMatrix,(L$4+1),FALSE)*$E3506</f>
        <v>34.190120315503734</v>
      </c>
      <c r="M3502" s="5">
        <f ca="1">VLOOKUP(CONCATENATE($F3502," ",$G3502),AllocFactorMatrix,(M$4+1),FALSE)*$E3506</f>
        <v>0</v>
      </c>
      <c r="N3502" s="5">
        <f t="shared" ca="1" si="1787"/>
        <v>1140.4802112063978</v>
      </c>
      <c r="O3502" s="5">
        <f ca="1">VLOOKUP(CONCATENATE($F3502," ",$G3502),AllocFactorMatrix,(O$4+1),FALSE)*$E3506</f>
        <v>829.52420519371265</v>
      </c>
      <c r="P3502" s="5">
        <f ca="1">VLOOKUP(CONCATENATE($F3502," ",$G3502),AllocFactorMatrix,(P$4+1),FALSE)*$E3506</f>
        <v>154.49893903934523</v>
      </c>
      <c r="Q3502" s="5">
        <f ca="1">VLOOKUP(CONCATENATE($F3502," ",$G3502),AllocFactorMatrix,(Q$4+1),FALSE)*$E3506</f>
        <v>0</v>
      </c>
      <c r="R3502" s="5">
        <f ca="1">VLOOKUP(CONCATENATE($F3502," ",$G3502),AllocFactorMatrix,(R$4+1),FALSE)*$E3506</f>
        <v>0</v>
      </c>
      <c r="S3502" s="5">
        <f t="shared" ca="1" si="1789"/>
        <v>984.02314423305791</v>
      </c>
      <c r="T3502" s="5">
        <f ca="1">VLOOKUP(CONCATENATE($F3502," ",$G3502),AllocFactorMatrix,(T$4+1),FALSE)*$E3506</f>
        <v>29.572026718247312</v>
      </c>
      <c r="U3502" s="5">
        <f ca="1">VLOOKUP(CONCATENATE($F3502," ",$G3502),AllocFactorMatrix,(U$4+1),FALSE)*$E3506</f>
        <v>476.92987401994577</v>
      </c>
      <c r="V3502" s="5">
        <f ca="1">VLOOKUP(CONCATENATE($F3502," ",$G3502),AllocFactorMatrix,(V$4+1),FALSE)*$E3506</f>
        <v>0</v>
      </c>
      <c r="W3502" s="5">
        <f ca="1">VLOOKUP(CONCATENATE($F3502," ",$G3502),AllocFactorMatrix,(W$4+1),FALSE)*$E3506</f>
        <v>0</v>
      </c>
      <c r="X3502" s="5">
        <f t="shared" ca="1" si="1790"/>
        <v>506.50190073819306</v>
      </c>
      <c r="Y3502" s="5">
        <f ca="1">VLOOKUP(CONCATENATE($F3502," ",$G3502),AllocFactorMatrix,(Y$4+1),FALSE)*$E3506</f>
        <v>250.13966916093909</v>
      </c>
      <c r="Z3502" s="5">
        <f ca="1">VLOOKUP(CONCATENATE($F3502," ",$G3502),AllocFactorMatrix,(Z$4+1),FALSE)*$E3506</f>
        <v>4.1733088565188305</v>
      </c>
      <c r="AA3502" s="5">
        <f t="shared" ca="1" si="1788"/>
        <v>254.31297801745794</v>
      </c>
      <c r="AB3502" s="5">
        <f ca="1">VLOOKUP(CONCATENATE($F3502," ",$G3502),AllocFactorMatrix,(AB$4+1),FALSE)*$E3506</f>
        <v>3.3810794442771583</v>
      </c>
      <c r="AC3502" s="5">
        <f ca="1">VLOOKUP(CONCATENATE($F3502," ",$G3502),AllocFactorMatrix,(AC$4+1),FALSE)*$E3506</f>
        <v>11.583108444167832</v>
      </c>
      <c r="AD3502" s="5">
        <f ca="1">VLOOKUP(CONCATENATE($F3502," ",$G3502),AllocFactorMatrix,(AD$4+1),FALSE)*$E3506</f>
        <v>2.4969468078655686</v>
      </c>
    </row>
    <row r="3503" spans="2:30" hidden="1" outlineLevel="1">
      <c r="D3503" s="7"/>
      <c r="E3503" s="51"/>
      <c r="F3503" s="52" t="str">
        <f>F3506</f>
        <v>RB_GUP</v>
      </c>
      <c r="G3503" s="55" t="str">
        <f>$G$12</f>
        <v>DISTSEC</v>
      </c>
      <c r="H3503" s="4">
        <f t="shared" ca="1" si="1786"/>
        <v>4976.5468194803025</v>
      </c>
      <c r="I3503" s="5">
        <f ca="1">VLOOKUP(CONCATENATE($F3503," ",$G3503),AllocFactorMatrix,(I$4+1),FALSE)*$E3506</f>
        <v>3720.9712808996824</v>
      </c>
      <c r="J3503" s="5">
        <f ca="1">VLOOKUP(CONCATENATE($F3503," ",$G3503),AllocFactorMatrix,(J$4+1),FALSE)*$E3506</f>
        <v>179.38921136058593</v>
      </c>
      <c r="K3503" s="5">
        <f ca="1">VLOOKUP(CONCATENATE($F3503," ",$G3503),AllocFactorMatrix,(K$4+1),FALSE)*$E3506</f>
        <v>541.29200887345178</v>
      </c>
      <c r="L3503" s="5">
        <f ca="1">VLOOKUP(CONCATENATE($F3503," ",$G3503),AllocFactorMatrix,(L$4+1),FALSE)*$E3506</f>
        <v>0</v>
      </c>
      <c r="M3503" s="5">
        <f ca="1">VLOOKUP(CONCATENATE($F3503," ",$G3503),AllocFactorMatrix,(M$4+1),FALSE)*$E3506</f>
        <v>0</v>
      </c>
      <c r="N3503" s="5">
        <f t="shared" ca="1" si="1787"/>
        <v>541.29200887345178</v>
      </c>
      <c r="O3503" s="5">
        <f ca="1">VLOOKUP(CONCATENATE($F3503," ",$G3503),AllocFactorMatrix,(O$4+1),FALSE)*$E3506</f>
        <v>344.91337489150948</v>
      </c>
      <c r="P3503" s="5">
        <f ca="1">VLOOKUP(CONCATENATE($F3503," ",$G3503),AllocFactorMatrix,(P$4+1),FALSE)*$E3506</f>
        <v>0</v>
      </c>
      <c r="Q3503" s="5">
        <f ca="1">VLOOKUP(CONCATENATE($F3503," ",$G3503),AllocFactorMatrix,(Q$4+1),FALSE)*$E3506</f>
        <v>0</v>
      </c>
      <c r="R3503" s="5">
        <f ca="1">VLOOKUP(CONCATENATE($F3503," ",$G3503),AllocFactorMatrix,(R$4+1),FALSE)*$E3506</f>
        <v>0</v>
      </c>
      <c r="S3503" s="5">
        <f t="shared" ca="1" si="1789"/>
        <v>344.91337489150948</v>
      </c>
      <c r="T3503" s="5">
        <f ca="1">VLOOKUP(CONCATENATE($F3503," ",$G3503),AllocFactorMatrix,(T$4+1),FALSE)*$E3506</f>
        <v>9.3257340748828064</v>
      </c>
      <c r="U3503" s="5">
        <f ca="1">VLOOKUP(CONCATENATE($F3503," ",$G3503),AllocFactorMatrix,(U$4+1),FALSE)*$E3506</f>
        <v>0</v>
      </c>
      <c r="V3503" s="5">
        <f ca="1">VLOOKUP(CONCATENATE($F3503," ",$G3503),AllocFactorMatrix,(V$4+1),FALSE)*$E3506</f>
        <v>0</v>
      </c>
      <c r="W3503" s="5">
        <f ca="1">VLOOKUP(CONCATENATE($F3503," ",$G3503),AllocFactorMatrix,(W$4+1),FALSE)*$E3506</f>
        <v>0</v>
      </c>
      <c r="X3503" s="5">
        <f t="shared" ca="1" si="1790"/>
        <v>9.3257340748828064</v>
      </c>
      <c r="Y3503" s="5">
        <f ca="1">VLOOKUP(CONCATENATE($F3503," ",$G3503),AllocFactorMatrix,(Y$4+1),FALSE)*$E3506</f>
        <v>127.21926088432686</v>
      </c>
      <c r="Z3503" s="5">
        <f ca="1">VLOOKUP(CONCATENATE($F3503," ",$G3503),AllocFactorMatrix,(Z$4+1),FALSE)*$E3506</f>
        <v>0</v>
      </c>
      <c r="AA3503" s="5">
        <f t="shared" ca="1" si="1788"/>
        <v>127.21926088432686</v>
      </c>
      <c r="AB3503" s="5">
        <f ca="1">VLOOKUP(CONCATENATE($F3503," ",$G3503),AllocFactorMatrix,(AB$4+1),FALSE)*$E3506</f>
        <v>1.3201583626875837</v>
      </c>
      <c r="AC3503" s="5">
        <f ca="1">VLOOKUP(CONCATENATE($F3503," ",$G3503),AllocFactorMatrix,(AC$4+1),FALSE)*$E3506</f>
        <v>44.824453945407669</v>
      </c>
      <c r="AD3503" s="5">
        <f ca="1">VLOOKUP(CONCATENATE($F3503," ",$G3503),AllocFactorMatrix,(AD$4+1),FALSE)*$E3506</f>
        <v>7.2913361877668104</v>
      </c>
    </row>
    <row r="3504" spans="2:30" hidden="1" outlineLevel="1">
      <c r="D3504" s="7"/>
      <c r="E3504" s="51"/>
      <c r="F3504" s="52" t="str">
        <f>F3506</f>
        <v>RB_GUP</v>
      </c>
      <c r="G3504" s="55" t="str">
        <f>$G$13</f>
        <v>ENERGY</v>
      </c>
      <c r="H3504" s="4">
        <f t="shared" ca="1" si="1786"/>
        <v>152.96352717660639</v>
      </c>
      <c r="I3504" s="5">
        <f ca="1">VLOOKUP(CONCATENATE($F3504," ",$G3504),AllocFactorMatrix,(I$4+1),FALSE)*$E3506</f>
        <v>57.396058986237882</v>
      </c>
      <c r="J3504" s="5">
        <f ca="1">VLOOKUP(CONCATENATE($F3504," ",$G3504),AllocFactorMatrix,(J$4+1),FALSE)*$E3506</f>
        <v>3.7196355038597084</v>
      </c>
      <c r="K3504" s="5">
        <f ca="1">VLOOKUP(CONCATENATE($F3504," ",$G3504),AllocFactorMatrix,(K$4+1),FALSE)*$E3506</f>
        <v>12.479780337815745</v>
      </c>
      <c r="L3504" s="5">
        <f ca="1">VLOOKUP(CONCATENATE($F3504," ",$G3504),AllocFactorMatrix,(L$4+1),FALSE)*$E3506</f>
        <v>0.39663575115003441</v>
      </c>
      <c r="M3504" s="5">
        <f ca="1">VLOOKUP(CONCATENATE($F3504," ",$G3504),AllocFactorMatrix,(M$4+1),FALSE)*$E3506</f>
        <v>3.6565179500821485E-2</v>
      </c>
      <c r="N3504" s="5">
        <f t="shared" ca="1" si="1787"/>
        <v>12.9129812684666</v>
      </c>
      <c r="O3504" s="5">
        <f ca="1">VLOOKUP(CONCATENATE($F3504," ",$G3504),AllocFactorMatrix,(O$4+1),FALSE)*$E3506</f>
        <v>11.377989867591651</v>
      </c>
      <c r="P3504" s="5">
        <f ca="1">VLOOKUP(CONCATENATE($F3504," ",$G3504),AllocFactorMatrix,(P$4+1),FALSE)*$E3506</f>
        <v>2.1092603899727433</v>
      </c>
      <c r="Q3504" s="5">
        <f ca="1">VLOOKUP(CONCATENATE($F3504," ",$G3504),AllocFactorMatrix,(Q$4+1),FALSE)*$E3506</f>
        <v>0.95839393272890461</v>
      </c>
      <c r="R3504" s="5">
        <f ca="1">VLOOKUP(CONCATENATE($F3504," ",$G3504),AllocFactorMatrix,(R$4+1),FALSE)*$E3506</f>
        <v>4.4406356920291545E-2</v>
      </c>
      <c r="S3504" s="5">
        <f t="shared" ca="1" si="1789"/>
        <v>14.49005054721359</v>
      </c>
      <c r="T3504" s="5">
        <f ca="1">VLOOKUP(CONCATENATE($F3504," ",$G3504),AllocFactorMatrix,(T$4+1),FALSE)*$E3506</f>
        <v>0.43602613297376075</v>
      </c>
      <c r="U3504" s="5">
        <f ca="1">VLOOKUP(CONCATENATE($F3504," ",$G3504),AllocFactorMatrix,(U$4+1),FALSE)*$E3506</f>
        <v>7.6559656931587332</v>
      </c>
      <c r="V3504" s="5">
        <f ca="1">VLOOKUP(CONCATENATE($F3504," ",$G3504),AllocFactorMatrix,(V$4+1),FALSE)*$E3506</f>
        <v>43.467394610611564</v>
      </c>
      <c r="W3504" s="5">
        <f ca="1">VLOOKUP(CONCATENATE($F3504," ",$G3504),AllocFactorMatrix,(W$4+1),FALSE)*$E3506</f>
        <v>8.2467820973433152</v>
      </c>
      <c r="X3504" s="5">
        <f t="shared" ca="1" si="1790"/>
        <v>59.806168534087369</v>
      </c>
      <c r="Y3504" s="5">
        <f ca="1">VLOOKUP(CONCATENATE($F3504," ",$G3504),AllocFactorMatrix,(Y$4+1),FALSE)*$E3506</f>
        <v>3.0826404272220667</v>
      </c>
      <c r="Z3504" s="5">
        <f ca="1">VLOOKUP(CONCATENATE($F3504," ",$G3504),AllocFactorMatrix,(Z$4+1),FALSE)*$E3506</f>
        <v>5.018047195013052E-2</v>
      </c>
      <c r="AA3504" s="5">
        <f t="shared" ca="1" si="1788"/>
        <v>3.1328208991721973</v>
      </c>
      <c r="AB3504" s="5">
        <f ca="1">VLOOKUP(CONCATENATE($F3504," ",$G3504),AllocFactorMatrix,(AB$4+1),FALSE)*$E3506</f>
        <v>5.5972279923872013E-2</v>
      </c>
      <c r="AC3504" s="5">
        <f ca="1">VLOOKUP(CONCATENATE($F3504," ",$G3504),AllocFactorMatrix,(AC$4+1),FALSE)*$E3506</f>
        <v>1.2103256019227058</v>
      </c>
      <c r="AD3504" s="5">
        <f ca="1">VLOOKUP(CONCATENATE($F3504," ",$G3504),AllocFactorMatrix,(AD$4+1),FALSE)*$E3506</f>
        <v>0.2395135557224175</v>
      </c>
    </row>
    <row r="3505" spans="2:30" hidden="1" outlineLevel="1">
      <c r="D3505" s="7"/>
      <c r="E3505" s="51"/>
      <c r="F3505" s="52" t="str">
        <f>F3506</f>
        <v>RB_GUP</v>
      </c>
      <c r="G3505" s="55" t="str">
        <f>$G$14</f>
        <v>CUSTOMER</v>
      </c>
      <c r="H3505" s="4">
        <f t="shared" ca="1" si="1786"/>
        <v>2395.6398754661436</v>
      </c>
      <c r="I3505" s="5">
        <f ca="1">VLOOKUP(CONCATENATE($F3505," ",$G3505),AllocFactorMatrix,(I$4+1),FALSE)*$E3506</f>
        <v>1120.2938084127798</v>
      </c>
      <c r="J3505" s="5">
        <f ca="1">VLOOKUP(CONCATENATE($F3505," ",$G3505),AllocFactorMatrix,(J$4+1),FALSE)*$E3506</f>
        <v>293.49842906244976</v>
      </c>
      <c r="K3505" s="5">
        <f ca="1">VLOOKUP(CONCATENATE($F3505," ",$G3505),AllocFactorMatrix,(K$4+1),FALSE)*$E3506</f>
        <v>83.315791402567811</v>
      </c>
      <c r="L3505" s="5">
        <f ca="1">VLOOKUP(CONCATENATE($F3505," ",$G3505),AllocFactorMatrix,(L$4+1),FALSE)*$E3506</f>
        <v>26.893876786573347</v>
      </c>
      <c r="M3505" s="5">
        <f ca="1">VLOOKUP(CONCATENATE($F3505," ",$G3505),AllocFactorMatrix,(M$4+1),FALSE)*$E3506</f>
        <v>4.3654178091894451</v>
      </c>
      <c r="N3505" s="5">
        <f t="shared" ca="1" si="1787"/>
        <v>114.57508599833059</v>
      </c>
      <c r="O3505" s="5">
        <f ca="1">VLOOKUP(CONCATENATE($F3505," ",$G3505),AllocFactorMatrix,(O$4+1),FALSE)*$E3506</f>
        <v>23.643808001829409</v>
      </c>
      <c r="P3505" s="5">
        <f ca="1">VLOOKUP(CONCATENATE($F3505," ",$G3505),AllocFactorMatrix,(P$4+1),FALSE)*$E3506</f>
        <v>7.0012252506342705</v>
      </c>
      <c r="Q3505" s="5">
        <f ca="1">VLOOKUP(CONCATENATE($F3505," ",$G3505),AllocFactorMatrix,(Q$4+1),FALSE)*$E3506</f>
        <v>15.208320216702234</v>
      </c>
      <c r="R3505" s="5">
        <f ca="1">VLOOKUP(CONCATENATE($F3505," ",$G3505),AllocFactorMatrix,(R$4+1),FALSE)*$E3506</f>
        <v>2.6724659994665769</v>
      </c>
      <c r="S3505" s="5">
        <f t="shared" ca="1" si="1789"/>
        <v>48.525819468632484</v>
      </c>
      <c r="T3505" s="5">
        <f ca="1">VLOOKUP(CONCATENATE($F3505," ",$G3505),AllocFactorMatrix,(T$4+1),FALSE)*$E3506</f>
        <v>0.16273227618913585</v>
      </c>
      <c r="U3505" s="5">
        <f ca="1">VLOOKUP(CONCATENATE($F3505," ",$G3505),AllocFactorMatrix,(U$4+1),FALSE)*$E3506</f>
        <v>4.1536803650479666</v>
      </c>
      <c r="V3505" s="5">
        <f ca="1">VLOOKUP(CONCATENATE($F3505," ",$G3505),AllocFactorMatrix,(V$4+1),FALSE)*$E3506</f>
        <v>22.365455761394568</v>
      </c>
      <c r="W3505" s="5">
        <f ca="1">VLOOKUP(CONCATENATE($F3505," ",$G3505),AllocFactorMatrix,(W$4+1),FALSE)*$E3506</f>
        <v>4.0087432973573014</v>
      </c>
      <c r="X3505" s="5">
        <f t="shared" ca="1" si="1790"/>
        <v>30.690611699988974</v>
      </c>
      <c r="Y3505" s="5">
        <f ca="1">VLOOKUP(CONCATENATE($F3505," ",$G3505),AllocFactorMatrix,(Y$4+1),FALSE)*$E3506</f>
        <v>6.5452053944264437</v>
      </c>
      <c r="Z3505" s="5">
        <f ca="1">VLOOKUP(CONCATENATE($F3505," ",$G3505),AllocFactorMatrix,(Z$4+1),FALSE)*$E3506</f>
        <v>0.11865073580791152</v>
      </c>
      <c r="AA3505" s="5">
        <f t="shared" ca="1" si="1788"/>
        <v>6.6638561302343549</v>
      </c>
      <c r="AB3505" s="5">
        <f ca="1">VLOOKUP(CONCATENATE($F3505," ",$G3505),AllocFactorMatrix,(AB$4+1),FALSE)*$E3506</f>
        <v>0.12286412935284462</v>
      </c>
      <c r="AC3505" s="5">
        <f ca="1">VLOOKUP(CONCATENATE($F3505," ",$G3505),AllocFactorMatrix,(AC$4+1),FALSE)*$E3506</f>
        <v>696.04008826301686</v>
      </c>
      <c r="AD3505" s="5">
        <f ca="1">VLOOKUP(CONCATENATE($F3505," ",$G3505),AllocFactorMatrix,(AD$4+1),FALSE)*$E3506</f>
        <v>85.229312301357623</v>
      </c>
    </row>
    <row r="3506" spans="2:30" collapsed="1">
      <c r="D3506" s="7" t="s">
        <v>366</v>
      </c>
      <c r="E3506" s="40">
        <v>47002</v>
      </c>
      <c r="F3506" s="10" t="s">
        <v>74</v>
      </c>
      <c r="G3506" s="55" t="str">
        <f>$G$15</f>
        <v>TOTAL</v>
      </c>
      <c r="H3506" s="4">
        <f t="shared" ca="1" si="1786"/>
        <v>47002.000000000007</v>
      </c>
      <c r="I3506" s="5">
        <f ca="1">VLOOKUP(CONCATENATE($F3506," ",$G3506),AllocFactorMatrix,(I$4+1),FALSE)*$E3506</f>
        <v>27165.686727105622</v>
      </c>
      <c r="J3506" s="5">
        <f ca="1">VLOOKUP(CONCATENATE($F3506," ",$G3506),AllocFactorMatrix,(J$4+1),FALSE)*$E3506</f>
        <v>1526.940328768992</v>
      </c>
      <c r="K3506" s="5">
        <f ca="1">VLOOKUP(CONCATENATE($F3506," ",$G3506),AllocFactorMatrix,(K$4+1),FALSE)*$E3506</f>
        <v>4302.9455049471317</v>
      </c>
      <c r="L3506" s="5">
        <f ca="1">VLOOKUP(CONCATENATE($F3506," ",$G3506),AllocFactorMatrix,(L$4+1),FALSE)*$E3506</f>
        <v>132.05338426290677</v>
      </c>
      <c r="M3506" s="5">
        <f ca="1">VLOOKUP(CONCATENATE($F3506," ",$G3506),AllocFactorMatrix,(M$4+1),FALSE)*$E3506</f>
        <v>12.521945004025149</v>
      </c>
      <c r="N3506" s="5">
        <f t="shared" ca="1" si="1787"/>
        <v>4447.5208342140631</v>
      </c>
      <c r="O3506" s="5">
        <f ca="1">VLOOKUP(CONCATENATE($F3506," ",$G3506),AllocFactorMatrix,(O$4+1),FALSE)*$E3506</f>
        <v>3155.1432140754691</v>
      </c>
      <c r="P3506" s="5">
        <f ca="1">VLOOKUP(CONCATENATE($F3506," ",$G3506),AllocFactorMatrix,(P$4+1),FALSE)*$E3506</f>
        <v>519.91410624602224</v>
      </c>
      <c r="Q3506" s="5">
        <f ca="1">VLOOKUP(CONCATENATE($F3506," ",$G3506),AllocFactorMatrix,(Q$4+1),FALSE)*$E3506</f>
        <v>167.14158890750397</v>
      </c>
      <c r="R3506" s="5">
        <f ca="1">VLOOKUP(CONCATENATE($F3506," ",$G3506),AllocFactorMatrix,(R$4+1),FALSE)*$E3506</f>
        <v>6.9284226164235569</v>
      </c>
      <c r="S3506" s="5">
        <f t="shared" ca="1" si="1789"/>
        <v>3849.1273318454187</v>
      </c>
      <c r="T3506" s="5">
        <f ca="1">VLOOKUP(CONCATENATE($F3506," ",$G3506),AllocFactorMatrix,(T$4+1),FALSE)*$E3506</f>
        <v>103.77789937197699</v>
      </c>
      <c r="U3506" s="5">
        <f ca="1">VLOOKUP(CONCATENATE($F3506," ",$G3506),AllocFactorMatrix,(U$4+1),FALSE)*$E3506</f>
        <v>1524.4136141455269</v>
      </c>
      <c r="V3506" s="5">
        <f ca="1">VLOOKUP(CONCATENATE($F3506," ",$G3506),AllocFactorMatrix,(V$4+1),FALSE)*$E3506</f>
        <v>5751.2179485572015</v>
      </c>
      <c r="W3506" s="5">
        <f ca="1">VLOOKUP(CONCATENATE($F3506," ",$G3506),AllocFactorMatrix,(W$4+1),FALSE)*$E3506</f>
        <v>785.30267584950082</v>
      </c>
      <c r="X3506" s="5">
        <f t="shared" ca="1" si="1790"/>
        <v>8164.7121379242062</v>
      </c>
      <c r="Y3506" s="5">
        <f ca="1">VLOOKUP(CONCATENATE($F3506," ",$G3506),AllocFactorMatrix,(Y$4+1),FALSE)*$E3506</f>
        <v>969.33285770538964</v>
      </c>
      <c r="Z3506" s="5">
        <f ca="1">VLOOKUP(CONCATENATE($F3506," ",$G3506),AllocFactorMatrix,(Z$4+1),FALSE)*$E3506</f>
        <v>15.471993243927535</v>
      </c>
      <c r="AA3506" s="5">
        <f t="shared" ca="1" si="1788"/>
        <v>984.80485094931714</v>
      </c>
      <c r="AB3506" s="5">
        <f ca="1">VLOOKUP(CONCATENATE($F3506," ",$G3506),AllocFactorMatrix,(AB$4+1),FALSE)*$E3506</f>
        <v>12.031516014285813</v>
      </c>
      <c r="AC3506" s="5">
        <f ca="1">VLOOKUP(CONCATENATE($F3506," ",$G3506),AllocFactorMatrix,(AC$4+1),FALSE)*$E3506</f>
        <v>755.51816686944153</v>
      </c>
      <c r="AD3506" s="5">
        <f ca="1">VLOOKUP(CONCATENATE($F3506," ",$G3506),AllocFactorMatrix,(AD$4+1),FALSE)*$E3506</f>
        <v>95.658106308650176</v>
      </c>
    </row>
    <row r="3507" spans="2:30" hidden="1" outlineLevel="1">
      <c r="D3507" s="7"/>
      <c r="F3507" s="3"/>
      <c r="G3507" s="55" t="str">
        <f>$G$8</f>
        <v>PRODUCTION</v>
      </c>
      <c r="H3507" s="11">
        <f t="shared" ref="H3507:AD3507" ca="1" si="1791">+H3491+H3499</f>
        <v>-53552.746591661104</v>
      </c>
      <c r="I3507" s="11">
        <f t="shared" ca="1" si="1791"/>
        <v>-307802.35808569583</v>
      </c>
      <c r="J3507" s="11">
        <f t="shared" ca="1" si="1791"/>
        <v>20923.803431772467</v>
      </c>
      <c r="K3507" s="11">
        <f t="shared" ca="1" si="1791"/>
        <v>53106.094556062024</v>
      </c>
      <c r="L3507" s="11">
        <f t="shared" ca="1" si="1791"/>
        <v>1591.3597799789104</v>
      </c>
      <c r="M3507" s="11">
        <f t="shared" ca="1" si="1791"/>
        <v>338.04778055172147</v>
      </c>
      <c r="N3507" s="11">
        <f t="shared" ca="1" si="1791"/>
        <v>55035.502116592739</v>
      </c>
      <c r="O3507" s="11">
        <f t="shared" ca="1" si="1791"/>
        <v>39959.57023361318</v>
      </c>
      <c r="P3507" s="11">
        <f t="shared" ca="1" si="1791"/>
        <v>9398.7128408718181</v>
      </c>
      <c r="Q3507" s="11">
        <f t="shared" ca="1" si="1791"/>
        <v>4202.6490873590737</v>
      </c>
      <c r="R3507" s="11">
        <f t="shared" ca="1" si="1791"/>
        <v>166.23630216826771</v>
      </c>
      <c r="S3507" s="11">
        <f t="shared" ca="1" si="1791"/>
        <v>53727.16846401232</v>
      </c>
      <c r="T3507" s="11">
        <f t="shared" ca="1" si="1791"/>
        <v>93.554451913332827</v>
      </c>
      <c r="U3507" s="11">
        <f t="shared" ca="1" si="1791"/>
        <v>13309.281138116543</v>
      </c>
      <c r="V3507" s="11">
        <f t="shared" ca="1" si="1791"/>
        <v>87490.017427567524</v>
      </c>
      <c r="W3507" s="11">
        <f t="shared" ca="1" si="1791"/>
        <v>16019.411924974231</v>
      </c>
      <c r="X3507" s="11">
        <f t="shared" ca="1" si="1791"/>
        <v>116912.26494257151</v>
      </c>
      <c r="Y3507" s="11">
        <f t="shared" ca="1" si="1791"/>
        <v>7408.5917325833834</v>
      </c>
      <c r="Z3507" s="11">
        <f t="shared" ca="1" si="1791"/>
        <v>-42.29381814588956</v>
      </c>
      <c r="AA3507" s="11">
        <f t="shared" ca="1" si="1791"/>
        <v>7366.2979144374876</v>
      </c>
      <c r="AB3507" s="11">
        <f t="shared" ca="1" si="1791"/>
        <v>284.57462464843439</v>
      </c>
      <c r="AC3507" s="11">
        <f t="shared" ca="1" si="1791"/>
        <v>0</v>
      </c>
      <c r="AD3507" s="11">
        <f t="shared" ca="1" si="1791"/>
        <v>0</v>
      </c>
    </row>
    <row r="3508" spans="2:30" hidden="1" outlineLevel="1">
      <c r="D3508" s="7"/>
      <c r="F3508" s="3"/>
      <c r="G3508" s="55" t="str">
        <f>$G$9</f>
        <v>BULKTRAN</v>
      </c>
      <c r="H3508" s="11">
        <f t="shared" ref="H3508:AD3508" ca="1" si="1792">+H3492+H3500</f>
        <v>64598.835299419254</v>
      </c>
      <c r="I3508" s="11">
        <f t="shared" ca="1" si="1792"/>
        <v>-96735.062976662317</v>
      </c>
      <c r="J3508" s="11">
        <f t="shared" ca="1" si="1792"/>
        <v>10482.67141477059</v>
      </c>
      <c r="K3508" s="11">
        <f t="shared" ca="1" si="1792"/>
        <v>30780.3808865723</v>
      </c>
      <c r="L3508" s="11">
        <f t="shared" ca="1" si="1792"/>
        <v>1117.1376220414654</v>
      </c>
      <c r="M3508" s="11">
        <f t="shared" ca="1" si="1792"/>
        <v>419.67083385930169</v>
      </c>
      <c r="N3508" s="11">
        <f t="shared" ca="1" si="1792"/>
        <v>32317.189342473055</v>
      </c>
      <c r="O3508" s="11">
        <f t="shared" ca="1" si="1792"/>
        <v>23207.317641190468</v>
      </c>
      <c r="P3508" s="11">
        <f t="shared" ca="1" si="1792"/>
        <v>5372.0701890136916</v>
      </c>
      <c r="Q3508" s="11">
        <f t="shared" ca="1" si="1792"/>
        <v>2730.9950442796194</v>
      </c>
      <c r="R3508" s="11">
        <f t="shared" ca="1" si="1792"/>
        <v>214.28220183848077</v>
      </c>
      <c r="S3508" s="11">
        <f t="shared" ca="1" si="1792"/>
        <v>31524.665076322261</v>
      </c>
      <c r="T3508" s="11">
        <f t="shared" ca="1" si="1792"/>
        <v>184.8769176366084</v>
      </c>
      <c r="U3508" s="11">
        <f t="shared" ca="1" si="1792"/>
        <v>9492.2481319710641</v>
      </c>
      <c r="V3508" s="11">
        <f t="shared" ca="1" si="1792"/>
        <v>58426.1005971263</v>
      </c>
      <c r="W3508" s="11">
        <f t="shared" ca="1" si="1792"/>
        <v>13796.626872637866</v>
      </c>
      <c r="X3508" s="11">
        <f t="shared" ca="1" si="1792"/>
        <v>81899.852519371823</v>
      </c>
      <c r="Y3508" s="11">
        <f t="shared" ca="1" si="1792"/>
        <v>4932.61305391736</v>
      </c>
      <c r="Z3508" s="11">
        <f t="shared" ca="1" si="1792"/>
        <v>2.7159180439869983</v>
      </c>
      <c r="AA3508" s="11">
        <f t="shared" ca="1" si="1792"/>
        <v>4935.3289719613458</v>
      </c>
      <c r="AB3508" s="11">
        <f t="shared" ca="1" si="1792"/>
        <v>174.19095118256854</v>
      </c>
      <c r="AC3508" s="11">
        <f t="shared" ca="1" si="1792"/>
        <v>0</v>
      </c>
      <c r="AD3508" s="11">
        <f t="shared" ca="1" si="1792"/>
        <v>0</v>
      </c>
    </row>
    <row r="3509" spans="2:30" hidden="1" outlineLevel="1">
      <c r="D3509" s="7"/>
      <c r="F3509" s="3"/>
      <c r="G3509" s="55" t="str">
        <f>$G$10</f>
        <v>SUBTRAN</v>
      </c>
      <c r="H3509" s="11">
        <f t="shared" ref="H3509:AD3509" ca="1" si="1793">+H3493+H3501</f>
        <v>12952.725506530882</v>
      </c>
      <c r="I3509" s="11">
        <f t="shared" ca="1" si="1793"/>
        <v>-20339.12231316293</v>
      </c>
      <c r="J3509" s="11">
        <f t="shared" ca="1" si="1793"/>
        <v>2105.9968184532913</v>
      </c>
      <c r="K3509" s="11">
        <f t="shared" ca="1" si="1793"/>
        <v>6136.1960026327206</v>
      </c>
      <c r="L3509" s="11">
        <f t="shared" ca="1" si="1793"/>
        <v>217.87787859040728</v>
      </c>
      <c r="M3509" s="11">
        <f t="shared" ca="1" si="1793"/>
        <v>133.96856044918388</v>
      </c>
      <c r="N3509" s="11">
        <f t="shared" ca="1" si="1793"/>
        <v>6488.0424416723135</v>
      </c>
      <c r="O3509" s="11">
        <f t="shared" ca="1" si="1793"/>
        <v>4600.0552400620836</v>
      </c>
      <c r="P3509" s="11">
        <f t="shared" ca="1" si="1793"/>
        <v>1062.2436840394059</v>
      </c>
      <c r="Q3509" s="11">
        <f t="shared" ca="1" si="1793"/>
        <v>709.54718719696166</v>
      </c>
      <c r="R3509" s="11">
        <f t="shared" ca="1" si="1793"/>
        <v>0</v>
      </c>
      <c r="S3509" s="11">
        <f t="shared" ca="1" si="1793"/>
        <v>6371.8461112984533</v>
      </c>
      <c r="T3509" s="11">
        <f t="shared" ca="1" si="1793"/>
        <v>35.631941344099872</v>
      </c>
      <c r="U3509" s="11">
        <f t="shared" ca="1" si="1793"/>
        <v>1875.3316570155757</v>
      </c>
      <c r="V3509" s="11">
        <f t="shared" ca="1" si="1793"/>
        <v>15249.233309161238</v>
      </c>
      <c r="W3509" s="11">
        <f t="shared" ca="1" si="1793"/>
        <v>0</v>
      </c>
      <c r="X3509" s="11">
        <f t="shared" ca="1" si="1793"/>
        <v>17160.196907520924</v>
      </c>
      <c r="Y3509" s="11">
        <f t="shared" ca="1" si="1793"/>
        <v>955.32279784061518</v>
      </c>
      <c r="Z3509" s="11">
        <f t="shared" ca="1" si="1793"/>
        <v>0.33894636505062931</v>
      </c>
      <c r="AA3509" s="11">
        <f t="shared" ca="1" si="1793"/>
        <v>955.66174420566722</v>
      </c>
      <c r="AB3509" s="11">
        <f t="shared" ca="1" si="1793"/>
        <v>34.982564336757392</v>
      </c>
      <c r="AC3509" s="11">
        <f t="shared" ca="1" si="1793"/>
        <v>142.59089967041575</v>
      </c>
      <c r="AD3509" s="11">
        <f t="shared" ca="1" si="1793"/>
        <v>32.53033253600973</v>
      </c>
    </row>
    <row r="3510" spans="2:30" hidden="1" outlineLevel="1">
      <c r="D3510" s="7"/>
      <c r="F3510" s="3"/>
      <c r="G3510" s="55" t="str">
        <f>$G$11</f>
        <v>DISTPRI</v>
      </c>
      <c r="H3510" s="11">
        <f t="shared" ref="H3510:AD3510" ca="1" si="1794">+H3494+H3502</f>
        <v>20080.495230009634</v>
      </c>
      <c r="I3510" s="11">
        <f t="shared" ca="1" si="1794"/>
        <v>-114324.66414641449</v>
      </c>
      <c r="J3510" s="11">
        <f t="shared" ca="1" si="1794"/>
        <v>16131.645414991819</v>
      </c>
      <c r="K3510" s="11">
        <f t="shared" ca="1" si="1794"/>
        <v>47878.717369046331</v>
      </c>
      <c r="L3510" s="11">
        <f t="shared" ca="1" si="1794"/>
        <v>1690.4930139568419</v>
      </c>
      <c r="M3510" s="11">
        <f t="shared" ca="1" si="1794"/>
        <v>0</v>
      </c>
      <c r="N3510" s="11">
        <f t="shared" ca="1" si="1794"/>
        <v>49569.210383003156</v>
      </c>
      <c r="O3510" s="11">
        <f t="shared" ca="1" si="1794"/>
        <v>35622.123338370817</v>
      </c>
      <c r="P3510" s="11">
        <f t="shared" ca="1" si="1794"/>
        <v>8098.7337690591148</v>
      </c>
      <c r="Q3510" s="11">
        <f t="shared" ca="1" si="1794"/>
        <v>0</v>
      </c>
      <c r="R3510" s="11">
        <f t="shared" ca="1" si="1794"/>
        <v>0</v>
      </c>
      <c r="S3510" s="11">
        <f t="shared" ca="1" si="1794"/>
        <v>43720.857107429947</v>
      </c>
      <c r="T3510" s="11">
        <f t="shared" ca="1" si="1794"/>
        <v>390.31968455835494</v>
      </c>
      <c r="U3510" s="11">
        <f t="shared" ca="1" si="1794"/>
        <v>15245.585576203295</v>
      </c>
      <c r="V3510" s="11">
        <f t="shared" ca="1" si="1794"/>
        <v>0</v>
      </c>
      <c r="W3510" s="11">
        <f t="shared" ca="1" si="1794"/>
        <v>0</v>
      </c>
      <c r="X3510" s="11">
        <f t="shared" ca="1" si="1794"/>
        <v>15635.905260761647</v>
      </c>
      <c r="Y3510" s="11">
        <f t="shared" ca="1" si="1794"/>
        <v>7766.9304993724618</v>
      </c>
      <c r="Z3510" s="11">
        <f t="shared" ca="1" si="1794"/>
        <v>22.127941708722336</v>
      </c>
      <c r="AA3510" s="11">
        <f t="shared" ca="1" si="1794"/>
        <v>7789.058441081188</v>
      </c>
      <c r="AB3510" s="11">
        <f t="shared" ca="1" si="1794"/>
        <v>259.92247132550335</v>
      </c>
      <c r="AC3510" s="11">
        <f t="shared" ca="1" si="1794"/>
        <v>1058.302863827869</v>
      </c>
      <c r="AD3510" s="11">
        <f t="shared" ca="1" si="1794"/>
        <v>240.25743400313257</v>
      </c>
    </row>
    <row r="3511" spans="2:30" hidden="1" outlineLevel="1">
      <c r="D3511" s="7"/>
      <c r="F3511" s="3"/>
      <c r="G3511" s="55" t="str">
        <f>$G$12</f>
        <v>DISTSEC</v>
      </c>
      <c r="H3511" s="11">
        <f t="shared" ref="H3511:AD3511" ca="1" si="1795">+H3495+H3503</f>
        <v>-13293.051949754034</v>
      </c>
      <c r="I3511" s="11">
        <f t="shared" ca="1" si="1795"/>
        <v>-68227.449672827119</v>
      </c>
      <c r="J3511" s="11">
        <f t="shared" ca="1" si="1795"/>
        <v>9226.2989699056161</v>
      </c>
      <c r="K3511" s="11">
        <f t="shared" ca="1" si="1795"/>
        <v>22674.005073246371</v>
      </c>
      <c r="L3511" s="11">
        <f t="shared" ca="1" si="1795"/>
        <v>0</v>
      </c>
      <c r="M3511" s="11">
        <f t="shared" ca="1" si="1795"/>
        <v>0</v>
      </c>
      <c r="N3511" s="11">
        <f t="shared" ca="1" si="1795"/>
        <v>22674.005073246371</v>
      </c>
      <c r="O3511" s="11">
        <f t="shared" ca="1" si="1795"/>
        <v>14334.335976330616</v>
      </c>
      <c r="P3511" s="11">
        <f t="shared" ca="1" si="1795"/>
        <v>0</v>
      </c>
      <c r="Q3511" s="11">
        <f t="shared" ca="1" si="1795"/>
        <v>0</v>
      </c>
      <c r="R3511" s="11">
        <f t="shared" ca="1" si="1795"/>
        <v>0</v>
      </c>
      <c r="S3511" s="11">
        <f t="shared" ca="1" si="1795"/>
        <v>14334.335976330616</v>
      </c>
      <c r="T3511" s="11">
        <f t="shared" ca="1" si="1795"/>
        <v>113.55617014293736</v>
      </c>
      <c r="U3511" s="11">
        <f t="shared" ca="1" si="1795"/>
        <v>0</v>
      </c>
      <c r="V3511" s="11">
        <f t="shared" ca="1" si="1795"/>
        <v>0</v>
      </c>
      <c r="W3511" s="11">
        <f t="shared" ca="1" si="1795"/>
        <v>0</v>
      </c>
      <c r="X3511" s="11">
        <f t="shared" ca="1" si="1795"/>
        <v>113.55617014293736</v>
      </c>
      <c r="Y3511" s="11">
        <f t="shared" ca="1" si="1795"/>
        <v>3793.1826374939074</v>
      </c>
      <c r="Z3511" s="11">
        <f t="shared" ca="1" si="1795"/>
        <v>0</v>
      </c>
      <c r="AA3511" s="11">
        <f t="shared" ca="1" si="1795"/>
        <v>3793.1826374939074</v>
      </c>
      <c r="AB3511" s="11">
        <f t="shared" ca="1" si="1795"/>
        <v>99.140652271432032</v>
      </c>
      <c r="AC3511" s="11">
        <f t="shared" ca="1" si="1795"/>
        <v>4006.8811690992056</v>
      </c>
      <c r="AD3511" s="11">
        <f t="shared" ca="1" si="1795"/>
        <v>686.99707458310377</v>
      </c>
    </row>
    <row r="3512" spans="2:30" hidden="1" outlineLevel="1">
      <c r="D3512" s="7"/>
      <c r="F3512" s="3"/>
      <c r="G3512" s="55" t="str">
        <f>$G$13</f>
        <v>ENERGY</v>
      </c>
      <c r="H3512" s="11">
        <f t="shared" ref="H3512:AD3512" ca="1" si="1796">+H3496+H3504</f>
        <v>46025.094546885099</v>
      </c>
      <c r="I3512" s="11">
        <f t="shared" ca="1" si="1796"/>
        <v>2866.4773185527979</v>
      </c>
      <c r="J3512" s="11">
        <f t="shared" ca="1" si="1796"/>
        <v>2155.1462566136274</v>
      </c>
      <c r="K3512" s="11">
        <f t="shared" ca="1" si="1796"/>
        <v>6266.5784076780346</v>
      </c>
      <c r="L3512" s="11">
        <f t="shared" ca="1" si="1796"/>
        <v>196.42743237737977</v>
      </c>
      <c r="M3512" s="11">
        <f t="shared" ca="1" si="1796"/>
        <v>-89.194947806044482</v>
      </c>
      <c r="N3512" s="11">
        <f t="shared" ca="1" si="1796"/>
        <v>6373.810892249322</v>
      </c>
      <c r="O3512" s="11">
        <f t="shared" ca="1" si="1796"/>
        <v>5754.6383244036106</v>
      </c>
      <c r="P3512" s="11">
        <f t="shared" ca="1" si="1796"/>
        <v>1246.8176821772022</v>
      </c>
      <c r="Q3512" s="11">
        <f t="shared" ca="1" si="1796"/>
        <v>607.14685309216804</v>
      </c>
      <c r="R3512" s="11">
        <f t="shared" ca="1" si="1796"/>
        <v>39.433716356708807</v>
      </c>
      <c r="S3512" s="11">
        <f t="shared" ca="1" si="1796"/>
        <v>7648.036576029669</v>
      </c>
      <c r="T3512" s="11">
        <f t="shared" ca="1" si="1796"/>
        <v>119.00639242747106</v>
      </c>
      <c r="U3512" s="11">
        <f t="shared" ca="1" si="1796"/>
        <v>2994.681446160525</v>
      </c>
      <c r="V3512" s="11">
        <f t="shared" ca="1" si="1796"/>
        <v>17375.043922940484</v>
      </c>
      <c r="W3512" s="11">
        <f t="shared" ca="1" si="1796"/>
        <v>3880.4514764724372</v>
      </c>
      <c r="X3512" s="11">
        <f t="shared" ca="1" si="1796"/>
        <v>24369.183238000682</v>
      </c>
      <c r="Y3512" s="11">
        <f t="shared" ca="1" si="1796"/>
        <v>1247.3847574887441</v>
      </c>
      <c r="Z3512" s="11">
        <f t="shared" ca="1" si="1796"/>
        <v>10.171862299756603</v>
      </c>
      <c r="AA3512" s="11">
        <f t="shared" ca="1" si="1796"/>
        <v>1257.556619788503</v>
      </c>
      <c r="AB3512" s="11">
        <f t="shared" ca="1" si="1796"/>
        <v>41.889030238426294</v>
      </c>
      <c r="AC3512" s="11">
        <f t="shared" ca="1" si="1796"/>
        <v>1103.3459138052563</v>
      </c>
      <c r="AD3512" s="11">
        <f t="shared" ca="1" si="1796"/>
        <v>209.64870160658629</v>
      </c>
    </row>
    <row r="3513" spans="2:30" hidden="1" outlineLevel="1">
      <c r="D3513" s="7"/>
      <c r="F3513" s="3"/>
      <c r="G3513" s="55" t="str">
        <f>$G$14</f>
        <v>CUSTOMER</v>
      </c>
      <c r="H3513" s="11">
        <f t="shared" ref="H3513:AD3513" ca="1" si="1797">+H3497+H3505</f>
        <v>63962.581928572392</v>
      </c>
      <c r="I3513" s="11">
        <f t="shared" ca="1" si="1797"/>
        <v>-26553.999696345621</v>
      </c>
      <c r="J3513" s="11">
        <f t="shared" ca="1" si="1797"/>
        <v>14298.975763544964</v>
      </c>
      <c r="K3513" s="11">
        <f t="shared" ca="1" si="1797"/>
        <v>3260.1456620770177</v>
      </c>
      <c r="L3513" s="11">
        <f t="shared" ca="1" si="1797"/>
        <v>1296.8338652389402</v>
      </c>
      <c r="M3513" s="11">
        <f t="shared" ca="1" si="1797"/>
        <v>571.46495281156638</v>
      </c>
      <c r="N3513" s="11">
        <f t="shared" ca="1" si="1797"/>
        <v>5128.4444801275249</v>
      </c>
      <c r="O3513" s="11">
        <f t="shared" ca="1" si="1797"/>
        <v>967.68305706241529</v>
      </c>
      <c r="P3513" s="11">
        <f t="shared" ca="1" si="1797"/>
        <v>357.63633583579826</v>
      </c>
      <c r="Q3513" s="11">
        <f t="shared" ca="1" si="1797"/>
        <v>871.91365413504911</v>
      </c>
      <c r="R3513" s="11">
        <f t="shared" ca="1" si="1797"/>
        <v>258.12657005740272</v>
      </c>
      <c r="S3513" s="11">
        <f t="shared" ca="1" si="1797"/>
        <v>2455.3596170906671</v>
      </c>
      <c r="T3513" s="11">
        <f t="shared" ca="1" si="1797"/>
        <v>1.8610315312570673</v>
      </c>
      <c r="U3513" s="11">
        <f t="shared" ca="1" si="1797"/>
        <v>128.0625700791295</v>
      </c>
      <c r="V3513" s="11">
        <f t="shared" ca="1" si="1797"/>
        <v>793.09026578123417</v>
      </c>
      <c r="W3513" s="11">
        <f t="shared" ca="1" si="1797"/>
        <v>181.34803468552317</v>
      </c>
      <c r="X3513" s="11">
        <f t="shared" ca="1" si="1797"/>
        <v>1104.361902077145</v>
      </c>
      <c r="Y3513" s="11">
        <f t="shared" ca="1" si="1797"/>
        <v>190.77546625029987</v>
      </c>
      <c r="Z3513" s="11">
        <f t="shared" ca="1" si="1797"/>
        <v>0.52368335461489679</v>
      </c>
      <c r="AA3513" s="11">
        <f t="shared" ca="1" si="1797"/>
        <v>191.29914960491465</v>
      </c>
      <c r="AB3513" s="11">
        <f t="shared" ca="1" si="1797"/>
        <v>8.9140162082845134</v>
      </c>
      <c r="AC3513" s="11">
        <f t="shared" ca="1" si="1797"/>
        <v>59187.93398488823</v>
      </c>
      <c r="AD3513" s="11">
        <f t="shared" ca="1" si="1797"/>
        <v>8141.2927113762253</v>
      </c>
    </row>
    <row r="3514" spans="2:30" collapsed="1">
      <c r="B3514" s="112" t="s">
        <v>368</v>
      </c>
      <c r="D3514" s="51"/>
      <c r="E3514" s="11">
        <f>+E3498+E3506</f>
        <v>140773.93397000001</v>
      </c>
      <c r="F3514" s="3"/>
      <c r="G3514" s="55" t="str">
        <f>$G$15</f>
        <v>TOTAL</v>
      </c>
      <c r="H3514" s="11">
        <f t="shared" ref="H3514:AD3514" ca="1" si="1798">+H3498+H3506</f>
        <v>140773.9339700015</v>
      </c>
      <c r="I3514" s="11">
        <f t="shared" ca="1" si="1798"/>
        <v>-631116.17957255675</v>
      </c>
      <c r="J3514" s="11">
        <f t="shared" ca="1" si="1798"/>
        <v>75324.538070052397</v>
      </c>
      <c r="K3514" s="11">
        <f t="shared" ca="1" si="1798"/>
        <v>170102.11795731494</v>
      </c>
      <c r="L3514" s="11">
        <f t="shared" ca="1" si="1798"/>
        <v>6110.1295921839419</v>
      </c>
      <c r="M3514" s="11">
        <f t="shared" ca="1" si="1798"/>
        <v>1373.9571798657319</v>
      </c>
      <c r="N3514" s="11">
        <f t="shared" ca="1" si="1798"/>
        <v>177586.20472936443</v>
      </c>
      <c r="O3514" s="11">
        <f t="shared" ca="1" si="1798"/>
        <v>124445.72381103301</v>
      </c>
      <c r="P3514" s="11">
        <f t="shared" ca="1" si="1798"/>
        <v>25536.214500997001</v>
      </c>
      <c r="Q3514" s="11">
        <f t="shared" ca="1" si="1798"/>
        <v>9122.2518260628713</v>
      </c>
      <c r="R3514" s="11">
        <f t="shared" ca="1" si="1798"/>
        <v>678.07879042085904</v>
      </c>
      <c r="S3514" s="11">
        <f t="shared" ca="1" si="1798"/>
        <v>159782.2689285138</v>
      </c>
      <c r="T3514" s="11">
        <f t="shared" ca="1" si="1798"/>
        <v>938.80658955406318</v>
      </c>
      <c r="U3514" s="11">
        <f t="shared" ca="1" si="1798"/>
        <v>43045.190519546144</v>
      </c>
      <c r="V3514" s="11">
        <f t="shared" ca="1" si="1798"/>
        <v>179333.4855225764</v>
      </c>
      <c r="W3514" s="11">
        <f t="shared" ca="1" si="1798"/>
        <v>33877.8383087701</v>
      </c>
      <c r="X3514" s="11">
        <f t="shared" ca="1" si="1798"/>
        <v>257195.32094044675</v>
      </c>
      <c r="Y3514" s="11">
        <f t="shared" ca="1" si="1798"/>
        <v>26294.800944946743</v>
      </c>
      <c r="Z3514" s="11">
        <f t="shared" ca="1" si="1798"/>
        <v>-6.415466373758008</v>
      </c>
      <c r="AA3514" s="11">
        <f t="shared" ca="1" si="1798"/>
        <v>26288.385478573</v>
      </c>
      <c r="AB3514" s="11">
        <f t="shared" ca="1" si="1798"/>
        <v>903.6143102114072</v>
      </c>
      <c r="AC3514" s="11">
        <f t="shared" ca="1" si="1798"/>
        <v>65499.054831290989</v>
      </c>
      <c r="AD3514" s="11">
        <f t="shared" ca="1" si="1798"/>
        <v>9310.7262541050659</v>
      </c>
    </row>
    <row r="3515" spans="2:30">
      <c r="B3515" s="55"/>
      <c r="D3515" s="109" t="s">
        <v>367</v>
      </c>
      <c r="E3515" s="13">
        <v>7.7499999999999999E-2</v>
      </c>
    </row>
    <row r="3516" spans="2:30" hidden="1" outlineLevel="1">
      <c r="D3516" s="7"/>
      <c r="E3516" s="11"/>
      <c r="F3516" s="51"/>
      <c r="G3516" s="55" t="str">
        <f>$G$8</f>
        <v>PRODUCTION</v>
      </c>
      <c r="H3516" s="53">
        <f t="shared" ref="H3516:AD3516" ca="1" si="1799">+H3507*$E$3515</f>
        <v>-4150.3378608537359</v>
      </c>
      <c r="I3516" s="53">
        <f t="shared" ca="1" si="1799"/>
        <v>-23854.682751641427</v>
      </c>
      <c r="J3516" s="53">
        <f t="shared" ca="1" si="1799"/>
        <v>1621.5947659623662</v>
      </c>
      <c r="K3516" s="53">
        <f t="shared" ca="1" si="1799"/>
        <v>4115.7223280948065</v>
      </c>
      <c r="L3516" s="53">
        <f t="shared" ca="1" si="1799"/>
        <v>123.33038294836555</v>
      </c>
      <c r="M3516" s="53">
        <f t="shared" ca="1" si="1799"/>
        <v>26.198702992758413</v>
      </c>
      <c r="N3516" s="53">
        <f t="shared" ca="1" si="1799"/>
        <v>4265.2514140359372</v>
      </c>
      <c r="O3516" s="53">
        <f t="shared" ca="1" si="1799"/>
        <v>3096.8666931050216</v>
      </c>
      <c r="P3516" s="53">
        <f t="shared" ca="1" si="1799"/>
        <v>728.40024516756591</v>
      </c>
      <c r="Q3516" s="53">
        <f t="shared" ca="1" si="1799"/>
        <v>325.70530427032821</v>
      </c>
      <c r="R3516" s="53">
        <f t="shared" ca="1" si="1799"/>
        <v>12.883313418040748</v>
      </c>
      <c r="S3516" s="53">
        <f t="shared" ca="1" si="1799"/>
        <v>4163.8555559609549</v>
      </c>
      <c r="T3516" s="53">
        <f t="shared" ca="1" si="1799"/>
        <v>7.2504700232832944</v>
      </c>
      <c r="U3516" s="53">
        <f t="shared" ca="1" si="1799"/>
        <v>1031.4692882040322</v>
      </c>
      <c r="V3516" s="53">
        <f t="shared" ca="1" si="1799"/>
        <v>6780.4763506364834</v>
      </c>
      <c r="W3516" s="53">
        <f t="shared" ca="1" si="1799"/>
        <v>1241.5044241855028</v>
      </c>
      <c r="X3516" s="53">
        <f t="shared" ca="1" si="1799"/>
        <v>9060.7005330492921</v>
      </c>
      <c r="Y3516" s="53">
        <f t="shared" ca="1" si="1799"/>
        <v>574.16585927521226</v>
      </c>
      <c r="Z3516" s="53">
        <f t="shared" ca="1" si="1799"/>
        <v>-3.2777709063064409</v>
      </c>
      <c r="AA3516" s="53">
        <f t="shared" ca="1" si="1799"/>
        <v>570.8880883689053</v>
      </c>
      <c r="AB3516" s="53">
        <f t="shared" ca="1" si="1799"/>
        <v>22.054533410253665</v>
      </c>
      <c r="AC3516" s="53">
        <f t="shared" ca="1" si="1799"/>
        <v>0</v>
      </c>
      <c r="AD3516" s="53">
        <f t="shared" ca="1" si="1799"/>
        <v>0</v>
      </c>
    </row>
    <row r="3517" spans="2:30" hidden="1" outlineLevel="1">
      <c r="D3517" s="7"/>
      <c r="E3517" s="11"/>
      <c r="F3517" s="51"/>
      <c r="G3517" s="55" t="str">
        <f>$G$9</f>
        <v>BULKTRAN</v>
      </c>
      <c r="H3517" s="53">
        <f t="shared" ref="H3517:AD3517" ca="1" si="1800">+H3508*$E$3515</f>
        <v>5006.4097357049923</v>
      </c>
      <c r="I3517" s="53">
        <f t="shared" ca="1" si="1800"/>
        <v>-7496.9673806913297</v>
      </c>
      <c r="J3517" s="53">
        <f t="shared" ca="1" si="1800"/>
        <v>812.40703464472074</v>
      </c>
      <c r="K3517" s="53">
        <f t="shared" ca="1" si="1800"/>
        <v>2385.4795187093532</v>
      </c>
      <c r="L3517" s="53">
        <f t="shared" ca="1" si="1800"/>
        <v>86.578165708213575</v>
      </c>
      <c r="M3517" s="53">
        <f t="shared" ca="1" si="1800"/>
        <v>32.524489624095878</v>
      </c>
      <c r="N3517" s="53">
        <f t="shared" ca="1" si="1800"/>
        <v>2504.5821740416618</v>
      </c>
      <c r="O3517" s="53">
        <f t="shared" ca="1" si="1800"/>
        <v>1798.5671171922613</v>
      </c>
      <c r="P3517" s="53">
        <f t="shared" ca="1" si="1800"/>
        <v>416.33543964856108</v>
      </c>
      <c r="Q3517" s="53">
        <f t="shared" ca="1" si="1800"/>
        <v>211.65211593167049</v>
      </c>
      <c r="R3517" s="53">
        <f t="shared" ca="1" si="1800"/>
        <v>16.60687064248226</v>
      </c>
      <c r="S3517" s="53">
        <f t="shared" ca="1" si="1800"/>
        <v>2443.1615434149753</v>
      </c>
      <c r="T3517" s="53">
        <f t="shared" ca="1" si="1800"/>
        <v>14.32796111683715</v>
      </c>
      <c r="U3517" s="53">
        <f t="shared" ca="1" si="1800"/>
        <v>735.64923022775747</v>
      </c>
      <c r="V3517" s="53">
        <f t="shared" ca="1" si="1800"/>
        <v>4528.0227962772879</v>
      </c>
      <c r="W3517" s="53">
        <f t="shared" ca="1" si="1800"/>
        <v>1069.2385826294346</v>
      </c>
      <c r="X3517" s="53">
        <f t="shared" ca="1" si="1800"/>
        <v>6347.2385702513166</v>
      </c>
      <c r="Y3517" s="53">
        <f t="shared" ca="1" si="1800"/>
        <v>382.27751167859537</v>
      </c>
      <c r="Z3517" s="53">
        <f t="shared" ca="1" si="1800"/>
        <v>0.21048364840899236</v>
      </c>
      <c r="AA3517" s="53">
        <f t="shared" ca="1" si="1800"/>
        <v>382.48799532700428</v>
      </c>
      <c r="AB3517" s="53">
        <f t="shared" ca="1" si="1800"/>
        <v>13.499798716649062</v>
      </c>
      <c r="AC3517" s="53">
        <f t="shared" ca="1" si="1800"/>
        <v>0</v>
      </c>
      <c r="AD3517" s="53">
        <f t="shared" ca="1" si="1800"/>
        <v>0</v>
      </c>
    </row>
    <row r="3518" spans="2:30" hidden="1" outlineLevel="1">
      <c r="D3518" s="7"/>
      <c r="E3518" s="11"/>
      <c r="F3518" s="51"/>
      <c r="G3518" s="55" t="str">
        <f>$G$10</f>
        <v>SUBTRAN</v>
      </c>
      <c r="H3518" s="53">
        <f t="shared" ref="H3518:AD3518" ca="1" si="1801">+H3509*$E$3515</f>
        <v>1003.8362267561433</v>
      </c>
      <c r="I3518" s="53">
        <f t="shared" ca="1" si="1801"/>
        <v>-1576.2819792701271</v>
      </c>
      <c r="J3518" s="53">
        <f t="shared" ca="1" si="1801"/>
        <v>163.21475343013009</v>
      </c>
      <c r="K3518" s="53">
        <f t="shared" ca="1" si="1801"/>
        <v>475.55519020403585</v>
      </c>
      <c r="L3518" s="53">
        <f t="shared" ca="1" si="1801"/>
        <v>16.885535590756565</v>
      </c>
      <c r="M3518" s="53">
        <f t="shared" ca="1" si="1801"/>
        <v>10.38256343481175</v>
      </c>
      <c r="N3518" s="53">
        <f t="shared" ca="1" si="1801"/>
        <v>502.82328922960431</v>
      </c>
      <c r="O3518" s="53">
        <f t="shared" ca="1" si="1801"/>
        <v>356.50428110481147</v>
      </c>
      <c r="P3518" s="53">
        <f t="shared" ca="1" si="1801"/>
        <v>82.323885513053966</v>
      </c>
      <c r="Q3518" s="53">
        <f t="shared" ca="1" si="1801"/>
        <v>54.989907007764529</v>
      </c>
      <c r="R3518" s="53">
        <f t="shared" ca="1" si="1801"/>
        <v>0</v>
      </c>
      <c r="S3518" s="53">
        <f t="shared" ca="1" si="1801"/>
        <v>493.81807362563012</v>
      </c>
      <c r="T3518" s="53">
        <f t="shared" ca="1" si="1801"/>
        <v>2.7614754541677402</v>
      </c>
      <c r="U3518" s="53">
        <f t="shared" ca="1" si="1801"/>
        <v>145.33820341870711</v>
      </c>
      <c r="V3518" s="53">
        <f t="shared" ca="1" si="1801"/>
        <v>1181.8155814599959</v>
      </c>
      <c r="W3518" s="53">
        <f t="shared" ca="1" si="1801"/>
        <v>0</v>
      </c>
      <c r="X3518" s="53">
        <f t="shared" ca="1" si="1801"/>
        <v>1329.9152603328716</v>
      </c>
      <c r="Y3518" s="53">
        <f t="shared" ca="1" si="1801"/>
        <v>74.037516832647682</v>
      </c>
      <c r="Z3518" s="53">
        <f t="shared" ca="1" si="1801"/>
        <v>2.626834329142377E-2</v>
      </c>
      <c r="AA3518" s="53">
        <f t="shared" ca="1" si="1801"/>
        <v>74.063785175939202</v>
      </c>
      <c r="AB3518" s="53">
        <f t="shared" ca="1" si="1801"/>
        <v>2.7111487360986977</v>
      </c>
      <c r="AC3518" s="53">
        <f t="shared" ca="1" si="1801"/>
        <v>11.050794724457221</v>
      </c>
      <c r="AD3518" s="53">
        <f t="shared" ca="1" si="1801"/>
        <v>2.5211007715407541</v>
      </c>
    </row>
    <row r="3519" spans="2:30" hidden="1" outlineLevel="1">
      <c r="D3519" s="7"/>
      <c r="E3519" s="11"/>
      <c r="F3519" s="51"/>
      <c r="G3519" s="55" t="str">
        <f>$G$11</f>
        <v>DISTPRI</v>
      </c>
      <c r="H3519" s="53">
        <f t="shared" ref="H3519:AD3519" ca="1" si="1802">+H3510*$E$3515</f>
        <v>1556.2383803257467</v>
      </c>
      <c r="I3519" s="53">
        <f t="shared" ca="1" si="1802"/>
        <v>-8860.1614713471226</v>
      </c>
      <c r="J3519" s="53">
        <f t="shared" ca="1" si="1802"/>
        <v>1250.2025196618661</v>
      </c>
      <c r="K3519" s="53">
        <f t="shared" ca="1" si="1802"/>
        <v>3710.6005961010906</v>
      </c>
      <c r="L3519" s="53">
        <f t="shared" ca="1" si="1802"/>
        <v>131.01320858165525</v>
      </c>
      <c r="M3519" s="53">
        <f t="shared" ca="1" si="1802"/>
        <v>0</v>
      </c>
      <c r="N3519" s="53">
        <f t="shared" ca="1" si="1802"/>
        <v>3841.6138046827446</v>
      </c>
      <c r="O3519" s="53">
        <f t="shared" ca="1" si="1802"/>
        <v>2760.7145587237383</v>
      </c>
      <c r="P3519" s="53">
        <f t="shared" ca="1" si="1802"/>
        <v>627.65186710208138</v>
      </c>
      <c r="Q3519" s="53">
        <f t="shared" ca="1" si="1802"/>
        <v>0</v>
      </c>
      <c r="R3519" s="53">
        <f t="shared" ca="1" si="1802"/>
        <v>0</v>
      </c>
      <c r="S3519" s="53">
        <f t="shared" ca="1" si="1802"/>
        <v>3388.3664258258209</v>
      </c>
      <c r="T3519" s="53">
        <f t="shared" ca="1" si="1802"/>
        <v>30.249775553272507</v>
      </c>
      <c r="U3519" s="53">
        <f t="shared" ca="1" si="1802"/>
        <v>1181.5328821557553</v>
      </c>
      <c r="V3519" s="53">
        <f t="shared" ca="1" si="1802"/>
        <v>0</v>
      </c>
      <c r="W3519" s="53">
        <f t="shared" ca="1" si="1802"/>
        <v>0</v>
      </c>
      <c r="X3519" s="53">
        <f t="shared" ca="1" si="1802"/>
        <v>1211.7826577090277</v>
      </c>
      <c r="Y3519" s="53">
        <f t="shared" ca="1" si="1802"/>
        <v>601.93711370136577</v>
      </c>
      <c r="Z3519" s="53">
        <f t="shared" ca="1" si="1802"/>
        <v>1.7149154824259809</v>
      </c>
      <c r="AA3519" s="53">
        <f t="shared" ca="1" si="1802"/>
        <v>603.65202918379202</v>
      </c>
      <c r="AB3519" s="53">
        <f t="shared" ca="1" si="1802"/>
        <v>20.143991527726509</v>
      </c>
      <c r="AC3519" s="53">
        <f t="shared" ca="1" si="1802"/>
        <v>82.018471946659844</v>
      </c>
      <c r="AD3519" s="53">
        <f t="shared" ca="1" si="1802"/>
        <v>18.619951135242776</v>
      </c>
    </row>
    <row r="3520" spans="2:30" hidden="1" outlineLevel="1">
      <c r="D3520" s="7"/>
      <c r="E3520" s="11"/>
      <c r="F3520" s="51"/>
      <c r="G3520" s="55" t="str">
        <f>$G$12</f>
        <v>DISTSEC</v>
      </c>
      <c r="H3520" s="53">
        <f t="shared" ref="H3520:AD3520" ca="1" si="1803">+H3511*$E$3515</f>
        <v>-1030.2115261059375</v>
      </c>
      <c r="I3520" s="53">
        <f t="shared" ca="1" si="1803"/>
        <v>-5287.6273496441017</v>
      </c>
      <c r="J3520" s="53">
        <f t="shared" ca="1" si="1803"/>
        <v>715.03817016768528</v>
      </c>
      <c r="K3520" s="53">
        <f t="shared" ca="1" si="1803"/>
        <v>1757.2353931765938</v>
      </c>
      <c r="L3520" s="53">
        <f t="shared" ca="1" si="1803"/>
        <v>0</v>
      </c>
      <c r="M3520" s="53">
        <f t="shared" ca="1" si="1803"/>
        <v>0</v>
      </c>
      <c r="N3520" s="53">
        <f t="shared" ca="1" si="1803"/>
        <v>1757.2353931765938</v>
      </c>
      <c r="O3520" s="53">
        <f t="shared" ca="1" si="1803"/>
        <v>1110.9110381656228</v>
      </c>
      <c r="P3520" s="53">
        <f t="shared" ca="1" si="1803"/>
        <v>0</v>
      </c>
      <c r="Q3520" s="53">
        <f t="shared" ca="1" si="1803"/>
        <v>0</v>
      </c>
      <c r="R3520" s="53">
        <f t="shared" ca="1" si="1803"/>
        <v>0</v>
      </c>
      <c r="S3520" s="53">
        <f t="shared" ca="1" si="1803"/>
        <v>1110.9110381656228</v>
      </c>
      <c r="T3520" s="53">
        <f t="shared" ca="1" si="1803"/>
        <v>8.8006031860776446</v>
      </c>
      <c r="U3520" s="53">
        <f t="shared" ca="1" si="1803"/>
        <v>0</v>
      </c>
      <c r="V3520" s="53">
        <f t="shared" ca="1" si="1803"/>
        <v>0</v>
      </c>
      <c r="W3520" s="53">
        <f t="shared" ca="1" si="1803"/>
        <v>0</v>
      </c>
      <c r="X3520" s="53">
        <f t="shared" ca="1" si="1803"/>
        <v>8.8006031860776446</v>
      </c>
      <c r="Y3520" s="53">
        <f t="shared" ca="1" si="1803"/>
        <v>293.97165440577783</v>
      </c>
      <c r="Z3520" s="53">
        <f t="shared" ca="1" si="1803"/>
        <v>0</v>
      </c>
      <c r="AA3520" s="53">
        <f t="shared" ca="1" si="1803"/>
        <v>293.97165440577783</v>
      </c>
      <c r="AB3520" s="53">
        <f t="shared" ca="1" si="1803"/>
        <v>7.683400551035982</v>
      </c>
      <c r="AC3520" s="53">
        <f t="shared" ca="1" si="1803"/>
        <v>310.53329060518843</v>
      </c>
      <c r="AD3520" s="53">
        <f t="shared" ca="1" si="1803"/>
        <v>53.242273280190538</v>
      </c>
    </row>
    <row r="3521" spans="2:30" hidden="1" outlineLevel="1">
      <c r="D3521" s="7"/>
      <c r="E3521" s="11"/>
      <c r="F3521" s="51"/>
      <c r="G3521" s="55" t="str">
        <f>$G$13</f>
        <v>ENERGY</v>
      </c>
      <c r="H3521" s="53">
        <f t="shared" ref="H3521:AD3521" ca="1" si="1804">+H3512*$E$3515</f>
        <v>3566.9448273835951</v>
      </c>
      <c r="I3521" s="53">
        <f t="shared" ca="1" si="1804"/>
        <v>222.15199218784184</v>
      </c>
      <c r="J3521" s="53">
        <f t="shared" ca="1" si="1804"/>
        <v>167.02383488755612</v>
      </c>
      <c r="K3521" s="53">
        <f t="shared" ca="1" si="1804"/>
        <v>485.65982659504766</v>
      </c>
      <c r="L3521" s="53">
        <f t="shared" ca="1" si="1804"/>
        <v>15.223126009246933</v>
      </c>
      <c r="M3521" s="53">
        <f t="shared" ca="1" si="1804"/>
        <v>-6.9126084549684474</v>
      </c>
      <c r="N3521" s="53">
        <f t="shared" ca="1" si="1804"/>
        <v>493.97034414932244</v>
      </c>
      <c r="O3521" s="53">
        <f t="shared" ca="1" si="1804"/>
        <v>445.98447014127981</v>
      </c>
      <c r="P3521" s="53">
        <f t="shared" ca="1" si="1804"/>
        <v>96.628370368733172</v>
      </c>
      <c r="Q3521" s="53">
        <f t="shared" ca="1" si="1804"/>
        <v>47.053881114643026</v>
      </c>
      <c r="R3521" s="53">
        <f t="shared" ca="1" si="1804"/>
        <v>3.0561130176449325</v>
      </c>
      <c r="S3521" s="53">
        <f t="shared" ca="1" si="1804"/>
        <v>592.7228346422994</v>
      </c>
      <c r="T3521" s="53">
        <f t="shared" ca="1" si="1804"/>
        <v>9.2229954131290075</v>
      </c>
      <c r="U3521" s="53">
        <f t="shared" ca="1" si="1804"/>
        <v>232.08781207744067</v>
      </c>
      <c r="V3521" s="53">
        <f t="shared" ca="1" si="1804"/>
        <v>1346.5659040278874</v>
      </c>
      <c r="W3521" s="53">
        <f t="shared" ca="1" si="1804"/>
        <v>300.73498942661388</v>
      </c>
      <c r="X3521" s="53">
        <f t="shared" ca="1" si="1804"/>
        <v>1888.6117009450529</v>
      </c>
      <c r="Y3521" s="53">
        <f t="shared" ca="1" si="1804"/>
        <v>96.672318705377663</v>
      </c>
      <c r="Z3521" s="53">
        <f t="shared" ca="1" si="1804"/>
        <v>0.78831932823113671</v>
      </c>
      <c r="AA3521" s="53">
        <f t="shared" ca="1" si="1804"/>
        <v>97.460638033608987</v>
      </c>
      <c r="AB3521" s="53">
        <f t="shared" ca="1" si="1804"/>
        <v>3.2463998434780379</v>
      </c>
      <c r="AC3521" s="53">
        <f t="shared" ca="1" si="1804"/>
        <v>85.509308319907362</v>
      </c>
      <c r="AD3521" s="53">
        <f t="shared" ca="1" si="1804"/>
        <v>16.247774374510438</v>
      </c>
    </row>
    <row r="3522" spans="2:30" hidden="1" outlineLevel="1">
      <c r="D3522" s="7"/>
      <c r="E3522" s="11"/>
      <c r="F3522" s="51"/>
      <c r="G3522" s="55" t="str">
        <f>$G$14</f>
        <v>CUSTOMER</v>
      </c>
      <c r="H3522" s="53">
        <f t="shared" ref="H3522:AD3522" ca="1" si="1805">+H3513*$E$3515</f>
        <v>4957.10009946436</v>
      </c>
      <c r="I3522" s="53">
        <f t="shared" ca="1" si="1805"/>
        <v>-2057.9349764667854</v>
      </c>
      <c r="J3522" s="53">
        <f t="shared" ca="1" si="1805"/>
        <v>1108.1706216747348</v>
      </c>
      <c r="K3522" s="53">
        <f t="shared" ca="1" si="1805"/>
        <v>252.66128881096887</v>
      </c>
      <c r="L3522" s="53">
        <f t="shared" ca="1" si="1805"/>
        <v>100.50462455601787</v>
      </c>
      <c r="M3522" s="53">
        <f t="shared" ca="1" si="1805"/>
        <v>44.288533842896392</v>
      </c>
      <c r="N3522" s="53">
        <f t="shared" ca="1" si="1805"/>
        <v>397.4544472098832</v>
      </c>
      <c r="O3522" s="53">
        <f t="shared" ca="1" si="1805"/>
        <v>74.995436922337191</v>
      </c>
      <c r="P3522" s="53">
        <f t="shared" ca="1" si="1805"/>
        <v>27.716816027274366</v>
      </c>
      <c r="Q3522" s="53">
        <f t="shared" ca="1" si="1805"/>
        <v>67.573308195466311</v>
      </c>
      <c r="R3522" s="53">
        <f t="shared" ca="1" si="1805"/>
        <v>20.00480917944871</v>
      </c>
      <c r="S3522" s="53">
        <f t="shared" ca="1" si="1805"/>
        <v>190.29037032452669</v>
      </c>
      <c r="T3522" s="53">
        <f t="shared" ca="1" si="1805"/>
        <v>0.14422994367242273</v>
      </c>
      <c r="U3522" s="53">
        <f t="shared" ca="1" si="1805"/>
        <v>9.9248491811325366</v>
      </c>
      <c r="V3522" s="53">
        <f t="shared" ca="1" si="1805"/>
        <v>61.464495598045644</v>
      </c>
      <c r="W3522" s="53">
        <f t="shared" ca="1" si="1805"/>
        <v>14.054472688128046</v>
      </c>
      <c r="X3522" s="53">
        <f t="shared" ca="1" si="1805"/>
        <v>85.588047410978746</v>
      </c>
      <c r="Y3522" s="53">
        <f t="shared" ca="1" si="1805"/>
        <v>14.78509863439824</v>
      </c>
      <c r="Z3522" s="53">
        <f t="shared" ca="1" si="1805"/>
        <v>4.0585459982654504E-2</v>
      </c>
      <c r="AA3522" s="53">
        <f t="shared" ca="1" si="1805"/>
        <v>14.825684094380884</v>
      </c>
      <c r="AB3522" s="53">
        <f t="shared" ca="1" si="1805"/>
        <v>0.6908362561420498</v>
      </c>
      <c r="AC3522" s="53">
        <f t="shared" ca="1" si="1805"/>
        <v>4587.064883828838</v>
      </c>
      <c r="AD3522" s="53">
        <f t="shared" ca="1" si="1805"/>
        <v>630.95018513165746</v>
      </c>
    </row>
    <row r="3523" spans="2:30" collapsed="1">
      <c r="B3523" s="112" t="s">
        <v>370</v>
      </c>
      <c r="D3523" s="7"/>
      <c r="E3523" s="60">
        <f>+E3514*$E$3515</f>
        <v>10909.979882675001</v>
      </c>
      <c r="F3523" s="51"/>
      <c r="G3523" s="55" t="str">
        <f>$G$15</f>
        <v>TOTAL</v>
      </c>
      <c r="H3523" s="53">
        <f t="shared" ref="H3523:AD3523" ca="1" si="1806">+H3514*$E$3515</f>
        <v>10909.979882675116</v>
      </c>
      <c r="I3523" s="53">
        <f t="shared" ca="1" si="1806"/>
        <v>-48911.503916873145</v>
      </c>
      <c r="J3523" s="53">
        <f t="shared" ca="1" si="1806"/>
        <v>5837.6517004290608</v>
      </c>
      <c r="K3523" s="53">
        <f t="shared" ca="1" si="1806"/>
        <v>13182.914141691908</v>
      </c>
      <c r="L3523" s="53">
        <f t="shared" ca="1" si="1806"/>
        <v>473.53504339425547</v>
      </c>
      <c r="M3523" s="53">
        <f t="shared" ca="1" si="1806"/>
        <v>106.48168143959421</v>
      </c>
      <c r="N3523" s="53">
        <f t="shared" ca="1" si="1806"/>
        <v>13762.930866525743</v>
      </c>
      <c r="O3523" s="53">
        <f t="shared" ca="1" si="1806"/>
        <v>9644.5435953550586</v>
      </c>
      <c r="P3523" s="53">
        <f t="shared" ca="1" si="1806"/>
        <v>1979.0566238272675</v>
      </c>
      <c r="Q3523" s="53">
        <f t="shared" ca="1" si="1806"/>
        <v>706.97451651987251</v>
      </c>
      <c r="R3523" s="53">
        <f t="shared" ca="1" si="1806"/>
        <v>52.551106257616574</v>
      </c>
      <c r="S3523" s="53">
        <f t="shared" ca="1" si="1806"/>
        <v>12383.12584195982</v>
      </c>
      <c r="T3523" s="53">
        <f t="shared" ca="1" si="1806"/>
        <v>72.757510690439901</v>
      </c>
      <c r="U3523" s="53">
        <f t="shared" ca="1" si="1806"/>
        <v>3336.0022652648263</v>
      </c>
      <c r="V3523" s="53">
        <f t="shared" ca="1" si="1806"/>
        <v>13898.345127999672</v>
      </c>
      <c r="W3523" s="53">
        <f t="shared" ca="1" si="1806"/>
        <v>2625.5324689296826</v>
      </c>
      <c r="X3523" s="53">
        <f t="shared" ca="1" si="1806"/>
        <v>19932.637372884623</v>
      </c>
      <c r="Y3523" s="53">
        <f t="shared" ca="1" si="1806"/>
        <v>2037.8470732333726</v>
      </c>
      <c r="Z3523" s="53">
        <f t="shared" ca="1" si="1806"/>
        <v>-0.49719864396624563</v>
      </c>
      <c r="AA3523" s="53">
        <f t="shared" ca="1" si="1806"/>
        <v>2037.3498745894076</v>
      </c>
      <c r="AB3523" s="53">
        <f t="shared" ca="1" si="1806"/>
        <v>70.030109041384051</v>
      </c>
      <c r="AC3523" s="53">
        <f t="shared" ca="1" si="1806"/>
        <v>5076.1767494250516</v>
      </c>
      <c r="AD3523" s="53">
        <f t="shared" ca="1" si="1806"/>
        <v>721.58128469314261</v>
      </c>
    </row>
    <row r="3524" spans="2:30">
      <c r="D3524" s="7"/>
    </row>
    <row r="3525" spans="2:30" hidden="1" outlineLevel="1">
      <c r="D3525" s="7"/>
      <c r="F3525" s="3"/>
      <c r="G3525" s="55" t="str">
        <f>$G$8</f>
        <v>PRODUCTION</v>
      </c>
      <c r="H3525" s="58">
        <f t="shared" ref="H3525:AD3525" ca="1" si="1807">+H3364+H2606</f>
        <v>-20552397.219336271</v>
      </c>
      <c r="I3525" s="58">
        <f t="shared" ca="1" si="1807"/>
        <v>-26799287.224383254</v>
      </c>
      <c r="J3525" s="58">
        <f t="shared" ca="1" si="1807"/>
        <v>708576.83226725075</v>
      </c>
      <c r="K3525" s="58">
        <f t="shared" ca="1" si="1807"/>
        <v>1458609.6185866939</v>
      </c>
      <c r="L3525" s="58">
        <f t="shared" ca="1" si="1807"/>
        <v>51078.428072352639</v>
      </c>
      <c r="M3525" s="58">
        <f t="shared" ca="1" si="1807"/>
        <v>13946.228575927908</v>
      </c>
      <c r="N3525" s="58">
        <f t="shared" ca="1" si="1807"/>
        <v>1523634.2752349791</v>
      </c>
      <c r="O3525" s="58">
        <f t="shared" ca="1" si="1807"/>
        <v>1085292.2034157354</v>
      </c>
      <c r="P3525" s="58">
        <f t="shared" ca="1" si="1807"/>
        <v>316304.62730100699</v>
      </c>
      <c r="Q3525" s="58">
        <f t="shared" ca="1" si="1807"/>
        <v>153738.60348098233</v>
      </c>
      <c r="R3525" s="58">
        <f t="shared" ca="1" si="1807"/>
        <v>7500.8854454306484</v>
      </c>
      <c r="S3525" s="58">
        <f t="shared" ca="1" si="1807"/>
        <v>1562836.3196431547</v>
      </c>
      <c r="T3525" s="58">
        <f t="shared" ca="1" si="1807"/>
        <v>-30579.946684281138</v>
      </c>
      <c r="U3525" s="58">
        <f t="shared" ca="1" si="1807"/>
        <v>167222.09287447773</v>
      </c>
      <c r="V3525" s="58">
        <f t="shared" ca="1" si="1807"/>
        <v>1754199.548881554</v>
      </c>
      <c r="W3525" s="58">
        <f t="shared" ca="1" si="1807"/>
        <v>480285.48537584906</v>
      </c>
      <c r="X3525" s="58">
        <f t="shared" ca="1" si="1807"/>
        <v>2371127.1804475933</v>
      </c>
      <c r="Y3525" s="58">
        <f t="shared" ca="1" si="1807"/>
        <v>78104.283709983458</v>
      </c>
      <c r="Z3525" s="58">
        <f t="shared" ca="1" si="1807"/>
        <v>-9239.4408294038803</v>
      </c>
      <c r="AA3525" s="58">
        <f t="shared" ca="1" si="1807"/>
        <v>68864.842880579177</v>
      </c>
      <c r="AB3525" s="58">
        <f t="shared" ca="1" si="1807"/>
        <v>11850.554573443434</v>
      </c>
      <c r="AC3525" s="58">
        <f t="shared" ca="1" si="1807"/>
        <v>0</v>
      </c>
      <c r="AD3525" s="58">
        <f t="shared" ca="1" si="1807"/>
        <v>0</v>
      </c>
    </row>
    <row r="3526" spans="2:30" hidden="1" outlineLevel="1">
      <c r="D3526" s="7"/>
      <c r="F3526" s="3"/>
      <c r="G3526" s="55" t="str">
        <f>$G$9</f>
        <v>BULKTRAN</v>
      </c>
      <c r="H3526" s="58">
        <f t="shared" ref="H3526:AD3526" ca="1" si="1808">+H3365+H2607</f>
        <v>-5747513.5657162722</v>
      </c>
      <c r="I3526" s="58">
        <f t="shared" ca="1" si="1808"/>
        <v>-9945424.6223538294</v>
      </c>
      <c r="J3526" s="58">
        <f t="shared" ca="1" si="1808"/>
        <v>353112.05361279758</v>
      </c>
      <c r="K3526" s="58">
        <f t="shared" ca="1" si="1808"/>
        <v>871899.40144154476</v>
      </c>
      <c r="L3526" s="58">
        <f t="shared" ca="1" si="1808"/>
        <v>35650.192107111492</v>
      </c>
      <c r="M3526" s="58">
        <f t="shared" ca="1" si="1808"/>
        <v>20770.346459560791</v>
      </c>
      <c r="N3526" s="58">
        <f t="shared" ca="1" si="1808"/>
        <v>928319.94000821654</v>
      </c>
      <c r="O3526" s="58">
        <f t="shared" ca="1" si="1808"/>
        <v>652233.51976318134</v>
      </c>
      <c r="P3526" s="58">
        <f t="shared" ca="1" si="1808"/>
        <v>179519.63601557782</v>
      </c>
      <c r="Q3526" s="58">
        <f t="shared" ca="1" si="1808"/>
        <v>97914.970666804991</v>
      </c>
      <c r="R3526" s="58">
        <f t="shared" ca="1" si="1808"/>
        <v>9465.2411928279616</v>
      </c>
      <c r="S3526" s="58">
        <f t="shared" ca="1" si="1808"/>
        <v>939133.36763839202</v>
      </c>
      <c r="T3526" s="58">
        <f t="shared" ca="1" si="1808"/>
        <v>-11848.581206314957</v>
      </c>
      <c r="U3526" s="58">
        <f t="shared" ca="1" si="1808"/>
        <v>163973.19567147089</v>
      </c>
      <c r="V3526" s="58">
        <f t="shared" ca="1" si="1808"/>
        <v>1323675.5808405466</v>
      </c>
      <c r="W3526" s="58">
        <f t="shared" ca="1" si="1808"/>
        <v>418659.85182621516</v>
      </c>
      <c r="X3526" s="58">
        <f t="shared" ca="1" si="1808"/>
        <v>1894460.0471319165</v>
      </c>
      <c r="Y3526" s="58">
        <f t="shared" ca="1" si="1808"/>
        <v>78865.602900078753</v>
      </c>
      <c r="Z3526" s="58">
        <f t="shared" ca="1" si="1808"/>
        <v>-3100.9164739540197</v>
      </c>
      <c r="AA3526" s="58">
        <f t="shared" ca="1" si="1808"/>
        <v>75764.686426124652</v>
      </c>
      <c r="AB3526" s="58">
        <f t="shared" ca="1" si="1808"/>
        <v>7120.9618201138492</v>
      </c>
      <c r="AC3526" s="58">
        <f t="shared" ca="1" si="1808"/>
        <v>0</v>
      </c>
      <c r="AD3526" s="58">
        <f t="shared" ca="1" si="1808"/>
        <v>0</v>
      </c>
    </row>
    <row r="3527" spans="2:30" hidden="1" outlineLevel="1">
      <c r="D3527" s="7"/>
      <c r="F3527" s="3"/>
      <c r="G3527" s="55" t="str">
        <f>$G$10</f>
        <v>SUBTRAN</v>
      </c>
      <c r="H3527" s="58">
        <f t="shared" ref="H3527:AD3527" ca="1" si="1809">+H3366+H2608</f>
        <v>-1331050.8837989604</v>
      </c>
      <c r="I3527" s="58">
        <f t="shared" ca="1" si="1809"/>
        <v>-2122609.9371552598</v>
      </c>
      <c r="J3527" s="58">
        <f t="shared" ca="1" si="1809"/>
        <v>68428.328272724364</v>
      </c>
      <c r="K3527" s="58">
        <f t="shared" ca="1" si="1809"/>
        <v>164527.32142634675</v>
      </c>
      <c r="L3527" s="58">
        <f t="shared" ca="1" si="1809"/>
        <v>6650.2489722776236</v>
      </c>
      <c r="M3527" s="58">
        <f t="shared" ca="1" si="1809"/>
        <v>6740.4294843456191</v>
      </c>
      <c r="N3527" s="58">
        <f t="shared" ca="1" si="1809"/>
        <v>177917.99988297001</v>
      </c>
      <c r="O3527" s="58">
        <f t="shared" ca="1" si="1809"/>
        <v>122314.21093032777</v>
      </c>
      <c r="P3527" s="58">
        <f t="shared" ca="1" si="1809"/>
        <v>34198.986704746101</v>
      </c>
      <c r="Q3527" s="58">
        <f t="shared" ca="1" si="1809"/>
        <v>24637.655615554646</v>
      </c>
      <c r="R3527" s="58">
        <f t="shared" ca="1" si="1809"/>
        <v>0</v>
      </c>
      <c r="S3527" s="58">
        <f t="shared" ca="1" si="1809"/>
        <v>181150.8532506286</v>
      </c>
      <c r="T3527" s="58">
        <f t="shared" ca="1" si="1809"/>
        <v>-2646.2135518358023</v>
      </c>
      <c r="U3527" s="58">
        <f t="shared" ca="1" si="1809"/>
        <v>28180.606040240353</v>
      </c>
      <c r="V3527" s="58">
        <f t="shared" ca="1" si="1809"/>
        <v>317210.35119866044</v>
      </c>
      <c r="W3527" s="58">
        <f t="shared" ca="1" si="1809"/>
        <v>0</v>
      </c>
      <c r="X3527" s="58">
        <f t="shared" ca="1" si="1809"/>
        <v>342744.74368706567</v>
      </c>
      <c r="Y3527" s="58">
        <f t="shared" ca="1" si="1809"/>
        <v>13063.184405883403</v>
      </c>
      <c r="Z3527" s="58">
        <f t="shared" ca="1" si="1809"/>
        <v>-644.78813909395217</v>
      </c>
      <c r="AA3527" s="58">
        <f t="shared" ca="1" si="1809"/>
        <v>12418.396266789532</v>
      </c>
      <c r="AB3527" s="58">
        <f t="shared" ca="1" si="1809"/>
        <v>1404.4094651701676</v>
      </c>
      <c r="AC3527" s="58">
        <f t="shared" ca="1" si="1809"/>
        <v>6083.6876771977668</v>
      </c>
      <c r="AD3527" s="58">
        <f t="shared" ca="1" si="1809"/>
        <v>1410.6348537541178</v>
      </c>
    </row>
    <row r="3528" spans="2:30" hidden="1" outlineLevel="1">
      <c r="D3528" s="7"/>
      <c r="F3528" s="3"/>
      <c r="G3528" s="55" t="str">
        <f>$G$11</f>
        <v>DISTPRI</v>
      </c>
      <c r="H3528" s="58">
        <f t="shared" ref="H3528:AD3528" ca="1" si="1810">+H3367+H2609</f>
        <v>-8284966.2271999838</v>
      </c>
      <c r="I3528" s="58">
        <f t="shared" ca="1" si="1810"/>
        <v>-12606665.881194647</v>
      </c>
      <c r="J3528" s="58">
        <f t="shared" ca="1" si="1810"/>
        <v>596712.71229805693</v>
      </c>
      <c r="K3528" s="58">
        <f t="shared" ca="1" si="1810"/>
        <v>1574764.8311397783</v>
      </c>
      <c r="L3528" s="58">
        <f t="shared" ca="1" si="1810"/>
        <v>60333.702149773802</v>
      </c>
      <c r="M3528" s="58">
        <f t="shared" ca="1" si="1810"/>
        <v>0</v>
      </c>
      <c r="N3528" s="58">
        <f t="shared" ca="1" si="1810"/>
        <v>1635098.5332895508</v>
      </c>
      <c r="O3528" s="58">
        <f t="shared" ca="1" si="1810"/>
        <v>1165383.5354867557</v>
      </c>
      <c r="P3528" s="58">
        <f t="shared" ca="1" si="1810"/>
        <v>298077.16147231718</v>
      </c>
      <c r="Q3528" s="58">
        <f t="shared" ca="1" si="1810"/>
        <v>0</v>
      </c>
      <c r="R3528" s="58">
        <f t="shared" ca="1" si="1810"/>
        <v>0</v>
      </c>
      <c r="S3528" s="58">
        <f t="shared" ca="1" si="1810"/>
        <v>1463460.6969590737</v>
      </c>
      <c r="T3528" s="58">
        <f t="shared" ca="1" si="1810"/>
        <v>-7131.4448383537056</v>
      </c>
      <c r="U3528" s="58">
        <f t="shared" ca="1" si="1810"/>
        <v>380315.8877173888</v>
      </c>
      <c r="V3528" s="58">
        <f t="shared" ca="1" si="1810"/>
        <v>0</v>
      </c>
      <c r="W3528" s="58">
        <f t="shared" ca="1" si="1810"/>
        <v>0</v>
      </c>
      <c r="X3528" s="58">
        <f t="shared" ca="1" si="1810"/>
        <v>373184.44287903508</v>
      </c>
      <c r="Y3528" s="58">
        <f t="shared" ca="1" si="1810"/>
        <v>186791.52729896718</v>
      </c>
      <c r="Z3528" s="58">
        <f t="shared" ca="1" si="1810"/>
        <v>-2830.1751013319736</v>
      </c>
      <c r="AA3528" s="58">
        <f t="shared" ca="1" si="1810"/>
        <v>183961.35219763537</v>
      </c>
      <c r="AB3528" s="58">
        <f t="shared" ca="1" si="1810"/>
        <v>11099.177521197113</v>
      </c>
      <c r="AC3528" s="58">
        <f t="shared" ca="1" si="1810"/>
        <v>47312.817271878223</v>
      </c>
      <c r="AD3528" s="58">
        <f t="shared" ca="1" si="1810"/>
        <v>10869.921578243098</v>
      </c>
    </row>
    <row r="3529" spans="2:30" hidden="1" outlineLevel="1">
      <c r="D3529" s="7"/>
      <c r="F3529" s="3"/>
      <c r="G3529" s="55" t="str">
        <f>$G$12</f>
        <v>DISTSEC</v>
      </c>
      <c r="H3529" s="58">
        <f t="shared" ref="H3529:AD3529" ca="1" si="1811">+H3368+H2610</f>
        <v>-5570802.5996041037</v>
      </c>
      <c r="I3529" s="58">
        <f t="shared" ca="1" si="1811"/>
        <v>-7390987.0317030121</v>
      </c>
      <c r="J3529" s="58">
        <f t="shared" ca="1" si="1811"/>
        <v>336293.87978859153</v>
      </c>
      <c r="K3529" s="58">
        <f t="shared" ca="1" si="1811"/>
        <v>728873.59822272207</v>
      </c>
      <c r="L3529" s="58">
        <f t="shared" ca="1" si="1811"/>
        <v>0</v>
      </c>
      <c r="M3529" s="58">
        <f t="shared" ca="1" si="1811"/>
        <v>0</v>
      </c>
      <c r="N3529" s="58">
        <f t="shared" ca="1" si="1811"/>
        <v>728873.59822272207</v>
      </c>
      <c r="O3529" s="58">
        <f t="shared" ca="1" si="1811"/>
        <v>458152.86413180624</v>
      </c>
      <c r="P3529" s="58">
        <f t="shared" ca="1" si="1811"/>
        <v>0</v>
      </c>
      <c r="Q3529" s="58">
        <f t="shared" ca="1" si="1811"/>
        <v>0</v>
      </c>
      <c r="R3529" s="58">
        <f t="shared" ca="1" si="1811"/>
        <v>0</v>
      </c>
      <c r="S3529" s="58">
        <f t="shared" ca="1" si="1811"/>
        <v>458152.86413180624</v>
      </c>
      <c r="T3529" s="58">
        <f t="shared" ca="1" si="1811"/>
        <v>-2776.5477159240945</v>
      </c>
      <c r="U3529" s="58">
        <f t="shared" ca="1" si="1811"/>
        <v>0</v>
      </c>
      <c r="V3529" s="58">
        <f t="shared" ca="1" si="1811"/>
        <v>0</v>
      </c>
      <c r="W3529" s="58">
        <f t="shared" ca="1" si="1811"/>
        <v>0</v>
      </c>
      <c r="X3529" s="58">
        <f t="shared" ca="1" si="1811"/>
        <v>-2776.5477159240945</v>
      </c>
      <c r="Y3529" s="58">
        <f t="shared" ca="1" si="1811"/>
        <v>86311.132925913553</v>
      </c>
      <c r="Z3529" s="58">
        <f t="shared" ca="1" si="1811"/>
        <v>0</v>
      </c>
      <c r="AA3529" s="58">
        <f t="shared" ca="1" si="1811"/>
        <v>86311.132925913553</v>
      </c>
      <c r="AB3529" s="58">
        <f t="shared" ca="1" si="1811"/>
        <v>4203.8257338344001</v>
      </c>
      <c r="AC3529" s="58">
        <f t="shared" ca="1" si="1811"/>
        <v>178191.21073459904</v>
      </c>
      <c r="AD3529" s="58">
        <f t="shared" ca="1" si="1811"/>
        <v>30934.468277371583</v>
      </c>
    </row>
    <row r="3530" spans="2:30" hidden="1" outlineLevel="1">
      <c r="D3530" s="7"/>
      <c r="F3530" s="3"/>
      <c r="G3530" s="55" t="str">
        <f>$G$13</f>
        <v>ENERGY</v>
      </c>
      <c r="H3530" s="58">
        <f t="shared" ref="H3530:AD3530" ca="1" si="1812">+H3369+H2611</f>
        <v>2398426.7698512035</v>
      </c>
      <c r="I3530" s="58">
        <f t="shared" ca="1" si="1812"/>
        <v>102866.43113870313</v>
      </c>
      <c r="J3530" s="58">
        <f t="shared" ca="1" si="1812"/>
        <v>115652.57456314635</v>
      </c>
      <c r="K3530" s="58">
        <f t="shared" ca="1" si="1812"/>
        <v>334669.37590045575</v>
      </c>
      <c r="L3530" s="58">
        <f t="shared" ca="1" si="1812"/>
        <v>10484.994380223245</v>
      </c>
      <c r="M3530" s="58">
        <f t="shared" ca="1" si="1812"/>
        <v>-4971.6053590665315</v>
      </c>
      <c r="N3530" s="58">
        <f t="shared" ca="1" si="1812"/>
        <v>340182.76492160989</v>
      </c>
      <c r="O3530" s="58">
        <f t="shared" ca="1" si="1812"/>
        <v>307408.92407184769</v>
      </c>
      <c r="P3530" s="58">
        <f t="shared" ca="1" si="1812"/>
        <v>66949.983118934615</v>
      </c>
      <c r="Q3530" s="58">
        <f t="shared" ca="1" si="1812"/>
        <v>32668.549704234836</v>
      </c>
      <c r="R3530" s="58">
        <f t="shared" ca="1" si="1812"/>
        <v>2139.1306439946707</v>
      </c>
      <c r="S3530" s="58">
        <f t="shared" ca="1" si="1812"/>
        <v>409166.58753901074</v>
      </c>
      <c r="T3530" s="58">
        <f t="shared" ca="1" si="1812"/>
        <v>6162.2161848024025</v>
      </c>
      <c r="U3530" s="58">
        <f t="shared" ca="1" si="1812"/>
        <v>158288.24299828138</v>
      </c>
      <c r="V3530" s="58">
        <f t="shared" ca="1" si="1812"/>
        <v>919308.42885958357</v>
      </c>
      <c r="W3530" s="58">
        <f t="shared" ca="1" si="1812"/>
        <v>206733.02938863973</v>
      </c>
      <c r="X3530" s="58">
        <f t="shared" ca="1" si="1812"/>
        <v>1290491.9174312942</v>
      </c>
      <c r="Y3530" s="58">
        <f t="shared" ca="1" si="1812"/>
        <v>66035.639455604964</v>
      </c>
      <c r="Z3530" s="58">
        <f t="shared" ca="1" si="1812"/>
        <v>514.15953101682294</v>
      </c>
      <c r="AA3530" s="58">
        <f t="shared" ca="1" si="1812"/>
        <v>66549.7989866219</v>
      </c>
      <c r="AB3530" s="58">
        <f t="shared" ca="1" si="1812"/>
        <v>2263.7712275184977</v>
      </c>
      <c r="AC3530" s="58">
        <f t="shared" ca="1" si="1812"/>
        <v>59883.601815188515</v>
      </c>
      <c r="AD3530" s="58">
        <f t="shared" ca="1" si="1812"/>
        <v>11369.322228097866</v>
      </c>
    </row>
    <row r="3531" spans="2:30" hidden="1" outlineLevel="1">
      <c r="D3531" s="7"/>
      <c r="F3531" s="3"/>
      <c r="G3531" s="55" t="str">
        <f>$G$14</f>
        <v>CUSTOMER</v>
      </c>
      <c r="H3531" s="58">
        <f t="shared" ref="H3531:AD3531" ca="1" si="1813">+H3370+H2612</f>
        <v>1212132.7258045087</v>
      </c>
      <c r="I3531" s="58">
        <f t="shared" ca="1" si="1813"/>
        <v>-2557973.1345234253</v>
      </c>
      <c r="J3531" s="58">
        <f t="shared" ca="1" si="1813"/>
        <v>506150.23838036286</v>
      </c>
      <c r="K3531" s="58">
        <f t="shared" ca="1" si="1813"/>
        <v>99468.832963362409</v>
      </c>
      <c r="L3531" s="58">
        <f t="shared" ca="1" si="1813"/>
        <v>45637.423258051975</v>
      </c>
      <c r="M3531" s="58">
        <f t="shared" ca="1" si="1813"/>
        <v>27383.672538485098</v>
      </c>
      <c r="N3531" s="58">
        <f t="shared" ca="1" si="1813"/>
        <v>172489.92875989949</v>
      </c>
      <c r="O3531" s="58">
        <f t="shared" ca="1" si="1813"/>
        <v>30579.837243816255</v>
      </c>
      <c r="P3531" s="58">
        <f t="shared" ca="1" si="1813"/>
        <v>12989.400723060733</v>
      </c>
      <c r="Q3531" s="58">
        <f t="shared" ca="1" si="1813"/>
        <v>33475.756829248312</v>
      </c>
      <c r="R3531" s="58">
        <f t="shared" ca="1" si="1813"/>
        <v>11688.27309821674</v>
      </c>
      <c r="S3531" s="58">
        <f t="shared" ca="1" si="1813"/>
        <v>88733.267894342134</v>
      </c>
      <c r="T3531" s="58">
        <f t="shared" ca="1" si="1813"/>
        <v>-55.11884435838104</v>
      </c>
      <c r="U3531" s="58">
        <f t="shared" ca="1" si="1813"/>
        <v>3051.354415779901</v>
      </c>
      <c r="V3531" s="58">
        <f t="shared" ca="1" si="1813"/>
        <v>22159.845860148576</v>
      </c>
      <c r="W3531" s="58">
        <f t="shared" ca="1" si="1813"/>
        <v>6141.0096403199532</v>
      </c>
      <c r="X3531" s="58">
        <f t="shared" ca="1" si="1813"/>
        <v>31297.091071890107</v>
      </c>
      <c r="Y3531" s="58">
        <f t="shared" ca="1" si="1813"/>
        <v>4198.3270441664836</v>
      </c>
      <c r="Z3531" s="58">
        <f t="shared" ca="1" si="1813"/>
        <v>-86.298990351185992</v>
      </c>
      <c r="AA3531" s="58">
        <f t="shared" ca="1" si="1813"/>
        <v>4112.0280538152892</v>
      </c>
      <c r="AB3531" s="58">
        <f t="shared" ca="1" si="1813"/>
        <v>373.93121972962007</v>
      </c>
      <c r="AC3531" s="58">
        <f t="shared" ca="1" si="1813"/>
        <v>2599215.3462831136</v>
      </c>
      <c r="AD3531" s="58">
        <f t="shared" ca="1" si="1813"/>
        <v>367734.02866477717</v>
      </c>
    </row>
    <row r="3532" spans="2:30" collapsed="1">
      <c r="D3532" s="7" t="s">
        <v>359</v>
      </c>
      <c r="E3532" s="11">
        <f>+E3371+E2613</f>
        <v>-37876171</v>
      </c>
      <c r="F3532" s="3"/>
      <c r="G3532" s="55" t="str">
        <f>$G$15</f>
        <v>TOTAL</v>
      </c>
      <c r="H3532" s="58">
        <f t="shared" ref="H3532:AD3532" ca="1" si="1814">+H3371+H2613</f>
        <v>-37876170.999999925</v>
      </c>
      <c r="I3532" s="58">
        <f t="shared" ca="1" si="1814"/>
        <v>-61320081.400174797</v>
      </c>
      <c r="J3532" s="58">
        <f t="shared" ca="1" si="1814"/>
        <v>2684926.6191829313</v>
      </c>
      <c r="K3532" s="58">
        <f t="shared" ca="1" si="1814"/>
        <v>5232812.9796809116</v>
      </c>
      <c r="L3532" s="58">
        <f t="shared" ca="1" si="1814"/>
        <v>209834.98893979061</v>
      </c>
      <c r="M3532" s="58">
        <f t="shared" ca="1" si="1814"/>
        <v>63869.071699253051</v>
      </c>
      <c r="N3532" s="58">
        <f t="shared" ca="1" si="1814"/>
        <v>5506517.0403199457</v>
      </c>
      <c r="O3532" s="58">
        <f t="shared" ca="1" si="1814"/>
        <v>3821365.0950434613</v>
      </c>
      <c r="P3532" s="58">
        <f t="shared" ca="1" si="1814"/>
        <v>908039.79533564195</v>
      </c>
      <c r="Q3532" s="58">
        <f t="shared" ca="1" si="1814"/>
        <v>342435.53629682504</v>
      </c>
      <c r="R3532" s="58">
        <f t="shared" ca="1" si="1814"/>
        <v>30793.530380469972</v>
      </c>
      <c r="S3532" s="58">
        <f t="shared" ca="1" si="1814"/>
        <v>5102633.9570564013</v>
      </c>
      <c r="T3532" s="58">
        <f t="shared" ca="1" si="1814"/>
        <v>-48875.636656265589</v>
      </c>
      <c r="U3532" s="58">
        <f t="shared" ca="1" si="1814"/>
        <v>901031.37971764011</v>
      </c>
      <c r="V3532" s="58">
        <f t="shared" ca="1" si="1814"/>
        <v>4336553.7556404723</v>
      </c>
      <c r="W3532" s="58">
        <f t="shared" ca="1" si="1814"/>
        <v>1111819.3762310264</v>
      </c>
      <c r="X3532" s="58">
        <f t="shared" ca="1" si="1814"/>
        <v>6300528.8749328759</v>
      </c>
      <c r="Y3532" s="58">
        <f t="shared" ca="1" si="1814"/>
        <v>513369.69774059579</v>
      </c>
      <c r="Z3532" s="58">
        <f t="shared" ca="1" si="1814"/>
        <v>-15387.460003118185</v>
      </c>
      <c r="AA3532" s="58">
        <f t="shared" ca="1" si="1814"/>
        <v>497982.23773747846</v>
      </c>
      <c r="AB3532" s="58">
        <f t="shared" ca="1" si="1814"/>
        <v>38316.631561007118</v>
      </c>
      <c r="AC3532" s="58">
        <f t="shared" ca="1" si="1814"/>
        <v>2890686.6637819782</v>
      </c>
      <c r="AD3532" s="58">
        <f t="shared" ca="1" si="1814"/>
        <v>422318.37560224434</v>
      </c>
    </row>
    <row r="3533" spans="2:30" hidden="1" outlineLevel="1">
      <c r="D3533" s="7"/>
      <c r="E3533" s="51"/>
      <c r="F3533" s="52" t="str">
        <f>F3540</f>
        <v>RB_GUP</v>
      </c>
      <c r="G3533" s="55" t="str">
        <f>$G$8</f>
        <v>PRODUCTION</v>
      </c>
      <c r="H3533" s="4">
        <f t="shared" ref="H3533:H3540" ca="1" si="1815">SUBTOTAL(9,I3533:AD3533)</f>
        <v>15931994.200330397</v>
      </c>
      <c r="I3533" s="5">
        <f ca="1">VLOOKUP(CONCATENATE($F3533," ",$G3533),AllocFactorMatrix,(I$4+1),FALSE)*$E3540</f>
        <v>8845546.5305050854</v>
      </c>
      <c r="J3533" s="5">
        <f ca="1">VLOOKUP(CONCATENATE($F3533," ",$G3533),AllocFactorMatrix,(J$4+1),FALSE)*$E3540</f>
        <v>407026.72613670339</v>
      </c>
      <c r="K3533" s="5">
        <f ca="1">VLOOKUP(CONCATENATE($F3533," ",$G3533),AllocFactorMatrix,(K$4+1),FALSE)*$E3540</f>
        <v>1340862.9047151597</v>
      </c>
      <c r="L3533" s="5">
        <f ca="1">VLOOKUP(CONCATENATE($F3533," ",$G3533),AllocFactorMatrix,(L$4+1),FALSE)*$E3540</f>
        <v>33503.883406135428</v>
      </c>
      <c r="M3533" s="5">
        <f ca="1">VLOOKUP(CONCATENATE($F3533," ",$G3533),AllocFactorMatrix,(M$4+1),FALSE)*$E3540</f>
        <v>4312.9462565897293</v>
      </c>
      <c r="N3533" s="5">
        <f t="shared" ref="N3533:N3540" ca="1" si="1816">SUBTOTAL(9,K3533:M3533)</f>
        <v>1378679.734377885</v>
      </c>
      <c r="O3533" s="5">
        <f ca="1">VLOOKUP(CONCATENATE($F3533," ",$G3533),AllocFactorMatrix,(O$4+1),FALSE)*$E3540</f>
        <v>1020012.5355418008</v>
      </c>
      <c r="P3533" s="5">
        <f ca="1">VLOOKUP(CONCATENATE($F3533," ",$G3533),AllocFactorMatrix,(P$4+1),FALSE)*$E3540</f>
        <v>184624.20707509204</v>
      </c>
      <c r="Q3533" s="5">
        <f ca="1">VLOOKUP(CONCATENATE($F3533," ",$G3533),AllocFactorMatrix,(Q$4+1),FALSE)*$E3540</f>
        <v>71411.339820705238</v>
      </c>
      <c r="R3533" s="5">
        <f ca="1">VLOOKUP(CONCATENATE($F3533," ",$G3533),AllocFactorMatrix,(R$4+1),FALSE)*$E3540</f>
        <v>1538.6804433958598</v>
      </c>
      <c r="S3533" s="5">
        <f ca="1">SUBTOTAL(9,O3533:R3533)</f>
        <v>1277586.762880994</v>
      </c>
      <c r="T3533" s="5">
        <f ca="1">VLOOKUP(CONCATENATE($F3533," ",$G3533),AllocFactorMatrix,(T$4+1),FALSE)*$E3540</f>
        <v>32389.12196723435</v>
      </c>
      <c r="U3533" s="5">
        <f ca="1">VLOOKUP(CONCATENATE($F3533," ",$G3533),AllocFactorMatrix,(U$4+1),FALSE)*$E3540</f>
        <v>515691.12654103525</v>
      </c>
      <c r="V3533" s="5">
        <f ca="1">VLOOKUP(CONCATENATE($F3533," ",$G3533),AllocFactorMatrix,(V$4+1),FALSE)*$E3540</f>
        <v>2796698.0726431794</v>
      </c>
      <c r="W3533" s="5">
        <f ca="1">VLOOKUP(CONCATENATE($F3533," ",$G3533),AllocFactorMatrix,(W$4+1),FALSE)*$E3540</f>
        <v>367968.99619340961</v>
      </c>
      <c r="X3533" s="5">
        <f ca="1">SUBTOTAL(9,T3533:W3533)</f>
        <v>3712747.3173448583</v>
      </c>
      <c r="Y3533" s="5">
        <f ca="1">VLOOKUP(CONCATENATE($F3533," ",$G3533),AllocFactorMatrix,(Y$4+1),FALSE)*$E3540</f>
        <v>300627.34433207812</v>
      </c>
      <c r="Z3533" s="5">
        <f ca="1">VLOOKUP(CONCATENATE($F3533," ",$G3533),AllocFactorMatrix,(Z$4+1),FALSE)*$E3540</f>
        <v>6249.0452378069094</v>
      </c>
      <c r="AA3533" s="5">
        <f t="shared" ref="AA3533:AA3540" ca="1" si="1817">SUBTOTAL(9,Y3533:Z3533)</f>
        <v>306876.38956988504</v>
      </c>
      <c r="AB3533" s="5">
        <f ca="1">VLOOKUP(CONCATENATE($F3533," ",$G3533),AllocFactorMatrix,(AB$4+1),FALSE)*$E3540</f>
        <v>3530.7395149864906</v>
      </c>
      <c r="AC3533" s="5">
        <f ca="1">VLOOKUP(CONCATENATE($F3533," ",$G3533),AllocFactorMatrix,(AC$4+1),FALSE)*$E3540</f>
        <v>0</v>
      </c>
      <c r="AD3533" s="5">
        <f ca="1">VLOOKUP(CONCATENATE($F3533," ",$G3533),AllocFactorMatrix,(AD$4+1),FALSE)*$E3540</f>
        <v>0</v>
      </c>
    </row>
    <row r="3534" spans="2:30" hidden="1" outlineLevel="1">
      <c r="D3534" s="7"/>
      <c r="E3534" s="51"/>
      <c r="F3534" s="52" t="str">
        <f>F3540</f>
        <v>RB_GUP</v>
      </c>
      <c r="G3534" s="55" t="str">
        <f>$G$9</f>
        <v>BULKTRAN</v>
      </c>
      <c r="H3534" s="4">
        <f t="shared" ca="1" si="1815"/>
        <v>8444307.7045771759</v>
      </c>
      <c r="I3534" s="5">
        <f ca="1">VLOOKUP(CONCATENATE($F3534," ",$G3534),AllocFactorMatrix,(I$4+1),FALSE)*$E3540</f>
        <v>4159522.3414588687</v>
      </c>
      <c r="J3534" s="5">
        <f ca="1">VLOOKUP(CONCATENATE($F3534," ",$G3534),AllocFactorMatrix,(J$4+1),FALSE)*$E3540</f>
        <v>205620.05224328634</v>
      </c>
      <c r="K3534" s="5">
        <f ca="1">VLOOKUP(CONCATENATE($F3534," ",$G3534),AllocFactorMatrix,(K$4+1),FALSE)*$E3540</f>
        <v>753174.46712049574</v>
      </c>
      <c r="L3534" s="5">
        <f ca="1">VLOOKUP(CONCATENATE($F3534," ",$G3534),AllocFactorMatrix,(L$4+1),FALSE)*$E3540</f>
        <v>23707.258156028263</v>
      </c>
      <c r="M3534" s="5">
        <f ca="1">VLOOKUP(CONCATENATE($F3534," ",$G3534),AllocFactorMatrix,(M$4+1),FALSE)*$E3540</f>
        <v>2223.1908106196684</v>
      </c>
      <c r="N3534" s="5">
        <f t="shared" ca="1" si="1816"/>
        <v>779104.91608714359</v>
      </c>
      <c r="O3534" s="5">
        <f ca="1">VLOOKUP(CONCATENATE($F3534," ",$G3534),AllocFactorMatrix,(O$4+1),FALSE)*$E3540</f>
        <v>572529.75940634904</v>
      </c>
      <c r="P3534" s="5">
        <f ca="1">VLOOKUP(CONCATENATE($F3534," ",$G3534),AllocFactorMatrix,(P$4+1),FALSE)*$E3540</f>
        <v>106678.97422973296</v>
      </c>
      <c r="Q3534" s="5">
        <f ca="1">VLOOKUP(CONCATENATE($F3534," ",$G3534),AllocFactorMatrix,(Q$4+1),FALSE)*$E3540</f>
        <v>48206.24209186498</v>
      </c>
      <c r="R3534" s="5">
        <f ca="1">VLOOKUP(CONCATENATE($F3534," ",$G3534),AllocFactorMatrix,(R$4+1),FALSE)*$E3540</f>
        <v>2167.7808215011041</v>
      </c>
      <c r="S3534" s="5">
        <f t="shared" ref="S3534:S3540" ca="1" si="1818">SUBTOTAL(9,O3534:R3534)</f>
        <v>729582.75654944812</v>
      </c>
      <c r="T3534" s="5">
        <f ca="1">VLOOKUP(CONCATENATE($F3534," ",$G3534),AllocFactorMatrix,(T$4+1),FALSE)*$E3540</f>
        <v>19999.930938732658</v>
      </c>
      <c r="U3534" s="5">
        <f ca="1">VLOOKUP(CONCATENATE($F3534," ",$G3534),AllocFactorMatrix,(U$4+1),FALSE)*$E3540</f>
        <v>327295.4621872679</v>
      </c>
      <c r="V3534" s="5">
        <f ca="1">VLOOKUP(CONCATENATE($F3534," ",$G3534),AllocFactorMatrix,(V$4+1),FALSE)*$E3540</f>
        <v>1729765.7141529706</v>
      </c>
      <c r="W3534" s="5">
        <f ca="1">VLOOKUP(CONCATENATE($F3534," ",$G3534),AllocFactorMatrix,(W$4+1),FALSE)*$E3540</f>
        <v>312367.01838254661</v>
      </c>
      <c r="X3534" s="5">
        <f t="shared" ref="X3534:X3540" ca="1" si="1819">SUBTOTAL(9,T3534:W3534)</f>
        <v>2389428.1256615175</v>
      </c>
      <c r="Y3534" s="5">
        <f ca="1">VLOOKUP(CONCATENATE($F3534," ",$G3534),AllocFactorMatrix,(Y$4+1),FALSE)*$E3540</f>
        <v>175822.98062317001</v>
      </c>
      <c r="Z3534" s="5">
        <f ca="1">VLOOKUP(CONCATENATE($F3534," ",$G3534),AllocFactorMatrix,(Z$4+1),FALSE)*$E3540</f>
        <v>2944.9677178710658</v>
      </c>
      <c r="AA3534" s="5">
        <f t="shared" ca="1" si="1817"/>
        <v>178767.94834104108</v>
      </c>
      <c r="AB3534" s="5">
        <f ca="1">VLOOKUP(CONCATENATE($F3534," ",$G3534),AllocFactorMatrix,(AB$4+1),FALSE)*$E3540</f>
        <v>2281.5642358702398</v>
      </c>
      <c r="AC3534" s="5">
        <f ca="1">VLOOKUP(CONCATENATE($F3534," ",$G3534),AllocFactorMatrix,(AC$4+1),FALSE)*$E3540</f>
        <v>0</v>
      </c>
      <c r="AD3534" s="5">
        <f ca="1">VLOOKUP(CONCATENATE($F3534," ",$G3534),AllocFactorMatrix,(AD$4+1),FALSE)*$E3540</f>
        <v>0</v>
      </c>
    </row>
    <row r="3535" spans="2:30" hidden="1" outlineLevel="1">
      <c r="D3535" s="7"/>
      <c r="E3535" s="51"/>
      <c r="F3535" s="52" t="str">
        <f>F3540</f>
        <v>RB_GUP</v>
      </c>
      <c r="G3535" s="55" t="str">
        <f>$G$10</f>
        <v>SUBTRAN</v>
      </c>
      <c r="H3535" s="4">
        <f t="shared" ca="1" si="1815"/>
        <v>1854960.8927821997</v>
      </c>
      <c r="I3535" s="5">
        <f ca="1">VLOOKUP(CONCATENATE($F3535," ",$G3535),AllocFactorMatrix,(I$4+1),FALSE)*$E3540</f>
        <v>903120.04692348477</v>
      </c>
      <c r="J3535" s="5">
        <f ca="1">VLOOKUP(CONCATENATE($F3535," ",$G3535),AllocFactorMatrix,(J$4+1),FALSE)*$E3540</f>
        <v>43585.754885812457</v>
      </c>
      <c r="K3535" s="5">
        <f ca="1">VLOOKUP(CONCATENATE($F3535," ",$G3535),AllocFactorMatrix,(K$4+1),FALSE)*$E3540</f>
        <v>158562.84513239807</v>
      </c>
      <c r="L3535" s="5">
        <f ca="1">VLOOKUP(CONCATENATE($F3535," ",$G3535),AllocFactorMatrix,(L$4+1),FALSE)*$E3540</f>
        <v>4897.8570978455709</v>
      </c>
      <c r="M3535" s="5">
        <f ca="1">VLOOKUP(CONCATENATE($F3535," ",$G3535),AllocFactorMatrix,(M$4+1),FALSE)*$E3540</f>
        <v>610.00219838522628</v>
      </c>
      <c r="N3535" s="5">
        <f t="shared" ca="1" si="1816"/>
        <v>164070.70442862887</v>
      </c>
      <c r="O3535" s="5">
        <f ca="1">VLOOKUP(CONCATENATE($F3535," ",$G3535),AllocFactorMatrix,(O$4+1),FALSE)*$E3540</f>
        <v>119796.70780547115</v>
      </c>
      <c r="P3535" s="5">
        <f ca="1">VLOOKUP(CONCATENATE($F3535," ",$G3535),AllocFactorMatrix,(P$4+1),FALSE)*$E3540</f>
        <v>22270.068255440634</v>
      </c>
      <c r="Q3535" s="5">
        <f ca="1">VLOOKUP(CONCATENATE($F3535," ",$G3535),AllocFactorMatrix,(Q$4+1),FALSE)*$E3540</f>
        <v>13250.955968441014</v>
      </c>
      <c r="R3535" s="5">
        <f ca="1">VLOOKUP(CONCATENATE($F3535," ",$G3535),AllocFactorMatrix,(R$4+1),FALSE)*$E3540</f>
        <v>0</v>
      </c>
      <c r="S3535" s="5">
        <f t="shared" ca="1" si="1818"/>
        <v>155317.73202935277</v>
      </c>
      <c r="T3535" s="5">
        <f ca="1">VLOOKUP(CONCATENATE($F3535," ",$G3535),AllocFactorMatrix,(T$4+1),FALSE)*$E3540</f>
        <v>4183.0953392670335</v>
      </c>
      <c r="U3535" s="5">
        <f ca="1">VLOOKUP(CONCATENATE($F3535," ",$G3535),AllocFactorMatrix,(U$4+1),FALSE)*$E3540</f>
        <v>68479.659019750135</v>
      </c>
      <c r="V3535" s="5">
        <f ca="1">VLOOKUP(CONCATENATE($F3535," ",$G3535),AllocFactorMatrix,(V$4+1),FALSE)*$E3540</f>
        <v>477076.08364155452</v>
      </c>
      <c r="W3535" s="5">
        <f ca="1">VLOOKUP(CONCATENATE($F3535," ",$G3535),AllocFactorMatrix,(W$4+1),FALSE)*$E3540</f>
        <v>0</v>
      </c>
      <c r="X3535" s="5">
        <f t="shared" ca="1" si="1819"/>
        <v>549738.8380005717</v>
      </c>
      <c r="Y3535" s="5">
        <f ca="1">VLOOKUP(CONCATENATE($F3535," ",$G3535),AllocFactorMatrix,(Y$4+1),FALSE)*$E3540</f>
        <v>36055.299299138038</v>
      </c>
      <c r="Z3535" s="5">
        <f ca="1">VLOOKUP(CONCATENATE($F3535," ",$G3535),AllocFactorMatrix,(Z$4+1),FALSE)*$E3540</f>
        <v>601.04281886859906</v>
      </c>
      <c r="AA3535" s="5">
        <f t="shared" ca="1" si="1817"/>
        <v>36656.342118006636</v>
      </c>
      <c r="AB3535" s="5">
        <f ca="1">VLOOKUP(CONCATENATE($F3535," ",$G3535),AllocFactorMatrix,(AB$4+1),FALSE)*$E3540</f>
        <v>481.46941484344529</v>
      </c>
      <c r="AC3535" s="5">
        <f ca="1">VLOOKUP(CONCATENATE($F3535," ",$G3535),AllocFactorMatrix,(AC$4+1),FALSE)*$E3540</f>
        <v>1637.0989383586902</v>
      </c>
      <c r="AD3535" s="5">
        <f ca="1">VLOOKUP(CONCATENATE($F3535," ",$G3535),AllocFactorMatrix,(AD$4+1),FALSE)*$E3540</f>
        <v>352.90604314017708</v>
      </c>
    </row>
    <row r="3536" spans="2:30" hidden="1" outlineLevel="1">
      <c r="D3536" s="7"/>
      <c r="E3536" s="51"/>
      <c r="F3536" s="52" t="str">
        <f>F3540</f>
        <v>RB_GUP</v>
      </c>
      <c r="G3536" s="55" t="str">
        <f>$G$11</f>
        <v>DISTPRI</v>
      </c>
      <c r="H3536" s="4">
        <f t="shared" ca="1" si="1815"/>
        <v>8511149.2661716137</v>
      </c>
      <c r="I3536" s="5">
        <f ca="1">VLOOKUP(CONCATENATE($F3536," ",$G3536),AllocFactorMatrix,(I$4+1),FALSE)*$E3540</f>
        <v>5688364.0595872318</v>
      </c>
      <c r="J3536" s="5">
        <f ca="1">VLOOKUP(CONCATENATE($F3536," ",$G3536),AllocFactorMatrix,(J$4+1),FALSE)*$E3540</f>
        <v>268134.63208444446</v>
      </c>
      <c r="K3536" s="5">
        <f ca="1">VLOOKUP(CONCATENATE($F3536," ",$G3536),AllocFactorMatrix,(K$4+1),FALSE)*$E3540</f>
        <v>973613.30542229372</v>
      </c>
      <c r="L3536" s="5">
        <f ca="1">VLOOKUP(CONCATENATE($F3536," ",$G3536),AllocFactorMatrix,(L$4+1),FALSE)*$E3540</f>
        <v>30089.717269687157</v>
      </c>
      <c r="M3536" s="5">
        <f ca="1">VLOOKUP(CONCATENATE($F3536," ",$G3536),AllocFactorMatrix,(M$4+1),FALSE)*$E3540</f>
        <v>0</v>
      </c>
      <c r="N3536" s="5">
        <f t="shared" ca="1" si="1816"/>
        <v>1003703.0226919809</v>
      </c>
      <c r="O3536" s="5">
        <f ca="1">VLOOKUP(CONCATENATE($F3536," ",$G3536),AllocFactorMatrix,(O$4+1),FALSE)*$E3540</f>
        <v>730039.80601151683</v>
      </c>
      <c r="P3536" s="5">
        <f ca="1">VLOOKUP(CONCATENATE($F3536," ",$G3536),AllocFactorMatrix,(P$4+1),FALSE)*$E3540</f>
        <v>135969.9629969564</v>
      </c>
      <c r="Q3536" s="5">
        <f ca="1">VLOOKUP(CONCATENATE($F3536," ",$G3536),AllocFactorMatrix,(Q$4+1),FALSE)*$E3540</f>
        <v>0</v>
      </c>
      <c r="R3536" s="5">
        <f ca="1">VLOOKUP(CONCATENATE($F3536," ",$G3536),AllocFactorMatrix,(R$4+1),FALSE)*$E3540</f>
        <v>0</v>
      </c>
      <c r="S3536" s="5">
        <f t="shared" ca="1" si="1818"/>
        <v>866009.76900847326</v>
      </c>
      <c r="T3536" s="5">
        <f ca="1">VLOOKUP(CONCATENATE($F3536," ",$G3536),AllocFactorMatrix,(T$4+1),FALSE)*$E3540</f>
        <v>26025.469194976893</v>
      </c>
      <c r="U3536" s="5">
        <f ca="1">VLOOKUP(CONCATENATE($F3536," ",$G3536),AllocFactorMatrix,(U$4+1),FALSE)*$E3540</f>
        <v>419731.92648346047</v>
      </c>
      <c r="V3536" s="5">
        <f ca="1">VLOOKUP(CONCATENATE($F3536," ",$G3536),AllocFactorMatrix,(V$4+1),FALSE)*$E3540</f>
        <v>0</v>
      </c>
      <c r="W3536" s="5">
        <f ca="1">VLOOKUP(CONCATENATE($F3536," ",$G3536),AllocFactorMatrix,(W$4+1),FALSE)*$E3540</f>
        <v>0</v>
      </c>
      <c r="X3536" s="5">
        <f t="shared" ca="1" si="1819"/>
        <v>445757.39567843737</v>
      </c>
      <c r="Y3536" s="5">
        <f ca="1">VLOOKUP(CONCATENATE($F3536," ",$G3536),AllocFactorMatrix,(Y$4+1),FALSE)*$E3540</f>
        <v>220140.55094075639</v>
      </c>
      <c r="Z3536" s="5">
        <f ca="1">VLOOKUP(CONCATENATE($F3536," ",$G3536),AllocFactorMatrix,(Z$4+1),FALSE)*$E3540</f>
        <v>3672.8061326766028</v>
      </c>
      <c r="AA3536" s="5">
        <f t="shared" ca="1" si="1817"/>
        <v>223813.357073433</v>
      </c>
      <c r="AB3536" s="5">
        <f ca="1">VLOOKUP(CONCATENATE($F3536," ",$G3536),AllocFactorMatrix,(AB$4+1),FALSE)*$E3540</f>
        <v>2975.5883748241135</v>
      </c>
      <c r="AC3536" s="5">
        <f ca="1">VLOOKUP(CONCATENATE($F3536," ",$G3536),AllocFactorMatrix,(AC$4+1),FALSE)*$E3540</f>
        <v>10193.952374923103</v>
      </c>
      <c r="AD3536" s="5">
        <f ca="1">VLOOKUP(CONCATENATE($F3536," ",$G3536),AllocFactorMatrix,(AD$4+1),FALSE)*$E3540</f>
        <v>2197.4892978675339</v>
      </c>
    </row>
    <row r="3537" spans="2:30" hidden="1" outlineLevel="1">
      <c r="D3537" s="7"/>
      <c r="E3537" s="51"/>
      <c r="F3537" s="52" t="str">
        <f>F3540</f>
        <v>RB_GUP</v>
      </c>
      <c r="G3537" s="55" t="str">
        <f>$G$12</f>
        <v>DISTSEC</v>
      </c>
      <c r="H3537" s="4">
        <f t="shared" ca="1" si="1815"/>
        <v>4379712.1915836371</v>
      </c>
      <c r="I3537" s="5">
        <f ca="1">VLOOKUP(CONCATENATE($F3537," ",$G3537),AllocFactorMatrix,(I$4+1),FALSE)*$E3540</f>
        <v>3274717.1632539341</v>
      </c>
      <c r="J3537" s="5">
        <f ca="1">VLOOKUP(CONCATENATE($F3537," ",$G3537),AllocFactorMatrix,(J$4+1),FALSE)*$E3540</f>
        <v>157875.15812351578</v>
      </c>
      <c r="K3537" s="5">
        <f ca="1">VLOOKUP(CONCATENATE($F3537," ",$G3537),AllocFactorMatrix,(K$4+1),FALSE)*$E3540</f>
        <v>476375.14454599808</v>
      </c>
      <c r="L3537" s="5">
        <f ca="1">VLOOKUP(CONCATENATE($F3537," ",$G3537),AllocFactorMatrix,(L$4+1),FALSE)*$E3540</f>
        <v>0</v>
      </c>
      <c r="M3537" s="5">
        <f ca="1">VLOOKUP(CONCATENATE($F3537," ",$G3537),AllocFactorMatrix,(M$4+1),FALSE)*$E3540</f>
        <v>0</v>
      </c>
      <c r="N3537" s="5">
        <f t="shared" ca="1" si="1816"/>
        <v>476375.14454599808</v>
      </c>
      <c r="O3537" s="5">
        <f ca="1">VLOOKUP(CONCATENATE($F3537," ",$G3537),AllocFactorMatrix,(O$4+1),FALSE)*$E3540</f>
        <v>303548.09627016739</v>
      </c>
      <c r="P3537" s="5">
        <f ca="1">VLOOKUP(CONCATENATE($F3537," ",$G3537),AllocFactorMatrix,(P$4+1),FALSE)*$E3540</f>
        <v>0</v>
      </c>
      <c r="Q3537" s="5">
        <f ca="1">VLOOKUP(CONCATENATE($F3537," ",$G3537),AllocFactorMatrix,(Q$4+1),FALSE)*$E3540</f>
        <v>0</v>
      </c>
      <c r="R3537" s="5">
        <f ca="1">VLOOKUP(CONCATENATE($F3537," ",$G3537),AllocFactorMatrix,(R$4+1),FALSE)*$E3540</f>
        <v>0</v>
      </c>
      <c r="S3537" s="5">
        <f t="shared" ca="1" si="1818"/>
        <v>303548.09627016739</v>
      </c>
      <c r="T3537" s="5">
        <f ca="1">VLOOKUP(CONCATENATE($F3537," ",$G3537),AllocFactorMatrix,(T$4+1),FALSE)*$E3540</f>
        <v>8207.3037197902831</v>
      </c>
      <c r="U3537" s="5">
        <f ca="1">VLOOKUP(CONCATENATE($F3537," ",$G3537),AllocFactorMatrix,(U$4+1),FALSE)*$E3540</f>
        <v>0</v>
      </c>
      <c r="V3537" s="5">
        <f ca="1">VLOOKUP(CONCATENATE($F3537," ",$G3537),AllocFactorMatrix,(V$4+1),FALSE)*$E3540</f>
        <v>0</v>
      </c>
      <c r="W3537" s="5">
        <f ca="1">VLOOKUP(CONCATENATE($F3537," ",$G3537),AllocFactorMatrix,(W$4+1),FALSE)*$E3540</f>
        <v>0</v>
      </c>
      <c r="X3537" s="5">
        <f t="shared" ca="1" si="1819"/>
        <v>8207.3037197902831</v>
      </c>
      <c r="Y3537" s="5">
        <f ca="1">VLOOKUP(CONCATENATE($F3537," ",$G3537),AllocFactorMatrix,(Y$4+1),FALSE)*$E3540</f>
        <v>111961.92221447485</v>
      </c>
      <c r="Z3537" s="5">
        <f ca="1">VLOOKUP(CONCATENATE($F3537," ",$G3537),AllocFactorMatrix,(Z$4+1),FALSE)*$E3540</f>
        <v>0</v>
      </c>
      <c r="AA3537" s="5">
        <f t="shared" ca="1" si="1817"/>
        <v>111961.92221447485</v>
      </c>
      <c r="AB3537" s="5">
        <f ca="1">VLOOKUP(CONCATENATE($F3537," ",$G3537),AllocFactorMatrix,(AB$4+1),FALSE)*$E3540</f>
        <v>1161.8324685002576</v>
      </c>
      <c r="AC3537" s="5">
        <f ca="1">VLOOKUP(CONCATENATE($F3537," ",$G3537),AllocFactorMatrix,(AC$4+1),FALSE)*$E3540</f>
        <v>39448.680892001066</v>
      </c>
      <c r="AD3537" s="5">
        <f ca="1">VLOOKUP(CONCATENATE($F3537," ",$G3537),AllocFactorMatrix,(AD$4+1),FALSE)*$E3540</f>
        <v>6416.8900952552694</v>
      </c>
    </row>
    <row r="3538" spans="2:30" hidden="1" outlineLevel="1">
      <c r="D3538" s="7"/>
      <c r="E3538" s="51"/>
      <c r="F3538" s="52" t="str">
        <f>F3540</f>
        <v>RB_GUP</v>
      </c>
      <c r="G3538" s="55" t="str">
        <f>$G$13</f>
        <v>ENERGY</v>
      </c>
      <c r="H3538" s="4">
        <f t="shared" ca="1" si="1815"/>
        <v>134618.69226681546</v>
      </c>
      <c r="I3538" s="5">
        <f ca="1">VLOOKUP(CONCATENATE($F3538," ",$G3538),AllocFactorMatrix,(I$4+1),FALSE)*$E3540</f>
        <v>50512.579989578189</v>
      </c>
      <c r="J3538" s="5">
        <f ca="1">VLOOKUP(CONCATENATE($F3538," ",$G3538),AllocFactorMatrix,(J$4+1),FALSE)*$E3540</f>
        <v>3273.5415852478536</v>
      </c>
      <c r="K3538" s="5">
        <f ca="1">VLOOKUP(CONCATENATE($F3538," ",$G3538),AllocFactorMatrix,(K$4+1),FALSE)*$E3540</f>
        <v>10983.086882627838</v>
      </c>
      <c r="L3538" s="5">
        <f ca="1">VLOOKUP(CONCATENATE($F3538," ",$G3538),AllocFactorMatrix,(L$4+1),FALSE)*$E3540</f>
        <v>349.06743530067888</v>
      </c>
      <c r="M3538" s="5">
        <f ca="1">VLOOKUP(CONCATENATE($F3538," ",$G3538),AllocFactorMatrix,(M$4+1),FALSE)*$E3540</f>
        <v>32.179936863111003</v>
      </c>
      <c r="N3538" s="5">
        <f t="shared" ca="1" si="1816"/>
        <v>11364.334254791629</v>
      </c>
      <c r="O3538" s="5">
        <f ca="1">VLOOKUP(CONCATENATE($F3538," ",$G3538),AllocFactorMatrix,(O$4+1),FALSE)*$E3540</f>
        <v>10013.433560745685</v>
      </c>
      <c r="P3538" s="5">
        <f ca="1">VLOOKUP(CONCATENATE($F3538," ",$G3538),AllocFactorMatrix,(P$4+1),FALSE)*$E3540</f>
        <v>1856.2979070199517</v>
      </c>
      <c r="Q3538" s="5">
        <f ca="1">VLOOKUP(CONCATENATE($F3538," ",$G3538),AllocFactorMatrix,(Q$4+1),FALSE)*$E3540</f>
        <v>843.45425528437295</v>
      </c>
      <c r="R3538" s="5">
        <f ca="1">VLOOKUP(CONCATENATE($F3538," ",$G3538),AllocFactorMatrix,(R$4+1),FALSE)*$E3540</f>
        <v>39.080726021969888</v>
      </c>
      <c r="S3538" s="5">
        <f t="shared" ca="1" si="1818"/>
        <v>12752.266449071978</v>
      </c>
      <c r="T3538" s="5">
        <f ca="1">VLOOKUP(CONCATENATE($F3538," ",$G3538),AllocFactorMatrix,(T$4+1),FALSE)*$E3540</f>
        <v>383.73374946639689</v>
      </c>
      <c r="U3538" s="5">
        <f ca="1">VLOOKUP(CONCATENATE($F3538," ",$G3538),AllocFactorMatrix,(U$4+1),FALSE)*$E3540</f>
        <v>6737.7897769230667</v>
      </c>
      <c r="V3538" s="5">
        <f ca="1">VLOOKUP(CONCATENATE($F3538," ",$G3538),AllocFactorMatrix,(V$4+1),FALSE)*$E3540</f>
        <v>38254.372965459828</v>
      </c>
      <c r="W3538" s="5">
        <f ca="1">VLOOKUP(CONCATENATE($F3538," ",$G3538),AllocFactorMatrix,(W$4+1),FALSE)*$E3540</f>
        <v>7257.7498822446596</v>
      </c>
      <c r="X3538" s="5">
        <f t="shared" ca="1" si="1819"/>
        <v>52633.646374093951</v>
      </c>
      <c r="Y3538" s="5">
        <f ca="1">VLOOKUP(CONCATENATE($F3538," ",$G3538),AllocFactorMatrix,(Y$4+1),FALSE)*$E3540</f>
        <v>2712.9409912359652</v>
      </c>
      <c r="Z3538" s="5">
        <f ca="1">VLOOKUP(CONCATENATE($F3538," ",$G3538),AllocFactorMatrix,(Z$4+1),FALSE)*$E3540</f>
        <v>44.162354490288614</v>
      </c>
      <c r="AA3538" s="5">
        <f t="shared" ca="1" si="1817"/>
        <v>2757.1033457262538</v>
      </c>
      <c r="AB3538" s="5">
        <f ca="1">VLOOKUP(CONCATENATE($F3538," ",$G3538),AllocFactorMatrix,(AB$4+1),FALSE)*$E3540</f>
        <v>49.259553997105655</v>
      </c>
      <c r="AC3538" s="5">
        <f ca="1">VLOOKUP(CONCATENATE($F3538," ",$G3538),AllocFactorMatrix,(AC$4+1),FALSE)*$E3540</f>
        <v>1065.1718926418635</v>
      </c>
      <c r="AD3538" s="5">
        <f ca="1">VLOOKUP(CONCATENATE($F3538," ",$G3538),AllocFactorMatrix,(AD$4+1),FALSE)*$E3540</f>
        <v>210.78882166662015</v>
      </c>
    </row>
    <row r="3539" spans="2:30" hidden="1" outlineLevel="1">
      <c r="D3539" s="7"/>
      <c r="E3539" s="51"/>
      <c r="F3539" s="52" t="str">
        <f>F3540</f>
        <v>RB_GUP</v>
      </c>
      <c r="G3539" s="55" t="str">
        <f>$G$14</f>
        <v>CUSTOMER</v>
      </c>
      <c r="H3539" s="4">
        <f t="shared" ca="1" si="1815"/>
        <v>2108332.0522881509</v>
      </c>
      <c r="I3539" s="5">
        <f ca="1">VLOOKUP(CONCATENATE($F3539," ",$G3539),AllocFactorMatrix,(I$4+1),FALSE)*$E3540</f>
        <v>985937.5645085373</v>
      </c>
      <c r="J3539" s="5">
        <f ca="1">VLOOKUP(CONCATENATE($F3539," ",$G3539),AllocFactorMatrix,(J$4+1),FALSE)*$E3540</f>
        <v>258299.3177003194</v>
      </c>
      <c r="K3539" s="5">
        <f ca="1">VLOOKUP(CONCATENATE($F3539," ",$G3539),AllocFactorMatrix,(K$4+1),FALSE)*$E3540</f>
        <v>73323.772606518294</v>
      </c>
      <c r="L3539" s="5">
        <f ca="1">VLOOKUP(CONCATENATE($F3539," ",$G3539),AllocFactorMatrix,(L$4+1),FALSE)*$E3540</f>
        <v>23668.508368098497</v>
      </c>
      <c r="M3539" s="5">
        <f ca="1">VLOOKUP(CONCATENATE($F3539," ",$G3539),AllocFactorMatrix,(M$4+1),FALSE)*$E3540</f>
        <v>3841.8755602624797</v>
      </c>
      <c r="N3539" s="5">
        <f t="shared" ca="1" si="1816"/>
        <v>100834.15653487926</v>
      </c>
      <c r="O3539" s="5">
        <f ca="1">VLOOKUP(CONCATENATE($F3539," ",$G3539),AllocFactorMatrix,(O$4+1),FALSE)*$E3540</f>
        <v>20808.218613703113</v>
      </c>
      <c r="P3539" s="5">
        <f ca="1">VLOOKUP(CONCATENATE($F3539," ",$G3539),AllocFactorMatrix,(P$4+1),FALSE)*$E3540</f>
        <v>6161.5720093693972</v>
      </c>
      <c r="Q3539" s="5">
        <f ca="1">VLOOKUP(CONCATENATE($F3539," ",$G3539),AllocFactorMatrix,(Q$4+1),FALSE)*$E3540</f>
        <v>13384.394417001491</v>
      </c>
      <c r="R3539" s="5">
        <f ca="1">VLOOKUP(CONCATENATE($F3539," ",$G3539),AllocFactorMatrix,(R$4+1),FALSE)*$E3540</f>
        <v>2351.9585656543322</v>
      </c>
      <c r="S3539" s="5">
        <f t="shared" ca="1" si="1818"/>
        <v>42706.143605728335</v>
      </c>
      <c r="T3539" s="5">
        <f ca="1">VLOOKUP(CONCATENATE($F3539," ",$G3539),AllocFactorMatrix,(T$4+1),FALSE)*$E3540</f>
        <v>143.21588037709711</v>
      </c>
      <c r="U3539" s="5">
        <f ca="1">VLOOKUP(CONCATENATE($F3539," ",$G3539),AllocFactorMatrix,(U$4+1),FALSE)*$E3540</f>
        <v>3655.5316758060617</v>
      </c>
      <c r="V3539" s="5">
        <f ca="1">VLOOKUP(CONCATENATE($F3539," ",$G3539),AllocFactorMatrix,(V$4+1),FALSE)*$E3540</f>
        <v>19683.178481325653</v>
      </c>
      <c r="W3539" s="5">
        <f ca="1">VLOOKUP(CONCATENATE($F3539," ",$G3539),AllocFactorMatrix,(W$4+1),FALSE)*$E3540</f>
        <v>3527.9768339843431</v>
      </c>
      <c r="X3539" s="5">
        <f t="shared" ca="1" si="1819"/>
        <v>27009.902871493156</v>
      </c>
      <c r="Y3539" s="5">
        <f ca="1">VLOOKUP(CONCATENATE($F3539," ",$G3539),AllocFactorMatrix,(Y$4+1),FALSE)*$E3540</f>
        <v>5760.2423733214418</v>
      </c>
      <c r="Z3539" s="5">
        <f ca="1">VLOOKUP(CONCATENATE($F3539," ",$G3539),AllocFactorMatrix,(Z$4+1),FALSE)*$E3540</f>
        <v>104.42101581846401</v>
      </c>
      <c r="AA3539" s="5">
        <f t="shared" ca="1" si="1817"/>
        <v>5864.663389139906</v>
      </c>
      <c r="AB3539" s="5">
        <f ca="1">VLOOKUP(CONCATENATE($F3539," ",$G3539),AllocFactorMatrix,(AB$4+1),FALSE)*$E3540</f>
        <v>108.1290993040747</v>
      </c>
      <c r="AC3539" s="5">
        <f ca="1">VLOOKUP(CONCATENATE($F3539," ",$G3539),AllocFactorMatrix,(AC$4+1),FALSE)*$E3540</f>
        <v>612564.36862274609</v>
      </c>
      <c r="AD3539" s="5">
        <f ca="1">VLOOKUP(CONCATENATE($F3539," ",$G3539),AllocFactorMatrix,(AD$4+1),FALSE)*$E3540</f>
        <v>75007.805956003591</v>
      </c>
    </row>
    <row r="3540" spans="2:30" collapsed="1">
      <c r="D3540" s="7" t="s">
        <v>356</v>
      </c>
      <c r="E3540" s="40">
        <v>41365075</v>
      </c>
      <c r="F3540" s="10" t="s">
        <v>74</v>
      </c>
      <c r="G3540" s="55" t="str">
        <f>$G$15</f>
        <v>TOTAL</v>
      </c>
      <c r="H3540" s="4">
        <f t="shared" ca="1" si="1815"/>
        <v>41365075.000000007</v>
      </c>
      <c r="I3540" s="5">
        <f ca="1">VLOOKUP(CONCATENATE($F3540," ",$G3540),AllocFactorMatrix,(I$4+1),FALSE)*$E3540</f>
        <v>23907720.286226723</v>
      </c>
      <c r="J3540" s="5">
        <f ca="1">VLOOKUP(CONCATENATE($F3540," ",$G3540),AllocFactorMatrix,(J$4+1),FALSE)*$E3540</f>
        <v>1343815.1827593297</v>
      </c>
      <c r="K3540" s="5">
        <f ca="1">VLOOKUP(CONCATENATE($F3540," ",$G3540),AllocFactorMatrix,(K$4+1),FALSE)*$E3540</f>
        <v>3786895.5264254916</v>
      </c>
      <c r="L3540" s="5">
        <f ca="1">VLOOKUP(CONCATENATE($F3540," ",$G3540),AllocFactorMatrix,(L$4+1),FALSE)*$E3540</f>
        <v>116216.29173309558</v>
      </c>
      <c r="M3540" s="5">
        <f ca="1">VLOOKUP(CONCATENATE($F3540," ",$G3540),AllocFactorMatrix,(M$4+1),FALSE)*$E3540</f>
        <v>11020.194762720215</v>
      </c>
      <c r="N3540" s="5">
        <f t="shared" ca="1" si="1816"/>
        <v>3914132.0129213072</v>
      </c>
      <c r="O3540" s="5">
        <f ca="1">VLOOKUP(CONCATENATE($F3540," ",$G3540),AllocFactorMatrix,(O$4+1),FALSE)*$E3540</f>
        <v>2776748.5572097539</v>
      </c>
      <c r="P3540" s="5">
        <f ca="1">VLOOKUP(CONCATENATE($F3540," ",$G3540),AllocFactorMatrix,(P$4+1),FALSE)*$E3540</f>
        <v>457561.08247361134</v>
      </c>
      <c r="Q3540" s="5">
        <f ca="1">VLOOKUP(CONCATENATE($F3540," ",$G3540),AllocFactorMatrix,(Q$4+1),FALSE)*$E3540</f>
        <v>147096.38655329711</v>
      </c>
      <c r="R3540" s="5">
        <f ca="1">VLOOKUP(CONCATENATE($F3540," ",$G3540),AllocFactorMatrix,(R$4+1),FALSE)*$E3540</f>
        <v>6097.5005565732663</v>
      </c>
      <c r="S3540" s="5">
        <f t="shared" ca="1" si="1818"/>
        <v>3387503.5267932359</v>
      </c>
      <c r="T3540" s="5">
        <f ca="1">VLOOKUP(CONCATENATE($F3540," ",$G3540),AllocFactorMatrix,(T$4+1),FALSE)*$E3540</f>
        <v>91331.870789844703</v>
      </c>
      <c r="U3540" s="5">
        <f ca="1">VLOOKUP(CONCATENATE($F3540," ",$G3540),AllocFactorMatrix,(U$4+1),FALSE)*$E3540</f>
        <v>1341591.4956842428</v>
      </c>
      <c r="V3540" s="5">
        <f ca="1">VLOOKUP(CONCATENATE($F3540," ",$G3540),AllocFactorMatrix,(V$4+1),FALSE)*$E3540</f>
        <v>5061477.4218844902</v>
      </c>
      <c r="W3540" s="5">
        <f ca="1">VLOOKUP(CONCATENATE($F3540," ",$G3540),AllocFactorMatrix,(W$4+1),FALSE)*$E3540</f>
        <v>691121.74129218515</v>
      </c>
      <c r="X3540" s="5">
        <f t="shared" ca="1" si="1819"/>
        <v>7185522.5296507627</v>
      </c>
      <c r="Y3540" s="5">
        <f ca="1">VLOOKUP(CONCATENATE($F3540," ",$G3540),AllocFactorMatrix,(Y$4+1),FALSE)*$E3540</f>
        <v>853081.28077417496</v>
      </c>
      <c r="Z3540" s="5">
        <f ca="1">VLOOKUP(CONCATENATE($F3540," ",$G3540),AllocFactorMatrix,(Z$4+1),FALSE)*$E3540</f>
        <v>13616.44527753193</v>
      </c>
      <c r="AA3540" s="5">
        <f t="shared" ca="1" si="1817"/>
        <v>866697.72605170694</v>
      </c>
      <c r="AB3540" s="5">
        <f ca="1">VLOOKUP(CONCATENATE($F3540," ",$G3540),AllocFactorMatrix,(AB$4+1),FALSE)*$E3540</f>
        <v>10588.582662325725</v>
      </c>
      <c r="AC3540" s="5">
        <f ca="1">VLOOKUP(CONCATENATE($F3540," ",$G3540),AllocFactorMatrix,(AC$4+1),FALSE)*$E3540</f>
        <v>664909.27272067079</v>
      </c>
      <c r="AD3540" s="5">
        <f ca="1">VLOOKUP(CONCATENATE($F3540," ",$G3540),AllocFactorMatrix,(AD$4+1),FALSE)*$E3540</f>
        <v>84185.880213933197</v>
      </c>
    </row>
    <row r="3541" spans="2:30" hidden="1" outlineLevel="1">
      <c r="D3541" s="7"/>
      <c r="E3541" s="11"/>
      <c r="F3541" s="11"/>
      <c r="G3541" s="55" t="str">
        <f>$G$8</f>
        <v>PRODUCTION</v>
      </c>
      <c r="H3541" s="53">
        <f t="shared" ref="H3541:AD3541" ca="1" si="1820">+H3525+H3533</f>
        <v>-4620403.0190058742</v>
      </c>
      <c r="I3541" s="53">
        <f t="shared" ca="1" si="1820"/>
        <v>-17953740.693878166</v>
      </c>
      <c r="J3541" s="53">
        <f t="shared" ca="1" si="1820"/>
        <v>1115603.5584039541</v>
      </c>
      <c r="K3541" s="53">
        <f t="shared" ca="1" si="1820"/>
        <v>2799472.5233018538</v>
      </c>
      <c r="L3541" s="53">
        <f t="shared" ca="1" si="1820"/>
        <v>84582.31147848806</v>
      </c>
      <c r="M3541" s="53">
        <f t="shared" ca="1" si="1820"/>
        <v>18259.174832517638</v>
      </c>
      <c r="N3541" s="53">
        <f t="shared" ca="1" si="1820"/>
        <v>2902314.0096128639</v>
      </c>
      <c r="O3541" s="53">
        <f t="shared" ca="1" si="1820"/>
        <v>2105304.7389575364</v>
      </c>
      <c r="P3541" s="53">
        <f t="shared" ca="1" si="1820"/>
        <v>500928.83437609905</v>
      </c>
      <c r="Q3541" s="53">
        <f t="shared" ca="1" si="1820"/>
        <v>225149.94330168757</v>
      </c>
      <c r="R3541" s="53">
        <f t="shared" ca="1" si="1820"/>
        <v>9039.5658888265079</v>
      </c>
      <c r="S3541" s="53">
        <f t="shared" ca="1" si="1820"/>
        <v>2840423.0825241487</v>
      </c>
      <c r="T3541" s="53">
        <f t="shared" ca="1" si="1820"/>
        <v>1809.1752829532124</v>
      </c>
      <c r="U3541" s="53">
        <f t="shared" ca="1" si="1820"/>
        <v>682913.21941551298</v>
      </c>
      <c r="V3541" s="53">
        <f t="shared" ca="1" si="1820"/>
        <v>4550897.6215247335</v>
      </c>
      <c r="W3541" s="53">
        <f t="shared" ca="1" si="1820"/>
        <v>848254.48156925873</v>
      </c>
      <c r="X3541" s="53">
        <f t="shared" ca="1" si="1820"/>
        <v>6083874.4977924516</v>
      </c>
      <c r="Y3541" s="53">
        <f t="shared" ca="1" si="1820"/>
        <v>378731.62804206158</v>
      </c>
      <c r="Z3541" s="53">
        <f t="shared" ca="1" si="1820"/>
        <v>-2990.3955915969709</v>
      </c>
      <c r="AA3541" s="53">
        <f t="shared" ca="1" si="1820"/>
        <v>375741.23245046422</v>
      </c>
      <c r="AB3541" s="53">
        <f t="shared" ca="1" si="1820"/>
        <v>15381.294088429924</v>
      </c>
      <c r="AC3541" s="53">
        <f t="shared" ca="1" si="1820"/>
        <v>0</v>
      </c>
      <c r="AD3541" s="53">
        <f t="shared" ca="1" si="1820"/>
        <v>0</v>
      </c>
    </row>
    <row r="3542" spans="2:30" hidden="1" outlineLevel="1">
      <c r="D3542" s="7"/>
      <c r="E3542" s="11"/>
      <c r="F3542" s="11"/>
      <c r="G3542" s="55" t="str">
        <f>$G$9</f>
        <v>BULKTRAN</v>
      </c>
      <c r="H3542" s="53">
        <f t="shared" ref="H3542:AD3542" ca="1" si="1821">+H3526+H3534</f>
        <v>2696794.1388609037</v>
      </c>
      <c r="I3542" s="53">
        <f t="shared" ca="1" si="1821"/>
        <v>-5785902.2808949612</v>
      </c>
      <c r="J3542" s="53">
        <f t="shared" ca="1" si="1821"/>
        <v>558732.10585608392</v>
      </c>
      <c r="K3542" s="53">
        <f t="shared" ca="1" si="1821"/>
        <v>1625073.8685620404</v>
      </c>
      <c r="L3542" s="53">
        <f t="shared" ca="1" si="1821"/>
        <v>59357.450263139755</v>
      </c>
      <c r="M3542" s="53">
        <f t="shared" ca="1" si="1821"/>
        <v>22993.537270180459</v>
      </c>
      <c r="N3542" s="53">
        <f t="shared" ca="1" si="1821"/>
        <v>1707424.8560953601</v>
      </c>
      <c r="O3542" s="53">
        <f t="shared" ca="1" si="1821"/>
        <v>1224763.2791695304</v>
      </c>
      <c r="P3542" s="53">
        <f t="shared" ca="1" si="1821"/>
        <v>286198.61024531082</v>
      </c>
      <c r="Q3542" s="53">
        <f t="shared" ca="1" si="1821"/>
        <v>146121.21275866998</v>
      </c>
      <c r="R3542" s="53">
        <f t="shared" ca="1" si="1821"/>
        <v>11633.022014329066</v>
      </c>
      <c r="S3542" s="53">
        <f t="shared" ca="1" si="1821"/>
        <v>1668716.1241878401</v>
      </c>
      <c r="T3542" s="53">
        <f t="shared" ca="1" si="1821"/>
        <v>8151.3497324177006</v>
      </c>
      <c r="U3542" s="53">
        <f t="shared" ca="1" si="1821"/>
        <v>491268.65785873879</v>
      </c>
      <c r="V3542" s="53">
        <f t="shared" ca="1" si="1821"/>
        <v>3053441.294993517</v>
      </c>
      <c r="W3542" s="53">
        <f t="shared" ca="1" si="1821"/>
        <v>731026.87020876177</v>
      </c>
      <c r="X3542" s="53">
        <f t="shared" ca="1" si="1821"/>
        <v>4283888.172793434</v>
      </c>
      <c r="Y3542" s="53">
        <f t="shared" ca="1" si="1821"/>
        <v>254688.58352324876</v>
      </c>
      <c r="Z3542" s="53">
        <f t="shared" ca="1" si="1821"/>
        <v>-155.94875608295388</v>
      </c>
      <c r="AA3542" s="53">
        <f t="shared" ca="1" si="1821"/>
        <v>254532.63476716573</v>
      </c>
      <c r="AB3542" s="53">
        <f t="shared" ca="1" si="1821"/>
        <v>9402.5260559840899</v>
      </c>
      <c r="AC3542" s="53">
        <f t="shared" ca="1" si="1821"/>
        <v>0</v>
      </c>
      <c r="AD3542" s="53">
        <f t="shared" ca="1" si="1821"/>
        <v>0</v>
      </c>
    </row>
    <row r="3543" spans="2:30" hidden="1" outlineLevel="1">
      <c r="D3543" s="7"/>
      <c r="E3543" s="11"/>
      <c r="F3543" s="11"/>
      <c r="G3543" s="55" t="str">
        <f>$G$10</f>
        <v>SUBTRAN</v>
      </c>
      <c r="H3543" s="53">
        <f t="shared" ref="H3543:AD3543" ca="1" si="1822">+H3527+H3535</f>
        <v>523910.0089832393</v>
      </c>
      <c r="I3543" s="53">
        <f t="shared" ca="1" si="1822"/>
        <v>-1219489.8902317751</v>
      </c>
      <c r="J3543" s="53">
        <f t="shared" ca="1" si="1822"/>
        <v>112014.08315853681</v>
      </c>
      <c r="K3543" s="53">
        <f t="shared" ca="1" si="1822"/>
        <v>323090.16655874485</v>
      </c>
      <c r="L3543" s="53">
        <f t="shared" ca="1" si="1822"/>
        <v>11548.106070123195</v>
      </c>
      <c r="M3543" s="53">
        <f t="shared" ca="1" si="1822"/>
        <v>7350.4316827308458</v>
      </c>
      <c r="N3543" s="53">
        <f t="shared" ca="1" si="1822"/>
        <v>341988.70431159891</v>
      </c>
      <c r="O3543" s="53">
        <f t="shared" ca="1" si="1822"/>
        <v>242110.91873579891</v>
      </c>
      <c r="P3543" s="53">
        <f t="shared" ca="1" si="1822"/>
        <v>56469.054960186739</v>
      </c>
      <c r="Q3543" s="53">
        <f t="shared" ca="1" si="1822"/>
        <v>37888.611583995662</v>
      </c>
      <c r="R3543" s="53">
        <f t="shared" ca="1" si="1822"/>
        <v>0</v>
      </c>
      <c r="S3543" s="53">
        <f t="shared" ca="1" si="1822"/>
        <v>336468.58527998137</v>
      </c>
      <c r="T3543" s="53">
        <f t="shared" ca="1" si="1822"/>
        <v>1536.8817874312313</v>
      </c>
      <c r="U3543" s="53">
        <f t="shared" ca="1" si="1822"/>
        <v>96660.265059990488</v>
      </c>
      <c r="V3543" s="53">
        <f t="shared" ca="1" si="1822"/>
        <v>794286.4348402149</v>
      </c>
      <c r="W3543" s="53">
        <f t="shared" ca="1" si="1822"/>
        <v>0</v>
      </c>
      <c r="X3543" s="53">
        <f t="shared" ca="1" si="1822"/>
        <v>892483.58168763737</v>
      </c>
      <c r="Y3543" s="53">
        <f t="shared" ca="1" si="1822"/>
        <v>49118.483705021441</v>
      </c>
      <c r="Z3543" s="53">
        <f t="shared" ca="1" si="1822"/>
        <v>-43.745320225353112</v>
      </c>
      <c r="AA3543" s="53">
        <f t="shared" ca="1" si="1822"/>
        <v>49074.738384796168</v>
      </c>
      <c r="AB3543" s="53">
        <f t="shared" ca="1" si="1822"/>
        <v>1885.8788800136128</v>
      </c>
      <c r="AC3543" s="53">
        <f t="shared" ca="1" si="1822"/>
        <v>7720.786615556457</v>
      </c>
      <c r="AD3543" s="53">
        <f t="shared" ca="1" si="1822"/>
        <v>1763.5408968942947</v>
      </c>
    </row>
    <row r="3544" spans="2:30" hidden="1" outlineLevel="1">
      <c r="D3544" s="7"/>
      <c r="E3544" s="11"/>
      <c r="F3544" s="11"/>
      <c r="G3544" s="55" t="str">
        <f>$G$11</f>
        <v>DISTPRI</v>
      </c>
      <c r="H3544" s="53">
        <f t="shared" ref="H3544:AD3544" ca="1" si="1823">+H3528+H3536</f>
        <v>226183.03897162993</v>
      </c>
      <c r="I3544" s="53">
        <f t="shared" ca="1" si="1823"/>
        <v>-6918301.8216074156</v>
      </c>
      <c r="J3544" s="53">
        <f t="shared" ca="1" si="1823"/>
        <v>864847.34438250144</v>
      </c>
      <c r="K3544" s="53">
        <f t="shared" ca="1" si="1823"/>
        <v>2548378.1365620717</v>
      </c>
      <c r="L3544" s="53">
        <f t="shared" ca="1" si="1823"/>
        <v>90423.419419460959</v>
      </c>
      <c r="M3544" s="53">
        <f t="shared" ca="1" si="1823"/>
        <v>0</v>
      </c>
      <c r="N3544" s="53">
        <f t="shared" ca="1" si="1823"/>
        <v>2638801.5559815317</v>
      </c>
      <c r="O3544" s="53">
        <f t="shared" ca="1" si="1823"/>
        <v>1895423.3414982725</v>
      </c>
      <c r="P3544" s="53">
        <f t="shared" ca="1" si="1823"/>
        <v>434047.12446927361</v>
      </c>
      <c r="Q3544" s="53">
        <f t="shared" ca="1" si="1823"/>
        <v>0</v>
      </c>
      <c r="R3544" s="53">
        <f t="shared" ca="1" si="1823"/>
        <v>0</v>
      </c>
      <c r="S3544" s="53">
        <f t="shared" ca="1" si="1823"/>
        <v>2329470.4659675471</v>
      </c>
      <c r="T3544" s="53">
        <f t="shared" ca="1" si="1823"/>
        <v>18894.024356623187</v>
      </c>
      <c r="U3544" s="53">
        <f t="shared" ca="1" si="1823"/>
        <v>800047.81420084927</v>
      </c>
      <c r="V3544" s="53">
        <f t="shared" ca="1" si="1823"/>
        <v>0</v>
      </c>
      <c r="W3544" s="53">
        <f t="shared" ca="1" si="1823"/>
        <v>0</v>
      </c>
      <c r="X3544" s="53">
        <f t="shared" ca="1" si="1823"/>
        <v>818941.83855747245</v>
      </c>
      <c r="Y3544" s="53">
        <f t="shared" ca="1" si="1823"/>
        <v>406932.07823972357</v>
      </c>
      <c r="Z3544" s="53">
        <f t="shared" ca="1" si="1823"/>
        <v>842.63103134462926</v>
      </c>
      <c r="AA3544" s="53">
        <f t="shared" ca="1" si="1823"/>
        <v>407774.70927106834</v>
      </c>
      <c r="AB3544" s="53">
        <f t="shared" ca="1" si="1823"/>
        <v>14074.765896021227</v>
      </c>
      <c r="AC3544" s="53">
        <f t="shared" ca="1" si="1823"/>
        <v>57506.769646801324</v>
      </c>
      <c r="AD3544" s="53">
        <f t="shared" ca="1" si="1823"/>
        <v>13067.410876110633</v>
      </c>
    </row>
    <row r="3545" spans="2:30" hidden="1" outlineLevel="1">
      <c r="D3545" s="7"/>
      <c r="E3545" s="11"/>
      <c r="F3545" s="11"/>
      <c r="G3545" s="55" t="str">
        <f>$G$12</f>
        <v>DISTSEC</v>
      </c>
      <c r="H3545" s="53">
        <f t="shared" ref="H3545:AD3545" ca="1" si="1824">+H3529+H3537</f>
        <v>-1191090.4080204666</v>
      </c>
      <c r="I3545" s="53">
        <f t="shared" ca="1" si="1824"/>
        <v>-4116269.8684490779</v>
      </c>
      <c r="J3545" s="53">
        <f t="shared" ca="1" si="1824"/>
        <v>494169.03791210731</v>
      </c>
      <c r="K3545" s="53">
        <f t="shared" ca="1" si="1824"/>
        <v>1205248.7427687203</v>
      </c>
      <c r="L3545" s="53">
        <f t="shared" ca="1" si="1824"/>
        <v>0</v>
      </c>
      <c r="M3545" s="53">
        <f t="shared" ca="1" si="1824"/>
        <v>0</v>
      </c>
      <c r="N3545" s="53">
        <f t="shared" ca="1" si="1824"/>
        <v>1205248.7427687203</v>
      </c>
      <c r="O3545" s="53">
        <f t="shared" ca="1" si="1824"/>
        <v>761700.96040197369</v>
      </c>
      <c r="P3545" s="53">
        <f t="shared" ca="1" si="1824"/>
        <v>0</v>
      </c>
      <c r="Q3545" s="53">
        <f t="shared" ca="1" si="1824"/>
        <v>0</v>
      </c>
      <c r="R3545" s="53">
        <f t="shared" ca="1" si="1824"/>
        <v>0</v>
      </c>
      <c r="S3545" s="53">
        <f t="shared" ca="1" si="1824"/>
        <v>761700.96040197369</v>
      </c>
      <c r="T3545" s="53">
        <f t="shared" ca="1" si="1824"/>
        <v>5430.7560038661886</v>
      </c>
      <c r="U3545" s="53">
        <f t="shared" ca="1" si="1824"/>
        <v>0</v>
      </c>
      <c r="V3545" s="53">
        <f t="shared" ca="1" si="1824"/>
        <v>0</v>
      </c>
      <c r="W3545" s="53">
        <f t="shared" ca="1" si="1824"/>
        <v>0</v>
      </c>
      <c r="X3545" s="53">
        <f t="shared" ca="1" si="1824"/>
        <v>5430.7560038661886</v>
      </c>
      <c r="Y3545" s="53">
        <f t="shared" ca="1" si="1824"/>
        <v>198273.0551403884</v>
      </c>
      <c r="Z3545" s="53">
        <f t="shared" ca="1" si="1824"/>
        <v>0</v>
      </c>
      <c r="AA3545" s="53">
        <f t="shared" ca="1" si="1824"/>
        <v>198273.0551403884</v>
      </c>
      <c r="AB3545" s="53">
        <f t="shared" ca="1" si="1824"/>
        <v>5365.6582023346582</v>
      </c>
      <c r="AC3545" s="53">
        <f t="shared" ca="1" si="1824"/>
        <v>217639.89162660012</v>
      </c>
      <c r="AD3545" s="53">
        <f t="shared" ca="1" si="1824"/>
        <v>37351.358372626855</v>
      </c>
    </row>
    <row r="3546" spans="2:30" hidden="1" outlineLevel="1">
      <c r="D3546" s="7"/>
      <c r="E3546" s="11"/>
      <c r="F3546" s="11"/>
      <c r="G3546" s="55" t="str">
        <f>$G$13</f>
        <v>ENERGY</v>
      </c>
      <c r="H3546" s="53">
        <f t="shared" ref="H3546:AD3546" ca="1" si="1825">+H3530+H3538</f>
        <v>2533045.4621180189</v>
      </c>
      <c r="I3546" s="53">
        <f t="shared" ca="1" si="1825"/>
        <v>153379.01112828133</v>
      </c>
      <c r="J3546" s="53">
        <f t="shared" ca="1" si="1825"/>
        <v>118926.1161483942</v>
      </c>
      <c r="K3546" s="53">
        <f t="shared" ca="1" si="1825"/>
        <v>345652.46278308361</v>
      </c>
      <c r="L3546" s="53">
        <f t="shared" ca="1" si="1825"/>
        <v>10834.061815523924</v>
      </c>
      <c r="M3546" s="53">
        <f t="shared" ca="1" si="1825"/>
        <v>-4939.4254222034206</v>
      </c>
      <c r="N3546" s="53">
        <f t="shared" ca="1" si="1825"/>
        <v>351547.09917640151</v>
      </c>
      <c r="O3546" s="53">
        <f t="shared" ca="1" si="1825"/>
        <v>317422.35763259337</v>
      </c>
      <c r="P3546" s="53">
        <f t="shared" ca="1" si="1825"/>
        <v>68806.281025954566</v>
      </c>
      <c r="Q3546" s="53">
        <f t="shared" ca="1" si="1825"/>
        <v>33512.003959519207</v>
      </c>
      <c r="R3546" s="53">
        <f t="shared" ca="1" si="1825"/>
        <v>2178.2113700166406</v>
      </c>
      <c r="S3546" s="53">
        <f t="shared" ca="1" si="1825"/>
        <v>421918.85398808273</v>
      </c>
      <c r="T3546" s="53">
        <f t="shared" ca="1" si="1825"/>
        <v>6545.9499342687996</v>
      </c>
      <c r="U3546" s="53">
        <f t="shared" ca="1" si="1825"/>
        <v>165026.03277520445</v>
      </c>
      <c r="V3546" s="53">
        <f t="shared" ca="1" si="1825"/>
        <v>957562.8018250434</v>
      </c>
      <c r="W3546" s="53">
        <f t="shared" ca="1" si="1825"/>
        <v>213990.77927088438</v>
      </c>
      <c r="X3546" s="53">
        <f t="shared" ca="1" si="1825"/>
        <v>1343125.5638053883</v>
      </c>
      <c r="Y3546" s="53">
        <f t="shared" ca="1" si="1825"/>
        <v>68748.580446840933</v>
      </c>
      <c r="Z3546" s="53">
        <f t="shared" ca="1" si="1825"/>
        <v>558.32188550711157</v>
      </c>
      <c r="AA3546" s="53">
        <f t="shared" ca="1" si="1825"/>
        <v>69306.902332348152</v>
      </c>
      <c r="AB3546" s="53">
        <f t="shared" ca="1" si="1825"/>
        <v>2313.0307815156034</v>
      </c>
      <c r="AC3546" s="53">
        <f t="shared" ca="1" si="1825"/>
        <v>60948.773707830376</v>
      </c>
      <c r="AD3546" s="53">
        <f t="shared" ca="1" si="1825"/>
        <v>11580.111049764486</v>
      </c>
    </row>
    <row r="3547" spans="2:30" hidden="1" outlineLevel="1">
      <c r="D3547" s="7"/>
      <c r="E3547" s="11"/>
      <c r="F3547" s="11"/>
      <c r="G3547" s="55" t="str">
        <f>$G$14</f>
        <v>CUSTOMER</v>
      </c>
      <c r="H3547" s="53">
        <f t="shared" ref="H3547:AD3547" ca="1" si="1826">+H3531+H3539</f>
        <v>3320464.7780926595</v>
      </c>
      <c r="I3547" s="53">
        <f t="shared" ca="1" si="1826"/>
        <v>-1572035.570014888</v>
      </c>
      <c r="J3547" s="53">
        <f t="shared" ca="1" si="1826"/>
        <v>764449.5560806822</v>
      </c>
      <c r="K3547" s="53">
        <f t="shared" ca="1" si="1826"/>
        <v>172792.60556988069</v>
      </c>
      <c r="L3547" s="53">
        <f t="shared" ca="1" si="1826"/>
        <v>69305.931626150472</v>
      </c>
      <c r="M3547" s="53">
        <f t="shared" ca="1" si="1826"/>
        <v>31225.548098747578</v>
      </c>
      <c r="N3547" s="53">
        <f t="shared" ca="1" si="1826"/>
        <v>273324.08529477875</v>
      </c>
      <c r="O3547" s="53">
        <f t="shared" ca="1" si="1826"/>
        <v>51388.055857519372</v>
      </c>
      <c r="P3547" s="53">
        <f t="shared" ca="1" si="1826"/>
        <v>19150.972732430131</v>
      </c>
      <c r="Q3547" s="53">
        <f t="shared" ca="1" si="1826"/>
        <v>46860.151246249807</v>
      </c>
      <c r="R3547" s="53">
        <f t="shared" ca="1" si="1826"/>
        <v>14040.231663871073</v>
      </c>
      <c r="S3547" s="53">
        <f t="shared" ca="1" si="1826"/>
        <v>131439.41150007048</v>
      </c>
      <c r="T3547" s="53">
        <f t="shared" ca="1" si="1826"/>
        <v>88.097036018716068</v>
      </c>
      <c r="U3547" s="53">
        <f t="shared" ca="1" si="1826"/>
        <v>6706.8860915859623</v>
      </c>
      <c r="V3547" s="53">
        <f t="shared" ca="1" si="1826"/>
        <v>41843.024341474229</v>
      </c>
      <c r="W3547" s="53">
        <f t="shared" ca="1" si="1826"/>
        <v>9668.9864743042963</v>
      </c>
      <c r="X3547" s="53">
        <f t="shared" ca="1" si="1826"/>
        <v>58306.993943383262</v>
      </c>
      <c r="Y3547" s="53">
        <f t="shared" ca="1" si="1826"/>
        <v>9958.5694174879245</v>
      </c>
      <c r="Z3547" s="53">
        <f t="shared" ca="1" si="1826"/>
        <v>18.122025467278021</v>
      </c>
      <c r="AA3547" s="53">
        <f t="shared" ca="1" si="1826"/>
        <v>9976.6914429551944</v>
      </c>
      <c r="AB3547" s="53">
        <f t="shared" ca="1" si="1826"/>
        <v>482.06031903369478</v>
      </c>
      <c r="AC3547" s="53">
        <f t="shared" ca="1" si="1826"/>
        <v>3211779.7149058599</v>
      </c>
      <c r="AD3547" s="53">
        <f t="shared" ca="1" si="1826"/>
        <v>442741.83462078078</v>
      </c>
    </row>
    <row r="3548" spans="2:30" collapsed="1">
      <c r="B3548" s="112" t="s">
        <v>360</v>
      </c>
      <c r="D3548" s="7"/>
      <c r="E3548" s="4">
        <f>+E3532+E3540</f>
        <v>3488904</v>
      </c>
      <c r="F3548" s="3"/>
      <c r="G3548" s="55" t="str">
        <f>$G$15</f>
        <v>TOTAL</v>
      </c>
      <c r="H3548" s="53">
        <f t="shared" ref="H3548:AD3548" ca="1" si="1827">+H3532+H3540</f>
        <v>3488904.000000082</v>
      </c>
      <c r="I3548" s="53">
        <f t="shared" ca="1" si="1827"/>
        <v>-37412361.113948077</v>
      </c>
      <c r="J3548" s="53">
        <f t="shared" ca="1" si="1827"/>
        <v>4028741.8019422609</v>
      </c>
      <c r="K3548" s="53">
        <f t="shared" ca="1" si="1827"/>
        <v>9019708.5061064027</v>
      </c>
      <c r="L3548" s="53">
        <f t="shared" ca="1" si="1827"/>
        <v>326051.28067288618</v>
      </c>
      <c r="M3548" s="53">
        <f t="shared" ca="1" si="1827"/>
        <v>74889.266461973268</v>
      </c>
      <c r="N3548" s="53">
        <f t="shared" ca="1" si="1827"/>
        <v>9420649.0532412529</v>
      </c>
      <c r="O3548" s="53">
        <f t="shared" ca="1" si="1827"/>
        <v>6598113.6522532152</v>
      </c>
      <c r="P3548" s="53">
        <f t="shared" ca="1" si="1827"/>
        <v>1365600.8778092533</v>
      </c>
      <c r="Q3548" s="53">
        <f t="shared" ca="1" si="1827"/>
        <v>489531.92285012215</v>
      </c>
      <c r="R3548" s="53">
        <f t="shared" ca="1" si="1827"/>
        <v>36891.030937043237</v>
      </c>
      <c r="S3548" s="53">
        <f t="shared" ca="1" si="1827"/>
        <v>8490137.4838496372</v>
      </c>
      <c r="T3548" s="53">
        <f t="shared" ca="1" si="1827"/>
        <v>42456.234133579113</v>
      </c>
      <c r="U3548" s="53">
        <f t="shared" ca="1" si="1827"/>
        <v>2242622.8754018829</v>
      </c>
      <c r="V3548" s="53">
        <f t="shared" ca="1" si="1827"/>
        <v>9398031.1775249615</v>
      </c>
      <c r="W3548" s="53">
        <f t="shared" ca="1" si="1827"/>
        <v>1802941.1175232115</v>
      </c>
      <c r="X3548" s="53">
        <f t="shared" ca="1" si="1827"/>
        <v>13486051.404583639</v>
      </c>
      <c r="Y3548" s="53">
        <f t="shared" ca="1" si="1827"/>
        <v>1366450.9785147707</v>
      </c>
      <c r="Z3548" s="53">
        <f t="shared" ca="1" si="1827"/>
        <v>-1771.0147255862557</v>
      </c>
      <c r="AA3548" s="53">
        <f t="shared" ca="1" si="1827"/>
        <v>1364679.9637891855</v>
      </c>
      <c r="AB3548" s="53">
        <f t="shared" ca="1" si="1827"/>
        <v>48905.214223332841</v>
      </c>
      <c r="AC3548" s="53">
        <f t="shared" ca="1" si="1827"/>
        <v>3555595.936502649</v>
      </c>
      <c r="AD3548" s="53">
        <f t="shared" ca="1" si="1827"/>
        <v>506504.25581617752</v>
      </c>
    </row>
    <row r="3549" spans="2:30">
      <c r="D3549" s="109" t="s">
        <v>157</v>
      </c>
      <c r="E3549" s="121">
        <f>0.000836*0.06</f>
        <v>5.0160000000000001E-5</v>
      </c>
    </row>
    <row r="3550" spans="2:30" hidden="1" outlineLevel="1">
      <c r="D3550" s="7"/>
      <c r="E3550" s="11"/>
      <c r="F3550" s="51"/>
      <c r="G3550" s="55" t="str">
        <f>$G$8</f>
        <v>PRODUCTION</v>
      </c>
      <c r="H3550" s="53">
        <f t="shared" ref="H3550:AD3550" ca="1" si="1828">H3541*$E$3549</f>
        <v>-231.75941543333465</v>
      </c>
      <c r="I3550" s="53">
        <f t="shared" ca="1" si="1828"/>
        <v>-900.55963320492879</v>
      </c>
      <c r="J3550" s="53">
        <f t="shared" ca="1" si="1828"/>
        <v>55.958674489542339</v>
      </c>
      <c r="K3550" s="53">
        <f t="shared" ca="1" si="1828"/>
        <v>140.42154176882099</v>
      </c>
      <c r="L3550" s="53">
        <f t="shared" ca="1" si="1828"/>
        <v>4.2426487437609612</v>
      </c>
      <c r="M3550" s="53">
        <f t="shared" ca="1" si="1828"/>
        <v>0.91588020959908467</v>
      </c>
      <c r="N3550" s="53">
        <f t="shared" ca="1" si="1828"/>
        <v>145.58007072218126</v>
      </c>
      <c r="O3550" s="53">
        <f t="shared" ca="1" si="1828"/>
        <v>105.60208570611003</v>
      </c>
      <c r="P3550" s="53">
        <f t="shared" ca="1" si="1828"/>
        <v>25.126590332305128</v>
      </c>
      <c r="Q3550" s="53">
        <f t="shared" ca="1" si="1828"/>
        <v>11.293521156012648</v>
      </c>
      <c r="R3550" s="53">
        <f t="shared" ca="1" si="1828"/>
        <v>0.45342462498353764</v>
      </c>
      <c r="S3550" s="53">
        <f t="shared" ca="1" si="1828"/>
        <v>142.47562181941132</v>
      </c>
      <c r="T3550" s="53">
        <f t="shared" ca="1" si="1828"/>
        <v>9.074823219293314E-2</v>
      </c>
      <c r="U3550" s="53">
        <f t="shared" ca="1" si="1828"/>
        <v>34.25492708588213</v>
      </c>
      <c r="V3550" s="53">
        <f t="shared" ca="1" si="1828"/>
        <v>228.27302469568065</v>
      </c>
      <c r="W3550" s="53">
        <f t="shared" ca="1" si="1828"/>
        <v>42.548444795514015</v>
      </c>
      <c r="X3550" s="53">
        <f t="shared" ca="1" si="1828"/>
        <v>305.16714480926936</v>
      </c>
      <c r="Y3550" s="53">
        <f t="shared" ca="1" si="1828"/>
        <v>18.997178462589808</v>
      </c>
      <c r="Z3550" s="53">
        <f t="shared" ca="1" si="1828"/>
        <v>-0.14999824287450406</v>
      </c>
      <c r="AA3550" s="53">
        <f t="shared" ca="1" si="1828"/>
        <v>18.847180219715284</v>
      </c>
      <c r="AB3550" s="53">
        <f t="shared" ca="1" si="1828"/>
        <v>0.77152571147564497</v>
      </c>
      <c r="AC3550" s="53">
        <f t="shared" ca="1" si="1828"/>
        <v>0</v>
      </c>
      <c r="AD3550" s="53">
        <f t="shared" ca="1" si="1828"/>
        <v>0</v>
      </c>
    </row>
    <row r="3551" spans="2:30" hidden="1" outlineLevel="1">
      <c r="D3551" s="7"/>
      <c r="E3551" s="11"/>
      <c r="F3551" s="51"/>
      <c r="G3551" s="55" t="str">
        <f>$G$9</f>
        <v>BULKTRAN</v>
      </c>
      <c r="H3551" s="53">
        <f t="shared" ref="H3551:AD3551" ca="1" si="1829">H3542*$E$3549</f>
        <v>135.27119400526294</v>
      </c>
      <c r="I3551" s="53">
        <f t="shared" ca="1" si="1829"/>
        <v>-290.22085840969123</v>
      </c>
      <c r="J3551" s="53">
        <f t="shared" ca="1" si="1829"/>
        <v>28.026002429741169</v>
      </c>
      <c r="K3551" s="53">
        <f t="shared" ca="1" si="1829"/>
        <v>81.513705247071954</v>
      </c>
      <c r="L3551" s="53">
        <f t="shared" ca="1" si="1829"/>
        <v>2.9773697051990902</v>
      </c>
      <c r="M3551" s="53">
        <f t="shared" ca="1" si="1829"/>
        <v>1.1533558294722519</v>
      </c>
      <c r="N3551" s="53">
        <f t="shared" ca="1" si="1829"/>
        <v>85.644430781743267</v>
      </c>
      <c r="O3551" s="53">
        <f t="shared" ca="1" si="1829"/>
        <v>61.434126083143646</v>
      </c>
      <c r="P3551" s="53">
        <f t="shared" ca="1" si="1829"/>
        <v>14.35572228990479</v>
      </c>
      <c r="Q3551" s="53">
        <f t="shared" ca="1" si="1829"/>
        <v>7.3294400319748867</v>
      </c>
      <c r="R3551" s="53">
        <f t="shared" ca="1" si="1829"/>
        <v>0.58351238423874596</v>
      </c>
      <c r="S3551" s="53">
        <f t="shared" ca="1" si="1829"/>
        <v>83.702800789262056</v>
      </c>
      <c r="T3551" s="53">
        <f t="shared" ca="1" si="1829"/>
        <v>0.40887170257807187</v>
      </c>
      <c r="U3551" s="53">
        <f t="shared" ca="1" si="1829"/>
        <v>24.642035878194338</v>
      </c>
      <c r="V3551" s="53">
        <f t="shared" ca="1" si="1829"/>
        <v>153.16061535687481</v>
      </c>
      <c r="W3551" s="53">
        <f t="shared" ca="1" si="1829"/>
        <v>36.668307809671489</v>
      </c>
      <c r="X3551" s="53">
        <f t="shared" ca="1" si="1829"/>
        <v>214.87983074731866</v>
      </c>
      <c r="Y3551" s="53">
        <f t="shared" ca="1" si="1829"/>
        <v>12.775179349526159</v>
      </c>
      <c r="Z3551" s="53">
        <f t="shared" ca="1" si="1829"/>
        <v>-7.8223896051209663E-3</v>
      </c>
      <c r="AA3551" s="53">
        <f t="shared" ca="1" si="1829"/>
        <v>12.767356959921033</v>
      </c>
      <c r="AB3551" s="53">
        <f t="shared" ca="1" si="1829"/>
        <v>0.47163070696816195</v>
      </c>
      <c r="AC3551" s="53">
        <f t="shared" ca="1" si="1829"/>
        <v>0</v>
      </c>
      <c r="AD3551" s="53">
        <f t="shared" ca="1" si="1829"/>
        <v>0</v>
      </c>
    </row>
    <row r="3552" spans="2:30" hidden="1" outlineLevel="1">
      <c r="D3552" s="7"/>
      <c r="E3552" s="11"/>
      <c r="F3552" s="51"/>
      <c r="G3552" s="55" t="str">
        <f>$G$10</f>
        <v>SUBTRAN</v>
      </c>
      <c r="H3552" s="53">
        <f t="shared" ref="H3552:AD3552" ca="1" si="1830">H3543*$E$3549</f>
        <v>26.279326050599284</v>
      </c>
      <c r="I3552" s="53">
        <f t="shared" ca="1" si="1830"/>
        <v>-61.169612894025839</v>
      </c>
      <c r="J3552" s="53">
        <f t="shared" ca="1" si="1830"/>
        <v>5.6186264112322064</v>
      </c>
      <c r="K3552" s="53">
        <f t="shared" ca="1" si="1830"/>
        <v>16.206202754586641</v>
      </c>
      <c r="L3552" s="53">
        <f t="shared" ca="1" si="1830"/>
        <v>0.57925300047737949</v>
      </c>
      <c r="M3552" s="53">
        <f t="shared" ca="1" si="1830"/>
        <v>0.36869765320577924</v>
      </c>
      <c r="N3552" s="53">
        <f t="shared" ca="1" si="1830"/>
        <v>17.154153408269803</v>
      </c>
      <c r="O3552" s="53">
        <f t="shared" ca="1" si="1830"/>
        <v>12.144283683787673</v>
      </c>
      <c r="P3552" s="53">
        <f t="shared" ca="1" si="1830"/>
        <v>2.8324877968029667</v>
      </c>
      <c r="Q3552" s="53">
        <f t="shared" ca="1" si="1830"/>
        <v>1.9004927570532224</v>
      </c>
      <c r="R3552" s="53">
        <f t="shared" ca="1" si="1830"/>
        <v>0</v>
      </c>
      <c r="S3552" s="53">
        <f t="shared" ca="1" si="1830"/>
        <v>16.877264237643868</v>
      </c>
      <c r="T3552" s="53">
        <f t="shared" ca="1" si="1830"/>
        <v>7.7089990457550564E-2</v>
      </c>
      <c r="U3552" s="53">
        <f t="shared" ca="1" si="1830"/>
        <v>4.8484788954091229</v>
      </c>
      <c r="V3552" s="53">
        <f t="shared" ca="1" si="1830"/>
        <v>39.841407571585179</v>
      </c>
      <c r="W3552" s="53">
        <f t="shared" ca="1" si="1830"/>
        <v>0</v>
      </c>
      <c r="X3552" s="53">
        <f t="shared" ca="1" si="1830"/>
        <v>44.766976457451889</v>
      </c>
      <c r="Y3552" s="53">
        <f t="shared" ca="1" si="1830"/>
        <v>2.4637831426438757</v>
      </c>
      <c r="Z3552" s="53">
        <f t="shared" ca="1" si="1830"/>
        <v>-2.1942652625037123E-3</v>
      </c>
      <c r="AA3552" s="53">
        <f t="shared" ca="1" si="1830"/>
        <v>2.4615888773813759</v>
      </c>
      <c r="AB3552" s="53">
        <f t="shared" ca="1" si="1830"/>
        <v>9.4595684621482823E-2</v>
      </c>
      <c r="AC3552" s="53">
        <f t="shared" ca="1" si="1830"/>
        <v>0.38727465663631189</v>
      </c>
      <c r="AD3552" s="53">
        <f t="shared" ca="1" si="1830"/>
        <v>8.8459211388217829E-2</v>
      </c>
    </row>
    <row r="3553" spans="1:30" hidden="1" outlineLevel="1">
      <c r="D3553" s="7"/>
      <c r="E3553" s="11"/>
      <c r="F3553" s="51"/>
      <c r="G3553" s="55" t="str">
        <f>$G$11</f>
        <v>DISTPRI</v>
      </c>
      <c r="H3553" s="53">
        <f t="shared" ref="H3553:AD3553" ca="1" si="1831">H3544*$E$3549</f>
        <v>11.345341234816956</v>
      </c>
      <c r="I3553" s="53">
        <f t="shared" ca="1" si="1831"/>
        <v>-347.02201937182798</v>
      </c>
      <c r="J3553" s="53">
        <f t="shared" ca="1" si="1831"/>
        <v>43.380742794226272</v>
      </c>
      <c r="K3553" s="53">
        <f t="shared" ca="1" si="1831"/>
        <v>127.82664732995352</v>
      </c>
      <c r="L3553" s="53">
        <f t="shared" ca="1" si="1831"/>
        <v>4.5356387180801621</v>
      </c>
      <c r="M3553" s="53">
        <f t="shared" ca="1" si="1831"/>
        <v>0</v>
      </c>
      <c r="N3553" s="53">
        <f t="shared" ca="1" si="1831"/>
        <v>132.36228604803364</v>
      </c>
      <c r="O3553" s="53">
        <f t="shared" ca="1" si="1831"/>
        <v>95.074434809553352</v>
      </c>
      <c r="P3553" s="53">
        <f t="shared" ca="1" si="1831"/>
        <v>21.771803763378763</v>
      </c>
      <c r="Q3553" s="53">
        <f t="shared" ca="1" si="1831"/>
        <v>0</v>
      </c>
      <c r="R3553" s="53">
        <f t="shared" ca="1" si="1831"/>
        <v>0</v>
      </c>
      <c r="S3553" s="53">
        <f t="shared" ca="1" si="1831"/>
        <v>116.84623857293217</v>
      </c>
      <c r="T3553" s="53">
        <f t="shared" ca="1" si="1831"/>
        <v>0.94772426172821911</v>
      </c>
      <c r="U3553" s="53">
        <f t="shared" ca="1" si="1831"/>
        <v>40.130398360314601</v>
      </c>
      <c r="V3553" s="53">
        <f t="shared" ca="1" si="1831"/>
        <v>0</v>
      </c>
      <c r="W3553" s="53">
        <f t="shared" ca="1" si="1831"/>
        <v>0</v>
      </c>
      <c r="X3553" s="53">
        <f t="shared" ca="1" si="1831"/>
        <v>41.07812262204282</v>
      </c>
      <c r="Y3553" s="53">
        <f t="shared" ca="1" si="1831"/>
        <v>20.411713044504534</v>
      </c>
      <c r="Z3553" s="53">
        <f t="shared" ca="1" si="1831"/>
        <v>4.2266372532246604E-2</v>
      </c>
      <c r="AA3553" s="53">
        <f t="shared" ca="1" si="1831"/>
        <v>20.453979417036788</v>
      </c>
      <c r="AB3553" s="53">
        <f t="shared" ca="1" si="1831"/>
        <v>0.70599025734442478</v>
      </c>
      <c r="AC3553" s="53">
        <f t="shared" ca="1" si="1831"/>
        <v>2.8845395654835544</v>
      </c>
      <c r="AD3553" s="53">
        <f t="shared" ca="1" si="1831"/>
        <v>0.65546132954570935</v>
      </c>
    </row>
    <row r="3554" spans="1:30" hidden="1" outlineLevel="1">
      <c r="D3554" s="7"/>
      <c r="E3554" s="11"/>
      <c r="F3554" s="51"/>
      <c r="G3554" s="55" t="str">
        <f>$G$12</f>
        <v>DISTSEC</v>
      </c>
      <c r="H3554" s="53">
        <f t="shared" ref="H3554:AD3554" ca="1" si="1832">H3545*$E$3549</f>
        <v>-59.745094866306601</v>
      </c>
      <c r="I3554" s="53">
        <f t="shared" ca="1" si="1832"/>
        <v>-206.47209660140575</v>
      </c>
      <c r="J3554" s="53">
        <f t="shared" ca="1" si="1832"/>
        <v>24.787518941671301</v>
      </c>
      <c r="K3554" s="53">
        <f t="shared" ca="1" si="1832"/>
        <v>60.45527693727901</v>
      </c>
      <c r="L3554" s="53">
        <f t="shared" ca="1" si="1832"/>
        <v>0</v>
      </c>
      <c r="M3554" s="53">
        <f t="shared" ca="1" si="1832"/>
        <v>0</v>
      </c>
      <c r="N3554" s="53">
        <f t="shared" ca="1" si="1832"/>
        <v>60.45527693727901</v>
      </c>
      <c r="O3554" s="53">
        <f t="shared" ca="1" si="1832"/>
        <v>38.206920173763002</v>
      </c>
      <c r="P3554" s="53">
        <f t="shared" ca="1" si="1832"/>
        <v>0</v>
      </c>
      <c r="Q3554" s="53">
        <f t="shared" ca="1" si="1832"/>
        <v>0</v>
      </c>
      <c r="R3554" s="53">
        <f t="shared" ca="1" si="1832"/>
        <v>0</v>
      </c>
      <c r="S3554" s="53">
        <f t="shared" ca="1" si="1832"/>
        <v>38.206920173763002</v>
      </c>
      <c r="T3554" s="53">
        <f t="shared" ca="1" si="1832"/>
        <v>0.272406721153928</v>
      </c>
      <c r="U3554" s="53">
        <f t="shared" ca="1" si="1832"/>
        <v>0</v>
      </c>
      <c r="V3554" s="53">
        <f t="shared" ca="1" si="1832"/>
        <v>0</v>
      </c>
      <c r="W3554" s="53">
        <f t="shared" ca="1" si="1832"/>
        <v>0</v>
      </c>
      <c r="X3554" s="53">
        <f t="shared" ca="1" si="1832"/>
        <v>0.272406721153928</v>
      </c>
      <c r="Y3554" s="53">
        <f t="shared" ca="1" si="1832"/>
        <v>9.9453764458418821</v>
      </c>
      <c r="Z3554" s="53">
        <f t="shared" ca="1" si="1832"/>
        <v>0</v>
      </c>
      <c r="AA3554" s="53">
        <f t="shared" ca="1" si="1832"/>
        <v>9.9453764458418821</v>
      </c>
      <c r="AB3554" s="53">
        <f t="shared" ca="1" si="1832"/>
        <v>0.26914141542910647</v>
      </c>
      <c r="AC3554" s="53">
        <f t="shared" ca="1" si="1832"/>
        <v>10.916816963990263</v>
      </c>
      <c r="AD3554" s="53">
        <f t="shared" ca="1" si="1832"/>
        <v>1.873544135970963</v>
      </c>
    </row>
    <row r="3555" spans="1:30" hidden="1" outlineLevel="1">
      <c r="D3555" s="7"/>
      <c r="E3555" s="11"/>
      <c r="F3555" s="51"/>
      <c r="G3555" s="55" t="str">
        <f>$G$13</f>
        <v>ENERGY</v>
      </c>
      <c r="H3555" s="53">
        <f t="shared" ref="H3555:AD3555" ca="1" si="1833">H3546*$E$3549</f>
        <v>127.05756037983983</v>
      </c>
      <c r="I3555" s="53">
        <f t="shared" ca="1" si="1833"/>
        <v>7.6934911981945913</v>
      </c>
      <c r="J3555" s="53">
        <f t="shared" ca="1" si="1833"/>
        <v>5.9653339860034533</v>
      </c>
      <c r="K3555" s="53">
        <f t="shared" ca="1" si="1833"/>
        <v>17.337927533199473</v>
      </c>
      <c r="L3555" s="53">
        <f t="shared" ca="1" si="1833"/>
        <v>0.54343654066668001</v>
      </c>
      <c r="M3555" s="53">
        <f t="shared" ca="1" si="1833"/>
        <v>-0.24776157917772357</v>
      </c>
      <c r="N3555" s="53">
        <f t="shared" ca="1" si="1833"/>
        <v>17.633602494688301</v>
      </c>
      <c r="O3555" s="53">
        <f t="shared" ca="1" si="1833"/>
        <v>15.921905458850883</v>
      </c>
      <c r="P3555" s="53">
        <f t="shared" ca="1" si="1833"/>
        <v>3.4513230562618813</v>
      </c>
      <c r="Q3555" s="53">
        <f t="shared" ca="1" si="1833"/>
        <v>1.6809621186094834</v>
      </c>
      <c r="R3555" s="53">
        <f t="shared" ca="1" si="1833"/>
        <v>0.10925908232003469</v>
      </c>
      <c r="S3555" s="53">
        <f t="shared" ca="1" si="1833"/>
        <v>21.16344971604223</v>
      </c>
      <c r="T3555" s="53">
        <f t="shared" ca="1" si="1833"/>
        <v>0.32834484870292296</v>
      </c>
      <c r="U3555" s="53">
        <f t="shared" ca="1" si="1833"/>
        <v>8.2777058040042562</v>
      </c>
      <c r="V3555" s="53">
        <f t="shared" ca="1" si="1833"/>
        <v>48.03135013954418</v>
      </c>
      <c r="W3555" s="53">
        <f t="shared" ca="1" si="1833"/>
        <v>10.733777488227561</v>
      </c>
      <c r="X3555" s="53">
        <f t="shared" ca="1" si="1833"/>
        <v>67.371178280478276</v>
      </c>
      <c r="Y3555" s="53">
        <f t="shared" ca="1" si="1833"/>
        <v>3.4484287952135411</v>
      </c>
      <c r="Z3555" s="53">
        <f t="shared" ca="1" si="1833"/>
        <v>2.8005425777036717E-2</v>
      </c>
      <c r="AA3555" s="53">
        <f t="shared" ca="1" si="1833"/>
        <v>3.4764342209905834</v>
      </c>
      <c r="AB3555" s="53">
        <f t="shared" ca="1" si="1833"/>
        <v>0.11602162400082267</v>
      </c>
      <c r="AC3555" s="53">
        <f t="shared" ca="1" si="1833"/>
        <v>3.0571904891847717</v>
      </c>
      <c r="AD3555" s="53">
        <f t="shared" ca="1" si="1833"/>
        <v>0.58085837025618658</v>
      </c>
    </row>
    <row r="3556" spans="1:30" hidden="1" outlineLevel="1">
      <c r="D3556" s="7"/>
      <c r="E3556" s="11"/>
      <c r="F3556" s="51"/>
      <c r="G3556" s="55" t="str">
        <f>$G$14</f>
        <v>CUSTOMER</v>
      </c>
      <c r="H3556" s="53">
        <f t="shared" ref="H3556:AD3556" ca="1" si="1834">H3547*$E$3549</f>
        <v>166.5545132691278</v>
      </c>
      <c r="I3556" s="53">
        <f t="shared" ca="1" si="1834"/>
        <v>-78.853304191946776</v>
      </c>
      <c r="J3556" s="53">
        <f t="shared" ca="1" si="1834"/>
        <v>38.344789733007019</v>
      </c>
      <c r="K3556" s="53">
        <f t="shared" ca="1" si="1834"/>
        <v>8.6672770953852147</v>
      </c>
      <c r="L3556" s="53">
        <f t="shared" ca="1" si="1834"/>
        <v>3.4763855303677076</v>
      </c>
      <c r="M3556" s="53">
        <f t="shared" ca="1" si="1834"/>
        <v>1.5662734926331785</v>
      </c>
      <c r="N3556" s="53">
        <f t="shared" ca="1" si="1834"/>
        <v>13.709936118386102</v>
      </c>
      <c r="O3556" s="53">
        <f t="shared" ca="1" si="1834"/>
        <v>2.577624881813172</v>
      </c>
      <c r="P3556" s="53">
        <f t="shared" ca="1" si="1834"/>
        <v>0.96061279225869545</v>
      </c>
      <c r="Q3556" s="53">
        <f t="shared" ca="1" si="1834"/>
        <v>2.3505051865118904</v>
      </c>
      <c r="R3556" s="53">
        <f t="shared" ca="1" si="1834"/>
        <v>0.70425802025977302</v>
      </c>
      <c r="S3556" s="53">
        <f t="shared" ca="1" si="1834"/>
        <v>6.593000880843535</v>
      </c>
      <c r="T3556" s="53">
        <f t="shared" ca="1" si="1834"/>
        <v>4.4189473266987977E-3</v>
      </c>
      <c r="U3556" s="53">
        <f t="shared" ca="1" si="1834"/>
        <v>0.3364174063539519</v>
      </c>
      <c r="V3556" s="53">
        <f t="shared" ca="1" si="1834"/>
        <v>2.0988461009683475</v>
      </c>
      <c r="W3556" s="53">
        <f t="shared" ca="1" si="1834"/>
        <v>0.48499636155110348</v>
      </c>
      <c r="X3556" s="53">
        <f t="shared" ca="1" si="1834"/>
        <v>2.9246788162001045</v>
      </c>
      <c r="Y3556" s="53">
        <f t="shared" ca="1" si="1834"/>
        <v>0.49952184198119431</v>
      </c>
      <c r="Z3556" s="53">
        <f t="shared" ca="1" si="1834"/>
        <v>9.0900079743866553E-4</v>
      </c>
      <c r="AA3556" s="53">
        <f t="shared" ca="1" si="1834"/>
        <v>0.50043084277863259</v>
      </c>
      <c r="AB3556" s="53">
        <f t="shared" ca="1" si="1834"/>
        <v>2.418014560273013E-2</v>
      </c>
      <c r="AC3556" s="53">
        <f t="shared" ca="1" si="1834"/>
        <v>161.10287049967795</v>
      </c>
      <c r="AD3556" s="53">
        <f t="shared" ca="1" si="1834"/>
        <v>22.207930424578365</v>
      </c>
    </row>
    <row r="3557" spans="1:30" collapsed="1">
      <c r="B3557" s="112" t="s">
        <v>361</v>
      </c>
      <c r="D3557" s="7"/>
      <c r="E3557" s="4">
        <f>E3548*$E$3549</f>
        <v>175.00342463999999</v>
      </c>
      <c r="F3557" s="51"/>
      <c r="G3557" s="55" t="str">
        <f>$G$15</f>
        <v>TOTAL</v>
      </c>
      <c r="H3557" s="53">
        <f t="shared" ref="H3557:AD3557" ca="1" si="1835">H3548*$E$3549</f>
        <v>175.00342464000411</v>
      </c>
      <c r="I3557" s="53">
        <f t="shared" ca="1" si="1835"/>
        <v>-1876.6040334756356</v>
      </c>
      <c r="J3557" s="53">
        <f t="shared" ca="1" si="1835"/>
        <v>202.08168878542381</v>
      </c>
      <c r="K3557" s="53">
        <f t="shared" ca="1" si="1835"/>
        <v>452.42857866629714</v>
      </c>
      <c r="L3557" s="53">
        <f t="shared" ca="1" si="1835"/>
        <v>16.354732238551971</v>
      </c>
      <c r="M3557" s="53">
        <f t="shared" ca="1" si="1835"/>
        <v>3.756445605732579</v>
      </c>
      <c r="N3557" s="53">
        <f t="shared" ca="1" si="1835"/>
        <v>472.53975651058124</v>
      </c>
      <c r="O3557" s="53">
        <f t="shared" ca="1" si="1835"/>
        <v>330.96138079702126</v>
      </c>
      <c r="P3557" s="53">
        <f t="shared" ca="1" si="1835"/>
        <v>68.498540030912153</v>
      </c>
      <c r="Q3557" s="53">
        <f t="shared" ca="1" si="1835"/>
        <v>24.554921250162128</v>
      </c>
      <c r="R3557" s="53">
        <f t="shared" ca="1" si="1835"/>
        <v>1.8504541118020887</v>
      </c>
      <c r="S3557" s="53">
        <f t="shared" ca="1" si="1835"/>
        <v>425.86529618989783</v>
      </c>
      <c r="T3557" s="53">
        <f t="shared" ca="1" si="1835"/>
        <v>2.1296047041403283</v>
      </c>
      <c r="U3557" s="53">
        <f t="shared" ca="1" si="1835"/>
        <v>112.48996343015845</v>
      </c>
      <c r="V3557" s="53">
        <f t="shared" ca="1" si="1835"/>
        <v>471.40524386465211</v>
      </c>
      <c r="W3557" s="53">
        <f t="shared" ca="1" si="1835"/>
        <v>90.43552645496429</v>
      </c>
      <c r="X3557" s="53">
        <f t="shared" ca="1" si="1835"/>
        <v>676.46033845391537</v>
      </c>
      <c r="Y3557" s="53">
        <f t="shared" ca="1" si="1835"/>
        <v>68.541181082300895</v>
      </c>
      <c r="Z3557" s="53">
        <f t="shared" ca="1" si="1835"/>
        <v>-8.8834098635406589E-2</v>
      </c>
      <c r="AA3557" s="53">
        <f t="shared" ca="1" si="1835"/>
        <v>68.452346983665549</v>
      </c>
      <c r="AB3557" s="53">
        <f t="shared" ca="1" si="1835"/>
        <v>2.4530855454423754</v>
      </c>
      <c r="AC3557" s="53">
        <f t="shared" ca="1" si="1835"/>
        <v>178.34869217497288</v>
      </c>
      <c r="AD3557" s="53">
        <f t="shared" ca="1" si="1835"/>
        <v>25.406253471739465</v>
      </c>
    </row>
    <row r="3558" spans="1:30">
      <c r="D3558" s="7"/>
    </row>
    <row r="3559" spans="1:30" s="51" customFormat="1" hidden="1" outlineLevel="1">
      <c r="A3559" s="56"/>
      <c r="B3559" s="112"/>
      <c r="C3559" s="55"/>
      <c r="D3559" s="55"/>
      <c r="E3559" s="58"/>
      <c r="G3559" s="55" t="str">
        <f>$G$8</f>
        <v>PRODUCTION</v>
      </c>
      <c r="H3559" s="53">
        <f t="shared" ref="H3559:AD3559" ca="1" si="1836">+H3398+H3457+H3516+H3550</f>
        <v>-337433.22505019326</v>
      </c>
      <c r="I3559" s="53">
        <f t="shared" ca="1" si="1836"/>
        <v>-1091297.361610712</v>
      </c>
      <c r="J3559" s="53">
        <f t="shared" ca="1" si="1836"/>
        <v>63846.335566909358</v>
      </c>
      <c r="K3559" s="53">
        <f t="shared" ca="1" si="1836"/>
        <v>158890.78934068276</v>
      </c>
      <c r="L3559" s="53">
        <f t="shared" ca="1" si="1836"/>
        <v>4829.7147946631685</v>
      </c>
      <c r="M3559" s="53">
        <f t="shared" ca="1" si="1836"/>
        <v>1054.7117804703391</v>
      </c>
      <c r="N3559" s="53">
        <f t="shared" ca="1" si="1836"/>
        <v>164775.21591581655</v>
      </c>
      <c r="O3559" s="53">
        <f t="shared" ca="1" si="1836"/>
        <v>119443.41434856629</v>
      </c>
      <c r="P3559" s="53">
        <f t="shared" ca="1" si="1836"/>
        <v>28660.600340998877</v>
      </c>
      <c r="Q3559" s="53">
        <f t="shared" ca="1" si="1836"/>
        <v>12929.882795290649</v>
      </c>
      <c r="R3559" s="53">
        <f t="shared" ca="1" si="1836"/>
        <v>524.6278972746918</v>
      </c>
      <c r="S3559" s="53">
        <f t="shared" ca="1" si="1836"/>
        <v>161558.52538213049</v>
      </c>
      <c r="T3559" s="53">
        <f t="shared" ca="1" si="1836"/>
        <v>-27.942282193299377</v>
      </c>
      <c r="U3559" s="53">
        <f t="shared" ca="1" si="1836"/>
        <v>37978.856748133097</v>
      </c>
      <c r="V3559" s="53">
        <f t="shared" ca="1" si="1836"/>
        <v>255740.5286212707</v>
      </c>
      <c r="W3559" s="53">
        <f t="shared" ca="1" si="1836"/>
        <v>48303.512549743653</v>
      </c>
      <c r="X3559" s="53">
        <f t="shared" ca="1" si="1836"/>
        <v>341994.95563695376</v>
      </c>
      <c r="Y3559" s="53">
        <f t="shared" ca="1" si="1836"/>
        <v>21001.761792512225</v>
      </c>
      <c r="Z3559" s="53">
        <f t="shared" ca="1" si="1836"/>
        <v>-201.55783882703352</v>
      </c>
      <c r="AA3559" s="53">
        <f t="shared" ca="1" si="1836"/>
        <v>20800.20395368517</v>
      </c>
      <c r="AB3559" s="53">
        <f t="shared" ca="1" si="1836"/>
        <v>888.90010502446444</v>
      </c>
      <c r="AC3559" s="53">
        <f t="shared" ca="1" si="1836"/>
        <v>0</v>
      </c>
      <c r="AD3559" s="53">
        <f t="shared" ca="1" si="1836"/>
        <v>0</v>
      </c>
    </row>
    <row r="3560" spans="1:30" s="51" customFormat="1" hidden="1" outlineLevel="1">
      <c r="A3560" s="56"/>
      <c r="B3560" s="112"/>
      <c r="C3560" s="55"/>
      <c r="D3560" s="55"/>
      <c r="E3560" s="58"/>
      <c r="G3560" s="55" t="str">
        <f>$G$9</f>
        <v>BULKTRAN</v>
      </c>
      <c r="H3560" s="53">
        <f t="shared" ref="H3560:AD3560" ca="1" si="1837">+H3399+H3458+H3517+H3551</f>
        <v>123423.28178342103</v>
      </c>
      <c r="I3560" s="53">
        <f t="shared" ca="1" si="1837"/>
        <v>-357113.29546504986</v>
      </c>
      <c r="J3560" s="53">
        <f t="shared" ca="1" si="1837"/>
        <v>31969.087316790898</v>
      </c>
      <c r="K3560" s="53">
        <f t="shared" ca="1" si="1837"/>
        <v>92339.343931288371</v>
      </c>
      <c r="L3560" s="53">
        <f t="shared" ca="1" si="1837"/>
        <v>3388.5470448005863</v>
      </c>
      <c r="M3560" s="53">
        <f t="shared" ca="1" si="1837"/>
        <v>1341.4784033734099</v>
      </c>
      <c r="N3560" s="53">
        <f t="shared" ca="1" si="1837"/>
        <v>97069.36937946234</v>
      </c>
      <c r="O3560" s="53">
        <f t="shared" ca="1" si="1837"/>
        <v>69572.790523208329</v>
      </c>
      <c r="P3560" s="53">
        <f t="shared" ca="1" si="1837"/>
        <v>16369.870613502413</v>
      </c>
      <c r="Q3560" s="53">
        <f t="shared" ca="1" si="1837"/>
        <v>8383.7204699351205</v>
      </c>
      <c r="R3560" s="53">
        <f t="shared" ca="1" si="1837"/>
        <v>674.36630066841997</v>
      </c>
      <c r="S3560" s="53">
        <f t="shared" ca="1" si="1837"/>
        <v>95000.747907314289</v>
      </c>
      <c r="T3560" s="53">
        <f t="shared" ca="1" si="1837"/>
        <v>395.9505771375504</v>
      </c>
      <c r="U3560" s="53">
        <f t="shared" ca="1" si="1837"/>
        <v>27501.925099778677</v>
      </c>
      <c r="V3560" s="53">
        <f t="shared" ca="1" si="1837"/>
        <v>172197.90129905398</v>
      </c>
      <c r="W3560" s="53">
        <f t="shared" ca="1" si="1837"/>
        <v>41647.71311302136</v>
      </c>
      <c r="X3560" s="53">
        <f t="shared" ca="1" si="1837"/>
        <v>241743.49008899156</v>
      </c>
      <c r="Y3560" s="53">
        <f t="shared" ca="1" si="1837"/>
        <v>14232.376433504985</v>
      </c>
      <c r="Z3560" s="53">
        <f t="shared" ca="1" si="1837"/>
        <v>-21.364420526867008</v>
      </c>
      <c r="AA3560" s="53">
        <f t="shared" ca="1" si="1837"/>
        <v>14211.012012978112</v>
      </c>
      <c r="AB3560" s="53">
        <f t="shared" ca="1" si="1837"/>
        <v>542.87054293397011</v>
      </c>
      <c r="AC3560" s="53">
        <f t="shared" ca="1" si="1837"/>
        <v>0</v>
      </c>
      <c r="AD3560" s="53">
        <f t="shared" ca="1" si="1837"/>
        <v>0</v>
      </c>
    </row>
    <row r="3561" spans="1:30" s="51" customFormat="1" hidden="1" outlineLevel="1">
      <c r="A3561" s="56"/>
      <c r="B3561" s="112"/>
      <c r="C3561" s="55"/>
      <c r="D3561" s="55"/>
      <c r="E3561" s="58"/>
      <c r="G3561" s="55" t="str">
        <f>$G$10</f>
        <v>SUBTRAN</v>
      </c>
      <c r="H3561" s="53">
        <f t="shared" ref="H3561:AD3561" ca="1" si="1838">+H3400+H3459+H3518+H3552</f>
        <v>23088.859854098646</v>
      </c>
      <c r="I3561" s="53">
        <f t="shared" ca="1" si="1838"/>
        <v>-75377.962756989175</v>
      </c>
      <c r="J3561" s="53">
        <f t="shared" ca="1" si="1838"/>
        <v>6399.3393000932683</v>
      </c>
      <c r="K3561" s="53">
        <f t="shared" ca="1" si="1838"/>
        <v>18321.960492664934</v>
      </c>
      <c r="L3561" s="53">
        <f t="shared" ca="1" si="1838"/>
        <v>658.06499241836661</v>
      </c>
      <c r="M3561" s="53">
        <f t="shared" ca="1" si="1838"/>
        <v>429.25277767094786</v>
      </c>
      <c r="N3561" s="53">
        <f t="shared" ca="1" si="1838"/>
        <v>19409.278262754247</v>
      </c>
      <c r="O3561" s="53">
        <f t="shared" ca="1" si="1838"/>
        <v>13725.703846974335</v>
      </c>
      <c r="P3561" s="53">
        <f t="shared" ca="1" si="1838"/>
        <v>3224.8319045831636</v>
      </c>
      <c r="Q3561" s="53">
        <f t="shared" ca="1" si="1838"/>
        <v>2170.7499748858754</v>
      </c>
      <c r="R3561" s="53">
        <f t="shared" ca="1" si="1838"/>
        <v>0</v>
      </c>
      <c r="S3561" s="53">
        <f t="shared" ca="1" si="1838"/>
        <v>19121.285726443373</v>
      </c>
      <c r="T3561" s="53">
        <f t="shared" ca="1" si="1838"/>
        <v>72.945503341694888</v>
      </c>
      <c r="U3561" s="53">
        <f t="shared" ca="1" si="1838"/>
        <v>5394.2643627279303</v>
      </c>
      <c r="V3561" s="53">
        <f t="shared" ca="1" si="1838"/>
        <v>44681.181810849346</v>
      </c>
      <c r="W3561" s="53">
        <f t="shared" ca="1" si="1838"/>
        <v>0</v>
      </c>
      <c r="X3561" s="53">
        <f t="shared" ca="1" si="1838"/>
        <v>50148.391676919018</v>
      </c>
      <c r="Y3561" s="53">
        <f t="shared" ca="1" si="1838"/>
        <v>2735.9185455210427</v>
      </c>
      <c r="Z3561" s="53">
        <f t="shared" ca="1" si="1838"/>
        <v>-5.0603568854187477</v>
      </c>
      <c r="AA3561" s="53">
        <f t="shared" ca="1" si="1838"/>
        <v>2730.8581886356287</v>
      </c>
      <c r="AB3561" s="53">
        <f t="shared" ca="1" si="1838"/>
        <v>108.7855234839657</v>
      </c>
      <c r="AC3561" s="53">
        <f t="shared" ca="1" si="1838"/>
        <v>446.75205862028207</v>
      </c>
      <c r="AD3561" s="53">
        <f t="shared" ca="1" si="1838"/>
        <v>102.13187413807277</v>
      </c>
    </row>
    <row r="3562" spans="1:30" s="51" customFormat="1" hidden="1" outlineLevel="1">
      <c r="A3562" s="56"/>
      <c r="B3562" s="112"/>
      <c r="C3562" s="55"/>
      <c r="D3562" s="55"/>
      <c r="E3562" s="58"/>
      <c r="G3562" s="55" t="str">
        <f>$G$11</f>
        <v>DISTPRI</v>
      </c>
      <c r="H3562" s="53">
        <f t="shared" ref="H3562:AD3562" ca="1" si="1839">+H3401+H3460+H3519+H3553</f>
        <v>-21982.846555190059</v>
      </c>
      <c r="I3562" s="53">
        <f t="shared" ca="1" si="1839"/>
        <v>-429968.30602831242</v>
      </c>
      <c r="J3562" s="53">
        <f t="shared" ca="1" si="1839"/>
        <v>49691.917350636781</v>
      </c>
      <c r="K3562" s="53">
        <f t="shared" ca="1" si="1839"/>
        <v>145662.79639163654</v>
      </c>
      <c r="L3562" s="53">
        <f t="shared" ca="1" si="1839"/>
        <v>5186.9823120168376</v>
      </c>
      <c r="M3562" s="53">
        <f t="shared" ca="1" si="1839"/>
        <v>0</v>
      </c>
      <c r="N3562" s="53">
        <f t="shared" ca="1" si="1839"/>
        <v>150849.77870365334</v>
      </c>
      <c r="O3562" s="53">
        <f t="shared" ca="1" si="1839"/>
        <v>108316.13577505313</v>
      </c>
      <c r="P3562" s="53">
        <f t="shared" ca="1" si="1839"/>
        <v>24933.439466355398</v>
      </c>
      <c r="Q3562" s="53">
        <f t="shared" ca="1" si="1839"/>
        <v>0</v>
      </c>
      <c r="R3562" s="53">
        <f t="shared" ca="1" si="1839"/>
        <v>0</v>
      </c>
      <c r="S3562" s="53">
        <f t="shared" ca="1" si="1839"/>
        <v>133249.57524140857</v>
      </c>
      <c r="T3562" s="53">
        <f t="shared" ca="1" si="1839"/>
        <v>1002.0297544081149</v>
      </c>
      <c r="U3562" s="53">
        <f t="shared" ca="1" si="1839"/>
        <v>45257.246293850811</v>
      </c>
      <c r="V3562" s="53">
        <f t="shared" ca="1" si="1839"/>
        <v>0</v>
      </c>
      <c r="W3562" s="53">
        <f t="shared" ca="1" si="1839"/>
        <v>0</v>
      </c>
      <c r="X3562" s="53">
        <f t="shared" ca="1" si="1839"/>
        <v>46259.276048258936</v>
      </c>
      <c r="Y3562" s="53">
        <f t="shared" ca="1" si="1839"/>
        <v>22991.847505638409</v>
      </c>
      <c r="Z3562" s="53">
        <f t="shared" ca="1" si="1839"/>
        <v>34.278269683319124</v>
      </c>
      <c r="AA3562" s="53">
        <f t="shared" ca="1" si="1839"/>
        <v>23026.12577532174</v>
      </c>
      <c r="AB3562" s="53">
        <f t="shared" ca="1" si="1839"/>
        <v>814.45224797516562</v>
      </c>
      <c r="AC3562" s="53">
        <f t="shared" ca="1" si="1839"/>
        <v>3335.8317495360889</v>
      </c>
      <c r="AD3562" s="53">
        <f t="shared" ca="1" si="1839"/>
        <v>758.50235633211935</v>
      </c>
    </row>
    <row r="3563" spans="1:30" s="51" customFormat="1" hidden="1" outlineLevel="1">
      <c r="A3563" s="56"/>
      <c r="B3563" s="112"/>
      <c r="C3563" s="55"/>
      <c r="D3563" s="55"/>
      <c r="E3563" s="58"/>
      <c r="G3563" s="55" t="str">
        <f>$G$12</f>
        <v>DISTSEC</v>
      </c>
      <c r="H3563" s="53">
        <f t="shared" ref="H3563:AD3563" ca="1" si="1840">+H3402+H3461+H3520+H3554</f>
        <v>-88116.358838422791</v>
      </c>
      <c r="I3563" s="53">
        <f t="shared" ca="1" si="1840"/>
        <v>-255368.86334233917</v>
      </c>
      <c r="J3563" s="53">
        <f t="shared" ca="1" si="1840"/>
        <v>28374.360329901669</v>
      </c>
      <c r="K3563" s="53">
        <f t="shared" ca="1" si="1840"/>
        <v>68824.918570787093</v>
      </c>
      <c r="L3563" s="53">
        <f t="shared" ca="1" si="1840"/>
        <v>0</v>
      </c>
      <c r="M3563" s="53">
        <f t="shared" ca="1" si="1840"/>
        <v>0</v>
      </c>
      <c r="N3563" s="53">
        <f t="shared" ca="1" si="1840"/>
        <v>68824.918570787093</v>
      </c>
      <c r="O3563" s="53">
        <f t="shared" ca="1" si="1840"/>
        <v>43486.1215237125</v>
      </c>
      <c r="P3563" s="53">
        <f t="shared" ca="1" si="1840"/>
        <v>0</v>
      </c>
      <c r="Q3563" s="53">
        <f t="shared" ca="1" si="1840"/>
        <v>0</v>
      </c>
      <c r="R3563" s="53">
        <f t="shared" ca="1" si="1840"/>
        <v>0</v>
      </c>
      <c r="S3563" s="53">
        <f t="shared" ca="1" si="1840"/>
        <v>43486.1215237125</v>
      </c>
      <c r="T3563" s="53">
        <f t="shared" ca="1" si="1840"/>
        <v>285.00435053003173</v>
      </c>
      <c r="U3563" s="53">
        <f t="shared" ca="1" si="1840"/>
        <v>0</v>
      </c>
      <c r="V3563" s="53">
        <f t="shared" ca="1" si="1840"/>
        <v>0</v>
      </c>
      <c r="W3563" s="53">
        <f t="shared" ca="1" si="1840"/>
        <v>0</v>
      </c>
      <c r="X3563" s="53">
        <f t="shared" ca="1" si="1840"/>
        <v>285.00435053003173</v>
      </c>
      <c r="Y3563" s="53">
        <f t="shared" ca="1" si="1840"/>
        <v>11183.037631603122</v>
      </c>
      <c r="Z3563" s="53">
        <f t="shared" ca="1" si="1840"/>
        <v>0</v>
      </c>
      <c r="AA3563" s="53">
        <f t="shared" ca="1" si="1840"/>
        <v>11183.037631603122</v>
      </c>
      <c r="AB3563" s="53">
        <f t="shared" ca="1" si="1840"/>
        <v>310.37607848725173</v>
      </c>
      <c r="AC3563" s="53">
        <f t="shared" ca="1" si="1840"/>
        <v>12621.175808316015</v>
      </c>
      <c r="AD3563" s="53">
        <f t="shared" ca="1" si="1840"/>
        <v>2167.5102105790706</v>
      </c>
    </row>
    <row r="3564" spans="1:30" s="51" customFormat="1" hidden="1" outlineLevel="1">
      <c r="A3564" s="56"/>
      <c r="B3564" s="112"/>
      <c r="C3564" s="55"/>
      <c r="D3564" s="55"/>
      <c r="E3564" s="58"/>
      <c r="G3564" s="55" t="str">
        <f>$G$13</f>
        <v>ENERGY</v>
      </c>
      <c r="H3564" s="53">
        <f t="shared" ref="H3564:AD3564" ca="1" si="1841">+H3403+H3462+H3521+H3555</f>
        <v>148238.82963966232</v>
      </c>
      <c r="I3564" s="53">
        <f t="shared" ca="1" si="1841"/>
        <v>8800.5023199117459</v>
      </c>
      <c r="J3564" s="53">
        <f t="shared" ca="1" si="1841"/>
        <v>6972.4170712239074</v>
      </c>
      <c r="K3564" s="53">
        <f t="shared" ca="1" si="1841"/>
        <v>20258.875032467611</v>
      </c>
      <c r="L3564" s="53">
        <f t="shared" ca="1" si="1841"/>
        <v>634.97018019751351</v>
      </c>
      <c r="M3564" s="53">
        <f t="shared" ca="1" si="1841"/>
        <v>-290.28609111903245</v>
      </c>
      <c r="N3564" s="53">
        <f t="shared" ca="1" si="1841"/>
        <v>20603.559121545935</v>
      </c>
      <c r="O3564" s="53">
        <f t="shared" ca="1" si="1841"/>
        <v>18604.594553300696</v>
      </c>
      <c r="P3564" s="53">
        <f t="shared" ca="1" si="1841"/>
        <v>4034.1403555680567</v>
      </c>
      <c r="Q3564" s="53">
        <f t="shared" ca="1" si="1841"/>
        <v>1965.0738178940237</v>
      </c>
      <c r="R3564" s="53">
        <f t="shared" ca="1" si="1841"/>
        <v>127.79099227661823</v>
      </c>
      <c r="S3564" s="53">
        <f t="shared" ca="1" si="1841"/>
        <v>24731.599719039332</v>
      </c>
      <c r="T3564" s="53">
        <f t="shared" ca="1" si="1841"/>
        <v>382.93337932545774</v>
      </c>
      <c r="U3564" s="53">
        <f t="shared" ca="1" si="1841"/>
        <v>9666.0723319973422</v>
      </c>
      <c r="V3564" s="53">
        <f t="shared" ca="1" si="1841"/>
        <v>56090.828173979236</v>
      </c>
      <c r="W3564" s="53">
        <f t="shared" ca="1" si="1841"/>
        <v>12540.214846621699</v>
      </c>
      <c r="X3564" s="53">
        <f t="shared" ca="1" si="1841"/>
        <v>78680.048731922972</v>
      </c>
      <c r="Y3564" s="53">
        <f t="shared" ca="1" si="1841"/>
        <v>4027.2010544984555</v>
      </c>
      <c r="Z3564" s="53">
        <f t="shared" ca="1" si="1841"/>
        <v>32.614054348630411</v>
      </c>
      <c r="AA3564" s="53">
        <f t="shared" ca="1" si="1841"/>
        <v>4059.8151088470918</v>
      </c>
      <c r="AB3564" s="53">
        <f t="shared" ca="1" si="1841"/>
        <v>135.66840175690018</v>
      </c>
      <c r="AC3564" s="53">
        <f t="shared" ca="1" si="1841"/>
        <v>3575.851395645996</v>
      </c>
      <c r="AD3564" s="53">
        <f t="shared" ca="1" si="1841"/>
        <v>679.36776976770159</v>
      </c>
    </row>
    <row r="3565" spans="1:30" s="51" customFormat="1" hidden="1" outlineLevel="1">
      <c r="A3565" s="56"/>
      <c r="B3565" s="112"/>
      <c r="C3565" s="55"/>
      <c r="D3565" s="55"/>
      <c r="E3565" s="58"/>
      <c r="G3565" s="55" t="str">
        <f>$G$14</f>
        <v>CUSTOMER</v>
      </c>
      <c r="H3565" s="53">
        <f t="shared" ref="H3565:AD3565" ca="1" si="1842">+H3404+H3463+H3522+H3556</f>
        <v>186314.70907702597</v>
      </c>
      <c r="I3565" s="53">
        <f t="shared" ca="1" si="1842"/>
        <v>-96430.460721226424</v>
      </c>
      <c r="J3565" s="53">
        <f t="shared" ca="1" si="1842"/>
        <v>43835.086431247466</v>
      </c>
      <c r="K3565" s="53">
        <f t="shared" ca="1" si="1842"/>
        <v>9846.3724020194823</v>
      </c>
      <c r="L3565" s="53">
        <f t="shared" ca="1" si="1842"/>
        <v>3973.1033516456723</v>
      </c>
      <c r="M3565" s="53">
        <f t="shared" ca="1" si="1842"/>
        <v>1818.337206040693</v>
      </c>
      <c r="N3565" s="53">
        <f t="shared" ca="1" si="1842"/>
        <v>15637.812959705851</v>
      </c>
      <c r="O3565" s="53">
        <f t="shared" ca="1" si="1842"/>
        <v>2932.4205699386375</v>
      </c>
      <c r="P3565" s="53">
        <f t="shared" ca="1" si="1842"/>
        <v>1099.4374384063253</v>
      </c>
      <c r="Q3565" s="53">
        <f t="shared" ca="1" si="1842"/>
        <v>2697.2050415311364</v>
      </c>
      <c r="R3565" s="53">
        <f t="shared" ca="1" si="1842"/>
        <v>815.00788953840583</v>
      </c>
      <c r="S3565" s="53">
        <f t="shared" ca="1" si="1842"/>
        <v>7544.0709394145106</v>
      </c>
      <c r="T3565" s="53">
        <f t="shared" ca="1" si="1842"/>
        <v>4.581542106091657</v>
      </c>
      <c r="U3565" s="53">
        <f t="shared" ca="1" si="1842"/>
        <v>378.82912619680855</v>
      </c>
      <c r="V3565" s="53">
        <f t="shared" ca="1" si="1842"/>
        <v>2376.3864237866642</v>
      </c>
      <c r="W3565" s="53">
        <f t="shared" ca="1" si="1842"/>
        <v>553.35800840155161</v>
      </c>
      <c r="X3565" s="53">
        <f t="shared" ca="1" si="1842"/>
        <v>3313.1551004911189</v>
      </c>
      <c r="Y3565" s="53">
        <f t="shared" ca="1" si="1842"/>
        <v>561.11846763494714</v>
      </c>
      <c r="Z3565" s="53">
        <f t="shared" ca="1" si="1842"/>
        <v>0.63181766479932178</v>
      </c>
      <c r="AA3565" s="53">
        <f t="shared" ca="1" si="1842"/>
        <v>561.75028529974611</v>
      </c>
      <c r="AB3565" s="53">
        <f t="shared" ca="1" si="1842"/>
        <v>27.869210091965723</v>
      </c>
      <c r="AC3565" s="53">
        <f t="shared" ca="1" si="1842"/>
        <v>186128.61798042065</v>
      </c>
      <c r="AD3565" s="53">
        <f t="shared" ca="1" si="1842"/>
        <v>25696.806891580814</v>
      </c>
    </row>
    <row r="3566" spans="1:30" s="51" customFormat="1" collapsed="1">
      <c r="A3566" s="56"/>
      <c r="B3566" s="112" t="s">
        <v>439</v>
      </c>
      <c r="C3566" s="55"/>
      <c r="D3566" s="55"/>
      <c r="E3566" s="53">
        <f>+E3405+E3464+E3523+E3557</f>
        <v>33533.249910394996</v>
      </c>
      <c r="G3566" s="55" t="str">
        <f>$G$15</f>
        <v>TOTAL</v>
      </c>
      <c r="H3566" s="53">
        <f t="shared" ref="H3566:AD3566" ca="1" si="1843">+H3405+H3464+H3523+H3557</f>
        <v>33533.249910399107</v>
      </c>
      <c r="I3566" s="53">
        <f t="shared" ca="1" si="1843"/>
        <v>-2296755.7476047217</v>
      </c>
      <c r="J3566" s="53">
        <f t="shared" ca="1" si="1843"/>
        <v>231088.54336680341</v>
      </c>
      <c r="K3566" s="53">
        <f t="shared" ca="1" si="1843"/>
        <v>514145.05616154731</v>
      </c>
      <c r="L3566" s="53">
        <f t="shared" ca="1" si="1843"/>
        <v>18671.382675742138</v>
      </c>
      <c r="M3566" s="53">
        <f t="shared" ca="1" si="1843"/>
        <v>4353.4940764363682</v>
      </c>
      <c r="N3566" s="53">
        <f t="shared" ca="1" si="1843"/>
        <v>537169.93291372515</v>
      </c>
      <c r="O3566" s="53">
        <f t="shared" ca="1" si="1843"/>
        <v>376081.18114075344</v>
      </c>
      <c r="P3566" s="53">
        <f t="shared" ca="1" si="1843"/>
        <v>78322.320119414144</v>
      </c>
      <c r="Q3566" s="53">
        <f t="shared" ca="1" si="1843"/>
        <v>28146.632099536797</v>
      </c>
      <c r="R3566" s="53">
        <f t="shared" ca="1" si="1843"/>
        <v>2141.7930797581334</v>
      </c>
      <c r="S3566" s="53">
        <f t="shared" ca="1" si="1843"/>
        <v>484691.9264394627</v>
      </c>
      <c r="T3566" s="53">
        <f t="shared" ca="1" si="1843"/>
        <v>2115.5028246556471</v>
      </c>
      <c r="U3566" s="53">
        <f t="shared" ca="1" si="1843"/>
        <v>126177.1939626847</v>
      </c>
      <c r="V3566" s="53">
        <f t="shared" ca="1" si="1843"/>
        <v>531086.82632893871</v>
      </c>
      <c r="W3566" s="53">
        <f t="shared" ca="1" si="1843"/>
        <v>103044.79851778843</v>
      </c>
      <c r="X3566" s="53">
        <f t="shared" ca="1" si="1843"/>
        <v>762424.32163406769</v>
      </c>
      <c r="Y3566" s="53">
        <f t="shared" ca="1" si="1843"/>
        <v>76733.261430913073</v>
      </c>
      <c r="Z3566" s="53">
        <f t="shared" ca="1" si="1843"/>
        <v>-160.45847454257009</v>
      </c>
      <c r="AA3566" s="53">
        <f t="shared" ca="1" si="1843"/>
        <v>76572.802956370564</v>
      </c>
      <c r="AB3566" s="53">
        <f t="shared" ca="1" si="1843"/>
        <v>2828.9221097536856</v>
      </c>
      <c r="AC3566" s="53">
        <f t="shared" ca="1" si="1843"/>
        <v>206108.22899253911</v>
      </c>
      <c r="AD3566" s="53">
        <f t="shared" ca="1" si="1843"/>
        <v>29404.319102397811</v>
      </c>
    </row>
    <row r="3567" spans="1:30" s="51" customFormat="1">
      <c r="A3567" s="56"/>
      <c r="B3567" s="112"/>
      <c r="C3567" s="55"/>
      <c r="D3567" s="55"/>
      <c r="E3567" s="53"/>
      <c r="G3567" s="55"/>
      <c r="H3567" s="53"/>
      <c r="I3567" s="53"/>
      <c r="J3567" s="53"/>
      <c r="K3567" s="53"/>
      <c r="L3567" s="53"/>
      <c r="M3567" s="53"/>
      <c r="N3567" s="53"/>
      <c r="O3567" s="53"/>
      <c r="P3567" s="53"/>
      <c r="Q3567" s="53"/>
      <c r="R3567" s="53"/>
      <c r="S3567" s="53"/>
      <c r="T3567" s="53"/>
      <c r="U3567" s="53"/>
      <c r="V3567" s="53"/>
      <c r="W3567" s="53"/>
      <c r="X3567" s="53"/>
      <c r="Y3567" s="53"/>
      <c r="Z3567" s="53"/>
      <c r="AA3567" s="53"/>
      <c r="AB3567" s="53"/>
      <c r="AC3567" s="53"/>
      <c r="AD3567" s="53"/>
    </row>
    <row r="3568" spans="1:30" s="51" customFormat="1">
      <c r="A3568" s="56"/>
      <c r="B3568" s="112" t="s">
        <v>440</v>
      </c>
      <c r="C3568" s="55"/>
      <c r="D3568" s="55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50"/>
      <c r="AB3568" s="50"/>
      <c r="AC3568" s="50"/>
      <c r="AD3568" s="50"/>
    </row>
    <row r="3569" spans="1:30" s="51" customFormat="1" hidden="1" outlineLevel="1">
      <c r="A3569" s="56"/>
      <c r="B3569" s="112"/>
      <c r="C3569" s="55"/>
      <c r="D3569" s="55"/>
      <c r="G3569" s="55" t="str">
        <f>$G$8</f>
        <v>PRODUCTION</v>
      </c>
      <c r="H3569" s="58">
        <f t="shared" ref="H3569:AD3569" ca="1" si="1844">-H3440*$E$3456</f>
        <v>-172232.4638416763</v>
      </c>
      <c r="I3569" s="58">
        <f t="shared" ca="1" si="1844"/>
        <v>-95624.581192948739</v>
      </c>
      <c r="J3569" s="58">
        <f t="shared" ca="1" si="1844"/>
        <v>-4400.1532394784481</v>
      </c>
      <c r="K3569" s="58">
        <f t="shared" ca="1" si="1844"/>
        <v>-14495.368178593084</v>
      </c>
      <c r="L3569" s="58">
        <f t="shared" ca="1" si="1844"/>
        <v>-362.19297564038095</v>
      </c>
      <c r="M3569" s="58">
        <f t="shared" ca="1" si="1844"/>
        <v>-46.625008197265025</v>
      </c>
      <c r="N3569" s="58">
        <f t="shared" ca="1" si="1844"/>
        <v>-14904.186162430729</v>
      </c>
      <c r="O3569" s="58">
        <f t="shared" ca="1" si="1844"/>
        <v>-11026.822501737826</v>
      </c>
      <c r="P3569" s="58">
        <f t="shared" ca="1" si="1844"/>
        <v>-1995.8758250551907</v>
      </c>
      <c r="Q3569" s="58">
        <f t="shared" ca="1" si="1844"/>
        <v>-771.99067793410381</v>
      </c>
      <c r="R3569" s="58">
        <f t="shared" ca="1" si="1844"/>
        <v>-16.633870217299982</v>
      </c>
      <c r="S3569" s="58">
        <f t="shared" ca="1" si="1844"/>
        <v>-13811.322874944421</v>
      </c>
      <c r="T3569" s="58">
        <f t="shared" ca="1" si="1844"/>
        <v>-350.14187225662232</v>
      </c>
      <c r="U3569" s="58">
        <f t="shared" ca="1" si="1844"/>
        <v>-5574.8672883404797</v>
      </c>
      <c r="V3569" s="58">
        <f t="shared" ca="1" si="1844"/>
        <v>-30233.641414620462</v>
      </c>
      <c r="W3569" s="58">
        <f t="shared" ca="1" si="1844"/>
        <v>-3977.9205311551673</v>
      </c>
      <c r="X3569" s="58">
        <f t="shared" ca="1" si="1844"/>
        <v>-40136.571106372736</v>
      </c>
      <c r="Y3569" s="58">
        <f t="shared" ca="1" si="1844"/>
        <v>-3249.9251230847199</v>
      </c>
      <c r="Z3569" s="58">
        <f t="shared" ca="1" si="1844"/>
        <v>-67.555162551041974</v>
      </c>
      <c r="AA3569" s="58">
        <f t="shared" ca="1" si="1844"/>
        <v>-3317.4802856357619</v>
      </c>
      <c r="AB3569" s="58">
        <f t="shared" ca="1" si="1844"/>
        <v>-38.168979865475819</v>
      </c>
      <c r="AC3569" s="58">
        <f t="shared" ca="1" si="1844"/>
        <v>0</v>
      </c>
      <c r="AD3569" s="58">
        <f t="shared" ca="1" si="1844"/>
        <v>0</v>
      </c>
    </row>
    <row r="3570" spans="1:30" s="51" customFormat="1" hidden="1" outlineLevel="1">
      <c r="A3570" s="56"/>
      <c r="B3570" s="112"/>
      <c r="C3570" s="55"/>
      <c r="D3570" s="55"/>
      <c r="G3570" s="55" t="str">
        <f>$G$9</f>
        <v>BULKTRAN</v>
      </c>
      <c r="H3570" s="58">
        <f t="shared" ref="H3570:AD3570" ca="1" si="1845">-H3441*$E$3456</f>
        <v>-91286.997918089619</v>
      </c>
      <c r="I3570" s="58">
        <f t="shared" ca="1" si="1845"/>
        <v>-44966.422424325421</v>
      </c>
      <c r="J3570" s="58">
        <f t="shared" ca="1" si="1845"/>
        <v>-2222.8509355332922</v>
      </c>
      <c r="K3570" s="58">
        <f t="shared" ca="1" si="1845"/>
        <v>-8142.1755835257864</v>
      </c>
      <c r="L3570" s="58">
        <f t="shared" ca="1" si="1845"/>
        <v>-256.28677940761156</v>
      </c>
      <c r="M3570" s="58">
        <f t="shared" ca="1" si="1845"/>
        <v>-24.03375409810646</v>
      </c>
      <c r="N3570" s="58">
        <f t="shared" ca="1" si="1845"/>
        <v>-8422.4961170315037</v>
      </c>
      <c r="O3570" s="58">
        <f t="shared" ca="1" si="1845"/>
        <v>-6189.3200465257951</v>
      </c>
      <c r="P3570" s="58">
        <f t="shared" ca="1" si="1845"/>
        <v>-1153.2506439971319</v>
      </c>
      <c r="Q3570" s="58">
        <f t="shared" ca="1" si="1845"/>
        <v>-521.13249249475928</v>
      </c>
      <c r="R3570" s="58">
        <f t="shared" ca="1" si="1845"/>
        <v>-23.434745660912018</v>
      </c>
      <c r="S3570" s="58">
        <f t="shared" ca="1" si="1845"/>
        <v>-7887.1379286785987</v>
      </c>
      <c r="T3570" s="58">
        <f t="shared" ca="1" si="1845"/>
        <v>-216.20880217053184</v>
      </c>
      <c r="U3570" s="58">
        <f t="shared" ca="1" si="1845"/>
        <v>-3538.2202094665795</v>
      </c>
      <c r="V3570" s="58">
        <f t="shared" ca="1" si="1845"/>
        <v>-18699.593225513763</v>
      </c>
      <c r="W3570" s="58">
        <f t="shared" ca="1" si="1845"/>
        <v>-3376.8366045343209</v>
      </c>
      <c r="X3570" s="58">
        <f t="shared" ca="1" si="1845"/>
        <v>-25830.858841685193</v>
      </c>
      <c r="Y3570" s="58">
        <f t="shared" ca="1" si="1845"/>
        <v>-1900.7303650718052</v>
      </c>
      <c r="Z3570" s="58">
        <f t="shared" ca="1" si="1845"/>
        <v>-31.836507069065689</v>
      </c>
      <c r="AA3570" s="58">
        <f t="shared" ca="1" si="1845"/>
        <v>-1932.5668721408711</v>
      </c>
      <c r="AB3570" s="58">
        <f t="shared" ca="1" si="1845"/>
        <v>-24.664798694744295</v>
      </c>
      <c r="AC3570" s="58">
        <f t="shared" ca="1" si="1845"/>
        <v>0</v>
      </c>
      <c r="AD3570" s="58">
        <f t="shared" ca="1" si="1845"/>
        <v>0</v>
      </c>
    </row>
    <row r="3571" spans="1:30" s="51" customFormat="1" hidden="1" outlineLevel="1">
      <c r="A3571" s="56"/>
      <c r="B3571" s="112"/>
      <c r="C3571" s="55"/>
      <c r="D3571" s="55"/>
      <c r="G3571" s="55" t="str">
        <f>$G$10</f>
        <v>SUBTRAN</v>
      </c>
      <c r="H3571" s="58">
        <f t="shared" ref="H3571:AD3571" ca="1" si="1846">-H3442*$E$3456</f>
        <v>-20053.012879405163</v>
      </c>
      <c r="I3571" s="58">
        <f t="shared" ca="1" si="1846"/>
        <v>-9763.1588908823724</v>
      </c>
      <c r="J3571" s="58">
        <f t="shared" ca="1" si="1846"/>
        <v>-471.1828198021301</v>
      </c>
      <c r="K3571" s="58">
        <f t="shared" ca="1" si="1846"/>
        <v>-1714.1400597756131</v>
      </c>
      <c r="L3571" s="58">
        <f t="shared" ca="1" si="1846"/>
        <v>-52.948173649780202</v>
      </c>
      <c r="M3571" s="58">
        <f t="shared" ca="1" si="1846"/>
        <v>-6.5944150026459187</v>
      </c>
      <c r="N3571" s="58">
        <f t="shared" ca="1" si="1846"/>
        <v>-1773.6826484280391</v>
      </c>
      <c r="O3571" s="58">
        <f t="shared" ca="1" si="1846"/>
        <v>-1295.0596068525927</v>
      </c>
      <c r="P3571" s="58">
        <f t="shared" ca="1" si="1846"/>
        <v>-240.75007041348903</v>
      </c>
      <c r="Q3571" s="58">
        <f t="shared" ca="1" si="1846"/>
        <v>-143.24916052598317</v>
      </c>
      <c r="R3571" s="58">
        <f t="shared" ca="1" si="1846"/>
        <v>0</v>
      </c>
      <c r="S3571" s="58">
        <f t="shared" ca="1" si="1846"/>
        <v>-1679.0588377920649</v>
      </c>
      <c r="T3571" s="58">
        <f t="shared" ca="1" si="1846"/>
        <v>-45.221257785271661</v>
      </c>
      <c r="U3571" s="58">
        <f t="shared" ca="1" si="1846"/>
        <v>-740.29780878057591</v>
      </c>
      <c r="V3571" s="58">
        <f t="shared" ca="1" si="1846"/>
        <v>-5157.4202383163411</v>
      </c>
      <c r="W3571" s="58">
        <f t="shared" ca="1" si="1846"/>
        <v>0</v>
      </c>
      <c r="X3571" s="58">
        <f t="shared" ca="1" si="1846"/>
        <v>-5942.9393048821885</v>
      </c>
      <c r="Y3571" s="58">
        <f t="shared" ca="1" si="1846"/>
        <v>-389.77499958610503</v>
      </c>
      <c r="Z3571" s="58">
        <f t="shared" ca="1" si="1846"/>
        <v>-6.4975598325248214</v>
      </c>
      <c r="AA3571" s="58">
        <f t="shared" ca="1" si="1846"/>
        <v>-396.2725594186299</v>
      </c>
      <c r="AB3571" s="58">
        <f t="shared" ca="1" si="1846"/>
        <v>-5.2049142461511222</v>
      </c>
      <c r="AC3571" s="58">
        <f t="shared" ca="1" si="1846"/>
        <v>-17.697821136556932</v>
      </c>
      <c r="AD3571" s="58">
        <f t="shared" ca="1" si="1846"/>
        <v>-3.8150828170267044</v>
      </c>
    </row>
    <row r="3572" spans="1:30" s="51" customFormat="1" hidden="1" outlineLevel="1">
      <c r="A3572" s="56"/>
      <c r="B3572" s="112"/>
      <c r="C3572" s="55"/>
      <c r="D3572" s="55"/>
      <c r="G3572" s="55" t="str">
        <f>$G$11</f>
        <v>DISTPRI</v>
      </c>
      <c r="H3572" s="58">
        <f t="shared" ref="H3572:AD3572" ca="1" si="1847">-H3443*$E$3456</f>
        <v>-92009.587111612971</v>
      </c>
      <c r="I3572" s="58">
        <f t="shared" ca="1" si="1847"/>
        <v>-61493.931324104524</v>
      </c>
      <c r="J3572" s="58">
        <f t="shared" ca="1" si="1847"/>
        <v>-2898.6633904390669</v>
      </c>
      <c r="K3572" s="58">
        <f t="shared" ca="1" si="1847"/>
        <v>-10525.224671400059</v>
      </c>
      <c r="L3572" s="58">
        <f t="shared" ca="1" si="1847"/>
        <v>-325.28420965343952</v>
      </c>
      <c r="M3572" s="58">
        <f t="shared" ca="1" si="1847"/>
        <v>0</v>
      </c>
      <c r="N3572" s="58">
        <f t="shared" ca="1" si="1847"/>
        <v>-10850.508881053498</v>
      </c>
      <c r="O3572" s="58">
        <f t="shared" ca="1" si="1847"/>
        <v>-7892.0788515762461</v>
      </c>
      <c r="P3572" s="58">
        <f t="shared" ca="1" si="1847"/>
        <v>-1469.900217195767</v>
      </c>
      <c r="Q3572" s="58">
        <f t="shared" ca="1" si="1847"/>
        <v>0</v>
      </c>
      <c r="R3572" s="58">
        <f t="shared" ca="1" si="1847"/>
        <v>0</v>
      </c>
      <c r="S3572" s="58">
        <f t="shared" ca="1" si="1847"/>
        <v>-9361.9790687720124</v>
      </c>
      <c r="T3572" s="58">
        <f t="shared" ca="1" si="1847"/>
        <v>-281.34774754020191</v>
      </c>
      <c r="U3572" s="58">
        <f t="shared" ca="1" si="1847"/>
        <v>-4537.5025211696702</v>
      </c>
      <c r="V3572" s="58">
        <f t="shared" ca="1" si="1847"/>
        <v>0</v>
      </c>
      <c r="W3572" s="58">
        <f t="shared" ca="1" si="1847"/>
        <v>0</v>
      </c>
      <c r="X3572" s="58">
        <f t="shared" ca="1" si="1847"/>
        <v>-4818.8502687098717</v>
      </c>
      <c r="Y3572" s="58">
        <f t="shared" ca="1" si="1847"/>
        <v>-2379.8244590877543</v>
      </c>
      <c r="Z3572" s="58">
        <f t="shared" ca="1" si="1847"/>
        <v>-39.704787830677944</v>
      </c>
      <c r="AA3572" s="58">
        <f t="shared" ca="1" si="1847"/>
        <v>-2419.5292469184324</v>
      </c>
      <c r="AB3572" s="58">
        <f t="shared" ca="1" si="1847"/>
        <v>-32.167530990186926</v>
      </c>
      <c r="AC3572" s="58">
        <f t="shared" ca="1" si="1847"/>
        <v>-110.20149215101418</v>
      </c>
      <c r="AD3572" s="58">
        <f t="shared" ca="1" si="1847"/>
        <v>-23.755908474382437</v>
      </c>
    </row>
    <row r="3573" spans="1:30" s="51" customFormat="1" hidden="1" outlineLevel="1">
      <c r="A3573" s="56"/>
      <c r="B3573" s="112"/>
      <c r="C3573" s="55"/>
      <c r="D3573" s="55"/>
      <c r="G3573" s="55" t="str">
        <f>$G$12</f>
        <v>DISTSEC</v>
      </c>
      <c r="H3573" s="58">
        <f t="shared" ref="H3573:AD3573" ca="1" si="1848">-H3444*$E$3456</f>
        <v>-47346.779831129628</v>
      </c>
      <c r="I3573" s="58">
        <f t="shared" ca="1" si="1848"/>
        <v>-35401.256008501026</v>
      </c>
      <c r="J3573" s="58">
        <f t="shared" ca="1" si="1848"/>
        <v>-1706.7058348818298</v>
      </c>
      <c r="K3573" s="58">
        <f t="shared" ca="1" si="1848"/>
        <v>-5149.842752038563</v>
      </c>
      <c r="L3573" s="58">
        <f t="shared" ca="1" si="1848"/>
        <v>0</v>
      </c>
      <c r="M3573" s="58">
        <f t="shared" ca="1" si="1848"/>
        <v>0</v>
      </c>
      <c r="N3573" s="58">
        <f t="shared" ca="1" si="1848"/>
        <v>-5149.842752038563</v>
      </c>
      <c r="O3573" s="58">
        <f t="shared" ca="1" si="1848"/>
        <v>-3281.4998460128163</v>
      </c>
      <c r="P3573" s="58">
        <f t="shared" ca="1" si="1848"/>
        <v>0</v>
      </c>
      <c r="Q3573" s="58">
        <f t="shared" ca="1" si="1848"/>
        <v>0</v>
      </c>
      <c r="R3573" s="58">
        <f t="shared" ca="1" si="1848"/>
        <v>0</v>
      </c>
      <c r="S3573" s="58">
        <f t="shared" ca="1" si="1848"/>
        <v>-3281.4998460128163</v>
      </c>
      <c r="T3573" s="58">
        <f t="shared" ca="1" si="1848"/>
        <v>-88.724871687884558</v>
      </c>
      <c r="U3573" s="58">
        <f t="shared" ca="1" si="1848"/>
        <v>0</v>
      </c>
      <c r="V3573" s="58">
        <f t="shared" ca="1" si="1848"/>
        <v>0</v>
      </c>
      <c r="W3573" s="58">
        <f t="shared" ca="1" si="1848"/>
        <v>0</v>
      </c>
      <c r="X3573" s="58">
        <f t="shared" ca="1" si="1848"/>
        <v>-88.724871687884558</v>
      </c>
      <c r="Y3573" s="58">
        <f t="shared" ca="1" si="1848"/>
        <v>-1210.3618339912034</v>
      </c>
      <c r="Z3573" s="58">
        <f t="shared" ca="1" si="1848"/>
        <v>0</v>
      </c>
      <c r="AA3573" s="58">
        <f t="shared" ca="1" si="1848"/>
        <v>-1210.3618339912034</v>
      </c>
      <c r="AB3573" s="58">
        <f t="shared" ca="1" si="1848"/>
        <v>-12.559963687214143</v>
      </c>
      <c r="AC3573" s="58">
        <f t="shared" ca="1" si="1848"/>
        <v>-426.45907473356345</v>
      </c>
      <c r="AD3573" s="58">
        <f t="shared" ca="1" si="1848"/>
        <v>-69.369645595536582</v>
      </c>
    </row>
    <row r="3574" spans="1:30" s="51" customFormat="1" hidden="1" outlineLevel="1">
      <c r="A3574" s="56"/>
      <c r="B3574" s="112"/>
      <c r="C3574" s="55"/>
      <c r="D3574" s="55"/>
      <c r="G3574" s="55" t="str">
        <f>$G$13</f>
        <v>ENERGY</v>
      </c>
      <c r="H3574" s="58">
        <f t="shared" ref="H3574:AD3574" ca="1" si="1849">-H3445*$E$3456</f>
        <v>-1455.2923354552324</v>
      </c>
      <c r="I3574" s="58">
        <f t="shared" ca="1" si="1849"/>
        <v>-546.06510630190837</v>
      </c>
      <c r="J3574" s="58">
        <f t="shared" ca="1" si="1849"/>
        <v>-35.388547448989932</v>
      </c>
      <c r="K3574" s="58">
        <f t="shared" ca="1" si="1849"/>
        <v>-118.73241294193789</v>
      </c>
      <c r="L3574" s="58">
        <f t="shared" ca="1" si="1849"/>
        <v>-3.773585633585284</v>
      </c>
      <c r="M3574" s="58">
        <f t="shared" ca="1" si="1849"/>
        <v>-0.34788048140817501</v>
      </c>
      <c r="N3574" s="58">
        <f t="shared" ca="1" si="1849"/>
        <v>-122.85387905693135</v>
      </c>
      <c r="O3574" s="58">
        <f t="shared" ca="1" si="1849"/>
        <v>-108.24999758325255</v>
      </c>
      <c r="P3574" s="58">
        <f t="shared" ca="1" si="1849"/>
        <v>-20.067466641656384</v>
      </c>
      <c r="Q3574" s="58">
        <f t="shared" ca="1" si="1849"/>
        <v>-9.1181431965598616</v>
      </c>
      <c r="R3574" s="58">
        <f t="shared" ca="1" si="1849"/>
        <v>-0.42248130691296631</v>
      </c>
      <c r="S3574" s="58">
        <f t="shared" ca="1" si="1849"/>
        <v>-137.85808872838177</v>
      </c>
      <c r="T3574" s="58">
        <f t="shared" ca="1" si="1849"/>
        <v>-4.1483450407251254</v>
      </c>
      <c r="U3574" s="58">
        <f t="shared" ca="1" si="1849"/>
        <v>-72.83872436400037</v>
      </c>
      <c r="V3574" s="58">
        <f t="shared" ca="1" si="1849"/>
        <v>-413.54803583991537</v>
      </c>
      <c r="W3574" s="58">
        <f t="shared" ca="1" si="1849"/>
        <v>-78.459741351130475</v>
      </c>
      <c r="X3574" s="58">
        <f t="shared" ca="1" si="1849"/>
        <v>-568.99484659577138</v>
      </c>
      <c r="Y3574" s="58">
        <f t="shared" ca="1" si="1849"/>
        <v>-29.328187375812618</v>
      </c>
      <c r="Z3574" s="58">
        <f t="shared" ca="1" si="1849"/>
        <v>-0.47741613681695833</v>
      </c>
      <c r="AA3574" s="58">
        <f t="shared" ca="1" si="1849"/>
        <v>-29.805603512629578</v>
      </c>
      <c r="AB3574" s="58">
        <f t="shared" ca="1" si="1849"/>
        <v>-0.5325192970813194</v>
      </c>
      <c r="AC3574" s="58">
        <f t="shared" ca="1" si="1849"/>
        <v>-11.515016712773164</v>
      </c>
      <c r="AD3574" s="58">
        <f t="shared" ca="1" si="1849"/>
        <v>-2.278727800765382</v>
      </c>
    </row>
    <row r="3575" spans="1:30" s="51" customFormat="1" hidden="1" outlineLevel="1">
      <c r="A3575" s="56"/>
      <c r="B3575" s="112"/>
      <c r="C3575" s="55"/>
      <c r="D3575" s="55"/>
      <c r="G3575" s="55" t="str">
        <f>$G$14</f>
        <v>CUSTOMER</v>
      </c>
      <c r="H3575" s="58">
        <f t="shared" ref="H3575:AD3575" ca="1" si="1850">-H3446*$E$3456</f>
        <v>-22792.076082630996</v>
      </c>
      <c r="I3575" s="58">
        <f t="shared" ca="1" si="1850"/>
        <v>-10658.455796189377</v>
      </c>
      <c r="J3575" s="58">
        <f t="shared" ca="1" si="1850"/>
        <v>-2792.3389461959096</v>
      </c>
      <c r="K3575" s="58">
        <f t="shared" ca="1" si="1850"/>
        <v>-792.66498941642601</v>
      </c>
      <c r="L3575" s="58">
        <f t="shared" ca="1" si="1850"/>
        <v>-255.86787569947765</v>
      </c>
      <c r="M3575" s="58">
        <f t="shared" ca="1" si="1850"/>
        <v>-41.532509063015176</v>
      </c>
      <c r="N3575" s="58">
        <f t="shared" ca="1" si="1850"/>
        <v>-1090.065374178919</v>
      </c>
      <c r="O3575" s="58">
        <f t="shared" ca="1" si="1850"/>
        <v>-224.94677784404385</v>
      </c>
      <c r="P3575" s="58">
        <f t="shared" ca="1" si="1850"/>
        <v>-66.60953518860758</v>
      </c>
      <c r="Q3575" s="58">
        <f t="shared" ca="1" si="1850"/>
        <v>-144.69169386347991</v>
      </c>
      <c r="R3575" s="58">
        <f t="shared" ca="1" si="1850"/>
        <v>-25.425795008623588</v>
      </c>
      <c r="S3575" s="58">
        <f t="shared" ca="1" si="1850"/>
        <v>-461.67380190475495</v>
      </c>
      <c r="T3575" s="58">
        <f t="shared" ca="1" si="1850"/>
        <v>-1.5482320435498704</v>
      </c>
      <c r="U3575" s="58">
        <f t="shared" ca="1" si="1850"/>
        <v>-39.518042704428879</v>
      </c>
      <c r="V3575" s="58">
        <f t="shared" ca="1" si="1850"/>
        <v>-212.78455687636884</v>
      </c>
      <c r="W3575" s="58">
        <f t="shared" ca="1" si="1850"/>
        <v>-38.139113964834294</v>
      </c>
      <c r="X3575" s="58">
        <f t="shared" ca="1" si="1850"/>
        <v>-291.9899455891819</v>
      </c>
      <c r="Y3575" s="58">
        <f t="shared" ca="1" si="1850"/>
        <v>-62.270970212994605</v>
      </c>
      <c r="Z3575" s="58">
        <f t="shared" ca="1" si="1850"/>
        <v>-1.1288410355366403</v>
      </c>
      <c r="AA3575" s="58">
        <f t="shared" ca="1" si="1850"/>
        <v>-63.399811248531243</v>
      </c>
      <c r="AB3575" s="58">
        <f t="shared" ca="1" si="1850"/>
        <v>-1.168927188395277</v>
      </c>
      <c r="AC3575" s="58">
        <f t="shared" ca="1" si="1850"/>
        <v>-6622.1132861904034</v>
      </c>
      <c r="AD3575" s="58">
        <f t="shared" ca="1" si="1850"/>
        <v>-810.87019394552328</v>
      </c>
    </row>
    <row r="3576" spans="1:30" s="51" customFormat="1" collapsed="1">
      <c r="A3576" s="56"/>
      <c r="B3576" s="55"/>
      <c r="C3576" s="109" t="s">
        <v>681</v>
      </c>
      <c r="E3576" s="58">
        <f>-E3447*$E$3456</f>
        <v>-447176.21</v>
      </c>
      <c r="G3576" s="55" t="str">
        <f>$G$15</f>
        <v>TOTAL</v>
      </c>
      <c r="H3576" s="58">
        <f t="shared" ref="H3576:AD3576" ca="1" si="1851">-H3447*$E$3456</f>
        <v>-447176.21000000008</v>
      </c>
      <c r="I3576" s="58">
        <f t="shared" ca="1" si="1851"/>
        <v>-258453.87074325341</v>
      </c>
      <c r="J3576" s="58">
        <f t="shared" ca="1" si="1851"/>
        <v>-14527.283713779665</v>
      </c>
      <c r="K3576" s="58">
        <f t="shared" ca="1" si="1851"/>
        <v>-40938.148647691472</v>
      </c>
      <c r="L3576" s="58">
        <f t="shared" ca="1" si="1851"/>
        <v>-1256.3535996842752</v>
      </c>
      <c r="M3576" s="58">
        <f t="shared" ca="1" si="1851"/>
        <v>-119.13356684244077</v>
      </c>
      <c r="N3576" s="58">
        <f t="shared" ca="1" si="1851"/>
        <v>-42313.635814218193</v>
      </c>
      <c r="O3576" s="58">
        <f t="shared" ca="1" si="1851"/>
        <v>-30017.977628132568</v>
      </c>
      <c r="P3576" s="58">
        <f t="shared" ca="1" si="1851"/>
        <v>-4946.4537584918426</v>
      </c>
      <c r="Q3576" s="58">
        <f t="shared" ca="1" si="1851"/>
        <v>-1590.1821680148862</v>
      </c>
      <c r="R3576" s="58">
        <f t="shared" ca="1" si="1851"/>
        <v>-65.916892193748566</v>
      </c>
      <c r="S3576" s="58">
        <f t="shared" ca="1" si="1851"/>
        <v>-36620.530446833051</v>
      </c>
      <c r="T3576" s="58">
        <f t="shared" ca="1" si="1851"/>
        <v>-987.34112852478722</v>
      </c>
      <c r="U3576" s="58">
        <f t="shared" ca="1" si="1851"/>
        <v>-14503.244594825734</v>
      </c>
      <c r="V3576" s="58">
        <f t="shared" ca="1" si="1851"/>
        <v>-54716.987471166853</v>
      </c>
      <c r="W3576" s="58">
        <f t="shared" ca="1" si="1851"/>
        <v>-7471.3559910054528</v>
      </c>
      <c r="X3576" s="58">
        <f t="shared" ca="1" si="1851"/>
        <v>-77678.929185522837</v>
      </c>
      <c r="Y3576" s="58">
        <f t="shared" ca="1" si="1851"/>
        <v>-9222.2159384103961</v>
      </c>
      <c r="Z3576" s="58">
        <f t="shared" ca="1" si="1851"/>
        <v>-147.20027445566404</v>
      </c>
      <c r="AA3576" s="58">
        <f t="shared" ca="1" si="1851"/>
        <v>-9369.416212866061</v>
      </c>
      <c r="AB3576" s="58">
        <f t="shared" ca="1" si="1851"/>
        <v>-114.46763396924888</v>
      </c>
      <c r="AC3576" s="58">
        <f t="shared" ca="1" si="1851"/>
        <v>-7187.986690924311</v>
      </c>
      <c r="AD3576" s="58">
        <f t="shared" ca="1" si="1851"/>
        <v>-910.08955863323433</v>
      </c>
    </row>
    <row r="3577" spans="1:30" s="51" customFormat="1" hidden="1" outlineLevel="1">
      <c r="A3577" s="56"/>
      <c r="B3577" s="55"/>
      <c r="C3577" s="112"/>
      <c r="D3577" s="55"/>
      <c r="F3577" s="52" t="str">
        <f>F3584</f>
        <v>RB_GUP_EPIS_P</v>
      </c>
      <c r="G3577" s="55" t="str">
        <f>$G$8</f>
        <v>PRODUCTION</v>
      </c>
      <c r="H3577" s="53">
        <f t="shared" ref="H3577:H3584" si="1852">SUBTOTAL(9,I3577:AD3577)</f>
        <v>-1551003.0000000005</v>
      </c>
      <c r="I3577" s="54">
        <f>VLOOKUP(CONCATENATE($F3577," ",$G3577),AllocFactorMatrix,(I$4+1),FALSE)*$E3584</f>
        <v>-861126.92692095437</v>
      </c>
      <c r="J3577" s="54">
        <f>VLOOKUP(CONCATENATE($F3577," ",$G3577),AllocFactorMatrix,(J$4+1),FALSE)*$E3584</f>
        <v>-39624.64870249034</v>
      </c>
      <c r="K3577" s="54">
        <f>VLOOKUP(CONCATENATE($F3577," ",$G3577),AllocFactorMatrix,(K$4+1),FALSE)*$E3584</f>
        <v>-130534.97017710433</v>
      </c>
      <c r="L3577" s="54">
        <f>VLOOKUP(CONCATENATE($F3577," ",$G3577),AllocFactorMatrix,(L$4+1),FALSE)*$E3584</f>
        <v>-3261.6521837227783</v>
      </c>
      <c r="M3577" s="54">
        <f>VLOOKUP(CONCATENATE($F3577," ",$G3577),AllocFactorMatrix,(M$4+1),FALSE)*$E3584</f>
        <v>-419.87164310358054</v>
      </c>
      <c r="N3577" s="54">
        <f t="shared" ref="N3577:N3584" si="1853">SUBTOTAL(9,K3577:M3577)</f>
        <v>-134216.49400393068</v>
      </c>
      <c r="O3577" s="54">
        <f>VLOOKUP(CONCATENATE($F3577," ",$G3577),AllocFactorMatrix,(O$4+1),FALSE)*$E3584</f>
        <v>-99299.716204399054</v>
      </c>
      <c r="P3577" s="54">
        <f>VLOOKUP(CONCATENATE($F3577," ",$G3577),AllocFactorMatrix,(P$4+1),FALSE)*$E3584</f>
        <v>-17973.437313964787</v>
      </c>
      <c r="Q3577" s="54">
        <f>VLOOKUP(CONCATENATE($F3577," ",$G3577),AllocFactorMatrix,(Q$4+1),FALSE)*$E3584</f>
        <v>-6951.9986577472137</v>
      </c>
      <c r="R3577" s="54">
        <f>VLOOKUP(CONCATENATE($F3577," ",$G3577),AllocFactorMatrix,(R$4+1),FALSE)*$E3584</f>
        <v>-149.79279767116773</v>
      </c>
      <c r="S3577" s="54">
        <f>SUBTOTAL(9,O3577:R3577)</f>
        <v>-124374.94497378221</v>
      </c>
      <c r="T3577" s="54">
        <f>VLOOKUP(CONCATENATE($F3577," ",$G3577),AllocFactorMatrix,(T$4+1),FALSE)*$E3584</f>
        <v>-3153.1285228251336</v>
      </c>
      <c r="U3577" s="54">
        <f>VLOOKUP(CONCATENATE($F3577," ",$G3577),AllocFactorMatrix,(U$4+1),FALSE)*$E3584</f>
        <v>-50203.287440434709</v>
      </c>
      <c r="V3577" s="54">
        <f>VLOOKUP(CONCATENATE($F3577," ",$G3577),AllocFactorMatrix,(V$4+1),FALSE)*$E3584</f>
        <v>-272262.65878717398</v>
      </c>
      <c r="W3577" s="54">
        <f>VLOOKUP(CONCATENATE($F3577," ",$G3577),AllocFactorMatrix,(W$4+1),FALSE)*$E3584</f>
        <v>-35822.321413544785</v>
      </c>
      <c r="X3577" s="54">
        <f>SUBTOTAL(9,T3577:W3577)</f>
        <v>-361441.39616397856</v>
      </c>
      <c r="Y3577" s="54">
        <f>VLOOKUP(CONCATENATE($F3577," ",$G3577),AllocFactorMatrix,(Y$4+1),FALSE)*$E3584</f>
        <v>-29266.512846923873</v>
      </c>
      <c r="Z3577" s="54">
        <f>VLOOKUP(CONCATENATE($F3577," ",$G3577),AllocFactorMatrix,(Z$4+1),FALSE)*$E3584</f>
        <v>-608.35371825413006</v>
      </c>
      <c r="AA3577" s="54">
        <f t="shared" ref="AA3577:AA3584" si="1854">SUBTOTAL(9,Y3577:Z3577)</f>
        <v>-29874.866565178003</v>
      </c>
      <c r="AB3577" s="54">
        <f>VLOOKUP(CONCATENATE($F3577," ",$G3577),AllocFactorMatrix,(AB$4+1),FALSE)*$E3584</f>
        <v>-343.72266968619834</v>
      </c>
      <c r="AC3577" s="54">
        <f>VLOOKUP(CONCATENATE($F3577," ",$G3577),AllocFactorMatrix,(AC$4+1),FALSE)*$E3584</f>
        <v>0</v>
      </c>
      <c r="AD3577" s="54">
        <f>VLOOKUP(CONCATENATE($F3577," ",$G3577),AllocFactorMatrix,(AD$4+1),FALSE)*$E3584</f>
        <v>0</v>
      </c>
    </row>
    <row r="3578" spans="1:30" s="51" customFormat="1" hidden="1" outlineLevel="1">
      <c r="A3578" s="56"/>
      <c r="B3578" s="55"/>
      <c r="C3578" s="112"/>
      <c r="D3578" s="55"/>
      <c r="F3578" s="52" t="str">
        <f>F3584</f>
        <v>RB_GUP_EPIS_P</v>
      </c>
      <c r="G3578" s="55" t="str">
        <f>$G$9</f>
        <v>BULKTRAN</v>
      </c>
      <c r="H3578" s="53">
        <f t="shared" si="1852"/>
        <v>0</v>
      </c>
      <c r="I3578" s="54">
        <f>VLOOKUP(CONCATENATE($F3578," ",$G3578),AllocFactorMatrix,(I$4+1),FALSE)*$E3584</f>
        <v>0</v>
      </c>
      <c r="J3578" s="54">
        <f>VLOOKUP(CONCATENATE($F3578," ",$G3578),AllocFactorMatrix,(J$4+1),FALSE)*$E3584</f>
        <v>0</v>
      </c>
      <c r="K3578" s="54">
        <f>VLOOKUP(CONCATENATE($F3578," ",$G3578),AllocFactorMatrix,(K$4+1),FALSE)*$E3584</f>
        <v>0</v>
      </c>
      <c r="L3578" s="54">
        <f>VLOOKUP(CONCATENATE($F3578," ",$G3578),AllocFactorMatrix,(L$4+1),FALSE)*$E3584</f>
        <v>0</v>
      </c>
      <c r="M3578" s="54">
        <f>VLOOKUP(CONCATENATE($F3578," ",$G3578),AllocFactorMatrix,(M$4+1),FALSE)*$E3584</f>
        <v>0</v>
      </c>
      <c r="N3578" s="54">
        <f t="shared" si="1853"/>
        <v>0</v>
      </c>
      <c r="O3578" s="54">
        <f>VLOOKUP(CONCATENATE($F3578," ",$G3578),AllocFactorMatrix,(O$4+1),FALSE)*$E3584</f>
        <v>0</v>
      </c>
      <c r="P3578" s="54">
        <f>VLOOKUP(CONCATENATE($F3578," ",$G3578),AllocFactorMatrix,(P$4+1),FALSE)*$E3584</f>
        <v>0</v>
      </c>
      <c r="Q3578" s="54">
        <f>VLOOKUP(CONCATENATE($F3578," ",$G3578),AllocFactorMatrix,(Q$4+1),FALSE)*$E3584</f>
        <v>0</v>
      </c>
      <c r="R3578" s="54">
        <f>VLOOKUP(CONCATENATE($F3578," ",$G3578),AllocFactorMatrix,(R$4+1),FALSE)*$E3584</f>
        <v>0</v>
      </c>
      <c r="S3578" s="54">
        <f t="shared" ref="S3578:S3584" si="1855">SUBTOTAL(9,O3578:R3578)</f>
        <v>0</v>
      </c>
      <c r="T3578" s="54">
        <f>VLOOKUP(CONCATENATE($F3578," ",$G3578),AllocFactorMatrix,(T$4+1),FALSE)*$E3584</f>
        <v>0</v>
      </c>
      <c r="U3578" s="54">
        <f>VLOOKUP(CONCATENATE($F3578," ",$G3578),AllocFactorMatrix,(U$4+1),FALSE)*$E3584</f>
        <v>0</v>
      </c>
      <c r="V3578" s="54">
        <f>VLOOKUP(CONCATENATE($F3578," ",$G3578),AllocFactorMatrix,(V$4+1),FALSE)*$E3584</f>
        <v>0</v>
      </c>
      <c r="W3578" s="54">
        <f>VLOOKUP(CONCATENATE($F3578," ",$G3578),AllocFactorMatrix,(W$4+1),FALSE)*$E3584</f>
        <v>0</v>
      </c>
      <c r="X3578" s="54">
        <f t="shared" ref="X3578:X3584" si="1856">SUBTOTAL(9,T3578:W3578)</f>
        <v>0</v>
      </c>
      <c r="Y3578" s="54">
        <f>VLOOKUP(CONCATENATE($F3578," ",$G3578),AllocFactorMatrix,(Y$4+1),FALSE)*$E3584</f>
        <v>0</v>
      </c>
      <c r="Z3578" s="54">
        <f>VLOOKUP(CONCATENATE($F3578," ",$G3578),AllocFactorMatrix,(Z$4+1),FALSE)*$E3584</f>
        <v>0</v>
      </c>
      <c r="AA3578" s="54">
        <f t="shared" si="1854"/>
        <v>0</v>
      </c>
      <c r="AB3578" s="54">
        <f>VLOOKUP(CONCATENATE($F3578," ",$G3578),AllocFactorMatrix,(AB$4+1),FALSE)*$E3584</f>
        <v>0</v>
      </c>
      <c r="AC3578" s="54">
        <f>VLOOKUP(CONCATENATE($F3578," ",$G3578),AllocFactorMatrix,(AC$4+1),FALSE)*$E3584</f>
        <v>0</v>
      </c>
      <c r="AD3578" s="54">
        <f>VLOOKUP(CONCATENATE($F3578," ",$G3578),AllocFactorMatrix,(AD$4+1),FALSE)*$E3584</f>
        <v>0</v>
      </c>
    </row>
    <row r="3579" spans="1:30" s="51" customFormat="1" hidden="1" outlineLevel="1">
      <c r="A3579" s="56"/>
      <c r="B3579" s="55"/>
      <c r="C3579" s="112"/>
      <c r="D3579" s="55"/>
      <c r="F3579" s="52" t="str">
        <f>F3584</f>
        <v>RB_GUP_EPIS_P</v>
      </c>
      <c r="G3579" s="55" t="str">
        <f>$G$10</f>
        <v>SUBTRAN</v>
      </c>
      <c r="H3579" s="53">
        <f t="shared" si="1852"/>
        <v>0</v>
      </c>
      <c r="I3579" s="54">
        <f>VLOOKUP(CONCATENATE($F3579," ",$G3579),AllocFactorMatrix,(I$4+1),FALSE)*$E3584</f>
        <v>0</v>
      </c>
      <c r="J3579" s="54">
        <f>VLOOKUP(CONCATENATE($F3579," ",$G3579),AllocFactorMatrix,(J$4+1),FALSE)*$E3584</f>
        <v>0</v>
      </c>
      <c r="K3579" s="54">
        <f>VLOOKUP(CONCATENATE($F3579," ",$G3579),AllocFactorMatrix,(K$4+1),FALSE)*$E3584</f>
        <v>0</v>
      </c>
      <c r="L3579" s="54">
        <f>VLOOKUP(CONCATENATE($F3579," ",$G3579),AllocFactorMatrix,(L$4+1),FALSE)*$E3584</f>
        <v>0</v>
      </c>
      <c r="M3579" s="54">
        <f>VLOOKUP(CONCATENATE($F3579," ",$G3579),AllocFactorMatrix,(M$4+1),FALSE)*$E3584</f>
        <v>0</v>
      </c>
      <c r="N3579" s="54">
        <f t="shared" si="1853"/>
        <v>0</v>
      </c>
      <c r="O3579" s="54">
        <f>VLOOKUP(CONCATENATE($F3579," ",$G3579),AllocFactorMatrix,(O$4+1),FALSE)*$E3584</f>
        <v>0</v>
      </c>
      <c r="P3579" s="54">
        <f>VLOOKUP(CONCATENATE($F3579," ",$G3579),AllocFactorMatrix,(P$4+1),FALSE)*$E3584</f>
        <v>0</v>
      </c>
      <c r="Q3579" s="54">
        <f>VLOOKUP(CONCATENATE($F3579," ",$G3579),AllocFactorMatrix,(Q$4+1),FALSE)*$E3584</f>
        <v>0</v>
      </c>
      <c r="R3579" s="54">
        <f>VLOOKUP(CONCATENATE($F3579," ",$G3579),AllocFactorMatrix,(R$4+1),FALSE)*$E3584</f>
        <v>0</v>
      </c>
      <c r="S3579" s="54">
        <f t="shared" si="1855"/>
        <v>0</v>
      </c>
      <c r="T3579" s="54">
        <f>VLOOKUP(CONCATENATE($F3579," ",$G3579),AllocFactorMatrix,(T$4+1),FALSE)*$E3584</f>
        <v>0</v>
      </c>
      <c r="U3579" s="54">
        <f>VLOOKUP(CONCATENATE($F3579," ",$G3579),AllocFactorMatrix,(U$4+1),FALSE)*$E3584</f>
        <v>0</v>
      </c>
      <c r="V3579" s="54">
        <f>VLOOKUP(CONCATENATE($F3579," ",$G3579),AllocFactorMatrix,(V$4+1),FALSE)*$E3584</f>
        <v>0</v>
      </c>
      <c r="W3579" s="54">
        <f>VLOOKUP(CONCATENATE($F3579," ",$G3579),AllocFactorMatrix,(W$4+1),FALSE)*$E3584</f>
        <v>0</v>
      </c>
      <c r="X3579" s="54">
        <f t="shared" si="1856"/>
        <v>0</v>
      </c>
      <c r="Y3579" s="54">
        <f>VLOOKUP(CONCATENATE($F3579," ",$G3579),AllocFactorMatrix,(Y$4+1),FALSE)*$E3584</f>
        <v>0</v>
      </c>
      <c r="Z3579" s="54">
        <f>VLOOKUP(CONCATENATE($F3579," ",$G3579),AllocFactorMatrix,(Z$4+1),FALSE)*$E3584</f>
        <v>0</v>
      </c>
      <c r="AA3579" s="54">
        <f t="shared" si="1854"/>
        <v>0</v>
      </c>
      <c r="AB3579" s="54">
        <f>VLOOKUP(CONCATENATE($F3579," ",$G3579),AllocFactorMatrix,(AB$4+1),FALSE)*$E3584</f>
        <v>0</v>
      </c>
      <c r="AC3579" s="54">
        <f>VLOOKUP(CONCATENATE($F3579," ",$G3579),AllocFactorMatrix,(AC$4+1),FALSE)*$E3584</f>
        <v>0</v>
      </c>
      <c r="AD3579" s="54">
        <f>VLOOKUP(CONCATENATE($F3579," ",$G3579),AllocFactorMatrix,(AD$4+1),FALSE)*$E3584</f>
        <v>0</v>
      </c>
    </row>
    <row r="3580" spans="1:30" s="51" customFormat="1" hidden="1" outlineLevel="1">
      <c r="A3580" s="56"/>
      <c r="B3580" s="55"/>
      <c r="C3580" s="112"/>
      <c r="D3580" s="55"/>
      <c r="F3580" s="52" t="str">
        <f>F3584</f>
        <v>RB_GUP_EPIS_P</v>
      </c>
      <c r="G3580" s="55" t="str">
        <f>$G$11</f>
        <v>DISTPRI</v>
      </c>
      <c r="H3580" s="53">
        <f t="shared" si="1852"/>
        <v>0</v>
      </c>
      <c r="I3580" s="54">
        <f>VLOOKUP(CONCATENATE($F3580," ",$G3580),AllocFactorMatrix,(I$4+1),FALSE)*$E3584</f>
        <v>0</v>
      </c>
      <c r="J3580" s="54">
        <f>VLOOKUP(CONCATENATE($F3580," ",$G3580),AllocFactorMatrix,(J$4+1),FALSE)*$E3584</f>
        <v>0</v>
      </c>
      <c r="K3580" s="54">
        <f>VLOOKUP(CONCATENATE($F3580," ",$G3580),AllocFactorMatrix,(K$4+1),FALSE)*$E3584</f>
        <v>0</v>
      </c>
      <c r="L3580" s="54">
        <f>VLOOKUP(CONCATENATE($F3580," ",$G3580),AllocFactorMatrix,(L$4+1),FALSE)*$E3584</f>
        <v>0</v>
      </c>
      <c r="M3580" s="54">
        <f>VLOOKUP(CONCATENATE($F3580," ",$G3580),AllocFactorMatrix,(M$4+1),FALSE)*$E3584</f>
        <v>0</v>
      </c>
      <c r="N3580" s="54">
        <f t="shared" si="1853"/>
        <v>0</v>
      </c>
      <c r="O3580" s="54">
        <f>VLOOKUP(CONCATENATE($F3580," ",$G3580),AllocFactorMatrix,(O$4+1),FALSE)*$E3584</f>
        <v>0</v>
      </c>
      <c r="P3580" s="54">
        <f>VLOOKUP(CONCATENATE($F3580," ",$G3580),AllocFactorMatrix,(P$4+1),FALSE)*$E3584</f>
        <v>0</v>
      </c>
      <c r="Q3580" s="54">
        <f>VLOOKUP(CONCATENATE($F3580," ",$G3580),AllocFactorMatrix,(Q$4+1),FALSE)*$E3584</f>
        <v>0</v>
      </c>
      <c r="R3580" s="54">
        <f>VLOOKUP(CONCATENATE($F3580," ",$G3580),AllocFactorMatrix,(R$4+1),FALSE)*$E3584</f>
        <v>0</v>
      </c>
      <c r="S3580" s="54">
        <f t="shared" si="1855"/>
        <v>0</v>
      </c>
      <c r="T3580" s="54">
        <f>VLOOKUP(CONCATENATE($F3580," ",$G3580),AllocFactorMatrix,(T$4+1),FALSE)*$E3584</f>
        <v>0</v>
      </c>
      <c r="U3580" s="54">
        <f>VLOOKUP(CONCATENATE($F3580," ",$G3580),AllocFactorMatrix,(U$4+1),FALSE)*$E3584</f>
        <v>0</v>
      </c>
      <c r="V3580" s="54">
        <f>VLOOKUP(CONCATENATE($F3580," ",$G3580),AllocFactorMatrix,(V$4+1),FALSE)*$E3584</f>
        <v>0</v>
      </c>
      <c r="W3580" s="54">
        <f>VLOOKUP(CONCATENATE($F3580," ",$G3580),AllocFactorMatrix,(W$4+1),FALSE)*$E3584</f>
        <v>0</v>
      </c>
      <c r="X3580" s="54">
        <f t="shared" si="1856"/>
        <v>0</v>
      </c>
      <c r="Y3580" s="54">
        <f>VLOOKUP(CONCATENATE($F3580," ",$G3580),AllocFactorMatrix,(Y$4+1),FALSE)*$E3584</f>
        <v>0</v>
      </c>
      <c r="Z3580" s="54">
        <f>VLOOKUP(CONCATENATE($F3580," ",$G3580),AllocFactorMatrix,(Z$4+1),FALSE)*$E3584</f>
        <v>0</v>
      </c>
      <c r="AA3580" s="54">
        <f t="shared" si="1854"/>
        <v>0</v>
      </c>
      <c r="AB3580" s="54">
        <f>VLOOKUP(CONCATENATE($F3580," ",$G3580),AllocFactorMatrix,(AB$4+1),FALSE)*$E3584</f>
        <v>0</v>
      </c>
      <c r="AC3580" s="54">
        <f>VLOOKUP(CONCATENATE($F3580," ",$G3580),AllocFactorMatrix,(AC$4+1),FALSE)*$E3584</f>
        <v>0</v>
      </c>
      <c r="AD3580" s="54">
        <f>VLOOKUP(CONCATENATE($F3580," ",$G3580),AllocFactorMatrix,(AD$4+1),FALSE)*$E3584</f>
        <v>0</v>
      </c>
    </row>
    <row r="3581" spans="1:30" s="51" customFormat="1" hidden="1" outlineLevel="1">
      <c r="A3581" s="56"/>
      <c r="B3581" s="55"/>
      <c r="C3581" s="112"/>
      <c r="D3581" s="55"/>
      <c r="F3581" s="52" t="str">
        <f>F3584</f>
        <v>RB_GUP_EPIS_P</v>
      </c>
      <c r="G3581" s="55" t="str">
        <f>$G$12</f>
        <v>DISTSEC</v>
      </c>
      <c r="H3581" s="53">
        <f t="shared" si="1852"/>
        <v>0</v>
      </c>
      <c r="I3581" s="54">
        <f>VLOOKUP(CONCATENATE($F3581," ",$G3581),AllocFactorMatrix,(I$4+1),FALSE)*$E3584</f>
        <v>0</v>
      </c>
      <c r="J3581" s="54">
        <f>VLOOKUP(CONCATENATE($F3581," ",$G3581),AllocFactorMatrix,(J$4+1),FALSE)*$E3584</f>
        <v>0</v>
      </c>
      <c r="K3581" s="54">
        <f>VLOOKUP(CONCATENATE($F3581," ",$G3581),AllocFactorMatrix,(K$4+1),FALSE)*$E3584</f>
        <v>0</v>
      </c>
      <c r="L3581" s="54">
        <f>VLOOKUP(CONCATENATE($F3581," ",$G3581),AllocFactorMatrix,(L$4+1),FALSE)*$E3584</f>
        <v>0</v>
      </c>
      <c r="M3581" s="54">
        <f>VLOOKUP(CONCATENATE($F3581," ",$G3581),AllocFactorMatrix,(M$4+1),FALSE)*$E3584</f>
        <v>0</v>
      </c>
      <c r="N3581" s="54">
        <f t="shared" si="1853"/>
        <v>0</v>
      </c>
      <c r="O3581" s="54">
        <f>VLOOKUP(CONCATENATE($F3581," ",$G3581),AllocFactorMatrix,(O$4+1),FALSE)*$E3584</f>
        <v>0</v>
      </c>
      <c r="P3581" s="54">
        <f>VLOOKUP(CONCATENATE($F3581," ",$G3581),AllocFactorMatrix,(P$4+1),FALSE)*$E3584</f>
        <v>0</v>
      </c>
      <c r="Q3581" s="54">
        <f>VLOOKUP(CONCATENATE($F3581," ",$G3581),AllocFactorMatrix,(Q$4+1),FALSE)*$E3584</f>
        <v>0</v>
      </c>
      <c r="R3581" s="54">
        <f>VLOOKUP(CONCATENATE($F3581," ",$G3581),AllocFactorMatrix,(R$4+1),FALSE)*$E3584</f>
        <v>0</v>
      </c>
      <c r="S3581" s="54">
        <f t="shared" si="1855"/>
        <v>0</v>
      </c>
      <c r="T3581" s="54">
        <f>VLOOKUP(CONCATENATE($F3581," ",$G3581),AllocFactorMatrix,(T$4+1),FALSE)*$E3584</f>
        <v>0</v>
      </c>
      <c r="U3581" s="54">
        <f>VLOOKUP(CONCATENATE($F3581," ",$G3581),AllocFactorMatrix,(U$4+1),FALSE)*$E3584</f>
        <v>0</v>
      </c>
      <c r="V3581" s="54">
        <f>VLOOKUP(CONCATENATE($F3581," ",$G3581),AllocFactorMatrix,(V$4+1),FALSE)*$E3584</f>
        <v>0</v>
      </c>
      <c r="W3581" s="54">
        <f>VLOOKUP(CONCATENATE($F3581," ",$G3581),AllocFactorMatrix,(W$4+1),FALSE)*$E3584</f>
        <v>0</v>
      </c>
      <c r="X3581" s="54">
        <f t="shared" si="1856"/>
        <v>0</v>
      </c>
      <c r="Y3581" s="54">
        <f>VLOOKUP(CONCATENATE($F3581," ",$G3581),AllocFactorMatrix,(Y$4+1),FALSE)*$E3584</f>
        <v>0</v>
      </c>
      <c r="Z3581" s="54">
        <f>VLOOKUP(CONCATENATE($F3581," ",$G3581),AllocFactorMatrix,(Z$4+1),FALSE)*$E3584</f>
        <v>0</v>
      </c>
      <c r="AA3581" s="54">
        <f t="shared" si="1854"/>
        <v>0</v>
      </c>
      <c r="AB3581" s="54">
        <f>VLOOKUP(CONCATENATE($F3581," ",$G3581),AllocFactorMatrix,(AB$4+1),FALSE)*$E3584</f>
        <v>0</v>
      </c>
      <c r="AC3581" s="54">
        <f>VLOOKUP(CONCATENATE($F3581," ",$G3581),AllocFactorMatrix,(AC$4+1),FALSE)*$E3584</f>
        <v>0</v>
      </c>
      <c r="AD3581" s="54">
        <f>VLOOKUP(CONCATENATE($F3581," ",$G3581),AllocFactorMatrix,(AD$4+1),FALSE)*$E3584</f>
        <v>0</v>
      </c>
    </row>
    <row r="3582" spans="1:30" s="51" customFormat="1" hidden="1" outlineLevel="1">
      <c r="A3582" s="56"/>
      <c r="B3582" s="55"/>
      <c r="C3582" s="112"/>
      <c r="D3582" s="55"/>
      <c r="F3582" s="52" t="str">
        <f>F3584</f>
        <v>RB_GUP_EPIS_P</v>
      </c>
      <c r="G3582" s="55" t="str">
        <f>$G$13</f>
        <v>ENERGY</v>
      </c>
      <c r="H3582" s="53">
        <f t="shared" si="1852"/>
        <v>0</v>
      </c>
      <c r="I3582" s="54">
        <f>VLOOKUP(CONCATENATE($F3582," ",$G3582),AllocFactorMatrix,(I$4+1),FALSE)*$E3584</f>
        <v>0</v>
      </c>
      <c r="J3582" s="54">
        <f>VLOOKUP(CONCATENATE($F3582," ",$G3582),AllocFactorMatrix,(J$4+1),FALSE)*$E3584</f>
        <v>0</v>
      </c>
      <c r="K3582" s="54">
        <f>VLOOKUP(CONCATENATE($F3582," ",$G3582),AllocFactorMatrix,(K$4+1),FALSE)*$E3584</f>
        <v>0</v>
      </c>
      <c r="L3582" s="54">
        <f>VLOOKUP(CONCATENATE($F3582," ",$G3582),AllocFactorMatrix,(L$4+1),FALSE)*$E3584</f>
        <v>0</v>
      </c>
      <c r="M3582" s="54">
        <f>VLOOKUP(CONCATENATE($F3582," ",$G3582),AllocFactorMatrix,(M$4+1),FALSE)*$E3584</f>
        <v>0</v>
      </c>
      <c r="N3582" s="54">
        <f t="shared" si="1853"/>
        <v>0</v>
      </c>
      <c r="O3582" s="54">
        <f>VLOOKUP(CONCATENATE($F3582," ",$G3582),AllocFactorMatrix,(O$4+1),FALSE)*$E3584</f>
        <v>0</v>
      </c>
      <c r="P3582" s="54">
        <f>VLOOKUP(CONCATENATE($F3582," ",$G3582),AllocFactorMatrix,(P$4+1),FALSE)*$E3584</f>
        <v>0</v>
      </c>
      <c r="Q3582" s="54">
        <f>VLOOKUP(CONCATENATE($F3582," ",$G3582),AllocFactorMatrix,(Q$4+1),FALSE)*$E3584</f>
        <v>0</v>
      </c>
      <c r="R3582" s="54">
        <f>VLOOKUP(CONCATENATE($F3582," ",$G3582),AllocFactorMatrix,(R$4+1),FALSE)*$E3584</f>
        <v>0</v>
      </c>
      <c r="S3582" s="54">
        <f t="shared" si="1855"/>
        <v>0</v>
      </c>
      <c r="T3582" s="54">
        <f>VLOOKUP(CONCATENATE($F3582," ",$G3582),AllocFactorMatrix,(T$4+1),FALSE)*$E3584</f>
        <v>0</v>
      </c>
      <c r="U3582" s="54">
        <f>VLOOKUP(CONCATENATE($F3582," ",$G3582),AllocFactorMatrix,(U$4+1),FALSE)*$E3584</f>
        <v>0</v>
      </c>
      <c r="V3582" s="54">
        <f>VLOOKUP(CONCATENATE($F3582," ",$G3582),AllocFactorMatrix,(V$4+1),FALSE)*$E3584</f>
        <v>0</v>
      </c>
      <c r="W3582" s="54">
        <f>VLOOKUP(CONCATENATE($F3582," ",$G3582),AllocFactorMatrix,(W$4+1),FALSE)*$E3584</f>
        <v>0</v>
      </c>
      <c r="X3582" s="54">
        <f t="shared" si="1856"/>
        <v>0</v>
      </c>
      <c r="Y3582" s="54">
        <f>VLOOKUP(CONCATENATE($F3582," ",$G3582),AllocFactorMatrix,(Y$4+1),FALSE)*$E3584</f>
        <v>0</v>
      </c>
      <c r="Z3582" s="54">
        <f>VLOOKUP(CONCATENATE($F3582," ",$G3582),AllocFactorMatrix,(Z$4+1),FALSE)*$E3584</f>
        <v>0</v>
      </c>
      <c r="AA3582" s="54">
        <f t="shared" si="1854"/>
        <v>0</v>
      </c>
      <c r="AB3582" s="54">
        <f>VLOOKUP(CONCATENATE($F3582," ",$G3582),AllocFactorMatrix,(AB$4+1),FALSE)*$E3584</f>
        <v>0</v>
      </c>
      <c r="AC3582" s="54">
        <f>VLOOKUP(CONCATENATE($F3582," ",$G3582),AllocFactorMatrix,(AC$4+1),FALSE)*$E3584</f>
        <v>0</v>
      </c>
      <c r="AD3582" s="54">
        <f>VLOOKUP(CONCATENATE($F3582," ",$G3582),AllocFactorMatrix,(AD$4+1),FALSE)*$E3584</f>
        <v>0</v>
      </c>
    </row>
    <row r="3583" spans="1:30" s="51" customFormat="1" hidden="1" outlineLevel="1">
      <c r="A3583" s="56"/>
      <c r="B3583" s="55"/>
      <c r="C3583" s="112"/>
      <c r="D3583" s="55"/>
      <c r="F3583" s="52" t="str">
        <f>F3584</f>
        <v>RB_GUP_EPIS_P</v>
      </c>
      <c r="G3583" s="55" t="str">
        <f>$G$14</f>
        <v>CUSTOMER</v>
      </c>
      <c r="H3583" s="53">
        <f t="shared" si="1852"/>
        <v>0</v>
      </c>
      <c r="I3583" s="54">
        <f>VLOOKUP(CONCATENATE($F3583," ",$G3583),AllocFactorMatrix,(I$4+1),FALSE)*$E3584</f>
        <v>0</v>
      </c>
      <c r="J3583" s="54">
        <f>VLOOKUP(CONCATENATE($F3583," ",$G3583),AllocFactorMatrix,(J$4+1),FALSE)*$E3584</f>
        <v>0</v>
      </c>
      <c r="K3583" s="54">
        <f>VLOOKUP(CONCATENATE($F3583," ",$G3583),AllocFactorMatrix,(K$4+1),FALSE)*$E3584</f>
        <v>0</v>
      </c>
      <c r="L3583" s="54">
        <f>VLOOKUP(CONCATENATE($F3583," ",$G3583),AllocFactorMatrix,(L$4+1),FALSE)*$E3584</f>
        <v>0</v>
      </c>
      <c r="M3583" s="54">
        <f>VLOOKUP(CONCATENATE($F3583," ",$G3583),AllocFactorMatrix,(M$4+1),FALSE)*$E3584</f>
        <v>0</v>
      </c>
      <c r="N3583" s="54">
        <f t="shared" si="1853"/>
        <v>0</v>
      </c>
      <c r="O3583" s="54">
        <f>VLOOKUP(CONCATENATE($F3583," ",$G3583),AllocFactorMatrix,(O$4+1),FALSE)*$E3584</f>
        <v>0</v>
      </c>
      <c r="P3583" s="54">
        <f>VLOOKUP(CONCATENATE($F3583," ",$G3583),AllocFactorMatrix,(P$4+1),FALSE)*$E3584</f>
        <v>0</v>
      </c>
      <c r="Q3583" s="54">
        <f>VLOOKUP(CONCATENATE($F3583," ",$G3583),AllocFactorMatrix,(Q$4+1),FALSE)*$E3584</f>
        <v>0</v>
      </c>
      <c r="R3583" s="54">
        <f>VLOOKUP(CONCATENATE($F3583," ",$G3583),AllocFactorMatrix,(R$4+1),FALSE)*$E3584</f>
        <v>0</v>
      </c>
      <c r="S3583" s="54">
        <f t="shared" si="1855"/>
        <v>0</v>
      </c>
      <c r="T3583" s="54">
        <f>VLOOKUP(CONCATENATE($F3583," ",$G3583),AllocFactorMatrix,(T$4+1),FALSE)*$E3584</f>
        <v>0</v>
      </c>
      <c r="U3583" s="54">
        <f>VLOOKUP(CONCATENATE($F3583," ",$G3583),AllocFactorMatrix,(U$4+1),FALSE)*$E3584</f>
        <v>0</v>
      </c>
      <c r="V3583" s="54">
        <f>VLOOKUP(CONCATENATE($F3583," ",$G3583),AllocFactorMatrix,(V$4+1),FALSE)*$E3584</f>
        <v>0</v>
      </c>
      <c r="W3583" s="54">
        <f>VLOOKUP(CONCATENATE($F3583," ",$G3583),AllocFactorMatrix,(W$4+1),FALSE)*$E3584</f>
        <v>0</v>
      </c>
      <c r="X3583" s="54">
        <f t="shared" si="1856"/>
        <v>0</v>
      </c>
      <c r="Y3583" s="54">
        <f>VLOOKUP(CONCATENATE($F3583," ",$G3583),AllocFactorMatrix,(Y$4+1),FALSE)*$E3584</f>
        <v>0</v>
      </c>
      <c r="Z3583" s="54">
        <f>VLOOKUP(CONCATENATE($F3583," ",$G3583),AllocFactorMatrix,(Z$4+1),FALSE)*$E3584</f>
        <v>0</v>
      </c>
      <c r="AA3583" s="54">
        <f t="shared" si="1854"/>
        <v>0</v>
      </c>
      <c r="AB3583" s="54">
        <f>VLOOKUP(CONCATENATE($F3583," ",$G3583),AllocFactorMatrix,(AB$4+1),FALSE)*$E3584</f>
        <v>0</v>
      </c>
      <c r="AC3583" s="54">
        <f>VLOOKUP(CONCATENATE($F3583," ",$G3583),AllocFactorMatrix,(AC$4+1),FALSE)*$E3584</f>
        <v>0</v>
      </c>
      <c r="AD3583" s="54">
        <f>VLOOKUP(CONCATENATE($F3583," ",$G3583),AllocFactorMatrix,(AD$4+1),FALSE)*$E3584</f>
        <v>0</v>
      </c>
    </row>
    <row r="3584" spans="1:30" s="51" customFormat="1" collapsed="1">
      <c r="A3584" s="56"/>
      <c r="B3584" s="55"/>
      <c r="C3584" s="109" t="s">
        <v>682</v>
      </c>
      <c r="D3584" s="109"/>
      <c r="E3584" s="61">
        <v>-1551003</v>
      </c>
      <c r="F3584" s="57" t="s">
        <v>64</v>
      </c>
      <c r="G3584" s="55" t="str">
        <f>$G$15</f>
        <v>TOTAL</v>
      </c>
      <c r="H3584" s="53">
        <f t="shared" si="1852"/>
        <v>-1551003.0000000005</v>
      </c>
      <c r="I3584" s="54">
        <f>VLOOKUP(CONCATENATE($F3584," ",$G3584),AllocFactorMatrix,(I$4+1),FALSE)*$E3584</f>
        <v>-861126.92692095437</v>
      </c>
      <c r="J3584" s="54">
        <f>VLOOKUP(CONCATENATE($F3584," ",$G3584),AllocFactorMatrix,(J$4+1),FALSE)*$E3584</f>
        <v>-39624.64870249034</v>
      </c>
      <c r="K3584" s="54">
        <f>VLOOKUP(CONCATENATE($F3584," ",$G3584),AllocFactorMatrix,(K$4+1),FALSE)*$E3584</f>
        <v>-130534.97017710433</v>
      </c>
      <c r="L3584" s="54">
        <f>VLOOKUP(CONCATENATE($F3584," ",$G3584),AllocFactorMatrix,(L$4+1),FALSE)*$E3584</f>
        <v>-3261.6521837227783</v>
      </c>
      <c r="M3584" s="54">
        <f>VLOOKUP(CONCATENATE($F3584," ",$G3584),AllocFactorMatrix,(M$4+1),FALSE)*$E3584</f>
        <v>-419.87164310358054</v>
      </c>
      <c r="N3584" s="54">
        <f t="shared" si="1853"/>
        <v>-134216.49400393068</v>
      </c>
      <c r="O3584" s="54">
        <f>VLOOKUP(CONCATENATE($F3584," ",$G3584),AllocFactorMatrix,(O$4+1),FALSE)*$E3584</f>
        <v>-99299.716204399054</v>
      </c>
      <c r="P3584" s="54">
        <f>VLOOKUP(CONCATENATE($F3584," ",$G3584),AllocFactorMatrix,(P$4+1),FALSE)*$E3584</f>
        <v>-17973.437313964787</v>
      </c>
      <c r="Q3584" s="54">
        <f>VLOOKUP(CONCATENATE($F3584," ",$G3584),AllocFactorMatrix,(Q$4+1),FALSE)*$E3584</f>
        <v>-6951.9986577472137</v>
      </c>
      <c r="R3584" s="54">
        <f>VLOOKUP(CONCATENATE($F3584," ",$G3584),AllocFactorMatrix,(R$4+1),FALSE)*$E3584</f>
        <v>-149.79279767116773</v>
      </c>
      <c r="S3584" s="54">
        <f t="shared" si="1855"/>
        <v>-124374.94497378221</v>
      </c>
      <c r="T3584" s="54">
        <f>VLOOKUP(CONCATENATE($F3584," ",$G3584),AllocFactorMatrix,(T$4+1),FALSE)*$E3584</f>
        <v>-3153.1285228251336</v>
      </c>
      <c r="U3584" s="54">
        <f>VLOOKUP(CONCATENATE($F3584," ",$G3584),AllocFactorMatrix,(U$4+1),FALSE)*$E3584</f>
        <v>-50203.287440434709</v>
      </c>
      <c r="V3584" s="54">
        <f>VLOOKUP(CONCATENATE($F3584," ",$G3584),AllocFactorMatrix,(V$4+1),FALSE)*$E3584</f>
        <v>-272262.65878717398</v>
      </c>
      <c r="W3584" s="54">
        <f>VLOOKUP(CONCATENATE($F3584," ",$G3584),AllocFactorMatrix,(W$4+1),FALSE)*$E3584</f>
        <v>-35822.321413544785</v>
      </c>
      <c r="X3584" s="54">
        <f t="shared" si="1856"/>
        <v>-361441.39616397856</v>
      </c>
      <c r="Y3584" s="54">
        <f>VLOOKUP(CONCATENATE($F3584," ",$G3584),AllocFactorMatrix,(Y$4+1),FALSE)*$E3584</f>
        <v>-29266.512846923873</v>
      </c>
      <c r="Z3584" s="54">
        <f>VLOOKUP(CONCATENATE($F3584," ",$G3584),AllocFactorMatrix,(Z$4+1),FALSE)*$E3584</f>
        <v>-608.35371825413006</v>
      </c>
      <c r="AA3584" s="54">
        <f t="shared" si="1854"/>
        <v>-29874.866565178003</v>
      </c>
      <c r="AB3584" s="54">
        <f>VLOOKUP(CONCATENATE($F3584," ",$G3584),AllocFactorMatrix,(AB$4+1),FALSE)*$E3584</f>
        <v>-343.72266968619834</v>
      </c>
      <c r="AC3584" s="54">
        <f>VLOOKUP(CONCATENATE($F3584," ",$G3584),AllocFactorMatrix,(AC$4+1),FALSE)*$E3584</f>
        <v>0</v>
      </c>
      <c r="AD3584" s="54">
        <f>VLOOKUP(CONCATENATE($F3584," ",$G3584),AllocFactorMatrix,(AD$4+1),FALSE)*$E3584</f>
        <v>0</v>
      </c>
    </row>
    <row r="3585" spans="1:30" s="51" customFormat="1" hidden="1" outlineLevel="1">
      <c r="A3585" s="56"/>
      <c r="B3585" s="112"/>
      <c r="C3585" s="55"/>
      <c r="D3585" s="55"/>
      <c r="F3585" s="52" t="str">
        <f>F3592</f>
        <v>RB_GUP_EPIS_P</v>
      </c>
      <c r="G3585" s="55" t="str">
        <f>$G$8</f>
        <v>PRODUCTION</v>
      </c>
      <c r="H3585" s="53">
        <f t="shared" ref="H3585:H3592" si="1857">SUBTOTAL(9,I3585:AD3585)</f>
        <v>1292491.0000000005</v>
      </c>
      <c r="I3585" s="54">
        <f>VLOOKUP(CONCATENATE($F3585," ",$G3585),AllocFactorMatrix,(I$4+1),FALSE)*$E3592</f>
        <v>717599.38755952835</v>
      </c>
      <c r="J3585" s="54">
        <f>VLOOKUP(CONCATENATE($F3585," ",$G3585),AllocFactorMatrix,(J$4+1),FALSE)*$E3592</f>
        <v>33020.246786196054</v>
      </c>
      <c r="K3585" s="54">
        <f>VLOOKUP(CONCATENATE($F3585," ",$G3585),AllocFactorMatrix,(K$4+1),FALSE)*$E3592</f>
        <v>108778.17395528943</v>
      </c>
      <c r="L3585" s="54">
        <f>VLOOKUP(CONCATENATE($F3585," ",$G3585),AllocFactorMatrix,(L$4+1),FALSE)*$E3592</f>
        <v>2718.0193027299351</v>
      </c>
      <c r="M3585" s="54">
        <f>VLOOKUP(CONCATENATE($F3585," ",$G3585),AllocFactorMatrix,(M$4+1),FALSE)*$E3592</f>
        <v>349.88992275746074</v>
      </c>
      <c r="N3585" s="54">
        <f t="shared" ref="N3585:N3592" si="1858">SUBTOTAL(9,K3585:M3585)</f>
        <v>111846.08318077683</v>
      </c>
      <c r="O3585" s="54">
        <f>VLOOKUP(CONCATENATE($F3585," ",$G3585),AllocFactorMatrix,(O$4+1),FALSE)*$E3592</f>
        <v>82749.027240269643</v>
      </c>
      <c r="P3585" s="54">
        <f>VLOOKUP(CONCATENATE($F3585," ",$G3585),AllocFactorMatrix,(P$4+1),FALSE)*$E3592</f>
        <v>14977.731163230286</v>
      </c>
      <c r="Q3585" s="54">
        <f>VLOOKUP(CONCATENATE($F3585," ",$G3585),AllocFactorMatrix,(Q$4+1),FALSE)*$E3592</f>
        <v>5793.2806687997081</v>
      </c>
      <c r="R3585" s="54">
        <f>VLOOKUP(CONCATENATE($F3585," ",$G3585),AllocFactorMatrix,(R$4+1),FALSE)*$E3592</f>
        <v>124.82622074541781</v>
      </c>
      <c r="S3585" s="54">
        <f>SUBTOTAL(9,O3585:R3585)</f>
        <v>103644.86529304506</v>
      </c>
      <c r="T3585" s="54">
        <f>VLOOKUP(CONCATENATE($F3585," ",$G3585),AllocFactorMatrix,(T$4+1),FALSE)*$E3592</f>
        <v>2627.5837233034235</v>
      </c>
      <c r="U3585" s="54">
        <f>VLOOKUP(CONCATENATE($F3585," ",$G3585),AllocFactorMatrix,(U$4+1),FALSE)*$E3592</f>
        <v>41835.700631897489</v>
      </c>
      <c r="V3585" s="54">
        <f>VLOOKUP(CONCATENATE($F3585," ",$G3585),AllocFactorMatrix,(V$4+1),FALSE)*$E3592</f>
        <v>226883.53028233556</v>
      </c>
      <c r="W3585" s="54">
        <f>VLOOKUP(CONCATENATE($F3585," ",$G3585),AllocFactorMatrix,(W$4+1),FALSE)*$E3592</f>
        <v>29851.668904646805</v>
      </c>
      <c r="X3585" s="54">
        <f>SUBTOTAL(9,T3585:W3585)</f>
        <v>301198.4835421833</v>
      </c>
      <c r="Y3585" s="54">
        <f>VLOOKUP(CONCATENATE($F3585," ",$G3585),AllocFactorMatrix,(Y$4+1),FALSE)*$E3592</f>
        <v>24388.543707545043</v>
      </c>
      <c r="Z3585" s="54">
        <f>VLOOKUP(CONCATENATE($F3585," ",$G3585),AllocFactorMatrix,(Z$4+1),FALSE)*$E3592</f>
        <v>506.95692120518061</v>
      </c>
      <c r="AA3585" s="54">
        <f t="shared" ref="AA3585:AA3592" si="1859">SUBTOTAL(9,Y3585:Z3585)</f>
        <v>24895.500628750222</v>
      </c>
      <c r="AB3585" s="54">
        <f>VLOOKUP(CONCATENATE($F3585," ",$G3585),AllocFactorMatrix,(AB$4+1),FALSE)*$E3592</f>
        <v>286.43300952053875</v>
      </c>
      <c r="AC3585" s="54">
        <f>VLOOKUP(CONCATENATE($F3585," ",$G3585),AllocFactorMatrix,(AC$4+1),FALSE)*$E3592</f>
        <v>0</v>
      </c>
      <c r="AD3585" s="54">
        <f>VLOOKUP(CONCATENATE($F3585," ",$G3585),AllocFactorMatrix,(AD$4+1),FALSE)*$E3592</f>
        <v>0</v>
      </c>
    </row>
    <row r="3586" spans="1:30" s="51" customFormat="1" hidden="1" outlineLevel="1">
      <c r="A3586" s="56"/>
      <c r="B3586" s="112"/>
      <c r="C3586" s="55"/>
      <c r="D3586" s="55"/>
      <c r="F3586" s="52" t="str">
        <f>F3592</f>
        <v>RB_GUP_EPIS_P</v>
      </c>
      <c r="G3586" s="55" t="str">
        <f>$G$9</f>
        <v>BULKTRAN</v>
      </c>
      <c r="H3586" s="53">
        <f t="shared" si="1857"/>
        <v>0</v>
      </c>
      <c r="I3586" s="54">
        <f>VLOOKUP(CONCATENATE($F3586," ",$G3586),AllocFactorMatrix,(I$4+1),FALSE)*$E3592</f>
        <v>0</v>
      </c>
      <c r="J3586" s="54">
        <f>VLOOKUP(CONCATENATE($F3586," ",$G3586),AllocFactorMatrix,(J$4+1),FALSE)*$E3592</f>
        <v>0</v>
      </c>
      <c r="K3586" s="54">
        <f>VLOOKUP(CONCATENATE($F3586," ",$G3586),AllocFactorMatrix,(K$4+1),FALSE)*$E3592</f>
        <v>0</v>
      </c>
      <c r="L3586" s="54">
        <f>VLOOKUP(CONCATENATE($F3586," ",$G3586),AllocFactorMatrix,(L$4+1),FALSE)*$E3592</f>
        <v>0</v>
      </c>
      <c r="M3586" s="54">
        <f>VLOOKUP(CONCATENATE($F3586," ",$G3586),AllocFactorMatrix,(M$4+1),FALSE)*$E3592</f>
        <v>0</v>
      </c>
      <c r="N3586" s="54">
        <f t="shared" si="1858"/>
        <v>0</v>
      </c>
      <c r="O3586" s="54">
        <f>VLOOKUP(CONCATENATE($F3586," ",$G3586),AllocFactorMatrix,(O$4+1),FALSE)*$E3592</f>
        <v>0</v>
      </c>
      <c r="P3586" s="54">
        <f>VLOOKUP(CONCATENATE($F3586," ",$G3586),AllocFactorMatrix,(P$4+1),FALSE)*$E3592</f>
        <v>0</v>
      </c>
      <c r="Q3586" s="54">
        <f>VLOOKUP(CONCATENATE($F3586," ",$G3586),AllocFactorMatrix,(Q$4+1),FALSE)*$E3592</f>
        <v>0</v>
      </c>
      <c r="R3586" s="54">
        <f>VLOOKUP(CONCATENATE($F3586," ",$G3586),AllocFactorMatrix,(R$4+1),FALSE)*$E3592</f>
        <v>0</v>
      </c>
      <c r="S3586" s="54">
        <f t="shared" ref="S3586:S3592" si="1860">SUBTOTAL(9,O3586:R3586)</f>
        <v>0</v>
      </c>
      <c r="T3586" s="54">
        <f>VLOOKUP(CONCATENATE($F3586," ",$G3586),AllocFactorMatrix,(T$4+1),FALSE)*$E3592</f>
        <v>0</v>
      </c>
      <c r="U3586" s="54">
        <f>VLOOKUP(CONCATENATE($F3586," ",$G3586),AllocFactorMatrix,(U$4+1),FALSE)*$E3592</f>
        <v>0</v>
      </c>
      <c r="V3586" s="54">
        <f>VLOOKUP(CONCATENATE($F3586," ",$G3586),AllocFactorMatrix,(V$4+1),FALSE)*$E3592</f>
        <v>0</v>
      </c>
      <c r="W3586" s="54">
        <f>VLOOKUP(CONCATENATE($F3586," ",$G3586),AllocFactorMatrix,(W$4+1),FALSE)*$E3592</f>
        <v>0</v>
      </c>
      <c r="X3586" s="54">
        <f t="shared" ref="X3586:X3592" si="1861">SUBTOTAL(9,T3586:W3586)</f>
        <v>0</v>
      </c>
      <c r="Y3586" s="54">
        <f>VLOOKUP(CONCATENATE($F3586," ",$G3586),AllocFactorMatrix,(Y$4+1),FALSE)*$E3592</f>
        <v>0</v>
      </c>
      <c r="Z3586" s="54">
        <f>VLOOKUP(CONCATENATE($F3586," ",$G3586),AllocFactorMatrix,(Z$4+1),FALSE)*$E3592</f>
        <v>0</v>
      </c>
      <c r="AA3586" s="54">
        <f t="shared" si="1859"/>
        <v>0</v>
      </c>
      <c r="AB3586" s="54">
        <f>VLOOKUP(CONCATENATE($F3586," ",$G3586),AllocFactorMatrix,(AB$4+1),FALSE)*$E3592</f>
        <v>0</v>
      </c>
      <c r="AC3586" s="54">
        <f>VLOOKUP(CONCATENATE($F3586," ",$G3586),AllocFactorMatrix,(AC$4+1),FALSE)*$E3592</f>
        <v>0</v>
      </c>
      <c r="AD3586" s="54">
        <f>VLOOKUP(CONCATENATE($F3586," ",$G3586),AllocFactorMatrix,(AD$4+1),FALSE)*$E3592</f>
        <v>0</v>
      </c>
    </row>
    <row r="3587" spans="1:30" s="51" customFormat="1" hidden="1" outlineLevel="1">
      <c r="A3587" s="56"/>
      <c r="B3587" s="112"/>
      <c r="C3587" s="55"/>
      <c r="D3587" s="55"/>
      <c r="F3587" s="52" t="str">
        <f>F3592</f>
        <v>RB_GUP_EPIS_P</v>
      </c>
      <c r="G3587" s="55" t="str">
        <f>$G$10</f>
        <v>SUBTRAN</v>
      </c>
      <c r="H3587" s="53">
        <f t="shared" si="1857"/>
        <v>0</v>
      </c>
      <c r="I3587" s="54">
        <f>VLOOKUP(CONCATENATE($F3587," ",$G3587),AllocFactorMatrix,(I$4+1),FALSE)*$E3592</f>
        <v>0</v>
      </c>
      <c r="J3587" s="54">
        <f>VLOOKUP(CONCATENATE($F3587," ",$G3587),AllocFactorMatrix,(J$4+1),FALSE)*$E3592</f>
        <v>0</v>
      </c>
      <c r="K3587" s="54">
        <f>VLOOKUP(CONCATENATE($F3587," ",$G3587),AllocFactorMatrix,(K$4+1),FALSE)*$E3592</f>
        <v>0</v>
      </c>
      <c r="L3587" s="54">
        <f>VLOOKUP(CONCATENATE($F3587," ",$G3587),AllocFactorMatrix,(L$4+1),FALSE)*$E3592</f>
        <v>0</v>
      </c>
      <c r="M3587" s="54">
        <f>VLOOKUP(CONCATENATE($F3587," ",$G3587),AllocFactorMatrix,(M$4+1),FALSE)*$E3592</f>
        <v>0</v>
      </c>
      <c r="N3587" s="54">
        <f t="shared" si="1858"/>
        <v>0</v>
      </c>
      <c r="O3587" s="54">
        <f>VLOOKUP(CONCATENATE($F3587," ",$G3587),AllocFactorMatrix,(O$4+1),FALSE)*$E3592</f>
        <v>0</v>
      </c>
      <c r="P3587" s="54">
        <f>VLOOKUP(CONCATENATE($F3587," ",$G3587),AllocFactorMatrix,(P$4+1),FALSE)*$E3592</f>
        <v>0</v>
      </c>
      <c r="Q3587" s="54">
        <f>VLOOKUP(CONCATENATE($F3587," ",$G3587),AllocFactorMatrix,(Q$4+1),FALSE)*$E3592</f>
        <v>0</v>
      </c>
      <c r="R3587" s="54">
        <f>VLOOKUP(CONCATENATE($F3587," ",$G3587),AllocFactorMatrix,(R$4+1),FALSE)*$E3592</f>
        <v>0</v>
      </c>
      <c r="S3587" s="54">
        <f t="shared" si="1860"/>
        <v>0</v>
      </c>
      <c r="T3587" s="54">
        <f>VLOOKUP(CONCATENATE($F3587," ",$G3587),AllocFactorMatrix,(T$4+1),FALSE)*$E3592</f>
        <v>0</v>
      </c>
      <c r="U3587" s="54">
        <f>VLOOKUP(CONCATENATE($F3587," ",$G3587),AllocFactorMatrix,(U$4+1),FALSE)*$E3592</f>
        <v>0</v>
      </c>
      <c r="V3587" s="54">
        <f>VLOOKUP(CONCATENATE($F3587," ",$G3587),AllocFactorMatrix,(V$4+1),FALSE)*$E3592</f>
        <v>0</v>
      </c>
      <c r="W3587" s="54">
        <f>VLOOKUP(CONCATENATE($F3587," ",$G3587),AllocFactorMatrix,(W$4+1),FALSE)*$E3592</f>
        <v>0</v>
      </c>
      <c r="X3587" s="54">
        <f t="shared" si="1861"/>
        <v>0</v>
      </c>
      <c r="Y3587" s="54">
        <f>VLOOKUP(CONCATENATE($F3587," ",$G3587),AllocFactorMatrix,(Y$4+1),FALSE)*$E3592</f>
        <v>0</v>
      </c>
      <c r="Z3587" s="54">
        <f>VLOOKUP(CONCATENATE($F3587," ",$G3587),AllocFactorMatrix,(Z$4+1),FALSE)*$E3592</f>
        <v>0</v>
      </c>
      <c r="AA3587" s="54">
        <f t="shared" si="1859"/>
        <v>0</v>
      </c>
      <c r="AB3587" s="54">
        <f>VLOOKUP(CONCATENATE($F3587," ",$G3587),AllocFactorMatrix,(AB$4+1),FALSE)*$E3592</f>
        <v>0</v>
      </c>
      <c r="AC3587" s="54">
        <f>VLOOKUP(CONCATENATE($F3587," ",$G3587),AllocFactorMatrix,(AC$4+1),FALSE)*$E3592</f>
        <v>0</v>
      </c>
      <c r="AD3587" s="54">
        <f>VLOOKUP(CONCATENATE($F3587," ",$G3587),AllocFactorMatrix,(AD$4+1),FALSE)*$E3592</f>
        <v>0</v>
      </c>
    </row>
    <row r="3588" spans="1:30" s="51" customFormat="1" hidden="1" outlineLevel="1">
      <c r="A3588" s="56"/>
      <c r="B3588" s="112"/>
      <c r="C3588" s="55"/>
      <c r="D3588" s="55"/>
      <c r="F3588" s="52" t="str">
        <f>F3592</f>
        <v>RB_GUP_EPIS_P</v>
      </c>
      <c r="G3588" s="55" t="str">
        <f>$G$11</f>
        <v>DISTPRI</v>
      </c>
      <c r="H3588" s="53">
        <f t="shared" si="1857"/>
        <v>0</v>
      </c>
      <c r="I3588" s="54">
        <f>VLOOKUP(CONCATENATE($F3588," ",$G3588),AllocFactorMatrix,(I$4+1),FALSE)*$E3592</f>
        <v>0</v>
      </c>
      <c r="J3588" s="54">
        <f>VLOOKUP(CONCATENATE($F3588," ",$G3588),AllocFactorMatrix,(J$4+1),FALSE)*$E3592</f>
        <v>0</v>
      </c>
      <c r="K3588" s="54">
        <f>VLOOKUP(CONCATENATE($F3588," ",$G3588),AllocFactorMatrix,(K$4+1),FALSE)*$E3592</f>
        <v>0</v>
      </c>
      <c r="L3588" s="54">
        <f>VLOOKUP(CONCATENATE($F3588," ",$G3588),AllocFactorMatrix,(L$4+1),FALSE)*$E3592</f>
        <v>0</v>
      </c>
      <c r="M3588" s="54">
        <f>VLOOKUP(CONCATENATE($F3588," ",$G3588),AllocFactorMatrix,(M$4+1),FALSE)*$E3592</f>
        <v>0</v>
      </c>
      <c r="N3588" s="54">
        <f t="shared" si="1858"/>
        <v>0</v>
      </c>
      <c r="O3588" s="54">
        <f>VLOOKUP(CONCATENATE($F3588," ",$G3588),AllocFactorMatrix,(O$4+1),FALSE)*$E3592</f>
        <v>0</v>
      </c>
      <c r="P3588" s="54">
        <f>VLOOKUP(CONCATENATE($F3588," ",$G3588),AllocFactorMatrix,(P$4+1),FALSE)*$E3592</f>
        <v>0</v>
      </c>
      <c r="Q3588" s="54">
        <f>VLOOKUP(CONCATENATE($F3588," ",$G3588),AllocFactorMatrix,(Q$4+1),FALSE)*$E3592</f>
        <v>0</v>
      </c>
      <c r="R3588" s="54">
        <f>VLOOKUP(CONCATENATE($F3588," ",$G3588),AllocFactorMatrix,(R$4+1),FALSE)*$E3592</f>
        <v>0</v>
      </c>
      <c r="S3588" s="54">
        <f t="shared" si="1860"/>
        <v>0</v>
      </c>
      <c r="T3588" s="54">
        <f>VLOOKUP(CONCATENATE($F3588," ",$G3588),AllocFactorMatrix,(T$4+1),FALSE)*$E3592</f>
        <v>0</v>
      </c>
      <c r="U3588" s="54">
        <f>VLOOKUP(CONCATENATE($F3588," ",$G3588),AllocFactorMatrix,(U$4+1),FALSE)*$E3592</f>
        <v>0</v>
      </c>
      <c r="V3588" s="54">
        <f>VLOOKUP(CONCATENATE($F3588," ",$G3588),AllocFactorMatrix,(V$4+1),FALSE)*$E3592</f>
        <v>0</v>
      </c>
      <c r="W3588" s="54">
        <f>VLOOKUP(CONCATENATE($F3588," ",$G3588),AllocFactorMatrix,(W$4+1),FALSE)*$E3592</f>
        <v>0</v>
      </c>
      <c r="X3588" s="54">
        <f t="shared" si="1861"/>
        <v>0</v>
      </c>
      <c r="Y3588" s="54">
        <f>VLOOKUP(CONCATENATE($F3588," ",$G3588),AllocFactorMatrix,(Y$4+1),FALSE)*$E3592</f>
        <v>0</v>
      </c>
      <c r="Z3588" s="54">
        <f>VLOOKUP(CONCATENATE($F3588," ",$G3588),AllocFactorMatrix,(Z$4+1),FALSE)*$E3592</f>
        <v>0</v>
      </c>
      <c r="AA3588" s="54">
        <f t="shared" si="1859"/>
        <v>0</v>
      </c>
      <c r="AB3588" s="54">
        <f>VLOOKUP(CONCATENATE($F3588," ",$G3588),AllocFactorMatrix,(AB$4+1),FALSE)*$E3592</f>
        <v>0</v>
      </c>
      <c r="AC3588" s="54">
        <f>VLOOKUP(CONCATENATE($F3588," ",$G3588),AllocFactorMatrix,(AC$4+1),FALSE)*$E3592</f>
        <v>0</v>
      </c>
      <c r="AD3588" s="54">
        <f>VLOOKUP(CONCATENATE($F3588," ",$G3588),AllocFactorMatrix,(AD$4+1),FALSE)*$E3592</f>
        <v>0</v>
      </c>
    </row>
    <row r="3589" spans="1:30" s="51" customFormat="1" hidden="1" outlineLevel="1">
      <c r="A3589" s="56"/>
      <c r="B3589" s="112"/>
      <c r="C3589" s="55"/>
      <c r="D3589" s="55"/>
      <c r="F3589" s="52" t="str">
        <f>F3592</f>
        <v>RB_GUP_EPIS_P</v>
      </c>
      <c r="G3589" s="55" t="str">
        <f>$G$12</f>
        <v>DISTSEC</v>
      </c>
      <c r="H3589" s="53">
        <f t="shared" si="1857"/>
        <v>0</v>
      </c>
      <c r="I3589" s="54">
        <f>VLOOKUP(CONCATENATE($F3589," ",$G3589),AllocFactorMatrix,(I$4+1),FALSE)*$E3592</f>
        <v>0</v>
      </c>
      <c r="J3589" s="54">
        <f>VLOOKUP(CONCATENATE($F3589," ",$G3589),AllocFactorMatrix,(J$4+1),FALSE)*$E3592</f>
        <v>0</v>
      </c>
      <c r="K3589" s="54">
        <f>VLOOKUP(CONCATENATE($F3589," ",$G3589),AllocFactorMatrix,(K$4+1),FALSE)*$E3592</f>
        <v>0</v>
      </c>
      <c r="L3589" s="54">
        <f>VLOOKUP(CONCATENATE($F3589," ",$G3589),AllocFactorMatrix,(L$4+1),FALSE)*$E3592</f>
        <v>0</v>
      </c>
      <c r="M3589" s="54">
        <f>VLOOKUP(CONCATENATE($F3589," ",$G3589),AllocFactorMatrix,(M$4+1),FALSE)*$E3592</f>
        <v>0</v>
      </c>
      <c r="N3589" s="54">
        <f t="shared" si="1858"/>
        <v>0</v>
      </c>
      <c r="O3589" s="54">
        <f>VLOOKUP(CONCATENATE($F3589," ",$G3589),AllocFactorMatrix,(O$4+1),FALSE)*$E3592</f>
        <v>0</v>
      </c>
      <c r="P3589" s="54">
        <f>VLOOKUP(CONCATENATE($F3589," ",$G3589),AllocFactorMatrix,(P$4+1),FALSE)*$E3592</f>
        <v>0</v>
      </c>
      <c r="Q3589" s="54">
        <f>VLOOKUP(CONCATENATE($F3589," ",$G3589),AllocFactorMatrix,(Q$4+1),FALSE)*$E3592</f>
        <v>0</v>
      </c>
      <c r="R3589" s="54">
        <f>VLOOKUP(CONCATENATE($F3589," ",$G3589),AllocFactorMatrix,(R$4+1),FALSE)*$E3592</f>
        <v>0</v>
      </c>
      <c r="S3589" s="54">
        <f t="shared" si="1860"/>
        <v>0</v>
      </c>
      <c r="T3589" s="54">
        <f>VLOOKUP(CONCATENATE($F3589," ",$G3589),AllocFactorMatrix,(T$4+1),FALSE)*$E3592</f>
        <v>0</v>
      </c>
      <c r="U3589" s="54">
        <f>VLOOKUP(CONCATENATE($F3589," ",$G3589),AllocFactorMatrix,(U$4+1),FALSE)*$E3592</f>
        <v>0</v>
      </c>
      <c r="V3589" s="54">
        <f>VLOOKUP(CONCATENATE($F3589," ",$G3589),AllocFactorMatrix,(V$4+1),FALSE)*$E3592</f>
        <v>0</v>
      </c>
      <c r="W3589" s="54">
        <f>VLOOKUP(CONCATENATE($F3589," ",$G3589),AllocFactorMatrix,(W$4+1),FALSE)*$E3592</f>
        <v>0</v>
      </c>
      <c r="X3589" s="54">
        <f t="shared" si="1861"/>
        <v>0</v>
      </c>
      <c r="Y3589" s="54">
        <f>VLOOKUP(CONCATENATE($F3589," ",$G3589),AllocFactorMatrix,(Y$4+1),FALSE)*$E3592</f>
        <v>0</v>
      </c>
      <c r="Z3589" s="54">
        <f>VLOOKUP(CONCATENATE($F3589," ",$G3589),AllocFactorMatrix,(Z$4+1),FALSE)*$E3592</f>
        <v>0</v>
      </c>
      <c r="AA3589" s="54">
        <f t="shared" si="1859"/>
        <v>0</v>
      </c>
      <c r="AB3589" s="54">
        <f>VLOOKUP(CONCATENATE($F3589," ",$G3589),AllocFactorMatrix,(AB$4+1),FALSE)*$E3592</f>
        <v>0</v>
      </c>
      <c r="AC3589" s="54">
        <f>VLOOKUP(CONCATENATE($F3589," ",$G3589),AllocFactorMatrix,(AC$4+1),FALSE)*$E3592</f>
        <v>0</v>
      </c>
      <c r="AD3589" s="54">
        <f>VLOOKUP(CONCATENATE($F3589," ",$G3589),AllocFactorMatrix,(AD$4+1),FALSE)*$E3592</f>
        <v>0</v>
      </c>
    </row>
    <row r="3590" spans="1:30" s="51" customFormat="1" hidden="1" outlineLevel="1">
      <c r="A3590" s="56"/>
      <c r="B3590" s="112"/>
      <c r="C3590" s="55"/>
      <c r="D3590" s="55"/>
      <c r="F3590" s="52" t="str">
        <f>F3592</f>
        <v>RB_GUP_EPIS_P</v>
      </c>
      <c r="G3590" s="55" t="str">
        <f>$G$13</f>
        <v>ENERGY</v>
      </c>
      <c r="H3590" s="53">
        <f t="shared" si="1857"/>
        <v>0</v>
      </c>
      <c r="I3590" s="54">
        <f>VLOOKUP(CONCATENATE($F3590," ",$G3590),AllocFactorMatrix,(I$4+1),FALSE)*$E3592</f>
        <v>0</v>
      </c>
      <c r="J3590" s="54">
        <f>VLOOKUP(CONCATENATE($F3590," ",$G3590),AllocFactorMatrix,(J$4+1),FALSE)*$E3592</f>
        <v>0</v>
      </c>
      <c r="K3590" s="54">
        <f>VLOOKUP(CONCATENATE($F3590," ",$G3590),AllocFactorMatrix,(K$4+1),FALSE)*$E3592</f>
        <v>0</v>
      </c>
      <c r="L3590" s="54">
        <f>VLOOKUP(CONCATENATE($F3590," ",$G3590),AllocFactorMatrix,(L$4+1),FALSE)*$E3592</f>
        <v>0</v>
      </c>
      <c r="M3590" s="54">
        <f>VLOOKUP(CONCATENATE($F3590," ",$G3590),AllocFactorMatrix,(M$4+1),FALSE)*$E3592</f>
        <v>0</v>
      </c>
      <c r="N3590" s="54">
        <f t="shared" si="1858"/>
        <v>0</v>
      </c>
      <c r="O3590" s="54">
        <f>VLOOKUP(CONCATENATE($F3590," ",$G3590),AllocFactorMatrix,(O$4+1),FALSE)*$E3592</f>
        <v>0</v>
      </c>
      <c r="P3590" s="54">
        <f>VLOOKUP(CONCATENATE($F3590," ",$G3590),AllocFactorMatrix,(P$4+1),FALSE)*$E3592</f>
        <v>0</v>
      </c>
      <c r="Q3590" s="54">
        <f>VLOOKUP(CONCATENATE($F3590," ",$G3590),AllocFactorMatrix,(Q$4+1),FALSE)*$E3592</f>
        <v>0</v>
      </c>
      <c r="R3590" s="54">
        <f>VLOOKUP(CONCATENATE($F3590," ",$G3590),AllocFactorMatrix,(R$4+1),FALSE)*$E3592</f>
        <v>0</v>
      </c>
      <c r="S3590" s="54">
        <f t="shared" si="1860"/>
        <v>0</v>
      </c>
      <c r="T3590" s="54">
        <f>VLOOKUP(CONCATENATE($F3590," ",$G3590),AllocFactorMatrix,(T$4+1),FALSE)*$E3592</f>
        <v>0</v>
      </c>
      <c r="U3590" s="54">
        <f>VLOOKUP(CONCATENATE($F3590," ",$G3590),AllocFactorMatrix,(U$4+1),FALSE)*$E3592</f>
        <v>0</v>
      </c>
      <c r="V3590" s="54">
        <f>VLOOKUP(CONCATENATE($F3590," ",$G3590),AllocFactorMatrix,(V$4+1),FALSE)*$E3592</f>
        <v>0</v>
      </c>
      <c r="W3590" s="54">
        <f>VLOOKUP(CONCATENATE($F3590," ",$G3590),AllocFactorMatrix,(W$4+1),FALSE)*$E3592</f>
        <v>0</v>
      </c>
      <c r="X3590" s="54">
        <f t="shared" si="1861"/>
        <v>0</v>
      </c>
      <c r="Y3590" s="54">
        <f>VLOOKUP(CONCATENATE($F3590," ",$G3590),AllocFactorMatrix,(Y$4+1),FALSE)*$E3592</f>
        <v>0</v>
      </c>
      <c r="Z3590" s="54">
        <f>VLOOKUP(CONCATENATE($F3590," ",$G3590),AllocFactorMatrix,(Z$4+1),FALSE)*$E3592</f>
        <v>0</v>
      </c>
      <c r="AA3590" s="54">
        <f t="shared" si="1859"/>
        <v>0</v>
      </c>
      <c r="AB3590" s="54">
        <f>VLOOKUP(CONCATENATE($F3590," ",$G3590),AllocFactorMatrix,(AB$4+1),FALSE)*$E3592</f>
        <v>0</v>
      </c>
      <c r="AC3590" s="54">
        <f>VLOOKUP(CONCATENATE($F3590," ",$G3590),AllocFactorMatrix,(AC$4+1),FALSE)*$E3592</f>
        <v>0</v>
      </c>
      <c r="AD3590" s="54">
        <f>VLOOKUP(CONCATENATE($F3590," ",$G3590),AllocFactorMatrix,(AD$4+1),FALSE)*$E3592</f>
        <v>0</v>
      </c>
    </row>
    <row r="3591" spans="1:30" s="51" customFormat="1" hidden="1" outlineLevel="1">
      <c r="A3591" s="56"/>
      <c r="B3591" s="112"/>
      <c r="C3591" s="55"/>
      <c r="D3591" s="55"/>
      <c r="F3591" s="52" t="str">
        <f>F3592</f>
        <v>RB_GUP_EPIS_P</v>
      </c>
      <c r="G3591" s="55" t="str">
        <f>$G$14</f>
        <v>CUSTOMER</v>
      </c>
      <c r="H3591" s="53">
        <f t="shared" si="1857"/>
        <v>0</v>
      </c>
      <c r="I3591" s="54">
        <f>VLOOKUP(CONCATENATE($F3591," ",$G3591),AllocFactorMatrix,(I$4+1),FALSE)*$E3592</f>
        <v>0</v>
      </c>
      <c r="J3591" s="54">
        <f>VLOOKUP(CONCATENATE($F3591," ",$G3591),AllocFactorMatrix,(J$4+1),FALSE)*$E3592</f>
        <v>0</v>
      </c>
      <c r="K3591" s="54">
        <f>VLOOKUP(CONCATENATE($F3591," ",$G3591),AllocFactorMatrix,(K$4+1),FALSE)*$E3592</f>
        <v>0</v>
      </c>
      <c r="L3591" s="54">
        <f>VLOOKUP(CONCATENATE($F3591," ",$G3591),AllocFactorMatrix,(L$4+1),FALSE)*$E3592</f>
        <v>0</v>
      </c>
      <c r="M3591" s="54">
        <f>VLOOKUP(CONCATENATE($F3591," ",$G3591),AllocFactorMatrix,(M$4+1),FALSE)*$E3592</f>
        <v>0</v>
      </c>
      <c r="N3591" s="54">
        <f t="shared" si="1858"/>
        <v>0</v>
      </c>
      <c r="O3591" s="54">
        <f>VLOOKUP(CONCATENATE($F3591," ",$G3591),AllocFactorMatrix,(O$4+1),FALSE)*$E3592</f>
        <v>0</v>
      </c>
      <c r="P3591" s="54">
        <f>VLOOKUP(CONCATENATE($F3591," ",$G3591),AllocFactorMatrix,(P$4+1),FALSE)*$E3592</f>
        <v>0</v>
      </c>
      <c r="Q3591" s="54">
        <f>VLOOKUP(CONCATENATE($F3591," ",$G3591),AllocFactorMatrix,(Q$4+1),FALSE)*$E3592</f>
        <v>0</v>
      </c>
      <c r="R3591" s="54">
        <f>VLOOKUP(CONCATENATE($F3591," ",$G3591),AllocFactorMatrix,(R$4+1),FALSE)*$E3592</f>
        <v>0</v>
      </c>
      <c r="S3591" s="54">
        <f t="shared" si="1860"/>
        <v>0</v>
      </c>
      <c r="T3591" s="54">
        <f>VLOOKUP(CONCATENATE($F3591," ",$G3591),AllocFactorMatrix,(T$4+1),FALSE)*$E3592</f>
        <v>0</v>
      </c>
      <c r="U3591" s="54">
        <f>VLOOKUP(CONCATENATE($F3591," ",$G3591),AllocFactorMatrix,(U$4+1),FALSE)*$E3592</f>
        <v>0</v>
      </c>
      <c r="V3591" s="54">
        <f>VLOOKUP(CONCATENATE($F3591," ",$G3591),AllocFactorMatrix,(V$4+1),FALSE)*$E3592</f>
        <v>0</v>
      </c>
      <c r="W3591" s="54">
        <f>VLOOKUP(CONCATENATE($F3591," ",$G3591),AllocFactorMatrix,(W$4+1),FALSE)*$E3592</f>
        <v>0</v>
      </c>
      <c r="X3591" s="54">
        <f t="shared" si="1861"/>
        <v>0</v>
      </c>
      <c r="Y3591" s="54">
        <f>VLOOKUP(CONCATENATE($F3591," ",$G3591),AllocFactorMatrix,(Y$4+1),FALSE)*$E3592</f>
        <v>0</v>
      </c>
      <c r="Z3591" s="54">
        <f>VLOOKUP(CONCATENATE($F3591," ",$G3591),AllocFactorMatrix,(Z$4+1),FALSE)*$E3592</f>
        <v>0</v>
      </c>
      <c r="AA3591" s="54">
        <f t="shared" si="1859"/>
        <v>0</v>
      </c>
      <c r="AB3591" s="54">
        <f>VLOOKUP(CONCATENATE($F3591," ",$G3591),AllocFactorMatrix,(AB$4+1),FALSE)*$E3592</f>
        <v>0</v>
      </c>
      <c r="AC3591" s="54">
        <f>VLOOKUP(CONCATENATE($F3591," ",$G3591),AllocFactorMatrix,(AC$4+1),FALSE)*$E3592</f>
        <v>0</v>
      </c>
      <c r="AD3591" s="54">
        <f>VLOOKUP(CONCATENATE($F3591," ",$G3591),AllocFactorMatrix,(AD$4+1),FALSE)*$E3592</f>
        <v>0</v>
      </c>
    </row>
    <row r="3592" spans="1:30" s="51" customFormat="1" collapsed="1">
      <c r="A3592" s="56"/>
      <c r="B3592" s="112"/>
      <c r="C3592" s="55"/>
      <c r="D3592" s="99" t="s">
        <v>670</v>
      </c>
      <c r="E3592" s="61">
        <v>1292491</v>
      </c>
      <c r="F3592" s="57" t="s">
        <v>64</v>
      </c>
      <c r="G3592" s="55" t="str">
        <f>$G$15</f>
        <v>TOTAL</v>
      </c>
      <c r="H3592" s="53">
        <f t="shared" si="1857"/>
        <v>1292491.0000000005</v>
      </c>
      <c r="I3592" s="54">
        <f>VLOOKUP(CONCATENATE($F3592," ",$G3592),AllocFactorMatrix,(I$4+1),FALSE)*$E3592</f>
        <v>717599.38755952835</v>
      </c>
      <c r="J3592" s="54">
        <f>VLOOKUP(CONCATENATE($F3592," ",$G3592),AllocFactorMatrix,(J$4+1),FALSE)*$E3592</f>
        <v>33020.246786196054</v>
      </c>
      <c r="K3592" s="54">
        <f>VLOOKUP(CONCATENATE($F3592," ",$G3592),AllocFactorMatrix,(K$4+1),FALSE)*$E3592</f>
        <v>108778.17395528943</v>
      </c>
      <c r="L3592" s="54">
        <f>VLOOKUP(CONCATENATE($F3592," ",$G3592),AllocFactorMatrix,(L$4+1),FALSE)*$E3592</f>
        <v>2718.0193027299351</v>
      </c>
      <c r="M3592" s="54">
        <f>VLOOKUP(CONCATENATE($F3592," ",$G3592),AllocFactorMatrix,(M$4+1),FALSE)*$E3592</f>
        <v>349.88992275746074</v>
      </c>
      <c r="N3592" s="54">
        <f t="shared" si="1858"/>
        <v>111846.08318077683</v>
      </c>
      <c r="O3592" s="54">
        <f>VLOOKUP(CONCATENATE($F3592," ",$G3592),AllocFactorMatrix,(O$4+1),FALSE)*$E3592</f>
        <v>82749.027240269643</v>
      </c>
      <c r="P3592" s="54">
        <f>VLOOKUP(CONCATENATE($F3592," ",$G3592),AllocFactorMatrix,(P$4+1),FALSE)*$E3592</f>
        <v>14977.731163230286</v>
      </c>
      <c r="Q3592" s="54">
        <f>VLOOKUP(CONCATENATE($F3592," ",$G3592),AllocFactorMatrix,(Q$4+1),FALSE)*$E3592</f>
        <v>5793.2806687997081</v>
      </c>
      <c r="R3592" s="54">
        <f>VLOOKUP(CONCATENATE($F3592," ",$G3592),AllocFactorMatrix,(R$4+1),FALSE)*$E3592</f>
        <v>124.82622074541781</v>
      </c>
      <c r="S3592" s="54">
        <f t="shared" si="1860"/>
        <v>103644.86529304506</v>
      </c>
      <c r="T3592" s="54">
        <f>VLOOKUP(CONCATENATE($F3592," ",$G3592),AllocFactorMatrix,(T$4+1),FALSE)*$E3592</f>
        <v>2627.5837233034235</v>
      </c>
      <c r="U3592" s="54">
        <f>VLOOKUP(CONCATENATE($F3592," ",$G3592),AllocFactorMatrix,(U$4+1),FALSE)*$E3592</f>
        <v>41835.700631897489</v>
      </c>
      <c r="V3592" s="54">
        <f>VLOOKUP(CONCATENATE($F3592," ",$G3592),AllocFactorMatrix,(V$4+1),FALSE)*$E3592</f>
        <v>226883.53028233556</v>
      </c>
      <c r="W3592" s="54">
        <f>VLOOKUP(CONCATENATE($F3592," ",$G3592),AllocFactorMatrix,(W$4+1),FALSE)*$E3592</f>
        <v>29851.668904646805</v>
      </c>
      <c r="X3592" s="54">
        <f t="shared" si="1861"/>
        <v>301198.4835421833</v>
      </c>
      <c r="Y3592" s="54">
        <f>VLOOKUP(CONCATENATE($F3592," ",$G3592),AllocFactorMatrix,(Y$4+1),FALSE)*$E3592</f>
        <v>24388.543707545043</v>
      </c>
      <c r="Z3592" s="54">
        <f>VLOOKUP(CONCATENATE($F3592," ",$G3592),AllocFactorMatrix,(Z$4+1),FALSE)*$E3592</f>
        <v>506.95692120518061</v>
      </c>
      <c r="AA3592" s="54">
        <f t="shared" si="1859"/>
        <v>24895.500628750222</v>
      </c>
      <c r="AB3592" s="54">
        <f>VLOOKUP(CONCATENATE($F3592," ",$G3592),AllocFactorMatrix,(AB$4+1),FALSE)*$E3592</f>
        <v>286.43300952053875</v>
      </c>
      <c r="AC3592" s="54">
        <f>VLOOKUP(CONCATENATE($F3592," ",$G3592),AllocFactorMatrix,(AC$4+1),FALSE)*$E3592</f>
        <v>0</v>
      </c>
      <c r="AD3592" s="54">
        <f>VLOOKUP(CONCATENATE($F3592," ",$G3592),AllocFactorMatrix,(AD$4+1),FALSE)*$E3592</f>
        <v>0</v>
      </c>
    </row>
    <row r="3593" spans="1:30" s="51" customFormat="1">
      <c r="A3593" s="56"/>
      <c r="B3593" s="112"/>
      <c r="C3593" s="55"/>
      <c r="D3593" s="55"/>
      <c r="E3593" s="58"/>
      <c r="F3593" s="58"/>
      <c r="G3593" s="55"/>
      <c r="H3593" s="53"/>
      <c r="I3593" s="54"/>
      <c r="J3593" s="54"/>
      <c r="K3593" s="54"/>
      <c r="L3593" s="54"/>
      <c r="M3593" s="54"/>
      <c r="N3593" s="54"/>
      <c r="O3593" s="54"/>
      <c r="P3593" s="54"/>
      <c r="Q3593" s="54"/>
      <c r="R3593" s="54"/>
      <c r="S3593" s="54"/>
      <c r="T3593" s="54"/>
      <c r="U3593" s="54"/>
      <c r="V3593" s="54"/>
      <c r="W3593" s="54"/>
      <c r="X3593" s="54"/>
      <c r="Y3593" s="54"/>
      <c r="Z3593" s="54"/>
      <c r="AA3593" s="54"/>
      <c r="AB3593" s="54"/>
      <c r="AC3593" s="54"/>
      <c r="AD3593" s="54"/>
    </row>
    <row r="3594" spans="1:30" s="51" customFormat="1" hidden="1" outlineLevel="1">
      <c r="A3594" s="56"/>
      <c r="B3594" s="112"/>
      <c r="C3594" s="55"/>
      <c r="D3594" s="55"/>
      <c r="E3594" s="58"/>
      <c r="F3594" s="58"/>
      <c r="G3594" s="55" t="str">
        <f>$G$8</f>
        <v>PRODUCTION</v>
      </c>
      <c r="H3594" s="60">
        <f t="shared" ref="H3594:AD3594" ca="1" si="1862">+H3569+H3577+H3585</f>
        <v>-430744.46384167625</v>
      </c>
      <c r="I3594" s="60">
        <f t="shared" ca="1" si="1862"/>
        <v>-239152.12055437476</v>
      </c>
      <c r="J3594" s="60">
        <f t="shared" ca="1" si="1862"/>
        <v>-11004.555155772738</v>
      </c>
      <c r="K3594" s="60">
        <f t="shared" ca="1" si="1862"/>
        <v>-36252.164400408001</v>
      </c>
      <c r="L3594" s="60">
        <f t="shared" ca="1" si="1862"/>
        <v>-905.82585663322425</v>
      </c>
      <c r="M3594" s="60">
        <f t="shared" ca="1" si="1862"/>
        <v>-116.6067285433848</v>
      </c>
      <c r="N3594" s="60">
        <f t="shared" ca="1" si="1862"/>
        <v>-37274.596985584591</v>
      </c>
      <c r="O3594" s="60">
        <f t="shared" ca="1" si="1862"/>
        <v>-27577.511465867239</v>
      </c>
      <c r="P3594" s="60">
        <f t="shared" ca="1" si="1862"/>
        <v>-4991.5819757896916</v>
      </c>
      <c r="Q3594" s="60">
        <f t="shared" ca="1" si="1862"/>
        <v>-1930.7086668816091</v>
      </c>
      <c r="R3594" s="60">
        <f t="shared" ca="1" si="1862"/>
        <v>-41.600447143049891</v>
      </c>
      <c r="S3594" s="60">
        <f t="shared" ca="1" si="1862"/>
        <v>-34541.402555681561</v>
      </c>
      <c r="T3594" s="60">
        <f t="shared" ca="1" si="1862"/>
        <v>-875.68667177833231</v>
      </c>
      <c r="U3594" s="60">
        <f t="shared" ca="1" si="1862"/>
        <v>-13942.4540968777</v>
      </c>
      <c r="V3594" s="60">
        <f t="shared" ca="1" si="1862"/>
        <v>-75612.769919458864</v>
      </c>
      <c r="W3594" s="60">
        <f t="shared" ca="1" si="1862"/>
        <v>-9948.5730400531502</v>
      </c>
      <c r="X3594" s="60">
        <f t="shared" ca="1" si="1862"/>
        <v>-100379.48372816801</v>
      </c>
      <c r="Y3594" s="60">
        <f t="shared" ca="1" si="1862"/>
        <v>-8127.8942624635492</v>
      </c>
      <c r="Z3594" s="60">
        <f t="shared" ca="1" si="1862"/>
        <v>-168.95195959999137</v>
      </c>
      <c r="AA3594" s="60">
        <f t="shared" ca="1" si="1862"/>
        <v>-8296.8462220635447</v>
      </c>
      <c r="AB3594" s="60">
        <f t="shared" ca="1" si="1862"/>
        <v>-95.458640031135417</v>
      </c>
      <c r="AC3594" s="60">
        <f t="shared" ca="1" si="1862"/>
        <v>0</v>
      </c>
      <c r="AD3594" s="60">
        <f t="shared" ca="1" si="1862"/>
        <v>0</v>
      </c>
    </row>
    <row r="3595" spans="1:30" s="51" customFormat="1" hidden="1" outlineLevel="1">
      <c r="A3595" s="56"/>
      <c r="B3595" s="112"/>
      <c r="C3595" s="55"/>
      <c r="D3595" s="55"/>
      <c r="E3595" s="58"/>
      <c r="F3595" s="58"/>
      <c r="G3595" s="55" t="str">
        <f>$G$9</f>
        <v>BULKTRAN</v>
      </c>
      <c r="H3595" s="60">
        <f t="shared" ref="H3595:AD3595" ca="1" si="1863">+H3570+H3578+H3586</f>
        <v>-91286.997918089619</v>
      </c>
      <c r="I3595" s="60">
        <f t="shared" ca="1" si="1863"/>
        <v>-44966.422424325421</v>
      </c>
      <c r="J3595" s="60">
        <f t="shared" ca="1" si="1863"/>
        <v>-2222.8509355332922</v>
      </c>
      <c r="K3595" s="60">
        <f t="shared" ca="1" si="1863"/>
        <v>-8142.1755835257864</v>
      </c>
      <c r="L3595" s="60">
        <f t="shared" ca="1" si="1863"/>
        <v>-256.28677940761156</v>
      </c>
      <c r="M3595" s="60">
        <f t="shared" ca="1" si="1863"/>
        <v>-24.03375409810646</v>
      </c>
      <c r="N3595" s="60">
        <f t="shared" ca="1" si="1863"/>
        <v>-8422.4961170315037</v>
      </c>
      <c r="O3595" s="60">
        <f t="shared" ca="1" si="1863"/>
        <v>-6189.3200465257951</v>
      </c>
      <c r="P3595" s="60">
        <f t="shared" ca="1" si="1863"/>
        <v>-1153.2506439971319</v>
      </c>
      <c r="Q3595" s="60">
        <f t="shared" ca="1" si="1863"/>
        <v>-521.13249249475928</v>
      </c>
      <c r="R3595" s="60">
        <f t="shared" ca="1" si="1863"/>
        <v>-23.434745660912018</v>
      </c>
      <c r="S3595" s="60">
        <f t="shared" ca="1" si="1863"/>
        <v>-7887.1379286785987</v>
      </c>
      <c r="T3595" s="60">
        <f t="shared" ca="1" si="1863"/>
        <v>-216.20880217053184</v>
      </c>
      <c r="U3595" s="60">
        <f t="shared" ca="1" si="1863"/>
        <v>-3538.2202094665795</v>
      </c>
      <c r="V3595" s="60">
        <f t="shared" ca="1" si="1863"/>
        <v>-18699.593225513763</v>
      </c>
      <c r="W3595" s="60">
        <f t="shared" ca="1" si="1863"/>
        <v>-3376.8366045343209</v>
      </c>
      <c r="X3595" s="60">
        <f t="shared" ca="1" si="1863"/>
        <v>-25830.858841685193</v>
      </c>
      <c r="Y3595" s="60">
        <f t="shared" ca="1" si="1863"/>
        <v>-1900.7303650718052</v>
      </c>
      <c r="Z3595" s="60">
        <f t="shared" ca="1" si="1863"/>
        <v>-31.836507069065689</v>
      </c>
      <c r="AA3595" s="60">
        <f t="shared" ca="1" si="1863"/>
        <v>-1932.5668721408711</v>
      </c>
      <c r="AB3595" s="60">
        <f t="shared" ca="1" si="1863"/>
        <v>-24.664798694744295</v>
      </c>
      <c r="AC3595" s="60">
        <f t="shared" ca="1" si="1863"/>
        <v>0</v>
      </c>
      <c r="AD3595" s="60">
        <f t="shared" ca="1" si="1863"/>
        <v>0</v>
      </c>
    </row>
    <row r="3596" spans="1:30" s="51" customFormat="1" hidden="1" outlineLevel="1">
      <c r="A3596" s="56"/>
      <c r="B3596" s="112"/>
      <c r="C3596" s="55"/>
      <c r="D3596" s="55"/>
      <c r="E3596" s="58"/>
      <c r="F3596" s="58"/>
      <c r="G3596" s="55" t="str">
        <f>$G$10</f>
        <v>SUBTRAN</v>
      </c>
      <c r="H3596" s="60">
        <f t="shared" ref="H3596:AD3596" ca="1" si="1864">+H3571+H3579+H3587</f>
        <v>-20053.012879405163</v>
      </c>
      <c r="I3596" s="60">
        <f t="shared" ca="1" si="1864"/>
        <v>-9763.1588908823724</v>
      </c>
      <c r="J3596" s="60">
        <f t="shared" ca="1" si="1864"/>
        <v>-471.1828198021301</v>
      </c>
      <c r="K3596" s="60">
        <f t="shared" ca="1" si="1864"/>
        <v>-1714.1400597756131</v>
      </c>
      <c r="L3596" s="60">
        <f t="shared" ca="1" si="1864"/>
        <v>-52.948173649780202</v>
      </c>
      <c r="M3596" s="60">
        <f t="shared" ca="1" si="1864"/>
        <v>-6.5944150026459187</v>
      </c>
      <c r="N3596" s="60">
        <f t="shared" ca="1" si="1864"/>
        <v>-1773.6826484280391</v>
      </c>
      <c r="O3596" s="60">
        <f t="shared" ca="1" si="1864"/>
        <v>-1295.0596068525927</v>
      </c>
      <c r="P3596" s="60">
        <f t="shared" ca="1" si="1864"/>
        <v>-240.75007041348903</v>
      </c>
      <c r="Q3596" s="60">
        <f t="shared" ca="1" si="1864"/>
        <v>-143.24916052598317</v>
      </c>
      <c r="R3596" s="60">
        <f t="shared" ca="1" si="1864"/>
        <v>0</v>
      </c>
      <c r="S3596" s="60">
        <f t="shared" ca="1" si="1864"/>
        <v>-1679.0588377920649</v>
      </c>
      <c r="T3596" s="60">
        <f t="shared" ca="1" si="1864"/>
        <v>-45.221257785271661</v>
      </c>
      <c r="U3596" s="60">
        <f t="shared" ca="1" si="1864"/>
        <v>-740.29780878057591</v>
      </c>
      <c r="V3596" s="60">
        <f t="shared" ca="1" si="1864"/>
        <v>-5157.4202383163411</v>
      </c>
      <c r="W3596" s="60">
        <f t="shared" ca="1" si="1864"/>
        <v>0</v>
      </c>
      <c r="X3596" s="60">
        <f t="shared" ca="1" si="1864"/>
        <v>-5942.9393048821885</v>
      </c>
      <c r="Y3596" s="60">
        <f t="shared" ca="1" si="1864"/>
        <v>-389.77499958610503</v>
      </c>
      <c r="Z3596" s="60">
        <f t="shared" ca="1" si="1864"/>
        <v>-6.4975598325248214</v>
      </c>
      <c r="AA3596" s="60">
        <f t="shared" ca="1" si="1864"/>
        <v>-396.2725594186299</v>
      </c>
      <c r="AB3596" s="60">
        <f t="shared" ca="1" si="1864"/>
        <v>-5.2049142461511222</v>
      </c>
      <c r="AC3596" s="60">
        <f t="shared" ca="1" si="1864"/>
        <v>-17.697821136556932</v>
      </c>
      <c r="AD3596" s="60">
        <f t="shared" ca="1" si="1864"/>
        <v>-3.8150828170267044</v>
      </c>
    </row>
    <row r="3597" spans="1:30" s="51" customFormat="1" hidden="1" outlineLevel="1">
      <c r="A3597" s="56"/>
      <c r="B3597" s="112"/>
      <c r="C3597" s="55"/>
      <c r="D3597" s="55"/>
      <c r="E3597" s="58"/>
      <c r="F3597" s="58"/>
      <c r="G3597" s="55" t="str">
        <f>$G$11</f>
        <v>DISTPRI</v>
      </c>
      <c r="H3597" s="60">
        <f t="shared" ref="H3597:AD3597" ca="1" si="1865">+H3572+H3580+H3588</f>
        <v>-92009.587111612971</v>
      </c>
      <c r="I3597" s="60">
        <f t="shared" ca="1" si="1865"/>
        <v>-61493.931324104524</v>
      </c>
      <c r="J3597" s="60">
        <f t="shared" ca="1" si="1865"/>
        <v>-2898.6633904390669</v>
      </c>
      <c r="K3597" s="60">
        <f t="shared" ca="1" si="1865"/>
        <v>-10525.224671400059</v>
      </c>
      <c r="L3597" s="60">
        <f t="shared" ca="1" si="1865"/>
        <v>-325.28420965343952</v>
      </c>
      <c r="M3597" s="60">
        <f t="shared" ca="1" si="1865"/>
        <v>0</v>
      </c>
      <c r="N3597" s="60">
        <f t="shared" ca="1" si="1865"/>
        <v>-10850.508881053498</v>
      </c>
      <c r="O3597" s="60">
        <f t="shared" ca="1" si="1865"/>
        <v>-7892.0788515762461</v>
      </c>
      <c r="P3597" s="60">
        <f t="shared" ca="1" si="1865"/>
        <v>-1469.900217195767</v>
      </c>
      <c r="Q3597" s="60">
        <f t="shared" ca="1" si="1865"/>
        <v>0</v>
      </c>
      <c r="R3597" s="60">
        <f t="shared" ca="1" si="1865"/>
        <v>0</v>
      </c>
      <c r="S3597" s="60">
        <f t="shared" ca="1" si="1865"/>
        <v>-9361.9790687720124</v>
      </c>
      <c r="T3597" s="60">
        <f t="shared" ca="1" si="1865"/>
        <v>-281.34774754020191</v>
      </c>
      <c r="U3597" s="60">
        <f t="shared" ca="1" si="1865"/>
        <v>-4537.5025211696702</v>
      </c>
      <c r="V3597" s="60">
        <f t="shared" ca="1" si="1865"/>
        <v>0</v>
      </c>
      <c r="W3597" s="60">
        <f t="shared" ca="1" si="1865"/>
        <v>0</v>
      </c>
      <c r="X3597" s="60">
        <f t="shared" ca="1" si="1865"/>
        <v>-4818.8502687098717</v>
      </c>
      <c r="Y3597" s="60">
        <f t="shared" ca="1" si="1865"/>
        <v>-2379.8244590877543</v>
      </c>
      <c r="Z3597" s="60">
        <f t="shared" ca="1" si="1865"/>
        <v>-39.704787830677944</v>
      </c>
      <c r="AA3597" s="60">
        <f t="shared" ca="1" si="1865"/>
        <v>-2419.5292469184324</v>
      </c>
      <c r="AB3597" s="60">
        <f t="shared" ca="1" si="1865"/>
        <v>-32.167530990186926</v>
      </c>
      <c r="AC3597" s="60">
        <f t="shared" ca="1" si="1865"/>
        <v>-110.20149215101418</v>
      </c>
      <c r="AD3597" s="60">
        <f t="shared" ca="1" si="1865"/>
        <v>-23.755908474382437</v>
      </c>
    </row>
    <row r="3598" spans="1:30" s="51" customFormat="1" hidden="1" outlineLevel="1">
      <c r="A3598" s="56"/>
      <c r="B3598" s="112"/>
      <c r="C3598" s="55"/>
      <c r="D3598" s="55"/>
      <c r="E3598" s="58"/>
      <c r="F3598" s="58"/>
      <c r="G3598" s="55" t="str">
        <f>$G$12</f>
        <v>DISTSEC</v>
      </c>
      <c r="H3598" s="60">
        <f t="shared" ref="H3598:AD3598" ca="1" si="1866">+H3573+H3581+H3589</f>
        <v>-47346.779831129628</v>
      </c>
      <c r="I3598" s="60">
        <f t="shared" ca="1" si="1866"/>
        <v>-35401.256008501026</v>
      </c>
      <c r="J3598" s="60">
        <f t="shared" ca="1" si="1866"/>
        <v>-1706.7058348818298</v>
      </c>
      <c r="K3598" s="60">
        <f t="shared" ca="1" si="1866"/>
        <v>-5149.842752038563</v>
      </c>
      <c r="L3598" s="60">
        <f t="shared" ca="1" si="1866"/>
        <v>0</v>
      </c>
      <c r="M3598" s="60">
        <f t="shared" ca="1" si="1866"/>
        <v>0</v>
      </c>
      <c r="N3598" s="60">
        <f t="shared" ca="1" si="1866"/>
        <v>-5149.842752038563</v>
      </c>
      <c r="O3598" s="60">
        <f t="shared" ca="1" si="1866"/>
        <v>-3281.4998460128163</v>
      </c>
      <c r="P3598" s="60">
        <f t="shared" ca="1" si="1866"/>
        <v>0</v>
      </c>
      <c r="Q3598" s="60">
        <f t="shared" ca="1" si="1866"/>
        <v>0</v>
      </c>
      <c r="R3598" s="60">
        <f t="shared" ca="1" si="1866"/>
        <v>0</v>
      </c>
      <c r="S3598" s="60">
        <f t="shared" ca="1" si="1866"/>
        <v>-3281.4998460128163</v>
      </c>
      <c r="T3598" s="60">
        <f t="shared" ca="1" si="1866"/>
        <v>-88.724871687884558</v>
      </c>
      <c r="U3598" s="60">
        <f t="shared" ca="1" si="1866"/>
        <v>0</v>
      </c>
      <c r="V3598" s="60">
        <f t="shared" ca="1" si="1866"/>
        <v>0</v>
      </c>
      <c r="W3598" s="60">
        <f t="shared" ca="1" si="1866"/>
        <v>0</v>
      </c>
      <c r="X3598" s="60">
        <f t="shared" ca="1" si="1866"/>
        <v>-88.724871687884558</v>
      </c>
      <c r="Y3598" s="60">
        <f t="shared" ca="1" si="1866"/>
        <v>-1210.3618339912034</v>
      </c>
      <c r="Z3598" s="60">
        <f t="shared" ca="1" si="1866"/>
        <v>0</v>
      </c>
      <c r="AA3598" s="60">
        <f t="shared" ca="1" si="1866"/>
        <v>-1210.3618339912034</v>
      </c>
      <c r="AB3598" s="60">
        <f t="shared" ca="1" si="1866"/>
        <v>-12.559963687214143</v>
      </c>
      <c r="AC3598" s="60">
        <f t="shared" ca="1" si="1866"/>
        <v>-426.45907473356345</v>
      </c>
      <c r="AD3598" s="60">
        <f t="shared" ca="1" si="1866"/>
        <v>-69.369645595536582</v>
      </c>
    </row>
    <row r="3599" spans="1:30" s="51" customFormat="1" hidden="1" outlineLevel="1">
      <c r="A3599" s="56"/>
      <c r="B3599" s="112"/>
      <c r="C3599" s="55"/>
      <c r="D3599" s="55"/>
      <c r="E3599" s="58"/>
      <c r="F3599" s="58"/>
      <c r="G3599" s="55" t="str">
        <f>$G$13</f>
        <v>ENERGY</v>
      </c>
      <c r="H3599" s="60">
        <f t="shared" ref="H3599:AD3599" ca="1" si="1867">+H3574+H3582+H3590</f>
        <v>-1455.2923354552324</v>
      </c>
      <c r="I3599" s="60">
        <f t="shared" ca="1" si="1867"/>
        <v>-546.06510630190837</v>
      </c>
      <c r="J3599" s="60">
        <f t="shared" ca="1" si="1867"/>
        <v>-35.388547448989932</v>
      </c>
      <c r="K3599" s="60">
        <f t="shared" ca="1" si="1867"/>
        <v>-118.73241294193789</v>
      </c>
      <c r="L3599" s="60">
        <f t="shared" ca="1" si="1867"/>
        <v>-3.773585633585284</v>
      </c>
      <c r="M3599" s="60">
        <f t="shared" ca="1" si="1867"/>
        <v>-0.34788048140817501</v>
      </c>
      <c r="N3599" s="60">
        <f t="shared" ca="1" si="1867"/>
        <v>-122.85387905693135</v>
      </c>
      <c r="O3599" s="60">
        <f t="shared" ca="1" si="1867"/>
        <v>-108.24999758325255</v>
      </c>
      <c r="P3599" s="60">
        <f t="shared" ca="1" si="1867"/>
        <v>-20.067466641656384</v>
      </c>
      <c r="Q3599" s="60">
        <f t="shared" ca="1" si="1867"/>
        <v>-9.1181431965598616</v>
      </c>
      <c r="R3599" s="60">
        <f t="shared" ca="1" si="1867"/>
        <v>-0.42248130691296631</v>
      </c>
      <c r="S3599" s="60">
        <f t="shared" ca="1" si="1867"/>
        <v>-137.85808872838177</v>
      </c>
      <c r="T3599" s="60">
        <f t="shared" ca="1" si="1867"/>
        <v>-4.1483450407251254</v>
      </c>
      <c r="U3599" s="60">
        <f t="shared" ca="1" si="1867"/>
        <v>-72.83872436400037</v>
      </c>
      <c r="V3599" s="60">
        <f t="shared" ca="1" si="1867"/>
        <v>-413.54803583991537</v>
      </c>
      <c r="W3599" s="60">
        <f t="shared" ca="1" si="1867"/>
        <v>-78.459741351130475</v>
      </c>
      <c r="X3599" s="60">
        <f t="shared" ca="1" si="1867"/>
        <v>-568.99484659577138</v>
      </c>
      <c r="Y3599" s="60">
        <f t="shared" ca="1" si="1867"/>
        <v>-29.328187375812618</v>
      </c>
      <c r="Z3599" s="60">
        <f t="shared" ca="1" si="1867"/>
        <v>-0.47741613681695833</v>
      </c>
      <c r="AA3599" s="60">
        <f t="shared" ca="1" si="1867"/>
        <v>-29.805603512629578</v>
      </c>
      <c r="AB3599" s="60">
        <f t="shared" ca="1" si="1867"/>
        <v>-0.5325192970813194</v>
      </c>
      <c r="AC3599" s="60">
        <f t="shared" ca="1" si="1867"/>
        <v>-11.515016712773164</v>
      </c>
      <c r="AD3599" s="60">
        <f t="shared" ca="1" si="1867"/>
        <v>-2.278727800765382</v>
      </c>
    </row>
    <row r="3600" spans="1:30" s="51" customFormat="1" hidden="1" outlineLevel="1">
      <c r="A3600" s="56"/>
      <c r="B3600" s="112"/>
      <c r="C3600" s="55"/>
      <c r="D3600" s="55"/>
      <c r="E3600" s="58"/>
      <c r="F3600" s="58"/>
      <c r="G3600" s="55" t="str">
        <f>$G$14</f>
        <v>CUSTOMER</v>
      </c>
      <c r="H3600" s="60">
        <f t="shared" ref="H3600:AD3600" ca="1" si="1868">+H3575+H3583+H3591</f>
        <v>-22792.076082630996</v>
      </c>
      <c r="I3600" s="60">
        <f t="shared" ca="1" si="1868"/>
        <v>-10658.455796189377</v>
      </c>
      <c r="J3600" s="60">
        <f t="shared" ca="1" si="1868"/>
        <v>-2792.3389461959096</v>
      </c>
      <c r="K3600" s="60">
        <f t="shared" ca="1" si="1868"/>
        <v>-792.66498941642601</v>
      </c>
      <c r="L3600" s="60">
        <f t="shared" ca="1" si="1868"/>
        <v>-255.86787569947765</v>
      </c>
      <c r="M3600" s="60">
        <f t="shared" ca="1" si="1868"/>
        <v>-41.532509063015176</v>
      </c>
      <c r="N3600" s="60">
        <f t="shared" ca="1" si="1868"/>
        <v>-1090.065374178919</v>
      </c>
      <c r="O3600" s="60">
        <f t="shared" ca="1" si="1868"/>
        <v>-224.94677784404385</v>
      </c>
      <c r="P3600" s="60">
        <f t="shared" ca="1" si="1868"/>
        <v>-66.60953518860758</v>
      </c>
      <c r="Q3600" s="60">
        <f t="shared" ca="1" si="1868"/>
        <v>-144.69169386347991</v>
      </c>
      <c r="R3600" s="60">
        <f t="shared" ca="1" si="1868"/>
        <v>-25.425795008623588</v>
      </c>
      <c r="S3600" s="60">
        <f t="shared" ca="1" si="1868"/>
        <v>-461.67380190475495</v>
      </c>
      <c r="T3600" s="60">
        <f t="shared" ca="1" si="1868"/>
        <v>-1.5482320435498704</v>
      </c>
      <c r="U3600" s="60">
        <f t="shared" ca="1" si="1868"/>
        <v>-39.518042704428879</v>
      </c>
      <c r="V3600" s="60">
        <f t="shared" ca="1" si="1868"/>
        <v>-212.78455687636884</v>
      </c>
      <c r="W3600" s="60">
        <f t="shared" ca="1" si="1868"/>
        <v>-38.139113964834294</v>
      </c>
      <c r="X3600" s="60">
        <f t="shared" ca="1" si="1868"/>
        <v>-291.9899455891819</v>
      </c>
      <c r="Y3600" s="60">
        <f t="shared" ca="1" si="1868"/>
        <v>-62.270970212994605</v>
      </c>
      <c r="Z3600" s="60">
        <f t="shared" ca="1" si="1868"/>
        <v>-1.1288410355366403</v>
      </c>
      <c r="AA3600" s="60">
        <f t="shared" ca="1" si="1868"/>
        <v>-63.399811248531243</v>
      </c>
      <c r="AB3600" s="60">
        <f t="shared" ca="1" si="1868"/>
        <v>-1.168927188395277</v>
      </c>
      <c r="AC3600" s="60">
        <f t="shared" ca="1" si="1868"/>
        <v>-6622.1132861904034</v>
      </c>
      <c r="AD3600" s="60">
        <f t="shared" ca="1" si="1868"/>
        <v>-810.87019394552328</v>
      </c>
    </row>
    <row r="3601" spans="1:30" s="51" customFormat="1" collapsed="1">
      <c r="A3601" s="56"/>
      <c r="B3601" s="112" t="s">
        <v>441</v>
      </c>
      <c r="C3601" s="109"/>
      <c r="D3601" s="55"/>
      <c r="E3601" s="60">
        <f>+E3576+E3584+E3592</f>
        <v>-705688.21</v>
      </c>
      <c r="F3601" s="52"/>
      <c r="G3601" s="55" t="str">
        <f>$G$15</f>
        <v>TOTAL</v>
      </c>
      <c r="H3601" s="60">
        <f t="shared" ref="H3601:AD3601" ca="1" si="1869">+H3576+H3584+H3592</f>
        <v>-705688.21</v>
      </c>
      <c r="I3601" s="60">
        <f t="shared" ca="1" si="1869"/>
        <v>-401981.41010467953</v>
      </c>
      <c r="J3601" s="60">
        <f t="shared" ca="1" si="1869"/>
        <v>-21131.685630073953</v>
      </c>
      <c r="K3601" s="60">
        <f t="shared" ca="1" si="1869"/>
        <v>-62694.944869506391</v>
      </c>
      <c r="L3601" s="60">
        <f t="shared" ca="1" si="1869"/>
        <v>-1799.9864806771188</v>
      </c>
      <c r="M3601" s="60">
        <f t="shared" ca="1" si="1869"/>
        <v>-189.11528718856056</v>
      </c>
      <c r="N3601" s="60">
        <f t="shared" ca="1" si="1869"/>
        <v>-64684.046637372056</v>
      </c>
      <c r="O3601" s="60">
        <f t="shared" ca="1" si="1869"/>
        <v>-46568.666592261987</v>
      </c>
      <c r="P3601" s="60">
        <f t="shared" ca="1" si="1869"/>
        <v>-7942.1599092263441</v>
      </c>
      <c r="Q3601" s="60">
        <f t="shared" ca="1" si="1869"/>
        <v>-2748.9001569623915</v>
      </c>
      <c r="R3601" s="60">
        <f t="shared" ca="1" si="1869"/>
        <v>-90.883469119498486</v>
      </c>
      <c r="S3601" s="60">
        <f t="shared" ca="1" si="1869"/>
        <v>-57350.610127570195</v>
      </c>
      <c r="T3601" s="60">
        <f t="shared" ca="1" si="1869"/>
        <v>-1512.8859280464976</v>
      </c>
      <c r="U3601" s="60">
        <f t="shared" ca="1" si="1869"/>
        <v>-22870.831403362958</v>
      </c>
      <c r="V3601" s="60">
        <f t="shared" ca="1" si="1869"/>
        <v>-100096.11597600524</v>
      </c>
      <c r="W3601" s="60">
        <f t="shared" ca="1" si="1869"/>
        <v>-13442.008499903433</v>
      </c>
      <c r="X3601" s="60">
        <f t="shared" ca="1" si="1869"/>
        <v>-137921.84180731809</v>
      </c>
      <c r="Y3601" s="60">
        <f t="shared" ca="1" si="1869"/>
        <v>-14100.185077789229</v>
      </c>
      <c r="Z3601" s="60">
        <f t="shared" ca="1" si="1869"/>
        <v>-248.5970715046135</v>
      </c>
      <c r="AA3601" s="60">
        <f t="shared" ca="1" si="1869"/>
        <v>-14348.782149293842</v>
      </c>
      <c r="AB3601" s="60">
        <f t="shared" ca="1" si="1869"/>
        <v>-171.75729413490848</v>
      </c>
      <c r="AC3601" s="60">
        <f t="shared" ca="1" si="1869"/>
        <v>-7187.986690924311</v>
      </c>
      <c r="AD3601" s="60">
        <f t="shared" ca="1" si="1869"/>
        <v>-910.08955863323433</v>
      </c>
    </row>
    <row r="3602" spans="1:30" s="51" customFormat="1">
      <c r="A3602" s="56"/>
      <c r="B3602" s="112"/>
      <c r="C3602" s="55"/>
      <c r="D3602" s="55"/>
      <c r="E3602" s="58"/>
      <c r="F3602" s="58"/>
      <c r="G3602" s="55"/>
      <c r="H3602" s="53"/>
      <c r="I3602" s="54"/>
      <c r="J3602" s="54"/>
      <c r="K3602" s="54"/>
      <c r="L3602" s="54"/>
      <c r="M3602" s="54"/>
      <c r="N3602" s="54"/>
      <c r="O3602" s="54"/>
      <c r="P3602" s="54"/>
      <c r="Q3602" s="54"/>
      <c r="R3602" s="54"/>
      <c r="S3602" s="54"/>
      <c r="T3602" s="54"/>
      <c r="U3602" s="54"/>
      <c r="V3602" s="54"/>
      <c r="W3602" s="54"/>
      <c r="X3602" s="54"/>
      <c r="Y3602" s="54"/>
      <c r="Z3602" s="54"/>
      <c r="AA3602" s="54"/>
      <c r="AB3602" s="54"/>
      <c r="AC3602" s="54"/>
      <c r="AD3602" s="54"/>
    </row>
    <row r="3603" spans="1:30" hidden="1" outlineLevel="1">
      <c r="D3603" s="7"/>
      <c r="E3603" s="11"/>
      <c r="F3603" s="11"/>
      <c r="G3603" s="55" t="str">
        <f>$G$8</f>
        <v>PRODUCTION</v>
      </c>
      <c r="H3603" s="53">
        <f t="shared" ref="H3603:AD3603" ca="1" si="1870">+H3559+H3594</f>
        <v>-768177.6888918695</v>
      </c>
      <c r="I3603" s="53">
        <f t="shared" ca="1" si="1870"/>
        <v>-1330449.4821650868</v>
      </c>
      <c r="J3603" s="53">
        <f t="shared" ca="1" si="1870"/>
        <v>52841.78041113662</v>
      </c>
      <c r="K3603" s="53">
        <f t="shared" ca="1" si="1870"/>
        <v>122638.62494027476</v>
      </c>
      <c r="L3603" s="53">
        <f t="shared" ca="1" si="1870"/>
        <v>3923.8889380299443</v>
      </c>
      <c r="M3603" s="53">
        <f t="shared" ca="1" si="1870"/>
        <v>938.10505192695427</v>
      </c>
      <c r="N3603" s="53">
        <f t="shared" ca="1" si="1870"/>
        <v>127500.61893023195</v>
      </c>
      <c r="O3603" s="53">
        <f t="shared" ca="1" si="1870"/>
        <v>91865.902882699054</v>
      </c>
      <c r="P3603" s="53">
        <f t="shared" ca="1" si="1870"/>
        <v>23669.018365209187</v>
      </c>
      <c r="Q3603" s="53">
        <f t="shared" ca="1" si="1870"/>
        <v>10999.174128409039</v>
      </c>
      <c r="R3603" s="53">
        <f t="shared" ca="1" si="1870"/>
        <v>483.0274501316419</v>
      </c>
      <c r="S3603" s="53">
        <f t="shared" ca="1" si="1870"/>
        <v>127017.12282644893</v>
      </c>
      <c r="T3603" s="53">
        <f t="shared" ca="1" si="1870"/>
        <v>-903.62895397163174</v>
      </c>
      <c r="U3603" s="53">
        <f t="shared" ca="1" si="1870"/>
        <v>24036.402651255397</v>
      </c>
      <c r="V3603" s="53">
        <f t="shared" ca="1" si="1870"/>
        <v>180127.75870181184</v>
      </c>
      <c r="W3603" s="53">
        <f t="shared" ca="1" si="1870"/>
        <v>38354.939509690506</v>
      </c>
      <c r="X3603" s="53">
        <f t="shared" ca="1" si="1870"/>
        <v>241615.47190878575</v>
      </c>
      <c r="Y3603" s="53">
        <f t="shared" ca="1" si="1870"/>
        <v>12873.867530048676</v>
      </c>
      <c r="Z3603" s="53">
        <f t="shared" ca="1" si="1870"/>
        <v>-370.50979842702486</v>
      </c>
      <c r="AA3603" s="53">
        <f t="shared" ca="1" si="1870"/>
        <v>12503.357731621625</v>
      </c>
      <c r="AB3603" s="53">
        <f t="shared" ca="1" si="1870"/>
        <v>793.44146499332896</v>
      </c>
      <c r="AC3603" s="53">
        <f t="shared" ca="1" si="1870"/>
        <v>0</v>
      </c>
      <c r="AD3603" s="53">
        <f t="shared" ca="1" si="1870"/>
        <v>0</v>
      </c>
    </row>
    <row r="3604" spans="1:30" hidden="1" outlineLevel="1">
      <c r="D3604" s="7"/>
      <c r="E3604" s="11"/>
      <c r="F3604" s="11"/>
      <c r="G3604" s="55" t="str">
        <f>$G$9</f>
        <v>BULKTRAN</v>
      </c>
      <c r="H3604" s="53">
        <f t="shared" ref="H3604:AD3604" ca="1" si="1871">+H3560+H3595</f>
        <v>32136.28386533141</v>
      </c>
      <c r="I3604" s="53">
        <f t="shared" ca="1" si="1871"/>
        <v>-402079.71788937529</v>
      </c>
      <c r="J3604" s="53">
        <f t="shared" ca="1" si="1871"/>
        <v>29746.236381257604</v>
      </c>
      <c r="K3604" s="53">
        <f t="shared" ca="1" si="1871"/>
        <v>84197.168347762577</v>
      </c>
      <c r="L3604" s="53">
        <f t="shared" ca="1" si="1871"/>
        <v>3132.2602653929748</v>
      </c>
      <c r="M3604" s="53">
        <f t="shared" ca="1" si="1871"/>
        <v>1317.4446492753034</v>
      </c>
      <c r="N3604" s="53">
        <f t="shared" ca="1" si="1871"/>
        <v>88646.873262430832</v>
      </c>
      <c r="O3604" s="53">
        <f t="shared" ca="1" si="1871"/>
        <v>63383.470476682531</v>
      </c>
      <c r="P3604" s="53">
        <f t="shared" ca="1" si="1871"/>
        <v>15216.619969505282</v>
      </c>
      <c r="Q3604" s="53">
        <f t="shared" ca="1" si="1871"/>
        <v>7862.5879774403611</v>
      </c>
      <c r="R3604" s="53">
        <f t="shared" ca="1" si="1871"/>
        <v>650.931555007508</v>
      </c>
      <c r="S3604" s="53">
        <f t="shared" ca="1" si="1871"/>
        <v>87113.609978635694</v>
      </c>
      <c r="T3604" s="53">
        <f t="shared" ca="1" si="1871"/>
        <v>179.74177496701856</v>
      </c>
      <c r="U3604" s="53">
        <f t="shared" ca="1" si="1871"/>
        <v>23963.704890312096</v>
      </c>
      <c r="V3604" s="53">
        <f t="shared" ca="1" si="1871"/>
        <v>153498.30807354022</v>
      </c>
      <c r="W3604" s="53">
        <f t="shared" ca="1" si="1871"/>
        <v>38270.876508487039</v>
      </c>
      <c r="X3604" s="53">
        <f t="shared" ca="1" si="1871"/>
        <v>215912.63124730636</v>
      </c>
      <c r="Y3604" s="53">
        <f t="shared" ca="1" si="1871"/>
        <v>12331.64606843318</v>
      </c>
      <c r="Z3604" s="53">
        <f t="shared" ca="1" si="1871"/>
        <v>-53.200927595932697</v>
      </c>
      <c r="AA3604" s="53">
        <f t="shared" ca="1" si="1871"/>
        <v>12278.445140837241</v>
      </c>
      <c r="AB3604" s="53">
        <f t="shared" ca="1" si="1871"/>
        <v>518.20574423922585</v>
      </c>
      <c r="AC3604" s="53">
        <f t="shared" ca="1" si="1871"/>
        <v>0</v>
      </c>
      <c r="AD3604" s="53">
        <f t="shared" ca="1" si="1871"/>
        <v>0</v>
      </c>
    </row>
    <row r="3605" spans="1:30" hidden="1" outlineLevel="1">
      <c r="D3605" s="7"/>
      <c r="E3605" s="11"/>
      <c r="F3605" s="11"/>
      <c r="G3605" s="55" t="str">
        <f>$G$10</f>
        <v>SUBTRAN</v>
      </c>
      <c r="H3605" s="53">
        <f t="shared" ref="H3605:AD3605" ca="1" si="1872">+H3561+H3596</f>
        <v>3035.8469746934825</v>
      </c>
      <c r="I3605" s="53">
        <f t="shared" ca="1" si="1872"/>
        <v>-85141.121647871551</v>
      </c>
      <c r="J3605" s="53">
        <f t="shared" ca="1" si="1872"/>
        <v>5928.156480291138</v>
      </c>
      <c r="K3605" s="53">
        <f t="shared" ca="1" si="1872"/>
        <v>16607.820432889319</v>
      </c>
      <c r="L3605" s="53">
        <f t="shared" ca="1" si="1872"/>
        <v>605.11681876858643</v>
      </c>
      <c r="M3605" s="53">
        <f t="shared" ca="1" si="1872"/>
        <v>422.65836266830195</v>
      </c>
      <c r="N3605" s="53">
        <f t="shared" ca="1" si="1872"/>
        <v>17635.595614326208</v>
      </c>
      <c r="O3605" s="53">
        <f t="shared" ca="1" si="1872"/>
        <v>12430.644240121743</v>
      </c>
      <c r="P3605" s="53">
        <f t="shared" ca="1" si="1872"/>
        <v>2984.0818341696745</v>
      </c>
      <c r="Q3605" s="53">
        <f t="shared" ca="1" si="1872"/>
        <v>2027.5008143598923</v>
      </c>
      <c r="R3605" s="53">
        <f t="shared" ca="1" si="1872"/>
        <v>0</v>
      </c>
      <c r="S3605" s="53">
        <f t="shared" ca="1" si="1872"/>
        <v>17442.226888651308</v>
      </c>
      <c r="T3605" s="53">
        <f t="shared" ca="1" si="1872"/>
        <v>27.724245556423227</v>
      </c>
      <c r="U3605" s="53">
        <f t="shared" ca="1" si="1872"/>
        <v>4653.9665539473544</v>
      </c>
      <c r="V3605" s="53">
        <f t="shared" ca="1" si="1872"/>
        <v>39523.761572533003</v>
      </c>
      <c r="W3605" s="53">
        <f t="shared" ca="1" si="1872"/>
        <v>0</v>
      </c>
      <c r="X3605" s="53">
        <f t="shared" ca="1" si="1872"/>
        <v>44205.452372036831</v>
      </c>
      <c r="Y3605" s="53">
        <f t="shared" ca="1" si="1872"/>
        <v>2346.1435459349377</v>
      </c>
      <c r="Z3605" s="53">
        <f t="shared" ca="1" si="1872"/>
        <v>-11.55791671794357</v>
      </c>
      <c r="AA3605" s="53">
        <f t="shared" ca="1" si="1872"/>
        <v>2334.5856292169988</v>
      </c>
      <c r="AB3605" s="53">
        <f t="shared" ca="1" si="1872"/>
        <v>103.58060923781458</v>
      </c>
      <c r="AC3605" s="53">
        <f t="shared" ca="1" si="1872"/>
        <v>429.05423748372516</v>
      </c>
      <c r="AD3605" s="53">
        <f t="shared" ca="1" si="1872"/>
        <v>98.316791321046068</v>
      </c>
    </row>
    <row r="3606" spans="1:30" hidden="1" outlineLevel="1">
      <c r="D3606" s="7"/>
      <c r="E3606" s="11"/>
      <c r="F3606" s="11"/>
      <c r="G3606" s="55" t="str">
        <f>$G$11</f>
        <v>DISTPRI</v>
      </c>
      <c r="H3606" s="53">
        <f t="shared" ref="H3606:AD3606" ca="1" si="1873">+H3562+H3597</f>
        <v>-113992.43366680303</v>
      </c>
      <c r="I3606" s="53">
        <f t="shared" ca="1" si="1873"/>
        <v>-491462.23735241697</v>
      </c>
      <c r="J3606" s="53">
        <f t="shared" ca="1" si="1873"/>
        <v>46793.253960197711</v>
      </c>
      <c r="K3606" s="53">
        <f t="shared" ca="1" si="1873"/>
        <v>135137.57172023648</v>
      </c>
      <c r="L3606" s="53">
        <f t="shared" ca="1" si="1873"/>
        <v>4861.698102363398</v>
      </c>
      <c r="M3606" s="53">
        <f t="shared" ca="1" si="1873"/>
        <v>0</v>
      </c>
      <c r="N3606" s="53">
        <f t="shared" ca="1" si="1873"/>
        <v>139999.26982259983</v>
      </c>
      <c r="O3606" s="53">
        <f t="shared" ca="1" si="1873"/>
        <v>100424.05692347689</v>
      </c>
      <c r="P3606" s="53">
        <f t="shared" ca="1" si="1873"/>
        <v>23463.539249159632</v>
      </c>
      <c r="Q3606" s="53">
        <f t="shared" ca="1" si="1873"/>
        <v>0</v>
      </c>
      <c r="R3606" s="53">
        <f t="shared" ca="1" si="1873"/>
        <v>0</v>
      </c>
      <c r="S3606" s="53">
        <f t="shared" ca="1" si="1873"/>
        <v>123887.59617263656</v>
      </c>
      <c r="T3606" s="53">
        <f t="shared" ca="1" si="1873"/>
        <v>720.68200686791295</v>
      </c>
      <c r="U3606" s="53">
        <f t="shared" ca="1" si="1873"/>
        <v>40719.74377268114</v>
      </c>
      <c r="V3606" s="53">
        <f t="shared" ca="1" si="1873"/>
        <v>0</v>
      </c>
      <c r="W3606" s="53">
        <f t="shared" ca="1" si="1873"/>
        <v>0</v>
      </c>
      <c r="X3606" s="53">
        <f t="shared" ca="1" si="1873"/>
        <v>41440.425779549063</v>
      </c>
      <c r="Y3606" s="53">
        <f t="shared" ca="1" si="1873"/>
        <v>20612.023046550654</v>
      </c>
      <c r="Z3606" s="53">
        <f t="shared" ca="1" si="1873"/>
        <v>-5.42651814735882</v>
      </c>
      <c r="AA3606" s="53">
        <f t="shared" ca="1" si="1873"/>
        <v>20606.596528403308</v>
      </c>
      <c r="AB3606" s="53">
        <f t="shared" ca="1" si="1873"/>
        <v>782.28471698497867</v>
      </c>
      <c r="AC3606" s="53">
        <f t="shared" ca="1" si="1873"/>
        <v>3225.6302573850749</v>
      </c>
      <c r="AD3606" s="53">
        <f t="shared" ca="1" si="1873"/>
        <v>734.74644785773694</v>
      </c>
    </row>
    <row r="3607" spans="1:30" hidden="1" outlineLevel="1">
      <c r="D3607" s="7"/>
      <c r="E3607" s="11"/>
      <c r="F3607" s="11"/>
      <c r="G3607" s="55" t="str">
        <f>$G$12</f>
        <v>DISTSEC</v>
      </c>
      <c r="H3607" s="53">
        <f t="shared" ref="H3607:AD3607" ca="1" si="1874">+H3563+H3598</f>
        <v>-135463.13866955243</v>
      </c>
      <c r="I3607" s="53">
        <f t="shared" ca="1" si="1874"/>
        <v>-290770.11935084022</v>
      </c>
      <c r="J3607" s="53">
        <f t="shared" ca="1" si="1874"/>
        <v>26667.65449501984</v>
      </c>
      <c r="K3607" s="53">
        <f t="shared" ca="1" si="1874"/>
        <v>63675.075818748533</v>
      </c>
      <c r="L3607" s="53">
        <f t="shared" ca="1" si="1874"/>
        <v>0</v>
      </c>
      <c r="M3607" s="53">
        <f t="shared" ca="1" si="1874"/>
        <v>0</v>
      </c>
      <c r="N3607" s="53">
        <f t="shared" ca="1" si="1874"/>
        <v>63675.075818748533</v>
      </c>
      <c r="O3607" s="53">
        <f t="shared" ca="1" si="1874"/>
        <v>40204.621677699681</v>
      </c>
      <c r="P3607" s="53">
        <f t="shared" ca="1" si="1874"/>
        <v>0</v>
      </c>
      <c r="Q3607" s="53">
        <f t="shared" ca="1" si="1874"/>
        <v>0</v>
      </c>
      <c r="R3607" s="53">
        <f t="shared" ca="1" si="1874"/>
        <v>0</v>
      </c>
      <c r="S3607" s="53">
        <f t="shared" ca="1" si="1874"/>
        <v>40204.621677699681</v>
      </c>
      <c r="T3607" s="53">
        <f t="shared" ca="1" si="1874"/>
        <v>196.27947884214717</v>
      </c>
      <c r="U3607" s="53">
        <f t="shared" ca="1" si="1874"/>
        <v>0</v>
      </c>
      <c r="V3607" s="53">
        <f t="shared" ca="1" si="1874"/>
        <v>0</v>
      </c>
      <c r="W3607" s="53">
        <f t="shared" ca="1" si="1874"/>
        <v>0</v>
      </c>
      <c r="X3607" s="53">
        <f t="shared" ca="1" si="1874"/>
        <v>196.27947884214717</v>
      </c>
      <c r="Y3607" s="53">
        <f t="shared" ca="1" si="1874"/>
        <v>9972.6757976119188</v>
      </c>
      <c r="Z3607" s="53">
        <f t="shared" ca="1" si="1874"/>
        <v>0</v>
      </c>
      <c r="AA3607" s="53">
        <f t="shared" ca="1" si="1874"/>
        <v>9972.6757976119188</v>
      </c>
      <c r="AB3607" s="53">
        <f t="shared" ca="1" si="1874"/>
        <v>297.81611480003761</v>
      </c>
      <c r="AC3607" s="53">
        <f t="shared" ca="1" si="1874"/>
        <v>12194.716733582451</v>
      </c>
      <c r="AD3607" s="53">
        <f t="shared" ca="1" si="1874"/>
        <v>2098.1405649835342</v>
      </c>
    </row>
    <row r="3608" spans="1:30" hidden="1" outlineLevel="1">
      <c r="D3608" s="7"/>
      <c r="E3608" s="11"/>
      <c r="F3608" s="11"/>
      <c r="G3608" s="55" t="str">
        <f>$G$13</f>
        <v>ENERGY</v>
      </c>
      <c r="H3608" s="53">
        <f t="shared" ref="H3608:AD3608" ca="1" si="1875">+H3564+H3599</f>
        <v>146783.5373042071</v>
      </c>
      <c r="I3608" s="53">
        <f t="shared" ca="1" si="1875"/>
        <v>8254.4372136098373</v>
      </c>
      <c r="J3608" s="53">
        <f t="shared" ca="1" si="1875"/>
        <v>6937.0285237749176</v>
      </c>
      <c r="K3608" s="53">
        <f t="shared" ca="1" si="1875"/>
        <v>20140.142619525672</v>
      </c>
      <c r="L3608" s="53">
        <f t="shared" ca="1" si="1875"/>
        <v>631.19659456392822</v>
      </c>
      <c r="M3608" s="53">
        <f t="shared" ca="1" si="1875"/>
        <v>-290.63397160044065</v>
      </c>
      <c r="N3608" s="53">
        <f t="shared" ca="1" si="1875"/>
        <v>20480.705242489003</v>
      </c>
      <c r="O3608" s="53">
        <f t="shared" ca="1" si="1875"/>
        <v>18496.344555717442</v>
      </c>
      <c r="P3608" s="53">
        <f t="shared" ca="1" si="1875"/>
        <v>4014.0728889264005</v>
      </c>
      <c r="Q3608" s="53">
        <f t="shared" ca="1" si="1875"/>
        <v>1955.9556746974638</v>
      </c>
      <c r="R3608" s="53">
        <f t="shared" ca="1" si="1875"/>
        <v>127.36851096970526</v>
      </c>
      <c r="S3608" s="53">
        <f t="shared" ca="1" si="1875"/>
        <v>24593.741630310949</v>
      </c>
      <c r="T3608" s="53">
        <f t="shared" ca="1" si="1875"/>
        <v>378.7850342847326</v>
      </c>
      <c r="U3608" s="53">
        <f t="shared" ca="1" si="1875"/>
        <v>9593.2336076333413</v>
      </c>
      <c r="V3608" s="53">
        <f t="shared" ca="1" si="1875"/>
        <v>55677.280138139322</v>
      </c>
      <c r="W3608" s="53">
        <f t="shared" ca="1" si="1875"/>
        <v>12461.755105270568</v>
      </c>
      <c r="X3608" s="53">
        <f t="shared" ca="1" si="1875"/>
        <v>78111.053885327201</v>
      </c>
      <c r="Y3608" s="53">
        <f t="shared" ca="1" si="1875"/>
        <v>3997.8728671226427</v>
      </c>
      <c r="Z3608" s="53">
        <f t="shared" ca="1" si="1875"/>
        <v>32.136638211813455</v>
      </c>
      <c r="AA3608" s="53">
        <f t="shared" ca="1" si="1875"/>
        <v>4030.0095053344621</v>
      </c>
      <c r="AB3608" s="53">
        <f t="shared" ca="1" si="1875"/>
        <v>135.13588245981887</v>
      </c>
      <c r="AC3608" s="53">
        <f t="shared" ca="1" si="1875"/>
        <v>3564.3363789332229</v>
      </c>
      <c r="AD3608" s="53">
        <f t="shared" ca="1" si="1875"/>
        <v>677.08904196693618</v>
      </c>
    </row>
    <row r="3609" spans="1:30" hidden="1" outlineLevel="1">
      <c r="D3609" s="7"/>
      <c r="E3609" s="11"/>
      <c r="F3609" s="11"/>
      <c r="G3609" s="55" t="str">
        <f>$G$14</f>
        <v>CUSTOMER</v>
      </c>
      <c r="H3609" s="53">
        <f t="shared" ref="H3609:AD3609" ca="1" si="1876">+H3565+H3600</f>
        <v>163522.63299439498</v>
      </c>
      <c r="I3609" s="53">
        <f t="shared" ca="1" si="1876"/>
        <v>-107088.9165174158</v>
      </c>
      <c r="J3609" s="53">
        <f t="shared" ca="1" si="1876"/>
        <v>41042.747485051557</v>
      </c>
      <c r="K3609" s="53">
        <f t="shared" ca="1" si="1876"/>
        <v>9053.7074126030566</v>
      </c>
      <c r="L3609" s="53">
        <f t="shared" ca="1" si="1876"/>
        <v>3717.2354759461946</v>
      </c>
      <c r="M3609" s="53">
        <f t="shared" ca="1" si="1876"/>
        <v>1776.8046969776778</v>
      </c>
      <c r="N3609" s="53">
        <f t="shared" ca="1" si="1876"/>
        <v>14547.747585526931</v>
      </c>
      <c r="O3609" s="53">
        <f t="shared" ca="1" si="1876"/>
        <v>2707.4737920945936</v>
      </c>
      <c r="P3609" s="53">
        <f t="shared" ca="1" si="1876"/>
        <v>1032.8279032177177</v>
      </c>
      <c r="Q3609" s="53">
        <f t="shared" ca="1" si="1876"/>
        <v>2552.5133476676565</v>
      </c>
      <c r="R3609" s="53">
        <f t="shared" ca="1" si="1876"/>
        <v>789.58209452978224</v>
      </c>
      <c r="S3609" s="53">
        <f t="shared" ca="1" si="1876"/>
        <v>7082.3971375097553</v>
      </c>
      <c r="T3609" s="53">
        <f t="shared" ca="1" si="1876"/>
        <v>3.0333100625417866</v>
      </c>
      <c r="U3609" s="53">
        <f t="shared" ca="1" si="1876"/>
        <v>339.31108349237968</v>
      </c>
      <c r="V3609" s="53">
        <f t="shared" ca="1" si="1876"/>
        <v>2163.6018669102955</v>
      </c>
      <c r="W3609" s="53">
        <f t="shared" ca="1" si="1876"/>
        <v>515.21889443671728</v>
      </c>
      <c r="X3609" s="53">
        <f t="shared" ca="1" si="1876"/>
        <v>3021.1651549019371</v>
      </c>
      <c r="Y3609" s="53">
        <f t="shared" ca="1" si="1876"/>
        <v>498.84749742195254</v>
      </c>
      <c r="Z3609" s="53">
        <f t="shared" ca="1" si="1876"/>
        <v>-0.4970233707373185</v>
      </c>
      <c r="AA3609" s="53">
        <f t="shared" ca="1" si="1876"/>
        <v>498.35047405121486</v>
      </c>
      <c r="AB3609" s="53">
        <f t="shared" ca="1" si="1876"/>
        <v>26.700282903570447</v>
      </c>
      <c r="AC3609" s="53">
        <f t="shared" ca="1" si="1876"/>
        <v>179506.50469423024</v>
      </c>
      <c r="AD3609" s="53">
        <f t="shared" ca="1" si="1876"/>
        <v>24885.93669763529</v>
      </c>
    </row>
    <row r="3610" spans="1:30" collapsed="1">
      <c r="B3610" s="112" t="s">
        <v>553</v>
      </c>
      <c r="D3610" s="7"/>
      <c r="E3610" s="60">
        <f>+E3566+E3601</f>
        <v>-672154.96008960495</v>
      </c>
      <c r="F3610" s="3"/>
      <c r="G3610" s="55" t="str">
        <f>$G$15</f>
        <v>TOTAL</v>
      </c>
      <c r="H3610" s="53">
        <f t="shared" ref="H3610:AD3610" ca="1" si="1877">+H3566+H3601</f>
        <v>-672154.96008960088</v>
      </c>
      <c r="I3610" s="53">
        <f t="shared" ca="1" si="1877"/>
        <v>-2698737.1577094011</v>
      </c>
      <c r="J3610" s="53">
        <f t="shared" ca="1" si="1877"/>
        <v>209956.85773672946</v>
      </c>
      <c r="K3610" s="53">
        <f t="shared" ca="1" si="1877"/>
        <v>451450.11129204091</v>
      </c>
      <c r="L3610" s="53">
        <f t="shared" ca="1" si="1877"/>
        <v>16871.396195065019</v>
      </c>
      <c r="M3610" s="53">
        <f t="shared" ca="1" si="1877"/>
        <v>4164.3787892478076</v>
      </c>
      <c r="N3610" s="53">
        <f t="shared" ca="1" si="1877"/>
        <v>472485.88627635309</v>
      </c>
      <c r="O3610" s="53">
        <f t="shared" ca="1" si="1877"/>
        <v>329512.51454849145</v>
      </c>
      <c r="P3610" s="53">
        <f t="shared" ca="1" si="1877"/>
        <v>70380.160210187794</v>
      </c>
      <c r="Q3610" s="53">
        <f t="shared" ca="1" si="1877"/>
        <v>25397.731942574406</v>
      </c>
      <c r="R3610" s="53">
        <f t="shared" ca="1" si="1877"/>
        <v>2050.9096106386351</v>
      </c>
      <c r="S3610" s="53">
        <f t="shared" ca="1" si="1877"/>
        <v>427341.31631189247</v>
      </c>
      <c r="T3610" s="53">
        <f t="shared" ca="1" si="1877"/>
        <v>602.61689660914953</v>
      </c>
      <c r="U3610" s="53">
        <f t="shared" ca="1" si="1877"/>
        <v>103306.36255932174</v>
      </c>
      <c r="V3610" s="53">
        <f t="shared" ca="1" si="1877"/>
        <v>430990.7103529335</v>
      </c>
      <c r="W3610" s="53">
        <f t="shared" ca="1" si="1877"/>
        <v>89602.790017884996</v>
      </c>
      <c r="X3610" s="53">
        <f t="shared" ca="1" si="1877"/>
        <v>624502.47982674954</v>
      </c>
      <c r="Y3610" s="53">
        <f t="shared" ca="1" si="1877"/>
        <v>62633.076353123848</v>
      </c>
      <c r="Z3610" s="53">
        <f t="shared" ca="1" si="1877"/>
        <v>-409.05554604718361</v>
      </c>
      <c r="AA3610" s="53">
        <f t="shared" ca="1" si="1877"/>
        <v>62224.020807076726</v>
      </c>
      <c r="AB3610" s="53">
        <f t="shared" ca="1" si="1877"/>
        <v>2657.1648156187771</v>
      </c>
      <c r="AC3610" s="53">
        <f t="shared" ca="1" si="1877"/>
        <v>198920.24230161481</v>
      </c>
      <c r="AD3610" s="53">
        <f t="shared" ca="1" si="1877"/>
        <v>28494.229543764577</v>
      </c>
    </row>
    <row r="3611" spans="1:30">
      <c r="D3611" s="7"/>
    </row>
    <row r="3612" spans="1:30" hidden="1" outlineLevel="1">
      <c r="D3612" s="7"/>
      <c r="E3612" s="11"/>
      <c r="F3612" s="11"/>
      <c r="G3612" s="55" t="str">
        <f>$G$8</f>
        <v>PRODUCTION</v>
      </c>
      <c r="H3612" s="53">
        <f t="shared" ref="H3612:AD3612" ca="1" si="1878">+H2606+H3364-H3559</f>
        <v>-20214963.994286079</v>
      </c>
      <c r="I3612" s="53">
        <f t="shared" ca="1" si="1878"/>
        <v>-25707989.862772543</v>
      </c>
      <c r="J3612" s="53">
        <f t="shared" ca="1" si="1878"/>
        <v>644730.49670034135</v>
      </c>
      <c r="K3612" s="53">
        <f t="shared" ca="1" si="1878"/>
        <v>1299718.8292460111</v>
      </c>
      <c r="L3612" s="53">
        <f t="shared" ca="1" si="1878"/>
        <v>46248.713277689472</v>
      </c>
      <c r="M3612" s="53">
        <f t="shared" ca="1" si="1878"/>
        <v>12891.516795457568</v>
      </c>
      <c r="N3612" s="53">
        <f t="shared" ca="1" si="1878"/>
        <v>1358859.0593191625</v>
      </c>
      <c r="O3612" s="53">
        <f t="shared" ca="1" si="1878"/>
        <v>965848.78906716907</v>
      </c>
      <c r="P3612" s="53">
        <f t="shared" ca="1" si="1878"/>
        <v>287644.02696000808</v>
      </c>
      <c r="Q3612" s="53">
        <f t="shared" ca="1" si="1878"/>
        <v>140808.72068569169</v>
      </c>
      <c r="R3612" s="53">
        <f t="shared" ca="1" si="1878"/>
        <v>6976.2575481559561</v>
      </c>
      <c r="S3612" s="53">
        <f t="shared" ca="1" si="1878"/>
        <v>1401277.7942610243</v>
      </c>
      <c r="T3612" s="53">
        <f t="shared" ca="1" si="1878"/>
        <v>-30552.004402087838</v>
      </c>
      <c r="U3612" s="53">
        <f t="shared" ca="1" si="1878"/>
        <v>129243.23612634464</v>
      </c>
      <c r="V3612" s="53">
        <f t="shared" ca="1" si="1878"/>
        <v>1498459.0202602833</v>
      </c>
      <c r="W3612" s="53">
        <f t="shared" ca="1" si="1878"/>
        <v>431981.97282610543</v>
      </c>
      <c r="X3612" s="53">
        <f t="shared" ca="1" si="1878"/>
        <v>2029132.2248106396</v>
      </c>
      <c r="Y3612" s="53">
        <f t="shared" ca="1" si="1878"/>
        <v>57102.521917471233</v>
      </c>
      <c r="Z3612" s="53">
        <f t="shared" ca="1" si="1878"/>
        <v>-9037.8829905768471</v>
      </c>
      <c r="AA3612" s="53">
        <f t="shared" ca="1" si="1878"/>
        <v>48064.638926894011</v>
      </c>
      <c r="AB3612" s="53">
        <f t="shared" ca="1" si="1878"/>
        <v>10961.65446841897</v>
      </c>
      <c r="AC3612" s="53">
        <f t="shared" ca="1" si="1878"/>
        <v>0</v>
      </c>
      <c r="AD3612" s="53">
        <f t="shared" ca="1" si="1878"/>
        <v>0</v>
      </c>
    </row>
    <row r="3613" spans="1:30" hidden="1" outlineLevel="1">
      <c r="D3613" s="7"/>
      <c r="E3613" s="11"/>
      <c r="F3613" s="11"/>
      <c r="G3613" s="55" t="str">
        <f>$G$9</f>
        <v>BULKTRAN</v>
      </c>
      <c r="H3613" s="53">
        <f t="shared" ref="H3613:AD3613" ca="1" si="1879">+H2607+H3365-H3560</f>
        <v>-5870936.8474996928</v>
      </c>
      <c r="I3613" s="53">
        <f t="shared" ca="1" si="1879"/>
        <v>-9588311.3268887792</v>
      </c>
      <c r="J3613" s="53">
        <f t="shared" ca="1" si="1879"/>
        <v>321142.96629600669</v>
      </c>
      <c r="K3613" s="53">
        <f t="shared" ca="1" si="1879"/>
        <v>779560.05751025642</v>
      </c>
      <c r="L3613" s="53">
        <f t="shared" ca="1" si="1879"/>
        <v>32261.645062310905</v>
      </c>
      <c r="M3613" s="53">
        <f t="shared" ca="1" si="1879"/>
        <v>19428.868056187381</v>
      </c>
      <c r="N3613" s="53">
        <f t="shared" ca="1" si="1879"/>
        <v>831250.57062875421</v>
      </c>
      <c r="O3613" s="53">
        <f t="shared" ca="1" si="1879"/>
        <v>582660.72923997301</v>
      </c>
      <c r="P3613" s="53">
        <f t="shared" ca="1" si="1879"/>
        <v>163149.7654020754</v>
      </c>
      <c r="Q3613" s="53">
        <f t="shared" ca="1" si="1879"/>
        <v>89531.250196869863</v>
      </c>
      <c r="R3613" s="53">
        <f t="shared" ca="1" si="1879"/>
        <v>8790.8748921595416</v>
      </c>
      <c r="S3613" s="53">
        <f t="shared" ca="1" si="1879"/>
        <v>844132.61973107769</v>
      </c>
      <c r="T3613" s="53">
        <f t="shared" ca="1" si="1879"/>
        <v>-12244.531783452507</v>
      </c>
      <c r="U3613" s="53">
        <f t="shared" ca="1" si="1879"/>
        <v>136471.27057169221</v>
      </c>
      <c r="V3613" s="53">
        <f t="shared" ca="1" si="1879"/>
        <v>1151477.6795414926</v>
      </c>
      <c r="W3613" s="53">
        <f t="shared" ca="1" si="1879"/>
        <v>377012.13871319382</v>
      </c>
      <c r="X3613" s="53">
        <f t="shared" ca="1" si="1879"/>
        <v>1652716.5570429249</v>
      </c>
      <c r="Y3613" s="53">
        <f t="shared" ca="1" si="1879"/>
        <v>64633.226466573768</v>
      </c>
      <c r="Z3613" s="53">
        <f t="shared" ca="1" si="1879"/>
        <v>-3079.5520534271527</v>
      </c>
      <c r="AA3613" s="53">
        <f t="shared" ca="1" si="1879"/>
        <v>61553.674413146538</v>
      </c>
      <c r="AB3613" s="53">
        <f t="shared" ca="1" si="1879"/>
        <v>6578.0912771798794</v>
      </c>
      <c r="AC3613" s="53">
        <f t="shared" ca="1" si="1879"/>
        <v>0</v>
      </c>
      <c r="AD3613" s="53">
        <f t="shared" ca="1" si="1879"/>
        <v>0</v>
      </c>
    </row>
    <row r="3614" spans="1:30" hidden="1" outlineLevel="1">
      <c r="D3614" s="7"/>
      <c r="E3614" s="11"/>
      <c r="F3614" s="11"/>
      <c r="G3614" s="55" t="str">
        <f>$G$10</f>
        <v>SUBTRAN</v>
      </c>
      <c r="H3614" s="53">
        <f t="shared" ref="H3614:AD3614" ca="1" si="1880">+H2608+H3366-H3561</f>
        <v>-1354139.743653059</v>
      </c>
      <c r="I3614" s="53">
        <f t="shared" ca="1" si="1880"/>
        <v>-2047231.9743982707</v>
      </c>
      <c r="J3614" s="53">
        <f t="shared" ca="1" si="1880"/>
        <v>62028.988972631094</v>
      </c>
      <c r="K3614" s="53">
        <f t="shared" ca="1" si="1880"/>
        <v>146205.36093368183</v>
      </c>
      <c r="L3614" s="53">
        <f t="shared" ca="1" si="1880"/>
        <v>5992.1839798592573</v>
      </c>
      <c r="M3614" s="53">
        <f t="shared" ca="1" si="1880"/>
        <v>6311.1767066746715</v>
      </c>
      <c r="N3614" s="53">
        <f t="shared" ca="1" si="1880"/>
        <v>158508.72162021574</v>
      </c>
      <c r="O3614" s="53">
        <f t="shared" ca="1" si="1880"/>
        <v>108588.50708335344</v>
      </c>
      <c r="P3614" s="53">
        <f t="shared" ca="1" si="1880"/>
        <v>30974.154800162938</v>
      </c>
      <c r="Q3614" s="53">
        <f t="shared" ca="1" si="1880"/>
        <v>22466.905640668771</v>
      </c>
      <c r="R3614" s="53">
        <f t="shared" ca="1" si="1880"/>
        <v>0</v>
      </c>
      <c r="S3614" s="53">
        <f t="shared" ca="1" si="1880"/>
        <v>162029.56752418523</v>
      </c>
      <c r="T3614" s="53">
        <f t="shared" ca="1" si="1880"/>
        <v>-2719.1590551774971</v>
      </c>
      <c r="U3614" s="53">
        <f t="shared" ca="1" si="1880"/>
        <v>22786.341677512421</v>
      </c>
      <c r="V3614" s="53">
        <f t="shared" ca="1" si="1880"/>
        <v>272529.1693878111</v>
      </c>
      <c r="W3614" s="53">
        <f t="shared" ca="1" si="1880"/>
        <v>0</v>
      </c>
      <c r="X3614" s="53">
        <f t="shared" ca="1" si="1880"/>
        <v>292596.35201014666</v>
      </c>
      <c r="Y3614" s="53">
        <f t="shared" ca="1" si="1880"/>
        <v>10327.26586036236</v>
      </c>
      <c r="Z3614" s="53">
        <f t="shared" ca="1" si="1880"/>
        <v>-639.72778220853343</v>
      </c>
      <c r="AA3614" s="53">
        <f t="shared" ca="1" si="1880"/>
        <v>9687.5380781539025</v>
      </c>
      <c r="AB3614" s="53">
        <f t="shared" ca="1" si="1880"/>
        <v>1295.6239416862018</v>
      </c>
      <c r="AC3614" s="53">
        <f t="shared" ca="1" si="1880"/>
        <v>5636.935618577485</v>
      </c>
      <c r="AD3614" s="53">
        <f t="shared" ca="1" si="1880"/>
        <v>1308.502979616045</v>
      </c>
    </row>
    <row r="3615" spans="1:30" hidden="1" outlineLevel="1">
      <c r="D3615" s="7"/>
      <c r="E3615" s="11"/>
      <c r="F3615" s="11"/>
      <c r="G3615" s="55" t="str">
        <f>$G$11</f>
        <v>DISTPRI</v>
      </c>
      <c r="H3615" s="53">
        <f t="shared" ref="H3615:AD3615" ca="1" si="1881">+H2609+H3367-H3562</f>
        <v>-8262983.3806447936</v>
      </c>
      <c r="I3615" s="53">
        <f t="shared" ca="1" si="1881"/>
        <v>-12176697.575166335</v>
      </c>
      <c r="J3615" s="53">
        <f t="shared" ca="1" si="1881"/>
        <v>547020.79494742013</v>
      </c>
      <c r="K3615" s="53">
        <f t="shared" ca="1" si="1881"/>
        <v>1429102.0347481417</v>
      </c>
      <c r="L3615" s="53">
        <f t="shared" ca="1" si="1881"/>
        <v>55146.719837756966</v>
      </c>
      <c r="M3615" s="53">
        <f t="shared" ca="1" si="1881"/>
        <v>0</v>
      </c>
      <c r="N3615" s="53">
        <f t="shared" ca="1" si="1881"/>
        <v>1484248.7545858975</v>
      </c>
      <c r="O3615" s="53">
        <f t="shared" ca="1" si="1881"/>
        <v>1057067.3997117025</v>
      </c>
      <c r="P3615" s="53">
        <f t="shared" ca="1" si="1881"/>
        <v>273143.72200596181</v>
      </c>
      <c r="Q3615" s="53">
        <f t="shared" ca="1" si="1881"/>
        <v>0</v>
      </c>
      <c r="R3615" s="53">
        <f t="shared" ca="1" si="1881"/>
        <v>0</v>
      </c>
      <c r="S3615" s="53">
        <f t="shared" ca="1" si="1881"/>
        <v>1330211.1217176651</v>
      </c>
      <c r="T3615" s="53">
        <f t="shared" ca="1" si="1881"/>
        <v>-8133.4745927618205</v>
      </c>
      <c r="U3615" s="53">
        <f t="shared" ca="1" si="1881"/>
        <v>335058.64142353798</v>
      </c>
      <c r="V3615" s="53">
        <f t="shared" ca="1" si="1881"/>
        <v>0</v>
      </c>
      <c r="W3615" s="53">
        <f t="shared" ca="1" si="1881"/>
        <v>0</v>
      </c>
      <c r="X3615" s="53">
        <f t="shared" ca="1" si="1881"/>
        <v>326925.16683077614</v>
      </c>
      <c r="Y3615" s="53">
        <f t="shared" ca="1" si="1881"/>
        <v>163799.67979332877</v>
      </c>
      <c r="Z3615" s="53">
        <f t="shared" ca="1" si="1881"/>
        <v>-2864.4533710152928</v>
      </c>
      <c r="AA3615" s="53">
        <f t="shared" ca="1" si="1881"/>
        <v>160935.22642231363</v>
      </c>
      <c r="AB3615" s="53">
        <f t="shared" ca="1" si="1881"/>
        <v>10284.725273221948</v>
      </c>
      <c r="AC3615" s="53">
        <f t="shared" ca="1" si="1881"/>
        <v>43976.985522342133</v>
      </c>
      <c r="AD3615" s="53">
        <f t="shared" ca="1" si="1881"/>
        <v>10111.419221910979</v>
      </c>
    </row>
    <row r="3616" spans="1:30" hidden="1" outlineLevel="1">
      <c r="D3616" s="7"/>
      <c r="E3616" s="11"/>
      <c r="F3616" s="11"/>
      <c r="G3616" s="55" t="str">
        <f>$G$12</f>
        <v>DISTSEC</v>
      </c>
      <c r="H3616" s="53">
        <f t="shared" ref="H3616:AD3616" ca="1" si="1882">+H2610+H3368-H3563</f>
        <v>-5482686.2407656806</v>
      </c>
      <c r="I3616" s="53">
        <f t="shared" ca="1" si="1882"/>
        <v>-7135618.1683606729</v>
      </c>
      <c r="J3616" s="53">
        <f t="shared" ca="1" si="1882"/>
        <v>307919.51945868984</v>
      </c>
      <c r="K3616" s="53">
        <f t="shared" ca="1" si="1882"/>
        <v>660048.679651935</v>
      </c>
      <c r="L3616" s="53">
        <f t="shared" ca="1" si="1882"/>
        <v>0</v>
      </c>
      <c r="M3616" s="53">
        <f t="shared" ca="1" si="1882"/>
        <v>0</v>
      </c>
      <c r="N3616" s="53">
        <f t="shared" ca="1" si="1882"/>
        <v>660048.679651935</v>
      </c>
      <c r="O3616" s="53">
        <f t="shared" ca="1" si="1882"/>
        <v>414666.74260809377</v>
      </c>
      <c r="P3616" s="53">
        <f t="shared" ca="1" si="1882"/>
        <v>0</v>
      </c>
      <c r="Q3616" s="53">
        <f t="shared" ca="1" si="1882"/>
        <v>0</v>
      </c>
      <c r="R3616" s="53">
        <f t="shared" ca="1" si="1882"/>
        <v>0</v>
      </c>
      <c r="S3616" s="53">
        <f t="shared" ca="1" si="1882"/>
        <v>414666.74260809377</v>
      </c>
      <c r="T3616" s="53">
        <f t="shared" ca="1" si="1882"/>
        <v>-3061.5520664541264</v>
      </c>
      <c r="U3616" s="53">
        <f t="shared" ca="1" si="1882"/>
        <v>0</v>
      </c>
      <c r="V3616" s="53">
        <f t="shared" ca="1" si="1882"/>
        <v>0</v>
      </c>
      <c r="W3616" s="53">
        <f t="shared" ca="1" si="1882"/>
        <v>0</v>
      </c>
      <c r="X3616" s="53">
        <f t="shared" ca="1" si="1882"/>
        <v>-3061.5520664541264</v>
      </c>
      <c r="Y3616" s="53">
        <f t="shared" ca="1" si="1882"/>
        <v>75128.095294310435</v>
      </c>
      <c r="Z3616" s="53">
        <f t="shared" ca="1" si="1882"/>
        <v>0</v>
      </c>
      <c r="AA3616" s="53">
        <f t="shared" ca="1" si="1882"/>
        <v>75128.095294310435</v>
      </c>
      <c r="AB3616" s="53">
        <f t="shared" ca="1" si="1882"/>
        <v>3893.4496553471486</v>
      </c>
      <c r="AC3616" s="53">
        <f t="shared" ca="1" si="1882"/>
        <v>165570.03492628303</v>
      </c>
      <c r="AD3616" s="53">
        <f t="shared" ca="1" si="1882"/>
        <v>28766.958066792511</v>
      </c>
    </row>
    <row r="3617" spans="2:30" hidden="1" outlineLevel="1">
      <c r="D3617" s="7"/>
      <c r="E3617" s="11"/>
      <c r="F3617" s="11"/>
      <c r="G3617" s="55" t="str">
        <f>$G$13</f>
        <v>ENERGY</v>
      </c>
      <c r="H3617" s="53">
        <f t="shared" ref="H3617:AD3617" ca="1" si="1883">+H2611+H3369-H3564</f>
        <v>2250187.940211541</v>
      </c>
      <c r="I3617" s="53">
        <f t="shared" ca="1" si="1883"/>
        <v>94065.928818791392</v>
      </c>
      <c r="J3617" s="53">
        <f t="shared" ca="1" si="1883"/>
        <v>108680.15749192244</v>
      </c>
      <c r="K3617" s="53">
        <f t="shared" ca="1" si="1883"/>
        <v>314410.50086798816</v>
      </c>
      <c r="L3617" s="53">
        <f t="shared" ca="1" si="1883"/>
        <v>9850.0242000257313</v>
      </c>
      <c r="M3617" s="53">
        <f t="shared" ca="1" si="1883"/>
        <v>-4681.3192679474987</v>
      </c>
      <c r="N3617" s="53">
        <f t="shared" ca="1" si="1883"/>
        <v>319579.20580006397</v>
      </c>
      <c r="O3617" s="53">
        <f t="shared" ca="1" si="1883"/>
        <v>288804.32951854699</v>
      </c>
      <c r="P3617" s="53">
        <f t="shared" ca="1" si="1883"/>
        <v>62915.842763366556</v>
      </c>
      <c r="Q3617" s="53">
        <f t="shared" ca="1" si="1883"/>
        <v>30703.475886340813</v>
      </c>
      <c r="R3617" s="53">
        <f t="shared" ca="1" si="1883"/>
        <v>2011.3396517180524</v>
      </c>
      <c r="S3617" s="53">
        <f t="shared" ca="1" si="1883"/>
        <v>384434.9878199714</v>
      </c>
      <c r="T3617" s="53">
        <f t="shared" ca="1" si="1883"/>
        <v>5779.2828054769452</v>
      </c>
      <c r="U3617" s="53">
        <f t="shared" ca="1" si="1883"/>
        <v>148622.17066628404</v>
      </c>
      <c r="V3617" s="53">
        <f t="shared" ca="1" si="1883"/>
        <v>863217.60068560438</v>
      </c>
      <c r="W3617" s="53">
        <f t="shared" ca="1" si="1883"/>
        <v>194192.81454201802</v>
      </c>
      <c r="X3617" s="53">
        <f t="shared" ca="1" si="1883"/>
        <v>1211811.8686993713</v>
      </c>
      <c r="Y3617" s="53">
        <f t="shared" ca="1" si="1883"/>
        <v>62008.438401106505</v>
      </c>
      <c r="Z3617" s="53">
        <f t="shared" ca="1" si="1883"/>
        <v>481.54547666819252</v>
      </c>
      <c r="AA3617" s="53">
        <f t="shared" ca="1" si="1883"/>
        <v>62489.983877774808</v>
      </c>
      <c r="AB3617" s="53">
        <f t="shared" ca="1" si="1883"/>
        <v>2128.1028257615976</v>
      </c>
      <c r="AC3617" s="53">
        <f t="shared" ca="1" si="1883"/>
        <v>56307.750419542521</v>
      </c>
      <c r="AD3617" s="53">
        <f t="shared" ca="1" si="1883"/>
        <v>10689.954458330165</v>
      </c>
    </row>
    <row r="3618" spans="2:30" hidden="1" outlineLevel="1">
      <c r="D3618" s="7"/>
      <c r="E3618" s="11"/>
      <c r="F3618" s="11"/>
      <c r="G3618" s="55" t="str">
        <f>$G$14</f>
        <v>CUSTOMER</v>
      </c>
      <c r="H3618" s="53">
        <f t="shared" ref="H3618:AD3618" ca="1" si="1884">+H2612+H3370-H3565</f>
        <v>1025818.0167274827</v>
      </c>
      <c r="I3618" s="53">
        <f t="shared" ca="1" si="1884"/>
        <v>-2461542.6738021988</v>
      </c>
      <c r="J3618" s="53">
        <f t="shared" ca="1" si="1884"/>
        <v>462315.15194911539</v>
      </c>
      <c r="K3618" s="53">
        <f t="shared" ca="1" si="1884"/>
        <v>89622.46056134293</v>
      </c>
      <c r="L3618" s="53">
        <f t="shared" ca="1" si="1884"/>
        <v>41664.319906406301</v>
      </c>
      <c r="M3618" s="53">
        <f t="shared" ca="1" si="1884"/>
        <v>25565.335332444403</v>
      </c>
      <c r="N3618" s="53">
        <f t="shared" ca="1" si="1884"/>
        <v>156852.11580019363</v>
      </c>
      <c r="O3618" s="53">
        <f t="shared" ca="1" si="1884"/>
        <v>27647.416673877618</v>
      </c>
      <c r="P3618" s="53">
        <f t="shared" ca="1" si="1884"/>
        <v>11889.963284654408</v>
      </c>
      <c r="Q3618" s="53">
        <f t="shared" ca="1" si="1884"/>
        <v>30778.551787717177</v>
      </c>
      <c r="R3618" s="53">
        <f t="shared" ca="1" si="1884"/>
        <v>10873.265208678335</v>
      </c>
      <c r="S3618" s="53">
        <f t="shared" ca="1" si="1884"/>
        <v>81189.196954927625</v>
      </c>
      <c r="T3618" s="53">
        <f t="shared" ca="1" si="1884"/>
        <v>-59.7003864644727</v>
      </c>
      <c r="U3618" s="53">
        <f t="shared" ca="1" si="1884"/>
        <v>2672.5252895830927</v>
      </c>
      <c r="V3618" s="53">
        <f t="shared" ca="1" si="1884"/>
        <v>19783.459436361911</v>
      </c>
      <c r="W3618" s="53">
        <f t="shared" ca="1" si="1884"/>
        <v>5587.6516319184011</v>
      </c>
      <c r="X3618" s="53">
        <f t="shared" ca="1" si="1884"/>
        <v>27983.935971398987</v>
      </c>
      <c r="Y3618" s="53">
        <f t="shared" ca="1" si="1884"/>
        <v>3637.2085765315364</v>
      </c>
      <c r="Z3618" s="53">
        <f t="shared" ca="1" si="1884"/>
        <v>-86.93080801598532</v>
      </c>
      <c r="AA3618" s="53">
        <f t="shared" ca="1" si="1884"/>
        <v>3550.2777685155434</v>
      </c>
      <c r="AB3618" s="53">
        <f t="shared" ca="1" si="1884"/>
        <v>346.06200963765434</v>
      </c>
      <c r="AC3618" s="53">
        <f t="shared" ca="1" si="1884"/>
        <v>2413086.728302693</v>
      </c>
      <c r="AD3618" s="53">
        <f t="shared" ca="1" si="1884"/>
        <v>342037.22177319636</v>
      </c>
    </row>
    <row r="3619" spans="2:30" collapsed="1">
      <c r="B3619" s="112" t="s">
        <v>162</v>
      </c>
      <c r="D3619" s="7"/>
      <c r="E3619" s="4">
        <f>+E2613+E3371-E3566</f>
        <v>-37909704.249910392</v>
      </c>
      <c r="F3619" s="3"/>
      <c r="G3619" s="55" t="str">
        <f>$G$15</f>
        <v>TOTAL</v>
      </c>
      <c r="H3619" s="53">
        <f t="shared" ref="H3619:AD3619" ca="1" si="1885">+H2613+H3371-H3566</f>
        <v>-37909704.249910325</v>
      </c>
      <c r="I3619" s="53">
        <f t="shared" ca="1" si="1885"/>
        <v>-59023325.652570076</v>
      </c>
      <c r="J3619" s="53">
        <f t="shared" ca="1" si="1885"/>
        <v>2453838.0758161279</v>
      </c>
      <c r="K3619" s="53">
        <f t="shared" ca="1" si="1885"/>
        <v>4718667.9235193646</v>
      </c>
      <c r="L3619" s="53">
        <f t="shared" ca="1" si="1885"/>
        <v>191163.60626404846</v>
      </c>
      <c r="M3619" s="53">
        <f t="shared" ca="1" si="1885"/>
        <v>59515.57762281668</v>
      </c>
      <c r="N3619" s="53">
        <f t="shared" ca="1" si="1885"/>
        <v>4969347.1074062204</v>
      </c>
      <c r="O3619" s="53">
        <f t="shared" ca="1" si="1885"/>
        <v>3445283.9139027079</v>
      </c>
      <c r="P3619" s="53">
        <f t="shared" ca="1" si="1885"/>
        <v>829717.47521622782</v>
      </c>
      <c r="Q3619" s="53">
        <f t="shared" ca="1" si="1885"/>
        <v>314288.90419728827</v>
      </c>
      <c r="R3619" s="53">
        <f t="shared" ca="1" si="1885"/>
        <v>28651.73730071184</v>
      </c>
      <c r="S3619" s="53">
        <f t="shared" ca="1" si="1885"/>
        <v>4617942.0306169391</v>
      </c>
      <c r="T3619" s="53">
        <f t="shared" ca="1" si="1885"/>
        <v>-50991.139480921236</v>
      </c>
      <c r="U3619" s="53">
        <f t="shared" ca="1" si="1885"/>
        <v>774854.1857549554</v>
      </c>
      <c r="V3619" s="53">
        <f t="shared" ca="1" si="1885"/>
        <v>3805466.9293115335</v>
      </c>
      <c r="W3619" s="53">
        <f t="shared" ca="1" si="1885"/>
        <v>1008774.577713238</v>
      </c>
      <c r="X3619" s="53">
        <f t="shared" ca="1" si="1885"/>
        <v>5538104.5532988086</v>
      </c>
      <c r="Y3619" s="53">
        <f t="shared" ca="1" si="1885"/>
        <v>436636.43630968273</v>
      </c>
      <c r="Z3619" s="53">
        <f t="shared" ca="1" si="1885"/>
        <v>-15227.001528575614</v>
      </c>
      <c r="AA3619" s="53">
        <f t="shared" ca="1" si="1885"/>
        <v>421409.43478110788</v>
      </c>
      <c r="AB3619" s="53">
        <f t="shared" ca="1" si="1885"/>
        <v>35487.709451253431</v>
      </c>
      <c r="AC3619" s="53">
        <f t="shared" ca="1" si="1885"/>
        <v>2684578.4347894392</v>
      </c>
      <c r="AD3619" s="53">
        <f t="shared" ca="1" si="1885"/>
        <v>392914.05649984651</v>
      </c>
    </row>
    <row r="3620" spans="2:30">
      <c r="D3620" s="109" t="s">
        <v>157</v>
      </c>
      <c r="E3620" s="13">
        <v>0.35</v>
      </c>
      <c r="F3620" s="16"/>
    </row>
    <row r="3621" spans="2:30" hidden="1" outlineLevel="1">
      <c r="D3621" s="7"/>
      <c r="E3621" s="11"/>
      <c r="F3621" s="51"/>
      <c r="G3621" s="55" t="str">
        <f>$G$8</f>
        <v>PRODUCTION</v>
      </c>
      <c r="H3621" s="53">
        <f t="shared" ref="H3621:AD3621" ca="1" si="1886">H3612*$E$3620</f>
        <v>-7075237.3980001276</v>
      </c>
      <c r="I3621" s="53">
        <f t="shared" ca="1" si="1886"/>
        <v>-8997796.4519703891</v>
      </c>
      <c r="J3621" s="53">
        <f t="shared" ca="1" si="1886"/>
        <v>225655.67384511945</v>
      </c>
      <c r="K3621" s="53">
        <f t="shared" ca="1" si="1886"/>
        <v>454901.59023610386</v>
      </c>
      <c r="L3621" s="53">
        <f t="shared" ca="1" si="1886"/>
        <v>16187.049647191314</v>
      </c>
      <c r="M3621" s="53">
        <f t="shared" ca="1" si="1886"/>
        <v>4512.0308784101489</v>
      </c>
      <c r="N3621" s="53">
        <f t="shared" ca="1" si="1886"/>
        <v>475600.67076170683</v>
      </c>
      <c r="O3621" s="53">
        <f t="shared" ca="1" si="1886"/>
        <v>338047.07617350918</v>
      </c>
      <c r="P3621" s="53">
        <f t="shared" ca="1" si="1886"/>
        <v>100675.40943600282</v>
      </c>
      <c r="Q3621" s="53">
        <f t="shared" ca="1" si="1886"/>
        <v>49283.052239992088</v>
      </c>
      <c r="R3621" s="53">
        <f t="shared" ca="1" si="1886"/>
        <v>2441.6901418545845</v>
      </c>
      <c r="S3621" s="53">
        <f t="shared" ca="1" si="1886"/>
        <v>490447.22799135849</v>
      </c>
      <c r="T3621" s="53">
        <f t="shared" ca="1" si="1886"/>
        <v>-10693.201540730743</v>
      </c>
      <c r="U3621" s="53">
        <f t="shared" ca="1" si="1886"/>
        <v>45235.132644220619</v>
      </c>
      <c r="V3621" s="53">
        <f t="shared" ca="1" si="1886"/>
        <v>524460.65709109907</v>
      </c>
      <c r="W3621" s="53">
        <f t="shared" ca="1" si="1886"/>
        <v>151193.69048913688</v>
      </c>
      <c r="X3621" s="53">
        <f t="shared" ca="1" si="1886"/>
        <v>710196.27868372388</v>
      </c>
      <c r="Y3621" s="53">
        <f t="shared" ca="1" si="1886"/>
        <v>19985.88267111493</v>
      </c>
      <c r="Z3621" s="53">
        <f t="shared" ca="1" si="1886"/>
        <v>-3163.2590467018963</v>
      </c>
      <c r="AA3621" s="53">
        <f t="shared" ca="1" si="1886"/>
        <v>16822.623624412903</v>
      </c>
      <c r="AB3621" s="53">
        <f t="shared" ca="1" si="1886"/>
        <v>3836.5790639466395</v>
      </c>
      <c r="AC3621" s="53">
        <f t="shared" ca="1" si="1886"/>
        <v>0</v>
      </c>
      <c r="AD3621" s="53">
        <f t="shared" ca="1" si="1886"/>
        <v>0</v>
      </c>
    </row>
    <row r="3622" spans="2:30" hidden="1" outlineLevel="1">
      <c r="D3622" s="7"/>
      <c r="E3622" s="11"/>
      <c r="F3622" s="51"/>
      <c r="G3622" s="55" t="str">
        <f>$G$9</f>
        <v>BULKTRAN</v>
      </c>
      <c r="H3622" s="53">
        <f t="shared" ref="H3622:AD3622" ca="1" si="1887">H3613*$E$3620</f>
        <v>-2054827.8966248923</v>
      </c>
      <c r="I3622" s="53">
        <f t="shared" ca="1" si="1887"/>
        <v>-3355908.9644110724</v>
      </c>
      <c r="J3622" s="53">
        <f t="shared" ca="1" si="1887"/>
        <v>112400.03820360234</v>
      </c>
      <c r="K3622" s="53">
        <f t="shared" ca="1" si="1887"/>
        <v>272846.02012858971</v>
      </c>
      <c r="L3622" s="53">
        <f t="shared" ca="1" si="1887"/>
        <v>11291.575771808815</v>
      </c>
      <c r="M3622" s="53">
        <f t="shared" ca="1" si="1887"/>
        <v>6800.1038196655827</v>
      </c>
      <c r="N3622" s="53">
        <f t="shared" ca="1" si="1887"/>
        <v>290937.69972006395</v>
      </c>
      <c r="O3622" s="53">
        <f t="shared" ca="1" si="1887"/>
        <v>203931.25523399055</v>
      </c>
      <c r="P3622" s="53">
        <f t="shared" ca="1" si="1887"/>
        <v>57102.417890726385</v>
      </c>
      <c r="Q3622" s="53">
        <f t="shared" ca="1" si="1887"/>
        <v>31335.93756890445</v>
      </c>
      <c r="R3622" s="53">
        <f t="shared" ca="1" si="1887"/>
        <v>3076.8062122558395</v>
      </c>
      <c r="S3622" s="53">
        <f t="shared" ca="1" si="1887"/>
        <v>295446.41690587718</v>
      </c>
      <c r="T3622" s="53">
        <f t="shared" ca="1" si="1887"/>
        <v>-4285.5861242083774</v>
      </c>
      <c r="U3622" s="53">
        <f t="shared" ca="1" si="1887"/>
        <v>47764.944700092266</v>
      </c>
      <c r="V3622" s="53">
        <f t="shared" ca="1" si="1887"/>
        <v>403017.18783952238</v>
      </c>
      <c r="W3622" s="53">
        <f t="shared" ca="1" si="1887"/>
        <v>131954.24854961783</v>
      </c>
      <c r="X3622" s="53">
        <f t="shared" ca="1" si="1887"/>
        <v>578450.79496502364</v>
      </c>
      <c r="Y3622" s="53">
        <f t="shared" ca="1" si="1887"/>
        <v>22621.629263300816</v>
      </c>
      <c r="Z3622" s="53">
        <f t="shared" ca="1" si="1887"/>
        <v>-1077.8432186995033</v>
      </c>
      <c r="AA3622" s="53">
        <f t="shared" ca="1" si="1887"/>
        <v>21543.786044601286</v>
      </c>
      <c r="AB3622" s="53">
        <f t="shared" ca="1" si="1887"/>
        <v>2302.3319470129577</v>
      </c>
      <c r="AC3622" s="53">
        <f t="shared" ca="1" si="1887"/>
        <v>0</v>
      </c>
      <c r="AD3622" s="53">
        <f t="shared" ca="1" si="1887"/>
        <v>0</v>
      </c>
    </row>
    <row r="3623" spans="2:30" hidden="1" outlineLevel="1">
      <c r="D3623" s="7"/>
      <c r="E3623" s="11"/>
      <c r="F3623" s="51"/>
      <c r="G3623" s="55" t="str">
        <f>$G$10</f>
        <v>SUBTRAN</v>
      </c>
      <c r="H3623" s="53">
        <f t="shared" ref="H3623:AD3623" ca="1" si="1888">H3614*$E$3620</f>
        <v>-473948.91027857061</v>
      </c>
      <c r="I3623" s="53">
        <f t="shared" ca="1" si="1888"/>
        <v>-716531.1910393947</v>
      </c>
      <c r="J3623" s="53">
        <f t="shared" ca="1" si="1888"/>
        <v>21710.146140420882</v>
      </c>
      <c r="K3623" s="53">
        <f t="shared" ca="1" si="1888"/>
        <v>51171.876326788639</v>
      </c>
      <c r="L3623" s="53">
        <f t="shared" ca="1" si="1888"/>
        <v>2097.2643929507399</v>
      </c>
      <c r="M3623" s="53">
        <f t="shared" ca="1" si="1888"/>
        <v>2208.911847336135</v>
      </c>
      <c r="N3623" s="53">
        <f t="shared" ca="1" si="1888"/>
        <v>55478.052567075509</v>
      </c>
      <c r="O3623" s="53">
        <f t="shared" ca="1" si="1888"/>
        <v>38005.9774791737</v>
      </c>
      <c r="P3623" s="53">
        <f t="shared" ca="1" si="1888"/>
        <v>10840.954180057028</v>
      </c>
      <c r="Q3623" s="53">
        <f t="shared" ca="1" si="1888"/>
        <v>7863.4169742340691</v>
      </c>
      <c r="R3623" s="53">
        <f t="shared" ca="1" si="1888"/>
        <v>0</v>
      </c>
      <c r="S3623" s="53">
        <f t="shared" ca="1" si="1888"/>
        <v>56710.348633464826</v>
      </c>
      <c r="T3623" s="53">
        <f t="shared" ca="1" si="1888"/>
        <v>-951.70566931212386</v>
      </c>
      <c r="U3623" s="53">
        <f t="shared" ca="1" si="1888"/>
        <v>7975.219587129347</v>
      </c>
      <c r="V3623" s="53">
        <f t="shared" ca="1" si="1888"/>
        <v>95385.209285733872</v>
      </c>
      <c r="W3623" s="53">
        <f t="shared" ca="1" si="1888"/>
        <v>0</v>
      </c>
      <c r="X3623" s="53">
        <f t="shared" ca="1" si="1888"/>
        <v>102408.72320355133</v>
      </c>
      <c r="Y3623" s="53">
        <f t="shared" ca="1" si="1888"/>
        <v>3614.543051126826</v>
      </c>
      <c r="Z3623" s="53">
        <f t="shared" ca="1" si="1888"/>
        <v>-223.9047237729867</v>
      </c>
      <c r="AA3623" s="53">
        <f t="shared" ca="1" si="1888"/>
        <v>3390.6383273538659</v>
      </c>
      <c r="AB3623" s="53">
        <f t="shared" ca="1" si="1888"/>
        <v>453.46837959017057</v>
      </c>
      <c r="AC3623" s="53">
        <f t="shared" ca="1" si="1888"/>
        <v>1972.9274665021196</v>
      </c>
      <c r="AD3623" s="53">
        <f t="shared" ca="1" si="1888"/>
        <v>457.97604286561568</v>
      </c>
    </row>
    <row r="3624" spans="2:30" hidden="1" outlineLevel="1">
      <c r="D3624" s="7"/>
      <c r="E3624" s="11"/>
      <c r="F3624" s="51"/>
      <c r="G3624" s="55" t="str">
        <f>$G$11</f>
        <v>DISTPRI</v>
      </c>
      <c r="H3624" s="53">
        <f t="shared" ref="H3624:AD3624" ca="1" si="1889">H3615*$E$3620</f>
        <v>-2892044.1832256778</v>
      </c>
      <c r="I3624" s="53">
        <f t="shared" ca="1" si="1889"/>
        <v>-4261844.1513082171</v>
      </c>
      <c r="J3624" s="53">
        <f t="shared" ca="1" si="1889"/>
        <v>191457.27823159704</v>
      </c>
      <c r="K3624" s="53">
        <f t="shared" ca="1" si="1889"/>
        <v>500185.71216184954</v>
      </c>
      <c r="L3624" s="53">
        <f t="shared" ca="1" si="1889"/>
        <v>19301.351943214937</v>
      </c>
      <c r="M3624" s="53">
        <f t="shared" ca="1" si="1889"/>
        <v>0</v>
      </c>
      <c r="N3624" s="53">
        <f t="shared" ca="1" si="1889"/>
        <v>519487.06410506408</v>
      </c>
      <c r="O3624" s="53">
        <f t="shared" ca="1" si="1889"/>
        <v>369973.58989909582</v>
      </c>
      <c r="P3624" s="53">
        <f t="shared" ca="1" si="1889"/>
        <v>95600.302702086628</v>
      </c>
      <c r="Q3624" s="53">
        <f t="shared" ca="1" si="1889"/>
        <v>0</v>
      </c>
      <c r="R3624" s="53">
        <f t="shared" ca="1" si="1889"/>
        <v>0</v>
      </c>
      <c r="S3624" s="53">
        <f t="shared" ca="1" si="1889"/>
        <v>465573.89260118274</v>
      </c>
      <c r="T3624" s="53">
        <f t="shared" ca="1" si="1889"/>
        <v>-2846.7161074666369</v>
      </c>
      <c r="U3624" s="53">
        <f t="shared" ca="1" si="1889"/>
        <v>117270.52449823829</v>
      </c>
      <c r="V3624" s="53">
        <f t="shared" ca="1" si="1889"/>
        <v>0</v>
      </c>
      <c r="W3624" s="53">
        <f t="shared" ca="1" si="1889"/>
        <v>0</v>
      </c>
      <c r="X3624" s="53">
        <f t="shared" ca="1" si="1889"/>
        <v>114423.80839077165</v>
      </c>
      <c r="Y3624" s="53">
        <f t="shared" ca="1" si="1889"/>
        <v>57329.88792766507</v>
      </c>
      <c r="Z3624" s="53">
        <f t="shared" ca="1" si="1889"/>
        <v>-1002.5586798553524</v>
      </c>
      <c r="AA3624" s="53">
        <f t="shared" ca="1" si="1889"/>
        <v>56327.329247809765</v>
      </c>
      <c r="AB3624" s="53">
        <f t="shared" ca="1" si="1889"/>
        <v>3599.6538456276812</v>
      </c>
      <c r="AC3624" s="53">
        <f t="shared" ca="1" si="1889"/>
        <v>15391.944932819746</v>
      </c>
      <c r="AD3624" s="53">
        <f t="shared" ca="1" si="1889"/>
        <v>3538.9967276688426</v>
      </c>
    </row>
    <row r="3625" spans="2:30" hidden="1" outlineLevel="1">
      <c r="D3625" s="7"/>
      <c r="E3625" s="11"/>
      <c r="F3625" s="51"/>
      <c r="G3625" s="55" t="str">
        <f>$G$12</f>
        <v>DISTSEC</v>
      </c>
      <c r="H3625" s="53">
        <f t="shared" ref="H3625:AD3625" ca="1" si="1890">H3616*$E$3620</f>
        <v>-1918940.184267988</v>
      </c>
      <c r="I3625" s="53">
        <f t="shared" ca="1" si="1890"/>
        <v>-2497466.3589262352</v>
      </c>
      <c r="J3625" s="53">
        <f t="shared" ca="1" si="1890"/>
        <v>107771.83181054144</v>
      </c>
      <c r="K3625" s="53">
        <f t="shared" ca="1" si="1890"/>
        <v>231017.03787817725</v>
      </c>
      <c r="L3625" s="53">
        <f t="shared" ca="1" si="1890"/>
        <v>0</v>
      </c>
      <c r="M3625" s="53">
        <f t="shared" ca="1" si="1890"/>
        <v>0</v>
      </c>
      <c r="N3625" s="53">
        <f t="shared" ca="1" si="1890"/>
        <v>231017.03787817725</v>
      </c>
      <c r="O3625" s="53">
        <f t="shared" ca="1" si="1890"/>
        <v>145133.35991283282</v>
      </c>
      <c r="P3625" s="53">
        <f t="shared" ca="1" si="1890"/>
        <v>0</v>
      </c>
      <c r="Q3625" s="53">
        <f t="shared" ca="1" si="1890"/>
        <v>0</v>
      </c>
      <c r="R3625" s="53">
        <f t="shared" ca="1" si="1890"/>
        <v>0</v>
      </c>
      <c r="S3625" s="53">
        <f t="shared" ca="1" si="1890"/>
        <v>145133.35991283282</v>
      </c>
      <c r="T3625" s="53">
        <f t="shared" ca="1" si="1890"/>
        <v>-1071.5432232589442</v>
      </c>
      <c r="U3625" s="53">
        <f t="shared" ca="1" si="1890"/>
        <v>0</v>
      </c>
      <c r="V3625" s="53">
        <f t="shared" ca="1" si="1890"/>
        <v>0</v>
      </c>
      <c r="W3625" s="53">
        <f t="shared" ca="1" si="1890"/>
        <v>0</v>
      </c>
      <c r="X3625" s="53">
        <f t="shared" ca="1" si="1890"/>
        <v>-1071.5432232589442</v>
      </c>
      <c r="Y3625" s="53">
        <f t="shared" ca="1" si="1890"/>
        <v>26294.833353008649</v>
      </c>
      <c r="Z3625" s="53">
        <f t="shared" ca="1" si="1890"/>
        <v>0</v>
      </c>
      <c r="AA3625" s="53">
        <f t="shared" ca="1" si="1890"/>
        <v>26294.833353008649</v>
      </c>
      <c r="AB3625" s="53">
        <f t="shared" ca="1" si="1890"/>
        <v>1362.7073793715019</v>
      </c>
      <c r="AC3625" s="53">
        <f t="shared" ca="1" si="1890"/>
        <v>57949.512224199054</v>
      </c>
      <c r="AD3625" s="53">
        <f t="shared" ca="1" si="1890"/>
        <v>10068.435323377378</v>
      </c>
    </row>
    <row r="3626" spans="2:30" hidden="1" outlineLevel="1">
      <c r="D3626" s="7"/>
      <c r="E3626" s="11"/>
      <c r="F3626" s="51"/>
      <c r="G3626" s="55" t="str">
        <f>$G$13</f>
        <v>ENERGY</v>
      </c>
      <c r="H3626" s="53">
        <f t="shared" ref="H3626:AD3626" ca="1" si="1891">H3617*$E$3620</f>
        <v>787565.77907403931</v>
      </c>
      <c r="I3626" s="53">
        <f t="shared" ca="1" si="1891"/>
        <v>32923.075086576988</v>
      </c>
      <c r="J3626" s="53">
        <f t="shared" ca="1" si="1891"/>
        <v>38038.055122172853</v>
      </c>
      <c r="K3626" s="53">
        <f t="shared" ca="1" si="1891"/>
        <v>110043.67530379586</v>
      </c>
      <c r="L3626" s="53">
        <f t="shared" ca="1" si="1891"/>
        <v>3447.5084700090056</v>
      </c>
      <c r="M3626" s="53">
        <f t="shared" ca="1" si="1891"/>
        <v>-1638.4617437816244</v>
      </c>
      <c r="N3626" s="53">
        <f t="shared" ca="1" si="1891"/>
        <v>111852.72203002239</v>
      </c>
      <c r="O3626" s="53">
        <f t="shared" ca="1" si="1891"/>
        <v>101081.51533149144</v>
      </c>
      <c r="P3626" s="53">
        <f t="shared" ca="1" si="1891"/>
        <v>22020.544967178292</v>
      </c>
      <c r="Q3626" s="53">
        <f t="shared" ca="1" si="1891"/>
        <v>10746.216560219284</v>
      </c>
      <c r="R3626" s="53">
        <f t="shared" ca="1" si="1891"/>
        <v>703.9688781013183</v>
      </c>
      <c r="S3626" s="53">
        <f t="shared" ca="1" si="1891"/>
        <v>134552.24573698998</v>
      </c>
      <c r="T3626" s="53">
        <f t="shared" ca="1" si="1891"/>
        <v>2022.7489819169307</v>
      </c>
      <c r="U3626" s="53">
        <f t="shared" ca="1" si="1891"/>
        <v>52017.759733199411</v>
      </c>
      <c r="V3626" s="53">
        <f t="shared" ca="1" si="1891"/>
        <v>302126.16023996152</v>
      </c>
      <c r="W3626" s="53">
        <f t="shared" ca="1" si="1891"/>
        <v>67967.485089706301</v>
      </c>
      <c r="X3626" s="53">
        <f t="shared" ca="1" si="1891"/>
        <v>424134.15404477995</v>
      </c>
      <c r="Y3626" s="53">
        <f t="shared" ca="1" si="1891"/>
        <v>21702.953440387275</v>
      </c>
      <c r="Z3626" s="53">
        <f t="shared" ca="1" si="1891"/>
        <v>168.54091683386739</v>
      </c>
      <c r="AA3626" s="53">
        <f t="shared" ca="1" si="1891"/>
        <v>21871.494357221181</v>
      </c>
      <c r="AB3626" s="53">
        <f t="shared" ca="1" si="1891"/>
        <v>744.8359890165591</v>
      </c>
      <c r="AC3626" s="53">
        <f t="shared" ca="1" si="1891"/>
        <v>19707.712646839882</v>
      </c>
      <c r="AD3626" s="53">
        <f t="shared" ca="1" si="1891"/>
        <v>3741.4840604155575</v>
      </c>
    </row>
    <row r="3627" spans="2:30" hidden="1" outlineLevel="1">
      <c r="D3627" s="7"/>
      <c r="E3627" s="11"/>
      <c r="F3627" s="51"/>
      <c r="G3627" s="55" t="str">
        <f>$G$14</f>
        <v>CUSTOMER</v>
      </c>
      <c r="H3627" s="53">
        <f t="shared" ref="H3627:AD3627" ca="1" si="1892">H3618*$E$3620</f>
        <v>359036.3058546189</v>
      </c>
      <c r="I3627" s="53">
        <f t="shared" ca="1" si="1892"/>
        <v>-861539.93583076959</v>
      </c>
      <c r="J3627" s="53">
        <f t="shared" ca="1" si="1892"/>
        <v>161810.30318219037</v>
      </c>
      <c r="K3627" s="53">
        <f t="shared" ca="1" si="1892"/>
        <v>31367.861196470025</v>
      </c>
      <c r="L3627" s="53">
        <f t="shared" ca="1" si="1892"/>
        <v>14582.511967242204</v>
      </c>
      <c r="M3627" s="53">
        <f t="shared" ca="1" si="1892"/>
        <v>8947.8673663555401</v>
      </c>
      <c r="N3627" s="53">
        <f t="shared" ca="1" si="1892"/>
        <v>54898.240530067764</v>
      </c>
      <c r="O3627" s="53">
        <f t="shared" ca="1" si="1892"/>
        <v>9676.5958358571661</v>
      </c>
      <c r="P3627" s="53">
        <f t="shared" ca="1" si="1892"/>
        <v>4161.4871496290425</v>
      </c>
      <c r="Q3627" s="53">
        <f t="shared" ca="1" si="1892"/>
        <v>10772.493125701012</v>
      </c>
      <c r="R3627" s="53">
        <f t="shared" ca="1" si="1892"/>
        <v>3805.6428230374167</v>
      </c>
      <c r="S3627" s="53">
        <f t="shared" ca="1" si="1892"/>
        <v>28416.218934224667</v>
      </c>
      <c r="T3627" s="53">
        <f t="shared" ca="1" si="1892"/>
        <v>-20.895135262565443</v>
      </c>
      <c r="U3627" s="53">
        <f t="shared" ca="1" si="1892"/>
        <v>935.38385135408237</v>
      </c>
      <c r="V3627" s="53">
        <f t="shared" ca="1" si="1892"/>
        <v>6924.2108027266686</v>
      </c>
      <c r="W3627" s="53">
        <f t="shared" ca="1" si="1892"/>
        <v>1955.6780711714403</v>
      </c>
      <c r="X3627" s="53">
        <f t="shared" ca="1" si="1892"/>
        <v>9794.3775899896445</v>
      </c>
      <c r="Y3627" s="53">
        <f t="shared" ca="1" si="1892"/>
        <v>1273.0230017860376</v>
      </c>
      <c r="Z3627" s="53">
        <f t="shared" ca="1" si="1892"/>
        <v>-30.42578280559486</v>
      </c>
      <c r="AA3627" s="53">
        <f t="shared" ca="1" si="1892"/>
        <v>1242.5972189804402</v>
      </c>
      <c r="AB3627" s="53">
        <f t="shared" ca="1" si="1892"/>
        <v>121.12170337317902</v>
      </c>
      <c r="AC3627" s="53">
        <f t="shared" ca="1" si="1892"/>
        <v>844580.35490594245</v>
      </c>
      <c r="AD3627" s="53">
        <f t="shared" ca="1" si="1892"/>
        <v>119713.02762061871</v>
      </c>
    </row>
    <row r="3628" spans="2:30" collapsed="1">
      <c r="B3628" s="112" t="s">
        <v>163</v>
      </c>
      <c r="D3628" s="7"/>
      <c r="E3628" s="4">
        <f>E3619*$E$3620</f>
        <v>-13268396.487468636</v>
      </c>
      <c r="F3628" s="103"/>
      <c r="G3628" s="55" t="str">
        <f>$G$15</f>
        <v>TOTAL</v>
      </c>
      <c r="H3628" s="53">
        <f t="shared" ref="H3628:AD3628" ca="1" si="1893">H3619*$E$3620</f>
        <v>-13268396.487468613</v>
      </c>
      <c r="I3628" s="53">
        <f t="shared" ca="1" si="1893"/>
        <v>-20658163.978399526</v>
      </c>
      <c r="J3628" s="53">
        <f t="shared" ca="1" si="1893"/>
        <v>858843.32653564471</v>
      </c>
      <c r="K3628" s="53">
        <f t="shared" ca="1" si="1893"/>
        <v>1651533.7732317776</v>
      </c>
      <c r="L3628" s="53">
        <f t="shared" ca="1" si="1893"/>
        <v>66907.262192416951</v>
      </c>
      <c r="M3628" s="53">
        <f t="shared" ca="1" si="1893"/>
        <v>20830.452167985837</v>
      </c>
      <c r="N3628" s="53">
        <f t="shared" ca="1" si="1893"/>
        <v>1739271.487592177</v>
      </c>
      <c r="O3628" s="53">
        <f t="shared" ca="1" si="1893"/>
        <v>1205849.3698659476</v>
      </c>
      <c r="P3628" s="53">
        <f t="shared" ca="1" si="1893"/>
        <v>290401.1163256797</v>
      </c>
      <c r="Q3628" s="53">
        <f t="shared" ca="1" si="1893"/>
        <v>110001.11646905089</v>
      </c>
      <c r="R3628" s="53">
        <f t="shared" ca="1" si="1893"/>
        <v>10028.108055249144</v>
      </c>
      <c r="S3628" s="53">
        <f t="shared" ca="1" si="1893"/>
        <v>1616279.7107159286</v>
      </c>
      <c r="T3628" s="53">
        <f t="shared" ca="1" si="1893"/>
        <v>-17846.898818322432</v>
      </c>
      <c r="U3628" s="53">
        <f t="shared" ca="1" si="1893"/>
        <v>271198.96501423436</v>
      </c>
      <c r="V3628" s="53">
        <f t="shared" ca="1" si="1893"/>
        <v>1331913.4252590367</v>
      </c>
      <c r="W3628" s="53">
        <f t="shared" ca="1" si="1893"/>
        <v>353071.10219963326</v>
      </c>
      <c r="X3628" s="53">
        <f t="shared" ca="1" si="1893"/>
        <v>1938336.593654583</v>
      </c>
      <c r="Y3628" s="53">
        <f t="shared" ca="1" si="1893"/>
        <v>152822.75270838896</v>
      </c>
      <c r="Z3628" s="53">
        <f t="shared" ca="1" si="1893"/>
        <v>-5329.4505350014651</v>
      </c>
      <c r="AA3628" s="53">
        <f t="shared" ca="1" si="1893"/>
        <v>147493.30217338775</v>
      </c>
      <c r="AB3628" s="53">
        <f t="shared" ca="1" si="1893"/>
        <v>12420.698307938701</v>
      </c>
      <c r="AC3628" s="53">
        <f t="shared" ca="1" si="1893"/>
        <v>939602.4521763036</v>
      </c>
      <c r="AD3628" s="53">
        <f t="shared" ca="1" si="1893"/>
        <v>137519.91977494626</v>
      </c>
    </row>
    <row r="3630" spans="2:30">
      <c r="B3630" s="112" t="s">
        <v>164</v>
      </c>
      <c r="D3630" s="7"/>
      <c r="E3630" s="3"/>
      <c r="F3630" s="3"/>
      <c r="G3630" s="3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</row>
    <row r="3631" spans="2:30" hidden="1" outlineLevel="1">
      <c r="D3631" s="7"/>
      <c r="E3631" s="51"/>
      <c r="F3631" s="52" t="str">
        <f>F3638</f>
        <v>RB_GUP</v>
      </c>
      <c r="G3631" s="55" t="str">
        <f>$G$8</f>
        <v>PRODUCTION</v>
      </c>
      <c r="H3631" s="4">
        <f t="shared" ref="H3631:H3638" ca="1" si="1894">SUBTOTAL(9,I3631:AD3631)</f>
        <v>7833884.6527285054</v>
      </c>
      <c r="I3631" s="5">
        <f ca="1">VLOOKUP(CONCATENATE($F3631," ",$G3631),AllocFactorMatrix,(I$4+1),FALSE)*$E3638</f>
        <v>4349423.5774252685</v>
      </c>
      <c r="J3631" s="5">
        <f ca="1">VLOOKUP(CONCATENATE($F3631," ",$G3631),AllocFactorMatrix,(J$4+1),FALSE)*$E3638</f>
        <v>200138.18628345494</v>
      </c>
      <c r="K3631" s="5">
        <f ca="1">VLOOKUP(CONCATENATE($F3631," ",$G3631),AllocFactorMatrix,(K$4+1),FALSE)*$E3638</f>
        <v>659312.65091994684</v>
      </c>
      <c r="L3631" s="5">
        <f ca="1">VLOOKUP(CONCATENATE($F3631," ",$G3631),AllocFactorMatrix,(L$4+1),FALSE)*$E3638</f>
        <v>16474.118350902143</v>
      </c>
      <c r="M3631" s="5">
        <f ca="1">VLOOKUP(CONCATENATE($F3631," ",$G3631),AllocFactorMatrix,(M$4+1),FALSE)*$E3638</f>
        <v>2120.7089999342616</v>
      </c>
      <c r="N3631" s="5">
        <f t="shared" ref="N3631:N3638" ca="1" si="1895">SUBTOTAL(9,K3631:M3631)</f>
        <v>677907.47827078321</v>
      </c>
      <c r="O3631" s="5">
        <f ca="1">VLOOKUP(CONCATENATE($F3631," ",$G3631),AllocFactorMatrix,(O$4+1),FALSE)*$E3638</f>
        <v>501548.04522875679</v>
      </c>
      <c r="P3631" s="5">
        <f ca="1">VLOOKUP(CONCATENATE($F3631," ",$G3631),AllocFactorMatrix,(P$4+1),FALSE)*$E3638</f>
        <v>90781.149185814967</v>
      </c>
      <c r="Q3631" s="5">
        <f ca="1">VLOOKUP(CONCATENATE($F3631," ",$G3631),AllocFactorMatrix,(Q$4+1),FALSE)*$E3638</f>
        <v>35113.507575881573</v>
      </c>
      <c r="R3631" s="5">
        <f ca="1">VLOOKUP(CONCATENATE($F3631," ",$G3631),AllocFactorMatrix,(R$4+1),FALSE)*$E3638</f>
        <v>756.58106319937917</v>
      </c>
      <c r="S3631" s="5">
        <f ca="1">SUBTOTAL(9,O3631:R3631)</f>
        <v>628199.28305365262</v>
      </c>
      <c r="T3631" s="5">
        <f ca="1">VLOOKUP(CONCATENATE($F3631," ",$G3631),AllocFactorMatrix,(T$4+1),FALSE)*$E3638</f>
        <v>15925.981537779302</v>
      </c>
      <c r="U3631" s="5">
        <f ca="1">VLOOKUP(CONCATENATE($F3631," ",$G3631),AllocFactorMatrix,(U$4+1),FALSE)*$E3638</f>
        <v>253569.31159781056</v>
      </c>
      <c r="V3631" s="5">
        <f ca="1">VLOOKUP(CONCATENATE($F3631," ",$G3631),AllocFactorMatrix,(V$4+1),FALSE)*$E3638</f>
        <v>1375158.0520372295</v>
      </c>
      <c r="W3631" s="5">
        <f ca="1">VLOOKUP(CONCATENATE($F3631," ",$G3631),AllocFactorMatrix,(W$4+1),FALSE)*$E3638</f>
        <v>180933.1986763895</v>
      </c>
      <c r="X3631" s="5">
        <f ca="1">SUBTOTAL(9,T3631:W3631)</f>
        <v>1825586.5438492089</v>
      </c>
      <c r="Y3631" s="5">
        <f ca="1">VLOOKUP(CONCATENATE($F3631," ",$G3631),AllocFactorMatrix,(Y$4+1),FALSE)*$E3638</f>
        <v>147820.78811607618</v>
      </c>
      <c r="Z3631" s="5">
        <f ca="1">VLOOKUP(CONCATENATE($F3631," ",$G3631),AllocFactorMatrix,(Z$4+1),FALSE)*$E3638</f>
        <v>3072.7038289812131</v>
      </c>
      <c r="AA3631" s="5">
        <f t="shared" ref="AA3631:AA3638" ca="1" si="1896">SUBTOTAL(9,Y3631:Z3631)</f>
        <v>150893.49194505738</v>
      </c>
      <c r="AB3631" s="5">
        <f ca="1">VLOOKUP(CONCATENATE($F3631," ",$G3631),AllocFactorMatrix,(AB$4+1),FALSE)*$E3638</f>
        <v>1736.0919010792227</v>
      </c>
      <c r="AC3631" s="5">
        <f ca="1">VLOOKUP(CONCATENATE($F3631," ",$G3631),AllocFactorMatrix,(AC$4+1),FALSE)*$E3638</f>
        <v>0</v>
      </c>
      <c r="AD3631" s="5">
        <f ca="1">VLOOKUP(CONCATENATE($F3631," ",$G3631),AllocFactorMatrix,(AD$4+1),FALSE)*$E3638</f>
        <v>0</v>
      </c>
    </row>
    <row r="3632" spans="2:30" hidden="1" outlineLevel="1">
      <c r="D3632" s="7"/>
      <c r="E3632" s="51"/>
      <c r="F3632" s="52" t="str">
        <f>F3638</f>
        <v>RB_GUP</v>
      </c>
      <c r="G3632" s="55" t="str">
        <f>$G$9</f>
        <v>BULKTRAN</v>
      </c>
      <c r="H3632" s="4">
        <f t="shared" ca="1" si="1894"/>
        <v>4152131.3463968206</v>
      </c>
      <c r="I3632" s="5">
        <f ca="1">VLOOKUP(CONCATENATE($F3632," ",$G3632),AllocFactorMatrix,(I$4+1),FALSE)*$E3638</f>
        <v>2045269.2753779818</v>
      </c>
      <c r="J3632" s="5">
        <f ca="1">VLOOKUP(CONCATENATE($F3632," ",$G3632),AllocFactorMatrix,(J$4+1),FALSE)*$E3638</f>
        <v>101104.96848715331</v>
      </c>
      <c r="K3632" s="5">
        <f ca="1">VLOOKUP(CONCATENATE($F3632," ",$G3632),AllocFactorMatrix,(K$4+1),FALSE)*$E3638</f>
        <v>370341.70516330347</v>
      </c>
      <c r="L3632" s="5">
        <f ca="1">VLOOKUP(CONCATENATE($F3632," ",$G3632),AllocFactorMatrix,(L$4+1),FALSE)*$E3638</f>
        <v>11657.04201818822</v>
      </c>
      <c r="M3632" s="5">
        <f ca="1">VLOOKUP(CONCATENATE($F3632," ",$G3632),AllocFactorMatrix,(M$4+1),FALSE)*$E3638</f>
        <v>1093.1600998850029</v>
      </c>
      <c r="N3632" s="5">
        <f t="shared" ca="1" si="1895"/>
        <v>383091.90728137671</v>
      </c>
      <c r="O3632" s="5">
        <f ca="1">VLOOKUP(CONCATENATE($F3632," ",$G3632),AllocFactorMatrix,(O$4+1),FALSE)*$E3638</f>
        <v>281517.30656233407</v>
      </c>
      <c r="P3632" s="5">
        <f ca="1">VLOOKUP(CONCATENATE($F3632," ",$G3632),AllocFactorMatrix,(P$4+1),FALSE)*$E3638</f>
        <v>52454.875923178137</v>
      </c>
      <c r="Q3632" s="5">
        <f ca="1">VLOOKUP(CONCATENATE($F3632," ",$G3632),AllocFactorMatrix,(Q$4+1),FALSE)*$E3638</f>
        <v>23703.38171986934</v>
      </c>
      <c r="R3632" s="5">
        <f ca="1">VLOOKUP(CONCATENATE($F3632," ",$G3632),AllocFactorMatrix,(R$4+1),FALSE)*$E3638</f>
        <v>1065.9145800896986</v>
      </c>
      <c r="S3632" s="5">
        <f t="shared" ref="S3632:S3638" ca="1" si="1897">SUBTOTAL(9,O3632:R3632)</f>
        <v>358741.47878547123</v>
      </c>
      <c r="T3632" s="5">
        <f ca="1">VLOOKUP(CONCATENATE($F3632," ",$G3632),AllocFactorMatrix,(T$4+1),FALSE)*$E3638</f>
        <v>9834.1205794136295</v>
      </c>
      <c r="U3632" s="5">
        <f ca="1">VLOOKUP(CONCATENATE($F3632," ",$G3632),AllocFactorMatrix,(U$4+1),FALSE)*$E3638</f>
        <v>160933.707726516</v>
      </c>
      <c r="V3632" s="5">
        <f ca="1">VLOOKUP(CONCATENATE($F3632," ",$G3632),AllocFactorMatrix,(V$4+1),FALSE)*$E3638</f>
        <v>850539.16732143308</v>
      </c>
      <c r="W3632" s="5">
        <f ca="1">VLOOKUP(CONCATENATE($F3632," ",$G3632),AllocFactorMatrix,(W$4+1),FALSE)*$E3638</f>
        <v>153593.27655761057</v>
      </c>
      <c r="X3632" s="5">
        <f t="shared" ref="X3632:X3638" ca="1" si="1898">SUBTOTAL(9,T3632:W3632)</f>
        <v>1174900.2721849733</v>
      </c>
      <c r="Y3632" s="5">
        <f ca="1">VLOOKUP(CONCATENATE($F3632," ",$G3632),AllocFactorMatrix,(Y$4+1),FALSE)*$E3638</f>
        <v>86453.518133484424</v>
      </c>
      <c r="Z3632" s="5">
        <f ca="1">VLOOKUP(CONCATENATE($F3632," ",$G3632),AllocFactorMatrix,(Z$4+1),FALSE)*$E3638</f>
        <v>1448.0633822558505</v>
      </c>
      <c r="AA3632" s="5">
        <f t="shared" ca="1" si="1896"/>
        <v>87901.581515740269</v>
      </c>
      <c r="AB3632" s="5">
        <f ca="1">VLOOKUP(CONCATENATE($F3632," ",$G3632),AllocFactorMatrix,(AB$4+1),FALSE)*$E3638</f>
        <v>1121.8627641244966</v>
      </c>
      <c r="AC3632" s="5">
        <f ca="1">VLOOKUP(CONCATENATE($F3632," ",$G3632),AllocFactorMatrix,(AC$4+1),FALSE)*$E3638</f>
        <v>0</v>
      </c>
      <c r="AD3632" s="5">
        <f ca="1">VLOOKUP(CONCATENATE($F3632," ",$G3632),AllocFactorMatrix,(AD$4+1),FALSE)*$E3638</f>
        <v>0</v>
      </c>
    </row>
    <row r="3633" spans="4:30" hidden="1" outlineLevel="1">
      <c r="D3633" s="7"/>
      <c r="E3633" s="51"/>
      <c r="F3633" s="52" t="str">
        <f>F3638</f>
        <v>RB_GUP</v>
      </c>
      <c r="G3633" s="55" t="str">
        <f>$G$10</f>
        <v>SUBTRAN</v>
      </c>
      <c r="H3633" s="4">
        <f t="shared" ca="1" si="1894"/>
        <v>912098.60402012197</v>
      </c>
      <c r="I3633" s="5">
        <f ca="1">VLOOKUP(CONCATENATE($F3633," ",$G3633),AllocFactorMatrix,(I$4+1),FALSE)*$E3638</f>
        <v>444071.10536222858</v>
      </c>
      <c r="J3633" s="5">
        <f ca="1">VLOOKUP(CONCATENATE($F3633," ",$G3633),AllocFactorMatrix,(J$4+1),FALSE)*$E3638</f>
        <v>21431.45245875571</v>
      </c>
      <c r="K3633" s="5">
        <f ca="1">VLOOKUP(CONCATENATE($F3633," ",$G3633),AllocFactorMatrix,(K$4+1),FALSE)*$E3638</f>
        <v>77966.576145872561</v>
      </c>
      <c r="L3633" s="5">
        <f ca="1">VLOOKUP(CONCATENATE($F3633," ",$G3633),AllocFactorMatrix,(L$4+1),FALSE)*$E3638</f>
        <v>2408.3141801089841</v>
      </c>
      <c r="M3633" s="5">
        <f ca="1">VLOOKUP(CONCATENATE($F3633," ",$G3633),AllocFactorMatrix,(M$4+1),FALSE)*$E3638</f>
        <v>299.94279435286086</v>
      </c>
      <c r="N3633" s="5">
        <f t="shared" ca="1" si="1895"/>
        <v>80674.833120334399</v>
      </c>
      <c r="O3633" s="5">
        <f ca="1">VLOOKUP(CONCATENATE($F3633," ",$G3633),AllocFactorMatrix,(O$4+1),FALSE)*$E3638</f>
        <v>58904.966881372537</v>
      </c>
      <c r="P3633" s="5">
        <f ca="1">VLOOKUP(CONCATENATE($F3633," ",$G3633),AllocFactorMatrix,(P$4+1),FALSE)*$E3638</f>
        <v>10950.364639091737</v>
      </c>
      <c r="Q3633" s="5">
        <f ca="1">VLOOKUP(CONCATENATE($F3633," ",$G3633),AllocFactorMatrix,(Q$4+1),FALSE)*$E3638</f>
        <v>6515.59743807831</v>
      </c>
      <c r="R3633" s="5">
        <f ca="1">VLOOKUP(CONCATENATE($F3633," ",$G3633),AllocFactorMatrix,(R$4+1),FALSE)*$E3638</f>
        <v>0</v>
      </c>
      <c r="S3633" s="5">
        <f t="shared" ca="1" si="1897"/>
        <v>76370.928958542587</v>
      </c>
      <c r="T3633" s="5">
        <f ca="1">VLOOKUP(CONCATENATE($F3633," ",$G3633),AllocFactorMatrix,(T$4+1),FALSE)*$E3638</f>
        <v>2056.8603005457135</v>
      </c>
      <c r="U3633" s="5">
        <f ca="1">VLOOKUP(CONCATENATE($F3633," ",$G3633),AllocFactorMatrix,(U$4+1),FALSE)*$E3638</f>
        <v>33671.977473339561</v>
      </c>
      <c r="V3633" s="5">
        <f ca="1">VLOOKUP(CONCATENATE($F3633," ",$G3633),AllocFactorMatrix,(V$4+1),FALSE)*$E3638</f>
        <v>234581.9966307726</v>
      </c>
      <c r="W3633" s="5">
        <f ca="1">VLOOKUP(CONCATENATE($F3633," ",$G3633),AllocFactorMatrix,(W$4+1),FALSE)*$E3638</f>
        <v>0</v>
      </c>
      <c r="X3633" s="5">
        <f t="shared" ca="1" si="1898"/>
        <v>270310.83440465789</v>
      </c>
      <c r="Y3633" s="5">
        <f ca="1">VLOOKUP(CONCATENATE($F3633," ",$G3633),AllocFactorMatrix,(Y$4+1),FALSE)*$E3638</f>
        <v>17728.669259946928</v>
      </c>
      <c r="Z3633" s="5">
        <f ca="1">VLOOKUP(CONCATENATE($F3633," ",$G3633),AllocFactorMatrix,(Z$4+1),FALSE)*$E3638</f>
        <v>295.53739821658684</v>
      </c>
      <c r="AA3633" s="5">
        <f t="shared" ca="1" si="1896"/>
        <v>18024.206658163515</v>
      </c>
      <c r="AB3633" s="5">
        <f ca="1">VLOOKUP(CONCATENATE($F3633," ",$G3633),AllocFactorMatrix,(AB$4+1),FALSE)*$E3638</f>
        <v>236.74223152943532</v>
      </c>
      <c r="AC3633" s="5">
        <f ca="1">VLOOKUP(CONCATENATE($F3633," ",$G3633),AllocFactorMatrix,(AC$4+1),FALSE)*$E3638</f>
        <v>804.97419763938331</v>
      </c>
      <c r="AD3633" s="5">
        <f ca="1">VLOOKUP(CONCATENATE($F3633," ",$G3633),AllocFactorMatrix,(AD$4+1),FALSE)*$E3638</f>
        <v>173.52662827065578</v>
      </c>
    </row>
    <row r="3634" spans="4:30" hidden="1" outlineLevel="1">
      <c r="D3634" s="7"/>
      <c r="E3634" s="51"/>
      <c r="F3634" s="52" t="str">
        <f>F3638</f>
        <v>RB_GUP</v>
      </c>
      <c r="G3634" s="55" t="str">
        <f>$G$11</f>
        <v>DISTPRI</v>
      </c>
      <c r="H3634" s="4">
        <f t="shared" ca="1" si="1894"/>
        <v>4184997.8587087733</v>
      </c>
      <c r="I3634" s="5">
        <f ca="1">VLOOKUP(CONCATENATE($F3634," ",$G3634),AllocFactorMatrix,(I$4+1),FALSE)*$E3638</f>
        <v>2797012.5613407958</v>
      </c>
      <c r="J3634" s="5">
        <f ca="1">VLOOKUP(CONCATENATE($F3634," ",$G3634),AllocFactorMatrix,(J$4+1),FALSE)*$E3638</f>
        <v>131843.87043699605</v>
      </c>
      <c r="K3634" s="5">
        <f ca="1">VLOOKUP(CONCATENATE($F3634," ",$G3634),AllocFactorMatrix,(K$4+1),FALSE)*$E3638</f>
        <v>478733.18525823992</v>
      </c>
      <c r="L3634" s="5">
        <f ca="1">VLOOKUP(CONCATENATE($F3634," ",$G3634),AllocFactorMatrix,(L$4+1),FALSE)*$E3638</f>
        <v>14795.346480797345</v>
      </c>
      <c r="M3634" s="5">
        <f ca="1">VLOOKUP(CONCATENATE($F3634," ",$G3634),AllocFactorMatrix,(M$4+1),FALSE)*$E3638</f>
        <v>0</v>
      </c>
      <c r="N3634" s="5">
        <f t="shared" ca="1" si="1895"/>
        <v>493528.53173903725</v>
      </c>
      <c r="O3634" s="5">
        <f ca="1">VLOOKUP(CONCATENATE($F3634," ",$G3634),AllocFactorMatrix,(O$4+1),FALSE)*$E3638</f>
        <v>358966.21353753156</v>
      </c>
      <c r="P3634" s="5">
        <f ca="1">VLOOKUP(CONCATENATE($F3634," ",$G3634),AllocFactorMatrix,(P$4+1),FALSE)*$E3638</f>
        <v>66857.481427643856</v>
      </c>
      <c r="Q3634" s="5">
        <f ca="1">VLOOKUP(CONCATENATE($F3634," ",$G3634),AllocFactorMatrix,(Q$4+1),FALSE)*$E3638</f>
        <v>0</v>
      </c>
      <c r="R3634" s="5">
        <f ca="1">VLOOKUP(CONCATENATE($F3634," ",$G3634),AllocFactorMatrix,(R$4+1),FALSE)*$E3638</f>
        <v>0</v>
      </c>
      <c r="S3634" s="5">
        <f t="shared" ca="1" si="1897"/>
        <v>425823.69496517541</v>
      </c>
      <c r="T3634" s="5">
        <f ca="1">VLOOKUP(CONCATENATE($F3634," ",$G3634),AllocFactorMatrix,(T$4+1),FALSE)*$E3638</f>
        <v>12796.924298551394</v>
      </c>
      <c r="U3634" s="5">
        <f ca="1">VLOOKUP(CONCATENATE($F3634," ",$G3634),AllocFactorMatrix,(U$4+1),FALSE)*$E3638</f>
        <v>206385.43146536924</v>
      </c>
      <c r="V3634" s="5">
        <f ca="1">VLOOKUP(CONCATENATE($F3634," ",$G3634),AllocFactorMatrix,(V$4+1),FALSE)*$E3638</f>
        <v>0</v>
      </c>
      <c r="W3634" s="5">
        <f ca="1">VLOOKUP(CONCATENATE($F3634," ",$G3634),AllocFactorMatrix,(W$4+1),FALSE)*$E3638</f>
        <v>0</v>
      </c>
      <c r="X3634" s="5">
        <f t="shared" ca="1" si="1898"/>
        <v>219182.35576392064</v>
      </c>
      <c r="Y3634" s="5">
        <f ca="1">VLOOKUP(CONCATENATE($F3634," ",$G3634),AllocFactorMatrix,(Y$4+1),FALSE)*$E3638</f>
        <v>108244.80989468508</v>
      </c>
      <c r="Z3634" s="5">
        <f ca="1">VLOOKUP(CONCATENATE($F3634," ",$G3634),AllocFactorMatrix,(Z$4+1),FALSE)*$E3638</f>
        <v>1805.9471547275411</v>
      </c>
      <c r="AA3634" s="5">
        <f t="shared" ca="1" si="1896"/>
        <v>110050.75704941263</v>
      </c>
      <c r="AB3634" s="5">
        <f ca="1">VLOOKUP(CONCATENATE($F3634," ",$G3634),AllocFactorMatrix,(AB$4+1),FALSE)*$E3638</f>
        <v>1463.1197958814573</v>
      </c>
      <c r="AC3634" s="5">
        <f ca="1">VLOOKUP(CONCATENATE($F3634," ",$G3634),AllocFactorMatrix,(AC$4+1),FALSE)*$E3638</f>
        <v>5012.4451500804144</v>
      </c>
      <c r="AD3634" s="5">
        <f ca="1">VLOOKUP(CONCATENATE($F3634," ",$G3634),AllocFactorMatrix,(AD$4+1),FALSE)*$E3638</f>
        <v>1080.5224674725659</v>
      </c>
    </row>
    <row r="3635" spans="4:30" hidden="1" outlineLevel="1">
      <c r="D3635" s="7"/>
      <c r="E3635" s="51"/>
      <c r="F3635" s="52" t="str">
        <f>F3638</f>
        <v>RB_GUP</v>
      </c>
      <c r="G3635" s="55" t="str">
        <f>$G$12</f>
        <v>DISTSEC</v>
      </c>
      <c r="H3635" s="4">
        <f t="shared" ca="1" si="1894"/>
        <v>2153538.3260623747</v>
      </c>
      <c r="I3635" s="5">
        <f ca="1">VLOOKUP(CONCATENATE($F3635," ",$G3635),AllocFactorMatrix,(I$4+1),FALSE)*$E3638</f>
        <v>1610203.7324812491</v>
      </c>
      <c r="J3635" s="5">
        <f ca="1">VLOOKUP(CONCATENATE($F3635," ",$G3635),AllocFactorMatrix,(J$4+1),FALSE)*$E3638</f>
        <v>77628.435129937963</v>
      </c>
      <c r="K3635" s="5">
        <f ca="1">VLOOKUP(CONCATENATE($F3635," ",$G3635),AllocFactorMatrix,(K$4+1),FALSE)*$E3638</f>
        <v>234237.33946142319</v>
      </c>
      <c r="L3635" s="5">
        <f ca="1">VLOOKUP(CONCATENATE($F3635," ",$G3635),AllocFactorMatrix,(L$4+1),FALSE)*$E3638</f>
        <v>0</v>
      </c>
      <c r="M3635" s="5">
        <f ca="1">VLOOKUP(CONCATENATE($F3635," ",$G3635),AllocFactorMatrix,(M$4+1),FALSE)*$E3638</f>
        <v>0</v>
      </c>
      <c r="N3635" s="5">
        <f t="shared" ca="1" si="1895"/>
        <v>234237.33946142319</v>
      </c>
      <c r="O3635" s="5">
        <f ca="1">VLOOKUP(CONCATENATE($F3635," ",$G3635),AllocFactorMatrix,(O$4+1),FALSE)*$E3638</f>
        <v>149256.94441230118</v>
      </c>
      <c r="P3635" s="5">
        <f ca="1">VLOOKUP(CONCATENATE($F3635," ",$G3635),AllocFactorMatrix,(P$4+1),FALSE)*$E3638</f>
        <v>0</v>
      </c>
      <c r="Q3635" s="5">
        <f ca="1">VLOOKUP(CONCATENATE($F3635," ",$G3635),AllocFactorMatrix,(Q$4+1),FALSE)*$E3638</f>
        <v>0</v>
      </c>
      <c r="R3635" s="5">
        <f ca="1">VLOOKUP(CONCATENATE($F3635," ",$G3635),AllocFactorMatrix,(R$4+1),FALSE)*$E3638</f>
        <v>0</v>
      </c>
      <c r="S3635" s="5">
        <f t="shared" ca="1" si="1897"/>
        <v>149256.94441230118</v>
      </c>
      <c r="T3635" s="5">
        <f ca="1">VLOOKUP(CONCATENATE($F3635," ",$G3635),AllocFactorMatrix,(T$4+1),FALSE)*$E3638</f>
        <v>4035.5946557784537</v>
      </c>
      <c r="U3635" s="5">
        <f ca="1">VLOOKUP(CONCATENATE($F3635," ",$G3635),AllocFactorMatrix,(U$4+1),FALSE)*$E3638</f>
        <v>0</v>
      </c>
      <c r="V3635" s="5">
        <f ca="1">VLOOKUP(CONCATENATE($F3635," ",$G3635),AllocFactorMatrix,(V$4+1),FALSE)*$E3638</f>
        <v>0</v>
      </c>
      <c r="W3635" s="5">
        <f ca="1">VLOOKUP(CONCATENATE($F3635," ",$G3635),AllocFactorMatrix,(W$4+1),FALSE)*$E3638</f>
        <v>0</v>
      </c>
      <c r="X3635" s="5">
        <f t="shared" ca="1" si="1898"/>
        <v>4035.5946557784537</v>
      </c>
      <c r="Y3635" s="5">
        <f ca="1">VLOOKUP(CONCATENATE($F3635," ",$G3635),AllocFactorMatrix,(Y$4+1),FALSE)*$E3638</f>
        <v>55052.542267920726</v>
      </c>
      <c r="Z3635" s="5">
        <f ca="1">VLOOKUP(CONCATENATE($F3635," ",$G3635),AllocFactorMatrix,(Z$4+1),FALSE)*$E3638</f>
        <v>0</v>
      </c>
      <c r="AA3635" s="5">
        <f t="shared" ca="1" si="1896"/>
        <v>55052.542267920726</v>
      </c>
      <c r="AB3635" s="5">
        <f ca="1">VLOOKUP(CONCATENATE($F3635," ",$G3635),AllocFactorMatrix,(AB$4+1),FALSE)*$E3638</f>
        <v>571.28200208841974</v>
      </c>
      <c r="AC3635" s="5">
        <f ca="1">VLOOKUP(CONCATENATE($F3635," ",$G3635),AllocFactorMatrix,(AC$4+1),FALSE)*$E3638</f>
        <v>19397.221209371426</v>
      </c>
      <c r="AD3635" s="5">
        <f ca="1">VLOOKUP(CONCATENATE($F3635," ",$G3635),AllocFactorMatrix,(AD$4+1),FALSE)*$E3638</f>
        <v>3155.2344423037339</v>
      </c>
    </row>
    <row r="3636" spans="4:30" hidden="1" outlineLevel="1">
      <c r="D3636" s="7"/>
      <c r="E3636" s="51"/>
      <c r="F3636" s="52" t="str">
        <f>F3638</f>
        <v>RB_GUP</v>
      </c>
      <c r="G3636" s="55" t="str">
        <f>$G$13</f>
        <v>ENERGY</v>
      </c>
      <c r="H3636" s="4">
        <f t="shared" ca="1" si="1894"/>
        <v>66193.051168542166</v>
      </c>
      <c r="I3636" s="5">
        <f ca="1">VLOOKUP(CONCATENATE($F3636," ",$G3636),AllocFactorMatrix,(I$4+1),FALSE)*$E3638</f>
        <v>24837.425884944856</v>
      </c>
      <c r="J3636" s="5">
        <f ca="1">VLOOKUP(CONCATENATE($F3636," ",$G3636),AllocFactorMatrix,(J$4+1),FALSE)*$E3638</f>
        <v>1609.6256916921225</v>
      </c>
      <c r="K3636" s="5">
        <f ca="1">VLOOKUP(CONCATENATE($F3636," ",$G3636),AllocFactorMatrix,(K$4+1),FALSE)*$E3638</f>
        <v>5400.4686850574972</v>
      </c>
      <c r="L3636" s="5">
        <f ca="1">VLOOKUP(CONCATENATE($F3636," ",$G3636),AllocFactorMatrix,(L$4+1),FALSE)*$E3638</f>
        <v>171.63915513555605</v>
      </c>
      <c r="M3636" s="5">
        <f ca="1">VLOOKUP(CONCATENATE($F3636," ",$G3636),AllocFactorMatrix,(M$4+1),FALSE)*$E3638</f>
        <v>15.823123605736034</v>
      </c>
      <c r="N3636" s="5">
        <f t="shared" ca="1" si="1895"/>
        <v>5587.9309637987899</v>
      </c>
      <c r="O3636" s="5">
        <f ca="1">VLOOKUP(CONCATENATE($F3636," ",$G3636),AllocFactorMatrix,(O$4+1),FALSE)*$E3638</f>
        <v>4923.6826543042171</v>
      </c>
      <c r="P3636" s="5">
        <f ca="1">VLOOKUP(CONCATENATE($F3636," ",$G3636),AllocFactorMatrix,(P$4+1),FALSE)*$E3638</f>
        <v>912.75602425175828</v>
      </c>
      <c r="Q3636" s="5">
        <f ca="1">VLOOKUP(CONCATENATE($F3636," ",$G3636),AllocFactorMatrix,(Q$4+1),FALSE)*$E3638</f>
        <v>414.73297458354409</v>
      </c>
      <c r="R3636" s="5">
        <f ca="1">VLOOKUP(CONCATENATE($F3636," ",$G3636),AllocFactorMatrix,(R$4+1),FALSE)*$E3638</f>
        <v>19.216294956638158</v>
      </c>
      <c r="S3636" s="5">
        <f t="shared" ca="1" si="1897"/>
        <v>6270.3879480961577</v>
      </c>
      <c r="T3636" s="5">
        <f ca="1">VLOOKUP(CONCATENATE($F3636," ",$G3636),AllocFactorMatrix,(T$4+1),FALSE)*$E3638</f>
        <v>188.6848496728947</v>
      </c>
      <c r="U3636" s="5">
        <f ca="1">VLOOKUP(CONCATENATE($F3636," ",$G3636),AllocFactorMatrix,(U$4+1),FALSE)*$E3638</f>
        <v>3313.0232953294703</v>
      </c>
      <c r="V3636" s="5">
        <f ca="1">VLOOKUP(CONCATENATE($F3636," ",$G3636),AllocFactorMatrix,(V$4+1),FALSE)*$E3638</f>
        <v>18809.970773630663</v>
      </c>
      <c r="W3636" s="5">
        <f ca="1">VLOOKUP(CONCATENATE($F3636," ",$G3636),AllocFactorMatrix,(W$4+1),FALSE)*$E3638</f>
        <v>3568.6916967795196</v>
      </c>
      <c r="X3636" s="5">
        <f t="shared" ca="1" si="1898"/>
        <v>25880.370615412547</v>
      </c>
      <c r="Y3636" s="5">
        <f ca="1">VLOOKUP(CONCATENATE($F3636," ",$G3636),AllocFactorMatrix,(Y$4+1),FALSE)*$E3638</f>
        <v>1333.9740479293384</v>
      </c>
      <c r="Z3636" s="5">
        <f ca="1">VLOOKUP(CONCATENATE($F3636," ",$G3636),AllocFactorMatrix,(Z$4+1),FALSE)*$E3638</f>
        <v>21.714970939586028</v>
      </c>
      <c r="AA3636" s="5">
        <f t="shared" ca="1" si="1896"/>
        <v>1355.6890188689244</v>
      </c>
      <c r="AB3636" s="5">
        <f ca="1">VLOOKUP(CONCATENATE($F3636," ",$G3636),AllocFactorMatrix,(AB$4+1),FALSE)*$E3638</f>
        <v>24.221303322478889</v>
      </c>
      <c r="AC3636" s="5">
        <f ca="1">VLOOKUP(CONCATENATE($F3636," ",$G3636),AllocFactorMatrix,(AC$4+1),FALSE)*$E3638</f>
        <v>523.75325005527691</v>
      </c>
      <c r="AD3636" s="5">
        <f ca="1">VLOOKUP(CONCATENATE($F3636," ",$G3636),AllocFactorMatrix,(AD$4+1),FALSE)*$E3638</f>
        <v>103.6464923510088</v>
      </c>
    </row>
    <row r="3637" spans="4:30" hidden="1" outlineLevel="1">
      <c r="D3637" s="7"/>
      <c r="E3637" s="51"/>
      <c r="F3637" s="52" t="str">
        <f>F3638</f>
        <v>RB_GUP</v>
      </c>
      <c r="G3637" s="55" t="str">
        <f>$G$14</f>
        <v>CUSTOMER</v>
      </c>
      <c r="H3637" s="4">
        <f t="shared" ca="1" si="1894"/>
        <v>1036683.1609148599</v>
      </c>
      <c r="I3637" s="5">
        <f ca="1">VLOOKUP(CONCATENATE($F3637," ",$G3637),AllocFactorMatrix,(I$4+1),FALSE)*$E3638</f>
        <v>484793.11867887672</v>
      </c>
      <c r="J3637" s="5">
        <f ca="1">VLOOKUP(CONCATENATE($F3637," ",$G3637),AllocFactorMatrix,(J$4+1),FALSE)*$E3638</f>
        <v>127007.77035813968</v>
      </c>
      <c r="K3637" s="5">
        <f ca="1">VLOOKUP(CONCATENATE($F3637," ",$G3637),AllocFactorMatrix,(K$4+1),FALSE)*$E3638</f>
        <v>36053.865553782729</v>
      </c>
      <c r="L3637" s="5">
        <f ca="1">VLOOKUP(CONCATENATE($F3637," ",$G3637),AllocFactorMatrix,(L$4+1),FALSE)*$E3638</f>
        <v>11637.988448048633</v>
      </c>
      <c r="M3637" s="5">
        <f ca="1">VLOOKUP(CONCATENATE($F3637," ",$G3637),AllocFactorMatrix,(M$4+1),FALSE)*$E3638</f>
        <v>1889.0798986487716</v>
      </c>
      <c r="N3637" s="5">
        <f t="shared" ca="1" si="1895"/>
        <v>49580.933900480137</v>
      </c>
      <c r="O3637" s="5">
        <f ca="1">VLOOKUP(CONCATENATE($F3637," ",$G3637),AllocFactorMatrix,(O$4+1),FALSE)*$E3638</f>
        <v>10231.561874729274</v>
      </c>
      <c r="P3637" s="5">
        <f ca="1">VLOOKUP(CONCATENATE($F3637," ",$G3637),AllocFactorMatrix,(P$4+1),FALSE)*$E3638</f>
        <v>3029.6925666643442</v>
      </c>
      <c r="Q3637" s="5">
        <f ca="1">VLOOKUP(CONCATENATE($F3637," ",$G3637),AllocFactorMatrix,(Q$4+1),FALSE)*$E3638</f>
        <v>6581.2101542968576</v>
      </c>
      <c r="R3637" s="5">
        <f ca="1">VLOOKUP(CONCATENATE($F3637," ",$G3637),AllocFactorMatrix,(R$4+1),FALSE)*$E3638</f>
        <v>1156.4762000070727</v>
      </c>
      <c r="S3637" s="5">
        <f t="shared" ca="1" si="1897"/>
        <v>20998.940795697548</v>
      </c>
      <c r="T3637" s="5">
        <f ca="1">VLOOKUP(CONCATENATE($F3637," ",$G3637),AllocFactorMatrix,(T$4+1),FALSE)*$E3638</f>
        <v>70.420354991710681</v>
      </c>
      <c r="U3637" s="5">
        <f ca="1">VLOOKUP(CONCATENATE($F3637," ",$G3637),AllocFactorMatrix,(U$4+1),FALSE)*$E3638</f>
        <v>1797.4531708068373</v>
      </c>
      <c r="V3637" s="5">
        <f ca="1">VLOOKUP(CONCATENATE($F3637," ",$G3637),AllocFactorMatrix,(V$4+1),FALSE)*$E3638</f>
        <v>9678.3709486019816</v>
      </c>
      <c r="W3637" s="5">
        <f ca="1">VLOOKUP(CONCATENATE($F3637," ",$G3637),AllocFactorMatrix,(W$4+1),FALSE)*$E3638</f>
        <v>1734.7334694835936</v>
      </c>
      <c r="X3637" s="5">
        <f t="shared" ca="1" si="1898"/>
        <v>13280.977943884123</v>
      </c>
      <c r="Y3637" s="5">
        <f ca="1">VLOOKUP(CONCATENATE($F3637," ",$G3637),AllocFactorMatrix,(Y$4+1),FALSE)*$E3638</f>
        <v>2832.355683598194</v>
      </c>
      <c r="Z3637" s="5">
        <f ca="1">VLOOKUP(CONCATENATE($F3637," ",$G3637),AllocFactorMatrix,(Z$4+1),FALSE)*$E3638</f>
        <v>51.344620325409196</v>
      </c>
      <c r="AA3637" s="5">
        <f t="shared" ca="1" si="1896"/>
        <v>2883.7003039236033</v>
      </c>
      <c r="AB3637" s="5">
        <f ca="1">VLOOKUP(CONCATENATE($F3637," ",$G3637),AllocFactorMatrix,(AB$4+1),FALSE)*$E3638</f>
        <v>53.167913627157901</v>
      </c>
      <c r="AC3637" s="5">
        <f ca="1">VLOOKUP(CONCATENATE($F3637," ",$G3637),AllocFactorMatrix,(AC$4+1),FALSE)*$E3638</f>
        <v>301202.63325620216</v>
      </c>
      <c r="AD3637" s="5">
        <f ca="1">VLOOKUP(CONCATENATE($F3637," ",$G3637),AllocFactorMatrix,(AD$4+1),FALSE)*$E3638</f>
        <v>36881.917764029095</v>
      </c>
    </row>
    <row r="3638" spans="4:30" collapsed="1">
      <c r="D3638" s="7" t="s">
        <v>295</v>
      </c>
      <c r="E3638" s="61">
        <v>20339527</v>
      </c>
      <c r="F3638" s="10" t="s">
        <v>74</v>
      </c>
      <c r="G3638" s="55" t="str">
        <f>$G$15</f>
        <v>TOTAL</v>
      </c>
      <c r="H3638" s="4">
        <f t="shared" ca="1" si="1894"/>
        <v>20339526.999999996</v>
      </c>
      <c r="I3638" s="5">
        <f ca="1">VLOOKUP(CONCATENATE($F3638," ",$G3638),AllocFactorMatrix,(I$4+1),FALSE)*$E3638</f>
        <v>11755610.796551347</v>
      </c>
      <c r="J3638" s="5">
        <f ca="1">VLOOKUP(CONCATENATE($F3638," ",$G3638),AllocFactorMatrix,(J$4+1),FALSE)*$E3638</f>
        <v>660764.3088461298</v>
      </c>
      <c r="K3638" s="5">
        <f ca="1">VLOOKUP(CONCATENATE($F3638," ",$G3638),AllocFactorMatrix,(K$4+1),FALSE)*$E3638</f>
        <v>1862045.7911876263</v>
      </c>
      <c r="L3638" s="5">
        <f ca="1">VLOOKUP(CONCATENATE($F3638," ",$G3638),AllocFactorMatrix,(L$4+1),FALSE)*$E3638</f>
        <v>57144.44863318088</v>
      </c>
      <c r="M3638" s="5">
        <f ca="1">VLOOKUP(CONCATENATE($F3638," ",$G3638),AllocFactorMatrix,(M$4+1),FALSE)*$E3638</f>
        <v>5418.7149164266339</v>
      </c>
      <c r="N3638" s="5">
        <f t="shared" ca="1" si="1895"/>
        <v>1924608.9547372339</v>
      </c>
      <c r="O3638" s="5">
        <f ca="1">VLOOKUP(CONCATENATE($F3638," ",$G3638),AllocFactorMatrix,(O$4+1),FALSE)*$E3638</f>
        <v>1365348.7211513296</v>
      </c>
      <c r="P3638" s="5">
        <f ca="1">VLOOKUP(CONCATENATE($F3638," ",$G3638),AllocFactorMatrix,(P$4+1),FALSE)*$E3638</f>
        <v>224986.3197666448</v>
      </c>
      <c r="Q3638" s="5">
        <f ca="1">VLOOKUP(CONCATENATE($F3638," ",$G3638),AllocFactorMatrix,(Q$4+1),FALSE)*$E3638</f>
        <v>72328.429862709629</v>
      </c>
      <c r="R3638" s="5">
        <f ca="1">VLOOKUP(CONCATENATE($F3638," ",$G3638),AllocFactorMatrix,(R$4+1),FALSE)*$E3638</f>
        <v>2998.1881382527886</v>
      </c>
      <c r="S3638" s="5">
        <f t="shared" ca="1" si="1897"/>
        <v>1665661.658918937</v>
      </c>
      <c r="T3638" s="5">
        <f ca="1">VLOOKUP(CONCATENATE($F3638," ",$G3638),AllocFactorMatrix,(T$4+1),FALSE)*$E3638</f>
        <v>44908.586576733098</v>
      </c>
      <c r="U3638" s="5">
        <f ca="1">VLOOKUP(CONCATENATE($F3638," ",$G3638),AllocFactorMatrix,(U$4+1),FALSE)*$E3638</f>
        <v>659670.90472917166</v>
      </c>
      <c r="V3638" s="5">
        <f ca="1">VLOOKUP(CONCATENATE($F3638," ",$G3638),AllocFactorMatrix,(V$4+1),FALSE)*$E3638</f>
        <v>2488767.5577116678</v>
      </c>
      <c r="W3638" s="5">
        <f ca="1">VLOOKUP(CONCATENATE($F3638," ",$G3638),AllocFactorMatrix,(W$4+1),FALSE)*$E3638</f>
        <v>339829.90040026314</v>
      </c>
      <c r="X3638" s="5">
        <f t="shared" ca="1" si="1898"/>
        <v>3533176.949417836</v>
      </c>
      <c r="Y3638" s="5">
        <f ca="1">VLOOKUP(CONCATENATE($F3638," ",$G3638),AllocFactorMatrix,(Y$4+1),FALSE)*$E3638</f>
        <v>419466.65740364091</v>
      </c>
      <c r="Z3638" s="5">
        <f ca="1">VLOOKUP(CONCATENATE($F3638," ",$G3638),AllocFactorMatrix,(Z$4+1),FALSE)*$E3638</f>
        <v>6695.311355446187</v>
      </c>
      <c r="AA3638" s="5">
        <f t="shared" ca="1" si="1896"/>
        <v>426161.96875908709</v>
      </c>
      <c r="AB3638" s="5">
        <f ca="1">VLOOKUP(CONCATENATE($F3638," ",$G3638),AllocFactorMatrix,(AB$4+1),FALSE)*$E3638</f>
        <v>5206.4879116526672</v>
      </c>
      <c r="AC3638" s="5">
        <f ca="1">VLOOKUP(CONCATENATE($F3638," ",$G3638),AllocFactorMatrix,(AC$4+1),FALSE)*$E3638</f>
        <v>326941.02706334862</v>
      </c>
      <c r="AD3638" s="5">
        <f ca="1">VLOOKUP(CONCATENATE($F3638," ",$G3638),AllocFactorMatrix,(AD$4+1),FALSE)*$E3638</f>
        <v>41394.847794427056</v>
      </c>
    </row>
    <row r="3639" spans="4:30" hidden="1" outlineLevel="1">
      <c r="D3639" s="7"/>
      <c r="E3639" s="51"/>
      <c r="F3639" s="52" t="str">
        <f>F3646</f>
        <v>RB_GUP_CWIP</v>
      </c>
      <c r="G3639" s="55" t="str">
        <f>$G$8</f>
        <v>PRODUCTION</v>
      </c>
      <c r="H3639" s="4">
        <f t="shared" ref="H3639:H3646" ca="1" si="1899">SUBTOTAL(9,I3639:AD3639)</f>
        <v>-20088.454083535995</v>
      </c>
      <c r="I3639" s="5">
        <f ca="1">VLOOKUP(CONCATENATE($F3639," ",$G3639),AllocFactorMatrix,(I$4+1),FALSE)*$E3646</f>
        <v>-11153.240020520941</v>
      </c>
      <c r="J3639" s="5">
        <f ca="1">VLOOKUP(CONCATENATE($F3639," ",$G3639),AllocFactorMatrix,(J$4+1),FALSE)*$E3646</f>
        <v>-513.2149557648961</v>
      </c>
      <c r="K3639" s="5">
        <f ca="1">VLOOKUP(CONCATENATE($F3639," ",$G3639),AllocFactorMatrix,(K$4+1),FALSE)*$E3646</f>
        <v>-1690.6774227377382</v>
      </c>
      <c r="L3639" s="5">
        <f ca="1">VLOOKUP(CONCATENATE($F3639," ",$G3639),AllocFactorMatrix,(L$4+1),FALSE)*$E3646</f>
        <v>-42.244631460532268</v>
      </c>
      <c r="M3639" s="5">
        <f ca="1">VLOOKUP(CONCATENATE($F3639," ",$G3639),AllocFactorMatrix,(M$4+1),FALSE)*$E3646</f>
        <v>-5.4381404958372661</v>
      </c>
      <c r="N3639" s="5">
        <f t="shared" ref="N3639:N3646" ca="1" si="1900">SUBTOTAL(9,K3639:M3639)</f>
        <v>-1738.3601946941076</v>
      </c>
      <c r="O3639" s="5">
        <f ca="1">VLOOKUP(CONCATENATE($F3639," ",$G3639),AllocFactorMatrix,(O$4+1),FALSE)*$E3646</f>
        <v>-1286.1211677090407</v>
      </c>
      <c r="P3639" s="5">
        <f ca="1">VLOOKUP(CONCATENATE($F3639," ",$G3639),AllocFactorMatrix,(P$4+1),FALSE)*$E3646</f>
        <v>-232.79037513460261</v>
      </c>
      <c r="Q3639" s="5">
        <f ca="1">VLOOKUP(CONCATENATE($F3639," ",$G3639),AllocFactorMatrix,(Q$4+1),FALSE)*$E3646</f>
        <v>-90.041673565401695</v>
      </c>
      <c r="R3639" s="5">
        <f ca="1">VLOOKUP(CONCATENATE($F3639," ",$G3639),AllocFactorMatrix,(R$4+1),FALSE)*$E3646</f>
        <v>-1.9401031062232952</v>
      </c>
      <c r="S3639" s="5">
        <f ca="1">SUBTOTAL(9,O3639:R3639)</f>
        <v>-1610.8933195152681</v>
      </c>
      <c r="T3639" s="5">
        <f ca="1">VLOOKUP(CONCATENATE($F3639," ",$G3639),AllocFactorMatrix,(T$4+1),FALSE)*$E3646</f>
        <v>-40.839042574553602</v>
      </c>
      <c r="U3639" s="5">
        <f ca="1">VLOOKUP(CONCATENATE($F3639," ",$G3639),AllocFactorMatrix,(U$4+1),FALSE)*$E3646</f>
        <v>-650.22855184015236</v>
      </c>
      <c r="V3639" s="5">
        <f ca="1">VLOOKUP(CONCATENATE($F3639," ",$G3639),AllocFactorMatrix,(V$4+1),FALSE)*$E3646</f>
        <v>-3526.3219476091094</v>
      </c>
      <c r="W3639" s="5">
        <f ca="1">VLOOKUP(CONCATENATE($F3639," ",$G3639),AllocFactorMatrix,(W$4+1),FALSE)*$E3646</f>
        <v>-463.96754801999896</v>
      </c>
      <c r="X3639" s="5">
        <f ca="1">SUBTOTAL(9,T3639:W3639)</f>
        <v>-4681.3570900438135</v>
      </c>
      <c r="Y3639" s="5">
        <f ca="1">VLOOKUP(CONCATENATE($F3639," ",$G3639),AllocFactorMatrix,(Y$4+1),FALSE)*$E3646</f>
        <v>-379.05729357754069</v>
      </c>
      <c r="Z3639" s="5">
        <f ca="1">VLOOKUP(CONCATENATE($F3639," ",$G3639),AllocFactorMatrix,(Z$4+1),FALSE)*$E3646</f>
        <v>-7.8793437122278167</v>
      </c>
      <c r="AA3639" s="5">
        <f t="shared" ref="AA3639:AA3646" ca="1" si="1901">SUBTOTAL(9,Y3639:Z3639)</f>
        <v>-386.9366372897685</v>
      </c>
      <c r="AB3639" s="5">
        <f ca="1">VLOOKUP(CONCATENATE($F3639," ",$G3639),AllocFactorMatrix,(AB$4+1),FALSE)*$E3646</f>
        <v>-4.4518657071982473</v>
      </c>
      <c r="AC3639" s="5">
        <f ca="1">VLOOKUP(CONCATENATE($F3639," ",$G3639),AllocFactorMatrix,(AC$4+1),FALSE)*$E3646</f>
        <v>0</v>
      </c>
      <c r="AD3639" s="5">
        <f ca="1">VLOOKUP(CONCATENATE($F3639," ",$G3639),AllocFactorMatrix,(AD$4+1),FALSE)*$E3646</f>
        <v>0</v>
      </c>
    </row>
    <row r="3640" spans="4:30" hidden="1" outlineLevel="1">
      <c r="D3640" s="7"/>
      <c r="E3640" s="51"/>
      <c r="F3640" s="52" t="str">
        <f>F3646</f>
        <v>RB_GUP_CWIP</v>
      </c>
      <c r="G3640" s="55" t="str">
        <f>$G$9</f>
        <v>BULKTRAN</v>
      </c>
      <c r="H3640" s="4">
        <f t="shared" ca="1" si="1899"/>
        <v>-19194.720387594043</v>
      </c>
      <c r="I3640" s="5">
        <f ca="1">VLOOKUP(CONCATENATE($F3640," ",$G3640),AllocFactorMatrix,(I$4+1),FALSE)*$E3646</f>
        <v>-9454.9927695051083</v>
      </c>
      <c r="J3640" s="5">
        <f ca="1">VLOOKUP(CONCATENATE($F3640," ",$G3640),AllocFactorMatrix,(J$4+1),FALSE)*$E3646</f>
        <v>-467.39407740352908</v>
      </c>
      <c r="K3640" s="5">
        <f ca="1">VLOOKUP(CONCATENATE($F3640," ",$G3640),AllocFactorMatrix,(K$4+1),FALSE)*$E3646</f>
        <v>-1712.0377188075188</v>
      </c>
      <c r="L3640" s="5">
        <f ca="1">VLOOKUP(CONCATENATE($F3640," ",$G3640),AllocFactorMatrix,(L$4+1),FALSE)*$E3646</f>
        <v>-53.888868973215189</v>
      </c>
      <c r="M3640" s="5">
        <f ca="1">VLOOKUP(CONCATENATE($F3640," ",$G3640),AllocFactorMatrix,(M$4+1),FALSE)*$E3646</f>
        <v>-5.0535256969594089</v>
      </c>
      <c r="N3640" s="5">
        <f t="shared" ca="1" si="1900"/>
        <v>-1770.9801134776935</v>
      </c>
      <c r="O3640" s="5">
        <f ca="1">VLOOKUP(CONCATENATE($F3640," ",$G3640),AllocFactorMatrix,(O$4+1),FALSE)*$E3646</f>
        <v>-1301.4149921875248</v>
      </c>
      <c r="P3640" s="5">
        <f ca="1">VLOOKUP(CONCATENATE($F3640," ",$G3640),AllocFactorMatrix,(P$4+1),FALSE)*$E3646</f>
        <v>-242.49152840145194</v>
      </c>
      <c r="Q3640" s="5">
        <f ca="1">VLOOKUP(CONCATENATE($F3640," ",$G3640),AllocFactorMatrix,(Q$4+1),FALSE)*$E3646</f>
        <v>-109.57740649224091</v>
      </c>
      <c r="R3640" s="5">
        <f ca="1">VLOOKUP(CONCATENATE($F3640," ",$G3640),AllocFactorMatrix,(R$4+1),FALSE)*$E3646</f>
        <v>-4.9275734833476337</v>
      </c>
      <c r="S3640" s="5">
        <f t="shared" ref="S3640:S3646" ca="1" si="1902">SUBTOTAL(9,O3640:R3640)</f>
        <v>-1658.4115005645654</v>
      </c>
      <c r="T3640" s="5">
        <f ca="1">VLOOKUP(CONCATENATE($F3640," ",$G3640),AllocFactorMatrix,(T$4+1),FALSE)*$E3646</f>
        <v>-45.461759041783644</v>
      </c>
      <c r="U3640" s="5">
        <f ca="1">VLOOKUP(CONCATENATE($F3640," ",$G3640),AllocFactorMatrix,(U$4+1),FALSE)*$E3646</f>
        <v>-743.97394086050031</v>
      </c>
      <c r="V3640" s="5">
        <f ca="1">VLOOKUP(CONCATENATE($F3640," ",$G3640),AllocFactorMatrix,(V$4+1),FALSE)*$E3646</f>
        <v>-3931.92318195796</v>
      </c>
      <c r="W3640" s="5">
        <f ca="1">VLOOKUP(CONCATENATE($F3640," ",$G3640),AllocFactorMatrix,(W$4+1),FALSE)*$E3646</f>
        <v>-710.04015792904511</v>
      </c>
      <c r="X3640" s="5">
        <f t="shared" ref="X3640:X3646" ca="1" si="1903">SUBTOTAL(9,T3640:W3640)</f>
        <v>-5431.3990397892885</v>
      </c>
      <c r="Y3640" s="5">
        <f ca="1">VLOOKUP(CONCATENATE($F3640," ",$G3640),AllocFactorMatrix,(Y$4+1),FALSE)*$E3646</f>
        <v>-399.66247901480295</v>
      </c>
      <c r="Z3640" s="5">
        <f ca="1">VLOOKUP(CONCATENATE($F3640," ",$G3640),AllocFactorMatrix,(Z$4+1),FALSE)*$E3646</f>
        <v>-6.6941937542595173</v>
      </c>
      <c r="AA3640" s="5">
        <f t="shared" ca="1" si="1901"/>
        <v>-406.35667276906247</v>
      </c>
      <c r="AB3640" s="5">
        <f ca="1">VLOOKUP(CONCATENATE($F3640," ",$G3640),AllocFactorMatrix,(AB$4+1),FALSE)*$E3646</f>
        <v>-5.1862140848000733</v>
      </c>
      <c r="AC3640" s="5">
        <f ca="1">VLOOKUP(CONCATENATE($F3640," ",$G3640),AllocFactorMatrix,(AC$4+1),FALSE)*$E3646</f>
        <v>0</v>
      </c>
      <c r="AD3640" s="5">
        <f ca="1">VLOOKUP(CONCATENATE($F3640," ",$G3640),AllocFactorMatrix,(AD$4+1),FALSE)*$E3646</f>
        <v>0</v>
      </c>
    </row>
    <row r="3641" spans="4:30" hidden="1" outlineLevel="1">
      <c r="D3641" s="7"/>
      <c r="E3641" s="51"/>
      <c r="F3641" s="52" t="str">
        <f>F3646</f>
        <v>RB_GUP_CWIP</v>
      </c>
      <c r="G3641" s="55" t="str">
        <f>$G$10</f>
        <v>SUBTRAN</v>
      </c>
      <c r="H3641" s="4">
        <f t="shared" ca="1" si="1899"/>
        <v>-4216.5063766172852</v>
      </c>
      <c r="I3641" s="5">
        <f ca="1">VLOOKUP(CONCATENATE($F3641," ",$G3641),AllocFactorMatrix,(I$4+1),FALSE)*$E3646</f>
        <v>-2052.8796329459292</v>
      </c>
      <c r="J3641" s="5">
        <f ca="1">VLOOKUP(CONCATENATE($F3641," ",$G3641),AllocFactorMatrix,(J$4+1),FALSE)*$E3646</f>
        <v>-99.074656571363462</v>
      </c>
      <c r="K3641" s="5">
        <f ca="1">VLOOKUP(CONCATENATE($F3641," ",$G3641),AllocFactorMatrix,(K$4+1),FALSE)*$E3646</f>
        <v>-360.42875631332083</v>
      </c>
      <c r="L3641" s="5">
        <f ca="1">VLOOKUP(CONCATENATE($F3641," ",$G3641),AllocFactorMatrix,(L$4+1),FALSE)*$E3646</f>
        <v>-11.133305163027453</v>
      </c>
      <c r="M3641" s="5">
        <f ca="1">VLOOKUP(CONCATENATE($F3641," ",$G3641),AllocFactorMatrix,(M$4+1),FALSE)*$E3646</f>
        <v>-1.3865942776745479</v>
      </c>
      <c r="N3641" s="5">
        <f t="shared" ca="1" si="1900"/>
        <v>-372.94865575402281</v>
      </c>
      <c r="O3641" s="5">
        <f ca="1">VLOOKUP(CONCATENATE($F3641," ",$G3641),AllocFactorMatrix,(O$4+1),FALSE)*$E3646</f>
        <v>-272.3095588295165</v>
      </c>
      <c r="P3641" s="5">
        <f ca="1">VLOOKUP(CONCATENATE($F3641," ",$G3641),AllocFactorMatrix,(P$4+1),FALSE)*$E3646</f>
        <v>-50.622029376547665</v>
      </c>
      <c r="Q3641" s="5">
        <f ca="1">VLOOKUP(CONCATENATE($F3641," ",$G3641),AllocFactorMatrix,(Q$4+1),FALSE)*$E3646</f>
        <v>-30.120710660053099</v>
      </c>
      <c r="R3641" s="5">
        <f ca="1">VLOOKUP(CONCATENATE($F3641," ",$G3641),AllocFactorMatrix,(R$4+1),FALSE)*$E3646</f>
        <v>0</v>
      </c>
      <c r="S3641" s="5">
        <f t="shared" ca="1" si="1902"/>
        <v>-353.05229886611727</v>
      </c>
      <c r="T3641" s="5">
        <f ca="1">VLOOKUP(CONCATENATE($F3641," ",$G3641),AllocFactorMatrix,(T$4+1),FALSE)*$E3646</f>
        <v>-9.5085822243738605</v>
      </c>
      <c r="U3641" s="5">
        <f ca="1">VLOOKUP(CONCATENATE($F3641," ",$G3641),AllocFactorMatrix,(U$4+1),FALSE)*$E3646</f>
        <v>-155.66091988725111</v>
      </c>
      <c r="V3641" s="5">
        <f ca="1">VLOOKUP(CONCATENATE($F3641," ",$G3641),AllocFactorMatrix,(V$4+1),FALSE)*$E3646</f>
        <v>-1084.4403009429952</v>
      </c>
      <c r="W3641" s="5">
        <f ca="1">VLOOKUP(CONCATENATE($F3641," ",$G3641),AllocFactorMatrix,(W$4+1),FALSE)*$E3646</f>
        <v>0</v>
      </c>
      <c r="X3641" s="5">
        <f t="shared" ca="1" si="1903"/>
        <v>-1249.6098030546202</v>
      </c>
      <c r="Y3641" s="5">
        <f ca="1">VLOOKUP(CONCATENATE($F3641," ",$G3641),AllocFactorMatrix,(Y$4+1),FALSE)*$E3646</f>
        <v>-81.957199204150854</v>
      </c>
      <c r="Z3641" s="5">
        <f ca="1">VLOOKUP(CONCATENATE($F3641," ",$G3641),AllocFactorMatrix,(Z$4+1),FALSE)*$E3646</f>
        <v>-1.3662287373500117</v>
      </c>
      <c r="AA3641" s="5">
        <f t="shared" ca="1" si="1901"/>
        <v>-83.323427941500867</v>
      </c>
      <c r="AB3641" s="5">
        <f ca="1">VLOOKUP(CONCATENATE($F3641," ",$G3641),AllocFactorMatrix,(AB$4+1),FALSE)*$E3646</f>
        <v>-1.0944267697140861</v>
      </c>
      <c r="AC3641" s="5">
        <f ca="1">VLOOKUP(CONCATENATE($F3641," ",$G3641),AllocFactorMatrix,(AC$4+1),FALSE)*$E3646</f>
        <v>-3.7212849821267375</v>
      </c>
      <c r="AD3641" s="5">
        <f ca="1">VLOOKUP(CONCATENATE($F3641," ",$G3641),AllocFactorMatrix,(AD$4+1),FALSE)*$E3646</f>
        <v>-0.80218973188996967</v>
      </c>
    </row>
    <row r="3642" spans="4:30" hidden="1" outlineLevel="1">
      <c r="D3642" s="7"/>
      <c r="E3642" s="51"/>
      <c r="F3642" s="52" t="str">
        <f>F3646</f>
        <v>RB_GUP_CWIP</v>
      </c>
      <c r="G3642" s="55" t="str">
        <f>$G$11</f>
        <v>DISTPRI</v>
      </c>
      <c r="H3642" s="4">
        <f t="shared" ca="1" si="1899"/>
        <v>-12835.34500300175</v>
      </c>
      <c r="I3642" s="5">
        <f ca="1">VLOOKUP(CONCATENATE($F3642," ",$G3642),AllocFactorMatrix,(I$4+1),FALSE)*$E3646</f>
        <v>-8578.4084997394439</v>
      </c>
      <c r="J3642" s="5">
        <f ca="1">VLOOKUP(CONCATENATE($F3642," ",$G3642),AllocFactorMatrix,(J$4+1),FALSE)*$E3646</f>
        <v>-404.36378242545453</v>
      </c>
      <c r="K3642" s="5">
        <f ca="1">VLOOKUP(CONCATENATE($F3642," ",$G3642),AllocFactorMatrix,(K$4+1),FALSE)*$E3646</f>
        <v>-1468.2697111513769</v>
      </c>
      <c r="L3642" s="5">
        <f ca="1">VLOOKUP(CONCATENATE($F3642," ",$G3642),AllocFactorMatrix,(L$4+1),FALSE)*$E3646</f>
        <v>-45.377174118453183</v>
      </c>
      <c r="M3642" s="5">
        <f ca="1">VLOOKUP(CONCATENATE($F3642," ",$G3642),AllocFactorMatrix,(M$4+1),FALSE)*$E3646</f>
        <v>0</v>
      </c>
      <c r="N3642" s="5">
        <f t="shared" ca="1" si="1900"/>
        <v>-1513.6468852698301</v>
      </c>
      <c r="O3642" s="5">
        <f ca="1">VLOOKUP(CONCATENATE($F3642," ",$G3642),AllocFactorMatrix,(O$4+1),FALSE)*$E3646</f>
        <v>-1100.9456517612141</v>
      </c>
      <c r="P3642" s="5">
        <f ca="1">VLOOKUP(CONCATENATE($F3642," ",$G3642),AllocFactorMatrix,(P$4+1),FALSE)*$E3646</f>
        <v>-205.05120172758191</v>
      </c>
      <c r="Q3642" s="5">
        <f ca="1">VLOOKUP(CONCATENATE($F3642," ",$G3642),AllocFactorMatrix,(Q$4+1),FALSE)*$E3646</f>
        <v>0</v>
      </c>
      <c r="R3642" s="5">
        <f ca="1">VLOOKUP(CONCATENATE($F3642," ",$G3642),AllocFactorMatrix,(R$4+1),FALSE)*$E3646</f>
        <v>0</v>
      </c>
      <c r="S3642" s="5">
        <f t="shared" ca="1" si="1902"/>
        <v>-1305.996853488796</v>
      </c>
      <c r="T3642" s="5">
        <f ca="1">VLOOKUP(CONCATENATE($F3642," ",$G3642),AllocFactorMatrix,(T$4+1),FALSE)*$E3646</f>
        <v>-39.248034024055968</v>
      </c>
      <c r="U3642" s="5">
        <f ca="1">VLOOKUP(CONCATENATE($F3642," ",$G3642),AllocFactorMatrix,(U$4+1),FALSE)*$E3646</f>
        <v>-632.98197654722594</v>
      </c>
      <c r="V3642" s="5">
        <f ca="1">VLOOKUP(CONCATENATE($F3642," ",$G3642),AllocFactorMatrix,(V$4+1),FALSE)*$E3646</f>
        <v>0</v>
      </c>
      <c r="W3642" s="5">
        <f ca="1">VLOOKUP(CONCATENATE($F3642," ",$G3642),AllocFactorMatrix,(W$4+1),FALSE)*$E3646</f>
        <v>0</v>
      </c>
      <c r="X3642" s="5">
        <f t="shared" ca="1" si="1903"/>
        <v>-672.23001057128192</v>
      </c>
      <c r="Y3642" s="5">
        <f ca="1">VLOOKUP(CONCATENATE($F3642," ",$G3642),AllocFactorMatrix,(Y$4+1),FALSE)*$E3646</f>
        <v>-331.98570864055097</v>
      </c>
      <c r="Z3642" s="5">
        <f ca="1">VLOOKUP(CONCATENATE($F3642," ",$G3642),AllocFactorMatrix,(Z$4+1),FALSE)*$E3646</f>
        <v>-5.5388211824006168</v>
      </c>
      <c r="AA3642" s="5">
        <f t="shared" ca="1" si="1901"/>
        <v>-337.52452982295159</v>
      </c>
      <c r="AB3642" s="5">
        <f ca="1">VLOOKUP(CONCATENATE($F3642," ",$G3642),AllocFactorMatrix,(AB$4+1),FALSE)*$E3646</f>
        <v>-4.487373230497715</v>
      </c>
      <c r="AC3642" s="5">
        <f ca="1">VLOOKUP(CONCATENATE($F3642," ",$G3642),AllocFactorMatrix,(AC$4+1),FALSE)*$E3646</f>
        <v>-15.373117258835396</v>
      </c>
      <c r="AD3642" s="5">
        <f ca="1">VLOOKUP(CONCATENATE($F3642," ",$G3642),AllocFactorMatrix,(AD$4+1),FALSE)*$E3646</f>
        <v>-3.3139511946570468</v>
      </c>
    </row>
    <row r="3643" spans="4:30" hidden="1" outlineLevel="1">
      <c r="D3643" s="7"/>
      <c r="E3643" s="51"/>
      <c r="F3643" s="52" t="str">
        <f>F3646</f>
        <v>RB_GUP_CWIP</v>
      </c>
      <c r="G3643" s="55" t="str">
        <f>$G$12</f>
        <v>DISTSEC</v>
      </c>
      <c r="H3643" s="4">
        <f t="shared" ca="1" si="1899"/>
        <v>-6452.3020777130068</v>
      </c>
      <c r="I3643" s="5">
        <f ca="1">VLOOKUP(CONCATENATE($F3643," ",$G3643),AllocFactorMatrix,(I$4+1),FALSE)*$E3646</f>
        <v>-4824.3956296922124</v>
      </c>
      <c r="J3643" s="5">
        <f ca="1">VLOOKUP(CONCATENATE($F3643," ",$G3643),AllocFactorMatrix,(J$4+1),FALSE)*$E3646</f>
        <v>-232.58565088755273</v>
      </c>
      <c r="K3643" s="5">
        <f ca="1">VLOOKUP(CONCATENATE($F3643," ",$G3643),AllocFactorMatrix,(K$4+1),FALSE)*$E3646</f>
        <v>-701.80783587370104</v>
      </c>
      <c r="L3643" s="5">
        <f ca="1">VLOOKUP(CONCATENATE($F3643," ",$G3643),AllocFactorMatrix,(L$4+1),FALSE)*$E3646</f>
        <v>0</v>
      </c>
      <c r="M3643" s="5">
        <f ca="1">VLOOKUP(CONCATENATE($F3643," ",$G3643),AllocFactorMatrix,(M$4+1),FALSE)*$E3646</f>
        <v>0</v>
      </c>
      <c r="N3643" s="5">
        <f t="shared" ca="1" si="1900"/>
        <v>-701.80783587370104</v>
      </c>
      <c r="O3643" s="5">
        <f ca="1">VLOOKUP(CONCATENATE($F3643," ",$G3643),AllocFactorMatrix,(O$4+1),FALSE)*$E3646</f>
        <v>-447.19468462187575</v>
      </c>
      <c r="P3643" s="5">
        <f ca="1">VLOOKUP(CONCATENATE($F3643," ",$G3643),AllocFactorMatrix,(P$4+1),FALSE)*$E3646</f>
        <v>0</v>
      </c>
      <c r="Q3643" s="5">
        <f ca="1">VLOOKUP(CONCATENATE($F3643," ",$G3643),AllocFactorMatrix,(Q$4+1),FALSE)*$E3646</f>
        <v>0</v>
      </c>
      <c r="R3643" s="5">
        <f ca="1">VLOOKUP(CONCATENATE($F3643," ",$G3643),AllocFactorMatrix,(R$4+1),FALSE)*$E3646</f>
        <v>0</v>
      </c>
      <c r="S3643" s="5">
        <f t="shared" ca="1" si="1902"/>
        <v>-447.19468462187575</v>
      </c>
      <c r="T3643" s="5">
        <f ca="1">VLOOKUP(CONCATENATE($F3643," ",$G3643),AllocFactorMatrix,(T$4+1),FALSE)*$E3646</f>
        <v>-12.091206117467834</v>
      </c>
      <c r="U3643" s="5">
        <f ca="1">VLOOKUP(CONCATENATE($F3643," ",$G3643),AllocFactorMatrix,(U$4+1),FALSE)*$E3646</f>
        <v>0</v>
      </c>
      <c r="V3643" s="5">
        <f ca="1">VLOOKUP(CONCATENATE($F3643," ",$G3643),AllocFactorMatrix,(V$4+1),FALSE)*$E3646</f>
        <v>0</v>
      </c>
      <c r="W3643" s="5">
        <f ca="1">VLOOKUP(CONCATENATE($F3643," ",$G3643),AllocFactorMatrix,(W$4+1),FALSE)*$E3646</f>
        <v>0</v>
      </c>
      <c r="X3643" s="5">
        <f t="shared" ca="1" si="1903"/>
        <v>-12.091206117467834</v>
      </c>
      <c r="Y3643" s="5">
        <f ca="1">VLOOKUP(CONCATENATE($F3643," ",$G3643),AllocFactorMatrix,(Y$4+1),FALSE)*$E3646</f>
        <v>-164.9451177904877</v>
      </c>
      <c r="Z3643" s="5">
        <f ca="1">VLOOKUP(CONCATENATE($F3643," ",$G3643),AllocFactorMatrix,(Z$4+1),FALSE)*$E3646</f>
        <v>0</v>
      </c>
      <c r="AA3643" s="5">
        <f t="shared" ca="1" si="1901"/>
        <v>-164.9451177904877</v>
      </c>
      <c r="AB3643" s="5">
        <f ca="1">VLOOKUP(CONCATENATE($F3643," ",$G3643),AllocFactorMatrix,(AB$4+1),FALSE)*$E3646</f>
        <v>-1.7116407933983497</v>
      </c>
      <c r="AC3643" s="5">
        <f ca="1">VLOOKUP(CONCATENATE($F3643," ",$G3643),AllocFactorMatrix,(AC$4+1),FALSE)*$E3646</f>
        <v>-58.116788169694757</v>
      </c>
      <c r="AD3643" s="5">
        <f ca="1">VLOOKUP(CONCATENATE($F3643," ",$G3643),AllocFactorMatrix,(AD$4+1),FALSE)*$E3646</f>
        <v>-9.4535237666155023</v>
      </c>
    </row>
    <row r="3644" spans="4:30" hidden="1" outlineLevel="1">
      <c r="D3644" s="7"/>
      <c r="E3644" s="51"/>
      <c r="F3644" s="52" t="str">
        <f>F3646</f>
        <v>RB_GUP_CWIP</v>
      </c>
      <c r="G3644" s="55" t="str">
        <f>$G$13</f>
        <v>ENERGY</v>
      </c>
      <c r="H3644" s="4">
        <f t="shared" ca="1" si="1899"/>
        <v>-945.03771264998306</v>
      </c>
      <c r="I3644" s="5">
        <f ca="1">VLOOKUP(CONCATENATE($F3644," ",$G3644),AllocFactorMatrix,(I$4+1),FALSE)*$E3646</f>
        <v>-354.60374966937377</v>
      </c>
      <c r="J3644" s="5">
        <f ca="1">VLOOKUP(CONCATENATE($F3644," ",$G3644),AllocFactorMatrix,(J$4+1),FALSE)*$E3646</f>
        <v>-22.98061435521635</v>
      </c>
      <c r="K3644" s="5">
        <f ca="1">VLOOKUP(CONCATENATE($F3644," ",$G3644),AllocFactorMatrix,(K$4+1),FALSE)*$E3646</f>
        <v>-77.102452346086679</v>
      </c>
      <c r="L3644" s="5">
        <f ca="1">VLOOKUP(CONCATENATE($F3644," ",$G3644),AllocFactorMatrix,(L$4+1),FALSE)*$E3646</f>
        <v>-2.4504909761218054</v>
      </c>
      <c r="M3644" s="5">
        <f ca="1">VLOOKUP(CONCATENATE($F3644," ",$G3644),AllocFactorMatrix,(M$4+1),FALSE)*$E3646</f>
        <v>-0.22590662124439534</v>
      </c>
      <c r="N3644" s="5">
        <f t="shared" ca="1" si="1900"/>
        <v>-79.778849943452869</v>
      </c>
      <c r="O3644" s="5">
        <f ca="1">VLOOKUP(CONCATENATE($F3644," ",$G3644),AllocFactorMatrix,(O$4+1),FALSE)*$E3646</f>
        <v>-70.295381634400258</v>
      </c>
      <c r="P3644" s="5">
        <f ca="1">VLOOKUP(CONCATENATE($F3644," ",$G3644),AllocFactorMatrix,(P$4+1),FALSE)*$E3646</f>
        <v>-13.031411154775627</v>
      </c>
      <c r="Q3644" s="5">
        <f ca="1">VLOOKUP(CONCATENATE($F3644," ",$G3644),AllocFactorMatrix,(Q$4+1),FALSE)*$E3646</f>
        <v>-5.9211396776830005</v>
      </c>
      <c r="R3644" s="5">
        <f ca="1">VLOOKUP(CONCATENATE($F3644," ",$G3644),AllocFactorMatrix,(R$4+1),FALSE)*$E3646</f>
        <v>-0.27435090407283141</v>
      </c>
      <c r="S3644" s="5">
        <f t="shared" ca="1" si="1902"/>
        <v>-89.522283370931717</v>
      </c>
      <c r="T3644" s="5">
        <f ca="1">VLOOKUP(CONCATENATE($F3644," ",$G3644),AllocFactorMatrix,(T$4+1),FALSE)*$E3646</f>
        <v>-2.6938522337118238</v>
      </c>
      <c r="U3644" s="5">
        <f ca="1">VLOOKUP(CONCATENATE($F3644," ",$G3644),AllocFactorMatrix,(U$4+1),FALSE)*$E3646</f>
        <v>-47.300009618868096</v>
      </c>
      <c r="V3644" s="5">
        <f ca="1">VLOOKUP(CONCATENATE($F3644," ",$G3644),AllocFactorMatrix,(V$4+1),FALSE)*$E3646</f>
        <v>-268.54981665164502</v>
      </c>
      <c r="W3644" s="5">
        <f ca="1">VLOOKUP(CONCATENATE($F3644," ",$G3644),AllocFactorMatrix,(W$4+1),FALSE)*$E3646</f>
        <v>-50.950185536700062</v>
      </c>
      <c r="X3644" s="5">
        <f t="shared" ca="1" si="1903"/>
        <v>-369.49386404092502</v>
      </c>
      <c r="Y3644" s="5">
        <f ca="1">VLOOKUP(CONCATENATE($F3644," ",$G3644),AllocFactorMatrix,(Y$4+1),FALSE)*$E3646</f>
        <v>-19.045137831457144</v>
      </c>
      <c r="Z3644" s="5">
        <f ca="1">VLOOKUP(CONCATENATE($F3644," ",$G3644),AllocFactorMatrix,(Z$4+1),FALSE)*$E3646</f>
        <v>-0.31002448300434188</v>
      </c>
      <c r="AA3644" s="5">
        <f t="shared" ca="1" si="1901"/>
        <v>-19.355162314461484</v>
      </c>
      <c r="AB3644" s="5">
        <f ca="1">VLOOKUP(CONCATENATE($F3644," ",$G3644),AllocFactorMatrix,(AB$4+1),FALSE)*$E3646</f>
        <v>-0.34580737230247571</v>
      </c>
      <c r="AC3644" s="5">
        <f ca="1">VLOOKUP(CONCATENATE($F3644," ",$G3644),AllocFactorMatrix,(AC$4+1),FALSE)*$E3646</f>
        <v>-7.4776213618698293</v>
      </c>
      <c r="AD3644" s="5">
        <f ca="1">VLOOKUP(CONCATENATE($F3644," ",$G3644),AllocFactorMatrix,(AD$4+1),FALSE)*$E3646</f>
        <v>-1.4797602214496706</v>
      </c>
    </row>
    <row r="3645" spans="4:30" hidden="1" outlineLevel="1">
      <c r="D3645" s="7"/>
      <c r="E3645" s="51"/>
      <c r="F3645" s="52" t="str">
        <f>F3646</f>
        <v>RB_GUP_CWIP</v>
      </c>
      <c r="G3645" s="55" t="str">
        <f>$G$14</f>
        <v>CUSTOMER</v>
      </c>
      <c r="H3645" s="4">
        <f t="shared" ca="1" si="1899"/>
        <v>-3385.6343588879404</v>
      </c>
      <c r="I3645" s="5">
        <f ca="1">VLOOKUP(CONCATENATE($F3645," ",$G3645),AllocFactorMatrix,(I$4+1),FALSE)*$E3646</f>
        <v>-1725.72893064852</v>
      </c>
      <c r="J3645" s="5">
        <f ca="1">VLOOKUP(CONCATENATE($F3645," ",$G3645),AllocFactorMatrix,(J$4+1),FALSE)*$E3646</f>
        <v>-414.64830033472543</v>
      </c>
      <c r="K3645" s="5">
        <f ca="1">VLOOKUP(CONCATENATE($F3645," ",$G3645),AllocFactorMatrix,(K$4+1),FALSE)*$E3646</f>
        <v>-117.99432454948871</v>
      </c>
      <c r="L3645" s="5">
        <f ca="1">VLOOKUP(CONCATENATE($F3645," ",$G3645),AllocFactorMatrix,(L$4+1),FALSE)*$E3646</f>
        <v>-34.925416318183842</v>
      </c>
      <c r="M3645" s="5">
        <f ca="1">VLOOKUP(CONCATENATE($F3645," ",$G3645),AllocFactorMatrix,(M$4+1),FALSE)*$E3646</f>
        <v>-5.6544073906871919</v>
      </c>
      <c r="N3645" s="5">
        <f t="shared" ca="1" si="1900"/>
        <v>-158.57414825835974</v>
      </c>
      <c r="O3645" s="5">
        <f ca="1">VLOOKUP(CONCATENATE($F3645," ",$G3645),AllocFactorMatrix,(O$4+1),FALSE)*$E3646</f>
        <v>-31.510268796100483</v>
      </c>
      <c r="P3645" s="5">
        <f ca="1">VLOOKUP(CONCATENATE($F3645," ",$G3645),AllocFactorMatrix,(P$4+1),FALSE)*$E3646</f>
        <v>-9.1816206874996098</v>
      </c>
      <c r="Q3645" s="5">
        <f ca="1">VLOOKUP(CONCATENATE($F3645," ",$G3645),AllocFactorMatrix,(Q$4+1),FALSE)*$E3646</f>
        <v>-19.691894116177362</v>
      </c>
      <c r="R3645" s="5">
        <f ca="1">VLOOKUP(CONCATENATE($F3645," ",$G3645),AllocFactorMatrix,(R$4+1),FALSE)*$E3646</f>
        <v>-3.4581220607171619</v>
      </c>
      <c r="S3645" s="5">
        <f t="shared" ca="1" si="1902"/>
        <v>-63.841905660494618</v>
      </c>
      <c r="T3645" s="5">
        <f ca="1">VLOOKUP(CONCATENATE($F3645," ",$G3645),AllocFactorMatrix,(T$4+1),FALSE)*$E3646</f>
        <v>-0.21714780948546167</v>
      </c>
      <c r="U3645" s="5">
        <f ca="1">VLOOKUP(CONCATENATE($F3645," ",$G3645),AllocFactorMatrix,(U$4+1),FALSE)*$E3646</f>
        <v>-5.4492615701107594</v>
      </c>
      <c r="V3645" s="5">
        <f ca="1">VLOOKUP(CONCATENATE($F3645," ",$G3645),AllocFactorMatrix,(V$4+1),FALSE)*$E3646</f>
        <v>-28.960466893665625</v>
      </c>
      <c r="W3645" s="5">
        <f ca="1">VLOOKUP(CONCATENATE($F3645," ",$G3645),AllocFactorMatrix,(W$4+1),FALSE)*$E3646</f>
        <v>-5.1874166465998508</v>
      </c>
      <c r="X3645" s="5">
        <f t="shared" ca="1" si="1903"/>
        <v>-39.814292919861693</v>
      </c>
      <c r="Y3645" s="5">
        <f ca="1">VLOOKUP(CONCATENATE($F3645," ",$G3645),AllocFactorMatrix,(Y$4+1),FALSE)*$E3646</f>
        <v>-8.7109980855999556</v>
      </c>
      <c r="Z3645" s="5">
        <f ca="1">VLOOKUP(CONCATENATE($F3645," ",$G3645),AllocFactorMatrix,(Z$4+1),FALSE)*$E3646</f>
        <v>-0.15554038480734347</v>
      </c>
      <c r="AA3645" s="5">
        <f t="shared" ca="1" si="1901"/>
        <v>-8.8665384704072991</v>
      </c>
      <c r="AB3645" s="5">
        <f ca="1">VLOOKUP(CONCATENATE($F3645," ",$G3645),AllocFactorMatrix,(AB$4+1),FALSE)*$E3646</f>
        <v>-0.17361076004024489</v>
      </c>
      <c r="AC3645" s="5">
        <f ca="1">VLOOKUP(CONCATENATE($F3645," ",$G3645),AllocFactorMatrix,(AC$4+1),FALSE)*$E3646</f>
        <v>-861.50499058446428</v>
      </c>
      <c r="AD3645" s="5">
        <f ca="1">VLOOKUP(CONCATENATE($F3645," ",$G3645),AllocFactorMatrix,(AD$4+1),FALSE)*$E3646</f>
        <v>-112.48164125106662</v>
      </c>
    </row>
    <row r="3646" spans="4:30" collapsed="1">
      <c r="D3646" s="7" t="s">
        <v>296</v>
      </c>
      <c r="E3646" s="61">
        <v>-67118</v>
      </c>
      <c r="F3646" s="10" t="s">
        <v>71</v>
      </c>
      <c r="G3646" s="55" t="str">
        <f>$G$15</f>
        <v>TOTAL</v>
      </c>
      <c r="H3646" s="4">
        <f t="shared" ca="1" si="1899"/>
        <v>-67118.000000000029</v>
      </c>
      <c r="I3646" s="5">
        <f ca="1">VLOOKUP(CONCATENATE($F3646," ",$G3646),AllocFactorMatrix,(I$4+1),FALSE)*$E3646</f>
        <v>-38144.24923272153</v>
      </c>
      <c r="J3646" s="5">
        <f ca="1">VLOOKUP(CONCATENATE($F3646," ",$G3646),AllocFactorMatrix,(J$4+1),FALSE)*$E3646</f>
        <v>-2154.2620377427374</v>
      </c>
      <c r="K3646" s="5">
        <f ca="1">VLOOKUP(CONCATENATE($F3646," ",$G3646),AllocFactorMatrix,(K$4+1),FALSE)*$E3646</f>
        <v>-6128.3182217792319</v>
      </c>
      <c r="L3646" s="5">
        <f ca="1">VLOOKUP(CONCATENATE($F3646," ",$G3646),AllocFactorMatrix,(L$4+1),FALSE)*$E3646</f>
        <v>-190.01988700953376</v>
      </c>
      <c r="M3646" s="5">
        <f ca="1">VLOOKUP(CONCATENATE($F3646," ",$G3646),AllocFactorMatrix,(M$4+1),FALSE)*$E3646</f>
        <v>-17.758574482402814</v>
      </c>
      <c r="N3646" s="5">
        <f t="shared" ca="1" si="1900"/>
        <v>-6336.0966832711683</v>
      </c>
      <c r="O3646" s="5">
        <f ca="1">VLOOKUP(CONCATENATE($F3646," ",$G3646),AllocFactorMatrix,(O$4+1),FALSE)*$E3646</f>
        <v>-4509.7917055396729</v>
      </c>
      <c r="P3646" s="5">
        <f ca="1">VLOOKUP(CONCATENATE($F3646," ",$G3646),AllocFactorMatrix,(P$4+1),FALSE)*$E3646</f>
        <v>-753.16816648245936</v>
      </c>
      <c r="Q3646" s="5">
        <f ca="1">VLOOKUP(CONCATENATE($F3646," ",$G3646),AllocFactorMatrix,(Q$4+1),FALSE)*$E3646</f>
        <v>-255.35282451155607</v>
      </c>
      <c r="R3646" s="5">
        <f ca="1">VLOOKUP(CONCATENATE($F3646," ",$G3646),AllocFactorMatrix,(R$4+1),FALSE)*$E3646</f>
        <v>-10.600149554360922</v>
      </c>
      <c r="S3646" s="5">
        <f t="shared" ca="1" si="1902"/>
        <v>-5528.9128460880484</v>
      </c>
      <c r="T3646" s="5">
        <f ca="1">VLOOKUP(CONCATENATE($F3646," ",$G3646),AllocFactorMatrix,(T$4+1),FALSE)*$E3646</f>
        <v>-150.05962402543219</v>
      </c>
      <c r="U3646" s="5">
        <f ca="1">VLOOKUP(CONCATENATE($F3646," ",$G3646),AllocFactorMatrix,(U$4+1),FALSE)*$E3646</f>
        <v>-2235.5946603241091</v>
      </c>
      <c r="V3646" s="5">
        <f ca="1">VLOOKUP(CONCATENATE($F3646," ",$G3646),AllocFactorMatrix,(V$4+1),FALSE)*$E3646</f>
        <v>-8840.195714055375</v>
      </c>
      <c r="W3646" s="5">
        <f ca="1">VLOOKUP(CONCATENATE($F3646," ",$G3646),AllocFactorMatrix,(W$4+1),FALSE)*$E3646</f>
        <v>-1230.1453081323441</v>
      </c>
      <c r="X3646" s="5">
        <f t="shared" ca="1" si="1903"/>
        <v>-12455.995306537259</v>
      </c>
      <c r="Y3646" s="5">
        <f ca="1">VLOOKUP(CONCATENATE($F3646," ",$G3646),AllocFactorMatrix,(Y$4+1),FALSE)*$E3646</f>
        <v>-1385.3639341445903</v>
      </c>
      <c r="Z3646" s="5">
        <f ca="1">VLOOKUP(CONCATENATE($F3646," ",$G3646),AllocFactorMatrix,(Z$4+1),FALSE)*$E3646</f>
        <v>-21.944152254049648</v>
      </c>
      <c r="AA3646" s="5">
        <f t="shared" ca="1" si="1901"/>
        <v>-1407.3080863986399</v>
      </c>
      <c r="AB3646" s="5">
        <f ca="1">VLOOKUP(CONCATENATE($F3646," ",$G3646),AllocFactorMatrix,(AB$4+1),FALSE)*$E3646</f>
        <v>-17.450938717951193</v>
      </c>
      <c r="AC3646" s="5">
        <f ca="1">VLOOKUP(CONCATENATE($F3646," ",$G3646),AllocFactorMatrix,(AC$4+1),FALSE)*$E3646</f>
        <v>-946.193802356991</v>
      </c>
      <c r="AD3646" s="5">
        <f ca="1">VLOOKUP(CONCATENATE($F3646," ",$G3646),AllocFactorMatrix,(AD$4+1),FALSE)*$E3646</f>
        <v>-127.53106616567881</v>
      </c>
    </row>
    <row r="3647" spans="4:30" hidden="1" outlineLevel="1">
      <c r="D3647" s="7"/>
      <c r="E3647" s="51"/>
      <c r="F3647" s="52" t="str">
        <f>F3654</f>
        <v>RB_GUP</v>
      </c>
      <c r="G3647" s="55" t="str">
        <f>$G$8</f>
        <v>PRODUCTION</v>
      </c>
      <c r="H3647" s="4">
        <f t="shared" ref="H3647:H3654" ca="1" si="1904">SUBTOTAL(9,I3647:AD3647)</f>
        <v>14313.155928586573</v>
      </c>
      <c r="I3647" s="5">
        <f ca="1">VLOOKUP(CONCATENATE($F3647," ",$G3647),AllocFactorMatrix,(I$4+1),FALSE)*$E3654</f>
        <v>7946.7570206661057</v>
      </c>
      <c r="J3647" s="5">
        <f ca="1">VLOOKUP(CONCATENATE($F3647," ",$G3647),AllocFactorMatrix,(J$4+1),FALSE)*$E3654</f>
        <v>365.66903835402621</v>
      </c>
      <c r="K3647" s="5">
        <f ca="1">VLOOKUP(CONCATENATE($F3647," ",$G3647),AllocFactorMatrix,(K$4+1),FALSE)*$E3654</f>
        <v>1204.6188062036576</v>
      </c>
      <c r="L3647" s="5">
        <f ca="1">VLOOKUP(CONCATENATE($F3647," ",$G3647),AllocFactorMatrix,(L$4+1),FALSE)*$E3654</f>
        <v>30.099578331208267</v>
      </c>
      <c r="M3647" s="5">
        <f ca="1">VLOOKUP(CONCATENATE($F3647," ",$G3647),AllocFactorMatrix,(M$4+1),FALSE)*$E3654</f>
        <v>3.874710943649625</v>
      </c>
      <c r="N3647" s="5">
        <f t="shared" ref="N3647:N3654" ca="1" si="1905">SUBTOTAL(9,K3647:M3647)</f>
        <v>1238.5930954785156</v>
      </c>
      <c r="O3647" s="5">
        <f ca="1">VLOOKUP(CONCATENATE($F3647," ",$G3647),AllocFactorMatrix,(O$4+1),FALSE)*$E3654</f>
        <v>916.36980824534714</v>
      </c>
      <c r="P3647" s="5">
        <f ca="1">VLOOKUP(CONCATENATE($F3647," ",$G3647),AllocFactorMatrix,(P$4+1),FALSE)*$E3654</f>
        <v>165.86467650124095</v>
      </c>
      <c r="Q3647" s="5">
        <f ca="1">VLOOKUP(CONCATENATE($F3647," ",$G3647),AllocFactorMatrix,(Q$4+1),FALSE)*$E3654</f>
        <v>64.155285839976074</v>
      </c>
      <c r="R3647" s="5">
        <f ca="1">VLOOKUP(CONCATENATE($F3647," ",$G3647),AllocFactorMatrix,(R$4+1),FALSE)*$E3654</f>
        <v>1.3823362495408733</v>
      </c>
      <c r="S3647" s="5">
        <f ca="1">SUBTOTAL(9,O3647:R3647)</f>
        <v>1147.7721068361052</v>
      </c>
      <c r="T3647" s="5">
        <f ca="1">VLOOKUP(CONCATENATE($F3647," ",$G3647),AllocFactorMatrix,(T$4+1),FALSE)*$E3654</f>
        <v>29.098086986337215</v>
      </c>
      <c r="U3647" s="5">
        <f ca="1">VLOOKUP(CONCATENATE($F3647," ",$G3647),AllocFactorMatrix,(U$4+1),FALSE)*$E3654</f>
        <v>463.29212855332554</v>
      </c>
      <c r="V3647" s="5">
        <f ca="1">VLOOKUP(CONCATENATE($F3647," ",$G3647),AllocFactorMatrix,(V$4+1),FALSE)*$E3654</f>
        <v>2512.5276280912299</v>
      </c>
      <c r="W3647" s="5">
        <f ca="1">VLOOKUP(CONCATENATE($F3647," ",$G3647),AllocFactorMatrix,(W$4+1),FALSE)*$E3654</f>
        <v>330.5799357680238</v>
      </c>
      <c r="X3647" s="5">
        <f ca="1">SUBTOTAL(9,T3647:W3647)</f>
        <v>3335.4977793989165</v>
      </c>
      <c r="Y3647" s="5">
        <f ca="1">VLOOKUP(CONCATENATE($F3647," ",$G3647),AllocFactorMatrix,(Y$4+1),FALSE)*$E3654</f>
        <v>270.08081987204633</v>
      </c>
      <c r="Z3647" s="5">
        <f ca="1">VLOOKUP(CONCATENATE($F3647," ",$G3647),AllocFactorMatrix,(Z$4+1),FALSE)*$E3654</f>
        <v>5.6140843242126444</v>
      </c>
      <c r="AA3647" s="5">
        <f t="shared" ref="AA3647:AA3654" ca="1" si="1906">SUBTOTAL(9,Y3647:Z3647)</f>
        <v>275.69490419625896</v>
      </c>
      <c r="AB3647" s="5">
        <f ca="1">VLOOKUP(CONCATENATE($F3647," ",$G3647),AllocFactorMatrix,(AB$4+1),FALSE)*$E3654</f>
        <v>3.1719836566458044</v>
      </c>
      <c r="AC3647" s="5">
        <f ca="1">VLOOKUP(CONCATENATE($F3647," ",$G3647),AllocFactorMatrix,(AC$4+1),FALSE)*$E3654</f>
        <v>0</v>
      </c>
      <c r="AD3647" s="5">
        <f ca="1">VLOOKUP(CONCATENATE($F3647," ",$G3647),AllocFactorMatrix,(AD$4+1),FALSE)*$E3654</f>
        <v>0</v>
      </c>
    </row>
    <row r="3648" spans="4:30" hidden="1" outlineLevel="1">
      <c r="D3648" s="7"/>
      <c r="E3648" s="51"/>
      <c r="F3648" s="52" t="str">
        <f>F3654</f>
        <v>RB_GUP</v>
      </c>
      <c r="G3648" s="55" t="str">
        <f>$G$9</f>
        <v>BULKTRAN</v>
      </c>
      <c r="H3648" s="4">
        <f t="shared" ca="1" si="1904"/>
        <v>7586.2877782162132</v>
      </c>
      <c r="I3648" s="5">
        <f ca="1">VLOOKUP(CONCATENATE($F3648," ",$G3648),AllocFactorMatrix,(I$4+1),FALSE)*$E3654</f>
        <v>3736.8763202603759</v>
      </c>
      <c r="J3648" s="5">
        <f ca="1">VLOOKUP(CONCATENATE($F3648," ",$G3648),AllocFactorMatrix,(J$4+1),FALSE)*$E3654</f>
        <v>184.72714920654701</v>
      </c>
      <c r="K3648" s="5">
        <f ca="1">VLOOKUP(CONCATENATE($F3648," ",$G3648),AllocFactorMatrix,(K$4+1),FALSE)*$E3654</f>
        <v>676.64496068559924</v>
      </c>
      <c r="L3648" s="5">
        <f ca="1">VLOOKUP(CONCATENATE($F3648," ",$G3648),AllocFactorMatrix,(L$4+1),FALSE)*$E3654</f>
        <v>21.298381003644312</v>
      </c>
      <c r="M3648" s="5">
        <f ca="1">VLOOKUP(CONCATENATE($F3648," ",$G3648),AllocFactorMatrix,(M$4+1),FALSE)*$E3654</f>
        <v>1.9972940192722513</v>
      </c>
      <c r="N3648" s="5">
        <f t="shared" ca="1" si="1905"/>
        <v>699.94063570851574</v>
      </c>
      <c r="O3648" s="5">
        <f ca="1">VLOOKUP(CONCATENATE($F3648," ",$G3648),AllocFactorMatrix,(O$4+1),FALSE)*$E3654</f>
        <v>514.35542952741514</v>
      </c>
      <c r="P3648" s="5">
        <f ca="1">VLOOKUP(CONCATENATE($F3648," ",$G3648),AllocFactorMatrix,(P$4+1),FALSE)*$E3654</f>
        <v>95.839401725376703</v>
      </c>
      <c r="Q3648" s="5">
        <f ca="1">VLOOKUP(CONCATENATE($F3648," ",$G3648),AllocFactorMatrix,(Q$4+1),FALSE)*$E3654</f>
        <v>43.308041109991613</v>
      </c>
      <c r="R3648" s="5">
        <f ca="1">VLOOKUP(CONCATENATE($F3648," ",$G3648),AllocFactorMatrix,(R$4+1),FALSE)*$E3654</f>
        <v>1.9475141985992781</v>
      </c>
      <c r="S3648" s="5">
        <f t="shared" ref="S3648:S3654" ca="1" si="1907">SUBTOTAL(9,O3648:R3648)</f>
        <v>655.45038656138263</v>
      </c>
      <c r="T3648" s="5">
        <f ca="1">VLOOKUP(CONCATENATE($F3648," ",$G3648),AllocFactorMatrix,(T$4+1),FALSE)*$E3654</f>
        <v>17.967752591895046</v>
      </c>
      <c r="U3648" s="5">
        <f ca="1">VLOOKUP(CONCATENATE($F3648," ",$G3648),AllocFactorMatrix,(U$4+1),FALSE)*$E3654</f>
        <v>294.0392097875623</v>
      </c>
      <c r="V3648" s="5">
        <f ca="1">VLOOKUP(CONCATENATE($F3648," ",$G3648),AllocFactorMatrix,(V$4+1),FALSE)*$E3654</f>
        <v>1554.0054857715766</v>
      </c>
      <c r="W3648" s="5">
        <f ca="1">VLOOKUP(CONCATENATE($F3648," ",$G3648),AllocFactorMatrix,(W$4+1),FALSE)*$E3654</f>
        <v>280.62763423328005</v>
      </c>
      <c r="X3648" s="5">
        <f t="shared" ref="X3648:X3654" ca="1" si="1908">SUBTOTAL(9,T3648:W3648)</f>
        <v>2146.6400823843137</v>
      </c>
      <c r="Y3648" s="5">
        <f ca="1">VLOOKUP(CONCATENATE($F3648," ",$G3648),AllocFactorMatrix,(Y$4+1),FALSE)*$E3654</f>
        <v>157.9577362284063</v>
      </c>
      <c r="Z3648" s="5">
        <f ca="1">VLOOKUP(CONCATENATE($F3648," ",$G3648),AllocFactorMatrix,(Z$4+1),FALSE)*$E3654</f>
        <v>2.6457317031704775</v>
      </c>
      <c r="AA3648" s="5">
        <f t="shared" ca="1" si="1906"/>
        <v>160.60346793157677</v>
      </c>
      <c r="AB3648" s="5">
        <f ca="1">VLOOKUP(CONCATENATE($F3648," ",$G3648),AllocFactorMatrix,(AB$4+1),FALSE)*$E3654</f>
        <v>2.0497361635004854</v>
      </c>
      <c r="AC3648" s="5">
        <f ca="1">VLOOKUP(CONCATENATE($F3648," ",$G3648),AllocFactorMatrix,(AC$4+1),FALSE)*$E3654</f>
        <v>0</v>
      </c>
      <c r="AD3648" s="5">
        <f ca="1">VLOOKUP(CONCATENATE($F3648," ",$G3648),AllocFactorMatrix,(AD$4+1),FALSE)*$E3654</f>
        <v>0</v>
      </c>
    </row>
    <row r="3649" spans="4:30" hidden="1" outlineLevel="1">
      <c r="D3649" s="7"/>
      <c r="E3649" s="51"/>
      <c r="F3649" s="52" t="str">
        <f>F3654</f>
        <v>RB_GUP</v>
      </c>
      <c r="G3649" s="55" t="str">
        <f>$G$10</f>
        <v>SUBTRAN</v>
      </c>
      <c r="H3649" s="4">
        <f t="shared" ca="1" si="1904"/>
        <v>1666.4796739174797</v>
      </c>
      <c r="I3649" s="5">
        <f ca="1">VLOOKUP(CONCATENATE($F3649," ",$G3649),AllocFactorMatrix,(I$4+1),FALSE)*$E3654</f>
        <v>811.35467985421383</v>
      </c>
      <c r="J3649" s="5">
        <f ca="1">VLOOKUP(CONCATENATE($F3649," ",$G3649),AllocFactorMatrix,(J$4+1),FALSE)*$E3654</f>
        <v>39.157038227697214</v>
      </c>
      <c r="K3649" s="5">
        <f ca="1">VLOOKUP(CONCATENATE($F3649," ",$G3649),AllocFactorMatrix,(K$4+1),FALSE)*$E3654</f>
        <v>142.45139047397296</v>
      </c>
      <c r="L3649" s="5">
        <f ca="1">VLOOKUP(CONCATENATE($F3649," ",$G3649),AllocFactorMatrix,(L$4+1),FALSE)*$E3654</f>
        <v>4.4001894223602189</v>
      </c>
      <c r="M3649" s="5">
        <f ca="1">VLOOKUP(CONCATENATE($F3649," ",$G3649),AllocFactorMatrix,(M$4+1),FALSE)*$E3654</f>
        <v>0.54802032140378765</v>
      </c>
      <c r="N3649" s="5">
        <f t="shared" ca="1" si="1905"/>
        <v>147.39960021773697</v>
      </c>
      <c r="O3649" s="5">
        <f ca="1">VLOOKUP(CONCATENATE($F3649," ",$G3649),AllocFactorMatrix,(O$4+1),FALSE)*$E3654</f>
        <v>107.62425199197436</v>
      </c>
      <c r="P3649" s="5">
        <f ca="1">VLOOKUP(CONCATENATE($F3649," ",$G3649),AllocFactorMatrix,(P$4+1),FALSE)*$E3654</f>
        <v>20.007222917127184</v>
      </c>
      <c r="Q3649" s="5">
        <f ca="1">VLOOKUP(CONCATENATE($F3649," ",$G3649),AllocFactorMatrix,(Q$4+1),FALSE)*$E3654</f>
        <v>11.904536029469424</v>
      </c>
      <c r="R3649" s="5">
        <f ca="1">VLOOKUP(CONCATENATE($F3649," ",$G3649),AllocFactorMatrix,(R$4+1),FALSE)*$E3654</f>
        <v>0</v>
      </c>
      <c r="S3649" s="5">
        <f t="shared" ca="1" si="1907"/>
        <v>139.53601093857097</v>
      </c>
      <c r="T3649" s="5">
        <f ca="1">VLOOKUP(CONCATENATE($F3649," ",$G3649),AllocFactorMatrix,(T$4+1),FALSE)*$E3654</f>
        <v>3.7580540830118521</v>
      </c>
      <c r="U3649" s="5">
        <f ca="1">VLOOKUP(CONCATENATE($F3649," ",$G3649),AllocFactorMatrix,(U$4+1),FALSE)*$E3654</f>
        <v>61.521490979817024</v>
      </c>
      <c r="V3649" s="5">
        <f ca="1">VLOOKUP(CONCATENATE($F3649," ",$G3649),AllocFactorMatrix,(V$4+1),FALSE)*$E3654</f>
        <v>428.60073190457041</v>
      </c>
      <c r="W3649" s="5">
        <f ca="1">VLOOKUP(CONCATENATE($F3649," ",$G3649),AllocFactorMatrix,(W$4+1),FALSE)*$E3654</f>
        <v>0</v>
      </c>
      <c r="X3649" s="5">
        <f t="shared" ca="1" si="1908"/>
        <v>493.88027696739925</v>
      </c>
      <c r="Y3649" s="5">
        <f ca="1">VLOOKUP(CONCATENATE($F3649," ",$G3649),AllocFactorMatrix,(Y$4+1),FALSE)*$E3654</f>
        <v>32.391746722435961</v>
      </c>
      <c r="Z3649" s="5">
        <f ca="1">VLOOKUP(CONCATENATE($F3649," ",$G3649),AllocFactorMatrix,(Z$4+1),FALSE)*$E3654</f>
        <v>0.53997129788341691</v>
      </c>
      <c r="AA3649" s="5">
        <f t="shared" ca="1" si="1906"/>
        <v>32.93171802031938</v>
      </c>
      <c r="AB3649" s="5">
        <f ca="1">VLOOKUP(CONCATENATE($F3649," ",$G3649),AllocFactorMatrix,(AB$4+1),FALSE)*$E3654</f>
        <v>0.43254765993805439</v>
      </c>
      <c r="AC3649" s="5">
        <f ca="1">VLOOKUP(CONCATENATE($F3649," ",$G3649),AllocFactorMatrix,(AC$4+1),FALSE)*$E3654</f>
        <v>1.4707545132526811</v>
      </c>
      <c r="AD3649" s="5">
        <f ca="1">VLOOKUP(CONCATENATE($F3649," ",$G3649),AllocFactorMatrix,(AD$4+1),FALSE)*$E3654</f>
        <v>0.31704751835153838</v>
      </c>
    </row>
    <row r="3650" spans="4:30" hidden="1" outlineLevel="1">
      <c r="D3650" s="7"/>
      <c r="E3650" s="51"/>
      <c r="F3650" s="52" t="str">
        <f>F3654</f>
        <v>RB_GUP</v>
      </c>
      <c r="G3650" s="55" t="str">
        <f>$G$11</f>
        <v>DISTPRI</v>
      </c>
      <c r="H3650" s="4">
        <f t="shared" ca="1" si="1904"/>
        <v>7646.337617651352</v>
      </c>
      <c r="I3650" s="5">
        <f ca="1">VLOOKUP(CONCATENATE($F3650," ",$G3650),AllocFactorMatrix,(I$4+1),FALSE)*$E3654</f>
        <v>5110.3735502082545</v>
      </c>
      <c r="J3650" s="5">
        <f ca="1">VLOOKUP(CONCATENATE($F3650," ",$G3650),AllocFactorMatrix,(J$4+1),FALSE)*$E3654</f>
        <v>240.88966833789436</v>
      </c>
      <c r="K3650" s="5">
        <f ca="1">VLOOKUP(CONCATENATE($F3650," ",$G3650),AllocFactorMatrix,(K$4+1),FALSE)*$E3654</f>
        <v>874.68516994356423</v>
      </c>
      <c r="L3650" s="5">
        <f ca="1">VLOOKUP(CONCATENATE($F3650," ",$G3650),AllocFactorMatrix,(L$4+1),FALSE)*$E3654</f>
        <v>27.032323117415213</v>
      </c>
      <c r="M3650" s="5">
        <f ca="1">VLOOKUP(CONCATENATE($F3650," ",$G3650),AllocFactorMatrix,(M$4+1),FALSE)*$E3654</f>
        <v>0</v>
      </c>
      <c r="N3650" s="5">
        <f t="shared" ca="1" si="1905"/>
        <v>901.71749306097945</v>
      </c>
      <c r="O3650" s="5">
        <f ca="1">VLOOKUP(CONCATENATE($F3650," ",$G3650),AllocFactorMatrix,(O$4+1),FALSE)*$E3654</f>
        <v>655.86099556207716</v>
      </c>
      <c r="P3650" s="5">
        <f ca="1">VLOOKUP(CONCATENATE($F3650," ",$G3650),AllocFactorMatrix,(P$4+1),FALSE)*$E3654</f>
        <v>122.15415455895808</v>
      </c>
      <c r="Q3650" s="5">
        <f ca="1">VLOOKUP(CONCATENATE($F3650," ",$G3650),AllocFactorMatrix,(Q$4+1),FALSE)*$E3654</f>
        <v>0</v>
      </c>
      <c r="R3650" s="5">
        <f ca="1">VLOOKUP(CONCATENATE($F3650," ",$G3650),AllocFactorMatrix,(R$4+1),FALSE)*$E3654</f>
        <v>0</v>
      </c>
      <c r="S3650" s="5">
        <f t="shared" ca="1" si="1907"/>
        <v>778.01515012103528</v>
      </c>
      <c r="T3650" s="5">
        <f ca="1">VLOOKUP(CONCATENATE($F3650," ",$G3650),AllocFactorMatrix,(T$4+1),FALSE)*$E3654</f>
        <v>23.381040315380336</v>
      </c>
      <c r="U3650" s="5">
        <f ca="1">VLOOKUP(CONCATENATE($F3650," ",$G3650),AllocFactorMatrix,(U$4+1),FALSE)*$E3654</f>
        <v>377.08327259114981</v>
      </c>
      <c r="V3650" s="5">
        <f ca="1">VLOOKUP(CONCATENATE($F3650," ",$G3650),AllocFactorMatrix,(V$4+1),FALSE)*$E3654</f>
        <v>0</v>
      </c>
      <c r="W3650" s="5">
        <f ca="1">VLOOKUP(CONCATENATE($F3650," ",$G3650),AllocFactorMatrix,(W$4+1),FALSE)*$E3654</f>
        <v>0</v>
      </c>
      <c r="X3650" s="5">
        <f t="shared" ca="1" si="1908"/>
        <v>400.46431290653015</v>
      </c>
      <c r="Y3650" s="5">
        <f ca="1">VLOOKUP(CONCATENATE($F3650," ",$G3650),AllocFactorMatrix,(Y$4+1),FALSE)*$E3654</f>
        <v>197.77223065739369</v>
      </c>
      <c r="Z3650" s="5">
        <f ca="1">VLOOKUP(CONCATENATE($F3650," ",$G3650),AllocFactorMatrix,(Z$4+1),FALSE)*$E3654</f>
        <v>3.2996149892760478</v>
      </c>
      <c r="AA3650" s="5">
        <f t="shared" ca="1" si="1906"/>
        <v>201.07184564666974</v>
      </c>
      <c r="AB3650" s="5">
        <f ca="1">VLOOKUP(CONCATENATE($F3650," ",$G3650),AllocFactorMatrix,(AB$4+1),FALSE)*$E3654</f>
        <v>2.6732410175785661</v>
      </c>
      <c r="AC3650" s="5">
        <f ca="1">VLOOKUP(CONCATENATE($F3650," ",$G3650),AllocFactorMatrix,(AC$4+1),FALSE)*$E3654</f>
        <v>9.1581523339892978</v>
      </c>
      <c r="AD3650" s="5">
        <f ca="1">VLOOKUP(CONCATENATE($F3650," ",$G3650),AllocFactorMatrix,(AD$4+1),FALSE)*$E3654</f>
        <v>1.9742040184226259</v>
      </c>
    </row>
    <row r="3651" spans="4:30" hidden="1" outlineLevel="1">
      <c r="D3651" s="7"/>
      <c r="E3651" s="51"/>
      <c r="F3651" s="52" t="str">
        <f>F3654</f>
        <v>RB_GUP</v>
      </c>
      <c r="G3651" s="55" t="str">
        <f>$G$12</f>
        <v>DISTSEC</v>
      </c>
      <c r="H3651" s="4">
        <f t="shared" ca="1" si="1904"/>
        <v>3934.6928408477711</v>
      </c>
      <c r="I3651" s="5">
        <f ca="1">VLOOKUP(CONCATENATE($F3651," ",$G3651),AllocFactorMatrix,(I$4+1),FALSE)*$E3654</f>
        <v>2941.9755487169482</v>
      </c>
      <c r="J3651" s="5">
        <f ca="1">VLOOKUP(CONCATENATE($F3651," ",$G3651),AllocFactorMatrix,(J$4+1),FALSE)*$E3654</f>
        <v>141.83357883881737</v>
      </c>
      <c r="K3651" s="5">
        <f ca="1">VLOOKUP(CONCATENATE($F3651," ",$G3651),AllocFactorMatrix,(K$4+1),FALSE)*$E3654</f>
        <v>427.9710147175698</v>
      </c>
      <c r="L3651" s="5">
        <f ca="1">VLOOKUP(CONCATENATE($F3651," ",$G3651),AllocFactorMatrix,(L$4+1),FALSE)*$E3654</f>
        <v>0</v>
      </c>
      <c r="M3651" s="5">
        <f ca="1">VLOOKUP(CONCATENATE($F3651," ",$G3651),AllocFactorMatrix,(M$4+1),FALSE)*$E3654</f>
        <v>0</v>
      </c>
      <c r="N3651" s="5">
        <f t="shared" ca="1" si="1905"/>
        <v>427.9710147175698</v>
      </c>
      <c r="O3651" s="5">
        <f ca="1">VLOOKUP(CONCATENATE($F3651," ",$G3651),AllocFactorMatrix,(O$4+1),FALSE)*$E3654</f>
        <v>272.70479634309766</v>
      </c>
      <c r="P3651" s="5">
        <f ca="1">VLOOKUP(CONCATENATE($F3651," ",$G3651),AllocFactorMatrix,(P$4+1),FALSE)*$E3654</f>
        <v>0</v>
      </c>
      <c r="Q3651" s="5">
        <f ca="1">VLOOKUP(CONCATENATE($F3651," ",$G3651),AllocFactorMatrix,(Q$4+1),FALSE)*$E3654</f>
        <v>0</v>
      </c>
      <c r="R3651" s="5">
        <f ca="1">VLOOKUP(CONCATENATE($F3651," ",$G3651),AllocFactorMatrix,(R$4+1),FALSE)*$E3654</f>
        <v>0</v>
      </c>
      <c r="S3651" s="5">
        <f t="shared" ca="1" si="1907"/>
        <v>272.70479634309766</v>
      </c>
      <c r="T3651" s="5">
        <f ca="1">VLOOKUP(CONCATENATE($F3651," ",$G3651),AllocFactorMatrix,(T$4+1),FALSE)*$E3654</f>
        <v>7.3733655948852146</v>
      </c>
      <c r="U3651" s="5">
        <f ca="1">VLOOKUP(CONCATENATE($F3651," ",$G3651),AllocFactorMatrix,(U$4+1),FALSE)*$E3654</f>
        <v>0</v>
      </c>
      <c r="V3651" s="5">
        <f ca="1">VLOOKUP(CONCATENATE($F3651," ",$G3651),AllocFactorMatrix,(V$4+1),FALSE)*$E3654</f>
        <v>0</v>
      </c>
      <c r="W3651" s="5">
        <f ca="1">VLOOKUP(CONCATENATE($F3651," ",$G3651),AllocFactorMatrix,(W$4+1),FALSE)*$E3654</f>
        <v>0</v>
      </c>
      <c r="X3651" s="5">
        <f t="shared" ca="1" si="1908"/>
        <v>7.3733655948852146</v>
      </c>
      <c r="Y3651" s="5">
        <f ca="1">VLOOKUP(CONCATENATE($F3651," ",$G3651),AllocFactorMatrix,(Y$4+1),FALSE)*$E3654</f>
        <v>100.58555323142323</v>
      </c>
      <c r="Z3651" s="5">
        <f ca="1">VLOOKUP(CONCATENATE($F3651," ",$G3651),AllocFactorMatrix,(Z$4+1),FALSE)*$E3654</f>
        <v>0</v>
      </c>
      <c r="AA3651" s="5">
        <f t="shared" ca="1" si="1906"/>
        <v>100.58555323142323</v>
      </c>
      <c r="AB3651" s="5">
        <f ca="1">VLOOKUP(CONCATENATE($F3651," ",$G3651),AllocFactorMatrix,(AB$4+1),FALSE)*$E3654</f>
        <v>1.0437795215989956</v>
      </c>
      <c r="AC3651" s="5">
        <f ca="1">VLOOKUP(CONCATENATE($F3651," ",$G3651),AllocFactorMatrix,(AC$4+1),FALSE)*$E3654</f>
        <v>35.44032929490745</v>
      </c>
      <c r="AD3651" s="5">
        <f ca="1">VLOOKUP(CONCATENATE($F3651," ",$G3651),AllocFactorMatrix,(AD$4+1),FALSE)*$E3654</f>
        <v>5.7648745885236838</v>
      </c>
    </row>
    <row r="3652" spans="4:30" hidden="1" outlineLevel="1">
      <c r="D3652" s="7"/>
      <c r="E3652" s="51"/>
      <c r="F3652" s="52" t="str">
        <f>F3654</f>
        <v>RB_GUP</v>
      </c>
      <c r="G3652" s="55" t="str">
        <f>$G$13</f>
        <v>ENERGY</v>
      </c>
      <c r="H3652" s="4">
        <f t="shared" ca="1" si="1904"/>
        <v>120.94018545885375</v>
      </c>
      <c r="I3652" s="5">
        <f ca="1">VLOOKUP(CONCATENATE($F3652," ",$G3652),AllocFactorMatrix,(I$4+1),FALSE)*$E3654</f>
        <v>45.380033701684447</v>
      </c>
      <c r="J3652" s="5">
        <f ca="1">VLOOKUP(CONCATENATE($F3652," ",$G3652),AllocFactorMatrix,(J$4+1),FALSE)*$E3654</f>
        <v>2.9409194203317832</v>
      </c>
      <c r="K3652" s="5">
        <f ca="1">VLOOKUP(CONCATENATE($F3652," ",$G3652),AllocFactorMatrix,(K$4+1),FALSE)*$E3654</f>
        <v>9.8671034618507445</v>
      </c>
      <c r="L3652" s="5">
        <f ca="1">VLOOKUP(CONCATENATE($F3652," ",$G3652),AllocFactorMatrix,(L$4+1),FALSE)*$E3654</f>
        <v>0.313598948645538</v>
      </c>
      <c r="M3652" s="5">
        <f ca="1">VLOOKUP(CONCATENATE($F3652," ",$G3652),AllocFactorMatrix,(M$4+1),FALSE)*$E3654</f>
        <v>2.8910157027563253E-2</v>
      </c>
      <c r="N3652" s="5">
        <f t="shared" ca="1" si="1905"/>
        <v>10.209612567523846</v>
      </c>
      <c r="O3652" s="5">
        <f ca="1">VLOOKUP(CONCATENATE($F3652," ",$G3652),AllocFactorMatrix,(O$4+1),FALSE)*$E3654</f>
        <v>8.9959759044177048</v>
      </c>
      <c r="P3652" s="5">
        <f ca="1">VLOOKUP(CONCATENATE($F3652," ",$G3652),AllocFactorMatrix,(P$4+1),FALSE)*$E3654</f>
        <v>1.6676808351169543</v>
      </c>
      <c r="Q3652" s="5">
        <f ca="1">VLOOKUP(CONCATENATE($F3652," ",$G3652),AllocFactorMatrix,(Q$4+1),FALSE)*$E3654</f>
        <v>0.75775148564043138</v>
      </c>
      <c r="R3652" s="5">
        <f ca="1">VLOOKUP(CONCATENATE($F3652," ",$G3652),AllocFactorMatrix,(R$4+1),FALSE)*$E3654</f>
        <v>3.5109762049952649E-2</v>
      </c>
      <c r="S3652" s="5">
        <f t="shared" ca="1" si="1907"/>
        <v>11.456517987225043</v>
      </c>
      <c r="T3652" s="5">
        <f ca="1">VLOOKUP(CONCATENATE($F3652," ",$G3652),AllocFactorMatrix,(T$4+1),FALSE)*$E3654</f>
        <v>0.34474284399750854</v>
      </c>
      <c r="U3652" s="5">
        <f ca="1">VLOOKUP(CONCATENATE($F3652," ",$G3652),AllocFactorMatrix,(U$4+1),FALSE)*$E3654</f>
        <v>6.0531678883699591</v>
      </c>
      <c r="V3652" s="5">
        <f ca="1">VLOOKUP(CONCATENATE($F3652," ",$G3652),AllocFactorMatrix,(V$4+1),FALSE)*$E3654</f>
        <v>34.367374122793642</v>
      </c>
      <c r="W3652" s="5">
        <f ca="1">VLOOKUP(CONCATENATE($F3652," ",$G3652),AllocFactorMatrix,(W$4+1),FALSE)*$E3654</f>
        <v>6.5202952278939676</v>
      </c>
      <c r="X3652" s="5">
        <f t="shared" ca="1" si="1908"/>
        <v>47.285580083055081</v>
      </c>
      <c r="Y3652" s="5">
        <f ca="1">VLOOKUP(CONCATENATE($F3652," ",$G3652),AllocFactorMatrix,(Y$4+1),FALSE)*$E3654</f>
        <v>2.4372810424327995</v>
      </c>
      <c r="Z3652" s="5">
        <f ca="1">VLOOKUP(CONCATENATE($F3652," ",$G3652),AllocFactorMatrix,(Z$4+1),FALSE)*$E3654</f>
        <v>3.9675049968315189E-2</v>
      </c>
      <c r="AA3652" s="5">
        <f t="shared" ca="1" si="1906"/>
        <v>2.4769560924011147</v>
      </c>
      <c r="AB3652" s="5">
        <f ca="1">VLOOKUP(CONCATENATE($F3652," ",$G3652),AllocFactorMatrix,(AB$4+1),FALSE)*$E3654</f>
        <v>4.425432676334904E-2</v>
      </c>
      <c r="AC3652" s="5">
        <f ca="1">VLOOKUP(CONCATENATE($F3652," ",$G3652),AllocFactorMatrix,(AC$4+1),FALSE)*$E3654</f>
        <v>0.95694055611785866</v>
      </c>
      <c r="AD3652" s="5">
        <f ca="1">VLOOKUP(CONCATENATE($F3652," ",$G3652),AllocFactorMatrix,(AD$4+1),FALSE)*$E3654</f>
        <v>0.18937072375125483</v>
      </c>
    </row>
    <row r="3653" spans="4:30" hidden="1" outlineLevel="1">
      <c r="D3653" s="7"/>
      <c r="E3653" s="51"/>
      <c r="F3653" s="52" t="str">
        <f>F3654</f>
        <v>RB_GUP</v>
      </c>
      <c r="G3653" s="55" t="str">
        <f>$G$14</f>
        <v>CUSTOMER</v>
      </c>
      <c r="H3653" s="4">
        <f t="shared" ca="1" si="1904"/>
        <v>1894.1059753217485</v>
      </c>
      <c r="I3653" s="5">
        <f ca="1">VLOOKUP(CONCATENATE($F3653," ",$G3653),AllocFactorMatrix,(I$4+1),FALSE)*$E3654</f>
        <v>885.75717008288427</v>
      </c>
      <c r="J3653" s="5">
        <f ca="1">VLOOKUP(CONCATENATE($F3653," ",$G3653),AllocFactorMatrix,(J$4+1),FALSE)*$E3654</f>
        <v>232.05371305090756</v>
      </c>
      <c r="K3653" s="5">
        <f ca="1">VLOOKUP(CONCATENATE($F3653," ",$G3653),AllocFactorMatrix,(K$4+1),FALSE)*$E3654</f>
        <v>65.87339772993117</v>
      </c>
      <c r="L3653" s="5">
        <f ca="1">VLOOKUP(CONCATENATE($F3653," ",$G3653),AllocFactorMatrix,(L$4+1),FALSE)*$E3654</f>
        <v>21.263568553309195</v>
      </c>
      <c r="M3653" s="5">
        <f ca="1">VLOOKUP(CONCATENATE($F3653," ",$G3653),AllocFactorMatrix,(M$4+1),FALSE)*$E3654</f>
        <v>3.4515053960490647</v>
      </c>
      <c r="N3653" s="5">
        <f t="shared" ca="1" si="1905"/>
        <v>90.588471679289427</v>
      </c>
      <c r="O3653" s="5">
        <f ca="1">VLOOKUP(CONCATENATE($F3653," ",$G3653),AllocFactorMatrix,(O$4+1),FALSE)*$E3654</f>
        <v>18.693910747712533</v>
      </c>
      <c r="P3653" s="5">
        <f ca="1">VLOOKUP(CONCATENATE($F3653," ",$G3653),AllocFactorMatrix,(P$4+1),FALSE)*$E3654</f>
        <v>5.5354991865042074</v>
      </c>
      <c r="Q3653" s="5">
        <f ca="1">VLOOKUP(CONCATENATE($F3653," ",$G3653),AllocFactorMatrix,(Q$4+1),FALSE)*$E3654</f>
        <v>12.024415894921246</v>
      </c>
      <c r="R3653" s="5">
        <f ca="1">VLOOKUP(CONCATENATE($F3653," ",$G3653),AllocFactorMatrix,(R$4+1),FALSE)*$E3654</f>
        <v>2.1129777769494265</v>
      </c>
      <c r="S3653" s="5">
        <f t="shared" ca="1" si="1907"/>
        <v>38.366803606087416</v>
      </c>
      <c r="T3653" s="5">
        <f ca="1">VLOOKUP(CONCATENATE($F3653," ",$G3653),AllocFactorMatrix,(T$4+1),FALSE)*$E3654</f>
        <v>0.12866381957662795</v>
      </c>
      <c r="U3653" s="5">
        <f ca="1">VLOOKUP(CONCATENATE($F3653," ",$G3653),AllocFactorMatrix,(U$4+1),FALSE)*$E3654</f>
        <v>3.2840957773267632</v>
      </c>
      <c r="V3653" s="5">
        <f ca="1">VLOOKUP(CONCATENATE($F3653," ",$G3653),AllocFactorMatrix,(V$4+1),FALSE)*$E3654</f>
        <v>17.683185119887344</v>
      </c>
      <c r="W3653" s="5">
        <f ca="1">VLOOKUP(CONCATENATE($F3653," ",$G3653),AllocFactorMatrix,(W$4+1),FALSE)*$E3654</f>
        <v>3.1695016896385697</v>
      </c>
      <c r="X3653" s="5">
        <f t="shared" ca="1" si="1908"/>
        <v>24.265446406429305</v>
      </c>
      <c r="Y3653" s="5">
        <f ca="1">VLOOKUP(CONCATENATE($F3653," ",$G3653),AllocFactorMatrix,(Y$4+1),FALSE)*$E3654</f>
        <v>5.1749483610841134</v>
      </c>
      <c r="Z3653" s="5">
        <f ca="1">VLOOKUP(CONCATENATE($F3653," ",$G3653),AllocFactorMatrix,(Z$4+1),FALSE)*$E3654</f>
        <v>9.3810872815914381E-2</v>
      </c>
      <c r="AA3653" s="5">
        <f t="shared" ca="1" si="1906"/>
        <v>5.2687592339000275</v>
      </c>
      <c r="AB3653" s="5">
        <f ca="1">VLOOKUP(CONCATENATE($F3653," ",$G3653),AllocFactorMatrix,(AB$4+1),FALSE)*$E3654</f>
        <v>9.7142180652108667E-2</v>
      </c>
      <c r="AC3653" s="5">
        <f ca="1">VLOOKUP(CONCATENATE($F3653," ",$G3653),AllocFactorMatrix,(AC$4+1),FALSE)*$E3654</f>
        <v>550.32215139845607</v>
      </c>
      <c r="AD3653" s="5">
        <f ca="1">VLOOKUP(CONCATENATE($F3653," ",$G3653),AllocFactorMatrix,(AD$4+1),FALSE)*$E3654</f>
        <v>67.386317683142252</v>
      </c>
    </row>
    <row r="3654" spans="4:30" collapsed="1">
      <c r="D3654" s="7" t="s">
        <v>250</v>
      </c>
      <c r="E3654" s="61">
        <v>37162</v>
      </c>
      <c r="F3654" s="10" t="s">
        <v>74</v>
      </c>
      <c r="G3654" s="55" t="str">
        <f>$G$15</f>
        <v>TOTAL</v>
      </c>
      <c r="H3654" s="4">
        <f t="shared" ca="1" si="1904"/>
        <v>37162.000000000007</v>
      </c>
      <c r="I3654" s="5">
        <f ca="1">VLOOKUP(CONCATENATE($F3654," ",$G3654),AllocFactorMatrix,(I$4+1),FALSE)*$E3654</f>
        <v>21478.474323490471</v>
      </c>
      <c r="J3654" s="5">
        <f ca="1">VLOOKUP(CONCATENATE($F3654," ",$G3654),AllocFactorMatrix,(J$4+1),FALSE)*$E3654</f>
        <v>1207.2711054362214</v>
      </c>
      <c r="K3654" s="5">
        <f ca="1">VLOOKUP(CONCATENATE($F3654," ",$G3654),AllocFactorMatrix,(K$4+1),FALSE)*$E3654</f>
        <v>3402.1118432161461</v>
      </c>
      <c r="L3654" s="5">
        <f ca="1">VLOOKUP(CONCATENATE($F3654," ",$G3654),AllocFactorMatrix,(L$4+1),FALSE)*$E3654</f>
        <v>104.40763937658274</v>
      </c>
      <c r="M3654" s="5">
        <f ca="1">VLOOKUP(CONCATENATE($F3654," ",$G3654),AllocFactorMatrix,(M$4+1),FALSE)*$E3654</f>
        <v>9.900440837402293</v>
      </c>
      <c r="N3654" s="5">
        <f t="shared" ca="1" si="1905"/>
        <v>3516.4199234301309</v>
      </c>
      <c r="O3654" s="5">
        <f ca="1">VLOOKUP(CONCATENATE($F3654," ",$G3654),AllocFactorMatrix,(O$4+1),FALSE)*$E3654</f>
        <v>2494.6051683220417</v>
      </c>
      <c r="P3654" s="5">
        <f ca="1">VLOOKUP(CONCATENATE($F3654," ",$G3654),AllocFactorMatrix,(P$4+1),FALSE)*$E3654</f>
        <v>411.06863572432405</v>
      </c>
      <c r="Q3654" s="5">
        <f ca="1">VLOOKUP(CONCATENATE($F3654," ",$G3654),AllocFactorMatrix,(Q$4+1),FALSE)*$E3654</f>
        <v>132.15003035999879</v>
      </c>
      <c r="R3654" s="5">
        <f ca="1">VLOOKUP(CONCATENATE($F3654," ",$G3654),AllocFactorMatrix,(R$4+1),FALSE)*$E3654</f>
        <v>5.4779379871395308</v>
      </c>
      <c r="S3654" s="5">
        <f t="shared" ca="1" si="1907"/>
        <v>3043.3017723935041</v>
      </c>
      <c r="T3654" s="5">
        <f ca="1">VLOOKUP(CONCATENATE($F3654," ",$G3654),AllocFactorMatrix,(T$4+1),FALSE)*$E3654</f>
        <v>82.051706235083799</v>
      </c>
      <c r="U3654" s="5">
        <f ca="1">VLOOKUP(CONCATENATE($F3654," ",$G3654),AllocFactorMatrix,(U$4+1),FALSE)*$E3654</f>
        <v>1205.2733655775514</v>
      </c>
      <c r="V3654" s="5">
        <f ca="1">VLOOKUP(CONCATENATE($F3654," ",$G3654),AllocFactorMatrix,(V$4+1),FALSE)*$E3654</f>
        <v>4547.1844050100581</v>
      </c>
      <c r="W3654" s="5">
        <f ca="1">VLOOKUP(CONCATENATE($F3654," ",$G3654),AllocFactorMatrix,(W$4+1),FALSE)*$E3654</f>
        <v>620.89736691883638</v>
      </c>
      <c r="X3654" s="5">
        <f t="shared" ca="1" si="1908"/>
        <v>6455.4068437415299</v>
      </c>
      <c r="Y3654" s="5">
        <f ca="1">VLOOKUP(CONCATENATE($F3654," ",$G3654),AllocFactorMatrix,(Y$4+1),FALSE)*$E3654</f>
        <v>766.40031611522249</v>
      </c>
      <c r="Z3654" s="5">
        <f ca="1">VLOOKUP(CONCATENATE($F3654," ",$G3654),AllocFactorMatrix,(Z$4+1),FALSE)*$E3654</f>
        <v>12.232888237326817</v>
      </c>
      <c r="AA3654" s="5">
        <f t="shared" ca="1" si="1906"/>
        <v>778.63320435254934</v>
      </c>
      <c r="AB3654" s="5">
        <f ca="1">VLOOKUP(CONCATENATE($F3654," ",$G3654),AllocFactorMatrix,(AB$4+1),FALSE)*$E3654</f>
        <v>9.5126845266773614</v>
      </c>
      <c r="AC3654" s="5">
        <f ca="1">VLOOKUP(CONCATENATE($F3654," ",$G3654),AllocFactorMatrix,(AC$4+1),FALSE)*$E3654</f>
        <v>597.34832809672332</v>
      </c>
      <c r="AD3654" s="5">
        <f ca="1">VLOOKUP(CONCATENATE($F3654," ",$G3654),AllocFactorMatrix,(AD$4+1),FALSE)*$E3654</f>
        <v>75.631814532191356</v>
      </c>
    </row>
    <row r="3655" spans="4:30" hidden="1" outlineLevel="1">
      <c r="D3655" s="7"/>
      <c r="E3655" s="51"/>
      <c r="F3655" s="52" t="str">
        <f>F3662</f>
        <v>RB_GUP</v>
      </c>
      <c r="G3655" s="55" t="str">
        <f>$G$8</f>
        <v>PRODUCTION</v>
      </c>
      <c r="H3655" s="4">
        <f t="shared" ref="H3655:H3662" ca="1" si="1909">SUBTOTAL(9,I3655:AD3655)</f>
        <v>-446709.35211543069</v>
      </c>
      <c r="I3655" s="5">
        <f ca="1">VLOOKUP(CONCATENATE($F3655," ",$G3655),AllocFactorMatrix,(I$4+1),FALSE)*$E3662</f>
        <v>-248015.93008782787</v>
      </c>
      <c r="J3655" s="5">
        <f ca="1">VLOOKUP(CONCATENATE($F3655," ",$G3655),AllocFactorMatrix,(J$4+1),FALSE)*$E3662</f>
        <v>-11412.422251724205</v>
      </c>
      <c r="K3655" s="5">
        <f ca="1">VLOOKUP(CONCATENATE($F3655," ",$G3655),AllocFactorMatrix,(K$4+1),FALSE)*$E3662</f>
        <v>-37595.795724586817</v>
      </c>
      <c r="L3655" s="5">
        <f ca="1">VLOOKUP(CONCATENATE($F3655," ",$G3655),AllocFactorMatrix,(L$4+1),FALSE)*$E3662</f>
        <v>-939.39891400382953</v>
      </c>
      <c r="M3655" s="5">
        <f ca="1">VLOOKUP(CONCATENATE($F3655," ",$G3655),AllocFactorMatrix,(M$4+1),FALSE)*$E3662</f>
        <v>-120.92857954655265</v>
      </c>
      <c r="N3655" s="5">
        <f t="shared" ref="N3655:N3662" ca="1" si="1910">SUBTOTAL(9,K3655:M3655)</f>
        <v>-38656.123218137203</v>
      </c>
      <c r="O3655" s="5">
        <f ca="1">VLOOKUP(CONCATENATE($F3655," ",$G3655),AllocFactorMatrix,(O$4+1),FALSE)*$E3662</f>
        <v>-28599.629975514701</v>
      </c>
      <c r="P3655" s="5">
        <f ca="1">VLOOKUP(CONCATENATE($F3655," ",$G3655),AllocFactorMatrix,(P$4+1),FALSE)*$E3662</f>
        <v>-5176.5873681795056</v>
      </c>
      <c r="Q3655" s="5">
        <f ca="1">VLOOKUP(CONCATENATE($F3655," ",$G3655),AllocFactorMatrix,(Q$4+1),FALSE)*$E3662</f>
        <v>-2002.2674464908198</v>
      </c>
      <c r="R3655" s="5">
        <f ca="1">VLOOKUP(CONCATENATE($F3655," ",$G3655),AllocFactorMatrix,(R$4+1),FALSE)*$E3662</f>
        <v>-43.142304430903827</v>
      </c>
      <c r="S3655" s="5">
        <f ca="1">SUBTOTAL(9,O3655:R3655)</f>
        <v>-35821.627094615935</v>
      </c>
      <c r="T3655" s="5">
        <f ca="1">VLOOKUP(CONCATENATE($F3655," ",$G3655),AllocFactorMatrix,(T$4+1),FALSE)*$E3662</f>
        <v>-908.14266611212247</v>
      </c>
      <c r="U3655" s="5">
        <f ca="1">VLOOKUP(CONCATENATE($F3655," ",$G3655),AllocFactorMatrix,(U$4+1),FALSE)*$E3662</f>
        <v>-14459.209947744343</v>
      </c>
      <c r="V3655" s="5">
        <f ca="1">VLOOKUP(CONCATENATE($F3655," ",$G3655),AllocFactorMatrix,(V$4+1),FALSE)*$E3662</f>
        <v>-78415.242209101489</v>
      </c>
      <c r="W3655" s="5">
        <f ca="1">VLOOKUP(CONCATENATE($F3655," ",$G3655),AllocFactorMatrix,(W$4+1),FALSE)*$E3662</f>
        <v>-10317.301765319158</v>
      </c>
      <c r="X3655" s="5">
        <f ca="1">SUBTOTAL(9,T3655:W3655)</f>
        <v>-104099.89658827712</v>
      </c>
      <c r="Y3655" s="5">
        <f ca="1">VLOOKUP(CONCATENATE($F3655," ",$G3655),AllocFactorMatrix,(Y$4+1),FALSE)*$E3662</f>
        <v>-8429.1422985818153</v>
      </c>
      <c r="Z3655" s="5">
        <f ca="1">VLOOKUP(CONCATENATE($F3655," ",$G3655),AllocFactorMatrix,(Z$4+1),FALSE)*$E3662</f>
        <v>-175.21390696105399</v>
      </c>
      <c r="AA3655" s="5">
        <f t="shared" ref="AA3655:AA3662" ca="1" si="1911">SUBTOTAL(9,Y3655:Z3655)</f>
        <v>-8604.3562055428702</v>
      </c>
      <c r="AB3655" s="5">
        <f ca="1">VLOOKUP(CONCATENATE($F3655," ",$G3655),AllocFactorMatrix,(AB$4+1),FALSE)*$E3662</f>
        <v>-98.996669305544742</v>
      </c>
      <c r="AC3655" s="5">
        <f ca="1">VLOOKUP(CONCATENATE($F3655," ",$G3655),AllocFactorMatrix,(AC$4+1),FALSE)*$E3662</f>
        <v>0</v>
      </c>
      <c r="AD3655" s="5">
        <f ca="1">VLOOKUP(CONCATENATE($F3655," ",$G3655),AllocFactorMatrix,(AD$4+1),FALSE)*$E3662</f>
        <v>0</v>
      </c>
    </row>
    <row r="3656" spans="4:30" hidden="1" outlineLevel="1">
      <c r="D3656" s="7"/>
      <c r="E3656" s="51"/>
      <c r="F3656" s="52" t="str">
        <f>F3662</f>
        <v>RB_GUP</v>
      </c>
      <c r="G3656" s="55" t="str">
        <f>$G$9</f>
        <v>BULKTRAN</v>
      </c>
      <c r="H3656" s="4">
        <f t="shared" ca="1" si="1909"/>
        <v>-236765.79192432694</v>
      </c>
      <c r="I3656" s="5">
        <f ca="1">VLOOKUP(CONCATENATE($F3656," ",$G3656),AllocFactorMatrix,(I$4+1),FALSE)*$E3662</f>
        <v>-116626.80182398116</v>
      </c>
      <c r="J3656" s="5">
        <f ca="1">VLOOKUP(CONCATENATE($F3656," ",$G3656),AllocFactorMatrix,(J$4+1),FALSE)*$E3662</f>
        <v>-5765.2795478443386</v>
      </c>
      <c r="K3656" s="5">
        <f ca="1">VLOOKUP(CONCATENATE($F3656," ",$G3656),AllocFactorMatrix,(K$4+1),FALSE)*$E3662</f>
        <v>-21117.888571055602</v>
      </c>
      <c r="L3656" s="5">
        <f ca="1">VLOOKUP(CONCATENATE($F3656," ",$G3656),AllocFactorMatrix,(L$4+1),FALSE)*$E3662</f>
        <v>-664.71615531300063</v>
      </c>
      <c r="M3656" s="5">
        <f ca="1">VLOOKUP(CONCATENATE($F3656," ",$G3656),AllocFactorMatrix,(M$4+1),FALSE)*$E3662</f>
        <v>-62.334954064965451</v>
      </c>
      <c r="N3656" s="5">
        <f t="shared" ca="1" si="1910"/>
        <v>-21844.939680433567</v>
      </c>
      <c r="O3656" s="5">
        <f ca="1">VLOOKUP(CONCATENATE($F3656," ",$G3656),AllocFactorMatrix,(O$4+1),FALSE)*$E3662</f>
        <v>-16052.880428861175</v>
      </c>
      <c r="P3656" s="5">
        <f ca="1">VLOOKUP(CONCATENATE($F3656," ",$G3656),AllocFactorMatrix,(P$4+1),FALSE)*$E3662</f>
        <v>-2991.1193076830573</v>
      </c>
      <c r="Q3656" s="5">
        <f ca="1">VLOOKUP(CONCATENATE($F3656," ",$G3656),AllocFactorMatrix,(Q$4+1),FALSE)*$E3662</f>
        <v>-1351.6311204990293</v>
      </c>
      <c r="R3656" s="5">
        <f ca="1">VLOOKUP(CONCATENATE($F3656," ",$G3656),AllocFactorMatrix,(R$4+1),FALSE)*$E3662</f>
        <v>-60.781340623443889</v>
      </c>
      <c r="S3656" s="5">
        <f t="shared" ref="S3656:S3662" ca="1" si="1912">SUBTOTAL(9,O3656:R3656)</f>
        <v>-20456.412197666708</v>
      </c>
      <c r="T3656" s="5">
        <f ca="1">VLOOKUP(CONCATENATE($F3656," ",$G3656),AllocFactorMatrix,(T$4+1),FALSE)*$E3662</f>
        <v>-560.76823024510941</v>
      </c>
      <c r="U3656" s="5">
        <f ca="1">VLOOKUP(CONCATENATE($F3656," ",$G3656),AllocFactorMatrix,(U$4+1),FALSE)*$E3662</f>
        <v>-9176.8765432366818</v>
      </c>
      <c r="V3656" s="5">
        <f ca="1">VLOOKUP(CONCATENATE($F3656," ",$G3656),AllocFactorMatrix,(V$4+1),FALSE)*$E3662</f>
        <v>-48500.050386958748</v>
      </c>
      <c r="W3656" s="5">
        <f ca="1">VLOOKUP(CONCATENATE($F3656," ",$G3656),AllocFactorMatrix,(W$4+1),FALSE)*$E3662</f>
        <v>-8758.3052472491181</v>
      </c>
      <c r="X3656" s="5">
        <f t="shared" ref="X3656:X3662" ca="1" si="1913">SUBTOTAL(9,T3656:W3656)</f>
        <v>-66996.000407689658</v>
      </c>
      <c r="Y3656" s="5">
        <f ca="1">VLOOKUP(CONCATENATE($F3656," ",$G3656),AllocFactorMatrix,(Y$4+1),FALSE)*$E3662</f>
        <v>-4929.8141069842595</v>
      </c>
      <c r="Z3656" s="5">
        <f ca="1">VLOOKUP(CONCATENATE($F3656," ",$G3656),AllocFactorMatrix,(Z$4+1),FALSE)*$E3662</f>
        <v>-82.572501892058213</v>
      </c>
      <c r="AA3656" s="5">
        <f t="shared" ca="1" si="1911"/>
        <v>-5012.386608876318</v>
      </c>
      <c r="AB3656" s="5">
        <f ca="1">VLOOKUP(CONCATENATE($F3656," ",$G3656),AllocFactorMatrix,(AB$4+1),FALSE)*$E3662</f>
        <v>-63.971657835162688</v>
      </c>
      <c r="AC3656" s="5">
        <f ca="1">VLOOKUP(CONCATENATE($F3656," ",$G3656),AllocFactorMatrix,(AC$4+1),FALSE)*$E3662</f>
        <v>0</v>
      </c>
      <c r="AD3656" s="5">
        <f ca="1">VLOOKUP(CONCATENATE($F3656," ",$G3656),AllocFactorMatrix,(AD$4+1),FALSE)*$E3662</f>
        <v>0</v>
      </c>
    </row>
    <row r="3657" spans="4:30" hidden="1" outlineLevel="1">
      <c r="D3657" s="7"/>
      <c r="E3657" s="51"/>
      <c r="F3657" s="52" t="str">
        <f>F3662</f>
        <v>RB_GUP</v>
      </c>
      <c r="G3657" s="55" t="str">
        <f>$G$10</f>
        <v>SUBTRAN</v>
      </c>
      <c r="H3657" s="4">
        <f t="shared" ca="1" si="1909"/>
        <v>-52010.336445955589</v>
      </c>
      <c r="I3657" s="5">
        <f ca="1">VLOOKUP(CONCATENATE($F3657," ",$G3657),AllocFactorMatrix,(I$4+1),FALSE)*$E3662</f>
        <v>-25322.138959558553</v>
      </c>
      <c r="J3657" s="5">
        <f ca="1">VLOOKUP(CONCATENATE($F3657," ",$G3657),AllocFactorMatrix,(J$4+1),FALSE)*$E3662</f>
        <v>-1222.0795514788399</v>
      </c>
      <c r="K3657" s="5">
        <f ca="1">VLOOKUP(CONCATENATE($F3657," ",$G3657),AllocFactorMatrix,(K$4+1),FALSE)*$E3662</f>
        <v>-4445.8656542320368</v>
      </c>
      <c r="L3657" s="5">
        <f ca="1">VLOOKUP(CONCATENATE($F3657," ",$G3657),AllocFactorMatrix,(L$4+1),FALSE)*$E3662</f>
        <v>-137.32860704199766</v>
      </c>
      <c r="M3657" s="5">
        <f ca="1">VLOOKUP(CONCATENATE($F3657," ",$G3657),AllocFactorMatrix,(M$4+1),FALSE)*$E3662</f>
        <v>-17.103551721353369</v>
      </c>
      <c r="N3657" s="5">
        <f t="shared" ca="1" si="1910"/>
        <v>-4600.2978129953881</v>
      </c>
      <c r="O3657" s="5">
        <f ca="1">VLOOKUP(CONCATENATE($F3657," ",$G3657),AllocFactorMatrix,(O$4+1),FALSE)*$E3662</f>
        <v>-3358.9209898302497</v>
      </c>
      <c r="P3657" s="5">
        <f ca="1">VLOOKUP(CONCATENATE($F3657," ",$G3657),AllocFactorMatrix,(P$4+1),FALSE)*$E3662</f>
        <v>-624.41949431214323</v>
      </c>
      <c r="Q3657" s="5">
        <f ca="1">VLOOKUP(CONCATENATE($F3657," ",$G3657),AllocFactorMatrix,(Q$4+1),FALSE)*$E3662</f>
        <v>-371.53703931486683</v>
      </c>
      <c r="R3657" s="5">
        <f ca="1">VLOOKUP(CONCATENATE($F3657," ",$G3657),AllocFactorMatrix,(R$4+1),FALSE)*$E3662</f>
        <v>0</v>
      </c>
      <c r="S3657" s="5">
        <f t="shared" ca="1" si="1912"/>
        <v>-4354.8775234572595</v>
      </c>
      <c r="T3657" s="5">
        <f ca="1">VLOOKUP(CONCATENATE($F3657," ",$G3657),AllocFactorMatrix,(T$4+1),FALSE)*$E3662</f>
        <v>-117.28775351941206</v>
      </c>
      <c r="U3657" s="5">
        <f ca="1">VLOOKUP(CONCATENATE($F3657," ",$G3657),AllocFactorMatrix,(U$4+1),FALSE)*$E3662</f>
        <v>-1920.0674899294031</v>
      </c>
      <c r="V3657" s="5">
        <f ca="1">VLOOKUP(CONCATENATE($F3657," ",$G3657),AllocFactorMatrix,(V$4+1),FALSE)*$E3662</f>
        <v>-13376.501745705273</v>
      </c>
      <c r="W3657" s="5">
        <f ca="1">VLOOKUP(CONCATENATE($F3657," ",$G3657),AllocFactorMatrix,(W$4+1),FALSE)*$E3662</f>
        <v>0</v>
      </c>
      <c r="X3657" s="5">
        <f t="shared" ca="1" si="1913"/>
        <v>-15413.856989154088</v>
      </c>
      <c r="Y3657" s="5">
        <f ca="1">VLOOKUP(CONCATENATE($F3657," ",$G3657),AllocFactorMatrix,(Y$4+1),FALSE)*$E3662</f>
        <v>-1010.9368097756328</v>
      </c>
      <c r="Z3657" s="5">
        <f ca="1">VLOOKUP(CONCATENATE($F3657," ",$G3657),AllocFactorMatrix,(Z$4+1),FALSE)*$E3662</f>
        <v>-16.852344084135815</v>
      </c>
      <c r="AA3657" s="5">
        <f t="shared" ca="1" si="1911"/>
        <v>-1027.7891538597687</v>
      </c>
      <c r="AB3657" s="5">
        <f ca="1">VLOOKUP(CONCATENATE($F3657," ",$G3657),AllocFactorMatrix,(AB$4+1),FALSE)*$E3662</f>
        <v>-13.499684199210337</v>
      </c>
      <c r="AC3657" s="5">
        <f ca="1">VLOOKUP(CONCATENATE($F3657," ",$G3657),AllocFactorMatrix,(AC$4+1),FALSE)*$E3662</f>
        <v>-45.90181222184377</v>
      </c>
      <c r="AD3657" s="5">
        <f ca="1">VLOOKUP(CONCATENATE($F3657," ",$G3657),AllocFactorMatrix,(AD$4+1),FALSE)*$E3662</f>
        <v>-9.8949590306466142</v>
      </c>
    </row>
    <row r="3658" spans="4:30" hidden="1" outlineLevel="1">
      <c r="D3658" s="7"/>
      <c r="E3658" s="51"/>
      <c r="F3658" s="52" t="str">
        <f>F3662</f>
        <v>RB_GUP</v>
      </c>
      <c r="G3658" s="55" t="str">
        <f>$G$11</f>
        <v>DISTPRI</v>
      </c>
      <c r="H3658" s="4">
        <f t="shared" ca="1" si="1909"/>
        <v>-238639.92960594976</v>
      </c>
      <c r="I3658" s="5">
        <f ca="1">VLOOKUP(CONCATENATE($F3658," ",$G3658),AllocFactorMatrix,(I$4+1),FALSE)*$E3662</f>
        <v>-159493.24307450588</v>
      </c>
      <c r="J3658" s="5">
        <f ca="1">VLOOKUP(CONCATENATE($F3658," ",$G3658),AllocFactorMatrix,(J$4+1),FALSE)*$E3662</f>
        <v>-7518.0951155297062</v>
      </c>
      <c r="K3658" s="5">
        <f ca="1">VLOOKUP(CONCATENATE($F3658," ",$G3658),AllocFactorMatrix,(K$4+1),FALSE)*$E3662</f>
        <v>-27298.664775256846</v>
      </c>
      <c r="L3658" s="5">
        <f ca="1">VLOOKUP(CONCATENATE($F3658," ",$G3658),AllocFactorMatrix,(L$4+1),FALSE)*$E3662</f>
        <v>-843.67078834360166</v>
      </c>
      <c r="M3658" s="5">
        <f ca="1">VLOOKUP(CONCATENATE($F3658," ",$G3658),AllocFactorMatrix,(M$4+1),FALSE)*$E3662</f>
        <v>0</v>
      </c>
      <c r="N3658" s="5">
        <f t="shared" ca="1" si="1910"/>
        <v>-28142.335563600449</v>
      </c>
      <c r="O3658" s="5">
        <f ca="1">VLOOKUP(CONCATENATE($F3658," ",$G3658),AllocFactorMatrix,(O$4+1),FALSE)*$E3662</f>
        <v>-20469.227182816601</v>
      </c>
      <c r="P3658" s="5">
        <f ca="1">VLOOKUP(CONCATENATE($F3658," ",$G3658),AllocFactorMatrix,(P$4+1),FALSE)*$E3662</f>
        <v>-3812.3949402561211</v>
      </c>
      <c r="Q3658" s="5">
        <f ca="1">VLOOKUP(CONCATENATE($F3658," ",$G3658),AllocFactorMatrix,(Q$4+1),FALSE)*$E3662</f>
        <v>0</v>
      </c>
      <c r="R3658" s="5">
        <f ca="1">VLOOKUP(CONCATENATE($F3658," ",$G3658),AllocFactorMatrix,(R$4+1),FALSE)*$E3662</f>
        <v>0</v>
      </c>
      <c r="S3658" s="5">
        <f t="shared" ca="1" si="1912"/>
        <v>-24281.622123072724</v>
      </c>
      <c r="T3658" s="5">
        <f ca="1">VLOOKUP(CONCATENATE($F3658," ",$G3658),AllocFactorMatrix,(T$4+1),FALSE)*$E3662</f>
        <v>-729.71533484158135</v>
      </c>
      <c r="U3658" s="5">
        <f ca="1">VLOOKUP(CONCATENATE($F3658," ",$G3658),AllocFactorMatrix,(U$4+1),FALSE)*$E3662</f>
        <v>-11768.657117493796</v>
      </c>
      <c r="V3658" s="5">
        <f ca="1">VLOOKUP(CONCATENATE($F3658," ",$G3658),AllocFactorMatrix,(V$4+1),FALSE)*$E3662</f>
        <v>0</v>
      </c>
      <c r="W3658" s="5">
        <f ca="1">VLOOKUP(CONCATENATE($F3658," ",$G3658),AllocFactorMatrix,(W$4+1),FALSE)*$E3662</f>
        <v>0</v>
      </c>
      <c r="X3658" s="5">
        <f t="shared" ca="1" si="1913"/>
        <v>-12498.372452335378</v>
      </c>
      <c r="Y3658" s="5">
        <f ca="1">VLOOKUP(CONCATENATE($F3658," ",$G3658),AllocFactorMatrix,(Y$4+1),FALSE)*$E3662</f>
        <v>-6172.4126715436487</v>
      </c>
      <c r="Z3658" s="5">
        <f ca="1">VLOOKUP(CONCATENATE($F3658," ",$G3658),AllocFactorMatrix,(Z$4+1),FALSE)*$E3662</f>
        <v>-102.98000534920617</v>
      </c>
      <c r="AA3658" s="5">
        <f t="shared" ca="1" si="1911"/>
        <v>-6275.392676892855</v>
      </c>
      <c r="AB3658" s="5">
        <f ca="1">VLOOKUP(CONCATENATE($F3658," ",$G3658),AllocFactorMatrix,(AB$4+1),FALSE)*$E3662</f>
        <v>-83.43105943713698</v>
      </c>
      <c r="AC3658" s="5">
        <f ca="1">VLOOKUP(CONCATENATE($F3658," ",$G3658),AllocFactorMatrix,(AC$4+1),FALSE)*$E3662</f>
        <v>-285.82321859011353</v>
      </c>
      <c r="AD3658" s="5">
        <f ca="1">VLOOKUP(CONCATENATE($F3658," ",$G3658),AllocFactorMatrix,(AD$4+1),FALSE)*$E3662</f>
        <v>-61.614321985545388</v>
      </c>
    </row>
    <row r="3659" spans="4:30" hidden="1" outlineLevel="1">
      <c r="D3659" s="7"/>
      <c r="E3659" s="51"/>
      <c r="F3659" s="52" t="str">
        <f>F3662</f>
        <v>RB_GUP</v>
      </c>
      <c r="G3659" s="55" t="str">
        <f>$G$12</f>
        <v>DISTSEC</v>
      </c>
      <c r="H3659" s="4">
        <f t="shared" ca="1" si="1909"/>
        <v>-122800.59677110644</v>
      </c>
      <c r="I3659" s="5">
        <f ca="1">VLOOKUP(CONCATENATE($F3659," ",$G3659),AllocFactorMatrix,(I$4+1),FALSE)*$E3662</f>
        <v>-91818.18446356889</v>
      </c>
      <c r="J3659" s="5">
        <f ca="1">VLOOKUP(CONCATENATE($F3659," ",$G3659),AllocFactorMatrix,(J$4+1),FALSE)*$E3662</f>
        <v>-4426.5839363043697</v>
      </c>
      <c r="K3659" s="5">
        <f ca="1">VLOOKUP(CONCATENATE($F3659," ",$G3659),AllocFactorMatrix,(K$4+1),FALSE)*$E3662</f>
        <v>-13356.848459034989</v>
      </c>
      <c r="L3659" s="5">
        <f ca="1">VLOOKUP(CONCATENATE($F3659," ",$G3659),AllocFactorMatrix,(L$4+1),FALSE)*$E3662</f>
        <v>0</v>
      </c>
      <c r="M3659" s="5">
        <f ca="1">VLOOKUP(CONCATENATE($F3659," ",$G3659),AllocFactorMatrix,(M$4+1),FALSE)*$E3662</f>
        <v>0</v>
      </c>
      <c r="N3659" s="5">
        <f t="shared" ca="1" si="1910"/>
        <v>-13356.848459034989</v>
      </c>
      <c r="O3659" s="5">
        <f ca="1">VLOOKUP(CONCATENATE($F3659," ",$G3659),AllocFactorMatrix,(O$4+1),FALSE)*$E3662</f>
        <v>-8511.0358261307192</v>
      </c>
      <c r="P3659" s="5">
        <f ca="1">VLOOKUP(CONCATENATE($F3659," ",$G3659),AllocFactorMatrix,(P$4+1),FALSE)*$E3662</f>
        <v>0</v>
      </c>
      <c r="Q3659" s="5">
        <f ca="1">VLOOKUP(CONCATENATE($F3659," ",$G3659),AllocFactorMatrix,(Q$4+1),FALSE)*$E3662</f>
        <v>0</v>
      </c>
      <c r="R3659" s="5">
        <f ca="1">VLOOKUP(CONCATENATE($F3659," ",$G3659),AllocFactorMatrix,(R$4+1),FALSE)*$E3662</f>
        <v>0</v>
      </c>
      <c r="S3659" s="5">
        <f t="shared" ca="1" si="1912"/>
        <v>-8511.0358261307192</v>
      </c>
      <c r="T3659" s="5">
        <f ca="1">VLOOKUP(CONCATENATE($F3659," ",$G3659),AllocFactorMatrix,(T$4+1),FALSE)*$E3662</f>
        <v>-230.12055372239911</v>
      </c>
      <c r="U3659" s="5">
        <f ca="1">VLOOKUP(CONCATENATE($F3659," ",$G3659),AllocFactorMatrix,(U$4+1),FALSE)*$E3662</f>
        <v>0</v>
      </c>
      <c r="V3659" s="5">
        <f ca="1">VLOOKUP(CONCATENATE($F3659," ",$G3659),AllocFactorMatrix,(V$4+1),FALSE)*$E3662</f>
        <v>0</v>
      </c>
      <c r="W3659" s="5">
        <f ca="1">VLOOKUP(CONCATENATE($F3659," ",$G3659),AllocFactorMatrix,(W$4+1),FALSE)*$E3662</f>
        <v>0</v>
      </c>
      <c r="X3659" s="5">
        <f t="shared" ca="1" si="1913"/>
        <v>-230.12055372239911</v>
      </c>
      <c r="Y3659" s="5">
        <f ca="1">VLOOKUP(CONCATENATE($F3659," ",$G3659),AllocFactorMatrix,(Y$4+1),FALSE)*$E3662</f>
        <v>-3139.2452887654899</v>
      </c>
      <c r="Z3659" s="5">
        <f ca="1">VLOOKUP(CONCATENATE($F3659," ",$G3659),AllocFactorMatrix,(Z$4+1),FALSE)*$E3662</f>
        <v>0</v>
      </c>
      <c r="AA3659" s="5">
        <f t="shared" ca="1" si="1911"/>
        <v>-3139.2452887654899</v>
      </c>
      <c r="AB3659" s="5">
        <f ca="1">VLOOKUP(CONCATENATE($F3659," ",$G3659),AllocFactorMatrix,(AB$4+1),FALSE)*$E3662</f>
        <v>-32.576049347272459</v>
      </c>
      <c r="AC3659" s="5">
        <f ca="1">VLOOKUP(CONCATENATE($F3659," ",$G3659),AllocFactorMatrix,(AC$4+1),FALSE)*$E3662</f>
        <v>-1106.0821678373898</v>
      </c>
      <c r="AD3659" s="5">
        <f ca="1">VLOOKUP(CONCATENATE($F3659," ",$G3659),AllocFactorMatrix,(AD$4+1),FALSE)*$E3662</f>
        <v>-179.9200263949356</v>
      </c>
    </row>
    <row r="3660" spans="4:30" hidden="1" outlineLevel="1">
      <c r="D3660" s="7"/>
      <c r="E3660" s="51"/>
      <c r="F3660" s="52" t="str">
        <f>F3662</f>
        <v>RB_GUP</v>
      </c>
      <c r="G3660" s="55" t="str">
        <f>$G$13</f>
        <v>ENERGY</v>
      </c>
      <c r="H3660" s="4">
        <f t="shared" ca="1" si="1909"/>
        <v>-3774.5073246316251</v>
      </c>
      <c r="I3660" s="5">
        <f ca="1">VLOOKUP(CONCATENATE($F3660," ",$G3660),AllocFactorMatrix,(I$4+1),FALSE)*$E3662</f>
        <v>-1416.2973948581655</v>
      </c>
      <c r="J3660" s="5">
        <f ca="1">VLOOKUP(CONCATENATE($F3660," ",$G3660),AllocFactorMatrix,(J$4+1),FALSE)*$E3662</f>
        <v>-91.785223009851663</v>
      </c>
      <c r="K3660" s="5">
        <f ca="1">VLOOKUP(CONCATENATE($F3660," ",$G3660),AllocFactorMatrix,(K$4+1),FALSE)*$E3662</f>
        <v>-307.94937305867342</v>
      </c>
      <c r="L3660" s="5">
        <f ca="1">VLOOKUP(CONCATENATE($F3660," ",$G3660),AllocFactorMatrix,(L$4+1),FALSE)*$E3662</f>
        <v>-9.7873301927593968</v>
      </c>
      <c r="M3660" s="5">
        <f ca="1">VLOOKUP(CONCATENATE($F3660," ",$G3660),AllocFactorMatrix,(M$4+1),FALSE)*$E3662</f>
        <v>-0.90227742782743858</v>
      </c>
      <c r="N3660" s="5">
        <f t="shared" ca="1" si="1910"/>
        <v>-318.63898067926021</v>
      </c>
      <c r="O3660" s="5">
        <f ca="1">VLOOKUP(CONCATENATE($F3660," ",$G3660),AllocFactorMatrix,(O$4+1),FALSE)*$E3662</f>
        <v>-280.76174031489745</v>
      </c>
      <c r="P3660" s="5">
        <f ca="1">VLOOKUP(CONCATENATE($F3660," ",$G3660),AllocFactorMatrix,(P$4+1),FALSE)*$E3662</f>
        <v>-52.047824330799479</v>
      </c>
      <c r="Q3660" s="5">
        <f ca="1">VLOOKUP(CONCATENATE($F3660," ",$G3660),AllocFactorMatrix,(Q$4+1),FALSE)*$E3662</f>
        <v>-23.649199163609516</v>
      </c>
      <c r="R3660" s="5">
        <f ca="1">VLOOKUP(CONCATENATE($F3660," ",$G3660),AllocFactorMatrix,(R$4+1),FALSE)*$E3662</f>
        <v>-1.095765262148588</v>
      </c>
      <c r="S3660" s="5">
        <f t="shared" ca="1" si="1912"/>
        <v>-357.55452907145502</v>
      </c>
      <c r="T3660" s="5">
        <f ca="1">VLOOKUP(CONCATENATE($F3660," ",$G3660),AllocFactorMatrix,(T$4+1),FALSE)*$E3662</f>
        <v>-10.759321931299995</v>
      </c>
      <c r="U3660" s="5">
        <f ca="1">VLOOKUP(CONCATENATE($F3660," ",$G3660),AllocFactorMatrix,(U$4+1),FALSE)*$E3662</f>
        <v>-188.91757479279383</v>
      </c>
      <c r="V3660" s="5">
        <f ca="1">VLOOKUP(CONCATENATE($F3660," ",$G3660),AllocFactorMatrix,(V$4+1),FALSE)*$E3662</f>
        <v>-1072.5955550892822</v>
      </c>
      <c r="W3660" s="5">
        <f ca="1">VLOOKUP(CONCATENATE($F3660," ",$G3660),AllocFactorMatrix,(W$4+1),FALSE)*$E3662</f>
        <v>-203.49648053764173</v>
      </c>
      <c r="X3660" s="5">
        <f t="shared" ca="1" si="1913"/>
        <v>-1475.7689323510178</v>
      </c>
      <c r="Y3660" s="5">
        <f ca="1">VLOOKUP(CONCATENATE($F3660," ",$G3660),AllocFactorMatrix,(Y$4+1),FALSE)*$E3662</f>
        <v>-76.066818584284945</v>
      </c>
      <c r="Z3660" s="5">
        <f ca="1">VLOOKUP(CONCATENATE($F3660," ",$G3660),AllocFactorMatrix,(Z$4+1),FALSE)*$E3662</f>
        <v>-1.2382465442925967</v>
      </c>
      <c r="AA3660" s="5">
        <f t="shared" ca="1" si="1911"/>
        <v>-77.305065128577539</v>
      </c>
      <c r="AB3660" s="5">
        <f ca="1">VLOOKUP(CONCATENATE($F3660," ",$G3660),AllocFactorMatrix,(AB$4+1),FALSE)*$E3662</f>
        <v>-1.381164415129263</v>
      </c>
      <c r="AC3660" s="5">
        <f ca="1">VLOOKUP(CONCATENATE($F3660," ",$G3660),AllocFactorMatrix,(AC$4+1),FALSE)*$E3662</f>
        <v>-29.865830985787476</v>
      </c>
      <c r="AD3660" s="5">
        <f ca="1">VLOOKUP(CONCATENATE($F3660," ",$G3660),AllocFactorMatrix,(AD$4+1),FALSE)*$E3662</f>
        <v>-5.9102041323815087</v>
      </c>
    </row>
    <row r="3661" spans="4:30" hidden="1" outlineLevel="1">
      <c r="D3661" s="7"/>
      <c r="E3661" s="51"/>
      <c r="F3661" s="52" t="str">
        <f>F3662</f>
        <v>RB_GUP</v>
      </c>
      <c r="G3661" s="55" t="str">
        <f>$G$14</f>
        <v>CUSTOMER</v>
      </c>
      <c r="H3661" s="4">
        <f t="shared" ca="1" si="1909"/>
        <v>-59114.485812598708</v>
      </c>
      <c r="I3661" s="5">
        <f ca="1">VLOOKUP(CONCATENATE($F3661," ",$G3661),AllocFactorMatrix,(I$4+1),FALSE)*$E3662</f>
        <v>-27644.218616319908</v>
      </c>
      <c r="J3661" s="5">
        <f ca="1">VLOOKUP(CONCATENATE($F3661," ",$G3661),AllocFactorMatrix,(J$4+1),FALSE)*$E3662</f>
        <v>-7242.3275712323975</v>
      </c>
      <c r="K3661" s="5">
        <f ca="1">VLOOKUP(CONCATENATE($F3661," ",$G3661),AllocFactorMatrix,(K$4+1),FALSE)*$E3662</f>
        <v>-2055.8892090883191</v>
      </c>
      <c r="L3661" s="5">
        <f ca="1">VLOOKUP(CONCATENATE($F3661," ",$G3661),AllocFactorMatrix,(L$4+1),FALSE)*$E3662</f>
        <v>-663.62966906130737</v>
      </c>
      <c r="M3661" s="5">
        <f ca="1">VLOOKUP(CONCATENATE($F3661," ",$G3661),AllocFactorMatrix,(M$4+1),FALSE)*$E3662</f>
        <v>-107.72045990309041</v>
      </c>
      <c r="N3661" s="5">
        <f t="shared" ca="1" si="1910"/>
        <v>-2827.2393380527169</v>
      </c>
      <c r="O3661" s="5">
        <f ca="1">VLOOKUP(CONCATENATE($F3661," ",$G3661),AllocFactorMatrix,(O$4+1),FALSE)*$E3662</f>
        <v>-583.4314109536142</v>
      </c>
      <c r="P3661" s="5">
        <f ca="1">VLOOKUP(CONCATENATE($F3661," ",$G3661),AllocFactorMatrix,(P$4+1),FALSE)*$E3662</f>
        <v>-172.76128811676921</v>
      </c>
      <c r="Q3661" s="5">
        <f ca="1">VLOOKUP(CONCATENATE($F3661," ",$G3661),AllocFactorMatrix,(Q$4+1),FALSE)*$E3662</f>
        <v>-375.27845436650568</v>
      </c>
      <c r="R3661" s="5">
        <f ca="1">VLOOKUP(CONCATENATE($F3661," ",$G3661),AllocFactorMatrix,(R$4+1),FALSE)*$E3662</f>
        <v>-65.945409837269224</v>
      </c>
      <c r="S3661" s="5">
        <f t="shared" ca="1" si="1912"/>
        <v>-1197.4165632741583</v>
      </c>
      <c r="T3661" s="5">
        <f ca="1">VLOOKUP(CONCATENATE($F3661," ",$G3661),AllocFactorMatrix,(T$4+1),FALSE)*$E3662</f>
        <v>-4.0155596550849451</v>
      </c>
      <c r="U3661" s="5">
        <f ca="1">VLOOKUP(CONCATENATE($F3661," ",$G3661),AllocFactorMatrix,(U$4+1),FALSE)*$E3662</f>
        <v>-102.49565534632796</v>
      </c>
      <c r="V3661" s="5">
        <f ca="1">VLOOKUP(CONCATENATE($F3661," ",$G3661),AllocFactorMatrix,(V$4+1),FALSE)*$E3662</f>
        <v>-551.88696382923797</v>
      </c>
      <c r="W3661" s="5">
        <f ca="1">VLOOKUP(CONCATENATE($F3661," ",$G3661),AllocFactorMatrix,(W$4+1),FALSE)*$E3662</f>
        <v>-98.919207851250135</v>
      </c>
      <c r="X3661" s="5">
        <f t="shared" ca="1" si="1913"/>
        <v>-757.31738668190098</v>
      </c>
      <c r="Y3661" s="5">
        <f ca="1">VLOOKUP(CONCATENATE($F3661," ",$G3661),AllocFactorMatrix,(Y$4+1),FALSE)*$E3662</f>
        <v>-161.50860377296084</v>
      </c>
      <c r="Z3661" s="5">
        <f ca="1">VLOOKUP(CONCATENATE($F3661," ",$G3661),AllocFactorMatrix,(Z$4+1),FALSE)*$E3662</f>
        <v>-2.9278095219576379</v>
      </c>
      <c r="AA3661" s="5">
        <f t="shared" ca="1" si="1911"/>
        <v>-164.43641329491848</v>
      </c>
      <c r="AB3661" s="5">
        <f ca="1">VLOOKUP(CONCATENATE($F3661," ",$G3661),AllocFactorMatrix,(AB$4+1),FALSE)*$E3662</f>
        <v>-3.0317786516609821</v>
      </c>
      <c r="AC3661" s="5">
        <f ca="1">VLOOKUP(CONCATENATE($F3661," ",$G3661),AllocFactorMatrix,(AC$4+1),FALSE)*$E3662</f>
        <v>-17175.391152903514</v>
      </c>
      <c r="AD3661" s="5">
        <f ca="1">VLOOKUP(CONCATENATE($F3661," ",$G3661),AllocFactorMatrix,(AD$4+1),FALSE)*$E3662</f>
        <v>-2103.1069921875473</v>
      </c>
    </row>
    <row r="3662" spans="4:30" collapsed="1">
      <c r="D3662" s="55" t="s">
        <v>460</v>
      </c>
      <c r="E3662" s="61">
        <v>-1159815</v>
      </c>
      <c r="F3662" s="57" t="s">
        <v>74</v>
      </c>
      <c r="G3662" s="55" t="str">
        <f>$G$15</f>
        <v>TOTAL</v>
      </c>
      <c r="H3662" s="4">
        <f t="shared" ca="1" si="1909"/>
        <v>-1159814.9999999998</v>
      </c>
      <c r="I3662" s="5">
        <f ca="1">VLOOKUP(CONCATENATE($F3662," ",$G3662),AllocFactorMatrix,(I$4+1),FALSE)*$E3662</f>
        <v>-670336.81442062056</v>
      </c>
      <c r="J3662" s="5">
        <f ca="1">VLOOKUP(CONCATENATE($F3662," ",$G3662),AllocFactorMatrix,(J$4+1),FALSE)*$E3662</f>
        <v>-37678.573197123711</v>
      </c>
      <c r="K3662" s="5">
        <f ca="1">VLOOKUP(CONCATENATE($F3662," ",$G3662),AllocFactorMatrix,(K$4+1),FALSE)*$E3662</f>
        <v>-106178.90176631328</v>
      </c>
      <c r="L3662" s="5">
        <f ca="1">VLOOKUP(CONCATENATE($F3662," ",$G3662),AllocFactorMatrix,(L$4+1),FALSE)*$E3662</f>
        <v>-3258.5314639564963</v>
      </c>
      <c r="M3662" s="5">
        <f ca="1">VLOOKUP(CONCATENATE($F3662," ",$G3662),AllocFactorMatrix,(M$4+1),FALSE)*$E3662</f>
        <v>-308.98982266378937</v>
      </c>
      <c r="N3662" s="5">
        <f t="shared" ca="1" si="1910"/>
        <v>-109746.42305293356</v>
      </c>
      <c r="O3662" s="5">
        <f ca="1">VLOOKUP(CONCATENATE($F3662," ",$G3662),AllocFactorMatrix,(O$4+1),FALSE)*$E3662</f>
        <v>-77855.887554421948</v>
      </c>
      <c r="P3662" s="5">
        <f ca="1">VLOOKUP(CONCATENATE($F3662," ",$G3662),AllocFactorMatrix,(P$4+1),FALSE)*$E3662</f>
        <v>-12829.330222878396</v>
      </c>
      <c r="Q3662" s="5">
        <f ca="1">VLOOKUP(CONCATENATE($F3662," ",$G3662),AllocFactorMatrix,(Q$4+1),FALSE)*$E3662</f>
        <v>-4124.3632598348313</v>
      </c>
      <c r="R3662" s="5">
        <f ca="1">VLOOKUP(CONCATENATE($F3662," ",$G3662),AllocFactorMatrix,(R$4+1),FALSE)*$E3662</f>
        <v>-170.96482015376552</v>
      </c>
      <c r="S3662" s="5">
        <f t="shared" ca="1" si="1912"/>
        <v>-94980.545857288947</v>
      </c>
      <c r="T3662" s="5">
        <f ca="1">VLOOKUP(CONCATENATE($F3662," ",$G3662),AllocFactorMatrix,(T$4+1),FALSE)*$E3662</f>
        <v>-2560.8094200270093</v>
      </c>
      <c r="U3662" s="5">
        <f ca="1">VLOOKUP(CONCATENATE($F3662," ",$G3662),AllocFactorMatrix,(U$4+1),FALSE)*$E3662</f>
        <v>-37616.224328543343</v>
      </c>
      <c r="V3662" s="5">
        <f ca="1">VLOOKUP(CONCATENATE($F3662," ",$G3662),AllocFactorMatrix,(V$4+1),FALSE)*$E3662</f>
        <v>-141916.27686068404</v>
      </c>
      <c r="W3662" s="5">
        <f ca="1">VLOOKUP(CONCATENATE($F3662," ",$G3662),AllocFactorMatrix,(W$4+1),FALSE)*$E3662</f>
        <v>-19378.022700957168</v>
      </c>
      <c r="X3662" s="5">
        <f t="shared" ca="1" si="1913"/>
        <v>-201471.33331021157</v>
      </c>
      <c r="Y3662" s="5">
        <f ca="1">VLOOKUP(CONCATENATE($F3662," ",$G3662),AllocFactorMatrix,(Y$4+1),FALSE)*$E3662</f>
        <v>-23919.126598008093</v>
      </c>
      <c r="Z3662" s="5">
        <f ca="1">VLOOKUP(CONCATENATE($F3662," ",$G3662),AllocFactorMatrix,(Z$4+1),FALSE)*$E3662</f>
        <v>-381.78481435270447</v>
      </c>
      <c r="AA3662" s="5">
        <f t="shared" ca="1" si="1911"/>
        <v>-24300.911412360798</v>
      </c>
      <c r="AB3662" s="5">
        <f ca="1">VLOOKUP(CONCATENATE($F3662," ",$G3662),AllocFactorMatrix,(AB$4+1),FALSE)*$E3662</f>
        <v>-296.8880631911174</v>
      </c>
      <c r="AC3662" s="5">
        <f ca="1">VLOOKUP(CONCATENATE($F3662," ",$G3662),AllocFactorMatrix,(AC$4+1),FALSE)*$E3662</f>
        <v>-18643.064182538645</v>
      </c>
      <c r="AD3662" s="5">
        <f ca="1">VLOOKUP(CONCATENATE($F3662," ",$G3662),AllocFactorMatrix,(AD$4+1),FALSE)*$E3662</f>
        <v>-2360.4465037310561</v>
      </c>
    </row>
    <row r="3663" spans="4:30" hidden="1" outlineLevel="1">
      <c r="D3663" s="7"/>
      <c r="E3663" s="51"/>
      <c r="F3663" s="52" t="str">
        <f>F3670</f>
        <v>RB_GUP</v>
      </c>
      <c r="G3663" s="55" t="str">
        <f>$G$8</f>
        <v>PRODUCTION</v>
      </c>
      <c r="H3663" s="4">
        <f t="shared" ref="H3663:H3670" ca="1" si="1914">SUBTOTAL(9,I3663:AD3663)</f>
        <v>117379.66437866949</v>
      </c>
      <c r="I3663" s="5">
        <f ca="1">VLOOKUP(CONCATENATE($F3663," ",$G3663),AllocFactorMatrix,(I$4+1),FALSE)*$E3670</f>
        <v>65169.951102232975</v>
      </c>
      <c r="J3663" s="5">
        <f ca="1">VLOOKUP(CONCATENATE($F3663," ",$G3663),AllocFactorMatrix,(J$4+1),FALSE)*$E3670</f>
        <v>2998.7872143516138</v>
      </c>
      <c r="K3663" s="5">
        <f ca="1">VLOOKUP(CONCATENATE($F3663," ",$G3663),AllocFactorMatrix,(K$4+1),FALSE)*$E3670</f>
        <v>9878.8661202255134</v>
      </c>
      <c r="L3663" s="5">
        <f ca="1">VLOOKUP(CONCATENATE($F3663," ",$G3663),AllocFactorMatrix,(L$4+1),FALSE)*$E3670</f>
        <v>246.84132696412195</v>
      </c>
      <c r="M3663" s="5">
        <f ca="1">VLOOKUP(CONCATENATE($F3663," ",$G3663),AllocFactorMatrix,(M$4+1),FALSE)*$E3670</f>
        <v>31.775820259289492</v>
      </c>
      <c r="N3663" s="5">
        <f t="shared" ref="N3663:N3670" ca="1" si="1915">SUBTOTAL(9,K3663:M3663)</f>
        <v>10157.483267448924</v>
      </c>
      <c r="O3663" s="5">
        <f ca="1">VLOOKUP(CONCATENATE($F3663," ",$G3663),AllocFactorMatrix,(O$4+1),FALSE)*$E3670</f>
        <v>7514.9869864658449</v>
      </c>
      <c r="P3663" s="5">
        <f ca="1">VLOOKUP(CONCATENATE($F3663," ",$G3663),AllocFactorMatrix,(P$4+1),FALSE)*$E3670</f>
        <v>1360.2269238964989</v>
      </c>
      <c r="Q3663" s="5">
        <f ca="1">VLOOKUP(CONCATENATE($F3663," ",$G3663),AllocFactorMatrix,(Q$4+1),FALSE)*$E3670</f>
        <v>526.12617074714137</v>
      </c>
      <c r="R3663" s="5">
        <f ca="1">VLOOKUP(CONCATENATE($F3663," ",$G3663),AllocFactorMatrix,(R$4+1),FALSE)*$E3670</f>
        <v>11.336295492003309</v>
      </c>
      <c r="S3663" s="5">
        <f ca="1">SUBTOTAL(9,O3663:R3663)</f>
        <v>9412.6763766014883</v>
      </c>
      <c r="T3663" s="5">
        <f ca="1">VLOOKUP(CONCATENATE($F3663," ",$G3663),AllocFactorMatrix,(T$4+1),FALSE)*$E3670</f>
        <v>238.62827328639855</v>
      </c>
      <c r="U3663" s="5">
        <f ca="1">VLOOKUP(CONCATENATE($F3663," ",$G3663),AllocFactorMatrix,(U$4+1),FALSE)*$E3670</f>
        <v>3799.3769389640747</v>
      </c>
      <c r="V3663" s="5">
        <f ca="1">VLOOKUP(CONCATENATE($F3663," ",$G3663),AllocFactorMatrix,(V$4+1),FALSE)*$E3670</f>
        <v>20604.795420307171</v>
      </c>
      <c r="W3663" s="5">
        <f ca="1">VLOOKUP(CONCATENATE($F3663," ",$G3663),AllocFactorMatrix,(W$4+1),FALSE)*$E3670</f>
        <v>2711.0276800152619</v>
      </c>
      <c r="X3663" s="5">
        <f ca="1">SUBTOTAL(9,T3663:W3663)</f>
        <v>27353.828312572903</v>
      </c>
      <c r="Y3663" s="5">
        <f ca="1">VLOOKUP(CONCATENATE($F3663," ",$G3663),AllocFactorMatrix,(Y$4+1),FALSE)*$E3670</f>
        <v>2214.8851133788539</v>
      </c>
      <c r="Z3663" s="5">
        <f ca="1">VLOOKUP(CONCATENATE($F3663," ",$G3663),AllocFactorMatrix,(Z$4+1),FALSE)*$E3670</f>
        <v>46.040114217822541</v>
      </c>
      <c r="AA3663" s="5">
        <f t="shared" ref="AA3663:AA3670" ca="1" si="1916">SUBTOTAL(9,Y3663:Z3663)</f>
        <v>2260.9252275966765</v>
      </c>
      <c r="AB3663" s="5">
        <f ca="1">VLOOKUP(CONCATENATE($F3663," ",$G3663),AllocFactorMatrix,(AB$4+1),FALSE)*$E3670</f>
        <v>26.012877864908205</v>
      </c>
      <c r="AC3663" s="5">
        <f ca="1">VLOOKUP(CONCATENATE($F3663," ",$G3663),AllocFactorMatrix,(AC$4+1),FALSE)*$E3670</f>
        <v>0</v>
      </c>
      <c r="AD3663" s="5">
        <f ca="1">VLOOKUP(CONCATENATE($F3663," ",$G3663),AllocFactorMatrix,(AD$4+1),FALSE)*$E3670</f>
        <v>0</v>
      </c>
    </row>
    <row r="3664" spans="4:30" hidden="1" outlineLevel="1">
      <c r="D3664" s="7"/>
      <c r="E3664" s="51"/>
      <c r="F3664" s="52" t="str">
        <f>F3670</f>
        <v>RB_GUP</v>
      </c>
      <c r="G3664" s="55" t="str">
        <f>$G$9</f>
        <v>BULKTRAN</v>
      </c>
      <c r="H3664" s="4">
        <f t="shared" ca="1" si="1914"/>
        <v>62213.80649592042</v>
      </c>
      <c r="I3664" s="5">
        <f ca="1">VLOOKUP(CONCATENATE($F3664," ",$G3664),AllocFactorMatrix,(I$4+1),FALSE)*$E3670</f>
        <v>30645.462851467411</v>
      </c>
      <c r="J3664" s="5">
        <f ca="1">VLOOKUP(CONCATENATE($F3664," ",$G3664),AllocFactorMatrix,(J$4+1),FALSE)*$E3670</f>
        <v>1514.914731850763</v>
      </c>
      <c r="K3664" s="5">
        <f ca="1">VLOOKUP(CONCATENATE($F3664," ",$G3664),AllocFactorMatrix,(K$4+1),FALSE)*$E3670</f>
        <v>5549.0458418164399</v>
      </c>
      <c r="L3664" s="5">
        <f ca="1">VLOOKUP(CONCATENATE($F3664," ",$G3664),AllocFactorMatrix,(L$4+1),FALSE)*$E3670</f>
        <v>174.66426178057256</v>
      </c>
      <c r="M3664" s="5">
        <f ca="1">VLOOKUP(CONCATENATE($F3664," ",$G3664),AllocFactorMatrix,(M$4+1),FALSE)*$E3670</f>
        <v>16.37945557341887</v>
      </c>
      <c r="N3664" s="5">
        <f t="shared" ca="1" si="1915"/>
        <v>5740.0895591704311</v>
      </c>
      <c r="O3664" s="5">
        <f ca="1">VLOOKUP(CONCATENATE($F3664," ",$G3664),AllocFactorMatrix,(O$4+1),FALSE)*$E3670</f>
        <v>4218.1380535855315</v>
      </c>
      <c r="P3664" s="5">
        <f ca="1">VLOOKUP(CONCATENATE($F3664," ",$G3664),AllocFactorMatrix,(P$4+1),FALSE)*$E3670</f>
        <v>785.96201039836603</v>
      </c>
      <c r="Q3664" s="5">
        <f ca="1">VLOOKUP(CONCATENATE($F3664," ",$G3664),AllocFactorMatrix,(Q$4+1),FALSE)*$E3670</f>
        <v>355.16159788601084</v>
      </c>
      <c r="R3664" s="5">
        <f ca="1">VLOOKUP(CONCATENATE($F3664," ",$G3664),AllocFactorMatrix,(R$4+1),FALSE)*$E3670</f>
        <v>15.971220054112194</v>
      </c>
      <c r="S3664" s="5">
        <f t="shared" ref="S3664:S3670" ca="1" si="1917">SUBTOTAL(9,O3664:R3664)</f>
        <v>5375.2328819240211</v>
      </c>
      <c r="T3664" s="5">
        <f ca="1">VLOOKUP(CONCATENATE($F3664," ",$G3664),AllocFactorMatrix,(T$4+1),FALSE)*$E3670</f>
        <v>147.35036629227014</v>
      </c>
      <c r="U3664" s="5">
        <f ca="1">VLOOKUP(CONCATENATE($F3664," ",$G3664),AllocFactorMatrix,(U$4+1),FALSE)*$E3670</f>
        <v>2411.3636385460336</v>
      </c>
      <c r="V3664" s="5">
        <f ca="1">VLOOKUP(CONCATENATE($F3664," ",$G3664),AllocFactorMatrix,(V$4+1),FALSE)*$E3670</f>
        <v>12744.124585282274</v>
      </c>
      <c r="W3664" s="5">
        <f ca="1">VLOOKUP(CONCATENATE($F3664," ",$G3664),AllocFactorMatrix,(W$4+1),FALSE)*$E3670</f>
        <v>2301.3776756175716</v>
      </c>
      <c r="X3664" s="5">
        <f t="shared" ref="X3664:X3670" ca="1" si="1918">SUBTOTAL(9,T3664:W3664)</f>
        <v>17604.216265738149</v>
      </c>
      <c r="Y3664" s="5">
        <f ca="1">VLOOKUP(CONCATENATE($F3664," ",$G3664),AllocFactorMatrix,(Y$4+1),FALSE)*$E3670</f>
        <v>1295.3835029124612</v>
      </c>
      <c r="Z3664" s="5">
        <f ca="1">VLOOKUP(CONCATENATE($F3664," ",$G3664),AllocFactorMatrix,(Z$4+1),FALSE)*$E3670</f>
        <v>21.697178519092933</v>
      </c>
      <c r="AA3664" s="5">
        <f t="shared" ca="1" si="1916"/>
        <v>1317.080681431554</v>
      </c>
      <c r="AB3664" s="5">
        <f ca="1">VLOOKUP(CONCATENATE($F3664," ",$G3664),AllocFactorMatrix,(AB$4+1),FALSE)*$E3670</f>
        <v>16.809524338093873</v>
      </c>
      <c r="AC3664" s="5">
        <f ca="1">VLOOKUP(CONCATENATE($F3664," ",$G3664),AllocFactorMatrix,(AC$4+1),FALSE)*$E3670</f>
        <v>0</v>
      </c>
      <c r="AD3664" s="5">
        <f ca="1">VLOOKUP(CONCATENATE($F3664," ",$G3664),AllocFactorMatrix,(AD$4+1),FALSE)*$E3670</f>
        <v>0</v>
      </c>
    </row>
    <row r="3665" spans="4:30" hidden="1" outlineLevel="1">
      <c r="D3665" s="7"/>
      <c r="E3665" s="51"/>
      <c r="F3665" s="52" t="str">
        <f>F3670</f>
        <v>RB_GUP</v>
      </c>
      <c r="G3665" s="55" t="str">
        <f>$G$10</f>
        <v>SUBTRAN</v>
      </c>
      <c r="H3665" s="4">
        <f t="shared" ca="1" si="1914"/>
        <v>13666.505541774321</v>
      </c>
      <c r="I3665" s="5">
        <f ca="1">VLOOKUP(CONCATENATE($F3665," ",$G3665),AllocFactorMatrix,(I$4+1),FALSE)*$E3670</f>
        <v>6653.7764619151376</v>
      </c>
      <c r="J3665" s="5">
        <f ca="1">VLOOKUP(CONCATENATE($F3665," ",$G3665),AllocFactorMatrix,(J$4+1),FALSE)*$E3670</f>
        <v>321.11995622503571</v>
      </c>
      <c r="K3665" s="5">
        <f ca="1">VLOOKUP(CONCATENATE($F3665," ",$G3665),AllocFactorMatrix,(K$4+1),FALSE)*$E3670</f>
        <v>1168.2186994633639</v>
      </c>
      <c r="L3665" s="5">
        <f ca="1">VLOOKUP(CONCATENATE($F3665," ",$G3665),AllocFactorMatrix,(L$4+1),FALSE)*$E3670</f>
        <v>36.085176475137985</v>
      </c>
      <c r="M3665" s="5">
        <f ca="1">VLOOKUP(CONCATENATE($F3665," ",$G3665),AllocFactorMatrix,(M$4+1),FALSE)*$E3670</f>
        <v>4.4942178873768075</v>
      </c>
      <c r="N3665" s="5">
        <f t="shared" ca="1" si="1915"/>
        <v>1208.7980938258788</v>
      </c>
      <c r="O3665" s="5">
        <f ca="1">VLOOKUP(CONCATENATE($F3665," ",$G3665),AllocFactorMatrix,(O$4+1),FALSE)*$E3670</f>
        <v>882.60748648679066</v>
      </c>
      <c r="P3665" s="5">
        <f ca="1">VLOOKUP(CONCATENATE($F3665," ",$G3665),AllocFactorMatrix,(P$4+1),FALSE)*$E3670</f>
        <v>164.07570230344879</v>
      </c>
      <c r="Q3665" s="5">
        <f ca="1">VLOOKUP(CONCATENATE($F3665," ",$G3665),AllocFactorMatrix,(Q$4+1),FALSE)*$E3670</f>
        <v>97.626997895836411</v>
      </c>
      <c r="R3665" s="5">
        <f ca="1">VLOOKUP(CONCATENATE($F3665," ",$G3665),AllocFactorMatrix,(R$4+1),FALSE)*$E3670</f>
        <v>0</v>
      </c>
      <c r="S3665" s="5">
        <f t="shared" ca="1" si="1917"/>
        <v>1144.3101866860759</v>
      </c>
      <c r="T3665" s="5">
        <f ca="1">VLOOKUP(CONCATENATE($F3665," ",$G3665),AllocFactorMatrix,(T$4+1),FALSE)*$E3670</f>
        <v>30.819137944260508</v>
      </c>
      <c r="U3665" s="5">
        <f ca="1">VLOOKUP(CONCATENATE($F3665," ",$G3665),AllocFactorMatrix,(U$4+1),FALSE)*$E3670</f>
        <v>504.52688416979862</v>
      </c>
      <c r="V3665" s="5">
        <f ca="1">VLOOKUP(CONCATENATE($F3665," ",$G3665),AllocFactorMatrix,(V$4+1),FALSE)*$E3670</f>
        <v>3514.8789207928789</v>
      </c>
      <c r="W3665" s="5">
        <f ca="1">VLOOKUP(CONCATENATE($F3665," ",$G3665),AllocFactorMatrix,(W$4+1),FALSE)*$E3670</f>
        <v>0</v>
      </c>
      <c r="X3665" s="5">
        <f t="shared" ca="1" si="1918"/>
        <v>4050.2249429069379</v>
      </c>
      <c r="Y3665" s="5">
        <f ca="1">VLOOKUP(CONCATENATE($F3665," ",$G3665),AllocFactorMatrix,(Y$4+1),FALSE)*$E3670</f>
        <v>265.63899519355419</v>
      </c>
      <c r="Z3665" s="5">
        <f ca="1">VLOOKUP(CONCATENATE($F3665," ",$G3665),AllocFactorMatrix,(Z$4+1),FALSE)*$E3670</f>
        <v>4.4282092667685333</v>
      </c>
      <c r="AA3665" s="5">
        <f t="shared" ca="1" si="1916"/>
        <v>270.06720446032273</v>
      </c>
      <c r="AB3665" s="5">
        <f ca="1">VLOOKUP(CONCATENATE($F3665," ",$G3665),AllocFactorMatrix,(AB$4+1),FALSE)*$E3670</f>
        <v>3.5472469806539344</v>
      </c>
      <c r="AC3665" s="5">
        <f ca="1">VLOOKUP(CONCATENATE($F3665," ",$G3665),AllocFactorMatrix,(AC$4+1),FALSE)*$E3670</f>
        <v>12.061398059963775</v>
      </c>
      <c r="AD3665" s="5">
        <f ca="1">VLOOKUP(CONCATENATE($F3665," ",$G3665),AllocFactorMatrix,(AD$4+1),FALSE)*$E3670</f>
        <v>2.6000507143129132</v>
      </c>
    </row>
    <row r="3666" spans="4:30" hidden="1" outlineLevel="1">
      <c r="D3666" s="7"/>
      <c r="E3666" s="51"/>
      <c r="F3666" s="52" t="str">
        <f>F3670</f>
        <v>RB_GUP</v>
      </c>
      <c r="G3666" s="55" t="str">
        <f>$G$11</f>
        <v>DISTPRI</v>
      </c>
      <c r="H3666" s="4">
        <f t="shared" ca="1" si="1914"/>
        <v>62706.264625633958</v>
      </c>
      <c r="I3666" s="5">
        <f ca="1">VLOOKUP(CONCATENATE($F3666," ",$G3666),AllocFactorMatrix,(I$4+1),FALSE)*$E3670</f>
        <v>41909.271104566964</v>
      </c>
      <c r="J3666" s="5">
        <f ca="1">VLOOKUP(CONCATENATE($F3666," ",$G3666),AllocFactorMatrix,(J$4+1),FALSE)*$E3670</f>
        <v>1975.4936341689991</v>
      </c>
      <c r="K3666" s="5">
        <f ca="1">VLOOKUP(CONCATENATE($F3666," ",$G3666),AllocFactorMatrix,(K$4+1),FALSE)*$E3670</f>
        <v>7173.138628352367</v>
      </c>
      <c r="L3666" s="5">
        <f ca="1">VLOOKUP(CONCATENATE($F3666," ",$G3666),AllocFactorMatrix,(L$4+1),FALSE)*$E3670</f>
        <v>221.68730856628662</v>
      </c>
      <c r="M3666" s="5">
        <f ca="1">VLOOKUP(CONCATENATE($F3666," ",$G3666),AllocFactorMatrix,(M$4+1),FALSE)*$E3670</f>
        <v>0</v>
      </c>
      <c r="N3666" s="5">
        <f t="shared" ca="1" si="1915"/>
        <v>7394.8259369186535</v>
      </c>
      <c r="O3666" s="5">
        <f ca="1">VLOOKUP(CONCATENATE($F3666," ",$G3666),AllocFactorMatrix,(O$4+1),FALSE)*$E3670</f>
        <v>5378.6002138341064</v>
      </c>
      <c r="P3666" s="5">
        <f ca="1">VLOOKUP(CONCATENATE($F3666," ",$G3666),AllocFactorMatrix,(P$4+1),FALSE)*$E3670</f>
        <v>1001.7646517742185</v>
      </c>
      <c r="Q3666" s="5">
        <f ca="1">VLOOKUP(CONCATENATE($F3666," ",$G3666),AllocFactorMatrix,(Q$4+1),FALSE)*$E3670</f>
        <v>0</v>
      </c>
      <c r="R3666" s="5">
        <f ca="1">VLOOKUP(CONCATENATE($F3666," ",$G3666),AllocFactorMatrix,(R$4+1),FALSE)*$E3670</f>
        <v>0</v>
      </c>
      <c r="S3666" s="5">
        <f t="shared" ca="1" si="1917"/>
        <v>6380.3648656083251</v>
      </c>
      <c r="T3666" s="5">
        <f ca="1">VLOOKUP(CONCATENATE($F3666," ",$G3666),AllocFactorMatrix,(T$4+1),FALSE)*$E3670</f>
        <v>191.74378304383501</v>
      </c>
      <c r="U3666" s="5">
        <f ca="1">VLOOKUP(CONCATENATE($F3666," ",$G3666),AllocFactorMatrix,(U$4+1),FALSE)*$E3670</f>
        <v>3092.3933338250426</v>
      </c>
      <c r="V3666" s="5">
        <f ca="1">VLOOKUP(CONCATENATE($F3666," ",$G3666),AllocFactorMatrix,(V$4+1),FALSE)*$E3670</f>
        <v>0</v>
      </c>
      <c r="W3666" s="5">
        <f ca="1">VLOOKUP(CONCATENATE($F3666," ",$G3666),AllocFactorMatrix,(W$4+1),FALSE)*$E3670</f>
        <v>0</v>
      </c>
      <c r="X3666" s="5">
        <f t="shared" ca="1" si="1918"/>
        <v>3284.1371168688775</v>
      </c>
      <c r="Y3666" s="5">
        <f ca="1">VLOOKUP(CONCATENATE($F3666," ",$G3666),AllocFactorMatrix,(Y$4+1),FALSE)*$E3670</f>
        <v>1621.8951413518284</v>
      </c>
      <c r="Z3666" s="5">
        <f ca="1">VLOOKUP(CONCATENATE($F3666," ",$G3666),AllocFactorMatrix,(Z$4+1),FALSE)*$E3670</f>
        <v>27.05955988689465</v>
      </c>
      <c r="AA3666" s="5">
        <f t="shared" ca="1" si="1916"/>
        <v>1648.9547012387231</v>
      </c>
      <c r="AB3666" s="5">
        <f ca="1">VLOOKUP(CONCATENATE($F3666," ",$G3666),AllocFactorMatrix,(AB$4+1),FALSE)*$E3670</f>
        <v>21.922777549007755</v>
      </c>
      <c r="AC3666" s="5">
        <f ca="1">VLOOKUP(CONCATENATE($F3666," ",$G3666),AllocFactorMatrix,(AC$4+1),FALSE)*$E3670</f>
        <v>75.104390160762193</v>
      </c>
      <c r="AD3666" s="5">
        <f ca="1">VLOOKUP(CONCATENATE($F3666," ",$G3666),AllocFactorMatrix,(AD$4+1),FALSE)*$E3670</f>
        <v>16.190098553642457</v>
      </c>
    </row>
    <row r="3667" spans="4:30" hidden="1" outlineLevel="1">
      <c r="D3667" s="7"/>
      <c r="E3667" s="51"/>
      <c r="F3667" s="52" t="str">
        <f>F3670</f>
        <v>RB_GUP</v>
      </c>
      <c r="G3667" s="55" t="str">
        <f>$G$12</f>
        <v>DISTSEC</v>
      </c>
      <c r="H3667" s="4">
        <f t="shared" ca="1" si="1914"/>
        <v>32267.721206714548</v>
      </c>
      <c r="I3667" s="5">
        <f ca="1">VLOOKUP(CONCATENATE($F3667," ",$G3667),AllocFactorMatrix,(I$4+1),FALSE)*$E3670</f>
        <v>24126.621986207101</v>
      </c>
      <c r="J3667" s="5">
        <f ca="1">VLOOKUP(CONCATENATE($F3667," ",$G3667),AllocFactorMatrix,(J$4+1),FALSE)*$E3670</f>
        <v>1163.1521353355349</v>
      </c>
      <c r="K3667" s="5">
        <f ca="1">VLOOKUP(CONCATENATE($F3667," ",$G3667),AllocFactorMatrix,(K$4+1),FALSE)*$E3670</f>
        <v>3509.7147213366306</v>
      </c>
      <c r="L3667" s="5">
        <f ca="1">VLOOKUP(CONCATENATE($F3667," ",$G3667),AllocFactorMatrix,(L$4+1),FALSE)*$E3670</f>
        <v>0</v>
      </c>
      <c r="M3667" s="5">
        <f ca="1">VLOOKUP(CONCATENATE($F3667," ",$G3667),AllocFactorMatrix,(M$4+1),FALSE)*$E3670</f>
        <v>0</v>
      </c>
      <c r="N3667" s="5">
        <f t="shared" ca="1" si="1915"/>
        <v>3509.7147213366306</v>
      </c>
      <c r="O3667" s="5">
        <f ca="1">VLOOKUP(CONCATENATE($F3667," ",$G3667),AllocFactorMatrix,(O$4+1),FALSE)*$E3670</f>
        <v>2236.4038810808379</v>
      </c>
      <c r="P3667" s="5">
        <f ca="1">VLOOKUP(CONCATENATE($F3667," ",$G3667),AllocFactorMatrix,(P$4+1),FALSE)*$E3670</f>
        <v>0</v>
      </c>
      <c r="Q3667" s="5">
        <f ca="1">VLOOKUP(CONCATENATE($F3667," ",$G3667),AllocFactorMatrix,(Q$4+1),FALSE)*$E3670</f>
        <v>0</v>
      </c>
      <c r="R3667" s="5">
        <f ca="1">VLOOKUP(CONCATENATE($F3667," ",$G3667),AllocFactorMatrix,(R$4+1),FALSE)*$E3670</f>
        <v>0</v>
      </c>
      <c r="S3667" s="5">
        <f t="shared" ca="1" si="1917"/>
        <v>2236.4038810808379</v>
      </c>
      <c r="T3667" s="5">
        <f ca="1">VLOOKUP(CONCATENATE($F3667," ",$G3667),AllocFactorMatrix,(T$4+1),FALSE)*$E3670</f>
        <v>60.467669267844123</v>
      </c>
      <c r="U3667" s="5">
        <f ca="1">VLOOKUP(CONCATENATE($F3667," ",$G3667),AllocFactorMatrix,(U$4+1),FALSE)*$E3670</f>
        <v>0</v>
      </c>
      <c r="V3667" s="5">
        <f ca="1">VLOOKUP(CONCATENATE($F3667," ",$G3667),AllocFactorMatrix,(V$4+1),FALSE)*$E3670</f>
        <v>0</v>
      </c>
      <c r="W3667" s="5">
        <f ca="1">VLOOKUP(CONCATENATE($F3667," ",$G3667),AllocFactorMatrix,(W$4+1),FALSE)*$E3670</f>
        <v>0</v>
      </c>
      <c r="X3667" s="5">
        <f t="shared" ca="1" si="1918"/>
        <v>60.467669267844123</v>
      </c>
      <c r="Y3667" s="5">
        <f ca="1">VLOOKUP(CONCATENATE($F3667," ",$G3667),AllocFactorMatrix,(Y$4+1),FALSE)*$E3670</f>
        <v>824.88436083244483</v>
      </c>
      <c r="Z3667" s="5">
        <f ca="1">VLOOKUP(CONCATENATE($F3667," ",$G3667),AllocFactorMatrix,(Z$4+1),FALSE)*$E3670</f>
        <v>0</v>
      </c>
      <c r="AA3667" s="5">
        <f t="shared" ca="1" si="1916"/>
        <v>824.88436083244483</v>
      </c>
      <c r="AB3667" s="5">
        <f ca="1">VLOOKUP(CONCATENATE($F3667," ",$G3667),AllocFactorMatrix,(AB$4+1),FALSE)*$E3670</f>
        <v>8.5598515478980755</v>
      </c>
      <c r="AC3667" s="5">
        <f ca="1">VLOOKUP(CONCATENATE($F3667," ",$G3667),AllocFactorMatrix,(AC$4+1),FALSE)*$E3670</f>
        <v>290.63988255709324</v>
      </c>
      <c r="AD3667" s="5">
        <f ca="1">VLOOKUP(CONCATENATE($F3667," ",$G3667),AllocFactorMatrix,(AD$4+1),FALSE)*$E3670</f>
        <v>47.276718549160144</v>
      </c>
    </row>
    <row r="3668" spans="4:30" hidden="1" outlineLevel="1">
      <c r="D3668" s="7"/>
      <c r="E3668" s="51"/>
      <c r="F3668" s="52" t="str">
        <f>F3670</f>
        <v>RB_GUP</v>
      </c>
      <c r="G3668" s="55" t="str">
        <f>$G$13</f>
        <v>ENERGY</v>
      </c>
      <c r="H3668" s="4">
        <f t="shared" ca="1" si="1914"/>
        <v>991.80910554477191</v>
      </c>
      <c r="I3668" s="5">
        <f ca="1">VLOOKUP(CONCATENATE($F3668," ",$G3668),AllocFactorMatrix,(I$4+1),FALSE)*$E3670</f>
        <v>372.15364326170953</v>
      </c>
      <c r="J3668" s="5">
        <f ca="1">VLOOKUP(CONCATENATE($F3668," ",$G3668),AllocFactorMatrix,(J$4+1),FALSE)*$E3670</f>
        <v>24.117960863809643</v>
      </c>
      <c r="K3668" s="5">
        <f ca="1">VLOOKUP(CONCATENATE($F3668," ",$G3668),AllocFactorMatrix,(K$4+1),FALSE)*$E3670</f>
        <v>80.918373175022097</v>
      </c>
      <c r="L3668" s="5">
        <f ca="1">VLOOKUP(CONCATENATE($F3668," ",$G3668),AllocFactorMatrix,(L$4+1),FALSE)*$E3670</f>
        <v>2.571769603096322</v>
      </c>
      <c r="M3668" s="5">
        <f ca="1">VLOOKUP(CONCATENATE($F3668," ",$G3668),AllocFactorMatrix,(M$4+1),FALSE)*$E3670</f>
        <v>0.23708709287883184</v>
      </c>
      <c r="N3668" s="5">
        <f t="shared" ca="1" si="1915"/>
        <v>83.727229870997263</v>
      </c>
      <c r="O3668" s="5">
        <f ca="1">VLOOKUP(CONCATENATE($F3668," ",$G3668),AllocFactorMatrix,(O$4+1),FALSE)*$E3670</f>
        <v>73.774409898671635</v>
      </c>
      <c r="P3668" s="5">
        <f ca="1">VLOOKUP(CONCATENATE($F3668," ",$G3668),AllocFactorMatrix,(P$4+1),FALSE)*$E3670</f>
        <v>13.676356052672295</v>
      </c>
      <c r="Q3668" s="5">
        <f ca="1">VLOOKUP(CONCATENATE($F3668," ",$G3668),AllocFactorMatrix,(Q$4+1),FALSE)*$E3670</f>
        <v>6.2141861313247997</v>
      </c>
      <c r="R3668" s="5">
        <f ca="1">VLOOKUP(CONCATENATE($F3668," ",$G3668),AllocFactorMatrix,(R$4+1),FALSE)*$E3670</f>
        <v>0.28792895895219628</v>
      </c>
      <c r="S3668" s="5">
        <f t="shared" ca="1" si="1917"/>
        <v>93.952881041620913</v>
      </c>
      <c r="T3668" s="5">
        <f ca="1">VLOOKUP(CONCATENATE($F3668," ",$G3668),AllocFactorMatrix,(T$4+1),FALSE)*$E3670</f>
        <v>2.8271751895440693</v>
      </c>
      <c r="U3668" s="5">
        <f ca="1">VLOOKUP(CONCATENATE($F3668," ",$G3668),AllocFactorMatrix,(U$4+1),FALSE)*$E3670</f>
        <v>49.640960994880267</v>
      </c>
      <c r="V3668" s="5">
        <f ca="1">VLOOKUP(CONCATENATE($F3668," ",$G3668),AllocFactorMatrix,(V$4+1),FALSE)*$E3670</f>
        <v>281.8407666511078</v>
      </c>
      <c r="W3668" s="5">
        <f ca="1">VLOOKUP(CONCATENATE($F3668," ",$G3668),AllocFactorMatrix,(W$4+1),FALSE)*$E3670</f>
        <v>53.471789821800165</v>
      </c>
      <c r="X3668" s="5">
        <f t="shared" ca="1" si="1918"/>
        <v>387.78069265733228</v>
      </c>
      <c r="Y3668" s="5">
        <f ca="1">VLOOKUP(CONCATENATE($F3668," ",$G3668),AllocFactorMatrix,(Y$4+1),FALSE)*$E3670</f>
        <v>19.987711458230923</v>
      </c>
      <c r="Z3668" s="5">
        <f ca="1">VLOOKUP(CONCATENATE($F3668," ",$G3668),AllocFactorMatrix,(Z$4+1),FALSE)*$E3670</f>
        <v>0.32536807904024995</v>
      </c>
      <c r="AA3668" s="5">
        <f t="shared" ca="1" si="1916"/>
        <v>20.313079537271172</v>
      </c>
      <c r="AB3668" s="5">
        <f ca="1">VLOOKUP(CONCATENATE($F3668," ",$G3668),AllocFactorMatrix,(AB$4+1),FALSE)*$E3670</f>
        <v>0.36292191943575403</v>
      </c>
      <c r="AC3668" s="5">
        <f ca="1">VLOOKUP(CONCATENATE($F3668," ",$G3668),AllocFactorMatrix,(AC$4+1),FALSE)*$E3670</f>
        <v>7.8477005258576629</v>
      </c>
      <c r="AD3668" s="5">
        <f ca="1">VLOOKUP(CONCATENATE($F3668," ",$G3668),AllocFactorMatrix,(AD$4+1),FALSE)*$E3670</f>
        <v>1.552995866737761</v>
      </c>
    </row>
    <row r="3669" spans="4:30" hidden="1" outlineLevel="1">
      <c r="D3669" s="7"/>
      <c r="E3669" s="51"/>
      <c r="F3669" s="52" t="str">
        <f>F3670</f>
        <v>RB_GUP</v>
      </c>
      <c r="G3669" s="55" t="str">
        <f>$G$14</f>
        <v>CUSTOMER</v>
      </c>
      <c r="H3669" s="4">
        <f t="shared" ca="1" si="1914"/>
        <v>15533.228645742445</v>
      </c>
      <c r="I3669" s="5">
        <f ca="1">VLOOKUP(CONCATENATE($F3669," ",$G3669),AllocFactorMatrix,(I$4+1),FALSE)*$E3670</f>
        <v>7263.9381464207981</v>
      </c>
      <c r="J3669" s="5">
        <f ca="1">VLOOKUP(CONCATENATE($F3669," ",$G3669),AllocFactorMatrix,(J$4+1),FALSE)*$E3670</f>
        <v>1903.0315250977217</v>
      </c>
      <c r="K3669" s="5">
        <f ca="1">VLOOKUP(CONCATENATE($F3669," ",$G3669),AllocFactorMatrix,(K$4+1),FALSE)*$E3670</f>
        <v>540.21610297551513</v>
      </c>
      <c r="L3669" s="5">
        <f ca="1">VLOOKUP(CONCATENATE($F3669," ",$G3669),AllocFactorMatrix,(L$4+1),FALSE)*$E3670</f>
        <v>174.37877102249493</v>
      </c>
      <c r="M3669" s="5">
        <f ca="1">VLOOKUP(CONCATENATE($F3669," ",$G3669),AllocFactorMatrix,(M$4+1),FALSE)*$E3670</f>
        <v>28.30518629230173</v>
      </c>
      <c r="N3669" s="5">
        <f t="shared" ca="1" si="1915"/>
        <v>742.90006029031179</v>
      </c>
      <c r="O3669" s="5">
        <f ca="1">VLOOKUP(CONCATENATE($F3669," ",$G3669),AllocFactorMatrix,(O$4+1),FALSE)*$E3670</f>
        <v>153.30546110441108</v>
      </c>
      <c r="P3669" s="5">
        <f ca="1">VLOOKUP(CONCATENATE($F3669," ",$G3669),AllocFactorMatrix,(P$4+1),FALSE)*$E3670</f>
        <v>45.395651379899782</v>
      </c>
      <c r="Q3669" s="5">
        <f ca="1">VLOOKUP(CONCATENATE($F3669," ",$G3669),AllocFactorMatrix,(Q$4+1),FALSE)*$E3670</f>
        <v>98.610111504232918</v>
      </c>
      <c r="R3669" s="5">
        <f ca="1">VLOOKUP(CONCATENATE($F3669," ",$G3669),AllocFactorMatrix,(R$4+1),FALSE)*$E3670</f>
        <v>17.32815764289678</v>
      </c>
      <c r="S3669" s="5">
        <f t="shared" ca="1" si="1917"/>
        <v>314.63938163144059</v>
      </c>
      <c r="T3669" s="5">
        <f ca="1">VLOOKUP(CONCATENATE($F3669," ",$G3669),AllocFactorMatrix,(T$4+1),FALSE)*$E3670</f>
        <v>1.0551492651190344</v>
      </c>
      <c r="U3669" s="5">
        <f ca="1">VLOOKUP(CONCATENATE($F3669," ",$G3669),AllocFactorMatrix,(U$4+1),FALSE)*$E3670</f>
        <v>26.93228957005347</v>
      </c>
      <c r="V3669" s="5">
        <f ca="1">VLOOKUP(CONCATENATE($F3669," ",$G3669),AllocFactorMatrix,(V$4+1),FALSE)*$E3670</f>
        <v>145.01667870275406</v>
      </c>
      <c r="W3669" s="5">
        <f ca="1">VLOOKUP(CONCATENATE($F3669," ",$G3669),AllocFactorMatrix,(W$4+1),FALSE)*$E3670</f>
        <v>25.992523691743202</v>
      </c>
      <c r="X3669" s="5">
        <f t="shared" ca="1" si="1918"/>
        <v>198.99664122966976</v>
      </c>
      <c r="Y3669" s="5">
        <f ca="1">VLOOKUP(CONCATENATE($F3669," ",$G3669),AllocFactorMatrix,(Y$4+1),FALSE)*$E3670</f>
        <v>42.438837726054395</v>
      </c>
      <c r="Z3669" s="5">
        <f ca="1">VLOOKUP(CONCATENATE($F3669," ",$G3669),AllocFactorMatrix,(Z$4+1),FALSE)*$E3670</f>
        <v>0.76932640300589994</v>
      </c>
      <c r="AA3669" s="5">
        <f t="shared" ca="1" si="1916"/>
        <v>43.208164129060293</v>
      </c>
      <c r="AB3669" s="5">
        <f ca="1">VLOOKUP(CONCATENATE($F3669," ",$G3669),AllocFactorMatrix,(AB$4+1),FALSE)*$E3670</f>
        <v>0.79664587033410439</v>
      </c>
      <c r="AC3669" s="5">
        <f ca="1">VLOOKUP(CONCATENATE($F3669," ",$G3669),AllocFactorMatrix,(AC$4+1),FALSE)*$E3670</f>
        <v>4513.0947887100283</v>
      </c>
      <c r="AD3669" s="5">
        <f ca="1">VLOOKUP(CONCATENATE($F3669," ",$G3669),AllocFactorMatrix,(AD$4+1),FALSE)*$E3670</f>
        <v>552.62329236307926</v>
      </c>
    </row>
    <row r="3670" spans="4:30" collapsed="1">
      <c r="D3670" s="7" t="s">
        <v>262</v>
      </c>
      <c r="E3670" s="61">
        <v>304759</v>
      </c>
      <c r="F3670" s="10" t="s">
        <v>74</v>
      </c>
      <c r="G3670" s="55" t="str">
        <f>$G$15</f>
        <v>TOTAL</v>
      </c>
      <c r="H3670" s="4">
        <f t="shared" ca="1" si="1914"/>
        <v>304759</v>
      </c>
      <c r="I3670" s="5">
        <f ca="1">VLOOKUP(CONCATENATE($F3670," ",$G3670),AllocFactorMatrix,(I$4+1),FALSE)*$E3670</f>
        <v>176141.17529607212</v>
      </c>
      <c r="J3670" s="5">
        <f ca="1">VLOOKUP(CONCATENATE($F3670," ",$G3670),AllocFactorMatrix,(J$4+1),FALSE)*$E3670</f>
        <v>9900.6171578934773</v>
      </c>
      <c r="K3670" s="5">
        <f ca="1">VLOOKUP(CONCATENATE($F3670," ",$G3670),AllocFactorMatrix,(K$4+1),FALSE)*$E3670</f>
        <v>27900.118487344855</v>
      </c>
      <c r="L3670" s="5">
        <f ca="1">VLOOKUP(CONCATENATE($F3670," ",$G3670),AllocFactorMatrix,(L$4+1),FALSE)*$E3670</f>
        <v>856.22861441171028</v>
      </c>
      <c r="M3670" s="5">
        <f ca="1">VLOOKUP(CONCATENATE($F3670," ",$G3670),AllocFactorMatrix,(M$4+1),FALSE)*$E3670</f>
        <v>81.19176710526574</v>
      </c>
      <c r="N3670" s="5">
        <f t="shared" ca="1" si="1915"/>
        <v>28837.53886886183</v>
      </c>
      <c r="O3670" s="5">
        <f ca="1">VLOOKUP(CONCATENATE($F3670," ",$G3670),AllocFactorMatrix,(O$4+1),FALSE)*$E3670</f>
        <v>20457.816492456193</v>
      </c>
      <c r="P3670" s="5">
        <f ca="1">VLOOKUP(CONCATENATE($F3670," ",$G3670),AllocFactorMatrix,(P$4+1),FALSE)*$E3670</f>
        <v>3371.1012958051042</v>
      </c>
      <c r="Q3670" s="5">
        <f ca="1">VLOOKUP(CONCATENATE($F3670," ",$G3670),AllocFactorMatrix,(Q$4+1),FALSE)*$E3670</f>
        <v>1083.7390641645463</v>
      </c>
      <c r="R3670" s="5">
        <f ca="1">VLOOKUP(CONCATENATE($F3670," ",$G3670),AllocFactorMatrix,(R$4+1),FALSE)*$E3670</f>
        <v>44.92360214796448</v>
      </c>
      <c r="S3670" s="5">
        <f t="shared" ca="1" si="1917"/>
        <v>24957.580454573806</v>
      </c>
      <c r="T3670" s="5">
        <f ca="1">VLOOKUP(CONCATENATE($F3670," ",$G3670),AllocFactorMatrix,(T$4+1),FALSE)*$E3670</f>
        <v>672.89155428927143</v>
      </c>
      <c r="U3670" s="5">
        <f ca="1">VLOOKUP(CONCATENATE($F3670," ",$G3670),AllocFactorMatrix,(U$4+1),FALSE)*$E3670</f>
        <v>9884.2340460698833</v>
      </c>
      <c r="V3670" s="5">
        <f ca="1">VLOOKUP(CONCATENATE($F3670," ",$G3670),AllocFactorMatrix,(V$4+1),FALSE)*$E3670</f>
        <v>37290.656371736186</v>
      </c>
      <c r="W3670" s="5">
        <f ca="1">VLOOKUP(CONCATENATE($F3670," ",$G3670),AllocFactorMatrix,(W$4+1),FALSE)*$E3670</f>
        <v>5091.8696691463774</v>
      </c>
      <c r="X3670" s="5">
        <f t="shared" ca="1" si="1918"/>
        <v>52939.651641241719</v>
      </c>
      <c r="Y3670" s="5">
        <f ca="1">VLOOKUP(CONCATENATE($F3670," ",$G3670),AllocFactorMatrix,(Y$4+1),FALSE)*$E3670</f>
        <v>6285.1136628534277</v>
      </c>
      <c r="Z3670" s="5">
        <f ca="1">VLOOKUP(CONCATENATE($F3670," ",$G3670),AllocFactorMatrix,(Z$4+1),FALSE)*$E3670</f>
        <v>100.31975637262482</v>
      </c>
      <c r="AA3670" s="5">
        <f t="shared" ca="1" si="1916"/>
        <v>6385.4334192260521</v>
      </c>
      <c r="AB3670" s="5">
        <f ca="1">VLOOKUP(CONCATENATE($F3670," ",$G3670),AllocFactorMatrix,(AB$4+1),FALSE)*$E3670</f>
        <v>78.011846070331686</v>
      </c>
      <c r="AC3670" s="5">
        <f ca="1">VLOOKUP(CONCATENATE($F3670," ",$G3670),AllocFactorMatrix,(AC$4+1),FALSE)*$E3670</f>
        <v>4898.7481600137044</v>
      </c>
      <c r="AD3670" s="5">
        <f ca="1">VLOOKUP(CONCATENATE($F3670," ",$G3670),AllocFactorMatrix,(AD$4+1),FALSE)*$E3670</f>
        <v>620.24315604693243</v>
      </c>
    </row>
    <row r="3671" spans="4:30" hidden="1" outlineLevel="1">
      <c r="D3671" s="7"/>
      <c r="E3671" s="51"/>
      <c r="F3671" s="52" t="str">
        <f>F3678</f>
        <v>RB_GUP</v>
      </c>
      <c r="G3671" s="55" t="str">
        <f>$G$8</f>
        <v>PRODUCTION</v>
      </c>
      <c r="H3671" s="4">
        <f t="shared" ref="H3671:H3678" ca="1" si="1919">SUBTOTAL(9,I3671:AD3671)</f>
        <v>-2026073.0167035365</v>
      </c>
      <c r="I3671" s="5">
        <f ca="1">VLOOKUP(CONCATENATE($F3671," ",$G3671),AllocFactorMatrix,(I$4+1),FALSE)*$E3678</f>
        <v>-1124888.88196308</v>
      </c>
      <c r="J3671" s="5">
        <f ca="1">VLOOKUP(CONCATENATE($F3671," ",$G3671),AllocFactorMatrix,(J$4+1),FALSE)*$E3678</f>
        <v>-51761.622338881643</v>
      </c>
      <c r="K3671" s="5">
        <f ca="1">VLOOKUP(CONCATENATE($F3671," ",$G3671),AllocFactorMatrix,(K$4+1),FALSE)*$E3678</f>
        <v>-170517.64620186537</v>
      </c>
      <c r="L3671" s="5">
        <f ca="1">VLOOKUP(CONCATENATE($F3671," ",$G3671),AllocFactorMatrix,(L$4+1),FALSE)*$E3678</f>
        <v>-4260.6916165300026</v>
      </c>
      <c r="M3671" s="5">
        <f ca="1">VLOOKUP(CONCATENATE($F3671," ",$G3671),AllocFactorMatrix,(M$4+1),FALSE)*$E3678</f>
        <v>-548.47773123014065</v>
      </c>
      <c r="N3671" s="5">
        <f t="shared" ref="N3671:N3678" ca="1" si="1920">SUBTOTAL(9,K3671:M3671)</f>
        <v>-175326.81554962552</v>
      </c>
      <c r="O3671" s="5">
        <f ca="1">VLOOKUP(CONCATENATE($F3671," ",$G3671),AllocFactorMatrix,(O$4+1),FALSE)*$E3678</f>
        <v>-129715.07828679361</v>
      </c>
      <c r="P3671" s="5">
        <f ca="1">VLOOKUP(CONCATENATE($F3671," ",$G3671),AllocFactorMatrix,(P$4+1),FALSE)*$E3678</f>
        <v>-23478.675643590977</v>
      </c>
      <c r="Q3671" s="5">
        <f ca="1">VLOOKUP(CONCATENATE($F3671," ",$G3671),AllocFactorMatrix,(Q$4+1),FALSE)*$E3678</f>
        <v>-9081.3859757981299</v>
      </c>
      <c r="R3671" s="5">
        <f ca="1">VLOOKUP(CONCATENATE($F3671," ",$G3671),AllocFactorMatrix,(R$4+1),FALSE)*$E3678</f>
        <v>-195.67411891407377</v>
      </c>
      <c r="S3671" s="5">
        <f ca="1">SUBTOTAL(9,O3671:R3671)</f>
        <v>-162470.81402509677</v>
      </c>
      <c r="T3671" s="5">
        <f ca="1">VLOOKUP(CONCATENATE($F3671," ",$G3671),AllocFactorMatrix,(T$4+1),FALSE)*$E3678</f>
        <v>-4118.9273123870698</v>
      </c>
      <c r="U3671" s="5">
        <f ca="1">VLOOKUP(CONCATENATE($F3671," ",$G3671),AllocFactorMatrix,(U$4+1),FALSE)*$E3678</f>
        <v>-65580.483102145037</v>
      </c>
      <c r="V3671" s="5">
        <f ca="1">VLOOKUP(CONCATENATE($F3671," ",$G3671),AllocFactorMatrix,(V$4+1),FALSE)*$E3678</f>
        <v>-355656.32460069709</v>
      </c>
      <c r="W3671" s="5">
        <f ca="1">VLOOKUP(CONCATENATE($F3671," ",$G3671),AllocFactorMatrix,(W$4+1),FALSE)*$E3678</f>
        <v>-46794.647600078373</v>
      </c>
      <c r="X3671" s="5">
        <f ca="1">SUBTOTAL(9,T3671:W3671)</f>
        <v>-472150.38261530758</v>
      </c>
      <c r="Y3671" s="5">
        <f ca="1">VLOOKUP(CONCATENATE($F3671," ",$G3671),AllocFactorMatrix,(Y$4+1),FALSE)*$E3678</f>
        <v>-38230.804177786784</v>
      </c>
      <c r="Z3671" s="5">
        <f ca="1">VLOOKUP(CONCATENATE($F3671," ",$G3671),AllocFactorMatrix,(Z$4+1),FALSE)*$E3678</f>
        <v>-794.69159838243888</v>
      </c>
      <c r="AA3671" s="5">
        <f t="shared" ref="AA3671:AA3678" ca="1" si="1921">SUBTOTAL(9,Y3671:Z3671)</f>
        <v>-39025.49577616922</v>
      </c>
      <c r="AB3671" s="5">
        <f ca="1">VLOOKUP(CONCATENATE($F3671," ",$G3671),AllocFactorMatrix,(AB$4+1),FALSE)*$E3678</f>
        <v>-449.00443537537245</v>
      </c>
      <c r="AC3671" s="5">
        <f ca="1">VLOOKUP(CONCATENATE($F3671," ",$G3671),AllocFactorMatrix,(AC$4+1),FALSE)*$E3678</f>
        <v>0</v>
      </c>
      <c r="AD3671" s="5">
        <f ca="1">VLOOKUP(CONCATENATE($F3671," ",$G3671),AllocFactorMatrix,(AD$4+1),FALSE)*$E3678</f>
        <v>0</v>
      </c>
    </row>
    <row r="3672" spans="4:30" hidden="1" outlineLevel="1">
      <c r="D3672" s="7"/>
      <c r="E3672" s="51"/>
      <c r="F3672" s="52" t="str">
        <f>F3678</f>
        <v>RB_GUP</v>
      </c>
      <c r="G3672" s="55" t="str">
        <f>$G$9</f>
        <v>BULKTRAN</v>
      </c>
      <c r="H3672" s="4">
        <f t="shared" ca="1" si="1919"/>
        <v>-1073863.3073712008</v>
      </c>
      <c r="I3672" s="5">
        <f ca="1">VLOOKUP(CONCATENATE($F3672," ",$G3672),AllocFactorMatrix,(I$4+1),FALSE)*$E3678</f>
        <v>-528966.79928684363</v>
      </c>
      <c r="J3672" s="5">
        <f ca="1">VLOOKUP(CONCATENATE($F3672," ",$G3672),AllocFactorMatrix,(J$4+1),FALSE)*$E3678</f>
        <v>-26148.719005600338</v>
      </c>
      <c r="K3672" s="5">
        <f ca="1">VLOOKUP(CONCATENATE($F3672," ",$G3672),AllocFactorMatrix,(K$4+1),FALSE)*$E3678</f>
        <v>-95781.259113893931</v>
      </c>
      <c r="L3672" s="5">
        <f ca="1">VLOOKUP(CONCATENATE($F3672," ",$G3672),AllocFactorMatrix,(L$4+1),FALSE)*$E3678</f>
        <v>-3014.853975339609</v>
      </c>
      <c r="M3672" s="5">
        <f ca="1">VLOOKUP(CONCATENATE($F3672," ",$G3672),AllocFactorMatrix,(M$4+1),FALSE)*$E3678</f>
        <v>-282.72335877992975</v>
      </c>
      <c r="N3672" s="5">
        <f t="shared" ca="1" si="1920"/>
        <v>-99078.836448013462</v>
      </c>
      <c r="O3672" s="5">
        <f ca="1">VLOOKUP(CONCATENATE($F3672," ",$G3672),AllocFactorMatrix,(O$4+1),FALSE)*$E3678</f>
        <v>-72808.656732307587</v>
      </c>
      <c r="P3672" s="5">
        <f ca="1">VLOOKUP(CONCATENATE($F3672," ",$G3672),AllocFactorMatrix,(P$4+1),FALSE)*$E3678</f>
        <v>-13566.373952859683</v>
      </c>
      <c r="Q3672" s="5">
        <f ca="1">VLOOKUP(CONCATENATE($F3672," ",$G3672),AllocFactorMatrix,(Q$4+1),FALSE)*$E3678</f>
        <v>-6130.3917834077793</v>
      </c>
      <c r="R3672" s="5">
        <f ca="1">VLOOKUP(CONCATENATE($F3672," ",$G3672),AllocFactorMatrix,(R$4+1),FALSE)*$E3678</f>
        <v>-275.67686589289173</v>
      </c>
      <c r="S3672" s="5">
        <f t="shared" ref="S3672:S3678" ca="1" si="1922">SUBTOTAL(9,O3672:R3672)</f>
        <v>-92781.09933446793</v>
      </c>
      <c r="T3672" s="5">
        <f ca="1">VLOOKUP(CONCATENATE($F3672," ",$G3672),AllocFactorMatrix,(T$4+1),FALSE)*$E3678</f>
        <v>-2543.3928672946749</v>
      </c>
      <c r="U3672" s="5">
        <f ca="1">VLOOKUP(CONCATENATE($F3672," ",$G3672),AllocFactorMatrix,(U$4+1),FALSE)*$E3678</f>
        <v>-41622.190925313298</v>
      </c>
      <c r="V3672" s="5">
        <f ca="1">VLOOKUP(CONCATENATE($F3672," ",$G3672),AllocFactorMatrix,(V$4+1),FALSE)*$E3678</f>
        <v>-219974.44855908726</v>
      </c>
      <c r="W3672" s="5">
        <f ca="1">VLOOKUP(CONCATENATE($F3672," ",$G3672),AllocFactorMatrix,(W$4+1),FALSE)*$E3678</f>
        <v>-39723.739495203336</v>
      </c>
      <c r="X3672" s="5">
        <f t="shared" ref="X3672:X3678" ca="1" si="1923">SUBTOTAL(9,T3672:W3672)</f>
        <v>-303863.7718468986</v>
      </c>
      <c r="Y3672" s="5">
        <f ca="1">VLOOKUP(CONCATENATE($F3672," ",$G3672),AllocFactorMatrix,(Y$4+1),FALSE)*$E3678</f>
        <v>-22359.422949677319</v>
      </c>
      <c r="Z3672" s="5">
        <f ca="1">VLOOKUP(CONCATENATE($F3672," ",$G3672),AllocFactorMatrix,(Z$4+1),FALSE)*$E3678</f>
        <v>-374.51178761525159</v>
      </c>
      <c r="AA3672" s="5">
        <f t="shared" ca="1" si="1921"/>
        <v>-22733.934737292569</v>
      </c>
      <c r="AB3672" s="5">
        <f ca="1">VLOOKUP(CONCATENATE($F3672," ",$G3672),AllocFactorMatrix,(AB$4+1),FALSE)*$E3678</f>
        <v>-290.14671208433225</v>
      </c>
      <c r="AC3672" s="5">
        <f ca="1">VLOOKUP(CONCATENATE($F3672," ",$G3672),AllocFactorMatrix,(AC$4+1),FALSE)*$E3678</f>
        <v>0</v>
      </c>
      <c r="AD3672" s="5">
        <f ca="1">VLOOKUP(CONCATENATE($F3672," ",$G3672),AllocFactorMatrix,(AD$4+1),FALSE)*$E3678</f>
        <v>0</v>
      </c>
    </row>
    <row r="3673" spans="4:30" hidden="1" outlineLevel="1">
      <c r="D3673" s="7"/>
      <c r="E3673" s="51"/>
      <c r="F3673" s="52" t="str">
        <f>F3678</f>
        <v>RB_GUP</v>
      </c>
      <c r="G3673" s="55" t="str">
        <f>$G$10</f>
        <v>SUBTRAN</v>
      </c>
      <c r="H3673" s="4">
        <f t="shared" ca="1" si="1919"/>
        <v>-235895.52975285269</v>
      </c>
      <c r="I3673" s="5">
        <f ca="1">VLOOKUP(CONCATENATE($F3673," ",$G3673),AllocFactorMatrix,(I$4+1),FALSE)*$E3678</f>
        <v>-114849.85086661391</v>
      </c>
      <c r="J3673" s="5">
        <f ca="1">VLOOKUP(CONCATENATE($F3673," ",$G3673),AllocFactorMatrix,(J$4+1),FALSE)*$E3678</f>
        <v>-5542.8040442650672</v>
      </c>
      <c r="K3673" s="5">
        <f ca="1">VLOOKUP(CONCATENATE($F3673," ",$G3673),AllocFactorMatrix,(K$4+1),FALSE)*$E3678</f>
        <v>-20164.450095508513</v>
      </c>
      <c r="L3673" s="5">
        <f ca="1">VLOOKUP(CONCATENATE($F3673," ",$G3673),AllocFactorMatrix,(L$4+1),FALSE)*$E3678</f>
        <v>-622.86089116257722</v>
      </c>
      <c r="M3673" s="5">
        <f ca="1">VLOOKUP(CONCATENATE($F3673," ",$G3673),AllocFactorMatrix,(M$4+1),FALSE)*$E3678</f>
        <v>-77.574029888393639</v>
      </c>
      <c r="N3673" s="5">
        <f t="shared" ca="1" si="1920"/>
        <v>-20864.885016559485</v>
      </c>
      <c r="O3673" s="5">
        <f ca="1">VLOOKUP(CONCATENATE($F3673," ",$G3673),AllocFactorMatrix,(O$4+1),FALSE)*$E3678</f>
        <v>-15234.557213782409</v>
      </c>
      <c r="P3673" s="5">
        <f ca="1">VLOOKUP(CONCATENATE($F3673," ",$G3673),AllocFactorMatrix,(P$4+1),FALSE)*$E3678</f>
        <v>-2832.086417126523</v>
      </c>
      <c r="Q3673" s="5">
        <f ca="1">VLOOKUP(CONCATENATE($F3673," ",$G3673),AllocFactorMatrix,(Q$4+1),FALSE)*$E3678</f>
        <v>-1685.1251635924052</v>
      </c>
      <c r="R3673" s="5">
        <f ca="1">VLOOKUP(CONCATENATE($F3673," ",$G3673),AllocFactorMatrix,(R$4+1),FALSE)*$E3678</f>
        <v>0</v>
      </c>
      <c r="S3673" s="5">
        <f t="shared" ca="1" si="1922"/>
        <v>-19751.768794501339</v>
      </c>
      <c r="T3673" s="5">
        <f ca="1">VLOOKUP(CONCATENATE($F3673," ",$G3673),AllocFactorMatrix,(T$4+1),FALSE)*$E3678</f>
        <v>-531.96457936267007</v>
      </c>
      <c r="U3673" s="5">
        <f ca="1">VLOOKUP(CONCATENATE($F3673," ",$G3673),AllocFactorMatrix,(U$4+1),FALSE)*$E3678</f>
        <v>-8708.5638865031342</v>
      </c>
      <c r="V3673" s="5">
        <f ca="1">VLOOKUP(CONCATENATE($F3673," ",$G3673),AllocFactorMatrix,(V$4+1),FALSE)*$E3678</f>
        <v>-60669.804911221203</v>
      </c>
      <c r="W3673" s="5">
        <f ca="1">VLOOKUP(CONCATENATE($F3673," ",$G3673),AllocFactorMatrix,(W$4+1),FALSE)*$E3678</f>
        <v>0</v>
      </c>
      <c r="X3673" s="5">
        <f t="shared" ca="1" si="1923"/>
        <v>-69910.333377087009</v>
      </c>
      <c r="Y3673" s="5">
        <f ca="1">VLOOKUP(CONCATENATE($F3673," ",$G3673),AllocFactorMatrix,(Y$4+1),FALSE)*$E3678</f>
        <v>-4585.1553861122156</v>
      </c>
      <c r="Z3673" s="5">
        <f ca="1">VLOOKUP(CONCATENATE($F3673," ",$G3673),AllocFactorMatrix,(Z$4+1),FALSE)*$E3678</f>
        <v>-76.434664856195198</v>
      </c>
      <c r="AA3673" s="5">
        <f t="shared" ca="1" si="1921"/>
        <v>-4661.5900509684107</v>
      </c>
      <c r="AB3673" s="5">
        <f ca="1">VLOOKUP(CONCATENATE($F3673," ",$G3673),AllocFactorMatrix,(AB$4+1),FALSE)*$E3678</f>
        <v>-61.228505202576322</v>
      </c>
      <c r="AC3673" s="5">
        <f ca="1">VLOOKUP(CONCATENATE($F3673," ",$G3673),AllocFactorMatrix,(AC$4+1),FALSE)*$E3678</f>
        <v>-208.19000703714556</v>
      </c>
      <c r="AD3673" s="5">
        <f ca="1">VLOOKUP(CONCATENATE($F3673," ",$G3673),AllocFactorMatrix,(AD$4+1),FALSE)*$E3678</f>
        <v>-44.879090617739422</v>
      </c>
    </row>
    <row r="3674" spans="4:30" hidden="1" outlineLevel="1">
      <c r="D3674" s="7"/>
      <c r="E3674" s="51"/>
      <c r="F3674" s="52" t="str">
        <f>F3678</f>
        <v>RB_GUP</v>
      </c>
      <c r="G3674" s="55" t="str">
        <f>$G$11</f>
        <v>DISTPRI</v>
      </c>
      <c r="H3674" s="4">
        <f t="shared" ca="1" si="1919"/>
        <v>-1082363.5542729988</v>
      </c>
      <c r="I3674" s="5">
        <f ca="1">VLOOKUP(CONCATENATE($F3674," ",$G3674),AllocFactorMatrix,(I$4+1),FALSE)*$E3678</f>
        <v>-723389.72669704282</v>
      </c>
      <c r="J3674" s="5">
        <f ca="1">VLOOKUP(CONCATENATE($F3674," ",$G3674),AllocFactorMatrix,(J$4+1),FALSE)*$E3678</f>
        <v>-34098.703280896065</v>
      </c>
      <c r="K3674" s="5">
        <f ca="1">VLOOKUP(CONCATENATE($F3674," ",$G3674),AllocFactorMatrix,(K$4+1),FALSE)*$E3678</f>
        <v>-123814.48436497296</v>
      </c>
      <c r="L3674" s="5">
        <f ca="1">VLOOKUP(CONCATENATE($F3674," ",$G3674),AllocFactorMatrix,(L$4+1),FALSE)*$E3678</f>
        <v>-3826.5118273196003</v>
      </c>
      <c r="M3674" s="5">
        <f ca="1">VLOOKUP(CONCATENATE($F3674," ",$G3674),AllocFactorMatrix,(M$4+1),FALSE)*$E3678</f>
        <v>0</v>
      </c>
      <c r="N3674" s="5">
        <f t="shared" ca="1" si="1920"/>
        <v>-127640.99619229256</v>
      </c>
      <c r="O3674" s="5">
        <f ca="1">VLOOKUP(CONCATENATE($F3674," ",$G3674),AllocFactorMatrix,(O$4+1),FALSE)*$E3678</f>
        <v>-92839.222352261728</v>
      </c>
      <c r="P3674" s="5">
        <f ca="1">VLOOKUP(CONCATENATE($F3674," ",$G3674),AllocFactorMatrix,(P$4+1),FALSE)*$E3678</f>
        <v>-17291.311410632989</v>
      </c>
      <c r="Q3674" s="5">
        <f ca="1">VLOOKUP(CONCATENATE($F3674," ",$G3674),AllocFactorMatrix,(Q$4+1),FALSE)*$E3678</f>
        <v>0</v>
      </c>
      <c r="R3674" s="5">
        <f ca="1">VLOOKUP(CONCATENATE($F3674," ",$G3674),AllocFactorMatrix,(R$4+1),FALSE)*$E3678</f>
        <v>0</v>
      </c>
      <c r="S3674" s="5">
        <f t="shared" ca="1" si="1922"/>
        <v>-110130.53376289472</v>
      </c>
      <c r="T3674" s="5">
        <f ca="1">VLOOKUP(CONCATENATE($F3674," ",$G3674),AllocFactorMatrix,(T$4+1),FALSE)*$E3678</f>
        <v>-3309.6610643944546</v>
      </c>
      <c r="U3674" s="5">
        <f ca="1">VLOOKUP(CONCATENATE($F3674," ",$G3674),AllocFactorMatrix,(U$4+1),FALSE)*$E3678</f>
        <v>-53377.343715044524</v>
      </c>
      <c r="V3674" s="5">
        <f ca="1">VLOOKUP(CONCATENATE($F3674," ",$G3674),AllocFactorMatrix,(V$4+1),FALSE)*$E3678</f>
        <v>0</v>
      </c>
      <c r="W3674" s="5">
        <f ca="1">VLOOKUP(CONCATENATE($F3674," ",$G3674),AllocFactorMatrix,(W$4+1),FALSE)*$E3678</f>
        <v>0</v>
      </c>
      <c r="X3674" s="5">
        <f t="shared" ca="1" si="1923"/>
        <v>-56687.004779438976</v>
      </c>
      <c r="Y3674" s="5">
        <f ca="1">VLOOKUP(CONCATENATE($F3674," ",$G3674),AllocFactorMatrix,(Y$4+1),FALSE)*$E3678</f>
        <v>-27995.292022769328</v>
      </c>
      <c r="Z3674" s="5">
        <f ca="1">VLOOKUP(CONCATENATE($F3674," ",$G3674),AllocFactorMatrix,(Z$4+1),FALSE)*$E3678</f>
        <v>-467.07105886625374</v>
      </c>
      <c r="AA3674" s="5">
        <f t="shared" ca="1" si="1921"/>
        <v>-28462.363081635584</v>
      </c>
      <c r="AB3674" s="5">
        <f ca="1">VLOOKUP(CONCATENATE($F3674," ",$G3674),AllocFactorMatrix,(AB$4+1),FALSE)*$E3678</f>
        <v>-378.40581908590195</v>
      </c>
      <c r="AC3674" s="5">
        <f ca="1">VLOOKUP(CONCATENATE($F3674," ",$G3674),AllocFactorMatrix,(AC$4+1),FALSE)*$E3678</f>
        <v>-1296.3657644291832</v>
      </c>
      <c r="AD3674" s="5">
        <f ca="1">VLOOKUP(CONCATENATE($F3674," ",$G3674),AllocFactorMatrix,(AD$4+1),FALSE)*$E3678</f>
        <v>-279.45489528309514</v>
      </c>
    </row>
    <row r="3675" spans="4:30" hidden="1" outlineLevel="1">
      <c r="D3675" s="7"/>
      <c r="E3675" s="51"/>
      <c r="F3675" s="52" t="str">
        <f>F3678</f>
        <v>RB_GUP</v>
      </c>
      <c r="G3675" s="55" t="str">
        <f>$G$12</f>
        <v>DISTSEC</v>
      </c>
      <c r="H3675" s="4">
        <f t="shared" ca="1" si="1919"/>
        <v>-556968.36069091049</v>
      </c>
      <c r="I3675" s="5">
        <f ca="1">VLOOKUP(CONCATENATE($F3675," ",$G3675),AllocFactorMatrix,(I$4+1),FALSE)*$E3678</f>
        <v>-416446.05178598122</v>
      </c>
      <c r="J3675" s="5">
        <f ca="1">VLOOKUP(CONCATENATE($F3675," ",$G3675),AllocFactorMatrix,(J$4+1),FALSE)*$E3678</f>
        <v>-20076.996881860905</v>
      </c>
      <c r="K3675" s="5">
        <f ca="1">VLOOKUP(CONCATENATE($F3675," ",$G3675),AllocFactorMatrix,(K$4+1),FALSE)*$E3678</f>
        <v>-60580.66642861806</v>
      </c>
      <c r="L3675" s="5">
        <f ca="1">VLOOKUP(CONCATENATE($F3675," ",$G3675),AllocFactorMatrix,(L$4+1),FALSE)*$E3678</f>
        <v>0</v>
      </c>
      <c r="M3675" s="5">
        <f ca="1">VLOOKUP(CONCATENATE($F3675," ",$G3675),AllocFactorMatrix,(M$4+1),FALSE)*$E3678</f>
        <v>0</v>
      </c>
      <c r="N3675" s="5">
        <f t="shared" ca="1" si="1920"/>
        <v>-60580.66642861806</v>
      </c>
      <c r="O3675" s="5">
        <f ca="1">VLOOKUP(CONCATENATE($F3675," ",$G3675),AllocFactorMatrix,(O$4+1),FALSE)*$E3678</f>
        <v>-38602.236442689602</v>
      </c>
      <c r="P3675" s="5">
        <f ca="1">VLOOKUP(CONCATENATE($F3675," ",$G3675),AllocFactorMatrix,(P$4+1),FALSE)*$E3678</f>
        <v>0</v>
      </c>
      <c r="Q3675" s="5">
        <f ca="1">VLOOKUP(CONCATENATE($F3675," ",$G3675),AllocFactorMatrix,(Q$4+1),FALSE)*$E3678</f>
        <v>0</v>
      </c>
      <c r="R3675" s="5">
        <f ca="1">VLOOKUP(CONCATENATE($F3675," ",$G3675),AllocFactorMatrix,(R$4+1),FALSE)*$E3678</f>
        <v>0</v>
      </c>
      <c r="S3675" s="5">
        <f t="shared" ca="1" si="1922"/>
        <v>-38602.236442689602</v>
      </c>
      <c r="T3675" s="5">
        <f ca="1">VLOOKUP(CONCATENATE($F3675," ",$G3675),AllocFactorMatrix,(T$4+1),FALSE)*$E3678</f>
        <v>-1043.7234910751354</v>
      </c>
      <c r="U3675" s="5">
        <f ca="1">VLOOKUP(CONCATENATE($F3675," ",$G3675),AllocFactorMatrix,(U$4+1),FALSE)*$E3678</f>
        <v>0</v>
      </c>
      <c r="V3675" s="5">
        <f ca="1">VLOOKUP(CONCATENATE($F3675," ",$G3675),AllocFactorMatrix,(V$4+1),FALSE)*$E3678</f>
        <v>0</v>
      </c>
      <c r="W3675" s="5">
        <f ca="1">VLOOKUP(CONCATENATE($F3675," ",$G3675),AllocFactorMatrix,(W$4+1),FALSE)*$E3678</f>
        <v>0</v>
      </c>
      <c r="X3675" s="5">
        <f t="shared" ca="1" si="1923"/>
        <v>-1043.7234910751354</v>
      </c>
      <c r="Y3675" s="5">
        <f ca="1">VLOOKUP(CONCATENATE($F3675," ",$G3675),AllocFactorMatrix,(Y$4+1),FALSE)*$E3678</f>
        <v>-14238.206883875431</v>
      </c>
      <c r="Z3675" s="5">
        <f ca="1">VLOOKUP(CONCATENATE($F3675," ",$G3675),AllocFactorMatrix,(Z$4+1),FALSE)*$E3678</f>
        <v>0</v>
      </c>
      <c r="AA3675" s="5">
        <f t="shared" ca="1" si="1921"/>
        <v>-14238.206883875431</v>
      </c>
      <c r="AB3675" s="5">
        <f ca="1">VLOOKUP(CONCATENATE($F3675," ",$G3675),AllocFactorMatrix,(AB$4+1),FALSE)*$E3678</f>
        <v>-147.75033086000099</v>
      </c>
      <c r="AC3675" s="5">
        <f ca="1">VLOOKUP(CONCATENATE($F3675," ",$G3675),AllocFactorMatrix,(AC$4+1),FALSE)*$E3678</f>
        <v>-5016.6920032003427</v>
      </c>
      <c r="AD3675" s="5">
        <f ca="1">VLOOKUP(CONCATENATE($F3675," ",$G3675),AllocFactorMatrix,(AD$4+1),FALSE)*$E3678</f>
        <v>-816.03644274985163</v>
      </c>
    </row>
    <row r="3676" spans="4:30" hidden="1" outlineLevel="1">
      <c r="D3676" s="7"/>
      <c r="E3676" s="51"/>
      <c r="F3676" s="52" t="str">
        <f>F3678</f>
        <v>RB_GUP</v>
      </c>
      <c r="G3676" s="55" t="str">
        <f>$G$13</f>
        <v>ENERGY</v>
      </c>
      <c r="H3676" s="4">
        <f t="shared" ca="1" si="1919"/>
        <v>-17119.47020041318</v>
      </c>
      <c r="I3676" s="5">
        <f ca="1">VLOOKUP(CONCATENATE($F3676," ",$G3676),AllocFactorMatrix,(I$4+1),FALSE)*$E3678</f>
        <v>-6423.688964112288</v>
      </c>
      <c r="J3676" s="5">
        <f ca="1">VLOOKUP(CONCATENATE($F3676," ",$G3676),AllocFactorMatrix,(J$4+1),FALSE)*$E3678</f>
        <v>-416.29655343397326</v>
      </c>
      <c r="K3676" s="5">
        <f ca="1">VLOOKUP(CONCATENATE($F3676," ",$G3676),AllocFactorMatrix,(K$4+1),FALSE)*$E3678</f>
        <v>-1396.7200648705575</v>
      </c>
      <c r="L3676" s="5">
        <f ca="1">VLOOKUP(CONCATENATE($F3676," ",$G3676),AllocFactorMatrix,(L$4+1),FALSE)*$E3678</f>
        <v>-44.390934542139505</v>
      </c>
      <c r="M3676" s="5">
        <f ca="1">VLOOKUP(CONCATENATE($F3676," ",$G3676),AllocFactorMatrix,(M$4+1),FALSE)*$E3678</f>
        <v>-4.0923252254397973</v>
      </c>
      <c r="N3676" s="5">
        <f t="shared" ca="1" si="1920"/>
        <v>-1445.2033246381368</v>
      </c>
      <c r="O3676" s="5">
        <f ca="1">VLOOKUP(CONCATENATE($F3676," ",$G3676),AllocFactorMatrix,(O$4+1),FALSE)*$E3678</f>
        <v>-1273.4091719390478</v>
      </c>
      <c r="P3676" s="5">
        <f ca="1">VLOOKUP(CONCATENATE($F3676," ",$G3676),AllocFactorMatrix,(P$4+1),FALSE)*$E3678</f>
        <v>-236.06555796375937</v>
      </c>
      <c r="Q3676" s="5">
        <f ca="1">VLOOKUP(CONCATENATE($F3676," ",$G3676),AllocFactorMatrix,(Q$4+1),FALSE)*$E3678</f>
        <v>-107.26214722197204</v>
      </c>
      <c r="R3676" s="5">
        <f ca="1">VLOOKUP(CONCATENATE($F3676," ",$G3676),AllocFactorMatrix,(R$4+1),FALSE)*$E3678</f>
        <v>-4.96989915202548</v>
      </c>
      <c r="S3676" s="5">
        <f t="shared" ca="1" si="1922"/>
        <v>-1621.7067762768047</v>
      </c>
      <c r="T3676" s="5">
        <f ca="1">VLOOKUP(CONCATENATE($F3676," ",$G3676),AllocFactorMatrix,(T$4+1),FALSE)*$E3678</f>
        <v>-48.799452574255803</v>
      </c>
      <c r="U3676" s="5">
        <f ca="1">VLOOKUP(CONCATENATE($F3676," ",$G3676),AllocFactorMatrix,(U$4+1),FALSE)*$E3678</f>
        <v>-856.84528173890897</v>
      </c>
      <c r="V3676" s="5">
        <f ca="1">VLOOKUP(CONCATENATE($F3676," ",$G3676),AllocFactorMatrix,(V$4+1),FALSE)*$E3678</f>
        <v>-4864.8117656623344</v>
      </c>
      <c r="W3676" s="5">
        <f ca="1">VLOOKUP(CONCATENATE($F3676," ",$G3676),AllocFactorMatrix,(W$4+1),FALSE)*$E3678</f>
        <v>-922.96865122473025</v>
      </c>
      <c r="X3676" s="5">
        <f t="shared" ca="1" si="1923"/>
        <v>-6693.4251512002293</v>
      </c>
      <c r="Y3676" s="5">
        <f ca="1">VLOOKUP(CONCATENATE($F3676," ",$G3676),AllocFactorMatrix,(Y$4+1),FALSE)*$E3678</f>
        <v>-345.00492964892896</v>
      </c>
      <c r="Z3676" s="5">
        <f ca="1">VLOOKUP(CONCATENATE($F3676," ",$G3676),AllocFactorMatrix,(Z$4+1),FALSE)*$E3678</f>
        <v>-5.6161302635306285</v>
      </c>
      <c r="AA3676" s="5">
        <f t="shared" ca="1" si="1921"/>
        <v>-350.6210599124596</v>
      </c>
      <c r="AB3676" s="5">
        <f ca="1">VLOOKUP(CONCATENATE($F3676," ",$G3676),AllocFactorMatrix,(AB$4+1),FALSE)*$E3678</f>
        <v>-6.2643415452860802</v>
      </c>
      <c r="AC3676" s="5">
        <f ca="1">VLOOKUP(CONCATENATE($F3676," ",$G3676),AllocFactorMatrix,(AC$4+1),FALSE)*$E3678</f>
        <v>-135.45799745445302</v>
      </c>
      <c r="AD3676" s="5">
        <f ca="1">VLOOKUP(CONCATENATE($F3676," ",$G3676),AllocFactorMatrix,(AD$4+1),FALSE)*$E3678</f>
        <v>-26.806031839543106</v>
      </c>
    </row>
    <row r="3677" spans="4:30" hidden="1" outlineLevel="1">
      <c r="D3677" s="7"/>
      <c r="E3677" s="51"/>
      <c r="F3677" s="52" t="str">
        <f>F3678</f>
        <v>RB_GUP</v>
      </c>
      <c r="G3677" s="55" t="str">
        <f>$G$14</f>
        <v>CUSTOMER</v>
      </c>
      <c r="H3677" s="4">
        <f t="shared" ca="1" si="1919"/>
        <v>-268116.76100808691</v>
      </c>
      <c r="I3677" s="5">
        <f ca="1">VLOOKUP(CONCATENATE($F3677," ",$G3677),AllocFactorMatrix,(I$4+1),FALSE)*$E3678</f>
        <v>-125381.76140961208</v>
      </c>
      <c r="J3677" s="5">
        <f ca="1">VLOOKUP(CONCATENATE($F3677," ",$G3677),AllocFactorMatrix,(J$4+1),FALSE)*$E3678</f>
        <v>-32847.945539341104</v>
      </c>
      <c r="K3677" s="5">
        <f ca="1">VLOOKUP(CONCATENATE($F3677," ",$G3677),AllocFactorMatrix,(K$4+1),FALSE)*$E3678</f>
        <v>-9324.5902109286362</v>
      </c>
      <c r="L3677" s="5">
        <f ca="1">VLOOKUP(CONCATENATE($F3677," ",$G3677),AllocFactorMatrix,(L$4+1),FALSE)*$E3678</f>
        <v>-3009.9261616120684</v>
      </c>
      <c r="M3677" s="5">
        <f ca="1">VLOOKUP(CONCATENATE($F3677," ",$G3677),AllocFactorMatrix,(M$4+1),FALSE)*$E3678</f>
        <v>-488.57163191907057</v>
      </c>
      <c r="N3677" s="5">
        <f t="shared" ca="1" si="1920"/>
        <v>-12823.088004459774</v>
      </c>
      <c r="O3677" s="5">
        <f ca="1">VLOOKUP(CONCATENATE($F3677," ",$G3677),AllocFactorMatrix,(O$4+1),FALSE)*$E3678</f>
        <v>-2646.1828775971962</v>
      </c>
      <c r="P3677" s="5">
        <f ca="1">VLOOKUP(CONCATENATE($F3677," ",$G3677),AllocFactorMatrix,(P$4+1),FALSE)*$E3678</f>
        <v>-783.56762070627883</v>
      </c>
      <c r="Q3677" s="5">
        <f ca="1">VLOOKUP(CONCATENATE($F3677," ",$G3677),AllocFactorMatrix,(Q$4+1),FALSE)*$E3678</f>
        <v>-1702.0945421033239</v>
      </c>
      <c r="R3677" s="5">
        <f ca="1">VLOOKUP(CONCATENATE($F3677," ",$G3677),AllocFactorMatrix,(R$4+1),FALSE)*$E3678</f>
        <v>-299.09876480988004</v>
      </c>
      <c r="S3677" s="5">
        <f t="shared" ca="1" si="1922"/>
        <v>-5430.9438052166788</v>
      </c>
      <c r="T3677" s="5">
        <f ca="1">VLOOKUP(CONCATENATE($F3677," ",$G3677),AllocFactorMatrix,(T$4+1),FALSE)*$E3678</f>
        <v>-18.212775321589085</v>
      </c>
      <c r="U3677" s="5">
        <f ca="1">VLOOKUP(CONCATENATE($F3677," ",$G3677),AllocFactorMatrix,(U$4+1),FALSE)*$E3678</f>
        <v>-464.87426476103826</v>
      </c>
      <c r="V3677" s="5">
        <f ca="1">VLOOKUP(CONCATENATE($F3677," ",$G3677),AllocFactorMatrix,(V$4+1),FALSE)*$E3678</f>
        <v>-2503.1114311569718</v>
      </c>
      <c r="W3677" s="5">
        <f ca="1">VLOOKUP(CONCATENATE($F3677," ",$G3677),AllocFactorMatrix,(W$4+1),FALSE)*$E3678</f>
        <v>-448.6531050044328</v>
      </c>
      <c r="X3677" s="5">
        <f t="shared" ca="1" si="1923"/>
        <v>-3434.851576244032</v>
      </c>
      <c r="Y3677" s="5">
        <f ca="1">VLOOKUP(CONCATENATE($F3677," ",$G3677),AllocFactorMatrix,(Y$4+1),FALSE)*$E3678</f>
        <v>-732.53049778394245</v>
      </c>
      <c r="Z3677" s="5">
        <f ca="1">VLOOKUP(CONCATENATE($F3677," ",$G3677),AllocFactorMatrix,(Z$4+1),FALSE)*$E3678</f>
        <v>-13.279229195437168</v>
      </c>
      <c r="AA3677" s="5">
        <f t="shared" ca="1" si="1921"/>
        <v>-745.80972697937966</v>
      </c>
      <c r="AB3677" s="5">
        <f ca="1">VLOOKUP(CONCATENATE($F3677," ",$G3677),AllocFactorMatrix,(AB$4+1),FALSE)*$E3678</f>
        <v>-13.750786478186116</v>
      </c>
      <c r="AC3677" s="5">
        <f ca="1">VLOOKUP(CONCATENATE($F3677," ",$G3677),AllocFactorMatrix,(AC$4+1),FALSE)*$E3678</f>
        <v>-77899.861288855231</v>
      </c>
      <c r="AD3677" s="5">
        <f ca="1">VLOOKUP(CONCATENATE($F3677," ",$G3677),AllocFactorMatrix,(AD$4+1),FALSE)*$E3678</f>
        <v>-9538.7488709004228</v>
      </c>
    </row>
    <row r="3678" spans="4:30" collapsed="1">
      <c r="D3678" s="7" t="s">
        <v>253</v>
      </c>
      <c r="E3678" s="61">
        <v>-5260400</v>
      </c>
      <c r="F3678" s="10" t="s">
        <v>74</v>
      </c>
      <c r="G3678" s="55" t="str">
        <f>$G$15</f>
        <v>TOTAL</v>
      </c>
      <c r="H3678" s="4">
        <f t="shared" ca="1" si="1919"/>
        <v>-5260399.9999999991</v>
      </c>
      <c r="I3678" s="5">
        <f ca="1">VLOOKUP(CONCATENATE($F3678," ",$G3678),AllocFactorMatrix,(I$4+1),FALSE)*$E3678</f>
        <v>-3040346.7609732863</v>
      </c>
      <c r="J3678" s="5">
        <f ca="1">VLOOKUP(CONCATENATE($F3678," ",$G3678),AllocFactorMatrix,(J$4+1),FALSE)*$E3678</f>
        <v>-170893.08764427909</v>
      </c>
      <c r="K3678" s="5">
        <f ca="1">VLOOKUP(CONCATENATE($F3678," ",$G3678),AllocFactorMatrix,(K$4+1),FALSE)*$E3678</f>
        <v>-481579.81648065808</v>
      </c>
      <c r="L3678" s="5">
        <f ca="1">VLOOKUP(CONCATENATE($F3678," ",$G3678),AllocFactorMatrix,(L$4+1),FALSE)*$E3678</f>
        <v>-14779.235406505997</v>
      </c>
      <c r="M3678" s="5">
        <f ca="1">VLOOKUP(CONCATENATE($F3678," ",$G3678),AllocFactorMatrix,(M$4+1),FALSE)*$E3678</f>
        <v>-1401.4390770429745</v>
      </c>
      <c r="N3678" s="5">
        <f t="shared" ca="1" si="1920"/>
        <v>-497760.49096420704</v>
      </c>
      <c r="O3678" s="5">
        <f ca="1">VLOOKUP(CONCATENATE($F3678," ",$G3678),AllocFactorMatrix,(O$4+1),FALSE)*$E3678</f>
        <v>-353119.34307737113</v>
      </c>
      <c r="P3678" s="5">
        <f ca="1">VLOOKUP(CONCATENATE($F3678," ",$G3678),AllocFactorMatrix,(P$4+1),FALSE)*$E3678</f>
        <v>-58188.080602880211</v>
      </c>
      <c r="Q3678" s="5">
        <f ca="1">VLOOKUP(CONCATENATE($F3678," ",$G3678),AllocFactorMatrix,(Q$4+1),FALSE)*$E3678</f>
        <v>-18706.259612123609</v>
      </c>
      <c r="R3678" s="5">
        <f ca="1">VLOOKUP(CONCATENATE($F3678," ",$G3678),AllocFactorMatrix,(R$4+1),FALSE)*$E3678</f>
        <v>-775.41964876887107</v>
      </c>
      <c r="S3678" s="5">
        <f t="shared" ca="1" si="1922"/>
        <v>-430789.10294114379</v>
      </c>
      <c r="T3678" s="5">
        <f ca="1">VLOOKUP(CONCATENATE($F3678," ",$G3678),AllocFactorMatrix,(T$4+1),FALSE)*$E3678</f>
        <v>-11614.681542409849</v>
      </c>
      <c r="U3678" s="5">
        <f ca="1">VLOOKUP(CONCATENATE($F3678," ",$G3678),AllocFactorMatrix,(U$4+1),FALSE)*$E3678</f>
        <v>-170610.30117550591</v>
      </c>
      <c r="V3678" s="5">
        <f ca="1">VLOOKUP(CONCATENATE($F3678," ",$G3678),AllocFactorMatrix,(V$4+1),FALSE)*$E3678</f>
        <v>-643668.5012678249</v>
      </c>
      <c r="W3678" s="5">
        <f ca="1">VLOOKUP(CONCATENATE($F3678," ",$G3678),AllocFactorMatrix,(W$4+1),FALSE)*$E3678</f>
        <v>-87890.008851510865</v>
      </c>
      <c r="X3678" s="5">
        <f t="shared" ca="1" si="1923"/>
        <v>-913783.49283725151</v>
      </c>
      <c r="Y3678" s="5">
        <f ca="1">VLOOKUP(CONCATENATE($F3678," ",$G3678),AllocFactorMatrix,(Y$4+1),FALSE)*$E3678</f>
        <v>-108486.41684765396</v>
      </c>
      <c r="Z3678" s="5">
        <f ca="1">VLOOKUP(CONCATENATE($F3678," ",$G3678),AllocFactorMatrix,(Z$4+1),FALSE)*$E3678</f>
        <v>-1731.6044691791074</v>
      </c>
      <c r="AA3678" s="5">
        <f t="shared" ca="1" si="1921"/>
        <v>-110218.02131683307</v>
      </c>
      <c r="AB3678" s="5">
        <f ca="1">VLOOKUP(CONCATENATE($F3678," ",$G3678),AllocFactorMatrix,(AB$4+1),FALSE)*$E3678</f>
        <v>-1346.5509306316558</v>
      </c>
      <c r="AC3678" s="5">
        <f ca="1">VLOOKUP(CONCATENATE($F3678," ",$G3678),AllocFactorMatrix,(AC$4+1),FALSE)*$E3678</f>
        <v>-84556.567060976347</v>
      </c>
      <c r="AD3678" s="5">
        <f ca="1">VLOOKUP(CONCATENATE($F3678," ",$G3678),AllocFactorMatrix,(AD$4+1),FALSE)*$E3678</f>
        <v>-10705.925331390652</v>
      </c>
    </row>
    <row r="3679" spans="4:30" hidden="1" outlineLevel="1">
      <c r="D3679" s="7"/>
      <c r="E3679" s="51"/>
      <c r="F3679" s="52" t="str">
        <f>F3686</f>
        <v>PROD_DEMAND</v>
      </c>
      <c r="G3679" s="55" t="str">
        <f>$G$8</f>
        <v>PRODUCTION</v>
      </c>
      <c r="H3679" s="4">
        <f t="shared" ref="H3679:H3686" si="1924">SUBTOTAL(9,I3679:AD3679)</f>
        <v>-2613895</v>
      </c>
      <c r="I3679" s="5">
        <f>VLOOKUP(CONCATENATE($F3679," ",$G3679),AllocFactorMatrix,(I$4+1),FALSE)*$E3686</f>
        <v>-1451251.4602770254</v>
      </c>
      <c r="J3679" s="5">
        <f>VLOOKUP(CONCATENATE($F3679," ",$G3679),AllocFactorMatrix,(J$4+1),FALSE)*$E3686</f>
        <v>-66779.155888283873</v>
      </c>
      <c r="K3679" s="5">
        <f>VLOOKUP(CONCATENATE($F3679," ",$G3679),AllocFactorMatrix,(K$4+1),FALSE)*$E3686</f>
        <v>-219989.71366985235</v>
      </c>
      <c r="L3679" s="5">
        <f>VLOOKUP(CONCATENATE($F3679," ",$G3679),AllocFactorMatrix,(L$4+1),FALSE)*$E3686</f>
        <v>-5496.840647485561</v>
      </c>
      <c r="M3679" s="5">
        <f>VLOOKUP(CONCATENATE($F3679," ",$G3679),AllocFactorMatrix,(M$4+1),FALSE)*$E3686</f>
        <v>-707.60687667930586</v>
      </c>
      <c r="N3679" s="5">
        <f t="shared" ref="N3679:N3686" si="1925">SUBTOTAL(9,K3679:M3679)</f>
        <v>-226194.16119401724</v>
      </c>
      <c r="O3679" s="5">
        <f>VLOOKUP(CONCATENATE($F3679," ",$G3679),AllocFactorMatrix,(O$4+1),FALSE)*$E3686</f>
        <v>-167349.14870448189</v>
      </c>
      <c r="P3679" s="5">
        <f>VLOOKUP(CONCATENATE($F3679," ",$G3679),AllocFactorMatrix,(P$4+1),FALSE)*$E3686</f>
        <v>-30290.513898287736</v>
      </c>
      <c r="Q3679" s="5">
        <f>VLOOKUP(CONCATENATE($F3679," ",$G3679),AllocFactorMatrix,(Q$4+1),FALSE)*$E3686</f>
        <v>-11716.156920065367</v>
      </c>
      <c r="R3679" s="5">
        <f>VLOOKUP(CONCATENATE($F3679," ",$G3679),AllocFactorMatrix,(R$4+1),FALSE)*$E3686</f>
        <v>-252.44480176290881</v>
      </c>
      <c r="S3679" s="5">
        <f>SUBTOTAL(9,O3679:R3679)</f>
        <v>-209608.2643245979</v>
      </c>
      <c r="T3679" s="5">
        <f>VLOOKUP(CONCATENATE($F3679," ",$G3679),AllocFactorMatrix,(T$4+1),FALSE)*$E3686</f>
        <v>-5313.9464463769573</v>
      </c>
      <c r="U3679" s="5">
        <f>VLOOKUP(CONCATENATE($F3679," ",$G3679),AllocFactorMatrix,(U$4+1),FALSE)*$E3686</f>
        <v>-84607.265120773489</v>
      </c>
      <c r="V3679" s="5">
        <f>VLOOKUP(CONCATENATE($F3679," ",$G3679),AllocFactorMatrix,(V$4+1),FALSE)*$E3686</f>
        <v>-458842.44098206126</v>
      </c>
      <c r="W3679" s="5">
        <f>VLOOKUP(CONCATENATE($F3679," ",$G3679),AllocFactorMatrix,(W$4+1),FALSE)*$E3686</f>
        <v>-60371.119096002789</v>
      </c>
      <c r="X3679" s="5">
        <f>SUBTOTAL(9,T3679:W3679)</f>
        <v>-609134.77164521453</v>
      </c>
      <c r="Y3679" s="5">
        <f>VLOOKUP(CONCATENATE($F3679," ",$G3679),AllocFactorMatrix,(Y$4+1),FALSE)*$E3686</f>
        <v>-49322.658691188895</v>
      </c>
      <c r="Z3679" s="5">
        <f>VLOOKUP(CONCATENATE($F3679," ",$G3679),AllocFactorMatrix,(Z$4+1),FALSE)*$E3686</f>
        <v>-1025.2544594535784</v>
      </c>
      <c r="AA3679" s="5">
        <f t="shared" ref="AA3679:AA3686" si="1926">SUBTOTAL(9,Y3679:Z3679)</f>
        <v>-50347.913150642475</v>
      </c>
      <c r="AB3679" s="5">
        <f>VLOOKUP(CONCATENATE($F3679," ",$G3679),AllocFactorMatrix,(AB$4+1),FALSE)*$E3686</f>
        <v>-579.27352021846832</v>
      </c>
      <c r="AC3679" s="5">
        <f>VLOOKUP(CONCATENATE($F3679," ",$G3679),AllocFactorMatrix,(AC$4+1),FALSE)*$E3686</f>
        <v>0</v>
      </c>
      <c r="AD3679" s="5">
        <f>VLOOKUP(CONCATENATE($F3679," ",$G3679),AllocFactorMatrix,(AD$4+1),FALSE)*$E3686</f>
        <v>0</v>
      </c>
    </row>
    <row r="3680" spans="4:30" hidden="1" outlineLevel="1">
      <c r="D3680" s="7"/>
      <c r="E3680" s="51"/>
      <c r="F3680" s="52" t="str">
        <f>F3686</f>
        <v>PROD_DEMAND</v>
      </c>
      <c r="G3680" s="55" t="str">
        <f>$G$9</f>
        <v>BULKTRAN</v>
      </c>
      <c r="H3680" s="4">
        <f t="shared" si="1924"/>
        <v>0</v>
      </c>
      <c r="I3680" s="5">
        <f>VLOOKUP(CONCATENATE($F3680," ",$G3680),AllocFactorMatrix,(I$4+1),FALSE)*$E3686</f>
        <v>0</v>
      </c>
      <c r="J3680" s="5">
        <f>VLOOKUP(CONCATENATE($F3680," ",$G3680),AllocFactorMatrix,(J$4+1),FALSE)*$E3686</f>
        <v>0</v>
      </c>
      <c r="K3680" s="5">
        <f>VLOOKUP(CONCATENATE($F3680," ",$G3680),AllocFactorMatrix,(K$4+1),FALSE)*$E3686</f>
        <v>0</v>
      </c>
      <c r="L3680" s="5">
        <f>VLOOKUP(CONCATENATE($F3680," ",$G3680),AllocFactorMatrix,(L$4+1),FALSE)*$E3686</f>
        <v>0</v>
      </c>
      <c r="M3680" s="5">
        <f>VLOOKUP(CONCATENATE($F3680," ",$G3680),AllocFactorMatrix,(M$4+1),FALSE)*$E3686</f>
        <v>0</v>
      </c>
      <c r="N3680" s="5">
        <f t="shared" si="1925"/>
        <v>0</v>
      </c>
      <c r="O3680" s="5">
        <f>VLOOKUP(CONCATENATE($F3680," ",$G3680),AllocFactorMatrix,(O$4+1),FALSE)*$E3686</f>
        <v>0</v>
      </c>
      <c r="P3680" s="5">
        <f>VLOOKUP(CONCATENATE($F3680," ",$G3680),AllocFactorMatrix,(P$4+1),FALSE)*$E3686</f>
        <v>0</v>
      </c>
      <c r="Q3680" s="5">
        <f>VLOOKUP(CONCATENATE($F3680," ",$G3680),AllocFactorMatrix,(Q$4+1),FALSE)*$E3686</f>
        <v>0</v>
      </c>
      <c r="R3680" s="5">
        <f>VLOOKUP(CONCATENATE($F3680," ",$G3680),AllocFactorMatrix,(R$4+1),FALSE)*$E3686</f>
        <v>0</v>
      </c>
      <c r="S3680" s="5">
        <f t="shared" ref="S3680:S3686" si="1927">SUBTOTAL(9,O3680:R3680)</f>
        <v>0</v>
      </c>
      <c r="T3680" s="5">
        <f>VLOOKUP(CONCATENATE($F3680," ",$G3680),AllocFactorMatrix,(T$4+1),FALSE)*$E3686</f>
        <v>0</v>
      </c>
      <c r="U3680" s="5">
        <f>VLOOKUP(CONCATENATE($F3680," ",$G3680),AllocFactorMatrix,(U$4+1),FALSE)*$E3686</f>
        <v>0</v>
      </c>
      <c r="V3680" s="5">
        <f>VLOOKUP(CONCATENATE($F3680," ",$G3680),AllocFactorMatrix,(V$4+1),FALSE)*$E3686</f>
        <v>0</v>
      </c>
      <c r="W3680" s="5">
        <f>VLOOKUP(CONCATENATE($F3680," ",$G3680),AllocFactorMatrix,(W$4+1),FALSE)*$E3686</f>
        <v>0</v>
      </c>
      <c r="X3680" s="5">
        <f t="shared" ref="X3680:X3686" si="1928">SUBTOTAL(9,T3680:W3680)</f>
        <v>0</v>
      </c>
      <c r="Y3680" s="5">
        <f>VLOOKUP(CONCATENATE($F3680," ",$G3680),AllocFactorMatrix,(Y$4+1),FALSE)*$E3686</f>
        <v>0</v>
      </c>
      <c r="Z3680" s="5">
        <f>VLOOKUP(CONCATENATE($F3680," ",$G3680),AllocFactorMatrix,(Z$4+1),FALSE)*$E3686</f>
        <v>0</v>
      </c>
      <c r="AA3680" s="5">
        <f t="shared" si="1926"/>
        <v>0</v>
      </c>
      <c r="AB3680" s="5">
        <f>VLOOKUP(CONCATENATE($F3680," ",$G3680),AllocFactorMatrix,(AB$4+1),FALSE)*$E3686</f>
        <v>0</v>
      </c>
      <c r="AC3680" s="5">
        <f>VLOOKUP(CONCATENATE($F3680," ",$G3680),AllocFactorMatrix,(AC$4+1),FALSE)*$E3686</f>
        <v>0</v>
      </c>
      <c r="AD3680" s="5">
        <f>VLOOKUP(CONCATENATE($F3680," ",$G3680),AllocFactorMatrix,(AD$4+1),FALSE)*$E3686</f>
        <v>0</v>
      </c>
    </row>
    <row r="3681" spans="4:30" hidden="1" outlineLevel="1">
      <c r="D3681" s="7"/>
      <c r="E3681" s="51"/>
      <c r="F3681" s="52" t="str">
        <f>F3686</f>
        <v>PROD_DEMAND</v>
      </c>
      <c r="G3681" s="55" t="str">
        <f>$G$10</f>
        <v>SUBTRAN</v>
      </c>
      <c r="H3681" s="4">
        <f t="shared" si="1924"/>
        <v>0</v>
      </c>
      <c r="I3681" s="5">
        <f>VLOOKUP(CONCATENATE($F3681," ",$G3681),AllocFactorMatrix,(I$4+1),FALSE)*$E3686</f>
        <v>0</v>
      </c>
      <c r="J3681" s="5">
        <f>VLOOKUP(CONCATENATE($F3681," ",$G3681),AllocFactorMatrix,(J$4+1),FALSE)*$E3686</f>
        <v>0</v>
      </c>
      <c r="K3681" s="5">
        <f>VLOOKUP(CONCATENATE($F3681," ",$G3681),AllocFactorMatrix,(K$4+1),FALSE)*$E3686</f>
        <v>0</v>
      </c>
      <c r="L3681" s="5">
        <f>VLOOKUP(CONCATENATE($F3681," ",$G3681),AllocFactorMatrix,(L$4+1),FALSE)*$E3686</f>
        <v>0</v>
      </c>
      <c r="M3681" s="5">
        <f>VLOOKUP(CONCATENATE($F3681," ",$G3681),AllocFactorMatrix,(M$4+1),FALSE)*$E3686</f>
        <v>0</v>
      </c>
      <c r="N3681" s="5">
        <f t="shared" si="1925"/>
        <v>0</v>
      </c>
      <c r="O3681" s="5">
        <f>VLOOKUP(CONCATENATE($F3681," ",$G3681),AllocFactorMatrix,(O$4+1),FALSE)*$E3686</f>
        <v>0</v>
      </c>
      <c r="P3681" s="5">
        <f>VLOOKUP(CONCATENATE($F3681," ",$G3681),AllocFactorMatrix,(P$4+1),FALSE)*$E3686</f>
        <v>0</v>
      </c>
      <c r="Q3681" s="5">
        <f>VLOOKUP(CONCATENATE($F3681," ",$G3681),AllocFactorMatrix,(Q$4+1),FALSE)*$E3686</f>
        <v>0</v>
      </c>
      <c r="R3681" s="5">
        <f>VLOOKUP(CONCATENATE($F3681," ",$G3681),AllocFactorMatrix,(R$4+1),FALSE)*$E3686</f>
        <v>0</v>
      </c>
      <c r="S3681" s="5">
        <f t="shared" si="1927"/>
        <v>0</v>
      </c>
      <c r="T3681" s="5">
        <f>VLOOKUP(CONCATENATE($F3681," ",$G3681),AllocFactorMatrix,(T$4+1),FALSE)*$E3686</f>
        <v>0</v>
      </c>
      <c r="U3681" s="5">
        <f>VLOOKUP(CONCATENATE($F3681," ",$G3681),AllocFactorMatrix,(U$4+1),FALSE)*$E3686</f>
        <v>0</v>
      </c>
      <c r="V3681" s="5">
        <f>VLOOKUP(CONCATENATE($F3681," ",$G3681),AllocFactorMatrix,(V$4+1),FALSE)*$E3686</f>
        <v>0</v>
      </c>
      <c r="W3681" s="5">
        <f>VLOOKUP(CONCATENATE($F3681," ",$G3681),AllocFactorMatrix,(W$4+1),FALSE)*$E3686</f>
        <v>0</v>
      </c>
      <c r="X3681" s="5">
        <f t="shared" si="1928"/>
        <v>0</v>
      </c>
      <c r="Y3681" s="5">
        <f>VLOOKUP(CONCATENATE($F3681," ",$G3681),AllocFactorMatrix,(Y$4+1),FALSE)*$E3686</f>
        <v>0</v>
      </c>
      <c r="Z3681" s="5">
        <f>VLOOKUP(CONCATENATE($F3681," ",$G3681),AllocFactorMatrix,(Z$4+1),FALSE)*$E3686</f>
        <v>0</v>
      </c>
      <c r="AA3681" s="5">
        <f t="shared" si="1926"/>
        <v>0</v>
      </c>
      <c r="AB3681" s="5">
        <f>VLOOKUP(CONCATENATE($F3681," ",$G3681),AllocFactorMatrix,(AB$4+1),FALSE)*$E3686</f>
        <v>0</v>
      </c>
      <c r="AC3681" s="5">
        <f>VLOOKUP(CONCATENATE($F3681," ",$G3681),AllocFactorMatrix,(AC$4+1),FALSE)*$E3686</f>
        <v>0</v>
      </c>
      <c r="AD3681" s="5">
        <f>VLOOKUP(CONCATENATE($F3681," ",$G3681),AllocFactorMatrix,(AD$4+1),FALSE)*$E3686</f>
        <v>0</v>
      </c>
    </row>
    <row r="3682" spans="4:30" hidden="1" outlineLevel="1">
      <c r="D3682" s="7"/>
      <c r="E3682" s="51"/>
      <c r="F3682" s="52" t="str">
        <f>F3686</f>
        <v>PROD_DEMAND</v>
      </c>
      <c r="G3682" s="55" t="str">
        <f>$G$11</f>
        <v>DISTPRI</v>
      </c>
      <c r="H3682" s="4">
        <f t="shared" si="1924"/>
        <v>0</v>
      </c>
      <c r="I3682" s="5">
        <f>VLOOKUP(CONCATENATE($F3682," ",$G3682),AllocFactorMatrix,(I$4+1),FALSE)*$E3686</f>
        <v>0</v>
      </c>
      <c r="J3682" s="5">
        <f>VLOOKUP(CONCATENATE($F3682," ",$G3682),AllocFactorMatrix,(J$4+1),FALSE)*$E3686</f>
        <v>0</v>
      </c>
      <c r="K3682" s="5">
        <f>VLOOKUP(CONCATENATE($F3682," ",$G3682),AllocFactorMatrix,(K$4+1),FALSE)*$E3686</f>
        <v>0</v>
      </c>
      <c r="L3682" s="5">
        <f>VLOOKUP(CONCATENATE($F3682," ",$G3682),AllocFactorMatrix,(L$4+1),FALSE)*$E3686</f>
        <v>0</v>
      </c>
      <c r="M3682" s="5">
        <f>VLOOKUP(CONCATENATE($F3682," ",$G3682),AllocFactorMatrix,(M$4+1),FALSE)*$E3686</f>
        <v>0</v>
      </c>
      <c r="N3682" s="5">
        <f t="shared" si="1925"/>
        <v>0</v>
      </c>
      <c r="O3682" s="5">
        <f>VLOOKUP(CONCATENATE($F3682," ",$G3682),AllocFactorMatrix,(O$4+1),FALSE)*$E3686</f>
        <v>0</v>
      </c>
      <c r="P3682" s="5">
        <f>VLOOKUP(CONCATENATE($F3682," ",$G3682),AllocFactorMatrix,(P$4+1),FALSE)*$E3686</f>
        <v>0</v>
      </c>
      <c r="Q3682" s="5">
        <f>VLOOKUP(CONCATENATE($F3682," ",$G3682),AllocFactorMatrix,(Q$4+1),FALSE)*$E3686</f>
        <v>0</v>
      </c>
      <c r="R3682" s="5">
        <f>VLOOKUP(CONCATENATE($F3682," ",$G3682),AllocFactorMatrix,(R$4+1),FALSE)*$E3686</f>
        <v>0</v>
      </c>
      <c r="S3682" s="5">
        <f t="shared" si="1927"/>
        <v>0</v>
      </c>
      <c r="T3682" s="5">
        <f>VLOOKUP(CONCATENATE($F3682," ",$G3682),AllocFactorMatrix,(T$4+1),FALSE)*$E3686</f>
        <v>0</v>
      </c>
      <c r="U3682" s="5">
        <f>VLOOKUP(CONCATENATE($F3682," ",$G3682),AllocFactorMatrix,(U$4+1),FALSE)*$E3686</f>
        <v>0</v>
      </c>
      <c r="V3682" s="5">
        <f>VLOOKUP(CONCATENATE($F3682," ",$G3682),AllocFactorMatrix,(V$4+1),FALSE)*$E3686</f>
        <v>0</v>
      </c>
      <c r="W3682" s="5">
        <f>VLOOKUP(CONCATENATE($F3682," ",$G3682),AllocFactorMatrix,(W$4+1),FALSE)*$E3686</f>
        <v>0</v>
      </c>
      <c r="X3682" s="5">
        <f t="shared" si="1928"/>
        <v>0</v>
      </c>
      <c r="Y3682" s="5">
        <f>VLOOKUP(CONCATENATE($F3682," ",$G3682),AllocFactorMatrix,(Y$4+1),FALSE)*$E3686</f>
        <v>0</v>
      </c>
      <c r="Z3682" s="5">
        <f>VLOOKUP(CONCATENATE($F3682," ",$G3682),AllocFactorMatrix,(Z$4+1),FALSE)*$E3686</f>
        <v>0</v>
      </c>
      <c r="AA3682" s="5">
        <f t="shared" si="1926"/>
        <v>0</v>
      </c>
      <c r="AB3682" s="5">
        <f>VLOOKUP(CONCATENATE($F3682," ",$G3682),AllocFactorMatrix,(AB$4+1),FALSE)*$E3686</f>
        <v>0</v>
      </c>
      <c r="AC3682" s="5">
        <f>VLOOKUP(CONCATENATE($F3682," ",$G3682),AllocFactorMatrix,(AC$4+1),FALSE)*$E3686</f>
        <v>0</v>
      </c>
      <c r="AD3682" s="5">
        <f>VLOOKUP(CONCATENATE($F3682," ",$G3682),AllocFactorMatrix,(AD$4+1),FALSE)*$E3686</f>
        <v>0</v>
      </c>
    </row>
    <row r="3683" spans="4:30" hidden="1" outlineLevel="1">
      <c r="D3683" s="7"/>
      <c r="E3683" s="51"/>
      <c r="F3683" s="52" t="str">
        <f>F3686</f>
        <v>PROD_DEMAND</v>
      </c>
      <c r="G3683" s="55" t="str">
        <f>$G$12</f>
        <v>DISTSEC</v>
      </c>
      <c r="H3683" s="4">
        <f t="shared" si="1924"/>
        <v>0</v>
      </c>
      <c r="I3683" s="5">
        <f>VLOOKUP(CONCATENATE($F3683," ",$G3683),AllocFactorMatrix,(I$4+1),FALSE)*$E3686</f>
        <v>0</v>
      </c>
      <c r="J3683" s="5">
        <f>VLOOKUP(CONCATENATE($F3683," ",$G3683),AllocFactorMatrix,(J$4+1),FALSE)*$E3686</f>
        <v>0</v>
      </c>
      <c r="K3683" s="5">
        <f>VLOOKUP(CONCATENATE($F3683," ",$G3683),AllocFactorMatrix,(K$4+1),FALSE)*$E3686</f>
        <v>0</v>
      </c>
      <c r="L3683" s="5">
        <f>VLOOKUP(CONCATENATE($F3683," ",$G3683),AllocFactorMatrix,(L$4+1),FALSE)*$E3686</f>
        <v>0</v>
      </c>
      <c r="M3683" s="5">
        <f>VLOOKUP(CONCATENATE($F3683," ",$G3683),AllocFactorMatrix,(M$4+1),FALSE)*$E3686</f>
        <v>0</v>
      </c>
      <c r="N3683" s="5">
        <f t="shared" si="1925"/>
        <v>0</v>
      </c>
      <c r="O3683" s="5">
        <f>VLOOKUP(CONCATENATE($F3683," ",$G3683),AllocFactorMatrix,(O$4+1),FALSE)*$E3686</f>
        <v>0</v>
      </c>
      <c r="P3683" s="5">
        <f>VLOOKUP(CONCATENATE($F3683," ",$G3683),AllocFactorMatrix,(P$4+1),FALSE)*$E3686</f>
        <v>0</v>
      </c>
      <c r="Q3683" s="5">
        <f>VLOOKUP(CONCATENATE($F3683," ",$G3683),AllocFactorMatrix,(Q$4+1),FALSE)*$E3686</f>
        <v>0</v>
      </c>
      <c r="R3683" s="5">
        <f>VLOOKUP(CONCATENATE($F3683," ",$G3683),AllocFactorMatrix,(R$4+1),FALSE)*$E3686</f>
        <v>0</v>
      </c>
      <c r="S3683" s="5">
        <f t="shared" si="1927"/>
        <v>0</v>
      </c>
      <c r="T3683" s="5">
        <f>VLOOKUP(CONCATENATE($F3683," ",$G3683),AllocFactorMatrix,(T$4+1),FALSE)*$E3686</f>
        <v>0</v>
      </c>
      <c r="U3683" s="5">
        <f>VLOOKUP(CONCATENATE($F3683," ",$G3683),AllocFactorMatrix,(U$4+1),FALSE)*$E3686</f>
        <v>0</v>
      </c>
      <c r="V3683" s="5">
        <f>VLOOKUP(CONCATENATE($F3683," ",$G3683),AllocFactorMatrix,(V$4+1),FALSE)*$E3686</f>
        <v>0</v>
      </c>
      <c r="W3683" s="5">
        <f>VLOOKUP(CONCATENATE($F3683," ",$G3683),AllocFactorMatrix,(W$4+1),FALSE)*$E3686</f>
        <v>0</v>
      </c>
      <c r="X3683" s="5">
        <f t="shared" si="1928"/>
        <v>0</v>
      </c>
      <c r="Y3683" s="5">
        <f>VLOOKUP(CONCATENATE($F3683," ",$G3683),AllocFactorMatrix,(Y$4+1),FALSE)*$E3686</f>
        <v>0</v>
      </c>
      <c r="Z3683" s="5">
        <f>VLOOKUP(CONCATENATE($F3683," ",$G3683),AllocFactorMatrix,(Z$4+1),FALSE)*$E3686</f>
        <v>0</v>
      </c>
      <c r="AA3683" s="5">
        <f t="shared" si="1926"/>
        <v>0</v>
      </c>
      <c r="AB3683" s="5">
        <f>VLOOKUP(CONCATENATE($F3683," ",$G3683),AllocFactorMatrix,(AB$4+1),FALSE)*$E3686</f>
        <v>0</v>
      </c>
      <c r="AC3683" s="5">
        <f>VLOOKUP(CONCATENATE($F3683," ",$G3683),AllocFactorMatrix,(AC$4+1),FALSE)*$E3686</f>
        <v>0</v>
      </c>
      <c r="AD3683" s="5">
        <f>VLOOKUP(CONCATENATE($F3683," ",$G3683),AllocFactorMatrix,(AD$4+1),FALSE)*$E3686</f>
        <v>0</v>
      </c>
    </row>
    <row r="3684" spans="4:30" hidden="1" outlineLevel="1">
      <c r="D3684" s="7"/>
      <c r="E3684" s="51"/>
      <c r="F3684" s="52" t="str">
        <f>F3686</f>
        <v>PROD_DEMAND</v>
      </c>
      <c r="G3684" s="55" t="str">
        <f>$G$13</f>
        <v>ENERGY</v>
      </c>
      <c r="H3684" s="4">
        <f t="shared" si="1924"/>
        <v>0</v>
      </c>
      <c r="I3684" s="5">
        <f>VLOOKUP(CONCATENATE($F3684," ",$G3684),AllocFactorMatrix,(I$4+1),FALSE)*$E3686</f>
        <v>0</v>
      </c>
      <c r="J3684" s="5">
        <f>VLOOKUP(CONCATENATE($F3684," ",$G3684),AllocFactorMatrix,(J$4+1),FALSE)*$E3686</f>
        <v>0</v>
      </c>
      <c r="K3684" s="5">
        <f>VLOOKUP(CONCATENATE($F3684," ",$G3684),AllocFactorMatrix,(K$4+1),FALSE)*$E3686</f>
        <v>0</v>
      </c>
      <c r="L3684" s="5">
        <f>VLOOKUP(CONCATENATE($F3684," ",$G3684),AllocFactorMatrix,(L$4+1),FALSE)*$E3686</f>
        <v>0</v>
      </c>
      <c r="M3684" s="5">
        <f>VLOOKUP(CONCATENATE($F3684," ",$G3684),AllocFactorMatrix,(M$4+1),FALSE)*$E3686</f>
        <v>0</v>
      </c>
      <c r="N3684" s="5">
        <f t="shared" si="1925"/>
        <v>0</v>
      </c>
      <c r="O3684" s="5">
        <f>VLOOKUP(CONCATENATE($F3684," ",$G3684),AllocFactorMatrix,(O$4+1),FALSE)*$E3686</f>
        <v>0</v>
      </c>
      <c r="P3684" s="5">
        <f>VLOOKUP(CONCATENATE($F3684," ",$G3684),AllocFactorMatrix,(P$4+1),FALSE)*$E3686</f>
        <v>0</v>
      </c>
      <c r="Q3684" s="5">
        <f>VLOOKUP(CONCATENATE($F3684," ",$G3684),AllocFactorMatrix,(Q$4+1),FALSE)*$E3686</f>
        <v>0</v>
      </c>
      <c r="R3684" s="5">
        <f>VLOOKUP(CONCATENATE($F3684," ",$G3684),AllocFactorMatrix,(R$4+1),FALSE)*$E3686</f>
        <v>0</v>
      </c>
      <c r="S3684" s="5">
        <f t="shared" si="1927"/>
        <v>0</v>
      </c>
      <c r="T3684" s="5">
        <f>VLOOKUP(CONCATENATE($F3684," ",$G3684),AllocFactorMatrix,(T$4+1),FALSE)*$E3686</f>
        <v>0</v>
      </c>
      <c r="U3684" s="5">
        <f>VLOOKUP(CONCATENATE($F3684," ",$G3684),AllocFactorMatrix,(U$4+1),FALSE)*$E3686</f>
        <v>0</v>
      </c>
      <c r="V3684" s="5">
        <f>VLOOKUP(CONCATENATE($F3684," ",$G3684),AllocFactorMatrix,(V$4+1),FALSE)*$E3686</f>
        <v>0</v>
      </c>
      <c r="W3684" s="5">
        <f>VLOOKUP(CONCATENATE($F3684," ",$G3684),AllocFactorMatrix,(W$4+1),FALSE)*$E3686</f>
        <v>0</v>
      </c>
      <c r="X3684" s="5">
        <f t="shared" si="1928"/>
        <v>0</v>
      </c>
      <c r="Y3684" s="5">
        <f>VLOOKUP(CONCATENATE($F3684," ",$G3684),AllocFactorMatrix,(Y$4+1),FALSE)*$E3686</f>
        <v>0</v>
      </c>
      <c r="Z3684" s="5">
        <f>VLOOKUP(CONCATENATE($F3684," ",$G3684),AllocFactorMatrix,(Z$4+1),FALSE)*$E3686</f>
        <v>0</v>
      </c>
      <c r="AA3684" s="5">
        <f t="shared" si="1926"/>
        <v>0</v>
      </c>
      <c r="AB3684" s="5">
        <f>VLOOKUP(CONCATENATE($F3684," ",$G3684),AllocFactorMatrix,(AB$4+1),FALSE)*$E3686</f>
        <v>0</v>
      </c>
      <c r="AC3684" s="5">
        <f>VLOOKUP(CONCATENATE($F3684," ",$G3684),AllocFactorMatrix,(AC$4+1),FALSE)*$E3686</f>
        <v>0</v>
      </c>
      <c r="AD3684" s="5">
        <f>VLOOKUP(CONCATENATE($F3684," ",$G3684),AllocFactorMatrix,(AD$4+1),FALSE)*$E3686</f>
        <v>0</v>
      </c>
    </row>
    <row r="3685" spans="4:30" hidden="1" outlineLevel="1">
      <c r="D3685" s="7"/>
      <c r="E3685" s="51"/>
      <c r="F3685" s="52" t="str">
        <f>F3686</f>
        <v>PROD_DEMAND</v>
      </c>
      <c r="G3685" s="55" t="str">
        <f>$G$14</f>
        <v>CUSTOMER</v>
      </c>
      <c r="H3685" s="4">
        <f t="shared" si="1924"/>
        <v>0</v>
      </c>
      <c r="I3685" s="5">
        <f>VLOOKUP(CONCATENATE($F3685," ",$G3685),AllocFactorMatrix,(I$4+1),FALSE)*$E3686</f>
        <v>0</v>
      </c>
      <c r="J3685" s="5">
        <f>VLOOKUP(CONCATENATE($F3685," ",$G3685),AllocFactorMatrix,(J$4+1),FALSE)*$E3686</f>
        <v>0</v>
      </c>
      <c r="K3685" s="5">
        <f>VLOOKUP(CONCATENATE($F3685," ",$G3685),AllocFactorMatrix,(K$4+1),FALSE)*$E3686</f>
        <v>0</v>
      </c>
      <c r="L3685" s="5">
        <f>VLOOKUP(CONCATENATE($F3685," ",$G3685),AllocFactorMatrix,(L$4+1),FALSE)*$E3686</f>
        <v>0</v>
      </c>
      <c r="M3685" s="5">
        <f>VLOOKUP(CONCATENATE($F3685," ",$G3685),AllocFactorMatrix,(M$4+1),FALSE)*$E3686</f>
        <v>0</v>
      </c>
      <c r="N3685" s="5">
        <f t="shared" si="1925"/>
        <v>0</v>
      </c>
      <c r="O3685" s="5">
        <f>VLOOKUP(CONCATENATE($F3685," ",$G3685),AllocFactorMatrix,(O$4+1),FALSE)*$E3686</f>
        <v>0</v>
      </c>
      <c r="P3685" s="5">
        <f>VLOOKUP(CONCATENATE($F3685," ",$G3685),AllocFactorMatrix,(P$4+1),FALSE)*$E3686</f>
        <v>0</v>
      </c>
      <c r="Q3685" s="5">
        <f>VLOOKUP(CONCATENATE($F3685," ",$G3685),AllocFactorMatrix,(Q$4+1),FALSE)*$E3686</f>
        <v>0</v>
      </c>
      <c r="R3685" s="5">
        <f>VLOOKUP(CONCATENATE($F3685," ",$G3685),AllocFactorMatrix,(R$4+1),FALSE)*$E3686</f>
        <v>0</v>
      </c>
      <c r="S3685" s="5">
        <f t="shared" si="1927"/>
        <v>0</v>
      </c>
      <c r="T3685" s="5">
        <f>VLOOKUP(CONCATENATE($F3685," ",$G3685),AllocFactorMatrix,(T$4+1),FALSE)*$E3686</f>
        <v>0</v>
      </c>
      <c r="U3685" s="5">
        <f>VLOOKUP(CONCATENATE($F3685," ",$G3685),AllocFactorMatrix,(U$4+1),FALSE)*$E3686</f>
        <v>0</v>
      </c>
      <c r="V3685" s="5">
        <f>VLOOKUP(CONCATENATE($F3685," ",$G3685),AllocFactorMatrix,(V$4+1),FALSE)*$E3686</f>
        <v>0</v>
      </c>
      <c r="W3685" s="5">
        <f>VLOOKUP(CONCATENATE($F3685," ",$G3685),AllocFactorMatrix,(W$4+1),FALSE)*$E3686</f>
        <v>0</v>
      </c>
      <c r="X3685" s="5">
        <f t="shared" si="1928"/>
        <v>0</v>
      </c>
      <c r="Y3685" s="5">
        <f>VLOOKUP(CONCATENATE($F3685," ",$G3685),AllocFactorMatrix,(Y$4+1),FALSE)*$E3686</f>
        <v>0</v>
      </c>
      <c r="Z3685" s="5">
        <f>VLOOKUP(CONCATENATE($F3685," ",$G3685),AllocFactorMatrix,(Z$4+1),FALSE)*$E3686</f>
        <v>0</v>
      </c>
      <c r="AA3685" s="5">
        <f t="shared" si="1926"/>
        <v>0</v>
      </c>
      <c r="AB3685" s="5">
        <f>VLOOKUP(CONCATENATE($F3685," ",$G3685),AllocFactorMatrix,(AB$4+1),FALSE)*$E3686</f>
        <v>0</v>
      </c>
      <c r="AC3685" s="5">
        <f>VLOOKUP(CONCATENATE($F3685," ",$G3685),AllocFactorMatrix,(AC$4+1),FALSE)*$E3686</f>
        <v>0</v>
      </c>
      <c r="AD3685" s="5">
        <f>VLOOKUP(CONCATENATE($F3685," ",$G3685),AllocFactorMatrix,(AD$4+1),FALSE)*$E3686</f>
        <v>0</v>
      </c>
    </row>
    <row r="3686" spans="4:30" collapsed="1">
      <c r="D3686" s="7" t="s">
        <v>297</v>
      </c>
      <c r="E3686" s="61">
        <v>-2613895</v>
      </c>
      <c r="F3686" s="10" t="s">
        <v>30</v>
      </c>
      <c r="G3686" s="55" t="str">
        <f>$G$15</f>
        <v>TOTAL</v>
      </c>
      <c r="H3686" s="4">
        <f t="shared" si="1924"/>
        <v>-2613895</v>
      </c>
      <c r="I3686" s="5">
        <f>VLOOKUP(CONCATENATE($F3686," ",$G3686),AllocFactorMatrix,(I$4+1),FALSE)*$E3686</f>
        <v>-1451251.4602770254</v>
      </c>
      <c r="J3686" s="5">
        <f>VLOOKUP(CONCATENATE($F3686," ",$G3686),AllocFactorMatrix,(J$4+1),FALSE)*$E3686</f>
        <v>-66779.155888283873</v>
      </c>
      <c r="K3686" s="5">
        <f>VLOOKUP(CONCATENATE($F3686," ",$G3686),AllocFactorMatrix,(K$4+1),FALSE)*$E3686</f>
        <v>-219989.71366985235</v>
      </c>
      <c r="L3686" s="5">
        <f>VLOOKUP(CONCATENATE($F3686," ",$G3686),AllocFactorMatrix,(L$4+1),FALSE)*$E3686</f>
        <v>-5496.840647485561</v>
      </c>
      <c r="M3686" s="5">
        <f>VLOOKUP(CONCATENATE($F3686," ",$G3686),AllocFactorMatrix,(M$4+1),FALSE)*$E3686</f>
        <v>-707.60687667930586</v>
      </c>
      <c r="N3686" s="5">
        <f t="shared" si="1925"/>
        <v>-226194.16119401724</v>
      </c>
      <c r="O3686" s="5">
        <f>VLOOKUP(CONCATENATE($F3686," ",$G3686),AllocFactorMatrix,(O$4+1),FALSE)*$E3686</f>
        <v>-167349.14870448189</v>
      </c>
      <c r="P3686" s="5">
        <f>VLOOKUP(CONCATENATE($F3686," ",$G3686),AllocFactorMatrix,(P$4+1),FALSE)*$E3686</f>
        <v>-30290.513898287736</v>
      </c>
      <c r="Q3686" s="5">
        <f>VLOOKUP(CONCATENATE($F3686," ",$G3686),AllocFactorMatrix,(Q$4+1),FALSE)*$E3686</f>
        <v>-11716.156920065367</v>
      </c>
      <c r="R3686" s="5">
        <f>VLOOKUP(CONCATENATE($F3686," ",$G3686),AllocFactorMatrix,(R$4+1),FALSE)*$E3686</f>
        <v>-252.44480176290881</v>
      </c>
      <c r="S3686" s="5">
        <f t="shared" si="1927"/>
        <v>-209608.2643245979</v>
      </c>
      <c r="T3686" s="5">
        <f>VLOOKUP(CONCATENATE($F3686," ",$G3686),AllocFactorMatrix,(T$4+1),FALSE)*$E3686</f>
        <v>-5313.9464463769573</v>
      </c>
      <c r="U3686" s="5">
        <f>VLOOKUP(CONCATENATE($F3686," ",$G3686),AllocFactorMatrix,(U$4+1),FALSE)*$E3686</f>
        <v>-84607.265120773489</v>
      </c>
      <c r="V3686" s="5">
        <f>VLOOKUP(CONCATENATE($F3686," ",$G3686),AllocFactorMatrix,(V$4+1),FALSE)*$E3686</f>
        <v>-458842.44098206126</v>
      </c>
      <c r="W3686" s="5">
        <f>VLOOKUP(CONCATENATE($F3686," ",$G3686),AllocFactorMatrix,(W$4+1),FALSE)*$E3686</f>
        <v>-60371.119096002789</v>
      </c>
      <c r="X3686" s="5">
        <f t="shared" si="1928"/>
        <v>-609134.77164521453</v>
      </c>
      <c r="Y3686" s="5">
        <f>VLOOKUP(CONCATENATE($F3686," ",$G3686),AllocFactorMatrix,(Y$4+1),FALSE)*$E3686</f>
        <v>-49322.658691188895</v>
      </c>
      <c r="Z3686" s="5">
        <f>VLOOKUP(CONCATENATE($F3686," ",$G3686),AllocFactorMatrix,(Z$4+1),FALSE)*$E3686</f>
        <v>-1025.2544594535784</v>
      </c>
      <c r="AA3686" s="5">
        <f t="shared" si="1926"/>
        <v>-50347.913150642475</v>
      </c>
      <c r="AB3686" s="5">
        <f>VLOOKUP(CONCATENATE($F3686," ",$G3686),AllocFactorMatrix,(AB$4+1),FALSE)*$E3686</f>
        <v>-579.27352021846832</v>
      </c>
      <c r="AC3686" s="5">
        <f>VLOOKUP(CONCATENATE($F3686," ",$G3686),AllocFactorMatrix,(AC$4+1),FALSE)*$E3686</f>
        <v>0</v>
      </c>
      <c r="AD3686" s="5">
        <f>VLOOKUP(CONCATENATE($F3686," ",$G3686),AllocFactorMatrix,(AD$4+1),FALSE)*$E3686</f>
        <v>0</v>
      </c>
    </row>
    <row r="3687" spans="4:30" hidden="1" outlineLevel="1">
      <c r="D3687" s="7"/>
      <c r="E3687" s="51"/>
      <c r="F3687" s="52" t="str">
        <f>F3694</f>
        <v>REV</v>
      </c>
      <c r="G3687" s="55" t="str">
        <f>$G$8</f>
        <v>PRODUCTION</v>
      </c>
      <c r="H3687" s="4">
        <f t="shared" ref="H3687:H3766" ca="1" si="1929">SUBTOTAL(9,I3687:AD3687)</f>
        <v>-112790.54994290721</v>
      </c>
      <c r="I3687" s="5">
        <f ca="1">VLOOKUP(CONCATENATE($F3687," ",$G3687),AllocFactorMatrix,(I$4+1),FALSE)*$E3694</f>
        <v>-52371.004964084801</v>
      </c>
      <c r="J3687" s="5">
        <f ca="1">VLOOKUP(CONCATENATE($F3687," ",$G3687),AllocFactorMatrix,(J$4+1),FALSE)*$E3694</f>
        <v>-3604.209025646815</v>
      </c>
      <c r="K3687" s="5">
        <f ca="1">VLOOKUP(CONCATENATE($F3687," ",$G3687),AllocFactorMatrix,(K$4+1),FALSE)*$E3694</f>
        <v>-11507.700425405712</v>
      </c>
      <c r="L3687" s="5">
        <f ca="1">VLOOKUP(CONCATENATE($F3687," ",$G3687),AllocFactorMatrix,(L$4+1),FALSE)*$E3694</f>
        <v>-292.92618649242502</v>
      </c>
      <c r="M3687" s="5">
        <f ca="1">VLOOKUP(CONCATENATE($F3687," ",$G3687),AllocFactorMatrix,(M$4+1),FALSE)*$E3694</f>
        <v>-34.035374270332426</v>
      </c>
      <c r="N3687" s="5">
        <f t="shared" ref="N3687:N3766" ca="1" si="1930">SUBTOTAL(9,K3687:M3687)</f>
        <v>-11834.661986168469</v>
      </c>
      <c r="O3687" s="5">
        <f ca="1">VLOOKUP(CONCATENATE($F3687," ",$G3687),AllocFactorMatrix,(O$4+1),FALSE)*$E3694</f>
        <v>-8798.7981090277281</v>
      </c>
      <c r="P3687" s="5">
        <f ca="1">VLOOKUP(CONCATENATE($F3687," ",$G3687),AllocFactorMatrix,(P$4+1),FALSE)*$E3694</f>
        <v>-1687.9993938482273</v>
      </c>
      <c r="Q3687" s="5">
        <f ca="1">VLOOKUP(CONCATENATE($F3687," ",$G3687),AllocFactorMatrix,(Q$4+1),FALSE)*$E3694</f>
        <v>-678.13189068163842</v>
      </c>
      <c r="R3687" s="5">
        <f ca="1">VLOOKUP(CONCATENATE($F3687," ",$G3687),AllocFactorMatrix,(R$4+1),FALSE)*$E3694</f>
        <v>-19.843330820262839</v>
      </c>
      <c r="S3687" s="5">
        <f ca="1">SUBTOTAL(9,O3687:R3687)</f>
        <v>-11184.772724377855</v>
      </c>
      <c r="T3687" s="5">
        <f ca="1">VLOOKUP(CONCATENATE($F3687," ",$G3687),AllocFactorMatrix,(T$4+1),FALSE)*$E3694</f>
        <v>-241.17521831510331</v>
      </c>
      <c r="U3687" s="5">
        <f ca="1">VLOOKUP(CONCATENATE($F3687," ",$G3687),AllocFactorMatrix,(U$4+1),FALSE)*$E3694</f>
        <v>-4217.4433987324846</v>
      </c>
      <c r="V3687" s="5">
        <f ca="1">VLOOKUP(CONCATENATE($F3687," ",$G3687),AllocFactorMatrix,(V$4+1),FALSE)*$E3694</f>
        <v>-23447.285070785772</v>
      </c>
      <c r="W3687" s="5">
        <f ca="1">VLOOKUP(CONCATENATE($F3687," ",$G3687),AllocFactorMatrix,(W$4+1),FALSE)*$E3694</f>
        <v>-3371.8242529556478</v>
      </c>
      <c r="X3687" s="5">
        <f ca="1">SUBTOTAL(9,T3687:W3687)</f>
        <v>-31277.727940789009</v>
      </c>
      <c r="Y3687" s="5">
        <f ca="1">VLOOKUP(CONCATENATE($F3687," ",$G3687),AllocFactorMatrix,(Y$4+1),FALSE)*$E3694</f>
        <v>-2439.7384413510367</v>
      </c>
      <c r="Z3687" s="5">
        <f ca="1">VLOOKUP(CONCATENATE($F3687," ",$G3687),AllocFactorMatrix,(Z$4+1),FALSE)*$E3694</f>
        <v>-42.365012169564267</v>
      </c>
      <c r="AA3687" s="5">
        <f t="shared" ref="AA3687:AA3766" ca="1" si="1931">SUBTOTAL(9,Y3687:Z3687)</f>
        <v>-2482.1034535206009</v>
      </c>
      <c r="AB3687" s="5">
        <f ca="1">VLOOKUP(CONCATENATE($F3687," ",$G3687),AllocFactorMatrix,(AB$4+1),FALSE)*$E3694</f>
        <v>-36.069848319656032</v>
      </c>
      <c r="AC3687" s="5">
        <f ca="1">VLOOKUP(CONCATENATE($F3687," ",$G3687),AllocFactorMatrix,(AC$4+1),FALSE)*$E3694</f>
        <v>0</v>
      </c>
      <c r="AD3687" s="5">
        <f ca="1">VLOOKUP(CONCATENATE($F3687," ",$G3687),AllocFactorMatrix,(AD$4+1),FALSE)*$E3694</f>
        <v>0</v>
      </c>
    </row>
    <row r="3688" spans="4:30" hidden="1" outlineLevel="1">
      <c r="D3688" s="7"/>
      <c r="E3688" s="51"/>
      <c r="F3688" s="52" t="str">
        <f>F3694</f>
        <v>REV</v>
      </c>
      <c r="G3688" s="55" t="str">
        <f>$G$9</f>
        <v>BULKTRAN</v>
      </c>
      <c r="H3688" s="4">
        <f t="shared" ca="1" si="1929"/>
        <v>-20351.129067959253</v>
      </c>
      <c r="I3688" s="5">
        <f ca="1">VLOOKUP(CONCATENATE($F3688," ",$G3688),AllocFactorMatrix,(I$4+1),FALSE)*$E3694</f>
        <v>-5576.7273653693583</v>
      </c>
      <c r="J3688" s="5">
        <f ca="1">VLOOKUP(CONCATENATE($F3688," ",$G3688),AllocFactorMatrix,(J$4+1),FALSE)*$E3694</f>
        <v>-803.48802353327437</v>
      </c>
      <c r="K3688" s="5">
        <f ca="1">VLOOKUP(CONCATENATE($F3688," ",$G3688),AllocFactorMatrix,(K$4+1),FALSE)*$E3694</f>
        <v>-2681.6013124146198</v>
      </c>
      <c r="L3688" s="5">
        <f ca="1">VLOOKUP(CONCATENATE($F3688," ",$G3688),AllocFactorMatrix,(L$4+1),FALSE)*$E3694</f>
        <v>-88.12480920655679</v>
      </c>
      <c r="M3688" s="5">
        <f ca="1">VLOOKUP(CONCATENATE($F3688," ",$G3688),AllocFactorMatrix,(M$4+1),FALSE)*$E3694</f>
        <v>-18.176275875352903</v>
      </c>
      <c r="N3688" s="5">
        <f t="shared" ca="1" si="1930"/>
        <v>-2787.9023974965294</v>
      </c>
      <c r="O3688" s="5">
        <f ca="1">VLOOKUP(CONCATENATE($F3688," ",$G3688),AllocFactorMatrix,(O$4+1),FALSE)*$E3694</f>
        <v>-2036.5296553890025</v>
      </c>
      <c r="P3688" s="5">
        <f ca="1">VLOOKUP(CONCATENATE($F3688," ",$G3688),AllocFactorMatrix,(P$4+1),FALSE)*$E3694</f>
        <v>-415.7931236665404</v>
      </c>
      <c r="Q3688" s="5">
        <f ca="1">VLOOKUP(CONCATENATE($F3688," ",$G3688),AllocFactorMatrix,(Q$4+1),FALSE)*$E3694</f>
        <v>-197.13353958014579</v>
      </c>
      <c r="R3688" s="5">
        <f ca="1">VLOOKUP(CONCATENATE($F3688," ",$G3688),AllocFactorMatrix,(R$4+1),FALSE)*$E3694</f>
        <v>-12.108657987787971</v>
      </c>
      <c r="S3688" s="5">
        <f t="shared" ref="S3688:S3694" ca="1" si="1932">SUBTOTAL(9,O3688:R3688)</f>
        <v>-2661.5649766234765</v>
      </c>
      <c r="T3688" s="5">
        <f ca="1">VLOOKUP(CONCATENATE($F3688," ",$G3688),AllocFactorMatrix,(T$4+1),FALSE)*$E3694</f>
        <v>-49.344819210049835</v>
      </c>
      <c r="U3688" s="5">
        <f ca="1">VLOOKUP(CONCATENATE($F3688," ",$G3688),AllocFactorMatrix,(U$4+1),FALSE)*$E3694</f>
        <v>-1028.2055462105629</v>
      </c>
      <c r="V3688" s="5">
        <f ca="1">VLOOKUP(CONCATENATE($F3688," ",$G3688),AllocFactorMatrix,(V$4+1),FALSE)*$E3694</f>
        <v>-5734.6930980084426</v>
      </c>
      <c r="W3688" s="5">
        <f ca="1">VLOOKUP(CONCATENATE($F3688," ",$G3688),AllocFactorMatrix,(W$4+1),FALSE)*$E3694</f>
        <v>-1143.2393002821825</v>
      </c>
      <c r="X3688" s="5">
        <f t="shared" ref="X3688:X3694" ca="1" si="1933">SUBTOTAL(9,T3688:W3688)</f>
        <v>-7955.4827637112376</v>
      </c>
      <c r="Y3688" s="5">
        <f ca="1">VLOOKUP(CONCATENATE($F3688," ",$G3688),AllocFactorMatrix,(Y$4+1),FALSE)*$E3694</f>
        <v>-548.59302580823248</v>
      </c>
      <c r="Z3688" s="5">
        <f ca="1">VLOOKUP(CONCATENATE($F3688," ",$G3688),AllocFactorMatrix,(Z$4+1),FALSE)*$E3694</f>
        <v>-6.41297016315698</v>
      </c>
      <c r="AA3688" s="5">
        <f t="shared" ca="1" si="1931"/>
        <v>-555.00599597138944</v>
      </c>
      <c r="AB3688" s="5">
        <f ca="1">VLOOKUP(CONCATENATE($F3688," ",$G3688),AllocFactorMatrix,(AB$4+1),FALSE)*$E3694</f>
        <v>-10.957545253988613</v>
      </c>
      <c r="AC3688" s="5">
        <f ca="1">VLOOKUP(CONCATENATE($F3688," ",$G3688),AllocFactorMatrix,(AC$4+1),FALSE)*$E3694</f>
        <v>0</v>
      </c>
      <c r="AD3688" s="5">
        <f ca="1">VLOOKUP(CONCATENATE($F3688," ",$G3688),AllocFactorMatrix,(AD$4+1),FALSE)*$E3694</f>
        <v>0</v>
      </c>
    </row>
    <row r="3689" spans="4:30" hidden="1" outlineLevel="1">
      <c r="D3689" s="7"/>
      <c r="E3689" s="51"/>
      <c r="F3689" s="52" t="str">
        <f>F3694</f>
        <v>REV</v>
      </c>
      <c r="G3689" s="55" t="str">
        <f>$G$10</f>
        <v>SUBTRAN</v>
      </c>
      <c r="H3689" s="4">
        <f t="shared" ca="1" si="1929"/>
        <v>-4524.1857088975394</v>
      </c>
      <c r="I3689" s="5">
        <f ca="1">VLOOKUP(CONCATENATE($F3689," ",$G3689),AllocFactorMatrix,(I$4+1),FALSE)*$E3694</f>
        <v>-1280.5598236087355</v>
      </c>
      <c r="J3689" s="5">
        <f ca="1">VLOOKUP(CONCATENATE($F3689," ",$G3689),AllocFactorMatrix,(J$4+1),FALSE)*$E3694</f>
        <v>-168.52792751931159</v>
      </c>
      <c r="K3689" s="5">
        <f ca="1">VLOOKUP(CONCATENATE($F3689," ",$G3689),AllocFactorMatrix,(K$4+1),FALSE)*$E3694</f>
        <v>-560.76144401805959</v>
      </c>
      <c r="L3689" s="5">
        <f ca="1">VLOOKUP(CONCATENATE($F3689," ",$G3689),AllocFactorMatrix,(L$4+1),FALSE)*$E3694</f>
        <v>-18.009249340792937</v>
      </c>
      <c r="M3689" s="5">
        <f ca="1">VLOOKUP(CONCATENATE($F3689," ",$G3689),AllocFactorMatrix,(M$4+1),FALSE)*$E3694</f>
        <v>-5.672892797403966</v>
      </c>
      <c r="N3689" s="5">
        <f t="shared" ca="1" si="1930"/>
        <v>-584.44358615625652</v>
      </c>
      <c r="O3689" s="5">
        <f ca="1">VLOOKUP(CONCATENATE($F3689," ",$G3689),AllocFactorMatrix,(O$4+1),FALSE)*$E3694</f>
        <v>-423.40323685038186</v>
      </c>
      <c r="P3689" s="5">
        <f ca="1">VLOOKUP(CONCATENATE($F3689," ",$G3689),AllocFactorMatrix,(P$4+1),FALSE)*$E3694</f>
        <v>-85.888665847398926</v>
      </c>
      <c r="Q3689" s="5">
        <f ca="1">VLOOKUP(CONCATENATE($F3689," ",$G3689),AllocFactorMatrix,(Q$4+1),FALSE)*$E3694</f>
        <v>-53.439838309746214</v>
      </c>
      <c r="R3689" s="5">
        <f ca="1">VLOOKUP(CONCATENATE($F3689," ",$G3689),AllocFactorMatrix,(R$4+1),FALSE)*$E3694</f>
        <v>0</v>
      </c>
      <c r="S3689" s="5">
        <f t="shared" ca="1" si="1932"/>
        <v>-562.73174100752692</v>
      </c>
      <c r="T3689" s="5">
        <f ca="1">VLOOKUP(CONCATENATE($F3689," ",$G3689),AllocFactorMatrix,(T$4+1),FALSE)*$E3694</f>
        <v>-10.430938313876061</v>
      </c>
      <c r="U3689" s="5">
        <f ca="1">VLOOKUP(CONCATENATE($F3689," ",$G3689),AllocFactorMatrix,(U$4+1),FALSE)*$E3694</f>
        <v>-214.80987261862097</v>
      </c>
      <c r="V3689" s="5">
        <f ca="1">VLOOKUP(CONCATENATE($F3689," ",$G3689),AllocFactorMatrix,(V$4+1),FALSE)*$E3694</f>
        <v>-1576.1651129576801</v>
      </c>
      <c r="W3689" s="5">
        <f ca="1">VLOOKUP(CONCATENATE($F3689," ",$G3689),AllocFactorMatrix,(W$4+1),FALSE)*$E3694</f>
        <v>0</v>
      </c>
      <c r="X3689" s="5">
        <f t="shared" ca="1" si="1933"/>
        <v>-1801.4059238901771</v>
      </c>
      <c r="Y3689" s="5">
        <f ca="1">VLOOKUP(CONCATENATE($F3689," ",$G3689),AllocFactorMatrix,(Y$4+1),FALSE)*$E3694</f>
        <v>-112.40274741985331</v>
      </c>
      <c r="Z3689" s="5">
        <f ca="1">VLOOKUP(CONCATENATE($F3689," ",$G3689),AllocFactorMatrix,(Z$4+1),FALSE)*$E3694</f>
        <v>-1.3323541678854294</v>
      </c>
      <c r="AA3689" s="5">
        <f t="shared" ca="1" si="1931"/>
        <v>-113.73510158773874</v>
      </c>
      <c r="AB3689" s="5">
        <f ca="1">VLOOKUP(CONCATENATE($F3689," ",$G3689),AllocFactorMatrix,(AB$4+1),FALSE)*$E3694</f>
        <v>-2.2753533000191686</v>
      </c>
      <c r="AC3689" s="5">
        <f ca="1">VLOOKUP(CONCATENATE($F3689," ",$G3689),AllocFactorMatrix,(AC$4+1),FALSE)*$E3694</f>
        <v>-8.6029122473595621</v>
      </c>
      <c r="AD3689" s="5">
        <f ca="1">VLOOKUP(CONCATENATE($F3689," ",$G3689),AllocFactorMatrix,(AD$4+1),FALSE)*$E3694</f>
        <v>-1.9033395804149005</v>
      </c>
    </row>
    <row r="3690" spans="4:30" hidden="1" outlineLevel="1">
      <c r="D3690" s="7"/>
      <c r="E3690" s="51"/>
      <c r="F3690" s="52" t="str">
        <f>F3694</f>
        <v>REV</v>
      </c>
      <c r="G3690" s="55" t="str">
        <f>$G$11</f>
        <v>DISTPRI</v>
      </c>
      <c r="H3690" s="4">
        <f t="shared" ca="1" si="1929"/>
        <v>-39591.057224961805</v>
      </c>
      <c r="I3690" s="5">
        <f ca="1">VLOOKUP(CONCATENATE($F3690," ",$G3690),AllocFactorMatrix,(I$4+1),FALSE)*$E3694</f>
        <v>-22150.555542774404</v>
      </c>
      <c r="J3690" s="5">
        <f ca="1">VLOOKUP(CONCATENATE($F3690," ",$G3690),AllocFactorMatrix,(J$4+1),FALSE)*$E3694</f>
        <v>-1770.8760513896632</v>
      </c>
      <c r="K3690" s="5">
        <f ca="1">VLOOKUP(CONCATENATE($F3690," ",$G3690),AllocFactorMatrix,(K$4+1),FALSE)*$E3694</f>
        <v>-6065.4766619838829</v>
      </c>
      <c r="L3690" s="5">
        <f ca="1">VLOOKUP(CONCATENATE($F3690," ",$G3690),AllocFactorMatrix,(L$4+1),FALSE)*$E3694</f>
        <v>-187.71056528564557</v>
      </c>
      <c r="M3690" s="5">
        <f ca="1">VLOOKUP(CONCATENATE($F3690," ",$G3690),AllocFactorMatrix,(M$4+1),FALSE)*$E3694</f>
        <v>0</v>
      </c>
      <c r="N3690" s="5">
        <f t="shared" ca="1" si="1930"/>
        <v>-6253.1872272695282</v>
      </c>
      <c r="O3690" s="5">
        <f ca="1">VLOOKUP(CONCATENATE($F3690," ",$G3690),AllocFactorMatrix,(O$4+1),FALSE)*$E3694</f>
        <v>-4562.916393117488</v>
      </c>
      <c r="P3690" s="5">
        <f ca="1">VLOOKUP(CONCATENATE($F3690," ",$G3690),AllocFactorMatrix,(P$4+1),FALSE)*$E3694</f>
        <v>-905.38931491519372</v>
      </c>
      <c r="Q3690" s="5">
        <f ca="1">VLOOKUP(CONCATENATE($F3690," ",$G3690),AllocFactorMatrix,(Q$4+1),FALSE)*$E3694</f>
        <v>0</v>
      </c>
      <c r="R3690" s="5">
        <f ca="1">VLOOKUP(CONCATENATE($F3690," ",$G3690),AllocFactorMatrix,(R$4+1),FALSE)*$E3694</f>
        <v>0</v>
      </c>
      <c r="S3690" s="5">
        <f t="shared" ca="1" si="1932"/>
        <v>-5468.3057080326817</v>
      </c>
      <c r="T3690" s="5">
        <f ca="1">VLOOKUP(CONCATENATE($F3690," ",$G3690),AllocFactorMatrix,(T$4+1),FALSE)*$E3694</f>
        <v>-131.47571764596583</v>
      </c>
      <c r="U3690" s="5">
        <f ca="1">VLOOKUP(CONCATENATE($F3690," ",$G3690),AllocFactorMatrix,(U$4+1),FALSE)*$E3694</f>
        <v>-2408.1884572308327</v>
      </c>
      <c r="V3690" s="5">
        <f ca="1">VLOOKUP(CONCATENATE($F3690," ",$G3690),AllocFactorMatrix,(V$4+1),FALSE)*$E3694</f>
        <v>0</v>
      </c>
      <c r="W3690" s="5">
        <f ca="1">VLOOKUP(CONCATENATE($F3690," ",$G3690),AllocFactorMatrix,(W$4+1),FALSE)*$E3694</f>
        <v>0</v>
      </c>
      <c r="X3690" s="5">
        <f t="shared" ca="1" si="1933"/>
        <v>-2539.6641748767984</v>
      </c>
      <c r="Y3690" s="5">
        <f ca="1">VLOOKUP(CONCATENATE($F3690," ",$G3690),AllocFactorMatrix,(Y$4+1),FALSE)*$E3694</f>
        <v>-1265.8220486987291</v>
      </c>
      <c r="Z3690" s="5">
        <f ca="1">VLOOKUP(CONCATENATE($F3690," ",$G3690),AllocFactorMatrix,(Z$4+1),FALSE)*$E3694</f>
        <v>-17.407734581817575</v>
      </c>
      <c r="AA3690" s="5">
        <f t="shared" ca="1" si="1931"/>
        <v>-1283.2297832805466</v>
      </c>
      <c r="AB3690" s="5">
        <f ca="1">VLOOKUP(CONCATENATE($F3690," ",$G3690),AllocFactorMatrix,(AB$4+1),FALSE)*$E3694</f>
        <v>-22.525431374063942</v>
      </c>
      <c r="AC3690" s="5">
        <f ca="1">VLOOKUP(CONCATENATE($F3690," ",$G3690),AllocFactorMatrix,(AC$4+1),FALSE)*$E3694</f>
        <v>-84.536246986242404</v>
      </c>
      <c r="AD3690" s="5">
        <f ca="1">VLOOKUP(CONCATENATE($F3690," ",$G3690),AllocFactorMatrix,(AD$4+1),FALSE)*$E3694</f>
        <v>-18.177058977876225</v>
      </c>
    </row>
    <row r="3691" spans="4:30" hidden="1" outlineLevel="1">
      <c r="D3691" s="7"/>
      <c r="E3691" s="51"/>
      <c r="F3691" s="52" t="str">
        <f>F3694</f>
        <v>REV</v>
      </c>
      <c r="G3691" s="55" t="str">
        <f>$G$12</f>
        <v>DISTSEC</v>
      </c>
      <c r="H3691" s="4">
        <f t="shared" ca="1" si="1929"/>
        <v>-17419.1894879602</v>
      </c>
      <c r="I3691" s="5">
        <f ca="1">VLOOKUP(CONCATENATE($F3691," ",$G3691),AllocFactorMatrix,(I$4+1),FALSE)*$E3694</f>
        <v>-11035.586784612689</v>
      </c>
      <c r="J3691" s="5">
        <f ca="1">VLOOKUP(CONCATENATE($F3691," ",$G3691),AllocFactorMatrix,(J$4+1),FALSE)*$E3694</f>
        <v>-957.06140079652869</v>
      </c>
      <c r="K3691" s="5">
        <f ca="1">VLOOKUP(CONCATENATE($F3691," ",$G3691),AllocFactorMatrix,(K$4+1),FALSE)*$E3694</f>
        <v>-2711.4609759582286</v>
      </c>
      <c r="L3691" s="5">
        <f ca="1">VLOOKUP(CONCATENATE($F3691," ",$G3691),AllocFactorMatrix,(L$4+1),FALSE)*$E3694</f>
        <v>0</v>
      </c>
      <c r="M3691" s="5">
        <f ca="1">VLOOKUP(CONCATENATE($F3691," ",$G3691),AllocFactorMatrix,(M$4+1),FALSE)*$E3694</f>
        <v>0</v>
      </c>
      <c r="N3691" s="5">
        <f t="shared" ca="1" si="1930"/>
        <v>-2711.4609759582286</v>
      </c>
      <c r="O3691" s="5">
        <f ca="1">VLOOKUP(CONCATENATE($F3691," ",$G3691),AllocFactorMatrix,(O$4+1),FALSE)*$E3694</f>
        <v>-1732.1456842115122</v>
      </c>
      <c r="P3691" s="5">
        <f ca="1">VLOOKUP(CONCATENATE($F3691," ",$G3691),AllocFactorMatrix,(P$4+1),FALSE)*$E3694</f>
        <v>0</v>
      </c>
      <c r="Q3691" s="5">
        <f ca="1">VLOOKUP(CONCATENATE($F3691," ",$G3691),AllocFactorMatrix,(Q$4+1),FALSE)*$E3694</f>
        <v>0</v>
      </c>
      <c r="R3691" s="5">
        <f ca="1">VLOOKUP(CONCATENATE($F3691," ",$G3691),AllocFactorMatrix,(R$4+1),FALSE)*$E3694</f>
        <v>0</v>
      </c>
      <c r="S3691" s="5">
        <f t="shared" ca="1" si="1932"/>
        <v>-1732.1456842115122</v>
      </c>
      <c r="T3691" s="5">
        <f ca="1">VLOOKUP(CONCATENATE($F3691," ",$G3691),AllocFactorMatrix,(T$4+1),FALSE)*$E3694</f>
        <v>-37.157664456014523</v>
      </c>
      <c r="U3691" s="5">
        <f ca="1">VLOOKUP(CONCATENATE($F3691," ",$G3691),AllocFactorMatrix,(U$4+1),FALSE)*$E3694</f>
        <v>0</v>
      </c>
      <c r="V3691" s="5">
        <f ca="1">VLOOKUP(CONCATENATE($F3691," ",$G3691),AllocFactorMatrix,(V$4+1),FALSE)*$E3694</f>
        <v>0</v>
      </c>
      <c r="W3691" s="5">
        <f ca="1">VLOOKUP(CONCATENATE($F3691," ",$G3691),AllocFactorMatrix,(W$4+1),FALSE)*$E3694</f>
        <v>0</v>
      </c>
      <c r="X3691" s="5">
        <f t="shared" ca="1" si="1933"/>
        <v>-37.157664456014523</v>
      </c>
      <c r="Y3691" s="5">
        <f ca="1">VLOOKUP(CONCATENATE($F3691," ",$G3691),AllocFactorMatrix,(Y$4+1),FALSE)*$E3694</f>
        <v>-584.29769512277699</v>
      </c>
      <c r="Z3691" s="5">
        <f ca="1">VLOOKUP(CONCATENATE($F3691," ",$G3691),AllocFactorMatrix,(Z$4+1),FALSE)*$E3694</f>
        <v>0</v>
      </c>
      <c r="AA3691" s="5">
        <f t="shared" ca="1" si="1931"/>
        <v>-584.29769512277699</v>
      </c>
      <c r="AB3691" s="5">
        <f ca="1">VLOOKUP(CONCATENATE($F3691," ",$G3691),AllocFactorMatrix,(AB$4+1),FALSE)*$E3694</f>
        <v>-8.1511331157288627</v>
      </c>
      <c r="AC3691" s="5">
        <f ca="1">VLOOKUP(CONCATENATE($F3691," ",$G3691),AllocFactorMatrix,(AC$4+1),FALSE)*$E3694</f>
        <v>-303.78224295373462</v>
      </c>
      <c r="AD3691" s="5">
        <f ca="1">VLOOKUP(CONCATENATE($F3691," ",$G3691),AllocFactorMatrix,(AD$4+1),FALSE)*$E3694</f>
        <v>-49.545906732988989</v>
      </c>
    </row>
    <row r="3692" spans="4:30" hidden="1" outlineLevel="1">
      <c r="D3692" s="7"/>
      <c r="E3692" s="51"/>
      <c r="F3692" s="52" t="str">
        <f>F3694</f>
        <v>REV</v>
      </c>
      <c r="G3692" s="55" t="str">
        <f>$G$13</f>
        <v>ENERGY</v>
      </c>
      <c r="H3692" s="4">
        <f t="shared" ca="1" si="1929"/>
        <v>-146435.52656660863</v>
      </c>
      <c r="I3692" s="5">
        <f ca="1">VLOOKUP(CONCATENATE($F3692," ",$G3692),AllocFactorMatrix,(I$4+1),FALSE)*$E3694</f>
        <v>-55665.374350623264</v>
      </c>
      <c r="J3692" s="5">
        <f ca="1">VLOOKUP(CONCATENATE($F3692," ",$G3692),AllocFactorMatrix,(J$4+1),FALSE)*$E3694</f>
        <v>-3565.2958241368715</v>
      </c>
      <c r="K3692" s="5">
        <f ca="1">VLOOKUP(CONCATENATE($F3692," ",$G3692),AllocFactorMatrix,(K$4+1),FALSE)*$E3694</f>
        <v>-11944.111330343861</v>
      </c>
      <c r="L3692" s="5">
        <f ca="1">VLOOKUP(CONCATENATE($F3692," ",$G3692),AllocFactorMatrix,(L$4+1),FALSE)*$E3694</f>
        <v>-348.39318045683689</v>
      </c>
      <c r="M3692" s="5">
        <f ca="1">VLOOKUP(CONCATENATE($F3692," ",$G3692),AllocFactorMatrix,(M$4+1),FALSE)*$E3694</f>
        <v>-19.522989494135523</v>
      </c>
      <c r="N3692" s="5">
        <f t="shared" ca="1" si="1930"/>
        <v>-12312.027500294833</v>
      </c>
      <c r="O3692" s="5">
        <f ca="1">VLOOKUP(CONCATENATE($F3692," ",$G3692),AllocFactorMatrix,(O$4+1),FALSE)*$E3694</f>
        <v>-11021.005520761433</v>
      </c>
      <c r="P3692" s="5">
        <f ca="1">VLOOKUP(CONCATENATE($F3692," ",$G3692),AllocFactorMatrix,(P$4+1),FALSE)*$E3694</f>
        <v>-2083.6870436527015</v>
      </c>
      <c r="Q3692" s="5">
        <f ca="1">VLOOKUP(CONCATENATE($F3692," ",$G3692),AllocFactorMatrix,(Q$4+1),FALSE)*$E3694</f>
        <v>-923.7958541953044</v>
      </c>
      <c r="R3692" s="5">
        <f ca="1">VLOOKUP(CONCATENATE($F3692," ",$G3692),AllocFactorMatrix,(R$4+1),FALSE)*$E3694</f>
        <v>-43.204459286520041</v>
      </c>
      <c r="S3692" s="5">
        <f t="shared" ca="1" si="1932"/>
        <v>-14071.692877895959</v>
      </c>
      <c r="T3692" s="5">
        <f ca="1">VLOOKUP(CONCATENATE($F3692," ",$G3692),AllocFactorMatrix,(T$4+1),FALSE)*$E3694</f>
        <v>-414.60715115805664</v>
      </c>
      <c r="U3692" s="5">
        <f ca="1">VLOOKUP(CONCATENATE($F3692," ",$G3692),AllocFactorMatrix,(U$4+1),FALSE)*$E3694</f>
        <v>-7165.1203251535881</v>
      </c>
      <c r="V3692" s="5">
        <f ca="1">VLOOKUP(CONCATENATE($F3692," ",$G3692),AllocFactorMatrix,(V$4+1),FALSE)*$E3694</f>
        <v>-41140.031712227392</v>
      </c>
      <c r="W3692" s="5">
        <f ca="1">VLOOKUP(CONCATENATE($F3692," ",$G3692),AllocFactorMatrix,(W$4+1),FALSE)*$E3694</f>
        <v>-7589.89135359789</v>
      </c>
      <c r="X3692" s="5">
        <f t="shared" ca="1" si="1933"/>
        <v>-56309.650542136922</v>
      </c>
      <c r="Y3692" s="5">
        <f ca="1">VLOOKUP(CONCATENATE($F3692," ",$G3692),AllocFactorMatrix,(Y$4+1),FALSE)*$E3694</f>
        <v>-2936.9686085507524</v>
      </c>
      <c r="Z3692" s="5">
        <f ca="1">VLOOKUP(CONCATENATE($F3692," ",$G3692),AllocFactorMatrix,(Z$4+1),FALSE)*$E3694</f>
        <v>-47.612165290341068</v>
      </c>
      <c r="AA3692" s="5">
        <f t="shared" ca="1" si="1931"/>
        <v>-2984.5807738410936</v>
      </c>
      <c r="AB3692" s="5">
        <f ca="1">VLOOKUP(CONCATENATE($F3692," ",$G3692),AllocFactorMatrix,(AB$4+1),FALSE)*$E3694</f>
        <v>-54.149849163591071</v>
      </c>
      <c r="AC3692" s="5">
        <f ca="1">VLOOKUP(CONCATENATE($F3692," ",$G3692),AllocFactorMatrix,(AC$4+1),FALSE)*$E3694</f>
        <v>-1245.6225869434659</v>
      </c>
      <c r="AD3692" s="5">
        <f ca="1">VLOOKUP(CONCATENATE($F3692," ",$G3692),AllocFactorMatrix,(AD$4+1),FALSE)*$E3694</f>
        <v>-227.132261572636</v>
      </c>
    </row>
    <row r="3693" spans="4:30" hidden="1" outlineLevel="1">
      <c r="D3693" s="7"/>
      <c r="E3693" s="51"/>
      <c r="F3693" s="52" t="str">
        <f>F3694</f>
        <v>REV</v>
      </c>
      <c r="G3693" s="55" t="str">
        <f>$G$14</f>
        <v>CUSTOMER</v>
      </c>
      <c r="H3693" s="4">
        <f t="shared" ca="1" si="1929"/>
        <v>-14197.36200070538</v>
      </c>
      <c r="I3693" s="5">
        <f ca="1">VLOOKUP(CONCATENATE($F3693," ",$G3693),AllocFactorMatrix,(I$4+1),FALSE)*$E3694</f>
        <v>-6628.1520207316898</v>
      </c>
      <c r="J3693" s="5">
        <f ca="1">VLOOKUP(CONCATENATE($F3693," ",$G3693),AllocFactorMatrix,(J$4+1),FALSE)*$E3694</f>
        <v>-1962.2362577310209</v>
      </c>
      <c r="K3693" s="5">
        <f ca="1">VLOOKUP(CONCATENATE($F3693," ",$G3693),AllocFactorMatrix,(K$4+1),FALSE)*$E3694</f>
        <v>-534.43040809728393</v>
      </c>
      <c r="L3693" s="5">
        <f ca="1">VLOOKUP(CONCATENATE($F3693," ",$G3693),AllocFactorMatrix,(L$4+1),FALSE)*$E3694</f>
        <v>-142.28128687394442</v>
      </c>
      <c r="M3693" s="5">
        <f ca="1">VLOOKUP(CONCATENATE($F3693," ",$G3693),AllocFactorMatrix,(M$4+1),FALSE)*$E3694</f>
        <v>-31.879468275749144</v>
      </c>
      <c r="N3693" s="5">
        <f t="shared" ca="1" si="1930"/>
        <v>-708.59116324697743</v>
      </c>
      <c r="O3693" s="5">
        <f ca="1">VLOOKUP(CONCATENATE($F3693," ",$G3693),AllocFactorMatrix,(O$4+1),FALSE)*$E3694</f>
        <v>-132.91961659446667</v>
      </c>
      <c r="P3693" s="5">
        <f ca="1">VLOOKUP(CONCATENATE($F3693," ",$G3693),AllocFactorMatrix,(P$4+1),FALSE)*$E3694</f>
        <v>-40.599877867988269</v>
      </c>
      <c r="Q3693" s="5">
        <f ca="1">VLOOKUP(CONCATENATE($F3693," ",$G3693),AllocFactorMatrix,(Q$4+1),FALSE)*$E3694</f>
        <v>-87.248964459140382</v>
      </c>
      <c r="R3693" s="5">
        <f ca="1">VLOOKUP(CONCATENATE($F3693," ",$G3693),AllocFactorMatrix,(R$4+1),FALSE)*$E3694</f>
        <v>-19.021085737901629</v>
      </c>
      <c r="S3693" s="5">
        <f t="shared" ca="1" si="1932"/>
        <v>-279.78954465949693</v>
      </c>
      <c r="T3693" s="5">
        <f ca="1">VLOOKUP(CONCATENATE($F3693," ",$G3693),AllocFactorMatrix,(T$4+1),FALSE)*$E3694</f>
        <v>-0.74861367550359414</v>
      </c>
      <c r="U3693" s="5">
        <f ca="1">VLOOKUP(CONCATENATE($F3693," ",$G3693),AllocFactorMatrix,(U$4+1),FALSE)*$E3694</f>
        <v>-20.785100069452877</v>
      </c>
      <c r="V3693" s="5">
        <f ca="1">VLOOKUP(CONCATENATE($F3693," ",$G3693),AllocFactorMatrix,(V$4+1),FALSE)*$E3694</f>
        <v>-111.35492927783298</v>
      </c>
      <c r="W3693" s="5">
        <f ca="1">VLOOKUP(CONCATENATE($F3693," ",$G3693),AllocFactorMatrix,(W$4+1),FALSE)*$E3694</f>
        <v>-21.030919720853081</v>
      </c>
      <c r="X3693" s="5">
        <f t="shared" ca="1" si="1933"/>
        <v>-153.91956274364253</v>
      </c>
      <c r="Y3693" s="5">
        <f ca="1">VLOOKUP(CONCATENATE($F3693," ",$G3693),AllocFactorMatrix,(Y$4+1),FALSE)*$E3694</f>
        <v>-33.767996502501752</v>
      </c>
      <c r="Z3693" s="5">
        <f ca="1">VLOOKUP(CONCATENATE($F3693," ",$G3693),AllocFactorMatrix,(Z$4+1),FALSE)*$E3694</f>
        <v>-0.48875270396858855</v>
      </c>
      <c r="AA3693" s="5">
        <f t="shared" ca="1" si="1931"/>
        <v>-34.256749206470339</v>
      </c>
      <c r="AB3693" s="5">
        <f ca="1">VLOOKUP(CONCATENATE($F3693," ",$G3693),AllocFactorMatrix,(AB$4+1),FALSE)*$E3694</f>
        <v>-0.92620695408863518</v>
      </c>
      <c r="AC3693" s="5">
        <f ca="1">VLOOKUP(CONCATENATE($F3693," ",$G3693),AllocFactorMatrix,(AC$4+1),FALSE)*$E3694</f>
        <v>-3795.1128640998822</v>
      </c>
      <c r="AD3693" s="5">
        <f ca="1">VLOOKUP(CONCATENATE($F3693," ",$G3693),AllocFactorMatrix,(AD$4+1),FALSE)*$E3694</f>
        <v>-634.37763133211138</v>
      </c>
    </row>
    <row r="3694" spans="4:30" collapsed="1">
      <c r="D3694" s="7" t="s">
        <v>252</v>
      </c>
      <c r="E3694" s="61">
        <v>-355309</v>
      </c>
      <c r="F3694" s="10" t="s">
        <v>242</v>
      </c>
      <c r="G3694" s="55" t="str">
        <f>$G$15</f>
        <v>TOTAL</v>
      </c>
      <c r="H3694" s="4">
        <f t="shared" ca="1" si="1929"/>
        <v>-355309.00000000006</v>
      </c>
      <c r="I3694" s="5">
        <f ca="1">VLOOKUP(CONCATENATE($F3694," ",$G3694),AllocFactorMatrix,(I$4+1),FALSE)*$E3694</f>
        <v>-154707.96085180494</v>
      </c>
      <c r="J3694" s="5">
        <f ca="1">VLOOKUP(CONCATENATE($F3694," ",$G3694),AllocFactorMatrix,(J$4+1),FALSE)*$E3694</f>
        <v>-12831.694510753485</v>
      </c>
      <c r="K3694" s="5">
        <f ca="1">VLOOKUP(CONCATENATE($F3694," ",$G3694),AllocFactorMatrix,(K$4+1),FALSE)*$E3694</f>
        <v>-36005.542558221649</v>
      </c>
      <c r="L3694" s="5">
        <f ca="1">VLOOKUP(CONCATENATE($F3694," ",$G3694),AllocFactorMatrix,(L$4+1),FALSE)*$E3694</f>
        <v>-1077.4452776562016</v>
      </c>
      <c r="M3694" s="5">
        <f ca="1">VLOOKUP(CONCATENATE($F3694," ",$G3694),AllocFactorMatrix,(M$4+1),FALSE)*$E3694</f>
        <v>-109.28700071297406</v>
      </c>
      <c r="N3694" s="5">
        <f t="shared" ca="1" si="1930"/>
        <v>-37192.274836590826</v>
      </c>
      <c r="O3694" s="5">
        <f ca="1">VLOOKUP(CONCATENATE($F3694," ",$G3694),AllocFactorMatrix,(O$4+1),FALSE)*$E3694</f>
        <v>-28707.718215952005</v>
      </c>
      <c r="P3694" s="5">
        <f ca="1">VLOOKUP(CONCATENATE($F3694," ",$G3694),AllocFactorMatrix,(P$4+1),FALSE)*$E3694</f>
        <v>-5219.3574197980497</v>
      </c>
      <c r="Q3694" s="5">
        <f ca="1">VLOOKUP(CONCATENATE($F3694," ",$G3694),AllocFactorMatrix,(Q$4+1),FALSE)*$E3694</f>
        <v>-1939.750087225975</v>
      </c>
      <c r="R3694" s="5">
        <f ca="1">VLOOKUP(CONCATENATE($F3694," ",$G3694),AllocFactorMatrix,(R$4+1),FALSE)*$E3694</f>
        <v>-94.177533832472449</v>
      </c>
      <c r="S3694" s="5">
        <f t="shared" ca="1" si="1932"/>
        <v>-35961.003256808508</v>
      </c>
      <c r="T3694" s="5">
        <f ca="1">VLOOKUP(CONCATENATE($F3694," ",$G3694),AllocFactorMatrix,(T$4+1),FALSE)*$E3694</f>
        <v>-884.94012277456977</v>
      </c>
      <c r="U3694" s="5">
        <f ca="1">VLOOKUP(CONCATENATE($F3694," ",$G3694),AllocFactorMatrix,(U$4+1),FALSE)*$E3694</f>
        <v>-15054.552700015545</v>
      </c>
      <c r="V3694" s="5">
        <f ca="1">VLOOKUP(CONCATENATE($F3694," ",$G3694),AllocFactorMatrix,(V$4+1),FALSE)*$E3694</f>
        <v>-72009.529923257112</v>
      </c>
      <c r="W3694" s="5">
        <f ca="1">VLOOKUP(CONCATENATE($F3694," ",$G3694),AllocFactorMatrix,(W$4+1),FALSE)*$E3694</f>
        <v>-12125.985826556574</v>
      </c>
      <c r="X3694" s="5">
        <f t="shared" ca="1" si="1933"/>
        <v>-100075.00857260379</v>
      </c>
      <c r="Y3694" s="5">
        <f ca="1">VLOOKUP(CONCATENATE($F3694," ",$G3694),AllocFactorMatrix,(Y$4+1),FALSE)*$E3694</f>
        <v>-7921.5905634538803</v>
      </c>
      <c r="Z3694" s="5">
        <f ca="1">VLOOKUP(CONCATENATE($F3694," ",$G3694),AllocFactorMatrix,(Z$4+1),FALSE)*$E3694</f>
        <v>-115.6189890767339</v>
      </c>
      <c r="AA3694" s="5">
        <f t="shared" ca="1" si="1931"/>
        <v>-8037.209552530614</v>
      </c>
      <c r="AB3694" s="5">
        <f ca="1">VLOOKUP(CONCATENATE($F3694," ",$G3694),AllocFactorMatrix,(AB$4+1),FALSE)*$E3694</f>
        <v>-135.05536748113633</v>
      </c>
      <c r="AC3694" s="5">
        <f ca="1">VLOOKUP(CONCATENATE($F3694," ",$G3694),AllocFactorMatrix,(AC$4+1),FALSE)*$E3694</f>
        <v>-5437.6568532306846</v>
      </c>
      <c r="AD3694" s="5">
        <f ca="1">VLOOKUP(CONCATENATE($F3694," ",$G3694),AllocFactorMatrix,(AD$4+1),FALSE)*$E3694</f>
        <v>-931.13619819602764</v>
      </c>
    </row>
    <row r="3695" spans="4:30" hidden="1" outlineLevel="1">
      <c r="D3695" s="7"/>
      <c r="E3695" s="51"/>
      <c r="F3695" s="52" t="str">
        <f>F3702</f>
        <v>FUELREV</v>
      </c>
      <c r="G3695" s="55" t="str">
        <f>$G$8</f>
        <v>PRODUCTION</v>
      </c>
      <c r="H3695" s="4">
        <f t="shared" si="1929"/>
        <v>0</v>
      </c>
      <c r="I3695" s="5">
        <f>VLOOKUP(CONCATENATE($F3695," ",$G3695),AllocFactorMatrix,(I$4+1),FALSE)*$E3702</f>
        <v>0</v>
      </c>
      <c r="J3695" s="5">
        <f>VLOOKUP(CONCATENATE($F3695," ",$G3695),AllocFactorMatrix,(J$4+1),FALSE)*$E3702</f>
        <v>0</v>
      </c>
      <c r="K3695" s="5">
        <f>VLOOKUP(CONCATENATE($F3695," ",$G3695),AllocFactorMatrix,(K$4+1),FALSE)*$E3702</f>
        <v>0</v>
      </c>
      <c r="L3695" s="5">
        <f>VLOOKUP(CONCATENATE($F3695," ",$G3695),AllocFactorMatrix,(L$4+1),FALSE)*$E3702</f>
        <v>0</v>
      </c>
      <c r="M3695" s="5">
        <f>VLOOKUP(CONCATENATE($F3695," ",$G3695),AllocFactorMatrix,(M$4+1),FALSE)*$E3702</f>
        <v>0</v>
      </c>
      <c r="N3695" s="5">
        <f t="shared" si="1930"/>
        <v>0</v>
      </c>
      <c r="O3695" s="5">
        <f>VLOOKUP(CONCATENATE($F3695," ",$G3695),AllocFactorMatrix,(O$4+1),FALSE)*$E3702</f>
        <v>0</v>
      </c>
      <c r="P3695" s="5">
        <f>VLOOKUP(CONCATENATE($F3695," ",$G3695),AllocFactorMatrix,(P$4+1),FALSE)*$E3702</f>
        <v>0</v>
      </c>
      <c r="Q3695" s="5">
        <f>VLOOKUP(CONCATENATE($F3695," ",$G3695),AllocFactorMatrix,(Q$4+1),FALSE)*$E3702</f>
        <v>0</v>
      </c>
      <c r="R3695" s="5">
        <f>VLOOKUP(CONCATENATE($F3695," ",$G3695),AllocFactorMatrix,(R$4+1),FALSE)*$E3702</f>
        <v>0</v>
      </c>
      <c r="S3695" s="5">
        <f>SUBTOTAL(9,O3695:R3695)</f>
        <v>0</v>
      </c>
      <c r="T3695" s="5">
        <f>VLOOKUP(CONCATENATE($F3695," ",$G3695),AllocFactorMatrix,(T$4+1),FALSE)*$E3702</f>
        <v>0</v>
      </c>
      <c r="U3695" s="5">
        <f>VLOOKUP(CONCATENATE($F3695," ",$G3695),AllocFactorMatrix,(U$4+1),FALSE)*$E3702</f>
        <v>0</v>
      </c>
      <c r="V3695" s="5">
        <f>VLOOKUP(CONCATENATE($F3695," ",$G3695),AllocFactorMatrix,(V$4+1),FALSE)*$E3702</f>
        <v>0</v>
      </c>
      <c r="W3695" s="5">
        <f>VLOOKUP(CONCATENATE($F3695," ",$G3695),AllocFactorMatrix,(W$4+1),FALSE)*$E3702</f>
        <v>0</v>
      </c>
      <c r="X3695" s="5">
        <f>SUBTOTAL(9,T3695:W3695)</f>
        <v>0</v>
      </c>
      <c r="Y3695" s="5">
        <f>VLOOKUP(CONCATENATE($F3695," ",$G3695),AllocFactorMatrix,(Y$4+1),FALSE)*$E3702</f>
        <v>0</v>
      </c>
      <c r="Z3695" s="5">
        <f>VLOOKUP(CONCATENATE($F3695," ",$G3695),AllocFactorMatrix,(Z$4+1),FALSE)*$E3702</f>
        <v>0</v>
      </c>
      <c r="AA3695" s="5">
        <f t="shared" si="1931"/>
        <v>0</v>
      </c>
      <c r="AB3695" s="5">
        <f>VLOOKUP(CONCATENATE($F3695," ",$G3695),AllocFactorMatrix,(AB$4+1),FALSE)*$E3702</f>
        <v>0</v>
      </c>
      <c r="AC3695" s="5">
        <f>VLOOKUP(CONCATENATE($F3695," ",$G3695),AllocFactorMatrix,(AC$4+1),FALSE)*$E3702</f>
        <v>0</v>
      </c>
      <c r="AD3695" s="5">
        <f>VLOOKUP(CONCATENATE($F3695," ",$G3695),AllocFactorMatrix,(AD$4+1),FALSE)*$E3702</f>
        <v>0</v>
      </c>
    </row>
    <row r="3696" spans="4:30" hidden="1" outlineLevel="1">
      <c r="D3696" s="7"/>
      <c r="E3696" s="51"/>
      <c r="F3696" s="52" t="str">
        <f>F3702</f>
        <v>FUELREV</v>
      </c>
      <c r="G3696" s="55" t="str">
        <f>$G$9</f>
        <v>BULKTRAN</v>
      </c>
      <c r="H3696" s="4">
        <f t="shared" si="1929"/>
        <v>0</v>
      </c>
      <c r="I3696" s="5">
        <f>VLOOKUP(CONCATENATE($F3696," ",$G3696),AllocFactorMatrix,(I$4+1),FALSE)*$E3702</f>
        <v>0</v>
      </c>
      <c r="J3696" s="5">
        <f>VLOOKUP(CONCATENATE($F3696," ",$G3696),AllocFactorMatrix,(J$4+1),FALSE)*$E3702</f>
        <v>0</v>
      </c>
      <c r="K3696" s="5">
        <f>VLOOKUP(CONCATENATE($F3696," ",$G3696),AllocFactorMatrix,(K$4+1),FALSE)*$E3702</f>
        <v>0</v>
      </c>
      <c r="L3696" s="5">
        <f>VLOOKUP(CONCATENATE($F3696," ",$G3696),AllocFactorMatrix,(L$4+1),FALSE)*$E3702</f>
        <v>0</v>
      </c>
      <c r="M3696" s="5">
        <f>VLOOKUP(CONCATENATE($F3696," ",$G3696),AllocFactorMatrix,(M$4+1),FALSE)*$E3702</f>
        <v>0</v>
      </c>
      <c r="N3696" s="5">
        <f t="shared" si="1930"/>
        <v>0</v>
      </c>
      <c r="O3696" s="5">
        <f>VLOOKUP(CONCATENATE($F3696," ",$G3696),AllocFactorMatrix,(O$4+1),FALSE)*$E3702</f>
        <v>0</v>
      </c>
      <c r="P3696" s="5">
        <f>VLOOKUP(CONCATENATE($F3696," ",$G3696),AllocFactorMatrix,(P$4+1),FALSE)*$E3702</f>
        <v>0</v>
      </c>
      <c r="Q3696" s="5">
        <f>VLOOKUP(CONCATENATE($F3696," ",$G3696),AllocFactorMatrix,(Q$4+1),FALSE)*$E3702</f>
        <v>0</v>
      </c>
      <c r="R3696" s="5">
        <f>VLOOKUP(CONCATENATE($F3696," ",$G3696),AllocFactorMatrix,(R$4+1),FALSE)*$E3702</f>
        <v>0</v>
      </c>
      <c r="S3696" s="5">
        <f t="shared" ref="S3696:S3702" si="1934">SUBTOTAL(9,O3696:R3696)</f>
        <v>0</v>
      </c>
      <c r="T3696" s="5">
        <f>VLOOKUP(CONCATENATE($F3696," ",$G3696),AllocFactorMatrix,(T$4+1),FALSE)*$E3702</f>
        <v>0</v>
      </c>
      <c r="U3696" s="5">
        <f>VLOOKUP(CONCATENATE($F3696," ",$G3696),AllocFactorMatrix,(U$4+1),FALSE)*$E3702</f>
        <v>0</v>
      </c>
      <c r="V3696" s="5">
        <f>VLOOKUP(CONCATENATE($F3696," ",$G3696),AllocFactorMatrix,(V$4+1),FALSE)*$E3702</f>
        <v>0</v>
      </c>
      <c r="W3696" s="5">
        <f>VLOOKUP(CONCATENATE($F3696," ",$G3696),AllocFactorMatrix,(W$4+1),FALSE)*$E3702</f>
        <v>0</v>
      </c>
      <c r="X3696" s="5">
        <f t="shared" ref="X3696:X3702" si="1935">SUBTOTAL(9,T3696:W3696)</f>
        <v>0</v>
      </c>
      <c r="Y3696" s="5">
        <f>VLOOKUP(CONCATENATE($F3696," ",$G3696),AllocFactorMatrix,(Y$4+1),FALSE)*$E3702</f>
        <v>0</v>
      </c>
      <c r="Z3696" s="5">
        <f>VLOOKUP(CONCATENATE($F3696," ",$G3696),AllocFactorMatrix,(Z$4+1),FALSE)*$E3702</f>
        <v>0</v>
      </c>
      <c r="AA3696" s="5">
        <f t="shared" si="1931"/>
        <v>0</v>
      </c>
      <c r="AB3696" s="5">
        <f>VLOOKUP(CONCATENATE($F3696," ",$G3696),AllocFactorMatrix,(AB$4+1),FALSE)*$E3702</f>
        <v>0</v>
      </c>
      <c r="AC3696" s="5">
        <f>VLOOKUP(CONCATENATE($F3696," ",$G3696),AllocFactorMatrix,(AC$4+1),FALSE)*$E3702</f>
        <v>0</v>
      </c>
      <c r="AD3696" s="5">
        <f>VLOOKUP(CONCATENATE($F3696," ",$G3696),AllocFactorMatrix,(AD$4+1),FALSE)*$E3702</f>
        <v>0</v>
      </c>
    </row>
    <row r="3697" spans="4:30" hidden="1" outlineLevel="1">
      <c r="D3697" s="7"/>
      <c r="E3697" s="51"/>
      <c r="F3697" s="52" t="str">
        <f>F3702</f>
        <v>FUELREV</v>
      </c>
      <c r="G3697" s="55" t="str">
        <f>$G$10</f>
        <v>SUBTRAN</v>
      </c>
      <c r="H3697" s="4">
        <f t="shared" si="1929"/>
        <v>0</v>
      </c>
      <c r="I3697" s="5">
        <f>VLOOKUP(CONCATENATE($F3697," ",$G3697),AllocFactorMatrix,(I$4+1),FALSE)*$E3702</f>
        <v>0</v>
      </c>
      <c r="J3697" s="5">
        <f>VLOOKUP(CONCATENATE($F3697," ",$G3697),AllocFactorMatrix,(J$4+1),FALSE)*$E3702</f>
        <v>0</v>
      </c>
      <c r="K3697" s="5">
        <f>VLOOKUP(CONCATENATE($F3697," ",$G3697),AllocFactorMatrix,(K$4+1),FALSE)*$E3702</f>
        <v>0</v>
      </c>
      <c r="L3697" s="5">
        <f>VLOOKUP(CONCATENATE($F3697," ",$G3697),AllocFactorMatrix,(L$4+1),FALSE)*$E3702</f>
        <v>0</v>
      </c>
      <c r="M3697" s="5">
        <f>VLOOKUP(CONCATENATE($F3697," ",$G3697),AllocFactorMatrix,(M$4+1),FALSE)*$E3702</f>
        <v>0</v>
      </c>
      <c r="N3697" s="5">
        <f t="shared" si="1930"/>
        <v>0</v>
      </c>
      <c r="O3697" s="5">
        <f>VLOOKUP(CONCATENATE($F3697," ",$G3697),AllocFactorMatrix,(O$4+1),FALSE)*$E3702</f>
        <v>0</v>
      </c>
      <c r="P3697" s="5">
        <f>VLOOKUP(CONCATENATE($F3697," ",$G3697),AllocFactorMatrix,(P$4+1),FALSE)*$E3702</f>
        <v>0</v>
      </c>
      <c r="Q3697" s="5">
        <f>VLOOKUP(CONCATENATE($F3697," ",$G3697),AllocFactorMatrix,(Q$4+1),FALSE)*$E3702</f>
        <v>0</v>
      </c>
      <c r="R3697" s="5">
        <f>VLOOKUP(CONCATENATE($F3697," ",$G3697),AllocFactorMatrix,(R$4+1),FALSE)*$E3702</f>
        <v>0</v>
      </c>
      <c r="S3697" s="5">
        <f t="shared" si="1934"/>
        <v>0</v>
      </c>
      <c r="T3697" s="5">
        <f>VLOOKUP(CONCATENATE($F3697," ",$G3697),AllocFactorMatrix,(T$4+1),FALSE)*$E3702</f>
        <v>0</v>
      </c>
      <c r="U3697" s="5">
        <f>VLOOKUP(CONCATENATE($F3697," ",$G3697),AllocFactorMatrix,(U$4+1),FALSE)*$E3702</f>
        <v>0</v>
      </c>
      <c r="V3697" s="5">
        <f>VLOOKUP(CONCATENATE($F3697," ",$G3697),AllocFactorMatrix,(V$4+1),FALSE)*$E3702</f>
        <v>0</v>
      </c>
      <c r="W3697" s="5">
        <f>VLOOKUP(CONCATENATE($F3697," ",$G3697),AllocFactorMatrix,(W$4+1),FALSE)*$E3702</f>
        <v>0</v>
      </c>
      <c r="X3697" s="5">
        <f t="shared" si="1935"/>
        <v>0</v>
      </c>
      <c r="Y3697" s="5">
        <f>VLOOKUP(CONCATENATE($F3697," ",$G3697),AllocFactorMatrix,(Y$4+1),FALSE)*$E3702</f>
        <v>0</v>
      </c>
      <c r="Z3697" s="5">
        <f>VLOOKUP(CONCATENATE($F3697," ",$G3697),AllocFactorMatrix,(Z$4+1),FALSE)*$E3702</f>
        <v>0</v>
      </c>
      <c r="AA3697" s="5">
        <f t="shared" si="1931"/>
        <v>0</v>
      </c>
      <c r="AB3697" s="5">
        <f>VLOOKUP(CONCATENATE($F3697," ",$G3697),AllocFactorMatrix,(AB$4+1),FALSE)*$E3702</f>
        <v>0</v>
      </c>
      <c r="AC3697" s="5">
        <f>VLOOKUP(CONCATENATE($F3697," ",$G3697),AllocFactorMatrix,(AC$4+1),FALSE)*$E3702</f>
        <v>0</v>
      </c>
      <c r="AD3697" s="5">
        <f>VLOOKUP(CONCATENATE($F3697," ",$G3697),AllocFactorMatrix,(AD$4+1),FALSE)*$E3702</f>
        <v>0</v>
      </c>
    </row>
    <row r="3698" spans="4:30" hidden="1" outlineLevel="1">
      <c r="D3698" s="7"/>
      <c r="E3698" s="51"/>
      <c r="F3698" s="52" t="str">
        <f>F3702</f>
        <v>FUELREV</v>
      </c>
      <c r="G3698" s="55" t="str">
        <f>$G$11</f>
        <v>DISTPRI</v>
      </c>
      <c r="H3698" s="4">
        <f t="shared" si="1929"/>
        <v>0</v>
      </c>
      <c r="I3698" s="5">
        <f>VLOOKUP(CONCATENATE($F3698," ",$G3698),AllocFactorMatrix,(I$4+1),FALSE)*$E3702</f>
        <v>0</v>
      </c>
      <c r="J3698" s="5">
        <f>VLOOKUP(CONCATENATE($F3698," ",$G3698),AllocFactorMatrix,(J$4+1),FALSE)*$E3702</f>
        <v>0</v>
      </c>
      <c r="K3698" s="5">
        <f>VLOOKUP(CONCATENATE($F3698," ",$G3698),AllocFactorMatrix,(K$4+1),FALSE)*$E3702</f>
        <v>0</v>
      </c>
      <c r="L3698" s="5">
        <f>VLOOKUP(CONCATENATE($F3698," ",$G3698),AllocFactorMatrix,(L$4+1),FALSE)*$E3702</f>
        <v>0</v>
      </c>
      <c r="M3698" s="5">
        <f>VLOOKUP(CONCATENATE($F3698," ",$G3698),AllocFactorMatrix,(M$4+1),FALSE)*$E3702</f>
        <v>0</v>
      </c>
      <c r="N3698" s="5">
        <f t="shared" si="1930"/>
        <v>0</v>
      </c>
      <c r="O3698" s="5">
        <f>VLOOKUP(CONCATENATE($F3698," ",$G3698),AllocFactorMatrix,(O$4+1),FALSE)*$E3702</f>
        <v>0</v>
      </c>
      <c r="P3698" s="5">
        <f>VLOOKUP(CONCATENATE($F3698," ",$G3698),AllocFactorMatrix,(P$4+1),FALSE)*$E3702</f>
        <v>0</v>
      </c>
      <c r="Q3698" s="5">
        <f>VLOOKUP(CONCATENATE($F3698," ",$G3698),AllocFactorMatrix,(Q$4+1),FALSE)*$E3702</f>
        <v>0</v>
      </c>
      <c r="R3698" s="5">
        <f>VLOOKUP(CONCATENATE($F3698," ",$G3698),AllocFactorMatrix,(R$4+1),FALSE)*$E3702</f>
        <v>0</v>
      </c>
      <c r="S3698" s="5">
        <f t="shared" si="1934"/>
        <v>0</v>
      </c>
      <c r="T3698" s="5">
        <f>VLOOKUP(CONCATENATE($F3698," ",$G3698),AllocFactorMatrix,(T$4+1),FALSE)*$E3702</f>
        <v>0</v>
      </c>
      <c r="U3698" s="5">
        <f>VLOOKUP(CONCATENATE($F3698," ",$G3698),AllocFactorMatrix,(U$4+1),FALSE)*$E3702</f>
        <v>0</v>
      </c>
      <c r="V3698" s="5">
        <f>VLOOKUP(CONCATENATE($F3698," ",$G3698),AllocFactorMatrix,(V$4+1),FALSE)*$E3702</f>
        <v>0</v>
      </c>
      <c r="W3698" s="5">
        <f>VLOOKUP(CONCATENATE($F3698," ",$G3698),AllocFactorMatrix,(W$4+1),FALSE)*$E3702</f>
        <v>0</v>
      </c>
      <c r="X3698" s="5">
        <f t="shared" si="1935"/>
        <v>0</v>
      </c>
      <c r="Y3698" s="5">
        <f>VLOOKUP(CONCATENATE($F3698," ",$G3698),AllocFactorMatrix,(Y$4+1),FALSE)*$E3702</f>
        <v>0</v>
      </c>
      <c r="Z3698" s="5">
        <f>VLOOKUP(CONCATENATE($F3698," ",$G3698),AllocFactorMatrix,(Z$4+1),FALSE)*$E3702</f>
        <v>0</v>
      </c>
      <c r="AA3698" s="5">
        <f t="shared" si="1931"/>
        <v>0</v>
      </c>
      <c r="AB3698" s="5">
        <f>VLOOKUP(CONCATENATE($F3698," ",$G3698),AllocFactorMatrix,(AB$4+1),FALSE)*$E3702</f>
        <v>0</v>
      </c>
      <c r="AC3698" s="5">
        <f>VLOOKUP(CONCATENATE($F3698," ",$G3698),AllocFactorMatrix,(AC$4+1),FALSE)*$E3702</f>
        <v>0</v>
      </c>
      <c r="AD3698" s="5">
        <f>VLOOKUP(CONCATENATE($F3698," ",$G3698),AllocFactorMatrix,(AD$4+1),FALSE)*$E3702</f>
        <v>0</v>
      </c>
    </row>
    <row r="3699" spans="4:30" hidden="1" outlineLevel="1">
      <c r="D3699" s="7"/>
      <c r="E3699" s="51"/>
      <c r="F3699" s="52" t="str">
        <f>F3702</f>
        <v>FUELREV</v>
      </c>
      <c r="G3699" s="55" t="str">
        <f>$G$12</f>
        <v>DISTSEC</v>
      </c>
      <c r="H3699" s="4">
        <f t="shared" si="1929"/>
        <v>0</v>
      </c>
      <c r="I3699" s="5">
        <f>VLOOKUP(CONCATENATE($F3699," ",$G3699),AllocFactorMatrix,(I$4+1),FALSE)*$E3702</f>
        <v>0</v>
      </c>
      <c r="J3699" s="5">
        <f>VLOOKUP(CONCATENATE($F3699," ",$G3699),AllocFactorMatrix,(J$4+1),FALSE)*$E3702</f>
        <v>0</v>
      </c>
      <c r="K3699" s="5">
        <f>VLOOKUP(CONCATENATE($F3699," ",$G3699),AllocFactorMatrix,(K$4+1),FALSE)*$E3702</f>
        <v>0</v>
      </c>
      <c r="L3699" s="5">
        <f>VLOOKUP(CONCATENATE($F3699," ",$G3699),AllocFactorMatrix,(L$4+1),FALSE)*$E3702</f>
        <v>0</v>
      </c>
      <c r="M3699" s="5">
        <f>VLOOKUP(CONCATENATE($F3699," ",$G3699),AllocFactorMatrix,(M$4+1),FALSE)*$E3702</f>
        <v>0</v>
      </c>
      <c r="N3699" s="5">
        <f t="shared" si="1930"/>
        <v>0</v>
      </c>
      <c r="O3699" s="5">
        <f>VLOOKUP(CONCATENATE($F3699," ",$G3699),AllocFactorMatrix,(O$4+1),FALSE)*$E3702</f>
        <v>0</v>
      </c>
      <c r="P3699" s="5">
        <f>VLOOKUP(CONCATENATE($F3699," ",$G3699),AllocFactorMatrix,(P$4+1),FALSE)*$E3702</f>
        <v>0</v>
      </c>
      <c r="Q3699" s="5">
        <f>VLOOKUP(CONCATENATE($F3699," ",$G3699),AllocFactorMatrix,(Q$4+1),FALSE)*$E3702</f>
        <v>0</v>
      </c>
      <c r="R3699" s="5">
        <f>VLOOKUP(CONCATENATE($F3699," ",$G3699),AllocFactorMatrix,(R$4+1),FALSE)*$E3702</f>
        <v>0</v>
      </c>
      <c r="S3699" s="5">
        <f t="shared" si="1934"/>
        <v>0</v>
      </c>
      <c r="T3699" s="5">
        <f>VLOOKUP(CONCATENATE($F3699," ",$G3699),AllocFactorMatrix,(T$4+1),FALSE)*$E3702</f>
        <v>0</v>
      </c>
      <c r="U3699" s="5">
        <f>VLOOKUP(CONCATENATE($F3699," ",$G3699),AllocFactorMatrix,(U$4+1),FALSE)*$E3702</f>
        <v>0</v>
      </c>
      <c r="V3699" s="5">
        <f>VLOOKUP(CONCATENATE($F3699," ",$G3699),AllocFactorMatrix,(V$4+1),FALSE)*$E3702</f>
        <v>0</v>
      </c>
      <c r="W3699" s="5">
        <f>VLOOKUP(CONCATENATE($F3699," ",$G3699),AllocFactorMatrix,(W$4+1),FALSE)*$E3702</f>
        <v>0</v>
      </c>
      <c r="X3699" s="5">
        <f t="shared" si="1935"/>
        <v>0</v>
      </c>
      <c r="Y3699" s="5">
        <f>VLOOKUP(CONCATENATE($F3699," ",$G3699),AllocFactorMatrix,(Y$4+1),FALSE)*$E3702</f>
        <v>0</v>
      </c>
      <c r="Z3699" s="5">
        <f>VLOOKUP(CONCATENATE($F3699," ",$G3699),AllocFactorMatrix,(Z$4+1),FALSE)*$E3702</f>
        <v>0</v>
      </c>
      <c r="AA3699" s="5">
        <f t="shared" si="1931"/>
        <v>0</v>
      </c>
      <c r="AB3699" s="5">
        <f>VLOOKUP(CONCATENATE($F3699," ",$G3699),AllocFactorMatrix,(AB$4+1),FALSE)*$E3702</f>
        <v>0</v>
      </c>
      <c r="AC3699" s="5">
        <f>VLOOKUP(CONCATENATE($F3699," ",$G3699),AllocFactorMatrix,(AC$4+1),FALSE)*$E3702</f>
        <v>0</v>
      </c>
      <c r="AD3699" s="5">
        <f>VLOOKUP(CONCATENATE($F3699," ",$G3699),AllocFactorMatrix,(AD$4+1),FALSE)*$E3702</f>
        <v>0</v>
      </c>
    </row>
    <row r="3700" spans="4:30" hidden="1" outlineLevel="1">
      <c r="D3700" s="7"/>
      <c r="E3700" s="51"/>
      <c r="F3700" s="52" t="str">
        <f>F3702</f>
        <v>FUELREV</v>
      </c>
      <c r="G3700" s="55" t="str">
        <f>$G$13</f>
        <v>ENERGY</v>
      </c>
      <c r="H3700" s="4">
        <f t="shared" si="1929"/>
        <v>835034.99999999988</v>
      </c>
      <c r="I3700" s="5">
        <f>VLOOKUP(CONCATENATE($F3700," ",$G3700),AllocFactorMatrix,(I$4+1),FALSE)*$E3702</f>
        <v>287921.25099551521</v>
      </c>
      <c r="J3700" s="5">
        <f>VLOOKUP(CONCATENATE($F3700," ",$G3700),AllocFactorMatrix,(J$4+1),FALSE)*$E3702</f>
        <v>19666.475981667543</v>
      </c>
      <c r="K3700" s="5">
        <f>VLOOKUP(CONCATENATE($F3700," ",$G3700),AllocFactorMatrix,(K$4+1),FALSE)*$E3702</f>
        <v>65922.652967098387</v>
      </c>
      <c r="L3700" s="5">
        <f>VLOOKUP(CONCATENATE($F3700," ",$G3700),AllocFactorMatrix,(L$4+1),FALSE)*$E3702</f>
        <v>2395.6529958309006</v>
      </c>
      <c r="M3700" s="5">
        <f>VLOOKUP(CONCATENATE($F3700," ",$G3700),AllocFactorMatrix,(M$4+1),FALSE)*$E3702</f>
        <v>278.83359179656668</v>
      </c>
      <c r="N3700" s="5">
        <f t="shared" si="1930"/>
        <v>68597.139554725843</v>
      </c>
      <c r="O3700" s="5">
        <f>VLOOKUP(CONCATENATE($F3700," ",$G3700),AllocFactorMatrix,(O$4+1),FALSE)*$E3702</f>
        <v>59229.72040653295</v>
      </c>
      <c r="P3700" s="5">
        <f>VLOOKUP(CONCATENATE($F3700," ",$G3700),AllocFactorMatrix,(P$4+1),FALSE)*$E3702</f>
        <v>11177.614236995791</v>
      </c>
      <c r="Q3700" s="5">
        <f>VLOOKUP(CONCATENATE($F3700," ",$G3700),AllocFactorMatrix,(Q$4+1),FALSE)*$E3702</f>
        <v>5321.4603590544102</v>
      </c>
      <c r="R3700" s="5">
        <f>VLOOKUP(CONCATENATE($F3700," ",$G3700),AllocFactorMatrix,(R$4+1),FALSE)*$E3702</f>
        <v>250.02387516908087</v>
      </c>
      <c r="S3700" s="5">
        <f t="shared" si="1934"/>
        <v>75978.81887775223</v>
      </c>
      <c r="T3700" s="5">
        <f>VLOOKUP(CONCATENATE($F3700," ",$G3700),AllocFactorMatrix,(T$4+1),FALSE)*$E3702</f>
        <v>2297.8296493401449</v>
      </c>
      <c r="U3700" s="5">
        <f>VLOOKUP(CONCATENATE($F3700," ",$G3700),AllocFactorMatrix,(U$4+1),FALSE)*$E3702</f>
        <v>42957.973928180021</v>
      </c>
      <c r="V3700" s="5">
        <f>VLOOKUP(CONCATENATE($F3700," ",$G3700),AllocFactorMatrix,(V$4+1),FALSE)*$E3702</f>
        <v>264141.47003825195</v>
      </c>
      <c r="W3700" s="5">
        <f>VLOOKUP(CONCATENATE($F3700," ",$G3700),AllocFactorMatrix,(W$4+1),FALSE)*$E3702</f>
        <v>49173.554495879107</v>
      </c>
      <c r="X3700" s="5">
        <f t="shared" si="1935"/>
        <v>358570.82811165124</v>
      </c>
      <c r="Y3700" s="5">
        <f>VLOOKUP(CONCATENATE($F3700," ",$G3700),AllocFactorMatrix,(Y$4+1),FALSE)*$E3702</f>
        <v>16304.817439240431</v>
      </c>
      <c r="Z3700" s="5">
        <f>VLOOKUP(CONCATENATE($F3700," ",$G3700),AllocFactorMatrix,(Z$4+1),FALSE)*$E3702</f>
        <v>274.75761902611856</v>
      </c>
      <c r="AA3700" s="5">
        <f t="shared" si="1931"/>
        <v>16579.57505826655</v>
      </c>
      <c r="AB3700" s="5">
        <f>VLOOKUP(CONCATENATE($F3700," ",$G3700),AllocFactorMatrix,(AB$4+1),FALSE)*$E3702</f>
        <v>294.95221138879344</v>
      </c>
      <c r="AC3700" s="5">
        <f>VLOOKUP(CONCATENATE($F3700," ",$G3700),AllocFactorMatrix,(AC$4+1),FALSE)*$E3702</f>
        <v>6166.9468016880519</v>
      </c>
      <c r="AD3700" s="5">
        <f>VLOOKUP(CONCATENATE($F3700," ",$G3700),AllocFactorMatrix,(AD$4+1),FALSE)*$E3702</f>
        <v>1259.0124073445638</v>
      </c>
    </row>
    <row r="3701" spans="4:30" hidden="1" outlineLevel="1">
      <c r="D3701" s="7"/>
      <c r="E3701" s="51"/>
      <c r="F3701" s="52" t="str">
        <f>F3702</f>
        <v>FUELREV</v>
      </c>
      <c r="G3701" s="55" t="str">
        <f>$G$14</f>
        <v>CUSTOMER</v>
      </c>
      <c r="H3701" s="4">
        <f t="shared" si="1929"/>
        <v>0</v>
      </c>
      <c r="I3701" s="5">
        <f>VLOOKUP(CONCATENATE($F3701," ",$G3701),AllocFactorMatrix,(I$4+1),FALSE)*$E3702</f>
        <v>0</v>
      </c>
      <c r="J3701" s="5">
        <f>VLOOKUP(CONCATENATE($F3701," ",$G3701),AllocFactorMatrix,(J$4+1),FALSE)*$E3702</f>
        <v>0</v>
      </c>
      <c r="K3701" s="5">
        <f>VLOOKUP(CONCATENATE($F3701," ",$G3701),AllocFactorMatrix,(K$4+1),FALSE)*$E3702</f>
        <v>0</v>
      </c>
      <c r="L3701" s="5">
        <f>VLOOKUP(CONCATENATE($F3701," ",$G3701),AllocFactorMatrix,(L$4+1),FALSE)*$E3702</f>
        <v>0</v>
      </c>
      <c r="M3701" s="5">
        <f>VLOOKUP(CONCATENATE($F3701," ",$G3701),AllocFactorMatrix,(M$4+1),FALSE)*$E3702</f>
        <v>0</v>
      </c>
      <c r="N3701" s="5">
        <f t="shared" si="1930"/>
        <v>0</v>
      </c>
      <c r="O3701" s="5">
        <f>VLOOKUP(CONCATENATE($F3701," ",$G3701),AllocFactorMatrix,(O$4+1),FALSE)*$E3702</f>
        <v>0</v>
      </c>
      <c r="P3701" s="5">
        <f>VLOOKUP(CONCATENATE($F3701," ",$G3701),AllocFactorMatrix,(P$4+1),FALSE)*$E3702</f>
        <v>0</v>
      </c>
      <c r="Q3701" s="5">
        <f>VLOOKUP(CONCATENATE($F3701," ",$G3701),AllocFactorMatrix,(Q$4+1),FALSE)*$E3702</f>
        <v>0</v>
      </c>
      <c r="R3701" s="5">
        <f>VLOOKUP(CONCATENATE($F3701," ",$G3701),AllocFactorMatrix,(R$4+1),FALSE)*$E3702</f>
        <v>0</v>
      </c>
      <c r="S3701" s="5">
        <f t="shared" si="1934"/>
        <v>0</v>
      </c>
      <c r="T3701" s="5">
        <f>VLOOKUP(CONCATENATE($F3701," ",$G3701),AllocFactorMatrix,(T$4+1),FALSE)*$E3702</f>
        <v>0</v>
      </c>
      <c r="U3701" s="5">
        <f>VLOOKUP(CONCATENATE($F3701," ",$G3701),AllocFactorMatrix,(U$4+1),FALSE)*$E3702</f>
        <v>0</v>
      </c>
      <c r="V3701" s="5">
        <f>VLOOKUP(CONCATENATE($F3701," ",$G3701),AllocFactorMatrix,(V$4+1),FALSE)*$E3702</f>
        <v>0</v>
      </c>
      <c r="W3701" s="5">
        <f>VLOOKUP(CONCATENATE($F3701," ",$G3701),AllocFactorMatrix,(W$4+1),FALSE)*$E3702</f>
        <v>0</v>
      </c>
      <c r="X3701" s="5">
        <f t="shared" si="1935"/>
        <v>0</v>
      </c>
      <c r="Y3701" s="5">
        <f>VLOOKUP(CONCATENATE($F3701," ",$G3701),AllocFactorMatrix,(Y$4+1),FALSE)*$E3702</f>
        <v>0</v>
      </c>
      <c r="Z3701" s="5">
        <f>VLOOKUP(CONCATENATE($F3701," ",$G3701),AllocFactorMatrix,(Z$4+1),FALSE)*$E3702</f>
        <v>0</v>
      </c>
      <c r="AA3701" s="5">
        <f t="shared" si="1931"/>
        <v>0</v>
      </c>
      <c r="AB3701" s="5">
        <f>VLOOKUP(CONCATENATE($F3701," ",$G3701),AllocFactorMatrix,(AB$4+1),FALSE)*$E3702</f>
        <v>0</v>
      </c>
      <c r="AC3701" s="5">
        <f>VLOOKUP(CONCATENATE($F3701," ",$G3701),AllocFactorMatrix,(AC$4+1),FALSE)*$E3702</f>
        <v>0</v>
      </c>
      <c r="AD3701" s="5">
        <f>VLOOKUP(CONCATENATE($F3701," ",$G3701),AllocFactorMatrix,(AD$4+1),FALSE)*$E3702</f>
        <v>0</v>
      </c>
    </row>
    <row r="3702" spans="4:30" collapsed="1">
      <c r="D3702" s="7" t="s">
        <v>351</v>
      </c>
      <c r="E3702" s="61">
        <v>835035</v>
      </c>
      <c r="F3702" s="10" t="s">
        <v>243</v>
      </c>
      <c r="G3702" s="55" t="str">
        <f>$G$15</f>
        <v>TOTAL</v>
      </c>
      <c r="H3702" s="4">
        <f t="shared" si="1929"/>
        <v>835034.99999999988</v>
      </c>
      <c r="I3702" s="5">
        <f>VLOOKUP(CONCATENATE($F3702," ",$G3702),AllocFactorMatrix,(I$4+1),FALSE)*$E3702</f>
        <v>287921.25099551521</v>
      </c>
      <c r="J3702" s="5">
        <f>VLOOKUP(CONCATENATE($F3702," ",$G3702),AllocFactorMatrix,(J$4+1),FALSE)*$E3702</f>
        <v>19666.475981667543</v>
      </c>
      <c r="K3702" s="5">
        <f>VLOOKUP(CONCATENATE($F3702," ",$G3702),AllocFactorMatrix,(K$4+1),FALSE)*$E3702</f>
        <v>65922.652967098387</v>
      </c>
      <c r="L3702" s="5">
        <f>VLOOKUP(CONCATENATE($F3702," ",$G3702),AllocFactorMatrix,(L$4+1),FALSE)*$E3702</f>
        <v>2395.6529958309006</v>
      </c>
      <c r="M3702" s="5">
        <f>VLOOKUP(CONCATENATE($F3702," ",$G3702),AllocFactorMatrix,(M$4+1),FALSE)*$E3702</f>
        <v>278.83359179656668</v>
      </c>
      <c r="N3702" s="5">
        <f t="shared" si="1930"/>
        <v>68597.139554725843</v>
      </c>
      <c r="O3702" s="5">
        <f>VLOOKUP(CONCATENATE($F3702," ",$G3702),AllocFactorMatrix,(O$4+1),FALSE)*$E3702</f>
        <v>59229.72040653295</v>
      </c>
      <c r="P3702" s="5">
        <f>VLOOKUP(CONCATENATE($F3702," ",$G3702),AllocFactorMatrix,(P$4+1),FALSE)*$E3702</f>
        <v>11177.614236995791</v>
      </c>
      <c r="Q3702" s="5">
        <f>VLOOKUP(CONCATENATE($F3702," ",$G3702),AllocFactorMatrix,(Q$4+1),FALSE)*$E3702</f>
        <v>5321.4603590544102</v>
      </c>
      <c r="R3702" s="5">
        <f>VLOOKUP(CONCATENATE($F3702," ",$G3702),AllocFactorMatrix,(R$4+1),FALSE)*$E3702</f>
        <v>250.02387516908087</v>
      </c>
      <c r="S3702" s="5">
        <f t="shared" si="1934"/>
        <v>75978.81887775223</v>
      </c>
      <c r="T3702" s="5">
        <f>VLOOKUP(CONCATENATE($F3702," ",$G3702),AllocFactorMatrix,(T$4+1),FALSE)*$E3702</f>
        <v>2297.8296493401449</v>
      </c>
      <c r="U3702" s="5">
        <f>VLOOKUP(CONCATENATE($F3702," ",$G3702),AllocFactorMatrix,(U$4+1),FALSE)*$E3702</f>
        <v>42957.973928180021</v>
      </c>
      <c r="V3702" s="5">
        <f>VLOOKUP(CONCATENATE($F3702," ",$G3702),AllocFactorMatrix,(V$4+1),FALSE)*$E3702</f>
        <v>264141.47003825195</v>
      </c>
      <c r="W3702" s="5">
        <f>VLOOKUP(CONCATENATE($F3702," ",$G3702),AllocFactorMatrix,(W$4+1),FALSE)*$E3702</f>
        <v>49173.554495879107</v>
      </c>
      <c r="X3702" s="5">
        <f t="shared" si="1935"/>
        <v>358570.82811165124</v>
      </c>
      <c r="Y3702" s="5">
        <f>VLOOKUP(CONCATENATE($F3702," ",$G3702),AllocFactorMatrix,(Y$4+1),FALSE)*$E3702</f>
        <v>16304.817439240431</v>
      </c>
      <c r="Z3702" s="5">
        <f>VLOOKUP(CONCATENATE($F3702," ",$G3702),AllocFactorMatrix,(Z$4+1),FALSE)*$E3702</f>
        <v>274.75761902611856</v>
      </c>
      <c r="AA3702" s="5">
        <f t="shared" si="1931"/>
        <v>16579.57505826655</v>
      </c>
      <c r="AB3702" s="5">
        <f>VLOOKUP(CONCATENATE($F3702," ",$G3702),AllocFactorMatrix,(AB$4+1),FALSE)*$E3702</f>
        <v>294.95221138879344</v>
      </c>
      <c r="AC3702" s="5">
        <f>VLOOKUP(CONCATENATE($F3702," ",$G3702),AllocFactorMatrix,(AC$4+1),FALSE)*$E3702</f>
        <v>6166.9468016880519</v>
      </c>
      <c r="AD3702" s="5">
        <f>VLOOKUP(CONCATENATE($F3702," ",$G3702),AllocFactorMatrix,(AD$4+1),FALSE)*$E3702</f>
        <v>1259.0124073445638</v>
      </c>
    </row>
    <row r="3703" spans="4:30" hidden="1" outlineLevel="1">
      <c r="D3703" s="7"/>
      <c r="E3703" s="51"/>
      <c r="F3703" s="52" t="str">
        <f>F3710</f>
        <v>LABOR_M</v>
      </c>
      <c r="G3703" s="55" t="str">
        <f>$G$8</f>
        <v>PRODUCTION</v>
      </c>
      <c r="H3703" s="4">
        <f t="shared" ref="H3703:H3710" ca="1" si="1936">SUBTOTAL(9,I3703:AD3703)</f>
        <v>-5234.3826744500038</v>
      </c>
      <c r="I3703" s="5">
        <f ca="1">VLOOKUP(CONCATENATE($F3703," ",$G3703),AllocFactorMatrix,(I$4+1),FALSE)*$E3710</f>
        <v>-2906.1632161752214</v>
      </c>
      <c r="J3703" s="5">
        <f ca="1">VLOOKUP(CONCATENATE($F3703," ",$G3703),AllocFactorMatrix,(J$4+1),FALSE)*$E3710</f>
        <v>-133.72673982544407</v>
      </c>
      <c r="K3703" s="5">
        <f ca="1">VLOOKUP(CONCATENATE($F3703," ",$G3703),AllocFactorMatrix,(K$4+1),FALSE)*$E3710</f>
        <v>-440.53427769313328</v>
      </c>
      <c r="L3703" s="5">
        <f ca="1">VLOOKUP(CONCATENATE($F3703," ",$G3703),AllocFactorMatrix,(L$4+1),FALSE)*$E3710</f>
        <v>-11.007545233994085</v>
      </c>
      <c r="M3703" s="5">
        <f ca="1">VLOOKUP(CONCATENATE($F3703," ",$G3703),AllocFactorMatrix,(M$4+1),FALSE)*$E3710</f>
        <v>-1.4169984546478873</v>
      </c>
      <c r="N3703" s="5">
        <f t="shared" ref="N3703:N3710" ca="1" si="1937">SUBTOTAL(9,K3703:M3703)</f>
        <v>-452.95882138177529</v>
      </c>
      <c r="O3703" s="5">
        <f ca="1">VLOOKUP(CONCATENATE($F3703," ",$G3703),AllocFactorMatrix,(O$4+1),FALSE)*$E3710</f>
        <v>-335.12037957251442</v>
      </c>
      <c r="P3703" s="5">
        <f ca="1">VLOOKUP(CONCATENATE($F3703," ",$G3703),AllocFactorMatrix,(P$4+1),FALSE)*$E3710</f>
        <v>-60.657425470183156</v>
      </c>
      <c r="Q3703" s="5">
        <f ca="1">VLOOKUP(CONCATENATE($F3703," ",$G3703),AllocFactorMatrix,(Q$4+1),FALSE)*$E3710</f>
        <v>-23.461863920902594</v>
      </c>
      <c r="R3703" s="5">
        <f ca="1">VLOOKUP(CONCATENATE($F3703," ",$G3703),AllocFactorMatrix,(R$4+1),FALSE)*$E3710</f>
        <v>-0.50552631096610079</v>
      </c>
      <c r="S3703" s="5">
        <f ca="1">SUBTOTAL(9,O3703:R3703)</f>
        <v>-419.7451952745663</v>
      </c>
      <c r="T3703" s="5">
        <f ca="1">VLOOKUP(CONCATENATE($F3703," ",$G3703),AllocFactorMatrix,(T$4+1),FALSE)*$E3710</f>
        <v>-10.641295542426425</v>
      </c>
      <c r="U3703" s="5">
        <f ca="1">VLOOKUP(CONCATENATE($F3703," ",$G3703),AllocFactorMatrix,(U$4+1),FALSE)*$E3710</f>
        <v>-169.42792372332286</v>
      </c>
      <c r="V3703" s="5">
        <f ca="1">VLOOKUP(CONCATENATE($F3703," ",$G3703),AllocFactorMatrix,(V$4+1),FALSE)*$E3710</f>
        <v>-918.84215830354719</v>
      </c>
      <c r="W3703" s="5">
        <f ca="1">VLOOKUP(CONCATENATE($F3703," ",$G3703),AllocFactorMatrix,(W$4+1),FALSE)*$E3710</f>
        <v>-120.89450411484579</v>
      </c>
      <c r="X3703" s="5">
        <f ca="1">SUBTOTAL(9,T3703:W3703)</f>
        <v>-1219.8058816841424</v>
      </c>
      <c r="Y3703" s="5">
        <f ca="1">VLOOKUP(CONCATENATE($F3703," ",$G3703),AllocFactorMatrix,(Y$4+1),FALSE)*$E3710</f>
        <v>-98.769717265219185</v>
      </c>
      <c r="Z3703" s="5">
        <f ca="1">VLOOKUP(CONCATENATE($F3703," ",$G3703),AllocFactorMatrix,(Z$4+1),FALSE)*$E3710</f>
        <v>-2.0530947798080703</v>
      </c>
      <c r="AA3703" s="5">
        <f t="shared" ref="AA3703:AA3710" ca="1" si="1938">SUBTOTAL(9,Y3703:Z3703)</f>
        <v>-100.82281204502726</v>
      </c>
      <c r="AB3703" s="5">
        <f ca="1">VLOOKUP(CONCATENATE($F3703," ",$G3703),AllocFactorMatrix,(AB$4+1),FALSE)*$E3710</f>
        <v>-1.1600080638278183</v>
      </c>
      <c r="AC3703" s="5">
        <f ca="1">VLOOKUP(CONCATENATE($F3703," ",$G3703),AllocFactorMatrix,(AC$4+1),FALSE)*$E3710</f>
        <v>0</v>
      </c>
      <c r="AD3703" s="5">
        <f ca="1">VLOOKUP(CONCATENATE($F3703," ",$G3703),AllocFactorMatrix,(AD$4+1),FALSE)*$E3710</f>
        <v>0</v>
      </c>
    </row>
    <row r="3704" spans="4:30" hidden="1" outlineLevel="1">
      <c r="D3704" s="7"/>
      <c r="E3704" s="51"/>
      <c r="F3704" s="52" t="str">
        <f>F3710</f>
        <v>LABOR_M</v>
      </c>
      <c r="G3704" s="55" t="str">
        <f>$G$9</f>
        <v>BULKTRAN</v>
      </c>
      <c r="H3704" s="4">
        <f t="shared" ca="1" si="1936"/>
        <v>-19.125482431099751</v>
      </c>
      <c r="I3704" s="5">
        <f ca="1">VLOOKUP(CONCATENATE($F3704," ",$G3704),AllocFactorMatrix,(I$4+1),FALSE)*$E3710</f>
        <v>-9.4208873298420261</v>
      </c>
      <c r="J3704" s="5">
        <f ca="1">VLOOKUP(CONCATENATE($F3704," ",$G3704),AllocFactorMatrix,(J$4+1),FALSE)*$E3710</f>
        <v>-0.46570812365460806</v>
      </c>
      <c r="K3704" s="5">
        <f ca="1">VLOOKUP(CONCATENATE($F3704," ",$G3704),AllocFactorMatrix,(K$4+1),FALSE)*$E3710</f>
        <v>-1.7058621668485541</v>
      </c>
      <c r="L3704" s="5">
        <f ca="1">VLOOKUP(CONCATENATE($F3704," ",$G3704),AllocFactorMatrix,(L$4+1),FALSE)*$E3710</f>
        <v>-5.3694484523212703E-2</v>
      </c>
      <c r="M3704" s="5">
        <f ca="1">VLOOKUP(CONCATENATE($F3704," ",$G3704),AllocFactorMatrix,(M$4+1),FALSE)*$E3710</f>
        <v>-5.0352969452358374E-3</v>
      </c>
      <c r="N3704" s="5">
        <f t="shared" ca="1" si="1937"/>
        <v>-1.7645919483170027</v>
      </c>
      <c r="O3704" s="5">
        <f ca="1">VLOOKUP(CONCATENATE($F3704," ",$G3704),AllocFactorMatrix,(O$4+1),FALSE)*$E3710</f>
        <v>-1.2967206120251373</v>
      </c>
      <c r="P3704" s="5">
        <f ca="1">VLOOKUP(CONCATENATE($F3704," ",$G3704),AllocFactorMatrix,(P$4+1),FALSE)*$E3710</f>
        <v>-0.2416168286113709</v>
      </c>
      <c r="Q3704" s="5">
        <f ca="1">VLOOKUP(CONCATENATE($F3704," ",$G3704),AllocFactorMatrix,(Q$4+1),FALSE)*$E3710</f>
        <v>-0.10918214594401375</v>
      </c>
      <c r="R3704" s="5">
        <f ca="1">VLOOKUP(CONCATENATE($F3704," ",$G3704),AllocFactorMatrix,(R$4+1),FALSE)*$E3710</f>
        <v>-4.909799058319648E-3</v>
      </c>
      <c r="S3704" s="5">
        <f t="shared" ref="S3704:S3710" ca="1" si="1939">SUBTOTAL(9,O3704:R3704)</f>
        <v>-1.6524293856388415</v>
      </c>
      <c r="T3704" s="5">
        <f ca="1">VLOOKUP(CONCATENATE($F3704," ",$G3704),AllocFactorMatrix,(T$4+1),FALSE)*$E3710</f>
        <v>-4.5297772318813538E-2</v>
      </c>
      <c r="U3704" s="5">
        <f ca="1">VLOOKUP(CONCATENATE($F3704," ",$G3704),AllocFactorMatrix,(U$4+1),FALSE)*$E3710</f>
        <v>-0.74129032607945478</v>
      </c>
      <c r="V3704" s="5">
        <f ca="1">VLOOKUP(CONCATENATE($F3704," ",$G3704),AllocFactorMatrix,(V$4+1),FALSE)*$E3710</f>
        <v>-3.9177402024347341</v>
      </c>
      <c r="W3704" s="5">
        <f ca="1">VLOOKUP(CONCATENATE($F3704," ",$G3704),AllocFactorMatrix,(W$4+1),FALSE)*$E3710</f>
        <v>-0.70747894689959667</v>
      </c>
      <c r="X3704" s="5">
        <f t="shared" ref="X3704:X3710" ca="1" si="1940">SUBTOTAL(9,T3704:W3704)</f>
        <v>-5.4118072477325994</v>
      </c>
      <c r="Y3704" s="5">
        <f ca="1">VLOOKUP(CONCATENATE($F3704," ",$G3704),AllocFactorMatrix,(Y$4+1),FALSE)*$E3710</f>
        <v>-0.39822084231597865</v>
      </c>
      <c r="Z3704" s="5">
        <f ca="1">VLOOKUP(CONCATENATE($F3704," ",$G3704),AllocFactorMatrix,(Z$4+1),FALSE)*$E3710</f>
        <v>-6.6700468906135462E-3</v>
      </c>
      <c r="AA3704" s="5">
        <f t="shared" ca="1" si="1938"/>
        <v>-0.40489088920659222</v>
      </c>
      <c r="AB3704" s="5">
        <f ca="1">VLOOKUP(CONCATENATE($F3704," ",$G3704),AllocFactorMatrix,(AB$4+1),FALSE)*$E3710</f>
        <v>-5.1675067080880089E-3</v>
      </c>
      <c r="AC3704" s="5">
        <f ca="1">VLOOKUP(CONCATENATE($F3704," ",$G3704),AllocFactorMatrix,(AC$4+1),FALSE)*$E3710</f>
        <v>0</v>
      </c>
      <c r="AD3704" s="5">
        <f ca="1">VLOOKUP(CONCATENATE($F3704," ",$G3704),AllocFactorMatrix,(AD$4+1),FALSE)*$E3710</f>
        <v>0</v>
      </c>
    </row>
    <row r="3705" spans="4:30" hidden="1" outlineLevel="1">
      <c r="D3705" s="7"/>
      <c r="E3705" s="51"/>
      <c r="F3705" s="52" t="str">
        <f>F3710</f>
        <v>LABOR_M</v>
      </c>
      <c r="G3705" s="55" t="str">
        <f>$G$10</f>
        <v>SUBTRAN</v>
      </c>
      <c r="H3705" s="4">
        <f t="shared" ca="1" si="1936"/>
        <v>-4.2068128368028397</v>
      </c>
      <c r="I3705" s="5">
        <f ca="1">VLOOKUP(CONCATENATE($F3705," ",$G3705),AllocFactorMatrix,(I$4+1),FALSE)*$E3710</f>
        <v>-2.0481601641063758</v>
      </c>
      <c r="J3705" s="5">
        <f ca="1">VLOOKUP(CONCATENATE($F3705," ",$G3705),AllocFactorMatrix,(J$4+1),FALSE)*$E3710</f>
        <v>-9.8846888831368371E-2</v>
      </c>
      <c r="K3705" s="5">
        <f ca="1">VLOOKUP(CONCATENATE($F3705," ",$G3705),AllocFactorMatrix,(K$4+1),FALSE)*$E3710</f>
        <v>-0.3596001484120096</v>
      </c>
      <c r="L3705" s="5">
        <f ca="1">VLOOKUP(CONCATENATE($F3705," ",$G3705),AllocFactorMatrix,(L$4+1),FALSE)*$E3710</f>
        <v>-1.1107710244574902E-2</v>
      </c>
      <c r="M3705" s="5">
        <f ca="1">VLOOKUP(CONCATENATE($F3705," ",$G3705),AllocFactorMatrix,(M$4+1),FALSE)*$E3710</f>
        <v>-1.3834065659443686E-3</v>
      </c>
      <c r="N3705" s="5">
        <f t="shared" ca="1" si="1937"/>
        <v>-0.37209126522252889</v>
      </c>
      <c r="O3705" s="5">
        <f ca="1">VLOOKUP(CONCATENATE($F3705," ",$G3705),AllocFactorMatrix,(O$4+1),FALSE)*$E3710</f>
        <v>-0.27168353260908762</v>
      </c>
      <c r="P3705" s="5">
        <f ca="1">VLOOKUP(CONCATENATE($F3705," ",$G3705),AllocFactorMatrix,(P$4+1),FALSE)*$E3710</f>
        <v>-5.0505651832339314E-2</v>
      </c>
      <c r="Q3705" s="5">
        <f ca="1">VLOOKUP(CONCATENATE($F3705," ",$G3705),AllocFactorMatrix,(Q$4+1),FALSE)*$E3710</f>
        <v>-3.0051464634565799E-2</v>
      </c>
      <c r="R3705" s="5">
        <f ca="1">VLOOKUP(CONCATENATE($F3705," ",$G3705),AllocFactorMatrix,(R$4+1),FALSE)*$E3710</f>
        <v>0</v>
      </c>
      <c r="S3705" s="5">
        <f t="shared" ca="1" si="1939"/>
        <v>-0.35224064907599273</v>
      </c>
      <c r="T3705" s="5">
        <f ca="1">VLOOKUP(CONCATENATE($F3705," ",$G3705),AllocFactorMatrix,(T$4+1),FALSE)*$E3710</f>
        <v>-9.4867224636767042E-3</v>
      </c>
      <c r="U3705" s="5">
        <f ca="1">VLOOKUP(CONCATENATE($F3705," ",$G3705),AllocFactorMatrix,(U$4+1),FALSE)*$E3710</f>
        <v>-0.15530306312392503</v>
      </c>
      <c r="V3705" s="5">
        <f ca="1">VLOOKUP(CONCATENATE($F3705," ",$G3705),AllocFactorMatrix,(V$4+1),FALSE)*$E3710</f>
        <v>-1.0819472262753334</v>
      </c>
      <c r="W3705" s="5">
        <f ca="1">VLOOKUP(CONCATENATE($F3705," ",$G3705),AllocFactorMatrix,(W$4+1),FALSE)*$E3710</f>
        <v>0</v>
      </c>
      <c r="X3705" s="5">
        <f t="shared" ca="1" si="1940"/>
        <v>-1.2467370118629351</v>
      </c>
      <c r="Y3705" s="5">
        <f ca="1">VLOOKUP(CONCATENATE($F3705," ",$G3705),AllocFactorMatrix,(Y$4+1),FALSE)*$E3710</f>
        <v>-8.1768783652837698E-2</v>
      </c>
      <c r="Z3705" s="5">
        <f ca="1">VLOOKUP(CONCATENATE($F3705," ",$G3705),AllocFactorMatrix,(Z$4+1),FALSE)*$E3710</f>
        <v>-1.3630878449907393E-3</v>
      </c>
      <c r="AA3705" s="5">
        <f t="shared" ca="1" si="1938"/>
        <v>-8.3131871497828441E-2</v>
      </c>
      <c r="AB3705" s="5">
        <f ca="1">VLOOKUP(CONCATENATE($F3705," ",$G3705),AllocFactorMatrix,(AB$4+1),FALSE)*$E3710</f>
        <v>-1.0919107366481691E-3</v>
      </c>
      <c r="AC3705" s="5">
        <f ca="1">VLOOKUP(CONCATENATE($F3705," ",$G3705),AllocFactorMatrix,(AC$4+1),FALSE)*$E3710</f>
        <v>-3.7127299318284184E-3</v>
      </c>
      <c r="AD3705" s="5">
        <f ca="1">VLOOKUP(CONCATENATE($F3705," ",$G3705),AllocFactorMatrix,(AD$4+1),FALSE)*$E3710</f>
        <v>-8.0034553733403647E-4</v>
      </c>
    </row>
    <row r="3706" spans="4:30" hidden="1" outlineLevel="1">
      <c r="D3706" s="7"/>
      <c r="E3706" s="51"/>
      <c r="F3706" s="52" t="str">
        <f>F3710</f>
        <v>LABOR_M</v>
      </c>
      <c r="G3706" s="55" t="str">
        <f>$G$11</f>
        <v>DISTPRI</v>
      </c>
      <c r="H3706" s="4">
        <f t="shared" ca="1" si="1936"/>
        <v>-2695.2985828961891</v>
      </c>
      <c r="I3706" s="5">
        <f ca="1">VLOOKUP(CONCATENATE($F3706," ",$G3706),AllocFactorMatrix,(I$4+1),FALSE)*$E3710</f>
        <v>-1801.382998855508</v>
      </c>
      <c r="J3706" s="5">
        <f ca="1">VLOOKUP(CONCATENATE($F3706," ",$G3706),AllocFactorMatrix,(J$4+1),FALSE)*$E3710</f>
        <v>-84.912491989189633</v>
      </c>
      <c r="K3706" s="5">
        <f ca="1">VLOOKUP(CONCATENATE($F3706," ",$G3706),AllocFactorMatrix,(K$4+1),FALSE)*$E3710</f>
        <v>-308.32246977780471</v>
      </c>
      <c r="L3706" s="5">
        <f ca="1">VLOOKUP(CONCATENATE($F3706," ",$G3706),AllocFactorMatrix,(L$4+1),FALSE)*$E3710</f>
        <v>-9.5287686516176677</v>
      </c>
      <c r="M3706" s="5">
        <f ca="1">VLOOKUP(CONCATENATE($F3706," ",$G3706),AllocFactorMatrix,(M$4+1),FALSE)*$E3710</f>
        <v>0</v>
      </c>
      <c r="N3706" s="5">
        <f t="shared" ca="1" si="1937"/>
        <v>-317.85123842942238</v>
      </c>
      <c r="O3706" s="5">
        <f ca="1">VLOOKUP(CONCATENATE($F3706," ",$G3706),AllocFactorMatrix,(O$4+1),FALSE)*$E3710</f>
        <v>-231.18796217349467</v>
      </c>
      <c r="P3706" s="5">
        <f ca="1">VLOOKUP(CONCATENATE($F3706," ",$G3706),AllocFactorMatrix,(P$4+1),FALSE)*$E3710</f>
        <v>-43.058773512380121</v>
      </c>
      <c r="Q3706" s="5">
        <f ca="1">VLOOKUP(CONCATENATE($F3706," ",$G3706),AllocFactorMatrix,(Q$4+1),FALSE)*$E3710</f>
        <v>0</v>
      </c>
      <c r="R3706" s="5">
        <f ca="1">VLOOKUP(CONCATENATE($F3706," ",$G3706),AllocFactorMatrix,(R$4+1),FALSE)*$E3710</f>
        <v>0</v>
      </c>
      <c r="S3706" s="5">
        <f t="shared" ca="1" si="1939"/>
        <v>-274.2467356858748</v>
      </c>
      <c r="T3706" s="5">
        <f ca="1">VLOOKUP(CONCATENATE($F3706," ",$G3706),AllocFactorMatrix,(T$4+1),FALSE)*$E3710</f>
        <v>-8.2417083811740124</v>
      </c>
      <c r="U3706" s="5">
        <f ca="1">VLOOKUP(CONCATENATE($F3706," ",$G3706),AllocFactorMatrix,(U$4+1),FALSE)*$E3710</f>
        <v>-132.92010647065388</v>
      </c>
      <c r="V3706" s="5">
        <f ca="1">VLOOKUP(CONCATENATE($F3706," ",$G3706),AllocFactorMatrix,(V$4+1),FALSE)*$E3710</f>
        <v>0</v>
      </c>
      <c r="W3706" s="5">
        <f ca="1">VLOOKUP(CONCATENATE($F3706," ",$G3706),AllocFactorMatrix,(W$4+1),FALSE)*$E3710</f>
        <v>0</v>
      </c>
      <c r="X3706" s="5">
        <f t="shared" ca="1" si="1940"/>
        <v>-141.1618148518279</v>
      </c>
      <c r="Y3706" s="5">
        <f ca="1">VLOOKUP(CONCATENATE($F3706," ",$G3706),AllocFactorMatrix,(Y$4+1),FALSE)*$E3710</f>
        <v>-69.71379498029863</v>
      </c>
      <c r="Z3706" s="5">
        <f ca="1">VLOOKUP(CONCATENATE($F3706," ",$G3706),AllocFactorMatrix,(Z$4+1),FALSE)*$E3710</f>
        <v>-1.1630989958079392</v>
      </c>
      <c r="AA3706" s="5">
        <f t="shared" ca="1" si="1938"/>
        <v>-70.876893976106572</v>
      </c>
      <c r="AB3706" s="5">
        <f ca="1">VLOOKUP(CONCATENATE($F3706," ",$G3706),AllocFactorMatrix,(AB$4+1),FALSE)*$E3710</f>
        <v>-0.94230507292622256</v>
      </c>
      <c r="AC3706" s="5">
        <f ca="1">VLOOKUP(CONCATENATE($F3706," ",$G3706),AllocFactorMatrix,(AC$4+1),FALSE)*$E3710</f>
        <v>-3.2282062658031965</v>
      </c>
      <c r="AD3706" s="5">
        <f ca="1">VLOOKUP(CONCATENATE($F3706," ",$G3706),AllocFactorMatrix,(AD$4+1),FALSE)*$E3710</f>
        <v>-0.69589776953072646</v>
      </c>
    </row>
    <row r="3707" spans="4:30" hidden="1" outlineLevel="1">
      <c r="D3707" s="7"/>
      <c r="E3707" s="51"/>
      <c r="F3707" s="52" t="str">
        <f>F3710</f>
        <v>LABOR_M</v>
      </c>
      <c r="G3707" s="55" t="str">
        <f>$G$12</f>
        <v>DISTSEC</v>
      </c>
      <c r="H3707" s="4">
        <f t="shared" ca="1" si="1936"/>
        <v>-1112.3828762612477</v>
      </c>
      <c r="I3707" s="5">
        <f ca="1">VLOOKUP(CONCATENATE($F3707," ",$G3707),AllocFactorMatrix,(I$4+1),FALSE)*$E3710</f>
        <v>-831.73029131974238</v>
      </c>
      <c r="J3707" s="5">
        <f ca="1">VLOOKUP(CONCATENATE($F3707," ",$G3707),AllocFactorMatrix,(J$4+1),FALSE)*$E3710</f>
        <v>-40.097982424761845</v>
      </c>
      <c r="K3707" s="5">
        <f ca="1">VLOOKUP(CONCATENATE($F3707," ",$G3707),AllocFactorMatrix,(K$4+1),FALSE)*$E3710</f>
        <v>-120.99232330557253</v>
      </c>
      <c r="L3707" s="5">
        <f ca="1">VLOOKUP(CONCATENATE($F3707," ",$G3707),AllocFactorMatrix,(L$4+1),FALSE)*$E3710</f>
        <v>0</v>
      </c>
      <c r="M3707" s="5">
        <f ca="1">VLOOKUP(CONCATENATE($F3707," ",$G3707),AllocFactorMatrix,(M$4+1),FALSE)*$E3710</f>
        <v>0</v>
      </c>
      <c r="N3707" s="5">
        <f t="shared" ca="1" si="1937"/>
        <v>-120.99232330557253</v>
      </c>
      <c r="O3707" s="5">
        <f ca="1">VLOOKUP(CONCATENATE($F3707," ",$G3707),AllocFactorMatrix,(O$4+1),FALSE)*$E3710</f>
        <v>-77.09677934123377</v>
      </c>
      <c r="P3707" s="5">
        <f ca="1">VLOOKUP(CONCATENATE($F3707," ",$G3707),AllocFactorMatrix,(P$4+1),FALSE)*$E3710</f>
        <v>0</v>
      </c>
      <c r="Q3707" s="5">
        <f ca="1">VLOOKUP(CONCATENATE($F3707," ",$G3707),AllocFactorMatrix,(Q$4+1),FALSE)*$E3710</f>
        <v>0</v>
      </c>
      <c r="R3707" s="5">
        <f ca="1">VLOOKUP(CONCATENATE($F3707," ",$G3707),AllocFactorMatrix,(R$4+1),FALSE)*$E3710</f>
        <v>0</v>
      </c>
      <c r="S3707" s="5">
        <f t="shared" ca="1" si="1939"/>
        <v>-77.09677934123377</v>
      </c>
      <c r="T3707" s="5">
        <f ca="1">VLOOKUP(CONCATENATE($F3707," ",$G3707),AllocFactorMatrix,(T$4+1),FALSE)*$E3710</f>
        <v>-2.0845351746432468</v>
      </c>
      <c r="U3707" s="5">
        <f ca="1">VLOOKUP(CONCATENATE($F3707," ",$G3707),AllocFactorMatrix,(U$4+1),FALSE)*$E3710</f>
        <v>0</v>
      </c>
      <c r="V3707" s="5">
        <f ca="1">VLOOKUP(CONCATENATE($F3707," ",$G3707),AllocFactorMatrix,(V$4+1),FALSE)*$E3710</f>
        <v>0</v>
      </c>
      <c r="W3707" s="5">
        <f ca="1">VLOOKUP(CONCATENATE($F3707," ",$G3707),AllocFactorMatrix,(W$4+1),FALSE)*$E3710</f>
        <v>0</v>
      </c>
      <c r="X3707" s="5">
        <f t="shared" ca="1" si="1940"/>
        <v>-2.0845351746432468</v>
      </c>
      <c r="Y3707" s="5">
        <f ca="1">VLOOKUP(CONCATENATE($F3707," ",$G3707),AllocFactorMatrix,(Y$4+1),FALSE)*$E3710</f>
        <v>-28.43669164015142</v>
      </c>
      <c r="Z3707" s="5">
        <f ca="1">VLOOKUP(CONCATENATE($F3707," ",$G3707),AllocFactorMatrix,(Z$4+1),FALSE)*$E3710</f>
        <v>0</v>
      </c>
      <c r="AA3707" s="5">
        <f t="shared" ca="1" si="1938"/>
        <v>-28.43669164015142</v>
      </c>
      <c r="AB3707" s="5">
        <f ca="1">VLOOKUP(CONCATENATE($F3707," ",$G3707),AllocFactorMatrix,(AB$4+1),FALSE)*$E3710</f>
        <v>-0.29508846392408933</v>
      </c>
      <c r="AC3707" s="5">
        <f ca="1">VLOOKUP(CONCATENATE($F3707," ",$G3707),AllocFactorMatrix,(AC$4+1),FALSE)*$E3710</f>
        <v>-10.019388305853312</v>
      </c>
      <c r="AD3707" s="5">
        <f ca="1">VLOOKUP(CONCATENATE($F3707," ",$G3707),AllocFactorMatrix,(AD$4+1),FALSE)*$E3710</f>
        <v>-1.6297962853653554</v>
      </c>
    </row>
    <row r="3708" spans="4:30" hidden="1" outlineLevel="1">
      <c r="D3708" s="7"/>
      <c r="E3708" s="51"/>
      <c r="F3708" s="52" t="str">
        <f>F3710</f>
        <v>LABOR_M</v>
      </c>
      <c r="G3708" s="55" t="str">
        <f>$G$13</f>
        <v>ENERGY</v>
      </c>
      <c r="H3708" s="4">
        <f t="shared" ca="1" si="1936"/>
        <v>-1377.9750570517906</v>
      </c>
      <c r="I3708" s="5">
        <f ca="1">VLOOKUP(CONCATENATE($F3708," ",$G3708),AllocFactorMatrix,(I$4+1),FALSE)*$E3710</f>
        <v>-517.053569017104</v>
      </c>
      <c r="J3708" s="5">
        <f ca="1">VLOOKUP(CONCATENATE($F3708," ",$G3708),AllocFactorMatrix,(J$4+1),FALSE)*$E3710</f>
        <v>-33.508412366335861</v>
      </c>
      <c r="K3708" s="5">
        <f ca="1">VLOOKUP(CONCATENATE($F3708," ",$G3708),AllocFactorMatrix,(K$4+1),FALSE)*$E3710</f>
        <v>-112.42435592597582</v>
      </c>
      <c r="L3708" s="5">
        <f ca="1">VLOOKUP(CONCATENATE($F3708," ",$G3708),AllocFactorMatrix,(L$4+1),FALSE)*$E3710</f>
        <v>-3.5731012608562303</v>
      </c>
      <c r="M3708" s="5">
        <f ca="1">VLOOKUP(CONCATENATE($F3708," ",$G3708),AllocFactorMatrix,(M$4+1),FALSE)*$E3710</f>
        <v>-0.32939816594696875</v>
      </c>
      <c r="N3708" s="5">
        <f t="shared" ca="1" si="1937"/>
        <v>-116.32685535277902</v>
      </c>
      <c r="O3708" s="5">
        <f ca="1">VLOOKUP(CONCATENATE($F3708," ",$G3708),AllocFactorMatrix,(O$4+1),FALSE)*$E3710</f>
        <v>-102.49885398384775</v>
      </c>
      <c r="P3708" s="5">
        <f ca="1">VLOOKUP(CONCATENATE($F3708," ",$G3708),AllocFactorMatrix,(P$4+1),FALSE)*$E3710</f>
        <v>-19.001315279909964</v>
      </c>
      <c r="Q3708" s="5">
        <f ca="1">VLOOKUP(CONCATENATE($F3708," ",$G3708),AllocFactorMatrix,(Q$4+1),FALSE)*$E3710</f>
        <v>-8.6337113069145843</v>
      </c>
      <c r="R3708" s="5">
        <f ca="1">VLOOKUP(CONCATENATE($F3708," ",$G3708),AllocFactorMatrix,(R$4+1),FALSE)*$E3710</f>
        <v>-0.40003557279410856</v>
      </c>
      <c r="S3708" s="5">
        <f t="shared" ca="1" si="1939"/>
        <v>-130.5339161434664</v>
      </c>
      <c r="T3708" s="5">
        <f ca="1">VLOOKUP(CONCATENATE($F3708," ",$G3708),AllocFactorMatrix,(T$4+1),FALSE)*$E3710</f>
        <v>-3.9279503196006238</v>
      </c>
      <c r="U3708" s="5">
        <f ca="1">VLOOKUP(CONCATENATE($F3708," ",$G3708),AllocFactorMatrix,(U$4+1),FALSE)*$E3710</f>
        <v>-68.96892322989261</v>
      </c>
      <c r="V3708" s="5">
        <f ca="1">VLOOKUP(CONCATENATE($F3708," ",$G3708),AllocFactorMatrix,(V$4+1),FALSE)*$E3710</f>
        <v>-391.57691166009261</v>
      </c>
      <c r="W3708" s="5">
        <f ca="1">VLOOKUP(CONCATENATE($F3708," ",$G3708),AllocFactorMatrix,(W$4+1),FALSE)*$E3710</f>
        <v>-74.291304867467019</v>
      </c>
      <c r="X3708" s="5">
        <f t="shared" ca="1" si="1940"/>
        <v>-538.76509007705283</v>
      </c>
      <c r="Y3708" s="5">
        <f ca="1">VLOOKUP(CONCATENATE($F3708," ",$G3708),AllocFactorMatrix,(Y$4+1),FALSE)*$E3710</f>
        <v>-27.770029215311695</v>
      </c>
      <c r="Z3708" s="5">
        <f ca="1">VLOOKUP(CONCATENATE($F3708," ",$G3708),AllocFactorMatrix,(Z$4+1),FALSE)*$E3710</f>
        <v>-0.45205180590881422</v>
      </c>
      <c r="AA3708" s="5">
        <f t="shared" ca="1" si="1938"/>
        <v>-28.222081021220507</v>
      </c>
      <c r="AB3708" s="5">
        <f ca="1">VLOOKUP(CONCATENATE($F3708," ",$G3708),AllocFactorMatrix,(AB$4+1),FALSE)*$E3710</f>
        <v>-0.50422742626983597</v>
      </c>
      <c r="AC3708" s="5">
        <f ca="1">VLOOKUP(CONCATENATE($F3708," ",$G3708),AllocFactorMatrix,(AC$4+1),FALSE)*$E3710</f>
        <v>-10.9032428915888</v>
      </c>
      <c r="AD3708" s="5">
        <f ca="1">VLOOKUP(CONCATENATE($F3708," ",$G3708),AllocFactorMatrix,(AD$4+1),FALSE)*$E3710</f>
        <v>-2.1576627559733148</v>
      </c>
    </row>
    <row r="3709" spans="4:30" hidden="1" outlineLevel="1">
      <c r="D3709" s="7"/>
      <c r="E3709" s="51"/>
      <c r="F3709" s="52" t="str">
        <f>F3710</f>
        <v>LABOR_M</v>
      </c>
      <c r="G3709" s="55" t="str">
        <f>$G$14</f>
        <v>CUSTOMER</v>
      </c>
      <c r="H3709" s="4">
        <f t="shared" ca="1" si="1936"/>
        <v>-1038.6285140728644</v>
      </c>
      <c r="I3709" s="5">
        <f ca="1">VLOOKUP(CONCATENATE($F3709," ",$G3709),AllocFactorMatrix,(I$4+1),FALSE)*$E3710</f>
        <v>-742.10110396699497</v>
      </c>
      <c r="J3709" s="5">
        <f ca="1">VLOOKUP(CONCATENATE($F3709," ",$G3709),AllocFactorMatrix,(J$4+1),FALSE)*$E3710</f>
        <v>-126.99793491402637</v>
      </c>
      <c r="K3709" s="5">
        <f ca="1">VLOOKUP(CONCATENATE($F3709," ",$G3709),AllocFactorMatrix,(K$4+1),FALSE)*$E3710</f>
        <v>-36.568560492144108</v>
      </c>
      <c r="L3709" s="5">
        <f ca="1">VLOOKUP(CONCATENATE($F3709," ",$G3709),AllocFactorMatrix,(L$4+1),FALSE)*$E3710</f>
        <v>-6.1129072487173453</v>
      </c>
      <c r="M3709" s="5">
        <f ca="1">VLOOKUP(CONCATENATE($F3709," ",$G3709),AllocFactorMatrix,(M$4+1),FALSE)*$E3710</f>
        <v>-0.96581003097412343</v>
      </c>
      <c r="N3709" s="5">
        <f t="shared" ca="1" si="1937"/>
        <v>-43.647277771835576</v>
      </c>
      <c r="O3709" s="5">
        <f ca="1">VLOOKUP(CONCATENATE($F3709," ",$G3709),AllocFactorMatrix,(O$4+1),FALSE)*$E3710</f>
        <v>-6.8237788401140413</v>
      </c>
      <c r="P3709" s="5">
        <f ca="1">VLOOKUP(CONCATENATE($F3709," ",$G3709),AllocFactorMatrix,(P$4+1),FALSE)*$E3710</f>
        <v>-1.7525354379253943</v>
      </c>
      <c r="Q3709" s="5">
        <f ca="1">VLOOKUP(CONCATENATE($F3709," ",$G3709),AllocFactorMatrix,(Q$4+1),FALSE)*$E3710</f>
        <v>-3.3520533242822141</v>
      </c>
      <c r="R3709" s="5">
        <f ca="1">VLOOKUP(CONCATENATE($F3709," ",$G3709),AllocFactorMatrix,(R$4+1),FALSE)*$E3710</f>
        <v>-0.58504951859028897</v>
      </c>
      <c r="S3709" s="5">
        <f t="shared" ca="1" si="1939"/>
        <v>-12.513417120911939</v>
      </c>
      <c r="T3709" s="5">
        <f ca="1">VLOOKUP(CONCATENATE($F3709," ",$G3709),AllocFactorMatrix,(T$4+1),FALSE)*$E3710</f>
        <v>-4.7457688932225225E-2</v>
      </c>
      <c r="U3709" s="5">
        <f ca="1">VLOOKUP(CONCATENATE($F3709," ",$G3709),AllocFactorMatrix,(U$4+1),FALSE)*$E3710</f>
        <v>-1.0433386111075824</v>
      </c>
      <c r="V3709" s="5">
        <f ca="1">VLOOKUP(CONCATENATE($F3709," ",$G3709),AllocFactorMatrix,(V$4+1),FALSE)*$E3710</f>
        <v>-4.9321392377609659</v>
      </c>
      <c r="W3709" s="5">
        <f ca="1">VLOOKUP(CONCATENATE($F3709," ",$G3709),AllocFactorMatrix,(W$4+1),FALSE)*$E3710</f>
        <v>-0.87790112651497998</v>
      </c>
      <c r="X3709" s="5">
        <f t="shared" ca="1" si="1940"/>
        <v>-6.9008366643157535</v>
      </c>
      <c r="Y3709" s="5">
        <f ca="1">VLOOKUP(CONCATENATE($F3709," ",$G3709),AllocFactorMatrix,(Y$4+1),FALSE)*$E3710</f>
        <v>-1.8676822278308496</v>
      </c>
      <c r="Z3709" s="5">
        <f ca="1">VLOOKUP(CONCATENATE($F3709," ",$G3709),AllocFactorMatrix,(Z$4+1),FALSE)*$E3710</f>
        <v>-2.958921916736636E-2</v>
      </c>
      <c r="AA3709" s="5">
        <f t="shared" ca="1" si="1938"/>
        <v>-1.8972714469982159</v>
      </c>
      <c r="AB3709" s="5">
        <f ca="1">VLOOKUP(CONCATENATE($F3709," ",$G3709),AllocFactorMatrix,(AB$4+1),FALSE)*$E3710</f>
        <v>-5.321948864697023E-2</v>
      </c>
      <c r="AC3709" s="5">
        <f ca="1">VLOOKUP(CONCATENATE($F3709," ",$G3709),AllocFactorMatrix,(AC$4+1),FALSE)*$E3710</f>
        <v>-81.906503676667825</v>
      </c>
      <c r="AD3709" s="5">
        <f ca="1">VLOOKUP(CONCATENATE($F3709," ",$G3709),AllocFactorMatrix,(AD$4+1),FALSE)*$E3710</f>
        <v>-22.61094902246667</v>
      </c>
    </row>
    <row r="3710" spans="4:30" collapsed="1">
      <c r="D3710" s="7" t="s">
        <v>260</v>
      </c>
      <c r="E3710" s="97">
        <v>-11482</v>
      </c>
      <c r="F3710" s="10" t="s">
        <v>70</v>
      </c>
      <c r="G3710" s="55" t="str">
        <f>$G$15</f>
        <v>TOTAL</v>
      </c>
      <c r="H3710" s="4">
        <f t="shared" ca="1" si="1936"/>
        <v>-11482</v>
      </c>
      <c r="I3710" s="5">
        <f ca="1">VLOOKUP(CONCATENATE($F3710," ",$G3710),AllocFactorMatrix,(I$4+1),FALSE)*$E3710</f>
        <v>-6809.9002268285194</v>
      </c>
      <c r="J3710" s="5">
        <f ca="1">VLOOKUP(CONCATENATE($F3710," ",$G3710),AllocFactorMatrix,(J$4+1),FALSE)*$E3710</f>
        <v>-419.80811653224373</v>
      </c>
      <c r="K3710" s="5">
        <f ca="1">VLOOKUP(CONCATENATE($F3710," ",$G3710),AllocFactorMatrix,(K$4+1),FALSE)*$E3710</f>
        <v>-1020.9074495098911</v>
      </c>
      <c r="L3710" s="5">
        <f ca="1">VLOOKUP(CONCATENATE($F3710," ",$G3710),AllocFactorMatrix,(L$4+1),FALSE)*$E3710</f>
        <v>-30.287124589953116</v>
      </c>
      <c r="M3710" s="5">
        <f ca="1">VLOOKUP(CONCATENATE($F3710," ",$G3710),AllocFactorMatrix,(M$4+1),FALSE)*$E3710</f>
        <v>-2.7186253550801598</v>
      </c>
      <c r="N3710" s="5">
        <f t="shared" ca="1" si="1937"/>
        <v>-1053.9131994549243</v>
      </c>
      <c r="O3710" s="5">
        <f ca="1">VLOOKUP(CONCATENATE($F3710," ",$G3710),AllocFactorMatrix,(O$4+1),FALSE)*$E3710</f>
        <v>-754.29615805583887</v>
      </c>
      <c r="P3710" s="5">
        <f ca="1">VLOOKUP(CONCATENATE($F3710," ",$G3710),AllocFactorMatrix,(P$4+1),FALSE)*$E3710</f>
        <v>-124.76217218084234</v>
      </c>
      <c r="Q3710" s="5">
        <f ca="1">VLOOKUP(CONCATENATE($F3710," ",$G3710),AllocFactorMatrix,(Q$4+1),FALSE)*$E3710</f>
        <v>-35.586862162677974</v>
      </c>
      <c r="R3710" s="5">
        <f ca="1">VLOOKUP(CONCATENATE($F3710," ",$G3710),AllocFactorMatrix,(R$4+1),FALSE)*$E3710</f>
        <v>-1.4955212014088179</v>
      </c>
      <c r="S3710" s="5">
        <f t="shared" ca="1" si="1939"/>
        <v>-916.14071360076798</v>
      </c>
      <c r="T3710" s="5">
        <f ca="1">VLOOKUP(CONCATENATE($F3710," ",$G3710),AllocFactorMatrix,(T$4+1),FALSE)*$E3710</f>
        <v>-24.997731601559021</v>
      </c>
      <c r="U3710" s="5">
        <f ca="1">VLOOKUP(CONCATENATE($F3710," ",$G3710),AllocFactorMatrix,(U$4+1),FALSE)*$E3710</f>
        <v>-373.25688542418027</v>
      </c>
      <c r="V3710" s="5">
        <f ca="1">VLOOKUP(CONCATENATE($F3710," ",$G3710),AllocFactorMatrix,(V$4+1),FALSE)*$E3710</f>
        <v>-1320.3508966301108</v>
      </c>
      <c r="W3710" s="5">
        <f ca="1">VLOOKUP(CONCATENATE($F3710," ",$G3710),AllocFactorMatrix,(W$4+1),FALSE)*$E3710</f>
        <v>-196.77118905572738</v>
      </c>
      <c r="X3710" s="5">
        <f t="shared" ca="1" si="1940"/>
        <v>-1915.3767027115773</v>
      </c>
      <c r="Y3710" s="5">
        <f ca="1">VLOOKUP(CONCATENATE($F3710," ",$G3710),AllocFactorMatrix,(Y$4+1),FALSE)*$E3710</f>
        <v>-227.0379049547806</v>
      </c>
      <c r="Z3710" s="5">
        <f ca="1">VLOOKUP(CONCATENATE($F3710," ",$G3710),AllocFactorMatrix,(Z$4+1),FALSE)*$E3710</f>
        <v>-3.7058679354277948</v>
      </c>
      <c r="AA3710" s="5">
        <f t="shared" ca="1" si="1938"/>
        <v>-230.74377289020839</v>
      </c>
      <c r="AB3710" s="5">
        <f ca="1">VLOOKUP(CONCATENATE($F3710," ",$G3710),AllocFactorMatrix,(AB$4+1),FALSE)*$E3710</f>
        <v>-2.9611079330396723</v>
      </c>
      <c r="AC3710" s="5">
        <f ca="1">VLOOKUP(CONCATENATE($F3710," ",$G3710),AllocFactorMatrix,(AC$4+1),FALSE)*$E3710</f>
        <v>-106.06105386984497</v>
      </c>
      <c r="AD3710" s="5">
        <f ca="1">VLOOKUP(CONCATENATE($F3710," ",$G3710),AllocFactorMatrix,(AD$4+1),FALSE)*$E3710</f>
        <v>-27.095106178873397</v>
      </c>
    </row>
    <row r="3711" spans="4:30" hidden="1" outlineLevel="1">
      <c r="D3711" s="7"/>
      <c r="E3711" s="51"/>
      <c r="F3711" s="52" t="str">
        <f>F3718</f>
        <v>LABOR_M</v>
      </c>
      <c r="G3711" s="55" t="str">
        <f>$G$8</f>
        <v>PRODUCTION</v>
      </c>
      <c r="H3711" s="4">
        <f t="shared" ca="1" si="1929"/>
        <v>-170131.11323736017</v>
      </c>
      <c r="I3711" s="5">
        <f ca="1">VLOOKUP(CONCATENATE($F3711," ",$G3711),AllocFactorMatrix,(I$4+1),FALSE)*$E3718</f>
        <v>-94457.897706019139</v>
      </c>
      <c r="J3711" s="5">
        <f ca="1">VLOOKUP(CONCATENATE($F3711," ",$G3711),AllocFactorMatrix,(J$4+1),FALSE)*$E3718</f>
        <v>-4346.468443577478</v>
      </c>
      <c r="K3711" s="5">
        <f ca="1">VLOOKUP(CONCATENATE($F3711," ",$G3711),AllocFactorMatrix,(K$4+1),FALSE)*$E3718</f>
        <v>-14318.515046480481</v>
      </c>
      <c r="L3711" s="5">
        <f ca="1">VLOOKUP(CONCATENATE($F3711," ",$G3711),AllocFactorMatrix,(L$4+1),FALSE)*$E3718</f>
        <v>-357.77398045640331</v>
      </c>
      <c r="M3711" s="5">
        <f ca="1">VLOOKUP(CONCATENATE($F3711," ",$G3711),AllocFactorMatrix,(M$4+1),FALSE)*$E3718</f>
        <v>-46.056152088688236</v>
      </c>
      <c r="N3711" s="5">
        <f t="shared" ca="1" si="1930"/>
        <v>-14722.345179025571</v>
      </c>
      <c r="O3711" s="5">
        <f ca="1">VLOOKUP(CONCATENATE($F3711," ",$G3711),AllocFactorMatrix,(O$4+1),FALSE)*$E3718</f>
        <v>-10892.28793368442</v>
      </c>
      <c r="P3711" s="5">
        <f ca="1">VLOOKUP(CONCATENATE($F3711," ",$G3711),AllocFactorMatrix,(P$4+1),FALSE)*$E3718</f>
        <v>-1971.5248126062536</v>
      </c>
      <c r="Q3711" s="5">
        <f ca="1">VLOOKUP(CONCATENATE($F3711," ",$G3711),AllocFactorMatrix,(Q$4+1),FALSE)*$E3718</f>
        <v>-762.57187824083292</v>
      </c>
      <c r="R3711" s="5">
        <f ca="1">VLOOKUP(CONCATENATE($F3711," ",$G3711),AllocFactorMatrix,(R$4+1),FALSE)*$E3718</f>
        <v>-16.430925938076467</v>
      </c>
      <c r="S3711" s="5">
        <f ca="1">SUBTOTAL(9,O3711:R3711)</f>
        <v>-13642.815550469584</v>
      </c>
      <c r="T3711" s="5">
        <f ca="1">VLOOKUP(CONCATENATE($F3711," ",$G3711),AllocFactorMatrix,(T$4+1),FALSE)*$E3718</f>
        <v>-345.86990854867008</v>
      </c>
      <c r="U3711" s="5">
        <f ca="1">VLOOKUP(CONCATENATE($F3711," ",$G3711),AllocFactorMatrix,(U$4+1),FALSE)*$E3718</f>
        <v>-5506.850199784486</v>
      </c>
      <c r="V3711" s="5">
        <f ca="1">VLOOKUP(CONCATENATE($F3711," ",$G3711),AllocFactorMatrix,(V$4+1),FALSE)*$E3718</f>
        <v>-29864.770882084329</v>
      </c>
      <c r="W3711" s="5">
        <f ca="1">VLOOKUP(CONCATENATE($F3711," ",$G3711),AllocFactorMatrix,(W$4+1),FALSE)*$E3718</f>
        <v>-3929.3872551071131</v>
      </c>
      <c r="X3711" s="5">
        <f ca="1">SUBTOTAL(9,T3711:W3711)</f>
        <v>-39646.878245524596</v>
      </c>
      <c r="Y3711" s="5">
        <f ca="1">VLOOKUP(CONCATENATE($F3711," ",$G3711),AllocFactorMatrix,(Y$4+1),FALSE)*$E3718</f>
        <v>-3210.2738751779721</v>
      </c>
      <c r="Z3711" s="5">
        <f ca="1">VLOOKUP(CONCATENATE($F3711," ",$G3711),AllocFactorMatrix,(Z$4+1),FALSE)*$E3718</f>
        <v>-66.730944639476817</v>
      </c>
      <c r="AA3711" s="5">
        <f t="shared" ca="1" si="1931"/>
        <v>-3277.0048198174491</v>
      </c>
      <c r="AB3711" s="5">
        <f ca="1">VLOOKUP(CONCATENATE($F3711," ",$G3711),AllocFactorMatrix,(AB$4+1),FALSE)*$E3718</f>
        <v>-37.703292926338847</v>
      </c>
      <c r="AC3711" s="5">
        <f ca="1">VLOOKUP(CONCATENATE($F3711," ",$G3711),AllocFactorMatrix,(AC$4+1),FALSE)*$E3718</f>
        <v>0</v>
      </c>
      <c r="AD3711" s="5">
        <f ca="1">VLOOKUP(CONCATENATE($F3711," ",$G3711),AllocFactorMatrix,(AD$4+1),FALSE)*$E3718</f>
        <v>0</v>
      </c>
    </row>
    <row r="3712" spans="4:30" hidden="1" outlineLevel="1">
      <c r="D3712" s="7"/>
      <c r="E3712" s="51"/>
      <c r="F3712" s="52" t="str">
        <f>F3718</f>
        <v>LABOR_M</v>
      </c>
      <c r="G3712" s="55" t="str">
        <f>$G$9</f>
        <v>BULKTRAN</v>
      </c>
      <c r="H3712" s="4">
        <f t="shared" ca="1" si="1929"/>
        <v>-621.62814978873655</v>
      </c>
      <c r="I3712" s="5">
        <f ca="1">VLOOKUP(CONCATENATE($F3712," ",$G3712),AllocFactorMatrix,(I$4+1),FALSE)*$E3718</f>
        <v>-306.20345297512586</v>
      </c>
      <c r="J3712" s="5">
        <f ca="1">VLOOKUP(CONCATENATE($F3712," ",$G3712),AllocFactorMatrix,(J$4+1),FALSE)*$E3718</f>
        <v>-15.136730814081298</v>
      </c>
      <c r="K3712" s="5">
        <f ca="1">VLOOKUP(CONCATENATE($F3712," ",$G3712),AllocFactorMatrix,(K$4+1),FALSE)*$E3718</f>
        <v>-55.444977474050354</v>
      </c>
      <c r="L3712" s="5">
        <f ca="1">VLOOKUP(CONCATENATE($F3712," ",$G3712),AllocFactorMatrix,(L$4+1),FALSE)*$E3718</f>
        <v>-1.7452110391604567</v>
      </c>
      <c r="M3712" s="5">
        <f ca="1">VLOOKUP(CONCATENATE($F3712," ",$G3712),AllocFactorMatrix,(M$4+1),FALSE)*$E3718</f>
        <v>-0.16366030686964711</v>
      </c>
      <c r="N3712" s="5">
        <f t="shared" ca="1" si="1930"/>
        <v>-57.353848820080458</v>
      </c>
      <c r="O3712" s="5">
        <f ca="1">VLOOKUP(CONCATENATE($F3712," ",$G3712),AllocFactorMatrix,(O$4+1),FALSE)*$E3718</f>
        <v>-42.146807943278276</v>
      </c>
      <c r="P3712" s="5">
        <f ca="1">VLOOKUP(CONCATENATE($F3712," ",$G3712),AllocFactorMatrix,(P$4+1),FALSE)*$E3718</f>
        <v>-7.853178222750441</v>
      </c>
      <c r="Q3712" s="5">
        <f ca="1">VLOOKUP(CONCATENATE($F3712," ",$G3712),AllocFactorMatrix,(Q$4+1),FALSE)*$E3718</f>
        <v>-3.5487050126786461</v>
      </c>
      <c r="R3712" s="5">
        <f ca="1">VLOOKUP(CONCATENATE($F3712," ",$G3712),AllocFactorMatrix,(R$4+1),FALSE)*$E3718</f>
        <v>-0.15958129764584578</v>
      </c>
      <c r="S3712" s="5">
        <f t="shared" ref="S3712:S3718" ca="1" si="1941">SUBTOTAL(9,O3712:R3712)</f>
        <v>-53.708272476353208</v>
      </c>
      <c r="T3712" s="5">
        <f ca="1">VLOOKUP(CONCATENATE($F3712," ",$G3712),AllocFactorMatrix,(T$4+1),FALSE)*$E3718</f>
        <v>-1.4722959537118636</v>
      </c>
      <c r="U3712" s="5">
        <f ca="1">VLOOKUP(CONCATENATE($F3712," ",$G3712),AllocFactorMatrix,(U$4+1),FALSE)*$E3718</f>
        <v>-24.093872429996701</v>
      </c>
      <c r="V3712" s="5">
        <f ca="1">VLOOKUP(CONCATENATE($F3712," ",$G3712),AllocFactorMatrix,(V$4+1),FALSE)*$E3718</f>
        <v>-127.33679279286106</v>
      </c>
      <c r="W3712" s="5">
        <f ca="1">VLOOKUP(CONCATENATE($F3712," ",$G3712),AllocFactorMatrix,(W$4+1),FALSE)*$E3718</f>
        <v>-22.994914264779219</v>
      </c>
      <c r="X3712" s="5">
        <f t="shared" ref="X3712:X3718" ca="1" si="1942">SUBTOTAL(9,T3712:W3712)</f>
        <v>-175.89787544134884</v>
      </c>
      <c r="Y3712" s="5">
        <f ca="1">VLOOKUP(CONCATENATE($F3712," ",$G3712),AllocFactorMatrix,(Y$4+1),FALSE)*$E3718</f>
        <v>-12.94321784080401</v>
      </c>
      <c r="Z3712" s="5">
        <f ca="1">VLOOKUP(CONCATENATE($F3712," ",$G3712),AllocFactorMatrix,(Z$4+1),FALSE)*$E3718</f>
        <v>-0.21679395134493315</v>
      </c>
      <c r="AA3712" s="5">
        <f t="shared" ca="1" si="1931"/>
        <v>-13.160011792148943</v>
      </c>
      <c r="AB3712" s="5">
        <f ca="1">VLOOKUP(CONCATENATE($F3712," ",$G3712),AllocFactorMatrix,(AB$4+1),FALSE)*$E3718</f>
        <v>-0.16795746959805824</v>
      </c>
      <c r="AC3712" s="5">
        <f ca="1">VLOOKUP(CONCATENATE($F3712," ",$G3712),AllocFactorMatrix,(AC$4+1),FALSE)*$E3718</f>
        <v>0</v>
      </c>
      <c r="AD3712" s="5">
        <f ca="1">VLOOKUP(CONCATENATE($F3712," ",$G3712),AllocFactorMatrix,(AD$4+1),FALSE)*$E3718</f>
        <v>0</v>
      </c>
    </row>
    <row r="3713" spans="4:30" hidden="1" outlineLevel="1">
      <c r="D3713" s="7"/>
      <c r="E3713" s="51"/>
      <c r="F3713" s="52" t="str">
        <f>F3718</f>
        <v>LABOR_M</v>
      </c>
      <c r="G3713" s="55" t="str">
        <f>$G$10</f>
        <v>SUBTRAN</v>
      </c>
      <c r="H3713" s="4">
        <f t="shared" ca="1" si="1929"/>
        <v>-136.73240869453372</v>
      </c>
      <c r="I3713" s="5">
        <f ca="1">VLOOKUP(CONCATENATE($F3713," ",$G3713),AllocFactorMatrix,(I$4+1),FALSE)*$E3718</f>
        <v>-66.570556736080732</v>
      </c>
      <c r="J3713" s="5">
        <f ca="1">VLOOKUP(CONCATENATE($F3713," ",$G3713),AllocFactorMatrix,(J$4+1),FALSE)*$E3718</f>
        <v>-3.2127821527105489</v>
      </c>
      <c r="K3713" s="5">
        <f ca="1">VLOOKUP(CONCATENATE($F3713," ",$G3713),AllocFactorMatrix,(K$4+1),FALSE)*$E3718</f>
        <v>-11.687944381346448</v>
      </c>
      <c r="L3713" s="5">
        <f ca="1">VLOOKUP(CONCATENATE($F3713," ",$G3713),AllocFactorMatrix,(L$4+1),FALSE)*$E3718</f>
        <v>-0.36102960500993997</v>
      </c>
      <c r="M3713" s="5">
        <f ca="1">VLOOKUP(CONCATENATE($F3713," ",$G3713),AllocFactorMatrix,(M$4+1),FALSE)*$E3718</f>
        <v>-4.4964327937433261E-2</v>
      </c>
      <c r="N3713" s="5">
        <f t="shared" ca="1" si="1930"/>
        <v>-12.093938314293821</v>
      </c>
      <c r="O3713" s="5">
        <f ca="1">VLOOKUP(CONCATENATE($F3713," ",$G3713),AllocFactorMatrix,(O$4+1),FALSE)*$E3718</f>
        <v>-8.8304246605163268</v>
      </c>
      <c r="P3713" s="5">
        <f ca="1">VLOOKUP(CONCATENATE($F3713," ",$G3713),AllocFactorMatrix,(P$4+1),FALSE)*$E3718</f>
        <v>-1.641565644972119</v>
      </c>
      <c r="Q3713" s="5">
        <f ca="1">VLOOKUP(CONCATENATE($F3713," ",$G3713),AllocFactorMatrix,(Q$4+1),FALSE)*$E3718</f>
        <v>-0.97675111864629705</v>
      </c>
      <c r="R3713" s="5">
        <f ca="1">VLOOKUP(CONCATENATE($F3713," ",$G3713),AllocFactorMatrix,(R$4+1),FALSE)*$E3718</f>
        <v>0</v>
      </c>
      <c r="S3713" s="5">
        <f t="shared" ca="1" si="1941"/>
        <v>-11.448741424134742</v>
      </c>
      <c r="T3713" s="5">
        <f ca="1">VLOOKUP(CONCATENATE($F3713," ",$G3713),AllocFactorMatrix,(T$4+1),FALSE)*$E3718</f>
        <v>-0.3083432668378181</v>
      </c>
      <c r="U3713" s="5">
        <f ca="1">VLOOKUP(CONCATENATE($F3713," ",$G3713),AllocFactorMatrix,(U$4+1),FALSE)*$E3718</f>
        <v>-5.0477553250769205</v>
      </c>
      <c r="V3713" s="5">
        <f ca="1">VLOOKUP(CONCATENATE($F3713," ",$G3713),AllocFactorMatrix,(V$4+1),FALSE)*$E3718</f>
        <v>-35.166111749679764</v>
      </c>
      <c r="W3713" s="5">
        <f ca="1">VLOOKUP(CONCATENATE($F3713," ",$G3713),AllocFactorMatrix,(W$4+1),FALSE)*$E3718</f>
        <v>0</v>
      </c>
      <c r="X3713" s="5">
        <f t="shared" ca="1" si="1942"/>
        <v>-40.522210341594501</v>
      </c>
      <c r="Y3713" s="5">
        <f ca="1">VLOOKUP(CONCATENATE($F3713," ",$G3713),AllocFactorMatrix,(Y$4+1),FALSE)*$E3718</f>
        <v>-2.6576991129873511</v>
      </c>
      <c r="Z3713" s="5">
        <f ca="1">VLOOKUP(CONCATENATE($F3713," ",$G3713),AllocFactorMatrix,(Z$4+1),FALSE)*$E3718</f>
        <v>-4.4303916417986318E-2</v>
      </c>
      <c r="AA3713" s="5">
        <f t="shared" ca="1" si="1931"/>
        <v>-2.7020030294053372</v>
      </c>
      <c r="AB3713" s="5">
        <f ca="1">VLOOKUP(CONCATENATE($F3713," ",$G3713),AllocFactorMatrix,(AB$4+1),FALSE)*$E3718</f>
        <v>-3.5489951869309651E-2</v>
      </c>
      <c r="AC3713" s="5">
        <f ca="1">VLOOKUP(CONCATENATE($F3713," ",$G3713),AllocFactorMatrix,(AC$4+1),FALSE)*$E3718</f>
        <v>-0.12067342335034895</v>
      </c>
      <c r="AD3713" s="5">
        <f ca="1">VLOOKUP(CONCATENATE($F3713," ",$G3713),AllocFactorMatrix,(AD$4+1),FALSE)*$E3718</f>
        <v>-2.601332109435427E-2</v>
      </c>
    </row>
    <row r="3714" spans="4:30" hidden="1" outlineLevel="1">
      <c r="D3714" s="7"/>
      <c r="E3714" s="51"/>
      <c r="F3714" s="52" t="str">
        <f>F3718</f>
        <v>LABOR_M</v>
      </c>
      <c r="G3714" s="55" t="str">
        <f>$G$11</f>
        <v>DISTPRI</v>
      </c>
      <c r="H3714" s="4">
        <f t="shared" ca="1" si="1929"/>
        <v>-87604.246180451446</v>
      </c>
      <c r="I3714" s="5">
        <f ca="1">VLOOKUP(CONCATENATE($F3714," ",$G3714),AllocFactorMatrix,(I$4+1),FALSE)*$E3718</f>
        <v>-58549.654089695294</v>
      </c>
      <c r="J3714" s="5">
        <f ca="1">VLOOKUP(CONCATENATE($F3714," ",$G3714),AllocFactorMatrix,(J$4+1),FALSE)*$E3718</f>
        <v>-2759.8778477534947</v>
      </c>
      <c r="K3714" s="5">
        <f ca="1">VLOOKUP(CONCATENATE($F3714," ",$G3714),AllocFactorMatrix,(K$4+1),FALSE)*$E3718</f>
        <v>-10021.285848173475</v>
      </c>
      <c r="L3714" s="5">
        <f ca="1">VLOOKUP(CONCATENATE($F3714," ",$G3714),AllocFactorMatrix,(L$4+1),FALSE)*$E3718</f>
        <v>-309.70987780355819</v>
      </c>
      <c r="M3714" s="5">
        <f ca="1">VLOOKUP(CONCATENATE($F3714," ",$G3714),AllocFactorMatrix,(M$4+1),FALSE)*$E3718</f>
        <v>0</v>
      </c>
      <c r="N3714" s="5">
        <f t="shared" ca="1" si="1930"/>
        <v>-10330.995725977033</v>
      </c>
      <c r="O3714" s="5">
        <f ca="1">VLOOKUP(CONCATENATE($F3714," ",$G3714),AllocFactorMatrix,(O$4+1),FALSE)*$E3718</f>
        <v>-7514.2128151312791</v>
      </c>
      <c r="P3714" s="5">
        <f ca="1">VLOOKUP(CONCATENATE($F3714," ",$G3714),AllocFactorMatrix,(P$4+1),FALSE)*$E3718</f>
        <v>-1399.5226424797684</v>
      </c>
      <c r="Q3714" s="5">
        <f ca="1">VLOOKUP(CONCATENATE($F3714," ",$G3714),AllocFactorMatrix,(Q$4+1),FALSE)*$E3718</f>
        <v>0</v>
      </c>
      <c r="R3714" s="5">
        <f ca="1">VLOOKUP(CONCATENATE($F3714," ",$G3714),AllocFactorMatrix,(R$4+1),FALSE)*$E3718</f>
        <v>0</v>
      </c>
      <c r="S3714" s="5">
        <f t="shared" ca="1" si="1941"/>
        <v>-8913.7354576110483</v>
      </c>
      <c r="T3714" s="5">
        <f ca="1">VLOOKUP(CONCATENATE($F3714," ",$G3714),AllocFactorMatrix,(T$4+1),FALSE)*$E3718</f>
        <v>-267.87705620207589</v>
      </c>
      <c r="U3714" s="5">
        <f ca="1">VLOOKUP(CONCATENATE($F3714," ",$G3714),AllocFactorMatrix,(U$4+1),FALSE)*$E3718</f>
        <v>-4320.2507519870815</v>
      </c>
      <c r="V3714" s="5">
        <f ca="1">VLOOKUP(CONCATENATE($F3714," ",$G3714),AllocFactorMatrix,(V$4+1),FALSE)*$E3718</f>
        <v>0</v>
      </c>
      <c r="W3714" s="5">
        <f ca="1">VLOOKUP(CONCATENATE($F3714," ",$G3714),AllocFactorMatrix,(W$4+1),FALSE)*$E3718</f>
        <v>0</v>
      </c>
      <c r="X3714" s="5">
        <f t="shared" ca="1" si="1942"/>
        <v>-4588.1278081891578</v>
      </c>
      <c r="Y3714" s="5">
        <f ca="1">VLOOKUP(CONCATENATE($F3714," ",$G3714),AllocFactorMatrix,(Y$4+1),FALSE)*$E3718</f>
        <v>-2265.8804840334915</v>
      </c>
      <c r="Z3714" s="5">
        <f ca="1">VLOOKUP(CONCATENATE($F3714," ",$G3714),AllocFactorMatrix,(Z$4+1),FALSE)*$E3718</f>
        <v>-37.803756291634201</v>
      </c>
      <c r="AA3714" s="5">
        <f t="shared" ca="1" si="1931"/>
        <v>-2303.6842403251258</v>
      </c>
      <c r="AB3714" s="5">
        <f ca="1">VLOOKUP(CONCATENATE($F3714," ",$G3714),AllocFactorMatrix,(AB$4+1),FALSE)*$E3718</f>
        <v>-30.627376910878038</v>
      </c>
      <c r="AC3714" s="5">
        <f ca="1">VLOOKUP(CONCATENATE($F3714," ",$G3714),AllocFactorMatrix,(AC$4+1),FALSE)*$E3718</f>
        <v>-104.92513824825151</v>
      </c>
      <c r="AD3714" s="5">
        <f ca="1">VLOOKUP(CONCATENATE($F3714," ",$G3714),AllocFactorMatrix,(AD$4+1),FALSE)*$E3718</f>
        <v>-22.618495741161773</v>
      </c>
    </row>
    <row r="3715" spans="4:30" hidden="1" outlineLevel="1">
      <c r="D3715" s="7"/>
      <c r="E3715" s="51"/>
      <c r="F3715" s="52" t="str">
        <f>F3718</f>
        <v>LABOR_M</v>
      </c>
      <c r="G3715" s="55" t="str">
        <f>$G$12</f>
        <v>DISTSEC</v>
      </c>
      <c r="H3715" s="4">
        <f t="shared" ca="1" si="1929"/>
        <v>-36155.349896038701</v>
      </c>
      <c r="I3715" s="5">
        <f ca="1">VLOOKUP(CONCATENATE($F3715," ",$G3715),AllocFactorMatrix,(I$4+1),FALSE)*$E3718</f>
        <v>-27033.407600511346</v>
      </c>
      <c r="J3715" s="5">
        <f ca="1">VLOOKUP(CONCATENATE($F3715," ",$G3715),AllocFactorMatrix,(J$4+1),FALSE)*$E3718</f>
        <v>-1303.2891962209544</v>
      </c>
      <c r="K3715" s="5">
        <f ca="1">VLOOKUP(CONCATENATE($F3715," ",$G3715),AllocFactorMatrix,(K$4+1),FALSE)*$E3718</f>
        <v>-3932.566634386269</v>
      </c>
      <c r="L3715" s="5">
        <f ca="1">VLOOKUP(CONCATENATE($F3715," ",$G3715),AllocFactorMatrix,(L$4+1),FALSE)*$E3718</f>
        <v>0</v>
      </c>
      <c r="M3715" s="5">
        <f ca="1">VLOOKUP(CONCATENATE($F3715," ",$G3715),AllocFactorMatrix,(M$4+1),FALSE)*$E3718</f>
        <v>0</v>
      </c>
      <c r="N3715" s="5">
        <f t="shared" ca="1" si="1930"/>
        <v>-3932.566634386269</v>
      </c>
      <c r="O3715" s="5">
        <f ca="1">VLOOKUP(CONCATENATE($F3715," ",$G3715),AllocFactorMatrix,(O$4+1),FALSE)*$E3718</f>
        <v>-2505.846765916368</v>
      </c>
      <c r="P3715" s="5">
        <f ca="1">VLOOKUP(CONCATENATE($F3715," ",$G3715),AllocFactorMatrix,(P$4+1),FALSE)*$E3718</f>
        <v>0</v>
      </c>
      <c r="Q3715" s="5">
        <f ca="1">VLOOKUP(CONCATENATE($F3715," ",$G3715),AllocFactorMatrix,(Q$4+1),FALSE)*$E3718</f>
        <v>0</v>
      </c>
      <c r="R3715" s="5">
        <f ca="1">VLOOKUP(CONCATENATE($F3715," ",$G3715),AllocFactorMatrix,(R$4+1),FALSE)*$E3718</f>
        <v>0</v>
      </c>
      <c r="S3715" s="5">
        <f t="shared" ca="1" si="1941"/>
        <v>-2505.846765916368</v>
      </c>
      <c r="T3715" s="5">
        <f ca="1">VLOOKUP(CONCATENATE($F3715," ",$G3715),AllocFactorMatrix,(T$4+1),FALSE)*$E3718</f>
        <v>-67.752839618619277</v>
      </c>
      <c r="U3715" s="5">
        <f ca="1">VLOOKUP(CONCATENATE($F3715," ",$G3715),AllocFactorMatrix,(U$4+1),FALSE)*$E3718</f>
        <v>0</v>
      </c>
      <c r="V3715" s="5">
        <f ca="1">VLOOKUP(CONCATENATE($F3715," ",$G3715),AllocFactorMatrix,(V$4+1),FALSE)*$E3718</f>
        <v>0</v>
      </c>
      <c r="W3715" s="5">
        <f ca="1">VLOOKUP(CONCATENATE($F3715," ",$G3715),AllocFactorMatrix,(W$4+1),FALSE)*$E3718</f>
        <v>0</v>
      </c>
      <c r="X3715" s="5">
        <f t="shared" ca="1" si="1942"/>
        <v>-67.752839618619277</v>
      </c>
      <c r="Y3715" s="5">
        <f ca="1">VLOOKUP(CONCATENATE($F3715," ",$G3715),AllocFactorMatrix,(Y$4+1),FALSE)*$E3718</f>
        <v>-924.26677727280173</v>
      </c>
      <c r="Z3715" s="5">
        <f ca="1">VLOOKUP(CONCATENATE($F3715," ",$G3715),AllocFactorMatrix,(Z$4+1),FALSE)*$E3718</f>
        <v>0</v>
      </c>
      <c r="AA3715" s="5">
        <f t="shared" ca="1" si="1931"/>
        <v>-924.26677727280173</v>
      </c>
      <c r="AB3715" s="5">
        <f ca="1">VLOOKUP(CONCATENATE($F3715," ",$G3715),AllocFactorMatrix,(AB$4+1),FALSE)*$E3718</f>
        <v>-9.5911460803127078</v>
      </c>
      <c r="AC3715" s="5">
        <f ca="1">VLOOKUP(CONCATENATE($F3715," ",$G3715),AllocFactorMatrix,(AC$4+1),FALSE)*$E3718</f>
        <v>-325.65629845000234</v>
      </c>
      <c r="AD3715" s="5">
        <f ca="1">VLOOKUP(CONCATENATE($F3715," ",$G3715),AllocFactorMatrix,(AD$4+1),FALSE)*$E3718</f>
        <v>-52.972637582034821</v>
      </c>
    </row>
    <row r="3716" spans="4:30" hidden="1" outlineLevel="1">
      <c r="D3716" s="7"/>
      <c r="E3716" s="51"/>
      <c r="F3716" s="52" t="str">
        <f>F3718</f>
        <v>LABOR_M</v>
      </c>
      <c r="G3716" s="55" t="str">
        <f>$G$13</f>
        <v>ENERGY</v>
      </c>
      <c r="H3716" s="4">
        <f t="shared" ca="1" si="1929"/>
        <v>-44787.789707058277</v>
      </c>
      <c r="I3716" s="5">
        <f ca="1">VLOOKUP(CONCATENATE($F3716," ",$G3716),AllocFactorMatrix,(I$4+1),FALSE)*$E3718</f>
        <v>-16805.591942983636</v>
      </c>
      <c r="J3716" s="5">
        <f ca="1">VLOOKUP(CONCATENATE($F3716," ",$G3716),AllocFactorMatrix,(J$4+1),FALSE)*$E3718</f>
        <v>-1089.1109521907952</v>
      </c>
      <c r="K3716" s="5">
        <f ca="1">VLOOKUP(CONCATENATE($F3716," ",$G3716),AllocFactorMatrix,(K$4+1),FALSE)*$E3718</f>
        <v>-3654.0853082907634</v>
      </c>
      <c r="L3716" s="5">
        <f ca="1">VLOOKUP(CONCATENATE($F3716," ",$G3716),AllocFactorMatrix,(L$4+1),FALSE)*$E3718</f>
        <v>-116.13512672402376</v>
      </c>
      <c r="M3716" s="5">
        <f ca="1">VLOOKUP(CONCATENATE($F3716," ",$G3716),AllocFactorMatrix,(M$4+1),FALSE)*$E3718</f>
        <v>-10.706301039938948</v>
      </c>
      <c r="N3716" s="5">
        <f t="shared" ca="1" si="1930"/>
        <v>-3780.926736054726</v>
      </c>
      <c r="O3716" s="5">
        <f ca="1">VLOOKUP(CONCATENATE($F3716," ",$G3716),AllocFactorMatrix,(O$4+1),FALSE)*$E3718</f>
        <v>-3331.4805619667359</v>
      </c>
      <c r="P3716" s="5">
        <f ca="1">VLOOKUP(CONCATENATE($F3716," ",$G3716),AllocFactorMatrix,(P$4+1),FALSE)*$E3718</f>
        <v>-617.5923929529697</v>
      </c>
      <c r="Q3716" s="5">
        <f ca="1">VLOOKUP(CONCATENATE($F3716," ",$G3716),AllocFactorMatrix,(Q$4+1),FALSE)*$E3718</f>
        <v>-280.6181755080986</v>
      </c>
      <c r="R3716" s="5">
        <f ca="1">VLOOKUP(CONCATENATE($F3716," ",$G3716),AllocFactorMatrix,(R$4+1),FALSE)*$E3718</f>
        <v>-13.00220132284422</v>
      </c>
      <c r="S3716" s="5">
        <f t="shared" ca="1" si="1941"/>
        <v>-4242.6933317506491</v>
      </c>
      <c r="T3716" s="5">
        <f ca="1">VLOOKUP(CONCATENATE($F3716," ",$G3716),AllocFactorMatrix,(T$4+1),FALSE)*$E3718</f>
        <v>-127.66864827759579</v>
      </c>
      <c r="U3716" s="5">
        <f ca="1">VLOOKUP(CONCATENATE($F3716," ",$G3716),AllocFactorMatrix,(U$4+1),FALSE)*$E3718</f>
        <v>-2241.6702059553886</v>
      </c>
      <c r="V3716" s="5">
        <f ca="1">VLOOKUP(CONCATENATE($F3716," ",$G3716),AllocFactorMatrix,(V$4+1),FALSE)*$E3718</f>
        <v>-12727.272735323835</v>
      </c>
      <c r="W3716" s="5">
        <f ca="1">VLOOKUP(CONCATENATE($F3716," ",$G3716),AllocFactorMatrix,(W$4+1),FALSE)*$E3718</f>
        <v>-2414.661515416683</v>
      </c>
      <c r="X3716" s="5">
        <f t="shared" ca="1" si="1942"/>
        <v>-17511.273104973501</v>
      </c>
      <c r="Y3716" s="5">
        <f ca="1">VLOOKUP(CONCATENATE($F3716," ",$G3716),AllocFactorMatrix,(Y$4+1),FALSE)*$E3718</f>
        <v>-902.5985066197743</v>
      </c>
      <c r="Z3716" s="5">
        <f ca="1">VLOOKUP(CONCATENATE($F3716," ",$G3716),AllocFactorMatrix,(Z$4+1),FALSE)*$E3718</f>
        <v>-14.692864806317708</v>
      </c>
      <c r="AA3716" s="5">
        <f t="shared" ca="1" si="1931"/>
        <v>-917.29137142609204</v>
      </c>
      <c r="AB3716" s="5">
        <f ca="1">VLOOKUP(CONCATENATE($F3716," ",$G3716),AllocFactorMatrix,(AB$4+1),FALSE)*$E3718</f>
        <v>-16.388708791741109</v>
      </c>
      <c r="AC3716" s="5">
        <f ca="1">VLOOKUP(CONCATENATE($F3716," ",$G3716),AllocFactorMatrix,(AC$4+1),FALSE)*$E3718</f>
        <v>-354.38388180861187</v>
      </c>
      <c r="AD3716" s="5">
        <f ca="1">VLOOKUP(CONCATENATE($F3716," ",$G3716),AllocFactorMatrix,(AD$4+1),FALSE)*$E3718</f>
        <v>-70.129677078510809</v>
      </c>
    </row>
    <row r="3717" spans="4:30" hidden="1" outlineLevel="1">
      <c r="D3717" s="7"/>
      <c r="E3717" s="51"/>
      <c r="F3717" s="52" t="str">
        <f>F3718</f>
        <v>LABOR_M</v>
      </c>
      <c r="G3717" s="55" t="str">
        <f>$G$14</f>
        <v>CUSTOMER</v>
      </c>
      <c r="H3717" s="4">
        <f t="shared" ca="1" si="1929"/>
        <v>-33758.140420608142</v>
      </c>
      <c r="I3717" s="5">
        <f ca="1">VLOOKUP(CONCATENATE($F3717," ",$G3717),AllocFactorMatrix,(I$4+1),FALSE)*$E3718</f>
        <v>-24120.224829730247</v>
      </c>
      <c r="J3717" s="5">
        <f ca="1">VLOOKUP(CONCATENATE($F3717," ",$G3717),AllocFactorMatrix,(J$4+1),FALSE)*$E3718</f>
        <v>-4127.7647030343214</v>
      </c>
      <c r="K3717" s="5">
        <f ca="1">VLOOKUP(CONCATENATE($F3717," ",$G3717),AllocFactorMatrix,(K$4+1),FALSE)*$E3718</f>
        <v>-1188.5737617893851</v>
      </c>
      <c r="L3717" s="5">
        <f ca="1">VLOOKUP(CONCATENATE($F3717," ",$G3717),AllocFactorMatrix,(L$4+1),FALSE)*$E3718</f>
        <v>-198.68545729707975</v>
      </c>
      <c r="M3717" s="5">
        <f ca="1">VLOOKUP(CONCATENATE($F3717," ",$G3717),AllocFactorMatrix,(M$4+1),FALSE)*$E3718</f>
        <v>-31.391349460842012</v>
      </c>
      <c r="N3717" s="5">
        <f t="shared" ca="1" si="1930"/>
        <v>-1418.6505685473069</v>
      </c>
      <c r="O3717" s="5">
        <f ca="1">VLOOKUP(CONCATENATE($F3717," ",$G3717),AllocFactorMatrix,(O$4+1),FALSE)*$E3718</f>
        <v>-221.79064137226612</v>
      </c>
      <c r="P3717" s="5">
        <f ca="1">VLOOKUP(CONCATENATE($F3717," ",$G3717),AllocFactorMatrix,(P$4+1),FALSE)*$E3718</f>
        <v>-56.961980731280917</v>
      </c>
      <c r="Q3717" s="5">
        <f ca="1">VLOOKUP(CONCATENATE($F3717," ",$G3717),AllocFactorMatrix,(Q$4+1),FALSE)*$E3718</f>
        <v>-108.95049123458465</v>
      </c>
      <c r="R3717" s="5">
        <f ca="1">VLOOKUP(CONCATENATE($F3717," ",$G3717),AllocFactorMatrix,(R$4+1),FALSE)*$E3718</f>
        <v>-19.015637962924828</v>
      </c>
      <c r="S3717" s="5">
        <f t="shared" ca="1" si="1941"/>
        <v>-406.7187513010565</v>
      </c>
      <c r="T3717" s="5">
        <f ca="1">VLOOKUP(CONCATENATE($F3717," ",$G3717),AllocFactorMatrix,(T$4+1),FALSE)*$E3718</f>
        <v>-1.542498887045967</v>
      </c>
      <c r="U3717" s="5">
        <f ca="1">VLOOKUP(CONCATENATE($F3717," ",$G3717),AllocFactorMatrix,(U$4+1),FALSE)*$E3718</f>
        <v>-33.91123088070843</v>
      </c>
      <c r="V3717" s="5">
        <f ca="1">VLOOKUP(CONCATENATE($F3717," ",$G3717),AllocFactorMatrix,(V$4+1),FALSE)*$E3718</f>
        <v>-160.30741184777943</v>
      </c>
      <c r="W3717" s="5">
        <f ca="1">VLOOKUP(CONCATENATE($F3717," ",$G3717),AllocFactorMatrix,(W$4+1),FALSE)*$E3718</f>
        <v>-28.534080378832776</v>
      </c>
      <c r="X3717" s="5">
        <f t="shared" ca="1" si="1942"/>
        <v>-224.29522199436661</v>
      </c>
      <c r="Y3717" s="5">
        <f ca="1">VLOOKUP(CONCATENATE($F3717," ",$G3717),AllocFactorMatrix,(Y$4+1),FALSE)*$E3718</f>
        <v>-60.704552257040049</v>
      </c>
      <c r="Z3717" s="5">
        <f ca="1">VLOOKUP(CONCATENATE($F3717," ",$G3717),AllocFactorMatrix,(Z$4+1),FALSE)*$E3718</f>
        <v>-0.96172693321418645</v>
      </c>
      <c r="AA3717" s="5">
        <f t="shared" ca="1" si="1931"/>
        <v>-61.666279190254237</v>
      </c>
      <c r="AB3717" s="5">
        <f ca="1">VLOOKUP(CONCATENATE($F3717," ",$G3717),AllocFactorMatrix,(AB$4+1),FALSE)*$E3718</f>
        <v>-1.7297724321203671</v>
      </c>
      <c r="AC3717" s="5">
        <f ca="1">VLOOKUP(CONCATENATE($F3717," ",$G3717),AllocFactorMatrix,(AC$4+1),FALSE)*$E3718</f>
        <v>-2662.1753735946745</v>
      </c>
      <c r="AD3717" s="5">
        <f ca="1">VLOOKUP(CONCATENATE($F3717," ",$G3717),AllocFactorMatrix,(AD$4+1),FALSE)*$E3718</f>
        <v>-734.91492078378758</v>
      </c>
    </row>
    <row r="3718" spans="4:30" collapsed="1">
      <c r="D3718" s="7" t="s">
        <v>298</v>
      </c>
      <c r="E3718" s="97">
        <v>-373195</v>
      </c>
      <c r="F3718" s="10" t="s">
        <v>70</v>
      </c>
      <c r="G3718" s="55" t="str">
        <f>$G$15</f>
        <v>TOTAL</v>
      </c>
      <c r="H3718" s="4">
        <f t="shared" ca="1" si="1929"/>
        <v>-373195</v>
      </c>
      <c r="I3718" s="5">
        <f ca="1">VLOOKUP(CONCATENATE($F3718," ",$G3718),AllocFactorMatrix,(I$4+1),FALSE)*$E3718</f>
        <v>-221339.55017865085</v>
      </c>
      <c r="J3718" s="5">
        <f ca="1">VLOOKUP(CONCATENATE($F3718," ",$G3718),AllocFactorMatrix,(J$4+1),FALSE)*$E3718</f>
        <v>-13644.860655743834</v>
      </c>
      <c r="K3718" s="5">
        <f ca="1">VLOOKUP(CONCATENATE($F3718," ",$G3718),AllocFactorMatrix,(K$4+1),FALSE)*$E3718</f>
        <v>-33182.159520975772</v>
      </c>
      <c r="L3718" s="5">
        <f ca="1">VLOOKUP(CONCATENATE($F3718," ",$G3718),AllocFactorMatrix,(L$4+1),FALSE)*$E3718</f>
        <v>-984.41068292523539</v>
      </c>
      <c r="M3718" s="5">
        <f ca="1">VLOOKUP(CONCATENATE($F3718," ",$G3718),AllocFactorMatrix,(M$4+1),FALSE)*$E3718</f>
        <v>-88.362427224276274</v>
      </c>
      <c r="N3718" s="5">
        <f t="shared" ca="1" si="1930"/>
        <v>-34254.932631125281</v>
      </c>
      <c r="O3718" s="5">
        <f ca="1">VLOOKUP(CONCATENATE($F3718," ",$G3718),AllocFactorMatrix,(O$4+1),FALSE)*$E3718</f>
        <v>-24516.595950674862</v>
      </c>
      <c r="P3718" s="5">
        <f ca="1">VLOOKUP(CONCATENATE($F3718," ",$G3718),AllocFactorMatrix,(P$4+1),FALSE)*$E3718</f>
        <v>-4055.096572637995</v>
      </c>
      <c r="Q3718" s="5">
        <f ca="1">VLOOKUP(CONCATENATE($F3718," ",$G3718),AllocFactorMatrix,(Q$4+1),FALSE)*$E3718</f>
        <v>-1156.666001114841</v>
      </c>
      <c r="R3718" s="5">
        <f ca="1">VLOOKUP(CONCATENATE($F3718," ",$G3718),AllocFactorMatrix,(R$4+1),FALSE)*$E3718</f>
        <v>-48.608346521491363</v>
      </c>
      <c r="S3718" s="5">
        <f t="shared" ca="1" si="1941"/>
        <v>-29776.966870949189</v>
      </c>
      <c r="T3718" s="5">
        <f ca="1">VLOOKUP(CONCATENATE($F3718," ",$G3718),AllocFactorMatrix,(T$4+1),FALSE)*$E3718</f>
        <v>-812.49159075455657</v>
      </c>
      <c r="U3718" s="5">
        <f ca="1">VLOOKUP(CONCATENATE($F3718," ",$G3718),AllocFactorMatrix,(U$4+1),FALSE)*$E3718</f>
        <v>-12131.824016362738</v>
      </c>
      <c r="V3718" s="5">
        <f ca="1">VLOOKUP(CONCATENATE($F3718," ",$G3718),AllocFactorMatrix,(V$4+1),FALSE)*$E3718</f>
        <v>-42914.853933798484</v>
      </c>
      <c r="W3718" s="5">
        <f ca="1">VLOOKUP(CONCATENATE($F3718," ",$G3718),AllocFactorMatrix,(W$4+1),FALSE)*$E3718</f>
        <v>-6395.577765167408</v>
      </c>
      <c r="X3718" s="5">
        <f t="shared" ca="1" si="1942"/>
        <v>-62254.747306083184</v>
      </c>
      <c r="Y3718" s="5">
        <f ca="1">VLOOKUP(CONCATENATE($F3718," ",$G3718),AllocFactorMatrix,(Y$4+1),FALSE)*$E3718</f>
        <v>-7379.3251123148702</v>
      </c>
      <c r="Z3718" s="5">
        <f ca="1">VLOOKUP(CONCATENATE($F3718," ",$G3718),AllocFactorMatrix,(Z$4+1),FALSE)*$E3718</f>
        <v>-120.45039053840584</v>
      </c>
      <c r="AA3718" s="5">
        <f t="shared" ca="1" si="1931"/>
        <v>-7499.7755028532765</v>
      </c>
      <c r="AB3718" s="5">
        <f ca="1">VLOOKUP(CONCATENATE($F3718," ",$G3718),AllocFactorMatrix,(AB$4+1),FALSE)*$E3718</f>
        <v>-96.243744562858438</v>
      </c>
      <c r="AC3718" s="5">
        <f ca="1">VLOOKUP(CONCATENATE($F3718," ",$G3718),AllocFactorMatrix,(AC$4+1),FALSE)*$E3718</f>
        <v>-3447.2613655248906</v>
      </c>
      <c r="AD3718" s="5">
        <f ca="1">VLOOKUP(CONCATENATE($F3718," ",$G3718),AllocFactorMatrix,(AD$4+1),FALSE)*$E3718</f>
        <v>-880.66174450658923</v>
      </c>
    </row>
    <row r="3719" spans="4:30" hidden="1" outlineLevel="1">
      <c r="D3719" s="7"/>
      <c r="E3719" s="51"/>
      <c r="F3719" s="52" t="str">
        <f>F3726</f>
        <v>LABOR_M</v>
      </c>
      <c r="G3719" s="55" t="str">
        <f>$G$8</f>
        <v>PRODUCTION</v>
      </c>
      <c r="H3719" s="4">
        <f t="shared" ref="H3719:H3726" ca="1" si="1943">SUBTOTAL(9,I3719:AD3719)</f>
        <v>-237178.34917878028</v>
      </c>
      <c r="I3719" s="5">
        <f ca="1">VLOOKUP(CONCATENATE($F3719," ",$G3719),AllocFactorMatrix,(I$4+1),FALSE)*$E3726</f>
        <v>-131682.95803458022</v>
      </c>
      <c r="J3719" s="5">
        <f ca="1">VLOOKUP(CONCATENATE($F3719," ",$G3719),AllocFactorMatrix,(J$4+1),FALSE)*$E3726</f>
        <v>-6059.3749760933761</v>
      </c>
      <c r="K3719" s="5">
        <f ca="1">VLOOKUP(CONCATENATE($F3719," ",$G3719),AllocFactorMatrix,(K$4+1),FALSE)*$E3726</f>
        <v>-19961.320988229494</v>
      </c>
      <c r="L3719" s="5">
        <f ca="1">VLOOKUP(CONCATENATE($F3719," ",$G3719),AllocFactorMatrix,(L$4+1),FALSE)*$E3726</f>
        <v>-498.76968679669352</v>
      </c>
      <c r="M3719" s="5">
        <f ca="1">VLOOKUP(CONCATENATE($F3719," ",$G3719),AllocFactorMatrix,(M$4+1),FALSE)*$E3726</f>
        <v>-64.206492945719134</v>
      </c>
      <c r="N3719" s="5">
        <f t="shared" ref="N3719:N3726" ca="1" si="1944">SUBTOTAL(9,K3719:M3719)</f>
        <v>-20524.297167971908</v>
      </c>
      <c r="O3719" s="5">
        <f ca="1">VLOOKUP(CONCATENATE($F3719," ",$G3719),AllocFactorMatrix,(O$4+1),FALSE)*$E3726</f>
        <v>-15184.846685197084</v>
      </c>
      <c r="P3719" s="5">
        <f ca="1">VLOOKUP(CONCATENATE($F3719," ",$G3719),AllocFactorMatrix,(P$4+1),FALSE)*$E3726</f>
        <v>-2748.4861029891354</v>
      </c>
      <c r="Q3719" s="5">
        <f ca="1">VLOOKUP(CONCATENATE($F3719," ",$G3719),AllocFactorMatrix,(Q$4+1),FALSE)*$E3726</f>
        <v>-1063.0950198920179</v>
      </c>
      <c r="R3719" s="5">
        <f ca="1">VLOOKUP(CONCATENATE($F3719," ",$G3719),AllocFactorMatrix,(R$4+1),FALSE)*$E3726</f>
        <v>-22.906215184960054</v>
      </c>
      <c r="S3719" s="5">
        <f ca="1">SUBTOTAL(9,O3719:R3719)</f>
        <v>-19019.3340232632</v>
      </c>
      <c r="T3719" s="5">
        <f ca="1">VLOOKUP(CONCATENATE($F3719," ",$G3719),AllocFactorMatrix,(T$4+1),FALSE)*$E3726</f>
        <v>-482.17432061201106</v>
      </c>
      <c r="U3719" s="5">
        <f ca="1">VLOOKUP(CONCATENATE($F3719," ",$G3719),AllocFactorMatrix,(U$4+1),FALSE)*$E3726</f>
        <v>-7677.0533896260004</v>
      </c>
      <c r="V3719" s="5">
        <f ca="1">VLOOKUP(CONCATENATE($F3719," ",$G3719),AllocFactorMatrix,(V$4+1),FALSE)*$E3726</f>
        <v>-41634.225049318055</v>
      </c>
      <c r="W3719" s="5">
        <f ca="1">VLOOKUP(CONCATENATE($F3719," ",$G3719),AllocFactorMatrix,(W$4+1),FALSE)*$E3726</f>
        <v>-5477.9256111150144</v>
      </c>
      <c r="X3719" s="5">
        <f ca="1">SUBTOTAL(9,T3719:W3719)</f>
        <v>-55271.378370671082</v>
      </c>
      <c r="Y3719" s="5">
        <f ca="1">VLOOKUP(CONCATENATE($F3719," ",$G3719),AllocFactorMatrix,(Y$4+1),FALSE)*$E3726</f>
        <v>-4475.4157169605514</v>
      </c>
      <c r="Z3719" s="5">
        <f ca="1">VLOOKUP(CONCATENATE($F3719," ",$G3719),AllocFactorMatrix,(Z$4+1),FALSE)*$E3726</f>
        <v>-93.029046760249528</v>
      </c>
      <c r="AA3719" s="5">
        <f t="shared" ref="AA3719:AA3726" ca="1" si="1945">SUBTOTAL(9,Y3719:Z3719)</f>
        <v>-4568.4447637208013</v>
      </c>
      <c r="AB3719" s="5">
        <f ca="1">VLOOKUP(CONCATENATE($F3719," ",$G3719),AllocFactorMatrix,(AB$4+1),FALSE)*$E3726</f>
        <v>-52.561842479670041</v>
      </c>
      <c r="AC3719" s="5">
        <f ca="1">VLOOKUP(CONCATENATE($F3719," ",$G3719),AllocFactorMatrix,(AC$4+1),FALSE)*$E3726</f>
        <v>0</v>
      </c>
      <c r="AD3719" s="5">
        <f ca="1">VLOOKUP(CONCATENATE($F3719," ",$G3719),AllocFactorMatrix,(AD$4+1),FALSE)*$E3726</f>
        <v>0</v>
      </c>
    </row>
    <row r="3720" spans="4:30" hidden="1" outlineLevel="1">
      <c r="D3720" s="7"/>
      <c r="E3720" s="51"/>
      <c r="F3720" s="52" t="str">
        <f>F3726</f>
        <v>LABOR_M</v>
      </c>
      <c r="G3720" s="55" t="str">
        <f>$G$9</f>
        <v>BULKTRAN</v>
      </c>
      <c r="H3720" s="4">
        <f t="shared" ca="1" si="1943"/>
        <v>-866.60655752163473</v>
      </c>
      <c r="I3720" s="5">
        <f ca="1">VLOOKUP(CONCATENATE($F3720," ",$G3720),AllocFactorMatrix,(I$4+1),FALSE)*$E3726</f>
        <v>-426.87564965356654</v>
      </c>
      <c r="J3720" s="5">
        <f ca="1">VLOOKUP(CONCATENATE($F3720," ",$G3720),AllocFactorMatrix,(J$4+1),FALSE)*$E3726</f>
        <v>-21.101988684683473</v>
      </c>
      <c r="K3720" s="5">
        <f ca="1">VLOOKUP(CONCATENATE($F3720," ",$G3720),AllocFactorMatrix,(K$4+1),FALSE)*$E3726</f>
        <v>-77.295375180453192</v>
      </c>
      <c r="L3720" s="5">
        <f ca="1">VLOOKUP(CONCATENATE($F3720," ",$G3720),AllocFactorMatrix,(L$4+1),FALSE)*$E3726</f>
        <v>-2.4329839813554108</v>
      </c>
      <c r="M3720" s="5">
        <f ca="1">VLOOKUP(CONCATENATE($F3720," ",$G3720),AllocFactorMatrix,(M$4+1),FALSE)*$E3726</f>
        <v>-0.22815745263054854</v>
      </c>
      <c r="N3720" s="5">
        <f t="shared" ca="1" si="1944"/>
        <v>-79.956516614439153</v>
      </c>
      <c r="O3720" s="5">
        <f ca="1">VLOOKUP(CONCATENATE($F3720," ",$G3720),AllocFactorMatrix,(O$4+1),FALSE)*$E3726</f>
        <v>-58.756509264683345</v>
      </c>
      <c r="P3720" s="5">
        <f ca="1">VLOOKUP(CONCATENATE($F3720," ",$G3720),AllocFactorMatrix,(P$4+1),FALSE)*$E3726</f>
        <v>-10.948049485105445</v>
      </c>
      <c r="Q3720" s="5">
        <f ca="1">VLOOKUP(CONCATENATE($F3720," ",$G3720),AllocFactorMatrix,(Q$4+1),FALSE)*$E3726</f>
        <v>-4.9472197096324813</v>
      </c>
      <c r="R3720" s="5">
        <f ca="1">VLOOKUP(CONCATENATE($F3720," ",$G3720),AllocFactorMatrix,(R$4+1),FALSE)*$E3726</f>
        <v>-0.22247094029557976</v>
      </c>
      <c r="S3720" s="5">
        <f t="shared" ref="S3720:S3726" ca="1" si="1946">SUBTOTAL(9,O3720:R3720)</f>
        <v>-74.874249399716845</v>
      </c>
      <c r="T3720" s="5">
        <f ca="1">VLOOKUP(CONCATENATE($F3720," ",$G3720),AllocFactorMatrix,(T$4+1),FALSE)*$E3726</f>
        <v>-2.0525153639404707</v>
      </c>
      <c r="U3720" s="5">
        <f ca="1">VLOOKUP(CONCATENATE($F3720," ",$G3720),AllocFactorMatrix,(U$4+1),FALSE)*$E3726</f>
        <v>-33.589064219535423</v>
      </c>
      <c r="V3720" s="5">
        <f ca="1">VLOOKUP(CONCATENATE($F3720," ",$G3720),AllocFactorMatrix,(V$4+1),FALSE)*$E3726</f>
        <v>-177.51914820068927</v>
      </c>
      <c r="W3720" s="5">
        <f ca="1">VLOOKUP(CONCATENATE($F3720," ",$G3720),AllocFactorMatrix,(W$4+1),FALSE)*$E3726</f>
        <v>-32.057015915829936</v>
      </c>
      <c r="X3720" s="5">
        <f t="shared" ref="X3720:X3726" ca="1" si="1947">SUBTOTAL(9,T3720:W3720)</f>
        <v>-245.21774369999511</v>
      </c>
      <c r="Y3720" s="5">
        <f ca="1">VLOOKUP(CONCATENATE($F3720," ",$G3720),AllocFactorMatrix,(Y$4+1),FALSE)*$E3726</f>
        <v>-18.044030760324819</v>
      </c>
      <c r="Z3720" s="5">
        <f ca="1">VLOOKUP(CONCATENATE($F3720," ",$G3720),AllocFactorMatrix,(Z$4+1),FALSE)*$E3726</f>
        <v>-0.30223061798342871</v>
      </c>
      <c r="AA3720" s="5">
        <f t="shared" ca="1" si="1945"/>
        <v>-18.346261378308249</v>
      </c>
      <c r="AB3720" s="5">
        <f ca="1">VLOOKUP(CONCATENATE($F3720," ",$G3720),AllocFactorMatrix,(AB$4+1),FALSE)*$E3726</f>
        <v>-0.23414809092523362</v>
      </c>
      <c r="AC3720" s="5">
        <f ca="1">VLOOKUP(CONCATENATE($F3720," ",$G3720),AllocFactorMatrix,(AC$4+1),FALSE)*$E3726</f>
        <v>0</v>
      </c>
      <c r="AD3720" s="5">
        <f ca="1">VLOOKUP(CONCATENATE($F3720," ",$G3720),AllocFactorMatrix,(AD$4+1),FALSE)*$E3726</f>
        <v>0</v>
      </c>
    </row>
    <row r="3721" spans="4:30" hidden="1" outlineLevel="1">
      <c r="D3721" s="7"/>
      <c r="E3721" s="51"/>
      <c r="F3721" s="52" t="str">
        <f>F3726</f>
        <v>LABOR_M</v>
      </c>
      <c r="G3721" s="55" t="str">
        <f>$G$10</f>
        <v>SUBTRAN</v>
      </c>
      <c r="H3721" s="4">
        <f t="shared" ca="1" si="1943"/>
        <v>-190.61749703690469</v>
      </c>
      <c r="I3721" s="5">
        <f ca="1">VLOOKUP(CONCATENATE($F3721," ",$G3721),AllocFactorMatrix,(I$4+1),FALSE)*$E3726</f>
        <v>-92.805451337684715</v>
      </c>
      <c r="J3721" s="5">
        <f ca="1">VLOOKUP(CONCATENATE($F3721," ",$G3721),AllocFactorMatrix,(J$4+1),FALSE)*$E3726</f>
        <v>-4.4789124855006408</v>
      </c>
      <c r="K3721" s="5">
        <f ca="1">VLOOKUP(CONCATENATE($F3721," ",$G3721),AllocFactorMatrix,(K$4+1),FALSE)*$E3726</f>
        <v>-16.294064624108987</v>
      </c>
      <c r="L3721" s="5">
        <f ca="1">VLOOKUP(CONCATENATE($F3721," ",$G3721),AllocFactorMatrix,(L$4+1),FALSE)*$E3726</f>
        <v>-0.50330832551162652</v>
      </c>
      <c r="M3721" s="5">
        <f ca="1">VLOOKUP(CONCATENATE($F3721," ",$G3721),AllocFactorMatrix,(M$4+1),FALSE)*$E3726</f>
        <v>-6.2684390110672769E-2</v>
      </c>
      <c r="N3721" s="5">
        <f t="shared" ca="1" si="1944"/>
        <v>-16.860057339731284</v>
      </c>
      <c r="O3721" s="5">
        <f ca="1">VLOOKUP(CONCATENATE($F3721," ",$G3721),AllocFactorMatrix,(O$4+1),FALSE)*$E3726</f>
        <v>-12.310420496730954</v>
      </c>
      <c r="P3721" s="5">
        <f ca="1">VLOOKUP(CONCATENATE($F3721," ",$G3721),AllocFactorMatrix,(P$4+1),FALSE)*$E3726</f>
        <v>-2.2884928120107566</v>
      </c>
      <c r="Q3721" s="5">
        <f ca="1">VLOOKUP(CONCATENATE($F3721," ",$G3721),AllocFactorMatrix,(Q$4+1),FALSE)*$E3726</f>
        <v>-1.361680491421031</v>
      </c>
      <c r="R3721" s="5">
        <f ca="1">VLOOKUP(CONCATENATE($F3721," ",$G3721),AllocFactorMatrix,(R$4+1),FALSE)*$E3726</f>
        <v>0</v>
      </c>
      <c r="S3721" s="5">
        <f t="shared" ca="1" si="1946"/>
        <v>-15.960593800162743</v>
      </c>
      <c r="T3721" s="5">
        <f ca="1">VLOOKUP(CONCATENATE($F3721," ",$G3721),AllocFactorMatrix,(T$4+1),FALSE)*$E3726</f>
        <v>-0.42985874610104086</v>
      </c>
      <c r="U3721" s="5">
        <f ca="1">VLOOKUP(CONCATENATE($F3721," ",$G3721),AllocFactorMatrix,(U$4+1),FALSE)*$E3726</f>
        <v>-7.0370330992299444</v>
      </c>
      <c r="V3721" s="5">
        <f ca="1">VLOOKUP(CONCATENATE($F3721," ",$G3721),AllocFactorMatrix,(V$4+1),FALSE)*$E3726</f>
        <v>-49.024779613291685</v>
      </c>
      <c r="W3721" s="5">
        <f ca="1">VLOOKUP(CONCATENATE($F3721," ",$G3721),AllocFactorMatrix,(W$4+1),FALSE)*$E3726</f>
        <v>0</v>
      </c>
      <c r="X3721" s="5">
        <f t="shared" ca="1" si="1947"/>
        <v>-56.491671458622669</v>
      </c>
      <c r="Y3721" s="5">
        <f ca="1">VLOOKUP(CONCATENATE($F3721," ",$G3721),AllocFactorMatrix,(Y$4+1),FALSE)*$E3726</f>
        <v>-3.7050759043280403</v>
      </c>
      <c r="Z3721" s="5">
        <f ca="1">VLOOKUP(CONCATENATE($F3721," ",$G3721),AllocFactorMatrix,(Z$4+1),FALSE)*$E3726</f>
        <v>-6.1763715984814664E-2</v>
      </c>
      <c r="AA3721" s="5">
        <f t="shared" ca="1" si="1945"/>
        <v>-3.7668396203128549</v>
      </c>
      <c r="AB3721" s="5">
        <f ca="1">VLOOKUP(CONCATENATE($F3721," ",$G3721),AllocFactorMatrix,(AB$4+1),FALSE)*$E3726</f>
        <v>-4.9476242391087756E-2</v>
      </c>
      <c r="AC3721" s="5">
        <f ca="1">VLOOKUP(CONCATENATE($F3721," ",$G3721),AllocFactorMatrix,(AC$4+1),FALSE)*$E3726</f>
        <v>-0.1682298010949754</v>
      </c>
      <c r="AD3721" s="5">
        <f ca="1">VLOOKUP(CONCATENATE($F3721," ",$G3721),AllocFactorMatrix,(AD$4+1),FALSE)*$E3726</f>
        <v>-3.6264951403736673E-2</v>
      </c>
    </row>
    <row r="3722" spans="4:30" hidden="1" outlineLevel="1">
      <c r="D3722" s="7"/>
      <c r="E3722" s="51"/>
      <c r="F3722" s="52" t="str">
        <f>F3726</f>
        <v>LABOR_M</v>
      </c>
      <c r="G3722" s="55" t="str">
        <f>$G$11</f>
        <v>DISTPRI</v>
      </c>
      <c r="H3722" s="4">
        <f t="shared" ca="1" si="1943"/>
        <v>-122128.3402827238</v>
      </c>
      <c r="I3722" s="5">
        <f ca="1">VLOOKUP(CONCATENATE($F3722," ",$G3722),AllocFactorMatrix,(I$4+1),FALSE)*$E3726</f>
        <v>-81623.57864906441</v>
      </c>
      <c r="J3722" s="5">
        <f ca="1">VLOOKUP(CONCATENATE($F3722," ",$G3722),AllocFactorMatrix,(J$4+1),FALSE)*$E3726</f>
        <v>-3847.5224161497749</v>
      </c>
      <c r="K3722" s="5">
        <f ca="1">VLOOKUP(CONCATENATE($F3722," ",$G3722),AllocFactorMatrix,(K$4+1),FALSE)*$E3726</f>
        <v>-13970.590028423525</v>
      </c>
      <c r="L3722" s="5">
        <f ca="1">VLOOKUP(CONCATENATE($F3722," ",$G3722),AllocFactorMatrix,(L$4+1),FALSE)*$E3726</f>
        <v>-431.76392691515593</v>
      </c>
      <c r="M3722" s="5">
        <f ca="1">VLOOKUP(CONCATENATE($F3722," ",$G3722),AllocFactorMatrix,(M$4+1),FALSE)*$E3726</f>
        <v>0</v>
      </c>
      <c r="N3722" s="5">
        <f t="shared" ca="1" si="1944"/>
        <v>-14402.35395533868</v>
      </c>
      <c r="O3722" s="5">
        <f ca="1">VLOOKUP(CONCATENATE($F3722," ",$G3722),AllocFactorMatrix,(O$4+1),FALSE)*$E3726</f>
        <v>-10475.50067097019</v>
      </c>
      <c r="P3722" s="5">
        <f ca="1">VLOOKUP(CONCATENATE($F3722," ",$G3722),AllocFactorMatrix,(P$4+1),FALSE)*$E3726</f>
        <v>-1951.062704906722</v>
      </c>
      <c r="Q3722" s="5">
        <f ca="1">VLOOKUP(CONCATENATE($F3722," ",$G3722),AllocFactorMatrix,(Q$4+1),FALSE)*$E3726</f>
        <v>0</v>
      </c>
      <c r="R3722" s="5">
        <f ca="1">VLOOKUP(CONCATENATE($F3722," ",$G3722),AllocFactorMatrix,(R$4+1),FALSE)*$E3726</f>
        <v>0</v>
      </c>
      <c r="S3722" s="5">
        <f t="shared" ca="1" si="1946"/>
        <v>-12426.563375876913</v>
      </c>
      <c r="T3722" s="5">
        <f ca="1">VLOOKUP(CONCATENATE($F3722," ",$G3722),AllocFactorMatrix,(T$4+1),FALSE)*$E3726</f>
        <v>-373.4451433597493</v>
      </c>
      <c r="U3722" s="5">
        <f ca="1">VLOOKUP(CONCATENATE($F3722," ",$G3722),AllocFactorMatrix,(U$4+1),FALSE)*$E3726</f>
        <v>-6022.8251135058481</v>
      </c>
      <c r="V3722" s="5">
        <f ca="1">VLOOKUP(CONCATENATE($F3722," ",$G3722),AllocFactorMatrix,(V$4+1),FALSE)*$E3726</f>
        <v>0</v>
      </c>
      <c r="W3722" s="5">
        <f ca="1">VLOOKUP(CONCATENATE($F3722," ",$G3722),AllocFactorMatrix,(W$4+1),FALSE)*$E3726</f>
        <v>0</v>
      </c>
      <c r="X3722" s="5">
        <f t="shared" ca="1" si="1947"/>
        <v>-6396.2702568655977</v>
      </c>
      <c r="Y3722" s="5">
        <f ca="1">VLOOKUP(CONCATENATE($F3722," ",$G3722),AllocFactorMatrix,(Y$4+1),FALSE)*$E3726</f>
        <v>-3158.8448603736292</v>
      </c>
      <c r="Z3722" s="5">
        <f ca="1">VLOOKUP(CONCATENATE($F3722," ",$G3722),AllocFactorMatrix,(Z$4+1),FALSE)*$E3726</f>
        <v>-52.701897609389036</v>
      </c>
      <c r="AA3722" s="5">
        <f t="shared" ca="1" si="1945"/>
        <v>-3211.5467579830183</v>
      </c>
      <c r="AB3722" s="5">
        <f ca="1">VLOOKUP(CONCATENATE($F3722," ",$G3722),AllocFactorMatrix,(AB$4+1),FALSE)*$E3726</f>
        <v>-42.697367678207627</v>
      </c>
      <c r="AC3722" s="5">
        <f ca="1">VLOOKUP(CONCATENATE($F3722," ",$G3722),AllocFactorMatrix,(AC$4+1),FALSE)*$E3726</f>
        <v>-146.27524973845127</v>
      </c>
      <c r="AD3722" s="5">
        <f ca="1">VLOOKUP(CONCATENATE($F3722," ",$G3722),AllocFactorMatrix,(AD$4+1),FALSE)*$E3726</f>
        <v>-31.532254028759102</v>
      </c>
    </row>
    <row r="3723" spans="4:30" hidden="1" outlineLevel="1">
      <c r="D3723" s="7"/>
      <c r="E3723" s="51"/>
      <c r="F3723" s="52" t="str">
        <f>F3726</f>
        <v>LABOR_M</v>
      </c>
      <c r="G3723" s="55" t="str">
        <f>$G$12</f>
        <v>DISTSEC</v>
      </c>
      <c r="H3723" s="4">
        <f t="shared" ca="1" si="1943"/>
        <v>-50403.868164665299</v>
      </c>
      <c r="I3723" s="5">
        <f ca="1">VLOOKUP(CONCATENATE($F3723," ",$G3723),AllocFactorMatrix,(I$4+1),FALSE)*$E3726</f>
        <v>-37687.045393166671</v>
      </c>
      <c r="J3723" s="5">
        <f ca="1">VLOOKUP(CONCATENATE($F3723," ",$G3723),AllocFactorMatrix,(J$4+1),FALSE)*$E3726</f>
        <v>-1816.9044696190556</v>
      </c>
      <c r="K3723" s="5">
        <f ca="1">VLOOKUP(CONCATENATE($F3723," ",$G3723),AllocFactorMatrix,(K$4+1),FALSE)*$E3726</f>
        <v>-5482.3579569363883</v>
      </c>
      <c r="L3723" s="5">
        <f ca="1">VLOOKUP(CONCATENATE($F3723," ",$G3723),AllocFactorMatrix,(L$4+1),FALSE)*$E3726</f>
        <v>0</v>
      </c>
      <c r="M3723" s="5">
        <f ca="1">VLOOKUP(CONCATENATE($F3723," ",$G3723),AllocFactorMatrix,(M$4+1),FALSE)*$E3726</f>
        <v>0</v>
      </c>
      <c r="N3723" s="5">
        <f t="shared" ca="1" si="1944"/>
        <v>-5482.3579569363883</v>
      </c>
      <c r="O3723" s="5">
        <f ca="1">VLOOKUP(CONCATENATE($F3723," ",$G3723),AllocFactorMatrix,(O$4+1),FALSE)*$E3726</f>
        <v>-3493.3798288020389</v>
      </c>
      <c r="P3723" s="5">
        <f ca="1">VLOOKUP(CONCATENATE($F3723," ",$G3723),AllocFactorMatrix,(P$4+1),FALSE)*$E3726</f>
        <v>0</v>
      </c>
      <c r="Q3723" s="5">
        <f ca="1">VLOOKUP(CONCATENATE($F3723," ",$G3723),AllocFactorMatrix,(Q$4+1),FALSE)*$E3726</f>
        <v>0</v>
      </c>
      <c r="R3723" s="5">
        <f ca="1">VLOOKUP(CONCATENATE($F3723," ",$G3723),AllocFactorMatrix,(R$4+1),FALSE)*$E3726</f>
        <v>0</v>
      </c>
      <c r="S3723" s="5">
        <f t="shared" ca="1" si="1946"/>
        <v>-3493.3798288020389</v>
      </c>
      <c r="T3723" s="5">
        <f ca="1">VLOOKUP(CONCATENATE($F3723," ",$G3723),AllocFactorMatrix,(T$4+1),FALSE)*$E3726</f>
        <v>-94.45366192660623</v>
      </c>
      <c r="U3723" s="5">
        <f ca="1">VLOOKUP(CONCATENATE($F3723," ",$G3723),AllocFactorMatrix,(U$4+1),FALSE)*$E3726</f>
        <v>0</v>
      </c>
      <c r="V3723" s="5">
        <f ca="1">VLOOKUP(CONCATENATE($F3723," ",$G3723),AllocFactorMatrix,(V$4+1),FALSE)*$E3726</f>
        <v>0</v>
      </c>
      <c r="W3723" s="5">
        <f ca="1">VLOOKUP(CONCATENATE($F3723," ",$G3723),AllocFactorMatrix,(W$4+1),FALSE)*$E3726</f>
        <v>0</v>
      </c>
      <c r="X3723" s="5">
        <f t="shared" ca="1" si="1947"/>
        <v>-94.45366192660623</v>
      </c>
      <c r="Y3723" s="5">
        <f ca="1">VLOOKUP(CONCATENATE($F3723," ",$G3723),AllocFactorMatrix,(Y$4+1),FALSE)*$E3726</f>
        <v>-1288.5125140427015</v>
      </c>
      <c r="Z3723" s="5">
        <f ca="1">VLOOKUP(CONCATENATE($F3723," ",$G3723),AllocFactorMatrix,(Z$4+1),FALSE)*$E3726</f>
        <v>0</v>
      </c>
      <c r="AA3723" s="5">
        <f t="shared" ca="1" si="1945"/>
        <v>-1288.5125140427015</v>
      </c>
      <c r="AB3723" s="5">
        <f ca="1">VLOOKUP(CONCATENATE($F3723," ",$G3723),AllocFactorMatrix,(AB$4+1),FALSE)*$E3726</f>
        <v>-13.370935808122113</v>
      </c>
      <c r="AC3723" s="5">
        <f ca="1">VLOOKUP(CONCATENATE($F3723," ",$G3723),AllocFactorMatrix,(AC$4+1),FALSE)*$E3726</f>
        <v>-453.99469736193095</v>
      </c>
      <c r="AD3723" s="5">
        <f ca="1">VLOOKUP(CONCATENATE($F3723," ",$G3723),AllocFactorMatrix,(AD$4+1),FALSE)*$E3726</f>
        <v>-73.848707001782159</v>
      </c>
    </row>
    <row r="3724" spans="4:30" hidden="1" outlineLevel="1">
      <c r="D3724" s="7"/>
      <c r="E3724" s="51"/>
      <c r="F3724" s="52" t="str">
        <f>F3726</f>
        <v>LABOR_M</v>
      </c>
      <c r="G3724" s="55" t="str">
        <f>$G$13</f>
        <v>ENERGY</v>
      </c>
      <c r="H3724" s="4">
        <f t="shared" ca="1" si="1943"/>
        <v>-62438.279653563935</v>
      </c>
      <c r="I3724" s="5">
        <f ca="1">VLOOKUP(CONCATENATE($F3724," ",$G3724),AllocFactorMatrix,(I$4+1),FALSE)*$E3726</f>
        <v>-23428.533900486906</v>
      </c>
      <c r="J3724" s="5">
        <f ca="1">VLOOKUP(CONCATENATE($F3724," ",$G3724),AllocFactorMatrix,(J$4+1),FALSE)*$E3726</f>
        <v>-1518.3203871284468</v>
      </c>
      <c r="K3724" s="5">
        <f ca="1">VLOOKUP(CONCATENATE($F3724," ",$G3724),AllocFactorMatrix,(K$4+1),FALSE)*$E3726</f>
        <v>-5094.1294904106935</v>
      </c>
      <c r="L3724" s="5">
        <f ca="1">VLOOKUP(CONCATENATE($F3724," ",$G3724),AllocFactorMatrix,(L$4+1),FALSE)*$E3726</f>
        <v>-161.90300006820669</v>
      </c>
      <c r="M3724" s="5">
        <f ca="1">VLOOKUP(CONCATENATE($F3724," ",$G3724),AllocFactorMatrix,(M$4+1),FALSE)*$E3726</f>
        <v>-14.925563926223441</v>
      </c>
      <c r="N3724" s="5">
        <f t="shared" ca="1" si="1944"/>
        <v>-5270.9580544051241</v>
      </c>
      <c r="O3724" s="5">
        <f ca="1">VLOOKUP(CONCATENATE($F3724," ",$G3724),AllocFactorMatrix,(O$4+1),FALSE)*$E3726</f>
        <v>-4644.3889361146576</v>
      </c>
      <c r="P3724" s="5">
        <f ca="1">VLOOKUP(CONCATENATE($F3724," ",$G3724),AllocFactorMatrix,(P$4+1),FALSE)*$E3726</f>
        <v>-860.98034297580534</v>
      </c>
      <c r="Q3724" s="5">
        <f ca="1">VLOOKUP(CONCATENATE($F3724," ",$G3724),AllocFactorMatrix,(Q$4+1),FALSE)*$E3726</f>
        <v>-391.20743025830313</v>
      </c>
      <c r="R3724" s="5">
        <f ca="1">VLOOKUP(CONCATENATE($F3724," ",$G3724),AllocFactorMatrix,(R$4+1),FALSE)*$E3726</f>
        <v>-18.126259134858497</v>
      </c>
      <c r="S3724" s="5">
        <f t="shared" ca="1" si="1946"/>
        <v>-5914.7029684836243</v>
      </c>
      <c r="T3724" s="5">
        <f ca="1">VLOOKUP(CONCATENATE($F3724," ",$G3724),AllocFactorMatrix,(T$4+1),FALSE)*$E3726</f>
        <v>-177.98178513133402</v>
      </c>
      <c r="U3724" s="5">
        <f ca="1">VLOOKUP(CONCATENATE($F3724," ",$G3724),AllocFactorMatrix,(U$4+1),FALSE)*$E3726</f>
        <v>-3125.0935160224499</v>
      </c>
      <c r="V3724" s="5">
        <f ca="1">VLOOKUP(CONCATENATE($F3724," ",$G3724),AllocFactorMatrix,(V$4+1),FALSE)*$E3726</f>
        <v>-17742.983511197795</v>
      </c>
      <c r="W3724" s="5">
        <f ca="1">VLOOKUP(CONCATENATE($F3724," ",$G3724),AllocFactorMatrix,(W$4+1),FALSE)*$E3726</f>
        <v>-3366.2592406189979</v>
      </c>
      <c r="X3724" s="5">
        <f t="shared" ca="1" si="1947"/>
        <v>-24412.318052970579</v>
      </c>
      <c r="Y3724" s="5">
        <f ca="1">VLOOKUP(CONCATENATE($F3724," ",$G3724),AllocFactorMatrix,(Y$4+1),FALSE)*$E3726</f>
        <v>-1258.3049607900875</v>
      </c>
      <c r="Z3724" s="5">
        <f ca="1">VLOOKUP(CONCATENATE($F3724," ",$G3724),AllocFactorMatrix,(Z$4+1),FALSE)*$E3726</f>
        <v>-20.483198829173222</v>
      </c>
      <c r="AA3724" s="5">
        <f t="shared" ca="1" si="1945"/>
        <v>-1278.7881596192608</v>
      </c>
      <c r="AB3724" s="5">
        <f ca="1">VLOOKUP(CONCATENATE($F3724," ",$G3724),AllocFactorMatrix,(AB$4+1),FALSE)*$E3726</f>
        <v>-22.84736061753658</v>
      </c>
      <c r="AC3724" s="5">
        <f ca="1">VLOOKUP(CONCATENATE($F3724," ",$G3724),AllocFactorMatrix,(AC$4+1),FALSE)*$E3726</f>
        <v>-494.04357888182557</v>
      </c>
      <c r="AD3724" s="5">
        <f ca="1">VLOOKUP(CONCATENATE($F3724," ",$G3724),AllocFactorMatrix,(AD$4+1),FALSE)*$E3726</f>
        <v>-97.76719097062572</v>
      </c>
    </row>
    <row r="3725" spans="4:30" hidden="1" outlineLevel="1">
      <c r="D3725" s="7"/>
      <c r="E3725" s="51"/>
      <c r="F3725" s="52" t="str">
        <f>F3726</f>
        <v>LABOR_M</v>
      </c>
      <c r="G3725" s="55" t="str">
        <f>$G$14</f>
        <v>CUSTOMER</v>
      </c>
      <c r="H3725" s="4">
        <f t="shared" ca="1" si="1943"/>
        <v>-47061.938665708156</v>
      </c>
      <c r="I3725" s="5">
        <f ca="1">VLOOKUP(CONCATENATE($F3725," ",$G3725),AllocFactorMatrix,(I$4+1),FALSE)*$E3726</f>
        <v>-33625.801877608479</v>
      </c>
      <c r="J3725" s="5">
        <f ca="1">VLOOKUP(CONCATENATE($F3725," ",$G3725),AllocFactorMatrix,(J$4+1),FALSE)*$E3726</f>
        <v>-5754.4819371059639</v>
      </c>
      <c r="K3725" s="5">
        <f ca="1">VLOOKUP(CONCATENATE($F3725," ",$G3725),AllocFactorMatrix,(K$4+1),FALSE)*$E3726</f>
        <v>-1656.9806505945683</v>
      </c>
      <c r="L3725" s="5">
        <f ca="1">VLOOKUP(CONCATENATE($F3725," ",$G3725),AllocFactorMatrix,(L$4+1),FALSE)*$E3726</f>
        <v>-276.98571925410869</v>
      </c>
      <c r="M3725" s="5">
        <f ca="1">VLOOKUP(CONCATENATE($F3725," ",$G3725),AllocFactorMatrix,(M$4+1),FALSE)*$E3726</f>
        <v>-43.762415362728206</v>
      </c>
      <c r="N3725" s="5">
        <f t="shared" ca="1" si="1944"/>
        <v>-1977.7287852114052</v>
      </c>
      <c r="O3725" s="5">
        <f ca="1">VLOOKUP(CONCATENATE($F3725," ",$G3725),AllocFactorMatrix,(O$4+1),FALSE)*$E3726</f>
        <v>-309.19646138202853</v>
      </c>
      <c r="P3725" s="5">
        <f ca="1">VLOOKUP(CONCATENATE($F3725," ",$G3725),AllocFactorMatrix,(P$4+1),FALSE)*$E3726</f>
        <v>-79.410216618931287</v>
      </c>
      <c r="Q3725" s="5">
        <f ca="1">VLOOKUP(CONCATENATE($F3725," ",$G3725),AllocFactorMatrix,(Q$4+1),FALSE)*$E3726</f>
        <v>-151.88696036558605</v>
      </c>
      <c r="R3725" s="5">
        <f ca="1">VLOOKUP(CONCATENATE($F3725," ",$G3725),AllocFactorMatrix,(R$4+1),FALSE)*$E3726</f>
        <v>-26.509540405672571</v>
      </c>
      <c r="S3725" s="5">
        <f t="shared" ca="1" si="1946"/>
        <v>-567.00317877221846</v>
      </c>
      <c r="T3725" s="5">
        <f ca="1">VLOOKUP(CONCATENATE($F3725," ",$G3725),AllocFactorMatrix,(T$4+1),FALSE)*$E3726</f>
        <v>-2.1503846808387874</v>
      </c>
      <c r="U3725" s="5">
        <f ca="1">VLOOKUP(CONCATENATE($F3725," ",$G3725),AllocFactorMatrix,(U$4+1),FALSE)*$E3726</f>
        <v>-47.275360784159524</v>
      </c>
      <c r="V3725" s="5">
        <f ca="1">VLOOKUP(CONCATENATE($F3725," ",$G3725),AllocFactorMatrix,(V$4+1),FALSE)*$E3726</f>
        <v>-223.48320997660878</v>
      </c>
      <c r="W3725" s="5">
        <f ca="1">VLOOKUP(CONCATENATE($F3725," ",$G3725),AllocFactorMatrix,(W$4+1),FALSE)*$E3726</f>
        <v>-39.779120648815152</v>
      </c>
      <c r="X3725" s="5">
        <f t="shared" ca="1" si="1947"/>
        <v>-312.68807609042221</v>
      </c>
      <c r="Y3725" s="5">
        <f ca="1">VLOOKUP(CONCATENATE($F3725," ",$G3725),AllocFactorMatrix,(Y$4+1),FALSE)*$E3726</f>
        <v>-84.627703998353979</v>
      </c>
      <c r="Z3725" s="5">
        <f ca="1">VLOOKUP(CONCATENATE($F3725," ",$G3725),AllocFactorMatrix,(Z$4+1),FALSE)*$E3726</f>
        <v>-1.34073540130355</v>
      </c>
      <c r="AA3725" s="5">
        <f t="shared" ca="1" si="1945"/>
        <v>-85.968439399657527</v>
      </c>
      <c r="AB3725" s="5">
        <f ca="1">VLOOKUP(CONCATENATE($F3725," ",$G3725),AllocFactorMatrix,(AB$4+1),FALSE)*$E3726</f>
        <v>-2.4114611495716693</v>
      </c>
      <c r="AC3725" s="5">
        <f ca="1">VLOOKUP(CONCATENATE($F3725," ",$G3725),AllocFactorMatrix,(AC$4+1),FALSE)*$E3726</f>
        <v>-3711.3162214642589</v>
      </c>
      <c r="AD3725" s="5">
        <f ca="1">VLOOKUP(CONCATENATE($F3725," ",$G3725),AllocFactorMatrix,(AD$4+1),FALSE)*$E3726</f>
        <v>-1024.538688906174</v>
      </c>
    </row>
    <row r="3726" spans="4:30" collapsed="1">
      <c r="D3726" s="7" t="s">
        <v>268</v>
      </c>
      <c r="E3726" s="97">
        <v>-520268</v>
      </c>
      <c r="F3726" s="10" t="s">
        <v>70</v>
      </c>
      <c r="G3726" s="55" t="str">
        <f>$G$15</f>
        <v>TOTAL</v>
      </c>
      <c r="H3726" s="4">
        <f t="shared" ca="1" si="1943"/>
        <v>-520267.99999999977</v>
      </c>
      <c r="I3726" s="5">
        <f ca="1">VLOOKUP(CONCATENATE($F3726," ",$G3726),AllocFactorMatrix,(I$4+1),FALSE)*$E3726</f>
        <v>-308567.59895589791</v>
      </c>
      <c r="J3726" s="5">
        <f ca="1">VLOOKUP(CONCATENATE($F3726," ",$G3726),AllocFactorMatrix,(J$4+1),FALSE)*$E3726</f>
        <v>-19022.1850872668</v>
      </c>
      <c r="K3726" s="5">
        <f ca="1">VLOOKUP(CONCATENATE($F3726," ",$G3726),AllocFactorMatrix,(K$4+1),FALSE)*$E3726</f>
        <v>-46258.968554399238</v>
      </c>
      <c r="L3726" s="5">
        <f ca="1">VLOOKUP(CONCATENATE($F3726," ",$G3726),AllocFactorMatrix,(L$4+1),FALSE)*$E3726</f>
        <v>-1372.3586253410319</v>
      </c>
      <c r="M3726" s="5">
        <f ca="1">VLOOKUP(CONCATENATE($F3726," ",$G3726),AllocFactorMatrix,(M$4+1),FALSE)*$E3726</f>
        <v>-123.18531407741199</v>
      </c>
      <c r="N3726" s="5">
        <f t="shared" ca="1" si="1944"/>
        <v>-47754.512493817681</v>
      </c>
      <c r="O3726" s="5">
        <f ca="1">VLOOKUP(CONCATENATE($F3726," ",$G3726),AllocFactorMatrix,(O$4+1),FALSE)*$E3726</f>
        <v>-34178.37951222741</v>
      </c>
      <c r="P3726" s="5">
        <f ca="1">VLOOKUP(CONCATENATE($F3726," ",$G3726),AllocFactorMatrix,(P$4+1),FALSE)*$E3726</f>
        <v>-5653.1759097877102</v>
      </c>
      <c r="Q3726" s="5">
        <f ca="1">VLOOKUP(CONCATENATE($F3726," ",$G3726),AllocFactorMatrix,(Q$4+1),FALSE)*$E3726</f>
        <v>-1612.4983107169608</v>
      </c>
      <c r="R3726" s="5">
        <f ca="1">VLOOKUP(CONCATENATE($F3726," ",$G3726),AllocFactorMatrix,(R$4+1),FALSE)*$E3726</f>
        <v>-67.764485665786694</v>
      </c>
      <c r="S3726" s="5">
        <f t="shared" ca="1" si="1946"/>
        <v>-41511.818218397864</v>
      </c>
      <c r="T3726" s="5">
        <f ca="1">VLOOKUP(CONCATENATE($F3726," ",$G3726),AllocFactorMatrix,(T$4+1),FALSE)*$E3726</f>
        <v>-1132.6876698205808</v>
      </c>
      <c r="U3726" s="5">
        <f ca="1">VLOOKUP(CONCATENATE($F3726," ",$G3726),AllocFactorMatrix,(U$4+1),FALSE)*$E3726</f>
        <v>-16912.873477257221</v>
      </c>
      <c r="V3726" s="5">
        <f ca="1">VLOOKUP(CONCATENATE($F3726," ",$G3726),AllocFactorMatrix,(V$4+1),FALSE)*$E3726</f>
        <v>-59827.235698306431</v>
      </c>
      <c r="W3726" s="5">
        <f ca="1">VLOOKUP(CONCATENATE($F3726," ",$G3726),AllocFactorMatrix,(W$4+1),FALSE)*$E3726</f>
        <v>-8916.0209882986564</v>
      </c>
      <c r="X3726" s="5">
        <f t="shared" ca="1" si="1947"/>
        <v>-86788.817833682886</v>
      </c>
      <c r="Y3726" s="5">
        <f ca="1">VLOOKUP(CONCATENATE($F3726," ",$G3726),AllocFactorMatrix,(Y$4+1),FALSE)*$E3726</f>
        <v>-10287.454862829976</v>
      </c>
      <c r="Z3726" s="5">
        <f ca="1">VLOOKUP(CONCATENATE($F3726," ",$G3726),AllocFactorMatrix,(Z$4+1),FALSE)*$E3726</f>
        <v>-167.91887293408359</v>
      </c>
      <c r="AA3726" s="5">
        <f t="shared" ca="1" si="1945"/>
        <v>-10455.37373576406</v>
      </c>
      <c r="AB3726" s="5">
        <f ca="1">VLOOKUP(CONCATENATE($F3726," ",$G3726),AllocFactorMatrix,(AB$4+1),FALSE)*$E3726</f>
        <v>-134.17259206642436</v>
      </c>
      <c r="AC3726" s="5">
        <f ca="1">VLOOKUP(CONCATENATE($F3726," ",$G3726),AllocFactorMatrix,(AC$4+1),FALSE)*$E3726</f>
        <v>-4805.7979772475619</v>
      </c>
      <c r="AD3726" s="5">
        <f ca="1">VLOOKUP(CONCATENATE($F3726," ",$G3726),AllocFactorMatrix,(AD$4+1),FALSE)*$E3726</f>
        <v>-1227.7231058587447</v>
      </c>
    </row>
    <row r="3727" spans="4:30" hidden="1" outlineLevel="1">
      <c r="D3727" s="7"/>
      <c r="E3727" s="51"/>
      <c r="F3727" s="52" t="str">
        <f>F3734</f>
        <v>LABOR_M</v>
      </c>
      <c r="G3727" s="55" t="str">
        <f>$G$8</f>
        <v>PRODUCTION</v>
      </c>
      <c r="H3727" s="4">
        <f t="shared" ca="1" si="1929"/>
        <v>-766.3296704189562</v>
      </c>
      <c r="I3727" s="5">
        <f ca="1">VLOOKUP(CONCATENATE($F3727," ",$G3727),AllocFactorMatrix,(I$4+1),FALSE)*$E3734</f>
        <v>-425.47120417963305</v>
      </c>
      <c r="J3727" s="5">
        <f ca="1">VLOOKUP(CONCATENATE($F3727," ",$G3727),AllocFactorMatrix,(J$4+1),FALSE)*$E3734</f>
        <v>-19.578004672232321</v>
      </c>
      <c r="K3727" s="5">
        <f ca="1">VLOOKUP(CONCATENATE($F3727," ",$G3727),AllocFactorMatrix,(K$4+1),FALSE)*$E3734</f>
        <v>-64.495568786113665</v>
      </c>
      <c r="L3727" s="5">
        <f ca="1">VLOOKUP(CONCATENATE($F3727," ",$G3727),AllocFactorMatrix,(L$4+1),FALSE)*$E3734</f>
        <v>-1.6115383677359396</v>
      </c>
      <c r="M3727" s="5">
        <f ca="1">VLOOKUP(CONCATENATE($F3727," ",$G3727),AllocFactorMatrix,(M$4+1),FALSE)*$E3734</f>
        <v>-0.20745291780727215</v>
      </c>
      <c r="N3727" s="5">
        <f t="shared" ca="1" si="1930"/>
        <v>-66.314560071656885</v>
      </c>
      <c r="O3727" s="5">
        <f ca="1">VLOOKUP(CONCATENATE($F3727," ",$G3727),AllocFactorMatrix,(O$4+1),FALSE)*$E3734</f>
        <v>-49.062650937240612</v>
      </c>
      <c r="P3727" s="5">
        <f ca="1">VLOOKUP(CONCATENATE($F3727," ",$G3727),AllocFactorMatrix,(P$4+1),FALSE)*$E3734</f>
        <v>-8.8804330443631674</v>
      </c>
      <c r="Q3727" s="5">
        <f ca="1">VLOOKUP(CONCATENATE($F3727," ",$G3727),AllocFactorMatrix,(Q$4+1),FALSE)*$E3734</f>
        <v>-3.4348888043056314</v>
      </c>
      <c r="R3727" s="5">
        <f ca="1">VLOOKUP(CONCATENATE($F3727," ",$G3727),AllocFactorMatrix,(R$4+1),FALSE)*$E3734</f>
        <v>-7.4010601701272896E-2</v>
      </c>
      <c r="S3727" s="5">
        <f ca="1">SUBTOTAL(9,O3727:R3727)</f>
        <v>-61.451983387610682</v>
      </c>
      <c r="T3727" s="5">
        <f ca="1">VLOOKUP(CONCATENATE($F3727," ",$G3727),AllocFactorMatrix,(T$4+1),FALSE)*$E3734</f>
        <v>-1.5579182900904738</v>
      </c>
      <c r="U3727" s="5">
        <f ca="1">VLOOKUP(CONCATENATE($F3727," ",$G3727),AllocFactorMatrix,(U$4+1),FALSE)*$E3734</f>
        <v>-24.804767442858886</v>
      </c>
      <c r="V3727" s="5">
        <f ca="1">VLOOKUP(CONCATENATE($F3727," ",$G3727),AllocFactorMatrix,(V$4+1),FALSE)*$E3734</f>
        <v>-134.52130884064297</v>
      </c>
      <c r="W3727" s="5">
        <f ca="1">VLOOKUP(CONCATENATE($F3727," ",$G3727),AllocFactorMatrix,(W$4+1),FALSE)*$E3734</f>
        <v>-17.699326024826316</v>
      </c>
      <c r="X3727" s="5">
        <f ca="1">SUBTOTAL(9,T3727:W3727)</f>
        <v>-178.58332059841865</v>
      </c>
      <c r="Y3727" s="5">
        <f ca="1">VLOOKUP(CONCATENATE($F3727," ",$G3727),AllocFactorMatrix,(Y$4+1),FALSE)*$E3734</f>
        <v>-14.460189402789885</v>
      </c>
      <c r="Z3727" s="5">
        <f ca="1">VLOOKUP(CONCATENATE($F3727," ",$G3727),AllocFactorMatrix,(Z$4+1),FALSE)*$E3734</f>
        <v>-0.30057936987087319</v>
      </c>
      <c r="AA3727" s="5">
        <f t="shared" ca="1" si="1931"/>
        <v>-14.760768772660757</v>
      </c>
      <c r="AB3727" s="5">
        <f ca="1">VLOOKUP(CONCATENATE($F3727," ",$G3727),AllocFactorMatrix,(AB$4+1),FALSE)*$E3734</f>
        <v>-0.16982873674399604</v>
      </c>
      <c r="AC3727" s="5">
        <f ca="1">VLOOKUP(CONCATENATE($F3727," ",$G3727),AllocFactorMatrix,(AC$4+1),FALSE)*$E3734</f>
        <v>0</v>
      </c>
      <c r="AD3727" s="5">
        <f ca="1">VLOOKUP(CONCATENATE($F3727," ",$G3727),AllocFactorMatrix,(AD$4+1),FALSE)*$E3734</f>
        <v>0</v>
      </c>
    </row>
    <row r="3728" spans="4:30" hidden="1" outlineLevel="1">
      <c r="D3728" s="7"/>
      <c r="E3728" s="51"/>
      <c r="F3728" s="52" t="str">
        <f>F3734</f>
        <v>LABOR_M</v>
      </c>
      <c r="G3728" s="55" t="str">
        <f>$G$9</f>
        <v>BULKTRAN</v>
      </c>
      <c r="H3728" s="4">
        <f t="shared" ca="1" si="1929"/>
        <v>-2.8000292602925185</v>
      </c>
      <c r="I3728" s="5">
        <f ca="1">VLOOKUP(CONCATENATE($F3728," ",$G3728),AllocFactorMatrix,(I$4+1),FALSE)*$E3734</f>
        <v>-1.3792467864017111</v>
      </c>
      <c r="J3728" s="5">
        <f ca="1">VLOOKUP(CONCATENATE($F3728," ",$G3728),AllocFactorMatrix,(J$4+1),FALSE)*$E3734</f>
        <v>-6.8181097009527625E-2</v>
      </c>
      <c r="K3728" s="5">
        <f ca="1">VLOOKUP(CONCATENATE($F3728," ",$G3728),AllocFactorMatrix,(K$4+1),FALSE)*$E3734</f>
        <v>-0.24974345083368921</v>
      </c>
      <c r="L3728" s="5">
        <f ca="1">VLOOKUP(CONCATENATE($F3728," ",$G3728),AllocFactorMatrix,(L$4+1),FALSE)*$E3734</f>
        <v>-7.8610371436614312E-3</v>
      </c>
      <c r="M3728" s="5">
        <f ca="1">VLOOKUP(CONCATENATE($F3728," ",$G3728),AllocFactorMatrix,(M$4+1),FALSE)*$E3734</f>
        <v>-7.3718290933125262E-4</v>
      </c>
      <c r="N3728" s="5">
        <f t="shared" ca="1" si="1930"/>
        <v>-0.25834167088668192</v>
      </c>
      <c r="O3728" s="5">
        <f ca="1">VLOOKUP(CONCATENATE($F3728," ",$G3728),AllocFactorMatrix,(O$4+1),FALSE)*$E3734</f>
        <v>-0.18984387291536806</v>
      </c>
      <c r="P3728" s="5">
        <f ca="1">VLOOKUP(CONCATENATE($F3728," ",$G3728),AllocFactorMatrix,(P$4+1),FALSE)*$E3734</f>
        <v>-3.5373444425684936E-2</v>
      </c>
      <c r="Q3728" s="5">
        <f ca="1">VLOOKUP(CONCATENATE($F3728," ",$G3728),AllocFactorMatrix,(Q$4+1),FALSE)*$E3734</f>
        <v>-1.5984600882414834E-2</v>
      </c>
      <c r="R3728" s="5">
        <f ca="1">VLOOKUP(CONCATENATE($F3728," ",$G3728),AllocFactorMatrix,(R$4+1),FALSE)*$E3734</f>
        <v>-7.1880963395186631E-4</v>
      </c>
      <c r="S3728" s="5">
        <f t="shared" ref="S3728:S3734" ca="1" si="1948">SUBTOTAL(9,O3728:R3728)</f>
        <v>-0.24192072785741969</v>
      </c>
      <c r="T3728" s="5">
        <f ca="1">VLOOKUP(CONCATENATE($F3728," ",$G3728),AllocFactorMatrix,(T$4+1),FALSE)*$E3734</f>
        <v>-6.6317327354054661E-3</v>
      </c>
      <c r="U3728" s="5">
        <f ca="1">VLOOKUP(CONCATENATE($F3728," ",$G3728),AllocFactorMatrix,(U$4+1),FALSE)*$E3734</f>
        <v>-0.10852717628806509</v>
      </c>
      <c r="V3728" s="5">
        <f ca="1">VLOOKUP(CONCATENATE($F3728," ",$G3728),AllocFactorMatrix,(V$4+1),FALSE)*$E3734</f>
        <v>-0.57356917612722425</v>
      </c>
      <c r="W3728" s="5">
        <f ca="1">VLOOKUP(CONCATENATE($F3728," ",$G3728),AllocFactorMatrix,(W$4+1),FALSE)*$E3734</f>
        <v>-0.10357708672167061</v>
      </c>
      <c r="X3728" s="5">
        <f t="shared" ref="X3728:X3734" ca="1" si="1949">SUBTOTAL(9,T3728:W3728)</f>
        <v>-0.79230517187236549</v>
      </c>
      <c r="Y3728" s="5">
        <f ca="1">VLOOKUP(CONCATENATE($F3728," ",$G3728),AllocFactorMatrix,(Y$4+1),FALSE)*$E3734</f>
        <v>-5.8300752127953326E-2</v>
      </c>
      <c r="Z3728" s="5">
        <f ca="1">VLOOKUP(CONCATENATE($F3728," ",$G3728),AllocFactorMatrix,(Z$4+1),FALSE)*$E3734</f>
        <v>-9.7651531293514824E-4</v>
      </c>
      <c r="AA3728" s="5">
        <f t="shared" ca="1" si="1931"/>
        <v>-5.9277267440888473E-2</v>
      </c>
      <c r="AB3728" s="5">
        <f ca="1">VLOOKUP(CONCATENATE($F3728," ",$G3728),AllocFactorMatrix,(AB$4+1),FALSE)*$E3734</f>
        <v>-7.5653882392405015E-4</v>
      </c>
      <c r="AC3728" s="5">
        <f ca="1">VLOOKUP(CONCATENATE($F3728," ",$G3728),AllocFactorMatrix,(AC$4+1),FALSE)*$E3734</f>
        <v>0</v>
      </c>
      <c r="AD3728" s="5">
        <f ca="1">VLOOKUP(CONCATENATE($F3728," ",$G3728),AllocFactorMatrix,(AD$4+1),FALSE)*$E3734</f>
        <v>0</v>
      </c>
    </row>
    <row r="3729" spans="4:30" hidden="1" outlineLevel="1">
      <c r="D3729" s="7"/>
      <c r="E3729" s="51"/>
      <c r="F3729" s="52" t="str">
        <f>F3734</f>
        <v>LABOR_M</v>
      </c>
      <c r="G3729" s="55" t="str">
        <f>$G$10</f>
        <v>SUBTRAN</v>
      </c>
      <c r="H3729" s="4">
        <f t="shared" ca="1" si="1929"/>
        <v>-0.61589029599944023</v>
      </c>
      <c r="I3729" s="5">
        <f ca="1">VLOOKUP(CONCATENATE($F3729," ",$G3729),AllocFactorMatrix,(I$4+1),FALSE)*$E3734</f>
        <v>-0.29985692700425171</v>
      </c>
      <c r="J3729" s="5">
        <f ca="1">VLOOKUP(CONCATENATE($F3729," ",$G3729),AllocFactorMatrix,(J$4+1),FALSE)*$E3734</f>
        <v>-1.4471487556656526E-2</v>
      </c>
      <c r="K3729" s="5">
        <f ca="1">VLOOKUP(CONCATENATE($F3729," ",$G3729),AllocFactorMatrix,(K$4+1),FALSE)*$E3734</f>
        <v>-5.2646564142186734E-2</v>
      </c>
      <c r="L3729" s="5">
        <f ca="1">VLOOKUP(CONCATENATE($F3729," ",$G3729),AllocFactorMatrix,(L$4+1),FALSE)*$E3734</f>
        <v>-1.626202832357639E-3</v>
      </c>
      <c r="M3729" s="5">
        <f ca="1">VLOOKUP(CONCATENATE($F3729," ",$G3729),AllocFactorMatrix,(M$4+1),FALSE)*$E3734</f>
        <v>-2.0253496231949867E-4</v>
      </c>
      <c r="N3729" s="5">
        <f t="shared" ca="1" si="1930"/>
        <v>-5.4475301936863875E-2</v>
      </c>
      <c r="O3729" s="5">
        <f ca="1">VLOOKUP(CONCATENATE($F3729," ",$G3729),AllocFactorMatrix,(O$4+1),FALSE)*$E3734</f>
        <v>-3.9775302065483041E-2</v>
      </c>
      <c r="P3729" s="5">
        <f ca="1">VLOOKUP(CONCATENATE($F3729," ",$G3729),AllocFactorMatrix,(P$4+1),FALSE)*$E3734</f>
        <v>-7.3941822618152223E-3</v>
      </c>
      <c r="Q3729" s="5">
        <f ca="1">VLOOKUP(CONCATENATE($F3729," ",$G3729),AllocFactorMatrix,(Q$4+1),FALSE)*$E3734</f>
        <v>-4.3996265503139786E-3</v>
      </c>
      <c r="R3729" s="5">
        <f ca="1">VLOOKUP(CONCATENATE($F3729," ",$G3729),AllocFactorMatrix,(R$4+1),FALSE)*$E3734</f>
        <v>0</v>
      </c>
      <c r="S3729" s="5">
        <f t="shared" ca="1" si="1948"/>
        <v>-5.1569110877612241E-2</v>
      </c>
      <c r="T3729" s="5">
        <f ca="1">VLOOKUP(CONCATENATE($F3729," ",$G3729),AllocFactorMatrix,(T$4+1),FALSE)*$E3734</f>
        <v>-1.3888852518237711E-3</v>
      </c>
      <c r="U3729" s="5">
        <f ca="1">VLOOKUP(CONCATENATE($F3729," ",$G3729),AllocFactorMatrix,(U$4+1),FALSE)*$E3734</f>
        <v>-2.2736844548973869E-2</v>
      </c>
      <c r="V3729" s="5">
        <f ca="1">VLOOKUP(CONCATENATE($F3729," ",$G3729),AllocFactorMatrix,(V$4+1),FALSE)*$E3734</f>
        <v>-0.15840039081770035</v>
      </c>
      <c r="W3729" s="5">
        <f ca="1">VLOOKUP(CONCATENATE($F3729," ",$G3729),AllocFactorMatrix,(W$4+1),FALSE)*$E3734</f>
        <v>0</v>
      </c>
      <c r="X3729" s="5">
        <f t="shared" ca="1" si="1949"/>
        <v>-0.18252612061849799</v>
      </c>
      <c r="Y3729" s="5">
        <f ca="1">VLOOKUP(CONCATENATE($F3729," ",$G3729),AllocFactorMatrix,(Y$4+1),FALSE)*$E3734</f>
        <v>-1.1971200602719053E-2</v>
      </c>
      <c r="Z3729" s="5">
        <f ca="1">VLOOKUP(CONCATENATE($F3729," ",$G3729),AllocFactorMatrix,(Z$4+1),FALSE)*$E3734</f>
        <v>-1.9956023928143467E-4</v>
      </c>
      <c r="AA3729" s="5">
        <f t="shared" ca="1" si="1931"/>
        <v>-1.2170760842000488E-2</v>
      </c>
      <c r="AB3729" s="5">
        <f ca="1">VLOOKUP(CONCATENATE($F3729," ",$G3729),AllocFactorMatrix,(AB$4+1),FALSE)*$E3734</f>
        <v>-1.5985907928109841E-4</v>
      </c>
      <c r="AC3729" s="5">
        <f ca="1">VLOOKUP(CONCATENATE($F3729," ",$G3729),AllocFactorMatrix,(AC$4+1),FALSE)*$E3734</f>
        <v>-5.4355504401703289E-4</v>
      </c>
      <c r="AD3729" s="5">
        <f ca="1">VLOOKUP(CONCATENATE($F3729," ",$G3729),AllocFactorMatrix,(AD$4+1),FALSE)*$E3734</f>
        <v>-1.1717304025940736E-4</v>
      </c>
    </row>
    <row r="3730" spans="4:30" hidden="1" outlineLevel="1">
      <c r="D3730" s="7"/>
      <c r="E3730" s="51"/>
      <c r="F3730" s="52" t="str">
        <f>F3734</f>
        <v>LABOR_M</v>
      </c>
      <c r="G3730" s="55" t="str">
        <f>$G$11</f>
        <v>DISTPRI</v>
      </c>
      <c r="H3730" s="4">
        <f t="shared" ca="1" si="1929"/>
        <v>-394.59997542662376</v>
      </c>
      <c r="I3730" s="5">
        <f ca="1">VLOOKUP(CONCATENATE($F3730," ",$G3730),AllocFactorMatrix,(I$4+1),FALSE)*$E3734</f>
        <v>-263.72799347466548</v>
      </c>
      <c r="J3730" s="5">
        <f ca="1">VLOOKUP(CONCATENATE($F3730," ",$G3730),AllocFactorMatrix,(J$4+1),FALSE)*$E3734</f>
        <v>-12.431449140727032</v>
      </c>
      <c r="K3730" s="5">
        <f ca="1">VLOOKUP(CONCATENATE($F3730," ",$G3730),AllocFactorMatrix,(K$4+1),FALSE)*$E3734</f>
        <v>-45.139354789800535</v>
      </c>
      <c r="L3730" s="5">
        <f ca="1">VLOOKUP(CONCATENATE($F3730," ",$G3730),AllocFactorMatrix,(L$4+1),FALSE)*$E3734</f>
        <v>-1.3950409426379811</v>
      </c>
      <c r="M3730" s="5">
        <f ca="1">VLOOKUP(CONCATENATE($F3730," ",$G3730),AllocFactorMatrix,(M$4+1),FALSE)*$E3734</f>
        <v>0</v>
      </c>
      <c r="N3730" s="5">
        <f t="shared" ca="1" si="1930"/>
        <v>-46.534395732438519</v>
      </c>
      <c r="O3730" s="5">
        <f ca="1">VLOOKUP(CONCATENATE($F3730," ",$G3730),AllocFactorMatrix,(O$4+1),FALSE)*$E3734</f>
        <v>-33.846626407737723</v>
      </c>
      <c r="P3730" s="5">
        <f ca="1">VLOOKUP(CONCATENATE($F3730," ",$G3730),AllocFactorMatrix,(P$4+1),FALSE)*$E3734</f>
        <v>-6.3039364461166159</v>
      </c>
      <c r="Q3730" s="5">
        <f ca="1">VLOOKUP(CONCATENATE($F3730," ",$G3730),AllocFactorMatrix,(Q$4+1),FALSE)*$E3734</f>
        <v>0</v>
      </c>
      <c r="R3730" s="5">
        <f ca="1">VLOOKUP(CONCATENATE($F3730," ",$G3730),AllocFactorMatrix,(R$4+1),FALSE)*$E3734</f>
        <v>0</v>
      </c>
      <c r="S3730" s="5">
        <f t="shared" ca="1" si="1948"/>
        <v>-40.150562853854339</v>
      </c>
      <c r="T3730" s="5">
        <f ca="1">VLOOKUP(CONCATENATE($F3730," ",$G3730),AllocFactorMatrix,(T$4+1),FALSE)*$E3734</f>
        <v>-1.2066113733455421</v>
      </c>
      <c r="U3730" s="5">
        <f ca="1">VLOOKUP(CONCATENATE($F3730," ",$G3730),AllocFactorMatrix,(U$4+1),FALSE)*$E3734</f>
        <v>-19.459911076220965</v>
      </c>
      <c r="V3730" s="5">
        <f ca="1">VLOOKUP(CONCATENATE($F3730," ",$G3730),AllocFactorMatrix,(V$4+1),FALSE)*$E3734</f>
        <v>0</v>
      </c>
      <c r="W3730" s="5">
        <f ca="1">VLOOKUP(CONCATENATE($F3730," ",$G3730),AllocFactorMatrix,(W$4+1),FALSE)*$E3734</f>
        <v>0</v>
      </c>
      <c r="X3730" s="5">
        <f t="shared" ca="1" si="1949"/>
        <v>-20.666522449566507</v>
      </c>
      <c r="Y3730" s="5">
        <f ca="1">VLOOKUP(CONCATENATE($F3730," ",$G3730),AllocFactorMatrix,(Y$4+1),FALSE)*$E3734</f>
        <v>-10.206313304466295</v>
      </c>
      <c r="Z3730" s="5">
        <f ca="1">VLOOKUP(CONCATENATE($F3730," ",$G3730),AllocFactorMatrix,(Z$4+1),FALSE)*$E3734</f>
        <v>-0.170281258661657</v>
      </c>
      <c r="AA3730" s="5">
        <f t="shared" ca="1" si="1931"/>
        <v>-10.376594563127952</v>
      </c>
      <c r="AB3730" s="5">
        <f ca="1">VLOOKUP(CONCATENATE($F3730," ",$G3730),AllocFactorMatrix,(AB$4+1),FALSE)*$E3734</f>
        <v>-0.13795635147090926</v>
      </c>
      <c r="AC3730" s="5">
        <f ca="1">VLOOKUP(CONCATENATE($F3730," ",$G3730),AllocFactorMatrix,(AC$4+1),FALSE)*$E3734</f>
        <v>-0.47261929392224117</v>
      </c>
      <c r="AD3730" s="5">
        <f ca="1">VLOOKUP(CONCATENATE($F3730," ",$G3730),AllocFactorMatrix,(AD$4+1),FALSE)*$E3734</f>
        <v>-0.10188156685082314</v>
      </c>
    </row>
    <row r="3731" spans="4:30" hidden="1" outlineLevel="1">
      <c r="D3731" s="7"/>
      <c r="E3731" s="51"/>
      <c r="F3731" s="52" t="str">
        <f>F3734</f>
        <v>LABOR_M</v>
      </c>
      <c r="G3731" s="55" t="str">
        <f>$G$12</f>
        <v>DISTSEC</v>
      </c>
      <c r="H3731" s="4">
        <f t="shared" ca="1" si="1929"/>
        <v>-162.85626328123649</v>
      </c>
      <c r="I3731" s="5">
        <f ca="1">VLOOKUP(CONCATENATE($F3731," ",$G3731),AllocFactorMatrix,(I$4+1),FALSE)*$E3734</f>
        <v>-121.76786445815075</v>
      </c>
      <c r="J3731" s="5">
        <f ca="1">VLOOKUP(CONCATENATE($F3731," ",$G3731),AllocFactorMatrix,(J$4+1),FALSE)*$E3734</f>
        <v>-5.8704675540868028</v>
      </c>
      <c r="K3731" s="5">
        <f ca="1">VLOOKUP(CONCATENATE($F3731," ",$G3731),AllocFactorMatrix,(K$4+1),FALSE)*$E3734</f>
        <v>-17.713647054229874</v>
      </c>
      <c r="L3731" s="5">
        <f ca="1">VLOOKUP(CONCATENATE($F3731," ",$G3731),AllocFactorMatrix,(L$4+1),FALSE)*$E3734</f>
        <v>0</v>
      </c>
      <c r="M3731" s="5">
        <f ca="1">VLOOKUP(CONCATENATE($F3731," ",$G3731),AllocFactorMatrix,(M$4+1),FALSE)*$E3734</f>
        <v>0</v>
      </c>
      <c r="N3731" s="5">
        <f t="shared" ca="1" si="1930"/>
        <v>-17.713647054229874</v>
      </c>
      <c r="O3731" s="5">
        <f ca="1">VLOOKUP(CONCATENATE($F3731," ",$G3731),AllocFactorMatrix,(O$4+1),FALSE)*$E3734</f>
        <v>-11.287204848686114</v>
      </c>
      <c r="P3731" s="5">
        <f ca="1">VLOOKUP(CONCATENATE($F3731," ",$G3731),AllocFactorMatrix,(P$4+1),FALSE)*$E3734</f>
        <v>0</v>
      </c>
      <c r="Q3731" s="5">
        <f ca="1">VLOOKUP(CONCATENATE($F3731," ",$G3731),AllocFactorMatrix,(Q$4+1),FALSE)*$E3734</f>
        <v>0</v>
      </c>
      <c r="R3731" s="5">
        <f ca="1">VLOOKUP(CONCATENATE($F3731," ",$G3731),AllocFactorMatrix,(R$4+1),FALSE)*$E3734</f>
        <v>0</v>
      </c>
      <c r="S3731" s="5">
        <f t="shared" ca="1" si="1948"/>
        <v>-11.287204848686114</v>
      </c>
      <c r="T3731" s="5">
        <f ca="1">VLOOKUP(CONCATENATE($F3731," ",$G3731),AllocFactorMatrix,(T$4+1),FALSE)*$E3734</f>
        <v>-0.3051823400605555</v>
      </c>
      <c r="U3731" s="5">
        <f ca="1">VLOOKUP(CONCATENATE($F3731," ",$G3731),AllocFactorMatrix,(U$4+1),FALSE)*$E3734</f>
        <v>0</v>
      </c>
      <c r="V3731" s="5">
        <f ca="1">VLOOKUP(CONCATENATE($F3731," ",$G3731),AllocFactorMatrix,(V$4+1),FALSE)*$E3734</f>
        <v>0</v>
      </c>
      <c r="W3731" s="5">
        <f ca="1">VLOOKUP(CONCATENATE($F3731," ",$G3731),AllocFactorMatrix,(W$4+1),FALSE)*$E3734</f>
        <v>0</v>
      </c>
      <c r="X3731" s="5">
        <f t="shared" ca="1" si="1949"/>
        <v>-0.3051823400605555</v>
      </c>
      <c r="Y3731" s="5">
        <f ca="1">VLOOKUP(CONCATENATE($F3731," ",$G3731),AllocFactorMatrix,(Y$4+1),FALSE)*$E3734</f>
        <v>-4.1632188335738141</v>
      </c>
      <c r="Z3731" s="5">
        <f ca="1">VLOOKUP(CONCATENATE($F3731," ",$G3731),AllocFactorMatrix,(Z$4+1),FALSE)*$E3734</f>
        <v>0</v>
      </c>
      <c r="AA3731" s="5">
        <f t="shared" ca="1" si="1931"/>
        <v>-4.1632188335738141</v>
      </c>
      <c r="AB3731" s="5">
        <f ca="1">VLOOKUP(CONCATENATE($F3731," ",$G3731),AllocFactorMatrix,(AB$4+1),FALSE)*$E3734</f>
        <v>-4.3201855761748315E-2</v>
      </c>
      <c r="AC3731" s="5">
        <f ca="1">VLOOKUP(CONCATENATE($F3731," ",$G3731),AllocFactorMatrix,(AC$4+1),FALSE)*$E3734</f>
        <v>-1.4668691640950546</v>
      </c>
      <c r="AD3731" s="5">
        <f ca="1">VLOOKUP(CONCATENATE($F3731," ",$G3731),AllocFactorMatrix,(AD$4+1),FALSE)*$E3734</f>
        <v>-0.23860717259181</v>
      </c>
    </row>
    <row r="3732" spans="4:30" hidden="1" outlineLevel="1">
      <c r="D3732" s="7"/>
      <c r="E3732" s="51"/>
      <c r="F3732" s="52" t="str">
        <f>F3734</f>
        <v>LABOR_M</v>
      </c>
      <c r="G3732" s="55" t="str">
        <f>$G$13</f>
        <v>ENERGY</v>
      </c>
      <c r="H3732" s="4">
        <f t="shared" ca="1" si="1929"/>
        <v>-201.73977276642219</v>
      </c>
      <c r="I3732" s="5">
        <f ca="1">VLOOKUP(CONCATENATE($F3732," ",$G3732),AllocFactorMatrix,(I$4+1),FALSE)*$E3734</f>
        <v>-75.69822761868592</v>
      </c>
      <c r="J3732" s="5">
        <f ca="1">VLOOKUP(CONCATENATE($F3732," ",$G3732),AllocFactorMatrix,(J$4+1),FALSE)*$E3734</f>
        <v>-4.9057342960991619</v>
      </c>
      <c r="K3732" s="5">
        <f ca="1">VLOOKUP(CONCATENATE($F3732," ",$G3732),AllocFactorMatrix,(K$4+1),FALSE)*$E3734</f>
        <v>-16.459270363313479</v>
      </c>
      <c r="L3732" s="5">
        <f ca="1">VLOOKUP(CONCATENATE($F3732," ",$G3732),AllocFactorMatrix,(L$4+1),FALSE)*$E3734</f>
        <v>-0.52311297853155581</v>
      </c>
      <c r="M3732" s="5">
        <f ca="1">VLOOKUP(CONCATENATE($F3732," ",$G3732),AllocFactorMatrix,(M$4+1),FALSE)*$E3734</f>
        <v>-4.8224901320053519E-2</v>
      </c>
      <c r="N3732" s="5">
        <f t="shared" ca="1" si="1930"/>
        <v>-17.030608243165091</v>
      </c>
      <c r="O3732" s="5">
        <f ca="1">VLOOKUP(CONCATENATE($F3732," ",$G3732),AllocFactorMatrix,(O$4+1),FALSE)*$E3734</f>
        <v>-15.006146450692219</v>
      </c>
      <c r="P3732" s="5">
        <f ca="1">VLOOKUP(CONCATENATE($F3732," ",$G3732),AllocFactorMatrix,(P$4+1),FALSE)*$E3734</f>
        <v>-2.7818508087030698</v>
      </c>
      <c r="Q3732" s="5">
        <f ca="1">VLOOKUP(CONCATENATE($F3732," ",$G3732),AllocFactorMatrix,(Q$4+1),FALSE)*$E3734</f>
        <v>-1.264001803424788</v>
      </c>
      <c r="R3732" s="5">
        <f ca="1">VLOOKUP(CONCATENATE($F3732," ",$G3732),AllocFactorMatrix,(R$4+1),FALSE)*$E3734</f>
        <v>-5.8566434233312703E-2</v>
      </c>
      <c r="S3732" s="5">
        <f t="shared" ca="1" si="1948"/>
        <v>-19.11056549705339</v>
      </c>
      <c r="T3732" s="5">
        <f ca="1">VLOOKUP(CONCATENATE($F3732," ",$G3732),AllocFactorMatrix,(T$4+1),FALSE)*$E3734</f>
        <v>-0.57506396858113995</v>
      </c>
      <c r="U3732" s="5">
        <f ca="1">VLOOKUP(CONCATENATE($F3732," ",$G3732),AllocFactorMatrix,(U$4+1),FALSE)*$E3734</f>
        <v>-10.097261796677364</v>
      </c>
      <c r="V3732" s="5">
        <f ca="1">VLOOKUP(CONCATENATE($F3732," ",$G3732),AllocFactorMatrix,(V$4+1),FALSE)*$E3734</f>
        <v>-57.328060311845995</v>
      </c>
      <c r="W3732" s="5">
        <f ca="1">VLOOKUP(CONCATENATE($F3732," ",$G3732),AllocFactorMatrix,(W$4+1),FALSE)*$E3734</f>
        <v>-10.876474785073338</v>
      </c>
      <c r="X3732" s="5">
        <f t="shared" ca="1" si="1949"/>
        <v>-78.876860862177836</v>
      </c>
      <c r="Y3732" s="5">
        <f ca="1">VLOOKUP(CONCATENATE($F3732," ",$G3732),AllocFactorMatrix,(Y$4+1),FALSE)*$E3734</f>
        <v>-4.0656174108116145</v>
      </c>
      <c r="Z3732" s="5">
        <f ca="1">VLOOKUP(CONCATENATE($F3732," ",$G3732),AllocFactorMatrix,(Z$4+1),FALSE)*$E3734</f>
        <v>-6.6181770225807068E-2</v>
      </c>
      <c r="AA3732" s="5">
        <f t="shared" ca="1" si="1931"/>
        <v>-4.1317991810374215</v>
      </c>
      <c r="AB3732" s="5">
        <f ca="1">VLOOKUP(CONCATENATE($F3732," ",$G3732),AllocFactorMatrix,(AB$4+1),FALSE)*$E3734</f>
        <v>-7.3820440999790474E-2</v>
      </c>
      <c r="AC3732" s="5">
        <f ca="1">VLOOKUP(CONCATENATE($F3732," ",$G3732),AllocFactorMatrix,(AC$4+1),FALSE)*$E3734</f>
        <v>-1.596268185051452</v>
      </c>
      <c r="AD3732" s="5">
        <f ca="1">VLOOKUP(CONCATENATE($F3732," ",$G3732),AllocFactorMatrix,(AD$4+1),FALSE)*$E3734</f>
        <v>-0.31588844215216355</v>
      </c>
    </row>
    <row r="3733" spans="4:30" hidden="1" outlineLevel="1">
      <c r="D3733" s="7"/>
      <c r="E3733" s="51"/>
      <c r="F3733" s="52" t="str">
        <f>F3734</f>
        <v>LABOR_M</v>
      </c>
      <c r="G3733" s="55" t="str">
        <f>$G$14</f>
        <v>CUSTOMER</v>
      </c>
      <c r="H3733" s="4">
        <f t="shared" ca="1" si="1929"/>
        <v>-152.05839855046889</v>
      </c>
      <c r="I3733" s="5">
        <f ca="1">VLOOKUP(CONCATENATE($F3733," ",$G3733),AllocFactorMatrix,(I$4+1),FALSE)*$E3734</f>
        <v>-108.64587665637681</v>
      </c>
      <c r="J3733" s="5">
        <f ca="1">VLOOKUP(CONCATENATE($F3733," ",$G3733),AllocFactorMatrix,(J$4+1),FALSE)*$E3734</f>
        <v>-18.592887004918861</v>
      </c>
      <c r="K3733" s="5">
        <f ca="1">VLOOKUP(CONCATENATE($F3733," ",$G3733),AllocFactorMatrix,(K$4+1),FALSE)*$E3734</f>
        <v>-5.3537493631156812</v>
      </c>
      <c r="L3733" s="5">
        <f ca="1">VLOOKUP(CONCATENATE($F3733," ",$G3733),AllocFactorMatrix,(L$4+1),FALSE)*$E3734</f>
        <v>-0.89494836135637157</v>
      </c>
      <c r="M3733" s="5">
        <f ca="1">VLOOKUP(CONCATENATE($F3733," ",$G3733),AllocFactorMatrix,(M$4+1),FALSE)*$E3734</f>
        <v>-0.14139754938751972</v>
      </c>
      <c r="N3733" s="5">
        <f t="shared" ca="1" si="1930"/>
        <v>-6.3900952738595729</v>
      </c>
      <c r="O3733" s="5">
        <f ca="1">VLOOKUP(CONCATENATE($F3733," ",$G3733),AllocFactorMatrix,(O$4+1),FALSE)*$E3734</f>
        <v>-0.99902214163313907</v>
      </c>
      <c r="P3733" s="5">
        <f ca="1">VLOOKUP(CONCATENATE($F3733," ",$G3733),AllocFactorMatrix,(P$4+1),FALSE)*$E3734</f>
        <v>-0.2565765608040923</v>
      </c>
      <c r="Q3733" s="5">
        <f ca="1">VLOOKUP(CONCATENATE($F3733," ",$G3733),AllocFactorMatrix,(Q$4+1),FALSE)*$E3734</f>
        <v>-0.49075088295753372</v>
      </c>
      <c r="R3733" s="5">
        <f ca="1">VLOOKUP(CONCATENATE($F3733," ",$G3733),AllocFactorMatrix,(R$4+1),FALSE)*$E3734</f>
        <v>-8.5653043089207084E-2</v>
      </c>
      <c r="S3733" s="5">
        <f t="shared" ca="1" si="1948"/>
        <v>-1.8320026284839723</v>
      </c>
      <c r="T3733" s="5">
        <f ca="1">VLOOKUP(CONCATENATE($F3733," ",$G3733),AllocFactorMatrix,(T$4+1),FALSE)*$E3734</f>
        <v>-6.9479511491961857E-3</v>
      </c>
      <c r="U3733" s="5">
        <f ca="1">VLOOKUP(CONCATENATE($F3733," ",$G3733),AllocFactorMatrix,(U$4+1),FALSE)*$E3734</f>
        <v>-0.15274797119594549</v>
      </c>
      <c r="V3733" s="5">
        <f ca="1">VLOOKUP(CONCATENATE($F3733," ",$G3733),AllocFactorMatrix,(V$4+1),FALSE)*$E3734</f>
        <v>-0.72208030470964846</v>
      </c>
      <c r="W3733" s="5">
        <f ca="1">VLOOKUP(CONCATENATE($F3733," ",$G3733),AllocFactorMatrix,(W$4+1),FALSE)*$E3734</f>
        <v>-0.12852741627518563</v>
      </c>
      <c r="X3733" s="5">
        <f t="shared" ca="1" si="1949"/>
        <v>-1.0103036433299759</v>
      </c>
      <c r="Y3733" s="5">
        <f ca="1">VLOOKUP(CONCATENATE($F3733," ",$G3733),AllocFactorMatrix,(Y$4+1),FALSE)*$E3734</f>
        <v>-0.27343440384808032</v>
      </c>
      <c r="Z3733" s="5">
        <f ca="1">VLOOKUP(CONCATENATE($F3733," ",$G3733),AllocFactorMatrix,(Z$4+1),FALSE)*$E3734</f>
        <v>-4.331952396824843E-3</v>
      </c>
      <c r="AA3733" s="5">
        <f t="shared" ca="1" si="1931"/>
        <v>-0.27776635624490514</v>
      </c>
      <c r="AB3733" s="5">
        <f ca="1">VLOOKUP(CONCATENATE($F3733," ",$G3733),AllocFactorMatrix,(AB$4+1),FALSE)*$E3734</f>
        <v>-7.7914962911998752E-3</v>
      </c>
      <c r="AC3733" s="5">
        <f ca="1">VLOOKUP(CONCATENATE($F3733," ",$G3733),AllocFactorMatrix,(AC$4+1),FALSE)*$E3734</f>
        <v>-11.991363236411654</v>
      </c>
      <c r="AD3733" s="5">
        <f ca="1">VLOOKUP(CONCATENATE($F3733," ",$G3733),AllocFactorMatrix,(AD$4+1),FALSE)*$E3734</f>
        <v>-3.3103122545520356</v>
      </c>
    </row>
    <row r="3734" spans="4:30" collapsed="1">
      <c r="D3734" s="7" t="s">
        <v>269</v>
      </c>
      <c r="E3734" s="97">
        <v>-1681</v>
      </c>
      <c r="F3734" s="10" t="s">
        <v>70</v>
      </c>
      <c r="G3734" s="55" t="str">
        <f>$G$15</f>
        <v>TOTAL</v>
      </c>
      <c r="H3734" s="4">
        <f t="shared" ca="1" si="1929"/>
        <v>-1681</v>
      </c>
      <c r="I3734" s="5">
        <f ca="1">VLOOKUP(CONCATENATE($F3734," ",$G3734),AllocFactorMatrix,(I$4+1),FALSE)*$E3734</f>
        <v>-996.990270100918</v>
      </c>
      <c r="J3734" s="5">
        <f ca="1">VLOOKUP(CONCATENATE($F3734," ",$G3734),AllocFactorMatrix,(J$4+1),FALSE)*$E3734</f>
        <v>-61.461195252630354</v>
      </c>
      <c r="K3734" s="5">
        <f ca="1">VLOOKUP(CONCATENATE($F3734," ",$G3734),AllocFactorMatrix,(K$4+1),FALSE)*$E3734</f>
        <v>-149.46398037154913</v>
      </c>
      <c r="L3734" s="5">
        <f ca="1">VLOOKUP(CONCATENATE($F3734," ",$G3734),AllocFactorMatrix,(L$4+1),FALSE)*$E3734</f>
        <v>-4.4341278902378667</v>
      </c>
      <c r="M3734" s="5">
        <f ca="1">VLOOKUP(CONCATENATE($F3734," ",$G3734),AllocFactorMatrix,(M$4+1),FALSE)*$E3734</f>
        <v>-0.39801508638649608</v>
      </c>
      <c r="N3734" s="5">
        <f t="shared" ca="1" si="1930"/>
        <v>-154.2961233481735</v>
      </c>
      <c r="O3734" s="5">
        <f ca="1">VLOOKUP(CONCATENATE($F3734," ",$G3734),AllocFactorMatrix,(O$4+1),FALSE)*$E3734</f>
        <v>-110.43126996097065</v>
      </c>
      <c r="P3734" s="5">
        <f ca="1">VLOOKUP(CONCATENATE($F3734," ",$G3734),AllocFactorMatrix,(P$4+1),FALSE)*$E3734</f>
        <v>-18.265564486674446</v>
      </c>
      <c r="Q3734" s="5">
        <f ca="1">VLOOKUP(CONCATENATE($F3734," ",$G3734),AllocFactorMatrix,(Q$4+1),FALSE)*$E3734</f>
        <v>-5.2100257181206819</v>
      </c>
      <c r="R3734" s="5">
        <f ca="1">VLOOKUP(CONCATENATE($F3734," ",$G3734),AllocFactorMatrix,(R$4+1),FALSE)*$E3734</f>
        <v>-0.21894888865774456</v>
      </c>
      <c r="S3734" s="5">
        <f t="shared" ca="1" si="1948"/>
        <v>-134.12580905442351</v>
      </c>
      <c r="T3734" s="5">
        <f ca="1">VLOOKUP(CONCATENATE($F3734," ",$G3734),AllocFactorMatrix,(T$4+1),FALSE)*$E3734</f>
        <v>-3.6597445412141361</v>
      </c>
      <c r="U3734" s="5">
        <f ca="1">VLOOKUP(CONCATENATE($F3734," ",$G3734),AllocFactorMatrix,(U$4+1),FALSE)*$E3734</f>
        <v>-54.645952307790196</v>
      </c>
      <c r="V3734" s="5">
        <f ca="1">VLOOKUP(CONCATENATE($F3734," ",$G3734),AllocFactorMatrix,(V$4+1),FALSE)*$E3734</f>
        <v>-193.30341902414355</v>
      </c>
      <c r="W3734" s="5">
        <f ca="1">VLOOKUP(CONCATENATE($F3734," ",$G3734),AllocFactorMatrix,(W$4+1),FALSE)*$E3734</f>
        <v>-28.807905312896512</v>
      </c>
      <c r="X3734" s="5">
        <f t="shared" ca="1" si="1949"/>
        <v>-280.41702118604439</v>
      </c>
      <c r="Y3734" s="5">
        <f ca="1">VLOOKUP(CONCATENATE($F3734," ",$G3734),AllocFactorMatrix,(Y$4+1),FALSE)*$E3734</f>
        <v>-33.239045308220362</v>
      </c>
      <c r="Z3734" s="5">
        <f ca="1">VLOOKUP(CONCATENATE($F3734," ",$G3734),AllocFactorMatrix,(Z$4+1),FALSE)*$E3734</f>
        <v>-0.54255042670737874</v>
      </c>
      <c r="AA3734" s="5">
        <f t="shared" ca="1" si="1931"/>
        <v>-33.781595734927741</v>
      </c>
      <c r="AB3734" s="5">
        <f ca="1">VLOOKUP(CONCATENATE($F3734," ",$G3734),AllocFactorMatrix,(AB$4+1),FALSE)*$E3734</f>
        <v>-0.43351527917084914</v>
      </c>
      <c r="AC3734" s="5">
        <f ca="1">VLOOKUP(CONCATENATE($F3734," ",$G3734),AllocFactorMatrix,(AC$4+1),FALSE)*$E3734</f>
        <v>-15.52766343452442</v>
      </c>
      <c r="AD3734" s="5">
        <f ca="1">VLOOKUP(CONCATENATE($F3734," ",$G3734),AllocFactorMatrix,(AD$4+1),FALSE)*$E3734</f>
        <v>-3.9668066091870915</v>
      </c>
    </row>
    <row r="3735" spans="4:30" hidden="1" outlineLevel="1">
      <c r="D3735" s="7"/>
      <c r="E3735" s="51"/>
      <c r="F3735" s="52" t="str">
        <f>F3742</f>
        <v>LABOR_M</v>
      </c>
      <c r="G3735" s="55" t="str">
        <f>$G$8</f>
        <v>PRODUCTION</v>
      </c>
      <c r="H3735" s="4">
        <f t="shared" ref="H3735:H3742" ca="1" si="1950">SUBTOTAL(9,I3735:AD3735)</f>
        <v>944.12180097421685</v>
      </c>
      <c r="I3735" s="5">
        <f ca="1">VLOOKUP(CONCATENATE($F3735," ",$G3735),AllocFactorMatrix,(I$4+1),FALSE)*$E3742</f>
        <v>524.1825483973945</v>
      </c>
      <c r="J3735" s="5">
        <f ca="1">VLOOKUP(CONCATENATE($F3735," ",$G3735),AllocFactorMatrix,(J$4+1),FALSE)*$E3742</f>
        <v>24.120194929323699</v>
      </c>
      <c r="K3735" s="5">
        <f ca="1">VLOOKUP(CONCATENATE($F3735," ",$G3735),AllocFactorMatrix,(K$4+1),FALSE)*$E3742</f>
        <v>79.458847683546338</v>
      </c>
      <c r="L3735" s="5">
        <f ca="1">VLOOKUP(CONCATENATE($F3735," ",$G3735),AllocFactorMatrix,(L$4+1),FALSE)*$E3742</f>
        <v>1.9854229384777697</v>
      </c>
      <c r="M3735" s="5">
        <f ca="1">VLOOKUP(CONCATENATE($F3735," ",$G3735),AllocFactorMatrix,(M$4+1),FALSE)*$E3742</f>
        <v>0.25558298202192781</v>
      </c>
      <c r="N3735" s="5">
        <f t="shared" ref="N3735:N3742" ca="1" si="1951">SUBTOTAL(9,K3735:M3735)</f>
        <v>81.699853604046041</v>
      </c>
      <c r="O3735" s="5">
        <f ca="1">VLOOKUP(CONCATENATE($F3735," ",$G3735),AllocFactorMatrix,(O$4+1),FALSE)*$E3742</f>
        <v>60.445419447367826</v>
      </c>
      <c r="P3735" s="5">
        <f ca="1">VLOOKUP(CONCATENATE($F3735," ",$G3735),AllocFactorMatrix,(P$4+1),FALSE)*$E3742</f>
        <v>10.940735773275502</v>
      </c>
      <c r="Q3735" s="5">
        <f ca="1">VLOOKUP(CONCATENATE($F3735," ",$G3735),AllocFactorMatrix,(Q$4+1),FALSE)*$E3742</f>
        <v>4.2317993537876042</v>
      </c>
      <c r="R3735" s="5">
        <f ca="1">VLOOKUP(CONCATENATE($F3735," ",$G3735),AllocFactorMatrix,(R$4+1),FALSE)*$E3742</f>
        <v>9.1181413517749069E-2</v>
      </c>
      <c r="S3735" s="5">
        <f ca="1">SUBTOTAL(9,O3735:R3735)</f>
        <v>75.709135987948684</v>
      </c>
      <c r="T3735" s="5">
        <f ca="1">VLOOKUP(CONCATENATE($F3735," ",$G3735),AllocFactorMatrix,(T$4+1),FALSE)*$E3742</f>
        <v>1.9193627476367467</v>
      </c>
      <c r="U3735" s="5">
        <f ca="1">VLOOKUP(CONCATENATE($F3735," ",$G3735),AllocFactorMatrix,(U$4+1),FALSE)*$E3742</f>
        <v>30.559591537275878</v>
      </c>
      <c r="V3735" s="5">
        <f ca="1">VLOOKUP(CONCATENATE($F3735," ",$G3735),AllocFactorMatrix,(V$4+1),FALSE)*$E3742</f>
        <v>165.73089268826391</v>
      </c>
      <c r="W3735" s="5">
        <f ca="1">VLOOKUP(CONCATENATE($F3735," ",$G3735),AllocFactorMatrix,(W$4+1),FALSE)*$E3742</f>
        <v>21.805653894952588</v>
      </c>
      <c r="X3735" s="5">
        <f ca="1">SUBTOTAL(9,T3735:W3735)</f>
        <v>220.01550086812912</v>
      </c>
      <c r="Y3735" s="5">
        <f ca="1">VLOOKUP(CONCATENATE($F3735," ",$G3735),AllocFactorMatrix,(Y$4+1),FALSE)*$E3742</f>
        <v>17.815022161319362</v>
      </c>
      <c r="Z3735" s="5">
        <f ca="1">VLOOKUP(CONCATENATE($F3735," ",$G3735),AllocFactorMatrix,(Z$4+1),FALSE)*$E3742</f>
        <v>0.37031521415977303</v>
      </c>
      <c r="AA3735" s="5">
        <f t="shared" ref="AA3735:AA3742" ca="1" si="1952">SUBTOTAL(9,Y3735:Z3735)</f>
        <v>18.185337375479136</v>
      </c>
      <c r="AB3735" s="5">
        <f ca="1">VLOOKUP(CONCATENATE($F3735," ",$G3735),AllocFactorMatrix,(AB$4+1),FALSE)*$E3742</f>
        <v>0.20922981189578574</v>
      </c>
      <c r="AC3735" s="5">
        <f ca="1">VLOOKUP(CONCATENATE($F3735," ",$G3735),AllocFactorMatrix,(AC$4+1),FALSE)*$E3742</f>
        <v>0</v>
      </c>
      <c r="AD3735" s="5">
        <f ca="1">VLOOKUP(CONCATENATE($F3735," ",$G3735),AllocFactorMatrix,(AD$4+1),FALSE)*$E3742</f>
        <v>0</v>
      </c>
    </row>
    <row r="3736" spans="4:30" hidden="1" outlineLevel="1">
      <c r="D3736" s="7"/>
      <c r="E3736" s="51"/>
      <c r="F3736" s="52" t="str">
        <f>F3742</f>
        <v>LABOR_M</v>
      </c>
      <c r="G3736" s="55" t="str">
        <f>$G$9</f>
        <v>BULKTRAN</v>
      </c>
      <c r="H3736" s="4">
        <f t="shared" ca="1" si="1950"/>
        <v>3.4496493742211807</v>
      </c>
      <c r="I3736" s="5">
        <f ca="1">VLOOKUP(CONCATENATE($F3736," ",$G3736),AllocFactorMatrix,(I$4+1),FALSE)*$E3742</f>
        <v>1.6992386047816439</v>
      </c>
      <c r="J3736" s="5">
        <f ca="1">VLOOKUP(CONCATENATE($F3736," ",$G3736),AllocFactorMatrix,(J$4+1),FALSE)*$E3742</f>
        <v>8.3999435994486435E-2</v>
      </c>
      <c r="K3736" s="5">
        <f ca="1">VLOOKUP(CONCATENATE($F3736," ",$G3736),AllocFactorMatrix,(K$4+1),FALSE)*$E3742</f>
        <v>0.30768511997416442</v>
      </c>
      <c r="L3736" s="5">
        <f ca="1">VLOOKUP(CONCATENATE($F3736," ",$G3736),AllocFactorMatrix,(L$4+1),FALSE)*$E3742</f>
        <v>9.6848351722324949E-3</v>
      </c>
      <c r="M3736" s="5">
        <f ca="1">VLOOKUP(CONCATENATE($F3736," ",$G3736),AllocFactorMatrix,(M$4+1),FALSE)*$E3742</f>
        <v>9.0821285260263187E-4</v>
      </c>
      <c r="N3736" s="5">
        <f t="shared" ca="1" si="1951"/>
        <v>0.31827816799899955</v>
      </c>
      <c r="O3736" s="5">
        <f ca="1">VLOOKUP(CONCATENATE($F3736," ",$G3736),AllocFactorMatrix,(O$4+1),FALSE)*$E3742</f>
        <v>0.2338885549123898</v>
      </c>
      <c r="P3736" s="5">
        <f ca="1">VLOOKUP(CONCATENATE($F3736," ",$G3736),AllocFactorMatrix,(P$4+1),FALSE)*$E3742</f>
        <v>4.3580251877212081E-2</v>
      </c>
      <c r="Q3736" s="5">
        <f ca="1">VLOOKUP(CONCATENATE($F3736," ",$G3736),AllocFactorMatrix,(Q$4+1),FALSE)*$E3742</f>
        <v>1.9693104359001262E-2</v>
      </c>
      <c r="R3736" s="5">
        <f ca="1">VLOOKUP(CONCATENATE($F3736," ",$G3736),AllocFactorMatrix,(R$4+1),FALSE)*$E3742</f>
        <v>8.8557688989548782E-4</v>
      </c>
      <c r="S3736" s="5">
        <f t="shared" ref="S3736:S3742" ca="1" si="1953">SUBTOTAL(9,O3736:R3736)</f>
        <v>0.29804748803849862</v>
      </c>
      <c r="T3736" s="5">
        <f ca="1">VLOOKUP(CONCATENATE($F3736," ",$G3736),AllocFactorMatrix,(T$4+1),FALSE)*$E3742</f>
        <v>8.1703262909129798E-3</v>
      </c>
      <c r="U3736" s="5">
        <f ca="1">VLOOKUP(CONCATENATE($F3736," ",$G3736),AllocFactorMatrix,(U$4+1),FALSE)*$E3742</f>
        <v>0.13370599767554003</v>
      </c>
      <c r="V3736" s="5">
        <f ca="1">VLOOKUP(CONCATENATE($F3736," ",$G3736),AllocFactorMatrix,(V$4+1),FALSE)*$E3742</f>
        <v>0.70663995464573548</v>
      </c>
      <c r="W3736" s="5">
        <f ca="1">VLOOKUP(CONCATENATE($F3736," ",$G3736),AllocFactorMatrix,(W$4+1),FALSE)*$E3742</f>
        <v>0.12760746377190949</v>
      </c>
      <c r="X3736" s="5">
        <f t="shared" ref="X3736:X3742" ca="1" si="1954">SUBTOTAL(9,T3736:W3736)</f>
        <v>0.97612374238409794</v>
      </c>
      <c r="Y3736" s="5">
        <f ca="1">VLOOKUP(CONCATENATE($F3736," ",$G3736),AllocFactorMatrix,(Y$4+1),FALSE)*$E3742</f>
        <v>7.1826804079114417E-2</v>
      </c>
      <c r="Z3736" s="5">
        <f ca="1">VLOOKUP(CONCATENATE($F3736," ",$G3736),AllocFactorMatrix,(Z$4+1),FALSE)*$E3742</f>
        <v>1.2030715128427674E-3</v>
      </c>
      <c r="AA3736" s="5">
        <f t="shared" ca="1" si="1952"/>
        <v>7.3029875591957186E-2</v>
      </c>
      <c r="AB3736" s="5">
        <f ca="1">VLOOKUP(CONCATENATE($F3736," ",$G3736),AllocFactorMatrix,(AB$4+1),FALSE)*$E3742</f>
        <v>9.3205943149714916E-4</v>
      </c>
      <c r="AC3736" s="5">
        <f ca="1">VLOOKUP(CONCATENATE($F3736," ",$G3736),AllocFactorMatrix,(AC$4+1),FALSE)*$E3742</f>
        <v>0</v>
      </c>
      <c r="AD3736" s="5">
        <f ca="1">VLOOKUP(CONCATENATE($F3736," ",$G3736),AllocFactorMatrix,(AD$4+1),FALSE)*$E3742</f>
        <v>0</v>
      </c>
    </row>
    <row r="3737" spans="4:30" hidden="1" outlineLevel="1">
      <c r="D3737" s="7"/>
      <c r="E3737" s="51"/>
      <c r="F3737" s="52" t="str">
        <f>F3742</f>
        <v>LABOR_M</v>
      </c>
      <c r="G3737" s="55" t="str">
        <f>$G$10</f>
        <v>SUBTRAN</v>
      </c>
      <c r="H3737" s="4">
        <f t="shared" ca="1" si="1950"/>
        <v>0.7587797757375615</v>
      </c>
      <c r="I3737" s="5">
        <f ca="1">VLOOKUP(CONCATENATE($F3737," ",$G3737),AllocFactorMatrix,(I$4+1),FALSE)*$E3742</f>
        <v>0.36942516110993767</v>
      </c>
      <c r="J3737" s="5">
        <f ca="1">VLOOKUP(CONCATENATE($F3737," ",$G3737),AllocFactorMatrix,(J$4+1),FALSE)*$E3742</f>
        <v>1.7828941540651795E-2</v>
      </c>
      <c r="K3737" s="5">
        <f ca="1">VLOOKUP(CONCATENATE($F3737," ",$G3737),AllocFactorMatrix,(K$4+1),FALSE)*$E3742</f>
        <v>6.4860817571962368E-2</v>
      </c>
      <c r="L3737" s="5">
        <f ca="1">VLOOKUP(CONCATENATE($F3737," ",$G3737),AllocFactorMatrix,(L$4+1),FALSE)*$E3742</f>
        <v>2.0034896286809461E-3</v>
      </c>
      <c r="M3737" s="5">
        <f ca="1">VLOOKUP(CONCATENATE($F3737," ",$G3737),AllocFactorMatrix,(M$4+1),FALSE)*$E3742</f>
        <v>2.4952403745608673E-4</v>
      </c>
      <c r="N3737" s="5">
        <f t="shared" ca="1" si="1951"/>
        <v>6.71138312380994E-2</v>
      </c>
      <c r="O3737" s="5">
        <f ca="1">VLOOKUP(CONCATENATE($F3737," ",$G3737),AllocFactorMatrix,(O$4+1),FALSE)*$E3742</f>
        <v>4.9003361438200707E-2</v>
      </c>
      <c r="P3737" s="5">
        <f ca="1">VLOOKUP(CONCATENATE($F3737," ",$G3737),AllocFactorMatrix,(P$4+1),FALSE)*$E3742</f>
        <v>9.1096677360019782E-3</v>
      </c>
      <c r="Q3737" s="5">
        <f ca="1">VLOOKUP(CONCATENATE($F3737," ",$G3737),AllocFactorMatrix,(Q$4+1),FALSE)*$E3742</f>
        <v>5.4203608481262645E-3</v>
      </c>
      <c r="R3737" s="5">
        <f ca="1">VLOOKUP(CONCATENATE($F3737," ",$G3737),AllocFactorMatrix,(R$4+1),FALSE)*$E3742</f>
        <v>0</v>
      </c>
      <c r="S3737" s="5">
        <f t="shared" ca="1" si="1953"/>
        <v>6.3533390022328953E-2</v>
      </c>
      <c r="T3737" s="5">
        <f ca="1">VLOOKUP(CONCATENATE($F3737," ",$G3737),AllocFactorMatrix,(T$4+1),FALSE)*$E3742</f>
        <v>1.7111132400517727E-3</v>
      </c>
      <c r="U3737" s="5">
        <f ca="1">VLOOKUP(CONCATENATE($F3737," ",$G3737),AllocFactorMatrix,(U$4+1),FALSE)*$E3742</f>
        <v>2.8011900690615633E-2</v>
      </c>
      <c r="V3737" s="5">
        <f ca="1">VLOOKUP(CONCATENATE($F3737," ",$G3737),AllocFactorMatrix,(V$4+1),FALSE)*$E3742</f>
        <v>0.19515003532626854</v>
      </c>
      <c r="W3737" s="5">
        <f ca="1">VLOOKUP(CONCATENATE($F3737," ",$G3737),AllocFactorMatrix,(W$4+1),FALSE)*$E3742</f>
        <v>0</v>
      </c>
      <c r="X3737" s="5">
        <f t="shared" ca="1" si="1954"/>
        <v>0.22487304925693594</v>
      </c>
      <c r="Y3737" s="5">
        <f ca="1">VLOOKUP(CONCATENATE($F3737," ",$G3737),AllocFactorMatrix,(Y$4+1),FALSE)*$E3742</f>
        <v>1.474857611435524E-2</v>
      </c>
      <c r="Z3737" s="5">
        <f ca="1">VLOOKUP(CONCATENATE($F3737," ",$G3737),AllocFactorMatrix,(Z$4+1),FALSE)*$E3742</f>
        <v>2.458591645162708E-4</v>
      </c>
      <c r="AA3737" s="5">
        <f t="shared" ca="1" si="1952"/>
        <v>1.4994435278871511E-2</v>
      </c>
      <c r="AB3737" s="5">
        <f ca="1">VLOOKUP(CONCATENATE($F3737," ",$G3737),AllocFactorMatrix,(AB$4+1),FALSE)*$E3742</f>
        <v>1.9694714645517836E-4</v>
      </c>
      <c r="AC3737" s="5">
        <f ca="1">VLOOKUP(CONCATENATE($F3737," ",$G3737),AllocFactorMatrix,(AC$4+1),FALSE)*$E3742</f>
        <v>6.6966240104656457E-4</v>
      </c>
      <c r="AD3737" s="5">
        <f ca="1">VLOOKUP(CONCATENATE($F3737," ",$G3737),AllocFactorMatrix,(AD$4+1),FALSE)*$E3742</f>
        <v>1.4435774323452269E-4</v>
      </c>
    </row>
    <row r="3738" spans="4:30" hidden="1" outlineLevel="1">
      <c r="D3738" s="7"/>
      <c r="E3738" s="51"/>
      <c r="F3738" s="52" t="str">
        <f>F3742</f>
        <v>LABOR_M</v>
      </c>
      <c r="G3738" s="55" t="str">
        <f>$G$11</f>
        <v>DISTPRI</v>
      </c>
      <c r="H3738" s="4">
        <f t="shared" ca="1" si="1950"/>
        <v>486.14904765528723</v>
      </c>
      <c r="I3738" s="5">
        <f ca="1">VLOOKUP(CONCATENATE($F3738," ",$G3738),AllocFactorMatrix,(I$4+1),FALSE)*$E3742</f>
        <v>324.91414306129224</v>
      </c>
      <c r="J3738" s="5">
        <f ca="1">VLOOKUP(CONCATENATE($F3738," ",$G3738),AllocFactorMatrix,(J$4+1),FALSE)*$E3742</f>
        <v>15.315604503536992</v>
      </c>
      <c r="K3738" s="5">
        <f ca="1">VLOOKUP(CONCATENATE($F3738," ",$G3738),AllocFactorMatrix,(K$4+1),FALSE)*$E3742</f>
        <v>55.61189992247288</v>
      </c>
      <c r="L3738" s="5">
        <f ca="1">VLOOKUP(CONCATENATE($F3738," ",$G3738),AllocFactorMatrix,(L$4+1),FALSE)*$E3742</f>
        <v>1.718697080430255</v>
      </c>
      <c r="M3738" s="5">
        <f ca="1">VLOOKUP(CONCATENATE($F3738," ",$G3738),AllocFactorMatrix,(M$4+1),FALSE)*$E3742</f>
        <v>0</v>
      </c>
      <c r="N3738" s="5">
        <f t="shared" ca="1" si="1951"/>
        <v>57.330597002903133</v>
      </c>
      <c r="O3738" s="5">
        <f ca="1">VLOOKUP(CONCATENATE($F3738," ",$G3738),AllocFactorMatrix,(O$4+1),FALSE)*$E3742</f>
        <v>41.699204812864267</v>
      </c>
      <c r="P3738" s="5">
        <f ca="1">VLOOKUP(CONCATENATE($F3738," ",$G3738),AllocFactorMatrix,(P$4+1),FALSE)*$E3742</f>
        <v>7.7664797025029815</v>
      </c>
      <c r="Q3738" s="5">
        <f ca="1">VLOOKUP(CONCATENATE($F3738," ",$G3738),AllocFactorMatrix,(Q$4+1),FALSE)*$E3742</f>
        <v>0</v>
      </c>
      <c r="R3738" s="5">
        <f ca="1">VLOOKUP(CONCATENATE($F3738," ",$G3738),AllocFactorMatrix,(R$4+1),FALSE)*$E3742</f>
        <v>0</v>
      </c>
      <c r="S3738" s="5">
        <f t="shared" ca="1" si="1953"/>
        <v>49.465684515367251</v>
      </c>
      <c r="T3738" s="5">
        <f ca="1">VLOOKUP(CONCATENATE($F3738," ",$G3738),AllocFactorMatrix,(T$4+1),FALSE)*$E3742</f>
        <v>1.4865509543120867</v>
      </c>
      <c r="U3738" s="5">
        <f ca="1">VLOOKUP(CONCATENATE($F3738," ",$G3738),AllocFactorMatrix,(U$4+1),FALSE)*$E3742</f>
        <v>23.974703057021788</v>
      </c>
      <c r="V3738" s="5">
        <f ca="1">VLOOKUP(CONCATENATE($F3738," ",$G3738),AllocFactorMatrix,(V$4+1),FALSE)*$E3742</f>
        <v>0</v>
      </c>
      <c r="W3738" s="5">
        <f ca="1">VLOOKUP(CONCATENATE($F3738," ",$G3738),AllocFactorMatrix,(W$4+1),FALSE)*$E3742</f>
        <v>0</v>
      </c>
      <c r="X3738" s="5">
        <f t="shared" ca="1" si="1954"/>
        <v>25.461254011333875</v>
      </c>
      <c r="Y3738" s="5">
        <f ca="1">VLOOKUP(CONCATENATE($F3738," ",$G3738),AllocFactorMatrix,(Y$4+1),FALSE)*$E3742</f>
        <v>12.574226563682151</v>
      </c>
      <c r="Z3738" s="5">
        <f ca="1">VLOOKUP(CONCATENATE($F3738," ",$G3738),AllocFactorMatrix,(Z$4+1),FALSE)*$E3742</f>
        <v>0.2097873210519284</v>
      </c>
      <c r="AA3738" s="5">
        <f t="shared" ca="1" si="1952"/>
        <v>12.78401388473408</v>
      </c>
      <c r="AB3738" s="5">
        <f ca="1">VLOOKUP(CONCATENATE($F3738," ",$G3738),AllocFactorMatrix,(AB$4+1),FALSE)*$E3742</f>
        <v>0.16996288155636707</v>
      </c>
      <c r="AC3738" s="5">
        <f ca="1">VLOOKUP(CONCATENATE($F3738," ",$G3738),AllocFactorMatrix,(AC$4+1),FALSE)*$E3742</f>
        <v>0.58226921934144049</v>
      </c>
      <c r="AD3738" s="5">
        <f ca="1">VLOOKUP(CONCATENATE($F3738," ",$G3738),AllocFactorMatrix,(AD$4+1),FALSE)*$E3742</f>
        <v>0.12551857522192428</v>
      </c>
    </row>
    <row r="3739" spans="4:30" hidden="1" outlineLevel="1">
      <c r="D3739" s="7"/>
      <c r="E3739" s="51"/>
      <c r="F3739" s="52" t="str">
        <f>F3742</f>
        <v>LABOR_M</v>
      </c>
      <c r="G3739" s="55" t="str">
        <f>$G$12</f>
        <v>DISTSEC</v>
      </c>
      <c r="H3739" s="4">
        <f t="shared" ca="1" si="1950"/>
        <v>200.63969140716296</v>
      </c>
      <c r="I3739" s="5">
        <f ca="1">VLOOKUP(CONCATENATE($F3739," ",$G3739),AllocFactorMatrix,(I$4+1),FALSE)*$E3742</f>
        <v>150.01858851447366</v>
      </c>
      <c r="J3739" s="5">
        <f ca="1">VLOOKUP(CONCATENATE($F3739," ",$G3739),AllocFactorMatrix,(J$4+1),FALSE)*$E3742</f>
        <v>7.2324439646125924</v>
      </c>
      <c r="K3739" s="5">
        <f ca="1">VLOOKUP(CONCATENATE($F3739," ",$G3739),AllocFactorMatrix,(K$4+1),FALSE)*$E3742</f>
        <v>21.82329747133258</v>
      </c>
      <c r="L3739" s="5">
        <f ca="1">VLOOKUP(CONCATENATE($F3739," ",$G3739),AllocFactorMatrix,(L$4+1),FALSE)*$E3742</f>
        <v>0</v>
      </c>
      <c r="M3739" s="5">
        <f ca="1">VLOOKUP(CONCATENATE($F3739," ",$G3739),AllocFactorMatrix,(M$4+1),FALSE)*$E3742</f>
        <v>0</v>
      </c>
      <c r="N3739" s="5">
        <f t="shared" ca="1" si="1951"/>
        <v>21.82329747133258</v>
      </c>
      <c r="O3739" s="5">
        <f ca="1">VLOOKUP(CONCATENATE($F3739," ",$G3739),AllocFactorMatrix,(O$4+1),FALSE)*$E3742</f>
        <v>13.905890090201632</v>
      </c>
      <c r="P3739" s="5">
        <f ca="1">VLOOKUP(CONCATENATE($F3739," ",$G3739),AllocFactorMatrix,(P$4+1),FALSE)*$E3742</f>
        <v>0</v>
      </c>
      <c r="Q3739" s="5">
        <f ca="1">VLOOKUP(CONCATENATE($F3739," ",$G3739),AllocFactorMatrix,(Q$4+1),FALSE)*$E3742</f>
        <v>0</v>
      </c>
      <c r="R3739" s="5">
        <f ca="1">VLOOKUP(CONCATENATE($F3739," ",$G3739),AllocFactorMatrix,(R$4+1),FALSE)*$E3742</f>
        <v>0</v>
      </c>
      <c r="S3739" s="5">
        <f t="shared" ca="1" si="1953"/>
        <v>13.905890090201632</v>
      </c>
      <c r="T3739" s="5">
        <f ca="1">VLOOKUP(CONCATENATE($F3739," ",$G3739),AllocFactorMatrix,(T$4+1),FALSE)*$E3742</f>
        <v>0.37598609533932803</v>
      </c>
      <c r="U3739" s="5">
        <f ca="1">VLOOKUP(CONCATENATE($F3739," ",$G3739),AllocFactorMatrix,(U$4+1),FALSE)*$E3742</f>
        <v>0</v>
      </c>
      <c r="V3739" s="5">
        <f ca="1">VLOOKUP(CONCATENATE($F3739," ",$G3739),AllocFactorMatrix,(V$4+1),FALSE)*$E3742</f>
        <v>0</v>
      </c>
      <c r="W3739" s="5">
        <f ca="1">VLOOKUP(CONCATENATE($F3739," ",$G3739),AllocFactorMatrix,(W$4+1),FALSE)*$E3742</f>
        <v>0</v>
      </c>
      <c r="X3739" s="5">
        <f t="shared" ca="1" si="1954"/>
        <v>0.37598609533932803</v>
      </c>
      <c r="Y3739" s="5">
        <f ca="1">VLOOKUP(CONCATENATE($F3739," ",$G3739),AllocFactorMatrix,(Y$4+1),FALSE)*$E3742</f>
        <v>5.1291054160210408</v>
      </c>
      <c r="Z3739" s="5">
        <f ca="1">VLOOKUP(CONCATENATE($F3739," ",$G3739),AllocFactorMatrix,(Z$4+1),FALSE)*$E3742</f>
        <v>0</v>
      </c>
      <c r="AA3739" s="5">
        <f t="shared" ca="1" si="1952"/>
        <v>5.1291054160210408</v>
      </c>
      <c r="AB3739" s="5">
        <f ca="1">VLOOKUP(CONCATENATE($F3739," ",$G3739),AllocFactorMatrix,(AB$4+1),FALSE)*$E3742</f>
        <v>5.3224891899215199E-2</v>
      </c>
      <c r="AC3739" s="5">
        <f ca="1">VLOOKUP(CONCATENATE($F3739," ",$G3739),AllocFactorMatrix,(AC$4+1),FALSE)*$E3742</f>
        <v>1.8071897911010459</v>
      </c>
      <c r="AD3739" s="5">
        <f ca="1">VLOOKUP(CONCATENATE($F3739," ",$G3739),AllocFactorMatrix,(AD$4+1),FALSE)*$E3742</f>
        <v>0.29396517218181945</v>
      </c>
    </row>
    <row r="3740" spans="4:30" hidden="1" outlineLevel="1">
      <c r="D3740" s="7"/>
      <c r="E3740" s="51"/>
      <c r="F3740" s="52" t="str">
        <f>F3742</f>
        <v>LABOR_M</v>
      </c>
      <c r="G3740" s="55" t="str">
        <f>$G$13</f>
        <v>ENERGY</v>
      </c>
      <c r="H3740" s="4">
        <f t="shared" ca="1" si="1950"/>
        <v>248.54436014233218</v>
      </c>
      <c r="I3740" s="5">
        <f ca="1">VLOOKUP(CONCATENATE($F3740," ",$G3740),AllocFactorMatrix,(I$4+1),FALSE)*$E3742</f>
        <v>93.26057667953512</v>
      </c>
      <c r="J3740" s="5">
        <f ca="1">VLOOKUP(CONCATENATE($F3740," ",$G3740),AllocFactorMatrix,(J$4+1),FALSE)*$E3742</f>
        <v>6.0438879995368024</v>
      </c>
      <c r="K3740" s="5">
        <f ca="1">VLOOKUP(CONCATENATE($F3740," ",$G3740),AllocFactorMatrix,(K$4+1),FALSE)*$E3742</f>
        <v>20.277899418454616</v>
      </c>
      <c r="L3740" s="5">
        <f ca="1">VLOOKUP(CONCATENATE($F3740," ",$G3740),AllocFactorMatrix,(L$4+1),FALSE)*$E3742</f>
        <v>0.64447767908319575</v>
      </c>
      <c r="M3740" s="5">
        <f ca="1">VLOOKUP(CONCATENATE($F3740," ",$G3740),AllocFactorMatrix,(M$4+1),FALSE)*$E3742</f>
        <v>5.941330793208259E-2</v>
      </c>
      <c r="N3740" s="5">
        <f t="shared" ca="1" si="1951"/>
        <v>20.981790405469894</v>
      </c>
      <c r="O3740" s="5">
        <f ca="1">VLOOKUP(CONCATENATE($F3740," ",$G3740),AllocFactorMatrix,(O$4+1),FALSE)*$E3742</f>
        <v>18.487643842583932</v>
      </c>
      <c r="P3740" s="5">
        <f ca="1">VLOOKUP(CONCATENATE($F3740," ",$G3740),AllocFactorMatrix,(P$4+1),FALSE)*$E3742</f>
        <v>3.4272534353504209</v>
      </c>
      <c r="Q3740" s="5">
        <f ca="1">VLOOKUP(CONCATENATE($F3740," ",$G3740),AllocFactorMatrix,(Q$4+1),FALSE)*$E3742</f>
        <v>1.5572562372949053</v>
      </c>
      <c r="R3740" s="5">
        <f ca="1">VLOOKUP(CONCATENATE($F3740," ",$G3740),AllocFactorMatrix,(R$4+1),FALSE)*$E3742</f>
        <v>7.2154125697317439E-2</v>
      </c>
      <c r="S3740" s="5">
        <f t="shared" ca="1" si="1953"/>
        <v>23.544307640926572</v>
      </c>
      <c r="T3740" s="5">
        <f ca="1">VLOOKUP(CONCATENATE($F3740," ",$G3740),AllocFactorMatrix,(T$4+1),FALSE)*$E3742</f>
        <v>0.70848154606278457</v>
      </c>
      <c r="U3740" s="5">
        <f ca="1">VLOOKUP(CONCATENATE($F3740," ",$G3740),AllocFactorMatrix,(U$4+1),FALSE)*$E3742</f>
        <v>12.439874587102212</v>
      </c>
      <c r="V3740" s="5">
        <f ca="1">VLOOKUP(CONCATENATE($F3740," ",$G3740),AllocFactorMatrix,(V$4+1),FALSE)*$E3742</f>
        <v>70.628443132559823</v>
      </c>
      <c r="W3740" s="5">
        <f ca="1">VLOOKUP(CONCATENATE($F3740," ",$G3740),AllocFactorMatrix,(W$4+1),FALSE)*$E3742</f>
        <v>13.399868697136753</v>
      </c>
      <c r="X3740" s="5">
        <f t="shared" ca="1" si="1954"/>
        <v>97.176667962861572</v>
      </c>
      <c r="Y3740" s="5">
        <f ca="1">VLOOKUP(CONCATENATE($F3740," ",$G3740),AllocFactorMatrix,(Y$4+1),FALSE)*$E3742</f>
        <v>5.0088599986858142</v>
      </c>
      <c r="Z3740" s="5">
        <f ca="1">VLOOKUP(CONCATENATE($F3740," ",$G3740),AllocFactorMatrix,(Z$4+1),FALSE)*$E3742</f>
        <v>8.153625588200264E-2</v>
      </c>
      <c r="AA3740" s="5">
        <f t="shared" ca="1" si="1952"/>
        <v>5.0903962545678167</v>
      </c>
      <c r="AB3740" s="5">
        <f ca="1">VLOOKUP(CONCATENATE($F3740," ",$G3740),AllocFactorMatrix,(AB$4+1),FALSE)*$E3742</f>
        <v>9.0947134628534251E-2</v>
      </c>
      <c r="AC3740" s="5">
        <f ca="1">VLOOKUP(CONCATENATE($F3740," ",$G3740),AllocFactorMatrix,(AC$4+1),FALSE)*$E3742</f>
        <v>1.9666100007385823</v>
      </c>
      <c r="AD3740" s="5">
        <f ca="1">VLOOKUP(CONCATENATE($F3740," ",$G3740),AllocFactorMatrix,(AD$4+1),FALSE)*$E3742</f>
        <v>0.38917606406729965</v>
      </c>
    </row>
    <row r="3741" spans="4:30" hidden="1" outlineLevel="1">
      <c r="D3741" s="7"/>
      <c r="E3741" s="51"/>
      <c r="F3741" s="52" t="str">
        <f>F3742</f>
        <v>LABOR_M</v>
      </c>
      <c r="G3741" s="55" t="str">
        <f>$G$14</f>
        <v>CUSTOMER</v>
      </c>
      <c r="H3741" s="4">
        <f t="shared" ca="1" si="1950"/>
        <v>187.33667067104182</v>
      </c>
      <c r="I3741" s="5">
        <f ca="1">VLOOKUP(CONCATENATE($F3741," ",$G3741),AllocFactorMatrix,(I$4+1),FALSE)*$E3742</f>
        <v>133.85223709420367</v>
      </c>
      <c r="J3741" s="5">
        <f ca="1">VLOOKUP(CONCATENATE($F3741," ",$G3741),AllocFactorMatrix,(J$4+1),FALSE)*$E3742</f>
        <v>22.906525274947626</v>
      </c>
      <c r="K3741" s="5">
        <f ca="1">VLOOKUP(CONCATENATE($F3741," ",$G3741),AllocFactorMatrix,(K$4+1),FALSE)*$E3742</f>
        <v>6.5958446942371056</v>
      </c>
      <c r="L3741" s="5">
        <f ca="1">VLOOKUP(CONCATENATE($F3741," ",$G3741),AllocFactorMatrix,(L$4+1),FALSE)*$E3742</f>
        <v>1.1025806403147207</v>
      </c>
      <c r="M3741" s="5">
        <f ca="1">VLOOKUP(CONCATENATE($F3741," ",$G3741),AllocFactorMatrix,(M$4+1),FALSE)*$E3742</f>
        <v>0.17420245376653976</v>
      </c>
      <c r="N3741" s="5">
        <f t="shared" ca="1" si="1951"/>
        <v>7.8726277883183666</v>
      </c>
      <c r="O3741" s="5">
        <f ca="1">VLOOKUP(CONCATENATE($F3741," ",$G3741),AllocFactorMatrix,(O$4+1),FALSE)*$E3742</f>
        <v>1.2308000329103099</v>
      </c>
      <c r="P3741" s="5">
        <f ca="1">VLOOKUP(CONCATENATE($F3741," ",$G3741),AllocFactorMatrix,(P$4+1),FALSE)*$E3742</f>
        <v>0.31610354397696322</v>
      </c>
      <c r="Q3741" s="5">
        <f ca="1">VLOOKUP(CONCATENATE($F3741," ",$G3741),AllocFactorMatrix,(Q$4+1),FALSE)*$E3742</f>
        <v>0.6046074233224582</v>
      </c>
      <c r="R3741" s="5">
        <f ca="1">VLOOKUP(CONCATENATE($F3741," ",$G3741),AllocFactorMatrix,(R$4+1),FALSE)*$E3742</f>
        <v>0.10552495671490057</v>
      </c>
      <c r="S3741" s="5">
        <f t="shared" ca="1" si="1953"/>
        <v>2.2570359569246321</v>
      </c>
      <c r="T3741" s="5">
        <f ca="1">VLOOKUP(CONCATENATE($F3741," ",$G3741),AllocFactorMatrix,(T$4+1),FALSE)*$E3742</f>
        <v>8.5599088816093408E-3</v>
      </c>
      <c r="U3741" s="5">
        <f ca="1">VLOOKUP(CONCATENATE($F3741," ",$G3741),AllocFactorMatrix,(U$4+1),FALSE)*$E3742</f>
        <v>0.1881862274519947</v>
      </c>
      <c r="V3741" s="5">
        <f ca="1">VLOOKUP(CONCATENATE($F3741," ",$G3741),AllocFactorMatrix,(V$4+1),FALSE)*$E3742</f>
        <v>0.88960637183443303</v>
      </c>
      <c r="W3741" s="5">
        <f ca="1">VLOOKUP(CONCATENATE($F3741," ",$G3741),AllocFactorMatrix,(W$4+1),FALSE)*$E3742</f>
        <v>0.15834638852225427</v>
      </c>
      <c r="X3741" s="5">
        <f t="shared" ca="1" si="1954"/>
        <v>1.2446988966902914</v>
      </c>
      <c r="Y3741" s="5">
        <f ca="1">VLOOKUP(CONCATENATE($F3741," ",$G3741),AllocFactorMatrix,(Y$4+1),FALSE)*$E3742</f>
        <v>0.33687248683484494</v>
      </c>
      <c r="Z3741" s="5">
        <f ca="1">VLOOKUP(CONCATENATE($F3741," ",$G3741),AllocFactorMatrix,(Z$4+1),FALSE)*$E3742</f>
        <v>5.3369859689614812E-3</v>
      </c>
      <c r="AA3741" s="5">
        <f t="shared" ca="1" si="1952"/>
        <v>0.34220947280380642</v>
      </c>
      <c r="AB3741" s="5">
        <f ca="1">VLOOKUP(CONCATENATE($F3741," ",$G3741),AllocFactorMatrix,(AB$4+1),FALSE)*$E3742</f>
        <v>9.5991605110499357E-3</v>
      </c>
      <c r="AC3741" s="5">
        <f ca="1">VLOOKUP(CONCATENATE($F3741," ",$G3741),AllocFactorMatrix,(AC$4+1),FALSE)*$E3742</f>
        <v>14.773416575019951</v>
      </c>
      <c r="AD3741" s="5">
        <f ca="1">VLOOKUP(CONCATENATE($F3741," ",$G3741),AllocFactorMatrix,(AD$4+1),FALSE)*$E3742</f>
        <v>4.0783204516224068</v>
      </c>
    </row>
    <row r="3742" spans="4:30" collapsed="1">
      <c r="D3742" s="7" t="s">
        <v>299</v>
      </c>
      <c r="E3742" s="97">
        <v>2071</v>
      </c>
      <c r="F3742" s="10" t="s">
        <v>70</v>
      </c>
      <c r="G3742" s="55" t="str">
        <f>$G$15</f>
        <v>TOTAL</v>
      </c>
      <c r="H3742" s="4">
        <f t="shared" ca="1" si="1950"/>
        <v>2071</v>
      </c>
      <c r="I3742" s="5">
        <f ca="1">VLOOKUP(CONCATENATE($F3742," ",$G3742),AllocFactorMatrix,(I$4+1),FALSE)*$E3742</f>
        <v>1228.2967575127907</v>
      </c>
      <c r="J3742" s="5">
        <f ca="1">VLOOKUP(CONCATENATE($F3742," ",$G3742),AllocFactorMatrix,(J$4+1),FALSE)*$E3742</f>
        <v>75.720485049492837</v>
      </c>
      <c r="K3742" s="5">
        <f ca="1">VLOOKUP(CONCATENATE($F3742," ",$G3742),AllocFactorMatrix,(K$4+1),FALSE)*$E3742</f>
        <v>184.14033512758965</v>
      </c>
      <c r="L3742" s="5">
        <f ca="1">VLOOKUP(CONCATENATE($F3742," ",$G3742),AllocFactorMatrix,(L$4+1),FALSE)*$E3742</f>
        <v>5.4628666631068548</v>
      </c>
      <c r="M3742" s="5">
        <f ca="1">VLOOKUP(CONCATENATE($F3742," ",$G3742),AllocFactorMatrix,(M$4+1),FALSE)*$E3742</f>
        <v>0.49035648061060882</v>
      </c>
      <c r="N3742" s="5">
        <f t="shared" ca="1" si="1951"/>
        <v>190.09355827130713</v>
      </c>
      <c r="O3742" s="5">
        <f ca="1">VLOOKUP(CONCATENATE($F3742," ",$G3742),AllocFactorMatrix,(O$4+1),FALSE)*$E3742</f>
        <v>136.05185014227854</v>
      </c>
      <c r="P3742" s="5">
        <f ca="1">VLOOKUP(CONCATENATE($F3742," ",$G3742),AllocFactorMatrix,(P$4+1),FALSE)*$E3742</f>
        <v>22.503262374719082</v>
      </c>
      <c r="Q3742" s="5">
        <f ca="1">VLOOKUP(CONCATENATE($F3742," ",$G3742),AllocFactorMatrix,(Q$4+1),FALSE)*$E3742</f>
        <v>6.4187764796120952</v>
      </c>
      <c r="R3742" s="5">
        <f ca="1">VLOOKUP(CONCATENATE($F3742," ",$G3742),AllocFactorMatrix,(R$4+1),FALSE)*$E3742</f>
        <v>0.26974607281986257</v>
      </c>
      <c r="S3742" s="5">
        <f t="shared" ca="1" si="1953"/>
        <v>165.24363506942956</v>
      </c>
      <c r="T3742" s="5">
        <f ca="1">VLOOKUP(CONCATENATE($F3742," ",$G3742),AllocFactorMatrix,(T$4+1),FALSE)*$E3742</f>
        <v>4.5088226917635197</v>
      </c>
      <c r="U3742" s="5">
        <f ca="1">VLOOKUP(CONCATENATE($F3742," ",$G3742),AllocFactorMatrix,(U$4+1),FALSE)*$E3742</f>
        <v>67.324073307218029</v>
      </c>
      <c r="V3742" s="5">
        <f ca="1">VLOOKUP(CONCATENATE($F3742," ",$G3742),AllocFactorMatrix,(V$4+1),FALSE)*$E3742</f>
        <v>238.15073218263015</v>
      </c>
      <c r="W3742" s="5">
        <f ca="1">VLOOKUP(CONCATENATE($F3742," ",$G3742),AllocFactorMatrix,(W$4+1),FALSE)*$E3742</f>
        <v>35.491476444383508</v>
      </c>
      <c r="X3742" s="5">
        <f t="shared" ca="1" si="1954"/>
        <v>345.47510462599524</v>
      </c>
      <c r="Y3742" s="5">
        <f ca="1">VLOOKUP(CONCATENATE($F3742," ",$G3742),AllocFactorMatrix,(Y$4+1),FALSE)*$E3742</f>
        <v>40.950662006736685</v>
      </c>
      <c r="Z3742" s="5">
        <f ca="1">VLOOKUP(CONCATENATE($F3742," ",$G3742),AllocFactorMatrix,(Z$4+1),FALSE)*$E3742</f>
        <v>0.6684247077400246</v>
      </c>
      <c r="AA3742" s="5">
        <f t="shared" ca="1" si="1952"/>
        <v>41.619086714476708</v>
      </c>
      <c r="AB3742" s="5">
        <f ca="1">VLOOKUP(CONCATENATE($F3742," ",$G3742),AllocFactorMatrix,(AB$4+1),FALSE)*$E3742</f>
        <v>0.53409288706890456</v>
      </c>
      <c r="AC3742" s="5">
        <f ca="1">VLOOKUP(CONCATENATE($F3742," ",$G3742),AllocFactorMatrix,(AC$4+1),FALSE)*$E3742</f>
        <v>19.130155248602065</v>
      </c>
      <c r="AD3742" s="5">
        <f ca="1">VLOOKUP(CONCATENATE($F3742," ",$G3742),AllocFactorMatrix,(AD$4+1),FALSE)*$E3742</f>
        <v>4.8871246208366843</v>
      </c>
    </row>
    <row r="3743" spans="4:30" hidden="1" outlineLevel="1">
      <c r="D3743" s="7"/>
      <c r="E3743" s="51"/>
      <c r="F3743" s="52" t="str">
        <f>F3750</f>
        <v>LABOR_M</v>
      </c>
      <c r="G3743" s="55" t="str">
        <f>$G$8</f>
        <v>PRODUCTION</v>
      </c>
      <c r="H3743" s="4">
        <f t="shared" ca="1" si="1929"/>
        <v>-454.96550331833339</v>
      </c>
      <c r="I3743" s="5">
        <f ca="1">VLOOKUP(CONCATENATE($F3743," ",$G3743),AllocFactorMatrix,(I$4+1),FALSE)*$E3750</f>
        <v>-252.59979879314326</v>
      </c>
      <c r="J3743" s="5">
        <f ca="1">VLOOKUP(CONCATENATE($F3743," ",$G3743),AllocFactorMatrix,(J$4+1),FALSE)*$E3750</f>
        <v>-11.623348401479985</v>
      </c>
      <c r="K3743" s="5">
        <f ca="1">VLOOKUP(CONCATENATE($F3743," ",$G3743),AllocFactorMatrix,(K$4+1),FALSE)*$E3750</f>
        <v>-38.290647024712335</v>
      </c>
      <c r="L3743" s="5">
        <f ca="1">VLOOKUP(CONCATENATE($F3743," ",$G3743),AllocFactorMatrix,(L$4+1),FALSE)*$E3750</f>
        <v>-0.95676102974447808</v>
      </c>
      <c r="M3743" s="5">
        <f ca="1">VLOOKUP(CONCATENATE($F3743," ",$G3743),AllocFactorMatrix,(M$4+1),FALSE)*$E3750</f>
        <v>-0.12316360022109316</v>
      </c>
      <c r="N3743" s="5">
        <f t="shared" ca="1" si="1930"/>
        <v>-39.370571654677903</v>
      </c>
      <c r="O3743" s="5">
        <f ca="1">VLOOKUP(CONCATENATE($F3743," ",$G3743),AllocFactorMatrix,(O$4+1),FALSE)*$E3750</f>
        <v>-29.128212751556294</v>
      </c>
      <c r="P3743" s="5">
        <f ca="1">VLOOKUP(CONCATENATE($F3743," ",$G3743),AllocFactorMatrix,(P$4+1),FALSE)*$E3750</f>
        <v>-5.272261855011565</v>
      </c>
      <c r="Q3743" s="5">
        <f ca="1">VLOOKUP(CONCATENATE($F3743," ",$G3743),AllocFactorMatrix,(Q$4+1),FALSE)*$E3750</f>
        <v>-2.0392736625205354</v>
      </c>
      <c r="R3743" s="5">
        <f ca="1">VLOOKUP(CONCATENATE($F3743," ",$G3743),AllocFactorMatrix,(R$4+1),FALSE)*$E3750</f>
        <v>-4.3939667161136439E-2</v>
      </c>
      <c r="S3743" s="5">
        <f ca="1">SUBTOTAL(9,O3743:R3743)</f>
        <v>-36.483687936249531</v>
      </c>
      <c r="T3743" s="5">
        <f ca="1">VLOOKUP(CONCATENATE($F3743," ",$G3743),AllocFactorMatrix,(T$4+1),FALSE)*$E3750</f>
        <v>-0.9249270990543087</v>
      </c>
      <c r="U3743" s="5">
        <f ca="1">VLOOKUP(CONCATENATE($F3743," ",$G3743),AllocFactorMatrix,(U$4+1),FALSE)*$E3750</f>
        <v>-14.72644729802092</v>
      </c>
      <c r="V3743" s="5">
        <f ca="1">VLOOKUP(CONCATENATE($F3743," ",$G3743),AllocFactorMatrix,(V$4+1),FALSE)*$E3750</f>
        <v>-79.864524820322245</v>
      </c>
      <c r="W3743" s="5">
        <f ca="1">VLOOKUP(CONCATENATE($F3743," ",$G3743),AllocFactorMatrix,(W$4+1),FALSE)*$E3750</f>
        <v>-10.507987729194923</v>
      </c>
      <c r="X3743" s="5">
        <f ca="1">SUBTOTAL(9,T3743:W3743)</f>
        <v>-106.0238869465924</v>
      </c>
      <c r="Y3743" s="5">
        <f ca="1">VLOOKUP(CONCATENATE($F3743," ",$G3743),AllocFactorMatrix,(Y$4+1),FALSE)*$E3750</f>
        <v>-8.5849310077241547</v>
      </c>
      <c r="Z3743" s="5">
        <f ca="1">VLOOKUP(CONCATENATE($F3743," ",$G3743),AllocFactorMatrix,(Z$4+1),FALSE)*$E3750</f>
        <v>-0.17845223743672306</v>
      </c>
      <c r="AA3743" s="5">
        <f t="shared" ca="1" si="1931"/>
        <v>-8.7633832451608775</v>
      </c>
      <c r="AB3743" s="5">
        <f ca="1">VLOOKUP(CONCATENATE($F3743," ",$G3743),AllocFactorMatrix,(AB$4+1),FALSE)*$E3750</f>
        <v>-0.10082634102945155</v>
      </c>
      <c r="AC3743" s="5">
        <f ca="1">VLOOKUP(CONCATENATE($F3743," ",$G3743),AllocFactorMatrix,(AC$4+1),FALSE)*$E3750</f>
        <v>0</v>
      </c>
      <c r="AD3743" s="5">
        <f ca="1">VLOOKUP(CONCATENATE($F3743," ",$G3743),AllocFactorMatrix,(AD$4+1),FALSE)*$E3750</f>
        <v>0</v>
      </c>
    </row>
    <row r="3744" spans="4:30" hidden="1" outlineLevel="1">
      <c r="D3744" s="7"/>
      <c r="E3744" s="51"/>
      <c r="F3744" s="52" t="str">
        <f>F3750</f>
        <v>LABOR_M</v>
      </c>
      <c r="G3744" s="55" t="str">
        <f>$G$9</f>
        <v>BULKTRAN</v>
      </c>
      <c r="H3744" s="4">
        <f t="shared" ca="1" si="1929"/>
        <v>-1.6623612146174502</v>
      </c>
      <c r="I3744" s="5">
        <f ca="1">VLOOKUP(CONCATENATE($F3744," ",$G3744),AllocFactorMatrix,(I$4+1),FALSE)*$E3750</f>
        <v>-0.81885085831582838</v>
      </c>
      <c r="J3744" s="5">
        <f ca="1">VLOOKUP(CONCATENATE($F3744," ",$G3744),AllocFactorMatrix,(J$4+1),FALSE)*$E3750</f>
        <v>-4.0478723864074105E-2</v>
      </c>
      <c r="K3744" s="5">
        <f ca="1">VLOOKUP(CONCATENATE($F3744," ",$G3744),AllocFactorMatrix,(K$4+1),FALSE)*$E3750</f>
        <v>-0.14827124564665189</v>
      </c>
      <c r="L3744" s="5">
        <f ca="1">VLOOKUP(CONCATENATE($F3744," ",$G3744),AllocFactorMatrix,(L$4+1),FALSE)*$E3750</f>
        <v>-4.6670523910613375E-3</v>
      </c>
      <c r="M3744" s="5">
        <f ca="1">VLOOKUP(CONCATENATE($F3744," ",$G3744),AllocFactorMatrix,(M$4+1),FALSE)*$E3750</f>
        <v>-4.376612394482987E-4</v>
      </c>
      <c r="N3744" s="5">
        <f t="shared" ca="1" si="1930"/>
        <v>-0.15337595927716152</v>
      </c>
      <c r="O3744" s="5">
        <f ca="1">VLOOKUP(CONCATENATE($F3744," ",$G3744),AllocFactorMatrix,(O$4+1),FALSE)*$E3750</f>
        <v>-0.11270921187955819</v>
      </c>
      <c r="P3744" s="5">
        <f ca="1">VLOOKUP(CONCATENATE($F3744," ",$G3744),AllocFactorMatrix,(P$4+1),FALSE)*$E3750</f>
        <v>-2.1001009837497663E-2</v>
      </c>
      <c r="Q3744" s="5">
        <f ca="1">VLOOKUP(CONCATENATE($F3744," ",$G3744),AllocFactorMatrix,(Q$4+1),FALSE)*$E3750</f>
        <v>-9.4899653067519359E-3</v>
      </c>
      <c r="R3744" s="5">
        <f ca="1">VLOOKUP(CONCATENATE($F3744," ",$G3744),AllocFactorMatrix,(R$4+1),FALSE)*$E3750</f>
        <v>-4.2675313187624185E-4</v>
      </c>
      <c r="S3744" s="5">
        <f t="shared" ref="S3744:S3750" ca="1" si="1955">SUBTOTAL(9,O3744:R3744)</f>
        <v>-0.14362694015568403</v>
      </c>
      <c r="T3744" s="5">
        <f ca="1">VLOOKUP(CONCATENATE($F3744," ",$G3744),AllocFactorMatrix,(T$4+1),FALSE)*$E3750</f>
        <v>-3.9372214574269213E-3</v>
      </c>
      <c r="U3744" s="5">
        <f ca="1">VLOOKUP(CONCATENATE($F3744," ",$G3744),AllocFactorMatrix,(U$4+1),FALSE)*$E3750</f>
        <v>-6.443195831974359E-2</v>
      </c>
      <c r="V3744" s="5">
        <f ca="1">VLOOKUP(CONCATENATE($F3744," ",$G3744),AllocFactorMatrix,(V$4+1),FALSE)*$E3750</f>
        <v>-0.34052471015762625</v>
      </c>
      <c r="W3744" s="5">
        <f ca="1">VLOOKUP(CONCATENATE($F3744," ",$G3744),AllocFactorMatrix,(W$4+1),FALSE)*$E3750</f>
        <v>-6.1493118708047162E-2</v>
      </c>
      <c r="X3744" s="5">
        <f t="shared" ref="X3744:X3750" ca="1" si="1956">SUBTOTAL(9,T3744:W3744)</f>
        <v>-0.47038700864284388</v>
      </c>
      <c r="Y3744" s="5">
        <f ca="1">VLOOKUP(CONCATENATE($F3744," ",$G3744),AllocFactorMatrix,(Y$4+1),FALSE)*$E3750</f>
        <v>-3.4612820121176335E-2</v>
      </c>
      <c r="Z3744" s="5">
        <f ca="1">VLOOKUP(CONCATENATE($F3744," ",$G3744),AllocFactorMatrix,(Z$4+1),FALSE)*$E3750</f>
        <v>-5.7975150643026642E-4</v>
      </c>
      <c r="AA3744" s="5">
        <f t="shared" ca="1" si="1931"/>
        <v>-3.5192571627606604E-2</v>
      </c>
      <c r="AB3744" s="5">
        <f ca="1">VLOOKUP(CONCATENATE($F3744," ",$G3744),AllocFactorMatrix,(AB$4+1),FALSE)*$E3750</f>
        <v>-4.491527342511612E-4</v>
      </c>
      <c r="AC3744" s="5">
        <f ca="1">VLOOKUP(CONCATENATE($F3744," ",$G3744),AllocFactorMatrix,(AC$4+1),FALSE)*$E3750</f>
        <v>0</v>
      </c>
      <c r="AD3744" s="5">
        <f ca="1">VLOOKUP(CONCATENATE($F3744," ",$G3744),AllocFactorMatrix,(AD$4+1),FALSE)*$E3750</f>
        <v>0</v>
      </c>
    </row>
    <row r="3745" spans="4:30" hidden="1" outlineLevel="1">
      <c r="D3745" s="7"/>
      <c r="E3745" s="51"/>
      <c r="F3745" s="52" t="str">
        <f>F3750</f>
        <v>LABOR_M</v>
      </c>
      <c r="G3745" s="55" t="str">
        <f>$G$10</f>
        <v>SUBTRAN</v>
      </c>
      <c r="H3745" s="4">
        <f t="shared" ca="1" si="1929"/>
        <v>-0.36565051481703831</v>
      </c>
      <c r="I3745" s="5">
        <f ca="1">VLOOKUP(CONCATENATE($F3745," ",$G3745),AllocFactorMatrix,(I$4+1),FALSE)*$E3750</f>
        <v>-0.17802332727557596</v>
      </c>
      <c r="J3745" s="5">
        <f ca="1">VLOOKUP(CONCATENATE($F3745," ",$G3745),AllocFactorMatrix,(J$4+1),FALSE)*$E3750</f>
        <v>-8.5916386564801987E-3</v>
      </c>
      <c r="K3745" s="5">
        <f ca="1">VLOOKUP(CONCATENATE($F3745," ",$G3745),AllocFactorMatrix,(K$4+1),FALSE)*$E3750</f>
        <v>-3.1255961340810448E-2</v>
      </c>
      <c r="L3745" s="5">
        <f ca="1">VLOOKUP(CONCATENATE($F3745," ",$G3745),AllocFactorMatrix,(L$4+1),FALSE)*$E3750</f>
        <v>-9.6546723777092428E-4</v>
      </c>
      <c r="M3745" s="5">
        <f ca="1">VLOOKUP(CONCATENATE($F3745," ",$G3745),AllocFactorMatrix,(M$4+1),FALSE)*$E3750</f>
        <v>-1.2024383842644835E-4</v>
      </c>
      <c r="N3745" s="5">
        <f t="shared" ca="1" si="1930"/>
        <v>-3.2341672417007819E-2</v>
      </c>
      <c r="O3745" s="5">
        <f ca="1">VLOOKUP(CONCATENATE($F3745," ",$G3745),AllocFactorMatrix,(O$4+1),FALSE)*$E3750</f>
        <v>-2.3614367317877499E-2</v>
      </c>
      <c r="P3745" s="5">
        <f ca="1">VLOOKUP(CONCATENATE($F3745," ",$G3745),AllocFactorMatrix,(P$4+1),FALSE)*$E3750</f>
        <v>-4.3898833416368783E-3</v>
      </c>
      <c r="Q3745" s="5">
        <f ca="1">VLOOKUP(CONCATENATE($F3745," ",$G3745),AllocFactorMatrix,(Q$4+1),FALSE)*$E3750</f>
        <v>-2.6120328954273354E-3</v>
      </c>
      <c r="R3745" s="5">
        <f ca="1">VLOOKUP(CONCATENATE($F3745," ",$G3745),AllocFactorMatrix,(R$4+1),FALSE)*$E3750</f>
        <v>0</v>
      </c>
      <c r="S3745" s="5">
        <f t="shared" ca="1" si="1955"/>
        <v>-3.0616283554941715E-2</v>
      </c>
      <c r="T3745" s="5">
        <f ca="1">VLOOKUP(CONCATENATE($F3745," ",$G3745),AllocFactorMatrix,(T$4+1),FALSE)*$E3750</f>
        <v>-8.2457315961934768E-4</v>
      </c>
      <c r="U3745" s="5">
        <f ca="1">VLOOKUP(CONCATENATE($F3745," ",$G3745),AllocFactorMatrix,(U$4+1),FALSE)*$E3750</f>
        <v>-1.3498733408611494E-2</v>
      </c>
      <c r="V3745" s="5">
        <f ca="1">VLOOKUP(CONCATENATE($F3745," ",$G3745),AllocFactorMatrix,(V$4+1),FALSE)*$E3750</f>
        <v>-9.4041397998848864E-2</v>
      </c>
      <c r="W3745" s="5">
        <f ca="1">VLOOKUP(CONCATENATE($F3745," ",$G3745),AllocFactorMatrix,(W$4+1),FALSE)*$E3750</f>
        <v>0</v>
      </c>
      <c r="X3745" s="5">
        <f t="shared" ca="1" si="1956"/>
        <v>-0.10836470456707971</v>
      </c>
      <c r="Y3745" s="5">
        <f ca="1">VLOOKUP(CONCATENATE($F3745," ",$G3745),AllocFactorMatrix,(Y$4+1),FALSE)*$E3750</f>
        <v>-7.1072327195202938E-3</v>
      </c>
      <c r="Z3745" s="5">
        <f ca="1">VLOOKUP(CONCATENATE($F3745," ",$G3745),AllocFactorMatrix,(Z$4+1),FALSE)*$E3750</f>
        <v>-1.1847776252401653E-4</v>
      </c>
      <c r="AA3745" s="5">
        <f t="shared" ca="1" si="1931"/>
        <v>-7.2257104820443105E-3</v>
      </c>
      <c r="AB3745" s="5">
        <f ca="1">VLOOKUP(CONCATENATE($F3745," ",$G3745),AllocFactorMatrix,(AB$4+1),FALSE)*$E3750</f>
        <v>-9.4907412922389184E-5</v>
      </c>
      <c r="AC3745" s="5">
        <f ca="1">VLOOKUP(CONCATENATE($F3745," ",$G3745),AllocFactorMatrix,(AC$4+1),FALSE)*$E3750</f>
        <v>-3.2270549311659655E-4</v>
      </c>
      <c r="AD3745" s="5">
        <f ca="1">VLOOKUP(CONCATENATE($F3745," ",$G3745),AllocFactorMatrix,(AD$4+1),FALSE)*$E3750</f>
        <v>-6.9564957869654105E-5</v>
      </c>
    </row>
    <row r="3746" spans="4:30" hidden="1" outlineLevel="1">
      <c r="D3746" s="7"/>
      <c r="E3746" s="51"/>
      <c r="F3746" s="52" t="str">
        <f>F3750</f>
        <v>LABOR_M</v>
      </c>
      <c r="G3746" s="55" t="str">
        <f>$G$11</f>
        <v>DISTPRI</v>
      </c>
      <c r="H3746" s="4">
        <f t="shared" ca="1" si="1929"/>
        <v>-234.27172842104139</v>
      </c>
      <c r="I3746" s="5">
        <f ca="1">VLOOKUP(CONCATENATE($F3746," ",$G3746),AllocFactorMatrix,(I$4+1),FALSE)*$E3750</f>
        <v>-156.57378791654739</v>
      </c>
      <c r="J3746" s="5">
        <f ca="1">VLOOKUP(CONCATENATE($F3746," ",$G3746),AllocFactorMatrix,(J$4+1),FALSE)*$E3750</f>
        <v>-7.3804796207290764</v>
      </c>
      <c r="K3746" s="5">
        <f ca="1">VLOOKUP(CONCATENATE($F3746," ",$G3746),AllocFactorMatrix,(K$4+1),FALSE)*$E3750</f>
        <v>-26.798974467710252</v>
      </c>
      <c r="L3746" s="5">
        <f ca="1">VLOOKUP(CONCATENATE($F3746," ",$G3746),AllocFactorMatrix,(L$4+1),FALSE)*$E3750</f>
        <v>-0.82822775773510116</v>
      </c>
      <c r="M3746" s="5">
        <f ca="1">VLOOKUP(CONCATENATE($F3746," ",$G3746),AllocFactorMatrix,(M$4+1),FALSE)*$E3750</f>
        <v>0</v>
      </c>
      <c r="N3746" s="5">
        <f t="shared" ca="1" si="1930"/>
        <v>-27.627202225445352</v>
      </c>
      <c r="O3746" s="5">
        <f ca="1">VLOOKUP(CONCATENATE($F3746," ",$G3746),AllocFactorMatrix,(O$4+1),FALSE)*$E3750</f>
        <v>-20.094546790554581</v>
      </c>
      <c r="P3746" s="5">
        <f ca="1">VLOOKUP(CONCATENATE($F3746," ",$G3746),AllocFactorMatrix,(P$4+1),FALSE)*$E3750</f>
        <v>-3.7426106919835709</v>
      </c>
      <c r="Q3746" s="5">
        <f ca="1">VLOOKUP(CONCATENATE($F3746," ",$G3746),AllocFactorMatrix,(Q$4+1),FALSE)*$E3750</f>
        <v>0</v>
      </c>
      <c r="R3746" s="5">
        <f ca="1">VLOOKUP(CONCATENATE($F3746," ",$G3746),AllocFactorMatrix,(R$4+1),FALSE)*$E3750</f>
        <v>0</v>
      </c>
      <c r="S3746" s="5">
        <f t="shared" ca="1" si="1955"/>
        <v>-23.837157482538153</v>
      </c>
      <c r="T3746" s="5">
        <f ca="1">VLOOKUP(CONCATENATE($F3746," ",$G3746),AllocFactorMatrix,(T$4+1),FALSE)*$E3750</f>
        <v>-0.71635820975541409</v>
      </c>
      <c r="U3746" s="5">
        <f ca="1">VLOOKUP(CONCATENATE($F3746," ",$G3746),AllocFactorMatrix,(U$4+1),FALSE)*$E3750</f>
        <v>-11.553236914972352</v>
      </c>
      <c r="V3746" s="5">
        <f ca="1">VLOOKUP(CONCATENATE($F3746," ",$G3746),AllocFactorMatrix,(V$4+1),FALSE)*$E3750</f>
        <v>0</v>
      </c>
      <c r="W3746" s="5">
        <f ca="1">VLOOKUP(CONCATENATE($F3746," ",$G3746),AllocFactorMatrix,(W$4+1),FALSE)*$E3750</f>
        <v>0</v>
      </c>
      <c r="X3746" s="5">
        <f t="shared" ca="1" si="1956"/>
        <v>-12.269595124727767</v>
      </c>
      <c r="Y3746" s="5">
        <f ca="1">VLOOKUP(CONCATENATE($F3746," ",$G3746),AllocFactorMatrix,(Y$4+1),FALSE)*$E3750</f>
        <v>-6.0594293146087823</v>
      </c>
      <c r="Z3746" s="5">
        <f ca="1">VLOOKUP(CONCATENATE($F3746," ",$G3746),AllocFactorMatrix,(Z$4+1),FALSE)*$E3750</f>
        <v>-0.1010950006807458</v>
      </c>
      <c r="AA3746" s="5">
        <f t="shared" ca="1" si="1931"/>
        <v>-6.1605243152895284</v>
      </c>
      <c r="AB3746" s="5">
        <f ca="1">VLOOKUP(CONCATENATE($F3746," ",$G3746),AllocFactorMatrix,(AB$4+1),FALSE)*$E3750</f>
        <v>-8.1903889808427985E-2</v>
      </c>
      <c r="AC3746" s="5">
        <f ca="1">VLOOKUP(CONCATENATE($F3746," ",$G3746),AllocFactorMatrix,(AC$4+1),FALSE)*$E3750</f>
        <v>-0.28059134761118187</v>
      </c>
      <c r="AD3746" s="5">
        <f ca="1">VLOOKUP(CONCATENATE($F3746," ",$G3746),AllocFactorMatrix,(AD$4+1),FALSE)*$E3750</f>
        <v>-6.0486498344510108E-2</v>
      </c>
    </row>
    <row r="3747" spans="4:30" hidden="1" outlineLevel="1">
      <c r="D3747" s="7"/>
      <c r="E3747" s="51"/>
      <c r="F3747" s="52" t="str">
        <f>F3750</f>
        <v>LABOR_M</v>
      </c>
      <c r="G3747" s="55" t="str">
        <f>$G$12</f>
        <v>DISTSEC</v>
      </c>
      <c r="H3747" s="4">
        <f t="shared" ca="1" si="1929"/>
        <v>-96.686823768396238</v>
      </c>
      <c r="I3747" s="5">
        <f ca="1">VLOOKUP(CONCATENATE($F3747," ",$G3747),AllocFactorMatrix,(I$4+1),FALSE)*$E3750</f>
        <v>-72.292878482590396</v>
      </c>
      <c r="J3747" s="5">
        <f ca="1">VLOOKUP(CONCATENATE($F3747," ",$G3747),AllocFactorMatrix,(J$4+1),FALSE)*$E3750</f>
        <v>-3.4852627120634319</v>
      </c>
      <c r="K3747" s="5">
        <f ca="1">VLOOKUP(CONCATENATE($F3747," ",$G3747),AllocFactorMatrix,(K$4+1),FALSE)*$E3750</f>
        <v>-10.516490041714107</v>
      </c>
      <c r="L3747" s="5">
        <f ca="1">VLOOKUP(CONCATENATE($F3747," ",$G3747),AllocFactorMatrix,(L$4+1),FALSE)*$E3750</f>
        <v>0</v>
      </c>
      <c r="M3747" s="5">
        <f ca="1">VLOOKUP(CONCATENATE($F3747," ",$G3747),AllocFactorMatrix,(M$4+1),FALSE)*$E3750</f>
        <v>0</v>
      </c>
      <c r="N3747" s="5">
        <f t="shared" ca="1" si="1930"/>
        <v>-10.516490041714107</v>
      </c>
      <c r="O3747" s="5">
        <f ca="1">VLOOKUP(CONCATENATE($F3747," ",$G3747),AllocFactorMatrix,(O$4+1),FALSE)*$E3750</f>
        <v>-6.7011483872627853</v>
      </c>
      <c r="P3747" s="5">
        <f ca="1">VLOOKUP(CONCATENATE($F3747," ",$G3747),AllocFactorMatrix,(P$4+1),FALSE)*$E3750</f>
        <v>0</v>
      </c>
      <c r="Q3747" s="5">
        <f ca="1">VLOOKUP(CONCATENATE($F3747," ",$G3747),AllocFactorMatrix,(Q$4+1),FALSE)*$E3750</f>
        <v>0</v>
      </c>
      <c r="R3747" s="5">
        <f ca="1">VLOOKUP(CONCATENATE($F3747," ",$G3747),AllocFactorMatrix,(R$4+1),FALSE)*$E3750</f>
        <v>0</v>
      </c>
      <c r="S3747" s="5">
        <f t="shared" ca="1" si="1955"/>
        <v>-6.7011483872627853</v>
      </c>
      <c r="T3747" s="5">
        <f ca="1">VLOOKUP(CONCATENATE($F3747," ",$G3747),AllocFactorMatrix,(T$4+1),FALSE)*$E3750</f>
        <v>-0.18118499427747434</v>
      </c>
      <c r="U3747" s="5">
        <f ca="1">VLOOKUP(CONCATENATE($F3747," ",$G3747),AllocFactorMatrix,(U$4+1),FALSE)*$E3750</f>
        <v>0</v>
      </c>
      <c r="V3747" s="5">
        <f ca="1">VLOOKUP(CONCATENATE($F3747," ",$G3747),AllocFactorMatrix,(V$4+1),FALSE)*$E3750</f>
        <v>0</v>
      </c>
      <c r="W3747" s="5">
        <f ca="1">VLOOKUP(CONCATENATE($F3747," ",$G3747),AllocFactorMatrix,(W$4+1),FALSE)*$E3750</f>
        <v>0</v>
      </c>
      <c r="X3747" s="5">
        <f t="shared" ca="1" si="1956"/>
        <v>-0.18118499427747434</v>
      </c>
      <c r="Y3747" s="5">
        <f ca="1">VLOOKUP(CONCATENATE($F3747," ",$G3747),AllocFactorMatrix,(Y$4+1),FALSE)*$E3750</f>
        <v>-2.4716789981598257</v>
      </c>
      <c r="Z3747" s="5">
        <f ca="1">VLOOKUP(CONCATENATE($F3747," ",$G3747),AllocFactorMatrix,(Z$4+1),FALSE)*$E3750</f>
        <v>0</v>
      </c>
      <c r="AA3747" s="5">
        <f t="shared" ca="1" si="1931"/>
        <v>-2.4716789981598257</v>
      </c>
      <c r="AB3747" s="5">
        <f ca="1">VLOOKUP(CONCATENATE($F3747," ",$G3747),AllocFactorMatrix,(AB$4+1),FALSE)*$E3750</f>
        <v>-2.564869247485117E-2</v>
      </c>
      <c r="AC3747" s="5">
        <f ca="1">VLOOKUP(CONCATENATE($F3747," ",$G3747),AllocFactorMatrix,(AC$4+1),FALSE)*$E3750</f>
        <v>-0.87087175833840846</v>
      </c>
      <c r="AD3747" s="5">
        <f ca="1">VLOOKUP(CONCATENATE($F3747," ",$G3747),AllocFactorMatrix,(AD$4+1),FALSE)*$E3750</f>
        <v>-0.14165970151494728</v>
      </c>
    </row>
    <row r="3748" spans="4:30" hidden="1" outlineLevel="1">
      <c r="D3748" s="7"/>
      <c r="E3748" s="51"/>
      <c r="F3748" s="52" t="str">
        <f>F3750</f>
        <v>LABOR_M</v>
      </c>
      <c r="G3748" s="55" t="str">
        <f>$G$13</f>
        <v>ENERGY</v>
      </c>
      <c r="H3748" s="4">
        <f t="shared" ca="1" si="1929"/>
        <v>-119.77173897732862</v>
      </c>
      <c r="I3748" s="5">
        <f ca="1">VLOOKUP(CONCATENATE($F3748," ",$G3748),AllocFactorMatrix,(I$4+1),FALSE)*$E3750</f>
        <v>-44.941600930070521</v>
      </c>
      <c r="J3748" s="5">
        <f ca="1">VLOOKUP(CONCATENATE($F3748," ",$G3748),AllocFactorMatrix,(J$4+1),FALSE)*$E3750</f>
        <v>-2.9125061436686281</v>
      </c>
      <c r="K3748" s="5">
        <f ca="1">VLOOKUP(CONCATENATE($F3748," ",$G3748),AllocFactorMatrix,(K$4+1),FALSE)*$E3750</f>
        <v>-9.7717738385406605</v>
      </c>
      <c r="L3748" s="5">
        <f ca="1">VLOOKUP(CONCATENATE($F3748," ",$G3748),AllocFactorMatrix,(L$4+1),FALSE)*$E3750</f>
        <v>-0.31056915679624786</v>
      </c>
      <c r="M3748" s="5">
        <f ca="1">VLOOKUP(CONCATENATE($F3748," ",$G3748),AllocFactorMatrix,(M$4+1),FALSE)*$E3750</f>
        <v>-2.8630845637961578E-2</v>
      </c>
      <c r="N3748" s="5">
        <f t="shared" ca="1" si="1930"/>
        <v>-10.11097384097487</v>
      </c>
      <c r="O3748" s="5">
        <f ca="1">VLOOKUP(CONCATENATE($F3748," ",$G3748),AllocFactorMatrix,(O$4+1),FALSE)*$E3750</f>
        <v>-8.9090625566869921</v>
      </c>
      <c r="P3748" s="5">
        <f ca="1">VLOOKUP(CONCATENATE($F3748," ",$G3748),AllocFactorMatrix,(P$4+1),FALSE)*$E3750</f>
        <v>-1.6515687728052728</v>
      </c>
      <c r="Q3748" s="5">
        <f ca="1">VLOOKUP(CONCATENATE($F3748," ",$G3748),AllocFactorMatrix,(Q$4+1),FALSE)*$E3750</f>
        <v>-0.75043057692917214</v>
      </c>
      <c r="R3748" s="5">
        <f ca="1">VLOOKUP(CONCATENATE($F3748," ",$G3748),AllocFactorMatrix,(R$4+1),FALSE)*$E3750</f>
        <v>-3.4770554054042876E-2</v>
      </c>
      <c r="S3748" s="5">
        <f t="shared" ca="1" si="1955"/>
        <v>-11.345832460475481</v>
      </c>
      <c r="T3748" s="5">
        <f ca="1">VLOOKUP(CONCATENATE($F3748," ",$G3748),AllocFactorMatrix,(T$4+1),FALSE)*$E3750</f>
        <v>-0.34141215981200335</v>
      </c>
      <c r="U3748" s="5">
        <f ca="1">VLOOKUP(CONCATENATE($F3748," ",$G3748),AllocFactorMatrix,(U$4+1),FALSE)*$E3750</f>
        <v>-5.994686063702563</v>
      </c>
      <c r="V3748" s="5">
        <f ca="1">VLOOKUP(CONCATENATE($F3748," ",$G3748),AllocFactorMatrix,(V$4+1),FALSE)*$E3750</f>
        <v>-34.035338602749732</v>
      </c>
      <c r="W3748" s="5">
        <f ca="1">VLOOKUP(CONCATENATE($F3748," ",$G3748),AllocFactorMatrix,(W$4+1),FALSE)*$E3750</f>
        <v>-6.4573003185622788</v>
      </c>
      <c r="X3748" s="5">
        <f t="shared" ca="1" si="1956"/>
        <v>-46.828737144826576</v>
      </c>
      <c r="Y3748" s="5">
        <f ca="1">VLOOKUP(CONCATENATE($F3748," ",$G3748),AllocFactorMatrix,(Y$4+1),FALSE)*$E3750</f>
        <v>-2.4137335966626958</v>
      </c>
      <c r="Z3748" s="5">
        <f ca="1">VLOOKUP(CONCATENATE($F3748," ",$G3748),AllocFactorMatrix,(Z$4+1),FALSE)*$E3750</f>
        <v>-3.9291735089444051E-2</v>
      </c>
      <c r="AA3748" s="5">
        <f t="shared" ca="1" si="1931"/>
        <v>-2.4530253317521398</v>
      </c>
      <c r="AB3748" s="5">
        <f ca="1">VLOOKUP(CONCATENATE($F3748," ",$G3748),AllocFactorMatrix,(AB$4+1),FALSE)*$E3750</f>
        <v>-4.3826769849964836E-2</v>
      </c>
      <c r="AC3748" s="5">
        <f ca="1">VLOOKUP(CONCATENATE($F3748," ",$G3748),AllocFactorMatrix,(AC$4+1),FALSE)*$E3750</f>
        <v>-0.94769521039937477</v>
      </c>
      <c r="AD3748" s="5">
        <f ca="1">VLOOKUP(CONCATENATE($F3748," ",$G3748),AllocFactorMatrix,(AD$4+1),FALSE)*$E3750</f>
        <v>-0.1875411453110406</v>
      </c>
    </row>
    <row r="3749" spans="4:30" hidden="1" outlineLevel="1">
      <c r="D3749" s="7"/>
      <c r="E3749" s="51"/>
      <c r="F3749" s="52" t="str">
        <f>F3750</f>
        <v>LABOR_M</v>
      </c>
      <c r="G3749" s="55" t="str">
        <f>$G$14</f>
        <v>CUSTOMER</v>
      </c>
      <c r="H3749" s="4">
        <f t="shared" ca="1" si="1929"/>
        <v>-90.276193785465821</v>
      </c>
      <c r="I3749" s="5">
        <f ca="1">VLOOKUP(CONCATENATE($F3749," ",$G3749),AllocFactorMatrix,(I$4+1),FALSE)*$E3750</f>
        <v>-64.502430043464642</v>
      </c>
      <c r="J3749" s="5">
        <f ca="1">VLOOKUP(CONCATENATE($F3749," ",$G3749),AllocFactorMatrix,(J$4+1),FALSE)*$E3750</f>
        <v>-11.038489726894124</v>
      </c>
      <c r="K3749" s="5">
        <f ca="1">VLOOKUP(CONCATENATE($F3749," ",$G3749),AllocFactorMatrix,(K$4+1),FALSE)*$E3750</f>
        <v>-3.1784901037414928</v>
      </c>
      <c r="L3749" s="5">
        <f ca="1">VLOOKUP(CONCATENATE($F3749," ",$G3749),AllocFactorMatrix,(L$4+1),FALSE)*$E3750</f>
        <v>-0.53132567794982677</v>
      </c>
      <c r="M3749" s="5">
        <f ca="1">VLOOKUP(CONCATENATE($F3749," ",$G3749),AllocFactorMatrix,(M$4+1),FALSE)*$E3750</f>
        <v>-8.3946909154517954E-2</v>
      </c>
      <c r="N3749" s="5">
        <f t="shared" ca="1" si="1930"/>
        <v>-3.7937626908458375</v>
      </c>
      <c r="O3749" s="5">
        <f ca="1">VLOOKUP(CONCATENATE($F3749," ",$G3749),AllocFactorMatrix,(O$4+1),FALSE)*$E3750</f>
        <v>-0.59311368075542703</v>
      </c>
      <c r="P3749" s="5">
        <f ca="1">VLOOKUP(CONCATENATE($F3749," ",$G3749),AllocFactorMatrix,(P$4+1),FALSE)*$E3750</f>
        <v>-0.15232802360647479</v>
      </c>
      <c r="Q3749" s="5">
        <f ca="1">VLOOKUP(CONCATENATE($F3749," ",$G3749),AllocFactorMatrix,(Q$4+1),FALSE)*$E3750</f>
        <v>-0.29135596739537101</v>
      </c>
      <c r="R3749" s="5">
        <f ca="1">VLOOKUP(CONCATENATE($F3749," ",$G3749),AllocFactorMatrix,(R$4+1),FALSE)*$E3750</f>
        <v>-5.0851717431902838E-2</v>
      </c>
      <c r="S3749" s="5">
        <f t="shared" ca="1" si="1955"/>
        <v>-1.0876493891891756</v>
      </c>
      <c r="T3749" s="5">
        <f ca="1">VLOOKUP(CONCATENATE($F3749," ",$G3749),AllocFactorMatrix,(T$4+1),FALSE)*$E3750</f>
        <v>-4.1249585049957134E-3</v>
      </c>
      <c r="U3749" s="5">
        <f ca="1">VLOOKUP(CONCATENATE($F3749," ",$G3749),AllocFactorMatrix,(U$4+1),FALSE)*$E3750</f>
        <v>-9.0685589085992613E-2</v>
      </c>
      <c r="V3749" s="5">
        <f ca="1">VLOOKUP(CONCATENATE($F3749," ",$G3749),AllocFactorMatrix,(V$4+1),FALSE)*$E3750</f>
        <v>-0.42869491023214107</v>
      </c>
      <c r="W3749" s="5">
        <f ca="1">VLOOKUP(CONCATENATE($F3749," ",$G3749),AllocFactorMatrix,(W$4+1),FALSE)*$E3750</f>
        <v>-7.6305985391216691E-2</v>
      </c>
      <c r="X3749" s="5">
        <f t="shared" ca="1" si="1956"/>
        <v>-0.5998114432143461</v>
      </c>
      <c r="Y3749" s="5">
        <f ca="1">VLOOKUP(CONCATENATE($F3749," ",$G3749),AllocFactorMatrix,(Y$4+1),FALSE)*$E3750</f>
        <v>-0.16233642774561816</v>
      </c>
      <c r="Z3749" s="5">
        <f ca="1">VLOOKUP(CONCATENATE($F3749," ",$G3749),AllocFactorMatrix,(Z$4+1),FALSE)*$E3750</f>
        <v>-2.5718551410060641E-3</v>
      </c>
      <c r="AA3749" s="5">
        <f t="shared" ca="1" si="1931"/>
        <v>-0.16490828288662421</v>
      </c>
      <c r="AB3749" s="5">
        <f ca="1">VLOOKUP(CONCATENATE($F3749," ",$G3749),AllocFactorMatrix,(AB$4+1),FALSE)*$E3750</f>
        <v>-4.6257663882316924E-3</v>
      </c>
      <c r="AC3749" s="5">
        <f ca="1">VLOOKUP(CONCATENATE($F3749," ",$G3749),AllocFactorMatrix,(AC$4+1),FALSE)*$E3750</f>
        <v>-7.1192031587976397</v>
      </c>
      <c r="AD3749" s="5">
        <f ca="1">VLOOKUP(CONCATENATE($F3749," ",$G3749),AllocFactorMatrix,(AD$4+1),FALSE)*$E3750</f>
        <v>-1.9653132837852061</v>
      </c>
    </row>
    <row r="3750" spans="4:30" collapsed="1">
      <c r="D3750" s="7" t="s">
        <v>300</v>
      </c>
      <c r="E3750" s="97">
        <v>-998</v>
      </c>
      <c r="F3750" s="10" t="s">
        <v>70</v>
      </c>
      <c r="G3750" s="55" t="str">
        <f>$G$15</f>
        <v>TOTAL</v>
      </c>
      <c r="H3750" s="4">
        <f t="shared" ca="1" si="1929"/>
        <v>-997.99999999999989</v>
      </c>
      <c r="I3750" s="5">
        <f ca="1">VLOOKUP(CONCATENATE($F3750," ",$G3750),AllocFactorMatrix,(I$4+1),FALSE)*$E3750</f>
        <v>-591.90737035140762</v>
      </c>
      <c r="J3750" s="5">
        <f ca="1">VLOOKUP(CONCATENATE($F3750," ",$G3750),AllocFactorMatrix,(J$4+1),FALSE)*$E3750</f>
        <v>-36.489156967355797</v>
      </c>
      <c r="K3750" s="5">
        <f ca="1">VLOOKUP(CONCATENATE($F3750," ",$G3750),AllocFactorMatrix,(K$4+1),FALSE)*$E3750</f>
        <v>-88.735902683406323</v>
      </c>
      <c r="L3750" s="5">
        <f ca="1">VLOOKUP(CONCATENATE($F3750," ",$G3750),AllocFactorMatrix,(L$4+1),FALSE)*$E3750</f>
        <v>-2.6325161418544862</v>
      </c>
      <c r="M3750" s="5">
        <f ca="1">VLOOKUP(CONCATENATE($F3750," ",$G3750),AllocFactorMatrix,(M$4+1),FALSE)*$E3750</f>
        <v>-0.23629926009144742</v>
      </c>
      <c r="N3750" s="5">
        <f t="shared" ca="1" si="1930"/>
        <v>-91.604718085352246</v>
      </c>
      <c r="O3750" s="5">
        <f ca="1">VLOOKUP(CONCATENATE($F3750," ",$G3750),AllocFactorMatrix,(O$4+1),FALSE)*$E3750</f>
        <v>-65.562407746013506</v>
      </c>
      <c r="P3750" s="5">
        <f ca="1">VLOOKUP(CONCATENATE($F3750," ",$G3750),AllocFactorMatrix,(P$4+1),FALSE)*$E3750</f>
        <v>-10.844160236586019</v>
      </c>
      <c r="Q3750" s="5">
        <f ca="1">VLOOKUP(CONCATENATE($F3750," ",$G3750),AllocFactorMatrix,(Q$4+1),FALSE)*$E3750</f>
        <v>-3.0931622050472578</v>
      </c>
      <c r="R3750" s="5">
        <f ca="1">VLOOKUP(CONCATENATE($F3750," ",$G3750),AllocFactorMatrix,(R$4+1),FALSE)*$E3750</f>
        <v>-0.12998869177895839</v>
      </c>
      <c r="S3750" s="5">
        <f t="shared" ca="1" si="1955"/>
        <v>-79.629718879425752</v>
      </c>
      <c r="T3750" s="5">
        <f ca="1">VLOOKUP(CONCATENATE($F3750," ",$G3750),AllocFactorMatrix,(T$4+1),FALSE)*$E3750</f>
        <v>-2.172769216021242</v>
      </c>
      <c r="U3750" s="5">
        <f ca="1">VLOOKUP(CONCATENATE($F3750," ",$G3750),AllocFactorMatrix,(U$4+1),FALSE)*$E3750</f>
        <v>-32.442986557510181</v>
      </c>
      <c r="V3750" s="5">
        <f ca="1">VLOOKUP(CONCATENATE($F3750," ",$G3750),AllocFactorMatrix,(V$4+1),FALSE)*$E3750</f>
        <v>-114.76312444146059</v>
      </c>
      <c r="W3750" s="5">
        <f ca="1">VLOOKUP(CONCATENATE($F3750," ",$G3750),AllocFactorMatrix,(W$4+1),FALSE)*$E3750</f>
        <v>-17.103087151856464</v>
      </c>
      <c r="X3750" s="5">
        <f t="shared" ca="1" si="1956"/>
        <v>-166.48196736684849</v>
      </c>
      <c r="Y3750" s="5">
        <f ca="1">VLOOKUP(CONCATENATE($F3750," ",$G3750),AllocFactorMatrix,(Y$4+1),FALSE)*$E3750</f>
        <v>-19.733829397741772</v>
      </c>
      <c r="Z3750" s="5">
        <f ca="1">VLOOKUP(CONCATENATE($F3750," ",$G3750),AllocFactorMatrix,(Z$4+1),FALSE)*$E3750</f>
        <v>-0.32210905761687331</v>
      </c>
      <c r="AA3750" s="5">
        <f t="shared" ca="1" si="1931"/>
        <v>-20.055938455358646</v>
      </c>
      <c r="AB3750" s="5">
        <f ca="1">VLOOKUP(CONCATENATE($F3750," ",$G3750),AllocFactorMatrix,(AB$4+1),FALSE)*$E3750</f>
        <v>-0.2573755196981008</v>
      </c>
      <c r="AC3750" s="5">
        <f ca="1">VLOOKUP(CONCATENATE($F3750," ",$G3750),AllocFactorMatrix,(AC$4+1),FALSE)*$E3750</f>
        <v>-9.2186841806397215</v>
      </c>
      <c r="AD3750" s="5">
        <f ca="1">VLOOKUP(CONCATENATE($F3750," ",$G3750),AllocFactorMatrix,(AD$4+1),FALSE)*$E3750</f>
        <v>-2.3550701939135736</v>
      </c>
    </row>
    <row r="3751" spans="4:30" hidden="1" outlineLevel="1">
      <c r="D3751" s="7"/>
      <c r="E3751" s="51"/>
      <c r="F3751" s="52" t="str">
        <f>F3758</f>
        <v>LABOR_M</v>
      </c>
      <c r="G3751" s="55" t="str">
        <f>$G$8</f>
        <v>PRODUCTION</v>
      </c>
      <c r="H3751" s="4">
        <f t="shared" ref="H3751:H3758" ca="1" si="1957">SUBTOTAL(9,I3751:AD3751)</f>
        <v>-10336.56094412815</v>
      </c>
      <c r="I3751" s="5">
        <f ca="1">VLOOKUP(CONCATENATE($F3751," ",$G3751),AllocFactorMatrix,(I$4+1),FALSE)*$E3758</f>
        <v>-5738.9256892141584</v>
      </c>
      <c r="J3751" s="5">
        <f ca="1">VLOOKUP(CONCATENATE($F3751," ",$G3751),AllocFactorMatrix,(J$4+1),FALSE)*$E3758</f>
        <v>-264.07595356228177</v>
      </c>
      <c r="K3751" s="5">
        <f ca="1">VLOOKUP(CONCATENATE($F3751," ",$G3751),AllocFactorMatrix,(K$4+1),FALSE)*$E3758</f>
        <v>-869.94201466766276</v>
      </c>
      <c r="L3751" s="5">
        <f ca="1">VLOOKUP(CONCATENATE($F3751," ",$G3751),AllocFactorMatrix,(L$4+1),FALSE)*$E3758</f>
        <v>-21.737073735898093</v>
      </c>
      <c r="M3751" s="5">
        <f ca="1">VLOOKUP(CONCATENATE($F3751," ",$G3751),AllocFactorMatrix,(M$4+1),FALSE)*$E3758</f>
        <v>-2.798207887187441</v>
      </c>
      <c r="N3751" s="5">
        <f t="shared" ref="N3751:N3758" ca="1" si="1958">SUBTOTAL(9,K3751:M3751)</f>
        <v>-894.47729629074831</v>
      </c>
      <c r="O3751" s="5">
        <f ca="1">VLOOKUP(CONCATENATE($F3751," ",$G3751),AllocFactorMatrix,(O$4+1),FALSE)*$E3758</f>
        <v>-661.77664922724193</v>
      </c>
      <c r="P3751" s="5">
        <f ca="1">VLOOKUP(CONCATENATE($F3751," ",$G3751),AllocFactorMatrix,(P$4+1),FALSE)*$E3758</f>
        <v>-119.78283096245714</v>
      </c>
      <c r="Q3751" s="5">
        <f ca="1">VLOOKUP(CONCATENATE($F3751," ",$G3751),AllocFactorMatrix,(Q$4+1),FALSE)*$E3758</f>
        <v>-46.331153330651922</v>
      </c>
      <c r="R3751" s="5">
        <f ca="1">VLOOKUP(CONCATENATE($F3751," ",$G3751),AllocFactorMatrix,(R$4+1),FALSE)*$E3758</f>
        <v>-0.99828458237636031</v>
      </c>
      <c r="S3751" s="5">
        <f ca="1">SUBTOTAL(9,O3751:R3751)</f>
        <v>-828.88891810272742</v>
      </c>
      <c r="T3751" s="5">
        <f ca="1">VLOOKUP(CONCATENATE($F3751," ",$G3751),AllocFactorMatrix,(T$4+1),FALSE)*$E3758</f>
        <v>-21.013824693344084</v>
      </c>
      <c r="U3751" s="5">
        <f ca="1">VLOOKUP(CONCATENATE($F3751," ",$G3751),AllocFactorMatrix,(U$4+1),FALSE)*$E3758</f>
        <v>-334.57661927387409</v>
      </c>
      <c r="V3751" s="5">
        <f ca="1">VLOOKUP(CONCATENATE($F3751," ",$G3751),AllocFactorMatrix,(V$4+1),FALSE)*$E3758</f>
        <v>-1814.4771901562992</v>
      </c>
      <c r="W3751" s="5">
        <f ca="1">VLOOKUP(CONCATENATE($F3751," ",$G3751),AllocFactorMatrix,(W$4+1),FALSE)*$E3758</f>
        <v>-238.73558494164897</v>
      </c>
      <c r="X3751" s="5">
        <f ca="1">SUBTOTAL(9,T3751:W3751)</f>
        <v>-2408.8032190651666</v>
      </c>
      <c r="Y3751" s="5">
        <f ca="1">VLOOKUP(CONCATENATE($F3751," ",$G3751),AllocFactorMatrix,(Y$4+1),FALSE)*$E3758</f>
        <v>-195.04481529973697</v>
      </c>
      <c r="Z3751" s="5">
        <f ca="1">VLOOKUP(CONCATENATE($F3751," ",$G3751),AllocFactorMatrix,(Z$4+1),FALSE)*$E3758</f>
        <v>-4.0543347010423432</v>
      </c>
      <c r="AA3751" s="5">
        <f t="shared" ref="AA3751:AA3758" ca="1" si="1959">SUBTOTAL(9,Y3751:Z3751)</f>
        <v>-199.0991500007793</v>
      </c>
      <c r="AB3751" s="5">
        <f ca="1">VLOOKUP(CONCATENATE($F3751," ",$G3751),AllocFactorMatrix,(AB$4+1),FALSE)*$E3758</f>
        <v>-2.2907178922863571</v>
      </c>
      <c r="AC3751" s="5">
        <f ca="1">VLOOKUP(CONCATENATE($F3751," ",$G3751),AllocFactorMatrix,(AC$4+1),FALSE)*$E3758</f>
        <v>0</v>
      </c>
      <c r="AD3751" s="5">
        <f ca="1">VLOOKUP(CONCATENATE($F3751," ",$G3751),AllocFactorMatrix,(AD$4+1),FALSE)*$E3758</f>
        <v>0</v>
      </c>
    </row>
    <row r="3752" spans="4:30" hidden="1" outlineLevel="1">
      <c r="D3752" s="7"/>
      <c r="E3752" s="51"/>
      <c r="F3752" s="52" t="str">
        <f>F3758</f>
        <v>LABOR_M</v>
      </c>
      <c r="G3752" s="55" t="str">
        <f>$G$9</f>
        <v>BULKTRAN</v>
      </c>
      <c r="H3752" s="4">
        <f t="shared" ca="1" si="1957"/>
        <v>-37.767914008252561</v>
      </c>
      <c r="I3752" s="5">
        <f ca="1">VLOOKUP(CONCATENATE($F3752," ",$G3752),AllocFactorMatrix,(I$4+1),FALSE)*$E3758</f>
        <v>-18.603832025504101</v>
      </c>
      <c r="J3752" s="5">
        <f ca="1">VLOOKUP(CONCATENATE($F3752," ",$G3752),AllocFactorMatrix,(J$4+1),FALSE)*$E3758</f>
        <v>-0.91965389267937503</v>
      </c>
      <c r="K3752" s="5">
        <f ca="1">VLOOKUP(CONCATENATE($F3752," ",$G3752),AllocFactorMatrix,(K$4+1),FALSE)*$E3758</f>
        <v>-3.3686395027977807</v>
      </c>
      <c r="L3752" s="5">
        <f ca="1">VLOOKUP(CONCATENATE($F3752," ",$G3752),AllocFactorMatrix,(L$4+1),FALSE)*$E3758</f>
        <v>-0.10603281153800076</v>
      </c>
      <c r="M3752" s="5">
        <f ca="1">VLOOKUP(CONCATENATE($F3752," ",$G3752),AllocFactorMatrix,(M$4+1),FALSE)*$E3758</f>
        <v>-9.9434177788083403E-3</v>
      </c>
      <c r="N3752" s="5">
        <f t="shared" ca="1" si="1958"/>
        <v>-3.4846157321145896</v>
      </c>
      <c r="O3752" s="5">
        <f ca="1">VLOOKUP(CONCATENATE($F3752," ",$G3752),AllocFactorMatrix,(O$4+1),FALSE)*$E3758</f>
        <v>-2.5606900502576178</v>
      </c>
      <c r="P3752" s="5">
        <f ca="1">VLOOKUP(CONCATENATE($F3752," ",$G3752),AllocFactorMatrix,(P$4+1),FALSE)*$E3758</f>
        <v>-0.47713115937417033</v>
      </c>
      <c r="Q3752" s="5">
        <f ca="1">VLOOKUP(CONCATENATE($F3752," ",$G3752),AllocFactorMatrix,(Q$4+1),FALSE)*$E3758</f>
        <v>-0.21560668673877095</v>
      </c>
      <c r="R3752" s="5">
        <f ca="1">VLOOKUP(CONCATENATE($F3752," ",$G3752),AllocFactorMatrix,(R$4+1),FALSE)*$E3758</f>
        <v>-9.6955916955530144E-3</v>
      </c>
      <c r="S3752" s="5">
        <f t="shared" ref="S3752:S3758" ca="1" si="1960">SUBTOTAL(9,O3752:R3752)</f>
        <v>-3.2631234880661122</v>
      </c>
      <c r="T3752" s="5">
        <f ca="1">VLOOKUP(CONCATENATE($F3752," ",$G3752),AllocFactorMatrix,(T$4+1),FALSE)*$E3758</f>
        <v>-8.9451462250198413E-2</v>
      </c>
      <c r="U3752" s="5">
        <f ca="1">VLOOKUP(CONCATENATE($F3752," ",$G3752),AllocFactorMatrix,(U$4+1),FALSE)*$E3758</f>
        <v>-1.463857938819505</v>
      </c>
      <c r="V3752" s="5">
        <f ca="1">VLOOKUP(CONCATENATE($F3752," ",$G3752),AllocFactorMatrix,(V$4+1),FALSE)*$E3758</f>
        <v>-7.7365303387916011</v>
      </c>
      <c r="W3752" s="5">
        <f ca="1">VLOOKUP(CONCATENATE($F3752," ",$G3752),AllocFactorMatrix,(W$4+1),FALSE)*$E3758</f>
        <v>-1.3970891518900415</v>
      </c>
      <c r="X3752" s="5">
        <f t="shared" ref="X3752:X3758" ca="1" si="1961">SUBTOTAL(9,T3752:W3752)</f>
        <v>-10.686928891751347</v>
      </c>
      <c r="Y3752" s="5">
        <f ca="1">VLOOKUP(CONCATENATE($F3752," ",$G3752),AllocFactorMatrix,(Y$4+1),FALSE)*$E3758</f>
        <v>-0.78638385112981191</v>
      </c>
      <c r="Z3752" s="5">
        <f ca="1">VLOOKUP(CONCATENATE($F3752," ",$G3752),AllocFactorMatrix,(Z$4+1),FALSE)*$E3758</f>
        <v>-1.317162891462912E-2</v>
      </c>
      <c r="AA3752" s="5">
        <f t="shared" ca="1" si="1959"/>
        <v>-0.79955548004444099</v>
      </c>
      <c r="AB3752" s="5">
        <f ca="1">VLOOKUP(CONCATENATE($F3752," ",$G3752),AllocFactorMatrix,(AB$4+1),FALSE)*$E3758</f>
        <v>-1.0204498092596022E-2</v>
      </c>
      <c r="AC3752" s="5">
        <f ca="1">VLOOKUP(CONCATENATE($F3752," ",$G3752),AllocFactorMatrix,(AC$4+1),FALSE)*$E3758</f>
        <v>0</v>
      </c>
      <c r="AD3752" s="5">
        <f ca="1">VLOOKUP(CONCATENATE($F3752," ",$G3752),AllocFactorMatrix,(AD$4+1),FALSE)*$E3758</f>
        <v>0</v>
      </c>
    </row>
    <row r="3753" spans="4:30" hidden="1" outlineLevel="1">
      <c r="D3753" s="7"/>
      <c r="E3753" s="51"/>
      <c r="F3753" s="52" t="str">
        <f>F3758</f>
        <v>LABOR_M</v>
      </c>
      <c r="G3753" s="55" t="str">
        <f>$G$10</f>
        <v>SUBTRAN</v>
      </c>
      <c r="H3753" s="4">
        <f t="shared" ca="1" si="1957"/>
        <v>-8.3073745220055404</v>
      </c>
      <c r="I3753" s="5">
        <f ca="1">VLOOKUP(CONCATENATE($F3753," ",$G3753),AllocFactorMatrix,(I$4+1),FALSE)*$E3758</f>
        <v>-4.0445901028521138</v>
      </c>
      <c r="J3753" s="5">
        <f ca="1">VLOOKUP(CONCATENATE($F3753," ",$G3753),AllocFactorMatrix,(J$4+1),FALSE)*$E3758</f>
        <v>-0.19519720931566334</v>
      </c>
      <c r="K3753" s="5">
        <f ca="1">VLOOKUP(CONCATENATE($F3753," ",$G3753),AllocFactorMatrix,(K$4+1),FALSE)*$E3758</f>
        <v>-0.71011790324803215</v>
      </c>
      <c r="L3753" s="5">
        <f ca="1">VLOOKUP(CONCATENATE($F3753," ",$G3753),AllocFactorMatrix,(L$4+1),FALSE)*$E3758</f>
        <v>-2.1934873897011962E-2</v>
      </c>
      <c r="M3753" s="5">
        <f ca="1">VLOOKUP(CONCATENATE($F3753," ",$G3753),AllocFactorMatrix,(M$4+1),FALSE)*$E3758</f>
        <v>-2.7318725375564028E-3</v>
      </c>
      <c r="N3753" s="5">
        <f t="shared" ca="1" si="1958"/>
        <v>-0.73478464968260049</v>
      </c>
      <c r="O3753" s="5">
        <f ca="1">VLOOKUP(CONCATENATE($F3753," ",$G3753),AllocFactorMatrix,(O$4+1),FALSE)*$E3758</f>
        <v>-0.53650517491538519</v>
      </c>
      <c r="P3753" s="5">
        <f ca="1">VLOOKUP(CONCATENATE($F3753," ",$G3753),AllocFactorMatrix,(P$4+1),FALSE)*$E3758</f>
        <v>-9.9735686260796166E-2</v>
      </c>
      <c r="Q3753" s="5">
        <f ca="1">VLOOKUP(CONCATENATE($F3753," ",$G3753),AllocFactorMatrix,(Q$4+1),FALSE)*$E3758</f>
        <v>-5.9343921714348102E-2</v>
      </c>
      <c r="R3753" s="5">
        <f ca="1">VLOOKUP(CONCATENATE($F3753," ",$G3753),AllocFactorMatrix,(R$4+1),FALSE)*$E3758</f>
        <v>0</v>
      </c>
      <c r="S3753" s="5">
        <f t="shared" ca="1" si="1960"/>
        <v>-0.6955847828905295</v>
      </c>
      <c r="T3753" s="5">
        <f ca="1">VLOOKUP(CONCATENATE($F3753," ",$G3753),AllocFactorMatrix,(T$4+1),FALSE)*$E3758</f>
        <v>-1.8733839500209508E-2</v>
      </c>
      <c r="U3753" s="5">
        <f ca="1">VLOOKUP(CONCATENATE($F3753," ",$G3753),AllocFactorMatrix,(U$4+1),FALSE)*$E3758</f>
        <v>-0.30668364860406511</v>
      </c>
      <c r="V3753" s="5">
        <f ca="1">VLOOKUP(CONCATENATE($F3753," ",$G3753),AllocFactorMatrix,(V$4+1),FALSE)*$E3758</f>
        <v>-2.1365677938135264</v>
      </c>
      <c r="W3753" s="5">
        <f ca="1">VLOOKUP(CONCATENATE($F3753," ",$G3753),AllocFactorMatrix,(W$4+1),FALSE)*$E3758</f>
        <v>0</v>
      </c>
      <c r="X3753" s="5">
        <f t="shared" ca="1" si="1961"/>
        <v>-2.461985281917801</v>
      </c>
      <c r="Y3753" s="5">
        <f ca="1">VLOOKUP(CONCATENATE($F3753," ",$G3753),AllocFactorMatrix,(Y$4+1),FALSE)*$E3758</f>
        <v>-0.1614723393611254</v>
      </c>
      <c r="Z3753" s="5">
        <f ca="1">VLOOKUP(CONCATENATE($F3753," ",$G3753),AllocFactorMatrix,(Z$4+1),FALSE)*$E3758</f>
        <v>-2.6917482840376262E-3</v>
      </c>
      <c r="AA3753" s="5">
        <f t="shared" ca="1" si="1959"/>
        <v>-0.16416408764516302</v>
      </c>
      <c r="AB3753" s="5">
        <f ca="1">VLOOKUP(CONCATENATE($F3753," ",$G3753),AllocFactorMatrix,(AB$4+1),FALSE)*$E3758</f>
        <v>-2.1562431669361246E-3</v>
      </c>
      <c r="AC3753" s="5">
        <f ca="1">VLOOKUP(CONCATENATE($F3753," ",$G3753),AllocFactorMatrix,(AC$4+1),FALSE)*$E3758</f>
        <v>-7.3316877263784669E-3</v>
      </c>
      <c r="AD3753" s="5">
        <f ca="1">VLOOKUP(CONCATENATE($F3753," ",$G3753),AllocFactorMatrix,(AD$4+1),FALSE)*$E3758</f>
        <v>-1.5804768083532436E-3</v>
      </c>
    </row>
    <row r="3754" spans="4:30" hidden="1" outlineLevel="1">
      <c r="D3754" s="7"/>
      <c r="E3754" s="51"/>
      <c r="F3754" s="52" t="str">
        <f>F3758</f>
        <v>LABOR_M</v>
      </c>
      <c r="G3754" s="55" t="str">
        <f>$G$11</f>
        <v>DISTPRI</v>
      </c>
      <c r="H3754" s="4">
        <f t="shared" ca="1" si="1957"/>
        <v>-5322.5222146479891</v>
      </c>
      <c r="I3754" s="5">
        <f ca="1">VLOOKUP(CONCATENATE($F3754," ",$G3754),AllocFactorMatrix,(I$4+1),FALSE)*$E3758</f>
        <v>-3557.2686044286529</v>
      </c>
      <c r="J3754" s="5">
        <f ca="1">VLOOKUP(CONCATENATE($F3754," ",$G3754),AllocFactorMatrix,(J$4+1),FALSE)*$E3758</f>
        <v>-167.68035563167444</v>
      </c>
      <c r="K3754" s="5">
        <f ca="1">VLOOKUP(CONCATENATE($F3754," ",$G3754),AllocFactorMatrix,(K$4+1),FALSE)*$E3758</f>
        <v>-608.85766240567364</v>
      </c>
      <c r="L3754" s="5">
        <f ca="1">VLOOKUP(CONCATENATE($F3754," ",$G3754),AllocFactorMatrix,(L$4+1),FALSE)*$E3758</f>
        <v>-18.816869918723132</v>
      </c>
      <c r="M3754" s="5">
        <f ca="1">VLOOKUP(CONCATENATE($F3754," ",$G3754),AllocFactorMatrix,(M$4+1),FALSE)*$E3758</f>
        <v>0</v>
      </c>
      <c r="N3754" s="5">
        <f t="shared" ca="1" si="1958"/>
        <v>-627.67453232439675</v>
      </c>
      <c r="O3754" s="5">
        <f ca="1">VLOOKUP(CONCATENATE($F3754," ",$G3754),AllocFactorMatrix,(O$4+1),FALSE)*$E3758</f>
        <v>-456.53682758420297</v>
      </c>
      <c r="P3754" s="5">
        <f ca="1">VLOOKUP(CONCATENATE($F3754," ",$G3754),AllocFactorMatrix,(P$4+1),FALSE)*$E3758</f>
        <v>-85.030014859754999</v>
      </c>
      <c r="Q3754" s="5">
        <f ca="1">VLOOKUP(CONCATENATE($F3754," ",$G3754),AllocFactorMatrix,(Q$4+1),FALSE)*$E3758</f>
        <v>0</v>
      </c>
      <c r="R3754" s="5">
        <f ca="1">VLOOKUP(CONCATENATE($F3754," ",$G3754),AllocFactorMatrix,(R$4+1),FALSE)*$E3758</f>
        <v>0</v>
      </c>
      <c r="S3754" s="5">
        <f t="shared" ca="1" si="1960"/>
        <v>-541.56684244395797</v>
      </c>
      <c r="T3754" s="5">
        <f ca="1">VLOOKUP(CONCATENATE($F3754," ",$G3754),AllocFactorMatrix,(T$4+1),FALSE)*$E3758</f>
        <v>-16.275256561116493</v>
      </c>
      <c r="U3754" s="5">
        <f ca="1">VLOOKUP(CONCATENATE($F3754," ",$G3754),AllocFactorMatrix,(U$4+1),FALSE)*$E3758</f>
        <v>-262.48305992994301</v>
      </c>
      <c r="V3754" s="5">
        <f ca="1">VLOOKUP(CONCATENATE($F3754," ",$G3754),AllocFactorMatrix,(V$4+1),FALSE)*$E3758</f>
        <v>0</v>
      </c>
      <c r="W3754" s="5">
        <f ca="1">VLOOKUP(CONCATENATE($F3754," ",$G3754),AllocFactorMatrix,(W$4+1),FALSE)*$E3758</f>
        <v>0</v>
      </c>
      <c r="X3754" s="5">
        <f t="shared" ca="1" si="1961"/>
        <v>-278.75831649105953</v>
      </c>
      <c r="Y3754" s="5">
        <f ca="1">VLOOKUP(CONCATENATE($F3754," ",$G3754),AllocFactorMatrix,(Y$4+1),FALSE)*$E3758</f>
        <v>-137.6668339473342</v>
      </c>
      <c r="Z3754" s="5">
        <f ca="1">VLOOKUP(CONCATENATE($F3754," ",$G3754),AllocFactorMatrix,(Z$4+1),FALSE)*$E3758</f>
        <v>-2.2968216888128561</v>
      </c>
      <c r="AA3754" s="5">
        <f t="shared" ca="1" si="1959"/>
        <v>-139.96365563614705</v>
      </c>
      <c r="AB3754" s="5">
        <f ca="1">VLOOKUP(CONCATENATE($F3754," ",$G3754),AllocFactorMatrix,(AB$4+1),FALSE)*$E3758</f>
        <v>-1.8608104183530021</v>
      </c>
      <c r="AC3754" s="5">
        <f ca="1">VLOOKUP(CONCATENATE($F3754," ",$G3754),AllocFactorMatrix,(AC$4+1),FALSE)*$E3758</f>
        <v>-6.3748779716792958</v>
      </c>
      <c r="AD3754" s="5">
        <f ca="1">VLOOKUP(CONCATENATE($F3754," ",$G3754),AllocFactorMatrix,(AD$4+1),FALSE)*$E3758</f>
        <v>-1.3742193020675573</v>
      </c>
    </row>
    <row r="3755" spans="4:30" hidden="1" outlineLevel="1">
      <c r="D3755" s="7"/>
      <c r="E3755" s="51"/>
      <c r="F3755" s="52" t="str">
        <f>F3758</f>
        <v>LABOR_M</v>
      </c>
      <c r="G3755" s="55" t="str">
        <f>$G$12</f>
        <v>DISTSEC</v>
      </c>
      <c r="H3755" s="4">
        <f t="shared" ca="1" si="1957"/>
        <v>-2196.6703828903969</v>
      </c>
      <c r="I3755" s="5">
        <f ca="1">VLOOKUP(CONCATENATE($F3755," ",$G3755),AllocFactorMatrix,(I$4+1),FALSE)*$E3758</f>
        <v>-1642.4536339822189</v>
      </c>
      <c r="J3755" s="5">
        <f ca="1">VLOOKUP(CONCATENATE($F3755," ",$G3755),AllocFactorMatrix,(J$4+1),FALSE)*$E3758</f>
        <v>-79.183213159645547</v>
      </c>
      <c r="K3755" s="5">
        <f ca="1">VLOOKUP(CONCATENATE($F3755," ",$G3755),AllocFactorMatrix,(K$4+1),FALSE)*$E3758</f>
        <v>-238.92875271124817</v>
      </c>
      <c r="L3755" s="5">
        <f ca="1">VLOOKUP(CONCATENATE($F3755," ",$G3755),AllocFactorMatrix,(L$4+1),FALSE)*$E3758</f>
        <v>0</v>
      </c>
      <c r="M3755" s="5">
        <f ca="1">VLOOKUP(CONCATENATE($F3755," ",$G3755),AllocFactorMatrix,(M$4+1),FALSE)*$E3758</f>
        <v>0</v>
      </c>
      <c r="N3755" s="5">
        <f t="shared" ca="1" si="1958"/>
        <v>-238.92875271124817</v>
      </c>
      <c r="O3755" s="5">
        <f ca="1">VLOOKUP(CONCATENATE($F3755," ",$G3755),AllocFactorMatrix,(O$4+1),FALSE)*$E3758</f>
        <v>-152.24633119518677</v>
      </c>
      <c r="P3755" s="5">
        <f ca="1">VLOOKUP(CONCATENATE($F3755," ",$G3755),AllocFactorMatrix,(P$4+1),FALSE)*$E3758</f>
        <v>0</v>
      </c>
      <c r="Q3755" s="5">
        <f ca="1">VLOOKUP(CONCATENATE($F3755," ",$G3755),AllocFactorMatrix,(Q$4+1),FALSE)*$E3758</f>
        <v>0</v>
      </c>
      <c r="R3755" s="5">
        <f ca="1">VLOOKUP(CONCATENATE($F3755," ",$G3755),AllocFactorMatrix,(R$4+1),FALSE)*$E3758</f>
        <v>0</v>
      </c>
      <c r="S3755" s="5">
        <f t="shared" ca="1" si="1960"/>
        <v>-152.24633119518677</v>
      </c>
      <c r="T3755" s="5">
        <f ca="1">VLOOKUP(CONCATENATE($F3755," ",$G3755),AllocFactorMatrix,(T$4+1),FALSE)*$E3758</f>
        <v>-4.1164214030535602</v>
      </c>
      <c r="U3755" s="5">
        <f ca="1">VLOOKUP(CONCATENATE($F3755," ",$G3755),AllocFactorMatrix,(U$4+1),FALSE)*$E3758</f>
        <v>0</v>
      </c>
      <c r="V3755" s="5">
        <f ca="1">VLOOKUP(CONCATENATE($F3755," ",$G3755),AllocFactorMatrix,(V$4+1),FALSE)*$E3758</f>
        <v>0</v>
      </c>
      <c r="W3755" s="5">
        <f ca="1">VLOOKUP(CONCATENATE($F3755," ",$G3755),AllocFactorMatrix,(W$4+1),FALSE)*$E3758</f>
        <v>0</v>
      </c>
      <c r="X3755" s="5">
        <f t="shared" ca="1" si="1961"/>
        <v>-4.1164214030535602</v>
      </c>
      <c r="Y3755" s="5">
        <f ca="1">VLOOKUP(CONCATENATE($F3755," ",$G3755),AllocFactorMatrix,(Y$4+1),FALSE)*$E3758</f>
        <v>-56.155159924124135</v>
      </c>
      <c r="Z3755" s="5">
        <f ca="1">VLOOKUP(CONCATENATE($F3755," ",$G3755),AllocFactorMatrix,(Z$4+1),FALSE)*$E3758</f>
        <v>0</v>
      </c>
      <c r="AA3755" s="5">
        <f t="shared" ca="1" si="1959"/>
        <v>-56.155159924124135</v>
      </c>
      <c r="AB3755" s="5">
        <f ca="1">VLOOKUP(CONCATENATE($F3755," ",$G3755),AllocFactorMatrix,(AB$4+1),FALSE)*$E3758</f>
        <v>-0.58272390097672888</v>
      </c>
      <c r="AC3755" s="5">
        <f ca="1">VLOOKUP(CONCATENATE($F3755," ",$G3755),AllocFactorMatrix,(AC$4+1),FALSE)*$E3758</f>
        <v>-19.785717683932941</v>
      </c>
      <c r="AD3755" s="5">
        <f ca="1">VLOOKUP(CONCATENATE($F3755," ",$G3755),AllocFactorMatrix,(AD$4+1),FALSE)*$E3758</f>
        <v>-3.2184289300099347</v>
      </c>
    </row>
    <row r="3756" spans="4:30" hidden="1" outlineLevel="1">
      <c r="D3756" s="7"/>
      <c r="E3756" s="51"/>
      <c r="F3756" s="52" t="str">
        <f>F3758</f>
        <v>LABOR_M</v>
      </c>
      <c r="G3756" s="55" t="str">
        <f>$G$13</f>
        <v>ENERGY</v>
      </c>
      <c r="H3756" s="4">
        <f t="shared" ca="1" si="1957"/>
        <v>-2721.1467029779046</v>
      </c>
      <c r="I3756" s="5">
        <f ca="1">VLOOKUP(CONCATENATE($F3756," ",$G3756),AllocFactorMatrix,(I$4+1),FALSE)*$E3758</f>
        <v>-1021.0479553992175</v>
      </c>
      <c r="J3756" s="5">
        <f ca="1">VLOOKUP(CONCATENATE($F3756," ",$G3756),AllocFactorMatrix,(J$4+1),FALSE)*$E3758</f>
        <v>-66.17050531216681</v>
      </c>
      <c r="K3756" s="5">
        <f ca="1">VLOOKUP(CONCATENATE($F3756," ",$G3756),AllocFactorMatrix,(K$4+1),FALSE)*$E3758</f>
        <v>-222.0092184519749</v>
      </c>
      <c r="L3756" s="5">
        <f ca="1">VLOOKUP(CONCATENATE($F3756," ",$G3756),AllocFactorMatrix,(L$4+1),FALSE)*$E3758</f>
        <v>-7.0559569751484208</v>
      </c>
      <c r="M3756" s="5">
        <f ca="1">VLOOKUP(CONCATENATE($F3756," ",$G3756),AllocFactorMatrix,(M$4+1),FALSE)*$E3758</f>
        <v>-0.65047674749012108</v>
      </c>
      <c r="N3756" s="5">
        <f t="shared" ca="1" si="1958"/>
        <v>-229.71565217461347</v>
      </c>
      <c r="O3756" s="5">
        <f ca="1">VLOOKUP(CONCATENATE($F3756," ",$G3756),AllocFactorMatrix,(O$4+1),FALSE)*$E3758</f>
        <v>-202.40890221475038</v>
      </c>
      <c r="P3756" s="5">
        <f ca="1">VLOOKUP(CONCATENATE($F3756," ",$G3756),AllocFactorMatrix,(P$4+1),FALSE)*$E3758</f>
        <v>-37.522715786159075</v>
      </c>
      <c r="Q3756" s="5">
        <f ca="1">VLOOKUP(CONCATENATE($F3756," ",$G3756),AllocFactorMatrix,(Q$4+1),FALSE)*$E3758</f>
        <v>-17.049361624541131</v>
      </c>
      <c r="R3756" s="5">
        <f ca="1">VLOOKUP(CONCATENATE($F3756," ",$G3756),AllocFactorMatrix,(R$4+1),FALSE)*$E3758</f>
        <v>-0.7899674775765213</v>
      </c>
      <c r="S3756" s="5">
        <f t="shared" ca="1" si="1960"/>
        <v>-257.77094710302708</v>
      </c>
      <c r="T3756" s="5">
        <f ca="1">VLOOKUP(CONCATENATE($F3756," ",$G3756),AllocFactorMatrix,(T$4+1),FALSE)*$E3758</f>
        <v>-7.7566926969713066</v>
      </c>
      <c r="U3756" s="5">
        <f ca="1">VLOOKUP(CONCATENATE($F3756," ",$G3756),AllocFactorMatrix,(U$4+1),FALSE)*$E3758</f>
        <v>-136.19590361562317</v>
      </c>
      <c r="V3756" s="5">
        <f ca="1">VLOOKUP(CONCATENATE($F3756," ",$G3756),AllocFactorMatrix,(V$4+1),FALSE)*$E3758</f>
        <v>-773.2637950688852</v>
      </c>
      <c r="W3756" s="5">
        <f ca="1">VLOOKUP(CONCATENATE($F3756," ",$G3756),AllocFactorMatrix,(W$4+1),FALSE)*$E3758</f>
        <v>-146.70623990288689</v>
      </c>
      <c r="X3756" s="5">
        <f t="shared" ca="1" si="1961"/>
        <v>-1063.9226312843666</v>
      </c>
      <c r="Y3756" s="5">
        <f ca="1">VLOOKUP(CONCATENATE($F3756," ",$G3756),AllocFactorMatrix,(Y$4+1),FALSE)*$E3758</f>
        <v>-54.838672916563091</v>
      </c>
      <c r="Z3756" s="5">
        <f ca="1">VLOOKUP(CONCATENATE($F3756," ",$G3756),AllocFactorMatrix,(Z$4+1),FALSE)*$E3758</f>
        <v>-0.89268617376558557</v>
      </c>
      <c r="AA3756" s="5">
        <f t="shared" ca="1" si="1959"/>
        <v>-55.731359090328674</v>
      </c>
      <c r="AB3756" s="5">
        <f ca="1">VLOOKUP(CONCATENATE($F3756," ",$G3756),AllocFactorMatrix,(AB$4+1),FALSE)*$E3758</f>
        <v>-0.99571961881573423</v>
      </c>
      <c r="AC3756" s="5">
        <f ca="1">VLOOKUP(CONCATENATE($F3756," ",$G3756),AllocFactorMatrix,(AC$4+1),FALSE)*$E3758</f>
        <v>-21.531103407410246</v>
      </c>
      <c r="AD3756" s="5">
        <f ca="1">VLOOKUP(CONCATENATE($F3756," ",$G3756),AllocFactorMatrix,(AD$4+1),FALSE)*$E3758</f>
        <v>-4.260829587958451</v>
      </c>
    </row>
    <row r="3757" spans="4:30" hidden="1" outlineLevel="1">
      <c r="D3757" s="7"/>
      <c r="E3757" s="51"/>
      <c r="F3757" s="52" t="str">
        <f>F3758</f>
        <v>LABOR_M</v>
      </c>
      <c r="G3757" s="55" t="str">
        <f>$G$14</f>
        <v>CUSTOMER</v>
      </c>
      <c r="H3757" s="4">
        <f t="shared" ca="1" si="1957"/>
        <v>-2051.0244668253026</v>
      </c>
      <c r="I3757" s="5">
        <f ca="1">VLOOKUP(CONCATENATE($F3757," ",$G3757),AllocFactorMatrix,(I$4+1),FALSE)*$E3758</f>
        <v>-1465.4590168391958</v>
      </c>
      <c r="J3757" s="5">
        <f ca="1">VLOOKUP(CONCATENATE($F3757," ",$G3757),AllocFactorMatrix,(J$4+1),FALSE)*$E3758</f>
        <v>-250.78829265290315</v>
      </c>
      <c r="K3757" s="5">
        <f ca="1">VLOOKUP(CONCATENATE($F3757," ",$G3757),AllocFactorMatrix,(K$4+1),FALSE)*$E3758</f>
        <v>-72.213511635505625</v>
      </c>
      <c r="L3757" s="5">
        <f ca="1">VLOOKUP(CONCATENATE($F3757," ",$G3757),AllocFactorMatrix,(L$4+1),FALSE)*$E3758</f>
        <v>-12.071421264363098</v>
      </c>
      <c r="M3757" s="5">
        <f ca="1">VLOOKUP(CONCATENATE($F3757," ",$G3757),AllocFactorMatrix,(M$4+1),FALSE)*$E3758</f>
        <v>-1.9072266715125652</v>
      </c>
      <c r="N3757" s="5">
        <f t="shared" ca="1" si="1958"/>
        <v>-86.192159571381282</v>
      </c>
      <c r="O3757" s="5">
        <f ca="1">VLOOKUP(CONCATENATE($F3757," ",$G3757),AllocFactorMatrix,(O$4+1),FALSE)*$E3758</f>
        <v>-13.475210017483519</v>
      </c>
      <c r="P3757" s="5">
        <f ca="1">VLOOKUP(CONCATENATE($F3757," ",$G3757),AllocFactorMatrix,(P$4+1),FALSE)*$E3758</f>
        <v>-3.4608072216966024</v>
      </c>
      <c r="Q3757" s="5">
        <f ca="1">VLOOKUP(CONCATENATE($F3757," ",$G3757),AllocFactorMatrix,(Q$4+1),FALSE)*$E3758</f>
        <v>-6.6194440929084593</v>
      </c>
      <c r="R3757" s="5">
        <f ca="1">VLOOKUP(CONCATENATE($F3757," ",$G3757),AllocFactorMatrix,(R$4+1),FALSE)*$E3758</f>
        <v>-1.1553224860230109</v>
      </c>
      <c r="S3757" s="5">
        <f t="shared" ca="1" si="1960"/>
        <v>-24.71078381811159</v>
      </c>
      <c r="T3757" s="5">
        <f ca="1">VLOOKUP(CONCATENATE($F3757," ",$G3757),AllocFactorMatrix,(T$4+1),FALSE)*$E3758</f>
        <v>-9.3716742627527855E-2</v>
      </c>
      <c r="U3757" s="5">
        <f ca="1">VLOOKUP(CONCATENATE($F3757," ",$G3757),AllocFactorMatrix,(U$4+1),FALSE)*$E3758</f>
        <v>-2.0603256983324614</v>
      </c>
      <c r="V3757" s="5">
        <f ca="1">VLOOKUP(CONCATENATE($F3757," ",$G3757),AllocFactorMatrix,(V$4+1),FALSE)*$E3758</f>
        <v>-9.7397078102240151</v>
      </c>
      <c r="W3757" s="5">
        <f ca="1">VLOOKUP(CONCATENATE($F3757," ",$G3757),AllocFactorMatrix,(W$4+1),FALSE)*$E3758</f>
        <v>-1.7336291711026524</v>
      </c>
      <c r="X3757" s="5">
        <f t="shared" ca="1" si="1961"/>
        <v>-13.627379422286657</v>
      </c>
      <c r="Y3757" s="5">
        <f ca="1">VLOOKUP(CONCATENATE($F3757," ",$G3757),AllocFactorMatrix,(Y$4+1),FALSE)*$E3758</f>
        <v>-3.6881925477997459</v>
      </c>
      <c r="Z3757" s="5">
        <f ca="1">VLOOKUP(CONCATENATE($F3757," ",$G3757),AllocFactorMatrix,(Z$4+1),FALSE)*$E3758</f>
        <v>-5.843110567852855E-2</v>
      </c>
      <c r="AA3757" s="5">
        <f t="shared" ca="1" si="1959"/>
        <v>-3.7466236534782746</v>
      </c>
      <c r="AB3757" s="5">
        <f ca="1">VLOOKUP(CONCATENATE($F3757," ",$G3757),AllocFactorMatrix,(AB$4+1),FALSE)*$E3758</f>
        <v>-0.10509481672020581</v>
      </c>
      <c r="AC3757" s="5">
        <f ca="1">VLOOKUP(CONCATENATE($F3757," ",$G3757),AllocFactorMatrix,(AC$4+1),FALSE)*$E3758</f>
        <v>-161.74430102462694</v>
      </c>
      <c r="AD3757" s="5">
        <f ca="1">VLOOKUP(CONCATENATE($F3757," ",$G3757),AllocFactorMatrix,(AD$4+1),FALSE)*$E3758</f>
        <v>-44.650815026598963</v>
      </c>
    </row>
    <row r="3758" spans="4:30" collapsed="1">
      <c r="D3758" s="7" t="s">
        <v>272</v>
      </c>
      <c r="E3758" s="97">
        <v>-22674</v>
      </c>
      <c r="F3758" s="10" t="s">
        <v>70</v>
      </c>
      <c r="G3758" s="55" t="str">
        <f>$G$15</f>
        <v>TOTAL</v>
      </c>
      <c r="H3758" s="4">
        <f t="shared" ca="1" si="1957"/>
        <v>-22673.999999999993</v>
      </c>
      <c r="I3758" s="5">
        <f ca="1">VLOOKUP(CONCATENATE($F3758," ",$G3758),AllocFactorMatrix,(I$4+1),FALSE)*$E3758</f>
        <v>-13447.8033219918</v>
      </c>
      <c r="J3758" s="5">
        <f ca="1">VLOOKUP(CONCATENATE($F3758," ",$G3758),AllocFactorMatrix,(J$4+1),FALSE)*$E3758</f>
        <v>-829.01317142066671</v>
      </c>
      <c r="K3758" s="5">
        <f ca="1">VLOOKUP(CONCATENATE($F3758," ",$G3758),AllocFactorMatrix,(K$4+1),FALSE)*$E3758</f>
        <v>-2016.029917278111</v>
      </c>
      <c r="L3758" s="5">
        <f ca="1">VLOOKUP(CONCATENATE($F3758," ",$G3758),AllocFactorMatrix,(L$4+1),FALSE)*$E3758</f>
        <v>-59.809289579567753</v>
      </c>
      <c r="M3758" s="5">
        <f ca="1">VLOOKUP(CONCATENATE($F3758," ",$G3758),AllocFactorMatrix,(M$4+1),FALSE)*$E3758</f>
        <v>-5.3685865965064918</v>
      </c>
      <c r="N3758" s="5">
        <f t="shared" ca="1" si="1958"/>
        <v>-2081.2077934541853</v>
      </c>
      <c r="O3758" s="5">
        <f ca="1">VLOOKUP(CONCATENATE($F3758," ",$G3758),AllocFactorMatrix,(O$4+1),FALSE)*$E3758</f>
        <v>-1489.5411154640385</v>
      </c>
      <c r="P3758" s="5">
        <f ca="1">VLOOKUP(CONCATENATE($F3758," ",$G3758),AllocFactorMatrix,(P$4+1),FALSE)*$E3758</f>
        <v>-246.37323567570277</v>
      </c>
      <c r="Q3758" s="5">
        <f ca="1">VLOOKUP(CONCATENATE($F3758," ",$G3758),AllocFactorMatrix,(Q$4+1),FALSE)*$E3758</f>
        <v>-70.274909656554641</v>
      </c>
      <c r="R3758" s="5">
        <f ca="1">VLOOKUP(CONCATENATE($F3758," ",$G3758),AllocFactorMatrix,(R$4+1),FALSE)*$E3758</f>
        <v>-2.9532701376714456</v>
      </c>
      <c r="S3758" s="5">
        <f t="shared" ca="1" si="1960"/>
        <v>-1809.1425309339675</v>
      </c>
      <c r="T3758" s="5">
        <f ca="1">VLOOKUP(CONCATENATE($F3758," ",$G3758),AllocFactorMatrix,(T$4+1),FALSE)*$E3758</f>
        <v>-49.364097398863372</v>
      </c>
      <c r="U3758" s="5">
        <f ca="1">VLOOKUP(CONCATENATE($F3758," ",$G3758),AllocFactorMatrix,(U$4+1),FALSE)*$E3758</f>
        <v>-737.08645010519626</v>
      </c>
      <c r="V3758" s="5">
        <f ca="1">VLOOKUP(CONCATENATE($F3758," ",$G3758),AllocFactorMatrix,(V$4+1),FALSE)*$E3758</f>
        <v>-2607.3537911680137</v>
      </c>
      <c r="W3758" s="5">
        <f ca="1">VLOOKUP(CONCATENATE($F3758," ",$G3758),AllocFactorMatrix,(W$4+1),FALSE)*$E3758</f>
        <v>-388.57254316752852</v>
      </c>
      <c r="X3758" s="5">
        <f t="shared" ca="1" si="1961"/>
        <v>-3782.376881839602</v>
      </c>
      <c r="Y3758" s="5">
        <f ca="1">VLOOKUP(CONCATENATE($F3758," ",$G3758),AllocFactorMatrix,(Y$4+1),FALSE)*$E3758</f>
        <v>-448.34153082604905</v>
      </c>
      <c r="Z3758" s="5">
        <f ca="1">VLOOKUP(CONCATENATE($F3758," ",$G3758),AllocFactorMatrix,(Z$4+1),FALSE)*$E3758</f>
        <v>-7.3181370464979807</v>
      </c>
      <c r="AA3758" s="5">
        <f t="shared" ca="1" si="1959"/>
        <v>-455.65966787254706</v>
      </c>
      <c r="AB3758" s="5">
        <f ca="1">VLOOKUP(CONCATENATE($F3758," ",$G3758),AllocFactorMatrix,(AB$4+1),FALSE)*$E3758</f>
        <v>-5.8474273884115604</v>
      </c>
      <c r="AC3758" s="5">
        <f ca="1">VLOOKUP(CONCATENATE($F3758," ",$G3758),AllocFactorMatrix,(AC$4+1),FALSE)*$E3758</f>
        <v>-209.44333177537578</v>
      </c>
      <c r="AD3758" s="5">
        <f ca="1">VLOOKUP(CONCATENATE($F3758," ",$G3758),AllocFactorMatrix,(AD$4+1),FALSE)*$E3758</f>
        <v>-53.505873323443254</v>
      </c>
    </row>
    <row r="3759" spans="4:30" hidden="1" outlineLevel="1">
      <c r="D3759" s="7"/>
      <c r="E3759" s="51"/>
      <c r="F3759" s="52" t="str">
        <f>F3766</f>
        <v>CUST_TOTAL</v>
      </c>
      <c r="G3759" s="55" t="str">
        <f>$G$8</f>
        <v>PRODUCTION</v>
      </c>
      <c r="H3759" s="4">
        <f t="shared" si="1929"/>
        <v>0</v>
      </c>
      <c r="I3759" s="5">
        <f>VLOOKUP(CONCATENATE($F3759," ",$G3759),AllocFactorMatrix,(I$4+1),FALSE)*$E3766</f>
        <v>0</v>
      </c>
      <c r="J3759" s="5">
        <f>VLOOKUP(CONCATENATE($F3759," ",$G3759),AllocFactorMatrix,(J$4+1),FALSE)*$E3766</f>
        <v>0</v>
      </c>
      <c r="K3759" s="5">
        <f>VLOOKUP(CONCATENATE($F3759," ",$G3759),AllocFactorMatrix,(K$4+1),FALSE)*$E3766</f>
        <v>0</v>
      </c>
      <c r="L3759" s="5">
        <f>VLOOKUP(CONCATENATE($F3759," ",$G3759),AllocFactorMatrix,(L$4+1),FALSE)*$E3766</f>
        <v>0</v>
      </c>
      <c r="M3759" s="5">
        <f>VLOOKUP(CONCATENATE($F3759," ",$G3759),AllocFactorMatrix,(M$4+1),FALSE)*$E3766</f>
        <v>0</v>
      </c>
      <c r="N3759" s="5">
        <f t="shared" si="1930"/>
        <v>0</v>
      </c>
      <c r="O3759" s="5">
        <f>VLOOKUP(CONCATENATE($F3759," ",$G3759),AllocFactorMatrix,(O$4+1),FALSE)*$E3766</f>
        <v>0</v>
      </c>
      <c r="P3759" s="5">
        <f>VLOOKUP(CONCATENATE($F3759," ",$G3759),AllocFactorMatrix,(P$4+1),FALSE)*$E3766</f>
        <v>0</v>
      </c>
      <c r="Q3759" s="5">
        <f>VLOOKUP(CONCATENATE($F3759," ",$G3759),AllocFactorMatrix,(Q$4+1),FALSE)*$E3766</f>
        <v>0</v>
      </c>
      <c r="R3759" s="5">
        <f>VLOOKUP(CONCATENATE($F3759," ",$G3759),AllocFactorMatrix,(R$4+1),FALSE)*$E3766</f>
        <v>0</v>
      </c>
      <c r="S3759" s="5">
        <f>SUBTOTAL(9,O3759:R3759)</f>
        <v>0</v>
      </c>
      <c r="T3759" s="5">
        <f>VLOOKUP(CONCATENATE($F3759," ",$G3759),AllocFactorMatrix,(T$4+1),FALSE)*$E3766</f>
        <v>0</v>
      </c>
      <c r="U3759" s="5">
        <f>VLOOKUP(CONCATENATE($F3759," ",$G3759),AllocFactorMatrix,(U$4+1),FALSE)*$E3766</f>
        <v>0</v>
      </c>
      <c r="V3759" s="5">
        <f>VLOOKUP(CONCATENATE($F3759," ",$G3759),AllocFactorMatrix,(V$4+1),FALSE)*$E3766</f>
        <v>0</v>
      </c>
      <c r="W3759" s="5">
        <f>VLOOKUP(CONCATENATE($F3759," ",$G3759),AllocFactorMatrix,(W$4+1),FALSE)*$E3766</f>
        <v>0</v>
      </c>
      <c r="X3759" s="5">
        <f>SUBTOTAL(9,T3759:W3759)</f>
        <v>0</v>
      </c>
      <c r="Y3759" s="5">
        <f>VLOOKUP(CONCATENATE($F3759," ",$G3759),AllocFactorMatrix,(Y$4+1),FALSE)*$E3766</f>
        <v>0</v>
      </c>
      <c r="Z3759" s="5">
        <f>VLOOKUP(CONCATENATE($F3759," ",$G3759),AllocFactorMatrix,(Z$4+1),FALSE)*$E3766</f>
        <v>0</v>
      </c>
      <c r="AA3759" s="5">
        <f t="shared" si="1931"/>
        <v>0</v>
      </c>
      <c r="AB3759" s="5">
        <f>VLOOKUP(CONCATENATE($F3759," ",$G3759),AllocFactorMatrix,(AB$4+1),FALSE)*$E3766</f>
        <v>0</v>
      </c>
      <c r="AC3759" s="5">
        <f>VLOOKUP(CONCATENATE($F3759," ",$G3759),AllocFactorMatrix,(AC$4+1),FALSE)*$E3766</f>
        <v>0</v>
      </c>
      <c r="AD3759" s="5">
        <f>VLOOKUP(CONCATENATE($F3759," ",$G3759),AllocFactorMatrix,(AD$4+1),FALSE)*$E3766</f>
        <v>0</v>
      </c>
    </row>
    <row r="3760" spans="4:30" hidden="1" outlineLevel="1">
      <c r="D3760" s="7"/>
      <c r="E3760" s="51"/>
      <c r="F3760" s="52" t="str">
        <f>F3766</f>
        <v>CUST_TOTAL</v>
      </c>
      <c r="G3760" s="55" t="str">
        <f>$G$9</f>
        <v>BULKTRAN</v>
      </c>
      <c r="H3760" s="4">
        <f t="shared" si="1929"/>
        <v>0</v>
      </c>
      <c r="I3760" s="5">
        <f>VLOOKUP(CONCATENATE($F3760," ",$G3760),AllocFactorMatrix,(I$4+1),FALSE)*$E3766</f>
        <v>0</v>
      </c>
      <c r="J3760" s="5">
        <f>VLOOKUP(CONCATENATE($F3760," ",$G3760),AllocFactorMatrix,(J$4+1),FALSE)*$E3766</f>
        <v>0</v>
      </c>
      <c r="K3760" s="5">
        <f>VLOOKUP(CONCATENATE($F3760," ",$G3760),AllocFactorMatrix,(K$4+1),FALSE)*$E3766</f>
        <v>0</v>
      </c>
      <c r="L3760" s="5">
        <f>VLOOKUP(CONCATENATE($F3760," ",$G3760),AllocFactorMatrix,(L$4+1),FALSE)*$E3766</f>
        <v>0</v>
      </c>
      <c r="M3760" s="5">
        <f>VLOOKUP(CONCATENATE($F3760," ",$G3760),AllocFactorMatrix,(M$4+1),FALSE)*$E3766</f>
        <v>0</v>
      </c>
      <c r="N3760" s="5">
        <f t="shared" si="1930"/>
        <v>0</v>
      </c>
      <c r="O3760" s="5">
        <f>VLOOKUP(CONCATENATE($F3760," ",$G3760),AllocFactorMatrix,(O$4+1),FALSE)*$E3766</f>
        <v>0</v>
      </c>
      <c r="P3760" s="5">
        <f>VLOOKUP(CONCATENATE($F3760," ",$G3760),AllocFactorMatrix,(P$4+1),FALSE)*$E3766</f>
        <v>0</v>
      </c>
      <c r="Q3760" s="5">
        <f>VLOOKUP(CONCATENATE($F3760," ",$G3760),AllocFactorMatrix,(Q$4+1),FALSE)*$E3766</f>
        <v>0</v>
      </c>
      <c r="R3760" s="5">
        <f>VLOOKUP(CONCATENATE($F3760," ",$G3760),AllocFactorMatrix,(R$4+1),FALSE)*$E3766</f>
        <v>0</v>
      </c>
      <c r="S3760" s="5">
        <f t="shared" ref="S3760:S3766" si="1962">SUBTOTAL(9,O3760:R3760)</f>
        <v>0</v>
      </c>
      <c r="T3760" s="5">
        <f>VLOOKUP(CONCATENATE($F3760," ",$G3760),AllocFactorMatrix,(T$4+1),FALSE)*$E3766</f>
        <v>0</v>
      </c>
      <c r="U3760" s="5">
        <f>VLOOKUP(CONCATENATE($F3760," ",$G3760),AllocFactorMatrix,(U$4+1),FALSE)*$E3766</f>
        <v>0</v>
      </c>
      <c r="V3760" s="5">
        <f>VLOOKUP(CONCATENATE($F3760," ",$G3760),AllocFactorMatrix,(V$4+1),FALSE)*$E3766</f>
        <v>0</v>
      </c>
      <c r="W3760" s="5">
        <f>VLOOKUP(CONCATENATE($F3760," ",$G3760),AllocFactorMatrix,(W$4+1),FALSE)*$E3766</f>
        <v>0</v>
      </c>
      <c r="X3760" s="5">
        <f t="shared" ref="X3760:X3766" si="1963">SUBTOTAL(9,T3760:W3760)</f>
        <v>0</v>
      </c>
      <c r="Y3760" s="5">
        <f>VLOOKUP(CONCATENATE($F3760," ",$G3760),AllocFactorMatrix,(Y$4+1),FALSE)*$E3766</f>
        <v>0</v>
      </c>
      <c r="Z3760" s="5">
        <f>VLOOKUP(CONCATENATE($F3760," ",$G3760),AllocFactorMatrix,(Z$4+1),FALSE)*$E3766</f>
        <v>0</v>
      </c>
      <c r="AA3760" s="5">
        <f t="shared" si="1931"/>
        <v>0</v>
      </c>
      <c r="AB3760" s="5">
        <f>VLOOKUP(CONCATENATE($F3760," ",$G3760),AllocFactorMatrix,(AB$4+1),FALSE)*$E3766</f>
        <v>0</v>
      </c>
      <c r="AC3760" s="5">
        <f>VLOOKUP(CONCATENATE($F3760," ",$G3760),AllocFactorMatrix,(AC$4+1),FALSE)*$E3766</f>
        <v>0</v>
      </c>
      <c r="AD3760" s="5">
        <f>VLOOKUP(CONCATENATE($F3760," ",$G3760),AllocFactorMatrix,(AD$4+1),FALSE)*$E3766</f>
        <v>0</v>
      </c>
    </row>
    <row r="3761" spans="4:30" hidden="1" outlineLevel="1">
      <c r="D3761" s="7"/>
      <c r="E3761" s="51"/>
      <c r="F3761" s="52" t="str">
        <f>F3766</f>
        <v>CUST_TOTAL</v>
      </c>
      <c r="G3761" s="55" t="str">
        <f>$G$10</f>
        <v>SUBTRAN</v>
      </c>
      <c r="H3761" s="4">
        <f t="shared" si="1929"/>
        <v>0</v>
      </c>
      <c r="I3761" s="5">
        <f>VLOOKUP(CONCATENATE($F3761," ",$G3761),AllocFactorMatrix,(I$4+1),FALSE)*$E3766</f>
        <v>0</v>
      </c>
      <c r="J3761" s="5">
        <f>VLOOKUP(CONCATENATE($F3761," ",$G3761),AllocFactorMatrix,(J$4+1),FALSE)*$E3766</f>
        <v>0</v>
      </c>
      <c r="K3761" s="5">
        <f>VLOOKUP(CONCATENATE($F3761," ",$G3761),AllocFactorMatrix,(K$4+1),FALSE)*$E3766</f>
        <v>0</v>
      </c>
      <c r="L3761" s="5">
        <f>VLOOKUP(CONCATENATE($F3761," ",$G3761),AllocFactorMatrix,(L$4+1),FALSE)*$E3766</f>
        <v>0</v>
      </c>
      <c r="M3761" s="5">
        <f>VLOOKUP(CONCATENATE($F3761," ",$G3761),AllocFactorMatrix,(M$4+1),FALSE)*$E3766</f>
        <v>0</v>
      </c>
      <c r="N3761" s="5">
        <f t="shared" si="1930"/>
        <v>0</v>
      </c>
      <c r="O3761" s="5">
        <f>VLOOKUP(CONCATENATE($F3761," ",$G3761),AllocFactorMatrix,(O$4+1),FALSE)*$E3766</f>
        <v>0</v>
      </c>
      <c r="P3761" s="5">
        <f>VLOOKUP(CONCATENATE($F3761," ",$G3761),AllocFactorMatrix,(P$4+1),FALSE)*$E3766</f>
        <v>0</v>
      </c>
      <c r="Q3761" s="5">
        <f>VLOOKUP(CONCATENATE($F3761," ",$G3761),AllocFactorMatrix,(Q$4+1),FALSE)*$E3766</f>
        <v>0</v>
      </c>
      <c r="R3761" s="5">
        <f>VLOOKUP(CONCATENATE($F3761," ",$G3761),AllocFactorMatrix,(R$4+1),FALSE)*$E3766</f>
        <v>0</v>
      </c>
      <c r="S3761" s="5">
        <f t="shared" si="1962"/>
        <v>0</v>
      </c>
      <c r="T3761" s="5">
        <f>VLOOKUP(CONCATENATE($F3761," ",$G3761),AllocFactorMatrix,(T$4+1),FALSE)*$E3766</f>
        <v>0</v>
      </c>
      <c r="U3761" s="5">
        <f>VLOOKUP(CONCATENATE($F3761," ",$G3761),AllocFactorMatrix,(U$4+1),FALSE)*$E3766</f>
        <v>0</v>
      </c>
      <c r="V3761" s="5">
        <f>VLOOKUP(CONCATENATE($F3761," ",$G3761),AllocFactorMatrix,(V$4+1),FALSE)*$E3766</f>
        <v>0</v>
      </c>
      <c r="W3761" s="5">
        <f>VLOOKUP(CONCATENATE($F3761," ",$G3761),AllocFactorMatrix,(W$4+1),FALSE)*$E3766</f>
        <v>0</v>
      </c>
      <c r="X3761" s="5">
        <f t="shared" si="1963"/>
        <v>0</v>
      </c>
      <c r="Y3761" s="5">
        <f>VLOOKUP(CONCATENATE($F3761," ",$G3761),AllocFactorMatrix,(Y$4+1),FALSE)*$E3766</f>
        <v>0</v>
      </c>
      <c r="Z3761" s="5">
        <f>VLOOKUP(CONCATENATE($F3761," ",$G3761),AllocFactorMatrix,(Z$4+1),FALSE)*$E3766</f>
        <v>0</v>
      </c>
      <c r="AA3761" s="5">
        <f t="shared" si="1931"/>
        <v>0</v>
      </c>
      <c r="AB3761" s="5">
        <f>VLOOKUP(CONCATENATE($F3761," ",$G3761),AllocFactorMatrix,(AB$4+1),FALSE)*$E3766</f>
        <v>0</v>
      </c>
      <c r="AC3761" s="5">
        <f>VLOOKUP(CONCATENATE($F3761," ",$G3761),AllocFactorMatrix,(AC$4+1),FALSE)*$E3766</f>
        <v>0</v>
      </c>
      <c r="AD3761" s="5">
        <f>VLOOKUP(CONCATENATE($F3761," ",$G3761),AllocFactorMatrix,(AD$4+1),FALSE)*$E3766</f>
        <v>0</v>
      </c>
    </row>
    <row r="3762" spans="4:30" hidden="1" outlineLevel="1">
      <c r="D3762" s="7"/>
      <c r="E3762" s="51"/>
      <c r="F3762" s="52" t="str">
        <f>F3766</f>
        <v>CUST_TOTAL</v>
      </c>
      <c r="G3762" s="55" t="str">
        <f>$G$11</f>
        <v>DISTPRI</v>
      </c>
      <c r="H3762" s="4">
        <f t="shared" si="1929"/>
        <v>0</v>
      </c>
      <c r="I3762" s="5">
        <f>VLOOKUP(CONCATENATE($F3762," ",$G3762),AllocFactorMatrix,(I$4+1),FALSE)*$E3766</f>
        <v>0</v>
      </c>
      <c r="J3762" s="5">
        <f>VLOOKUP(CONCATENATE($F3762," ",$G3762),AllocFactorMatrix,(J$4+1),FALSE)*$E3766</f>
        <v>0</v>
      </c>
      <c r="K3762" s="5">
        <f>VLOOKUP(CONCATENATE($F3762," ",$G3762),AllocFactorMatrix,(K$4+1),FALSE)*$E3766</f>
        <v>0</v>
      </c>
      <c r="L3762" s="5">
        <f>VLOOKUP(CONCATENATE($F3762," ",$G3762),AllocFactorMatrix,(L$4+1),FALSE)*$E3766</f>
        <v>0</v>
      </c>
      <c r="M3762" s="5">
        <f>VLOOKUP(CONCATENATE($F3762," ",$G3762),AllocFactorMatrix,(M$4+1),FALSE)*$E3766</f>
        <v>0</v>
      </c>
      <c r="N3762" s="5">
        <f t="shared" si="1930"/>
        <v>0</v>
      </c>
      <c r="O3762" s="5">
        <f>VLOOKUP(CONCATENATE($F3762," ",$G3762),AllocFactorMatrix,(O$4+1),FALSE)*$E3766</f>
        <v>0</v>
      </c>
      <c r="P3762" s="5">
        <f>VLOOKUP(CONCATENATE($F3762," ",$G3762),AllocFactorMatrix,(P$4+1),FALSE)*$E3766</f>
        <v>0</v>
      </c>
      <c r="Q3762" s="5">
        <f>VLOOKUP(CONCATENATE($F3762," ",$G3762),AllocFactorMatrix,(Q$4+1),FALSE)*$E3766</f>
        <v>0</v>
      </c>
      <c r="R3762" s="5">
        <f>VLOOKUP(CONCATENATE($F3762," ",$G3762),AllocFactorMatrix,(R$4+1),FALSE)*$E3766</f>
        <v>0</v>
      </c>
      <c r="S3762" s="5">
        <f t="shared" si="1962"/>
        <v>0</v>
      </c>
      <c r="T3762" s="5">
        <f>VLOOKUP(CONCATENATE($F3762," ",$G3762),AllocFactorMatrix,(T$4+1),FALSE)*$E3766</f>
        <v>0</v>
      </c>
      <c r="U3762" s="5">
        <f>VLOOKUP(CONCATENATE($F3762," ",$G3762),AllocFactorMatrix,(U$4+1),FALSE)*$E3766</f>
        <v>0</v>
      </c>
      <c r="V3762" s="5">
        <f>VLOOKUP(CONCATENATE($F3762," ",$G3762),AllocFactorMatrix,(V$4+1),FALSE)*$E3766</f>
        <v>0</v>
      </c>
      <c r="W3762" s="5">
        <f>VLOOKUP(CONCATENATE($F3762," ",$G3762),AllocFactorMatrix,(W$4+1),FALSE)*$E3766</f>
        <v>0</v>
      </c>
      <c r="X3762" s="5">
        <f t="shared" si="1963"/>
        <v>0</v>
      </c>
      <c r="Y3762" s="5">
        <f>VLOOKUP(CONCATENATE($F3762," ",$G3762),AllocFactorMatrix,(Y$4+1),FALSE)*$E3766</f>
        <v>0</v>
      </c>
      <c r="Z3762" s="5">
        <f>VLOOKUP(CONCATENATE($F3762," ",$G3762),AllocFactorMatrix,(Z$4+1),FALSE)*$E3766</f>
        <v>0</v>
      </c>
      <c r="AA3762" s="5">
        <f t="shared" si="1931"/>
        <v>0</v>
      </c>
      <c r="AB3762" s="5">
        <f>VLOOKUP(CONCATENATE($F3762," ",$G3762),AllocFactorMatrix,(AB$4+1),FALSE)*$E3766</f>
        <v>0</v>
      </c>
      <c r="AC3762" s="5">
        <f>VLOOKUP(CONCATENATE($F3762," ",$G3762),AllocFactorMatrix,(AC$4+1),FALSE)*$E3766</f>
        <v>0</v>
      </c>
      <c r="AD3762" s="5">
        <f>VLOOKUP(CONCATENATE($F3762," ",$G3762),AllocFactorMatrix,(AD$4+1),FALSE)*$E3766</f>
        <v>0</v>
      </c>
    </row>
    <row r="3763" spans="4:30" hidden="1" outlineLevel="1">
      <c r="D3763" s="7"/>
      <c r="E3763" s="51"/>
      <c r="F3763" s="52" t="str">
        <f>F3766</f>
        <v>CUST_TOTAL</v>
      </c>
      <c r="G3763" s="55" t="str">
        <f>$G$12</f>
        <v>DISTSEC</v>
      </c>
      <c r="H3763" s="4">
        <f t="shared" si="1929"/>
        <v>0</v>
      </c>
      <c r="I3763" s="5">
        <f>VLOOKUP(CONCATENATE($F3763," ",$G3763),AllocFactorMatrix,(I$4+1),FALSE)*$E3766</f>
        <v>0</v>
      </c>
      <c r="J3763" s="5">
        <f>VLOOKUP(CONCATENATE($F3763," ",$G3763),AllocFactorMatrix,(J$4+1),FALSE)*$E3766</f>
        <v>0</v>
      </c>
      <c r="K3763" s="5">
        <f>VLOOKUP(CONCATENATE($F3763," ",$G3763),AllocFactorMatrix,(K$4+1),FALSE)*$E3766</f>
        <v>0</v>
      </c>
      <c r="L3763" s="5">
        <f>VLOOKUP(CONCATENATE($F3763," ",$G3763),AllocFactorMatrix,(L$4+1),FALSE)*$E3766</f>
        <v>0</v>
      </c>
      <c r="M3763" s="5">
        <f>VLOOKUP(CONCATENATE($F3763," ",$G3763),AllocFactorMatrix,(M$4+1),FALSE)*$E3766</f>
        <v>0</v>
      </c>
      <c r="N3763" s="5">
        <f t="shared" si="1930"/>
        <v>0</v>
      </c>
      <c r="O3763" s="5">
        <f>VLOOKUP(CONCATENATE($F3763," ",$G3763),AllocFactorMatrix,(O$4+1),FALSE)*$E3766</f>
        <v>0</v>
      </c>
      <c r="P3763" s="5">
        <f>VLOOKUP(CONCATENATE($F3763," ",$G3763),AllocFactorMatrix,(P$4+1),FALSE)*$E3766</f>
        <v>0</v>
      </c>
      <c r="Q3763" s="5">
        <f>VLOOKUP(CONCATENATE($F3763," ",$G3763),AllocFactorMatrix,(Q$4+1),FALSE)*$E3766</f>
        <v>0</v>
      </c>
      <c r="R3763" s="5">
        <f>VLOOKUP(CONCATENATE($F3763," ",$G3763),AllocFactorMatrix,(R$4+1),FALSE)*$E3766</f>
        <v>0</v>
      </c>
      <c r="S3763" s="5">
        <f t="shared" si="1962"/>
        <v>0</v>
      </c>
      <c r="T3763" s="5">
        <f>VLOOKUP(CONCATENATE($F3763," ",$G3763),AllocFactorMatrix,(T$4+1),FALSE)*$E3766</f>
        <v>0</v>
      </c>
      <c r="U3763" s="5">
        <f>VLOOKUP(CONCATENATE($F3763," ",$G3763),AllocFactorMatrix,(U$4+1),FALSE)*$E3766</f>
        <v>0</v>
      </c>
      <c r="V3763" s="5">
        <f>VLOOKUP(CONCATENATE($F3763," ",$G3763),AllocFactorMatrix,(V$4+1),FALSE)*$E3766</f>
        <v>0</v>
      </c>
      <c r="W3763" s="5">
        <f>VLOOKUP(CONCATENATE($F3763," ",$G3763),AllocFactorMatrix,(W$4+1),FALSE)*$E3766</f>
        <v>0</v>
      </c>
      <c r="X3763" s="5">
        <f t="shared" si="1963"/>
        <v>0</v>
      </c>
      <c r="Y3763" s="5">
        <f>VLOOKUP(CONCATENATE($F3763," ",$G3763),AllocFactorMatrix,(Y$4+1),FALSE)*$E3766</f>
        <v>0</v>
      </c>
      <c r="Z3763" s="5">
        <f>VLOOKUP(CONCATENATE($F3763," ",$G3763),AllocFactorMatrix,(Z$4+1),FALSE)*$E3766</f>
        <v>0</v>
      </c>
      <c r="AA3763" s="5">
        <f t="shared" si="1931"/>
        <v>0</v>
      </c>
      <c r="AB3763" s="5">
        <f>VLOOKUP(CONCATENATE($F3763," ",$G3763),AllocFactorMatrix,(AB$4+1),FALSE)*$E3766</f>
        <v>0</v>
      </c>
      <c r="AC3763" s="5">
        <f>VLOOKUP(CONCATENATE($F3763," ",$G3763),AllocFactorMatrix,(AC$4+1),FALSE)*$E3766</f>
        <v>0</v>
      </c>
      <c r="AD3763" s="5">
        <f>VLOOKUP(CONCATENATE($F3763," ",$G3763),AllocFactorMatrix,(AD$4+1),FALSE)*$E3766</f>
        <v>0</v>
      </c>
    </row>
    <row r="3764" spans="4:30" hidden="1" outlineLevel="1">
      <c r="D3764" s="7"/>
      <c r="E3764" s="51"/>
      <c r="F3764" s="52" t="str">
        <f>F3766</f>
        <v>CUST_TOTAL</v>
      </c>
      <c r="G3764" s="55" t="str">
        <f>$G$13</f>
        <v>ENERGY</v>
      </c>
      <c r="H3764" s="4">
        <f t="shared" si="1929"/>
        <v>0</v>
      </c>
      <c r="I3764" s="5">
        <f>VLOOKUP(CONCATENATE($F3764," ",$G3764),AllocFactorMatrix,(I$4+1),FALSE)*$E3766</f>
        <v>0</v>
      </c>
      <c r="J3764" s="5">
        <f>VLOOKUP(CONCATENATE($F3764," ",$G3764),AllocFactorMatrix,(J$4+1),FALSE)*$E3766</f>
        <v>0</v>
      </c>
      <c r="K3764" s="5">
        <f>VLOOKUP(CONCATENATE($F3764," ",$G3764),AllocFactorMatrix,(K$4+1),FALSE)*$E3766</f>
        <v>0</v>
      </c>
      <c r="L3764" s="5">
        <f>VLOOKUP(CONCATENATE($F3764," ",$G3764),AllocFactorMatrix,(L$4+1),FALSE)*$E3766</f>
        <v>0</v>
      </c>
      <c r="M3764" s="5">
        <f>VLOOKUP(CONCATENATE($F3764," ",$G3764),AllocFactorMatrix,(M$4+1),FALSE)*$E3766</f>
        <v>0</v>
      </c>
      <c r="N3764" s="5">
        <f t="shared" si="1930"/>
        <v>0</v>
      </c>
      <c r="O3764" s="5">
        <f>VLOOKUP(CONCATENATE($F3764," ",$G3764),AllocFactorMatrix,(O$4+1),FALSE)*$E3766</f>
        <v>0</v>
      </c>
      <c r="P3764" s="5">
        <f>VLOOKUP(CONCATENATE($F3764," ",$G3764),AllocFactorMatrix,(P$4+1),FALSE)*$E3766</f>
        <v>0</v>
      </c>
      <c r="Q3764" s="5">
        <f>VLOOKUP(CONCATENATE($F3764," ",$G3764),AllocFactorMatrix,(Q$4+1),FALSE)*$E3766</f>
        <v>0</v>
      </c>
      <c r="R3764" s="5">
        <f>VLOOKUP(CONCATENATE($F3764," ",$G3764),AllocFactorMatrix,(R$4+1),FALSE)*$E3766</f>
        <v>0</v>
      </c>
      <c r="S3764" s="5">
        <f t="shared" si="1962"/>
        <v>0</v>
      </c>
      <c r="T3764" s="5">
        <f>VLOOKUP(CONCATENATE($F3764," ",$G3764),AllocFactorMatrix,(T$4+1),FALSE)*$E3766</f>
        <v>0</v>
      </c>
      <c r="U3764" s="5">
        <f>VLOOKUP(CONCATENATE($F3764," ",$G3764),AllocFactorMatrix,(U$4+1),FALSE)*$E3766</f>
        <v>0</v>
      </c>
      <c r="V3764" s="5">
        <f>VLOOKUP(CONCATENATE($F3764," ",$G3764),AllocFactorMatrix,(V$4+1),FALSE)*$E3766</f>
        <v>0</v>
      </c>
      <c r="W3764" s="5">
        <f>VLOOKUP(CONCATENATE($F3764," ",$G3764),AllocFactorMatrix,(W$4+1),FALSE)*$E3766</f>
        <v>0</v>
      </c>
      <c r="X3764" s="5">
        <f t="shared" si="1963"/>
        <v>0</v>
      </c>
      <c r="Y3764" s="5">
        <f>VLOOKUP(CONCATENATE($F3764," ",$G3764),AllocFactorMatrix,(Y$4+1),FALSE)*$E3766</f>
        <v>0</v>
      </c>
      <c r="Z3764" s="5">
        <f>VLOOKUP(CONCATENATE($F3764," ",$G3764),AllocFactorMatrix,(Z$4+1),FALSE)*$E3766</f>
        <v>0</v>
      </c>
      <c r="AA3764" s="5">
        <f t="shared" si="1931"/>
        <v>0</v>
      </c>
      <c r="AB3764" s="5">
        <f>VLOOKUP(CONCATENATE($F3764," ",$G3764),AllocFactorMatrix,(AB$4+1),FALSE)*$E3766</f>
        <v>0</v>
      </c>
      <c r="AC3764" s="5">
        <f>VLOOKUP(CONCATENATE($F3764," ",$G3764),AllocFactorMatrix,(AC$4+1),FALSE)*$E3766</f>
        <v>0</v>
      </c>
      <c r="AD3764" s="5">
        <f>VLOOKUP(CONCATENATE($F3764," ",$G3764),AllocFactorMatrix,(AD$4+1),FALSE)*$E3766</f>
        <v>0</v>
      </c>
    </row>
    <row r="3765" spans="4:30" hidden="1" outlineLevel="1">
      <c r="D3765" s="7"/>
      <c r="E3765" s="51"/>
      <c r="F3765" s="52" t="str">
        <f>F3766</f>
        <v>CUST_TOTAL</v>
      </c>
      <c r="G3765" s="55" t="str">
        <f>$G$14</f>
        <v>CUSTOMER</v>
      </c>
      <c r="H3765" s="4">
        <f t="shared" si="1929"/>
        <v>72536</v>
      </c>
      <c r="I3765" s="5">
        <f>VLOOKUP(CONCATENATE($F3765," ",$G3765),AllocFactorMatrix,(I$4+1),FALSE)*$E3766</f>
        <v>46219.351060205081</v>
      </c>
      <c r="J3765" s="5">
        <f>VLOOKUP(CONCATENATE($F3765," ",$G3765),AllocFactorMatrix,(J$4+1),FALSE)*$E3766</f>
        <v>8087.4300143289884</v>
      </c>
      <c r="K3765" s="5">
        <f>VLOOKUP(CONCATENATE($F3765," ",$G3765),AllocFactorMatrix,(K$4+1),FALSE)*$E3766</f>
        <v>2271.373407825401</v>
      </c>
      <c r="L3765" s="5">
        <f>VLOOKUP(CONCATENATE($F3765," ",$G3765),AllocFactorMatrix,(L$4+1),FALSE)*$E3766</f>
        <v>26.40738199588333</v>
      </c>
      <c r="M3765" s="5">
        <f>VLOOKUP(CONCATENATE($F3765," ",$G3765),AllocFactorMatrix,(M$4+1),FALSE)*$E3766</f>
        <v>2.0313370766064103</v>
      </c>
      <c r="N3765" s="5">
        <f t="shared" si="1930"/>
        <v>2299.8121268978912</v>
      </c>
      <c r="O3765" s="5">
        <f>VLOOKUP(CONCATENATE($F3765," ",$G3765),AllocFactorMatrix,(O$4+1),FALSE)*$E3766</f>
        <v>198.73247732799379</v>
      </c>
      <c r="P3765" s="5">
        <f>VLOOKUP(CONCATENATE($F3765," ",$G3765),AllocFactorMatrix,(P$4+1),FALSE)*$E3766</f>
        <v>19.974814586629702</v>
      </c>
      <c r="Q3765" s="5">
        <f>VLOOKUP(CONCATENATE($F3765," ",$G3765),AllocFactorMatrix,(Q$4+1),FALSE)*$E3766</f>
        <v>5.7554550503848292</v>
      </c>
      <c r="R3765" s="5">
        <f>VLOOKUP(CONCATENATE($F3765," ",$G3765),AllocFactorMatrix,(R$4+1),FALSE)*$E3766</f>
        <v>0.67711235886880339</v>
      </c>
      <c r="S3765" s="5">
        <f t="shared" si="1962"/>
        <v>225.13985932387712</v>
      </c>
      <c r="T3765" s="5">
        <f>VLOOKUP(CONCATENATE($F3765," ",$G3765),AllocFactorMatrix,(T$4+1),FALSE)*$E3766</f>
        <v>1.3542247177376068</v>
      </c>
      <c r="U3765" s="5">
        <f>VLOOKUP(CONCATENATE($F3765," ",$G3765),AllocFactorMatrix,(U$4+1),FALSE)*$E3766</f>
        <v>11.84946628020406</v>
      </c>
      <c r="V3765" s="5">
        <f>VLOOKUP(CONCATENATE($F3765," ",$G3765),AllocFactorMatrix,(V$4+1),FALSE)*$E3766</f>
        <v>8.4639044858600432</v>
      </c>
      <c r="W3765" s="5">
        <f>VLOOKUP(CONCATENATE($F3765," ",$G3765),AllocFactorMatrix,(W$4+1),FALSE)*$E3766</f>
        <v>1.0156685383032051</v>
      </c>
      <c r="X3765" s="5">
        <f t="shared" si="1963"/>
        <v>22.683264022104918</v>
      </c>
      <c r="Y3765" s="5">
        <f>VLOOKUP(CONCATENATE($F3765," ",$G3765),AllocFactorMatrix,(Y$4+1),FALSE)*$E3766</f>
        <v>54.507544888938675</v>
      </c>
      <c r="Z3765" s="5">
        <f>VLOOKUP(CONCATENATE($F3765," ",$G3765),AllocFactorMatrix,(Z$4+1),FALSE)*$E3766</f>
        <v>0.33855617943440169</v>
      </c>
      <c r="AA3765" s="5">
        <f t="shared" si="1931"/>
        <v>54.846101068373073</v>
      </c>
      <c r="AB3765" s="5">
        <f>VLOOKUP(CONCATENATE($F3765," ",$G3765),AllocFactorMatrix,(AB$4+1),FALSE)*$E3766</f>
        <v>3.3855617943440173</v>
      </c>
      <c r="AC3765" s="5">
        <f>VLOOKUP(CONCATENATE($F3765," ",$G3765),AllocFactorMatrix,(AC$4+1),FALSE)*$E3766</f>
        <v>15604.731422490442</v>
      </c>
      <c r="AD3765" s="5">
        <f>VLOOKUP(CONCATENATE($F3765," ",$G3765),AllocFactorMatrix,(AD$4+1),FALSE)*$E3766</f>
        <v>18.620589868892093</v>
      </c>
    </row>
    <row r="3766" spans="4:30" collapsed="1">
      <c r="D3766" s="7" t="s">
        <v>301</v>
      </c>
      <c r="E3766" s="97">
        <v>72536</v>
      </c>
      <c r="F3766" s="10" t="s">
        <v>42</v>
      </c>
      <c r="G3766" s="55" t="str">
        <f>$G$15</f>
        <v>TOTAL</v>
      </c>
      <c r="H3766" s="4">
        <f t="shared" si="1929"/>
        <v>72536</v>
      </c>
      <c r="I3766" s="5">
        <f>VLOOKUP(CONCATENATE($F3766," ",$G3766),AllocFactorMatrix,(I$4+1),FALSE)*$E3766</f>
        <v>46219.351060205081</v>
      </c>
      <c r="J3766" s="5">
        <f>VLOOKUP(CONCATENATE($F3766," ",$G3766),AllocFactorMatrix,(J$4+1),FALSE)*$E3766</f>
        <v>8087.4300143289884</v>
      </c>
      <c r="K3766" s="5">
        <f>VLOOKUP(CONCATENATE($F3766," ",$G3766),AllocFactorMatrix,(K$4+1),FALSE)*$E3766</f>
        <v>2271.373407825401</v>
      </c>
      <c r="L3766" s="5">
        <f>VLOOKUP(CONCATENATE($F3766," ",$G3766),AllocFactorMatrix,(L$4+1),FALSE)*$E3766</f>
        <v>26.40738199588333</v>
      </c>
      <c r="M3766" s="5">
        <f>VLOOKUP(CONCATENATE($F3766," ",$G3766),AllocFactorMatrix,(M$4+1),FALSE)*$E3766</f>
        <v>2.0313370766064103</v>
      </c>
      <c r="N3766" s="5">
        <f t="shared" si="1930"/>
        <v>2299.8121268978912</v>
      </c>
      <c r="O3766" s="5">
        <f>VLOOKUP(CONCATENATE($F3766," ",$G3766),AllocFactorMatrix,(O$4+1),FALSE)*$E3766</f>
        <v>198.73247732799379</v>
      </c>
      <c r="P3766" s="5">
        <f>VLOOKUP(CONCATENATE($F3766," ",$G3766),AllocFactorMatrix,(P$4+1),FALSE)*$E3766</f>
        <v>19.974814586629702</v>
      </c>
      <c r="Q3766" s="5">
        <f>VLOOKUP(CONCATENATE($F3766," ",$G3766),AllocFactorMatrix,(Q$4+1),FALSE)*$E3766</f>
        <v>5.7554550503848292</v>
      </c>
      <c r="R3766" s="5">
        <f>VLOOKUP(CONCATENATE($F3766," ",$G3766),AllocFactorMatrix,(R$4+1),FALSE)*$E3766</f>
        <v>0.67711235886880339</v>
      </c>
      <c r="S3766" s="5">
        <f t="shared" si="1962"/>
        <v>225.13985932387712</v>
      </c>
      <c r="T3766" s="5">
        <f>VLOOKUP(CONCATENATE($F3766," ",$G3766),AllocFactorMatrix,(T$4+1),FALSE)*$E3766</f>
        <v>1.3542247177376068</v>
      </c>
      <c r="U3766" s="5">
        <f>VLOOKUP(CONCATENATE($F3766," ",$G3766),AllocFactorMatrix,(U$4+1),FALSE)*$E3766</f>
        <v>11.84946628020406</v>
      </c>
      <c r="V3766" s="5">
        <f>VLOOKUP(CONCATENATE($F3766," ",$G3766),AllocFactorMatrix,(V$4+1),FALSE)*$E3766</f>
        <v>8.4639044858600432</v>
      </c>
      <c r="W3766" s="5">
        <f>VLOOKUP(CONCATENATE($F3766," ",$G3766),AllocFactorMatrix,(W$4+1),FALSE)*$E3766</f>
        <v>1.0156685383032051</v>
      </c>
      <c r="X3766" s="5">
        <f t="shared" si="1963"/>
        <v>22.683264022104918</v>
      </c>
      <c r="Y3766" s="5">
        <f>VLOOKUP(CONCATENATE($F3766," ",$G3766),AllocFactorMatrix,(Y$4+1),FALSE)*$E3766</f>
        <v>54.507544888938675</v>
      </c>
      <c r="Z3766" s="5">
        <f>VLOOKUP(CONCATENATE($F3766," ",$G3766),AllocFactorMatrix,(Z$4+1),FALSE)*$E3766</f>
        <v>0.33855617943440169</v>
      </c>
      <c r="AA3766" s="5">
        <f t="shared" si="1931"/>
        <v>54.846101068373073</v>
      </c>
      <c r="AB3766" s="5">
        <f>VLOOKUP(CONCATENATE($F3766," ",$G3766),AllocFactorMatrix,(AB$4+1),FALSE)*$E3766</f>
        <v>3.3855617943440173</v>
      </c>
      <c r="AC3766" s="5">
        <f>VLOOKUP(CONCATENATE($F3766," ",$G3766),AllocFactorMatrix,(AC$4+1),FALSE)*$E3766</f>
        <v>15604.731422490442</v>
      </c>
      <c r="AD3766" s="5">
        <f>VLOOKUP(CONCATENATE($F3766," ",$G3766),AllocFactorMatrix,(AD$4+1),FALSE)*$E3766</f>
        <v>18.620589868892093</v>
      </c>
    </row>
    <row r="3767" spans="4:30" hidden="1" outlineLevel="1">
      <c r="D3767" s="7"/>
      <c r="E3767" s="51"/>
      <c r="F3767" s="52" t="str">
        <f>F3774</f>
        <v>LABOR_M</v>
      </c>
      <c r="G3767" s="55" t="str">
        <f>$G$8</f>
        <v>PRODUCTION</v>
      </c>
      <c r="H3767" s="4">
        <f t="shared" ref="H3767:H3774" ca="1" si="1964">SUBTOTAL(9,I3767:AD3767)</f>
        <v>-79674.580106164081</v>
      </c>
      <c r="I3767" s="5">
        <f ca="1">VLOOKUP(CONCATENATE($F3767," ",$G3767),AllocFactorMatrix,(I$4+1),FALSE)*$E3774</f>
        <v>-44235.843722119469</v>
      </c>
      <c r="J3767" s="5">
        <f ca="1">VLOOKUP(CONCATENATE($F3767," ",$G3767),AllocFactorMatrix,(J$4+1),FALSE)*$E3774</f>
        <v>-2035.5068605445492</v>
      </c>
      <c r="K3767" s="5">
        <f ca="1">VLOOKUP(CONCATENATE($F3767," ",$G3767),AllocFactorMatrix,(K$4+1),FALSE)*$E3774</f>
        <v>-6705.54404990283</v>
      </c>
      <c r="L3767" s="5">
        <f ca="1">VLOOKUP(CONCATENATE($F3767," ",$G3767),AllocFactorMatrix,(L$4+1),FALSE)*$E3774</f>
        <v>-167.5501389684388</v>
      </c>
      <c r="M3767" s="5">
        <f ca="1">VLOOKUP(CONCATENATE($F3767," ",$G3767),AllocFactorMatrix,(M$4+1),FALSE)*$E3774</f>
        <v>-21.568686110061016</v>
      </c>
      <c r="N3767" s="5">
        <f t="shared" ref="N3767:N3774" ca="1" si="1965">SUBTOTAL(9,K3767:M3767)</f>
        <v>-6894.6628749813299</v>
      </c>
      <c r="O3767" s="5">
        <f ca="1">VLOOKUP(CONCATENATE($F3767," ",$G3767),AllocFactorMatrix,(O$4+1),FALSE)*$E3774</f>
        <v>-5100.9979950050065</v>
      </c>
      <c r="P3767" s="5">
        <f ca="1">VLOOKUP(CONCATENATE($F3767," ",$G3767),AllocFactorMatrix,(P$4+1),FALSE)*$E3774</f>
        <v>-923.29032958324774</v>
      </c>
      <c r="Q3767" s="5">
        <f ca="1">VLOOKUP(CONCATENATE($F3767," ",$G3767),AllocFactorMatrix,(Q$4+1),FALSE)*$E3774</f>
        <v>-357.12218090785473</v>
      </c>
      <c r="R3767" s="5">
        <f ca="1">VLOOKUP(CONCATENATE($F3767," ",$G3767),AllocFactorMatrix,(R$4+1),FALSE)*$E3774</f>
        <v>-7.694813135356851</v>
      </c>
      <c r="S3767" s="5">
        <f ca="1">SUBTOTAL(9,O3767:R3767)</f>
        <v>-6389.1053186314657</v>
      </c>
      <c r="T3767" s="5">
        <f ca="1">VLOOKUP(CONCATENATE($F3767," ",$G3767),AllocFactorMatrix,(T$4+1),FALSE)*$E3774</f>
        <v>-161.97530957506976</v>
      </c>
      <c r="U3767" s="5">
        <f ca="1">VLOOKUP(CONCATENATE($F3767," ",$G3767),AllocFactorMatrix,(U$4+1),FALSE)*$E3774</f>
        <v>-2578.9285041780686</v>
      </c>
      <c r="V3767" s="5">
        <f ca="1">VLOOKUP(CONCATENATE($F3767," ",$G3767),AllocFactorMatrix,(V$4+1),FALSE)*$E3774</f>
        <v>-13986.054841580521</v>
      </c>
      <c r="W3767" s="5">
        <f ca="1">VLOOKUP(CONCATENATE($F3767," ",$G3767),AllocFactorMatrix,(W$4+1),FALSE)*$E3774</f>
        <v>-1840.1823961992534</v>
      </c>
      <c r="X3767" s="5">
        <f ca="1">SUBTOTAL(9,T3767:W3767)</f>
        <v>-18567.141051532912</v>
      </c>
      <c r="Y3767" s="5">
        <f ca="1">VLOOKUP(CONCATENATE($F3767," ",$G3767),AllocFactorMatrix,(Y$4+1),FALSE)*$E3774</f>
        <v>-1503.4123868556774</v>
      </c>
      <c r="Z3767" s="5">
        <f ca="1">VLOOKUP(CONCATENATE($F3767," ",$G3767),AllocFactorMatrix,(Z$4+1),FALSE)*$E3774</f>
        <v>-31.250956353998962</v>
      </c>
      <c r="AA3767" s="5">
        <f t="shared" ref="AA3767:AA3774" ca="1" si="1966">SUBTOTAL(9,Y3767:Z3767)</f>
        <v>-1534.6633432096764</v>
      </c>
      <c r="AB3767" s="5">
        <f ca="1">VLOOKUP(CONCATENATE($F3767," ",$G3767),AllocFactorMatrix,(AB$4+1),FALSE)*$E3774</f>
        <v>-17.656935144688685</v>
      </c>
      <c r="AC3767" s="5">
        <f ca="1">VLOOKUP(CONCATENATE($F3767," ",$G3767),AllocFactorMatrix,(AC$4+1),FALSE)*$E3774</f>
        <v>0</v>
      </c>
      <c r="AD3767" s="5">
        <f ca="1">VLOOKUP(CONCATENATE($F3767," ",$G3767),AllocFactorMatrix,(AD$4+1),FALSE)*$E3774</f>
        <v>0</v>
      </c>
    </row>
    <row r="3768" spans="4:30" hidden="1" outlineLevel="1">
      <c r="D3768" s="7"/>
      <c r="E3768" s="51"/>
      <c r="F3768" s="52" t="str">
        <f>F3774</f>
        <v>LABOR_M</v>
      </c>
      <c r="G3768" s="55" t="str">
        <f>$G$9</f>
        <v>BULKTRAN</v>
      </c>
      <c r="H3768" s="4">
        <f t="shared" ca="1" si="1964"/>
        <v>-291.11642705523138</v>
      </c>
      <c r="I3768" s="5">
        <f ca="1">VLOOKUP(CONCATENATE($F3768," ",$G3768),AllocFactorMatrix,(I$4+1),FALSE)*$E3774</f>
        <v>-143.39900020999394</v>
      </c>
      <c r="J3768" s="5">
        <f ca="1">VLOOKUP(CONCATENATE($F3768," ",$G3768),AllocFactorMatrix,(J$4+1),FALSE)*$E3774</f>
        <v>-7.088724977126212</v>
      </c>
      <c r="K3768" s="5">
        <f ca="1">VLOOKUP(CONCATENATE($F3768," ",$G3768),AllocFactorMatrix,(K$4+1),FALSE)*$E3774</f>
        <v>-25.965593330818283</v>
      </c>
      <c r="L3768" s="5">
        <f ca="1">VLOOKUP(CONCATENATE($F3768," ",$G3768),AllocFactorMatrix,(L$4+1),FALSE)*$E3774</f>
        <v>-0.81730468987031268</v>
      </c>
      <c r="M3768" s="5">
        <f ca="1">VLOOKUP(CONCATENATE($F3768," ",$G3768),AllocFactorMatrix,(M$4+1),FALSE)*$E3774</f>
        <v>-7.6644218578014081E-2</v>
      </c>
      <c r="N3768" s="5">
        <f t="shared" ca="1" si="1965"/>
        <v>-26.859542239266609</v>
      </c>
      <c r="O3768" s="5">
        <f ca="1">VLOOKUP(CONCATENATE($F3768," ",$G3768),AllocFactorMatrix,(O$4+1),FALSE)*$E3774</f>
        <v>-19.737890158932007</v>
      </c>
      <c r="P3768" s="5">
        <f ca="1">VLOOKUP(CONCATENATE($F3768," ",$G3768),AllocFactorMatrix,(P$4+1),FALSE)*$E3774</f>
        <v>-3.6777439792776967</v>
      </c>
      <c r="Q3768" s="5">
        <f ca="1">VLOOKUP(CONCATENATE($F3768," ",$G3768),AllocFactorMatrix,(Q$4+1),FALSE)*$E3774</f>
        <v>-1.6619040246409311</v>
      </c>
      <c r="R3768" s="5">
        <f ca="1">VLOOKUP(CONCATENATE($F3768," ",$G3768),AllocFactorMatrix,(R$4+1),FALSE)*$E3774</f>
        <v>-7.4733966296868279E-2</v>
      </c>
      <c r="S3768" s="5">
        <f t="shared" ref="S3768:S3774" ca="1" si="1967">SUBTOTAL(9,O3768:R3768)</f>
        <v>-25.152272129147505</v>
      </c>
      <c r="T3768" s="5">
        <f ca="1">VLOOKUP(CONCATENATE($F3768," ",$G3768),AllocFactorMatrix,(T$4+1),FALSE)*$E3774</f>
        <v>-0.68949505867476746</v>
      </c>
      <c r="U3768" s="5">
        <f ca="1">VLOOKUP(CONCATENATE($F3768," ",$G3768),AllocFactorMatrix,(U$4+1),FALSE)*$E3774</f>
        <v>-11.283469157773773</v>
      </c>
      <c r="V3768" s="5">
        <f ca="1">VLOOKUP(CONCATENATE($F3768," ",$G3768),AllocFactorMatrix,(V$4+1),FALSE)*$E3774</f>
        <v>-59.633451546762181</v>
      </c>
      <c r="W3768" s="5">
        <f ca="1">VLOOKUP(CONCATENATE($F3768," ",$G3768),AllocFactorMatrix,(W$4+1),FALSE)*$E3774</f>
        <v>-10.768812968780379</v>
      </c>
      <c r="X3768" s="5">
        <f t="shared" ref="X3768:X3774" ca="1" si="1968">SUBTOTAL(9,T3768:W3768)</f>
        <v>-82.375228731991101</v>
      </c>
      <c r="Y3768" s="5">
        <f ca="1">VLOOKUP(CONCATENATE($F3768," ",$G3768),AllocFactorMatrix,(Y$4+1),FALSE)*$E3774</f>
        <v>-6.0614747477136577</v>
      </c>
      <c r="Z3768" s="5">
        <f ca="1">VLOOKUP(CONCATENATE($F3768," ",$G3768),AllocFactorMatrix,(Z$4+1),FALSE)*$E3774</f>
        <v>-0.1015273850519344</v>
      </c>
      <c r="AA3768" s="5">
        <f t="shared" ca="1" si="1966"/>
        <v>-6.1630021327655919</v>
      </c>
      <c r="AB3768" s="5">
        <f ca="1">VLOOKUP(CONCATENATE($F3768," ",$G3768),AllocFactorMatrix,(AB$4+1),FALSE)*$E3774</f>
        <v>-7.8656634940424797E-2</v>
      </c>
      <c r="AC3768" s="5">
        <f ca="1">VLOOKUP(CONCATENATE($F3768," ",$G3768),AllocFactorMatrix,(AC$4+1),FALSE)*$E3774</f>
        <v>0</v>
      </c>
      <c r="AD3768" s="5">
        <f ca="1">VLOOKUP(CONCATENATE($F3768," ",$G3768),AllocFactorMatrix,(AD$4+1),FALSE)*$E3774</f>
        <v>0</v>
      </c>
    </row>
    <row r="3769" spans="4:30" hidden="1" outlineLevel="1">
      <c r="D3769" s="7"/>
      <c r="E3769" s="51"/>
      <c r="F3769" s="52" t="str">
        <f>F3774</f>
        <v>LABOR_M</v>
      </c>
      <c r="G3769" s="55" t="str">
        <f>$G$10</f>
        <v>SUBTRAN</v>
      </c>
      <c r="H3769" s="4">
        <f t="shared" ca="1" si="1964"/>
        <v>-64.033538853310034</v>
      </c>
      <c r="I3769" s="5">
        <f ca="1">VLOOKUP(CONCATENATE($F3769," ",$G3769),AllocFactorMatrix,(I$4+1),FALSE)*$E3774</f>
        <v>-31.175844643894749</v>
      </c>
      <c r="J3769" s="5">
        <f ca="1">VLOOKUP(CONCATENATE($F3769," ",$G3769),AllocFactorMatrix,(J$4+1),FALSE)*$E3774</f>
        <v>-1.5045870453610795</v>
      </c>
      <c r="K3769" s="5">
        <f ca="1">VLOOKUP(CONCATENATE($F3769," ",$G3769),AllocFactorMatrix,(K$4+1),FALSE)*$E3774</f>
        <v>-5.4736141036634507</v>
      </c>
      <c r="L3769" s="5">
        <f ca="1">VLOOKUP(CONCATENATE($F3769," ",$G3769),AllocFactorMatrix,(L$4+1),FALSE)*$E3774</f>
        <v>-0.16907478965901801</v>
      </c>
      <c r="M3769" s="5">
        <f ca="1">VLOOKUP(CONCATENATE($F3769," ",$G3769),AllocFactorMatrix,(M$4+1),FALSE)*$E3774</f>
        <v>-2.1057370871209652E-2</v>
      </c>
      <c r="N3769" s="5">
        <f t="shared" ca="1" si="1965"/>
        <v>-5.6637462641936791</v>
      </c>
      <c r="O3769" s="5">
        <f ca="1">VLOOKUP(CONCATENATE($F3769," ",$G3769),AllocFactorMatrix,(O$4+1),FALSE)*$E3774</f>
        <v>-4.1354010068938747</v>
      </c>
      <c r="P3769" s="5">
        <f ca="1">VLOOKUP(CONCATENATE($F3769," ",$G3769),AllocFactorMatrix,(P$4+1),FALSE)*$E3774</f>
        <v>-0.76876622383222493</v>
      </c>
      <c r="Q3769" s="5">
        <f ca="1">VLOOKUP(CONCATENATE($F3769," ",$G3769),AllocFactorMatrix,(Q$4+1),FALSE)*$E3774</f>
        <v>-0.45742506332627886</v>
      </c>
      <c r="R3769" s="5">
        <f ca="1">VLOOKUP(CONCATENATE($F3769," ",$G3769),AllocFactorMatrix,(R$4+1),FALSE)*$E3774</f>
        <v>0</v>
      </c>
      <c r="S3769" s="5">
        <f t="shared" ca="1" si="1967"/>
        <v>-5.3615922940523788</v>
      </c>
      <c r="T3769" s="5">
        <f ca="1">VLOOKUP(CONCATENATE($F3769," ",$G3769),AllocFactorMatrix,(T$4+1),FALSE)*$E3774</f>
        <v>-0.14440110245790846</v>
      </c>
      <c r="U3769" s="5">
        <f ca="1">VLOOKUP(CONCATENATE($F3769," ",$G3769),AllocFactorMatrix,(U$4+1),FALSE)*$E3774</f>
        <v>-2.3639284922743968</v>
      </c>
      <c r="V3769" s="5">
        <f ca="1">VLOOKUP(CONCATENATE($F3769," ",$G3769),AllocFactorMatrix,(V$4+1),FALSE)*$E3774</f>
        <v>-16.468740692439692</v>
      </c>
      <c r="W3769" s="5">
        <f ca="1">VLOOKUP(CONCATENATE($F3769," ",$G3769),AllocFactorMatrix,(W$4+1),FALSE)*$E3774</f>
        <v>0</v>
      </c>
      <c r="X3769" s="5">
        <f t="shared" ca="1" si="1968"/>
        <v>-18.977070287171998</v>
      </c>
      <c r="Y3769" s="5">
        <f ca="1">VLOOKUP(CONCATENATE($F3769," ",$G3769),AllocFactorMatrix,(Y$4+1),FALSE)*$E3774</f>
        <v>-1.2446345459478967</v>
      </c>
      <c r="Z3769" s="5">
        <f ca="1">VLOOKUP(CONCATENATE($F3769," ",$G3769),AllocFactorMatrix,(Z$4+1),FALSE)*$E3774</f>
        <v>-2.0748091695237891E-2</v>
      </c>
      <c r="AA3769" s="5">
        <f t="shared" ca="1" si="1966"/>
        <v>-1.2653826376431345</v>
      </c>
      <c r="AB3769" s="5">
        <f ca="1">VLOOKUP(CONCATENATE($F3769," ",$G3769),AllocFactorMatrix,(AB$4+1),FALSE)*$E3774</f>
        <v>-1.6620399169611024E-2</v>
      </c>
      <c r="AC3769" s="5">
        <f ca="1">VLOOKUP(CONCATENATE($F3769," ",$G3769),AllocFactorMatrix,(AC$4+1),FALSE)*$E3774</f>
        <v>-5.6512910263500811E-2</v>
      </c>
      <c r="AD3769" s="5">
        <f ca="1">VLOOKUP(CONCATENATE($F3769," ",$G3769),AllocFactorMatrix,(AD$4+1),FALSE)*$E3774</f>
        <v>-1.2182371559915016E-2</v>
      </c>
    </row>
    <row r="3770" spans="4:30" hidden="1" outlineLevel="1">
      <c r="D3770" s="7"/>
      <c r="E3770" s="51"/>
      <c r="F3770" s="52" t="str">
        <f>F3774</f>
        <v>LABOR_M</v>
      </c>
      <c r="G3770" s="55" t="str">
        <f>$G$11</f>
        <v>DISTPRI</v>
      </c>
      <c r="H3770" s="4">
        <f t="shared" ca="1" si="1964"/>
        <v>-41026.190901405054</v>
      </c>
      <c r="I3770" s="5">
        <f ca="1">VLOOKUP(CONCATENATE($F3770," ",$G3770),AllocFactorMatrix,(I$4+1),FALSE)*$E3774</f>
        <v>-27419.553168086994</v>
      </c>
      <c r="J3770" s="5">
        <f ca="1">VLOOKUP(CONCATENATE($F3770," ",$G3770),AllocFactorMatrix,(J$4+1),FALSE)*$E3774</f>
        <v>-1292.4861565872368</v>
      </c>
      <c r="K3770" s="5">
        <f ca="1">VLOOKUP(CONCATENATE($F3770," ",$G3770),AllocFactorMatrix,(K$4+1),FALSE)*$E3774</f>
        <v>-4693.0965587882329</v>
      </c>
      <c r="L3770" s="5">
        <f ca="1">VLOOKUP(CONCATENATE($F3770," ",$G3770),AllocFactorMatrix,(L$4+1),FALSE)*$E3774</f>
        <v>-145.04110388264439</v>
      </c>
      <c r="M3770" s="5">
        <f ca="1">VLOOKUP(CONCATENATE($F3770," ",$G3770),AllocFactorMatrix,(M$4+1),FALSE)*$E3774</f>
        <v>0</v>
      </c>
      <c r="N3770" s="5">
        <f t="shared" ca="1" si="1965"/>
        <v>-4838.137662670877</v>
      </c>
      <c r="O3770" s="5">
        <f ca="1">VLOOKUP(CONCATENATE($F3770," ",$G3770),AllocFactorMatrix,(O$4+1),FALSE)*$E3774</f>
        <v>-3519.0021359507064</v>
      </c>
      <c r="P3770" s="5">
        <f ca="1">VLOOKUP(CONCATENATE($F3770," ",$G3770),AllocFactorMatrix,(P$4+1),FALSE)*$E3774</f>
        <v>-655.41438462860992</v>
      </c>
      <c r="Q3770" s="5">
        <f ca="1">VLOOKUP(CONCATENATE($F3770," ",$G3770),AllocFactorMatrix,(Q$4+1),FALSE)*$E3774</f>
        <v>0</v>
      </c>
      <c r="R3770" s="5">
        <f ca="1">VLOOKUP(CONCATENATE($F3770," ",$G3770),AllocFactorMatrix,(R$4+1),FALSE)*$E3774</f>
        <v>0</v>
      </c>
      <c r="S3770" s="5">
        <f t="shared" ca="1" si="1967"/>
        <v>-4174.4165205793161</v>
      </c>
      <c r="T3770" s="5">
        <f ca="1">VLOOKUP(CONCATENATE($F3770," ",$G3770),AllocFactorMatrix,(T$4+1),FALSE)*$E3774</f>
        <v>-125.45025755047418</v>
      </c>
      <c r="U3770" s="5">
        <f ca="1">VLOOKUP(CONCATENATE($F3770," ",$G3770),AllocFactorMatrix,(U$4+1),FALSE)*$E3774</f>
        <v>-2023.2287796628739</v>
      </c>
      <c r="V3770" s="5">
        <f ca="1">VLOOKUP(CONCATENATE($F3770," ",$G3770),AllocFactorMatrix,(V$4+1),FALSE)*$E3774</f>
        <v>0</v>
      </c>
      <c r="W3770" s="5">
        <f ca="1">VLOOKUP(CONCATENATE($F3770," ",$G3770),AllocFactorMatrix,(W$4+1),FALSE)*$E3774</f>
        <v>0</v>
      </c>
      <c r="X3770" s="5">
        <f t="shared" ca="1" si="1968"/>
        <v>-2148.6790372133482</v>
      </c>
      <c r="Y3770" s="5">
        <f ca="1">VLOOKUP(CONCATENATE($F3770," ",$G3770),AllocFactorMatrix,(Y$4+1),FALSE)*$E3774</f>
        <v>-1061.1408618965993</v>
      </c>
      <c r="Z3770" s="5">
        <f ca="1">VLOOKUP(CONCATENATE($F3770," ",$G3770),AllocFactorMatrix,(Z$4+1),FALSE)*$E3774</f>
        <v>-17.703983425826959</v>
      </c>
      <c r="AA3770" s="5">
        <f t="shared" ca="1" si="1966"/>
        <v>-1078.8448453224262</v>
      </c>
      <c r="AB3770" s="5">
        <f ca="1">VLOOKUP(CONCATENATE($F3770," ",$G3770),AllocFactorMatrix,(AB$4+1),FALSE)*$E3774</f>
        <v>-14.343193015629835</v>
      </c>
      <c r="AC3770" s="5">
        <f ca="1">VLOOKUP(CONCATENATE($F3770," ",$G3770),AllocFactorMatrix,(AC$4+1),FALSE)*$E3774</f>
        <v>-49.137786577857192</v>
      </c>
      <c r="AD3770" s="5">
        <f ca="1">VLOOKUP(CONCATENATE($F3770," ",$G3770),AllocFactorMatrix,(AD$4+1),FALSE)*$E3774</f>
        <v>-10.592531351369459</v>
      </c>
    </row>
    <row r="3771" spans="4:30" hidden="1" outlineLevel="1">
      <c r="D3771" s="7"/>
      <c r="E3771" s="51"/>
      <c r="F3771" s="52" t="str">
        <f>F3774</f>
        <v>LABOR_M</v>
      </c>
      <c r="G3771" s="55" t="str">
        <f>$G$12</f>
        <v>DISTSEC</v>
      </c>
      <c r="H3771" s="4">
        <f t="shared" ca="1" si="1964"/>
        <v>-16932.013590831804</v>
      </c>
      <c r="I3771" s="5">
        <f ca="1">VLOOKUP(CONCATENATE($F3771," ",$G3771),AllocFactorMatrix,(I$4+1),FALSE)*$E3774</f>
        <v>-12660.091140440169</v>
      </c>
      <c r="J3771" s="5">
        <f ca="1">VLOOKUP(CONCATENATE($F3771," ",$G3771),AllocFactorMatrix,(J$4+1),FALSE)*$E3774</f>
        <v>-610.34702877029065</v>
      </c>
      <c r="K3771" s="5">
        <f ca="1">VLOOKUP(CONCATENATE($F3771," ",$G3771),AllocFactorMatrix,(K$4+1),FALSE)*$E3774</f>
        <v>-1841.6713402509599</v>
      </c>
      <c r="L3771" s="5">
        <f ca="1">VLOOKUP(CONCATENATE($F3771," ",$G3771),AllocFactorMatrix,(L$4+1),FALSE)*$E3774</f>
        <v>0</v>
      </c>
      <c r="M3771" s="5">
        <f ca="1">VLOOKUP(CONCATENATE($F3771," ",$G3771),AllocFactorMatrix,(M$4+1),FALSE)*$E3774</f>
        <v>0</v>
      </c>
      <c r="N3771" s="5">
        <f t="shared" ca="1" si="1965"/>
        <v>-1841.6713402509599</v>
      </c>
      <c r="O3771" s="5">
        <f ca="1">VLOOKUP(CONCATENATE($F3771," ",$G3771),AllocFactorMatrix,(O$4+1),FALSE)*$E3774</f>
        <v>-1173.5201462311538</v>
      </c>
      <c r="P3771" s="5">
        <f ca="1">VLOOKUP(CONCATENATE($F3771," ",$G3771),AllocFactorMatrix,(P$4+1),FALSE)*$E3774</f>
        <v>0</v>
      </c>
      <c r="Q3771" s="5">
        <f ca="1">VLOOKUP(CONCATENATE($F3771," ",$G3771),AllocFactorMatrix,(Q$4+1),FALSE)*$E3774</f>
        <v>0</v>
      </c>
      <c r="R3771" s="5">
        <f ca="1">VLOOKUP(CONCATENATE($F3771," ",$G3771),AllocFactorMatrix,(R$4+1),FALSE)*$E3774</f>
        <v>0</v>
      </c>
      <c r="S3771" s="5">
        <f t="shared" ca="1" si="1967"/>
        <v>-1173.5201462311538</v>
      </c>
      <c r="T3771" s="5">
        <f ca="1">VLOOKUP(CONCATENATE($F3771," ",$G3771),AllocFactorMatrix,(T$4+1),FALSE)*$E3774</f>
        <v>-31.729522865593932</v>
      </c>
      <c r="U3771" s="5">
        <f ca="1">VLOOKUP(CONCATENATE($F3771," ",$G3771),AllocFactorMatrix,(U$4+1),FALSE)*$E3774</f>
        <v>0</v>
      </c>
      <c r="V3771" s="5">
        <f ca="1">VLOOKUP(CONCATENATE($F3771," ",$G3771),AllocFactorMatrix,(V$4+1),FALSE)*$E3774</f>
        <v>0</v>
      </c>
      <c r="W3771" s="5">
        <f ca="1">VLOOKUP(CONCATENATE($F3771," ",$G3771),AllocFactorMatrix,(W$4+1),FALSE)*$E3774</f>
        <v>0</v>
      </c>
      <c r="X3771" s="5">
        <f t="shared" ca="1" si="1968"/>
        <v>-31.729522865593932</v>
      </c>
      <c r="Y3771" s="5">
        <f ca="1">VLOOKUP(CONCATENATE($F3771," ",$G3771),AllocFactorMatrix,(Y$4+1),FALSE)*$E3774</f>
        <v>-432.84597381401704</v>
      </c>
      <c r="Z3771" s="5">
        <f ca="1">VLOOKUP(CONCATENATE($F3771," ",$G3771),AllocFactorMatrix,(Z$4+1),FALSE)*$E3774</f>
        <v>0</v>
      </c>
      <c r="AA3771" s="5">
        <f t="shared" ca="1" si="1966"/>
        <v>-432.84597381401704</v>
      </c>
      <c r="AB3771" s="5">
        <f ca="1">VLOOKUP(CONCATENATE($F3771," ",$G3771),AllocFactorMatrix,(AB$4+1),FALSE)*$E3774</f>
        <v>-4.4916565944034952</v>
      </c>
      <c r="AC3771" s="5">
        <f ca="1">VLOOKUP(CONCATENATE($F3771," ",$G3771),AllocFactorMatrix,(AC$4+1),FALSE)*$E3774</f>
        <v>-152.50901698228489</v>
      </c>
      <c r="AD3771" s="5">
        <f ca="1">VLOOKUP(CONCATENATE($F3771," ",$G3771),AllocFactorMatrix,(AD$4+1),FALSE)*$E3774</f>
        <v>-24.80776488293624</v>
      </c>
    </row>
    <row r="3772" spans="4:30" hidden="1" outlineLevel="1">
      <c r="D3772" s="7"/>
      <c r="E3772" s="51"/>
      <c r="F3772" s="52" t="str">
        <f>F3774</f>
        <v>LABOR_M</v>
      </c>
      <c r="G3772" s="55" t="str">
        <f>$G$13</f>
        <v>ENERGY</v>
      </c>
      <c r="H3772" s="4">
        <f t="shared" ca="1" si="1964"/>
        <v>-20974.695756057787</v>
      </c>
      <c r="I3772" s="5">
        <f ca="1">VLOOKUP(CONCATENATE($F3772," ",$G3772),AllocFactorMatrix,(I$4+1),FALSE)*$E3774</f>
        <v>-7870.2740258018894</v>
      </c>
      <c r="J3772" s="5">
        <f ca="1">VLOOKUP(CONCATENATE($F3772," ",$G3772),AllocFactorMatrix,(J$4+1),FALSE)*$E3774</f>
        <v>-510.04461296718785</v>
      </c>
      <c r="K3772" s="5">
        <f ca="1">VLOOKUP(CONCATENATE($F3772," ",$G3772),AllocFactorMatrix,(K$4+1),FALSE)*$E3774</f>
        <v>-1711.2549672439161</v>
      </c>
      <c r="L3772" s="5">
        <f ca="1">VLOOKUP(CONCATENATE($F3772," ",$G3772),AllocFactorMatrix,(L$4+1),FALSE)*$E3774</f>
        <v>-54.387567807208249</v>
      </c>
      <c r="M3772" s="5">
        <f ca="1">VLOOKUP(CONCATENATE($F3772," ",$G3772),AllocFactorMatrix,(M$4+1),FALSE)*$E3774</f>
        <v>-5.0138979497372951</v>
      </c>
      <c r="N3772" s="5">
        <f t="shared" ca="1" si="1965"/>
        <v>-1770.6564330008616</v>
      </c>
      <c r="O3772" s="5">
        <f ca="1">VLOOKUP(CONCATENATE($F3772," ",$G3772),AllocFactorMatrix,(O$4+1),FALSE)*$E3774</f>
        <v>-1560.1750312197387</v>
      </c>
      <c r="P3772" s="5">
        <f ca="1">VLOOKUP(CONCATENATE($F3772," ",$G3772),AllocFactorMatrix,(P$4+1),FALSE)*$E3774</f>
        <v>-289.22643042156625</v>
      </c>
      <c r="Q3772" s="5">
        <f ca="1">VLOOKUP(CONCATENATE($F3772," ",$G3772),AllocFactorMatrix,(Q$4+1),FALSE)*$E3774</f>
        <v>-131.41708696499526</v>
      </c>
      <c r="R3772" s="5">
        <f ca="1">VLOOKUP(CONCATENATE($F3772," ",$G3772),AllocFactorMatrix,(R$4+1),FALSE)*$E3774</f>
        <v>-6.0890974680693208</v>
      </c>
      <c r="S3772" s="5">
        <f t="shared" ca="1" si="1967"/>
        <v>-1986.9076460743693</v>
      </c>
      <c r="T3772" s="5">
        <f ca="1">VLOOKUP(CONCATENATE($F3772," ",$G3772),AllocFactorMatrix,(T$4+1),FALSE)*$E3774</f>
        <v>-59.788863722107664</v>
      </c>
      <c r="U3772" s="5">
        <f ca="1">VLOOKUP(CONCATENATE($F3772," ",$G3772),AllocFactorMatrix,(U$4+1),FALSE)*$E3774</f>
        <v>-1049.8028784823891</v>
      </c>
      <c r="V3772" s="5">
        <f ca="1">VLOOKUP(CONCATENATE($F3772," ",$G3772),AllocFactorMatrix,(V$4+1),FALSE)*$E3774</f>
        <v>-5960.3448880558881</v>
      </c>
      <c r="W3772" s="5">
        <f ca="1">VLOOKUP(CONCATENATE($F3772," ",$G3772),AllocFactorMatrix,(W$4+1),FALSE)*$E3774</f>
        <v>-1130.8169251260185</v>
      </c>
      <c r="X3772" s="5">
        <f t="shared" ca="1" si="1968"/>
        <v>-8200.7535553864036</v>
      </c>
      <c r="Y3772" s="5">
        <f ca="1">VLOOKUP(CONCATENATE($F3772," ",$G3772),AllocFactorMatrix,(Y$4+1),FALSE)*$E3774</f>
        <v>-422.69844504602469</v>
      </c>
      <c r="Z3772" s="5">
        <f ca="1">VLOOKUP(CONCATENATE($F3772," ",$G3772),AllocFactorMatrix,(Z$4+1),FALSE)*$E3774</f>
        <v>-6.880856838729775</v>
      </c>
      <c r="AA3772" s="5">
        <f t="shared" ca="1" si="1966"/>
        <v>-429.57930188475444</v>
      </c>
      <c r="AB3772" s="5">
        <f ca="1">VLOOKUP(CONCATENATE($F3772," ",$G3772),AllocFactorMatrix,(AB$4+1),FALSE)*$E3774</f>
        <v>-7.6750423048277101</v>
      </c>
      <c r="AC3772" s="5">
        <f ca="1">VLOOKUP(CONCATENATE($F3772," ",$G3772),AllocFactorMatrix,(AC$4+1),FALSE)*$E3774</f>
        <v>-165.96251233659271</v>
      </c>
      <c r="AD3772" s="5">
        <f ca="1">VLOOKUP(CONCATENATE($F3772," ",$G3772),AllocFactorMatrix,(AD$4+1),FALSE)*$E3774</f>
        <v>-32.842626300902992</v>
      </c>
    </row>
    <row r="3773" spans="4:30" hidden="1" outlineLevel="1">
      <c r="D3773" s="7"/>
      <c r="E3773" s="51"/>
      <c r="F3773" s="52" t="str">
        <f>F3774</f>
        <v>LABOR_M</v>
      </c>
      <c r="G3773" s="55" t="str">
        <f>$G$14</f>
        <v>CUSTOMER</v>
      </c>
      <c r="H3773" s="4">
        <f t="shared" ca="1" si="1964"/>
        <v>-15809.369679632699</v>
      </c>
      <c r="I3773" s="5">
        <f ca="1">VLOOKUP(CONCATENATE($F3773," ",$G3773),AllocFactorMatrix,(I$4+1),FALSE)*$E3774</f>
        <v>-11295.810324204813</v>
      </c>
      <c r="J3773" s="5">
        <f ca="1">VLOOKUP(CONCATENATE($F3773," ",$G3773),AllocFactorMatrix,(J$4+1),FALSE)*$E3774</f>
        <v>-1933.0850967422241</v>
      </c>
      <c r="K3773" s="5">
        <f ca="1">VLOOKUP(CONCATENATE($F3773," ",$G3773),AllocFactorMatrix,(K$4+1),FALSE)*$E3774</f>
        <v>-556.62432105321466</v>
      </c>
      <c r="L3773" s="5">
        <f ca="1">VLOOKUP(CONCATENATE($F3773," ",$G3773),AllocFactorMatrix,(L$4+1),FALSE)*$E3774</f>
        <v>-93.04694527720153</v>
      </c>
      <c r="M3773" s="5">
        <f ca="1">VLOOKUP(CONCATENATE($F3773," ",$G3773),AllocFactorMatrix,(M$4+1),FALSE)*$E3774</f>
        <v>-14.700971149051515</v>
      </c>
      <c r="N3773" s="5">
        <f t="shared" ca="1" si="1965"/>
        <v>-664.37223747946769</v>
      </c>
      <c r="O3773" s="5">
        <f ca="1">VLOOKUP(CONCATENATE($F3773," ",$G3773),AllocFactorMatrix,(O$4+1),FALSE)*$E3774</f>
        <v>-103.86739901100951</v>
      </c>
      <c r="P3773" s="5">
        <f ca="1">VLOOKUP(CONCATENATE($F3773," ",$G3773),AllocFactorMatrix,(P$4+1),FALSE)*$E3774</f>
        <v>-26.676025392535884</v>
      </c>
      <c r="Q3773" s="5">
        <f ca="1">VLOOKUP(CONCATENATE($F3773," ",$G3773),AllocFactorMatrix,(Q$4+1),FALSE)*$E3774</f>
        <v>-51.022910955534847</v>
      </c>
      <c r="R3773" s="5">
        <f ca="1">VLOOKUP(CONCATENATE($F3773," ",$G3773),AllocFactorMatrix,(R$4+1),FALSE)*$E3774</f>
        <v>-8.9052668927941099</v>
      </c>
      <c r="S3773" s="5">
        <f t="shared" ca="1" si="1967"/>
        <v>-190.47160225187437</v>
      </c>
      <c r="T3773" s="5">
        <f ca="1">VLOOKUP(CONCATENATE($F3773," ",$G3773),AllocFactorMatrix,(T$4+1),FALSE)*$E3774</f>
        <v>-0.72237199181874823</v>
      </c>
      <c r="U3773" s="5">
        <f ca="1">VLOOKUP(CONCATENATE($F3773," ",$G3773),AllocFactorMatrix,(U$4+1),FALSE)*$E3774</f>
        <v>-15.88106390354419</v>
      </c>
      <c r="V3773" s="5">
        <f ca="1">VLOOKUP(CONCATENATE($F3773," ",$G3773),AllocFactorMatrix,(V$4+1),FALSE)*$E3774</f>
        <v>-75.074014880853468</v>
      </c>
      <c r="W3773" s="5">
        <f ca="1">VLOOKUP(CONCATENATE($F3773," ",$G3773),AllocFactorMatrix,(W$4+1),FALSE)*$E3774</f>
        <v>-13.362875429653029</v>
      </c>
      <c r="X3773" s="5">
        <f t="shared" ca="1" si="1968"/>
        <v>-105.04032620586943</v>
      </c>
      <c r="Y3773" s="5">
        <f ca="1">VLOOKUP(CONCATENATE($F3773," ",$G3773),AllocFactorMatrix,(Y$4+1),FALSE)*$E3774</f>
        <v>-28.428719589135451</v>
      </c>
      <c r="Z3773" s="5">
        <f ca="1">VLOOKUP(CONCATENATE($F3773," ",$G3773),AllocFactorMatrix,(Z$4+1),FALSE)*$E3774</f>
        <v>-0.45038904479349878</v>
      </c>
      <c r="AA3773" s="5">
        <f t="shared" ca="1" si="1966"/>
        <v>-28.879108633928951</v>
      </c>
      <c r="AB3773" s="5">
        <f ca="1">VLOOKUP(CONCATENATE($F3773," ",$G3773),AllocFactorMatrix,(AB$4+1),FALSE)*$E3774</f>
        <v>-0.81007459238880697</v>
      </c>
      <c r="AC3773" s="5">
        <f ca="1">VLOOKUP(CONCATENATE($F3773," ",$G3773),AllocFactorMatrix,(AC$4+1),FALSE)*$E3774</f>
        <v>-1246.7308361416644</v>
      </c>
      <c r="AD3773" s="5">
        <f ca="1">VLOOKUP(CONCATENATE($F3773," ",$G3773),AllocFactorMatrix,(AD$4+1),FALSE)*$E3774</f>
        <v>-344.17007338046898</v>
      </c>
    </row>
    <row r="3774" spans="4:30" collapsed="1">
      <c r="D3774" s="7" t="s">
        <v>302</v>
      </c>
      <c r="E3774" s="97">
        <v>-174772</v>
      </c>
      <c r="F3774" s="10" t="s">
        <v>70</v>
      </c>
      <c r="G3774" s="55" t="str">
        <f>$G$15</f>
        <v>TOTAL</v>
      </c>
      <c r="H3774" s="4">
        <f t="shared" ca="1" si="1964"/>
        <v>-174771.99999999991</v>
      </c>
      <c r="I3774" s="5">
        <f ca="1">VLOOKUP(CONCATENATE($F3774," ",$G3774),AllocFactorMatrix,(I$4+1),FALSE)*$E3774</f>
        <v>-103656.14722550723</v>
      </c>
      <c r="J3774" s="5">
        <f ca="1">VLOOKUP(CONCATENATE($F3774," ",$G3774),AllocFactorMatrix,(J$4+1),FALSE)*$E3774</f>
        <v>-6390.0630676339752</v>
      </c>
      <c r="K3774" s="5">
        <f ca="1">VLOOKUP(CONCATENATE($F3774," ",$G3774),AllocFactorMatrix,(K$4+1),FALSE)*$E3774</f>
        <v>-15539.630444673636</v>
      </c>
      <c r="L3774" s="5">
        <f ca="1">VLOOKUP(CONCATENATE($F3774," ",$G3774),AllocFactorMatrix,(L$4+1),FALSE)*$E3774</f>
        <v>-461.01213541502233</v>
      </c>
      <c r="M3774" s="5">
        <f ca="1">VLOOKUP(CONCATENATE($F3774," ",$G3774),AllocFactorMatrix,(M$4+1),FALSE)*$E3774</f>
        <v>-41.381256798299049</v>
      </c>
      <c r="N3774" s="5">
        <f t="shared" ca="1" si="1965"/>
        <v>-16042.023836886956</v>
      </c>
      <c r="O3774" s="5">
        <f ca="1">VLOOKUP(CONCATENATE($F3774," ",$G3774),AllocFactorMatrix,(O$4+1),FALSE)*$E3774</f>
        <v>-11481.43599858344</v>
      </c>
      <c r="P3774" s="5">
        <f ca="1">VLOOKUP(CONCATENATE($F3774," ",$G3774),AllocFactorMatrix,(P$4+1),FALSE)*$E3774</f>
        <v>-1899.0536802290696</v>
      </c>
      <c r="Q3774" s="5">
        <f ca="1">VLOOKUP(CONCATENATE($F3774," ",$G3774),AllocFactorMatrix,(Q$4+1),FALSE)*$E3774</f>
        <v>-541.68150791635207</v>
      </c>
      <c r="R3774" s="5">
        <f ca="1">VLOOKUP(CONCATENATE($F3774," ",$G3774),AllocFactorMatrix,(R$4+1),FALSE)*$E3774</f>
        <v>-22.76391146251715</v>
      </c>
      <c r="S3774" s="5">
        <f t="shared" ca="1" si="1967"/>
        <v>-13944.935098191378</v>
      </c>
      <c r="T3774" s="5">
        <f ca="1">VLOOKUP(CONCATENATE($F3774," ",$G3774),AllocFactorMatrix,(T$4+1),FALSE)*$E3774</f>
        <v>-380.50022186619691</v>
      </c>
      <c r="U3774" s="5">
        <f ca="1">VLOOKUP(CONCATENATE($F3774," ",$G3774),AllocFactorMatrix,(U$4+1),FALSE)*$E3774</f>
        <v>-5681.4886238769232</v>
      </c>
      <c r="V3774" s="5">
        <f ca="1">VLOOKUP(CONCATENATE($F3774," ",$G3774),AllocFactorMatrix,(V$4+1),FALSE)*$E3774</f>
        <v>-20097.575936756464</v>
      </c>
      <c r="W3774" s="5">
        <f ca="1">VLOOKUP(CONCATENATE($F3774," ",$G3774),AllocFactorMatrix,(W$4+1),FALSE)*$E3774</f>
        <v>-2995.1310097237056</v>
      </c>
      <c r="X3774" s="5">
        <f t="shared" ca="1" si="1968"/>
        <v>-29154.69579222329</v>
      </c>
      <c r="Y3774" s="5">
        <f ca="1">VLOOKUP(CONCATENATE($F3774," ",$G3774),AllocFactorMatrix,(Y$4+1),FALSE)*$E3774</f>
        <v>-3455.8324964951153</v>
      </c>
      <c r="Z3774" s="5">
        <f ca="1">VLOOKUP(CONCATENATE($F3774," ",$G3774),AllocFactorMatrix,(Z$4+1),FALSE)*$E3774</f>
        <v>-56.408461140096371</v>
      </c>
      <c r="AA3774" s="5">
        <f t="shared" ca="1" si="1966"/>
        <v>-3512.2409576352115</v>
      </c>
      <c r="AB3774" s="5">
        <f ca="1">VLOOKUP(CONCATENATE($F3774," ",$G3774),AllocFactorMatrix,(AB$4+1),FALSE)*$E3774</f>
        <v>-45.072178686048566</v>
      </c>
      <c r="AC3774" s="5">
        <f ca="1">VLOOKUP(CONCATENATE($F3774," ",$G3774),AllocFactorMatrix,(AC$4+1),FALSE)*$E3774</f>
        <v>-1614.3966649486626</v>
      </c>
      <c r="AD3774" s="5">
        <f ca="1">VLOOKUP(CONCATENATE($F3774," ",$G3774),AllocFactorMatrix,(AD$4+1),FALSE)*$E3774</f>
        <v>-412.42517828723754</v>
      </c>
    </row>
    <row r="3775" spans="4:30" hidden="1" outlineLevel="1">
      <c r="D3775" s="7"/>
      <c r="E3775" s="51"/>
      <c r="F3775" s="52" t="str">
        <f>F3782</f>
        <v>LABOR_M</v>
      </c>
      <c r="G3775" s="55" t="str">
        <f>$G$8</f>
        <v>PRODUCTION</v>
      </c>
      <c r="H3775" s="4">
        <f t="shared" ref="H3775:H3782" ca="1" si="1969">SUBTOTAL(9,I3775:AD3775)</f>
        <v>-11928.028451226646</v>
      </c>
      <c r="I3775" s="5">
        <f ca="1">VLOOKUP(CONCATENATE($F3775," ",$G3775),AllocFactorMatrix,(I$4+1),FALSE)*$E3782</f>
        <v>-6622.5187729685304</v>
      </c>
      <c r="J3775" s="5">
        <f ca="1">VLOOKUP(CONCATENATE($F3775," ",$G3775),AllocFactorMatrix,(J$4+1),FALSE)*$E3782</f>
        <v>-304.734379684092</v>
      </c>
      <c r="K3775" s="5">
        <f ca="1">VLOOKUP(CONCATENATE($F3775," ",$G3775),AllocFactorMatrix,(K$4+1),FALSE)*$E3782</f>
        <v>-1003.8825444905793</v>
      </c>
      <c r="L3775" s="5">
        <f ca="1">VLOOKUP(CONCATENATE($F3775," ",$G3775),AllocFactorMatrix,(L$4+1),FALSE)*$E3782</f>
        <v>-25.083819983230732</v>
      </c>
      <c r="M3775" s="5">
        <f ca="1">VLOOKUP(CONCATENATE($F3775," ",$G3775),AllocFactorMatrix,(M$4+1),FALSE)*$E3782</f>
        <v>-3.2290336671191406</v>
      </c>
      <c r="N3775" s="5">
        <f t="shared" ref="N3775:N3782" ca="1" si="1970">SUBTOTAL(9,K3775:M3775)</f>
        <v>-1032.1953981409292</v>
      </c>
      <c r="O3775" s="5">
        <f ca="1">VLOOKUP(CONCATENATE($F3775," ",$G3775),AllocFactorMatrix,(O$4+1),FALSE)*$E3782</f>
        <v>-763.6670206858422</v>
      </c>
      <c r="P3775" s="5">
        <f ca="1">VLOOKUP(CONCATENATE($F3775," ",$G3775),AllocFactorMatrix,(P$4+1),FALSE)*$E3782</f>
        <v>-138.22518179997755</v>
      </c>
      <c r="Q3775" s="5">
        <f ca="1">VLOOKUP(CONCATENATE($F3775," ",$G3775),AllocFactorMatrix,(Q$4+1),FALSE)*$E3782</f>
        <v>-53.464524428707222</v>
      </c>
      <c r="R3775" s="5">
        <f ca="1">VLOOKUP(CONCATENATE($F3775," ",$G3775),AllocFactorMatrix,(R$4+1),FALSE)*$E3782</f>
        <v>-1.1519853619951252</v>
      </c>
      <c r="S3775" s="5">
        <f ca="1">SUBTOTAL(9,O3775:R3775)</f>
        <v>-956.50871227652215</v>
      </c>
      <c r="T3775" s="5">
        <f ca="1">VLOOKUP(CONCATENATE($F3775," ",$G3775),AllocFactorMatrix,(T$4+1),FALSE)*$E3782</f>
        <v>-24.249215978713412</v>
      </c>
      <c r="U3775" s="5">
        <f ca="1">VLOOKUP(CONCATENATE($F3775," ",$G3775),AllocFactorMatrix,(U$4+1),FALSE)*$E3782</f>
        <v>-386.08967289851438</v>
      </c>
      <c r="V3775" s="5">
        <f ca="1">VLOOKUP(CONCATENATE($F3775," ",$G3775),AllocFactorMatrix,(V$4+1),FALSE)*$E3782</f>
        <v>-2093.8429778794907</v>
      </c>
      <c r="W3775" s="5">
        <f ca="1">VLOOKUP(CONCATENATE($F3775," ",$G3775),AllocFactorMatrix,(W$4+1),FALSE)*$E3782</f>
        <v>-275.49248390218952</v>
      </c>
      <c r="X3775" s="5">
        <f ca="1">SUBTOTAL(9,T3775:W3775)</f>
        <v>-2779.6743506589082</v>
      </c>
      <c r="Y3775" s="5">
        <f ca="1">VLOOKUP(CONCATENATE($F3775," ",$G3775),AllocFactorMatrix,(Y$4+1),FALSE)*$E3782</f>
        <v>-225.07486955621494</v>
      </c>
      <c r="Z3775" s="5">
        <f ca="1">VLOOKUP(CONCATENATE($F3775," ",$G3775),AllocFactorMatrix,(Z$4+1),FALSE)*$E3782</f>
        <v>-4.6785599123565724</v>
      </c>
      <c r="AA3775" s="5">
        <f t="shared" ref="AA3775:AA3782" ca="1" si="1971">SUBTOTAL(9,Y3775:Z3775)</f>
        <v>-229.75342946857151</v>
      </c>
      <c r="AB3775" s="5">
        <f ca="1">VLOOKUP(CONCATENATE($F3775," ",$G3775),AllocFactorMatrix,(AB$4+1),FALSE)*$E3782</f>
        <v>-2.6434080290937874</v>
      </c>
      <c r="AC3775" s="5">
        <f ca="1">VLOOKUP(CONCATENATE($F3775," ",$G3775),AllocFactorMatrix,(AC$4+1),FALSE)*$E3782</f>
        <v>0</v>
      </c>
      <c r="AD3775" s="5">
        <f ca="1">VLOOKUP(CONCATENATE($F3775," ",$G3775),AllocFactorMatrix,(AD$4+1),FALSE)*$E3782</f>
        <v>0</v>
      </c>
    </row>
    <row r="3776" spans="4:30" hidden="1" outlineLevel="1">
      <c r="D3776" s="7"/>
      <c r="E3776" s="51"/>
      <c r="F3776" s="52" t="str">
        <f>F3782</f>
        <v>LABOR_M</v>
      </c>
      <c r="G3776" s="55" t="str">
        <f>$G$9</f>
        <v>BULKTRAN</v>
      </c>
      <c r="H3776" s="4">
        <f t="shared" ca="1" si="1969"/>
        <v>-43.582846874213999</v>
      </c>
      <c r="I3776" s="5">
        <f ca="1">VLOOKUP(CONCATENATE($F3776," ",$G3776),AllocFactorMatrix,(I$4+1),FALSE)*$E3782</f>
        <v>-21.468169045925499</v>
      </c>
      <c r="J3776" s="5">
        <f ca="1">VLOOKUP(CONCATENATE($F3776," ",$G3776),AllocFactorMatrix,(J$4+1),FALSE)*$E3782</f>
        <v>-1.0612483065165319</v>
      </c>
      <c r="K3776" s="5">
        <f ca="1">VLOOKUP(CONCATENATE($F3776," ",$G3776),AllocFactorMatrix,(K$4+1),FALSE)*$E3782</f>
        <v>-3.8872917257962394</v>
      </c>
      <c r="L3776" s="5">
        <f ca="1">VLOOKUP(CONCATENATE($F3776," ",$G3776),AllocFactorMatrix,(L$4+1),FALSE)*$E3782</f>
        <v>-0.12235814209631252</v>
      </c>
      <c r="M3776" s="5">
        <f ca="1">VLOOKUP(CONCATENATE($F3776," ",$G3776),AllocFactorMatrix,(M$4+1),FALSE)*$E3782</f>
        <v>-1.1474355040245226E-2</v>
      </c>
      <c r="N3776" s="5">
        <f t="shared" ca="1" si="1970"/>
        <v>-4.021124222932797</v>
      </c>
      <c r="O3776" s="5">
        <f ca="1">VLOOKUP(CONCATENATE($F3776," ",$G3776),AllocFactorMatrix,(O$4+1),FALSE)*$E3782</f>
        <v>-2.9549464216719841</v>
      </c>
      <c r="P3776" s="5">
        <f ca="1">VLOOKUP(CONCATENATE($F3776," ",$G3776),AllocFactorMatrix,(P$4+1),FALSE)*$E3782</f>
        <v>-0.55059260761335305</v>
      </c>
      <c r="Q3776" s="5">
        <f ca="1">VLOOKUP(CONCATENATE($F3776," ",$G3776),AllocFactorMatrix,(Q$4+1),FALSE)*$E3782</f>
        <v>-0.24880254734585611</v>
      </c>
      <c r="R3776" s="5">
        <f ca="1">VLOOKUP(CONCATENATE($F3776," ",$G3776),AllocFactorMatrix,(R$4+1),FALSE)*$E3782</f>
        <v>-1.1188372440422712E-2</v>
      </c>
      <c r="S3776" s="5">
        <f t="shared" ref="S3776:S3782" ca="1" si="1972">SUBTOTAL(9,O3776:R3776)</f>
        <v>-3.7655299490716159</v>
      </c>
      <c r="T3776" s="5">
        <f ca="1">VLOOKUP(CONCATENATE($F3776," ",$G3776),AllocFactorMatrix,(T$4+1),FALSE)*$E3782</f>
        <v>-0.10322384712783106</v>
      </c>
      <c r="U3776" s="5">
        <f ca="1">VLOOKUP(CONCATENATE($F3776," ",$G3776),AllocFactorMatrix,(U$4+1),FALSE)*$E3782</f>
        <v>-1.6892406707776462</v>
      </c>
      <c r="V3776" s="5">
        <f ca="1">VLOOKUP(CONCATENATE($F3776," ",$G3776),AllocFactorMatrix,(V$4+1),FALSE)*$E3782</f>
        <v>-8.9276844100944803</v>
      </c>
      <c r="W3776" s="5">
        <f ca="1">VLOOKUP(CONCATENATE($F3776," ",$G3776),AllocFactorMatrix,(W$4+1),FALSE)*$E3782</f>
        <v>-1.6121918346653847</v>
      </c>
      <c r="X3776" s="5">
        <f t="shared" ref="X3776:X3782" ca="1" si="1973">SUBTOTAL(9,T3776:W3776)</f>
        <v>-12.332340762665343</v>
      </c>
      <c r="Y3776" s="5">
        <f ca="1">VLOOKUP(CONCATENATE($F3776," ",$G3776),AllocFactorMatrix,(Y$4+1),FALSE)*$E3782</f>
        <v>-0.90745935718494875</v>
      </c>
      <c r="Z3776" s="5">
        <f ca="1">VLOOKUP(CONCATENATE($F3776," ",$G3776),AllocFactorMatrix,(Z$4+1),FALSE)*$E3782</f>
        <v>-1.519959736046886E-2</v>
      </c>
      <c r="AA3776" s="5">
        <f t="shared" ca="1" si="1971"/>
        <v>-0.92265895454541758</v>
      </c>
      <c r="AB3776" s="5">
        <f ca="1">VLOOKUP(CONCATENATE($F3776," ",$G3776),AllocFactorMatrix,(AB$4+1),FALSE)*$E3782</f>
        <v>-1.1775632556795224E-2</v>
      </c>
      <c r="AC3776" s="5">
        <f ca="1">VLOOKUP(CONCATENATE($F3776," ",$G3776),AllocFactorMatrix,(AC$4+1),FALSE)*$E3782</f>
        <v>0</v>
      </c>
      <c r="AD3776" s="5">
        <f ca="1">VLOOKUP(CONCATENATE($F3776," ",$G3776),AllocFactorMatrix,(AD$4+1),FALSE)*$E3782</f>
        <v>0</v>
      </c>
    </row>
    <row r="3777" spans="4:30" hidden="1" outlineLevel="1">
      <c r="D3777" s="7"/>
      <c r="E3777" s="51"/>
      <c r="F3777" s="52" t="str">
        <f>F3782</f>
        <v>LABOR_M</v>
      </c>
      <c r="G3777" s="55" t="str">
        <f>$G$10</f>
        <v>SUBTRAN</v>
      </c>
      <c r="H3777" s="4">
        <f t="shared" ca="1" si="1969"/>
        <v>-9.5864185573024123</v>
      </c>
      <c r="I3777" s="5">
        <f ca="1">VLOOKUP(CONCATENATE($F3777," ",$G3777),AllocFactorMatrix,(I$4+1),FALSE)*$E3782</f>
        <v>-4.6673149881417286</v>
      </c>
      <c r="J3777" s="5">
        <f ca="1">VLOOKUP(CONCATENATE($F3777," ",$G3777),AllocFactorMatrix,(J$4+1),FALSE)*$E3782</f>
        <v>-0.2252507269006056</v>
      </c>
      <c r="K3777" s="5">
        <f ca="1">VLOOKUP(CONCATENATE($F3777," ",$G3777),AllocFactorMatrix,(K$4+1),FALSE)*$E3782</f>
        <v>-0.81945113074379294</v>
      </c>
      <c r="L3777" s="5">
        <f ca="1">VLOOKUP(CONCATENATE($F3777," ",$G3777),AllocFactorMatrix,(L$4+1),FALSE)*$E3782</f>
        <v>-2.5312074425126486E-2</v>
      </c>
      <c r="M3777" s="5">
        <f ca="1">VLOOKUP(CONCATENATE($F3777," ",$G3777),AllocFactorMatrix,(M$4+1),FALSE)*$E3782</f>
        <v>-3.1524850024328868E-3</v>
      </c>
      <c r="N3777" s="5">
        <f t="shared" ca="1" si="1970"/>
        <v>-0.84791569017135238</v>
      </c>
      <c r="O3777" s="5">
        <f ca="1">VLOOKUP(CONCATENATE($F3777," ",$G3777),AllocFactorMatrix,(O$4+1),FALSE)*$E3782</f>
        <v>-0.61910813714655788</v>
      </c>
      <c r="P3777" s="5">
        <f ca="1">VLOOKUP(CONCATENATE($F3777," ",$G3777),AllocFactorMatrix,(P$4+1),FALSE)*$E3782</f>
        <v>-0.11509148059511916</v>
      </c>
      <c r="Q3777" s="5">
        <f ca="1">VLOOKUP(CONCATENATE($F3777," ",$G3777),AllocFactorMatrix,(Q$4+1),FALSE)*$E3782</f>
        <v>-6.8480802313483205E-2</v>
      </c>
      <c r="R3777" s="5">
        <f ca="1">VLOOKUP(CONCATENATE($F3777," ",$G3777),AllocFactorMatrix,(R$4+1),FALSE)*$E3782</f>
        <v>0</v>
      </c>
      <c r="S3777" s="5">
        <f t="shared" ca="1" si="1972"/>
        <v>-0.80268042005516027</v>
      </c>
      <c r="T3777" s="5">
        <f ca="1">VLOOKUP(CONCATENATE($F3777," ",$G3777),AllocFactorMatrix,(T$4+1),FALSE)*$E3782</f>
        <v>-2.1618193107655545E-2</v>
      </c>
      <c r="U3777" s="5">
        <f ca="1">VLOOKUP(CONCATENATE($F3777," ",$G3777),AllocFactorMatrix,(U$4+1),FALSE)*$E3782</f>
        <v>-0.35390216396424823</v>
      </c>
      <c r="V3777" s="5">
        <f ca="1">VLOOKUP(CONCATENATE($F3777," ",$G3777),AllocFactorMatrix,(V$4+1),FALSE)*$E3782</f>
        <v>-2.4655242270940687</v>
      </c>
      <c r="W3777" s="5">
        <f ca="1">VLOOKUP(CONCATENATE($F3777," ",$G3777),AllocFactorMatrix,(W$4+1),FALSE)*$E3782</f>
        <v>0</v>
      </c>
      <c r="X3777" s="5">
        <f t="shared" ca="1" si="1973"/>
        <v>-2.8410445841659726</v>
      </c>
      <c r="Y3777" s="5">
        <f ca="1">VLOOKUP(CONCATENATE($F3777," ",$G3777),AllocFactorMatrix,(Y$4+1),FALSE)*$E3782</f>
        <v>-0.18633341092810471</v>
      </c>
      <c r="Z3777" s="5">
        <f ca="1">VLOOKUP(CONCATENATE($F3777," ",$G3777),AllocFactorMatrix,(Z$4+1),FALSE)*$E3782</f>
        <v>-3.1061830224858641E-3</v>
      </c>
      <c r="AA3777" s="5">
        <f t="shared" ca="1" si="1971"/>
        <v>-0.18943959395059057</v>
      </c>
      <c r="AB3777" s="5">
        <f ca="1">VLOOKUP(CONCATENATE($F3777," ",$G3777),AllocFactorMatrix,(AB$4+1),FALSE)*$E3782</f>
        <v>-2.4882289169482095E-3</v>
      </c>
      <c r="AC3777" s="5">
        <f ca="1">VLOOKUP(CONCATENATE($F3777," ",$G3777),AllocFactorMatrix,(AC$4+1),FALSE)*$E3782</f>
        <v>-8.4605102478915312E-3</v>
      </c>
      <c r="AD3777" s="5">
        <f ca="1">VLOOKUP(CONCATENATE($F3777," ",$G3777),AllocFactorMatrix,(AD$4+1),FALSE)*$E3782</f>
        <v>-1.8238147521638273E-3</v>
      </c>
    </row>
    <row r="3778" spans="4:30" hidden="1" outlineLevel="1">
      <c r="D3778" s="7"/>
      <c r="E3778" s="51"/>
      <c r="F3778" s="52" t="str">
        <f>F3782</f>
        <v>LABOR_M</v>
      </c>
      <c r="G3778" s="55" t="str">
        <f>$G$11</f>
        <v>DISTPRI</v>
      </c>
      <c r="H3778" s="4">
        <f t="shared" ca="1" si="1969"/>
        <v>-6142.0037816999484</v>
      </c>
      <c r="I3778" s="5">
        <f ca="1">VLOOKUP(CONCATENATE($F3778," ",$G3778),AllocFactorMatrix,(I$4+1),FALSE)*$E3782</f>
        <v>-4104.9630870104838</v>
      </c>
      <c r="J3778" s="5">
        <f ca="1">VLOOKUP(CONCATENATE($F3778," ",$G3778),AllocFactorMatrix,(J$4+1),FALSE)*$E3782</f>
        <v>-193.49724376390409</v>
      </c>
      <c r="K3778" s="5">
        <f ca="1">VLOOKUP(CONCATENATE($F3778," ",$G3778),AllocFactorMatrix,(K$4+1),FALSE)*$E3782</f>
        <v>-702.60036768300483</v>
      </c>
      <c r="L3778" s="5">
        <f ca="1">VLOOKUP(CONCATENATE($F3778," ",$G3778),AllocFactorMatrix,(L$4+1),FALSE)*$E3782</f>
        <v>-21.714007295730383</v>
      </c>
      <c r="M3778" s="5">
        <f ca="1">VLOOKUP(CONCATENATE($F3778," ",$G3778),AllocFactorMatrix,(M$4+1),FALSE)*$E3782</f>
        <v>0</v>
      </c>
      <c r="N3778" s="5">
        <f t="shared" ca="1" si="1970"/>
        <v>-724.31437497873526</v>
      </c>
      <c r="O3778" s="5">
        <f ca="1">VLOOKUP(CONCATENATE($F3778," ",$G3778),AllocFactorMatrix,(O$4+1),FALSE)*$E3782</f>
        <v>-526.82747171829715</v>
      </c>
      <c r="P3778" s="5">
        <f ca="1">VLOOKUP(CONCATENATE($F3778," ",$G3778),AllocFactorMatrix,(P$4+1),FALSE)*$E3782</f>
        <v>-98.121652059869874</v>
      </c>
      <c r="Q3778" s="5">
        <f ca="1">VLOOKUP(CONCATENATE($F3778," ",$G3778),AllocFactorMatrix,(Q$4+1),FALSE)*$E3782</f>
        <v>0</v>
      </c>
      <c r="R3778" s="5">
        <f ca="1">VLOOKUP(CONCATENATE($F3778," ",$G3778),AllocFactorMatrix,(R$4+1),FALSE)*$E3782</f>
        <v>0</v>
      </c>
      <c r="S3778" s="5">
        <f t="shared" ca="1" si="1972"/>
        <v>-624.94912377816706</v>
      </c>
      <c r="T3778" s="5">
        <f ca="1">VLOOKUP(CONCATENATE($F3778," ",$G3778),AllocFactorMatrix,(T$4+1),FALSE)*$E3782</f>
        <v>-18.781074707665741</v>
      </c>
      <c r="U3778" s="5">
        <f ca="1">VLOOKUP(CONCATENATE($F3778," ",$G3778),AllocFactorMatrix,(U$4+1),FALSE)*$E3782</f>
        <v>-302.89623635295754</v>
      </c>
      <c r="V3778" s="5">
        <f ca="1">VLOOKUP(CONCATENATE($F3778," ",$G3778),AllocFactorMatrix,(V$4+1),FALSE)*$E3782</f>
        <v>0</v>
      </c>
      <c r="W3778" s="5">
        <f ca="1">VLOOKUP(CONCATENATE($F3778," ",$G3778),AllocFactorMatrix,(W$4+1),FALSE)*$E3782</f>
        <v>0</v>
      </c>
      <c r="X3778" s="5">
        <f t="shared" ca="1" si="1973"/>
        <v>-321.67731106062331</v>
      </c>
      <c r="Y3778" s="5">
        <f ca="1">VLOOKUP(CONCATENATE($F3778," ",$G3778),AllocFactorMatrix,(Y$4+1),FALSE)*$E3782</f>
        <v>-158.86269340354588</v>
      </c>
      <c r="Z3778" s="5">
        <f ca="1">VLOOKUP(CONCATENATE($F3778," ",$G3778),AllocFactorMatrix,(Z$4+1),FALSE)*$E3782</f>
        <v>-2.6504515960037214</v>
      </c>
      <c r="AA3778" s="5">
        <f t="shared" ca="1" si="1971"/>
        <v>-161.51314499954961</v>
      </c>
      <c r="AB3778" s="5">
        <f ca="1">VLOOKUP(CONCATENATE($F3778," ",$G3778),AllocFactorMatrix,(AB$4+1),FALSE)*$E3782</f>
        <v>-2.1473098966307798</v>
      </c>
      <c r="AC3778" s="5">
        <f ca="1">VLOOKUP(CONCATENATE($F3778," ",$G3778),AllocFactorMatrix,(AC$4+1),FALSE)*$E3782</f>
        <v>-7.3563853810085904</v>
      </c>
      <c r="AD3778" s="5">
        <f ca="1">VLOOKUP(CONCATENATE($F3778," ",$G3778),AllocFactorMatrix,(AD$4+1),FALSE)*$E3782</f>
        <v>-1.5858008308457985</v>
      </c>
    </row>
    <row r="3779" spans="4:30" hidden="1" outlineLevel="1">
      <c r="D3779" s="7"/>
      <c r="E3779" s="51"/>
      <c r="F3779" s="52" t="str">
        <f>F3782</f>
        <v>LABOR_M</v>
      </c>
      <c r="G3779" s="55" t="str">
        <f>$G$12</f>
        <v>DISTSEC</v>
      </c>
      <c r="H3779" s="4">
        <f t="shared" ca="1" si="1969"/>
        <v>-2534.8805049099069</v>
      </c>
      <c r="I3779" s="5">
        <f ca="1">VLOOKUP(CONCATENATE($F3779," ",$G3779),AllocFactorMatrix,(I$4+1),FALSE)*$E3782</f>
        <v>-1895.3338331633042</v>
      </c>
      <c r="J3779" s="5">
        <f ca="1">VLOOKUP(CONCATENATE($F3779," ",$G3779),AllocFactorMatrix,(J$4+1),FALSE)*$E3782</f>
        <v>-91.374648157454601</v>
      </c>
      <c r="K3779" s="5">
        <f ca="1">VLOOKUP(CONCATENATE($F3779," ",$G3779),AllocFactorMatrix,(K$4+1),FALSE)*$E3782</f>
        <v>-275.71539272690342</v>
      </c>
      <c r="L3779" s="5">
        <f ca="1">VLOOKUP(CONCATENATE($F3779," ",$G3779),AllocFactorMatrix,(L$4+1),FALSE)*$E3782</f>
        <v>0</v>
      </c>
      <c r="M3779" s="5">
        <f ca="1">VLOOKUP(CONCATENATE($F3779," ",$G3779),AllocFactorMatrix,(M$4+1),FALSE)*$E3782</f>
        <v>0</v>
      </c>
      <c r="N3779" s="5">
        <f t="shared" ca="1" si="1970"/>
        <v>-275.71539272690342</v>
      </c>
      <c r="O3779" s="5">
        <f ca="1">VLOOKUP(CONCATENATE($F3779," ",$G3779),AllocFactorMatrix,(O$4+1),FALSE)*$E3782</f>
        <v>-175.68692139552184</v>
      </c>
      <c r="P3779" s="5">
        <f ca="1">VLOOKUP(CONCATENATE($F3779," ",$G3779),AllocFactorMatrix,(P$4+1),FALSE)*$E3782</f>
        <v>0</v>
      </c>
      <c r="Q3779" s="5">
        <f ca="1">VLOOKUP(CONCATENATE($F3779," ",$G3779),AllocFactorMatrix,(Q$4+1),FALSE)*$E3782</f>
        <v>0</v>
      </c>
      <c r="R3779" s="5">
        <f ca="1">VLOOKUP(CONCATENATE($F3779," ",$G3779),AllocFactorMatrix,(R$4+1),FALSE)*$E3782</f>
        <v>0</v>
      </c>
      <c r="S3779" s="5">
        <f t="shared" ca="1" si="1972"/>
        <v>-175.68692139552184</v>
      </c>
      <c r="T3779" s="5">
        <f ca="1">VLOOKUP(CONCATENATE($F3779," ",$G3779),AllocFactorMatrix,(T$4+1),FALSE)*$E3782</f>
        <v>-4.7502057868438037</v>
      </c>
      <c r="U3779" s="5">
        <f ca="1">VLOOKUP(CONCATENATE($F3779," ",$G3779),AllocFactorMatrix,(U$4+1),FALSE)*$E3782</f>
        <v>0</v>
      </c>
      <c r="V3779" s="5">
        <f ca="1">VLOOKUP(CONCATENATE($F3779," ",$G3779),AllocFactorMatrix,(V$4+1),FALSE)*$E3782</f>
        <v>0</v>
      </c>
      <c r="W3779" s="5">
        <f ca="1">VLOOKUP(CONCATENATE($F3779," ",$G3779),AllocFactorMatrix,(W$4+1),FALSE)*$E3782</f>
        <v>0</v>
      </c>
      <c r="X3779" s="5">
        <f t="shared" ca="1" si="1973"/>
        <v>-4.7502057868438037</v>
      </c>
      <c r="Y3779" s="5">
        <f ca="1">VLOOKUP(CONCATENATE($F3779," ",$G3779),AllocFactorMatrix,(Y$4+1),FALSE)*$E3782</f>
        <v>-64.801083153158146</v>
      </c>
      <c r="Z3779" s="5">
        <f ca="1">VLOOKUP(CONCATENATE($F3779," ",$G3779),AllocFactorMatrix,(Z$4+1),FALSE)*$E3782</f>
        <v>0</v>
      </c>
      <c r="AA3779" s="5">
        <f t="shared" ca="1" si="1971"/>
        <v>-64.801083153158146</v>
      </c>
      <c r="AB3779" s="5">
        <f ca="1">VLOOKUP(CONCATENATE($F3779," ",$G3779),AllocFactorMatrix,(AB$4+1),FALSE)*$E3782</f>
        <v>-0.6724429244533876</v>
      </c>
      <c r="AC3779" s="5">
        <f ca="1">VLOOKUP(CONCATENATE($F3779," ",$G3779),AllocFactorMatrix,(AC$4+1),FALSE)*$E3782</f>
        <v>-22.832023604132722</v>
      </c>
      <c r="AD3779" s="5">
        <f ca="1">VLOOKUP(CONCATENATE($F3779," ",$G3779),AllocFactorMatrix,(AD$4+1),FALSE)*$E3782</f>
        <v>-3.7139539981348655</v>
      </c>
    </row>
    <row r="3780" spans="4:30" hidden="1" outlineLevel="1">
      <c r="D3780" s="7"/>
      <c r="E3780" s="51"/>
      <c r="F3780" s="52" t="str">
        <f>F3782</f>
        <v>LABOR_M</v>
      </c>
      <c r="G3780" s="55" t="str">
        <f>$G$13</f>
        <v>ENERGY</v>
      </c>
      <c r="H3780" s="4">
        <f t="shared" ca="1" si="1969"/>
        <v>-3140.1077658735499</v>
      </c>
      <c r="I3780" s="5">
        <f ca="1">VLOOKUP(CONCATENATE($F3780," ",$G3780),AllocFactorMatrix,(I$4+1),FALSE)*$E3782</f>
        <v>-1178.2534953259471</v>
      </c>
      <c r="J3780" s="5">
        <f ca="1">VLOOKUP(CONCATENATE($F3780," ",$G3780),AllocFactorMatrix,(J$4+1),FALSE)*$E3782</f>
        <v>-76.358440129348352</v>
      </c>
      <c r="K3780" s="5">
        <f ca="1">VLOOKUP(CONCATENATE($F3780," ",$G3780),AllocFactorMatrix,(K$4+1),FALSE)*$E3782</f>
        <v>-256.19084417376394</v>
      </c>
      <c r="L3780" s="5">
        <f ca="1">VLOOKUP(CONCATENATE($F3780," ",$G3780),AllocFactorMatrix,(L$4+1),FALSE)*$E3782</f>
        <v>-8.1423266408555364</v>
      </c>
      <c r="M3780" s="5">
        <f ca="1">VLOOKUP(CONCATENATE($F3780," ",$G3780),AllocFactorMatrix,(M$4+1),FALSE)*$E3782</f>
        <v>-0.75062733077882227</v>
      </c>
      <c r="N3780" s="5">
        <f t="shared" ca="1" si="1970"/>
        <v>-265.08379814539825</v>
      </c>
      <c r="O3780" s="5">
        <f ca="1">VLOOKUP(CONCATENATE($F3780," ",$G3780),AllocFactorMatrix,(O$4+1),FALSE)*$E3782</f>
        <v>-233.57276733037591</v>
      </c>
      <c r="P3780" s="5">
        <f ca="1">VLOOKUP(CONCATENATE($F3780," ",$G3780),AllocFactorMatrix,(P$4+1),FALSE)*$E3782</f>
        <v>-43.299896733917798</v>
      </c>
      <c r="Q3780" s="5">
        <f ca="1">VLOOKUP(CONCATENATE($F3780," ",$G3780),AllocFactorMatrix,(Q$4+1),FALSE)*$E3782</f>
        <v>-19.674364774901591</v>
      </c>
      <c r="R3780" s="5">
        <f ca="1">VLOOKUP(CONCATENATE($F3780," ",$G3780),AllocFactorMatrix,(R$4+1),FALSE)*$E3782</f>
        <v>-0.91159473629662524</v>
      </c>
      <c r="S3780" s="5">
        <f t="shared" ca="1" si="1972"/>
        <v>-297.45862357549191</v>
      </c>
      <c r="T3780" s="5">
        <f ca="1">VLOOKUP(CONCATENATE($F3780," ",$G3780),AllocFactorMatrix,(T$4+1),FALSE)*$E3782</f>
        <v>-8.9509510636082847</v>
      </c>
      <c r="U3780" s="5">
        <f ca="1">VLOOKUP(CONCATENATE($F3780," ",$G3780),AllocFactorMatrix,(U$4+1),FALSE)*$E3782</f>
        <v>-157.16529143965687</v>
      </c>
      <c r="V3780" s="5">
        <f ca="1">VLOOKUP(CONCATENATE($F3780," ",$G3780),AllocFactorMatrix,(V$4+1),FALSE)*$E3782</f>
        <v>-892.31927308712102</v>
      </c>
      <c r="W3780" s="5">
        <f ca="1">VLOOKUP(CONCATENATE($F3780," ",$G3780),AllocFactorMatrix,(W$4+1),FALSE)*$E3782</f>
        <v>-169.29385053625452</v>
      </c>
      <c r="X3780" s="5">
        <f t="shared" ca="1" si="1973"/>
        <v>-1227.7293661266406</v>
      </c>
      <c r="Y3780" s="5">
        <f ca="1">VLOOKUP(CONCATENATE($F3780," ",$G3780),AllocFactorMatrix,(Y$4+1),FALSE)*$E3782</f>
        <v>-63.281903363406244</v>
      </c>
      <c r="Z3780" s="5">
        <f ca="1">VLOOKUP(CONCATENATE($F3780," ",$G3780),AllocFactorMatrix,(Z$4+1),FALSE)*$E3782</f>
        <v>-1.0301285056265568</v>
      </c>
      <c r="AA3780" s="5">
        <f t="shared" ca="1" si="1971"/>
        <v>-64.312031869032793</v>
      </c>
      <c r="AB3780" s="5">
        <f ca="1">VLOOKUP(CONCATENATE($F3780," ",$G3780),AllocFactorMatrix,(AB$4+1),FALSE)*$E3782</f>
        <v>-1.1490254840925149</v>
      </c>
      <c r="AC3780" s="5">
        <f ca="1">VLOOKUP(CONCATENATE($F3780," ",$G3780),AllocFactorMatrix,(AC$4+1),FALSE)*$E3782</f>
        <v>-24.846137455009661</v>
      </c>
      <c r="AD3780" s="5">
        <f ca="1">VLOOKUP(CONCATENATE($F3780," ",$G3780),AllocFactorMatrix,(AD$4+1),FALSE)*$E3782</f>
        <v>-4.9168477625885547</v>
      </c>
    </row>
    <row r="3781" spans="4:30" hidden="1" outlineLevel="1">
      <c r="D3781" s="7"/>
      <c r="E3781" s="51"/>
      <c r="F3781" s="52" t="str">
        <f>F3782</f>
        <v>LABOR_M</v>
      </c>
      <c r="G3781" s="55" t="str">
        <f>$G$14</f>
        <v>CUSTOMER</v>
      </c>
      <c r="H3781" s="4">
        <f t="shared" ca="1" si="1969"/>
        <v>-2366.8102308584293</v>
      </c>
      <c r="I3781" s="5">
        <f ca="1">VLOOKUP(CONCATENATE($F3781," ",$G3781),AllocFactorMatrix,(I$4+1),FALSE)*$E3782</f>
        <v>-1691.0882586044613</v>
      </c>
      <c r="J3781" s="5">
        <f ca="1">VLOOKUP(CONCATENATE($F3781," ",$G3781),AllocFactorMatrix,(J$4+1),FALSE)*$E3782</f>
        <v>-289.400885475135</v>
      </c>
      <c r="K3781" s="5">
        <f ca="1">VLOOKUP(CONCATENATE($F3781," ",$G3781),AllocFactorMatrix,(K$4+1),FALSE)*$E3782</f>
        <v>-83.331857278954075</v>
      </c>
      <c r="L3781" s="5">
        <f ca="1">VLOOKUP(CONCATENATE($F3781," ",$G3781),AllocFactorMatrix,(L$4+1),FALSE)*$E3782</f>
        <v>-13.929996356269756</v>
      </c>
      <c r="M3781" s="5">
        <f ca="1">VLOOKUP(CONCATENATE($F3781," ",$G3781),AllocFactorMatrix,(M$4+1),FALSE)*$E3782</f>
        <v>-2.2008726232745115</v>
      </c>
      <c r="N3781" s="5">
        <f t="shared" ca="1" si="1970"/>
        <v>-99.462726258498336</v>
      </c>
      <c r="O3781" s="5">
        <f ca="1">VLOOKUP(CONCATENATE($F3781," ",$G3781),AllocFactorMatrix,(O$4+1),FALSE)*$E3782</f>
        <v>-15.549919295556862</v>
      </c>
      <c r="P3781" s="5">
        <f ca="1">VLOOKUP(CONCATENATE($F3781," ",$G3781),AllocFactorMatrix,(P$4+1),FALSE)*$E3782</f>
        <v>-3.9936500377388904</v>
      </c>
      <c r="Q3781" s="5">
        <f ca="1">VLOOKUP(CONCATENATE($F3781," ",$G3781),AllocFactorMatrix,(Q$4+1),FALSE)*$E3782</f>
        <v>-7.6386060990980784</v>
      </c>
      <c r="R3781" s="5">
        <f ca="1">VLOOKUP(CONCATENATE($F3781," ",$G3781),AllocFactorMatrix,(R$4+1),FALSE)*$E3782</f>
        <v>-1.3332015897853082</v>
      </c>
      <c r="S3781" s="5">
        <f t="shared" ca="1" si="1972"/>
        <v>-28.515377022179141</v>
      </c>
      <c r="T3781" s="5">
        <f ca="1">VLOOKUP(CONCATENATE($F3781," ",$G3781),AllocFactorMatrix,(T$4+1),FALSE)*$E3782</f>
        <v>-0.10814583094510304</v>
      </c>
      <c r="U3781" s="5">
        <f ca="1">VLOOKUP(CONCATENATE($F3781," ",$G3781),AllocFactorMatrix,(U$4+1),FALSE)*$E3782</f>
        <v>-2.3775435254859687</v>
      </c>
      <c r="V3781" s="5">
        <f ca="1">VLOOKUP(CONCATENATE($F3781," ",$G3781),AllocFactorMatrix,(V$4+1),FALSE)*$E3782</f>
        <v>-11.239280887999971</v>
      </c>
      <c r="W3781" s="5">
        <f ca="1">VLOOKUP(CONCATENATE($F3781," ",$G3781),AllocFactorMatrix,(W$4+1),FALSE)*$E3782</f>
        <v>-2.0005472021655155</v>
      </c>
      <c r="X3781" s="5">
        <f t="shared" ca="1" si="1973"/>
        <v>-15.725517446596559</v>
      </c>
      <c r="Y3781" s="5">
        <f ca="1">VLOOKUP(CONCATENATE($F3781," ",$G3781),AllocFactorMatrix,(Y$4+1),FALSE)*$E3782</f>
        <v>-4.256044721406913</v>
      </c>
      <c r="Z3781" s="5">
        <f ca="1">VLOOKUP(CONCATENATE($F3781," ",$G3781),AllocFactorMatrix,(Z$4+1),FALSE)*$E3782</f>
        <v>-6.7427444653731128E-2</v>
      </c>
      <c r="AA3781" s="5">
        <f t="shared" ca="1" si="1971"/>
        <v>-4.3234721660606441</v>
      </c>
      <c r="AB3781" s="5">
        <f ca="1">VLOOKUP(CONCATENATE($F3781," ",$G3781),AllocFactorMatrix,(AB$4+1),FALSE)*$E3782</f>
        <v>-0.12127572900609442</v>
      </c>
      <c r="AC3781" s="5">
        <f ca="1">VLOOKUP(CONCATENATE($F3781," ",$G3781),AllocFactorMatrix,(AC$4+1),FALSE)*$E3782</f>
        <v>-186.64724514022066</v>
      </c>
      <c r="AD3781" s="5">
        <f ca="1">VLOOKUP(CONCATENATE($F3781," ",$G3781),AllocFactorMatrix,(AD$4+1),FALSE)*$E3782</f>
        <v>-51.525473016272464</v>
      </c>
    </row>
    <row r="3782" spans="4:30" collapsed="1">
      <c r="D3782" s="7" t="s">
        <v>304</v>
      </c>
      <c r="E3782" s="97">
        <v>-26165</v>
      </c>
      <c r="F3782" s="10" t="s">
        <v>70</v>
      </c>
      <c r="G3782" s="55" t="str">
        <f>$G$15</f>
        <v>TOTAL</v>
      </c>
      <c r="H3782" s="4">
        <f t="shared" ca="1" si="1969"/>
        <v>-26164.999999999996</v>
      </c>
      <c r="I3782" s="5">
        <f ca="1">VLOOKUP(CONCATENATE($F3782," ",$G3782),AllocFactorMatrix,(I$4+1),FALSE)*$E3782</f>
        <v>-15518.292931106795</v>
      </c>
      <c r="J3782" s="5">
        <f ca="1">VLOOKUP(CONCATENATE($F3782," ",$G3782),AllocFactorMatrix,(J$4+1),FALSE)*$E3782</f>
        <v>-956.65209624335114</v>
      </c>
      <c r="K3782" s="5">
        <f ca="1">VLOOKUP(CONCATENATE($F3782," ",$G3782),AllocFactorMatrix,(K$4+1),FALSE)*$E3782</f>
        <v>-2326.4277492097458</v>
      </c>
      <c r="L3782" s="5">
        <f ca="1">VLOOKUP(CONCATENATE($F3782," ",$G3782),AllocFactorMatrix,(L$4+1),FALSE)*$E3782</f>
        <v>-69.017820492607854</v>
      </c>
      <c r="M3782" s="5">
        <f ca="1">VLOOKUP(CONCATENATE($F3782," ",$G3782),AllocFactorMatrix,(M$4+1),FALSE)*$E3782</f>
        <v>-6.1951604612151518</v>
      </c>
      <c r="N3782" s="5">
        <f t="shared" ca="1" si="1970"/>
        <v>-2401.6407301635686</v>
      </c>
      <c r="O3782" s="5">
        <f ca="1">VLOOKUP(CONCATENATE($F3782," ",$G3782),AllocFactorMatrix,(O$4+1),FALSE)*$E3782</f>
        <v>-1718.8781549844123</v>
      </c>
      <c r="P3782" s="5">
        <f ca="1">VLOOKUP(CONCATENATE($F3782," ",$G3782),AllocFactorMatrix,(P$4+1),FALSE)*$E3782</f>
        <v>-284.30606471971259</v>
      </c>
      <c r="Q3782" s="5">
        <f ca="1">VLOOKUP(CONCATENATE($F3782," ",$G3782),AllocFactorMatrix,(Q$4+1),FALSE)*$E3782</f>
        <v>-81.09477865236623</v>
      </c>
      <c r="R3782" s="5">
        <f ca="1">VLOOKUP(CONCATENATE($F3782," ",$G3782),AllocFactorMatrix,(R$4+1),FALSE)*$E3782</f>
        <v>-3.4079700605174814</v>
      </c>
      <c r="S3782" s="5">
        <f t="shared" ca="1" si="1972"/>
        <v>-2087.6869684170088</v>
      </c>
      <c r="T3782" s="5">
        <f ca="1">VLOOKUP(CONCATENATE($F3782," ",$G3782),AllocFactorMatrix,(T$4+1),FALSE)*$E3782</f>
        <v>-56.964435408011823</v>
      </c>
      <c r="U3782" s="5">
        <f ca="1">VLOOKUP(CONCATENATE($F3782," ",$G3782),AllocFactorMatrix,(U$4+1),FALSE)*$E3782</f>
        <v>-850.57188705135661</v>
      </c>
      <c r="V3782" s="5">
        <f ca="1">VLOOKUP(CONCATENATE($F3782," ",$G3782),AllocFactorMatrix,(V$4+1),FALSE)*$E3782</f>
        <v>-3008.7947404918</v>
      </c>
      <c r="W3782" s="5">
        <f ca="1">VLOOKUP(CONCATENATE($F3782," ",$G3782),AllocFactorMatrix,(W$4+1),FALSE)*$E3782</f>
        <v>-448.39907347527497</v>
      </c>
      <c r="X3782" s="5">
        <f t="shared" ca="1" si="1973"/>
        <v>-4364.7301364264431</v>
      </c>
      <c r="Y3782" s="5">
        <f ca="1">VLOOKUP(CONCATENATE($F3782," ",$G3782),AllocFactorMatrix,(Y$4+1),FALSE)*$E3782</f>
        <v>-517.37038696584511</v>
      </c>
      <c r="Z3782" s="5">
        <f ca="1">VLOOKUP(CONCATENATE($F3782," ",$G3782),AllocFactorMatrix,(Z$4+1),FALSE)*$E3782</f>
        <v>-8.4448732390235364</v>
      </c>
      <c r="AA3782" s="5">
        <f t="shared" ca="1" si="1971"/>
        <v>-525.81526020486865</v>
      </c>
      <c r="AB3782" s="5">
        <f ca="1">VLOOKUP(CONCATENATE($F3782," ",$G3782),AllocFactorMatrix,(AB$4+1),FALSE)*$E3782</f>
        <v>-6.7477259247503074</v>
      </c>
      <c r="AC3782" s="5">
        <f ca="1">VLOOKUP(CONCATENATE($F3782," ",$G3782),AllocFactorMatrix,(AC$4+1),FALSE)*$E3782</f>
        <v>-241.69025209061954</v>
      </c>
      <c r="AD3782" s="5">
        <f ca="1">VLOOKUP(CONCATENATE($F3782," ",$G3782),AllocFactorMatrix,(AD$4+1),FALSE)*$E3782</f>
        <v>-61.743899422593842</v>
      </c>
    </row>
    <row r="3783" spans="4:30" hidden="1" outlineLevel="1">
      <c r="D3783" s="7"/>
      <c r="E3783" s="51"/>
      <c r="F3783" s="52" t="str">
        <f>F3790</f>
        <v>LABOR_M</v>
      </c>
      <c r="G3783" s="55" t="str">
        <f>$G$8</f>
        <v>PRODUCTION</v>
      </c>
      <c r="H3783" s="4">
        <f t="shared" ref="H3783:H3790" ca="1" si="1974">SUBTOTAL(9,I3783:AD3783)</f>
        <v>-718.46255834638623</v>
      </c>
      <c r="I3783" s="5">
        <f ca="1">VLOOKUP(CONCATENATE($F3783," ",$G3783),AllocFactorMatrix,(I$4+1),FALSE)*$E3790</f>
        <v>-398.89507304408193</v>
      </c>
      <c r="J3783" s="5">
        <f ca="1">VLOOKUP(CONCATENATE($F3783," ",$G3783),AllocFactorMatrix,(J$4+1),FALSE)*$E3790</f>
        <v>-18.355107295323105</v>
      </c>
      <c r="K3783" s="5">
        <f ca="1">VLOOKUP(CONCATENATE($F3783," ",$G3783),AllocFactorMatrix,(K$4+1),FALSE)*$E3790</f>
        <v>-60.466993698343323</v>
      </c>
      <c r="L3783" s="5">
        <f ca="1">VLOOKUP(CONCATENATE($F3783," ",$G3783),AllocFactorMatrix,(L$4+1),FALSE)*$E3790</f>
        <v>-1.5108771371516008</v>
      </c>
      <c r="M3783" s="5">
        <f ca="1">VLOOKUP(CONCATENATE($F3783," ",$G3783),AllocFactorMatrix,(M$4+1),FALSE)*$E3790</f>
        <v>-0.19449482359563408</v>
      </c>
      <c r="N3783" s="5">
        <f t="shared" ref="N3783:N3790" ca="1" si="1975">SUBTOTAL(9,K3783:M3783)</f>
        <v>-62.172365659090559</v>
      </c>
      <c r="O3783" s="5">
        <f ca="1">VLOOKUP(CONCATENATE($F3783," ",$G3783),AllocFactorMatrix,(O$4+1),FALSE)*$E3790</f>
        <v>-45.998059415283286</v>
      </c>
      <c r="P3783" s="5">
        <f ca="1">VLOOKUP(CONCATENATE($F3783," ",$G3783),AllocFactorMatrix,(P$4+1),FALSE)*$E3790</f>
        <v>-8.3257361558098459</v>
      </c>
      <c r="Q3783" s="5">
        <f ca="1">VLOOKUP(CONCATENATE($F3783," ",$G3783),AllocFactorMatrix,(Q$4+1),FALSE)*$E3790</f>
        <v>-3.2203359640604847</v>
      </c>
      <c r="R3783" s="5">
        <f ca="1">VLOOKUP(CONCATENATE($F3783," ",$G3783),AllocFactorMatrix,(R$4+1),FALSE)*$E3790</f>
        <v>-6.9387690827606235E-2</v>
      </c>
      <c r="S3783" s="5">
        <f ca="1">SUBTOTAL(9,O3783:R3783)</f>
        <v>-57.613519225981214</v>
      </c>
      <c r="T3783" s="5">
        <f ca="1">VLOOKUP(CONCATENATE($F3783," ",$G3783),AllocFactorMatrix,(T$4+1),FALSE)*$E3790</f>
        <v>-1.4606063207510926</v>
      </c>
      <c r="U3783" s="5">
        <f ca="1">VLOOKUP(CONCATENATE($F3783," ",$G3783),AllocFactorMatrix,(U$4+1),FALSE)*$E3790</f>
        <v>-23.255391725131233</v>
      </c>
      <c r="V3783" s="5">
        <f ca="1">VLOOKUP(CONCATENATE($F3783," ",$G3783),AllocFactorMatrix,(V$4+1),FALSE)*$E3790</f>
        <v>-126.11872857397582</v>
      </c>
      <c r="W3783" s="5">
        <f ca="1">VLOOKUP(CONCATENATE($F3783," ",$G3783),AllocFactorMatrix,(W$4+1),FALSE)*$E3790</f>
        <v>-16.593776213638474</v>
      </c>
      <c r="X3783" s="5">
        <f ca="1">SUBTOTAL(9,T3783:W3783)</f>
        <v>-167.42850283349662</v>
      </c>
      <c r="Y3783" s="5">
        <f ca="1">VLOOKUP(CONCATENATE($F3783," ",$G3783),AllocFactorMatrix,(Y$4+1),FALSE)*$E3790</f>
        <v>-13.55696519857041</v>
      </c>
      <c r="Z3783" s="5">
        <f ca="1">VLOOKUP(CONCATENATE($F3783," ",$G3783),AllocFactorMatrix,(Z$4+1),FALSE)*$E3790</f>
        <v>-0.2818043348700156</v>
      </c>
      <c r="AA3783" s="5">
        <f t="shared" ref="AA3783:AA3790" ca="1" si="1976">SUBTOTAL(9,Y3783:Z3783)</f>
        <v>-13.838769533440425</v>
      </c>
      <c r="AB3783" s="5">
        <f ca="1">VLOOKUP(CONCATENATE($F3783," ",$G3783),AllocFactorMatrix,(AB$4+1),FALSE)*$E3790</f>
        <v>-0.15922075497236038</v>
      </c>
      <c r="AC3783" s="5">
        <f ca="1">VLOOKUP(CONCATENATE($F3783," ",$G3783),AllocFactorMatrix,(AC$4+1),FALSE)*$E3790</f>
        <v>0</v>
      </c>
      <c r="AD3783" s="5">
        <f ca="1">VLOOKUP(CONCATENATE($F3783," ",$G3783),AllocFactorMatrix,(AD$4+1),FALSE)*$E3790</f>
        <v>0</v>
      </c>
    </row>
    <row r="3784" spans="4:30" hidden="1" outlineLevel="1">
      <c r="D3784" s="7"/>
      <c r="E3784" s="51"/>
      <c r="F3784" s="52" t="str">
        <f>F3790</f>
        <v>LABOR_M</v>
      </c>
      <c r="G3784" s="55" t="str">
        <f>$G$9</f>
        <v>BULKTRAN</v>
      </c>
      <c r="H3784" s="4">
        <f t="shared" ca="1" si="1974"/>
        <v>-2.6251315373117245</v>
      </c>
      <c r="I3784" s="5">
        <f ca="1">VLOOKUP(CONCATENATE($F3784," ",$G3784),AllocFactorMatrix,(I$4+1),FALSE)*$E3790</f>
        <v>-1.293095142991729</v>
      </c>
      <c r="J3784" s="5">
        <f ca="1">VLOOKUP(CONCATENATE($F3784," ",$G3784),AllocFactorMatrix,(J$4+1),FALSE)*$E3790</f>
        <v>-6.3922313436654096E-2</v>
      </c>
      <c r="K3784" s="5">
        <f ca="1">VLOOKUP(CONCATENATE($F3784," ",$G3784),AllocFactorMatrix,(K$4+1),FALSE)*$E3790</f>
        <v>-0.23414377068048436</v>
      </c>
      <c r="L3784" s="5">
        <f ca="1">VLOOKUP(CONCATENATE($F3784," ",$G3784),AllocFactorMatrix,(L$4+1),FALSE)*$E3790</f>
        <v>-7.3700145975076833E-3</v>
      </c>
      <c r="M3784" s="5">
        <f ca="1">VLOOKUP(CONCATENATE($F3784," ",$G3784),AllocFactorMatrix,(M$4+1),FALSE)*$E3790</f>
        <v>-6.9113638614280433E-4</v>
      </c>
      <c r="N3784" s="5">
        <f t="shared" ca="1" si="1975"/>
        <v>-0.24220492166413485</v>
      </c>
      <c r="O3784" s="5">
        <f ca="1">VLOOKUP(CONCATENATE($F3784," ",$G3784),AllocFactorMatrix,(O$4+1),FALSE)*$E3790</f>
        <v>-0.17798568930078529</v>
      </c>
      <c r="P3784" s="5">
        <f ca="1">VLOOKUP(CONCATENATE($F3784," ",$G3784),AllocFactorMatrix,(P$4+1),FALSE)*$E3790</f>
        <v>-3.3163919342581477E-2</v>
      </c>
      <c r="Q3784" s="5">
        <f ca="1">VLOOKUP(CONCATENATE($F3784," ",$G3784),AllocFactorMatrix,(Q$4+1),FALSE)*$E3790</f>
        <v>-1.4986157638718488E-2</v>
      </c>
      <c r="R3784" s="5">
        <f ca="1">VLOOKUP(CONCATENATE($F3784," ",$G3784),AllocFactorMatrix,(R$4+1),FALSE)*$E3790</f>
        <v>-6.7391075735166045E-4</v>
      </c>
      <c r="S3784" s="5">
        <f t="shared" ref="S3784:S3790" ca="1" si="1977">SUBTOTAL(9,O3784:R3784)</f>
        <v>-0.22680967703943691</v>
      </c>
      <c r="T3784" s="5">
        <f ca="1">VLOOKUP(CONCATENATE($F3784," ",$G3784),AllocFactorMatrix,(T$4+1),FALSE)*$E3790</f>
        <v>-6.2174960089226737E-3</v>
      </c>
      <c r="U3784" s="5">
        <f ca="1">VLOOKUP(CONCATENATE($F3784," ",$G3784),AllocFactorMatrix,(U$4+1),FALSE)*$E3790</f>
        <v>-0.10174826283759107</v>
      </c>
      <c r="V3784" s="5">
        <f ca="1">VLOOKUP(CONCATENATE($F3784," ",$G3784),AllocFactorMatrix,(V$4+1),FALSE)*$E3790</f>
        <v>-0.53774242806454808</v>
      </c>
      <c r="W3784" s="5">
        <f ca="1">VLOOKUP(CONCATENATE($F3784," ",$G3784),AllocFactorMatrix,(W$4+1),FALSE)*$E3790</f>
        <v>-9.7107369823529383E-2</v>
      </c>
      <c r="X3784" s="5">
        <f t="shared" ref="X3784:X3790" ca="1" si="1978">SUBTOTAL(9,T3784:W3784)</f>
        <v>-0.74281555673459121</v>
      </c>
      <c r="Y3784" s="5">
        <f ca="1">VLOOKUP(CONCATENATE($F3784," ",$G3784),AllocFactorMatrix,(Y$4+1),FALSE)*$E3790</f>
        <v>-5.4659122756486878E-2</v>
      </c>
      <c r="Z3784" s="5">
        <f ca="1">VLOOKUP(CONCATENATE($F3784," ",$G3784),AllocFactorMatrix,(Z$4+1),FALSE)*$E3790</f>
        <v>-9.1551941296001997E-4</v>
      </c>
      <c r="AA3784" s="5">
        <f t="shared" ca="1" si="1976"/>
        <v>-5.5574642169446895E-2</v>
      </c>
      <c r="AB3784" s="5">
        <f ca="1">VLOOKUP(CONCATENATE($F3784," ",$G3784),AllocFactorMatrix,(AB$4+1),FALSE)*$E3790</f>
        <v>-7.0928327573129262E-4</v>
      </c>
      <c r="AC3784" s="5">
        <f ca="1">VLOOKUP(CONCATENATE($F3784," ",$G3784),AllocFactorMatrix,(AC$4+1),FALSE)*$E3790</f>
        <v>0</v>
      </c>
      <c r="AD3784" s="5">
        <f ca="1">VLOOKUP(CONCATENATE($F3784," ",$G3784),AllocFactorMatrix,(AD$4+1),FALSE)*$E3790</f>
        <v>0</v>
      </c>
    </row>
    <row r="3785" spans="4:30" hidden="1" outlineLevel="1">
      <c r="D3785" s="7"/>
      <c r="E3785" s="51"/>
      <c r="F3785" s="52" t="str">
        <f>F3790</f>
        <v>LABOR_M</v>
      </c>
      <c r="G3785" s="55" t="str">
        <f>$G$10</f>
        <v>SUBTRAN</v>
      </c>
      <c r="H3785" s="4">
        <f t="shared" ca="1" si="1974"/>
        <v>-0.57742005145456154</v>
      </c>
      <c r="I3785" s="5">
        <f ca="1">VLOOKUP(CONCATENATE($F3785," ",$G3785),AllocFactorMatrix,(I$4+1),FALSE)*$E3790</f>
        <v>-0.2811270178219516</v>
      </c>
      <c r="J3785" s="5">
        <f ca="1">VLOOKUP(CONCATENATE($F3785," ",$G3785),AllocFactorMatrix,(J$4+1),FALSE)*$E3790</f>
        <v>-1.3567557637888569E-2</v>
      </c>
      <c r="K3785" s="5">
        <f ca="1">VLOOKUP(CONCATENATE($F3785," ",$G3785),AllocFactorMatrix,(K$4+1),FALSE)*$E3790</f>
        <v>-4.9358111295708683E-2</v>
      </c>
      <c r="L3785" s="5">
        <f ca="1">VLOOKUP(CONCATENATE($F3785," ",$G3785),AllocFactorMatrix,(L$4+1),FALSE)*$E3790</f>
        <v>-1.5246256179629024E-3</v>
      </c>
      <c r="M3785" s="5">
        <f ca="1">VLOOKUP(CONCATENATE($F3785," ",$G3785),AllocFactorMatrix,(M$4+1),FALSE)*$E3790</f>
        <v>-1.8988405747503265E-4</v>
      </c>
      <c r="N3785" s="5">
        <f t="shared" ca="1" si="1975"/>
        <v>-5.1072620971146621E-2</v>
      </c>
      <c r="O3785" s="5">
        <f ca="1">VLOOKUP(CONCATENATE($F3785," ",$G3785),AllocFactorMatrix,(O$4+1),FALSE)*$E3790</f>
        <v>-3.7290824542059058E-2</v>
      </c>
      <c r="P3785" s="5">
        <f ca="1">VLOOKUP(CONCATENATE($F3785," ",$G3785),AllocFactorMatrix,(P$4+1),FALSE)*$E3790</f>
        <v>-6.9323207879957108E-3</v>
      </c>
      <c r="Q3785" s="5">
        <f ca="1">VLOOKUP(CONCATENATE($F3785," ",$G3785),AllocFactorMatrix,(Q$4+1),FALSE)*$E3790</f>
        <v>-4.1248134701337485E-3</v>
      </c>
      <c r="R3785" s="5">
        <f ca="1">VLOOKUP(CONCATENATE($F3785," ",$G3785),AllocFactorMatrix,(R$4+1),FALSE)*$E3790</f>
        <v>0</v>
      </c>
      <c r="S3785" s="5">
        <f t="shared" ca="1" si="1977"/>
        <v>-4.8347958800188516E-2</v>
      </c>
      <c r="T3785" s="5">
        <f ca="1">VLOOKUP(CONCATENATE($F3785," ",$G3785),AllocFactorMatrix,(T$4+1),FALSE)*$E3790</f>
        <v>-1.3021315626854629E-3</v>
      </c>
      <c r="U3785" s="5">
        <f ca="1">VLOOKUP(CONCATENATE($F3785," ",$G3785),AllocFactorMatrix,(U$4+1),FALSE)*$E3790</f>
        <v>-2.1316637126224162E-2</v>
      </c>
      <c r="V3785" s="5">
        <f ca="1">VLOOKUP(CONCATENATE($F3785," ",$G3785),AllocFactorMatrix,(V$4+1),FALSE)*$E3790</f>
        <v>-0.14850625575770121</v>
      </c>
      <c r="W3785" s="5">
        <f ca="1">VLOOKUP(CONCATENATE($F3785," ",$G3785),AllocFactorMatrix,(W$4+1),FALSE)*$E3790</f>
        <v>0</v>
      </c>
      <c r="X3785" s="5">
        <f t="shared" ca="1" si="1978"/>
        <v>-0.17112502444661085</v>
      </c>
      <c r="Y3785" s="5">
        <f ca="1">VLOOKUP(CONCATENATE($F3785," ",$G3785),AllocFactorMatrix,(Y$4+1),FALSE)*$E3790</f>
        <v>-1.1223445657278541E-2</v>
      </c>
      <c r="Z3785" s="5">
        <f ca="1">VLOOKUP(CONCATENATE($F3785," ",$G3785),AllocFactorMatrix,(Z$4+1),FALSE)*$E3790</f>
        <v>-1.8709514402590185E-4</v>
      </c>
      <c r="AA3785" s="5">
        <f t="shared" ca="1" si="1976"/>
        <v>-1.1410540801304443E-2</v>
      </c>
      <c r="AB3785" s="5">
        <f ca="1">VLOOKUP(CONCATENATE($F3785," ",$G3785),AllocFactorMatrix,(AB$4+1),FALSE)*$E3790</f>
        <v>-1.4987383042653843E-4</v>
      </c>
      <c r="AC3785" s="5">
        <f ca="1">VLOOKUP(CONCATENATE($F3785," ",$G3785),AllocFactorMatrix,(AC$4+1),FALSE)*$E3790</f>
        <v>-5.0960306327831279E-4</v>
      </c>
      <c r="AD3785" s="5">
        <f ca="1">VLOOKUP(CONCATENATE($F3785," ",$G3785),AllocFactorMatrix,(AD$4+1),FALSE)*$E3790</f>
        <v>-1.0985408176610708E-4</v>
      </c>
    </row>
    <row r="3786" spans="4:30" hidden="1" outlineLevel="1">
      <c r="D3786" s="7"/>
      <c r="E3786" s="51"/>
      <c r="F3786" s="52" t="str">
        <f>F3790</f>
        <v>LABOR_M</v>
      </c>
      <c r="G3786" s="55" t="str">
        <f>$G$11</f>
        <v>DISTPRI</v>
      </c>
      <c r="H3786" s="4">
        <f t="shared" ca="1" si="1974"/>
        <v>-369.95214828813755</v>
      </c>
      <c r="I3786" s="5">
        <f ca="1">VLOOKUP(CONCATENATE($F3786," ",$G3786),AllocFactorMatrix,(I$4+1),FALSE)*$E3790</f>
        <v>-247.25479935518908</v>
      </c>
      <c r="J3786" s="5">
        <f ca="1">VLOOKUP(CONCATENATE($F3786," ",$G3786),AllocFactorMatrix,(J$4+1),FALSE)*$E3790</f>
        <v>-11.654945773816658</v>
      </c>
      <c r="K3786" s="5">
        <f ca="1">VLOOKUP(CONCATENATE($F3786," ",$G3786),AllocFactorMatrix,(K$4+1),FALSE)*$E3790</f>
        <v>-42.31982340792721</v>
      </c>
      <c r="L3786" s="5">
        <f ca="1">VLOOKUP(CONCATENATE($F3786," ",$G3786),AllocFactorMatrix,(L$4+1),FALSE)*$E3790</f>
        <v>-1.3079027516939072</v>
      </c>
      <c r="M3786" s="5">
        <f ca="1">VLOOKUP(CONCATENATE($F3786," ",$G3786),AllocFactorMatrix,(M$4+1),FALSE)*$E3790</f>
        <v>0</v>
      </c>
      <c r="N3786" s="5">
        <f t="shared" ca="1" si="1975"/>
        <v>-43.627726159621119</v>
      </c>
      <c r="O3786" s="5">
        <f ca="1">VLOOKUP(CONCATENATE($F3786," ",$G3786),AllocFactorMatrix,(O$4+1),FALSE)*$E3790</f>
        <v>-31.732470683280582</v>
      </c>
      <c r="P3786" s="5">
        <f ca="1">VLOOKUP(CONCATENATE($F3786," ",$G3786),AllocFactorMatrix,(P$4+1),FALSE)*$E3790</f>
        <v>-5.9101748001664411</v>
      </c>
      <c r="Q3786" s="5">
        <f ca="1">VLOOKUP(CONCATENATE($F3786," ",$G3786),AllocFactorMatrix,(Q$4+1),FALSE)*$E3790</f>
        <v>0</v>
      </c>
      <c r="R3786" s="5">
        <f ca="1">VLOOKUP(CONCATENATE($F3786," ",$G3786),AllocFactorMatrix,(R$4+1),FALSE)*$E3790</f>
        <v>0</v>
      </c>
      <c r="S3786" s="5">
        <f t="shared" ca="1" si="1977"/>
        <v>-37.642645483447026</v>
      </c>
      <c r="T3786" s="5">
        <f ca="1">VLOOKUP(CONCATENATE($F3786," ",$G3786),AllocFactorMatrix,(T$4+1),FALSE)*$E3790</f>
        <v>-1.1312430246237801</v>
      </c>
      <c r="U3786" s="5">
        <f ca="1">VLOOKUP(CONCATENATE($F3786," ",$G3786),AllocFactorMatrix,(U$4+1),FALSE)*$E3790</f>
        <v>-18.244390158313053</v>
      </c>
      <c r="V3786" s="5">
        <f ca="1">VLOOKUP(CONCATENATE($F3786," ",$G3786),AllocFactorMatrix,(V$4+1),FALSE)*$E3790</f>
        <v>0</v>
      </c>
      <c r="W3786" s="5">
        <f ca="1">VLOOKUP(CONCATENATE($F3786," ",$G3786),AllocFactorMatrix,(W$4+1),FALSE)*$E3790</f>
        <v>0</v>
      </c>
      <c r="X3786" s="5">
        <f t="shared" ca="1" si="1978"/>
        <v>-19.375633182936834</v>
      </c>
      <c r="Y3786" s="5">
        <f ca="1">VLOOKUP(CONCATENATE($F3786," ",$G3786),AllocFactorMatrix,(Y$4+1),FALSE)*$E3790</f>
        <v>-9.5687981962158712</v>
      </c>
      <c r="Z3786" s="5">
        <f ca="1">VLOOKUP(CONCATENATE($F3786," ",$G3786),AllocFactorMatrix,(Z$4+1),FALSE)*$E3790</f>
        <v>-0.15964501109504547</v>
      </c>
      <c r="AA3786" s="5">
        <f t="shared" ca="1" si="1976"/>
        <v>-9.7284432073109173</v>
      </c>
      <c r="AB3786" s="5">
        <f ca="1">VLOOKUP(CONCATENATE($F3786," ",$G3786),AllocFactorMatrix,(AB$4+1),FALSE)*$E3790</f>
        <v>-0.12933920875559368</v>
      </c>
      <c r="AC3786" s="5">
        <f ca="1">VLOOKUP(CONCATENATE($F3786," ",$G3786),AllocFactorMatrix,(AC$4+1),FALSE)*$E3790</f>
        <v>-0.44309816015553366</v>
      </c>
      <c r="AD3786" s="5">
        <f ca="1">VLOOKUP(CONCATENATE($F3786," ",$G3786),AllocFactorMatrix,(AD$4+1),FALSE)*$E3790</f>
        <v>-9.5517756904757445E-2</v>
      </c>
    </row>
    <row r="3787" spans="4:30" hidden="1" outlineLevel="1">
      <c r="D3787" s="7"/>
      <c r="E3787" s="51"/>
      <c r="F3787" s="52" t="str">
        <f>F3790</f>
        <v>LABOR_M</v>
      </c>
      <c r="G3787" s="55" t="str">
        <f>$G$12</f>
        <v>DISTSEC</v>
      </c>
      <c r="H3787" s="4">
        <f t="shared" ca="1" si="1974"/>
        <v>-152.6838018627179</v>
      </c>
      <c r="I3787" s="5">
        <f ca="1">VLOOKUP(CONCATENATE($F3787," ",$G3787),AllocFactorMatrix,(I$4+1),FALSE)*$E3790</f>
        <v>-114.16190028914075</v>
      </c>
      <c r="J3787" s="5">
        <f ca="1">VLOOKUP(CONCATENATE($F3787," ",$G3787),AllocFactorMatrix,(J$4+1),FALSE)*$E3790</f>
        <v>-5.5037815974067819</v>
      </c>
      <c r="K3787" s="5">
        <f ca="1">VLOOKUP(CONCATENATE($F3787," ",$G3787),AllocFactorMatrix,(K$4+1),FALSE)*$E3790</f>
        <v>-16.607202711163762</v>
      </c>
      <c r="L3787" s="5">
        <f ca="1">VLOOKUP(CONCATENATE($F3787," ",$G3787),AllocFactorMatrix,(L$4+1),FALSE)*$E3790</f>
        <v>0</v>
      </c>
      <c r="M3787" s="5">
        <f ca="1">VLOOKUP(CONCATENATE($F3787," ",$G3787),AllocFactorMatrix,(M$4+1),FALSE)*$E3790</f>
        <v>0</v>
      </c>
      <c r="N3787" s="5">
        <f t="shared" ca="1" si="1975"/>
        <v>-16.607202711163762</v>
      </c>
      <c r="O3787" s="5">
        <f ca="1">VLOOKUP(CONCATENATE($F3787," ",$G3787),AllocFactorMatrix,(O$4+1),FALSE)*$E3790</f>
        <v>-10.58217420673963</v>
      </c>
      <c r="P3787" s="5">
        <f ca="1">VLOOKUP(CONCATENATE($F3787," ",$G3787),AllocFactorMatrix,(P$4+1),FALSE)*$E3790</f>
        <v>0</v>
      </c>
      <c r="Q3787" s="5">
        <f ca="1">VLOOKUP(CONCATENATE($F3787," ",$G3787),AllocFactorMatrix,(Q$4+1),FALSE)*$E3790</f>
        <v>0</v>
      </c>
      <c r="R3787" s="5">
        <f ca="1">VLOOKUP(CONCATENATE($F3787," ",$G3787),AllocFactorMatrix,(R$4+1),FALSE)*$E3790</f>
        <v>0</v>
      </c>
      <c r="S3787" s="5">
        <f t="shared" ca="1" si="1977"/>
        <v>-10.58217420673963</v>
      </c>
      <c r="T3787" s="5">
        <f ca="1">VLOOKUP(CONCATENATE($F3787," ",$G3787),AllocFactorMatrix,(T$4+1),FALSE)*$E3790</f>
        <v>-0.28611979056242443</v>
      </c>
      <c r="U3787" s="5">
        <f ca="1">VLOOKUP(CONCATENATE($F3787," ",$G3787),AllocFactorMatrix,(U$4+1),FALSE)*$E3790</f>
        <v>0</v>
      </c>
      <c r="V3787" s="5">
        <f ca="1">VLOOKUP(CONCATENATE($F3787," ",$G3787),AllocFactorMatrix,(V$4+1),FALSE)*$E3790</f>
        <v>0</v>
      </c>
      <c r="W3787" s="5">
        <f ca="1">VLOOKUP(CONCATENATE($F3787," ",$G3787),AllocFactorMatrix,(W$4+1),FALSE)*$E3790</f>
        <v>0</v>
      </c>
      <c r="X3787" s="5">
        <f t="shared" ca="1" si="1978"/>
        <v>-0.28611979056242443</v>
      </c>
      <c r="Y3787" s="5">
        <f ca="1">VLOOKUP(CONCATENATE($F3787," ",$G3787),AllocFactorMatrix,(Y$4+1),FALSE)*$E3790</f>
        <v>-3.9031724459918689</v>
      </c>
      <c r="Z3787" s="5">
        <f ca="1">VLOOKUP(CONCATENATE($F3787," ",$G3787),AllocFactorMatrix,(Z$4+1),FALSE)*$E3790</f>
        <v>0</v>
      </c>
      <c r="AA3787" s="5">
        <f t="shared" ca="1" si="1976"/>
        <v>-3.9031724459918689</v>
      </c>
      <c r="AB3787" s="5">
        <f ca="1">VLOOKUP(CONCATENATE($F3787," ",$G3787),AllocFactorMatrix,(AB$4+1),FALSE)*$E3790</f>
        <v>-4.0503346032430304E-2</v>
      </c>
      <c r="AC3787" s="5">
        <f ca="1">VLOOKUP(CONCATENATE($F3787," ",$G3787),AllocFactorMatrix,(AC$4+1),FALSE)*$E3790</f>
        <v>-1.375244379901134</v>
      </c>
      <c r="AD3787" s="5">
        <f ca="1">VLOOKUP(CONCATENATE($F3787," ",$G3787),AllocFactorMatrix,(AD$4+1),FALSE)*$E3790</f>
        <v>-0.22370309577911515</v>
      </c>
    </row>
    <row r="3788" spans="4:30" hidden="1" outlineLevel="1">
      <c r="D3788" s="7"/>
      <c r="E3788" s="51"/>
      <c r="F3788" s="52" t="str">
        <f>F3790</f>
        <v>LABOR_M</v>
      </c>
      <c r="G3788" s="55" t="str">
        <f>$G$13</f>
        <v>ENERGY</v>
      </c>
      <c r="H3788" s="4">
        <f t="shared" ca="1" si="1974"/>
        <v>-189.13853770367726</v>
      </c>
      <c r="I3788" s="5">
        <f ca="1">VLOOKUP(CONCATENATE($F3788," ",$G3788),AllocFactorMatrix,(I$4+1),FALSE)*$E3790</f>
        <v>-70.969902871534217</v>
      </c>
      <c r="J3788" s="5">
        <f ca="1">VLOOKUP(CONCATENATE($F3788," ",$G3788),AllocFactorMatrix,(J$4+1),FALSE)*$E3790</f>
        <v>-4.5993082990197971</v>
      </c>
      <c r="K3788" s="5">
        <f ca="1">VLOOKUP(CONCATENATE($F3788," ",$G3788),AllocFactorMatrix,(K$4+1),FALSE)*$E3790</f>
        <v>-15.431177925390863</v>
      </c>
      <c r="L3788" s="5">
        <f ca="1">VLOOKUP(CONCATENATE($F3788," ",$G3788),AllocFactorMatrix,(L$4+1),FALSE)*$E3790</f>
        <v>-0.4904378668445758</v>
      </c>
      <c r="M3788" s="5">
        <f ca="1">VLOOKUP(CONCATENATE($F3788," ",$G3788),AllocFactorMatrix,(M$4+1),FALSE)*$E3790</f>
        <v>-4.5212638001430307E-2</v>
      </c>
      <c r="N3788" s="5">
        <f t="shared" ca="1" si="1975"/>
        <v>-15.96682843023687</v>
      </c>
      <c r="O3788" s="5">
        <f ca="1">VLOOKUP(CONCATENATE($F3788," ",$G3788),AllocFactorMatrix,(O$4+1),FALSE)*$E3790</f>
        <v>-14.068820229798298</v>
      </c>
      <c r="P3788" s="5">
        <f ca="1">VLOOKUP(CONCATENATE($F3788," ",$G3788),AllocFactorMatrix,(P$4+1),FALSE)*$E3790</f>
        <v>-2.6080885630672443</v>
      </c>
      <c r="Q3788" s="5">
        <f ca="1">VLOOKUP(CONCATENATE($F3788," ",$G3788),AllocFactorMatrix,(Q$4+1),FALSE)*$E3790</f>
        <v>-1.1850486866136025</v>
      </c>
      <c r="R3788" s="5">
        <f ca="1">VLOOKUP(CONCATENATE($F3788," ",$G3788),AllocFactorMatrix,(R$4+1),FALSE)*$E3790</f>
        <v>-5.4908209608388353E-2</v>
      </c>
      <c r="S3788" s="5">
        <f t="shared" ca="1" si="1977"/>
        <v>-17.916865689087533</v>
      </c>
      <c r="T3788" s="5">
        <f ca="1">VLOOKUP(CONCATENATE($F3788," ",$G3788),AllocFactorMatrix,(T$4+1),FALSE)*$E3790</f>
        <v>-0.53914385156685096</v>
      </c>
      <c r="U3788" s="5">
        <f ca="1">VLOOKUP(CONCATENATE($F3788," ",$G3788),AllocFactorMatrix,(U$4+1),FALSE)*$E3790</f>
        <v>-9.4665583531014423</v>
      </c>
      <c r="V3788" s="5">
        <f ca="1">VLOOKUP(CONCATENATE($F3788," ",$G3788),AllocFactorMatrix,(V$4+1),FALSE)*$E3790</f>
        <v>-53.747188013961505</v>
      </c>
      <c r="W3788" s="5">
        <f ca="1">VLOOKUP(CONCATENATE($F3788," ",$G3788),AllocFactorMatrix,(W$4+1),FALSE)*$E3790</f>
        <v>-10.197099501056265</v>
      </c>
      <c r="X3788" s="5">
        <f t="shared" ca="1" si="1978"/>
        <v>-73.949989719686073</v>
      </c>
      <c r="Y3788" s="5">
        <f ca="1">VLOOKUP(CONCATENATE($F3788," ",$G3788),AllocFactorMatrix,(Y$4+1),FALSE)*$E3790</f>
        <v>-3.8116674833070223</v>
      </c>
      <c r="Z3788" s="5">
        <f ca="1">VLOOKUP(CONCATENATE($F3788," ",$G3788),AllocFactorMatrix,(Z$4+1),FALSE)*$E3790</f>
        <v>-6.2047870241446715E-2</v>
      </c>
      <c r="AA3788" s="5">
        <f t="shared" ca="1" si="1976"/>
        <v>-3.873715353548469</v>
      </c>
      <c r="AB3788" s="5">
        <f ca="1">VLOOKUP(CONCATENATE($F3788," ",$G3788),AllocFactorMatrix,(AB$4+1),FALSE)*$E3790</f>
        <v>-6.9209408099744074E-2</v>
      </c>
      <c r="AC3788" s="5">
        <f ca="1">VLOOKUP(CONCATENATE($F3788," ",$G3788),AllocFactorMatrix,(AC$4+1),FALSE)*$E3790</f>
        <v>-1.496560773135686</v>
      </c>
      <c r="AD3788" s="5">
        <f ca="1">VLOOKUP(CONCATENATE($F3788," ",$G3788),AllocFactorMatrix,(AD$4+1),FALSE)*$E3790</f>
        <v>-0.29615715932885767</v>
      </c>
    </row>
    <row r="3789" spans="4:30" hidden="1" outlineLevel="1">
      <c r="D3789" s="7"/>
      <c r="E3789" s="51"/>
      <c r="F3789" s="52" t="str">
        <f>F3790</f>
        <v>LABOR_M</v>
      </c>
      <c r="G3789" s="55" t="str">
        <f>$G$14</f>
        <v>CUSTOMER</v>
      </c>
      <c r="H3789" s="4">
        <f t="shared" ca="1" si="1974"/>
        <v>-142.56040221031478</v>
      </c>
      <c r="I3789" s="5">
        <f ca="1">VLOOKUP(CONCATENATE($F3789," ",$G3789),AllocFactorMatrix,(I$4+1),FALSE)*$E3790</f>
        <v>-101.85954884619267</v>
      </c>
      <c r="J3789" s="5">
        <f ca="1">VLOOKUP(CONCATENATE($F3789," ",$G3789),AllocFactorMatrix,(J$4+1),FALSE)*$E3790</f>
        <v>-17.431522855295729</v>
      </c>
      <c r="K3789" s="5">
        <f ca="1">VLOOKUP(CONCATENATE($F3789," ",$G3789),AllocFactorMatrix,(K$4+1),FALSE)*$E3790</f>
        <v>-5.0193390816599122</v>
      </c>
      <c r="L3789" s="5">
        <f ca="1">VLOOKUP(CONCATENATE($F3789," ",$G3789),AllocFactorMatrix,(L$4+1),FALSE)*$E3790</f>
        <v>-0.83904736317527751</v>
      </c>
      <c r="M3789" s="5">
        <f ca="1">VLOOKUP(CONCATENATE($F3789," ",$G3789),AllocFactorMatrix,(M$4+1),FALSE)*$E3790</f>
        <v>-0.13256545974701434</v>
      </c>
      <c r="N3789" s="5">
        <f t="shared" ca="1" si="1975"/>
        <v>-5.9909519045822037</v>
      </c>
      <c r="O3789" s="5">
        <f ca="1">VLOOKUP(CONCATENATE($F3789," ",$G3789),AllocFactorMatrix,(O$4+1),FALSE)*$E3790</f>
        <v>-0.93662040167390082</v>
      </c>
      <c r="P3789" s="5">
        <f ca="1">VLOOKUP(CONCATENATE($F3789," ",$G3789),AllocFactorMatrix,(P$4+1),FALSE)*$E3790</f>
        <v>-0.24055006533447321</v>
      </c>
      <c r="Q3789" s="5">
        <f ca="1">VLOOKUP(CONCATENATE($F3789," ",$G3789),AllocFactorMatrix,(Q$4+1),FALSE)*$E3790</f>
        <v>-0.46009719901313095</v>
      </c>
      <c r="R3789" s="5">
        <f ca="1">VLOOKUP(CONCATENATE($F3789," ",$G3789),AllocFactorMatrix,(R$4+1),FALSE)*$E3790</f>
        <v>-8.0302912497674211E-2</v>
      </c>
      <c r="S3789" s="5">
        <f t="shared" ca="1" si="1977"/>
        <v>-1.7175705785191793</v>
      </c>
      <c r="T3789" s="5">
        <f ca="1">VLOOKUP(CONCATENATE($F3789," ",$G3789),AllocFactorMatrix,(T$4+1),FALSE)*$E3790</f>
        <v>-6.5139625289311063E-3</v>
      </c>
      <c r="U3789" s="5">
        <f ca="1">VLOOKUP(CONCATENATE($F3789," ",$G3789),AllocFactorMatrix,(U$4+1),FALSE)*$E3790</f>
        <v>-0.14320690220393223</v>
      </c>
      <c r="V3789" s="5">
        <f ca="1">VLOOKUP(CONCATENATE($F3789," ",$G3789),AllocFactorMatrix,(V$4+1),FALSE)*$E3790</f>
        <v>-0.67697713279143723</v>
      </c>
      <c r="W3789" s="5">
        <f ca="1">VLOOKUP(CONCATENATE($F3789," ",$G3789),AllocFactorMatrix,(W$4+1),FALSE)*$E3790</f>
        <v>-0.12049923143943636</v>
      </c>
      <c r="X3789" s="5">
        <f t="shared" ca="1" si="1978"/>
        <v>-0.94719722896373693</v>
      </c>
      <c r="Y3789" s="5">
        <f ca="1">VLOOKUP(CONCATENATE($F3789," ",$G3789),AllocFactorMatrix,(Y$4+1),FALSE)*$E3790</f>
        <v>-0.25635491996702831</v>
      </c>
      <c r="Z3789" s="5">
        <f ca="1">VLOOKUP(CONCATENATE($F3789," ",$G3789),AllocFactorMatrix,(Z$4+1),FALSE)*$E3790</f>
        <v>-4.0613664350957479E-3</v>
      </c>
      <c r="AA3789" s="5">
        <f t="shared" ca="1" si="1976"/>
        <v>-0.26041628640212405</v>
      </c>
      <c r="AB3789" s="5">
        <f ca="1">VLOOKUP(CONCATENATE($F3789," ",$G3789),AllocFactorMatrix,(AB$4+1),FALSE)*$E3790</f>
        <v>-7.304817462778705E-3</v>
      </c>
      <c r="AC3789" s="5">
        <f ca="1">VLOOKUP(CONCATENATE($F3789," ",$G3789),AllocFactorMatrix,(AC$4+1),FALSE)*$E3790</f>
        <v>-11.242348876017113</v>
      </c>
      <c r="AD3789" s="5">
        <f ca="1">VLOOKUP(CONCATENATE($F3789," ",$G3789),AllocFactorMatrix,(AD$4+1),FALSE)*$E3790</f>
        <v>-3.1035408168792431</v>
      </c>
    </row>
    <row r="3790" spans="4:30" collapsed="1">
      <c r="D3790" s="7" t="s">
        <v>352</v>
      </c>
      <c r="E3790" s="97">
        <v>-1576</v>
      </c>
      <c r="F3790" s="10" t="s">
        <v>70</v>
      </c>
      <c r="G3790" s="55" t="str">
        <f>$G$15</f>
        <v>TOTAL</v>
      </c>
      <c r="H3790" s="4">
        <f t="shared" ca="1" si="1974"/>
        <v>-1576</v>
      </c>
      <c r="I3790" s="5">
        <f ca="1">VLOOKUP(CONCATENATE($F3790," ",$G3790),AllocFactorMatrix,(I$4+1),FALSE)*$E3790</f>
        <v>-934.71544656695232</v>
      </c>
      <c r="J3790" s="5">
        <f ca="1">VLOOKUP(CONCATENATE($F3790," ",$G3790),AllocFactorMatrix,(J$4+1),FALSE)*$E3790</f>
        <v>-57.622155691936605</v>
      </c>
      <c r="K3790" s="5">
        <f ca="1">VLOOKUP(CONCATENATE($F3790," ",$G3790),AllocFactorMatrix,(K$4+1),FALSE)*$E3790</f>
        <v>-140.12803870646127</v>
      </c>
      <c r="L3790" s="5">
        <f ca="1">VLOOKUP(CONCATENATE($F3790," ",$G3790),AllocFactorMatrix,(L$4+1),FALSE)*$E3790</f>
        <v>-4.157159759080832</v>
      </c>
      <c r="M3790" s="5">
        <f ca="1">VLOOKUP(CONCATENATE($F3790," ",$G3790),AllocFactorMatrix,(M$4+1),FALSE)*$E3790</f>
        <v>-0.37315394178769651</v>
      </c>
      <c r="N3790" s="5">
        <f t="shared" ca="1" si="1975"/>
        <v>-144.6583524073298</v>
      </c>
      <c r="O3790" s="5">
        <f ca="1">VLOOKUP(CONCATENATE($F3790," ",$G3790),AllocFactorMatrix,(O$4+1),FALSE)*$E3790</f>
        <v>-103.53342145061853</v>
      </c>
      <c r="P3790" s="5">
        <f ca="1">VLOOKUP(CONCATENATE($F3790," ",$G3790),AllocFactorMatrix,(P$4+1),FALSE)*$E3790</f>
        <v>-17.124645824508583</v>
      </c>
      <c r="Q3790" s="5">
        <f ca="1">VLOOKUP(CONCATENATE($F3790," ",$G3790),AllocFactorMatrix,(Q$4+1),FALSE)*$E3790</f>
        <v>-4.8845928207960707</v>
      </c>
      <c r="R3790" s="5">
        <f ca="1">VLOOKUP(CONCATENATE($F3790," ",$G3790),AllocFactorMatrix,(R$4+1),FALSE)*$E3790</f>
        <v>-0.20527272369102048</v>
      </c>
      <c r="S3790" s="5">
        <f t="shared" ca="1" si="1977"/>
        <v>-125.74793281961421</v>
      </c>
      <c r="T3790" s="5">
        <f ca="1">VLOOKUP(CONCATENATE($F3790," ",$G3790),AllocFactorMatrix,(T$4+1),FALSE)*$E3790</f>
        <v>-3.4311465776046868</v>
      </c>
      <c r="U3790" s="5">
        <f ca="1">VLOOKUP(CONCATENATE($F3790," ",$G3790),AllocFactorMatrix,(U$4+1),FALSE)*$E3790</f>
        <v>-51.232612038713476</v>
      </c>
      <c r="V3790" s="5">
        <f ca="1">VLOOKUP(CONCATENATE($F3790," ",$G3790),AllocFactorMatrix,(V$4+1),FALSE)*$E3790</f>
        <v>-181.229142404551</v>
      </c>
      <c r="W3790" s="5">
        <f ca="1">VLOOKUP(CONCATENATE($F3790," ",$G3790),AllocFactorMatrix,(W$4+1),FALSE)*$E3790</f>
        <v>-27.008482315957703</v>
      </c>
      <c r="X3790" s="5">
        <f t="shared" ca="1" si="1978"/>
        <v>-262.90138333682683</v>
      </c>
      <c r="Y3790" s="5">
        <f ca="1">VLOOKUP(CONCATENATE($F3790," ",$G3790),AllocFactorMatrix,(Y$4+1),FALSE)*$E3790</f>
        <v>-31.162840812465966</v>
      </c>
      <c r="Z3790" s="5">
        <f ca="1">VLOOKUP(CONCATENATE($F3790," ",$G3790),AllocFactorMatrix,(Z$4+1),FALSE)*$E3790</f>
        <v>-0.50866119719858949</v>
      </c>
      <c r="AA3790" s="5">
        <f t="shared" ca="1" si="1976"/>
        <v>-31.671502009664554</v>
      </c>
      <c r="AB3790" s="5">
        <f ca="1">VLOOKUP(CONCATENATE($F3790," ",$G3790),AllocFactorMatrix,(AB$4+1),FALSE)*$E3790</f>
        <v>-0.40643669242906499</v>
      </c>
      <c r="AC3790" s="5">
        <f ca="1">VLOOKUP(CONCATENATE($F3790," ",$G3790),AllocFactorMatrix,(AC$4+1),FALSE)*$E3790</f>
        <v>-14.557761792272746</v>
      </c>
      <c r="AD3790" s="5">
        <f ca="1">VLOOKUP(CONCATENATE($F3790," ",$G3790),AllocFactorMatrix,(AD$4+1),FALSE)*$E3790</f>
        <v>-3.7190286829737396</v>
      </c>
    </row>
    <row r="3791" spans="4:30" hidden="1" outlineLevel="1">
      <c r="D3791" s="7"/>
      <c r="E3791" s="51"/>
      <c r="F3791" s="52" t="str">
        <f>F3798</f>
        <v>LABOR_M</v>
      </c>
      <c r="G3791" s="55" t="str">
        <f>$G$8</f>
        <v>PRODUCTION</v>
      </c>
      <c r="H3791" s="4">
        <f t="shared" ref="H3791:H3798" ca="1" si="1979">SUBTOTAL(9,I3791:AD3791)</f>
        <v>62534.506966121306</v>
      </c>
      <c r="I3791" s="5">
        <f ca="1">VLOOKUP(CONCATENATE($F3791," ",$G3791),AllocFactorMatrix,(I$4+1),FALSE)*$E3798</f>
        <v>34719.563927505646</v>
      </c>
      <c r="J3791" s="5">
        <f ca="1">VLOOKUP(CONCATENATE($F3791," ",$G3791),AllocFactorMatrix,(J$4+1),FALSE)*$E3798</f>
        <v>1597.6164264775707</v>
      </c>
      <c r="K3791" s="5">
        <f ca="1">VLOOKUP(CONCATENATE($F3791," ",$G3791),AllocFactorMatrix,(K$4+1),FALSE)*$E3798</f>
        <v>5263.0072294267429</v>
      </c>
      <c r="L3791" s="5">
        <f ca="1">VLOOKUP(CONCATENATE($F3791," ",$G3791),AllocFactorMatrix,(L$4+1),FALSE)*$E3798</f>
        <v>131.50574899215334</v>
      </c>
      <c r="M3791" s="5">
        <f ca="1">VLOOKUP(CONCATENATE($F3791," ",$G3791),AllocFactorMatrix,(M$4+1),FALSE)*$E3798</f>
        <v>16.928701098926084</v>
      </c>
      <c r="N3791" s="5">
        <f t="shared" ref="N3791:N3798" ca="1" si="1980">SUBTOTAL(9,K3791:M3791)</f>
        <v>5411.4416795178231</v>
      </c>
      <c r="O3791" s="5">
        <f ca="1">VLOOKUP(CONCATENATE($F3791," ",$G3791),AllocFactorMatrix,(O$4+1),FALSE)*$E3798</f>
        <v>4003.6407374568971</v>
      </c>
      <c r="P3791" s="5">
        <f ca="1">VLOOKUP(CONCATENATE($F3791," ",$G3791),AllocFactorMatrix,(P$4+1),FALSE)*$E3798</f>
        <v>724.66658086107861</v>
      </c>
      <c r="Q3791" s="5">
        <f ca="1">VLOOKUP(CONCATENATE($F3791," ",$G3791),AllocFactorMatrix,(Q$4+1),FALSE)*$E3798</f>
        <v>280.29591721702599</v>
      </c>
      <c r="R3791" s="5">
        <f ca="1">VLOOKUP(CONCATENATE($F3791," ",$G3791),AllocFactorMatrix,(R$4+1),FALSE)*$E3798</f>
        <v>6.0394588208033362</v>
      </c>
      <c r="S3791" s="5">
        <f ca="1">SUBTOTAL(9,O3791:R3791)</f>
        <v>5014.6426943558054</v>
      </c>
      <c r="T3791" s="5">
        <f ca="1">VLOOKUP(CONCATENATE($F3791," ",$G3791),AllocFactorMatrix,(T$4+1),FALSE)*$E3798</f>
        <v>127.1302103062883</v>
      </c>
      <c r="U3791" s="5">
        <f ca="1">VLOOKUP(CONCATENATE($F3791," ",$G3791),AllocFactorMatrix,(U$4+1),FALSE)*$E3798</f>
        <v>2024.1339495578375</v>
      </c>
      <c r="V3791" s="5">
        <f ca="1">VLOOKUP(CONCATENATE($F3791," ",$G3791),AllocFactorMatrix,(V$4+1),FALSE)*$E3798</f>
        <v>10977.290909521927</v>
      </c>
      <c r="W3791" s="5">
        <f ca="1">VLOOKUP(CONCATENATE($F3791," ",$G3791),AllocFactorMatrix,(W$4+1),FALSE)*$E3798</f>
        <v>1444.3113314274392</v>
      </c>
      <c r="X3791" s="5">
        <f ca="1">SUBTOTAL(9,T3791:W3791)</f>
        <v>14572.866400813493</v>
      </c>
      <c r="Y3791" s="5">
        <f ca="1">VLOOKUP(CONCATENATE($F3791," ",$G3791),AllocFactorMatrix,(Y$4+1),FALSE)*$E3798</f>
        <v>1179.989304662879</v>
      </c>
      <c r="Z3791" s="5">
        <f ca="1">VLOOKUP(CONCATENATE($F3791," ",$G3791),AllocFactorMatrix,(Z$4+1),FALSE)*$E3798</f>
        <v>24.52806334483472</v>
      </c>
      <c r="AA3791" s="5">
        <f t="shared" ref="AA3791:AA3798" ca="1" si="1981">SUBTOTAL(9,Y3791:Z3791)</f>
        <v>1204.5173680077137</v>
      </c>
      <c r="AB3791" s="5">
        <f ca="1">VLOOKUP(CONCATENATE($F3791," ",$G3791),AllocFactorMatrix,(AB$4+1),FALSE)*$E3798</f>
        <v>13.858469443260509</v>
      </c>
      <c r="AC3791" s="5">
        <f ca="1">VLOOKUP(CONCATENATE($F3791," ",$G3791),AllocFactorMatrix,(AC$4+1),FALSE)*$E3798</f>
        <v>0</v>
      </c>
      <c r="AD3791" s="5">
        <f ca="1">VLOOKUP(CONCATENATE($F3791," ",$G3791),AllocFactorMatrix,(AD$4+1),FALSE)*$E3798</f>
        <v>0</v>
      </c>
    </row>
    <row r="3792" spans="4:30" hidden="1" outlineLevel="1">
      <c r="D3792" s="7"/>
      <c r="E3792" s="51"/>
      <c r="F3792" s="52" t="str">
        <f>F3798</f>
        <v>LABOR_M</v>
      </c>
      <c r="G3792" s="55" t="str">
        <f>$G$9</f>
        <v>BULKTRAN</v>
      </c>
      <c r="H3792" s="4">
        <f t="shared" ca="1" si="1979"/>
        <v>228.48971668730869</v>
      </c>
      <c r="I3792" s="5">
        <f ca="1">VLOOKUP(CONCATENATE($F3792," ",$G3792),AllocFactorMatrix,(I$4+1),FALSE)*$E3798</f>
        <v>112.55014793448441</v>
      </c>
      <c r="J3792" s="5">
        <f ca="1">VLOOKUP(CONCATENATE($F3792," ",$G3792),AllocFactorMatrix,(J$4+1),FALSE)*$E3798</f>
        <v>5.5637559792890796</v>
      </c>
      <c r="K3792" s="5">
        <f ca="1">VLOOKUP(CONCATENATE($F3792," ",$G3792),AllocFactorMatrix,(K$4+1),FALSE)*$E3798</f>
        <v>20.379719288911652</v>
      </c>
      <c r="L3792" s="5">
        <f ca="1">VLOOKUP(CONCATENATE($F3792," ",$G3792),AllocFactorMatrix,(L$4+1),FALSE)*$E3798</f>
        <v>0.64148120710565926</v>
      </c>
      <c r="M3792" s="5">
        <f ca="1">VLOOKUP(CONCATENATE($F3792," ",$G3792),AllocFactorMatrix,(M$4+1),FALSE)*$E3798</f>
        <v>6.0156054970020967E-2</v>
      </c>
      <c r="N3792" s="5">
        <f t="shared" ca="1" si="1980"/>
        <v>21.081356550987334</v>
      </c>
      <c r="O3792" s="5">
        <f ca="1">VLOOKUP(CONCATENATE($F3792," ",$G3792),AllocFactorMatrix,(O$4+1),FALSE)*$E3798</f>
        <v>15.491756944255025</v>
      </c>
      <c r="P3792" s="5">
        <f ca="1">VLOOKUP(CONCATENATE($F3792," ",$G3792),AllocFactorMatrix,(P$4+1),FALSE)*$E3798</f>
        <v>2.8865656547584209</v>
      </c>
      <c r="Q3792" s="5">
        <f ca="1">VLOOKUP(CONCATENATE($F3792," ",$G3792),AllocFactorMatrix,(Q$4+1),FALSE)*$E3798</f>
        <v>1.304385271531453</v>
      </c>
      <c r="R3792" s="5">
        <f ca="1">VLOOKUP(CONCATENATE($F3792," ",$G3792),AllocFactorMatrix,(R$4+1),FALSE)*$E3798</f>
        <v>5.865674760720601E-2</v>
      </c>
      <c r="S3792" s="5">
        <f t="shared" ref="S3792:S3798" ca="1" si="1982">SUBTOTAL(9,O3792:R3792)</f>
        <v>19.741364618152101</v>
      </c>
      <c r="T3792" s="5">
        <f ca="1">VLOOKUP(CONCATENATE($F3792," ",$G3792),AllocFactorMatrix,(T$4+1),FALSE)*$E3798</f>
        <v>0.54116674970048151</v>
      </c>
      <c r="U3792" s="5">
        <f ca="1">VLOOKUP(CONCATENATE($F3792," ",$G3792),AllocFactorMatrix,(U$4+1),FALSE)*$E3798</f>
        <v>8.8561016538602271</v>
      </c>
      <c r="V3792" s="5">
        <f ca="1">VLOOKUP(CONCATENATE($F3792," ",$G3792),AllocFactorMatrix,(V$4+1),FALSE)*$E3798</f>
        <v>46.804746083328887</v>
      </c>
      <c r="W3792" s="5">
        <f ca="1">VLOOKUP(CONCATENATE($F3792," ",$G3792),AllocFactorMatrix,(W$4+1),FALSE)*$E3798</f>
        <v>8.4521613884345292</v>
      </c>
      <c r="X3792" s="5">
        <f t="shared" ref="X3792:X3798" ca="1" si="1983">SUBTOTAL(9,T3792:W3792)</f>
        <v>64.654175875324128</v>
      </c>
      <c r="Y3792" s="5">
        <f ca="1">VLOOKUP(CONCATENATE($F3792," ",$G3792),AllocFactorMatrix,(Y$4+1),FALSE)*$E3798</f>
        <v>4.7574939752527481</v>
      </c>
      <c r="Z3792" s="5">
        <f ca="1">VLOOKUP(CONCATENATE($F3792," ",$G3792),AllocFactorMatrix,(Z$4+1),FALSE)*$E3798</f>
        <v>7.9686205554173717E-2</v>
      </c>
      <c r="AA3792" s="5">
        <f t="shared" ca="1" si="1981"/>
        <v>4.8371801808069215</v>
      </c>
      <c r="AB3792" s="5">
        <f ca="1">VLOOKUP(CONCATENATE($F3792," ",$G3792),AllocFactorMatrix,(AB$4+1),FALSE)*$E3798</f>
        <v>6.1735548264698188E-2</v>
      </c>
      <c r="AC3792" s="5">
        <f ca="1">VLOOKUP(CONCATENATE($F3792," ",$G3792),AllocFactorMatrix,(AC$4+1),FALSE)*$E3798</f>
        <v>0</v>
      </c>
      <c r="AD3792" s="5">
        <f ca="1">VLOOKUP(CONCATENATE($F3792," ",$G3792),AllocFactorMatrix,(AD$4+1),FALSE)*$E3798</f>
        <v>0</v>
      </c>
    </row>
    <row r="3793" spans="4:30" hidden="1" outlineLevel="1">
      <c r="D3793" s="7"/>
      <c r="E3793" s="51"/>
      <c r="F3793" s="52" t="str">
        <f>F3798</f>
        <v>LABOR_M</v>
      </c>
      <c r="G3793" s="55" t="str">
        <f>$G$10</f>
        <v>SUBTRAN</v>
      </c>
      <c r="H3793" s="4">
        <f t="shared" ca="1" si="1979"/>
        <v>50.258260239992417</v>
      </c>
      <c r="I3793" s="5">
        <f ca="1">VLOOKUP(CONCATENATE($F3793," ",$G3793),AllocFactorMatrix,(I$4+1),FALSE)*$E3798</f>
        <v>24.46911011593172</v>
      </c>
      <c r="J3793" s="5">
        <f ca="1">VLOOKUP(CONCATENATE($F3793," ",$G3793),AllocFactorMatrix,(J$4+1),FALSE)*$E3798</f>
        <v>1.1809112635911971</v>
      </c>
      <c r="K3793" s="5">
        <f ca="1">VLOOKUP(CONCATENATE($F3793," ",$G3793),AllocFactorMatrix,(K$4+1),FALSE)*$E3798</f>
        <v>4.2960974358360042</v>
      </c>
      <c r="L3793" s="5">
        <f ca="1">VLOOKUP(CONCATENATE($F3793," ",$G3793),AllocFactorMatrix,(L$4+1),FALSE)*$E3798</f>
        <v>0.1327024076893675</v>
      </c>
      <c r="M3793" s="5">
        <f ca="1">VLOOKUP(CONCATENATE($F3793," ",$G3793),AllocFactorMatrix,(M$4+1),FALSE)*$E3798</f>
        <v>1.6527383058426479E-2</v>
      </c>
      <c r="N3793" s="5">
        <f t="shared" ca="1" si="1980"/>
        <v>4.4453272265837986</v>
      </c>
      <c r="O3793" s="5">
        <f ca="1">VLOOKUP(CONCATENATE($F3793," ",$G3793),AllocFactorMatrix,(O$4+1),FALSE)*$E3798</f>
        <v>3.2457687599824934</v>
      </c>
      <c r="P3793" s="5">
        <f ca="1">VLOOKUP(CONCATENATE($F3793," ",$G3793),AllocFactorMatrix,(P$4+1),FALSE)*$E3798</f>
        <v>0.60338462675921556</v>
      </c>
      <c r="Q3793" s="5">
        <f ca="1">VLOOKUP(CONCATENATE($F3793," ",$G3793),AllocFactorMatrix,(Q$4+1),FALSE)*$E3798</f>
        <v>0.35902104248231392</v>
      </c>
      <c r="R3793" s="5">
        <f ca="1">VLOOKUP(CONCATENATE($F3793," ",$G3793),AllocFactorMatrix,(R$4+1),FALSE)*$E3798</f>
        <v>0</v>
      </c>
      <c r="S3793" s="5">
        <f t="shared" ca="1" si="1982"/>
        <v>4.2081744292240231</v>
      </c>
      <c r="T3793" s="5">
        <f ca="1">VLOOKUP(CONCATENATE($F3793," ",$G3793),AllocFactorMatrix,(T$4+1),FALSE)*$E3798</f>
        <v>0.11333667194150741</v>
      </c>
      <c r="U3793" s="5">
        <f ca="1">VLOOKUP(CONCATENATE($F3793," ",$G3793),AllocFactorMatrix,(U$4+1),FALSE)*$E3798</f>
        <v>1.8553860286501733</v>
      </c>
      <c r="V3793" s="5">
        <f ca="1">VLOOKUP(CONCATENATE($F3793," ",$G3793),AllocFactorMatrix,(V$4+1),FALSE)*$E3798</f>
        <v>12.92588650209829</v>
      </c>
      <c r="W3793" s="5">
        <f ca="1">VLOOKUP(CONCATENATE($F3793," ",$G3793),AllocFactorMatrix,(W$4+1),FALSE)*$E3798</f>
        <v>0</v>
      </c>
      <c r="X3793" s="5">
        <f t="shared" ca="1" si="1983"/>
        <v>14.894609202689971</v>
      </c>
      <c r="Y3793" s="5">
        <f ca="1">VLOOKUP(CONCATENATE($F3793," ",$G3793),AllocFactorMatrix,(Y$4+1),FALSE)*$E3798</f>
        <v>0.97688130367482651</v>
      </c>
      <c r="Z3793" s="5">
        <f ca="1">VLOOKUP(CONCATENATE($F3793," ",$G3793),AllocFactorMatrix,(Z$4+1),FALSE)*$E3798</f>
        <v>1.6284637872213872E-2</v>
      </c>
      <c r="AA3793" s="5">
        <f t="shared" ca="1" si="1981"/>
        <v>0.99316594154704041</v>
      </c>
      <c r="AB3793" s="5">
        <f ca="1">VLOOKUP(CONCATENATE($F3793," ",$G3793),AllocFactorMatrix,(AB$4+1),FALSE)*$E3798</f>
        <v>1.3044919298813441E-2</v>
      </c>
      <c r="AC3793" s="5">
        <f ca="1">VLOOKUP(CONCATENATE($F3793," ",$G3793),AllocFactorMatrix,(AC$4+1),FALSE)*$E3798</f>
        <v>4.4355514341458929E-2</v>
      </c>
      <c r="AD3793" s="5">
        <f ca="1">VLOOKUP(CONCATENATE($F3793," ",$G3793),AllocFactorMatrix,(AD$4+1),FALSE)*$E3798</f>
        <v>9.5616267843806925E-3</v>
      </c>
    </row>
    <row r="3794" spans="4:30" hidden="1" outlineLevel="1">
      <c r="D3794" s="7"/>
      <c r="E3794" s="51"/>
      <c r="F3794" s="52" t="str">
        <f>F3798</f>
        <v>LABOR_M</v>
      </c>
      <c r="G3794" s="55" t="str">
        <f>$G$11</f>
        <v>DISTPRI</v>
      </c>
      <c r="H3794" s="4">
        <f t="shared" ca="1" si="1979"/>
        <v>32200.390856140213</v>
      </c>
      <c r="I3794" s="5">
        <f ca="1">VLOOKUP(CONCATENATE($F3794," ",$G3794),AllocFactorMatrix,(I$4+1),FALSE)*$E3798</f>
        <v>21520.894572810092</v>
      </c>
      <c r="J3794" s="5">
        <f ca="1">VLOOKUP(CONCATENATE($F3794," ",$G3794),AllocFactorMatrix,(J$4+1),FALSE)*$E3798</f>
        <v>1014.4387890720344</v>
      </c>
      <c r="K3794" s="5">
        <f ca="1">VLOOKUP(CONCATENATE($F3794," ",$G3794),AllocFactorMatrix,(K$4+1),FALSE)*$E3798</f>
        <v>3683.489502638964</v>
      </c>
      <c r="L3794" s="5">
        <f ca="1">VLOOKUP(CONCATENATE($F3794," ",$G3794),AllocFactorMatrix,(L$4+1),FALSE)*$E3798</f>
        <v>113.83899242440359</v>
      </c>
      <c r="M3794" s="5">
        <f ca="1">VLOOKUP(CONCATENATE($F3794," ",$G3794),AllocFactorMatrix,(M$4+1),FALSE)*$E3798</f>
        <v>0</v>
      </c>
      <c r="N3794" s="5">
        <f t="shared" ca="1" si="1980"/>
        <v>3797.3284950633674</v>
      </c>
      <c r="O3794" s="5">
        <f ca="1">VLOOKUP(CONCATENATE($F3794," ",$G3794),AllocFactorMatrix,(O$4+1),FALSE)*$E3798</f>
        <v>2761.9733080636615</v>
      </c>
      <c r="P3794" s="5">
        <f ca="1">VLOOKUP(CONCATENATE($F3794," ",$G3794),AllocFactorMatrix,(P$4+1),FALSE)*$E3798</f>
        <v>514.41771449113662</v>
      </c>
      <c r="Q3794" s="5">
        <f ca="1">VLOOKUP(CONCATENATE($F3794," ",$G3794),AllocFactorMatrix,(Q$4+1),FALSE)*$E3798</f>
        <v>0</v>
      </c>
      <c r="R3794" s="5">
        <f ca="1">VLOOKUP(CONCATENATE($F3794," ",$G3794),AllocFactorMatrix,(R$4+1),FALSE)*$E3798</f>
        <v>0</v>
      </c>
      <c r="S3794" s="5">
        <f t="shared" ca="1" si="1982"/>
        <v>3276.3910225547979</v>
      </c>
      <c r="T3794" s="5">
        <f ca="1">VLOOKUP(CONCATENATE($F3794," ",$G3794),AllocFactorMatrix,(T$4+1),FALSE)*$E3798</f>
        <v>98.462646357704585</v>
      </c>
      <c r="U3794" s="5">
        <f ca="1">VLOOKUP(CONCATENATE($F3794," ",$G3794),AllocFactorMatrix,(U$4+1),FALSE)*$E3798</f>
        <v>1587.9796799342862</v>
      </c>
      <c r="V3794" s="5">
        <f ca="1">VLOOKUP(CONCATENATE($F3794," ",$G3794),AllocFactorMatrix,(V$4+1),FALSE)*$E3798</f>
        <v>0</v>
      </c>
      <c r="W3794" s="5">
        <f ca="1">VLOOKUP(CONCATENATE($F3794," ",$G3794),AllocFactorMatrix,(W$4+1),FALSE)*$E3798</f>
        <v>0</v>
      </c>
      <c r="X3794" s="5">
        <f t="shared" ca="1" si="1983"/>
        <v>1686.4423262919909</v>
      </c>
      <c r="Y3794" s="5">
        <f ca="1">VLOOKUP(CONCATENATE($F3794," ",$G3794),AllocFactorMatrix,(Y$4+1),FALSE)*$E3798</f>
        <v>832.8618805632716</v>
      </c>
      <c r="Z3794" s="5">
        <f ca="1">VLOOKUP(CONCATENATE($F3794," ",$G3794),AllocFactorMatrix,(Z$4+1),FALSE)*$E3798</f>
        <v>13.895396416213051</v>
      </c>
      <c r="AA3794" s="5">
        <f t="shared" ca="1" si="1981"/>
        <v>846.75727697948469</v>
      </c>
      <c r="AB3794" s="5">
        <f ca="1">VLOOKUP(CONCATENATE($F3794," ",$G3794),AllocFactorMatrix,(AB$4+1),FALSE)*$E3798</f>
        <v>11.257599379339981</v>
      </c>
      <c r="AC3794" s="5">
        <f ca="1">VLOOKUP(CONCATENATE($F3794," ",$G3794),AllocFactorMatrix,(AC$4+1),FALSE)*$E3798</f>
        <v>38.566971460136536</v>
      </c>
      <c r="AD3794" s="5">
        <f ca="1">VLOOKUP(CONCATENATE($F3794," ",$G3794),AllocFactorMatrix,(AD$4+1),FALSE)*$E3798</f>
        <v>8.3138025289677646</v>
      </c>
    </row>
    <row r="3795" spans="4:30" hidden="1" outlineLevel="1">
      <c r="D3795" s="7"/>
      <c r="E3795" s="51"/>
      <c r="F3795" s="52" t="str">
        <f>F3798</f>
        <v>LABOR_M</v>
      </c>
      <c r="G3795" s="55" t="str">
        <f>$G$12</f>
        <v>DISTSEC</v>
      </c>
      <c r="H3795" s="4">
        <f t="shared" ca="1" si="1979"/>
        <v>13289.497358322627</v>
      </c>
      <c r="I3795" s="5">
        <f ca="1">VLOOKUP(CONCATENATE($F3795," ",$G3795),AllocFactorMatrix,(I$4+1),FALSE)*$E3798</f>
        <v>9936.576465902659</v>
      </c>
      <c r="J3795" s="5">
        <f ca="1">VLOOKUP(CONCATENATE($F3795," ",$G3795),AllocFactorMatrix,(J$4+1),FALSE)*$E3798</f>
        <v>479.04551830119158</v>
      </c>
      <c r="K3795" s="5">
        <f ca="1">VLOOKUP(CONCATENATE($F3795," ",$G3795),AllocFactorMatrix,(K$4+1),FALSE)*$E3798</f>
        <v>1445.4799649119147</v>
      </c>
      <c r="L3795" s="5">
        <f ca="1">VLOOKUP(CONCATENATE($F3795," ",$G3795),AllocFactorMatrix,(L$4+1),FALSE)*$E3798</f>
        <v>0</v>
      </c>
      <c r="M3795" s="5">
        <f ca="1">VLOOKUP(CONCATENATE($F3795," ",$G3795),AllocFactorMatrix,(M$4+1),FALSE)*$E3798</f>
        <v>0</v>
      </c>
      <c r="N3795" s="5">
        <f t="shared" ca="1" si="1980"/>
        <v>1445.4799649119147</v>
      </c>
      <c r="O3795" s="5">
        <f ca="1">VLOOKUP(CONCATENATE($F3795," ",$G3795),AllocFactorMatrix,(O$4+1),FALSE)*$E3798</f>
        <v>921.06545979397333</v>
      </c>
      <c r="P3795" s="5">
        <f ca="1">VLOOKUP(CONCATENATE($F3795," ",$G3795),AllocFactorMatrix,(P$4+1),FALSE)*$E3798</f>
        <v>0</v>
      </c>
      <c r="Q3795" s="5">
        <f ca="1">VLOOKUP(CONCATENATE($F3795," ",$G3795),AllocFactorMatrix,(Q$4+1),FALSE)*$E3798</f>
        <v>0</v>
      </c>
      <c r="R3795" s="5">
        <f ca="1">VLOOKUP(CONCATENATE($F3795," ",$G3795),AllocFactorMatrix,(R$4+1),FALSE)*$E3798</f>
        <v>0</v>
      </c>
      <c r="S3795" s="5">
        <f t="shared" ca="1" si="1982"/>
        <v>921.06545979397333</v>
      </c>
      <c r="T3795" s="5">
        <f ca="1">VLOOKUP(CONCATENATE($F3795," ",$G3795),AllocFactorMatrix,(T$4+1),FALSE)*$E3798</f>
        <v>24.903677760539345</v>
      </c>
      <c r="U3795" s="5">
        <f ca="1">VLOOKUP(CONCATENATE($F3795," ",$G3795),AllocFactorMatrix,(U$4+1),FALSE)*$E3798</f>
        <v>0</v>
      </c>
      <c r="V3795" s="5">
        <f ca="1">VLOOKUP(CONCATENATE($F3795," ",$G3795),AllocFactorMatrix,(V$4+1),FALSE)*$E3798</f>
        <v>0</v>
      </c>
      <c r="W3795" s="5">
        <f ca="1">VLOOKUP(CONCATENATE($F3795," ",$G3795),AllocFactorMatrix,(W$4+1),FALSE)*$E3798</f>
        <v>0</v>
      </c>
      <c r="X3795" s="5">
        <f t="shared" ca="1" si="1983"/>
        <v>24.903677760539345</v>
      </c>
      <c r="Y3795" s="5">
        <f ca="1">VLOOKUP(CONCATENATE($F3795," ",$G3795),AllocFactorMatrix,(Y$4+1),FALSE)*$E3798</f>
        <v>339.72955400157906</v>
      </c>
      <c r="Z3795" s="5">
        <f ca="1">VLOOKUP(CONCATENATE($F3795," ",$G3795),AllocFactorMatrix,(Z$4+1),FALSE)*$E3798</f>
        <v>0</v>
      </c>
      <c r="AA3795" s="5">
        <f t="shared" ca="1" si="1981"/>
        <v>339.72955400157906</v>
      </c>
      <c r="AB3795" s="5">
        <f ca="1">VLOOKUP(CONCATENATE($F3795," ",$G3795),AllocFactorMatrix,(AB$4+1),FALSE)*$E3798</f>
        <v>3.5253845105663668</v>
      </c>
      <c r="AC3795" s="5">
        <f ca="1">VLOOKUP(CONCATENATE($F3795," ",$G3795),AllocFactorMatrix,(AC$4+1),FALSE)*$E3798</f>
        <v>119.70036330492269</v>
      </c>
      <c r="AD3795" s="5">
        <f ca="1">VLOOKUP(CONCATENATE($F3795," ",$G3795),AllocFactorMatrix,(AD$4+1),FALSE)*$E3798</f>
        <v>19.470969835281942</v>
      </c>
    </row>
    <row r="3796" spans="4:30" hidden="1" outlineLevel="1">
      <c r="D3796" s="7"/>
      <c r="E3796" s="51"/>
      <c r="F3796" s="52" t="str">
        <f>F3798</f>
        <v>LABOR_M</v>
      </c>
      <c r="G3796" s="55" t="str">
        <f>$G$13</f>
        <v>ENERGY</v>
      </c>
      <c r="H3796" s="4">
        <f t="shared" ca="1" si="1979"/>
        <v>16462.493509495063</v>
      </c>
      <c r="I3796" s="5">
        <f ca="1">VLOOKUP(CONCATENATE($F3796," ",$G3796),AllocFactorMatrix,(I$4+1),FALSE)*$E3798</f>
        <v>6177.1735130075094</v>
      </c>
      <c r="J3796" s="5">
        <f ca="1">VLOOKUP(CONCATENATE($F3796," ",$G3796),AllocFactorMatrix,(J$4+1),FALSE)*$E3798</f>
        <v>400.32075927014068</v>
      </c>
      <c r="K3796" s="5">
        <f ca="1">VLOOKUP(CONCATENATE($F3796," ",$G3796),AllocFactorMatrix,(K$4+1),FALSE)*$E3798</f>
        <v>1343.119543615207</v>
      </c>
      <c r="L3796" s="5">
        <f ca="1">VLOOKUP(CONCATENATE($F3796," ",$G3796),AllocFactorMatrix,(L$4+1),FALSE)*$E3798</f>
        <v>42.687388290950402</v>
      </c>
      <c r="M3796" s="5">
        <f ca="1">VLOOKUP(CONCATENATE($F3796," ",$G3796),AllocFactorMatrix,(M$4+1),FALSE)*$E3798</f>
        <v>3.9352781758935285</v>
      </c>
      <c r="N3796" s="5">
        <f t="shared" ca="1" si="1980"/>
        <v>1389.7422100820509</v>
      </c>
      <c r="O3796" s="5">
        <f ca="1">VLOOKUP(CONCATENATE($F3796," ",$G3796),AllocFactorMatrix,(O$4+1),FALSE)*$E3798</f>
        <v>1224.5408288085987</v>
      </c>
      <c r="P3796" s="5">
        <f ca="1">VLOOKUP(CONCATENATE($F3796," ",$G3796),AllocFactorMatrix,(P$4+1),FALSE)*$E3798</f>
        <v>227.00630745570189</v>
      </c>
      <c r="Q3796" s="5">
        <f ca="1">VLOOKUP(CONCATENATE($F3796," ",$G3796),AllocFactorMatrix,(Q$4+1),FALSE)*$E3798</f>
        <v>103.14585567102431</v>
      </c>
      <c r="R3796" s="5">
        <f ca="1">VLOOKUP(CONCATENATE($F3796," ",$G3796),AllocFactorMatrix,(R$4+1),FALSE)*$E3798</f>
        <v>4.7791743304702186</v>
      </c>
      <c r="S3796" s="5">
        <f t="shared" ca="1" si="1982"/>
        <v>1559.4721662657951</v>
      </c>
      <c r="T3796" s="5">
        <f ca="1">VLOOKUP(CONCATENATE($F3796," ",$G3796),AllocFactorMatrix,(T$4+1),FALSE)*$E3798</f>
        <v>46.926725060172096</v>
      </c>
      <c r="U3796" s="5">
        <f ca="1">VLOOKUP(CONCATENATE($F3796," ",$G3796),AllocFactorMatrix,(U$4+1),FALSE)*$E3798</f>
        <v>823.96299208650839</v>
      </c>
      <c r="V3796" s="5">
        <f ca="1">VLOOKUP(CONCATENATE($F3796," ",$G3796),AllocFactorMatrix,(V$4+1),FALSE)*$E3798</f>
        <v>4678.1197770476874</v>
      </c>
      <c r="W3796" s="5">
        <f ca="1">VLOOKUP(CONCATENATE($F3796," ",$G3796),AllocFactorMatrix,(W$4+1),FALSE)*$E3798</f>
        <v>887.54881152150506</v>
      </c>
      <c r="X3796" s="5">
        <f t="shared" ca="1" si="1983"/>
        <v>6436.5583057158728</v>
      </c>
      <c r="Y3796" s="5">
        <f ca="1">VLOOKUP(CONCATENATE($F3796," ",$G3796),AllocFactorMatrix,(Y$4+1),FALSE)*$E3798</f>
        <v>331.76502243347556</v>
      </c>
      <c r="Z3796" s="5">
        <f ca="1">VLOOKUP(CONCATENATE($F3796," ",$G3796),AllocFactorMatrix,(Z$4+1),FALSE)*$E3798</f>
        <v>5.4006056805204388</v>
      </c>
      <c r="AA3796" s="5">
        <f t="shared" ca="1" si="1981"/>
        <v>337.16562811399598</v>
      </c>
      <c r="AB3796" s="5">
        <f ca="1">VLOOKUP(CONCATENATE($F3796," ",$G3796),AllocFactorMatrix,(AB$4+1),FALSE)*$E3798</f>
        <v>6.0239412098187142</v>
      </c>
      <c r="AC3796" s="5">
        <f ca="1">VLOOKUP(CONCATENATE($F3796," ",$G3796),AllocFactorMatrix,(AC$4+1),FALSE)*$E3798</f>
        <v>130.25966211555496</v>
      </c>
      <c r="AD3796" s="5">
        <f ca="1">VLOOKUP(CONCATENATE($F3796," ",$G3796),AllocFactorMatrix,(AD$4+1),FALSE)*$E3798</f>
        <v>25.777323714325334</v>
      </c>
    </row>
    <row r="3797" spans="4:30" hidden="1" outlineLevel="1">
      <c r="D3797" s="7"/>
      <c r="E3797" s="51"/>
      <c r="F3797" s="52" t="str">
        <f>F3798</f>
        <v>LABOR_M</v>
      </c>
      <c r="G3797" s="55" t="str">
        <f>$G$14</f>
        <v>CUSTOMER</v>
      </c>
      <c r="H3797" s="4">
        <f t="shared" ca="1" si="1979"/>
        <v>12408.363332993478</v>
      </c>
      <c r="I3797" s="5">
        <f ca="1">VLOOKUP(CONCATENATE($F3797," ",$G3797),AllocFactorMatrix,(I$4+1),FALSE)*$E3798</f>
        <v>8865.787914611441</v>
      </c>
      <c r="J3797" s="5">
        <f ca="1">VLOOKUP(CONCATENATE($F3797," ",$G3797),AllocFactorMatrix,(J$4+1),FALSE)*$E3798</f>
        <v>1517.2282462895537</v>
      </c>
      <c r="K3797" s="5">
        <f ca="1">VLOOKUP(CONCATENATE($F3797," ",$G3797),AllocFactorMatrix,(K$4+1),FALSE)*$E3798</f>
        <v>436.87996141346247</v>
      </c>
      <c r="L3797" s="5">
        <f ca="1">VLOOKUP(CONCATENATE($F3797," ",$G3797),AllocFactorMatrix,(L$4+1),FALSE)*$E3798</f>
        <v>73.030128804698933</v>
      </c>
      <c r="M3797" s="5">
        <f ca="1">VLOOKUP(CONCATENATE($F3797," ",$G3797),AllocFactorMatrix,(M$4+1),FALSE)*$E3798</f>
        <v>11.538410136635116</v>
      </c>
      <c r="N3797" s="5">
        <f t="shared" ca="1" si="1980"/>
        <v>521.44850035479647</v>
      </c>
      <c r="O3797" s="5">
        <f ca="1">VLOOKUP(CONCATENATE($F3797," ",$G3797),AllocFactorMatrix,(O$4+1),FALSE)*$E3798</f>
        <v>81.522821687319578</v>
      </c>
      <c r="P3797" s="5">
        <f ca="1">VLOOKUP(CONCATENATE($F3797," ",$G3797),AllocFactorMatrix,(P$4+1),FALSE)*$E3798</f>
        <v>20.937318948090752</v>
      </c>
      <c r="Q3797" s="5">
        <f ca="1">VLOOKUP(CONCATENATE($F3797," ",$G3797),AllocFactorMatrix,(Q$4+1),FALSE)*$E3798</f>
        <v>40.046556584661943</v>
      </c>
      <c r="R3797" s="5">
        <f ca="1">VLOOKUP(CONCATENATE($F3797," ",$G3797),AllocFactorMatrix,(R$4+1),FALSE)*$E3798</f>
        <v>6.9895125120278951</v>
      </c>
      <c r="S3797" s="5">
        <f t="shared" ca="1" si="1982"/>
        <v>149.49620973210017</v>
      </c>
      <c r="T3797" s="5">
        <f ca="1">VLOOKUP(CONCATENATE($F3797," ",$G3797),AllocFactorMatrix,(T$4+1),FALSE)*$E3798</f>
        <v>0.56697099996421041</v>
      </c>
      <c r="U3797" s="5">
        <f ca="1">VLOOKUP(CONCATENATE($F3797," ",$G3797),AllocFactorMatrix,(U$4+1),FALSE)*$E3798</f>
        <v>12.464634265813579</v>
      </c>
      <c r="V3797" s="5">
        <f ca="1">VLOOKUP(CONCATENATE($F3797," ",$G3797),AllocFactorMatrix,(V$4+1),FALSE)*$E3798</f>
        <v>58.923642901987691</v>
      </c>
      <c r="W3797" s="5">
        <f ca="1">VLOOKUP(CONCATENATE($F3797," ",$G3797),AllocFactorMatrix,(W$4+1),FALSE)*$E3798</f>
        <v>10.488173587229216</v>
      </c>
      <c r="X3797" s="5">
        <f t="shared" ca="1" si="1983"/>
        <v>82.443421754994688</v>
      </c>
      <c r="Y3797" s="5">
        <f ca="1">VLOOKUP(CONCATENATE($F3797," ",$G3797),AllocFactorMatrix,(Y$4+1),FALSE)*$E3798</f>
        <v>22.312963065708843</v>
      </c>
      <c r="Z3797" s="5">
        <f ca="1">VLOOKUP(CONCATENATE($F3797," ",$G3797),AllocFactorMatrix,(Z$4+1),FALSE)*$E3798</f>
        <v>0.35349865442120826</v>
      </c>
      <c r="AA3797" s="5">
        <f t="shared" ca="1" si="1981"/>
        <v>22.666461720130052</v>
      </c>
      <c r="AB3797" s="5">
        <f ca="1">VLOOKUP(CONCATENATE($F3797," ",$G3797),AllocFactorMatrix,(AB$4+1),FALSE)*$E3798</f>
        <v>0.63580649152233881</v>
      </c>
      <c r="AC3797" s="5">
        <f ca="1">VLOOKUP(CONCATENATE($F3797," ",$G3797),AllocFactorMatrix,(AC$4+1),FALSE)*$E3798</f>
        <v>978.52662735962667</v>
      </c>
      <c r="AD3797" s="5">
        <f ca="1">VLOOKUP(CONCATENATE($F3797," ",$G3797),AllocFactorMatrix,(AD$4+1),FALSE)*$E3798</f>
        <v>270.13014467931049</v>
      </c>
    </row>
    <row r="3798" spans="4:30" collapsed="1">
      <c r="D3798" s="7" t="s">
        <v>353</v>
      </c>
      <c r="E3798" s="97">
        <v>137174</v>
      </c>
      <c r="F3798" s="10" t="s">
        <v>70</v>
      </c>
      <c r="G3798" s="55" t="str">
        <f>$G$15</f>
        <v>TOTAL</v>
      </c>
      <c r="H3798" s="4">
        <f t="shared" ca="1" si="1979"/>
        <v>137173.99999999997</v>
      </c>
      <c r="I3798" s="5">
        <f ca="1">VLOOKUP(CONCATENATE($F3798," ",$G3798),AllocFactorMatrix,(I$4+1),FALSE)*$E3798</f>
        <v>81357.015651887763</v>
      </c>
      <c r="J3798" s="5">
        <f ca="1">VLOOKUP(CONCATENATE($F3798," ",$G3798),AllocFactorMatrix,(J$4+1),FALSE)*$E3798</f>
        <v>5015.3944066533704</v>
      </c>
      <c r="K3798" s="5">
        <f ca="1">VLOOKUP(CONCATENATE($F3798," ",$G3798),AllocFactorMatrix,(K$4+1),FALSE)*$E3798</f>
        <v>12196.65201873104</v>
      </c>
      <c r="L3798" s="5">
        <f ca="1">VLOOKUP(CONCATENATE($F3798," ",$G3798),AllocFactorMatrix,(L$4+1),FALSE)*$E3798</f>
        <v>361.83644212700131</v>
      </c>
      <c r="M3798" s="5">
        <f ca="1">VLOOKUP(CONCATENATE($F3798," ",$G3798),AllocFactorMatrix,(M$4+1),FALSE)*$E3798</f>
        <v>32.479072849483174</v>
      </c>
      <c r="N3798" s="5">
        <f t="shared" ca="1" si="1980"/>
        <v>12590.967533707524</v>
      </c>
      <c r="O3798" s="5">
        <f ca="1">VLOOKUP(CONCATENATE($F3798," ",$G3798),AllocFactorMatrix,(O$4+1),FALSE)*$E3798</f>
        <v>9011.4806815146876</v>
      </c>
      <c r="P3798" s="5">
        <f ca="1">VLOOKUP(CONCATENATE($F3798," ",$G3798),AllocFactorMatrix,(P$4+1),FALSE)*$E3798</f>
        <v>1490.5178720375254</v>
      </c>
      <c r="Q3798" s="5">
        <f ca="1">VLOOKUP(CONCATENATE($F3798," ",$G3798),AllocFactorMatrix,(Q$4+1),FALSE)*$E3798</f>
        <v>425.15173578672602</v>
      </c>
      <c r="R3798" s="5">
        <f ca="1">VLOOKUP(CONCATENATE($F3798," ",$G3798),AllocFactorMatrix,(R$4+1),FALSE)*$E3798</f>
        <v>17.866802410908655</v>
      </c>
      <c r="S3798" s="5">
        <f t="shared" ca="1" si="1982"/>
        <v>10945.017091749849</v>
      </c>
      <c r="T3798" s="5">
        <f ca="1">VLOOKUP(CONCATENATE($F3798," ",$G3798),AllocFactorMatrix,(T$4+1),FALSE)*$E3798</f>
        <v>298.64473390631048</v>
      </c>
      <c r="U3798" s="5">
        <f ca="1">VLOOKUP(CONCATENATE($F3798," ",$G3798),AllocFactorMatrix,(U$4+1),FALSE)*$E3798</f>
        <v>4459.2527435269558</v>
      </c>
      <c r="V3798" s="5">
        <f ca="1">VLOOKUP(CONCATENATE($F3798," ",$G3798),AllocFactorMatrix,(V$4+1),FALSE)*$E3798</f>
        <v>15774.064962057029</v>
      </c>
      <c r="W3798" s="5">
        <f ca="1">VLOOKUP(CONCATENATE($F3798," ",$G3798),AllocFactorMatrix,(W$4+1),FALSE)*$E3798</f>
        <v>2350.800477924608</v>
      </c>
      <c r="X3798" s="5">
        <f t="shared" ca="1" si="1983"/>
        <v>22882.762917414904</v>
      </c>
      <c r="Y3798" s="5">
        <f ca="1">VLOOKUP(CONCATENATE($F3798," ",$G3798),AllocFactorMatrix,(Y$4+1),FALSE)*$E3798</f>
        <v>2712.3931000058415</v>
      </c>
      <c r="Z3798" s="5">
        <f ca="1">VLOOKUP(CONCATENATE($F3798," ",$G3798),AllocFactorMatrix,(Z$4+1),FALSE)*$E3798</f>
        <v>44.273534939415804</v>
      </c>
      <c r="AA3798" s="5">
        <f t="shared" ca="1" si="1981"/>
        <v>2756.6666349452571</v>
      </c>
      <c r="AB3798" s="5">
        <f ca="1">VLOOKUP(CONCATENATE($F3798," ",$G3798),AllocFactorMatrix,(AB$4+1),FALSE)*$E3798</f>
        <v>35.375981502071419</v>
      </c>
      <c r="AC3798" s="5">
        <f ca="1">VLOOKUP(CONCATENATE($F3798," ",$G3798),AllocFactorMatrix,(AC$4+1),FALSE)*$E3798</f>
        <v>1267.0979797545822</v>
      </c>
      <c r="AD3798" s="5">
        <f ca="1">VLOOKUP(CONCATENATE($F3798," ",$G3798),AllocFactorMatrix,(AD$4+1),FALSE)*$E3798</f>
        <v>323.70180238466986</v>
      </c>
    </row>
    <row r="3799" spans="4:30" hidden="1" outlineLevel="1">
      <c r="D3799" s="7"/>
      <c r="E3799" s="51"/>
      <c r="F3799" s="52" t="str">
        <f>F3806</f>
        <v>TRANS_TOTAL</v>
      </c>
      <c r="G3799" s="55" t="str">
        <f>$G$8</f>
        <v>PRODUCTION</v>
      </c>
      <c r="H3799" s="4">
        <f t="shared" ref="H3799:H3806" si="1984">SUBTOTAL(9,I3799:AD3799)</f>
        <v>0</v>
      </c>
      <c r="I3799" s="5">
        <f>VLOOKUP(CONCATENATE($F3799," ",$G3799),AllocFactorMatrix,(I$4+1),FALSE)*$E3806</f>
        <v>0</v>
      </c>
      <c r="J3799" s="5">
        <f>VLOOKUP(CONCATENATE($F3799," ",$G3799),AllocFactorMatrix,(J$4+1),FALSE)*$E3806</f>
        <v>0</v>
      </c>
      <c r="K3799" s="5">
        <f>VLOOKUP(CONCATENATE($F3799," ",$G3799),AllocFactorMatrix,(K$4+1),FALSE)*$E3806</f>
        <v>0</v>
      </c>
      <c r="L3799" s="5">
        <f>VLOOKUP(CONCATENATE($F3799," ",$G3799),AllocFactorMatrix,(L$4+1),FALSE)*$E3806</f>
        <v>0</v>
      </c>
      <c r="M3799" s="5">
        <f>VLOOKUP(CONCATENATE($F3799," ",$G3799),AllocFactorMatrix,(M$4+1),FALSE)*$E3806</f>
        <v>0</v>
      </c>
      <c r="N3799" s="5">
        <f t="shared" ref="N3799:N3806" si="1985">SUBTOTAL(9,K3799:M3799)</f>
        <v>0</v>
      </c>
      <c r="O3799" s="5">
        <f>VLOOKUP(CONCATENATE($F3799," ",$G3799),AllocFactorMatrix,(O$4+1),FALSE)*$E3806</f>
        <v>0</v>
      </c>
      <c r="P3799" s="5">
        <f>VLOOKUP(CONCATENATE($F3799," ",$G3799),AllocFactorMatrix,(P$4+1),FALSE)*$E3806</f>
        <v>0</v>
      </c>
      <c r="Q3799" s="5">
        <f>VLOOKUP(CONCATENATE($F3799," ",$G3799),AllocFactorMatrix,(Q$4+1),FALSE)*$E3806</f>
        <v>0</v>
      </c>
      <c r="R3799" s="5">
        <f>VLOOKUP(CONCATENATE($F3799," ",$G3799),AllocFactorMatrix,(R$4+1),FALSE)*$E3806</f>
        <v>0</v>
      </c>
      <c r="S3799" s="5">
        <f>SUBTOTAL(9,O3799:R3799)</f>
        <v>0</v>
      </c>
      <c r="T3799" s="5">
        <f>VLOOKUP(CONCATENATE($F3799," ",$G3799),AllocFactorMatrix,(T$4+1),FALSE)*$E3806</f>
        <v>0</v>
      </c>
      <c r="U3799" s="5">
        <f>VLOOKUP(CONCATENATE($F3799," ",$G3799),AllocFactorMatrix,(U$4+1),FALSE)*$E3806</f>
        <v>0</v>
      </c>
      <c r="V3799" s="5">
        <f>VLOOKUP(CONCATENATE($F3799," ",$G3799),AllocFactorMatrix,(V$4+1),FALSE)*$E3806</f>
        <v>0</v>
      </c>
      <c r="W3799" s="5">
        <f>VLOOKUP(CONCATENATE($F3799," ",$G3799),AllocFactorMatrix,(W$4+1),FALSE)*$E3806</f>
        <v>0</v>
      </c>
      <c r="X3799" s="5">
        <f>SUBTOTAL(9,T3799:W3799)</f>
        <v>0</v>
      </c>
      <c r="Y3799" s="5">
        <f>VLOOKUP(CONCATENATE($F3799," ",$G3799),AllocFactorMatrix,(Y$4+1),FALSE)*$E3806</f>
        <v>0</v>
      </c>
      <c r="Z3799" s="5">
        <f>VLOOKUP(CONCATENATE($F3799," ",$G3799),AllocFactorMatrix,(Z$4+1),FALSE)*$E3806</f>
        <v>0</v>
      </c>
      <c r="AA3799" s="5">
        <f t="shared" ref="AA3799:AA3806" si="1986">SUBTOTAL(9,Y3799:Z3799)</f>
        <v>0</v>
      </c>
      <c r="AB3799" s="5">
        <f>VLOOKUP(CONCATENATE($F3799," ",$G3799),AllocFactorMatrix,(AB$4+1),FALSE)*$E3806</f>
        <v>0</v>
      </c>
      <c r="AC3799" s="5">
        <f>VLOOKUP(CONCATENATE($F3799," ",$G3799),AllocFactorMatrix,(AC$4+1),FALSE)*$E3806</f>
        <v>0</v>
      </c>
      <c r="AD3799" s="5">
        <f>VLOOKUP(CONCATENATE($F3799," ",$G3799),AllocFactorMatrix,(AD$4+1),FALSE)*$E3806</f>
        <v>0</v>
      </c>
    </row>
    <row r="3800" spans="4:30" hidden="1" outlineLevel="1">
      <c r="D3800" s="7"/>
      <c r="E3800" s="51"/>
      <c r="F3800" s="52" t="str">
        <f>F3806</f>
        <v>TRANS_TOTAL</v>
      </c>
      <c r="G3800" s="55" t="str">
        <f>$G$9</f>
        <v>BULKTRAN</v>
      </c>
      <c r="H3800" s="4">
        <f t="shared" si="1984"/>
        <v>-21950.746299999995</v>
      </c>
      <c r="I3800" s="5">
        <f>VLOOKUP(CONCATENATE($F3800," ",$G3800),AllocFactorMatrix,(I$4+1),FALSE)*$E3806</f>
        <v>-10812.564255214736</v>
      </c>
      <c r="J3800" s="5">
        <f>VLOOKUP(CONCATENATE($F3800," ",$G3800),AllocFactorMatrix,(J$4+1),FALSE)*$E3806</f>
        <v>-534.50368684914281</v>
      </c>
      <c r="K3800" s="5">
        <f>VLOOKUP(CONCATENATE($F3800," ",$G3800),AllocFactorMatrix,(K$4+1),FALSE)*$E3806</f>
        <v>-1957.8563721023852</v>
      </c>
      <c r="L3800" s="5">
        <f>VLOOKUP(CONCATENATE($F3800," ",$G3800),AllocFactorMatrix,(L$4+1),FALSE)*$E3806</f>
        <v>-61.626367424946785</v>
      </c>
      <c r="M3800" s="5">
        <f>VLOOKUP(CONCATENATE($F3800," ",$G3800),AllocFactorMatrix,(M$4+1),FALSE)*$E3806</f>
        <v>-5.77912354306459</v>
      </c>
      <c r="N3800" s="5">
        <f t="shared" si="1985"/>
        <v>-2025.2618630703964</v>
      </c>
      <c r="O3800" s="5">
        <f>VLOOKUP(CONCATENATE($F3800," ",$G3800),AllocFactorMatrix,(O$4+1),FALSE)*$E3806</f>
        <v>-1488.2754084288879</v>
      </c>
      <c r="P3800" s="5">
        <f>VLOOKUP(CONCATENATE($F3800," ",$G3800),AllocFactorMatrix,(P$4+1),FALSE)*$E3806</f>
        <v>-277.30906792889766</v>
      </c>
      <c r="Q3800" s="5">
        <f>VLOOKUP(CONCATENATE($F3800," ",$G3800),AllocFactorMatrix,(Q$4+1),FALSE)*$E3806</f>
        <v>-125.31080430209089</v>
      </c>
      <c r="R3800" s="5">
        <f>VLOOKUP(CONCATENATE($F3800," ",$G3800),AllocFactorMatrix,(R$4+1),FALSE)*$E3806</f>
        <v>-5.6350867959233089</v>
      </c>
      <c r="S3800" s="5">
        <f t="shared" ref="S3800:S3806" si="1987">SUBTOTAL(9,O3800:R3800)</f>
        <v>-1896.5303674557999</v>
      </c>
      <c r="T3800" s="5">
        <f>VLOOKUP(CONCATENATE($F3800," ",$G3800),AllocFactorMatrix,(T$4+1),FALSE)*$E3806</f>
        <v>-51.989271993922863</v>
      </c>
      <c r="U3800" s="5">
        <f>VLOOKUP(CONCATENATE($F3800," ",$G3800),AllocFactorMatrix,(U$4+1),FALSE)*$E3806</f>
        <v>-850.79557815257215</v>
      </c>
      <c r="V3800" s="5">
        <f>VLOOKUP(CONCATENATE($F3800," ",$G3800),AllocFactorMatrix,(V$4+1),FALSE)*$E3806</f>
        <v>-4496.4785365683674</v>
      </c>
      <c r="W3800" s="5">
        <f>VLOOKUP(CONCATENATE($F3800," ",$G3800),AllocFactorMatrix,(W$4+1),FALSE)*$E3806</f>
        <v>-811.9894978822357</v>
      </c>
      <c r="X3800" s="5">
        <f t="shared" ref="X3800:X3806" si="1988">SUBTOTAL(9,T3800:W3800)</f>
        <v>-6211.2528845970983</v>
      </c>
      <c r="Y3800" s="5">
        <f>VLOOKUP(CONCATENATE($F3800," ",$G3800),AllocFactorMatrix,(Y$4+1),FALSE)*$E3806</f>
        <v>-457.04701633231991</v>
      </c>
      <c r="Z3800" s="5">
        <f>VLOOKUP(CONCATENATE($F3800," ",$G3800),AllocFactorMatrix,(Z$4+1),FALSE)*$E3806</f>
        <v>-7.6553628193389693</v>
      </c>
      <c r="AA3800" s="5">
        <f t="shared" si="1986"/>
        <v>-464.70237915165887</v>
      </c>
      <c r="AB3800" s="5">
        <f>VLOOKUP(CONCATENATE($F3800," ",$G3800),AllocFactorMatrix,(AB$4+1),FALSE)*$E3806</f>
        <v>-5.9308636611612782</v>
      </c>
      <c r="AC3800" s="5">
        <f>VLOOKUP(CONCATENATE($F3800," ",$G3800),AllocFactorMatrix,(AC$4+1),FALSE)*$E3806</f>
        <v>0</v>
      </c>
      <c r="AD3800" s="5">
        <f>VLOOKUP(CONCATENATE($F3800," ",$G3800),AllocFactorMatrix,(AD$4+1),FALSE)*$E3806</f>
        <v>0</v>
      </c>
    </row>
    <row r="3801" spans="4:30" hidden="1" outlineLevel="1">
      <c r="D3801" s="7"/>
      <c r="E3801" s="51"/>
      <c r="F3801" s="52" t="str">
        <f>F3806</f>
        <v>TRANS_TOTAL</v>
      </c>
      <c r="G3801" s="55" t="str">
        <f>$G$10</f>
        <v>SUBTRAN</v>
      </c>
      <c r="H3801" s="4">
        <f t="shared" si="1984"/>
        <v>-4828.2536999999993</v>
      </c>
      <c r="I3801" s="5">
        <f>VLOOKUP(CONCATENATE($F3801," ",$G3801),AllocFactorMatrix,(I$4+1),FALSE)*$E3806</f>
        <v>-2350.7194815101029</v>
      </c>
      <c r="J3801" s="5">
        <f>VLOOKUP(CONCATENATE($F3801," ",$G3801),AllocFactorMatrix,(J$4+1),FALSE)*$E3806</f>
        <v>-113.44879728384996</v>
      </c>
      <c r="K3801" s="5">
        <f>VLOOKUP(CONCATENATE($F3801," ",$G3801),AllocFactorMatrix,(K$4+1),FALSE)*$E3806</f>
        <v>-412.7211773962282</v>
      </c>
      <c r="L3801" s="5">
        <f>VLOOKUP(CONCATENATE($F3801," ",$G3801),AllocFactorMatrix,(L$4+1),FALSE)*$E3806</f>
        <v>-12.74856884948937</v>
      </c>
      <c r="M3801" s="5">
        <f>VLOOKUP(CONCATENATE($F3801," ",$G3801),AllocFactorMatrix,(M$4+1),FALSE)*$E3806</f>
        <v>-1.5877668272262704</v>
      </c>
      <c r="N3801" s="5">
        <f t="shared" si="1985"/>
        <v>-427.05751307294383</v>
      </c>
      <c r="O3801" s="5">
        <f>VLOOKUP(CONCATENATE($F3801," ",$G3801),AllocFactorMatrix,(O$4+1),FALSE)*$E3806</f>
        <v>-311.81730027852342</v>
      </c>
      <c r="P3801" s="5">
        <f>VLOOKUP(CONCATENATE($F3801," ",$G3801),AllocFactorMatrix,(P$4+1),FALSE)*$E3806</f>
        <v>-57.96647243183088</v>
      </c>
      <c r="Q3801" s="5">
        <f>VLOOKUP(CONCATENATE($F3801," ",$G3801),AllocFactorMatrix,(Q$4+1),FALSE)*$E3806</f>
        <v>-34.490741789818699</v>
      </c>
      <c r="R3801" s="5">
        <f>VLOOKUP(CONCATENATE($F3801," ",$G3801),AllocFactorMatrix,(R$4+1),FALSE)*$E3806</f>
        <v>0</v>
      </c>
      <c r="S3801" s="5">
        <f t="shared" si="1987"/>
        <v>-404.27451450017298</v>
      </c>
      <c r="T3801" s="5">
        <f>VLOOKUP(CONCATENATE($F3801," ",$G3801),AllocFactorMatrix,(T$4+1),FALSE)*$E3806</f>
        <v>-10.888124718886052</v>
      </c>
      <c r="U3801" s="5">
        <f>VLOOKUP(CONCATENATE($F3801," ",$G3801),AllocFactorMatrix,(U$4+1),FALSE)*$E3806</f>
        <v>-178.24481816483706</v>
      </c>
      <c r="V3801" s="5">
        <f>VLOOKUP(CONCATENATE($F3801," ",$G3801),AllocFactorMatrix,(V$4+1),FALSE)*$E3806</f>
        <v>-1241.7751635555933</v>
      </c>
      <c r="W3801" s="5">
        <f>VLOOKUP(CONCATENATE($F3801," ",$G3801),AllocFactorMatrix,(W$4+1),FALSE)*$E3806</f>
        <v>0</v>
      </c>
      <c r="X3801" s="5">
        <f t="shared" si="1988"/>
        <v>-1430.9081064393163</v>
      </c>
      <c r="Y3801" s="5">
        <f>VLOOKUP(CONCATENATE($F3801," ",$G3801),AllocFactorMatrix,(Y$4+1),FALSE)*$E3806</f>
        <v>-93.847871900181758</v>
      </c>
      <c r="Z3801" s="5">
        <f>VLOOKUP(CONCATENATE($F3801," ",$G3801),AllocFactorMatrix,(Z$4+1),FALSE)*$E3806</f>
        <v>-1.5644465742391693</v>
      </c>
      <c r="AA3801" s="5">
        <f t="shared" si="1986"/>
        <v>-95.412318474420928</v>
      </c>
      <c r="AB3801" s="5">
        <f>VLOOKUP(CONCATENATE($F3801," ",$G3801),AllocFactorMatrix,(AB$4+1),FALSE)*$E3806</f>
        <v>-1.2532105084803258</v>
      </c>
      <c r="AC3801" s="5">
        <f>VLOOKUP(CONCATENATE($F3801," ",$G3801),AllocFactorMatrix,(AC$4+1),FALSE)*$E3806</f>
        <v>-4.2611836385083866</v>
      </c>
      <c r="AD3801" s="5">
        <f>VLOOKUP(CONCATENATE($F3801," ",$G3801),AllocFactorMatrix,(AD$4+1),FALSE)*$E3806</f>
        <v>-0.91857457220473371</v>
      </c>
    </row>
    <row r="3802" spans="4:30" hidden="1" outlineLevel="1">
      <c r="D3802" s="7"/>
      <c r="E3802" s="51"/>
      <c r="F3802" s="52" t="str">
        <f>F3806</f>
        <v>TRANS_TOTAL</v>
      </c>
      <c r="G3802" s="55" t="str">
        <f>$G$11</f>
        <v>DISTPRI</v>
      </c>
      <c r="H3802" s="4">
        <f t="shared" si="1984"/>
        <v>0</v>
      </c>
      <c r="I3802" s="5">
        <f>VLOOKUP(CONCATENATE($F3802," ",$G3802),AllocFactorMatrix,(I$4+1),FALSE)*$E3806</f>
        <v>0</v>
      </c>
      <c r="J3802" s="5">
        <f>VLOOKUP(CONCATENATE($F3802," ",$G3802),AllocFactorMatrix,(J$4+1),FALSE)*$E3806</f>
        <v>0</v>
      </c>
      <c r="K3802" s="5">
        <f>VLOOKUP(CONCATENATE($F3802," ",$G3802),AllocFactorMatrix,(K$4+1),FALSE)*$E3806</f>
        <v>0</v>
      </c>
      <c r="L3802" s="5">
        <f>VLOOKUP(CONCATENATE($F3802," ",$G3802),AllocFactorMatrix,(L$4+1),FALSE)*$E3806</f>
        <v>0</v>
      </c>
      <c r="M3802" s="5">
        <f>VLOOKUP(CONCATENATE($F3802," ",$G3802),AllocFactorMatrix,(M$4+1),FALSE)*$E3806</f>
        <v>0</v>
      </c>
      <c r="N3802" s="5">
        <f t="shared" si="1985"/>
        <v>0</v>
      </c>
      <c r="O3802" s="5">
        <f>VLOOKUP(CONCATENATE($F3802," ",$G3802),AllocFactorMatrix,(O$4+1),FALSE)*$E3806</f>
        <v>0</v>
      </c>
      <c r="P3802" s="5">
        <f>VLOOKUP(CONCATENATE($F3802," ",$G3802),AllocFactorMatrix,(P$4+1),FALSE)*$E3806</f>
        <v>0</v>
      </c>
      <c r="Q3802" s="5">
        <f>VLOOKUP(CONCATENATE($F3802," ",$G3802),AllocFactorMatrix,(Q$4+1),FALSE)*$E3806</f>
        <v>0</v>
      </c>
      <c r="R3802" s="5">
        <f>VLOOKUP(CONCATENATE($F3802," ",$G3802),AllocFactorMatrix,(R$4+1),FALSE)*$E3806</f>
        <v>0</v>
      </c>
      <c r="S3802" s="5">
        <f t="shared" si="1987"/>
        <v>0</v>
      </c>
      <c r="T3802" s="5">
        <f>VLOOKUP(CONCATENATE($F3802," ",$G3802),AllocFactorMatrix,(T$4+1),FALSE)*$E3806</f>
        <v>0</v>
      </c>
      <c r="U3802" s="5">
        <f>VLOOKUP(CONCATENATE($F3802," ",$G3802),AllocFactorMatrix,(U$4+1),FALSE)*$E3806</f>
        <v>0</v>
      </c>
      <c r="V3802" s="5">
        <f>VLOOKUP(CONCATENATE($F3802," ",$G3802),AllocFactorMatrix,(V$4+1),FALSE)*$E3806</f>
        <v>0</v>
      </c>
      <c r="W3802" s="5">
        <f>VLOOKUP(CONCATENATE($F3802," ",$G3802),AllocFactorMatrix,(W$4+1),FALSE)*$E3806</f>
        <v>0</v>
      </c>
      <c r="X3802" s="5">
        <f t="shared" si="1988"/>
        <v>0</v>
      </c>
      <c r="Y3802" s="5">
        <f>VLOOKUP(CONCATENATE($F3802," ",$G3802),AllocFactorMatrix,(Y$4+1),FALSE)*$E3806</f>
        <v>0</v>
      </c>
      <c r="Z3802" s="5">
        <f>VLOOKUP(CONCATENATE($F3802," ",$G3802),AllocFactorMatrix,(Z$4+1),FALSE)*$E3806</f>
        <v>0</v>
      </c>
      <c r="AA3802" s="5">
        <f t="shared" si="1986"/>
        <v>0</v>
      </c>
      <c r="AB3802" s="5">
        <f>VLOOKUP(CONCATENATE($F3802," ",$G3802),AllocFactorMatrix,(AB$4+1),FALSE)*$E3806</f>
        <v>0</v>
      </c>
      <c r="AC3802" s="5">
        <f>VLOOKUP(CONCATENATE($F3802," ",$G3802),AllocFactorMatrix,(AC$4+1),FALSE)*$E3806</f>
        <v>0</v>
      </c>
      <c r="AD3802" s="5">
        <f>VLOOKUP(CONCATENATE($F3802," ",$G3802),AllocFactorMatrix,(AD$4+1),FALSE)*$E3806</f>
        <v>0</v>
      </c>
    </row>
    <row r="3803" spans="4:30" hidden="1" outlineLevel="1">
      <c r="D3803" s="7"/>
      <c r="E3803" s="51"/>
      <c r="F3803" s="52" t="str">
        <f>F3806</f>
        <v>TRANS_TOTAL</v>
      </c>
      <c r="G3803" s="55" t="str">
        <f>$G$12</f>
        <v>DISTSEC</v>
      </c>
      <c r="H3803" s="4">
        <f t="shared" si="1984"/>
        <v>0</v>
      </c>
      <c r="I3803" s="5">
        <f>VLOOKUP(CONCATENATE($F3803," ",$G3803),AllocFactorMatrix,(I$4+1),FALSE)*$E3806</f>
        <v>0</v>
      </c>
      <c r="J3803" s="5">
        <f>VLOOKUP(CONCATENATE($F3803," ",$G3803),AllocFactorMatrix,(J$4+1),FALSE)*$E3806</f>
        <v>0</v>
      </c>
      <c r="K3803" s="5">
        <f>VLOOKUP(CONCATENATE($F3803," ",$G3803),AllocFactorMatrix,(K$4+1),FALSE)*$E3806</f>
        <v>0</v>
      </c>
      <c r="L3803" s="5">
        <f>VLOOKUP(CONCATENATE($F3803," ",$G3803),AllocFactorMatrix,(L$4+1),FALSE)*$E3806</f>
        <v>0</v>
      </c>
      <c r="M3803" s="5">
        <f>VLOOKUP(CONCATENATE($F3803," ",$G3803),AllocFactorMatrix,(M$4+1),FALSE)*$E3806</f>
        <v>0</v>
      </c>
      <c r="N3803" s="5">
        <f t="shared" si="1985"/>
        <v>0</v>
      </c>
      <c r="O3803" s="5">
        <f>VLOOKUP(CONCATENATE($F3803," ",$G3803),AllocFactorMatrix,(O$4+1),FALSE)*$E3806</f>
        <v>0</v>
      </c>
      <c r="P3803" s="5">
        <f>VLOOKUP(CONCATENATE($F3803," ",$G3803),AllocFactorMatrix,(P$4+1),FALSE)*$E3806</f>
        <v>0</v>
      </c>
      <c r="Q3803" s="5">
        <f>VLOOKUP(CONCATENATE($F3803," ",$G3803),AllocFactorMatrix,(Q$4+1),FALSE)*$E3806</f>
        <v>0</v>
      </c>
      <c r="R3803" s="5">
        <f>VLOOKUP(CONCATENATE($F3803," ",$G3803),AllocFactorMatrix,(R$4+1),FALSE)*$E3806</f>
        <v>0</v>
      </c>
      <c r="S3803" s="5">
        <f t="shared" si="1987"/>
        <v>0</v>
      </c>
      <c r="T3803" s="5">
        <f>VLOOKUP(CONCATENATE($F3803," ",$G3803),AllocFactorMatrix,(T$4+1),FALSE)*$E3806</f>
        <v>0</v>
      </c>
      <c r="U3803" s="5">
        <f>VLOOKUP(CONCATENATE($F3803," ",$G3803),AllocFactorMatrix,(U$4+1),FALSE)*$E3806</f>
        <v>0</v>
      </c>
      <c r="V3803" s="5">
        <f>VLOOKUP(CONCATENATE($F3803," ",$G3803),AllocFactorMatrix,(V$4+1),FALSE)*$E3806</f>
        <v>0</v>
      </c>
      <c r="W3803" s="5">
        <f>VLOOKUP(CONCATENATE($F3803," ",$G3803),AllocFactorMatrix,(W$4+1),FALSE)*$E3806</f>
        <v>0</v>
      </c>
      <c r="X3803" s="5">
        <f t="shared" si="1988"/>
        <v>0</v>
      </c>
      <c r="Y3803" s="5">
        <f>VLOOKUP(CONCATENATE($F3803," ",$G3803),AllocFactorMatrix,(Y$4+1),FALSE)*$E3806</f>
        <v>0</v>
      </c>
      <c r="Z3803" s="5">
        <f>VLOOKUP(CONCATENATE($F3803," ",$G3803),AllocFactorMatrix,(Z$4+1),FALSE)*$E3806</f>
        <v>0</v>
      </c>
      <c r="AA3803" s="5">
        <f t="shared" si="1986"/>
        <v>0</v>
      </c>
      <c r="AB3803" s="5">
        <f>VLOOKUP(CONCATENATE($F3803," ",$G3803),AllocFactorMatrix,(AB$4+1),FALSE)*$E3806</f>
        <v>0</v>
      </c>
      <c r="AC3803" s="5">
        <f>VLOOKUP(CONCATENATE($F3803," ",$G3803),AllocFactorMatrix,(AC$4+1),FALSE)*$E3806</f>
        <v>0</v>
      </c>
      <c r="AD3803" s="5">
        <f>VLOOKUP(CONCATENATE($F3803," ",$G3803),AllocFactorMatrix,(AD$4+1),FALSE)*$E3806</f>
        <v>0</v>
      </c>
    </row>
    <row r="3804" spans="4:30" hidden="1" outlineLevel="1">
      <c r="D3804" s="7"/>
      <c r="E3804" s="51"/>
      <c r="F3804" s="52" t="str">
        <f>F3806</f>
        <v>TRANS_TOTAL</v>
      </c>
      <c r="G3804" s="55" t="str">
        <f>$G$13</f>
        <v>ENERGY</v>
      </c>
      <c r="H3804" s="4">
        <f t="shared" si="1984"/>
        <v>0</v>
      </c>
      <c r="I3804" s="5">
        <f>VLOOKUP(CONCATENATE($F3804," ",$G3804),AllocFactorMatrix,(I$4+1),FALSE)*$E3806</f>
        <v>0</v>
      </c>
      <c r="J3804" s="5">
        <f>VLOOKUP(CONCATENATE($F3804," ",$G3804),AllocFactorMatrix,(J$4+1),FALSE)*$E3806</f>
        <v>0</v>
      </c>
      <c r="K3804" s="5">
        <f>VLOOKUP(CONCATENATE($F3804," ",$G3804),AllocFactorMatrix,(K$4+1),FALSE)*$E3806</f>
        <v>0</v>
      </c>
      <c r="L3804" s="5">
        <f>VLOOKUP(CONCATENATE($F3804," ",$G3804),AllocFactorMatrix,(L$4+1),FALSE)*$E3806</f>
        <v>0</v>
      </c>
      <c r="M3804" s="5">
        <f>VLOOKUP(CONCATENATE($F3804," ",$G3804),AllocFactorMatrix,(M$4+1),FALSE)*$E3806</f>
        <v>0</v>
      </c>
      <c r="N3804" s="5">
        <f t="shared" si="1985"/>
        <v>0</v>
      </c>
      <c r="O3804" s="5">
        <f>VLOOKUP(CONCATENATE($F3804," ",$G3804),AllocFactorMatrix,(O$4+1),FALSE)*$E3806</f>
        <v>0</v>
      </c>
      <c r="P3804" s="5">
        <f>VLOOKUP(CONCATENATE($F3804," ",$G3804),AllocFactorMatrix,(P$4+1),FALSE)*$E3806</f>
        <v>0</v>
      </c>
      <c r="Q3804" s="5">
        <f>VLOOKUP(CONCATENATE($F3804," ",$G3804),AllocFactorMatrix,(Q$4+1),FALSE)*$E3806</f>
        <v>0</v>
      </c>
      <c r="R3804" s="5">
        <f>VLOOKUP(CONCATENATE($F3804," ",$G3804),AllocFactorMatrix,(R$4+1),FALSE)*$E3806</f>
        <v>0</v>
      </c>
      <c r="S3804" s="5">
        <f t="shared" si="1987"/>
        <v>0</v>
      </c>
      <c r="T3804" s="5">
        <f>VLOOKUP(CONCATENATE($F3804," ",$G3804),AllocFactorMatrix,(T$4+1),FALSE)*$E3806</f>
        <v>0</v>
      </c>
      <c r="U3804" s="5">
        <f>VLOOKUP(CONCATENATE($F3804," ",$G3804),AllocFactorMatrix,(U$4+1),FALSE)*$E3806</f>
        <v>0</v>
      </c>
      <c r="V3804" s="5">
        <f>VLOOKUP(CONCATENATE($F3804," ",$G3804),AllocFactorMatrix,(V$4+1),FALSE)*$E3806</f>
        <v>0</v>
      </c>
      <c r="W3804" s="5">
        <f>VLOOKUP(CONCATENATE($F3804," ",$G3804),AllocFactorMatrix,(W$4+1),FALSE)*$E3806</f>
        <v>0</v>
      </c>
      <c r="X3804" s="5">
        <f t="shared" si="1988"/>
        <v>0</v>
      </c>
      <c r="Y3804" s="5">
        <f>VLOOKUP(CONCATENATE($F3804," ",$G3804),AllocFactorMatrix,(Y$4+1),FALSE)*$E3806</f>
        <v>0</v>
      </c>
      <c r="Z3804" s="5">
        <f>VLOOKUP(CONCATENATE($F3804," ",$G3804),AllocFactorMatrix,(Z$4+1),FALSE)*$E3806</f>
        <v>0</v>
      </c>
      <c r="AA3804" s="5">
        <f t="shared" si="1986"/>
        <v>0</v>
      </c>
      <c r="AB3804" s="5">
        <f>VLOOKUP(CONCATENATE($F3804," ",$G3804),AllocFactorMatrix,(AB$4+1),FALSE)*$E3806</f>
        <v>0</v>
      </c>
      <c r="AC3804" s="5">
        <f>VLOOKUP(CONCATENATE($F3804," ",$G3804),AllocFactorMatrix,(AC$4+1),FALSE)*$E3806</f>
        <v>0</v>
      </c>
      <c r="AD3804" s="5">
        <f>VLOOKUP(CONCATENATE($F3804," ",$G3804),AllocFactorMatrix,(AD$4+1),FALSE)*$E3806</f>
        <v>0</v>
      </c>
    </row>
    <row r="3805" spans="4:30" hidden="1" outlineLevel="1">
      <c r="D3805" s="7"/>
      <c r="E3805" s="51"/>
      <c r="F3805" s="52" t="str">
        <f>F3806</f>
        <v>TRANS_TOTAL</v>
      </c>
      <c r="G3805" s="55" t="str">
        <f>$G$14</f>
        <v>CUSTOMER</v>
      </c>
      <c r="H3805" s="4">
        <f t="shared" si="1984"/>
        <v>0</v>
      </c>
      <c r="I3805" s="5">
        <f>VLOOKUP(CONCATENATE($F3805," ",$G3805),AllocFactorMatrix,(I$4+1),FALSE)*$E3806</f>
        <v>0</v>
      </c>
      <c r="J3805" s="5">
        <f>VLOOKUP(CONCATENATE($F3805," ",$G3805),AllocFactorMatrix,(J$4+1),FALSE)*$E3806</f>
        <v>0</v>
      </c>
      <c r="K3805" s="5">
        <f>VLOOKUP(CONCATENATE($F3805," ",$G3805),AllocFactorMatrix,(K$4+1),FALSE)*$E3806</f>
        <v>0</v>
      </c>
      <c r="L3805" s="5">
        <f>VLOOKUP(CONCATENATE($F3805," ",$G3805),AllocFactorMatrix,(L$4+1),FALSE)*$E3806</f>
        <v>0</v>
      </c>
      <c r="M3805" s="5">
        <f>VLOOKUP(CONCATENATE($F3805," ",$G3805),AllocFactorMatrix,(M$4+1),FALSE)*$E3806</f>
        <v>0</v>
      </c>
      <c r="N3805" s="5">
        <f t="shared" si="1985"/>
        <v>0</v>
      </c>
      <c r="O3805" s="5">
        <f>VLOOKUP(CONCATENATE($F3805," ",$G3805),AllocFactorMatrix,(O$4+1),FALSE)*$E3806</f>
        <v>0</v>
      </c>
      <c r="P3805" s="5">
        <f>VLOOKUP(CONCATENATE($F3805," ",$G3805),AllocFactorMatrix,(P$4+1),FALSE)*$E3806</f>
        <v>0</v>
      </c>
      <c r="Q3805" s="5">
        <f>VLOOKUP(CONCATENATE($F3805," ",$G3805),AllocFactorMatrix,(Q$4+1),FALSE)*$E3806</f>
        <v>0</v>
      </c>
      <c r="R3805" s="5">
        <f>VLOOKUP(CONCATENATE($F3805," ",$G3805),AllocFactorMatrix,(R$4+1),FALSE)*$E3806</f>
        <v>0</v>
      </c>
      <c r="S3805" s="5">
        <f t="shared" si="1987"/>
        <v>0</v>
      </c>
      <c r="T3805" s="5">
        <f>VLOOKUP(CONCATENATE($F3805," ",$G3805),AllocFactorMatrix,(T$4+1),FALSE)*$E3806</f>
        <v>0</v>
      </c>
      <c r="U3805" s="5">
        <f>VLOOKUP(CONCATENATE($F3805," ",$G3805),AllocFactorMatrix,(U$4+1),FALSE)*$E3806</f>
        <v>0</v>
      </c>
      <c r="V3805" s="5">
        <f>VLOOKUP(CONCATENATE($F3805," ",$G3805),AllocFactorMatrix,(V$4+1),FALSE)*$E3806</f>
        <v>0</v>
      </c>
      <c r="W3805" s="5">
        <f>VLOOKUP(CONCATENATE($F3805," ",$G3805),AllocFactorMatrix,(W$4+1),FALSE)*$E3806</f>
        <v>0</v>
      </c>
      <c r="X3805" s="5">
        <f t="shared" si="1988"/>
        <v>0</v>
      </c>
      <c r="Y3805" s="5">
        <f>VLOOKUP(CONCATENATE($F3805," ",$G3805),AllocFactorMatrix,(Y$4+1),FALSE)*$E3806</f>
        <v>0</v>
      </c>
      <c r="Z3805" s="5">
        <f>VLOOKUP(CONCATENATE($F3805," ",$G3805),AllocFactorMatrix,(Z$4+1),FALSE)*$E3806</f>
        <v>0</v>
      </c>
      <c r="AA3805" s="5">
        <f t="shared" si="1986"/>
        <v>0</v>
      </c>
      <c r="AB3805" s="5">
        <f>VLOOKUP(CONCATENATE($F3805," ",$G3805),AllocFactorMatrix,(AB$4+1),FALSE)*$E3806</f>
        <v>0</v>
      </c>
      <c r="AC3805" s="5">
        <f>VLOOKUP(CONCATENATE($F3805," ",$G3805),AllocFactorMatrix,(AC$4+1),FALSE)*$E3806</f>
        <v>0</v>
      </c>
      <c r="AD3805" s="5">
        <f>VLOOKUP(CONCATENATE($F3805," ",$G3805),AllocFactorMatrix,(AD$4+1),FALSE)*$E3806</f>
        <v>0</v>
      </c>
    </row>
    <row r="3806" spans="4:30" collapsed="1">
      <c r="D3806" s="7" t="s">
        <v>276</v>
      </c>
      <c r="E3806" s="97">
        <v>-26779</v>
      </c>
      <c r="F3806" s="10" t="s">
        <v>194</v>
      </c>
      <c r="G3806" s="55" t="str">
        <f>$G$15</f>
        <v>TOTAL</v>
      </c>
      <c r="H3806" s="4">
        <f t="shared" si="1984"/>
        <v>-26778.999999999996</v>
      </c>
      <c r="I3806" s="5">
        <f>VLOOKUP(CONCATENATE($F3806," ",$G3806),AllocFactorMatrix,(I$4+1),FALSE)*$E3806</f>
        <v>-13163.283736724839</v>
      </c>
      <c r="J3806" s="5">
        <f>VLOOKUP(CONCATENATE($F3806," ",$G3806),AllocFactorMatrix,(J$4+1),FALSE)*$E3806</f>
        <v>-647.95248413299271</v>
      </c>
      <c r="K3806" s="5">
        <f>VLOOKUP(CONCATENATE($F3806," ",$G3806),AllocFactorMatrix,(K$4+1),FALSE)*$E3806</f>
        <v>-2370.5775494986133</v>
      </c>
      <c r="L3806" s="5">
        <f>VLOOKUP(CONCATENATE($F3806," ",$G3806),AllocFactorMatrix,(L$4+1),FALSE)*$E3806</f>
        <v>-74.374936274436152</v>
      </c>
      <c r="M3806" s="5">
        <f>VLOOKUP(CONCATENATE($F3806," ",$G3806),AllocFactorMatrix,(M$4+1),FALSE)*$E3806</f>
        <v>-7.3668903702908608</v>
      </c>
      <c r="N3806" s="5">
        <f t="shared" si="1985"/>
        <v>-2452.3193761433404</v>
      </c>
      <c r="O3806" s="5">
        <f>VLOOKUP(CONCATENATE($F3806," ",$G3806),AllocFactorMatrix,(O$4+1),FALSE)*$E3806</f>
        <v>-1800.0927087074115</v>
      </c>
      <c r="P3806" s="5">
        <f>VLOOKUP(CONCATENATE($F3806," ",$G3806),AllocFactorMatrix,(P$4+1),FALSE)*$E3806</f>
        <v>-335.27554036072848</v>
      </c>
      <c r="Q3806" s="5">
        <f>VLOOKUP(CONCATENATE($F3806," ",$G3806),AllocFactorMatrix,(Q$4+1),FALSE)*$E3806</f>
        <v>-159.80154609190959</v>
      </c>
      <c r="R3806" s="5">
        <f>VLOOKUP(CONCATENATE($F3806," ",$G3806),AllocFactorMatrix,(R$4+1),FALSE)*$E3806</f>
        <v>-5.6350867959233089</v>
      </c>
      <c r="S3806" s="5">
        <f t="shared" si="1987"/>
        <v>-2300.8048819559726</v>
      </c>
      <c r="T3806" s="5">
        <f>VLOOKUP(CONCATENATE($F3806," ",$G3806),AllocFactorMatrix,(T$4+1),FALSE)*$E3806</f>
        <v>-62.877396712808917</v>
      </c>
      <c r="U3806" s="5">
        <f>VLOOKUP(CONCATENATE($F3806," ",$G3806),AllocFactorMatrix,(U$4+1),FALSE)*$E3806</f>
        <v>-1029.0403963174094</v>
      </c>
      <c r="V3806" s="5">
        <f>VLOOKUP(CONCATENATE($F3806," ",$G3806),AllocFactorMatrix,(V$4+1),FALSE)*$E3806</f>
        <v>-5738.2537001239607</v>
      </c>
      <c r="W3806" s="5">
        <f>VLOOKUP(CONCATENATE($F3806," ",$G3806),AllocFactorMatrix,(W$4+1),FALSE)*$E3806</f>
        <v>-811.9894978822357</v>
      </c>
      <c r="X3806" s="5">
        <f t="shared" si="1988"/>
        <v>-7642.160991036415</v>
      </c>
      <c r="Y3806" s="5">
        <f>VLOOKUP(CONCATENATE($F3806," ",$G3806),AllocFactorMatrix,(Y$4+1),FALSE)*$E3806</f>
        <v>-550.89488823250167</v>
      </c>
      <c r="Z3806" s="5">
        <f>VLOOKUP(CONCATENATE($F3806," ",$G3806),AllocFactorMatrix,(Z$4+1),FALSE)*$E3806</f>
        <v>-9.2198093935781387</v>
      </c>
      <c r="AA3806" s="5">
        <f t="shared" si="1986"/>
        <v>-560.11469762607976</v>
      </c>
      <c r="AB3806" s="5">
        <f>VLOOKUP(CONCATENATE($F3806," ",$G3806),AllocFactorMatrix,(AB$4+1),FALSE)*$E3806</f>
        <v>-7.1840741696416037</v>
      </c>
      <c r="AC3806" s="5">
        <f>VLOOKUP(CONCATENATE($F3806," ",$G3806),AllocFactorMatrix,(AC$4+1),FALSE)*$E3806</f>
        <v>-4.2611836385083866</v>
      </c>
      <c r="AD3806" s="5">
        <f>VLOOKUP(CONCATENATE($F3806," ",$G3806),AllocFactorMatrix,(AD$4+1),FALSE)*$E3806</f>
        <v>-0.91857457220473371</v>
      </c>
    </row>
    <row r="3807" spans="4:30" hidden="1" outlineLevel="1">
      <c r="D3807" s="7"/>
      <c r="E3807" s="51"/>
      <c r="F3807" s="52" t="str">
        <f>F3814</f>
        <v>TDPLANT</v>
      </c>
      <c r="G3807" s="55" t="str">
        <f>$G$8</f>
        <v>PRODUCTION</v>
      </c>
      <c r="H3807" s="4">
        <f t="shared" ref="H3807:H3814" si="1989">SUBTOTAL(9,I3807:AD3807)</f>
        <v>9.3913001502856162</v>
      </c>
      <c r="I3807" s="5">
        <f>VLOOKUP(CONCATENATE($F3807," ",$G3807),AllocFactorMatrix,(I$4+1),FALSE)*$E3814</f>
        <v>5.2141107645876543</v>
      </c>
      <c r="J3807" s="5">
        <f>VLOOKUP(CONCATENATE($F3807," ",$G3807),AllocFactorMatrix,(J$4+1),FALSE)*$E3814</f>
        <v>0.23992665991923429</v>
      </c>
      <c r="K3807" s="5">
        <f>VLOOKUP(CONCATENATE($F3807," ",$G3807),AllocFactorMatrix,(K$4+1),FALSE)*$E3814</f>
        <v>0.79038730746605124</v>
      </c>
      <c r="L3807" s="5">
        <f>VLOOKUP(CONCATENATE($F3807," ",$G3807),AllocFactorMatrix,(L$4+1),FALSE)*$E3814</f>
        <v>1.9749255574086653E-2</v>
      </c>
      <c r="M3807" s="5">
        <f>VLOOKUP(CONCATENATE($F3807," ",$G3807),AllocFactorMatrix,(M$4+1),FALSE)*$E3814</f>
        <v>2.542316568684473E-3</v>
      </c>
      <c r="N3807" s="5">
        <f t="shared" ref="N3807:N3814" si="1990">SUBTOTAL(9,K3807:M3807)</f>
        <v>0.81267887960882235</v>
      </c>
      <c r="O3807" s="5">
        <f>VLOOKUP(CONCATENATE($F3807," ",$G3807),AllocFactorMatrix,(O$4+1),FALSE)*$E3814</f>
        <v>0.60125830814878589</v>
      </c>
      <c r="P3807" s="5">
        <f>VLOOKUP(CONCATENATE($F3807," ",$G3807),AllocFactorMatrix,(P$4+1),FALSE)*$E3814</f>
        <v>0.10882889623539514</v>
      </c>
      <c r="Q3807" s="5">
        <f>VLOOKUP(CONCATENATE($F3807," ",$G3807),AllocFactorMatrix,(Q$4+1),FALSE)*$E3814</f>
        <v>4.2094248714726397E-2</v>
      </c>
      <c r="R3807" s="5">
        <f>VLOOKUP(CONCATENATE($F3807," ",$G3807),AllocFactorMatrix,(R$4+1),FALSE)*$E3814</f>
        <v>9.0699316718339043E-4</v>
      </c>
      <c r="S3807" s="5">
        <f>SUBTOTAL(9,O3807:R3807)</f>
        <v>0.75308844626609084</v>
      </c>
      <c r="T3807" s="5">
        <f>VLOOKUP(CONCATENATE($F3807," ",$G3807),AllocFactorMatrix,(T$4+1),FALSE)*$E3814</f>
        <v>1.9092146417690702E-2</v>
      </c>
      <c r="U3807" s="5">
        <f>VLOOKUP(CONCATENATE($F3807," ",$G3807),AllocFactorMatrix,(U$4+1),FALSE)*$E3814</f>
        <v>0.30398016050529003</v>
      </c>
      <c r="V3807" s="5">
        <f>VLOOKUP(CONCATENATE($F3807," ",$G3807),AllocFactorMatrix,(V$4+1),FALSE)*$E3814</f>
        <v>1.6485463589594265</v>
      </c>
      <c r="W3807" s="5">
        <f>VLOOKUP(CONCATENATE($F3807," ",$G3807),AllocFactorMatrix,(W$4+1),FALSE)*$E3814</f>
        <v>0.21690362460588578</v>
      </c>
      <c r="X3807" s="5">
        <f>SUBTOTAL(9,T3807:W3807)</f>
        <v>2.1885222904882933</v>
      </c>
      <c r="Y3807" s="5">
        <f>VLOOKUP(CONCATENATE($F3807," ",$G3807),AllocFactorMatrix,(Y$4+1),FALSE)*$E3814</f>
        <v>0.17720830101402252</v>
      </c>
      <c r="Z3807" s="5">
        <f>VLOOKUP(CONCATENATE($F3807," ",$G3807),AllocFactorMatrix,(Z$4+1),FALSE)*$E3814</f>
        <v>3.6835727369107746E-3</v>
      </c>
      <c r="AA3807" s="5">
        <f t="shared" ref="AA3807:AA3814" si="1991">SUBTOTAL(9,Y3807:Z3807)</f>
        <v>0.1808918737509333</v>
      </c>
      <c r="AB3807" s="5">
        <f>VLOOKUP(CONCATENATE($F3807," ",$G3807),AllocFactorMatrix,(AB$4+1),FALSE)*$E3814</f>
        <v>2.0812356645864426E-3</v>
      </c>
      <c r="AC3807" s="5">
        <f>VLOOKUP(CONCATENATE($F3807," ",$G3807),AllocFactorMatrix,(AC$4+1),FALSE)*$E3814</f>
        <v>0</v>
      </c>
      <c r="AD3807" s="5">
        <f>VLOOKUP(CONCATENATE($F3807," ",$G3807),AllocFactorMatrix,(AD$4+1),FALSE)*$E3814</f>
        <v>0</v>
      </c>
    </row>
    <row r="3808" spans="4:30" hidden="1" outlineLevel="1">
      <c r="D3808" s="7"/>
      <c r="E3808" s="51"/>
      <c r="F3808" s="52" t="str">
        <f>F3814</f>
        <v>TDPLANT</v>
      </c>
      <c r="G3808" s="55" t="str">
        <f>$G$9</f>
        <v>BULKTRAN</v>
      </c>
      <c r="H3808" s="4">
        <f t="shared" si="1989"/>
        <v>427.04406611983899</v>
      </c>
      <c r="I3808" s="5">
        <f>VLOOKUP(CONCATENATE($F3808," ",$G3808),AllocFactorMatrix,(I$4+1),FALSE)*$E3814</f>
        <v>210.35464314618454</v>
      </c>
      <c r="J3808" s="5">
        <f>VLOOKUP(CONCATENATE($F3808," ",$G3808),AllocFactorMatrix,(J$4+1),FALSE)*$E3814</f>
        <v>10.398581654971025</v>
      </c>
      <c r="K3808" s="5">
        <f>VLOOKUP(CONCATENATE($F3808," ",$G3808),AllocFactorMatrix,(K$4+1),FALSE)*$E3814</f>
        <v>38.089408651278482</v>
      </c>
      <c r="L3808" s="5">
        <f>VLOOKUP(CONCATENATE($F3808," ",$G3808),AllocFactorMatrix,(L$4+1),FALSE)*$E3814</f>
        <v>1.198919351791901</v>
      </c>
      <c r="M3808" s="5">
        <f>VLOOKUP(CONCATENATE($F3808," ",$G3808),AllocFactorMatrix,(M$4+1),FALSE)*$E3814</f>
        <v>0.11243082047006273</v>
      </c>
      <c r="N3808" s="5">
        <f t="shared" si="1990"/>
        <v>39.400758823540443</v>
      </c>
      <c r="O3808" s="5">
        <f>VLOOKUP(CONCATENATE($F3808," ",$G3808),AllocFactorMatrix,(O$4+1),FALSE)*$E3814</f>
        <v>28.953875792443398</v>
      </c>
      <c r="P3808" s="5">
        <f>VLOOKUP(CONCATENATE($F3808," ",$G3808),AllocFactorMatrix,(P$4+1),FALSE)*$E3814</f>
        <v>5.394950600848551</v>
      </c>
      <c r="Q3808" s="5">
        <f>VLOOKUP(CONCATENATE($F3808," ",$G3808),AllocFactorMatrix,(Q$4+1),FALSE)*$E3814</f>
        <v>2.4378777225406827</v>
      </c>
      <c r="R3808" s="5">
        <f>VLOOKUP(CONCATENATE($F3808," ",$G3808),AllocFactorMatrix,(R$4+1),FALSE)*$E3814</f>
        <v>0.10962863610105619</v>
      </c>
      <c r="S3808" s="5">
        <f t="shared" ref="S3808:S3814" si="1992">SUBTOTAL(9,O3808:R3808)</f>
        <v>36.896332751933691</v>
      </c>
      <c r="T3808" s="5">
        <f>VLOOKUP(CONCATENATE($F3808," ",$G3808),AllocFactorMatrix,(T$4+1),FALSE)*$E3814</f>
        <v>1.0114330421146134</v>
      </c>
      <c r="U3808" s="5">
        <f>VLOOKUP(CONCATENATE($F3808," ",$G3808),AllocFactorMatrix,(U$4+1),FALSE)*$E3814</f>
        <v>16.551929404379919</v>
      </c>
      <c r="V3808" s="5">
        <f>VLOOKUP(CONCATENATE($F3808," ",$G3808),AllocFactorMatrix,(V$4+1),FALSE)*$E3814</f>
        <v>87.477411985611568</v>
      </c>
      <c r="W3808" s="5">
        <f>VLOOKUP(CONCATENATE($F3808," ",$G3808),AllocFactorMatrix,(W$4+1),FALSE)*$E3814</f>
        <v>15.796970730887466</v>
      </c>
      <c r="X3808" s="5">
        <f t="shared" ref="X3808:X3814" si="1993">SUBTOTAL(9,T3808:W3808)</f>
        <v>120.83774516299357</v>
      </c>
      <c r="Y3808" s="5">
        <f>VLOOKUP(CONCATENATE($F3808," ",$G3808),AllocFactorMatrix,(Y$4+1),FALSE)*$E3814</f>
        <v>8.8916893118342131</v>
      </c>
      <c r="Z3808" s="5">
        <f>VLOOKUP(CONCATENATE($F3808," ",$G3808),AllocFactorMatrix,(Z$4+1),FALSE)*$E3814</f>
        <v>0.14893239716378792</v>
      </c>
      <c r="AA3808" s="5">
        <f t="shared" si="1991"/>
        <v>9.0406217089980014</v>
      </c>
      <c r="AB3808" s="5">
        <f>VLOOKUP(CONCATENATE($F3808," ",$G3808),AllocFactorMatrix,(AB$4+1),FALSE)*$E3814</f>
        <v>0.11538287121767278</v>
      </c>
      <c r="AC3808" s="5">
        <f>VLOOKUP(CONCATENATE($F3808," ",$G3808),AllocFactorMatrix,(AC$4+1),FALSE)*$E3814</f>
        <v>0</v>
      </c>
      <c r="AD3808" s="5">
        <f>VLOOKUP(CONCATENATE($F3808," ",$G3808),AllocFactorMatrix,(AD$4+1),FALSE)*$E3814</f>
        <v>0</v>
      </c>
    </row>
    <row r="3809" spans="4:30" hidden="1" outlineLevel="1">
      <c r="D3809" s="7"/>
      <c r="E3809" s="51"/>
      <c r="F3809" s="52" t="str">
        <f>F3814</f>
        <v>TDPLANT</v>
      </c>
      <c r="G3809" s="55" t="str">
        <f>$G$10</f>
        <v>SUBTRAN</v>
      </c>
      <c r="H3809" s="4">
        <f t="shared" si="1989"/>
        <v>93.808733596718895</v>
      </c>
      <c r="I3809" s="5">
        <f>VLOOKUP(CONCATENATE($F3809," ",$G3809),AllocFactorMatrix,(I$4+1),FALSE)*$E3814</f>
        <v>45.672417255455819</v>
      </c>
      <c r="J3809" s="5">
        <f>VLOOKUP(CONCATENATE($F3809," ",$G3809),AllocFactorMatrix,(J$4+1),FALSE)*$E3814</f>
        <v>2.2042106033634572</v>
      </c>
      <c r="K3809" s="5">
        <f>VLOOKUP(CONCATENATE($F3809," ",$G3809),AllocFactorMatrix,(K$4+1),FALSE)*$E3814</f>
        <v>8.0188103993141304</v>
      </c>
      <c r="L3809" s="5">
        <f>VLOOKUP(CONCATENATE($F3809," ",$G3809),AllocFactorMatrix,(L$4+1),FALSE)*$E3814</f>
        <v>0.24769350851244154</v>
      </c>
      <c r="M3809" s="5">
        <f>VLOOKUP(CONCATENATE($F3809," ",$G3809),AllocFactorMatrix,(M$4+1),FALSE)*$E3814</f>
        <v>3.084891651591895E-2</v>
      </c>
      <c r="N3809" s="5">
        <f t="shared" si="1990"/>
        <v>8.2973528243424912</v>
      </c>
      <c r="O3809" s="5">
        <f>VLOOKUP(CONCATENATE($F3809," ",$G3809),AllocFactorMatrix,(O$4+1),FALSE)*$E3814</f>
        <v>6.0583365892053473</v>
      </c>
      <c r="P3809" s="5">
        <f>VLOOKUP(CONCATENATE($F3809," ",$G3809),AllocFactorMatrix,(P$4+1),FALSE)*$E3814</f>
        <v>1.1262377057566741</v>
      </c>
      <c r="Q3809" s="5">
        <f>VLOOKUP(CONCATENATE($F3809," ",$G3809),AllocFactorMatrix,(Q$4+1),FALSE)*$E3814</f>
        <v>0.67012485448192616</v>
      </c>
      <c r="R3809" s="5">
        <f>VLOOKUP(CONCATENATE($F3809," ",$G3809),AllocFactorMatrix,(R$4+1),FALSE)*$E3814</f>
        <v>0</v>
      </c>
      <c r="S3809" s="5">
        <f t="shared" si="1992"/>
        <v>7.854699149443948</v>
      </c>
      <c r="T3809" s="5">
        <f>VLOOKUP(CONCATENATE($F3809," ",$G3809),AllocFactorMatrix,(T$4+1),FALSE)*$E3814</f>
        <v>0.21154671120985866</v>
      </c>
      <c r="U3809" s="5">
        <f>VLOOKUP(CONCATENATE($F3809," ",$G3809),AllocFactorMatrix,(U$4+1),FALSE)*$E3814</f>
        <v>3.4631404439706217</v>
      </c>
      <c r="V3809" s="5">
        <f>VLOOKUP(CONCATENATE($F3809," ",$G3809),AllocFactorMatrix,(V$4+1),FALSE)*$E3814</f>
        <v>24.126602026941679</v>
      </c>
      <c r="W3809" s="5">
        <f>VLOOKUP(CONCATENATE($F3809," ",$G3809),AllocFactorMatrix,(W$4+1),FALSE)*$E3814</f>
        <v>0</v>
      </c>
      <c r="X3809" s="5">
        <f t="shared" si="1993"/>
        <v>27.801289182122161</v>
      </c>
      <c r="Y3809" s="5">
        <f>VLOOKUP(CONCATENATE($F3809," ",$G3809),AllocFactorMatrix,(Y$4+1),FALSE)*$E3814</f>
        <v>1.8233818189179145</v>
      </c>
      <c r="Z3809" s="5">
        <f>VLOOKUP(CONCATENATE($F3809," ",$G3809),AllocFactorMatrix,(Z$4+1),FALSE)*$E3814</f>
        <v>3.0395824459079634E-2</v>
      </c>
      <c r="AA3809" s="5">
        <f t="shared" si="1991"/>
        <v>1.8537776433769941</v>
      </c>
      <c r="AB3809" s="5">
        <f>VLOOKUP(CONCATENATE($F3809," ",$G3809),AllocFactorMatrix,(AB$4+1),FALSE)*$E3814</f>
        <v>2.434878074667856E-2</v>
      </c>
      <c r="AC3809" s="5">
        <f>VLOOKUP(CONCATENATE($F3809," ",$G3809),AllocFactorMatrix,(AC$4+1),FALSE)*$E3814</f>
        <v>8.2791059788662413E-2</v>
      </c>
      <c r="AD3809" s="5">
        <f>VLOOKUP(CONCATENATE($F3809," ",$G3809),AllocFactorMatrix,(AD$4+1),FALSE)*$E3814</f>
        <v>1.7847098078685029E-2</v>
      </c>
    </row>
    <row r="3810" spans="4:30" hidden="1" outlineLevel="1">
      <c r="D3810" s="7"/>
      <c r="E3810" s="51"/>
      <c r="F3810" s="52" t="str">
        <f>F3814</f>
        <v>TDPLANT</v>
      </c>
      <c r="G3810" s="55" t="str">
        <f>$G$11</f>
        <v>DISTPRI</v>
      </c>
      <c r="H3810" s="4">
        <f t="shared" si="1989"/>
        <v>417.20050151890649</v>
      </c>
      <c r="I3810" s="5">
        <f>VLOOKUP(CONCATENATE($F3810," ",$G3810),AllocFactorMatrix,(I$4+1),FALSE)*$E3814</f>
        <v>278.83288898649477</v>
      </c>
      <c r="J3810" s="5">
        <f>VLOOKUP(CONCATENATE($F3810," ",$G3810),AllocFactorMatrix,(J$4+1),FALSE)*$E3814</f>
        <v>13.143454483266972</v>
      </c>
      <c r="K3810" s="5">
        <f>VLOOKUP(CONCATENATE($F3810," ",$G3810),AllocFactorMatrix,(K$4+1),FALSE)*$E3814</f>
        <v>47.724689886724278</v>
      </c>
      <c r="L3810" s="5">
        <f>VLOOKUP(CONCATENATE($F3810," ",$G3810),AllocFactorMatrix,(L$4+1),FALSE)*$E3814</f>
        <v>1.4749412497523062</v>
      </c>
      <c r="M3810" s="5">
        <f>VLOOKUP(CONCATENATE($F3810," ",$G3810),AllocFactorMatrix,(M$4+1),FALSE)*$E3814</f>
        <v>0</v>
      </c>
      <c r="N3810" s="5">
        <f t="shared" si="1990"/>
        <v>49.199631136476583</v>
      </c>
      <c r="O3810" s="5">
        <f>VLOOKUP(CONCATENATE($F3810," ",$G3810),AllocFactorMatrix,(O$4+1),FALSE)*$E3814</f>
        <v>35.785175852493246</v>
      </c>
      <c r="P3810" s="5">
        <f>VLOOKUP(CONCATENATE($F3810," ",$G3810),AllocFactorMatrix,(P$4+1),FALSE)*$E3814</f>
        <v>6.6649914106551105</v>
      </c>
      <c r="Q3810" s="5">
        <f>VLOOKUP(CONCATENATE($F3810," ",$G3810),AllocFactorMatrix,(Q$4+1),FALSE)*$E3814</f>
        <v>0</v>
      </c>
      <c r="R3810" s="5">
        <f>VLOOKUP(CONCATENATE($F3810," ",$G3810),AllocFactorMatrix,(R$4+1),FALSE)*$E3814</f>
        <v>0</v>
      </c>
      <c r="S3810" s="5">
        <f t="shared" si="1992"/>
        <v>42.450167263148359</v>
      </c>
      <c r="T3810" s="5">
        <f>VLOOKUP(CONCATENATE($F3810," ",$G3810),AllocFactorMatrix,(T$4+1),FALSE)*$E3814</f>
        <v>1.2757194664138651</v>
      </c>
      <c r="U3810" s="5">
        <f>VLOOKUP(CONCATENATE($F3810," ",$G3810),AllocFactorMatrix,(U$4+1),FALSE)*$E3814</f>
        <v>20.574468236434001</v>
      </c>
      <c r="V3810" s="5">
        <f>VLOOKUP(CONCATENATE($F3810," ",$G3810),AllocFactorMatrix,(V$4+1),FALSE)*$E3814</f>
        <v>0</v>
      </c>
      <c r="W3810" s="5">
        <f>VLOOKUP(CONCATENATE($F3810," ",$G3810),AllocFactorMatrix,(W$4+1),FALSE)*$E3814</f>
        <v>0</v>
      </c>
      <c r="X3810" s="5">
        <f t="shared" si="1993"/>
        <v>21.850187702847865</v>
      </c>
      <c r="Y3810" s="5">
        <f>VLOOKUP(CONCATENATE($F3810," ",$G3810),AllocFactorMatrix,(Y$4+1),FALSE)*$E3814</f>
        <v>10.790875049292088</v>
      </c>
      <c r="Z3810" s="5">
        <f>VLOOKUP(CONCATENATE($F3810," ",$G3810),AllocFactorMatrix,(Z$4+1),FALSE)*$E3814</f>
        <v>0.18003403683973149</v>
      </c>
      <c r="AA3810" s="5">
        <f t="shared" si="1991"/>
        <v>10.970909086131821</v>
      </c>
      <c r="AB3810" s="5">
        <f>VLOOKUP(CONCATENATE($F3810," ",$G3810),AllocFactorMatrix,(AB$4+1),FALSE)*$E3814</f>
        <v>0.14585773594931295</v>
      </c>
      <c r="AC3810" s="5">
        <f>VLOOKUP(CONCATENATE($F3810," ",$G3810),AllocFactorMatrix,(AC$4+1),FALSE)*$E3814</f>
        <v>0.49968833940927537</v>
      </c>
      <c r="AD3810" s="5">
        <f>VLOOKUP(CONCATENATE($F3810," ",$G3810),AllocFactorMatrix,(AD$4+1),FALSE)*$E3814</f>
        <v>0.10771678518160289</v>
      </c>
    </row>
    <row r="3811" spans="4:30" hidden="1" outlineLevel="1">
      <c r="D3811" s="7"/>
      <c r="E3811" s="51"/>
      <c r="F3811" s="52" t="str">
        <f>F3814</f>
        <v>TDPLANT</v>
      </c>
      <c r="G3811" s="55" t="str">
        <f>$G$12</f>
        <v>DISTSEC</v>
      </c>
      <c r="H3811" s="4">
        <f t="shared" si="1989"/>
        <v>216.04209888228064</v>
      </c>
      <c r="I3811" s="5">
        <f>VLOOKUP(CONCATENATE($F3811," ",$G3811),AllocFactorMatrix,(I$4+1),FALSE)*$E3814</f>
        <v>161.5349909418124</v>
      </c>
      <c r="J3811" s="5">
        <f>VLOOKUP(CONCATENATE($F3811," ",$G3811),AllocFactorMatrix,(J$4+1),FALSE)*$E3814</f>
        <v>7.7876533960199508</v>
      </c>
      <c r="K3811" s="5">
        <f>VLOOKUP(CONCATENATE($F3811," ",$G3811),AllocFactorMatrix,(K$4+1),FALSE)*$E3814</f>
        <v>23.498595702439065</v>
      </c>
      <c r="L3811" s="5">
        <f>VLOOKUP(CONCATENATE($F3811," ",$G3811),AllocFactorMatrix,(L$4+1),FALSE)*$E3814</f>
        <v>0</v>
      </c>
      <c r="M3811" s="5">
        <f>VLOOKUP(CONCATENATE($F3811," ",$G3811),AllocFactorMatrix,(M$4+1),FALSE)*$E3814</f>
        <v>0</v>
      </c>
      <c r="N3811" s="5">
        <f t="shared" si="1990"/>
        <v>23.498595702439065</v>
      </c>
      <c r="O3811" s="5">
        <f>VLOOKUP(CONCATENATE($F3811," ",$G3811),AllocFactorMatrix,(O$4+1),FALSE)*$E3814</f>
        <v>14.973396643722181</v>
      </c>
      <c r="P3811" s="5">
        <f>VLOOKUP(CONCATENATE($F3811," ",$G3811),AllocFactorMatrix,(P$4+1),FALSE)*$E3814</f>
        <v>0</v>
      </c>
      <c r="Q3811" s="5">
        <f>VLOOKUP(CONCATENATE($F3811," ",$G3811),AllocFactorMatrix,(Q$4+1),FALSE)*$E3814</f>
        <v>0</v>
      </c>
      <c r="R3811" s="5">
        <f>VLOOKUP(CONCATENATE($F3811," ",$G3811),AllocFactorMatrix,(R$4+1),FALSE)*$E3814</f>
        <v>0</v>
      </c>
      <c r="S3811" s="5">
        <f t="shared" si="1992"/>
        <v>14.973396643722181</v>
      </c>
      <c r="T3811" s="5">
        <f>VLOOKUP(CONCATENATE($F3811," ",$G3811),AllocFactorMatrix,(T$4+1),FALSE)*$E3814</f>
        <v>0.4048492330603824</v>
      </c>
      <c r="U3811" s="5">
        <f>VLOOKUP(CONCATENATE($F3811," ",$G3811),AllocFactorMatrix,(U$4+1),FALSE)*$E3814</f>
        <v>0</v>
      </c>
      <c r="V3811" s="5">
        <f>VLOOKUP(CONCATENATE($F3811," ",$G3811),AllocFactorMatrix,(V$4+1),FALSE)*$E3814</f>
        <v>0</v>
      </c>
      <c r="W3811" s="5">
        <f>VLOOKUP(CONCATENATE($F3811," ",$G3811),AllocFactorMatrix,(W$4+1),FALSE)*$E3814</f>
        <v>0</v>
      </c>
      <c r="X3811" s="5">
        <f t="shared" si="1993"/>
        <v>0.4048492330603824</v>
      </c>
      <c r="Y3811" s="5">
        <f>VLOOKUP(CONCATENATE($F3811," ",$G3811),AllocFactorMatrix,(Y$4+1),FALSE)*$E3814</f>
        <v>5.5228489023986755</v>
      </c>
      <c r="Z3811" s="5">
        <f>VLOOKUP(CONCATENATE($F3811," ",$G3811),AllocFactorMatrix,(Z$4+1),FALSE)*$E3814</f>
        <v>0</v>
      </c>
      <c r="AA3811" s="5">
        <f t="shared" si="1991"/>
        <v>5.5228489023986755</v>
      </c>
      <c r="AB3811" s="5">
        <f>VLOOKUP(CONCATENATE($F3811," ",$G3811),AllocFactorMatrix,(AB$4+1),FALSE)*$E3814</f>
        <v>5.7310780723611288E-2</v>
      </c>
      <c r="AC3811" s="5">
        <f>VLOOKUP(CONCATENATE($F3811," ",$G3811),AllocFactorMatrix,(AC$4+1),FALSE)*$E3814</f>
        <v>1.94592143164631</v>
      </c>
      <c r="AD3811" s="5">
        <f>VLOOKUP(CONCATENATE($F3811," ",$G3811),AllocFactorMatrix,(AD$4+1),FALSE)*$E3814</f>
        <v>0.31653185045809928</v>
      </c>
    </row>
    <row r="3812" spans="4:30" hidden="1" outlineLevel="1">
      <c r="D3812" s="7"/>
      <c r="E3812" s="51"/>
      <c r="F3812" s="52" t="str">
        <f>F3814</f>
        <v>TDPLANT</v>
      </c>
      <c r="G3812" s="55" t="str">
        <f>$G$13</f>
        <v>ENERGY</v>
      </c>
      <c r="H3812" s="4">
        <f t="shared" si="1989"/>
        <v>0</v>
      </c>
      <c r="I3812" s="5">
        <f>VLOOKUP(CONCATENATE($F3812," ",$G3812),AllocFactorMatrix,(I$4+1),FALSE)*$E3814</f>
        <v>0</v>
      </c>
      <c r="J3812" s="5">
        <f>VLOOKUP(CONCATENATE($F3812," ",$G3812),AllocFactorMatrix,(J$4+1),FALSE)*$E3814</f>
        <v>0</v>
      </c>
      <c r="K3812" s="5">
        <f>VLOOKUP(CONCATENATE($F3812," ",$G3812),AllocFactorMatrix,(K$4+1),FALSE)*$E3814</f>
        <v>0</v>
      </c>
      <c r="L3812" s="5">
        <f>VLOOKUP(CONCATENATE($F3812," ",$G3812),AllocFactorMatrix,(L$4+1),FALSE)*$E3814</f>
        <v>0</v>
      </c>
      <c r="M3812" s="5">
        <f>VLOOKUP(CONCATENATE($F3812," ",$G3812),AllocFactorMatrix,(M$4+1),FALSE)*$E3814</f>
        <v>0</v>
      </c>
      <c r="N3812" s="5">
        <f t="shared" si="1990"/>
        <v>0</v>
      </c>
      <c r="O3812" s="5">
        <f>VLOOKUP(CONCATENATE($F3812," ",$G3812),AllocFactorMatrix,(O$4+1),FALSE)*$E3814</f>
        <v>0</v>
      </c>
      <c r="P3812" s="5">
        <f>VLOOKUP(CONCATENATE($F3812," ",$G3812),AllocFactorMatrix,(P$4+1),FALSE)*$E3814</f>
        <v>0</v>
      </c>
      <c r="Q3812" s="5">
        <f>VLOOKUP(CONCATENATE($F3812," ",$G3812),AllocFactorMatrix,(Q$4+1),FALSE)*$E3814</f>
        <v>0</v>
      </c>
      <c r="R3812" s="5">
        <f>VLOOKUP(CONCATENATE($F3812," ",$G3812),AllocFactorMatrix,(R$4+1),FALSE)*$E3814</f>
        <v>0</v>
      </c>
      <c r="S3812" s="5">
        <f t="shared" si="1992"/>
        <v>0</v>
      </c>
      <c r="T3812" s="5">
        <f>VLOOKUP(CONCATENATE($F3812," ",$G3812),AllocFactorMatrix,(T$4+1),FALSE)*$E3814</f>
        <v>0</v>
      </c>
      <c r="U3812" s="5">
        <f>VLOOKUP(CONCATENATE($F3812," ",$G3812),AllocFactorMatrix,(U$4+1),FALSE)*$E3814</f>
        <v>0</v>
      </c>
      <c r="V3812" s="5">
        <f>VLOOKUP(CONCATENATE($F3812," ",$G3812),AllocFactorMatrix,(V$4+1),FALSE)*$E3814</f>
        <v>0</v>
      </c>
      <c r="W3812" s="5">
        <f>VLOOKUP(CONCATENATE($F3812," ",$G3812),AllocFactorMatrix,(W$4+1),FALSE)*$E3814</f>
        <v>0</v>
      </c>
      <c r="X3812" s="5">
        <f t="shared" si="1993"/>
        <v>0</v>
      </c>
      <c r="Y3812" s="5">
        <f>VLOOKUP(CONCATENATE($F3812," ",$G3812),AllocFactorMatrix,(Y$4+1),FALSE)*$E3814</f>
        <v>0</v>
      </c>
      <c r="Z3812" s="5">
        <f>VLOOKUP(CONCATENATE($F3812," ",$G3812),AllocFactorMatrix,(Z$4+1),FALSE)*$E3814</f>
        <v>0</v>
      </c>
      <c r="AA3812" s="5">
        <f t="shared" si="1991"/>
        <v>0</v>
      </c>
      <c r="AB3812" s="5">
        <f>VLOOKUP(CONCATENATE($F3812," ",$G3812),AllocFactorMatrix,(AB$4+1),FALSE)*$E3814</f>
        <v>0</v>
      </c>
      <c r="AC3812" s="5">
        <f>VLOOKUP(CONCATENATE($F3812," ",$G3812),AllocFactorMatrix,(AC$4+1),FALSE)*$E3814</f>
        <v>0</v>
      </c>
      <c r="AD3812" s="5">
        <f>VLOOKUP(CONCATENATE($F3812," ",$G3812),AllocFactorMatrix,(AD$4+1),FALSE)*$E3814</f>
        <v>0</v>
      </c>
    </row>
    <row r="3813" spans="4:30" hidden="1" outlineLevel="1">
      <c r="D3813" s="7"/>
      <c r="E3813" s="51"/>
      <c r="F3813" s="52" t="str">
        <f>F3814</f>
        <v>TDPLANT</v>
      </c>
      <c r="G3813" s="55" t="str">
        <f>$G$14</f>
        <v>CUSTOMER</v>
      </c>
      <c r="H3813" s="4">
        <f t="shared" si="1989"/>
        <v>101.51329973196916</v>
      </c>
      <c r="I3813" s="5">
        <f>VLOOKUP(CONCATENATE($F3813," ",$G3813),AllocFactorMatrix,(I$4+1),FALSE)*$E3814</f>
        <v>46.204521851103671</v>
      </c>
      <c r="J3813" s="5">
        <f>VLOOKUP(CONCATENATE($F3813," ",$G3813),AllocFactorMatrix,(J$4+1),FALSE)*$E3814</f>
        <v>12.437984604756922</v>
      </c>
      <c r="K3813" s="5">
        <f>VLOOKUP(CONCATENATE($F3813," ",$G3813),AllocFactorMatrix,(K$4+1),FALSE)*$E3814</f>
        <v>3.5282300963377029</v>
      </c>
      <c r="L3813" s="5">
        <f>VLOOKUP(CONCATENATE($F3813," ",$G3813),AllocFactorMatrix,(L$4+1),FALSE)*$E3814</f>
        <v>1.1670169841663474</v>
      </c>
      <c r="M3813" s="5">
        <f>VLOOKUP(CONCATENATE($F3813," ",$G3813),AllocFactorMatrix,(M$4+1),FALSE)*$E3814</f>
        <v>0.18956100467559145</v>
      </c>
      <c r="N3813" s="5">
        <f t="shared" si="1990"/>
        <v>4.8848080851796416</v>
      </c>
      <c r="O3813" s="5">
        <f>VLOOKUP(CONCATENATE($F3813," ",$G3813),AllocFactorMatrix,(O$4+1),FALSE)*$E3814</f>
        <v>1.0188220407346744</v>
      </c>
      <c r="P3813" s="5">
        <f>VLOOKUP(CONCATENATE($F3813," ",$G3813),AllocFactorMatrix,(P$4+1),FALSE)*$E3814</f>
        <v>0.30301056144646482</v>
      </c>
      <c r="Q3813" s="5">
        <f>VLOOKUP(CONCATENATE($F3813," ",$G3813),AllocFactorMatrix,(Q$4+1),FALSE)*$E3814</f>
        <v>0.66045852549389805</v>
      </c>
      <c r="R3813" s="5">
        <f>VLOOKUP(CONCATENATE($F3813," ",$G3813),AllocFactorMatrix,(R$4+1),FALSE)*$E3814</f>
        <v>0.11607807627608296</v>
      </c>
      <c r="S3813" s="5">
        <f t="shared" si="1992"/>
        <v>2.0983692039511204</v>
      </c>
      <c r="T3813" s="5">
        <f>VLOOKUP(CONCATENATE($F3813," ",$G3813),AllocFactorMatrix,(T$4+1),FALSE)*$E3814</f>
        <v>7.0097740480589638E-3</v>
      </c>
      <c r="U3813" s="5">
        <f>VLOOKUP(CONCATENATE($F3813," ",$G3813),AllocFactorMatrix,(U$4+1),FALSE)*$E3814</f>
        <v>0.17975205216959073</v>
      </c>
      <c r="V3813" s="5">
        <f>VLOOKUP(CONCATENATE($F3813," ",$G3813),AllocFactorMatrix,(V$4+1),FALSE)*$E3814</f>
        <v>0.97126186578298679</v>
      </c>
      <c r="W3813" s="5">
        <f>VLOOKUP(CONCATENATE($F3813," ",$G3813),AllocFactorMatrix,(W$4+1),FALSE)*$E3814</f>
        <v>0.17411747125902063</v>
      </c>
      <c r="X3813" s="5">
        <f t="shared" si="1993"/>
        <v>1.3321411632596569</v>
      </c>
      <c r="Y3813" s="5">
        <f>VLOOKUP(CONCATENATE($F3813," ",$G3813),AllocFactorMatrix,(Y$4+1),FALSE)*$E3814</f>
        <v>0.28214108594254822</v>
      </c>
      <c r="Z3813" s="5">
        <f>VLOOKUP(CONCATENATE($F3813," ",$G3813),AllocFactorMatrix,(Z$4+1),FALSE)*$E3814</f>
        <v>5.135711745720392E-3</v>
      </c>
      <c r="AA3813" s="5">
        <f t="shared" si="1991"/>
        <v>0.28727679768826864</v>
      </c>
      <c r="AB3813" s="5">
        <f>VLOOKUP(CONCATENATE($F3813," ",$G3813),AllocFactorMatrix,(AB$4+1),FALSE)*$E3814</f>
        <v>5.206506149155043E-3</v>
      </c>
      <c r="AC3813" s="5">
        <f>VLOOKUP(CONCATENATE($F3813," ",$G3813),AllocFactorMatrix,(AC$4+1),FALSE)*$E3814</f>
        <v>30.580604814231457</v>
      </c>
      <c r="AD3813" s="5">
        <f>VLOOKUP(CONCATENATE($F3813," ",$G3813),AllocFactorMatrix,(AD$4+1),FALSE)*$E3814</f>
        <v>3.6823867056492783</v>
      </c>
    </row>
    <row r="3814" spans="4:30" collapsed="1">
      <c r="D3814" s="7" t="s">
        <v>344</v>
      </c>
      <c r="E3814" s="61">
        <v>1265</v>
      </c>
      <c r="F3814" s="10" t="s">
        <v>207</v>
      </c>
      <c r="G3814" s="55" t="str">
        <f>$G$15</f>
        <v>TOTAL</v>
      </c>
      <c r="H3814" s="4">
        <f t="shared" si="1989"/>
        <v>1265.0000000000002</v>
      </c>
      <c r="I3814" s="5">
        <f>VLOOKUP(CONCATENATE($F3814," ",$G3814),AllocFactorMatrix,(I$4+1),FALSE)*$E3814</f>
        <v>747.81357294563895</v>
      </c>
      <c r="J3814" s="5">
        <f>VLOOKUP(CONCATENATE($F3814," ",$G3814),AllocFactorMatrix,(J$4+1),FALSE)*$E3814</f>
        <v>46.211811402297556</v>
      </c>
      <c r="K3814" s="5">
        <f>VLOOKUP(CONCATENATE($F3814," ",$G3814),AllocFactorMatrix,(K$4+1),FALSE)*$E3814</f>
        <v>121.65012204355969</v>
      </c>
      <c r="L3814" s="5">
        <f>VLOOKUP(CONCATENATE($F3814," ",$G3814),AllocFactorMatrix,(L$4+1),FALSE)*$E3814</f>
        <v>4.1083203497970828</v>
      </c>
      <c r="M3814" s="5">
        <f>VLOOKUP(CONCATENATE($F3814," ",$G3814),AllocFactorMatrix,(M$4+1),FALSE)*$E3814</f>
        <v>0.3353830582302576</v>
      </c>
      <c r="N3814" s="5">
        <f t="shared" si="1990"/>
        <v>126.09382545158704</v>
      </c>
      <c r="O3814" s="5">
        <f>VLOOKUP(CONCATENATE($F3814," ",$G3814),AllocFactorMatrix,(O$4+1),FALSE)*$E3814</f>
        <v>87.39086522674765</v>
      </c>
      <c r="P3814" s="5">
        <f>VLOOKUP(CONCATENATE($F3814," ",$G3814),AllocFactorMatrix,(P$4+1),FALSE)*$E3814</f>
        <v>13.598019174942197</v>
      </c>
      <c r="Q3814" s="5">
        <f>VLOOKUP(CONCATENATE($F3814," ",$G3814),AllocFactorMatrix,(Q$4+1),FALSE)*$E3814</f>
        <v>3.8105553512312338</v>
      </c>
      <c r="R3814" s="5">
        <f>VLOOKUP(CONCATENATE($F3814," ",$G3814),AllocFactorMatrix,(R$4+1),FALSE)*$E3814</f>
        <v>0.22661370554432253</v>
      </c>
      <c r="S3814" s="5">
        <f t="shared" si="1992"/>
        <v>105.0260534584654</v>
      </c>
      <c r="T3814" s="5">
        <f>VLOOKUP(CONCATENATE($F3814," ",$G3814),AllocFactorMatrix,(T$4+1),FALSE)*$E3814</f>
        <v>2.9296503732644688</v>
      </c>
      <c r="U3814" s="5">
        <f>VLOOKUP(CONCATENATE($F3814," ",$G3814),AllocFactorMatrix,(U$4+1),FALSE)*$E3814</f>
        <v>41.073270297459423</v>
      </c>
      <c r="V3814" s="5">
        <f>VLOOKUP(CONCATENATE($F3814," ",$G3814),AllocFactorMatrix,(V$4+1),FALSE)*$E3814</f>
        <v>114.22382223729565</v>
      </c>
      <c r="W3814" s="5">
        <f>VLOOKUP(CONCATENATE($F3814," ",$G3814),AllocFactorMatrix,(W$4+1),FALSE)*$E3814</f>
        <v>16.187991826752373</v>
      </c>
      <c r="X3814" s="5">
        <f t="shared" si="1993"/>
        <v>174.41473473477194</v>
      </c>
      <c r="Y3814" s="5">
        <f>VLOOKUP(CONCATENATE($F3814," ",$G3814),AllocFactorMatrix,(Y$4+1),FALSE)*$E3814</f>
        <v>27.488144469399462</v>
      </c>
      <c r="Z3814" s="5">
        <f>VLOOKUP(CONCATENATE($F3814," ",$G3814),AllocFactorMatrix,(Z$4+1),FALSE)*$E3814</f>
        <v>0.36818154294523014</v>
      </c>
      <c r="AA3814" s="5">
        <f t="shared" si="1991"/>
        <v>27.856326012344692</v>
      </c>
      <c r="AB3814" s="5">
        <f>VLOOKUP(CONCATENATE($F3814," ",$G3814),AllocFactorMatrix,(AB$4+1),FALSE)*$E3814</f>
        <v>0.35018791045101705</v>
      </c>
      <c r="AC3814" s="5">
        <f>VLOOKUP(CONCATENATE($F3814," ",$G3814),AllocFactorMatrix,(AC$4+1),FALSE)*$E3814</f>
        <v>33.109005645075705</v>
      </c>
      <c r="AD3814" s="5">
        <f>VLOOKUP(CONCATENATE($F3814," ",$G3814),AllocFactorMatrix,(AD$4+1),FALSE)*$E3814</f>
        <v>4.1244824393676653</v>
      </c>
    </row>
    <row r="3815" spans="4:30" hidden="1" outlineLevel="1">
      <c r="D3815" s="7"/>
      <c r="E3815" s="51"/>
      <c r="F3815" s="52" t="str">
        <f>F3822</f>
        <v>REV</v>
      </c>
      <c r="G3815" s="55" t="str">
        <f>$G$8</f>
        <v>PRODUCTION</v>
      </c>
      <c r="H3815" s="4">
        <f t="shared" ref="H3815:H3822" ca="1" si="1994">SUBTOTAL(9,I3815:AD3815)</f>
        <v>-53.013072678894993</v>
      </c>
      <c r="I3815" s="5">
        <f ca="1">VLOOKUP(CONCATENATE($F3815," ",$G3815),AllocFactorMatrix,(I$4+1),FALSE)*$E3822</f>
        <v>-24.615075410423497</v>
      </c>
      <c r="J3815" s="5">
        <f ca="1">VLOOKUP(CONCATENATE($F3815," ",$G3815),AllocFactorMatrix,(J$4+1),FALSE)*$E3822</f>
        <v>-1.6940266283235665</v>
      </c>
      <c r="K3815" s="5">
        <f ca="1">VLOOKUP(CONCATENATE($F3815," ",$G3815),AllocFactorMatrix,(K$4+1),FALSE)*$E3822</f>
        <v>-5.4087736900634482</v>
      </c>
      <c r="L3815" s="5">
        <f ca="1">VLOOKUP(CONCATENATE($F3815," ",$G3815),AllocFactorMatrix,(L$4+1),FALSE)*$E3822</f>
        <v>-0.13767924016626368</v>
      </c>
      <c r="M3815" s="5">
        <f ca="1">VLOOKUP(CONCATENATE($F3815," ",$G3815),AllocFactorMatrix,(M$4+1),FALSE)*$E3822</f>
        <v>-1.5997082829721496E-2</v>
      </c>
      <c r="N3815" s="5">
        <f t="shared" ref="N3815:N3822" ca="1" si="1995">SUBTOTAL(9,K3815:M3815)</f>
        <v>-5.5624500130594337</v>
      </c>
      <c r="O3815" s="5">
        <f ca="1">VLOOKUP(CONCATENATE($F3815," ",$G3815),AllocFactorMatrix,(O$4+1),FALSE)*$E3822</f>
        <v>-4.1355532345300308</v>
      </c>
      <c r="P3815" s="5">
        <f ca="1">VLOOKUP(CONCATENATE($F3815," ",$G3815),AllocFactorMatrix,(P$4+1),FALSE)*$E3822</f>
        <v>-0.79338237638971698</v>
      </c>
      <c r="Q3815" s="5">
        <f ca="1">VLOOKUP(CONCATENATE($F3815," ",$G3815),AllocFactorMatrix,(Q$4+1),FALSE)*$E3822</f>
        <v>-0.31873109249648507</v>
      </c>
      <c r="R3815" s="5">
        <f ca="1">VLOOKUP(CONCATENATE($F3815," ",$G3815),AllocFactorMatrix,(R$4+1),FALSE)*$E3822</f>
        <v>-9.3266318809371394E-3</v>
      </c>
      <c r="S3815" s="5">
        <f ca="1">SUBTOTAL(9,O3815:R3815)</f>
        <v>-5.2569933352971701</v>
      </c>
      <c r="T3815" s="5">
        <f ca="1">VLOOKUP(CONCATENATE($F3815," ",$G3815),AllocFactorMatrix,(T$4+1),FALSE)*$E3822</f>
        <v>-0.11335559036957199</v>
      </c>
      <c r="U3815" s="5">
        <f ca="1">VLOOKUP(CONCATENATE($F3815," ",$G3815),AllocFactorMatrix,(U$4+1),FALSE)*$E3822</f>
        <v>-1.9822550163050332</v>
      </c>
      <c r="V3815" s="5">
        <f ca="1">VLOOKUP(CONCATENATE($F3815," ",$G3815),AllocFactorMatrix,(V$4+1),FALSE)*$E3822</f>
        <v>-11.020538761532142</v>
      </c>
      <c r="W3815" s="5">
        <f ca="1">VLOOKUP(CONCATENATE($F3815," ",$G3815),AllocFactorMatrix,(W$4+1),FALSE)*$E3822</f>
        <v>-1.5848026654084</v>
      </c>
      <c r="X3815" s="5">
        <f ca="1">SUBTOTAL(9,T3815:W3815)</f>
        <v>-14.700952033615149</v>
      </c>
      <c r="Y3815" s="5">
        <f ca="1">VLOOKUP(CONCATENATE($F3815," ",$G3815),AllocFactorMatrix,(Y$4+1),FALSE)*$E3822</f>
        <v>-1.1467098207634006</v>
      </c>
      <c r="Z3815" s="5">
        <f ca="1">VLOOKUP(CONCATENATE($F3815," ",$G3815),AllocFactorMatrix,(Z$4+1),FALSE)*$E3822</f>
        <v>-1.9912124467202443E-2</v>
      </c>
      <c r="AA3815" s="5">
        <f t="shared" ref="AA3815:AA3822" ca="1" si="1996">SUBTOTAL(9,Y3815:Z3815)</f>
        <v>-1.166621945230603</v>
      </c>
      <c r="AB3815" s="5">
        <f ca="1">VLOOKUP(CONCATENATE($F3815," ",$G3815),AllocFactorMatrix,(AB$4+1),FALSE)*$E3822</f>
        <v>-1.6953312945584144E-2</v>
      </c>
      <c r="AC3815" s="5">
        <f ca="1">VLOOKUP(CONCATENATE($F3815," ",$G3815),AllocFactorMatrix,(AC$4+1),FALSE)*$E3822</f>
        <v>0</v>
      </c>
      <c r="AD3815" s="5">
        <f ca="1">VLOOKUP(CONCATENATE($F3815," ",$G3815),AllocFactorMatrix,(AD$4+1),FALSE)*$E3822</f>
        <v>0</v>
      </c>
    </row>
    <row r="3816" spans="4:30" hidden="1" outlineLevel="1">
      <c r="D3816" s="7"/>
      <c r="E3816" s="51"/>
      <c r="F3816" s="52" t="str">
        <f>F3822</f>
        <v>REV</v>
      </c>
      <c r="G3816" s="55" t="str">
        <f>$G$9</f>
        <v>BULKTRAN</v>
      </c>
      <c r="H3816" s="4">
        <f t="shared" ca="1" si="1994"/>
        <v>-9.565303874512594</v>
      </c>
      <c r="I3816" s="5">
        <f ca="1">VLOOKUP(CONCATENATE($F3816," ",$G3816),AllocFactorMatrix,(I$4+1),FALSE)*$E3822</f>
        <v>-2.6211367289223828</v>
      </c>
      <c r="J3816" s="5">
        <f ca="1">VLOOKUP(CONCATENATE($F3816," ",$G3816),AllocFactorMatrix,(J$4+1),FALSE)*$E3822</f>
        <v>-0.37765015783460826</v>
      </c>
      <c r="K3816" s="5">
        <f ca="1">VLOOKUP(CONCATENATE($F3816," ",$G3816),AllocFactorMatrix,(K$4+1),FALSE)*$E3822</f>
        <v>-1.2603886171564511</v>
      </c>
      <c r="L3816" s="5">
        <f ca="1">VLOOKUP(CONCATENATE($F3816," ",$G3816),AllocFactorMatrix,(L$4+1),FALSE)*$E3822</f>
        <v>-4.1419843396860154E-2</v>
      </c>
      <c r="M3816" s="5">
        <f ca="1">VLOOKUP(CONCATENATE($F3816," ",$G3816),AllocFactorMatrix,(M$4+1),FALSE)*$E3822</f>
        <v>-8.5430936767262721E-3</v>
      </c>
      <c r="N3816" s="5">
        <f t="shared" ca="1" si="1995"/>
        <v>-1.3103515542300377</v>
      </c>
      <c r="O3816" s="5">
        <f ca="1">VLOOKUP(CONCATENATE($F3816," ",$G3816),AllocFactorMatrix,(O$4+1),FALSE)*$E3822</f>
        <v>-0.9571962783097625</v>
      </c>
      <c r="P3816" s="5">
        <f ca="1">VLOOKUP(CONCATENATE($F3816," ",$G3816),AllocFactorMatrix,(P$4+1),FALSE)*$E3822</f>
        <v>-0.19542835011866361</v>
      </c>
      <c r="Q3816" s="5">
        <f ca="1">VLOOKUP(CONCATENATE($F3816," ",$G3816),AllocFactorMatrix,(Q$4+1),FALSE)*$E3822</f>
        <v>-9.2655410107496144E-2</v>
      </c>
      <c r="R3816" s="5">
        <f ca="1">VLOOKUP(CONCATENATE($F3816," ",$G3816),AllocFactorMatrix,(R$4+1),FALSE)*$E3822</f>
        <v>-5.6912318121989346E-3</v>
      </c>
      <c r="S3816" s="5">
        <f t="shared" ref="S3816:S3822" ca="1" si="1997">SUBTOTAL(9,O3816:R3816)</f>
        <v>-1.2509712703481211</v>
      </c>
      <c r="T3816" s="5">
        <f ca="1">VLOOKUP(CONCATENATE($F3816," ",$G3816),AllocFactorMatrix,(T$4+1),FALSE)*$E3822</f>
        <v>-2.3192727479681974E-2</v>
      </c>
      <c r="U3816" s="5">
        <f ca="1">VLOOKUP(CONCATENATE($F3816," ",$G3816),AllocFactorMatrix,(U$4+1),FALSE)*$E3822</f>
        <v>-0.48327041031092383</v>
      </c>
      <c r="V3816" s="5">
        <f ca="1">VLOOKUP(CONCATENATE($F3816," ",$G3816),AllocFactorMatrix,(V$4+1),FALSE)*$E3822</f>
        <v>-2.6953827439423428</v>
      </c>
      <c r="W3816" s="5">
        <f ca="1">VLOOKUP(CONCATENATE($F3816," ",$G3816),AllocFactorMatrix,(W$4+1),FALSE)*$E3822</f>
        <v>-0.53733781904518174</v>
      </c>
      <c r="X3816" s="5">
        <f t="shared" ref="X3816:X3822" ca="1" si="1998">SUBTOTAL(9,T3816:W3816)</f>
        <v>-3.7391837007781303</v>
      </c>
      <c r="Y3816" s="5">
        <f ca="1">VLOOKUP(CONCATENATE($F3816," ",$G3816),AllocFactorMatrix,(Y$4+1),FALSE)*$E3822</f>
        <v>-0.25784608695522721</v>
      </c>
      <c r="Z3816" s="5">
        <f ca="1">VLOOKUP(CONCATENATE($F3816," ",$G3816),AllocFactorMatrix,(Z$4+1),FALSE)*$E3822</f>
        <v>-3.014182070387228E-3</v>
      </c>
      <c r="AA3816" s="5">
        <f t="shared" ca="1" si="1996"/>
        <v>-0.26086026902561443</v>
      </c>
      <c r="AB3816" s="5">
        <f ca="1">VLOOKUP(CONCATENATE($F3816," ",$G3816),AllocFactorMatrix,(AB$4+1),FALSE)*$E3822</f>
        <v>-5.1501933737003527E-3</v>
      </c>
      <c r="AC3816" s="5">
        <f ca="1">VLOOKUP(CONCATENATE($F3816," ",$G3816),AllocFactorMatrix,(AC$4+1),FALSE)*$E3822</f>
        <v>0</v>
      </c>
      <c r="AD3816" s="5">
        <f ca="1">VLOOKUP(CONCATENATE($F3816," ",$G3816),AllocFactorMatrix,(AD$4+1),FALSE)*$E3822</f>
        <v>0</v>
      </c>
    </row>
    <row r="3817" spans="4:30" hidden="1" outlineLevel="1">
      <c r="D3817" s="7"/>
      <c r="E3817" s="51"/>
      <c r="F3817" s="52" t="str">
        <f>F3822</f>
        <v>REV</v>
      </c>
      <c r="G3817" s="55" t="str">
        <f>$G$10</f>
        <v>SUBTRAN</v>
      </c>
      <c r="H3817" s="4">
        <f t="shared" ca="1" si="1994"/>
        <v>-2.1264280200779866</v>
      </c>
      <c r="I3817" s="5">
        <f ca="1">VLOOKUP(CONCATENATE($F3817," ",$G3817),AllocFactorMatrix,(I$4+1),FALSE)*$E3822</f>
        <v>-0.6018803085276726</v>
      </c>
      <c r="J3817" s="5">
        <f ca="1">VLOOKUP(CONCATENATE($F3817," ",$G3817),AllocFactorMatrix,(J$4+1),FALSE)*$E3822</f>
        <v>-7.9210388410440036E-2</v>
      </c>
      <c r="K3817" s="5">
        <f ca="1">VLOOKUP(CONCATENATE($F3817," ",$G3817),AllocFactorMatrix,(K$4+1),FALSE)*$E3822</f>
        <v>-0.2635654068740616</v>
      </c>
      <c r="L3817" s="5">
        <f ca="1">VLOOKUP(CONCATENATE($F3817," ",$G3817),AllocFactorMatrix,(L$4+1),FALSE)*$E3822</f>
        <v>-8.4645889631628259E-3</v>
      </c>
      <c r="M3817" s="5">
        <f ca="1">VLOOKUP(CONCATENATE($F3817," ",$G3817),AllocFactorMatrix,(M$4+1),FALSE)*$E3822</f>
        <v>-2.6663357729932603E-3</v>
      </c>
      <c r="N3817" s="5">
        <f t="shared" ca="1" si="1995"/>
        <v>-0.27469633161021767</v>
      </c>
      <c r="O3817" s="5">
        <f ca="1">VLOOKUP(CONCATENATE($F3817," ",$G3817),AllocFactorMatrix,(O$4+1),FALSE)*$E3822</f>
        <v>-0.19900520548033901</v>
      </c>
      <c r="P3817" s="5">
        <f ca="1">VLOOKUP(CONCATENATE($F3817," ",$G3817),AllocFactorMatrix,(P$4+1),FALSE)*$E3822</f>
        <v>-4.0368825997978156E-2</v>
      </c>
      <c r="Q3817" s="5">
        <f ca="1">VLOOKUP(CONCATENATE($F3817," ",$G3817),AllocFactorMatrix,(Q$4+1),FALSE)*$E3822</f>
        <v>-2.5117441431901859E-2</v>
      </c>
      <c r="R3817" s="5">
        <f ca="1">VLOOKUP(CONCATENATE($F3817," ",$G3817),AllocFactorMatrix,(R$4+1),FALSE)*$E3822</f>
        <v>0</v>
      </c>
      <c r="S3817" s="5">
        <f t="shared" ca="1" si="1997"/>
        <v>-0.26449147291021902</v>
      </c>
      <c r="T3817" s="5">
        <f ca="1">VLOOKUP(CONCATENATE($F3817," ",$G3817),AllocFactorMatrix,(T$4+1),FALSE)*$E3822</f>
        <v>-4.9026810421838518E-3</v>
      </c>
      <c r="U3817" s="5">
        <f ca="1">VLOOKUP(CONCATENATE($F3817," ",$G3817),AllocFactorMatrix,(U$4+1),FALSE)*$E3822</f>
        <v>-0.10096352393919013</v>
      </c>
      <c r="V3817" s="5">
        <f ca="1">VLOOKUP(CONCATENATE($F3817," ",$G3817),AllocFactorMatrix,(V$4+1),FALSE)*$E3822</f>
        <v>-0.74081876300328042</v>
      </c>
      <c r="W3817" s="5">
        <f ca="1">VLOOKUP(CONCATENATE($F3817," ",$G3817),AllocFactorMatrix,(W$4+1),FALSE)*$E3822</f>
        <v>0</v>
      </c>
      <c r="X3817" s="5">
        <f t="shared" ca="1" si="1998"/>
        <v>-0.84668496798465442</v>
      </c>
      <c r="Y3817" s="5">
        <f ca="1">VLOOKUP(CONCATENATE($F3817," ",$G3817),AllocFactorMatrix,(Y$4+1),FALSE)*$E3822</f>
        <v>-5.2830800286836253E-2</v>
      </c>
      <c r="Z3817" s="5">
        <f ca="1">VLOOKUP(CONCATENATE($F3817," ",$G3817),AllocFactorMatrix,(Z$4+1),FALSE)*$E3822</f>
        <v>-6.2622434567339051E-4</v>
      </c>
      <c r="AA3817" s="5">
        <f t="shared" ca="1" si="1996"/>
        <v>-5.3457024632509641E-2</v>
      </c>
      <c r="AB3817" s="5">
        <f ca="1">VLOOKUP(CONCATENATE($F3817," ",$G3817),AllocFactorMatrix,(AB$4+1),FALSE)*$E3822</f>
        <v>-1.0694465974776916E-3</v>
      </c>
      <c r="AC3817" s="5">
        <f ca="1">VLOOKUP(CONCATENATE($F3817," ",$G3817),AllocFactorMatrix,(AC$4+1),FALSE)*$E3822</f>
        <v>-4.0434842497911591E-3</v>
      </c>
      <c r="AD3817" s="5">
        <f ca="1">VLOOKUP(CONCATENATE($F3817," ",$G3817),AllocFactorMatrix,(AD$4+1),FALSE)*$E3822</f>
        <v>-8.9459515500392168E-4</v>
      </c>
    </row>
    <row r="3818" spans="4:30" hidden="1" outlineLevel="1">
      <c r="D3818" s="7"/>
      <c r="E3818" s="51"/>
      <c r="F3818" s="52" t="str">
        <f>F3822</f>
        <v>REV</v>
      </c>
      <c r="G3818" s="55" t="str">
        <f>$G$11</f>
        <v>DISTPRI</v>
      </c>
      <c r="H3818" s="4">
        <f t="shared" ca="1" si="1994"/>
        <v>-18.608328403076257</v>
      </c>
      <c r="I3818" s="5">
        <f ca="1">VLOOKUP(CONCATENATE($F3818," ",$G3818),AllocFactorMatrix,(I$4+1),FALSE)*$E3822</f>
        <v>-10.411058474858013</v>
      </c>
      <c r="J3818" s="5">
        <f ca="1">VLOOKUP(CONCATENATE($F3818," ",$G3818),AllocFactorMatrix,(J$4+1),FALSE)*$E3822</f>
        <v>-0.83233551804787875</v>
      </c>
      <c r="K3818" s="5">
        <f ca="1">VLOOKUP(CONCATENATE($F3818," ",$G3818),AllocFactorMatrix,(K$4+1),FALSE)*$E3822</f>
        <v>-2.850855459758431</v>
      </c>
      <c r="L3818" s="5">
        <f ca="1">VLOOKUP(CONCATENATE($F3818," ",$G3818),AllocFactorMatrix,(L$4+1),FALSE)*$E3822</f>
        <v>-8.8226485686269729E-2</v>
      </c>
      <c r="M3818" s="5">
        <f ca="1">VLOOKUP(CONCATENATE($F3818," ",$G3818),AllocFactorMatrix,(M$4+1),FALSE)*$E3822</f>
        <v>0</v>
      </c>
      <c r="N3818" s="5">
        <f t="shared" ca="1" si="1995"/>
        <v>-2.9390819454447006</v>
      </c>
      <c r="O3818" s="5">
        <f ca="1">VLOOKUP(CONCATENATE($F3818," ",$G3818),AllocFactorMatrix,(O$4+1),FALSE)*$E3822</f>
        <v>-2.1446319616182548</v>
      </c>
      <c r="P3818" s="5">
        <f ca="1">VLOOKUP(CONCATENATE($F3818," ",$G3818),AllocFactorMatrix,(P$4+1),FALSE)*$E3822</f>
        <v>-0.42554513280225759</v>
      </c>
      <c r="Q3818" s="5">
        <f ca="1">VLOOKUP(CONCATENATE($F3818," ",$G3818),AllocFactorMatrix,(Q$4+1),FALSE)*$E3822</f>
        <v>0</v>
      </c>
      <c r="R3818" s="5">
        <f ca="1">VLOOKUP(CONCATENATE($F3818," ",$G3818),AllocFactorMatrix,(R$4+1),FALSE)*$E3822</f>
        <v>0</v>
      </c>
      <c r="S3818" s="5">
        <f t="shared" ca="1" si="1997"/>
        <v>-2.5701770944205125</v>
      </c>
      <c r="T3818" s="5">
        <f ca="1">VLOOKUP(CONCATENATE($F3818," ",$G3818),AllocFactorMatrix,(T$4+1),FALSE)*$E3822</f>
        <v>-6.1795352346482334E-2</v>
      </c>
      <c r="U3818" s="5">
        <f ca="1">VLOOKUP(CONCATENATE($F3818," ",$G3818),AllocFactorMatrix,(U$4+1),FALSE)*$E3822</f>
        <v>-1.131880904670439</v>
      </c>
      <c r="V3818" s="5">
        <f ca="1">VLOOKUP(CONCATENATE($F3818," ",$G3818),AllocFactorMatrix,(V$4+1),FALSE)*$E3822</f>
        <v>0</v>
      </c>
      <c r="W3818" s="5">
        <f ca="1">VLOOKUP(CONCATENATE($F3818," ",$G3818),AllocFactorMatrix,(W$4+1),FALSE)*$E3822</f>
        <v>0</v>
      </c>
      <c r="X3818" s="5">
        <f t="shared" ca="1" si="1998"/>
        <v>-1.1936762570169213</v>
      </c>
      <c r="Y3818" s="5">
        <f ca="1">VLOOKUP(CONCATENATE($F3818," ",$G3818),AllocFactorMatrix,(Y$4+1),FALSE)*$E3822</f>
        <v>-0.59495335646630898</v>
      </c>
      <c r="Z3818" s="5">
        <f ca="1">VLOOKUP(CONCATENATE($F3818," ",$G3818),AllocFactorMatrix,(Z$4+1),FALSE)*$E3822</f>
        <v>-8.1818689511482558E-3</v>
      </c>
      <c r="AA3818" s="5">
        <f t="shared" ca="1" si="1996"/>
        <v>-0.60313522541745723</v>
      </c>
      <c r="AB3818" s="5">
        <f ca="1">VLOOKUP(CONCATENATE($F3818," ",$G3818),AllocFactorMatrix,(AB$4+1),FALSE)*$E3822</f>
        <v>-1.058725514824752E-2</v>
      </c>
      <c r="AC3818" s="5">
        <f ca="1">VLOOKUP(CONCATENATE($F3818," ",$G3818),AllocFactorMatrix,(AC$4+1),FALSE)*$E3822</f>
        <v>-3.9733170977100163E-2</v>
      </c>
      <c r="AD3818" s="5">
        <f ca="1">VLOOKUP(CONCATENATE($F3818," ",$G3818),AllocFactorMatrix,(AD$4+1),FALSE)*$E3822</f>
        <v>-8.543461745425333E-3</v>
      </c>
    </row>
    <row r="3819" spans="4:30" hidden="1" outlineLevel="1">
      <c r="D3819" s="7"/>
      <c r="E3819" s="51"/>
      <c r="F3819" s="52" t="str">
        <f>F3822</f>
        <v>REV</v>
      </c>
      <c r="G3819" s="55" t="str">
        <f>$G$12</f>
        <v>DISTSEC</v>
      </c>
      <c r="H3819" s="4">
        <f t="shared" ca="1" si="1994"/>
        <v>-8.1872529108166496</v>
      </c>
      <c r="I3819" s="5">
        <f ca="1">VLOOKUP(CONCATENATE($F3819," ",$G3819),AllocFactorMatrix,(I$4+1),FALSE)*$E3822</f>
        <v>-5.1868739407960929</v>
      </c>
      <c r="J3819" s="5">
        <f ca="1">VLOOKUP(CONCATENATE($F3819," ",$G3819),AllocFactorMatrix,(J$4+1),FALSE)*$E3822</f>
        <v>-0.44983170686084589</v>
      </c>
      <c r="K3819" s="5">
        <f ca="1">VLOOKUP(CONCATENATE($F3819," ",$G3819),AllocFactorMatrix,(K$4+1),FALSE)*$E3822</f>
        <v>-1.2744230598859703</v>
      </c>
      <c r="L3819" s="5">
        <f ca="1">VLOOKUP(CONCATENATE($F3819," ",$G3819),AllocFactorMatrix,(L$4+1),FALSE)*$E3822</f>
        <v>0</v>
      </c>
      <c r="M3819" s="5">
        <f ca="1">VLOOKUP(CONCATENATE($F3819," ",$G3819),AllocFactorMatrix,(M$4+1),FALSE)*$E3822</f>
        <v>0</v>
      </c>
      <c r="N3819" s="5">
        <f t="shared" ca="1" si="1995"/>
        <v>-1.2744230598859703</v>
      </c>
      <c r="O3819" s="5">
        <f ca="1">VLOOKUP(CONCATENATE($F3819," ",$G3819),AllocFactorMatrix,(O$4+1),FALSE)*$E3822</f>
        <v>-0.81413172552151092</v>
      </c>
      <c r="P3819" s="5">
        <f ca="1">VLOOKUP(CONCATENATE($F3819," ",$G3819),AllocFactorMatrix,(P$4+1),FALSE)*$E3822</f>
        <v>0</v>
      </c>
      <c r="Q3819" s="5">
        <f ca="1">VLOOKUP(CONCATENATE($F3819," ",$G3819),AllocFactorMatrix,(Q$4+1),FALSE)*$E3822</f>
        <v>0</v>
      </c>
      <c r="R3819" s="5">
        <f ca="1">VLOOKUP(CONCATENATE($F3819," ",$G3819),AllocFactorMatrix,(R$4+1),FALSE)*$E3822</f>
        <v>0</v>
      </c>
      <c r="S3819" s="5">
        <f t="shared" ca="1" si="1997"/>
        <v>-0.81413172552151092</v>
      </c>
      <c r="T3819" s="5">
        <f ca="1">VLOOKUP(CONCATENATE($F3819," ",$G3819),AllocFactorMatrix,(T$4+1),FALSE)*$E3822</f>
        <v>-1.7464601133532855E-2</v>
      </c>
      <c r="U3819" s="5">
        <f ca="1">VLOOKUP(CONCATENATE($F3819," ",$G3819),AllocFactorMatrix,(U$4+1),FALSE)*$E3822</f>
        <v>0</v>
      </c>
      <c r="V3819" s="5">
        <f ca="1">VLOOKUP(CONCATENATE($F3819," ",$G3819),AllocFactorMatrix,(V$4+1),FALSE)*$E3822</f>
        <v>0</v>
      </c>
      <c r="W3819" s="5">
        <f ca="1">VLOOKUP(CONCATENATE($F3819," ",$G3819),AllocFactorMatrix,(W$4+1),FALSE)*$E3822</f>
        <v>0</v>
      </c>
      <c r="X3819" s="5">
        <f t="shared" ca="1" si="1998"/>
        <v>-1.7464601133532855E-2</v>
      </c>
      <c r="Y3819" s="5">
        <f ca="1">VLOOKUP(CONCATENATE($F3819," ",$G3819),AllocFactorMatrix,(Y$4+1),FALSE)*$E3822</f>
        <v>-0.27462776086590474</v>
      </c>
      <c r="Z3819" s="5">
        <f ca="1">VLOOKUP(CONCATENATE($F3819," ",$G3819),AllocFactorMatrix,(Z$4+1),FALSE)*$E3822</f>
        <v>0</v>
      </c>
      <c r="AA3819" s="5">
        <f t="shared" ca="1" si="1996"/>
        <v>-0.27462776086590474</v>
      </c>
      <c r="AB3819" s="5">
        <f ca="1">VLOOKUP(CONCATENATE($F3819," ",$G3819),AllocFactorMatrix,(AB$4+1),FALSE)*$E3822</f>
        <v>-3.8311419928195459E-3</v>
      </c>
      <c r="AC3819" s="5">
        <f ca="1">VLOOKUP(CONCATENATE($F3819," ",$G3819),AllocFactorMatrix,(AC$4+1),FALSE)*$E3822</f>
        <v>-0.14278173244492451</v>
      </c>
      <c r="AD3819" s="5">
        <f ca="1">VLOOKUP(CONCATENATE($F3819," ",$G3819),AllocFactorMatrix,(AD$4+1),FALSE)*$E3822</f>
        <v>-2.328724131505017E-2</v>
      </c>
    </row>
    <row r="3820" spans="4:30" hidden="1" outlineLevel="1">
      <c r="D3820" s="7"/>
      <c r="E3820" s="51"/>
      <c r="F3820" s="52" t="str">
        <f>F3822</f>
        <v>REV</v>
      </c>
      <c r="G3820" s="55" t="str">
        <f>$G$13</f>
        <v>ENERGY</v>
      </c>
      <c r="H3820" s="4">
        <f t="shared" ca="1" si="1994"/>
        <v>-68.82666337363716</v>
      </c>
      <c r="I3820" s="5">
        <f ca="1">VLOOKUP(CONCATENATE($F3820," ",$G3820),AllocFactorMatrix,(I$4+1),FALSE)*$E3822</f>
        <v>-26.163473248789323</v>
      </c>
      <c r="J3820" s="5">
        <f ca="1">VLOOKUP(CONCATENATE($F3820," ",$G3820),AllocFactorMatrix,(J$4+1),FALSE)*$E3822</f>
        <v>-1.6757369012067174</v>
      </c>
      <c r="K3820" s="5">
        <f ca="1">VLOOKUP(CONCATENATE($F3820," ",$G3820),AllocFactorMatrix,(K$4+1),FALSE)*$E3822</f>
        <v>-5.6138926741721287</v>
      </c>
      <c r="L3820" s="5">
        <f ca="1">VLOOKUP(CONCATENATE($F3820," ",$G3820),AllocFactorMatrix,(L$4+1),FALSE)*$E3822</f>
        <v>-0.16374947197028999</v>
      </c>
      <c r="M3820" s="5">
        <f ca="1">VLOOKUP(CONCATENATE($F3820," ",$G3820),AllocFactorMatrix,(M$4+1),FALSE)*$E3822</f>
        <v>-9.1760671570960267E-3</v>
      </c>
      <c r="N3820" s="5">
        <f t="shared" ca="1" si="1995"/>
        <v>-5.7868182132995143</v>
      </c>
      <c r="O3820" s="5">
        <f ca="1">VLOOKUP(CONCATENATE($F3820," ",$G3820),AllocFactorMatrix,(O$4+1),FALSE)*$E3822</f>
        <v>-5.1800205510334925</v>
      </c>
      <c r="P3820" s="5">
        <f ca="1">VLOOKUP(CONCATENATE($F3820," ",$G3820),AllocFactorMatrix,(P$4+1),FALSE)*$E3822</f>
        <v>-0.9793608838785427</v>
      </c>
      <c r="Q3820" s="5">
        <f ca="1">VLOOKUP(CONCATENATE($F3820," ",$G3820),AllocFactorMatrix,(Q$4+1),FALSE)*$E3822</f>
        <v>-0.43419645337049112</v>
      </c>
      <c r="R3820" s="5">
        <f ca="1">VLOOKUP(CONCATENATE($F3820," ",$G3820),AllocFactorMatrix,(R$4+1),FALSE)*$E3822</f>
        <v>-2.0306675881694096E-2</v>
      </c>
      <c r="S3820" s="5">
        <f t="shared" ca="1" si="1997"/>
        <v>-6.6138845641642208</v>
      </c>
      <c r="T3820" s="5">
        <f ca="1">VLOOKUP(CONCATENATE($F3820," ",$G3820),AllocFactorMatrix,(T$4+1),FALSE)*$E3822</f>
        <v>-0.19487092711807316</v>
      </c>
      <c r="U3820" s="5">
        <f ca="1">VLOOKUP(CONCATENATE($F3820," ",$G3820),AllocFactorMatrix,(U$4+1),FALSE)*$E3822</f>
        <v>-3.3677027440921825</v>
      </c>
      <c r="V3820" s="5">
        <f ca="1">VLOOKUP(CONCATENATE($F3820," ",$G3820),AllocFactorMatrix,(V$4+1),FALSE)*$E3822</f>
        <v>-19.336367206971886</v>
      </c>
      <c r="W3820" s="5">
        <f ca="1">VLOOKUP(CONCATENATE($F3820," ",$G3820),AllocFactorMatrix,(W$4+1),FALSE)*$E3822</f>
        <v>-3.5673508299841763</v>
      </c>
      <c r="X3820" s="5">
        <f t="shared" ca="1" si="1998"/>
        <v>-26.466291708166317</v>
      </c>
      <c r="Y3820" s="5">
        <f ca="1">VLOOKUP(CONCATENATE($F3820," ",$G3820),AllocFactorMatrix,(Y$4+1),FALSE)*$E3822</f>
        <v>-1.38041467462962</v>
      </c>
      <c r="Z3820" s="5">
        <f ca="1">VLOOKUP(CONCATENATE($F3820," ",$G3820),AllocFactorMatrix,(Z$4+1),FALSE)*$E3822</f>
        <v>-2.2378356876653724E-2</v>
      </c>
      <c r="AA3820" s="5">
        <f t="shared" ca="1" si="1996"/>
        <v>-1.4027930315062738</v>
      </c>
      <c r="AB3820" s="5">
        <f ca="1">VLOOKUP(CONCATENATE($F3820," ",$G3820),AllocFactorMatrix,(AB$4+1),FALSE)*$E3822</f>
        <v>-2.5451156065058045E-2</v>
      </c>
      <c r="AC3820" s="5">
        <f ca="1">VLOOKUP(CONCATENATE($F3820," ",$G3820),AllocFactorMatrix,(AC$4+1),FALSE)*$E3822</f>
        <v>-0.58545933826488716</v>
      </c>
      <c r="AD3820" s="5">
        <f ca="1">VLOOKUP(CONCATENATE($F3820," ",$G3820),AllocFactorMatrix,(AD$4+1),FALSE)*$E3822</f>
        <v>-0.10675521217483996</v>
      </c>
    </row>
    <row r="3821" spans="4:30" hidden="1" outlineLevel="1">
      <c r="D3821" s="7"/>
      <c r="E3821" s="51"/>
      <c r="F3821" s="52" t="str">
        <f>F3822</f>
        <v>REV</v>
      </c>
      <c r="G3821" s="55" t="str">
        <f>$G$14</f>
        <v>CUSTOMER</v>
      </c>
      <c r="H3821" s="4">
        <f t="shared" ca="1" si="1994"/>
        <v>-6.6729507389843743</v>
      </c>
      <c r="I3821" s="5">
        <f ca="1">VLOOKUP(CONCATENATE($F3821," ",$G3821),AllocFactorMatrix,(I$4+1),FALSE)*$E3822</f>
        <v>-3.1153204322496539</v>
      </c>
      <c r="J3821" s="5">
        <f ca="1">VLOOKUP(CONCATENATE($F3821," ",$G3821),AllocFactorMatrix,(J$4+1),FALSE)*$E3822</f>
        <v>-0.92227738402652482</v>
      </c>
      <c r="K3821" s="5">
        <f ca="1">VLOOKUP(CONCATENATE($F3821," ",$G3821),AllocFactorMatrix,(K$4+1),FALSE)*$E3822</f>
        <v>-0.25118946649886836</v>
      </c>
      <c r="L3821" s="5">
        <f ca="1">VLOOKUP(CONCATENATE($F3821," ",$G3821),AllocFactorMatrix,(L$4+1),FALSE)*$E3822</f>
        <v>-6.6874114947689814E-2</v>
      </c>
      <c r="M3821" s="5">
        <f ca="1">VLOOKUP(CONCATENATE($F3821," ",$G3821),AllocFactorMatrix,(M$4+1),FALSE)*$E3822</f>
        <v>-1.4983778069370905E-2</v>
      </c>
      <c r="N3821" s="5">
        <f t="shared" ca="1" si="1995"/>
        <v>-0.33304735951592906</v>
      </c>
      <c r="O3821" s="5">
        <f ca="1">VLOOKUP(CONCATENATE($F3821," ",$G3821),AllocFactorMatrix,(O$4+1),FALSE)*$E3822</f>
        <v>-6.2474004236526333E-2</v>
      </c>
      <c r="P3821" s="5">
        <f ca="1">VLOOKUP(CONCATENATE($F3821," ",$G3821),AllocFactorMatrix,(P$4+1),FALSE)*$E3822</f>
        <v>-1.9082487648649601E-2</v>
      </c>
      <c r="Q3821" s="5">
        <f ca="1">VLOOKUP(CONCATENATE($F3821," ",$G3821),AllocFactorMatrix,(Q$4+1),FALSE)*$E3822</f>
        <v>-4.1008184607416204E-2</v>
      </c>
      <c r="R3821" s="5">
        <f ca="1">VLOOKUP(CONCATENATE($F3821," ",$G3821),AllocFactorMatrix,(R$4+1),FALSE)*$E3822</f>
        <v>-8.9401656536411168E-3</v>
      </c>
      <c r="S3821" s="5">
        <f t="shared" ca="1" si="1997"/>
        <v>-0.13150484214623326</v>
      </c>
      <c r="T3821" s="5">
        <f ca="1">VLOOKUP(CONCATENATE($F3821," ",$G3821),AllocFactorMatrix,(T$4+1),FALSE)*$E3822</f>
        <v>-3.5185847757613861E-4</v>
      </c>
      <c r="U3821" s="5">
        <f ca="1">VLOOKUP(CONCATENATE($F3821," ",$G3821),AllocFactorMatrix,(U$4+1),FALSE)*$E3822</f>
        <v>-9.7692760712468039E-3</v>
      </c>
      <c r="V3821" s="5">
        <f ca="1">VLOOKUP(CONCATENATE($F3821," ",$G3821),AllocFactorMatrix,(V$4+1),FALSE)*$E3822</f>
        <v>-5.2338311693196929E-2</v>
      </c>
      <c r="W3821" s="5">
        <f ca="1">VLOOKUP(CONCATENATE($F3821," ",$G3821),AllocFactorMatrix,(W$4+1),FALSE)*$E3822</f>
        <v>-9.8848146075175818E-3</v>
      </c>
      <c r="X3821" s="5">
        <f t="shared" ca="1" si="1998"/>
        <v>-7.2344260849537448E-2</v>
      </c>
      <c r="Y3821" s="5">
        <f ca="1">VLOOKUP(CONCATENATE($F3821," ",$G3821),AllocFactorMatrix,(Y$4+1),FALSE)*$E3822</f>
        <v>-1.5871411689312099E-2</v>
      </c>
      <c r="Z3821" s="5">
        <f ca="1">VLOOKUP(CONCATENATE($F3821," ",$G3821),AllocFactorMatrix,(Z$4+1),FALSE)*$E3822</f>
        <v>-2.2972033233820219E-4</v>
      </c>
      <c r="AA3821" s="5">
        <f t="shared" ca="1" si="1996"/>
        <v>-1.61011320216503E-2</v>
      </c>
      <c r="AB3821" s="5">
        <f ca="1">VLOOKUP(CONCATENATE($F3821," ",$G3821),AllocFactorMatrix,(AB$4+1),FALSE)*$E3822</f>
        <v>-4.3532970268921436E-4</v>
      </c>
      <c r="AC3821" s="5">
        <f ca="1">VLOOKUP(CONCATENATE($F3821," ",$G3821),AllocFactorMatrix,(AC$4+1),FALSE)*$E3822</f>
        <v>-1.783753995268007</v>
      </c>
      <c r="AD3821" s="5">
        <f ca="1">VLOOKUP(CONCATENATE($F3821," ",$G3821),AllocFactorMatrix,(AD$4+1),FALSE)*$E3822</f>
        <v>-0.29816600320414793</v>
      </c>
    </row>
    <row r="3822" spans="4:30" collapsed="1">
      <c r="D3822" s="7" t="s">
        <v>277</v>
      </c>
      <c r="E3822" s="61">
        <v>-167</v>
      </c>
      <c r="F3822" s="10" t="s">
        <v>242</v>
      </c>
      <c r="G3822" s="55" t="str">
        <f>$G$15</f>
        <v>TOTAL</v>
      </c>
      <c r="H3822" s="4">
        <f t="shared" ca="1" si="1994"/>
        <v>-167</v>
      </c>
      <c r="I3822" s="5">
        <f ca="1">VLOOKUP(CONCATENATE($F3822," ",$G3822),AllocFactorMatrix,(I$4+1),FALSE)*$E3822</f>
        <v>-72.714818544566626</v>
      </c>
      <c r="J3822" s="5">
        <f ca="1">VLOOKUP(CONCATENATE($F3822," ",$G3822),AllocFactorMatrix,(J$4+1),FALSE)*$E3822</f>
        <v>-6.031068684710581</v>
      </c>
      <c r="K3822" s="5">
        <f ca="1">VLOOKUP(CONCATENATE($F3822," ",$G3822),AllocFactorMatrix,(K$4+1),FALSE)*$E3822</f>
        <v>-16.92308837440936</v>
      </c>
      <c r="L3822" s="5">
        <f ca="1">VLOOKUP(CONCATENATE($F3822," ",$G3822),AllocFactorMatrix,(L$4+1),FALSE)*$E3822</f>
        <v>-0.50641374513053616</v>
      </c>
      <c r="M3822" s="5">
        <f ca="1">VLOOKUP(CONCATENATE($F3822," ",$G3822),AllocFactorMatrix,(M$4+1),FALSE)*$E3822</f>
        <v>-5.1366357505908004E-2</v>
      </c>
      <c r="N3822" s="5">
        <f t="shared" ca="1" si="1995"/>
        <v>-17.480868477045806</v>
      </c>
      <c r="O3822" s="5">
        <f ca="1">VLOOKUP(CONCATENATE($F3822," ",$G3822),AllocFactorMatrix,(O$4+1),FALSE)*$E3822</f>
        <v>-13.493012960729914</v>
      </c>
      <c r="P3822" s="5">
        <f ca="1">VLOOKUP(CONCATENATE($F3822," ",$G3822),AllocFactorMatrix,(P$4+1),FALSE)*$E3822</f>
        <v>-2.4531680568358083</v>
      </c>
      <c r="Q3822" s="5">
        <f ca="1">VLOOKUP(CONCATENATE($F3822," ",$G3822),AllocFactorMatrix,(Q$4+1),FALSE)*$E3822</f>
        <v>-0.91170858201379024</v>
      </c>
      <c r="R3822" s="5">
        <f ca="1">VLOOKUP(CONCATENATE($F3822," ",$G3822),AllocFactorMatrix,(R$4+1),FALSE)*$E3822</f>
        <v>-4.4264705228471271E-2</v>
      </c>
      <c r="S3822" s="5">
        <f t="shared" ca="1" si="1997"/>
        <v>-16.902154304807983</v>
      </c>
      <c r="T3822" s="5">
        <f ca="1">VLOOKUP(CONCATENATE($F3822," ",$G3822),AllocFactorMatrix,(T$4+1),FALSE)*$E3822</f>
        <v>-0.41593373796710231</v>
      </c>
      <c r="U3822" s="5">
        <f ca="1">VLOOKUP(CONCATENATE($F3822," ",$G3822),AllocFactorMatrix,(U$4+1),FALSE)*$E3822</f>
        <v>-7.075841875389016</v>
      </c>
      <c r="V3822" s="5">
        <f ca="1">VLOOKUP(CONCATENATE($F3822," ",$G3822),AllocFactorMatrix,(V$4+1),FALSE)*$E3822</f>
        <v>-33.84544578714285</v>
      </c>
      <c r="W3822" s="5">
        <f ca="1">VLOOKUP(CONCATENATE($F3822," ",$G3822),AllocFactorMatrix,(W$4+1),FALSE)*$E3822</f>
        <v>-5.6993761290452758</v>
      </c>
      <c r="X3822" s="5">
        <f t="shared" ca="1" si="1998"/>
        <v>-47.036597529544245</v>
      </c>
      <c r="Y3822" s="5">
        <f ca="1">VLOOKUP(CONCATENATE($F3822," ",$G3822),AllocFactorMatrix,(Y$4+1),FALSE)*$E3822</f>
        <v>-3.723253911656609</v>
      </c>
      <c r="Z3822" s="5">
        <f ca="1">VLOOKUP(CONCATENATE($F3822," ",$G3822),AllocFactorMatrix,(Z$4+1),FALSE)*$E3822</f>
        <v>-5.4342477043403239E-2</v>
      </c>
      <c r="AA3822" s="5">
        <f t="shared" ca="1" si="1996"/>
        <v>-3.7775963887000121</v>
      </c>
      <c r="AB3822" s="5">
        <f ca="1">VLOOKUP(CONCATENATE($F3822," ",$G3822),AllocFactorMatrix,(AB$4+1),FALSE)*$E3822</f>
        <v>-6.347783582557652E-2</v>
      </c>
      <c r="AC3822" s="5">
        <f ca="1">VLOOKUP(CONCATENATE($F3822," ",$G3822),AllocFactorMatrix,(AC$4+1),FALSE)*$E3822</f>
        <v>-2.5557717212047102</v>
      </c>
      <c r="AD3822" s="5">
        <f ca="1">VLOOKUP(CONCATENATE($F3822," ",$G3822),AllocFactorMatrix,(AD$4+1),FALSE)*$E3822</f>
        <v>-0.43764651359446743</v>
      </c>
    </row>
    <row r="3823" spans="4:30" hidden="1" outlineLevel="1">
      <c r="D3823" s="7"/>
      <c r="E3823" s="51"/>
      <c r="F3823" s="52" t="str">
        <f>F3830</f>
        <v>EXP_OM_DIST</v>
      </c>
      <c r="G3823" s="55" t="str">
        <f>$G$8</f>
        <v>PRODUCTION</v>
      </c>
      <c r="H3823" s="4">
        <f t="shared" ref="H3823:H4086" si="1999">SUBTOTAL(9,I3823:AD3823)</f>
        <v>0</v>
      </c>
      <c r="I3823" s="5">
        <f>VLOOKUP(CONCATENATE($F3823," ",$G3823),AllocFactorMatrix,(I$4+1),FALSE)*$E3830</f>
        <v>0</v>
      </c>
      <c r="J3823" s="5">
        <f>VLOOKUP(CONCATENATE($F3823," ",$G3823),AllocFactorMatrix,(J$4+1),FALSE)*$E3830</f>
        <v>0</v>
      </c>
      <c r="K3823" s="5">
        <f>VLOOKUP(CONCATENATE($F3823," ",$G3823),AllocFactorMatrix,(K$4+1),FALSE)*$E3830</f>
        <v>0</v>
      </c>
      <c r="L3823" s="5">
        <f>VLOOKUP(CONCATENATE($F3823," ",$G3823),AllocFactorMatrix,(L$4+1),FALSE)*$E3830</f>
        <v>0</v>
      </c>
      <c r="M3823" s="5">
        <f>VLOOKUP(CONCATENATE($F3823," ",$G3823),AllocFactorMatrix,(M$4+1),FALSE)*$E3830</f>
        <v>0</v>
      </c>
      <c r="N3823" s="5">
        <f t="shared" ref="N3823:N4086" si="2000">SUBTOTAL(9,K3823:M3823)</f>
        <v>0</v>
      </c>
      <c r="O3823" s="5">
        <f>VLOOKUP(CONCATENATE($F3823," ",$G3823),AllocFactorMatrix,(O$4+1),FALSE)*$E3830</f>
        <v>0</v>
      </c>
      <c r="P3823" s="5">
        <f>VLOOKUP(CONCATENATE($F3823," ",$G3823),AllocFactorMatrix,(P$4+1),FALSE)*$E3830</f>
        <v>0</v>
      </c>
      <c r="Q3823" s="5">
        <f>VLOOKUP(CONCATENATE($F3823," ",$G3823),AllocFactorMatrix,(Q$4+1),FALSE)*$E3830</f>
        <v>0</v>
      </c>
      <c r="R3823" s="5">
        <f>VLOOKUP(CONCATENATE($F3823," ",$G3823),AllocFactorMatrix,(R$4+1),FALSE)*$E3830</f>
        <v>0</v>
      </c>
      <c r="S3823" s="5">
        <f>SUBTOTAL(9,O3823:R3823)</f>
        <v>0</v>
      </c>
      <c r="T3823" s="5">
        <f>VLOOKUP(CONCATENATE($F3823," ",$G3823),AllocFactorMatrix,(T$4+1),FALSE)*$E3830</f>
        <v>0</v>
      </c>
      <c r="U3823" s="5">
        <f>VLOOKUP(CONCATENATE($F3823," ",$G3823),AllocFactorMatrix,(U$4+1),FALSE)*$E3830</f>
        <v>0</v>
      </c>
      <c r="V3823" s="5">
        <f>VLOOKUP(CONCATENATE($F3823," ",$G3823),AllocFactorMatrix,(V$4+1),FALSE)*$E3830</f>
        <v>0</v>
      </c>
      <c r="W3823" s="5">
        <f>VLOOKUP(CONCATENATE($F3823," ",$G3823),AllocFactorMatrix,(W$4+1),FALSE)*$E3830</f>
        <v>0</v>
      </c>
      <c r="X3823" s="5">
        <f>SUBTOTAL(9,T3823:W3823)</f>
        <v>0</v>
      </c>
      <c r="Y3823" s="5">
        <f>VLOOKUP(CONCATENATE($F3823," ",$G3823),AllocFactorMatrix,(Y$4+1),FALSE)*$E3830</f>
        <v>0</v>
      </c>
      <c r="Z3823" s="5">
        <f>VLOOKUP(CONCATENATE($F3823," ",$G3823),AllocFactorMatrix,(Z$4+1),FALSE)*$E3830</f>
        <v>0</v>
      </c>
      <c r="AA3823" s="5">
        <f t="shared" ref="AA3823:AA4086" si="2001">SUBTOTAL(9,Y3823:Z3823)</f>
        <v>0</v>
      </c>
      <c r="AB3823" s="5">
        <f>VLOOKUP(CONCATENATE($F3823," ",$G3823),AllocFactorMatrix,(AB$4+1),FALSE)*$E3830</f>
        <v>0</v>
      </c>
      <c r="AC3823" s="5">
        <f>VLOOKUP(CONCATENATE($F3823," ",$G3823),AllocFactorMatrix,(AC$4+1),FALSE)*$E3830</f>
        <v>0</v>
      </c>
      <c r="AD3823" s="5">
        <f>VLOOKUP(CONCATENATE($F3823," ",$G3823),AllocFactorMatrix,(AD$4+1),FALSE)*$E3830</f>
        <v>0</v>
      </c>
    </row>
    <row r="3824" spans="4:30" hidden="1" outlineLevel="1">
      <c r="D3824" s="7"/>
      <c r="E3824" s="51"/>
      <c r="F3824" s="52" t="str">
        <f>F3830</f>
        <v>EXP_OM_DIST</v>
      </c>
      <c r="G3824" s="55" t="str">
        <f>$G$9</f>
        <v>BULKTRAN</v>
      </c>
      <c r="H3824" s="4">
        <f t="shared" si="1999"/>
        <v>0</v>
      </c>
      <c r="I3824" s="5">
        <f>VLOOKUP(CONCATENATE($F3824," ",$G3824),AllocFactorMatrix,(I$4+1),FALSE)*$E3830</f>
        <v>0</v>
      </c>
      <c r="J3824" s="5">
        <f>VLOOKUP(CONCATENATE($F3824," ",$G3824),AllocFactorMatrix,(J$4+1),FALSE)*$E3830</f>
        <v>0</v>
      </c>
      <c r="K3824" s="5">
        <f>VLOOKUP(CONCATENATE($F3824," ",$G3824),AllocFactorMatrix,(K$4+1),FALSE)*$E3830</f>
        <v>0</v>
      </c>
      <c r="L3824" s="5">
        <f>VLOOKUP(CONCATENATE($F3824," ",$G3824),AllocFactorMatrix,(L$4+1),FALSE)*$E3830</f>
        <v>0</v>
      </c>
      <c r="M3824" s="5">
        <f>VLOOKUP(CONCATENATE($F3824," ",$G3824),AllocFactorMatrix,(M$4+1),FALSE)*$E3830</f>
        <v>0</v>
      </c>
      <c r="N3824" s="5">
        <f t="shared" si="2000"/>
        <v>0</v>
      </c>
      <c r="O3824" s="5">
        <f>VLOOKUP(CONCATENATE($F3824," ",$G3824),AllocFactorMatrix,(O$4+1),FALSE)*$E3830</f>
        <v>0</v>
      </c>
      <c r="P3824" s="5">
        <f>VLOOKUP(CONCATENATE($F3824," ",$G3824),AllocFactorMatrix,(P$4+1),FALSE)*$E3830</f>
        <v>0</v>
      </c>
      <c r="Q3824" s="5">
        <f>VLOOKUP(CONCATENATE($F3824," ",$G3824),AllocFactorMatrix,(Q$4+1),FALSE)*$E3830</f>
        <v>0</v>
      </c>
      <c r="R3824" s="5">
        <f>VLOOKUP(CONCATENATE($F3824," ",$G3824),AllocFactorMatrix,(R$4+1),FALSE)*$E3830</f>
        <v>0</v>
      </c>
      <c r="S3824" s="5">
        <f t="shared" ref="S3824:S3830" si="2002">SUBTOTAL(9,O3824:R3824)</f>
        <v>0</v>
      </c>
      <c r="T3824" s="5">
        <f>VLOOKUP(CONCATENATE($F3824," ",$G3824),AllocFactorMatrix,(T$4+1),FALSE)*$E3830</f>
        <v>0</v>
      </c>
      <c r="U3824" s="5">
        <f>VLOOKUP(CONCATENATE($F3824," ",$G3824),AllocFactorMatrix,(U$4+1),FALSE)*$E3830</f>
        <v>0</v>
      </c>
      <c r="V3824" s="5">
        <f>VLOOKUP(CONCATENATE($F3824," ",$G3824),AllocFactorMatrix,(V$4+1),FALSE)*$E3830</f>
        <v>0</v>
      </c>
      <c r="W3824" s="5">
        <f>VLOOKUP(CONCATENATE($F3824," ",$G3824),AllocFactorMatrix,(W$4+1),FALSE)*$E3830</f>
        <v>0</v>
      </c>
      <c r="X3824" s="5">
        <f t="shared" ref="X3824:X3830" si="2003">SUBTOTAL(9,T3824:W3824)</f>
        <v>0</v>
      </c>
      <c r="Y3824" s="5">
        <f>VLOOKUP(CONCATENATE($F3824," ",$G3824),AllocFactorMatrix,(Y$4+1),FALSE)*$E3830</f>
        <v>0</v>
      </c>
      <c r="Z3824" s="5">
        <f>VLOOKUP(CONCATENATE($F3824," ",$G3824),AllocFactorMatrix,(Z$4+1),FALSE)*$E3830</f>
        <v>0</v>
      </c>
      <c r="AA3824" s="5">
        <f t="shared" si="2001"/>
        <v>0</v>
      </c>
      <c r="AB3824" s="5">
        <f>VLOOKUP(CONCATENATE($F3824," ",$G3824),AllocFactorMatrix,(AB$4+1),FALSE)*$E3830</f>
        <v>0</v>
      </c>
      <c r="AC3824" s="5">
        <f>VLOOKUP(CONCATENATE($F3824," ",$G3824),AllocFactorMatrix,(AC$4+1),FALSE)*$E3830</f>
        <v>0</v>
      </c>
      <c r="AD3824" s="5">
        <f>VLOOKUP(CONCATENATE($F3824," ",$G3824),AllocFactorMatrix,(AD$4+1),FALSE)*$E3830</f>
        <v>0</v>
      </c>
    </row>
    <row r="3825" spans="1:30" hidden="1" outlineLevel="1">
      <c r="D3825" s="7"/>
      <c r="E3825" s="51"/>
      <c r="F3825" s="52" t="str">
        <f>F3830</f>
        <v>EXP_OM_DIST</v>
      </c>
      <c r="G3825" s="55" t="str">
        <f>$G$10</f>
        <v>SUBTRAN</v>
      </c>
      <c r="H3825" s="4">
        <f t="shared" si="1999"/>
        <v>0</v>
      </c>
      <c r="I3825" s="5">
        <f>VLOOKUP(CONCATENATE($F3825," ",$G3825),AllocFactorMatrix,(I$4+1),FALSE)*$E3830</f>
        <v>0</v>
      </c>
      <c r="J3825" s="5">
        <f>VLOOKUP(CONCATENATE($F3825," ",$G3825),AllocFactorMatrix,(J$4+1),FALSE)*$E3830</f>
        <v>0</v>
      </c>
      <c r="K3825" s="5">
        <f>VLOOKUP(CONCATENATE($F3825," ",$G3825),AllocFactorMatrix,(K$4+1),FALSE)*$E3830</f>
        <v>0</v>
      </c>
      <c r="L3825" s="5">
        <f>VLOOKUP(CONCATENATE($F3825," ",$G3825),AllocFactorMatrix,(L$4+1),FALSE)*$E3830</f>
        <v>0</v>
      </c>
      <c r="M3825" s="5">
        <f>VLOOKUP(CONCATENATE($F3825," ",$G3825),AllocFactorMatrix,(M$4+1),FALSE)*$E3830</f>
        <v>0</v>
      </c>
      <c r="N3825" s="5">
        <f t="shared" si="2000"/>
        <v>0</v>
      </c>
      <c r="O3825" s="5">
        <f>VLOOKUP(CONCATENATE($F3825," ",$G3825),AllocFactorMatrix,(O$4+1),FALSE)*$E3830</f>
        <v>0</v>
      </c>
      <c r="P3825" s="5">
        <f>VLOOKUP(CONCATENATE($F3825," ",$G3825),AllocFactorMatrix,(P$4+1),FALSE)*$E3830</f>
        <v>0</v>
      </c>
      <c r="Q3825" s="5">
        <f>VLOOKUP(CONCATENATE($F3825," ",$G3825),AllocFactorMatrix,(Q$4+1),FALSE)*$E3830</f>
        <v>0</v>
      </c>
      <c r="R3825" s="5">
        <f>VLOOKUP(CONCATENATE($F3825," ",$G3825),AllocFactorMatrix,(R$4+1),FALSE)*$E3830</f>
        <v>0</v>
      </c>
      <c r="S3825" s="5">
        <f t="shared" si="2002"/>
        <v>0</v>
      </c>
      <c r="T3825" s="5">
        <f>VLOOKUP(CONCATENATE($F3825," ",$G3825),AllocFactorMatrix,(T$4+1),FALSE)*$E3830</f>
        <v>0</v>
      </c>
      <c r="U3825" s="5">
        <f>VLOOKUP(CONCATENATE($F3825," ",$G3825),AllocFactorMatrix,(U$4+1),FALSE)*$E3830</f>
        <v>0</v>
      </c>
      <c r="V3825" s="5">
        <f>VLOOKUP(CONCATENATE($F3825," ",$G3825),AllocFactorMatrix,(V$4+1),FALSE)*$E3830</f>
        <v>0</v>
      </c>
      <c r="W3825" s="5">
        <f>VLOOKUP(CONCATENATE($F3825," ",$G3825),AllocFactorMatrix,(W$4+1),FALSE)*$E3830</f>
        <v>0</v>
      </c>
      <c r="X3825" s="5">
        <f t="shared" si="2003"/>
        <v>0</v>
      </c>
      <c r="Y3825" s="5">
        <f>VLOOKUP(CONCATENATE($F3825," ",$G3825),AllocFactorMatrix,(Y$4+1),FALSE)*$E3830</f>
        <v>0</v>
      </c>
      <c r="Z3825" s="5">
        <f>VLOOKUP(CONCATENATE($F3825," ",$G3825),AllocFactorMatrix,(Z$4+1),FALSE)*$E3830</f>
        <v>0</v>
      </c>
      <c r="AA3825" s="5">
        <f t="shared" si="2001"/>
        <v>0</v>
      </c>
      <c r="AB3825" s="5">
        <f>VLOOKUP(CONCATENATE($F3825," ",$G3825),AllocFactorMatrix,(AB$4+1),FALSE)*$E3830</f>
        <v>0</v>
      </c>
      <c r="AC3825" s="5">
        <f>VLOOKUP(CONCATENATE($F3825," ",$G3825),AllocFactorMatrix,(AC$4+1),FALSE)*$E3830</f>
        <v>0</v>
      </c>
      <c r="AD3825" s="5">
        <f>VLOOKUP(CONCATENATE($F3825," ",$G3825),AllocFactorMatrix,(AD$4+1),FALSE)*$E3830</f>
        <v>0</v>
      </c>
    </row>
    <row r="3826" spans="1:30" hidden="1" outlineLevel="1">
      <c r="D3826" s="7"/>
      <c r="E3826" s="51"/>
      <c r="F3826" s="52" t="str">
        <f>F3830</f>
        <v>EXP_OM_DIST</v>
      </c>
      <c r="G3826" s="55" t="str">
        <f>$G$11</f>
        <v>DISTPRI</v>
      </c>
      <c r="H3826" s="4">
        <f t="shared" si="1999"/>
        <v>-562472.71547789744</v>
      </c>
      <c r="I3826" s="5">
        <f>VLOOKUP(CONCATENATE($F3826," ",$G3826),AllocFactorMatrix,(I$4+1),FALSE)*$E3830</f>
        <v>-375924.5055118262</v>
      </c>
      <c r="J3826" s="5">
        <f>VLOOKUP(CONCATENATE($F3826," ",$G3826),AllocFactorMatrix,(J$4+1),FALSE)*$E3830</f>
        <v>-17720.099825019734</v>
      </c>
      <c r="K3826" s="5">
        <f>VLOOKUP(CONCATENATE($F3826," ",$G3826),AllocFactorMatrix,(K$4+1),FALSE)*$E3830</f>
        <v>-64342.770006737039</v>
      </c>
      <c r="L3826" s="5">
        <f>VLOOKUP(CONCATENATE($F3826," ",$G3826),AllocFactorMatrix,(L$4+1),FALSE)*$E3830</f>
        <v>-1988.5263965363361</v>
      </c>
      <c r="M3826" s="5">
        <f>VLOOKUP(CONCATENATE($F3826," ",$G3826),AllocFactorMatrix,(M$4+1),FALSE)*$E3830</f>
        <v>0</v>
      </c>
      <c r="N3826" s="5">
        <f t="shared" si="2000"/>
        <v>-66331.296403273373</v>
      </c>
      <c r="O3826" s="5">
        <f>VLOOKUP(CONCATENATE($F3826," ",$G3826),AllocFactorMatrix,(O$4+1),FALSE)*$E3830</f>
        <v>-48245.831350453918</v>
      </c>
      <c r="P3826" s="5">
        <f>VLOOKUP(CONCATENATE($F3826," ",$G3826),AllocFactorMatrix,(P$4+1),FALSE)*$E3830</f>
        <v>-8985.7893356778532</v>
      </c>
      <c r="Q3826" s="5">
        <f>VLOOKUP(CONCATENATE($F3826," ",$G3826),AllocFactorMatrix,(Q$4+1),FALSE)*$E3830</f>
        <v>0</v>
      </c>
      <c r="R3826" s="5">
        <f>VLOOKUP(CONCATENATE($F3826," ",$G3826),AllocFactorMatrix,(R$4+1),FALSE)*$E3830</f>
        <v>0</v>
      </c>
      <c r="S3826" s="5">
        <f t="shared" si="2002"/>
        <v>-57231.62068613177</v>
      </c>
      <c r="T3826" s="5">
        <f>VLOOKUP(CONCATENATE($F3826," ",$G3826),AllocFactorMatrix,(T$4+1),FALSE)*$E3830</f>
        <v>-1719.9341559979</v>
      </c>
      <c r="U3826" s="5">
        <f>VLOOKUP(CONCATENATE($F3826," ",$G3826),AllocFactorMatrix,(U$4+1),FALSE)*$E3830</f>
        <v>-27738.645989945777</v>
      </c>
      <c r="V3826" s="5">
        <f>VLOOKUP(CONCATENATE($F3826," ",$G3826),AllocFactorMatrix,(V$4+1),FALSE)*$E3830</f>
        <v>0</v>
      </c>
      <c r="W3826" s="5">
        <f>VLOOKUP(CONCATENATE($F3826," ",$G3826),AllocFactorMatrix,(W$4+1),FALSE)*$E3830</f>
        <v>0</v>
      </c>
      <c r="X3826" s="5">
        <f t="shared" si="2003"/>
        <v>-29458.580145943677</v>
      </c>
      <c r="Y3826" s="5">
        <f>VLOOKUP(CONCATENATE($F3826," ",$G3826),AllocFactorMatrix,(Y$4+1),FALSE)*$E3830</f>
        <v>-14548.335319014361</v>
      </c>
      <c r="Z3826" s="5">
        <f>VLOOKUP(CONCATENATE($F3826," ",$G3826),AllocFactorMatrix,(Z$4+1),FALSE)*$E3830</f>
        <v>-242.72318276468459</v>
      </c>
      <c r="AA3826" s="5">
        <f t="shared" si="2001"/>
        <v>-14791.058501779045</v>
      </c>
      <c r="AB3826" s="5">
        <f>VLOOKUP(CONCATENATE($F3826," ",$G3826),AllocFactorMatrix,(AB$4+1),FALSE)*$E3830</f>
        <v>-196.64644820459378</v>
      </c>
      <c r="AC3826" s="5">
        <f>VLOOKUP(CONCATENATE($F3826," ",$G3826),AllocFactorMatrix,(AC$4+1),FALSE)*$E3830</f>
        <v>-673.68341154172685</v>
      </c>
      <c r="AD3826" s="5">
        <f>VLOOKUP(CONCATENATE($F3826," ",$G3826),AllocFactorMatrix,(AD$4+1),FALSE)*$E3830</f>
        <v>-145.22454417735119</v>
      </c>
    </row>
    <row r="3827" spans="1:30" hidden="1" outlineLevel="1">
      <c r="D3827" s="7"/>
      <c r="E3827" s="51"/>
      <c r="F3827" s="52" t="str">
        <f>F3830</f>
        <v>EXP_OM_DIST</v>
      </c>
      <c r="G3827" s="55" t="str">
        <f>$G$12</f>
        <v>DISTSEC</v>
      </c>
      <c r="H3827" s="4">
        <f t="shared" si="1999"/>
        <v>-232139.40786829576</v>
      </c>
      <c r="I3827" s="5">
        <f>VLOOKUP(CONCATENATE($F3827," ",$G3827),AllocFactorMatrix,(I$4+1),FALSE)*$E3830</f>
        <v>-173570.97223757071</v>
      </c>
      <c r="J3827" s="5">
        <f>VLOOKUP(CONCATENATE($F3827," ",$G3827),AllocFactorMatrix,(J$4+1),FALSE)*$E3830</f>
        <v>-8367.9118902684768</v>
      </c>
      <c r="K3827" s="5">
        <f>VLOOKUP(CONCATENATE($F3827," ",$G3827),AllocFactorMatrix,(K$4+1),FALSE)*$E3830</f>
        <v>-25249.47739501937</v>
      </c>
      <c r="L3827" s="5">
        <f>VLOOKUP(CONCATENATE($F3827," ",$G3827),AllocFactorMatrix,(L$4+1),FALSE)*$E3830</f>
        <v>0</v>
      </c>
      <c r="M3827" s="5">
        <f>VLOOKUP(CONCATENATE($F3827," ",$G3827),AllocFactorMatrix,(M$4+1),FALSE)*$E3830</f>
        <v>0</v>
      </c>
      <c r="N3827" s="5">
        <f t="shared" si="2000"/>
        <v>-25249.47739501937</v>
      </c>
      <c r="O3827" s="5">
        <f>VLOOKUP(CONCATENATE($F3827," ",$G3827),AllocFactorMatrix,(O$4+1),FALSE)*$E3830</f>
        <v>-16089.065273082673</v>
      </c>
      <c r="P3827" s="5">
        <f>VLOOKUP(CONCATENATE($F3827," ",$G3827),AllocFactorMatrix,(P$4+1),FALSE)*$E3830</f>
        <v>0</v>
      </c>
      <c r="Q3827" s="5">
        <f>VLOOKUP(CONCATENATE($F3827," ",$G3827),AllocFactorMatrix,(Q$4+1),FALSE)*$E3830</f>
        <v>0</v>
      </c>
      <c r="R3827" s="5">
        <f>VLOOKUP(CONCATENATE($F3827," ",$G3827),AllocFactorMatrix,(R$4+1),FALSE)*$E3830</f>
        <v>0</v>
      </c>
      <c r="S3827" s="5">
        <f t="shared" si="2002"/>
        <v>-16089.065273082673</v>
      </c>
      <c r="T3827" s="5">
        <f>VLOOKUP(CONCATENATE($F3827," ",$G3827),AllocFactorMatrix,(T$4+1),FALSE)*$E3830</f>
        <v>-435.01457227454762</v>
      </c>
      <c r="U3827" s="5">
        <f>VLOOKUP(CONCATENATE($F3827," ",$G3827),AllocFactorMatrix,(U$4+1),FALSE)*$E3830</f>
        <v>0</v>
      </c>
      <c r="V3827" s="5">
        <f>VLOOKUP(CONCATENATE($F3827," ",$G3827),AllocFactorMatrix,(V$4+1),FALSE)*$E3830</f>
        <v>0</v>
      </c>
      <c r="W3827" s="5">
        <f>VLOOKUP(CONCATENATE($F3827," ",$G3827),AllocFactorMatrix,(W$4+1),FALSE)*$E3830</f>
        <v>0</v>
      </c>
      <c r="X3827" s="5">
        <f t="shared" si="2003"/>
        <v>-435.01457227454762</v>
      </c>
      <c r="Y3827" s="5">
        <f>VLOOKUP(CONCATENATE($F3827," ",$G3827),AllocFactorMatrix,(Y$4+1),FALSE)*$E3830</f>
        <v>-5934.3566859507528</v>
      </c>
      <c r="Z3827" s="5">
        <f>VLOOKUP(CONCATENATE($F3827," ",$G3827),AllocFactorMatrix,(Z$4+1),FALSE)*$E3830</f>
        <v>0</v>
      </c>
      <c r="AA3827" s="5">
        <f t="shared" si="2001"/>
        <v>-5934.3566859507528</v>
      </c>
      <c r="AB3827" s="5">
        <f>VLOOKUP(CONCATENATE($F3827," ",$G3827),AllocFactorMatrix,(AB$4+1),FALSE)*$E3830</f>
        <v>-61.581010231242658</v>
      </c>
      <c r="AC3827" s="5">
        <f>VLOOKUP(CONCATENATE($F3827," ",$G3827),AllocFactorMatrix,(AC$4+1),FALSE)*$E3830</f>
        <v>-2090.91214739004</v>
      </c>
      <c r="AD3827" s="5">
        <f>VLOOKUP(CONCATENATE($F3827," ",$G3827),AllocFactorMatrix,(AD$4+1),FALSE)*$E3830</f>
        <v>-340.11665650794032</v>
      </c>
    </row>
    <row r="3828" spans="1:30" hidden="1" outlineLevel="1">
      <c r="D3828" s="7"/>
      <c r="E3828" s="51"/>
      <c r="F3828" s="52" t="str">
        <f>F3830</f>
        <v>EXP_OM_DIST</v>
      </c>
      <c r="G3828" s="55" t="str">
        <f>$G$13</f>
        <v>ENERGY</v>
      </c>
      <c r="H3828" s="4">
        <f t="shared" si="1999"/>
        <v>0</v>
      </c>
      <c r="I3828" s="5">
        <f>VLOOKUP(CONCATENATE($F3828," ",$G3828),AllocFactorMatrix,(I$4+1),FALSE)*$E3830</f>
        <v>0</v>
      </c>
      <c r="J3828" s="5">
        <f>VLOOKUP(CONCATENATE($F3828," ",$G3828),AllocFactorMatrix,(J$4+1),FALSE)*$E3830</f>
        <v>0</v>
      </c>
      <c r="K3828" s="5">
        <f>VLOOKUP(CONCATENATE($F3828," ",$G3828),AllocFactorMatrix,(K$4+1),FALSE)*$E3830</f>
        <v>0</v>
      </c>
      <c r="L3828" s="5">
        <f>VLOOKUP(CONCATENATE($F3828," ",$G3828),AllocFactorMatrix,(L$4+1),FALSE)*$E3830</f>
        <v>0</v>
      </c>
      <c r="M3828" s="5">
        <f>VLOOKUP(CONCATENATE($F3828," ",$G3828),AllocFactorMatrix,(M$4+1),FALSE)*$E3830</f>
        <v>0</v>
      </c>
      <c r="N3828" s="5">
        <f t="shared" si="2000"/>
        <v>0</v>
      </c>
      <c r="O3828" s="5">
        <f>VLOOKUP(CONCATENATE($F3828," ",$G3828),AllocFactorMatrix,(O$4+1),FALSE)*$E3830</f>
        <v>0</v>
      </c>
      <c r="P3828" s="5">
        <f>VLOOKUP(CONCATENATE($F3828," ",$G3828),AllocFactorMatrix,(P$4+1),FALSE)*$E3830</f>
        <v>0</v>
      </c>
      <c r="Q3828" s="5">
        <f>VLOOKUP(CONCATENATE($F3828," ",$G3828),AllocFactorMatrix,(Q$4+1),FALSE)*$E3830</f>
        <v>0</v>
      </c>
      <c r="R3828" s="5">
        <f>VLOOKUP(CONCATENATE($F3828," ",$G3828),AllocFactorMatrix,(R$4+1),FALSE)*$E3830</f>
        <v>0</v>
      </c>
      <c r="S3828" s="5">
        <f t="shared" si="2002"/>
        <v>0</v>
      </c>
      <c r="T3828" s="5">
        <f>VLOOKUP(CONCATENATE($F3828," ",$G3828),AllocFactorMatrix,(T$4+1),FALSE)*$E3830</f>
        <v>0</v>
      </c>
      <c r="U3828" s="5">
        <f>VLOOKUP(CONCATENATE($F3828," ",$G3828),AllocFactorMatrix,(U$4+1),FALSE)*$E3830</f>
        <v>0</v>
      </c>
      <c r="V3828" s="5">
        <f>VLOOKUP(CONCATENATE($F3828," ",$G3828),AllocFactorMatrix,(V$4+1),FALSE)*$E3830</f>
        <v>0</v>
      </c>
      <c r="W3828" s="5">
        <f>VLOOKUP(CONCATENATE($F3828," ",$G3828),AllocFactorMatrix,(W$4+1),FALSE)*$E3830</f>
        <v>0</v>
      </c>
      <c r="X3828" s="5">
        <f t="shared" si="2003"/>
        <v>0</v>
      </c>
      <c r="Y3828" s="5">
        <f>VLOOKUP(CONCATENATE($F3828," ",$G3828),AllocFactorMatrix,(Y$4+1),FALSE)*$E3830</f>
        <v>0</v>
      </c>
      <c r="Z3828" s="5">
        <f>VLOOKUP(CONCATENATE($F3828," ",$G3828),AllocFactorMatrix,(Z$4+1),FALSE)*$E3830</f>
        <v>0</v>
      </c>
      <c r="AA3828" s="5">
        <f t="shared" si="2001"/>
        <v>0</v>
      </c>
      <c r="AB3828" s="5">
        <f>VLOOKUP(CONCATENATE($F3828," ",$G3828),AllocFactorMatrix,(AB$4+1),FALSE)*$E3830</f>
        <v>0</v>
      </c>
      <c r="AC3828" s="5">
        <f>VLOOKUP(CONCATENATE($F3828," ",$G3828),AllocFactorMatrix,(AC$4+1),FALSE)*$E3830</f>
        <v>0</v>
      </c>
      <c r="AD3828" s="5">
        <f>VLOOKUP(CONCATENATE($F3828," ",$G3828),AllocFactorMatrix,(AD$4+1),FALSE)*$E3830</f>
        <v>0</v>
      </c>
    </row>
    <row r="3829" spans="1:30" hidden="1" outlineLevel="1">
      <c r="D3829" s="7"/>
      <c r="E3829" s="51"/>
      <c r="F3829" s="52" t="str">
        <f>F3830</f>
        <v>EXP_OM_DIST</v>
      </c>
      <c r="G3829" s="55" t="str">
        <f>$G$14</f>
        <v>CUSTOMER</v>
      </c>
      <c r="H3829" s="4">
        <f t="shared" si="1999"/>
        <v>-42854.876653806867</v>
      </c>
      <c r="I3829" s="5">
        <f>VLOOKUP(CONCATENATE($F3829," ",$G3829),AllocFactorMatrix,(I$4+1),FALSE)*$E3830</f>
        <v>-17494.881428013345</v>
      </c>
      <c r="J3829" s="5">
        <f>VLOOKUP(CONCATENATE($F3829," ",$G3829),AllocFactorMatrix,(J$4+1),FALSE)*$E3830</f>
        <v>-7575.5079198062385</v>
      </c>
      <c r="K3829" s="5">
        <f>VLOOKUP(CONCATENATE($F3829," ",$G3829),AllocFactorMatrix,(K$4+1),FALSE)*$E3830</f>
        <v>-2163.8874383310135</v>
      </c>
      <c r="L3829" s="5">
        <f>VLOOKUP(CONCATENATE($F3829," ",$G3829),AllocFactorMatrix,(L$4+1),FALSE)*$E3830</f>
        <v>-1211.2116012107624</v>
      </c>
      <c r="M3829" s="5">
        <f>VLOOKUP(CONCATENATE($F3829," ",$G3829),AllocFactorMatrix,(M$4+1),FALSE)*$E3830</f>
        <v>-196.57692913131467</v>
      </c>
      <c r="N3829" s="5">
        <f t="shared" si="2000"/>
        <v>-3571.6759686730902</v>
      </c>
      <c r="O3829" s="5">
        <f>VLOOKUP(CONCATENATE($F3829," ",$G3829),AllocFactorMatrix,(O$4+1),FALSE)*$E3830</f>
        <v>-925.73230335069366</v>
      </c>
      <c r="P3829" s="5">
        <f>VLOOKUP(CONCATENATE($F3829," ",$G3829),AllocFactorMatrix,(P$4+1),FALSE)*$E3830</f>
        <v>-314.98307184490642</v>
      </c>
      <c r="Q3829" s="5">
        <f>VLOOKUP(CONCATENATE($F3829," ",$G3829),AllocFactorMatrix,(Q$4+1),FALSE)*$E3830</f>
        <v>-684.90304207015026</v>
      </c>
      <c r="R3829" s="5">
        <f>VLOOKUP(CONCATENATE($F3829," ",$G3829),AllocFactorMatrix,(R$4+1),FALSE)*$E3830</f>
        <v>-120.37429223839231</v>
      </c>
      <c r="S3829" s="5">
        <f t="shared" si="2002"/>
        <v>-2045.9927095041428</v>
      </c>
      <c r="T3829" s="5">
        <f>VLOOKUP(CONCATENATE($F3829," ",$G3829),AllocFactorMatrix,(T$4+1),FALSE)*$E3830</f>
        <v>-6.3779190600086899</v>
      </c>
      <c r="U3829" s="5">
        <f>VLOOKUP(CONCATENATE($F3829," ",$G3829),AllocFactorMatrix,(U$4+1),FALSE)*$E3830</f>
        <v>-186.85438974204536</v>
      </c>
      <c r="V3829" s="5">
        <f>VLOOKUP(CONCATENATE($F3829," ",$G3829),AllocFactorMatrix,(V$4+1),FALSE)*$E3830</f>
        <v>-1007.209659416598</v>
      </c>
      <c r="W3829" s="5">
        <f>VLOOKUP(CONCATENATE($F3829," ",$G3829),AllocFactorMatrix,(W$4+1),FALSE)*$E3830</f>
        <v>-180.56180840982569</v>
      </c>
      <c r="X3829" s="5">
        <f t="shared" si="2003"/>
        <v>-1381.0037766284779</v>
      </c>
      <c r="Y3829" s="5">
        <f>VLOOKUP(CONCATENATE($F3829," ",$G3829),AllocFactorMatrix,(Y$4+1),FALSE)*$E3830</f>
        <v>-256.70883682580791</v>
      </c>
      <c r="Z3829" s="5">
        <f>VLOOKUP(CONCATENATE($F3829," ",$G3829),AllocFactorMatrix,(Z$4+1),FALSE)*$E3830</f>
        <v>-5.3386334122463461</v>
      </c>
      <c r="AA3829" s="5">
        <f t="shared" si="2001"/>
        <v>-262.04747023805425</v>
      </c>
      <c r="AB3829" s="5">
        <f>VLOOKUP(CONCATENATE($F3829," ",$G3829),AllocFactorMatrix,(AB$4+1),FALSE)*$E3830</f>
        <v>-3.1709644741569107</v>
      </c>
      <c r="AC3829" s="5">
        <f>VLOOKUP(CONCATENATE($F3829," ",$G3829),AllocFactorMatrix,(AC$4+1),FALSE)*$E3830</f>
        <v>-5843.0878141112362</v>
      </c>
      <c r="AD3829" s="5">
        <f>VLOOKUP(CONCATENATE($F3829," ",$G3829),AllocFactorMatrix,(AD$4+1),FALSE)*$E3830</f>
        <v>-4677.5086023581216</v>
      </c>
    </row>
    <row r="3830" spans="1:30" collapsed="1">
      <c r="D3830" s="7" t="s">
        <v>345</v>
      </c>
      <c r="E3830" s="61">
        <v>-837467</v>
      </c>
      <c r="F3830" s="10" t="s">
        <v>78</v>
      </c>
      <c r="G3830" s="55" t="str">
        <f>$G$15</f>
        <v>TOTAL</v>
      </c>
      <c r="H3830" s="4">
        <f t="shared" si="1999"/>
        <v>-837467.00000000012</v>
      </c>
      <c r="I3830" s="5">
        <f>VLOOKUP(CONCATENATE($F3830," ",$G3830),AllocFactorMatrix,(I$4+1),FALSE)*$E3830</f>
        <v>-566990.35917741025</v>
      </c>
      <c r="J3830" s="5">
        <f>VLOOKUP(CONCATENATE($F3830," ",$G3830),AllocFactorMatrix,(J$4+1),FALSE)*$E3830</f>
        <v>-33663.519635094446</v>
      </c>
      <c r="K3830" s="5">
        <f>VLOOKUP(CONCATENATE($F3830," ",$G3830),AllocFactorMatrix,(K$4+1),FALSE)*$E3830</f>
        <v>-91756.134840087427</v>
      </c>
      <c r="L3830" s="5">
        <f>VLOOKUP(CONCATENATE($F3830," ",$G3830),AllocFactorMatrix,(L$4+1),FALSE)*$E3830</f>
        <v>-3199.7379977470982</v>
      </c>
      <c r="M3830" s="5">
        <f>VLOOKUP(CONCATENATE($F3830," ",$G3830),AllocFactorMatrix,(M$4+1),FALSE)*$E3830</f>
        <v>-196.57692913131467</v>
      </c>
      <c r="N3830" s="5">
        <f t="shared" si="2000"/>
        <v>-95152.449766965845</v>
      </c>
      <c r="O3830" s="5">
        <f>VLOOKUP(CONCATENATE($F3830," ",$G3830),AllocFactorMatrix,(O$4+1),FALSE)*$E3830</f>
        <v>-65260.628926887286</v>
      </c>
      <c r="P3830" s="5">
        <f>VLOOKUP(CONCATENATE($F3830," ",$G3830),AllocFactorMatrix,(P$4+1),FALSE)*$E3830</f>
        <v>-9300.7724075227597</v>
      </c>
      <c r="Q3830" s="5">
        <f>VLOOKUP(CONCATENATE($F3830," ",$G3830),AllocFactorMatrix,(Q$4+1),FALSE)*$E3830</f>
        <v>-684.90304207015026</v>
      </c>
      <c r="R3830" s="5">
        <f>VLOOKUP(CONCATENATE($F3830," ",$G3830),AllocFactorMatrix,(R$4+1),FALSE)*$E3830</f>
        <v>-120.37429223839231</v>
      </c>
      <c r="S3830" s="5">
        <f t="shared" si="2002"/>
        <v>-75366.678668718581</v>
      </c>
      <c r="T3830" s="5">
        <f>VLOOKUP(CONCATENATE($F3830," ",$G3830),AllocFactorMatrix,(T$4+1),FALSE)*$E3830</f>
        <v>-2161.3266473324561</v>
      </c>
      <c r="U3830" s="5">
        <f>VLOOKUP(CONCATENATE($F3830," ",$G3830),AllocFactorMatrix,(U$4+1),FALSE)*$E3830</f>
        <v>-27925.500379687823</v>
      </c>
      <c r="V3830" s="5">
        <f>VLOOKUP(CONCATENATE($F3830," ",$G3830),AllocFactorMatrix,(V$4+1),FALSE)*$E3830</f>
        <v>-1007.209659416598</v>
      </c>
      <c r="W3830" s="5">
        <f>VLOOKUP(CONCATENATE($F3830," ",$G3830),AllocFactorMatrix,(W$4+1),FALSE)*$E3830</f>
        <v>-180.56180840982569</v>
      </c>
      <c r="X3830" s="5">
        <f t="shared" si="2003"/>
        <v>-31274.598494846701</v>
      </c>
      <c r="Y3830" s="5">
        <f>VLOOKUP(CONCATENATE($F3830," ",$G3830),AllocFactorMatrix,(Y$4+1),FALSE)*$E3830</f>
        <v>-20739.400841790921</v>
      </c>
      <c r="Z3830" s="5">
        <f>VLOOKUP(CONCATENATE($F3830," ",$G3830),AllocFactorMatrix,(Z$4+1),FALSE)*$E3830</f>
        <v>-248.06181617693093</v>
      </c>
      <c r="AA3830" s="5">
        <f t="shared" si="2001"/>
        <v>-20987.462657967852</v>
      </c>
      <c r="AB3830" s="5">
        <f>VLOOKUP(CONCATENATE($F3830," ",$G3830),AllocFactorMatrix,(AB$4+1),FALSE)*$E3830</f>
        <v>-261.39842290999337</v>
      </c>
      <c r="AC3830" s="5">
        <f>VLOOKUP(CONCATENATE($F3830," ",$G3830),AllocFactorMatrix,(AC$4+1),FALSE)*$E3830</f>
        <v>-8607.6833730430044</v>
      </c>
      <c r="AD3830" s="5">
        <f>VLOOKUP(CONCATENATE($F3830," ",$G3830),AllocFactorMatrix,(AD$4+1),FALSE)*$E3830</f>
        <v>-5162.849803043413</v>
      </c>
    </row>
    <row r="3831" spans="1:30" hidden="1" outlineLevel="1">
      <c r="D3831" s="7"/>
      <c r="E3831" s="51"/>
      <c r="F3831" s="52" t="str">
        <f>F3838</f>
        <v>CUST_TOTAL</v>
      </c>
      <c r="G3831" s="55" t="str">
        <f>$G$8</f>
        <v>PRODUCTION</v>
      </c>
      <c r="H3831" s="4">
        <f t="shared" ref="H3831:H3838" si="2004">SUBTOTAL(9,I3831:AD3831)</f>
        <v>0</v>
      </c>
      <c r="I3831" s="5">
        <f>VLOOKUP(CONCATENATE($F3831," ",$G3831),AllocFactorMatrix,(I$4+1),FALSE)*$E3838</f>
        <v>0</v>
      </c>
      <c r="J3831" s="5">
        <f>VLOOKUP(CONCATENATE($F3831," ",$G3831),AllocFactorMatrix,(J$4+1),FALSE)*$E3838</f>
        <v>0</v>
      </c>
      <c r="K3831" s="5">
        <f>VLOOKUP(CONCATENATE($F3831," ",$G3831),AllocFactorMatrix,(K$4+1),FALSE)*$E3838</f>
        <v>0</v>
      </c>
      <c r="L3831" s="5">
        <f>VLOOKUP(CONCATENATE($F3831," ",$G3831),AllocFactorMatrix,(L$4+1),FALSE)*$E3838</f>
        <v>0</v>
      </c>
      <c r="M3831" s="5">
        <f>VLOOKUP(CONCATENATE($F3831," ",$G3831),AllocFactorMatrix,(M$4+1),FALSE)*$E3838</f>
        <v>0</v>
      </c>
      <c r="N3831" s="5">
        <f t="shared" ref="N3831:N3838" si="2005">SUBTOTAL(9,K3831:M3831)</f>
        <v>0</v>
      </c>
      <c r="O3831" s="5">
        <f>VLOOKUP(CONCATENATE($F3831," ",$G3831),AllocFactorMatrix,(O$4+1),FALSE)*$E3838</f>
        <v>0</v>
      </c>
      <c r="P3831" s="5">
        <f>VLOOKUP(CONCATENATE($F3831," ",$G3831),AllocFactorMatrix,(P$4+1),FALSE)*$E3838</f>
        <v>0</v>
      </c>
      <c r="Q3831" s="5">
        <f>VLOOKUP(CONCATENATE($F3831," ",$G3831),AllocFactorMatrix,(Q$4+1),FALSE)*$E3838</f>
        <v>0</v>
      </c>
      <c r="R3831" s="5">
        <f>VLOOKUP(CONCATENATE($F3831," ",$G3831),AllocFactorMatrix,(R$4+1),FALSE)*$E3838</f>
        <v>0</v>
      </c>
      <c r="S3831" s="5">
        <f>SUBTOTAL(9,O3831:R3831)</f>
        <v>0</v>
      </c>
      <c r="T3831" s="5">
        <f>VLOOKUP(CONCATENATE($F3831," ",$G3831),AllocFactorMatrix,(T$4+1),FALSE)*$E3838</f>
        <v>0</v>
      </c>
      <c r="U3831" s="5">
        <f>VLOOKUP(CONCATENATE($F3831," ",$G3831),AllocFactorMatrix,(U$4+1),FALSE)*$E3838</f>
        <v>0</v>
      </c>
      <c r="V3831" s="5">
        <f>VLOOKUP(CONCATENATE($F3831," ",$G3831),AllocFactorMatrix,(V$4+1),FALSE)*$E3838</f>
        <v>0</v>
      </c>
      <c r="W3831" s="5">
        <f>VLOOKUP(CONCATENATE($F3831," ",$G3831),AllocFactorMatrix,(W$4+1),FALSE)*$E3838</f>
        <v>0</v>
      </c>
      <c r="X3831" s="5">
        <f>SUBTOTAL(9,T3831:W3831)</f>
        <v>0</v>
      </c>
      <c r="Y3831" s="5">
        <f>VLOOKUP(CONCATENATE($F3831," ",$G3831),AllocFactorMatrix,(Y$4+1),FALSE)*$E3838</f>
        <v>0</v>
      </c>
      <c r="Z3831" s="5">
        <f>VLOOKUP(CONCATENATE($F3831," ",$G3831),AllocFactorMatrix,(Z$4+1),FALSE)*$E3838</f>
        <v>0</v>
      </c>
      <c r="AA3831" s="5">
        <f t="shared" ref="AA3831:AA3838" si="2006">SUBTOTAL(9,Y3831:Z3831)</f>
        <v>0</v>
      </c>
      <c r="AB3831" s="5">
        <f>VLOOKUP(CONCATENATE($F3831," ",$G3831),AllocFactorMatrix,(AB$4+1),FALSE)*$E3838</f>
        <v>0</v>
      </c>
      <c r="AC3831" s="5">
        <f>VLOOKUP(CONCATENATE($F3831," ",$G3831),AllocFactorMatrix,(AC$4+1),FALSE)*$E3838</f>
        <v>0</v>
      </c>
      <c r="AD3831" s="5">
        <f>VLOOKUP(CONCATENATE($F3831," ",$G3831),AllocFactorMatrix,(AD$4+1),FALSE)*$E3838</f>
        <v>0</v>
      </c>
    </row>
    <row r="3832" spans="1:30" hidden="1" outlineLevel="1">
      <c r="D3832" s="7"/>
      <c r="E3832" s="51"/>
      <c r="F3832" s="52" t="str">
        <f>F3838</f>
        <v>CUST_TOTAL</v>
      </c>
      <c r="G3832" s="55" t="str">
        <f>$G$9</f>
        <v>BULKTRAN</v>
      </c>
      <c r="H3832" s="4">
        <f t="shared" si="2004"/>
        <v>0</v>
      </c>
      <c r="I3832" s="5">
        <f>VLOOKUP(CONCATENATE($F3832," ",$G3832),AllocFactorMatrix,(I$4+1),FALSE)*$E3838</f>
        <v>0</v>
      </c>
      <c r="J3832" s="5">
        <f>VLOOKUP(CONCATENATE($F3832," ",$G3832),AllocFactorMatrix,(J$4+1),FALSE)*$E3838</f>
        <v>0</v>
      </c>
      <c r="K3832" s="5">
        <f>VLOOKUP(CONCATENATE($F3832," ",$G3832),AllocFactorMatrix,(K$4+1),FALSE)*$E3838</f>
        <v>0</v>
      </c>
      <c r="L3832" s="5">
        <f>VLOOKUP(CONCATENATE($F3832," ",$G3832),AllocFactorMatrix,(L$4+1),FALSE)*$E3838</f>
        <v>0</v>
      </c>
      <c r="M3832" s="5">
        <f>VLOOKUP(CONCATENATE($F3832," ",$G3832),AllocFactorMatrix,(M$4+1),FALSE)*$E3838</f>
        <v>0</v>
      </c>
      <c r="N3832" s="5">
        <f t="shared" si="2005"/>
        <v>0</v>
      </c>
      <c r="O3832" s="5">
        <f>VLOOKUP(CONCATENATE($F3832," ",$G3832),AllocFactorMatrix,(O$4+1),FALSE)*$E3838</f>
        <v>0</v>
      </c>
      <c r="P3832" s="5">
        <f>VLOOKUP(CONCATENATE($F3832," ",$G3832),AllocFactorMatrix,(P$4+1),FALSE)*$E3838</f>
        <v>0</v>
      </c>
      <c r="Q3832" s="5">
        <f>VLOOKUP(CONCATENATE($F3832," ",$G3832),AllocFactorMatrix,(Q$4+1),FALSE)*$E3838</f>
        <v>0</v>
      </c>
      <c r="R3832" s="5">
        <f>VLOOKUP(CONCATENATE($F3832," ",$G3832),AllocFactorMatrix,(R$4+1),FALSE)*$E3838</f>
        <v>0</v>
      </c>
      <c r="S3832" s="5">
        <f t="shared" ref="S3832:S3838" si="2007">SUBTOTAL(9,O3832:R3832)</f>
        <v>0</v>
      </c>
      <c r="T3832" s="5">
        <f>VLOOKUP(CONCATENATE($F3832," ",$G3832),AllocFactorMatrix,(T$4+1),FALSE)*$E3838</f>
        <v>0</v>
      </c>
      <c r="U3832" s="5">
        <f>VLOOKUP(CONCATENATE($F3832," ",$G3832),AllocFactorMatrix,(U$4+1),FALSE)*$E3838</f>
        <v>0</v>
      </c>
      <c r="V3832" s="5">
        <f>VLOOKUP(CONCATENATE($F3832," ",$G3832),AllocFactorMatrix,(V$4+1),FALSE)*$E3838</f>
        <v>0</v>
      </c>
      <c r="W3832" s="5">
        <f>VLOOKUP(CONCATENATE($F3832," ",$G3832),AllocFactorMatrix,(W$4+1),FALSE)*$E3838</f>
        <v>0</v>
      </c>
      <c r="X3832" s="5">
        <f t="shared" ref="X3832:X3838" si="2008">SUBTOTAL(9,T3832:W3832)</f>
        <v>0</v>
      </c>
      <c r="Y3832" s="5">
        <f>VLOOKUP(CONCATENATE($F3832," ",$G3832),AllocFactorMatrix,(Y$4+1),FALSE)*$E3838</f>
        <v>0</v>
      </c>
      <c r="Z3832" s="5">
        <f>VLOOKUP(CONCATENATE($F3832," ",$G3832),AllocFactorMatrix,(Z$4+1),FALSE)*$E3838</f>
        <v>0</v>
      </c>
      <c r="AA3832" s="5">
        <f t="shared" si="2006"/>
        <v>0</v>
      </c>
      <c r="AB3832" s="5">
        <f>VLOOKUP(CONCATENATE($F3832," ",$G3832),AllocFactorMatrix,(AB$4+1),FALSE)*$E3838</f>
        <v>0</v>
      </c>
      <c r="AC3832" s="5">
        <f>VLOOKUP(CONCATENATE($F3832," ",$G3832),AllocFactorMatrix,(AC$4+1),FALSE)*$E3838</f>
        <v>0</v>
      </c>
      <c r="AD3832" s="5">
        <f>VLOOKUP(CONCATENATE($F3832," ",$G3832),AllocFactorMatrix,(AD$4+1),FALSE)*$E3838</f>
        <v>0</v>
      </c>
    </row>
    <row r="3833" spans="1:30" hidden="1" outlineLevel="1">
      <c r="D3833" s="7"/>
      <c r="E3833" s="51"/>
      <c r="F3833" s="52" t="str">
        <f>F3838</f>
        <v>CUST_TOTAL</v>
      </c>
      <c r="G3833" s="55" t="str">
        <f>$G$10</f>
        <v>SUBTRAN</v>
      </c>
      <c r="H3833" s="4">
        <f t="shared" si="2004"/>
        <v>0</v>
      </c>
      <c r="I3833" s="5">
        <f>VLOOKUP(CONCATENATE($F3833," ",$G3833),AllocFactorMatrix,(I$4+1),FALSE)*$E3838</f>
        <v>0</v>
      </c>
      <c r="J3833" s="5">
        <f>VLOOKUP(CONCATENATE($F3833," ",$G3833),AllocFactorMatrix,(J$4+1),FALSE)*$E3838</f>
        <v>0</v>
      </c>
      <c r="K3833" s="5">
        <f>VLOOKUP(CONCATENATE($F3833," ",$G3833),AllocFactorMatrix,(K$4+1),FALSE)*$E3838</f>
        <v>0</v>
      </c>
      <c r="L3833" s="5">
        <f>VLOOKUP(CONCATENATE($F3833," ",$G3833),AllocFactorMatrix,(L$4+1),FALSE)*$E3838</f>
        <v>0</v>
      </c>
      <c r="M3833" s="5">
        <f>VLOOKUP(CONCATENATE($F3833," ",$G3833),AllocFactorMatrix,(M$4+1),FALSE)*$E3838</f>
        <v>0</v>
      </c>
      <c r="N3833" s="5">
        <f t="shared" si="2005"/>
        <v>0</v>
      </c>
      <c r="O3833" s="5">
        <f>VLOOKUP(CONCATENATE($F3833," ",$G3833),AllocFactorMatrix,(O$4+1),FALSE)*$E3838</f>
        <v>0</v>
      </c>
      <c r="P3833" s="5">
        <f>VLOOKUP(CONCATENATE($F3833," ",$G3833),AllocFactorMatrix,(P$4+1),FALSE)*$E3838</f>
        <v>0</v>
      </c>
      <c r="Q3833" s="5">
        <f>VLOOKUP(CONCATENATE($F3833," ",$G3833),AllocFactorMatrix,(Q$4+1),FALSE)*$E3838</f>
        <v>0</v>
      </c>
      <c r="R3833" s="5">
        <f>VLOOKUP(CONCATENATE($F3833," ",$G3833),AllocFactorMatrix,(R$4+1),FALSE)*$E3838</f>
        <v>0</v>
      </c>
      <c r="S3833" s="5">
        <f t="shared" si="2007"/>
        <v>0</v>
      </c>
      <c r="T3833" s="5">
        <f>VLOOKUP(CONCATENATE($F3833," ",$G3833),AllocFactorMatrix,(T$4+1),FALSE)*$E3838</f>
        <v>0</v>
      </c>
      <c r="U3833" s="5">
        <f>VLOOKUP(CONCATENATE($F3833," ",$G3833),AllocFactorMatrix,(U$4+1),FALSE)*$E3838</f>
        <v>0</v>
      </c>
      <c r="V3833" s="5">
        <f>VLOOKUP(CONCATENATE($F3833," ",$G3833),AllocFactorMatrix,(V$4+1),FALSE)*$E3838</f>
        <v>0</v>
      </c>
      <c r="W3833" s="5">
        <f>VLOOKUP(CONCATENATE($F3833," ",$G3833),AllocFactorMatrix,(W$4+1),FALSE)*$E3838</f>
        <v>0</v>
      </c>
      <c r="X3833" s="5">
        <f t="shared" si="2008"/>
        <v>0</v>
      </c>
      <c r="Y3833" s="5">
        <f>VLOOKUP(CONCATENATE($F3833," ",$G3833),AllocFactorMatrix,(Y$4+1),FALSE)*$E3838</f>
        <v>0</v>
      </c>
      <c r="Z3833" s="5">
        <f>VLOOKUP(CONCATENATE($F3833," ",$G3833),AllocFactorMatrix,(Z$4+1),FALSE)*$E3838</f>
        <v>0</v>
      </c>
      <c r="AA3833" s="5">
        <f t="shared" si="2006"/>
        <v>0</v>
      </c>
      <c r="AB3833" s="5">
        <f>VLOOKUP(CONCATENATE($F3833," ",$G3833),AllocFactorMatrix,(AB$4+1),FALSE)*$E3838</f>
        <v>0</v>
      </c>
      <c r="AC3833" s="5">
        <f>VLOOKUP(CONCATENATE($F3833," ",$G3833),AllocFactorMatrix,(AC$4+1),FALSE)*$E3838</f>
        <v>0</v>
      </c>
      <c r="AD3833" s="5">
        <f>VLOOKUP(CONCATENATE($F3833," ",$G3833),AllocFactorMatrix,(AD$4+1),FALSE)*$E3838</f>
        <v>0</v>
      </c>
    </row>
    <row r="3834" spans="1:30" hidden="1" outlineLevel="1">
      <c r="D3834" s="7"/>
      <c r="E3834" s="51"/>
      <c r="F3834" s="52" t="str">
        <f>F3838</f>
        <v>CUST_TOTAL</v>
      </c>
      <c r="G3834" s="55" t="str">
        <f>$G$11</f>
        <v>DISTPRI</v>
      </c>
      <c r="H3834" s="4">
        <f t="shared" si="2004"/>
        <v>0</v>
      </c>
      <c r="I3834" s="5">
        <f>VLOOKUP(CONCATENATE($F3834," ",$G3834),AllocFactorMatrix,(I$4+1),FALSE)*$E3838</f>
        <v>0</v>
      </c>
      <c r="J3834" s="5">
        <f>VLOOKUP(CONCATENATE($F3834," ",$G3834),AllocFactorMatrix,(J$4+1),FALSE)*$E3838</f>
        <v>0</v>
      </c>
      <c r="K3834" s="5">
        <f>VLOOKUP(CONCATENATE($F3834," ",$G3834),AllocFactorMatrix,(K$4+1),FALSE)*$E3838</f>
        <v>0</v>
      </c>
      <c r="L3834" s="5">
        <f>VLOOKUP(CONCATENATE($F3834," ",$G3834),AllocFactorMatrix,(L$4+1),FALSE)*$E3838</f>
        <v>0</v>
      </c>
      <c r="M3834" s="5">
        <f>VLOOKUP(CONCATENATE($F3834," ",$G3834),AllocFactorMatrix,(M$4+1),FALSE)*$E3838</f>
        <v>0</v>
      </c>
      <c r="N3834" s="5">
        <f t="shared" si="2005"/>
        <v>0</v>
      </c>
      <c r="O3834" s="5">
        <f>VLOOKUP(CONCATENATE($F3834," ",$G3834),AllocFactorMatrix,(O$4+1),FALSE)*$E3838</f>
        <v>0</v>
      </c>
      <c r="P3834" s="5">
        <f>VLOOKUP(CONCATENATE($F3834," ",$G3834),AllocFactorMatrix,(P$4+1),FALSE)*$E3838</f>
        <v>0</v>
      </c>
      <c r="Q3834" s="5">
        <f>VLOOKUP(CONCATENATE($F3834," ",$G3834),AllocFactorMatrix,(Q$4+1),FALSE)*$E3838</f>
        <v>0</v>
      </c>
      <c r="R3834" s="5">
        <f>VLOOKUP(CONCATENATE($F3834," ",$G3834),AllocFactorMatrix,(R$4+1),FALSE)*$E3838</f>
        <v>0</v>
      </c>
      <c r="S3834" s="5">
        <f t="shared" si="2007"/>
        <v>0</v>
      </c>
      <c r="T3834" s="5">
        <f>VLOOKUP(CONCATENATE($F3834," ",$G3834),AllocFactorMatrix,(T$4+1),FALSE)*$E3838</f>
        <v>0</v>
      </c>
      <c r="U3834" s="5">
        <f>VLOOKUP(CONCATENATE($F3834," ",$G3834),AllocFactorMatrix,(U$4+1),FALSE)*$E3838</f>
        <v>0</v>
      </c>
      <c r="V3834" s="5">
        <f>VLOOKUP(CONCATENATE($F3834," ",$G3834),AllocFactorMatrix,(V$4+1),FALSE)*$E3838</f>
        <v>0</v>
      </c>
      <c r="W3834" s="5">
        <f>VLOOKUP(CONCATENATE($F3834," ",$G3834),AllocFactorMatrix,(W$4+1),FALSE)*$E3838</f>
        <v>0</v>
      </c>
      <c r="X3834" s="5">
        <f t="shared" si="2008"/>
        <v>0</v>
      </c>
      <c r="Y3834" s="5">
        <f>VLOOKUP(CONCATENATE($F3834," ",$G3834),AllocFactorMatrix,(Y$4+1),FALSE)*$E3838</f>
        <v>0</v>
      </c>
      <c r="Z3834" s="5">
        <f>VLOOKUP(CONCATENATE($F3834," ",$G3834),AllocFactorMatrix,(Z$4+1),FALSE)*$E3838</f>
        <v>0</v>
      </c>
      <c r="AA3834" s="5">
        <f t="shared" si="2006"/>
        <v>0</v>
      </c>
      <c r="AB3834" s="5">
        <f>VLOOKUP(CONCATENATE($F3834," ",$G3834),AllocFactorMatrix,(AB$4+1),FALSE)*$E3838</f>
        <v>0</v>
      </c>
      <c r="AC3834" s="5">
        <f>VLOOKUP(CONCATENATE($F3834," ",$G3834),AllocFactorMatrix,(AC$4+1),FALSE)*$E3838</f>
        <v>0</v>
      </c>
      <c r="AD3834" s="5">
        <f>VLOOKUP(CONCATENATE($F3834," ",$G3834),AllocFactorMatrix,(AD$4+1),FALSE)*$E3838</f>
        <v>0</v>
      </c>
    </row>
    <row r="3835" spans="1:30" hidden="1" outlineLevel="1">
      <c r="D3835" s="7"/>
      <c r="E3835" s="51"/>
      <c r="F3835" s="52" t="str">
        <f>F3838</f>
        <v>CUST_TOTAL</v>
      </c>
      <c r="G3835" s="55" t="str">
        <f>$G$12</f>
        <v>DISTSEC</v>
      </c>
      <c r="H3835" s="4">
        <f t="shared" si="2004"/>
        <v>0</v>
      </c>
      <c r="I3835" s="5">
        <f>VLOOKUP(CONCATENATE($F3835," ",$G3835),AllocFactorMatrix,(I$4+1),FALSE)*$E3838</f>
        <v>0</v>
      </c>
      <c r="J3835" s="5">
        <f>VLOOKUP(CONCATENATE($F3835," ",$G3835),AllocFactorMatrix,(J$4+1),FALSE)*$E3838</f>
        <v>0</v>
      </c>
      <c r="K3835" s="5">
        <f>VLOOKUP(CONCATENATE($F3835," ",$G3835),AllocFactorMatrix,(K$4+1),FALSE)*$E3838</f>
        <v>0</v>
      </c>
      <c r="L3835" s="5">
        <f>VLOOKUP(CONCATENATE($F3835," ",$G3835),AllocFactorMatrix,(L$4+1),FALSE)*$E3838</f>
        <v>0</v>
      </c>
      <c r="M3835" s="5">
        <f>VLOOKUP(CONCATENATE($F3835," ",$G3835),AllocFactorMatrix,(M$4+1),FALSE)*$E3838</f>
        <v>0</v>
      </c>
      <c r="N3835" s="5">
        <f t="shared" si="2005"/>
        <v>0</v>
      </c>
      <c r="O3835" s="5">
        <f>VLOOKUP(CONCATENATE($F3835," ",$G3835),AllocFactorMatrix,(O$4+1),FALSE)*$E3838</f>
        <v>0</v>
      </c>
      <c r="P3835" s="5">
        <f>VLOOKUP(CONCATENATE($F3835," ",$G3835),AllocFactorMatrix,(P$4+1),FALSE)*$E3838</f>
        <v>0</v>
      </c>
      <c r="Q3835" s="5">
        <f>VLOOKUP(CONCATENATE($F3835," ",$G3835),AllocFactorMatrix,(Q$4+1),FALSE)*$E3838</f>
        <v>0</v>
      </c>
      <c r="R3835" s="5">
        <f>VLOOKUP(CONCATENATE($F3835," ",$G3835),AllocFactorMatrix,(R$4+1),FALSE)*$E3838</f>
        <v>0</v>
      </c>
      <c r="S3835" s="5">
        <f t="shared" si="2007"/>
        <v>0</v>
      </c>
      <c r="T3835" s="5">
        <f>VLOOKUP(CONCATENATE($F3835," ",$G3835),AllocFactorMatrix,(T$4+1),FALSE)*$E3838</f>
        <v>0</v>
      </c>
      <c r="U3835" s="5">
        <f>VLOOKUP(CONCATENATE($F3835," ",$G3835),AllocFactorMatrix,(U$4+1),FALSE)*$E3838</f>
        <v>0</v>
      </c>
      <c r="V3835" s="5">
        <f>VLOOKUP(CONCATENATE($F3835," ",$G3835),AllocFactorMatrix,(V$4+1),FALSE)*$E3838</f>
        <v>0</v>
      </c>
      <c r="W3835" s="5">
        <f>VLOOKUP(CONCATENATE($F3835," ",$G3835),AllocFactorMatrix,(W$4+1),FALSE)*$E3838</f>
        <v>0</v>
      </c>
      <c r="X3835" s="5">
        <f t="shared" si="2008"/>
        <v>0</v>
      </c>
      <c r="Y3835" s="5">
        <f>VLOOKUP(CONCATENATE($F3835," ",$G3835),AllocFactorMatrix,(Y$4+1),FALSE)*$E3838</f>
        <v>0</v>
      </c>
      <c r="Z3835" s="5">
        <f>VLOOKUP(CONCATENATE($F3835," ",$G3835),AllocFactorMatrix,(Z$4+1),FALSE)*$E3838</f>
        <v>0</v>
      </c>
      <c r="AA3835" s="5">
        <f t="shared" si="2006"/>
        <v>0</v>
      </c>
      <c r="AB3835" s="5">
        <f>VLOOKUP(CONCATENATE($F3835," ",$G3835),AllocFactorMatrix,(AB$4+1),FALSE)*$E3838</f>
        <v>0</v>
      </c>
      <c r="AC3835" s="5">
        <f>VLOOKUP(CONCATENATE($F3835," ",$G3835),AllocFactorMatrix,(AC$4+1),FALSE)*$E3838</f>
        <v>0</v>
      </c>
      <c r="AD3835" s="5">
        <f>VLOOKUP(CONCATENATE($F3835," ",$G3835),AllocFactorMatrix,(AD$4+1),FALSE)*$E3838</f>
        <v>0</v>
      </c>
    </row>
    <row r="3836" spans="1:30" hidden="1" outlineLevel="1">
      <c r="D3836" s="7"/>
      <c r="E3836" s="51"/>
      <c r="F3836" s="52" t="str">
        <f>F3838</f>
        <v>CUST_TOTAL</v>
      </c>
      <c r="G3836" s="55" t="str">
        <f>$G$13</f>
        <v>ENERGY</v>
      </c>
      <c r="H3836" s="4">
        <f t="shared" si="2004"/>
        <v>0</v>
      </c>
      <c r="I3836" s="5">
        <f>VLOOKUP(CONCATENATE($F3836," ",$G3836),AllocFactorMatrix,(I$4+1),FALSE)*$E3838</f>
        <v>0</v>
      </c>
      <c r="J3836" s="5">
        <f>VLOOKUP(CONCATENATE($F3836," ",$G3836),AllocFactorMatrix,(J$4+1),FALSE)*$E3838</f>
        <v>0</v>
      </c>
      <c r="K3836" s="5">
        <f>VLOOKUP(CONCATENATE($F3836," ",$G3836),AllocFactorMatrix,(K$4+1),FALSE)*$E3838</f>
        <v>0</v>
      </c>
      <c r="L3836" s="5">
        <f>VLOOKUP(CONCATENATE($F3836," ",$G3836),AllocFactorMatrix,(L$4+1),FALSE)*$E3838</f>
        <v>0</v>
      </c>
      <c r="M3836" s="5">
        <f>VLOOKUP(CONCATENATE($F3836," ",$G3836),AllocFactorMatrix,(M$4+1),FALSE)*$E3838</f>
        <v>0</v>
      </c>
      <c r="N3836" s="5">
        <f t="shared" si="2005"/>
        <v>0</v>
      </c>
      <c r="O3836" s="5">
        <f>VLOOKUP(CONCATENATE($F3836," ",$G3836),AllocFactorMatrix,(O$4+1),FALSE)*$E3838</f>
        <v>0</v>
      </c>
      <c r="P3836" s="5">
        <f>VLOOKUP(CONCATENATE($F3836," ",$G3836),AllocFactorMatrix,(P$4+1),FALSE)*$E3838</f>
        <v>0</v>
      </c>
      <c r="Q3836" s="5">
        <f>VLOOKUP(CONCATENATE($F3836," ",$G3836),AllocFactorMatrix,(Q$4+1),FALSE)*$E3838</f>
        <v>0</v>
      </c>
      <c r="R3836" s="5">
        <f>VLOOKUP(CONCATENATE($F3836," ",$G3836),AllocFactorMatrix,(R$4+1),FALSE)*$E3838</f>
        <v>0</v>
      </c>
      <c r="S3836" s="5">
        <f t="shared" si="2007"/>
        <v>0</v>
      </c>
      <c r="T3836" s="5">
        <f>VLOOKUP(CONCATENATE($F3836," ",$G3836),AllocFactorMatrix,(T$4+1),FALSE)*$E3838</f>
        <v>0</v>
      </c>
      <c r="U3836" s="5">
        <f>VLOOKUP(CONCATENATE($F3836," ",$G3836),AllocFactorMatrix,(U$4+1),FALSE)*$E3838</f>
        <v>0</v>
      </c>
      <c r="V3836" s="5">
        <f>VLOOKUP(CONCATENATE($F3836," ",$G3836),AllocFactorMatrix,(V$4+1),FALSE)*$E3838</f>
        <v>0</v>
      </c>
      <c r="W3836" s="5">
        <f>VLOOKUP(CONCATENATE($F3836," ",$G3836),AllocFactorMatrix,(W$4+1),FALSE)*$E3838</f>
        <v>0</v>
      </c>
      <c r="X3836" s="5">
        <f t="shared" si="2008"/>
        <v>0</v>
      </c>
      <c r="Y3836" s="5">
        <f>VLOOKUP(CONCATENATE($F3836," ",$G3836),AllocFactorMatrix,(Y$4+1),FALSE)*$E3838</f>
        <v>0</v>
      </c>
      <c r="Z3836" s="5">
        <f>VLOOKUP(CONCATENATE($F3836," ",$G3836),AllocFactorMatrix,(Z$4+1),FALSE)*$E3838</f>
        <v>0</v>
      </c>
      <c r="AA3836" s="5">
        <f t="shared" si="2006"/>
        <v>0</v>
      </c>
      <c r="AB3836" s="5">
        <f>VLOOKUP(CONCATENATE($F3836," ",$G3836),AllocFactorMatrix,(AB$4+1),FALSE)*$E3838</f>
        <v>0</v>
      </c>
      <c r="AC3836" s="5">
        <f>VLOOKUP(CONCATENATE($F3836," ",$G3836),AllocFactorMatrix,(AC$4+1),FALSE)*$E3838</f>
        <v>0</v>
      </c>
      <c r="AD3836" s="5">
        <f>VLOOKUP(CONCATENATE($F3836," ",$G3836),AllocFactorMatrix,(AD$4+1),FALSE)*$E3838</f>
        <v>0</v>
      </c>
    </row>
    <row r="3837" spans="1:30" hidden="1" outlineLevel="1">
      <c r="D3837" s="7"/>
      <c r="E3837" s="51"/>
      <c r="F3837" s="52" t="str">
        <f>F3838</f>
        <v>CUST_TOTAL</v>
      </c>
      <c r="G3837" s="55" t="str">
        <f>$G$14</f>
        <v>CUSTOMER</v>
      </c>
      <c r="H3837" s="4">
        <f t="shared" si="2004"/>
        <v>841343</v>
      </c>
      <c r="I3837" s="5">
        <f>VLOOKUP(CONCATENATE($F3837," ",$G3837),AllocFactorMatrix,(I$4+1),FALSE)*$E3838</f>
        <v>536096.93778325419</v>
      </c>
      <c r="J3837" s="5">
        <f>VLOOKUP(CONCATENATE($F3837," ",$G3837),AllocFactorMatrix,(J$4+1),FALSE)*$E3838</f>
        <v>93805.870609705438</v>
      </c>
      <c r="K3837" s="5">
        <f>VLOOKUP(CONCATENATE($F3837," ",$G3837),AllocFactorMatrix,(K$4+1),FALSE)*$E3838</f>
        <v>26345.595525808512</v>
      </c>
      <c r="L3837" s="5">
        <f>VLOOKUP(CONCATENATE($F3837," ",$G3837),AllocFactorMatrix,(L$4+1),FALSE)*$E3838</f>
        <v>306.29847235252112</v>
      </c>
      <c r="M3837" s="5">
        <f>VLOOKUP(CONCATENATE($F3837," ",$G3837),AllocFactorMatrix,(M$4+1),FALSE)*$E3838</f>
        <v>23.561420950193931</v>
      </c>
      <c r="N3837" s="5">
        <f t="shared" si="2005"/>
        <v>26675.455419111229</v>
      </c>
      <c r="O3837" s="5">
        <f>VLOOKUP(CONCATENATE($F3837," ",$G3837),AllocFactorMatrix,(O$4+1),FALSE)*$E3838</f>
        <v>2305.0923496273062</v>
      </c>
      <c r="P3837" s="5">
        <f>VLOOKUP(CONCATENATE($F3837," ",$G3837),AllocFactorMatrix,(P$4+1),FALSE)*$E3838</f>
        <v>231.68730601024035</v>
      </c>
      <c r="Q3837" s="5">
        <f>VLOOKUP(CONCATENATE($F3837," ",$G3837),AllocFactorMatrix,(Q$4+1),FALSE)*$E3838</f>
        <v>66.757359358882809</v>
      </c>
      <c r="R3837" s="5">
        <f>VLOOKUP(CONCATENATE($F3837," ",$G3837),AllocFactorMatrix,(R$4+1),FALSE)*$E3838</f>
        <v>7.8538069833979769</v>
      </c>
      <c r="S3837" s="5">
        <f t="shared" si="2007"/>
        <v>2611.3908219798273</v>
      </c>
      <c r="T3837" s="5">
        <f>VLOOKUP(CONCATENATE($F3837," ",$G3837),AllocFactorMatrix,(T$4+1),FALSE)*$E3838</f>
        <v>15.707613966795954</v>
      </c>
      <c r="U3837" s="5">
        <f>VLOOKUP(CONCATENATE($F3837," ",$G3837),AllocFactorMatrix,(U$4+1),FALSE)*$E3838</f>
        <v>137.44162220946461</v>
      </c>
      <c r="V3837" s="5">
        <f>VLOOKUP(CONCATENATE($F3837," ",$G3837),AllocFactorMatrix,(V$4+1),FALSE)*$E3838</f>
        <v>98.172587292474716</v>
      </c>
      <c r="W3837" s="5">
        <f>VLOOKUP(CONCATENATE($F3837," ",$G3837),AllocFactorMatrix,(W$4+1),FALSE)*$E3838</f>
        <v>11.780710475096965</v>
      </c>
      <c r="X3837" s="5">
        <f t="shared" si="2008"/>
        <v>263.10253394383221</v>
      </c>
      <c r="Y3837" s="5">
        <f>VLOOKUP(CONCATENATE($F3837," ",$G3837),AllocFactorMatrix,(Y$4+1),FALSE)*$E3838</f>
        <v>632.23146216353712</v>
      </c>
      <c r="Z3837" s="5">
        <f>VLOOKUP(CONCATENATE($F3837," ",$G3837),AllocFactorMatrix,(Z$4+1),FALSE)*$E3838</f>
        <v>3.9269034916989884</v>
      </c>
      <c r="AA3837" s="5">
        <f t="shared" si="2006"/>
        <v>636.15836565523614</v>
      </c>
      <c r="AB3837" s="5">
        <f>VLOOKUP(CONCATENATE($F3837," ",$G3837),AllocFactorMatrix,(AB$4+1),FALSE)*$E3838</f>
        <v>39.269034916989888</v>
      </c>
      <c r="AC3837" s="5">
        <f>VLOOKUP(CONCATENATE($F3837," ",$G3837),AllocFactorMatrix,(AC$4+1),FALSE)*$E3838</f>
        <v>180998.83573938976</v>
      </c>
      <c r="AD3837" s="5">
        <f>VLOOKUP(CONCATENATE($F3837," ",$G3837),AllocFactorMatrix,(AD$4+1),FALSE)*$E3838</f>
        <v>215.97969204344437</v>
      </c>
    </row>
    <row r="3838" spans="1:30" collapsed="1">
      <c r="D3838" s="7" t="s">
        <v>278</v>
      </c>
      <c r="E3838" s="61">
        <v>841343</v>
      </c>
      <c r="F3838" s="61" t="s">
        <v>42</v>
      </c>
      <c r="G3838" s="55" t="str">
        <f>$G$15</f>
        <v>TOTAL</v>
      </c>
      <c r="H3838" s="4">
        <f t="shared" si="2004"/>
        <v>841343</v>
      </c>
      <c r="I3838" s="5">
        <f>VLOOKUP(CONCATENATE($F3838," ",$G3838),AllocFactorMatrix,(I$4+1),FALSE)*$E3838</f>
        <v>536096.93778325419</v>
      </c>
      <c r="J3838" s="5">
        <f>VLOOKUP(CONCATENATE($F3838," ",$G3838),AllocFactorMatrix,(J$4+1),FALSE)*$E3838</f>
        <v>93805.870609705438</v>
      </c>
      <c r="K3838" s="5">
        <f>VLOOKUP(CONCATENATE($F3838," ",$G3838),AllocFactorMatrix,(K$4+1),FALSE)*$E3838</f>
        <v>26345.595525808512</v>
      </c>
      <c r="L3838" s="5">
        <f>VLOOKUP(CONCATENATE($F3838," ",$G3838),AllocFactorMatrix,(L$4+1),FALSE)*$E3838</f>
        <v>306.29847235252112</v>
      </c>
      <c r="M3838" s="5">
        <f>VLOOKUP(CONCATENATE($F3838," ",$G3838),AllocFactorMatrix,(M$4+1),FALSE)*$E3838</f>
        <v>23.561420950193931</v>
      </c>
      <c r="N3838" s="5">
        <f t="shared" si="2005"/>
        <v>26675.455419111229</v>
      </c>
      <c r="O3838" s="5">
        <f>VLOOKUP(CONCATENATE($F3838," ",$G3838),AllocFactorMatrix,(O$4+1),FALSE)*$E3838</f>
        <v>2305.0923496273062</v>
      </c>
      <c r="P3838" s="5">
        <f>VLOOKUP(CONCATENATE($F3838," ",$G3838),AllocFactorMatrix,(P$4+1),FALSE)*$E3838</f>
        <v>231.68730601024035</v>
      </c>
      <c r="Q3838" s="5">
        <f>VLOOKUP(CONCATENATE($F3838," ",$G3838),AllocFactorMatrix,(Q$4+1),FALSE)*$E3838</f>
        <v>66.757359358882809</v>
      </c>
      <c r="R3838" s="5">
        <f>VLOOKUP(CONCATENATE($F3838," ",$G3838),AllocFactorMatrix,(R$4+1),FALSE)*$E3838</f>
        <v>7.8538069833979769</v>
      </c>
      <c r="S3838" s="5">
        <f t="shared" si="2007"/>
        <v>2611.3908219798273</v>
      </c>
      <c r="T3838" s="5">
        <f>VLOOKUP(CONCATENATE($F3838," ",$G3838),AllocFactorMatrix,(T$4+1),FALSE)*$E3838</f>
        <v>15.707613966795954</v>
      </c>
      <c r="U3838" s="5">
        <f>VLOOKUP(CONCATENATE($F3838," ",$G3838),AllocFactorMatrix,(U$4+1),FALSE)*$E3838</f>
        <v>137.44162220946461</v>
      </c>
      <c r="V3838" s="5">
        <f>VLOOKUP(CONCATENATE($F3838," ",$G3838),AllocFactorMatrix,(V$4+1),FALSE)*$E3838</f>
        <v>98.172587292474716</v>
      </c>
      <c r="W3838" s="5">
        <f>VLOOKUP(CONCATENATE($F3838," ",$G3838),AllocFactorMatrix,(W$4+1),FALSE)*$E3838</f>
        <v>11.780710475096965</v>
      </c>
      <c r="X3838" s="5">
        <f t="shared" si="2008"/>
        <v>263.10253394383221</v>
      </c>
      <c r="Y3838" s="5">
        <f>VLOOKUP(CONCATENATE($F3838," ",$G3838),AllocFactorMatrix,(Y$4+1),FALSE)*$E3838</f>
        <v>632.23146216353712</v>
      </c>
      <c r="Z3838" s="5">
        <f>VLOOKUP(CONCATENATE($F3838," ",$G3838),AllocFactorMatrix,(Z$4+1),FALSE)*$E3838</f>
        <v>3.9269034916989884</v>
      </c>
      <c r="AA3838" s="5">
        <f t="shared" si="2006"/>
        <v>636.15836565523614</v>
      </c>
      <c r="AB3838" s="5">
        <f>VLOOKUP(CONCATENATE($F3838," ",$G3838),AllocFactorMatrix,(AB$4+1),FALSE)*$E3838</f>
        <v>39.269034916989888</v>
      </c>
      <c r="AC3838" s="5">
        <f>VLOOKUP(CONCATENATE($F3838," ",$G3838),AllocFactorMatrix,(AC$4+1),FALSE)*$E3838</f>
        <v>180998.83573938976</v>
      </c>
      <c r="AD3838" s="5">
        <f>VLOOKUP(CONCATENATE($F3838," ",$G3838),AllocFactorMatrix,(AD$4+1),FALSE)*$E3838</f>
        <v>215.97969204344437</v>
      </c>
    </row>
    <row r="3839" spans="1:30" s="51" customFormat="1" hidden="1" outlineLevel="1">
      <c r="A3839" s="56"/>
      <c r="B3839" s="112"/>
      <c r="C3839" s="55"/>
      <c r="D3839" s="55"/>
      <c r="F3839" s="52" t="str">
        <f>F3846</f>
        <v>REV_RENT</v>
      </c>
      <c r="G3839" s="55" t="str">
        <f>$G$8</f>
        <v>PRODUCTION</v>
      </c>
      <c r="H3839" s="53">
        <f t="shared" ref="H3839:H3846" si="2009">SUBTOTAL(9,I3839:AD3839)</f>
        <v>708.54429204115331</v>
      </c>
      <c r="I3839" s="54">
        <f>VLOOKUP(CONCATENATE($F3839," ",$G3839),AllocFactorMatrix,(I$4+1),FALSE)*$E3846</f>
        <v>393.38838725185025</v>
      </c>
      <c r="J3839" s="54">
        <f>VLOOKUP(CONCATENATE($F3839," ",$G3839),AllocFactorMatrix,(J$4+1),FALSE)*$E3846</f>
        <v>18.101717831806525</v>
      </c>
      <c r="K3839" s="54">
        <f>VLOOKUP(CONCATENATE($F3839," ",$G3839),AllocFactorMatrix,(K$4+1),FALSE)*$E3846</f>
        <v>59.632256050278066</v>
      </c>
      <c r="L3839" s="54">
        <f>VLOOKUP(CONCATENATE($F3839," ",$G3839),AllocFactorMatrix,(L$4+1),FALSE)*$E3846</f>
        <v>1.490019708150363</v>
      </c>
      <c r="M3839" s="54">
        <f>VLOOKUP(CONCATENATE($F3839," ",$G3839),AllocFactorMatrix,(M$4+1),FALSE)*$E3846</f>
        <v>0.19180985214792121</v>
      </c>
      <c r="N3839" s="54">
        <f t="shared" ref="N3839:N3846" si="2010">SUBTOTAL(9,K3839:M3839)</f>
        <v>61.314085610576349</v>
      </c>
      <c r="O3839" s="54">
        <f>VLOOKUP(CONCATENATE($F3839," ",$G3839),AllocFactorMatrix,(O$4+1),FALSE)*$E3846</f>
        <v>45.363063203574306</v>
      </c>
      <c r="P3839" s="54">
        <f>VLOOKUP(CONCATENATE($F3839," ",$G3839),AllocFactorMatrix,(P$4+1),FALSE)*$E3846</f>
        <v>8.2108006349241283</v>
      </c>
      <c r="Q3839" s="54">
        <f>VLOOKUP(CONCATENATE($F3839," ",$G3839),AllocFactorMatrix,(Q$4+1),FALSE)*$E3846</f>
        <v>3.1758797160447445</v>
      </c>
      <c r="R3839" s="54">
        <f>VLOOKUP(CONCATENATE($F3839," ",$G3839),AllocFactorMatrix,(R$4+1),FALSE)*$E3846</f>
        <v>6.8429804312938936E-2</v>
      </c>
      <c r="S3839" s="54">
        <f>SUBTOTAL(9,O3839:R3839)</f>
        <v>56.818173358856122</v>
      </c>
      <c r="T3839" s="54">
        <f>VLOOKUP(CONCATENATE($F3839," ",$G3839),AllocFactorMatrix,(T$4+1),FALSE)*$E3846</f>
        <v>1.4404428727216525</v>
      </c>
      <c r="U3839" s="54">
        <f>VLOOKUP(CONCATENATE($F3839," ",$G3839),AllocFactorMatrix,(U$4+1),FALSE)*$E3846</f>
        <v>22.934354580630291</v>
      </c>
      <c r="V3839" s="54">
        <f>VLOOKUP(CONCATENATE($F3839," ",$G3839),AllocFactorMatrix,(V$4+1),FALSE)*$E3846</f>
        <v>124.37767871474153</v>
      </c>
      <c r="W3839" s="54">
        <f>VLOOKUP(CONCATENATE($F3839," ",$G3839),AllocFactorMatrix,(W$4+1),FALSE)*$E3846</f>
        <v>16.364701657721316</v>
      </c>
      <c r="X3839" s="54">
        <f>SUBTOTAL(9,T3839:W3839)</f>
        <v>165.11717782581482</v>
      </c>
      <c r="Y3839" s="54">
        <f>VLOOKUP(CONCATENATE($F3839," ",$G3839),AllocFactorMatrix,(Y$4+1),FALSE)*$E3846</f>
        <v>13.369813356671129</v>
      </c>
      <c r="Z3839" s="54">
        <f>VLOOKUP(CONCATENATE($F3839," ",$G3839),AllocFactorMatrix,(Z$4+1),FALSE)*$E3846</f>
        <v>0.27791406890313924</v>
      </c>
      <c r="AA3839" s="54">
        <f t="shared" ref="AA3839:AA3846" si="2011">SUBTOTAL(9,Y3839:Z3839)</f>
        <v>13.647727425574269</v>
      </c>
      <c r="AB3839" s="54">
        <f>VLOOKUP(CONCATENATE($F3839," ",$G3839),AllocFactorMatrix,(AB$4+1),FALSE)*$E3846</f>
        <v>0.15702273667510799</v>
      </c>
      <c r="AC3839" s="54">
        <f>VLOOKUP(CONCATENATE($F3839," ",$G3839),AllocFactorMatrix,(AC$4+1),FALSE)*$E3846</f>
        <v>0</v>
      </c>
      <c r="AD3839" s="54">
        <f>VLOOKUP(CONCATENATE($F3839," ",$G3839),AllocFactorMatrix,(AD$4+1),FALSE)*$E3846</f>
        <v>0</v>
      </c>
    </row>
    <row r="3840" spans="1:30" s="51" customFormat="1" hidden="1" outlineLevel="1">
      <c r="A3840" s="56"/>
      <c r="B3840" s="112"/>
      <c r="C3840" s="55"/>
      <c r="D3840" s="55"/>
      <c r="F3840" s="52" t="str">
        <f>F3846</f>
        <v>REV_RENT</v>
      </c>
      <c r="G3840" s="55" t="str">
        <f>$G$9</f>
        <v>BULKTRAN</v>
      </c>
      <c r="H3840" s="53">
        <f t="shared" si="2009"/>
        <v>-474.20020350992883</v>
      </c>
      <c r="I3840" s="54">
        <f>VLOOKUP(CONCATENATE($F3840," ",$G3840),AllocFactorMatrix,(I$4+1),FALSE)*$E3846</f>
        <v>-233.58295432019148</v>
      </c>
      <c r="J3840" s="54">
        <f>VLOOKUP(CONCATENATE($F3840," ",$G3840),AllocFactorMatrix,(J$4+1),FALSE)*$E3846</f>
        <v>-11.546840076260683</v>
      </c>
      <c r="K3840" s="54">
        <f>VLOOKUP(CONCATENATE($F3840," ",$G3840),AllocFactorMatrix,(K$4+1),FALSE)*$E3846</f>
        <v>-42.295413440870675</v>
      </c>
      <c r="L3840" s="54">
        <f>VLOOKUP(CONCATENATE($F3840," ",$G3840),AllocFactorMatrix,(L$4+1),FALSE)*$E3846</f>
        <v>-1.3313094495783693</v>
      </c>
      <c r="M3840" s="54">
        <f>VLOOKUP(CONCATENATE($F3840," ",$G3840),AllocFactorMatrix,(M$4+1),FALSE)*$E3846</f>
        <v>-0.12484594021435393</v>
      </c>
      <c r="N3840" s="54">
        <f t="shared" si="2010"/>
        <v>-43.751568830663402</v>
      </c>
      <c r="O3840" s="54">
        <f>VLOOKUP(CONCATENATE($F3840," ",$G3840),AllocFactorMatrix,(O$4+1),FALSE)*$E3846</f>
        <v>-32.151093721847687</v>
      </c>
      <c r="P3840" s="54">
        <f>VLOOKUP(CONCATENATE($F3840," ",$G3840),AllocFactorMatrix,(P$4+1),FALSE)*$E3846</f>
        <v>-5.9906854486779801</v>
      </c>
      <c r="Q3840" s="54">
        <f>VLOOKUP(CONCATENATE($F3840," ",$G3840),AllocFactorMatrix,(Q$4+1),FALSE)*$E3846</f>
        <v>-2.707079207691649</v>
      </c>
      <c r="R3840" s="54">
        <f>VLOOKUP(CONCATENATE($F3840," ",$G3840),AllocFactorMatrix,(R$4+1),FALSE)*$E3846</f>
        <v>-0.12173432597245895</v>
      </c>
      <c r="S3840" s="54">
        <f t="shared" ref="S3840:S3846" si="2012">SUBTOTAL(9,O3840:R3840)</f>
        <v>-40.970592704189777</v>
      </c>
      <c r="T3840" s="54">
        <f>VLOOKUP(CONCATENATE($F3840," ",$G3840),AllocFactorMatrix,(T$4+1),FALSE)*$E3846</f>
        <v>-1.1231200535469392</v>
      </c>
      <c r="U3840" s="54">
        <f>VLOOKUP(CONCATENATE($F3840," ",$G3840),AllocFactorMatrix,(U$4+1),FALSE)*$E3846</f>
        <v>-18.37966831703109</v>
      </c>
      <c r="V3840" s="54">
        <f>VLOOKUP(CONCATENATE($F3840," ",$G3840),AllocFactorMatrix,(V$4+1),FALSE)*$E3846</f>
        <v>-97.137063495592741</v>
      </c>
      <c r="W3840" s="54">
        <f>VLOOKUP(CONCATENATE($F3840," ",$G3840),AllocFactorMatrix,(W$4+1),FALSE)*$E3846</f>
        <v>-17.54134369197649</v>
      </c>
      <c r="X3840" s="54">
        <f t="shared" ref="X3840:X3846" si="2013">SUBTOTAL(9,T3840:W3840)</f>
        <v>-134.18119555814727</v>
      </c>
      <c r="Y3840" s="54">
        <f>VLOOKUP(CONCATENATE($F3840," ",$G3840),AllocFactorMatrix,(Y$4+1),FALSE)*$E3846</f>
        <v>-9.8735498646071971</v>
      </c>
      <c r="Z3840" s="54">
        <f>VLOOKUP(CONCATENATE($F3840," ",$G3840),AllocFactorMatrix,(Z$4+1),FALSE)*$E3846</f>
        <v>-0.16537818611082408</v>
      </c>
      <c r="AA3840" s="54">
        <f t="shared" si="2011"/>
        <v>-10.03892805071802</v>
      </c>
      <c r="AB3840" s="54">
        <f>VLOOKUP(CONCATENATE($F3840," ",$G3840),AllocFactorMatrix,(AB$4+1),FALSE)*$E3846</f>
        <v>-0.12812396975825469</v>
      </c>
      <c r="AC3840" s="54">
        <f>VLOOKUP(CONCATENATE($F3840," ",$G3840),AllocFactorMatrix,(AC$4+1),FALSE)*$E3846</f>
        <v>0</v>
      </c>
      <c r="AD3840" s="54">
        <f>VLOOKUP(CONCATENATE($F3840," ",$G3840),AllocFactorMatrix,(AD$4+1),FALSE)*$E3846</f>
        <v>0</v>
      </c>
    </row>
    <row r="3841" spans="1:30" s="51" customFormat="1" hidden="1" outlineLevel="1">
      <c r="A3841" s="56"/>
      <c r="B3841" s="112"/>
      <c r="C3841" s="55"/>
      <c r="D3841" s="55"/>
      <c r="F3841" s="52" t="str">
        <f>F3846</f>
        <v>REV_RENT</v>
      </c>
      <c r="G3841" s="55" t="str">
        <f>$G$10</f>
        <v>SUBTRAN</v>
      </c>
      <c r="H3841" s="53">
        <f t="shared" si="2009"/>
        <v>-104.30437561649407</v>
      </c>
      <c r="I3841" s="54">
        <f>VLOOKUP(CONCATENATE($F3841," ",$G3841),AllocFactorMatrix,(I$4+1),FALSE)*$E3846</f>
        <v>-50.782403536177064</v>
      </c>
      <c r="J3841" s="54">
        <f>VLOOKUP(CONCATENATE($F3841," ",$G3841),AllocFactorMatrix,(J$4+1),FALSE)*$E3846</f>
        <v>-2.4508252259267524</v>
      </c>
      <c r="K3841" s="54">
        <f>VLOOKUP(CONCATENATE($F3841," ",$G3841),AllocFactorMatrix,(K$4+1),FALSE)*$E3846</f>
        <v>-8.915982337882923</v>
      </c>
      <c r="L3841" s="54">
        <f>VLOOKUP(CONCATENATE($F3841," ",$G3841),AllocFactorMatrix,(L$4+1),FALSE)*$E3846</f>
        <v>-0.27540630556548323</v>
      </c>
      <c r="M3841" s="54">
        <f>VLOOKUP(CONCATENATE($F3841," ",$G3841),AllocFactorMatrix,(M$4+1),FALSE)*$E3846</f>
        <v>-3.430039882502818E-2</v>
      </c>
      <c r="N3841" s="54">
        <f t="shared" si="2010"/>
        <v>-9.2256890422734337</v>
      </c>
      <c r="O3841" s="54">
        <f>VLOOKUP(CONCATENATE($F3841," ",$G3841),AllocFactorMatrix,(O$4+1),FALSE)*$E3846</f>
        <v>-6.7361640114255454</v>
      </c>
      <c r="P3841" s="54">
        <f>VLOOKUP(CONCATENATE($F3841," ",$G3841),AllocFactorMatrix,(P$4+1),FALSE)*$E3846</f>
        <v>-1.2522450329593986</v>
      </c>
      <c r="Q3841" s="54">
        <f>VLOOKUP(CONCATENATE($F3841," ",$G3841),AllocFactorMatrix,(Q$4+1),FALSE)*$E3846</f>
        <v>-0.74510071559345747</v>
      </c>
      <c r="R3841" s="54">
        <f>VLOOKUP(CONCATENATE($F3841," ",$G3841),AllocFactorMatrix,(R$4+1),FALSE)*$E3846</f>
        <v>0</v>
      </c>
      <c r="S3841" s="54">
        <f t="shared" si="2012"/>
        <v>-8.7335097599784017</v>
      </c>
      <c r="T3841" s="54">
        <f>VLOOKUP(CONCATENATE($F3841," ",$G3841),AllocFactorMatrix,(T$4+1),FALSE)*$E3846</f>
        <v>-0.23521528092815935</v>
      </c>
      <c r="U3841" s="54">
        <f>VLOOKUP(CONCATENATE($F3841," ",$G3841),AllocFactorMatrix,(U$4+1),FALSE)*$E3846</f>
        <v>-3.8506084437027099</v>
      </c>
      <c r="V3841" s="54">
        <f>VLOOKUP(CONCATENATE($F3841," ",$G3841),AllocFactorMatrix,(V$4+1),FALSE)*$E3846</f>
        <v>-26.825968795039906</v>
      </c>
      <c r="W3841" s="54">
        <f>VLOOKUP(CONCATENATE($F3841," ",$G3841),AllocFactorMatrix,(W$4+1),FALSE)*$E3846</f>
        <v>0</v>
      </c>
      <c r="X3841" s="54">
        <f t="shared" si="2013"/>
        <v>-30.911792519670776</v>
      </c>
      <c r="Y3841" s="54">
        <f>VLOOKUP(CONCATENATE($F3841," ",$G3841),AllocFactorMatrix,(Y$4+1),FALSE)*$E3846</f>
        <v>-2.0273880143218608</v>
      </c>
      <c r="Z3841" s="54">
        <f>VLOOKUP(CONCATENATE($F3841," ",$G3841),AllocFactorMatrix,(Z$4+1),FALSE)*$E3846</f>
        <v>-3.3796613278912771E-2</v>
      </c>
      <c r="AA3841" s="54">
        <f t="shared" si="2011"/>
        <v>-2.0611846276007735</v>
      </c>
      <c r="AB3841" s="54">
        <f>VLOOKUP(CONCATENATE($F3841," ",$G3841),AllocFactorMatrix,(AB$4+1),FALSE)*$E3846</f>
        <v>-2.7073005629979517E-2</v>
      </c>
      <c r="AC3841" s="54">
        <f>VLOOKUP(CONCATENATE($F3841," ",$G3841),AllocFactorMatrix,(AC$4+1),FALSE)*$E3846</f>
        <v>-9.2054006773057029E-2</v>
      </c>
      <c r="AD3841" s="54">
        <f>VLOOKUP(CONCATENATE($F3841," ",$G3841),AllocFactorMatrix,(AD$4+1),FALSE)*$E3846</f>
        <v>-1.9843892463853527E-2</v>
      </c>
    </row>
    <row r="3842" spans="1:30" s="51" customFormat="1" hidden="1" outlineLevel="1">
      <c r="A3842" s="56"/>
      <c r="B3842" s="112"/>
      <c r="C3842" s="55"/>
      <c r="D3842" s="55"/>
      <c r="F3842" s="52" t="str">
        <f>F3846</f>
        <v>REV_RENT</v>
      </c>
      <c r="G3842" s="55" t="str">
        <f>$G$11</f>
        <v>DISTPRI</v>
      </c>
      <c r="H3842" s="53">
        <f t="shared" si="2009"/>
        <v>47300.098370357395</v>
      </c>
      <c r="I3842" s="54">
        <f>VLOOKUP(CONCATENATE($F3842," ",$G3842),AllocFactorMatrix,(I$4+1),FALSE)*$E3846</f>
        <v>31612.673115050071</v>
      </c>
      <c r="J3842" s="54">
        <f>VLOOKUP(CONCATENATE($F3842," ",$G3842),AllocFactorMatrix,(J$4+1),FALSE)*$E3846</f>
        <v>1490.1388845925662</v>
      </c>
      <c r="K3842" s="54">
        <f>VLOOKUP(CONCATENATE($F3842," ",$G3842),AllocFactorMatrix,(K$4+1),FALSE)*$E3846</f>
        <v>5410.7857447878923</v>
      </c>
      <c r="L3842" s="54">
        <f>VLOOKUP(CONCATENATE($F3842," ",$G3842),AllocFactorMatrix,(L$4+1),FALSE)*$E3846</f>
        <v>167.22143417802283</v>
      </c>
      <c r="M3842" s="54">
        <f>VLOOKUP(CONCATENATE($F3842," ",$G3842),AllocFactorMatrix,(M$4+1),FALSE)*$E3846</f>
        <v>0</v>
      </c>
      <c r="N3842" s="54">
        <f t="shared" si="2010"/>
        <v>5578.007178965915</v>
      </c>
      <c r="O3842" s="54">
        <f>VLOOKUP(CONCATENATE($F3842," ",$G3842),AllocFactorMatrix,(O$4+1),FALSE)*$E3846</f>
        <v>4057.1435841065545</v>
      </c>
      <c r="P3842" s="54">
        <f>VLOOKUP(CONCATENATE($F3842," ",$G3842),AllocFactorMatrix,(P$4+1),FALSE)*$E3846</f>
        <v>755.64326556133631</v>
      </c>
      <c r="Q3842" s="54">
        <f>VLOOKUP(CONCATENATE($F3842," ",$G3842),AllocFactorMatrix,(Q$4+1),FALSE)*$E3846</f>
        <v>0</v>
      </c>
      <c r="R3842" s="54">
        <f>VLOOKUP(CONCATENATE($F3842," ",$G3842),AllocFactorMatrix,(R$4+1),FALSE)*$E3846</f>
        <v>0</v>
      </c>
      <c r="S3842" s="54">
        <f t="shared" si="2012"/>
        <v>4812.7868496678911</v>
      </c>
      <c r="T3842" s="54">
        <f>VLOOKUP(CONCATENATE($F3842," ",$G3842),AllocFactorMatrix,(T$4+1),FALSE)*$E3846</f>
        <v>144.63466854586494</v>
      </c>
      <c r="U3842" s="54">
        <f>VLOOKUP(CONCATENATE($F3842," ",$G3842),AllocFactorMatrix,(U$4+1),FALSE)*$E3846</f>
        <v>2332.6299176488887</v>
      </c>
      <c r="V3842" s="54">
        <f>VLOOKUP(CONCATENATE($F3842," ",$G3842),AllocFactorMatrix,(V$4+1),FALSE)*$E3846</f>
        <v>0</v>
      </c>
      <c r="W3842" s="54">
        <f>VLOOKUP(CONCATENATE($F3842," ",$G3842),AllocFactorMatrix,(W$4+1),FALSE)*$E3846</f>
        <v>0</v>
      </c>
      <c r="X3842" s="54">
        <f t="shared" si="2013"/>
        <v>2477.2645861947535</v>
      </c>
      <c r="Y3842" s="54">
        <f>VLOOKUP(CONCATENATE($F3842," ",$G3842),AllocFactorMatrix,(Y$4+1),FALSE)*$E3846</f>
        <v>1223.4152391368123</v>
      </c>
      <c r="Z3842" s="54">
        <f>VLOOKUP(CONCATENATE($F3842," ",$G3842),AllocFactorMatrix,(Z$4+1),FALSE)*$E3846</f>
        <v>20.411355263306028</v>
      </c>
      <c r="AA3842" s="54">
        <f t="shared" si="2011"/>
        <v>1243.8265944001182</v>
      </c>
      <c r="AB3842" s="54">
        <f>VLOOKUP(CONCATENATE($F3842," ",$G3842),AllocFactorMatrix,(AB$4+1),FALSE)*$E3846</f>
        <v>16.536617845286717</v>
      </c>
      <c r="AC3842" s="54">
        <f>VLOOKUP(CONCATENATE($F3842," ",$G3842),AllocFactorMatrix,(AC$4+1),FALSE)*$E3846</f>
        <v>56.652155312685224</v>
      </c>
      <c r="AD3842" s="54">
        <f>VLOOKUP(CONCATENATE($F3842," ",$G3842),AllocFactorMatrix,(AD$4+1),FALSE)*$E3846</f>
        <v>12.212388328103623</v>
      </c>
    </row>
    <row r="3843" spans="1:30" s="51" customFormat="1" hidden="1" outlineLevel="1">
      <c r="A3843" s="56"/>
      <c r="B3843" s="112"/>
      <c r="C3843" s="55"/>
      <c r="D3843" s="55"/>
      <c r="F3843" s="52" t="str">
        <f>F3846</f>
        <v>REV_RENT</v>
      </c>
      <c r="G3843" s="55" t="str">
        <f>$G$12</f>
        <v>DISTSEC</v>
      </c>
      <c r="H3843" s="53">
        <f t="shared" si="2009"/>
        <v>34614.55858104326</v>
      </c>
      <c r="I3843" s="54">
        <f>VLOOKUP(CONCATENATE($F3843," ",$G3843),AllocFactorMatrix,(I$4+1),FALSE)*$E3846</f>
        <v>25881.355697670726</v>
      </c>
      <c r="J3843" s="54">
        <f>VLOOKUP(CONCATENATE($F3843," ",$G3843),AllocFactorMatrix,(J$4+1),FALSE)*$E3846</f>
        <v>1247.7484068152717</v>
      </c>
      <c r="K3843" s="54">
        <f>VLOOKUP(CONCATENATE($F3843," ",$G3843),AllocFactorMatrix,(K$4+1),FALSE)*$E3846</f>
        <v>3764.9769268235968</v>
      </c>
      <c r="L3843" s="54">
        <f>VLOOKUP(CONCATENATE($F3843," ",$G3843),AllocFactorMatrix,(L$4+1),FALSE)*$E3846</f>
        <v>0</v>
      </c>
      <c r="M3843" s="54">
        <f>VLOOKUP(CONCATENATE($F3843," ",$G3843),AllocFactorMatrix,(M$4+1),FALSE)*$E3846</f>
        <v>0</v>
      </c>
      <c r="N3843" s="54">
        <f t="shared" si="2010"/>
        <v>3764.9769268235968</v>
      </c>
      <c r="O3843" s="54">
        <f>VLOOKUP(CONCATENATE($F3843," ",$G3843),AllocFactorMatrix,(O$4+1),FALSE)*$E3846</f>
        <v>2399.0579519583976</v>
      </c>
      <c r="P3843" s="54">
        <f>VLOOKUP(CONCATENATE($F3843," ",$G3843),AllocFactorMatrix,(P$4+1),FALSE)*$E3846</f>
        <v>0</v>
      </c>
      <c r="Q3843" s="54">
        <f>VLOOKUP(CONCATENATE($F3843," ",$G3843),AllocFactorMatrix,(Q$4+1),FALSE)*$E3846</f>
        <v>0</v>
      </c>
      <c r="R3843" s="54">
        <f>VLOOKUP(CONCATENATE($F3843," ",$G3843),AllocFactorMatrix,(R$4+1),FALSE)*$E3846</f>
        <v>0</v>
      </c>
      <c r="S3843" s="54">
        <f t="shared" si="2012"/>
        <v>2399.0579519583976</v>
      </c>
      <c r="T3843" s="54">
        <f>VLOOKUP(CONCATENATE($F3843," ",$G3843),AllocFactorMatrix,(T$4+1),FALSE)*$E3846</f>
        <v>64.865494117861559</v>
      </c>
      <c r="U3843" s="54">
        <f>VLOOKUP(CONCATENATE($F3843," ",$G3843),AllocFactorMatrix,(U$4+1),FALSE)*$E3846</f>
        <v>0</v>
      </c>
      <c r="V3843" s="54">
        <f>VLOOKUP(CONCATENATE($F3843," ",$G3843),AllocFactorMatrix,(V$4+1),FALSE)*$E3846</f>
        <v>0</v>
      </c>
      <c r="W3843" s="54">
        <f>VLOOKUP(CONCATENATE($F3843," ",$G3843),AllocFactorMatrix,(W$4+1),FALSE)*$E3846</f>
        <v>0</v>
      </c>
      <c r="X3843" s="54">
        <f t="shared" si="2013"/>
        <v>64.865494117861559</v>
      </c>
      <c r="Y3843" s="54">
        <f>VLOOKUP(CONCATENATE($F3843," ",$G3843),AllocFactorMatrix,(Y$4+1),FALSE)*$E3846</f>
        <v>884.87835405865383</v>
      </c>
      <c r="Z3843" s="54">
        <f>VLOOKUP(CONCATENATE($F3843," ",$G3843),AllocFactorMatrix,(Z$4+1),FALSE)*$E3846</f>
        <v>0</v>
      </c>
      <c r="AA3843" s="54">
        <f t="shared" si="2011"/>
        <v>884.87835405865383</v>
      </c>
      <c r="AB3843" s="54">
        <f>VLOOKUP(CONCATENATE($F3843," ",$G3843),AllocFactorMatrix,(AB$4+1),FALSE)*$E3846</f>
        <v>9.1824111455412005</v>
      </c>
      <c r="AC3843" s="54">
        <f>VLOOKUP(CONCATENATE($F3843," ",$G3843),AllocFactorMatrix,(AC$4+1),FALSE)*$E3846</f>
        <v>311.77817535706816</v>
      </c>
      <c r="AD3843" s="54">
        <f>VLOOKUP(CONCATENATE($F3843," ",$G3843),AllocFactorMatrix,(AD$4+1),FALSE)*$E3846</f>
        <v>50.715163096142945</v>
      </c>
    </row>
    <row r="3844" spans="1:30" s="51" customFormat="1" hidden="1" outlineLevel="1">
      <c r="A3844" s="56"/>
      <c r="B3844" s="112"/>
      <c r="C3844" s="55"/>
      <c r="D3844" s="55"/>
      <c r="F3844" s="52" t="str">
        <f>F3846</f>
        <v>REV_RENT</v>
      </c>
      <c r="G3844" s="55" t="str">
        <f>$G$13</f>
        <v>ENERGY</v>
      </c>
      <c r="H3844" s="53">
        <f t="shared" si="2009"/>
        <v>0</v>
      </c>
      <c r="I3844" s="54">
        <f>VLOOKUP(CONCATENATE($F3844," ",$G3844),AllocFactorMatrix,(I$4+1),FALSE)*$E3846</f>
        <v>0</v>
      </c>
      <c r="J3844" s="54">
        <f>VLOOKUP(CONCATENATE($F3844," ",$G3844),AllocFactorMatrix,(J$4+1),FALSE)*$E3846</f>
        <v>0</v>
      </c>
      <c r="K3844" s="54">
        <f>VLOOKUP(CONCATENATE($F3844," ",$G3844),AllocFactorMatrix,(K$4+1),FALSE)*$E3846</f>
        <v>0</v>
      </c>
      <c r="L3844" s="54">
        <f>VLOOKUP(CONCATENATE($F3844," ",$G3844),AllocFactorMatrix,(L$4+1),FALSE)*$E3846</f>
        <v>0</v>
      </c>
      <c r="M3844" s="54">
        <f>VLOOKUP(CONCATENATE($F3844," ",$G3844),AllocFactorMatrix,(M$4+1),FALSE)*$E3846</f>
        <v>0</v>
      </c>
      <c r="N3844" s="54">
        <f t="shared" si="2010"/>
        <v>0</v>
      </c>
      <c r="O3844" s="54">
        <f>VLOOKUP(CONCATENATE($F3844," ",$G3844),AllocFactorMatrix,(O$4+1),FALSE)*$E3846</f>
        <v>0</v>
      </c>
      <c r="P3844" s="54">
        <f>VLOOKUP(CONCATENATE($F3844," ",$G3844),AllocFactorMatrix,(P$4+1),FALSE)*$E3846</f>
        <v>0</v>
      </c>
      <c r="Q3844" s="54">
        <f>VLOOKUP(CONCATENATE($F3844," ",$G3844),AllocFactorMatrix,(Q$4+1),FALSE)*$E3846</f>
        <v>0</v>
      </c>
      <c r="R3844" s="54">
        <f>VLOOKUP(CONCATENATE($F3844," ",$G3844),AllocFactorMatrix,(R$4+1),FALSE)*$E3846</f>
        <v>0</v>
      </c>
      <c r="S3844" s="54">
        <f t="shared" si="2012"/>
        <v>0</v>
      </c>
      <c r="T3844" s="54">
        <f>VLOOKUP(CONCATENATE($F3844," ",$G3844),AllocFactorMatrix,(T$4+1),FALSE)*$E3846</f>
        <v>0</v>
      </c>
      <c r="U3844" s="54">
        <f>VLOOKUP(CONCATENATE($F3844," ",$G3844),AllocFactorMatrix,(U$4+1),FALSE)*$E3846</f>
        <v>0</v>
      </c>
      <c r="V3844" s="54">
        <f>VLOOKUP(CONCATENATE($F3844," ",$G3844),AllocFactorMatrix,(V$4+1),FALSE)*$E3846</f>
        <v>0</v>
      </c>
      <c r="W3844" s="54">
        <f>VLOOKUP(CONCATENATE($F3844," ",$G3844),AllocFactorMatrix,(W$4+1),FALSE)*$E3846</f>
        <v>0</v>
      </c>
      <c r="X3844" s="54">
        <f t="shared" si="2013"/>
        <v>0</v>
      </c>
      <c r="Y3844" s="54">
        <f>VLOOKUP(CONCATENATE($F3844," ",$G3844),AllocFactorMatrix,(Y$4+1),FALSE)*$E3846</f>
        <v>0</v>
      </c>
      <c r="Z3844" s="54">
        <f>VLOOKUP(CONCATENATE($F3844," ",$G3844),AllocFactorMatrix,(Z$4+1),FALSE)*$E3846</f>
        <v>0</v>
      </c>
      <c r="AA3844" s="54">
        <f t="shared" si="2011"/>
        <v>0</v>
      </c>
      <c r="AB3844" s="54">
        <f>VLOOKUP(CONCATENATE($F3844," ",$G3844),AllocFactorMatrix,(AB$4+1),FALSE)*$E3846</f>
        <v>0</v>
      </c>
      <c r="AC3844" s="54">
        <f>VLOOKUP(CONCATENATE($F3844," ",$G3844),AllocFactorMatrix,(AC$4+1),FALSE)*$E3846</f>
        <v>0</v>
      </c>
      <c r="AD3844" s="54">
        <f>VLOOKUP(CONCATENATE($F3844," ",$G3844),AllocFactorMatrix,(AD$4+1),FALSE)*$E3846</f>
        <v>0</v>
      </c>
    </row>
    <row r="3845" spans="1:30" s="51" customFormat="1" hidden="1" outlineLevel="1">
      <c r="A3845" s="56"/>
      <c r="B3845" s="112"/>
      <c r="C3845" s="55"/>
      <c r="D3845" s="55"/>
      <c r="F3845" s="52" t="str">
        <f>F3846</f>
        <v>REV_RENT</v>
      </c>
      <c r="G3845" s="55" t="str">
        <f>$G$14</f>
        <v>CUSTOMER</v>
      </c>
      <c r="H3845" s="53">
        <f t="shared" si="2009"/>
        <v>1504.3033356846315</v>
      </c>
      <c r="I3845" s="54">
        <f>VLOOKUP(CONCATENATE($F3845," ",$G3845),AllocFactorMatrix,(I$4+1),FALSE)*$E3846</f>
        <v>684.69468067581272</v>
      </c>
      <c r="J3845" s="54">
        <f>VLOOKUP(CONCATENATE($F3845," ",$G3845),AllocFactorMatrix,(J$4+1),FALSE)*$E3846</f>
        <v>184.31576728893884</v>
      </c>
      <c r="K3845" s="54">
        <f>VLOOKUP(CONCATENATE($F3845," ",$G3845),AllocFactorMatrix,(K$4+1),FALSE)*$E3846</f>
        <v>52.284068363430769</v>
      </c>
      <c r="L3845" s="54">
        <f>VLOOKUP(CONCATENATE($F3845," ",$G3845),AllocFactorMatrix,(L$4+1),FALSE)*$E3846</f>
        <v>17.293768862969863</v>
      </c>
      <c r="M3845" s="54">
        <f>VLOOKUP(CONCATENATE($F3845," ",$G3845),AllocFactorMatrix,(M$4+1),FALSE)*$E3846</f>
        <v>2.8090629740353008</v>
      </c>
      <c r="N3845" s="54">
        <f t="shared" si="2010"/>
        <v>72.386900200435932</v>
      </c>
      <c r="O3845" s="54">
        <f>VLOOKUP(CONCATENATE($F3845," ",$G3845),AllocFactorMatrix,(O$4+1),FALSE)*$E3846</f>
        <v>15.097700482526362</v>
      </c>
      <c r="P3845" s="54">
        <f>VLOOKUP(CONCATENATE($F3845," ",$G3845),AllocFactorMatrix,(P$4+1),FALSE)*$E3846</f>
        <v>4.4902470861957466</v>
      </c>
      <c r="Q3845" s="54">
        <f>VLOOKUP(CONCATENATE($F3845," ",$G3845),AllocFactorMatrix,(Q$4+1),FALSE)*$E3846</f>
        <v>9.7871901081443777</v>
      </c>
      <c r="R3845" s="54">
        <f>VLOOKUP(CONCATENATE($F3845," ",$G3845),AllocFactorMatrix,(R$4+1),FALSE)*$E3846</f>
        <v>1.7201355665022815</v>
      </c>
      <c r="S3845" s="54">
        <f t="shared" si="2012"/>
        <v>31.095273243368769</v>
      </c>
      <c r="T3845" s="54">
        <f>VLOOKUP(CONCATENATE($F3845," ",$G3845),AllocFactorMatrix,(T$4+1),FALSE)*$E3846</f>
        <v>0.1038763049840042</v>
      </c>
      <c r="U3845" s="54">
        <f>VLOOKUP(CONCATENATE($F3845," ",$G3845),AllocFactorMatrix,(U$4+1),FALSE)*$E3846</f>
        <v>2.663706257099598</v>
      </c>
      <c r="V3845" s="54">
        <f>VLOOKUP(CONCATENATE($F3845," ",$G3845),AllocFactorMatrix,(V$4+1),FALSE)*$E3846</f>
        <v>14.392916675729889</v>
      </c>
      <c r="W3845" s="54">
        <f>VLOOKUP(CONCATENATE($F3845," ",$G3845),AllocFactorMatrix,(W$4+1),FALSE)*$E3846</f>
        <v>2.5802086377597138</v>
      </c>
      <c r="X3845" s="54">
        <f t="shared" si="2013"/>
        <v>19.740707875573207</v>
      </c>
      <c r="Y3845" s="54">
        <f>VLOOKUP(CONCATENATE($F3845," ",$G3845),AllocFactorMatrix,(Y$4+1),FALSE)*$E3846</f>
        <v>4.1809869035652758</v>
      </c>
      <c r="Z3845" s="54">
        <f>VLOOKUP(CONCATENATE($F3845," ",$G3845),AllocFactorMatrix,(Z$4+1),FALSE)*$E3846</f>
        <v>7.6104986544624303E-2</v>
      </c>
      <c r="AA3845" s="54">
        <f t="shared" si="2011"/>
        <v>4.2570918901099004</v>
      </c>
      <c r="AB3845" s="54">
        <f>VLOOKUP(CONCATENATE($F3845," ",$G3845),AllocFactorMatrix,(AB$4+1),FALSE)*$E3846</f>
        <v>7.7154073290062936E-2</v>
      </c>
      <c r="AC3845" s="54">
        <f>VLOOKUP(CONCATENATE($F3845," ",$G3845),AllocFactorMatrix,(AC$4+1),FALSE)*$E3846</f>
        <v>453.16727907342852</v>
      </c>
      <c r="AD3845" s="54">
        <f>VLOOKUP(CONCATENATE($F3845," ",$G3845),AllocFactorMatrix,(AD$4+1),FALSE)*$E3846</f>
        <v>54.568481363673378</v>
      </c>
    </row>
    <row r="3846" spans="1:30" s="51" customFormat="1" collapsed="1">
      <c r="A3846" s="56"/>
      <c r="B3846" s="112"/>
      <c r="C3846" s="55"/>
      <c r="D3846" s="55" t="s">
        <v>280</v>
      </c>
      <c r="E3846" s="61">
        <v>83549</v>
      </c>
      <c r="F3846" s="57" t="s">
        <v>603</v>
      </c>
      <c r="G3846" s="55" t="str">
        <f>$G$15</f>
        <v>TOTAL</v>
      </c>
      <c r="H3846" s="53">
        <f t="shared" si="2009"/>
        <v>83549</v>
      </c>
      <c r="I3846" s="54">
        <f>VLOOKUP(CONCATENATE($F3846," ",$G3846),AllocFactorMatrix,(I$4+1),FALSE)*$E3846</f>
        <v>58287.746522792098</v>
      </c>
      <c r="J3846" s="54">
        <f>VLOOKUP(CONCATENATE($F3846," ",$G3846),AllocFactorMatrix,(J$4+1),FALSE)*$E3846</f>
        <v>2926.307111226396</v>
      </c>
      <c r="K3846" s="54">
        <f>VLOOKUP(CONCATENATE($F3846," ",$G3846),AllocFactorMatrix,(K$4+1),FALSE)*$E3846</f>
        <v>9236.4676002464439</v>
      </c>
      <c r="L3846" s="54">
        <f>VLOOKUP(CONCATENATE($F3846," ",$G3846),AllocFactorMatrix,(L$4+1),FALSE)*$E3846</f>
        <v>184.39850699399926</v>
      </c>
      <c r="M3846" s="54">
        <f>VLOOKUP(CONCATENATE($F3846," ",$G3846),AllocFactorMatrix,(M$4+1),FALSE)*$E3846</f>
        <v>2.8417264871438399</v>
      </c>
      <c r="N3846" s="54">
        <f t="shared" si="2010"/>
        <v>9423.7078337275871</v>
      </c>
      <c r="O3846" s="54">
        <f>VLOOKUP(CONCATENATE($F3846," ",$G3846),AllocFactorMatrix,(O$4+1),FALSE)*$E3846</f>
        <v>6477.775042017779</v>
      </c>
      <c r="P3846" s="54">
        <f>VLOOKUP(CONCATENATE($F3846," ",$G3846),AllocFactorMatrix,(P$4+1),FALSE)*$E3846</f>
        <v>761.10138280081878</v>
      </c>
      <c r="Q3846" s="54">
        <f>VLOOKUP(CONCATENATE($F3846," ",$G3846),AllocFactorMatrix,(Q$4+1),FALSE)*$E3846</f>
        <v>9.5108899009040169</v>
      </c>
      <c r="R3846" s="54">
        <f>VLOOKUP(CONCATENATE($F3846," ",$G3846),AllocFactorMatrix,(R$4+1),FALSE)*$E3846</f>
        <v>1.6668310448427615</v>
      </c>
      <c r="S3846" s="54">
        <f t="shared" si="2012"/>
        <v>7250.0541457643449</v>
      </c>
      <c r="T3846" s="54">
        <f>VLOOKUP(CONCATENATE($F3846," ",$G3846),AllocFactorMatrix,(T$4+1),FALSE)*$E3846</f>
        <v>209.6861465069571</v>
      </c>
      <c r="U3846" s="54">
        <f>VLOOKUP(CONCATENATE($F3846," ",$G3846),AllocFactorMatrix,(U$4+1),FALSE)*$E3846</f>
        <v>2335.9977017258848</v>
      </c>
      <c r="V3846" s="54">
        <f>VLOOKUP(CONCATENATE($F3846," ",$G3846),AllocFactorMatrix,(V$4+1),FALSE)*$E3846</f>
        <v>14.807563099838765</v>
      </c>
      <c r="W3846" s="54">
        <f>VLOOKUP(CONCATENATE($F3846," ",$G3846),AllocFactorMatrix,(W$4+1),FALSE)*$E3846</f>
        <v>1.4035666035045389</v>
      </c>
      <c r="X3846" s="54">
        <f t="shared" si="2013"/>
        <v>2561.8949779361851</v>
      </c>
      <c r="Y3846" s="54">
        <f>VLOOKUP(CONCATENATE($F3846," ",$G3846),AllocFactorMatrix,(Y$4+1),FALSE)*$E3846</f>
        <v>2113.9434555767734</v>
      </c>
      <c r="Z3846" s="54">
        <f>VLOOKUP(CONCATENATE($F3846," ",$G3846),AllocFactorMatrix,(Z$4+1),FALSE)*$E3846</f>
        <v>20.566199519364051</v>
      </c>
      <c r="AA3846" s="54">
        <f t="shared" si="2011"/>
        <v>2134.5096550961375</v>
      </c>
      <c r="AB3846" s="54">
        <f>VLOOKUP(CONCATENATE($F3846," ",$G3846),AllocFactorMatrix,(AB$4+1),FALSE)*$E3846</f>
        <v>25.79800882540485</v>
      </c>
      <c r="AC3846" s="54">
        <f>VLOOKUP(CONCATENATE($F3846," ",$G3846),AllocFactorMatrix,(AC$4+1),FALSE)*$E3846</f>
        <v>821.50555573640895</v>
      </c>
      <c r="AD3846" s="54">
        <f>VLOOKUP(CONCATENATE($F3846," ",$G3846),AllocFactorMatrix,(AD$4+1),FALSE)*$E3846</f>
        <v>117.47618889545609</v>
      </c>
    </row>
    <row r="3847" spans="1:30" hidden="1" outlineLevel="1">
      <c r="D3847" s="7"/>
      <c r="E3847" s="51"/>
      <c r="F3847" s="52" t="str">
        <f>F3854</f>
        <v>REV</v>
      </c>
      <c r="G3847" s="55" t="str">
        <f>$G$8</f>
        <v>PRODUCTION</v>
      </c>
      <c r="H3847" s="4">
        <f t="shared" ca="1" si="1999"/>
        <v>47565.423934927829</v>
      </c>
      <c r="I3847" s="5">
        <f ca="1">VLOOKUP(CONCATENATE($F3847," ",$G3847),AllocFactorMatrix,(I$4+1),FALSE)*$E3854</f>
        <v>22085.618469595487</v>
      </c>
      <c r="J3847" s="5">
        <f ca="1">VLOOKUP(CONCATENATE($F3847," ",$G3847),AllocFactorMatrix,(J$4+1),FALSE)*$E3854</f>
        <v>1519.9476404872748</v>
      </c>
      <c r="K3847" s="5">
        <f ca="1">VLOOKUP(CONCATENATE($F3847," ",$G3847),AllocFactorMatrix,(K$4+1),FALSE)*$E3854</f>
        <v>4852.965514643216</v>
      </c>
      <c r="L3847" s="5">
        <f ca="1">VLOOKUP(CONCATENATE($F3847," ",$G3847),AllocFactorMatrix,(L$4+1),FALSE)*$E3854</f>
        <v>123.53125549265138</v>
      </c>
      <c r="M3847" s="5">
        <f ca="1">VLOOKUP(CONCATENATE($F3847," ",$G3847),AllocFactorMatrix,(M$4+1),FALSE)*$E3854</f>
        <v>14.353214934866102</v>
      </c>
      <c r="N3847" s="5">
        <f t="shared" ca="1" si="2000"/>
        <v>4990.8499850707331</v>
      </c>
      <c r="O3847" s="5">
        <f ca="1">VLOOKUP(CONCATENATE($F3847," ",$G3847),AllocFactorMatrix,(O$4+1),FALSE)*$E3854</f>
        <v>3710.5818030463788</v>
      </c>
      <c r="P3847" s="5">
        <f ca="1">VLOOKUP(CONCATENATE($F3847," ",$G3847),AllocFactorMatrix,(P$4+1),FALSE)*$E3854</f>
        <v>711.85402332849583</v>
      </c>
      <c r="Q3847" s="5">
        <f ca="1">VLOOKUP(CONCATENATE($F3847," ",$G3847),AllocFactorMatrix,(Q$4+1),FALSE)*$E3854</f>
        <v>285.97813274599298</v>
      </c>
      <c r="R3847" s="5">
        <f ca="1">VLOOKUP(CONCATENATE($F3847," ",$G3847),AllocFactorMatrix,(R$4+1),FALSE)*$E3854</f>
        <v>8.3682227210044324</v>
      </c>
      <c r="S3847" s="5">
        <f ca="1">SUBTOTAL(9,O3847:R3847)</f>
        <v>4716.7821818418724</v>
      </c>
      <c r="T3847" s="5">
        <f ca="1">VLOOKUP(CONCATENATE($F3847," ",$G3847),AllocFactorMatrix,(T$4+1),FALSE)*$E3854</f>
        <v>101.70711560111556</v>
      </c>
      <c r="U3847" s="5">
        <f ca="1">VLOOKUP(CONCATENATE($F3847," ",$G3847),AllocFactorMatrix,(U$4+1),FALSE)*$E3854</f>
        <v>1778.5575412462865</v>
      </c>
      <c r="V3847" s="5">
        <f ca="1">VLOOKUP(CONCATENATE($F3847," ",$G3847),AllocFactorMatrix,(V$4+1),FALSE)*$E3854</f>
        <v>9888.062919097094</v>
      </c>
      <c r="W3847" s="5">
        <f ca="1">VLOOKUP(CONCATENATE($F3847," ",$G3847),AllocFactorMatrix,(W$4+1),FALSE)*$E3854</f>
        <v>1421.9475843241273</v>
      </c>
      <c r="X3847" s="5">
        <f ca="1">SUBTOTAL(9,T3847:W3847)</f>
        <v>13190.275160268622</v>
      </c>
      <c r="Y3847" s="5">
        <f ca="1">VLOOKUP(CONCATENATE($F3847," ",$G3847),AllocFactorMatrix,(Y$4+1),FALSE)*$E3854</f>
        <v>1028.8733702596837</v>
      </c>
      <c r="Z3847" s="5">
        <f ca="1">VLOOKUP(CONCATENATE($F3847," ",$G3847),AllocFactorMatrix,(Z$4+1),FALSE)*$E3854</f>
        <v>17.865945018210461</v>
      </c>
      <c r="AA3847" s="5">
        <f t="shared" ca="1" si="2001"/>
        <v>1046.7393152778941</v>
      </c>
      <c r="AB3847" s="5">
        <f ca="1">VLOOKUP(CONCATENATE($F3847," ",$G3847),AllocFactorMatrix,(AB$4+1),FALSE)*$E3854</f>
        <v>15.211182385948399</v>
      </c>
      <c r="AC3847" s="5">
        <f ca="1">VLOOKUP(CONCATENATE($F3847," ",$G3847),AllocFactorMatrix,(AC$4+1),FALSE)*$E3854</f>
        <v>0</v>
      </c>
      <c r="AD3847" s="5">
        <f ca="1">VLOOKUP(CONCATENATE($F3847," ",$G3847),AllocFactorMatrix,(AD$4+1),FALSE)*$E3854</f>
        <v>0</v>
      </c>
    </row>
    <row r="3848" spans="1:30" hidden="1" outlineLevel="1">
      <c r="D3848" s="7"/>
      <c r="E3848" s="51"/>
      <c r="F3848" s="52" t="str">
        <f>F3854</f>
        <v>REV</v>
      </c>
      <c r="G3848" s="55" t="str">
        <f>$G$9</f>
        <v>BULKTRAN</v>
      </c>
      <c r="H3848" s="4">
        <f t="shared" ca="1" si="1999"/>
        <v>8582.368666186183</v>
      </c>
      <c r="I3848" s="5">
        <f ca="1">VLOOKUP(CONCATENATE($F3848," ",$G3848),AllocFactorMatrix,(I$4+1),FALSE)*$E3854</f>
        <v>2351.7874630239576</v>
      </c>
      <c r="J3848" s="5">
        <f ca="1">VLOOKUP(CONCATENATE($F3848," ",$G3848),AllocFactorMatrix,(J$4+1),FALSE)*$E3854</f>
        <v>338.84264670526863</v>
      </c>
      <c r="K3848" s="5">
        <f ca="1">VLOOKUP(CONCATENATE($F3848," ",$G3848),AllocFactorMatrix,(K$4+1),FALSE)*$E3854</f>
        <v>1130.8704790784759</v>
      </c>
      <c r="L3848" s="5">
        <f ca="1">VLOOKUP(CONCATENATE($F3848," ",$G3848),AllocFactorMatrix,(L$4+1),FALSE)*$E3854</f>
        <v>37.163520447557659</v>
      </c>
      <c r="M3848" s="5">
        <f ca="1">VLOOKUP(CONCATENATE($F3848," ",$G3848),AllocFactorMatrix,(M$4+1),FALSE)*$E3854</f>
        <v>7.6652012780059149</v>
      </c>
      <c r="N3848" s="5">
        <f t="shared" ca="1" si="2000"/>
        <v>1175.6992008040395</v>
      </c>
      <c r="O3848" s="5">
        <f ca="1">VLOOKUP(CONCATENATE($F3848," ",$G3848),AllocFactorMatrix,(O$4+1),FALSE)*$E3854</f>
        <v>858.83433021351198</v>
      </c>
      <c r="P3848" s="5">
        <f ca="1">VLOOKUP(CONCATENATE($F3848," ",$G3848),AllocFactorMatrix,(P$4+1),FALSE)*$E3854</f>
        <v>175.34603924209841</v>
      </c>
      <c r="Q3848" s="5">
        <f ca="1">VLOOKUP(CONCATENATE($F3848," ",$G3848),AllocFactorMatrix,(Q$4+1),FALSE)*$E3854</f>
        <v>83.134095779024634</v>
      </c>
      <c r="R3848" s="5">
        <f ca="1">VLOOKUP(CONCATENATE($F3848," ",$G3848),AllocFactorMatrix,(R$4+1),FALSE)*$E3854</f>
        <v>5.1063981048387799</v>
      </c>
      <c r="S3848" s="5">
        <f t="shared" ref="S3848:S3854" ca="1" si="2014">SUBTOTAL(9,O3848:R3848)</f>
        <v>1122.4208633394737</v>
      </c>
      <c r="T3848" s="5">
        <f ca="1">VLOOKUP(CONCATENATE($F3848," ",$G3848),AllocFactorMatrix,(T$4+1),FALSE)*$E3854</f>
        <v>20.809431693581242</v>
      </c>
      <c r="U3848" s="5">
        <f ca="1">VLOOKUP(CONCATENATE($F3848," ",$G3848),AllocFactorMatrix,(U$4+1),FALSE)*$E3854</f>
        <v>433.60931144058992</v>
      </c>
      <c r="V3848" s="5">
        <f ca="1">VLOOKUP(CONCATENATE($F3848," ",$G3848),AllocFactorMatrix,(V$4+1),FALSE)*$E3854</f>
        <v>2418.4039219735132</v>
      </c>
      <c r="W3848" s="5">
        <f ca="1">VLOOKUP(CONCATENATE($F3848," ",$G3848),AllocFactorMatrix,(W$4+1),FALSE)*$E3854</f>
        <v>482.12072735276041</v>
      </c>
      <c r="X3848" s="5">
        <f t="shared" ref="X3848:X3854" ca="1" si="2015">SUBTOTAL(9,T3848:W3848)</f>
        <v>3354.9433924604446</v>
      </c>
      <c r="Y3848" s="5">
        <f ca="1">VLOOKUP(CONCATENATE($F3848," ",$G3848),AllocFactorMatrix,(Y$4+1),FALSE)*$E3854</f>
        <v>231.3496995406245</v>
      </c>
      <c r="Z3848" s="5">
        <f ca="1">VLOOKUP(CONCATENATE($F3848," ",$G3848),AllocFactorMatrix,(Z$4+1),FALSE)*$E3854</f>
        <v>2.7044432769146818</v>
      </c>
      <c r="AA3848" s="5">
        <f t="shared" ca="1" si="2001"/>
        <v>234.05414281753917</v>
      </c>
      <c r="AB3848" s="5">
        <f ca="1">VLOOKUP(CONCATENATE($F3848," ",$G3848),AllocFactorMatrix,(AB$4+1),FALSE)*$E3854</f>
        <v>4.6209570354604015</v>
      </c>
      <c r="AC3848" s="5">
        <f ca="1">VLOOKUP(CONCATENATE($F3848," ",$G3848),AllocFactorMatrix,(AC$4+1),FALSE)*$E3854</f>
        <v>0</v>
      </c>
      <c r="AD3848" s="5">
        <f ca="1">VLOOKUP(CONCATENATE($F3848," ",$G3848),AllocFactorMatrix,(AD$4+1),FALSE)*$E3854</f>
        <v>0</v>
      </c>
    </row>
    <row r="3849" spans="1:30" hidden="1" outlineLevel="1">
      <c r="D3849" s="7"/>
      <c r="E3849" s="51"/>
      <c r="F3849" s="52" t="str">
        <f>F3854</f>
        <v>REV</v>
      </c>
      <c r="G3849" s="55" t="str">
        <f>$G$10</f>
        <v>SUBTRAN</v>
      </c>
      <c r="H3849" s="4">
        <f t="shared" ca="1" si="1999"/>
        <v>1907.9152580866189</v>
      </c>
      <c r="I3849" s="5">
        <f ca="1">VLOOKUP(CONCATENATE($F3849," ",$G3849),AllocFactorMatrix,(I$4+1),FALSE)*$E3854</f>
        <v>540.03079969747273</v>
      </c>
      <c r="J3849" s="5">
        <f ca="1">VLOOKUP(CONCATENATE($F3849," ",$G3849),AllocFactorMatrix,(J$4+1),FALSE)*$E3854</f>
        <v>71.070690952286967</v>
      </c>
      <c r="K3849" s="5">
        <f ca="1">VLOOKUP(CONCATENATE($F3849," ",$G3849),AllocFactorMatrix,(K$4+1),FALSE)*$E3854</f>
        <v>236.48129940480547</v>
      </c>
      <c r="L3849" s="5">
        <f ca="1">VLOOKUP(CONCATENATE($F3849," ",$G3849),AllocFactorMatrix,(L$4+1),FALSE)*$E3854</f>
        <v>7.5947637464152979</v>
      </c>
      <c r="M3849" s="5">
        <f ca="1">VLOOKUP(CONCATENATE($F3849," ",$G3849),AllocFactorMatrix,(M$4+1),FALSE)*$E3854</f>
        <v>2.3923418316738752</v>
      </c>
      <c r="N3849" s="5">
        <f t="shared" ca="1" si="2000"/>
        <v>246.46840498289467</v>
      </c>
      <c r="O3849" s="5">
        <f ca="1">VLOOKUP(CONCATENATE($F3849," ",$G3849),AllocFactorMatrix,(O$4+1),FALSE)*$E3854</f>
        <v>178.55533523334441</v>
      </c>
      <c r="P3849" s="5">
        <f ca="1">VLOOKUP(CONCATENATE($F3849," ",$G3849),AllocFactorMatrix,(P$4+1),FALSE)*$E3854</f>
        <v>36.22050610006616</v>
      </c>
      <c r="Q3849" s="5">
        <f ca="1">VLOOKUP(CONCATENATE($F3849," ",$G3849),AllocFactorMatrix,(Q$4+1),FALSE)*$E3854</f>
        <v>22.536361118052351</v>
      </c>
      <c r="R3849" s="5">
        <f ca="1">VLOOKUP(CONCATENATE($F3849," ",$G3849),AllocFactorMatrix,(R$4+1),FALSE)*$E3854</f>
        <v>0</v>
      </c>
      <c r="S3849" s="5">
        <f t="shared" ca="1" si="2014"/>
        <v>237.31220245146292</v>
      </c>
      <c r="T3849" s="5">
        <f ca="1">VLOOKUP(CONCATENATE($F3849," ",$G3849),AllocFactorMatrix,(T$4+1),FALSE)*$E3854</f>
        <v>4.3988791896993185</v>
      </c>
      <c r="U3849" s="5">
        <f ca="1">VLOOKUP(CONCATENATE($F3849," ",$G3849),AllocFactorMatrix,(U$4+1),FALSE)*$E3854</f>
        <v>90.588463853438981</v>
      </c>
      <c r="V3849" s="5">
        <f ca="1">VLOOKUP(CONCATENATE($F3849," ",$G3849),AllocFactorMatrix,(V$4+1),FALSE)*$E3854</f>
        <v>664.69187203382353</v>
      </c>
      <c r="W3849" s="5">
        <f ca="1">VLOOKUP(CONCATENATE($F3849," ",$G3849),AllocFactorMatrix,(W$4+1),FALSE)*$E3854</f>
        <v>0</v>
      </c>
      <c r="X3849" s="5">
        <f t="shared" ca="1" si="2015"/>
        <v>759.67921507696178</v>
      </c>
      <c r="Y3849" s="5">
        <f ca="1">VLOOKUP(CONCATENATE($F3849," ",$G3849),AllocFactorMatrix,(Y$4+1),FALSE)*$E3854</f>
        <v>47.40188194119316</v>
      </c>
      <c r="Z3849" s="5">
        <f ca="1">VLOOKUP(CONCATENATE($F3849," ",$G3849),AllocFactorMatrix,(Z$4+1),FALSE)*$E3854</f>
        <v>0.5618732319242824</v>
      </c>
      <c r="AA3849" s="5">
        <f t="shared" ca="1" si="2001"/>
        <v>47.963755173117441</v>
      </c>
      <c r="AB3849" s="5">
        <f ca="1">VLOOKUP(CONCATENATE($F3849," ",$G3849),AllocFactorMatrix,(AB$4+1),FALSE)*$E3854</f>
        <v>0.95954975281113675</v>
      </c>
      <c r="AC3849" s="5">
        <f ca="1">VLOOKUP(CONCATENATE($F3849," ",$G3849),AllocFactorMatrix,(AC$4+1),FALSE)*$E3854</f>
        <v>3.6279738712841763</v>
      </c>
      <c r="AD3849" s="5">
        <f ca="1">VLOOKUP(CONCATENATE($F3849," ",$G3849),AllocFactorMatrix,(AD$4+1),FALSE)*$E3854</f>
        <v>0.80266612832714146</v>
      </c>
    </row>
    <row r="3850" spans="1:30" hidden="1" outlineLevel="1">
      <c r="D3850" s="7"/>
      <c r="E3850" s="51"/>
      <c r="F3850" s="52" t="str">
        <f>F3854</f>
        <v>REV</v>
      </c>
      <c r="G3850" s="55" t="str">
        <f>$G$11</f>
        <v>DISTPRI</v>
      </c>
      <c r="H3850" s="4">
        <f t="shared" ca="1" si="1999"/>
        <v>16696.12766220684</v>
      </c>
      <c r="I3850" s="5">
        <f ca="1">VLOOKUP(CONCATENATE($F3850," ",$G3850),AllocFactorMatrix,(I$4+1),FALSE)*$E3854</f>
        <v>9341.213118648202</v>
      </c>
      <c r="J3850" s="5">
        <f ca="1">VLOOKUP(CONCATENATE($F3850," ",$G3850),AllocFactorMatrix,(J$4+1),FALSE)*$E3854</f>
        <v>746.80432148967725</v>
      </c>
      <c r="K3850" s="5">
        <f ca="1">VLOOKUP(CONCATENATE($F3850," ",$G3850),AllocFactorMatrix,(K$4+1),FALSE)*$E3854</f>
        <v>2557.9001870343927</v>
      </c>
      <c r="L3850" s="5">
        <f ca="1">VLOOKUP(CONCATENATE($F3850," ",$G3850),AllocFactorMatrix,(L$4+1),FALSE)*$E3854</f>
        <v>79.160289752963891</v>
      </c>
      <c r="M3850" s="5">
        <f ca="1">VLOOKUP(CONCATENATE($F3850," ",$G3850),AllocFactorMatrix,(M$4+1),FALSE)*$E3854</f>
        <v>0</v>
      </c>
      <c r="N3850" s="5">
        <f t="shared" ca="1" si="2000"/>
        <v>2637.0604767873565</v>
      </c>
      <c r="O3850" s="5">
        <f ca="1">VLOOKUP(CONCATENATE($F3850," ",$G3850),AllocFactorMatrix,(O$4+1),FALSE)*$E3854</f>
        <v>1924.2485538737585</v>
      </c>
      <c r="P3850" s="5">
        <f ca="1">VLOOKUP(CONCATENATE($F3850," ",$G3850),AllocFactorMatrix,(P$4+1),FALSE)*$E3854</f>
        <v>381.81591110154176</v>
      </c>
      <c r="Q3850" s="5">
        <f ca="1">VLOOKUP(CONCATENATE($F3850," ",$G3850),AllocFactorMatrix,(Q$4+1),FALSE)*$E3854</f>
        <v>0</v>
      </c>
      <c r="R3850" s="5">
        <f ca="1">VLOOKUP(CONCATENATE($F3850," ",$G3850),AllocFactorMatrix,(R$4+1),FALSE)*$E3854</f>
        <v>0</v>
      </c>
      <c r="S3850" s="5">
        <f t="shared" ca="1" si="2014"/>
        <v>2306.0644649753003</v>
      </c>
      <c r="T3850" s="5">
        <f ca="1">VLOOKUP(CONCATENATE($F3850," ",$G3850),AllocFactorMatrix,(T$4+1),FALSE)*$E3854</f>
        <v>55.445232336793815</v>
      </c>
      <c r="U3850" s="5">
        <f ca="1">VLOOKUP(CONCATENATE($F3850," ",$G3850),AllocFactorMatrix,(U$4+1),FALSE)*$E3854</f>
        <v>1015.5682806881073</v>
      </c>
      <c r="V3850" s="5">
        <f ca="1">VLOOKUP(CONCATENATE($F3850," ",$G3850),AllocFactorMatrix,(V$4+1),FALSE)*$E3854</f>
        <v>0</v>
      </c>
      <c r="W3850" s="5">
        <f ca="1">VLOOKUP(CONCATENATE($F3850," ",$G3850),AllocFactorMatrix,(W$4+1),FALSE)*$E3854</f>
        <v>0</v>
      </c>
      <c r="X3850" s="5">
        <f t="shared" ca="1" si="2015"/>
        <v>1071.0135130249012</v>
      </c>
      <c r="Y3850" s="5">
        <f ca="1">VLOOKUP(CONCATENATE($F3850," ",$G3850),AllocFactorMatrix,(Y$4+1),FALSE)*$E3854</f>
        <v>533.81566454823519</v>
      </c>
      <c r="Z3850" s="5">
        <f ca="1">VLOOKUP(CONCATENATE($F3850," ",$G3850),AllocFactorMatrix,(Z$4+1),FALSE)*$E3854</f>
        <v>7.3410961782700799</v>
      </c>
      <c r="AA3850" s="5">
        <f t="shared" ca="1" si="2001"/>
        <v>541.15676072650524</v>
      </c>
      <c r="AB3850" s="5">
        <f ca="1">VLOOKUP(CONCATENATE($F3850," ",$G3850),AllocFactorMatrix,(AB$4+1),FALSE)*$E3854</f>
        <v>9.4993037374746123</v>
      </c>
      <c r="AC3850" s="5">
        <f ca="1">VLOOKUP(CONCATENATE($F3850," ",$G3850),AllocFactorMatrix,(AC$4+1),FALSE)*$E3854</f>
        <v>35.650171293638991</v>
      </c>
      <c r="AD3850" s="5">
        <f ca="1">VLOOKUP(CONCATENATE($F3850," ",$G3850),AllocFactorMatrix,(AD$4+1),FALSE)*$E3854</f>
        <v>7.6655315237891406</v>
      </c>
    </row>
    <row r="3851" spans="1:30" hidden="1" outlineLevel="1">
      <c r="D3851" s="7"/>
      <c r="E3851" s="51"/>
      <c r="F3851" s="52" t="str">
        <f>F3854</f>
        <v>REV</v>
      </c>
      <c r="G3851" s="55" t="str">
        <f>$G$12</f>
        <v>DISTSEC</v>
      </c>
      <c r="H3851" s="4">
        <f t="shared" ca="1" si="1999"/>
        <v>7345.9268796638107</v>
      </c>
      <c r="I3851" s="5">
        <f ca="1">VLOOKUP(CONCATENATE($F3851," ",$G3851),AllocFactorMatrix,(I$4+1),FALSE)*$E3854</f>
        <v>4653.8682899098549</v>
      </c>
      <c r="J3851" s="5">
        <f ca="1">VLOOKUP(CONCATENATE($F3851," ",$G3851),AllocFactorMatrix,(J$4+1),FALSE)*$E3854</f>
        <v>403.60678517558256</v>
      </c>
      <c r="K3851" s="5">
        <f ca="1">VLOOKUP(CONCATENATE($F3851," ",$G3851),AllocFactorMatrix,(K$4+1),FALSE)*$E3854</f>
        <v>1143.4627357500233</v>
      </c>
      <c r="L3851" s="5">
        <f ca="1">VLOOKUP(CONCATENATE($F3851," ",$G3851),AllocFactorMatrix,(L$4+1),FALSE)*$E3854</f>
        <v>0</v>
      </c>
      <c r="M3851" s="5">
        <f ca="1">VLOOKUP(CONCATENATE($F3851," ",$G3851),AllocFactorMatrix,(M$4+1),FALSE)*$E3854</f>
        <v>0</v>
      </c>
      <c r="N3851" s="5">
        <f t="shared" ca="1" si="2000"/>
        <v>1143.4627357500233</v>
      </c>
      <c r="O3851" s="5">
        <f ca="1">VLOOKUP(CONCATENATE($F3851," ",$G3851),AllocFactorMatrix,(O$4+1),FALSE)*$E3854</f>
        <v>730.47115940369872</v>
      </c>
      <c r="P3851" s="5">
        <f ca="1">VLOOKUP(CONCATENATE($F3851," ",$G3851),AllocFactorMatrix,(P$4+1),FALSE)*$E3854</f>
        <v>0</v>
      </c>
      <c r="Q3851" s="5">
        <f ca="1">VLOOKUP(CONCATENATE($F3851," ",$G3851),AllocFactorMatrix,(Q$4+1),FALSE)*$E3854</f>
        <v>0</v>
      </c>
      <c r="R3851" s="5">
        <f ca="1">VLOOKUP(CONCATENATE($F3851," ",$G3851),AllocFactorMatrix,(R$4+1),FALSE)*$E3854</f>
        <v>0</v>
      </c>
      <c r="S3851" s="5">
        <f t="shared" ca="1" si="2014"/>
        <v>730.47115940369872</v>
      </c>
      <c r="T3851" s="5">
        <f ca="1">VLOOKUP(CONCATENATE($F3851," ",$G3851),AllocFactorMatrix,(T$4+1),FALSE)*$E3854</f>
        <v>15.669930354775026</v>
      </c>
      <c r="U3851" s="5">
        <f ca="1">VLOOKUP(CONCATENATE($F3851," ",$G3851),AllocFactorMatrix,(U$4+1),FALSE)*$E3854</f>
        <v>0</v>
      </c>
      <c r="V3851" s="5">
        <f ca="1">VLOOKUP(CONCATENATE($F3851," ",$G3851),AllocFactorMatrix,(V$4+1),FALSE)*$E3854</f>
        <v>0</v>
      </c>
      <c r="W3851" s="5">
        <f ca="1">VLOOKUP(CONCATENATE($F3851," ",$G3851),AllocFactorMatrix,(W$4+1),FALSE)*$E3854</f>
        <v>0</v>
      </c>
      <c r="X3851" s="5">
        <f t="shared" ca="1" si="2015"/>
        <v>15.669930354775026</v>
      </c>
      <c r="Y3851" s="5">
        <f ca="1">VLOOKUP(CONCATENATE($F3851," ",$G3851),AllocFactorMatrix,(Y$4+1),FALSE)*$E3854</f>
        <v>246.40688060111557</v>
      </c>
      <c r="Z3851" s="5">
        <f ca="1">VLOOKUP(CONCATENATE($F3851," ",$G3851),AllocFactorMatrix,(Z$4+1),FALSE)*$E3854</f>
        <v>0</v>
      </c>
      <c r="AA3851" s="5">
        <f t="shared" ca="1" si="2001"/>
        <v>246.40688060111557</v>
      </c>
      <c r="AB3851" s="5">
        <f ca="1">VLOOKUP(CONCATENATE($F3851," ",$G3851),AllocFactorMatrix,(AB$4+1),FALSE)*$E3854</f>
        <v>3.4374520063598082</v>
      </c>
      <c r="AC3851" s="5">
        <f ca="1">VLOOKUP(CONCATENATE($F3851," ",$G3851),AllocFactorMatrix,(AC$4+1),FALSE)*$E3854</f>
        <v>128.10941322044937</v>
      </c>
      <c r="AD3851" s="5">
        <f ca="1">VLOOKUP(CONCATENATE($F3851," ",$G3851),AllocFactorMatrix,(AD$4+1),FALSE)*$E3854</f>
        <v>20.894233241950914</v>
      </c>
    </row>
    <row r="3852" spans="1:30" hidden="1" outlineLevel="1">
      <c r="D3852" s="7"/>
      <c r="E3852" s="51"/>
      <c r="F3852" s="52" t="str">
        <f>F3854</f>
        <v>REV</v>
      </c>
      <c r="G3852" s="55" t="str">
        <f>$G$13</f>
        <v>ENERGY</v>
      </c>
      <c r="H3852" s="4">
        <f t="shared" ca="1" si="1999"/>
        <v>61754.002474505498</v>
      </c>
      <c r="I3852" s="5">
        <f ca="1">VLOOKUP(CONCATENATE($F3852," ",$G3852),AllocFactorMatrix,(I$4+1),FALSE)*$E3854</f>
        <v>23474.902204343372</v>
      </c>
      <c r="J3852" s="5">
        <f ca="1">VLOOKUP(CONCATENATE($F3852," ",$G3852),AllocFactorMatrix,(J$4+1),FALSE)*$E3854</f>
        <v>1503.5373744904989</v>
      </c>
      <c r="K3852" s="5">
        <f ca="1">VLOOKUP(CONCATENATE($F3852," ",$G3852),AllocFactorMatrix,(K$4+1),FALSE)*$E3854</f>
        <v>5037.0063736842976</v>
      </c>
      <c r="L3852" s="5">
        <f ca="1">VLOOKUP(CONCATENATE($F3852," ",$G3852),AllocFactorMatrix,(L$4+1),FALSE)*$E3854</f>
        <v>146.92249778776215</v>
      </c>
      <c r="M3852" s="5">
        <f ca="1">VLOOKUP(CONCATENATE($F3852," ",$G3852),AllocFactorMatrix,(M$4+1),FALSE)*$E3854</f>
        <v>8.2331301003120458</v>
      </c>
      <c r="N3852" s="5">
        <f t="shared" ca="1" si="2000"/>
        <v>5192.162001572372</v>
      </c>
      <c r="O3852" s="5">
        <f ca="1">VLOOKUP(CONCATENATE($F3852," ",$G3852),AllocFactorMatrix,(O$4+1),FALSE)*$E3854</f>
        <v>4647.7191577623207</v>
      </c>
      <c r="P3852" s="5">
        <f ca="1">VLOOKUP(CONCATENATE($F3852," ",$G3852),AllocFactorMatrix,(P$4+1),FALSE)*$E3854</f>
        <v>878.72129029626922</v>
      </c>
      <c r="Q3852" s="5">
        <f ca="1">VLOOKUP(CONCATENATE($F3852," ",$G3852),AllocFactorMatrix,(Q$4+1),FALSE)*$E3854</f>
        <v>389.57821782383843</v>
      </c>
      <c r="R3852" s="5">
        <f ca="1">VLOOKUP(CONCATENATE($F3852," ",$G3852),AllocFactorMatrix,(R$4+1),FALSE)*$E3854</f>
        <v>18.219952140342283</v>
      </c>
      <c r="S3852" s="5">
        <f t="shared" ca="1" si="2014"/>
        <v>5934.2386180227713</v>
      </c>
      <c r="T3852" s="5">
        <f ca="1">VLOOKUP(CONCATENATE($F3852," ",$G3852),AllocFactorMatrix,(T$4+1),FALSE)*$E3854</f>
        <v>174.84589729607762</v>
      </c>
      <c r="U3852" s="5">
        <f ca="1">VLOOKUP(CONCATENATE($F3852," ",$G3852),AllocFactorMatrix,(U$4+1),FALSE)*$E3854</f>
        <v>3021.6359968384941</v>
      </c>
      <c r="V3852" s="5">
        <f ca="1">VLOOKUP(CONCATENATE($F3852," ",$G3852),AllocFactorMatrix,(V$4+1),FALSE)*$E3854</f>
        <v>17349.352849853058</v>
      </c>
      <c r="W3852" s="5">
        <f ca="1">VLOOKUP(CONCATENATE($F3852," ",$G3852),AllocFactorMatrix,(W$4+1),FALSE)*$E3854</f>
        <v>3200.7681497844251</v>
      </c>
      <c r="X3852" s="5">
        <f t="shared" ca="1" si="2015"/>
        <v>23746.602893772055</v>
      </c>
      <c r="Y3852" s="5">
        <f ca="1">VLOOKUP(CONCATENATE($F3852," ",$G3852),AllocFactorMatrix,(Y$4+1),FALSE)*$E3854</f>
        <v>1238.5626013881893</v>
      </c>
      <c r="Z3852" s="5">
        <f ca="1">VLOOKUP(CONCATENATE($F3852," ",$G3852),AllocFactorMatrix,(Z$4+1),FALSE)*$E3854</f>
        <v>20.078746203837831</v>
      </c>
      <c r="AA3852" s="5">
        <f t="shared" ca="1" si="2001"/>
        <v>1258.6413475920272</v>
      </c>
      <c r="AB3852" s="5">
        <f ca="1">VLOOKUP(CONCATENATE($F3852," ",$G3852),AllocFactorMatrix,(AB$4+1),FALSE)*$E3854</f>
        <v>22.835783075642112</v>
      </c>
      <c r="AC3852" s="5">
        <f ca="1">VLOOKUP(CONCATENATE($F3852," ",$G3852),AllocFactorMatrix,(AC$4+1),FALSE)*$E3854</f>
        <v>525.29725620522413</v>
      </c>
      <c r="AD3852" s="5">
        <f ca="1">VLOOKUP(CONCATENATE($F3852," ",$G3852),AllocFactorMatrix,(AD$4+1),FALSE)*$E3854</f>
        <v>95.78499543153201</v>
      </c>
    </row>
    <row r="3853" spans="1:30" hidden="1" outlineLevel="1">
      <c r="D3853" s="7"/>
      <c r="E3853" s="51"/>
      <c r="F3853" s="52" t="str">
        <f>F3854</f>
        <v>REV</v>
      </c>
      <c r="G3853" s="55" t="str">
        <f>$G$14</f>
        <v>CUSTOMER</v>
      </c>
      <c r="H3853" s="4">
        <f t="shared" ca="1" si="1999"/>
        <v>5987.2351244232304</v>
      </c>
      <c r="I3853" s="5">
        <f ca="1">VLOOKUP(CONCATENATE($F3853," ",$G3853),AllocFactorMatrix,(I$4+1),FALSE)*$E3854</f>
        <v>2795.1886122626101</v>
      </c>
      <c r="J3853" s="5">
        <f ca="1">VLOOKUP(CONCATENATE($F3853," ",$G3853),AllocFactorMatrix,(J$4+1),FALSE)*$E3854</f>
        <v>827.50371823443379</v>
      </c>
      <c r="K3853" s="5">
        <f ca="1">VLOOKUP(CONCATENATE($F3853," ",$G3853),AllocFactorMatrix,(K$4+1),FALSE)*$E3854</f>
        <v>225.37711659116127</v>
      </c>
      <c r="L3853" s="5">
        <f ca="1">VLOOKUP(CONCATENATE($F3853," ",$G3853),AllocFactorMatrix,(L$4+1),FALSE)*$E3854</f>
        <v>60.002098860161041</v>
      </c>
      <c r="M3853" s="5">
        <f ca="1">VLOOKUP(CONCATENATE($F3853," ",$G3853),AllocFactorMatrix,(M$4+1),FALSE)*$E3854</f>
        <v>13.444037857104593</v>
      </c>
      <c r="N3853" s="5">
        <f t="shared" ca="1" si="2000"/>
        <v>298.8232533084269</v>
      </c>
      <c r="O3853" s="5">
        <f ca="1">VLOOKUP(CONCATENATE($F3853," ",$G3853),AllocFactorMatrix,(O$4+1),FALSE)*$E3854</f>
        <v>56.054145633514189</v>
      </c>
      <c r="P3853" s="5">
        <f ca="1">VLOOKUP(CONCATENATE($F3853," ",$G3853),AllocFactorMatrix,(P$4+1),FALSE)*$E3854</f>
        <v>17.12156207656292</v>
      </c>
      <c r="Q3853" s="5">
        <f ca="1">VLOOKUP(CONCATENATE($F3853," ",$G3853),AllocFactorMatrix,(Q$4+1),FALSE)*$E3854</f>
        <v>36.794163912518783</v>
      </c>
      <c r="R3853" s="5">
        <f ca="1">VLOOKUP(CONCATENATE($F3853," ",$G3853),AllocFactorMatrix,(R$4+1),FALSE)*$E3854</f>
        <v>8.0214699483588703</v>
      </c>
      <c r="S3853" s="5">
        <f t="shared" ca="1" si="2014"/>
        <v>117.99134157095476</v>
      </c>
      <c r="T3853" s="5">
        <f ca="1">VLOOKUP(CONCATENATE($F3853," ",$G3853),AllocFactorMatrix,(T$4+1),FALSE)*$E3854</f>
        <v>0.31570133186545529</v>
      </c>
      <c r="U3853" s="5">
        <f ca="1">VLOOKUP(CONCATENATE($F3853," ",$G3853),AllocFactorMatrix,(U$4+1),FALSE)*$E3854</f>
        <v>8.7653805822727531</v>
      </c>
      <c r="V3853" s="5">
        <f ca="1">VLOOKUP(CONCATENATE($F3853," ",$G3853),AllocFactorMatrix,(V$4+1),FALSE)*$E3854</f>
        <v>46.960001711358892</v>
      </c>
      <c r="W3853" s="5">
        <f ca="1">VLOOKUP(CONCATENATE($F3853," ",$G3853),AllocFactorMatrix,(W$4+1),FALSE)*$E3854</f>
        <v>8.8690463232085452</v>
      </c>
      <c r="X3853" s="5">
        <f t="shared" ca="1" si="2015"/>
        <v>64.910129948705645</v>
      </c>
      <c r="Y3853" s="5">
        <f ca="1">VLOOKUP(CONCATENATE($F3853," ",$G3853),AllocFactorMatrix,(Y$4+1),FALSE)*$E3854</f>
        <v>14.24045782104692</v>
      </c>
      <c r="Z3853" s="5">
        <f ca="1">VLOOKUP(CONCATENATE($F3853," ",$G3853),AllocFactorMatrix,(Z$4+1),FALSE)*$E3854</f>
        <v>0.20611416094146037</v>
      </c>
      <c r="AA3853" s="5">
        <f t="shared" ca="1" si="2001"/>
        <v>14.446571981988381</v>
      </c>
      <c r="AB3853" s="5">
        <f ca="1">VLOOKUP(CONCATENATE($F3853," ",$G3853),AllocFactorMatrix,(AB$4+1),FALSE)*$E3854</f>
        <v>0.39059501389969575</v>
      </c>
      <c r="AC3853" s="5">
        <f ca="1">VLOOKUP(CONCATENATE($F3853," ",$G3853),AllocFactorMatrix,(AC$4+1),FALSE)*$E3854</f>
        <v>1600.4545802213349</v>
      </c>
      <c r="AD3853" s="5">
        <f ca="1">VLOOKUP(CONCATENATE($F3853," ",$G3853),AllocFactorMatrix,(AD$4+1),FALSE)*$E3854</f>
        <v>267.5263218808762</v>
      </c>
    </row>
    <row r="3854" spans="1:30" collapsed="1">
      <c r="D3854" s="99" t="s">
        <v>442</v>
      </c>
      <c r="E3854" s="61">
        <v>149839</v>
      </c>
      <c r="F3854" s="57" t="s">
        <v>242</v>
      </c>
      <c r="G3854" s="55" t="str">
        <f>$G$15</f>
        <v>TOTAL</v>
      </c>
      <c r="H3854" s="4">
        <f t="shared" ca="1" si="1999"/>
        <v>149839</v>
      </c>
      <c r="I3854" s="5">
        <f ca="1">VLOOKUP(CONCATENATE($F3854," ",$G3854),AllocFactorMatrix,(I$4+1),FALSE)*$E3854</f>
        <v>65242.608957480945</v>
      </c>
      <c r="J3854" s="5">
        <f ca="1">VLOOKUP(CONCATENATE($F3854," ",$G3854),AllocFactorMatrix,(J$4+1),FALSE)*$E3854</f>
        <v>5411.313177535023</v>
      </c>
      <c r="K3854" s="5">
        <f ca="1">VLOOKUP(CONCATENATE($F3854," ",$G3854),AllocFactorMatrix,(K$4+1),FALSE)*$E3854</f>
        <v>15184.063706186373</v>
      </c>
      <c r="L3854" s="5">
        <f ca="1">VLOOKUP(CONCATENATE($F3854," ",$G3854),AllocFactorMatrix,(L$4+1),FALSE)*$E3854</f>
        <v>454.37442608751144</v>
      </c>
      <c r="M3854" s="5">
        <f ca="1">VLOOKUP(CONCATENATE($F3854," ",$G3854),AllocFactorMatrix,(M$4+1),FALSE)*$E3854</f>
        <v>46.087926001962572</v>
      </c>
      <c r="N3854" s="5">
        <f t="shared" ca="1" si="2000"/>
        <v>15684.526058275847</v>
      </c>
      <c r="O3854" s="5">
        <f ca="1">VLOOKUP(CONCATENATE($F3854," ",$G3854),AllocFactorMatrix,(O$4+1),FALSE)*$E3854</f>
        <v>12106.464485166523</v>
      </c>
      <c r="P3854" s="5">
        <f ca="1">VLOOKUP(CONCATENATE($F3854," ",$G3854),AllocFactorMatrix,(P$4+1),FALSE)*$E3854</f>
        <v>2201.0793321450342</v>
      </c>
      <c r="Q3854" s="5">
        <f ca="1">VLOOKUP(CONCATENATE($F3854," ",$G3854),AllocFactorMatrix,(Q$4+1),FALSE)*$E3854</f>
        <v>818.02097137942712</v>
      </c>
      <c r="R3854" s="5">
        <f ca="1">VLOOKUP(CONCATENATE($F3854," ",$G3854),AllocFactorMatrix,(R$4+1),FALSE)*$E3854</f>
        <v>39.716042914544353</v>
      </c>
      <c r="S3854" s="5">
        <f t="shared" ca="1" si="2014"/>
        <v>15165.280831605529</v>
      </c>
      <c r="T3854" s="5">
        <f ca="1">VLOOKUP(CONCATENATE($F3854," ",$G3854),AllocFactorMatrix,(T$4+1),FALSE)*$E3854</f>
        <v>373.19218780390804</v>
      </c>
      <c r="U3854" s="5">
        <f ca="1">VLOOKUP(CONCATENATE($F3854," ",$G3854),AllocFactorMatrix,(U$4+1),FALSE)*$E3854</f>
        <v>6348.7249746491907</v>
      </c>
      <c r="V3854" s="5">
        <f ca="1">VLOOKUP(CONCATENATE($F3854," ",$G3854),AllocFactorMatrix,(V$4+1),FALSE)*$E3854</f>
        <v>30367.471564668846</v>
      </c>
      <c r="W3854" s="5">
        <f ca="1">VLOOKUP(CONCATENATE($F3854," ",$G3854),AllocFactorMatrix,(W$4+1),FALSE)*$E3854</f>
        <v>5113.7055077845216</v>
      </c>
      <c r="X3854" s="5">
        <f t="shared" ca="1" si="2015"/>
        <v>42203.094234906464</v>
      </c>
      <c r="Y3854" s="5">
        <f ca="1">VLOOKUP(CONCATENATE($F3854," ",$G3854),AllocFactorMatrix,(Y$4+1),FALSE)*$E3854</f>
        <v>3340.6505561000877</v>
      </c>
      <c r="Z3854" s="5">
        <f ca="1">VLOOKUP(CONCATENATE($F3854," ",$G3854),AllocFactorMatrix,(Z$4+1),FALSE)*$E3854</f>
        <v>48.758218070098792</v>
      </c>
      <c r="AA3854" s="5">
        <f t="shared" ca="1" si="2001"/>
        <v>3389.4087741701865</v>
      </c>
      <c r="AB3854" s="5">
        <f ca="1">VLOOKUP(CONCATENATE($F3854," ",$G3854),AllocFactorMatrix,(AB$4+1),FALSE)*$E3854</f>
        <v>56.954823007596161</v>
      </c>
      <c r="AC3854" s="5">
        <f ca="1">VLOOKUP(CONCATENATE($F3854," ",$G3854),AllocFactorMatrix,(AC$4+1),FALSE)*$E3854</f>
        <v>2293.1393948119317</v>
      </c>
      <c r="AD3854" s="5">
        <f ca="1">VLOOKUP(CONCATENATE($F3854," ",$G3854),AllocFactorMatrix,(AD$4+1),FALSE)*$E3854</f>
        <v>392.67374820647547</v>
      </c>
    </row>
    <row r="3855" spans="1:30" hidden="1" outlineLevel="1">
      <c r="D3855" s="7"/>
      <c r="E3855" s="51"/>
      <c r="F3855" s="52" t="str">
        <f>F3862</f>
        <v>LABOR_M</v>
      </c>
      <c r="G3855" s="55" t="str">
        <f>$G$8</f>
        <v>PRODUCTION</v>
      </c>
      <c r="H3855" s="4">
        <f t="shared" ref="H3855:H3862" ca="1" si="2016">SUBTOTAL(9,I3855:AD3855)</f>
        <v>237178.34917878028</v>
      </c>
      <c r="I3855" s="5">
        <f ca="1">VLOOKUP(CONCATENATE($F3855," ",$G3855),AllocFactorMatrix,(I$4+1),FALSE)*$E3862</f>
        <v>131682.95803458022</v>
      </c>
      <c r="J3855" s="5">
        <f ca="1">VLOOKUP(CONCATENATE($F3855," ",$G3855),AllocFactorMatrix,(J$4+1),FALSE)*$E3862</f>
        <v>6059.3749760933761</v>
      </c>
      <c r="K3855" s="5">
        <f ca="1">VLOOKUP(CONCATENATE($F3855," ",$G3855),AllocFactorMatrix,(K$4+1),FALSE)*$E3862</f>
        <v>19961.320988229494</v>
      </c>
      <c r="L3855" s="5">
        <f ca="1">VLOOKUP(CONCATENATE($F3855," ",$G3855),AllocFactorMatrix,(L$4+1),FALSE)*$E3862</f>
        <v>498.76968679669352</v>
      </c>
      <c r="M3855" s="5">
        <f ca="1">VLOOKUP(CONCATENATE($F3855," ",$G3855),AllocFactorMatrix,(M$4+1),FALSE)*$E3862</f>
        <v>64.206492945719134</v>
      </c>
      <c r="N3855" s="5">
        <f t="shared" ref="N3855:N3862" ca="1" si="2017">SUBTOTAL(9,K3855:M3855)</f>
        <v>20524.297167971908</v>
      </c>
      <c r="O3855" s="5">
        <f ca="1">VLOOKUP(CONCATENATE($F3855," ",$G3855),AllocFactorMatrix,(O$4+1),FALSE)*$E3862</f>
        <v>15184.846685197084</v>
      </c>
      <c r="P3855" s="5">
        <f ca="1">VLOOKUP(CONCATENATE($F3855," ",$G3855),AllocFactorMatrix,(P$4+1),FALSE)*$E3862</f>
        <v>2748.4861029891354</v>
      </c>
      <c r="Q3855" s="5">
        <f ca="1">VLOOKUP(CONCATENATE($F3855," ",$G3855),AllocFactorMatrix,(Q$4+1),FALSE)*$E3862</f>
        <v>1063.0950198920179</v>
      </c>
      <c r="R3855" s="5">
        <f ca="1">VLOOKUP(CONCATENATE($F3855," ",$G3855),AllocFactorMatrix,(R$4+1),FALSE)*$E3862</f>
        <v>22.906215184960054</v>
      </c>
      <c r="S3855" s="5">
        <f ca="1">SUBTOTAL(9,O3855:R3855)</f>
        <v>19019.3340232632</v>
      </c>
      <c r="T3855" s="5">
        <f ca="1">VLOOKUP(CONCATENATE($F3855," ",$G3855),AllocFactorMatrix,(T$4+1),FALSE)*$E3862</f>
        <v>482.17432061201106</v>
      </c>
      <c r="U3855" s="5">
        <f ca="1">VLOOKUP(CONCATENATE($F3855," ",$G3855),AllocFactorMatrix,(U$4+1),FALSE)*$E3862</f>
        <v>7677.0533896260004</v>
      </c>
      <c r="V3855" s="5">
        <f ca="1">VLOOKUP(CONCATENATE($F3855," ",$G3855),AllocFactorMatrix,(V$4+1),FALSE)*$E3862</f>
        <v>41634.225049318055</v>
      </c>
      <c r="W3855" s="5">
        <f ca="1">VLOOKUP(CONCATENATE($F3855," ",$G3855),AllocFactorMatrix,(W$4+1),FALSE)*$E3862</f>
        <v>5477.9256111150144</v>
      </c>
      <c r="X3855" s="5">
        <f ca="1">SUBTOTAL(9,T3855:W3855)</f>
        <v>55271.378370671082</v>
      </c>
      <c r="Y3855" s="5">
        <f ca="1">VLOOKUP(CONCATENATE($F3855," ",$G3855),AllocFactorMatrix,(Y$4+1),FALSE)*$E3862</f>
        <v>4475.4157169605514</v>
      </c>
      <c r="Z3855" s="5">
        <f ca="1">VLOOKUP(CONCATENATE($F3855," ",$G3855),AllocFactorMatrix,(Z$4+1),FALSE)*$E3862</f>
        <v>93.029046760249528</v>
      </c>
      <c r="AA3855" s="5">
        <f t="shared" ref="AA3855:AA3862" ca="1" si="2018">SUBTOTAL(9,Y3855:Z3855)</f>
        <v>4568.4447637208013</v>
      </c>
      <c r="AB3855" s="5">
        <f ca="1">VLOOKUP(CONCATENATE($F3855," ",$G3855),AllocFactorMatrix,(AB$4+1),FALSE)*$E3862</f>
        <v>52.561842479670041</v>
      </c>
      <c r="AC3855" s="5">
        <f ca="1">VLOOKUP(CONCATENATE($F3855," ",$G3855),AllocFactorMatrix,(AC$4+1),FALSE)*$E3862</f>
        <v>0</v>
      </c>
      <c r="AD3855" s="5">
        <f ca="1">VLOOKUP(CONCATENATE($F3855," ",$G3855),AllocFactorMatrix,(AD$4+1),FALSE)*$E3862</f>
        <v>0</v>
      </c>
    </row>
    <row r="3856" spans="1:30" hidden="1" outlineLevel="1">
      <c r="D3856" s="7"/>
      <c r="E3856" s="51"/>
      <c r="F3856" s="52" t="str">
        <f>F3862</f>
        <v>LABOR_M</v>
      </c>
      <c r="G3856" s="55" t="str">
        <f>$G$9</f>
        <v>BULKTRAN</v>
      </c>
      <c r="H3856" s="4">
        <f t="shared" ca="1" si="2016"/>
        <v>866.60655752163473</v>
      </c>
      <c r="I3856" s="5">
        <f ca="1">VLOOKUP(CONCATENATE($F3856," ",$G3856),AllocFactorMatrix,(I$4+1),FALSE)*$E3862</f>
        <v>426.87564965356654</v>
      </c>
      <c r="J3856" s="5">
        <f ca="1">VLOOKUP(CONCATENATE($F3856," ",$G3856),AllocFactorMatrix,(J$4+1),FALSE)*$E3862</f>
        <v>21.101988684683473</v>
      </c>
      <c r="K3856" s="5">
        <f ca="1">VLOOKUP(CONCATENATE($F3856," ",$G3856),AllocFactorMatrix,(K$4+1),FALSE)*$E3862</f>
        <v>77.295375180453192</v>
      </c>
      <c r="L3856" s="5">
        <f ca="1">VLOOKUP(CONCATENATE($F3856," ",$G3856),AllocFactorMatrix,(L$4+1),FALSE)*$E3862</f>
        <v>2.4329839813554108</v>
      </c>
      <c r="M3856" s="5">
        <f ca="1">VLOOKUP(CONCATENATE($F3856," ",$G3856),AllocFactorMatrix,(M$4+1),FALSE)*$E3862</f>
        <v>0.22815745263054854</v>
      </c>
      <c r="N3856" s="5">
        <f t="shared" ca="1" si="2017"/>
        <v>79.956516614439153</v>
      </c>
      <c r="O3856" s="5">
        <f ca="1">VLOOKUP(CONCATENATE($F3856," ",$G3856),AllocFactorMatrix,(O$4+1),FALSE)*$E3862</f>
        <v>58.756509264683345</v>
      </c>
      <c r="P3856" s="5">
        <f ca="1">VLOOKUP(CONCATENATE($F3856," ",$G3856),AllocFactorMatrix,(P$4+1),FALSE)*$E3862</f>
        <v>10.948049485105445</v>
      </c>
      <c r="Q3856" s="5">
        <f ca="1">VLOOKUP(CONCATENATE($F3856," ",$G3856),AllocFactorMatrix,(Q$4+1),FALSE)*$E3862</f>
        <v>4.9472197096324813</v>
      </c>
      <c r="R3856" s="5">
        <f ca="1">VLOOKUP(CONCATENATE($F3856," ",$G3856),AllocFactorMatrix,(R$4+1),FALSE)*$E3862</f>
        <v>0.22247094029557976</v>
      </c>
      <c r="S3856" s="5">
        <f t="shared" ref="S3856:S3862" ca="1" si="2019">SUBTOTAL(9,O3856:R3856)</f>
        <v>74.874249399716845</v>
      </c>
      <c r="T3856" s="5">
        <f ca="1">VLOOKUP(CONCATENATE($F3856," ",$G3856),AllocFactorMatrix,(T$4+1),FALSE)*$E3862</f>
        <v>2.0525153639404707</v>
      </c>
      <c r="U3856" s="5">
        <f ca="1">VLOOKUP(CONCATENATE($F3856," ",$G3856),AllocFactorMatrix,(U$4+1),FALSE)*$E3862</f>
        <v>33.589064219535423</v>
      </c>
      <c r="V3856" s="5">
        <f ca="1">VLOOKUP(CONCATENATE($F3856," ",$G3856),AllocFactorMatrix,(V$4+1),FALSE)*$E3862</f>
        <v>177.51914820068927</v>
      </c>
      <c r="W3856" s="5">
        <f ca="1">VLOOKUP(CONCATENATE($F3856," ",$G3856),AllocFactorMatrix,(W$4+1),FALSE)*$E3862</f>
        <v>32.057015915829936</v>
      </c>
      <c r="X3856" s="5">
        <f t="shared" ref="X3856:X3862" ca="1" si="2020">SUBTOTAL(9,T3856:W3856)</f>
        <v>245.21774369999511</v>
      </c>
      <c r="Y3856" s="5">
        <f ca="1">VLOOKUP(CONCATENATE($F3856," ",$G3856),AllocFactorMatrix,(Y$4+1),FALSE)*$E3862</f>
        <v>18.044030760324819</v>
      </c>
      <c r="Z3856" s="5">
        <f ca="1">VLOOKUP(CONCATENATE($F3856," ",$G3856),AllocFactorMatrix,(Z$4+1),FALSE)*$E3862</f>
        <v>0.30223061798342871</v>
      </c>
      <c r="AA3856" s="5">
        <f t="shared" ca="1" si="2018"/>
        <v>18.346261378308249</v>
      </c>
      <c r="AB3856" s="5">
        <f ca="1">VLOOKUP(CONCATENATE($F3856," ",$G3856),AllocFactorMatrix,(AB$4+1),FALSE)*$E3862</f>
        <v>0.23414809092523362</v>
      </c>
      <c r="AC3856" s="5">
        <f ca="1">VLOOKUP(CONCATENATE($F3856," ",$G3856),AllocFactorMatrix,(AC$4+1),FALSE)*$E3862</f>
        <v>0</v>
      </c>
      <c r="AD3856" s="5">
        <f ca="1">VLOOKUP(CONCATENATE($F3856," ",$G3856),AllocFactorMatrix,(AD$4+1),FALSE)*$E3862</f>
        <v>0</v>
      </c>
    </row>
    <row r="3857" spans="4:30" hidden="1" outlineLevel="1">
      <c r="D3857" s="7"/>
      <c r="E3857" s="51"/>
      <c r="F3857" s="52" t="str">
        <f>F3862</f>
        <v>LABOR_M</v>
      </c>
      <c r="G3857" s="55" t="str">
        <f>$G$10</f>
        <v>SUBTRAN</v>
      </c>
      <c r="H3857" s="4">
        <f t="shared" ca="1" si="2016"/>
        <v>190.61749703690469</v>
      </c>
      <c r="I3857" s="5">
        <f ca="1">VLOOKUP(CONCATENATE($F3857," ",$G3857),AllocFactorMatrix,(I$4+1),FALSE)*$E3862</f>
        <v>92.805451337684715</v>
      </c>
      <c r="J3857" s="5">
        <f ca="1">VLOOKUP(CONCATENATE($F3857," ",$G3857),AllocFactorMatrix,(J$4+1),FALSE)*$E3862</f>
        <v>4.4789124855006408</v>
      </c>
      <c r="K3857" s="5">
        <f ca="1">VLOOKUP(CONCATENATE($F3857," ",$G3857),AllocFactorMatrix,(K$4+1),FALSE)*$E3862</f>
        <v>16.294064624108987</v>
      </c>
      <c r="L3857" s="5">
        <f ca="1">VLOOKUP(CONCATENATE($F3857," ",$G3857),AllocFactorMatrix,(L$4+1),FALSE)*$E3862</f>
        <v>0.50330832551162652</v>
      </c>
      <c r="M3857" s="5">
        <f ca="1">VLOOKUP(CONCATENATE($F3857," ",$G3857),AllocFactorMatrix,(M$4+1),FALSE)*$E3862</f>
        <v>6.2684390110672769E-2</v>
      </c>
      <c r="N3857" s="5">
        <f t="shared" ca="1" si="2017"/>
        <v>16.860057339731284</v>
      </c>
      <c r="O3857" s="5">
        <f ca="1">VLOOKUP(CONCATENATE($F3857," ",$G3857),AllocFactorMatrix,(O$4+1),FALSE)*$E3862</f>
        <v>12.310420496730954</v>
      </c>
      <c r="P3857" s="5">
        <f ca="1">VLOOKUP(CONCATENATE($F3857," ",$G3857),AllocFactorMatrix,(P$4+1),FALSE)*$E3862</f>
        <v>2.2884928120107566</v>
      </c>
      <c r="Q3857" s="5">
        <f ca="1">VLOOKUP(CONCATENATE($F3857," ",$G3857),AllocFactorMatrix,(Q$4+1),FALSE)*$E3862</f>
        <v>1.361680491421031</v>
      </c>
      <c r="R3857" s="5">
        <f ca="1">VLOOKUP(CONCATENATE($F3857," ",$G3857),AllocFactorMatrix,(R$4+1),FALSE)*$E3862</f>
        <v>0</v>
      </c>
      <c r="S3857" s="5">
        <f t="shared" ca="1" si="2019"/>
        <v>15.960593800162743</v>
      </c>
      <c r="T3857" s="5">
        <f ca="1">VLOOKUP(CONCATENATE($F3857," ",$G3857),AllocFactorMatrix,(T$4+1),FALSE)*$E3862</f>
        <v>0.42985874610104086</v>
      </c>
      <c r="U3857" s="5">
        <f ca="1">VLOOKUP(CONCATENATE($F3857," ",$G3857),AllocFactorMatrix,(U$4+1),FALSE)*$E3862</f>
        <v>7.0370330992299444</v>
      </c>
      <c r="V3857" s="5">
        <f ca="1">VLOOKUP(CONCATENATE($F3857," ",$G3857),AllocFactorMatrix,(V$4+1),FALSE)*$E3862</f>
        <v>49.024779613291685</v>
      </c>
      <c r="W3857" s="5">
        <f ca="1">VLOOKUP(CONCATENATE($F3857," ",$G3857),AllocFactorMatrix,(W$4+1),FALSE)*$E3862</f>
        <v>0</v>
      </c>
      <c r="X3857" s="5">
        <f t="shared" ca="1" si="2020"/>
        <v>56.491671458622669</v>
      </c>
      <c r="Y3857" s="5">
        <f ca="1">VLOOKUP(CONCATENATE($F3857," ",$G3857),AllocFactorMatrix,(Y$4+1),FALSE)*$E3862</f>
        <v>3.7050759043280403</v>
      </c>
      <c r="Z3857" s="5">
        <f ca="1">VLOOKUP(CONCATENATE($F3857," ",$G3857),AllocFactorMatrix,(Z$4+1),FALSE)*$E3862</f>
        <v>6.1763715984814664E-2</v>
      </c>
      <c r="AA3857" s="5">
        <f t="shared" ca="1" si="2018"/>
        <v>3.7668396203128549</v>
      </c>
      <c r="AB3857" s="5">
        <f ca="1">VLOOKUP(CONCATENATE($F3857," ",$G3857),AllocFactorMatrix,(AB$4+1),FALSE)*$E3862</f>
        <v>4.9476242391087756E-2</v>
      </c>
      <c r="AC3857" s="5">
        <f ca="1">VLOOKUP(CONCATENATE($F3857," ",$G3857),AllocFactorMatrix,(AC$4+1),FALSE)*$E3862</f>
        <v>0.1682298010949754</v>
      </c>
      <c r="AD3857" s="5">
        <f ca="1">VLOOKUP(CONCATENATE($F3857," ",$G3857),AllocFactorMatrix,(AD$4+1),FALSE)*$E3862</f>
        <v>3.6264951403736673E-2</v>
      </c>
    </row>
    <row r="3858" spans="4:30" hidden="1" outlineLevel="1">
      <c r="D3858" s="7"/>
      <c r="E3858" s="51"/>
      <c r="F3858" s="52" t="str">
        <f>F3862</f>
        <v>LABOR_M</v>
      </c>
      <c r="G3858" s="55" t="str">
        <f>$G$11</f>
        <v>DISTPRI</v>
      </c>
      <c r="H3858" s="4">
        <f t="shared" ca="1" si="2016"/>
        <v>122128.3402827238</v>
      </c>
      <c r="I3858" s="5">
        <f ca="1">VLOOKUP(CONCATENATE($F3858," ",$G3858),AllocFactorMatrix,(I$4+1),FALSE)*$E3862</f>
        <v>81623.57864906441</v>
      </c>
      <c r="J3858" s="5">
        <f ca="1">VLOOKUP(CONCATENATE($F3858," ",$G3858),AllocFactorMatrix,(J$4+1),FALSE)*$E3862</f>
        <v>3847.5224161497749</v>
      </c>
      <c r="K3858" s="5">
        <f ca="1">VLOOKUP(CONCATENATE($F3858," ",$G3858),AllocFactorMatrix,(K$4+1),FALSE)*$E3862</f>
        <v>13970.590028423525</v>
      </c>
      <c r="L3858" s="5">
        <f ca="1">VLOOKUP(CONCATENATE($F3858," ",$G3858),AllocFactorMatrix,(L$4+1),FALSE)*$E3862</f>
        <v>431.76392691515593</v>
      </c>
      <c r="M3858" s="5">
        <f ca="1">VLOOKUP(CONCATENATE($F3858," ",$G3858),AllocFactorMatrix,(M$4+1),FALSE)*$E3862</f>
        <v>0</v>
      </c>
      <c r="N3858" s="5">
        <f t="shared" ca="1" si="2017"/>
        <v>14402.35395533868</v>
      </c>
      <c r="O3858" s="5">
        <f ca="1">VLOOKUP(CONCATENATE($F3858," ",$G3858),AllocFactorMatrix,(O$4+1),FALSE)*$E3862</f>
        <v>10475.50067097019</v>
      </c>
      <c r="P3858" s="5">
        <f ca="1">VLOOKUP(CONCATENATE($F3858," ",$G3858),AllocFactorMatrix,(P$4+1),FALSE)*$E3862</f>
        <v>1951.062704906722</v>
      </c>
      <c r="Q3858" s="5">
        <f ca="1">VLOOKUP(CONCATENATE($F3858," ",$G3858),AllocFactorMatrix,(Q$4+1),FALSE)*$E3862</f>
        <v>0</v>
      </c>
      <c r="R3858" s="5">
        <f ca="1">VLOOKUP(CONCATENATE($F3858," ",$G3858),AllocFactorMatrix,(R$4+1),FALSE)*$E3862</f>
        <v>0</v>
      </c>
      <c r="S3858" s="5">
        <f t="shared" ca="1" si="2019"/>
        <v>12426.563375876913</v>
      </c>
      <c r="T3858" s="5">
        <f ca="1">VLOOKUP(CONCATENATE($F3858," ",$G3858),AllocFactorMatrix,(T$4+1),FALSE)*$E3862</f>
        <v>373.4451433597493</v>
      </c>
      <c r="U3858" s="5">
        <f ca="1">VLOOKUP(CONCATENATE($F3858," ",$G3858),AllocFactorMatrix,(U$4+1),FALSE)*$E3862</f>
        <v>6022.8251135058481</v>
      </c>
      <c r="V3858" s="5">
        <f ca="1">VLOOKUP(CONCATENATE($F3858," ",$G3858),AllocFactorMatrix,(V$4+1),FALSE)*$E3862</f>
        <v>0</v>
      </c>
      <c r="W3858" s="5">
        <f ca="1">VLOOKUP(CONCATENATE($F3858," ",$G3858),AllocFactorMatrix,(W$4+1),FALSE)*$E3862</f>
        <v>0</v>
      </c>
      <c r="X3858" s="5">
        <f t="shared" ca="1" si="2020"/>
        <v>6396.2702568655977</v>
      </c>
      <c r="Y3858" s="5">
        <f ca="1">VLOOKUP(CONCATENATE($F3858," ",$G3858),AllocFactorMatrix,(Y$4+1),FALSE)*$E3862</f>
        <v>3158.8448603736292</v>
      </c>
      <c r="Z3858" s="5">
        <f ca="1">VLOOKUP(CONCATENATE($F3858," ",$G3858),AllocFactorMatrix,(Z$4+1),FALSE)*$E3862</f>
        <v>52.701897609389036</v>
      </c>
      <c r="AA3858" s="5">
        <f t="shared" ca="1" si="2018"/>
        <v>3211.5467579830183</v>
      </c>
      <c r="AB3858" s="5">
        <f ca="1">VLOOKUP(CONCATENATE($F3858," ",$G3858),AllocFactorMatrix,(AB$4+1),FALSE)*$E3862</f>
        <v>42.697367678207627</v>
      </c>
      <c r="AC3858" s="5">
        <f ca="1">VLOOKUP(CONCATENATE($F3858," ",$G3858),AllocFactorMatrix,(AC$4+1),FALSE)*$E3862</f>
        <v>146.27524973845127</v>
      </c>
      <c r="AD3858" s="5">
        <f ca="1">VLOOKUP(CONCATENATE($F3858," ",$G3858),AllocFactorMatrix,(AD$4+1),FALSE)*$E3862</f>
        <v>31.532254028759102</v>
      </c>
    </row>
    <row r="3859" spans="4:30" hidden="1" outlineLevel="1">
      <c r="D3859" s="7"/>
      <c r="E3859" s="51"/>
      <c r="F3859" s="52" t="str">
        <f>F3862</f>
        <v>LABOR_M</v>
      </c>
      <c r="G3859" s="55" t="str">
        <f>$G$12</f>
        <v>DISTSEC</v>
      </c>
      <c r="H3859" s="4">
        <f t="shared" ca="1" si="2016"/>
        <v>50403.868164665299</v>
      </c>
      <c r="I3859" s="5">
        <f ca="1">VLOOKUP(CONCATENATE($F3859," ",$G3859),AllocFactorMatrix,(I$4+1),FALSE)*$E3862</f>
        <v>37687.045393166671</v>
      </c>
      <c r="J3859" s="5">
        <f ca="1">VLOOKUP(CONCATENATE($F3859," ",$G3859),AllocFactorMatrix,(J$4+1),FALSE)*$E3862</f>
        <v>1816.9044696190556</v>
      </c>
      <c r="K3859" s="5">
        <f ca="1">VLOOKUP(CONCATENATE($F3859," ",$G3859),AllocFactorMatrix,(K$4+1),FALSE)*$E3862</f>
        <v>5482.3579569363883</v>
      </c>
      <c r="L3859" s="5">
        <f ca="1">VLOOKUP(CONCATENATE($F3859," ",$G3859),AllocFactorMatrix,(L$4+1),FALSE)*$E3862</f>
        <v>0</v>
      </c>
      <c r="M3859" s="5">
        <f ca="1">VLOOKUP(CONCATENATE($F3859," ",$G3859),AllocFactorMatrix,(M$4+1),FALSE)*$E3862</f>
        <v>0</v>
      </c>
      <c r="N3859" s="5">
        <f t="shared" ca="1" si="2017"/>
        <v>5482.3579569363883</v>
      </c>
      <c r="O3859" s="5">
        <f ca="1">VLOOKUP(CONCATENATE($F3859," ",$G3859),AllocFactorMatrix,(O$4+1),FALSE)*$E3862</f>
        <v>3493.3798288020389</v>
      </c>
      <c r="P3859" s="5">
        <f ca="1">VLOOKUP(CONCATENATE($F3859," ",$G3859),AllocFactorMatrix,(P$4+1),FALSE)*$E3862</f>
        <v>0</v>
      </c>
      <c r="Q3859" s="5">
        <f ca="1">VLOOKUP(CONCATENATE($F3859," ",$G3859),AllocFactorMatrix,(Q$4+1),FALSE)*$E3862</f>
        <v>0</v>
      </c>
      <c r="R3859" s="5">
        <f ca="1">VLOOKUP(CONCATENATE($F3859," ",$G3859),AllocFactorMatrix,(R$4+1),FALSE)*$E3862</f>
        <v>0</v>
      </c>
      <c r="S3859" s="5">
        <f t="shared" ca="1" si="2019"/>
        <v>3493.3798288020389</v>
      </c>
      <c r="T3859" s="5">
        <f ca="1">VLOOKUP(CONCATENATE($F3859," ",$G3859),AllocFactorMatrix,(T$4+1),FALSE)*$E3862</f>
        <v>94.45366192660623</v>
      </c>
      <c r="U3859" s="5">
        <f ca="1">VLOOKUP(CONCATENATE($F3859," ",$G3859),AllocFactorMatrix,(U$4+1),FALSE)*$E3862</f>
        <v>0</v>
      </c>
      <c r="V3859" s="5">
        <f ca="1">VLOOKUP(CONCATENATE($F3859," ",$G3859),AllocFactorMatrix,(V$4+1),FALSE)*$E3862</f>
        <v>0</v>
      </c>
      <c r="W3859" s="5">
        <f ca="1">VLOOKUP(CONCATENATE($F3859," ",$G3859),AllocFactorMatrix,(W$4+1),FALSE)*$E3862</f>
        <v>0</v>
      </c>
      <c r="X3859" s="5">
        <f t="shared" ca="1" si="2020"/>
        <v>94.45366192660623</v>
      </c>
      <c r="Y3859" s="5">
        <f ca="1">VLOOKUP(CONCATENATE($F3859," ",$G3859),AllocFactorMatrix,(Y$4+1),FALSE)*$E3862</f>
        <v>1288.5125140427015</v>
      </c>
      <c r="Z3859" s="5">
        <f ca="1">VLOOKUP(CONCATENATE($F3859," ",$G3859),AllocFactorMatrix,(Z$4+1),FALSE)*$E3862</f>
        <v>0</v>
      </c>
      <c r="AA3859" s="5">
        <f t="shared" ca="1" si="2018"/>
        <v>1288.5125140427015</v>
      </c>
      <c r="AB3859" s="5">
        <f ca="1">VLOOKUP(CONCATENATE($F3859," ",$G3859),AllocFactorMatrix,(AB$4+1),FALSE)*$E3862</f>
        <v>13.370935808122113</v>
      </c>
      <c r="AC3859" s="5">
        <f ca="1">VLOOKUP(CONCATENATE($F3859," ",$G3859),AllocFactorMatrix,(AC$4+1),FALSE)*$E3862</f>
        <v>453.99469736193095</v>
      </c>
      <c r="AD3859" s="5">
        <f ca="1">VLOOKUP(CONCATENATE($F3859," ",$G3859),AllocFactorMatrix,(AD$4+1),FALSE)*$E3862</f>
        <v>73.848707001782159</v>
      </c>
    </row>
    <row r="3860" spans="4:30" hidden="1" outlineLevel="1">
      <c r="D3860" s="7"/>
      <c r="E3860" s="51"/>
      <c r="F3860" s="52" t="str">
        <f>F3862</f>
        <v>LABOR_M</v>
      </c>
      <c r="G3860" s="55" t="str">
        <f>$G$13</f>
        <v>ENERGY</v>
      </c>
      <c r="H3860" s="4">
        <f t="shared" ca="1" si="2016"/>
        <v>62438.279653563935</v>
      </c>
      <c r="I3860" s="5">
        <f ca="1">VLOOKUP(CONCATENATE($F3860," ",$G3860),AllocFactorMatrix,(I$4+1),FALSE)*$E3862</f>
        <v>23428.533900486906</v>
      </c>
      <c r="J3860" s="5">
        <f ca="1">VLOOKUP(CONCATENATE($F3860," ",$G3860),AllocFactorMatrix,(J$4+1),FALSE)*$E3862</f>
        <v>1518.3203871284468</v>
      </c>
      <c r="K3860" s="5">
        <f ca="1">VLOOKUP(CONCATENATE($F3860," ",$G3860),AllocFactorMatrix,(K$4+1),FALSE)*$E3862</f>
        <v>5094.1294904106935</v>
      </c>
      <c r="L3860" s="5">
        <f ca="1">VLOOKUP(CONCATENATE($F3860," ",$G3860),AllocFactorMatrix,(L$4+1),FALSE)*$E3862</f>
        <v>161.90300006820669</v>
      </c>
      <c r="M3860" s="5">
        <f ca="1">VLOOKUP(CONCATENATE($F3860," ",$G3860),AllocFactorMatrix,(M$4+1),FALSE)*$E3862</f>
        <v>14.925563926223441</v>
      </c>
      <c r="N3860" s="5">
        <f t="shared" ca="1" si="2017"/>
        <v>5270.9580544051241</v>
      </c>
      <c r="O3860" s="5">
        <f ca="1">VLOOKUP(CONCATENATE($F3860," ",$G3860),AllocFactorMatrix,(O$4+1),FALSE)*$E3862</f>
        <v>4644.3889361146576</v>
      </c>
      <c r="P3860" s="5">
        <f ca="1">VLOOKUP(CONCATENATE($F3860," ",$G3860),AllocFactorMatrix,(P$4+1),FALSE)*$E3862</f>
        <v>860.98034297580534</v>
      </c>
      <c r="Q3860" s="5">
        <f ca="1">VLOOKUP(CONCATENATE($F3860," ",$G3860),AllocFactorMatrix,(Q$4+1),FALSE)*$E3862</f>
        <v>391.20743025830313</v>
      </c>
      <c r="R3860" s="5">
        <f ca="1">VLOOKUP(CONCATENATE($F3860," ",$G3860),AllocFactorMatrix,(R$4+1),FALSE)*$E3862</f>
        <v>18.126259134858497</v>
      </c>
      <c r="S3860" s="5">
        <f t="shared" ca="1" si="2019"/>
        <v>5914.7029684836243</v>
      </c>
      <c r="T3860" s="5">
        <f ca="1">VLOOKUP(CONCATENATE($F3860," ",$G3860),AllocFactorMatrix,(T$4+1),FALSE)*$E3862</f>
        <v>177.98178513133402</v>
      </c>
      <c r="U3860" s="5">
        <f ca="1">VLOOKUP(CONCATENATE($F3860," ",$G3860),AllocFactorMatrix,(U$4+1),FALSE)*$E3862</f>
        <v>3125.0935160224499</v>
      </c>
      <c r="V3860" s="5">
        <f ca="1">VLOOKUP(CONCATENATE($F3860," ",$G3860),AllocFactorMatrix,(V$4+1),FALSE)*$E3862</f>
        <v>17742.983511197795</v>
      </c>
      <c r="W3860" s="5">
        <f ca="1">VLOOKUP(CONCATENATE($F3860," ",$G3860),AllocFactorMatrix,(W$4+1),FALSE)*$E3862</f>
        <v>3366.2592406189979</v>
      </c>
      <c r="X3860" s="5">
        <f t="shared" ca="1" si="2020"/>
        <v>24412.318052970579</v>
      </c>
      <c r="Y3860" s="5">
        <f ca="1">VLOOKUP(CONCATENATE($F3860," ",$G3860),AllocFactorMatrix,(Y$4+1),FALSE)*$E3862</f>
        <v>1258.3049607900875</v>
      </c>
      <c r="Z3860" s="5">
        <f ca="1">VLOOKUP(CONCATENATE($F3860," ",$G3860),AllocFactorMatrix,(Z$4+1),FALSE)*$E3862</f>
        <v>20.483198829173222</v>
      </c>
      <c r="AA3860" s="5">
        <f t="shared" ca="1" si="2018"/>
        <v>1278.7881596192608</v>
      </c>
      <c r="AB3860" s="5">
        <f ca="1">VLOOKUP(CONCATENATE($F3860," ",$G3860),AllocFactorMatrix,(AB$4+1),FALSE)*$E3862</f>
        <v>22.84736061753658</v>
      </c>
      <c r="AC3860" s="5">
        <f ca="1">VLOOKUP(CONCATENATE($F3860," ",$G3860),AllocFactorMatrix,(AC$4+1),FALSE)*$E3862</f>
        <v>494.04357888182557</v>
      </c>
      <c r="AD3860" s="5">
        <f ca="1">VLOOKUP(CONCATENATE($F3860," ",$G3860),AllocFactorMatrix,(AD$4+1),FALSE)*$E3862</f>
        <v>97.76719097062572</v>
      </c>
    </row>
    <row r="3861" spans="4:30" hidden="1" outlineLevel="1">
      <c r="D3861" s="7"/>
      <c r="E3861" s="51"/>
      <c r="F3861" s="52" t="str">
        <f>F3862</f>
        <v>LABOR_M</v>
      </c>
      <c r="G3861" s="55" t="str">
        <f>$G$14</f>
        <v>CUSTOMER</v>
      </c>
      <c r="H3861" s="4">
        <f t="shared" ca="1" si="2016"/>
        <v>47061.938665708156</v>
      </c>
      <c r="I3861" s="5">
        <f ca="1">VLOOKUP(CONCATENATE($F3861," ",$G3861),AllocFactorMatrix,(I$4+1),FALSE)*$E3862</f>
        <v>33625.801877608479</v>
      </c>
      <c r="J3861" s="5">
        <f ca="1">VLOOKUP(CONCATENATE($F3861," ",$G3861),AllocFactorMatrix,(J$4+1),FALSE)*$E3862</f>
        <v>5754.4819371059639</v>
      </c>
      <c r="K3861" s="5">
        <f ca="1">VLOOKUP(CONCATENATE($F3861," ",$G3861),AllocFactorMatrix,(K$4+1),FALSE)*$E3862</f>
        <v>1656.9806505945683</v>
      </c>
      <c r="L3861" s="5">
        <f ca="1">VLOOKUP(CONCATENATE($F3861," ",$G3861),AllocFactorMatrix,(L$4+1),FALSE)*$E3862</f>
        <v>276.98571925410869</v>
      </c>
      <c r="M3861" s="5">
        <f ca="1">VLOOKUP(CONCATENATE($F3861," ",$G3861),AllocFactorMatrix,(M$4+1),FALSE)*$E3862</f>
        <v>43.762415362728206</v>
      </c>
      <c r="N3861" s="5">
        <f t="shared" ca="1" si="2017"/>
        <v>1977.7287852114052</v>
      </c>
      <c r="O3861" s="5">
        <f ca="1">VLOOKUP(CONCATENATE($F3861," ",$G3861),AllocFactorMatrix,(O$4+1),FALSE)*$E3862</f>
        <v>309.19646138202853</v>
      </c>
      <c r="P3861" s="5">
        <f ca="1">VLOOKUP(CONCATENATE($F3861," ",$G3861),AllocFactorMatrix,(P$4+1),FALSE)*$E3862</f>
        <v>79.410216618931287</v>
      </c>
      <c r="Q3861" s="5">
        <f ca="1">VLOOKUP(CONCATENATE($F3861," ",$G3861),AllocFactorMatrix,(Q$4+1),FALSE)*$E3862</f>
        <v>151.88696036558605</v>
      </c>
      <c r="R3861" s="5">
        <f ca="1">VLOOKUP(CONCATENATE($F3861," ",$G3861),AllocFactorMatrix,(R$4+1),FALSE)*$E3862</f>
        <v>26.509540405672571</v>
      </c>
      <c r="S3861" s="5">
        <f t="shared" ca="1" si="2019"/>
        <v>567.00317877221846</v>
      </c>
      <c r="T3861" s="5">
        <f ca="1">VLOOKUP(CONCATENATE($F3861," ",$G3861),AllocFactorMatrix,(T$4+1),FALSE)*$E3862</f>
        <v>2.1503846808387874</v>
      </c>
      <c r="U3861" s="5">
        <f ca="1">VLOOKUP(CONCATENATE($F3861," ",$G3861),AllocFactorMatrix,(U$4+1),FALSE)*$E3862</f>
        <v>47.275360784159524</v>
      </c>
      <c r="V3861" s="5">
        <f ca="1">VLOOKUP(CONCATENATE($F3861," ",$G3861),AllocFactorMatrix,(V$4+1),FALSE)*$E3862</f>
        <v>223.48320997660878</v>
      </c>
      <c r="W3861" s="5">
        <f ca="1">VLOOKUP(CONCATENATE($F3861," ",$G3861),AllocFactorMatrix,(W$4+1),FALSE)*$E3862</f>
        <v>39.779120648815152</v>
      </c>
      <c r="X3861" s="5">
        <f t="shared" ca="1" si="2020"/>
        <v>312.68807609042221</v>
      </c>
      <c r="Y3861" s="5">
        <f ca="1">VLOOKUP(CONCATENATE($F3861," ",$G3861),AllocFactorMatrix,(Y$4+1),FALSE)*$E3862</f>
        <v>84.627703998353979</v>
      </c>
      <c r="Z3861" s="5">
        <f ca="1">VLOOKUP(CONCATENATE($F3861," ",$G3861),AllocFactorMatrix,(Z$4+1),FALSE)*$E3862</f>
        <v>1.34073540130355</v>
      </c>
      <c r="AA3861" s="5">
        <f t="shared" ca="1" si="2018"/>
        <v>85.968439399657527</v>
      </c>
      <c r="AB3861" s="5">
        <f ca="1">VLOOKUP(CONCATENATE($F3861," ",$G3861),AllocFactorMatrix,(AB$4+1),FALSE)*$E3862</f>
        <v>2.4114611495716693</v>
      </c>
      <c r="AC3861" s="5">
        <f ca="1">VLOOKUP(CONCATENATE($F3861," ",$G3861),AllocFactorMatrix,(AC$4+1),FALSE)*$E3862</f>
        <v>3711.3162214642589</v>
      </c>
      <c r="AD3861" s="5">
        <f ca="1">VLOOKUP(CONCATENATE($F3861," ",$G3861),AllocFactorMatrix,(AD$4+1),FALSE)*$E3862</f>
        <v>1024.538688906174</v>
      </c>
    </row>
    <row r="3862" spans="4:30" collapsed="1">
      <c r="D3862" s="7" t="s">
        <v>305</v>
      </c>
      <c r="E3862" s="61">
        <v>520268</v>
      </c>
      <c r="F3862" s="10" t="s">
        <v>70</v>
      </c>
      <c r="G3862" s="55" t="str">
        <f>$G$15</f>
        <v>TOTAL</v>
      </c>
      <c r="H3862" s="4">
        <f t="shared" ca="1" si="2016"/>
        <v>520267.99999999977</v>
      </c>
      <c r="I3862" s="5">
        <f ca="1">VLOOKUP(CONCATENATE($F3862," ",$G3862),AllocFactorMatrix,(I$4+1),FALSE)*$E3862</f>
        <v>308567.59895589791</v>
      </c>
      <c r="J3862" s="5">
        <f ca="1">VLOOKUP(CONCATENATE($F3862," ",$G3862),AllocFactorMatrix,(J$4+1),FALSE)*$E3862</f>
        <v>19022.1850872668</v>
      </c>
      <c r="K3862" s="5">
        <f ca="1">VLOOKUP(CONCATENATE($F3862," ",$G3862),AllocFactorMatrix,(K$4+1),FALSE)*$E3862</f>
        <v>46258.968554399238</v>
      </c>
      <c r="L3862" s="5">
        <f ca="1">VLOOKUP(CONCATENATE($F3862," ",$G3862),AllocFactorMatrix,(L$4+1),FALSE)*$E3862</f>
        <v>1372.3586253410319</v>
      </c>
      <c r="M3862" s="5">
        <f ca="1">VLOOKUP(CONCATENATE($F3862," ",$G3862),AllocFactorMatrix,(M$4+1),FALSE)*$E3862</f>
        <v>123.18531407741199</v>
      </c>
      <c r="N3862" s="5">
        <f t="shared" ca="1" si="2017"/>
        <v>47754.512493817681</v>
      </c>
      <c r="O3862" s="5">
        <f ca="1">VLOOKUP(CONCATENATE($F3862," ",$G3862),AllocFactorMatrix,(O$4+1),FALSE)*$E3862</f>
        <v>34178.37951222741</v>
      </c>
      <c r="P3862" s="5">
        <f ca="1">VLOOKUP(CONCATENATE($F3862," ",$G3862),AllocFactorMatrix,(P$4+1),FALSE)*$E3862</f>
        <v>5653.1759097877102</v>
      </c>
      <c r="Q3862" s="5">
        <f ca="1">VLOOKUP(CONCATENATE($F3862," ",$G3862),AllocFactorMatrix,(Q$4+1),FALSE)*$E3862</f>
        <v>1612.4983107169608</v>
      </c>
      <c r="R3862" s="5">
        <f ca="1">VLOOKUP(CONCATENATE($F3862," ",$G3862),AllocFactorMatrix,(R$4+1),FALSE)*$E3862</f>
        <v>67.764485665786694</v>
      </c>
      <c r="S3862" s="5">
        <f t="shared" ca="1" si="2019"/>
        <v>41511.818218397864</v>
      </c>
      <c r="T3862" s="5">
        <f ca="1">VLOOKUP(CONCATENATE($F3862," ",$G3862),AllocFactorMatrix,(T$4+1),FALSE)*$E3862</f>
        <v>1132.6876698205808</v>
      </c>
      <c r="U3862" s="5">
        <f ca="1">VLOOKUP(CONCATENATE($F3862," ",$G3862),AllocFactorMatrix,(U$4+1),FALSE)*$E3862</f>
        <v>16912.873477257221</v>
      </c>
      <c r="V3862" s="5">
        <f ca="1">VLOOKUP(CONCATENATE($F3862," ",$G3862),AllocFactorMatrix,(V$4+1),FALSE)*$E3862</f>
        <v>59827.235698306431</v>
      </c>
      <c r="W3862" s="5">
        <f ca="1">VLOOKUP(CONCATENATE($F3862," ",$G3862),AllocFactorMatrix,(W$4+1),FALSE)*$E3862</f>
        <v>8916.0209882986564</v>
      </c>
      <c r="X3862" s="5">
        <f t="shared" ca="1" si="2020"/>
        <v>86788.817833682886</v>
      </c>
      <c r="Y3862" s="5">
        <f ca="1">VLOOKUP(CONCATENATE($F3862," ",$G3862),AllocFactorMatrix,(Y$4+1),FALSE)*$E3862</f>
        <v>10287.454862829976</v>
      </c>
      <c r="Z3862" s="5">
        <f ca="1">VLOOKUP(CONCATENATE($F3862," ",$G3862),AllocFactorMatrix,(Z$4+1),FALSE)*$E3862</f>
        <v>167.91887293408359</v>
      </c>
      <c r="AA3862" s="5">
        <f t="shared" ca="1" si="2018"/>
        <v>10455.37373576406</v>
      </c>
      <c r="AB3862" s="5">
        <f ca="1">VLOOKUP(CONCATENATE($F3862," ",$G3862),AllocFactorMatrix,(AB$4+1),FALSE)*$E3862</f>
        <v>134.17259206642436</v>
      </c>
      <c r="AC3862" s="5">
        <f ca="1">VLOOKUP(CONCATENATE($F3862," ",$G3862),AllocFactorMatrix,(AC$4+1),FALSE)*$E3862</f>
        <v>4805.7979772475619</v>
      </c>
      <c r="AD3862" s="5">
        <f ca="1">VLOOKUP(CONCATENATE($F3862," ",$G3862),AllocFactorMatrix,(AD$4+1),FALSE)*$E3862</f>
        <v>1227.7231058587447</v>
      </c>
    </row>
    <row r="3863" spans="4:30" hidden="1" outlineLevel="1">
      <c r="D3863" s="7"/>
      <c r="E3863" s="51"/>
      <c r="F3863" s="52" t="str">
        <f>F3870</f>
        <v>LABOR_M</v>
      </c>
      <c r="G3863" s="55" t="str">
        <f>$G$8</f>
        <v>PRODUCTION</v>
      </c>
      <c r="H3863" s="4">
        <f t="shared" ca="1" si="1999"/>
        <v>-944.12180097421685</v>
      </c>
      <c r="I3863" s="5">
        <f ca="1">VLOOKUP(CONCATENATE($F3863," ",$G3863),AllocFactorMatrix,(I$4+1),FALSE)*$E3870</f>
        <v>-524.1825483973945</v>
      </c>
      <c r="J3863" s="5">
        <f ca="1">VLOOKUP(CONCATENATE($F3863," ",$G3863),AllocFactorMatrix,(J$4+1),FALSE)*$E3870</f>
        <v>-24.120194929323699</v>
      </c>
      <c r="K3863" s="5">
        <f ca="1">VLOOKUP(CONCATENATE($F3863," ",$G3863),AllocFactorMatrix,(K$4+1),FALSE)*$E3870</f>
        <v>-79.458847683546338</v>
      </c>
      <c r="L3863" s="5">
        <f ca="1">VLOOKUP(CONCATENATE($F3863," ",$G3863),AllocFactorMatrix,(L$4+1),FALSE)*$E3870</f>
        <v>-1.9854229384777697</v>
      </c>
      <c r="M3863" s="5">
        <f ca="1">VLOOKUP(CONCATENATE($F3863," ",$G3863),AllocFactorMatrix,(M$4+1),FALSE)*$E3870</f>
        <v>-0.25558298202192781</v>
      </c>
      <c r="N3863" s="5">
        <f t="shared" ca="1" si="2000"/>
        <v>-81.699853604046041</v>
      </c>
      <c r="O3863" s="5">
        <f ca="1">VLOOKUP(CONCATENATE($F3863," ",$G3863),AllocFactorMatrix,(O$4+1),FALSE)*$E3870</f>
        <v>-60.445419447367826</v>
      </c>
      <c r="P3863" s="5">
        <f ca="1">VLOOKUP(CONCATENATE($F3863," ",$G3863),AllocFactorMatrix,(P$4+1),FALSE)*$E3870</f>
        <v>-10.940735773275502</v>
      </c>
      <c r="Q3863" s="5">
        <f ca="1">VLOOKUP(CONCATENATE($F3863," ",$G3863),AllocFactorMatrix,(Q$4+1),FALSE)*$E3870</f>
        <v>-4.2317993537876042</v>
      </c>
      <c r="R3863" s="5">
        <f ca="1">VLOOKUP(CONCATENATE($F3863," ",$G3863),AllocFactorMatrix,(R$4+1),FALSE)*$E3870</f>
        <v>-9.1181413517749069E-2</v>
      </c>
      <c r="S3863" s="5">
        <f ca="1">SUBTOTAL(9,O3863:R3863)</f>
        <v>-75.709135987948684</v>
      </c>
      <c r="T3863" s="5">
        <f ca="1">VLOOKUP(CONCATENATE($F3863," ",$G3863),AllocFactorMatrix,(T$4+1),FALSE)*$E3870</f>
        <v>-1.9193627476367467</v>
      </c>
      <c r="U3863" s="5">
        <f ca="1">VLOOKUP(CONCATENATE($F3863," ",$G3863),AllocFactorMatrix,(U$4+1),FALSE)*$E3870</f>
        <v>-30.559591537275878</v>
      </c>
      <c r="V3863" s="5">
        <f ca="1">VLOOKUP(CONCATENATE($F3863," ",$G3863),AllocFactorMatrix,(V$4+1),FALSE)*$E3870</f>
        <v>-165.73089268826391</v>
      </c>
      <c r="W3863" s="5">
        <f ca="1">VLOOKUP(CONCATENATE($F3863," ",$G3863),AllocFactorMatrix,(W$4+1),FALSE)*$E3870</f>
        <v>-21.805653894952588</v>
      </c>
      <c r="X3863" s="5">
        <f ca="1">SUBTOTAL(9,T3863:W3863)</f>
        <v>-220.01550086812912</v>
      </c>
      <c r="Y3863" s="5">
        <f ca="1">VLOOKUP(CONCATENATE($F3863," ",$G3863),AllocFactorMatrix,(Y$4+1),FALSE)*$E3870</f>
        <v>-17.815022161319362</v>
      </c>
      <c r="Z3863" s="5">
        <f ca="1">VLOOKUP(CONCATENATE($F3863," ",$G3863),AllocFactorMatrix,(Z$4+1),FALSE)*$E3870</f>
        <v>-0.37031521415977303</v>
      </c>
      <c r="AA3863" s="5">
        <f t="shared" ca="1" si="2001"/>
        <v>-18.185337375479136</v>
      </c>
      <c r="AB3863" s="5">
        <f ca="1">VLOOKUP(CONCATENATE($F3863," ",$G3863),AllocFactorMatrix,(AB$4+1),FALSE)*$E3870</f>
        <v>-0.20922981189578574</v>
      </c>
      <c r="AC3863" s="5">
        <f ca="1">VLOOKUP(CONCATENATE($F3863," ",$G3863),AllocFactorMatrix,(AC$4+1),FALSE)*$E3870</f>
        <v>0</v>
      </c>
      <c r="AD3863" s="5">
        <f ca="1">VLOOKUP(CONCATENATE($F3863," ",$G3863),AllocFactorMatrix,(AD$4+1),FALSE)*$E3870</f>
        <v>0</v>
      </c>
    </row>
    <row r="3864" spans="4:30" hidden="1" outlineLevel="1">
      <c r="D3864" s="7"/>
      <c r="E3864" s="51"/>
      <c r="F3864" s="52" t="str">
        <f>F3870</f>
        <v>LABOR_M</v>
      </c>
      <c r="G3864" s="55" t="str">
        <f>$G$9</f>
        <v>BULKTRAN</v>
      </c>
      <c r="H3864" s="4">
        <f t="shared" ca="1" si="1999"/>
        <v>-3.4496493742211807</v>
      </c>
      <c r="I3864" s="5">
        <f ca="1">VLOOKUP(CONCATENATE($F3864," ",$G3864),AllocFactorMatrix,(I$4+1),FALSE)*$E3870</f>
        <v>-1.6992386047816439</v>
      </c>
      <c r="J3864" s="5">
        <f ca="1">VLOOKUP(CONCATENATE($F3864," ",$G3864),AllocFactorMatrix,(J$4+1),FALSE)*$E3870</f>
        <v>-8.3999435994486435E-2</v>
      </c>
      <c r="K3864" s="5">
        <f ca="1">VLOOKUP(CONCATENATE($F3864," ",$G3864),AllocFactorMatrix,(K$4+1),FALSE)*$E3870</f>
        <v>-0.30768511997416442</v>
      </c>
      <c r="L3864" s="5">
        <f ca="1">VLOOKUP(CONCATENATE($F3864," ",$G3864),AllocFactorMatrix,(L$4+1),FALSE)*$E3870</f>
        <v>-9.6848351722324949E-3</v>
      </c>
      <c r="M3864" s="5">
        <f ca="1">VLOOKUP(CONCATENATE($F3864," ",$G3864),AllocFactorMatrix,(M$4+1),FALSE)*$E3870</f>
        <v>-9.0821285260263187E-4</v>
      </c>
      <c r="N3864" s="5">
        <f t="shared" ca="1" si="2000"/>
        <v>-0.31827816799899955</v>
      </c>
      <c r="O3864" s="5">
        <f ca="1">VLOOKUP(CONCATENATE($F3864," ",$G3864),AllocFactorMatrix,(O$4+1),FALSE)*$E3870</f>
        <v>-0.2338885549123898</v>
      </c>
      <c r="P3864" s="5">
        <f ca="1">VLOOKUP(CONCATENATE($F3864," ",$G3864),AllocFactorMatrix,(P$4+1),FALSE)*$E3870</f>
        <v>-4.3580251877212081E-2</v>
      </c>
      <c r="Q3864" s="5">
        <f ca="1">VLOOKUP(CONCATENATE($F3864," ",$G3864),AllocFactorMatrix,(Q$4+1),FALSE)*$E3870</f>
        <v>-1.9693104359001262E-2</v>
      </c>
      <c r="R3864" s="5">
        <f ca="1">VLOOKUP(CONCATENATE($F3864," ",$G3864),AllocFactorMatrix,(R$4+1),FALSE)*$E3870</f>
        <v>-8.8557688989548782E-4</v>
      </c>
      <c r="S3864" s="5">
        <f t="shared" ref="S3864:S3870" ca="1" si="2021">SUBTOTAL(9,O3864:R3864)</f>
        <v>-0.29804748803849862</v>
      </c>
      <c r="T3864" s="5">
        <f ca="1">VLOOKUP(CONCATENATE($F3864," ",$G3864),AllocFactorMatrix,(T$4+1),FALSE)*$E3870</f>
        <v>-8.1703262909129798E-3</v>
      </c>
      <c r="U3864" s="5">
        <f ca="1">VLOOKUP(CONCATENATE($F3864," ",$G3864),AllocFactorMatrix,(U$4+1),FALSE)*$E3870</f>
        <v>-0.13370599767554003</v>
      </c>
      <c r="V3864" s="5">
        <f ca="1">VLOOKUP(CONCATENATE($F3864," ",$G3864),AllocFactorMatrix,(V$4+1),FALSE)*$E3870</f>
        <v>-0.70663995464573548</v>
      </c>
      <c r="W3864" s="5">
        <f ca="1">VLOOKUP(CONCATENATE($F3864," ",$G3864),AllocFactorMatrix,(W$4+1),FALSE)*$E3870</f>
        <v>-0.12760746377190949</v>
      </c>
      <c r="X3864" s="5">
        <f t="shared" ref="X3864:X3870" ca="1" si="2022">SUBTOTAL(9,T3864:W3864)</f>
        <v>-0.97612374238409794</v>
      </c>
      <c r="Y3864" s="5">
        <f ca="1">VLOOKUP(CONCATENATE($F3864," ",$G3864),AllocFactorMatrix,(Y$4+1),FALSE)*$E3870</f>
        <v>-7.1826804079114417E-2</v>
      </c>
      <c r="Z3864" s="5">
        <f ca="1">VLOOKUP(CONCATENATE($F3864," ",$G3864),AllocFactorMatrix,(Z$4+1),FALSE)*$E3870</f>
        <v>-1.2030715128427674E-3</v>
      </c>
      <c r="AA3864" s="5">
        <f t="shared" ca="1" si="2001"/>
        <v>-7.3029875591957186E-2</v>
      </c>
      <c r="AB3864" s="5">
        <f ca="1">VLOOKUP(CONCATENATE($F3864," ",$G3864),AllocFactorMatrix,(AB$4+1),FALSE)*$E3870</f>
        <v>-9.3205943149714916E-4</v>
      </c>
      <c r="AC3864" s="5">
        <f ca="1">VLOOKUP(CONCATENATE($F3864," ",$G3864),AllocFactorMatrix,(AC$4+1),FALSE)*$E3870</f>
        <v>0</v>
      </c>
      <c r="AD3864" s="5">
        <f ca="1">VLOOKUP(CONCATENATE($F3864," ",$G3864),AllocFactorMatrix,(AD$4+1),FALSE)*$E3870</f>
        <v>0</v>
      </c>
    </row>
    <row r="3865" spans="4:30" hidden="1" outlineLevel="1">
      <c r="D3865" s="7"/>
      <c r="E3865" s="51"/>
      <c r="F3865" s="52" t="str">
        <f>F3870</f>
        <v>LABOR_M</v>
      </c>
      <c r="G3865" s="55" t="str">
        <f>$G$10</f>
        <v>SUBTRAN</v>
      </c>
      <c r="H3865" s="4">
        <f t="shared" ca="1" si="1999"/>
        <v>-0.7587797757375615</v>
      </c>
      <c r="I3865" s="5">
        <f ca="1">VLOOKUP(CONCATENATE($F3865," ",$G3865),AllocFactorMatrix,(I$4+1),FALSE)*$E3870</f>
        <v>-0.36942516110993767</v>
      </c>
      <c r="J3865" s="5">
        <f ca="1">VLOOKUP(CONCATENATE($F3865," ",$G3865),AllocFactorMatrix,(J$4+1),FALSE)*$E3870</f>
        <v>-1.7828941540651795E-2</v>
      </c>
      <c r="K3865" s="5">
        <f ca="1">VLOOKUP(CONCATENATE($F3865," ",$G3865),AllocFactorMatrix,(K$4+1),FALSE)*$E3870</f>
        <v>-6.4860817571962368E-2</v>
      </c>
      <c r="L3865" s="5">
        <f ca="1">VLOOKUP(CONCATENATE($F3865," ",$G3865),AllocFactorMatrix,(L$4+1),FALSE)*$E3870</f>
        <v>-2.0034896286809461E-3</v>
      </c>
      <c r="M3865" s="5">
        <f ca="1">VLOOKUP(CONCATENATE($F3865," ",$G3865),AllocFactorMatrix,(M$4+1),FALSE)*$E3870</f>
        <v>-2.4952403745608673E-4</v>
      </c>
      <c r="N3865" s="5">
        <f t="shared" ca="1" si="2000"/>
        <v>-6.71138312380994E-2</v>
      </c>
      <c r="O3865" s="5">
        <f ca="1">VLOOKUP(CONCATENATE($F3865," ",$G3865),AllocFactorMatrix,(O$4+1),FALSE)*$E3870</f>
        <v>-4.9003361438200707E-2</v>
      </c>
      <c r="P3865" s="5">
        <f ca="1">VLOOKUP(CONCATENATE($F3865," ",$G3865),AllocFactorMatrix,(P$4+1),FALSE)*$E3870</f>
        <v>-9.1096677360019782E-3</v>
      </c>
      <c r="Q3865" s="5">
        <f ca="1">VLOOKUP(CONCATENATE($F3865," ",$G3865),AllocFactorMatrix,(Q$4+1),FALSE)*$E3870</f>
        <v>-5.4203608481262645E-3</v>
      </c>
      <c r="R3865" s="5">
        <f ca="1">VLOOKUP(CONCATENATE($F3865," ",$G3865),AllocFactorMatrix,(R$4+1),FALSE)*$E3870</f>
        <v>0</v>
      </c>
      <c r="S3865" s="5">
        <f t="shared" ca="1" si="2021"/>
        <v>-6.3533390022328953E-2</v>
      </c>
      <c r="T3865" s="5">
        <f ca="1">VLOOKUP(CONCATENATE($F3865," ",$G3865),AllocFactorMatrix,(T$4+1),FALSE)*$E3870</f>
        <v>-1.7111132400517727E-3</v>
      </c>
      <c r="U3865" s="5">
        <f ca="1">VLOOKUP(CONCATENATE($F3865," ",$G3865),AllocFactorMatrix,(U$4+1),FALSE)*$E3870</f>
        <v>-2.8011900690615633E-2</v>
      </c>
      <c r="V3865" s="5">
        <f ca="1">VLOOKUP(CONCATENATE($F3865," ",$G3865),AllocFactorMatrix,(V$4+1),FALSE)*$E3870</f>
        <v>-0.19515003532626854</v>
      </c>
      <c r="W3865" s="5">
        <f ca="1">VLOOKUP(CONCATENATE($F3865," ",$G3865),AllocFactorMatrix,(W$4+1),FALSE)*$E3870</f>
        <v>0</v>
      </c>
      <c r="X3865" s="5">
        <f t="shared" ca="1" si="2022"/>
        <v>-0.22487304925693594</v>
      </c>
      <c r="Y3865" s="5">
        <f ca="1">VLOOKUP(CONCATENATE($F3865," ",$G3865),AllocFactorMatrix,(Y$4+1),FALSE)*$E3870</f>
        <v>-1.474857611435524E-2</v>
      </c>
      <c r="Z3865" s="5">
        <f ca="1">VLOOKUP(CONCATENATE($F3865," ",$G3865),AllocFactorMatrix,(Z$4+1),FALSE)*$E3870</f>
        <v>-2.458591645162708E-4</v>
      </c>
      <c r="AA3865" s="5">
        <f t="shared" ca="1" si="2001"/>
        <v>-1.4994435278871511E-2</v>
      </c>
      <c r="AB3865" s="5">
        <f ca="1">VLOOKUP(CONCATENATE($F3865," ",$G3865),AllocFactorMatrix,(AB$4+1),FALSE)*$E3870</f>
        <v>-1.9694714645517836E-4</v>
      </c>
      <c r="AC3865" s="5">
        <f ca="1">VLOOKUP(CONCATENATE($F3865," ",$G3865),AllocFactorMatrix,(AC$4+1),FALSE)*$E3870</f>
        <v>-6.6966240104656457E-4</v>
      </c>
      <c r="AD3865" s="5">
        <f ca="1">VLOOKUP(CONCATENATE($F3865," ",$G3865),AllocFactorMatrix,(AD$4+1),FALSE)*$E3870</f>
        <v>-1.4435774323452269E-4</v>
      </c>
    </row>
    <row r="3866" spans="4:30" hidden="1" outlineLevel="1">
      <c r="D3866" s="7"/>
      <c r="E3866" s="51"/>
      <c r="F3866" s="52" t="str">
        <f>F3870</f>
        <v>LABOR_M</v>
      </c>
      <c r="G3866" s="55" t="str">
        <f>$G$11</f>
        <v>DISTPRI</v>
      </c>
      <c r="H3866" s="4">
        <f t="shared" ca="1" si="1999"/>
        <v>-486.14904765528723</v>
      </c>
      <c r="I3866" s="5">
        <f ca="1">VLOOKUP(CONCATENATE($F3866," ",$G3866),AllocFactorMatrix,(I$4+1),FALSE)*$E3870</f>
        <v>-324.91414306129224</v>
      </c>
      <c r="J3866" s="5">
        <f ca="1">VLOOKUP(CONCATENATE($F3866," ",$G3866),AllocFactorMatrix,(J$4+1),FALSE)*$E3870</f>
        <v>-15.315604503536992</v>
      </c>
      <c r="K3866" s="5">
        <f ca="1">VLOOKUP(CONCATENATE($F3866," ",$G3866),AllocFactorMatrix,(K$4+1),FALSE)*$E3870</f>
        <v>-55.61189992247288</v>
      </c>
      <c r="L3866" s="5">
        <f ca="1">VLOOKUP(CONCATENATE($F3866," ",$G3866),AllocFactorMatrix,(L$4+1),FALSE)*$E3870</f>
        <v>-1.718697080430255</v>
      </c>
      <c r="M3866" s="5">
        <f ca="1">VLOOKUP(CONCATENATE($F3866," ",$G3866),AllocFactorMatrix,(M$4+1),FALSE)*$E3870</f>
        <v>0</v>
      </c>
      <c r="N3866" s="5">
        <f t="shared" ca="1" si="2000"/>
        <v>-57.330597002903133</v>
      </c>
      <c r="O3866" s="5">
        <f ca="1">VLOOKUP(CONCATENATE($F3866," ",$G3866),AllocFactorMatrix,(O$4+1),FALSE)*$E3870</f>
        <v>-41.699204812864267</v>
      </c>
      <c r="P3866" s="5">
        <f ca="1">VLOOKUP(CONCATENATE($F3866," ",$G3866),AllocFactorMatrix,(P$4+1),FALSE)*$E3870</f>
        <v>-7.7664797025029815</v>
      </c>
      <c r="Q3866" s="5">
        <f ca="1">VLOOKUP(CONCATENATE($F3866," ",$G3866),AllocFactorMatrix,(Q$4+1),FALSE)*$E3870</f>
        <v>0</v>
      </c>
      <c r="R3866" s="5">
        <f ca="1">VLOOKUP(CONCATENATE($F3866," ",$G3866),AllocFactorMatrix,(R$4+1),FALSE)*$E3870</f>
        <v>0</v>
      </c>
      <c r="S3866" s="5">
        <f t="shared" ca="1" si="2021"/>
        <v>-49.465684515367251</v>
      </c>
      <c r="T3866" s="5">
        <f ca="1">VLOOKUP(CONCATENATE($F3866," ",$G3866),AllocFactorMatrix,(T$4+1),FALSE)*$E3870</f>
        <v>-1.4865509543120867</v>
      </c>
      <c r="U3866" s="5">
        <f ca="1">VLOOKUP(CONCATENATE($F3866," ",$G3866),AllocFactorMatrix,(U$4+1),FALSE)*$E3870</f>
        <v>-23.974703057021788</v>
      </c>
      <c r="V3866" s="5">
        <f ca="1">VLOOKUP(CONCATENATE($F3866," ",$G3866),AllocFactorMatrix,(V$4+1),FALSE)*$E3870</f>
        <v>0</v>
      </c>
      <c r="W3866" s="5">
        <f ca="1">VLOOKUP(CONCATENATE($F3866," ",$G3866),AllocFactorMatrix,(W$4+1),FALSE)*$E3870</f>
        <v>0</v>
      </c>
      <c r="X3866" s="5">
        <f t="shared" ca="1" si="2022"/>
        <v>-25.461254011333875</v>
      </c>
      <c r="Y3866" s="5">
        <f ca="1">VLOOKUP(CONCATENATE($F3866," ",$G3866),AllocFactorMatrix,(Y$4+1),FALSE)*$E3870</f>
        <v>-12.574226563682151</v>
      </c>
      <c r="Z3866" s="5">
        <f ca="1">VLOOKUP(CONCATENATE($F3866," ",$G3866),AllocFactorMatrix,(Z$4+1),FALSE)*$E3870</f>
        <v>-0.2097873210519284</v>
      </c>
      <c r="AA3866" s="5">
        <f t="shared" ca="1" si="2001"/>
        <v>-12.78401388473408</v>
      </c>
      <c r="AB3866" s="5">
        <f ca="1">VLOOKUP(CONCATENATE($F3866," ",$G3866),AllocFactorMatrix,(AB$4+1),FALSE)*$E3870</f>
        <v>-0.16996288155636707</v>
      </c>
      <c r="AC3866" s="5">
        <f ca="1">VLOOKUP(CONCATENATE($F3866," ",$G3866),AllocFactorMatrix,(AC$4+1),FALSE)*$E3870</f>
        <v>-0.58226921934144049</v>
      </c>
      <c r="AD3866" s="5">
        <f ca="1">VLOOKUP(CONCATENATE($F3866," ",$G3866),AllocFactorMatrix,(AD$4+1),FALSE)*$E3870</f>
        <v>-0.12551857522192428</v>
      </c>
    </row>
    <row r="3867" spans="4:30" hidden="1" outlineLevel="1">
      <c r="D3867" s="7"/>
      <c r="E3867" s="51"/>
      <c r="F3867" s="52" t="str">
        <f>F3870</f>
        <v>LABOR_M</v>
      </c>
      <c r="G3867" s="55" t="str">
        <f>$G$12</f>
        <v>DISTSEC</v>
      </c>
      <c r="H3867" s="4">
        <f t="shared" ca="1" si="1999"/>
        <v>-200.63969140716296</v>
      </c>
      <c r="I3867" s="5">
        <f ca="1">VLOOKUP(CONCATENATE($F3867," ",$G3867),AllocFactorMatrix,(I$4+1),FALSE)*$E3870</f>
        <v>-150.01858851447366</v>
      </c>
      <c r="J3867" s="5">
        <f ca="1">VLOOKUP(CONCATENATE($F3867," ",$G3867),AllocFactorMatrix,(J$4+1),FALSE)*$E3870</f>
        <v>-7.2324439646125924</v>
      </c>
      <c r="K3867" s="5">
        <f ca="1">VLOOKUP(CONCATENATE($F3867," ",$G3867),AllocFactorMatrix,(K$4+1),FALSE)*$E3870</f>
        <v>-21.82329747133258</v>
      </c>
      <c r="L3867" s="5">
        <f ca="1">VLOOKUP(CONCATENATE($F3867," ",$G3867),AllocFactorMatrix,(L$4+1),FALSE)*$E3870</f>
        <v>0</v>
      </c>
      <c r="M3867" s="5">
        <f ca="1">VLOOKUP(CONCATENATE($F3867," ",$G3867),AllocFactorMatrix,(M$4+1),FALSE)*$E3870</f>
        <v>0</v>
      </c>
      <c r="N3867" s="5">
        <f t="shared" ca="1" si="2000"/>
        <v>-21.82329747133258</v>
      </c>
      <c r="O3867" s="5">
        <f ca="1">VLOOKUP(CONCATENATE($F3867," ",$G3867),AllocFactorMatrix,(O$4+1),FALSE)*$E3870</f>
        <v>-13.905890090201632</v>
      </c>
      <c r="P3867" s="5">
        <f ca="1">VLOOKUP(CONCATENATE($F3867," ",$G3867),AllocFactorMatrix,(P$4+1),FALSE)*$E3870</f>
        <v>0</v>
      </c>
      <c r="Q3867" s="5">
        <f ca="1">VLOOKUP(CONCATENATE($F3867," ",$G3867),AllocFactorMatrix,(Q$4+1),FALSE)*$E3870</f>
        <v>0</v>
      </c>
      <c r="R3867" s="5">
        <f ca="1">VLOOKUP(CONCATENATE($F3867," ",$G3867),AllocFactorMatrix,(R$4+1),FALSE)*$E3870</f>
        <v>0</v>
      </c>
      <c r="S3867" s="5">
        <f t="shared" ca="1" si="2021"/>
        <v>-13.905890090201632</v>
      </c>
      <c r="T3867" s="5">
        <f ca="1">VLOOKUP(CONCATENATE($F3867," ",$G3867),AllocFactorMatrix,(T$4+1),FALSE)*$E3870</f>
        <v>-0.37598609533932803</v>
      </c>
      <c r="U3867" s="5">
        <f ca="1">VLOOKUP(CONCATENATE($F3867," ",$G3867),AllocFactorMatrix,(U$4+1),FALSE)*$E3870</f>
        <v>0</v>
      </c>
      <c r="V3867" s="5">
        <f ca="1">VLOOKUP(CONCATENATE($F3867," ",$G3867),AllocFactorMatrix,(V$4+1),FALSE)*$E3870</f>
        <v>0</v>
      </c>
      <c r="W3867" s="5">
        <f ca="1">VLOOKUP(CONCATENATE($F3867," ",$G3867),AllocFactorMatrix,(W$4+1),FALSE)*$E3870</f>
        <v>0</v>
      </c>
      <c r="X3867" s="5">
        <f t="shared" ca="1" si="2022"/>
        <v>-0.37598609533932803</v>
      </c>
      <c r="Y3867" s="5">
        <f ca="1">VLOOKUP(CONCATENATE($F3867," ",$G3867),AllocFactorMatrix,(Y$4+1),FALSE)*$E3870</f>
        <v>-5.1291054160210408</v>
      </c>
      <c r="Z3867" s="5">
        <f ca="1">VLOOKUP(CONCATENATE($F3867," ",$G3867),AllocFactorMatrix,(Z$4+1),FALSE)*$E3870</f>
        <v>0</v>
      </c>
      <c r="AA3867" s="5">
        <f t="shared" ca="1" si="2001"/>
        <v>-5.1291054160210408</v>
      </c>
      <c r="AB3867" s="5">
        <f ca="1">VLOOKUP(CONCATENATE($F3867," ",$G3867),AllocFactorMatrix,(AB$4+1),FALSE)*$E3870</f>
        <v>-5.3224891899215199E-2</v>
      </c>
      <c r="AC3867" s="5">
        <f ca="1">VLOOKUP(CONCATENATE($F3867," ",$G3867),AllocFactorMatrix,(AC$4+1),FALSE)*$E3870</f>
        <v>-1.8071897911010459</v>
      </c>
      <c r="AD3867" s="5">
        <f ca="1">VLOOKUP(CONCATENATE($F3867," ",$G3867),AllocFactorMatrix,(AD$4+1),FALSE)*$E3870</f>
        <v>-0.29396517218181945</v>
      </c>
    </row>
    <row r="3868" spans="4:30" hidden="1" outlineLevel="1">
      <c r="D3868" s="7"/>
      <c r="E3868" s="51"/>
      <c r="F3868" s="52" t="str">
        <f>F3870</f>
        <v>LABOR_M</v>
      </c>
      <c r="G3868" s="55" t="str">
        <f>$G$13</f>
        <v>ENERGY</v>
      </c>
      <c r="H3868" s="4">
        <f t="shared" ca="1" si="1999"/>
        <v>-248.54436014233218</v>
      </c>
      <c r="I3868" s="5">
        <f ca="1">VLOOKUP(CONCATENATE($F3868," ",$G3868),AllocFactorMatrix,(I$4+1),FALSE)*$E3870</f>
        <v>-93.26057667953512</v>
      </c>
      <c r="J3868" s="5">
        <f ca="1">VLOOKUP(CONCATENATE($F3868," ",$G3868),AllocFactorMatrix,(J$4+1),FALSE)*$E3870</f>
        <v>-6.0438879995368024</v>
      </c>
      <c r="K3868" s="5">
        <f ca="1">VLOOKUP(CONCATENATE($F3868," ",$G3868),AllocFactorMatrix,(K$4+1),FALSE)*$E3870</f>
        <v>-20.277899418454616</v>
      </c>
      <c r="L3868" s="5">
        <f ca="1">VLOOKUP(CONCATENATE($F3868," ",$G3868),AllocFactorMatrix,(L$4+1),FALSE)*$E3870</f>
        <v>-0.64447767908319575</v>
      </c>
      <c r="M3868" s="5">
        <f ca="1">VLOOKUP(CONCATENATE($F3868," ",$G3868),AllocFactorMatrix,(M$4+1),FALSE)*$E3870</f>
        <v>-5.941330793208259E-2</v>
      </c>
      <c r="N3868" s="5">
        <f t="shared" ca="1" si="2000"/>
        <v>-20.981790405469894</v>
      </c>
      <c r="O3868" s="5">
        <f ca="1">VLOOKUP(CONCATENATE($F3868," ",$G3868),AllocFactorMatrix,(O$4+1),FALSE)*$E3870</f>
        <v>-18.487643842583932</v>
      </c>
      <c r="P3868" s="5">
        <f ca="1">VLOOKUP(CONCATENATE($F3868," ",$G3868),AllocFactorMatrix,(P$4+1),FALSE)*$E3870</f>
        <v>-3.4272534353504209</v>
      </c>
      <c r="Q3868" s="5">
        <f ca="1">VLOOKUP(CONCATENATE($F3868," ",$G3868),AllocFactorMatrix,(Q$4+1),FALSE)*$E3870</f>
        <v>-1.5572562372949053</v>
      </c>
      <c r="R3868" s="5">
        <f ca="1">VLOOKUP(CONCATENATE($F3868," ",$G3868),AllocFactorMatrix,(R$4+1),FALSE)*$E3870</f>
        <v>-7.2154125697317439E-2</v>
      </c>
      <c r="S3868" s="5">
        <f t="shared" ca="1" si="2021"/>
        <v>-23.544307640926572</v>
      </c>
      <c r="T3868" s="5">
        <f ca="1">VLOOKUP(CONCATENATE($F3868," ",$G3868),AllocFactorMatrix,(T$4+1),FALSE)*$E3870</f>
        <v>-0.70848154606278457</v>
      </c>
      <c r="U3868" s="5">
        <f ca="1">VLOOKUP(CONCATENATE($F3868," ",$G3868),AllocFactorMatrix,(U$4+1),FALSE)*$E3870</f>
        <v>-12.439874587102212</v>
      </c>
      <c r="V3868" s="5">
        <f ca="1">VLOOKUP(CONCATENATE($F3868," ",$G3868),AllocFactorMatrix,(V$4+1),FALSE)*$E3870</f>
        <v>-70.628443132559823</v>
      </c>
      <c r="W3868" s="5">
        <f ca="1">VLOOKUP(CONCATENATE($F3868," ",$G3868),AllocFactorMatrix,(W$4+1),FALSE)*$E3870</f>
        <v>-13.399868697136753</v>
      </c>
      <c r="X3868" s="5">
        <f t="shared" ca="1" si="2022"/>
        <v>-97.176667962861572</v>
      </c>
      <c r="Y3868" s="5">
        <f ca="1">VLOOKUP(CONCATENATE($F3868," ",$G3868),AllocFactorMatrix,(Y$4+1),FALSE)*$E3870</f>
        <v>-5.0088599986858142</v>
      </c>
      <c r="Z3868" s="5">
        <f ca="1">VLOOKUP(CONCATENATE($F3868," ",$G3868),AllocFactorMatrix,(Z$4+1),FALSE)*$E3870</f>
        <v>-8.153625588200264E-2</v>
      </c>
      <c r="AA3868" s="5">
        <f t="shared" ca="1" si="2001"/>
        <v>-5.0903962545678167</v>
      </c>
      <c r="AB3868" s="5">
        <f ca="1">VLOOKUP(CONCATENATE($F3868," ",$G3868),AllocFactorMatrix,(AB$4+1),FALSE)*$E3870</f>
        <v>-9.0947134628534251E-2</v>
      </c>
      <c r="AC3868" s="5">
        <f ca="1">VLOOKUP(CONCATENATE($F3868," ",$G3868),AllocFactorMatrix,(AC$4+1),FALSE)*$E3870</f>
        <v>-1.9666100007385823</v>
      </c>
      <c r="AD3868" s="5">
        <f ca="1">VLOOKUP(CONCATENATE($F3868," ",$G3868),AllocFactorMatrix,(AD$4+1),FALSE)*$E3870</f>
        <v>-0.38917606406729965</v>
      </c>
    </row>
    <row r="3869" spans="4:30" hidden="1" outlineLevel="1">
      <c r="D3869" s="7"/>
      <c r="E3869" s="51"/>
      <c r="F3869" s="52" t="str">
        <f>F3870</f>
        <v>LABOR_M</v>
      </c>
      <c r="G3869" s="55" t="str">
        <f>$G$14</f>
        <v>CUSTOMER</v>
      </c>
      <c r="H3869" s="4">
        <f t="shared" ca="1" si="1999"/>
        <v>-187.33667067104182</v>
      </c>
      <c r="I3869" s="5">
        <f ca="1">VLOOKUP(CONCATENATE($F3869," ",$G3869),AllocFactorMatrix,(I$4+1),FALSE)*$E3870</f>
        <v>-133.85223709420367</v>
      </c>
      <c r="J3869" s="5">
        <f ca="1">VLOOKUP(CONCATENATE($F3869," ",$G3869),AllocFactorMatrix,(J$4+1),FALSE)*$E3870</f>
        <v>-22.906525274947626</v>
      </c>
      <c r="K3869" s="5">
        <f ca="1">VLOOKUP(CONCATENATE($F3869," ",$G3869),AllocFactorMatrix,(K$4+1),FALSE)*$E3870</f>
        <v>-6.5958446942371056</v>
      </c>
      <c r="L3869" s="5">
        <f ca="1">VLOOKUP(CONCATENATE($F3869," ",$G3869),AllocFactorMatrix,(L$4+1),FALSE)*$E3870</f>
        <v>-1.1025806403147207</v>
      </c>
      <c r="M3869" s="5">
        <f ca="1">VLOOKUP(CONCATENATE($F3869," ",$G3869),AllocFactorMatrix,(M$4+1),FALSE)*$E3870</f>
        <v>-0.17420245376653976</v>
      </c>
      <c r="N3869" s="5">
        <f t="shared" ca="1" si="2000"/>
        <v>-7.8726277883183666</v>
      </c>
      <c r="O3869" s="5">
        <f ca="1">VLOOKUP(CONCATENATE($F3869," ",$G3869),AllocFactorMatrix,(O$4+1),FALSE)*$E3870</f>
        <v>-1.2308000329103099</v>
      </c>
      <c r="P3869" s="5">
        <f ca="1">VLOOKUP(CONCATENATE($F3869," ",$G3869),AllocFactorMatrix,(P$4+1),FALSE)*$E3870</f>
        <v>-0.31610354397696322</v>
      </c>
      <c r="Q3869" s="5">
        <f ca="1">VLOOKUP(CONCATENATE($F3869," ",$G3869),AllocFactorMatrix,(Q$4+1),FALSE)*$E3870</f>
        <v>-0.6046074233224582</v>
      </c>
      <c r="R3869" s="5">
        <f ca="1">VLOOKUP(CONCATENATE($F3869," ",$G3869),AllocFactorMatrix,(R$4+1),FALSE)*$E3870</f>
        <v>-0.10552495671490057</v>
      </c>
      <c r="S3869" s="5">
        <f t="shared" ca="1" si="2021"/>
        <v>-2.2570359569246321</v>
      </c>
      <c r="T3869" s="5">
        <f ca="1">VLOOKUP(CONCATENATE($F3869," ",$G3869),AllocFactorMatrix,(T$4+1),FALSE)*$E3870</f>
        <v>-8.5599088816093408E-3</v>
      </c>
      <c r="U3869" s="5">
        <f ca="1">VLOOKUP(CONCATENATE($F3869," ",$G3869),AllocFactorMatrix,(U$4+1),FALSE)*$E3870</f>
        <v>-0.1881862274519947</v>
      </c>
      <c r="V3869" s="5">
        <f ca="1">VLOOKUP(CONCATENATE($F3869," ",$G3869),AllocFactorMatrix,(V$4+1),FALSE)*$E3870</f>
        <v>-0.88960637183443303</v>
      </c>
      <c r="W3869" s="5">
        <f ca="1">VLOOKUP(CONCATENATE($F3869," ",$G3869),AllocFactorMatrix,(W$4+1),FALSE)*$E3870</f>
        <v>-0.15834638852225427</v>
      </c>
      <c r="X3869" s="5">
        <f t="shared" ca="1" si="2022"/>
        <v>-1.2446988966902914</v>
      </c>
      <c r="Y3869" s="5">
        <f ca="1">VLOOKUP(CONCATENATE($F3869," ",$G3869),AllocFactorMatrix,(Y$4+1),FALSE)*$E3870</f>
        <v>-0.33687248683484494</v>
      </c>
      <c r="Z3869" s="5">
        <f ca="1">VLOOKUP(CONCATENATE($F3869," ",$G3869),AllocFactorMatrix,(Z$4+1),FALSE)*$E3870</f>
        <v>-5.3369859689614812E-3</v>
      </c>
      <c r="AA3869" s="5">
        <f t="shared" ca="1" si="2001"/>
        <v>-0.34220947280380642</v>
      </c>
      <c r="AB3869" s="5">
        <f ca="1">VLOOKUP(CONCATENATE($F3869," ",$G3869),AllocFactorMatrix,(AB$4+1),FALSE)*$E3870</f>
        <v>-9.5991605110499357E-3</v>
      </c>
      <c r="AC3869" s="5">
        <f ca="1">VLOOKUP(CONCATENATE($F3869," ",$G3869),AllocFactorMatrix,(AC$4+1),FALSE)*$E3870</f>
        <v>-14.773416575019951</v>
      </c>
      <c r="AD3869" s="5">
        <f ca="1">VLOOKUP(CONCATENATE($F3869," ",$G3869),AllocFactorMatrix,(AD$4+1),FALSE)*$E3870</f>
        <v>-4.0783204516224068</v>
      </c>
    </row>
    <row r="3870" spans="4:30" collapsed="1">
      <c r="D3870" s="7" t="s">
        <v>306</v>
      </c>
      <c r="E3870" s="61">
        <v>-2071</v>
      </c>
      <c r="F3870" s="10" t="s">
        <v>70</v>
      </c>
      <c r="G3870" s="55" t="str">
        <f>$G$15</f>
        <v>TOTAL</v>
      </c>
      <c r="H3870" s="4">
        <f t="shared" ca="1" si="1999"/>
        <v>-2071</v>
      </c>
      <c r="I3870" s="5">
        <f ca="1">VLOOKUP(CONCATENATE($F3870," ",$G3870),AllocFactorMatrix,(I$4+1),FALSE)*$E3870</f>
        <v>-1228.2967575127907</v>
      </c>
      <c r="J3870" s="5">
        <f ca="1">VLOOKUP(CONCATENATE($F3870," ",$G3870),AllocFactorMatrix,(J$4+1),FALSE)*$E3870</f>
        <v>-75.720485049492837</v>
      </c>
      <c r="K3870" s="5">
        <f ca="1">VLOOKUP(CONCATENATE($F3870," ",$G3870),AllocFactorMatrix,(K$4+1),FALSE)*$E3870</f>
        <v>-184.14033512758965</v>
      </c>
      <c r="L3870" s="5">
        <f ca="1">VLOOKUP(CONCATENATE($F3870," ",$G3870),AllocFactorMatrix,(L$4+1),FALSE)*$E3870</f>
        <v>-5.4628666631068548</v>
      </c>
      <c r="M3870" s="5">
        <f ca="1">VLOOKUP(CONCATENATE($F3870," ",$G3870),AllocFactorMatrix,(M$4+1),FALSE)*$E3870</f>
        <v>-0.49035648061060882</v>
      </c>
      <c r="N3870" s="5">
        <f t="shared" ca="1" si="2000"/>
        <v>-190.09355827130713</v>
      </c>
      <c r="O3870" s="5">
        <f ca="1">VLOOKUP(CONCATENATE($F3870," ",$G3870),AllocFactorMatrix,(O$4+1),FALSE)*$E3870</f>
        <v>-136.05185014227854</v>
      </c>
      <c r="P3870" s="5">
        <f ca="1">VLOOKUP(CONCATENATE($F3870," ",$G3870),AllocFactorMatrix,(P$4+1),FALSE)*$E3870</f>
        <v>-22.503262374719082</v>
      </c>
      <c r="Q3870" s="5">
        <f ca="1">VLOOKUP(CONCATENATE($F3870," ",$G3870),AllocFactorMatrix,(Q$4+1),FALSE)*$E3870</f>
        <v>-6.4187764796120952</v>
      </c>
      <c r="R3870" s="5">
        <f ca="1">VLOOKUP(CONCATENATE($F3870," ",$G3870),AllocFactorMatrix,(R$4+1),FALSE)*$E3870</f>
        <v>-0.26974607281986257</v>
      </c>
      <c r="S3870" s="5">
        <f t="shared" ca="1" si="2021"/>
        <v>-165.24363506942956</v>
      </c>
      <c r="T3870" s="5">
        <f ca="1">VLOOKUP(CONCATENATE($F3870," ",$G3870),AllocFactorMatrix,(T$4+1),FALSE)*$E3870</f>
        <v>-4.5088226917635197</v>
      </c>
      <c r="U3870" s="5">
        <f ca="1">VLOOKUP(CONCATENATE($F3870," ",$G3870),AllocFactorMatrix,(U$4+1),FALSE)*$E3870</f>
        <v>-67.324073307218029</v>
      </c>
      <c r="V3870" s="5">
        <f ca="1">VLOOKUP(CONCATENATE($F3870," ",$G3870),AllocFactorMatrix,(V$4+1),FALSE)*$E3870</f>
        <v>-238.15073218263015</v>
      </c>
      <c r="W3870" s="5">
        <f ca="1">VLOOKUP(CONCATENATE($F3870," ",$G3870),AllocFactorMatrix,(W$4+1),FALSE)*$E3870</f>
        <v>-35.491476444383508</v>
      </c>
      <c r="X3870" s="5">
        <f t="shared" ca="1" si="2022"/>
        <v>-345.47510462599524</v>
      </c>
      <c r="Y3870" s="5">
        <f ca="1">VLOOKUP(CONCATENATE($F3870," ",$G3870),AllocFactorMatrix,(Y$4+1),FALSE)*$E3870</f>
        <v>-40.950662006736685</v>
      </c>
      <c r="Z3870" s="5">
        <f ca="1">VLOOKUP(CONCATENATE($F3870," ",$G3870),AllocFactorMatrix,(Z$4+1),FALSE)*$E3870</f>
        <v>-0.6684247077400246</v>
      </c>
      <c r="AA3870" s="5">
        <f t="shared" ca="1" si="2001"/>
        <v>-41.619086714476708</v>
      </c>
      <c r="AB3870" s="5">
        <f ca="1">VLOOKUP(CONCATENATE($F3870," ",$G3870),AllocFactorMatrix,(AB$4+1),FALSE)*$E3870</f>
        <v>-0.53409288706890456</v>
      </c>
      <c r="AC3870" s="5">
        <f ca="1">VLOOKUP(CONCATENATE($F3870," ",$G3870),AllocFactorMatrix,(AC$4+1),FALSE)*$E3870</f>
        <v>-19.130155248602065</v>
      </c>
      <c r="AD3870" s="5">
        <f ca="1">VLOOKUP(CONCATENATE($F3870," ",$G3870),AllocFactorMatrix,(AD$4+1),FALSE)*$E3870</f>
        <v>-4.8871246208366843</v>
      </c>
    </row>
    <row r="3871" spans="4:30" hidden="1" outlineLevel="1">
      <c r="D3871" s="7"/>
      <c r="E3871" s="51"/>
      <c r="F3871" s="52" t="str">
        <f>F3878</f>
        <v>LABOR_M</v>
      </c>
      <c r="G3871" s="55" t="str">
        <f>$G$8</f>
        <v>PRODUCTION</v>
      </c>
      <c r="H3871" s="4">
        <f t="shared" ref="H3871:H3998" ca="1" si="2023">SUBTOTAL(9,I3871:AD3871)</f>
        <v>532533.93049330462</v>
      </c>
      <c r="I3871" s="5">
        <f ca="1">VLOOKUP(CONCATENATE($F3871," ",$G3871),AllocFactorMatrix,(I$4+1),FALSE)*$E3878</f>
        <v>295666.29274529847</v>
      </c>
      <c r="J3871" s="5">
        <f ca="1">VLOOKUP(CONCATENATE($F3871," ",$G3871),AllocFactorMatrix,(J$4+1),FALSE)*$E3878</f>
        <v>13605.04777744053</v>
      </c>
      <c r="K3871" s="5">
        <f ca="1">VLOOKUP(CONCATENATE($F3871," ",$G3871),AllocFactorMatrix,(K$4+1),FALSE)*$E3878</f>
        <v>44818.933770753269</v>
      </c>
      <c r="L3871" s="5">
        <f ca="1">VLOOKUP(CONCATENATE($F3871," ",$G3871),AllocFactorMatrix,(L$4+1),FALSE)*$E3878</f>
        <v>1119.882074567206</v>
      </c>
      <c r="M3871" s="5">
        <f ca="1">VLOOKUP(CONCATENATE($F3871," ",$G3871),AllocFactorMatrix,(M$4+1),FALSE)*$E3878</f>
        <v>144.1621301858421</v>
      </c>
      <c r="N3871" s="5">
        <f t="shared" ref="N3871:N3998" ca="1" si="2024">SUBTOTAL(9,K3871:M3871)</f>
        <v>46082.977975506314</v>
      </c>
      <c r="O3871" s="5">
        <f ca="1">VLOOKUP(CONCATENATE($F3871," ",$G3871),AllocFactorMatrix,(O$4+1),FALSE)*$E3878</f>
        <v>34094.368719595179</v>
      </c>
      <c r="P3871" s="5">
        <f ca="1">VLOOKUP(CONCATENATE($F3871," ",$G3871),AllocFactorMatrix,(P$4+1),FALSE)*$E3878</f>
        <v>6171.1455214984671</v>
      </c>
      <c r="Q3871" s="5">
        <f ca="1">VLOOKUP(CONCATENATE($F3871," ",$G3871),AllocFactorMatrix,(Q$4+1),FALSE)*$E3878</f>
        <v>2386.9555184576038</v>
      </c>
      <c r="R3871" s="5">
        <f ca="1">VLOOKUP(CONCATENATE($F3871," ",$G3871),AllocFactorMatrix,(R$4+1),FALSE)*$E3878</f>
        <v>51.431072218051959</v>
      </c>
      <c r="S3871" s="5">
        <f ca="1">SUBTOTAL(9,O3871:R3871)</f>
        <v>42703.900831769301</v>
      </c>
      <c r="T3871" s="5">
        <f ca="1">VLOOKUP(CONCATENATE($F3871," ",$G3871),AllocFactorMatrix,(T$4+1),FALSE)*$E3878</f>
        <v>1082.6206819784456</v>
      </c>
      <c r="U3871" s="5">
        <f ca="1">VLOOKUP(CONCATENATE($F3871," ",$G3871),AllocFactorMatrix,(U$4+1),FALSE)*$E3878</f>
        <v>17237.203270618971</v>
      </c>
      <c r="V3871" s="5">
        <f ca="1">VLOOKUP(CONCATENATE($F3871," ",$G3871),AllocFactorMatrix,(V$4+1),FALSE)*$E3878</f>
        <v>93480.866130169408</v>
      </c>
      <c r="W3871" s="5">
        <f ca="1">VLOOKUP(CONCATENATE($F3871," ",$G3871),AllocFactorMatrix,(W$4+1),FALSE)*$E3878</f>
        <v>12299.525933701911</v>
      </c>
      <c r="X3871" s="5">
        <f ca="1">SUBTOTAL(9,T3871:W3871)</f>
        <v>124100.21601646874</v>
      </c>
      <c r="Y3871" s="5">
        <f ca="1">VLOOKUP(CONCATENATE($F3871," ",$G3871),AllocFactorMatrix,(Y$4+1),FALSE)*$E3878</f>
        <v>10048.601529594176</v>
      </c>
      <c r="Z3871" s="5">
        <f ca="1">VLOOKUP(CONCATENATE($F3871," ",$G3871),AllocFactorMatrix,(Z$4+1),FALSE)*$E3878</f>
        <v>208.87709225068429</v>
      </c>
      <c r="AA3871" s="5">
        <f t="shared" ref="AA3871:AA3998" ca="1" si="2025">SUBTOTAL(9,Y3871:Z3871)</f>
        <v>10257.478621844861</v>
      </c>
      <c r="AB3871" s="5">
        <f ca="1">VLOOKUP(CONCATENATE($F3871," ",$G3871),AllocFactorMatrix,(AB$4+1),FALSE)*$E3878</f>
        <v>118.01652497618826</v>
      </c>
      <c r="AC3871" s="5">
        <f ca="1">VLOOKUP(CONCATENATE($F3871," ",$G3871),AllocFactorMatrix,(AC$4+1),FALSE)*$E3878</f>
        <v>0</v>
      </c>
      <c r="AD3871" s="5">
        <f ca="1">VLOOKUP(CONCATENATE($F3871," ",$G3871),AllocFactorMatrix,(AD$4+1),FALSE)*$E3878</f>
        <v>0</v>
      </c>
    </row>
    <row r="3872" spans="4:30" hidden="1" outlineLevel="1">
      <c r="D3872" s="7"/>
      <c r="E3872" s="51"/>
      <c r="F3872" s="52" t="str">
        <f>F3878</f>
        <v>LABOR_M</v>
      </c>
      <c r="G3872" s="55" t="str">
        <f>$G$9</f>
        <v>BULKTRAN</v>
      </c>
      <c r="H3872" s="4">
        <f t="shared" ca="1" si="2023"/>
        <v>1945.782141861526</v>
      </c>
      <c r="I3872" s="5">
        <f ca="1">VLOOKUP(CONCATENATE($F3872," ",$G3872),AllocFactorMatrix,(I$4+1),FALSE)*$E3878</f>
        <v>958.45918621578312</v>
      </c>
      <c r="J3872" s="5">
        <f ca="1">VLOOKUP(CONCATENATE($F3872," ",$G3872),AllocFactorMatrix,(J$4+1),FALSE)*$E3878</f>
        <v>47.380062363993879</v>
      </c>
      <c r="K3872" s="5">
        <f ca="1">VLOOKUP(CONCATENATE($F3872," ",$G3872),AllocFactorMatrix,(K$4+1),FALSE)*$E3878</f>
        <v>173.55045305072917</v>
      </c>
      <c r="L3872" s="5">
        <f ca="1">VLOOKUP(CONCATENATE($F3872," ",$G3872),AllocFactorMatrix,(L$4+1),FALSE)*$E3878</f>
        <v>5.4627520889008849</v>
      </c>
      <c r="M3872" s="5">
        <f ca="1">VLOOKUP(CONCATENATE($F3872," ",$G3872),AllocFactorMatrix,(M$4+1),FALSE)*$E3878</f>
        <v>0.51227941100602103</v>
      </c>
      <c r="N3872" s="5">
        <f t="shared" ca="1" si="2024"/>
        <v>179.52548455063609</v>
      </c>
      <c r="O3872" s="5">
        <f ca="1">VLOOKUP(CONCATENATE($F3872," ",$G3872),AllocFactorMatrix,(O$4+1),FALSE)*$E3878</f>
        <v>131.92534195944856</v>
      </c>
      <c r="P3872" s="5">
        <f ca="1">VLOOKUP(CONCATENATE($F3872," ",$G3872),AllocFactorMatrix,(P$4+1),FALSE)*$E3878</f>
        <v>24.581534713118806</v>
      </c>
      <c r="Q3872" s="5">
        <f ca="1">VLOOKUP(CONCATENATE($F3872," ",$G3872),AllocFactorMatrix,(Q$4+1),FALSE)*$E3878</f>
        <v>11.107937828670227</v>
      </c>
      <c r="R3872" s="5">
        <f ca="1">VLOOKUP(CONCATENATE($F3872," ",$G3872),AllocFactorMatrix,(R$4+1),FALSE)*$E3878</f>
        <v>0.49951154760270106</v>
      </c>
      <c r="S3872" s="5">
        <f t="shared" ref="S3872:S3878" ca="1" si="2026">SUBTOTAL(9,O3872:R3872)</f>
        <v>168.1143260488403</v>
      </c>
      <c r="T3872" s="5">
        <f ca="1">VLOOKUP(CONCATENATE($F3872," ",$G3872),AllocFactorMatrix,(T$4+1),FALSE)*$E3878</f>
        <v>4.6084901001364464</v>
      </c>
      <c r="U3872" s="5">
        <f ca="1">VLOOKUP(CONCATENATE($F3872," ",$G3872),AllocFactorMatrix,(U$4+1),FALSE)*$E3878</f>
        <v>75.417155285696495</v>
      </c>
      <c r="V3872" s="5">
        <f ca="1">VLOOKUP(CONCATENATE($F3872," ",$G3872),AllocFactorMatrix,(V$4+1),FALSE)*$E3878</f>
        <v>398.58178478963072</v>
      </c>
      <c r="W3872" s="5">
        <f ca="1">VLOOKUP(CONCATENATE($F3872," ",$G3872),AllocFactorMatrix,(W$4+1),FALSE)*$E3878</f>
        <v>71.977264133309319</v>
      </c>
      <c r="X3872" s="5">
        <f t="shared" ref="X3872:X3878" ca="1" si="2027">SUBTOTAL(9,T3872:W3872)</f>
        <v>550.58469430877301</v>
      </c>
      <c r="Y3872" s="5">
        <f ca="1">VLOOKUP(CONCATENATE($F3872," ",$G3872),AllocFactorMatrix,(Y$4+1),FALSE)*$E3878</f>
        <v>40.51406317654547</v>
      </c>
      <c r="Z3872" s="5">
        <f ca="1">VLOOKUP(CONCATENATE($F3872," ",$G3872),AllocFactorMatrix,(Z$4+1),FALSE)*$E3878</f>
        <v>0.67859507188329515</v>
      </c>
      <c r="AA3872" s="5">
        <f t="shared" ca="1" si="2025"/>
        <v>41.192658248428764</v>
      </c>
      <c r="AB3872" s="5">
        <f ca="1">VLOOKUP(CONCATENATE($F3872," ",$G3872),AllocFactorMatrix,(AB$4+1),FALSE)*$E3878</f>
        <v>0.52573012507110473</v>
      </c>
      <c r="AC3872" s="5">
        <f ca="1">VLOOKUP(CONCATENATE($F3872," ",$G3872),AllocFactorMatrix,(AC$4+1),FALSE)*$E3878</f>
        <v>0</v>
      </c>
      <c r="AD3872" s="5">
        <f ca="1">VLOOKUP(CONCATENATE($F3872," ",$G3872),AllocFactorMatrix,(AD$4+1),FALSE)*$E3878</f>
        <v>0</v>
      </c>
    </row>
    <row r="3873" spans="1:30" hidden="1" outlineLevel="1">
      <c r="D3873" s="7"/>
      <c r="E3873" s="51"/>
      <c r="F3873" s="52" t="str">
        <f>F3878</f>
        <v>LABOR_M</v>
      </c>
      <c r="G3873" s="55" t="str">
        <f>$G$10</f>
        <v>SUBTRAN</v>
      </c>
      <c r="H3873" s="4">
        <f t="shared" ca="1" si="2023"/>
        <v>427.99136291037371</v>
      </c>
      <c r="I3873" s="5">
        <f ca="1">VLOOKUP(CONCATENATE($F3873," ",$G3873),AllocFactorMatrix,(I$4+1),FALSE)*$E3878</f>
        <v>208.37505591544951</v>
      </c>
      <c r="J3873" s="5">
        <f ca="1">VLOOKUP(CONCATENATE($F3873," ",$G3873),AllocFactorMatrix,(J$4+1),FALSE)*$E3878</f>
        <v>10.056452785415487</v>
      </c>
      <c r="K3873" s="5">
        <f ca="1">VLOOKUP(CONCATENATE($F3873," ",$G3873),AllocFactorMatrix,(K$4+1),FALSE)*$E3878</f>
        <v>36.58488351922886</v>
      </c>
      <c r="L3873" s="5">
        <f ca="1">VLOOKUP(CONCATENATE($F3873," ",$G3873),AllocFactorMatrix,(L$4+1),FALSE)*$E3878</f>
        <v>1.1300726299965738</v>
      </c>
      <c r="M3873" s="5">
        <f ca="1">VLOOKUP(CONCATENATE($F3873," ",$G3873),AllocFactorMatrix,(M$4+1),FALSE)*$E3878</f>
        <v>0.14074456948450151</v>
      </c>
      <c r="N3873" s="5">
        <f t="shared" ca="1" si="2024"/>
        <v>37.85570071870994</v>
      </c>
      <c r="O3873" s="5">
        <f ca="1">VLOOKUP(CONCATENATE($F3873," ",$G3873),AllocFactorMatrix,(O$4+1),FALSE)*$E3878</f>
        <v>27.640451313740719</v>
      </c>
      <c r="P3873" s="5">
        <f ca="1">VLOOKUP(CONCATENATE($F3873," ",$G3873),AllocFactorMatrix,(P$4+1),FALSE)*$E3878</f>
        <v>5.1383276606210444</v>
      </c>
      <c r="Q3873" s="5">
        <f ca="1">VLOOKUP(CONCATENATE($F3873," ",$G3873),AllocFactorMatrix,(Q$4+1),FALSE)*$E3878</f>
        <v>3.057366183225684</v>
      </c>
      <c r="R3873" s="5">
        <f ca="1">VLOOKUP(CONCATENATE($F3873," ",$G3873),AllocFactorMatrix,(R$4+1),FALSE)*$E3878</f>
        <v>0</v>
      </c>
      <c r="S3873" s="5">
        <f t="shared" ca="1" si="2026"/>
        <v>35.836145157587445</v>
      </c>
      <c r="T3873" s="5">
        <f ca="1">VLOOKUP(CONCATENATE($F3873," ",$G3873),AllocFactorMatrix,(T$4+1),FALSE)*$E3878</f>
        <v>0.96515709975517061</v>
      </c>
      <c r="U3873" s="5">
        <f ca="1">VLOOKUP(CONCATENATE($F3873," ",$G3873),AllocFactorMatrix,(U$4+1),FALSE)*$E3878</f>
        <v>15.800172774284903</v>
      </c>
      <c r="V3873" s="5">
        <f ca="1">VLOOKUP(CONCATENATE($F3873," ",$G3873),AllocFactorMatrix,(V$4+1),FALSE)*$E3878</f>
        <v>110.07479674864859</v>
      </c>
      <c r="W3873" s="5">
        <f ca="1">VLOOKUP(CONCATENATE($F3873," ",$G3873),AllocFactorMatrix,(W$4+1),FALSE)*$E3878</f>
        <v>0</v>
      </c>
      <c r="X3873" s="5">
        <f t="shared" ca="1" si="2027"/>
        <v>126.84012662268867</v>
      </c>
      <c r="Y3873" s="5">
        <f ca="1">VLOOKUP(CONCATENATE($F3873," ",$G3873),AllocFactorMatrix,(Y$4+1),FALSE)*$E3878</f>
        <v>8.318966047868809</v>
      </c>
      <c r="Z3873" s="5">
        <f ca="1">VLOOKUP(CONCATENATE($F3873," ",$G3873),AllocFactorMatrix,(Z$4+1),FALSE)*$E3878</f>
        <v>0.13867739002801097</v>
      </c>
      <c r="AA3873" s="5">
        <f t="shared" ca="1" si="2025"/>
        <v>8.4576434378968202</v>
      </c>
      <c r="AB3873" s="5">
        <f ca="1">VLOOKUP(CONCATENATE($F3873," ",$G3873),AllocFactorMatrix,(AB$4+1),FALSE)*$E3878</f>
        <v>0.11108846114239958</v>
      </c>
      <c r="AC3873" s="5">
        <f ca="1">VLOOKUP(CONCATENATE($F3873," ",$G3873),AllocFactorMatrix,(AC$4+1),FALSE)*$E3878</f>
        <v>0.37772451622759368</v>
      </c>
      <c r="AD3873" s="5">
        <f ca="1">VLOOKUP(CONCATENATE($F3873," ",$G3873),AllocFactorMatrix,(AD$4+1),FALSE)*$E3878</f>
        <v>8.1425295255863908E-2</v>
      </c>
    </row>
    <row r="3874" spans="1:30" hidden="1" outlineLevel="1">
      <c r="D3874" s="7"/>
      <c r="E3874" s="51"/>
      <c r="F3874" s="52" t="str">
        <f>F3878</f>
        <v>LABOR_M</v>
      </c>
      <c r="G3874" s="55" t="str">
        <f>$G$11</f>
        <v>DISTPRI</v>
      </c>
      <c r="H3874" s="4">
        <f t="shared" ca="1" si="2023"/>
        <v>274213.41492835304</v>
      </c>
      <c r="I3874" s="5">
        <f ca="1">VLOOKUP(CONCATENATE($F3874," ",$G3874),AllocFactorMatrix,(I$4+1),FALSE)*$E3878</f>
        <v>183268.52054337741</v>
      </c>
      <c r="J3874" s="5">
        <f ca="1">VLOOKUP(CONCATENATE($F3874," ",$G3874),AllocFactorMatrix,(J$4+1),FALSE)*$E3878</f>
        <v>8638.7996291722575</v>
      </c>
      <c r="K3874" s="5">
        <f ca="1">VLOOKUP(CONCATENATE($F3874," ",$G3874),AllocFactorMatrix,(K$4+1),FALSE)*$E3878</f>
        <v>31368.01164569606</v>
      </c>
      <c r="L3874" s="5">
        <f ca="1">VLOOKUP(CONCATENATE($F3874," ",$G3874),AllocFactorMatrix,(L$4+1),FALSE)*$E3878</f>
        <v>969.43478121620637</v>
      </c>
      <c r="M3874" s="5">
        <f ca="1">VLOOKUP(CONCATENATE($F3874," ",$G3874),AllocFactorMatrix,(M$4+1),FALSE)*$E3878</f>
        <v>0</v>
      </c>
      <c r="N3874" s="5">
        <f t="shared" ca="1" si="2024"/>
        <v>32337.446426912265</v>
      </c>
      <c r="O3874" s="5">
        <f ca="1">VLOOKUP(CONCATENATE($F3874," ",$G3874),AllocFactorMatrix,(O$4+1),FALSE)*$E3878</f>
        <v>23520.526074629171</v>
      </c>
      <c r="P3874" s="5">
        <f ca="1">VLOOKUP(CONCATENATE($F3874," ",$G3874),AllocFactorMatrix,(P$4+1),FALSE)*$E3878</f>
        <v>4380.6995641903732</v>
      </c>
      <c r="Q3874" s="5">
        <f ca="1">VLOOKUP(CONCATENATE($F3874," ",$G3874),AllocFactorMatrix,(Q$4+1),FALSE)*$E3878</f>
        <v>0</v>
      </c>
      <c r="R3874" s="5">
        <f ca="1">VLOOKUP(CONCATENATE($F3874," ",$G3874),AllocFactorMatrix,(R$4+1),FALSE)*$E3878</f>
        <v>0</v>
      </c>
      <c r="S3874" s="5">
        <f t="shared" ca="1" si="2026"/>
        <v>27901.225638819546</v>
      </c>
      <c r="T3874" s="5">
        <f ca="1">VLOOKUP(CONCATENATE($F3874," ",$G3874),AllocFactorMatrix,(T$4+1),FALSE)*$E3878</f>
        <v>838.49225996213067</v>
      </c>
      <c r="U3874" s="5">
        <f ca="1">VLOOKUP(CONCATENATE($F3874," ",$G3874),AllocFactorMatrix,(U$4+1),FALSE)*$E3878</f>
        <v>13522.982774247279</v>
      </c>
      <c r="V3874" s="5">
        <f ca="1">VLOOKUP(CONCATENATE($F3874," ",$G3874),AllocFactorMatrix,(V$4+1),FALSE)*$E3878</f>
        <v>0</v>
      </c>
      <c r="W3874" s="5">
        <f ca="1">VLOOKUP(CONCATENATE($F3874," ",$G3874),AllocFactorMatrix,(W$4+1),FALSE)*$E3878</f>
        <v>0</v>
      </c>
      <c r="X3874" s="5">
        <f t="shared" ca="1" si="2027"/>
        <v>14361.47503420941</v>
      </c>
      <c r="Y3874" s="5">
        <f ca="1">VLOOKUP(CONCATENATE($F3874," ",$G3874),AllocFactorMatrix,(Y$4+1),FALSE)*$E3878</f>
        <v>7092.5195117423627</v>
      </c>
      <c r="Z3874" s="5">
        <f ca="1">VLOOKUP(CONCATENATE($F3874," ",$G3874),AllocFactorMatrix,(Z$4+1),FALSE)*$E3878</f>
        <v>118.33098921364186</v>
      </c>
      <c r="AA3874" s="5">
        <f t="shared" ca="1" si="2025"/>
        <v>7210.8505009560049</v>
      </c>
      <c r="AB3874" s="5">
        <f ca="1">VLOOKUP(CONCATENATE($F3874," ",$G3874),AllocFactorMatrix,(AB$4+1),FALSE)*$E3878</f>
        <v>95.867928544583933</v>
      </c>
      <c r="AC3874" s="5">
        <f ca="1">VLOOKUP(CONCATENATE($F3874," ",$G3874),AllocFactorMatrix,(AC$4+1),FALSE)*$E3878</f>
        <v>328.43020430330392</v>
      </c>
      <c r="AD3874" s="5">
        <f ca="1">VLOOKUP(CONCATENATE($F3874," ",$G3874),AllocFactorMatrix,(AD$4+1),FALSE)*$E3878</f>
        <v>70.799022058252675</v>
      </c>
    </row>
    <row r="3875" spans="1:30" hidden="1" outlineLevel="1">
      <c r="D3875" s="7"/>
      <c r="E3875" s="51"/>
      <c r="F3875" s="52" t="str">
        <f>F3878</f>
        <v>LABOR_M</v>
      </c>
      <c r="G3875" s="55" t="str">
        <f>$G$12</f>
        <v>DISTSEC</v>
      </c>
      <c r="H3875" s="4">
        <f t="shared" ca="1" si="2023"/>
        <v>113171.24905681321</v>
      </c>
      <c r="I3875" s="5">
        <f ca="1">VLOOKUP(CONCATENATE($F3875," ",$G3875),AllocFactorMatrix,(I$4+1),FALSE)*$E3878</f>
        <v>84618.307199594114</v>
      </c>
      <c r="J3875" s="5">
        <f ca="1">VLOOKUP(CONCATENATE($F3875," ",$G3875),AllocFactorMatrix,(J$4+1),FALSE)*$E3878</f>
        <v>4079.4755587398017</v>
      </c>
      <c r="K3875" s="5">
        <f ca="1">VLOOKUP(CONCATENATE($F3875," ",$G3875),AllocFactorMatrix,(K$4+1),FALSE)*$E3878</f>
        <v>12309.477830870159</v>
      </c>
      <c r="L3875" s="5">
        <f ca="1">VLOOKUP(CONCATENATE($F3875," ",$G3875),AllocFactorMatrix,(L$4+1),FALSE)*$E3878</f>
        <v>0</v>
      </c>
      <c r="M3875" s="5">
        <f ca="1">VLOOKUP(CONCATENATE($F3875," ",$G3875),AllocFactorMatrix,(M$4+1),FALSE)*$E3878</f>
        <v>0</v>
      </c>
      <c r="N3875" s="5">
        <f t="shared" ca="1" si="2024"/>
        <v>12309.477830870159</v>
      </c>
      <c r="O3875" s="5">
        <f ca="1">VLOOKUP(CONCATENATE($F3875," ",$G3875),AllocFactorMatrix,(O$4+1),FALSE)*$E3878</f>
        <v>7843.6471852482937</v>
      </c>
      <c r="P3875" s="5">
        <f ca="1">VLOOKUP(CONCATENATE($F3875," ",$G3875),AllocFactorMatrix,(P$4+1),FALSE)*$E3878</f>
        <v>0</v>
      </c>
      <c r="Q3875" s="5">
        <f ca="1">VLOOKUP(CONCATENATE($F3875," ",$G3875),AllocFactorMatrix,(Q$4+1),FALSE)*$E3878</f>
        <v>0</v>
      </c>
      <c r="R3875" s="5">
        <f ca="1">VLOOKUP(CONCATENATE($F3875," ",$G3875),AllocFactorMatrix,(R$4+1),FALSE)*$E3878</f>
        <v>0</v>
      </c>
      <c r="S3875" s="5">
        <f t="shared" ca="1" si="2026"/>
        <v>7843.6471852482937</v>
      </c>
      <c r="T3875" s="5">
        <f ca="1">VLOOKUP(CONCATENATE($F3875," ",$G3875),AllocFactorMatrix,(T$4+1),FALSE)*$E3878</f>
        <v>212.07576496515051</v>
      </c>
      <c r="U3875" s="5">
        <f ca="1">VLOOKUP(CONCATENATE($F3875," ",$G3875),AllocFactorMatrix,(U$4+1),FALSE)*$E3878</f>
        <v>0</v>
      </c>
      <c r="V3875" s="5">
        <f ca="1">VLOOKUP(CONCATENATE($F3875," ",$G3875),AllocFactorMatrix,(V$4+1),FALSE)*$E3878</f>
        <v>0</v>
      </c>
      <c r="W3875" s="5">
        <f ca="1">VLOOKUP(CONCATENATE($F3875," ",$G3875),AllocFactorMatrix,(W$4+1),FALSE)*$E3878</f>
        <v>0</v>
      </c>
      <c r="X3875" s="5">
        <f t="shared" ca="1" si="2027"/>
        <v>212.07576496515051</v>
      </c>
      <c r="Y3875" s="5">
        <f ca="1">VLOOKUP(CONCATENATE($F3875," ",$G3875),AllocFactorMatrix,(Y$4+1),FALSE)*$E3878</f>
        <v>2893.0829309202372</v>
      </c>
      <c r="Z3875" s="5">
        <f ca="1">VLOOKUP(CONCATENATE($F3875," ",$G3875),AllocFactorMatrix,(Z$4+1),FALSE)*$E3878</f>
        <v>0</v>
      </c>
      <c r="AA3875" s="5">
        <f t="shared" ca="1" si="2025"/>
        <v>2893.0829309202372</v>
      </c>
      <c r="AB3875" s="5">
        <f ca="1">VLOOKUP(CONCATENATE($F3875," ",$G3875),AllocFactorMatrix,(AB$4+1),FALSE)*$E3878</f>
        <v>30.021614641164671</v>
      </c>
      <c r="AC3875" s="5">
        <f ca="1">VLOOKUP(CONCATENATE($F3875," ",$G3875),AllocFactorMatrix,(AC$4+1),FALSE)*$E3878</f>
        <v>1019.3492848161608</v>
      </c>
      <c r="AD3875" s="5">
        <f ca="1">VLOOKUP(CONCATENATE($F3875," ",$G3875),AllocFactorMatrix,(AD$4+1),FALSE)*$E3878</f>
        <v>165.81168701812496</v>
      </c>
    </row>
    <row r="3876" spans="1:30" hidden="1" outlineLevel="1">
      <c r="D3876" s="7"/>
      <c r="E3876" s="51"/>
      <c r="F3876" s="52" t="str">
        <f>F3878</f>
        <v>LABOR_M</v>
      </c>
      <c r="G3876" s="55" t="str">
        <f>$G$13</f>
        <v>ENERGY</v>
      </c>
      <c r="H3876" s="4">
        <f t="shared" ca="1" si="2023"/>
        <v>140191.9803906256</v>
      </c>
      <c r="I3876" s="5">
        <f ca="1">VLOOKUP(CONCATENATE($F3876," ",$G3876),AllocFactorMatrix,(I$4+1),FALSE)*$E3878</f>
        <v>52603.828666997739</v>
      </c>
      <c r="J3876" s="5">
        <f ca="1">VLOOKUP(CONCATENATE($F3876," ",$G3876),AllocFactorMatrix,(J$4+1),FALSE)*$E3878</f>
        <v>3409.0680127643241</v>
      </c>
      <c r="K3876" s="5">
        <f ca="1">VLOOKUP(CONCATENATE($F3876," ",$G3876),AllocFactorMatrix,(K$4+1),FALSE)*$E3878</f>
        <v>11437.792738515982</v>
      </c>
      <c r="L3876" s="5">
        <f ca="1">VLOOKUP(CONCATENATE($F3876," ",$G3876),AllocFactorMatrix,(L$4+1),FALSE)*$E3878</f>
        <v>363.51901968922897</v>
      </c>
      <c r="M3876" s="5">
        <f ca="1">VLOOKUP(CONCATENATE($F3876," ",$G3876),AllocFactorMatrix,(M$4+1),FALSE)*$E3878</f>
        <v>33.51220400167945</v>
      </c>
      <c r="N3876" s="5">
        <f t="shared" ca="1" si="2024"/>
        <v>11834.82396220689</v>
      </c>
      <c r="O3876" s="5">
        <f ca="1">VLOOKUP(CONCATENATE($F3876," ",$G3876),AllocFactorMatrix,(O$4+1),FALSE)*$E3878</f>
        <v>10427.9952341874</v>
      </c>
      <c r="P3876" s="5">
        <f ca="1">VLOOKUP(CONCATENATE($F3876," ",$G3876),AllocFactorMatrix,(P$4+1),FALSE)*$E3878</f>
        <v>1933.1496644188628</v>
      </c>
      <c r="Q3876" s="5">
        <f ca="1">VLOOKUP(CONCATENATE($F3876," ",$G3876),AllocFactorMatrix,(Q$4+1),FALSE)*$E3878</f>
        <v>878.37372675447523</v>
      </c>
      <c r="R3876" s="5">
        <f ca="1">VLOOKUP(CONCATENATE($F3876," ",$G3876),AllocFactorMatrix,(R$4+1),FALSE)*$E3878</f>
        <v>40.698689638615527</v>
      </c>
      <c r="S3876" s="5">
        <f t="shared" ca="1" si="2026"/>
        <v>13280.217314999352</v>
      </c>
      <c r="T3876" s="5">
        <f ca="1">VLOOKUP(CONCATENATE($F3876," ",$G3876),AllocFactorMatrix,(T$4+1),FALSE)*$E3878</f>
        <v>399.62053838548229</v>
      </c>
      <c r="U3876" s="5">
        <f ca="1">VLOOKUP(CONCATENATE($F3876," ",$G3876),AllocFactorMatrix,(U$4+1),FALSE)*$E3878</f>
        <v>7016.7379906676115</v>
      </c>
      <c r="V3876" s="5">
        <f ca="1">VLOOKUP(CONCATENATE($F3876," ",$G3876),AllocFactorMatrix,(V$4+1),FALSE)*$E3878</f>
        <v>39838.125109698703</v>
      </c>
      <c r="W3876" s="5">
        <f ca="1">VLOOKUP(CONCATENATE($F3876," ",$G3876),AllocFactorMatrix,(W$4+1),FALSE)*$E3878</f>
        <v>7558.2247311915462</v>
      </c>
      <c r="X3876" s="5">
        <f t="shared" ca="1" si="2027"/>
        <v>54812.70836994335</v>
      </c>
      <c r="Y3876" s="5">
        <f ca="1">VLOOKUP(CONCATENATE($F3876," ",$G3876),AllocFactorMatrix,(Y$4+1),FALSE)*$E3878</f>
        <v>2825.2582448985186</v>
      </c>
      <c r="Z3876" s="5">
        <f ca="1">VLOOKUP(CONCATENATE($F3876," ",$G3876),AllocFactorMatrix,(Z$4+1),FALSE)*$E3878</f>
        <v>45.990700328861969</v>
      </c>
      <c r="AA3876" s="5">
        <f t="shared" ca="1" si="2025"/>
        <v>2871.2489452273803</v>
      </c>
      <c r="AB3876" s="5">
        <f ca="1">VLOOKUP(CONCATENATE($F3876," ",$G3876),AllocFactorMatrix,(AB$4+1),FALSE)*$E3878</f>
        <v>51.298926707190503</v>
      </c>
      <c r="AC3876" s="5">
        <f ca="1">VLOOKUP(CONCATENATE($F3876," ",$G3876),AllocFactorMatrix,(AC$4+1),FALSE)*$E3878</f>
        <v>1109.2705966116739</v>
      </c>
      <c r="AD3876" s="5">
        <f ca="1">VLOOKUP(CONCATENATE($F3876," ",$G3876),AllocFactorMatrix,(AD$4+1),FALSE)*$E3878</f>
        <v>219.51559516771812</v>
      </c>
    </row>
    <row r="3877" spans="1:30" hidden="1" outlineLevel="1">
      <c r="D3877" s="7"/>
      <c r="E3877" s="51"/>
      <c r="F3877" s="52" t="str">
        <f>F3878</f>
        <v>LABOR_M</v>
      </c>
      <c r="G3877" s="55" t="str">
        <f>$G$14</f>
        <v>CUSTOMER</v>
      </c>
      <c r="H3877" s="4">
        <f t="shared" ca="1" si="2023"/>
        <v>105667.65162613176</v>
      </c>
      <c r="I3877" s="5">
        <f ca="1">VLOOKUP(CONCATENATE($F3877," ",$G3877),AllocFactorMatrix,(I$4+1),FALSE)*$E3878</f>
        <v>75499.64194402135</v>
      </c>
      <c r="J3877" s="5">
        <f ca="1">VLOOKUP(CONCATENATE($F3877," ",$G3877),AllocFactorMatrix,(J$4+1),FALSE)*$E3878</f>
        <v>12920.474801052929</v>
      </c>
      <c r="K3877" s="5">
        <f ca="1">VLOOKUP(CONCATENATE($F3877," ",$G3877),AllocFactorMatrix,(K$4+1),FALSE)*$E3878</f>
        <v>3720.4003724106537</v>
      </c>
      <c r="L3877" s="5">
        <f ca="1">VLOOKUP(CONCATENATE($F3877," ",$G3877),AllocFactorMatrix,(L$4+1),FALSE)*$E3878</f>
        <v>621.91297930706014</v>
      </c>
      <c r="M3877" s="5">
        <f ca="1">VLOOKUP(CONCATENATE($F3877," ",$G3877),AllocFactorMatrix,(M$4+1),FALSE)*$E3878</f>
        <v>98.259268359387235</v>
      </c>
      <c r="N3877" s="5">
        <f t="shared" ca="1" si="2024"/>
        <v>4440.5726200771014</v>
      </c>
      <c r="O3877" s="5">
        <f ca="1">VLOOKUP(CONCATENATE($F3877," ",$G3877),AllocFactorMatrix,(O$4+1),FALSE)*$E3878</f>
        <v>694.23540320823008</v>
      </c>
      <c r="P3877" s="5">
        <f ca="1">VLOOKUP(CONCATENATE($F3877," ",$G3877),AllocFactorMatrix,(P$4+1),FALSE)*$E3878</f>
        <v>178.29888319834743</v>
      </c>
      <c r="Q3877" s="5">
        <f ca="1">VLOOKUP(CONCATENATE($F3877," ",$G3877),AllocFactorMatrix,(Q$4+1),FALSE)*$E3878</f>
        <v>341.03011625735212</v>
      </c>
      <c r="R3877" s="5">
        <f ca="1">VLOOKUP(CONCATENATE($F3877," ",$G3877),AllocFactorMatrix,(R$4+1),FALSE)*$E3878</f>
        <v>59.521578578669498</v>
      </c>
      <c r="S3877" s="5">
        <f t="shared" ca="1" si="2026"/>
        <v>1273.0859812425992</v>
      </c>
      <c r="T3877" s="5">
        <f ca="1">VLOOKUP(CONCATENATE($F3877," ",$G3877),AllocFactorMatrix,(T$4+1),FALSE)*$E3878</f>
        <v>4.8282349975227978</v>
      </c>
      <c r="U3877" s="5">
        <f ca="1">VLOOKUP(CONCATENATE($F3877," ",$G3877),AllocFactorMatrix,(U$4+1),FALSE)*$E3878</f>
        <v>106.14684595388823</v>
      </c>
      <c r="V3877" s="5">
        <f ca="1">VLOOKUP(CONCATENATE($F3877," ",$G3877),AllocFactorMatrix,(V$4+1),FALSE)*$E3878</f>
        <v>501.78438554859321</v>
      </c>
      <c r="W3877" s="5">
        <f ca="1">VLOOKUP(CONCATENATE($F3877," ",$G3877),AllocFactorMatrix,(W$4+1),FALSE)*$E3878</f>
        <v>89.315620688096743</v>
      </c>
      <c r="X3877" s="5">
        <f t="shared" ca="1" si="2027"/>
        <v>702.07508718810095</v>
      </c>
      <c r="Y3877" s="5">
        <f ca="1">VLOOKUP(CONCATENATE($F3877," ",$G3877),AllocFactorMatrix,(Y$4+1),FALSE)*$E3878</f>
        <v>190.01365004398733</v>
      </c>
      <c r="Z3877" s="5">
        <f ca="1">VLOOKUP(CONCATENATE($F3877," ",$G3877),AllocFactorMatrix,(Z$4+1),FALSE)*$E3878</f>
        <v>3.0103384034834826</v>
      </c>
      <c r="AA3877" s="5">
        <f t="shared" ca="1" si="2025"/>
        <v>193.0239884474708</v>
      </c>
      <c r="AB3877" s="5">
        <f ca="1">VLOOKUP(CONCATENATE($F3877," ",$G3877),AllocFactorMatrix,(AB$4+1),FALSE)*$E3878</f>
        <v>5.4144271121699683</v>
      </c>
      <c r="AC3877" s="5">
        <f ca="1">VLOOKUP(CONCATENATE($F3877," ",$G3877),AllocFactorMatrix,(AC$4+1),FALSE)*$E3878</f>
        <v>8332.9773630819436</v>
      </c>
      <c r="AD3877" s="5">
        <f ca="1">VLOOKUP(CONCATENATE($F3877," ",$G3877),AllocFactorMatrix,(AD$4+1),FALSE)*$E3878</f>
        <v>2300.3854139080722</v>
      </c>
    </row>
    <row r="3878" spans="1:30" collapsed="1">
      <c r="D3878" s="7" t="s">
        <v>307</v>
      </c>
      <c r="E3878" s="61">
        <v>1168152</v>
      </c>
      <c r="F3878" s="10" t="s">
        <v>70</v>
      </c>
      <c r="G3878" s="55" t="str">
        <f>$G$15</f>
        <v>TOTAL</v>
      </c>
      <c r="H3878" s="4">
        <f t="shared" ca="1" si="2023"/>
        <v>1168152</v>
      </c>
      <c r="I3878" s="5">
        <f ca="1">VLOOKUP(CONCATENATE($F3878," ",$G3878),AllocFactorMatrix,(I$4+1),FALSE)*$E3878</f>
        <v>692823.42534142034</v>
      </c>
      <c r="J3878" s="5">
        <f ca="1">VLOOKUP(CONCATENATE($F3878," ",$G3878),AllocFactorMatrix,(J$4+1),FALSE)*$E3878</f>
        <v>42710.302294319248</v>
      </c>
      <c r="K3878" s="5">
        <f ca="1">VLOOKUP(CONCATENATE($F3878," ",$G3878),AllocFactorMatrix,(K$4+1),FALSE)*$E3878</f>
        <v>103864.75169481609</v>
      </c>
      <c r="L3878" s="5">
        <f ca="1">VLOOKUP(CONCATENATE($F3878," ",$G3878),AllocFactorMatrix,(L$4+1),FALSE)*$E3878</f>
        <v>3081.3416794985988</v>
      </c>
      <c r="M3878" s="5">
        <f ca="1">VLOOKUP(CONCATENATE($F3878," ",$G3878),AllocFactorMatrix,(M$4+1),FALSE)*$E3878</f>
        <v>276.58662652739929</v>
      </c>
      <c r="N3878" s="5">
        <f t="shared" ca="1" si="2024"/>
        <v>107222.68000084208</v>
      </c>
      <c r="O3878" s="5">
        <f ca="1">VLOOKUP(CONCATENATE($F3878," ",$G3878),AllocFactorMatrix,(O$4+1),FALSE)*$E3878</f>
        <v>76740.338410141456</v>
      </c>
      <c r="P3878" s="5">
        <f ca="1">VLOOKUP(CONCATENATE($F3878," ",$G3878),AllocFactorMatrix,(P$4+1),FALSE)*$E3878</f>
        <v>12693.01349567979</v>
      </c>
      <c r="Q3878" s="5">
        <f ca="1">VLOOKUP(CONCATENATE($F3878," ",$G3878),AllocFactorMatrix,(Q$4+1),FALSE)*$E3878</f>
        <v>3620.5246654813272</v>
      </c>
      <c r="R3878" s="5">
        <f ca="1">VLOOKUP(CONCATENATE($F3878," ",$G3878),AllocFactorMatrix,(R$4+1),FALSE)*$E3878</f>
        <v>152.15085198293968</v>
      </c>
      <c r="S3878" s="5">
        <f t="shared" ca="1" si="2026"/>
        <v>93206.027423285501</v>
      </c>
      <c r="T3878" s="5">
        <f ca="1">VLOOKUP(CONCATENATE($F3878," ",$G3878),AllocFactorMatrix,(T$4+1),FALSE)*$E3878</f>
        <v>2543.2111274886233</v>
      </c>
      <c r="U3878" s="5">
        <f ca="1">VLOOKUP(CONCATENATE($F3878," ",$G3878),AllocFactorMatrix,(U$4+1),FALSE)*$E3878</f>
        <v>37974.288209547733</v>
      </c>
      <c r="V3878" s="5">
        <f ca="1">VLOOKUP(CONCATENATE($F3878," ",$G3878),AllocFactorMatrix,(V$4+1),FALSE)*$E3878</f>
        <v>134329.43220695498</v>
      </c>
      <c r="W3878" s="5">
        <f ca="1">VLOOKUP(CONCATENATE($F3878," ",$G3878),AllocFactorMatrix,(W$4+1),FALSE)*$E3878</f>
        <v>20019.043549714865</v>
      </c>
      <c r="X3878" s="5">
        <f t="shared" ca="1" si="2027"/>
        <v>194865.97509370622</v>
      </c>
      <c r="Y3878" s="5">
        <f ca="1">VLOOKUP(CONCATENATE($F3878," ",$G3878),AllocFactorMatrix,(Y$4+1),FALSE)*$E3878</f>
        <v>23098.308896423696</v>
      </c>
      <c r="Z3878" s="5">
        <f ca="1">VLOOKUP(CONCATENATE($F3878," ",$G3878),AllocFactorMatrix,(Z$4+1),FALSE)*$E3878</f>
        <v>377.02639265858295</v>
      </c>
      <c r="AA3878" s="5">
        <f t="shared" ca="1" si="2025"/>
        <v>23475.335289082279</v>
      </c>
      <c r="AB3878" s="5">
        <f ca="1">VLOOKUP(CONCATENATE($F3878," ",$G3878),AllocFactorMatrix,(AB$4+1),FALSE)*$E3878</f>
        <v>301.25624056751087</v>
      </c>
      <c r="AC3878" s="5">
        <f ca="1">VLOOKUP(CONCATENATE($F3878," ",$G3878),AllocFactorMatrix,(AC$4+1),FALSE)*$E3878</f>
        <v>10790.405173329311</v>
      </c>
      <c r="AD3878" s="5">
        <f ca="1">VLOOKUP(CONCATENATE($F3878," ",$G3878),AllocFactorMatrix,(AD$4+1),FALSE)*$E3878</f>
        <v>2756.5931434474237</v>
      </c>
    </row>
    <row r="3879" spans="1:30" s="51" customFormat="1" hidden="1" outlineLevel="1">
      <c r="A3879" s="56"/>
      <c r="B3879" s="112"/>
      <c r="C3879" s="55"/>
      <c r="D3879" s="55"/>
      <c r="F3879" s="52" t="str">
        <f>F3886</f>
        <v>PROD_DEMAND</v>
      </c>
      <c r="G3879" s="55" t="str">
        <f>$G$8</f>
        <v>PRODUCTION</v>
      </c>
      <c r="H3879" s="53">
        <f t="shared" ref="H3879:H3942" si="2028">SUBTOTAL(9,I3879:AD3879)</f>
        <v>-12037</v>
      </c>
      <c r="I3879" s="54">
        <f>VLOOKUP(CONCATENATE($F3879," ",$G3879),AllocFactorMatrix,(I$4+1),FALSE)*$E3886</f>
        <v>-6683.0204837434376</v>
      </c>
      <c r="J3879" s="54">
        <f>VLOOKUP(CONCATENATE($F3879," ",$G3879),AllocFactorMatrix,(J$4+1),FALSE)*$E3886</f>
        <v>-307.51835839896899</v>
      </c>
      <c r="K3879" s="54">
        <f>VLOOKUP(CONCATENATE($F3879," ",$G3879),AllocFactorMatrix,(K$4+1),FALSE)*$E3886</f>
        <v>-1013.0537697359737</v>
      </c>
      <c r="L3879" s="54">
        <f>VLOOKUP(CONCATENATE($F3879," ",$G3879),AllocFactorMatrix,(L$4+1),FALSE)*$E3886</f>
        <v>-25.312979623811859</v>
      </c>
      <c r="M3879" s="54">
        <f>VLOOKUP(CONCATENATE($F3879," ",$G3879),AllocFactorMatrix,(M$4+1),FALSE)*$E3886</f>
        <v>-3.2585333284576481</v>
      </c>
      <c r="N3879" s="54">
        <f t="shared" ref="N3879:N3942" si="2029">SUBTOTAL(9,K3879:M3879)</f>
        <v>-1041.625282688243</v>
      </c>
      <c r="O3879" s="54">
        <f>VLOOKUP(CONCATENATE($F3879," ",$G3879),AllocFactorMatrix,(O$4+1),FALSE)*$E3886</f>
        <v>-770.64369569391602</v>
      </c>
      <c r="P3879" s="54">
        <f>VLOOKUP(CONCATENATE($F3879," ",$G3879),AllocFactorMatrix,(P$4+1),FALSE)*$E3886</f>
        <v>-139.48797323292996</v>
      </c>
      <c r="Q3879" s="54">
        <f>VLOOKUP(CONCATENATE($F3879," ",$G3879),AllocFactorMatrix,(Q$4+1),FALSE)*$E3886</f>
        <v>-53.952963239467088</v>
      </c>
      <c r="R3879" s="54">
        <f>VLOOKUP(CONCATENATE($F3879," ",$G3879),AllocFactorMatrix,(R$4+1),FALSE)*$E3886</f>
        <v>-1.1625096183359063</v>
      </c>
      <c r="S3879" s="54">
        <f>SUBTOTAL(9,O3879:R3879)</f>
        <v>-965.24714178464899</v>
      </c>
      <c r="T3879" s="54">
        <f>VLOOKUP(CONCATENATE($F3879," ",$G3879),AllocFactorMatrix,(T$4+1),FALSE)*$E3886</f>
        <v>-24.470750881362655</v>
      </c>
      <c r="U3879" s="54">
        <f>VLOOKUP(CONCATENATE($F3879," ",$G3879),AllocFactorMatrix,(U$4+1),FALSE)*$E3886</f>
        <v>-389.61689366204479</v>
      </c>
      <c r="V3879" s="54">
        <f>VLOOKUP(CONCATENATE($F3879," ",$G3879),AllocFactorMatrix,(V$4+1),FALSE)*$E3886</f>
        <v>-2112.9718148973357</v>
      </c>
      <c r="W3879" s="54">
        <f>VLOOKUP(CONCATENATE($F3879," ",$G3879),AllocFactorMatrix,(W$4+1),FALSE)*$E3886</f>
        <v>-278.00931581359833</v>
      </c>
      <c r="X3879" s="54">
        <f>SUBTOTAL(9,T3879:W3879)</f>
        <v>-2805.0687752543413</v>
      </c>
      <c r="Y3879" s="54">
        <f>VLOOKUP(CONCATENATE($F3879," ",$G3879),AllocFactorMatrix,(Y$4+1),FALSE)*$E3886</f>
        <v>-227.13109848170672</v>
      </c>
      <c r="Z3879" s="54">
        <f>VLOOKUP(CONCATENATE($F3879," ",$G3879),AllocFactorMatrix,(Z$4+1),FALSE)*$E3886</f>
        <v>-4.7213020907277157</v>
      </c>
      <c r="AA3879" s="54">
        <f t="shared" ref="AA3879:AA3942" si="2030">SUBTOTAL(9,Y3879:Z3879)</f>
        <v>-231.85240057243442</v>
      </c>
      <c r="AB3879" s="54">
        <f>VLOOKUP(CONCATENATE($F3879," ",$G3879),AllocFactorMatrix,(AB$4+1),FALSE)*$E3886</f>
        <v>-2.6675575579239807</v>
      </c>
      <c r="AC3879" s="54">
        <f>VLOOKUP(CONCATENATE($F3879," ",$G3879),AllocFactorMatrix,(AC$4+1),FALSE)*$E3886</f>
        <v>0</v>
      </c>
      <c r="AD3879" s="54">
        <f>VLOOKUP(CONCATENATE($F3879," ",$G3879),AllocFactorMatrix,(AD$4+1),FALSE)*$E3886</f>
        <v>0</v>
      </c>
    </row>
    <row r="3880" spans="1:30" s="51" customFormat="1" hidden="1" outlineLevel="1">
      <c r="A3880" s="56"/>
      <c r="B3880" s="112"/>
      <c r="C3880" s="55"/>
      <c r="D3880" s="55"/>
      <c r="F3880" s="52" t="str">
        <f>F3886</f>
        <v>PROD_DEMAND</v>
      </c>
      <c r="G3880" s="55" t="str">
        <f>$G$9</f>
        <v>BULKTRAN</v>
      </c>
      <c r="H3880" s="53">
        <f t="shared" si="2028"/>
        <v>0</v>
      </c>
      <c r="I3880" s="54">
        <f>VLOOKUP(CONCATENATE($F3880," ",$G3880),AllocFactorMatrix,(I$4+1),FALSE)*$E3886</f>
        <v>0</v>
      </c>
      <c r="J3880" s="54">
        <f>VLOOKUP(CONCATENATE($F3880," ",$G3880),AllocFactorMatrix,(J$4+1),FALSE)*$E3886</f>
        <v>0</v>
      </c>
      <c r="K3880" s="54">
        <f>VLOOKUP(CONCATENATE($F3880," ",$G3880),AllocFactorMatrix,(K$4+1),FALSE)*$E3886</f>
        <v>0</v>
      </c>
      <c r="L3880" s="54">
        <f>VLOOKUP(CONCATENATE($F3880," ",$G3880),AllocFactorMatrix,(L$4+1),FALSE)*$E3886</f>
        <v>0</v>
      </c>
      <c r="M3880" s="54">
        <f>VLOOKUP(CONCATENATE($F3880," ",$G3880),AllocFactorMatrix,(M$4+1),FALSE)*$E3886</f>
        <v>0</v>
      </c>
      <c r="N3880" s="54">
        <f t="shared" si="2029"/>
        <v>0</v>
      </c>
      <c r="O3880" s="54">
        <f>VLOOKUP(CONCATENATE($F3880," ",$G3880),AllocFactorMatrix,(O$4+1),FALSE)*$E3886</f>
        <v>0</v>
      </c>
      <c r="P3880" s="54">
        <f>VLOOKUP(CONCATENATE($F3880," ",$G3880),AllocFactorMatrix,(P$4+1),FALSE)*$E3886</f>
        <v>0</v>
      </c>
      <c r="Q3880" s="54">
        <f>VLOOKUP(CONCATENATE($F3880," ",$G3880),AllocFactorMatrix,(Q$4+1),FALSE)*$E3886</f>
        <v>0</v>
      </c>
      <c r="R3880" s="54">
        <f>VLOOKUP(CONCATENATE($F3880," ",$G3880),AllocFactorMatrix,(R$4+1),FALSE)*$E3886</f>
        <v>0</v>
      </c>
      <c r="S3880" s="54">
        <f t="shared" ref="S3880:S3886" si="2031">SUBTOTAL(9,O3880:R3880)</f>
        <v>0</v>
      </c>
      <c r="T3880" s="54">
        <f>VLOOKUP(CONCATENATE($F3880," ",$G3880),AllocFactorMatrix,(T$4+1),FALSE)*$E3886</f>
        <v>0</v>
      </c>
      <c r="U3880" s="54">
        <f>VLOOKUP(CONCATENATE($F3880," ",$G3880),AllocFactorMatrix,(U$4+1),FALSE)*$E3886</f>
        <v>0</v>
      </c>
      <c r="V3880" s="54">
        <f>VLOOKUP(CONCATENATE($F3880," ",$G3880),AllocFactorMatrix,(V$4+1),FALSE)*$E3886</f>
        <v>0</v>
      </c>
      <c r="W3880" s="54">
        <f>VLOOKUP(CONCATENATE($F3880," ",$G3880),AllocFactorMatrix,(W$4+1),FALSE)*$E3886</f>
        <v>0</v>
      </c>
      <c r="X3880" s="54">
        <f t="shared" ref="X3880:X3886" si="2032">SUBTOTAL(9,T3880:W3880)</f>
        <v>0</v>
      </c>
      <c r="Y3880" s="54">
        <f>VLOOKUP(CONCATENATE($F3880," ",$G3880),AllocFactorMatrix,(Y$4+1),FALSE)*$E3886</f>
        <v>0</v>
      </c>
      <c r="Z3880" s="54">
        <f>VLOOKUP(CONCATENATE($F3880," ",$G3880),AllocFactorMatrix,(Z$4+1),FALSE)*$E3886</f>
        <v>0</v>
      </c>
      <c r="AA3880" s="54">
        <f t="shared" si="2030"/>
        <v>0</v>
      </c>
      <c r="AB3880" s="54">
        <f>VLOOKUP(CONCATENATE($F3880," ",$G3880),AllocFactorMatrix,(AB$4+1),FALSE)*$E3886</f>
        <v>0</v>
      </c>
      <c r="AC3880" s="54">
        <f>VLOOKUP(CONCATENATE($F3880," ",$G3880),AllocFactorMatrix,(AC$4+1),FALSE)*$E3886</f>
        <v>0</v>
      </c>
      <c r="AD3880" s="54">
        <f>VLOOKUP(CONCATENATE($F3880," ",$G3880),AllocFactorMatrix,(AD$4+1),FALSE)*$E3886</f>
        <v>0</v>
      </c>
    </row>
    <row r="3881" spans="1:30" s="51" customFormat="1" hidden="1" outlineLevel="1">
      <c r="A3881" s="56"/>
      <c r="B3881" s="112"/>
      <c r="C3881" s="55"/>
      <c r="D3881" s="55"/>
      <c r="F3881" s="52" t="str">
        <f>F3886</f>
        <v>PROD_DEMAND</v>
      </c>
      <c r="G3881" s="55" t="str">
        <f>$G$10</f>
        <v>SUBTRAN</v>
      </c>
      <c r="H3881" s="53">
        <f t="shared" si="2028"/>
        <v>0</v>
      </c>
      <c r="I3881" s="54">
        <f>VLOOKUP(CONCATENATE($F3881," ",$G3881),AllocFactorMatrix,(I$4+1),FALSE)*$E3886</f>
        <v>0</v>
      </c>
      <c r="J3881" s="54">
        <f>VLOOKUP(CONCATENATE($F3881," ",$G3881),AllocFactorMatrix,(J$4+1),FALSE)*$E3886</f>
        <v>0</v>
      </c>
      <c r="K3881" s="54">
        <f>VLOOKUP(CONCATENATE($F3881," ",$G3881),AllocFactorMatrix,(K$4+1),FALSE)*$E3886</f>
        <v>0</v>
      </c>
      <c r="L3881" s="54">
        <f>VLOOKUP(CONCATENATE($F3881," ",$G3881),AllocFactorMatrix,(L$4+1),FALSE)*$E3886</f>
        <v>0</v>
      </c>
      <c r="M3881" s="54">
        <f>VLOOKUP(CONCATENATE($F3881," ",$G3881),AllocFactorMatrix,(M$4+1),FALSE)*$E3886</f>
        <v>0</v>
      </c>
      <c r="N3881" s="54">
        <f t="shared" si="2029"/>
        <v>0</v>
      </c>
      <c r="O3881" s="54">
        <f>VLOOKUP(CONCATENATE($F3881," ",$G3881),AllocFactorMatrix,(O$4+1),FALSE)*$E3886</f>
        <v>0</v>
      </c>
      <c r="P3881" s="54">
        <f>VLOOKUP(CONCATENATE($F3881," ",$G3881),AllocFactorMatrix,(P$4+1),FALSE)*$E3886</f>
        <v>0</v>
      </c>
      <c r="Q3881" s="54">
        <f>VLOOKUP(CONCATENATE($F3881," ",$G3881),AllocFactorMatrix,(Q$4+1),FALSE)*$E3886</f>
        <v>0</v>
      </c>
      <c r="R3881" s="54">
        <f>VLOOKUP(CONCATENATE($F3881," ",$G3881),AllocFactorMatrix,(R$4+1),FALSE)*$E3886</f>
        <v>0</v>
      </c>
      <c r="S3881" s="54">
        <f t="shared" si="2031"/>
        <v>0</v>
      </c>
      <c r="T3881" s="54">
        <f>VLOOKUP(CONCATENATE($F3881," ",$G3881),AllocFactorMatrix,(T$4+1),FALSE)*$E3886</f>
        <v>0</v>
      </c>
      <c r="U3881" s="54">
        <f>VLOOKUP(CONCATENATE($F3881," ",$G3881),AllocFactorMatrix,(U$4+1),FALSE)*$E3886</f>
        <v>0</v>
      </c>
      <c r="V3881" s="54">
        <f>VLOOKUP(CONCATENATE($F3881," ",$G3881),AllocFactorMatrix,(V$4+1),FALSE)*$E3886</f>
        <v>0</v>
      </c>
      <c r="W3881" s="54">
        <f>VLOOKUP(CONCATENATE($F3881," ",$G3881),AllocFactorMatrix,(W$4+1),FALSE)*$E3886</f>
        <v>0</v>
      </c>
      <c r="X3881" s="54">
        <f t="shared" si="2032"/>
        <v>0</v>
      </c>
      <c r="Y3881" s="54">
        <f>VLOOKUP(CONCATENATE($F3881," ",$G3881),AllocFactorMatrix,(Y$4+1),FALSE)*$E3886</f>
        <v>0</v>
      </c>
      <c r="Z3881" s="54">
        <f>VLOOKUP(CONCATENATE($F3881," ",$G3881),AllocFactorMatrix,(Z$4+1),FALSE)*$E3886</f>
        <v>0</v>
      </c>
      <c r="AA3881" s="54">
        <f t="shared" si="2030"/>
        <v>0</v>
      </c>
      <c r="AB3881" s="54">
        <f>VLOOKUP(CONCATENATE($F3881," ",$G3881),AllocFactorMatrix,(AB$4+1),FALSE)*$E3886</f>
        <v>0</v>
      </c>
      <c r="AC3881" s="54">
        <f>VLOOKUP(CONCATENATE($F3881," ",$G3881),AllocFactorMatrix,(AC$4+1),FALSE)*$E3886</f>
        <v>0</v>
      </c>
      <c r="AD3881" s="54">
        <f>VLOOKUP(CONCATENATE($F3881," ",$G3881),AllocFactorMatrix,(AD$4+1),FALSE)*$E3886</f>
        <v>0</v>
      </c>
    </row>
    <row r="3882" spans="1:30" s="51" customFormat="1" hidden="1" outlineLevel="1">
      <c r="A3882" s="56"/>
      <c r="B3882" s="112"/>
      <c r="C3882" s="55"/>
      <c r="D3882" s="55"/>
      <c r="F3882" s="52" t="str">
        <f>F3886</f>
        <v>PROD_DEMAND</v>
      </c>
      <c r="G3882" s="55" t="str">
        <f>$G$11</f>
        <v>DISTPRI</v>
      </c>
      <c r="H3882" s="53">
        <f t="shared" si="2028"/>
        <v>0</v>
      </c>
      <c r="I3882" s="54">
        <f>VLOOKUP(CONCATENATE($F3882," ",$G3882),AllocFactorMatrix,(I$4+1),FALSE)*$E3886</f>
        <v>0</v>
      </c>
      <c r="J3882" s="54">
        <f>VLOOKUP(CONCATENATE($F3882," ",$G3882),AllocFactorMatrix,(J$4+1),FALSE)*$E3886</f>
        <v>0</v>
      </c>
      <c r="K3882" s="54">
        <f>VLOOKUP(CONCATENATE($F3882," ",$G3882),AllocFactorMatrix,(K$4+1),FALSE)*$E3886</f>
        <v>0</v>
      </c>
      <c r="L3882" s="54">
        <f>VLOOKUP(CONCATENATE($F3882," ",$G3882),AllocFactorMatrix,(L$4+1),FALSE)*$E3886</f>
        <v>0</v>
      </c>
      <c r="M3882" s="54">
        <f>VLOOKUP(CONCATENATE($F3882," ",$G3882),AllocFactorMatrix,(M$4+1),FALSE)*$E3886</f>
        <v>0</v>
      </c>
      <c r="N3882" s="54">
        <f t="shared" si="2029"/>
        <v>0</v>
      </c>
      <c r="O3882" s="54">
        <f>VLOOKUP(CONCATENATE($F3882," ",$G3882),AllocFactorMatrix,(O$4+1),FALSE)*$E3886</f>
        <v>0</v>
      </c>
      <c r="P3882" s="54">
        <f>VLOOKUP(CONCATENATE($F3882," ",$G3882),AllocFactorMatrix,(P$4+1),FALSE)*$E3886</f>
        <v>0</v>
      </c>
      <c r="Q3882" s="54">
        <f>VLOOKUP(CONCATENATE($F3882," ",$G3882),AllocFactorMatrix,(Q$4+1),FALSE)*$E3886</f>
        <v>0</v>
      </c>
      <c r="R3882" s="54">
        <f>VLOOKUP(CONCATENATE($F3882," ",$G3882),AllocFactorMatrix,(R$4+1),FALSE)*$E3886</f>
        <v>0</v>
      </c>
      <c r="S3882" s="54">
        <f t="shared" si="2031"/>
        <v>0</v>
      </c>
      <c r="T3882" s="54">
        <f>VLOOKUP(CONCATENATE($F3882," ",$G3882),AllocFactorMatrix,(T$4+1),FALSE)*$E3886</f>
        <v>0</v>
      </c>
      <c r="U3882" s="54">
        <f>VLOOKUP(CONCATENATE($F3882," ",$G3882),AllocFactorMatrix,(U$4+1),FALSE)*$E3886</f>
        <v>0</v>
      </c>
      <c r="V3882" s="54">
        <f>VLOOKUP(CONCATENATE($F3882," ",$G3882),AllocFactorMatrix,(V$4+1),FALSE)*$E3886</f>
        <v>0</v>
      </c>
      <c r="W3882" s="54">
        <f>VLOOKUP(CONCATENATE($F3882," ",$G3882),AllocFactorMatrix,(W$4+1),FALSE)*$E3886</f>
        <v>0</v>
      </c>
      <c r="X3882" s="54">
        <f t="shared" si="2032"/>
        <v>0</v>
      </c>
      <c r="Y3882" s="54">
        <f>VLOOKUP(CONCATENATE($F3882," ",$G3882),AllocFactorMatrix,(Y$4+1),FALSE)*$E3886</f>
        <v>0</v>
      </c>
      <c r="Z3882" s="54">
        <f>VLOOKUP(CONCATENATE($F3882," ",$G3882),AllocFactorMatrix,(Z$4+1),FALSE)*$E3886</f>
        <v>0</v>
      </c>
      <c r="AA3882" s="54">
        <f t="shared" si="2030"/>
        <v>0</v>
      </c>
      <c r="AB3882" s="54">
        <f>VLOOKUP(CONCATENATE($F3882," ",$G3882),AllocFactorMatrix,(AB$4+1),FALSE)*$E3886</f>
        <v>0</v>
      </c>
      <c r="AC3882" s="54">
        <f>VLOOKUP(CONCATENATE($F3882," ",$G3882),AllocFactorMatrix,(AC$4+1),FALSE)*$E3886</f>
        <v>0</v>
      </c>
      <c r="AD3882" s="54">
        <f>VLOOKUP(CONCATENATE($F3882," ",$G3882),AllocFactorMatrix,(AD$4+1),FALSE)*$E3886</f>
        <v>0</v>
      </c>
    </row>
    <row r="3883" spans="1:30" s="51" customFormat="1" hidden="1" outlineLevel="1">
      <c r="A3883" s="56"/>
      <c r="B3883" s="112"/>
      <c r="C3883" s="55"/>
      <c r="D3883" s="55"/>
      <c r="F3883" s="52" t="str">
        <f>F3886</f>
        <v>PROD_DEMAND</v>
      </c>
      <c r="G3883" s="55" t="str">
        <f>$G$12</f>
        <v>DISTSEC</v>
      </c>
      <c r="H3883" s="53">
        <f t="shared" si="2028"/>
        <v>0</v>
      </c>
      <c r="I3883" s="54">
        <f>VLOOKUP(CONCATENATE($F3883," ",$G3883),AllocFactorMatrix,(I$4+1),FALSE)*$E3886</f>
        <v>0</v>
      </c>
      <c r="J3883" s="54">
        <f>VLOOKUP(CONCATENATE($F3883," ",$G3883),AllocFactorMatrix,(J$4+1),FALSE)*$E3886</f>
        <v>0</v>
      </c>
      <c r="K3883" s="54">
        <f>VLOOKUP(CONCATENATE($F3883," ",$G3883),AllocFactorMatrix,(K$4+1),FALSE)*$E3886</f>
        <v>0</v>
      </c>
      <c r="L3883" s="54">
        <f>VLOOKUP(CONCATENATE($F3883," ",$G3883),AllocFactorMatrix,(L$4+1),FALSE)*$E3886</f>
        <v>0</v>
      </c>
      <c r="M3883" s="54">
        <f>VLOOKUP(CONCATENATE($F3883," ",$G3883),AllocFactorMatrix,(M$4+1),FALSE)*$E3886</f>
        <v>0</v>
      </c>
      <c r="N3883" s="54">
        <f t="shared" si="2029"/>
        <v>0</v>
      </c>
      <c r="O3883" s="54">
        <f>VLOOKUP(CONCATENATE($F3883," ",$G3883),AllocFactorMatrix,(O$4+1),FALSE)*$E3886</f>
        <v>0</v>
      </c>
      <c r="P3883" s="54">
        <f>VLOOKUP(CONCATENATE($F3883," ",$G3883),AllocFactorMatrix,(P$4+1),FALSE)*$E3886</f>
        <v>0</v>
      </c>
      <c r="Q3883" s="54">
        <f>VLOOKUP(CONCATENATE($F3883," ",$G3883),AllocFactorMatrix,(Q$4+1),FALSE)*$E3886</f>
        <v>0</v>
      </c>
      <c r="R3883" s="54">
        <f>VLOOKUP(CONCATENATE($F3883," ",$G3883),AllocFactorMatrix,(R$4+1),FALSE)*$E3886</f>
        <v>0</v>
      </c>
      <c r="S3883" s="54">
        <f t="shared" si="2031"/>
        <v>0</v>
      </c>
      <c r="T3883" s="54">
        <f>VLOOKUP(CONCATENATE($F3883," ",$G3883),AllocFactorMatrix,(T$4+1),FALSE)*$E3886</f>
        <v>0</v>
      </c>
      <c r="U3883" s="54">
        <f>VLOOKUP(CONCATENATE($F3883," ",$G3883),AllocFactorMatrix,(U$4+1),FALSE)*$E3886</f>
        <v>0</v>
      </c>
      <c r="V3883" s="54">
        <f>VLOOKUP(CONCATENATE($F3883," ",$G3883),AllocFactorMatrix,(V$4+1),FALSE)*$E3886</f>
        <v>0</v>
      </c>
      <c r="W3883" s="54">
        <f>VLOOKUP(CONCATENATE($F3883," ",$G3883),AllocFactorMatrix,(W$4+1),FALSE)*$E3886</f>
        <v>0</v>
      </c>
      <c r="X3883" s="54">
        <f t="shared" si="2032"/>
        <v>0</v>
      </c>
      <c r="Y3883" s="54">
        <f>VLOOKUP(CONCATENATE($F3883," ",$G3883),AllocFactorMatrix,(Y$4+1),FALSE)*$E3886</f>
        <v>0</v>
      </c>
      <c r="Z3883" s="54">
        <f>VLOOKUP(CONCATENATE($F3883," ",$G3883),AllocFactorMatrix,(Z$4+1),FALSE)*$E3886</f>
        <v>0</v>
      </c>
      <c r="AA3883" s="54">
        <f t="shared" si="2030"/>
        <v>0</v>
      </c>
      <c r="AB3883" s="54">
        <f>VLOOKUP(CONCATENATE($F3883," ",$G3883),AllocFactorMatrix,(AB$4+1),FALSE)*$E3886</f>
        <v>0</v>
      </c>
      <c r="AC3883" s="54">
        <f>VLOOKUP(CONCATENATE($F3883," ",$G3883),AllocFactorMatrix,(AC$4+1),FALSE)*$E3886</f>
        <v>0</v>
      </c>
      <c r="AD3883" s="54">
        <f>VLOOKUP(CONCATENATE($F3883," ",$G3883),AllocFactorMatrix,(AD$4+1),FALSE)*$E3886</f>
        <v>0</v>
      </c>
    </row>
    <row r="3884" spans="1:30" s="51" customFormat="1" hidden="1" outlineLevel="1">
      <c r="A3884" s="56"/>
      <c r="B3884" s="112"/>
      <c r="C3884" s="55"/>
      <c r="D3884" s="55"/>
      <c r="F3884" s="52" t="str">
        <f>F3886</f>
        <v>PROD_DEMAND</v>
      </c>
      <c r="G3884" s="55" t="str">
        <f>$G$13</f>
        <v>ENERGY</v>
      </c>
      <c r="H3884" s="53">
        <f t="shared" si="2028"/>
        <v>0</v>
      </c>
      <c r="I3884" s="54">
        <f>VLOOKUP(CONCATENATE($F3884," ",$G3884),AllocFactorMatrix,(I$4+1),FALSE)*$E3886</f>
        <v>0</v>
      </c>
      <c r="J3884" s="54">
        <f>VLOOKUP(CONCATENATE($F3884," ",$G3884),AllocFactorMatrix,(J$4+1),FALSE)*$E3886</f>
        <v>0</v>
      </c>
      <c r="K3884" s="54">
        <f>VLOOKUP(CONCATENATE($F3884," ",$G3884),AllocFactorMatrix,(K$4+1),FALSE)*$E3886</f>
        <v>0</v>
      </c>
      <c r="L3884" s="54">
        <f>VLOOKUP(CONCATENATE($F3884," ",$G3884),AllocFactorMatrix,(L$4+1),FALSE)*$E3886</f>
        <v>0</v>
      </c>
      <c r="M3884" s="54">
        <f>VLOOKUP(CONCATENATE($F3884," ",$G3884),AllocFactorMatrix,(M$4+1),FALSE)*$E3886</f>
        <v>0</v>
      </c>
      <c r="N3884" s="54">
        <f t="shared" si="2029"/>
        <v>0</v>
      </c>
      <c r="O3884" s="54">
        <f>VLOOKUP(CONCATENATE($F3884," ",$G3884),AllocFactorMatrix,(O$4+1),FALSE)*$E3886</f>
        <v>0</v>
      </c>
      <c r="P3884" s="54">
        <f>VLOOKUP(CONCATENATE($F3884," ",$G3884),AllocFactorMatrix,(P$4+1),FALSE)*$E3886</f>
        <v>0</v>
      </c>
      <c r="Q3884" s="54">
        <f>VLOOKUP(CONCATENATE($F3884," ",$G3884),AllocFactorMatrix,(Q$4+1),FALSE)*$E3886</f>
        <v>0</v>
      </c>
      <c r="R3884" s="54">
        <f>VLOOKUP(CONCATENATE($F3884," ",$G3884),AllocFactorMatrix,(R$4+1),FALSE)*$E3886</f>
        <v>0</v>
      </c>
      <c r="S3884" s="54">
        <f t="shared" si="2031"/>
        <v>0</v>
      </c>
      <c r="T3884" s="54">
        <f>VLOOKUP(CONCATENATE($F3884," ",$G3884),AllocFactorMatrix,(T$4+1),FALSE)*$E3886</f>
        <v>0</v>
      </c>
      <c r="U3884" s="54">
        <f>VLOOKUP(CONCATENATE($F3884," ",$G3884),AllocFactorMatrix,(U$4+1),FALSE)*$E3886</f>
        <v>0</v>
      </c>
      <c r="V3884" s="54">
        <f>VLOOKUP(CONCATENATE($F3884," ",$G3884),AllocFactorMatrix,(V$4+1),FALSE)*$E3886</f>
        <v>0</v>
      </c>
      <c r="W3884" s="54">
        <f>VLOOKUP(CONCATENATE($F3884," ",$G3884),AllocFactorMatrix,(W$4+1),FALSE)*$E3886</f>
        <v>0</v>
      </c>
      <c r="X3884" s="54">
        <f t="shared" si="2032"/>
        <v>0</v>
      </c>
      <c r="Y3884" s="54">
        <f>VLOOKUP(CONCATENATE($F3884," ",$G3884),AllocFactorMatrix,(Y$4+1),FALSE)*$E3886</f>
        <v>0</v>
      </c>
      <c r="Z3884" s="54">
        <f>VLOOKUP(CONCATENATE($F3884," ",$G3884),AllocFactorMatrix,(Z$4+1),FALSE)*$E3886</f>
        <v>0</v>
      </c>
      <c r="AA3884" s="54">
        <f t="shared" si="2030"/>
        <v>0</v>
      </c>
      <c r="AB3884" s="54">
        <f>VLOOKUP(CONCATENATE($F3884," ",$G3884),AllocFactorMatrix,(AB$4+1),FALSE)*$E3886</f>
        <v>0</v>
      </c>
      <c r="AC3884" s="54">
        <f>VLOOKUP(CONCATENATE($F3884," ",$G3884),AllocFactorMatrix,(AC$4+1),FALSE)*$E3886</f>
        <v>0</v>
      </c>
      <c r="AD3884" s="54">
        <f>VLOOKUP(CONCATENATE($F3884," ",$G3884),AllocFactorMatrix,(AD$4+1),FALSE)*$E3886</f>
        <v>0</v>
      </c>
    </row>
    <row r="3885" spans="1:30" s="51" customFormat="1" hidden="1" outlineLevel="1">
      <c r="A3885" s="56"/>
      <c r="B3885" s="112"/>
      <c r="C3885" s="55"/>
      <c r="D3885" s="55"/>
      <c r="F3885" s="52" t="str">
        <f>F3886</f>
        <v>PROD_DEMAND</v>
      </c>
      <c r="G3885" s="55" t="str">
        <f>$G$14</f>
        <v>CUSTOMER</v>
      </c>
      <c r="H3885" s="53">
        <f t="shared" si="2028"/>
        <v>0</v>
      </c>
      <c r="I3885" s="54">
        <f>VLOOKUP(CONCATENATE($F3885," ",$G3885),AllocFactorMatrix,(I$4+1),FALSE)*$E3886</f>
        <v>0</v>
      </c>
      <c r="J3885" s="54">
        <f>VLOOKUP(CONCATENATE($F3885," ",$G3885),AllocFactorMatrix,(J$4+1),FALSE)*$E3886</f>
        <v>0</v>
      </c>
      <c r="K3885" s="54">
        <f>VLOOKUP(CONCATENATE($F3885," ",$G3885),AllocFactorMatrix,(K$4+1),FALSE)*$E3886</f>
        <v>0</v>
      </c>
      <c r="L3885" s="54">
        <f>VLOOKUP(CONCATENATE($F3885," ",$G3885),AllocFactorMatrix,(L$4+1),FALSE)*$E3886</f>
        <v>0</v>
      </c>
      <c r="M3885" s="54">
        <f>VLOOKUP(CONCATENATE($F3885," ",$G3885),AllocFactorMatrix,(M$4+1),FALSE)*$E3886</f>
        <v>0</v>
      </c>
      <c r="N3885" s="54">
        <f t="shared" si="2029"/>
        <v>0</v>
      </c>
      <c r="O3885" s="54">
        <f>VLOOKUP(CONCATENATE($F3885," ",$G3885),AllocFactorMatrix,(O$4+1),FALSE)*$E3886</f>
        <v>0</v>
      </c>
      <c r="P3885" s="54">
        <f>VLOOKUP(CONCATENATE($F3885," ",$G3885),AllocFactorMatrix,(P$4+1),FALSE)*$E3886</f>
        <v>0</v>
      </c>
      <c r="Q3885" s="54">
        <f>VLOOKUP(CONCATENATE($F3885," ",$G3885),AllocFactorMatrix,(Q$4+1),FALSE)*$E3886</f>
        <v>0</v>
      </c>
      <c r="R3885" s="54">
        <f>VLOOKUP(CONCATENATE($F3885," ",$G3885),AllocFactorMatrix,(R$4+1),FALSE)*$E3886</f>
        <v>0</v>
      </c>
      <c r="S3885" s="54">
        <f t="shared" si="2031"/>
        <v>0</v>
      </c>
      <c r="T3885" s="54">
        <f>VLOOKUP(CONCATENATE($F3885," ",$G3885),AllocFactorMatrix,(T$4+1),FALSE)*$E3886</f>
        <v>0</v>
      </c>
      <c r="U3885" s="54">
        <f>VLOOKUP(CONCATENATE($F3885," ",$G3885),AllocFactorMatrix,(U$4+1),FALSE)*$E3886</f>
        <v>0</v>
      </c>
      <c r="V3885" s="54">
        <f>VLOOKUP(CONCATENATE($F3885," ",$G3885),AllocFactorMatrix,(V$4+1),FALSE)*$E3886</f>
        <v>0</v>
      </c>
      <c r="W3885" s="54">
        <f>VLOOKUP(CONCATENATE($F3885," ",$G3885),AllocFactorMatrix,(W$4+1),FALSE)*$E3886</f>
        <v>0</v>
      </c>
      <c r="X3885" s="54">
        <f t="shared" si="2032"/>
        <v>0</v>
      </c>
      <c r="Y3885" s="54">
        <f>VLOOKUP(CONCATENATE($F3885," ",$G3885),AllocFactorMatrix,(Y$4+1),FALSE)*$E3886</f>
        <v>0</v>
      </c>
      <c r="Z3885" s="54">
        <f>VLOOKUP(CONCATENATE($F3885," ",$G3885),AllocFactorMatrix,(Z$4+1),FALSE)*$E3886</f>
        <v>0</v>
      </c>
      <c r="AA3885" s="54">
        <f t="shared" si="2030"/>
        <v>0</v>
      </c>
      <c r="AB3885" s="54">
        <f>VLOOKUP(CONCATENATE($F3885," ",$G3885),AllocFactorMatrix,(AB$4+1),FALSE)*$E3886</f>
        <v>0</v>
      </c>
      <c r="AC3885" s="54">
        <f>VLOOKUP(CONCATENATE($F3885," ",$G3885),AllocFactorMatrix,(AC$4+1),FALSE)*$E3886</f>
        <v>0</v>
      </c>
      <c r="AD3885" s="54">
        <f>VLOOKUP(CONCATENATE($F3885," ",$G3885),AllocFactorMatrix,(AD$4+1),FALSE)*$E3886</f>
        <v>0</v>
      </c>
    </row>
    <row r="3886" spans="1:30" s="51" customFormat="1" collapsed="1">
      <c r="A3886" s="56"/>
      <c r="B3886" s="112"/>
      <c r="C3886" s="55"/>
      <c r="D3886" s="109" t="s">
        <v>461</v>
      </c>
      <c r="E3886" s="61">
        <v>-12037</v>
      </c>
      <c r="F3886" s="57" t="s">
        <v>30</v>
      </c>
      <c r="G3886" s="55" t="str">
        <f>$G$15</f>
        <v>TOTAL</v>
      </c>
      <c r="H3886" s="53">
        <f t="shared" si="2028"/>
        <v>-12037</v>
      </c>
      <c r="I3886" s="54">
        <f>VLOOKUP(CONCATENATE($F3886," ",$G3886),AllocFactorMatrix,(I$4+1),FALSE)*$E3886</f>
        <v>-6683.0204837434376</v>
      </c>
      <c r="J3886" s="54">
        <f>VLOOKUP(CONCATENATE($F3886," ",$G3886),AllocFactorMatrix,(J$4+1),FALSE)*$E3886</f>
        <v>-307.51835839896899</v>
      </c>
      <c r="K3886" s="54">
        <f>VLOOKUP(CONCATENATE($F3886," ",$G3886),AllocFactorMatrix,(K$4+1),FALSE)*$E3886</f>
        <v>-1013.0537697359737</v>
      </c>
      <c r="L3886" s="54">
        <f>VLOOKUP(CONCATENATE($F3886," ",$G3886),AllocFactorMatrix,(L$4+1),FALSE)*$E3886</f>
        <v>-25.312979623811859</v>
      </c>
      <c r="M3886" s="54">
        <f>VLOOKUP(CONCATENATE($F3886," ",$G3886),AllocFactorMatrix,(M$4+1),FALSE)*$E3886</f>
        <v>-3.2585333284576481</v>
      </c>
      <c r="N3886" s="54">
        <f t="shared" si="2029"/>
        <v>-1041.625282688243</v>
      </c>
      <c r="O3886" s="54">
        <f>VLOOKUP(CONCATENATE($F3886," ",$G3886),AllocFactorMatrix,(O$4+1),FALSE)*$E3886</f>
        <v>-770.64369569391602</v>
      </c>
      <c r="P3886" s="54">
        <f>VLOOKUP(CONCATENATE($F3886," ",$G3886),AllocFactorMatrix,(P$4+1),FALSE)*$E3886</f>
        <v>-139.48797323292996</v>
      </c>
      <c r="Q3886" s="54">
        <f>VLOOKUP(CONCATENATE($F3886," ",$G3886),AllocFactorMatrix,(Q$4+1),FALSE)*$E3886</f>
        <v>-53.952963239467088</v>
      </c>
      <c r="R3886" s="54">
        <f>VLOOKUP(CONCATENATE($F3886," ",$G3886),AllocFactorMatrix,(R$4+1),FALSE)*$E3886</f>
        <v>-1.1625096183359063</v>
      </c>
      <c r="S3886" s="54">
        <f t="shared" si="2031"/>
        <v>-965.24714178464899</v>
      </c>
      <c r="T3886" s="54">
        <f>VLOOKUP(CONCATENATE($F3886," ",$G3886),AllocFactorMatrix,(T$4+1),FALSE)*$E3886</f>
        <v>-24.470750881362655</v>
      </c>
      <c r="U3886" s="54">
        <f>VLOOKUP(CONCATENATE($F3886," ",$G3886),AllocFactorMatrix,(U$4+1),FALSE)*$E3886</f>
        <v>-389.61689366204479</v>
      </c>
      <c r="V3886" s="54">
        <f>VLOOKUP(CONCATENATE($F3886," ",$G3886),AllocFactorMatrix,(V$4+1),FALSE)*$E3886</f>
        <v>-2112.9718148973357</v>
      </c>
      <c r="W3886" s="54">
        <f>VLOOKUP(CONCATENATE($F3886," ",$G3886),AllocFactorMatrix,(W$4+1),FALSE)*$E3886</f>
        <v>-278.00931581359833</v>
      </c>
      <c r="X3886" s="54">
        <f t="shared" si="2032"/>
        <v>-2805.0687752543413</v>
      </c>
      <c r="Y3886" s="54">
        <f>VLOOKUP(CONCATENATE($F3886," ",$G3886),AllocFactorMatrix,(Y$4+1),FALSE)*$E3886</f>
        <v>-227.13109848170672</v>
      </c>
      <c r="Z3886" s="54">
        <f>VLOOKUP(CONCATENATE($F3886," ",$G3886),AllocFactorMatrix,(Z$4+1),FALSE)*$E3886</f>
        <v>-4.7213020907277157</v>
      </c>
      <c r="AA3886" s="54">
        <f t="shared" si="2030"/>
        <v>-231.85240057243442</v>
      </c>
      <c r="AB3886" s="54">
        <f>VLOOKUP(CONCATENATE($F3886," ",$G3886),AllocFactorMatrix,(AB$4+1),FALSE)*$E3886</f>
        <v>-2.6675575579239807</v>
      </c>
      <c r="AC3886" s="54">
        <f>VLOOKUP(CONCATENATE($F3886," ",$G3886),AllocFactorMatrix,(AC$4+1),FALSE)*$E3886</f>
        <v>0</v>
      </c>
      <c r="AD3886" s="54">
        <f>VLOOKUP(CONCATENATE($F3886," ",$G3886),AllocFactorMatrix,(AD$4+1),FALSE)*$E3886</f>
        <v>0</v>
      </c>
    </row>
    <row r="3887" spans="1:30" s="51" customFormat="1" hidden="1" outlineLevel="1">
      <c r="A3887" s="56"/>
      <c r="B3887" s="112"/>
      <c r="C3887" s="55"/>
      <c r="D3887" s="55"/>
      <c r="F3887" s="52" t="str">
        <f>F3894</f>
        <v>PROD_DEMAND</v>
      </c>
      <c r="G3887" s="55" t="str">
        <f>$G$8</f>
        <v>PRODUCTION</v>
      </c>
      <c r="H3887" s="53">
        <f t="shared" si="2028"/>
        <v>6088964.9999999991</v>
      </c>
      <c r="I3887" s="54">
        <f>VLOOKUP(CONCATENATE($F3887," ",$G3887),AllocFactorMatrix,(I$4+1),FALSE)*$E3894</f>
        <v>3380632.8669765606</v>
      </c>
      <c r="J3887" s="54">
        <f>VLOOKUP(CONCATENATE($F3887," ",$G3887),AllocFactorMatrix,(J$4+1),FALSE)*$E3894</f>
        <v>155559.40193975062</v>
      </c>
      <c r="K3887" s="54">
        <f>VLOOKUP(CONCATENATE($F3887," ",$G3887),AllocFactorMatrix,(K$4+1),FALSE)*$E3894</f>
        <v>512457.33546900417</v>
      </c>
      <c r="L3887" s="54">
        <f>VLOOKUP(CONCATENATE($F3887," ",$G3887),AllocFactorMatrix,(L$4+1),FALSE)*$E3894</f>
        <v>12804.672840001958</v>
      </c>
      <c r="M3887" s="54">
        <f>VLOOKUP(CONCATENATE($F3887," ",$G3887),AllocFactorMatrix,(M$4+1),FALSE)*$E3894</f>
        <v>1648.342227158937</v>
      </c>
      <c r="N3887" s="54">
        <f t="shared" si="2029"/>
        <v>526910.35053616506</v>
      </c>
      <c r="O3887" s="54">
        <f>VLOOKUP(CONCATENATE($F3887," ",$G3887),AllocFactorMatrix,(O$4+1),FALSE)*$E3894</f>
        <v>389833.22177875764</v>
      </c>
      <c r="P3887" s="54">
        <f>VLOOKUP(CONCATENATE($F3887," ",$G3887),AllocFactorMatrix,(P$4+1),FALSE)*$E3894</f>
        <v>70560.553870254007</v>
      </c>
      <c r="Q3887" s="54">
        <f>VLOOKUP(CONCATENATE($F3887," ",$G3887),AllocFactorMatrix,(Q$4+1),FALSE)*$E3894</f>
        <v>27292.324068405891</v>
      </c>
      <c r="R3887" s="54">
        <f>VLOOKUP(CONCATENATE($F3887," ",$G3887),AllocFactorMatrix,(R$4+1),FALSE)*$E3894</f>
        <v>588.06017929805523</v>
      </c>
      <c r="S3887" s="54">
        <f>SUBTOTAL(9,O3887:R3887)</f>
        <v>488274.1598967156</v>
      </c>
      <c r="T3887" s="54">
        <f>VLOOKUP(CONCATENATE($F3887," ",$G3887),AllocFactorMatrix,(T$4+1),FALSE)*$E3894</f>
        <v>12378.628033591125</v>
      </c>
      <c r="U3887" s="54">
        <f>VLOOKUP(CONCATENATE($F3887," ",$G3887),AllocFactorMatrix,(U$4+1),FALSE)*$E3894</f>
        <v>197089.27713856546</v>
      </c>
      <c r="V3887" s="54">
        <f>VLOOKUP(CONCATENATE($F3887," ",$G3887),AllocFactorMatrix,(V$4+1),FALSE)*$E3894</f>
        <v>1068855.3150200511</v>
      </c>
      <c r="W3887" s="54">
        <f>VLOOKUP(CONCATENATE($F3887," ",$G3887),AllocFactorMatrix,(W$4+1),FALSE)*$E3894</f>
        <v>140632.13372625626</v>
      </c>
      <c r="X3887" s="54">
        <f>SUBTOTAL(9,T3887:W3887)</f>
        <v>1418955.3539184639</v>
      </c>
      <c r="Y3887" s="54">
        <f>VLOOKUP(CONCATENATE($F3887," ",$G3887),AllocFactorMatrix,(Y$4+1),FALSE)*$E3894</f>
        <v>114895.18227686842</v>
      </c>
      <c r="Z3887" s="54">
        <f>VLOOKUP(CONCATENATE($F3887," ",$G3887),AllocFactorMatrix,(Z$4+1),FALSE)*$E3894</f>
        <v>2388.2897054804262</v>
      </c>
      <c r="AA3887" s="54">
        <f t="shared" si="2030"/>
        <v>117283.47198234884</v>
      </c>
      <c r="AB3887" s="54">
        <f>VLOOKUP(CONCATENATE($F3887," ",$G3887),AllocFactorMatrix,(AB$4+1),FALSE)*$E3894</f>
        <v>1349.3947499945662</v>
      </c>
      <c r="AC3887" s="54">
        <f>VLOOKUP(CONCATENATE($F3887," ",$G3887),AllocFactorMatrix,(AC$4+1),FALSE)*$E3894</f>
        <v>0</v>
      </c>
      <c r="AD3887" s="54">
        <f>VLOOKUP(CONCATENATE($F3887," ",$G3887),AllocFactorMatrix,(AD$4+1),FALSE)*$E3894</f>
        <v>0</v>
      </c>
    </row>
    <row r="3888" spans="1:30" s="51" customFormat="1" hidden="1" outlineLevel="1">
      <c r="A3888" s="56"/>
      <c r="B3888" s="112"/>
      <c r="C3888" s="55"/>
      <c r="D3888" s="55"/>
      <c r="F3888" s="52" t="str">
        <f>F3894</f>
        <v>PROD_DEMAND</v>
      </c>
      <c r="G3888" s="55" t="str">
        <f>$G$9</f>
        <v>BULKTRAN</v>
      </c>
      <c r="H3888" s="53">
        <f t="shared" si="2028"/>
        <v>0</v>
      </c>
      <c r="I3888" s="54">
        <f>VLOOKUP(CONCATENATE($F3888," ",$G3888),AllocFactorMatrix,(I$4+1),FALSE)*$E3894</f>
        <v>0</v>
      </c>
      <c r="J3888" s="54">
        <f>VLOOKUP(CONCATENATE($F3888," ",$G3888),AllocFactorMatrix,(J$4+1),FALSE)*$E3894</f>
        <v>0</v>
      </c>
      <c r="K3888" s="54">
        <f>VLOOKUP(CONCATENATE($F3888," ",$G3888),AllocFactorMatrix,(K$4+1),FALSE)*$E3894</f>
        <v>0</v>
      </c>
      <c r="L3888" s="54">
        <f>VLOOKUP(CONCATENATE($F3888," ",$G3888),AllocFactorMatrix,(L$4+1),FALSE)*$E3894</f>
        <v>0</v>
      </c>
      <c r="M3888" s="54">
        <f>VLOOKUP(CONCATENATE($F3888," ",$G3888),AllocFactorMatrix,(M$4+1),FALSE)*$E3894</f>
        <v>0</v>
      </c>
      <c r="N3888" s="54">
        <f t="shared" si="2029"/>
        <v>0</v>
      </c>
      <c r="O3888" s="54">
        <f>VLOOKUP(CONCATENATE($F3888," ",$G3888),AllocFactorMatrix,(O$4+1),FALSE)*$E3894</f>
        <v>0</v>
      </c>
      <c r="P3888" s="54">
        <f>VLOOKUP(CONCATENATE($F3888," ",$G3888),AllocFactorMatrix,(P$4+1),FALSE)*$E3894</f>
        <v>0</v>
      </c>
      <c r="Q3888" s="54">
        <f>VLOOKUP(CONCATENATE($F3888," ",$G3888),AllocFactorMatrix,(Q$4+1),FALSE)*$E3894</f>
        <v>0</v>
      </c>
      <c r="R3888" s="54">
        <f>VLOOKUP(CONCATENATE($F3888," ",$G3888),AllocFactorMatrix,(R$4+1),FALSE)*$E3894</f>
        <v>0</v>
      </c>
      <c r="S3888" s="54">
        <f t="shared" ref="S3888:S3894" si="2033">SUBTOTAL(9,O3888:R3888)</f>
        <v>0</v>
      </c>
      <c r="T3888" s="54">
        <f>VLOOKUP(CONCATENATE($F3888," ",$G3888),AllocFactorMatrix,(T$4+1),FALSE)*$E3894</f>
        <v>0</v>
      </c>
      <c r="U3888" s="54">
        <f>VLOOKUP(CONCATENATE($F3888," ",$G3888),AllocFactorMatrix,(U$4+1),FALSE)*$E3894</f>
        <v>0</v>
      </c>
      <c r="V3888" s="54">
        <f>VLOOKUP(CONCATENATE($F3888," ",$G3888),AllocFactorMatrix,(V$4+1),FALSE)*$E3894</f>
        <v>0</v>
      </c>
      <c r="W3888" s="54">
        <f>VLOOKUP(CONCATENATE($F3888," ",$G3888),AllocFactorMatrix,(W$4+1),FALSE)*$E3894</f>
        <v>0</v>
      </c>
      <c r="X3888" s="54">
        <f t="shared" ref="X3888:X3894" si="2034">SUBTOTAL(9,T3888:W3888)</f>
        <v>0</v>
      </c>
      <c r="Y3888" s="54">
        <f>VLOOKUP(CONCATENATE($F3888," ",$G3888),AllocFactorMatrix,(Y$4+1),FALSE)*$E3894</f>
        <v>0</v>
      </c>
      <c r="Z3888" s="54">
        <f>VLOOKUP(CONCATENATE($F3888," ",$G3888),AllocFactorMatrix,(Z$4+1),FALSE)*$E3894</f>
        <v>0</v>
      </c>
      <c r="AA3888" s="54">
        <f t="shared" si="2030"/>
        <v>0</v>
      </c>
      <c r="AB3888" s="54">
        <f>VLOOKUP(CONCATENATE($F3888," ",$G3888),AllocFactorMatrix,(AB$4+1),FALSE)*$E3894</f>
        <v>0</v>
      </c>
      <c r="AC3888" s="54">
        <f>VLOOKUP(CONCATENATE($F3888," ",$G3888),AllocFactorMatrix,(AC$4+1),FALSE)*$E3894</f>
        <v>0</v>
      </c>
      <c r="AD3888" s="54">
        <f>VLOOKUP(CONCATENATE($F3888," ",$G3888),AllocFactorMatrix,(AD$4+1),FALSE)*$E3894</f>
        <v>0</v>
      </c>
    </row>
    <row r="3889" spans="1:30" s="51" customFormat="1" hidden="1" outlineLevel="1">
      <c r="A3889" s="56"/>
      <c r="B3889" s="112"/>
      <c r="C3889" s="55"/>
      <c r="D3889" s="55"/>
      <c r="F3889" s="52" t="str">
        <f>F3894</f>
        <v>PROD_DEMAND</v>
      </c>
      <c r="G3889" s="55" t="str">
        <f>$G$10</f>
        <v>SUBTRAN</v>
      </c>
      <c r="H3889" s="53">
        <f t="shared" si="2028"/>
        <v>0</v>
      </c>
      <c r="I3889" s="54">
        <f>VLOOKUP(CONCATENATE($F3889," ",$G3889),AllocFactorMatrix,(I$4+1),FALSE)*$E3894</f>
        <v>0</v>
      </c>
      <c r="J3889" s="54">
        <f>VLOOKUP(CONCATENATE($F3889," ",$G3889),AllocFactorMatrix,(J$4+1),FALSE)*$E3894</f>
        <v>0</v>
      </c>
      <c r="K3889" s="54">
        <f>VLOOKUP(CONCATENATE($F3889," ",$G3889),AllocFactorMatrix,(K$4+1),FALSE)*$E3894</f>
        <v>0</v>
      </c>
      <c r="L3889" s="54">
        <f>VLOOKUP(CONCATENATE($F3889," ",$G3889),AllocFactorMatrix,(L$4+1),FALSE)*$E3894</f>
        <v>0</v>
      </c>
      <c r="M3889" s="54">
        <f>VLOOKUP(CONCATENATE($F3889," ",$G3889),AllocFactorMatrix,(M$4+1),FALSE)*$E3894</f>
        <v>0</v>
      </c>
      <c r="N3889" s="54">
        <f t="shared" si="2029"/>
        <v>0</v>
      </c>
      <c r="O3889" s="54">
        <f>VLOOKUP(CONCATENATE($F3889," ",$G3889),AllocFactorMatrix,(O$4+1),FALSE)*$E3894</f>
        <v>0</v>
      </c>
      <c r="P3889" s="54">
        <f>VLOOKUP(CONCATENATE($F3889," ",$G3889),AllocFactorMatrix,(P$4+1),FALSE)*$E3894</f>
        <v>0</v>
      </c>
      <c r="Q3889" s="54">
        <f>VLOOKUP(CONCATENATE($F3889," ",$G3889),AllocFactorMatrix,(Q$4+1),FALSE)*$E3894</f>
        <v>0</v>
      </c>
      <c r="R3889" s="54">
        <f>VLOOKUP(CONCATENATE($F3889," ",$G3889),AllocFactorMatrix,(R$4+1),FALSE)*$E3894</f>
        <v>0</v>
      </c>
      <c r="S3889" s="54">
        <f t="shared" si="2033"/>
        <v>0</v>
      </c>
      <c r="T3889" s="54">
        <f>VLOOKUP(CONCATENATE($F3889," ",$G3889),AllocFactorMatrix,(T$4+1),FALSE)*$E3894</f>
        <v>0</v>
      </c>
      <c r="U3889" s="54">
        <f>VLOOKUP(CONCATENATE($F3889," ",$G3889),AllocFactorMatrix,(U$4+1),FALSE)*$E3894</f>
        <v>0</v>
      </c>
      <c r="V3889" s="54">
        <f>VLOOKUP(CONCATENATE($F3889," ",$G3889),AllocFactorMatrix,(V$4+1),FALSE)*$E3894</f>
        <v>0</v>
      </c>
      <c r="W3889" s="54">
        <f>VLOOKUP(CONCATENATE($F3889," ",$G3889),AllocFactorMatrix,(W$4+1),FALSE)*$E3894</f>
        <v>0</v>
      </c>
      <c r="X3889" s="54">
        <f t="shared" si="2034"/>
        <v>0</v>
      </c>
      <c r="Y3889" s="54">
        <f>VLOOKUP(CONCATENATE($F3889," ",$G3889),AllocFactorMatrix,(Y$4+1),FALSE)*$E3894</f>
        <v>0</v>
      </c>
      <c r="Z3889" s="54">
        <f>VLOOKUP(CONCATENATE($F3889," ",$G3889),AllocFactorMatrix,(Z$4+1),FALSE)*$E3894</f>
        <v>0</v>
      </c>
      <c r="AA3889" s="54">
        <f t="shared" si="2030"/>
        <v>0</v>
      </c>
      <c r="AB3889" s="54">
        <f>VLOOKUP(CONCATENATE($F3889," ",$G3889),AllocFactorMatrix,(AB$4+1),FALSE)*$E3894</f>
        <v>0</v>
      </c>
      <c r="AC3889" s="54">
        <f>VLOOKUP(CONCATENATE($F3889," ",$G3889),AllocFactorMatrix,(AC$4+1),FALSE)*$E3894</f>
        <v>0</v>
      </c>
      <c r="AD3889" s="54">
        <f>VLOOKUP(CONCATENATE($F3889," ",$G3889),AllocFactorMatrix,(AD$4+1),FALSE)*$E3894</f>
        <v>0</v>
      </c>
    </row>
    <row r="3890" spans="1:30" s="51" customFormat="1" hidden="1" outlineLevel="1">
      <c r="A3890" s="56"/>
      <c r="B3890" s="112"/>
      <c r="C3890" s="55"/>
      <c r="D3890" s="55"/>
      <c r="F3890" s="52" t="str">
        <f>F3894</f>
        <v>PROD_DEMAND</v>
      </c>
      <c r="G3890" s="55" t="str">
        <f>$G$11</f>
        <v>DISTPRI</v>
      </c>
      <c r="H3890" s="53">
        <f t="shared" si="2028"/>
        <v>0</v>
      </c>
      <c r="I3890" s="54">
        <f>VLOOKUP(CONCATENATE($F3890," ",$G3890),AllocFactorMatrix,(I$4+1),FALSE)*$E3894</f>
        <v>0</v>
      </c>
      <c r="J3890" s="54">
        <f>VLOOKUP(CONCATENATE($F3890," ",$G3890),AllocFactorMatrix,(J$4+1),FALSE)*$E3894</f>
        <v>0</v>
      </c>
      <c r="K3890" s="54">
        <f>VLOOKUP(CONCATENATE($F3890," ",$G3890),AllocFactorMatrix,(K$4+1),FALSE)*$E3894</f>
        <v>0</v>
      </c>
      <c r="L3890" s="54">
        <f>VLOOKUP(CONCATENATE($F3890," ",$G3890),AllocFactorMatrix,(L$4+1),FALSE)*$E3894</f>
        <v>0</v>
      </c>
      <c r="M3890" s="54">
        <f>VLOOKUP(CONCATENATE($F3890," ",$G3890),AllocFactorMatrix,(M$4+1),FALSE)*$E3894</f>
        <v>0</v>
      </c>
      <c r="N3890" s="54">
        <f t="shared" si="2029"/>
        <v>0</v>
      </c>
      <c r="O3890" s="54">
        <f>VLOOKUP(CONCATENATE($F3890," ",$G3890),AllocFactorMatrix,(O$4+1),FALSE)*$E3894</f>
        <v>0</v>
      </c>
      <c r="P3890" s="54">
        <f>VLOOKUP(CONCATENATE($F3890," ",$G3890),AllocFactorMatrix,(P$4+1),FALSE)*$E3894</f>
        <v>0</v>
      </c>
      <c r="Q3890" s="54">
        <f>VLOOKUP(CONCATENATE($F3890," ",$G3890),AllocFactorMatrix,(Q$4+1),FALSE)*$E3894</f>
        <v>0</v>
      </c>
      <c r="R3890" s="54">
        <f>VLOOKUP(CONCATENATE($F3890," ",$G3890),AllocFactorMatrix,(R$4+1),FALSE)*$E3894</f>
        <v>0</v>
      </c>
      <c r="S3890" s="54">
        <f t="shared" si="2033"/>
        <v>0</v>
      </c>
      <c r="T3890" s="54">
        <f>VLOOKUP(CONCATENATE($F3890," ",$G3890),AllocFactorMatrix,(T$4+1),FALSE)*$E3894</f>
        <v>0</v>
      </c>
      <c r="U3890" s="54">
        <f>VLOOKUP(CONCATENATE($F3890," ",$G3890),AllocFactorMatrix,(U$4+1),FALSE)*$E3894</f>
        <v>0</v>
      </c>
      <c r="V3890" s="54">
        <f>VLOOKUP(CONCATENATE($F3890," ",$G3890),AllocFactorMatrix,(V$4+1),FALSE)*$E3894</f>
        <v>0</v>
      </c>
      <c r="W3890" s="54">
        <f>VLOOKUP(CONCATENATE($F3890," ",$G3890),AllocFactorMatrix,(W$4+1),FALSE)*$E3894</f>
        <v>0</v>
      </c>
      <c r="X3890" s="54">
        <f t="shared" si="2034"/>
        <v>0</v>
      </c>
      <c r="Y3890" s="54">
        <f>VLOOKUP(CONCATENATE($F3890," ",$G3890),AllocFactorMatrix,(Y$4+1),FALSE)*$E3894</f>
        <v>0</v>
      </c>
      <c r="Z3890" s="54">
        <f>VLOOKUP(CONCATENATE($F3890," ",$G3890),AllocFactorMatrix,(Z$4+1),FALSE)*$E3894</f>
        <v>0</v>
      </c>
      <c r="AA3890" s="54">
        <f t="shared" si="2030"/>
        <v>0</v>
      </c>
      <c r="AB3890" s="54">
        <f>VLOOKUP(CONCATENATE($F3890," ",$G3890),AllocFactorMatrix,(AB$4+1),FALSE)*$E3894</f>
        <v>0</v>
      </c>
      <c r="AC3890" s="54">
        <f>VLOOKUP(CONCATENATE($F3890," ",$G3890),AllocFactorMatrix,(AC$4+1),FALSE)*$E3894</f>
        <v>0</v>
      </c>
      <c r="AD3890" s="54">
        <f>VLOOKUP(CONCATENATE($F3890," ",$G3890),AllocFactorMatrix,(AD$4+1),FALSE)*$E3894</f>
        <v>0</v>
      </c>
    </row>
    <row r="3891" spans="1:30" s="51" customFormat="1" hidden="1" outlineLevel="1">
      <c r="A3891" s="56"/>
      <c r="B3891" s="112"/>
      <c r="C3891" s="55"/>
      <c r="D3891" s="55"/>
      <c r="F3891" s="52" t="str">
        <f>F3894</f>
        <v>PROD_DEMAND</v>
      </c>
      <c r="G3891" s="55" t="str">
        <f>$G$12</f>
        <v>DISTSEC</v>
      </c>
      <c r="H3891" s="53">
        <f t="shared" si="2028"/>
        <v>0</v>
      </c>
      <c r="I3891" s="54">
        <f>VLOOKUP(CONCATENATE($F3891," ",$G3891),AllocFactorMatrix,(I$4+1),FALSE)*$E3894</f>
        <v>0</v>
      </c>
      <c r="J3891" s="54">
        <f>VLOOKUP(CONCATENATE($F3891," ",$G3891),AllocFactorMatrix,(J$4+1),FALSE)*$E3894</f>
        <v>0</v>
      </c>
      <c r="K3891" s="54">
        <f>VLOOKUP(CONCATENATE($F3891," ",$G3891),AllocFactorMatrix,(K$4+1),FALSE)*$E3894</f>
        <v>0</v>
      </c>
      <c r="L3891" s="54">
        <f>VLOOKUP(CONCATENATE($F3891," ",$G3891),AllocFactorMatrix,(L$4+1),FALSE)*$E3894</f>
        <v>0</v>
      </c>
      <c r="M3891" s="54">
        <f>VLOOKUP(CONCATENATE($F3891," ",$G3891),AllocFactorMatrix,(M$4+1),FALSE)*$E3894</f>
        <v>0</v>
      </c>
      <c r="N3891" s="54">
        <f t="shared" si="2029"/>
        <v>0</v>
      </c>
      <c r="O3891" s="54">
        <f>VLOOKUP(CONCATENATE($F3891," ",$G3891),AllocFactorMatrix,(O$4+1),FALSE)*$E3894</f>
        <v>0</v>
      </c>
      <c r="P3891" s="54">
        <f>VLOOKUP(CONCATENATE($F3891," ",$G3891),AllocFactorMatrix,(P$4+1),FALSE)*$E3894</f>
        <v>0</v>
      </c>
      <c r="Q3891" s="54">
        <f>VLOOKUP(CONCATENATE($F3891," ",$G3891),AllocFactorMatrix,(Q$4+1),FALSE)*$E3894</f>
        <v>0</v>
      </c>
      <c r="R3891" s="54">
        <f>VLOOKUP(CONCATENATE($F3891," ",$G3891),AllocFactorMatrix,(R$4+1),FALSE)*$E3894</f>
        <v>0</v>
      </c>
      <c r="S3891" s="54">
        <f t="shared" si="2033"/>
        <v>0</v>
      </c>
      <c r="T3891" s="54">
        <f>VLOOKUP(CONCATENATE($F3891," ",$G3891),AllocFactorMatrix,(T$4+1),FALSE)*$E3894</f>
        <v>0</v>
      </c>
      <c r="U3891" s="54">
        <f>VLOOKUP(CONCATENATE($F3891," ",$G3891),AllocFactorMatrix,(U$4+1),FALSE)*$E3894</f>
        <v>0</v>
      </c>
      <c r="V3891" s="54">
        <f>VLOOKUP(CONCATENATE($F3891," ",$G3891),AllocFactorMatrix,(V$4+1),FALSE)*$E3894</f>
        <v>0</v>
      </c>
      <c r="W3891" s="54">
        <f>VLOOKUP(CONCATENATE($F3891," ",$G3891),AllocFactorMatrix,(W$4+1),FALSE)*$E3894</f>
        <v>0</v>
      </c>
      <c r="X3891" s="54">
        <f t="shared" si="2034"/>
        <v>0</v>
      </c>
      <c r="Y3891" s="54">
        <f>VLOOKUP(CONCATENATE($F3891," ",$G3891),AllocFactorMatrix,(Y$4+1),FALSE)*$E3894</f>
        <v>0</v>
      </c>
      <c r="Z3891" s="54">
        <f>VLOOKUP(CONCATENATE($F3891," ",$G3891),AllocFactorMatrix,(Z$4+1),FALSE)*$E3894</f>
        <v>0</v>
      </c>
      <c r="AA3891" s="54">
        <f t="shared" si="2030"/>
        <v>0</v>
      </c>
      <c r="AB3891" s="54">
        <f>VLOOKUP(CONCATENATE($F3891," ",$G3891),AllocFactorMatrix,(AB$4+1),FALSE)*$E3894</f>
        <v>0</v>
      </c>
      <c r="AC3891" s="54">
        <f>VLOOKUP(CONCATENATE($F3891," ",$G3891),AllocFactorMatrix,(AC$4+1),FALSE)*$E3894</f>
        <v>0</v>
      </c>
      <c r="AD3891" s="54">
        <f>VLOOKUP(CONCATENATE($F3891," ",$G3891),AllocFactorMatrix,(AD$4+1),FALSE)*$E3894</f>
        <v>0</v>
      </c>
    </row>
    <row r="3892" spans="1:30" s="51" customFormat="1" hidden="1" outlineLevel="1">
      <c r="A3892" s="56"/>
      <c r="B3892" s="112"/>
      <c r="C3892" s="55"/>
      <c r="D3892" s="55"/>
      <c r="F3892" s="52" t="str">
        <f>F3894</f>
        <v>PROD_DEMAND</v>
      </c>
      <c r="G3892" s="55" t="str">
        <f>$G$13</f>
        <v>ENERGY</v>
      </c>
      <c r="H3892" s="53">
        <f t="shared" si="2028"/>
        <v>0</v>
      </c>
      <c r="I3892" s="54">
        <f>VLOOKUP(CONCATENATE($F3892," ",$G3892),AllocFactorMatrix,(I$4+1),FALSE)*$E3894</f>
        <v>0</v>
      </c>
      <c r="J3892" s="54">
        <f>VLOOKUP(CONCATENATE($F3892," ",$G3892),AllocFactorMatrix,(J$4+1),FALSE)*$E3894</f>
        <v>0</v>
      </c>
      <c r="K3892" s="54">
        <f>VLOOKUP(CONCATENATE($F3892," ",$G3892),AllocFactorMatrix,(K$4+1),FALSE)*$E3894</f>
        <v>0</v>
      </c>
      <c r="L3892" s="54">
        <f>VLOOKUP(CONCATENATE($F3892," ",$G3892),AllocFactorMatrix,(L$4+1),FALSE)*$E3894</f>
        <v>0</v>
      </c>
      <c r="M3892" s="54">
        <f>VLOOKUP(CONCATENATE($F3892," ",$G3892),AllocFactorMatrix,(M$4+1),FALSE)*$E3894</f>
        <v>0</v>
      </c>
      <c r="N3892" s="54">
        <f t="shared" si="2029"/>
        <v>0</v>
      </c>
      <c r="O3892" s="54">
        <f>VLOOKUP(CONCATENATE($F3892," ",$G3892),AllocFactorMatrix,(O$4+1),FALSE)*$E3894</f>
        <v>0</v>
      </c>
      <c r="P3892" s="54">
        <f>VLOOKUP(CONCATENATE($F3892," ",$G3892),AllocFactorMatrix,(P$4+1),FALSE)*$E3894</f>
        <v>0</v>
      </c>
      <c r="Q3892" s="54">
        <f>VLOOKUP(CONCATENATE($F3892," ",$G3892),AllocFactorMatrix,(Q$4+1),FALSE)*$E3894</f>
        <v>0</v>
      </c>
      <c r="R3892" s="54">
        <f>VLOOKUP(CONCATENATE($F3892," ",$G3892),AllocFactorMatrix,(R$4+1),FALSE)*$E3894</f>
        <v>0</v>
      </c>
      <c r="S3892" s="54">
        <f t="shared" si="2033"/>
        <v>0</v>
      </c>
      <c r="T3892" s="54">
        <f>VLOOKUP(CONCATENATE($F3892," ",$G3892),AllocFactorMatrix,(T$4+1),FALSE)*$E3894</f>
        <v>0</v>
      </c>
      <c r="U3892" s="54">
        <f>VLOOKUP(CONCATENATE($F3892," ",$G3892),AllocFactorMatrix,(U$4+1),FALSE)*$E3894</f>
        <v>0</v>
      </c>
      <c r="V3892" s="54">
        <f>VLOOKUP(CONCATENATE($F3892," ",$G3892),AllocFactorMatrix,(V$4+1),FALSE)*$E3894</f>
        <v>0</v>
      </c>
      <c r="W3892" s="54">
        <f>VLOOKUP(CONCATENATE($F3892," ",$G3892),AllocFactorMatrix,(W$4+1),FALSE)*$E3894</f>
        <v>0</v>
      </c>
      <c r="X3892" s="54">
        <f t="shared" si="2034"/>
        <v>0</v>
      </c>
      <c r="Y3892" s="54">
        <f>VLOOKUP(CONCATENATE($F3892," ",$G3892),AllocFactorMatrix,(Y$4+1),FALSE)*$E3894</f>
        <v>0</v>
      </c>
      <c r="Z3892" s="54">
        <f>VLOOKUP(CONCATENATE($F3892," ",$G3892),AllocFactorMatrix,(Z$4+1),FALSE)*$E3894</f>
        <v>0</v>
      </c>
      <c r="AA3892" s="54">
        <f t="shared" si="2030"/>
        <v>0</v>
      </c>
      <c r="AB3892" s="54">
        <f>VLOOKUP(CONCATENATE($F3892," ",$G3892),AllocFactorMatrix,(AB$4+1),FALSE)*$E3894</f>
        <v>0</v>
      </c>
      <c r="AC3892" s="54">
        <f>VLOOKUP(CONCATENATE($F3892," ",$G3892),AllocFactorMatrix,(AC$4+1),FALSE)*$E3894</f>
        <v>0</v>
      </c>
      <c r="AD3892" s="54">
        <f>VLOOKUP(CONCATENATE($F3892," ",$G3892),AllocFactorMatrix,(AD$4+1),FALSE)*$E3894</f>
        <v>0</v>
      </c>
    </row>
    <row r="3893" spans="1:30" s="51" customFormat="1" hidden="1" outlineLevel="1">
      <c r="A3893" s="56"/>
      <c r="B3893" s="112"/>
      <c r="C3893" s="55"/>
      <c r="D3893" s="55"/>
      <c r="F3893" s="52" t="str">
        <f>F3894</f>
        <v>PROD_DEMAND</v>
      </c>
      <c r="G3893" s="55" t="str">
        <f>$G$14</f>
        <v>CUSTOMER</v>
      </c>
      <c r="H3893" s="53">
        <f t="shared" si="2028"/>
        <v>0</v>
      </c>
      <c r="I3893" s="54">
        <f>VLOOKUP(CONCATENATE($F3893," ",$G3893),AllocFactorMatrix,(I$4+1),FALSE)*$E3894</f>
        <v>0</v>
      </c>
      <c r="J3893" s="54">
        <f>VLOOKUP(CONCATENATE($F3893," ",$G3893),AllocFactorMatrix,(J$4+1),FALSE)*$E3894</f>
        <v>0</v>
      </c>
      <c r="K3893" s="54">
        <f>VLOOKUP(CONCATENATE($F3893," ",$G3893),AllocFactorMatrix,(K$4+1),FALSE)*$E3894</f>
        <v>0</v>
      </c>
      <c r="L3893" s="54">
        <f>VLOOKUP(CONCATENATE($F3893," ",$G3893),AllocFactorMatrix,(L$4+1),FALSE)*$E3894</f>
        <v>0</v>
      </c>
      <c r="M3893" s="54">
        <f>VLOOKUP(CONCATENATE($F3893," ",$G3893),AllocFactorMatrix,(M$4+1),FALSE)*$E3894</f>
        <v>0</v>
      </c>
      <c r="N3893" s="54">
        <f t="shared" si="2029"/>
        <v>0</v>
      </c>
      <c r="O3893" s="54">
        <f>VLOOKUP(CONCATENATE($F3893," ",$G3893),AllocFactorMatrix,(O$4+1),FALSE)*$E3894</f>
        <v>0</v>
      </c>
      <c r="P3893" s="54">
        <f>VLOOKUP(CONCATENATE($F3893," ",$G3893),AllocFactorMatrix,(P$4+1),FALSE)*$E3894</f>
        <v>0</v>
      </c>
      <c r="Q3893" s="54">
        <f>VLOOKUP(CONCATENATE($F3893," ",$G3893),AllocFactorMatrix,(Q$4+1),FALSE)*$E3894</f>
        <v>0</v>
      </c>
      <c r="R3893" s="54">
        <f>VLOOKUP(CONCATENATE($F3893," ",$G3893),AllocFactorMatrix,(R$4+1),FALSE)*$E3894</f>
        <v>0</v>
      </c>
      <c r="S3893" s="54">
        <f t="shared" si="2033"/>
        <v>0</v>
      </c>
      <c r="T3893" s="54">
        <f>VLOOKUP(CONCATENATE($F3893," ",$G3893),AllocFactorMatrix,(T$4+1),FALSE)*$E3894</f>
        <v>0</v>
      </c>
      <c r="U3893" s="54">
        <f>VLOOKUP(CONCATENATE($F3893," ",$G3893),AllocFactorMatrix,(U$4+1),FALSE)*$E3894</f>
        <v>0</v>
      </c>
      <c r="V3893" s="54">
        <f>VLOOKUP(CONCATENATE($F3893," ",$G3893),AllocFactorMatrix,(V$4+1),FALSE)*$E3894</f>
        <v>0</v>
      </c>
      <c r="W3893" s="54">
        <f>VLOOKUP(CONCATENATE($F3893," ",$G3893),AllocFactorMatrix,(W$4+1),FALSE)*$E3894</f>
        <v>0</v>
      </c>
      <c r="X3893" s="54">
        <f t="shared" si="2034"/>
        <v>0</v>
      </c>
      <c r="Y3893" s="54">
        <f>VLOOKUP(CONCATENATE($F3893," ",$G3893),AllocFactorMatrix,(Y$4+1),FALSE)*$E3894</f>
        <v>0</v>
      </c>
      <c r="Z3893" s="54">
        <f>VLOOKUP(CONCATENATE($F3893," ",$G3893),AllocFactorMatrix,(Z$4+1),FALSE)*$E3894</f>
        <v>0</v>
      </c>
      <c r="AA3893" s="54">
        <f t="shared" si="2030"/>
        <v>0</v>
      </c>
      <c r="AB3893" s="54">
        <f>VLOOKUP(CONCATENATE($F3893," ",$G3893),AllocFactorMatrix,(AB$4+1),FALSE)*$E3894</f>
        <v>0</v>
      </c>
      <c r="AC3893" s="54">
        <f>VLOOKUP(CONCATENATE($F3893," ",$G3893),AllocFactorMatrix,(AC$4+1),FALSE)*$E3894</f>
        <v>0</v>
      </c>
      <c r="AD3893" s="54">
        <f>VLOOKUP(CONCATENATE($F3893," ",$G3893),AllocFactorMatrix,(AD$4+1),FALSE)*$E3894</f>
        <v>0</v>
      </c>
    </row>
    <row r="3894" spans="1:30" s="51" customFormat="1" collapsed="1">
      <c r="A3894" s="56"/>
      <c r="B3894" s="112"/>
      <c r="C3894" s="55"/>
      <c r="D3894" s="109" t="s">
        <v>462</v>
      </c>
      <c r="E3894" s="61">
        <v>6088965</v>
      </c>
      <c r="F3894" s="57" t="s">
        <v>30</v>
      </c>
      <c r="G3894" s="55" t="str">
        <f>$G$15</f>
        <v>TOTAL</v>
      </c>
      <c r="H3894" s="53">
        <f t="shared" si="2028"/>
        <v>6088964.9999999991</v>
      </c>
      <c r="I3894" s="54">
        <f>VLOOKUP(CONCATENATE($F3894," ",$G3894),AllocFactorMatrix,(I$4+1),FALSE)*$E3894</f>
        <v>3380632.8669765606</v>
      </c>
      <c r="J3894" s="54">
        <f>VLOOKUP(CONCATENATE($F3894," ",$G3894),AllocFactorMatrix,(J$4+1),FALSE)*$E3894</f>
        <v>155559.40193975062</v>
      </c>
      <c r="K3894" s="54">
        <f>VLOOKUP(CONCATENATE($F3894," ",$G3894),AllocFactorMatrix,(K$4+1),FALSE)*$E3894</f>
        <v>512457.33546900417</v>
      </c>
      <c r="L3894" s="54">
        <f>VLOOKUP(CONCATENATE($F3894," ",$G3894),AllocFactorMatrix,(L$4+1),FALSE)*$E3894</f>
        <v>12804.672840001958</v>
      </c>
      <c r="M3894" s="54">
        <f>VLOOKUP(CONCATENATE($F3894," ",$G3894),AllocFactorMatrix,(M$4+1),FALSE)*$E3894</f>
        <v>1648.342227158937</v>
      </c>
      <c r="N3894" s="54">
        <f t="shared" si="2029"/>
        <v>526910.35053616506</v>
      </c>
      <c r="O3894" s="54">
        <f>VLOOKUP(CONCATENATE($F3894," ",$G3894),AllocFactorMatrix,(O$4+1),FALSE)*$E3894</f>
        <v>389833.22177875764</v>
      </c>
      <c r="P3894" s="54">
        <f>VLOOKUP(CONCATENATE($F3894," ",$G3894),AllocFactorMatrix,(P$4+1),FALSE)*$E3894</f>
        <v>70560.553870254007</v>
      </c>
      <c r="Q3894" s="54">
        <f>VLOOKUP(CONCATENATE($F3894," ",$G3894),AllocFactorMatrix,(Q$4+1),FALSE)*$E3894</f>
        <v>27292.324068405891</v>
      </c>
      <c r="R3894" s="54">
        <f>VLOOKUP(CONCATENATE($F3894," ",$G3894),AllocFactorMatrix,(R$4+1),FALSE)*$E3894</f>
        <v>588.06017929805523</v>
      </c>
      <c r="S3894" s="54">
        <f t="shared" si="2033"/>
        <v>488274.1598967156</v>
      </c>
      <c r="T3894" s="54">
        <f>VLOOKUP(CONCATENATE($F3894," ",$G3894),AllocFactorMatrix,(T$4+1),FALSE)*$E3894</f>
        <v>12378.628033591125</v>
      </c>
      <c r="U3894" s="54">
        <f>VLOOKUP(CONCATENATE($F3894," ",$G3894),AllocFactorMatrix,(U$4+1),FALSE)*$E3894</f>
        <v>197089.27713856546</v>
      </c>
      <c r="V3894" s="54">
        <f>VLOOKUP(CONCATENATE($F3894," ",$G3894),AllocFactorMatrix,(V$4+1),FALSE)*$E3894</f>
        <v>1068855.3150200511</v>
      </c>
      <c r="W3894" s="54">
        <f>VLOOKUP(CONCATENATE($F3894," ",$G3894),AllocFactorMatrix,(W$4+1),FALSE)*$E3894</f>
        <v>140632.13372625626</v>
      </c>
      <c r="X3894" s="54">
        <f t="shared" si="2034"/>
        <v>1418955.3539184639</v>
      </c>
      <c r="Y3894" s="54">
        <f>VLOOKUP(CONCATENATE($F3894," ",$G3894),AllocFactorMatrix,(Y$4+1),FALSE)*$E3894</f>
        <v>114895.18227686842</v>
      </c>
      <c r="Z3894" s="54">
        <f>VLOOKUP(CONCATENATE($F3894," ",$G3894),AllocFactorMatrix,(Z$4+1),FALSE)*$E3894</f>
        <v>2388.2897054804262</v>
      </c>
      <c r="AA3894" s="54">
        <f t="shared" si="2030"/>
        <v>117283.47198234884</v>
      </c>
      <c r="AB3894" s="54">
        <f>VLOOKUP(CONCATENATE($F3894," ",$G3894),AllocFactorMatrix,(AB$4+1),FALSE)*$E3894</f>
        <v>1349.3947499945662</v>
      </c>
      <c r="AC3894" s="54">
        <f>VLOOKUP(CONCATENATE($F3894," ",$G3894),AllocFactorMatrix,(AC$4+1),FALSE)*$E3894</f>
        <v>0</v>
      </c>
      <c r="AD3894" s="54">
        <f>VLOOKUP(CONCATENATE($F3894," ",$G3894),AllocFactorMatrix,(AD$4+1),FALSE)*$E3894</f>
        <v>0</v>
      </c>
    </row>
    <row r="3895" spans="1:30" s="51" customFormat="1" hidden="1" outlineLevel="1">
      <c r="A3895" s="56"/>
      <c r="B3895" s="112"/>
      <c r="C3895" s="55"/>
      <c r="D3895" s="55"/>
      <c r="F3895" s="52" t="str">
        <f>F3902</f>
        <v>PROD_DEMAND</v>
      </c>
      <c r="G3895" s="55" t="str">
        <f>$G$8</f>
        <v>PRODUCTION</v>
      </c>
      <c r="H3895" s="53">
        <f t="shared" si="2028"/>
        <v>3635883.9999999991</v>
      </c>
      <c r="I3895" s="54">
        <f>VLOOKUP(CONCATENATE($F3895," ",$G3895),AllocFactorMatrix,(I$4+1),FALSE)*$E3902</f>
        <v>2018666.3826962719</v>
      </c>
      <c r="J3895" s="54">
        <f>VLOOKUP(CONCATENATE($F3895," ",$G3895),AllocFactorMatrix,(J$4+1),FALSE)*$E3902</f>
        <v>92888.683144394527</v>
      </c>
      <c r="K3895" s="54">
        <f>VLOOKUP(CONCATENATE($F3895," ",$G3895),AllocFactorMatrix,(K$4+1),FALSE)*$E3902</f>
        <v>306001.99323109671</v>
      </c>
      <c r="L3895" s="54">
        <f>VLOOKUP(CONCATENATE($F3895," ",$G3895),AllocFactorMatrix,(L$4+1),FALSE)*$E3902</f>
        <v>7646.0129273526254</v>
      </c>
      <c r="M3895" s="54">
        <f>VLOOKUP(CONCATENATE($F3895," ",$G3895),AllocFactorMatrix,(M$4+1),FALSE)*$E3902</f>
        <v>984.26926912070348</v>
      </c>
      <c r="N3895" s="54">
        <f t="shared" si="2029"/>
        <v>314632.27542757004</v>
      </c>
      <c r="O3895" s="54">
        <f>VLOOKUP(CONCATENATE($F3895," ",$G3895),AllocFactorMatrix,(O$4+1),FALSE)*$E3902</f>
        <v>232779.85236141714</v>
      </c>
      <c r="P3895" s="54">
        <f>VLOOKUP(CONCATENATE($F3895," ",$G3895),AllocFactorMatrix,(P$4+1),FALSE)*$E3902</f>
        <v>42133.595586112686</v>
      </c>
      <c r="Q3895" s="54">
        <f>VLOOKUP(CONCATENATE($F3895," ",$G3895),AllocFactorMatrix,(Q$4+1),FALSE)*$E3902</f>
        <v>16296.977302896616</v>
      </c>
      <c r="R3895" s="54">
        <f>VLOOKUP(CONCATENATE($F3895," ",$G3895),AllocFactorMatrix,(R$4+1),FALSE)*$E3902</f>
        <v>351.14647513114795</v>
      </c>
      <c r="S3895" s="54">
        <f>SUBTOTAL(9,O3895:R3895)</f>
        <v>291561.57172555762</v>
      </c>
      <c r="T3895" s="54">
        <f>VLOOKUP(CONCATENATE($F3895," ",$G3895),AllocFactorMatrix,(T$4+1),FALSE)*$E3902</f>
        <v>7391.6101684416699</v>
      </c>
      <c r="U3895" s="54">
        <f>VLOOKUP(CONCATENATE($F3895," ",$G3895),AllocFactorMatrix,(U$4+1),FALSE)*$E3902</f>
        <v>117687.28335926976</v>
      </c>
      <c r="V3895" s="54">
        <f>VLOOKUP(CONCATENATE($F3895," ",$G3895),AllocFactorMatrix,(V$4+1),FALSE)*$E3902</f>
        <v>638242.12131230242</v>
      </c>
      <c r="W3895" s="54">
        <f>VLOOKUP(CONCATENATE($F3895," ",$G3895),AllocFactorMatrix,(W$4+1),FALSE)*$E3902</f>
        <v>83975.211698729676</v>
      </c>
      <c r="X3895" s="54">
        <f>SUBTOTAL(9,T3895:W3895)</f>
        <v>847296.22653874347</v>
      </c>
      <c r="Y3895" s="54">
        <f>VLOOKUP(CONCATENATE($F3895," ",$G3895),AllocFactorMatrix,(Y$4+1),FALSE)*$E3902</f>
        <v>68606.989023183662</v>
      </c>
      <c r="Z3895" s="54">
        <f>VLOOKUP(CONCATENATE($F3895," ",$G3895),AllocFactorMatrix,(Z$4+1),FALSE)*$E3902</f>
        <v>1426.1117164445834</v>
      </c>
      <c r="AA3895" s="54">
        <f t="shared" si="2030"/>
        <v>70033.100739628251</v>
      </c>
      <c r="AB3895" s="54">
        <f>VLOOKUP(CONCATENATE($F3895," ",$G3895),AllocFactorMatrix,(AB$4+1),FALSE)*$E3902</f>
        <v>805.75972783375221</v>
      </c>
      <c r="AC3895" s="54">
        <f>VLOOKUP(CONCATENATE($F3895," ",$G3895),AllocFactorMatrix,(AC$4+1),FALSE)*$E3902</f>
        <v>0</v>
      </c>
      <c r="AD3895" s="54">
        <f>VLOOKUP(CONCATENATE($F3895," ",$G3895),AllocFactorMatrix,(AD$4+1),FALSE)*$E3902</f>
        <v>0</v>
      </c>
    </row>
    <row r="3896" spans="1:30" s="51" customFormat="1" hidden="1" outlineLevel="1">
      <c r="A3896" s="56"/>
      <c r="B3896" s="112"/>
      <c r="C3896" s="55"/>
      <c r="D3896" s="55"/>
      <c r="F3896" s="52" t="str">
        <f>F3902</f>
        <v>PROD_DEMAND</v>
      </c>
      <c r="G3896" s="55" t="str">
        <f>$G$9</f>
        <v>BULKTRAN</v>
      </c>
      <c r="H3896" s="53">
        <f t="shared" si="2028"/>
        <v>0</v>
      </c>
      <c r="I3896" s="54">
        <f>VLOOKUP(CONCATENATE($F3896," ",$G3896),AllocFactorMatrix,(I$4+1),FALSE)*$E3902</f>
        <v>0</v>
      </c>
      <c r="J3896" s="54">
        <f>VLOOKUP(CONCATENATE($F3896," ",$G3896),AllocFactorMatrix,(J$4+1),FALSE)*$E3902</f>
        <v>0</v>
      </c>
      <c r="K3896" s="54">
        <f>VLOOKUP(CONCATENATE($F3896," ",$G3896),AllocFactorMatrix,(K$4+1),FALSE)*$E3902</f>
        <v>0</v>
      </c>
      <c r="L3896" s="54">
        <f>VLOOKUP(CONCATENATE($F3896," ",$G3896),AllocFactorMatrix,(L$4+1),FALSE)*$E3902</f>
        <v>0</v>
      </c>
      <c r="M3896" s="54">
        <f>VLOOKUP(CONCATENATE($F3896," ",$G3896),AllocFactorMatrix,(M$4+1),FALSE)*$E3902</f>
        <v>0</v>
      </c>
      <c r="N3896" s="54">
        <f t="shared" si="2029"/>
        <v>0</v>
      </c>
      <c r="O3896" s="54">
        <f>VLOOKUP(CONCATENATE($F3896," ",$G3896),AllocFactorMatrix,(O$4+1),FALSE)*$E3902</f>
        <v>0</v>
      </c>
      <c r="P3896" s="54">
        <f>VLOOKUP(CONCATENATE($F3896," ",$G3896),AllocFactorMatrix,(P$4+1),FALSE)*$E3902</f>
        <v>0</v>
      </c>
      <c r="Q3896" s="54">
        <f>VLOOKUP(CONCATENATE($F3896," ",$G3896),AllocFactorMatrix,(Q$4+1),FALSE)*$E3902</f>
        <v>0</v>
      </c>
      <c r="R3896" s="54">
        <f>VLOOKUP(CONCATENATE($F3896," ",$G3896),AllocFactorMatrix,(R$4+1),FALSE)*$E3902</f>
        <v>0</v>
      </c>
      <c r="S3896" s="54">
        <f t="shared" ref="S3896:S3902" si="2035">SUBTOTAL(9,O3896:R3896)</f>
        <v>0</v>
      </c>
      <c r="T3896" s="54">
        <f>VLOOKUP(CONCATENATE($F3896," ",$G3896),AllocFactorMatrix,(T$4+1),FALSE)*$E3902</f>
        <v>0</v>
      </c>
      <c r="U3896" s="54">
        <f>VLOOKUP(CONCATENATE($F3896," ",$G3896),AllocFactorMatrix,(U$4+1),FALSE)*$E3902</f>
        <v>0</v>
      </c>
      <c r="V3896" s="54">
        <f>VLOOKUP(CONCATENATE($F3896," ",$G3896),AllocFactorMatrix,(V$4+1),FALSE)*$E3902</f>
        <v>0</v>
      </c>
      <c r="W3896" s="54">
        <f>VLOOKUP(CONCATENATE($F3896," ",$G3896),AllocFactorMatrix,(W$4+1),FALSE)*$E3902</f>
        <v>0</v>
      </c>
      <c r="X3896" s="54">
        <f t="shared" ref="X3896:X3902" si="2036">SUBTOTAL(9,T3896:W3896)</f>
        <v>0</v>
      </c>
      <c r="Y3896" s="54">
        <f>VLOOKUP(CONCATENATE($F3896," ",$G3896),AllocFactorMatrix,(Y$4+1),FALSE)*$E3902</f>
        <v>0</v>
      </c>
      <c r="Z3896" s="54">
        <f>VLOOKUP(CONCATENATE($F3896," ",$G3896),AllocFactorMatrix,(Z$4+1),FALSE)*$E3902</f>
        <v>0</v>
      </c>
      <c r="AA3896" s="54">
        <f t="shared" si="2030"/>
        <v>0</v>
      </c>
      <c r="AB3896" s="54">
        <f>VLOOKUP(CONCATENATE($F3896," ",$G3896),AllocFactorMatrix,(AB$4+1),FALSE)*$E3902</f>
        <v>0</v>
      </c>
      <c r="AC3896" s="54">
        <f>VLOOKUP(CONCATENATE($F3896," ",$G3896),AllocFactorMatrix,(AC$4+1),FALSE)*$E3902</f>
        <v>0</v>
      </c>
      <c r="AD3896" s="54">
        <f>VLOOKUP(CONCATENATE($F3896," ",$G3896),AllocFactorMatrix,(AD$4+1),FALSE)*$E3902</f>
        <v>0</v>
      </c>
    </row>
    <row r="3897" spans="1:30" s="51" customFormat="1" hidden="1" outlineLevel="1">
      <c r="A3897" s="56"/>
      <c r="B3897" s="112"/>
      <c r="C3897" s="55"/>
      <c r="D3897" s="55"/>
      <c r="F3897" s="52" t="str">
        <f>F3902</f>
        <v>PROD_DEMAND</v>
      </c>
      <c r="G3897" s="55" t="str">
        <f>$G$10</f>
        <v>SUBTRAN</v>
      </c>
      <c r="H3897" s="53">
        <f t="shared" si="2028"/>
        <v>0</v>
      </c>
      <c r="I3897" s="54">
        <f>VLOOKUP(CONCATENATE($F3897," ",$G3897),AllocFactorMatrix,(I$4+1),FALSE)*$E3902</f>
        <v>0</v>
      </c>
      <c r="J3897" s="54">
        <f>VLOOKUP(CONCATENATE($F3897," ",$G3897),AllocFactorMatrix,(J$4+1),FALSE)*$E3902</f>
        <v>0</v>
      </c>
      <c r="K3897" s="54">
        <f>VLOOKUP(CONCATENATE($F3897," ",$G3897),AllocFactorMatrix,(K$4+1),FALSE)*$E3902</f>
        <v>0</v>
      </c>
      <c r="L3897" s="54">
        <f>VLOOKUP(CONCATENATE($F3897," ",$G3897),AllocFactorMatrix,(L$4+1),FALSE)*$E3902</f>
        <v>0</v>
      </c>
      <c r="M3897" s="54">
        <f>VLOOKUP(CONCATENATE($F3897," ",$G3897),AllocFactorMatrix,(M$4+1),FALSE)*$E3902</f>
        <v>0</v>
      </c>
      <c r="N3897" s="54">
        <f t="shared" si="2029"/>
        <v>0</v>
      </c>
      <c r="O3897" s="54">
        <f>VLOOKUP(CONCATENATE($F3897," ",$G3897),AllocFactorMatrix,(O$4+1),FALSE)*$E3902</f>
        <v>0</v>
      </c>
      <c r="P3897" s="54">
        <f>VLOOKUP(CONCATENATE($F3897," ",$G3897),AllocFactorMatrix,(P$4+1),FALSE)*$E3902</f>
        <v>0</v>
      </c>
      <c r="Q3897" s="54">
        <f>VLOOKUP(CONCATENATE($F3897," ",$G3897),AllocFactorMatrix,(Q$4+1),FALSE)*$E3902</f>
        <v>0</v>
      </c>
      <c r="R3897" s="54">
        <f>VLOOKUP(CONCATENATE($F3897," ",$G3897),AllocFactorMatrix,(R$4+1),FALSE)*$E3902</f>
        <v>0</v>
      </c>
      <c r="S3897" s="54">
        <f t="shared" si="2035"/>
        <v>0</v>
      </c>
      <c r="T3897" s="54">
        <f>VLOOKUP(CONCATENATE($F3897," ",$G3897),AllocFactorMatrix,(T$4+1),FALSE)*$E3902</f>
        <v>0</v>
      </c>
      <c r="U3897" s="54">
        <f>VLOOKUP(CONCATENATE($F3897," ",$G3897),AllocFactorMatrix,(U$4+1),FALSE)*$E3902</f>
        <v>0</v>
      </c>
      <c r="V3897" s="54">
        <f>VLOOKUP(CONCATENATE($F3897," ",$G3897),AllocFactorMatrix,(V$4+1),FALSE)*$E3902</f>
        <v>0</v>
      </c>
      <c r="W3897" s="54">
        <f>VLOOKUP(CONCATENATE($F3897," ",$G3897),AllocFactorMatrix,(W$4+1),FALSE)*$E3902</f>
        <v>0</v>
      </c>
      <c r="X3897" s="54">
        <f t="shared" si="2036"/>
        <v>0</v>
      </c>
      <c r="Y3897" s="54">
        <f>VLOOKUP(CONCATENATE($F3897," ",$G3897),AllocFactorMatrix,(Y$4+1),FALSE)*$E3902</f>
        <v>0</v>
      </c>
      <c r="Z3897" s="54">
        <f>VLOOKUP(CONCATENATE($F3897," ",$G3897),AllocFactorMatrix,(Z$4+1),FALSE)*$E3902</f>
        <v>0</v>
      </c>
      <c r="AA3897" s="54">
        <f t="shared" si="2030"/>
        <v>0</v>
      </c>
      <c r="AB3897" s="54">
        <f>VLOOKUP(CONCATENATE($F3897," ",$G3897),AllocFactorMatrix,(AB$4+1),FALSE)*$E3902</f>
        <v>0</v>
      </c>
      <c r="AC3897" s="54">
        <f>VLOOKUP(CONCATENATE($F3897," ",$G3897),AllocFactorMatrix,(AC$4+1),FALSE)*$E3902</f>
        <v>0</v>
      </c>
      <c r="AD3897" s="54">
        <f>VLOOKUP(CONCATENATE($F3897," ",$G3897),AllocFactorMatrix,(AD$4+1),FALSE)*$E3902</f>
        <v>0</v>
      </c>
    </row>
    <row r="3898" spans="1:30" s="51" customFormat="1" hidden="1" outlineLevel="1">
      <c r="A3898" s="56"/>
      <c r="B3898" s="112"/>
      <c r="C3898" s="55"/>
      <c r="D3898" s="55"/>
      <c r="F3898" s="52" t="str">
        <f>F3902</f>
        <v>PROD_DEMAND</v>
      </c>
      <c r="G3898" s="55" t="str">
        <f>$G$11</f>
        <v>DISTPRI</v>
      </c>
      <c r="H3898" s="53">
        <f t="shared" si="2028"/>
        <v>0</v>
      </c>
      <c r="I3898" s="54">
        <f>VLOOKUP(CONCATENATE($F3898," ",$G3898),AllocFactorMatrix,(I$4+1),FALSE)*$E3902</f>
        <v>0</v>
      </c>
      <c r="J3898" s="54">
        <f>VLOOKUP(CONCATENATE($F3898," ",$G3898),AllocFactorMatrix,(J$4+1),FALSE)*$E3902</f>
        <v>0</v>
      </c>
      <c r="K3898" s="54">
        <f>VLOOKUP(CONCATENATE($F3898," ",$G3898),AllocFactorMatrix,(K$4+1),FALSE)*$E3902</f>
        <v>0</v>
      </c>
      <c r="L3898" s="54">
        <f>VLOOKUP(CONCATENATE($F3898," ",$G3898),AllocFactorMatrix,(L$4+1),FALSE)*$E3902</f>
        <v>0</v>
      </c>
      <c r="M3898" s="54">
        <f>VLOOKUP(CONCATENATE($F3898," ",$G3898),AllocFactorMatrix,(M$4+1),FALSE)*$E3902</f>
        <v>0</v>
      </c>
      <c r="N3898" s="54">
        <f t="shared" si="2029"/>
        <v>0</v>
      </c>
      <c r="O3898" s="54">
        <f>VLOOKUP(CONCATENATE($F3898," ",$G3898),AllocFactorMatrix,(O$4+1),FALSE)*$E3902</f>
        <v>0</v>
      </c>
      <c r="P3898" s="54">
        <f>VLOOKUP(CONCATENATE($F3898," ",$G3898),AllocFactorMatrix,(P$4+1),FALSE)*$E3902</f>
        <v>0</v>
      </c>
      <c r="Q3898" s="54">
        <f>VLOOKUP(CONCATENATE($F3898," ",$G3898),AllocFactorMatrix,(Q$4+1),FALSE)*$E3902</f>
        <v>0</v>
      </c>
      <c r="R3898" s="54">
        <f>VLOOKUP(CONCATENATE($F3898," ",$G3898),AllocFactorMatrix,(R$4+1),FALSE)*$E3902</f>
        <v>0</v>
      </c>
      <c r="S3898" s="54">
        <f t="shared" si="2035"/>
        <v>0</v>
      </c>
      <c r="T3898" s="54">
        <f>VLOOKUP(CONCATENATE($F3898," ",$G3898),AllocFactorMatrix,(T$4+1),FALSE)*$E3902</f>
        <v>0</v>
      </c>
      <c r="U3898" s="54">
        <f>VLOOKUP(CONCATENATE($F3898," ",$G3898),AllocFactorMatrix,(U$4+1),FALSE)*$E3902</f>
        <v>0</v>
      </c>
      <c r="V3898" s="54">
        <f>VLOOKUP(CONCATENATE($F3898," ",$G3898),AllocFactorMatrix,(V$4+1),FALSE)*$E3902</f>
        <v>0</v>
      </c>
      <c r="W3898" s="54">
        <f>VLOOKUP(CONCATENATE($F3898," ",$G3898),AllocFactorMatrix,(W$4+1),FALSE)*$E3902</f>
        <v>0</v>
      </c>
      <c r="X3898" s="54">
        <f t="shared" si="2036"/>
        <v>0</v>
      </c>
      <c r="Y3898" s="54">
        <f>VLOOKUP(CONCATENATE($F3898," ",$G3898),AllocFactorMatrix,(Y$4+1),FALSE)*$E3902</f>
        <v>0</v>
      </c>
      <c r="Z3898" s="54">
        <f>VLOOKUP(CONCATENATE($F3898," ",$G3898),AllocFactorMatrix,(Z$4+1),FALSE)*$E3902</f>
        <v>0</v>
      </c>
      <c r="AA3898" s="54">
        <f t="shared" si="2030"/>
        <v>0</v>
      </c>
      <c r="AB3898" s="54">
        <f>VLOOKUP(CONCATENATE($F3898," ",$G3898),AllocFactorMatrix,(AB$4+1),FALSE)*$E3902</f>
        <v>0</v>
      </c>
      <c r="AC3898" s="54">
        <f>VLOOKUP(CONCATENATE($F3898," ",$G3898),AllocFactorMatrix,(AC$4+1),FALSE)*$E3902</f>
        <v>0</v>
      </c>
      <c r="AD3898" s="54">
        <f>VLOOKUP(CONCATENATE($F3898," ",$G3898),AllocFactorMatrix,(AD$4+1),FALSE)*$E3902</f>
        <v>0</v>
      </c>
    </row>
    <row r="3899" spans="1:30" s="51" customFormat="1" hidden="1" outlineLevel="1">
      <c r="A3899" s="56"/>
      <c r="B3899" s="112"/>
      <c r="C3899" s="55"/>
      <c r="D3899" s="55"/>
      <c r="F3899" s="52" t="str">
        <f>F3902</f>
        <v>PROD_DEMAND</v>
      </c>
      <c r="G3899" s="55" t="str">
        <f>$G$12</f>
        <v>DISTSEC</v>
      </c>
      <c r="H3899" s="53">
        <f t="shared" si="2028"/>
        <v>0</v>
      </c>
      <c r="I3899" s="54">
        <f>VLOOKUP(CONCATENATE($F3899," ",$G3899),AllocFactorMatrix,(I$4+1),FALSE)*$E3902</f>
        <v>0</v>
      </c>
      <c r="J3899" s="54">
        <f>VLOOKUP(CONCATENATE($F3899," ",$G3899),AllocFactorMatrix,(J$4+1),FALSE)*$E3902</f>
        <v>0</v>
      </c>
      <c r="K3899" s="54">
        <f>VLOOKUP(CONCATENATE($F3899," ",$G3899),AllocFactorMatrix,(K$4+1),FALSE)*$E3902</f>
        <v>0</v>
      </c>
      <c r="L3899" s="54">
        <f>VLOOKUP(CONCATENATE($F3899," ",$G3899),AllocFactorMatrix,(L$4+1),FALSE)*$E3902</f>
        <v>0</v>
      </c>
      <c r="M3899" s="54">
        <f>VLOOKUP(CONCATENATE($F3899," ",$G3899),AllocFactorMatrix,(M$4+1),FALSE)*$E3902</f>
        <v>0</v>
      </c>
      <c r="N3899" s="54">
        <f t="shared" si="2029"/>
        <v>0</v>
      </c>
      <c r="O3899" s="54">
        <f>VLOOKUP(CONCATENATE($F3899," ",$G3899),AllocFactorMatrix,(O$4+1),FALSE)*$E3902</f>
        <v>0</v>
      </c>
      <c r="P3899" s="54">
        <f>VLOOKUP(CONCATENATE($F3899," ",$G3899),AllocFactorMatrix,(P$4+1),FALSE)*$E3902</f>
        <v>0</v>
      </c>
      <c r="Q3899" s="54">
        <f>VLOOKUP(CONCATENATE($F3899," ",$G3899),AllocFactorMatrix,(Q$4+1),FALSE)*$E3902</f>
        <v>0</v>
      </c>
      <c r="R3899" s="54">
        <f>VLOOKUP(CONCATENATE($F3899," ",$G3899),AllocFactorMatrix,(R$4+1),FALSE)*$E3902</f>
        <v>0</v>
      </c>
      <c r="S3899" s="54">
        <f t="shared" si="2035"/>
        <v>0</v>
      </c>
      <c r="T3899" s="54">
        <f>VLOOKUP(CONCATENATE($F3899," ",$G3899),AllocFactorMatrix,(T$4+1),FALSE)*$E3902</f>
        <v>0</v>
      </c>
      <c r="U3899" s="54">
        <f>VLOOKUP(CONCATENATE($F3899," ",$G3899),AllocFactorMatrix,(U$4+1),FALSE)*$E3902</f>
        <v>0</v>
      </c>
      <c r="V3899" s="54">
        <f>VLOOKUP(CONCATENATE($F3899," ",$G3899),AllocFactorMatrix,(V$4+1),FALSE)*$E3902</f>
        <v>0</v>
      </c>
      <c r="W3899" s="54">
        <f>VLOOKUP(CONCATENATE($F3899," ",$G3899),AllocFactorMatrix,(W$4+1),FALSE)*$E3902</f>
        <v>0</v>
      </c>
      <c r="X3899" s="54">
        <f t="shared" si="2036"/>
        <v>0</v>
      </c>
      <c r="Y3899" s="54">
        <f>VLOOKUP(CONCATENATE($F3899," ",$G3899),AllocFactorMatrix,(Y$4+1),FALSE)*$E3902</f>
        <v>0</v>
      </c>
      <c r="Z3899" s="54">
        <f>VLOOKUP(CONCATENATE($F3899," ",$G3899),AllocFactorMatrix,(Z$4+1),FALSE)*$E3902</f>
        <v>0</v>
      </c>
      <c r="AA3899" s="54">
        <f t="shared" si="2030"/>
        <v>0</v>
      </c>
      <c r="AB3899" s="54">
        <f>VLOOKUP(CONCATENATE($F3899," ",$G3899),AllocFactorMatrix,(AB$4+1),FALSE)*$E3902</f>
        <v>0</v>
      </c>
      <c r="AC3899" s="54">
        <f>VLOOKUP(CONCATENATE($F3899," ",$G3899),AllocFactorMatrix,(AC$4+1),FALSE)*$E3902</f>
        <v>0</v>
      </c>
      <c r="AD3899" s="54">
        <f>VLOOKUP(CONCATENATE($F3899," ",$G3899),AllocFactorMatrix,(AD$4+1),FALSE)*$E3902</f>
        <v>0</v>
      </c>
    </row>
    <row r="3900" spans="1:30" s="51" customFormat="1" hidden="1" outlineLevel="1">
      <c r="A3900" s="56"/>
      <c r="B3900" s="112"/>
      <c r="C3900" s="55"/>
      <c r="D3900" s="55"/>
      <c r="F3900" s="52" t="str">
        <f>F3902</f>
        <v>PROD_DEMAND</v>
      </c>
      <c r="G3900" s="55" t="str">
        <f>$G$13</f>
        <v>ENERGY</v>
      </c>
      <c r="H3900" s="53">
        <f t="shared" si="2028"/>
        <v>0</v>
      </c>
      <c r="I3900" s="54">
        <f>VLOOKUP(CONCATENATE($F3900," ",$G3900),AllocFactorMatrix,(I$4+1),FALSE)*$E3902</f>
        <v>0</v>
      </c>
      <c r="J3900" s="54">
        <f>VLOOKUP(CONCATENATE($F3900," ",$G3900),AllocFactorMatrix,(J$4+1),FALSE)*$E3902</f>
        <v>0</v>
      </c>
      <c r="K3900" s="54">
        <f>VLOOKUP(CONCATENATE($F3900," ",$G3900),AllocFactorMatrix,(K$4+1),FALSE)*$E3902</f>
        <v>0</v>
      </c>
      <c r="L3900" s="54">
        <f>VLOOKUP(CONCATENATE($F3900," ",$G3900),AllocFactorMatrix,(L$4+1),FALSE)*$E3902</f>
        <v>0</v>
      </c>
      <c r="M3900" s="54">
        <f>VLOOKUP(CONCATENATE($F3900," ",$G3900),AllocFactorMatrix,(M$4+1),FALSE)*$E3902</f>
        <v>0</v>
      </c>
      <c r="N3900" s="54">
        <f t="shared" si="2029"/>
        <v>0</v>
      </c>
      <c r="O3900" s="54">
        <f>VLOOKUP(CONCATENATE($F3900," ",$G3900),AllocFactorMatrix,(O$4+1),FALSE)*$E3902</f>
        <v>0</v>
      </c>
      <c r="P3900" s="54">
        <f>VLOOKUP(CONCATENATE($F3900," ",$G3900),AllocFactorMatrix,(P$4+1),FALSE)*$E3902</f>
        <v>0</v>
      </c>
      <c r="Q3900" s="54">
        <f>VLOOKUP(CONCATENATE($F3900," ",$G3900),AllocFactorMatrix,(Q$4+1),FALSE)*$E3902</f>
        <v>0</v>
      </c>
      <c r="R3900" s="54">
        <f>VLOOKUP(CONCATENATE($F3900," ",$G3900),AllocFactorMatrix,(R$4+1),FALSE)*$E3902</f>
        <v>0</v>
      </c>
      <c r="S3900" s="54">
        <f t="shared" si="2035"/>
        <v>0</v>
      </c>
      <c r="T3900" s="54">
        <f>VLOOKUP(CONCATENATE($F3900," ",$G3900),AllocFactorMatrix,(T$4+1),FALSE)*$E3902</f>
        <v>0</v>
      </c>
      <c r="U3900" s="54">
        <f>VLOOKUP(CONCATENATE($F3900," ",$G3900),AllocFactorMatrix,(U$4+1),FALSE)*$E3902</f>
        <v>0</v>
      </c>
      <c r="V3900" s="54">
        <f>VLOOKUP(CONCATENATE($F3900," ",$G3900),AllocFactorMatrix,(V$4+1),FALSE)*$E3902</f>
        <v>0</v>
      </c>
      <c r="W3900" s="54">
        <f>VLOOKUP(CONCATENATE($F3900," ",$G3900),AllocFactorMatrix,(W$4+1),FALSE)*$E3902</f>
        <v>0</v>
      </c>
      <c r="X3900" s="54">
        <f t="shared" si="2036"/>
        <v>0</v>
      </c>
      <c r="Y3900" s="54">
        <f>VLOOKUP(CONCATENATE($F3900," ",$G3900),AllocFactorMatrix,(Y$4+1),FALSE)*$E3902</f>
        <v>0</v>
      </c>
      <c r="Z3900" s="54">
        <f>VLOOKUP(CONCATENATE($F3900," ",$G3900),AllocFactorMatrix,(Z$4+1),FALSE)*$E3902</f>
        <v>0</v>
      </c>
      <c r="AA3900" s="54">
        <f t="shared" si="2030"/>
        <v>0</v>
      </c>
      <c r="AB3900" s="54">
        <f>VLOOKUP(CONCATENATE($F3900," ",$G3900),AllocFactorMatrix,(AB$4+1),FALSE)*$E3902</f>
        <v>0</v>
      </c>
      <c r="AC3900" s="54">
        <f>VLOOKUP(CONCATENATE($F3900," ",$G3900),AllocFactorMatrix,(AC$4+1),FALSE)*$E3902</f>
        <v>0</v>
      </c>
      <c r="AD3900" s="54">
        <f>VLOOKUP(CONCATENATE($F3900," ",$G3900),AllocFactorMatrix,(AD$4+1),FALSE)*$E3902</f>
        <v>0</v>
      </c>
    </row>
    <row r="3901" spans="1:30" s="51" customFormat="1" hidden="1" outlineLevel="1">
      <c r="A3901" s="56"/>
      <c r="B3901" s="112"/>
      <c r="C3901" s="55"/>
      <c r="D3901" s="55"/>
      <c r="F3901" s="52" t="str">
        <f>F3902</f>
        <v>PROD_DEMAND</v>
      </c>
      <c r="G3901" s="55" t="str">
        <f>$G$14</f>
        <v>CUSTOMER</v>
      </c>
      <c r="H3901" s="53">
        <f t="shared" si="2028"/>
        <v>0</v>
      </c>
      <c r="I3901" s="54">
        <f>VLOOKUP(CONCATENATE($F3901," ",$G3901),AllocFactorMatrix,(I$4+1),FALSE)*$E3902</f>
        <v>0</v>
      </c>
      <c r="J3901" s="54">
        <f>VLOOKUP(CONCATENATE($F3901," ",$G3901),AllocFactorMatrix,(J$4+1),FALSE)*$E3902</f>
        <v>0</v>
      </c>
      <c r="K3901" s="54">
        <f>VLOOKUP(CONCATENATE($F3901," ",$G3901),AllocFactorMatrix,(K$4+1),FALSE)*$E3902</f>
        <v>0</v>
      </c>
      <c r="L3901" s="54">
        <f>VLOOKUP(CONCATENATE($F3901," ",$G3901),AllocFactorMatrix,(L$4+1),FALSE)*$E3902</f>
        <v>0</v>
      </c>
      <c r="M3901" s="54">
        <f>VLOOKUP(CONCATENATE($F3901," ",$G3901),AllocFactorMatrix,(M$4+1),FALSE)*$E3902</f>
        <v>0</v>
      </c>
      <c r="N3901" s="54">
        <f t="shared" si="2029"/>
        <v>0</v>
      </c>
      <c r="O3901" s="54">
        <f>VLOOKUP(CONCATENATE($F3901," ",$G3901),AllocFactorMatrix,(O$4+1),FALSE)*$E3902</f>
        <v>0</v>
      </c>
      <c r="P3901" s="54">
        <f>VLOOKUP(CONCATENATE($F3901," ",$G3901),AllocFactorMatrix,(P$4+1),FALSE)*$E3902</f>
        <v>0</v>
      </c>
      <c r="Q3901" s="54">
        <f>VLOOKUP(CONCATENATE($F3901," ",$G3901),AllocFactorMatrix,(Q$4+1),FALSE)*$E3902</f>
        <v>0</v>
      </c>
      <c r="R3901" s="54">
        <f>VLOOKUP(CONCATENATE($F3901," ",$G3901),AllocFactorMatrix,(R$4+1),FALSE)*$E3902</f>
        <v>0</v>
      </c>
      <c r="S3901" s="54">
        <f t="shared" si="2035"/>
        <v>0</v>
      </c>
      <c r="T3901" s="54">
        <f>VLOOKUP(CONCATENATE($F3901," ",$G3901),AllocFactorMatrix,(T$4+1),FALSE)*$E3902</f>
        <v>0</v>
      </c>
      <c r="U3901" s="54">
        <f>VLOOKUP(CONCATENATE($F3901," ",$G3901),AllocFactorMatrix,(U$4+1),FALSE)*$E3902</f>
        <v>0</v>
      </c>
      <c r="V3901" s="54">
        <f>VLOOKUP(CONCATENATE($F3901," ",$G3901),AllocFactorMatrix,(V$4+1),FALSE)*$E3902</f>
        <v>0</v>
      </c>
      <c r="W3901" s="54">
        <f>VLOOKUP(CONCATENATE($F3901," ",$G3901),AllocFactorMatrix,(W$4+1),FALSE)*$E3902</f>
        <v>0</v>
      </c>
      <c r="X3901" s="54">
        <f t="shared" si="2036"/>
        <v>0</v>
      </c>
      <c r="Y3901" s="54">
        <f>VLOOKUP(CONCATENATE($F3901," ",$G3901),AllocFactorMatrix,(Y$4+1),FALSE)*$E3902</f>
        <v>0</v>
      </c>
      <c r="Z3901" s="54">
        <f>VLOOKUP(CONCATENATE($F3901," ",$G3901),AllocFactorMatrix,(Z$4+1),FALSE)*$E3902</f>
        <v>0</v>
      </c>
      <c r="AA3901" s="54">
        <f t="shared" si="2030"/>
        <v>0</v>
      </c>
      <c r="AB3901" s="54">
        <f>VLOOKUP(CONCATENATE($F3901," ",$G3901),AllocFactorMatrix,(AB$4+1),FALSE)*$E3902</f>
        <v>0</v>
      </c>
      <c r="AC3901" s="54">
        <f>VLOOKUP(CONCATENATE($F3901," ",$G3901),AllocFactorMatrix,(AC$4+1),FALSE)*$E3902</f>
        <v>0</v>
      </c>
      <c r="AD3901" s="54">
        <f>VLOOKUP(CONCATENATE($F3901," ",$G3901),AllocFactorMatrix,(AD$4+1),FALSE)*$E3902</f>
        <v>0</v>
      </c>
    </row>
    <row r="3902" spans="1:30" s="51" customFormat="1" collapsed="1">
      <c r="A3902" s="56"/>
      <c r="B3902" s="112"/>
      <c r="C3902" s="55"/>
      <c r="D3902" s="109" t="s">
        <v>463</v>
      </c>
      <c r="E3902" s="61">
        <v>3635884</v>
      </c>
      <c r="F3902" s="57" t="s">
        <v>30</v>
      </c>
      <c r="G3902" s="55" t="str">
        <f>$G$15</f>
        <v>TOTAL</v>
      </c>
      <c r="H3902" s="53">
        <f t="shared" si="2028"/>
        <v>3635883.9999999991</v>
      </c>
      <c r="I3902" s="54">
        <f>VLOOKUP(CONCATENATE($F3902," ",$G3902),AllocFactorMatrix,(I$4+1),FALSE)*$E3902</f>
        <v>2018666.3826962719</v>
      </c>
      <c r="J3902" s="54">
        <f>VLOOKUP(CONCATENATE($F3902," ",$G3902),AllocFactorMatrix,(J$4+1),FALSE)*$E3902</f>
        <v>92888.683144394527</v>
      </c>
      <c r="K3902" s="54">
        <f>VLOOKUP(CONCATENATE($F3902," ",$G3902),AllocFactorMatrix,(K$4+1),FALSE)*$E3902</f>
        <v>306001.99323109671</v>
      </c>
      <c r="L3902" s="54">
        <f>VLOOKUP(CONCATENATE($F3902," ",$G3902),AllocFactorMatrix,(L$4+1),FALSE)*$E3902</f>
        <v>7646.0129273526254</v>
      </c>
      <c r="M3902" s="54">
        <f>VLOOKUP(CONCATENATE($F3902," ",$G3902),AllocFactorMatrix,(M$4+1),FALSE)*$E3902</f>
        <v>984.26926912070348</v>
      </c>
      <c r="N3902" s="54">
        <f t="shared" si="2029"/>
        <v>314632.27542757004</v>
      </c>
      <c r="O3902" s="54">
        <f>VLOOKUP(CONCATENATE($F3902," ",$G3902),AllocFactorMatrix,(O$4+1),FALSE)*$E3902</f>
        <v>232779.85236141714</v>
      </c>
      <c r="P3902" s="54">
        <f>VLOOKUP(CONCATENATE($F3902," ",$G3902),AllocFactorMatrix,(P$4+1),FALSE)*$E3902</f>
        <v>42133.595586112686</v>
      </c>
      <c r="Q3902" s="54">
        <f>VLOOKUP(CONCATENATE($F3902," ",$G3902),AllocFactorMatrix,(Q$4+1),FALSE)*$E3902</f>
        <v>16296.977302896616</v>
      </c>
      <c r="R3902" s="54">
        <f>VLOOKUP(CONCATENATE($F3902," ",$G3902),AllocFactorMatrix,(R$4+1),FALSE)*$E3902</f>
        <v>351.14647513114795</v>
      </c>
      <c r="S3902" s="54">
        <f t="shared" si="2035"/>
        <v>291561.57172555762</v>
      </c>
      <c r="T3902" s="54">
        <f>VLOOKUP(CONCATENATE($F3902," ",$G3902),AllocFactorMatrix,(T$4+1),FALSE)*$E3902</f>
        <v>7391.6101684416699</v>
      </c>
      <c r="U3902" s="54">
        <f>VLOOKUP(CONCATENATE($F3902," ",$G3902),AllocFactorMatrix,(U$4+1),FALSE)*$E3902</f>
        <v>117687.28335926976</v>
      </c>
      <c r="V3902" s="54">
        <f>VLOOKUP(CONCATENATE($F3902," ",$G3902),AllocFactorMatrix,(V$4+1),FALSE)*$E3902</f>
        <v>638242.12131230242</v>
      </c>
      <c r="W3902" s="54">
        <f>VLOOKUP(CONCATENATE($F3902," ",$G3902),AllocFactorMatrix,(W$4+1),FALSE)*$E3902</f>
        <v>83975.211698729676</v>
      </c>
      <c r="X3902" s="54">
        <f t="shared" si="2036"/>
        <v>847296.22653874347</v>
      </c>
      <c r="Y3902" s="54">
        <f>VLOOKUP(CONCATENATE($F3902," ",$G3902),AllocFactorMatrix,(Y$4+1),FALSE)*$E3902</f>
        <v>68606.989023183662</v>
      </c>
      <c r="Z3902" s="54">
        <f>VLOOKUP(CONCATENATE($F3902," ",$G3902),AllocFactorMatrix,(Z$4+1),FALSE)*$E3902</f>
        <v>1426.1117164445834</v>
      </c>
      <c r="AA3902" s="54">
        <f t="shared" si="2030"/>
        <v>70033.100739628251</v>
      </c>
      <c r="AB3902" s="54">
        <f>VLOOKUP(CONCATENATE($F3902," ",$G3902),AllocFactorMatrix,(AB$4+1),FALSE)*$E3902</f>
        <v>805.75972783375221</v>
      </c>
      <c r="AC3902" s="54">
        <f>VLOOKUP(CONCATENATE($F3902," ",$G3902),AllocFactorMatrix,(AC$4+1),FALSE)*$E3902</f>
        <v>0</v>
      </c>
      <c r="AD3902" s="54">
        <f>VLOOKUP(CONCATENATE($F3902," ",$G3902),AllocFactorMatrix,(AD$4+1),FALSE)*$E3902</f>
        <v>0</v>
      </c>
    </row>
    <row r="3903" spans="1:30" s="51" customFormat="1" hidden="1" outlineLevel="1">
      <c r="A3903" s="56"/>
      <c r="B3903" s="112"/>
      <c r="C3903" s="55"/>
      <c r="D3903" s="55"/>
      <c r="F3903" s="52" t="str">
        <f>F3910</f>
        <v>PROD_DEMAND</v>
      </c>
      <c r="G3903" s="55" t="str">
        <f>$G$8</f>
        <v>PRODUCTION</v>
      </c>
      <c r="H3903" s="53">
        <f t="shared" si="2028"/>
        <v>-3110202.9999999991</v>
      </c>
      <c r="I3903" s="54">
        <f>VLOOKUP(CONCATENATE($F3903," ",$G3903),AllocFactorMatrix,(I$4+1),FALSE)*$E3910</f>
        <v>-1726804.8814156593</v>
      </c>
      <c r="J3903" s="54">
        <f>VLOOKUP(CONCATENATE($F3903," ",$G3903),AllocFactorMatrix,(J$4+1),FALSE)*$E3910</f>
        <v>-79458.712374142109</v>
      </c>
      <c r="K3903" s="54">
        <f>VLOOKUP(CONCATENATE($F3903," ",$G3903),AllocFactorMatrix,(K$4+1),FALSE)*$E3910</f>
        <v>-261759.81339155391</v>
      </c>
      <c r="L3903" s="54">
        <f>VLOOKUP(CONCATENATE($F3903," ",$G3903),AllocFactorMatrix,(L$4+1),FALSE)*$E3910</f>
        <v>-6540.5420922919757</v>
      </c>
      <c r="M3903" s="54">
        <f>VLOOKUP(CONCATENATE($F3903," ",$G3903),AllocFactorMatrix,(M$4+1),FALSE)*$E3910</f>
        <v>-841.9622940740187</v>
      </c>
      <c r="N3903" s="54">
        <f t="shared" si="2029"/>
        <v>-269142.31777791987</v>
      </c>
      <c r="O3903" s="54">
        <f>VLOOKUP(CONCATENATE($F3903," ",$G3903),AllocFactorMatrix,(O$4+1),FALSE)*$E3910</f>
        <v>-199124.22815305347</v>
      </c>
      <c r="P3903" s="54">
        <f>VLOOKUP(CONCATENATE($F3903," ",$G3903),AllocFactorMatrix,(P$4+1),FALSE)*$E3910</f>
        <v>-36041.863654812536</v>
      </c>
      <c r="Q3903" s="54">
        <f>VLOOKUP(CONCATENATE($F3903," ",$G3903),AllocFactorMatrix,(Q$4+1),FALSE)*$E3910</f>
        <v>-13940.738400455284</v>
      </c>
      <c r="R3903" s="54">
        <f>VLOOKUP(CONCATENATE($F3903," ",$G3903),AllocFactorMatrix,(R$4+1),FALSE)*$E3910</f>
        <v>-300.37724536655236</v>
      </c>
      <c r="S3903" s="54">
        <f>SUBTOTAL(9,O3903:R3903)</f>
        <v>-249407.20745368782</v>
      </c>
      <c r="T3903" s="54">
        <f>VLOOKUP(CONCATENATE($F3903," ",$G3903),AllocFactorMatrix,(T$4+1),FALSE)*$E3910</f>
        <v>-6322.9212265071674</v>
      </c>
      <c r="U3903" s="54">
        <f>VLOOKUP(CONCATENATE($F3903," ",$G3903),AllocFactorMatrix,(U$4+1),FALSE)*$E3910</f>
        <v>-100671.8976089036</v>
      </c>
      <c r="V3903" s="54">
        <f>VLOOKUP(CONCATENATE($F3903," ",$G3903),AllocFactorMatrix,(V$4+1),FALSE)*$E3910</f>
        <v>-545964.21679896466</v>
      </c>
      <c r="W3903" s="54">
        <f>VLOOKUP(CONCATENATE($F3903," ",$G3903),AllocFactorMatrix,(W$4+1),FALSE)*$E3910</f>
        <v>-71833.962621201368</v>
      </c>
      <c r="X3903" s="54">
        <f>SUBTOTAL(9,T3903:W3903)</f>
        <v>-724792.99825557682</v>
      </c>
      <c r="Y3903" s="54">
        <f>VLOOKUP(CONCATENATE($F3903," ",$G3903),AllocFactorMatrix,(Y$4+1),FALSE)*$E3910</f>
        <v>-58687.698254639829</v>
      </c>
      <c r="Z3903" s="54">
        <f>VLOOKUP(CONCATENATE($F3903," ",$G3903),AllocFactorMatrix,(Z$4+1),FALSE)*$E3910</f>
        <v>-1219.9225659622509</v>
      </c>
      <c r="AA3903" s="54">
        <f t="shared" si="2030"/>
        <v>-59907.620820602082</v>
      </c>
      <c r="AB3903" s="54">
        <f>VLOOKUP(CONCATENATE($F3903," ",$G3903),AllocFactorMatrix,(AB$4+1),FALSE)*$E3910</f>
        <v>-689.26190241155098</v>
      </c>
      <c r="AC3903" s="54">
        <f>VLOOKUP(CONCATENATE($F3903," ",$G3903),AllocFactorMatrix,(AC$4+1),FALSE)*$E3910</f>
        <v>0</v>
      </c>
      <c r="AD3903" s="54">
        <f>VLOOKUP(CONCATENATE($F3903," ",$G3903),AllocFactorMatrix,(AD$4+1),FALSE)*$E3910</f>
        <v>0</v>
      </c>
    </row>
    <row r="3904" spans="1:30" s="51" customFormat="1" hidden="1" outlineLevel="1">
      <c r="A3904" s="56"/>
      <c r="B3904" s="112"/>
      <c r="C3904" s="55"/>
      <c r="D3904" s="55"/>
      <c r="F3904" s="52" t="str">
        <f>F3910</f>
        <v>PROD_DEMAND</v>
      </c>
      <c r="G3904" s="55" t="str">
        <f>$G$9</f>
        <v>BULKTRAN</v>
      </c>
      <c r="H3904" s="53">
        <f t="shared" si="2028"/>
        <v>0</v>
      </c>
      <c r="I3904" s="54">
        <f>VLOOKUP(CONCATENATE($F3904," ",$G3904),AllocFactorMatrix,(I$4+1),FALSE)*$E3910</f>
        <v>0</v>
      </c>
      <c r="J3904" s="54">
        <f>VLOOKUP(CONCATENATE($F3904," ",$G3904),AllocFactorMatrix,(J$4+1),FALSE)*$E3910</f>
        <v>0</v>
      </c>
      <c r="K3904" s="54">
        <f>VLOOKUP(CONCATENATE($F3904," ",$G3904),AllocFactorMatrix,(K$4+1),FALSE)*$E3910</f>
        <v>0</v>
      </c>
      <c r="L3904" s="54">
        <f>VLOOKUP(CONCATENATE($F3904," ",$G3904),AllocFactorMatrix,(L$4+1),FALSE)*$E3910</f>
        <v>0</v>
      </c>
      <c r="M3904" s="54">
        <f>VLOOKUP(CONCATENATE($F3904," ",$G3904),AllocFactorMatrix,(M$4+1),FALSE)*$E3910</f>
        <v>0</v>
      </c>
      <c r="N3904" s="54">
        <f t="shared" si="2029"/>
        <v>0</v>
      </c>
      <c r="O3904" s="54">
        <f>VLOOKUP(CONCATENATE($F3904," ",$G3904),AllocFactorMatrix,(O$4+1),FALSE)*$E3910</f>
        <v>0</v>
      </c>
      <c r="P3904" s="54">
        <f>VLOOKUP(CONCATENATE($F3904," ",$G3904),AllocFactorMatrix,(P$4+1),FALSE)*$E3910</f>
        <v>0</v>
      </c>
      <c r="Q3904" s="54">
        <f>VLOOKUP(CONCATENATE($F3904," ",$G3904),AllocFactorMatrix,(Q$4+1),FALSE)*$E3910</f>
        <v>0</v>
      </c>
      <c r="R3904" s="54">
        <f>VLOOKUP(CONCATENATE($F3904," ",$G3904),AllocFactorMatrix,(R$4+1),FALSE)*$E3910</f>
        <v>0</v>
      </c>
      <c r="S3904" s="54">
        <f t="shared" ref="S3904:S3910" si="2037">SUBTOTAL(9,O3904:R3904)</f>
        <v>0</v>
      </c>
      <c r="T3904" s="54">
        <f>VLOOKUP(CONCATENATE($F3904," ",$G3904),AllocFactorMatrix,(T$4+1),FALSE)*$E3910</f>
        <v>0</v>
      </c>
      <c r="U3904" s="54">
        <f>VLOOKUP(CONCATENATE($F3904," ",$G3904),AllocFactorMatrix,(U$4+1),FALSE)*$E3910</f>
        <v>0</v>
      </c>
      <c r="V3904" s="54">
        <f>VLOOKUP(CONCATENATE($F3904," ",$G3904),AllocFactorMatrix,(V$4+1),FALSE)*$E3910</f>
        <v>0</v>
      </c>
      <c r="W3904" s="54">
        <f>VLOOKUP(CONCATENATE($F3904," ",$G3904),AllocFactorMatrix,(W$4+1),FALSE)*$E3910</f>
        <v>0</v>
      </c>
      <c r="X3904" s="54">
        <f t="shared" ref="X3904:X3910" si="2038">SUBTOTAL(9,T3904:W3904)</f>
        <v>0</v>
      </c>
      <c r="Y3904" s="54">
        <f>VLOOKUP(CONCATENATE($F3904," ",$G3904),AllocFactorMatrix,(Y$4+1),FALSE)*$E3910</f>
        <v>0</v>
      </c>
      <c r="Z3904" s="54">
        <f>VLOOKUP(CONCATENATE($F3904," ",$G3904),AllocFactorMatrix,(Z$4+1),FALSE)*$E3910</f>
        <v>0</v>
      </c>
      <c r="AA3904" s="54">
        <f t="shared" si="2030"/>
        <v>0</v>
      </c>
      <c r="AB3904" s="54">
        <f>VLOOKUP(CONCATENATE($F3904," ",$G3904),AllocFactorMatrix,(AB$4+1),FALSE)*$E3910</f>
        <v>0</v>
      </c>
      <c r="AC3904" s="54">
        <f>VLOOKUP(CONCATENATE($F3904," ",$G3904),AllocFactorMatrix,(AC$4+1),FALSE)*$E3910</f>
        <v>0</v>
      </c>
      <c r="AD3904" s="54">
        <f>VLOOKUP(CONCATENATE($F3904," ",$G3904),AllocFactorMatrix,(AD$4+1),FALSE)*$E3910</f>
        <v>0</v>
      </c>
    </row>
    <row r="3905" spans="1:30" s="51" customFormat="1" hidden="1" outlineLevel="1">
      <c r="A3905" s="56"/>
      <c r="B3905" s="112"/>
      <c r="C3905" s="55"/>
      <c r="D3905" s="55"/>
      <c r="F3905" s="52" t="str">
        <f>F3910</f>
        <v>PROD_DEMAND</v>
      </c>
      <c r="G3905" s="55" t="str">
        <f>$G$10</f>
        <v>SUBTRAN</v>
      </c>
      <c r="H3905" s="53">
        <f t="shared" si="2028"/>
        <v>0</v>
      </c>
      <c r="I3905" s="54">
        <f>VLOOKUP(CONCATENATE($F3905," ",$G3905),AllocFactorMatrix,(I$4+1),FALSE)*$E3910</f>
        <v>0</v>
      </c>
      <c r="J3905" s="54">
        <f>VLOOKUP(CONCATENATE($F3905," ",$G3905),AllocFactorMatrix,(J$4+1),FALSE)*$E3910</f>
        <v>0</v>
      </c>
      <c r="K3905" s="54">
        <f>VLOOKUP(CONCATENATE($F3905," ",$G3905),AllocFactorMatrix,(K$4+1),FALSE)*$E3910</f>
        <v>0</v>
      </c>
      <c r="L3905" s="54">
        <f>VLOOKUP(CONCATENATE($F3905," ",$G3905),AllocFactorMatrix,(L$4+1),FALSE)*$E3910</f>
        <v>0</v>
      </c>
      <c r="M3905" s="54">
        <f>VLOOKUP(CONCATENATE($F3905," ",$G3905),AllocFactorMatrix,(M$4+1),FALSE)*$E3910</f>
        <v>0</v>
      </c>
      <c r="N3905" s="54">
        <f t="shared" si="2029"/>
        <v>0</v>
      </c>
      <c r="O3905" s="54">
        <f>VLOOKUP(CONCATENATE($F3905," ",$G3905),AllocFactorMatrix,(O$4+1),FALSE)*$E3910</f>
        <v>0</v>
      </c>
      <c r="P3905" s="54">
        <f>VLOOKUP(CONCATENATE($F3905," ",$G3905),AllocFactorMatrix,(P$4+1),FALSE)*$E3910</f>
        <v>0</v>
      </c>
      <c r="Q3905" s="54">
        <f>VLOOKUP(CONCATENATE($F3905," ",$G3905),AllocFactorMatrix,(Q$4+1),FALSE)*$E3910</f>
        <v>0</v>
      </c>
      <c r="R3905" s="54">
        <f>VLOOKUP(CONCATENATE($F3905," ",$G3905),AllocFactorMatrix,(R$4+1),FALSE)*$E3910</f>
        <v>0</v>
      </c>
      <c r="S3905" s="54">
        <f t="shared" si="2037"/>
        <v>0</v>
      </c>
      <c r="T3905" s="54">
        <f>VLOOKUP(CONCATENATE($F3905," ",$G3905),AllocFactorMatrix,(T$4+1),FALSE)*$E3910</f>
        <v>0</v>
      </c>
      <c r="U3905" s="54">
        <f>VLOOKUP(CONCATENATE($F3905," ",$G3905),AllocFactorMatrix,(U$4+1),FALSE)*$E3910</f>
        <v>0</v>
      </c>
      <c r="V3905" s="54">
        <f>VLOOKUP(CONCATENATE($F3905," ",$G3905),AllocFactorMatrix,(V$4+1),FALSE)*$E3910</f>
        <v>0</v>
      </c>
      <c r="W3905" s="54">
        <f>VLOOKUP(CONCATENATE($F3905," ",$G3905),AllocFactorMatrix,(W$4+1),FALSE)*$E3910</f>
        <v>0</v>
      </c>
      <c r="X3905" s="54">
        <f t="shared" si="2038"/>
        <v>0</v>
      </c>
      <c r="Y3905" s="54">
        <f>VLOOKUP(CONCATENATE($F3905," ",$G3905),AllocFactorMatrix,(Y$4+1),FALSE)*$E3910</f>
        <v>0</v>
      </c>
      <c r="Z3905" s="54">
        <f>VLOOKUP(CONCATENATE($F3905," ",$G3905),AllocFactorMatrix,(Z$4+1),FALSE)*$E3910</f>
        <v>0</v>
      </c>
      <c r="AA3905" s="54">
        <f t="shared" si="2030"/>
        <v>0</v>
      </c>
      <c r="AB3905" s="54">
        <f>VLOOKUP(CONCATENATE($F3905," ",$G3905),AllocFactorMatrix,(AB$4+1),FALSE)*$E3910</f>
        <v>0</v>
      </c>
      <c r="AC3905" s="54">
        <f>VLOOKUP(CONCATENATE($F3905," ",$G3905),AllocFactorMatrix,(AC$4+1),FALSE)*$E3910</f>
        <v>0</v>
      </c>
      <c r="AD3905" s="54">
        <f>VLOOKUP(CONCATENATE($F3905," ",$G3905),AllocFactorMatrix,(AD$4+1),FALSE)*$E3910</f>
        <v>0</v>
      </c>
    </row>
    <row r="3906" spans="1:30" s="51" customFormat="1" hidden="1" outlineLevel="1">
      <c r="A3906" s="56"/>
      <c r="B3906" s="112"/>
      <c r="C3906" s="55"/>
      <c r="D3906" s="55"/>
      <c r="F3906" s="52" t="str">
        <f>F3910</f>
        <v>PROD_DEMAND</v>
      </c>
      <c r="G3906" s="55" t="str">
        <f>$G$11</f>
        <v>DISTPRI</v>
      </c>
      <c r="H3906" s="53">
        <f t="shared" si="2028"/>
        <v>0</v>
      </c>
      <c r="I3906" s="54">
        <f>VLOOKUP(CONCATENATE($F3906," ",$G3906),AllocFactorMatrix,(I$4+1),FALSE)*$E3910</f>
        <v>0</v>
      </c>
      <c r="J3906" s="54">
        <f>VLOOKUP(CONCATENATE($F3906," ",$G3906),AllocFactorMatrix,(J$4+1),FALSE)*$E3910</f>
        <v>0</v>
      </c>
      <c r="K3906" s="54">
        <f>VLOOKUP(CONCATENATE($F3906," ",$G3906),AllocFactorMatrix,(K$4+1),FALSE)*$E3910</f>
        <v>0</v>
      </c>
      <c r="L3906" s="54">
        <f>VLOOKUP(CONCATENATE($F3906," ",$G3906),AllocFactorMatrix,(L$4+1),FALSE)*$E3910</f>
        <v>0</v>
      </c>
      <c r="M3906" s="54">
        <f>VLOOKUP(CONCATENATE($F3906," ",$G3906),AllocFactorMatrix,(M$4+1),FALSE)*$E3910</f>
        <v>0</v>
      </c>
      <c r="N3906" s="54">
        <f t="shared" si="2029"/>
        <v>0</v>
      </c>
      <c r="O3906" s="54">
        <f>VLOOKUP(CONCATENATE($F3906," ",$G3906),AllocFactorMatrix,(O$4+1),FALSE)*$E3910</f>
        <v>0</v>
      </c>
      <c r="P3906" s="54">
        <f>VLOOKUP(CONCATENATE($F3906," ",$G3906),AllocFactorMatrix,(P$4+1),FALSE)*$E3910</f>
        <v>0</v>
      </c>
      <c r="Q3906" s="54">
        <f>VLOOKUP(CONCATENATE($F3906," ",$G3906),AllocFactorMatrix,(Q$4+1),FALSE)*$E3910</f>
        <v>0</v>
      </c>
      <c r="R3906" s="54">
        <f>VLOOKUP(CONCATENATE($F3906," ",$G3906),AllocFactorMatrix,(R$4+1),FALSE)*$E3910</f>
        <v>0</v>
      </c>
      <c r="S3906" s="54">
        <f t="shared" si="2037"/>
        <v>0</v>
      </c>
      <c r="T3906" s="54">
        <f>VLOOKUP(CONCATENATE($F3906," ",$G3906),AllocFactorMatrix,(T$4+1),FALSE)*$E3910</f>
        <v>0</v>
      </c>
      <c r="U3906" s="54">
        <f>VLOOKUP(CONCATENATE($F3906," ",$G3906),AllocFactorMatrix,(U$4+1),FALSE)*$E3910</f>
        <v>0</v>
      </c>
      <c r="V3906" s="54">
        <f>VLOOKUP(CONCATENATE($F3906," ",$G3906),AllocFactorMatrix,(V$4+1),FALSE)*$E3910</f>
        <v>0</v>
      </c>
      <c r="W3906" s="54">
        <f>VLOOKUP(CONCATENATE($F3906," ",$G3906),AllocFactorMatrix,(W$4+1),FALSE)*$E3910</f>
        <v>0</v>
      </c>
      <c r="X3906" s="54">
        <f t="shared" si="2038"/>
        <v>0</v>
      </c>
      <c r="Y3906" s="54">
        <f>VLOOKUP(CONCATENATE($F3906," ",$G3906),AllocFactorMatrix,(Y$4+1),FALSE)*$E3910</f>
        <v>0</v>
      </c>
      <c r="Z3906" s="54">
        <f>VLOOKUP(CONCATENATE($F3906," ",$G3906),AllocFactorMatrix,(Z$4+1),FALSE)*$E3910</f>
        <v>0</v>
      </c>
      <c r="AA3906" s="54">
        <f t="shared" si="2030"/>
        <v>0</v>
      </c>
      <c r="AB3906" s="54">
        <f>VLOOKUP(CONCATENATE($F3906," ",$G3906),AllocFactorMatrix,(AB$4+1),FALSE)*$E3910</f>
        <v>0</v>
      </c>
      <c r="AC3906" s="54">
        <f>VLOOKUP(CONCATENATE($F3906," ",$G3906),AllocFactorMatrix,(AC$4+1),FALSE)*$E3910</f>
        <v>0</v>
      </c>
      <c r="AD3906" s="54">
        <f>VLOOKUP(CONCATENATE($F3906," ",$G3906),AllocFactorMatrix,(AD$4+1),FALSE)*$E3910</f>
        <v>0</v>
      </c>
    </row>
    <row r="3907" spans="1:30" s="51" customFormat="1" hidden="1" outlineLevel="1">
      <c r="A3907" s="56"/>
      <c r="B3907" s="112"/>
      <c r="C3907" s="55"/>
      <c r="D3907" s="55"/>
      <c r="F3907" s="52" t="str">
        <f>F3910</f>
        <v>PROD_DEMAND</v>
      </c>
      <c r="G3907" s="55" t="str">
        <f>$G$12</f>
        <v>DISTSEC</v>
      </c>
      <c r="H3907" s="53">
        <f t="shared" si="2028"/>
        <v>0</v>
      </c>
      <c r="I3907" s="54">
        <f>VLOOKUP(CONCATENATE($F3907," ",$G3907),AllocFactorMatrix,(I$4+1),FALSE)*$E3910</f>
        <v>0</v>
      </c>
      <c r="J3907" s="54">
        <f>VLOOKUP(CONCATENATE($F3907," ",$G3907),AllocFactorMatrix,(J$4+1),FALSE)*$E3910</f>
        <v>0</v>
      </c>
      <c r="K3907" s="54">
        <f>VLOOKUP(CONCATENATE($F3907," ",$G3907),AllocFactorMatrix,(K$4+1),FALSE)*$E3910</f>
        <v>0</v>
      </c>
      <c r="L3907" s="54">
        <f>VLOOKUP(CONCATENATE($F3907," ",$G3907),AllocFactorMatrix,(L$4+1),FALSE)*$E3910</f>
        <v>0</v>
      </c>
      <c r="M3907" s="54">
        <f>VLOOKUP(CONCATENATE($F3907," ",$G3907),AllocFactorMatrix,(M$4+1),FALSE)*$E3910</f>
        <v>0</v>
      </c>
      <c r="N3907" s="54">
        <f t="shared" si="2029"/>
        <v>0</v>
      </c>
      <c r="O3907" s="54">
        <f>VLOOKUP(CONCATENATE($F3907," ",$G3907),AllocFactorMatrix,(O$4+1),FALSE)*$E3910</f>
        <v>0</v>
      </c>
      <c r="P3907" s="54">
        <f>VLOOKUP(CONCATENATE($F3907," ",$G3907),AllocFactorMatrix,(P$4+1),FALSE)*$E3910</f>
        <v>0</v>
      </c>
      <c r="Q3907" s="54">
        <f>VLOOKUP(CONCATENATE($F3907," ",$G3907),AllocFactorMatrix,(Q$4+1),FALSE)*$E3910</f>
        <v>0</v>
      </c>
      <c r="R3907" s="54">
        <f>VLOOKUP(CONCATENATE($F3907," ",$G3907),AllocFactorMatrix,(R$4+1),FALSE)*$E3910</f>
        <v>0</v>
      </c>
      <c r="S3907" s="54">
        <f t="shared" si="2037"/>
        <v>0</v>
      </c>
      <c r="T3907" s="54">
        <f>VLOOKUP(CONCATENATE($F3907," ",$G3907),AllocFactorMatrix,(T$4+1),FALSE)*$E3910</f>
        <v>0</v>
      </c>
      <c r="U3907" s="54">
        <f>VLOOKUP(CONCATENATE($F3907," ",$G3907),AllocFactorMatrix,(U$4+1),FALSE)*$E3910</f>
        <v>0</v>
      </c>
      <c r="V3907" s="54">
        <f>VLOOKUP(CONCATENATE($F3907," ",$G3907),AllocFactorMatrix,(V$4+1),FALSE)*$E3910</f>
        <v>0</v>
      </c>
      <c r="W3907" s="54">
        <f>VLOOKUP(CONCATENATE($F3907," ",$G3907),AllocFactorMatrix,(W$4+1),FALSE)*$E3910</f>
        <v>0</v>
      </c>
      <c r="X3907" s="54">
        <f t="shared" si="2038"/>
        <v>0</v>
      </c>
      <c r="Y3907" s="54">
        <f>VLOOKUP(CONCATENATE($F3907," ",$G3907),AllocFactorMatrix,(Y$4+1),FALSE)*$E3910</f>
        <v>0</v>
      </c>
      <c r="Z3907" s="54">
        <f>VLOOKUP(CONCATENATE($F3907," ",$G3907),AllocFactorMatrix,(Z$4+1),FALSE)*$E3910</f>
        <v>0</v>
      </c>
      <c r="AA3907" s="54">
        <f t="shared" si="2030"/>
        <v>0</v>
      </c>
      <c r="AB3907" s="54">
        <f>VLOOKUP(CONCATENATE($F3907," ",$G3907),AllocFactorMatrix,(AB$4+1),FALSE)*$E3910</f>
        <v>0</v>
      </c>
      <c r="AC3907" s="54">
        <f>VLOOKUP(CONCATENATE($F3907," ",$G3907),AllocFactorMatrix,(AC$4+1),FALSE)*$E3910</f>
        <v>0</v>
      </c>
      <c r="AD3907" s="54">
        <f>VLOOKUP(CONCATENATE($F3907," ",$G3907),AllocFactorMatrix,(AD$4+1),FALSE)*$E3910</f>
        <v>0</v>
      </c>
    </row>
    <row r="3908" spans="1:30" s="51" customFormat="1" hidden="1" outlineLevel="1">
      <c r="A3908" s="56"/>
      <c r="B3908" s="112"/>
      <c r="C3908" s="55"/>
      <c r="D3908" s="55"/>
      <c r="F3908" s="52" t="str">
        <f>F3910</f>
        <v>PROD_DEMAND</v>
      </c>
      <c r="G3908" s="55" t="str">
        <f>$G$13</f>
        <v>ENERGY</v>
      </c>
      <c r="H3908" s="53">
        <f t="shared" si="2028"/>
        <v>0</v>
      </c>
      <c r="I3908" s="54">
        <f>VLOOKUP(CONCATENATE($F3908," ",$G3908),AllocFactorMatrix,(I$4+1),FALSE)*$E3910</f>
        <v>0</v>
      </c>
      <c r="J3908" s="54">
        <f>VLOOKUP(CONCATENATE($F3908," ",$G3908),AllocFactorMatrix,(J$4+1),FALSE)*$E3910</f>
        <v>0</v>
      </c>
      <c r="K3908" s="54">
        <f>VLOOKUP(CONCATENATE($F3908," ",$G3908),AllocFactorMatrix,(K$4+1),FALSE)*$E3910</f>
        <v>0</v>
      </c>
      <c r="L3908" s="54">
        <f>VLOOKUP(CONCATENATE($F3908," ",$G3908),AllocFactorMatrix,(L$4+1),FALSE)*$E3910</f>
        <v>0</v>
      </c>
      <c r="M3908" s="54">
        <f>VLOOKUP(CONCATENATE($F3908," ",$G3908),AllocFactorMatrix,(M$4+1),FALSE)*$E3910</f>
        <v>0</v>
      </c>
      <c r="N3908" s="54">
        <f t="shared" si="2029"/>
        <v>0</v>
      </c>
      <c r="O3908" s="54">
        <f>VLOOKUP(CONCATENATE($F3908," ",$G3908),AllocFactorMatrix,(O$4+1),FALSE)*$E3910</f>
        <v>0</v>
      </c>
      <c r="P3908" s="54">
        <f>VLOOKUP(CONCATENATE($F3908," ",$G3908),AllocFactorMatrix,(P$4+1),FALSE)*$E3910</f>
        <v>0</v>
      </c>
      <c r="Q3908" s="54">
        <f>VLOOKUP(CONCATENATE($F3908," ",$G3908),AllocFactorMatrix,(Q$4+1),FALSE)*$E3910</f>
        <v>0</v>
      </c>
      <c r="R3908" s="54">
        <f>VLOOKUP(CONCATENATE($F3908," ",$G3908),AllocFactorMatrix,(R$4+1),FALSE)*$E3910</f>
        <v>0</v>
      </c>
      <c r="S3908" s="54">
        <f t="shared" si="2037"/>
        <v>0</v>
      </c>
      <c r="T3908" s="54">
        <f>VLOOKUP(CONCATENATE($F3908," ",$G3908),AllocFactorMatrix,(T$4+1),FALSE)*$E3910</f>
        <v>0</v>
      </c>
      <c r="U3908" s="54">
        <f>VLOOKUP(CONCATENATE($F3908," ",$G3908),AllocFactorMatrix,(U$4+1),FALSE)*$E3910</f>
        <v>0</v>
      </c>
      <c r="V3908" s="54">
        <f>VLOOKUP(CONCATENATE($F3908," ",$G3908),AllocFactorMatrix,(V$4+1),FALSE)*$E3910</f>
        <v>0</v>
      </c>
      <c r="W3908" s="54">
        <f>VLOOKUP(CONCATENATE($F3908," ",$G3908),AllocFactorMatrix,(W$4+1),FALSE)*$E3910</f>
        <v>0</v>
      </c>
      <c r="X3908" s="54">
        <f t="shared" si="2038"/>
        <v>0</v>
      </c>
      <c r="Y3908" s="54">
        <f>VLOOKUP(CONCATENATE($F3908," ",$G3908),AllocFactorMatrix,(Y$4+1),FALSE)*$E3910</f>
        <v>0</v>
      </c>
      <c r="Z3908" s="54">
        <f>VLOOKUP(CONCATENATE($F3908," ",$G3908),AllocFactorMatrix,(Z$4+1),FALSE)*$E3910</f>
        <v>0</v>
      </c>
      <c r="AA3908" s="54">
        <f t="shared" si="2030"/>
        <v>0</v>
      </c>
      <c r="AB3908" s="54">
        <f>VLOOKUP(CONCATENATE($F3908," ",$G3908),AllocFactorMatrix,(AB$4+1),FALSE)*$E3910</f>
        <v>0</v>
      </c>
      <c r="AC3908" s="54">
        <f>VLOOKUP(CONCATENATE($F3908," ",$G3908),AllocFactorMatrix,(AC$4+1),FALSE)*$E3910</f>
        <v>0</v>
      </c>
      <c r="AD3908" s="54">
        <f>VLOOKUP(CONCATENATE($F3908," ",$G3908),AllocFactorMatrix,(AD$4+1),FALSE)*$E3910</f>
        <v>0</v>
      </c>
    </row>
    <row r="3909" spans="1:30" s="51" customFormat="1" hidden="1" outlineLevel="1">
      <c r="A3909" s="56"/>
      <c r="B3909" s="112"/>
      <c r="C3909" s="55"/>
      <c r="D3909" s="55"/>
      <c r="F3909" s="52" t="str">
        <f>F3910</f>
        <v>PROD_DEMAND</v>
      </c>
      <c r="G3909" s="55" t="str">
        <f>$G$14</f>
        <v>CUSTOMER</v>
      </c>
      <c r="H3909" s="53">
        <f t="shared" si="2028"/>
        <v>0</v>
      </c>
      <c r="I3909" s="54">
        <f>VLOOKUP(CONCATENATE($F3909," ",$G3909),AllocFactorMatrix,(I$4+1),FALSE)*$E3910</f>
        <v>0</v>
      </c>
      <c r="J3909" s="54">
        <f>VLOOKUP(CONCATENATE($F3909," ",$G3909),AllocFactorMatrix,(J$4+1),FALSE)*$E3910</f>
        <v>0</v>
      </c>
      <c r="K3909" s="54">
        <f>VLOOKUP(CONCATENATE($F3909," ",$G3909),AllocFactorMatrix,(K$4+1),FALSE)*$E3910</f>
        <v>0</v>
      </c>
      <c r="L3909" s="54">
        <f>VLOOKUP(CONCATENATE($F3909," ",$G3909),AllocFactorMatrix,(L$4+1),FALSE)*$E3910</f>
        <v>0</v>
      </c>
      <c r="M3909" s="54">
        <f>VLOOKUP(CONCATENATE($F3909," ",$G3909),AllocFactorMatrix,(M$4+1),FALSE)*$E3910</f>
        <v>0</v>
      </c>
      <c r="N3909" s="54">
        <f t="shared" si="2029"/>
        <v>0</v>
      </c>
      <c r="O3909" s="54">
        <f>VLOOKUP(CONCATENATE($F3909," ",$G3909),AllocFactorMatrix,(O$4+1),FALSE)*$E3910</f>
        <v>0</v>
      </c>
      <c r="P3909" s="54">
        <f>VLOOKUP(CONCATENATE($F3909," ",$G3909),AllocFactorMatrix,(P$4+1),FALSE)*$E3910</f>
        <v>0</v>
      </c>
      <c r="Q3909" s="54">
        <f>VLOOKUP(CONCATENATE($F3909," ",$G3909),AllocFactorMatrix,(Q$4+1),FALSE)*$E3910</f>
        <v>0</v>
      </c>
      <c r="R3909" s="54">
        <f>VLOOKUP(CONCATENATE($F3909," ",$G3909),AllocFactorMatrix,(R$4+1),FALSE)*$E3910</f>
        <v>0</v>
      </c>
      <c r="S3909" s="54">
        <f t="shared" si="2037"/>
        <v>0</v>
      </c>
      <c r="T3909" s="54">
        <f>VLOOKUP(CONCATENATE($F3909," ",$G3909),AllocFactorMatrix,(T$4+1),FALSE)*$E3910</f>
        <v>0</v>
      </c>
      <c r="U3909" s="54">
        <f>VLOOKUP(CONCATENATE($F3909," ",$G3909),AllocFactorMatrix,(U$4+1),FALSE)*$E3910</f>
        <v>0</v>
      </c>
      <c r="V3909" s="54">
        <f>VLOOKUP(CONCATENATE($F3909," ",$G3909),AllocFactorMatrix,(V$4+1),FALSE)*$E3910</f>
        <v>0</v>
      </c>
      <c r="W3909" s="54">
        <f>VLOOKUP(CONCATENATE($F3909," ",$G3909),AllocFactorMatrix,(W$4+1),FALSE)*$E3910</f>
        <v>0</v>
      </c>
      <c r="X3909" s="54">
        <f t="shared" si="2038"/>
        <v>0</v>
      </c>
      <c r="Y3909" s="54">
        <f>VLOOKUP(CONCATENATE($F3909," ",$G3909),AllocFactorMatrix,(Y$4+1),FALSE)*$E3910</f>
        <v>0</v>
      </c>
      <c r="Z3909" s="54">
        <f>VLOOKUP(CONCATENATE($F3909," ",$G3909),AllocFactorMatrix,(Z$4+1),FALSE)*$E3910</f>
        <v>0</v>
      </c>
      <c r="AA3909" s="54">
        <f t="shared" si="2030"/>
        <v>0</v>
      </c>
      <c r="AB3909" s="54">
        <f>VLOOKUP(CONCATENATE($F3909," ",$G3909),AllocFactorMatrix,(AB$4+1),FALSE)*$E3910</f>
        <v>0</v>
      </c>
      <c r="AC3909" s="54">
        <f>VLOOKUP(CONCATENATE($F3909," ",$G3909),AllocFactorMatrix,(AC$4+1),FALSE)*$E3910</f>
        <v>0</v>
      </c>
      <c r="AD3909" s="54">
        <f>VLOOKUP(CONCATENATE($F3909," ",$G3909),AllocFactorMatrix,(AD$4+1),FALSE)*$E3910</f>
        <v>0</v>
      </c>
    </row>
    <row r="3910" spans="1:30" s="51" customFormat="1" collapsed="1">
      <c r="A3910" s="56"/>
      <c r="B3910" s="112"/>
      <c r="C3910" s="55"/>
      <c r="D3910" s="109" t="s">
        <v>464</v>
      </c>
      <c r="E3910" s="61">
        <v>-3110203</v>
      </c>
      <c r="F3910" s="57" t="s">
        <v>30</v>
      </c>
      <c r="G3910" s="55" t="str">
        <f>$G$15</f>
        <v>TOTAL</v>
      </c>
      <c r="H3910" s="53">
        <f t="shared" si="2028"/>
        <v>-3110202.9999999991</v>
      </c>
      <c r="I3910" s="54">
        <f>VLOOKUP(CONCATENATE($F3910," ",$G3910),AllocFactorMatrix,(I$4+1),FALSE)*$E3910</f>
        <v>-1726804.8814156593</v>
      </c>
      <c r="J3910" s="54">
        <f>VLOOKUP(CONCATENATE($F3910," ",$G3910),AllocFactorMatrix,(J$4+1),FALSE)*$E3910</f>
        <v>-79458.712374142109</v>
      </c>
      <c r="K3910" s="54">
        <f>VLOOKUP(CONCATENATE($F3910," ",$G3910),AllocFactorMatrix,(K$4+1),FALSE)*$E3910</f>
        <v>-261759.81339155391</v>
      </c>
      <c r="L3910" s="54">
        <f>VLOOKUP(CONCATENATE($F3910," ",$G3910),AllocFactorMatrix,(L$4+1),FALSE)*$E3910</f>
        <v>-6540.5420922919757</v>
      </c>
      <c r="M3910" s="54">
        <f>VLOOKUP(CONCATENATE($F3910," ",$G3910),AllocFactorMatrix,(M$4+1),FALSE)*$E3910</f>
        <v>-841.9622940740187</v>
      </c>
      <c r="N3910" s="54">
        <f t="shared" si="2029"/>
        <v>-269142.31777791987</v>
      </c>
      <c r="O3910" s="54">
        <f>VLOOKUP(CONCATENATE($F3910," ",$G3910),AllocFactorMatrix,(O$4+1),FALSE)*$E3910</f>
        <v>-199124.22815305347</v>
      </c>
      <c r="P3910" s="54">
        <f>VLOOKUP(CONCATENATE($F3910," ",$G3910),AllocFactorMatrix,(P$4+1),FALSE)*$E3910</f>
        <v>-36041.863654812536</v>
      </c>
      <c r="Q3910" s="54">
        <f>VLOOKUP(CONCATENATE($F3910," ",$G3910),AllocFactorMatrix,(Q$4+1),FALSE)*$E3910</f>
        <v>-13940.738400455284</v>
      </c>
      <c r="R3910" s="54">
        <f>VLOOKUP(CONCATENATE($F3910," ",$G3910),AllocFactorMatrix,(R$4+1),FALSE)*$E3910</f>
        <v>-300.37724536655236</v>
      </c>
      <c r="S3910" s="54">
        <f t="shared" si="2037"/>
        <v>-249407.20745368782</v>
      </c>
      <c r="T3910" s="54">
        <f>VLOOKUP(CONCATENATE($F3910," ",$G3910),AllocFactorMatrix,(T$4+1),FALSE)*$E3910</f>
        <v>-6322.9212265071674</v>
      </c>
      <c r="U3910" s="54">
        <f>VLOOKUP(CONCATENATE($F3910," ",$G3910),AllocFactorMatrix,(U$4+1),FALSE)*$E3910</f>
        <v>-100671.8976089036</v>
      </c>
      <c r="V3910" s="54">
        <f>VLOOKUP(CONCATENATE($F3910," ",$G3910),AllocFactorMatrix,(V$4+1),FALSE)*$E3910</f>
        <v>-545964.21679896466</v>
      </c>
      <c r="W3910" s="54">
        <f>VLOOKUP(CONCATENATE($F3910," ",$G3910),AllocFactorMatrix,(W$4+1),FALSE)*$E3910</f>
        <v>-71833.962621201368</v>
      </c>
      <c r="X3910" s="54">
        <f t="shared" si="2038"/>
        <v>-724792.99825557682</v>
      </c>
      <c r="Y3910" s="54">
        <f>VLOOKUP(CONCATENATE($F3910," ",$G3910),AllocFactorMatrix,(Y$4+1),FALSE)*$E3910</f>
        <v>-58687.698254639829</v>
      </c>
      <c r="Z3910" s="54">
        <f>VLOOKUP(CONCATENATE($F3910," ",$G3910),AllocFactorMatrix,(Z$4+1),FALSE)*$E3910</f>
        <v>-1219.9225659622509</v>
      </c>
      <c r="AA3910" s="54">
        <f t="shared" si="2030"/>
        <v>-59907.620820602082</v>
      </c>
      <c r="AB3910" s="54">
        <f>VLOOKUP(CONCATENATE($F3910," ",$G3910),AllocFactorMatrix,(AB$4+1),FALSE)*$E3910</f>
        <v>-689.26190241155098</v>
      </c>
      <c r="AC3910" s="54">
        <f>VLOOKUP(CONCATENATE($F3910," ",$G3910),AllocFactorMatrix,(AC$4+1),FALSE)*$E3910</f>
        <v>0</v>
      </c>
      <c r="AD3910" s="54">
        <f>VLOOKUP(CONCATENATE($F3910," ",$G3910),AllocFactorMatrix,(AD$4+1),FALSE)*$E3910</f>
        <v>0</v>
      </c>
    </row>
    <row r="3911" spans="1:30" s="51" customFormat="1" hidden="1" outlineLevel="1">
      <c r="A3911" s="56"/>
      <c r="B3911" s="112"/>
      <c r="C3911" s="55"/>
      <c r="D3911" s="55"/>
      <c r="F3911" s="52" t="str">
        <f>F3918</f>
        <v>PROD_DEMAND</v>
      </c>
      <c r="G3911" s="55" t="str">
        <f>$G$8</f>
        <v>PRODUCTION</v>
      </c>
      <c r="H3911" s="53">
        <f t="shared" si="2028"/>
        <v>-1758079</v>
      </c>
      <c r="I3911" s="54">
        <f>VLOOKUP(CONCATENATE($F3911," ",$G3911),AllocFactorMatrix,(I$4+1),FALSE)*$E3918</f>
        <v>-976096.86541822541</v>
      </c>
      <c r="J3911" s="54">
        <f>VLOOKUP(CONCATENATE($F3911," ",$G3911),AllocFactorMatrix,(J$4+1),FALSE)*$E3918</f>
        <v>-44914.976158154102</v>
      </c>
      <c r="K3911" s="54">
        <f>VLOOKUP(CONCATENATE($F3911," ",$G3911),AllocFactorMatrix,(K$4+1),FALSE)*$E3918</f>
        <v>-147962.82781786582</v>
      </c>
      <c r="L3911" s="54">
        <f>VLOOKUP(CONCATENATE($F3911," ",$G3911),AllocFactorMatrix,(L$4+1),FALSE)*$E3918</f>
        <v>-3697.1187093172325</v>
      </c>
      <c r="M3911" s="54">
        <f>VLOOKUP(CONCATENATE($F3911," ",$G3911),AllocFactorMatrix,(M$4+1),FALSE)*$E3918</f>
        <v>-475.92913645937472</v>
      </c>
      <c r="N3911" s="54">
        <f t="shared" si="2029"/>
        <v>-152135.87566364242</v>
      </c>
      <c r="O3911" s="54">
        <f>VLOOKUP(CONCATENATE($F3911," ",$G3911),AllocFactorMatrix,(O$4+1),FALSE)*$E3918</f>
        <v>-112557.32307733357</v>
      </c>
      <c r="P3911" s="54">
        <f>VLOOKUP(CONCATENATE($F3911," ",$G3911),AllocFactorMatrix,(P$4+1),FALSE)*$E3918</f>
        <v>-20373.089348955411</v>
      </c>
      <c r="Q3911" s="54">
        <f>VLOOKUP(CONCATENATE($F3911," ",$G3911),AllocFactorMatrix,(Q$4+1),FALSE)*$E3918</f>
        <v>-7880.1671229607928</v>
      </c>
      <c r="R3911" s="54">
        <f>VLOOKUP(CONCATENATE($F3911," ",$G3911),AllocFactorMatrix,(R$4+1),FALSE)*$E3918</f>
        <v>-169.79178759610963</v>
      </c>
      <c r="S3911" s="54">
        <f>SUBTOTAL(9,O3911:R3911)</f>
        <v>-140980.37133684586</v>
      </c>
      <c r="T3911" s="54">
        <f>VLOOKUP(CONCATENATE($F3911," ",$G3911),AllocFactorMatrix,(T$4+1),FALSE)*$E3918</f>
        <v>-3574.1059432379475</v>
      </c>
      <c r="U3911" s="54">
        <f>VLOOKUP(CONCATENATE($F3911," ",$G3911),AllocFactorMatrix,(U$4+1),FALSE)*$E3918</f>
        <v>-56905.979795004903</v>
      </c>
      <c r="V3911" s="54">
        <f>VLOOKUP(CONCATENATE($F3911," ",$G3911),AllocFactorMatrix,(V$4+1),FALSE)*$E3918</f>
        <v>-308612.72537699534</v>
      </c>
      <c r="W3911" s="54">
        <f>VLOOKUP(CONCATENATE($F3911," ",$G3911),AllocFactorMatrix,(W$4+1),FALSE)*$E3918</f>
        <v>-40604.996256231214</v>
      </c>
      <c r="X3911" s="54">
        <f>SUBTOTAL(9,T3911:W3911)</f>
        <v>-409697.80737146939</v>
      </c>
      <c r="Y3911" s="54">
        <f>VLOOKUP(CONCATENATE($F3911," ",$G3911),AllocFactorMatrix,(Y$4+1),FALSE)*$E3918</f>
        <v>-33173.914969479141</v>
      </c>
      <c r="Z3911" s="54">
        <f>VLOOKUP(CONCATENATE($F3911," ",$G3911),AllocFactorMatrix,(Z$4+1),FALSE)*$E3918</f>
        <v>-689.57564661996275</v>
      </c>
      <c r="AA3911" s="54">
        <f t="shared" si="2030"/>
        <v>-33863.490616099101</v>
      </c>
      <c r="AB3911" s="54">
        <f>VLOOKUP(CONCATENATE($F3911," ",$G3911),AllocFactorMatrix,(AB$4+1),FALSE)*$E3918</f>
        <v>-389.61343556346549</v>
      </c>
      <c r="AC3911" s="54">
        <f>VLOOKUP(CONCATENATE($F3911," ",$G3911),AllocFactorMatrix,(AC$4+1),FALSE)*$E3918</f>
        <v>0</v>
      </c>
      <c r="AD3911" s="54">
        <f>VLOOKUP(CONCATENATE($F3911," ",$G3911),AllocFactorMatrix,(AD$4+1),FALSE)*$E3918</f>
        <v>0</v>
      </c>
    </row>
    <row r="3912" spans="1:30" s="51" customFormat="1" hidden="1" outlineLevel="1">
      <c r="A3912" s="56"/>
      <c r="B3912" s="112"/>
      <c r="C3912" s="55"/>
      <c r="D3912" s="55"/>
      <c r="F3912" s="52" t="str">
        <f>F3918</f>
        <v>PROD_DEMAND</v>
      </c>
      <c r="G3912" s="55" t="str">
        <f>$G$9</f>
        <v>BULKTRAN</v>
      </c>
      <c r="H3912" s="53">
        <f t="shared" si="2028"/>
        <v>0</v>
      </c>
      <c r="I3912" s="54">
        <f>VLOOKUP(CONCATENATE($F3912," ",$G3912),AllocFactorMatrix,(I$4+1),FALSE)*$E3918</f>
        <v>0</v>
      </c>
      <c r="J3912" s="54">
        <f>VLOOKUP(CONCATENATE($F3912," ",$G3912),AllocFactorMatrix,(J$4+1),FALSE)*$E3918</f>
        <v>0</v>
      </c>
      <c r="K3912" s="54">
        <f>VLOOKUP(CONCATENATE($F3912," ",$G3912),AllocFactorMatrix,(K$4+1),FALSE)*$E3918</f>
        <v>0</v>
      </c>
      <c r="L3912" s="54">
        <f>VLOOKUP(CONCATENATE($F3912," ",$G3912),AllocFactorMatrix,(L$4+1),FALSE)*$E3918</f>
        <v>0</v>
      </c>
      <c r="M3912" s="54">
        <f>VLOOKUP(CONCATENATE($F3912," ",$G3912),AllocFactorMatrix,(M$4+1),FALSE)*$E3918</f>
        <v>0</v>
      </c>
      <c r="N3912" s="54">
        <f t="shared" si="2029"/>
        <v>0</v>
      </c>
      <c r="O3912" s="54">
        <f>VLOOKUP(CONCATENATE($F3912," ",$G3912),AllocFactorMatrix,(O$4+1),FALSE)*$E3918</f>
        <v>0</v>
      </c>
      <c r="P3912" s="54">
        <f>VLOOKUP(CONCATENATE($F3912," ",$G3912),AllocFactorMatrix,(P$4+1),FALSE)*$E3918</f>
        <v>0</v>
      </c>
      <c r="Q3912" s="54">
        <f>VLOOKUP(CONCATENATE($F3912," ",$G3912),AllocFactorMatrix,(Q$4+1),FALSE)*$E3918</f>
        <v>0</v>
      </c>
      <c r="R3912" s="54">
        <f>VLOOKUP(CONCATENATE($F3912," ",$G3912),AllocFactorMatrix,(R$4+1),FALSE)*$E3918</f>
        <v>0</v>
      </c>
      <c r="S3912" s="54">
        <f t="shared" ref="S3912:S3918" si="2039">SUBTOTAL(9,O3912:R3912)</f>
        <v>0</v>
      </c>
      <c r="T3912" s="54">
        <f>VLOOKUP(CONCATENATE($F3912," ",$G3912),AllocFactorMatrix,(T$4+1),FALSE)*$E3918</f>
        <v>0</v>
      </c>
      <c r="U3912" s="54">
        <f>VLOOKUP(CONCATENATE($F3912," ",$G3912),AllocFactorMatrix,(U$4+1),FALSE)*$E3918</f>
        <v>0</v>
      </c>
      <c r="V3912" s="54">
        <f>VLOOKUP(CONCATENATE($F3912," ",$G3912),AllocFactorMatrix,(V$4+1),FALSE)*$E3918</f>
        <v>0</v>
      </c>
      <c r="W3912" s="54">
        <f>VLOOKUP(CONCATENATE($F3912," ",$G3912),AllocFactorMatrix,(W$4+1),FALSE)*$E3918</f>
        <v>0</v>
      </c>
      <c r="X3912" s="54">
        <f t="shared" ref="X3912:X3918" si="2040">SUBTOTAL(9,T3912:W3912)</f>
        <v>0</v>
      </c>
      <c r="Y3912" s="54">
        <f>VLOOKUP(CONCATENATE($F3912," ",$G3912),AllocFactorMatrix,(Y$4+1),FALSE)*$E3918</f>
        <v>0</v>
      </c>
      <c r="Z3912" s="54">
        <f>VLOOKUP(CONCATENATE($F3912," ",$G3912),AllocFactorMatrix,(Z$4+1),FALSE)*$E3918</f>
        <v>0</v>
      </c>
      <c r="AA3912" s="54">
        <f t="shared" si="2030"/>
        <v>0</v>
      </c>
      <c r="AB3912" s="54">
        <f>VLOOKUP(CONCATENATE($F3912," ",$G3912),AllocFactorMatrix,(AB$4+1),FALSE)*$E3918</f>
        <v>0</v>
      </c>
      <c r="AC3912" s="54">
        <f>VLOOKUP(CONCATENATE($F3912," ",$G3912),AllocFactorMatrix,(AC$4+1),FALSE)*$E3918</f>
        <v>0</v>
      </c>
      <c r="AD3912" s="54">
        <f>VLOOKUP(CONCATENATE($F3912," ",$G3912),AllocFactorMatrix,(AD$4+1),FALSE)*$E3918</f>
        <v>0</v>
      </c>
    </row>
    <row r="3913" spans="1:30" s="51" customFormat="1" hidden="1" outlineLevel="1">
      <c r="A3913" s="56"/>
      <c r="B3913" s="112"/>
      <c r="C3913" s="55"/>
      <c r="D3913" s="55"/>
      <c r="F3913" s="52" t="str">
        <f>F3918</f>
        <v>PROD_DEMAND</v>
      </c>
      <c r="G3913" s="55" t="str">
        <f>$G$10</f>
        <v>SUBTRAN</v>
      </c>
      <c r="H3913" s="53">
        <f t="shared" si="2028"/>
        <v>0</v>
      </c>
      <c r="I3913" s="54">
        <f>VLOOKUP(CONCATENATE($F3913," ",$G3913),AllocFactorMatrix,(I$4+1),FALSE)*$E3918</f>
        <v>0</v>
      </c>
      <c r="J3913" s="54">
        <f>VLOOKUP(CONCATENATE($F3913," ",$G3913),AllocFactorMatrix,(J$4+1),FALSE)*$E3918</f>
        <v>0</v>
      </c>
      <c r="K3913" s="54">
        <f>VLOOKUP(CONCATENATE($F3913," ",$G3913),AllocFactorMatrix,(K$4+1),FALSE)*$E3918</f>
        <v>0</v>
      </c>
      <c r="L3913" s="54">
        <f>VLOOKUP(CONCATENATE($F3913," ",$G3913),AllocFactorMatrix,(L$4+1),FALSE)*$E3918</f>
        <v>0</v>
      </c>
      <c r="M3913" s="54">
        <f>VLOOKUP(CONCATENATE($F3913," ",$G3913),AllocFactorMatrix,(M$4+1),FALSE)*$E3918</f>
        <v>0</v>
      </c>
      <c r="N3913" s="54">
        <f t="shared" si="2029"/>
        <v>0</v>
      </c>
      <c r="O3913" s="54">
        <f>VLOOKUP(CONCATENATE($F3913," ",$G3913),AllocFactorMatrix,(O$4+1),FALSE)*$E3918</f>
        <v>0</v>
      </c>
      <c r="P3913" s="54">
        <f>VLOOKUP(CONCATENATE($F3913," ",$G3913),AllocFactorMatrix,(P$4+1),FALSE)*$E3918</f>
        <v>0</v>
      </c>
      <c r="Q3913" s="54">
        <f>VLOOKUP(CONCATENATE($F3913," ",$G3913),AllocFactorMatrix,(Q$4+1),FALSE)*$E3918</f>
        <v>0</v>
      </c>
      <c r="R3913" s="54">
        <f>VLOOKUP(CONCATENATE($F3913," ",$G3913),AllocFactorMatrix,(R$4+1),FALSE)*$E3918</f>
        <v>0</v>
      </c>
      <c r="S3913" s="54">
        <f t="shared" si="2039"/>
        <v>0</v>
      </c>
      <c r="T3913" s="54">
        <f>VLOOKUP(CONCATENATE($F3913," ",$G3913),AllocFactorMatrix,(T$4+1),FALSE)*$E3918</f>
        <v>0</v>
      </c>
      <c r="U3913" s="54">
        <f>VLOOKUP(CONCATENATE($F3913," ",$G3913),AllocFactorMatrix,(U$4+1),FALSE)*$E3918</f>
        <v>0</v>
      </c>
      <c r="V3913" s="54">
        <f>VLOOKUP(CONCATENATE($F3913," ",$G3913),AllocFactorMatrix,(V$4+1),FALSE)*$E3918</f>
        <v>0</v>
      </c>
      <c r="W3913" s="54">
        <f>VLOOKUP(CONCATENATE($F3913," ",$G3913),AllocFactorMatrix,(W$4+1),FALSE)*$E3918</f>
        <v>0</v>
      </c>
      <c r="X3913" s="54">
        <f t="shared" si="2040"/>
        <v>0</v>
      </c>
      <c r="Y3913" s="54">
        <f>VLOOKUP(CONCATENATE($F3913," ",$G3913),AllocFactorMatrix,(Y$4+1),FALSE)*$E3918</f>
        <v>0</v>
      </c>
      <c r="Z3913" s="54">
        <f>VLOOKUP(CONCATENATE($F3913," ",$G3913),AllocFactorMatrix,(Z$4+1),FALSE)*$E3918</f>
        <v>0</v>
      </c>
      <c r="AA3913" s="54">
        <f t="shared" si="2030"/>
        <v>0</v>
      </c>
      <c r="AB3913" s="54">
        <f>VLOOKUP(CONCATENATE($F3913," ",$G3913),AllocFactorMatrix,(AB$4+1),FALSE)*$E3918</f>
        <v>0</v>
      </c>
      <c r="AC3913" s="54">
        <f>VLOOKUP(CONCATENATE($F3913," ",$G3913),AllocFactorMatrix,(AC$4+1),FALSE)*$E3918</f>
        <v>0</v>
      </c>
      <c r="AD3913" s="54">
        <f>VLOOKUP(CONCATENATE($F3913," ",$G3913),AllocFactorMatrix,(AD$4+1),FALSE)*$E3918</f>
        <v>0</v>
      </c>
    </row>
    <row r="3914" spans="1:30" s="51" customFormat="1" hidden="1" outlineLevel="1">
      <c r="A3914" s="56"/>
      <c r="B3914" s="112"/>
      <c r="C3914" s="55"/>
      <c r="D3914" s="55"/>
      <c r="F3914" s="52" t="str">
        <f>F3918</f>
        <v>PROD_DEMAND</v>
      </c>
      <c r="G3914" s="55" t="str">
        <f>$G$11</f>
        <v>DISTPRI</v>
      </c>
      <c r="H3914" s="53">
        <f t="shared" si="2028"/>
        <v>0</v>
      </c>
      <c r="I3914" s="54">
        <f>VLOOKUP(CONCATENATE($F3914," ",$G3914),AllocFactorMatrix,(I$4+1),FALSE)*$E3918</f>
        <v>0</v>
      </c>
      <c r="J3914" s="54">
        <f>VLOOKUP(CONCATENATE($F3914," ",$G3914),AllocFactorMatrix,(J$4+1),FALSE)*$E3918</f>
        <v>0</v>
      </c>
      <c r="K3914" s="54">
        <f>VLOOKUP(CONCATENATE($F3914," ",$G3914),AllocFactorMatrix,(K$4+1),FALSE)*$E3918</f>
        <v>0</v>
      </c>
      <c r="L3914" s="54">
        <f>VLOOKUP(CONCATENATE($F3914," ",$G3914),AllocFactorMatrix,(L$4+1),FALSE)*$E3918</f>
        <v>0</v>
      </c>
      <c r="M3914" s="54">
        <f>VLOOKUP(CONCATENATE($F3914," ",$G3914),AllocFactorMatrix,(M$4+1),FALSE)*$E3918</f>
        <v>0</v>
      </c>
      <c r="N3914" s="54">
        <f t="shared" si="2029"/>
        <v>0</v>
      </c>
      <c r="O3914" s="54">
        <f>VLOOKUP(CONCATENATE($F3914," ",$G3914),AllocFactorMatrix,(O$4+1),FALSE)*$E3918</f>
        <v>0</v>
      </c>
      <c r="P3914" s="54">
        <f>VLOOKUP(CONCATENATE($F3914," ",$G3914),AllocFactorMatrix,(P$4+1),FALSE)*$E3918</f>
        <v>0</v>
      </c>
      <c r="Q3914" s="54">
        <f>VLOOKUP(CONCATENATE($F3914," ",$G3914),AllocFactorMatrix,(Q$4+1),FALSE)*$E3918</f>
        <v>0</v>
      </c>
      <c r="R3914" s="54">
        <f>VLOOKUP(CONCATENATE($F3914," ",$G3914),AllocFactorMatrix,(R$4+1),FALSE)*$E3918</f>
        <v>0</v>
      </c>
      <c r="S3914" s="54">
        <f t="shared" si="2039"/>
        <v>0</v>
      </c>
      <c r="T3914" s="54">
        <f>VLOOKUP(CONCATENATE($F3914," ",$G3914),AllocFactorMatrix,(T$4+1),FALSE)*$E3918</f>
        <v>0</v>
      </c>
      <c r="U3914" s="54">
        <f>VLOOKUP(CONCATENATE($F3914," ",$G3914),AllocFactorMatrix,(U$4+1),FALSE)*$E3918</f>
        <v>0</v>
      </c>
      <c r="V3914" s="54">
        <f>VLOOKUP(CONCATENATE($F3914," ",$G3914),AllocFactorMatrix,(V$4+1),FALSE)*$E3918</f>
        <v>0</v>
      </c>
      <c r="W3914" s="54">
        <f>VLOOKUP(CONCATENATE($F3914," ",$G3914),AllocFactorMatrix,(W$4+1),FALSE)*$E3918</f>
        <v>0</v>
      </c>
      <c r="X3914" s="54">
        <f t="shared" si="2040"/>
        <v>0</v>
      </c>
      <c r="Y3914" s="54">
        <f>VLOOKUP(CONCATENATE($F3914," ",$G3914),AllocFactorMatrix,(Y$4+1),FALSE)*$E3918</f>
        <v>0</v>
      </c>
      <c r="Z3914" s="54">
        <f>VLOOKUP(CONCATENATE($F3914," ",$G3914),AllocFactorMatrix,(Z$4+1),FALSE)*$E3918</f>
        <v>0</v>
      </c>
      <c r="AA3914" s="54">
        <f t="shared" si="2030"/>
        <v>0</v>
      </c>
      <c r="AB3914" s="54">
        <f>VLOOKUP(CONCATENATE($F3914," ",$G3914),AllocFactorMatrix,(AB$4+1),FALSE)*$E3918</f>
        <v>0</v>
      </c>
      <c r="AC3914" s="54">
        <f>VLOOKUP(CONCATENATE($F3914," ",$G3914),AllocFactorMatrix,(AC$4+1),FALSE)*$E3918</f>
        <v>0</v>
      </c>
      <c r="AD3914" s="54">
        <f>VLOOKUP(CONCATENATE($F3914," ",$G3914),AllocFactorMatrix,(AD$4+1),FALSE)*$E3918</f>
        <v>0</v>
      </c>
    </row>
    <row r="3915" spans="1:30" s="51" customFormat="1" hidden="1" outlineLevel="1">
      <c r="A3915" s="56"/>
      <c r="B3915" s="112"/>
      <c r="C3915" s="55"/>
      <c r="D3915" s="55"/>
      <c r="F3915" s="52" t="str">
        <f>F3918</f>
        <v>PROD_DEMAND</v>
      </c>
      <c r="G3915" s="55" t="str">
        <f>$G$12</f>
        <v>DISTSEC</v>
      </c>
      <c r="H3915" s="53">
        <f t="shared" si="2028"/>
        <v>0</v>
      </c>
      <c r="I3915" s="54">
        <f>VLOOKUP(CONCATENATE($F3915," ",$G3915),AllocFactorMatrix,(I$4+1),FALSE)*$E3918</f>
        <v>0</v>
      </c>
      <c r="J3915" s="54">
        <f>VLOOKUP(CONCATENATE($F3915," ",$G3915),AllocFactorMatrix,(J$4+1),FALSE)*$E3918</f>
        <v>0</v>
      </c>
      <c r="K3915" s="54">
        <f>VLOOKUP(CONCATENATE($F3915," ",$G3915),AllocFactorMatrix,(K$4+1),FALSE)*$E3918</f>
        <v>0</v>
      </c>
      <c r="L3915" s="54">
        <f>VLOOKUP(CONCATENATE($F3915," ",$G3915),AllocFactorMatrix,(L$4+1),FALSE)*$E3918</f>
        <v>0</v>
      </c>
      <c r="M3915" s="54">
        <f>VLOOKUP(CONCATENATE($F3915," ",$G3915),AllocFactorMatrix,(M$4+1),FALSE)*$E3918</f>
        <v>0</v>
      </c>
      <c r="N3915" s="54">
        <f t="shared" si="2029"/>
        <v>0</v>
      </c>
      <c r="O3915" s="54">
        <f>VLOOKUP(CONCATENATE($F3915," ",$G3915),AllocFactorMatrix,(O$4+1),FALSE)*$E3918</f>
        <v>0</v>
      </c>
      <c r="P3915" s="54">
        <f>VLOOKUP(CONCATENATE($F3915," ",$G3915),AllocFactorMatrix,(P$4+1),FALSE)*$E3918</f>
        <v>0</v>
      </c>
      <c r="Q3915" s="54">
        <f>VLOOKUP(CONCATENATE($F3915," ",$G3915),AllocFactorMatrix,(Q$4+1),FALSE)*$E3918</f>
        <v>0</v>
      </c>
      <c r="R3915" s="54">
        <f>VLOOKUP(CONCATENATE($F3915," ",$G3915),AllocFactorMatrix,(R$4+1),FALSE)*$E3918</f>
        <v>0</v>
      </c>
      <c r="S3915" s="54">
        <f t="shared" si="2039"/>
        <v>0</v>
      </c>
      <c r="T3915" s="54">
        <f>VLOOKUP(CONCATENATE($F3915," ",$G3915),AllocFactorMatrix,(T$4+1),FALSE)*$E3918</f>
        <v>0</v>
      </c>
      <c r="U3915" s="54">
        <f>VLOOKUP(CONCATENATE($F3915," ",$G3915),AllocFactorMatrix,(U$4+1),FALSE)*$E3918</f>
        <v>0</v>
      </c>
      <c r="V3915" s="54">
        <f>VLOOKUP(CONCATENATE($F3915," ",$G3915),AllocFactorMatrix,(V$4+1),FALSE)*$E3918</f>
        <v>0</v>
      </c>
      <c r="W3915" s="54">
        <f>VLOOKUP(CONCATENATE($F3915," ",$G3915),AllocFactorMatrix,(W$4+1),FALSE)*$E3918</f>
        <v>0</v>
      </c>
      <c r="X3915" s="54">
        <f t="shared" si="2040"/>
        <v>0</v>
      </c>
      <c r="Y3915" s="54">
        <f>VLOOKUP(CONCATENATE($F3915," ",$G3915),AllocFactorMatrix,(Y$4+1),FALSE)*$E3918</f>
        <v>0</v>
      </c>
      <c r="Z3915" s="54">
        <f>VLOOKUP(CONCATENATE($F3915," ",$G3915),AllocFactorMatrix,(Z$4+1),FALSE)*$E3918</f>
        <v>0</v>
      </c>
      <c r="AA3915" s="54">
        <f t="shared" si="2030"/>
        <v>0</v>
      </c>
      <c r="AB3915" s="54">
        <f>VLOOKUP(CONCATENATE($F3915," ",$G3915),AllocFactorMatrix,(AB$4+1),FALSE)*$E3918</f>
        <v>0</v>
      </c>
      <c r="AC3915" s="54">
        <f>VLOOKUP(CONCATENATE($F3915," ",$G3915),AllocFactorMatrix,(AC$4+1),FALSE)*$E3918</f>
        <v>0</v>
      </c>
      <c r="AD3915" s="54">
        <f>VLOOKUP(CONCATENATE($F3915," ",$G3915),AllocFactorMatrix,(AD$4+1),FALSE)*$E3918</f>
        <v>0</v>
      </c>
    </row>
    <row r="3916" spans="1:30" s="51" customFormat="1" hidden="1" outlineLevel="1">
      <c r="A3916" s="56"/>
      <c r="B3916" s="112"/>
      <c r="C3916" s="55"/>
      <c r="D3916" s="55"/>
      <c r="F3916" s="52" t="str">
        <f>F3918</f>
        <v>PROD_DEMAND</v>
      </c>
      <c r="G3916" s="55" t="str">
        <f>$G$13</f>
        <v>ENERGY</v>
      </c>
      <c r="H3916" s="53">
        <f t="shared" si="2028"/>
        <v>0</v>
      </c>
      <c r="I3916" s="54">
        <f>VLOOKUP(CONCATENATE($F3916," ",$G3916),AllocFactorMatrix,(I$4+1),FALSE)*$E3918</f>
        <v>0</v>
      </c>
      <c r="J3916" s="54">
        <f>VLOOKUP(CONCATENATE($F3916," ",$G3916),AllocFactorMatrix,(J$4+1),FALSE)*$E3918</f>
        <v>0</v>
      </c>
      <c r="K3916" s="54">
        <f>VLOOKUP(CONCATENATE($F3916," ",$G3916),AllocFactorMatrix,(K$4+1),FALSE)*$E3918</f>
        <v>0</v>
      </c>
      <c r="L3916" s="54">
        <f>VLOOKUP(CONCATENATE($F3916," ",$G3916),AllocFactorMatrix,(L$4+1),FALSE)*$E3918</f>
        <v>0</v>
      </c>
      <c r="M3916" s="54">
        <f>VLOOKUP(CONCATENATE($F3916," ",$G3916),AllocFactorMatrix,(M$4+1),FALSE)*$E3918</f>
        <v>0</v>
      </c>
      <c r="N3916" s="54">
        <f t="shared" si="2029"/>
        <v>0</v>
      </c>
      <c r="O3916" s="54">
        <f>VLOOKUP(CONCATENATE($F3916," ",$G3916),AllocFactorMatrix,(O$4+1),FALSE)*$E3918</f>
        <v>0</v>
      </c>
      <c r="P3916" s="54">
        <f>VLOOKUP(CONCATENATE($F3916," ",$G3916),AllocFactorMatrix,(P$4+1),FALSE)*$E3918</f>
        <v>0</v>
      </c>
      <c r="Q3916" s="54">
        <f>VLOOKUP(CONCATENATE($F3916," ",$G3916),AllocFactorMatrix,(Q$4+1),FALSE)*$E3918</f>
        <v>0</v>
      </c>
      <c r="R3916" s="54">
        <f>VLOOKUP(CONCATENATE($F3916," ",$G3916),AllocFactorMatrix,(R$4+1),FALSE)*$E3918</f>
        <v>0</v>
      </c>
      <c r="S3916" s="54">
        <f t="shared" si="2039"/>
        <v>0</v>
      </c>
      <c r="T3916" s="54">
        <f>VLOOKUP(CONCATENATE($F3916," ",$G3916),AllocFactorMatrix,(T$4+1),FALSE)*$E3918</f>
        <v>0</v>
      </c>
      <c r="U3916" s="54">
        <f>VLOOKUP(CONCATENATE($F3916," ",$G3916),AllocFactorMatrix,(U$4+1),FALSE)*$E3918</f>
        <v>0</v>
      </c>
      <c r="V3916" s="54">
        <f>VLOOKUP(CONCATENATE($F3916," ",$G3916),AllocFactorMatrix,(V$4+1),FALSE)*$E3918</f>
        <v>0</v>
      </c>
      <c r="W3916" s="54">
        <f>VLOOKUP(CONCATENATE($F3916," ",$G3916),AllocFactorMatrix,(W$4+1),FALSE)*$E3918</f>
        <v>0</v>
      </c>
      <c r="X3916" s="54">
        <f t="shared" si="2040"/>
        <v>0</v>
      </c>
      <c r="Y3916" s="54">
        <f>VLOOKUP(CONCATENATE($F3916," ",$G3916),AllocFactorMatrix,(Y$4+1),FALSE)*$E3918</f>
        <v>0</v>
      </c>
      <c r="Z3916" s="54">
        <f>VLOOKUP(CONCATENATE($F3916," ",$G3916),AllocFactorMatrix,(Z$4+1),FALSE)*$E3918</f>
        <v>0</v>
      </c>
      <c r="AA3916" s="54">
        <f t="shared" si="2030"/>
        <v>0</v>
      </c>
      <c r="AB3916" s="54">
        <f>VLOOKUP(CONCATENATE($F3916," ",$G3916),AllocFactorMatrix,(AB$4+1),FALSE)*$E3918</f>
        <v>0</v>
      </c>
      <c r="AC3916" s="54">
        <f>VLOOKUP(CONCATENATE($F3916," ",$G3916),AllocFactorMatrix,(AC$4+1),FALSE)*$E3918</f>
        <v>0</v>
      </c>
      <c r="AD3916" s="54">
        <f>VLOOKUP(CONCATENATE($F3916," ",$G3916),AllocFactorMatrix,(AD$4+1),FALSE)*$E3918</f>
        <v>0</v>
      </c>
    </row>
    <row r="3917" spans="1:30" s="51" customFormat="1" hidden="1" outlineLevel="1">
      <c r="A3917" s="56"/>
      <c r="B3917" s="112"/>
      <c r="C3917" s="55"/>
      <c r="D3917" s="55"/>
      <c r="F3917" s="52" t="str">
        <f>F3918</f>
        <v>PROD_DEMAND</v>
      </c>
      <c r="G3917" s="55" t="str">
        <f>$G$14</f>
        <v>CUSTOMER</v>
      </c>
      <c r="H3917" s="53">
        <f t="shared" si="2028"/>
        <v>0</v>
      </c>
      <c r="I3917" s="54">
        <f>VLOOKUP(CONCATENATE($F3917," ",$G3917),AllocFactorMatrix,(I$4+1),FALSE)*$E3918</f>
        <v>0</v>
      </c>
      <c r="J3917" s="54">
        <f>VLOOKUP(CONCATENATE($F3917," ",$G3917),AllocFactorMatrix,(J$4+1),FALSE)*$E3918</f>
        <v>0</v>
      </c>
      <c r="K3917" s="54">
        <f>VLOOKUP(CONCATENATE($F3917," ",$G3917),AllocFactorMatrix,(K$4+1),FALSE)*$E3918</f>
        <v>0</v>
      </c>
      <c r="L3917" s="54">
        <f>VLOOKUP(CONCATENATE($F3917," ",$G3917),AllocFactorMatrix,(L$4+1),FALSE)*$E3918</f>
        <v>0</v>
      </c>
      <c r="M3917" s="54">
        <f>VLOOKUP(CONCATENATE($F3917," ",$G3917),AllocFactorMatrix,(M$4+1),FALSE)*$E3918</f>
        <v>0</v>
      </c>
      <c r="N3917" s="54">
        <f t="shared" si="2029"/>
        <v>0</v>
      </c>
      <c r="O3917" s="54">
        <f>VLOOKUP(CONCATENATE($F3917," ",$G3917),AllocFactorMatrix,(O$4+1),FALSE)*$E3918</f>
        <v>0</v>
      </c>
      <c r="P3917" s="54">
        <f>VLOOKUP(CONCATENATE($F3917," ",$G3917),AllocFactorMatrix,(P$4+1),FALSE)*$E3918</f>
        <v>0</v>
      </c>
      <c r="Q3917" s="54">
        <f>VLOOKUP(CONCATENATE($F3917," ",$G3917),AllocFactorMatrix,(Q$4+1),FALSE)*$E3918</f>
        <v>0</v>
      </c>
      <c r="R3917" s="54">
        <f>VLOOKUP(CONCATENATE($F3917," ",$G3917),AllocFactorMatrix,(R$4+1),FALSE)*$E3918</f>
        <v>0</v>
      </c>
      <c r="S3917" s="54">
        <f t="shared" si="2039"/>
        <v>0</v>
      </c>
      <c r="T3917" s="54">
        <f>VLOOKUP(CONCATENATE($F3917," ",$G3917),AllocFactorMatrix,(T$4+1),FALSE)*$E3918</f>
        <v>0</v>
      </c>
      <c r="U3917" s="54">
        <f>VLOOKUP(CONCATENATE($F3917," ",$G3917),AllocFactorMatrix,(U$4+1),FALSE)*$E3918</f>
        <v>0</v>
      </c>
      <c r="V3917" s="54">
        <f>VLOOKUP(CONCATENATE($F3917," ",$G3917),AllocFactorMatrix,(V$4+1),FALSE)*$E3918</f>
        <v>0</v>
      </c>
      <c r="W3917" s="54">
        <f>VLOOKUP(CONCATENATE($F3917," ",$G3917),AllocFactorMatrix,(W$4+1),FALSE)*$E3918</f>
        <v>0</v>
      </c>
      <c r="X3917" s="54">
        <f t="shared" si="2040"/>
        <v>0</v>
      </c>
      <c r="Y3917" s="54">
        <f>VLOOKUP(CONCATENATE($F3917," ",$G3917),AllocFactorMatrix,(Y$4+1),FALSE)*$E3918</f>
        <v>0</v>
      </c>
      <c r="Z3917" s="54">
        <f>VLOOKUP(CONCATENATE($F3917," ",$G3917),AllocFactorMatrix,(Z$4+1),FALSE)*$E3918</f>
        <v>0</v>
      </c>
      <c r="AA3917" s="54">
        <f t="shared" si="2030"/>
        <v>0</v>
      </c>
      <c r="AB3917" s="54">
        <f>VLOOKUP(CONCATENATE($F3917," ",$G3917),AllocFactorMatrix,(AB$4+1),FALSE)*$E3918</f>
        <v>0</v>
      </c>
      <c r="AC3917" s="54">
        <f>VLOOKUP(CONCATENATE($F3917," ",$G3917),AllocFactorMatrix,(AC$4+1),FALSE)*$E3918</f>
        <v>0</v>
      </c>
      <c r="AD3917" s="54">
        <f>VLOOKUP(CONCATENATE($F3917," ",$G3917),AllocFactorMatrix,(AD$4+1),FALSE)*$E3918</f>
        <v>0</v>
      </c>
    </row>
    <row r="3918" spans="1:30" s="51" customFormat="1" collapsed="1">
      <c r="A3918" s="56"/>
      <c r="B3918" s="112"/>
      <c r="C3918" s="55"/>
      <c r="D3918" s="109" t="s">
        <v>465</v>
      </c>
      <c r="E3918" s="61">
        <v>-1758079</v>
      </c>
      <c r="F3918" s="57" t="s">
        <v>30</v>
      </c>
      <c r="G3918" s="55" t="str">
        <f>$G$15</f>
        <v>TOTAL</v>
      </c>
      <c r="H3918" s="53">
        <f t="shared" si="2028"/>
        <v>-1758079</v>
      </c>
      <c r="I3918" s="54">
        <f>VLOOKUP(CONCATENATE($F3918," ",$G3918),AllocFactorMatrix,(I$4+1),FALSE)*$E3918</f>
        <v>-976096.86541822541</v>
      </c>
      <c r="J3918" s="54">
        <f>VLOOKUP(CONCATENATE($F3918," ",$G3918),AllocFactorMatrix,(J$4+1),FALSE)*$E3918</f>
        <v>-44914.976158154102</v>
      </c>
      <c r="K3918" s="54">
        <f>VLOOKUP(CONCATENATE($F3918," ",$G3918),AllocFactorMatrix,(K$4+1),FALSE)*$E3918</f>
        <v>-147962.82781786582</v>
      </c>
      <c r="L3918" s="54">
        <f>VLOOKUP(CONCATENATE($F3918," ",$G3918),AllocFactorMatrix,(L$4+1),FALSE)*$E3918</f>
        <v>-3697.1187093172325</v>
      </c>
      <c r="M3918" s="54">
        <f>VLOOKUP(CONCATENATE($F3918," ",$G3918),AllocFactorMatrix,(M$4+1),FALSE)*$E3918</f>
        <v>-475.92913645937472</v>
      </c>
      <c r="N3918" s="54">
        <f t="shared" si="2029"/>
        <v>-152135.87566364242</v>
      </c>
      <c r="O3918" s="54">
        <f>VLOOKUP(CONCATENATE($F3918," ",$G3918),AllocFactorMatrix,(O$4+1),FALSE)*$E3918</f>
        <v>-112557.32307733357</v>
      </c>
      <c r="P3918" s="54">
        <f>VLOOKUP(CONCATENATE($F3918," ",$G3918),AllocFactorMatrix,(P$4+1),FALSE)*$E3918</f>
        <v>-20373.089348955411</v>
      </c>
      <c r="Q3918" s="54">
        <f>VLOOKUP(CONCATENATE($F3918," ",$G3918),AllocFactorMatrix,(Q$4+1),FALSE)*$E3918</f>
        <v>-7880.1671229607928</v>
      </c>
      <c r="R3918" s="54">
        <f>VLOOKUP(CONCATENATE($F3918," ",$G3918),AllocFactorMatrix,(R$4+1),FALSE)*$E3918</f>
        <v>-169.79178759610963</v>
      </c>
      <c r="S3918" s="54">
        <f t="shared" si="2039"/>
        <v>-140980.37133684586</v>
      </c>
      <c r="T3918" s="54">
        <f>VLOOKUP(CONCATENATE($F3918," ",$G3918),AllocFactorMatrix,(T$4+1),FALSE)*$E3918</f>
        <v>-3574.1059432379475</v>
      </c>
      <c r="U3918" s="54">
        <f>VLOOKUP(CONCATENATE($F3918," ",$G3918),AllocFactorMatrix,(U$4+1),FALSE)*$E3918</f>
        <v>-56905.979795004903</v>
      </c>
      <c r="V3918" s="54">
        <f>VLOOKUP(CONCATENATE($F3918," ",$G3918),AllocFactorMatrix,(V$4+1),FALSE)*$E3918</f>
        <v>-308612.72537699534</v>
      </c>
      <c r="W3918" s="54">
        <f>VLOOKUP(CONCATENATE($F3918," ",$G3918),AllocFactorMatrix,(W$4+1),FALSE)*$E3918</f>
        <v>-40604.996256231214</v>
      </c>
      <c r="X3918" s="54">
        <f t="shared" si="2040"/>
        <v>-409697.80737146939</v>
      </c>
      <c r="Y3918" s="54">
        <f>VLOOKUP(CONCATENATE($F3918," ",$G3918),AllocFactorMatrix,(Y$4+1),FALSE)*$E3918</f>
        <v>-33173.914969479141</v>
      </c>
      <c r="Z3918" s="54">
        <f>VLOOKUP(CONCATENATE($F3918," ",$G3918),AllocFactorMatrix,(Z$4+1),FALSE)*$E3918</f>
        <v>-689.57564661996275</v>
      </c>
      <c r="AA3918" s="54">
        <f t="shared" si="2030"/>
        <v>-33863.490616099101</v>
      </c>
      <c r="AB3918" s="54">
        <f>VLOOKUP(CONCATENATE($F3918," ",$G3918),AllocFactorMatrix,(AB$4+1),FALSE)*$E3918</f>
        <v>-389.61343556346549</v>
      </c>
      <c r="AC3918" s="54">
        <f>VLOOKUP(CONCATENATE($F3918," ",$G3918),AllocFactorMatrix,(AC$4+1),FALSE)*$E3918</f>
        <v>0</v>
      </c>
      <c r="AD3918" s="54">
        <f>VLOOKUP(CONCATENATE($F3918," ",$G3918),AllocFactorMatrix,(AD$4+1),FALSE)*$E3918</f>
        <v>0</v>
      </c>
    </row>
    <row r="3919" spans="1:30" s="51" customFormat="1" hidden="1" outlineLevel="1">
      <c r="A3919" s="56"/>
      <c r="B3919" s="112"/>
      <c r="C3919" s="55"/>
      <c r="D3919" s="55"/>
      <c r="F3919" s="52" t="str">
        <f>F3926</f>
        <v>PROD_DEMAND</v>
      </c>
      <c r="G3919" s="55" t="str">
        <f>$G$8</f>
        <v>PRODUCTION</v>
      </c>
      <c r="H3919" s="53">
        <f t="shared" si="2028"/>
        <v>-702375.99999999988</v>
      </c>
      <c r="I3919" s="54">
        <f>VLOOKUP(CONCATENATE($F3919," ",$G3919),AllocFactorMatrix,(I$4+1),FALSE)*$E3926</f>
        <v>-389963.71149703255</v>
      </c>
      <c r="J3919" s="54">
        <f>VLOOKUP(CONCATENATE($F3919," ",$G3919),AllocFactorMatrix,(J$4+1),FALSE)*$E3926</f>
        <v>-17944.131801847157</v>
      </c>
      <c r="K3919" s="54">
        <f>VLOOKUP(CONCATENATE($F3919," ",$G3919),AllocFactorMatrix,(K$4+1),FALSE)*$E3926</f>
        <v>-59113.122420210537</v>
      </c>
      <c r="L3919" s="54">
        <f>VLOOKUP(CONCATENATE($F3919," ",$G3919),AllocFactorMatrix,(L$4+1),FALSE)*$E3926</f>
        <v>-1477.048216021806</v>
      </c>
      <c r="M3919" s="54">
        <f>VLOOKUP(CONCATENATE($F3919," ",$G3919),AllocFactorMatrix,(M$4+1),FALSE)*$E3926</f>
        <v>-190.14003531683719</v>
      </c>
      <c r="N3919" s="54">
        <f t="shared" si="2029"/>
        <v>-60780.310671549181</v>
      </c>
      <c r="O3919" s="54">
        <f>VLOOKUP(CONCATENATE($F3919," ",$G3919),AllocFactorMatrix,(O$4+1),FALSE)*$E3926</f>
        <v>-44968.15123425355</v>
      </c>
      <c r="P3919" s="54">
        <f>VLOOKUP(CONCATENATE($F3919," ",$G3919),AllocFactorMatrix,(P$4+1),FALSE)*$E3926</f>
        <v>-8139.3208180985648</v>
      </c>
      <c r="Q3919" s="54">
        <f>VLOOKUP(CONCATENATE($F3919," ",$G3919),AllocFactorMatrix,(Q$4+1),FALSE)*$E3926</f>
        <v>-3148.2318275553657</v>
      </c>
      <c r="R3919" s="54">
        <f>VLOOKUP(CONCATENATE($F3919," ",$G3919),AllocFactorMatrix,(R$4+1),FALSE)*$E3926</f>
        <v>-67.83408288512922</v>
      </c>
      <c r="S3919" s="54">
        <f>SUBTOTAL(9,O3919:R3919)</f>
        <v>-56323.537962792609</v>
      </c>
      <c r="T3919" s="54">
        <f>VLOOKUP(CONCATENATE($F3919," ",$G3919),AllocFactorMatrix,(T$4+1),FALSE)*$E3926</f>
        <v>-1427.902975911604</v>
      </c>
      <c r="U3919" s="54">
        <f>VLOOKUP(CONCATENATE($F3919," ",$G3919),AllocFactorMatrix,(U$4+1),FALSE)*$E3926</f>
        <v>-22734.697624223008</v>
      </c>
      <c r="V3919" s="54">
        <f>VLOOKUP(CONCATENATE($F3919," ",$G3919),AllocFactorMatrix,(V$4+1),FALSE)*$E3926</f>
        <v>-123294.89835177628</v>
      </c>
      <c r="W3919" s="54">
        <f>VLOOKUP(CONCATENATE($F3919," ",$G3919),AllocFactorMatrix,(W$4+1),FALSE)*$E3926</f>
        <v>-16222.237368438309</v>
      </c>
      <c r="X3919" s="54">
        <f>SUBTOTAL(9,T3919:W3919)</f>
        <v>-163679.73632034921</v>
      </c>
      <c r="Y3919" s="54">
        <f>VLOOKUP(CONCATENATE($F3919," ",$G3919),AllocFactorMatrix,(Y$4+1),FALSE)*$E3926</f>
        <v>-13253.421319862693</v>
      </c>
      <c r="Z3919" s="54">
        <f>VLOOKUP(CONCATENATE($F3919," ",$G3919),AllocFactorMatrix,(Z$4+1),FALSE)*$E3926</f>
        <v>-275.49466455736234</v>
      </c>
      <c r="AA3919" s="54">
        <f t="shared" si="2030"/>
        <v>-13528.915984420055</v>
      </c>
      <c r="AB3919" s="54">
        <f>VLOOKUP(CONCATENATE($F3919," ",$G3919),AllocFactorMatrix,(AB$4+1),FALSE)*$E3926</f>
        <v>-155.65576200917289</v>
      </c>
      <c r="AC3919" s="54">
        <f>VLOOKUP(CONCATENATE($F3919," ",$G3919),AllocFactorMatrix,(AC$4+1),FALSE)*$E3926</f>
        <v>0</v>
      </c>
      <c r="AD3919" s="54">
        <f>VLOOKUP(CONCATENATE($F3919," ",$G3919),AllocFactorMatrix,(AD$4+1),FALSE)*$E3926</f>
        <v>0</v>
      </c>
    </row>
    <row r="3920" spans="1:30" s="51" customFormat="1" hidden="1" outlineLevel="1">
      <c r="A3920" s="56"/>
      <c r="B3920" s="112"/>
      <c r="C3920" s="55"/>
      <c r="D3920" s="55"/>
      <c r="F3920" s="52" t="str">
        <f>F3926</f>
        <v>PROD_DEMAND</v>
      </c>
      <c r="G3920" s="55" t="str">
        <f>$G$9</f>
        <v>BULKTRAN</v>
      </c>
      <c r="H3920" s="53">
        <f t="shared" si="2028"/>
        <v>0</v>
      </c>
      <c r="I3920" s="54">
        <f>VLOOKUP(CONCATENATE($F3920," ",$G3920),AllocFactorMatrix,(I$4+1),FALSE)*$E3926</f>
        <v>0</v>
      </c>
      <c r="J3920" s="54">
        <f>VLOOKUP(CONCATENATE($F3920," ",$G3920),AllocFactorMatrix,(J$4+1),FALSE)*$E3926</f>
        <v>0</v>
      </c>
      <c r="K3920" s="54">
        <f>VLOOKUP(CONCATENATE($F3920," ",$G3920),AllocFactorMatrix,(K$4+1),FALSE)*$E3926</f>
        <v>0</v>
      </c>
      <c r="L3920" s="54">
        <f>VLOOKUP(CONCATENATE($F3920," ",$G3920),AllocFactorMatrix,(L$4+1),FALSE)*$E3926</f>
        <v>0</v>
      </c>
      <c r="M3920" s="54">
        <f>VLOOKUP(CONCATENATE($F3920," ",$G3920),AllocFactorMatrix,(M$4+1),FALSE)*$E3926</f>
        <v>0</v>
      </c>
      <c r="N3920" s="54">
        <f t="shared" si="2029"/>
        <v>0</v>
      </c>
      <c r="O3920" s="54">
        <f>VLOOKUP(CONCATENATE($F3920," ",$G3920),AllocFactorMatrix,(O$4+1),FALSE)*$E3926</f>
        <v>0</v>
      </c>
      <c r="P3920" s="54">
        <f>VLOOKUP(CONCATENATE($F3920," ",$G3920),AllocFactorMatrix,(P$4+1),FALSE)*$E3926</f>
        <v>0</v>
      </c>
      <c r="Q3920" s="54">
        <f>VLOOKUP(CONCATENATE($F3920," ",$G3920),AllocFactorMatrix,(Q$4+1),FALSE)*$E3926</f>
        <v>0</v>
      </c>
      <c r="R3920" s="54">
        <f>VLOOKUP(CONCATENATE($F3920," ",$G3920),AllocFactorMatrix,(R$4+1),FALSE)*$E3926</f>
        <v>0</v>
      </c>
      <c r="S3920" s="54">
        <f t="shared" ref="S3920:S3926" si="2041">SUBTOTAL(9,O3920:R3920)</f>
        <v>0</v>
      </c>
      <c r="T3920" s="54">
        <f>VLOOKUP(CONCATENATE($F3920," ",$G3920),AllocFactorMatrix,(T$4+1),FALSE)*$E3926</f>
        <v>0</v>
      </c>
      <c r="U3920" s="54">
        <f>VLOOKUP(CONCATENATE($F3920," ",$G3920),AllocFactorMatrix,(U$4+1),FALSE)*$E3926</f>
        <v>0</v>
      </c>
      <c r="V3920" s="54">
        <f>VLOOKUP(CONCATENATE($F3920," ",$G3920),AllocFactorMatrix,(V$4+1),FALSE)*$E3926</f>
        <v>0</v>
      </c>
      <c r="W3920" s="54">
        <f>VLOOKUP(CONCATENATE($F3920," ",$G3920),AllocFactorMatrix,(W$4+1),FALSE)*$E3926</f>
        <v>0</v>
      </c>
      <c r="X3920" s="54">
        <f t="shared" ref="X3920:X3926" si="2042">SUBTOTAL(9,T3920:W3920)</f>
        <v>0</v>
      </c>
      <c r="Y3920" s="54">
        <f>VLOOKUP(CONCATENATE($F3920," ",$G3920),AllocFactorMatrix,(Y$4+1),FALSE)*$E3926</f>
        <v>0</v>
      </c>
      <c r="Z3920" s="54">
        <f>VLOOKUP(CONCATENATE($F3920," ",$G3920),AllocFactorMatrix,(Z$4+1),FALSE)*$E3926</f>
        <v>0</v>
      </c>
      <c r="AA3920" s="54">
        <f t="shared" si="2030"/>
        <v>0</v>
      </c>
      <c r="AB3920" s="54">
        <f>VLOOKUP(CONCATENATE($F3920," ",$G3920),AllocFactorMatrix,(AB$4+1),FALSE)*$E3926</f>
        <v>0</v>
      </c>
      <c r="AC3920" s="54">
        <f>VLOOKUP(CONCATENATE($F3920," ",$G3920),AllocFactorMatrix,(AC$4+1),FALSE)*$E3926</f>
        <v>0</v>
      </c>
      <c r="AD3920" s="54">
        <f>VLOOKUP(CONCATENATE($F3920," ",$G3920),AllocFactorMatrix,(AD$4+1),FALSE)*$E3926</f>
        <v>0</v>
      </c>
    </row>
    <row r="3921" spans="1:30" s="51" customFormat="1" hidden="1" outlineLevel="1">
      <c r="A3921" s="56"/>
      <c r="B3921" s="112"/>
      <c r="C3921" s="55"/>
      <c r="D3921" s="55"/>
      <c r="F3921" s="52" t="str">
        <f>F3926</f>
        <v>PROD_DEMAND</v>
      </c>
      <c r="G3921" s="55" t="str">
        <f>$G$10</f>
        <v>SUBTRAN</v>
      </c>
      <c r="H3921" s="53">
        <f t="shared" si="2028"/>
        <v>0</v>
      </c>
      <c r="I3921" s="54">
        <f>VLOOKUP(CONCATENATE($F3921," ",$G3921),AllocFactorMatrix,(I$4+1),FALSE)*$E3926</f>
        <v>0</v>
      </c>
      <c r="J3921" s="54">
        <f>VLOOKUP(CONCATENATE($F3921," ",$G3921),AllocFactorMatrix,(J$4+1),FALSE)*$E3926</f>
        <v>0</v>
      </c>
      <c r="K3921" s="54">
        <f>VLOOKUP(CONCATENATE($F3921," ",$G3921),AllocFactorMatrix,(K$4+1),FALSE)*$E3926</f>
        <v>0</v>
      </c>
      <c r="L3921" s="54">
        <f>VLOOKUP(CONCATENATE($F3921," ",$G3921),AllocFactorMatrix,(L$4+1),FALSE)*$E3926</f>
        <v>0</v>
      </c>
      <c r="M3921" s="54">
        <f>VLOOKUP(CONCATENATE($F3921," ",$G3921),AllocFactorMatrix,(M$4+1),FALSE)*$E3926</f>
        <v>0</v>
      </c>
      <c r="N3921" s="54">
        <f t="shared" si="2029"/>
        <v>0</v>
      </c>
      <c r="O3921" s="54">
        <f>VLOOKUP(CONCATENATE($F3921," ",$G3921),AllocFactorMatrix,(O$4+1),FALSE)*$E3926</f>
        <v>0</v>
      </c>
      <c r="P3921" s="54">
        <f>VLOOKUP(CONCATENATE($F3921," ",$G3921),AllocFactorMatrix,(P$4+1),FALSE)*$E3926</f>
        <v>0</v>
      </c>
      <c r="Q3921" s="54">
        <f>VLOOKUP(CONCATENATE($F3921," ",$G3921),AllocFactorMatrix,(Q$4+1),FALSE)*$E3926</f>
        <v>0</v>
      </c>
      <c r="R3921" s="54">
        <f>VLOOKUP(CONCATENATE($F3921," ",$G3921),AllocFactorMatrix,(R$4+1),FALSE)*$E3926</f>
        <v>0</v>
      </c>
      <c r="S3921" s="54">
        <f t="shared" si="2041"/>
        <v>0</v>
      </c>
      <c r="T3921" s="54">
        <f>VLOOKUP(CONCATENATE($F3921," ",$G3921),AllocFactorMatrix,(T$4+1),FALSE)*$E3926</f>
        <v>0</v>
      </c>
      <c r="U3921" s="54">
        <f>VLOOKUP(CONCATENATE($F3921," ",$G3921),AllocFactorMatrix,(U$4+1),FALSE)*$E3926</f>
        <v>0</v>
      </c>
      <c r="V3921" s="54">
        <f>VLOOKUP(CONCATENATE($F3921," ",$G3921),AllocFactorMatrix,(V$4+1),FALSE)*$E3926</f>
        <v>0</v>
      </c>
      <c r="W3921" s="54">
        <f>VLOOKUP(CONCATENATE($F3921," ",$G3921),AllocFactorMatrix,(W$4+1),FALSE)*$E3926</f>
        <v>0</v>
      </c>
      <c r="X3921" s="54">
        <f t="shared" si="2042"/>
        <v>0</v>
      </c>
      <c r="Y3921" s="54">
        <f>VLOOKUP(CONCATENATE($F3921," ",$G3921),AllocFactorMatrix,(Y$4+1),FALSE)*$E3926</f>
        <v>0</v>
      </c>
      <c r="Z3921" s="54">
        <f>VLOOKUP(CONCATENATE($F3921," ",$G3921),AllocFactorMatrix,(Z$4+1),FALSE)*$E3926</f>
        <v>0</v>
      </c>
      <c r="AA3921" s="54">
        <f t="shared" si="2030"/>
        <v>0</v>
      </c>
      <c r="AB3921" s="54">
        <f>VLOOKUP(CONCATENATE($F3921," ",$G3921),AllocFactorMatrix,(AB$4+1),FALSE)*$E3926</f>
        <v>0</v>
      </c>
      <c r="AC3921" s="54">
        <f>VLOOKUP(CONCATENATE($F3921," ",$G3921),AllocFactorMatrix,(AC$4+1),FALSE)*$E3926</f>
        <v>0</v>
      </c>
      <c r="AD3921" s="54">
        <f>VLOOKUP(CONCATENATE($F3921," ",$G3921),AllocFactorMatrix,(AD$4+1),FALSE)*$E3926</f>
        <v>0</v>
      </c>
    </row>
    <row r="3922" spans="1:30" s="51" customFormat="1" hidden="1" outlineLevel="1">
      <c r="A3922" s="56"/>
      <c r="B3922" s="112"/>
      <c r="C3922" s="55"/>
      <c r="D3922" s="55"/>
      <c r="F3922" s="52" t="str">
        <f>F3926</f>
        <v>PROD_DEMAND</v>
      </c>
      <c r="G3922" s="55" t="str">
        <f>$G$11</f>
        <v>DISTPRI</v>
      </c>
      <c r="H3922" s="53">
        <f t="shared" si="2028"/>
        <v>0</v>
      </c>
      <c r="I3922" s="54">
        <f>VLOOKUP(CONCATENATE($F3922," ",$G3922),AllocFactorMatrix,(I$4+1),FALSE)*$E3926</f>
        <v>0</v>
      </c>
      <c r="J3922" s="54">
        <f>VLOOKUP(CONCATENATE($F3922," ",$G3922),AllocFactorMatrix,(J$4+1),FALSE)*$E3926</f>
        <v>0</v>
      </c>
      <c r="K3922" s="54">
        <f>VLOOKUP(CONCATENATE($F3922," ",$G3922),AllocFactorMatrix,(K$4+1),FALSE)*$E3926</f>
        <v>0</v>
      </c>
      <c r="L3922" s="54">
        <f>VLOOKUP(CONCATENATE($F3922," ",$G3922),AllocFactorMatrix,(L$4+1),FALSE)*$E3926</f>
        <v>0</v>
      </c>
      <c r="M3922" s="54">
        <f>VLOOKUP(CONCATENATE($F3922," ",$G3922),AllocFactorMatrix,(M$4+1),FALSE)*$E3926</f>
        <v>0</v>
      </c>
      <c r="N3922" s="54">
        <f t="shared" si="2029"/>
        <v>0</v>
      </c>
      <c r="O3922" s="54">
        <f>VLOOKUP(CONCATENATE($F3922," ",$G3922),AllocFactorMatrix,(O$4+1),FALSE)*$E3926</f>
        <v>0</v>
      </c>
      <c r="P3922" s="54">
        <f>VLOOKUP(CONCATENATE($F3922," ",$G3922),AllocFactorMatrix,(P$4+1),FALSE)*$E3926</f>
        <v>0</v>
      </c>
      <c r="Q3922" s="54">
        <f>VLOOKUP(CONCATENATE($F3922," ",$G3922),AllocFactorMatrix,(Q$4+1),FALSE)*$E3926</f>
        <v>0</v>
      </c>
      <c r="R3922" s="54">
        <f>VLOOKUP(CONCATENATE($F3922," ",$G3922),AllocFactorMatrix,(R$4+1),FALSE)*$E3926</f>
        <v>0</v>
      </c>
      <c r="S3922" s="54">
        <f t="shared" si="2041"/>
        <v>0</v>
      </c>
      <c r="T3922" s="54">
        <f>VLOOKUP(CONCATENATE($F3922," ",$G3922),AllocFactorMatrix,(T$4+1),FALSE)*$E3926</f>
        <v>0</v>
      </c>
      <c r="U3922" s="54">
        <f>VLOOKUP(CONCATENATE($F3922," ",$G3922),AllocFactorMatrix,(U$4+1),FALSE)*$E3926</f>
        <v>0</v>
      </c>
      <c r="V3922" s="54">
        <f>VLOOKUP(CONCATENATE($F3922," ",$G3922),AllocFactorMatrix,(V$4+1),FALSE)*$E3926</f>
        <v>0</v>
      </c>
      <c r="W3922" s="54">
        <f>VLOOKUP(CONCATENATE($F3922," ",$G3922),AllocFactorMatrix,(W$4+1),FALSE)*$E3926</f>
        <v>0</v>
      </c>
      <c r="X3922" s="54">
        <f t="shared" si="2042"/>
        <v>0</v>
      </c>
      <c r="Y3922" s="54">
        <f>VLOOKUP(CONCATENATE($F3922," ",$G3922),AllocFactorMatrix,(Y$4+1),FALSE)*$E3926</f>
        <v>0</v>
      </c>
      <c r="Z3922" s="54">
        <f>VLOOKUP(CONCATENATE($F3922," ",$G3922),AllocFactorMatrix,(Z$4+1),FALSE)*$E3926</f>
        <v>0</v>
      </c>
      <c r="AA3922" s="54">
        <f t="shared" si="2030"/>
        <v>0</v>
      </c>
      <c r="AB3922" s="54">
        <f>VLOOKUP(CONCATENATE($F3922," ",$G3922),AllocFactorMatrix,(AB$4+1),FALSE)*$E3926</f>
        <v>0</v>
      </c>
      <c r="AC3922" s="54">
        <f>VLOOKUP(CONCATENATE($F3922," ",$G3922),AllocFactorMatrix,(AC$4+1),FALSE)*$E3926</f>
        <v>0</v>
      </c>
      <c r="AD3922" s="54">
        <f>VLOOKUP(CONCATENATE($F3922," ",$G3922),AllocFactorMatrix,(AD$4+1),FALSE)*$E3926</f>
        <v>0</v>
      </c>
    </row>
    <row r="3923" spans="1:30" s="51" customFormat="1" hidden="1" outlineLevel="1">
      <c r="A3923" s="56"/>
      <c r="B3923" s="112"/>
      <c r="C3923" s="55"/>
      <c r="D3923" s="55"/>
      <c r="F3923" s="52" t="str">
        <f>F3926</f>
        <v>PROD_DEMAND</v>
      </c>
      <c r="G3923" s="55" t="str">
        <f>$G$12</f>
        <v>DISTSEC</v>
      </c>
      <c r="H3923" s="53">
        <f t="shared" si="2028"/>
        <v>0</v>
      </c>
      <c r="I3923" s="54">
        <f>VLOOKUP(CONCATENATE($F3923," ",$G3923),AllocFactorMatrix,(I$4+1),FALSE)*$E3926</f>
        <v>0</v>
      </c>
      <c r="J3923" s="54">
        <f>VLOOKUP(CONCATENATE($F3923," ",$G3923),AllocFactorMatrix,(J$4+1),FALSE)*$E3926</f>
        <v>0</v>
      </c>
      <c r="K3923" s="54">
        <f>VLOOKUP(CONCATENATE($F3923," ",$G3923),AllocFactorMatrix,(K$4+1),FALSE)*$E3926</f>
        <v>0</v>
      </c>
      <c r="L3923" s="54">
        <f>VLOOKUP(CONCATENATE($F3923," ",$G3923),AllocFactorMatrix,(L$4+1),FALSE)*$E3926</f>
        <v>0</v>
      </c>
      <c r="M3923" s="54">
        <f>VLOOKUP(CONCATENATE($F3923," ",$G3923),AllocFactorMatrix,(M$4+1),FALSE)*$E3926</f>
        <v>0</v>
      </c>
      <c r="N3923" s="54">
        <f t="shared" si="2029"/>
        <v>0</v>
      </c>
      <c r="O3923" s="54">
        <f>VLOOKUP(CONCATENATE($F3923," ",$G3923),AllocFactorMatrix,(O$4+1),FALSE)*$E3926</f>
        <v>0</v>
      </c>
      <c r="P3923" s="54">
        <f>VLOOKUP(CONCATENATE($F3923," ",$G3923),AllocFactorMatrix,(P$4+1),FALSE)*$E3926</f>
        <v>0</v>
      </c>
      <c r="Q3923" s="54">
        <f>VLOOKUP(CONCATENATE($F3923," ",$G3923),AllocFactorMatrix,(Q$4+1),FALSE)*$E3926</f>
        <v>0</v>
      </c>
      <c r="R3923" s="54">
        <f>VLOOKUP(CONCATENATE($F3923," ",$G3923),AllocFactorMatrix,(R$4+1),FALSE)*$E3926</f>
        <v>0</v>
      </c>
      <c r="S3923" s="54">
        <f t="shared" si="2041"/>
        <v>0</v>
      </c>
      <c r="T3923" s="54">
        <f>VLOOKUP(CONCATENATE($F3923," ",$G3923),AllocFactorMatrix,(T$4+1),FALSE)*$E3926</f>
        <v>0</v>
      </c>
      <c r="U3923" s="54">
        <f>VLOOKUP(CONCATENATE($F3923," ",$G3923),AllocFactorMatrix,(U$4+1),FALSE)*$E3926</f>
        <v>0</v>
      </c>
      <c r="V3923" s="54">
        <f>VLOOKUP(CONCATENATE($F3923," ",$G3923),AllocFactorMatrix,(V$4+1),FALSE)*$E3926</f>
        <v>0</v>
      </c>
      <c r="W3923" s="54">
        <f>VLOOKUP(CONCATENATE($F3923," ",$G3923),AllocFactorMatrix,(W$4+1),FALSE)*$E3926</f>
        <v>0</v>
      </c>
      <c r="X3923" s="54">
        <f t="shared" si="2042"/>
        <v>0</v>
      </c>
      <c r="Y3923" s="54">
        <f>VLOOKUP(CONCATENATE($F3923," ",$G3923),AllocFactorMatrix,(Y$4+1),FALSE)*$E3926</f>
        <v>0</v>
      </c>
      <c r="Z3923" s="54">
        <f>VLOOKUP(CONCATENATE($F3923," ",$G3923),AllocFactorMatrix,(Z$4+1),FALSE)*$E3926</f>
        <v>0</v>
      </c>
      <c r="AA3923" s="54">
        <f t="shared" si="2030"/>
        <v>0</v>
      </c>
      <c r="AB3923" s="54">
        <f>VLOOKUP(CONCATENATE($F3923," ",$G3923),AllocFactorMatrix,(AB$4+1),FALSE)*$E3926</f>
        <v>0</v>
      </c>
      <c r="AC3923" s="54">
        <f>VLOOKUP(CONCATENATE($F3923," ",$G3923),AllocFactorMatrix,(AC$4+1),FALSE)*$E3926</f>
        <v>0</v>
      </c>
      <c r="AD3923" s="54">
        <f>VLOOKUP(CONCATENATE($F3923," ",$G3923),AllocFactorMatrix,(AD$4+1),FALSE)*$E3926</f>
        <v>0</v>
      </c>
    </row>
    <row r="3924" spans="1:30" s="51" customFormat="1" hidden="1" outlineLevel="1">
      <c r="A3924" s="56"/>
      <c r="B3924" s="112"/>
      <c r="C3924" s="55"/>
      <c r="D3924" s="55"/>
      <c r="F3924" s="52" t="str">
        <f>F3926</f>
        <v>PROD_DEMAND</v>
      </c>
      <c r="G3924" s="55" t="str">
        <f>$G$13</f>
        <v>ENERGY</v>
      </c>
      <c r="H3924" s="53">
        <f t="shared" si="2028"/>
        <v>0</v>
      </c>
      <c r="I3924" s="54">
        <f>VLOOKUP(CONCATENATE($F3924," ",$G3924),AllocFactorMatrix,(I$4+1),FALSE)*$E3926</f>
        <v>0</v>
      </c>
      <c r="J3924" s="54">
        <f>VLOOKUP(CONCATENATE($F3924," ",$G3924),AllocFactorMatrix,(J$4+1),FALSE)*$E3926</f>
        <v>0</v>
      </c>
      <c r="K3924" s="54">
        <f>VLOOKUP(CONCATENATE($F3924," ",$G3924),AllocFactorMatrix,(K$4+1),FALSE)*$E3926</f>
        <v>0</v>
      </c>
      <c r="L3924" s="54">
        <f>VLOOKUP(CONCATENATE($F3924," ",$G3924),AllocFactorMatrix,(L$4+1),FALSE)*$E3926</f>
        <v>0</v>
      </c>
      <c r="M3924" s="54">
        <f>VLOOKUP(CONCATENATE($F3924," ",$G3924),AllocFactorMatrix,(M$4+1),FALSE)*$E3926</f>
        <v>0</v>
      </c>
      <c r="N3924" s="54">
        <f t="shared" si="2029"/>
        <v>0</v>
      </c>
      <c r="O3924" s="54">
        <f>VLOOKUP(CONCATENATE($F3924," ",$G3924),AllocFactorMatrix,(O$4+1),FALSE)*$E3926</f>
        <v>0</v>
      </c>
      <c r="P3924" s="54">
        <f>VLOOKUP(CONCATENATE($F3924," ",$G3924),AllocFactorMatrix,(P$4+1),FALSE)*$E3926</f>
        <v>0</v>
      </c>
      <c r="Q3924" s="54">
        <f>VLOOKUP(CONCATENATE($F3924," ",$G3924),AllocFactorMatrix,(Q$4+1),FALSE)*$E3926</f>
        <v>0</v>
      </c>
      <c r="R3924" s="54">
        <f>VLOOKUP(CONCATENATE($F3924," ",$G3924),AllocFactorMatrix,(R$4+1),FALSE)*$E3926</f>
        <v>0</v>
      </c>
      <c r="S3924" s="54">
        <f t="shared" si="2041"/>
        <v>0</v>
      </c>
      <c r="T3924" s="54">
        <f>VLOOKUP(CONCATENATE($F3924," ",$G3924),AllocFactorMatrix,(T$4+1),FALSE)*$E3926</f>
        <v>0</v>
      </c>
      <c r="U3924" s="54">
        <f>VLOOKUP(CONCATENATE($F3924," ",$G3924),AllocFactorMatrix,(U$4+1),FALSE)*$E3926</f>
        <v>0</v>
      </c>
      <c r="V3924" s="54">
        <f>VLOOKUP(CONCATENATE($F3924," ",$G3924),AllocFactorMatrix,(V$4+1),FALSE)*$E3926</f>
        <v>0</v>
      </c>
      <c r="W3924" s="54">
        <f>VLOOKUP(CONCATENATE($F3924," ",$G3924),AllocFactorMatrix,(W$4+1),FALSE)*$E3926</f>
        <v>0</v>
      </c>
      <c r="X3924" s="54">
        <f t="shared" si="2042"/>
        <v>0</v>
      </c>
      <c r="Y3924" s="54">
        <f>VLOOKUP(CONCATENATE($F3924," ",$G3924),AllocFactorMatrix,(Y$4+1),FALSE)*$E3926</f>
        <v>0</v>
      </c>
      <c r="Z3924" s="54">
        <f>VLOOKUP(CONCATENATE($F3924," ",$G3924),AllocFactorMatrix,(Z$4+1),FALSE)*$E3926</f>
        <v>0</v>
      </c>
      <c r="AA3924" s="54">
        <f t="shared" si="2030"/>
        <v>0</v>
      </c>
      <c r="AB3924" s="54">
        <f>VLOOKUP(CONCATENATE($F3924," ",$G3924),AllocFactorMatrix,(AB$4+1),FALSE)*$E3926</f>
        <v>0</v>
      </c>
      <c r="AC3924" s="54">
        <f>VLOOKUP(CONCATENATE($F3924," ",$G3924),AllocFactorMatrix,(AC$4+1),FALSE)*$E3926</f>
        <v>0</v>
      </c>
      <c r="AD3924" s="54">
        <f>VLOOKUP(CONCATENATE($F3924," ",$G3924),AllocFactorMatrix,(AD$4+1),FALSE)*$E3926</f>
        <v>0</v>
      </c>
    </row>
    <row r="3925" spans="1:30" s="51" customFormat="1" hidden="1" outlineLevel="1">
      <c r="A3925" s="56"/>
      <c r="B3925" s="112"/>
      <c r="C3925" s="55"/>
      <c r="D3925" s="55"/>
      <c r="F3925" s="52" t="str">
        <f>F3926</f>
        <v>PROD_DEMAND</v>
      </c>
      <c r="G3925" s="55" t="str">
        <f>$G$14</f>
        <v>CUSTOMER</v>
      </c>
      <c r="H3925" s="53">
        <f t="shared" si="2028"/>
        <v>0</v>
      </c>
      <c r="I3925" s="54">
        <f>VLOOKUP(CONCATENATE($F3925," ",$G3925),AllocFactorMatrix,(I$4+1),FALSE)*$E3926</f>
        <v>0</v>
      </c>
      <c r="J3925" s="54">
        <f>VLOOKUP(CONCATENATE($F3925," ",$G3925),AllocFactorMatrix,(J$4+1),FALSE)*$E3926</f>
        <v>0</v>
      </c>
      <c r="K3925" s="54">
        <f>VLOOKUP(CONCATENATE($F3925," ",$G3925),AllocFactorMatrix,(K$4+1),FALSE)*$E3926</f>
        <v>0</v>
      </c>
      <c r="L3925" s="54">
        <f>VLOOKUP(CONCATENATE($F3925," ",$G3925),AllocFactorMatrix,(L$4+1),FALSE)*$E3926</f>
        <v>0</v>
      </c>
      <c r="M3925" s="54">
        <f>VLOOKUP(CONCATENATE($F3925," ",$G3925),AllocFactorMatrix,(M$4+1),FALSE)*$E3926</f>
        <v>0</v>
      </c>
      <c r="N3925" s="54">
        <f t="shared" si="2029"/>
        <v>0</v>
      </c>
      <c r="O3925" s="54">
        <f>VLOOKUP(CONCATENATE($F3925," ",$G3925),AllocFactorMatrix,(O$4+1),FALSE)*$E3926</f>
        <v>0</v>
      </c>
      <c r="P3925" s="54">
        <f>VLOOKUP(CONCATENATE($F3925," ",$G3925),AllocFactorMatrix,(P$4+1),FALSE)*$E3926</f>
        <v>0</v>
      </c>
      <c r="Q3925" s="54">
        <f>VLOOKUP(CONCATENATE($F3925," ",$G3925),AllocFactorMatrix,(Q$4+1),FALSE)*$E3926</f>
        <v>0</v>
      </c>
      <c r="R3925" s="54">
        <f>VLOOKUP(CONCATENATE($F3925," ",$G3925),AllocFactorMatrix,(R$4+1),FALSE)*$E3926</f>
        <v>0</v>
      </c>
      <c r="S3925" s="54">
        <f t="shared" si="2041"/>
        <v>0</v>
      </c>
      <c r="T3925" s="54">
        <f>VLOOKUP(CONCATENATE($F3925," ",$G3925),AllocFactorMatrix,(T$4+1),FALSE)*$E3926</f>
        <v>0</v>
      </c>
      <c r="U3925" s="54">
        <f>VLOOKUP(CONCATENATE($F3925," ",$G3925),AllocFactorMatrix,(U$4+1),FALSE)*$E3926</f>
        <v>0</v>
      </c>
      <c r="V3925" s="54">
        <f>VLOOKUP(CONCATENATE($F3925," ",$G3925),AllocFactorMatrix,(V$4+1),FALSE)*$E3926</f>
        <v>0</v>
      </c>
      <c r="W3925" s="54">
        <f>VLOOKUP(CONCATENATE($F3925," ",$G3925),AllocFactorMatrix,(W$4+1),FALSE)*$E3926</f>
        <v>0</v>
      </c>
      <c r="X3925" s="54">
        <f t="shared" si="2042"/>
        <v>0</v>
      </c>
      <c r="Y3925" s="54">
        <f>VLOOKUP(CONCATENATE($F3925," ",$G3925),AllocFactorMatrix,(Y$4+1),FALSE)*$E3926</f>
        <v>0</v>
      </c>
      <c r="Z3925" s="54">
        <f>VLOOKUP(CONCATENATE($F3925," ",$G3925),AllocFactorMatrix,(Z$4+1),FALSE)*$E3926</f>
        <v>0</v>
      </c>
      <c r="AA3925" s="54">
        <f t="shared" si="2030"/>
        <v>0</v>
      </c>
      <c r="AB3925" s="54">
        <f>VLOOKUP(CONCATENATE($F3925," ",$G3925),AllocFactorMatrix,(AB$4+1),FALSE)*$E3926</f>
        <v>0</v>
      </c>
      <c r="AC3925" s="54">
        <f>VLOOKUP(CONCATENATE($F3925," ",$G3925),AllocFactorMatrix,(AC$4+1),FALSE)*$E3926</f>
        <v>0</v>
      </c>
      <c r="AD3925" s="54">
        <f>VLOOKUP(CONCATENATE($F3925," ",$G3925),AllocFactorMatrix,(AD$4+1),FALSE)*$E3926</f>
        <v>0</v>
      </c>
    </row>
    <row r="3926" spans="1:30" s="51" customFormat="1" collapsed="1">
      <c r="A3926" s="56"/>
      <c r="B3926" s="112"/>
      <c r="C3926" s="55"/>
      <c r="D3926" s="109" t="s">
        <v>466</v>
      </c>
      <c r="E3926" s="61">
        <v>-702376</v>
      </c>
      <c r="F3926" s="57" t="s">
        <v>30</v>
      </c>
      <c r="G3926" s="55" t="str">
        <f>$G$15</f>
        <v>TOTAL</v>
      </c>
      <c r="H3926" s="53">
        <f t="shared" si="2028"/>
        <v>-702375.99999999988</v>
      </c>
      <c r="I3926" s="54">
        <f>VLOOKUP(CONCATENATE($F3926," ",$G3926),AllocFactorMatrix,(I$4+1),FALSE)*$E3926</f>
        <v>-389963.71149703255</v>
      </c>
      <c r="J3926" s="54">
        <f>VLOOKUP(CONCATENATE($F3926," ",$G3926),AllocFactorMatrix,(J$4+1),FALSE)*$E3926</f>
        <v>-17944.131801847157</v>
      </c>
      <c r="K3926" s="54">
        <f>VLOOKUP(CONCATENATE($F3926," ",$G3926),AllocFactorMatrix,(K$4+1),FALSE)*$E3926</f>
        <v>-59113.122420210537</v>
      </c>
      <c r="L3926" s="54">
        <f>VLOOKUP(CONCATENATE($F3926," ",$G3926),AllocFactorMatrix,(L$4+1),FALSE)*$E3926</f>
        <v>-1477.048216021806</v>
      </c>
      <c r="M3926" s="54">
        <f>VLOOKUP(CONCATENATE($F3926," ",$G3926),AllocFactorMatrix,(M$4+1),FALSE)*$E3926</f>
        <v>-190.14003531683719</v>
      </c>
      <c r="N3926" s="54">
        <f t="shared" si="2029"/>
        <v>-60780.310671549181</v>
      </c>
      <c r="O3926" s="54">
        <f>VLOOKUP(CONCATENATE($F3926," ",$G3926),AllocFactorMatrix,(O$4+1),FALSE)*$E3926</f>
        <v>-44968.15123425355</v>
      </c>
      <c r="P3926" s="54">
        <f>VLOOKUP(CONCATENATE($F3926," ",$G3926),AllocFactorMatrix,(P$4+1),FALSE)*$E3926</f>
        <v>-8139.3208180985648</v>
      </c>
      <c r="Q3926" s="54">
        <f>VLOOKUP(CONCATENATE($F3926," ",$G3926),AllocFactorMatrix,(Q$4+1),FALSE)*$E3926</f>
        <v>-3148.2318275553657</v>
      </c>
      <c r="R3926" s="54">
        <f>VLOOKUP(CONCATENATE($F3926," ",$G3926),AllocFactorMatrix,(R$4+1),FALSE)*$E3926</f>
        <v>-67.83408288512922</v>
      </c>
      <c r="S3926" s="54">
        <f t="shared" si="2041"/>
        <v>-56323.537962792609</v>
      </c>
      <c r="T3926" s="54">
        <f>VLOOKUP(CONCATENATE($F3926," ",$G3926),AllocFactorMatrix,(T$4+1),FALSE)*$E3926</f>
        <v>-1427.902975911604</v>
      </c>
      <c r="U3926" s="54">
        <f>VLOOKUP(CONCATENATE($F3926," ",$G3926),AllocFactorMatrix,(U$4+1),FALSE)*$E3926</f>
        <v>-22734.697624223008</v>
      </c>
      <c r="V3926" s="54">
        <f>VLOOKUP(CONCATENATE($F3926," ",$G3926),AllocFactorMatrix,(V$4+1),FALSE)*$E3926</f>
        <v>-123294.89835177628</v>
      </c>
      <c r="W3926" s="54">
        <f>VLOOKUP(CONCATENATE($F3926," ",$G3926),AllocFactorMatrix,(W$4+1),FALSE)*$E3926</f>
        <v>-16222.237368438309</v>
      </c>
      <c r="X3926" s="54">
        <f t="shared" si="2042"/>
        <v>-163679.73632034921</v>
      </c>
      <c r="Y3926" s="54">
        <f>VLOOKUP(CONCATENATE($F3926," ",$G3926),AllocFactorMatrix,(Y$4+1),FALSE)*$E3926</f>
        <v>-13253.421319862693</v>
      </c>
      <c r="Z3926" s="54">
        <f>VLOOKUP(CONCATENATE($F3926," ",$G3926),AllocFactorMatrix,(Z$4+1),FALSE)*$E3926</f>
        <v>-275.49466455736234</v>
      </c>
      <c r="AA3926" s="54">
        <f t="shared" si="2030"/>
        <v>-13528.915984420055</v>
      </c>
      <c r="AB3926" s="54">
        <f>VLOOKUP(CONCATENATE($F3926," ",$G3926),AllocFactorMatrix,(AB$4+1),FALSE)*$E3926</f>
        <v>-155.65576200917289</v>
      </c>
      <c r="AC3926" s="54">
        <f>VLOOKUP(CONCATENATE($F3926," ",$G3926),AllocFactorMatrix,(AC$4+1),FALSE)*$E3926</f>
        <v>0</v>
      </c>
      <c r="AD3926" s="54">
        <f>VLOOKUP(CONCATENATE($F3926," ",$G3926),AllocFactorMatrix,(AD$4+1),FALSE)*$E3926</f>
        <v>0</v>
      </c>
    </row>
    <row r="3927" spans="1:30" s="51" customFormat="1" hidden="1" outlineLevel="1">
      <c r="A3927" s="56"/>
      <c r="B3927" s="112"/>
      <c r="C3927" s="55"/>
      <c r="D3927" s="55"/>
      <c r="F3927" s="52" t="str">
        <f>F3934</f>
        <v>PROD_ENERGY</v>
      </c>
      <c r="G3927" s="55" t="str">
        <f>$G$8</f>
        <v>PRODUCTION</v>
      </c>
      <c r="H3927" s="53">
        <f t="shared" si="2028"/>
        <v>0</v>
      </c>
      <c r="I3927" s="54">
        <f>VLOOKUP(CONCATENATE($F3927," ",$G3927),AllocFactorMatrix,(I$4+1),FALSE)*$E3934</f>
        <v>0</v>
      </c>
      <c r="J3927" s="54">
        <f>VLOOKUP(CONCATENATE($F3927," ",$G3927),AllocFactorMatrix,(J$4+1),FALSE)*$E3934</f>
        <v>0</v>
      </c>
      <c r="K3927" s="54">
        <f>VLOOKUP(CONCATENATE($F3927," ",$G3927),AllocFactorMatrix,(K$4+1),FALSE)*$E3934</f>
        <v>0</v>
      </c>
      <c r="L3927" s="54">
        <f>VLOOKUP(CONCATENATE($F3927," ",$G3927),AllocFactorMatrix,(L$4+1),FALSE)*$E3934</f>
        <v>0</v>
      </c>
      <c r="M3927" s="54">
        <f>VLOOKUP(CONCATENATE($F3927," ",$G3927),AllocFactorMatrix,(M$4+1),FALSE)*$E3934</f>
        <v>0</v>
      </c>
      <c r="N3927" s="54">
        <f t="shared" si="2029"/>
        <v>0</v>
      </c>
      <c r="O3927" s="54">
        <f>VLOOKUP(CONCATENATE($F3927," ",$G3927),AllocFactorMatrix,(O$4+1),FALSE)*$E3934</f>
        <v>0</v>
      </c>
      <c r="P3927" s="54">
        <f>VLOOKUP(CONCATENATE($F3927," ",$G3927),AllocFactorMatrix,(P$4+1),FALSE)*$E3934</f>
        <v>0</v>
      </c>
      <c r="Q3927" s="54">
        <f>VLOOKUP(CONCATENATE($F3927," ",$G3927),AllocFactorMatrix,(Q$4+1),FALSE)*$E3934</f>
        <v>0</v>
      </c>
      <c r="R3927" s="54">
        <f>VLOOKUP(CONCATENATE($F3927," ",$G3927),AllocFactorMatrix,(R$4+1),FALSE)*$E3934</f>
        <v>0</v>
      </c>
      <c r="S3927" s="54">
        <f>SUBTOTAL(9,O3927:R3927)</f>
        <v>0</v>
      </c>
      <c r="T3927" s="54">
        <f>VLOOKUP(CONCATENATE($F3927," ",$G3927),AllocFactorMatrix,(T$4+1),FALSE)*$E3934</f>
        <v>0</v>
      </c>
      <c r="U3927" s="54">
        <f>VLOOKUP(CONCATENATE($F3927," ",$G3927),AllocFactorMatrix,(U$4+1),FALSE)*$E3934</f>
        <v>0</v>
      </c>
      <c r="V3927" s="54">
        <f>VLOOKUP(CONCATENATE($F3927," ",$G3927),AllocFactorMatrix,(V$4+1),FALSE)*$E3934</f>
        <v>0</v>
      </c>
      <c r="W3927" s="54">
        <f>VLOOKUP(CONCATENATE($F3927," ",$G3927),AllocFactorMatrix,(W$4+1),FALSE)*$E3934</f>
        <v>0</v>
      </c>
      <c r="X3927" s="54">
        <f>SUBTOTAL(9,T3927:W3927)</f>
        <v>0</v>
      </c>
      <c r="Y3927" s="54">
        <f>VLOOKUP(CONCATENATE($F3927," ",$G3927),AllocFactorMatrix,(Y$4+1),FALSE)*$E3934</f>
        <v>0</v>
      </c>
      <c r="Z3927" s="54">
        <f>VLOOKUP(CONCATENATE($F3927," ",$G3927),AllocFactorMatrix,(Z$4+1),FALSE)*$E3934</f>
        <v>0</v>
      </c>
      <c r="AA3927" s="54">
        <f t="shared" si="2030"/>
        <v>0</v>
      </c>
      <c r="AB3927" s="54">
        <f>VLOOKUP(CONCATENATE($F3927," ",$G3927),AllocFactorMatrix,(AB$4+1),FALSE)*$E3934</f>
        <v>0</v>
      </c>
      <c r="AC3927" s="54">
        <f>VLOOKUP(CONCATENATE($F3927," ",$G3927),AllocFactorMatrix,(AC$4+1),FALSE)*$E3934</f>
        <v>0</v>
      </c>
      <c r="AD3927" s="54">
        <f>VLOOKUP(CONCATENATE($F3927," ",$G3927),AllocFactorMatrix,(AD$4+1),FALSE)*$E3934</f>
        <v>0</v>
      </c>
    </row>
    <row r="3928" spans="1:30" s="51" customFormat="1" hidden="1" outlineLevel="1">
      <c r="A3928" s="56"/>
      <c r="B3928" s="112"/>
      <c r="C3928" s="55"/>
      <c r="D3928" s="55"/>
      <c r="F3928" s="52" t="str">
        <f>F3934</f>
        <v>PROD_ENERGY</v>
      </c>
      <c r="G3928" s="55" t="str">
        <f>$G$9</f>
        <v>BULKTRAN</v>
      </c>
      <c r="H3928" s="53">
        <f t="shared" si="2028"/>
        <v>0</v>
      </c>
      <c r="I3928" s="54">
        <f>VLOOKUP(CONCATENATE($F3928," ",$G3928),AllocFactorMatrix,(I$4+1),FALSE)*$E3934</f>
        <v>0</v>
      </c>
      <c r="J3928" s="54">
        <f>VLOOKUP(CONCATENATE($F3928," ",$G3928),AllocFactorMatrix,(J$4+1),FALSE)*$E3934</f>
        <v>0</v>
      </c>
      <c r="K3928" s="54">
        <f>VLOOKUP(CONCATENATE($F3928," ",$G3928),AllocFactorMatrix,(K$4+1),FALSE)*$E3934</f>
        <v>0</v>
      </c>
      <c r="L3928" s="54">
        <f>VLOOKUP(CONCATENATE($F3928," ",$G3928),AllocFactorMatrix,(L$4+1),FALSE)*$E3934</f>
        <v>0</v>
      </c>
      <c r="M3928" s="54">
        <f>VLOOKUP(CONCATENATE($F3928," ",$G3928),AllocFactorMatrix,(M$4+1),FALSE)*$E3934</f>
        <v>0</v>
      </c>
      <c r="N3928" s="54">
        <f t="shared" si="2029"/>
        <v>0</v>
      </c>
      <c r="O3928" s="54">
        <f>VLOOKUP(CONCATENATE($F3928," ",$G3928),AllocFactorMatrix,(O$4+1),FALSE)*$E3934</f>
        <v>0</v>
      </c>
      <c r="P3928" s="54">
        <f>VLOOKUP(CONCATENATE($F3928," ",$G3928),AllocFactorMatrix,(P$4+1),FALSE)*$E3934</f>
        <v>0</v>
      </c>
      <c r="Q3928" s="54">
        <f>VLOOKUP(CONCATENATE($F3928," ",$G3928),AllocFactorMatrix,(Q$4+1),FALSE)*$E3934</f>
        <v>0</v>
      </c>
      <c r="R3928" s="54">
        <f>VLOOKUP(CONCATENATE($F3928," ",$G3928),AllocFactorMatrix,(R$4+1),FALSE)*$E3934</f>
        <v>0</v>
      </c>
      <c r="S3928" s="54">
        <f t="shared" ref="S3928:S3934" si="2043">SUBTOTAL(9,O3928:R3928)</f>
        <v>0</v>
      </c>
      <c r="T3928" s="54">
        <f>VLOOKUP(CONCATENATE($F3928," ",$G3928),AllocFactorMatrix,(T$4+1),FALSE)*$E3934</f>
        <v>0</v>
      </c>
      <c r="U3928" s="54">
        <f>VLOOKUP(CONCATENATE($F3928," ",$G3928),AllocFactorMatrix,(U$4+1),FALSE)*$E3934</f>
        <v>0</v>
      </c>
      <c r="V3928" s="54">
        <f>VLOOKUP(CONCATENATE($F3928," ",$G3928),AllocFactorMatrix,(V$4+1),FALSE)*$E3934</f>
        <v>0</v>
      </c>
      <c r="W3928" s="54">
        <f>VLOOKUP(CONCATENATE($F3928," ",$G3928),AllocFactorMatrix,(W$4+1),FALSE)*$E3934</f>
        <v>0</v>
      </c>
      <c r="X3928" s="54">
        <f t="shared" ref="X3928:X3934" si="2044">SUBTOTAL(9,T3928:W3928)</f>
        <v>0</v>
      </c>
      <c r="Y3928" s="54">
        <f>VLOOKUP(CONCATENATE($F3928," ",$G3928),AllocFactorMatrix,(Y$4+1),FALSE)*$E3934</f>
        <v>0</v>
      </c>
      <c r="Z3928" s="54">
        <f>VLOOKUP(CONCATENATE($F3928," ",$G3928),AllocFactorMatrix,(Z$4+1),FALSE)*$E3934</f>
        <v>0</v>
      </c>
      <c r="AA3928" s="54">
        <f t="shared" si="2030"/>
        <v>0</v>
      </c>
      <c r="AB3928" s="54">
        <f>VLOOKUP(CONCATENATE($F3928," ",$G3928),AllocFactorMatrix,(AB$4+1),FALSE)*$E3934</f>
        <v>0</v>
      </c>
      <c r="AC3928" s="54">
        <f>VLOOKUP(CONCATENATE($F3928," ",$G3928),AllocFactorMatrix,(AC$4+1),FALSE)*$E3934</f>
        <v>0</v>
      </c>
      <c r="AD3928" s="54">
        <f>VLOOKUP(CONCATENATE($F3928," ",$G3928),AllocFactorMatrix,(AD$4+1),FALSE)*$E3934</f>
        <v>0</v>
      </c>
    </row>
    <row r="3929" spans="1:30" s="51" customFormat="1" hidden="1" outlineLevel="1">
      <c r="A3929" s="56"/>
      <c r="B3929" s="112"/>
      <c r="C3929" s="55"/>
      <c r="D3929" s="55"/>
      <c r="F3929" s="52" t="str">
        <f>F3934</f>
        <v>PROD_ENERGY</v>
      </c>
      <c r="G3929" s="55" t="str">
        <f>$G$10</f>
        <v>SUBTRAN</v>
      </c>
      <c r="H3929" s="53">
        <f t="shared" si="2028"/>
        <v>0</v>
      </c>
      <c r="I3929" s="54">
        <f>VLOOKUP(CONCATENATE($F3929," ",$G3929),AllocFactorMatrix,(I$4+1),FALSE)*$E3934</f>
        <v>0</v>
      </c>
      <c r="J3929" s="54">
        <f>VLOOKUP(CONCATENATE($F3929," ",$G3929),AllocFactorMatrix,(J$4+1),FALSE)*$E3934</f>
        <v>0</v>
      </c>
      <c r="K3929" s="54">
        <f>VLOOKUP(CONCATENATE($F3929," ",$G3929),AllocFactorMatrix,(K$4+1),FALSE)*$E3934</f>
        <v>0</v>
      </c>
      <c r="L3929" s="54">
        <f>VLOOKUP(CONCATENATE($F3929," ",$G3929),AllocFactorMatrix,(L$4+1),FALSE)*$E3934</f>
        <v>0</v>
      </c>
      <c r="M3929" s="54">
        <f>VLOOKUP(CONCATENATE($F3929," ",$G3929),AllocFactorMatrix,(M$4+1),FALSE)*$E3934</f>
        <v>0</v>
      </c>
      <c r="N3929" s="54">
        <f t="shared" si="2029"/>
        <v>0</v>
      </c>
      <c r="O3929" s="54">
        <f>VLOOKUP(CONCATENATE($F3929," ",$G3929),AllocFactorMatrix,(O$4+1),FALSE)*$E3934</f>
        <v>0</v>
      </c>
      <c r="P3929" s="54">
        <f>VLOOKUP(CONCATENATE($F3929," ",$G3929),AllocFactorMatrix,(P$4+1),FALSE)*$E3934</f>
        <v>0</v>
      </c>
      <c r="Q3929" s="54">
        <f>VLOOKUP(CONCATENATE($F3929," ",$G3929),AllocFactorMatrix,(Q$4+1),FALSE)*$E3934</f>
        <v>0</v>
      </c>
      <c r="R3929" s="54">
        <f>VLOOKUP(CONCATENATE($F3929," ",$G3929),AllocFactorMatrix,(R$4+1),FALSE)*$E3934</f>
        <v>0</v>
      </c>
      <c r="S3929" s="54">
        <f t="shared" si="2043"/>
        <v>0</v>
      </c>
      <c r="T3929" s="54">
        <f>VLOOKUP(CONCATENATE($F3929," ",$G3929),AllocFactorMatrix,(T$4+1),FALSE)*$E3934</f>
        <v>0</v>
      </c>
      <c r="U3929" s="54">
        <f>VLOOKUP(CONCATENATE($F3929," ",$G3929),AllocFactorMatrix,(U$4+1),FALSE)*$E3934</f>
        <v>0</v>
      </c>
      <c r="V3929" s="54">
        <f>VLOOKUP(CONCATENATE($F3929," ",$G3929),AllocFactorMatrix,(V$4+1),FALSE)*$E3934</f>
        <v>0</v>
      </c>
      <c r="W3929" s="54">
        <f>VLOOKUP(CONCATENATE($F3929," ",$G3929),AllocFactorMatrix,(W$4+1),FALSE)*$E3934</f>
        <v>0</v>
      </c>
      <c r="X3929" s="54">
        <f t="shared" si="2044"/>
        <v>0</v>
      </c>
      <c r="Y3929" s="54">
        <f>VLOOKUP(CONCATENATE($F3929," ",$G3929),AllocFactorMatrix,(Y$4+1),FALSE)*$E3934</f>
        <v>0</v>
      </c>
      <c r="Z3929" s="54">
        <f>VLOOKUP(CONCATENATE($F3929," ",$G3929),AllocFactorMatrix,(Z$4+1),FALSE)*$E3934</f>
        <v>0</v>
      </c>
      <c r="AA3929" s="54">
        <f t="shared" si="2030"/>
        <v>0</v>
      </c>
      <c r="AB3929" s="54">
        <f>VLOOKUP(CONCATENATE($F3929," ",$G3929),AllocFactorMatrix,(AB$4+1),FALSE)*$E3934</f>
        <v>0</v>
      </c>
      <c r="AC3929" s="54">
        <f>VLOOKUP(CONCATENATE($F3929," ",$G3929),AllocFactorMatrix,(AC$4+1),FALSE)*$E3934</f>
        <v>0</v>
      </c>
      <c r="AD3929" s="54">
        <f>VLOOKUP(CONCATENATE($F3929," ",$G3929),AllocFactorMatrix,(AD$4+1),FALSE)*$E3934</f>
        <v>0</v>
      </c>
    </row>
    <row r="3930" spans="1:30" s="51" customFormat="1" hidden="1" outlineLevel="1">
      <c r="A3930" s="56"/>
      <c r="B3930" s="112"/>
      <c r="C3930" s="55"/>
      <c r="D3930" s="55"/>
      <c r="F3930" s="52" t="str">
        <f>F3934</f>
        <v>PROD_ENERGY</v>
      </c>
      <c r="G3930" s="55" t="str">
        <f>$G$11</f>
        <v>DISTPRI</v>
      </c>
      <c r="H3930" s="53">
        <f t="shared" si="2028"/>
        <v>0</v>
      </c>
      <c r="I3930" s="54">
        <f>VLOOKUP(CONCATENATE($F3930," ",$G3930),AllocFactorMatrix,(I$4+1),FALSE)*$E3934</f>
        <v>0</v>
      </c>
      <c r="J3930" s="54">
        <f>VLOOKUP(CONCATENATE($F3930," ",$G3930),AllocFactorMatrix,(J$4+1),FALSE)*$E3934</f>
        <v>0</v>
      </c>
      <c r="K3930" s="54">
        <f>VLOOKUP(CONCATENATE($F3930," ",$G3930),AllocFactorMatrix,(K$4+1),FALSE)*$E3934</f>
        <v>0</v>
      </c>
      <c r="L3930" s="54">
        <f>VLOOKUP(CONCATENATE($F3930," ",$G3930),AllocFactorMatrix,(L$4+1),FALSE)*$E3934</f>
        <v>0</v>
      </c>
      <c r="M3930" s="54">
        <f>VLOOKUP(CONCATENATE($F3930," ",$G3930),AllocFactorMatrix,(M$4+1),FALSE)*$E3934</f>
        <v>0</v>
      </c>
      <c r="N3930" s="54">
        <f t="shared" si="2029"/>
        <v>0</v>
      </c>
      <c r="O3930" s="54">
        <f>VLOOKUP(CONCATENATE($F3930," ",$G3930),AllocFactorMatrix,(O$4+1),FALSE)*$E3934</f>
        <v>0</v>
      </c>
      <c r="P3930" s="54">
        <f>VLOOKUP(CONCATENATE($F3930," ",$G3930),AllocFactorMatrix,(P$4+1),FALSE)*$E3934</f>
        <v>0</v>
      </c>
      <c r="Q3930" s="54">
        <f>VLOOKUP(CONCATENATE($F3930," ",$G3930),AllocFactorMatrix,(Q$4+1),FALSE)*$E3934</f>
        <v>0</v>
      </c>
      <c r="R3930" s="54">
        <f>VLOOKUP(CONCATENATE($F3930," ",$G3930),AllocFactorMatrix,(R$4+1),FALSE)*$E3934</f>
        <v>0</v>
      </c>
      <c r="S3930" s="54">
        <f t="shared" si="2043"/>
        <v>0</v>
      </c>
      <c r="T3930" s="54">
        <f>VLOOKUP(CONCATENATE($F3930," ",$G3930),AllocFactorMatrix,(T$4+1),FALSE)*$E3934</f>
        <v>0</v>
      </c>
      <c r="U3930" s="54">
        <f>VLOOKUP(CONCATENATE($F3930," ",$G3930),AllocFactorMatrix,(U$4+1),FALSE)*$E3934</f>
        <v>0</v>
      </c>
      <c r="V3930" s="54">
        <f>VLOOKUP(CONCATENATE($F3930," ",$G3930),AllocFactorMatrix,(V$4+1),FALSE)*$E3934</f>
        <v>0</v>
      </c>
      <c r="W3930" s="54">
        <f>VLOOKUP(CONCATENATE($F3930," ",$G3930),AllocFactorMatrix,(W$4+1),FALSE)*$E3934</f>
        <v>0</v>
      </c>
      <c r="X3930" s="54">
        <f t="shared" si="2044"/>
        <v>0</v>
      </c>
      <c r="Y3930" s="54">
        <f>VLOOKUP(CONCATENATE($F3930," ",$G3930),AllocFactorMatrix,(Y$4+1),FALSE)*$E3934</f>
        <v>0</v>
      </c>
      <c r="Z3930" s="54">
        <f>VLOOKUP(CONCATENATE($F3930," ",$G3930),AllocFactorMatrix,(Z$4+1),FALSE)*$E3934</f>
        <v>0</v>
      </c>
      <c r="AA3930" s="54">
        <f t="shared" si="2030"/>
        <v>0</v>
      </c>
      <c r="AB3930" s="54">
        <f>VLOOKUP(CONCATENATE($F3930," ",$G3930),AllocFactorMatrix,(AB$4+1),FALSE)*$E3934</f>
        <v>0</v>
      </c>
      <c r="AC3930" s="54">
        <f>VLOOKUP(CONCATENATE($F3930," ",$G3930),AllocFactorMatrix,(AC$4+1),FALSE)*$E3934</f>
        <v>0</v>
      </c>
      <c r="AD3930" s="54">
        <f>VLOOKUP(CONCATENATE($F3930," ",$G3930),AllocFactorMatrix,(AD$4+1),FALSE)*$E3934</f>
        <v>0</v>
      </c>
    </row>
    <row r="3931" spans="1:30" s="51" customFormat="1" hidden="1" outlineLevel="1">
      <c r="A3931" s="56"/>
      <c r="B3931" s="112"/>
      <c r="C3931" s="55"/>
      <c r="D3931" s="55"/>
      <c r="F3931" s="52" t="str">
        <f>F3934</f>
        <v>PROD_ENERGY</v>
      </c>
      <c r="G3931" s="55" t="str">
        <f>$G$12</f>
        <v>DISTSEC</v>
      </c>
      <c r="H3931" s="53">
        <f t="shared" si="2028"/>
        <v>0</v>
      </c>
      <c r="I3931" s="54">
        <f>VLOOKUP(CONCATENATE($F3931," ",$G3931),AllocFactorMatrix,(I$4+1),FALSE)*$E3934</f>
        <v>0</v>
      </c>
      <c r="J3931" s="54">
        <f>VLOOKUP(CONCATENATE($F3931," ",$G3931),AllocFactorMatrix,(J$4+1),FALSE)*$E3934</f>
        <v>0</v>
      </c>
      <c r="K3931" s="54">
        <f>VLOOKUP(CONCATENATE($F3931," ",$G3931),AllocFactorMatrix,(K$4+1),FALSE)*$E3934</f>
        <v>0</v>
      </c>
      <c r="L3931" s="54">
        <f>VLOOKUP(CONCATENATE($F3931," ",$G3931),AllocFactorMatrix,(L$4+1),FALSE)*$E3934</f>
        <v>0</v>
      </c>
      <c r="M3931" s="54">
        <f>VLOOKUP(CONCATENATE($F3931," ",$G3931),AllocFactorMatrix,(M$4+1),FALSE)*$E3934</f>
        <v>0</v>
      </c>
      <c r="N3931" s="54">
        <f t="shared" si="2029"/>
        <v>0</v>
      </c>
      <c r="O3931" s="54">
        <f>VLOOKUP(CONCATENATE($F3931," ",$G3931),AllocFactorMatrix,(O$4+1),FALSE)*$E3934</f>
        <v>0</v>
      </c>
      <c r="P3931" s="54">
        <f>VLOOKUP(CONCATENATE($F3931," ",$G3931),AllocFactorMatrix,(P$4+1),FALSE)*$E3934</f>
        <v>0</v>
      </c>
      <c r="Q3931" s="54">
        <f>VLOOKUP(CONCATENATE($F3931," ",$G3931),AllocFactorMatrix,(Q$4+1),FALSE)*$E3934</f>
        <v>0</v>
      </c>
      <c r="R3931" s="54">
        <f>VLOOKUP(CONCATENATE($F3931," ",$G3931),AllocFactorMatrix,(R$4+1),FALSE)*$E3934</f>
        <v>0</v>
      </c>
      <c r="S3931" s="54">
        <f t="shared" si="2043"/>
        <v>0</v>
      </c>
      <c r="T3931" s="54">
        <f>VLOOKUP(CONCATENATE($F3931," ",$G3931),AllocFactorMatrix,(T$4+1),FALSE)*$E3934</f>
        <v>0</v>
      </c>
      <c r="U3931" s="54">
        <f>VLOOKUP(CONCATENATE($F3931," ",$G3931),AllocFactorMatrix,(U$4+1),FALSE)*$E3934</f>
        <v>0</v>
      </c>
      <c r="V3931" s="54">
        <f>VLOOKUP(CONCATENATE($F3931," ",$G3931),AllocFactorMatrix,(V$4+1),FALSE)*$E3934</f>
        <v>0</v>
      </c>
      <c r="W3931" s="54">
        <f>VLOOKUP(CONCATENATE($F3931," ",$G3931),AllocFactorMatrix,(W$4+1),FALSE)*$E3934</f>
        <v>0</v>
      </c>
      <c r="X3931" s="54">
        <f t="shared" si="2044"/>
        <v>0</v>
      </c>
      <c r="Y3931" s="54">
        <f>VLOOKUP(CONCATENATE($F3931," ",$G3931),AllocFactorMatrix,(Y$4+1),FALSE)*$E3934</f>
        <v>0</v>
      </c>
      <c r="Z3931" s="54">
        <f>VLOOKUP(CONCATENATE($F3931," ",$G3931),AllocFactorMatrix,(Z$4+1),FALSE)*$E3934</f>
        <v>0</v>
      </c>
      <c r="AA3931" s="54">
        <f t="shared" si="2030"/>
        <v>0</v>
      </c>
      <c r="AB3931" s="54">
        <f>VLOOKUP(CONCATENATE($F3931," ",$G3931),AllocFactorMatrix,(AB$4+1),FALSE)*$E3934</f>
        <v>0</v>
      </c>
      <c r="AC3931" s="54">
        <f>VLOOKUP(CONCATENATE($F3931," ",$G3931),AllocFactorMatrix,(AC$4+1),FALSE)*$E3934</f>
        <v>0</v>
      </c>
      <c r="AD3931" s="54">
        <f>VLOOKUP(CONCATENATE($F3931," ",$G3931),AllocFactorMatrix,(AD$4+1),FALSE)*$E3934</f>
        <v>0</v>
      </c>
    </row>
    <row r="3932" spans="1:30" s="51" customFormat="1" hidden="1" outlineLevel="1">
      <c r="A3932" s="56"/>
      <c r="B3932" s="112"/>
      <c r="C3932" s="55"/>
      <c r="D3932" s="55"/>
      <c r="F3932" s="52" t="str">
        <f>F3934</f>
        <v>PROD_ENERGY</v>
      </c>
      <c r="G3932" s="55" t="str">
        <f>$G$13</f>
        <v>ENERGY</v>
      </c>
      <c r="H3932" s="53">
        <f t="shared" si="2028"/>
        <v>30134.999999999993</v>
      </c>
      <c r="I3932" s="54">
        <f>VLOOKUP(CONCATENATE($F3932," ",$G3932),AllocFactorMatrix,(I$4+1),FALSE)*$E3934</f>
        <v>11307.468319250429</v>
      </c>
      <c r="J3932" s="54">
        <f>VLOOKUP(CONCATENATE($F3932," ",$G3932),AllocFactorMatrix,(J$4+1),FALSE)*$E3934</f>
        <v>732.79701362662536</v>
      </c>
      <c r="K3932" s="54">
        <f>VLOOKUP(CONCATENATE($F3932," ",$G3932),AllocFactorMatrix,(K$4+1),FALSE)*$E3934</f>
        <v>2458.6134186476406</v>
      </c>
      <c r="L3932" s="54">
        <f>VLOOKUP(CONCATENATE($F3932," ",$G3932),AllocFactorMatrix,(L$4+1),FALSE)*$E3934</f>
        <v>78.140316070942902</v>
      </c>
      <c r="M3932" s="54">
        <f>VLOOKUP(CONCATENATE($F3932," ",$G3932),AllocFactorMatrix,(M$4+1),FALSE)*$E3934</f>
        <v>7.2036236650391139</v>
      </c>
      <c r="N3932" s="54">
        <f t="shared" si="2029"/>
        <v>2543.9573583836227</v>
      </c>
      <c r="O3932" s="54">
        <f>VLOOKUP(CONCATENATE($F3932," ",$G3932),AllocFactorMatrix,(O$4+1),FALSE)*$E3934</f>
        <v>2241.5521594504162</v>
      </c>
      <c r="P3932" s="54">
        <f>VLOOKUP(CONCATENATE($F3932," ",$G3932),AllocFactorMatrix,(P$4+1),FALSE)*$E3934</f>
        <v>415.54063916453424</v>
      </c>
      <c r="Q3932" s="54">
        <f>VLOOKUP(CONCATENATE($F3932," ",$G3932),AllocFactorMatrix,(Q$4+1),FALSE)*$E3934</f>
        <v>188.8110302885492</v>
      </c>
      <c r="R3932" s="54">
        <f>VLOOKUP(CONCATENATE($F3932," ",$G3932),AllocFactorMatrix,(R$4+1),FALSE)*$E3934</f>
        <v>8.748396369338181</v>
      </c>
      <c r="S3932" s="54">
        <f t="shared" si="2043"/>
        <v>2854.6522252728378</v>
      </c>
      <c r="T3932" s="54">
        <f>VLOOKUP(CONCATENATE($F3932," ",$G3932),AllocFactorMatrix,(T$4+1),FALSE)*$E3934</f>
        <v>85.900526482981121</v>
      </c>
      <c r="U3932" s="54">
        <f>VLOOKUP(CONCATENATE($F3932," ",$G3932),AllocFactorMatrix,(U$4+1),FALSE)*$E3934</f>
        <v>1508.284559213686</v>
      </c>
      <c r="V3932" s="54">
        <f>VLOOKUP(CONCATENATE($F3932," ",$G3932),AllocFactorMatrix,(V$4+1),FALSE)*$E3934</f>
        <v>8563.4135193445563</v>
      </c>
      <c r="W3932" s="54">
        <f>VLOOKUP(CONCATENATE($F3932," ",$G3932),AllocFactorMatrix,(W$4+1),FALSE)*$E3934</f>
        <v>1624.6799684248385</v>
      </c>
      <c r="X3932" s="54">
        <f t="shared" si="2044"/>
        <v>11782.278573466061</v>
      </c>
      <c r="Y3932" s="54">
        <f>VLOOKUP(CONCATENATE($F3932," ",$G3932),AllocFactorMatrix,(Y$4+1),FALSE)*$E3934</f>
        <v>607.30404815445445</v>
      </c>
      <c r="Z3932" s="54">
        <f>VLOOKUP(CONCATENATE($F3932," ",$G3932),AllocFactorMatrix,(Z$4+1),FALSE)*$E3934</f>
        <v>9.8859417674859369</v>
      </c>
      <c r="AA3932" s="54">
        <f t="shared" si="2030"/>
        <v>617.18998992194042</v>
      </c>
      <c r="AB3932" s="54">
        <f>VLOOKUP(CONCATENATE($F3932," ",$G3932),AllocFactorMatrix,(AB$4+1),FALSE)*$E3934</f>
        <v>11.026972812665658</v>
      </c>
      <c r="AC3932" s="54">
        <f>VLOOKUP(CONCATENATE($F3932," ",$G3932),AllocFactorMatrix,(AC$4+1),FALSE)*$E3934</f>
        <v>238.44352106126641</v>
      </c>
      <c r="AD3932" s="54">
        <f>VLOOKUP(CONCATENATE($F3932," ",$G3932),AllocFactorMatrix,(AD$4+1),FALSE)*$E3934</f>
        <v>47.18602620454547</v>
      </c>
    </row>
    <row r="3933" spans="1:30" s="51" customFormat="1" hidden="1" outlineLevel="1">
      <c r="A3933" s="56"/>
      <c r="B3933" s="112"/>
      <c r="C3933" s="55"/>
      <c r="D3933" s="55"/>
      <c r="F3933" s="52" t="str">
        <f>F3934</f>
        <v>PROD_ENERGY</v>
      </c>
      <c r="G3933" s="55" t="str">
        <f>$G$14</f>
        <v>CUSTOMER</v>
      </c>
      <c r="H3933" s="53">
        <f t="shared" si="2028"/>
        <v>0</v>
      </c>
      <c r="I3933" s="54">
        <f>VLOOKUP(CONCATENATE($F3933," ",$G3933),AllocFactorMatrix,(I$4+1),FALSE)*$E3934</f>
        <v>0</v>
      </c>
      <c r="J3933" s="54">
        <f>VLOOKUP(CONCATENATE($F3933," ",$G3933),AllocFactorMatrix,(J$4+1),FALSE)*$E3934</f>
        <v>0</v>
      </c>
      <c r="K3933" s="54">
        <f>VLOOKUP(CONCATENATE($F3933," ",$G3933),AllocFactorMatrix,(K$4+1),FALSE)*$E3934</f>
        <v>0</v>
      </c>
      <c r="L3933" s="54">
        <f>VLOOKUP(CONCATENATE($F3933," ",$G3933),AllocFactorMatrix,(L$4+1),FALSE)*$E3934</f>
        <v>0</v>
      </c>
      <c r="M3933" s="54">
        <f>VLOOKUP(CONCATENATE($F3933," ",$G3933),AllocFactorMatrix,(M$4+1),FALSE)*$E3934</f>
        <v>0</v>
      </c>
      <c r="N3933" s="54">
        <f t="shared" si="2029"/>
        <v>0</v>
      </c>
      <c r="O3933" s="54">
        <f>VLOOKUP(CONCATENATE($F3933," ",$G3933),AllocFactorMatrix,(O$4+1),FALSE)*$E3934</f>
        <v>0</v>
      </c>
      <c r="P3933" s="54">
        <f>VLOOKUP(CONCATENATE($F3933," ",$G3933),AllocFactorMatrix,(P$4+1),FALSE)*$E3934</f>
        <v>0</v>
      </c>
      <c r="Q3933" s="54">
        <f>VLOOKUP(CONCATENATE($F3933," ",$G3933),AllocFactorMatrix,(Q$4+1),FALSE)*$E3934</f>
        <v>0</v>
      </c>
      <c r="R3933" s="54">
        <f>VLOOKUP(CONCATENATE($F3933," ",$G3933),AllocFactorMatrix,(R$4+1),FALSE)*$E3934</f>
        <v>0</v>
      </c>
      <c r="S3933" s="54">
        <f t="shared" si="2043"/>
        <v>0</v>
      </c>
      <c r="T3933" s="54">
        <f>VLOOKUP(CONCATENATE($F3933," ",$G3933),AllocFactorMatrix,(T$4+1),FALSE)*$E3934</f>
        <v>0</v>
      </c>
      <c r="U3933" s="54">
        <f>VLOOKUP(CONCATENATE($F3933," ",$G3933),AllocFactorMatrix,(U$4+1),FALSE)*$E3934</f>
        <v>0</v>
      </c>
      <c r="V3933" s="54">
        <f>VLOOKUP(CONCATENATE($F3933," ",$G3933),AllocFactorMatrix,(V$4+1),FALSE)*$E3934</f>
        <v>0</v>
      </c>
      <c r="W3933" s="54">
        <f>VLOOKUP(CONCATENATE($F3933," ",$G3933),AllocFactorMatrix,(W$4+1),FALSE)*$E3934</f>
        <v>0</v>
      </c>
      <c r="X3933" s="54">
        <f t="shared" si="2044"/>
        <v>0</v>
      </c>
      <c r="Y3933" s="54">
        <f>VLOOKUP(CONCATENATE($F3933," ",$G3933),AllocFactorMatrix,(Y$4+1),FALSE)*$E3934</f>
        <v>0</v>
      </c>
      <c r="Z3933" s="54">
        <f>VLOOKUP(CONCATENATE($F3933," ",$G3933),AllocFactorMatrix,(Z$4+1),FALSE)*$E3934</f>
        <v>0</v>
      </c>
      <c r="AA3933" s="54">
        <f t="shared" si="2030"/>
        <v>0</v>
      </c>
      <c r="AB3933" s="54">
        <f>VLOOKUP(CONCATENATE($F3933," ",$G3933),AllocFactorMatrix,(AB$4+1),FALSE)*$E3934</f>
        <v>0</v>
      </c>
      <c r="AC3933" s="54">
        <f>VLOOKUP(CONCATENATE($F3933," ",$G3933),AllocFactorMatrix,(AC$4+1),FALSE)*$E3934</f>
        <v>0</v>
      </c>
      <c r="AD3933" s="54">
        <f>VLOOKUP(CONCATENATE($F3933," ",$G3933),AllocFactorMatrix,(AD$4+1),FALSE)*$E3934</f>
        <v>0</v>
      </c>
    </row>
    <row r="3934" spans="1:30" s="51" customFormat="1" collapsed="1">
      <c r="A3934" s="56"/>
      <c r="B3934" s="112"/>
      <c r="C3934" s="55"/>
      <c r="D3934" s="109" t="s">
        <v>467</v>
      </c>
      <c r="E3934" s="61">
        <v>30135</v>
      </c>
      <c r="F3934" s="57" t="s">
        <v>32</v>
      </c>
      <c r="G3934" s="55" t="str">
        <f>$G$15</f>
        <v>TOTAL</v>
      </c>
      <c r="H3934" s="53">
        <f t="shared" si="2028"/>
        <v>30134.999999999993</v>
      </c>
      <c r="I3934" s="54">
        <f>VLOOKUP(CONCATENATE($F3934," ",$G3934),AllocFactorMatrix,(I$4+1),FALSE)*$E3934</f>
        <v>11307.468319250429</v>
      </c>
      <c r="J3934" s="54">
        <f>VLOOKUP(CONCATENATE($F3934," ",$G3934),AllocFactorMatrix,(J$4+1),FALSE)*$E3934</f>
        <v>732.79701362662536</v>
      </c>
      <c r="K3934" s="54">
        <f>VLOOKUP(CONCATENATE($F3934," ",$G3934),AllocFactorMatrix,(K$4+1),FALSE)*$E3934</f>
        <v>2458.6134186476406</v>
      </c>
      <c r="L3934" s="54">
        <f>VLOOKUP(CONCATENATE($F3934," ",$G3934),AllocFactorMatrix,(L$4+1),FALSE)*$E3934</f>
        <v>78.140316070942902</v>
      </c>
      <c r="M3934" s="54">
        <f>VLOOKUP(CONCATENATE($F3934," ",$G3934),AllocFactorMatrix,(M$4+1),FALSE)*$E3934</f>
        <v>7.2036236650391139</v>
      </c>
      <c r="N3934" s="54">
        <f t="shared" si="2029"/>
        <v>2543.9573583836227</v>
      </c>
      <c r="O3934" s="54">
        <f>VLOOKUP(CONCATENATE($F3934," ",$G3934),AllocFactorMatrix,(O$4+1),FALSE)*$E3934</f>
        <v>2241.5521594504162</v>
      </c>
      <c r="P3934" s="54">
        <f>VLOOKUP(CONCATENATE($F3934," ",$G3934),AllocFactorMatrix,(P$4+1),FALSE)*$E3934</f>
        <v>415.54063916453424</v>
      </c>
      <c r="Q3934" s="54">
        <f>VLOOKUP(CONCATENATE($F3934," ",$G3934),AllocFactorMatrix,(Q$4+1),FALSE)*$E3934</f>
        <v>188.8110302885492</v>
      </c>
      <c r="R3934" s="54">
        <f>VLOOKUP(CONCATENATE($F3934," ",$G3934),AllocFactorMatrix,(R$4+1),FALSE)*$E3934</f>
        <v>8.748396369338181</v>
      </c>
      <c r="S3934" s="54">
        <f t="shared" si="2043"/>
        <v>2854.6522252728378</v>
      </c>
      <c r="T3934" s="54">
        <f>VLOOKUP(CONCATENATE($F3934," ",$G3934),AllocFactorMatrix,(T$4+1),FALSE)*$E3934</f>
        <v>85.900526482981121</v>
      </c>
      <c r="U3934" s="54">
        <f>VLOOKUP(CONCATENATE($F3934," ",$G3934),AllocFactorMatrix,(U$4+1),FALSE)*$E3934</f>
        <v>1508.284559213686</v>
      </c>
      <c r="V3934" s="54">
        <f>VLOOKUP(CONCATENATE($F3934," ",$G3934),AllocFactorMatrix,(V$4+1),FALSE)*$E3934</f>
        <v>8563.4135193445563</v>
      </c>
      <c r="W3934" s="54">
        <f>VLOOKUP(CONCATENATE($F3934," ",$G3934),AllocFactorMatrix,(W$4+1),FALSE)*$E3934</f>
        <v>1624.6799684248385</v>
      </c>
      <c r="X3934" s="54">
        <f t="shared" si="2044"/>
        <v>11782.278573466061</v>
      </c>
      <c r="Y3934" s="54">
        <f>VLOOKUP(CONCATENATE($F3934," ",$G3934),AllocFactorMatrix,(Y$4+1),FALSE)*$E3934</f>
        <v>607.30404815445445</v>
      </c>
      <c r="Z3934" s="54">
        <f>VLOOKUP(CONCATENATE($F3934," ",$G3934),AllocFactorMatrix,(Z$4+1),FALSE)*$E3934</f>
        <v>9.8859417674859369</v>
      </c>
      <c r="AA3934" s="54">
        <f t="shared" si="2030"/>
        <v>617.18998992194042</v>
      </c>
      <c r="AB3934" s="54">
        <f>VLOOKUP(CONCATENATE($F3934," ",$G3934),AllocFactorMatrix,(AB$4+1),FALSE)*$E3934</f>
        <v>11.026972812665658</v>
      </c>
      <c r="AC3934" s="54">
        <f>VLOOKUP(CONCATENATE($F3934," ",$G3934),AllocFactorMatrix,(AC$4+1),FALSE)*$E3934</f>
        <v>238.44352106126641</v>
      </c>
      <c r="AD3934" s="54">
        <f>VLOOKUP(CONCATENATE($F3934," ",$G3934),AllocFactorMatrix,(AD$4+1),FALSE)*$E3934</f>
        <v>47.18602620454547</v>
      </c>
    </row>
    <row r="3935" spans="1:30" s="51" customFormat="1" hidden="1" outlineLevel="1">
      <c r="A3935" s="56"/>
      <c r="B3935" s="112"/>
      <c r="C3935" s="55"/>
      <c r="D3935" s="55"/>
      <c r="F3935" s="52" t="str">
        <f>F3942</f>
        <v>PROD_ENERGY</v>
      </c>
      <c r="G3935" s="55" t="str">
        <f>$G$8</f>
        <v>PRODUCTION</v>
      </c>
      <c r="H3935" s="53">
        <f t="shared" si="2028"/>
        <v>0</v>
      </c>
      <c r="I3935" s="54">
        <f>VLOOKUP(CONCATENATE($F3935," ",$G3935),AllocFactorMatrix,(I$4+1),FALSE)*$E3942</f>
        <v>0</v>
      </c>
      <c r="J3935" s="54">
        <f>VLOOKUP(CONCATENATE($F3935," ",$G3935),AllocFactorMatrix,(J$4+1),FALSE)*$E3942</f>
        <v>0</v>
      </c>
      <c r="K3935" s="54">
        <f>VLOOKUP(CONCATENATE($F3935," ",$G3935),AllocFactorMatrix,(K$4+1),FALSE)*$E3942</f>
        <v>0</v>
      </c>
      <c r="L3935" s="54">
        <f>VLOOKUP(CONCATENATE($F3935," ",$G3935),AllocFactorMatrix,(L$4+1),FALSE)*$E3942</f>
        <v>0</v>
      </c>
      <c r="M3935" s="54">
        <f>VLOOKUP(CONCATENATE($F3935," ",$G3935),AllocFactorMatrix,(M$4+1),FALSE)*$E3942</f>
        <v>0</v>
      </c>
      <c r="N3935" s="54">
        <f t="shared" si="2029"/>
        <v>0</v>
      </c>
      <c r="O3935" s="54">
        <f>VLOOKUP(CONCATENATE($F3935," ",$G3935),AllocFactorMatrix,(O$4+1),FALSE)*$E3942</f>
        <v>0</v>
      </c>
      <c r="P3935" s="54">
        <f>VLOOKUP(CONCATENATE($F3935," ",$G3935),AllocFactorMatrix,(P$4+1),FALSE)*$E3942</f>
        <v>0</v>
      </c>
      <c r="Q3935" s="54">
        <f>VLOOKUP(CONCATENATE($F3935," ",$G3935),AllocFactorMatrix,(Q$4+1),FALSE)*$E3942</f>
        <v>0</v>
      </c>
      <c r="R3935" s="54">
        <f>VLOOKUP(CONCATENATE($F3935," ",$G3935),AllocFactorMatrix,(R$4+1),FALSE)*$E3942</f>
        <v>0</v>
      </c>
      <c r="S3935" s="54">
        <f>SUBTOTAL(9,O3935:R3935)</f>
        <v>0</v>
      </c>
      <c r="T3935" s="54">
        <f>VLOOKUP(CONCATENATE($F3935," ",$G3935),AllocFactorMatrix,(T$4+1),FALSE)*$E3942</f>
        <v>0</v>
      </c>
      <c r="U3935" s="54">
        <f>VLOOKUP(CONCATENATE($F3935," ",$G3935),AllocFactorMatrix,(U$4+1),FALSE)*$E3942</f>
        <v>0</v>
      </c>
      <c r="V3935" s="54">
        <f>VLOOKUP(CONCATENATE($F3935," ",$G3935),AllocFactorMatrix,(V$4+1),FALSE)*$E3942</f>
        <v>0</v>
      </c>
      <c r="W3935" s="54">
        <f>VLOOKUP(CONCATENATE($F3935," ",$G3935),AllocFactorMatrix,(W$4+1),FALSE)*$E3942</f>
        <v>0</v>
      </c>
      <c r="X3935" s="54">
        <f>SUBTOTAL(9,T3935:W3935)</f>
        <v>0</v>
      </c>
      <c r="Y3935" s="54">
        <f>VLOOKUP(CONCATENATE($F3935," ",$G3935),AllocFactorMatrix,(Y$4+1),FALSE)*$E3942</f>
        <v>0</v>
      </c>
      <c r="Z3935" s="54">
        <f>VLOOKUP(CONCATENATE($F3935," ",$G3935),AllocFactorMatrix,(Z$4+1),FALSE)*$E3942</f>
        <v>0</v>
      </c>
      <c r="AA3935" s="54">
        <f t="shared" si="2030"/>
        <v>0</v>
      </c>
      <c r="AB3935" s="54">
        <f>VLOOKUP(CONCATENATE($F3935," ",$G3935),AllocFactorMatrix,(AB$4+1),FALSE)*$E3942</f>
        <v>0</v>
      </c>
      <c r="AC3935" s="54">
        <f>VLOOKUP(CONCATENATE($F3935," ",$G3935),AllocFactorMatrix,(AC$4+1),FALSE)*$E3942</f>
        <v>0</v>
      </c>
      <c r="AD3935" s="54">
        <f>VLOOKUP(CONCATENATE($F3935," ",$G3935),AllocFactorMatrix,(AD$4+1),FALSE)*$E3942</f>
        <v>0</v>
      </c>
    </row>
    <row r="3936" spans="1:30" s="51" customFormat="1" hidden="1" outlineLevel="1">
      <c r="A3936" s="56"/>
      <c r="B3936" s="112"/>
      <c r="C3936" s="55"/>
      <c r="D3936" s="55"/>
      <c r="F3936" s="52" t="str">
        <f>F3942</f>
        <v>PROD_ENERGY</v>
      </c>
      <c r="G3936" s="55" t="str">
        <f>$G$9</f>
        <v>BULKTRAN</v>
      </c>
      <c r="H3936" s="53">
        <f t="shared" si="2028"/>
        <v>0</v>
      </c>
      <c r="I3936" s="54">
        <f>VLOOKUP(CONCATENATE($F3936," ",$G3936),AllocFactorMatrix,(I$4+1),FALSE)*$E3942</f>
        <v>0</v>
      </c>
      <c r="J3936" s="54">
        <f>VLOOKUP(CONCATENATE($F3936," ",$G3936),AllocFactorMatrix,(J$4+1),FALSE)*$E3942</f>
        <v>0</v>
      </c>
      <c r="K3936" s="54">
        <f>VLOOKUP(CONCATENATE($F3936," ",$G3936),AllocFactorMatrix,(K$4+1),FALSE)*$E3942</f>
        <v>0</v>
      </c>
      <c r="L3936" s="54">
        <f>VLOOKUP(CONCATENATE($F3936," ",$G3936),AllocFactorMatrix,(L$4+1),FALSE)*$E3942</f>
        <v>0</v>
      </c>
      <c r="M3936" s="54">
        <f>VLOOKUP(CONCATENATE($F3936," ",$G3936),AllocFactorMatrix,(M$4+1),FALSE)*$E3942</f>
        <v>0</v>
      </c>
      <c r="N3936" s="54">
        <f t="shared" si="2029"/>
        <v>0</v>
      </c>
      <c r="O3936" s="54">
        <f>VLOOKUP(CONCATENATE($F3936," ",$G3936),AllocFactorMatrix,(O$4+1),FALSE)*$E3942</f>
        <v>0</v>
      </c>
      <c r="P3936" s="54">
        <f>VLOOKUP(CONCATENATE($F3936," ",$G3936),AllocFactorMatrix,(P$4+1),FALSE)*$E3942</f>
        <v>0</v>
      </c>
      <c r="Q3936" s="54">
        <f>VLOOKUP(CONCATENATE($F3936," ",$G3936),AllocFactorMatrix,(Q$4+1),FALSE)*$E3942</f>
        <v>0</v>
      </c>
      <c r="R3936" s="54">
        <f>VLOOKUP(CONCATENATE($F3936," ",$G3936),AllocFactorMatrix,(R$4+1),FALSE)*$E3942</f>
        <v>0</v>
      </c>
      <c r="S3936" s="54">
        <f t="shared" ref="S3936:S3942" si="2045">SUBTOTAL(9,O3936:R3936)</f>
        <v>0</v>
      </c>
      <c r="T3936" s="54">
        <f>VLOOKUP(CONCATENATE($F3936," ",$G3936),AllocFactorMatrix,(T$4+1),FALSE)*$E3942</f>
        <v>0</v>
      </c>
      <c r="U3936" s="54">
        <f>VLOOKUP(CONCATENATE($F3936," ",$G3936),AllocFactorMatrix,(U$4+1),FALSE)*$E3942</f>
        <v>0</v>
      </c>
      <c r="V3936" s="54">
        <f>VLOOKUP(CONCATENATE($F3936," ",$G3936),AllocFactorMatrix,(V$4+1),FALSE)*$E3942</f>
        <v>0</v>
      </c>
      <c r="W3936" s="54">
        <f>VLOOKUP(CONCATENATE($F3936," ",$G3936),AllocFactorMatrix,(W$4+1),FALSE)*$E3942</f>
        <v>0</v>
      </c>
      <c r="X3936" s="54">
        <f t="shared" ref="X3936:X3942" si="2046">SUBTOTAL(9,T3936:W3936)</f>
        <v>0</v>
      </c>
      <c r="Y3936" s="54">
        <f>VLOOKUP(CONCATENATE($F3936," ",$G3936),AllocFactorMatrix,(Y$4+1),FALSE)*$E3942</f>
        <v>0</v>
      </c>
      <c r="Z3936" s="54">
        <f>VLOOKUP(CONCATENATE($F3936," ",$G3936),AllocFactorMatrix,(Z$4+1),FALSE)*$E3942</f>
        <v>0</v>
      </c>
      <c r="AA3936" s="54">
        <f t="shared" si="2030"/>
        <v>0</v>
      </c>
      <c r="AB3936" s="54">
        <f>VLOOKUP(CONCATENATE($F3936," ",$G3936),AllocFactorMatrix,(AB$4+1),FALSE)*$E3942</f>
        <v>0</v>
      </c>
      <c r="AC3936" s="54">
        <f>VLOOKUP(CONCATENATE($F3936," ",$G3936),AllocFactorMatrix,(AC$4+1),FALSE)*$E3942</f>
        <v>0</v>
      </c>
      <c r="AD3936" s="54">
        <f>VLOOKUP(CONCATENATE($F3936," ",$G3936),AllocFactorMatrix,(AD$4+1),FALSE)*$E3942</f>
        <v>0</v>
      </c>
    </row>
    <row r="3937" spans="1:30" s="51" customFormat="1" hidden="1" outlineLevel="1">
      <c r="A3937" s="56"/>
      <c r="B3937" s="112"/>
      <c r="C3937" s="55"/>
      <c r="D3937" s="55"/>
      <c r="F3937" s="52" t="str">
        <f>F3942</f>
        <v>PROD_ENERGY</v>
      </c>
      <c r="G3937" s="55" t="str">
        <f>$G$10</f>
        <v>SUBTRAN</v>
      </c>
      <c r="H3937" s="53">
        <f t="shared" si="2028"/>
        <v>0</v>
      </c>
      <c r="I3937" s="54">
        <f>VLOOKUP(CONCATENATE($F3937," ",$G3937),AllocFactorMatrix,(I$4+1),FALSE)*$E3942</f>
        <v>0</v>
      </c>
      <c r="J3937" s="54">
        <f>VLOOKUP(CONCATENATE($F3937," ",$G3937),AllocFactorMatrix,(J$4+1),FALSE)*$E3942</f>
        <v>0</v>
      </c>
      <c r="K3937" s="54">
        <f>VLOOKUP(CONCATENATE($F3937," ",$G3937),AllocFactorMatrix,(K$4+1),FALSE)*$E3942</f>
        <v>0</v>
      </c>
      <c r="L3937" s="54">
        <f>VLOOKUP(CONCATENATE($F3937," ",$G3937),AllocFactorMatrix,(L$4+1),FALSE)*$E3942</f>
        <v>0</v>
      </c>
      <c r="M3937" s="54">
        <f>VLOOKUP(CONCATENATE($F3937," ",$G3937),AllocFactorMatrix,(M$4+1),FALSE)*$E3942</f>
        <v>0</v>
      </c>
      <c r="N3937" s="54">
        <f t="shared" si="2029"/>
        <v>0</v>
      </c>
      <c r="O3937" s="54">
        <f>VLOOKUP(CONCATENATE($F3937," ",$G3937),AllocFactorMatrix,(O$4+1),FALSE)*$E3942</f>
        <v>0</v>
      </c>
      <c r="P3937" s="54">
        <f>VLOOKUP(CONCATENATE($F3937," ",$G3937),AllocFactorMatrix,(P$4+1),FALSE)*$E3942</f>
        <v>0</v>
      </c>
      <c r="Q3937" s="54">
        <f>VLOOKUP(CONCATENATE($F3937," ",$G3937),AllocFactorMatrix,(Q$4+1),FALSE)*$E3942</f>
        <v>0</v>
      </c>
      <c r="R3937" s="54">
        <f>VLOOKUP(CONCATENATE($F3937," ",$G3937),AllocFactorMatrix,(R$4+1),FALSE)*$E3942</f>
        <v>0</v>
      </c>
      <c r="S3937" s="54">
        <f t="shared" si="2045"/>
        <v>0</v>
      </c>
      <c r="T3937" s="54">
        <f>VLOOKUP(CONCATENATE($F3937," ",$G3937),AllocFactorMatrix,(T$4+1),FALSE)*$E3942</f>
        <v>0</v>
      </c>
      <c r="U3937" s="54">
        <f>VLOOKUP(CONCATENATE($F3937," ",$G3937),AllocFactorMatrix,(U$4+1),FALSE)*$E3942</f>
        <v>0</v>
      </c>
      <c r="V3937" s="54">
        <f>VLOOKUP(CONCATENATE($F3937," ",$G3937),AllocFactorMatrix,(V$4+1),FALSE)*$E3942</f>
        <v>0</v>
      </c>
      <c r="W3937" s="54">
        <f>VLOOKUP(CONCATENATE($F3937," ",$G3937),AllocFactorMatrix,(W$4+1),FALSE)*$E3942</f>
        <v>0</v>
      </c>
      <c r="X3937" s="54">
        <f t="shared" si="2046"/>
        <v>0</v>
      </c>
      <c r="Y3937" s="54">
        <f>VLOOKUP(CONCATENATE($F3937," ",$G3937),AllocFactorMatrix,(Y$4+1),FALSE)*$E3942</f>
        <v>0</v>
      </c>
      <c r="Z3937" s="54">
        <f>VLOOKUP(CONCATENATE($F3937," ",$G3937),AllocFactorMatrix,(Z$4+1),FALSE)*$E3942</f>
        <v>0</v>
      </c>
      <c r="AA3937" s="54">
        <f t="shared" si="2030"/>
        <v>0</v>
      </c>
      <c r="AB3937" s="54">
        <f>VLOOKUP(CONCATENATE($F3937," ",$G3937),AllocFactorMatrix,(AB$4+1),FALSE)*$E3942</f>
        <v>0</v>
      </c>
      <c r="AC3937" s="54">
        <f>VLOOKUP(CONCATENATE($F3937," ",$G3937),AllocFactorMatrix,(AC$4+1),FALSE)*$E3942</f>
        <v>0</v>
      </c>
      <c r="AD3937" s="54">
        <f>VLOOKUP(CONCATENATE($F3937," ",$G3937),AllocFactorMatrix,(AD$4+1),FALSE)*$E3942</f>
        <v>0</v>
      </c>
    </row>
    <row r="3938" spans="1:30" s="51" customFormat="1" hidden="1" outlineLevel="1">
      <c r="A3938" s="56"/>
      <c r="B3938" s="112"/>
      <c r="C3938" s="55"/>
      <c r="D3938" s="55"/>
      <c r="F3938" s="52" t="str">
        <f>F3942</f>
        <v>PROD_ENERGY</v>
      </c>
      <c r="G3938" s="55" t="str">
        <f>$G$11</f>
        <v>DISTPRI</v>
      </c>
      <c r="H3938" s="53">
        <f t="shared" si="2028"/>
        <v>0</v>
      </c>
      <c r="I3938" s="54">
        <f>VLOOKUP(CONCATENATE($F3938," ",$G3938),AllocFactorMatrix,(I$4+1),FALSE)*$E3942</f>
        <v>0</v>
      </c>
      <c r="J3938" s="54">
        <f>VLOOKUP(CONCATENATE($F3938," ",$G3938),AllocFactorMatrix,(J$4+1),FALSE)*$E3942</f>
        <v>0</v>
      </c>
      <c r="K3938" s="54">
        <f>VLOOKUP(CONCATENATE($F3938," ",$G3938),AllocFactorMatrix,(K$4+1),FALSE)*$E3942</f>
        <v>0</v>
      </c>
      <c r="L3938" s="54">
        <f>VLOOKUP(CONCATENATE($F3938," ",$G3938),AllocFactorMatrix,(L$4+1),FALSE)*$E3942</f>
        <v>0</v>
      </c>
      <c r="M3938" s="54">
        <f>VLOOKUP(CONCATENATE($F3938," ",$G3938),AllocFactorMatrix,(M$4+1),FALSE)*$E3942</f>
        <v>0</v>
      </c>
      <c r="N3938" s="54">
        <f t="shared" si="2029"/>
        <v>0</v>
      </c>
      <c r="O3938" s="54">
        <f>VLOOKUP(CONCATENATE($F3938," ",$G3938),AllocFactorMatrix,(O$4+1),FALSE)*$E3942</f>
        <v>0</v>
      </c>
      <c r="P3938" s="54">
        <f>VLOOKUP(CONCATENATE($F3938," ",$G3938),AllocFactorMatrix,(P$4+1),FALSE)*$E3942</f>
        <v>0</v>
      </c>
      <c r="Q3938" s="54">
        <f>VLOOKUP(CONCATENATE($F3938," ",$G3938),AllocFactorMatrix,(Q$4+1),FALSE)*$E3942</f>
        <v>0</v>
      </c>
      <c r="R3938" s="54">
        <f>VLOOKUP(CONCATENATE($F3938," ",$G3938),AllocFactorMatrix,(R$4+1),FALSE)*$E3942</f>
        <v>0</v>
      </c>
      <c r="S3938" s="54">
        <f t="shared" si="2045"/>
        <v>0</v>
      </c>
      <c r="T3938" s="54">
        <f>VLOOKUP(CONCATENATE($F3938," ",$G3938),AllocFactorMatrix,(T$4+1),FALSE)*$E3942</f>
        <v>0</v>
      </c>
      <c r="U3938" s="54">
        <f>VLOOKUP(CONCATENATE($F3938," ",$G3938),AllocFactorMatrix,(U$4+1),FALSE)*$E3942</f>
        <v>0</v>
      </c>
      <c r="V3938" s="54">
        <f>VLOOKUP(CONCATENATE($F3938," ",$G3938),AllocFactorMatrix,(V$4+1),FALSE)*$E3942</f>
        <v>0</v>
      </c>
      <c r="W3938" s="54">
        <f>VLOOKUP(CONCATENATE($F3938," ",$G3938),AllocFactorMatrix,(W$4+1),FALSE)*$E3942</f>
        <v>0</v>
      </c>
      <c r="X3938" s="54">
        <f t="shared" si="2046"/>
        <v>0</v>
      </c>
      <c r="Y3938" s="54">
        <f>VLOOKUP(CONCATENATE($F3938," ",$G3938),AllocFactorMatrix,(Y$4+1),FALSE)*$E3942</f>
        <v>0</v>
      </c>
      <c r="Z3938" s="54">
        <f>VLOOKUP(CONCATENATE($F3938," ",$G3938),AllocFactorMatrix,(Z$4+1),FALSE)*$E3942</f>
        <v>0</v>
      </c>
      <c r="AA3938" s="54">
        <f t="shared" si="2030"/>
        <v>0</v>
      </c>
      <c r="AB3938" s="54">
        <f>VLOOKUP(CONCATENATE($F3938," ",$G3938),AllocFactorMatrix,(AB$4+1),FALSE)*$E3942</f>
        <v>0</v>
      </c>
      <c r="AC3938" s="54">
        <f>VLOOKUP(CONCATENATE($F3938," ",$G3938),AllocFactorMatrix,(AC$4+1),FALSE)*$E3942</f>
        <v>0</v>
      </c>
      <c r="AD3938" s="54">
        <f>VLOOKUP(CONCATENATE($F3938," ",$G3938),AllocFactorMatrix,(AD$4+1),FALSE)*$E3942</f>
        <v>0</v>
      </c>
    </row>
    <row r="3939" spans="1:30" s="51" customFormat="1" hidden="1" outlineLevel="1">
      <c r="A3939" s="56"/>
      <c r="B3939" s="112"/>
      <c r="C3939" s="55"/>
      <c r="D3939" s="55"/>
      <c r="F3939" s="52" t="str">
        <f>F3942</f>
        <v>PROD_ENERGY</v>
      </c>
      <c r="G3939" s="55" t="str">
        <f>$G$12</f>
        <v>DISTSEC</v>
      </c>
      <c r="H3939" s="53">
        <f t="shared" si="2028"/>
        <v>0</v>
      </c>
      <c r="I3939" s="54">
        <f>VLOOKUP(CONCATENATE($F3939," ",$G3939),AllocFactorMatrix,(I$4+1),FALSE)*$E3942</f>
        <v>0</v>
      </c>
      <c r="J3939" s="54">
        <f>VLOOKUP(CONCATENATE($F3939," ",$G3939),AllocFactorMatrix,(J$4+1),FALSE)*$E3942</f>
        <v>0</v>
      </c>
      <c r="K3939" s="54">
        <f>VLOOKUP(CONCATENATE($F3939," ",$G3939),AllocFactorMatrix,(K$4+1),FALSE)*$E3942</f>
        <v>0</v>
      </c>
      <c r="L3939" s="54">
        <f>VLOOKUP(CONCATENATE($F3939," ",$G3939),AllocFactorMatrix,(L$4+1),FALSE)*$E3942</f>
        <v>0</v>
      </c>
      <c r="M3939" s="54">
        <f>VLOOKUP(CONCATENATE($F3939," ",$G3939),AllocFactorMatrix,(M$4+1),FALSE)*$E3942</f>
        <v>0</v>
      </c>
      <c r="N3939" s="54">
        <f t="shared" si="2029"/>
        <v>0</v>
      </c>
      <c r="O3939" s="54">
        <f>VLOOKUP(CONCATENATE($F3939," ",$G3939),AllocFactorMatrix,(O$4+1),FALSE)*$E3942</f>
        <v>0</v>
      </c>
      <c r="P3939" s="54">
        <f>VLOOKUP(CONCATENATE($F3939," ",$G3939),AllocFactorMatrix,(P$4+1),FALSE)*$E3942</f>
        <v>0</v>
      </c>
      <c r="Q3939" s="54">
        <f>VLOOKUP(CONCATENATE($F3939," ",$G3939),AllocFactorMatrix,(Q$4+1),FALSE)*$E3942</f>
        <v>0</v>
      </c>
      <c r="R3939" s="54">
        <f>VLOOKUP(CONCATENATE($F3939," ",$G3939),AllocFactorMatrix,(R$4+1),FALSE)*$E3942</f>
        <v>0</v>
      </c>
      <c r="S3939" s="54">
        <f t="shared" si="2045"/>
        <v>0</v>
      </c>
      <c r="T3939" s="54">
        <f>VLOOKUP(CONCATENATE($F3939," ",$G3939),AllocFactorMatrix,(T$4+1),FALSE)*$E3942</f>
        <v>0</v>
      </c>
      <c r="U3939" s="54">
        <f>VLOOKUP(CONCATENATE($F3939," ",$G3939),AllocFactorMatrix,(U$4+1),FALSE)*$E3942</f>
        <v>0</v>
      </c>
      <c r="V3939" s="54">
        <f>VLOOKUP(CONCATENATE($F3939," ",$G3939),AllocFactorMatrix,(V$4+1),FALSE)*$E3942</f>
        <v>0</v>
      </c>
      <c r="W3939" s="54">
        <f>VLOOKUP(CONCATENATE($F3939," ",$G3939),AllocFactorMatrix,(W$4+1),FALSE)*$E3942</f>
        <v>0</v>
      </c>
      <c r="X3939" s="54">
        <f t="shared" si="2046"/>
        <v>0</v>
      </c>
      <c r="Y3939" s="54">
        <f>VLOOKUP(CONCATENATE($F3939," ",$G3939),AllocFactorMatrix,(Y$4+1),FALSE)*$E3942</f>
        <v>0</v>
      </c>
      <c r="Z3939" s="54">
        <f>VLOOKUP(CONCATENATE($F3939," ",$G3939),AllocFactorMatrix,(Z$4+1),FALSE)*$E3942</f>
        <v>0</v>
      </c>
      <c r="AA3939" s="54">
        <f t="shared" si="2030"/>
        <v>0</v>
      </c>
      <c r="AB3939" s="54">
        <f>VLOOKUP(CONCATENATE($F3939," ",$G3939),AllocFactorMatrix,(AB$4+1),FALSE)*$E3942</f>
        <v>0</v>
      </c>
      <c r="AC3939" s="54">
        <f>VLOOKUP(CONCATENATE($F3939," ",$G3939),AllocFactorMatrix,(AC$4+1),FALSE)*$E3942</f>
        <v>0</v>
      </c>
      <c r="AD3939" s="54">
        <f>VLOOKUP(CONCATENATE($F3939," ",$G3939),AllocFactorMatrix,(AD$4+1),FALSE)*$E3942</f>
        <v>0</v>
      </c>
    </row>
    <row r="3940" spans="1:30" s="51" customFormat="1" hidden="1" outlineLevel="1">
      <c r="A3940" s="56"/>
      <c r="B3940" s="112"/>
      <c r="C3940" s="55"/>
      <c r="D3940" s="55"/>
      <c r="F3940" s="52" t="str">
        <f>F3942</f>
        <v>PROD_ENERGY</v>
      </c>
      <c r="G3940" s="55" t="str">
        <f>$G$13</f>
        <v>ENERGY</v>
      </c>
      <c r="H3940" s="53">
        <f t="shared" si="2028"/>
        <v>130388.99999999999</v>
      </c>
      <c r="I3940" s="54">
        <f>VLOOKUP(CONCATENATE($F3940," ",$G3940),AllocFactorMatrix,(I$4+1),FALSE)*$E3942</f>
        <v>48925.484874025031</v>
      </c>
      <c r="J3940" s="54">
        <f>VLOOKUP(CONCATENATE($F3940," ",$G3940),AllocFactorMatrix,(J$4+1),FALSE)*$E3942</f>
        <v>3170.6875662771545</v>
      </c>
      <c r="K3940" s="54">
        <f>VLOOKUP(CONCATENATE($F3940," ",$G3940),AllocFactorMatrix,(K$4+1),FALSE)*$E3942</f>
        <v>10638.000499221742</v>
      </c>
      <c r="L3940" s="54">
        <f>VLOOKUP(CONCATENATE($F3940," ",$G3940),AllocFactorMatrix,(L$4+1),FALSE)*$E3942</f>
        <v>338.09980660939681</v>
      </c>
      <c r="M3940" s="54">
        <f>VLOOKUP(CONCATENATE($F3940," ",$G3940),AllocFactorMatrix,(M$4+1),FALSE)*$E3942</f>
        <v>31.168849711657046</v>
      </c>
      <c r="N3940" s="54">
        <f t="shared" si="2029"/>
        <v>11007.269155542795</v>
      </c>
      <c r="O3940" s="54">
        <f>VLOOKUP(CONCATENATE($F3940," ",$G3940),AllocFactorMatrix,(O$4+1),FALSE)*$E3942</f>
        <v>9698.8134899147281</v>
      </c>
      <c r="P3940" s="54">
        <f>VLOOKUP(CONCATENATE($F3940," ",$G3940),AllocFactorMatrix,(P$4+1),FALSE)*$E3942</f>
        <v>1797.9733997021553</v>
      </c>
      <c r="Q3940" s="54">
        <f>VLOOKUP(CONCATENATE($F3940," ",$G3940),AllocFactorMatrix,(Q$4+1),FALSE)*$E3942</f>
        <v>816.95309202899091</v>
      </c>
      <c r="R3940" s="54">
        <f>VLOOKUP(CONCATENATE($F3940," ",$G3940),AllocFactorMatrix,(R$4+1),FALSE)*$E3942</f>
        <v>37.852817461477891</v>
      </c>
      <c r="S3940" s="54">
        <f t="shared" si="2045"/>
        <v>12351.592799107353</v>
      </c>
      <c r="T3940" s="54">
        <f>VLOOKUP(CONCATENATE($F3940," ",$G3940),AllocFactorMatrix,(T$4+1),FALSE)*$E3942</f>
        <v>371.67691214831348</v>
      </c>
      <c r="U3940" s="54">
        <f>VLOOKUP(CONCATENATE($F3940," ",$G3940),AllocFactorMatrix,(U$4+1),FALSE)*$E3942</f>
        <v>6526.0897757197044</v>
      </c>
      <c r="V3940" s="54">
        <f>VLOOKUP(CONCATENATE($F3940," ",$G3940),AllocFactorMatrix,(V$4+1),FALSE)*$E3942</f>
        <v>37052.428251993275</v>
      </c>
      <c r="W3940" s="54">
        <f>VLOOKUP(CONCATENATE($F3940," ",$G3940),AllocFactorMatrix,(W$4+1),FALSE)*$E3942</f>
        <v>7029.7128389894233</v>
      </c>
      <c r="X3940" s="54">
        <f t="shared" si="2046"/>
        <v>50979.907778850713</v>
      </c>
      <c r="Y3940" s="54">
        <f>VLOOKUP(CONCATENATE($F3940," ",$G3940),AllocFactorMatrix,(Y$4+1),FALSE)*$E3942</f>
        <v>2627.7009303073228</v>
      </c>
      <c r="Z3940" s="54">
        <f>VLOOKUP(CONCATENATE($F3940," ",$G3940),AllocFactorMatrix,(Z$4+1),FALSE)*$E3942</f>
        <v>42.774782184195253</v>
      </c>
      <c r="AA3940" s="54">
        <f t="shared" si="2030"/>
        <v>2670.4757124915182</v>
      </c>
      <c r="AB3940" s="54">
        <f>VLOOKUP(CONCATENATE($F3940," ",$G3940),AllocFactorMatrix,(AB$4+1),FALSE)*$E3942</f>
        <v>47.711828706509458</v>
      </c>
      <c r="AC3940" s="54">
        <f>VLOOKUP(CONCATENATE($F3940," ",$G3940),AllocFactorMatrix,(AC$4+1),FALSE)*$E3942</f>
        <v>1031.7044057626501</v>
      </c>
      <c r="AD3940" s="54">
        <f>VLOOKUP(CONCATENATE($F3940," ",$G3940),AllocFactorMatrix,(AD$4+1),FALSE)*$E3942</f>
        <v>204.16587923625283</v>
      </c>
    </row>
    <row r="3941" spans="1:30" s="51" customFormat="1" hidden="1" outlineLevel="1">
      <c r="A3941" s="56"/>
      <c r="B3941" s="112"/>
      <c r="C3941" s="55"/>
      <c r="D3941" s="55"/>
      <c r="F3941" s="52" t="str">
        <f>F3942</f>
        <v>PROD_ENERGY</v>
      </c>
      <c r="G3941" s="55" t="str">
        <f>$G$14</f>
        <v>CUSTOMER</v>
      </c>
      <c r="H3941" s="53">
        <f t="shared" si="2028"/>
        <v>0</v>
      </c>
      <c r="I3941" s="54">
        <f>VLOOKUP(CONCATENATE($F3941," ",$G3941),AllocFactorMatrix,(I$4+1),FALSE)*$E3942</f>
        <v>0</v>
      </c>
      <c r="J3941" s="54">
        <f>VLOOKUP(CONCATENATE($F3941," ",$G3941),AllocFactorMatrix,(J$4+1),FALSE)*$E3942</f>
        <v>0</v>
      </c>
      <c r="K3941" s="54">
        <f>VLOOKUP(CONCATENATE($F3941," ",$G3941),AllocFactorMatrix,(K$4+1),FALSE)*$E3942</f>
        <v>0</v>
      </c>
      <c r="L3941" s="54">
        <f>VLOOKUP(CONCATENATE($F3941," ",$G3941),AllocFactorMatrix,(L$4+1),FALSE)*$E3942</f>
        <v>0</v>
      </c>
      <c r="M3941" s="54">
        <f>VLOOKUP(CONCATENATE($F3941," ",$G3941),AllocFactorMatrix,(M$4+1),FALSE)*$E3942</f>
        <v>0</v>
      </c>
      <c r="N3941" s="54">
        <f t="shared" si="2029"/>
        <v>0</v>
      </c>
      <c r="O3941" s="54">
        <f>VLOOKUP(CONCATENATE($F3941," ",$G3941),AllocFactorMatrix,(O$4+1),FALSE)*$E3942</f>
        <v>0</v>
      </c>
      <c r="P3941" s="54">
        <f>VLOOKUP(CONCATENATE($F3941," ",$G3941),AllocFactorMatrix,(P$4+1),FALSE)*$E3942</f>
        <v>0</v>
      </c>
      <c r="Q3941" s="54">
        <f>VLOOKUP(CONCATENATE($F3941," ",$G3941),AllocFactorMatrix,(Q$4+1),FALSE)*$E3942</f>
        <v>0</v>
      </c>
      <c r="R3941" s="54">
        <f>VLOOKUP(CONCATENATE($F3941," ",$G3941),AllocFactorMatrix,(R$4+1),FALSE)*$E3942</f>
        <v>0</v>
      </c>
      <c r="S3941" s="54">
        <f t="shared" si="2045"/>
        <v>0</v>
      </c>
      <c r="T3941" s="54">
        <f>VLOOKUP(CONCATENATE($F3941," ",$G3941),AllocFactorMatrix,(T$4+1),FALSE)*$E3942</f>
        <v>0</v>
      </c>
      <c r="U3941" s="54">
        <f>VLOOKUP(CONCATENATE($F3941," ",$G3941),AllocFactorMatrix,(U$4+1),FALSE)*$E3942</f>
        <v>0</v>
      </c>
      <c r="V3941" s="54">
        <f>VLOOKUP(CONCATENATE($F3941," ",$G3941),AllocFactorMatrix,(V$4+1),FALSE)*$E3942</f>
        <v>0</v>
      </c>
      <c r="W3941" s="54">
        <f>VLOOKUP(CONCATENATE($F3941," ",$G3941),AllocFactorMatrix,(W$4+1),FALSE)*$E3942</f>
        <v>0</v>
      </c>
      <c r="X3941" s="54">
        <f t="shared" si="2046"/>
        <v>0</v>
      </c>
      <c r="Y3941" s="54">
        <f>VLOOKUP(CONCATENATE($F3941," ",$G3941),AllocFactorMatrix,(Y$4+1),FALSE)*$E3942</f>
        <v>0</v>
      </c>
      <c r="Z3941" s="54">
        <f>VLOOKUP(CONCATENATE($F3941," ",$G3941),AllocFactorMatrix,(Z$4+1),FALSE)*$E3942</f>
        <v>0</v>
      </c>
      <c r="AA3941" s="54">
        <f t="shared" si="2030"/>
        <v>0</v>
      </c>
      <c r="AB3941" s="54">
        <f>VLOOKUP(CONCATENATE($F3941," ",$G3941),AllocFactorMatrix,(AB$4+1),FALSE)*$E3942</f>
        <v>0</v>
      </c>
      <c r="AC3941" s="54">
        <f>VLOOKUP(CONCATENATE($F3941," ",$G3941),AllocFactorMatrix,(AC$4+1),FALSE)*$E3942</f>
        <v>0</v>
      </c>
      <c r="AD3941" s="54">
        <f>VLOOKUP(CONCATENATE($F3941," ",$G3941),AllocFactorMatrix,(AD$4+1),FALSE)*$E3942</f>
        <v>0</v>
      </c>
    </row>
    <row r="3942" spans="1:30" s="51" customFormat="1" collapsed="1">
      <c r="A3942" s="56"/>
      <c r="B3942" s="112"/>
      <c r="C3942" s="55"/>
      <c r="D3942" s="109" t="s">
        <v>468</v>
      </c>
      <c r="E3942" s="61">
        <v>130389</v>
      </c>
      <c r="F3942" s="57" t="s">
        <v>32</v>
      </c>
      <c r="G3942" s="55" t="str">
        <f>$G$15</f>
        <v>TOTAL</v>
      </c>
      <c r="H3942" s="53">
        <f t="shared" si="2028"/>
        <v>130388.99999999999</v>
      </c>
      <c r="I3942" s="54">
        <f>VLOOKUP(CONCATENATE($F3942," ",$G3942),AllocFactorMatrix,(I$4+1),FALSE)*$E3942</f>
        <v>48925.484874025031</v>
      </c>
      <c r="J3942" s="54">
        <f>VLOOKUP(CONCATENATE($F3942," ",$G3942),AllocFactorMatrix,(J$4+1),FALSE)*$E3942</f>
        <v>3170.6875662771545</v>
      </c>
      <c r="K3942" s="54">
        <f>VLOOKUP(CONCATENATE($F3942," ",$G3942),AllocFactorMatrix,(K$4+1),FALSE)*$E3942</f>
        <v>10638.000499221742</v>
      </c>
      <c r="L3942" s="54">
        <f>VLOOKUP(CONCATENATE($F3942," ",$G3942),AllocFactorMatrix,(L$4+1),FALSE)*$E3942</f>
        <v>338.09980660939681</v>
      </c>
      <c r="M3942" s="54">
        <f>VLOOKUP(CONCATENATE($F3942," ",$G3942),AllocFactorMatrix,(M$4+1),FALSE)*$E3942</f>
        <v>31.168849711657046</v>
      </c>
      <c r="N3942" s="54">
        <f t="shared" si="2029"/>
        <v>11007.269155542795</v>
      </c>
      <c r="O3942" s="54">
        <f>VLOOKUP(CONCATENATE($F3942," ",$G3942),AllocFactorMatrix,(O$4+1),FALSE)*$E3942</f>
        <v>9698.8134899147281</v>
      </c>
      <c r="P3942" s="54">
        <f>VLOOKUP(CONCATENATE($F3942," ",$G3942),AllocFactorMatrix,(P$4+1),FALSE)*$E3942</f>
        <v>1797.9733997021553</v>
      </c>
      <c r="Q3942" s="54">
        <f>VLOOKUP(CONCATENATE($F3942," ",$G3942),AllocFactorMatrix,(Q$4+1),FALSE)*$E3942</f>
        <v>816.95309202899091</v>
      </c>
      <c r="R3942" s="54">
        <f>VLOOKUP(CONCATENATE($F3942," ",$G3942),AllocFactorMatrix,(R$4+1),FALSE)*$E3942</f>
        <v>37.852817461477891</v>
      </c>
      <c r="S3942" s="54">
        <f t="shared" si="2045"/>
        <v>12351.592799107353</v>
      </c>
      <c r="T3942" s="54">
        <f>VLOOKUP(CONCATENATE($F3942," ",$G3942),AllocFactorMatrix,(T$4+1),FALSE)*$E3942</f>
        <v>371.67691214831348</v>
      </c>
      <c r="U3942" s="54">
        <f>VLOOKUP(CONCATENATE($F3942," ",$G3942),AllocFactorMatrix,(U$4+1),FALSE)*$E3942</f>
        <v>6526.0897757197044</v>
      </c>
      <c r="V3942" s="54">
        <f>VLOOKUP(CONCATENATE($F3942," ",$G3942),AllocFactorMatrix,(V$4+1),FALSE)*$E3942</f>
        <v>37052.428251993275</v>
      </c>
      <c r="W3942" s="54">
        <f>VLOOKUP(CONCATENATE($F3942," ",$G3942),AllocFactorMatrix,(W$4+1),FALSE)*$E3942</f>
        <v>7029.7128389894233</v>
      </c>
      <c r="X3942" s="54">
        <f t="shared" si="2046"/>
        <v>50979.907778850713</v>
      </c>
      <c r="Y3942" s="54">
        <f>VLOOKUP(CONCATENATE($F3942," ",$G3942),AllocFactorMatrix,(Y$4+1),FALSE)*$E3942</f>
        <v>2627.7009303073228</v>
      </c>
      <c r="Z3942" s="54">
        <f>VLOOKUP(CONCATENATE($F3942," ",$G3942),AllocFactorMatrix,(Z$4+1),FALSE)*$E3942</f>
        <v>42.774782184195253</v>
      </c>
      <c r="AA3942" s="54">
        <f t="shared" si="2030"/>
        <v>2670.4757124915182</v>
      </c>
      <c r="AB3942" s="54">
        <f>VLOOKUP(CONCATENATE($F3942," ",$G3942),AllocFactorMatrix,(AB$4+1),FALSE)*$E3942</f>
        <v>47.711828706509458</v>
      </c>
      <c r="AC3942" s="54">
        <f>VLOOKUP(CONCATENATE($F3942," ",$G3942),AllocFactorMatrix,(AC$4+1),FALSE)*$E3942</f>
        <v>1031.7044057626501</v>
      </c>
      <c r="AD3942" s="54">
        <f>VLOOKUP(CONCATENATE($F3942," ",$G3942),AllocFactorMatrix,(AD$4+1),FALSE)*$E3942</f>
        <v>204.16587923625283</v>
      </c>
    </row>
    <row r="3943" spans="1:30" s="51" customFormat="1" hidden="1" outlineLevel="1">
      <c r="A3943" s="56"/>
      <c r="B3943" s="112"/>
      <c r="C3943" s="55"/>
      <c r="D3943" s="55"/>
      <c r="F3943" s="52" t="str">
        <f>F3950</f>
        <v>RB_GUP</v>
      </c>
      <c r="G3943" s="55" t="str">
        <f>$G$8</f>
        <v>PRODUCTION</v>
      </c>
      <c r="H3943" s="53">
        <f t="shared" ca="1" si="2023"/>
        <v>-5665.6402698861357</v>
      </c>
      <c r="I3943" s="54">
        <f ca="1">VLOOKUP(CONCATENATE($F3943," ",$G3943),AllocFactorMatrix,(I$4+1),FALSE)*$E3950</f>
        <v>-3145.6002307195095</v>
      </c>
      <c r="J3943" s="54">
        <f ca="1">VLOOKUP(CONCATENATE($F3943," ",$G3943),AllocFactorMatrix,(J$4+1),FALSE)*$E3950</f>
        <v>-144.74440434281593</v>
      </c>
      <c r="K3943" s="54">
        <f ca="1">VLOOKUP(CONCATENATE($F3943," ",$G3943),AllocFactorMatrix,(K$4+1),FALSE)*$E3950</f>
        <v>-476.82962809471513</v>
      </c>
      <c r="L3943" s="54">
        <f ca="1">VLOOKUP(CONCATENATE($F3943," ",$G3943),AllocFactorMatrix,(L$4+1),FALSE)*$E3950</f>
        <v>-11.914450170929271</v>
      </c>
      <c r="M3943" s="54">
        <f ca="1">VLOOKUP(CONCATENATE($F3943," ",$G3943),AllocFactorMatrix,(M$4+1),FALSE)*$E3950</f>
        <v>-1.5337440929198101</v>
      </c>
      <c r="N3943" s="54">
        <f t="shared" ca="1" si="2024"/>
        <v>-490.27782235856421</v>
      </c>
      <c r="O3943" s="54">
        <f ca="1">VLOOKUP(CONCATENATE($F3943," ",$G3943),AllocFactorMatrix,(O$4+1),FALSE)*$E3950</f>
        <v>-362.7307432132032</v>
      </c>
      <c r="P3943" s="54">
        <f ca="1">VLOOKUP(CONCATENATE($F3943," ",$G3943),AllocFactorMatrix,(P$4+1),FALSE)*$E3950</f>
        <v>-65.654953752038494</v>
      </c>
      <c r="Q3943" s="54">
        <f ca="1">VLOOKUP(CONCATENATE($F3943," ",$G3943),AllocFactorMatrix,(Q$4+1),FALSE)*$E3950</f>
        <v>-25.394872576988536</v>
      </c>
      <c r="R3943" s="54">
        <f ca="1">VLOOKUP(CONCATENATE($F3943," ",$G3943),AllocFactorMatrix,(R$4+1),FALSE)*$E3950</f>
        <v>-0.54717631534218414</v>
      </c>
      <c r="S3943" s="54">
        <f ca="1">SUBTOTAL(9,O3943:R3943)</f>
        <v>-454.32774585757238</v>
      </c>
      <c r="T3943" s="54">
        <f ca="1">VLOOKUP(CONCATENATE($F3943," ",$G3943),AllocFactorMatrix,(T$4+1),FALSE)*$E3950</f>
        <v>-11.518025390695346</v>
      </c>
      <c r="U3943" s="54">
        <f ca="1">VLOOKUP(CONCATENATE($F3943," ",$G3943),AllocFactorMatrix,(U$4+1),FALSE)*$E3950</f>
        <v>-183.38698700337491</v>
      </c>
      <c r="V3943" s="54">
        <f ca="1">VLOOKUP(CONCATENATE($F3943," ",$G3943),AllocFactorMatrix,(V$4+1),FALSE)*$E3950</f>
        <v>-994.54500320816942</v>
      </c>
      <c r="W3943" s="54">
        <f ca="1">VLOOKUP(CONCATENATE($F3943," ",$G3943),AllocFactorMatrix,(W$4+1),FALSE)*$E3950</f>
        <v>-130.85492856002449</v>
      </c>
      <c r="X3943" s="54">
        <f ca="1">SUBTOTAL(9,T3943:W3943)</f>
        <v>-1320.3049441622643</v>
      </c>
      <c r="Y3943" s="54">
        <f ca="1">VLOOKUP(CONCATENATE($F3943," ",$G3943),AllocFactorMatrix,(Y$4+1),FALSE)*$E3950</f>
        <v>-106.90729401856201</v>
      </c>
      <c r="Z3943" s="54">
        <f ca="1">VLOOKUP(CONCATENATE($F3943," ",$G3943),AllocFactorMatrix,(Z$4+1),FALSE)*$E3950</f>
        <v>-2.2222480062743664</v>
      </c>
      <c r="AA3943" s="54">
        <f t="shared" ca="1" si="2025"/>
        <v>-109.12954202483638</v>
      </c>
      <c r="AB3943" s="54">
        <f ca="1">VLOOKUP(CONCATENATE($F3943," ",$G3943),AllocFactorMatrix,(AB$4+1),FALSE)*$E3950</f>
        <v>-1.2555804205710077</v>
      </c>
      <c r="AC3943" s="54">
        <f ca="1">VLOOKUP(CONCATENATE($F3943," ",$G3943),AllocFactorMatrix,(AC$4+1),FALSE)*$E3950</f>
        <v>0</v>
      </c>
      <c r="AD3943" s="54">
        <f ca="1">VLOOKUP(CONCATENATE($F3943," ",$G3943),AllocFactorMatrix,(AD$4+1),FALSE)*$E3950</f>
        <v>0</v>
      </c>
    </row>
    <row r="3944" spans="1:30" s="51" customFormat="1" hidden="1" outlineLevel="1">
      <c r="A3944" s="56"/>
      <c r="B3944" s="112"/>
      <c r="C3944" s="55"/>
      <c r="D3944" s="55"/>
      <c r="F3944" s="52" t="str">
        <f>F3950</f>
        <v>RB_GUP</v>
      </c>
      <c r="G3944" s="55" t="str">
        <f>$G$9</f>
        <v>BULKTRAN</v>
      </c>
      <c r="H3944" s="53">
        <f t="shared" ca="1" si="2023"/>
        <v>-3002.9140847521794</v>
      </c>
      <c r="I3944" s="54">
        <f ca="1">VLOOKUP(CONCATENATE($F3944," ",$G3944),AllocFactorMatrix,(I$4+1),FALSE)*$E3950</f>
        <v>-1479.1843999523742</v>
      </c>
      <c r="J3944" s="54">
        <f ca="1">VLOOKUP(CONCATENATE($F3944," ",$G3944),AllocFactorMatrix,(J$4+1),FALSE)*$E3950</f>
        <v>-73.121370346814118</v>
      </c>
      <c r="K3944" s="54">
        <f ca="1">VLOOKUP(CONCATENATE($F3944," ",$G3944),AllocFactorMatrix,(K$4+1),FALSE)*$E3950</f>
        <v>-267.83938893722524</v>
      </c>
      <c r="L3944" s="54">
        <f ca="1">VLOOKUP(CONCATENATE($F3944," ",$G3944),AllocFactorMatrix,(L$4+1),FALSE)*$E3950</f>
        <v>-8.4306330273830223</v>
      </c>
      <c r="M3944" s="54">
        <f ca="1">VLOOKUP(CONCATENATE($F3944," ",$G3944),AllocFactorMatrix,(M$4+1),FALSE)*$E3950</f>
        <v>-0.79059778869530206</v>
      </c>
      <c r="N3944" s="54">
        <f t="shared" ca="1" si="2024"/>
        <v>-277.06061975330357</v>
      </c>
      <c r="O3944" s="54">
        <f ca="1">VLOOKUP(CONCATENATE($F3944," ",$G3944),AllocFactorMatrix,(O$4+1),FALSE)*$E3950</f>
        <v>-203.59960089199387</v>
      </c>
      <c r="P3944" s="54">
        <f ca="1">VLOOKUP(CONCATENATE($F3944," ",$G3944),AllocFactorMatrix,(P$4+1),FALSE)*$E3950</f>
        <v>-37.936537306396083</v>
      </c>
      <c r="Q3944" s="54">
        <f ca="1">VLOOKUP(CONCATENATE($F3944," ",$G3944),AllocFactorMatrix,(Q$4+1),FALSE)*$E3950</f>
        <v>-17.142814830417542</v>
      </c>
      <c r="R3944" s="54">
        <f ca="1">VLOOKUP(CONCATENATE($F3944," ",$G3944),AllocFactorMatrix,(R$4+1),FALSE)*$E3950</f>
        <v>-0.7708932205316017</v>
      </c>
      <c r="S3944" s="54">
        <f t="shared" ref="S3944:S3950" ca="1" si="2047">SUBTOTAL(9,O3944:R3944)</f>
        <v>-259.44984624933909</v>
      </c>
      <c r="T3944" s="54">
        <f ca="1">VLOOKUP(CONCATENATE($F3944," ",$G3944),AllocFactorMatrix,(T$4+1),FALSE)*$E3950</f>
        <v>-7.1122555467083615</v>
      </c>
      <c r="U3944" s="54">
        <f ca="1">VLOOKUP(CONCATENATE($F3944," ",$G3944),AllocFactorMatrix,(U$4+1),FALSE)*$E3950</f>
        <v>-116.39085022267481</v>
      </c>
      <c r="V3944" s="54">
        <f ca="1">VLOOKUP(CONCATENATE($F3944," ",$G3944),AllocFactorMatrix,(V$4+1),FALSE)*$E3950</f>
        <v>-615.12891382863927</v>
      </c>
      <c r="W3944" s="54">
        <f ca="1">VLOOKUP(CONCATENATE($F3944," ",$G3944),AllocFactorMatrix,(W$4+1),FALSE)*$E3950</f>
        <v>-111.08208652848472</v>
      </c>
      <c r="X3944" s="54">
        <f t="shared" ref="X3944:X3950" ca="1" si="2048">SUBTOTAL(9,T3944:W3944)</f>
        <v>-849.7141061265072</v>
      </c>
      <c r="Y3944" s="54">
        <f ca="1">VLOOKUP(CONCATENATE($F3944," ",$G3944),AllocFactorMatrix,(Y$4+1),FALSE)*$E3950</f>
        <v>-62.525114361978815</v>
      </c>
      <c r="Z3944" s="54">
        <f ca="1">VLOOKUP(CONCATENATE($F3944," ",$G3944),AllocFactorMatrix,(Z$4+1),FALSE)*$E3950</f>
        <v>-1.0472717656110468</v>
      </c>
      <c r="AA3944" s="54">
        <f t="shared" ca="1" si="2025"/>
        <v>-63.572386127589866</v>
      </c>
      <c r="AB3944" s="54">
        <f ca="1">VLOOKUP(CONCATENATE($F3944," ",$G3944),AllocFactorMatrix,(AB$4+1),FALSE)*$E3950</f>
        <v>-0.81135619625133582</v>
      </c>
      <c r="AC3944" s="54">
        <f ca="1">VLOOKUP(CONCATENATE($F3944," ",$G3944),AllocFactorMatrix,(AC$4+1),FALSE)*$E3950</f>
        <v>0</v>
      </c>
      <c r="AD3944" s="54">
        <f ca="1">VLOOKUP(CONCATENATE($F3944," ",$G3944),AllocFactorMatrix,(AD$4+1),FALSE)*$E3950</f>
        <v>0</v>
      </c>
    </row>
    <row r="3945" spans="1:30" s="51" customFormat="1" hidden="1" outlineLevel="1">
      <c r="A3945" s="56"/>
      <c r="B3945" s="112"/>
      <c r="C3945" s="55"/>
      <c r="D3945" s="55"/>
      <c r="F3945" s="52" t="str">
        <f>F3950</f>
        <v>RB_GUP</v>
      </c>
      <c r="G3945" s="55" t="str">
        <f>$G$10</f>
        <v>SUBTRAN</v>
      </c>
      <c r="H3945" s="53">
        <f t="shared" ca="1" si="2023"/>
        <v>-659.65007274436607</v>
      </c>
      <c r="I3945" s="54">
        <f ca="1">VLOOKUP(CONCATENATE($F3945," ",$G3945),AllocFactorMatrix,(I$4+1),FALSE)*$E3950</f>
        <v>-321.16213714696426</v>
      </c>
      <c r="J3945" s="54">
        <f ca="1">VLOOKUP(CONCATENATE($F3945," ",$G3945),AllocFactorMatrix,(J$4+1),FALSE)*$E3950</f>
        <v>-15.499704868667619</v>
      </c>
      <c r="K3945" s="54">
        <f ca="1">VLOOKUP(CONCATENATE($F3945," ",$G3945),AllocFactorMatrix,(K$4+1),FALSE)*$E3950</f>
        <v>-56.387168448203603</v>
      </c>
      <c r="L3945" s="54">
        <f ca="1">VLOOKUP(CONCATENATE($F3945," ",$G3945),AllocFactorMatrix,(L$4+1),FALSE)*$E3950</f>
        <v>-1.7417465799181642</v>
      </c>
      <c r="M3945" s="54">
        <f ca="1">VLOOKUP(CONCATENATE($F3945," ",$G3945),AllocFactorMatrix,(M$4+1),FALSE)*$E3950</f>
        <v>-0.2169253250053742</v>
      </c>
      <c r="N3945" s="54">
        <f t="shared" ca="1" si="2024"/>
        <v>-58.345840353127144</v>
      </c>
      <c r="O3945" s="54">
        <f ca="1">VLOOKUP(CONCATENATE($F3945," ",$G3945),AllocFactorMatrix,(O$4+1),FALSE)*$E3950</f>
        <v>-42.601387083632282</v>
      </c>
      <c r="P3945" s="54">
        <f ca="1">VLOOKUP(CONCATENATE($F3945," ",$G3945),AllocFactorMatrix,(P$4+1),FALSE)*$E3950</f>
        <v>-7.9195481704682438</v>
      </c>
      <c r="Q3945" s="54">
        <f ca="1">VLOOKUP(CONCATENATE($F3945," ",$G3945),AllocFactorMatrix,(Q$4+1),FALSE)*$E3950</f>
        <v>-4.712225525899985</v>
      </c>
      <c r="R3945" s="54">
        <f ca="1">VLOOKUP(CONCATENATE($F3945," ",$G3945),AllocFactorMatrix,(R$4+1),FALSE)*$E3950</f>
        <v>0</v>
      </c>
      <c r="S3945" s="54">
        <f t="shared" ca="1" si="2047"/>
        <v>-55.233160780000517</v>
      </c>
      <c r="T3945" s="54">
        <f ca="1">VLOOKUP(CONCATENATE($F3945," ",$G3945),AllocFactorMatrix,(T$4+1),FALSE)*$E3950</f>
        <v>-1.4875672881197013</v>
      </c>
      <c r="U3945" s="54">
        <f ca="1">VLOOKUP(CONCATENATE($F3945," ",$G3945),AllocFactorMatrix,(U$4+1),FALSE)*$E3950</f>
        <v>-24.352325825119973</v>
      </c>
      <c r="V3945" s="54">
        <f ca="1">VLOOKUP(CONCATENATE($F3945," ",$G3945),AllocFactorMatrix,(V$4+1),FALSE)*$E3950</f>
        <v>-169.65493693332519</v>
      </c>
      <c r="W3945" s="54">
        <f ca="1">VLOOKUP(CONCATENATE($F3945," ",$G3945),AllocFactorMatrix,(W$4+1),FALSE)*$E3950</f>
        <v>0</v>
      </c>
      <c r="X3945" s="54">
        <f t="shared" ca="1" si="2048"/>
        <v>-195.49483004656486</v>
      </c>
      <c r="Y3945" s="54">
        <f ca="1">VLOOKUP(CONCATENATE($F3945," ",$G3945),AllocFactorMatrix,(Y$4+1),FALSE)*$E3950</f>
        <v>-12.821769395808435</v>
      </c>
      <c r="Z3945" s="54">
        <f ca="1">VLOOKUP(CONCATENATE($F3945," ",$G3945),AllocFactorMatrix,(Z$4+1),FALSE)*$E3950</f>
        <v>-0.21373924417052531</v>
      </c>
      <c r="AA3945" s="54">
        <f t="shared" ca="1" si="2025"/>
        <v>-13.035508639978961</v>
      </c>
      <c r="AB3945" s="54">
        <f ca="1">VLOOKUP(CONCATENATE($F3945," ",$G3945),AllocFactorMatrix,(AB$4+1),FALSE)*$E3950</f>
        <v>-0.17121726703860879</v>
      </c>
      <c r="AC3945" s="54">
        <f ca="1">VLOOKUP(CONCATENATE($F3945," ",$G3945),AllocFactorMatrix,(AC$4+1),FALSE)*$E3950</f>
        <v>-0.58217531053083627</v>
      </c>
      <c r="AD3945" s="54">
        <f ca="1">VLOOKUP(CONCATENATE($F3945," ",$G3945),AllocFactorMatrix,(AD$4+1),FALSE)*$E3950</f>
        <v>-0.12549833149322237</v>
      </c>
    </row>
    <row r="3946" spans="1:30" s="51" customFormat="1" hidden="1" outlineLevel="1">
      <c r="A3946" s="56"/>
      <c r="B3946" s="112"/>
      <c r="C3946" s="55"/>
      <c r="D3946" s="55"/>
      <c r="F3946" s="52" t="str">
        <f>F3950</f>
        <v>RB_GUP</v>
      </c>
      <c r="G3946" s="55" t="str">
        <f>$G$11</f>
        <v>DISTPRI</v>
      </c>
      <c r="H3946" s="53">
        <f t="shared" ca="1" si="2023"/>
        <v>-3026.6838801908243</v>
      </c>
      <c r="I3946" s="54">
        <f ca="1">VLOOKUP(CONCATENATE($F3946," ",$G3946),AllocFactorMatrix,(I$4+1),FALSE)*$E3950</f>
        <v>-2022.8619267952056</v>
      </c>
      <c r="J3946" s="54">
        <f ca="1">VLOOKUP(CONCATENATE($F3946," ",$G3946),AllocFactorMatrix,(J$4+1),FALSE)*$E3950</f>
        <v>-95.352430473344441</v>
      </c>
      <c r="K3946" s="54">
        <f ca="1">VLOOKUP(CONCATENATE($F3946," ",$G3946),AllocFactorMatrix,(K$4+1),FALSE)*$E3950</f>
        <v>-346.23052714788844</v>
      </c>
      <c r="L3946" s="54">
        <f ca="1">VLOOKUP(CONCATENATE($F3946," ",$G3946),AllocFactorMatrix,(L$4+1),FALSE)*$E3950</f>
        <v>-10.700324876410791</v>
      </c>
      <c r="M3946" s="54">
        <f ca="1">VLOOKUP(CONCATENATE($F3946," ",$G3946),AllocFactorMatrix,(M$4+1),FALSE)*$E3950</f>
        <v>0</v>
      </c>
      <c r="N3946" s="54">
        <f t="shared" ca="1" si="2024"/>
        <v>-356.93085202429921</v>
      </c>
      <c r="O3946" s="54">
        <f ca="1">VLOOKUP(CONCATENATE($F3946," ",$G3946),AllocFactorMatrix,(O$4+1),FALSE)*$E3950</f>
        <v>-259.61237943916245</v>
      </c>
      <c r="P3946" s="54">
        <f ca="1">VLOOKUP(CONCATENATE($F3946," ",$G3946),AllocFactorMatrix,(P$4+1),FALSE)*$E3950</f>
        <v>-48.352823140903972</v>
      </c>
      <c r="Q3946" s="54">
        <f ca="1">VLOOKUP(CONCATENATE($F3946," ",$G3946),AllocFactorMatrix,(Q$4+1),FALSE)*$E3950</f>
        <v>0</v>
      </c>
      <c r="R3946" s="54">
        <f ca="1">VLOOKUP(CONCATENATE($F3946," ",$G3946),AllocFactorMatrix,(R$4+1),FALSE)*$E3950</f>
        <v>0</v>
      </c>
      <c r="S3946" s="54">
        <f t="shared" ca="1" si="2047"/>
        <v>-307.96520258006643</v>
      </c>
      <c r="T3946" s="54">
        <f ca="1">VLOOKUP(CONCATENATE($F3946," ",$G3946),AllocFactorMatrix,(T$4+1),FALSE)*$E3950</f>
        <v>-9.2550213400582511</v>
      </c>
      <c r="U3946" s="54">
        <f ca="1">VLOOKUP(CONCATENATE($F3946," ",$G3946),AllocFactorMatrix,(U$4+1),FALSE)*$E3950</f>
        <v>-149.26255152617765</v>
      </c>
      <c r="V3946" s="54">
        <f ca="1">VLOOKUP(CONCATENATE($F3946," ",$G3946),AllocFactorMatrix,(V$4+1),FALSE)*$E3950</f>
        <v>0</v>
      </c>
      <c r="W3946" s="54">
        <f ca="1">VLOOKUP(CONCATENATE($F3946," ",$G3946),AllocFactorMatrix,(W$4+1),FALSE)*$E3950</f>
        <v>0</v>
      </c>
      <c r="X3946" s="54">
        <f t="shared" ca="1" si="2048"/>
        <v>-158.51757286623589</v>
      </c>
      <c r="Y3946" s="54">
        <f ca="1">VLOOKUP(CONCATENATE($F3946," ",$G3946),AllocFactorMatrix,(Y$4+1),FALSE)*$E3950</f>
        <v>-78.285063047474878</v>
      </c>
      <c r="Z3946" s="54">
        <f ca="1">VLOOKUP(CONCATENATE($F3946," ",$G3946),AllocFactorMatrix,(Z$4+1),FALSE)*$E3950</f>
        <v>-1.3061012995062338</v>
      </c>
      <c r="AA3946" s="54">
        <f t="shared" ca="1" si="2025"/>
        <v>-79.591164346981117</v>
      </c>
      <c r="AB3946" s="54">
        <f ca="1">VLOOKUP(CONCATENATE($F3946," ",$G3946),AllocFactorMatrix,(AB$4+1),FALSE)*$E3950</f>
        <v>-1.0581609000748267</v>
      </c>
      <c r="AC3946" s="54">
        <f ca="1">VLOOKUP(CONCATENATE($F3946," ",$G3946),AllocFactorMatrix,(AC$4+1),FALSE)*$E3950</f>
        <v>-3.6251122338136423</v>
      </c>
      <c r="AD3946" s="54">
        <f ca="1">VLOOKUP(CONCATENATE($F3946," ",$G3946),AllocFactorMatrix,(AD$4+1),FALSE)*$E3950</f>
        <v>-0.78145797080342361</v>
      </c>
    </row>
    <row r="3947" spans="1:30" s="51" customFormat="1" hidden="1" outlineLevel="1">
      <c r="A3947" s="56"/>
      <c r="B3947" s="112"/>
      <c r="C3947" s="55"/>
      <c r="D3947" s="55"/>
      <c r="F3947" s="52" t="str">
        <f>F3950</f>
        <v>RB_GUP</v>
      </c>
      <c r="G3947" s="55" t="str">
        <f>$G$12</f>
        <v>DISTSEC</v>
      </c>
      <c r="H3947" s="53">
        <f t="shared" ca="1" si="2023"/>
        <v>-1557.4869944801337</v>
      </c>
      <c r="I3947" s="54">
        <f ca="1">VLOOKUP(CONCATENATE($F3947," ",$G3947),AllocFactorMatrix,(I$4+1),FALSE)*$E3950</f>
        <v>-1164.5352866268313</v>
      </c>
      <c r="J3947" s="54">
        <f ca="1">VLOOKUP(CONCATENATE($F3947," ",$G3947),AllocFactorMatrix,(J$4+1),FALSE)*$E3950</f>
        <v>-56.142617316586936</v>
      </c>
      <c r="K3947" s="54">
        <f ca="1">VLOOKUP(CONCATENATE($F3947," ",$G3947),AllocFactorMatrix,(K$4+1),FALSE)*$E3950</f>
        <v>-169.40567317408784</v>
      </c>
      <c r="L3947" s="54">
        <f ca="1">VLOOKUP(CONCATENATE($F3947," ",$G3947),AllocFactorMatrix,(L$4+1),FALSE)*$E3950</f>
        <v>0</v>
      </c>
      <c r="M3947" s="54">
        <f ca="1">VLOOKUP(CONCATENATE($F3947," ",$G3947),AllocFactorMatrix,(M$4+1),FALSE)*$E3950</f>
        <v>0</v>
      </c>
      <c r="N3947" s="54">
        <f t="shared" ca="1" si="2024"/>
        <v>-169.40567317408784</v>
      </c>
      <c r="O3947" s="54">
        <f ca="1">VLOOKUP(CONCATENATE($F3947," ",$G3947),AllocFactorMatrix,(O$4+1),FALSE)*$E3950</f>
        <v>-107.94595431373357</v>
      </c>
      <c r="P3947" s="54">
        <f ca="1">VLOOKUP(CONCATENATE($F3947," ",$G3947),AllocFactorMatrix,(P$4+1),FALSE)*$E3950</f>
        <v>0</v>
      </c>
      <c r="Q3947" s="54">
        <f ca="1">VLOOKUP(CONCATENATE($F3947," ",$G3947),AllocFactorMatrix,(Q$4+1),FALSE)*$E3950</f>
        <v>0</v>
      </c>
      <c r="R3947" s="54">
        <f ca="1">VLOOKUP(CONCATENATE($F3947," ",$G3947),AllocFactorMatrix,(R$4+1),FALSE)*$E3950</f>
        <v>0</v>
      </c>
      <c r="S3947" s="54">
        <f t="shared" ca="1" si="2047"/>
        <v>-107.94595431373357</v>
      </c>
      <c r="T3947" s="54">
        <f ca="1">VLOOKUP(CONCATENATE($F3947," ",$G3947),AllocFactorMatrix,(T$4+1),FALSE)*$E3950</f>
        <v>-2.9186321484516848</v>
      </c>
      <c r="U3947" s="54">
        <f ca="1">VLOOKUP(CONCATENATE($F3947," ",$G3947),AllocFactorMatrix,(U$4+1),FALSE)*$E3950</f>
        <v>0</v>
      </c>
      <c r="V3947" s="54">
        <f ca="1">VLOOKUP(CONCATENATE($F3947," ",$G3947),AllocFactorMatrix,(V$4+1),FALSE)*$E3950</f>
        <v>0</v>
      </c>
      <c r="W3947" s="54">
        <f ca="1">VLOOKUP(CONCATENATE($F3947," ",$G3947),AllocFactorMatrix,(W$4+1),FALSE)*$E3950</f>
        <v>0</v>
      </c>
      <c r="X3947" s="54">
        <f t="shared" ca="1" si="2048"/>
        <v>-2.9186321484516848</v>
      </c>
      <c r="Y3947" s="54">
        <f ca="1">VLOOKUP(CONCATENATE($F3947," ",$G3947),AllocFactorMatrix,(Y$4+1),FALSE)*$E3950</f>
        <v>-39.815227599005325</v>
      </c>
      <c r="Z3947" s="54">
        <f ca="1">VLOOKUP(CONCATENATE($F3947," ",$G3947),AllocFactorMatrix,(Z$4+1),FALSE)*$E3950</f>
        <v>0</v>
      </c>
      <c r="AA3947" s="54">
        <f t="shared" ca="1" si="2025"/>
        <v>-39.815227599005325</v>
      </c>
      <c r="AB3947" s="54">
        <f ca="1">VLOOKUP(CONCATENATE($F3947," ",$G3947),AllocFactorMatrix,(AB$4+1),FALSE)*$E3950</f>
        <v>-0.41316389760296068</v>
      </c>
      <c r="AC3947" s="54">
        <f ca="1">VLOOKUP(CONCATENATE($F3947," ",$G3947),AllocFactorMatrix,(AC$4+1),FALSE)*$E3950</f>
        <v>-14.028503415534377</v>
      </c>
      <c r="AD3947" s="54">
        <f ca="1">VLOOKUP(CONCATENATE($F3947," ",$G3947),AllocFactorMatrix,(AD$4+1),FALSE)*$E3950</f>
        <v>-2.2819359882994292</v>
      </c>
    </row>
    <row r="3948" spans="1:30" s="51" customFormat="1" hidden="1" outlineLevel="1">
      <c r="A3948" s="56"/>
      <c r="B3948" s="112"/>
      <c r="C3948" s="55"/>
      <c r="D3948" s="55"/>
      <c r="F3948" s="52" t="str">
        <f>F3950</f>
        <v>RB_GUP</v>
      </c>
      <c r="G3948" s="55" t="str">
        <f>$G$13</f>
        <v>ENERGY</v>
      </c>
      <c r="H3948" s="53">
        <f t="shared" ca="1" si="2023"/>
        <v>-47.872292344323206</v>
      </c>
      <c r="I3948" s="54">
        <f ca="1">VLOOKUP(CONCATENATE($F3948," ",$G3948),AllocFactorMatrix,(I$4+1),FALSE)*$E3950</f>
        <v>-17.962980887782631</v>
      </c>
      <c r="J3948" s="54">
        <f ca="1">VLOOKUP(CONCATENATE($F3948," ",$G3948),AllocFactorMatrix,(J$4+1),FALSE)*$E3950</f>
        <v>-1.1641172346235544</v>
      </c>
      <c r="K3948" s="54">
        <f ca="1">VLOOKUP(CONCATENATE($F3948," ",$G3948),AllocFactorMatrix,(K$4+1),FALSE)*$E3950</f>
        <v>-3.9057395168135316</v>
      </c>
      <c r="L3948" s="54">
        <f ca="1">VLOOKUP(CONCATENATE($F3948," ",$G3948),AllocFactorMatrix,(L$4+1),FALSE)*$E3950</f>
        <v>-0.12413326878466886</v>
      </c>
      <c r="M3948" s="54">
        <f ca="1">VLOOKUP(CONCATENATE($F3948," ",$G3948),AllocFactorMatrix,(M$4+1),FALSE)*$E3950</f>
        <v>-1.1443636237970385E-2</v>
      </c>
      <c r="N3948" s="54">
        <f t="shared" ca="1" si="2024"/>
        <v>-4.0413164218361715</v>
      </c>
      <c r="O3948" s="54">
        <f ca="1">VLOOKUP(CONCATENATE($F3948," ",$G3948),AllocFactorMatrix,(O$4+1),FALSE)*$E3950</f>
        <v>-3.5609172152732476</v>
      </c>
      <c r="P3948" s="54">
        <f ca="1">VLOOKUP(CONCATENATE($F3948," ",$G3948),AllocFactorMatrix,(P$4+1),FALSE)*$E3950</f>
        <v>-0.66012553373258698</v>
      </c>
      <c r="Q3948" s="54">
        <f ca="1">VLOOKUP(CONCATENATE($F3948," ",$G3948),AllocFactorMatrix,(Q$4+1),FALSE)*$E3950</f>
        <v>-0.29994414600319536</v>
      </c>
      <c r="R3948" s="54">
        <f ca="1">VLOOKUP(CONCATENATE($F3948," ",$G3948),AllocFactorMatrix,(R$4+1),FALSE)*$E3950</f>
        <v>-1.3897653510435483E-2</v>
      </c>
      <c r="S3948" s="54">
        <f t="shared" ca="1" si="2047"/>
        <v>-4.5348845485194653</v>
      </c>
      <c r="T3948" s="54">
        <f ca="1">VLOOKUP(CONCATENATE($F3948," ",$G3948),AllocFactorMatrix,(T$4+1),FALSE)*$E3950</f>
        <v>-0.13646109561388922</v>
      </c>
      <c r="U3948" s="54">
        <f ca="1">VLOOKUP(CONCATENATE($F3948," ",$G3948),AllocFactorMatrix,(U$4+1),FALSE)*$E3950</f>
        <v>-2.3960524093945996</v>
      </c>
      <c r="V3948" s="54">
        <f ca="1">VLOOKUP(CONCATENATE($F3948," ",$G3948),AllocFactorMatrix,(V$4+1),FALSE)*$E3950</f>
        <v>-13.603790790223737</v>
      </c>
      <c r="W3948" s="54">
        <f ca="1">VLOOKUP(CONCATENATE($F3948," ",$G3948),AllocFactorMatrix,(W$4+1),FALSE)*$E3950</f>
        <v>-2.5809575050406401</v>
      </c>
      <c r="X3948" s="54">
        <f t="shared" ca="1" si="2048"/>
        <v>-18.717261800272865</v>
      </c>
      <c r="Y3948" s="54">
        <f ca="1">VLOOKUP(CONCATENATE($F3948," ",$G3948),AllocFactorMatrix,(Y$4+1),FALSE)*$E3950</f>
        <v>-0.96475981201728866</v>
      </c>
      <c r="Z3948" s="54">
        <f ca="1">VLOOKUP(CONCATENATE($F3948," ",$G3948),AllocFactorMatrix,(Z$4+1),FALSE)*$E3950</f>
        <v>-1.5704751763465811E-2</v>
      </c>
      <c r="AA3948" s="54">
        <f t="shared" ca="1" si="2025"/>
        <v>-0.98046456378075453</v>
      </c>
      <c r="AB3948" s="54">
        <f ca="1">VLOOKUP(CONCATENATE($F3948," ",$G3948),AllocFactorMatrix,(AB$4+1),FALSE)*$E3950</f>
        <v>-1.7517387295863097E-2</v>
      </c>
      <c r="AC3948" s="54">
        <f ca="1">VLOOKUP(CONCATENATE($F3948," ",$G3948),AllocFactorMatrix,(AC$4+1),FALSE)*$E3950</f>
        <v>-0.37879004306801839</v>
      </c>
      <c r="AD3948" s="54">
        <f ca="1">VLOOKUP(CONCATENATE($F3948," ",$G3948),AllocFactorMatrix,(AD$4+1),FALSE)*$E3950</f>
        <v>-7.4959457143882427E-2</v>
      </c>
    </row>
    <row r="3949" spans="1:30" s="51" customFormat="1" hidden="1" outlineLevel="1">
      <c r="A3949" s="56"/>
      <c r="B3949" s="112"/>
      <c r="C3949" s="55"/>
      <c r="D3949" s="55"/>
      <c r="F3949" s="52" t="str">
        <f>F3950</f>
        <v>RB_GUP</v>
      </c>
      <c r="G3949" s="55" t="str">
        <f>$G$14</f>
        <v>CUSTOMER</v>
      </c>
      <c r="H3949" s="53">
        <f t="shared" ca="1" si="2023"/>
        <v>-749.75240560203747</v>
      </c>
      <c r="I3949" s="54">
        <f ca="1">VLOOKUP(CONCATENATE($F3949," ",$G3949),AllocFactorMatrix,(I$4+1),FALSE)*$E3950</f>
        <v>-350.61320628381753</v>
      </c>
      <c r="J3949" s="54">
        <f ca="1">VLOOKUP(CONCATENATE($F3949," ",$G3949),AllocFactorMatrix,(J$4+1),FALSE)*$E3950</f>
        <v>-91.854854931888767</v>
      </c>
      <c r="K3949" s="54">
        <f ca="1">VLOOKUP(CONCATENATE($F3949," ",$G3949),AllocFactorMatrix,(K$4+1),FALSE)*$E3950</f>
        <v>-26.074960459805382</v>
      </c>
      <c r="L3949" s="54">
        <f ca="1">VLOOKUP(CONCATENATE($F3949," ",$G3949),AllocFactorMatrix,(L$4+1),FALSE)*$E3950</f>
        <v>-8.4168530600930591</v>
      </c>
      <c r="M3949" s="54">
        <f ca="1">VLOOKUP(CONCATENATE($F3949," ",$G3949),AllocFactorMatrix,(M$4+1),FALSE)*$E3950</f>
        <v>-1.3662247558226615</v>
      </c>
      <c r="N3949" s="54">
        <f t="shared" ca="1" si="2024"/>
        <v>-35.858038275721107</v>
      </c>
      <c r="O3949" s="54">
        <f ca="1">VLOOKUP(CONCATENATE($F3949," ",$G3949),AllocFactorMatrix,(O$4+1),FALSE)*$E3950</f>
        <v>-7.3996939642336628</v>
      </c>
      <c r="P3949" s="54">
        <f ca="1">VLOOKUP(CONCATENATE($F3949," ",$G3949),AllocFactorMatrix,(P$4+1),FALSE)*$E3950</f>
        <v>-2.1911413011537832</v>
      </c>
      <c r="Q3949" s="54">
        <f ca="1">VLOOKUP(CONCATENATE($F3949," ",$G3949),AllocFactorMatrix,(Q$4+1),FALSE)*$E3950</f>
        <v>-4.7596781070526752</v>
      </c>
      <c r="R3949" s="54">
        <f ca="1">VLOOKUP(CONCATENATE($F3949," ",$G3949),AllocFactorMatrix,(R$4+1),FALSE)*$E3950</f>
        <v>-0.83638940581578114</v>
      </c>
      <c r="S3949" s="54">
        <f t="shared" ca="1" si="2047"/>
        <v>-15.186902778255902</v>
      </c>
      <c r="T3949" s="54">
        <f ca="1">VLOOKUP(CONCATENATE($F3949," ",$G3949),AllocFactorMatrix,(T$4+1),FALSE)*$E3950</f>
        <v>-5.0929572842478794E-2</v>
      </c>
      <c r="U3949" s="54">
        <f ca="1">VLOOKUP(CONCATENATE($F3949," ",$G3949),AllocFactorMatrix,(U$4+1),FALSE)*$E3950</f>
        <v>-1.2999582607092375</v>
      </c>
      <c r="V3949" s="54">
        <f ca="1">VLOOKUP(CONCATENATE($F3949," ",$G3949),AllocFactorMatrix,(V$4+1),FALSE)*$E3950</f>
        <v>-6.9996139366434216</v>
      </c>
      <c r="W3949" s="54">
        <f ca="1">VLOOKUP(CONCATENATE($F3949," ",$G3949),AllocFactorMatrix,(W$4+1),FALSE)*$E3950</f>
        <v>-1.2545979725144869</v>
      </c>
      <c r="X3949" s="54">
        <f t="shared" ca="1" si="2048"/>
        <v>-9.6050997427096245</v>
      </c>
      <c r="Y3949" s="54">
        <f ca="1">VLOOKUP(CONCATENATE($F3949," ",$G3949),AllocFactorMatrix,(Y$4+1),FALSE)*$E3950</f>
        <v>-2.048422861835943</v>
      </c>
      <c r="Z3949" s="54">
        <f ca="1">VLOOKUP(CONCATENATE($F3949," ",$G3949),AllocFactorMatrix,(Z$4+1),FALSE)*$E3950</f>
        <v>-3.713357567197946E-2</v>
      </c>
      <c r="AA3949" s="54">
        <f t="shared" ca="1" si="2025"/>
        <v>-2.0855564375079223</v>
      </c>
      <c r="AB3949" s="54">
        <f ca="1">VLOOKUP(CONCATENATE($F3949," ",$G3949),AllocFactorMatrix,(AB$4+1),FALSE)*$E3950</f>
        <v>-3.8452222092258723E-2</v>
      </c>
      <c r="AC3949" s="54">
        <f ca="1">VLOOKUP(CONCATENATE($F3949," ",$G3949),AllocFactorMatrix,(AC$4+1),FALSE)*$E3950</f>
        <v>-217.83646862578141</v>
      </c>
      <c r="AD3949" s="54">
        <f ca="1">VLOOKUP(CONCATENATE($F3949," ",$G3949),AllocFactorMatrix,(AD$4+1),FALSE)*$E3950</f>
        <v>-26.673826304263027</v>
      </c>
    </row>
    <row r="3950" spans="1:30" s="51" customFormat="1" collapsed="1">
      <c r="A3950" s="56"/>
      <c r="B3950" s="112"/>
      <c r="C3950" s="55"/>
      <c r="D3950" s="109" t="s">
        <v>469</v>
      </c>
      <c r="E3950" s="61">
        <v>-14710</v>
      </c>
      <c r="F3950" s="57" t="s">
        <v>74</v>
      </c>
      <c r="G3950" s="55" t="str">
        <f>$G$15</f>
        <v>TOTAL</v>
      </c>
      <c r="H3950" s="53">
        <f t="shared" ca="1" si="2023"/>
        <v>-14710</v>
      </c>
      <c r="I3950" s="54">
        <f ca="1">VLOOKUP(CONCATENATE($F3950," ",$G3950),AllocFactorMatrix,(I$4+1),FALSE)*$E3950</f>
        <v>-8501.9201684124855</v>
      </c>
      <c r="J3950" s="54">
        <f ca="1">VLOOKUP(CONCATENATE($F3950," ",$G3950),AllocFactorMatrix,(J$4+1),FALSE)*$E3950</f>
        <v>-477.87949951474138</v>
      </c>
      <c r="K3950" s="54">
        <f ca="1">VLOOKUP(CONCATENATE($F3950," ",$G3950),AllocFactorMatrix,(K$4+1),FALSE)*$E3950</f>
        <v>-1346.6730857787393</v>
      </c>
      <c r="L3950" s="54">
        <f ca="1">VLOOKUP(CONCATENATE($F3950," ",$G3950),AllocFactorMatrix,(L$4+1),FALSE)*$E3950</f>
        <v>-41.328140983518971</v>
      </c>
      <c r="M3950" s="54">
        <f ca="1">VLOOKUP(CONCATENATE($F3950," ",$G3950),AllocFactorMatrix,(M$4+1),FALSE)*$E3950</f>
        <v>-3.9189355986811187</v>
      </c>
      <c r="N3950" s="54">
        <f t="shared" ca="1" si="2024"/>
        <v>-1391.9201623609395</v>
      </c>
      <c r="O3950" s="54">
        <f ca="1">VLOOKUP(CONCATENATE($F3950," ",$G3950),AllocFactorMatrix,(O$4+1),FALSE)*$E3950</f>
        <v>-987.45067612123216</v>
      </c>
      <c r="P3950" s="54">
        <f ca="1">VLOOKUP(CONCATENATE($F3950," ",$G3950),AllocFactorMatrix,(P$4+1),FALSE)*$E3950</f>
        <v>-162.71512920469317</v>
      </c>
      <c r="Q3950" s="54">
        <f ca="1">VLOOKUP(CONCATENATE($F3950," ",$G3950),AllocFactorMatrix,(Q$4+1),FALSE)*$E3950</f>
        <v>-52.309535186361934</v>
      </c>
      <c r="R3950" s="54">
        <f ca="1">VLOOKUP(CONCATENATE($F3950," ",$G3950),AllocFactorMatrix,(R$4+1),FALSE)*$E3950</f>
        <v>-2.1683565952000023</v>
      </c>
      <c r="S3950" s="54">
        <f t="shared" ca="1" si="2047"/>
        <v>-1204.6436971074872</v>
      </c>
      <c r="T3950" s="54">
        <f ca="1">VLOOKUP(CONCATENATE($F3950," ",$G3950),AllocFactorMatrix,(T$4+1),FALSE)*$E3950</f>
        <v>-32.478892382489711</v>
      </c>
      <c r="U3950" s="54">
        <f ca="1">VLOOKUP(CONCATENATE($F3950," ",$G3950),AllocFactorMatrix,(U$4+1),FALSE)*$E3950</f>
        <v>-477.08872524745118</v>
      </c>
      <c r="V3950" s="54">
        <f ca="1">VLOOKUP(CONCATENATE($F3950," ",$G3950),AllocFactorMatrix,(V$4+1),FALSE)*$E3950</f>
        <v>-1799.9322586970009</v>
      </c>
      <c r="W3950" s="54">
        <f ca="1">VLOOKUP(CONCATENATE($F3950," ",$G3950),AllocFactorMatrix,(W$4+1),FALSE)*$E3950</f>
        <v>-245.77257056606436</v>
      </c>
      <c r="X3950" s="54">
        <f t="shared" ca="1" si="2048"/>
        <v>-2555.2724468930064</v>
      </c>
      <c r="Y3950" s="54">
        <f ca="1">VLOOKUP(CONCATENATE($F3950," ",$G3950),AllocFactorMatrix,(Y$4+1),FALSE)*$E3950</f>
        <v>-303.36765109668272</v>
      </c>
      <c r="Z3950" s="54">
        <f ca="1">VLOOKUP(CONCATENATE($F3950," ",$G3950),AllocFactorMatrix,(Z$4+1),FALSE)*$E3950</f>
        <v>-4.8421986429976185</v>
      </c>
      <c r="AA3950" s="54">
        <f t="shared" ca="1" si="2025"/>
        <v>-308.20984973968035</v>
      </c>
      <c r="AB3950" s="54">
        <f ca="1">VLOOKUP(CONCATENATE($F3950," ",$G3950),AllocFactorMatrix,(AB$4+1),FALSE)*$E3950</f>
        <v>-3.7654482909268605</v>
      </c>
      <c r="AC3950" s="54">
        <f ca="1">VLOOKUP(CONCATENATE($F3950," ",$G3950),AllocFactorMatrix,(AC$4+1),FALSE)*$E3950</f>
        <v>-236.45104962872827</v>
      </c>
      <c r="AD3950" s="54">
        <f ca="1">VLOOKUP(CONCATENATE($F3950," ",$G3950),AllocFactorMatrix,(AD$4+1),FALSE)*$E3950</f>
        <v>-29.93767805200298</v>
      </c>
    </row>
    <row r="3951" spans="1:30" s="51" customFormat="1" hidden="1" outlineLevel="1">
      <c r="A3951" s="56"/>
      <c r="B3951" s="112"/>
      <c r="C3951" s="55"/>
      <c r="D3951" s="55"/>
      <c r="F3951" s="52" t="str">
        <f>F3958</f>
        <v>RB_GUP</v>
      </c>
      <c r="G3951" s="55" t="str">
        <f>$G$8</f>
        <v>PRODUCTION</v>
      </c>
      <c r="H3951" s="53">
        <f t="shared" ca="1" si="2023"/>
        <v>-19376.79784756638</v>
      </c>
      <c r="I3951" s="54">
        <f ca="1">VLOOKUP(CONCATENATE($F3951," ",$G3951),AllocFactorMatrix,(I$4+1),FALSE)*$E3958</f>
        <v>-10758.123861812903</v>
      </c>
      <c r="J3951" s="54">
        <f ca="1">VLOOKUP(CONCATENATE($F3951," ",$G3951),AllocFactorMatrix,(J$4+1),FALSE)*$E3958</f>
        <v>-495.03373474389713</v>
      </c>
      <c r="K3951" s="54">
        <f ca="1">VLOOKUP(CONCATENATE($F3951," ",$G3951),AllocFactorMatrix,(K$4+1),FALSE)*$E3958</f>
        <v>-1630.7832603546583</v>
      </c>
      <c r="L3951" s="54">
        <f ca="1">VLOOKUP(CONCATENATE($F3951," ",$G3951),AllocFactorMatrix,(L$4+1),FALSE)*$E3958</f>
        <v>-40.748067549237305</v>
      </c>
      <c r="M3951" s="54">
        <f ca="1">VLOOKUP(CONCATENATE($F3951," ",$G3951),AllocFactorMatrix,(M$4+1),FALSE)*$E3958</f>
        <v>-5.2454882101089551</v>
      </c>
      <c r="N3951" s="54">
        <f t="shared" ca="1" si="2024"/>
        <v>-1676.7768161140045</v>
      </c>
      <c r="O3951" s="54">
        <f ca="1">VLOOKUP(CONCATENATE($F3951," ",$G3951),AllocFactorMatrix,(O$4+1),FALSE)*$E3958</f>
        <v>-1240.5588688180176</v>
      </c>
      <c r="P3951" s="54">
        <f ca="1">VLOOKUP(CONCATENATE($F3951," ",$G3951),AllocFactorMatrix,(P$4+1),FALSE)*$E3958</f>
        <v>-224.54351246167946</v>
      </c>
      <c r="Q3951" s="54">
        <f ca="1">VLOOKUP(CONCATENATE($F3951," ",$G3951),AllocFactorMatrix,(Q$4+1),FALSE)*$E3958</f>
        <v>-86.851845307662558</v>
      </c>
      <c r="R3951" s="54">
        <f ca="1">VLOOKUP(CONCATENATE($F3951," ",$G3951),AllocFactorMatrix,(R$4+1),FALSE)*$E3958</f>
        <v>-1.8713727565295677</v>
      </c>
      <c r="S3951" s="54">
        <f ca="1">SUBTOTAL(9,O3951:R3951)</f>
        <v>-1553.8255993438893</v>
      </c>
      <c r="T3951" s="54">
        <f ca="1">VLOOKUP(CONCATENATE($F3951," ",$G3951),AllocFactorMatrix,(T$4+1),FALSE)*$E3958</f>
        <v>-39.392273241365885</v>
      </c>
      <c r="U3951" s="54">
        <f ca="1">VLOOKUP(CONCATENATE($F3951," ",$G3951),AllocFactorMatrix,(U$4+1),FALSE)*$E3958</f>
        <v>-627.19346901106655</v>
      </c>
      <c r="V3951" s="54">
        <f ca="1">VLOOKUP(CONCATENATE($F3951," ",$G3951),AllocFactorMatrix,(V$4+1),FALSE)*$E3958</f>
        <v>-3401.3979990754447</v>
      </c>
      <c r="W3951" s="54">
        <f ca="1">VLOOKUP(CONCATENATE($F3951," ",$G3951),AllocFactorMatrix,(W$4+1),FALSE)*$E3958</f>
        <v>-447.53097219077313</v>
      </c>
      <c r="X3951" s="54">
        <f ca="1">SUBTOTAL(9,T3951:W3951)</f>
        <v>-4515.5147135186498</v>
      </c>
      <c r="Y3951" s="54">
        <f ca="1">VLOOKUP(CONCATENATE($F3951," ",$G3951),AllocFactorMatrix,(Y$4+1),FALSE)*$E3958</f>
        <v>-365.6287596723206</v>
      </c>
      <c r="Z3951" s="54">
        <f ca="1">VLOOKUP(CONCATENATE($F3951," ",$G3951),AllocFactorMatrix,(Z$4+1),FALSE)*$E3958</f>
        <v>-7.6002090379100675</v>
      </c>
      <c r="AA3951" s="54">
        <f t="shared" ca="1" si="2025"/>
        <v>-373.22896871023067</v>
      </c>
      <c r="AB3951" s="54">
        <f ca="1">VLOOKUP(CONCATENATE($F3951," ",$G3951),AllocFactorMatrix,(AB$4+1),FALSE)*$E3958</f>
        <v>-4.2941533228080777</v>
      </c>
      <c r="AC3951" s="54">
        <f ca="1">VLOOKUP(CONCATENATE($F3951," ",$G3951),AllocFactorMatrix,(AC$4+1),FALSE)*$E3958</f>
        <v>0</v>
      </c>
      <c r="AD3951" s="54">
        <f ca="1">VLOOKUP(CONCATENATE($F3951," ",$G3951),AllocFactorMatrix,(AD$4+1),FALSE)*$E3958</f>
        <v>0</v>
      </c>
    </row>
    <row r="3952" spans="1:30" s="51" customFormat="1" hidden="1" outlineLevel="1">
      <c r="A3952" s="56"/>
      <c r="B3952" s="112"/>
      <c r="C3952" s="55"/>
      <c r="D3952" s="55"/>
      <c r="F3952" s="52" t="str">
        <f>F3958</f>
        <v>RB_GUP</v>
      </c>
      <c r="G3952" s="55" t="str">
        <f>$G$9</f>
        <v>BULKTRAN</v>
      </c>
      <c r="H3952" s="53">
        <f t="shared" ca="1" si="2023"/>
        <v>-10270.12948265108</v>
      </c>
      <c r="I3952" s="54">
        <f ca="1">VLOOKUP(CONCATENATE($F3952," ",$G3952),AllocFactorMatrix,(I$4+1),FALSE)*$E3958</f>
        <v>-5058.8910929438471</v>
      </c>
      <c r="J3952" s="54">
        <f ca="1">VLOOKUP(CONCATENATE($F3952," ",$G3952),AllocFactorMatrix,(J$4+1),FALSE)*$E3958</f>
        <v>-250.07906327517821</v>
      </c>
      <c r="K3952" s="54">
        <f ca="1">VLOOKUP(CONCATENATE($F3952," ",$G3952),AllocFactorMatrix,(K$4+1),FALSE)*$E3958</f>
        <v>-916.02527654948096</v>
      </c>
      <c r="L3952" s="54">
        <f ca="1">VLOOKUP(CONCATENATE($F3952," ",$G3952),AllocFactorMatrix,(L$4+1),FALSE)*$E3958</f>
        <v>-28.83322345170717</v>
      </c>
      <c r="M3952" s="54">
        <f ca="1">VLOOKUP(CONCATENATE($F3952," ",$G3952),AllocFactorMatrix,(M$4+1),FALSE)*$E3958</f>
        <v>-2.7038874338186236</v>
      </c>
      <c r="N3952" s="54">
        <f t="shared" ca="1" si="2024"/>
        <v>-947.56238743500671</v>
      </c>
      <c r="O3952" s="54">
        <f ca="1">VLOOKUP(CONCATENATE($F3952," ",$G3952),AllocFactorMatrix,(O$4+1),FALSE)*$E3958</f>
        <v>-696.32170776854662</v>
      </c>
      <c r="P3952" s="54">
        <f ca="1">VLOOKUP(CONCATENATE($F3952," ",$G3952),AllocFactorMatrix,(P$4+1),FALSE)*$E3958</f>
        <v>-129.74502075781649</v>
      </c>
      <c r="Q3952" s="54">
        <f ca="1">VLOOKUP(CONCATENATE($F3952," ",$G3952),AllocFactorMatrix,(Q$4+1),FALSE)*$E3958</f>
        <v>-58.629359028108503</v>
      </c>
      <c r="R3952" s="54">
        <f ca="1">VLOOKUP(CONCATENATE($F3952," ",$G3952),AllocFactorMatrix,(R$4+1),FALSE)*$E3958</f>
        <v>-2.6364967390703158</v>
      </c>
      <c r="S3952" s="54">
        <f t="shared" ref="S3952:S3958" ca="1" si="2049">SUBTOTAL(9,O3952:R3952)</f>
        <v>-887.33258429354203</v>
      </c>
      <c r="T3952" s="54">
        <f ca="1">VLOOKUP(CONCATENATE($F3952," ",$G3952),AllocFactorMatrix,(T$4+1),FALSE)*$E3958</f>
        <v>-24.324300768140787</v>
      </c>
      <c r="U3952" s="54">
        <f ca="1">VLOOKUP(CONCATENATE($F3952," ",$G3952),AllocFactorMatrix,(U$4+1),FALSE)*$E3958</f>
        <v>-398.06303765143082</v>
      </c>
      <c r="V3952" s="54">
        <f ca="1">VLOOKUP(CONCATENATE($F3952," ",$G3952),AllocFactorMatrix,(V$4+1),FALSE)*$E3958</f>
        <v>-2103.7743389398374</v>
      </c>
      <c r="W3952" s="54">
        <f ca="1">VLOOKUP(CONCATENATE($F3952," ",$G3952),AllocFactorMatrix,(W$4+1),FALSE)*$E3958</f>
        <v>-379.90677710139619</v>
      </c>
      <c r="X3952" s="54">
        <f t="shared" ref="X3952:X3958" ca="1" si="2050">SUBTOTAL(9,T3952:W3952)</f>
        <v>-2906.0684544608052</v>
      </c>
      <c r="Y3952" s="54">
        <f ca="1">VLOOKUP(CONCATENATE($F3952," ",$G3952),AllocFactorMatrix,(Y$4+1),FALSE)*$E3958</f>
        <v>-213.83929153207291</v>
      </c>
      <c r="Z3952" s="54">
        <f ca="1">VLOOKUP(CONCATENATE($F3952," ",$G3952),AllocFactorMatrix,(Z$4+1),FALSE)*$E3958</f>
        <v>-3.5817263940262514</v>
      </c>
      <c r="AA3952" s="54">
        <f t="shared" ca="1" si="2025"/>
        <v>-217.42101792609915</v>
      </c>
      <c r="AB3952" s="54">
        <f ca="1">VLOOKUP(CONCATENATE($F3952," ",$G3952),AllocFactorMatrix,(AB$4+1),FALSE)*$E3958</f>
        <v>-2.7748823166015266</v>
      </c>
      <c r="AC3952" s="54">
        <f ca="1">VLOOKUP(CONCATENATE($F3952," ",$G3952),AllocFactorMatrix,(AC$4+1),FALSE)*$E3958</f>
        <v>0</v>
      </c>
      <c r="AD3952" s="54">
        <f ca="1">VLOOKUP(CONCATENATE($F3952," ",$G3952),AllocFactorMatrix,(AD$4+1),FALSE)*$E3958</f>
        <v>0</v>
      </c>
    </row>
    <row r="3953" spans="1:30" s="51" customFormat="1" hidden="1" outlineLevel="1">
      <c r="A3953" s="56"/>
      <c r="B3953" s="112"/>
      <c r="C3953" s="55"/>
      <c r="D3953" s="55"/>
      <c r="F3953" s="52" t="str">
        <f>F3958</f>
        <v>RB_GUP</v>
      </c>
      <c r="G3953" s="55" t="str">
        <f>$G$10</f>
        <v>SUBTRAN</v>
      </c>
      <c r="H3953" s="53">
        <f t="shared" ca="1" si="2023"/>
        <v>-2256.039123704712</v>
      </c>
      <c r="I3953" s="54">
        <f ca="1">VLOOKUP(CONCATENATE($F3953," ",$G3953),AllocFactorMatrix,(I$4+1),FALSE)*$E3958</f>
        <v>-1098.3919753723062</v>
      </c>
      <c r="J3953" s="54">
        <f ca="1">VLOOKUP(CONCATENATE($F3953," ",$G3953),AllocFactorMatrix,(J$4+1),FALSE)*$E3958</f>
        <v>-53.009833598762697</v>
      </c>
      <c r="K3953" s="54">
        <f ca="1">VLOOKUP(CONCATENATE($F3953," ",$G3953),AllocFactorMatrix,(K$4+1),FALSE)*$E3958</f>
        <v>-192.84718269617099</v>
      </c>
      <c r="L3953" s="54">
        <f ca="1">VLOOKUP(CONCATENATE($F3953," ",$G3953),AllocFactorMatrix,(L$4+1),FALSE)*$E3958</f>
        <v>-5.9568680278112112</v>
      </c>
      <c r="M3953" s="54">
        <f ca="1">VLOOKUP(CONCATENATE($F3953," ",$G3953),AllocFactorMatrix,(M$4+1),FALSE)*$E3958</f>
        <v>-0.74189640895277842</v>
      </c>
      <c r="N3953" s="54">
        <f t="shared" ca="1" si="2024"/>
        <v>-199.54594713293497</v>
      </c>
      <c r="O3953" s="54">
        <f ca="1">VLOOKUP(CONCATENATE($F3953," ",$G3953),AllocFactorMatrix,(O$4+1),FALSE)*$E3958</f>
        <v>-145.69906069275706</v>
      </c>
      <c r="P3953" s="54">
        <f ca="1">VLOOKUP(CONCATENATE($F3953," ",$G3953),AllocFactorMatrix,(P$4+1),FALSE)*$E3958</f>
        <v>-27.085285445825079</v>
      </c>
      <c r="Q3953" s="54">
        <f ca="1">VLOOKUP(CONCATENATE($F3953," ",$G3953),AllocFactorMatrix,(Q$4+1),FALSE)*$E3958</f>
        <v>-16.116067571890031</v>
      </c>
      <c r="R3953" s="54">
        <f ca="1">VLOOKUP(CONCATENATE($F3953," ",$G3953),AllocFactorMatrix,(R$4+1),FALSE)*$E3958</f>
        <v>0</v>
      </c>
      <c r="S3953" s="54">
        <f t="shared" ca="1" si="2049"/>
        <v>-188.90041371047215</v>
      </c>
      <c r="T3953" s="54">
        <f ca="1">VLOOKUP(CONCATENATE($F3953," ",$G3953),AllocFactorMatrix,(T$4+1),FALSE)*$E3958</f>
        <v>-5.0875610263775704</v>
      </c>
      <c r="U3953" s="54">
        <f ca="1">VLOOKUP(CONCATENATE($F3953," ",$G3953),AllocFactorMatrix,(U$4+1),FALSE)*$E3958</f>
        <v>-83.286278717604404</v>
      </c>
      <c r="V3953" s="54">
        <f ca="1">VLOOKUP(CONCATENATE($F3953," ",$G3953),AllocFactorMatrix,(V$4+1),FALSE)*$E3958</f>
        <v>-580.22911095708071</v>
      </c>
      <c r="W3953" s="54">
        <f ca="1">VLOOKUP(CONCATENATE($F3953," ",$G3953),AllocFactorMatrix,(W$4+1),FALSE)*$E3958</f>
        <v>0</v>
      </c>
      <c r="X3953" s="54">
        <f t="shared" ca="1" si="2050"/>
        <v>-668.6029507010627</v>
      </c>
      <c r="Y3953" s="54">
        <f ca="1">VLOOKUP(CONCATENATE($F3953," ",$G3953),AllocFactorMatrix,(Y$4+1),FALSE)*$E3958</f>
        <v>-43.851148642673451</v>
      </c>
      <c r="Z3953" s="54">
        <f ca="1">VLOOKUP(CONCATENATE($F3953," ",$G3953),AllocFactorMatrix,(Z$4+1),FALSE)*$E3958</f>
        <v>-0.73099983922331468</v>
      </c>
      <c r="AA3953" s="54">
        <f t="shared" ca="1" si="2025"/>
        <v>-44.582148481896766</v>
      </c>
      <c r="AB3953" s="54">
        <f ca="1">VLOOKUP(CONCATENATE($F3953," ",$G3953),AllocFactorMatrix,(AB$4+1),FALSE)*$E3958</f>
        <v>-0.58557236488411757</v>
      </c>
      <c r="AC3953" s="54">
        <f ca="1">VLOOKUP(CONCATENATE($F3953," ",$G3953),AllocFactorMatrix,(AC$4+1),FALSE)*$E3958</f>
        <v>-1.9910712234871411</v>
      </c>
      <c r="AD3953" s="54">
        <f ca="1">VLOOKUP(CONCATENATE($F3953," ",$G3953),AllocFactorMatrix,(AD$4+1),FALSE)*$E3958</f>
        <v>-0.42921111890499819</v>
      </c>
    </row>
    <row r="3954" spans="1:30" s="51" customFormat="1" hidden="1" outlineLevel="1">
      <c r="A3954" s="56"/>
      <c r="B3954" s="112"/>
      <c r="C3954" s="55"/>
      <c r="D3954" s="55"/>
      <c r="F3954" s="52" t="str">
        <f>F3958</f>
        <v>RB_GUP</v>
      </c>
      <c r="G3954" s="55" t="str">
        <f>$G$11</f>
        <v>DISTPRI</v>
      </c>
      <c r="H3954" s="53">
        <f t="shared" ca="1" si="2023"/>
        <v>-10351.423475766156</v>
      </c>
      <c r="I3954" s="54">
        <f ca="1">VLOOKUP(CONCATENATE($F3954," ",$G3954),AllocFactorMatrix,(I$4+1),FALSE)*$E3958</f>
        <v>-6918.2978025248131</v>
      </c>
      <c r="J3954" s="54">
        <f ca="1">VLOOKUP(CONCATENATE($F3954," ",$G3954),AllocFactorMatrix,(J$4+1),FALSE)*$E3958</f>
        <v>-326.11049793905408</v>
      </c>
      <c r="K3954" s="54">
        <f ca="1">VLOOKUP(CONCATENATE($F3954," ",$G3954),AllocFactorMatrix,(K$4+1),FALSE)*$E3958</f>
        <v>-1184.1272325141481</v>
      </c>
      <c r="L3954" s="54">
        <f ca="1">VLOOKUP(CONCATENATE($F3954," ",$G3954),AllocFactorMatrix,(L$4+1),FALSE)*$E3958</f>
        <v>-36.595693012056458</v>
      </c>
      <c r="M3954" s="54">
        <f ca="1">VLOOKUP(CONCATENATE($F3954," ",$G3954),AllocFactorMatrix,(M$4+1),FALSE)*$E3958</f>
        <v>0</v>
      </c>
      <c r="N3954" s="54">
        <f t="shared" ca="1" si="2024"/>
        <v>-1220.7229255262046</v>
      </c>
      <c r="O3954" s="54">
        <f ca="1">VLOOKUP(CONCATENATE($F3954," ",$G3954),AllocFactorMatrix,(O$4+1),FALSE)*$E3958</f>
        <v>-887.88845664206815</v>
      </c>
      <c r="P3954" s="54">
        <f ca="1">VLOOKUP(CONCATENATE($F3954," ",$G3954),AllocFactorMatrix,(P$4+1),FALSE)*$E3958</f>
        <v>-165.36928479916642</v>
      </c>
      <c r="Q3954" s="54">
        <f ca="1">VLOOKUP(CONCATENATE($F3954," ",$G3954),AllocFactorMatrix,(Q$4+1),FALSE)*$E3958</f>
        <v>0</v>
      </c>
      <c r="R3954" s="54">
        <f ca="1">VLOOKUP(CONCATENATE($F3954," ",$G3954),AllocFactorMatrix,(R$4+1),FALSE)*$E3958</f>
        <v>0</v>
      </c>
      <c r="S3954" s="54">
        <f t="shared" ca="1" si="2049"/>
        <v>-1053.2577414412347</v>
      </c>
      <c r="T3954" s="54">
        <f ca="1">VLOOKUP(CONCATENATE($F3954," ",$G3954),AllocFactorMatrix,(T$4+1),FALSE)*$E3958</f>
        <v>-31.652676315227097</v>
      </c>
      <c r="U3954" s="54">
        <f ca="1">VLOOKUP(CONCATENATE($F3954," ",$G3954),AllocFactorMatrix,(U$4+1),FALSE)*$E3958</f>
        <v>-510.48604382939982</v>
      </c>
      <c r="V3954" s="54">
        <f ca="1">VLOOKUP(CONCATENATE($F3954," ",$G3954),AllocFactorMatrix,(V$4+1),FALSE)*$E3958</f>
        <v>0</v>
      </c>
      <c r="W3954" s="54">
        <f ca="1">VLOOKUP(CONCATENATE($F3954," ",$G3954),AllocFactorMatrix,(W$4+1),FALSE)*$E3958</f>
        <v>0</v>
      </c>
      <c r="X3954" s="54">
        <f t="shared" ca="1" si="2050"/>
        <v>-542.13872014462686</v>
      </c>
      <c r="Y3954" s="54">
        <f ca="1">VLOOKUP(CONCATENATE($F3954," ",$G3954),AllocFactorMatrix,(Y$4+1),FALSE)*$E3958</f>
        <v>-267.73917313768953</v>
      </c>
      <c r="Z3954" s="54">
        <f ca="1">VLOOKUP(CONCATENATE($F3954," ",$G3954),AllocFactorMatrix,(Z$4+1),FALSE)*$E3958</f>
        <v>-4.4669374763330465</v>
      </c>
      <c r="AA3954" s="54">
        <f t="shared" ca="1" si="2025"/>
        <v>-272.20611061402258</v>
      </c>
      <c r="AB3954" s="54">
        <f ca="1">VLOOKUP(CONCATENATE($F3954," ",$G3954),AllocFactorMatrix,(AB$4+1),FALSE)*$E3958</f>
        <v>-3.6189678260954761</v>
      </c>
      <c r="AC3954" s="54">
        <f ca="1">VLOOKUP(CONCATENATE($F3954," ",$G3954),AllocFactorMatrix,(AC$4+1),FALSE)*$E3958</f>
        <v>-12.398080990545923</v>
      </c>
      <c r="AD3954" s="54">
        <f ca="1">VLOOKUP(CONCATENATE($F3954," ",$G3954),AllocFactorMatrix,(AD$4+1),FALSE)*$E3958</f>
        <v>-2.6726287595614844</v>
      </c>
    </row>
    <row r="3955" spans="1:30" s="51" customFormat="1" hidden="1" outlineLevel="1">
      <c r="A3955" s="56"/>
      <c r="B3955" s="112"/>
      <c r="C3955" s="55"/>
      <c r="D3955" s="55"/>
      <c r="F3955" s="52" t="str">
        <f>F3958</f>
        <v>RB_GUP</v>
      </c>
      <c r="G3955" s="55" t="str">
        <f>$G$12</f>
        <v>DISTSEC</v>
      </c>
      <c r="H3955" s="53">
        <f t="shared" ca="1" si="2023"/>
        <v>-5326.690224697556</v>
      </c>
      <c r="I3955" s="54">
        <f ca="1">VLOOKUP(CONCATENATE($F3955," ",$G3955),AllocFactorMatrix,(I$4+1),FALSE)*$E3958</f>
        <v>-3982.7740132501194</v>
      </c>
      <c r="J3955" s="54">
        <f ca="1">VLOOKUP(CONCATENATE($F3955," ",$G3955),AllocFactorMatrix,(J$4+1),FALSE)*$E3958</f>
        <v>-192.01080452618436</v>
      </c>
      <c r="K3955" s="54">
        <f ca="1">VLOOKUP(CONCATENATE($F3955," ",$G3955),AllocFactorMatrix,(K$4+1),FALSE)*$E3958</f>
        <v>-579.37661534433619</v>
      </c>
      <c r="L3955" s="54">
        <f ca="1">VLOOKUP(CONCATENATE($F3955," ",$G3955),AllocFactorMatrix,(L$4+1),FALSE)*$E3958</f>
        <v>0</v>
      </c>
      <c r="M3955" s="54">
        <f ca="1">VLOOKUP(CONCATENATE($F3955," ",$G3955),AllocFactorMatrix,(M$4+1),FALSE)*$E3958</f>
        <v>0</v>
      </c>
      <c r="N3955" s="54">
        <f t="shared" ca="1" si="2024"/>
        <v>-579.37661534433619</v>
      </c>
      <c r="O3955" s="54">
        <f ca="1">VLOOKUP(CONCATENATE($F3955," ",$G3955),AllocFactorMatrix,(O$4+1),FALSE)*$E3958</f>
        <v>-369.18103436911093</v>
      </c>
      <c r="P3955" s="54">
        <f ca="1">VLOOKUP(CONCATENATE($F3955," ",$G3955),AllocFactorMatrix,(P$4+1),FALSE)*$E3958</f>
        <v>0</v>
      </c>
      <c r="Q3955" s="54">
        <f ca="1">VLOOKUP(CONCATENATE($F3955," ",$G3955),AllocFactorMatrix,(Q$4+1),FALSE)*$E3958</f>
        <v>0</v>
      </c>
      <c r="R3955" s="54">
        <f ca="1">VLOOKUP(CONCATENATE($F3955," ",$G3955),AllocFactorMatrix,(R$4+1),FALSE)*$E3958</f>
        <v>0</v>
      </c>
      <c r="S3955" s="54">
        <f t="shared" ca="1" si="2049"/>
        <v>-369.18103436911093</v>
      </c>
      <c r="T3955" s="54">
        <f ca="1">VLOOKUP(CONCATENATE($F3955," ",$G3955),AllocFactorMatrix,(T$4+1),FALSE)*$E3958</f>
        <v>-9.9818806768494763</v>
      </c>
      <c r="U3955" s="54">
        <f ca="1">VLOOKUP(CONCATENATE($F3955," ",$G3955),AllocFactorMatrix,(U$4+1),FALSE)*$E3958</f>
        <v>0</v>
      </c>
      <c r="V3955" s="54">
        <f ca="1">VLOOKUP(CONCATENATE($F3955," ",$G3955),AllocFactorMatrix,(V$4+1),FALSE)*$E3958</f>
        <v>0</v>
      </c>
      <c r="W3955" s="54">
        <f ca="1">VLOOKUP(CONCATENATE($F3955," ",$G3955),AllocFactorMatrix,(W$4+1),FALSE)*$E3958</f>
        <v>0</v>
      </c>
      <c r="X3955" s="54">
        <f t="shared" ca="1" si="2050"/>
        <v>-9.9818806768494763</v>
      </c>
      <c r="Y3955" s="54">
        <f ca="1">VLOOKUP(CONCATENATE($F3955," ",$G3955),AllocFactorMatrix,(Y$4+1),FALSE)*$E3958</f>
        <v>-136.17024373068381</v>
      </c>
      <c r="Z3955" s="54">
        <f ca="1">VLOOKUP(CONCATENATE($F3955," ",$G3955),AllocFactorMatrix,(Z$4+1),FALSE)*$E3958</f>
        <v>0</v>
      </c>
      <c r="AA3955" s="54">
        <f t="shared" ca="1" si="2025"/>
        <v>-136.17024373068381</v>
      </c>
      <c r="AB3955" s="54">
        <f ca="1">VLOOKUP(CONCATENATE($F3955," ",$G3955),AllocFactorMatrix,(AB$4+1),FALSE)*$E3958</f>
        <v>-1.4130429996266043</v>
      </c>
      <c r="AC3955" s="54">
        <f ca="1">VLOOKUP(CONCATENATE($F3955," ",$G3955),AllocFactorMatrix,(AC$4+1),FALSE)*$E3958</f>
        <v>-47.978244618091026</v>
      </c>
      <c r="AD3955" s="54">
        <f ca="1">VLOOKUP(CONCATENATE($F3955," ",$G3955),AllocFactorMatrix,(AD$4+1),FALSE)*$E3958</f>
        <v>-7.8043451825530923</v>
      </c>
    </row>
    <row r="3956" spans="1:30" s="51" customFormat="1" hidden="1" outlineLevel="1">
      <c r="A3956" s="56"/>
      <c r="B3956" s="112"/>
      <c r="C3956" s="55"/>
      <c r="D3956" s="55"/>
      <c r="F3956" s="52" t="str">
        <f>F3958</f>
        <v>RB_GUP</v>
      </c>
      <c r="G3956" s="55" t="str">
        <f>$G$13</f>
        <v>ENERGY</v>
      </c>
      <c r="H3956" s="53">
        <f t="shared" ca="1" si="2023"/>
        <v>-163.72584334130224</v>
      </c>
      <c r="I3956" s="54">
        <f ca="1">VLOOKUP(CONCATENATE($F3956," ",$G3956),AllocFactorMatrix,(I$4+1),FALSE)*$E3958</f>
        <v>-61.434371548841362</v>
      </c>
      <c r="J3956" s="54">
        <f ca="1">VLOOKUP(CONCATENATE($F3956," ",$G3956),AllocFactorMatrix,(J$4+1),FALSE)*$E3958</f>
        <v>-3.9813442526632499</v>
      </c>
      <c r="K3956" s="54">
        <f ca="1">VLOOKUP(CONCATENATE($F3956," ",$G3956),AllocFactorMatrix,(K$4+1),FALSE)*$E3958</f>
        <v>-13.357841560256421</v>
      </c>
      <c r="L3956" s="54">
        <f ca="1">VLOOKUP(CONCATENATE($F3956," ",$G3956),AllocFactorMatrix,(L$4+1),FALSE)*$E3958</f>
        <v>-0.42454253020312072</v>
      </c>
      <c r="M3956" s="54">
        <f ca="1">VLOOKUP(CONCATENATE($F3956," ",$G3956),AllocFactorMatrix,(M$4+1),FALSE)*$E3958</f>
        <v>-3.9137858293409385E-2</v>
      </c>
      <c r="N3956" s="54">
        <f t="shared" ca="1" si="2024"/>
        <v>-13.821521948752952</v>
      </c>
      <c r="O3956" s="54">
        <f ca="1">VLOOKUP(CONCATENATE($F3956," ",$G3956),AllocFactorMatrix,(O$4+1),FALSE)*$E3958</f>
        <v>-12.17853053590631</v>
      </c>
      <c r="P3956" s="54">
        <f ca="1">VLOOKUP(CONCATENATE($F3956," ",$G3956),AllocFactorMatrix,(P$4+1),FALSE)*$E3958</f>
        <v>-2.2576652261422652</v>
      </c>
      <c r="Q3956" s="54">
        <f ca="1">VLOOKUP(CONCATENATE($F3956," ",$G3956),AllocFactorMatrix,(Q$4+1),FALSE)*$E3958</f>
        <v>-1.0258252917250004</v>
      </c>
      <c r="R3956" s="54">
        <f ca="1">VLOOKUP(CONCATENATE($F3956," ",$G3956),AllocFactorMatrix,(R$4+1),FALSE)*$E3958</f>
        <v>-4.7530730826410517E-2</v>
      </c>
      <c r="S3956" s="54">
        <f t="shared" ca="1" si="2049"/>
        <v>-15.509551784599987</v>
      </c>
      <c r="T3956" s="54">
        <f ca="1">VLOOKUP(CONCATENATE($F3956," ",$G3956),AllocFactorMatrix,(T$4+1),FALSE)*$E3958</f>
        <v>-0.46670436840510893</v>
      </c>
      <c r="U3956" s="54">
        <f ca="1">VLOOKUP(CONCATENATE($F3956," ",$G3956),AllocFactorMatrix,(U$4+1),FALSE)*$E3958</f>
        <v>-8.194629548894147</v>
      </c>
      <c r="V3956" s="54">
        <f ca="1">VLOOKUP(CONCATENATE($F3956," ",$G3956),AllocFactorMatrix,(V$4+1),FALSE)*$E3958</f>
        <v>-46.525704341629229</v>
      </c>
      <c r="W3956" s="54">
        <f ca="1">VLOOKUP(CONCATENATE($F3956," ",$G3956),AllocFactorMatrix,(W$4+1),FALSE)*$E3958</f>
        <v>-8.8270150320251233</v>
      </c>
      <c r="X3956" s="54">
        <f t="shared" ca="1" si="2050"/>
        <v>-64.014053290953598</v>
      </c>
      <c r="Y3956" s="54">
        <f ca="1">VLOOKUP(CONCATENATE($F3956," ",$G3956),AllocFactorMatrix,(Y$4+1),FALSE)*$E3958</f>
        <v>-3.2995310253417931</v>
      </c>
      <c r="Z3956" s="54">
        <f ca="1">VLOOKUP(CONCATENATE($F3956," ",$G3956),AllocFactorMatrix,(Z$4+1),FALSE)*$E3958</f>
        <v>-5.3711105130401185E-2</v>
      </c>
      <c r="AA3956" s="54">
        <f t="shared" ca="1" si="2025"/>
        <v>-3.3532421304721942</v>
      </c>
      <c r="AB3956" s="54">
        <f ca="1">VLOOKUP(CONCATENATE($F3956," ",$G3956),AllocFactorMatrix,(AB$4+1),FALSE)*$E3958</f>
        <v>-5.9910417230970535E-2</v>
      </c>
      <c r="AC3956" s="54">
        <f ca="1">VLOOKUP(CONCATENATE($F3956," ",$G3956),AllocFactorMatrix,(AC$4+1),FALSE)*$E3958</f>
        <v>-1.2954825477028511</v>
      </c>
      <c r="AD3956" s="54">
        <f ca="1">VLOOKUP(CONCATENATE($F3956," ",$G3956),AllocFactorMatrix,(AD$4+1),FALSE)*$E3958</f>
        <v>-0.25636542008508367</v>
      </c>
    </row>
    <row r="3957" spans="1:30" s="51" customFormat="1" hidden="1" outlineLevel="1">
      <c r="A3957" s="56"/>
      <c r="B3957" s="112"/>
      <c r="C3957" s="55"/>
      <c r="D3957" s="55"/>
      <c r="F3957" s="52" t="str">
        <f>F3958</f>
        <v>RB_GUP</v>
      </c>
      <c r="G3957" s="55" t="str">
        <f>$G$14</f>
        <v>CUSTOMER</v>
      </c>
      <c r="H3957" s="53">
        <f t="shared" ca="1" si="2023"/>
        <v>-2564.1940022728013</v>
      </c>
      <c r="I3957" s="54">
        <f ca="1">VLOOKUP(CONCATENATE($F3957," ",$G3957),AllocFactorMatrix,(I$4+1),FALSE)*$E3958</f>
        <v>-1199.1162335100323</v>
      </c>
      <c r="J3957" s="54">
        <f ca="1">VLOOKUP(CONCATENATE($F3957," ",$G3957),AllocFactorMatrix,(J$4+1),FALSE)*$E3958</f>
        <v>-314.14859937242636</v>
      </c>
      <c r="K3957" s="54">
        <f ca="1">VLOOKUP(CONCATENATE($F3957," ",$G3957),AllocFactorMatrix,(K$4+1),FALSE)*$E3958</f>
        <v>-89.177782853320792</v>
      </c>
      <c r="L3957" s="54">
        <f ca="1">VLOOKUP(CONCATENATE($F3957," ",$G3957),AllocFactorMatrix,(L$4+1),FALSE)*$E3958</f>
        <v>-28.786095214155111</v>
      </c>
      <c r="M3957" s="54">
        <f ca="1">VLOOKUP(CONCATENATE($F3957," ",$G3957),AllocFactorMatrix,(M$4+1),FALSE)*$E3958</f>
        <v>-4.6725629667357085</v>
      </c>
      <c r="N3957" s="54">
        <f t="shared" ca="1" si="2024"/>
        <v>-122.63644103421161</v>
      </c>
      <c r="O3957" s="54">
        <f ca="1">VLOOKUP(CONCATENATE($F3957," ",$G3957),AllocFactorMatrix,(O$4+1),FALSE)*$E3958</f>
        <v>-25.307355788350193</v>
      </c>
      <c r="P3957" s="54">
        <f ca="1">VLOOKUP(CONCATENATE($F3957," ",$G3957),AllocFactorMatrix,(P$4+1),FALSE)*$E3958</f>
        <v>-7.4938224146665995</v>
      </c>
      <c r="Q3957" s="54">
        <f ca="1">VLOOKUP(CONCATENATE($F3957," ",$G3957),AllocFactorMatrix,(Q$4+1),FALSE)*$E3958</f>
        <v>-16.27835798013005</v>
      </c>
      <c r="R3957" s="54">
        <f ca="1">VLOOKUP(CONCATENATE($F3957," ",$G3957),AllocFactorMatrix,(R$4+1),FALSE)*$E3958</f>
        <v>-2.8604972547373309</v>
      </c>
      <c r="S3957" s="54">
        <f t="shared" ca="1" si="2049"/>
        <v>-51.940033437884175</v>
      </c>
      <c r="T3957" s="54">
        <f ca="1">VLOOKUP(CONCATENATE($F3957," ",$G3957),AllocFactorMatrix,(T$4+1),FALSE)*$E3958</f>
        <v>-0.174181908914498</v>
      </c>
      <c r="U3957" s="54">
        <f ca="1">VLOOKUP(CONCATENATE($F3957," ",$G3957),AllocFactorMatrix,(U$4+1),FALSE)*$E3958</f>
        <v>-4.4459279495595538</v>
      </c>
      <c r="V3957" s="54">
        <f ca="1">VLOOKUP(CONCATENATE($F3957," ",$G3957),AllocFactorMatrix,(V$4+1),FALSE)*$E3958</f>
        <v>-23.939060335730382</v>
      </c>
      <c r="W3957" s="54">
        <f ca="1">VLOOKUP(CONCATENATE($F3957," ",$G3957),AllocFactorMatrix,(W$4+1),FALSE)*$E3958</f>
        <v>-4.290793297024563</v>
      </c>
      <c r="X3957" s="54">
        <f t="shared" ca="1" si="2050"/>
        <v>-32.849963491228998</v>
      </c>
      <c r="Y3957" s="54">
        <f ca="1">VLOOKUP(CONCATENATE($F3957," ",$G3957),AllocFactorMatrix,(Y$4+1),FALSE)*$E3958</f>
        <v>-7.0057175904897653</v>
      </c>
      <c r="Z3957" s="54">
        <f ca="1">VLOOKUP(CONCATENATE($F3957," ",$G3957),AllocFactorMatrix,(Z$4+1),FALSE)*$E3958</f>
        <v>-0.126998848299226</v>
      </c>
      <c r="AA3957" s="54">
        <f t="shared" ca="1" si="2025"/>
        <v>-7.1327164387889912</v>
      </c>
      <c r="AB3957" s="54">
        <f ca="1">VLOOKUP(CONCATENATE($F3957," ",$G3957),AllocFactorMatrix,(AB$4+1),FALSE)*$E3958</f>
        <v>-0.13150869077086635</v>
      </c>
      <c r="AC3957" s="54">
        <f ca="1">VLOOKUP(CONCATENATE($F3957," ",$G3957),AllocFactorMatrix,(AC$4+1),FALSE)*$E3958</f>
        <v>-745.01256968690939</v>
      </c>
      <c r="AD3957" s="54">
        <f ca="1">VLOOKUP(CONCATENATE($F3957," ",$G3957),AllocFactorMatrix,(AD$4+1),FALSE)*$E3958</f>
        <v>-91.225936610548516</v>
      </c>
    </row>
    <row r="3958" spans="1:30" s="51" customFormat="1" collapsed="1">
      <c r="A3958" s="56"/>
      <c r="B3958" s="112"/>
      <c r="C3958" s="55"/>
      <c r="D3958" s="109" t="s">
        <v>470</v>
      </c>
      <c r="E3958" s="61">
        <v>-50309</v>
      </c>
      <c r="F3958" s="57" t="s">
        <v>74</v>
      </c>
      <c r="G3958" s="55" t="str">
        <f>$G$15</f>
        <v>TOTAL</v>
      </c>
      <c r="H3958" s="53">
        <f t="shared" ca="1" si="2023"/>
        <v>-50309</v>
      </c>
      <c r="I3958" s="54">
        <f ca="1">VLOOKUP(CONCATENATE($F3958," ",$G3958),AllocFactorMatrix,(I$4+1),FALSE)*$E3958</f>
        <v>-29077.029350962868</v>
      </c>
      <c r="J3958" s="54">
        <f ca="1">VLOOKUP(CONCATENATE($F3958," ",$G3958),AllocFactorMatrix,(J$4+1),FALSE)*$E3958</f>
        <v>-1634.373877708166</v>
      </c>
      <c r="K3958" s="54">
        <f ca="1">VLOOKUP(CONCATENATE($F3958," ",$G3958),AllocFactorMatrix,(K$4+1),FALSE)*$E3958</f>
        <v>-4605.6951918723726</v>
      </c>
      <c r="L3958" s="54">
        <f ca="1">VLOOKUP(CONCATENATE($F3958," ",$G3958),AllocFactorMatrix,(L$4+1),FALSE)*$E3958</f>
        <v>-141.34448978517037</v>
      </c>
      <c r="M3958" s="54">
        <f ca="1">VLOOKUP(CONCATENATE($F3958," ",$G3958),AllocFactorMatrix,(M$4+1),FALSE)*$E3958</f>
        <v>-13.402972877909477</v>
      </c>
      <c r="N3958" s="54">
        <f t="shared" ca="1" si="2024"/>
        <v>-4760.4426545354527</v>
      </c>
      <c r="O3958" s="54">
        <f ca="1">VLOOKUP(CONCATENATE($F3958," ",$G3958),AllocFactorMatrix,(O$4+1),FALSE)*$E3958</f>
        <v>-3377.1350146147565</v>
      </c>
      <c r="P3958" s="54">
        <f ca="1">VLOOKUP(CONCATENATE($F3958," ",$G3958),AllocFactorMatrix,(P$4+1),FALSE)*$E3958</f>
        <v>-556.49459110529631</v>
      </c>
      <c r="Q3958" s="54">
        <f ca="1">VLOOKUP(CONCATENATE($F3958," ",$G3958),AllocFactorMatrix,(Q$4+1),FALSE)*$E3958</f>
        <v>-178.90145517951615</v>
      </c>
      <c r="R3958" s="54">
        <f ca="1">VLOOKUP(CONCATENATE($F3958," ",$G3958),AllocFactorMatrix,(R$4+1),FALSE)*$E3958</f>
        <v>-7.4158974811636247</v>
      </c>
      <c r="S3958" s="54">
        <f t="shared" ca="1" si="2049"/>
        <v>-4119.9469583807322</v>
      </c>
      <c r="T3958" s="54">
        <f ca="1">VLOOKUP(CONCATENATE($F3958," ",$G3958),AllocFactorMatrix,(T$4+1),FALSE)*$E3958</f>
        <v>-111.07957830528042</v>
      </c>
      <c r="U3958" s="54">
        <f ca="1">VLOOKUP(CONCATENATE($F3958," ",$G3958),AllocFactorMatrix,(U$4+1),FALSE)*$E3958</f>
        <v>-1631.6693867079553</v>
      </c>
      <c r="V3958" s="54">
        <f ca="1">VLOOKUP(CONCATENATE($F3958," ",$G3958),AllocFactorMatrix,(V$4+1),FALSE)*$E3958</f>
        <v>-6155.8662136497223</v>
      </c>
      <c r="W3958" s="54">
        <f ca="1">VLOOKUP(CONCATENATE($F3958," ",$G3958),AllocFactorMatrix,(W$4+1),FALSE)*$E3958</f>
        <v>-840.55555762121901</v>
      </c>
      <c r="X3958" s="54">
        <f t="shared" ca="1" si="2050"/>
        <v>-8739.1707362841771</v>
      </c>
      <c r="Y3958" s="54">
        <f ca="1">VLOOKUP(CONCATENATE($F3958," ",$G3958),AllocFactorMatrix,(Y$4+1),FALSE)*$E3958</f>
        <v>-1037.533865331272</v>
      </c>
      <c r="Z3958" s="54">
        <f ca="1">VLOOKUP(CONCATENATE($F3958," ",$G3958),AllocFactorMatrix,(Z$4+1),FALSE)*$E3958</f>
        <v>-16.560582700922311</v>
      </c>
      <c r="AA3958" s="54">
        <f t="shared" ca="1" si="2025"/>
        <v>-1054.0944480321944</v>
      </c>
      <c r="AB3958" s="54">
        <f ca="1">VLOOKUP(CONCATENATE($F3958," ",$G3958),AllocFactorMatrix,(AB$4+1),FALSE)*$E3958</f>
        <v>-12.878037938017636</v>
      </c>
      <c r="AC3958" s="54">
        <f ca="1">VLOOKUP(CONCATENATE($F3958," ",$G3958),AllocFactorMatrix,(AC$4+1),FALSE)*$E3958</f>
        <v>-808.67544906673629</v>
      </c>
      <c r="AD3958" s="54">
        <f ca="1">VLOOKUP(CONCATENATE($F3958," ",$G3958),AllocFactorMatrix,(AD$4+1),FALSE)*$E3958</f>
        <v>-102.38848709165316</v>
      </c>
    </row>
    <row r="3959" spans="1:30" s="51" customFormat="1" hidden="1" outlineLevel="1">
      <c r="A3959" s="56"/>
      <c r="B3959" s="112"/>
      <c r="C3959" s="55"/>
      <c r="D3959" s="55"/>
      <c r="F3959" s="52" t="str">
        <f>F3966</f>
        <v>PROD_ENERGY</v>
      </c>
      <c r="G3959" s="55" t="str">
        <f>$G$8</f>
        <v>PRODUCTION</v>
      </c>
      <c r="H3959" s="53">
        <f t="shared" ref="H3959:H3974" si="2051">SUBTOTAL(9,I3959:AD3959)</f>
        <v>0</v>
      </c>
      <c r="I3959" s="54">
        <f>VLOOKUP(CONCATENATE($F3959," ",$G3959),AllocFactorMatrix,(I$4+1),FALSE)*$E3966</f>
        <v>0</v>
      </c>
      <c r="J3959" s="54">
        <f>VLOOKUP(CONCATENATE($F3959," ",$G3959),AllocFactorMatrix,(J$4+1),FALSE)*$E3966</f>
        <v>0</v>
      </c>
      <c r="K3959" s="54">
        <f>VLOOKUP(CONCATENATE($F3959," ",$G3959),AllocFactorMatrix,(K$4+1),FALSE)*$E3966</f>
        <v>0</v>
      </c>
      <c r="L3959" s="54">
        <f>VLOOKUP(CONCATENATE($F3959," ",$G3959),AllocFactorMatrix,(L$4+1),FALSE)*$E3966</f>
        <v>0</v>
      </c>
      <c r="M3959" s="54">
        <f>VLOOKUP(CONCATENATE($F3959," ",$G3959),AllocFactorMatrix,(M$4+1),FALSE)*$E3966</f>
        <v>0</v>
      </c>
      <c r="N3959" s="54">
        <f t="shared" ref="N3959:N3974" si="2052">SUBTOTAL(9,K3959:M3959)</f>
        <v>0</v>
      </c>
      <c r="O3959" s="54">
        <f>VLOOKUP(CONCATENATE($F3959," ",$G3959),AllocFactorMatrix,(O$4+1),FALSE)*$E3966</f>
        <v>0</v>
      </c>
      <c r="P3959" s="54">
        <f>VLOOKUP(CONCATENATE($F3959," ",$G3959),AllocFactorMatrix,(P$4+1),FALSE)*$E3966</f>
        <v>0</v>
      </c>
      <c r="Q3959" s="54">
        <f>VLOOKUP(CONCATENATE($F3959," ",$G3959),AllocFactorMatrix,(Q$4+1),FALSE)*$E3966</f>
        <v>0</v>
      </c>
      <c r="R3959" s="54">
        <f>VLOOKUP(CONCATENATE($F3959," ",$G3959),AllocFactorMatrix,(R$4+1),FALSE)*$E3966</f>
        <v>0</v>
      </c>
      <c r="S3959" s="54">
        <f>SUBTOTAL(9,O3959:R3959)</f>
        <v>0</v>
      </c>
      <c r="T3959" s="54">
        <f>VLOOKUP(CONCATENATE($F3959," ",$G3959),AllocFactorMatrix,(T$4+1),FALSE)*$E3966</f>
        <v>0</v>
      </c>
      <c r="U3959" s="54">
        <f>VLOOKUP(CONCATENATE($F3959," ",$G3959),AllocFactorMatrix,(U$4+1),FALSE)*$E3966</f>
        <v>0</v>
      </c>
      <c r="V3959" s="54">
        <f>VLOOKUP(CONCATENATE($F3959," ",$G3959),AllocFactorMatrix,(V$4+1),FALSE)*$E3966</f>
        <v>0</v>
      </c>
      <c r="W3959" s="54">
        <f>VLOOKUP(CONCATENATE($F3959," ",$G3959),AllocFactorMatrix,(W$4+1),FALSE)*$E3966</f>
        <v>0</v>
      </c>
      <c r="X3959" s="54">
        <f>SUBTOTAL(9,T3959:W3959)</f>
        <v>0</v>
      </c>
      <c r="Y3959" s="54">
        <f>VLOOKUP(CONCATENATE($F3959," ",$G3959),AllocFactorMatrix,(Y$4+1),FALSE)*$E3966</f>
        <v>0</v>
      </c>
      <c r="Z3959" s="54">
        <f>VLOOKUP(CONCATENATE($F3959," ",$G3959),AllocFactorMatrix,(Z$4+1),FALSE)*$E3966</f>
        <v>0</v>
      </c>
      <c r="AA3959" s="54">
        <f t="shared" ref="AA3959:AA3974" si="2053">SUBTOTAL(9,Y3959:Z3959)</f>
        <v>0</v>
      </c>
      <c r="AB3959" s="54">
        <f>VLOOKUP(CONCATENATE($F3959," ",$G3959),AllocFactorMatrix,(AB$4+1),FALSE)*$E3966</f>
        <v>0</v>
      </c>
      <c r="AC3959" s="54">
        <f>VLOOKUP(CONCATENATE($F3959," ",$G3959),AllocFactorMatrix,(AC$4+1),FALSE)*$E3966</f>
        <v>0</v>
      </c>
      <c r="AD3959" s="54">
        <f>VLOOKUP(CONCATENATE($F3959," ",$G3959),AllocFactorMatrix,(AD$4+1),FALSE)*$E3966</f>
        <v>0</v>
      </c>
    </row>
    <row r="3960" spans="1:30" s="51" customFormat="1" hidden="1" outlineLevel="1">
      <c r="A3960" s="56"/>
      <c r="B3960" s="112"/>
      <c r="C3960" s="55"/>
      <c r="D3960" s="55"/>
      <c r="F3960" s="52" t="str">
        <f>F3966</f>
        <v>PROD_ENERGY</v>
      </c>
      <c r="G3960" s="55" t="str">
        <f>$G$9</f>
        <v>BULKTRAN</v>
      </c>
      <c r="H3960" s="53">
        <f t="shared" si="2051"/>
        <v>0</v>
      </c>
      <c r="I3960" s="54">
        <f>VLOOKUP(CONCATENATE($F3960," ",$G3960),AllocFactorMatrix,(I$4+1),FALSE)*$E3966</f>
        <v>0</v>
      </c>
      <c r="J3960" s="54">
        <f>VLOOKUP(CONCATENATE($F3960," ",$G3960),AllocFactorMatrix,(J$4+1),FALSE)*$E3966</f>
        <v>0</v>
      </c>
      <c r="K3960" s="54">
        <f>VLOOKUP(CONCATENATE($F3960," ",$G3960),AllocFactorMatrix,(K$4+1),FALSE)*$E3966</f>
        <v>0</v>
      </c>
      <c r="L3960" s="54">
        <f>VLOOKUP(CONCATENATE($F3960," ",$G3960),AllocFactorMatrix,(L$4+1),FALSE)*$E3966</f>
        <v>0</v>
      </c>
      <c r="M3960" s="54">
        <f>VLOOKUP(CONCATENATE($F3960," ",$G3960),AllocFactorMatrix,(M$4+1),FALSE)*$E3966</f>
        <v>0</v>
      </c>
      <c r="N3960" s="54">
        <f t="shared" si="2052"/>
        <v>0</v>
      </c>
      <c r="O3960" s="54">
        <f>VLOOKUP(CONCATENATE($F3960," ",$G3960),AllocFactorMatrix,(O$4+1),FALSE)*$E3966</f>
        <v>0</v>
      </c>
      <c r="P3960" s="54">
        <f>VLOOKUP(CONCATENATE($F3960," ",$G3960),AllocFactorMatrix,(P$4+1),FALSE)*$E3966</f>
        <v>0</v>
      </c>
      <c r="Q3960" s="54">
        <f>VLOOKUP(CONCATENATE($F3960," ",$G3960),AllocFactorMatrix,(Q$4+1),FALSE)*$E3966</f>
        <v>0</v>
      </c>
      <c r="R3960" s="54">
        <f>VLOOKUP(CONCATENATE($F3960," ",$G3960),AllocFactorMatrix,(R$4+1),FALSE)*$E3966</f>
        <v>0</v>
      </c>
      <c r="S3960" s="54">
        <f t="shared" ref="S3960:S3966" si="2054">SUBTOTAL(9,O3960:R3960)</f>
        <v>0</v>
      </c>
      <c r="T3960" s="54">
        <f>VLOOKUP(CONCATENATE($F3960," ",$G3960),AllocFactorMatrix,(T$4+1),FALSE)*$E3966</f>
        <v>0</v>
      </c>
      <c r="U3960" s="54">
        <f>VLOOKUP(CONCATENATE($F3960," ",$G3960),AllocFactorMatrix,(U$4+1),FALSE)*$E3966</f>
        <v>0</v>
      </c>
      <c r="V3960" s="54">
        <f>VLOOKUP(CONCATENATE($F3960," ",$G3960),AllocFactorMatrix,(V$4+1),FALSE)*$E3966</f>
        <v>0</v>
      </c>
      <c r="W3960" s="54">
        <f>VLOOKUP(CONCATENATE($F3960," ",$G3960),AllocFactorMatrix,(W$4+1),FALSE)*$E3966</f>
        <v>0</v>
      </c>
      <c r="X3960" s="54">
        <f t="shared" ref="X3960:X3966" si="2055">SUBTOTAL(9,T3960:W3960)</f>
        <v>0</v>
      </c>
      <c r="Y3960" s="54">
        <f>VLOOKUP(CONCATENATE($F3960," ",$G3960),AllocFactorMatrix,(Y$4+1),FALSE)*$E3966</f>
        <v>0</v>
      </c>
      <c r="Z3960" s="54">
        <f>VLOOKUP(CONCATENATE($F3960," ",$G3960),AllocFactorMatrix,(Z$4+1),FALSE)*$E3966</f>
        <v>0</v>
      </c>
      <c r="AA3960" s="54">
        <f t="shared" si="2053"/>
        <v>0</v>
      </c>
      <c r="AB3960" s="54">
        <f>VLOOKUP(CONCATENATE($F3960," ",$G3960),AllocFactorMatrix,(AB$4+1),FALSE)*$E3966</f>
        <v>0</v>
      </c>
      <c r="AC3960" s="54">
        <f>VLOOKUP(CONCATENATE($F3960," ",$G3960),AllocFactorMatrix,(AC$4+1),FALSE)*$E3966</f>
        <v>0</v>
      </c>
      <c r="AD3960" s="54">
        <f>VLOOKUP(CONCATENATE($F3960," ",$G3960),AllocFactorMatrix,(AD$4+1),FALSE)*$E3966</f>
        <v>0</v>
      </c>
    </row>
    <row r="3961" spans="1:30" s="51" customFormat="1" hidden="1" outlineLevel="1">
      <c r="A3961" s="56"/>
      <c r="B3961" s="112"/>
      <c r="C3961" s="55"/>
      <c r="D3961" s="55"/>
      <c r="F3961" s="52" t="str">
        <f>F3966</f>
        <v>PROD_ENERGY</v>
      </c>
      <c r="G3961" s="55" t="str">
        <f>$G$10</f>
        <v>SUBTRAN</v>
      </c>
      <c r="H3961" s="53">
        <f t="shared" si="2051"/>
        <v>0</v>
      </c>
      <c r="I3961" s="54">
        <f>VLOOKUP(CONCATENATE($F3961," ",$G3961),AllocFactorMatrix,(I$4+1),FALSE)*$E3966</f>
        <v>0</v>
      </c>
      <c r="J3961" s="54">
        <f>VLOOKUP(CONCATENATE($F3961," ",$G3961),AllocFactorMatrix,(J$4+1),FALSE)*$E3966</f>
        <v>0</v>
      </c>
      <c r="K3961" s="54">
        <f>VLOOKUP(CONCATENATE($F3961," ",$G3961),AllocFactorMatrix,(K$4+1),FALSE)*$E3966</f>
        <v>0</v>
      </c>
      <c r="L3961" s="54">
        <f>VLOOKUP(CONCATENATE($F3961," ",$G3961),AllocFactorMatrix,(L$4+1),FALSE)*$E3966</f>
        <v>0</v>
      </c>
      <c r="M3961" s="54">
        <f>VLOOKUP(CONCATENATE($F3961," ",$G3961),AllocFactorMatrix,(M$4+1),FALSE)*$E3966</f>
        <v>0</v>
      </c>
      <c r="N3961" s="54">
        <f t="shared" si="2052"/>
        <v>0</v>
      </c>
      <c r="O3961" s="54">
        <f>VLOOKUP(CONCATENATE($F3961," ",$G3961),AllocFactorMatrix,(O$4+1),FALSE)*$E3966</f>
        <v>0</v>
      </c>
      <c r="P3961" s="54">
        <f>VLOOKUP(CONCATENATE($F3961," ",$G3961),AllocFactorMatrix,(P$4+1),FALSE)*$E3966</f>
        <v>0</v>
      </c>
      <c r="Q3961" s="54">
        <f>VLOOKUP(CONCATENATE($F3961," ",$G3961),AllocFactorMatrix,(Q$4+1),FALSE)*$E3966</f>
        <v>0</v>
      </c>
      <c r="R3961" s="54">
        <f>VLOOKUP(CONCATENATE($F3961," ",$G3961),AllocFactorMatrix,(R$4+1),FALSE)*$E3966</f>
        <v>0</v>
      </c>
      <c r="S3961" s="54">
        <f t="shared" si="2054"/>
        <v>0</v>
      </c>
      <c r="T3961" s="54">
        <f>VLOOKUP(CONCATENATE($F3961," ",$G3961),AllocFactorMatrix,(T$4+1),FALSE)*$E3966</f>
        <v>0</v>
      </c>
      <c r="U3961" s="54">
        <f>VLOOKUP(CONCATENATE($F3961," ",$G3961),AllocFactorMatrix,(U$4+1),FALSE)*$E3966</f>
        <v>0</v>
      </c>
      <c r="V3961" s="54">
        <f>VLOOKUP(CONCATENATE($F3961," ",$G3961),AllocFactorMatrix,(V$4+1),FALSE)*$E3966</f>
        <v>0</v>
      </c>
      <c r="W3961" s="54">
        <f>VLOOKUP(CONCATENATE($F3961," ",$G3961),AllocFactorMatrix,(W$4+1),FALSE)*$E3966</f>
        <v>0</v>
      </c>
      <c r="X3961" s="54">
        <f t="shared" si="2055"/>
        <v>0</v>
      </c>
      <c r="Y3961" s="54">
        <f>VLOOKUP(CONCATENATE($F3961," ",$G3961),AllocFactorMatrix,(Y$4+1),FALSE)*$E3966</f>
        <v>0</v>
      </c>
      <c r="Z3961" s="54">
        <f>VLOOKUP(CONCATENATE($F3961," ",$G3961),AllocFactorMatrix,(Z$4+1),FALSE)*$E3966</f>
        <v>0</v>
      </c>
      <c r="AA3961" s="54">
        <f t="shared" si="2053"/>
        <v>0</v>
      </c>
      <c r="AB3961" s="54">
        <f>VLOOKUP(CONCATENATE($F3961," ",$G3961),AllocFactorMatrix,(AB$4+1),FALSE)*$E3966</f>
        <v>0</v>
      </c>
      <c r="AC3961" s="54">
        <f>VLOOKUP(CONCATENATE($F3961," ",$G3961),AllocFactorMatrix,(AC$4+1),FALSE)*$E3966</f>
        <v>0</v>
      </c>
      <c r="AD3961" s="54">
        <f>VLOOKUP(CONCATENATE($F3961," ",$G3961),AllocFactorMatrix,(AD$4+1),FALSE)*$E3966</f>
        <v>0</v>
      </c>
    </row>
    <row r="3962" spans="1:30" s="51" customFormat="1" hidden="1" outlineLevel="1">
      <c r="A3962" s="56"/>
      <c r="B3962" s="112"/>
      <c r="C3962" s="55"/>
      <c r="D3962" s="55"/>
      <c r="F3962" s="52" t="str">
        <f>F3966</f>
        <v>PROD_ENERGY</v>
      </c>
      <c r="G3962" s="55" t="str">
        <f>$G$11</f>
        <v>DISTPRI</v>
      </c>
      <c r="H3962" s="53">
        <f t="shared" si="2051"/>
        <v>0</v>
      </c>
      <c r="I3962" s="54">
        <f>VLOOKUP(CONCATENATE($F3962," ",$G3962),AllocFactorMatrix,(I$4+1),FALSE)*$E3966</f>
        <v>0</v>
      </c>
      <c r="J3962" s="54">
        <f>VLOOKUP(CONCATENATE($F3962," ",$G3962),AllocFactorMatrix,(J$4+1),FALSE)*$E3966</f>
        <v>0</v>
      </c>
      <c r="K3962" s="54">
        <f>VLOOKUP(CONCATENATE($F3962," ",$G3962),AllocFactorMatrix,(K$4+1),FALSE)*$E3966</f>
        <v>0</v>
      </c>
      <c r="L3962" s="54">
        <f>VLOOKUP(CONCATENATE($F3962," ",$G3962),AllocFactorMatrix,(L$4+1),FALSE)*$E3966</f>
        <v>0</v>
      </c>
      <c r="M3962" s="54">
        <f>VLOOKUP(CONCATENATE($F3962," ",$G3962),AllocFactorMatrix,(M$4+1),FALSE)*$E3966</f>
        <v>0</v>
      </c>
      <c r="N3962" s="54">
        <f t="shared" si="2052"/>
        <v>0</v>
      </c>
      <c r="O3962" s="54">
        <f>VLOOKUP(CONCATENATE($F3962," ",$G3962),AllocFactorMatrix,(O$4+1),FALSE)*$E3966</f>
        <v>0</v>
      </c>
      <c r="P3962" s="54">
        <f>VLOOKUP(CONCATENATE($F3962," ",$G3962),AllocFactorMatrix,(P$4+1),FALSE)*$E3966</f>
        <v>0</v>
      </c>
      <c r="Q3962" s="54">
        <f>VLOOKUP(CONCATENATE($F3962," ",$G3962),AllocFactorMatrix,(Q$4+1),FALSE)*$E3966</f>
        <v>0</v>
      </c>
      <c r="R3962" s="54">
        <f>VLOOKUP(CONCATENATE($F3962," ",$G3962),AllocFactorMatrix,(R$4+1),FALSE)*$E3966</f>
        <v>0</v>
      </c>
      <c r="S3962" s="54">
        <f t="shared" si="2054"/>
        <v>0</v>
      </c>
      <c r="T3962" s="54">
        <f>VLOOKUP(CONCATENATE($F3962," ",$G3962),AllocFactorMatrix,(T$4+1),FALSE)*$E3966</f>
        <v>0</v>
      </c>
      <c r="U3962" s="54">
        <f>VLOOKUP(CONCATENATE($F3962," ",$G3962),AllocFactorMatrix,(U$4+1),FALSE)*$E3966</f>
        <v>0</v>
      </c>
      <c r="V3962" s="54">
        <f>VLOOKUP(CONCATENATE($F3962," ",$G3962),AllocFactorMatrix,(V$4+1),FALSE)*$E3966</f>
        <v>0</v>
      </c>
      <c r="W3962" s="54">
        <f>VLOOKUP(CONCATENATE($F3962," ",$G3962),AllocFactorMatrix,(W$4+1),FALSE)*$E3966</f>
        <v>0</v>
      </c>
      <c r="X3962" s="54">
        <f t="shared" si="2055"/>
        <v>0</v>
      </c>
      <c r="Y3962" s="54">
        <f>VLOOKUP(CONCATENATE($F3962," ",$G3962),AllocFactorMatrix,(Y$4+1),FALSE)*$E3966</f>
        <v>0</v>
      </c>
      <c r="Z3962" s="54">
        <f>VLOOKUP(CONCATENATE($F3962," ",$G3962),AllocFactorMatrix,(Z$4+1),FALSE)*$E3966</f>
        <v>0</v>
      </c>
      <c r="AA3962" s="54">
        <f t="shared" si="2053"/>
        <v>0</v>
      </c>
      <c r="AB3962" s="54">
        <f>VLOOKUP(CONCATENATE($F3962," ",$G3962),AllocFactorMatrix,(AB$4+1),FALSE)*$E3966</f>
        <v>0</v>
      </c>
      <c r="AC3962" s="54">
        <f>VLOOKUP(CONCATENATE($F3962," ",$G3962),AllocFactorMatrix,(AC$4+1),FALSE)*$E3966</f>
        <v>0</v>
      </c>
      <c r="AD3962" s="54">
        <f>VLOOKUP(CONCATENATE($F3962," ",$G3962),AllocFactorMatrix,(AD$4+1),FALSE)*$E3966</f>
        <v>0</v>
      </c>
    </row>
    <row r="3963" spans="1:30" s="51" customFormat="1" hidden="1" outlineLevel="1">
      <c r="A3963" s="56"/>
      <c r="B3963" s="112"/>
      <c r="C3963" s="55"/>
      <c r="D3963" s="55"/>
      <c r="F3963" s="52" t="str">
        <f>F3966</f>
        <v>PROD_ENERGY</v>
      </c>
      <c r="G3963" s="55" t="str">
        <f>$G$12</f>
        <v>DISTSEC</v>
      </c>
      <c r="H3963" s="53">
        <f t="shared" si="2051"/>
        <v>0</v>
      </c>
      <c r="I3963" s="54">
        <f>VLOOKUP(CONCATENATE($F3963," ",$G3963),AllocFactorMatrix,(I$4+1),FALSE)*$E3966</f>
        <v>0</v>
      </c>
      <c r="J3963" s="54">
        <f>VLOOKUP(CONCATENATE($F3963," ",$G3963),AllocFactorMatrix,(J$4+1),FALSE)*$E3966</f>
        <v>0</v>
      </c>
      <c r="K3963" s="54">
        <f>VLOOKUP(CONCATENATE($F3963," ",$G3963),AllocFactorMatrix,(K$4+1),FALSE)*$E3966</f>
        <v>0</v>
      </c>
      <c r="L3963" s="54">
        <f>VLOOKUP(CONCATENATE($F3963," ",$G3963),AllocFactorMatrix,(L$4+1),FALSE)*$E3966</f>
        <v>0</v>
      </c>
      <c r="M3963" s="54">
        <f>VLOOKUP(CONCATENATE($F3963," ",$G3963),AllocFactorMatrix,(M$4+1),FALSE)*$E3966</f>
        <v>0</v>
      </c>
      <c r="N3963" s="54">
        <f t="shared" si="2052"/>
        <v>0</v>
      </c>
      <c r="O3963" s="54">
        <f>VLOOKUP(CONCATENATE($F3963," ",$G3963),AllocFactorMatrix,(O$4+1),FALSE)*$E3966</f>
        <v>0</v>
      </c>
      <c r="P3963" s="54">
        <f>VLOOKUP(CONCATENATE($F3963," ",$G3963),AllocFactorMatrix,(P$4+1),FALSE)*$E3966</f>
        <v>0</v>
      </c>
      <c r="Q3963" s="54">
        <f>VLOOKUP(CONCATENATE($F3963," ",$G3963),AllocFactorMatrix,(Q$4+1),FALSE)*$E3966</f>
        <v>0</v>
      </c>
      <c r="R3963" s="54">
        <f>VLOOKUP(CONCATENATE($F3963," ",$G3963),AllocFactorMatrix,(R$4+1),FALSE)*$E3966</f>
        <v>0</v>
      </c>
      <c r="S3963" s="54">
        <f t="shared" si="2054"/>
        <v>0</v>
      </c>
      <c r="T3963" s="54">
        <f>VLOOKUP(CONCATENATE($F3963," ",$G3963),AllocFactorMatrix,(T$4+1),FALSE)*$E3966</f>
        <v>0</v>
      </c>
      <c r="U3963" s="54">
        <f>VLOOKUP(CONCATENATE($F3963," ",$G3963),AllocFactorMatrix,(U$4+1),FALSE)*$E3966</f>
        <v>0</v>
      </c>
      <c r="V3963" s="54">
        <f>VLOOKUP(CONCATENATE($F3963," ",$G3963),AllocFactorMatrix,(V$4+1),FALSE)*$E3966</f>
        <v>0</v>
      </c>
      <c r="W3963" s="54">
        <f>VLOOKUP(CONCATENATE($F3963," ",$G3963),AllocFactorMatrix,(W$4+1),FALSE)*$E3966</f>
        <v>0</v>
      </c>
      <c r="X3963" s="54">
        <f t="shared" si="2055"/>
        <v>0</v>
      </c>
      <c r="Y3963" s="54">
        <f>VLOOKUP(CONCATENATE($F3963," ",$G3963),AllocFactorMatrix,(Y$4+1),FALSE)*$E3966</f>
        <v>0</v>
      </c>
      <c r="Z3963" s="54">
        <f>VLOOKUP(CONCATENATE($F3963," ",$G3963),AllocFactorMatrix,(Z$4+1),FALSE)*$E3966</f>
        <v>0</v>
      </c>
      <c r="AA3963" s="54">
        <f t="shared" si="2053"/>
        <v>0</v>
      </c>
      <c r="AB3963" s="54">
        <f>VLOOKUP(CONCATENATE($F3963," ",$G3963),AllocFactorMatrix,(AB$4+1),FALSE)*$E3966</f>
        <v>0</v>
      </c>
      <c r="AC3963" s="54">
        <f>VLOOKUP(CONCATENATE($F3963," ",$G3963),AllocFactorMatrix,(AC$4+1),FALSE)*$E3966</f>
        <v>0</v>
      </c>
      <c r="AD3963" s="54">
        <f>VLOOKUP(CONCATENATE($F3963," ",$G3963),AllocFactorMatrix,(AD$4+1),FALSE)*$E3966</f>
        <v>0</v>
      </c>
    </row>
    <row r="3964" spans="1:30" s="51" customFormat="1" hidden="1" outlineLevel="1">
      <c r="A3964" s="56"/>
      <c r="B3964" s="112"/>
      <c r="C3964" s="55"/>
      <c r="D3964" s="55"/>
      <c r="F3964" s="52" t="str">
        <f>F3966</f>
        <v>PROD_ENERGY</v>
      </c>
      <c r="G3964" s="55" t="str">
        <f>$G$13</f>
        <v>ENERGY</v>
      </c>
      <c r="H3964" s="53">
        <f t="shared" si="2051"/>
        <v>-215192.99999999997</v>
      </c>
      <c r="I3964" s="54">
        <f>VLOOKUP(CONCATENATE($F3964," ",$G3964),AllocFactorMatrix,(I$4+1),FALSE)*$E3966</f>
        <v>-80746.24290773047</v>
      </c>
      <c r="J3964" s="54">
        <f>VLOOKUP(CONCATENATE($F3964," ",$G3964),AllocFactorMatrix,(J$4+1),FALSE)*$E3966</f>
        <v>-5232.8783060678406</v>
      </c>
      <c r="K3964" s="54">
        <f>VLOOKUP(CONCATENATE($F3964," ",$G3964),AllocFactorMatrix,(K$4+1),FALSE)*$E3966</f>
        <v>-17556.873980389639</v>
      </c>
      <c r="L3964" s="54">
        <f>VLOOKUP(CONCATENATE($F3964," ",$G3964),AllocFactorMatrix,(L$4+1),FALSE)*$E3966</f>
        <v>-557.99731329863664</v>
      </c>
      <c r="M3964" s="54">
        <f>VLOOKUP(CONCATENATE($F3964," ",$G3964),AllocFactorMatrix,(M$4+1),FALSE)*$E3966</f>
        <v>-51.440829180380355</v>
      </c>
      <c r="N3964" s="54">
        <f t="shared" si="2052"/>
        <v>-18166.312122868658</v>
      </c>
      <c r="O3964" s="54">
        <f>VLOOKUP(CONCATENATE($F3964," ",$G3964),AllocFactorMatrix,(O$4+1),FALSE)*$E3966</f>
        <v>-16006.846983527905</v>
      </c>
      <c r="P3964" s="54">
        <f>VLOOKUP(CONCATENATE($F3964," ",$G3964),AllocFactorMatrix,(P$4+1),FALSE)*$E3966</f>
        <v>-2967.3614323455654</v>
      </c>
      <c r="Q3964" s="54">
        <f>VLOOKUP(CONCATENATE($F3964," ",$G3964),AllocFactorMatrix,(Q$4+1),FALSE)*$E3966</f>
        <v>-1348.2930824915802</v>
      </c>
      <c r="R3964" s="54">
        <f>VLOOKUP(CONCATENATE($F3964," ",$G3964),AllocFactorMatrix,(R$4+1),FALSE)*$E3966</f>
        <v>-62.471998005873282</v>
      </c>
      <c r="S3964" s="54">
        <f t="shared" si="2054"/>
        <v>-20384.97349637092</v>
      </c>
      <c r="T3964" s="54">
        <f>VLOOKUP(CONCATENATE($F3964," ",$G3964),AllocFactorMatrix,(T$4+1),FALSE)*$E3966</f>
        <v>-613.41270932311784</v>
      </c>
      <c r="U3964" s="54">
        <f>VLOOKUP(CONCATENATE($F3964," ",$G3964),AllocFactorMatrix,(U$4+1),FALSE)*$E3966</f>
        <v>-10770.608234639813</v>
      </c>
      <c r="V3964" s="54">
        <f>VLOOKUP(CONCATENATE($F3964," ",$G3964),AllocFactorMatrix,(V$4+1),FALSE)*$E3966</f>
        <v>-61151.041827387191</v>
      </c>
      <c r="W3964" s="54">
        <f>VLOOKUP(CONCATENATE($F3964," ",$G3964),AllocFactorMatrix,(W$4+1),FALSE)*$E3966</f>
        <v>-11601.783854164469</v>
      </c>
      <c r="X3964" s="54">
        <f t="shared" si="2055"/>
        <v>-84136.84662551459</v>
      </c>
      <c r="Y3964" s="54">
        <f>VLOOKUP(CONCATENATE($F3964," ",$G3964),AllocFactorMatrix,(Y$4+1),FALSE)*$E3966</f>
        <v>-4336.7373497428744</v>
      </c>
      <c r="Z3964" s="54">
        <f>VLOOKUP(CONCATENATE($F3964," ",$G3964),AllocFactorMatrix,(Z$4+1),FALSE)*$E3966</f>
        <v>-70.595170624542931</v>
      </c>
      <c r="AA3964" s="54">
        <f t="shared" si="2053"/>
        <v>-4407.3325203674176</v>
      </c>
      <c r="AB3964" s="54">
        <f>VLOOKUP(CONCATENATE($F3964," ",$G3964),AllocFactorMatrix,(AB$4+1),FALSE)*$E3966</f>
        <v>-78.743234128951755</v>
      </c>
      <c r="AC3964" s="54">
        <f>VLOOKUP(CONCATENATE($F3964," ",$G3964),AllocFactorMatrix,(AC$4+1),FALSE)*$E3966</f>
        <v>-1702.716994449547</v>
      </c>
      <c r="AD3964" s="54">
        <f>VLOOKUP(CONCATENATE($F3964," ",$G3964),AllocFactorMatrix,(AD$4+1),FALSE)*$E3966</f>
        <v>-336.95379250156805</v>
      </c>
    </row>
    <row r="3965" spans="1:30" s="51" customFormat="1" hidden="1" outlineLevel="1">
      <c r="A3965" s="56"/>
      <c r="B3965" s="112"/>
      <c r="C3965" s="55"/>
      <c r="D3965" s="55"/>
      <c r="F3965" s="52" t="str">
        <f>F3966</f>
        <v>PROD_ENERGY</v>
      </c>
      <c r="G3965" s="55" t="str">
        <f>$G$14</f>
        <v>CUSTOMER</v>
      </c>
      <c r="H3965" s="53">
        <f t="shared" si="2051"/>
        <v>0</v>
      </c>
      <c r="I3965" s="54">
        <f>VLOOKUP(CONCATENATE($F3965," ",$G3965),AllocFactorMatrix,(I$4+1),FALSE)*$E3966</f>
        <v>0</v>
      </c>
      <c r="J3965" s="54">
        <f>VLOOKUP(CONCATENATE($F3965," ",$G3965),AllocFactorMatrix,(J$4+1),FALSE)*$E3966</f>
        <v>0</v>
      </c>
      <c r="K3965" s="54">
        <f>VLOOKUP(CONCATENATE($F3965," ",$G3965),AllocFactorMatrix,(K$4+1),FALSE)*$E3966</f>
        <v>0</v>
      </c>
      <c r="L3965" s="54">
        <f>VLOOKUP(CONCATENATE($F3965," ",$G3965),AllocFactorMatrix,(L$4+1),FALSE)*$E3966</f>
        <v>0</v>
      </c>
      <c r="M3965" s="54">
        <f>VLOOKUP(CONCATENATE($F3965," ",$G3965),AllocFactorMatrix,(M$4+1),FALSE)*$E3966</f>
        <v>0</v>
      </c>
      <c r="N3965" s="54">
        <f t="shared" si="2052"/>
        <v>0</v>
      </c>
      <c r="O3965" s="54">
        <f>VLOOKUP(CONCATENATE($F3965," ",$G3965),AllocFactorMatrix,(O$4+1),FALSE)*$E3966</f>
        <v>0</v>
      </c>
      <c r="P3965" s="54">
        <f>VLOOKUP(CONCATENATE($F3965," ",$G3965),AllocFactorMatrix,(P$4+1),FALSE)*$E3966</f>
        <v>0</v>
      </c>
      <c r="Q3965" s="54">
        <f>VLOOKUP(CONCATENATE($F3965," ",$G3965),AllocFactorMatrix,(Q$4+1),FALSE)*$E3966</f>
        <v>0</v>
      </c>
      <c r="R3965" s="54">
        <f>VLOOKUP(CONCATENATE($F3965," ",$G3965),AllocFactorMatrix,(R$4+1),FALSE)*$E3966</f>
        <v>0</v>
      </c>
      <c r="S3965" s="54">
        <f t="shared" si="2054"/>
        <v>0</v>
      </c>
      <c r="T3965" s="54">
        <f>VLOOKUP(CONCATENATE($F3965," ",$G3965),AllocFactorMatrix,(T$4+1),FALSE)*$E3966</f>
        <v>0</v>
      </c>
      <c r="U3965" s="54">
        <f>VLOOKUP(CONCATENATE($F3965," ",$G3965),AllocFactorMatrix,(U$4+1),FALSE)*$E3966</f>
        <v>0</v>
      </c>
      <c r="V3965" s="54">
        <f>VLOOKUP(CONCATENATE($F3965," ",$G3965),AllocFactorMatrix,(V$4+1),FALSE)*$E3966</f>
        <v>0</v>
      </c>
      <c r="W3965" s="54">
        <f>VLOOKUP(CONCATENATE($F3965," ",$G3965),AllocFactorMatrix,(W$4+1),FALSE)*$E3966</f>
        <v>0</v>
      </c>
      <c r="X3965" s="54">
        <f t="shared" si="2055"/>
        <v>0</v>
      </c>
      <c r="Y3965" s="54">
        <f>VLOOKUP(CONCATENATE($F3965," ",$G3965),AllocFactorMatrix,(Y$4+1),FALSE)*$E3966</f>
        <v>0</v>
      </c>
      <c r="Z3965" s="54">
        <f>VLOOKUP(CONCATENATE($F3965," ",$G3965),AllocFactorMatrix,(Z$4+1),FALSE)*$E3966</f>
        <v>0</v>
      </c>
      <c r="AA3965" s="54">
        <f t="shared" si="2053"/>
        <v>0</v>
      </c>
      <c r="AB3965" s="54">
        <f>VLOOKUP(CONCATENATE($F3965," ",$G3965),AllocFactorMatrix,(AB$4+1),FALSE)*$E3966</f>
        <v>0</v>
      </c>
      <c r="AC3965" s="54">
        <f>VLOOKUP(CONCATENATE($F3965," ",$G3965),AllocFactorMatrix,(AC$4+1),FALSE)*$E3966</f>
        <v>0</v>
      </c>
      <c r="AD3965" s="54">
        <f>VLOOKUP(CONCATENATE($F3965," ",$G3965),AllocFactorMatrix,(AD$4+1),FALSE)*$E3966</f>
        <v>0</v>
      </c>
    </row>
    <row r="3966" spans="1:30" s="51" customFormat="1" collapsed="1">
      <c r="A3966" s="56"/>
      <c r="B3966" s="112"/>
      <c r="C3966" s="55"/>
      <c r="D3966" s="109" t="s">
        <v>471</v>
      </c>
      <c r="E3966" s="61">
        <v>-215193</v>
      </c>
      <c r="F3966" s="61" t="s">
        <v>32</v>
      </c>
      <c r="G3966" s="55" t="str">
        <f>$G$15</f>
        <v>TOTAL</v>
      </c>
      <c r="H3966" s="53">
        <f t="shared" si="2051"/>
        <v>-215192.99999999997</v>
      </c>
      <c r="I3966" s="54">
        <f>VLOOKUP(CONCATENATE($F3966," ",$G3966),AllocFactorMatrix,(I$4+1),FALSE)*$E3966</f>
        <v>-80746.24290773047</v>
      </c>
      <c r="J3966" s="54">
        <f>VLOOKUP(CONCATENATE($F3966," ",$G3966),AllocFactorMatrix,(J$4+1),FALSE)*$E3966</f>
        <v>-5232.8783060678406</v>
      </c>
      <c r="K3966" s="54">
        <f>VLOOKUP(CONCATENATE($F3966," ",$G3966),AllocFactorMatrix,(K$4+1),FALSE)*$E3966</f>
        <v>-17556.873980389639</v>
      </c>
      <c r="L3966" s="54">
        <f>VLOOKUP(CONCATENATE($F3966," ",$G3966),AllocFactorMatrix,(L$4+1),FALSE)*$E3966</f>
        <v>-557.99731329863664</v>
      </c>
      <c r="M3966" s="54">
        <f>VLOOKUP(CONCATENATE($F3966," ",$G3966),AllocFactorMatrix,(M$4+1),FALSE)*$E3966</f>
        <v>-51.440829180380355</v>
      </c>
      <c r="N3966" s="54">
        <f t="shared" si="2052"/>
        <v>-18166.312122868658</v>
      </c>
      <c r="O3966" s="54">
        <f>VLOOKUP(CONCATENATE($F3966," ",$G3966),AllocFactorMatrix,(O$4+1),FALSE)*$E3966</f>
        <v>-16006.846983527905</v>
      </c>
      <c r="P3966" s="54">
        <f>VLOOKUP(CONCATENATE($F3966," ",$G3966),AllocFactorMatrix,(P$4+1),FALSE)*$E3966</f>
        <v>-2967.3614323455654</v>
      </c>
      <c r="Q3966" s="54">
        <f>VLOOKUP(CONCATENATE($F3966," ",$G3966),AllocFactorMatrix,(Q$4+1),FALSE)*$E3966</f>
        <v>-1348.2930824915802</v>
      </c>
      <c r="R3966" s="54">
        <f>VLOOKUP(CONCATENATE($F3966," ",$G3966),AllocFactorMatrix,(R$4+1),FALSE)*$E3966</f>
        <v>-62.471998005873282</v>
      </c>
      <c r="S3966" s="54">
        <f t="shared" si="2054"/>
        <v>-20384.97349637092</v>
      </c>
      <c r="T3966" s="54">
        <f>VLOOKUP(CONCATENATE($F3966," ",$G3966),AllocFactorMatrix,(T$4+1),FALSE)*$E3966</f>
        <v>-613.41270932311784</v>
      </c>
      <c r="U3966" s="54">
        <f>VLOOKUP(CONCATENATE($F3966," ",$G3966),AllocFactorMatrix,(U$4+1),FALSE)*$E3966</f>
        <v>-10770.608234639813</v>
      </c>
      <c r="V3966" s="54">
        <f>VLOOKUP(CONCATENATE($F3966," ",$G3966),AllocFactorMatrix,(V$4+1),FALSE)*$E3966</f>
        <v>-61151.041827387191</v>
      </c>
      <c r="W3966" s="54">
        <f>VLOOKUP(CONCATENATE($F3966," ",$G3966),AllocFactorMatrix,(W$4+1),FALSE)*$E3966</f>
        <v>-11601.783854164469</v>
      </c>
      <c r="X3966" s="54">
        <f t="shared" si="2055"/>
        <v>-84136.84662551459</v>
      </c>
      <c r="Y3966" s="54">
        <f>VLOOKUP(CONCATENATE($F3966," ",$G3966),AllocFactorMatrix,(Y$4+1),FALSE)*$E3966</f>
        <v>-4336.7373497428744</v>
      </c>
      <c r="Z3966" s="54">
        <f>VLOOKUP(CONCATENATE($F3966," ",$G3966),AllocFactorMatrix,(Z$4+1),FALSE)*$E3966</f>
        <v>-70.595170624542931</v>
      </c>
      <c r="AA3966" s="54">
        <f t="shared" si="2053"/>
        <v>-4407.3325203674176</v>
      </c>
      <c r="AB3966" s="54">
        <f>VLOOKUP(CONCATENATE($F3966," ",$G3966),AllocFactorMatrix,(AB$4+1),FALSE)*$E3966</f>
        <v>-78.743234128951755</v>
      </c>
      <c r="AC3966" s="54">
        <f>VLOOKUP(CONCATENATE($F3966," ",$G3966),AllocFactorMatrix,(AC$4+1),FALSE)*$E3966</f>
        <v>-1702.716994449547</v>
      </c>
      <c r="AD3966" s="54">
        <f>VLOOKUP(CONCATENATE($F3966," ",$G3966),AllocFactorMatrix,(AD$4+1),FALSE)*$E3966</f>
        <v>-336.95379250156805</v>
      </c>
    </row>
    <row r="3967" spans="1:30" s="51" customFormat="1" hidden="1" outlineLevel="1">
      <c r="A3967" s="56"/>
      <c r="B3967" s="112"/>
      <c r="C3967" s="55"/>
      <c r="D3967" s="55"/>
      <c r="F3967" s="52" t="str">
        <f>F3974</f>
        <v>RB_GUP</v>
      </c>
      <c r="G3967" s="55" t="str">
        <f>$G$8</f>
        <v>PRODUCTION</v>
      </c>
      <c r="H3967" s="53">
        <f t="shared" ca="1" si="2051"/>
        <v>-576.96323074707209</v>
      </c>
      <c r="I3967" s="54">
        <f ca="1">VLOOKUP(CONCATENATE($F3967," ",$G3967),AllocFactorMatrix,(I$4+1),FALSE)*$E3974</f>
        <v>-320.33372845804388</v>
      </c>
      <c r="J3967" s="54">
        <f ca="1">VLOOKUP(CONCATENATE($F3967," ",$G3967),AllocFactorMatrix,(J$4+1),FALSE)*$E3974</f>
        <v>-14.740116771280643</v>
      </c>
      <c r="K3967" s="54">
        <f ca="1">VLOOKUP(CONCATENATE($F3967," ",$G3967),AllocFactorMatrix,(K$4+1),FALSE)*$E3974</f>
        <v>-48.558176946694992</v>
      </c>
      <c r="L3967" s="54">
        <f ca="1">VLOOKUP(CONCATENATE($F3967," ",$G3967),AllocFactorMatrix,(L$4+1),FALSE)*$E3974</f>
        <v>-1.213313824340724</v>
      </c>
      <c r="M3967" s="54">
        <f ca="1">VLOOKUP(CONCATENATE($F3967," ",$G3967),AllocFactorMatrix,(M$4+1),FALSE)*$E3974</f>
        <v>-0.1561895752001275</v>
      </c>
      <c r="N3967" s="54">
        <f t="shared" ca="1" si="2052"/>
        <v>-49.927680346235846</v>
      </c>
      <c r="O3967" s="54">
        <f ca="1">VLOOKUP(CONCATENATE($F3967," ",$G3967),AllocFactorMatrix,(O$4+1),FALSE)*$E3974</f>
        <v>-36.938861545437007</v>
      </c>
      <c r="P3967" s="54">
        <f ca="1">VLOOKUP(CONCATENATE($F3967," ",$G3967),AllocFactorMatrix,(P$4+1),FALSE)*$E3974</f>
        <v>-6.6860041278418532</v>
      </c>
      <c r="Q3967" s="54">
        <f ca="1">VLOOKUP(CONCATENATE($F3967," ",$G3967),AllocFactorMatrix,(Q$4+1),FALSE)*$E3974</f>
        <v>-2.586099192408486</v>
      </c>
      <c r="R3967" s="54">
        <f ca="1">VLOOKUP(CONCATENATE($F3967," ",$G3967),AllocFactorMatrix,(R$4+1),FALSE)*$E3974</f>
        <v>-5.5721966035526295E-2</v>
      </c>
      <c r="S3967" s="54">
        <f ca="1">SUBTOTAL(9,O3967:R3967)</f>
        <v>-46.266686831722872</v>
      </c>
      <c r="T3967" s="54">
        <f ca="1">VLOOKUP(CONCATENATE($F3967," ",$G3967),AllocFactorMatrix,(T$4+1),FALSE)*$E3974</f>
        <v>-1.1729437141578265</v>
      </c>
      <c r="U3967" s="54">
        <f ca="1">VLOOKUP(CONCATENATE($F3967," ",$G3967),AllocFactorMatrix,(U$4+1),FALSE)*$E3974</f>
        <v>-18.675302959283183</v>
      </c>
      <c r="V3967" s="54">
        <f ca="1">VLOOKUP(CONCATENATE($F3967," ",$G3967),AllocFactorMatrix,(V$4+1),FALSE)*$E3974</f>
        <v>-101.27997381412901</v>
      </c>
      <c r="W3967" s="54">
        <f ca="1">VLOOKUP(CONCATENATE($F3967," ",$G3967),AllocFactorMatrix,(W$4+1),FALSE)*$E3974</f>
        <v>-13.32567525376728</v>
      </c>
      <c r="X3967" s="54">
        <f ca="1">SUBTOTAL(9,T3967:W3967)</f>
        <v>-134.45389574133731</v>
      </c>
      <c r="Y3967" s="54">
        <f ca="1">VLOOKUP(CONCATENATE($F3967," ",$G3967),AllocFactorMatrix,(Y$4+1),FALSE)*$E3974</f>
        <v>-10.886956250156757</v>
      </c>
      <c r="Z3967" s="54">
        <f ca="1">VLOOKUP(CONCATENATE($F3967," ",$G3967),AllocFactorMatrix,(Z$4+1),FALSE)*$E3974</f>
        <v>-0.22630370587348747</v>
      </c>
      <c r="AA3967" s="54">
        <f t="shared" ca="1" si="2053"/>
        <v>-11.113259956030245</v>
      </c>
      <c r="AB3967" s="54">
        <f ca="1">VLOOKUP(CONCATENATE($F3967," ",$G3967),AllocFactorMatrix,(AB$4+1),FALSE)*$E3974</f>
        <v>-0.12786264242116718</v>
      </c>
      <c r="AC3967" s="54">
        <f ca="1">VLOOKUP(CONCATENATE($F3967," ",$G3967),AllocFactorMatrix,(AC$4+1),FALSE)*$E3974</f>
        <v>0</v>
      </c>
      <c r="AD3967" s="54">
        <f ca="1">VLOOKUP(CONCATENATE($F3967," ",$G3967),AllocFactorMatrix,(AD$4+1),FALSE)*$E3974</f>
        <v>0</v>
      </c>
    </row>
    <row r="3968" spans="1:30" s="51" customFormat="1" hidden="1" outlineLevel="1">
      <c r="A3968" s="56"/>
      <c r="B3968" s="112"/>
      <c r="C3968" s="55"/>
      <c r="D3968" s="55"/>
      <c r="F3968" s="52" t="str">
        <f>F3974</f>
        <v>RB_GUP</v>
      </c>
      <c r="G3968" s="55" t="str">
        <f>$G$9</f>
        <v>BULKTRAN</v>
      </c>
      <c r="H3968" s="53">
        <f t="shared" ca="1" si="2051"/>
        <v>-305.80321542887594</v>
      </c>
      <c r="I3968" s="54">
        <f ca="1">VLOOKUP(CONCATENATE($F3968," ",$G3968),AllocFactorMatrix,(I$4+1),FALSE)*$E3974</f>
        <v>-150.63346234729141</v>
      </c>
      <c r="J3968" s="54">
        <f ca="1">VLOOKUP(CONCATENATE($F3968," ",$G3968),AllocFactorMatrix,(J$4+1),FALSE)*$E3974</f>
        <v>-7.4463502909264143</v>
      </c>
      <c r="K3968" s="54">
        <f ca="1">VLOOKUP(CONCATENATE($F3968," ",$G3968),AllocFactorMatrix,(K$4+1),FALSE)*$E3974</f>
        <v>-27.275554359480857</v>
      </c>
      <c r="L3968" s="54">
        <f ca="1">VLOOKUP(CONCATENATE($F3968," ",$G3968),AllocFactorMatrix,(L$4+1),FALSE)*$E3974</f>
        <v>-0.85853761216993651</v>
      </c>
      <c r="M3968" s="54">
        <f ca="1">VLOOKUP(CONCATENATE($F3968," ",$G3968),AllocFactorMatrix,(M$4+1),FALSE)*$E3974</f>
        <v>-8.0510910092832261E-2</v>
      </c>
      <c r="N3968" s="54">
        <f t="shared" ca="1" si="2052"/>
        <v>-28.214602881743627</v>
      </c>
      <c r="O3968" s="54">
        <f ca="1">VLOOKUP(CONCATENATE($F3968," ",$G3968),AllocFactorMatrix,(O$4+1),FALSE)*$E3974</f>
        <v>-20.733664319252675</v>
      </c>
      <c r="P3968" s="54">
        <f ca="1">VLOOKUP(CONCATENATE($F3968," ",$G3968),AllocFactorMatrix,(P$4+1),FALSE)*$E3974</f>
        <v>-3.8632857161782006</v>
      </c>
      <c r="Q3968" s="54">
        <f ca="1">VLOOKUP(CONCATENATE($F3968," ",$G3968),AllocFactorMatrix,(Q$4+1),FALSE)*$E3974</f>
        <v>-1.7457468807590399</v>
      </c>
      <c r="R3968" s="54">
        <f ca="1">VLOOKUP(CONCATENATE($F3968," ",$G3968),AllocFactorMatrix,(R$4+1),FALSE)*$E3974</f>
        <v>-7.8504285816202529E-2</v>
      </c>
      <c r="S3968" s="54">
        <f t="shared" ref="S3968:S3974" ca="1" si="2056">SUBTOTAL(9,O3968:R3968)</f>
        <v>-26.421201202006117</v>
      </c>
      <c r="T3968" s="54">
        <f ca="1">VLOOKUP(CONCATENATE($F3968," ",$G3968),AllocFactorMatrix,(T$4+1),FALSE)*$E3974</f>
        <v>-0.72428000060972986</v>
      </c>
      <c r="U3968" s="54">
        <f ca="1">VLOOKUP(CONCATENATE($F3968," ",$G3968),AllocFactorMatrix,(U$4+1),FALSE)*$E3974</f>
        <v>-11.852718805816918</v>
      </c>
      <c r="V3968" s="54">
        <f ca="1">VLOOKUP(CONCATENATE($F3968," ",$G3968),AllocFactorMatrix,(V$4+1),FALSE)*$E3974</f>
        <v>-62.64195193169963</v>
      </c>
      <c r="W3968" s="54">
        <f ca="1">VLOOKUP(CONCATENATE($F3968," ",$G3968),AllocFactorMatrix,(W$4+1),FALSE)*$E3974</f>
        <v>-11.312098274620675</v>
      </c>
      <c r="X3968" s="54">
        <f t="shared" ref="X3968:X3974" ca="1" si="2057">SUBTOTAL(9,T3968:W3968)</f>
        <v>-86.531049012746962</v>
      </c>
      <c r="Y3968" s="54">
        <f ca="1">VLOOKUP(CONCATENATE($F3968," ",$G3968),AllocFactorMatrix,(Y$4+1),FALSE)*$E3974</f>
        <v>-6.3672754122531794</v>
      </c>
      <c r="Z3968" s="54">
        <f ca="1">VLOOKUP(CONCATENATE($F3968," ",$G3968),AllocFactorMatrix,(Z$4+1),FALSE)*$E3974</f>
        <v>-0.10664942929200193</v>
      </c>
      <c r="AA3968" s="54">
        <f t="shared" ca="1" si="2053"/>
        <v>-6.4739248415451813</v>
      </c>
      <c r="AB3968" s="54">
        <f ca="1">VLOOKUP(CONCATENATE($F3968," ",$G3968),AllocFactorMatrix,(AB$4+1),FALSE)*$E3974</f>
        <v>-8.2624852616213537E-2</v>
      </c>
      <c r="AC3968" s="54">
        <f ca="1">VLOOKUP(CONCATENATE($F3968," ",$G3968),AllocFactorMatrix,(AC$4+1),FALSE)*$E3974</f>
        <v>0</v>
      </c>
      <c r="AD3968" s="54">
        <f ca="1">VLOOKUP(CONCATENATE($F3968," ",$G3968),AllocFactorMatrix,(AD$4+1),FALSE)*$E3974</f>
        <v>0</v>
      </c>
    </row>
    <row r="3969" spans="1:30" s="51" customFormat="1" hidden="1" outlineLevel="1">
      <c r="A3969" s="56"/>
      <c r="B3969" s="112"/>
      <c r="C3969" s="55"/>
      <c r="D3969" s="55"/>
      <c r="F3969" s="52" t="str">
        <f>F3974</f>
        <v>RB_GUP</v>
      </c>
      <c r="G3969" s="55" t="str">
        <f>$G$10</f>
        <v>SUBTRAN</v>
      </c>
      <c r="H3969" s="53">
        <f t="shared" ca="1" si="2051"/>
        <v>-67.175785790010892</v>
      </c>
      <c r="I3969" s="54">
        <f ca="1">VLOOKUP(CONCATENATE($F3969," ",$G3969),AllocFactorMatrix,(I$4+1),FALSE)*$E3974</f>
        <v>-32.705702341682695</v>
      </c>
      <c r="J3969" s="54">
        <f ca="1">VLOOKUP(CONCATENATE($F3969," ",$G3969),AllocFactorMatrix,(J$4+1),FALSE)*$E3974</f>
        <v>-1.5784199791477969</v>
      </c>
      <c r="K3969" s="54">
        <f ca="1">VLOOKUP(CONCATENATE($F3969," ",$G3969),AllocFactorMatrix,(K$4+1),FALSE)*$E3974</f>
        <v>-5.7422147066899392</v>
      </c>
      <c r="L3969" s="54">
        <f ca="1">VLOOKUP(CONCATENATE($F3969," ",$G3969),AllocFactorMatrix,(L$4+1),FALSE)*$E3974</f>
        <v>-0.17737160956610537</v>
      </c>
      <c r="M3969" s="54">
        <f ca="1">VLOOKUP(CONCATENATE($F3969," ",$G3969),AllocFactorMatrix,(M$4+1),FALSE)*$E3974</f>
        <v>-2.2090695911492219E-2</v>
      </c>
      <c r="N3969" s="54">
        <f t="shared" ca="1" si="2052"/>
        <v>-5.9416770121675366</v>
      </c>
      <c r="O3969" s="54">
        <f ca="1">VLOOKUP(CONCATENATE($F3969," ",$G3969),AllocFactorMatrix,(O$4+1),FALSE)*$E3974</f>
        <v>-4.3383329606581347</v>
      </c>
      <c r="P3969" s="54">
        <f ca="1">VLOOKUP(CONCATENATE($F3969," ",$G3969),AllocFactorMatrix,(P$4+1),FALSE)*$E3974</f>
        <v>-0.80649103734612027</v>
      </c>
      <c r="Q3969" s="54">
        <f ca="1">VLOOKUP(CONCATENATE($F3969," ",$G3969),AllocFactorMatrix,(Q$4+1),FALSE)*$E3974</f>
        <v>-0.47987177687275168</v>
      </c>
      <c r="R3969" s="54">
        <f ca="1">VLOOKUP(CONCATENATE($F3969," ",$G3969),AllocFactorMatrix,(R$4+1),FALSE)*$E3974</f>
        <v>0</v>
      </c>
      <c r="S3969" s="54">
        <f t="shared" ca="1" si="2056"/>
        <v>-5.624695774877007</v>
      </c>
      <c r="T3969" s="54">
        <f ca="1">VLOOKUP(CONCATENATE($F3969," ",$G3969),AllocFactorMatrix,(T$4+1),FALSE)*$E3974</f>
        <v>-0.15148713783843051</v>
      </c>
      <c r="U3969" s="54">
        <f ca="1">VLOOKUP(CONCATENATE($F3969," ",$G3969),AllocFactorMatrix,(U$4+1),FALSE)*$E3974</f>
        <v>-2.4799309371876084</v>
      </c>
      <c r="V3969" s="54">
        <f ca="1">VLOOKUP(CONCATENATE($F3969," ",$G3969),AllocFactorMatrix,(V$4+1),FALSE)*$E3974</f>
        <v>-17.27689296574583</v>
      </c>
      <c r="W3969" s="54">
        <f ca="1">VLOOKUP(CONCATENATE($F3969," ",$G3969),AllocFactorMatrix,(W$4+1),FALSE)*$E3974</f>
        <v>0</v>
      </c>
      <c r="X3969" s="54">
        <f t="shared" ca="1" si="2057"/>
        <v>-19.908311040771871</v>
      </c>
      <c r="Y3969" s="54">
        <f ca="1">VLOOKUP(CONCATENATE($F3969," ",$G3969),AllocFactorMatrix,(Y$4+1),FALSE)*$E3974</f>
        <v>-1.3057111186214163</v>
      </c>
      <c r="Z3969" s="54">
        <f ca="1">VLOOKUP(CONCATENATE($F3969," ",$G3969),AllocFactorMatrix,(Z$4+1),FALSE)*$E3974</f>
        <v>-2.1766239821036502E-2</v>
      </c>
      <c r="AA3969" s="54">
        <f t="shared" ca="1" si="2053"/>
        <v>-1.3274773584424528</v>
      </c>
      <c r="AB3969" s="54">
        <f ca="1">VLOOKUP(CONCATENATE($F3969," ",$G3969),AllocFactorMatrix,(AB$4+1),FALSE)*$E3974</f>
        <v>-1.7435993611409652E-2</v>
      </c>
      <c r="AC3969" s="54">
        <f ca="1">VLOOKUP(CONCATENATE($F3969," ",$G3969),AllocFactorMatrix,(AC$4+1),FALSE)*$E3974</f>
        <v>-5.9286105722310863E-2</v>
      </c>
      <c r="AD3969" s="54">
        <f ca="1">VLOOKUP(CONCATENATE($F3969," ",$G3969),AllocFactorMatrix,(AD$4+1),FALSE)*$E3974</f>
        <v>-1.2780183587821013E-2</v>
      </c>
    </row>
    <row r="3970" spans="1:30" s="51" customFormat="1" hidden="1" outlineLevel="1">
      <c r="A3970" s="56"/>
      <c r="B3970" s="112"/>
      <c r="C3970" s="55"/>
      <c r="D3970" s="55"/>
      <c r="F3970" s="52" t="str">
        <f>F3974</f>
        <v>RB_GUP</v>
      </c>
      <c r="G3970" s="55" t="str">
        <f>$G$11</f>
        <v>DISTPRI</v>
      </c>
      <c r="H3970" s="53">
        <f t="shared" ca="1" si="2051"/>
        <v>-308.22382410100988</v>
      </c>
      <c r="I3970" s="54">
        <f ca="1">VLOOKUP(CONCATENATE($F3970," ",$G3970),AllocFactorMatrix,(I$4+1),FALSE)*$E3974</f>
        <v>-205.99912755535132</v>
      </c>
      <c r="J3970" s="54">
        <f ca="1">VLOOKUP(CONCATENATE($F3970," ",$G3970),AllocFactorMatrix,(J$4+1),FALSE)*$E3974</f>
        <v>-9.7102611046274614</v>
      </c>
      <c r="K3970" s="54">
        <f ca="1">VLOOKUP(CONCATENATE($F3970," ",$G3970),AllocFactorMatrix,(K$4+1),FALSE)*$E3974</f>
        <v>-35.258554022266267</v>
      </c>
      <c r="L3970" s="54">
        <f ca="1">VLOOKUP(CONCATENATE($F3970," ",$G3970),AllocFactorMatrix,(L$4+1),FALSE)*$E3974</f>
        <v>-1.089672784830956</v>
      </c>
      <c r="M3970" s="54">
        <f ca="1">VLOOKUP(CONCATENATE($F3970," ",$G3970),AllocFactorMatrix,(M$4+1),FALSE)*$E3974</f>
        <v>0</v>
      </c>
      <c r="N3970" s="54">
        <f t="shared" ca="1" si="2052"/>
        <v>-36.34822680709722</v>
      </c>
      <c r="O3970" s="54">
        <f ca="1">VLOOKUP(CONCATENATE($F3970," ",$G3970),AllocFactorMatrix,(O$4+1),FALSE)*$E3974</f>
        <v>-26.437752848393291</v>
      </c>
      <c r="P3970" s="54">
        <f ca="1">VLOOKUP(CONCATENATE($F3970," ",$G3970),AllocFactorMatrix,(P$4+1),FALSE)*$E3974</f>
        <v>-4.9240332471158501</v>
      </c>
      <c r="Q3970" s="54">
        <f ca="1">VLOOKUP(CONCATENATE($F3970," ",$G3970),AllocFactorMatrix,(Q$4+1),FALSE)*$E3974</f>
        <v>0</v>
      </c>
      <c r="R3970" s="54">
        <f ca="1">VLOOKUP(CONCATENATE($F3970," ",$G3970),AllocFactorMatrix,(R$4+1),FALSE)*$E3974</f>
        <v>0</v>
      </c>
      <c r="S3970" s="54">
        <f t="shared" ca="1" si="2056"/>
        <v>-31.361786095509142</v>
      </c>
      <c r="T3970" s="54">
        <f ca="1">VLOOKUP(CONCATENATE($F3970," ",$G3970),AllocFactorMatrix,(T$4+1),FALSE)*$E3974</f>
        <v>-0.94248959669661869</v>
      </c>
      <c r="U3970" s="54">
        <f ca="1">VLOOKUP(CONCATENATE($F3970," ",$G3970),AllocFactorMatrix,(U$4+1),FALSE)*$E3974</f>
        <v>-15.200224485806535</v>
      </c>
      <c r="V3970" s="54">
        <f ca="1">VLOOKUP(CONCATENATE($F3970," ",$G3970),AllocFactorMatrix,(V$4+1),FALSE)*$E3974</f>
        <v>0</v>
      </c>
      <c r="W3970" s="54">
        <f ca="1">VLOOKUP(CONCATENATE($F3970," ",$G3970),AllocFactorMatrix,(W$4+1),FALSE)*$E3974</f>
        <v>0</v>
      </c>
      <c r="X3970" s="54">
        <f t="shared" ca="1" si="2057"/>
        <v>-16.142714082503154</v>
      </c>
      <c r="Y3970" s="54">
        <f ca="1">VLOOKUP(CONCATENATE($F3970," ",$G3970),AllocFactorMatrix,(Y$4+1),FALSE)*$E3974</f>
        <v>-7.9721974469828254</v>
      </c>
      <c r="Z3970" s="54">
        <f ca="1">VLOOKUP(CONCATENATE($F3970," ",$G3970),AllocFactorMatrix,(Z$4+1),FALSE)*$E3974</f>
        <v>-0.1330074606839115</v>
      </c>
      <c r="AA3970" s="54">
        <f t="shared" ca="1" si="2053"/>
        <v>-8.105204907666737</v>
      </c>
      <c r="AB3970" s="54">
        <f ca="1">VLOOKUP(CONCATENATE($F3970," ",$G3970),AllocFactorMatrix,(AB$4+1),FALSE)*$E3974</f>
        <v>-0.10775832959293612</v>
      </c>
      <c r="AC3970" s="54">
        <f ca="1">VLOOKUP(CONCATENATE($F3970," ",$G3970),AllocFactorMatrix,(AC$4+1),FALSE)*$E3974</f>
        <v>-0.36916506636661023</v>
      </c>
      <c r="AD3970" s="54">
        <f ca="1">VLOOKUP(CONCATENATE($F3970," ",$G3970),AllocFactorMatrix,(AD$4+1),FALSE)*$E3974</f>
        <v>-7.9580152295277262E-2</v>
      </c>
    </row>
    <row r="3971" spans="1:30" s="51" customFormat="1" hidden="1" outlineLevel="1">
      <c r="A3971" s="56"/>
      <c r="B3971" s="112"/>
      <c r="C3971" s="55"/>
      <c r="D3971" s="55"/>
      <c r="F3971" s="52" t="str">
        <f>F3974</f>
        <v>RB_GUP</v>
      </c>
      <c r="G3971" s="55" t="str">
        <f>$G$12</f>
        <v>DISTSEC</v>
      </c>
      <c r="H3971" s="53">
        <f t="shared" ca="1" si="2051"/>
        <v>-158.60744512109042</v>
      </c>
      <c r="I3971" s="54">
        <f ca="1">VLOOKUP(CONCATENATE($F3971," ",$G3971),AllocFactorMatrix,(I$4+1),FALSE)*$E3974</f>
        <v>-118.59101695220893</v>
      </c>
      <c r="J3971" s="54">
        <f ca="1">VLOOKUP(CONCATENATE($F3971," ",$G3971),AllocFactorMatrix,(J$4+1),FALSE)*$E3974</f>
        <v>-5.7173107233342781</v>
      </c>
      <c r="K3971" s="54">
        <f ca="1">VLOOKUP(CONCATENATE($F3971," ",$G3971),AllocFactorMatrix,(K$4+1),FALSE)*$E3974</f>
        <v>-17.251509069665776</v>
      </c>
      <c r="L3971" s="54">
        <f ca="1">VLOOKUP(CONCATENATE($F3971," ",$G3971),AllocFactorMatrix,(L$4+1),FALSE)*$E3974</f>
        <v>0</v>
      </c>
      <c r="M3971" s="54">
        <f ca="1">VLOOKUP(CONCATENATE($F3971," ",$G3971),AllocFactorMatrix,(M$4+1),FALSE)*$E3974</f>
        <v>0</v>
      </c>
      <c r="N3971" s="54">
        <f t="shared" ca="1" si="2052"/>
        <v>-17.251509069665776</v>
      </c>
      <c r="O3971" s="54">
        <f ca="1">VLOOKUP(CONCATENATE($F3971," ",$G3971),AllocFactorMatrix,(O$4+1),FALSE)*$E3974</f>
        <v>-10.992728726170828</v>
      </c>
      <c r="P3971" s="54">
        <f ca="1">VLOOKUP(CONCATENATE($F3971," ",$G3971),AllocFactorMatrix,(P$4+1),FALSE)*$E3974</f>
        <v>0</v>
      </c>
      <c r="Q3971" s="54">
        <f ca="1">VLOOKUP(CONCATENATE($F3971," ",$G3971),AllocFactorMatrix,(Q$4+1),FALSE)*$E3974</f>
        <v>0</v>
      </c>
      <c r="R3971" s="54">
        <f ca="1">VLOOKUP(CONCATENATE($F3971," ",$G3971),AllocFactorMatrix,(R$4+1),FALSE)*$E3974</f>
        <v>0</v>
      </c>
      <c r="S3971" s="54">
        <f t="shared" ca="1" si="2056"/>
        <v>-10.992728726170828</v>
      </c>
      <c r="T3971" s="54">
        <f ca="1">VLOOKUP(CONCATENATE($F3971," ",$G3971),AllocFactorMatrix,(T$4+1),FALSE)*$E3974</f>
        <v>-0.29722032347930821</v>
      </c>
      <c r="U3971" s="54">
        <f ca="1">VLOOKUP(CONCATENATE($F3971," ",$G3971),AllocFactorMatrix,(U$4+1),FALSE)*$E3974</f>
        <v>0</v>
      </c>
      <c r="V3971" s="54">
        <f ca="1">VLOOKUP(CONCATENATE($F3971," ",$G3971),AllocFactorMatrix,(V$4+1),FALSE)*$E3974</f>
        <v>0</v>
      </c>
      <c r="W3971" s="54">
        <f ca="1">VLOOKUP(CONCATENATE($F3971," ",$G3971),AllocFactorMatrix,(W$4+1),FALSE)*$E3974</f>
        <v>0</v>
      </c>
      <c r="X3971" s="54">
        <f t="shared" ca="1" si="2057"/>
        <v>-0.29722032347930821</v>
      </c>
      <c r="Y3971" s="54">
        <f ca="1">VLOOKUP(CONCATENATE($F3971," ",$G3971),AllocFactorMatrix,(Y$4+1),FALSE)*$E3974</f>
        <v>-4.0546030552895971</v>
      </c>
      <c r="Z3971" s="54">
        <f ca="1">VLOOKUP(CONCATENATE($F3971," ",$G3971),AllocFactorMatrix,(Z$4+1),FALSE)*$E3974</f>
        <v>0</v>
      </c>
      <c r="AA3971" s="54">
        <f t="shared" ca="1" si="2053"/>
        <v>-4.0546030552895971</v>
      </c>
      <c r="AB3971" s="54">
        <f ca="1">VLOOKUP(CONCATENATE($F3971," ",$G3971),AllocFactorMatrix,(AB$4+1),FALSE)*$E3974</f>
        <v>-4.2074746336453778E-2</v>
      </c>
      <c r="AC3971" s="54">
        <f ca="1">VLOOKUP(CONCATENATE($F3971," ",$G3971),AllocFactorMatrix,(AC$4+1),FALSE)*$E3974</f>
        <v>-1.4285994640700543</v>
      </c>
      <c r="AD3971" s="54">
        <f ca="1">VLOOKUP(CONCATENATE($F3971," ",$G3971),AllocFactorMatrix,(AD$4+1),FALSE)*$E3974</f>
        <v>-0.2323820605351832</v>
      </c>
    </row>
    <row r="3972" spans="1:30" s="51" customFormat="1" hidden="1" outlineLevel="1">
      <c r="A3972" s="56"/>
      <c r="B3972" s="112"/>
      <c r="C3972" s="55"/>
      <c r="D3972" s="55"/>
      <c r="F3972" s="52" t="str">
        <f>F3974</f>
        <v>RB_GUP</v>
      </c>
      <c r="G3972" s="55" t="str">
        <f>$G$13</f>
        <v>ENERGY</v>
      </c>
      <c r="H3972" s="53">
        <f t="shared" ca="1" si="2051"/>
        <v>-4.875098159877373</v>
      </c>
      <c r="I3972" s="54">
        <f ca="1">VLOOKUP(CONCATENATE($F3972," ",$G3972),AllocFactorMatrix,(I$4+1),FALSE)*$E3974</f>
        <v>-1.8292688898639282</v>
      </c>
      <c r="J3972" s="54">
        <f ca="1">VLOOKUP(CONCATENATE($F3972," ",$G3972),AllocFactorMatrix,(J$4+1),FALSE)*$E3974</f>
        <v>-0.11854844442325525</v>
      </c>
      <c r="K3972" s="54">
        <f ca="1">VLOOKUP(CONCATENATE($F3972," ",$G3972),AllocFactorMatrix,(K$4+1),FALSE)*$E3974</f>
        <v>-0.39774288213369613</v>
      </c>
      <c r="L3972" s="54">
        <f ca="1">VLOOKUP(CONCATENATE($F3972," ",$G3972),AllocFactorMatrix,(L$4+1),FALSE)*$E3974</f>
        <v>-1.2641171763387761E-2</v>
      </c>
      <c r="M3972" s="54">
        <f ca="1">VLOOKUP(CONCATENATE($F3972," ",$G3972),AllocFactorMatrix,(M$4+1),FALSE)*$E3974</f>
        <v>-1.1653682586321983E-3</v>
      </c>
      <c r="N3972" s="54">
        <f t="shared" ca="1" si="2052"/>
        <v>-0.41154942215571605</v>
      </c>
      <c r="O3972" s="54">
        <f ca="1">VLOOKUP(CONCATENATE($F3972," ",$G3972),AllocFactorMatrix,(O$4+1),FALSE)*$E3974</f>
        <v>-0.3626277354506679</v>
      </c>
      <c r="P3972" s="54">
        <f ca="1">VLOOKUP(CONCATENATE($F3972," ",$G3972),AllocFactorMatrix,(P$4+1),FALSE)*$E3974</f>
        <v>-6.7224204590850795E-2</v>
      </c>
      <c r="Q3972" s="54">
        <f ca="1">VLOOKUP(CONCATENATE($F3972," ",$G3972),AllocFactorMatrix,(Q$4+1),FALSE)*$E3974</f>
        <v>-3.0544957900257418E-2</v>
      </c>
      <c r="R3972" s="54">
        <f ca="1">VLOOKUP(CONCATENATE($F3972," ",$G3972),AllocFactorMatrix,(R$4+1),FALSE)*$E3974</f>
        <v>-1.4152743003828928E-3</v>
      </c>
      <c r="S3972" s="54">
        <f t="shared" ca="1" si="2056"/>
        <v>-0.46181217224215904</v>
      </c>
      <c r="T3972" s="54">
        <f ca="1">VLOOKUP(CONCATENATE($F3972," ",$G3972),AllocFactorMatrix,(T$4+1),FALSE)*$E3974</f>
        <v>-1.3896582000653027E-2</v>
      </c>
      <c r="U3972" s="54">
        <f ca="1">VLOOKUP(CONCATENATE($F3972," ",$G3972),AllocFactorMatrix,(U$4+1),FALSE)*$E3974</f>
        <v>-0.2440031617452828</v>
      </c>
      <c r="V3972" s="54">
        <f ca="1">VLOOKUP(CONCATENATE($F3972," ",$G3972),AllocFactorMatrix,(V$4+1),FALSE)*$E3974</f>
        <v>-1.385348647434069</v>
      </c>
      <c r="W3972" s="54">
        <f ca="1">VLOOKUP(CONCATENATE($F3972," ",$G3972),AllocFactorMatrix,(W$4+1),FALSE)*$E3974</f>
        <v>-0.26283306203608964</v>
      </c>
      <c r="X3972" s="54">
        <f t="shared" ca="1" si="2057"/>
        <v>-1.9060814532160946</v>
      </c>
      <c r="Y3972" s="54">
        <f ca="1">VLOOKUP(CONCATENATE($F3972," ",$G3972),AllocFactorMatrix,(Y$4+1),FALSE)*$E3974</f>
        <v>-9.8246784391699413E-2</v>
      </c>
      <c r="Z3972" s="54">
        <f ca="1">VLOOKUP(CONCATENATE($F3972," ",$G3972),AllocFactorMatrix,(Z$4+1),FALSE)*$E3974</f>
        <v>-1.5993010293454644E-3</v>
      </c>
      <c r="AA3972" s="54">
        <f t="shared" ca="1" si="2053"/>
        <v>-9.9846085421044881E-2</v>
      </c>
      <c r="AB3972" s="54">
        <f ca="1">VLOOKUP(CONCATENATE($F3972," ",$G3972),AllocFactorMatrix,(AB$4+1),FALSE)*$E3974</f>
        <v>-1.7838916498438423E-3</v>
      </c>
      <c r="AC3972" s="54">
        <f ca="1">VLOOKUP(CONCATENATE($F3972," ",$G3972),AllocFactorMatrix,(AC$4+1),FALSE)*$E3974</f>
        <v>-3.8574268151998069E-2</v>
      </c>
      <c r="AD3972" s="54">
        <f ca="1">VLOOKUP(CONCATENATE($F3972," ",$G3972),AllocFactorMatrix,(AD$4+1),FALSE)*$E3974</f>
        <v>-7.633532753333506E-3</v>
      </c>
    </row>
    <row r="3973" spans="1:30" s="51" customFormat="1" hidden="1" outlineLevel="1">
      <c r="A3973" s="56"/>
      <c r="B3973" s="112"/>
      <c r="C3973" s="55"/>
      <c r="D3973" s="55"/>
      <c r="F3973" s="52" t="str">
        <f>F3974</f>
        <v>RB_GUP</v>
      </c>
      <c r="G3973" s="55" t="str">
        <f>$G$14</f>
        <v>CUSTOMER</v>
      </c>
      <c r="H3973" s="53">
        <f t="shared" ca="1" si="2051"/>
        <v>-76.351400652063376</v>
      </c>
      <c r="I3973" s="54">
        <f ca="1">VLOOKUP(CONCATENATE($F3973," ",$G3973),AllocFactorMatrix,(I$4+1),FALSE)*$E3974</f>
        <v>-35.704866282335736</v>
      </c>
      <c r="J3973" s="54">
        <f ca="1">VLOOKUP(CONCATENATE($F3973," ",$G3973),AllocFactorMatrix,(J$4+1),FALSE)*$E3974</f>
        <v>-9.3540837993181079</v>
      </c>
      <c r="K3973" s="54">
        <f ca="1">VLOOKUP(CONCATENATE($F3973," ",$G3973),AllocFactorMatrix,(K$4+1),FALSE)*$E3974</f>
        <v>-2.6553562725213093</v>
      </c>
      <c r="L3973" s="54">
        <f ca="1">VLOOKUP(CONCATENATE($F3973," ",$G3973),AllocFactorMatrix,(L$4+1),FALSE)*$E3974</f>
        <v>-0.85713432250301846</v>
      </c>
      <c r="M3973" s="54">
        <f ca="1">VLOOKUP(CONCATENATE($F3973," ",$G3973),AllocFactorMatrix,(M$4+1),FALSE)*$E3974</f>
        <v>-0.1391301620817367</v>
      </c>
      <c r="N3973" s="54">
        <f t="shared" ca="1" si="2052"/>
        <v>-3.6516207571060644</v>
      </c>
      <c r="O3973" s="54">
        <f ca="1">VLOOKUP(CONCATENATE($F3973," ",$G3973),AllocFactorMatrix,(O$4+1),FALSE)*$E3974</f>
        <v>-0.75355143157185767</v>
      </c>
      <c r="P3973" s="54">
        <f ca="1">VLOOKUP(CONCATENATE($F3973," ",$G3973),AllocFactorMatrix,(P$4+1),FALSE)*$E3974</f>
        <v>-0.22313593943768642</v>
      </c>
      <c r="Q3973" s="54">
        <f ca="1">VLOOKUP(CONCATENATE($F3973," ",$G3973),AllocFactorMatrix,(Q$4+1),FALSE)*$E3974</f>
        <v>-0.48470413353942265</v>
      </c>
      <c r="R3973" s="54">
        <f ca="1">VLOOKUP(CONCATENATE($F3973," ",$G3973),AllocFactorMatrix,(R$4+1),FALSE)*$E3974</f>
        <v>-8.5174121679948353E-2</v>
      </c>
      <c r="S3973" s="54">
        <f t="shared" ca="1" si="2056"/>
        <v>-1.5465656262289151</v>
      </c>
      <c r="T3973" s="54">
        <f ca="1">VLOOKUP(CONCATENATE($F3973," ",$G3973),AllocFactorMatrix,(T$4+1),FALSE)*$E3974</f>
        <v>-5.186437805440737E-3</v>
      </c>
      <c r="U3973" s="54">
        <f ca="1">VLOOKUP(CONCATENATE($F3973," ",$G3973),AllocFactorMatrix,(U$4+1),FALSE)*$E3974</f>
        <v>-0.13238188134210999</v>
      </c>
      <c r="V3973" s="54">
        <f ca="1">VLOOKUP(CONCATENATE($F3973," ",$G3973),AllocFactorMatrix,(V$4+1),FALSE)*$E3974</f>
        <v>-0.71280908749774607</v>
      </c>
      <c r="W3973" s="54">
        <f ca="1">VLOOKUP(CONCATENATE($F3973," ",$G3973),AllocFactorMatrix,(W$4+1),FALSE)*$E3974</f>
        <v>-0.12776259434579887</v>
      </c>
      <c r="X3973" s="54">
        <f t="shared" ca="1" si="2057"/>
        <v>-0.97814000099109566</v>
      </c>
      <c r="Y3973" s="54">
        <f ca="1">VLOOKUP(CONCATENATE($F3973," ",$G3973),AllocFactorMatrix,(Y$4+1),FALSE)*$E3974</f>
        <v>-0.20860213779947265</v>
      </c>
      <c r="Z3973" s="54">
        <f ca="1">VLOOKUP(CONCATENATE($F3973," ",$G3973),AllocFactorMatrix,(Z$4+1),FALSE)*$E3974</f>
        <v>-3.7815157278467183E-3</v>
      </c>
      <c r="AA3973" s="54">
        <f t="shared" ca="1" si="2053"/>
        <v>-0.21238365352731936</v>
      </c>
      <c r="AB3973" s="54">
        <f ca="1">VLOOKUP(CONCATENATE($F3973," ",$G3973),AllocFactorMatrix,(AB$4+1),FALSE)*$E3974</f>
        <v>-3.9158007270022818E-3</v>
      </c>
      <c r="AC3973" s="54">
        <f ca="1">VLOOKUP(CONCATENATE($F3973," ",$G3973),AllocFactorMatrix,(AC$4+1),FALSE)*$E3974</f>
        <v>-22.183482664950411</v>
      </c>
      <c r="AD3973" s="54">
        <f ca="1">VLOOKUP(CONCATENATE($F3973," ",$G3973),AllocFactorMatrix,(AD$4+1),FALSE)*$E3974</f>
        <v>-2.716342066878723</v>
      </c>
    </row>
    <row r="3974" spans="1:30" s="51" customFormat="1" collapsed="1">
      <c r="A3974" s="56"/>
      <c r="B3974" s="112"/>
      <c r="C3974" s="55"/>
      <c r="D3974" s="109" t="s">
        <v>472</v>
      </c>
      <c r="E3974" s="61">
        <v>-1498</v>
      </c>
      <c r="F3974" s="57" t="s">
        <v>74</v>
      </c>
      <c r="G3974" s="55" t="str">
        <f>$G$15</f>
        <v>TOTAL</v>
      </c>
      <c r="H3974" s="53">
        <f t="shared" ca="1" si="2051"/>
        <v>-1498</v>
      </c>
      <c r="I3974" s="54">
        <f ca="1">VLOOKUP(CONCATENATE($F3974," ",$G3974),AllocFactorMatrix,(I$4+1),FALSE)*$E3974</f>
        <v>-865.79717282677802</v>
      </c>
      <c r="J3974" s="54">
        <f ca="1">VLOOKUP(CONCATENATE($F3974," ",$G3974),AllocFactorMatrix,(J$4+1),FALSE)*$E3974</f>
        <v>-48.665091113057962</v>
      </c>
      <c r="K3974" s="54">
        <f ca="1">VLOOKUP(CONCATENATE($F3974," ",$G3974),AllocFactorMatrix,(K$4+1),FALSE)*$E3974</f>
        <v>-137.13910825945285</v>
      </c>
      <c r="L3974" s="54">
        <f ca="1">VLOOKUP(CONCATENATE($F3974," ",$G3974),AllocFactorMatrix,(L$4+1),FALSE)*$E3974</f>
        <v>-4.2086713251741283</v>
      </c>
      <c r="M3974" s="54">
        <f ca="1">VLOOKUP(CONCATENATE($F3974," ",$G3974),AllocFactorMatrix,(M$4+1),FALSE)*$E3974</f>
        <v>-0.39908671154482095</v>
      </c>
      <c r="N3974" s="54">
        <f t="shared" ca="1" si="2052"/>
        <v>-141.74686629617179</v>
      </c>
      <c r="O3974" s="54">
        <f ca="1">VLOOKUP(CONCATENATE($F3974," ",$G3974),AllocFactorMatrix,(O$4+1),FALSE)*$E3974</f>
        <v>-100.55751956693445</v>
      </c>
      <c r="P3974" s="54">
        <f ca="1">VLOOKUP(CONCATENATE($F3974," ",$G3974),AllocFactorMatrix,(P$4+1),FALSE)*$E3974</f>
        <v>-16.57017427251056</v>
      </c>
      <c r="Q3974" s="54">
        <f ca="1">VLOOKUP(CONCATENATE($F3974," ",$G3974),AllocFactorMatrix,(Q$4+1),FALSE)*$E3974</f>
        <v>-5.3269669414799576</v>
      </c>
      <c r="R3974" s="54">
        <f ca="1">VLOOKUP(CONCATENATE($F3974," ",$G3974),AllocFactorMatrix,(R$4+1),FALSE)*$E3974</f>
        <v>-0.22081564783206006</v>
      </c>
      <c r="S3974" s="54">
        <f t="shared" ca="1" si="2056"/>
        <v>-122.67547642875701</v>
      </c>
      <c r="T3974" s="54">
        <f ca="1">VLOOKUP(CONCATENATE($F3974," ",$G3974),AllocFactorMatrix,(T$4+1),FALSE)*$E3974</f>
        <v>-3.3075037925880073</v>
      </c>
      <c r="U3974" s="54">
        <f ca="1">VLOOKUP(CONCATENATE($F3974," ",$G3974),AllocFactorMatrix,(U$4+1),FALSE)*$E3974</f>
        <v>-48.584562231181636</v>
      </c>
      <c r="V3974" s="54">
        <f ca="1">VLOOKUP(CONCATENATE($F3974," ",$G3974),AllocFactorMatrix,(V$4+1),FALSE)*$E3974</f>
        <v>-183.29697644650628</v>
      </c>
      <c r="W3974" s="54">
        <f ca="1">VLOOKUP(CONCATENATE($F3974," ",$G3974),AllocFactorMatrix,(W$4+1),FALSE)*$E3974</f>
        <v>-25.028369184769844</v>
      </c>
      <c r="X3974" s="54">
        <f t="shared" ca="1" si="2057"/>
        <v>-260.21741165504579</v>
      </c>
      <c r="Y3974" s="54">
        <f ca="1">VLOOKUP(CONCATENATE($F3974," ",$G3974),AllocFactorMatrix,(Y$4+1),FALSE)*$E3974</f>
        <v>-30.893592205494951</v>
      </c>
      <c r="Z3974" s="54">
        <f ca="1">VLOOKUP(CONCATENATE($F3974," ",$G3974),AllocFactorMatrix,(Z$4+1),FALSE)*$E3974</f>
        <v>-0.49310765242762961</v>
      </c>
      <c r="AA3974" s="54">
        <f t="shared" ca="1" si="2053"/>
        <v>-31.386699857922579</v>
      </c>
      <c r="AB3974" s="54">
        <f ca="1">VLOOKUP(CONCATENATE($F3974," ",$G3974),AllocFactorMatrix,(AB$4+1),FALSE)*$E3974</f>
        <v>-0.38345625695502633</v>
      </c>
      <c r="AC3974" s="54">
        <f ca="1">VLOOKUP(CONCATENATE($F3974," ",$G3974),AllocFactorMatrix,(AC$4+1),FALSE)*$E3974</f>
        <v>-24.079107569261382</v>
      </c>
      <c r="AD3974" s="54">
        <f ca="1">VLOOKUP(CONCATENATE($F3974," ",$G3974),AllocFactorMatrix,(AD$4+1),FALSE)*$E3974</f>
        <v>-3.0487179960503377</v>
      </c>
    </row>
    <row r="3975" spans="1:30" s="51" customFormat="1" hidden="1" outlineLevel="1">
      <c r="A3975" s="56"/>
      <c r="B3975" s="112"/>
      <c r="C3975" s="55"/>
      <c r="D3975" s="55"/>
      <c r="F3975" s="52" t="str">
        <f>F3982</f>
        <v>PROD_DEMAND</v>
      </c>
      <c r="G3975" s="55" t="str">
        <f>$G$8</f>
        <v>PRODUCTION</v>
      </c>
      <c r="H3975" s="53">
        <f t="shared" ref="H3975:H3990" si="2058">SUBTOTAL(9,I3975:AD3975)</f>
        <v>18534.999999999993</v>
      </c>
      <c r="I3975" s="54">
        <f>VLOOKUP(CONCATENATE($F3975," ",$G3975),AllocFactorMatrix,(I$4+1),FALSE)*$E3982</f>
        <v>10290.752236120679</v>
      </c>
      <c r="J3975" s="54">
        <f>VLOOKUP(CONCATENATE($F3975," ",$G3975),AllocFactorMatrix,(J$4+1),FALSE)*$E3982</f>
        <v>473.52768737433661</v>
      </c>
      <c r="K3975" s="54">
        <f>VLOOKUP(CONCATENATE($F3975," ",$G3975),AllocFactorMatrix,(K$4+1),FALSE)*$E3982</f>
        <v>1559.9361653282606</v>
      </c>
      <c r="L3975" s="54">
        <f>VLOOKUP(CONCATENATE($F3975," ",$G3975),AllocFactorMatrix,(L$4+1),FALSE)*$E3982</f>
        <v>38.97782481742567</v>
      </c>
      <c r="M3975" s="54">
        <f>VLOOKUP(CONCATENATE($F3975," ",$G3975),AllocFactorMatrix,(M$4+1),FALSE)*$E3982</f>
        <v>5.0176053205086406</v>
      </c>
      <c r="N3975" s="54">
        <f t="shared" ref="N3975:N3990" si="2059">SUBTOTAL(9,K3975:M3975)</f>
        <v>1603.9315954661949</v>
      </c>
      <c r="O3975" s="54">
        <f>VLOOKUP(CONCATENATE($F3975," ",$G3975),AllocFactorMatrix,(O$4+1),FALSE)*$E3982</f>
        <v>1186.6645260186701</v>
      </c>
      <c r="P3975" s="54">
        <f>VLOOKUP(CONCATENATE($F3975," ",$G3975),AllocFactorMatrix,(P$4+1),FALSE)*$E3982</f>
        <v>214.78853400950047</v>
      </c>
      <c r="Q3975" s="54">
        <f>VLOOKUP(CONCATENATE($F3975," ",$G3975),AllocFactorMatrix,(Q$4+1),FALSE)*$E3982</f>
        <v>83.078688514041914</v>
      </c>
      <c r="R3975" s="54">
        <f>VLOOKUP(CONCATENATE($F3975," ",$G3975),AllocFactorMatrix,(R$4+1),FALSE)*$E3982</f>
        <v>1.7900735877590779</v>
      </c>
      <c r="S3975" s="54">
        <f>SUBTOTAL(9,O3975:R3975)</f>
        <v>1486.3218221299715</v>
      </c>
      <c r="T3975" s="54">
        <f>VLOOKUP(CONCATENATE($F3975," ",$G3975),AllocFactorMatrix,(T$4+1),FALSE)*$E3982</f>
        <v>37.680931094629628</v>
      </c>
      <c r="U3975" s="54">
        <f>VLOOKUP(CONCATENATE($F3975," ",$G3975),AllocFactorMatrix,(U$4+1),FALSE)*$E3982</f>
        <v>599.94592706039714</v>
      </c>
      <c r="V3975" s="54">
        <f>VLOOKUP(CONCATENATE($F3975," ",$G3975),AllocFactorMatrix,(V$4+1),FALSE)*$E3982</f>
        <v>3253.6290262625334</v>
      </c>
      <c r="W3975" s="54">
        <f>VLOOKUP(CONCATENATE($F3975," ",$G3975),AllocFactorMatrix,(W$4+1),FALSE)*$E3982</f>
        <v>428.08861581831394</v>
      </c>
      <c r="X3975" s="54">
        <f>SUBTOTAL(9,T3975:W3975)</f>
        <v>4319.344500235874</v>
      </c>
      <c r="Y3975" s="54">
        <f>VLOOKUP(CONCATENATE($F3975," ",$G3975),AllocFactorMatrix,(Y$4+1),FALSE)*$E3982</f>
        <v>349.74453022833211</v>
      </c>
      <c r="Z3975" s="54">
        <f>VLOOKUP(CONCATENATE($F3975," ",$G3975),AllocFactorMatrix,(Z$4+1),FALSE)*$E3982</f>
        <v>7.2700285994548652</v>
      </c>
      <c r="AA3975" s="54">
        <f t="shared" ref="AA3975:AA3990" si="2060">SUBTOTAL(9,Y3975:Z3975)</f>
        <v>357.01455882778697</v>
      </c>
      <c r="AB3975" s="54">
        <f>VLOOKUP(CONCATENATE($F3975," ",$G3975),AllocFactorMatrix,(AB$4+1),FALSE)*$E3982</f>
        <v>4.1075998451541897</v>
      </c>
      <c r="AC3975" s="54">
        <f>VLOOKUP(CONCATENATE($F3975," ",$G3975),AllocFactorMatrix,(AC$4+1),FALSE)*$E3982</f>
        <v>0</v>
      </c>
      <c r="AD3975" s="54">
        <f>VLOOKUP(CONCATENATE($F3975," ",$G3975),AllocFactorMatrix,(AD$4+1),FALSE)*$E3982</f>
        <v>0</v>
      </c>
    </row>
    <row r="3976" spans="1:30" s="51" customFormat="1" hidden="1" outlineLevel="1">
      <c r="A3976" s="56"/>
      <c r="B3976" s="112"/>
      <c r="C3976" s="55"/>
      <c r="D3976" s="55"/>
      <c r="F3976" s="52" t="str">
        <f>F3982</f>
        <v>PROD_DEMAND</v>
      </c>
      <c r="G3976" s="55" t="str">
        <f>$G$9</f>
        <v>BULKTRAN</v>
      </c>
      <c r="H3976" s="53">
        <f t="shared" si="2058"/>
        <v>0</v>
      </c>
      <c r="I3976" s="54">
        <f>VLOOKUP(CONCATENATE($F3976," ",$G3976),AllocFactorMatrix,(I$4+1),FALSE)*$E3982</f>
        <v>0</v>
      </c>
      <c r="J3976" s="54">
        <f>VLOOKUP(CONCATENATE($F3976," ",$G3976),AllocFactorMatrix,(J$4+1),FALSE)*$E3982</f>
        <v>0</v>
      </c>
      <c r="K3976" s="54">
        <f>VLOOKUP(CONCATENATE($F3976," ",$G3976),AllocFactorMatrix,(K$4+1),FALSE)*$E3982</f>
        <v>0</v>
      </c>
      <c r="L3976" s="54">
        <f>VLOOKUP(CONCATENATE($F3976," ",$G3976),AllocFactorMatrix,(L$4+1),FALSE)*$E3982</f>
        <v>0</v>
      </c>
      <c r="M3976" s="54">
        <f>VLOOKUP(CONCATENATE($F3976," ",$G3976),AllocFactorMatrix,(M$4+1),FALSE)*$E3982</f>
        <v>0</v>
      </c>
      <c r="N3976" s="54">
        <f t="shared" si="2059"/>
        <v>0</v>
      </c>
      <c r="O3976" s="54">
        <f>VLOOKUP(CONCATENATE($F3976," ",$G3976),AllocFactorMatrix,(O$4+1),FALSE)*$E3982</f>
        <v>0</v>
      </c>
      <c r="P3976" s="54">
        <f>VLOOKUP(CONCATENATE($F3976," ",$G3976),AllocFactorMatrix,(P$4+1),FALSE)*$E3982</f>
        <v>0</v>
      </c>
      <c r="Q3976" s="54">
        <f>VLOOKUP(CONCATENATE($F3976," ",$G3976),AllocFactorMatrix,(Q$4+1),FALSE)*$E3982</f>
        <v>0</v>
      </c>
      <c r="R3976" s="54">
        <f>VLOOKUP(CONCATENATE($F3976," ",$G3976),AllocFactorMatrix,(R$4+1),FALSE)*$E3982</f>
        <v>0</v>
      </c>
      <c r="S3976" s="54">
        <f t="shared" ref="S3976:S3982" si="2061">SUBTOTAL(9,O3976:R3976)</f>
        <v>0</v>
      </c>
      <c r="T3976" s="54">
        <f>VLOOKUP(CONCATENATE($F3976," ",$G3976),AllocFactorMatrix,(T$4+1),FALSE)*$E3982</f>
        <v>0</v>
      </c>
      <c r="U3976" s="54">
        <f>VLOOKUP(CONCATENATE($F3976," ",$G3976),AllocFactorMatrix,(U$4+1),FALSE)*$E3982</f>
        <v>0</v>
      </c>
      <c r="V3976" s="54">
        <f>VLOOKUP(CONCATENATE($F3976," ",$G3976),AllocFactorMatrix,(V$4+1),FALSE)*$E3982</f>
        <v>0</v>
      </c>
      <c r="W3976" s="54">
        <f>VLOOKUP(CONCATENATE($F3976," ",$G3976),AllocFactorMatrix,(W$4+1),FALSE)*$E3982</f>
        <v>0</v>
      </c>
      <c r="X3976" s="54">
        <f t="shared" ref="X3976:X3982" si="2062">SUBTOTAL(9,T3976:W3976)</f>
        <v>0</v>
      </c>
      <c r="Y3976" s="54">
        <f>VLOOKUP(CONCATENATE($F3976," ",$G3976),AllocFactorMatrix,(Y$4+1),FALSE)*$E3982</f>
        <v>0</v>
      </c>
      <c r="Z3976" s="54">
        <f>VLOOKUP(CONCATENATE($F3976," ",$G3976),AllocFactorMatrix,(Z$4+1),FALSE)*$E3982</f>
        <v>0</v>
      </c>
      <c r="AA3976" s="54">
        <f t="shared" si="2060"/>
        <v>0</v>
      </c>
      <c r="AB3976" s="54">
        <f>VLOOKUP(CONCATENATE($F3976," ",$G3976),AllocFactorMatrix,(AB$4+1),FALSE)*$E3982</f>
        <v>0</v>
      </c>
      <c r="AC3976" s="54">
        <f>VLOOKUP(CONCATENATE($F3976," ",$G3976),AllocFactorMatrix,(AC$4+1),FALSE)*$E3982</f>
        <v>0</v>
      </c>
      <c r="AD3976" s="54">
        <f>VLOOKUP(CONCATENATE($F3976," ",$G3976),AllocFactorMatrix,(AD$4+1),FALSE)*$E3982</f>
        <v>0</v>
      </c>
    </row>
    <row r="3977" spans="1:30" s="51" customFormat="1" hidden="1" outlineLevel="1">
      <c r="A3977" s="56"/>
      <c r="B3977" s="112"/>
      <c r="C3977" s="55"/>
      <c r="D3977" s="55"/>
      <c r="F3977" s="52" t="str">
        <f>F3982</f>
        <v>PROD_DEMAND</v>
      </c>
      <c r="G3977" s="55" t="str">
        <f>$G$10</f>
        <v>SUBTRAN</v>
      </c>
      <c r="H3977" s="53">
        <f t="shared" si="2058"/>
        <v>0</v>
      </c>
      <c r="I3977" s="54">
        <f>VLOOKUP(CONCATENATE($F3977," ",$G3977),AllocFactorMatrix,(I$4+1),FALSE)*$E3982</f>
        <v>0</v>
      </c>
      <c r="J3977" s="54">
        <f>VLOOKUP(CONCATENATE($F3977," ",$G3977),AllocFactorMatrix,(J$4+1),FALSE)*$E3982</f>
        <v>0</v>
      </c>
      <c r="K3977" s="54">
        <f>VLOOKUP(CONCATENATE($F3977," ",$G3977),AllocFactorMatrix,(K$4+1),FALSE)*$E3982</f>
        <v>0</v>
      </c>
      <c r="L3977" s="54">
        <f>VLOOKUP(CONCATENATE($F3977," ",$G3977),AllocFactorMatrix,(L$4+1),FALSE)*$E3982</f>
        <v>0</v>
      </c>
      <c r="M3977" s="54">
        <f>VLOOKUP(CONCATENATE($F3977," ",$G3977),AllocFactorMatrix,(M$4+1),FALSE)*$E3982</f>
        <v>0</v>
      </c>
      <c r="N3977" s="54">
        <f t="shared" si="2059"/>
        <v>0</v>
      </c>
      <c r="O3977" s="54">
        <f>VLOOKUP(CONCATENATE($F3977," ",$G3977),AllocFactorMatrix,(O$4+1),FALSE)*$E3982</f>
        <v>0</v>
      </c>
      <c r="P3977" s="54">
        <f>VLOOKUP(CONCATENATE($F3977," ",$G3977),AllocFactorMatrix,(P$4+1),FALSE)*$E3982</f>
        <v>0</v>
      </c>
      <c r="Q3977" s="54">
        <f>VLOOKUP(CONCATENATE($F3977," ",$G3977),AllocFactorMatrix,(Q$4+1),FALSE)*$E3982</f>
        <v>0</v>
      </c>
      <c r="R3977" s="54">
        <f>VLOOKUP(CONCATENATE($F3977," ",$G3977),AllocFactorMatrix,(R$4+1),FALSE)*$E3982</f>
        <v>0</v>
      </c>
      <c r="S3977" s="54">
        <f t="shared" si="2061"/>
        <v>0</v>
      </c>
      <c r="T3977" s="54">
        <f>VLOOKUP(CONCATENATE($F3977," ",$G3977),AllocFactorMatrix,(T$4+1),FALSE)*$E3982</f>
        <v>0</v>
      </c>
      <c r="U3977" s="54">
        <f>VLOOKUP(CONCATENATE($F3977," ",$G3977),AllocFactorMatrix,(U$4+1),FALSE)*$E3982</f>
        <v>0</v>
      </c>
      <c r="V3977" s="54">
        <f>VLOOKUP(CONCATENATE($F3977," ",$G3977),AllocFactorMatrix,(V$4+1),FALSE)*$E3982</f>
        <v>0</v>
      </c>
      <c r="W3977" s="54">
        <f>VLOOKUP(CONCATENATE($F3977," ",$G3977),AllocFactorMatrix,(W$4+1),FALSE)*$E3982</f>
        <v>0</v>
      </c>
      <c r="X3977" s="54">
        <f t="shared" si="2062"/>
        <v>0</v>
      </c>
      <c r="Y3977" s="54">
        <f>VLOOKUP(CONCATENATE($F3977," ",$G3977),AllocFactorMatrix,(Y$4+1),FALSE)*$E3982</f>
        <v>0</v>
      </c>
      <c r="Z3977" s="54">
        <f>VLOOKUP(CONCATENATE($F3977," ",$G3977),AllocFactorMatrix,(Z$4+1),FALSE)*$E3982</f>
        <v>0</v>
      </c>
      <c r="AA3977" s="54">
        <f t="shared" si="2060"/>
        <v>0</v>
      </c>
      <c r="AB3977" s="54">
        <f>VLOOKUP(CONCATENATE($F3977," ",$G3977),AllocFactorMatrix,(AB$4+1),FALSE)*$E3982</f>
        <v>0</v>
      </c>
      <c r="AC3977" s="54">
        <f>VLOOKUP(CONCATENATE($F3977," ",$G3977),AllocFactorMatrix,(AC$4+1),FALSE)*$E3982</f>
        <v>0</v>
      </c>
      <c r="AD3977" s="54">
        <f>VLOOKUP(CONCATENATE($F3977," ",$G3977),AllocFactorMatrix,(AD$4+1),FALSE)*$E3982</f>
        <v>0</v>
      </c>
    </row>
    <row r="3978" spans="1:30" s="51" customFormat="1" hidden="1" outlineLevel="1">
      <c r="A3978" s="56"/>
      <c r="B3978" s="112"/>
      <c r="C3978" s="55"/>
      <c r="D3978" s="55"/>
      <c r="F3978" s="52" t="str">
        <f>F3982</f>
        <v>PROD_DEMAND</v>
      </c>
      <c r="G3978" s="55" t="str">
        <f>$G$11</f>
        <v>DISTPRI</v>
      </c>
      <c r="H3978" s="53">
        <f t="shared" si="2058"/>
        <v>0</v>
      </c>
      <c r="I3978" s="54">
        <f>VLOOKUP(CONCATENATE($F3978," ",$G3978),AllocFactorMatrix,(I$4+1),FALSE)*$E3982</f>
        <v>0</v>
      </c>
      <c r="J3978" s="54">
        <f>VLOOKUP(CONCATENATE($F3978," ",$G3978),AllocFactorMatrix,(J$4+1),FALSE)*$E3982</f>
        <v>0</v>
      </c>
      <c r="K3978" s="54">
        <f>VLOOKUP(CONCATENATE($F3978," ",$G3978),AllocFactorMatrix,(K$4+1),FALSE)*$E3982</f>
        <v>0</v>
      </c>
      <c r="L3978" s="54">
        <f>VLOOKUP(CONCATENATE($F3978," ",$G3978),AllocFactorMatrix,(L$4+1),FALSE)*$E3982</f>
        <v>0</v>
      </c>
      <c r="M3978" s="54">
        <f>VLOOKUP(CONCATENATE($F3978," ",$G3978),AllocFactorMatrix,(M$4+1),FALSE)*$E3982</f>
        <v>0</v>
      </c>
      <c r="N3978" s="54">
        <f t="shared" si="2059"/>
        <v>0</v>
      </c>
      <c r="O3978" s="54">
        <f>VLOOKUP(CONCATENATE($F3978," ",$G3978),AllocFactorMatrix,(O$4+1),FALSE)*$E3982</f>
        <v>0</v>
      </c>
      <c r="P3978" s="54">
        <f>VLOOKUP(CONCATENATE($F3978," ",$G3978),AllocFactorMatrix,(P$4+1),FALSE)*$E3982</f>
        <v>0</v>
      </c>
      <c r="Q3978" s="54">
        <f>VLOOKUP(CONCATENATE($F3978," ",$G3978),AllocFactorMatrix,(Q$4+1),FALSE)*$E3982</f>
        <v>0</v>
      </c>
      <c r="R3978" s="54">
        <f>VLOOKUP(CONCATENATE($F3978," ",$G3978),AllocFactorMatrix,(R$4+1),FALSE)*$E3982</f>
        <v>0</v>
      </c>
      <c r="S3978" s="54">
        <f t="shared" si="2061"/>
        <v>0</v>
      </c>
      <c r="T3978" s="54">
        <f>VLOOKUP(CONCATENATE($F3978," ",$G3978),AllocFactorMatrix,(T$4+1),FALSE)*$E3982</f>
        <v>0</v>
      </c>
      <c r="U3978" s="54">
        <f>VLOOKUP(CONCATENATE($F3978," ",$G3978),AllocFactorMatrix,(U$4+1),FALSE)*$E3982</f>
        <v>0</v>
      </c>
      <c r="V3978" s="54">
        <f>VLOOKUP(CONCATENATE($F3978," ",$G3978),AllocFactorMatrix,(V$4+1),FALSE)*$E3982</f>
        <v>0</v>
      </c>
      <c r="W3978" s="54">
        <f>VLOOKUP(CONCATENATE($F3978," ",$G3978),AllocFactorMatrix,(W$4+1),FALSE)*$E3982</f>
        <v>0</v>
      </c>
      <c r="X3978" s="54">
        <f t="shared" si="2062"/>
        <v>0</v>
      </c>
      <c r="Y3978" s="54">
        <f>VLOOKUP(CONCATENATE($F3978," ",$G3978),AllocFactorMatrix,(Y$4+1),FALSE)*$E3982</f>
        <v>0</v>
      </c>
      <c r="Z3978" s="54">
        <f>VLOOKUP(CONCATENATE($F3978," ",$G3978),AllocFactorMatrix,(Z$4+1),FALSE)*$E3982</f>
        <v>0</v>
      </c>
      <c r="AA3978" s="54">
        <f t="shared" si="2060"/>
        <v>0</v>
      </c>
      <c r="AB3978" s="54">
        <f>VLOOKUP(CONCATENATE($F3978," ",$G3978),AllocFactorMatrix,(AB$4+1),FALSE)*$E3982</f>
        <v>0</v>
      </c>
      <c r="AC3978" s="54">
        <f>VLOOKUP(CONCATENATE($F3978," ",$G3978),AllocFactorMatrix,(AC$4+1),FALSE)*$E3982</f>
        <v>0</v>
      </c>
      <c r="AD3978" s="54">
        <f>VLOOKUP(CONCATENATE($F3978," ",$G3978),AllocFactorMatrix,(AD$4+1),FALSE)*$E3982</f>
        <v>0</v>
      </c>
    </row>
    <row r="3979" spans="1:30" s="51" customFormat="1" hidden="1" outlineLevel="1">
      <c r="A3979" s="56"/>
      <c r="B3979" s="112"/>
      <c r="C3979" s="55"/>
      <c r="D3979" s="55"/>
      <c r="F3979" s="52" t="str">
        <f>F3982</f>
        <v>PROD_DEMAND</v>
      </c>
      <c r="G3979" s="55" t="str">
        <f>$G$12</f>
        <v>DISTSEC</v>
      </c>
      <c r="H3979" s="53">
        <f t="shared" si="2058"/>
        <v>0</v>
      </c>
      <c r="I3979" s="54">
        <f>VLOOKUP(CONCATENATE($F3979," ",$G3979),AllocFactorMatrix,(I$4+1),FALSE)*$E3982</f>
        <v>0</v>
      </c>
      <c r="J3979" s="54">
        <f>VLOOKUP(CONCATENATE($F3979," ",$G3979),AllocFactorMatrix,(J$4+1),FALSE)*$E3982</f>
        <v>0</v>
      </c>
      <c r="K3979" s="54">
        <f>VLOOKUP(CONCATENATE($F3979," ",$G3979),AllocFactorMatrix,(K$4+1),FALSE)*$E3982</f>
        <v>0</v>
      </c>
      <c r="L3979" s="54">
        <f>VLOOKUP(CONCATENATE($F3979," ",$G3979),AllocFactorMatrix,(L$4+1),FALSE)*$E3982</f>
        <v>0</v>
      </c>
      <c r="M3979" s="54">
        <f>VLOOKUP(CONCATENATE($F3979," ",$G3979),AllocFactorMatrix,(M$4+1),FALSE)*$E3982</f>
        <v>0</v>
      </c>
      <c r="N3979" s="54">
        <f t="shared" si="2059"/>
        <v>0</v>
      </c>
      <c r="O3979" s="54">
        <f>VLOOKUP(CONCATENATE($F3979," ",$G3979),AllocFactorMatrix,(O$4+1),FALSE)*$E3982</f>
        <v>0</v>
      </c>
      <c r="P3979" s="54">
        <f>VLOOKUP(CONCATENATE($F3979," ",$G3979),AllocFactorMatrix,(P$4+1),FALSE)*$E3982</f>
        <v>0</v>
      </c>
      <c r="Q3979" s="54">
        <f>VLOOKUP(CONCATENATE($F3979," ",$G3979),AllocFactorMatrix,(Q$4+1),FALSE)*$E3982</f>
        <v>0</v>
      </c>
      <c r="R3979" s="54">
        <f>VLOOKUP(CONCATENATE($F3979," ",$G3979),AllocFactorMatrix,(R$4+1),FALSE)*$E3982</f>
        <v>0</v>
      </c>
      <c r="S3979" s="54">
        <f t="shared" si="2061"/>
        <v>0</v>
      </c>
      <c r="T3979" s="54">
        <f>VLOOKUP(CONCATENATE($F3979," ",$G3979),AllocFactorMatrix,(T$4+1),FALSE)*$E3982</f>
        <v>0</v>
      </c>
      <c r="U3979" s="54">
        <f>VLOOKUP(CONCATENATE($F3979," ",$G3979),AllocFactorMatrix,(U$4+1),FALSE)*$E3982</f>
        <v>0</v>
      </c>
      <c r="V3979" s="54">
        <f>VLOOKUP(CONCATENATE($F3979," ",$G3979),AllocFactorMatrix,(V$4+1),FALSE)*$E3982</f>
        <v>0</v>
      </c>
      <c r="W3979" s="54">
        <f>VLOOKUP(CONCATENATE($F3979," ",$G3979),AllocFactorMatrix,(W$4+1),FALSE)*$E3982</f>
        <v>0</v>
      </c>
      <c r="X3979" s="54">
        <f t="shared" si="2062"/>
        <v>0</v>
      </c>
      <c r="Y3979" s="54">
        <f>VLOOKUP(CONCATENATE($F3979," ",$G3979),AllocFactorMatrix,(Y$4+1),FALSE)*$E3982</f>
        <v>0</v>
      </c>
      <c r="Z3979" s="54">
        <f>VLOOKUP(CONCATENATE($F3979," ",$G3979),AllocFactorMatrix,(Z$4+1),FALSE)*$E3982</f>
        <v>0</v>
      </c>
      <c r="AA3979" s="54">
        <f t="shared" si="2060"/>
        <v>0</v>
      </c>
      <c r="AB3979" s="54">
        <f>VLOOKUP(CONCATENATE($F3979," ",$G3979),AllocFactorMatrix,(AB$4+1),FALSE)*$E3982</f>
        <v>0</v>
      </c>
      <c r="AC3979" s="54">
        <f>VLOOKUP(CONCATENATE($F3979," ",$G3979),AllocFactorMatrix,(AC$4+1),FALSE)*$E3982</f>
        <v>0</v>
      </c>
      <c r="AD3979" s="54">
        <f>VLOOKUP(CONCATENATE($F3979," ",$G3979),AllocFactorMatrix,(AD$4+1),FALSE)*$E3982</f>
        <v>0</v>
      </c>
    </row>
    <row r="3980" spans="1:30" s="51" customFormat="1" hidden="1" outlineLevel="1">
      <c r="A3980" s="56"/>
      <c r="B3980" s="112"/>
      <c r="C3980" s="55"/>
      <c r="D3980" s="55"/>
      <c r="F3980" s="52" t="str">
        <f>F3982</f>
        <v>PROD_DEMAND</v>
      </c>
      <c r="G3980" s="55" t="str">
        <f>$G$13</f>
        <v>ENERGY</v>
      </c>
      <c r="H3980" s="53">
        <f t="shared" si="2058"/>
        <v>0</v>
      </c>
      <c r="I3980" s="54">
        <f>VLOOKUP(CONCATENATE($F3980," ",$G3980),AllocFactorMatrix,(I$4+1),FALSE)*$E3982</f>
        <v>0</v>
      </c>
      <c r="J3980" s="54">
        <f>VLOOKUP(CONCATENATE($F3980," ",$G3980),AllocFactorMatrix,(J$4+1),FALSE)*$E3982</f>
        <v>0</v>
      </c>
      <c r="K3980" s="54">
        <f>VLOOKUP(CONCATENATE($F3980," ",$G3980),AllocFactorMatrix,(K$4+1),FALSE)*$E3982</f>
        <v>0</v>
      </c>
      <c r="L3980" s="54">
        <f>VLOOKUP(CONCATENATE($F3980," ",$G3980),AllocFactorMatrix,(L$4+1),FALSE)*$E3982</f>
        <v>0</v>
      </c>
      <c r="M3980" s="54">
        <f>VLOOKUP(CONCATENATE($F3980," ",$G3980),AllocFactorMatrix,(M$4+1),FALSE)*$E3982</f>
        <v>0</v>
      </c>
      <c r="N3980" s="54">
        <f t="shared" si="2059"/>
        <v>0</v>
      </c>
      <c r="O3980" s="54">
        <f>VLOOKUP(CONCATENATE($F3980," ",$G3980),AllocFactorMatrix,(O$4+1),FALSE)*$E3982</f>
        <v>0</v>
      </c>
      <c r="P3980" s="54">
        <f>VLOOKUP(CONCATENATE($F3980," ",$G3980),AllocFactorMatrix,(P$4+1),FALSE)*$E3982</f>
        <v>0</v>
      </c>
      <c r="Q3980" s="54">
        <f>VLOOKUP(CONCATENATE($F3980," ",$G3980),AllocFactorMatrix,(Q$4+1),FALSE)*$E3982</f>
        <v>0</v>
      </c>
      <c r="R3980" s="54">
        <f>VLOOKUP(CONCATENATE($F3980," ",$G3980),AllocFactorMatrix,(R$4+1),FALSE)*$E3982</f>
        <v>0</v>
      </c>
      <c r="S3980" s="54">
        <f t="shared" si="2061"/>
        <v>0</v>
      </c>
      <c r="T3980" s="54">
        <f>VLOOKUP(CONCATENATE($F3980," ",$G3980),AllocFactorMatrix,(T$4+1),FALSE)*$E3982</f>
        <v>0</v>
      </c>
      <c r="U3980" s="54">
        <f>VLOOKUP(CONCATENATE($F3980," ",$G3980),AllocFactorMatrix,(U$4+1),FALSE)*$E3982</f>
        <v>0</v>
      </c>
      <c r="V3980" s="54">
        <f>VLOOKUP(CONCATENATE($F3980," ",$G3980),AllocFactorMatrix,(V$4+1),FALSE)*$E3982</f>
        <v>0</v>
      </c>
      <c r="W3980" s="54">
        <f>VLOOKUP(CONCATENATE($F3980," ",$G3980),AllocFactorMatrix,(W$4+1),FALSE)*$E3982</f>
        <v>0</v>
      </c>
      <c r="X3980" s="54">
        <f t="shared" si="2062"/>
        <v>0</v>
      </c>
      <c r="Y3980" s="54">
        <f>VLOOKUP(CONCATENATE($F3980," ",$G3980),AllocFactorMatrix,(Y$4+1),FALSE)*$E3982</f>
        <v>0</v>
      </c>
      <c r="Z3980" s="54">
        <f>VLOOKUP(CONCATENATE($F3980," ",$G3980),AllocFactorMatrix,(Z$4+1),FALSE)*$E3982</f>
        <v>0</v>
      </c>
      <c r="AA3980" s="54">
        <f t="shared" si="2060"/>
        <v>0</v>
      </c>
      <c r="AB3980" s="54">
        <f>VLOOKUP(CONCATENATE($F3980," ",$G3980),AllocFactorMatrix,(AB$4+1),FALSE)*$E3982</f>
        <v>0</v>
      </c>
      <c r="AC3980" s="54">
        <f>VLOOKUP(CONCATENATE($F3980," ",$G3980),AllocFactorMatrix,(AC$4+1),FALSE)*$E3982</f>
        <v>0</v>
      </c>
      <c r="AD3980" s="54">
        <f>VLOOKUP(CONCATENATE($F3980," ",$G3980),AllocFactorMatrix,(AD$4+1),FALSE)*$E3982</f>
        <v>0</v>
      </c>
    </row>
    <row r="3981" spans="1:30" s="51" customFormat="1" hidden="1" outlineLevel="1">
      <c r="A3981" s="56"/>
      <c r="B3981" s="112"/>
      <c r="C3981" s="55"/>
      <c r="D3981" s="55"/>
      <c r="F3981" s="52" t="str">
        <f>F3982</f>
        <v>PROD_DEMAND</v>
      </c>
      <c r="G3981" s="55" t="str">
        <f>$G$14</f>
        <v>CUSTOMER</v>
      </c>
      <c r="H3981" s="53">
        <f t="shared" si="2058"/>
        <v>0</v>
      </c>
      <c r="I3981" s="54">
        <f>VLOOKUP(CONCATENATE($F3981," ",$G3981),AllocFactorMatrix,(I$4+1),FALSE)*$E3982</f>
        <v>0</v>
      </c>
      <c r="J3981" s="54">
        <f>VLOOKUP(CONCATENATE($F3981," ",$G3981),AllocFactorMatrix,(J$4+1),FALSE)*$E3982</f>
        <v>0</v>
      </c>
      <c r="K3981" s="54">
        <f>VLOOKUP(CONCATENATE($F3981," ",$G3981),AllocFactorMatrix,(K$4+1),FALSE)*$E3982</f>
        <v>0</v>
      </c>
      <c r="L3981" s="54">
        <f>VLOOKUP(CONCATENATE($F3981," ",$G3981),AllocFactorMatrix,(L$4+1),FALSE)*$E3982</f>
        <v>0</v>
      </c>
      <c r="M3981" s="54">
        <f>VLOOKUP(CONCATENATE($F3981," ",$G3981),AllocFactorMatrix,(M$4+1),FALSE)*$E3982</f>
        <v>0</v>
      </c>
      <c r="N3981" s="54">
        <f t="shared" si="2059"/>
        <v>0</v>
      </c>
      <c r="O3981" s="54">
        <f>VLOOKUP(CONCATENATE($F3981," ",$G3981),AllocFactorMatrix,(O$4+1),FALSE)*$E3982</f>
        <v>0</v>
      </c>
      <c r="P3981" s="54">
        <f>VLOOKUP(CONCATENATE($F3981," ",$G3981),AllocFactorMatrix,(P$4+1),FALSE)*$E3982</f>
        <v>0</v>
      </c>
      <c r="Q3981" s="54">
        <f>VLOOKUP(CONCATENATE($F3981," ",$G3981),AllocFactorMatrix,(Q$4+1),FALSE)*$E3982</f>
        <v>0</v>
      </c>
      <c r="R3981" s="54">
        <f>VLOOKUP(CONCATENATE($F3981," ",$G3981),AllocFactorMatrix,(R$4+1),FALSE)*$E3982</f>
        <v>0</v>
      </c>
      <c r="S3981" s="54">
        <f t="shared" si="2061"/>
        <v>0</v>
      </c>
      <c r="T3981" s="54">
        <f>VLOOKUP(CONCATENATE($F3981," ",$G3981),AllocFactorMatrix,(T$4+1),FALSE)*$E3982</f>
        <v>0</v>
      </c>
      <c r="U3981" s="54">
        <f>VLOOKUP(CONCATENATE($F3981," ",$G3981),AllocFactorMatrix,(U$4+1),FALSE)*$E3982</f>
        <v>0</v>
      </c>
      <c r="V3981" s="54">
        <f>VLOOKUP(CONCATENATE($F3981," ",$G3981),AllocFactorMatrix,(V$4+1),FALSE)*$E3982</f>
        <v>0</v>
      </c>
      <c r="W3981" s="54">
        <f>VLOOKUP(CONCATENATE($F3981," ",$G3981),AllocFactorMatrix,(W$4+1),FALSE)*$E3982</f>
        <v>0</v>
      </c>
      <c r="X3981" s="54">
        <f t="shared" si="2062"/>
        <v>0</v>
      </c>
      <c r="Y3981" s="54">
        <f>VLOOKUP(CONCATENATE($F3981," ",$G3981),AllocFactorMatrix,(Y$4+1),FALSE)*$E3982</f>
        <v>0</v>
      </c>
      <c r="Z3981" s="54">
        <f>VLOOKUP(CONCATENATE($F3981," ",$G3981),AllocFactorMatrix,(Z$4+1),FALSE)*$E3982</f>
        <v>0</v>
      </c>
      <c r="AA3981" s="54">
        <f t="shared" si="2060"/>
        <v>0</v>
      </c>
      <c r="AB3981" s="54">
        <f>VLOOKUP(CONCATENATE($F3981," ",$G3981),AllocFactorMatrix,(AB$4+1),FALSE)*$E3982</f>
        <v>0</v>
      </c>
      <c r="AC3981" s="54">
        <f>VLOOKUP(CONCATENATE($F3981," ",$G3981),AllocFactorMatrix,(AC$4+1),FALSE)*$E3982</f>
        <v>0</v>
      </c>
      <c r="AD3981" s="54">
        <f>VLOOKUP(CONCATENATE($F3981," ",$G3981),AllocFactorMatrix,(AD$4+1),FALSE)*$E3982</f>
        <v>0</v>
      </c>
    </row>
    <row r="3982" spans="1:30" s="51" customFormat="1" collapsed="1">
      <c r="A3982" s="56"/>
      <c r="B3982" s="112"/>
      <c r="C3982" s="55"/>
      <c r="D3982" s="109" t="s">
        <v>473</v>
      </c>
      <c r="E3982" s="61">
        <v>18535</v>
      </c>
      <c r="F3982" s="57" t="s">
        <v>30</v>
      </c>
      <c r="G3982" s="55" t="str">
        <f>$G$15</f>
        <v>TOTAL</v>
      </c>
      <c r="H3982" s="53">
        <f t="shared" si="2058"/>
        <v>18534.999999999993</v>
      </c>
      <c r="I3982" s="54">
        <f>VLOOKUP(CONCATENATE($F3982," ",$G3982),AllocFactorMatrix,(I$4+1),FALSE)*$E3982</f>
        <v>10290.752236120679</v>
      </c>
      <c r="J3982" s="54">
        <f>VLOOKUP(CONCATENATE($F3982," ",$G3982),AllocFactorMatrix,(J$4+1),FALSE)*$E3982</f>
        <v>473.52768737433661</v>
      </c>
      <c r="K3982" s="54">
        <f>VLOOKUP(CONCATENATE($F3982," ",$G3982),AllocFactorMatrix,(K$4+1),FALSE)*$E3982</f>
        <v>1559.9361653282606</v>
      </c>
      <c r="L3982" s="54">
        <f>VLOOKUP(CONCATENATE($F3982," ",$G3982),AllocFactorMatrix,(L$4+1),FALSE)*$E3982</f>
        <v>38.97782481742567</v>
      </c>
      <c r="M3982" s="54">
        <f>VLOOKUP(CONCATENATE($F3982," ",$G3982),AllocFactorMatrix,(M$4+1),FALSE)*$E3982</f>
        <v>5.0176053205086406</v>
      </c>
      <c r="N3982" s="54">
        <f t="shared" si="2059"/>
        <v>1603.9315954661949</v>
      </c>
      <c r="O3982" s="54">
        <f>VLOOKUP(CONCATENATE($F3982," ",$G3982),AllocFactorMatrix,(O$4+1),FALSE)*$E3982</f>
        <v>1186.6645260186701</v>
      </c>
      <c r="P3982" s="54">
        <f>VLOOKUP(CONCATENATE($F3982," ",$G3982),AllocFactorMatrix,(P$4+1),FALSE)*$E3982</f>
        <v>214.78853400950047</v>
      </c>
      <c r="Q3982" s="54">
        <f>VLOOKUP(CONCATENATE($F3982," ",$G3982),AllocFactorMatrix,(Q$4+1),FALSE)*$E3982</f>
        <v>83.078688514041914</v>
      </c>
      <c r="R3982" s="54">
        <f>VLOOKUP(CONCATENATE($F3982," ",$G3982),AllocFactorMatrix,(R$4+1),FALSE)*$E3982</f>
        <v>1.7900735877590779</v>
      </c>
      <c r="S3982" s="54">
        <f t="shared" si="2061"/>
        <v>1486.3218221299715</v>
      </c>
      <c r="T3982" s="54">
        <f>VLOOKUP(CONCATENATE($F3982," ",$G3982),AllocFactorMatrix,(T$4+1),FALSE)*$E3982</f>
        <v>37.680931094629628</v>
      </c>
      <c r="U3982" s="54">
        <f>VLOOKUP(CONCATENATE($F3982," ",$G3982),AllocFactorMatrix,(U$4+1),FALSE)*$E3982</f>
        <v>599.94592706039714</v>
      </c>
      <c r="V3982" s="54">
        <f>VLOOKUP(CONCATENATE($F3982," ",$G3982),AllocFactorMatrix,(V$4+1),FALSE)*$E3982</f>
        <v>3253.6290262625334</v>
      </c>
      <c r="W3982" s="54">
        <f>VLOOKUP(CONCATENATE($F3982," ",$G3982),AllocFactorMatrix,(W$4+1),FALSE)*$E3982</f>
        <v>428.08861581831394</v>
      </c>
      <c r="X3982" s="54">
        <f t="shared" si="2062"/>
        <v>4319.344500235874</v>
      </c>
      <c r="Y3982" s="54">
        <f>VLOOKUP(CONCATENATE($F3982," ",$G3982),AllocFactorMatrix,(Y$4+1),FALSE)*$E3982</f>
        <v>349.74453022833211</v>
      </c>
      <c r="Z3982" s="54">
        <f>VLOOKUP(CONCATENATE($F3982," ",$G3982),AllocFactorMatrix,(Z$4+1),FALSE)*$E3982</f>
        <v>7.2700285994548652</v>
      </c>
      <c r="AA3982" s="54">
        <f t="shared" si="2060"/>
        <v>357.01455882778697</v>
      </c>
      <c r="AB3982" s="54">
        <f>VLOOKUP(CONCATENATE($F3982," ",$G3982),AllocFactorMatrix,(AB$4+1),FALSE)*$E3982</f>
        <v>4.1075998451541897</v>
      </c>
      <c r="AC3982" s="54">
        <f>VLOOKUP(CONCATENATE($F3982," ",$G3982),AllocFactorMatrix,(AC$4+1),FALSE)*$E3982</f>
        <v>0</v>
      </c>
      <c r="AD3982" s="54">
        <f>VLOOKUP(CONCATENATE($F3982," ",$G3982),AllocFactorMatrix,(AD$4+1),FALSE)*$E3982</f>
        <v>0</v>
      </c>
    </row>
    <row r="3983" spans="1:30" s="51" customFormat="1" hidden="1" outlineLevel="1">
      <c r="A3983" s="56"/>
      <c r="B3983" s="112"/>
      <c r="C3983" s="55"/>
      <c r="D3983" s="55"/>
      <c r="F3983" s="52" t="str">
        <f>F3990</f>
        <v>PROD_DEMAND</v>
      </c>
      <c r="G3983" s="55" t="str">
        <f>$G$8</f>
        <v>PRODUCTION</v>
      </c>
      <c r="H3983" s="53">
        <f t="shared" si="2058"/>
        <v>87394.999999999985</v>
      </c>
      <c r="I3983" s="54">
        <f>VLOOKUP(CONCATENATE($F3983," ",$G3983),AllocFactorMatrix,(I$4+1),FALSE)*$E3990</f>
        <v>48522.270929364269</v>
      </c>
      <c r="J3983" s="54">
        <f>VLOOKUP(CONCATENATE($F3983," ",$G3983),AllocFactorMatrix,(J$4+1),FALSE)*$E3990</f>
        <v>2232.7462766700914</v>
      </c>
      <c r="K3983" s="54">
        <f>VLOOKUP(CONCATENATE($F3983," ",$G3983),AllocFactorMatrix,(K$4+1),FALSE)*$E3990</f>
        <v>7355.3073196041723</v>
      </c>
      <c r="L3983" s="54">
        <f>VLOOKUP(CONCATENATE($F3983," ",$G3983),AllocFactorMatrix,(L$4+1),FALSE)*$E3990</f>
        <v>183.78564876821778</v>
      </c>
      <c r="M3983" s="54">
        <f>VLOOKUP(CONCATENATE($F3983," ",$G3983),AllocFactorMatrix,(M$4+1),FALSE)*$E3990</f>
        <v>23.658679092843414</v>
      </c>
      <c r="N3983" s="54">
        <f t="shared" si="2059"/>
        <v>7562.751647465233</v>
      </c>
      <c r="O3983" s="54">
        <f>VLOOKUP(CONCATENATE($F3983," ",$G3983),AllocFactorMatrix,(O$4+1),FALSE)*$E3990</f>
        <v>5595.2816968654806</v>
      </c>
      <c r="P3983" s="54">
        <f>VLOOKUP(CONCATENATE($F3983," ",$G3983),AllocFactorMatrix,(P$4+1),FALSE)*$E3990</f>
        <v>1012.7566188163092</v>
      </c>
      <c r="Q3983" s="54">
        <f>VLOOKUP(CONCATENATE($F3983," ",$G3983),AllocFactorMatrix,(Q$4+1),FALSE)*$E3990</f>
        <v>391.7271099371294</v>
      </c>
      <c r="R3983" s="54">
        <f>VLOOKUP(CONCATENATE($F3983," ",$G3983),AllocFactorMatrix,(R$4+1),FALSE)*$E3990</f>
        <v>8.4404359968818241</v>
      </c>
      <c r="S3983" s="54">
        <f>SUBTOTAL(9,O3983:R3983)</f>
        <v>7008.205861615801</v>
      </c>
      <c r="T3983" s="54">
        <f>VLOOKUP(CONCATENATE($F3983," ",$G3983),AllocFactorMatrix,(T$4+1),FALSE)*$E3990</f>
        <v>177.67062168951477</v>
      </c>
      <c r="U3983" s="54">
        <f>VLOOKUP(CONCATENATE($F3983," ",$G3983),AllocFactorMatrix,(U$4+1),FALSE)*$E3990</f>
        <v>2828.8251575637123</v>
      </c>
      <c r="V3983" s="54">
        <f>VLOOKUP(CONCATENATE($F3983," ",$G3983),AllocFactorMatrix,(V$4+1),FALSE)*$E3990</f>
        <v>15341.29531967705</v>
      </c>
      <c r="W3983" s="54">
        <f>VLOOKUP(CONCATENATE($F3983," ",$G3983),AllocFactorMatrix,(W$4+1),FALSE)*$E3990</f>
        <v>2018.4949867516345</v>
      </c>
      <c r="X3983" s="54">
        <f>SUBTOTAL(9,T3983:W3983)</f>
        <v>20366.28608568191</v>
      </c>
      <c r="Y3983" s="54">
        <f>VLOOKUP(CONCATENATE($F3983," ",$G3983),AllocFactorMatrix,(Y$4+1),FALSE)*$E3990</f>
        <v>1649.0921618184561</v>
      </c>
      <c r="Z3983" s="54">
        <f>VLOOKUP(CONCATENATE($F3983," ",$G3983),AllocFactorMatrix,(Z$4+1),FALSE)*$E3990</f>
        <v>34.279155621761966</v>
      </c>
      <c r="AA3983" s="54">
        <f t="shared" si="2060"/>
        <v>1683.371317440218</v>
      </c>
      <c r="AB3983" s="54">
        <f>VLOOKUP(CONCATENATE($F3983," ",$G3983),AllocFactorMatrix,(AB$4+1),FALSE)*$E3990</f>
        <v>19.367881762462932</v>
      </c>
      <c r="AC3983" s="54">
        <f>VLOOKUP(CONCATENATE($F3983," ",$G3983),AllocFactorMatrix,(AC$4+1),FALSE)*$E3990</f>
        <v>0</v>
      </c>
      <c r="AD3983" s="54">
        <f>VLOOKUP(CONCATENATE($F3983," ",$G3983),AllocFactorMatrix,(AD$4+1),FALSE)*$E3990</f>
        <v>0</v>
      </c>
    </row>
    <row r="3984" spans="1:30" s="51" customFormat="1" hidden="1" outlineLevel="1">
      <c r="A3984" s="56"/>
      <c r="B3984" s="112"/>
      <c r="C3984" s="55"/>
      <c r="D3984" s="55"/>
      <c r="F3984" s="52" t="str">
        <f>F3990</f>
        <v>PROD_DEMAND</v>
      </c>
      <c r="G3984" s="55" t="str">
        <f>$G$9</f>
        <v>BULKTRAN</v>
      </c>
      <c r="H3984" s="53">
        <f t="shared" si="2058"/>
        <v>0</v>
      </c>
      <c r="I3984" s="54">
        <f>VLOOKUP(CONCATENATE($F3984," ",$G3984),AllocFactorMatrix,(I$4+1),FALSE)*$E3990</f>
        <v>0</v>
      </c>
      <c r="J3984" s="54">
        <f>VLOOKUP(CONCATENATE($F3984," ",$G3984),AllocFactorMatrix,(J$4+1),FALSE)*$E3990</f>
        <v>0</v>
      </c>
      <c r="K3984" s="54">
        <f>VLOOKUP(CONCATENATE($F3984," ",$G3984),AllocFactorMatrix,(K$4+1),FALSE)*$E3990</f>
        <v>0</v>
      </c>
      <c r="L3984" s="54">
        <f>VLOOKUP(CONCATENATE($F3984," ",$G3984),AllocFactorMatrix,(L$4+1),FALSE)*$E3990</f>
        <v>0</v>
      </c>
      <c r="M3984" s="54">
        <f>VLOOKUP(CONCATENATE($F3984," ",$G3984),AllocFactorMatrix,(M$4+1),FALSE)*$E3990</f>
        <v>0</v>
      </c>
      <c r="N3984" s="54">
        <f t="shared" si="2059"/>
        <v>0</v>
      </c>
      <c r="O3984" s="54">
        <f>VLOOKUP(CONCATENATE($F3984," ",$G3984),AllocFactorMatrix,(O$4+1),FALSE)*$E3990</f>
        <v>0</v>
      </c>
      <c r="P3984" s="54">
        <f>VLOOKUP(CONCATENATE($F3984," ",$G3984),AllocFactorMatrix,(P$4+1),FALSE)*$E3990</f>
        <v>0</v>
      </c>
      <c r="Q3984" s="54">
        <f>VLOOKUP(CONCATENATE($F3984," ",$G3984),AllocFactorMatrix,(Q$4+1),FALSE)*$E3990</f>
        <v>0</v>
      </c>
      <c r="R3984" s="54">
        <f>VLOOKUP(CONCATENATE($F3984," ",$G3984),AllocFactorMatrix,(R$4+1),FALSE)*$E3990</f>
        <v>0</v>
      </c>
      <c r="S3984" s="54">
        <f t="shared" ref="S3984:S3990" si="2063">SUBTOTAL(9,O3984:R3984)</f>
        <v>0</v>
      </c>
      <c r="T3984" s="54">
        <f>VLOOKUP(CONCATENATE($F3984," ",$G3984),AllocFactorMatrix,(T$4+1),FALSE)*$E3990</f>
        <v>0</v>
      </c>
      <c r="U3984" s="54">
        <f>VLOOKUP(CONCATENATE($F3984," ",$G3984),AllocFactorMatrix,(U$4+1),FALSE)*$E3990</f>
        <v>0</v>
      </c>
      <c r="V3984" s="54">
        <f>VLOOKUP(CONCATENATE($F3984," ",$G3984),AllocFactorMatrix,(V$4+1),FALSE)*$E3990</f>
        <v>0</v>
      </c>
      <c r="W3984" s="54">
        <f>VLOOKUP(CONCATENATE($F3984," ",$G3984),AllocFactorMatrix,(W$4+1),FALSE)*$E3990</f>
        <v>0</v>
      </c>
      <c r="X3984" s="54">
        <f t="shared" ref="X3984:X3990" si="2064">SUBTOTAL(9,T3984:W3984)</f>
        <v>0</v>
      </c>
      <c r="Y3984" s="54">
        <f>VLOOKUP(CONCATENATE($F3984," ",$G3984),AllocFactorMatrix,(Y$4+1),FALSE)*$E3990</f>
        <v>0</v>
      </c>
      <c r="Z3984" s="54">
        <f>VLOOKUP(CONCATENATE($F3984," ",$G3984),AllocFactorMatrix,(Z$4+1),FALSE)*$E3990</f>
        <v>0</v>
      </c>
      <c r="AA3984" s="54">
        <f t="shared" si="2060"/>
        <v>0</v>
      </c>
      <c r="AB3984" s="54">
        <f>VLOOKUP(CONCATENATE($F3984," ",$G3984),AllocFactorMatrix,(AB$4+1),FALSE)*$E3990</f>
        <v>0</v>
      </c>
      <c r="AC3984" s="54">
        <f>VLOOKUP(CONCATENATE($F3984," ",$G3984),AllocFactorMatrix,(AC$4+1),FALSE)*$E3990</f>
        <v>0</v>
      </c>
      <c r="AD3984" s="54">
        <f>VLOOKUP(CONCATENATE($F3984," ",$G3984),AllocFactorMatrix,(AD$4+1),FALSE)*$E3990</f>
        <v>0</v>
      </c>
    </row>
    <row r="3985" spans="1:30" s="51" customFormat="1" hidden="1" outlineLevel="1">
      <c r="A3985" s="56"/>
      <c r="B3985" s="112"/>
      <c r="C3985" s="55"/>
      <c r="D3985" s="55"/>
      <c r="F3985" s="52" t="str">
        <f>F3990</f>
        <v>PROD_DEMAND</v>
      </c>
      <c r="G3985" s="55" t="str">
        <f>$G$10</f>
        <v>SUBTRAN</v>
      </c>
      <c r="H3985" s="53">
        <f t="shared" si="2058"/>
        <v>0</v>
      </c>
      <c r="I3985" s="54">
        <f>VLOOKUP(CONCATENATE($F3985," ",$G3985),AllocFactorMatrix,(I$4+1),FALSE)*$E3990</f>
        <v>0</v>
      </c>
      <c r="J3985" s="54">
        <f>VLOOKUP(CONCATENATE($F3985," ",$G3985),AllocFactorMatrix,(J$4+1),FALSE)*$E3990</f>
        <v>0</v>
      </c>
      <c r="K3985" s="54">
        <f>VLOOKUP(CONCATENATE($F3985," ",$G3985),AllocFactorMatrix,(K$4+1),FALSE)*$E3990</f>
        <v>0</v>
      </c>
      <c r="L3985" s="54">
        <f>VLOOKUP(CONCATENATE($F3985," ",$G3985),AllocFactorMatrix,(L$4+1),FALSE)*$E3990</f>
        <v>0</v>
      </c>
      <c r="M3985" s="54">
        <f>VLOOKUP(CONCATENATE($F3985," ",$G3985),AllocFactorMatrix,(M$4+1),FALSE)*$E3990</f>
        <v>0</v>
      </c>
      <c r="N3985" s="54">
        <f t="shared" si="2059"/>
        <v>0</v>
      </c>
      <c r="O3985" s="54">
        <f>VLOOKUP(CONCATENATE($F3985," ",$G3985),AllocFactorMatrix,(O$4+1),FALSE)*$E3990</f>
        <v>0</v>
      </c>
      <c r="P3985" s="54">
        <f>VLOOKUP(CONCATENATE($F3985," ",$G3985),AllocFactorMatrix,(P$4+1),FALSE)*$E3990</f>
        <v>0</v>
      </c>
      <c r="Q3985" s="54">
        <f>VLOOKUP(CONCATENATE($F3985," ",$G3985),AllocFactorMatrix,(Q$4+1),FALSE)*$E3990</f>
        <v>0</v>
      </c>
      <c r="R3985" s="54">
        <f>VLOOKUP(CONCATENATE($F3985," ",$G3985),AllocFactorMatrix,(R$4+1),FALSE)*$E3990</f>
        <v>0</v>
      </c>
      <c r="S3985" s="54">
        <f t="shared" si="2063"/>
        <v>0</v>
      </c>
      <c r="T3985" s="54">
        <f>VLOOKUP(CONCATENATE($F3985," ",$G3985),AllocFactorMatrix,(T$4+1),FALSE)*$E3990</f>
        <v>0</v>
      </c>
      <c r="U3985" s="54">
        <f>VLOOKUP(CONCATENATE($F3985," ",$G3985),AllocFactorMatrix,(U$4+1),FALSE)*$E3990</f>
        <v>0</v>
      </c>
      <c r="V3985" s="54">
        <f>VLOOKUP(CONCATENATE($F3985," ",$G3985),AllocFactorMatrix,(V$4+1),FALSE)*$E3990</f>
        <v>0</v>
      </c>
      <c r="W3985" s="54">
        <f>VLOOKUP(CONCATENATE($F3985," ",$G3985),AllocFactorMatrix,(W$4+1),FALSE)*$E3990</f>
        <v>0</v>
      </c>
      <c r="X3985" s="54">
        <f t="shared" si="2064"/>
        <v>0</v>
      </c>
      <c r="Y3985" s="54">
        <f>VLOOKUP(CONCATENATE($F3985," ",$G3985),AllocFactorMatrix,(Y$4+1),FALSE)*$E3990</f>
        <v>0</v>
      </c>
      <c r="Z3985" s="54">
        <f>VLOOKUP(CONCATENATE($F3985," ",$G3985),AllocFactorMatrix,(Z$4+1),FALSE)*$E3990</f>
        <v>0</v>
      </c>
      <c r="AA3985" s="54">
        <f t="shared" si="2060"/>
        <v>0</v>
      </c>
      <c r="AB3985" s="54">
        <f>VLOOKUP(CONCATENATE($F3985," ",$G3985),AllocFactorMatrix,(AB$4+1),FALSE)*$E3990</f>
        <v>0</v>
      </c>
      <c r="AC3985" s="54">
        <f>VLOOKUP(CONCATENATE($F3985," ",$G3985),AllocFactorMatrix,(AC$4+1),FALSE)*$E3990</f>
        <v>0</v>
      </c>
      <c r="AD3985" s="54">
        <f>VLOOKUP(CONCATENATE($F3985," ",$G3985),AllocFactorMatrix,(AD$4+1),FALSE)*$E3990</f>
        <v>0</v>
      </c>
    </row>
    <row r="3986" spans="1:30" s="51" customFormat="1" hidden="1" outlineLevel="1">
      <c r="A3986" s="56"/>
      <c r="B3986" s="112"/>
      <c r="C3986" s="55"/>
      <c r="D3986" s="55"/>
      <c r="F3986" s="52" t="str">
        <f>F3990</f>
        <v>PROD_DEMAND</v>
      </c>
      <c r="G3986" s="55" t="str">
        <f>$G$11</f>
        <v>DISTPRI</v>
      </c>
      <c r="H3986" s="53">
        <f t="shared" si="2058"/>
        <v>0</v>
      </c>
      <c r="I3986" s="54">
        <f>VLOOKUP(CONCATENATE($F3986," ",$G3986),AllocFactorMatrix,(I$4+1),FALSE)*$E3990</f>
        <v>0</v>
      </c>
      <c r="J3986" s="54">
        <f>VLOOKUP(CONCATENATE($F3986," ",$G3986),AllocFactorMatrix,(J$4+1),FALSE)*$E3990</f>
        <v>0</v>
      </c>
      <c r="K3986" s="54">
        <f>VLOOKUP(CONCATENATE($F3986," ",$G3986),AllocFactorMatrix,(K$4+1),FALSE)*$E3990</f>
        <v>0</v>
      </c>
      <c r="L3986" s="54">
        <f>VLOOKUP(CONCATENATE($F3986," ",$G3986),AllocFactorMatrix,(L$4+1),FALSE)*$E3990</f>
        <v>0</v>
      </c>
      <c r="M3986" s="54">
        <f>VLOOKUP(CONCATENATE($F3986," ",$G3986),AllocFactorMatrix,(M$4+1),FALSE)*$E3990</f>
        <v>0</v>
      </c>
      <c r="N3986" s="54">
        <f t="shared" si="2059"/>
        <v>0</v>
      </c>
      <c r="O3986" s="54">
        <f>VLOOKUP(CONCATENATE($F3986," ",$G3986),AllocFactorMatrix,(O$4+1),FALSE)*$E3990</f>
        <v>0</v>
      </c>
      <c r="P3986" s="54">
        <f>VLOOKUP(CONCATENATE($F3986," ",$G3986),AllocFactorMatrix,(P$4+1),FALSE)*$E3990</f>
        <v>0</v>
      </c>
      <c r="Q3986" s="54">
        <f>VLOOKUP(CONCATENATE($F3986," ",$G3986),AllocFactorMatrix,(Q$4+1),FALSE)*$E3990</f>
        <v>0</v>
      </c>
      <c r="R3986" s="54">
        <f>VLOOKUP(CONCATENATE($F3986," ",$G3986),AllocFactorMatrix,(R$4+1),FALSE)*$E3990</f>
        <v>0</v>
      </c>
      <c r="S3986" s="54">
        <f t="shared" si="2063"/>
        <v>0</v>
      </c>
      <c r="T3986" s="54">
        <f>VLOOKUP(CONCATENATE($F3986," ",$G3986),AllocFactorMatrix,(T$4+1),FALSE)*$E3990</f>
        <v>0</v>
      </c>
      <c r="U3986" s="54">
        <f>VLOOKUP(CONCATENATE($F3986," ",$G3986),AllocFactorMatrix,(U$4+1),FALSE)*$E3990</f>
        <v>0</v>
      </c>
      <c r="V3986" s="54">
        <f>VLOOKUP(CONCATENATE($F3986," ",$G3986),AllocFactorMatrix,(V$4+1),FALSE)*$E3990</f>
        <v>0</v>
      </c>
      <c r="W3986" s="54">
        <f>VLOOKUP(CONCATENATE($F3986," ",$G3986),AllocFactorMatrix,(W$4+1),FALSE)*$E3990</f>
        <v>0</v>
      </c>
      <c r="X3986" s="54">
        <f t="shared" si="2064"/>
        <v>0</v>
      </c>
      <c r="Y3986" s="54">
        <f>VLOOKUP(CONCATENATE($F3986," ",$G3986),AllocFactorMatrix,(Y$4+1),FALSE)*$E3990</f>
        <v>0</v>
      </c>
      <c r="Z3986" s="54">
        <f>VLOOKUP(CONCATENATE($F3986," ",$G3986),AllocFactorMatrix,(Z$4+1),FALSE)*$E3990</f>
        <v>0</v>
      </c>
      <c r="AA3986" s="54">
        <f t="shared" si="2060"/>
        <v>0</v>
      </c>
      <c r="AB3986" s="54">
        <f>VLOOKUP(CONCATENATE($F3986," ",$G3986),AllocFactorMatrix,(AB$4+1),FALSE)*$E3990</f>
        <v>0</v>
      </c>
      <c r="AC3986" s="54">
        <f>VLOOKUP(CONCATENATE($F3986," ",$G3986),AllocFactorMatrix,(AC$4+1),FALSE)*$E3990</f>
        <v>0</v>
      </c>
      <c r="AD3986" s="54">
        <f>VLOOKUP(CONCATENATE($F3986," ",$G3986),AllocFactorMatrix,(AD$4+1),FALSE)*$E3990</f>
        <v>0</v>
      </c>
    </row>
    <row r="3987" spans="1:30" s="51" customFormat="1" hidden="1" outlineLevel="1">
      <c r="A3987" s="56"/>
      <c r="B3987" s="112"/>
      <c r="C3987" s="55"/>
      <c r="D3987" s="55"/>
      <c r="F3987" s="52" t="str">
        <f>F3990</f>
        <v>PROD_DEMAND</v>
      </c>
      <c r="G3987" s="55" t="str">
        <f>$G$12</f>
        <v>DISTSEC</v>
      </c>
      <c r="H3987" s="53">
        <f t="shared" si="2058"/>
        <v>0</v>
      </c>
      <c r="I3987" s="54">
        <f>VLOOKUP(CONCATENATE($F3987," ",$G3987),AllocFactorMatrix,(I$4+1),FALSE)*$E3990</f>
        <v>0</v>
      </c>
      <c r="J3987" s="54">
        <f>VLOOKUP(CONCATENATE($F3987," ",$G3987),AllocFactorMatrix,(J$4+1),FALSE)*$E3990</f>
        <v>0</v>
      </c>
      <c r="K3987" s="54">
        <f>VLOOKUP(CONCATENATE($F3987," ",$G3987),AllocFactorMatrix,(K$4+1),FALSE)*$E3990</f>
        <v>0</v>
      </c>
      <c r="L3987" s="54">
        <f>VLOOKUP(CONCATENATE($F3987," ",$G3987),AllocFactorMatrix,(L$4+1),FALSE)*$E3990</f>
        <v>0</v>
      </c>
      <c r="M3987" s="54">
        <f>VLOOKUP(CONCATENATE($F3987," ",$G3987),AllocFactorMatrix,(M$4+1),FALSE)*$E3990</f>
        <v>0</v>
      </c>
      <c r="N3987" s="54">
        <f t="shared" si="2059"/>
        <v>0</v>
      </c>
      <c r="O3987" s="54">
        <f>VLOOKUP(CONCATENATE($F3987," ",$G3987),AllocFactorMatrix,(O$4+1),FALSE)*$E3990</f>
        <v>0</v>
      </c>
      <c r="P3987" s="54">
        <f>VLOOKUP(CONCATENATE($F3987," ",$G3987),AllocFactorMatrix,(P$4+1),FALSE)*$E3990</f>
        <v>0</v>
      </c>
      <c r="Q3987" s="54">
        <f>VLOOKUP(CONCATENATE($F3987," ",$G3987),AllocFactorMatrix,(Q$4+1),FALSE)*$E3990</f>
        <v>0</v>
      </c>
      <c r="R3987" s="54">
        <f>VLOOKUP(CONCATENATE($F3987," ",$G3987),AllocFactorMatrix,(R$4+1),FALSE)*$E3990</f>
        <v>0</v>
      </c>
      <c r="S3987" s="54">
        <f t="shared" si="2063"/>
        <v>0</v>
      </c>
      <c r="T3987" s="54">
        <f>VLOOKUP(CONCATENATE($F3987," ",$G3987),AllocFactorMatrix,(T$4+1),FALSE)*$E3990</f>
        <v>0</v>
      </c>
      <c r="U3987" s="54">
        <f>VLOOKUP(CONCATENATE($F3987," ",$G3987),AllocFactorMatrix,(U$4+1),FALSE)*$E3990</f>
        <v>0</v>
      </c>
      <c r="V3987" s="54">
        <f>VLOOKUP(CONCATENATE($F3987," ",$G3987),AllocFactorMatrix,(V$4+1),FALSE)*$E3990</f>
        <v>0</v>
      </c>
      <c r="W3987" s="54">
        <f>VLOOKUP(CONCATENATE($F3987," ",$G3987),AllocFactorMatrix,(W$4+1),FALSE)*$E3990</f>
        <v>0</v>
      </c>
      <c r="X3987" s="54">
        <f t="shared" si="2064"/>
        <v>0</v>
      </c>
      <c r="Y3987" s="54">
        <f>VLOOKUP(CONCATENATE($F3987," ",$G3987),AllocFactorMatrix,(Y$4+1),FALSE)*$E3990</f>
        <v>0</v>
      </c>
      <c r="Z3987" s="54">
        <f>VLOOKUP(CONCATENATE($F3987," ",$G3987),AllocFactorMatrix,(Z$4+1),FALSE)*$E3990</f>
        <v>0</v>
      </c>
      <c r="AA3987" s="54">
        <f t="shared" si="2060"/>
        <v>0</v>
      </c>
      <c r="AB3987" s="54">
        <f>VLOOKUP(CONCATENATE($F3987," ",$G3987),AllocFactorMatrix,(AB$4+1),FALSE)*$E3990</f>
        <v>0</v>
      </c>
      <c r="AC3987" s="54">
        <f>VLOOKUP(CONCATENATE($F3987," ",$G3987),AllocFactorMatrix,(AC$4+1),FALSE)*$E3990</f>
        <v>0</v>
      </c>
      <c r="AD3987" s="54">
        <f>VLOOKUP(CONCATENATE($F3987," ",$G3987),AllocFactorMatrix,(AD$4+1),FALSE)*$E3990</f>
        <v>0</v>
      </c>
    </row>
    <row r="3988" spans="1:30" s="51" customFormat="1" hidden="1" outlineLevel="1">
      <c r="A3988" s="56"/>
      <c r="B3988" s="112"/>
      <c r="C3988" s="55"/>
      <c r="D3988" s="55"/>
      <c r="F3988" s="52" t="str">
        <f>F3990</f>
        <v>PROD_DEMAND</v>
      </c>
      <c r="G3988" s="55" t="str">
        <f>$G$13</f>
        <v>ENERGY</v>
      </c>
      <c r="H3988" s="53">
        <f t="shared" si="2058"/>
        <v>0</v>
      </c>
      <c r="I3988" s="54">
        <f>VLOOKUP(CONCATENATE($F3988," ",$G3988),AllocFactorMatrix,(I$4+1),FALSE)*$E3990</f>
        <v>0</v>
      </c>
      <c r="J3988" s="54">
        <f>VLOOKUP(CONCATENATE($F3988," ",$G3988),AllocFactorMatrix,(J$4+1),FALSE)*$E3990</f>
        <v>0</v>
      </c>
      <c r="K3988" s="54">
        <f>VLOOKUP(CONCATENATE($F3988," ",$G3988),AllocFactorMatrix,(K$4+1),FALSE)*$E3990</f>
        <v>0</v>
      </c>
      <c r="L3988" s="54">
        <f>VLOOKUP(CONCATENATE($F3988," ",$G3988),AllocFactorMatrix,(L$4+1),FALSE)*$E3990</f>
        <v>0</v>
      </c>
      <c r="M3988" s="54">
        <f>VLOOKUP(CONCATENATE($F3988," ",$G3988),AllocFactorMatrix,(M$4+1),FALSE)*$E3990</f>
        <v>0</v>
      </c>
      <c r="N3988" s="54">
        <f t="shared" si="2059"/>
        <v>0</v>
      </c>
      <c r="O3988" s="54">
        <f>VLOOKUP(CONCATENATE($F3988," ",$G3988),AllocFactorMatrix,(O$4+1),FALSE)*$E3990</f>
        <v>0</v>
      </c>
      <c r="P3988" s="54">
        <f>VLOOKUP(CONCATENATE($F3988," ",$G3988),AllocFactorMatrix,(P$4+1),FALSE)*$E3990</f>
        <v>0</v>
      </c>
      <c r="Q3988" s="54">
        <f>VLOOKUP(CONCATENATE($F3988," ",$G3988),AllocFactorMatrix,(Q$4+1),FALSE)*$E3990</f>
        <v>0</v>
      </c>
      <c r="R3988" s="54">
        <f>VLOOKUP(CONCATENATE($F3988," ",$G3988),AllocFactorMatrix,(R$4+1),FALSE)*$E3990</f>
        <v>0</v>
      </c>
      <c r="S3988" s="54">
        <f t="shared" si="2063"/>
        <v>0</v>
      </c>
      <c r="T3988" s="54">
        <f>VLOOKUP(CONCATENATE($F3988," ",$G3988),AllocFactorMatrix,(T$4+1),FALSE)*$E3990</f>
        <v>0</v>
      </c>
      <c r="U3988" s="54">
        <f>VLOOKUP(CONCATENATE($F3988," ",$G3988),AllocFactorMatrix,(U$4+1),FALSE)*$E3990</f>
        <v>0</v>
      </c>
      <c r="V3988" s="54">
        <f>VLOOKUP(CONCATENATE($F3988," ",$G3988),AllocFactorMatrix,(V$4+1),FALSE)*$E3990</f>
        <v>0</v>
      </c>
      <c r="W3988" s="54">
        <f>VLOOKUP(CONCATENATE($F3988," ",$G3988),AllocFactorMatrix,(W$4+1),FALSE)*$E3990</f>
        <v>0</v>
      </c>
      <c r="X3988" s="54">
        <f t="shared" si="2064"/>
        <v>0</v>
      </c>
      <c r="Y3988" s="54">
        <f>VLOOKUP(CONCATENATE($F3988," ",$G3988),AllocFactorMatrix,(Y$4+1),FALSE)*$E3990</f>
        <v>0</v>
      </c>
      <c r="Z3988" s="54">
        <f>VLOOKUP(CONCATENATE($F3988," ",$G3988),AllocFactorMatrix,(Z$4+1),FALSE)*$E3990</f>
        <v>0</v>
      </c>
      <c r="AA3988" s="54">
        <f t="shared" si="2060"/>
        <v>0</v>
      </c>
      <c r="AB3988" s="54">
        <f>VLOOKUP(CONCATENATE($F3988," ",$G3988),AllocFactorMatrix,(AB$4+1),FALSE)*$E3990</f>
        <v>0</v>
      </c>
      <c r="AC3988" s="54">
        <f>VLOOKUP(CONCATENATE($F3988," ",$G3988),AllocFactorMatrix,(AC$4+1),FALSE)*$E3990</f>
        <v>0</v>
      </c>
      <c r="AD3988" s="54">
        <f>VLOOKUP(CONCATENATE($F3988," ",$G3988),AllocFactorMatrix,(AD$4+1),FALSE)*$E3990</f>
        <v>0</v>
      </c>
    </row>
    <row r="3989" spans="1:30" s="51" customFormat="1" hidden="1" outlineLevel="1">
      <c r="A3989" s="56"/>
      <c r="B3989" s="112"/>
      <c r="C3989" s="55"/>
      <c r="D3989" s="55"/>
      <c r="F3989" s="52" t="str">
        <f>F3990</f>
        <v>PROD_DEMAND</v>
      </c>
      <c r="G3989" s="55" t="str">
        <f>$G$14</f>
        <v>CUSTOMER</v>
      </c>
      <c r="H3989" s="53">
        <f t="shared" si="2058"/>
        <v>0</v>
      </c>
      <c r="I3989" s="54">
        <f>VLOOKUP(CONCATENATE($F3989," ",$G3989),AllocFactorMatrix,(I$4+1),FALSE)*$E3990</f>
        <v>0</v>
      </c>
      <c r="J3989" s="54">
        <f>VLOOKUP(CONCATENATE($F3989," ",$G3989),AllocFactorMatrix,(J$4+1),FALSE)*$E3990</f>
        <v>0</v>
      </c>
      <c r="K3989" s="54">
        <f>VLOOKUP(CONCATENATE($F3989," ",$G3989),AllocFactorMatrix,(K$4+1),FALSE)*$E3990</f>
        <v>0</v>
      </c>
      <c r="L3989" s="54">
        <f>VLOOKUP(CONCATENATE($F3989," ",$G3989),AllocFactorMatrix,(L$4+1),FALSE)*$E3990</f>
        <v>0</v>
      </c>
      <c r="M3989" s="54">
        <f>VLOOKUP(CONCATENATE($F3989," ",$G3989),AllocFactorMatrix,(M$4+1),FALSE)*$E3990</f>
        <v>0</v>
      </c>
      <c r="N3989" s="54">
        <f t="shared" si="2059"/>
        <v>0</v>
      </c>
      <c r="O3989" s="54">
        <f>VLOOKUP(CONCATENATE($F3989," ",$G3989),AllocFactorMatrix,(O$4+1),FALSE)*$E3990</f>
        <v>0</v>
      </c>
      <c r="P3989" s="54">
        <f>VLOOKUP(CONCATENATE($F3989," ",$G3989),AllocFactorMatrix,(P$4+1),FALSE)*$E3990</f>
        <v>0</v>
      </c>
      <c r="Q3989" s="54">
        <f>VLOOKUP(CONCATENATE($F3989," ",$G3989),AllocFactorMatrix,(Q$4+1),FALSE)*$E3990</f>
        <v>0</v>
      </c>
      <c r="R3989" s="54">
        <f>VLOOKUP(CONCATENATE($F3989," ",$G3989),AllocFactorMatrix,(R$4+1),FALSE)*$E3990</f>
        <v>0</v>
      </c>
      <c r="S3989" s="54">
        <f t="shared" si="2063"/>
        <v>0</v>
      </c>
      <c r="T3989" s="54">
        <f>VLOOKUP(CONCATENATE($F3989," ",$G3989),AllocFactorMatrix,(T$4+1),FALSE)*$E3990</f>
        <v>0</v>
      </c>
      <c r="U3989" s="54">
        <f>VLOOKUP(CONCATENATE($F3989," ",$G3989),AllocFactorMatrix,(U$4+1),FALSE)*$E3990</f>
        <v>0</v>
      </c>
      <c r="V3989" s="54">
        <f>VLOOKUP(CONCATENATE($F3989," ",$G3989),AllocFactorMatrix,(V$4+1),FALSE)*$E3990</f>
        <v>0</v>
      </c>
      <c r="W3989" s="54">
        <f>VLOOKUP(CONCATENATE($F3989," ",$G3989),AllocFactorMatrix,(W$4+1),FALSE)*$E3990</f>
        <v>0</v>
      </c>
      <c r="X3989" s="54">
        <f t="shared" si="2064"/>
        <v>0</v>
      </c>
      <c r="Y3989" s="54">
        <f>VLOOKUP(CONCATENATE($F3989," ",$G3989),AllocFactorMatrix,(Y$4+1),FALSE)*$E3990</f>
        <v>0</v>
      </c>
      <c r="Z3989" s="54">
        <f>VLOOKUP(CONCATENATE($F3989," ",$G3989),AllocFactorMatrix,(Z$4+1),FALSE)*$E3990</f>
        <v>0</v>
      </c>
      <c r="AA3989" s="54">
        <f t="shared" si="2060"/>
        <v>0</v>
      </c>
      <c r="AB3989" s="54">
        <f>VLOOKUP(CONCATENATE($F3989," ",$G3989),AllocFactorMatrix,(AB$4+1),FALSE)*$E3990</f>
        <v>0</v>
      </c>
      <c r="AC3989" s="54">
        <f>VLOOKUP(CONCATENATE($F3989," ",$G3989),AllocFactorMatrix,(AC$4+1),FALSE)*$E3990</f>
        <v>0</v>
      </c>
      <c r="AD3989" s="54">
        <f>VLOOKUP(CONCATENATE($F3989," ",$G3989),AllocFactorMatrix,(AD$4+1),FALSE)*$E3990</f>
        <v>0</v>
      </c>
    </row>
    <row r="3990" spans="1:30" s="51" customFormat="1" collapsed="1">
      <c r="A3990" s="56"/>
      <c r="B3990" s="112"/>
      <c r="C3990" s="55"/>
      <c r="D3990" s="109" t="s">
        <v>474</v>
      </c>
      <c r="E3990" s="61">
        <v>87395</v>
      </c>
      <c r="F3990" s="57" t="s">
        <v>30</v>
      </c>
      <c r="G3990" s="55" t="str">
        <f>$G$15</f>
        <v>TOTAL</v>
      </c>
      <c r="H3990" s="53">
        <f t="shared" si="2058"/>
        <v>87394.999999999985</v>
      </c>
      <c r="I3990" s="54">
        <f>VLOOKUP(CONCATENATE($F3990," ",$G3990),AllocFactorMatrix,(I$4+1),FALSE)*$E3990</f>
        <v>48522.270929364269</v>
      </c>
      <c r="J3990" s="54">
        <f>VLOOKUP(CONCATENATE($F3990," ",$G3990),AllocFactorMatrix,(J$4+1),FALSE)*$E3990</f>
        <v>2232.7462766700914</v>
      </c>
      <c r="K3990" s="54">
        <f>VLOOKUP(CONCATENATE($F3990," ",$G3990),AllocFactorMatrix,(K$4+1),FALSE)*$E3990</f>
        <v>7355.3073196041723</v>
      </c>
      <c r="L3990" s="54">
        <f>VLOOKUP(CONCATENATE($F3990," ",$G3990),AllocFactorMatrix,(L$4+1),FALSE)*$E3990</f>
        <v>183.78564876821778</v>
      </c>
      <c r="M3990" s="54">
        <f>VLOOKUP(CONCATENATE($F3990," ",$G3990),AllocFactorMatrix,(M$4+1),FALSE)*$E3990</f>
        <v>23.658679092843414</v>
      </c>
      <c r="N3990" s="54">
        <f t="shared" si="2059"/>
        <v>7562.751647465233</v>
      </c>
      <c r="O3990" s="54">
        <f>VLOOKUP(CONCATENATE($F3990," ",$G3990),AllocFactorMatrix,(O$4+1),FALSE)*$E3990</f>
        <v>5595.2816968654806</v>
      </c>
      <c r="P3990" s="54">
        <f>VLOOKUP(CONCATENATE($F3990," ",$G3990),AllocFactorMatrix,(P$4+1),FALSE)*$E3990</f>
        <v>1012.7566188163092</v>
      </c>
      <c r="Q3990" s="54">
        <f>VLOOKUP(CONCATENATE($F3990," ",$G3990),AllocFactorMatrix,(Q$4+1),FALSE)*$E3990</f>
        <v>391.7271099371294</v>
      </c>
      <c r="R3990" s="54">
        <f>VLOOKUP(CONCATENATE($F3990," ",$G3990),AllocFactorMatrix,(R$4+1),FALSE)*$E3990</f>
        <v>8.4404359968818241</v>
      </c>
      <c r="S3990" s="54">
        <f t="shared" si="2063"/>
        <v>7008.205861615801</v>
      </c>
      <c r="T3990" s="54">
        <f>VLOOKUP(CONCATENATE($F3990," ",$G3990),AllocFactorMatrix,(T$4+1),FALSE)*$E3990</f>
        <v>177.67062168951477</v>
      </c>
      <c r="U3990" s="54">
        <f>VLOOKUP(CONCATENATE($F3990," ",$G3990),AllocFactorMatrix,(U$4+1),FALSE)*$E3990</f>
        <v>2828.8251575637123</v>
      </c>
      <c r="V3990" s="54">
        <f>VLOOKUP(CONCATENATE($F3990," ",$G3990),AllocFactorMatrix,(V$4+1),FALSE)*$E3990</f>
        <v>15341.29531967705</v>
      </c>
      <c r="W3990" s="54">
        <f>VLOOKUP(CONCATENATE($F3990," ",$G3990),AllocFactorMatrix,(W$4+1),FALSE)*$E3990</f>
        <v>2018.4949867516345</v>
      </c>
      <c r="X3990" s="54">
        <f t="shared" si="2064"/>
        <v>20366.28608568191</v>
      </c>
      <c r="Y3990" s="54">
        <f>VLOOKUP(CONCATENATE($F3990," ",$G3990),AllocFactorMatrix,(Y$4+1),FALSE)*$E3990</f>
        <v>1649.0921618184561</v>
      </c>
      <c r="Z3990" s="54">
        <f>VLOOKUP(CONCATENATE($F3990," ",$G3990),AllocFactorMatrix,(Z$4+1),FALSE)*$E3990</f>
        <v>34.279155621761966</v>
      </c>
      <c r="AA3990" s="54">
        <f t="shared" si="2060"/>
        <v>1683.371317440218</v>
      </c>
      <c r="AB3990" s="54">
        <f>VLOOKUP(CONCATENATE($F3990," ",$G3990),AllocFactorMatrix,(AB$4+1),FALSE)*$E3990</f>
        <v>19.367881762462932</v>
      </c>
      <c r="AC3990" s="54">
        <f>VLOOKUP(CONCATENATE($F3990," ",$G3990),AllocFactorMatrix,(AC$4+1),FALSE)*$E3990</f>
        <v>0</v>
      </c>
      <c r="AD3990" s="54">
        <f>VLOOKUP(CONCATENATE($F3990," ",$G3990),AllocFactorMatrix,(AD$4+1),FALSE)*$E3990</f>
        <v>0</v>
      </c>
    </row>
    <row r="3991" spans="1:30" s="51" customFormat="1" hidden="1" outlineLevel="1">
      <c r="A3991" s="56"/>
      <c r="B3991" s="112"/>
      <c r="C3991" s="55"/>
      <c r="D3991" s="55"/>
      <c r="F3991" s="52" t="str">
        <f>F3998</f>
        <v>PROD_DEMAND</v>
      </c>
      <c r="G3991" s="55" t="str">
        <f>$G$8</f>
        <v>PRODUCTION</v>
      </c>
      <c r="H3991" s="53">
        <f t="shared" si="2023"/>
        <v>121761</v>
      </c>
      <c r="I3991" s="54">
        <f>VLOOKUP(CONCATENATE($F3991," ",$G3991),AllocFactorMatrix,(I$4+1),FALSE)*$E3998</f>
        <v>67602.497060819529</v>
      </c>
      <c r="J3991" s="54">
        <f>VLOOKUP(CONCATENATE($F3991," ",$G3991),AllocFactorMatrix,(J$4+1),FALSE)*$E3998</f>
        <v>3110.7205148306771</v>
      </c>
      <c r="K3991" s="54">
        <f>VLOOKUP(CONCATENATE($F3991," ",$G3991),AllocFactorMatrix,(K$4+1),FALSE)*$E3998</f>
        <v>10247.606551202283</v>
      </c>
      <c r="L3991" s="54">
        <f>VLOOKUP(CONCATENATE($F3991," ",$G3991),AllocFactorMatrix,(L$4+1),FALSE)*$E3998</f>
        <v>256.05497316399067</v>
      </c>
      <c r="M3991" s="54">
        <f>VLOOKUP(CONCATENATE($F3991," ",$G3991),AllocFactorMatrix,(M$4+1),FALSE)*$E3998</f>
        <v>32.9618905546508</v>
      </c>
      <c r="N3991" s="54">
        <f t="shared" si="2024"/>
        <v>10536.623414920925</v>
      </c>
      <c r="O3991" s="54">
        <f>VLOOKUP(CONCATENATE($F3991," ",$G3991),AllocFactorMatrix,(O$4+1),FALSE)*$E3998</f>
        <v>7795.4928164315788</v>
      </c>
      <c r="P3991" s="54">
        <f>VLOOKUP(CONCATENATE($F3991," ",$G3991),AllocFactorMatrix,(P$4+1),FALSE)*$E3998</f>
        <v>1410.999012113881</v>
      </c>
      <c r="Q3991" s="54">
        <f>VLOOKUP(CONCATENATE($F3991," ",$G3991),AllocFactorMatrix,(Q$4+1),FALSE)*$E3998</f>
        <v>545.76445601069634</v>
      </c>
      <c r="R3991" s="54">
        <f>VLOOKUP(CONCATENATE($F3991," ",$G3991),AllocFactorMatrix,(R$4+1),FALSE)*$E3998</f>
        <v>11.759436208207882</v>
      </c>
      <c r="S3991" s="54">
        <f>SUBTOTAL(9,O3991:R3991)</f>
        <v>9764.0157207643642</v>
      </c>
      <c r="T3991" s="54">
        <f>VLOOKUP(CONCATENATE($F3991," ",$G3991),AllocFactorMatrix,(T$4+1),FALSE)*$E3998</f>
        <v>247.53535748654966</v>
      </c>
      <c r="U3991" s="54">
        <f>VLOOKUP(CONCATENATE($F3991," ",$G3991),AllocFactorMatrix,(U$4+1),FALSE)*$E3998</f>
        <v>3941.193203388239</v>
      </c>
      <c r="V3991" s="54">
        <f>VLOOKUP(CONCATENATE($F3991," ",$G3991),AllocFactorMatrix,(V$4+1),FALSE)*$E3998</f>
        <v>21373.893923212967</v>
      </c>
      <c r="W3991" s="54">
        <f>VLOOKUP(CONCATENATE($F3991," ",$G3991),AllocFactorMatrix,(W$4+1),FALSE)*$E3998</f>
        <v>2812.2200135232652</v>
      </c>
      <c r="X3991" s="54">
        <f>SUBTOTAL(9,T3991:W3991)</f>
        <v>28374.842497611018</v>
      </c>
      <c r="Y3991" s="54">
        <f>VLOOKUP(CONCATENATE($F3991," ",$G3991),AllocFactorMatrix,(Y$4+1),FALSE)*$E3998</f>
        <v>2297.5583353186917</v>
      </c>
      <c r="Z3991" s="54">
        <f>VLOOKUP(CONCATENATE($F3991," ",$G3991),AllocFactorMatrix,(Z$4+1),FALSE)*$E3998</f>
        <v>47.758616255636575</v>
      </c>
      <c r="AA3991" s="54">
        <f t="shared" si="2025"/>
        <v>2345.3169515743284</v>
      </c>
      <c r="AB3991" s="54">
        <f>VLOOKUP(CONCATENATE($F3991," ",$G3991),AllocFactorMatrix,(AB$4+1),FALSE)*$E3998</f>
        <v>26.98383947913781</v>
      </c>
      <c r="AC3991" s="54">
        <f>VLOOKUP(CONCATENATE($F3991," ",$G3991),AllocFactorMatrix,(AC$4+1),FALSE)*$E3998</f>
        <v>0</v>
      </c>
      <c r="AD3991" s="54">
        <f>VLOOKUP(CONCATENATE($F3991," ",$G3991),AllocFactorMatrix,(AD$4+1),FALSE)*$E3998</f>
        <v>0</v>
      </c>
    </row>
    <row r="3992" spans="1:30" s="51" customFormat="1" hidden="1" outlineLevel="1">
      <c r="A3992" s="56"/>
      <c r="B3992" s="112"/>
      <c r="C3992" s="55"/>
      <c r="D3992" s="55"/>
      <c r="F3992" s="52" t="str">
        <f>F3998</f>
        <v>PROD_DEMAND</v>
      </c>
      <c r="G3992" s="55" t="str">
        <f>$G$9</f>
        <v>BULKTRAN</v>
      </c>
      <c r="H3992" s="53">
        <f t="shared" si="2023"/>
        <v>0</v>
      </c>
      <c r="I3992" s="54">
        <f>VLOOKUP(CONCATENATE($F3992," ",$G3992),AllocFactorMatrix,(I$4+1),FALSE)*$E3998</f>
        <v>0</v>
      </c>
      <c r="J3992" s="54">
        <f>VLOOKUP(CONCATENATE($F3992," ",$G3992),AllocFactorMatrix,(J$4+1),FALSE)*$E3998</f>
        <v>0</v>
      </c>
      <c r="K3992" s="54">
        <f>VLOOKUP(CONCATENATE($F3992," ",$G3992),AllocFactorMatrix,(K$4+1),FALSE)*$E3998</f>
        <v>0</v>
      </c>
      <c r="L3992" s="54">
        <f>VLOOKUP(CONCATENATE($F3992," ",$G3992),AllocFactorMatrix,(L$4+1),FALSE)*$E3998</f>
        <v>0</v>
      </c>
      <c r="M3992" s="54">
        <f>VLOOKUP(CONCATENATE($F3992," ",$G3992),AllocFactorMatrix,(M$4+1),FALSE)*$E3998</f>
        <v>0</v>
      </c>
      <c r="N3992" s="54">
        <f t="shared" si="2024"/>
        <v>0</v>
      </c>
      <c r="O3992" s="54">
        <f>VLOOKUP(CONCATENATE($F3992," ",$G3992),AllocFactorMatrix,(O$4+1),FALSE)*$E3998</f>
        <v>0</v>
      </c>
      <c r="P3992" s="54">
        <f>VLOOKUP(CONCATENATE($F3992," ",$G3992),AllocFactorMatrix,(P$4+1),FALSE)*$E3998</f>
        <v>0</v>
      </c>
      <c r="Q3992" s="54">
        <f>VLOOKUP(CONCATENATE($F3992," ",$G3992),AllocFactorMatrix,(Q$4+1),FALSE)*$E3998</f>
        <v>0</v>
      </c>
      <c r="R3992" s="54">
        <f>VLOOKUP(CONCATENATE($F3992," ",$G3992),AllocFactorMatrix,(R$4+1),FALSE)*$E3998</f>
        <v>0</v>
      </c>
      <c r="S3992" s="54">
        <f t="shared" ref="S3992:S3998" si="2065">SUBTOTAL(9,O3992:R3992)</f>
        <v>0</v>
      </c>
      <c r="T3992" s="54">
        <f>VLOOKUP(CONCATENATE($F3992," ",$G3992),AllocFactorMatrix,(T$4+1),FALSE)*$E3998</f>
        <v>0</v>
      </c>
      <c r="U3992" s="54">
        <f>VLOOKUP(CONCATENATE($F3992," ",$G3992),AllocFactorMatrix,(U$4+1),FALSE)*$E3998</f>
        <v>0</v>
      </c>
      <c r="V3992" s="54">
        <f>VLOOKUP(CONCATENATE($F3992," ",$G3992),AllocFactorMatrix,(V$4+1),FALSE)*$E3998</f>
        <v>0</v>
      </c>
      <c r="W3992" s="54">
        <f>VLOOKUP(CONCATENATE($F3992," ",$G3992),AllocFactorMatrix,(W$4+1),FALSE)*$E3998</f>
        <v>0</v>
      </c>
      <c r="X3992" s="54">
        <f t="shared" ref="X3992:X3998" si="2066">SUBTOTAL(9,T3992:W3992)</f>
        <v>0</v>
      </c>
      <c r="Y3992" s="54">
        <f>VLOOKUP(CONCATENATE($F3992," ",$G3992),AllocFactorMatrix,(Y$4+1),FALSE)*$E3998</f>
        <v>0</v>
      </c>
      <c r="Z3992" s="54">
        <f>VLOOKUP(CONCATENATE($F3992," ",$G3992),AllocFactorMatrix,(Z$4+1),FALSE)*$E3998</f>
        <v>0</v>
      </c>
      <c r="AA3992" s="54">
        <f t="shared" si="2025"/>
        <v>0</v>
      </c>
      <c r="AB3992" s="54">
        <f>VLOOKUP(CONCATENATE($F3992," ",$G3992),AllocFactorMatrix,(AB$4+1),FALSE)*$E3998</f>
        <v>0</v>
      </c>
      <c r="AC3992" s="54">
        <f>VLOOKUP(CONCATENATE($F3992," ",$G3992),AllocFactorMatrix,(AC$4+1),FALSE)*$E3998</f>
        <v>0</v>
      </c>
      <c r="AD3992" s="54">
        <f>VLOOKUP(CONCATENATE($F3992," ",$G3992),AllocFactorMatrix,(AD$4+1),FALSE)*$E3998</f>
        <v>0</v>
      </c>
    </row>
    <row r="3993" spans="1:30" s="51" customFormat="1" hidden="1" outlineLevel="1">
      <c r="A3993" s="56"/>
      <c r="B3993" s="112"/>
      <c r="C3993" s="55"/>
      <c r="D3993" s="55"/>
      <c r="F3993" s="52" t="str">
        <f>F3998</f>
        <v>PROD_DEMAND</v>
      </c>
      <c r="G3993" s="55" t="str">
        <f>$G$10</f>
        <v>SUBTRAN</v>
      </c>
      <c r="H3993" s="53">
        <f t="shared" si="2023"/>
        <v>0</v>
      </c>
      <c r="I3993" s="54">
        <f>VLOOKUP(CONCATENATE($F3993," ",$G3993),AllocFactorMatrix,(I$4+1),FALSE)*$E3998</f>
        <v>0</v>
      </c>
      <c r="J3993" s="54">
        <f>VLOOKUP(CONCATENATE($F3993," ",$G3993),AllocFactorMatrix,(J$4+1),FALSE)*$E3998</f>
        <v>0</v>
      </c>
      <c r="K3993" s="54">
        <f>VLOOKUP(CONCATENATE($F3993," ",$G3993),AllocFactorMatrix,(K$4+1),FALSE)*$E3998</f>
        <v>0</v>
      </c>
      <c r="L3993" s="54">
        <f>VLOOKUP(CONCATENATE($F3993," ",$G3993),AllocFactorMatrix,(L$4+1),FALSE)*$E3998</f>
        <v>0</v>
      </c>
      <c r="M3993" s="54">
        <f>VLOOKUP(CONCATENATE($F3993," ",$G3993),AllocFactorMatrix,(M$4+1),FALSE)*$E3998</f>
        <v>0</v>
      </c>
      <c r="N3993" s="54">
        <f t="shared" si="2024"/>
        <v>0</v>
      </c>
      <c r="O3993" s="54">
        <f>VLOOKUP(CONCATENATE($F3993," ",$G3993),AllocFactorMatrix,(O$4+1),FALSE)*$E3998</f>
        <v>0</v>
      </c>
      <c r="P3993" s="54">
        <f>VLOOKUP(CONCATENATE($F3993," ",$G3993),AllocFactorMatrix,(P$4+1),FALSE)*$E3998</f>
        <v>0</v>
      </c>
      <c r="Q3993" s="54">
        <f>VLOOKUP(CONCATENATE($F3993," ",$G3993),AllocFactorMatrix,(Q$4+1),FALSE)*$E3998</f>
        <v>0</v>
      </c>
      <c r="R3993" s="54">
        <f>VLOOKUP(CONCATENATE($F3993," ",$G3993),AllocFactorMatrix,(R$4+1),FALSE)*$E3998</f>
        <v>0</v>
      </c>
      <c r="S3993" s="54">
        <f t="shared" si="2065"/>
        <v>0</v>
      </c>
      <c r="T3993" s="54">
        <f>VLOOKUP(CONCATENATE($F3993," ",$G3993),AllocFactorMatrix,(T$4+1),FALSE)*$E3998</f>
        <v>0</v>
      </c>
      <c r="U3993" s="54">
        <f>VLOOKUP(CONCATENATE($F3993," ",$G3993),AllocFactorMatrix,(U$4+1),FALSE)*$E3998</f>
        <v>0</v>
      </c>
      <c r="V3993" s="54">
        <f>VLOOKUP(CONCATENATE($F3993," ",$G3993),AllocFactorMatrix,(V$4+1),FALSE)*$E3998</f>
        <v>0</v>
      </c>
      <c r="W3993" s="54">
        <f>VLOOKUP(CONCATENATE($F3993," ",$G3993),AllocFactorMatrix,(W$4+1),FALSE)*$E3998</f>
        <v>0</v>
      </c>
      <c r="X3993" s="54">
        <f t="shared" si="2066"/>
        <v>0</v>
      </c>
      <c r="Y3993" s="54">
        <f>VLOOKUP(CONCATENATE($F3993," ",$G3993),AllocFactorMatrix,(Y$4+1),FALSE)*$E3998</f>
        <v>0</v>
      </c>
      <c r="Z3993" s="54">
        <f>VLOOKUP(CONCATENATE($F3993," ",$G3993),AllocFactorMatrix,(Z$4+1),FALSE)*$E3998</f>
        <v>0</v>
      </c>
      <c r="AA3993" s="54">
        <f t="shared" si="2025"/>
        <v>0</v>
      </c>
      <c r="AB3993" s="54">
        <f>VLOOKUP(CONCATENATE($F3993," ",$G3993),AllocFactorMatrix,(AB$4+1),FALSE)*$E3998</f>
        <v>0</v>
      </c>
      <c r="AC3993" s="54">
        <f>VLOOKUP(CONCATENATE($F3993," ",$G3993),AllocFactorMatrix,(AC$4+1),FALSE)*$E3998</f>
        <v>0</v>
      </c>
      <c r="AD3993" s="54">
        <f>VLOOKUP(CONCATENATE($F3993," ",$G3993),AllocFactorMatrix,(AD$4+1),FALSE)*$E3998</f>
        <v>0</v>
      </c>
    </row>
    <row r="3994" spans="1:30" s="51" customFormat="1" hidden="1" outlineLevel="1">
      <c r="A3994" s="56"/>
      <c r="B3994" s="112"/>
      <c r="C3994" s="55"/>
      <c r="D3994" s="55"/>
      <c r="F3994" s="52" t="str">
        <f>F3998</f>
        <v>PROD_DEMAND</v>
      </c>
      <c r="G3994" s="55" t="str">
        <f>$G$11</f>
        <v>DISTPRI</v>
      </c>
      <c r="H3994" s="53">
        <f t="shared" si="2023"/>
        <v>0</v>
      </c>
      <c r="I3994" s="54">
        <f>VLOOKUP(CONCATENATE($F3994," ",$G3994),AllocFactorMatrix,(I$4+1),FALSE)*$E3998</f>
        <v>0</v>
      </c>
      <c r="J3994" s="54">
        <f>VLOOKUP(CONCATENATE($F3994," ",$G3994),AllocFactorMatrix,(J$4+1),FALSE)*$E3998</f>
        <v>0</v>
      </c>
      <c r="K3994" s="54">
        <f>VLOOKUP(CONCATENATE($F3994," ",$G3994),AllocFactorMatrix,(K$4+1),FALSE)*$E3998</f>
        <v>0</v>
      </c>
      <c r="L3994" s="54">
        <f>VLOOKUP(CONCATENATE($F3994," ",$G3994),AllocFactorMatrix,(L$4+1),FALSE)*$E3998</f>
        <v>0</v>
      </c>
      <c r="M3994" s="54">
        <f>VLOOKUP(CONCATENATE($F3994," ",$G3994),AllocFactorMatrix,(M$4+1),FALSE)*$E3998</f>
        <v>0</v>
      </c>
      <c r="N3994" s="54">
        <f t="shared" si="2024"/>
        <v>0</v>
      </c>
      <c r="O3994" s="54">
        <f>VLOOKUP(CONCATENATE($F3994," ",$G3994),AllocFactorMatrix,(O$4+1),FALSE)*$E3998</f>
        <v>0</v>
      </c>
      <c r="P3994" s="54">
        <f>VLOOKUP(CONCATENATE($F3994," ",$G3994),AllocFactorMatrix,(P$4+1),FALSE)*$E3998</f>
        <v>0</v>
      </c>
      <c r="Q3994" s="54">
        <f>VLOOKUP(CONCATENATE($F3994," ",$G3994),AllocFactorMatrix,(Q$4+1),FALSE)*$E3998</f>
        <v>0</v>
      </c>
      <c r="R3994" s="54">
        <f>VLOOKUP(CONCATENATE($F3994," ",$G3994),AllocFactorMatrix,(R$4+1),FALSE)*$E3998</f>
        <v>0</v>
      </c>
      <c r="S3994" s="54">
        <f t="shared" si="2065"/>
        <v>0</v>
      </c>
      <c r="T3994" s="54">
        <f>VLOOKUP(CONCATENATE($F3994," ",$G3994),AllocFactorMatrix,(T$4+1),FALSE)*$E3998</f>
        <v>0</v>
      </c>
      <c r="U3994" s="54">
        <f>VLOOKUP(CONCATENATE($F3994," ",$G3994),AllocFactorMatrix,(U$4+1),FALSE)*$E3998</f>
        <v>0</v>
      </c>
      <c r="V3994" s="54">
        <f>VLOOKUP(CONCATENATE($F3994," ",$G3994),AllocFactorMatrix,(V$4+1),FALSE)*$E3998</f>
        <v>0</v>
      </c>
      <c r="W3994" s="54">
        <f>VLOOKUP(CONCATENATE($F3994," ",$G3994),AllocFactorMatrix,(W$4+1),FALSE)*$E3998</f>
        <v>0</v>
      </c>
      <c r="X3994" s="54">
        <f t="shared" si="2066"/>
        <v>0</v>
      </c>
      <c r="Y3994" s="54">
        <f>VLOOKUP(CONCATENATE($F3994," ",$G3994),AllocFactorMatrix,(Y$4+1),FALSE)*$E3998</f>
        <v>0</v>
      </c>
      <c r="Z3994" s="54">
        <f>VLOOKUP(CONCATENATE($F3994," ",$G3994),AllocFactorMatrix,(Z$4+1),FALSE)*$E3998</f>
        <v>0</v>
      </c>
      <c r="AA3994" s="54">
        <f t="shared" si="2025"/>
        <v>0</v>
      </c>
      <c r="AB3994" s="54">
        <f>VLOOKUP(CONCATENATE($F3994," ",$G3994),AllocFactorMatrix,(AB$4+1),FALSE)*$E3998</f>
        <v>0</v>
      </c>
      <c r="AC3994" s="54">
        <f>VLOOKUP(CONCATENATE($F3994," ",$G3994),AllocFactorMatrix,(AC$4+1),FALSE)*$E3998</f>
        <v>0</v>
      </c>
      <c r="AD3994" s="54">
        <f>VLOOKUP(CONCATENATE($F3994," ",$G3994),AllocFactorMatrix,(AD$4+1),FALSE)*$E3998</f>
        <v>0</v>
      </c>
    </row>
    <row r="3995" spans="1:30" s="51" customFormat="1" hidden="1" outlineLevel="1">
      <c r="A3995" s="56"/>
      <c r="B3995" s="112"/>
      <c r="C3995" s="55"/>
      <c r="D3995" s="55"/>
      <c r="F3995" s="52" t="str">
        <f>F3998</f>
        <v>PROD_DEMAND</v>
      </c>
      <c r="G3995" s="55" t="str">
        <f>$G$12</f>
        <v>DISTSEC</v>
      </c>
      <c r="H3995" s="53">
        <f t="shared" si="2023"/>
        <v>0</v>
      </c>
      <c r="I3995" s="54">
        <f>VLOOKUP(CONCATENATE($F3995," ",$G3995),AllocFactorMatrix,(I$4+1),FALSE)*$E3998</f>
        <v>0</v>
      </c>
      <c r="J3995" s="54">
        <f>VLOOKUP(CONCATENATE($F3995," ",$G3995),AllocFactorMatrix,(J$4+1),FALSE)*$E3998</f>
        <v>0</v>
      </c>
      <c r="K3995" s="54">
        <f>VLOOKUP(CONCATENATE($F3995," ",$G3995),AllocFactorMatrix,(K$4+1),FALSE)*$E3998</f>
        <v>0</v>
      </c>
      <c r="L3995" s="54">
        <f>VLOOKUP(CONCATENATE($F3995," ",$G3995),AllocFactorMatrix,(L$4+1),FALSE)*$E3998</f>
        <v>0</v>
      </c>
      <c r="M3995" s="54">
        <f>VLOOKUP(CONCATENATE($F3995," ",$G3995),AllocFactorMatrix,(M$4+1),FALSE)*$E3998</f>
        <v>0</v>
      </c>
      <c r="N3995" s="54">
        <f t="shared" si="2024"/>
        <v>0</v>
      </c>
      <c r="O3995" s="54">
        <f>VLOOKUP(CONCATENATE($F3995," ",$G3995),AllocFactorMatrix,(O$4+1),FALSE)*$E3998</f>
        <v>0</v>
      </c>
      <c r="P3995" s="54">
        <f>VLOOKUP(CONCATENATE($F3995," ",$G3995),AllocFactorMatrix,(P$4+1),FALSE)*$E3998</f>
        <v>0</v>
      </c>
      <c r="Q3995" s="54">
        <f>VLOOKUP(CONCATENATE($F3995," ",$G3995),AllocFactorMatrix,(Q$4+1),FALSE)*$E3998</f>
        <v>0</v>
      </c>
      <c r="R3995" s="54">
        <f>VLOOKUP(CONCATENATE($F3995," ",$G3995),AllocFactorMatrix,(R$4+1),FALSE)*$E3998</f>
        <v>0</v>
      </c>
      <c r="S3995" s="54">
        <f t="shared" si="2065"/>
        <v>0</v>
      </c>
      <c r="T3995" s="54">
        <f>VLOOKUP(CONCATENATE($F3995," ",$G3995),AllocFactorMatrix,(T$4+1),FALSE)*$E3998</f>
        <v>0</v>
      </c>
      <c r="U3995" s="54">
        <f>VLOOKUP(CONCATENATE($F3995," ",$G3995),AllocFactorMatrix,(U$4+1),FALSE)*$E3998</f>
        <v>0</v>
      </c>
      <c r="V3995" s="54">
        <f>VLOOKUP(CONCATENATE($F3995," ",$G3995),AllocFactorMatrix,(V$4+1),FALSE)*$E3998</f>
        <v>0</v>
      </c>
      <c r="W3995" s="54">
        <f>VLOOKUP(CONCATENATE($F3995," ",$G3995),AllocFactorMatrix,(W$4+1),FALSE)*$E3998</f>
        <v>0</v>
      </c>
      <c r="X3995" s="54">
        <f t="shared" si="2066"/>
        <v>0</v>
      </c>
      <c r="Y3995" s="54">
        <f>VLOOKUP(CONCATENATE($F3995," ",$G3995),AllocFactorMatrix,(Y$4+1),FALSE)*$E3998</f>
        <v>0</v>
      </c>
      <c r="Z3995" s="54">
        <f>VLOOKUP(CONCATENATE($F3995," ",$G3995),AllocFactorMatrix,(Z$4+1),FALSE)*$E3998</f>
        <v>0</v>
      </c>
      <c r="AA3995" s="54">
        <f t="shared" si="2025"/>
        <v>0</v>
      </c>
      <c r="AB3995" s="54">
        <f>VLOOKUP(CONCATENATE($F3995," ",$G3995),AllocFactorMatrix,(AB$4+1),FALSE)*$E3998</f>
        <v>0</v>
      </c>
      <c r="AC3995" s="54">
        <f>VLOOKUP(CONCATENATE($F3995," ",$G3995),AllocFactorMatrix,(AC$4+1),FALSE)*$E3998</f>
        <v>0</v>
      </c>
      <c r="AD3995" s="54">
        <f>VLOOKUP(CONCATENATE($F3995," ",$G3995),AllocFactorMatrix,(AD$4+1),FALSE)*$E3998</f>
        <v>0</v>
      </c>
    </row>
    <row r="3996" spans="1:30" s="51" customFormat="1" hidden="1" outlineLevel="1">
      <c r="A3996" s="56"/>
      <c r="B3996" s="112"/>
      <c r="C3996" s="55"/>
      <c r="D3996" s="55"/>
      <c r="F3996" s="52" t="str">
        <f>F3998</f>
        <v>PROD_DEMAND</v>
      </c>
      <c r="G3996" s="55" t="str">
        <f>$G$13</f>
        <v>ENERGY</v>
      </c>
      <c r="H3996" s="53">
        <f t="shared" si="2023"/>
        <v>0</v>
      </c>
      <c r="I3996" s="54">
        <f>VLOOKUP(CONCATENATE($F3996," ",$G3996),AllocFactorMatrix,(I$4+1),FALSE)*$E3998</f>
        <v>0</v>
      </c>
      <c r="J3996" s="54">
        <f>VLOOKUP(CONCATENATE($F3996," ",$G3996),AllocFactorMatrix,(J$4+1),FALSE)*$E3998</f>
        <v>0</v>
      </c>
      <c r="K3996" s="54">
        <f>VLOOKUP(CONCATENATE($F3996," ",$G3996),AllocFactorMatrix,(K$4+1),FALSE)*$E3998</f>
        <v>0</v>
      </c>
      <c r="L3996" s="54">
        <f>VLOOKUP(CONCATENATE($F3996," ",$G3996),AllocFactorMatrix,(L$4+1),FALSE)*$E3998</f>
        <v>0</v>
      </c>
      <c r="M3996" s="54">
        <f>VLOOKUP(CONCATENATE($F3996," ",$G3996),AllocFactorMatrix,(M$4+1),FALSE)*$E3998</f>
        <v>0</v>
      </c>
      <c r="N3996" s="54">
        <f t="shared" si="2024"/>
        <v>0</v>
      </c>
      <c r="O3996" s="54">
        <f>VLOOKUP(CONCATENATE($F3996," ",$G3996),AllocFactorMatrix,(O$4+1),FALSE)*$E3998</f>
        <v>0</v>
      </c>
      <c r="P3996" s="54">
        <f>VLOOKUP(CONCATENATE($F3996," ",$G3996),AllocFactorMatrix,(P$4+1),FALSE)*$E3998</f>
        <v>0</v>
      </c>
      <c r="Q3996" s="54">
        <f>VLOOKUP(CONCATENATE($F3996," ",$G3996),AllocFactorMatrix,(Q$4+1),FALSE)*$E3998</f>
        <v>0</v>
      </c>
      <c r="R3996" s="54">
        <f>VLOOKUP(CONCATENATE($F3996," ",$G3996),AllocFactorMatrix,(R$4+1),FALSE)*$E3998</f>
        <v>0</v>
      </c>
      <c r="S3996" s="54">
        <f t="shared" si="2065"/>
        <v>0</v>
      </c>
      <c r="T3996" s="54">
        <f>VLOOKUP(CONCATENATE($F3996," ",$G3996),AllocFactorMatrix,(T$4+1),FALSE)*$E3998</f>
        <v>0</v>
      </c>
      <c r="U3996" s="54">
        <f>VLOOKUP(CONCATENATE($F3996," ",$G3996),AllocFactorMatrix,(U$4+1),FALSE)*$E3998</f>
        <v>0</v>
      </c>
      <c r="V3996" s="54">
        <f>VLOOKUP(CONCATENATE($F3996," ",$G3996),AllocFactorMatrix,(V$4+1),FALSE)*$E3998</f>
        <v>0</v>
      </c>
      <c r="W3996" s="54">
        <f>VLOOKUP(CONCATENATE($F3996," ",$G3996),AllocFactorMatrix,(W$4+1),FALSE)*$E3998</f>
        <v>0</v>
      </c>
      <c r="X3996" s="54">
        <f t="shared" si="2066"/>
        <v>0</v>
      </c>
      <c r="Y3996" s="54">
        <f>VLOOKUP(CONCATENATE($F3996," ",$G3996),AllocFactorMatrix,(Y$4+1),FALSE)*$E3998</f>
        <v>0</v>
      </c>
      <c r="Z3996" s="54">
        <f>VLOOKUP(CONCATENATE($F3996," ",$G3996),AllocFactorMatrix,(Z$4+1),FALSE)*$E3998</f>
        <v>0</v>
      </c>
      <c r="AA3996" s="54">
        <f t="shared" si="2025"/>
        <v>0</v>
      </c>
      <c r="AB3996" s="54">
        <f>VLOOKUP(CONCATENATE($F3996," ",$G3996),AllocFactorMatrix,(AB$4+1),FALSE)*$E3998</f>
        <v>0</v>
      </c>
      <c r="AC3996" s="54">
        <f>VLOOKUP(CONCATENATE($F3996," ",$G3996),AllocFactorMatrix,(AC$4+1),FALSE)*$E3998</f>
        <v>0</v>
      </c>
      <c r="AD3996" s="54">
        <f>VLOOKUP(CONCATENATE($F3996," ",$G3996),AllocFactorMatrix,(AD$4+1),FALSE)*$E3998</f>
        <v>0</v>
      </c>
    </row>
    <row r="3997" spans="1:30" s="51" customFormat="1" hidden="1" outlineLevel="1">
      <c r="A3997" s="56"/>
      <c r="B3997" s="112"/>
      <c r="C3997" s="55"/>
      <c r="D3997" s="55"/>
      <c r="F3997" s="52" t="str">
        <f>F3998</f>
        <v>PROD_DEMAND</v>
      </c>
      <c r="G3997" s="55" t="str">
        <f>$G$14</f>
        <v>CUSTOMER</v>
      </c>
      <c r="H3997" s="53">
        <f t="shared" si="2023"/>
        <v>0</v>
      </c>
      <c r="I3997" s="54">
        <f>VLOOKUP(CONCATENATE($F3997," ",$G3997),AllocFactorMatrix,(I$4+1),FALSE)*$E3998</f>
        <v>0</v>
      </c>
      <c r="J3997" s="54">
        <f>VLOOKUP(CONCATENATE($F3997," ",$G3997),AllocFactorMatrix,(J$4+1),FALSE)*$E3998</f>
        <v>0</v>
      </c>
      <c r="K3997" s="54">
        <f>VLOOKUP(CONCATENATE($F3997," ",$G3997),AllocFactorMatrix,(K$4+1),FALSE)*$E3998</f>
        <v>0</v>
      </c>
      <c r="L3997" s="54">
        <f>VLOOKUP(CONCATENATE($F3997," ",$G3997),AllocFactorMatrix,(L$4+1),FALSE)*$E3998</f>
        <v>0</v>
      </c>
      <c r="M3997" s="54">
        <f>VLOOKUP(CONCATENATE($F3997," ",$G3997),AllocFactorMatrix,(M$4+1),FALSE)*$E3998</f>
        <v>0</v>
      </c>
      <c r="N3997" s="54">
        <f t="shared" si="2024"/>
        <v>0</v>
      </c>
      <c r="O3997" s="54">
        <f>VLOOKUP(CONCATENATE($F3997," ",$G3997),AllocFactorMatrix,(O$4+1),FALSE)*$E3998</f>
        <v>0</v>
      </c>
      <c r="P3997" s="54">
        <f>VLOOKUP(CONCATENATE($F3997," ",$G3997),AllocFactorMatrix,(P$4+1),FALSE)*$E3998</f>
        <v>0</v>
      </c>
      <c r="Q3997" s="54">
        <f>VLOOKUP(CONCATENATE($F3997," ",$G3997),AllocFactorMatrix,(Q$4+1),FALSE)*$E3998</f>
        <v>0</v>
      </c>
      <c r="R3997" s="54">
        <f>VLOOKUP(CONCATENATE($F3997," ",$G3997),AllocFactorMatrix,(R$4+1),FALSE)*$E3998</f>
        <v>0</v>
      </c>
      <c r="S3997" s="54">
        <f t="shared" si="2065"/>
        <v>0</v>
      </c>
      <c r="T3997" s="54">
        <f>VLOOKUP(CONCATENATE($F3997," ",$G3997),AllocFactorMatrix,(T$4+1),FALSE)*$E3998</f>
        <v>0</v>
      </c>
      <c r="U3997" s="54">
        <f>VLOOKUP(CONCATENATE($F3997," ",$G3997),AllocFactorMatrix,(U$4+1),FALSE)*$E3998</f>
        <v>0</v>
      </c>
      <c r="V3997" s="54">
        <f>VLOOKUP(CONCATENATE($F3997," ",$G3997),AllocFactorMatrix,(V$4+1),FALSE)*$E3998</f>
        <v>0</v>
      </c>
      <c r="W3997" s="54">
        <f>VLOOKUP(CONCATENATE($F3997," ",$G3997),AllocFactorMatrix,(W$4+1),FALSE)*$E3998</f>
        <v>0</v>
      </c>
      <c r="X3997" s="54">
        <f t="shared" si="2066"/>
        <v>0</v>
      </c>
      <c r="Y3997" s="54">
        <f>VLOOKUP(CONCATENATE($F3997," ",$G3997),AllocFactorMatrix,(Y$4+1),FALSE)*$E3998</f>
        <v>0</v>
      </c>
      <c r="Z3997" s="54">
        <f>VLOOKUP(CONCATENATE($F3997," ",$G3997),AllocFactorMatrix,(Z$4+1),FALSE)*$E3998</f>
        <v>0</v>
      </c>
      <c r="AA3997" s="54">
        <f t="shared" si="2025"/>
        <v>0</v>
      </c>
      <c r="AB3997" s="54">
        <f>VLOOKUP(CONCATENATE($F3997," ",$G3997),AllocFactorMatrix,(AB$4+1),FALSE)*$E3998</f>
        <v>0</v>
      </c>
      <c r="AC3997" s="54">
        <f>VLOOKUP(CONCATENATE($F3997," ",$G3997),AllocFactorMatrix,(AC$4+1),FALSE)*$E3998</f>
        <v>0</v>
      </c>
      <c r="AD3997" s="54">
        <f>VLOOKUP(CONCATENATE($F3997," ",$G3997),AllocFactorMatrix,(AD$4+1),FALSE)*$E3998</f>
        <v>0</v>
      </c>
    </row>
    <row r="3998" spans="1:30" s="51" customFormat="1" collapsed="1">
      <c r="A3998" s="56"/>
      <c r="B3998" s="112"/>
      <c r="C3998" s="55"/>
      <c r="D3998" s="109" t="s">
        <v>475</v>
      </c>
      <c r="E3998" s="61">
        <v>121761</v>
      </c>
      <c r="F3998" s="57" t="s">
        <v>30</v>
      </c>
      <c r="G3998" s="55" t="str">
        <f>$G$15</f>
        <v>TOTAL</v>
      </c>
      <c r="H3998" s="53">
        <f t="shared" si="2023"/>
        <v>121761</v>
      </c>
      <c r="I3998" s="54">
        <f>VLOOKUP(CONCATENATE($F3998," ",$G3998),AllocFactorMatrix,(I$4+1),FALSE)*$E3998</f>
        <v>67602.497060819529</v>
      </c>
      <c r="J3998" s="54">
        <f>VLOOKUP(CONCATENATE($F3998," ",$G3998),AllocFactorMatrix,(J$4+1),FALSE)*$E3998</f>
        <v>3110.7205148306771</v>
      </c>
      <c r="K3998" s="54">
        <f>VLOOKUP(CONCATENATE($F3998," ",$G3998),AllocFactorMatrix,(K$4+1),FALSE)*$E3998</f>
        <v>10247.606551202283</v>
      </c>
      <c r="L3998" s="54">
        <f>VLOOKUP(CONCATENATE($F3998," ",$G3998),AllocFactorMatrix,(L$4+1),FALSE)*$E3998</f>
        <v>256.05497316399067</v>
      </c>
      <c r="M3998" s="54">
        <f>VLOOKUP(CONCATENATE($F3998," ",$G3998),AllocFactorMatrix,(M$4+1),FALSE)*$E3998</f>
        <v>32.9618905546508</v>
      </c>
      <c r="N3998" s="54">
        <f t="shared" si="2024"/>
        <v>10536.623414920925</v>
      </c>
      <c r="O3998" s="54">
        <f>VLOOKUP(CONCATENATE($F3998," ",$G3998),AllocFactorMatrix,(O$4+1),FALSE)*$E3998</f>
        <v>7795.4928164315788</v>
      </c>
      <c r="P3998" s="54">
        <f>VLOOKUP(CONCATENATE($F3998," ",$G3998),AllocFactorMatrix,(P$4+1),FALSE)*$E3998</f>
        <v>1410.999012113881</v>
      </c>
      <c r="Q3998" s="54">
        <f>VLOOKUP(CONCATENATE($F3998," ",$G3998),AllocFactorMatrix,(Q$4+1),FALSE)*$E3998</f>
        <v>545.76445601069634</v>
      </c>
      <c r="R3998" s="54">
        <f>VLOOKUP(CONCATENATE($F3998," ",$G3998),AllocFactorMatrix,(R$4+1),FALSE)*$E3998</f>
        <v>11.759436208207882</v>
      </c>
      <c r="S3998" s="54">
        <f t="shared" si="2065"/>
        <v>9764.0157207643642</v>
      </c>
      <c r="T3998" s="54">
        <f>VLOOKUP(CONCATENATE($F3998," ",$G3998),AllocFactorMatrix,(T$4+1),FALSE)*$E3998</f>
        <v>247.53535748654966</v>
      </c>
      <c r="U3998" s="54">
        <f>VLOOKUP(CONCATENATE($F3998," ",$G3998),AllocFactorMatrix,(U$4+1),FALSE)*$E3998</f>
        <v>3941.193203388239</v>
      </c>
      <c r="V3998" s="54">
        <f>VLOOKUP(CONCATENATE($F3998," ",$G3998),AllocFactorMatrix,(V$4+1),FALSE)*$E3998</f>
        <v>21373.893923212967</v>
      </c>
      <c r="W3998" s="54">
        <f>VLOOKUP(CONCATENATE($F3998," ",$G3998),AllocFactorMatrix,(W$4+1),FALSE)*$E3998</f>
        <v>2812.2200135232652</v>
      </c>
      <c r="X3998" s="54">
        <f t="shared" si="2066"/>
        <v>28374.842497611018</v>
      </c>
      <c r="Y3998" s="54">
        <f>VLOOKUP(CONCATENATE($F3998," ",$G3998),AllocFactorMatrix,(Y$4+1),FALSE)*$E3998</f>
        <v>2297.5583353186917</v>
      </c>
      <c r="Z3998" s="54">
        <f>VLOOKUP(CONCATENATE($F3998," ",$G3998),AllocFactorMatrix,(Z$4+1),FALSE)*$E3998</f>
        <v>47.758616255636575</v>
      </c>
      <c r="AA3998" s="54">
        <f t="shared" si="2025"/>
        <v>2345.3169515743284</v>
      </c>
      <c r="AB3998" s="54">
        <f>VLOOKUP(CONCATENATE($F3998," ",$G3998),AllocFactorMatrix,(AB$4+1),FALSE)*$E3998</f>
        <v>26.98383947913781</v>
      </c>
      <c r="AC3998" s="54">
        <f>VLOOKUP(CONCATENATE($F3998," ",$G3998),AllocFactorMatrix,(AC$4+1),FALSE)*$E3998</f>
        <v>0</v>
      </c>
      <c r="AD3998" s="54">
        <f>VLOOKUP(CONCATENATE($F3998," ",$G3998),AllocFactorMatrix,(AD$4+1),FALSE)*$E3998</f>
        <v>0</v>
      </c>
    </row>
    <row r="3999" spans="1:30" s="51" customFormat="1" hidden="1" outlineLevel="1">
      <c r="A3999" s="56"/>
      <c r="B3999" s="112"/>
      <c r="C3999" s="55"/>
      <c r="D3999" s="55"/>
      <c r="F3999" s="52" t="str">
        <f>F4006</f>
        <v>PROD_DEMAND</v>
      </c>
      <c r="G3999" s="55" t="str">
        <f>$G$8</f>
        <v>PRODUCTION</v>
      </c>
      <c r="H3999" s="53">
        <f t="shared" ref="H3999:H4006" si="2067">SUBTOTAL(9,I3999:AD3999)</f>
        <v>119450.99999999994</v>
      </c>
      <c r="I3999" s="54">
        <f>VLOOKUP(CONCATENATE($F3999," ",$G3999),AllocFactorMatrix,(I$4+1),FALSE)*$E4006</f>
        <v>66319.970075902413</v>
      </c>
      <c r="J3999" s="54">
        <f>VLOOKUP(CONCATENATE($F3999," ",$G3999),AllocFactorMatrix,(J$4+1),FALSE)*$E4006</f>
        <v>3051.7051947424811</v>
      </c>
      <c r="K3999" s="54">
        <f>VLOOKUP(CONCATENATE($F3999," ",$G3999),AllocFactorMatrix,(K$4+1),FALSE)*$E4006</f>
        <v>10053.193141873538</v>
      </c>
      <c r="L3999" s="54">
        <f>VLOOKUP(CONCATENATE($F3999," ",$G3999),AllocFactorMatrix,(L$4+1),FALSE)*$E4006</f>
        <v>251.19720271196729</v>
      </c>
      <c r="M3999" s="54">
        <f>VLOOKUP(CONCATENATE($F3999," ",$G3999),AllocFactorMatrix,(M$4+1),FALSE)*$E4006</f>
        <v>32.336551019157142</v>
      </c>
      <c r="N3999" s="54">
        <f t="shared" ref="N3999:N4006" si="2068">SUBTOTAL(9,K3999:M3999)</f>
        <v>10336.726895604665</v>
      </c>
      <c r="O3999" s="54">
        <f>VLOOKUP(CONCATENATE($F3999," ",$G3999),AllocFactorMatrix,(O$4+1),FALSE)*$E4006</f>
        <v>7647.5999081443852</v>
      </c>
      <c r="P3999" s="54">
        <f>VLOOKUP(CONCATENATE($F3999," ",$G3999),AllocFactorMatrix,(P$4+1),FALSE)*$E4006</f>
        <v>1384.230114700234</v>
      </c>
      <c r="Q3999" s="54">
        <f>VLOOKUP(CONCATENATE($F3999," ",$G3999),AllocFactorMatrix,(Q$4+1),FALSE)*$E4006</f>
        <v>535.41043548372375</v>
      </c>
      <c r="R3999" s="54">
        <f>VLOOKUP(CONCATENATE($F3999," ",$G3999),AllocFactorMatrix,(R$4+1),FALSE)*$E4006</f>
        <v>11.536340983620697</v>
      </c>
      <c r="S3999" s="54">
        <f>SUBTOTAL(9,O3999:R3999)</f>
        <v>9578.7767993119633</v>
      </c>
      <c r="T3999" s="54">
        <f>VLOOKUP(CONCATENATE($F3999," ",$G3999),AllocFactorMatrix,(T$4+1),FALSE)*$E4006</f>
        <v>242.83921770621006</v>
      </c>
      <c r="U3999" s="54">
        <f>VLOOKUP(CONCATENATE($F3999," ",$G3999),AllocFactorMatrix,(U$4+1),FALSE)*$E4006</f>
        <v>3866.4224943777444</v>
      </c>
      <c r="V3999" s="54">
        <f>VLOOKUP(CONCATENATE($F3999," ",$G3999),AllocFactorMatrix,(V$4+1),FALSE)*$E4006</f>
        <v>20968.397130622383</v>
      </c>
      <c r="W3999" s="54">
        <f>VLOOKUP(CONCATENATE($F3999," ",$G3999),AllocFactorMatrix,(W$4+1),FALSE)*$E4006</f>
        <v>2758.8677231245438</v>
      </c>
      <c r="X3999" s="54">
        <f>SUBTOTAL(9,T3999:W3999)</f>
        <v>27836.526565830878</v>
      </c>
      <c r="Y3999" s="54">
        <f>VLOOKUP(CONCATENATE($F3999," ",$G3999),AllocFactorMatrix,(Y$4+1),FALSE)*$E4006</f>
        <v>2253.9699962397895</v>
      </c>
      <c r="Z3999" s="54">
        <f>VLOOKUP(CONCATENATE($F3999," ",$G3999),AllocFactorMatrix,(Z$4+1),FALSE)*$E4006</f>
        <v>46.852559278849917</v>
      </c>
      <c r="AA3999" s="54">
        <f t="shared" ref="AA3999:AA4006" si="2069">SUBTOTAL(9,Y3999:Z3999)</f>
        <v>2300.8225555186395</v>
      </c>
      <c r="AB3999" s="54">
        <f>VLOOKUP(CONCATENATE($F3999," ",$G3999),AllocFactorMatrix,(AB$4+1),FALSE)*$E4006</f>
        <v>26.471913088940553</v>
      </c>
      <c r="AC3999" s="54">
        <f>VLOOKUP(CONCATENATE($F3999," ",$G3999),AllocFactorMatrix,(AC$4+1),FALSE)*$E4006</f>
        <v>0</v>
      </c>
      <c r="AD3999" s="54">
        <f>VLOOKUP(CONCATENATE($F3999," ",$G3999),AllocFactorMatrix,(AD$4+1),FALSE)*$E4006</f>
        <v>0</v>
      </c>
    </row>
    <row r="4000" spans="1:30" s="51" customFormat="1" hidden="1" outlineLevel="1">
      <c r="A4000" s="56"/>
      <c r="B4000" s="112"/>
      <c r="C4000" s="55"/>
      <c r="D4000" s="55"/>
      <c r="F4000" s="52" t="str">
        <f>F4006</f>
        <v>PROD_DEMAND</v>
      </c>
      <c r="G4000" s="55" t="str">
        <f>$G$9</f>
        <v>BULKTRAN</v>
      </c>
      <c r="H4000" s="53">
        <f t="shared" si="2067"/>
        <v>0</v>
      </c>
      <c r="I4000" s="54">
        <f>VLOOKUP(CONCATENATE($F4000," ",$G4000),AllocFactorMatrix,(I$4+1),FALSE)*$E4006</f>
        <v>0</v>
      </c>
      <c r="J4000" s="54">
        <f>VLOOKUP(CONCATENATE($F4000," ",$G4000),AllocFactorMatrix,(J$4+1),FALSE)*$E4006</f>
        <v>0</v>
      </c>
      <c r="K4000" s="54">
        <f>VLOOKUP(CONCATENATE($F4000," ",$G4000),AllocFactorMatrix,(K$4+1),FALSE)*$E4006</f>
        <v>0</v>
      </c>
      <c r="L4000" s="54">
        <f>VLOOKUP(CONCATENATE($F4000," ",$G4000),AllocFactorMatrix,(L$4+1),FALSE)*$E4006</f>
        <v>0</v>
      </c>
      <c r="M4000" s="54">
        <f>VLOOKUP(CONCATENATE($F4000," ",$G4000),AllocFactorMatrix,(M$4+1),FALSE)*$E4006</f>
        <v>0</v>
      </c>
      <c r="N4000" s="54">
        <f t="shared" si="2068"/>
        <v>0</v>
      </c>
      <c r="O4000" s="54">
        <f>VLOOKUP(CONCATENATE($F4000," ",$G4000),AllocFactorMatrix,(O$4+1),FALSE)*$E4006</f>
        <v>0</v>
      </c>
      <c r="P4000" s="54">
        <f>VLOOKUP(CONCATENATE($F4000," ",$G4000),AllocFactorMatrix,(P$4+1),FALSE)*$E4006</f>
        <v>0</v>
      </c>
      <c r="Q4000" s="54">
        <f>VLOOKUP(CONCATENATE($F4000," ",$G4000),AllocFactorMatrix,(Q$4+1),FALSE)*$E4006</f>
        <v>0</v>
      </c>
      <c r="R4000" s="54">
        <f>VLOOKUP(CONCATENATE($F4000," ",$G4000),AllocFactorMatrix,(R$4+1),FALSE)*$E4006</f>
        <v>0</v>
      </c>
      <c r="S4000" s="54">
        <f t="shared" ref="S4000:S4006" si="2070">SUBTOTAL(9,O4000:R4000)</f>
        <v>0</v>
      </c>
      <c r="T4000" s="54">
        <f>VLOOKUP(CONCATENATE($F4000," ",$G4000),AllocFactorMatrix,(T$4+1),FALSE)*$E4006</f>
        <v>0</v>
      </c>
      <c r="U4000" s="54">
        <f>VLOOKUP(CONCATENATE($F4000," ",$G4000),AllocFactorMatrix,(U$4+1),FALSE)*$E4006</f>
        <v>0</v>
      </c>
      <c r="V4000" s="54">
        <f>VLOOKUP(CONCATENATE($F4000," ",$G4000),AllocFactorMatrix,(V$4+1),FALSE)*$E4006</f>
        <v>0</v>
      </c>
      <c r="W4000" s="54">
        <f>VLOOKUP(CONCATENATE($F4000," ",$G4000),AllocFactorMatrix,(W$4+1),FALSE)*$E4006</f>
        <v>0</v>
      </c>
      <c r="X4000" s="54">
        <f t="shared" ref="X4000:X4006" si="2071">SUBTOTAL(9,T4000:W4000)</f>
        <v>0</v>
      </c>
      <c r="Y4000" s="54">
        <f>VLOOKUP(CONCATENATE($F4000," ",$G4000),AllocFactorMatrix,(Y$4+1),FALSE)*$E4006</f>
        <v>0</v>
      </c>
      <c r="Z4000" s="54">
        <f>VLOOKUP(CONCATENATE($F4000," ",$G4000),AllocFactorMatrix,(Z$4+1),FALSE)*$E4006</f>
        <v>0</v>
      </c>
      <c r="AA4000" s="54">
        <f t="shared" si="2069"/>
        <v>0</v>
      </c>
      <c r="AB4000" s="54">
        <f>VLOOKUP(CONCATENATE($F4000," ",$G4000),AllocFactorMatrix,(AB$4+1),FALSE)*$E4006</f>
        <v>0</v>
      </c>
      <c r="AC4000" s="54">
        <f>VLOOKUP(CONCATENATE($F4000," ",$G4000),AllocFactorMatrix,(AC$4+1),FALSE)*$E4006</f>
        <v>0</v>
      </c>
      <c r="AD4000" s="54">
        <f>VLOOKUP(CONCATENATE($F4000," ",$G4000),AllocFactorMatrix,(AD$4+1),FALSE)*$E4006</f>
        <v>0</v>
      </c>
    </row>
    <row r="4001" spans="1:30" s="51" customFormat="1" hidden="1" outlineLevel="1">
      <c r="A4001" s="56"/>
      <c r="B4001" s="112"/>
      <c r="C4001" s="55"/>
      <c r="D4001" s="55"/>
      <c r="F4001" s="52" t="str">
        <f>F4006</f>
        <v>PROD_DEMAND</v>
      </c>
      <c r="G4001" s="55" t="str">
        <f>$G$10</f>
        <v>SUBTRAN</v>
      </c>
      <c r="H4001" s="53">
        <f t="shared" si="2067"/>
        <v>0</v>
      </c>
      <c r="I4001" s="54">
        <f>VLOOKUP(CONCATENATE($F4001," ",$G4001),AllocFactorMatrix,(I$4+1),FALSE)*$E4006</f>
        <v>0</v>
      </c>
      <c r="J4001" s="54">
        <f>VLOOKUP(CONCATENATE($F4001," ",$G4001),AllocFactorMatrix,(J$4+1),FALSE)*$E4006</f>
        <v>0</v>
      </c>
      <c r="K4001" s="54">
        <f>VLOOKUP(CONCATENATE($F4001," ",$G4001),AllocFactorMatrix,(K$4+1),FALSE)*$E4006</f>
        <v>0</v>
      </c>
      <c r="L4001" s="54">
        <f>VLOOKUP(CONCATENATE($F4001," ",$G4001),AllocFactorMatrix,(L$4+1),FALSE)*$E4006</f>
        <v>0</v>
      </c>
      <c r="M4001" s="54">
        <f>VLOOKUP(CONCATENATE($F4001," ",$G4001),AllocFactorMatrix,(M$4+1),FALSE)*$E4006</f>
        <v>0</v>
      </c>
      <c r="N4001" s="54">
        <f t="shared" si="2068"/>
        <v>0</v>
      </c>
      <c r="O4001" s="54">
        <f>VLOOKUP(CONCATENATE($F4001," ",$G4001),AllocFactorMatrix,(O$4+1),FALSE)*$E4006</f>
        <v>0</v>
      </c>
      <c r="P4001" s="54">
        <f>VLOOKUP(CONCATENATE($F4001," ",$G4001),AllocFactorMatrix,(P$4+1),FALSE)*$E4006</f>
        <v>0</v>
      </c>
      <c r="Q4001" s="54">
        <f>VLOOKUP(CONCATENATE($F4001," ",$G4001),AllocFactorMatrix,(Q$4+1),FALSE)*$E4006</f>
        <v>0</v>
      </c>
      <c r="R4001" s="54">
        <f>VLOOKUP(CONCATENATE($F4001," ",$G4001),AllocFactorMatrix,(R$4+1),FALSE)*$E4006</f>
        <v>0</v>
      </c>
      <c r="S4001" s="54">
        <f t="shared" si="2070"/>
        <v>0</v>
      </c>
      <c r="T4001" s="54">
        <f>VLOOKUP(CONCATENATE($F4001," ",$G4001),AllocFactorMatrix,(T$4+1),FALSE)*$E4006</f>
        <v>0</v>
      </c>
      <c r="U4001" s="54">
        <f>VLOOKUP(CONCATENATE($F4001," ",$G4001),AllocFactorMatrix,(U$4+1),FALSE)*$E4006</f>
        <v>0</v>
      </c>
      <c r="V4001" s="54">
        <f>VLOOKUP(CONCATENATE($F4001," ",$G4001),AllocFactorMatrix,(V$4+1),FALSE)*$E4006</f>
        <v>0</v>
      </c>
      <c r="W4001" s="54">
        <f>VLOOKUP(CONCATENATE($F4001," ",$G4001),AllocFactorMatrix,(W$4+1),FALSE)*$E4006</f>
        <v>0</v>
      </c>
      <c r="X4001" s="54">
        <f t="shared" si="2071"/>
        <v>0</v>
      </c>
      <c r="Y4001" s="54">
        <f>VLOOKUP(CONCATENATE($F4001," ",$G4001),AllocFactorMatrix,(Y$4+1),FALSE)*$E4006</f>
        <v>0</v>
      </c>
      <c r="Z4001" s="54">
        <f>VLOOKUP(CONCATENATE($F4001," ",$G4001),AllocFactorMatrix,(Z$4+1),FALSE)*$E4006</f>
        <v>0</v>
      </c>
      <c r="AA4001" s="54">
        <f t="shared" si="2069"/>
        <v>0</v>
      </c>
      <c r="AB4001" s="54">
        <f>VLOOKUP(CONCATENATE($F4001," ",$G4001),AllocFactorMatrix,(AB$4+1),FALSE)*$E4006</f>
        <v>0</v>
      </c>
      <c r="AC4001" s="54">
        <f>VLOOKUP(CONCATENATE($F4001," ",$G4001),AllocFactorMatrix,(AC$4+1),FALSE)*$E4006</f>
        <v>0</v>
      </c>
      <c r="AD4001" s="54">
        <f>VLOOKUP(CONCATENATE($F4001," ",$G4001),AllocFactorMatrix,(AD$4+1),FALSE)*$E4006</f>
        <v>0</v>
      </c>
    </row>
    <row r="4002" spans="1:30" s="51" customFormat="1" hidden="1" outlineLevel="1">
      <c r="A4002" s="56"/>
      <c r="B4002" s="112"/>
      <c r="C4002" s="55"/>
      <c r="D4002" s="55"/>
      <c r="F4002" s="52" t="str">
        <f>F4006</f>
        <v>PROD_DEMAND</v>
      </c>
      <c r="G4002" s="55" t="str">
        <f>$G$11</f>
        <v>DISTPRI</v>
      </c>
      <c r="H4002" s="53">
        <f t="shared" si="2067"/>
        <v>0</v>
      </c>
      <c r="I4002" s="54">
        <f>VLOOKUP(CONCATENATE($F4002," ",$G4002),AllocFactorMatrix,(I$4+1),FALSE)*$E4006</f>
        <v>0</v>
      </c>
      <c r="J4002" s="54">
        <f>VLOOKUP(CONCATENATE($F4002," ",$G4002),AllocFactorMatrix,(J$4+1),FALSE)*$E4006</f>
        <v>0</v>
      </c>
      <c r="K4002" s="54">
        <f>VLOOKUP(CONCATENATE($F4002," ",$G4002),AllocFactorMatrix,(K$4+1),FALSE)*$E4006</f>
        <v>0</v>
      </c>
      <c r="L4002" s="54">
        <f>VLOOKUP(CONCATENATE($F4002," ",$G4002),AllocFactorMatrix,(L$4+1),FALSE)*$E4006</f>
        <v>0</v>
      </c>
      <c r="M4002" s="54">
        <f>VLOOKUP(CONCATENATE($F4002," ",$G4002),AllocFactorMatrix,(M$4+1),FALSE)*$E4006</f>
        <v>0</v>
      </c>
      <c r="N4002" s="54">
        <f t="shared" si="2068"/>
        <v>0</v>
      </c>
      <c r="O4002" s="54">
        <f>VLOOKUP(CONCATENATE($F4002," ",$G4002),AllocFactorMatrix,(O$4+1),FALSE)*$E4006</f>
        <v>0</v>
      </c>
      <c r="P4002" s="54">
        <f>VLOOKUP(CONCATENATE($F4002," ",$G4002),AllocFactorMatrix,(P$4+1),FALSE)*$E4006</f>
        <v>0</v>
      </c>
      <c r="Q4002" s="54">
        <f>VLOOKUP(CONCATENATE($F4002," ",$G4002),AllocFactorMatrix,(Q$4+1),FALSE)*$E4006</f>
        <v>0</v>
      </c>
      <c r="R4002" s="54">
        <f>VLOOKUP(CONCATENATE($F4002," ",$G4002),AllocFactorMatrix,(R$4+1),FALSE)*$E4006</f>
        <v>0</v>
      </c>
      <c r="S4002" s="54">
        <f t="shared" si="2070"/>
        <v>0</v>
      </c>
      <c r="T4002" s="54">
        <f>VLOOKUP(CONCATENATE($F4002," ",$G4002),AllocFactorMatrix,(T$4+1),FALSE)*$E4006</f>
        <v>0</v>
      </c>
      <c r="U4002" s="54">
        <f>VLOOKUP(CONCATENATE($F4002," ",$G4002),AllocFactorMatrix,(U$4+1),FALSE)*$E4006</f>
        <v>0</v>
      </c>
      <c r="V4002" s="54">
        <f>VLOOKUP(CONCATENATE($F4002," ",$G4002),AllocFactorMatrix,(V$4+1),FALSE)*$E4006</f>
        <v>0</v>
      </c>
      <c r="W4002" s="54">
        <f>VLOOKUP(CONCATENATE($F4002," ",$G4002),AllocFactorMatrix,(W$4+1),FALSE)*$E4006</f>
        <v>0</v>
      </c>
      <c r="X4002" s="54">
        <f t="shared" si="2071"/>
        <v>0</v>
      </c>
      <c r="Y4002" s="54">
        <f>VLOOKUP(CONCATENATE($F4002," ",$G4002),AllocFactorMatrix,(Y$4+1),FALSE)*$E4006</f>
        <v>0</v>
      </c>
      <c r="Z4002" s="54">
        <f>VLOOKUP(CONCATENATE($F4002," ",$G4002),AllocFactorMatrix,(Z$4+1),FALSE)*$E4006</f>
        <v>0</v>
      </c>
      <c r="AA4002" s="54">
        <f t="shared" si="2069"/>
        <v>0</v>
      </c>
      <c r="AB4002" s="54">
        <f>VLOOKUP(CONCATENATE($F4002," ",$G4002),AllocFactorMatrix,(AB$4+1),FALSE)*$E4006</f>
        <v>0</v>
      </c>
      <c r="AC4002" s="54">
        <f>VLOOKUP(CONCATENATE($F4002," ",$G4002),AllocFactorMatrix,(AC$4+1),FALSE)*$E4006</f>
        <v>0</v>
      </c>
      <c r="AD4002" s="54">
        <f>VLOOKUP(CONCATENATE($F4002," ",$G4002),AllocFactorMatrix,(AD$4+1),FALSE)*$E4006</f>
        <v>0</v>
      </c>
    </row>
    <row r="4003" spans="1:30" s="51" customFormat="1" hidden="1" outlineLevel="1">
      <c r="A4003" s="56"/>
      <c r="B4003" s="112"/>
      <c r="C4003" s="55"/>
      <c r="D4003" s="55"/>
      <c r="F4003" s="52" t="str">
        <f>F4006</f>
        <v>PROD_DEMAND</v>
      </c>
      <c r="G4003" s="55" t="str">
        <f>$G$12</f>
        <v>DISTSEC</v>
      </c>
      <c r="H4003" s="53">
        <f t="shared" si="2067"/>
        <v>0</v>
      </c>
      <c r="I4003" s="54">
        <f>VLOOKUP(CONCATENATE($F4003," ",$G4003),AllocFactorMatrix,(I$4+1),FALSE)*$E4006</f>
        <v>0</v>
      </c>
      <c r="J4003" s="54">
        <f>VLOOKUP(CONCATENATE($F4003," ",$G4003),AllocFactorMatrix,(J$4+1),FALSE)*$E4006</f>
        <v>0</v>
      </c>
      <c r="K4003" s="54">
        <f>VLOOKUP(CONCATENATE($F4003," ",$G4003),AllocFactorMatrix,(K$4+1),FALSE)*$E4006</f>
        <v>0</v>
      </c>
      <c r="L4003" s="54">
        <f>VLOOKUP(CONCATENATE($F4003," ",$G4003),AllocFactorMatrix,(L$4+1),FALSE)*$E4006</f>
        <v>0</v>
      </c>
      <c r="M4003" s="54">
        <f>VLOOKUP(CONCATENATE($F4003," ",$G4003),AllocFactorMatrix,(M$4+1),FALSE)*$E4006</f>
        <v>0</v>
      </c>
      <c r="N4003" s="54">
        <f t="shared" si="2068"/>
        <v>0</v>
      </c>
      <c r="O4003" s="54">
        <f>VLOOKUP(CONCATENATE($F4003," ",$G4003),AllocFactorMatrix,(O$4+1),FALSE)*$E4006</f>
        <v>0</v>
      </c>
      <c r="P4003" s="54">
        <f>VLOOKUP(CONCATENATE($F4003," ",$G4003),AllocFactorMatrix,(P$4+1),FALSE)*$E4006</f>
        <v>0</v>
      </c>
      <c r="Q4003" s="54">
        <f>VLOOKUP(CONCATENATE($F4003," ",$G4003),AllocFactorMatrix,(Q$4+1),FALSE)*$E4006</f>
        <v>0</v>
      </c>
      <c r="R4003" s="54">
        <f>VLOOKUP(CONCATENATE($F4003," ",$G4003),AllocFactorMatrix,(R$4+1),FALSE)*$E4006</f>
        <v>0</v>
      </c>
      <c r="S4003" s="54">
        <f t="shared" si="2070"/>
        <v>0</v>
      </c>
      <c r="T4003" s="54">
        <f>VLOOKUP(CONCATENATE($F4003," ",$G4003),AllocFactorMatrix,(T$4+1),FALSE)*$E4006</f>
        <v>0</v>
      </c>
      <c r="U4003" s="54">
        <f>VLOOKUP(CONCATENATE($F4003," ",$G4003),AllocFactorMatrix,(U$4+1),FALSE)*$E4006</f>
        <v>0</v>
      </c>
      <c r="V4003" s="54">
        <f>VLOOKUP(CONCATENATE($F4003," ",$G4003),AllocFactorMatrix,(V$4+1),FALSE)*$E4006</f>
        <v>0</v>
      </c>
      <c r="W4003" s="54">
        <f>VLOOKUP(CONCATENATE($F4003," ",$G4003),AllocFactorMatrix,(W$4+1),FALSE)*$E4006</f>
        <v>0</v>
      </c>
      <c r="X4003" s="54">
        <f t="shared" si="2071"/>
        <v>0</v>
      </c>
      <c r="Y4003" s="54">
        <f>VLOOKUP(CONCATENATE($F4003," ",$G4003),AllocFactorMatrix,(Y$4+1),FALSE)*$E4006</f>
        <v>0</v>
      </c>
      <c r="Z4003" s="54">
        <f>VLOOKUP(CONCATENATE($F4003," ",$G4003),AllocFactorMatrix,(Z$4+1),FALSE)*$E4006</f>
        <v>0</v>
      </c>
      <c r="AA4003" s="54">
        <f t="shared" si="2069"/>
        <v>0</v>
      </c>
      <c r="AB4003" s="54">
        <f>VLOOKUP(CONCATENATE($F4003," ",$G4003),AllocFactorMatrix,(AB$4+1),FALSE)*$E4006</f>
        <v>0</v>
      </c>
      <c r="AC4003" s="54">
        <f>VLOOKUP(CONCATENATE($F4003," ",$G4003),AllocFactorMatrix,(AC$4+1),FALSE)*$E4006</f>
        <v>0</v>
      </c>
      <c r="AD4003" s="54">
        <f>VLOOKUP(CONCATENATE($F4003," ",$G4003),AllocFactorMatrix,(AD$4+1),FALSE)*$E4006</f>
        <v>0</v>
      </c>
    </row>
    <row r="4004" spans="1:30" s="51" customFormat="1" hidden="1" outlineLevel="1">
      <c r="A4004" s="56"/>
      <c r="B4004" s="112"/>
      <c r="C4004" s="55"/>
      <c r="D4004" s="55"/>
      <c r="F4004" s="52" t="str">
        <f>F4006</f>
        <v>PROD_DEMAND</v>
      </c>
      <c r="G4004" s="55" t="str">
        <f>$G$13</f>
        <v>ENERGY</v>
      </c>
      <c r="H4004" s="53">
        <f t="shared" si="2067"/>
        <v>0</v>
      </c>
      <c r="I4004" s="54">
        <f>VLOOKUP(CONCATENATE($F4004," ",$G4004),AllocFactorMatrix,(I$4+1),FALSE)*$E4006</f>
        <v>0</v>
      </c>
      <c r="J4004" s="54">
        <f>VLOOKUP(CONCATENATE($F4004," ",$G4004),AllocFactorMatrix,(J$4+1),FALSE)*$E4006</f>
        <v>0</v>
      </c>
      <c r="K4004" s="54">
        <f>VLOOKUP(CONCATENATE($F4004," ",$G4004),AllocFactorMatrix,(K$4+1),FALSE)*$E4006</f>
        <v>0</v>
      </c>
      <c r="L4004" s="54">
        <f>VLOOKUP(CONCATENATE($F4004," ",$G4004),AllocFactorMatrix,(L$4+1),FALSE)*$E4006</f>
        <v>0</v>
      </c>
      <c r="M4004" s="54">
        <f>VLOOKUP(CONCATENATE($F4004," ",$G4004),AllocFactorMatrix,(M$4+1),FALSE)*$E4006</f>
        <v>0</v>
      </c>
      <c r="N4004" s="54">
        <f t="shared" si="2068"/>
        <v>0</v>
      </c>
      <c r="O4004" s="54">
        <f>VLOOKUP(CONCATENATE($F4004," ",$G4004),AllocFactorMatrix,(O$4+1),FALSE)*$E4006</f>
        <v>0</v>
      </c>
      <c r="P4004" s="54">
        <f>VLOOKUP(CONCATENATE($F4004," ",$G4004),AllocFactorMatrix,(P$4+1),FALSE)*$E4006</f>
        <v>0</v>
      </c>
      <c r="Q4004" s="54">
        <f>VLOOKUP(CONCATENATE($F4004," ",$G4004),AllocFactorMatrix,(Q$4+1),FALSE)*$E4006</f>
        <v>0</v>
      </c>
      <c r="R4004" s="54">
        <f>VLOOKUP(CONCATENATE($F4004," ",$G4004),AllocFactorMatrix,(R$4+1),FALSE)*$E4006</f>
        <v>0</v>
      </c>
      <c r="S4004" s="54">
        <f t="shared" si="2070"/>
        <v>0</v>
      </c>
      <c r="T4004" s="54">
        <f>VLOOKUP(CONCATENATE($F4004," ",$G4004),AllocFactorMatrix,(T$4+1),FALSE)*$E4006</f>
        <v>0</v>
      </c>
      <c r="U4004" s="54">
        <f>VLOOKUP(CONCATENATE($F4004," ",$G4004),AllocFactorMatrix,(U$4+1),FALSE)*$E4006</f>
        <v>0</v>
      </c>
      <c r="V4004" s="54">
        <f>VLOOKUP(CONCATENATE($F4004," ",$G4004),AllocFactorMatrix,(V$4+1),FALSE)*$E4006</f>
        <v>0</v>
      </c>
      <c r="W4004" s="54">
        <f>VLOOKUP(CONCATENATE($F4004," ",$G4004),AllocFactorMatrix,(W$4+1),FALSE)*$E4006</f>
        <v>0</v>
      </c>
      <c r="X4004" s="54">
        <f t="shared" si="2071"/>
        <v>0</v>
      </c>
      <c r="Y4004" s="54">
        <f>VLOOKUP(CONCATENATE($F4004," ",$G4004),AllocFactorMatrix,(Y$4+1),FALSE)*$E4006</f>
        <v>0</v>
      </c>
      <c r="Z4004" s="54">
        <f>VLOOKUP(CONCATENATE($F4004," ",$G4004),AllocFactorMatrix,(Z$4+1),FALSE)*$E4006</f>
        <v>0</v>
      </c>
      <c r="AA4004" s="54">
        <f t="shared" si="2069"/>
        <v>0</v>
      </c>
      <c r="AB4004" s="54">
        <f>VLOOKUP(CONCATENATE($F4004," ",$G4004),AllocFactorMatrix,(AB$4+1),FALSE)*$E4006</f>
        <v>0</v>
      </c>
      <c r="AC4004" s="54">
        <f>VLOOKUP(CONCATENATE($F4004," ",$G4004),AllocFactorMatrix,(AC$4+1),FALSE)*$E4006</f>
        <v>0</v>
      </c>
      <c r="AD4004" s="54">
        <f>VLOOKUP(CONCATENATE($F4004," ",$G4004),AllocFactorMatrix,(AD$4+1),FALSE)*$E4006</f>
        <v>0</v>
      </c>
    </row>
    <row r="4005" spans="1:30" s="51" customFormat="1" hidden="1" outlineLevel="1">
      <c r="A4005" s="56"/>
      <c r="B4005" s="112"/>
      <c r="C4005" s="55"/>
      <c r="D4005" s="55"/>
      <c r="F4005" s="52" t="str">
        <f>F4006</f>
        <v>PROD_DEMAND</v>
      </c>
      <c r="G4005" s="55" t="str">
        <f>$G$14</f>
        <v>CUSTOMER</v>
      </c>
      <c r="H4005" s="53">
        <f t="shared" si="2067"/>
        <v>0</v>
      </c>
      <c r="I4005" s="54">
        <f>VLOOKUP(CONCATENATE($F4005," ",$G4005),AllocFactorMatrix,(I$4+1),FALSE)*$E4006</f>
        <v>0</v>
      </c>
      <c r="J4005" s="54">
        <f>VLOOKUP(CONCATENATE($F4005," ",$G4005),AllocFactorMatrix,(J$4+1),FALSE)*$E4006</f>
        <v>0</v>
      </c>
      <c r="K4005" s="54">
        <f>VLOOKUP(CONCATENATE($F4005," ",$G4005),AllocFactorMatrix,(K$4+1),FALSE)*$E4006</f>
        <v>0</v>
      </c>
      <c r="L4005" s="54">
        <f>VLOOKUP(CONCATENATE($F4005," ",$G4005),AllocFactorMatrix,(L$4+1),FALSE)*$E4006</f>
        <v>0</v>
      </c>
      <c r="M4005" s="54">
        <f>VLOOKUP(CONCATENATE($F4005," ",$G4005),AllocFactorMatrix,(M$4+1),FALSE)*$E4006</f>
        <v>0</v>
      </c>
      <c r="N4005" s="54">
        <f t="shared" si="2068"/>
        <v>0</v>
      </c>
      <c r="O4005" s="54">
        <f>VLOOKUP(CONCATENATE($F4005," ",$G4005),AllocFactorMatrix,(O$4+1),FALSE)*$E4006</f>
        <v>0</v>
      </c>
      <c r="P4005" s="54">
        <f>VLOOKUP(CONCATENATE($F4005," ",$G4005),AllocFactorMatrix,(P$4+1),FALSE)*$E4006</f>
        <v>0</v>
      </c>
      <c r="Q4005" s="54">
        <f>VLOOKUP(CONCATENATE($F4005," ",$G4005),AllocFactorMatrix,(Q$4+1),FALSE)*$E4006</f>
        <v>0</v>
      </c>
      <c r="R4005" s="54">
        <f>VLOOKUP(CONCATENATE($F4005," ",$G4005),AllocFactorMatrix,(R$4+1),FALSE)*$E4006</f>
        <v>0</v>
      </c>
      <c r="S4005" s="54">
        <f t="shared" si="2070"/>
        <v>0</v>
      </c>
      <c r="T4005" s="54">
        <f>VLOOKUP(CONCATENATE($F4005," ",$G4005),AllocFactorMatrix,(T$4+1),FALSE)*$E4006</f>
        <v>0</v>
      </c>
      <c r="U4005" s="54">
        <f>VLOOKUP(CONCATENATE($F4005," ",$G4005),AllocFactorMatrix,(U$4+1),FALSE)*$E4006</f>
        <v>0</v>
      </c>
      <c r="V4005" s="54">
        <f>VLOOKUP(CONCATENATE($F4005," ",$G4005),AllocFactorMatrix,(V$4+1),FALSE)*$E4006</f>
        <v>0</v>
      </c>
      <c r="W4005" s="54">
        <f>VLOOKUP(CONCATENATE($F4005," ",$G4005),AllocFactorMatrix,(W$4+1),FALSE)*$E4006</f>
        <v>0</v>
      </c>
      <c r="X4005" s="54">
        <f t="shared" si="2071"/>
        <v>0</v>
      </c>
      <c r="Y4005" s="54">
        <f>VLOOKUP(CONCATENATE($F4005," ",$G4005),AllocFactorMatrix,(Y$4+1),FALSE)*$E4006</f>
        <v>0</v>
      </c>
      <c r="Z4005" s="54">
        <f>VLOOKUP(CONCATENATE($F4005," ",$G4005),AllocFactorMatrix,(Z$4+1),FALSE)*$E4006</f>
        <v>0</v>
      </c>
      <c r="AA4005" s="54">
        <f t="shared" si="2069"/>
        <v>0</v>
      </c>
      <c r="AB4005" s="54">
        <f>VLOOKUP(CONCATENATE($F4005," ",$G4005),AllocFactorMatrix,(AB$4+1),FALSE)*$E4006</f>
        <v>0</v>
      </c>
      <c r="AC4005" s="54">
        <f>VLOOKUP(CONCATENATE($F4005," ",$G4005),AllocFactorMatrix,(AC$4+1),FALSE)*$E4006</f>
        <v>0</v>
      </c>
      <c r="AD4005" s="54">
        <f>VLOOKUP(CONCATENATE($F4005," ",$G4005),AllocFactorMatrix,(AD$4+1),FALSE)*$E4006</f>
        <v>0</v>
      </c>
    </row>
    <row r="4006" spans="1:30" s="51" customFormat="1" collapsed="1">
      <c r="A4006" s="56"/>
      <c r="B4006" s="112"/>
      <c r="C4006" s="55"/>
      <c r="D4006" s="109" t="s">
        <v>476</v>
      </c>
      <c r="E4006" s="61">
        <v>119451</v>
      </c>
      <c r="F4006" s="57" t="s">
        <v>30</v>
      </c>
      <c r="G4006" s="55" t="str">
        <f>$G$15</f>
        <v>TOTAL</v>
      </c>
      <c r="H4006" s="53">
        <f t="shared" si="2067"/>
        <v>119450.99999999994</v>
      </c>
      <c r="I4006" s="54">
        <f>VLOOKUP(CONCATENATE($F4006," ",$G4006),AllocFactorMatrix,(I$4+1),FALSE)*$E4006</f>
        <v>66319.970075902413</v>
      </c>
      <c r="J4006" s="54">
        <f>VLOOKUP(CONCATENATE($F4006," ",$G4006),AllocFactorMatrix,(J$4+1),FALSE)*$E4006</f>
        <v>3051.7051947424811</v>
      </c>
      <c r="K4006" s="54">
        <f>VLOOKUP(CONCATENATE($F4006," ",$G4006),AllocFactorMatrix,(K$4+1),FALSE)*$E4006</f>
        <v>10053.193141873538</v>
      </c>
      <c r="L4006" s="54">
        <f>VLOOKUP(CONCATENATE($F4006," ",$G4006),AllocFactorMatrix,(L$4+1),FALSE)*$E4006</f>
        <v>251.19720271196729</v>
      </c>
      <c r="M4006" s="54">
        <f>VLOOKUP(CONCATENATE($F4006," ",$G4006),AllocFactorMatrix,(M$4+1),FALSE)*$E4006</f>
        <v>32.336551019157142</v>
      </c>
      <c r="N4006" s="54">
        <f t="shared" si="2068"/>
        <v>10336.726895604665</v>
      </c>
      <c r="O4006" s="54">
        <f>VLOOKUP(CONCATENATE($F4006," ",$G4006),AllocFactorMatrix,(O$4+1),FALSE)*$E4006</f>
        <v>7647.5999081443852</v>
      </c>
      <c r="P4006" s="54">
        <f>VLOOKUP(CONCATENATE($F4006," ",$G4006),AllocFactorMatrix,(P$4+1),FALSE)*$E4006</f>
        <v>1384.230114700234</v>
      </c>
      <c r="Q4006" s="54">
        <f>VLOOKUP(CONCATENATE($F4006," ",$G4006),AllocFactorMatrix,(Q$4+1),FALSE)*$E4006</f>
        <v>535.41043548372375</v>
      </c>
      <c r="R4006" s="54">
        <f>VLOOKUP(CONCATENATE($F4006," ",$G4006),AllocFactorMatrix,(R$4+1),FALSE)*$E4006</f>
        <v>11.536340983620697</v>
      </c>
      <c r="S4006" s="54">
        <f t="shared" si="2070"/>
        <v>9578.7767993119633</v>
      </c>
      <c r="T4006" s="54">
        <f>VLOOKUP(CONCATENATE($F4006," ",$G4006),AllocFactorMatrix,(T$4+1),FALSE)*$E4006</f>
        <v>242.83921770621006</v>
      </c>
      <c r="U4006" s="54">
        <f>VLOOKUP(CONCATENATE($F4006," ",$G4006),AllocFactorMatrix,(U$4+1),FALSE)*$E4006</f>
        <v>3866.4224943777444</v>
      </c>
      <c r="V4006" s="54">
        <f>VLOOKUP(CONCATENATE($F4006," ",$G4006),AllocFactorMatrix,(V$4+1),FALSE)*$E4006</f>
        <v>20968.397130622383</v>
      </c>
      <c r="W4006" s="54">
        <f>VLOOKUP(CONCATENATE($F4006," ",$G4006),AllocFactorMatrix,(W$4+1),FALSE)*$E4006</f>
        <v>2758.8677231245438</v>
      </c>
      <c r="X4006" s="54">
        <f t="shared" si="2071"/>
        <v>27836.526565830878</v>
      </c>
      <c r="Y4006" s="54">
        <f>VLOOKUP(CONCATENATE($F4006," ",$G4006),AllocFactorMatrix,(Y$4+1),FALSE)*$E4006</f>
        <v>2253.9699962397895</v>
      </c>
      <c r="Z4006" s="54">
        <f>VLOOKUP(CONCATENATE($F4006," ",$G4006),AllocFactorMatrix,(Z$4+1),FALSE)*$E4006</f>
        <v>46.852559278849917</v>
      </c>
      <c r="AA4006" s="54">
        <f t="shared" si="2069"/>
        <v>2300.8225555186395</v>
      </c>
      <c r="AB4006" s="54">
        <f>VLOOKUP(CONCATENATE($F4006," ",$G4006),AllocFactorMatrix,(AB$4+1),FALSE)*$E4006</f>
        <v>26.471913088940553</v>
      </c>
      <c r="AC4006" s="54">
        <f>VLOOKUP(CONCATENATE($F4006," ",$G4006),AllocFactorMatrix,(AC$4+1),FALSE)*$E4006</f>
        <v>0</v>
      </c>
      <c r="AD4006" s="54">
        <f>VLOOKUP(CONCATENATE($F4006," ",$G4006),AllocFactorMatrix,(AD$4+1),FALSE)*$E4006</f>
        <v>0</v>
      </c>
    </row>
    <row r="4007" spans="1:30" hidden="1" outlineLevel="1">
      <c r="D4007" s="7"/>
      <c r="E4007" s="51"/>
      <c r="F4007" s="52" t="str">
        <f>F4014</f>
        <v>PROD_DEMAND</v>
      </c>
      <c r="G4007" s="55" t="str">
        <f>$G$8</f>
        <v>PRODUCTION</v>
      </c>
      <c r="H4007" s="4">
        <f t="shared" si="1999"/>
        <v>-251579.99999999997</v>
      </c>
      <c r="I4007" s="5">
        <f>VLOOKUP(CONCATENATE($F4007," ",$G4007),AllocFactorMatrix,(I$4+1),FALSE)*$E4014</f>
        <v>-139678.84799370059</v>
      </c>
      <c r="J4007" s="5">
        <f>VLOOKUP(CONCATENATE($F4007," ",$G4007),AllocFactorMatrix,(J$4+1),FALSE)*$E4014</f>
        <v>-6427.304860514465</v>
      </c>
      <c r="K4007" s="5">
        <f>VLOOKUP(CONCATENATE($F4007," ",$G4007),AllocFactorMatrix,(K$4+1),FALSE)*$E4014</f>
        <v>-21173.387670530552</v>
      </c>
      <c r="L4007" s="5">
        <f>VLOOKUP(CONCATENATE($F4007," ",$G4007),AllocFactorMatrix,(L$4+1),FALSE)*$E4014</f>
        <v>-529.05536377490967</v>
      </c>
      <c r="M4007" s="5">
        <f>VLOOKUP(CONCATENATE($F4007," ",$G4007),AllocFactorMatrix,(M$4+1),FALSE)*$E4014</f>
        <v>-68.105160320127538</v>
      </c>
      <c r="N4007" s="5">
        <f t="shared" si="2000"/>
        <v>-21770.54819462559</v>
      </c>
      <c r="O4007" s="5">
        <f>VLOOKUP(CONCATENATE($F4007," ",$G4007),AllocFactorMatrix,(O$4+1),FALSE)*$E4014</f>
        <v>-16106.882193459782</v>
      </c>
      <c r="P4007" s="5">
        <f>VLOOKUP(CONCATENATE($F4007," ",$G4007),AllocFactorMatrix,(P$4+1),FALSE)*$E4014</f>
        <v>-2915.3762819590033</v>
      </c>
      <c r="Q4007" s="5">
        <f>VLOOKUP(CONCATENATE($F4007," ",$G4007),AllocFactorMatrix,(Q$4+1),FALSE)*$E4014</f>
        <v>-1127.6469628466505</v>
      </c>
      <c r="R4007" s="5">
        <f>VLOOKUP(CONCATENATE($F4007," ",$G4007),AllocFactorMatrix,(R$4+1),FALSE)*$E4014</f>
        <v>-24.29709809594976</v>
      </c>
      <c r="S4007" s="5">
        <f>SUBTOTAL(9,O4007:R4007)</f>
        <v>-20174.202536361387</v>
      </c>
      <c r="T4007" s="5">
        <f>VLOOKUP(CONCATENATE($F4007," ",$G4007),AllocFactorMatrix,(T$4+1),FALSE)*$E4014</f>
        <v>-511.45231425880343</v>
      </c>
      <c r="U4007" s="5">
        <f>VLOOKUP(CONCATENATE($F4007," ",$G4007),AllocFactorMatrix,(U$4+1),FALSE)*$E4014</f>
        <v>-8143.2099449611387</v>
      </c>
      <c r="V4007" s="5">
        <f>VLOOKUP(CONCATENATE($F4007," ",$G4007),AllocFactorMatrix,(V$4+1),FALSE)*$E4014</f>
        <v>-44162.287047592567</v>
      </c>
      <c r="W4007" s="5">
        <f>VLOOKUP(CONCATENATE($F4007," ",$G4007),AllocFactorMatrix,(W$4+1),FALSE)*$E4014</f>
        <v>-5810.549445242591</v>
      </c>
      <c r="X4007" s="5">
        <f>SUBTOTAL(9,T4007:W4007)</f>
        <v>-58627.4987520551</v>
      </c>
      <c r="Y4007" s="5">
        <f>VLOOKUP(CONCATENATE($F4007," ",$G4007),AllocFactorMatrix,(Y$4+1),FALSE)*$E4014</f>
        <v>-4747.1663833204102</v>
      </c>
      <c r="Z4007" s="5">
        <f>VLOOKUP(CONCATENATE($F4007," ",$G4007),AllocFactorMatrix,(Z$4+1),FALSE)*$E4014</f>
        <v>-98.677841653674406</v>
      </c>
      <c r="AA4007" s="5">
        <f t="shared" si="2001"/>
        <v>-4845.8442249740847</v>
      </c>
      <c r="AB4007" s="5">
        <f>VLOOKUP(CONCATENATE($F4007," ",$G4007),AllocFactorMatrix,(AB$4+1),FALSE)*$E4014</f>
        <v>-55.75343776875593</v>
      </c>
      <c r="AC4007" s="5">
        <f>VLOOKUP(CONCATENATE($F4007," ",$G4007),AllocFactorMatrix,(AC$4+1),FALSE)*$E4014</f>
        <v>0</v>
      </c>
      <c r="AD4007" s="5">
        <f>VLOOKUP(CONCATENATE($F4007," ",$G4007),AllocFactorMatrix,(AD$4+1),FALSE)*$E4014</f>
        <v>0</v>
      </c>
    </row>
    <row r="4008" spans="1:30" hidden="1" outlineLevel="1">
      <c r="D4008" s="7"/>
      <c r="E4008" s="51"/>
      <c r="F4008" s="52" t="str">
        <f>F4014</f>
        <v>PROD_DEMAND</v>
      </c>
      <c r="G4008" s="55" t="str">
        <f>$G$9</f>
        <v>BULKTRAN</v>
      </c>
      <c r="H4008" s="4">
        <f t="shared" si="1999"/>
        <v>0</v>
      </c>
      <c r="I4008" s="5">
        <f>VLOOKUP(CONCATENATE($F4008," ",$G4008),AllocFactorMatrix,(I$4+1),FALSE)*$E4014</f>
        <v>0</v>
      </c>
      <c r="J4008" s="5">
        <f>VLOOKUP(CONCATENATE($F4008," ",$G4008),AllocFactorMatrix,(J$4+1),FALSE)*$E4014</f>
        <v>0</v>
      </c>
      <c r="K4008" s="5">
        <f>VLOOKUP(CONCATENATE($F4008," ",$G4008),AllocFactorMatrix,(K$4+1),FALSE)*$E4014</f>
        <v>0</v>
      </c>
      <c r="L4008" s="5">
        <f>VLOOKUP(CONCATENATE($F4008," ",$G4008),AllocFactorMatrix,(L$4+1),FALSE)*$E4014</f>
        <v>0</v>
      </c>
      <c r="M4008" s="5">
        <f>VLOOKUP(CONCATENATE($F4008," ",$G4008),AllocFactorMatrix,(M$4+1),FALSE)*$E4014</f>
        <v>0</v>
      </c>
      <c r="N4008" s="5">
        <f t="shared" si="2000"/>
        <v>0</v>
      </c>
      <c r="O4008" s="5">
        <f>VLOOKUP(CONCATENATE($F4008," ",$G4008),AllocFactorMatrix,(O$4+1),FALSE)*$E4014</f>
        <v>0</v>
      </c>
      <c r="P4008" s="5">
        <f>VLOOKUP(CONCATENATE($F4008," ",$G4008),AllocFactorMatrix,(P$4+1),FALSE)*$E4014</f>
        <v>0</v>
      </c>
      <c r="Q4008" s="5">
        <f>VLOOKUP(CONCATENATE($F4008," ",$G4008),AllocFactorMatrix,(Q$4+1),FALSE)*$E4014</f>
        <v>0</v>
      </c>
      <c r="R4008" s="5">
        <f>VLOOKUP(CONCATENATE($F4008," ",$G4008),AllocFactorMatrix,(R$4+1),FALSE)*$E4014</f>
        <v>0</v>
      </c>
      <c r="S4008" s="5">
        <f t="shared" ref="S4008:S4014" si="2072">SUBTOTAL(9,O4008:R4008)</f>
        <v>0</v>
      </c>
      <c r="T4008" s="5">
        <f>VLOOKUP(CONCATENATE($F4008," ",$G4008),AllocFactorMatrix,(T$4+1),FALSE)*$E4014</f>
        <v>0</v>
      </c>
      <c r="U4008" s="5">
        <f>VLOOKUP(CONCATENATE($F4008," ",$G4008),AllocFactorMatrix,(U$4+1),FALSE)*$E4014</f>
        <v>0</v>
      </c>
      <c r="V4008" s="5">
        <f>VLOOKUP(CONCATENATE($F4008," ",$G4008),AllocFactorMatrix,(V$4+1),FALSE)*$E4014</f>
        <v>0</v>
      </c>
      <c r="W4008" s="5">
        <f>VLOOKUP(CONCATENATE($F4008," ",$G4008),AllocFactorMatrix,(W$4+1),FALSE)*$E4014</f>
        <v>0</v>
      </c>
      <c r="X4008" s="5">
        <f t="shared" ref="X4008:X4014" si="2073">SUBTOTAL(9,T4008:W4008)</f>
        <v>0</v>
      </c>
      <c r="Y4008" s="5">
        <f>VLOOKUP(CONCATENATE($F4008," ",$G4008),AllocFactorMatrix,(Y$4+1),FALSE)*$E4014</f>
        <v>0</v>
      </c>
      <c r="Z4008" s="5">
        <f>VLOOKUP(CONCATENATE($F4008," ",$G4008),AllocFactorMatrix,(Z$4+1),FALSE)*$E4014</f>
        <v>0</v>
      </c>
      <c r="AA4008" s="5">
        <f t="shared" si="2001"/>
        <v>0</v>
      </c>
      <c r="AB4008" s="5">
        <f>VLOOKUP(CONCATENATE($F4008," ",$G4008),AllocFactorMatrix,(AB$4+1),FALSE)*$E4014</f>
        <v>0</v>
      </c>
      <c r="AC4008" s="5">
        <f>VLOOKUP(CONCATENATE($F4008," ",$G4008),AllocFactorMatrix,(AC$4+1),FALSE)*$E4014</f>
        <v>0</v>
      </c>
      <c r="AD4008" s="5">
        <f>VLOOKUP(CONCATENATE($F4008," ",$G4008),AllocFactorMatrix,(AD$4+1),FALSE)*$E4014</f>
        <v>0</v>
      </c>
    </row>
    <row r="4009" spans="1:30" hidden="1" outlineLevel="1">
      <c r="D4009" s="7"/>
      <c r="E4009" s="51"/>
      <c r="F4009" s="52" t="str">
        <f>F4014</f>
        <v>PROD_DEMAND</v>
      </c>
      <c r="G4009" s="55" t="str">
        <f>$G$10</f>
        <v>SUBTRAN</v>
      </c>
      <c r="H4009" s="4">
        <f t="shared" si="1999"/>
        <v>0</v>
      </c>
      <c r="I4009" s="5">
        <f>VLOOKUP(CONCATENATE($F4009," ",$G4009),AllocFactorMatrix,(I$4+1),FALSE)*$E4014</f>
        <v>0</v>
      </c>
      <c r="J4009" s="5">
        <f>VLOOKUP(CONCATENATE($F4009," ",$G4009),AllocFactorMatrix,(J$4+1),FALSE)*$E4014</f>
        <v>0</v>
      </c>
      <c r="K4009" s="5">
        <f>VLOOKUP(CONCATENATE($F4009," ",$G4009),AllocFactorMatrix,(K$4+1),FALSE)*$E4014</f>
        <v>0</v>
      </c>
      <c r="L4009" s="5">
        <f>VLOOKUP(CONCATENATE($F4009," ",$G4009),AllocFactorMatrix,(L$4+1),FALSE)*$E4014</f>
        <v>0</v>
      </c>
      <c r="M4009" s="5">
        <f>VLOOKUP(CONCATENATE($F4009," ",$G4009),AllocFactorMatrix,(M$4+1),FALSE)*$E4014</f>
        <v>0</v>
      </c>
      <c r="N4009" s="5">
        <f t="shared" si="2000"/>
        <v>0</v>
      </c>
      <c r="O4009" s="5">
        <f>VLOOKUP(CONCATENATE($F4009," ",$G4009),AllocFactorMatrix,(O$4+1),FALSE)*$E4014</f>
        <v>0</v>
      </c>
      <c r="P4009" s="5">
        <f>VLOOKUP(CONCATENATE($F4009," ",$G4009),AllocFactorMatrix,(P$4+1),FALSE)*$E4014</f>
        <v>0</v>
      </c>
      <c r="Q4009" s="5">
        <f>VLOOKUP(CONCATENATE($F4009," ",$G4009),AllocFactorMatrix,(Q$4+1),FALSE)*$E4014</f>
        <v>0</v>
      </c>
      <c r="R4009" s="5">
        <f>VLOOKUP(CONCATENATE($F4009," ",$G4009),AllocFactorMatrix,(R$4+1),FALSE)*$E4014</f>
        <v>0</v>
      </c>
      <c r="S4009" s="5">
        <f t="shared" si="2072"/>
        <v>0</v>
      </c>
      <c r="T4009" s="5">
        <f>VLOOKUP(CONCATENATE($F4009," ",$G4009),AllocFactorMatrix,(T$4+1),FALSE)*$E4014</f>
        <v>0</v>
      </c>
      <c r="U4009" s="5">
        <f>VLOOKUP(CONCATENATE($F4009," ",$G4009),AllocFactorMatrix,(U$4+1),FALSE)*$E4014</f>
        <v>0</v>
      </c>
      <c r="V4009" s="5">
        <f>VLOOKUP(CONCATENATE($F4009," ",$G4009),AllocFactorMatrix,(V$4+1),FALSE)*$E4014</f>
        <v>0</v>
      </c>
      <c r="W4009" s="5">
        <f>VLOOKUP(CONCATENATE($F4009," ",$G4009),AllocFactorMatrix,(W$4+1),FALSE)*$E4014</f>
        <v>0</v>
      </c>
      <c r="X4009" s="5">
        <f t="shared" si="2073"/>
        <v>0</v>
      </c>
      <c r="Y4009" s="5">
        <f>VLOOKUP(CONCATENATE($F4009," ",$G4009),AllocFactorMatrix,(Y$4+1),FALSE)*$E4014</f>
        <v>0</v>
      </c>
      <c r="Z4009" s="5">
        <f>VLOOKUP(CONCATENATE($F4009," ",$G4009),AllocFactorMatrix,(Z$4+1),FALSE)*$E4014</f>
        <v>0</v>
      </c>
      <c r="AA4009" s="5">
        <f t="shared" si="2001"/>
        <v>0</v>
      </c>
      <c r="AB4009" s="5">
        <f>VLOOKUP(CONCATENATE($F4009," ",$G4009),AllocFactorMatrix,(AB$4+1),FALSE)*$E4014</f>
        <v>0</v>
      </c>
      <c r="AC4009" s="5">
        <f>VLOOKUP(CONCATENATE($F4009," ",$G4009),AllocFactorMatrix,(AC$4+1),FALSE)*$E4014</f>
        <v>0</v>
      </c>
      <c r="AD4009" s="5">
        <f>VLOOKUP(CONCATENATE($F4009," ",$G4009),AllocFactorMatrix,(AD$4+1),FALSE)*$E4014</f>
        <v>0</v>
      </c>
    </row>
    <row r="4010" spans="1:30" hidden="1" outlineLevel="1">
      <c r="D4010" s="7"/>
      <c r="E4010" s="51"/>
      <c r="F4010" s="52" t="str">
        <f>F4014</f>
        <v>PROD_DEMAND</v>
      </c>
      <c r="G4010" s="55" t="str">
        <f>$G$11</f>
        <v>DISTPRI</v>
      </c>
      <c r="H4010" s="4">
        <f t="shared" si="1999"/>
        <v>0</v>
      </c>
      <c r="I4010" s="5">
        <f>VLOOKUP(CONCATENATE($F4010," ",$G4010),AllocFactorMatrix,(I$4+1),FALSE)*$E4014</f>
        <v>0</v>
      </c>
      <c r="J4010" s="5">
        <f>VLOOKUP(CONCATENATE($F4010," ",$G4010),AllocFactorMatrix,(J$4+1),FALSE)*$E4014</f>
        <v>0</v>
      </c>
      <c r="K4010" s="5">
        <f>VLOOKUP(CONCATENATE($F4010," ",$G4010),AllocFactorMatrix,(K$4+1),FALSE)*$E4014</f>
        <v>0</v>
      </c>
      <c r="L4010" s="5">
        <f>VLOOKUP(CONCATENATE($F4010," ",$G4010),AllocFactorMatrix,(L$4+1),FALSE)*$E4014</f>
        <v>0</v>
      </c>
      <c r="M4010" s="5">
        <f>VLOOKUP(CONCATENATE($F4010," ",$G4010),AllocFactorMatrix,(M$4+1),FALSE)*$E4014</f>
        <v>0</v>
      </c>
      <c r="N4010" s="5">
        <f t="shared" si="2000"/>
        <v>0</v>
      </c>
      <c r="O4010" s="5">
        <f>VLOOKUP(CONCATENATE($F4010," ",$G4010),AllocFactorMatrix,(O$4+1),FALSE)*$E4014</f>
        <v>0</v>
      </c>
      <c r="P4010" s="5">
        <f>VLOOKUP(CONCATENATE($F4010," ",$G4010),AllocFactorMatrix,(P$4+1),FALSE)*$E4014</f>
        <v>0</v>
      </c>
      <c r="Q4010" s="5">
        <f>VLOOKUP(CONCATENATE($F4010," ",$G4010),AllocFactorMatrix,(Q$4+1),FALSE)*$E4014</f>
        <v>0</v>
      </c>
      <c r="R4010" s="5">
        <f>VLOOKUP(CONCATENATE($F4010," ",$G4010),AllocFactorMatrix,(R$4+1),FALSE)*$E4014</f>
        <v>0</v>
      </c>
      <c r="S4010" s="5">
        <f t="shared" si="2072"/>
        <v>0</v>
      </c>
      <c r="T4010" s="5">
        <f>VLOOKUP(CONCATENATE($F4010," ",$G4010),AllocFactorMatrix,(T$4+1),FALSE)*$E4014</f>
        <v>0</v>
      </c>
      <c r="U4010" s="5">
        <f>VLOOKUP(CONCATENATE($F4010," ",$G4010),AllocFactorMatrix,(U$4+1),FALSE)*$E4014</f>
        <v>0</v>
      </c>
      <c r="V4010" s="5">
        <f>VLOOKUP(CONCATENATE($F4010," ",$G4010),AllocFactorMatrix,(V$4+1),FALSE)*$E4014</f>
        <v>0</v>
      </c>
      <c r="W4010" s="5">
        <f>VLOOKUP(CONCATENATE($F4010," ",$G4010),AllocFactorMatrix,(W$4+1),FALSE)*$E4014</f>
        <v>0</v>
      </c>
      <c r="X4010" s="5">
        <f t="shared" si="2073"/>
        <v>0</v>
      </c>
      <c r="Y4010" s="5">
        <f>VLOOKUP(CONCATENATE($F4010," ",$G4010),AllocFactorMatrix,(Y$4+1),FALSE)*$E4014</f>
        <v>0</v>
      </c>
      <c r="Z4010" s="5">
        <f>VLOOKUP(CONCATENATE($F4010," ",$G4010),AllocFactorMatrix,(Z$4+1),FALSE)*$E4014</f>
        <v>0</v>
      </c>
      <c r="AA4010" s="5">
        <f t="shared" si="2001"/>
        <v>0</v>
      </c>
      <c r="AB4010" s="5">
        <f>VLOOKUP(CONCATENATE($F4010," ",$G4010),AllocFactorMatrix,(AB$4+1),FALSE)*$E4014</f>
        <v>0</v>
      </c>
      <c r="AC4010" s="5">
        <f>VLOOKUP(CONCATENATE($F4010," ",$G4010),AllocFactorMatrix,(AC$4+1),FALSE)*$E4014</f>
        <v>0</v>
      </c>
      <c r="AD4010" s="5">
        <f>VLOOKUP(CONCATENATE($F4010," ",$G4010),AllocFactorMatrix,(AD$4+1),FALSE)*$E4014</f>
        <v>0</v>
      </c>
    </row>
    <row r="4011" spans="1:30" hidden="1" outlineLevel="1">
      <c r="D4011" s="7"/>
      <c r="E4011" s="51"/>
      <c r="F4011" s="52" t="str">
        <f>F4014</f>
        <v>PROD_DEMAND</v>
      </c>
      <c r="G4011" s="55" t="str">
        <f>$G$12</f>
        <v>DISTSEC</v>
      </c>
      <c r="H4011" s="4">
        <f t="shared" si="1999"/>
        <v>0</v>
      </c>
      <c r="I4011" s="5">
        <f>VLOOKUP(CONCATENATE($F4011," ",$G4011),AllocFactorMatrix,(I$4+1),FALSE)*$E4014</f>
        <v>0</v>
      </c>
      <c r="J4011" s="5">
        <f>VLOOKUP(CONCATENATE($F4011," ",$G4011),AllocFactorMatrix,(J$4+1),FALSE)*$E4014</f>
        <v>0</v>
      </c>
      <c r="K4011" s="5">
        <f>VLOOKUP(CONCATENATE($F4011," ",$G4011),AllocFactorMatrix,(K$4+1),FALSE)*$E4014</f>
        <v>0</v>
      </c>
      <c r="L4011" s="5">
        <f>VLOOKUP(CONCATENATE($F4011," ",$G4011),AllocFactorMatrix,(L$4+1),FALSE)*$E4014</f>
        <v>0</v>
      </c>
      <c r="M4011" s="5">
        <f>VLOOKUP(CONCATENATE($F4011," ",$G4011),AllocFactorMatrix,(M$4+1),FALSE)*$E4014</f>
        <v>0</v>
      </c>
      <c r="N4011" s="5">
        <f t="shared" si="2000"/>
        <v>0</v>
      </c>
      <c r="O4011" s="5">
        <f>VLOOKUP(CONCATENATE($F4011," ",$G4011),AllocFactorMatrix,(O$4+1),FALSE)*$E4014</f>
        <v>0</v>
      </c>
      <c r="P4011" s="5">
        <f>VLOOKUP(CONCATENATE($F4011," ",$G4011),AllocFactorMatrix,(P$4+1),FALSE)*$E4014</f>
        <v>0</v>
      </c>
      <c r="Q4011" s="5">
        <f>VLOOKUP(CONCATENATE($F4011," ",$G4011),AllocFactorMatrix,(Q$4+1),FALSE)*$E4014</f>
        <v>0</v>
      </c>
      <c r="R4011" s="5">
        <f>VLOOKUP(CONCATENATE($F4011," ",$G4011),AllocFactorMatrix,(R$4+1),FALSE)*$E4014</f>
        <v>0</v>
      </c>
      <c r="S4011" s="5">
        <f t="shared" si="2072"/>
        <v>0</v>
      </c>
      <c r="T4011" s="5">
        <f>VLOOKUP(CONCATENATE($F4011," ",$G4011),AllocFactorMatrix,(T$4+1),FALSE)*$E4014</f>
        <v>0</v>
      </c>
      <c r="U4011" s="5">
        <f>VLOOKUP(CONCATENATE($F4011," ",$G4011),AllocFactorMatrix,(U$4+1),FALSE)*$E4014</f>
        <v>0</v>
      </c>
      <c r="V4011" s="5">
        <f>VLOOKUP(CONCATENATE($F4011," ",$G4011),AllocFactorMatrix,(V$4+1),FALSE)*$E4014</f>
        <v>0</v>
      </c>
      <c r="W4011" s="5">
        <f>VLOOKUP(CONCATENATE($F4011," ",$G4011),AllocFactorMatrix,(W$4+1),FALSE)*$E4014</f>
        <v>0</v>
      </c>
      <c r="X4011" s="5">
        <f t="shared" si="2073"/>
        <v>0</v>
      </c>
      <c r="Y4011" s="5">
        <f>VLOOKUP(CONCATENATE($F4011," ",$G4011),AllocFactorMatrix,(Y$4+1),FALSE)*$E4014</f>
        <v>0</v>
      </c>
      <c r="Z4011" s="5">
        <f>VLOOKUP(CONCATENATE($F4011," ",$G4011),AllocFactorMatrix,(Z$4+1),FALSE)*$E4014</f>
        <v>0</v>
      </c>
      <c r="AA4011" s="5">
        <f t="shared" si="2001"/>
        <v>0</v>
      </c>
      <c r="AB4011" s="5">
        <f>VLOOKUP(CONCATENATE($F4011," ",$G4011),AllocFactorMatrix,(AB$4+1),FALSE)*$E4014</f>
        <v>0</v>
      </c>
      <c r="AC4011" s="5">
        <f>VLOOKUP(CONCATENATE($F4011," ",$G4011),AllocFactorMatrix,(AC$4+1),FALSE)*$E4014</f>
        <v>0</v>
      </c>
      <c r="AD4011" s="5">
        <f>VLOOKUP(CONCATENATE($F4011," ",$G4011),AllocFactorMatrix,(AD$4+1),FALSE)*$E4014</f>
        <v>0</v>
      </c>
    </row>
    <row r="4012" spans="1:30" hidden="1" outlineLevel="1">
      <c r="D4012" s="7"/>
      <c r="E4012" s="51"/>
      <c r="F4012" s="52" t="str">
        <f>F4014</f>
        <v>PROD_DEMAND</v>
      </c>
      <c r="G4012" s="55" t="str">
        <f>$G$13</f>
        <v>ENERGY</v>
      </c>
      <c r="H4012" s="4">
        <f t="shared" si="1999"/>
        <v>0</v>
      </c>
      <c r="I4012" s="5">
        <f>VLOOKUP(CONCATENATE($F4012," ",$G4012),AllocFactorMatrix,(I$4+1),FALSE)*$E4014</f>
        <v>0</v>
      </c>
      <c r="J4012" s="5">
        <f>VLOOKUP(CONCATENATE($F4012," ",$G4012),AllocFactorMatrix,(J$4+1),FALSE)*$E4014</f>
        <v>0</v>
      </c>
      <c r="K4012" s="5">
        <f>VLOOKUP(CONCATENATE($F4012," ",$G4012),AllocFactorMatrix,(K$4+1),FALSE)*$E4014</f>
        <v>0</v>
      </c>
      <c r="L4012" s="5">
        <f>VLOOKUP(CONCATENATE($F4012," ",$G4012),AllocFactorMatrix,(L$4+1),FALSE)*$E4014</f>
        <v>0</v>
      </c>
      <c r="M4012" s="5">
        <f>VLOOKUP(CONCATENATE($F4012," ",$G4012),AllocFactorMatrix,(M$4+1),FALSE)*$E4014</f>
        <v>0</v>
      </c>
      <c r="N4012" s="5">
        <f t="shared" si="2000"/>
        <v>0</v>
      </c>
      <c r="O4012" s="5">
        <f>VLOOKUP(CONCATENATE($F4012," ",$G4012),AllocFactorMatrix,(O$4+1),FALSE)*$E4014</f>
        <v>0</v>
      </c>
      <c r="P4012" s="5">
        <f>VLOOKUP(CONCATENATE($F4012," ",$G4012),AllocFactorMatrix,(P$4+1),FALSE)*$E4014</f>
        <v>0</v>
      </c>
      <c r="Q4012" s="5">
        <f>VLOOKUP(CONCATENATE($F4012," ",$G4012),AllocFactorMatrix,(Q$4+1),FALSE)*$E4014</f>
        <v>0</v>
      </c>
      <c r="R4012" s="5">
        <f>VLOOKUP(CONCATENATE($F4012," ",$G4012),AllocFactorMatrix,(R$4+1),FALSE)*$E4014</f>
        <v>0</v>
      </c>
      <c r="S4012" s="5">
        <f t="shared" si="2072"/>
        <v>0</v>
      </c>
      <c r="T4012" s="5">
        <f>VLOOKUP(CONCATENATE($F4012," ",$G4012),AllocFactorMatrix,(T$4+1),FALSE)*$E4014</f>
        <v>0</v>
      </c>
      <c r="U4012" s="5">
        <f>VLOOKUP(CONCATENATE($F4012," ",$G4012),AllocFactorMatrix,(U$4+1),FALSE)*$E4014</f>
        <v>0</v>
      </c>
      <c r="V4012" s="5">
        <f>VLOOKUP(CONCATENATE($F4012," ",$G4012),AllocFactorMatrix,(V$4+1),FALSE)*$E4014</f>
        <v>0</v>
      </c>
      <c r="W4012" s="5">
        <f>VLOOKUP(CONCATENATE($F4012," ",$G4012),AllocFactorMatrix,(W$4+1),FALSE)*$E4014</f>
        <v>0</v>
      </c>
      <c r="X4012" s="5">
        <f t="shared" si="2073"/>
        <v>0</v>
      </c>
      <c r="Y4012" s="5">
        <f>VLOOKUP(CONCATENATE($F4012," ",$G4012),AllocFactorMatrix,(Y$4+1),FALSE)*$E4014</f>
        <v>0</v>
      </c>
      <c r="Z4012" s="5">
        <f>VLOOKUP(CONCATENATE($F4012," ",$G4012),AllocFactorMatrix,(Z$4+1),FALSE)*$E4014</f>
        <v>0</v>
      </c>
      <c r="AA4012" s="5">
        <f t="shared" si="2001"/>
        <v>0</v>
      </c>
      <c r="AB4012" s="5">
        <f>VLOOKUP(CONCATENATE($F4012," ",$G4012),AllocFactorMatrix,(AB$4+1),FALSE)*$E4014</f>
        <v>0</v>
      </c>
      <c r="AC4012" s="5">
        <f>VLOOKUP(CONCATENATE($F4012," ",$G4012),AllocFactorMatrix,(AC$4+1),FALSE)*$E4014</f>
        <v>0</v>
      </c>
      <c r="AD4012" s="5">
        <f>VLOOKUP(CONCATENATE($F4012," ",$G4012),AllocFactorMatrix,(AD$4+1),FALSE)*$E4014</f>
        <v>0</v>
      </c>
    </row>
    <row r="4013" spans="1:30" hidden="1" outlineLevel="1">
      <c r="D4013" s="7"/>
      <c r="E4013" s="51"/>
      <c r="F4013" s="52" t="str">
        <f>F4014</f>
        <v>PROD_DEMAND</v>
      </c>
      <c r="G4013" s="55" t="str">
        <f>$G$14</f>
        <v>CUSTOMER</v>
      </c>
      <c r="H4013" s="4">
        <f t="shared" si="1999"/>
        <v>0</v>
      </c>
      <c r="I4013" s="5">
        <f>VLOOKUP(CONCATENATE($F4013," ",$G4013),AllocFactorMatrix,(I$4+1),FALSE)*$E4014</f>
        <v>0</v>
      </c>
      <c r="J4013" s="5">
        <f>VLOOKUP(CONCATENATE($F4013," ",$G4013),AllocFactorMatrix,(J$4+1),FALSE)*$E4014</f>
        <v>0</v>
      </c>
      <c r="K4013" s="5">
        <f>VLOOKUP(CONCATENATE($F4013," ",$G4013),AllocFactorMatrix,(K$4+1),FALSE)*$E4014</f>
        <v>0</v>
      </c>
      <c r="L4013" s="5">
        <f>VLOOKUP(CONCATENATE($F4013," ",$G4013),AllocFactorMatrix,(L$4+1),FALSE)*$E4014</f>
        <v>0</v>
      </c>
      <c r="M4013" s="5">
        <f>VLOOKUP(CONCATENATE($F4013," ",$G4013),AllocFactorMatrix,(M$4+1),FALSE)*$E4014</f>
        <v>0</v>
      </c>
      <c r="N4013" s="5">
        <f t="shared" si="2000"/>
        <v>0</v>
      </c>
      <c r="O4013" s="5">
        <f>VLOOKUP(CONCATENATE($F4013," ",$G4013),AllocFactorMatrix,(O$4+1),FALSE)*$E4014</f>
        <v>0</v>
      </c>
      <c r="P4013" s="5">
        <f>VLOOKUP(CONCATENATE($F4013," ",$G4013),AllocFactorMatrix,(P$4+1),FALSE)*$E4014</f>
        <v>0</v>
      </c>
      <c r="Q4013" s="5">
        <f>VLOOKUP(CONCATENATE($F4013," ",$G4013),AllocFactorMatrix,(Q$4+1),FALSE)*$E4014</f>
        <v>0</v>
      </c>
      <c r="R4013" s="5">
        <f>VLOOKUP(CONCATENATE($F4013," ",$G4013),AllocFactorMatrix,(R$4+1),FALSE)*$E4014</f>
        <v>0</v>
      </c>
      <c r="S4013" s="5">
        <f t="shared" si="2072"/>
        <v>0</v>
      </c>
      <c r="T4013" s="5">
        <f>VLOOKUP(CONCATENATE($F4013," ",$G4013),AllocFactorMatrix,(T$4+1),FALSE)*$E4014</f>
        <v>0</v>
      </c>
      <c r="U4013" s="5">
        <f>VLOOKUP(CONCATENATE($F4013," ",$G4013),AllocFactorMatrix,(U$4+1),FALSE)*$E4014</f>
        <v>0</v>
      </c>
      <c r="V4013" s="5">
        <f>VLOOKUP(CONCATENATE($F4013," ",$G4013),AllocFactorMatrix,(V$4+1),FALSE)*$E4014</f>
        <v>0</v>
      </c>
      <c r="W4013" s="5">
        <f>VLOOKUP(CONCATENATE($F4013," ",$G4013),AllocFactorMatrix,(W$4+1),FALSE)*$E4014</f>
        <v>0</v>
      </c>
      <c r="X4013" s="5">
        <f t="shared" si="2073"/>
        <v>0</v>
      </c>
      <c r="Y4013" s="5">
        <f>VLOOKUP(CONCATENATE($F4013," ",$G4013),AllocFactorMatrix,(Y$4+1),FALSE)*$E4014</f>
        <v>0</v>
      </c>
      <c r="Z4013" s="5">
        <f>VLOOKUP(CONCATENATE($F4013," ",$G4013),AllocFactorMatrix,(Z$4+1),FALSE)*$E4014</f>
        <v>0</v>
      </c>
      <c r="AA4013" s="5">
        <f t="shared" si="2001"/>
        <v>0</v>
      </c>
      <c r="AB4013" s="5">
        <f>VLOOKUP(CONCATENATE($F4013," ",$G4013),AllocFactorMatrix,(AB$4+1),FALSE)*$E4014</f>
        <v>0</v>
      </c>
      <c r="AC4013" s="5">
        <f>VLOOKUP(CONCATENATE($F4013," ",$G4013),AllocFactorMatrix,(AC$4+1),FALSE)*$E4014</f>
        <v>0</v>
      </c>
      <c r="AD4013" s="5">
        <f>VLOOKUP(CONCATENATE($F4013," ",$G4013),AllocFactorMatrix,(AD$4+1),FALSE)*$E4014</f>
        <v>0</v>
      </c>
    </row>
    <row r="4014" spans="1:30" collapsed="1">
      <c r="D4014" s="99" t="s">
        <v>477</v>
      </c>
      <c r="E4014" s="61">
        <v>-251580</v>
      </c>
      <c r="F4014" s="10" t="s">
        <v>30</v>
      </c>
      <c r="G4014" s="55" t="str">
        <f>$G$15</f>
        <v>TOTAL</v>
      </c>
      <c r="H4014" s="4">
        <f t="shared" si="1999"/>
        <v>-251579.99999999997</v>
      </c>
      <c r="I4014" s="5">
        <f>VLOOKUP(CONCATENATE($F4014," ",$G4014),AllocFactorMatrix,(I$4+1),FALSE)*$E4014</f>
        <v>-139678.84799370059</v>
      </c>
      <c r="J4014" s="5">
        <f>VLOOKUP(CONCATENATE($F4014," ",$G4014),AllocFactorMatrix,(J$4+1),FALSE)*$E4014</f>
        <v>-6427.304860514465</v>
      </c>
      <c r="K4014" s="5">
        <f>VLOOKUP(CONCATENATE($F4014," ",$G4014),AllocFactorMatrix,(K$4+1),FALSE)*$E4014</f>
        <v>-21173.387670530552</v>
      </c>
      <c r="L4014" s="5">
        <f>VLOOKUP(CONCATENATE($F4014," ",$G4014),AllocFactorMatrix,(L$4+1),FALSE)*$E4014</f>
        <v>-529.05536377490967</v>
      </c>
      <c r="M4014" s="5">
        <f>VLOOKUP(CONCATENATE($F4014," ",$G4014),AllocFactorMatrix,(M$4+1),FALSE)*$E4014</f>
        <v>-68.105160320127538</v>
      </c>
      <c r="N4014" s="5">
        <f t="shared" si="2000"/>
        <v>-21770.54819462559</v>
      </c>
      <c r="O4014" s="5">
        <f>VLOOKUP(CONCATENATE($F4014," ",$G4014),AllocFactorMatrix,(O$4+1),FALSE)*$E4014</f>
        <v>-16106.882193459782</v>
      </c>
      <c r="P4014" s="5">
        <f>VLOOKUP(CONCATENATE($F4014," ",$G4014),AllocFactorMatrix,(P$4+1),FALSE)*$E4014</f>
        <v>-2915.3762819590033</v>
      </c>
      <c r="Q4014" s="5">
        <f>VLOOKUP(CONCATENATE($F4014," ",$G4014),AllocFactorMatrix,(Q$4+1),FALSE)*$E4014</f>
        <v>-1127.6469628466505</v>
      </c>
      <c r="R4014" s="5">
        <f>VLOOKUP(CONCATENATE($F4014," ",$G4014),AllocFactorMatrix,(R$4+1),FALSE)*$E4014</f>
        <v>-24.29709809594976</v>
      </c>
      <c r="S4014" s="5">
        <f t="shared" si="2072"/>
        <v>-20174.202536361387</v>
      </c>
      <c r="T4014" s="5">
        <f>VLOOKUP(CONCATENATE($F4014," ",$G4014),AllocFactorMatrix,(T$4+1),FALSE)*$E4014</f>
        <v>-511.45231425880343</v>
      </c>
      <c r="U4014" s="5">
        <f>VLOOKUP(CONCATENATE($F4014," ",$G4014),AllocFactorMatrix,(U$4+1),FALSE)*$E4014</f>
        <v>-8143.2099449611387</v>
      </c>
      <c r="V4014" s="5">
        <f>VLOOKUP(CONCATENATE($F4014," ",$G4014),AllocFactorMatrix,(V$4+1),FALSE)*$E4014</f>
        <v>-44162.287047592567</v>
      </c>
      <c r="W4014" s="5">
        <f>VLOOKUP(CONCATENATE($F4014," ",$G4014),AllocFactorMatrix,(W$4+1),FALSE)*$E4014</f>
        <v>-5810.549445242591</v>
      </c>
      <c r="X4014" s="5">
        <f t="shared" si="2073"/>
        <v>-58627.4987520551</v>
      </c>
      <c r="Y4014" s="5">
        <f>VLOOKUP(CONCATENATE($F4014," ",$G4014),AllocFactorMatrix,(Y$4+1),FALSE)*$E4014</f>
        <v>-4747.1663833204102</v>
      </c>
      <c r="Z4014" s="5">
        <f>VLOOKUP(CONCATENATE($F4014," ",$G4014),AllocFactorMatrix,(Z$4+1),FALSE)*$E4014</f>
        <v>-98.677841653674406</v>
      </c>
      <c r="AA4014" s="5">
        <f t="shared" si="2001"/>
        <v>-4845.8442249740847</v>
      </c>
      <c r="AB4014" s="5">
        <f>VLOOKUP(CONCATENATE($F4014," ",$G4014),AllocFactorMatrix,(AB$4+1),FALSE)*$E4014</f>
        <v>-55.75343776875593</v>
      </c>
      <c r="AC4014" s="5">
        <f>VLOOKUP(CONCATENATE($F4014," ",$G4014),AllocFactorMatrix,(AC$4+1),FALSE)*$E4014</f>
        <v>0</v>
      </c>
      <c r="AD4014" s="5">
        <f>VLOOKUP(CONCATENATE($F4014," ",$G4014),AllocFactorMatrix,(AD$4+1),FALSE)*$E4014</f>
        <v>0</v>
      </c>
    </row>
    <row r="4015" spans="1:30" hidden="1" outlineLevel="1">
      <c r="D4015" s="7"/>
      <c r="E4015" s="51"/>
      <c r="F4015" s="52" t="str">
        <f>F4022</f>
        <v>RB_GUP</v>
      </c>
      <c r="G4015" s="55" t="str">
        <f>$G$8</f>
        <v>PRODUCTION</v>
      </c>
      <c r="H4015" s="4">
        <f t="shared" ca="1" si="1999"/>
        <v>-4467.8060591896083</v>
      </c>
      <c r="I4015" s="5">
        <f ca="1">VLOOKUP(CONCATENATE($F4015," ",$G4015),AllocFactorMatrix,(I$4+1),FALSE)*$E4022</f>
        <v>-2480.5549066176964</v>
      </c>
      <c r="J4015" s="5">
        <f ca="1">VLOOKUP(CONCATENATE($F4015," ",$G4015),AllocFactorMatrix,(J$4+1),FALSE)*$E4022</f>
        <v>-114.14242626625865</v>
      </c>
      <c r="K4015" s="5">
        <f ca="1">VLOOKUP(CONCATENATE($F4015," ",$G4015),AllocFactorMatrix,(K$4+1),FALSE)*$E4022</f>
        <v>-376.0179256219372</v>
      </c>
      <c r="L4015" s="5">
        <f ca="1">VLOOKUP(CONCATENATE($F4015," ",$G4015),AllocFactorMatrix,(L$4+1),FALSE)*$E4022</f>
        <v>-9.3954875583126825</v>
      </c>
      <c r="M4015" s="5">
        <f ca="1">VLOOKUP(CONCATENATE($F4015," ",$G4015),AllocFactorMatrix,(M$4+1),FALSE)*$E4022</f>
        <v>-1.2094786864629365</v>
      </c>
      <c r="N4015" s="5">
        <f t="shared" ca="1" si="2000"/>
        <v>-386.62289186671285</v>
      </c>
      <c r="O4015" s="5">
        <f ca="1">VLOOKUP(CONCATENATE($F4015," ",$G4015),AllocFactorMatrix,(O$4+1),FALSE)*$E4022</f>
        <v>-286.04191850939202</v>
      </c>
      <c r="P4015" s="5">
        <f ca="1">VLOOKUP(CONCATENATE($F4015," ",$G4015),AllocFactorMatrix,(P$4+1),FALSE)*$E4022</f>
        <v>-51.774130762994325</v>
      </c>
      <c r="Q4015" s="5">
        <f ca="1">VLOOKUP(CONCATENATE($F4015," ",$G4015),AllocFactorMatrix,(Q$4+1),FALSE)*$E4022</f>
        <v>-20.025868245619783</v>
      </c>
      <c r="R4015" s="5">
        <f ca="1">VLOOKUP(CONCATENATE($F4015," ",$G4015),AllocFactorMatrix,(R$4+1),FALSE)*$E4022</f>
        <v>-0.43149185982116489</v>
      </c>
      <c r="S4015" s="5">
        <f ca="1">SUBTOTAL(9,O4015:R4015)</f>
        <v>-358.27340937782731</v>
      </c>
      <c r="T4015" s="5">
        <f ca="1">VLOOKUP(CONCATENATE($F4015," ",$G4015),AllocFactorMatrix,(T$4+1),FALSE)*$E4022</f>
        <v>-9.0828752231180161</v>
      </c>
      <c r="U4015" s="5">
        <f ca="1">VLOOKUP(CONCATENATE($F4015," ",$G4015),AllocFactorMatrix,(U$4+1),FALSE)*$E4022</f>
        <v>-144.61516310259341</v>
      </c>
      <c r="V4015" s="5">
        <f ca="1">VLOOKUP(CONCATENATE($F4015," ",$G4015),AllocFactorMatrix,(V$4+1),FALSE)*$E4022</f>
        <v>-784.27750083037154</v>
      </c>
      <c r="W4015" s="5">
        <f ca="1">VLOOKUP(CONCATENATE($F4015," ",$G4015),AllocFactorMatrix,(W$4+1),FALSE)*$E4022</f>
        <v>-103.18947459526065</v>
      </c>
      <c r="X4015" s="5">
        <f ca="1">SUBTOTAL(9,T4015:W4015)</f>
        <v>-1041.1650137513436</v>
      </c>
      <c r="Y4015" s="5">
        <f ca="1">VLOOKUP(CONCATENATE($F4015," ",$G4015),AllocFactorMatrix,(Y$4+1),FALSE)*$E4022</f>
        <v>-84.304868158757259</v>
      </c>
      <c r="Z4015" s="5">
        <f ca="1">VLOOKUP(CONCATENATE($F4015," ",$G4015),AllocFactorMatrix,(Z$4+1),FALSE)*$E4022</f>
        <v>-1.7524185501551768</v>
      </c>
      <c r="AA4015" s="5">
        <f t="shared" ca="1" si="2001"/>
        <v>-86.057286708912429</v>
      </c>
      <c r="AB4015" s="5">
        <f ca="1">VLOOKUP(CONCATENATE($F4015," ",$G4015),AllocFactorMatrix,(AB$4+1),FALSE)*$E4022</f>
        <v>-0.99012460085817056</v>
      </c>
      <c r="AC4015" s="5">
        <f ca="1">VLOOKUP(CONCATENATE($F4015," ",$G4015),AllocFactorMatrix,(AC$4+1),FALSE)*$E4022</f>
        <v>0</v>
      </c>
      <c r="AD4015" s="5">
        <f ca="1">VLOOKUP(CONCATENATE($F4015," ",$G4015),AllocFactorMatrix,(AD$4+1),FALSE)*$E4022</f>
        <v>0</v>
      </c>
    </row>
    <row r="4016" spans="1:30" hidden="1" outlineLevel="1">
      <c r="D4016" s="7"/>
      <c r="E4016" s="51"/>
      <c r="F4016" s="52" t="str">
        <f>F4022</f>
        <v>RB_GUP</v>
      </c>
      <c r="G4016" s="55" t="str">
        <f>$G$9</f>
        <v>BULKTRAN</v>
      </c>
      <c r="H4016" s="4">
        <f t="shared" ca="1" si="1999"/>
        <v>-2368.0355800900938</v>
      </c>
      <c r="I4016" s="5">
        <f ca="1">VLOOKUP(CONCATENATE($F4016," ",$G4016),AllocFactorMatrix,(I$4+1),FALSE)*$E4022</f>
        <v>-1166.454047549119</v>
      </c>
      <c r="J4016" s="5">
        <f ca="1">VLOOKUP(CONCATENATE($F4016," ",$G4016),AllocFactorMatrix,(J$4+1),FALSE)*$E4022</f>
        <v>-57.661991571926841</v>
      </c>
      <c r="K4016" s="5">
        <f ca="1">VLOOKUP(CONCATENATE($F4016," ",$G4016),AllocFactorMatrix,(K$4+1),FALSE)*$E4022</f>
        <v>-211.21257047395056</v>
      </c>
      <c r="L4016" s="5">
        <f ca="1">VLOOKUP(CONCATENATE($F4016," ",$G4016),AllocFactorMatrix,(L$4+1),FALSE)*$E4022</f>
        <v>-6.6482218298873592</v>
      </c>
      <c r="M4016" s="5">
        <f ca="1">VLOOKUP(CONCATENATE($F4016," ",$G4016),AllocFactorMatrix,(M$4+1),FALSE)*$E4022</f>
        <v>-0.6234489700112511</v>
      </c>
      <c r="N4016" s="5">
        <f t="shared" ca="1" si="2000"/>
        <v>-218.48424127384916</v>
      </c>
      <c r="O4016" s="5">
        <f ca="1">VLOOKUP(CONCATENATE($F4016," ",$G4016),AllocFactorMatrix,(O$4+1),FALSE)*$E4022</f>
        <v>-160.55440994881911</v>
      </c>
      <c r="P4016" s="5">
        <f ca="1">VLOOKUP(CONCATENATE($F4016," ",$G4016),AllocFactorMatrix,(P$4+1),FALSE)*$E4022</f>
        <v>-29.915964157321181</v>
      </c>
      <c r="Q4016" s="5">
        <f ca="1">VLOOKUP(CONCATENATE($F4016," ",$G4016),AllocFactorMatrix,(Q$4+1),FALSE)*$E4022</f>
        <v>-13.518467167426477</v>
      </c>
      <c r="R4016" s="5">
        <f ca="1">VLOOKUP(CONCATENATE($F4016," ",$G4016),AllocFactorMatrix,(R$4+1),FALSE)*$E4022</f>
        <v>-0.60791035745523991</v>
      </c>
      <c r="S4016" s="5">
        <f t="shared" ref="S4016:S4022" ca="1" si="2074">SUBTOTAL(9,O4016:R4016)</f>
        <v>-204.59675163102202</v>
      </c>
      <c r="T4016" s="5">
        <f ca="1">VLOOKUP(CONCATENATE($F4016," ",$G4016),AllocFactorMatrix,(T$4+1),FALSE)*$E4022</f>
        <v>-5.6085767737469068</v>
      </c>
      <c r="U4016" s="5">
        <f ca="1">VLOOKUP(CONCATENATE($F4016," ",$G4016),AllocFactorMatrix,(U$4+1),FALSE)*$E4022</f>
        <v>-91.78340330272114</v>
      </c>
      <c r="V4016" s="5">
        <f ca="1">VLOOKUP(CONCATENATE($F4016," ",$G4016),AllocFactorMatrix,(V$4+1),FALSE)*$E4022</f>
        <v>-485.07786542571142</v>
      </c>
      <c r="W4016" s="5">
        <f ca="1">VLOOKUP(CONCATENATE($F4016," ",$G4016),AllocFactorMatrix,(W$4+1),FALSE)*$E4022</f>
        <v>-87.597022687316311</v>
      </c>
      <c r="X4016" s="5">
        <f t="shared" ref="X4016:X4022" ca="1" si="2075">SUBTOTAL(9,T4016:W4016)</f>
        <v>-670.06686818949584</v>
      </c>
      <c r="Y4016" s="5">
        <f ca="1">VLOOKUP(CONCATENATE($F4016," ",$G4016),AllocFactorMatrix,(Y$4+1),FALSE)*$E4022</f>
        <v>-49.306004527461205</v>
      </c>
      <c r="Z4016" s="5">
        <f ca="1">VLOOKUP(CONCATENATE($F4016," ",$G4016),AllocFactorMatrix,(Z$4+1),FALSE)*$E4022</f>
        <v>-0.82585672882992145</v>
      </c>
      <c r="AA4016" s="5">
        <f t="shared" ca="1" si="2001"/>
        <v>-50.131861256291124</v>
      </c>
      <c r="AB4016" s="5">
        <f ca="1">VLOOKUP(CONCATENATE($F4016," ",$G4016),AllocFactorMatrix,(AB$4+1),FALSE)*$E4022</f>
        <v>-0.6398186183899045</v>
      </c>
      <c r="AC4016" s="5">
        <f ca="1">VLOOKUP(CONCATENATE($F4016," ",$G4016),AllocFactorMatrix,(AC$4+1),FALSE)*$E4022</f>
        <v>0</v>
      </c>
      <c r="AD4016" s="5">
        <f ca="1">VLOOKUP(CONCATENATE($F4016," ",$G4016),AllocFactorMatrix,(AD$4+1),FALSE)*$E4022</f>
        <v>0</v>
      </c>
    </row>
    <row r="4017" spans="4:30" hidden="1" outlineLevel="1">
      <c r="D4017" s="7"/>
      <c r="E4017" s="51"/>
      <c r="F4017" s="52" t="str">
        <f>F4022</f>
        <v>RB_GUP</v>
      </c>
      <c r="G4017" s="55" t="str">
        <f>$G$10</f>
        <v>SUBTRAN</v>
      </c>
      <c r="H4017" s="4">
        <f t="shared" ca="1" si="1999"/>
        <v>-520.18632520969732</v>
      </c>
      <c r="I4017" s="5">
        <f ca="1">VLOOKUP(CONCATENATE($F4017," ",$G4017),AllocFactorMatrix,(I$4+1),FALSE)*$E4022</f>
        <v>-253.26178048299016</v>
      </c>
      <c r="J4017" s="5">
        <f ca="1">VLOOKUP(CONCATENATE($F4017," ",$G4017),AllocFactorMatrix,(J$4+1),FALSE)*$E4022</f>
        <v>-12.222744831852099</v>
      </c>
      <c r="K4017" s="5">
        <f ca="1">VLOOKUP(CONCATENATE($F4017," ",$G4017),AllocFactorMatrix,(K$4+1),FALSE)*$E4022</f>
        <v>-44.46574806248551</v>
      </c>
      <c r="L4017" s="5">
        <f ca="1">VLOOKUP(CONCATENATE($F4017," ",$G4017),AllocFactorMatrix,(L$4+1),FALSE)*$E4022</f>
        <v>-1.3735051208056224</v>
      </c>
      <c r="M4017" s="5">
        <f ca="1">VLOOKUP(CONCATENATE($F4017," ",$G4017),AllocFactorMatrix,(M$4+1),FALSE)*$E4022</f>
        <v>-0.17106279878058059</v>
      </c>
      <c r="N4017" s="5">
        <f t="shared" ca="1" si="2000"/>
        <v>-46.010315982071717</v>
      </c>
      <c r="O4017" s="5">
        <f ca="1">VLOOKUP(CONCATENATE($F4017," ",$G4017),AllocFactorMatrix,(O$4+1),FALSE)*$E4022</f>
        <v>-33.594567652626409</v>
      </c>
      <c r="P4017" s="5">
        <f ca="1">VLOOKUP(CONCATENATE($F4017," ",$G4017),AllocFactorMatrix,(P$4+1),FALSE)*$E4022</f>
        <v>-6.245190943401199</v>
      </c>
      <c r="Q4017" s="5">
        <f ca="1">VLOOKUP(CONCATENATE($F4017," ",$G4017),AllocFactorMatrix,(Q$4+1),FALSE)*$E4022</f>
        <v>-3.715963025182857</v>
      </c>
      <c r="R4017" s="5">
        <f ca="1">VLOOKUP(CONCATENATE($F4017," ",$G4017),AllocFactorMatrix,(R$4+1),FALSE)*$E4022</f>
        <v>0</v>
      </c>
      <c r="S4017" s="5">
        <f t="shared" ca="1" si="2074"/>
        <v>-43.555721621210466</v>
      </c>
      <c r="T4017" s="5">
        <f ca="1">VLOOKUP(CONCATENATE($F4017," ",$G4017),AllocFactorMatrix,(T$4+1),FALSE)*$E4022</f>
        <v>-1.1730646187755633</v>
      </c>
      <c r="U4017" s="5">
        <f ca="1">VLOOKUP(CONCATENATE($F4017," ",$G4017),AllocFactorMatrix,(U$4+1),FALSE)*$E4022</f>
        <v>-19.20373756433662</v>
      </c>
      <c r="V4017" s="5">
        <f ca="1">VLOOKUP(CONCATENATE($F4017," ",$G4017),AllocFactorMatrix,(V$4+1),FALSE)*$E4022</f>
        <v>-133.78635407386622</v>
      </c>
      <c r="W4017" s="5">
        <f ca="1">VLOOKUP(CONCATENATE($F4017," ",$G4017),AllocFactorMatrix,(W$4+1),FALSE)*$E4022</f>
        <v>0</v>
      </c>
      <c r="X4017" s="5">
        <f t="shared" ca="1" si="2075"/>
        <v>-154.1631562569784</v>
      </c>
      <c r="Y4017" s="5">
        <f ca="1">VLOOKUP(CONCATENATE($F4017," ",$G4017),AllocFactorMatrix,(Y$4+1),FALSE)*$E4022</f>
        <v>-10.110980624838739</v>
      </c>
      <c r="Z4017" s="5">
        <f ca="1">VLOOKUP(CONCATENATE($F4017," ",$G4017),AllocFactorMatrix,(Z$4+1),FALSE)*$E4022</f>
        <v>-0.16855032171163112</v>
      </c>
      <c r="AA4017" s="5">
        <f t="shared" ca="1" si="2001"/>
        <v>-10.27953094655037</v>
      </c>
      <c r="AB4017" s="5">
        <f ca="1">VLOOKUP(CONCATENATE($F4017," ",$G4017),AllocFactorMatrix,(AB$4+1),FALSE)*$E4022</f>
        <v>-0.13501837509502801</v>
      </c>
      <c r="AC4017" s="5">
        <f ca="1">VLOOKUP(CONCATENATE($F4017," ",$G4017),AllocFactorMatrix,(AC$4+1),FALSE)*$E4022</f>
        <v>-0.4590913393716996</v>
      </c>
      <c r="AD4017" s="5">
        <f ca="1">VLOOKUP(CONCATENATE($F4017," ",$G4017),AllocFactorMatrix,(AD$4+1),FALSE)*$E4022</f>
        <v>-9.8965373577252172E-2</v>
      </c>
    </row>
    <row r="4018" spans="4:30" hidden="1" outlineLevel="1">
      <c r="D4018" s="7"/>
      <c r="E4018" s="51"/>
      <c r="F4018" s="52" t="str">
        <f>F4022</f>
        <v>RB_GUP</v>
      </c>
      <c r="G4018" s="55" t="str">
        <f>$G$11</f>
        <v>DISTPRI</v>
      </c>
      <c r="H4018" s="4">
        <f t="shared" ca="1" si="1999"/>
        <v>-2386.7799463095553</v>
      </c>
      <c r="I4018" s="5">
        <f ca="1">VLOOKUP(CONCATENATE($F4018," ",$G4018),AllocFactorMatrix,(I$4+1),FALSE)*$E4022</f>
        <v>-1595.1868355421063</v>
      </c>
      <c r="J4018" s="5">
        <f ca="1">VLOOKUP(CONCATENATE($F4018," ",$G4018),AllocFactorMatrix,(J$4+1),FALSE)*$E4022</f>
        <v>-75.192943133296765</v>
      </c>
      <c r="K4018" s="5">
        <f ca="1">VLOOKUP(CONCATENATE($F4018," ",$G4018),AllocFactorMatrix,(K$4+1),FALSE)*$E4022</f>
        <v>-273.03019136067337</v>
      </c>
      <c r="L4018" s="5">
        <f ca="1">VLOOKUP(CONCATENATE($F4018," ",$G4018),AllocFactorMatrix,(L$4+1),FALSE)*$E4022</f>
        <v>-8.4380536075027308</v>
      </c>
      <c r="M4018" s="5">
        <f ca="1">VLOOKUP(CONCATENATE($F4018," ",$G4018),AllocFactorMatrix,(M$4+1),FALSE)*$E4022</f>
        <v>0</v>
      </c>
      <c r="N4018" s="5">
        <f t="shared" ca="1" si="2000"/>
        <v>-281.46824496817612</v>
      </c>
      <c r="O4018" s="5">
        <f ca="1">VLOOKUP(CONCATENATE($F4018," ",$G4018),AllocFactorMatrix,(O$4+1),FALSE)*$E4022</f>
        <v>-204.72492192347275</v>
      </c>
      <c r="P4018" s="5">
        <f ca="1">VLOOKUP(CONCATENATE($F4018," ",$G4018),AllocFactorMatrix,(P$4+1),FALSE)*$E4022</f>
        <v>-38.13003048500925</v>
      </c>
      <c r="Q4018" s="5">
        <f ca="1">VLOOKUP(CONCATENATE($F4018," ",$G4018),AllocFactorMatrix,(Q$4+1),FALSE)*$E4022</f>
        <v>0</v>
      </c>
      <c r="R4018" s="5">
        <f ca="1">VLOOKUP(CONCATENATE($F4018," ",$G4018),AllocFactorMatrix,(R$4+1),FALSE)*$E4022</f>
        <v>0</v>
      </c>
      <c r="S4018" s="5">
        <f t="shared" ca="1" si="2074"/>
        <v>-242.85495240848201</v>
      </c>
      <c r="T4018" s="5">
        <f ca="1">VLOOKUP(CONCATENATE($F4018," ",$G4018),AllocFactorMatrix,(T$4+1),FALSE)*$E4022</f>
        <v>-7.2983173041927749</v>
      </c>
      <c r="U4018" s="5">
        <f ca="1">VLOOKUP(CONCATENATE($F4018," ",$G4018),AllocFactorMatrix,(U$4+1),FALSE)*$E4022</f>
        <v>-117.70534314776756</v>
      </c>
      <c r="V4018" s="5">
        <f ca="1">VLOOKUP(CONCATENATE($F4018," ",$G4018),AllocFactorMatrix,(V$4+1),FALSE)*$E4022</f>
        <v>0</v>
      </c>
      <c r="W4018" s="5">
        <f ca="1">VLOOKUP(CONCATENATE($F4018," ",$G4018),AllocFactorMatrix,(W$4+1),FALSE)*$E4022</f>
        <v>0</v>
      </c>
      <c r="X4018" s="5">
        <f t="shared" ca="1" si="2075"/>
        <v>-125.00366045196034</v>
      </c>
      <c r="Y4018" s="5">
        <f ca="1">VLOOKUP(CONCATENATE($F4018," ",$G4018),AllocFactorMatrix,(Y$4+1),FALSE)*$E4022</f>
        <v>-61.733972219626686</v>
      </c>
      <c r="Z4018" s="5">
        <f ca="1">VLOOKUP(CONCATENATE($F4018," ",$G4018),AllocFactorMatrix,(Z$4+1),FALSE)*$E4022</f>
        <v>-1.0299643150423055</v>
      </c>
      <c r="AA4018" s="5">
        <f t="shared" ca="1" si="2001"/>
        <v>-62.763936534668993</v>
      </c>
      <c r="AB4018" s="5">
        <f ca="1">VLOOKUP(CONCATENATE($F4018," ",$G4018),AllocFactorMatrix,(AB$4+1),FALSE)*$E4022</f>
        <v>-0.83444367375037309</v>
      </c>
      <c r="AC4018" s="5">
        <f ca="1">VLOOKUP(CONCATENATE($F4018," ",$G4018),AllocFactorMatrix,(AC$4+1),FALSE)*$E4022</f>
        <v>-2.8586880973649391</v>
      </c>
      <c r="AD4018" s="5">
        <f ca="1">VLOOKUP(CONCATENATE($F4018," ",$G4018),AllocFactorMatrix,(AD$4+1),FALSE)*$E4022</f>
        <v>-0.61624149974981057</v>
      </c>
    </row>
    <row r="4019" spans="4:30" hidden="1" outlineLevel="1">
      <c r="D4019" s="7"/>
      <c r="E4019" s="51"/>
      <c r="F4019" s="52" t="str">
        <f>F4022</f>
        <v>RB_GUP</v>
      </c>
      <c r="G4019" s="55" t="str">
        <f>$G$12</f>
        <v>DISTSEC</v>
      </c>
      <c r="H4019" s="4">
        <f t="shared" ca="1" si="1999"/>
        <v>-1228.2018447294054</v>
      </c>
      <c r="I4019" s="5">
        <f ca="1">VLOOKUP(CONCATENATE($F4019," ",$G4019),AllocFactorMatrix,(I$4+1),FALSE)*$E4022</f>
        <v>-918.32830216663785</v>
      </c>
      <c r="J4019" s="5">
        <f ca="1">VLOOKUP(CONCATENATE($F4019," ",$G4019),AllocFactorMatrix,(J$4+1),FALSE)*$E4022</f>
        <v>-44.272900127288132</v>
      </c>
      <c r="K4019" s="5">
        <f ca="1">VLOOKUP(CONCATENATE($F4019," ",$G4019),AllocFactorMatrix,(K$4+1),FALSE)*$E4022</f>
        <v>-133.5897898585601</v>
      </c>
      <c r="L4019" s="5">
        <f ca="1">VLOOKUP(CONCATENATE($F4019," ",$G4019),AllocFactorMatrix,(L$4+1),FALSE)*$E4022</f>
        <v>0</v>
      </c>
      <c r="M4019" s="5">
        <f ca="1">VLOOKUP(CONCATENATE($F4019," ",$G4019),AllocFactorMatrix,(M$4+1),FALSE)*$E4022</f>
        <v>0</v>
      </c>
      <c r="N4019" s="5">
        <f t="shared" ca="1" si="2000"/>
        <v>-133.5897898585601</v>
      </c>
      <c r="O4019" s="5">
        <f ca="1">VLOOKUP(CONCATENATE($F4019," ",$G4019),AllocFactorMatrix,(O$4+1),FALSE)*$E4022</f>
        <v>-85.123934061135913</v>
      </c>
      <c r="P4019" s="5">
        <f ca="1">VLOOKUP(CONCATENATE($F4019," ",$G4019),AllocFactorMatrix,(P$4+1),FALSE)*$E4022</f>
        <v>0</v>
      </c>
      <c r="Q4019" s="5">
        <f ca="1">VLOOKUP(CONCATENATE($F4019," ",$G4019),AllocFactorMatrix,(Q$4+1),FALSE)*$E4022</f>
        <v>0</v>
      </c>
      <c r="R4019" s="5">
        <f ca="1">VLOOKUP(CONCATENATE($F4019," ",$G4019),AllocFactorMatrix,(R$4+1),FALSE)*$E4022</f>
        <v>0</v>
      </c>
      <c r="S4019" s="5">
        <f t="shared" ca="1" si="2074"/>
        <v>-85.123934061135913</v>
      </c>
      <c r="T4019" s="5">
        <f ca="1">VLOOKUP(CONCATENATE($F4019," ",$G4019),AllocFactorMatrix,(T$4+1),FALSE)*$E4022</f>
        <v>-2.3015725983711448</v>
      </c>
      <c r="U4019" s="5">
        <f ca="1">VLOOKUP(CONCATENATE($F4019," ",$G4019),AllocFactorMatrix,(U$4+1),FALSE)*$E4022</f>
        <v>0</v>
      </c>
      <c r="V4019" s="5">
        <f ca="1">VLOOKUP(CONCATENATE($F4019," ",$G4019),AllocFactorMatrix,(V$4+1),FALSE)*$E4022</f>
        <v>0</v>
      </c>
      <c r="W4019" s="5">
        <f ca="1">VLOOKUP(CONCATENATE($F4019," ",$G4019),AllocFactorMatrix,(W$4+1),FALSE)*$E4022</f>
        <v>0</v>
      </c>
      <c r="X4019" s="5">
        <f t="shared" ca="1" si="2075"/>
        <v>-2.3015725983711448</v>
      </c>
      <c r="Y4019" s="5">
        <f ca="1">VLOOKUP(CONCATENATE($F4019," ",$G4019),AllocFactorMatrix,(Y$4+1),FALSE)*$E4022</f>
        <v>-31.397460241227854</v>
      </c>
      <c r="Z4019" s="5">
        <f ca="1">VLOOKUP(CONCATENATE($F4019," ",$G4019),AllocFactorMatrix,(Z$4+1),FALSE)*$E4022</f>
        <v>0</v>
      </c>
      <c r="AA4019" s="5">
        <f t="shared" ca="1" si="2001"/>
        <v>-31.397460241227854</v>
      </c>
      <c r="AB4019" s="5">
        <f ca="1">VLOOKUP(CONCATENATE($F4019," ",$G4019),AllocFactorMatrix,(AB$4+1),FALSE)*$E4022</f>
        <v>-0.32581245494183164</v>
      </c>
      <c r="AC4019" s="5">
        <f ca="1">VLOOKUP(CONCATENATE($F4019," ",$G4019),AllocFactorMatrix,(AC$4+1),FALSE)*$E4022</f>
        <v>-11.062585970101889</v>
      </c>
      <c r="AD4019" s="5">
        <f ca="1">VLOOKUP(CONCATENATE($F4019," ",$G4019),AllocFactorMatrix,(AD$4+1),FALSE)*$E4022</f>
        <v>-1.7994872511402706</v>
      </c>
    </row>
    <row r="4020" spans="4:30" hidden="1" outlineLevel="1">
      <c r="D4020" s="7"/>
      <c r="E4020" s="51"/>
      <c r="F4020" s="52" t="str">
        <f>F4022</f>
        <v>RB_GUP</v>
      </c>
      <c r="G4020" s="55" t="str">
        <f>$G$13</f>
        <v>ENERGY</v>
      </c>
      <c r="H4020" s="4">
        <f t="shared" ca="1" si="1999"/>
        <v>-37.75109389491157</v>
      </c>
      <c r="I4020" s="5">
        <f ca="1">VLOOKUP(CONCATENATE($F4020," ",$G4020),AllocFactorMatrix,(I$4+1),FALSE)*$E4022</f>
        <v>-14.165233059026413</v>
      </c>
      <c r="J4020" s="5">
        <f ca="1">VLOOKUP(CONCATENATE($F4020," ",$G4020),AllocFactorMatrix,(J$4+1),FALSE)*$E4022</f>
        <v>-0.91799863505324486</v>
      </c>
      <c r="K4020" s="5">
        <f ca="1">VLOOKUP(CONCATENATE($F4020," ",$G4020),AllocFactorMatrix,(K$4+1),FALSE)*$E4022</f>
        <v>-3.0799849350806912</v>
      </c>
      <c r="L4020" s="5">
        <f ca="1">VLOOKUP(CONCATENATE($F4020," ",$G4020),AllocFactorMatrix,(L$4+1),FALSE)*$E4022</f>
        <v>-9.7888913521560761E-2</v>
      </c>
      <c r="M4020" s="5">
        <f ca="1">VLOOKUP(CONCATENATE($F4020," ",$G4020),AllocFactorMatrix,(M$4+1),FALSE)*$E4022</f>
        <v>-9.0242134847353141E-3</v>
      </c>
      <c r="N4020" s="5">
        <f t="shared" ca="1" si="2000"/>
        <v>-3.1868980620869873</v>
      </c>
      <c r="O4020" s="5">
        <f ca="1">VLOOKUP(CONCATENATE($F4020," ",$G4020),AllocFactorMatrix,(O$4+1),FALSE)*$E4022</f>
        <v>-2.8080652411400187</v>
      </c>
      <c r="P4020" s="5">
        <f ca="1">VLOOKUP(CONCATENATE($F4020," ",$G4020),AllocFactorMatrix,(P$4+1),FALSE)*$E4022</f>
        <v>-0.52056126385438539</v>
      </c>
      <c r="Q4020" s="5">
        <f ca="1">VLOOKUP(CONCATENATE($F4020," ",$G4020),AllocFactorMatrix,(Q$4+1),FALSE)*$E4022</f>
        <v>-0.23652971404738721</v>
      </c>
      <c r="R4020" s="5">
        <f ca="1">VLOOKUP(CONCATENATE($F4020," ",$G4020),AllocFactorMatrix,(R$4+1),FALSE)*$E4022</f>
        <v>-1.0959400456903577E-2</v>
      </c>
      <c r="S4020" s="5">
        <f t="shared" ca="1" si="2074"/>
        <v>-3.5761156194986943</v>
      </c>
      <c r="T4020" s="5">
        <f ca="1">VLOOKUP(CONCATENATE($F4020," ",$G4020),AllocFactorMatrix,(T$4+1),FALSE)*$E4022</f>
        <v>-0.10761038131346803</v>
      </c>
      <c r="U4020" s="5">
        <f ca="1">VLOOKUP(CONCATENATE($F4020," ",$G4020),AllocFactorMatrix,(U$4+1),FALSE)*$E4022</f>
        <v>-1.889477086946115</v>
      </c>
      <c r="V4020" s="5">
        <f ca="1">VLOOKUP(CONCATENATE($F4020," ",$G4020),AllocFactorMatrix,(V$4+1),FALSE)*$E4022</f>
        <v>-10.727666428728439</v>
      </c>
      <c r="W4020" s="5">
        <f ca="1">VLOOKUP(CONCATENATE($F4020," ",$G4020),AllocFactorMatrix,(W$4+1),FALSE)*$E4022</f>
        <v>-2.0352893989443523</v>
      </c>
      <c r="X4020" s="5">
        <f t="shared" ca="1" si="2075"/>
        <v>-14.760043295932373</v>
      </c>
      <c r="Y4020" s="5">
        <f ca="1">VLOOKUP(CONCATENATE($F4020," ",$G4020),AllocFactorMatrix,(Y$4+1),FALSE)*$E4022</f>
        <v>-0.76078951865401412</v>
      </c>
      <c r="Z4020" s="5">
        <f ca="1">VLOOKUP(CONCATENATE($F4020," ",$G4020),AllocFactorMatrix,(Z$4+1),FALSE)*$E4022</f>
        <v>-1.2384440547668484E-2</v>
      </c>
      <c r="AA4020" s="5">
        <f t="shared" ca="1" si="2001"/>
        <v>-0.77317395920168264</v>
      </c>
      <c r="AB4020" s="5">
        <f ca="1">VLOOKUP(CONCATENATE($F4020," ",$G4020),AllocFactorMatrix,(AB$4+1),FALSE)*$E4022</f>
        <v>-1.3813847221754719E-2</v>
      </c>
      <c r="AC4020" s="5">
        <f ca="1">VLOOKUP(CONCATENATE($F4020," ",$G4020),AllocFactorMatrix,(AC$4+1),FALSE)*$E4022</f>
        <v>-0.29870594830652708</v>
      </c>
      <c r="AD4020" s="5">
        <f ca="1">VLOOKUP(CONCATENATE($F4020," ",$G4020),AllocFactorMatrix,(AD$4+1),FALSE)*$E4022</f>
        <v>-5.9111468583890964E-2</v>
      </c>
    </row>
    <row r="4021" spans="4:30" hidden="1" outlineLevel="1">
      <c r="D4021" s="7"/>
      <c r="E4021" s="51"/>
      <c r="F4021" s="52" t="str">
        <f>F4022</f>
        <v>RB_GUP</v>
      </c>
      <c r="G4021" s="55" t="str">
        <f>$G$14</f>
        <v>CUSTOMER</v>
      </c>
      <c r="H4021" s="4">
        <f t="shared" ca="1" si="1999"/>
        <v>-591.23915057672571</v>
      </c>
      <c r="I4021" s="5">
        <f ca="1">VLOOKUP(CONCATENATE($F4021," ",$G4021),AllocFactorMatrix,(I$4+1),FALSE)*$E4022</f>
        <v>-276.486280958007</v>
      </c>
      <c r="J4021" s="5">
        <f ca="1">VLOOKUP(CONCATENATE($F4021," ",$G4021),AllocFactorMatrix,(J$4+1),FALSE)*$E4022</f>
        <v>-72.434827818484678</v>
      </c>
      <c r="K4021" s="5">
        <f ca="1">VLOOKUP(CONCATENATE($F4021," ",$G4021),AllocFactorMatrix,(K$4+1),FALSE)*$E4022</f>
        <v>-20.562171402701729</v>
      </c>
      <c r="L4021" s="5">
        <f ca="1">VLOOKUP(CONCATENATE($F4021," ",$G4021),AllocFactorMatrix,(L$4+1),FALSE)*$E4022</f>
        <v>-6.6373552343357911</v>
      </c>
      <c r="M4021" s="5">
        <f ca="1">VLOOKUP(CONCATENATE($F4021," ",$G4021),AllocFactorMatrix,(M$4+1),FALSE)*$E4022</f>
        <v>-1.0773764219947568</v>
      </c>
      <c r="N4021" s="5">
        <f t="shared" ca="1" si="2000"/>
        <v>-28.276903059032279</v>
      </c>
      <c r="O4021" s="5">
        <f ca="1">VLOOKUP(CONCATENATE($F4021," ",$G4021),AllocFactorMatrix,(O$4+1),FALSE)*$E4022</f>
        <v>-5.8352447304629838</v>
      </c>
      <c r="P4021" s="5">
        <f ca="1">VLOOKUP(CONCATENATE($F4021," ",$G4021),AllocFactorMatrix,(P$4+1),FALSE)*$E4022</f>
        <v>-1.7278884495842206</v>
      </c>
      <c r="Q4021" s="5">
        <f ca="1">VLOOKUP(CONCATENATE($F4021," ",$G4021),AllocFactorMatrix,(Q$4+1),FALSE)*$E4022</f>
        <v>-3.7533831435629526</v>
      </c>
      <c r="R4021" s="5">
        <f ca="1">VLOOKUP(CONCATENATE($F4021," ",$G4021),AllocFactorMatrix,(R$4+1),FALSE)*$E4022</f>
        <v>-0.6595592867072102</v>
      </c>
      <c r="S4021" s="5">
        <f t="shared" ca="1" si="2074"/>
        <v>-11.976075610317368</v>
      </c>
      <c r="T4021" s="5">
        <f ca="1">VLOOKUP(CONCATENATE($F4021," ",$G4021),AllocFactorMatrix,(T$4+1),FALSE)*$E4022</f>
        <v>-4.0162001697671923E-2</v>
      </c>
      <c r="U4021" s="5">
        <f ca="1">VLOOKUP(CONCATENATE($F4021," ",$G4021),AllocFactorMatrix,(U$4+1),FALSE)*$E4022</f>
        <v>-1.0251200424355646</v>
      </c>
      <c r="V4021" s="5">
        <f ca="1">VLOOKUP(CONCATENATE($F4021," ",$G4021),AllocFactorMatrix,(V$4+1),FALSE)*$E4022</f>
        <v>-5.5197499432402237</v>
      </c>
      <c r="W4021" s="5">
        <f ca="1">VLOOKUP(CONCATENATE($F4021," ",$G4021),AllocFactorMatrix,(W$4+1),FALSE)*$E4022</f>
        <v>-0.98934986275785497</v>
      </c>
      <c r="X4021" s="5">
        <f t="shared" ca="1" si="2075"/>
        <v>-7.5743818501313154</v>
      </c>
      <c r="Y4021" s="5">
        <f ca="1">VLOOKUP(CONCATENATE($F4021," ",$G4021),AllocFactorMatrix,(Y$4+1),FALSE)*$E4022</f>
        <v>-1.615343657192178</v>
      </c>
      <c r="Z4021" s="5">
        <f ca="1">VLOOKUP(CONCATENATE($F4021," ",$G4021),AllocFactorMatrix,(Z$4+1),FALSE)*$E4022</f>
        <v>-2.9282765315768979E-2</v>
      </c>
      <c r="AA4021" s="5">
        <f t="shared" ca="1" si="2001"/>
        <v>-1.644626422507947</v>
      </c>
      <c r="AB4021" s="5">
        <f ca="1">VLOOKUP(CONCATENATE($F4021," ",$G4021),AllocFactorMatrix,(AB$4+1),FALSE)*$E4022</f>
        <v>-3.0322622452087094E-2</v>
      </c>
      <c r="AC4021" s="5">
        <f ca="1">VLOOKUP(CONCATENATE($F4021," ",$G4021),AllocFactorMatrix,(AC$4+1),FALSE)*$E4022</f>
        <v>-171.78130768586433</v>
      </c>
      <c r="AD4021" s="5">
        <f ca="1">VLOOKUP(CONCATENATE($F4021," ",$G4021),AllocFactorMatrix,(AD$4+1),FALSE)*$E4022</f>
        <v>-21.034424549928694</v>
      </c>
    </row>
    <row r="4022" spans="4:30" collapsed="1">
      <c r="D4022" s="7" t="s">
        <v>288</v>
      </c>
      <c r="E4022" s="61">
        <v>-11600</v>
      </c>
      <c r="F4022" s="10" t="s">
        <v>74</v>
      </c>
      <c r="G4022" s="55" t="str">
        <f>$G$15</f>
        <v>TOTAL</v>
      </c>
      <c r="H4022" s="4">
        <f t="shared" ca="1" si="1999"/>
        <v>-11600</v>
      </c>
      <c r="I4022" s="5">
        <f ca="1">VLOOKUP(CONCATENATE($F4022," ",$G4022),AllocFactorMatrix,(I$4+1),FALSE)*$E4022</f>
        <v>-6704.4373863755836</v>
      </c>
      <c r="J4022" s="5">
        <f ca="1">VLOOKUP(CONCATENATE($F4022," ",$G4022),AllocFactorMatrix,(J$4+1),FALSE)*$E4022</f>
        <v>-376.84583238416042</v>
      </c>
      <c r="K4022" s="5">
        <f ca="1">VLOOKUP(CONCATENATE($F4022," ",$G4022),AllocFactorMatrix,(K$4+1),FALSE)*$E4022</f>
        <v>-1061.9583817153891</v>
      </c>
      <c r="L4022" s="5">
        <f ca="1">VLOOKUP(CONCATENATE($F4022," ",$G4022),AllocFactorMatrix,(L$4+1),FALSE)*$E4022</f>
        <v>-32.590512264365742</v>
      </c>
      <c r="M4022" s="5">
        <f ca="1">VLOOKUP(CONCATENATE($F4022," ",$G4022),AllocFactorMatrix,(M$4+1),FALSE)*$E4022</f>
        <v>-3.0903910907342609</v>
      </c>
      <c r="N4022" s="5">
        <f t="shared" ca="1" si="2000"/>
        <v>-1097.6392850704892</v>
      </c>
      <c r="O4022" s="5">
        <f ca="1">VLOOKUP(CONCATENATE($F4022," ",$G4022),AllocFactorMatrix,(O$4+1),FALSE)*$E4022</f>
        <v>-778.68306206704915</v>
      </c>
      <c r="P4022" s="5">
        <f ca="1">VLOOKUP(CONCATENATE($F4022," ",$G4022),AllocFactorMatrix,(P$4+1),FALSE)*$E4022</f>
        <v>-128.31376606216455</v>
      </c>
      <c r="Q4022" s="5">
        <f ca="1">VLOOKUP(CONCATENATE($F4022," ",$G4022),AllocFactorMatrix,(Q$4+1),FALSE)*$E4022</f>
        <v>-41.250211295839456</v>
      </c>
      <c r="R4022" s="5">
        <f ca="1">VLOOKUP(CONCATENATE($F4022," ",$G4022),AllocFactorMatrix,(R$4+1),FALSE)*$E4022</f>
        <v>-1.7099209044405186</v>
      </c>
      <c r="S4022" s="5">
        <f t="shared" ca="1" si="2074"/>
        <v>-949.95696032949365</v>
      </c>
      <c r="T4022" s="5">
        <f ca="1">VLOOKUP(CONCATENATE($F4022," ",$G4022),AllocFactorMatrix,(T$4+1),FALSE)*$E4022</f>
        <v>-25.612178901215547</v>
      </c>
      <c r="U4022" s="5">
        <f ca="1">VLOOKUP(CONCATENATE($F4022," ",$G4022),AllocFactorMatrix,(U$4+1),FALSE)*$E4022</f>
        <v>-376.22224424680036</v>
      </c>
      <c r="V4022" s="5">
        <f ca="1">VLOOKUP(CONCATENATE($F4022," ",$G4022),AllocFactorMatrix,(V$4+1),FALSE)*$E4022</f>
        <v>-1419.3891367019178</v>
      </c>
      <c r="W4022" s="5">
        <f ca="1">VLOOKUP(CONCATENATE($F4022," ",$G4022),AllocFactorMatrix,(W$4+1),FALSE)*$E4022</f>
        <v>-193.81113654427915</v>
      </c>
      <c r="X4022" s="5">
        <f t="shared" ca="1" si="2075"/>
        <v>-2015.0346963942129</v>
      </c>
      <c r="Y4022" s="5">
        <f ca="1">VLOOKUP(CONCATENATE($F4022," ",$G4022),AllocFactorMatrix,(Y$4+1),FALSE)*$E4022</f>
        <v>-239.22941894775795</v>
      </c>
      <c r="Z4022" s="5">
        <f ca="1">VLOOKUP(CONCATENATE($F4022," ",$G4022),AllocFactorMatrix,(Z$4+1),FALSE)*$E4022</f>
        <v>-3.8184571216024725</v>
      </c>
      <c r="AA4022" s="5">
        <f t="shared" ca="1" si="2001"/>
        <v>-243.04787606936043</v>
      </c>
      <c r="AB4022" s="5">
        <f ca="1">VLOOKUP(CONCATENATE($F4022," ",$G4022),AllocFactorMatrix,(AB$4+1),FALSE)*$E4022</f>
        <v>-2.9693541927091491</v>
      </c>
      <c r="AC4022" s="5">
        <f ca="1">VLOOKUP(CONCATENATE($F4022," ",$G4022),AllocFactorMatrix,(AC$4+1),FALSE)*$E4022</f>
        <v>-186.46037904100936</v>
      </c>
      <c r="AD4022" s="5">
        <f ca="1">VLOOKUP(CONCATENATE($F4022," ",$G4022),AllocFactorMatrix,(AD$4+1),FALSE)*$E4022</f>
        <v>-23.608230142979917</v>
      </c>
    </row>
    <row r="4023" spans="4:30" hidden="1" outlineLevel="1">
      <c r="D4023" s="7"/>
      <c r="E4023" s="51"/>
      <c r="F4023" s="52" t="str">
        <f>F4030</f>
        <v>LABOR_M</v>
      </c>
      <c r="G4023" s="55" t="str">
        <f>$G$8</f>
        <v>PRODUCTION</v>
      </c>
      <c r="H4023" s="4">
        <f t="shared" ref="H4023:H4030" ca="1" si="2076">SUBTOTAL(9,I4023:AD4023)</f>
        <v>356584.45581420895</v>
      </c>
      <c r="I4023" s="5">
        <f ca="1">VLOOKUP(CONCATENATE($F4023," ",$G4023),AllocFactorMatrix,(I$4+1),FALSE)*$E4030</f>
        <v>197978.00302325041</v>
      </c>
      <c r="J4023" s="5">
        <f ca="1">VLOOKUP(CONCATENATE($F4023," ",$G4023),AllocFactorMatrix,(J$4+1),FALSE)*$E4030</f>
        <v>9109.9332460393143</v>
      </c>
      <c r="K4023" s="5">
        <f ca="1">VLOOKUP(CONCATENATE($F4023," ",$G4023),AllocFactorMatrix,(K$4+1),FALSE)*$E4030</f>
        <v>30010.735830508856</v>
      </c>
      <c r="L4023" s="5">
        <f ca="1">VLOOKUP(CONCATENATE($F4023," ",$G4023),AllocFactorMatrix,(L$4+1),FALSE)*$E4030</f>
        <v>749.8724818636797</v>
      </c>
      <c r="M4023" s="5">
        <f ca="1">VLOOKUP(CONCATENATE($F4023," ",$G4023),AllocFactorMatrix,(M$4+1),FALSE)*$E4030</f>
        <v>96.530890893123996</v>
      </c>
      <c r="N4023" s="5">
        <f t="shared" ref="N4023:N4030" ca="1" si="2077">SUBTOTAL(9,K4023:M4023)</f>
        <v>30857.139203265662</v>
      </c>
      <c r="O4023" s="5">
        <f ca="1">VLOOKUP(CONCATENATE($F4023," ",$G4023),AllocFactorMatrix,(O$4+1),FALSE)*$E4030</f>
        <v>22829.572389770365</v>
      </c>
      <c r="P4023" s="5">
        <f ca="1">VLOOKUP(CONCATENATE($F4023," ",$G4023),AllocFactorMatrix,(P$4+1),FALSE)*$E4030</f>
        <v>4132.1959813816793</v>
      </c>
      <c r="Q4023" s="5">
        <f ca="1">VLOOKUP(CONCATENATE($F4023," ",$G4023),AllocFactorMatrix,(Q$4+1),FALSE)*$E4030</f>
        <v>1598.3042316448775</v>
      </c>
      <c r="R4023" s="5">
        <f ca="1">VLOOKUP(CONCATENATE($F4023," ",$G4023),AllocFactorMatrix,(R$4+1),FALSE)*$E4030</f>
        <v>34.438220456350656</v>
      </c>
      <c r="S4023" s="5">
        <f ca="1">SUBTOTAL(9,O4023:R4023)</f>
        <v>28594.510823253273</v>
      </c>
      <c r="T4023" s="5">
        <f ca="1">VLOOKUP(CONCATENATE($F4023," ",$G4023),AllocFactorMatrix,(T$4+1),FALSE)*$E4030</f>
        <v>724.92227186140872</v>
      </c>
      <c r="U4023" s="5">
        <f ca="1">VLOOKUP(CONCATENATE($F4023," ",$G4023),AllocFactorMatrix,(U$4+1),FALSE)*$E4030</f>
        <v>11542.022763354886</v>
      </c>
      <c r="V4023" s="5">
        <f ca="1">VLOOKUP(CONCATENATE($F4023," ",$G4023),AllocFactorMatrix,(V$4+1),FALSE)*$E4030</f>
        <v>62594.741610528195</v>
      </c>
      <c r="W4023" s="5">
        <f ca="1">VLOOKUP(CONCATENATE($F4023," ",$G4023),AllocFactorMatrix,(W$4+1),FALSE)*$E4030</f>
        <v>8235.7564667834595</v>
      </c>
      <c r="X4023" s="5">
        <f ca="1">SUBTOTAL(9,T4023:W4023)</f>
        <v>83097.443112527952</v>
      </c>
      <c r="Y4023" s="5">
        <f ca="1">VLOOKUP(CONCATENATE($F4023," ",$G4023),AllocFactorMatrix,(Y$4+1),FALSE)*$E4030</f>
        <v>6728.5386018595063</v>
      </c>
      <c r="Z4023" s="5">
        <f ca="1">VLOOKUP(CONCATENATE($F4023," ",$G4023),AllocFactorMatrix,(Z$4+1),FALSE)*$E4030</f>
        <v>139.86399740438893</v>
      </c>
      <c r="AA4023" s="5">
        <f t="shared" ref="AA4023:AA4030" ca="1" si="2078">SUBTOTAL(9,Y4023:Z4023)</f>
        <v>6868.4025992638954</v>
      </c>
      <c r="AB4023" s="5">
        <f ca="1">VLOOKUP(CONCATENATE($F4023," ",$G4023),AllocFactorMatrix,(AB$4+1),FALSE)*$E4030</f>
        <v>79.023806608407639</v>
      </c>
      <c r="AC4023" s="5">
        <f ca="1">VLOOKUP(CONCATENATE($F4023," ",$G4023),AllocFactorMatrix,(AC$4+1),FALSE)*$E4030</f>
        <v>0</v>
      </c>
      <c r="AD4023" s="5">
        <f ca="1">VLOOKUP(CONCATENATE($F4023," ",$G4023),AllocFactorMatrix,(AD$4+1),FALSE)*$E4030</f>
        <v>0</v>
      </c>
    </row>
    <row r="4024" spans="4:30" hidden="1" outlineLevel="1">
      <c r="D4024" s="7"/>
      <c r="E4024" s="51"/>
      <c r="F4024" s="52" t="str">
        <f>F4030</f>
        <v>LABOR_M</v>
      </c>
      <c r="G4024" s="55" t="str">
        <f>$G$9</f>
        <v>BULKTRAN</v>
      </c>
      <c r="H4024" s="4">
        <f t="shared" ca="1" si="2076"/>
        <v>1302.8947574213244</v>
      </c>
      <c r="I4024" s="5">
        <f ca="1">VLOOKUP(CONCATENATE($F4024," ",$G4024),AllocFactorMatrix,(I$4+1),FALSE)*$E4030</f>
        <v>641.78379586121355</v>
      </c>
      <c r="J4024" s="5">
        <f ca="1">VLOOKUP(CONCATENATE($F4024," ",$G4024),AllocFactorMatrix,(J$4+1),FALSE)*$E4030</f>
        <v>31.725666266668917</v>
      </c>
      <c r="K4024" s="5">
        <f ca="1">VLOOKUP(CONCATENATE($F4024," ",$G4024),AllocFactorMatrix,(K$4+1),FALSE)*$E4030</f>
        <v>116.20929731196115</v>
      </c>
      <c r="L4024" s="5">
        <f ca="1">VLOOKUP(CONCATENATE($F4024," ",$G4024),AllocFactorMatrix,(L$4+1),FALSE)*$E4030</f>
        <v>3.6578560901541399</v>
      </c>
      <c r="M4024" s="5">
        <f ca="1">VLOOKUP(CONCATENATE($F4024," ",$G4024),AllocFactorMatrix,(M$4+1),FALSE)*$E4030</f>
        <v>0.34302203960823902</v>
      </c>
      <c r="N4024" s="5">
        <f t="shared" ca="1" si="2077"/>
        <v>120.21017544172354</v>
      </c>
      <c r="O4024" s="5">
        <f ca="1">VLOOKUP(CONCATENATE($F4024," ",$G4024),AllocFactorMatrix,(O$4+1),FALSE)*$E4030</f>
        <v>88.337143564047238</v>
      </c>
      <c r="P4024" s="5">
        <f ca="1">VLOOKUP(CONCATENATE($F4024," ",$G4024),AllocFactorMatrix,(P$4+1),FALSE)*$E4030</f>
        <v>16.459783455743132</v>
      </c>
      <c r="Q4024" s="5">
        <f ca="1">VLOOKUP(CONCATENATE($F4024," ",$G4024),AllocFactorMatrix,(Q$4+1),FALSE)*$E4030</f>
        <v>7.4378696624744727</v>
      </c>
      <c r="R4024" s="5">
        <f ca="1">VLOOKUP(CONCATENATE($F4024," ",$G4024),AllocFactorMatrix,(R$4+1),FALSE)*$E4030</f>
        <v>0.33447268460401314</v>
      </c>
      <c r="S4024" s="5">
        <f t="shared" ref="S4024:S4030" ca="1" si="2079">SUBTOTAL(9,O4024:R4024)</f>
        <v>112.56926936686885</v>
      </c>
      <c r="T4024" s="5">
        <f ca="1">VLOOKUP(CONCATENATE($F4024," ",$G4024),AllocFactorMatrix,(T$4+1),FALSE)*$E4030</f>
        <v>3.0858426860426786</v>
      </c>
      <c r="U4024" s="5">
        <f ca="1">VLOOKUP(CONCATENATE($F4024," ",$G4024),AllocFactorMatrix,(U$4+1),FALSE)*$E4030</f>
        <v>50.49928978552456</v>
      </c>
      <c r="V4024" s="5">
        <f ca="1">VLOOKUP(CONCATENATE($F4024," ",$G4024),AllocFactorMatrix,(V$4+1),FALSE)*$E4030</f>
        <v>266.89016546797023</v>
      </c>
      <c r="W4024" s="5">
        <f ca="1">VLOOKUP(CONCATENATE($F4024," ",$G4024),AllocFactorMatrix,(W$4+1),FALSE)*$E4030</f>
        <v>48.195940375473185</v>
      </c>
      <c r="X4024" s="5">
        <f t="shared" ref="X4024:X4030" ca="1" si="2080">SUBTOTAL(9,T4024:W4024)</f>
        <v>368.67123831501067</v>
      </c>
      <c r="Y4024" s="5">
        <f ca="1">VLOOKUP(CONCATENATE($F4024," ",$G4024),AllocFactorMatrix,(Y$4+1),FALSE)*$E4030</f>
        <v>27.128196615093589</v>
      </c>
      <c r="Z4024" s="5">
        <f ca="1">VLOOKUP(CONCATENATE($F4024," ",$G4024),AllocFactorMatrix,(Z$4+1),FALSE)*$E4030</f>
        <v>0.45438692366805195</v>
      </c>
      <c r="AA4024" s="5">
        <f t="shared" ca="1" si="2078"/>
        <v>27.582583538761643</v>
      </c>
      <c r="AB4024" s="5">
        <f ca="1">VLOOKUP(CONCATENATE($F4024," ",$G4024),AllocFactorMatrix,(AB$4+1),FALSE)*$E4030</f>
        <v>0.35202863107700683</v>
      </c>
      <c r="AC4024" s="5">
        <f ca="1">VLOOKUP(CONCATENATE($F4024," ",$G4024),AllocFactorMatrix,(AC$4+1),FALSE)*$E4030</f>
        <v>0</v>
      </c>
      <c r="AD4024" s="5">
        <f ca="1">VLOOKUP(CONCATENATE($F4024," ",$G4024),AllocFactorMatrix,(AD$4+1),FALSE)*$E4030</f>
        <v>0</v>
      </c>
    </row>
    <row r="4025" spans="4:30" hidden="1" outlineLevel="1">
      <c r="D4025" s="7"/>
      <c r="E4025" s="51"/>
      <c r="F4025" s="52" t="str">
        <f>F4030</f>
        <v>LABOR_M</v>
      </c>
      <c r="G4025" s="55" t="str">
        <f>$G$10</f>
        <v>SUBTRAN</v>
      </c>
      <c r="H4025" s="4">
        <f t="shared" ca="1" si="2076"/>
        <v>286.58280439558973</v>
      </c>
      <c r="I4025" s="5">
        <f ca="1">VLOOKUP(CONCATENATE($F4025," ",$G4025),AllocFactorMatrix,(I$4+1),FALSE)*$E4030</f>
        <v>139.52783412323834</v>
      </c>
      <c r="J4025" s="5">
        <f ca="1">VLOOKUP(CONCATENATE($F4025," ",$G4025),AllocFactorMatrix,(J$4+1),FALSE)*$E4030</f>
        <v>6.7337957988646018</v>
      </c>
      <c r="K4025" s="5">
        <f ca="1">VLOOKUP(CONCATENATE($F4025," ",$G4025),AllocFactorMatrix,(K$4+1),FALSE)*$E4030</f>
        <v>24.497219864743375</v>
      </c>
      <c r="L4025" s="5">
        <f ca="1">VLOOKUP(CONCATENATE($F4025," ",$G4025),AllocFactorMatrix,(L$4+1),FALSE)*$E4030</f>
        <v>0.75669607272644324</v>
      </c>
      <c r="M4025" s="5">
        <f ca="1">VLOOKUP(CONCATENATE($F4025," ",$G4025),AllocFactorMatrix,(M$4+1),FALSE)*$E4030</f>
        <v>9.4242493942021388E-2</v>
      </c>
      <c r="N4025" s="5">
        <f t="shared" ca="1" si="2077"/>
        <v>25.348158431411839</v>
      </c>
      <c r="O4025" s="5">
        <f ca="1">VLOOKUP(CONCATENATE($F4025," ",$G4025),AllocFactorMatrix,(O$4+1),FALSE)*$E4030</f>
        <v>18.508032494829532</v>
      </c>
      <c r="P4025" s="5">
        <f ca="1">VLOOKUP(CONCATENATE($F4025," ",$G4025),AllocFactorMatrix,(P$4+1),FALSE)*$E4030</f>
        <v>3.4406216538359882</v>
      </c>
      <c r="Q4025" s="5">
        <f ca="1">VLOOKUP(CONCATENATE($F4025," ",$G4025),AllocFactorMatrix,(Q$4+1),FALSE)*$E4030</f>
        <v>2.0472108803666225</v>
      </c>
      <c r="R4025" s="5">
        <f ca="1">VLOOKUP(CONCATENATE($F4025," ",$G4025),AllocFactorMatrix,(R$4+1),FALSE)*$E4030</f>
        <v>0</v>
      </c>
      <c r="S4025" s="5">
        <f t="shared" ca="1" si="2079"/>
        <v>23.995865029032142</v>
      </c>
      <c r="T4025" s="5">
        <f ca="1">VLOOKUP(CONCATENATE($F4025," ",$G4025),AllocFactorMatrix,(T$4+1),FALSE)*$E4030</f>
        <v>0.64626871544618847</v>
      </c>
      <c r="U4025" s="5">
        <f ca="1">VLOOKUP(CONCATENATE($F4025," ",$G4025),AllocFactorMatrix,(U$4+1),FALSE)*$E4030</f>
        <v>10.579787855526511</v>
      </c>
      <c r="V4025" s="5">
        <f ca="1">VLOOKUP(CONCATENATE($F4025," ",$G4025),AllocFactorMatrix,(V$4+1),FALSE)*$E4030</f>
        <v>73.706029324961506</v>
      </c>
      <c r="W4025" s="5">
        <f ca="1">VLOOKUP(CONCATENATE($F4025," ",$G4025),AllocFactorMatrix,(W$4+1),FALSE)*$E4030</f>
        <v>0</v>
      </c>
      <c r="X4025" s="5">
        <f t="shared" ca="1" si="2080"/>
        <v>84.932085895934208</v>
      </c>
      <c r="Y4025" s="5">
        <f ca="1">VLOOKUP(CONCATENATE($F4025," ",$G4025),AllocFactorMatrix,(Y$4+1),FALSE)*$E4030</f>
        <v>5.5703755408942452</v>
      </c>
      <c r="Z4025" s="5">
        <f ca="1">VLOOKUP(CONCATENATE($F4025," ",$G4025),AllocFactorMatrix,(Z$4+1),FALSE)*$E4030</f>
        <v>9.2858311602916424E-2</v>
      </c>
      <c r="AA4025" s="5">
        <f t="shared" ca="1" si="2078"/>
        <v>5.6632338524971617</v>
      </c>
      <c r="AB4025" s="5">
        <f ca="1">VLOOKUP(CONCATENATE($F4025," ",$G4025),AllocFactorMatrix,(AB$4+1),FALSE)*$E4030</f>
        <v>7.4384778500416124E-2</v>
      </c>
      <c r="AC4025" s="5">
        <f ca="1">VLOOKUP(CONCATENATE($F4025," ",$G4025),AllocFactorMatrix,(AC$4+1),FALSE)*$E4030</f>
        <v>0.25292414878040392</v>
      </c>
      <c r="AD4025" s="5">
        <f ca="1">VLOOKUP(CONCATENATE($F4025," ",$G4025),AllocFactorMatrix,(AD$4+1),FALSE)*$E4030</f>
        <v>5.4522337330557336E-2</v>
      </c>
    </row>
    <row r="4026" spans="4:30" hidden="1" outlineLevel="1">
      <c r="D4026" s="7"/>
      <c r="E4026" s="51"/>
      <c r="F4026" s="52" t="str">
        <f>F4030</f>
        <v>LABOR_M</v>
      </c>
      <c r="G4026" s="55" t="str">
        <f>$G$11</f>
        <v>DISTPRI</v>
      </c>
      <c r="H4026" s="4">
        <f t="shared" ca="1" si="2076"/>
        <v>183613.16667391593</v>
      </c>
      <c r="I4026" s="5">
        <f ca="1">VLOOKUP(CONCATENATE($F4026," ",$G4026),AllocFactorMatrix,(I$4+1),FALSE)*$E4030</f>
        <v>122716.51048656901</v>
      </c>
      <c r="J4026" s="5">
        <f ca="1">VLOOKUP(CONCATENATE($F4026," ",$G4026),AllocFactorMatrix,(J$4+1),FALSE)*$E4030</f>
        <v>5784.5359483532657</v>
      </c>
      <c r="K4026" s="5">
        <f ca="1">VLOOKUP(CONCATENATE($F4026," ",$G4026),AllocFactorMatrix,(K$4+1),FALSE)*$E4030</f>
        <v>21004.005044885926</v>
      </c>
      <c r="L4026" s="5">
        <f ca="1">VLOOKUP(CONCATENATE($F4026," ",$G4026),AllocFactorMatrix,(L$4+1),FALSE)*$E4030</f>
        <v>649.13304883151272</v>
      </c>
      <c r="M4026" s="5">
        <f ca="1">VLOOKUP(CONCATENATE($F4026," ",$G4026),AllocFactorMatrix,(M$4+1),FALSE)*$E4030</f>
        <v>0</v>
      </c>
      <c r="N4026" s="5">
        <f t="shared" ca="1" si="2077"/>
        <v>21653.13809371744</v>
      </c>
      <c r="O4026" s="5">
        <f ca="1">VLOOKUP(CONCATENATE($F4026," ",$G4026),AllocFactorMatrix,(O$4+1),FALSE)*$E4030</f>
        <v>15749.332597486022</v>
      </c>
      <c r="P4026" s="5">
        <f ca="1">VLOOKUP(CONCATENATE($F4026," ",$G4026),AllocFactorMatrix,(P$4+1),FALSE)*$E4030</f>
        <v>2933.3142561176328</v>
      </c>
      <c r="Q4026" s="5">
        <f ca="1">VLOOKUP(CONCATENATE($F4026," ",$G4026),AllocFactorMatrix,(Q$4+1),FALSE)*$E4030</f>
        <v>0</v>
      </c>
      <c r="R4026" s="5">
        <f ca="1">VLOOKUP(CONCATENATE($F4026," ",$G4026),AllocFactorMatrix,(R$4+1),FALSE)*$E4030</f>
        <v>0</v>
      </c>
      <c r="S4026" s="5">
        <f t="shared" ca="1" si="2079"/>
        <v>18682.646853603655</v>
      </c>
      <c r="T4026" s="5">
        <f ca="1">VLOOKUP(CONCATENATE($F4026," ",$G4026),AllocFactorMatrix,(T$4+1),FALSE)*$E4030</f>
        <v>561.4540015244753</v>
      </c>
      <c r="U4026" s="5">
        <f ca="1">VLOOKUP(CONCATENATE($F4026," ",$G4026),AllocFactorMatrix,(U$4+1),FALSE)*$E4030</f>
        <v>9054.9825605910664</v>
      </c>
      <c r="V4026" s="5">
        <f ca="1">VLOOKUP(CONCATENATE($F4026," ",$G4026),AllocFactorMatrix,(V$4+1),FALSE)*$E4030</f>
        <v>0</v>
      </c>
      <c r="W4026" s="5">
        <f ca="1">VLOOKUP(CONCATENATE($F4026," ",$G4026),AllocFactorMatrix,(W$4+1),FALSE)*$E4030</f>
        <v>0</v>
      </c>
      <c r="X4026" s="5">
        <f t="shared" ca="1" si="2080"/>
        <v>9616.4365621155412</v>
      </c>
      <c r="Y4026" s="5">
        <f ca="1">VLOOKUP(CONCATENATE($F4026," ",$G4026),AllocFactorMatrix,(Y$4+1),FALSE)*$E4030</f>
        <v>4749.1475484079174</v>
      </c>
      <c r="Z4026" s="5">
        <f ca="1">VLOOKUP(CONCATENATE($F4026," ",$G4026),AllocFactorMatrix,(Z$4+1),FALSE)*$E4030</f>
        <v>79.234371705887057</v>
      </c>
      <c r="AA4026" s="5">
        <f t="shared" ca="1" si="2078"/>
        <v>4828.3819201138049</v>
      </c>
      <c r="AB4026" s="5">
        <f ca="1">VLOOKUP(CONCATENATE($F4026," ",$G4026),AllocFactorMatrix,(AB$4+1),FALSE)*$E4030</f>
        <v>64.193117419652822</v>
      </c>
      <c r="AC4026" s="5">
        <f ca="1">VLOOKUP(CONCATENATE($F4026," ",$G4026),AllocFactorMatrix,(AC$4+1),FALSE)*$E4030</f>
        <v>219.91670195729537</v>
      </c>
      <c r="AD4026" s="5">
        <f ca="1">VLOOKUP(CONCATENATE($F4026," ",$G4026),AllocFactorMatrix,(AD$4+1),FALSE)*$E4030</f>
        <v>47.406990066218178</v>
      </c>
    </row>
    <row r="4027" spans="4:30" hidden="1" outlineLevel="1">
      <c r="D4027" s="7"/>
      <c r="E4027" s="51"/>
      <c r="F4027" s="52" t="str">
        <f>F4030</f>
        <v>LABOR_M</v>
      </c>
      <c r="G4027" s="55" t="str">
        <f>$G$12</f>
        <v>DISTSEC</v>
      </c>
      <c r="H4027" s="4">
        <f t="shared" ca="1" si="2076"/>
        <v>75779.412255207339</v>
      </c>
      <c r="I4027" s="5">
        <f ca="1">VLOOKUP(CONCATENATE($F4027," ",$G4027),AllocFactorMatrix,(I$4+1),FALSE)*$E4030</f>
        <v>56660.376544901112</v>
      </c>
      <c r="J4027" s="5">
        <f ca="1">VLOOKUP(CONCATENATE($F4027," ",$G4027),AllocFactorMatrix,(J$4+1),FALSE)*$E4030</f>
        <v>2731.6148114225894</v>
      </c>
      <c r="K4027" s="5">
        <f ca="1">VLOOKUP(CONCATENATE($F4027," ",$G4027),AllocFactorMatrix,(K$4+1),FALSE)*$E4030</f>
        <v>8242.420252192911</v>
      </c>
      <c r="L4027" s="5">
        <f ca="1">VLOOKUP(CONCATENATE($F4027," ",$G4027),AllocFactorMatrix,(L$4+1),FALSE)*$E4030</f>
        <v>0</v>
      </c>
      <c r="M4027" s="5">
        <f ca="1">VLOOKUP(CONCATENATE($F4027," ",$G4027),AllocFactorMatrix,(M$4+1),FALSE)*$E4030</f>
        <v>0</v>
      </c>
      <c r="N4027" s="5">
        <f t="shared" ca="1" si="2077"/>
        <v>8242.420252192911</v>
      </c>
      <c r="O4027" s="5">
        <f ca="1">VLOOKUP(CONCATENATE($F4027," ",$G4027),AllocFactorMatrix,(O$4+1),FALSE)*$E4030</f>
        <v>5252.102266158945</v>
      </c>
      <c r="P4027" s="5">
        <f ca="1">VLOOKUP(CONCATENATE($F4027," ",$G4027),AllocFactorMatrix,(P$4+1),FALSE)*$E4030</f>
        <v>0</v>
      </c>
      <c r="Q4027" s="5">
        <f ca="1">VLOOKUP(CONCATENATE($F4027," ",$G4027),AllocFactorMatrix,(Q$4+1),FALSE)*$E4030</f>
        <v>0</v>
      </c>
      <c r="R4027" s="5">
        <f ca="1">VLOOKUP(CONCATENATE($F4027," ",$G4027),AllocFactorMatrix,(R$4+1),FALSE)*$E4030</f>
        <v>0</v>
      </c>
      <c r="S4027" s="5">
        <f t="shared" ca="1" si="2079"/>
        <v>5252.102266158945</v>
      </c>
      <c r="T4027" s="5">
        <f ca="1">VLOOKUP(CONCATENATE($F4027," ",$G4027),AllocFactorMatrix,(T$4+1),FALSE)*$E4030</f>
        <v>142.00582706801077</v>
      </c>
      <c r="U4027" s="5">
        <f ca="1">VLOOKUP(CONCATENATE($F4027," ",$G4027),AllocFactorMatrix,(U$4+1),FALSE)*$E4030</f>
        <v>0</v>
      </c>
      <c r="V4027" s="5">
        <f ca="1">VLOOKUP(CONCATENATE($F4027," ",$G4027),AllocFactorMatrix,(V$4+1),FALSE)*$E4030</f>
        <v>0</v>
      </c>
      <c r="W4027" s="5">
        <f ca="1">VLOOKUP(CONCATENATE($F4027," ",$G4027),AllocFactorMatrix,(W$4+1),FALSE)*$E4030</f>
        <v>0</v>
      </c>
      <c r="X4027" s="5">
        <f t="shared" ca="1" si="2080"/>
        <v>142.00582706801077</v>
      </c>
      <c r="Y4027" s="5">
        <f ca="1">VLOOKUP(CONCATENATE($F4027," ",$G4027),AllocFactorMatrix,(Y$4+1),FALSE)*$E4030</f>
        <v>1937.2068960787842</v>
      </c>
      <c r="Z4027" s="5">
        <f ca="1">VLOOKUP(CONCATENATE($F4027," ",$G4027),AllocFactorMatrix,(Z$4+1),FALSE)*$E4030</f>
        <v>0</v>
      </c>
      <c r="AA4027" s="5">
        <f t="shared" ca="1" si="2078"/>
        <v>1937.2068960787842</v>
      </c>
      <c r="AB4027" s="5">
        <f ca="1">VLOOKUP(CONCATENATE($F4027," ",$G4027),AllocFactorMatrix,(AB$4+1),FALSE)*$E4030</f>
        <v>20.102458278230195</v>
      </c>
      <c r="AC4027" s="5">
        <f ca="1">VLOOKUP(CONCATENATE($F4027," ",$G4027),AllocFactorMatrix,(AC$4+1),FALSE)*$E4030</f>
        <v>682.55577569313937</v>
      </c>
      <c r="AD4027" s="5">
        <f ca="1">VLOOKUP(CONCATENATE($F4027," ",$G4027),AllocFactorMatrix,(AD$4+1),FALSE)*$E4030</f>
        <v>111.0274234136099</v>
      </c>
    </row>
    <row r="4028" spans="4:30" hidden="1" outlineLevel="1">
      <c r="D4028" s="7"/>
      <c r="E4028" s="51"/>
      <c r="F4028" s="52" t="str">
        <f>F4030</f>
        <v>LABOR_M</v>
      </c>
      <c r="G4028" s="55" t="str">
        <f>$G$13</f>
        <v>ENERGY</v>
      </c>
      <c r="H4028" s="4">
        <f t="shared" ca="1" si="2076"/>
        <v>93872.480558750074</v>
      </c>
      <c r="I4028" s="5">
        <f ca="1">VLOOKUP(CONCATENATE($F4028," ",$G4028),AllocFactorMatrix,(I$4+1),FALSE)*$E4030</f>
        <v>35223.497593081745</v>
      </c>
      <c r="J4028" s="5">
        <f ca="1">VLOOKUP(CONCATENATE($F4028," ",$G4028),AllocFactorMatrix,(J$4+1),FALSE)*$E4030</f>
        <v>2282.7102510428244</v>
      </c>
      <c r="K4028" s="5">
        <f ca="1">VLOOKUP(CONCATENATE($F4028," ",$G4028),AllocFactorMatrix,(K$4+1),FALSE)*$E4030</f>
        <v>7658.7403465565867</v>
      </c>
      <c r="L4028" s="5">
        <f ca="1">VLOOKUP(CONCATENATE($F4028," ",$G4028),AllocFactorMatrix,(L$4+1),FALSE)*$E4030</f>
        <v>243.41215534176783</v>
      </c>
      <c r="M4028" s="5">
        <f ca="1">VLOOKUP(CONCATENATE($F4028," ",$G4028),AllocFactorMatrix,(M$4+1),FALSE)*$E4030</f>
        <v>22.439755183306332</v>
      </c>
      <c r="N4028" s="5">
        <f t="shared" ca="1" si="2077"/>
        <v>7924.592257081661</v>
      </c>
      <c r="O4028" s="5">
        <f ca="1">VLOOKUP(CONCATENATE($F4028," ",$G4028),AllocFactorMatrix,(O$4+1),FALSE)*$E4030</f>
        <v>6982.5804383419099</v>
      </c>
      <c r="P4028" s="5">
        <f ca="1">VLOOKUP(CONCATENATE($F4028," ",$G4028),AllocFactorMatrix,(P$4+1),FALSE)*$E4030</f>
        <v>1294.4360567892261</v>
      </c>
      <c r="Q4028" s="5">
        <f ca="1">VLOOKUP(CONCATENATE($F4028," ",$G4028),AllocFactorMatrix,(Q$4+1),FALSE)*$E4030</f>
        <v>588.15861191436557</v>
      </c>
      <c r="R4028" s="5">
        <f ca="1">VLOOKUP(CONCATENATE($F4028," ",$G4028),AllocFactorMatrix,(R$4+1),FALSE)*$E4030</f>
        <v>27.251822402553124</v>
      </c>
      <c r="S4028" s="5">
        <f t="shared" ca="1" si="2079"/>
        <v>8892.4269294480546</v>
      </c>
      <c r="T4028" s="5">
        <f ca="1">VLOOKUP(CONCATENATE($F4028," ",$G4028),AllocFactorMatrix,(T$4+1),FALSE)*$E4030</f>
        <v>267.58571436071156</v>
      </c>
      <c r="U4028" s="5">
        <f ca="1">VLOOKUP(CONCATENATE($F4028," ",$G4028),AllocFactorMatrix,(U$4+1),FALSE)*$E4030</f>
        <v>4698.4042794707038</v>
      </c>
      <c r="V4028" s="5">
        <f ca="1">VLOOKUP(CONCATENATE($F4028," ",$G4028),AllocFactorMatrix,(V$4+1),FALSE)*$E4030</f>
        <v>26675.588820680587</v>
      </c>
      <c r="W4028" s="5">
        <f ca="1">VLOOKUP(CONCATENATE($F4028," ",$G4028),AllocFactorMatrix,(W$4+1),FALSE)*$E4030</f>
        <v>5060.9835324423875</v>
      </c>
      <c r="X4028" s="5">
        <f t="shared" ca="1" si="2080"/>
        <v>36702.562346954393</v>
      </c>
      <c r="Y4028" s="5">
        <f ca="1">VLOOKUP(CONCATENATE($F4028," ",$G4028),AllocFactorMatrix,(Y$4+1),FALSE)*$E4030</f>
        <v>1891.7915199478764</v>
      </c>
      <c r="Z4028" s="5">
        <f ca="1">VLOOKUP(CONCATENATE($F4028," ",$G4028),AllocFactorMatrix,(Z$4+1),FALSE)*$E4030</f>
        <v>30.795350136826251</v>
      </c>
      <c r="AA4028" s="5">
        <f t="shared" ca="1" si="2078"/>
        <v>1922.5868700847027</v>
      </c>
      <c r="AB4028" s="5">
        <f ca="1">VLOOKUP(CONCATENATE($F4028," ",$G4028),AllocFactorMatrix,(AB$4+1),FALSE)*$E4030</f>
        <v>34.349735887798992</v>
      </c>
      <c r="AC4028" s="5">
        <f ca="1">VLOOKUP(CONCATENATE($F4028," ",$G4028),AllocFactorMatrix,(AC$4+1),FALSE)*$E4030</f>
        <v>742.76704148610077</v>
      </c>
      <c r="AD4028" s="5">
        <f ca="1">VLOOKUP(CONCATENATE($F4028," ",$G4028),AllocFactorMatrix,(AD$4+1),FALSE)*$E4030</f>
        <v>146.98753368278966</v>
      </c>
    </row>
    <row r="4029" spans="4:30" hidden="1" outlineLevel="1">
      <c r="D4029" s="7"/>
      <c r="E4029" s="51"/>
      <c r="F4029" s="52" t="str">
        <f>F4030</f>
        <v>LABOR_M</v>
      </c>
      <c r="G4029" s="55" t="str">
        <f>$G$14</f>
        <v>CUSTOMER</v>
      </c>
      <c r="H4029" s="4">
        <f t="shared" ca="1" si="2076"/>
        <v>70755.007136100859</v>
      </c>
      <c r="I4029" s="5">
        <f ca="1">VLOOKUP(CONCATENATE($F4029," ",$G4029),AllocFactorMatrix,(I$4+1),FALSE)*$E4030</f>
        <v>50554.52281103986</v>
      </c>
      <c r="J4029" s="5">
        <f ca="1">VLOOKUP(CONCATENATE($F4029," ",$G4029),AllocFactorMatrix,(J$4+1),FALSE)*$E4030</f>
        <v>8651.5435204791811</v>
      </c>
      <c r="K4029" s="5">
        <f ca="1">VLOOKUP(CONCATENATE($F4029," ",$G4029),AllocFactorMatrix,(K$4+1),FALSE)*$E4030</f>
        <v>2491.1782446953639</v>
      </c>
      <c r="L4029" s="5">
        <f ca="1">VLOOKUP(CONCATENATE($F4029," ",$G4029),AllocFactorMatrix,(L$4+1),FALSE)*$E4030</f>
        <v>416.43262258345368</v>
      </c>
      <c r="M4029" s="5">
        <f ca="1">VLOOKUP(CONCATENATE($F4029," ",$G4029),AllocFactorMatrix,(M$4+1),FALSE)*$E4030</f>
        <v>65.794357373956927</v>
      </c>
      <c r="N4029" s="5">
        <f t="shared" ca="1" si="2077"/>
        <v>2973.4052246527745</v>
      </c>
      <c r="O4029" s="5">
        <f ca="1">VLOOKUP(CONCATENATE($F4029," ",$G4029),AllocFactorMatrix,(O$4+1),FALSE)*$E4030</f>
        <v>464.85968176834717</v>
      </c>
      <c r="P4029" s="5">
        <f ca="1">VLOOKUP(CONCATENATE($F4029," ",$G4029),AllocFactorMatrix,(P$4+1),FALSE)*$E4030</f>
        <v>119.38884378441176</v>
      </c>
      <c r="Q4029" s="5">
        <f ca="1">VLOOKUP(CONCATENATE($F4029," ",$G4029),AllocFactorMatrix,(Q$4+1),FALSE)*$E4030</f>
        <v>228.35359675436356</v>
      </c>
      <c r="R4029" s="5">
        <f ca="1">VLOOKUP(CONCATENATE($F4029," ",$G4029),AllocFactorMatrix,(R$4+1),FALSE)*$E4030</f>
        <v>39.855619503937682</v>
      </c>
      <c r="S4029" s="5">
        <f t="shared" ca="1" si="2079"/>
        <v>852.45774181106015</v>
      </c>
      <c r="T4029" s="5">
        <f ca="1">VLOOKUP(CONCATENATE($F4029," ",$G4029),AllocFactorMatrix,(T$4+1),FALSE)*$E4030</f>
        <v>3.2329837603773717</v>
      </c>
      <c r="U4029" s="5">
        <f ca="1">VLOOKUP(CONCATENATE($F4029," ",$G4029),AllocFactorMatrix,(U$4+1),FALSE)*$E4030</f>
        <v>71.075875420369655</v>
      </c>
      <c r="V4029" s="5">
        <f ca="1">VLOOKUP(CONCATENATE($F4029," ",$G4029),AllocFactorMatrix,(V$4+1),FALSE)*$E4030</f>
        <v>335.99457576565067</v>
      </c>
      <c r="W4029" s="5">
        <f ca="1">VLOOKUP(CONCATENATE($F4029," ",$G4029),AllocFactorMatrix,(W$4+1),FALSE)*$E4030</f>
        <v>59.805695327752851</v>
      </c>
      <c r="X4029" s="5">
        <f t="shared" ca="1" si="2080"/>
        <v>470.10913027415057</v>
      </c>
      <c r="Y4029" s="5">
        <f ca="1">VLOOKUP(CONCATENATE($F4029," ",$G4029),AllocFactorMatrix,(Y$4+1),FALSE)*$E4030</f>
        <v>127.23304585576759</v>
      </c>
      <c r="Z4029" s="5">
        <f ca="1">VLOOKUP(CONCATENATE($F4029," ",$G4029),AllocFactorMatrix,(Z$4+1),FALSE)*$E4030</f>
        <v>2.0157211023688348</v>
      </c>
      <c r="AA4029" s="5">
        <f t="shared" ca="1" si="2078"/>
        <v>129.24876695813643</v>
      </c>
      <c r="AB4029" s="5">
        <f ca="1">VLOOKUP(CONCATENATE($F4029," ",$G4029),AllocFactorMatrix,(AB$4+1),FALSE)*$E4030</f>
        <v>3.625497709695892</v>
      </c>
      <c r="AC4029" s="5">
        <f ca="1">VLOOKUP(CONCATENATE($F4029," ",$G4029),AllocFactorMatrix,(AC$4+1),FALSE)*$E4030</f>
        <v>5579.7575106137883</v>
      </c>
      <c r="AD4029" s="5">
        <f ca="1">VLOOKUP(CONCATENATE($F4029," ",$G4029),AllocFactorMatrix,(AD$4+1),FALSE)*$E4030</f>
        <v>1540.33693256221</v>
      </c>
    </row>
    <row r="4030" spans="4:30" collapsed="1">
      <c r="D4030" s="7" t="s">
        <v>308</v>
      </c>
      <c r="E4030" s="61">
        <v>782194</v>
      </c>
      <c r="F4030" s="10" t="s">
        <v>70</v>
      </c>
      <c r="G4030" s="55" t="str">
        <f>$G$15</f>
        <v>TOTAL</v>
      </c>
      <c r="H4030" s="4">
        <f t="shared" ca="1" si="2076"/>
        <v>782194</v>
      </c>
      <c r="I4030" s="5">
        <f ca="1">VLOOKUP(CONCATENATE($F4030," ",$G4030),AllocFactorMatrix,(I$4+1),FALSE)*$E4030</f>
        <v>463914.22208882659</v>
      </c>
      <c r="J4030" s="5">
        <f ca="1">VLOOKUP(CONCATENATE($F4030," ",$G4030),AllocFactorMatrix,(J$4+1),FALSE)*$E4030</f>
        <v>28598.797239402706</v>
      </c>
      <c r="K4030" s="5">
        <f ca="1">VLOOKUP(CONCATENATE($F4030," ",$G4030),AllocFactorMatrix,(K$4+1),FALSE)*$E4030</f>
        <v>69547.786236016356</v>
      </c>
      <c r="L4030" s="5">
        <f ca="1">VLOOKUP(CONCATENATE($F4030," ",$G4030),AllocFactorMatrix,(L$4+1),FALSE)*$E4030</f>
        <v>2063.2648607832944</v>
      </c>
      <c r="M4030" s="5">
        <f ca="1">VLOOKUP(CONCATENATE($F4030," ",$G4030),AllocFactorMatrix,(M$4+1),FALSE)*$E4030</f>
        <v>185.2022679839375</v>
      </c>
      <c r="N4030" s="5">
        <f t="shared" ca="1" si="2077"/>
        <v>71796.253364783595</v>
      </c>
      <c r="O4030" s="5">
        <f ca="1">VLOOKUP(CONCATENATE($F4030," ",$G4030),AllocFactorMatrix,(O$4+1),FALSE)*$E4030</f>
        <v>51385.292549584461</v>
      </c>
      <c r="P4030" s="5">
        <f ca="1">VLOOKUP(CONCATENATE($F4030," ",$G4030),AllocFactorMatrix,(P$4+1),FALSE)*$E4030</f>
        <v>8499.235543182529</v>
      </c>
      <c r="Q4030" s="5">
        <f ca="1">VLOOKUP(CONCATENATE($F4030," ",$G4030),AllocFactorMatrix,(Q$4+1),FALSE)*$E4030</f>
        <v>2424.301520856448</v>
      </c>
      <c r="R4030" s="5">
        <f ca="1">VLOOKUP(CONCATENATE($F4030," ",$G4030),AllocFactorMatrix,(R$4+1),FALSE)*$E4030</f>
        <v>101.88013504744548</v>
      </c>
      <c r="S4030" s="5">
        <f t="shared" ca="1" si="2079"/>
        <v>62410.709748670881</v>
      </c>
      <c r="T4030" s="5">
        <f ca="1">VLOOKUP(CONCATENATE($F4030," ",$G4030),AllocFactorMatrix,(T$4+1),FALSE)*$E4030</f>
        <v>1702.9329099764723</v>
      </c>
      <c r="U4030" s="5">
        <f ca="1">VLOOKUP(CONCATENATE($F4030," ",$G4030),AllocFactorMatrix,(U$4+1),FALSE)*$E4030</f>
        <v>25427.564556478075</v>
      </c>
      <c r="V4030" s="5">
        <f ca="1">VLOOKUP(CONCATENATE($F4030," ",$G4030),AllocFactorMatrix,(V$4+1),FALSE)*$E4030</f>
        <v>89946.921201767371</v>
      </c>
      <c r="W4030" s="5">
        <f ca="1">VLOOKUP(CONCATENATE($F4030," ",$G4030),AllocFactorMatrix,(W$4+1),FALSE)*$E4030</f>
        <v>13404.741634929074</v>
      </c>
      <c r="X4030" s="5">
        <f t="shared" ca="1" si="2080"/>
        <v>130482.16030315099</v>
      </c>
      <c r="Y4030" s="5">
        <f ca="1">VLOOKUP(CONCATENATE($F4030," ",$G4030),AllocFactorMatrix,(Y$4+1),FALSE)*$E4030</f>
        <v>15466.61618430584</v>
      </c>
      <c r="Z4030" s="5">
        <f ca="1">VLOOKUP(CONCATENATE($F4030," ",$G4030),AllocFactorMatrix,(Z$4+1),FALSE)*$E4030</f>
        <v>252.45668558474208</v>
      </c>
      <c r="AA4030" s="5">
        <f t="shared" ca="1" si="2078"/>
        <v>15719.072869890582</v>
      </c>
      <c r="AB4030" s="5">
        <f ca="1">VLOOKUP(CONCATENATE($F4030," ",$G4030),AllocFactorMatrix,(AB$4+1),FALSE)*$E4030</f>
        <v>201.72102931336298</v>
      </c>
      <c r="AC4030" s="5">
        <f ca="1">VLOOKUP(CONCATENATE($F4030," ",$G4030),AllocFactorMatrix,(AC$4+1),FALSE)*$E4030</f>
        <v>7225.2499538991042</v>
      </c>
      <c r="AD4030" s="5">
        <f ca="1">VLOOKUP(CONCATENATE($F4030," ",$G4030),AllocFactorMatrix,(AD$4+1),FALSE)*$E4030</f>
        <v>1845.813402062158</v>
      </c>
    </row>
    <row r="4031" spans="4:30" hidden="1" outlineLevel="1">
      <c r="D4031" s="7"/>
      <c r="E4031" s="51"/>
      <c r="F4031" s="52" t="str">
        <f>F4038</f>
        <v>LABOR_M</v>
      </c>
      <c r="G4031" s="55" t="str">
        <f>$G$8</f>
        <v>PRODUCTION</v>
      </c>
      <c r="H4031" s="4">
        <f t="shared" ca="1" si="1999"/>
        <v>-532533.93049330462</v>
      </c>
      <c r="I4031" s="5">
        <f ca="1">VLOOKUP(CONCATENATE($F4031," ",$G4031),AllocFactorMatrix,(I$4+1),FALSE)*$E4038</f>
        <v>-295666.29274529847</v>
      </c>
      <c r="J4031" s="5">
        <f ca="1">VLOOKUP(CONCATENATE($F4031," ",$G4031),AllocFactorMatrix,(J$4+1),FALSE)*$E4038</f>
        <v>-13605.04777744053</v>
      </c>
      <c r="K4031" s="5">
        <f ca="1">VLOOKUP(CONCATENATE($F4031," ",$G4031),AllocFactorMatrix,(K$4+1),FALSE)*$E4038</f>
        <v>-44818.933770753269</v>
      </c>
      <c r="L4031" s="5">
        <f ca="1">VLOOKUP(CONCATENATE($F4031," ",$G4031),AllocFactorMatrix,(L$4+1),FALSE)*$E4038</f>
        <v>-1119.882074567206</v>
      </c>
      <c r="M4031" s="5">
        <f ca="1">VLOOKUP(CONCATENATE($F4031," ",$G4031),AllocFactorMatrix,(M$4+1),FALSE)*$E4038</f>
        <v>-144.1621301858421</v>
      </c>
      <c r="N4031" s="5">
        <f t="shared" ca="1" si="2000"/>
        <v>-46082.977975506314</v>
      </c>
      <c r="O4031" s="5">
        <f ca="1">VLOOKUP(CONCATENATE($F4031," ",$G4031),AllocFactorMatrix,(O$4+1),FALSE)*$E4038</f>
        <v>-34094.368719595179</v>
      </c>
      <c r="P4031" s="5">
        <f ca="1">VLOOKUP(CONCATENATE($F4031," ",$G4031),AllocFactorMatrix,(P$4+1),FALSE)*$E4038</f>
        <v>-6171.1455214984671</v>
      </c>
      <c r="Q4031" s="5">
        <f ca="1">VLOOKUP(CONCATENATE($F4031," ",$G4031),AllocFactorMatrix,(Q$4+1),FALSE)*$E4038</f>
        <v>-2386.9555184576038</v>
      </c>
      <c r="R4031" s="5">
        <f ca="1">VLOOKUP(CONCATENATE($F4031," ",$G4031),AllocFactorMatrix,(R$4+1),FALSE)*$E4038</f>
        <v>-51.431072218051959</v>
      </c>
      <c r="S4031" s="5">
        <f ca="1">SUBTOTAL(9,O4031:R4031)</f>
        <v>-42703.900831769301</v>
      </c>
      <c r="T4031" s="5">
        <f ca="1">VLOOKUP(CONCATENATE($F4031," ",$G4031),AllocFactorMatrix,(T$4+1),FALSE)*$E4038</f>
        <v>-1082.6206819784456</v>
      </c>
      <c r="U4031" s="5">
        <f ca="1">VLOOKUP(CONCATENATE($F4031," ",$G4031),AllocFactorMatrix,(U$4+1),FALSE)*$E4038</f>
        <v>-17237.203270618971</v>
      </c>
      <c r="V4031" s="5">
        <f ca="1">VLOOKUP(CONCATENATE($F4031," ",$G4031),AllocFactorMatrix,(V$4+1),FALSE)*$E4038</f>
        <v>-93480.866130169408</v>
      </c>
      <c r="W4031" s="5">
        <f ca="1">VLOOKUP(CONCATENATE($F4031," ",$G4031),AllocFactorMatrix,(W$4+1),FALSE)*$E4038</f>
        <v>-12299.525933701911</v>
      </c>
      <c r="X4031" s="5">
        <f ca="1">SUBTOTAL(9,T4031:W4031)</f>
        <v>-124100.21601646874</v>
      </c>
      <c r="Y4031" s="5">
        <f ca="1">VLOOKUP(CONCATENATE($F4031," ",$G4031),AllocFactorMatrix,(Y$4+1),FALSE)*$E4038</f>
        <v>-10048.601529594176</v>
      </c>
      <c r="Z4031" s="5">
        <f ca="1">VLOOKUP(CONCATENATE($F4031," ",$G4031),AllocFactorMatrix,(Z$4+1),FALSE)*$E4038</f>
        <v>-208.87709225068429</v>
      </c>
      <c r="AA4031" s="5">
        <f t="shared" ca="1" si="2001"/>
        <v>-10257.478621844861</v>
      </c>
      <c r="AB4031" s="5">
        <f ca="1">VLOOKUP(CONCATENATE($F4031," ",$G4031),AllocFactorMatrix,(AB$4+1),FALSE)*$E4038</f>
        <v>-118.01652497618826</v>
      </c>
      <c r="AC4031" s="5">
        <f ca="1">VLOOKUP(CONCATENATE($F4031," ",$G4031),AllocFactorMatrix,(AC$4+1),FALSE)*$E4038</f>
        <v>0</v>
      </c>
      <c r="AD4031" s="5">
        <f ca="1">VLOOKUP(CONCATENATE($F4031," ",$G4031),AllocFactorMatrix,(AD$4+1),FALSE)*$E4038</f>
        <v>0</v>
      </c>
    </row>
    <row r="4032" spans="4:30" hidden="1" outlineLevel="1">
      <c r="D4032" s="7"/>
      <c r="E4032" s="51"/>
      <c r="F4032" s="52" t="str">
        <f>F4038</f>
        <v>LABOR_M</v>
      </c>
      <c r="G4032" s="55" t="str">
        <f>$G$9</f>
        <v>BULKTRAN</v>
      </c>
      <c r="H4032" s="4">
        <f t="shared" ca="1" si="1999"/>
        <v>-1945.782141861526</v>
      </c>
      <c r="I4032" s="5">
        <f ca="1">VLOOKUP(CONCATENATE($F4032," ",$G4032),AllocFactorMatrix,(I$4+1),FALSE)*$E4038</f>
        <v>-958.45918621578312</v>
      </c>
      <c r="J4032" s="5">
        <f ca="1">VLOOKUP(CONCATENATE($F4032," ",$G4032),AllocFactorMatrix,(J$4+1),FALSE)*$E4038</f>
        <v>-47.380062363993879</v>
      </c>
      <c r="K4032" s="5">
        <f ca="1">VLOOKUP(CONCATENATE($F4032," ",$G4032),AllocFactorMatrix,(K$4+1),FALSE)*$E4038</f>
        <v>-173.55045305072917</v>
      </c>
      <c r="L4032" s="5">
        <f ca="1">VLOOKUP(CONCATENATE($F4032," ",$G4032),AllocFactorMatrix,(L$4+1),FALSE)*$E4038</f>
        <v>-5.4627520889008849</v>
      </c>
      <c r="M4032" s="5">
        <f ca="1">VLOOKUP(CONCATENATE($F4032," ",$G4032),AllocFactorMatrix,(M$4+1),FALSE)*$E4038</f>
        <v>-0.51227941100602103</v>
      </c>
      <c r="N4032" s="5">
        <f t="shared" ca="1" si="2000"/>
        <v>-179.52548455063609</v>
      </c>
      <c r="O4032" s="5">
        <f ca="1">VLOOKUP(CONCATENATE($F4032," ",$G4032),AllocFactorMatrix,(O$4+1),FALSE)*$E4038</f>
        <v>-131.92534195944856</v>
      </c>
      <c r="P4032" s="5">
        <f ca="1">VLOOKUP(CONCATENATE($F4032," ",$G4032),AllocFactorMatrix,(P$4+1),FALSE)*$E4038</f>
        <v>-24.581534713118806</v>
      </c>
      <c r="Q4032" s="5">
        <f ca="1">VLOOKUP(CONCATENATE($F4032," ",$G4032),AllocFactorMatrix,(Q$4+1),FALSE)*$E4038</f>
        <v>-11.107937828670227</v>
      </c>
      <c r="R4032" s="5">
        <f ca="1">VLOOKUP(CONCATENATE($F4032," ",$G4032),AllocFactorMatrix,(R$4+1),FALSE)*$E4038</f>
        <v>-0.49951154760270106</v>
      </c>
      <c r="S4032" s="5">
        <f t="shared" ref="S4032:S4038" ca="1" si="2081">SUBTOTAL(9,O4032:R4032)</f>
        <v>-168.1143260488403</v>
      </c>
      <c r="T4032" s="5">
        <f ca="1">VLOOKUP(CONCATENATE($F4032," ",$G4032),AllocFactorMatrix,(T$4+1),FALSE)*$E4038</f>
        <v>-4.6084901001364464</v>
      </c>
      <c r="U4032" s="5">
        <f ca="1">VLOOKUP(CONCATENATE($F4032," ",$G4032),AllocFactorMatrix,(U$4+1),FALSE)*$E4038</f>
        <v>-75.417155285696495</v>
      </c>
      <c r="V4032" s="5">
        <f ca="1">VLOOKUP(CONCATENATE($F4032," ",$G4032),AllocFactorMatrix,(V$4+1),FALSE)*$E4038</f>
        <v>-398.58178478963072</v>
      </c>
      <c r="W4032" s="5">
        <f ca="1">VLOOKUP(CONCATENATE($F4032," ",$G4032),AllocFactorMatrix,(W$4+1),FALSE)*$E4038</f>
        <v>-71.977264133309319</v>
      </c>
      <c r="X4032" s="5">
        <f t="shared" ref="X4032:X4038" ca="1" si="2082">SUBTOTAL(9,T4032:W4032)</f>
        <v>-550.58469430877301</v>
      </c>
      <c r="Y4032" s="5">
        <f ca="1">VLOOKUP(CONCATENATE($F4032," ",$G4032),AllocFactorMatrix,(Y$4+1),FALSE)*$E4038</f>
        <v>-40.51406317654547</v>
      </c>
      <c r="Z4032" s="5">
        <f ca="1">VLOOKUP(CONCATENATE($F4032," ",$G4032),AllocFactorMatrix,(Z$4+1),FALSE)*$E4038</f>
        <v>-0.67859507188329515</v>
      </c>
      <c r="AA4032" s="5">
        <f t="shared" ca="1" si="2001"/>
        <v>-41.192658248428764</v>
      </c>
      <c r="AB4032" s="5">
        <f ca="1">VLOOKUP(CONCATENATE($F4032," ",$G4032),AllocFactorMatrix,(AB$4+1),FALSE)*$E4038</f>
        <v>-0.52573012507110473</v>
      </c>
      <c r="AC4032" s="5">
        <f ca="1">VLOOKUP(CONCATENATE($F4032," ",$G4032),AllocFactorMatrix,(AC$4+1),FALSE)*$E4038</f>
        <v>0</v>
      </c>
      <c r="AD4032" s="5">
        <f ca="1">VLOOKUP(CONCATENATE($F4032," ",$G4032),AllocFactorMatrix,(AD$4+1),FALSE)*$E4038</f>
        <v>0</v>
      </c>
    </row>
    <row r="4033" spans="4:30" hidden="1" outlineLevel="1">
      <c r="D4033" s="7"/>
      <c r="E4033" s="51"/>
      <c r="F4033" s="52" t="str">
        <f>F4038</f>
        <v>LABOR_M</v>
      </c>
      <c r="G4033" s="55" t="str">
        <f>$G$10</f>
        <v>SUBTRAN</v>
      </c>
      <c r="H4033" s="4">
        <f t="shared" ca="1" si="1999"/>
        <v>-427.99136291037371</v>
      </c>
      <c r="I4033" s="5">
        <f ca="1">VLOOKUP(CONCATENATE($F4033," ",$G4033),AllocFactorMatrix,(I$4+1),FALSE)*$E4038</f>
        <v>-208.37505591544951</v>
      </c>
      <c r="J4033" s="5">
        <f ca="1">VLOOKUP(CONCATENATE($F4033," ",$G4033),AllocFactorMatrix,(J$4+1),FALSE)*$E4038</f>
        <v>-10.056452785415487</v>
      </c>
      <c r="K4033" s="5">
        <f ca="1">VLOOKUP(CONCATENATE($F4033," ",$G4033),AllocFactorMatrix,(K$4+1),FALSE)*$E4038</f>
        <v>-36.58488351922886</v>
      </c>
      <c r="L4033" s="5">
        <f ca="1">VLOOKUP(CONCATENATE($F4033," ",$G4033),AllocFactorMatrix,(L$4+1),FALSE)*$E4038</f>
        <v>-1.1300726299965738</v>
      </c>
      <c r="M4033" s="5">
        <f ca="1">VLOOKUP(CONCATENATE($F4033," ",$G4033),AllocFactorMatrix,(M$4+1),FALSE)*$E4038</f>
        <v>-0.14074456948450151</v>
      </c>
      <c r="N4033" s="5">
        <f t="shared" ca="1" si="2000"/>
        <v>-37.85570071870994</v>
      </c>
      <c r="O4033" s="5">
        <f ca="1">VLOOKUP(CONCATENATE($F4033," ",$G4033),AllocFactorMatrix,(O$4+1),FALSE)*$E4038</f>
        <v>-27.640451313740719</v>
      </c>
      <c r="P4033" s="5">
        <f ca="1">VLOOKUP(CONCATENATE($F4033," ",$G4033),AllocFactorMatrix,(P$4+1),FALSE)*$E4038</f>
        <v>-5.1383276606210444</v>
      </c>
      <c r="Q4033" s="5">
        <f ca="1">VLOOKUP(CONCATENATE($F4033," ",$G4033),AllocFactorMatrix,(Q$4+1),FALSE)*$E4038</f>
        <v>-3.057366183225684</v>
      </c>
      <c r="R4033" s="5">
        <f ca="1">VLOOKUP(CONCATENATE($F4033," ",$G4033),AllocFactorMatrix,(R$4+1),FALSE)*$E4038</f>
        <v>0</v>
      </c>
      <c r="S4033" s="5">
        <f t="shared" ca="1" si="2081"/>
        <v>-35.836145157587445</v>
      </c>
      <c r="T4033" s="5">
        <f ca="1">VLOOKUP(CONCATENATE($F4033," ",$G4033),AllocFactorMatrix,(T$4+1),FALSE)*$E4038</f>
        <v>-0.96515709975517061</v>
      </c>
      <c r="U4033" s="5">
        <f ca="1">VLOOKUP(CONCATENATE($F4033," ",$G4033),AllocFactorMatrix,(U$4+1),FALSE)*$E4038</f>
        <v>-15.800172774284903</v>
      </c>
      <c r="V4033" s="5">
        <f ca="1">VLOOKUP(CONCATENATE($F4033," ",$G4033),AllocFactorMatrix,(V$4+1),FALSE)*$E4038</f>
        <v>-110.07479674864859</v>
      </c>
      <c r="W4033" s="5">
        <f ca="1">VLOOKUP(CONCATENATE($F4033," ",$G4033),AllocFactorMatrix,(W$4+1),FALSE)*$E4038</f>
        <v>0</v>
      </c>
      <c r="X4033" s="5">
        <f t="shared" ca="1" si="2082"/>
        <v>-126.84012662268867</v>
      </c>
      <c r="Y4033" s="5">
        <f ca="1">VLOOKUP(CONCATENATE($F4033," ",$G4033),AllocFactorMatrix,(Y$4+1),FALSE)*$E4038</f>
        <v>-8.318966047868809</v>
      </c>
      <c r="Z4033" s="5">
        <f ca="1">VLOOKUP(CONCATENATE($F4033," ",$G4033),AllocFactorMatrix,(Z$4+1),FALSE)*$E4038</f>
        <v>-0.13867739002801097</v>
      </c>
      <c r="AA4033" s="5">
        <f t="shared" ca="1" si="2001"/>
        <v>-8.4576434378968202</v>
      </c>
      <c r="AB4033" s="5">
        <f ca="1">VLOOKUP(CONCATENATE($F4033," ",$G4033),AllocFactorMatrix,(AB$4+1),FALSE)*$E4038</f>
        <v>-0.11108846114239958</v>
      </c>
      <c r="AC4033" s="5">
        <f ca="1">VLOOKUP(CONCATENATE($F4033," ",$G4033),AllocFactorMatrix,(AC$4+1),FALSE)*$E4038</f>
        <v>-0.37772451622759368</v>
      </c>
      <c r="AD4033" s="5">
        <f ca="1">VLOOKUP(CONCATENATE($F4033," ",$G4033),AllocFactorMatrix,(AD$4+1),FALSE)*$E4038</f>
        <v>-8.1425295255863908E-2</v>
      </c>
    </row>
    <row r="4034" spans="4:30" hidden="1" outlineLevel="1">
      <c r="D4034" s="7"/>
      <c r="E4034" s="51"/>
      <c r="F4034" s="52" t="str">
        <f>F4038</f>
        <v>LABOR_M</v>
      </c>
      <c r="G4034" s="55" t="str">
        <f>$G$11</f>
        <v>DISTPRI</v>
      </c>
      <c r="H4034" s="4">
        <f t="shared" ca="1" si="1999"/>
        <v>-274213.41492835304</v>
      </c>
      <c r="I4034" s="5">
        <f ca="1">VLOOKUP(CONCATENATE($F4034," ",$G4034),AllocFactorMatrix,(I$4+1),FALSE)*$E4038</f>
        <v>-183268.52054337741</v>
      </c>
      <c r="J4034" s="5">
        <f ca="1">VLOOKUP(CONCATENATE($F4034," ",$G4034),AllocFactorMatrix,(J$4+1),FALSE)*$E4038</f>
        <v>-8638.7996291722575</v>
      </c>
      <c r="K4034" s="5">
        <f ca="1">VLOOKUP(CONCATENATE($F4034," ",$G4034),AllocFactorMatrix,(K$4+1),FALSE)*$E4038</f>
        <v>-31368.01164569606</v>
      </c>
      <c r="L4034" s="5">
        <f ca="1">VLOOKUP(CONCATENATE($F4034," ",$G4034),AllocFactorMatrix,(L$4+1),FALSE)*$E4038</f>
        <v>-969.43478121620637</v>
      </c>
      <c r="M4034" s="5">
        <f ca="1">VLOOKUP(CONCATENATE($F4034," ",$G4034),AllocFactorMatrix,(M$4+1),FALSE)*$E4038</f>
        <v>0</v>
      </c>
      <c r="N4034" s="5">
        <f t="shared" ca="1" si="2000"/>
        <v>-32337.446426912265</v>
      </c>
      <c r="O4034" s="5">
        <f ca="1">VLOOKUP(CONCATENATE($F4034," ",$G4034),AllocFactorMatrix,(O$4+1),FALSE)*$E4038</f>
        <v>-23520.526074629171</v>
      </c>
      <c r="P4034" s="5">
        <f ca="1">VLOOKUP(CONCATENATE($F4034," ",$G4034),AllocFactorMatrix,(P$4+1),FALSE)*$E4038</f>
        <v>-4380.6995641903732</v>
      </c>
      <c r="Q4034" s="5">
        <f ca="1">VLOOKUP(CONCATENATE($F4034," ",$G4034),AllocFactorMatrix,(Q$4+1),FALSE)*$E4038</f>
        <v>0</v>
      </c>
      <c r="R4034" s="5">
        <f ca="1">VLOOKUP(CONCATENATE($F4034," ",$G4034),AllocFactorMatrix,(R$4+1),FALSE)*$E4038</f>
        <v>0</v>
      </c>
      <c r="S4034" s="5">
        <f t="shared" ca="1" si="2081"/>
        <v>-27901.225638819546</v>
      </c>
      <c r="T4034" s="5">
        <f ca="1">VLOOKUP(CONCATENATE($F4034," ",$G4034),AllocFactorMatrix,(T$4+1),FALSE)*$E4038</f>
        <v>-838.49225996213067</v>
      </c>
      <c r="U4034" s="5">
        <f ca="1">VLOOKUP(CONCATENATE($F4034," ",$G4034),AllocFactorMatrix,(U$4+1),FALSE)*$E4038</f>
        <v>-13522.982774247279</v>
      </c>
      <c r="V4034" s="5">
        <f ca="1">VLOOKUP(CONCATENATE($F4034," ",$G4034),AllocFactorMatrix,(V$4+1),FALSE)*$E4038</f>
        <v>0</v>
      </c>
      <c r="W4034" s="5">
        <f ca="1">VLOOKUP(CONCATENATE($F4034," ",$G4034),AllocFactorMatrix,(W$4+1),FALSE)*$E4038</f>
        <v>0</v>
      </c>
      <c r="X4034" s="5">
        <f t="shared" ca="1" si="2082"/>
        <v>-14361.47503420941</v>
      </c>
      <c r="Y4034" s="5">
        <f ca="1">VLOOKUP(CONCATENATE($F4034," ",$G4034),AllocFactorMatrix,(Y$4+1),FALSE)*$E4038</f>
        <v>-7092.5195117423627</v>
      </c>
      <c r="Z4034" s="5">
        <f ca="1">VLOOKUP(CONCATENATE($F4034," ",$G4034),AllocFactorMatrix,(Z$4+1),FALSE)*$E4038</f>
        <v>-118.33098921364186</v>
      </c>
      <c r="AA4034" s="5">
        <f t="shared" ca="1" si="2001"/>
        <v>-7210.8505009560049</v>
      </c>
      <c r="AB4034" s="5">
        <f ca="1">VLOOKUP(CONCATENATE($F4034," ",$G4034),AllocFactorMatrix,(AB$4+1),FALSE)*$E4038</f>
        <v>-95.867928544583933</v>
      </c>
      <c r="AC4034" s="5">
        <f ca="1">VLOOKUP(CONCATENATE($F4034," ",$G4034),AllocFactorMatrix,(AC$4+1),FALSE)*$E4038</f>
        <v>-328.43020430330392</v>
      </c>
      <c r="AD4034" s="5">
        <f ca="1">VLOOKUP(CONCATENATE($F4034," ",$G4034),AllocFactorMatrix,(AD$4+1),FALSE)*$E4038</f>
        <v>-70.799022058252675</v>
      </c>
    </row>
    <row r="4035" spans="4:30" hidden="1" outlineLevel="1">
      <c r="D4035" s="7"/>
      <c r="E4035" s="51"/>
      <c r="F4035" s="52" t="str">
        <f>F4038</f>
        <v>LABOR_M</v>
      </c>
      <c r="G4035" s="55" t="str">
        <f>$G$12</f>
        <v>DISTSEC</v>
      </c>
      <c r="H4035" s="4">
        <f t="shared" ca="1" si="1999"/>
        <v>-113171.24905681321</v>
      </c>
      <c r="I4035" s="5">
        <f ca="1">VLOOKUP(CONCATENATE($F4035," ",$G4035),AllocFactorMatrix,(I$4+1),FALSE)*$E4038</f>
        <v>-84618.307199594114</v>
      </c>
      <c r="J4035" s="5">
        <f ca="1">VLOOKUP(CONCATENATE($F4035," ",$G4035),AllocFactorMatrix,(J$4+1),FALSE)*$E4038</f>
        <v>-4079.4755587398017</v>
      </c>
      <c r="K4035" s="5">
        <f ca="1">VLOOKUP(CONCATENATE($F4035," ",$G4035),AllocFactorMatrix,(K$4+1),FALSE)*$E4038</f>
        <v>-12309.477830870159</v>
      </c>
      <c r="L4035" s="5">
        <f ca="1">VLOOKUP(CONCATENATE($F4035," ",$G4035),AllocFactorMatrix,(L$4+1),FALSE)*$E4038</f>
        <v>0</v>
      </c>
      <c r="M4035" s="5">
        <f ca="1">VLOOKUP(CONCATENATE($F4035," ",$G4035),AllocFactorMatrix,(M$4+1),FALSE)*$E4038</f>
        <v>0</v>
      </c>
      <c r="N4035" s="5">
        <f t="shared" ca="1" si="2000"/>
        <v>-12309.477830870159</v>
      </c>
      <c r="O4035" s="5">
        <f ca="1">VLOOKUP(CONCATENATE($F4035," ",$G4035),AllocFactorMatrix,(O$4+1),FALSE)*$E4038</f>
        <v>-7843.6471852482937</v>
      </c>
      <c r="P4035" s="5">
        <f ca="1">VLOOKUP(CONCATENATE($F4035," ",$G4035),AllocFactorMatrix,(P$4+1),FALSE)*$E4038</f>
        <v>0</v>
      </c>
      <c r="Q4035" s="5">
        <f ca="1">VLOOKUP(CONCATENATE($F4035," ",$G4035),AllocFactorMatrix,(Q$4+1),FALSE)*$E4038</f>
        <v>0</v>
      </c>
      <c r="R4035" s="5">
        <f ca="1">VLOOKUP(CONCATENATE($F4035," ",$G4035),AllocFactorMatrix,(R$4+1),FALSE)*$E4038</f>
        <v>0</v>
      </c>
      <c r="S4035" s="5">
        <f t="shared" ca="1" si="2081"/>
        <v>-7843.6471852482937</v>
      </c>
      <c r="T4035" s="5">
        <f ca="1">VLOOKUP(CONCATENATE($F4035," ",$G4035),AllocFactorMatrix,(T$4+1),FALSE)*$E4038</f>
        <v>-212.07576496515051</v>
      </c>
      <c r="U4035" s="5">
        <f ca="1">VLOOKUP(CONCATENATE($F4035," ",$G4035),AllocFactorMatrix,(U$4+1),FALSE)*$E4038</f>
        <v>0</v>
      </c>
      <c r="V4035" s="5">
        <f ca="1">VLOOKUP(CONCATENATE($F4035," ",$G4035),AllocFactorMatrix,(V$4+1),FALSE)*$E4038</f>
        <v>0</v>
      </c>
      <c r="W4035" s="5">
        <f ca="1">VLOOKUP(CONCATENATE($F4035," ",$G4035),AllocFactorMatrix,(W$4+1),FALSE)*$E4038</f>
        <v>0</v>
      </c>
      <c r="X4035" s="5">
        <f t="shared" ca="1" si="2082"/>
        <v>-212.07576496515051</v>
      </c>
      <c r="Y4035" s="5">
        <f ca="1">VLOOKUP(CONCATENATE($F4035," ",$G4035),AllocFactorMatrix,(Y$4+1),FALSE)*$E4038</f>
        <v>-2893.0829309202372</v>
      </c>
      <c r="Z4035" s="5">
        <f ca="1">VLOOKUP(CONCATENATE($F4035," ",$G4035),AllocFactorMatrix,(Z$4+1),FALSE)*$E4038</f>
        <v>0</v>
      </c>
      <c r="AA4035" s="5">
        <f t="shared" ca="1" si="2001"/>
        <v>-2893.0829309202372</v>
      </c>
      <c r="AB4035" s="5">
        <f ca="1">VLOOKUP(CONCATENATE($F4035," ",$G4035),AllocFactorMatrix,(AB$4+1),FALSE)*$E4038</f>
        <v>-30.021614641164671</v>
      </c>
      <c r="AC4035" s="5">
        <f ca="1">VLOOKUP(CONCATENATE($F4035," ",$G4035),AllocFactorMatrix,(AC$4+1),FALSE)*$E4038</f>
        <v>-1019.3492848161608</v>
      </c>
      <c r="AD4035" s="5">
        <f ca="1">VLOOKUP(CONCATENATE($F4035," ",$G4035),AllocFactorMatrix,(AD$4+1),FALSE)*$E4038</f>
        <v>-165.81168701812496</v>
      </c>
    </row>
    <row r="4036" spans="4:30" hidden="1" outlineLevel="1">
      <c r="D4036" s="7"/>
      <c r="E4036" s="51"/>
      <c r="F4036" s="52" t="str">
        <f>F4038</f>
        <v>LABOR_M</v>
      </c>
      <c r="G4036" s="55" t="str">
        <f>$G$13</f>
        <v>ENERGY</v>
      </c>
      <c r="H4036" s="4">
        <f t="shared" ca="1" si="1999"/>
        <v>-140191.9803906256</v>
      </c>
      <c r="I4036" s="5">
        <f ca="1">VLOOKUP(CONCATENATE($F4036," ",$G4036),AllocFactorMatrix,(I$4+1),FALSE)*$E4038</f>
        <v>-52603.828666997739</v>
      </c>
      <c r="J4036" s="5">
        <f ca="1">VLOOKUP(CONCATENATE($F4036," ",$G4036),AllocFactorMatrix,(J$4+1),FALSE)*$E4038</f>
        <v>-3409.0680127643241</v>
      </c>
      <c r="K4036" s="5">
        <f ca="1">VLOOKUP(CONCATENATE($F4036," ",$G4036),AllocFactorMatrix,(K$4+1),FALSE)*$E4038</f>
        <v>-11437.792738515982</v>
      </c>
      <c r="L4036" s="5">
        <f ca="1">VLOOKUP(CONCATENATE($F4036," ",$G4036),AllocFactorMatrix,(L$4+1),FALSE)*$E4038</f>
        <v>-363.51901968922897</v>
      </c>
      <c r="M4036" s="5">
        <f ca="1">VLOOKUP(CONCATENATE($F4036," ",$G4036),AllocFactorMatrix,(M$4+1),FALSE)*$E4038</f>
        <v>-33.51220400167945</v>
      </c>
      <c r="N4036" s="5">
        <f t="shared" ca="1" si="2000"/>
        <v>-11834.82396220689</v>
      </c>
      <c r="O4036" s="5">
        <f ca="1">VLOOKUP(CONCATENATE($F4036," ",$G4036),AllocFactorMatrix,(O$4+1),FALSE)*$E4038</f>
        <v>-10427.9952341874</v>
      </c>
      <c r="P4036" s="5">
        <f ca="1">VLOOKUP(CONCATENATE($F4036," ",$G4036),AllocFactorMatrix,(P$4+1),FALSE)*$E4038</f>
        <v>-1933.1496644188628</v>
      </c>
      <c r="Q4036" s="5">
        <f ca="1">VLOOKUP(CONCATENATE($F4036," ",$G4036),AllocFactorMatrix,(Q$4+1),FALSE)*$E4038</f>
        <v>-878.37372675447523</v>
      </c>
      <c r="R4036" s="5">
        <f ca="1">VLOOKUP(CONCATENATE($F4036," ",$G4036),AllocFactorMatrix,(R$4+1),FALSE)*$E4038</f>
        <v>-40.698689638615527</v>
      </c>
      <c r="S4036" s="5">
        <f t="shared" ca="1" si="2081"/>
        <v>-13280.217314999352</v>
      </c>
      <c r="T4036" s="5">
        <f ca="1">VLOOKUP(CONCATENATE($F4036," ",$G4036),AllocFactorMatrix,(T$4+1),FALSE)*$E4038</f>
        <v>-399.62053838548229</v>
      </c>
      <c r="U4036" s="5">
        <f ca="1">VLOOKUP(CONCATENATE($F4036," ",$G4036),AllocFactorMatrix,(U$4+1),FALSE)*$E4038</f>
        <v>-7016.7379906676115</v>
      </c>
      <c r="V4036" s="5">
        <f ca="1">VLOOKUP(CONCATENATE($F4036," ",$G4036),AllocFactorMatrix,(V$4+1),FALSE)*$E4038</f>
        <v>-39838.125109698703</v>
      </c>
      <c r="W4036" s="5">
        <f ca="1">VLOOKUP(CONCATENATE($F4036," ",$G4036),AllocFactorMatrix,(W$4+1),FALSE)*$E4038</f>
        <v>-7558.2247311915462</v>
      </c>
      <c r="X4036" s="5">
        <f t="shared" ca="1" si="2082"/>
        <v>-54812.70836994335</v>
      </c>
      <c r="Y4036" s="5">
        <f ca="1">VLOOKUP(CONCATENATE($F4036," ",$G4036),AllocFactorMatrix,(Y$4+1),FALSE)*$E4038</f>
        <v>-2825.2582448985186</v>
      </c>
      <c r="Z4036" s="5">
        <f ca="1">VLOOKUP(CONCATENATE($F4036," ",$G4036),AllocFactorMatrix,(Z$4+1),FALSE)*$E4038</f>
        <v>-45.990700328861969</v>
      </c>
      <c r="AA4036" s="5">
        <f t="shared" ca="1" si="2001"/>
        <v>-2871.2489452273803</v>
      </c>
      <c r="AB4036" s="5">
        <f ca="1">VLOOKUP(CONCATENATE($F4036," ",$G4036),AllocFactorMatrix,(AB$4+1),FALSE)*$E4038</f>
        <v>-51.298926707190503</v>
      </c>
      <c r="AC4036" s="5">
        <f ca="1">VLOOKUP(CONCATENATE($F4036," ",$G4036),AllocFactorMatrix,(AC$4+1),FALSE)*$E4038</f>
        <v>-1109.2705966116739</v>
      </c>
      <c r="AD4036" s="5">
        <f ca="1">VLOOKUP(CONCATENATE($F4036," ",$G4036),AllocFactorMatrix,(AD$4+1),FALSE)*$E4038</f>
        <v>-219.51559516771812</v>
      </c>
    </row>
    <row r="4037" spans="4:30" hidden="1" outlineLevel="1">
      <c r="D4037" s="7"/>
      <c r="E4037" s="51"/>
      <c r="F4037" s="52" t="str">
        <f>F4038</f>
        <v>LABOR_M</v>
      </c>
      <c r="G4037" s="55" t="str">
        <f>$G$14</f>
        <v>CUSTOMER</v>
      </c>
      <c r="H4037" s="4">
        <f t="shared" ca="1" si="1999"/>
        <v>-105667.65162613176</v>
      </c>
      <c r="I4037" s="5">
        <f ca="1">VLOOKUP(CONCATENATE($F4037," ",$G4037),AllocFactorMatrix,(I$4+1),FALSE)*$E4038</f>
        <v>-75499.64194402135</v>
      </c>
      <c r="J4037" s="5">
        <f ca="1">VLOOKUP(CONCATENATE($F4037," ",$G4037),AllocFactorMatrix,(J$4+1),FALSE)*$E4038</f>
        <v>-12920.474801052929</v>
      </c>
      <c r="K4037" s="5">
        <f ca="1">VLOOKUP(CONCATENATE($F4037," ",$G4037),AllocFactorMatrix,(K$4+1),FALSE)*$E4038</f>
        <v>-3720.4003724106537</v>
      </c>
      <c r="L4037" s="5">
        <f ca="1">VLOOKUP(CONCATENATE($F4037," ",$G4037),AllocFactorMatrix,(L$4+1),FALSE)*$E4038</f>
        <v>-621.91297930706014</v>
      </c>
      <c r="M4037" s="5">
        <f ca="1">VLOOKUP(CONCATENATE($F4037," ",$G4037),AllocFactorMatrix,(M$4+1),FALSE)*$E4038</f>
        <v>-98.259268359387235</v>
      </c>
      <c r="N4037" s="5">
        <f t="shared" ca="1" si="2000"/>
        <v>-4440.5726200771014</v>
      </c>
      <c r="O4037" s="5">
        <f ca="1">VLOOKUP(CONCATENATE($F4037," ",$G4037),AllocFactorMatrix,(O$4+1),FALSE)*$E4038</f>
        <v>-694.23540320823008</v>
      </c>
      <c r="P4037" s="5">
        <f ca="1">VLOOKUP(CONCATENATE($F4037," ",$G4037),AllocFactorMatrix,(P$4+1),FALSE)*$E4038</f>
        <v>-178.29888319834743</v>
      </c>
      <c r="Q4037" s="5">
        <f ca="1">VLOOKUP(CONCATENATE($F4037," ",$G4037),AllocFactorMatrix,(Q$4+1),FALSE)*$E4038</f>
        <v>-341.03011625735212</v>
      </c>
      <c r="R4037" s="5">
        <f ca="1">VLOOKUP(CONCATENATE($F4037," ",$G4037),AllocFactorMatrix,(R$4+1),FALSE)*$E4038</f>
        <v>-59.521578578669498</v>
      </c>
      <c r="S4037" s="5">
        <f t="shared" ca="1" si="2081"/>
        <v>-1273.0859812425992</v>
      </c>
      <c r="T4037" s="5">
        <f ca="1">VLOOKUP(CONCATENATE($F4037," ",$G4037),AllocFactorMatrix,(T$4+1),FALSE)*$E4038</f>
        <v>-4.8282349975227978</v>
      </c>
      <c r="U4037" s="5">
        <f ca="1">VLOOKUP(CONCATENATE($F4037," ",$G4037),AllocFactorMatrix,(U$4+1),FALSE)*$E4038</f>
        <v>-106.14684595388823</v>
      </c>
      <c r="V4037" s="5">
        <f ca="1">VLOOKUP(CONCATENATE($F4037," ",$G4037),AllocFactorMatrix,(V$4+1),FALSE)*$E4038</f>
        <v>-501.78438554859321</v>
      </c>
      <c r="W4037" s="5">
        <f ca="1">VLOOKUP(CONCATENATE($F4037," ",$G4037),AllocFactorMatrix,(W$4+1),FALSE)*$E4038</f>
        <v>-89.315620688096743</v>
      </c>
      <c r="X4037" s="5">
        <f t="shared" ca="1" si="2082"/>
        <v>-702.07508718810095</v>
      </c>
      <c r="Y4037" s="5">
        <f ca="1">VLOOKUP(CONCATENATE($F4037," ",$G4037),AllocFactorMatrix,(Y$4+1),FALSE)*$E4038</f>
        <v>-190.01365004398733</v>
      </c>
      <c r="Z4037" s="5">
        <f ca="1">VLOOKUP(CONCATENATE($F4037," ",$G4037),AllocFactorMatrix,(Z$4+1),FALSE)*$E4038</f>
        <v>-3.0103384034834826</v>
      </c>
      <c r="AA4037" s="5">
        <f t="shared" ca="1" si="2001"/>
        <v>-193.0239884474708</v>
      </c>
      <c r="AB4037" s="5">
        <f ca="1">VLOOKUP(CONCATENATE($F4037," ",$G4037),AllocFactorMatrix,(AB$4+1),FALSE)*$E4038</f>
        <v>-5.4144271121699683</v>
      </c>
      <c r="AC4037" s="5">
        <f ca="1">VLOOKUP(CONCATENATE($F4037," ",$G4037),AllocFactorMatrix,(AC$4+1),FALSE)*$E4038</f>
        <v>-8332.9773630819436</v>
      </c>
      <c r="AD4037" s="5">
        <f ca="1">VLOOKUP(CONCATENATE($F4037," ",$G4037),AllocFactorMatrix,(AD$4+1),FALSE)*$E4038</f>
        <v>-2300.3854139080722</v>
      </c>
    </row>
    <row r="4038" spans="4:30" collapsed="1">
      <c r="D4038" s="7" t="s">
        <v>266</v>
      </c>
      <c r="E4038" s="61">
        <v>-1168152</v>
      </c>
      <c r="F4038" s="10" t="s">
        <v>70</v>
      </c>
      <c r="G4038" s="55" t="str">
        <f>$G$15</f>
        <v>TOTAL</v>
      </c>
      <c r="H4038" s="4">
        <f t="shared" ca="1" si="1999"/>
        <v>-1168152</v>
      </c>
      <c r="I4038" s="5">
        <f ca="1">VLOOKUP(CONCATENATE($F4038," ",$G4038),AllocFactorMatrix,(I$4+1),FALSE)*$E4038</f>
        <v>-692823.42534142034</v>
      </c>
      <c r="J4038" s="5">
        <f ca="1">VLOOKUP(CONCATENATE($F4038," ",$G4038),AllocFactorMatrix,(J$4+1),FALSE)*$E4038</f>
        <v>-42710.302294319248</v>
      </c>
      <c r="K4038" s="5">
        <f ca="1">VLOOKUP(CONCATENATE($F4038," ",$G4038),AllocFactorMatrix,(K$4+1),FALSE)*$E4038</f>
        <v>-103864.75169481609</v>
      </c>
      <c r="L4038" s="5">
        <f ca="1">VLOOKUP(CONCATENATE($F4038," ",$G4038),AllocFactorMatrix,(L$4+1),FALSE)*$E4038</f>
        <v>-3081.3416794985988</v>
      </c>
      <c r="M4038" s="5">
        <f ca="1">VLOOKUP(CONCATENATE($F4038," ",$G4038),AllocFactorMatrix,(M$4+1),FALSE)*$E4038</f>
        <v>-276.58662652739929</v>
      </c>
      <c r="N4038" s="5">
        <f t="shared" ca="1" si="2000"/>
        <v>-107222.68000084208</v>
      </c>
      <c r="O4038" s="5">
        <f ca="1">VLOOKUP(CONCATENATE($F4038," ",$G4038),AllocFactorMatrix,(O$4+1),FALSE)*$E4038</f>
        <v>-76740.338410141456</v>
      </c>
      <c r="P4038" s="5">
        <f ca="1">VLOOKUP(CONCATENATE($F4038," ",$G4038),AllocFactorMatrix,(P$4+1),FALSE)*$E4038</f>
        <v>-12693.01349567979</v>
      </c>
      <c r="Q4038" s="5">
        <f ca="1">VLOOKUP(CONCATENATE($F4038," ",$G4038),AllocFactorMatrix,(Q$4+1),FALSE)*$E4038</f>
        <v>-3620.5246654813272</v>
      </c>
      <c r="R4038" s="5">
        <f ca="1">VLOOKUP(CONCATENATE($F4038," ",$G4038),AllocFactorMatrix,(R$4+1),FALSE)*$E4038</f>
        <v>-152.15085198293968</v>
      </c>
      <c r="S4038" s="5">
        <f t="shared" ca="1" si="2081"/>
        <v>-93206.027423285501</v>
      </c>
      <c r="T4038" s="5">
        <f ca="1">VLOOKUP(CONCATENATE($F4038," ",$G4038),AllocFactorMatrix,(T$4+1),FALSE)*$E4038</f>
        <v>-2543.2111274886233</v>
      </c>
      <c r="U4038" s="5">
        <f ca="1">VLOOKUP(CONCATENATE($F4038," ",$G4038),AllocFactorMatrix,(U$4+1),FALSE)*$E4038</f>
        <v>-37974.288209547733</v>
      </c>
      <c r="V4038" s="5">
        <f ca="1">VLOOKUP(CONCATENATE($F4038," ",$G4038),AllocFactorMatrix,(V$4+1),FALSE)*$E4038</f>
        <v>-134329.43220695498</v>
      </c>
      <c r="W4038" s="5">
        <f ca="1">VLOOKUP(CONCATENATE($F4038," ",$G4038),AllocFactorMatrix,(W$4+1),FALSE)*$E4038</f>
        <v>-20019.043549714865</v>
      </c>
      <c r="X4038" s="5">
        <f t="shared" ca="1" si="2082"/>
        <v>-194865.97509370622</v>
      </c>
      <c r="Y4038" s="5">
        <f ca="1">VLOOKUP(CONCATENATE($F4038," ",$G4038),AllocFactorMatrix,(Y$4+1),FALSE)*$E4038</f>
        <v>-23098.308896423696</v>
      </c>
      <c r="Z4038" s="5">
        <f ca="1">VLOOKUP(CONCATENATE($F4038," ",$G4038),AllocFactorMatrix,(Z$4+1),FALSE)*$E4038</f>
        <v>-377.02639265858295</v>
      </c>
      <c r="AA4038" s="5">
        <f t="shared" ca="1" si="2001"/>
        <v>-23475.335289082279</v>
      </c>
      <c r="AB4038" s="5">
        <f ca="1">VLOOKUP(CONCATENATE($F4038," ",$G4038),AllocFactorMatrix,(AB$4+1),FALSE)*$E4038</f>
        <v>-301.25624056751087</v>
      </c>
      <c r="AC4038" s="5">
        <f ca="1">VLOOKUP(CONCATENATE($F4038," ",$G4038),AllocFactorMatrix,(AC$4+1),FALSE)*$E4038</f>
        <v>-10790.405173329311</v>
      </c>
      <c r="AD4038" s="5">
        <f ca="1">VLOOKUP(CONCATENATE($F4038," ",$G4038),AllocFactorMatrix,(AD$4+1),FALSE)*$E4038</f>
        <v>-2756.5931434474237</v>
      </c>
    </row>
    <row r="4039" spans="4:30" hidden="1" outlineLevel="1">
      <c r="D4039" s="7"/>
      <c r="E4039" s="51"/>
      <c r="F4039" s="52" t="str">
        <f>F4046</f>
        <v>LABOR_M</v>
      </c>
      <c r="G4039" s="55" t="str">
        <f>$G$8</f>
        <v>PRODUCTION</v>
      </c>
      <c r="H4039" s="4">
        <f t="shared" ref="H4039:H4046" ca="1" si="2083">SUBTOTAL(9,I4039:AD4039)</f>
        <v>265571.75242845539</v>
      </c>
      <c r="I4039" s="5">
        <f ca="1">VLOOKUP(CONCATENATE($F4039," ",$G4039),AllocFactorMatrix,(I$4+1),FALSE)*$E4046</f>
        <v>147447.1597061567</v>
      </c>
      <c r="J4039" s="5">
        <f ca="1">VLOOKUP(CONCATENATE($F4039," ",$G4039),AllocFactorMatrix,(J$4+1),FALSE)*$E4046</f>
        <v>6784.7627601508684</v>
      </c>
      <c r="K4039" s="5">
        <f ca="1">VLOOKUP(CONCATENATE($F4039," ",$G4039),AllocFactorMatrix,(K$4+1),FALSE)*$E4046</f>
        <v>22350.956628149495</v>
      </c>
      <c r="L4039" s="5">
        <f ca="1">VLOOKUP(CONCATENATE($F4039," ",$G4039),AllocFactorMatrix,(L$4+1),FALSE)*$E4046</f>
        <v>558.47905274416382</v>
      </c>
      <c r="M4039" s="5">
        <f ca="1">VLOOKUP(CONCATENATE($F4039," ",$G4039),AllocFactorMatrix,(M$4+1),FALSE)*$E4046</f>
        <v>71.892864200799636</v>
      </c>
      <c r="N4039" s="5">
        <f t="shared" ref="N4039:N4046" ca="1" si="2084">SUBTOTAL(9,K4039:M4039)</f>
        <v>22981.32854509446</v>
      </c>
      <c r="O4039" s="5">
        <f ca="1">VLOOKUP(CONCATENATE($F4039," ",$G4039),AllocFactorMatrix,(O$4+1),FALSE)*$E4046</f>
        <v>17002.6748162644</v>
      </c>
      <c r="P4039" s="5">
        <f ca="1">VLOOKUP(CONCATENATE($F4039," ",$G4039),AllocFactorMatrix,(P$4+1),FALSE)*$E4046</f>
        <v>3077.5164487964353</v>
      </c>
      <c r="Q4039" s="5">
        <f ca="1">VLOOKUP(CONCATENATE($F4039," ",$G4039),AllocFactorMatrix,(Q$4+1),FALSE)*$E4046</f>
        <v>1190.3616346442891</v>
      </c>
      <c r="R4039" s="5">
        <f ca="1">VLOOKUP(CONCATENATE($F4039," ",$G4039),AllocFactorMatrix,(R$4+1),FALSE)*$E4046</f>
        <v>25.648393832051298</v>
      </c>
      <c r="S4039" s="5">
        <f ca="1">SUBTOTAL(9,O4039:R4039)</f>
        <v>21296.201293537179</v>
      </c>
      <c r="T4039" s="5">
        <f ca="1">VLOOKUP(CONCATENATE($F4039," ",$G4039),AllocFactorMatrix,(T$4+1),FALSE)*$E4046</f>
        <v>539.89700048215082</v>
      </c>
      <c r="U4039" s="5">
        <f ca="1">VLOOKUP(CONCATENATE($F4039," ",$G4039),AllocFactorMatrix,(U$4+1),FALSE)*$E4046</f>
        <v>8596.0987975043936</v>
      </c>
      <c r="V4039" s="5">
        <f ca="1">VLOOKUP(CONCATENATE($F4039," ",$G4039),AllocFactorMatrix,(V$4+1),FALSE)*$E4046</f>
        <v>46618.395589783111</v>
      </c>
      <c r="W4039" s="5">
        <f ca="1">VLOOKUP(CONCATENATE($F4039," ",$G4039),AllocFactorMatrix,(W$4+1),FALSE)*$E4046</f>
        <v>6133.7061719741796</v>
      </c>
      <c r="X4039" s="5">
        <f ca="1">SUBTOTAL(9,T4039:W4039)</f>
        <v>61888.097559743837</v>
      </c>
      <c r="Y4039" s="5">
        <f ca="1">VLOOKUP(CONCATENATE($F4039," ",$G4039),AllocFactorMatrix,(Y$4+1),FALSE)*$E4046</f>
        <v>5011.1825084977099</v>
      </c>
      <c r="Z4039" s="5">
        <f ca="1">VLOOKUP(CONCATENATE($F4039," ",$G4039),AllocFactorMatrix,(Z$4+1),FALSE)*$E4046</f>
        <v>104.16586109318683</v>
      </c>
      <c r="AA4039" s="5">
        <f t="shared" ref="AA4039:AA4046" ca="1" si="2085">SUBTOTAL(9,Y4039:Z4039)</f>
        <v>5115.3483695908972</v>
      </c>
      <c r="AB4039" s="5">
        <f ca="1">VLOOKUP(CONCATENATE($F4039," ",$G4039),AllocFactorMatrix,(AB$4+1),FALSE)*$E4046</f>
        <v>58.854194181410854</v>
      </c>
      <c r="AC4039" s="5">
        <f ca="1">VLOOKUP(CONCATENATE($F4039," ",$G4039),AllocFactorMatrix,(AC$4+1),FALSE)*$E4046</f>
        <v>0</v>
      </c>
      <c r="AD4039" s="5">
        <f ca="1">VLOOKUP(CONCATENATE($F4039," ",$G4039),AllocFactorMatrix,(AD$4+1),FALSE)*$E4046</f>
        <v>0</v>
      </c>
    </row>
    <row r="4040" spans="4:30" hidden="1" outlineLevel="1">
      <c r="D4040" s="7"/>
      <c r="E4040" s="51"/>
      <c r="F4040" s="52" t="str">
        <f>F4046</f>
        <v>LABOR_M</v>
      </c>
      <c r="G4040" s="55" t="str">
        <f>$G$9</f>
        <v>BULKTRAN</v>
      </c>
      <c r="H4040" s="4">
        <f t="shared" ca="1" si="2083"/>
        <v>970.35088971604193</v>
      </c>
      <c r="I4040" s="5">
        <f ca="1">VLOOKUP(CONCATENATE($F4040," ",$G4040),AllocFactorMatrix,(I$4+1),FALSE)*$E4046</f>
        <v>477.97834304884185</v>
      </c>
      <c r="J4040" s="5">
        <f ca="1">VLOOKUP(CONCATENATE($F4040," ",$G4040),AllocFactorMatrix,(J$4+1),FALSE)*$E4046</f>
        <v>23.628177420581395</v>
      </c>
      <c r="K4040" s="5">
        <f ca="1">VLOOKUP(CONCATENATE($F4040," ",$G4040),AllocFactorMatrix,(K$4+1),FALSE)*$E4046</f>
        <v>86.548659742187084</v>
      </c>
      <c r="L4040" s="5">
        <f ca="1">VLOOKUP(CONCATENATE($F4040," ",$G4040),AllocFactorMatrix,(L$4+1),FALSE)*$E4046</f>
        <v>2.7242445265182096</v>
      </c>
      <c r="M4040" s="5">
        <f ca="1">VLOOKUP(CONCATENATE($F4040," ",$G4040),AllocFactorMatrix,(M$4+1),FALSE)*$E4046</f>
        <v>0.2554709345709878</v>
      </c>
      <c r="N4040" s="5">
        <f t="shared" ca="1" si="2084"/>
        <v>89.528375203276283</v>
      </c>
      <c r="O4040" s="5">
        <f ca="1">VLOOKUP(CONCATENATE($F4040," ",$G4040),AllocFactorMatrix,(O$4+1),FALSE)*$E4046</f>
        <v>65.790444979607713</v>
      </c>
      <c r="P4040" s="5">
        <f ca="1">VLOOKUP(CONCATENATE($F4040," ",$G4040),AllocFactorMatrix,(P$4+1),FALSE)*$E4046</f>
        <v>12.258676635114329</v>
      </c>
      <c r="Q4040" s="5">
        <f ca="1">VLOOKUP(CONCATENATE($F4040," ",$G4040),AllocFactorMatrix,(Q$4+1),FALSE)*$E4046</f>
        <v>5.539467714843334</v>
      </c>
      <c r="R4040" s="5">
        <f ca="1">VLOOKUP(CONCATENATE($F4040," ",$G4040),AllocFactorMatrix,(R$4+1),FALSE)*$E4046</f>
        <v>0.24910367106977613</v>
      </c>
      <c r="S4040" s="5">
        <f t="shared" ref="S4040:S4046" ca="1" si="2086">SUBTOTAL(9,O4040:R4040)</f>
        <v>83.837693000635156</v>
      </c>
      <c r="T4040" s="5">
        <f ca="1">VLOOKUP(CONCATENATE($F4040," ",$G4040),AllocFactorMatrix,(T$4+1),FALSE)*$E4046</f>
        <v>2.2982287547550206</v>
      </c>
      <c r="U4040" s="5">
        <f ca="1">VLOOKUP(CONCATENATE($F4040," ",$G4040),AllocFactorMatrix,(U$4+1),FALSE)*$E4046</f>
        <v>37.610121995115172</v>
      </c>
      <c r="V4040" s="5">
        <f ca="1">VLOOKUP(CONCATENATE($F4040," ",$G4040),AllocFactorMatrix,(V$4+1),FALSE)*$E4046</f>
        <v>198.77055153009553</v>
      </c>
      <c r="W4040" s="5">
        <f ca="1">VLOOKUP(CONCATENATE($F4040," ",$G4040),AllocFactorMatrix,(W$4+1),FALSE)*$E4046</f>
        <v>35.894667130753085</v>
      </c>
      <c r="X4040" s="5">
        <f t="shared" ref="X4040:X4046" ca="1" si="2087">SUBTOTAL(9,T4040:W4040)</f>
        <v>274.57356941071879</v>
      </c>
      <c r="Y4040" s="5">
        <f ca="1">VLOOKUP(CONCATENATE($F4040," ",$G4040),AllocFactorMatrix,(Y$4+1),FALSE)*$E4046</f>
        <v>20.204141256925247</v>
      </c>
      <c r="Z4040" s="5">
        <f ca="1">VLOOKUP(CONCATENATE($F4040," ",$G4040),AllocFactorMatrix,(Z$4+1),FALSE)*$E4046</f>
        <v>0.3384116431086755</v>
      </c>
      <c r="AA4040" s="5">
        <f t="shared" ca="1" si="2085"/>
        <v>20.542552900033922</v>
      </c>
      <c r="AB4040" s="5">
        <f ca="1">VLOOKUP(CONCATENATE($F4040," ",$G4040),AllocFactorMatrix,(AB$4+1),FALSE)*$E4046</f>
        <v>0.26217873195465752</v>
      </c>
      <c r="AC4040" s="5">
        <f ca="1">VLOOKUP(CONCATENATE($F4040," ",$G4040),AllocFactorMatrix,(AC$4+1),FALSE)*$E4046</f>
        <v>0</v>
      </c>
      <c r="AD4040" s="5">
        <f ca="1">VLOOKUP(CONCATENATE($F4040," ",$G4040),AllocFactorMatrix,(AD$4+1),FALSE)*$E4046</f>
        <v>0</v>
      </c>
    </row>
    <row r="4041" spans="4:30" hidden="1" outlineLevel="1">
      <c r="D4041" s="7"/>
      <c r="E4041" s="51"/>
      <c r="F4041" s="52" t="str">
        <f>F4046</f>
        <v>LABOR_M</v>
      </c>
      <c r="G4041" s="55" t="str">
        <f>$G$10</f>
        <v>SUBTRAN</v>
      </c>
      <c r="H4041" s="4">
        <f t="shared" ca="1" si="2083"/>
        <v>213.43694695108269</v>
      </c>
      <c r="I4041" s="5">
        <f ca="1">VLOOKUP(CONCATENATE($F4041," ",$G4041),AllocFactorMatrix,(I$4+1),FALSE)*$E4046</f>
        <v>103.91549832436277</v>
      </c>
      <c r="J4041" s="5">
        <f ca="1">VLOOKUP(CONCATENATE($F4041," ",$G4041),AllocFactorMatrix,(J$4+1),FALSE)*$E4046</f>
        <v>5.0150978867446856</v>
      </c>
      <c r="K4041" s="5">
        <f ca="1">VLOOKUP(CONCATENATE($F4041," ",$G4041),AllocFactorMatrix,(K$4+1),FALSE)*$E4046</f>
        <v>18.244680896844155</v>
      </c>
      <c r="L4041" s="5">
        <f ca="1">VLOOKUP(CONCATENATE($F4041," ",$G4041),AllocFactorMatrix,(L$4+1),FALSE)*$E4046</f>
        <v>0.56356102688445864</v>
      </c>
      <c r="M4041" s="5">
        <f ca="1">VLOOKUP(CONCATENATE($F4041," ",$G4041),AllocFactorMatrix,(M$4+1),FALSE)*$E4046</f>
        <v>7.0188545409985884E-2</v>
      </c>
      <c r="N4041" s="5">
        <f t="shared" ca="1" si="2084"/>
        <v>18.8784304691386</v>
      </c>
      <c r="O4041" s="5">
        <f ca="1">VLOOKUP(CONCATENATE($F4041," ",$G4041),AllocFactorMatrix,(O$4+1),FALSE)*$E4046</f>
        <v>13.784141578553964</v>
      </c>
      <c r="P4041" s="5">
        <f ca="1">VLOOKUP(CONCATENATE($F4041," ",$G4041),AllocFactorMatrix,(P$4+1),FALSE)*$E4046</f>
        <v>2.5624558422383816</v>
      </c>
      <c r="Q4041" s="5">
        <f ca="1">VLOOKUP(CONCATENATE($F4041," ",$G4041),AllocFactorMatrix,(Q$4+1),FALSE)*$E4046</f>
        <v>1.5246917587816531</v>
      </c>
      <c r="R4041" s="5">
        <f ca="1">VLOOKUP(CONCATENATE($F4041," ",$G4041),AllocFactorMatrix,(R$4+1),FALSE)*$E4046</f>
        <v>0</v>
      </c>
      <c r="S4041" s="5">
        <f t="shared" ca="1" si="2086"/>
        <v>17.871289179573999</v>
      </c>
      <c r="T4041" s="5">
        <f ca="1">VLOOKUP(CONCATENATE($F4041," ",$G4041),AllocFactorMatrix,(T$4+1),FALSE)*$E4046</f>
        <v>0.48131855582105276</v>
      </c>
      <c r="U4041" s="5">
        <f ca="1">VLOOKUP(CONCATENATE($F4041," ",$G4041),AllocFactorMatrix,(U$4+1),FALSE)*$E4046</f>
        <v>7.8794595650501345</v>
      </c>
      <c r="V4041" s="5">
        <f ca="1">VLOOKUP(CONCATENATE($F4041," ",$G4041),AllocFactorMatrix,(V$4+1),FALSE)*$E4046</f>
        <v>54.893697841310022</v>
      </c>
      <c r="W4041" s="5">
        <f ca="1">VLOOKUP(CONCATENATE($F4041," ",$G4041),AllocFactorMatrix,(W$4+1),FALSE)*$E4046</f>
        <v>0</v>
      </c>
      <c r="X4041" s="5">
        <f t="shared" ca="1" si="2087"/>
        <v>63.25447596218121</v>
      </c>
      <c r="Y4041" s="5">
        <f ca="1">VLOOKUP(CONCATENATE($F4041," ",$G4041),AllocFactorMatrix,(Y$4+1),FALSE)*$E4046</f>
        <v>4.1486227735363395</v>
      </c>
      <c r="Z4041" s="5">
        <f ca="1">VLOOKUP(CONCATENATE($F4041," ",$G4041),AllocFactorMatrix,(Z$4+1),FALSE)*$E4046</f>
        <v>6.9157654344817993E-2</v>
      </c>
      <c r="AA4041" s="5">
        <f t="shared" ca="1" si="2085"/>
        <v>4.2177804278811575</v>
      </c>
      <c r="AB4041" s="5">
        <f ca="1">VLOOKUP(CONCATENATE($F4041," ",$G4041),AllocFactorMatrix,(AB$4+1),FALSE)*$E4046</f>
        <v>5.539920671878832E-2</v>
      </c>
      <c r="AC4041" s="5">
        <f ca="1">VLOOKUP(CONCATENATE($F4041," ",$G4041),AllocFactorMatrix,(AC$4+1),FALSE)*$E4046</f>
        <v>0.18836914601259161</v>
      </c>
      <c r="AD4041" s="5">
        <f ca="1">VLOOKUP(CONCATENATE($F4041," ",$G4041),AllocFactorMatrix,(AD$4+1),FALSE)*$E4046</f>
        <v>4.0606348468862595E-2</v>
      </c>
    </row>
    <row r="4042" spans="4:30" hidden="1" outlineLevel="1">
      <c r="D4042" s="7"/>
      <c r="E4042" s="51"/>
      <c r="F4042" s="52" t="str">
        <f>F4046</f>
        <v>LABOR_M</v>
      </c>
      <c r="G4042" s="55" t="str">
        <f>$G$11</f>
        <v>DISTPRI</v>
      </c>
      <c r="H4042" s="4">
        <f t="shared" ca="1" si="2083"/>
        <v>136748.72711764136</v>
      </c>
      <c r="I4042" s="5">
        <f ca="1">VLOOKUP(CONCATENATE($F4042," ",$G4042),AllocFactorMatrix,(I$4+1),FALSE)*$E4046</f>
        <v>91395.006738048702</v>
      </c>
      <c r="J4042" s="5">
        <f ca="1">VLOOKUP(CONCATENATE($F4042," ",$G4042),AllocFactorMatrix,(J$4+1),FALSE)*$E4046</f>
        <v>4308.1220275905252</v>
      </c>
      <c r="K4042" s="5">
        <f ca="1">VLOOKUP(CONCATENATE($F4042," ",$G4042),AllocFactorMatrix,(K$4+1),FALSE)*$E4046</f>
        <v>15643.055486111298</v>
      </c>
      <c r="L4042" s="5">
        <f ca="1">VLOOKUP(CONCATENATE($F4042," ",$G4042),AllocFactorMatrix,(L$4+1),FALSE)*$E4046</f>
        <v>483.45181212058213</v>
      </c>
      <c r="M4042" s="5">
        <f ca="1">VLOOKUP(CONCATENATE($F4042," ",$G4042),AllocFactorMatrix,(M$4+1),FALSE)*$E4046</f>
        <v>0</v>
      </c>
      <c r="N4042" s="5">
        <f t="shared" ca="1" si="2084"/>
        <v>16126.50729823188</v>
      </c>
      <c r="O4042" s="5">
        <f ca="1">VLOOKUP(CONCATENATE($F4042," ",$G4042),AllocFactorMatrix,(O$4+1),FALSE)*$E4046</f>
        <v>11729.557442268899</v>
      </c>
      <c r="P4042" s="5">
        <f ca="1">VLOOKUP(CONCATENATE($F4042," ",$G4042),AllocFactorMatrix,(P$4+1),FALSE)*$E4046</f>
        <v>2184.6308629516247</v>
      </c>
      <c r="Q4042" s="5">
        <f ca="1">VLOOKUP(CONCATENATE($F4042," ",$G4042),AllocFactorMatrix,(Q$4+1),FALSE)*$E4046</f>
        <v>0</v>
      </c>
      <c r="R4042" s="5">
        <f ca="1">VLOOKUP(CONCATENATE($F4042," ",$G4042),AllocFactorMatrix,(R$4+1),FALSE)*$E4046</f>
        <v>0</v>
      </c>
      <c r="S4042" s="5">
        <f t="shared" ca="1" si="2086"/>
        <v>13914.188305220523</v>
      </c>
      <c r="T4042" s="5">
        <f ca="1">VLOOKUP(CONCATENATE($F4042," ",$G4042),AllocFactorMatrix,(T$4+1),FALSE)*$E4046</f>
        <v>418.15149444010643</v>
      </c>
      <c r="U4042" s="5">
        <f ca="1">VLOOKUP(CONCATENATE($F4042," ",$G4042),AllocFactorMatrix,(U$4+1),FALSE)*$E4046</f>
        <v>6743.8373928397386</v>
      </c>
      <c r="V4042" s="5">
        <f ca="1">VLOOKUP(CONCATENATE($F4042," ",$G4042),AllocFactorMatrix,(V$4+1),FALSE)*$E4046</f>
        <v>0</v>
      </c>
      <c r="W4042" s="5">
        <f ca="1">VLOOKUP(CONCATENATE($F4042," ",$G4042),AllocFactorMatrix,(W$4+1),FALSE)*$E4046</f>
        <v>0</v>
      </c>
      <c r="X4042" s="5">
        <f t="shared" ca="1" si="2087"/>
        <v>7161.9888872798447</v>
      </c>
      <c r="Y4042" s="5">
        <f ca="1">VLOOKUP(CONCATENATE($F4042," ",$G4042),AllocFactorMatrix,(Y$4+1),FALSE)*$E4046</f>
        <v>3537.0006078704014</v>
      </c>
      <c r="Z4042" s="5">
        <f ca="1">VLOOKUP(CONCATENATE($F4042," ",$G4042),AllocFactorMatrix,(Z$4+1),FALSE)*$E4046</f>
        <v>59.011015773115382</v>
      </c>
      <c r="AA4042" s="5">
        <f t="shared" ca="1" si="2085"/>
        <v>3596.0116236435169</v>
      </c>
      <c r="AB4042" s="5">
        <f ca="1">VLOOKUP(CONCATENATE($F4042," ",$G4042),AllocFactorMatrix,(AB$4+1),FALSE)*$E4046</f>
        <v>47.80881053285524</v>
      </c>
      <c r="AC4042" s="5">
        <f ca="1">VLOOKUP(CONCATENATE($F4042," ",$G4042),AllocFactorMatrix,(AC$4+1),FALSE)*$E4046</f>
        <v>163.78634282789739</v>
      </c>
      <c r="AD4042" s="5">
        <f ca="1">VLOOKUP(CONCATENATE($F4042," ",$G4042),AllocFactorMatrix,(AD$4+1),FALSE)*$E4046</f>
        <v>35.307084265623956</v>
      </c>
    </row>
    <row r="4043" spans="4:30" hidden="1" outlineLevel="1">
      <c r="D4043" s="7"/>
      <c r="E4043" s="51"/>
      <c r="F4043" s="52" t="str">
        <f>F4046</f>
        <v>LABOR_M</v>
      </c>
      <c r="G4043" s="55" t="str">
        <f>$G$12</f>
        <v>DISTSEC</v>
      </c>
      <c r="H4043" s="4">
        <f t="shared" ca="1" si="2083"/>
        <v>56437.881636375743</v>
      </c>
      <c r="I4043" s="5">
        <f ca="1">VLOOKUP(CONCATENATE($F4043," ",$G4043),AllocFactorMatrix,(I$4+1),FALSE)*$E4046</f>
        <v>42198.68602496144</v>
      </c>
      <c r="J4043" s="5">
        <f ca="1">VLOOKUP(CONCATENATE($F4043," ",$G4043),AllocFactorMatrix,(J$4+1),FALSE)*$E4046</f>
        <v>2034.4121023800244</v>
      </c>
      <c r="K4043" s="5">
        <f ca="1">VLOOKUP(CONCATENATE($F4043," ",$G4043),AllocFactorMatrix,(K$4+1),FALSE)*$E4046</f>
        <v>6138.6691285476909</v>
      </c>
      <c r="L4043" s="5">
        <f ca="1">VLOOKUP(CONCATENATE($F4043," ",$G4043),AllocFactorMatrix,(L$4+1),FALSE)*$E4046</f>
        <v>0</v>
      </c>
      <c r="M4043" s="5">
        <f ca="1">VLOOKUP(CONCATENATE($F4043," ",$G4043),AllocFactorMatrix,(M$4+1),FALSE)*$E4046</f>
        <v>0</v>
      </c>
      <c r="N4043" s="5">
        <f t="shared" ca="1" si="2084"/>
        <v>6138.6691285476909</v>
      </c>
      <c r="O4043" s="5">
        <f ca="1">VLOOKUP(CONCATENATE($F4043," ",$G4043),AllocFactorMatrix,(O$4+1),FALSE)*$E4046</f>
        <v>3911.5838618720672</v>
      </c>
      <c r="P4043" s="5">
        <f ca="1">VLOOKUP(CONCATENATE($F4043," ",$G4043),AllocFactorMatrix,(P$4+1),FALSE)*$E4046</f>
        <v>0</v>
      </c>
      <c r="Q4043" s="5">
        <f ca="1">VLOOKUP(CONCATENATE($F4043," ",$G4043),AllocFactorMatrix,(Q$4+1),FALSE)*$E4046</f>
        <v>0</v>
      </c>
      <c r="R4043" s="5">
        <f ca="1">VLOOKUP(CONCATENATE($F4043," ",$G4043),AllocFactorMatrix,(R$4+1),FALSE)*$E4046</f>
        <v>0</v>
      </c>
      <c r="S4043" s="5">
        <f t="shared" ca="1" si="2086"/>
        <v>3911.5838618720672</v>
      </c>
      <c r="T4043" s="5">
        <f ca="1">VLOOKUP(CONCATENATE($F4043," ",$G4043),AllocFactorMatrix,(T$4+1),FALSE)*$E4046</f>
        <v>105.76102164462621</v>
      </c>
      <c r="U4043" s="5">
        <f ca="1">VLOOKUP(CONCATENATE($F4043," ",$G4043),AllocFactorMatrix,(U$4+1),FALSE)*$E4046</f>
        <v>0</v>
      </c>
      <c r="V4043" s="5">
        <f ca="1">VLOOKUP(CONCATENATE($F4043," ",$G4043),AllocFactorMatrix,(V$4+1),FALSE)*$E4046</f>
        <v>0</v>
      </c>
      <c r="W4043" s="5">
        <f ca="1">VLOOKUP(CONCATENATE($F4043," ",$G4043),AllocFactorMatrix,(W$4+1),FALSE)*$E4046</f>
        <v>0</v>
      </c>
      <c r="X4043" s="5">
        <f t="shared" ca="1" si="2087"/>
        <v>105.76102164462621</v>
      </c>
      <c r="Y4043" s="5">
        <f ca="1">VLOOKUP(CONCATENATE($F4043," ",$G4043),AllocFactorMatrix,(Y$4+1),FALSE)*$E4046</f>
        <v>1442.7646012595235</v>
      </c>
      <c r="Z4043" s="5">
        <f ca="1">VLOOKUP(CONCATENATE($F4043," ",$G4043),AllocFactorMatrix,(Z$4+1),FALSE)*$E4046</f>
        <v>0</v>
      </c>
      <c r="AA4043" s="5">
        <f t="shared" ca="1" si="2085"/>
        <v>1442.7646012595235</v>
      </c>
      <c r="AB4043" s="5">
        <f ca="1">VLOOKUP(CONCATENATE($F4043," ",$G4043),AllocFactorMatrix,(AB$4+1),FALSE)*$E4046</f>
        <v>14.971614679275575</v>
      </c>
      <c r="AC4043" s="5">
        <f ca="1">VLOOKUP(CONCATENATE($F4043," ",$G4043),AllocFactorMatrix,(AC$4+1),FALSE)*$E4046</f>
        <v>508.34390149478776</v>
      </c>
      <c r="AD4043" s="5">
        <f ca="1">VLOOKUP(CONCATENATE($F4043," ",$G4043),AllocFactorMatrix,(AD$4+1),FALSE)*$E4046</f>
        <v>82.689379536306674</v>
      </c>
    </row>
    <row r="4044" spans="4:30" hidden="1" outlineLevel="1">
      <c r="D4044" s="7"/>
      <c r="E4044" s="51"/>
      <c r="F4044" s="52" t="str">
        <f>F4046</f>
        <v>LABOR_M</v>
      </c>
      <c r="G4044" s="55" t="str">
        <f>$G$13</f>
        <v>ENERGY</v>
      </c>
      <c r="H4044" s="4">
        <f t="shared" ca="1" si="2083"/>
        <v>69912.972257496745</v>
      </c>
      <c r="I4044" s="5">
        <f ca="1">VLOOKUP(CONCATENATE($F4044," ",$G4044),AllocFactorMatrix,(I$4+1),FALSE)*$E4046</f>
        <v>26233.241045504521</v>
      </c>
      <c r="J4044" s="5">
        <f ca="1">VLOOKUP(CONCATENATE($F4044," ",$G4044),AllocFactorMatrix,(J$4+1),FALSE)*$E4046</f>
        <v>1700.0835335674378</v>
      </c>
      <c r="K4044" s="5">
        <f ca="1">VLOOKUP(CONCATENATE($F4044," ",$G4044),AllocFactorMatrix,(K$4+1),FALSE)*$E4046</f>
        <v>5703.9645505167337</v>
      </c>
      <c r="L4044" s="5">
        <f ca="1">VLOOKUP(CONCATENATE($F4044," ",$G4044),AllocFactorMatrix,(L$4+1),FALSE)*$E4046</f>
        <v>181.28494274630359</v>
      </c>
      <c r="M4044" s="5">
        <f ca="1">VLOOKUP(CONCATENATE($F4044," ",$G4044),AllocFactorMatrix,(M$4+1),FALSE)*$E4046</f>
        <v>16.712352462164482</v>
      </c>
      <c r="N4044" s="5">
        <f t="shared" ca="1" si="2084"/>
        <v>5901.9618457252018</v>
      </c>
      <c r="O4044" s="5">
        <f ca="1">VLOOKUP(CONCATENATE($F4044," ",$G4044),AllocFactorMatrix,(O$4+1),FALSE)*$E4046</f>
        <v>5200.3840695997642</v>
      </c>
      <c r="P4044" s="5">
        <f ca="1">VLOOKUP(CONCATENATE($F4044," ",$G4044),AllocFactorMatrix,(P$4+1),FALSE)*$E4046</f>
        <v>964.05114245138725</v>
      </c>
      <c r="Q4044" s="5">
        <f ca="1">VLOOKUP(CONCATENATE($F4044," ",$G4044),AllocFactorMatrix,(Q$4+1),FALSE)*$E4046</f>
        <v>438.04016334736087</v>
      </c>
      <c r="R4044" s="5">
        <f ca="1">VLOOKUP(CONCATENATE($F4044," ",$G4044),AllocFactorMatrix,(R$4+1),FALSE)*$E4046</f>
        <v>20.296213461660052</v>
      </c>
      <c r="S4044" s="5">
        <f t="shared" ca="1" si="2086"/>
        <v>6622.7715888601724</v>
      </c>
      <c r="T4044" s="5">
        <f ca="1">VLOOKUP(CONCATENATE($F4044," ",$G4044),AllocFactorMatrix,(T$4+1),FALSE)*$E4046</f>
        <v>199.28857225515267</v>
      </c>
      <c r="U4044" s="5">
        <f ca="1">VLOOKUP(CONCATENATE($F4044," ",$G4044),AllocFactorMatrix,(U$4+1),FALSE)*$E4046</f>
        <v>3499.2087786532984</v>
      </c>
      <c r="V4044" s="5">
        <f ca="1">VLOOKUP(CONCATENATE($F4044," ",$G4044),AllocFactorMatrix,(V$4+1),FALSE)*$E4046</f>
        <v>19867.054647665791</v>
      </c>
      <c r="W4044" s="5">
        <f ca="1">VLOOKUP(CONCATENATE($F4044," ",$G4044),AllocFactorMatrix,(W$4+1),FALSE)*$E4046</f>
        <v>3769.2452483755251</v>
      </c>
      <c r="X4044" s="5">
        <f t="shared" ca="1" si="2087"/>
        <v>27334.797246949769</v>
      </c>
      <c r="Y4044" s="5">
        <f ca="1">VLOOKUP(CONCATENATE($F4044," ",$G4044),AllocFactorMatrix,(Y$4+1),FALSE)*$E4046</f>
        <v>1408.9408020735973</v>
      </c>
      <c r="Z4044" s="5">
        <f ca="1">VLOOKUP(CONCATENATE($F4044," ",$G4044),AllocFactorMatrix,(Z$4+1),FALSE)*$E4046</f>
        <v>22.935310188467657</v>
      </c>
      <c r="AA4044" s="5">
        <f t="shared" ca="1" si="2085"/>
        <v>1431.8761122620649</v>
      </c>
      <c r="AB4044" s="5">
        <f ca="1">VLOOKUP(CONCATENATE($F4044," ",$G4044),AllocFactorMatrix,(AB$4+1),FALSE)*$E4046</f>
        <v>25.582493590046962</v>
      </c>
      <c r="AC4044" s="5">
        <f ca="1">VLOOKUP(CONCATENATE($F4044," ",$G4044),AllocFactorMatrix,(AC$4+1),FALSE)*$E4046</f>
        <v>553.18716684706033</v>
      </c>
      <c r="AD4044" s="5">
        <f ca="1">VLOOKUP(CONCATENATE($F4044," ",$G4044),AllocFactorMatrix,(AD$4+1),FALSE)*$E4046</f>
        <v>109.47122419047295</v>
      </c>
    </row>
    <row r="4045" spans="4:30" hidden="1" outlineLevel="1">
      <c r="D4045" s="7"/>
      <c r="E4045" s="51"/>
      <c r="F4045" s="52" t="str">
        <f>F4046</f>
        <v>LABOR_M</v>
      </c>
      <c r="G4045" s="55" t="str">
        <f>$G$14</f>
        <v>CUSTOMER</v>
      </c>
      <c r="H4045" s="4">
        <f t="shared" ca="1" si="2083"/>
        <v>52695.878723363639</v>
      </c>
      <c r="I4045" s="5">
        <f ca="1">VLOOKUP(CONCATENATE($F4045," ",$G4045),AllocFactorMatrix,(I$4+1),FALSE)*$E4046</f>
        <v>37651.257639529431</v>
      </c>
      <c r="J4045" s="5">
        <f ca="1">VLOOKUP(CONCATENATE($F4045," ",$G4045),AllocFactorMatrix,(J$4+1),FALSE)*$E4046</f>
        <v>6443.3699688295574</v>
      </c>
      <c r="K4045" s="5">
        <f ca="1">VLOOKUP(CONCATENATE($F4045," ",$G4045),AllocFactorMatrix,(K$4+1),FALSE)*$E4046</f>
        <v>1855.3432749746598</v>
      </c>
      <c r="L4045" s="5">
        <f ca="1">VLOOKUP(CONCATENATE($F4045," ",$G4045),AllocFactorMatrix,(L$4+1),FALSE)*$E4046</f>
        <v>310.14459420375704</v>
      </c>
      <c r="M4045" s="5">
        <f ca="1">VLOOKUP(CONCATENATE($F4045," ",$G4045),AllocFactorMatrix,(M$4+1),FALSE)*$E4046</f>
        <v>49.001358592057706</v>
      </c>
      <c r="N4045" s="5">
        <f t="shared" ca="1" si="2084"/>
        <v>2214.4892277704748</v>
      </c>
      <c r="O4045" s="5">
        <f ca="1">VLOOKUP(CONCATENATE($F4045," ",$G4045),AllocFactorMatrix,(O$4+1),FALSE)*$E4046</f>
        <v>346.21139061899277</v>
      </c>
      <c r="P4045" s="5">
        <f ca="1">VLOOKUP(CONCATENATE($F4045," ",$G4045),AllocFactorMatrix,(P$4+1),FALSE)*$E4046</f>
        <v>88.91667583163877</v>
      </c>
      <c r="Q4045" s="5">
        <f ca="1">VLOOKUP(CONCATENATE($F4045," ",$G4045),AllocFactorMatrix,(Q$4+1),FALSE)*$E4046</f>
        <v>170.0698498618645</v>
      </c>
      <c r="R4045" s="5">
        <f ca="1">VLOOKUP(CONCATENATE($F4045," ",$G4045),AllocFactorMatrix,(R$4+1),FALSE)*$E4046</f>
        <v>29.68308501169582</v>
      </c>
      <c r="S4045" s="5">
        <f t="shared" ca="1" si="2086"/>
        <v>634.88100132419186</v>
      </c>
      <c r="T4045" s="5">
        <f ca="1">VLOOKUP(CONCATENATE($F4045," ",$G4045),AllocFactorMatrix,(T$4+1),FALSE)*$E4046</f>
        <v>2.4078143307051678</v>
      </c>
      <c r="U4045" s="5">
        <f ca="1">VLOOKUP(CONCATENATE($F4045," ",$G4045),AllocFactorMatrix,(U$4+1),FALSE)*$E4046</f>
        <v>52.934850308250589</v>
      </c>
      <c r="V4045" s="5">
        <f ca="1">VLOOKUP(CONCATENATE($F4045," ",$G4045),AllocFactorMatrix,(V$4+1),FALSE)*$E4046</f>
        <v>250.23712289643689</v>
      </c>
      <c r="W4045" s="5">
        <f ca="1">VLOOKUP(CONCATENATE($F4045," ",$G4045),AllocFactorMatrix,(W$4+1),FALSE)*$E4046</f>
        <v>44.541210516672017</v>
      </c>
      <c r="X4045" s="5">
        <f t="shared" ca="1" si="2087"/>
        <v>350.12099805206469</v>
      </c>
      <c r="Y4045" s="5">
        <f ca="1">VLOOKUP(CONCATENATE($F4045," ",$G4045),AllocFactorMatrix,(Y$4+1),FALSE)*$E4046</f>
        <v>94.758765851340286</v>
      </c>
      <c r="Z4045" s="5">
        <f ca="1">VLOOKUP(CONCATENATE($F4045," ",$G4045),AllocFactorMatrix,(Z$4+1),FALSE)*$E4046</f>
        <v>1.5012392627737712</v>
      </c>
      <c r="AA4045" s="5">
        <f t="shared" ca="1" si="2085"/>
        <v>96.260005114114051</v>
      </c>
      <c r="AB4045" s="5">
        <f ca="1">VLOOKUP(CONCATENATE($F4045," ",$G4045),AllocFactorMatrix,(AB$4+1),FALSE)*$E4046</f>
        <v>2.7001451254817241</v>
      </c>
      <c r="AC4045" s="5">
        <f ca="1">VLOOKUP(CONCATENATE($F4045," ",$G4045),AllocFactorMatrix,(AC$4+1),FALSE)*$E4046</f>
        <v>4155.6101396400036</v>
      </c>
      <c r="AD4045" s="5">
        <f ca="1">VLOOKUP(CONCATENATE($F4045," ",$G4045),AllocFactorMatrix,(AD$4+1),FALSE)*$E4046</f>
        <v>1147.1895979783121</v>
      </c>
    </row>
    <row r="4046" spans="4:30" collapsed="1">
      <c r="D4046" s="7" t="s">
        <v>309</v>
      </c>
      <c r="E4046" s="61">
        <v>582551</v>
      </c>
      <c r="F4046" s="10" t="s">
        <v>70</v>
      </c>
      <c r="G4046" s="55" t="str">
        <f>$G$15</f>
        <v>TOTAL</v>
      </c>
      <c r="H4046" s="4">
        <f t="shared" ca="1" si="2083"/>
        <v>582551</v>
      </c>
      <c r="I4046" s="5">
        <f ca="1">VLOOKUP(CONCATENATE($F4046," ",$G4046),AllocFactorMatrix,(I$4+1),FALSE)*$E4046</f>
        <v>345507.244995574</v>
      </c>
      <c r="J4046" s="5">
        <f ca="1">VLOOKUP(CONCATENATE($F4046," ",$G4046),AllocFactorMatrix,(J$4+1),FALSE)*$E4046</f>
        <v>21299.393667825738</v>
      </c>
      <c r="K4046" s="5">
        <f ca="1">VLOOKUP(CONCATENATE($F4046," ",$G4046),AllocFactorMatrix,(K$4+1),FALSE)*$E4046</f>
        <v>51796.782408938911</v>
      </c>
      <c r="L4046" s="5">
        <f ca="1">VLOOKUP(CONCATENATE($F4046," ",$G4046),AllocFactorMatrix,(L$4+1),FALSE)*$E4046</f>
        <v>1536.6482073682091</v>
      </c>
      <c r="M4046" s="5">
        <f ca="1">VLOOKUP(CONCATENATE($F4046," ",$G4046),AllocFactorMatrix,(M$4+1),FALSE)*$E4046</f>
        <v>137.93223473500279</v>
      </c>
      <c r="N4046" s="5">
        <f t="shared" ca="1" si="2084"/>
        <v>53471.362851042119</v>
      </c>
      <c r="O4046" s="5">
        <f ca="1">VLOOKUP(CONCATENATE($F4046," ",$G4046),AllocFactorMatrix,(O$4+1),FALSE)*$E4046</f>
        <v>38269.98616718228</v>
      </c>
      <c r="P4046" s="5">
        <f ca="1">VLOOKUP(CONCATENATE($F4046," ",$G4046),AllocFactorMatrix,(P$4+1),FALSE)*$E4046</f>
        <v>6329.9362625084386</v>
      </c>
      <c r="Q4046" s="5">
        <f ca="1">VLOOKUP(CONCATENATE($F4046," ",$G4046),AllocFactorMatrix,(Q$4+1),FALSE)*$E4046</f>
        <v>1805.5358073271395</v>
      </c>
      <c r="R4046" s="5">
        <f ca="1">VLOOKUP(CONCATENATE($F4046," ",$G4046),AllocFactorMatrix,(R$4+1),FALSE)*$E4046</f>
        <v>75.876795976476942</v>
      </c>
      <c r="S4046" s="5">
        <f t="shared" ca="1" si="2086"/>
        <v>46481.335032994335</v>
      </c>
      <c r="T4046" s="5">
        <f ca="1">VLOOKUP(CONCATENATE($F4046," ",$G4046),AllocFactorMatrix,(T$4+1),FALSE)*$E4046</f>
        <v>1268.2854504633171</v>
      </c>
      <c r="U4046" s="5">
        <f ca="1">VLOOKUP(CONCATENATE($F4046," ",$G4046),AllocFactorMatrix,(U$4+1),FALSE)*$E4046</f>
        <v>18937.569400865847</v>
      </c>
      <c r="V4046" s="5">
        <f ca="1">VLOOKUP(CONCATENATE($F4046," ",$G4046),AllocFactorMatrix,(V$4+1),FALSE)*$E4046</f>
        <v>66989.351609716745</v>
      </c>
      <c r="W4046" s="5">
        <f ca="1">VLOOKUP(CONCATENATE($F4046," ",$G4046),AllocFactorMatrix,(W$4+1),FALSE)*$E4046</f>
        <v>9983.3872979971293</v>
      </c>
      <c r="X4046" s="5">
        <f t="shared" ca="1" si="2087"/>
        <v>97178.59375904304</v>
      </c>
      <c r="Y4046" s="5">
        <f ca="1">VLOOKUP(CONCATENATE($F4046," ",$G4046),AllocFactorMatrix,(Y$4+1),FALSE)*$E4046</f>
        <v>11519.000049583034</v>
      </c>
      <c r="Z4046" s="5">
        <f ca="1">VLOOKUP(CONCATENATE($F4046," ",$G4046),AllocFactorMatrix,(Z$4+1),FALSE)*$E4046</f>
        <v>188.02099561499713</v>
      </c>
      <c r="AA4046" s="5">
        <f t="shared" ca="1" si="2085"/>
        <v>11707.021045198031</v>
      </c>
      <c r="AB4046" s="5">
        <f ca="1">VLOOKUP(CONCATENATE($F4046," ",$G4046),AllocFactorMatrix,(AB$4+1),FALSE)*$E4046</f>
        <v>150.23483604774381</v>
      </c>
      <c r="AC4046" s="5">
        <f ca="1">VLOOKUP(CONCATENATE($F4046," ",$G4046),AllocFactorMatrix,(AC$4+1),FALSE)*$E4046</f>
        <v>5381.1159199557615</v>
      </c>
      <c r="AD4046" s="5">
        <f ca="1">VLOOKUP(CONCATENATE($F4046," ",$G4046),AllocFactorMatrix,(AD$4+1),FALSE)*$E4046</f>
        <v>1374.6978923191846</v>
      </c>
    </row>
    <row r="4047" spans="4:30" hidden="1" outlineLevel="1">
      <c r="D4047" s="7"/>
      <c r="E4047" s="51"/>
      <c r="F4047" s="52" t="str">
        <f>F4054</f>
        <v>RB_GUP</v>
      </c>
      <c r="G4047" s="55" t="str">
        <f>$G$8</f>
        <v>PRODUCTION</v>
      </c>
      <c r="H4047" s="4">
        <f t="shared" ca="1" si="1999"/>
        <v>1493175.0638380006</v>
      </c>
      <c r="I4047" s="5">
        <f ca="1">VLOOKUP(CONCATENATE($F4047," ",$G4047),AllocFactorMatrix,(I$4+1),FALSE)*$E4054</f>
        <v>829020.48163531418</v>
      </c>
      <c r="J4047" s="5">
        <f ca="1">VLOOKUP(CONCATENATE($F4047," ",$G4047),AllocFactorMatrix,(J$4+1),FALSE)*$E4054</f>
        <v>38147.274606109306</v>
      </c>
      <c r="K4047" s="5">
        <f ca="1">VLOOKUP(CONCATENATE($F4047," ",$G4047),AllocFactorMatrix,(K$4+1),FALSE)*$E4054</f>
        <v>125668.07570797041</v>
      </c>
      <c r="L4047" s="5">
        <f ca="1">VLOOKUP(CONCATENATE($F4047," ",$G4047),AllocFactorMatrix,(L$4+1),FALSE)*$E4054</f>
        <v>3140.0440280564335</v>
      </c>
      <c r="M4047" s="5">
        <f ca="1">VLOOKUP(CONCATENATE($F4047," ",$G4047),AllocFactorMatrix,(M$4+1),FALSE)*$E4054</f>
        <v>404.21705663686987</v>
      </c>
      <c r="N4047" s="5">
        <f t="shared" ca="1" si="2000"/>
        <v>129212.33679266371</v>
      </c>
      <c r="O4047" s="5">
        <f ca="1">VLOOKUP(CONCATENATE($F4047," ",$G4047),AllocFactorMatrix,(O$4+1),FALSE)*$E4054</f>
        <v>95597.403797799794</v>
      </c>
      <c r="P4047" s="5">
        <f ca="1">VLOOKUP(CONCATENATE($F4047," ",$G4047),AllocFactorMatrix,(P$4+1),FALSE)*$E4054</f>
        <v>17303.311733547696</v>
      </c>
      <c r="Q4047" s="5">
        <f ca="1">VLOOKUP(CONCATENATE($F4047," ",$G4047),AllocFactorMatrix,(Q$4+1),FALSE)*$E4054</f>
        <v>6692.7988144338779</v>
      </c>
      <c r="R4047" s="5">
        <f ca="1">VLOOKUP(CONCATENATE($F4047," ",$G4047),AllocFactorMatrix,(R$4+1),FALSE)*$E4054</f>
        <v>144.20789013633021</v>
      </c>
      <c r="S4047" s="5">
        <f ca="1">SUBTOTAL(9,O4047:R4047)</f>
        <v>119737.7222359177</v>
      </c>
      <c r="T4047" s="5">
        <f ca="1">VLOOKUP(CONCATENATE($F4047," ",$G4047),AllocFactorMatrix,(T$4+1),FALSE)*$E4054</f>
        <v>3035.5665871431838</v>
      </c>
      <c r="U4047" s="5">
        <f ca="1">VLOOKUP(CONCATENATE($F4047," ",$G4047),AllocFactorMatrix,(U$4+1),FALSE)*$E4054</f>
        <v>48331.497056258799</v>
      </c>
      <c r="V4047" s="5">
        <f ca="1">VLOOKUP(CONCATENATE($F4047," ",$G4047),AllocFactorMatrix,(V$4+1),FALSE)*$E4054</f>
        <v>262111.55807902516</v>
      </c>
      <c r="W4047" s="5">
        <f ca="1">VLOOKUP(CONCATENATE($F4047," ",$G4047),AllocFactorMatrix,(W$4+1),FALSE)*$E4054</f>
        <v>34486.714122084297</v>
      </c>
      <c r="X4047" s="5">
        <f ca="1">SUBTOTAL(9,T4047:W4047)</f>
        <v>347965.33584451146</v>
      </c>
      <c r="Y4047" s="5">
        <f ca="1">VLOOKUP(CONCATENATE($F4047," ",$G4047),AllocFactorMatrix,(Y$4+1),FALSE)*$E4054</f>
        <v>28175.333760489964</v>
      </c>
      <c r="Z4047" s="5">
        <f ca="1">VLOOKUP(CONCATENATE($F4047," ",$G4047),AllocFactorMatrix,(Z$4+1),FALSE)*$E4054</f>
        <v>585.67172474211554</v>
      </c>
      <c r="AA4047" s="5">
        <f t="shared" ca="1" si="2001"/>
        <v>28761.005485232079</v>
      </c>
      <c r="AB4047" s="5">
        <f ca="1">VLOOKUP(CONCATENATE($F4047," ",$G4047),AllocFactorMatrix,(AB$4+1),FALSE)*$E4054</f>
        <v>330.9072382524451</v>
      </c>
      <c r="AC4047" s="5">
        <f ca="1">VLOOKUP(CONCATENATE($F4047," ",$G4047),AllocFactorMatrix,(AC$4+1),FALSE)*$E4054</f>
        <v>0</v>
      </c>
      <c r="AD4047" s="5">
        <f ca="1">VLOOKUP(CONCATENATE($F4047," ",$G4047),AllocFactorMatrix,(AD$4+1),FALSE)*$E4054</f>
        <v>0</v>
      </c>
    </row>
    <row r="4048" spans="4:30" hidden="1" outlineLevel="1">
      <c r="D4048" s="7"/>
      <c r="E4048" s="51"/>
      <c r="F4048" s="52" t="str">
        <f>F4054</f>
        <v>RB_GUP</v>
      </c>
      <c r="G4048" s="55" t="str">
        <f>$G$9</f>
        <v>BULKTRAN</v>
      </c>
      <c r="H4048" s="4">
        <f t="shared" ca="1" si="1999"/>
        <v>791415.6594149567</v>
      </c>
      <c r="I4048" s="5">
        <f ca="1">VLOOKUP(CONCATENATE($F4048," ",$G4048),AllocFactorMatrix,(I$4+1),FALSE)*$E4054</f>
        <v>389837.89220903901</v>
      </c>
      <c r="J4048" s="5">
        <f ca="1">VLOOKUP(CONCATENATE($F4048," ",$G4048),AllocFactorMatrix,(J$4+1),FALSE)*$E4054</f>
        <v>19271.079989997423</v>
      </c>
      <c r="K4048" s="5">
        <f ca="1">VLOOKUP(CONCATENATE($F4048," ",$G4048),AllocFactorMatrix,(K$4+1),FALSE)*$E4054</f>
        <v>70588.861562633261</v>
      </c>
      <c r="L4048" s="5">
        <f ca="1">VLOOKUP(CONCATENATE($F4048," ",$G4048),AllocFactorMatrix,(L$4+1),FALSE)*$E4054</f>
        <v>2221.8867434572226</v>
      </c>
      <c r="M4048" s="5">
        <f ca="1">VLOOKUP(CONCATENATE($F4048," ",$G4048),AllocFactorMatrix,(M$4+1),FALSE)*$E4054</f>
        <v>208.36142913623695</v>
      </c>
      <c r="N4048" s="5">
        <f t="shared" ca="1" si="2000"/>
        <v>73019.10973522671</v>
      </c>
      <c r="O4048" s="5">
        <f ca="1">VLOOKUP(CONCATENATE($F4048," ",$G4048),AllocFactorMatrix,(O$4+1),FALSE)*$E4054</f>
        <v>53658.515644764782</v>
      </c>
      <c r="P4048" s="5">
        <f ca="1">VLOOKUP(CONCATENATE($F4048," ",$G4048),AllocFactorMatrix,(P$4+1),FALSE)*$E4054</f>
        <v>9998.1447490327737</v>
      </c>
      <c r="Q4048" s="5">
        <f ca="1">VLOOKUP(CONCATENATE($F4048," ",$G4048),AllocFactorMatrix,(Q$4+1),FALSE)*$E4054</f>
        <v>4517.9754466278855</v>
      </c>
      <c r="R4048" s="5">
        <f ca="1">VLOOKUP(CONCATENATE($F4048," ",$G4048),AllocFactorMatrix,(R$4+1),FALSE)*$E4054</f>
        <v>203.1683056013527</v>
      </c>
      <c r="S4048" s="5">
        <f t="shared" ref="S4048:S4054" ca="1" si="2088">SUBTOTAL(9,O4048:R4048)</f>
        <v>68377.8041460268</v>
      </c>
      <c r="T4048" s="5">
        <f ca="1">VLOOKUP(CONCATENATE($F4048," ",$G4048),AllocFactorMatrix,(T$4+1),FALSE)*$E4054</f>
        <v>1874.4293891080147</v>
      </c>
      <c r="U4048" s="5">
        <f ca="1">VLOOKUP(CONCATENATE($F4048," ",$G4048),AllocFactorMatrix,(U$4+1),FALSE)*$E4054</f>
        <v>30674.717584018883</v>
      </c>
      <c r="V4048" s="5">
        <f ca="1">VLOOKUP(CONCATENATE($F4048," ",$G4048),AllocFactorMatrix,(V$4+1),FALSE)*$E4054</f>
        <v>162116.74434337817</v>
      </c>
      <c r="W4048" s="5">
        <f ca="1">VLOOKUP(CONCATENATE($F4048," ",$G4048),AllocFactorMatrix,(W$4+1),FALSE)*$E4054</f>
        <v>29275.597062706209</v>
      </c>
      <c r="X4048" s="5">
        <f t="shared" ref="X4048:X4054" ca="1" si="2089">SUBTOTAL(9,T4048:W4048)</f>
        <v>223941.48837921128</v>
      </c>
      <c r="Y4048" s="5">
        <f ca="1">VLOOKUP(CONCATENATE($F4048," ",$G4048),AllocFactorMatrix,(Y$4+1),FALSE)*$E4054</f>
        <v>16478.445009146752</v>
      </c>
      <c r="Z4048" s="5">
        <f ca="1">VLOOKUP(CONCATENATE($F4048," ",$G4048),AllocFactorMatrix,(Z$4+1),FALSE)*$E4054</f>
        <v>276.00765508951713</v>
      </c>
      <c r="AA4048" s="5">
        <f t="shared" ca="1" si="2001"/>
        <v>16754.452664236269</v>
      </c>
      <c r="AB4048" s="5">
        <f ca="1">VLOOKUP(CONCATENATE($F4048," ",$G4048),AllocFactorMatrix,(AB$4+1),FALSE)*$E4054</f>
        <v>213.83229121909892</v>
      </c>
      <c r="AC4048" s="5">
        <f ca="1">VLOOKUP(CONCATENATE($F4048," ",$G4048),AllocFactorMatrix,(AC$4+1),FALSE)*$E4054</f>
        <v>0</v>
      </c>
      <c r="AD4048" s="5">
        <f ca="1">VLOOKUP(CONCATENATE($F4048," ",$G4048),AllocFactorMatrix,(AD$4+1),FALSE)*$E4054</f>
        <v>0</v>
      </c>
    </row>
    <row r="4049" spans="1:30" hidden="1" outlineLevel="1">
      <c r="D4049" s="7"/>
      <c r="E4049" s="51"/>
      <c r="F4049" s="52" t="str">
        <f>F4054</f>
        <v>RB_GUP</v>
      </c>
      <c r="G4049" s="55" t="str">
        <f>$G$10</f>
        <v>SUBTRAN</v>
      </c>
      <c r="H4049" s="4">
        <f t="shared" ca="1" si="1999"/>
        <v>173850.26096981735</v>
      </c>
      <c r="I4049" s="5">
        <f ca="1">VLOOKUP(CONCATENATE($F4049," ",$G4049),AllocFactorMatrix,(I$4+1),FALSE)*$E4054</f>
        <v>84642.030166593147</v>
      </c>
      <c r="J4049" s="5">
        <f ca="1">VLOOKUP(CONCATENATE($F4049," ",$G4049),AllocFactorMatrix,(J$4+1),FALSE)*$E4054</f>
        <v>4084.9351007610089</v>
      </c>
      <c r="K4049" s="5">
        <f ca="1">VLOOKUP(CONCATENATE($F4049," ",$G4049),AllocFactorMatrix,(K$4+1),FALSE)*$E4054</f>
        <v>14860.794162101412</v>
      </c>
      <c r="L4049" s="5">
        <f ca="1">VLOOKUP(CONCATENATE($F4049," ",$G4049),AllocFactorMatrix,(L$4+1),FALSE)*$E4054</f>
        <v>459.03594947287274</v>
      </c>
      <c r="M4049" s="5">
        <f ca="1">VLOOKUP(CONCATENATE($F4049," ",$G4049),AllocFactorMatrix,(M$4+1),FALSE)*$E4054</f>
        <v>57.170499817046888</v>
      </c>
      <c r="N4049" s="5">
        <f t="shared" ca="1" si="2000"/>
        <v>15377.000611391331</v>
      </c>
      <c r="O4049" s="5">
        <f ca="1">VLOOKUP(CONCATENATE($F4049," ",$G4049),AllocFactorMatrix,(O$4+1),FALSE)*$E4054</f>
        <v>11227.562260931976</v>
      </c>
      <c r="P4049" s="5">
        <f ca="1">VLOOKUP(CONCATENATE($F4049," ",$G4049),AllocFactorMatrix,(P$4+1),FALSE)*$E4054</f>
        <v>2087.1907289738151</v>
      </c>
      <c r="Q4049" s="5">
        <f ca="1">VLOOKUP(CONCATENATE($F4049," ",$G4049),AllocFactorMatrix,(Q$4+1),FALSE)*$E4054</f>
        <v>1241.9033534220798</v>
      </c>
      <c r="R4049" s="5">
        <f ca="1">VLOOKUP(CONCATENATE($F4049," ",$G4049),AllocFactorMatrix,(R$4+1),FALSE)*$E4054</f>
        <v>0</v>
      </c>
      <c r="S4049" s="5">
        <f t="shared" ca="1" si="2088"/>
        <v>14556.656343327872</v>
      </c>
      <c r="T4049" s="5">
        <f ca="1">VLOOKUP(CONCATENATE($F4049," ",$G4049),AllocFactorMatrix,(T$4+1),FALSE)*$E4054</f>
        <v>392.04719583195453</v>
      </c>
      <c r="U4049" s="5">
        <f ca="1">VLOOKUP(CONCATENATE($F4049," ",$G4049),AllocFactorMatrix,(U$4+1),FALSE)*$E4054</f>
        <v>6418.0364330222665</v>
      </c>
      <c r="V4049" s="5">
        <f ca="1">VLOOKUP(CONCATENATE($F4049," ",$G4049),AllocFactorMatrix,(V$4+1),FALSE)*$E4054</f>
        <v>44712.42599575442</v>
      </c>
      <c r="W4049" s="5">
        <f ca="1">VLOOKUP(CONCATENATE($F4049," ",$G4049),AllocFactorMatrix,(W$4+1),FALSE)*$E4054</f>
        <v>0</v>
      </c>
      <c r="X4049" s="5">
        <f t="shared" ca="1" si="2089"/>
        <v>51522.50962460864</v>
      </c>
      <c r="Y4049" s="5">
        <f ca="1">VLOOKUP(CONCATENATE($F4049," ",$G4049),AllocFactorMatrix,(Y$4+1),FALSE)*$E4054</f>
        <v>3379.1673004483141</v>
      </c>
      <c r="Z4049" s="5">
        <f ca="1">VLOOKUP(CONCATENATE($F4049," ",$G4049),AllocFactorMatrix,(Z$4+1),FALSE)*$E4054</f>
        <v>56.33081070384025</v>
      </c>
      <c r="AA4049" s="5">
        <f t="shared" ca="1" si="2001"/>
        <v>3435.4981111521543</v>
      </c>
      <c r="AB4049" s="5">
        <f ca="1">VLOOKUP(CONCATENATE($F4049," ",$G4049),AllocFactorMatrix,(AB$4+1),FALSE)*$E4054</f>
        <v>45.124176873601762</v>
      </c>
      <c r="AC4049" s="5">
        <f ca="1">VLOOKUP(CONCATENATE($F4049," ",$G4049),AllocFactorMatrix,(AC$4+1),FALSE)*$E4054</f>
        <v>153.43184795674648</v>
      </c>
      <c r="AD4049" s="5">
        <f ca="1">VLOOKUP(CONCATENATE($F4049," ",$G4049),AllocFactorMatrix,(AD$4+1),FALSE)*$E4054</f>
        <v>33.074987152814948</v>
      </c>
    </row>
    <row r="4050" spans="1:30" hidden="1" outlineLevel="1">
      <c r="D4050" s="7"/>
      <c r="E4050" s="51"/>
      <c r="F4050" s="52" t="str">
        <f>F4054</f>
        <v>RB_GUP</v>
      </c>
      <c r="G4050" s="55" t="str">
        <f>$G$11</f>
        <v>DISTPRI</v>
      </c>
      <c r="H4050" s="4">
        <f t="shared" ca="1" si="1999"/>
        <v>797680.17042003467</v>
      </c>
      <c r="I4050" s="5">
        <f ca="1">VLOOKUP(CONCATENATE($F4050," ",$G4050),AllocFactorMatrix,(I$4+1),FALSE)*$E4054</f>
        <v>533123.67937165149</v>
      </c>
      <c r="J4050" s="5">
        <f ca="1">VLOOKUP(CONCATENATE($F4050," ",$G4050),AllocFactorMatrix,(J$4+1),FALSE)*$E4054</f>
        <v>25130.058506521822</v>
      </c>
      <c r="K4050" s="5">
        <f ca="1">VLOOKUP(CONCATENATE($F4050," ",$G4050),AllocFactorMatrix,(K$4+1),FALSE)*$E4054</f>
        <v>91248.784753343178</v>
      </c>
      <c r="L4050" s="5">
        <f ca="1">VLOOKUP(CONCATENATE($F4050," ",$G4050),AllocFactorMatrix,(L$4+1),FALSE)*$E4054</f>
        <v>2820.0622558662976</v>
      </c>
      <c r="M4050" s="5">
        <f ca="1">VLOOKUP(CONCATENATE($F4050," ",$G4050),AllocFactorMatrix,(M$4+1),FALSE)*$E4054</f>
        <v>0</v>
      </c>
      <c r="N4050" s="5">
        <f t="shared" ca="1" si="2000"/>
        <v>94068.847009209479</v>
      </c>
      <c r="O4050" s="5">
        <f ca="1">VLOOKUP(CONCATENATE($F4050," ",$G4050),AllocFactorMatrix,(O$4+1),FALSE)*$E4054</f>
        <v>68420.639641139351</v>
      </c>
      <c r="P4050" s="5">
        <f ca="1">VLOOKUP(CONCATENATE($F4050," ",$G4050),AllocFactorMatrix,(P$4+1),FALSE)*$E4054</f>
        <v>12743.348737461916</v>
      </c>
      <c r="Q4050" s="5">
        <f ca="1">VLOOKUP(CONCATENATE($F4050," ",$G4050),AllocFactorMatrix,(Q$4+1),FALSE)*$E4054</f>
        <v>0</v>
      </c>
      <c r="R4050" s="5">
        <f ca="1">VLOOKUP(CONCATENATE($F4050," ",$G4050),AllocFactorMatrix,(R$4+1),FALSE)*$E4054</f>
        <v>0</v>
      </c>
      <c r="S4050" s="5">
        <f t="shared" ca="1" si="2088"/>
        <v>81163.988378601265</v>
      </c>
      <c r="T4050" s="5">
        <f ca="1">VLOOKUP(CONCATENATE($F4050," ",$G4050),AllocFactorMatrix,(T$4+1),FALSE)*$E4054</f>
        <v>2439.1536387715764</v>
      </c>
      <c r="U4050" s="5">
        <f ca="1">VLOOKUP(CONCATENATE($F4050," ",$G4050),AllocFactorMatrix,(U$4+1),FALSE)*$E4054</f>
        <v>39338.028764082206</v>
      </c>
      <c r="V4050" s="5">
        <f ca="1">VLOOKUP(CONCATENATE($F4050," ",$G4050),AllocFactorMatrix,(V$4+1),FALSE)*$E4054</f>
        <v>0</v>
      </c>
      <c r="W4050" s="5">
        <f ca="1">VLOOKUP(CONCATENATE($F4050," ",$G4050),AllocFactorMatrix,(W$4+1),FALSE)*$E4054</f>
        <v>0</v>
      </c>
      <c r="X4050" s="5">
        <f t="shared" ca="1" si="2089"/>
        <v>41777.182402853781</v>
      </c>
      <c r="Y4050" s="5">
        <f ca="1">VLOOKUP(CONCATENATE($F4050," ",$G4050),AllocFactorMatrix,(Y$4+1),FALSE)*$E4054</f>
        <v>20631.967164379199</v>
      </c>
      <c r="Z4050" s="5">
        <f ca="1">VLOOKUP(CONCATENATE($F4050," ",$G4050),AllocFactorMatrix,(Z$4+1),FALSE)*$E4054</f>
        <v>344.22197639955561</v>
      </c>
      <c r="AA4050" s="5">
        <f t="shared" ca="1" si="2001"/>
        <v>20976.189140778755</v>
      </c>
      <c r="AB4050" s="5">
        <f ca="1">VLOOKUP(CONCATENATE($F4050," ",$G4050),AllocFactorMatrix,(AB$4+1),FALSE)*$E4054</f>
        <v>278.87747796452675</v>
      </c>
      <c r="AC4050" s="5">
        <f ca="1">VLOOKUP(CONCATENATE($F4050," ",$G4050),AllocFactorMatrix,(AC$4+1),FALSE)*$E4054</f>
        <v>955.39549517735099</v>
      </c>
      <c r="AD4050" s="5">
        <f ca="1">VLOOKUP(CONCATENATE($F4050," ",$G4050),AllocFactorMatrix,(AD$4+1),FALSE)*$E4054</f>
        <v>205.95263727616924</v>
      </c>
    </row>
    <row r="4051" spans="1:30" hidden="1" outlineLevel="1">
      <c r="D4051" s="7"/>
      <c r="E4051" s="51"/>
      <c r="F4051" s="52" t="str">
        <f>F4054</f>
        <v>RB_GUP</v>
      </c>
      <c r="G4051" s="55" t="str">
        <f>$G$12</f>
        <v>DISTSEC</v>
      </c>
      <c r="H4051" s="4">
        <f t="shared" ca="1" si="1999"/>
        <v>410474.47978134133</v>
      </c>
      <c r="I4051" s="5">
        <f ca="1">VLOOKUP(CONCATENATE($F4051," ",$G4051),AllocFactorMatrix,(I$4+1),FALSE)*$E4054</f>
        <v>306912.3643788225</v>
      </c>
      <c r="J4051" s="5">
        <f ca="1">VLOOKUP(CONCATENATE($F4051," ",$G4051),AllocFactorMatrix,(J$4+1),FALSE)*$E4054</f>
        <v>14796.342902549291</v>
      </c>
      <c r="K4051" s="5">
        <f ca="1">VLOOKUP(CONCATENATE($F4051," ",$G4051),AllocFactorMatrix,(K$4+1),FALSE)*$E4054</f>
        <v>44646.732726877111</v>
      </c>
      <c r="L4051" s="5">
        <f ca="1">VLOOKUP(CONCATENATE($F4051," ",$G4051),AllocFactorMatrix,(L$4+1),FALSE)*$E4054</f>
        <v>0</v>
      </c>
      <c r="M4051" s="5">
        <f ca="1">VLOOKUP(CONCATENATE($F4051," ",$G4051),AllocFactorMatrix,(M$4+1),FALSE)*$E4054</f>
        <v>0</v>
      </c>
      <c r="N4051" s="5">
        <f t="shared" ca="1" si="2000"/>
        <v>44646.732726877111</v>
      </c>
      <c r="O4051" s="5">
        <f ca="1">VLOOKUP(CONCATENATE($F4051," ",$G4051),AllocFactorMatrix,(O$4+1),FALSE)*$E4054</f>
        <v>28449.071869277435</v>
      </c>
      <c r="P4051" s="5">
        <f ca="1">VLOOKUP(CONCATENATE($F4051," ",$G4051),AllocFactorMatrix,(P$4+1),FALSE)*$E4054</f>
        <v>0</v>
      </c>
      <c r="Q4051" s="5">
        <f ca="1">VLOOKUP(CONCATENATE($F4051," ",$G4051),AllocFactorMatrix,(Q$4+1),FALSE)*$E4054</f>
        <v>0</v>
      </c>
      <c r="R4051" s="5">
        <f ca="1">VLOOKUP(CONCATENATE($F4051," ",$G4051),AllocFactorMatrix,(R$4+1),FALSE)*$E4054</f>
        <v>0</v>
      </c>
      <c r="S4051" s="5">
        <f t="shared" ca="1" si="2088"/>
        <v>28449.071869277435</v>
      </c>
      <c r="T4051" s="5">
        <f ca="1">VLOOKUP(CONCATENATE($F4051," ",$G4051),AllocFactorMatrix,(T$4+1),FALSE)*$E4054</f>
        <v>769.20322099298619</v>
      </c>
      <c r="U4051" s="5">
        <f ca="1">VLOOKUP(CONCATENATE($F4051," ",$G4051),AllocFactorMatrix,(U$4+1),FALSE)*$E4054</f>
        <v>0</v>
      </c>
      <c r="V4051" s="5">
        <f ca="1">VLOOKUP(CONCATENATE($F4051," ",$G4051),AllocFactorMatrix,(V$4+1),FALSE)*$E4054</f>
        <v>0</v>
      </c>
      <c r="W4051" s="5">
        <f ca="1">VLOOKUP(CONCATENATE($F4051," ",$G4051),AllocFactorMatrix,(W$4+1),FALSE)*$E4054</f>
        <v>0</v>
      </c>
      <c r="X4051" s="5">
        <f t="shared" ca="1" si="2089"/>
        <v>769.20322099298619</v>
      </c>
      <c r="Y4051" s="5">
        <f ca="1">VLOOKUP(CONCATENATE($F4051," ",$G4051),AllocFactorMatrix,(Y$4+1),FALSE)*$E4054</f>
        <v>10493.272106925373</v>
      </c>
      <c r="Z4051" s="5">
        <f ca="1">VLOOKUP(CONCATENATE($F4051," ",$G4051),AllocFactorMatrix,(Z$4+1),FALSE)*$E4054</f>
        <v>0</v>
      </c>
      <c r="AA4051" s="5">
        <f t="shared" ca="1" si="2001"/>
        <v>10493.272106925373</v>
      </c>
      <c r="AB4051" s="5">
        <f ca="1">VLOOKUP(CONCATENATE($F4051," ",$G4051),AllocFactorMatrix,(AB$4+1),FALSE)*$E4054</f>
        <v>108.88902220953341</v>
      </c>
      <c r="AC4051" s="5">
        <f ca="1">VLOOKUP(CONCATENATE($F4051," ",$G4051),AllocFactorMatrix,(AC$4+1),FALSE)*$E4054</f>
        <v>3697.2011079452359</v>
      </c>
      <c r="AD4051" s="5">
        <f ca="1">VLOOKUP(CONCATENATE($F4051," ",$G4051),AllocFactorMatrix,(AD$4+1),FALSE)*$E4054</f>
        <v>601.40244574188455</v>
      </c>
    </row>
    <row r="4052" spans="1:30" hidden="1" outlineLevel="1">
      <c r="D4052" s="7"/>
      <c r="E4052" s="51"/>
      <c r="F4052" s="52" t="str">
        <f>F4054</f>
        <v>RB_GUP</v>
      </c>
      <c r="G4052" s="55" t="str">
        <f>$G$13</f>
        <v>ENERGY</v>
      </c>
      <c r="H4052" s="4">
        <f t="shared" ca="1" si="1999"/>
        <v>12616.705221692953</v>
      </c>
      <c r="I4052" s="5">
        <f ca="1">VLOOKUP(CONCATENATE($F4052," ",$G4052),AllocFactorMatrix,(I$4+1),FALSE)*$E4054</f>
        <v>4734.1295698561316</v>
      </c>
      <c r="J4052" s="5">
        <f ca="1">VLOOKUP(CONCATENATE($F4052," ",$G4052),AllocFactorMatrix,(J$4+1),FALSE)*$E4054</f>
        <v>306.80218710018409</v>
      </c>
      <c r="K4052" s="5">
        <f ca="1">VLOOKUP(CONCATENATE($F4052," ",$G4052),AllocFactorMatrix,(K$4+1),FALSE)*$E4054</f>
        <v>1029.3545962228654</v>
      </c>
      <c r="L4052" s="5">
        <f ca="1">VLOOKUP(CONCATENATE($F4052," ",$G4052),AllocFactorMatrix,(L$4+1),FALSE)*$E4054</f>
        <v>32.7152259431559</v>
      </c>
      <c r="M4052" s="5">
        <f ca="1">VLOOKUP(CONCATENATE($F4052," ",$G4052),AllocFactorMatrix,(M$4+1),FALSE)*$E4054</f>
        <v>3.0159613840985542</v>
      </c>
      <c r="N4052" s="5">
        <f t="shared" ca="1" si="2000"/>
        <v>1065.0857835501199</v>
      </c>
      <c r="O4052" s="5">
        <f ca="1">VLOOKUP(CONCATENATE($F4052," ",$G4052),AllocFactorMatrix,(O$4+1),FALSE)*$E4054</f>
        <v>938.47694822748224</v>
      </c>
      <c r="P4052" s="5">
        <f ca="1">VLOOKUP(CONCATENATE($F4052," ",$G4052),AllocFactorMatrix,(P$4+1),FALSE)*$E4054</f>
        <v>173.97556834155654</v>
      </c>
      <c r="Q4052" s="5">
        <f ca="1">VLOOKUP(CONCATENATE($F4052," ",$G4052),AllocFactorMatrix,(Q$4+1),FALSE)*$E4054</f>
        <v>79.050045188477341</v>
      </c>
      <c r="R4052" s="5">
        <f ca="1">VLOOKUP(CONCATENATE($F4052," ",$G4052),AllocFactorMatrix,(R$4+1),FALSE)*$E4054</f>
        <v>3.662715717752405</v>
      </c>
      <c r="S4052" s="5">
        <f t="shared" ca="1" si="2088"/>
        <v>1195.1652774752686</v>
      </c>
      <c r="T4052" s="5">
        <f ca="1">VLOOKUP(CONCATENATE($F4052," ",$G4052),AllocFactorMatrix,(T$4+1),FALSE)*$E4054</f>
        <v>35.964215066334887</v>
      </c>
      <c r="U4052" s="5">
        <f ca="1">VLOOKUP(CONCATENATE($F4052," ",$G4052),AllocFactorMatrix,(U$4+1),FALSE)*$E4054</f>
        <v>631.47773930745529</v>
      </c>
      <c r="V4052" s="5">
        <f ca="1">VLOOKUP(CONCATENATE($F4052," ",$G4052),AllocFactorMatrix,(V$4+1),FALSE)*$E4054</f>
        <v>3585.2684275769202</v>
      </c>
      <c r="W4052" s="5">
        <f ca="1">VLOOKUP(CONCATENATE($F4052," ",$G4052),AllocFactorMatrix,(W$4+1),FALSE)*$E4054</f>
        <v>680.20933270965998</v>
      </c>
      <c r="X4052" s="5">
        <f t="shared" ca="1" si="2089"/>
        <v>4932.9197146603701</v>
      </c>
      <c r="Y4052" s="5">
        <f ca="1">VLOOKUP(CONCATENATE($F4052," ",$G4052),AllocFactorMatrix,(Y$4+1),FALSE)*$E4054</f>
        <v>254.26169422616812</v>
      </c>
      <c r="Z4052" s="5">
        <f ca="1">VLOOKUP(CONCATENATE($F4052," ",$G4052),AllocFactorMatrix,(Z$4+1),FALSE)*$E4054</f>
        <v>4.1389750495832853</v>
      </c>
      <c r="AA4052" s="5">
        <f t="shared" ca="1" si="2001"/>
        <v>258.4006692757514</v>
      </c>
      <c r="AB4052" s="5">
        <f ca="1">VLOOKUP(CONCATENATE($F4052," ",$G4052),AllocFactorMatrix,(AB$4+1),FALSE)*$E4054</f>
        <v>4.6166937270623869</v>
      </c>
      <c r="AC4052" s="5">
        <f ca="1">VLOOKUP(CONCATENATE($F4052," ",$G4052),AllocFactorMatrix,(AC$4+1),FALSE)*$E4054</f>
        <v>99.829819719679222</v>
      </c>
      <c r="AD4052" s="5">
        <f ca="1">VLOOKUP(CONCATENATE($F4052," ",$G4052),AllocFactorMatrix,(AD$4+1),FALSE)*$E4054</f>
        <v>19.755506328383255</v>
      </c>
    </row>
    <row r="4053" spans="1:30" hidden="1" outlineLevel="1">
      <c r="D4053" s="7"/>
      <c r="E4053" s="51"/>
      <c r="F4053" s="52" t="str">
        <f>F4054</f>
        <v>RB_GUP</v>
      </c>
      <c r="G4053" s="55" t="str">
        <f>$G$14</f>
        <v>CUSTOMER</v>
      </c>
      <c r="H4053" s="4">
        <f t="shared" ca="1" si="1999"/>
        <v>197596.66035415564</v>
      </c>
      <c r="I4053" s="5">
        <f ca="1">VLOOKUP(CONCATENATE($F4053," ",$G4053),AllocFactorMatrix,(I$4+1),FALSE)*$E4054</f>
        <v>92403.83641332158</v>
      </c>
      <c r="J4053" s="5">
        <f ca="1">VLOOKUP(CONCATENATE($F4053," ",$G4053),AllocFactorMatrix,(J$4+1),FALSE)*$E4054</f>
        <v>24208.275206909635</v>
      </c>
      <c r="K4053" s="5">
        <f ca="1">VLOOKUP(CONCATENATE($F4053," ",$G4053),AllocFactorMatrix,(K$4+1),FALSE)*$E4054</f>
        <v>6872.0354442704038</v>
      </c>
      <c r="L4053" s="5">
        <f ca="1">VLOOKUP(CONCATENATE($F4053," ",$G4053),AllocFactorMatrix,(L$4+1),FALSE)*$E4054</f>
        <v>2218.2550438508711</v>
      </c>
      <c r="M4053" s="5">
        <f ca="1">VLOOKUP(CONCATENATE($F4053," ",$G4053),AllocFactorMatrix,(M$4+1),FALSE)*$E4054</f>
        <v>360.06746630836818</v>
      </c>
      <c r="N4053" s="5">
        <f t="shared" ca="1" si="2000"/>
        <v>9450.3579544296426</v>
      </c>
      <c r="O4053" s="5">
        <f ca="1">VLOOKUP(CONCATENATE($F4053," ",$G4053),AllocFactorMatrix,(O$4+1),FALSE)*$E4054</f>
        <v>1950.1835593328851</v>
      </c>
      <c r="P4053" s="5">
        <f ca="1">VLOOKUP(CONCATENATE($F4053," ",$G4053),AllocFactorMatrix,(P$4+1),FALSE)*$E4054</f>
        <v>577.47357692622006</v>
      </c>
      <c r="Q4053" s="5">
        <f ca="1">VLOOKUP(CONCATENATE($F4053," ",$G4053),AllocFactorMatrix,(Q$4+1),FALSE)*$E4054</f>
        <v>1254.4094440873403</v>
      </c>
      <c r="R4053" s="5">
        <f ca="1">VLOOKUP(CONCATENATE($F4053," ",$G4053),AllocFactorMatrix,(R$4+1),FALSE)*$E4054</f>
        <v>220.42977402931834</v>
      </c>
      <c r="S4053" s="5">
        <f t="shared" ca="1" si="2088"/>
        <v>4002.4963543757635</v>
      </c>
      <c r="T4053" s="5">
        <f ca="1">VLOOKUP(CONCATENATE($F4053," ",$G4053),AllocFactorMatrix,(T$4+1),FALSE)*$E4054</f>
        <v>13.422449106857741</v>
      </c>
      <c r="U4053" s="5">
        <f ca="1">VLOOKUP(CONCATENATE($F4053," ",$G4053),AllocFactorMatrix,(U$4+1),FALSE)*$E4054</f>
        <v>342.60298332711886</v>
      </c>
      <c r="V4053" s="5">
        <f ca="1">VLOOKUP(CONCATENATE($F4053," ",$G4053),AllocFactorMatrix,(V$4+1),FALSE)*$E4054</f>
        <v>1844.7427808364816</v>
      </c>
      <c r="W4053" s="5">
        <f ca="1">VLOOKUP(CONCATENATE($F4053," ",$G4053),AllocFactorMatrix,(W$4+1),FALSE)*$E4054</f>
        <v>330.64831483520834</v>
      </c>
      <c r="X4053" s="5">
        <f t="shared" ca="1" si="2089"/>
        <v>2531.4165281056667</v>
      </c>
      <c r="Y4053" s="5">
        <f ca="1">VLOOKUP(CONCATENATE($F4053," ",$G4053),AllocFactorMatrix,(Y$4+1),FALSE)*$E4054</f>
        <v>539.86024381858192</v>
      </c>
      <c r="Z4053" s="5">
        <f ca="1">VLOOKUP(CONCATENATE($F4053," ",$G4053),AllocFactorMatrix,(Z$4+1),FALSE)*$E4054</f>
        <v>9.7865248380225029</v>
      </c>
      <c r="AA4053" s="5">
        <f t="shared" ca="1" si="2001"/>
        <v>549.64676865660442</v>
      </c>
      <c r="AB4053" s="5">
        <f ca="1">VLOOKUP(CONCATENATE($F4053," ",$G4053),AllocFactorMatrix,(AB$4+1),FALSE)*$E4054</f>
        <v>10.134053071194252</v>
      </c>
      <c r="AC4053" s="5">
        <f ca="1">VLOOKUP(CONCATENATE($F4053," ",$G4053),AllocFactorMatrix,(AC$4+1),FALSE)*$E4054</f>
        <v>57410.631005890347</v>
      </c>
      <c r="AD4053" s="5">
        <f ca="1">VLOOKUP(CONCATENATE($F4053," ",$G4053),AllocFactorMatrix,(AD$4+1),FALSE)*$E4054</f>
        <v>7029.866069395217</v>
      </c>
    </row>
    <row r="4054" spans="1:30" collapsed="1">
      <c r="D4054" s="7" t="s">
        <v>310</v>
      </c>
      <c r="E4054" s="61">
        <v>3876809</v>
      </c>
      <c r="F4054" s="10" t="s">
        <v>74</v>
      </c>
      <c r="G4054" s="55" t="str">
        <f>$G$15</f>
        <v>TOTAL</v>
      </c>
      <c r="H4054" s="4">
        <f t="shared" ca="1" si="1999"/>
        <v>3876808.9999999995</v>
      </c>
      <c r="I4054" s="5">
        <f ca="1">VLOOKUP(CONCATENATE($F4054," ",$G4054),AllocFactorMatrix,(I$4+1),FALSE)*$E4054</f>
        <v>2240674.4137445982</v>
      </c>
      <c r="J4054" s="5">
        <f ca="1">VLOOKUP(CONCATENATE($F4054," ",$G4054),AllocFactorMatrix,(J$4+1),FALSE)*$E4054</f>
        <v>125944.76849994867</v>
      </c>
      <c r="K4054" s="5">
        <f ca="1">VLOOKUP(CONCATENATE($F4054," ",$G4054),AllocFactorMatrix,(K$4+1),FALSE)*$E4054</f>
        <v>354914.63895341865</v>
      </c>
      <c r="L4054" s="5">
        <f ca="1">VLOOKUP(CONCATENATE($F4054," ",$G4054),AllocFactorMatrix,(L$4+1),FALSE)*$E4054</f>
        <v>10891.999246646854</v>
      </c>
      <c r="M4054" s="5">
        <f ca="1">VLOOKUP(CONCATENATE($F4054," ",$G4054),AllocFactorMatrix,(M$4+1),FALSE)*$E4054</f>
        <v>1032.8324132826206</v>
      </c>
      <c r="N4054" s="5">
        <f t="shared" ca="1" si="2000"/>
        <v>366839.47061334806</v>
      </c>
      <c r="O4054" s="5">
        <f ca="1">VLOOKUP(CONCATENATE($F4054," ",$G4054),AllocFactorMatrix,(O$4+1),FALSE)*$E4054</f>
        <v>260241.85372147369</v>
      </c>
      <c r="P4054" s="5">
        <f ca="1">VLOOKUP(CONCATENATE($F4054," ",$G4054),AllocFactorMatrix,(P$4+1),FALSE)*$E4054</f>
        <v>42883.445094283976</v>
      </c>
      <c r="Q4054" s="5">
        <f ca="1">VLOOKUP(CONCATENATE($F4054," ",$G4054),AllocFactorMatrix,(Q$4+1),FALSE)*$E4054</f>
        <v>13786.137103759662</v>
      </c>
      <c r="R4054" s="5">
        <f ca="1">VLOOKUP(CONCATENATE($F4054," ",$G4054),AllocFactorMatrix,(R$4+1),FALSE)*$E4054</f>
        <v>571.46868548475368</v>
      </c>
      <c r="S4054" s="5">
        <f t="shared" ca="1" si="2088"/>
        <v>317482.90460500214</v>
      </c>
      <c r="T4054" s="5">
        <f ca="1">VLOOKUP(CONCATENATE($F4054," ",$G4054),AllocFactorMatrix,(T$4+1),FALSE)*$E4054</f>
        <v>8559.7866960209085</v>
      </c>
      <c r="U4054" s="5">
        <f ca="1">VLOOKUP(CONCATENATE($F4054," ",$G4054),AllocFactorMatrix,(U$4+1),FALSE)*$E4054</f>
        <v>125736.36056001672</v>
      </c>
      <c r="V4054" s="5">
        <f ca="1">VLOOKUP(CONCATENATE($F4054," ",$G4054),AllocFactorMatrix,(V$4+1),FALSE)*$E4054</f>
        <v>474370.73962657113</v>
      </c>
      <c r="W4054" s="5">
        <f ca="1">VLOOKUP(CONCATENATE($F4054," ",$G4054),AllocFactorMatrix,(W$4+1),FALSE)*$E4054</f>
        <v>64773.168832335374</v>
      </c>
      <c r="X4054" s="5">
        <f t="shared" ca="1" si="2089"/>
        <v>673440.05571494414</v>
      </c>
      <c r="Y4054" s="5">
        <f ca="1">VLOOKUP(CONCATENATE($F4054," ",$G4054),AllocFactorMatrix,(Y$4+1),FALSE)*$E4054</f>
        <v>79952.307279434361</v>
      </c>
      <c r="Z4054" s="5">
        <f ca="1">VLOOKUP(CONCATENATE($F4054," ",$G4054),AllocFactorMatrix,(Z$4+1),FALSE)*$E4054</f>
        <v>1276.1576668226344</v>
      </c>
      <c r="AA4054" s="5">
        <f t="shared" ca="1" si="2001"/>
        <v>81228.464946256994</v>
      </c>
      <c r="AB4054" s="5">
        <f ca="1">VLOOKUP(CONCATENATE($F4054," ",$G4054),AllocFactorMatrix,(AB$4+1),FALSE)*$E4054</f>
        <v>992.3809533174624</v>
      </c>
      <c r="AC4054" s="5">
        <f ca="1">VLOOKUP(CONCATENATE($F4054," ",$G4054),AllocFactorMatrix,(AC$4+1),FALSE)*$E4054</f>
        <v>62316.489276689354</v>
      </c>
      <c r="AD4054" s="5">
        <f ca="1">VLOOKUP(CONCATENATE($F4054," ",$G4054),AllocFactorMatrix,(AD$4+1),FALSE)*$E4054</f>
        <v>7890.0516458944685</v>
      </c>
    </row>
    <row r="4055" spans="1:30" s="51" customFormat="1" hidden="1" outlineLevel="1">
      <c r="A4055" s="56"/>
      <c r="B4055" s="112"/>
      <c r="C4055" s="55"/>
      <c r="D4055" s="55"/>
      <c r="F4055" s="52" t="str">
        <f>F4062</f>
        <v>LABOR_M</v>
      </c>
      <c r="G4055" s="55" t="str">
        <f>$G$8</f>
        <v>PRODUCTION</v>
      </c>
      <c r="H4055" s="53">
        <f t="shared" ref="H4055:H4062" ca="1" si="2090">SUBTOTAL(9,I4055:AD4055)</f>
        <v>-34286.528561695239</v>
      </c>
      <c r="I4055" s="54">
        <f ca="1">VLOOKUP(CONCATENATE($F4055," ",$G4055),AllocFactorMatrix,(I$4+1),FALSE)*$E4062</f>
        <v>-19036.103073379061</v>
      </c>
      <c r="J4055" s="54">
        <f ca="1">VLOOKUP(CONCATENATE($F4055," ",$G4055),AllocFactorMatrix,(J$4+1),FALSE)*$E4062</f>
        <v>-875.94392111754485</v>
      </c>
      <c r="K4055" s="54">
        <f ca="1">VLOOKUP(CONCATENATE($F4055," ",$G4055),AllocFactorMatrix,(K$4+1),FALSE)*$E4062</f>
        <v>-2885.6107842972092</v>
      </c>
      <c r="L4055" s="54">
        <f ca="1">VLOOKUP(CONCATENATE($F4055," ",$G4055),AllocFactorMatrix,(L$4+1),FALSE)*$E4062</f>
        <v>-72.102201449982161</v>
      </c>
      <c r="M4055" s="54">
        <f ca="1">VLOOKUP(CONCATENATE($F4055," ",$G4055),AllocFactorMatrix,(M$4+1),FALSE)*$E4062</f>
        <v>-9.2816977681647455</v>
      </c>
      <c r="N4055" s="54">
        <f t="shared" ref="N4055:N4062" ca="1" si="2091">SUBTOTAL(9,K4055:M4055)</f>
        <v>-2966.994683515356</v>
      </c>
      <c r="O4055" s="54">
        <f ca="1">VLOOKUP(CONCATENATE($F4055," ",$G4055),AllocFactorMatrix,(O$4+1),FALSE)*$E4062</f>
        <v>-2195.1231272991472</v>
      </c>
      <c r="P4055" s="54">
        <f ca="1">VLOOKUP(CONCATENATE($F4055," ",$G4055),AllocFactorMatrix,(P$4+1),FALSE)*$E4062</f>
        <v>-397.32145702947878</v>
      </c>
      <c r="Q4055" s="54">
        <f ca="1">VLOOKUP(CONCATENATE($F4055," ",$G4055),AllocFactorMatrix,(Q$4+1),FALSE)*$E4062</f>
        <v>-153.68113442702352</v>
      </c>
      <c r="R4055" s="54">
        <f ca="1">VLOOKUP(CONCATENATE($F4055," ",$G4055),AllocFactorMatrix,(R$4+1),FALSE)*$E4062</f>
        <v>-3.3113250172235187</v>
      </c>
      <c r="S4055" s="54">
        <f ca="1">SUBTOTAL(9,O4055:R4055)</f>
        <v>-2749.437043772873</v>
      </c>
      <c r="T4055" s="54">
        <f ca="1">VLOOKUP(CONCATENATE($F4055," ",$G4055),AllocFactorMatrix,(T$4+1),FALSE)*$E4062</f>
        <v>-69.703173466808167</v>
      </c>
      <c r="U4055" s="54">
        <f ca="1">VLOOKUP(CONCATENATE($F4055," ",$G4055),AllocFactorMatrix,(U$4+1),FALSE)*$E4062</f>
        <v>-1109.7956926694924</v>
      </c>
      <c r="V4055" s="54">
        <f ca="1">VLOOKUP(CONCATENATE($F4055," ",$G4055),AllocFactorMatrix,(V$4+1),FALSE)*$E4062</f>
        <v>-6018.648208152742</v>
      </c>
      <c r="W4055" s="54">
        <f ca="1">VLOOKUP(CONCATENATE($F4055," ",$G4055),AllocFactorMatrix,(W$4+1),FALSE)*$E4062</f>
        <v>-791.88953618512039</v>
      </c>
      <c r="X4055" s="54">
        <f ca="1">SUBTOTAL(9,T4055:W4055)</f>
        <v>-7990.0366104741624</v>
      </c>
      <c r="Y4055" s="54">
        <f ca="1">VLOOKUP(CONCATENATE($F4055," ",$G4055),AllocFactorMatrix,(Y$4+1),FALSE)*$E4062</f>
        <v>-646.96659427949271</v>
      </c>
      <c r="Z4055" s="54">
        <f ca="1">VLOOKUP(CONCATENATE($F4055," ",$G4055),AllocFactorMatrix,(Z$4+1),FALSE)*$E4062</f>
        <v>-13.448289356328599</v>
      </c>
      <c r="AA4055" s="54">
        <f t="shared" ref="AA4055:AA4062" ca="1" si="2092">SUBTOTAL(9,Y4055:Z4055)</f>
        <v>-660.4148836358213</v>
      </c>
      <c r="AB4055" s="54">
        <f ca="1">VLOOKUP(CONCATENATE($F4055," ",$G4055),AllocFactorMatrix,(AB$4+1),FALSE)*$E4062</f>
        <v>-7.5983458004259026</v>
      </c>
      <c r="AC4055" s="54">
        <f ca="1">VLOOKUP(CONCATENATE($F4055," ",$G4055),AllocFactorMatrix,(AC$4+1),FALSE)*$E4062</f>
        <v>0</v>
      </c>
      <c r="AD4055" s="54">
        <f ca="1">VLOOKUP(CONCATENATE($F4055," ",$G4055),AllocFactorMatrix,(AD$4+1),FALSE)*$E4062</f>
        <v>0</v>
      </c>
    </row>
    <row r="4056" spans="1:30" s="51" customFormat="1" hidden="1" outlineLevel="1">
      <c r="A4056" s="56"/>
      <c r="B4056" s="112"/>
      <c r="C4056" s="55"/>
      <c r="D4056" s="55"/>
      <c r="F4056" s="52" t="str">
        <f>F4062</f>
        <v>LABOR_M</v>
      </c>
      <c r="G4056" s="55" t="str">
        <f>$G$9</f>
        <v>BULKTRAN</v>
      </c>
      <c r="H4056" s="53">
        <f t="shared" ca="1" si="2090"/>
        <v>-125.27674043224289</v>
      </c>
      <c r="I4056" s="54">
        <f ca="1">VLOOKUP(CONCATENATE($F4056," ",$G4056),AllocFactorMatrix,(I$4+1),FALSE)*$E4062</f>
        <v>-61.709191436807068</v>
      </c>
      <c r="J4056" s="54">
        <f ca="1">VLOOKUP(CONCATENATE($F4056," ",$G4056),AllocFactorMatrix,(J$4+1),FALSE)*$E4062</f>
        <v>-3.0505058334839812</v>
      </c>
      <c r="K4056" s="54">
        <f ca="1">VLOOKUP(CONCATENATE($F4056," ",$G4056),AllocFactorMatrix,(K$4+1),FALSE)*$E4062</f>
        <v>-11.173828041167024</v>
      </c>
      <c r="L4056" s="54">
        <f ca="1">VLOOKUP(CONCATENATE($F4056," ",$G4056),AllocFactorMatrix,(L$4+1),FALSE)*$E4062</f>
        <v>-0.35171243520212742</v>
      </c>
      <c r="M4056" s="54">
        <f ca="1">VLOOKUP(CONCATENATE($F4056," ",$G4056),AllocFactorMatrix,(M$4+1),FALSE)*$E4062</f>
        <v>-3.2982466752411364E-2</v>
      </c>
      <c r="N4056" s="54">
        <f t="shared" ca="1" si="2091"/>
        <v>-11.558522943121563</v>
      </c>
      <c r="O4056" s="54">
        <f ca="1">VLOOKUP(CONCATENATE($F4056," ",$G4056),AllocFactorMatrix,(O$4+1),FALSE)*$E4062</f>
        <v>-8.4938475205025767</v>
      </c>
      <c r="P4056" s="54">
        <f ca="1">VLOOKUP(CONCATENATE($F4056," ",$G4056),AllocFactorMatrix,(P$4+1),FALSE)*$E4062</f>
        <v>-1.582651252382965</v>
      </c>
      <c r="Q4056" s="54">
        <f ca="1">VLOOKUP(CONCATENATE($F4056," ",$G4056),AllocFactorMatrix,(Q$4+1),FALSE)*$E4062</f>
        <v>-0.7151706319847827</v>
      </c>
      <c r="R4056" s="54">
        <f ca="1">VLOOKUP(CONCATENATE($F4056," ",$G4056),AllocFactorMatrix,(R$4+1),FALSE)*$E4062</f>
        <v>-3.2160423896204555E-2</v>
      </c>
      <c r="S4056" s="54">
        <f t="shared" ref="S4056:S4062" ca="1" si="2093">SUBTOTAL(9,O4056:R4056)</f>
        <v>-10.823829828766529</v>
      </c>
      <c r="T4056" s="54">
        <f ca="1">VLOOKUP(CONCATENATE($F4056," ",$G4056),AllocFactorMatrix,(T$4+1),FALSE)*$E4062</f>
        <v>-0.29671184951210294</v>
      </c>
      <c r="U4056" s="54">
        <f ca="1">VLOOKUP(CONCATENATE($F4056," ",$G4056),AllocFactorMatrix,(U$4+1),FALSE)*$E4062</f>
        <v>-4.855638862953823</v>
      </c>
      <c r="V4056" s="54">
        <f ca="1">VLOOKUP(CONCATENATE($F4056," ",$G4056),AllocFactorMatrix,(V$4+1),FALSE)*$E4062</f>
        <v>-25.662187826608289</v>
      </c>
      <c r="W4056" s="54">
        <f ca="1">VLOOKUP(CONCATENATE($F4056," ",$G4056),AllocFactorMatrix,(W$4+1),FALSE)*$E4062</f>
        <v>-4.6341657896114494</v>
      </c>
      <c r="X4056" s="54">
        <f t="shared" ref="X4056:X4062" ca="1" si="2094">SUBTOTAL(9,T4056:W4056)</f>
        <v>-35.448704328685665</v>
      </c>
      <c r="Y4056" s="54">
        <f ca="1">VLOOKUP(CONCATENATE($F4056," ",$G4056),AllocFactorMatrix,(Y$4+1),FALSE)*$E4062</f>
        <v>-2.6084470955046815</v>
      </c>
      <c r="Z4056" s="54">
        <f ca="1">VLOOKUP(CONCATENATE($F4056," ",$G4056),AllocFactorMatrix,(Z$4+1),FALSE)*$E4062</f>
        <v>-4.3690491782184711E-2</v>
      </c>
      <c r="AA4056" s="54">
        <f t="shared" ca="1" si="2092"/>
        <v>-2.652137587286866</v>
      </c>
      <c r="AB4056" s="54">
        <f ca="1">VLOOKUP(CONCATENATE($F4056," ",$G4056),AllocFactorMatrix,(AB$4+1),FALSE)*$E4062</f>
        <v>-3.3848474091212256E-2</v>
      </c>
      <c r="AC4056" s="54">
        <f ca="1">VLOOKUP(CONCATENATE($F4056," ",$G4056),AllocFactorMatrix,(AC$4+1),FALSE)*$E4062</f>
        <v>0</v>
      </c>
      <c r="AD4056" s="54">
        <f ca="1">VLOOKUP(CONCATENATE($F4056," ",$G4056),AllocFactorMatrix,(AD$4+1),FALSE)*$E4062</f>
        <v>0</v>
      </c>
    </row>
    <row r="4057" spans="1:30" s="51" customFormat="1" hidden="1" outlineLevel="1">
      <c r="A4057" s="56"/>
      <c r="B4057" s="112"/>
      <c r="C4057" s="55"/>
      <c r="D4057" s="55"/>
      <c r="F4057" s="52" t="str">
        <f>F4062</f>
        <v>LABOR_M</v>
      </c>
      <c r="G4057" s="55" t="str">
        <f>$G$10</f>
        <v>SUBTRAN</v>
      </c>
      <c r="H4057" s="53">
        <f t="shared" ca="1" si="2090"/>
        <v>-27.55568659257461</v>
      </c>
      <c r="I4057" s="54">
        <f ca="1">VLOOKUP(CONCATENATE($F4057," ",$G4057),AllocFactorMatrix,(I$4+1),FALSE)*$E4062</f>
        <v>-13.415966377150369</v>
      </c>
      <c r="J4057" s="54">
        <f ca="1">VLOOKUP(CONCATENATE($F4057," ",$G4057),AllocFactorMatrix,(J$4+1),FALSE)*$E4062</f>
        <v>-0.64747208752893359</v>
      </c>
      <c r="K4057" s="54">
        <f ca="1">VLOOKUP(CONCATENATE($F4057," ",$G4057),AllocFactorMatrix,(K$4+1),FALSE)*$E4062</f>
        <v>-2.3554717960344225</v>
      </c>
      <c r="L4057" s="54">
        <f ca="1">VLOOKUP(CONCATENATE($F4057," ",$G4057),AllocFactorMatrix,(L$4+1),FALSE)*$E4062</f>
        <v>-7.2758307567886982E-2</v>
      </c>
      <c r="M4057" s="54">
        <f ca="1">VLOOKUP(CONCATENATE($F4057," ",$G4057),AllocFactorMatrix,(M$4+1),FALSE)*$E4062</f>
        <v>-9.0616624128789375E-3</v>
      </c>
      <c r="N4057" s="54">
        <f t="shared" ca="1" si="2091"/>
        <v>-2.4372917660151883</v>
      </c>
      <c r="O4057" s="54">
        <f ca="1">VLOOKUP(CONCATENATE($F4057," ",$G4057),AllocFactorMatrix,(O$4+1),FALSE)*$E4062</f>
        <v>-1.7795957574925518</v>
      </c>
      <c r="P4057" s="54">
        <f ca="1">VLOOKUP(CONCATENATE($F4057," ",$G4057),AllocFactorMatrix,(P$4+1),FALSE)*$E4062</f>
        <v>-0.33082477567586133</v>
      </c>
      <c r="Q4057" s="54">
        <f ca="1">VLOOKUP(CONCATENATE($F4057," ",$G4057),AllocFactorMatrix,(Q$4+1),FALSE)*$E4062</f>
        <v>-0.1968446834319538</v>
      </c>
      <c r="R4057" s="54">
        <f ca="1">VLOOKUP(CONCATENATE($F4057," ",$G4057),AllocFactorMatrix,(R$4+1),FALSE)*$E4062</f>
        <v>0</v>
      </c>
      <c r="S4057" s="54">
        <f t="shared" ca="1" si="2093"/>
        <v>-2.3072652166003667</v>
      </c>
      <c r="T4057" s="54">
        <f ca="1">VLOOKUP(CONCATENATE($F4057," ",$G4057),AllocFactorMatrix,(T$4+1),FALSE)*$E4062</f>
        <v>-6.2140428191353847E-2</v>
      </c>
      <c r="U4057" s="54">
        <f ca="1">VLOOKUP(CONCATENATE($F4057," ",$G4057),AllocFactorMatrix,(U$4+1),FALSE)*$E4062</f>
        <v>-1.0172742882381467</v>
      </c>
      <c r="V4057" s="54">
        <f ca="1">VLOOKUP(CONCATENATE($F4057," ",$G4057),AllocFactorMatrix,(V$4+1),FALSE)*$E4062</f>
        <v>-7.0870275986908045</v>
      </c>
      <c r="W4057" s="54">
        <f ca="1">VLOOKUP(CONCATENATE($F4057," ",$G4057),AllocFactorMatrix,(W$4+1),FALSE)*$E4062</f>
        <v>0</v>
      </c>
      <c r="X4057" s="54">
        <f t="shared" ca="1" si="2094"/>
        <v>-8.1664423151203049</v>
      </c>
      <c r="Y4057" s="54">
        <f ca="1">VLOOKUP(CONCATENATE($F4057," ",$G4057),AllocFactorMatrix,(Y$4+1),FALSE)*$E4062</f>
        <v>-0.53560618520553238</v>
      </c>
      <c r="Z4057" s="54">
        <f ca="1">VLOOKUP(CONCATENATE($F4057," ",$G4057),AllocFactorMatrix,(Z$4+1),FALSE)*$E4062</f>
        <v>-8.9285696587487803E-3</v>
      </c>
      <c r="AA4057" s="54">
        <f t="shared" ca="1" si="2092"/>
        <v>-0.54453475486428116</v>
      </c>
      <c r="AB4057" s="54">
        <f ca="1">VLOOKUP(CONCATENATE($F4057," ",$G4057),AllocFactorMatrix,(AB$4+1),FALSE)*$E4062</f>
        <v>-7.1522911081091092E-3</v>
      </c>
      <c r="AC4057" s="54">
        <f ca="1">VLOOKUP(CONCATENATE($F4057," ",$G4057),AllocFactorMatrix,(AC$4+1),FALSE)*$E4062</f>
        <v>-2.4319318774848924E-2</v>
      </c>
      <c r="AD4057" s="54">
        <f ca="1">VLOOKUP(CONCATENATE($F4057," ",$G4057),AllocFactorMatrix,(AD$4+1),FALSE)*$E4062</f>
        <v>-5.2424654122010875E-3</v>
      </c>
    </row>
    <row r="4058" spans="1:30" s="51" customFormat="1" hidden="1" outlineLevel="1">
      <c r="A4058" s="56"/>
      <c r="B4058" s="112"/>
      <c r="C4058" s="55"/>
      <c r="D4058" s="55"/>
      <c r="F4058" s="52" t="str">
        <f>F4062</f>
        <v>LABOR_M</v>
      </c>
      <c r="G4058" s="55" t="str">
        <f>$G$11</f>
        <v>DISTPRI</v>
      </c>
      <c r="H4058" s="53">
        <f t="shared" ca="1" si="2090"/>
        <v>-17654.88646748149</v>
      </c>
      <c r="I4058" s="54">
        <f ca="1">VLOOKUP(CONCATENATE($F4058," ",$G4058),AllocFactorMatrix,(I$4+1),FALSE)*$E4062</f>
        <v>-11799.513616436401</v>
      </c>
      <c r="J4058" s="54">
        <f ca="1">VLOOKUP(CONCATENATE($F4058," ",$G4058),AllocFactorMatrix,(J$4+1),FALSE)*$E4062</f>
        <v>-556.19826881265919</v>
      </c>
      <c r="K4058" s="54">
        <f ca="1">VLOOKUP(CONCATENATE($F4058," ",$G4058),AllocFactorMatrix,(K$4+1),FALSE)*$E4062</f>
        <v>-2019.5900498161204</v>
      </c>
      <c r="L4058" s="54">
        <f ca="1">VLOOKUP(CONCATENATE($F4058," ",$G4058),AllocFactorMatrix,(L$4+1),FALSE)*$E4062</f>
        <v>-62.41584134194084</v>
      </c>
      <c r="M4058" s="54">
        <f ca="1">VLOOKUP(CONCATENATE($F4058," ",$G4058),AllocFactorMatrix,(M$4+1),FALSE)*$E4062</f>
        <v>0</v>
      </c>
      <c r="N4058" s="54">
        <f t="shared" ca="1" si="2091"/>
        <v>-2082.0058911580613</v>
      </c>
      <c r="O4058" s="54">
        <f ca="1">VLOOKUP(CONCATENATE($F4058," ",$G4058),AllocFactorMatrix,(O$4+1),FALSE)*$E4062</f>
        <v>-1514.3395432040181</v>
      </c>
      <c r="P4058" s="54">
        <f ca="1">VLOOKUP(CONCATENATE($F4058," ",$G4058),AllocFactorMatrix,(P$4+1),FALSE)*$E4062</f>
        <v>-282.04584182773988</v>
      </c>
      <c r="Q4058" s="54">
        <f ca="1">VLOOKUP(CONCATENATE($F4058," ",$G4058),AllocFactorMatrix,(Q$4+1),FALSE)*$E4062</f>
        <v>0</v>
      </c>
      <c r="R4058" s="54">
        <f ca="1">VLOOKUP(CONCATENATE($F4058," ",$G4058),AllocFactorMatrix,(R$4+1),FALSE)*$E4062</f>
        <v>0</v>
      </c>
      <c r="S4058" s="54">
        <f t="shared" ca="1" si="2093"/>
        <v>-1796.385385031758</v>
      </c>
      <c r="T4058" s="54">
        <f ca="1">VLOOKUP(CONCATENATE($F4058," ",$G4058),AllocFactorMatrix,(T$4+1),FALSE)*$E4062</f>
        <v>-53.985271498702097</v>
      </c>
      <c r="U4058" s="54">
        <f ca="1">VLOOKUP(CONCATENATE($F4058," ",$G4058),AllocFactorMatrix,(U$4+1),FALSE)*$E4062</f>
        <v>-870.66026891289641</v>
      </c>
      <c r="V4058" s="54">
        <f ca="1">VLOOKUP(CONCATENATE($F4058," ",$G4058),AllocFactorMatrix,(V$4+1),FALSE)*$E4062</f>
        <v>0</v>
      </c>
      <c r="W4058" s="54">
        <f ca="1">VLOOKUP(CONCATENATE($F4058," ",$G4058),AllocFactorMatrix,(W$4+1),FALSE)*$E4062</f>
        <v>0</v>
      </c>
      <c r="X4058" s="54">
        <f t="shared" ca="1" si="2094"/>
        <v>-924.64554041159852</v>
      </c>
      <c r="Y4058" s="54">
        <f ca="1">VLOOKUP(CONCATENATE($F4058," ",$G4058),AllocFactorMatrix,(Y$4+1),FALSE)*$E4062</f>
        <v>-456.64296468108864</v>
      </c>
      <c r="Z4058" s="54">
        <f ca="1">VLOOKUP(CONCATENATE($F4058," ",$G4058),AllocFactorMatrix,(Z$4+1),FALSE)*$E4062</f>
        <v>-7.6185921855700318</v>
      </c>
      <c r="AA4058" s="54">
        <f t="shared" ca="1" si="2092"/>
        <v>-464.26155686665868</v>
      </c>
      <c r="AB4058" s="54">
        <f ca="1">VLOOKUP(CONCATENATE($F4058," ",$G4058),AllocFactorMatrix,(AB$4+1),FALSE)*$E4062</f>
        <v>-6.1723362249417519</v>
      </c>
      <c r="AC4058" s="54">
        <f ca="1">VLOOKUP(CONCATENATE($F4058," ",$G4058),AllocFactorMatrix,(AC$4+1),FALSE)*$E4062</f>
        <v>-21.145566386610209</v>
      </c>
      <c r="AD4058" s="54">
        <f ca="1">VLOOKUP(CONCATENATE($F4058," ",$G4058),AllocFactorMatrix,(AD$4+1),FALSE)*$E4062</f>
        <v>-4.5583061527961979</v>
      </c>
    </row>
    <row r="4059" spans="1:30" s="51" customFormat="1" hidden="1" outlineLevel="1">
      <c r="A4059" s="56"/>
      <c r="B4059" s="112"/>
      <c r="C4059" s="55"/>
      <c r="D4059" s="55"/>
      <c r="F4059" s="52" t="str">
        <f>F4062</f>
        <v>LABOR_M</v>
      </c>
      <c r="G4059" s="55" t="str">
        <f>$G$12</f>
        <v>DISTSEC</v>
      </c>
      <c r="H4059" s="53">
        <f t="shared" ca="1" si="2090"/>
        <v>-7286.3887932074949</v>
      </c>
      <c r="I4059" s="54">
        <f ca="1">VLOOKUP(CONCATENATE($F4059," ",$G4059),AllocFactorMatrix,(I$4+1),FALSE)*$E4062</f>
        <v>-5448.0434776308848</v>
      </c>
      <c r="J4059" s="54">
        <f ca="1">VLOOKUP(CONCATENATE($F4059," ",$G4059),AllocFactorMatrix,(J$4+1),FALSE)*$E4062</f>
        <v>-262.65191239908887</v>
      </c>
      <c r="K4059" s="54">
        <f ca="1">VLOOKUP(CONCATENATE($F4059," ",$G4059),AllocFactorMatrix,(K$4+1),FALSE)*$E4062</f>
        <v>-792.53027659049906</v>
      </c>
      <c r="L4059" s="54">
        <f ca="1">VLOOKUP(CONCATENATE($F4059," ",$G4059),AllocFactorMatrix,(L$4+1),FALSE)*$E4062</f>
        <v>0</v>
      </c>
      <c r="M4059" s="54">
        <f ca="1">VLOOKUP(CONCATENATE($F4059," ",$G4059),AllocFactorMatrix,(M$4+1),FALSE)*$E4062</f>
        <v>0</v>
      </c>
      <c r="N4059" s="54">
        <f t="shared" ca="1" si="2091"/>
        <v>-792.53027659049906</v>
      </c>
      <c r="O4059" s="54">
        <f ca="1">VLOOKUP(CONCATENATE($F4059," ",$G4059),AllocFactorMatrix,(O$4+1),FALSE)*$E4062</f>
        <v>-505.00337695995398</v>
      </c>
      <c r="P4059" s="54">
        <f ca="1">VLOOKUP(CONCATENATE($F4059," ",$G4059),AllocFactorMatrix,(P$4+1),FALSE)*$E4062</f>
        <v>0</v>
      </c>
      <c r="Q4059" s="54">
        <f ca="1">VLOOKUP(CONCATENATE($F4059," ",$G4059),AllocFactorMatrix,(Q$4+1),FALSE)*$E4062</f>
        <v>0</v>
      </c>
      <c r="R4059" s="54">
        <f ca="1">VLOOKUP(CONCATENATE($F4059," ",$G4059),AllocFactorMatrix,(R$4+1),FALSE)*$E4062</f>
        <v>0</v>
      </c>
      <c r="S4059" s="54">
        <f t="shared" ca="1" si="2093"/>
        <v>-505.00337695995398</v>
      </c>
      <c r="T4059" s="54">
        <f ca="1">VLOOKUP(CONCATENATE($F4059," ",$G4059),AllocFactorMatrix,(T$4+1),FALSE)*$E4062</f>
        <v>-13.654231883375596</v>
      </c>
      <c r="U4059" s="54">
        <f ca="1">VLOOKUP(CONCATENATE($F4059," ",$G4059),AllocFactorMatrix,(U$4+1),FALSE)*$E4062</f>
        <v>0</v>
      </c>
      <c r="V4059" s="54">
        <f ca="1">VLOOKUP(CONCATENATE($F4059," ",$G4059),AllocFactorMatrix,(V$4+1),FALSE)*$E4062</f>
        <v>0</v>
      </c>
      <c r="W4059" s="54">
        <f ca="1">VLOOKUP(CONCATENATE($F4059," ",$G4059),AllocFactorMatrix,(W$4+1),FALSE)*$E4062</f>
        <v>0</v>
      </c>
      <c r="X4059" s="54">
        <f t="shared" ca="1" si="2094"/>
        <v>-13.654231883375596</v>
      </c>
      <c r="Y4059" s="54">
        <f ca="1">VLOOKUP(CONCATENATE($F4059," ",$G4059),AllocFactorMatrix,(Y$4+1),FALSE)*$E4062</f>
        <v>-186.26751247655358</v>
      </c>
      <c r="Z4059" s="54">
        <f ca="1">VLOOKUP(CONCATENATE($F4059," ",$G4059),AllocFactorMatrix,(Z$4+1),FALSE)*$E4062</f>
        <v>0</v>
      </c>
      <c r="AA4059" s="54">
        <f t="shared" ca="1" si="2092"/>
        <v>-186.26751247655358</v>
      </c>
      <c r="AB4059" s="54">
        <f ca="1">VLOOKUP(CONCATENATE($F4059," ",$G4059),AllocFactorMatrix,(AB$4+1),FALSE)*$E4062</f>
        <v>-1.9329039689714995</v>
      </c>
      <c r="AC4059" s="54">
        <f ca="1">VLOOKUP(CONCATENATE($F4059," ",$G4059),AllocFactorMatrix,(AC$4+1),FALSE)*$E4062</f>
        <v>-65.629523992616939</v>
      </c>
      <c r="AD4059" s="54">
        <f ca="1">VLOOKUP(CONCATENATE($F4059," ",$G4059),AllocFactorMatrix,(AD$4+1),FALSE)*$E4062</f>
        <v>-10.675577305550286</v>
      </c>
    </row>
    <row r="4060" spans="1:30" s="51" customFormat="1" hidden="1" outlineLevel="1">
      <c r="A4060" s="56"/>
      <c r="B4060" s="112"/>
      <c r="C4060" s="55"/>
      <c r="D4060" s="55"/>
      <c r="F4060" s="52" t="str">
        <f>F4062</f>
        <v>LABOR_M</v>
      </c>
      <c r="G4060" s="55" t="str">
        <f>$G$13</f>
        <v>ENERGY</v>
      </c>
      <c r="H4060" s="53">
        <f t="shared" ca="1" si="2090"/>
        <v>-9026.0846578004839</v>
      </c>
      <c r="I4060" s="54">
        <f ca="1">VLOOKUP(CONCATENATE($F4060," ",$G4060),AllocFactorMatrix,(I$4+1),FALSE)*$E4062</f>
        <v>-3386.8314688883806</v>
      </c>
      <c r="J4060" s="54">
        <f ca="1">VLOOKUP(CONCATENATE($F4060," ",$G4060),AllocFactorMatrix,(J$4+1),FALSE)*$E4062</f>
        <v>-219.48856419370492</v>
      </c>
      <c r="K4060" s="54">
        <f ca="1">VLOOKUP(CONCATENATE($F4060," ",$G4060),AllocFactorMatrix,(K$4+1),FALSE)*$E4062</f>
        <v>-736.40792624914138</v>
      </c>
      <c r="L4060" s="54">
        <f ca="1">VLOOKUP(CONCATENATE($F4060," ",$G4060),AllocFactorMatrix,(L$4+1),FALSE)*$E4062</f>
        <v>-23.404715714073948</v>
      </c>
      <c r="M4060" s="54">
        <f ca="1">VLOOKUP(CONCATENATE($F4060," ",$G4060),AllocFactorMatrix,(M$4+1),FALSE)*$E4062</f>
        <v>-2.1576411827966835</v>
      </c>
      <c r="N4060" s="54">
        <f t="shared" ca="1" si="2091"/>
        <v>-761.97028314601209</v>
      </c>
      <c r="O4060" s="54">
        <f ca="1">VLOOKUP(CONCATENATE($F4060," ",$G4060),AllocFactorMatrix,(O$4+1),FALSE)*$E4062</f>
        <v>-671.39338165173217</v>
      </c>
      <c r="P4060" s="54">
        <f ca="1">VLOOKUP(CONCATENATE($F4060," ",$G4060),AllocFactorMatrix,(P$4+1),FALSE)*$E4062</f>
        <v>-124.46341423114686</v>
      </c>
      <c r="Q4060" s="54">
        <f ca="1">VLOOKUP(CONCATENATE($F4060," ",$G4060),AllocFactorMatrix,(Q$4+1),FALSE)*$E4062</f>
        <v>-56.552989670183401</v>
      </c>
      <c r="R4060" s="54">
        <f ca="1">VLOOKUP(CONCATENATE($F4060," ",$G4060),AllocFactorMatrix,(R$4+1),FALSE)*$E4062</f>
        <v>-2.6203340384815279</v>
      </c>
      <c r="S4060" s="54">
        <f t="shared" ca="1" si="2093"/>
        <v>-855.03011959154389</v>
      </c>
      <c r="T4060" s="54">
        <f ca="1">VLOOKUP(CONCATENATE($F4060," ",$G4060),AllocFactorMatrix,(T$4+1),FALSE)*$E4062</f>
        <v>-25.729066672806386</v>
      </c>
      <c r="U4060" s="54">
        <f ca="1">VLOOKUP(CONCATENATE($F4060," ",$G4060),AllocFactorMatrix,(U$4+1),FALSE)*$E4062</f>
        <v>-451.76386658423826</v>
      </c>
      <c r="V4060" s="54">
        <f ca="1">VLOOKUP(CONCATENATE($F4060," ",$G4060),AllocFactorMatrix,(V$4+1),FALSE)*$E4062</f>
        <v>-2564.9276716561199</v>
      </c>
      <c r="W4060" s="54">
        <f ca="1">VLOOKUP(CONCATENATE($F4060," ",$G4060),AllocFactorMatrix,(W$4+1),FALSE)*$E4062</f>
        <v>-486.62681058022946</v>
      </c>
      <c r="X4060" s="54">
        <f t="shared" ca="1" si="2094"/>
        <v>-3529.0474154933941</v>
      </c>
      <c r="Y4060" s="54">
        <f ca="1">VLOOKUP(CONCATENATE($F4060," ",$G4060),AllocFactorMatrix,(Y$4+1),FALSE)*$E4062</f>
        <v>-181.9007052154322</v>
      </c>
      <c r="Z4060" s="54">
        <f ca="1">VLOOKUP(CONCATENATE($F4060," ",$G4060),AllocFactorMatrix,(Z$4+1),FALSE)*$E4062</f>
        <v>-2.9610535030832534</v>
      </c>
      <c r="AA4060" s="54">
        <f t="shared" ca="1" si="2092"/>
        <v>-184.86175871851546</v>
      </c>
      <c r="AB4060" s="54">
        <f ca="1">VLOOKUP(CONCATENATE($F4060," ",$G4060),AllocFactorMatrix,(AB$4+1),FALSE)*$E4062</f>
        <v>-3.3028169944046648</v>
      </c>
      <c r="AC4060" s="54">
        <f ca="1">VLOOKUP(CONCATENATE($F4060," ",$G4060),AllocFactorMatrix,(AC$4+1),FALSE)*$E4062</f>
        <v>-71.418994763664301</v>
      </c>
      <c r="AD4060" s="54">
        <f ca="1">VLOOKUP(CONCATENATE($F4060," ",$G4060),AllocFactorMatrix,(AD$4+1),FALSE)*$E4062</f>
        <v>-14.133236010865094</v>
      </c>
    </row>
    <row r="4061" spans="1:30" s="51" customFormat="1" hidden="1" outlineLevel="1">
      <c r="A4061" s="56"/>
      <c r="B4061" s="112"/>
      <c r="C4061" s="55"/>
      <c r="D4061" s="55"/>
      <c r="F4061" s="52" t="str">
        <f>F4062</f>
        <v>LABOR_M</v>
      </c>
      <c r="G4061" s="55" t="str">
        <f>$G$14</f>
        <v>CUSTOMER</v>
      </c>
      <c r="H4061" s="53">
        <f t="shared" ca="1" si="2090"/>
        <v>-6803.2790927904662</v>
      </c>
      <c r="I4061" s="54">
        <f ca="1">VLOOKUP(CONCATENATE($F4061," ",$G4061),AllocFactorMatrix,(I$4+1),FALSE)*$E4062</f>
        <v>-4860.9496628947654</v>
      </c>
      <c r="J4061" s="54">
        <f ca="1">VLOOKUP(CONCATENATE($F4061," ",$G4061),AllocFactorMatrix,(J$4+1),FALSE)*$E4062</f>
        <v>-831.86854945862433</v>
      </c>
      <c r="K4061" s="54">
        <f ca="1">VLOOKUP(CONCATENATE($F4061," ",$G4061),AllocFactorMatrix,(K$4+1),FALSE)*$E4062</f>
        <v>-239.53330731703176</v>
      </c>
      <c r="L4061" s="54">
        <f ca="1">VLOOKUP(CONCATENATE($F4061," ",$G4061),AllocFactorMatrix,(L$4+1),FALSE)*$E4062</f>
        <v>-40.041086411429326</v>
      </c>
      <c r="M4061" s="54">
        <f ca="1">VLOOKUP(CONCATENATE($F4061," ",$G4061),AllocFactorMatrix,(M$4+1),FALSE)*$E4062</f>
        <v>-6.3262996367848654</v>
      </c>
      <c r="N4061" s="54">
        <f t="shared" ca="1" si="2091"/>
        <v>-285.90069336524596</v>
      </c>
      <c r="O4061" s="54">
        <f ca="1">VLOOKUP(CONCATENATE($F4061," ",$G4061),AllocFactorMatrix,(O$4+1),FALSE)*$E4062</f>
        <v>-44.697474879374411</v>
      </c>
      <c r="P4061" s="54">
        <f ca="1">VLOOKUP(CONCATENATE($F4061," ",$G4061),AllocFactorMatrix,(P$4+1),FALSE)*$E4062</f>
        <v>-11.479549754952874</v>
      </c>
      <c r="Q4061" s="54">
        <f ca="1">VLOOKUP(CONCATENATE($F4061," ",$G4061),AllocFactorMatrix,(Q$4+1),FALSE)*$E4062</f>
        <v>-21.956795899605062</v>
      </c>
      <c r="R4061" s="54">
        <f ca="1">VLOOKUP(CONCATENATE($F4061," ",$G4061),AllocFactorMatrix,(R$4+1),FALSE)*$E4062</f>
        <v>-3.8322221122779681</v>
      </c>
      <c r="S4061" s="54">
        <f t="shared" ca="1" si="2093"/>
        <v>-81.966042646210326</v>
      </c>
      <c r="T4061" s="54">
        <f ca="1">VLOOKUP(CONCATENATE($F4061," ",$G4061),AllocFactorMatrix,(T$4+1),FALSE)*$E4062</f>
        <v>-0.31085984885844448</v>
      </c>
      <c r="U4061" s="54">
        <f ca="1">VLOOKUP(CONCATENATE($F4061," ",$G4061),AllocFactorMatrix,(U$4+1),FALSE)*$E4062</f>
        <v>-6.8341314179934916</v>
      </c>
      <c r="V4061" s="54">
        <f ca="1">VLOOKUP(CONCATENATE($F4061," ",$G4061),AllocFactorMatrix,(V$4+1),FALSE)*$E4062</f>
        <v>-32.306757713987302</v>
      </c>
      <c r="W4061" s="54">
        <f ca="1">VLOOKUP(CONCATENATE($F4061," ",$G4061),AllocFactorMatrix,(W$4+1),FALSE)*$E4062</f>
        <v>-5.7504741094923917</v>
      </c>
      <c r="X4061" s="54">
        <f t="shared" ca="1" si="2094"/>
        <v>-45.202223090331636</v>
      </c>
      <c r="Y4061" s="54">
        <f ca="1">VLOOKUP(CONCATENATE($F4061," ",$G4061),AllocFactorMatrix,(Y$4+1),FALSE)*$E4062</f>
        <v>-12.233790311370683</v>
      </c>
      <c r="Z4061" s="54">
        <f ca="1">VLOOKUP(CONCATENATE($F4061," ",$G4061),AllocFactorMatrix,(Z$4+1),FALSE)*$E4062</f>
        <v>-0.19381685887281169</v>
      </c>
      <c r="AA4061" s="54">
        <f t="shared" ca="1" si="2092"/>
        <v>-12.427607170243494</v>
      </c>
      <c r="AB4061" s="54">
        <f ca="1">VLOOKUP(CONCATENATE($F4061," ",$G4061),AllocFactorMatrix,(AB$4+1),FALSE)*$E4062</f>
        <v>-0.34860109224339236</v>
      </c>
      <c r="AC4061" s="54">
        <f ca="1">VLOOKUP(CONCATENATE($F4061," ",$G4061),AllocFactorMatrix,(AC$4+1),FALSE)*$E4062</f>
        <v>-536.5082861454614</v>
      </c>
      <c r="AD4061" s="54">
        <f ca="1">VLOOKUP(CONCATENATE($F4061," ",$G4061),AllocFactorMatrix,(AD$4+1),FALSE)*$E4062</f>
        <v>-148.10742692734004</v>
      </c>
    </row>
    <row r="4062" spans="1:30" s="51" customFormat="1" collapsed="1">
      <c r="A4062" s="56"/>
      <c r="B4062" s="112"/>
      <c r="C4062" s="55"/>
      <c r="D4062" s="99" t="s">
        <v>443</v>
      </c>
      <c r="E4062" s="61">
        <v>-75210</v>
      </c>
      <c r="F4062" s="57" t="s">
        <v>70</v>
      </c>
      <c r="G4062" s="55" t="str">
        <f>$G$15</f>
        <v>TOTAL</v>
      </c>
      <c r="H4062" s="53">
        <f t="shared" ca="1" si="2090"/>
        <v>-75210</v>
      </c>
      <c r="I4062" s="54">
        <f ca="1">VLOOKUP(CONCATENATE($F4062," ",$G4062),AllocFactorMatrix,(I$4+1),FALSE)*$E4062</f>
        <v>-44606.566457043453</v>
      </c>
      <c r="J4062" s="54">
        <f ca="1">VLOOKUP(CONCATENATE($F4062," ",$G4062),AllocFactorMatrix,(J$4+1),FALSE)*$E4062</f>
        <v>-2749.8491939026349</v>
      </c>
      <c r="K4062" s="54">
        <f ca="1">VLOOKUP(CONCATENATE($F4062," ",$G4062),AllocFactorMatrix,(K$4+1),FALSE)*$E4062</f>
        <v>-6687.2016441072037</v>
      </c>
      <c r="L4062" s="54">
        <f ca="1">VLOOKUP(CONCATENATE($F4062," ",$G4062),AllocFactorMatrix,(L$4+1),FALSE)*$E4062</f>
        <v>-198.3883156601963</v>
      </c>
      <c r="M4062" s="54">
        <f ca="1">VLOOKUP(CONCATENATE($F4062," ",$G4062),AllocFactorMatrix,(M$4+1),FALSE)*$E4062</f>
        <v>-17.807682716911582</v>
      </c>
      <c r="N4062" s="54">
        <f t="shared" ca="1" si="2091"/>
        <v>-6903.3976424843113</v>
      </c>
      <c r="O4062" s="54">
        <f ca="1">VLOOKUP(CONCATENATE($F4062," ",$G4062),AllocFactorMatrix,(O$4+1),FALSE)*$E4062</f>
        <v>-4940.8303472722209</v>
      </c>
      <c r="P4062" s="54">
        <f ca="1">VLOOKUP(CONCATENATE($F4062," ",$G4062),AllocFactorMatrix,(P$4+1),FALSE)*$E4062</f>
        <v>-817.22373887137724</v>
      </c>
      <c r="Q4062" s="54">
        <f ca="1">VLOOKUP(CONCATENATE($F4062," ",$G4062),AllocFactorMatrix,(Q$4+1),FALSE)*$E4062</f>
        <v>-233.10293531222874</v>
      </c>
      <c r="R4062" s="54">
        <f ca="1">VLOOKUP(CONCATENATE($F4062," ",$G4062),AllocFactorMatrix,(R$4+1),FALSE)*$E4062</f>
        <v>-9.7960415918792201</v>
      </c>
      <c r="S4062" s="54">
        <f t="shared" ca="1" si="2093"/>
        <v>-6000.9530630477066</v>
      </c>
      <c r="T4062" s="54">
        <f ca="1">VLOOKUP(CONCATENATE($F4062," ",$G4062),AllocFactorMatrix,(T$4+1),FALSE)*$E4062</f>
        <v>-163.74145564825412</v>
      </c>
      <c r="U4062" s="54">
        <f ca="1">VLOOKUP(CONCATENATE($F4062," ",$G4062),AllocFactorMatrix,(U$4+1),FALSE)*$E4062</f>
        <v>-2444.9268727358126</v>
      </c>
      <c r="V4062" s="54">
        <f ca="1">VLOOKUP(CONCATENATE($F4062," ",$G4062),AllocFactorMatrix,(V$4+1),FALSE)*$E4062</f>
        <v>-8648.6318529481487</v>
      </c>
      <c r="W4062" s="54">
        <f ca="1">VLOOKUP(CONCATENATE($F4062," ",$G4062),AllocFactorMatrix,(W$4+1),FALSE)*$E4062</f>
        <v>-1288.9009866644537</v>
      </c>
      <c r="X4062" s="54">
        <f t="shared" ca="1" si="2094"/>
        <v>-12546.201167996669</v>
      </c>
      <c r="Y4062" s="54">
        <f ca="1">VLOOKUP(CONCATENATE($F4062," ",$G4062),AllocFactorMatrix,(Y$4+1),FALSE)*$E4062</f>
        <v>-1487.1556202446479</v>
      </c>
      <c r="Z4062" s="54">
        <f ca="1">VLOOKUP(CONCATENATE($F4062," ",$G4062),AllocFactorMatrix,(Z$4+1),FALSE)*$E4062</f>
        <v>-24.274370965295631</v>
      </c>
      <c r="AA4062" s="54">
        <f t="shared" ca="1" si="2092"/>
        <v>-1511.4299912099436</v>
      </c>
      <c r="AB4062" s="54">
        <f ca="1">VLOOKUP(CONCATENATE($F4062," ",$G4062),AllocFactorMatrix,(AB$4+1),FALSE)*$E4062</f>
        <v>-19.396004846186532</v>
      </c>
      <c r="AC4062" s="54">
        <f ca="1">VLOOKUP(CONCATENATE($F4062," ",$G4062),AllocFactorMatrix,(AC$4+1),FALSE)*$E4062</f>
        <v>-694.72669060712769</v>
      </c>
      <c r="AD4062" s="54">
        <f ca="1">VLOOKUP(CONCATENATE($F4062," ",$G4062),AllocFactorMatrix,(AD$4+1),FALSE)*$E4062</f>
        <v>-177.47978886196381</v>
      </c>
    </row>
    <row r="4063" spans="1:30" s="51" customFormat="1" hidden="1" outlineLevel="1">
      <c r="A4063" s="56"/>
      <c r="B4063" s="112"/>
      <c r="C4063" s="55"/>
      <c r="D4063" s="55"/>
      <c r="F4063" s="52" t="str">
        <f>F4070</f>
        <v>RB_GUP</v>
      </c>
      <c r="G4063" s="55" t="str">
        <f>$G$8</f>
        <v>PRODUCTION</v>
      </c>
      <c r="H4063" s="53">
        <f t="shared" ca="1" si="1999"/>
        <v>269363.256997152</v>
      </c>
      <c r="I4063" s="54">
        <f ca="1">VLOOKUP(CONCATENATE($F4063," ",$G4063),AllocFactorMatrix,(I$4+1),FALSE)*$E4070</f>
        <v>149552.22763810045</v>
      </c>
      <c r="J4063" s="54">
        <f ca="1">VLOOKUP(CONCATENATE($F4063," ",$G4063),AllocFactorMatrix,(J$4+1),FALSE)*$E4070</f>
        <v>6881.6271998640677</v>
      </c>
      <c r="K4063" s="54">
        <f ca="1">VLOOKUP(CONCATENATE($F4063," ",$G4063),AllocFactorMatrix,(K$4+1),FALSE)*$E4070</f>
        <v>22670.055905069759</v>
      </c>
      <c r="L4063" s="54">
        <f ca="1">VLOOKUP(CONCATENATE($F4063," ",$G4063),AllocFactorMatrix,(L$4+1),FALSE)*$E4070</f>
        <v>566.45232497902362</v>
      </c>
      <c r="M4063" s="54">
        <f ca="1">VLOOKUP(CONCATENATE($F4063," ",$G4063),AllocFactorMatrix,(M$4+1),FALSE)*$E4070</f>
        <v>72.919261476042436</v>
      </c>
      <c r="N4063" s="54">
        <f t="shared" ca="1" si="2000"/>
        <v>23309.427491524828</v>
      </c>
      <c r="O4063" s="54">
        <f ca="1">VLOOKUP(CONCATENATE($F4063," ",$G4063),AllocFactorMatrix,(O$4+1),FALSE)*$E4070</f>
        <v>17245.417949359089</v>
      </c>
      <c r="P4063" s="54">
        <f ca="1">VLOOKUP(CONCATENATE($F4063," ",$G4063),AllocFactorMatrix,(P$4+1),FALSE)*$E4070</f>
        <v>3121.4534171266582</v>
      </c>
      <c r="Q4063" s="54">
        <f ca="1">VLOOKUP(CONCATENATE($F4063," ",$G4063),AllocFactorMatrix,(Q$4+1),FALSE)*$E4070</f>
        <v>1207.3561437925123</v>
      </c>
      <c r="R4063" s="54">
        <f ca="1">VLOOKUP(CONCATENATE($F4063," ",$G4063),AllocFactorMatrix,(R$4+1),FALSE)*$E4070</f>
        <v>26.014569833469785</v>
      </c>
      <c r="S4063" s="54">
        <f ca="1">SUBTOTAL(9,O4063:R4063)</f>
        <v>21600.24208011173</v>
      </c>
      <c r="T4063" s="54">
        <f ca="1">VLOOKUP(CONCATENATE($F4063," ",$G4063),AllocFactorMatrix,(T$4+1),FALSE)*$E4070</f>
        <v>547.60498118881571</v>
      </c>
      <c r="U4063" s="54">
        <f ca="1">VLOOKUP(CONCATENATE($F4063," ",$G4063),AllocFactorMatrix,(U$4+1),FALSE)*$E4070</f>
        <v>8718.8232498065463</v>
      </c>
      <c r="V4063" s="54">
        <f ca="1">VLOOKUP(CONCATENATE($F4063," ",$G4063),AllocFactorMatrix,(V$4+1),FALSE)*$E4070</f>
        <v>47283.955304804331</v>
      </c>
      <c r="W4063" s="54">
        <f ca="1">VLOOKUP(CONCATENATE($F4063," ",$G4063),AllocFactorMatrix,(W$4+1),FALSE)*$E4070</f>
        <v>6221.2756320595408</v>
      </c>
      <c r="X4063" s="54">
        <f ca="1">SUBTOTAL(9,T4063:W4063)</f>
        <v>62771.659167859238</v>
      </c>
      <c r="Y4063" s="54">
        <f ca="1">VLOOKUP(CONCATENATE($F4063," ",$G4063),AllocFactorMatrix,(Y$4+1),FALSE)*$E4070</f>
        <v>5082.7259659693791</v>
      </c>
      <c r="Z4063" s="54">
        <f ca="1">VLOOKUP(CONCATENATE($F4063," ",$G4063),AllocFactorMatrix,(Z$4+1),FALSE)*$E4070</f>
        <v>105.65301224772627</v>
      </c>
      <c r="AA4063" s="54">
        <f t="shared" ca="1" si="2001"/>
        <v>5188.3789782171052</v>
      </c>
      <c r="AB4063" s="54">
        <f ca="1">VLOOKUP(CONCATENATE($F4063," ",$G4063),AllocFactorMatrix,(AB$4+1),FALSE)*$E4070</f>
        <v>59.694441474601021</v>
      </c>
      <c r="AC4063" s="54">
        <f ca="1">VLOOKUP(CONCATENATE($F4063," ",$G4063),AllocFactorMatrix,(AC$4+1),FALSE)*$E4070</f>
        <v>0</v>
      </c>
      <c r="AD4063" s="54">
        <f ca="1">VLOOKUP(CONCATENATE($F4063," ",$G4063),AllocFactorMatrix,(AD$4+1),FALSE)*$E4070</f>
        <v>0</v>
      </c>
    </row>
    <row r="4064" spans="1:30" s="51" customFormat="1" hidden="1" outlineLevel="1">
      <c r="A4064" s="56"/>
      <c r="B4064" s="112"/>
      <c r="C4064" s="55"/>
      <c r="D4064" s="55"/>
      <c r="F4064" s="52" t="str">
        <f>F4070</f>
        <v>RB_GUP</v>
      </c>
      <c r="G4064" s="55" t="str">
        <f>$G$9</f>
        <v>BULKTRAN</v>
      </c>
      <c r="H4064" s="53">
        <f t="shared" ca="1" si="1999"/>
        <v>142768.45684163517</v>
      </c>
      <c r="I4064" s="54">
        <f ca="1">VLOOKUP(CONCATENATE($F4064," ",$G4064),AllocFactorMatrix,(I$4+1),FALSE)*$E4070</f>
        <v>70325.313413969561</v>
      </c>
      <c r="J4064" s="54">
        <f ca="1">VLOOKUP(CONCATENATE($F4064," ",$G4064),AllocFactorMatrix,(J$4+1),FALSE)*$E4070</f>
        <v>3476.4315301487841</v>
      </c>
      <c r="K4064" s="54">
        <f ca="1">VLOOKUP(CONCATENATE($F4064," ",$G4064),AllocFactorMatrix,(K$4+1),FALSE)*$E4070</f>
        <v>12733.969457914052</v>
      </c>
      <c r="L4064" s="54">
        <f ca="1">VLOOKUP(CONCATENATE($F4064," ",$G4064),AllocFactorMatrix,(L$4+1),FALSE)*$E4070</f>
        <v>400.82014787876579</v>
      </c>
      <c r="M4064" s="54">
        <f ca="1">VLOOKUP(CONCATENATE($F4064," ",$G4064),AllocFactorMatrix,(M$4+1),FALSE)*$E4070</f>
        <v>37.587630910776603</v>
      </c>
      <c r="N4064" s="54">
        <f t="shared" ca="1" si="2000"/>
        <v>13172.377236703594</v>
      </c>
      <c r="O4064" s="54">
        <f ca="1">VLOOKUP(CONCATENATE($F4064," ",$G4064),AllocFactorMatrix,(O$4+1),FALSE)*$E4070</f>
        <v>9679.7976940194858</v>
      </c>
      <c r="P4064" s="54">
        <f ca="1">VLOOKUP(CONCATENATE($F4064," ",$G4064),AllocFactorMatrix,(P$4+1),FALSE)*$E4070</f>
        <v>1803.6283211200393</v>
      </c>
      <c r="Q4064" s="54">
        <f ca="1">VLOOKUP(CONCATENATE($F4064," ",$G4064),AllocFactorMatrix,(Q$4+1),FALSE)*$E4070</f>
        <v>815.02605475394103</v>
      </c>
      <c r="R4064" s="54">
        <f ca="1">VLOOKUP(CONCATENATE($F4064," ",$G4064),AllocFactorMatrix,(R$4+1),FALSE)*$E4070</f>
        <v>36.650810638845819</v>
      </c>
      <c r="S4064" s="54">
        <f t="shared" ref="S4064:S4070" ca="1" si="2095">SUBTOTAL(9,O4064:R4064)</f>
        <v>12335.102880532311</v>
      </c>
      <c r="T4064" s="54">
        <f ca="1">VLOOKUP(CONCATENATE($F4064," ",$G4064),AllocFactorMatrix,(T$4+1),FALSE)*$E4070</f>
        <v>338.1401266932055</v>
      </c>
      <c r="U4064" s="54">
        <f ca="1">VLOOKUP(CONCATENATE($F4064," ",$G4064),AllocFactorMatrix,(U$4+1),FALSE)*$E4070</f>
        <v>5533.6055603963496</v>
      </c>
      <c r="V4064" s="54">
        <f ca="1">VLOOKUP(CONCATENATE($F4064," ",$G4064),AllocFactorMatrix,(V$4+1),FALSE)*$E4070</f>
        <v>29245.260872401414</v>
      </c>
      <c r="W4064" s="54">
        <f ca="1">VLOOKUP(CONCATENATE($F4064," ",$G4064),AllocFactorMatrix,(W$4+1),FALSE)*$E4070</f>
        <v>5281.2093948833535</v>
      </c>
      <c r="X4064" s="54">
        <f t="shared" ref="X4064:X4070" ca="1" si="2096">SUBTOTAL(9,T4064:W4064)</f>
        <v>40398.215954374318</v>
      </c>
      <c r="Y4064" s="54">
        <f ca="1">VLOOKUP(CONCATENATE($F4064," ",$G4064),AllocFactorMatrix,(Y$4+1),FALSE)*$E4070</f>
        <v>2972.6505119253725</v>
      </c>
      <c r="Z4064" s="54">
        <f ca="1">VLOOKUP(CONCATENATE($F4064," ",$G4064),AllocFactorMatrix,(Z$4+1),FALSE)*$E4070</f>
        <v>49.790759792064783</v>
      </c>
      <c r="AA4064" s="54">
        <f t="shared" ca="1" si="2001"/>
        <v>3022.4412717174373</v>
      </c>
      <c r="AB4064" s="54">
        <f ca="1">VLOOKUP(CONCATENATE($F4064," ",$G4064),AllocFactorMatrix,(AB$4+1),FALSE)*$E4070</f>
        <v>38.574554189172453</v>
      </c>
      <c r="AC4064" s="54">
        <f ca="1">VLOOKUP(CONCATENATE($F4064," ",$G4064),AllocFactorMatrix,(AC$4+1),FALSE)*$E4070</f>
        <v>0</v>
      </c>
      <c r="AD4064" s="54">
        <f ca="1">VLOOKUP(CONCATENATE($F4064," ",$G4064),AllocFactorMatrix,(AD$4+1),FALSE)*$E4070</f>
        <v>0</v>
      </c>
    </row>
    <row r="4065" spans="1:30" s="51" customFormat="1" hidden="1" outlineLevel="1">
      <c r="A4065" s="56"/>
      <c r="B4065" s="112"/>
      <c r="C4065" s="55"/>
      <c r="D4065" s="55"/>
      <c r="F4065" s="52" t="str">
        <f>F4070</f>
        <v>RB_GUP</v>
      </c>
      <c r="G4065" s="55" t="str">
        <f>$G$10</f>
        <v>SUBTRAN</v>
      </c>
      <c r="H4065" s="53">
        <f t="shared" ca="1" si="1999"/>
        <v>31361.943859595191</v>
      </c>
      <c r="I4065" s="54">
        <f ca="1">VLOOKUP(CONCATENATE($F4065," ",$G4065),AllocFactorMatrix,(I$4+1),FALSE)*$E4070</f>
        <v>15269.109079495254</v>
      </c>
      <c r="J4065" s="54">
        <f ca="1">VLOOKUP(CONCATENATE($F4065," ",$G4065),AllocFactorMatrix,(J$4+1),FALSE)*$E4070</f>
        <v>736.90717854256445</v>
      </c>
      <c r="K4065" s="54">
        <f ca="1">VLOOKUP(CONCATENATE($F4065," ",$G4065),AllocFactorMatrix,(K$4+1),FALSE)*$E4070</f>
        <v>2680.8322841789645</v>
      </c>
      <c r="L4065" s="54">
        <f ca="1">VLOOKUP(CONCATENATE($F4065," ",$G4065),AllocFactorMatrix,(L$4+1),FALSE)*$E4070</f>
        <v>82.808386922143242</v>
      </c>
      <c r="M4065" s="54">
        <f ca="1">VLOOKUP(CONCATENATE($F4065," ",$G4065),AllocFactorMatrix,(M$4+1),FALSE)*$E4070</f>
        <v>10.313346644895208</v>
      </c>
      <c r="N4065" s="54">
        <f t="shared" ca="1" si="2000"/>
        <v>2773.954017746003</v>
      </c>
      <c r="O4065" s="54">
        <f ca="1">VLOOKUP(CONCATENATE($F4065," ",$G4065),AllocFactorMatrix,(O$4+1),FALSE)*$E4070</f>
        <v>2025.4106916100095</v>
      </c>
      <c r="P4065" s="54">
        <f ca="1">VLOOKUP(CONCATENATE($F4065," ",$G4065),AllocFactorMatrix,(P$4+1),FALSE)*$E4070</f>
        <v>376.52148522059906</v>
      </c>
      <c r="Q4065" s="54">
        <f ca="1">VLOOKUP(CONCATENATE($F4065," ",$G4065),AllocFactorMatrix,(Q$4+1),FALSE)*$E4070</f>
        <v>224.03477010499424</v>
      </c>
      <c r="R4065" s="54">
        <f ca="1">VLOOKUP(CONCATENATE($F4065," ",$G4065),AllocFactorMatrix,(R$4+1),FALSE)*$E4070</f>
        <v>0</v>
      </c>
      <c r="S4065" s="54">
        <f t="shared" ca="1" si="2095"/>
        <v>2625.9669469356027</v>
      </c>
      <c r="T4065" s="54">
        <f ca="1">VLOOKUP(CONCATENATE($F4065," ",$G4065),AllocFactorMatrix,(T$4+1),FALSE)*$E4070</f>
        <v>70.723863613458235</v>
      </c>
      <c r="U4065" s="54">
        <f ca="1">VLOOKUP(CONCATENATE($F4065," ",$G4065),AllocFactorMatrix,(U$4+1),FALSE)*$E4070</f>
        <v>1157.7900267646196</v>
      </c>
      <c r="V4065" s="54">
        <f ca="1">VLOOKUP(CONCATENATE($F4065," ",$G4065),AllocFactorMatrix,(V$4+1),FALSE)*$E4070</f>
        <v>8065.9562205006232</v>
      </c>
      <c r="W4065" s="54">
        <f ca="1">VLOOKUP(CONCATENATE($F4065," ",$G4065),AllocFactorMatrix,(W$4+1),FALSE)*$E4070</f>
        <v>0</v>
      </c>
      <c r="X4065" s="54">
        <f t="shared" ca="1" si="2096"/>
        <v>9294.4701108787012</v>
      </c>
      <c r="Y4065" s="54">
        <f ca="1">VLOOKUP(CONCATENATE($F4065," ",$G4065),AllocFactorMatrix,(Y$4+1),FALSE)*$E4070</f>
        <v>609.58927859900598</v>
      </c>
      <c r="Z4065" s="54">
        <f ca="1">VLOOKUP(CONCATENATE($F4065," ",$G4065),AllocFactorMatrix,(Z$4+1),FALSE)*$E4070</f>
        <v>10.161869835593945</v>
      </c>
      <c r="AA4065" s="54">
        <f t="shared" ca="1" si="2001"/>
        <v>619.75114843459994</v>
      </c>
      <c r="AB4065" s="54">
        <f ca="1">VLOOKUP(CONCATENATE($F4065," ",$G4065),AllocFactorMatrix,(AB$4+1),FALSE)*$E4070</f>
        <v>8.1402345554490498</v>
      </c>
      <c r="AC4065" s="54">
        <f ca="1">VLOOKUP(CONCATENATE($F4065," ",$G4065),AllocFactorMatrix,(AC$4+1),FALSE)*$E4070</f>
        <v>27.678537697040568</v>
      </c>
      <c r="AD4065" s="54">
        <f ca="1">VLOOKUP(CONCATENATE($F4065," ",$G4065),AllocFactorMatrix,(AD$4+1),FALSE)*$E4070</f>
        <v>5.9666053099770888</v>
      </c>
    </row>
    <row r="4066" spans="1:30" s="51" customFormat="1" hidden="1" outlineLevel="1">
      <c r="A4066" s="56"/>
      <c r="B4066" s="112"/>
      <c r="C4066" s="55"/>
      <c r="D4066" s="55"/>
      <c r="F4066" s="52" t="str">
        <f>F4070</f>
        <v>RB_GUP</v>
      </c>
      <c r="G4066" s="55" t="str">
        <f>$G$11</f>
        <v>DISTPRI</v>
      </c>
      <c r="H4066" s="53">
        <f t="shared" ca="1" si="1999"/>
        <v>143898.55144921926</v>
      </c>
      <c r="I4066" s="54">
        <f ca="1">VLOOKUP(CONCATENATE($F4066," ",$G4066),AllocFactorMatrix,(I$4+1),FALSE)*$E4070</f>
        <v>96173.539282620564</v>
      </c>
      <c r="J4066" s="54">
        <f ca="1">VLOOKUP(CONCATENATE($F4066," ",$G4066),AllocFactorMatrix,(J$4+1),FALSE)*$E4070</f>
        <v>4533.3695772059218</v>
      </c>
      <c r="K4066" s="54">
        <f ca="1">VLOOKUP(CONCATENATE($F4066," ",$G4066),AllocFactorMatrix,(K$4+1),FALSE)*$E4070</f>
        <v>16460.943162964075</v>
      </c>
      <c r="L4066" s="54">
        <f ca="1">VLOOKUP(CONCATENATE($F4066," ",$G4066),AllocFactorMatrix,(L$4+1),FALSE)*$E4070</f>
        <v>508.72879715951075</v>
      </c>
      <c r="M4066" s="54">
        <f ca="1">VLOOKUP(CONCATENATE($F4066," ",$G4066),AllocFactorMatrix,(M$4+1),FALSE)*$E4070</f>
        <v>0</v>
      </c>
      <c r="N4066" s="54">
        <f t="shared" ca="1" si="2000"/>
        <v>16969.671960123585</v>
      </c>
      <c r="O4066" s="54">
        <f ca="1">VLOOKUP(CONCATENATE($F4066," ",$G4066),AllocFactorMatrix,(O$4+1),FALSE)*$E4070</f>
        <v>12342.830245365842</v>
      </c>
      <c r="P4066" s="54">
        <f ca="1">VLOOKUP(CONCATENATE($F4066," ",$G4066),AllocFactorMatrix,(P$4+1),FALSE)*$E4070</f>
        <v>2298.8529637980205</v>
      </c>
      <c r="Q4066" s="54">
        <f ca="1">VLOOKUP(CONCATENATE($F4066," ",$G4066),AllocFactorMatrix,(Q$4+1),FALSE)*$E4070</f>
        <v>0</v>
      </c>
      <c r="R4066" s="54">
        <f ca="1">VLOOKUP(CONCATENATE($F4066," ",$G4066),AllocFactorMatrix,(R$4+1),FALSE)*$E4070</f>
        <v>0</v>
      </c>
      <c r="S4066" s="54">
        <f t="shared" ca="1" si="2095"/>
        <v>14641.683209163863</v>
      </c>
      <c r="T4066" s="54">
        <f ca="1">VLOOKUP(CONCATENATE($F4066," ",$G4066),AllocFactorMatrix,(T$4+1),FALSE)*$E4070</f>
        <v>440.01429193921274</v>
      </c>
      <c r="U4066" s="54">
        <f ca="1">VLOOKUP(CONCATENATE($F4066," ",$G4066),AllocFactorMatrix,(U$4+1),FALSE)*$E4070</f>
        <v>7096.4348443542258</v>
      </c>
      <c r="V4066" s="54">
        <f ca="1">VLOOKUP(CONCATENATE($F4066," ",$G4066),AllocFactorMatrix,(V$4+1),FALSE)*$E4070</f>
        <v>0</v>
      </c>
      <c r="W4066" s="54">
        <f ca="1">VLOOKUP(CONCATENATE($F4066," ",$G4066),AllocFactorMatrix,(W$4+1),FALSE)*$E4070</f>
        <v>0</v>
      </c>
      <c r="X4066" s="54">
        <f t="shared" ca="1" si="2096"/>
        <v>7536.4491362934386</v>
      </c>
      <c r="Y4066" s="54">
        <f ca="1">VLOOKUP(CONCATENATE($F4066," ",$G4066),AllocFactorMatrix,(Y$4+1),FALSE)*$E4070</f>
        <v>3721.9305413329789</v>
      </c>
      <c r="Z4066" s="54">
        <f ca="1">VLOOKUP(CONCATENATE($F4066," ",$G4066),AllocFactorMatrix,(Z$4+1),FALSE)*$E4070</f>
        <v>62.096370973846277</v>
      </c>
      <c r="AA4066" s="54">
        <f t="shared" ca="1" si="2001"/>
        <v>3784.0269123068251</v>
      </c>
      <c r="AB4066" s="54">
        <f ca="1">VLOOKUP(CONCATENATE($F4066," ",$G4066),AllocFactorMatrix,(AB$4+1),FALSE)*$E4070</f>
        <v>50.308465220811073</v>
      </c>
      <c r="AC4066" s="54">
        <f ca="1">VLOOKUP(CONCATENATE($F4066," ",$G4066),AllocFactorMatrix,(AC$4+1),FALSE)*$E4070</f>
        <v>172.349812512874</v>
      </c>
      <c r="AD4066" s="54">
        <f ca="1">VLOOKUP(CONCATENATE($F4066," ",$G4066),AllocFactorMatrix,(AD$4+1),FALSE)*$E4070</f>
        <v>37.153093771381641</v>
      </c>
    </row>
    <row r="4067" spans="1:30" s="51" customFormat="1" hidden="1" outlineLevel="1">
      <c r="A4067" s="56"/>
      <c r="B4067" s="112"/>
      <c r="C4067" s="55"/>
      <c r="D4067" s="55"/>
      <c r="F4067" s="52" t="str">
        <f>F4070</f>
        <v>RB_GUP</v>
      </c>
      <c r="G4067" s="55" t="str">
        <f>$G$12</f>
        <v>DISTSEC</v>
      </c>
      <c r="H4067" s="53">
        <f t="shared" ca="1" si="1999"/>
        <v>74048.077459797089</v>
      </c>
      <c r="I4067" s="54">
        <f ca="1">VLOOKUP(CONCATENATE($F4067," ",$G4067),AllocFactorMatrix,(I$4+1),FALSE)*$E4070</f>
        <v>55365.855005160709</v>
      </c>
      <c r="J4067" s="54">
        <f ca="1">VLOOKUP(CONCATENATE($F4067," ",$G4067),AllocFactorMatrix,(J$4+1),FALSE)*$E4070</f>
        <v>2669.2055154155587</v>
      </c>
      <c r="K4067" s="54">
        <f ca="1">VLOOKUP(CONCATENATE($F4067," ",$G4067),AllocFactorMatrix,(K$4+1),FALSE)*$E4070</f>
        <v>8054.1053978501986</v>
      </c>
      <c r="L4067" s="54">
        <f ca="1">VLOOKUP(CONCATENATE($F4067," ",$G4067),AllocFactorMatrix,(L$4+1),FALSE)*$E4070</f>
        <v>0</v>
      </c>
      <c r="M4067" s="54">
        <f ca="1">VLOOKUP(CONCATENATE($F4067," ",$G4067),AllocFactorMatrix,(M$4+1),FALSE)*$E4070</f>
        <v>0</v>
      </c>
      <c r="N4067" s="54">
        <f t="shared" ca="1" si="2000"/>
        <v>8054.1053978501986</v>
      </c>
      <c r="O4067" s="54">
        <f ca="1">VLOOKUP(CONCATENATE($F4067," ",$G4067),AllocFactorMatrix,(O$4+1),FALSE)*$E4070</f>
        <v>5132.1073080055285</v>
      </c>
      <c r="P4067" s="54">
        <f ca="1">VLOOKUP(CONCATENATE($F4067," ",$G4067),AllocFactorMatrix,(P$4+1),FALSE)*$E4070</f>
        <v>0</v>
      </c>
      <c r="Q4067" s="54">
        <f ca="1">VLOOKUP(CONCATENATE($F4067," ",$G4067),AllocFactorMatrix,(Q$4+1),FALSE)*$E4070</f>
        <v>0</v>
      </c>
      <c r="R4067" s="54">
        <f ca="1">VLOOKUP(CONCATENATE($F4067," ",$G4067),AllocFactorMatrix,(R$4+1),FALSE)*$E4070</f>
        <v>0</v>
      </c>
      <c r="S4067" s="54">
        <f t="shared" ca="1" si="2095"/>
        <v>5132.1073080055285</v>
      </c>
      <c r="T4067" s="54">
        <f ca="1">VLOOKUP(CONCATENATE($F4067," ",$G4067),AllocFactorMatrix,(T$4+1),FALSE)*$E4070</f>
        <v>138.76141513293456</v>
      </c>
      <c r="U4067" s="54">
        <f ca="1">VLOOKUP(CONCATENATE($F4067," ",$G4067),AllocFactorMatrix,(U$4+1),FALSE)*$E4070</f>
        <v>0</v>
      </c>
      <c r="V4067" s="54">
        <f ca="1">VLOOKUP(CONCATENATE($F4067," ",$G4067),AllocFactorMatrix,(V$4+1),FALSE)*$E4070</f>
        <v>0</v>
      </c>
      <c r="W4067" s="54">
        <f ca="1">VLOOKUP(CONCATENATE($F4067," ",$G4067),AllocFactorMatrix,(W$4+1),FALSE)*$E4070</f>
        <v>0</v>
      </c>
      <c r="X4067" s="54">
        <f t="shared" ca="1" si="2096"/>
        <v>138.76141513293456</v>
      </c>
      <c r="Y4067" s="54">
        <f ca="1">VLOOKUP(CONCATENATE($F4067," ",$G4067),AllocFactorMatrix,(Y$4+1),FALSE)*$E4070</f>
        <v>1892.9474645884134</v>
      </c>
      <c r="Z4067" s="54">
        <f ca="1">VLOOKUP(CONCATENATE($F4067," ",$G4067),AllocFactorMatrix,(Z$4+1),FALSE)*$E4070</f>
        <v>0</v>
      </c>
      <c r="AA4067" s="54">
        <f t="shared" ca="1" si="2001"/>
        <v>1892.9474645884134</v>
      </c>
      <c r="AB4067" s="54">
        <f ca="1">VLOOKUP(CONCATENATE($F4067," ",$G4067),AllocFactorMatrix,(AB$4+1),FALSE)*$E4070</f>
        <v>19.643176733881834</v>
      </c>
      <c r="AC4067" s="54">
        <f ca="1">VLOOKUP(CONCATENATE($F4067," ",$G4067),AllocFactorMatrix,(AC$4+1),FALSE)*$E4070</f>
        <v>666.96140079503425</v>
      </c>
      <c r="AD4067" s="54">
        <f ca="1">VLOOKUP(CONCATENATE($F4067," ",$G4067),AllocFactorMatrix,(AD$4+1),FALSE)*$E4070</f>
        <v>108.4907761148243</v>
      </c>
    </row>
    <row r="4068" spans="1:30" s="51" customFormat="1" hidden="1" outlineLevel="1">
      <c r="A4068" s="56"/>
      <c r="B4068" s="112"/>
      <c r="C4068" s="55"/>
      <c r="D4068" s="55"/>
      <c r="F4068" s="52" t="str">
        <f>F4070</f>
        <v>RB_GUP</v>
      </c>
      <c r="G4068" s="55" t="str">
        <f>$G$13</f>
        <v>ENERGY</v>
      </c>
      <c r="H4068" s="53">
        <f t="shared" ca="1" si="1999"/>
        <v>2276.006942114926</v>
      </c>
      <c r="I4068" s="54">
        <f ca="1">VLOOKUP(CONCATENATE($F4068," ",$G4068),AllocFactorMatrix,(I$4+1),FALSE)*$E4070</f>
        <v>854.01945884714053</v>
      </c>
      <c r="J4068" s="54">
        <f ca="1">VLOOKUP(CONCATENATE($F4068," ",$G4068),AllocFactorMatrix,(J$4+1),FALSE)*$E4070</f>
        <v>55.345979431733404</v>
      </c>
      <c r="K4068" s="54">
        <f ca="1">VLOOKUP(CONCATENATE($F4068," ",$G4068),AllocFactorMatrix,(K$4+1),FALSE)*$E4070</f>
        <v>185.69176070412951</v>
      </c>
      <c r="L4068" s="54">
        <f ca="1">VLOOKUP(CONCATENATE($F4068," ",$G4068),AllocFactorMatrix,(L$4+1),FALSE)*$E4070</f>
        <v>5.9017057188160154</v>
      </c>
      <c r="M4068" s="54">
        <f ca="1">VLOOKUP(CONCATENATE($F4068," ",$G4068),AllocFactorMatrix,(M$4+1),FALSE)*$E4070</f>
        <v>0.54406827509581535</v>
      </c>
      <c r="N4068" s="54">
        <f t="shared" ca="1" si="2000"/>
        <v>192.13753469804132</v>
      </c>
      <c r="O4068" s="54">
        <f ca="1">VLOOKUP(CONCATENATE($F4068," ",$G4068),AllocFactorMatrix,(O$4+1),FALSE)*$E4070</f>
        <v>169.29776923915222</v>
      </c>
      <c r="P4068" s="54">
        <f ca="1">VLOOKUP(CONCATENATE($F4068," ",$G4068),AllocFactorMatrix,(P$4+1),FALSE)*$E4070</f>
        <v>31.38454884583885</v>
      </c>
      <c r="Q4068" s="54">
        <f ca="1">VLOOKUP(CONCATENATE($F4068," ",$G4068),AllocFactorMatrix,(Q$4+1),FALSE)*$E4070</f>
        <v>14.260335678931794</v>
      </c>
      <c r="R4068" s="54">
        <f ca="1">VLOOKUP(CONCATENATE($F4068," ",$G4068),AllocFactorMatrix,(R$4+1),FALSE)*$E4070</f>
        <v>0.66074036399491365</v>
      </c>
      <c r="S4068" s="54">
        <f t="shared" ca="1" si="2095"/>
        <v>215.60339412791777</v>
      </c>
      <c r="T4068" s="54">
        <f ca="1">VLOOKUP(CONCATENATE($F4068," ",$G4068),AllocFactorMatrix,(T$4+1),FALSE)*$E4070</f>
        <v>6.4878113358749685</v>
      </c>
      <c r="U4068" s="54">
        <f ca="1">VLOOKUP(CONCATENATE($F4068," ",$G4068),AllocFactorMatrix,(U$4+1),FALSE)*$E4070</f>
        <v>113.91624780006974</v>
      </c>
      <c r="V4068" s="54">
        <f ca="1">VLOOKUP(CONCATENATE($F4068," ",$G4068),AllocFactorMatrix,(V$4+1),FALSE)*$E4070</f>
        <v>646.76915939037747</v>
      </c>
      <c r="W4068" s="54">
        <f ca="1">VLOOKUP(CONCATENATE($F4068," ",$G4068),AllocFactorMatrix,(W$4+1),FALSE)*$E4070</f>
        <v>122.70724695038967</v>
      </c>
      <c r="X4068" s="54">
        <f t="shared" ca="1" si="2096"/>
        <v>889.88046547671183</v>
      </c>
      <c r="Y4068" s="54">
        <f ca="1">VLOOKUP(CONCATENATE($F4068," ",$G4068),AllocFactorMatrix,(Y$4+1),FALSE)*$E4070</f>
        <v>45.86786890904385</v>
      </c>
      <c r="Z4068" s="54">
        <f ca="1">VLOOKUP(CONCATENATE($F4068," ",$G4068),AllocFactorMatrix,(Z$4+1),FALSE)*$E4070</f>
        <v>0.74665578537056254</v>
      </c>
      <c r="AA4068" s="54">
        <f t="shared" ca="1" si="2001"/>
        <v>46.614524694414413</v>
      </c>
      <c r="AB4068" s="54">
        <f ca="1">VLOOKUP(CONCATENATE($F4068," ",$G4068),AllocFactorMatrix,(AB$4+1),FALSE)*$E4070</f>
        <v>0.83283446730179522</v>
      </c>
      <c r="AC4068" s="54">
        <f ca="1">VLOOKUP(CONCATENATE($F4068," ",$G4068),AllocFactorMatrix,(AC$4+1),FALSE)*$E4070</f>
        <v>18.008930122374949</v>
      </c>
      <c r="AD4068" s="54">
        <f ca="1">VLOOKUP(CONCATENATE($F4068," ",$G4068),AllocFactorMatrix,(AD$4+1),FALSE)*$E4070</f>
        <v>3.5638202492902717</v>
      </c>
    </row>
    <row r="4069" spans="1:30" s="51" customFormat="1" hidden="1" outlineLevel="1">
      <c r="A4069" s="56"/>
      <c r="B4069" s="112"/>
      <c r="C4069" s="55"/>
      <c r="D4069" s="55"/>
      <c r="F4069" s="52" t="str">
        <f>F4070</f>
        <v>RB_GUP</v>
      </c>
      <c r="G4069" s="55" t="str">
        <f>$G$14</f>
        <v>CUSTOMER</v>
      </c>
      <c r="H4069" s="53">
        <f t="shared" ca="1" si="1999"/>
        <v>35645.706450486214</v>
      </c>
      <c r="I4069" s="54">
        <f ca="1">VLOOKUP(CONCATENATE($F4069," ",$G4069),AllocFactorMatrix,(I$4+1),FALSE)*$E4070</f>
        <v>16669.310208909803</v>
      </c>
      <c r="J4069" s="54">
        <f ca="1">VLOOKUP(CONCATENATE($F4069," ",$G4069),AllocFactorMatrix,(J$4+1),FALSE)*$E4070</f>
        <v>4367.0832804130241</v>
      </c>
      <c r="K4069" s="54">
        <f ca="1">VLOOKUP(CONCATENATE($F4069," ",$G4069),AllocFactorMatrix,(K$4+1),FALSE)*$E4070</f>
        <v>1239.6897686669213</v>
      </c>
      <c r="L4069" s="54">
        <f ca="1">VLOOKUP(CONCATENATE($F4069," ",$G4069),AllocFactorMatrix,(L$4+1),FALSE)*$E4070</f>
        <v>400.16500270651272</v>
      </c>
      <c r="M4069" s="54">
        <f ca="1">VLOOKUP(CONCATENATE($F4069," ",$G4069),AllocFactorMatrix,(M$4+1),FALSE)*$E4070</f>
        <v>64.954838727508374</v>
      </c>
      <c r="N4069" s="54">
        <f t="shared" ca="1" si="2000"/>
        <v>1704.8096101009423</v>
      </c>
      <c r="O4069" s="54">
        <f ca="1">VLOOKUP(CONCATENATE($F4069," ",$G4069),AllocFactorMatrix,(O$4+1),FALSE)*$E4070</f>
        <v>351.80589872293564</v>
      </c>
      <c r="P4069" s="54">
        <f ca="1">VLOOKUP(CONCATENATE($F4069," ",$G4069),AllocFactorMatrix,(P$4+1),FALSE)*$E4070</f>
        <v>104.174096713631</v>
      </c>
      <c r="Q4069" s="54">
        <f ca="1">VLOOKUP(CONCATENATE($F4069," ",$G4069),AllocFactorMatrix,(Q$4+1),FALSE)*$E4070</f>
        <v>226.29082259038566</v>
      </c>
      <c r="R4069" s="54">
        <f ca="1">VLOOKUP(CONCATENATE($F4069," ",$G4069),AllocFactorMatrix,(R$4+1),FALSE)*$E4070</f>
        <v>39.764715678459304</v>
      </c>
      <c r="S4069" s="54">
        <f t="shared" ca="1" si="2095"/>
        <v>722.03553370541158</v>
      </c>
      <c r="T4069" s="54">
        <f ca="1">VLOOKUP(CONCATENATE($F4069," ",$G4069),AllocFactorMatrix,(T$4+1),FALSE)*$E4070</f>
        <v>2.4213601578695889</v>
      </c>
      <c r="U4069" s="54">
        <f ca="1">VLOOKUP(CONCATENATE($F4069," ",$G4069),AllocFactorMatrix,(U$4+1),FALSE)*$E4070</f>
        <v>61.804310613605288</v>
      </c>
      <c r="V4069" s="54">
        <f ca="1">VLOOKUP(CONCATENATE($F4069," ",$G4069),AllocFactorMatrix,(V$4+1),FALSE)*$E4070</f>
        <v>332.78477239692836</v>
      </c>
      <c r="W4069" s="54">
        <f ca="1">VLOOKUP(CONCATENATE($F4069," ",$G4069),AllocFactorMatrix,(W$4+1),FALSE)*$E4070</f>
        <v>59.64773264810853</v>
      </c>
      <c r="X4069" s="54">
        <f t="shared" ca="1" si="2096"/>
        <v>456.65817581651174</v>
      </c>
      <c r="Y4069" s="54">
        <f ca="1">VLOOKUP(CONCATENATE($F4069," ",$G4069),AllocFactorMatrix,(Y$4+1),FALSE)*$E4070</f>
        <v>97.388790584589302</v>
      </c>
      <c r="Z4069" s="54">
        <f ca="1">VLOOKUP(CONCATENATE($F4069," ",$G4069),AllocFactorMatrix,(Z$4+1),FALSE)*$E4070</f>
        <v>1.7654528721350711</v>
      </c>
      <c r="AA4069" s="54">
        <f t="shared" ca="1" si="2001"/>
        <v>99.154243456724373</v>
      </c>
      <c r="AB4069" s="54">
        <f ca="1">VLOOKUP(CONCATENATE($F4069," ",$G4069),AllocFactorMatrix,(AB$4+1),FALSE)*$E4070</f>
        <v>1.8281456795979771</v>
      </c>
      <c r="AC4069" s="54">
        <f ca="1">VLOOKUP(CONCATENATE($F4069," ",$G4069),AllocFactorMatrix,(AC$4+1),FALSE)*$E4070</f>
        <v>10356.665422913919</v>
      </c>
      <c r="AD4069" s="54">
        <f ca="1">VLOOKUP(CONCATENATE($F4069," ",$G4069),AllocFactorMatrix,(AD$4+1),FALSE)*$E4070</f>
        <v>1268.1618294902787</v>
      </c>
    </row>
    <row r="4070" spans="1:30" s="51" customFormat="1" collapsed="1">
      <c r="A4070" s="56"/>
      <c r="B4070" s="112"/>
      <c r="C4070" s="55"/>
      <c r="D4070" s="99" t="s">
        <v>444</v>
      </c>
      <c r="E4070" s="61">
        <v>699362</v>
      </c>
      <c r="F4070" s="57" t="s">
        <v>74</v>
      </c>
      <c r="G4070" s="55" t="str">
        <f>$G$15</f>
        <v>TOTAL</v>
      </c>
      <c r="H4070" s="53">
        <f t="shared" ca="1" si="1999"/>
        <v>699361.99999999988</v>
      </c>
      <c r="I4070" s="54">
        <f ca="1">VLOOKUP(CONCATENATE($F4070," ",$G4070),AllocFactorMatrix,(I$4+1),FALSE)*$E4070</f>
        <v>404209.37408710353</v>
      </c>
      <c r="J4070" s="54">
        <f ca="1">VLOOKUP(CONCATENATE($F4070," ",$G4070),AllocFactorMatrix,(J$4+1),FALSE)*$E4070</f>
        <v>22719.970261021655</v>
      </c>
      <c r="K4070" s="54">
        <f ca="1">VLOOKUP(CONCATENATE($F4070," ",$G4070),AllocFactorMatrix,(K$4+1),FALSE)*$E4070</f>
        <v>64025.28773734811</v>
      </c>
      <c r="L4070" s="54">
        <f ca="1">VLOOKUP(CONCATENATE($F4070," ",$G4070),AllocFactorMatrix,(L$4+1),FALSE)*$E4070</f>
        <v>1964.876365364772</v>
      </c>
      <c r="M4070" s="54">
        <f ca="1">VLOOKUP(CONCATENATE($F4070," ",$G4070),AllocFactorMatrix,(M$4+1),FALSE)*$E4070</f>
        <v>186.31914603431846</v>
      </c>
      <c r="N4070" s="54">
        <f t="shared" ca="1" si="2000"/>
        <v>66176.483248747201</v>
      </c>
      <c r="O4070" s="54">
        <f ca="1">VLOOKUP(CONCATENATE($F4070," ",$G4070),AllocFactorMatrix,(O$4+1),FALSE)*$E4070</f>
        <v>46946.667556322034</v>
      </c>
      <c r="P4070" s="54">
        <f ca="1">VLOOKUP(CONCATENATE($F4070," ",$G4070),AllocFactorMatrix,(P$4+1),FALSE)*$E4070</f>
        <v>7736.0148328247869</v>
      </c>
      <c r="Q4070" s="54">
        <f ca="1">VLOOKUP(CONCATENATE($F4070," ",$G4070),AllocFactorMatrix,(Q$4+1),FALSE)*$E4070</f>
        <v>2486.9681269207649</v>
      </c>
      <c r="R4070" s="54">
        <f ca="1">VLOOKUP(CONCATENATE($F4070," ",$G4070),AllocFactorMatrix,(R$4+1),FALSE)*$E4070</f>
        <v>103.09083651476982</v>
      </c>
      <c r="S4070" s="54">
        <f t="shared" ca="1" si="2095"/>
        <v>57272.741352582358</v>
      </c>
      <c r="T4070" s="54">
        <f ca="1">VLOOKUP(CONCATENATE($F4070," ",$G4070),AllocFactorMatrix,(T$4+1),FALSE)*$E4070</f>
        <v>1544.1538500613713</v>
      </c>
      <c r="U4070" s="54">
        <f ca="1">VLOOKUP(CONCATENATE($F4070," ",$G4070),AllocFactorMatrix,(U$4+1),FALSE)*$E4070</f>
        <v>22682.374239735414</v>
      </c>
      <c r="V4070" s="54">
        <f ca="1">VLOOKUP(CONCATENATE($F4070," ",$G4070),AllocFactorMatrix,(V$4+1),FALSE)*$E4070</f>
        <v>85574.726329493671</v>
      </c>
      <c r="W4070" s="54">
        <f ca="1">VLOOKUP(CONCATENATE($F4070," ",$G4070),AllocFactorMatrix,(W$4+1),FALSE)*$E4070</f>
        <v>11684.840006541393</v>
      </c>
      <c r="X4070" s="54">
        <f t="shared" ca="1" si="2096"/>
        <v>121486.09442583185</v>
      </c>
      <c r="Y4070" s="54">
        <f ca="1">VLOOKUP(CONCATENATE($F4070," ",$G4070),AllocFactorMatrix,(Y$4+1),FALSE)*$E4070</f>
        <v>14423.100421908784</v>
      </c>
      <c r="Z4070" s="54">
        <f ca="1">VLOOKUP(CONCATENATE($F4070," ",$G4070),AllocFactorMatrix,(Z$4+1),FALSE)*$E4070</f>
        <v>230.21412150673692</v>
      </c>
      <c r="AA4070" s="54">
        <f t="shared" ca="1" si="2001"/>
        <v>14653.314543415521</v>
      </c>
      <c r="AB4070" s="54">
        <f ca="1">VLOOKUP(CONCATENATE($F4070," ",$G4070),AllocFactorMatrix,(AB$4+1),FALSE)*$E4070</f>
        <v>179.02185232081516</v>
      </c>
      <c r="AC4070" s="54">
        <f ca="1">VLOOKUP(CONCATENATE($F4070," ",$G4070),AllocFactorMatrix,(AC$4+1),FALSE)*$E4070</f>
        <v>11241.664104041241</v>
      </c>
      <c r="AD4070" s="54">
        <f ca="1">VLOOKUP(CONCATENATE($F4070," ",$G4070),AllocFactorMatrix,(AD$4+1),FALSE)*$E4070</f>
        <v>1423.3361249357517</v>
      </c>
    </row>
    <row r="4071" spans="1:30" hidden="1" outlineLevel="1">
      <c r="D4071" s="7"/>
      <c r="E4071" s="51"/>
      <c r="F4071" s="52" t="str">
        <f>F4078</f>
        <v>LABOR_M</v>
      </c>
      <c r="G4071" s="55" t="str">
        <f>$G$8</f>
        <v>PRODUCTION</v>
      </c>
      <c r="H4071" s="4">
        <f t="shared" ref="H4071:H4078" ca="1" si="2097">SUBTOTAL(9,I4071:AD4071)</f>
        <v>-212571.46243267434</v>
      </c>
      <c r="I4071" s="5">
        <f ca="1">VLOOKUP(CONCATENATE($F4071," ",$G4071),AllocFactorMatrix,(I$4+1),FALSE)*$E4078</f>
        <v>-118021.05488883122</v>
      </c>
      <c r="J4071" s="5">
        <f ca="1">VLOOKUP(CONCATENATE($F4071," ",$G4071),AllocFactorMatrix,(J$4+1),FALSE)*$E4078</f>
        <v>-5430.7241978702441</v>
      </c>
      <c r="K4071" s="5">
        <f ca="1">VLOOKUP(CONCATENATE($F4071," ",$G4071),AllocFactorMatrix,(K$4+1),FALSE)*$E4078</f>
        <v>-17890.364821443025</v>
      </c>
      <c r="L4071" s="5">
        <f ca="1">VLOOKUP(CONCATENATE($F4071," ",$G4071),AllocFactorMatrix,(L$4+1),FALSE)*$E4078</f>
        <v>-447.02310352763772</v>
      </c>
      <c r="M4071" s="5">
        <f ca="1">VLOOKUP(CONCATENATE($F4071," ",$G4071),AllocFactorMatrix,(M$4+1),FALSE)*$E4078</f>
        <v>-57.545168647989726</v>
      </c>
      <c r="N4071" s="5">
        <f t="shared" ref="N4071:N4078" ca="1" si="2098">SUBTOTAL(9,K4071:M4071)</f>
        <v>-18394.933093618652</v>
      </c>
      <c r="O4071" s="5">
        <f ca="1">VLOOKUP(CONCATENATE($F4071," ",$G4071),AllocFactorMatrix,(O$4+1),FALSE)*$E4078</f>
        <v>-13609.442336809556</v>
      </c>
      <c r="P4071" s="5">
        <f ca="1">VLOOKUP(CONCATENATE($F4071," ",$G4071),AllocFactorMatrix,(P$4+1),FALSE)*$E4078</f>
        <v>-2463.3349224801582</v>
      </c>
      <c r="Q4071" s="5">
        <f ca="1">VLOOKUP(CONCATENATE($F4071," ",$G4071),AllocFactorMatrix,(Q$4+1),FALSE)*$E4078</f>
        <v>-952.80055648332961</v>
      </c>
      <c r="R4071" s="5">
        <f ca="1">VLOOKUP(CONCATENATE($F4071," ",$G4071),AllocFactorMatrix,(R$4+1),FALSE)*$E4078</f>
        <v>-20.529730801837147</v>
      </c>
      <c r="S4071" s="5">
        <f ca="1">SUBTOTAL(9,O4071:R4071)</f>
        <v>-17046.107546574884</v>
      </c>
      <c r="T4071" s="5">
        <f ca="1">VLOOKUP(CONCATENATE($F4071," ",$G4071),AllocFactorMatrix,(T$4+1),FALSE)*$E4078</f>
        <v>-432.14948090694651</v>
      </c>
      <c r="U4071" s="5">
        <f ca="1">VLOOKUP(CONCATENATE($F4071," ",$G4071),AllocFactorMatrix,(U$4+1),FALSE)*$E4078</f>
        <v>-6880.5709789994717</v>
      </c>
      <c r="V4071" s="5">
        <f ca="1">VLOOKUP(CONCATENATE($F4071," ",$G4071),AllocFactorMatrix,(V$4+1),FALSE)*$E4078</f>
        <v>-37314.738620233351</v>
      </c>
      <c r="W4071" s="5">
        <f ca="1">VLOOKUP(CONCATENATE($F4071," ",$G4071),AllocFactorMatrix,(W$4+1),FALSE)*$E4078</f>
        <v>-4909.5993048437167</v>
      </c>
      <c r="X4071" s="5">
        <f ca="1">SUBTOTAL(9,T4071:W4071)</f>
        <v>-49537.058384983487</v>
      </c>
      <c r="Y4071" s="5">
        <f ca="1">VLOOKUP(CONCATENATE($F4071," ",$G4071),AllocFactorMatrix,(Y$4+1),FALSE)*$E4078</f>
        <v>-4011.0982610447936</v>
      </c>
      <c r="Z4071" s="5">
        <f ca="1">VLOOKUP(CONCATENATE($F4071," ",$G4071),AllocFactorMatrix,(Z$4+1),FALSE)*$E4078</f>
        <v>-83.377427100808646</v>
      </c>
      <c r="AA4071" s="5">
        <f t="shared" ref="AA4071:AA4078" ca="1" si="2099">SUBTOTAL(9,Y4071:Z4071)</f>
        <v>-4094.4756881456024</v>
      </c>
      <c r="AB4071" s="5">
        <f ca="1">VLOOKUP(CONCATENATE($F4071," ",$G4071),AllocFactorMatrix,(AB$4+1),FALSE)*$E4078</f>
        <v>-47.108632650264525</v>
      </c>
      <c r="AC4071" s="5">
        <f ca="1">VLOOKUP(CONCATENATE($F4071," ",$G4071),AllocFactorMatrix,(AC$4+1),FALSE)*$E4078</f>
        <v>0</v>
      </c>
      <c r="AD4071" s="5">
        <f ca="1">VLOOKUP(CONCATENATE($F4071," ",$G4071),AllocFactorMatrix,(AD$4+1),FALSE)*$E4078</f>
        <v>0</v>
      </c>
    </row>
    <row r="4072" spans="1:30" hidden="1" outlineLevel="1">
      <c r="D4072" s="7"/>
      <c r="E4072" s="51"/>
      <c r="F4072" s="52" t="str">
        <f>F4078</f>
        <v>LABOR_M</v>
      </c>
      <c r="G4072" s="55" t="str">
        <f>$G$9</f>
        <v>BULKTRAN</v>
      </c>
      <c r="H4072" s="4">
        <f t="shared" ca="1" si="2097"/>
        <v>-776.69746806130786</v>
      </c>
      <c r="I4072" s="5">
        <f ca="1">VLOOKUP(CONCATENATE($F4072," ",$G4072),AllocFactorMatrix,(I$4+1),FALSE)*$E4078</f>
        <v>-382.58796149794182</v>
      </c>
      <c r="J4072" s="5">
        <f ca="1">VLOOKUP(CONCATENATE($F4072," ",$G4072),AllocFactorMatrix,(J$4+1),FALSE)*$E4078</f>
        <v>-18.912690009321622</v>
      </c>
      <c r="K4072" s="5">
        <f ca="1">VLOOKUP(CONCATENATE($F4072," ",$G4072),AllocFactorMatrix,(K$4+1),FALSE)*$E4078</f>
        <v>-69.276099603029024</v>
      </c>
      <c r="L4072" s="5">
        <f ca="1">VLOOKUP(CONCATENATE($F4072," ",$G4072),AllocFactorMatrix,(L$4+1),FALSE)*$E4078</f>
        <v>-2.1805656577959742</v>
      </c>
      <c r="M4072" s="5">
        <f ca="1">VLOOKUP(CONCATENATE($F4072," ",$G4072),AllocFactorMatrix,(M$4+1),FALSE)*$E4078</f>
        <v>-0.20448646994347358</v>
      </c>
      <c r="N4072" s="5">
        <f t="shared" ca="1" si="2098"/>
        <v>-71.661151730768481</v>
      </c>
      <c r="O4072" s="5">
        <f ca="1">VLOOKUP(CONCATENATE($F4072," ",$G4072),AllocFactorMatrix,(O$4+1),FALSE)*$E4078</f>
        <v>-52.660612341213493</v>
      </c>
      <c r="P4072" s="5">
        <f ca="1">VLOOKUP(CONCATENATE($F4072," ",$G4072),AllocFactorMatrix,(P$4+1),FALSE)*$E4078</f>
        <v>-9.8122062907180574</v>
      </c>
      <c r="Q4072" s="5">
        <f ca="1">VLOOKUP(CONCATENATE($F4072," ",$G4072),AllocFactorMatrix,(Q$4+1),FALSE)*$E4078</f>
        <v>-4.4339533194896461</v>
      </c>
      <c r="R4072" s="5">
        <f ca="1">VLOOKUP(CONCATENATE($F4072," ",$G4072),AllocFactorMatrix,(R$4+1),FALSE)*$E4078</f>
        <v>-0.19938992446463397</v>
      </c>
      <c r="S4072" s="5">
        <f t="shared" ref="S4072:S4078" ca="1" si="2100">SUBTOTAL(9,O4072:R4072)</f>
        <v>-67.106161875885846</v>
      </c>
      <c r="T4072" s="5">
        <f ca="1">VLOOKUP(CONCATENATE($F4072," ",$G4072),AllocFactorMatrix,(T$4+1),FALSE)*$E4078</f>
        <v>-1.8395700707465497</v>
      </c>
      <c r="U4072" s="5">
        <f ca="1">VLOOKUP(CONCATENATE($F4072," ",$G4072),AllocFactorMatrix,(U$4+1),FALSE)*$E4078</f>
        <v>-30.104250778428412</v>
      </c>
      <c r="V4072" s="5">
        <f ca="1">VLOOKUP(CONCATENATE($F4072," ",$G4072),AllocFactorMatrix,(V$4+1),FALSE)*$E4078</f>
        <v>-159.10181124660292</v>
      </c>
      <c r="W4072" s="5">
        <f ca="1">VLOOKUP(CONCATENATE($F4072," ",$G4072),AllocFactorMatrix,(W$4+1),FALSE)*$E4078</f>
        <v>-28.73115011572547</v>
      </c>
      <c r="X4072" s="5">
        <f t="shared" ref="X4072:X4078" ca="1" si="2101">SUBTOTAL(9,T4072:W4072)</f>
        <v>-219.77678221150336</v>
      </c>
      <c r="Y4072" s="5">
        <f ca="1">VLOOKUP(CONCATENATE($F4072," ",$G4072),AllocFactorMatrix,(Y$4+1),FALSE)*$E4078</f>
        <v>-16.171990488099635</v>
      </c>
      <c r="Z4072" s="5">
        <f ca="1">VLOOKUP(CONCATENATE($F4072," ",$G4072),AllocFactorMatrix,(Z$4+1),FALSE)*$E4078</f>
        <v>-0.27087465900288116</v>
      </c>
      <c r="AA4072" s="5">
        <f t="shared" ca="1" si="2099"/>
        <v>-16.442865147102516</v>
      </c>
      <c r="AB4072" s="5">
        <f ca="1">VLOOKUP(CONCATENATE($F4072," ",$G4072),AllocFactorMatrix,(AB$4+1),FALSE)*$E4078</f>
        <v>-0.20985558878427676</v>
      </c>
      <c r="AC4072" s="5">
        <f ca="1">VLOOKUP(CONCATENATE($F4072," ",$G4072),AllocFactorMatrix,(AC$4+1),FALSE)*$E4078</f>
        <v>0</v>
      </c>
      <c r="AD4072" s="5">
        <f ca="1">VLOOKUP(CONCATENATE($F4072," ",$G4072),AllocFactorMatrix,(AD$4+1),FALSE)*$E4078</f>
        <v>0</v>
      </c>
    </row>
    <row r="4073" spans="1:30" hidden="1" outlineLevel="1">
      <c r="D4073" s="7"/>
      <c r="E4073" s="51"/>
      <c r="F4073" s="52" t="str">
        <f>F4078</f>
        <v>LABOR_M</v>
      </c>
      <c r="G4073" s="55" t="str">
        <f>$G$10</f>
        <v>SUBTRAN</v>
      </c>
      <c r="H4073" s="4">
        <f t="shared" ca="1" si="2097"/>
        <v>-170.84122665786734</v>
      </c>
      <c r="I4073" s="5">
        <f ca="1">VLOOKUP(CONCATENATE($F4073," ",$G4073),AllocFactorMatrix,(I$4+1),FALSE)*$E4078</f>
        <v>-83.17702935737033</v>
      </c>
      <c r="J4073" s="5">
        <f ca="1">VLOOKUP(CONCATENATE($F4073," ",$G4073),AllocFactorMatrix,(J$4+1),FALSE)*$E4078</f>
        <v>-4.0142322452593264</v>
      </c>
      <c r="K4073" s="5">
        <f ca="1">VLOOKUP(CONCATENATE($F4073," ",$G4073),AllocFactorMatrix,(K$4+1),FALSE)*$E4078</f>
        <v>-14.603580630829503</v>
      </c>
      <c r="L4073" s="5">
        <f ca="1">VLOOKUP(CONCATENATE($F4073," ",$G4073),AllocFactorMatrix,(L$4+1),FALSE)*$E4078</f>
        <v>-0.45109086549843891</v>
      </c>
      <c r="M4073" s="5">
        <f ca="1">VLOOKUP(CONCATENATE($F4073," ",$G4073),AllocFactorMatrix,(M$4+1),FALSE)*$E4078</f>
        <v>-5.6180981626960946E-2</v>
      </c>
      <c r="N4073" s="5">
        <f t="shared" ca="1" si="2098"/>
        <v>-15.110852477954902</v>
      </c>
      <c r="O4073" s="5">
        <f ca="1">VLOOKUP(CONCATENATE($F4073," ",$G4073),AllocFactorMatrix,(O$4+1),FALSE)*$E4078</f>
        <v>-11.033233417856129</v>
      </c>
      <c r="P4073" s="5">
        <f ca="1">VLOOKUP(CONCATENATE($F4073," ",$G4073),AllocFactorMatrix,(P$4+1),FALSE)*$E4078</f>
        <v>-2.0510652237026066</v>
      </c>
      <c r="Q4073" s="5">
        <f ca="1">VLOOKUP(CONCATENATE($F4073," ",$G4073),AllocFactorMatrix,(Q$4+1),FALSE)*$E4078</f>
        <v>-1.2204082473363804</v>
      </c>
      <c r="R4073" s="5">
        <f ca="1">VLOOKUP(CONCATENATE($F4073," ",$G4073),AllocFactorMatrix,(R$4+1),FALSE)*$E4078</f>
        <v>0</v>
      </c>
      <c r="S4073" s="5">
        <f t="shared" ca="1" si="2100"/>
        <v>-14.304706888895115</v>
      </c>
      <c r="T4073" s="5">
        <f ca="1">VLOOKUP(CONCATENATE($F4073," ",$G4073),AllocFactorMatrix,(T$4+1),FALSE)*$E4078</f>
        <v>-0.38526156630467462</v>
      </c>
      <c r="U4073" s="5">
        <f ca="1">VLOOKUP(CONCATENATE($F4073," ",$G4073),AllocFactorMatrix,(U$4+1),FALSE)*$E4078</f>
        <v>-6.3069518034417458</v>
      </c>
      <c r="V4073" s="5">
        <f ca="1">VLOOKUP(CONCATENATE($F4073," ",$G4073),AllocFactorMatrix,(V$4+1),FALSE)*$E4078</f>
        <v>-43.938534583448131</v>
      </c>
      <c r="W4073" s="5">
        <f ca="1">VLOOKUP(CONCATENATE($F4073," ",$G4073),AllocFactorMatrix,(W$4+1),FALSE)*$E4078</f>
        <v>0</v>
      </c>
      <c r="X4073" s="5">
        <f t="shared" ca="1" si="2101"/>
        <v>-50.63074795319455</v>
      </c>
      <c r="Y4073" s="5">
        <f ca="1">VLOOKUP(CONCATENATE($F4073," ",$G4073),AllocFactorMatrix,(Y$4+1),FALSE)*$E4078</f>
        <v>-3.3206800120419215</v>
      </c>
      <c r="Z4073" s="5">
        <f ca="1">VLOOKUP(CONCATENATE($F4073," ",$G4073),AllocFactorMatrix,(Z$4+1),FALSE)*$E4078</f>
        <v>-5.5355826017120434E-2</v>
      </c>
      <c r="AA4073" s="5">
        <f t="shared" ca="1" si="2099"/>
        <v>-3.3760358380590421</v>
      </c>
      <c r="AB4073" s="5">
        <f ca="1">VLOOKUP(CONCATENATE($F4073," ",$G4073),AllocFactorMatrix,(AB$4+1),FALSE)*$E4078</f>
        <v>-4.434315879658695E-2</v>
      </c>
      <c r="AC4073" s="5">
        <f ca="1">VLOOKUP(CONCATENATE($F4073," ",$G4073),AllocFactorMatrix,(AC$4+1),FALSE)*$E4078</f>
        <v>-0.1507762195298907</v>
      </c>
      <c r="AD4073" s="5">
        <f ca="1">VLOOKUP(CONCATENATE($F4073," ",$G4073),AllocFactorMatrix,(AD$4+1),FALSE)*$E4078</f>
        <v>-3.2502518807614109E-2</v>
      </c>
    </row>
    <row r="4074" spans="1:30" hidden="1" outlineLevel="1">
      <c r="D4074" s="7"/>
      <c r="E4074" s="51"/>
      <c r="F4074" s="52" t="str">
        <f>F4078</f>
        <v>LABOR_M</v>
      </c>
      <c r="G4074" s="55" t="str">
        <f>$G$11</f>
        <v>DISTPRI</v>
      </c>
      <c r="H4074" s="4">
        <f t="shared" ca="1" si="2097"/>
        <v>-109457.71394506593</v>
      </c>
      <c r="I4074" s="5">
        <f ca="1">VLOOKUP(CONCATENATE($F4074," ",$G4074),AllocFactorMatrix,(I$4+1),FALSE)*$E4078</f>
        <v>-73155.25865871222</v>
      </c>
      <c r="J4074" s="5">
        <f ca="1">VLOOKUP(CONCATENATE($F4074," ",$G4074),AllocFactorMatrix,(J$4+1),FALSE)*$E4078</f>
        <v>-3448.3479186667155</v>
      </c>
      <c r="K4074" s="5">
        <f ca="1">VLOOKUP(CONCATENATE($F4074," ",$G4074),AllocFactorMatrix,(K$4+1),FALSE)*$E4078</f>
        <v>-12521.162929381846</v>
      </c>
      <c r="L4074" s="5">
        <f ca="1">VLOOKUP(CONCATENATE($F4074," ",$G4074),AllocFactorMatrix,(L$4+1),FALSE)*$E4078</f>
        <v>-386.96908755717243</v>
      </c>
      <c r="M4074" s="5">
        <f ca="1">VLOOKUP(CONCATENATE($F4074," ",$G4074),AllocFactorMatrix,(M$4+1),FALSE)*$E4078</f>
        <v>0</v>
      </c>
      <c r="N4074" s="5">
        <f t="shared" ca="1" si="2098"/>
        <v>-12908.132016939018</v>
      </c>
      <c r="O4074" s="5">
        <f ca="1">VLOOKUP(CONCATENATE($F4074," ",$G4074),AllocFactorMatrix,(O$4+1),FALSE)*$E4078</f>
        <v>-9388.683684884254</v>
      </c>
      <c r="P4074" s="5">
        <f ca="1">VLOOKUP(CONCATENATE($F4074," ",$G4074),AllocFactorMatrix,(P$4+1),FALSE)*$E4078</f>
        <v>-1748.6429681119353</v>
      </c>
      <c r="Q4074" s="5">
        <f ca="1">VLOOKUP(CONCATENATE($F4074," ",$G4074),AllocFactorMatrix,(Q$4+1),FALSE)*$E4078</f>
        <v>0</v>
      </c>
      <c r="R4074" s="5">
        <f ca="1">VLOOKUP(CONCATENATE($F4074," ",$G4074),AllocFactorMatrix,(R$4+1),FALSE)*$E4078</f>
        <v>0</v>
      </c>
      <c r="S4074" s="5">
        <f t="shared" ca="1" si="2100"/>
        <v>-11137.326652996189</v>
      </c>
      <c r="T4074" s="5">
        <f ca="1">VLOOKUP(CONCATENATE($F4074," ",$G4074),AllocFactorMatrix,(T$4+1),FALSE)*$E4078</f>
        <v>-334.70078756018216</v>
      </c>
      <c r="U4074" s="5">
        <f ca="1">VLOOKUP(CONCATENATE($F4074," ",$G4074),AllocFactorMatrix,(U$4+1),FALSE)*$E4078</f>
        <v>-5397.9663269733201</v>
      </c>
      <c r="V4074" s="5">
        <f ca="1">VLOOKUP(CONCATENATE($F4074," ",$G4074),AllocFactorMatrix,(V$4+1),FALSE)*$E4078</f>
        <v>0</v>
      </c>
      <c r="W4074" s="5">
        <f ca="1">VLOOKUP(CONCATENATE($F4074," ",$G4074),AllocFactorMatrix,(W$4+1),FALSE)*$E4078</f>
        <v>0</v>
      </c>
      <c r="X4074" s="5">
        <f t="shared" ca="1" si="2101"/>
        <v>-5732.6671145335022</v>
      </c>
      <c r="Y4074" s="5">
        <f ca="1">VLOOKUP(CONCATENATE($F4074," ",$G4074),AllocFactorMatrix,(Y$4+1),FALSE)*$E4078</f>
        <v>-2831.1195937256948</v>
      </c>
      <c r="Z4074" s="5">
        <f ca="1">VLOOKUP(CONCATENATE($F4074," ",$G4074),AllocFactorMatrix,(Z$4+1),FALSE)*$E4078</f>
        <v>-47.234157276979602</v>
      </c>
      <c r="AA4074" s="5">
        <f t="shared" ca="1" si="2099"/>
        <v>-2878.3537510026745</v>
      </c>
      <c r="AB4074" s="5">
        <f ca="1">VLOOKUP(CONCATENATE($F4074," ",$G4074),AllocFactorMatrix,(AB$4+1),FALSE)*$E4078</f>
        <v>-38.267581846354403</v>
      </c>
      <c r="AC4074" s="5">
        <f ca="1">VLOOKUP(CONCATENATE($F4074," ",$G4074),AllocFactorMatrix,(AC$4+1),FALSE)*$E4078</f>
        <v>-131.09941890677916</v>
      </c>
      <c r="AD4074" s="5">
        <f ca="1">VLOOKUP(CONCATENATE($F4074," ",$G4074),AllocFactorMatrix,(AD$4+1),FALSE)*$E4078</f>
        <v>-28.260831462484933</v>
      </c>
    </row>
    <row r="4075" spans="1:30" hidden="1" outlineLevel="1">
      <c r="D4075" s="7"/>
      <c r="E4075" s="51"/>
      <c r="F4075" s="52" t="str">
        <f>F4078</f>
        <v>LABOR_M</v>
      </c>
      <c r="G4075" s="55" t="str">
        <f>$G$12</f>
        <v>DISTSEC</v>
      </c>
      <c r="H4075" s="4">
        <f t="shared" ca="1" si="2097"/>
        <v>-45174.544831452156</v>
      </c>
      <c r="I4075" s="5">
        <f ca="1">VLOOKUP(CONCATENATE($F4075," ",$G4075),AllocFactorMatrix,(I$4+1),FALSE)*$E4078</f>
        <v>-33777.072746017591</v>
      </c>
      <c r="J4075" s="5">
        <f ca="1">VLOOKUP(CONCATENATE($F4075," ",$G4075),AllocFactorMatrix,(J$4+1),FALSE)*$E4078</f>
        <v>-1628.4034421550798</v>
      </c>
      <c r="K4075" s="5">
        <f ca="1">VLOOKUP(CONCATENATE($F4075," ",$G4075),AllocFactorMatrix,(K$4+1),FALSE)*$E4078</f>
        <v>-4913.5718016442015</v>
      </c>
      <c r="L4075" s="5">
        <f ca="1">VLOOKUP(CONCATENATE($F4075," ",$G4075),AllocFactorMatrix,(L$4+1),FALSE)*$E4078</f>
        <v>0</v>
      </c>
      <c r="M4075" s="5">
        <f ca="1">VLOOKUP(CONCATENATE($F4075," ",$G4075),AllocFactorMatrix,(M$4+1),FALSE)*$E4078</f>
        <v>0</v>
      </c>
      <c r="N4075" s="5">
        <f t="shared" ca="1" si="2098"/>
        <v>-4913.5718016442015</v>
      </c>
      <c r="O4075" s="5">
        <f ca="1">VLOOKUP(CONCATENATE($F4075," ",$G4075),AllocFactorMatrix,(O$4+1),FALSE)*$E4078</f>
        <v>-3130.9470767987491</v>
      </c>
      <c r="P4075" s="5">
        <f ca="1">VLOOKUP(CONCATENATE($F4075," ",$G4075),AllocFactorMatrix,(P$4+1),FALSE)*$E4078</f>
        <v>0</v>
      </c>
      <c r="Q4075" s="5">
        <f ca="1">VLOOKUP(CONCATENATE($F4075," ",$G4075),AllocFactorMatrix,(Q$4+1),FALSE)*$E4078</f>
        <v>0</v>
      </c>
      <c r="R4075" s="5">
        <f ca="1">VLOOKUP(CONCATENATE($F4075," ",$G4075),AllocFactorMatrix,(R$4+1),FALSE)*$E4078</f>
        <v>0</v>
      </c>
      <c r="S4075" s="5">
        <f t="shared" ca="1" si="2100"/>
        <v>-3130.9470767987491</v>
      </c>
      <c r="T4075" s="5">
        <f ca="1">VLOOKUP(CONCATENATE($F4075," ",$G4075),AllocFactorMatrix,(T$4+1),FALSE)*$E4078</f>
        <v>-84.654240647933648</v>
      </c>
      <c r="U4075" s="5">
        <f ca="1">VLOOKUP(CONCATENATE($F4075," ",$G4075),AllocFactorMatrix,(U$4+1),FALSE)*$E4078</f>
        <v>0</v>
      </c>
      <c r="V4075" s="5">
        <f ca="1">VLOOKUP(CONCATENATE($F4075," ",$G4075),AllocFactorMatrix,(V$4+1),FALSE)*$E4078</f>
        <v>0</v>
      </c>
      <c r="W4075" s="5">
        <f ca="1">VLOOKUP(CONCATENATE($F4075," ",$G4075),AllocFactorMatrix,(W$4+1),FALSE)*$E4078</f>
        <v>0</v>
      </c>
      <c r="X4075" s="5">
        <f t="shared" ca="1" si="2101"/>
        <v>-84.654240647933648</v>
      </c>
      <c r="Y4075" s="5">
        <f ca="1">VLOOKUP(CONCATENATE($F4075," ",$G4075),AllocFactorMatrix,(Y$4+1),FALSE)*$E4078</f>
        <v>-1154.8313343997427</v>
      </c>
      <c r="Z4075" s="5">
        <f ca="1">VLOOKUP(CONCATENATE($F4075," ",$G4075),AllocFactorMatrix,(Z$4+1),FALSE)*$E4078</f>
        <v>0</v>
      </c>
      <c r="AA4075" s="5">
        <f t="shared" ca="1" si="2099"/>
        <v>-1154.8313343997427</v>
      </c>
      <c r="AB4075" s="5">
        <f ca="1">VLOOKUP(CONCATENATE($F4075," ",$G4075),AllocFactorMatrix,(AB$4+1),FALSE)*$E4078</f>
        <v>-11.983721906604035</v>
      </c>
      <c r="AC4075" s="5">
        <f ca="1">VLOOKUP(CONCATENATE($F4075," ",$G4075),AllocFactorMatrix,(AC$4+1),FALSE)*$E4078</f>
        <v>-406.89344996730944</v>
      </c>
      <c r="AD4075" s="5">
        <f ca="1">VLOOKUP(CONCATENATE($F4075," ",$G4075),AllocFactorMatrix,(AD$4+1),FALSE)*$E4078</f>
        <v>-66.187017914936163</v>
      </c>
    </row>
    <row r="4076" spans="1:30" hidden="1" outlineLevel="1">
      <c r="D4076" s="7"/>
      <c r="E4076" s="51"/>
      <c r="F4076" s="52" t="str">
        <f>F4078</f>
        <v>LABOR_M</v>
      </c>
      <c r="G4076" s="55" t="str">
        <f>$G$13</f>
        <v>ENERGY</v>
      </c>
      <c r="H4076" s="4">
        <f t="shared" ca="1" si="2097"/>
        <v>-55960.404748975496</v>
      </c>
      <c r="I4076" s="5">
        <f ca="1">VLOOKUP(CONCATENATE($F4076," ",$G4076),AllocFactorMatrix,(I$4+1),FALSE)*$E4078</f>
        <v>-20997.859758801118</v>
      </c>
      <c r="J4076" s="5">
        <f ca="1">VLOOKUP(CONCATENATE($F4076," ",$G4076),AllocFactorMatrix,(J$4+1),FALSE)*$E4078</f>
        <v>-1360.796996229848</v>
      </c>
      <c r="K4076" s="5">
        <f ca="1">VLOOKUP(CONCATENATE($F4076," ",$G4076),AllocFactorMatrix,(K$4+1),FALSE)*$E4078</f>
        <v>-4565.6214378226086</v>
      </c>
      <c r="L4076" s="5">
        <f ca="1">VLOOKUP(CONCATENATE($F4076," ",$G4076),AllocFactorMatrix,(L$4+1),FALSE)*$E4078</f>
        <v>-145.10581432031984</v>
      </c>
      <c r="M4076" s="5">
        <f ca="1">VLOOKUP(CONCATENATE($F4076," ",$G4076),AllocFactorMatrix,(M$4+1),FALSE)*$E4078</f>
        <v>-13.377059762896534</v>
      </c>
      <c r="N4076" s="5">
        <f t="shared" ca="1" si="2098"/>
        <v>-4724.1043119058249</v>
      </c>
      <c r="O4076" s="5">
        <f ca="1">VLOOKUP(CONCATENATE($F4076," ",$G4076),AllocFactorMatrix,(O$4+1),FALSE)*$E4078</f>
        <v>-4162.5407701604554</v>
      </c>
      <c r="P4076" s="5">
        <f ca="1">VLOOKUP(CONCATENATE($F4076," ",$G4076),AllocFactorMatrix,(P$4+1),FALSE)*$E4078</f>
        <v>-771.65496456928201</v>
      </c>
      <c r="Q4076" s="5">
        <f ca="1">VLOOKUP(CONCATENATE($F4076," ",$G4076),AllocFactorMatrix,(Q$4+1),FALSE)*$E4078</f>
        <v>-350.62026467623309</v>
      </c>
      <c r="R4076" s="5">
        <f ca="1">VLOOKUP(CONCATENATE($F4076," ",$G4076),AllocFactorMatrix,(R$4+1),FALSE)*$E4078</f>
        <v>-16.245687796005718</v>
      </c>
      <c r="S4076" s="5">
        <f t="shared" ca="1" si="2100"/>
        <v>-5301.0616872019764</v>
      </c>
      <c r="T4076" s="5">
        <f ca="1">VLOOKUP(CONCATENATE($F4076," ",$G4076),AllocFactorMatrix,(T$4+1),FALSE)*$E4078</f>
        <v>-159.51645031152191</v>
      </c>
      <c r="U4076" s="5">
        <f ca="1">VLOOKUP(CONCATENATE($F4076," ",$G4076),AllocFactorMatrix,(U$4+1),FALSE)*$E4078</f>
        <v>-2800.8698991281881</v>
      </c>
      <c r="V4076" s="5">
        <f ca="1">VLOOKUP(CONCATENATE($F4076," ",$G4076),AllocFactorMatrix,(V$4+1),FALSE)*$E4078</f>
        <v>-15902.176425265307</v>
      </c>
      <c r="W4076" s="5">
        <f ca="1">VLOOKUP(CONCATENATE($F4076," ",$G4076),AllocFactorMatrix,(W$4+1),FALSE)*$E4078</f>
        <v>-3017.0150529486209</v>
      </c>
      <c r="X4076" s="5">
        <f t="shared" ca="1" si="2101"/>
        <v>-21879.577827653637</v>
      </c>
      <c r="Y4076" s="5">
        <f ca="1">VLOOKUP(CONCATENATE($F4076," ",$G4076),AllocFactorMatrix,(Y$4+1),FALSE)*$E4078</f>
        <v>-1127.7577680575603</v>
      </c>
      <c r="Z4076" s="5">
        <f ca="1">VLOOKUP(CONCATENATE($F4076," ",$G4076),AllocFactorMatrix,(Z$4+1),FALSE)*$E4078</f>
        <v>-18.358098643879714</v>
      </c>
      <c r="AA4076" s="5">
        <f t="shared" ca="1" si="2099"/>
        <v>-1146.1158667014399</v>
      </c>
      <c r="AB4076" s="5">
        <f ca="1">VLOOKUP(CONCATENATE($F4076," ",$G4076),AllocFactorMatrix,(AB$4+1),FALSE)*$E4078</f>
        <v>-20.476982304719392</v>
      </c>
      <c r="AC4076" s="5">
        <f ca="1">VLOOKUP(CONCATENATE($F4076," ",$G4076),AllocFactorMatrix,(AC$4+1),FALSE)*$E4078</f>
        <v>-442.78732199632753</v>
      </c>
      <c r="AD4076" s="5">
        <f ca="1">VLOOKUP(CONCATENATE($F4076," ",$G4076),AllocFactorMatrix,(AD$4+1),FALSE)*$E4078</f>
        <v>-87.623996180591618</v>
      </c>
    </row>
    <row r="4077" spans="1:30" hidden="1" outlineLevel="1">
      <c r="D4077" s="7"/>
      <c r="E4077" s="51"/>
      <c r="F4077" s="52" t="str">
        <f>F4078</f>
        <v>LABOR_M</v>
      </c>
      <c r="G4077" s="55" t="str">
        <f>$G$14</f>
        <v>CUSTOMER</v>
      </c>
      <c r="H4077" s="4">
        <f t="shared" ca="1" si="2097"/>
        <v>-42179.335347112879</v>
      </c>
      <c r="I4077" s="5">
        <f ca="1">VLOOKUP(CONCATENATE($F4077," ",$G4077),AllocFactorMatrix,(I$4+1),FALSE)*$E4078</f>
        <v>-30137.176961319812</v>
      </c>
      <c r="J4077" s="5">
        <f ca="1">VLOOKUP(CONCATENATE($F4077," ",$G4077),AllocFactorMatrix,(J$4+1),FALSE)*$E4078</f>
        <v>-5157.4633399230333</v>
      </c>
      <c r="K4077" s="5">
        <f ca="1">VLOOKUP(CONCATENATE($F4077," ",$G4077),AllocFactorMatrix,(K$4+1),FALSE)*$E4078</f>
        <v>-1485.0714719075395</v>
      </c>
      <c r="L4077" s="5">
        <f ca="1">VLOOKUP(CONCATENATE($F4077," ",$G4077),AllocFactorMatrix,(L$4+1),FALSE)*$E4078</f>
        <v>-248.24887945581429</v>
      </c>
      <c r="M4077" s="5">
        <f ca="1">VLOOKUP(CONCATENATE($F4077," ",$G4077),AllocFactorMatrix,(M$4+1),FALSE)*$E4078</f>
        <v>-39.222132481532398</v>
      </c>
      <c r="N4077" s="5">
        <f t="shared" ca="1" si="2098"/>
        <v>-1772.5424838448862</v>
      </c>
      <c r="O4077" s="5">
        <f ca="1">VLOOKUP(CONCATENATE($F4077," ",$G4077),AllocFactorMatrix,(O$4+1),FALSE)*$E4078</f>
        <v>-277.11780692698278</v>
      </c>
      <c r="P4077" s="5">
        <f ca="1">VLOOKUP(CONCATENATE($F4077," ",$G4077),AllocFactorMatrix,(P$4+1),FALSE)*$E4078</f>
        <v>-71.171529514515768</v>
      </c>
      <c r="Q4077" s="5">
        <f ca="1">VLOOKUP(CONCATENATE($F4077," ",$G4077),AllocFactorMatrix,(Q$4+1),FALSE)*$E4078</f>
        <v>-136.12892323923342</v>
      </c>
      <c r="R4077" s="5">
        <f ca="1">VLOOKUP(CONCATENATE($F4077," ",$G4077),AllocFactorMatrix,(R$4+1),FALSE)*$E4078</f>
        <v>-23.759216606251908</v>
      </c>
      <c r="S4077" s="5">
        <f t="shared" ca="1" si="2100"/>
        <v>-508.1774762869839</v>
      </c>
      <c r="T4077" s="5">
        <f ca="1">VLOOKUP(CONCATENATE($F4077," ",$G4077),AllocFactorMatrix,(T$4+1),FALSE)*$E4078</f>
        <v>-1.9272855974478518</v>
      </c>
      <c r="U4077" s="5">
        <f ca="1">VLOOKUP(CONCATENATE($F4077," ",$G4077),AllocFactorMatrix,(U$4+1),FALSE)*$E4078</f>
        <v>-42.370615250998583</v>
      </c>
      <c r="V4077" s="5">
        <f ca="1">VLOOKUP(CONCATENATE($F4077," ",$G4077),AllocFactorMatrix,(V$4+1),FALSE)*$E4078</f>
        <v>-200.29717273252032</v>
      </c>
      <c r="W4077" s="5">
        <f ca="1">VLOOKUP(CONCATENATE($F4077," ",$G4077),AllocFactorMatrix,(W$4+1),FALSE)*$E4078</f>
        <v>-35.652098430917654</v>
      </c>
      <c r="X4077" s="5">
        <f t="shared" ca="1" si="2101"/>
        <v>-280.2471720118844</v>
      </c>
      <c r="Y4077" s="5">
        <f ca="1">VLOOKUP(CONCATENATE($F4077," ",$G4077),AllocFactorMatrix,(Y$4+1),FALSE)*$E4078</f>
        <v>-75.847710651234507</v>
      </c>
      <c r="Z4077" s="5">
        <f ca="1">VLOOKUP(CONCATENATE($F4077," ",$G4077),AllocFactorMatrix,(Z$4+1),FALSE)*$E4078</f>
        <v>-1.2016361779106799</v>
      </c>
      <c r="AA4077" s="5">
        <f t="shared" ca="1" si="2099"/>
        <v>-77.049346829145193</v>
      </c>
      <c r="AB4077" s="5">
        <f ca="1">VLOOKUP(CONCATENATE($F4077," ",$G4077),AllocFactorMatrix,(AB$4+1),FALSE)*$E4078</f>
        <v>-2.1612757865079599</v>
      </c>
      <c r="AC4077" s="5">
        <f ca="1">VLOOKUP(CONCATENATE($F4077," ",$G4077),AllocFactorMatrix,(AC$4+1),FALSE)*$E4078</f>
        <v>-3326.2729059307717</v>
      </c>
      <c r="AD4077" s="5">
        <f ca="1">VLOOKUP(CONCATENATE($F4077," ",$G4077),AllocFactorMatrix,(AD$4+1),FALSE)*$E4078</f>
        <v>-918.2443851798472</v>
      </c>
    </row>
    <row r="4078" spans="1:30" collapsed="1">
      <c r="D4078" s="7" t="s">
        <v>311</v>
      </c>
      <c r="E4078" s="61">
        <v>-466291</v>
      </c>
      <c r="F4078" s="10" t="s">
        <v>70</v>
      </c>
      <c r="G4078" s="55" t="str">
        <f>$G$15</f>
        <v>TOTAL</v>
      </c>
      <c r="H4078" s="4">
        <f t="shared" ca="1" si="2097"/>
        <v>-466290.99999999983</v>
      </c>
      <c r="I4078" s="5">
        <f ca="1">VLOOKUP(CONCATENATE($F4078," ",$G4078),AllocFactorMatrix,(I$4+1),FALSE)*$E4078</f>
        <v>-276554.18800453725</v>
      </c>
      <c r="J4078" s="5">
        <f ca="1">VLOOKUP(CONCATENATE($F4078," ",$G4078),AllocFactorMatrix,(J$4+1),FALSE)*$E4078</f>
        <v>-17048.662817099499</v>
      </c>
      <c r="K4078" s="5">
        <f ca="1">VLOOKUP(CONCATENATE($F4078," ",$G4078),AllocFactorMatrix,(K$4+1),FALSE)*$E4078</f>
        <v>-41459.672142433083</v>
      </c>
      <c r="L4078" s="5">
        <f ca="1">VLOOKUP(CONCATENATE($F4078," ",$G4078),AllocFactorMatrix,(L$4+1),FALSE)*$E4078</f>
        <v>-1229.9785413842387</v>
      </c>
      <c r="M4078" s="5">
        <f ca="1">VLOOKUP(CONCATENATE($F4078," ",$G4078),AllocFactorMatrix,(M$4+1),FALSE)*$E4078</f>
        <v>-110.40502834398909</v>
      </c>
      <c r="N4078" s="5">
        <f t="shared" ca="1" si="2098"/>
        <v>-42800.055712161309</v>
      </c>
      <c r="O4078" s="5">
        <f ca="1">VLOOKUP(CONCATENATE($F4078," ",$G4078),AllocFactorMatrix,(O$4+1),FALSE)*$E4078</f>
        <v>-30632.425521339064</v>
      </c>
      <c r="P4078" s="5">
        <f ca="1">VLOOKUP(CONCATENATE($F4078," ",$G4078),AllocFactorMatrix,(P$4+1),FALSE)*$E4078</f>
        <v>-5066.6676561903114</v>
      </c>
      <c r="Q4078" s="5">
        <f ca="1">VLOOKUP(CONCATENATE($F4078," ",$G4078),AllocFactorMatrix,(Q$4+1),FALSE)*$E4078</f>
        <v>-1445.2041059656221</v>
      </c>
      <c r="R4078" s="5">
        <f ca="1">VLOOKUP(CONCATENATE($F4078," ",$G4078),AllocFactorMatrix,(R$4+1),FALSE)*$E4078</f>
        <v>-60.734025128559409</v>
      </c>
      <c r="S4078" s="5">
        <f t="shared" ca="1" si="2100"/>
        <v>-37205.031308623547</v>
      </c>
      <c r="T4078" s="5">
        <f ca="1">VLOOKUP(CONCATENATE($F4078," ",$G4078),AllocFactorMatrix,(T$4+1),FALSE)*$E4078</f>
        <v>-1015.1730766610832</v>
      </c>
      <c r="U4078" s="5">
        <f ca="1">VLOOKUP(CONCATENATE($F4078," ",$G4078),AllocFactorMatrix,(U$4+1),FALSE)*$E4078</f>
        <v>-15158.189022933848</v>
      </c>
      <c r="V4078" s="5">
        <f ca="1">VLOOKUP(CONCATENATE($F4078," ",$G4078),AllocFactorMatrix,(V$4+1),FALSE)*$E4078</f>
        <v>-53620.252564061222</v>
      </c>
      <c r="W4078" s="5">
        <f ca="1">VLOOKUP(CONCATENATE($F4078," ",$G4078),AllocFactorMatrix,(W$4+1),FALSE)*$E4078</f>
        <v>-7990.9976063389813</v>
      </c>
      <c r="X4078" s="5">
        <f t="shared" ca="1" si="2101"/>
        <v>-77784.612269995137</v>
      </c>
      <c r="Y4078" s="5">
        <f ca="1">VLOOKUP(CONCATENATE($F4078," ",$G4078),AllocFactorMatrix,(Y$4+1),FALSE)*$E4078</f>
        <v>-9220.1473383791672</v>
      </c>
      <c r="Z4078" s="5">
        <f ca="1">VLOOKUP(CONCATENATE($F4078," ",$G4078),AllocFactorMatrix,(Z$4+1),FALSE)*$E4078</f>
        <v>-150.49754968459865</v>
      </c>
      <c r="AA4078" s="5">
        <f t="shared" ca="1" si="2099"/>
        <v>-9370.6448880637654</v>
      </c>
      <c r="AB4078" s="5">
        <f ca="1">VLOOKUP(CONCATENATE($F4078," ",$G4078),AllocFactorMatrix,(AB$4+1),FALSE)*$E4078</f>
        <v>-120.25239324203118</v>
      </c>
      <c r="AC4078" s="5">
        <f ca="1">VLOOKUP(CONCATENATE($F4078," ",$G4078),AllocFactorMatrix,(AC$4+1),FALSE)*$E4078</f>
        <v>-4307.2038730207178</v>
      </c>
      <c r="AD4078" s="5">
        <f ca="1">VLOOKUP(CONCATENATE($F4078," ",$G4078),AllocFactorMatrix,(AD$4+1),FALSE)*$E4078</f>
        <v>-1100.3487332566674</v>
      </c>
    </row>
    <row r="4079" spans="1:30" hidden="1" outlineLevel="1">
      <c r="D4079" s="7"/>
      <c r="E4079" s="51"/>
      <c r="F4079" s="52" t="str">
        <f>F4086</f>
        <v>RB_GUP</v>
      </c>
      <c r="G4079" s="55" t="str">
        <f>$G$8</f>
        <v>PRODUCTION</v>
      </c>
      <c r="H4079" s="4">
        <f t="shared" ca="1" si="1999"/>
        <v>7053.3562380982166</v>
      </c>
      <c r="I4079" s="5">
        <f ca="1">VLOOKUP(CONCATENATE($F4079," ",$G4079),AllocFactorMatrix,(I$4+1),FALSE)*$E4086</f>
        <v>3916.069138352575</v>
      </c>
      <c r="J4079" s="5">
        <f ca="1">VLOOKUP(CONCATENATE($F4079," ",$G4079),AllocFactorMatrix,(J$4+1),FALSE)*$E4086</f>
        <v>180.19743553568921</v>
      </c>
      <c r="K4079" s="5">
        <f ca="1">VLOOKUP(CONCATENATE($F4079," ",$G4079),AllocFactorMatrix,(K$4+1),FALSE)*$E4086</f>
        <v>593.62209240642551</v>
      </c>
      <c r="L4079" s="5">
        <f ca="1">VLOOKUP(CONCATENATE($F4079," ",$G4079),AllocFactorMatrix,(L$4+1),FALSE)*$E4086</f>
        <v>14.83272100477415</v>
      </c>
      <c r="M4079" s="5">
        <f ca="1">VLOOKUP(CONCATENATE($F4079," ",$G4079),AllocFactorMatrix,(M$4+1),FALSE)*$E4086</f>
        <v>1.9094123435513584</v>
      </c>
      <c r="N4079" s="5">
        <f t="shared" ca="1" si="2000"/>
        <v>610.36422575475103</v>
      </c>
      <c r="O4079" s="5">
        <f ca="1">VLOOKUP(CONCATENATE($F4079," ",$G4079),AllocFactorMatrix,(O$4+1),FALSE)*$E4086</f>
        <v>451.57634945366345</v>
      </c>
      <c r="P4079" s="5">
        <f ca="1">VLOOKUP(CONCATENATE($F4079," ",$G4079),AllocFactorMatrix,(P$4+1),FALSE)*$E4086</f>
        <v>81.736177298509915</v>
      </c>
      <c r="Q4079" s="5">
        <f ca="1">VLOOKUP(CONCATENATE($F4079," ",$G4079),AllocFactorMatrix,(Q$4+1),FALSE)*$E4086</f>
        <v>31.61497630879613</v>
      </c>
      <c r="R4079" s="5">
        <f ca="1">VLOOKUP(CONCATENATE($F4079," ",$G4079),AllocFactorMatrix,(R$4+1),FALSE)*$E4086</f>
        <v>0.68119917490560278</v>
      </c>
      <c r="S4079" s="5">
        <f ca="1">SUBTOTAL(9,O4079:R4079)</f>
        <v>565.60870223587517</v>
      </c>
      <c r="T4079" s="5">
        <f ca="1">VLOOKUP(CONCATENATE($F4079," ",$G4079),AllocFactorMatrix,(T$4+1),FALSE)*$E4086</f>
        <v>14.339197755255192</v>
      </c>
      <c r="U4079" s="5">
        <f ca="1">VLOOKUP(CONCATENATE($F4079," ",$G4079),AllocFactorMatrix,(U$4+1),FALSE)*$E4086</f>
        <v>228.30495533601666</v>
      </c>
      <c r="V4079" s="5">
        <f ca="1">VLOOKUP(CONCATENATE($F4079," ",$G4079),AllocFactorMatrix,(V$4+1),FALSE)*$E4086</f>
        <v>1238.1442993712581</v>
      </c>
      <c r="W4079" s="5">
        <f ca="1">VLOOKUP(CONCATENATE($F4079," ",$G4079),AllocFactorMatrix,(W$4+1),FALSE)*$E4086</f>
        <v>162.90593519508693</v>
      </c>
      <c r="X4079" s="5">
        <f ca="1">SUBTOTAL(9,T4079:W4079)</f>
        <v>1643.6943876576167</v>
      </c>
      <c r="Y4079" s="5">
        <f ca="1">VLOOKUP(CONCATENATE($F4079," ",$G4079),AllocFactorMatrix,(Y$4+1),FALSE)*$E4086</f>
        <v>133.09267677511394</v>
      </c>
      <c r="Z4079" s="5">
        <f ca="1">VLOOKUP(CONCATENATE($F4079," ",$G4079),AllocFactorMatrix,(Z$4+1),FALSE)*$E4086</f>
        <v>2.7665552507751507</v>
      </c>
      <c r="AA4079" s="5">
        <f t="shared" ca="1" si="2001"/>
        <v>135.8592320258891</v>
      </c>
      <c r="AB4079" s="5">
        <f ca="1">VLOOKUP(CONCATENATE($F4079," ",$G4079),AllocFactorMatrix,(AB$4+1),FALSE)*$E4086</f>
        <v>1.563116535820317</v>
      </c>
      <c r="AC4079" s="5">
        <f ca="1">VLOOKUP(CONCATENATE($F4079," ",$G4079),AllocFactorMatrix,(AC$4+1),FALSE)*$E4086</f>
        <v>0</v>
      </c>
      <c r="AD4079" s="5">
        <f ca="1">VLOOKUP(CONCATENATE($F4079," ",$G4079),AllocFactorMatrix,(AD$4+1),FALSE)*$E4086</f>
        <v>0</v>
      </c>
    </row>
    <row r="4080" spans="1:30" hidden="1" outlineLevel="1">
      <c r="D4080" s="7"/>
      <c r="E4080" s="51"/>
      <c r="F4080" s="52" t="str">
        <f>F4086</f>
        <v>RB_GUP</v>
      </c>
      <c r="G4080" s="55" t="str">
        <f>$G$9</f>
        <v>BULKTRAN</v>
      </c>
      <c r="H4080" s="4">
        <f t="shared" ca="1" si="1999"/>
        <v>3738.4341015680934</v>
      </c>
      <c r="I4080" s="5">
        <f ca="1">VLOOKUP(CONCATENATE($F4080," ",$G4080),AllocFactorMatrix,(I$4+1),FALSE)*$E4086</f>
        <v>1841.4890493764669</v>
      </c>
      <c r="J4080" s="5">
        <f ca="1">VLOOKUP(CONCATENATE($F4080," ",$G4080),AllocFactorMatrix,(J$4+1),FALSE)*$E4086</f>
        <v>91.031383763508288</v>
      </c>
      <c r="K4080" s="5">
        <f ca="1">VLOOKUP(CONCATENATE($F4080," ",$G4080),AllocFactorMatrix,(K$4+1),FALSE)*$E4086</f>
        <v>333.4427416456428</v>
      </c>
      <c r="L4080" s="5">
        <f ca="1">VLOOKUP(CONCATENATE($F4080," ",$G4080),AllocFactorMatrix,(L$4+1),FALSE)*$E4086</f>
        <v>10.495593652648898</v>
      </c>
      <c r="M4080" s="5">
        <f ca="1">VLOOKUP(CONCATENATE($F4080," ",$G4080),AllocFactorMatrix,(M$4+1),FALSE)*$E4086</f>
        <v>0.98424318860483118</v>
      </c>
      <c r="N4080" s="5">
        <f t="shared" ca="1" si="2000"/>
        <v>344.9225784868965</v>
      </c>
      <c r="O4080" s="5">
        <f ca="1">VLOOKUP(CONCATENATE($F4080," ",$G4080),AllocFactorMatrix,(O$4+1),FALSE)*$E4086</f>
        <v>253.46835425799347</v>
      </c>
      <c r="P4080" s="5">
        <f ca="1">VLOOKUP(CONCATENATE($F4080," ",$G4080),AllocFactorMatrix,(P$4+1),FALSE)*$E4086</f>
        <v>47.228538932157136</v>
      </c>
      <c r="Q4080" s="5">
        <f ca="1">VLOOKUP(CONCATENATE($F4080," ",$G4080),AllocFactorMatrix,(Q$4+1),FALSE)*$E4086</f>
        <v>21.34169734802423</v>
      </c>
      <c r="R4080" s="5">
        <f ca="1">VLOOKUP(CONCATENATE($F4080," ",$G4080),AllocFactorMatrix,(R$4+1),FALSE)*$E4086</f>
        <v>0.95971227379981106</v>
      </c>
      <c r="S4080" s="5">
        <f t="shared" ref="S4080:S4086" ca="1" si="2102">SUBTOTAL(9,O4080:R4080)</f>
        <v>322.99830281197467</v>
      </c>
      <c r="T4080" s="5">
        <f ca="1">VLOOKUP(CONCATENATE($F4080," ",$G4080),AllocFactorMatrix,(T$4+1),FALSE)*$E4086</f>
        <v>8.8542988325540612</v>
      </c>
      <c r="U4080" s="5">
        <f ca="1">VLOOKUP(CONCATENATE($F4080," ",$G4080),AllocFactorMatrix,(U$4+1),FALSE)*$E4086</f>
        <v>144.89909178299416</v>
      </c>
      <c r="V4080" s="5">
        <f ca="1">VLOOKUP(CONCATENATE($F4080," ",$G4080),AllocFactorMatrix,(V$4+1),FALSE)*$E4086</f>
        <v>765.79577151215972</v>
      </c>
      <c r="W4080" s="5">
        <f ca="1">VLOOKUP(CONCATENATE($F4080," ",$G4080),AllocFactorMatrix,(W$4+1),FALSE)*$E4086</f>
        <v>138.2900238338641</v>
      </c>
      <c r="X4080" s="5">
        <f t="shared" ref="X4080:X4086" ca="1" si="2103">SUBTOTAL(9,T4080:W4080)</f>
        <v>1057.8391859615722</v>
      </c>
      <c r="Y4080" s="5">
        <f ca="1">VLOOKUP(CONCATENATE($F4080," ",$G4080),AllocFactorMatrix,(Y$4+1),FALSE)*$E4086</f>
        <v>77.83972938891354</v>
      </c>
      <c r="Z4080" s="5">
        <f ca="1">VLOOKUP(CONCATENATE($F4080," ",$G4080),AllocFactorMatrix,(Z$4+1),FALSE)*$E4086</f>
        <v>1.303785713367444</v>
      </c>
      <c r="AA4080" s="5">
        <f t="shared" ca="1" si="2001"/>
        <v>79.143515102280986</v>
      </c>
      <c r="AB4080" s="5">
        <f ca="1">VLOOKUP(CONCATENATE($F4080," ",$G4080),AllocFactorMatrix,(AB$4+1),FALSE)*$E4086</f>
        <v>1.0100860653943382</v>
      </c>
      <c r="AC4080" s="5">
        <f ca="1">VLOOKUP(CONCATENATE($F4080," ",$G4080),AllocFactorMatrix,(AC$4+1),FALSE)*$E4086</f>
        <v>0</v>
      </c>
      <c r="AD4080" s="5">
        <f ca="1">VLOOKUP(CONCATENATE($F4080," ",$G4080),AllocFactorMatrix,(AD$4+1),FALSE)*$E4086</f>
        <v>0</v>
      </c>
    </row>
    <row r="4081" spans="1:30" hidden="1" outlineLevel="1">
      <c r="D4081" s="7"/>
      <c r="E4081" s="51"/>
      <c r="F4081" s="52" t="str">
        <f>F4086</f>
        <v>RB_GUP</v>
      </c>
      <c r="G4081" s="55" t="str">
        <f>$G$10</f>
        <v>SUBTRAN</v>
      </c>
      <c r="H4081" s="4">
        <f t="shared" ca="1" si="1999"/>
        <v>821.22173910044705</v>
      </c>
      <c r="I4081" s="5">
        <f ca="1">VLOOKUP(CONCATENATE($F4081," ",$G4081),AllocFactorMatrix,(I$4+1),FALSE)*$E4086</f>
        <v>399.82611948146541</v>
      </c>
      <c r="J4081" s="5">
        <f ca="1">VLOOKUP(CONCATENATE($F4081," ",$G4081),AllocFactorMatrix,(J$4+1),FALSE)*$E4086</f>
        <v>19.296131560836852</v>
      </c>
      <c r="K4081" s="5">
        <f ca="1">VLOOKUP(CONCATENATE($F4081," ",$G4081),AllocFactorMatrix,(K$4+1),FALSE)*$E4086</f>
        <v>70.19838312657734</v>
      </c>
      <c r="L4081" s="5">
        <f ca="1">VLOOKUP(CONCATENATE($F4081," ",$G4081),AllocFactorMatrix,(L$4+1),FALSE)*$E4086</f>
        <v>2.1683620066649447</v>
      </c>
      <c r="M4081" s="5">
        <f ca="1">VLOOKUP(CONCATENATE($F4081," ",$G4081),AllocFactorMatrix,(M$4+1),FALSE)*$E4086</f>
        <v>0.27005802017834246</v>
      </c>
      <c r="N4081" s="5">
        <f t="shared" ca="1" si="2000"/>
        <v>72.63680315342063</v>
      </c>
      <c r="O4081" s="5">
        <f ca="1">VLOOKUP(CONCATENATE($F4081," ",$G4081),AllocFactorMatrix,(O$4+1),FALSE)*$E4086</f>
        <v>53.035975639874778</v>
      </c>
      <c r="P4081" s="5">
        <f ca="1">VLOOKUP(CONCATENATE($F4081," ",$G4081),AllocFactorMatrix,(P$4+1),FALSE)*$E4086</f>
        <v>9.8593260126298414</v>
      </c>
      <c r="Q4081" s="5">
        <f ca="1">VLOOKUP(CONCATENATE($F4081," ",$G4081),AllocFactorMatrix,(Q$4+1),FALSE)*$E4086</f>
        <v>5.8664164551873847</v>
      </c>
      <c r="R4081" s="5">
        <f ca="1">VLOOKUP(CONCATENATE($F4081," ",$G4081),AllocFactorMatrix,(R$4+1),FALSE)*$E4086</f>
        <v>0</v>
      </c>
      <c r="S4081" s="5">
        <f t="shared" ca="1" si="2102"/>
        <v>68.761718107692005</v>
      </c>
      <c r="T4081" s="5">
        <f ca="1">VLOOKUP(CONCATENATE($F4081," ",$G4081),AllocFactorMatrix,(T$4+1),FALSE)*$E4086</f>
        <v>1.8519252037618008</v>
      </c>
      <c r="U4081" s="5">
        <f ca="1">VLOOKUP(CONCATENATE($F4081," ",$G4081),AllocFactorMatrix,(U$4+1),FALSE)*$E4086</f>
        <v>30.317072932387632</v>
      </c>
      <c r="V4081" s="5">
        <f ca="1">VLOOKUP(CONCATENATE($F4081," ",$G4081),AllocFactorMatrix,(V$4+1),FALSE)*$E4086</f>
        <v>211.20943984092347</v>
      </c>
      <c r="W4081" s="5">
        <f ca="1">VLOOKUP(CONCATENATE($F4081," ",$G4081),AllocFactorMatrix,(W$4+1),FALSE)*$E4086</f>
        <v>0</v>
      </c>
      <c r="X4081" s="5">
        <f t="shared" ca="1" si="2103"/>
        <v>243.37843797707291</v>
      </c>
      <c r="Y4081" s="5">
        <f ca="1">VLOOKUP(CONCATENATE($F4081," ",$G4081),AllocFactorMatrix,(Y$4+1),FALSE)*$E4086</f>
        <v>15.962274843333777</v>
      </c>
      <c r="Z4081" s="5">
        <f ca="1">VLOOKUP(CONCATENATE($F4081," ",$G4081),AllocFactorMatrix,(Z$4+1),FALSE)*$E4086</f>
        <v>0.26609155530216383</v>
      </c>
      <c r="AA4081" s="5">
        <f t="shared" ca="1" si="2001"/>
        <v>16.228366398635941</v>
      </c>
      <c r="AB4081" s="5">
        <f ca="1">VLOOKUP(CONCATENATE($F4081," ",$G4081),AllocFactorMatrix,(AB$4+1),FALSE)*$E4086</f>
        <v>0.21315443992372826</v>
      </c>
      <c r="AC4081" s="5">
        <f ca="1">VLOOKUP(CONCATENATE($F4081," ",$G4081),AllocFactorMatrix,(AC$4+1),FALSE)*$E4086</f>
        <v>0.72477066361327025</v>
      </c>
      <c r="AD4081" s="5">
        <f ca="1">VLOOKUP(CONCATENATE($F4081," ",$G4081),AllocFactorMatrix,(AD$4+1),FALSE)*$E4086</f>
        <v>0.15623731778622577</v>
      </c>
    </row>
    <row r="4082" spans="1:30" hidden="1" outlineLevel="1">
      <c r="D4082" s="7"/>
      <c r="E4082" s="51"/>
      <c r="F4082" s="52" t="str">
        <f>F4086</f>
        <v>RB_GUP</v>
      </c>
      <c r="G4082" s="55" t="str">
        <f>$G$11</f>
        <v>DISTPRI</v>
      </c>
      <c r="H4082" s="4">
        <f t="shared" ca="1" si="1999"/>
        <v>3768.0259617902498</v>
      </c>
      <c r="I4082" s="5">
        <f ca="1">VLOOKUP(CONCATENATE($F4082," ",$G4082),AllocFactorMatrix,(I$4+1),FALSE)*$E4086</f>
        <v>2518.3324585588443</v>
      </c>
      <c r="J4082" s="5">
        <f ca="1">VLOOKUP(CONCATENATE($F4082," ",$G4082),AllocFactorMatrix,(J$4+1),FALSE)*$E4086</f>
        <v>118.70761789655722</v>
      </c>
      <c r="K4082" s="5">
        <f ca="1">VLOOKUP(CONCATENATE($F4082," ",$G4082),AllocFactorMatrix,(K$4+1),FALSE)*$E4086</f>
        <v>431.03464606793204</v>
      </c>
      <c r="L4082" s="5">
        <f ca="1">VLOOKUP(CONCATENATE($F4082," ",$G4082),AllocFactorMatrix,(L$4+1),FALSE)*$E4086</f>
        <v>13.321213423637715</v>
      </c>
      <c r="M4082" s="5">
        <f ca="1">VLOOKUP(CONCATENATE($F4082," ",$G4082),AllocFactorMatrix,(M$4+1),FALSE)*$E4086</f>
        <v>0</v>
      </c>
      <c r="N4082" s="5">
        <f t="shared" ca="1" si="2000"/>
        <v>444.35585949156973</v>
      </c>
      <c r="O4082" s="5">
        <f ca="1">VLOOKUP(CONCATENATE($F4082," ",$G4082),AllocFactorMatrix,(O$4+1),FALSE)*$E4086</f>
        <v>323.20064613659969</v>
      </c>
      <c r="P4082" s="5">
        <f ca="1">VLOOKUP(CONCATENATE($F4082," ",$G4082),AllocFactorMatrix,(P$4+1),FALSE)*$E4086</f>
        <v>60.196142092411591</v>
      </c>
      <c r="Q4082" s="5">
        <f ca="1">VLOOKUP(CONCATENATE($F4082," ",$G4082),AllocFactorMatrix,(Q$4+1),FALSE)*$E4086</f>
        <v>0</v>
      </c>
      <c r="R4082" s="5">
        <f ca="1">VLOOKUP(CONCATENATE($F4082," ",$G4082),AllocFactorMatrix,(R$4+1),FALSE)*$E4086</f>
        <v>0</v>
      </c>
      <c r="S4082" s="5">
        <f t="shared" ca="1" si="2102"/>
        <v>383.39678822901129</v>
      </c>
      <c r="T4082" s="5">
        <f ca="1">VLOOKUP(CONCATENATE($F4082," ",$G4082),AllocFactorMatrix,(T$4+1),FALSE)*$E4086</f>
        <v>11.521903861351921</v>
      </c>
      <c r="U4082" s="5">
        <f ca="1">VLOOKUP(CONCATENATE($F4082," ",$G4082),AllocFactorMatrix,(U$4+1),FALSE)*$E4086</f>
        <v>185.82223698836788</v>
      </c>
      <c r="V4082" s="5">
        <f ca="1">VLOOKUP(CONCATENATE($F4082," ",$G4082),AllocFactorMatrix,(V$4+1),FALSE)*$E4086</f>
        <v>0</v>
      </c>
      <c r="W4082" s="5">
        <f ca="1">VLOOKUP(CONCATENATE($F4082," ",$G4082),AllocFactorMatrix,(W$4+1),FALSE)*$E4086</f>
        <v>0</v>
      </c>
      <c r="X4082" s="5">
        <f t="shared" ca="1" si="2103"/>
        <v>197.34414084971979</v>
      </c>
      <c r="Y4082" s="5">
        <f ca="1">VLOOKUP(CONCATENATE($F4082," ",$G4082),AllocFactorMatrix,(Y$4+1),FALSE)*$E4086</f>
        <v>97.459847694657199</v>
      </c>
      <c r="Z4082" s="5">
        <f ca="1">VLOOKUP(CONCATENATE($F4082," ",$G4082),AllocFactorMatrix,(Z$4+1),FALSE)*$E4086</f>
        <v>1.6260117673594603</v>
      </c>
      <c r="AA4082" s="5">
        <f t="shared" ca="1" si="2001"/>
        <v>99.085859462016657</v>
      </c>
      <c r="AB4082" s="5">
        <f ca="1">VLOOKUP(CONCATENATE($F4082," ",$G4082),AllocFactorMatrix,(AB$4+1),FALSE)*$E4086</f>
        <v>1.317341982533671</v>
      </c>
      <c r="AC4082" s="5">
        <f ca="1">VLOOKUP(CONCATENATE($F4082," ",$G4082),AllocFactorMatrix,(AC$4+1),FALSE)*$E4086</f>
        <v>4.513030614400356</v>
      </c>
      <c r="AD4082" s="5">
        <f ca="1">VLOOKUP(CONCATENATE($F4082," ",$G4082),AllocFactorMatrix,(AD$4+1),FALSE)*$E4086</f>
        <v>0.97286470559640348</v>
      </c>
    </row>
    <row r="4083" spans="1:30" hidden="1" outlineLevel="1">
      <c r="D4083" s="7"/>
      <c r="E4083" s="51"/>
      <c r="F4083" s="52" t="str">
        <f>F4086</f>
        <v>RB_GUP</v>
      </c>
      <c r="G4083" s="55" t="str">
        <f>$G$12</f>
        <v>DISTSEC</v>
      </c>
      <c r="H4083" s="4">
        <f t="shared" ca="1" si="1999"/>
        <v>1938.9707226318615</v>
      </c>
      <c r="I4083" s="5">
        <f ca="1">VLOOKUP(CONCATENATE($F4083," ",$G4083),AllocFactorMatrix,(I$4+1),FALSE)*$E4086</f>
        <v>1449.7712239291068</v>
      </c>
      <c r="J4083" s="5">
        <f ca="1">VLOOKUP(CONCATENATE($F4083," ",$G4083),AllocFactorMatrix,(J$4+1),FALSE)*$E4086</f>
        <v>69.893932761295474</v>
      </c>
      <c r="K4083" s="5">
        <f ca="1">VLOOKUP(CONCATENATE($F4083," ",$G4083),AllocFactorMatrix,(K$4+1),FALSE)*$E4086</f>
        <v>210.89912255860438</v>
      </c>
      <c r="L4083" s="5">
        <f ca="1">VLOOKUP(CONCATENATE($F4083," ",$G4083),AllocFactorMatrix,(L$4+1),FALSE)*$E4086</f>
        <v>0</v>
      </c>
      <c r="M4083" s="5">
        <f ca="1">VLOOKUP(CONCATENATE($F4083," ",$G4083),AllocFactorMatrix,(M$4+1),FALSE)*$E4086</f>
        <v>0</v>
      </c>
      <c r="N4083" s="5">
        <f t="shared" ca="1" si="2000"/>
        <v>210.89912255860438</v>
      </c>
      <c r="O4083" s="5">
        <f ca="1">VLOOKUP(CONCATENATE($F4083," ",$G4083),AllocFactorMatrix,(O$4+1),FALSE)*$E4086</f>
        <v>134.38574176392947</v>
      </c>
      <c r="P4083" s="5">
        <f ca="1">VLOOKUP(CONCATENATE($F4083," ",$G4083),AllocFactorMatrix,(P$4+1),FALSE)*$E4086</f>
        <v>0</v>
      </c>
      <c r="Q4083" s="5">
        <f ca="1">VLOOKUP(CONCATENATE($F4083," ",$G4083),AllocFactorMatrix,(Q$4+1),FALSE)*$E4086</f>
        <v>0</v>
      </c>
      <c r="R4083" s="5">
        <f ca="1">VLOOKUP(CONCATENATE($F4083," ",$G4083),AllocFactorMatrix,(R$4+1),FALSE)*$E4086</f>
        <v>0</v>
      </c>
      <c r="S4083" s="5">
        <f t="shared" ca="1" si="2102"/>
        <v>134.38574176392947</v>
      </c>
      <c r="T4083" s="5">
        <f ca="1">VLOOKUP(CONCATENATE($F4083," ",$G4083),AllocFactorMatrix,(T$4+1),FALSE)*$E4086</f>
        <v>3.6335085339629982</v>
      </c>
      <c r="U4083" s="5">
        <f ca="1">VLOOKUP(CONCATENATE($F4083," ",$G4083),AllocFactorMatrix,(U$4+1),FALSE)*$E4086</f>
        <v>0</v>
      </c>
      <c r="V4083" s="5">
        <f ca="1">VLOOKUP(CONCATENATE($F4083," ",$G4083),AllocFactorMatrix,(V$4+1),FALSE)*$E4086</f>
        <v>0</v>
      </c>
      <c r="W4083" s="5">
        <f ca="1">VLOOKUP(CONCATENATE($F4083," ",$G4083),AllocFactorMatrix,(W$4+1),FALSE)*$E4086</f>
        <v>0</v>
      </c>
      <c r="X4083" s="5">
        <f t="shared" ca="1" si="2103"/>
        <v>3.6335085339629982</v>
      </c>
      <c r="Y4083" s="5">
        <f ca="1">VLOOKUP(CONCATENATE($F4083," ",$G4083),AllocFactorMatrix,(Y$4+1),FALSE)*$E4086</f>
        <v>49.567387017034974</v>
      </c>
      <c r="Z4083" s="5">
        <f ca="1">VLOOKUP(CONCATENATE($F4083," ",$G4083),AllocFactorMatrix,(Z$4+1),FALSE)*$E4086</f>
        <v>0</v>
      </c>
      <c r="AA4083" s="5">
        <f t="shared" ca="1" si="2001"/>
        <v>49.567387017034974</v>
      </c>
      <c r="AB4083" s="5">
        <f ca="1">VLOOKUP(CONCATENATE($F4083," ",$G4083),AllocFactorMatrix,(AB$4+1),FALSE)*$E4086</f>
        <v>0.51436236959911752</v>
      </c>
      <c r="AC4083" s="5">
        <f ca="1">VLOOKUP(CONCATENATE($F4083," ",$G4083),AllocFactorMatrix,(AC$4+1),FALSE)*$E4086</f>
        <v>17.464580764696198</v>
      </c>
      <c r="AD4083" s="5">
        <f ca="1">VLOOKUP(CONCATENATE($F4083," ",$G4083),AllocFactorMatrix,(AD$4+1),FALSE)*$E4086</f>
        <v>2.8408629336320494</v>
      </c>
    </row>
    <row r="4084" spans="1:30" hidden="1" outlineLevel="1">
      <c r="D4084" s="7"/>
      <c r="E4084" s="51"/>
      <c r="F4084" s="52" t="str">
        <f>F4086</f>
        <v>RB_GUP</v>
      </c>
      <c r="G4084" s="55" t="str">
        <f>$G$13</f>
        <v>ENERGY</v>
      </c>
      <c r="H4084" s="4">
        <f t="shared" ca="1" si="1999"/>
        <v>59.597912284268581</v>
      </c>
      <c r="I4084" s="5">
        <f ca="1">VLOOKUP(CONCATENATE($F4084," ",$G4084),AllocFactorMatrix,(I$4+1),FALSE)*$E4086</f>
        <v>22.362751121547475</v>
      </c>
      <c r="J4084" s="5">
        <f ca="1">VLOOKUP(CONCATENATE($F4084," ",$G4084),AllocFactorMatrix,(J$4+1),FALSE)*$E4086</f>
        <v>1.4492507761836271</v>
      </c>
      <c r="K4084" s="5">
        <f ca="1">VLOOKUP(CONCATENATE($F4084," ",$G4084),AllocFactorMatrix,(K$4+1),FALSE)*$E4086</f>
        <v>4.8623934582873014</v>
      </c>
      <c r="L4084" s="5">
        <f ca="1">VLOOKUP(CONCATENATE($F4084," ",$G4084),AllocFactorMatrix,(L$4+1),FALSE)*$E4086</f>
        <v>0.15453790287244329</v>
      </c>
      <c r="M4084" s="5">
        <f ca="1">VLOOKUP(CONCATENATE($F4084," ",$G4084),AllocFactorMatrix,(M$4+1),FALSE)*$E4086</f>
        <v>1.4246588064306707E-2</v>
      </c>
      <c r="N4084" s="5">
        <f t="shared" ca="1" si="2000"/>
        <v>5.0311779492240509</v>
      </c>
      <c r="O4084" s="5">
        <f ca="1">VLOOKUP(CONCATENATE($F4084," ",$G4084),AllocFactorMatrix,(O$4+1),FALSE)*$E4086</f>
        <v>4.4331119621549275</v>
      </c>
      <c r="P4084" s="5">
        <f ca="1">VLOOKUP(CONCATENATE($F4084," ",$G4084),AllocFactorMatrix,(P$4+1),FALSE)*$E4086</f>
        <v>0.82181365732459999</v>
      </c>
      <c r="Q4084" s="5">
        <f ca="1">VLOOKUP(CONCATENATE($F4084," ",$G4084),AllocFactorMatrix,(Q$4+1),FALSE)*$E4086</f>
        <v>0.37341109080601742</v>
      </c>
      <c r="R4084" s="5">
        <f ca="1">VLOOKUP(CONCATENATE($F4084," ",$G4084),AllocFactorMatrix,(R$4+1),FALSE)*$E4086</f>
        <v>1.7301681083385794E-2</v>
      </c>
      <c r="S4084" s="5">
        <f t="shared" ca="1" si="2102"/>
        <v>5.645638391368931</v>
      </c>
      <c r="T4084" s="5">
        <f ca="1">VLOOKUP(CONCATENATE($F4084," ",$G4084),AllocFactorMatrix,(T$4+1),FALSE)*$E4086</f>
        <v>0.16988525112013278</v>
      </c>
      <c r="U4084" s="5">
        <f ca="1">VLOOKUP(CONCATENATE($F4084," ",$G4084),AllocFactorMatrix,(U$4+1),FALSE)*$E4086</f>
        <v>2.9829305080382937</v>
      </c>
      <c r="V4084" s="5">
        <f ca="1">VLOOKUP(CONCATENATE($F4084," ",$G4084),AllocFactorMatrix,(V$4+1),FALSE)*$E4086</f>
        <v>16.935840974939993</v>
      </c>
      <c r="W4084" s="5">
        <f ca="1">VLOOKUP(CONCATENATE($F4084," ",$G4084),AllocFactorMatrix,(W$4+1),FALSE)*$E4086</f>
        <v>3.2131254105920624</v>
      </c>
      <c r="X4084" s="5">
        <f t="shared" ca="1" si="2103"/>
        <v>23.301782144690481</v>
      </c>
      <c r="Y4084" s="5">
        <f ca="1">VLOOKUP(CONCATENATE($F4084," ",$G4084),AllocFactorMatrix,(Y$4+1),FALSE)*$E4086</f>
        <v>1.2010636599233588</v>
      </c>
      <c r="Z4084" s="5">
        <f ca="1">VLOOKUP(CONCATENATE($F4084," ",$G4084),AllocFactorMatrix,(Z$4+1),FALSE)*$E4086</f>
        <v>1.9551401702539047E-2</v>
      </c>
      <c r="AA4084" s="5">
        <f t="shared" ca="1" si="2001"/>
        <v>1.2206150616258979</v>
      </c>
      <c r="AB4084" s="5">
        <f ca="1">VLOOKUP(CONCATENATE($F4084," ",$G4084),AllocFactorMatrix,(AB$4+1),FALSE)*$E4086</f>
        <v>2.1808015876896049E-2</v>
      </c>
      <c r="AC4084" s="5">
        <f ca="1">VLOOKUP(CONCATENATE($F4084," ",$G4084),AllocFactorMatrix,(AC$4+1),FALSE)*$E4086</f>
        <v>0.47156914063253713</v>
      </c>
      <c r="AD4084" s="5">
        <f ca="1">VLOOKUP(CONCATENATE($F4084," ",$G4084),AllocFactorMatrix,(AD$4+1),FALSE)*$E4086</f>
        <v>9.3319683118689253E-2</v>
      </c>
    </row>
    <row r="4085" spans="1:30" hidden="1" outlineLevel="1">
      <c r="D4085" s="7"/>
      <c r="E4085" s="51"/>
      <c r="F4085" s="52" t="str">
        <f>F4086</f>
        <v>RB_GUP</v>
      </c>
      <c r="G4085" s="55" t="str">
        <f>$G$14</f>
        <v>CUSTOMER</v>
      </c>
      <c r="H4085" s="4">
        <f t="shared" ca="1" si="1999"/>
        <v>933.3933245268604</v>
      </c>
      <c r="I4085" s="5">
        <f ca="1">VLOOKUP(CONCATENATE($F4085," ",$G4085),AllocFactorMatrix,(I$4+1),FALSE)*$E4086</f>
        <v>436.49079855034336</v>
      </c>
      <c r="J4085" s="5">
        <f ca="1">VLOOKUP(CONCATENATE($F4085," ",$G4085),AllocFactorMatrix,(J$4+1),FALSE)*$E4086</f>
        <v>114.35336222757844</v>
      </c>
      <c r="K4085" s="5">
        <f ca="1">VLOOKUP(CONCATENATE($F4085," ",$G4085),AllocFactorMatrix,(K$4+1),FALSE)*$E4086</f>
        <v>32.461641801523861</v>
      </c>
      <c r="L4085" s="5">
        <f ca="1">VLOOKUP(CONCATENATE($F4085," ",$G4085),AllocFactorMatrix,(L$4+1),FALSE)*$E4086</f>
        <v>10.478438483309597</v>
      </c>
      <c r="M4085" s="5">
        <f ca="1">VLOOKUP(CONCATENATE($F4085," ",$G4085),AllocFactorMatrix,(M$4+1),FALSE)*$E4086</f>
        <v>1.7008615875853432</v>
      </c>
      <c r="N4085" s="5">
        <f t="shared" ca="1" si="2000"/>
        <v>44.6409418724188</v>
      </c>
      <c r="O4085" s="5">
        <f ca="1">VLOOKUP(CONCATENATE($F4085," ",$G4085),AllocFactorMatrix,(O$4+1),FALSE)*$E4086</f>
        <v>9.2121410990490187</v>
      </c>
      <c r="P4085" s="5">
        <f ca="1">VLOOKUP(CONCATENATE($F4085," ",$G4085),AllocFactorMatrix,(P$4+1),FALSE)*$E4086</f>
        <v>2.7278294118306752</v>
      </c>
      <c r="Q4085" s="5">
        <f ca="1">VLOOKUP(CONCATENATE($F4085," ",$G4085),AllocFactorMatrix,(Q$4+1),FALSE)*$E4086</f>
        <v>5.9254918541438233</v>
      </c>
      <c r="R4085" s="5">
        <f ca="1">VLOOKUP(CONCATENATE($F4085," ",$G4085),AllocFactorMatrix,(R$4+1),FALSE)*$E4086</f>
        <v>1.0412507946094087</v>
      </c>
      <c r="S4085" s="5">
        <f t="shared" ca="1" si="2102"/>
        <v>18.906713159632925</v>
      </c>
      <c r="T4085" s="5">
        <f ca="1">VLOOKUP(CONCATENATE($F4085," ",$G4085),AllocFactorMatrix,(T$4+1),FALSE)*$E4086</f>
        <v>6.340402905943672E-2</v>
      </c>
      <c r="U4085" s="5">
        <f ca="1">VLOOKUP(CONCATENATE($F4085," ",$G4085),AllocFactorMatrix,(U$4+1),FALSE)*$E4086</f>
        <v>1.6183640807864219</v>
      </c>
      <c r="V4085" s="5">
        <f ca="1">VLOOKUP(CONCATENATE($F4085," ",$G4085),AllocFactorMatrix,(V$4+1),FALSE)*$E4086</f>
        <v>8.7140673026343283</v>
      </c>
      <c r="W4085" s="5">
        <f ca="1">VLOOKUP(CONCATENATE($F4085," ",$G4085),AllocFactorMatrix,(W$4+1),FALSE)*$E4086</f>
        <v>1.5618934514383274</v>
      </c>
      <c r="X4085" s="5">
        <f t="shared" ca="1" si="2103"/>
        <v>11.957728863918515</v>
      </c>
      <c r="Y4085" s="5">
        <f ca="1">VLOOKUP(CONCATENATE($F4085," ",$G4085),AllocFactorMatrix,(Y$4+1),FALSE)*$E4086</f>
        <v>2.5501541719103753</v>
      </c>
      <c r="Z4085" s="5">
        <f ca="1">VLOOKUP(CONCATENATE($F4085," ",$G4085),AllocFactorMatrix,(Z$4+1),FALSE)*$E4086</f>
        <v>4.6228903554110114E-2</v>
      </c>
      <c r="AA4085" s="5">
        <f t="shared" ca="1" si="2001"/>
        <v>2.5963830754644852</v>
      </c>
      <c r="AB4085" s="5">
        <f ca="1">VLOOKUP(CONCATENATE($F4085," ",$G4085),AllocFactorMatrix,(AB$4+1),FALSE)*$E4086</f>
        <v>4.7870533186644047E-2</v>
      </c>
      <c r="AC4085" s="5">
        <f ca="1">VLOOKUP(CONCATENATE($F4085," ",$G4085),AllocFactorMatrix,(AC$4+1),FALSE)*$E4086</f>
        <v>271.1923351423477</v>
      </c>
      <c r="AD4085" s="5">
        <f ca="1">VLOOKUP(CONCATENATE($F4085," ",$G4085),AllocFactorMatrix,(AD$4+1),FALSE)*$E4086</f>
        <v>33.207191101969329</v>
      </c>
    </row>
    <row r="4086" spans="1:30" collapsed="1">
      <c r="D4086" s="7" t="s">
        <v>347</v>
      </c>
      <c r="E4086" s="61">
        <v>18313</v>
      </c>
      <c r="F4086" s="57" t="s">
        <v>74</v>
      </c>
      <c r="G4086" s="55" t="str">
        <f>$G$15</f>
        <v>TOTAL</v>
      </c>
      <c r="H4086" s="4">
        <f t="shared" ca="1" si="1999"/>
        <v>18313</v>
      </c>
      <c r="I4086" s="5">
        <f ca="1">VLOOKUP(CONCATENATE($F4086," ",$G4086),AllocFactorMatrix,(I$4+1),FALSE)*$E4086</f>
        <v>10584.341539370351</v>
      </c>
      <c r="J4086" s="5">
        <f ca="1">VLOOKUP(CONCATENATE($F4086," ",$G4086),AllocFactorMatrix,(J$4+1),FALSE)*$E4086</f>
        <v>594.92911452164913</v>
      </c>
      <c r="K4086" s="5">
        <f ca="1">VLOOKUP(CONCATENATE($F4086," ",$G4086),AllocFactorMatrix,(K$4+1),FALSE)*$E4086</f>
        <v>1676.5210210649934</v>
      </c>
      <c r="L4086" s="5">
        <f ca="1">VLOOKUP(CONCATENATE($F4086," ",$G4086),AllocFactorMatrix,(L$4+1),FALSE)*$E4086</f>
        <v>51.450866473907745</v>
      </c>
      <c r="M4086" s="5">
        <f ca="1">VLOOKUP(CONCATENATE($F4086," ",$G4086),AllocFactorMatrix,(M$4+1),FALSE)*$E4086</f>
        <v>4.8788217279841826</v>
      </c>
      <c r="N4086" s="5">
        <f t="shared" ca="1" si="2000"/>
        <v>1732.8507092668854</v>
      </c>
      <c r="O4086" s="5">
        <f ca="1">VLOOKUP(CONCATENATE($F4086," ",$G4086),AllocFactorMatrix,(O$4+1),FALSE)*$E4086</f>
        <v>1229.3123203132648</v>
      </c>
      <c r="P4086" s="5">
        <f ca="1">VLOOKUP(CONCATENATE($F4086," ",$G4086),AllocFactorMatrix,(P$4+1),FALSE)*$E4086</f>
        <v>202.56982740486376</v>
      </c>
      <c r="Q4086" s="5">
        <f ca="1">VLOOKUP(CONCATENATE($F4086," ",$G4086),AllocFactorMatrix,(Q$4+1),FALSE)*$E4086</f>
        <v>65.121993056957578</v>
      </c>
      <c r="R4086" s="5">
        <f ca="1">VLOOKUP(CONCATENATE($F4086," ",$G4086),AllocFactorMatrix,(R$4+1),FALSE)*$E4086</f>
        <v>2.6994639243982084</v>
      </c>
      <c r="S4086" s="5">
        <f t="shared" ca="1" si="2102"/>
        <v>1499.7036046994845</v>
      </c>
      <c r="T4086" s="5">
        <f ca="1">VLOOKUP(CONCATENATE($F4086," ",$G4086),AllocFactorMatrix,(T$4+1),FALSE)*$E4086</f>
        <v>40.43412346706554</v>
      </c>
      <c r="U4086" s="5">
        <f ca="1">VLOOKUP(CONCATENATE($F4086," ",$G4086),AllocFactorMatrix,(U$4+1),FALSE)*$E4086</f>
        <v>593.94465162859103</v>
      </c>
      <c r="V4086" s="5">
        <f ca="1">VLOOKUP(CONCATENATE($F4086," ",$G4086),AllocFactorMatrix,(V$4+1),FALSE)*$E4086</f>
        <v>2240.7994190019158</v>
      </c>
      <c r="W4086" s="5">
        <f ca="1">VLOOKUP(CONCATENATE($F4086," ",$G4086),AllocFactorMatrix,(W$4+1),FALSE)*$E4086</f>
        <v>305.97097789098143</v>
      </c>
      <c r="X4086" s="5">
        <f t="shared" ca="1" si="2103"/>
        <v>3181.1491719885539</v>
      </c>
      <c r="Y4086" s="5">
        <f ca="1">VLOOKUP(CONCATENATE($F4086," ",$G4086),AllocFactorMatrix,(Y$4+1),FALSE)*$E4086</f>
        <v>377.6731335508872</v>
      </c>
      <c r="Z4086" s="5">
        <f ca="1">VLOOKUP(CONCATENATE($F4086," ",$G4086),AllocFactorMatrix,(Z$4+1),FALSE)*$E4086</f>
        <v>6.0282245920608686</v>
      </c>
      <c r="AA4086" s="5">
        <f t="shared" ca="1" si="2001"/>
        <v>383.7013581429481</v>
      </c>
      <c r="AB4086" s="5">
        <f ca="1">VLOOKUP(CONCATENATE($F4086," ",$G4086),AllocFactorMatrix,(AB$4+1),FALSE)*$E4086</f>
        <v>4.6877399423347113</v>
      </c>
      <c r="AC4086" s="5">
        <f ca="1">VLOOKUP(CONCATENATE($F4086," ",$G4086),AllocFactorMatrix,(AC$4+1),FALSE)*$E4086</f>
        <v>294.36628632569006</v>
      </c>
      <c r="AD4086" s="5">
        <f ca="1">VLOOKUP(CONCATENATE($F4086," ",$G4086),AllocFactorMatrix,(AD$4+1),FALSE)*$E4086</f>
        <v>37.27047574210269</v>
      </c>
    </row>
    <row r="4087" spans="1:30" s="51" customFormat="1" hidden="1" outlineLevel="1">
      <c r="A4087" s="56"/>
      <c r="B4087" s="112"/>
      <c r="C4087" s="55"/>
      <c r="D4087" s="55"/>
      <c r="F4087" s="52" t="str">
        <f>F4094</f>
        <v>RB_GUP</v>
      </c>
      <c r="G4087" s="55" t="str">
        <f>$G$8</f>
        <v>PRODUCTION</v>
      </c>
      <c r="H4087" s="53">
        <f t="shared" ref="H4087:H4094" ca="1" si="2104">SUBTOTAL(9,I4087:AD4087)</f>
        <v>-1326.0910570508468</v>
      </c>
      <c r="I4087" s="54">
        <f ca="1">VLOOKUP(CONCATENATE($F4087," ",$G4087),AllocFactorMatrix,(I$4+1),FALSE)*$E4094</f>
        <v>-736.25435719695929</v>
      </c>
      <c r="J4087" s="54">
        <f ca="1">VLOOKUP(CONCATENATE($F4087," ",$G4087),AllocFactorMatrix,(J$4+1),FALSE)*$E4094</f>
        <v>-33.878652899545564</v>
      </c>
      <c r="K4087" s="54">
        <f ca="1">VLOOKUP(CONCATENATE($F4087," ",$G4087),AllocFactorMatrix,(K$4+1),FALSE)*$E4094</f>
        <v>-111.60601016520083</v>
      </c>
      <c r="L4087" s="54">
        <f ca="1">VLOOKUP(CONCATENATE($F4087," ",$G4087),AllocFactorMatrix,(L$4+1),FALSE)*$E4094</f>
        <v>-2.788677902006083</v>
      </c>
      <c r="M4087" s="54">
        <f ca="1">VLOOKUP(CONCATENATE($F4087," ",$G4087),AllocFactorMatrix,(M$4+1),FALSE)*$E4094</f>
        <v>-0.35898578599068021</v>
      </c>
      <c r="N4087" s="54">
        <f t="shared" ref="N4087:N4094" ca="1" si="2105">SUBTOTAL(9,K4087:M4087)</f>
        <v>-114.7536738531976</v>
      </c>
      <c r="O4087" s="54">
        <f ca="1">VLOOKUP(CONCATENATE($F4087," ",$G4087),AllocFactorMatrix,(O$4+1),FALSE)*$E4094</f>
        <v>-84.90020046791696</v>
      </c>
      <c r="P4087" s="54">
        <f ca="1">VLOOKUP(CONCATENATE($F4087," ",$G4087),AllocFactorMatrix,(P$4+1),FALSE)*$E4094</f>
        <v>-15.367097604912885</v>
      </c>
      <c r="Q4087" s="54">
        <f ca="1">VLOOKUP(CONCATENATE($F4087," ",$G4087),AllocFactorMatrix,(Q$4+1),FALSE)*$E4094</f>
        <v>-5.9438848594542169</v>
      </c>
      <c r="R4087" s="54">
        <f ca="1">VLOOKUP(CONCATENATE($F4087," ",$G4087),AllocFactorMatrix,(R$4+1),FALSE)*$E4094</f>
        <v>-0.12807124770381645</v>
      </c>
      <c r="S4087" s="54">
        <f ca="1">SUBTOTAL(9,O4087:R4087)</f>
        <v>-106.33925417998788</v>
      </c>
      <c r="T4087" s="54">
        <f ca="1">VLOOKUP(CONCATENATE($F4087," ",$G4087),AllocFactorMatrix,(T$4+1),FALSE)*$E4094</f>
        <v>-2.6958913269995972</v>
      </c>
      <c r="U4087" s="54">
        <f ca="1">VLOOKUP(CONCATENATE($F4087," ",$G4087),AllocFactorMatrix,(U$4+1),FALSE)*$E4094</f>
        <v>-42.923276427778369</v>
      </c>
      <c r="V4087" s="54">
        <f ca="1">VLOOKUP(CONCATENATE($F4087," ",$G4087),AllocFactorMatrix,(V$4+1),FALSE)*$E4094</f>
        <v>-232.78167546198009</v>
      </c>
      <c r="W4087" s="54">
        <f ca="1">VLOOKUP(CONCATENATE($F4087," ",$G4087),AllocFactorMatrix,(W$4+1),FALSE)*$E4094</f>
        <v>-30.627703537196759</v>
      </c>
      <c r="X4087" s="54">
        <f ca="1">SUBTOTAL(9,T4087:W4087)</f>
        <v>-309.0285467539548</v>
      </c>
      <c r="Y4087" s="54">
        <f ca="1">VLOOKUP(CONCATENATE($F4087," ",$G4087),AllocFactorMatrix,(Y$4+1),FALSE)*$E4094</f>
        <v>-25.022556988844936</v>
      </c>
      <c r="Z4087" s="54">
        <f ca="1">VLOOKUP(CONCATENATE($F4087," ",$G4087),AllocFactorMatrix,(Z$4+1),FALSE)*$E4094</f>
        <v>-0.52013595415381664</v>
      </c>
      <c r="AA4087" s="54">
        <f t="shared" ref="AA4087:AA4094" ca="1" si="2106">SUBTOTAL(9,Y4087:Z4087)</f>
        <v>-25.542692942998752</v>
      </c>
      <c r="AB4087" s="54">
        <f ca="1">VLOOKUP(CONCATENATE($F4087," ",$G4087),AllocFactorMatrix,(AB$4+1),FALSE)*$E4094</f>
        <v>-0.29387922420298973</v>
      </c>
      <c r="AC4087" s="54">
        <f ca="1">VLOOKUP(CONCATENATE($F4087," ",$G4087),AllocFactorMatrix,(AC$4+1),FALSE)*$E4094</f>
        <v>0</v>
      </c>
      <c r="AD4087" s="54">
        <f ca="1">VLOOKUP(CONCATENATE($F4087," ",$G4087),AllocFactorMatrix,(AD$4+1),FALSE)*$E4094</f>
        <v>0</v>
      </c>
    </row>
    <row r="4088" spans="1:30" s="51" customFormat="1" hidden="1" outlineLevel="1">
      <c r="A4088" s="56"/>
      <c r="B4088" s="112"/>
      <c r="C4088" s="55"/>
      <c r="D4088" s="55"/>
      <c r="F4088" s="52" t="str">
        <f>F4094</f>
        <v>RB_GUP</v>
      </c>
      <c r="G4088" s="55" t="str">
        <f>$G$9</f>
        <v>BULKTRAN</v>
      </c>
      <c r="H4088" s="53">
        <f t="shared" ca="1" si="2104"/>
        <v>-702.85745709053401</v>
      </c>
      <c r="I4088" s="54">
        <f ca="1">VLOOKUP(CONCATENATE($F4088," ",$G4088),AllocFactorMatrix,(I$4+1),FALSE)*$E4094</f>
        <v>-346.21562807858766</v>
      </c>
      <c r="J4088" s="54">
        <f ca="1">VLOOKUP(CONCATENATE($F4088," ",$G4088),AllocFactorMatrix,(J$4+1),FALSE)*$E4094</f>
        <v>-17.114675601908974</v>
      </c>
      <c r="K4088" s="54">
        <f ca="1">VLOOKUP(CONCATENATE($F4088," ",$G4088),AllocFactorMatrix,(K$4+1),FALSE)*$E4094</f>
        <v>-62.690075874294124</v>
      </c>
      <c r="L4088" s="54">
        <f ca="1">VLOOKUP(CONCATENATE($F4088," ",$G4088),AllocFactorMatrix,(L$4+1),FALSE)*$E4094</f>
        <v>-1.9732610138191533</v>
      </c>
      <c r="M4088" s="54">
        <f ca="1">VLOOKUP(CONCATENATE($F4088," ",$G4088),AllocFactorMatrix,(M$4+1),FALSE)*$E4094</f>
        <v>-0.1850461037714429</v>
      </c>
      <c r="N4088" s="54">
        <f t="shared" ca="1" si="2105"/>
        <v>-64.848382991884719</v>
      </c>
      <c r="O4088" s="54">
        <f ca="1">VLOOKUP(CONCATENATE($F4088," ",$G4088),AllocFactorMatrix,(O$4+1),FALSE)*$E4094</f>
        <v>-47.65420978049864</v>
      </c>
      <c r="P4088" s="54">
        <f ca="1">VLOOKUP(CONCATENATE($F4088," ",$G4088),AllocFactorMatrix,(P$4+1),FALSE)*$E4094</f>
        <v>-8.8793676373842096</v>
      </c>
      <c r="Q4088" s="54">
        <f ca="1">VLOOKUP(CONCATENATE($F4088," ",$G4088),AllocFactorMatrix,(Q$4+1),FALSE)*$E4094</f>
        <v>-4.0124209015042549</v>
      </c>
      <c r="R4088" s="54">
        <f ca="1">VLOOKUP(CONCATENATE($F4088," ",$G4088),AllocFactorMatrix,(R$4+1),FALSE)*$E4094</f>
        <v>-0.18043408282055096</v>
      </c>
      <c r="S4088" s="54">
        <f t="shared" ref="S4088:S4094" ca="1" si="2107">SUBTOTAL(9,O4088:R4088)</f>
        <v>-60.726432402207664</v>
      </c>
      <c r="T4088" s="54">
        <f ca="1">VLOOKUP(CONCATENATE($F4088," ",$G4088),AllocFactorMatrix,(T$4+1),FALSE)*$E4094</f>
        <v>-1.6646836062078103</v>
      </c>
      <c r="U4088" s="54">
        <f ca="1">VLOOKUP(CONCATENATE($F4088," ",$G4088),AllocFactorMatrix,(U$4+1),FALSE)*$E4094</f>
        <v>-27.242263583730075</v>
      </c>
      <c r="V4088" s="54">
        <f ca="1">VLOOKUP(CONCATENATE($F4088," ",$G4088),AllocFactorMatrix,(V$4+1),FALSE)*$E4094</f>
        <v>-143.97612850523487</v>
      </c>
      <c r="W4088" s="54">
        <f ca="1">VLOOKUP(CONCATENATE($F4088," ",$G4088),AllocFactorMatrix,(W$4+1),FALSE)*$E4094</f>
        <v>-25.999702509692245</v>
      </c>
      <c r="X4088" s="54">
        <f t="shared" ref="X4088:X4094" ca="1" si="2108">SUBTOTAL(9,T4088:W4088)</f>
        <v>-198.88277820486499</v>
      </c>
      <c r="Y4088" s="54">
        <f ca="1">VLOOKUP(CONCATENATE($F4088," ",$G4088),AllocFactorMatrix,(Y$4+1),FALSE)*$E4094</f>
        <v>-14.634532205866286</v>
      </c>
      <c r="Z4088" s="54">
        <f ca="1">VLOOKUP(CONCATENATE($F4088," ",$G4088),AllocFactorMatrix,(Z$4+1),FALSE)*$E4094</f>
        <v>-0.24512282046219133</v>
      </c>
      <c r="AA4088" s="54">
        <f t="shared" ca="1" si="2106"/>
        <v>-14.879655026328477</v>
      </c>
      <c r="AB4088" s="54">
        <f ca="1">VLOOKUP(CONCATENATE($F4088," ",$G4088),AllocFactorMatrix,(AB$4+1),FALSE)*$E4094</f>
        <v>-0.18990478475141737</v>
      </c>
      <c r="AC4088" s="54">
        <f ca="1">VLOOKUP(CONCATENATE($F4088," ",$G4088),AllocFactorMatrix,(AC$4+1),FALSE)*$E4094</f>
        <v>0</v>
      </c>
      <c r="AD4088" s="54">
        <f ca="1">VLOOKUP(CONCATENATE($F4088," ",$G4088),AllocFactorMatrix,(AD$4+1),FALSE)*$E4094</f>
        <v>0</v>
      </c>
    </row>
    <row r="4089" spans="1:30" s="51" customFormat="1" hidden="1" outlineLevel="1">
      <c r="A4089" s="56"/>
      <c r="B4089" s="112"/>
      <c r="C4089" s="55"/>
      <c r="D4089" s="55"/>
      <c r="F4089" s="52" t="str">
        <f>F4094</f>
        <v>RB_GUP</v>
      </c>
      <c r="G4089" s="55" t="str">
        <f>$G$10</f>
        <v>SUBTRAN</v>
      </c>
      <c r="H4089" s="53">
        <f t="shared" ca="1" si="2104"/>
        <v>-154.39668256008508</v>
      </c>
      <c r="I4089" s="54">
        <f ca="1">VLOOKUP(CONCATENATE($F4089," ",$G4089),AllocFactorMatrix,(I$4+1),FALSE)*$E4094</f>
        <v>-75.17071639680475</v>
      </c>
      <c r="J4089" s="54">
        <f ca="1">VLOOKUP(CONCATENATE($F4089," ",$G4089),AllocFactorMatrix,(J$4+1),FALSE)*$E4094</f>
        <v>-3.6278371082816188</v>
      </c>
      <c r="K4089" s="54">
        <f ca="1">VLOOKUP(CONCATENATE($F4089," ",$G4089),AllocFactorMatrix,(K$4+1),FALSE)*$E4094</f>
        <v>-13.197894015442897</v>
      </c>
      <c r="L4089" s="54">
        <f ca="1">VLOOKUP(CONCATENATE($F4089," ",$G4089),AllocFactorMatrix,(L$4+1),FALSE)*$E4094</f>
        <v>-0.40767052852877222</v>
      </c>
      <c r="M4089" s="54">
        <f ca="1">VLOOKUP(CONCATENATE($F4089," ",$G4089),AllocFactorMatrix,(M$4+1),FALSE)*$E4094</f>
        <v>-5.0773208293236123E-2</v>
      </c>
      <c r="N4089" s="54">
        <f t="shared" ca="1" si="2105"/>
        <v>-13.656337752264905</v>
      </c>
      <c r="O4089" s="54">
        <f ca="1">VLOOKUP(CONCATENATE($F4089," ",$G4089),AllocFactorMatrix,(O$4+1),FALSE)*$E4094</f>
        <v>-9.9712152093097171</v>
      </c>
      <c r="P4089" s="54">
        <f ca="1">VLOOKUP(CONCATENATE($F4089," ",$G4089),AllocFactorMatrix,(P$4+1),FALSE)*$E4094</f>
        <v>-1.8536372774250283</v>
      </c>
      <c r="Q4089" s="54">
        <f ca="1">VLOOKUP(CONCATENATE($F4089," ",$G4089),AllocFactorMatrix,(Q$4+1),FALSE)*$E4094</f>
        <v>-1.1029362668710843</v>
      </c>
      <c r="R4089" s="54">
        <f ca="1">VLOOKUP(CONCATENATE($F4089," ",$G4089),AllocFactorMatrix,(R$4+1),FALSE)*$E4094</f>
        <v>0</v>
      </c>
      <c r="S4089" s="54">
        <f t="shared" ca="1" si="2107"/>
        <v>-12.92778875360583</v>
      </c>
      <c r="T4089" s="54">
        <f ca="1">VLOOKUP(CONCATENATE($F4089," ",$G4089),AllocFactorMatrix,(T$4+1),FALSE)*$E4094</f>
        <v>-0.34817771400381592</v>
      </c>
      <c r="U4089" s="54">
        <f ca="1">VLOOKUP(CONCATENATE($F4089," ",$G4089),AllocFactorMatrix,(U$4+1),FALSE)*$E4094</f>
        <v>-5.6998679684492224</v>
      </c>
      <c r="V4089" s="54">
        <f ca="1">VLOOKUP(CONCATENATE($F4089," ",$G4089),AllocFactorMatrix,(V$4+1),FALSE)*$E4094</f>
        <v>-39.709173885889776</v>
      </c>
      <c r="W4089" s="54">
        <f ca="1">VLOOKUP(CONCATENATE($F4089," ",$G4089),AllocFactorMatrix,(W$4+1),FALSE)*$E4094</f>
        <v>0</v>
      </c>
      <c r="X4089" s="54">
        <f t="shared" ca="1" si="2108"/>
        <v>-45.757219568342812</v>
      </c>
      <c r="Y4089" s="54">
        <f ca="1">VLOOKUP(CONCATENATE($F4089," ",$G4089),AllocFactorMatrix,(Y$4+1),FALSE)*$E4094</f>
        <v>-3.0010436458034286</v>
      </c>
      <c r="Z4089" s="54">
        <f ca="1">VLOOKUP(CONCATENATE($F4089," ",$G4089),AllocFactorMatrix,(Z$4+1),FALSE)*$E4094</f>
        <v>-5.0027479108029821E-2</v>
      </c>
      <c r="AA4089" s="54">
        <f t="shared" ca="1" si="2106"/>
        <v>-3.0510711249114584</v>
      </c>
      <c r="AB4089" s="54">
        <f ca="1">VLOOKUP(CONCATENATE($F4089," ",$G4089),AllocFactorMatrix,(AB$4+1),FALSE)*$E4094</f>
        <v>-4.007485047001564E-2</v>
      </c>
      <c r="AC4089" s="54">
        <f ca="1">VLOOKUP(CONCATENATE($F4089," ",$G4089),AllocFactorMatrix,(AC$4+1),FALSE)*$E4094</f>
        <v>-0.13626305874627256</v>
      </c>
      <c r="AD4089" s="54">
        <f ca="1">VLOOKUP(CONCATENATE($F4089," ",$G4089),AllocFactorMatrix,(AD$4+1),FALSE)*$E4094</f>
        <v>-2.9373946657455106E-2</v>
      </c>
    </row>
    <row r="4090" spans="1:30" s="51" customFormat="1" hidden="1" outlineLevel="1">
      <c r="A4090" s="56"/>
      <c r="B4090" s="112"/>
      <c r="C4090" s="55"/>
      <c r="D4090" s="55"/>
      <c r="F4090" s="52" t="str">
        <f>F4094</f>
        <v>RB_GUP</v>
      </c>
      <c r="G4090" s="55" t="str">
        <f>$G$11</f>
        <v>DISTPRI</v>
      </c>
      <c r="H4090" s="53">
        <f t="shared" ca="1" si="2104"/>
        <v>-708.42097889170691</v>
      </c>
      <c r="I4090" s="54">
        <f ca="1">VLOOKUP(CONCATENATE($F4090," ",$G4090),AllocFactorMatrix,(I$4+1),FALSE)*$E4094</f>
        <v>-473.46795472167861</v>
      </c>
      <c r="J4090" s="54">
        <f ca="1">VLOOKUP(CONCATENATE($F4090," ",$G4090),AllocFactorMatrix,(J$4+1),FALSE)*$E4094</f>
        <v>-22.318043379994894</v>
      </c>
      <c r="K4090" s="54">
        <f ca="1">VLOOKUP(CONCATENATE($F4090," ",$G4090),AllocFactorMatrix,(K$4+1),FALSE)*$E4094</f>
        <v>-81.038185246103325</v>
      </c>
      <c r="L4090" s="54">
        <f ca="1">VLOOKUP(CONCATENATE($F4090," ",$G4090),AllocFactorMatrix,(L$4+1),FALSE)*$E4094</f>
        <v>-2.5045016009165431</v>
      </c>
      <c r="M4090" s="54">
        <f ca="1">VLOOKUP(CONCATENATE($F4090," ",$G4090),AllocFactorMatrix,(M$4+1),FALSE)*$E4094</f>
        <v>0</v>
      </c>
      <c r="N4090" s="54">
        <f t="shared" ca="1" si="2105"/>
        <v>-83.542686847019866</v>
      </c>
      <c r="O4090" s="54">
        <f ca="1">VLOOKUP(CONCATENATE($F4090," ",$G4090),AllocFactorMatrix,(O$4+1),FALSE)*$E4094</f>
        <v>-60.764474670906615</v>
      </c>
      <c r="P4090" s="54">
        <f ca="1">VLOOKUP(CONCATENATE($F4090," ",$G4090),AllocFactorMatrix,(P$4+1),FALSE)*$E4094</f>
        <v>-11.31738749654197</v>
      </c>
      <c r="Q4090" s="54">
        <f ca="1">VLOOKUP(CONCATENATE($F4090," ",$G4090),AllocFactorMatrix,(Q$4+1),FALSE)*$E4094</f>
        <v>0</v>
      </c>
      <c r="R4090" s="54">
        <f ca="1">VLOOKUP(CONCATENATE($F4090," ",$G4090),AllocFactorMatrix,(R$4+1),FALSE)*$E4094</f>
        <v>0</v>
      </c>
      <c r="S4090" s="54">
        <f t="shared" ca="1" si="2107"/>
        <v>-72.081862167448591</v>
      </c>
      <c r="T4090" s="54">
        <f ca="1">VLOOKUP(CONCATENATE($F4090," ",$G4090),AllocFactorMatrix,(T$4+1),FALSE)*$E4094</f>
        <v>-2.1662160757185971</v>
      </c>
      <c r="U4090" s="54">
        <f ca="1">VLOOKUP(CONCATENATE($F4090," ",$G4090),AllocFactorMatrix,(U$4+1),FALSE)*$E4094</f>
        <v>-34.936163487738249</v>
      </c>
      <c r="V4090" s="54">
        <f ca="1">VLOOKUP(CONCATENATE($F4090," ",$G4090),AllocFactorMatrix,(V$4+1),FALSE)*$E4094</f>
        <v>0</v>
      </c>
      <c r="W4090" s="54">
        <f ca="1">VLOOKUP(CONCATENATE($F4090," ",$G4090),AllocFactorMatrix,(W$4+1),FALSE)*$E4094</f>
        <v>0</v>
      </c>
      <c r="X4090" s="54">
        <f t="shared" ca="1" si="2108"/>
        <v>-37.102379563456843</v>
      </c>
      <c r="Y4090" s="54">
        <f ca="1">VLOOKUP(CONCATENATE($F4090," ",$G4090),AllocFactorMatrix,(Y$4+1),FALSE)*$E4094</f>
        <v>-18.323281582084025</v>
      </c>
      <c r="Z4090" s="54">
        <f ca="1">VLOOKUP(CONCATENATE($F4090," ",$G4090),AllocFactorMatrix,(Z$4+1),FALSE)*$E4094</f>
        <v>-0.30570406350781532</v>
      </c>
      <c r="AA4090" s="54">
        <f t="shared" ca="1" si="2106"/>
        <v>-18.62898564559184</v>
      </c>
      <c r="AB4090" s="54">
        <f ca="1">VLOOKUP(CONCATENATE($F4090," ",$G4090),AllocFactorMatrix,(AB$4+1),FALSE)*$E4094</f>
        <v>-0.2476715145450461</v>
      </c>
      <c r="AC4090" s="54">
        <f ca="1">VLOOKUP(CONCATENATE($F4090," ",$G4090),AllocFactorMatrix,(AC$4+1),FALSE)*$E4094</f>
        <v>-0.84848819993340385</v>
      </c>
      <c r="AD4090" s="54">
        <f ca="1">VLOOKUP(CONCATENATE($F4090," ",$G4090),AllocFactorMatrix,(AD$4+1),FALSE)*$E4094</f>
        <v>-0.18290685203781015</v>
      </c>
    </row>
    <row r="4091" spans="1:30" s="51" customFormat="1" hidden="1" outlineLevel="1">
      <c r="A4091" s="56"/>
      <c r="B4091" s="112"/>
      <c r="C4091" s="55"/>
      <c r="D4091" s="55"/>
      <c r="F4091" s="52" t="str">
        <f>F4094</f>
        <v>RB_GUP</v>
      </c>
      <c r="G4091" s="55" t="str">
        <f>$G$12</f>
        <v>DISTSEC</v>
      </c>
      <c r="H4091" s="53">
        <f t="shared" ca="1" si="2104"/>
        <v>-364.54301305201221</v>
      </c>
      <c r="I4091" s="54">
        <f ca="1">VLOOKUP(CONCATENATE($F4091," ",$G4091),AllocFactorMatrix,(I$4+1),FALSE)*$E4094</f>
        <v>-272.56934003101156</v>
      </c>
      <c r="J4091" s="54">
        <f ca="1">VLOOKUP(CONCATENATE($F4091," ",$G4091),AllocFactorMatrix,(J$4+1),FALSE)*$E4094</f>
        <v>-13.140654753297676</v>
      </c>
      <c r="K4091" s="54">
        <f ca="1">VLOOKUP(CONCATENATE($F4091," ",$G4091),AllocFactorMatrix,(K$4+1),FALSE)*$E4094</f>
        <v>-39.650831593363996</v>
      </c>
      <c r="L4091" s="54">
        <f ca="1">VLOOKUP(CONCATENATE($F4091," ",$G4091),AllocFactorMatrix,(L$4+1),FALSE)*$E4094</f>
        <v>0</v>
      </c>
      <c r="M4091" s="54">
        <f ca="1">VLOOKUP(CONCATENATE($F4091," ",$G4091),AllocFactorMatrix,(M$4+1),FALSE)*$E4094</f>
        <v>0</v>
      </c>
      <c r="N4091" s="54">
        <f t="shared" ca="1" si="2105"/>
        <v>-39.650831593363996</v>
      </c>
      <c r="O4091" s="54">
        <f ca="1">VLOOKUP(CONCATENATE($F4091," ",$G4091),AllocFactorMatrix,(O$4+1),FALSE)*$E4094</f>
        <v>-25.26566422176646</v>
      </c>
      <c r="P4091" s="54">
        <f ca="1">VLOOKUP(CONCATENATE($F4091," ",$G4091),AllocFactorMatrix,(P$4+1),FALSE)*$E4094</f>
        <v>0</v>
      </c>
      <c r="Q4091" s="54">
        <f ca="1">VLOOKUP(CONCATENATE($F4091," ",$G4091),AllocFactorMatrix,(Q$4+1),FALSE)*$E4094</f>
        <v>0</v>
      </c>
      <c r="R4091" s="54">
        <f ca="1">VLOOKUP(CONCATENATE($F4091," ",$G4091),AllocFactorMatrix,(R$4+1),FALSE)*$E4094</f>
        <v>0</v>
      </c>
      <c r="S4091" s="54">
        <f t="shared" ca="1" si="2107"/>
        <v>-25.26566422176646</v>
      </c>
      <c r="T4091" s="54">
        <f ca="1">VLOOKUP(CONCATENATE($F4091," ",$G4091),AllocFactorMatrix,(T$4+1),FALSE)*$E4094</f>
        <v>-0.68313055656826316</v>
      </c>
      <c r="U4091" s="54">
        <f ca="1">VLOOKUP(CONCATENATE($F4091," ",$G4091),AllocFactorMatrix,(U$4+1),FALSE)*$E4094</f>
        <v>0</v>
      </c>
      <c r="V4091" s="54">
        <f ca="1">VLOOKUP(CONCATENATE($F4091," ",$G4091),AllocFactorMatrix,(V$4+1),FALSE)*$E4094</f>
        <v>0</v>
      </c>
      <c r="W4091" s="54">
        <f ca="1">VLOOKUP(CONCATENATE($F4091," ",$G4091),AllocFactorMatrix,(W$4+1),FALSE)*$E4094</f>
        <v>0</v>
      </c>
      <c r="X4091" s="54">
        <f t="shared" ca="1" si="2108"/>
        <v>-0.68313055656826316</v>
      </c>
      <c r="Y4091" s="54">
        <f ca="1">VLOOKUP(CONCATENATE($F4091," ",$G4091),AllocFactorMatrix,(Y$4+1),FALSE)*$E4094</f>
        <v>-9.3190910009092676</v>
      </c>
      <c r="Z4091" s="54">
        <f ca="1">VLOOKUP(CONCATENATE($F4091," ",$G4091),AllocFactorMatrix,(Z$4+1),FALSE)*$E4094</f>
        <v>0</v>
      </c>
      <c r="AA4091" s="54">
        <f t="shared" ca="1" si="2106"/>
        <v>-9.3190910009092676</v>
      </c>
      <c r="AB4091" s="54">
        <f ca="1">VLOOKUP(CONCATENATE($F4091," ",$G4091),AllocFactorMatrix,(AB$4+1),FALSE)*$E4094</f>
        <v>-9.6704507100407455E-2</v>
      </c>
      <c r="AC4091" s="54">
        <f ca="1">VLOOKUP(CONCATENATE($F4091," ",$G4091),AllocFactorMatrix,(AC$4+1),FALSE)*$E4094</f>
        <v>-3.2834899564707589</v>
      </c>
      <c r="AD4091" s="54">
        <f ca="1">VLOOKUP(CONCATENATE($F4091," ",$G4091),AllocFactorMatrix,(AD$4+1),FALSE)*$E4094</f>
        <v>-0.53410643152378889</v>
      </c>
    </row>
    <row r="4092" spans="1:30" s="51" customFormat="1" hidden="1" outlineLevel="1">
      <c r="A4092" s="56"/>
      <c r="B4092" s="112"/>
      <c r="C4092" s="55"/>
      <c r="D4092" s="55"/>
      <c r="F4092" s="52" t="str">
        <f>F4094</f>
        <v>RB_GUP</v>
      </c>
      <c r="G4092" s="55" t="str">
        <f>$G$13</f>
        <v>ENERGY</v>
      </c>
      <c r="H4092" s="53">
        <f t="shared" ca="1" si="2104"/>
        <v>-11.20491519656729</v>
      </c>
      <c r="I4092" s="54">
        <f ca="1">VLOOKUP(CONCATENATE($F4092," ",$G4092),AllocFactorMatrix,(I$4+1),FALSE)*$E4094</f>
        <v>-4.204387708812753</v>
      </c>
      <c r="J4092" s="54">
        <f ca="1">VLOOKUP(CONCATENATE($F4092," ",$G4092),AllocFactorMatrix,(J$4+1),FALSE)*$E4094</f>
        <v>-0.27247149142140709</v>
      </c>
      <c r="K4092" s="54">
        <f ca="1">VLOOKUP(CONCATENATE($F4092," ",$G4092),AllocFactorMatrix,(K$4+1),FALSE)*$E4094</f>
        <v>-0.91417139064507058</v>
      </c>
      <c r="L4092" s="54">
        <f ca="1">VLOOKUP(CONCATENATE($F4092," ",$G4092),AllocFactorMatrix,(L$4+1),FALSE)*$E4094</f>
        <v>-2.9054442177132215E-2</v>
      </c>
      <c r="M4092" s="54">
        <f ca="1">VLOOKUP(CONCATENATE($F4092," ",$G4092),AllocFactorMatrix,(M$4+1),FALSE)*$E4094</f>
        <v>-2.6784799162020419E-3</v>
      </c>
      <c r="N4092" s="54">
        <f t="shared" ca="1" si="2105"/>
        <v>-0.94590431273840492</v>
      </c>
      <c r="O4092" s="54">
        <f ca="1">VLOOKUP(CONCATENATE($F4092," ",$G4092),AllocFactorMatrix,(O$4+1),FALSE)*$E4094</f>
        <v>-0.83346281252112797</v>
      </c>
      <c r="P4092" s="54">
        <f ca="1">VLOOKUP(CONCATENATE($F4092," ",$G4092),AllocFactorMatrix,(P$4+1),FALSE)*$E4094</f>
        <v>-0.15450796822850421</v>
      </c>
      <c r="Q4092" s="54">
        <f ca="1">VLOOKUP(CONCATENATE($F4092," ",$G4092),AllocFactorMatrix,(Q$4+1),FALSE)*$E4094</f>
        <v>-7.0204465988375361E-2</v>
      </c>
      <c r="R4092" s="54">
        <f ca="1">VLOOKUP(CONCATENATE($F4092," ",$G4092),AllocFactorMatrix,(R$4+1),FALSE)*$E4094</f>
        <v>-3.2528634287171563E-3</v>
      </c>
      <c r="S4092" s="54">
        <f t="shared" ca="1" si="2107"/>
        <v>-1.0614281101667247</v>
      </c>
      <c r="T4092" s="54">
        <f ca="1">VLOOKUP(CONCATENATE($F4092," ",$G4092),AllocFactorMatrix,(T$4+1),FALSE)*$E4094</f>
        <v>-3.193987438467849E-2</v>
      </c>
      <c r="U4092" s="54">
        <f ca="1">VLOOKUP(CONCATENATE($F4092," ",$G4092),AllocFactorMatrix,(U$4+1),FALSE)*$E4094</f>
        <v>-0.56081634572029948</v>
      </c>
      <c r="V4092" s="54">
        <f ca="1">VLOOKUP(CONCATENATE($F4092," ",$G4092),AllocFactorMatrix,(V$4+1),FALSE)*$E4094</f>
        <v>-3.1840823719062081</v>
      </c>
      <c r="W4092" s="54">
        <f ca="1">VLOOKUP(CONCATENATE($F4092," ",$G4092),AllocFactorMatrix,(W$4+1),FALSE)*$E4094</f>
        <v>-0.60409494832460386</v>
      </c>
      <c r="X4092" s="54">
        <f t="shared" ca="1" si="2108"/>
        <v>-4.3809335403357901</v>
      </c>
      <c r="Y4092" s="54">
        <f ca="1">VLOOKUP(CONCATENATE($F4092," ",$G4092),AllocFactorMatrix,(Y$4+1),FALSE)*$E4094</f>
        <v>-0.22581019937291127</v>
      </c>
      <c r="Z4092" s="54">
        <f ca="1">VLOOKUP(CONCATENATE($F4092," ",$G4092),AllocFactorMatrix,(Z$4+1),FALSE)*$E4094</f>
        <v>-3.6758300694502231E-3</v>
      </c>
      <c r="AA4092" s="54">
        <f t="shared" ca="1" si="2106"/>
        <v>-0.22948602944236149</v>
      </c>
      <c r="AB4092" s="54">
        <f ca="1">VLOOKUP(CONCATENATE($F4092," ",$G4092),AllocFactorMatrix,(AB$4+1),FALSE)*$E4094</f>
        <v>-4.1000927572846122E-3</v>
      </c>
      <c r="AC4092" s="54">
        <f ca="1">VLOOKUP(CONCATENATE($F4092," ",$G4092),AllocFactorMatrix,(AC$4+1),FALSE)*$E4094</f>
        <v>-8.8659015518911449E-2</v>
      </c>
      <c r="AD4092" s="54">
        <f ca="1">VLOOKUP(CONCATENATE($F4092," ",$G4092),AllocFactorMatrix,(AD$4+1),FALSE)*$E4094</f>
        <v>-1.7544895373649706E-2</v>
      </c>
    </row>
    <row r="4093" spans="1:30" s="51" customFormat="1" hidden="1" outlineLevel="1">
      <c r="A4093" s="56"/>
      <c r="B4093" s="112"/>
      <c r="C4093" s="55"/>
      <c r="D4093" s="55"/>
      <c r="F4093" s="52" t="str">
        <f>F4094</f>
        <v>RB_GUP</v>
      </c>
      <c r="G4093" s="55" t="str">
        <f>$G$14</f>
        <v>CUSTOMER</v>
      </c>
      <c r="H4093" s="53">
        <f t="shared" ca="1" si="2104"/>
        <v>-175.48589615824713</v>
      </c>
      <c r="I4093" s="54">
        <f ca="1">VLOOKUP(CONCATENATE($F4093," ",$G4093),AllocFactorMatrix,(I$4+1),FALSE)*$E4094</f>
        <v>-82.063988391242944</v>
      </c>
      <c r="J4093" s="54">
        <f ca="1">VLOOKUP(CONCATENATE($F4093," ",$G4093),AllocFactorMatrix,(J$4+1),FALSE)*$E4094</f>
        <v>-21.49940622233127</v>
      </c>
      <c r="K4093" s="54">
        <f ca="1">VLOOKUP(CONCATENATE($F4093," ",$G4093),AllocFactorMatrix,(K$4+1),FALSE)*$E4094</f>
        <v>-6.1030651844398323</v>
      </c>
      <c r="L4093" s="54">
        <f ca="1">VLOOKUP(CONCATENATE($F4093," ",$G4093),AllocFactorMatrix,(L$4+1),FALSE)*$E4094</f>
        <v>-1.9700356958463903</v>
      </c>
      <c r="M4093" s="54">
        <f ca="1">VLOOKUP(CONCATENATE($F4093," ",$G4093),AllocFactorMatrix,(M$4+1),FALSE)*$E4094</f>
        <v>-0.31977646732137482</v>
      </c>
      <c r="N4093" s="54">
        <f t="shared" ca="1" si="2105"/>
        <v>-8.3928773476075982</v>
      </c>
      <c r="O4093" s="54">
        <f ca="1">VLOOKUP(CONCATENATE($F4093," ",$G4093),AllocFactorMatrix,(O$4+1),FALSE)*$E4094</f>
        <v>-1.7319610006020734</v>
      </c>
      <c r="P4093" s="54">
        <f ca="1">VLOOKUP(CONCATENATE($F4093," ",$G4093),AllocFactorMatrix,(P$4+1),FALSE)*$E4094</f>
        <v>-0.51285516654469576</v>
      </c>
      <c r="Q4093" s="54">
        <f ca="1">VLOOKUP(CONCATENATE($F4093," ",$G4093),AllocFactorMatrix,(Q$4+1),FALSE)*$E4094</f>
        <v>-1.1140429451109695</v>
      </c>
      <c r="R4093" s="54">
        <f ca="1">VLOOKUP(CONCATENATE($F4093," ",$G4093),AllocFactorMatrix,(R$4+1),FALSE)*$E4094</f>
        <v>-0.19576401932180384</v>
      </c>
      <c r="S4093" s="54">
        <f t="shared" ca="1" si="2107"/>
        <v>-3.5546231315795422</v>
      </c>
      <c r="T4093" s="54">
        <f ca="1">VLOOKUP(CONCATENATE($F4093," ",$G4093),AllocFactorMatrix,(T$4+1),FALSE)*$E4094</f>
        <v>-1.1920497572852106E-2</v>
      </c>
      <c r="U4093" s="54">
        <f ca="1">VLOOKUP(CONCATENATE($F4093," ",$G4093),AllocFactorMatrix,(U$4+1),FALSE)*$E4094</f>
        <v>-0.30426623328496977</v>
      </c>
      <c r="V4093" s="54">
        <f ca="1">VLOOKUP(CONCATENATE($F4093," ",$G4093),AllocFactorMatrix,(V$4+1),FALSE)*$E4094</f>
        <v>-1.6383188840151801</v>
      </c>
      <c r="W4093" s="54">
        <f ca="1">VLOOKUP(CONCATENATE($F4093," ",$G4093),AllocFactorMatrix,(W$4+1),FALSE)*$E4094</f>
        <v>-0.293649273920284</v>
      </c>
      <c r="X4093" s="54">
        <f t="shared" ca="1" si="2108"/>
        <v>-2.2481548887932861</v>
      </c>
      <c r="Y4093" s="54">
        <f ca="1">VLOOKUP(CONCATENATE($F4093," ",$G4093),AllocFactorMatrix,(Y$4+1),FALSE)*$E4094</f>
        <v>-0.47945070790626454</v>
      </c>
      <c r="Z4093" s="54">
        <f ca="1">VLOOKUP(CONCATENATE($F4093," ",$G4093),AllocFactorMatrix,(Z$4+1),FALSE)*$E4094</f>
        <v>-8.6914276708786719E-3</v>
      </c>
      <c r="AA4093" s="54">
        <f t="shared" ca="1" si="2106"/>
        <v>-0.4881421355771432</v>
      </c>
      <c r="AB4093" s="54">
        <f ca="1">VLOOKUP(CONCATENATE($F4093," ",$G4093),AllocFactorMatrix,(AB$4+1),FALSE)*$E4094</f>
        <v>-9.0000680260806775E-3</v>
      </c>
      <c r="AC4093" s="54">
        <f ca="1">VLOOKUP(CONCATENATE($F4093," ",$G4093),AllocFactorMatrix,(AC$4+1),FALSE)*$E4094</f>
        <v>-50.986469169175081</v>
      </c>
      <c r="AD4093" s="54">
        <f ca="1">VLOOKUP(CONCATENATE($F4093," ",$G4093),AllocFactorMatrix,(AD$4+1),FALSE)*$E4094</f>
        <v>-6.2432348039141807</v>
      </c>
    </row>
    <row r="4094" spans="1:30" s="51" customFormat="1" collapsed="1">
      <c r="A4094" s="56"/>
      <c r="B4094" s="112"/>
      <c r="C4094" s="55"/>
      <c r="D4094" s="55" t="s">
        <v>540</v>
      </c>
      <c r="E4094" s="61">
        <v>-3443</v>
      </c>
      <c r="F4094" s="61" t="s">
        <v>74</v>
      </c>
      <c r="G4094" s="55" t="str">
        <f>$G$15</f>
        <v>TOTAL</v>
      </c>
      <c r="H4094" s="53">
        <f t="shared" ca="1" si="2104"/>
        <v>-3443.0000000000009</v>
      </c>
      <c r="I4094" s="54">
        <f ca="1">VLOOKUP(CONCATENATE($F4094," ",$G4094),AllocFactorMatrix,(I$4+1),FALSE)*$E4094</f>
        <v>-1989.9463725250978</v>
      </c>
      <c r="J4094" s="54">
        <f ca="1">VLOOKUP(CONCATENATE($F4094," ",$G4094),AllocFactorMatrix,(J$4+1),FALSE)*$E4094</f>
        <v>-111.85174145678141</v>
      </c>
      <c r="K4094" s="54">
        <f ca="1">VLOOKUP(CONCATENATE($F4094," ",$G4094),AllocFactorMatrix,(K$4+1),FALSE)*$E4094</f>
        <v>-315.20023346949012</v>
      </c>
      <c r="L4094" s="54">
        <f ca="1">VLOOKUP(CONCATENATE($F4094," ",$G4094),AllocFactorMatrix,(L$4+1),FALSE)*$E4094</f>
        <v>-9.6732011832940739</v>
      </c>
      <c r="M4094" s="54">
        <f ca="1">VLOOKUP(CONCATENATE($F4094," ",$G4094),AllocFactorMatrix,(M$4+1),FALSE)*$E4094</f>
        <v>-0.91726004529293625</v>
      </c>
      <c r="N4094" s="54">
        <f t="shared" ca="1" si="2105"/>
        <v>-325.79069469807712</v>
      </c>
      <c r="O4094" s="54">
        <f ca="1">VLOOKUP(CONCATENATE($F4094," ",$G4094),AllocFactorMatrix,(O$4+1),FALSE)*$E4094</f>
        <v>-231.12118816352157</v>
      </c>
      <c r="P4094" s="54">
        <f ca="1">VLOOKUP(CONCATENATE($F4094," ",$G4094),AllocFactorMatrix,(P$4+1),FALSE)*$E4094</f>
        <v>-38.084853151037294</v>
      </c>
      <c r="Q4094" s="54">
        <f ca="1">VLOOKUP(CONCATENATE($F4094," ",$G4094),AllocFactorMatrix,(Q$4+1),FALSE)*$E4094</f>
        <v>-12.243489438928901</v>
      </c>
      <c r="R4094" s="54">
        <f ca="1">VLOOKUP(CONCATENATE($F4094," ",$G4094),AllocFactorMatrix,(R$4+1),FALSE)*$E4094</f>
        <v>-0.50752221327488845</v>
      </c>
      <c r="S4094" s="54">
        <f t="shared" ca="1" si="2107"/>
        <v>-281.95705296676272</v>
      </c>
      <c r="T4094" s="54">
        <f ca="1">VLOOKUP(CONCATENATE($F4094," ",$G4094),AllocFactorMatrix,(T$4+1),FALSE)*$E4094</f>
        <v>-7.6019596514556138</v>
      </c>
      <c r="U4094" s="54">
        <f ca="1">VLOOKUP(CONCATENATE($F4094," ",$G4094),AllocFactorMatrix,(U$4+1),FALSE)*$E4094</f>
        <v>-111.66665404670118</v>
      </c>
      <c r="V4094" s="54">
        <f ca="1">VLOOKUP(CONCATENATE($F4094," ",$G4094),AllocFactorMatrix,(V$4+1),FALSE)*$E4094</f>
        <v>-421.28937910902613</v>
      </c>
      <c r="W4094" s="54">
        <f ca="1">VLOOKUP(CONCATENATE($F4094," ",$G4094),AllocFactorMatrix,(W$4+1),FALSE)*$E4094</f>
        <v>-57.525150269133896</v>
      </c>
      <c r="X4094" s="54">
        <f t="shared" ca="1" si="2108"/>
        <v>-598.08314307631679</v>
      </c>
      <c r="Y4094" s="54">
        <f ca="1">VLOOKUP(CONCATENATE($F4094," ",$G4094),AllocFactorMatrix,(Y$4+1),FALSE)*$E4094</f>
        <v>-71.005766330787125</v>
      </c>
      <c r="Z4094" s="54">
        <f ca="1">VLOOKUP(CONCATENATE($F4094," ",$G4094),AllocFactorMatrix,(Z$4+1),FALSE)*$E4094</f>
        <v>-1.133357574972182</v>
      </c>
      <c r="AA4094" s="54">
        <f t="shared" ca="1" si="2106"/>
        <v>-72.139123905759305</v>
      </c>
      <c r="AB4094" s="54">
        <f ca="1">VLOOKUP(CONCATENATE($F4094," ",$G4094),AllocFactorMatrix,(AB$4+1),FALSE)*$E4094</f>
        <v>-0.88133504185324141</v>
      </c>
      <c r="AC4094" s="54">
        <f ca="1">VLOOKUP(CONCATENATE($F4094," ",$G4094),AllocFactorMatrix,(AC$4+1),FALSE)*$E4094</f>
        <v>-55.34336939984442</v>
      </c>
      <c r="AD4094" s="54">
        <f ca="1">VLOOKUP(CONCATENATE($F4094," ",$G4094),AllocFactorMatrix,(AD$4+1),FALSE)*$E4094</f>
        <v>-7.0071669295068837</v>
      </c>
    </row>
    <row r="4095" spans="1:30" hidden="1" outlineLevel="1">
      <c r="D4095" s="7"/>
      <c r="E4095" s="51"/>
      <c r="F4095" s="52" t="str">
        <f>F4102</f>
        <v>RB_GUP</v>
      </c>
      <c r="G4095" s="55" t="str">
        <f>$G$8</f>
        <v>PRODUCTION</v>
      </c>
      <c r="H4095" s="4">
        <f t="shared" ref="H4095:H4142" ca="1" si="2109">SUBTOTAL(9,I4095:AD4095)</f>
        <v>140.5818285865696</v>
      </c>
      <c r="I4095" s="5">
        <f ca="1">VLOOKUP(CONCATENATE($F4095," ",$G4095),AllocFactorMatrix,(I$4+1),FALSE)*$E4102</f>
        <v>78.051943182367168</v>
      </c>
      <c r="J4095" s="5">
        <f ca="1">VLOOKUP(CONCATENATE($F4095," ",$G4095),AllocFactorMatrix,(J$4+1),FALSE)*$E4102</f>
        <v>3.5915504816538286</v>
      </c>
      <c r="K4095" s="5">
        <f ca="1">VLOOKUP(CONCATENATE($F4095," ",$G4095),AllocFactorMatrix,(K$4+1),FALSE)*$E4102</f>
        <v>11.831598521724747</v>
      </c>
      <c r="L4095" s="5">
        <f ca="1">VLOOKUP(CONCATENATE($F4095," ",$G4095),AllocFactorMatrix,(L$4+1),FALSE)*$E4102</f>
        <v>0.29563387575725247</v>
      </c>
      <c r="M4095" s="5">
        <f ca="1">VLOOKUP(CONCATENATE($F4095," ",$G4095),AllocFactorMatrix,(M$4+1),FALSE)*$E4102</f>
        <v>3.8056872461980334E-2</v>
      </c>
      <c r="N4095" s="5">
        <f t="shared" ref="N4095:N4174" ca="1" si="2110">SUBTOTAL(9,K4095:M4095)</f>
        <v>12.16528926994398</v>
      </c>
      <c r="O4095" s="5">
        <f ca="1">VLOOKUP(CONCATENATE($F4095," ",$G4095),AllocFactorMatrix,(O$4+1),FALSE)*$E4102</f>
        <v>9.0004569186144909</v>
      </c>
      <c r="P4095" s="5">
        <f ca="1">VLOOKUP(CONCATENATE($F4095," ",$G4095),AllocFactorMatrix,(P$4+1),FALSE)*$E4102</f>
        <v>1.629099804180425</v>
      </c>
      <c r="Q4095" s="5">
        <f ca="1">VLOOKUP(CONCATENATE($F4095," ",$G4095),AllocFactorMatrix,(Q$4+1),FALSE)*$E4102</f>
        <v>0.63012430255613971</v>
      </c>
      <c r="R4095" s="5">
        <f ca="1">VLOOKUP(CONCATENATE($F4095," ",$G4095),AllocFactorMatrix,(R$4+1),FALSE)*$E4102</f>
        <v>1.3577114554717688E-2</v>
      </c>
      <c r="S4095" s="5">
        <f ca="1">SUBTOTAL(9,O4095:R4095)</f>
        <v>11.273258139905774</v>
      </c>
      <c r="T4095" s="5">
        <f ca="1">VLOOKUP(CONCATENATE($F4095," ",$G4095),AllocFactorMatrix,(T$4+1),FALSE)*$E4102</f>
        <v>0.28579736693431684</v>
      </c>
      <c r="U4095" s="5">
        <f ca="1">VLOOKUP(CONCATENATE($F4095," ",$G4095),AllocFactorMatrix,(U$4+1),FALSE)*$E4102</f>
        <v>4.5503909079695344</v>
      </c>
      <c r="V4095" s="5">
        <f ca="1">VLOOKUP(CONCATENATE($F4095," ",$G4095),AllocFactorMatrix,(V$4+1),FALSE)*$E4102</f>
        <v>24.677697224403932</v>
      </c>
      <c r="W4095" s="5">
        <f ca="1">VLOOKUP(CONCATENATE($F4095," ",$G4095),AllocFactorMatrix,(W$4+1),FALSE)*$E4102</f>
        <v>3.2469101920060464</v>
      </c>
      <c r="X4095" s="5">
        <f ca="1">SUBTOTAL(9,T4095:W4095)</f>
        <v>32.760795691313831</v>
      </c>
      <c r="Y4095" s="5">
        <f ca="1">VLOOKUP(CONCATENATE($F4095," ",$G4095),AllocFactorMatrix,(Y$4+1),FALSE)*$E4102</f>
        <v>2.6526962825815863</v>
      </c>
      <c r="Z4095" s="5">
        <f ca="1">VLOOKUP(CONCATENATE($F4095," ",$G4095),AllocFactorMatrix,(Z$4+1),FALSE)*$E4102</f>
        <v>5.5140756104020645E-2</v>
      </c>
      <c r="AA4095" s="5">
        <f t="shared" ref="AA4095:AA4126" ca="1" si="2111">SUBTOTAL(9,Y4095:Z4095)</f>
        <v>2.7078370386856068</v>
      </c>
      <c r="AB4095" s="5">
        <f ca="1">VLOOKUP(CONCATENATE($F4095," ",$G4095),AllocFactorMatrix,(AB$4+1),FALSE)*$E4102</f>
        <v>3.1154782699416572E-2</v>
      </c>
      <c r="AC4095" s="5">
        <f ca="1">VLOOKUP(CONCATENATE($F4095," ",$G4095),AllocFactorMatrix,(AC$4+1),FALSE)*$E4102</f>
        <v>0</v>
      </c>
      <c r="AD4095" s="5">
        <f ca="1">VLOOKUP(CONCATENATE($F4095," ",$G4095),AllocFactorMatrix,(AD$4+1),FALSE)*$E4102</f>
        <v>0</v>
      </c>
    </row>
    <row r="4096" spans="1:30" hidden="1" outlineLevel="1">
      <c r="D4096" s="7"/>
      <c r="E4096" s="51"/>
      <c r="F4096" s="52" t="str">
        <f>F4102</f>
        <v>RB_GUP</v>
      </c>
      <c r="G4096" s="55" t="str">
        <f>$G$9</f>
        <v>BULKTRAN</v>
      </c>
      <c r="H4096" s="4">
        <f t="shared" ca="1" si="2109"/>
        <v>74.511464373524504</v>
      </c>
      <c r="I4096" s="5">
        <f ca="1">VLOOKUP(CONCATENATE($F4096," ",$G4096),AllocFactorMatrix,(I$4+1),FALSE)*$E4102</f>
        <v>36.70307994443349</v>
      </c>
      <c r="J4096" s="5">
        <f ca="1">VLOOKUP(CONCATENATE($F4096," ",$G4096),AllocFactorMatrix,(J$4+1),FALSE)*$E4102</f>
        <v>1.8143643899787325</v>
      </c>
      <c r="K4096" s="5">
        <f ca="1">VLOOKUP(CONCATENATE($F4096," ",$G4096),AllocFactorMatrix,(K$4+1),FALSE)*$E4102</f>
        <v>6.645912777844134</v>
      </c>
      <c r="L4096" s="5">
        <f ca="1">VLOOKUP(CONCATENATE($F4096," ",$G4096),AllocFactorMatrix,(L$4+1),FALSE)*$E4102</f>
        <v>0.20918973861283502</v>
      </c>
      <c r="M4096" s="5">
        <f ca="1">VLOOKUP(CONCATENATE($F4096," ",$G4096),AllocFactorMatrix,(M$4+1),FALSE)*$E4102</f>
        <v>1.9617144315009195E-2</v>
      </c>
      <c r="N4096" s="5">
        <f t="shared" ca="1" si="2110"/>
        <v>6.8747196607719783</v>
      </c>
      <c r="O4096" s="5">
        <f ca="1">VLOOKUP(CONCATENATE($F4096," ",$G4096),AllocFactorMatrix,(O$4+1),FALSE)*$E4102</f>
        <v>5.0519275544240498</v>
      </c>
      <c r="P4096" s="5">
        <f ca="1">VLOOKUP(CONCATENATE($F4096," ",$G4096),AllocFactorMatrix,(P$4+1),FALSE)*$E4102</f>
        <v>0.94132128598467513</v>
      </c>
      <c r="Q4096" s="5">
        <f ca="1">VLOOKUP(CONCATENATE($F4096," ",$G4096),AllocFactorMatrix,(Q$4+1),FALSE)*$E4102</f>
        <v>0.42536556173367795</v>
      </c>
      <c r="R4096" s="5">
        <f ca="1">VLOOKUP(CONCATENATE($F4096," ",$G4096),AllocFactorMatrix,(R$4+1),FALSE)*$E4102</f>
        <v>1.912821383372091E-2</v>
      </c>
      <c r="S4096" s="5">
        <f t="shared" ref="S4096:S4159" ca="1" si="2112">SUBTOTAL(9,O4096:R4096)</f>
        <v>6.4377426159761235</v>
      </c>
      <c r="T4096" s="5">
        <f ca="1">VLOOKUP(CONCATENATE($F4096," ",$G4096),AllocFactorMatrix,(T$4+1),FALSE)*$E4102</f>
        <v>0.17647676917393285</v>
      </c>
      <c r="U4096" s="5">
        <f ca="1">VLOOKUP(CONCATENATE($F4096," ",$G4096),AllocFactorMatrix,(U$4+1),FALSE)*$E4102</f>
        <v>2.8880122590942428</v>
      </c>
      <c r="V4096" s="5">
        <f ca="1">VLOOKUP(CONCATENATE($F4096," ",$G4096),AllocFactorMatrix,(V$4+1),FALSE)*$E4102</f>
        <v>15.263225937964195</v>
      </c>
      <c r="W4096" s="5">
        <f ca="1">VLOOKUP(CONCATENATE($F4096," ",$G4096),AllocFactorMatrix,(W$4+1),FALSE)*$E4102</f>
        <v>2.7562856276612457</v>
      </c>
      <c r="X4096" s="5">
        <f t="shared" ref="X4096:X4102" ca="1" si="2113">SUBTOTAL(9,T4096:W4096)</f>
        <v>21.084000593893617</v>
      </c>
      <c r="Y4096" s="5">
        <f ca="1">VLOOKUP(CONCATENATE($F4096," ",$G4096),AllocFactorMatrix,(Y$4+1),FALSE)*$E4102</f>
        <v>1.5514389355623568</v>
      </c>
      <c r="Z4096" s="5">
        <f ca="1">VLOOKUP(CONCATENATE($F4096," ",$G4096),AllocFactorMatrix,(Z$4+1),FALSE)*$E4102</f>
        <v>2.598600913990701E-2</v>
      </c>
      <c r="AA4096" s="5">
        <f t="shared" ca="1" si="2111"/>
        <v>1.5774249447022639</v>
      </c>
      <c r="AB4096" s="5">
        <f ca="1">VLOOKUP(CONCATENATE($F4096," ",$G4096),AllocFactorMatrix,(AB$4+1),FALSE)*$E4102</f>
        <v>2.013222376830303E-2</v>
      </c>
      <c r="AC4096" s="5">
        <f ca="1">VLOOKUP(CONCATENATE($F4096," ",$G4096),AllocFactorMatrix,(AC$4+1),FALSE)*$E4102</f>
        <v>0</v>
      </c>
      <c r="AD4096" s="5">
        <f ca="1">VLOOKUP(CONCATENATE($F4096," ",$G4096),AllocFactorMatrix,(AD$4+1),FALSE)*$E4102</f>
        <v>0</v>
      </c>
    </row>
    <row r="4097" spans="4:30" hidden="1" outlineLevel="1">
      <c r="D4097" s="7"/>
      <c r="E4097" s="51"/>
      <c r="F4097" s="52" t="str">
        <f>F4102</f>
        <v>RB_GUP</v>
      </c>
      <c r="G4097" s="55" t="str">
        <f>$G$10</f>
        <v>SUBTRAN</v>
      </c>
      <c r="H4097" s="4">
        <f t="shared" ca="1" si="2109"/>
        <v>16.367931784615472</v>
      </c>
      <c r="I4097" s="5">
        <f ca="1">VLOOKUP(CONCATENATE($F4097," ",$G4097),AllocFactorMatrix,(I$4+1),FALSE)*$E4102</f>
        <v>7.9690129203699485</v>
      </c>
      <c r="J4097" s="5">
        <f ca="1">VLOOKUP(CONCATENATE($F4097," ",$G4097),AllocFactorMatrix,(J$4+1),FALSE)*$E4102</f>
        <v>0.38459498824362209</v>
      </c>
      <c r="K4097" s="5">
        <f ca="1">VLOOKUP(CONCATENATE($F4097," ",$G4097),AllocFactorMatrix,(K$4+1),FALSE)*$E4102</f>
        <v>1.3991377623109664</v>
      </c>
      <c r="L4097" s="5">
        <f ca="1">VLOOKUP(CONCATENATE($F4097," ",$G4097),AllocFactorMatrix,(L$4+1),FALSE)*$E4102</f>
        <v>4.3218049059832078E-2</v>
      </c>
      <c r="M4097" s="5">
        <f ca="1">VLOOKUP(CONCATENATE($F4097," ",$G4097),AllocFactorMatrix,(M$4+1),FALSE)*$E4102</f>
        <v>5.382579444388959E-3</v>
      </c>
      <c r="N4097" s="5">
        <f t="shared" ca="1" si="2110"/>
        <v>1.4477383908151875</v>
      </c>
      <c r="O4097" s="5">
        <f ca="1">VLOOKUP(CONCATENATE($F4097," ",$G4097),AllocFactorMatrix,(O$4+1),FALSE)*$E4102</f>
        <v>1.0570704476903998</v>
      </c>
      <c r="P4097" s="5">
        <f ca="1">VLOOKUP(CONCATENATE($F4097," ",$G4097),AllocFactorMatrix,(P$4+1),FALSE)*$E4102</f>
        <v>0.19650816330529633</v>
      </c>
      <c r="Q4097" s="5">
        <f ca="1">VLOOKUP(CONCATENATE($F4097," ",$G4097),AllocFactorMatrix,(Q$4+1),FALSE)*$E4102</f>
        <v>0.1169246986372192</v>
      </c>
      <c r="R4097" s="5">
        <f ca="1">VLOOKUP(CONCATENATE($F4097," ",$G4097),AllocFactorMatrix,(R$4+1),FALSE)*$E4102</f>
        <v>0</v>
      </c>
      <c r="S4097" s="5">
        <f t="shared" ca="1" si="2112"/>
        <v>1.3705033096329153</v>
      </c>
      <c r="T4097" s="5">
        <f ca="1">VLOOKUP(CONCATENATE($F4097," ",$G4097),AllocFactorMatrix,(T$4+1),FALSE)*$E4102</f>
        <v>3.6911084987334537E-2</v>
      </c>
      <c r="U4097" s="5">
        <f ca="1">VLOOKUP(CONCATENATE($F4097," ",$G4097),AllocFactorMatrix,(U$4+1),FALSE)*$E4102</f>
        <v>0.60425553542955746</v>
      </c>
      <c r="V4097" s="5">
        <f ca="1">VLOOKUP(CONCATENATE($F4097," ",$G4097),AllocFactorMatrix,(V$4+1),FALSE)*$E4102</f>
        <v>4.2096568307725146</v>
      </c>
      <c r="W4097" s="5">
        <f ca="1">VLOOKUP(CONCATENATE($F4097," ",$G4097),AllocFactorMatrix,(W$4+1),FALSE)*$E4102</f>
        <v>0</v>
      </c>
      <c r="X4097" s="5">
        <f t="shared" ca="1" si="2113"/>
        <v>4.8508234511894068</v>
      </c>
      <c r="Y4097" s="5">
        <f ca="1">VLOOKUP(CONCATENATE($F4097," ",$G4097),AllocFactorMatrix,(Y$4+1),FALSE)*$E4102</f>
        <v>0.31814723517811544</v>
      </c>
      <c r="Z4097" s="5">
        <f ca="1">VLOOKUP(CONCATENATE($F4097," ",$G4097),AllocFactorMatrix,(Z$4+1),FALSE)*$E4102</f>
        <v>5.3035230538573588E-3</v>
      </c>
      <c r="AA4097" s="5">
        <f t="shared" ca="1" si="2111"/>
        <v>0.32345075823197278</v>
      </c>
      <c r="AB4097" s="5">
        <f ca="1">VLOOKUP(CONCATENATE($F4097," ",$G4097),AllocFactorMatrix,(AB$4+1),FALSE)*$E4102</f>
        <v>4.2484230094556224E-3</v>
      </c>
      <c r="AC4097" s="5">
        <f ca="1">VLOOKUP(CONCATENATE($F4097," ",$G4097),AllocFactorMatrix,(AC$4+1),FALSE)*$E4102</f>
        <v>1.4445546454368133E-2</v>
      </c>
      <c r="AD4097" s="5">
        <f ca="1">VLOOKUP(CONCATENATE($F4097," ",$G4097),AllocFactorMatrix,(AD$4+1),FALSE)*$E4102</f>
        <v>3.1139966685945725E-3</v>
      </c>
    </row>
    <row r="4098" spans="4:30" hidden="1" outlineLevel="1">
      <c r="D4098" s="7"/>
      <c r="E4098" s="51"/>
      <c r="F4098" s="52" t="str">
        <f>F4102</f>
        <v>RB_GUP</v>
      </c>
      <c r="G4098" s="55" t="str">
        <f>$G$11</f>
        <v>DISTPRI</v>
      </c>
      <c r="H4098" s="4">
        <f t="shared" ca="1" si="2109"/>
        <v>75.101265551981712</v>
      </c>
      <c r="I4098" s="5">
        <f ca="1">VLOOKUP(CONCATENATE($F4098," ",$G4098),AllocFactorMatrix,(I$4+1),FALSE)*$E4102</f>
        <v>50.193378876971451</v>
      </c>
      <c r="J4098" s="5">
        <f ca="1">VLOOKUP(CONCATENATE($F4098," ",$G4098),AllocFactorMatrix,(J$4+1),FALSE)*$E4102</f>
        <v>2.3659848485908035</v>
      </c>
      <c r="K4098" s="5">
        <f ca="1">VLOOKUP(CONCATENATE($F4098," ",$G4098),AllocFactorMatrix,(K$4+1),FALSE)*$E4102</f>
        <v>8.5910361936763611</v>
      </c>
      <c r="L4098" s="5">
        <f ca="1">VLOOKUP(CONCATENATE($F4098," ",$G4098),AllocFactorMatrix,(L$4+1),FALSE)*$E4102</f>
        <v>0.26550772127056005</v>
      </c>
      <c r="M4098" s="5">
        <f ca="1">VLOOKUP(CONCATENATE($F4098," ",$G4098),AllocFactorMatrix,(M$4+1),FALSE)*$E4102</f>
        <v>0</v>
      </c>
      <c r="N4098" s="5">
        <f t="shared" ca="1" si="2110"/>
        <v>8.8565439149469203</v>
      </c>
      <c r="O4098" s="5">
        <f ca="1">VLOOKUP(CONCATENATE($F4098," ",$G4098),AllocFactorMatrix,(O$4+1),FALSE)*$E4102</f>
        <v>6.4417755605230651</v>
      </c>
      <c r="P4098" s="5">
        <f ca="1">VLOOKUP(CONCATENATE($F4098," ",$G4098),AllocFactorMatrix,(P$4+1),FALSE)*$E4102</f>
        <v>1.1997811316403773</v>
      </c>
      <c r="Q4098" s="5">
        <f ca="1">VLOOKUP(CONCATENATE($F4098," ",$G4098),AllocFactorMatrix,(Q$4+1),FALSE)*$E4102</f>
        <v>0</v>
      </c>
      <c r="R4098" s="5">
        <f ca="1">VLOOKUP(CONCATENATE($F4098," ",$G4098),AllocFactorMatrix,(R$4+1),FALSE)*$E4102</f>
        <v>0</v>
      </c>
      <c r="S4098" s="5">
        <f t="shared" ca="1" si="2112"/>
        <v>7.6415566921634426</v>
      </c>
      <c r="T4098" s="5">
        <f ca="1">VLOOKUP(CONCATENATE($F4098," ",$G4098),AllocFactorMatrix,(T$4+1),FALSE)*$E4102</f>
        <v>0.22964532896813472</v>
      </c>
      <c r="U4098" s="5">
        <f ca="1">VLOOKUP(CONCATENATE($F4098," ",$G4098),AllocFactorMatrix,(U$4+1),FALSE)*$E4102</f>
        <v>3.7036595042185483</v>
      </c>
      <c r="V4098" s="5">
        <f ca="1">VLOOKUP(CONCATENATE($F4098," ",$G4098),AllocFactorMatrix,(V$4+1),FALSE)*$E4102</f>
        <v>0</v>
      </c>
      <c r="W4098" s="5">
        <f ca="1">VLOOKUP(CONCATENATE($F4098," ",$G4098),AllocFactorMatrix,(W$4+1),FALSE)*$E4102</f>
        <v>0</v>
      </c>
      <c r="X4098" s="5">
        <f t="shared" ca="1" si="2113"/>
        <v>3.9333048331866829</v>
      </c>
      <c r="Y4098" s="5">
        <f ca="1">VLOOKUP(CONCATENATE($F4098," ",$G4098),AllocFactorMatrix,(Y$4+1),FALSE)*$E4102</f>
        <v>1.9424913672554949</v>
      </c>
      <c r="Z4098" s="5">
        <f ca="1">VLOOKUP(CONCATENATE($F4098," ",$G4098),AllocFactorMatrix,(Z$4+1),FALSE)*$E4102</f>
        <v>3.2408359912969094E-2</v>
      </c>
      <c r="AA4098" s="5">
        <f t="shared" ca="1" si="2111"/>
        <v>1.9748997271684641</v>
      </c>
      <c r="AB4098" s="5">
        <f ca="1">VLOOKUP(CONCATENATE($F4098," ",$G4098),AllocFactorMatrix,(AB$4+1),FALSE)*$E4102</f>
        <v>2.625620180335226E-2</v>
      </c>
      <c r="AC4098" s="5">
        <f ca="1">VLOOKUP(CONCATENATE($F4098," ",$G4098),AllocFactorMatrix,(AC$4+1),FALSE)*$E4102</f>
        <v>8.9950099615362308E-2</v>
      </c>
      <c r="AD4098" s="5">
        <f ca="1">VLOOKUP(CONCATENATE($F4098," ",$G4098),AllocFactorMatrix,(AD$4+1),FALSE)*$E4102</f>
        <v>1.939035753523111E-2</v>
      </c>
    </row>
    <row r="4099" spans="4:30" hidden="1" outlineLevel="1">
      <c r="D4099" s="7"/>
      <c r="E4099" s="51"/>
      <c r="F4099" s="52" t="str">
        <f>F4102</f>
        <v>RB_GUP</v>
      </c>
      <c r="G4099" s="55" t="str">
        <f>$G$12</f>
        <v>DISTSEC</v>
      </c>
      <c r="H4099" s="4">
        <f t="shared" ca="1" si="2109"/>
        <v>38.64600632122697</v>
      </c>
      <c r="I4099" s="5">
        <f ca="1">VLOOKUP(CONCATENATE($F4099," ",$G4099),AllocFactorMatrix,(I$4+1),FALSE)*$E4102</f>
        <v>28.895675025070933</v>
      </c>
      <c r="J4099" s="5">
        <f ca="1">VLOOKUP(CONCATENATE($F4099," ",$G4099),AllocFactorMatrix,(J$4+1),FALSE)*$E4102</f>
        <v>1.393069702281049</v>
      </c>
      <c r="K4099" s="5">
        <f ca="1">VLOOKUP(CONCATENATE($F4099," ",$G4099),AllocFactorMatrix,(K$4+1),FALSE)*$E4102</f>
        <v>4.2034718360667611</v>
      </c>
      <c r="L4099" s="5">
        <f ca="1">VLOOKUP(CONCATENATE($F4099," ",$G4099),AllocFactorMatrix,(L$4+1),FALSE)*$E4102</f>
        <v>0</v>
      </c>
      <c r="M4099" s="5">
        <f ca="1">VLOOKUP(CONCATENATE($F4099," ",$G4099),AllocFactorMatrix,(M$4+1),FALSE)*$E4102</f>
        <v>0</v>
      </c>
      <c r="N4099" s="5">
        <f t="shared" ca="1" si="2110"/>
        <v>4.2034718360667611</v>
      </c>
      <c r="O4099" s="5">
        <f ca="1">VLOOKUP(CONCATENATE($F4099," ",$G4099),AllocFactorMatrix,(O$4+1),FALSE)*$E4102</f>
        <v>2.6784686148547077</v>
      </c>
      <c r="P4099" s="5">
        <f ca="1">VLOOKUP(CONCATENATE($F4099," ",$G4099),AllocFactorMatrix,(P$4+1),FALSE)*$E4102</f>
        <v>0</v>
      </c>
      <c r="Q4099" s="5">
        <f ca="1">VLOOKUP(CONCATENATE($F4099," ",$G4099),AllocFactorMatrix,(Q$4+1),FALSE)*$E4102</f>
        <v>0</v>
      </c>
      <c r="R4099" s="5">
        <f ca="1">VLOOKUP(CONCATENATE($F4099," ",$G4099),AllocFactorMatrix,(R$4+1),FALSE)*$E4102</f>
        <v>0</v>
      </c>
      <c r="S4099" s="5">
        <f t="shared" ca="1" si="2112"/>
        <v>2.6784686148547077</v>
      </c>
      <c r="T4099" s="5">
        <f ca="1">VLOOKUP(CONCATENATE($F4099," ",$G4099),AllocFactorMatrix,(T$4+1),FALSE)*$E4102</f>
        <v>7.2420172276333447E-2</v>
      </c>
      <c r="U4099" s="5">
        <f ca="1">VLOOKUP(CONCATENATE($F4099," ",$G4099),AllocFactorMatrix,(U$4+1),FALSE)*$E4102</f>
        <v>0</v>
      </c>
      <c r="V4099" s="5">
        <f ca="1">VLOOKUP(CONCATENATE($F4099," ",$G4099),AllocFactorMatrix,(V$4+1),FALSE)*$E4102</f>
        <v>0</v>
      </c>
      <c r="W4099" s="5">
        <f ca="1">VLOOKUP(CONCATENATE($F4099," ",$G4099),AllocFactorMatrix,(W$4+1),FALSE)*$E4102</f>
        <v>0</v>
      </c>
      <c r="X4099" s="5">
        <f t="shared" ca="1" si="2113"/>
        <v>7.2420172276333447E-2</v>
      </c>
      <c r="Y4099" s="5">
        <f ca="1">VLOOKUP(CONCATENATE($F4099," ",$G4099),AllocFactorMatrix,(Y$4+1),FALSE)*$E4102</f>
        <v>0.98793732655587641</v>
      </c>
      <c r="Z4099" s="5">
        <f ca="1">VLOOKUP(CONCATENATE($F4099," ",$G4099),AllocFactorMatrix,(Z$4+1),FALSE)*$E4102</f>
        <v>0</v>
      </c>
      <c r="AA4099" s="5">
        <f t="shared" ca="1" si="2111"/>
        <v>0.98793732655587641</v>
      </c>
      <c r="AB4099" s="5">
        <f ca="1">VLOOKUP(CONCATENATE($F4099," ",$G4099),AllocFactorMatrix,(AB$4+1),FALSE)*$E4102</f>
        <v>1.0251857418428325E-2</v>
      </c>
      <c r="AC4099" s="5">
        <f ca="1">VLOOKUP(CONCATENATE($F4099," ",$G4099),AllocFactorMatrix,(AC$4+1),FALSE)*$E4102</f>
        <v>0.34808998957648185</v>
      </c>
      <c r="AD4099" s="5">
        <f ca="1">VLOOKUP(CONCATENATE($F4099," ",$G4099),AllocFactorMatrix,(AD$4+1),FALSE)*$E4102</f>
        <v>5.6621797126396443E-2</v>
      </c>
    </row>
    <row r="4100" spans="4:30" hidden="1" outlineLevel="1">
      <c r="D4100" s="7"/>
      <c r="E4100" s="51"/>
      <c r="F4100" s="52" t="str">
        <f>F4102</f>
        <v>RB_GUP</v>
      </c>
      <c r="G4100" s="55" t="str">
        <f>$G$13</f>
        <v>ENERGY</v>
      </c>
      <c r="H4100" s="4">
        <f t="shared" ca="1" si="2109"/>
        <v>1.1878576958312692</v>
      </c>
      <c r="I4100" s="5">
        <f ca="1">VLOOKUP(CONCATENATE($F4100," ",$G4100),AllocFactorMatrix,(I$4+1),FALSE)*$E4102</f>
        <v>0.44571638504695177</v>
      </c>
      <c r="J4100" s="5">
        <f ca="1">VLOOKUP(CONCATENATE($F4100," ",$G4100),AllocFactorMatrix,(J$4+1),FALSE)*$E4102</f>
        <v>2.8885301878830552E-2</v>
      </c>
      <c r="K4100" s="5">
        <f ca="1">VLOOKUP(CONCATENATE($F4100," ",$G4100),AllocFactorMatrix,(K$4+1),FALSE)*$E4102</f>
        <v>9.6913319077970017E-2</v>
      </c>
      <c r="L4100" s="5">
        <f ca="1">VLOOKUP(CONCATENATE($F4100," ",$G4100),AllocFactorMatrix,(L$4+1),FALSE)*$E4102</f>
        <v>3.0801252961525586E-3</v>
      </c>
      <c r="M4100" s="5">
        <f ca="1">VLOOKUP(CONCATENATE($F4100," ",$G4100),AllocFactorMatrix,(M$4+1),FALSE)*$E4102</f>
        <v>2.8395154499382666E-4</v>
      </c>
      <c r="N4100" s="5">
        <f t="shared" ca="1" si="2110"/>
        <v>0.10027739591911641</v>
      </c>
      <c r="O4100" s="5">
        <f ca="1">VLOOKUP(CONCATENATE($F4100," ",$G4100),AllocFactorMatrix,(O$4+1),FALSE)*$E4102</f>
        <v>8.8357225260009206E-2</v>
      </c>
      <c r="P4100" s="5">
        <f ca="1">VLOOKUP(CONCATENATE($F4100," ",$G4100),AllocFactorMatrix,(P$4+1),FALSE)*$E4102</f>
        <v>1.6379729423004367E-2</v>
      </c>
      <c r="Q4100" s="5">
        <f ca="1">VLOOKUP(CONCATENATE($F4100," ",$G4100),AllocFactorMatrix,(Q$4+1),FALSE)*$E4102</f>
        <v>7.4425297954565806E-3</v>
      </c>
      <c r="R4100" s="5">
        <f ca="1">VLOOKUP(CONCATENATE($F4100," ",$G4100),AllocFactorMatrix,(R$4+1),FALSE)*$E4102</f>
        <v>3.4484320403187978E-4</v>
      </c>
      <c r="S4100" s="5">
        <f t="shared" ca="1" si="2112"/>
        <v>0.11252432768250203</v>
      </c>
      <c r="T4100" s="5">
        <f ca="1">VLOOKUP(CONCATENATE($F4100," ",$G4100),AllocFactorMatrix,(T$4+1),FALSE)*$E4102</f>
        <v>3.3860163085703307E-3</v>
      </c>
      <c r="U4100" s="5">
        <f ca="1">VLOOKUP(CONCATENATE($F4100," ",$G4100),AllocFactorMatrix,(U$4+1),FALSE)*$E4102</f>
        <v>5.9453373856494136E-2</v>
      </c>
      <c r="V4100" s="5">
        <f ca="1">VLOOKUP(CONCATENATE($F4100," ",$G4100),AllocFactorMatrix,(V$4+1),FALSE)*$E4102</f>
        <v>0.33755157297292071</v>
      </c>
      <c r="W4100" s="5">
        <f ca="1">VLOOKUP(CONCATENATE($F4100," ",$G4100),AllocFactorMatrix,(W$4+1),FALSE)*$E4102</f>
        <v>6.4041433673680051E-2</v>
      </c>
      <c r="X4100" s="5">
        <f t="shared" ca="1" si="2113"/>
        <v>0.4644323968116652</v>
      </c>
      <c r="Y4100" s="5">
        <f ca="1">VLOOKUP(CONCATENATE($F4100," ",$G4100),AllocFactorMatrix,(Y$4+1),FALSE)*$E4102</f>
        <v>2.3938635716268548E-2</v>
      </c>
      <c r="Z4100" s="5">
        <f ca="1">VLOOKUP(CONCATENATE($F4100," ",$G4100),AllocFactorMatrix,(Z$4+1),FALSE)*$E4102</f>
        <v>3.8968282757749972E-4</v>
      </c>
      <c r="AA4100" s="5">
        <f t="shared" ca="1" si="2111"/>
        <v>2.4328318543846046E-2</v>
      </c>
      <c r="AB4100" s="5">
        <f ca="1">VLOOKUP(CONCATENATE($F4100," ",$G4100),AllocFactorMatrix,(AB$4+1),FALSE)*$E4102</f>
        <v>4.3465984792590283E-4</v>
      </c>
      <c r="AC4100" s="5">
        <f ca="1">VLOOKUP(CONCATENATE($F4100," ",$G4100),AllocFactorMatrix,(AC$4+1),FALSE)*$E4102</f>
        <v>9.3989371665415856E-3</v>
      </c>
      <c r="AD4100" s="5">
        <f ca="1">VLOOKUP(CONCATENATE($F4100," ",$G4100),AllocFactorMatrix,(AD$4+1),FALSE)*$E4102</f>
        <v>1.8599729338896727E-3</v>
      </c>
    </row>
    <row r="4101" spans="4:30" hidden="1" outlineLevel="1">
      <c r="D4101" s="7"/>
      <c r="E4101" s="51"/>
      <c r="F4101" s="52" t="str">
        <f>F4102</f>
        <v>RB_GUP</v>
      </c>
      <c r="G4101" s="55" t="str">
        <f>$G$14</f>
        <v>CUSTOMER</v>
      </c>
      <c r="H4101" s="4">
        <f t="shared" ca="1" si="2109"/>
        <v>18.603645686250424</v>
      </c>
      <c r="I4101" s="5">
        <f ca="1">VLOOKUP(CONCATENATE($F4101," ",$G4101),AllocFactorMatrix,(I$4+1),FALSE)*$E4102</f>
        <v>8.6997838404890135</v>
      </c>
      <c r="J4101" s="5">
        <f ca="1">VLOOKUP(CONCATENATE($F4101," ",$G4101),AllocFactorMatrix,(J$4+1),FALSE)*$E4102</f>
        <v>2.2791993235988715</v>
      </c>
      <c r="K4101" s="5">
        <f ca="1">VLOOKUP(CONCATENATE($F4101," ",$G4101),AllocFactorMatrix,(K$4+1),FALSE)*$E4102</f>
        <v>0.64699935879190784</v>
      </c>
      <c r="L4101" s="5">
        <f ca="1">VLOOKUP(CONCATENATE($F4101," ",$G4101),AllocFactorMatrix,(L$4+1),FALSE)*$E4102</f>
        <v>0.20884781556315204</v>
      </c>
      <c r="M4101" s="5">
        <f ca="1">VLOOKUP(CONCATENATE($F4101," ",$G4101),AllocFactorMatrix,(M$4+1),FALSE)*$E4102</f>
        <v>3.3900206381731572E-2</v>
      </c>
      <c r="N4101" s="5">
        <f t="shared" ca="1" si="2110"/>
        <v>0.88974738073679138</v>
      </c>
      <c r="O4101" s="5">
        <f ca="1">VLOOKUP(CONCATENATE($F4101," ",$G4101),AllocFactorMatrix,(O$4+1),FALSE)*$E4102</f>
        <v>0.18360899367405079</v>
      </c>
      <c r="P4101" s="5">
        <f ca="1">VLOOKUP(CONCATENATE($F4101," ",$G4101),AllocFactorMatrix,(P$4+1),FALSE)*$E4102</f>
        <v>5.4368903801572457E-2</v>
      </c>
      <c r="Q4101" s="5">
        <f ca="1">VLOOKUP(CONCATENATE($F4101," ",$G4101),AllocFactorMatrix,(Q$4+1),FALSE)*$E4102</f>
        <v>0.11810214201728256</v>
      </c>
      <c r="R4101" s="5">
        <f ca="1">VLOOKUP(CONCATENATE($F4101," ",$G4101),AllocFactorMatrix,(R$4+1),FALSE)*$E4102</f>
        <v>2.0753374107597561E-2</v>
      </c>
      <c r="S4101" s="5">
        <f t="shared" ca="1" si="2112"/>
        <v>0.37683341360050338</v>
      </c>
      <c r="T4101" s="5">
        <f ca="1">VLOOKUP(CONCATENATE($F4101," ",$G4101),AllocFactorMatrix,(T$4+1),FALSE)*$E4102</f>
        <v>1.2637181568664012E-3</v>
      </c>
      <c r="U4101" s="5">
        <f ca="1">VLOOKUP(CONCATENATE($F4101," ",$G4101),AllocFactorMatrix,(U$4+1),FALSE)*$E4102</f>
        <v>3.2255932369739747E-2</v>
      </c>
      <c r="V4101" s="5">
        <f ca="1">VLOOKUP(CONCATENATE($F4101," ",$G4101),AllocFactorMatrix,(V$4+1),FALSE)*$E4102</f>
        <v>0.17368178700712772</v>
      </c>
      <c r="W4101" s="5">
        <f ca="1">VLOOKUP(CONCATENATE($F4101," ",$G4101),AllocFactorMatrix,(W$4+1),FALSE)*$E4102</f>
        <v>3.113040516436354E-2</v>
      </c>
      <c r="X4101" s="5">
        <f t="shared" ca="1" si="2113"/>
        <v>0.23833184269809743</v>
      </c>
      <c r="Y4101" s="5">
        <f ca="1">VLOOKUP(CONCATENATE($F4101," ",$G4101),AllocFactorMatrix,(Y$4+1),FALSE)*$E4102</f>
        <v>5.0827623696133188E-2</v>
      </c>
      <c r="Z4101" s="5">
        <f ca="1">VLOOKUP(CONCATENATE($F4101," ",$G4101),AllocFactorMatrix,(Z$4+1),FALSE)*$E4102</f>
        <v>9.2139735691859289E-4</v>
      </c>
      <c r="AA4101" s="5">
        <f t="shared" ca="1" si="2111"/>
        <v>5.1749021053051784E-2</v>
      </c>
      <c r="AB4101" s="5">
        <f ca="1">VLOOKUP(CONCATENATE($F4101," ",$G4101),AllocFactorMatrix,(AB$4+1),FALSE)*$E4102</f>
        <v>9.5411699956998188E-4</v>
      </c>
      <c r="AC4101" s="5">
        <f ca="1">VLOOKUP(CONCATENATE($F4101," ",$G4101),AllocFactorMatrix,(AC$4+1),FALSE)*$E4102</f>
        <v>5.4051876987362482</v>
      </c>
      <c r="AD4101" s="5">
        <f ca="1">VLOOKUP(CONCATENATE($F4101," ",$G4101),AllocFactorMatrix,(AD$4+1),FALSE)*$E4102</f>
        <v>0.66185904833827358</v>
      </c>
    </row>
    <row r="4102" spans="4:30" collapsed="1">
      <c r="D4102" s="7" t="s">
        <v>285</v>
      </c>
      <c r="E4102" s="61">
        <v>365</v>
      </c>
      <c r="F4102" s="10" t="s">
        <v>74</v>
      </c>
      <c r="G4102" s="55" t="str">
        <f>$G$15</f>
        <v>TOTAL</v>
      </c>
      <c r="H4102" s="4">
        <f t="shared" ca="1" si="2109"/>
        <v>364.99999999999994</v>
      </c>
      <c r="I4102" s="5">
        <f ca="1">VLOOKUP(CONCATENATE($F4102," ",$G4102),AllocFactorMatrix,(I$4+1),FALSE)*$E4102</f>
        <v>210.95859017474899</v>
      </c>
      <c r="J4102" s="5">
        <f ca="1">VLOOKUP(CONCATENATE($F4102," ",$G4102),AllocFactorMatrix,(J$4+1),FALSE)*$E4102</f>
        <v>11.857649036225737</v>
      </c>
      <c r="K4102" s="5">
        <f ca="1">VLOOKUP(CONCATENATE($F4102," ",$G4102),AllocFactorMatrix,(K$4+1),FALSE)*$E4102</f>
        <v>33.415069769492852</v>
      </c>
      <c r="L4102" s="5">
        <f ca="1">VLOOKUP(CONCATENATE($F4102," ",$G4102),AllocFactorMatrix,(L$4+1),FALSE)*$E4102</f>
        <v>1.0254773255597842</v>
      </c>
      <c r="M4102" s="5">
        <f ca="1">VLOOKUP(CONCATENATE($F4102," ",$G4102),AllocFactorMatrix,(M$4+1),FALSE)*$E4102</f>
        <v>9.7240754148103903E-2</v>
      </c>
      <c r="N4102" s="5">
        <f t="shared" ca="1" si="2110"/>
        <v>34.53778784920074</v>
      </c>
      <c r="O4102" s="5">
        <f ca="1">VLOOKUP(CONCATENATE($F4102," ",$G4102),AllocFactorMatrix,(O$4+1),FALSE)*$E4102</f>
        <v>24.501665315040771</v>
      </c>
      <c r="P4102" s="5">
        <f ca="1">VLOOKUP(CONCATENATE($F4102," ",$G4102),AllocFactorMatrix,(P$4+1),FALSE)*$E4102</f>
        <v>4.0374590183353503</v>
      </c>
      <c r="Q4102" s="5">
        <f ca="1">VLOOKUP(CONCATENATE($F4102," ",$G4102),AllocFactorMatrix,(Q$4+1),FALSE)*$E4102</f>
        <v>1.2979592347397759</v>
      </c>
      <c r="R4102" s="5">
        <f ca="1">VLOOKUP(CONCATENATE($F4102," ",$G4102),AllocFactorMatrix,(R$4+1),FALSE)*$E4102</f>
        <v>5.3803545700068039E-2</v>
      </c>
      <c r="S4102" s="5">
        <f t="shared" ca="1" si="2112"/>
        <v>29.890887113815964</v>
      </c>
      <c r="T4102" s="5">
        <f ca="1">VLOOKUP(CONCATENATE($F4102," ",$G4102),AllocFactorMatrix,(T$4+1),FALSE)*$E4102</f>
        <v>0.80590045680548916</v>
      </c>
      <c r="U4102" s="5">
        <f ca="1">VLOOKUP(CONCATENATE($F4102," ",$G4102),AllocFactorMatrix,(U$4+1),FALSE)*$E4102</f>
        <v>11.838027512938115</v>
      </c>
      <c r="V4102" s="5">
        <f ca="1">VLOOKUP(CONCATENATE($F4102," ",$G4102),AllocFactorMatrix,(V$4+1),FALSE)*$E4102</f>
        <v>44.661813353120692</v>
      </c>
      <c r="W4102" s="5">
        <f ca="1">VLOOKUP(CONCATENATE($F4102," ",$G4102),AllocFactorMatrix,(W$4+1),FALSE)*$E4102</f>
        <v>6.0983676585053361</v>
      </c>
      <c r="X4102" s="5">
        <f t="shared" ca="1" si="2113"/>
        <v>63.404108981369632</v>
      </c>
      <c r="Y4102" s="5">
        <f ca="1">VLOOKUP(CONCATENATE($F4102," ",$G4102),AllocFactorMatrix,(Y$4+1),FALSE)*$E4102</f>
        <v>7.5274774065458319</v>
      </c>
      <c r="Z4102" s="5">
        <f ca="1">VLOOKUP(CONCATENATE($F4102," ",$G4102),AllocFactorMatrix,(Z$4+1),FALSE)*$E4102</f>
        <v>0.1201497283952502</v>
      </c>
      <c r="AA4102" s="5">
        <f t="shared" ca="1" si="2111"/>
        <v>7.6476271349410823</v>
      </c>
      <c r="AB4102" s="5">
        <f ca="1">VLOOKUP(CONCATENATE($F4102," ",$G4102),AllocFactorMatrix,(AB$4+1),FALSE)*$E4102</f>
        <v>9.3432265546451676E-2</v>
      </c>
      <c r="AC4102" s="5">
        <f ca="1">VLOOKUP(CONCATENATE($F4102," ",$G4102),AllocFactorMatrix,(AC$4+1),FALSE)*$E4102</f>
        <v>5.8670722715490013</v>
      </c>
      <c r="AD4102" s="5">
        <f ca="1">VLOOKUP(CONCATENATE($F4102," ",$G4102),AllocFactorMatrix,(AD$4+1),FALSE)*$E4102</f>
        <v>0.74284517260238536</v>
      </c>
    </row>
    <row r="4103" spans="4:30" hidden="1" outlineLevel="1">
      <c r="D4103" s="7"/>
      <c r="E4103" s="51"/>
      <c r="F4103" s="52" t="str">
        <f>F4110</f>
        <v>RB_GUP</v>
      </c>
      <c r="G4103" s="55" t="str">
        <f>$G$8</f>
        <v>PRODUCTION</v>
      </c>
      <c r="H4103" s="4">
        <f t="shared" ref="H4103:H4110" ca="1" si="2114">SUBTOTAL(9,I4103:AD4103)</f>
        <v>37405.550763480729</v>
      </c>
      <c r="I4103" s="5">
        <f ca="1">VLOOKUP(CONCATENATE($F4103," ",$G4103),AllocFactorMatrix,(I$4+1),FALSE)*$E4110</f>
        <v>20767.804432835983</v>
      </c>
      <c r="J4103" s="5">
        <f ca="1">VLOOKUP(CONCATENATE($F4103," ",$G4103),AllocFactorMatrix,(J$4+1),FALSE)*$E4110</f>
        <v>955.62794432125077</v>
      </c>
      <c r="K4103" s="5">
        <f ca="1">VLOOKUP(CONCATENATE($F4103," ",$G4103),AllocFactorMatrix,(K$4+1),FALSE)*$E4110</f>
        <v>3148.1128362544218</v>
      </c>
      <c r="L4103" s="5">
        <f ca="1">VLOOKUP(CONCATENATE($F4103," ",$G4103),AllocFactorMatrix,(L$4+1),FALSE)*$E4110</f>
        <v>78.661289714500953</v>
      </c>
      <c r="M4103" s="5">
        <f ca="1">VLOOKUP(CONCATENATE($F4103," ",$G4103),AllocFactorMatrix,(M$4+1),FALSE)*$E4110</f>
        <v>10.126047506198921</v>
      </c>
      <c r="N4103" s="5">
        <f t="shared" ref="N4103:N4110" ca="1" si="2115">SUBTOTAL(9,K4103:M4103)</f>
        <v>3236.9001734751218</v>
      </c>
      <c r="O4103" s="5">
        <f ca="1">VLOOKUP(CONCATENATE($F4103," ",$G4103),AllocFactorMatrix,(O$4+1),FALSE)*$E4110</f>
        <v>2394.8119863616498</v>
      </c>
      <c r="P4103" s="5">
        <f ca="1">VLOOKUP(CONCATENATE($F4103," ",$G4103),AllocFactorMatrix,(P$4+1),FALSE)*$E4110</f>
        <v>433.46551995176577</v>
      </c>
      <c r="Q4103" s="5">
        <f ca="1">VLOOKUP(CONCATENATE($F4103," ",$G4103),AllocFactorMatrix,(Q$4+1),FALSE)*$E4110</f>
        <v>167.66140278259502</v>
      </c>
      <c r="R4103" s="5">
        <f ca="1">VLOOKUP(CONCATENATE($F4103," ",$G4103),AllocFactorMatrix,(R$4+1),FALSE)*$E4110</f>
        <v>3.6125540036303354</v>
      </c>
      <c r="S4103" s="5">
        <f t="shared" ca="1" si="2112"/>
        <v>2999.5514630996408</v>
      </c>
      <c r="T4103" s="5">
        <f ca="1">VLOOKUP(CONCATENATE($F4103," ",$G4103),AllocFactorMatrix,(T$4+1),FALSE)*$E4110</f>
        <v>76.044023786101334</v>
      </c>
      <c r="U4103" s="5">
        <f ca="1">VLOOKUP(CONCATENATE($F4103," ",$G4103),AllocFactorMatrix,(U$4+1),FALSE)*$E4110</f>
        <v>1210.7530526032472</v>
      </c>
      <c r="V4103" s="5">
        <f ca="1">VLOOKUP(CONCATENATE($F4103," ",$G4103),AllocFactorMatrix,(V$4+1),FALSE)*$E4110</f>
        <v>6566.1605453141392</v>
      </c>
      <c r="W4103" s="5">
        <f ca="1">VLOOKUP(CONCATENATE($F4103," ",$G4103),AllocFactorMatrix,(W$4+1),FALSE)*$E4110</f>
        <v>863.92718911573479</v>
      </c>
      <c r="X4103" s="5">
        <f ca="1">SUBTOTAL(9,T4103:W4103)</f>
        <v>8716.8848108192233</v>
      </c>
      <c r="Y4103" s="5">
        <f ca="1">VLOOKUP(CONCATENATE($F4103," ",$G4103),AllocFactorMatrix,(Y$4+1),FALSE)*$E4110</f>
        <v>705.82070567605069</v>
      </c>
      <c r="Z4103" s="5">
        <f ca="1">VLOOKUP(CONCATENATE($F4103," ",$G4103),AllocFactorMatrix,(Z$4+1),FALSE)*$E4110</f>
        <v>14.671671099480211</v>
      </c>
      <c r="AA4103" s="5">
        <f t="shared" ca="1" si="2111"/>
        <v>720.49237677553094</v>
      </c>
      <c r="AB4103" s="5">
        <f ca="1">VLOOKUP(CONCATENATE($F4103," ",$G4103),AllocFactorMatrix,(AB$4+1),FALSE)*$E4110</f>
        <v>8.289562153977915</v>
      </c>
      <c r="AC4103" s="5">
        <f ca="1">VLOOKUP(CONCATENATE($F4103," ",$G4103),AllocFactorMatrix,(AC$4+1),FALSE)*$E4110</f>
        <v>0</v>
      </c>
      <c r="AD4103" s="5">
        <f ca="1">VLOOKUP(CONCATENATE($F4103," ",$G4103),AllocFactorMatrix,(AD$4+1),FALSE)*$E4110</f>
        <v>0</v>
      </c>
    </row>
    <row r="4104" spans="4:30" hidden="1" outlineLevel="1">
      <c r="D4104" s="7"/>
      <c r="E4104" s="51"/>
      <c r="F4104" s="52" t="str">
        <f>F4110</f>
        <v>RB_GUP</v>
      </c>
      <c r="G4104" s="55" t="str">
        <f>$G$9</f>
        <v>BULKTRAN</v>
      </c>
      <c r="H4104" s="4">
        <f t="shared" ca="1" si="2114"/>
        <v>19825.765471309463</v>
      </c>
      <c r="I4104" s="5">
        <f ca="1">VLOOKUP(CONCATENATE($F4104," ",$G4104),AllocFactorMatrix,(I$4+1),FALSE)*$E4110</f>
        <v>9765.8348439547717</v>
      </c>
      <c r="J4104" s="5">
        <f ca="1">VLOOKUP(CONCATENATE($F4104," ",$G4104),AllocFactorMatrix,(J$4+1),FALSE)*$E4110</f>
        <v>482.76011185193022</v>
      </c>
      <c r="K4104" s="5">
        <f ca="1">VLOOKUP(CONCATENATE($F4104," ",$G4104),AllocFactorMatrix,(K$4+1),FALSE)*$E4110</f>
        <v>1768.3226223525112</v>
      </c>
      <c r="L4104" s="5">
        <f ca="1">VLOOKUP(CONCATENATE($F4104," ",$G4104),AllocFactorMatrix,(L$4+1),FALSE)*$E4110</f>
        <v>55.660517903017286</v>
      </c>
      <c r="M4104" s="5">
        <f ca="1">VLOOKUP(CONCATENATE($F4104," ",$G4104),AllocFactorMatrix,(M$4+1),FALSE)*$E4110</f>
        <v>5.2196652646166113</v>
      </c>
      <c r="N4104" s="5">
        <f t="shared" ca="1" si="2115"/>
        <v>1829.2028055201451</v>
      </c>
      <c r="O4104" s="5">
        <f ca="1">VLOOKUP(CONCATENATE($F4104," ",$G4104),AllocFactorMatrix,(O$4+1),FALSE)*$E4110</f>
        <v>1344.2002746042599</v>
      </c>
      <c r="P4104" s="5">
        <f ca="1">VLOOKUP(CONCATENATE($F4104," ",$G4104),AllocFactorMatrix,(P$4+1),FALSE)*$E4110</f>
        <v>250.46367301988951</v>
      </c>
      <c r="Q4104" s="5">
        <f ca="1">VLOOKUP(CONCATENATE($F4104," ",$G4104),AllocFactorMatrix,(Q$4+1),FALSE)*$E4110</f>
        <v>113.17987020397625</v>
      </c>
      <c r="R4104" s="5">
        <f ca="1">VLOOKUP(CONCATENATE($F4104," ",$G4104),AllocFactorMatrix,(R$4+1),FALSE)*$E4110</f>
        <v>5.0895722495981026</v>
      </c>
      <c r="S4104" s="5">
        <f t="shared" ca="1" si="2112"/>
        <v>1712.9333900777237</v>
      </c>
      <c r="T4104" s="5">
        <f ca="1">VLOOKUP(CONCATENATE($F4104," ",$G4104),AllocFactorMatrix,(T$4+1),FALSE)*$E4110</f>
        <v>46.956358544202764</v>
      </c>
      <c r="U4104" s="5">
        <f ca="1">VLOOKUP(CONCATENATE($F4104," ",$G4104),AllocFactorMatrix,(U$4+1),FALSE)*$E4110</f>
        <v>768.43280706497171</v>
      </c>
      <c r="V4104" s="5">
        <f ca="1">VLOOKUP(CONCATENATE($F4104," ",$G4104),AllocFactorMatrix,(V$4+1),FALSE)*$E4110</f>
        <v>4061.1889771046763</v>
      </c>
      <c r="W4104" s="5">
        <f ca="1">VLOOKUP(CONCATENATE($F4104," ",$G4104),AllocFactorMatrix,(W$4+1),FALSE)*$E4110</f>
        <v>733.38341804713662</v>
      </c>
      <c r="X4104" s="5">
        <f t="shared" ref="X4104:X4110" ca="1" si="2116">SUBTOTAL(9,T4104:W4104)</f>
        <v>5609.9615607609876</v>
      </c>
      <c r="Y4104" s="5">
        <f ca="1">VLOOKUP(CONCATENATE($F4104," ",$G4104),AllocFactorMatrix,(Y$4+1),FALSE)*$E4110</f>
        <v>412.80177135327386</v>
      </c>
      <c r="Z4104" s="5">
        <f ca="1">VLOOKUP(CONCATENATE($F4104," ",$G4104),AllocFactorMatrix,(Z$4+1),FALSE)*$E4110</f>
        <v>6.9142718784917507</v>
      </c>
      <c r="AA4104" s="5">
        <f t="shared" ca="1" si="2111"/>
        <v>419.71604323176564</v>
      </c>
      <c r="AB4104" s="5">
        <f ca="1">VLOOKUP(CONCATENATE($F4104," ",$G4104),AllocFactorMatrix,(AB$4+1),FALSE)*$E4110</f>
        <v>5.3567159121371333</v>
      </c>
      <c r="AC4104" s="5">
        <f ca="1">VLOOKUP(CONCATENATE($F4104," ",$G4104),AllocFactorMatrix,(AC$4+1),FALSE)*$E4110</f>
        <v>0</v>
      </c>
      <c r="AD4104" s="5">
        <f ca="1">VLOOKUP(CONCATENATE($F4104," ",$G4104),AllocFactorMatrix,(AD$4+1),FALSE)*$E4110</f>
        <v>0</v>
      </c>
    </row>
    <row r="4105" spans="4:30" hidden="1" outlineLevel="1">
      <c r="D4105" s="7"/>
      <c r="E4105" s="51"/>
      <c r="F4105" s="52" t="str">
        <f>F4110</f>
        <v>RB_GUP</v>
      </c>
      <c r="G4105" s="55" t="str">
        <f>$G$10</f>
        <v>SUBTRAN</v>
      </c>
      <c r="H4105" s="4">
        <f t="shared" ca="1" si="2114"/>
        <v>4355.1254768720146</v>
      </c>
      <c r="I4105" s="5">
        <f ca="1">VLOOKUP(CONCATENATE($F4105," ",$G4105),AllocFactorMatrix,(I$4+1),FALSE)*$E4110</f>
        <v>2120.3687583575033</v>
      </c>
      <c r="J4105" s="5">
        <f ca="1">VLOOKUP(CONCATENATE($F4105," ",$G4105),AllocFactorMatrix,(J$4+1),FALSE)*$E4110</f>
        <v>102.3317700499838</v>
      </c>
      <c r="K4105" s="5">
        <f ca="1">VLOOKUP(CONCATENATE($F4105," ",$G4105),AllocFactorMatrix,(K$4+1),FALSE)*$E4110</f>
        <v>372.27797589072998</v>
      </c>
      <c r="L4105" s="5">
        <f ca="1">VLOOKUP(CONCATENATE($F4105," ",$G4105),AllocFactorMatrix,(L$4+1),FALSE)*$E4110</f>
        <v>11.499316407103485</v>
      </c>
      <c r="M4105" s="5">
        <f ca="1">VLOOKUP(CONCATENATE($F4105," ",$G4105),AllocFactorMatrix,(M$4+1),FALSE)*$E4110</f>
        <v>1.432179042411416</v>
      </c>
      <c r="N4105" s="5">
        <f t="shared" ca="1" si="2115"/>
        <v>385.20947134024487</v>
      </c>
      <c r="O4105" s="5">
        <f ca="1">VLOOKUP(CONCATENATE($F4105," ",$G4105),AllocFactorMatrix,(O$4+1),FALSE)*$E4110</f>
        <v>281.26182942135961</v>
      </c>
      <c r="P4105" s="5">
        <f ca="1">VLOOKUP(CONCATENATE($F4105," ",$G4105),AllocFactorMatrix,(P$4+1),FALSE)*$E4110</f>
        <v>52.286246038037724</v>
      </c>
      <c r="Q4105" s="5">
        <f ca="1">VLOOKUP(CONCATENATE($F4105," ",$G4105),AllocFactorMatrix,(Q$4+1),FALSE)*$E4110</f>
        <v>31.110939403423163</v>
      </c>
      <c r="R4105" s="5">
        <f ca="1">VLOOKUP(CONCATENATE($F4105," ",$G4105),AllocFactorMatrix,(R$4+1),FALSE)*$E4110</f>
        <v>0</v>
      </c>
      <c r="S4105" s="5">
        <f t="shared" ca="1" si="2112"/>
        <v>364.65901486282053</v>
      </c>
      <c r="T4105" s="5">
        <f ca="1">VLOOKUP(CONCATENATE($F4105," ",$G4105),AllocFactorMatrix,(T$4+1),FALSE)*$E4110</f>
        <v>9.8211801419176865</v>
      </c>
      <c r="U4105" s="5">
        <f ca="1">VLOOKUP(CONCATENATE($F4105," ",$G4105),AllocFactorMatrix,(U$4+1),FALSE)*$E4110</f>
        <v>160.77832627355551</v>
      </c>
      <c r="V4105" s="5">
        <f ca="1">VLOOKUP(CONCATENATE($F4105," ",$G4105),AllocFactorMatrix,(V$4+1),FALSE)*$E4110</f>
        <v>1120.091649564288</v>
      </c>
      <c r="W4105" s="5">
        <f ca="1">VLOOKUP(CONCATENATE($F4105," ",$G4105),AllocFactorMatrix,(W$4+1),FALSE)*$E4110</f>
        <v>0</v>
      </c>
      <c r="X4105" s="5">
        <f t="shared" ca="1" si="2116"/>
        <v>1290.6911559797611</v>
      </c>
      <c r="Y4105" s="5">
        <f ca="1">VLOOKUP(CONCATENATE($F4105," ",$G4105),AllocFactorMatrix,(Y$4+1),FALSE)*$E4110</f>
        <v>84.651570372680041</v>
      </c>
      <c r="Z4105" s="5">
        <f ca="1">VLOOKUP(CONCATENATE($F4105," ",$G4105),AllocFactorMatrix,(Z$4+1),FALSE)*$E4110</f>
        <v>1.4111439779301889</v>
      </c>
      <c r="AA4105" s="5">
        <f t="shared" ca="1" si="2111"/>
        <v>86.062714350610236</v>
      </c>
      <c r="AB4105" s="5">
        <f ca="1">VLOOKUP(CONCATENATE($F4105," ",$G4105),AllocFactorMatrix,(AB$4+1),FALSE)*$E4110</f>
        <v>1.1304064269378389</v>
      </c>
      <c r="AC4105" s="5">
        <f ca="1">VLOOKUP(CONCATENATE($F4105," ",$G4105),AllocFactorMatrix,(AC$4+1),FALSE)*$E4110</f>
        <v>3.8436235083707517</v>
      </c>
      <c r="AD4105" s="5">
        <f ca="1">VLOOKUP(CONCATENATE($F4105," ",$G4105),AllocFactorMatrix,(AD$4+1),FALSE)*$E4110</f>
        <v>0.82856199578237721</v>
      </c>
    </row>
    <row r="4106" spans="4:30" hidden="1" outlineLevel="1">
      <c r="D4106" s="7"/>
      <c r="E4106" s="51"/>
      <c r="F4106" s="52" t="str">
        <f>F4110</f>
        <v>RB_GUP</v>
      </c>
      <c r="G4106" s="55" t="str">
        <f>$G$11</f>
        <v>DISTPRI</v>
      </c>
      <c r="H4106" s="4">
        <f t="shared" ca="1" si="2114"/>
        <v>19982.697829800985</v>
      </c>
      <c r="I4106" s="5">
        <f ca="1">VLOOKUP(CONCATENATE($F4106," ",$G4106),AllocFactorMatrix,(I$4+1),FALSE)*$E4110</f>
        <v>13355.289232256748</v>
      </c>
      <c r="J4106" s="5">
        <f ca="1">VLOOKUP(CONCATENATE($F4106," ",$G4106),AllocFactorMatrix,(J$4+1),FALSE)*$E4110</f>
        <v>629.53346993271691</v>
      </c>
      <c r="K4106" s="5">
        <f ca="1">VLOOKUP(CONCATENATE($F4106," ",$G4106),AllocFactorMatrix,(K$4+1),FALSE)*$E4110</f>
        <v>2285.8746659108515</v>
      </c>
      <c r="L4106" s="5">
        <f ca="1">VLOOKUP(CONCATENATE($F4106," ",$G4106),AllocFactorMatrix,(L$4+1),FALSE)*$E4110</f>
        <v>70.645421573573287</v>
      </c>
      <c r="M4106" s="5">
        <f ca="1">VLOOKUP(CONCATENATE($F4106," ",$G4106),AllocFactorMatrix,(M$4+1),FALSE)*$E4110</f>
        <v>0</v>
      </c>
      <c r="N4106" s="5">
        <f t="shared" ca="1" si="2115"/>
        <v>2356.5200874844249</v>
      </c>
      <c r="O4106" s="5">
        <f ca="1">VLOOKUP(CONCATENATE($F4106," ",$G4106),AllocFactorMatrix,(O$4+1),FALSE)*$E4110</f>
        <v>1714.0064627037782</v>
      </c>
      <c r="P4106" s="5">
        <f ca="1">VLOOKUP(CONCATENATE($F4106," ",$G4106),AllocFactorMatrix,(P$4+1),FALSE)*$E4110</f>
        <v>319.23381902095934</v>
      </c>
      <c r="Q4106" s="5">
        <f ca="1">VLOOKUP(CONCATENATE($F4106," ",$G4106),AllocFactorMatrix,(Q$4+1),FALSE)*$E4110</f>
        <v>0</v>
      </c>
      <c r="R4106" s="5">
        <f ca="1">VLOOKUP(CONCATENATE($F4106," ",$G4106),AllocFactorMatrix,(R$4+1),FALSE)*$E4110</f>
        <v>0</v>
      </c>
      <c r="S4106" s="5">
        <f t="shared" ca="1" si="2112"/>
        <v>2033.2402817247375</v>
      </c>
      <c r="T4106" s="5">
        <f ca="1">VLOOKUP(CONCATENATE($F4106," ",$G4106),AllocFactorMatrix,(T$4+1),FALSE)*$E4110</f>
        <v>61.103274133499475</v>
      </c>
      <c r="U4106" s="5">
        <f ca="1">VLOOKUP(CONCATENATE($F4106," ",$G4106),AllocFactorMatrix,(U$4+1),FALSE)*$E4110</f>
        <v>985.45754446766296</v>
      </c>
      <c r="V4106" s="5">
        <f ca="1">VLOOKUP(CONCATENATE($F4106," ",$G4106),AllocFactorMatrix,(V$4+1),FALSE)*$E4110</f>
        <v>0</v>
      </c>
      <c r="W4106" s="5">
        <f ca="1">VLOOKUP(CONCATENATE($F4106," ",$G4106),AllocFactorMatrix,(W$4+1),FALSE)*$E4110</f>
        <v>0</v>
      </c>
      <c r="X4106" s="5">
        <f t="shared" ca="1" si="2116"/>
        <v>1046.5608186011625</v>
      </c>
      <c r="Y4106" s="5">
        <f ca="1">VLOOKUP(CONCATENATE($F4106," ",$G4106),AllocFactorMatrix,(Y$4+1),FALSE)*$E4110</f>
        <v>516.85171672635386</v>
      </c>
      <c r="Z4106" s="5">
        <f ca="1">VLOOKUP(CONCATENATE($F4106," ",$G4106),AllocFactorMatrix,(Z$4+1),FALSE)*$E4110</f>
        <v>8.6231098576102259</v>
      </c>
      <c r="AA4106" s="5">
        <f t="shared" ca="1" si="2111"/>
        <v>525.47482658396405</v>
      </c>
      <c r="AB4106" s="5">
        <f ca="1">VLOOKUP(CONCATENATE($F4106," ",$G4106),AllocFactorMatrix,(AB$4+1),FALSE)*$E4110</f>
        <v>6.9861638540766151</v>
      </c>
      <c r="AC4106" s="5">
        <f ca="1">VLOOKUP(CONCATENATE($F4106," ",$G4106),AllocFactorMatrix,(AC$4+1),FALSE)*$E4110</f>
        <v>23.933626779300702</v>
      </c>
      <c r="AD4106" s="5">
        <f ca="1">VLOOKUP(CONCATENATE($F4106," ",$G4106),AllocFactorMatrix,(AD$4+1),FALSE)*$E4110</f>
        <v>5.1593225838536299</v>
      </c>
    </row>
    <row r="4107" spans="4:30" hidden="1" outlineLevel="1">
      <c r="D4107" s="7"/>
      <c r="E4107" s="51"/>
      <c r="F4107" s="52" t="str">
        <f>F4110</f>
        <v>RB_GUP</v>
      </c>
      <c r="G4107" s="55" t="str">
        <f>$G$12</f>
        <v>DISTSEC</v>
      </c>
      <c r="H4107" s="4">
        <f t="shared" ca="1" si="2114"/>
        <v>10282.802306588823</v>
      </c>
      <c r="I4107" s="5">
        <f ca="1">VLOOKUP(CONCATENATE($F4107," ",$G4107),AllocFactorMatrix,(I$4+1),FALSE)*$E4110</f>
        <v>7688.4662111913394</v>
      </c>
      <c r="J4107" s="5">
        <f ca="1">VLOOKUP(CONCATENATE($F4107," ",$G4107),AllocFactorMatrix,(J$4+1),FALSE)*$E4110</f>
        <v>370.66340642775594</v>
      </c>
      <c r="K4107" s="5">
        <f ca="1">VLOOKUP(CONCATENATE($F4107," ",$G4107),AllocFactorMatrix,(K$4+1),FALSE)*$E4110</f>
        <v>1118.4459665072102</v>
      </c>
      <c r="L4107" s="5">
        <f ca="1">VLOOKUP(CONCATENATE($F4107," ",$G4107),AllocFactorMatrix,(L$4+1),FALSE)*$E4110</f>
        <v>0</v>
      </c>
      <c r="M4107" s="5">
        <f ca="1">VLOOKUP(CONCATENATE($F4107," ",$G4107),AllocFactorMatrix,(M$4+1),FALSE)*$E4110</f>
        <v>0</v>
      </c>
      <c r="N4107" s="5">
        <f t="shared" ca="1" si="2115"/>
        <v>1118.4459665072102</v>
      </c>
      <c r="O4107" s="5">
        <f ca="1">VLOOKUP(CONCATENATE($F4107," ",$G4107),AllocFactorMatrix,(O$4+1),FALSE)*$E4110</f>
        <v>712.67812311632736</v>
      </c>
      <c r="P4107" s="5">
        <f ca="1">VLOOKUP(CONCATENATE($F4107," ",$G4107),AllocFactorMatrix,(P$4+1),FALSE)*$E4110</f>
        <v>0</v>
      </c>
      <c r="Q4107" s="5">
        <f ca="1">VLOOKUP(CONCATENATE($F4107," ",$G4107),AllocFactorMatrix,(Q$4+1),FALSE)*$E4110</f>
        <v>0</v>
      </c>
      <c r="R4107" s="5">
        <f ca="1">VLOOKUP(CONCATENATE($F4107," ",$G4107),AllocFactorMatrix,(R$4+1),FALSE)*$E4110</f>
        <v>0</v>
      </c>
      <c r="S4107" s="5">
        <f t="shared" ca="1" si="2112"/>
        <v>712.67812311632736</v>
      </c>
      <c r="T4107" s="5">
        <f ca="1">VLOOKUP(CONCATENATE($F4107," ",$G4107),AllocFactorMatrix,(T$4+1),FALSE)*$E4110</f>
        <v>19.269321345569729</v>
      </c>
      <c r="U4107" s="5">
        <f ca="1">VLOOKUP(CONCATENATE($F4107," ",$G4107),AllocFactorMatrix,(U$4+1),FALSE)*$E4110</f>
        <v>0</v>
      </c>
      <c r="V4107" s="5">
        <f ca="1">VLOOKUP(CONCATENATE($F4107," ",$G4107),AllocFactorMatrix,(V$4+1),FALSE)*$E4110</f>
        <v>0</v>
      </c>
      <c r="W4107" s="5">
        <f ca="1">VLOOKUP(CONCATENATE($F4107," ",$G4107),AllocFactorMatrix,(W$4+1),FALSE)*$E4110</f>
        <v>0</v>
      </c>
      <c r="X4107" s="5">
        <f t="shared" ca="1" si="2116"/>
        <v>19.269321345569729</v>
      </c>
      <c r="Y4107" s="5">
        <f ca="1">VLOOKUP(CONCATENATE($F4107," ",$G4107),AllocFactorMatrix,(Y$4+1),FALSE)*$E4110</f>
        <v>262.86711583685923</v>
      </c>
      <c r="Z4107" s="5">
        <f ca="1">VLOOKUP(CONCATENATE($F4107," ",$G4107),AllocFactorMatrix,(Z$4+1),FALSE)*$E4110</f>
        <v>0</v>
      </c>
      <c r="AA4107" s="5">
        <f t="shared" ca="1" si="2111"/>
        <v>262.86711583685923</v>
      </c>
      <c r="AB4107" s="5">
        <f ca="1">VLOOKUP(CONCATENATE($F4107," ",$G4107),AllocFactorMatrix,(AB$4+1),FALSE)*$E4110</f>
        <v>2.7277805171586902</v>
      </c>
      <c r="AC4107" s="5">
        <f ca="1">VLOOKUP(CONCATENATE($F4107," ",$G4107),AllocFactorMatrix,(AC$4+1),FALSE)*$E4110</f>
        <v>92.618640021065104</v>
      </c>
      <c r="AD4107" s="5">
        <f ca="1">VLOOKUP(CONCATENATE($F4107," ",$G4107),AllocFactorMatrix,(AD$4+1),FALSE)*$E4110</f>
        <v>15.065741625537999</v>
      </c>
    </row>
    <row r="4108" spans="4:30" hidden="1" outlineLevel="1">
      <c r="D4108" s="7"/>
      <c r="E4108" s="51"/>
      <c r="F4108" s="52" t="str">
        <f>F4110</f>
        <v>RB_GUP</v>
      </c>
      <c r="G4108" s="55" t="str">
        <f>$G$13</f>
        <v>ENERGY</v>
      </c>
      <c r="H4108" s="4">
        <f t="shared" ca="1" si="2114"/>
        <v>316.06127042120869</v>
      </c>
      <c r="I4108" s="5">
        <f ca="1">VLOOKUP(CONCATENATE($F4108," ",$G4108),AllocFactorMatrix,(I$4+1),FALSE)*$E4110</f>
        <v>118.59475036435579</v>
      </c>
      <c r="J4108" s="5">
        <f ca="1">VLOOKUP(CONCATENATE($F4108," ",$G4108),AllocFactorMatrix,(J$4+1),FALSE)*$E4110</f>
        <v>7.6857061585431934</v>
      </c>
      <c r="K4108" s="5">
        <f ca="1">VLOOKUP(CONCATENATE($F4108," ",$G4108),AllocFactorMatrix,(K$4+1),FALSE)*$E4110</f>
        <v>25.786377321135049</v>
      </c>
      <c r="L4108" s="5">
        <f ca="1">VLOOKUP(CONCATENATE($F4108," ",$G4108),AllocFactorMatrix,(L$4+1),FALSE)*$E4110</f>
        <v>0.81954961236094293</v>
      </c>
      <c r="M4108" s="5">
        <f ca="1">VLOOKUP(CONCATENATE($F4108," ",$G4108),AllocFactorMatrix,(M$4+1),FALSE)*$E4110</f>
        <v>7.5552893552631395E-2</v>
      </c>
      <c r="N4108" s="5">
        <f t="shared" ca="1" si="2115"/>
        <v>26.681479827048626</v>
      </c>
      <c r="O4108" s="5">
        <f ca="1">VLOOKUP(CONCATENATE($F4108," ",$G4108),AllocFactorMatrix,(O$4+1),FALSE)*$E4110</f>
        <v>23.509800007675544</v>
      </c>
      <c r="P4108" s="5">
        <f ca="1">VLOOKUP(CONCATENATE($F4108," ",$G4108),AllocFactorMatrix,(P$4+1),FALSE)*$E4110</f>
        <v>4.3582645537077758</v>
      </c>
      <c r="Q4108" s="5">
        <f ca="1">VLOOKUP(CONCATENATE($F4108," ",$G4108),AllocFactorMatrix,(Q$4+1),FALSE)*$E4110</f>
        <v>1.9802838593839787</v>
      </c>
      <c r="R4108" s="5">
        <f ca="1">VLOOKUP(CONCATENATE($F4108," ",$G4108),AllocFactorMatrix,(R$4+1),FALSE)*$E4110</f>
        <v>9.1754745997720821E-2</v>
      </c>
      <c r="S4108" s="5">
        <f t="shared" ca="1" si="2112"/>
        <v>29.94010316676502</v>
      </c>
      <c r="T4108" s="5">
        <f ca="1">VLOOKUP(CONCATENATE($F4108," ",$G4108),AllocFactorMatrix,(T$4+1),FALSE)*$E4110</f>
        <v>0.90094008727598185</v>
      </c>
      <c r="U4108" s="5">
        <f ca="1">VLOOKUP(CONCATENATE($F4108," ",$G4108),AllocFactorMatrix,(U$4+1),FALSE)*$E4110</f>
        <v>15.819158252589036</v>
      </c>
      <c r="V4108" s="5">
        <f ca="1">VLOOKUP(CONCATENATE($F4108," ",$G4108),AllocFactorMatrix,(V$4+1),FALSE)*$E4110</f>
        <v>89.814612778038665</v>
      </c>
      <c r="W4108" s="5">
        <f ca="1">VLOOKUP(CONCATENATE($F4108," ",$G4108),AllocFactorMatrix,(W$4+1),FALSE)*$E4110</f>
        <v>17.039934124713586</v>
      </c>
      <c r="X4108" s="5">
        <f t="shared" ca="1" si="2116"/>
        <v>123.57464524261727</v>
      </c>
      <c r="Y4108" s="5">
        <f ca="1">VLOOKUP(CONCATENATE($F4108," ",$G4108),AllocFactorMatrix,(Y$4+1),FALSE)*$E4110</f>
        <v>6.3695134890207372</v>
      </c>
      <c r="Z4108" s="5">
        <f ca="1">VLOOKUP(CONCATENATE($F4108," ",$G4108),AllocFactorMatrix,(Z$4+1),FALSE)*$E4110</f>
        <v>0.10368552561279895</v>
      </c>
      <c r="AA4108" s="5">
        <f t="shared" ca="1" si="2111"/>
        <v>6.4731990146335363</v>
      </c>
      <c r="AB4108" s="5">
        <f ca="1">VLOOKUP(CONCATENATE($F4108," ",$G4108),AllocFactorMatrix,(AB$4+1),FALSE)*$E4110</f>
        <v>0.11565286331744611</v>
      </c>
      <c r="AC4108" s="5">
        <f ca="1">VLOOKUP(CONCATENATE($F4108," ",$G4108),AllocFactorMatrix,(AC$4+1),FALSE)*$E4110</f>
        <v>2.5008383006580428</v>
      </c>
      <c r="AD4108" s="5">
        <f ca="1">VLOOKUP(CONCATENATE($F4108," ",$G4108),AllocFactorMatrix,(AD$4+1),FALSE)*$E4110</f>
        <v>0.49489548326985544</v>
      </c>
    </row>
    <row r="4109" spans="4:30" hidden="1" outlineLevel="1">
      <c r="D4109" s="7"/>
      <c r="E4109" s="51"/>
      <c r="F4109" s="52" t="str">
        <f>F4110</f>
        <v>RB_GUP</v>
      </c>
      <c r="G4109" s="55" t="str">
        <f>$G$14</f>
        <v>CUSTOMER</v>
      </c>
      <c r="H4109" s="4">
        <f t="shared" ca="1" si="2114"/>
        <v>4949.9968815267621</v>
      </c>
      <c r="I4109" s="5">
        <f ca="1">VLOOKUP(CONCATENATE($F4109," ",$G4109),AllocFactorMatrix,(I$4+1),FALSE)*$E4110</f>
        <v>2314.8098822482521</v>
      </c>
      <c r="J4109" s="5">
        <f ca="1">VLOOKUP(CONCATENATE($F4109," ",$G4109),AllocFactorMatrix,(J$4+1),FALSE)*$E4110</f>
        <v>606.44186276513756</v>
      </c>
      <c r="K4109" s="5">
        <f ca="1">VLOOKUP(CONCATENATE($F4109," ",$G4109),AllocFactorMatrix,(K$4+1),FALSE)*$E4110</f>
        <v>172.15146226617125</v>
      </c>
      <c r="L4109" s="5">
        <f ca="1">VLOOKUP(CONCATENATE($F4109," ",$G4109),AllocFactorMatrix,(L$4+1),FALSE)*$E4110</f>
        <v>55.569540142088222</v>
      </c>
      <c r="M4109" s="5">
        <f ca="1">VLOOKUP(CONCATENATE($F4109," ",$G4109),AllocFactorMatrix,(M$4+1),FALSE)*$E4110</f>
        <v>9.0200554613178276</v>
      </c>
      <c r="N4109" s="5">
        <f t="shared" ca="1" si="2115"/>
        <v>236.7410578695773</v>
      </c>
      <c r="O4109" s="5">
        <f ca="1">VLOOKUP(CONCATENATE($F4109," ",$G4109),AllocFactorMatrix,(O$4+1),FALSE)*$E4110</f>
        <v>48.85407739078483</v>
      </c>
      <c r="P4109" s="5">
        <f ca="1">VLOOKUP(CONCATENATE($F4109," ",$G4109),AllocFactorMatrix,(P$4+1),FALSE)*$E4110</f>
        <v>14.466299176441408</v>
      </c>
      <c r="Q4109" s="5">
        <f ca="1">VLOOKUP(CONCATENATE($F4109," ",$G4109),AllocFactorMatrix,(Q$4+1),FALSE)*$E4110</f>
        <v>31.424229666943692</v>
      </c>
      <c r="R4109" s="5">
        <f ca="1">VLOOKUP(CONCATENATE($F4109," ",$G4109),AllocFactorMatrix,(R$4+1),FALSE)*$E4110</f>
        <v>5.5219895522785203</v>
      </c>
      <c r="S4109" s="5">
        <f t="shared" ca="1" si="2112"/>
        <v>100.26659578644846</v>
      </c>
      <c r="T4109" s="5">
        <f ca="1">VLOOKUP(CONCATENATE($F4109," ",$G4109),AllocFactorMatrix,(T$4+1),FALSE)*$E4110</f>
        <v>0.3362459724891812</v>
      </c>
      <c r="U4109" s="5">
        <f ca="1">VLOOKUP(CONCATENATE($F4109," ",$G4109),AllocFactorMatrix,(U$4+1),FALSE)*$E4110</f>
        <v>8.5825524380394107</v>
      </c>
      <c r="V4109" s="5">
        <f ca="1">VLOOKUP(CONCATENATE($F4109," ",$G4109),AllocFactorMatrix,(V$4+1),FALSE)*$E4110</f>
        <v>46.212678878241725</v>
      </c>
      <c r="W4109" s="5">
        <f ca="1">VLOOKUP(CONCATENATE($F4109," ",$G4109),AllocFactorMatrix,(W$4+1),FALSE)*$E4110</f>
        <v>8.283075859596325</v>
      </c>
      <c r="X4109" s="5">
        <f t="shared" ca="1" si="2116"/>
        <v>63.414553148366636</v>
      </c>
      <c r="Y4109" s="5">
        <f ca="1">VLOOKUP(CONCATENATE($F4109," ",$G4109),AllocFactorMatrix,(Y$4+1),FALSE)*$E4110</f>
        <v>13.524047008550857</v>
      </c>
      <c r="Z4109" s="5">
        <f ca="1">VLOOKUP(CONCATENATE($F4109," ",$G4109),AllocFactorMatrix,(Z$4+1),FALSE)*$E4110</f>
        <v>0.24516237947731481</v>
      </c>
      <c r="AA4109" s="5">
        <f t="shared" ca="1" si="2111"/>
        <v>13.769209388028171</v>
      </c>
      <c r="AB4109" s="5">
        <f ca="1">VLOOKUP(CONCATENATE($F4109," ",$G4109),AllocFactorMatrix,(AB$4+1),FALSE)*$E4110</f>
        <v>0.25386831442256846</v>
      </c>
      <c r="AC4109" s="5">
        <f ca="1">VLOOKUP(CONCATENATE($F4109," ",$G4109),AllocFactorMatrix,(AC$4+1),FALSE)*$E4110</f>
        <v>1438.1945723996355</v>
      </c>
      <c r="AD4109" s="5">
        <f ca="1">VLOOKUP(CONCATENATE($F4109," ",$G4109),AllocFactorMatrix,(AD$4+1),FALSE)*$E4110</f>
        <v>176.10527960689438</v>
      </c>
    </row>
    <row r="4110" spans="4:30" collapsed="1">
      <c r="D4110" s="7" t="s">
        <v>286</v>
      </c>
      <c r="E4110" s="61">
        <v>97118</v>
      </c>
      <c r="F4110" s="10" t="s">
        <v>74</v>
      </c>
      <c r="G4110" s="55" t="str">
        <f>$G$15</f>
        <v>TOTAL</v>
      </c>
      <c r="H4110" s="4">
        <f t="shared" ca="1" si="2114"/>
        <v>97117.999999999971</v>
      </c>
      <c r="I4110" s="5">
        <f ca="1">VLOOKUP(CONCATENATE($F4110," ",$G4110),AllocFactorMatrix,(I$4+1),FALSE)*$E4110</f>
        <v>56131.168111208965</v>
      </c>
      <c r="J4110" s="5">
        <f ca="1">VLOOKUP(CONCATENATE($F4110," ",$G4110),AllocFactorMatrix,(J$4+1),FALSE)*$E4110</f>
        <v>3155.0442715073182</v>
      </c>
      <c r="K4110" s="5">
        <f ca="1">VLOOKUP(CONCATENATE($F4110," ",$G4110),AllocFactorMatrix,(K$4+1),FALSE)*$E4110</f>
        <v>8890.9719065030313</v>
      </c>
      <c r="L4110" s="5">
        <f ca="1">VLOOKUP(CONCATENATE($F4110," ",$G4110),AllocFactorMatrix,(L$4+1),FALSE)*$E4110</f>
        <v>272.85563535264419</v>
      </c>
      <c r="M4110" s="5">
        <f ca="1">VLOOKUP(CONCATENATE($F4110," ",$G4110),AllocFactorMatrix,(M$4+1),FALSE)*$E4110</f>
        <v>25.873500168097408</v>
      </c>
      <c r="N4110" s="5">
        <f t="shared" ca="1" si="2115"/>
        <v>9189.701042023773</v>
      </c>
      <c r="O4110" s="5">
        <f ca="1">VLOOKUP(CONCATENATE($F4110," ",$G4110),AllocFactorMatrix,(O$4+1),FALSE)*$E4110</f>
        <v>6519.3225536058344</v>
      </c>
      <c r="P4110" s="5">
        <f ca="1">VLOOKUP(CONCATENATE($F4110," ",$G4110),AllocFactorMatrix,(P$4+1),FALSE)*$E4110</f>
        <v>1074.2738217608014</v>
      </c>
      <c r="Q4110" s="5">
        <f ca="1">VLOOKUP(CONCATENATE($F4110," ",$G4110),AllocFactorMatrix,(Q$4+1),FALSE)*$E4110</f>
        <v>345.35672591632209</v>
      </c>
      <c r="R4110" s="5">
        <f ca="1">VLOOKUP(CONCATENATE($F4110," ",$G4110),AllocFactorMatrix,(R$4+1),FALSE)*$E4110</f>
        <v>14.31587055150468</v>
      </c>
      <c r="S4110" s="5">
        <f t="shared" ca="1" si="2112"/>
        <v>7953.2689718344618</v>
      </c>
      <c r="T4110" s="5">
        <f ca="1">VLOOKUP(CONCATENATE($F4110," ",$G4110),AllocFactorMatrix,(T$4+1),FALSE)*$E4110</f>
        <v>214.43134401105615</v>
      </c>
      <c r="U4110" s="5">
        <f ca="1">VLOOKUP(CONCATENATE($F4110," ",$G4110),AllocFactorMatrix,(U$4+1),FALSE)*$E4110</f>
        <v>3149.8234411000653</v>
      </c>
      <c r="V4110" s="5">
        <f ca="1">VLOOKUP(CONCATENATE($F4110," ",$G4110),AllocFactorMatrix,(V$4+1),FALSE)*$E4110</f>
        <v>11883.468463639385</v>
      </c>
      <c r="W4110" s="5">
        <f ca="1">VLOOKUP(CONCATENATE($F4110," ",$G4110),AllocFactorMatrix,(W$4+1),FALSE)*$E4110</f>
        <v>1622.6336171471814</v>
      </c>
      <c r="X4110" s="5">
        <f t="shared" ca="1" si="2116"/>
        <v>16870.356865897687</v>
      </c>
      <c r="Y4110" s="5">
        <f ca="1">VLOOKUP(CONCATENATE($F4110," ",$G4110),AllocFactorMatrix,(Y$4+1),FALSE)*$E4110</f>
        <v>2002.8864404627893</v>
      </c>
      <c r="Z4110" s="5">
        <f ca="1">VLOOKUP(CONCATENATE($F4110," ",$G4110),AllocFactorMatrix,(Z$4+1),FALSE)*$E4110</f>
        <v>31.969044718602493</v>
      </c>
      <c r="AA4110" s="5">
        <f t="shared" ca="1" si="2111"/>
        <v>2034.8554851813917</v>
      </c>
      <c r="AB4110" s="5">
        <f ca="1">VLOOKUP(CONCATENATE($F4110," ",$G4110),AllocFactorMatrix,(AB$4+1),FALSE)*$E4110</f>
        <v>24.860150042028202</v>
      </c>
      <c r="AC4110" s="5">
        <f ca="1">VLOOKUP(CONCATENATE($F4110," ",$G4110),AllocFactorMatrix,(AC$4+1),FALSE)*$E4110</f>
        <v>1561.0913010090301</v>
      </c>
      <c r="AD4110" s="5">
        <f ca="1">VLOOKUP(CONCATENATE($F4110," ",$G4110),AllocFactorMatrix,(AD$4+1),FALSE)*$E4110</f>
        <v>197.65380129533824</v>
      </c>
    </row>
    <row r="4111" spans="4:30" hidden="1" outlineLevel="1">
      <c r="D4111" s="7"/>
      <c r="E4111" s="51"/>
      <c r="F4111" s="52" t="str">
        <f>F4118</f>
        <v>RB_GUP</v>
      </c>
      <c r="G4111" s="55" t="str">
        <f>$G$8</f>
        <v>PRODUCTION</v>
      </c>
      <c r="H4111" s="4">
        <f t="shared" ca="1" si="2109"/>
        <v>41725.842191578129</v>
      </c>
      <c r="I4111" s="5">
        <f ca="1">VLOOKUP(CONCATENATE($F4111," ",$G4111),AllocFactorMatrix,(I$4+1),FALSE)*$E4118</f>
        <v>23166.458259347251</v>
      </c>
      <c r="J4111" s="5">
        <f ca="1">VLOOKUP(CONCATENATE($F4111," ",$G4111),AllocFactorMatrix,(J$4+1),FALSE)*$E4118</f>
        <v>1066.0017025478562</v>
      </c>
      <c r="K4111" s="5">
        <f ca="1">VLOOKUP(CONCATENATE($F4111," ",$G4111),AllocFactorMatrix,(K$4+1),FALSE)*$E4118</f>
        <v>3511.7156872631522</v>
      </c>
      <c r="L4111" s="5">
        <f ca="1">VLOOKUP(CONCATENATE($F4111," ",$G4111),AllocFactorMatrix,(L$4+1),FALSE)*$E4118</f>
        <v>87.746564192224511</v>
      </c>
      <c r="M4111" s="5">
        <f ca="1">VLOOKUP(CONCATENATE($F4111," ",$G4111),AllocFactorMatrix,(M$4+1),FALSE)*$E4118</f>
        <v>11.295592542927778</v>
      </c>
      <c r="N4111" s="5">
        <f t="shared" ca="1" si="2110"/>
        <v>3610.7578439983045</v>
      </c>
      <c r="O4111" s="5">
        <f ca="1">VLOOKUP(CONCATENATE($F4111," ",$G4111),AllocFactorMatrix,(O$4+1),FALSE)*$E4118</f>
        <v>2671.4095898030159</v>
      </c>
      <c r="P4111" s="5">
        <f ca="1">VLOOKUP(CONCATENATE($F4111," ",$G4111),AllocFactorMatrix,(P$4+1),FALSE)*$E4118</f>
        <v>483.53021174215434</v>
      </c>
      <c r="Q4111" s="5">
        <f ca="1">VLOOKUP(CONCATENATE($F4111," ",$G4111),AllocFactorMatrix,(Q$4+1),FALSE)*$E4118</f>
        <v>187.0260721025189</v>
      </c>
      <c r="R4111" s="5">
        <f ca="1">VLOOKUP(CONCATENATE($F4111," ",$G4111),AllocFactorMatrix,(R$4+1),FALSE)*$E4118</f>
        <v>4.0297991925625771</v>
      </c>
      <c r="S4111" s="5">
        <f t="shared" ca="1" si="2112"/>
        <v>3345.9956728402517</v>
      </c>
      <c r="T4111" s="5">
        <f ca="1">VLOOKUP(CONCATENATE($F4111," ",$G4111),AllocFactorMatrix,(T$4+1),FALSE)*$E4118</f>
        <v>84.827007525559509</v>
      </c>
      <c r="U4111" s="5">
        <f ca="1">VLOOKUP(CONCATENATE($F4111," ",$G4111),AllocFactorMatrix,(U$4+1),FALSE)*$E4118</f>
        <v>1350.5934219585738</v>
      </c>
      <c r="V4111" s="5">
        <f ca="1">VLOOKUP(CONCATENATE($F4111," ",$G4111),AllocFactorMatrix,(V$4+1),FALSE)*$E4118</f>
        <v>7324.5433665912324</v>
      </c>
      <c r="W4111" s="5">
        <f ca="1">VLOOKUP(CONCATENATE($F4111," ",$G4111),AllocFactorMatrix,(W$4+1),FALSE)*$E4118</f>
        <v>963.70963192047952</v>
      </c>
      <c r="X4111" s="5">
        <f ca="1">SUBTOTAL(9,T4111:W4111)</f>
        <v>9723.6734279958455</v>
      </c>
      <c r="Y4111" s="5">
        <f ca="1">VLOOKUP(CONCATENATE($F4111," ",$G4111),AllocFactorMatrix,(Y$4+1),FALSE)*$E4118</f>
        <v>787.34205965335934</v>
      </c>
      <c r="Z4111" s="5">
        <f ca="1">VLOOKUP(CONCATENATE($F4111," ",$G4111),AllocFactorMatrix,(Z$4+1),FALSE)*$E4118</f>
        <v>16.366229623367332</v>
      </c>
      <c r="AA4111" s="5">
        <f t="shared" ca="1" si="2111"/>
        <v>803.70828927672665</v>
      </c>
      <c r="AB4111" s="5">
        <f ca="1">VLOOKUP(CONCATENATE($F4111," ",$G4111),AllocFactorMatrix,(AB$4+1),FALSE)*$E4118</f>
        <v>9.246995571893958</v>
      </c>
      <c r="AC4111" s="5">
        <f ca="1">VLOOKUP(CONCATENATE($F4111," ",$G4111),AllocFactorMatrix,(AC$4+1),FALSE)*$E4118</f>
        <v>0</v>
      </c>
      <c r="AD4111" s="5">
        <f ca="1">VLOOKUP(CONCATENATE($F4111," ",$G4111),AllocFactorMatrix,(AD$4+1),FALSE)*$E4118</f>
        <v>0</v>
      </c>
    </row>
    <row r="4112" spans="4:30" hidden="1" outlineLevel="1">
      <c r="D4112" s="7"/>
      <c r="E4112" s="51"/>
      <c r="F4112" s="52" t="str">
        <f>F4118</f>
        <v>RB_GUP</v>
      </c>
      <c r="G4112" s="55" t="str">
        <f>$G$9</f>
        <v>BULKTRAN</v>
      </c>
      <c r="H4112" s="4">
        <f t="shared" ca="1" si="2109"/>
        <v>22115.615049056923</v>
      </c>
      <c r="I4112" s="5">
        <f ca="1">VLOOKUP(CONCATENATE($F4112," ",$G4112),AllocFactorMatrix,(I$4+1),FALSE)*$E4118</f>
        <v>10893.775796658087</v>
      </c>
      <c r="J4112" s="5">
        <f ca="1">VLOOKUP(CONCATENATE($F4112," ",$G4112),AllocFactorMatrix,(J$4+1),FALSE)*$E4118</f>
        <v>538.518263529715</v>
      </c>
      <c r="K4112" s="5">
        <f ca="1">VLOOKUP(CONCATENATE($F4112," ",$G4112),AllocFactorMatrix,(K$4+1),FALSE)*$E4118</f>
        <v>1972.5615364047787</v>
      </c>
      <c r="L4112" s="5">
        <f ca="1">VLOOKUP(CONCATENATE($F4112," ",$G4112),AllocFactorMatrix,(L$4+1),FALSE)*$E4118</f>
        <v>62.089233788004059</v>
      </c>
      <c r="M4112" s="5">
        <f ca="1">VLOOKUP(CONCATENATE($F4112," ",$G4112),AllocFactorMatrix,(M$4+1),FALSE)*$E4118</f>
        <v>5.8225296694973183</v>
      </c>
      <c r="N4112" s="5">
        <f t="shared" ca="1" si="2110"/>
        <v>2040.4732998622801</v>
      </c>
      <c r="O4112" s="5">
        <f ca="1">VLOOKUP(CONCATENATE($F4112," ",$G4112),AllocFactorMatrix,(O$4+1),FALSE)*$E4118</f>
        <v>1499.453620845286</v>
      </c>
      <c r="P4112" s="5">
        <f ca="1">VLOOKUP(CONCATENATE($F4112," ",$G4112),AllocFactorMatrix,(P$4+1),FALSE)*$E4118</f>
        <v>279.39189456753365</v>
      </c>
      <c r="Q4112" s="5">
        <f ca="1">VLOOKUP(CONCATENATE($F4112," ",$G4112),AllocFactorMatrix,(Q$4+1),FALSE)*$E4118</f>
        <v>126.25199487785753</v>
      </c>
      <c r="R4112" s="5">
        <f ca="1">VLOOKUP(CONCATENATE($F4112," ",$G4112),AllocFactorMatrix,(R$4+1),FALSE)*$E4118</f>
        <v>5.6774110840442598</v>
      </c>
      <c r="S4112" s="5">
        <f t="shared" ca="1" si="2112"/>
        <v>1910.7749213747213</v>
      </c>
      <c r="T4112" s="5">
        <f ca="1">VLOOKUP(CONCATENATE($F4112," ",$G4112),AllocFactorMatrix,(T$4+1),FALSE)*$E4118</f>
        <v>52.379755584816479</v>
      </c>
      <c r="U4112" s="5">
        <f ca="1">VLOOKUP(CONCATENATE($F4112," ",$G4112),AllocFactorMatrix,(U$4+1),FALSE)*$E4118</f>
        <v>857.18577558623224</v>
      </c>
      <c r="V4112" s="5">
        <f ca="1">VLOOKUP(CONCATENATE($F4112," ",$G4112),AllocFactorMatrix,(V$4+1),FALSE)*$E4118</f>
        <v>4530.2509095598662</v>
      </c>
      <c r="W4112" s="5">
        <f ca="1">VLOOKUP(CONCATENATE($F4112," ",$G4112),AllocFactorMatrix,(W$4+1),FALSE)*$E4118</f>
        <v>818.08822869227686</v>
      </c>
      <c r="X4112" s="5">
        <f t="shared" ref="X4112:X4118" ca="1" si="2117">SUBTOTAL(9,T4112:W4112)</f>
        <v>6257.904669423192</v>
      </c>
      <c r="Y4112" s="5">
        <f ca="1">VLOOKUP(CONCATENATE($F4112," ",$G4112),AllocFactorMatrix,(Y$4+1),FALSE)*$E4118</f>
        <v>460.47982762780254</v>
      </c>
      <c r="Z4112" s="5">
        <f ca="1">VLOOKUP(CONCATENATE($F4112," ",$G4112),AllocFactorMatrix,(Z$4+1),FALSE)*$E4118</f>
        <v>7.7128610963611672</v>
      </c>
      <c r="AA4112" s="5">
        <f t="shared" ca="1" si="2111"/>
        <v>468.1926887241637</v>
      </c>
      <c r="AB4112" s="5">
        <f ca="1">VLOOKUP(CONCATENATE($F4112," ",$G4112),AllocFactorMatrix,(AB$4+1),FALSE)*$E4118</f>
        <v>5.9754094847646817</v>
      </c>
      <c r="AC4112" s="5">
        <f ca="1">VLOOKUP(CONCATENATE($F4112," ",$G4112),AllocFactorMatrix,(AC$4+1),FALSE)*$E4118</f>
        <v>0</v>
      </c>
      <c r="AD4112" s="5">
        <f ca="1">VLOOKUP(CONCATENATE($F4112," ",$G4112),AllocFactorMatrix,(AD$4+1),FALSE)*$E4118</f>
        <v>0</v>
      </c>
    </row>
    <row r="4113" spans="4:30" hidden="1" outlineLevel="1">
      <c r="D4113" s="7"/>
      <c r="E4113" s="51"/>
      <c r="F4113" s="52" t="str">
        <f>F4118</f>
        <v>RB_GUP</v>
      </c>
      <c r="G4113" s="55" t="str">
        <f>$G$10</f>
        <v>SUBTRAN</v>
      </c>
      <c r="H4113" s="4">
        <f t="shared" ca="1" si="2109"/>
        <v>4858.1366846200453</v>
      </c>
      <c r="I4113" s="5">
        <f ca="1">VLOOKUP(CONCATENATE($F4113," ",$G4113),AllocFactorMatrix,(I$4+1),FALSE)*$E4118</f>
        <v>2365.2685335021324</v>
      </c>
      <c r="J4113" s="5">
        <f ca="1">VLOOKUP(CONCATENATE($F4113," ",$G4113),AllocFactorMatrix,(J$4+1),FALSE)*$E4118</f>
        <v>114.15095356540493</v>
      </c>
      <c r="K4113" s="5">
        <f ca="1">VLOOKUP(CONCATENATE($F4113," ",$G4113),AllocFactorMatrix,(K$4+1),FALSE)*$E4118</f>
        <v>415.2755876163248</v>
      </c>
      <c r="L4113" s="5">
        <f ca="1">VLOOKUP(CONCATENATE($F4113," ",$G4113),AllocFactorMatrix,(L$4+1),FALSE)*$E4118</f>
        <v>12.827472177799748</v>
      </c>
      <c r="M4113" s="5">
        <f ca="1">VLOOKUP(CONCATENATE($F4113," ",$G4113),AllocFactorMatrix,(M$4+1),FALSE)*$E4118</f>
        <v>1.5975938194736379</v>
      </c>
      <c r="N4113" s="5">
        <f t="shared" ca="1" si="2110"/>
        <v>429.70065361359815</v>
      </c>
      <c r="O4113" s="5">
        <f ca="1">VLOOKUP(CONCATENATE($F4113," ",$G4113),AllocFactorMatrix,(O$4+1),FALSE)*$E4118</f>
        <v>313.74719712476571</v>
      </c>
      <c r="P4113" s="5">
        <f ca="1">VLOOKUP(CONCATENATE($F4113," ",$G4113),AllocFactorMatrix,(P$4+1),FALSE)*$E4118</f>
        <v>58.325238004600763</v>
      </c>
      <c r="Q4113" s="5">
        <f ca="1">VLOOKUP(CONCATENATE($F4113," ",$G4113),AllocFactorMatrix,(Q$4+1),FALSE)*$E4118</f>
        <v>34.704211580446966</v>
      </c>
      <c r="R4113" s="5">
        <f ca="1">VLOOKUP(CONCATENATE($F4113," ",$G4113),AllocFactorMatrix,(R$4+1),FALSE)*$E4118</f>
        <v>0</v>
      </c>
      <c r="S4113" s="5">
        <f t="shared" ca="1" si="2112"/>
        <v>406.77664670981341</v>
      </c>
      <c r="T4113" s="5">
        <f ca="1">VLOOKUP(CONCATENATE($F4113," ",$G4113),AllocFactorMatrix,(T$4+1),FALSE)*$E4118</f>
        <v>10.955513403021607</v>
      </c>
      <c r="U4113" s="5">
        <f ca="1">VLOOKUP(CONCATENATE($F4113," ",$G4113),AllocFactorMatrix,(U$4+1),FALSE)*$E4118</f>
        <v>179.3480093993455</v>
      </c>
      <c r="V4113" s="5">
        <f ca="1">VLOOKUP(CONCATENATE($F4113," ",$G4113),AllocFactorMatrix,(V$4+1),FALSE)*$E4118</f>
        <v>1249.4607472924395</v>
      </c>
      <c r="W4113" s="5">
        <f ca="1">VLOOKUP(CONCATENATE($F4113," ",$G4113),AllocFactorMatrix,(W$4+1),FALSE)*$E4118</f>
        <v>0</v>
      </c>
      <c r="X4113" s="5">
        <f t="shared" ca="1" si="2117"/>
        <v>1439.7642700948065</v>
      </c>
      <c r="Y4113" s="5">
        <f ca="1">VLOOKUP(CONCATENATE($F4113," ",$G4113),AllocFactorMatrix,(Y$4+1),FALSE)*$E4118</f>
        <v>94.428714309646949</v>
      </c>
      <c r="Z4113" s="5">
        <f ca="1">VLOOKUP(CONCATENATE($F4113," ",$G4113),AllocFactorMatrix,(Z$4+1),FALSE)*$E4118</f>
        <v>1.5741292329853067</v>
      </c>
      <c r="AA4113" s="5">
        <f t="shared" ca="1" si="2111"/>
        <v>96.002843542632263</v>
      </c>
      <c r="AB4113" s="5">
        <f ca="1">VLOOKUP(CONCATENATE($F4113," ",$G4113),AllocFactorMatrix,(AB$4+1),FALSE)*$E4118</f>
        <v>1.2609668677517121</v>
      </c>
      <c r="AC4113" s="5">
        <f ca="1">VLOOKUP(CONCATENATE($F4113," ",$G4113),AllocFactorMatrix,(AC$4+1),FALSE)*$E4118</f>
        <v>4.2875569181752651</v>
      </c>
      <c r="AD4113" s="5">
        <f ca="1">VLOOKUP(CONCATENATE($F4113," ",$G4113),AllocFactorMatrix,(AD$4+1),FALSE)*$E4118</f>
        <v>0.92425980573203559</v>
      </c>
    </row>
    <row r="4114" spans="4:30" hidden="1" outlineLevel="1">
      <c r="D4114" s="7"/>
      <c r="E4114" s="51"/>
      <c r="F4114" s="52" t="str">
        <f>F4118</f>
        <v>RB_GUP</v>
      </c>
      <c r="G4114" s="55" t="str">
        <f>$G$11</f>
        <v>DISTPRI</v>
      </c>
      <c r="H4114" s="4">
        <f t="shared" ca="1" si="2109"/>
        <v>22290.672886503948</v>
      </c>
      <c r="I4114" s="5">
        <f ca="1">VLOOKUP(CONCATENATE($F4114," ",$G4114),AllocFactorMatrix,(I$4+1),FALSE)*$E4118</f>
        <v>14897.807399004663</v>
      </c>
      <c r="J4114" s="5">
        <f ca="1">VLOOKUP(CONCATENATE($F4114," ",$G4114),AllocFactorMatrix,(J$4+1),FALSE)*$E4118</f>
        <v>702.24374951256084</v>
      </c>
      <c r="K4114" s="5">
        <f ca="1">VLOOKUP(CONCATENATE($F4114," ",$G4114),AllocFactorMatrix,(K$4+1),FALSE)*$E4118</f>
        <v>2549.8901535395303</v>
      </c>
      <c r="L4114" s="5">
        <f ca="1">VLOOKUP(CONCATENATE($F4114," ",$G4114),AllocFactorMatrix,(L$4+1),FALSE)*$E4118</f>
        <v>78.804873928345543</v>
      </c>
      <c r="M4114" s="5">
        <f ca="1">VLOOKUP(CONCATENATE($F4114," ",$G4114),AllocFactorMatrix,(M$4+1),FALSE)*$E4118</f>
        <v>0</v>
      </c>
      <c r="N4114" s="5">
        <f t="shared" ca="1" si="2110"/>
        <v>2628.6950274678757</v>
      </c>
      <c r="O4114" s="5">
        <f ca="1">VLOOKUP(CONCATENATE($F4114," ",$G4114),AllocFactorMatrix,(O$4+1),FALSE)*$E4118</f>
        <v>1911.9719324637433</v>
      </c>
      <c r="P4114" s="5">
        <f ca="1">VLOOKUP(CONCATENATE($F4114," ",$G4114),AllocFactorMatrix,(P$4+1),FALSE)*$E4118</f>
        <v>356.1049010856446</v>
      </c>
      <c r="Q4114" s="5">
        <f ca="1">VLOOKUP(CONCATENATE($F4114," ",$G4114),AllocFactorMatrix,(Q$4+1),FALSE)*$E4118</f>
        <v>0</v>
      </c>
      <c r="R4114" s="5">
        <f ca="1">VLOOKUP(CONCATENATE($F4114," ",$G4114),AllocFactorMatrix,(R$4+1),FALSE)*$E4118</f>
        <v>0</v>
      </c>
      <c r="S4114" s="5">
        <f t="shared" ca="1" si="2112"/>
        <v>2268.0768335493881</v>
      </c>
      <c r="T4114" s="5">
        <f ca="1">VLOOKUP(CONCATENATE($F4114," ",$G4114),AllocFactorMatrix,(T$4+1),FALSE)*$E4118</f>
        <v>68.160621133596919</v>
      </c>
      <c r="U4114" s="5">
        <f ca="1">VLOOKUP(CONCATENATE($F4114," ",$G4114),AllocFactorMatrix,(U$4+1),FALSE)*$E4118</f>
        <v>1099.2765818890862</v>
      </c>
      <c r="V4114" s="5">
        <f ca="1">VLOOKUP(CONCATENATE($F4114," ",$G4114),AllocFactorMatrix,(V$4+1),FALSE)*$E4118</f>
        <v>0</v>
      </c>
      <c r="W4114" s="5">
        <f ca="1">VLOOKUP(CONCATENATE($F4114," ",$G4114),AllocFactorMatrix,(W$4+1),FALSE)*$E4118</f>
        <v>0</v>
      </c>
      <c r="X4114" s="5">
        <f t="shared" ca="1" si="2117"/>
        <v>1167.4372030226832</v>
      </c>
      <c r="Y4114" s="5">
        <f ca="1">VLOOKUP(CONCATENATE($F4114," ",$G4114),AllocFactorMatrix,(Y$4+1),FALSE)*$E4118</f>
        <v>576.54740348390146</v>
      </c>
      <c r="Z4114" s="5">
        <f ca="1">VLOOKUP(CONCATENATE($F4114," ",$G4114),AllocFactorMatrix,(Z$4+1),FALSE)*$E4118</f>
        <v>9.619067592250703</v>
      </c>
      <c r="AA4114" s="5">
        <f t="shared" ca="1" si="2111"/>
        <v>586.16647107615222</v>
      </c>
      <c r="AB4114" s="5">
        <f ca="1">VLOOKUP(CONCATENATE($F4114," ",$G4114),AllocFactorMatrix,(AB$4+1),FALSE)*$E4118</f>
        <v>7.7930564996333338</v>
      </c>
      <c r="AC4114" s="5">
        <f ca="1">VLOOKUP(CONCATENATE($F4114," ",$G4114),AllocFactorMatrix,(AC$4+1),FALSE)*$E4118</f>
        <v>26.697928881726781</v>
      </c>
      <c r="AD4114" s="5">
        <f ca="1">VLOOKUP(CONCATENATE($F4114," ",$G4114),AllocFactorMatrix,(AD$4+1),FALSE)*$E4118</f>
        <v>5.7552174892582526</v>
      </c>
    </row>
    <row r="4115" spans="4:30" hidden="1" outlineLevel="1">
      <c r="D4115" s="7"/>
      <c r="E4115" s="51"/>
      <c r="F4115" s="52" t="str">
        <f>F4118</f>
        <v>RB_GUP</v>
      </c>
      <c r="G4115" s="55" t="str">
        <f>$G$12</f>
        <v>DISTSEC</v>
      </c>
      <c r="H4115" s="4">
        <f t="shared" ca="1" si="2109"/>
        <v>11470.452314548282</v>
      </c>
      <c r="I4115" s="5">
        <f ca="1">VLOOKUP(CONCATENATE($F4115," ",$G4115),AllocFactorMatrix,(I$4+1),FALSE)*$E4118</f>
        <v>8576.4738461398883</v>
      </c>
      <c r="J4115" s="5">
        <f ca="1">VLOOKUP(CONCATENATE($F4115," ",$G4115),AllocFactorMatrix,(J$4+1),FALSE)*$E4118</f>
        <v>413.47453752497933</v>
      </c>
      <c r="K4115" s="5">
        <f ca="1">VLOOKUP(CONCATENATE($F4115," ",$G4115),AllocFactorMatrix,(K$4+1),FALSE)*$E4118</f>
        <v>1247.6249900281989</v>
      </c>
      <c r="L4115" s="5">
        <f ca="1">VLOOKUP(CONCATENATE($F4115," ",$G4115),AllocFactorMatrix,(L$4+1),FALSE)*$E4118</f>
        <v>0</v>
      </c>
      <c r="M4115" s="5">
        <f ca="1">VLOOKUP(CONCATENATE($F4115," ",$G4115),AllocFactorMatrix,(M$4+1),FALSE)*$E4118</f>
        <v>0</v>
      </c>
      <c r="N4115" s="5">
        <f t="shared" ca="1" si="2110"/>
        <v>1247.6249900281989</v>
      </c>
      <c r="O4115" s="5">
        <f ca="1">VLOOKUP(CONCATENATE($F4115," ",$G4115),AllocFactorMatrix,(O$4+1),FALSE)*$E4118</f>
        <v>794.99149969941027</v>
      </c>
      <c r="P4115" s="5">
        <f ca="1">VLOOKUP(CONCATENATE($F4115," ",$G4115),AllocFactorMatrix,(P$4+1),FALSE)*$E4118</f>
        <v>0</v>
      </c>
      <c r="Q4115" s="5">
        <f ca="1">VLOOKUP(CONCATENATE($F4115," ",$G4115),AllocFactorMatrix,(Q$4+1),FALSE)*$E4118</f>
        <v>0</v>
      </c>
      <c r="R4115" s="5">
        <f ca="1">VLOOKUP(CONCATENATE($F4115," ",$G4115),AllocFactorMatrix,(R$4+1),FALSE)*$E4118</f>
        <v>0</v>
      </c>
      <c r="S4115" s="5">
        <f t="shared" ca="1" si="2112"/>
        <v>794.99149969941027</v>
      </c>
      <c r="T4115" s="5">
        <f ca="1">VLOOKUP(CONCATENATE($F4115," ",$G4115),AllocFactorMatrix,(T$4+1),FALSE)*$E4118</f>
        <v>21.494902365908448</v>
      </c>
      <c r="U4115" s="5">
        <f ca="1">VLOOKUP(CONCATENATE($F4115," ",$G4115),AllocFactorMatrix,(U$4+1),FALSE)*$E4118</f>
        <v>0</v>
      </c>
      <c r="V4115" s="5">
        <f ca="1">VLOOKUP(CONCATENATE($F4115," ",$G4115),AllocFactorMatrix,(V$4+1),FALSE)*$E4118</f>
        <v>0</v>
      </c>
      <c r="W4115" s="5">
        <f ca="1">VLOOKUP(CONCATENATE($F4115," ",$G4115),AllocFactorMatrix,(W$4+1),FALSE)*$E4118</f>
        <v>0</v>
      </c>
      <c r="X4115" s="5">
        <f t="shared" ca="1" si="2117"/>
        <v>21.494902365908448</v>
      </c>
      <c r="Y4115" s="5">
        <f ca="1">VLOOKUP(CONCATENATE($F4115," ",$G4115),AllocFactorMatrix,(Y$4+1),FALSE)*$E4118</f>
        <v>293.22791855460514</v>
      </c>
      <c r="Z4115" s="5">
        <f ca="1">VLOOKUP(CONCATENATE($F4115," ",$G4115),AllocFactorMatrix,(Z$4+1),FALSE)*$E4118</f>
        <v>0</v>
      </c>
      <c r="AA4115" s="5">
        <f t="shared" ca="1" si="2111"/>
        <v>293.22791855460514</v>
      </c>
      <c r="AB4115" s="5">
        <f ca="1">VLOOKUP(CONCATENATE($F4115," ",$G4115),AllocFactorMatrix,(AB$4+1),FALSE)*$E4118</f>
        <v>3.0428355436313219</v>
      </c>
      <c r="AC4115" s="5">
        <f ca="1">VLOOKUP(CONCATENATE($F4115," ",$G4115),AllocFactorMatrix,(AC$4+1),FALSE)*$E4118</f>
        <v>103.31596991991277</v>
      </c>
      <c r="AD4115" s="5">
        <f ca="1">VLOOKUP(CONCATENATE($F4115," ",$G4115),AllocFactorMatrix,(AD$4+1),FALSE)*$E4118</f>
        <v>16.805814771748381</v>
      </c>
    </row>
    <row r="4116" spans="4:30" hidden="1" outlineLevel="1">
      <c r="D4116" s="7"/>
      <c r="E4116" s="51"/>
      <c r="F4116" s="52" t="str">
        <f>F4118</f>
        <v>RB_GUP</v>
      </c>
      <c r="G4116" s="55" t="str">
        <f>$G$13</f>
        <v>ENERGY</v>
      </c>
      <c r="H4116" s="4">
        <f t="shared" ca="1" si="2109"/>
        <v>352.56592733665906</v>
      </c>
      <c r="I4116" s="5">
        <f ca="1">VLOOKUP(CONCATENATE($F4116," ",$G4116),AllocFactorMatrix,(I$4+1),FALSE)*$E4118</f>
        <v>132.29228650427814</v>
      </c>
      <c r="J4116" s="5">
        <f ca="1">VLOOKUP(CONCATENATE($F4116," ",$G4116),AllocFactorMatrix,(J$4+1),FALSE)*$E4118</f>
        <v>8.5733950110770074</v>
      </c>
      <c r="K4116" s="5">
        <f ca="1">VLOOKUP(CONCATENATE($F4116," ",$G4116),AllocFactorMatrix,(K$4+1),FALSE)*$E4118</f>
        <v>28.764669650169541</v>
      </c>
      <c r="L4116" s="5">
        <f ca="1">VLOOKUP(CONCATENATE($F4116," ",$G4116),AllocFactorMatrix,(L$4+1),FALSE)*$E4118</f>
        <v>0.91420650399640391</v>
      </c>
      <c r="M4116" s="5">
        <f ca="1">VLOOKUP(CONCATENATE($F4116," ",$G4116),AllocFactorMatrix,(M$4+1),FALSE)*$E4118</f>
        <v>8.4279152402482779E-2</v>
      </c>
      <c r="N4116" s="5">
        <f t="shared" ca="1" si="2110"/>
        <v>29.763155306568429</v>
      </c>
      <c r="O4116" s="5">
        <f ca="1">VLOOKUP(CONCATENATE($F4116," ",$G4116),AllocFactorMatrix,(O$4+1),FALSE)*$E4118</f>
        <v>26.225150680939993</v>
      </c>
      <c r="P4116" s="5">
        <f ca="1">VLOOKUP(CONCATENATE($F4116," ",$G4116),AllocFactorMatrix,(P$4+1),FALSE)*$E4118</f>
        <v>4.8616383206607621</v>
      </c>
      <c r="Q4116" s="5">
        <f ca="1">VLOOKUP(CONCATENATE($F4116," ",$G4116),AllocFactorMatrix,(Q$4+1),FALSE)*$E4118</f>
        <v>2.2090040147692838</v>
      </c>
      <c r="R4116" s="5">
        <f ca="1">VLOOKUP(CONCATENATE($F4116," ",$G4116),AllocFactorMatrix,(R$4+1),FALSE)*$E4118</f>
        <v>0.10235229728436629</v>
      </c>
      <c r="S4116" s="5">
        <f t="shared" ca="1" si="2112"/>
        <v>33.39814531365441</v>
      </c>
      <c r="T4116" s="5">
        <f ca="1">VLOOKUP(CONCATENATE($F4116," ",$G4116),AllocFactorMatrix,(T$4+1),FALSE)*$E4118</f>
        <v>1.0049974706547036</v>
      </c>
      <c r="U4116" s="5">
        <f ca="1">VLOOKUP(CONCATENATE($F4116," ",$G4116),AllocFactorMatrix,(U$4+1),FALSE)*$E4118</f>
        <v>17.646250018474774</v>
      </c>
      <c r="V4116" s="5">
        <f ca="1">VLOOKUP(CONCATENATE($F4116," ",$G4116),AllocFactorMatrix,(V$4+1),FALSE)*$E4118</f>
        <v>100.18808125485306</v>
      </c>
      <c r="W4116" s="5">
        <f ca="1">VLOOKUP(CONCATENATE($F4116," ",$G4116),AllocFactorMatrix,(W$4+1),FALSE)*$E4118</f>
        <v>19.008023882296243</v>
      </c>
      <c r="X4116" s="5">
        <f t="shared" ca="1" si="2117"/>
        <v>137.84735262627879</v>
      </c>
      <c r="Y4116" s="5">
        <f ca="1">VLOOKUP(CONCATENATE($F4116," ",$G4116),AllocFactorMatrix,(Y$4+1),FALSE)*$E4118</f>
        <v>7.1051838364985018</v>
      </c>
      <c r="Z4116" s="5">
        <f ca="1">VLOOKUP(CONCATENATE($F4116," ",$G4116),AllocFactorMatrix,(Z$4+1),FALSE)*$E4118</f>
        <v>0.11566106609755734</v>
      </c>
      <c r="AA4116" s="5">
        <f t="shared" ca="1" si="2111"/>
        <v>7.2208449025960588</v>
      </c>
      <c r="AB4116" s="5">
        <f ca="1">VLOOKUP(CONCATENATE($F4116," ",$G4116),AllocFactorMatrix,(AB$4+1),FALSE)*$E4118</f>
        <v>0.12901061541110323</v>
      </c>
      <c r="AC4116" s="5">
        <f ca="1">VLOOKUP(CONCATENATE($F4116," ",$G4116),AllocFactorMatrix,(AC$4+1),FALSE)*$E4118</f>
        <v>2.7896818025678978</v>
      </c>
      <c r="AD4116" s="5">
        <f ca="1">VLOOKUP(CONCATENATE($F4116," ",$G4116),AllocFactorMatrix,(AD$4+1),FALSE)*$E4118</f>
        <v>0.55205525422722657</v>
      </c>
    </row>
    <row r="4117" spans="4:30" hidden="1" outlineLevel="1">
      <c r="D4117" s="7"/>
      <c r="E4117" s="51"/>
      <c r="F4117" s="52" t="str">
        <f>F4118</f>
        <v>RB_GUP</v>
      </c>
      <c r="G4117" s="55" t="str">
        <f>$G$14</f>
        <v>CUSTOMER</v>
      </c>
      <c r="H4117" s="4">
        <f t="shared" ca="1" si="2109"/>
        <v>5521.714946355999</v>
      </c>
      <c r="I4117" s="5">
        <f ca="1">VLOOKUP(CONCATENATE($F4117," ",$G4117),AllocFactorMatrix,(I$4+1),FALSE)*$E4118</f>
        <v>2582.1673489298009</v>
      </c>
      <c r="J4117" s="5">
        <f ca="1">VLOOKUP(CONCATENATE($F4117," ",$G4117),AllocFactorMatrix,(J$4+1),FALSE)*$E4118</f>
        <v>676.48509238927045</v>
      </c>
      <c r="K4117" s="5">
        <f ca="1">VLOOKUP(CONCATENATE($F4117," ",$G4117),AllocFactorMatrix,(K$4+1),FALSE)*$E4118</f>
        <v>192.03472749238722</v>
      </c>
      <c r="L4117" s="5">
        <f ca="1">VLOOKUP(CONCATENATE($F4117," ",$G4117),AllocFactorMatrix,(L$4+1),FALSE)*$E4118</f>
        <v>61.987748216531713</v>
      </c>
      <c r="M4117" s="5">
        <f ca="1">VLOOKUP(CONCATENATE($F4117," ",$G4117),AllocFactorMatrix,(M$4+1),FALSE)*$E4118</f>
        <v>10.061859885931206</v>
      </c>
      <c r="N4117" s="5">
        <f t="shared" ca="1" si="2110"/>
        <v>264.08433559485013</v>
      </c>
      <c r="O4117" s="5">
        <f ca="1">VLOOKUP(CONCATENATE($F4117," ",$G4117),AllocFactorMatrix,(O$4+1),FALSE)*$E4118</f>
        <v>54.496658437474771</v>
      </c>
      <c r="P4117" s="5">
        <f ca="1">VLOOKUP(CONCATENATE($F4117," ",$G4117),AllocFactorMatrix,(P$4+1),FALSE)*$E4118</f>
        <v>16.137137516009183</v>
      </c>
      <c r="Q4117" s="5">
        <f ca="1">VLOOKUP(CONCATENATE($F4117," ",$G4117),AllocFactorMatrix,(Q$4+1),FALSE)*$E4118</f>
        <v>35.053686453266593</v>
      </c>
      <c r="R4117" s="5">
        <f ca="1">VLOOKUP(CONCATENATE($F4117," ",$G4117),AllocFactorMatrix,(R$4+1),FALSE)*$E4118</f>
        <v>6.1597720108125529</v>
      </c>
      <c r="S4117" s="5">
        <f t="shared" ca="1" si="2112"/>
        <v>111.84725441756311</v>
      </c>
      <c r="T4117" s="5">
        <f ca="1">VLOOKUP(CONCATENATE($F4117," ",$G4117),AllocFactorMatrix,(T$4+1),FALSE)*$E4118</f>
        <v>0.37508193568252485</v>
      </c>
      <c r="U4117" s="5">
        <f ca="1">VLOOKUP(CONCATENATE($F4117," ",$G4117),AllocFactorMatrix,(U$4+1),FALSE)*$E4118</f>
        <v>9.5738258445911111</v>
      </c>
      <c r="V4117" s="5">
        <f ca="1">VLOOKUP(CONCATENATE($F4117," ",$G4117),AllocFactorMatrix,(V$4+1),FALSE)*$E4118</f>
        <v>51.550181905252551</v>
      </c>
      <c r="W4117" s="5">
        <f ca="1">VLOOKUP(CONCATENATE($F4117," ",$G4117),AllocFactorMatrix,(W$4+1),FALSE)*$E4118</f>
        <v>9.239760119126915</v>
      </c>
      <c r="X4117" s="5">
        <f t="shared" ca="1" si="2117"/>
        <v>70.7388498046531</v>
      </c>
      <c r="Y4117" s="5">
        <f ca="1">VLOOKUP(CONCATENATE($F4117," ",$G4117),AllocFactorMatrix,(Y$4+1),FALSE)*$E4118</f>
        <v>15.086056474302982</v>
      </c>
      <c r="Z4117" s="5">
        <f ca="1">VLOOKUP(CONCATENATE($F4117," ",$G4117),AllocFactorMatrix,(Z$4+1),FALSE)*$E4118</f>
        <v>0.27347830866239936</v>
      </c>
      <c r="AA4117" s="5">
        <f t="shared" ca="1" si="2111"/>
        <v>15.359534782965381</v>
      </c>
      <c r="AB4117" s="5">
        <f ca="1">VLOOKUP(CONCATENATE($F4117," ",$G4117),AllocFactorMatrix,(AB$4+1),FALSE)*$E4118</f>
        <v>0.28318976752990133</v>
      </c>
      <c r="AC4117" s="5">
        <f ca="1">VLOOKUP(CONCATENATE($F4117," ",$G4117),AllocFactorMatrix,(AC$4+1),FALSE)*$E4118</f>
        <v>1604.3041351851821</v>
      </c>
      <c r="AD4117" s="5">
        <f ca="1">VLOOKUP(CONCATENATE($F4117," ",$G4117),AllocFactorMatrix,(AD$4+1),FALSE)*$E4118</f>
        <v>196.44520548418319</v>
      </c>
    </row>
    <row r="4118" spans="4:30" collapsed="1">
      <c r="D4118" s="7" t="s">
        <v>287</v>
      </c>
      <c r="E4118" s="61">
        <v>108335</v>
      </c>
      <c r="F4118" s="10" t="s">
        <v>74</v>
      </c>
      <c r="G4118" s="55" t="str">
        <f>$G$15</f>
        <v>TOTAL</v>
      </c>
      <c r="H4118" s="4">
        <f t="shared" ca="1" si="2109"/>
        <v>108335</v>
      </c>
      <c r="I4118" s="5">
        <f ca="1">VLOOKUP(CONCATENATE($F4118," ",$G4118),AllocFactorMatrix,(I$4+1),FALSE)*$E4118</f>
        <v>62614.243470086112</v>
      </c>
      <c r="J4118" s="5">
        <f ca="1">VLOOKUP(CONCATENATE($F4118," ",$G4118),AllocFactorMatrix,(J$4+1),FALSE)*$E4118</f>
        <v>3519.4476940808636</v>
      </c>
      <c r="K4118" s="5">
        <f ca="1">VLOOKUP(CONCATENATE($F4118," ",$G4118),AllocFactorMatrix,(K$4+1),FALSE)*$E4118</f>
        <v>9917.8673519945423</v>
      </c>
      <c r="L4118" s="5">
        <f ca="1">VLOOKUP(CONCATENATE($F4118," ",$G4118),AllocFactorMatrix,(L$4+1),FALSE)*$E4118</f>
        <v>304.37009880690198</v>
      </c>
      <c r="M4118" s="5">
        <f ca="1">VLOOKUP(CONCATENATE($F4118," ",$G4118),AllocFactorMatrix,(M$4+1),FALSE)*$E4118</f>
        <v>28.861855070232426</v>
      </c>
      <c r="N4118" s="5">
        <f t="shared" ca="1" si="2110"/>
        <v>10251.099305871676</v>
      </c>
      <c r="O4118" s="5">
        <f ca="1">VLOOKUP(CONCATENATE($F4118," ",$G4118),AllocFactorMatrix,(O$4+1),FALSE)*$E4118</f>
        <v>7272.2956490546358</v>
      </c>
      <c r="P4118" s="5">
        <f ca="1">VLOOKUP(CONCATENATE($F4118," ",$G4118),AllocFactorMatrix,(P$4+1),FALSE)*$E4118</f>
        <v>1198.3510212366032</v>
      </c>
      <c r="Q4118" s="5">
        <f ca="1">VLOOKUP(CONCATENATE($F4118," ",$G4118),AllocFactorMatrix,(Q$4+1),FALSE)*$E4118</f>
        <v>385.24496902885926</v>
      </c>
      <c r="R4118" s="5">
        <f ca="1">VLOOKUP(CONCATENATE($F4118," ",$G4118),AllocFactorMatrix,(R$4+1),FALSE)*$E4118</f>
        <v>15.969334584703757</v>
      </c>
      <c r="S4118" s="5">
        <f t="shared" ca="1" si="2112"/>
        <v>8871.8609739048024</v>
      </c>
      <c r="T4118" s="5">
        <f ca="1">VLOOKUP(CONCATENATE($F4118," ",$G4118),AllocFactorMatrix,(T$4+1),FALSE)*$E4118</f>
        <v>239.19787941924019</v>
      </c>
      <c r="U4118" s="5">
        <f ca="1">VLOOKUP(CONCATENATE($F4118," ",$G4118),AllocFactorMatrix,(U$4+1),FALSE)*$E4118</f>
        <v>3513.6238646963034</v>
      </c>
      <c r="V4118" s="5">
        <f ca="1">VLOOKUP(CONCATENATE($F4118," ",$G4118),AllocFactorMatrix,(V$4+1),FALSE)*$E4118</f>
        <v>13255.993286603643</v>
      </c>
      <c r="W4118" s="5">
        <f ca="1">VLOOKUP(CONCATENATE($F4118," ",$G4118),AllocFactorMatrix,(W$4+1),FALSE)*$E4118</f>
        <v>1810.0456446141795</v>
      </c>
      <c r="X4118" s="5">
        <f t="shared" ca="1" si="2117"/>
        <v>18818.860675333366</v>
      </c>
      <c r="Y4118" s="5">
        <f ca="1">VLOOKUP(CONCATENATE($F4118," ",$G4118),AllocFactorMatrix,(Y$4+1),FALSE)*$E4118</f>
        <v>2234.2171639401172</v>
      </c>
      <c r="Z4118" s="5">
        <f ca="1">VLOOKUP(CONCATENATE($F4118," ",$G4118),AllocFactorMatrix,(Z$4+1),FALSE)*$E4118</f>
        <v>35.66142691972447</v>
      </c>
      <c r="AA4118" s="5">
        <f t="shared" ca="1" si="2111"/>
        <v>2269.8785908598416</v>
      </c>
      <c r="AB4118" s="5">
        <f ca="1">VLOOKUP(CONCATENATE($F4118," ",$G4118),AllocFactorMatrix,(AB$4+1),FALSE)*$E4118</f>
        <v>27.731464350616008</v>
      </c>
      <c r="AC4118" s="5">
        <f ca="1">VLOOKUP(CONCATENATE($F4118," ",$G4118),AllocFactorMatrix,(AC$4+1),FALSE)*$E4118</f>
        <v>1741.3952727075646</v>
      </c>
      <c r="AD4118" s="5">
        <f ca="1">VLOOKUP(CONCATENATE($F4118," ",$G4118),AllocFactorMatrix,(AD$4+1),FALSE)*$E4118</f>
        <v>220.48255280514908</v>
      </c>
    </row>
    <row r="4119" spans="4:30" hidden="1" outlineLevel="1">
      <c r="D4119" s="7"/>
      <c r="E4119" s="51"/>
      <c r="F4119" s="52" t="str">
        <f>F4126</f>
        <v>PROD_ENERGY</v>
      </c>
      <c r="G4119" s="55" t="str">
        <f>$G$8</f>
        <v>PRODUCTION</v>
      </c>
      <c r="H4119" s="4">
        <f t="shared" ref="H4119:H4126" si="2118">SUBTOTAL(9,I4119:AD4119)</f>
        <v>0</v>
      </c>
      <c r="I4119" s="5">
        <f>VLOOKUP(CONCATENATE($F4119," ",$G4119),AllocFactorMatrix,(I$4+1),FALSE)*$E4126</f>
        <v>0</v>
      </c>
      <c r="J4119" s="5">
        <f>VLOOKUP(CONCATENATE($F4119," ",$G4119),AllocFactorMatrix,(J$4+1),FALSE)*$E4126</f>
        <v>0</v>
      </c>
      <c r="K4119" s="5">
        <f>VLOOKUP(CONCATENATE($F4119," ",$G4119),AllocFactorMatrix,(K$4+1),FALSE)*$E4126</f>
        <v>0</v>
      </c>
      <c r="L4119" s="5">
        <f>VLOOKUP(CONCATENATE($F4119," ",$G4119),AllocFactorMatrix,(L$4+1),FALSE)*$E4126</f>
        <v>0</v>
      </c>
      <c r="M4119" s="5">
        <f>VLOOKUP(CONCATENATE($F4119," ",$G4119),AllocFactorMatrix,(M$4+1),FALSE)*$E4126</f>
        <v>0</v>
      </c>
      <c r="N4119" s="5">
        <f t="shared" ref="N4119:N4126" si="2119">SUBTOTAL(9,K4119:M4119)</f>
        <v>0</v>
      </c>
      <c r="O4119" s="5">
        <f>VLOOKUP(CONCATENATE($F4119," ",$G4119),AllocFactorMatrix,(O$4+1),FALSE)*$E4126</f>
        <v>0</v>
      </c>
      <c r="P4119" s="5">
        <f>VLOOKUP(CONCATENATE($F4119," ",$G4119),AllocFactorMatrix,(P$4+1),FALSE)*$E4126</f>
        <v>0</v>
      </c>
      <c r="Q4119" s="5">
        <f>VLOOKUP(CONCATENATE($F4119," ",$G4119),AllocFactorMatrix,(Q$4+1),FALSE)*$E4126</f>
        <v>0</v>
      </c>
      <c r="R4119" s="5">
        <f>VLOOKUP(CONCATENATE($F4119," ",$G4119),AllocFactorMatrix,(R$4+1),FALSE)*$E4126</f>
        <v>0</v>
      </c>
      <c r="S4119" s="5">
        <f t="shared" si="2112"/>
        <v>0</v>
      </c>
      <c r="T4119" s="5">
        <f>VLOOKUP(CONCATENATE($F4119," ",$G4119),AllocFactorMatrix,(T$4+1),FALSE)*$E4126</f>
        <v>0</v>
      </c>
      <c r="U4119" s="5">
        <f>VLOOKUP(CONCATENATE($F4119," ",$G4119),AllocFactorMatrix,(U$4+1),FALSE)*$E4126</f>
        <v>0</v>
      </c>
      <c r="V4119" s="5">
        <f>VLOOKUP(CONCATENATE($F4119," ",$G4119),AllocFactorMatrix,(V$4+1),FALSE)*$E4126</f>
        <v>0</v>
      </c>
      <c r="W4119" s="5">
        <f>VLOOKUP(CONCATENATE($F4119," ",$G4119),AllocFactorMatrix,(W$4+1),FALSE)*$E4126</f>
        <v>0</v>
      </c>
      <c r="X4119" s="5">
        <f>SUBTOTAL(9,T4119:W4119)</f>
        <v>0</v>
      </c>
      <c r="Y4119" s="5">
        <f>VLOOKUP(CONCATENATE($F4119," ",$G4119),AllocFactorMatrix,(Y$4+1),FALSE)*$E4126</f>
        <v>0</v>
      </c>
      <c r="Z4119" s="5">
        <f>VLOOKUP(CONCATENATE($F4119," ",$G4119),AllocFactorMatrix,(Z$4+1),FALSE)*$E4126</f>
        <v>0</v>
      </c>
      <c r="AA4119" s="5">
        <f t="shared" si="2111"/>
        <v>0</v>
      </c>
      <c r="AB4119" s="5">
        <f>VLOOKUP(CONCATENATE($F4119," ",$G4119),AllocFactorMatrix,(AB$4+1),FALSE)*$E4126</f>
        <v>0</v>
      </c>
      <c r="AC4119" s="5">
        <f>VLOOKUP(CONCATENATE($F4119," ",$G4119),AllocFactorMatrix,(AC$4+1),FALSE)*$E4126</f>
        <v>0</v>
      </c>
      <c r="AD4119" s="5">
        <f>VLOOKUP(CONCATENATE($F4119," ",$G4119),AllocFactorMatrix,(AD$4+1),FALSE)*$E4126</f>
        <v>0</v>
      </c>
    </row>
    <row r="4120" spans="4:30" hidden="1" outlineLevel="1">
      <c r="D4120" s="7"/>
      <c r="E4120" s="51"/>
      <c r="F4120" s="52" t="str">
        <f>F4126</f>
        <v>PROD_ENERGY</v>
      </c>
      <c r="G4120" s="55" t="str">
        <f>$G$9</f>
        <v>BULKTRAN</v>
      </c>
      <c r="H4120" s="4">
        <f t="shared" si="2118"/>
        <v>0</v>
      </c>
      <c r="I4120" s="5">
        <f>VLOOKUP(CONCATENATE($F4120," ",$G4120),AllocFactorMatrix,(I$4+1),FALSE)*$E4126</f>
        <v>0</v>
      </c>
      <c r="J4120" s="5">
        <f>VLOOKUP(CONCATENATE($F4120," ",$G4120),AllocFactorMatrix,(J$4+1),FALSE)*$E4126</f>
        <v>0</v>
      </c>
      <c r="K4120" s="5">
        <f>VLOOKUP(CONCATENATE($F4120," ",$G4120),AllocFactorMatrix,(K$4+1),FALSE)*$E4126</f>
        <v>0</v>
      </c>
      <c r="L4120" s="5">
        <f>VLOOKUP(CONCATENATE($F4120," ",$G4120),AllocFactorMatrix,(L$4+1),FALSE)*$E4126</f>
        <v>0</v>
      </c>
      <c r="M4120" s="5">
        <f>VLOOKUP(CONCATENATE($F4120," ",$G4120),AllocFactorMatrix,(M$4+1),FALSE)*$E4126</f>
        <v>0</v>
      </c>
      <c r="N4120" s="5">
        <f t="shared" si="2119"/>
        <v>0</v>
      </c>
      <c r="O4120" s="5">
        <f>VLOOKUP(CONCATENATE($F4120," ",$G4120),AllocFactorMatrix,(O$4+1),FALSE)*$E4126</f>
        <v>0</v>
      </c>
      <c r="P4120" s="5">
        <f>VLOOKUP(CONCATENATE($F4120," ",$G4120),AllocFactorMatrix,(P$4+1),FALSE)*$E4126</f>
        <v>0</v>
      </c>
      <c r="Q4120" s="5">
        <f>VLOOKUP(CONCATENATE($F4120," ",$G4120),AllocFactorMatrix,(Q$4+1),FALSE)*$E4126</f>
        <v>0</v>
      </c>
      <c r="R4120" s="5">
        <f>VLOOKUP(CONCATENATE($F4120," ",$G4120),AllocFactorMatrix,(R$4+1),FALSE)*$E4126</f>
        <v>0</v>
      </c>
      <c r="S4120" s="5">
        <f t="shared" si="2112"/>
        <v>0</v>
      </c>
      <c r="T4120" s="5">
        <f>VLOOKUP(CONCATENATE($F4120," ",$G4120),AllocFactorMatrix,(T$4+1),FALSE)*$E4126</f>
        <v>0</v>
      </c>
      <c r="U4120" s="5">
        <f>VLOOKUP(CONCATENATE($F4120," ",$G4120),AllocFactorMatrix,(U$4+1),FALSE)*$E4126</f>
        <v>0</v>
      </c>
      <c r="V4120" s="5">
        <f>VLOOKUP(CONCATENATE($F4120," ",$G4120),AllocFactorMatrix,(V$4+1),FALSE)*$E4126</f>
        <v>0</v>
      </c>
      <c r="W4120" s="5">
        <f>VLOOKUP(CONCATENATE($F4120," ",$G4120),AllocFactorMatrix,(W$4+1),FALSE)*$E4126</f>
        <v>0</v>
      </c>
      <c r="X4120" s="5">
        <f t="shared" ref="X4120:X4126" si="2120">SUBTOTAL(9,T4120:W4120)</f>
        <v>0</v>
      </c>
      <c r="Y4120" s="5">
        <f>VLOOKUP(CONCATENATE($F4120," ",$G4120),AllocFactorMatrix,(Y$4+1),FALSE)*$E4126</f>
        <v>0</v>
      </c>
      <c r="Z4120" s="5">
        <f>VLOOKUP(CONCATENATE($F4120," ",$G4120),AllocFactorMatrix,(Z$4+1),FALSE)*$E4126</f>
        <v>0</v>
      </c>
      <c r="AA4120" s="5">
        <f t="shared" si="2111"/>
        <v>0</v>
      </c>
      <c r="AB4120" s="5">
        <f>VLOOKUP(CONCATENATE($F4120," ",$G4120),AllocFactorMatrix,(AB$4+1),FALSE)*$E4126</f>
        <v>0</v>
      </c>
      <c r="AC4120" s="5">
        <f>VLOOKUP(CONCATENATE($F4120," ",$G4120),AllocFactorMatrix,(AC$4+1),FALSE)*$E4126</f>
        <v>0</v>
      </c>
      <c r="AD4120" s="5">
        <f>VLOOKUP(CONCATENATE($F4120," ",$G4120),AllocFactorMatrix,(AD$4+1),FALSE)*$E4126</f>
        <v>0</v>
      </c>
    </row>
    <row r="4121" spans="4:30" hidden="1" outlineLevel="1">
      <c r="D4121" s="7"/>
      <c r="E4121" s="51"/>
      <c r="F4121" s="52" t="str">
        <f>F4126</f>
        <v>PROD_ENERGY</v>
      </c>
      <c r="G4121" s="55" t="str">
        <f>$G$10</f>
        <v>SUBTRAN</v>
      </c>
      <c r="H4121" s="4">
        <f t="shared" si="2118"/>
        <v>0</v>
      </c>
      <c r="I4121" s="5">
        <f>VLOOKUP(CONCATENATE($F4121," ",$G4121),AllocFactorMatrix,(I$4+1),FALSE)*$E4126</f>
        <v>0</v>
      </c>
      <c r="J4121" s="5">
        <f>VLOOKUP(CONCATENATE($F4121," ",$G4121),AllocFactorMatrix,(J$4+1),FALSE)*$E4126</f>
        <v>0</v>
      </c>
      <c r="K4121" s="5">
        <f>VLOOKUP(CONCATENATE($F4121," ",$G4121),AllocFactorMatrix,(K$4+1),FALSE)*$E4126</f>
        <v>0</v>
      </c>
      <c r="L4121" s="5">
        <f>VLOOKUP(CONCATENATE($F4121," ",$G4121),AllocFactorMatrix,(L$4+1),FALSE)*$E4126</f>
        <v>0</v>
      </c>
      <c r="M4121" s="5">
        <f>VLOOKUP(CONCATENATE($F4121," ",$G4121),AllocFactorMatrix,(M$4+1),FALSE)*$E4126</f>
        <v>0</v>
      </c>
      <c r="N4121" s="5">
        <f t="shared" si="2119"/>
        <v>0</v>
      </c>
      <c r="O4121" s="5">
        <f>VLOOKUP(CONCATENATE($F4121," ",$G4121),AllocFactorMatrix,(O$4+1),FALSE)*$E4126</f>
        <v>0</v>
      </c>
      <c r="P4121" s="5">
        <f>VLOOKUP(CONCATENATE($F4121," ",$G4121),AllocFactorMatrix,(P$4+1),FALSE)*$E4126</f>
        <v>0</v>
      </c>
      <c r="Q4121" s="5">
        <f>VLOOKUP(CONCATENATE($F4121," ",$G4121),AllocFactorMatrix,(Q$4+1),FALSE)*$E4126</f>
        <v>0</v>
      </c>
      <c r="R4121" s="5">
        <f>VLOOKUP(CONCATENATE($F4121," ",$G4121),AllocFactorMatrix,(R$4+1),FALSE)*$E4126</f>
        <v>0</v>
      </c>
      <c r="S4121" s="5">
        <f t="shared" si="2112"/>
        <v>0</v>
      </c>
      <c r="T4121" s="5">
        <f>VLOOKUP(CONCATENATE($F4121," ",$G4121),AllocFactorMatrix,(T$4+1),FALSE)*$E4126</f>
        <v>0</v>
      </c>
      <c r="U4121" s="5">
        <f>VLOOKUP(CONCATENATE($F4121," ",$G4121),AllocFactorMatrix,(U$4+1),FALSE)*$E4126</f>
        <v>0</v>
      </c>
      <c r="V4121" s="5">
        <f>VLOOKUP(CONCATENATE($F4121," ",$G4121),AllocFactorMatrix,(V$4+1),FALSE)*$E4126</f>
        <v>0</v>
      </c>
      <c r="W4121" s="5">
        <f>VLOOKUP(CONCATENATE($F4121," ",$G4121),AllocFactorMatrix,(W$4+1),FALSE)*$E4126</f>
        <v>0</v>
      </c>
      <c r="X4121" s="5">
        <f t="shared" si="2120"/>
        <v>0</v>
      </c>
      <c r="Y4121" s="5">
        <f>VLOOKUP(CONCATENATE($F4121," ",$G4121),AllocFactorMatrix,(Y$4+1),FALSE)*$E4126</f>
        <v>0</v>
      </c>
      <c r="Z4121" s="5">
        <f>VLOOKUP(CONCATENATE($F4121," ",$G4121),AllocFactorMatrix,(Z$4+1),FALSE)*$E4126</f>
        <v>0</v>
      </c>
      <c r="AA4121" s="5">
        <f t="shared" si="2111"/>
        <v>0</v>
      </c>
      <c r="AB4121" s="5">
        <f>VLOOKUP(CONCATENATE($F4121," ",$G4121),AllocFactorMatrix,(AB$4+1),FALSE)*$E4126</f>
        <v>0</v>
      </c>
      <c r="AC4121" s="5">
        <f>VLOOKUP(CONCATENATE($F4121," ",$G4121),AllocFactorMatrix,(AC$4+1),FALSE)*$E4126</f>
        <v>0</v>
      </c>
      <c r="AD4121" s="5">
        <f>VLOOKUP(CONCATENATE($F4121," ",$G4121),AllocFactorMatrix,(AD$4+1),FALSE)*$E4126</f>
        <v>0</v>
      </c>
    </row>
    <row r="4122" spans="4:30" hidden="1" outlineLevel="1">
      <c r="D4122" s="7"/>
      <c r="E4122" s="51"/>
      <c r="F4122" s="52" t="str">
        <f>F4126</f>
        <v>PROD_ENERGY</v>
      </c>
      <c r="G4122" s="55" t="str">
        <f>$G$11</f>
        <v>DISTPRI</v>
      </c>
      <c r="H4122" s="4">
        <f t="shared" si="2118"/>
        <v>0</v>
      </c>
      <c r="I4122" s="5">
        <f>VLOOKUP(CONCATENATE($F4122," ",$G4122),AllocFactorMatrix,(I$4+1),FALSE)*$E4126</f>
        <v>0</v>
      </c>
      <c r="J4122" s="5">
        <f>VLOOKUP(CONCATENATE($F4122," ",$G4122),AllocFactorMatrix,(J$4+1),FALSE)*$E4126</f>
        <v>0</v>
      </c>
      <c r="K4122" s="5">
        <f>VLOOKUP(CONCATENATE($F4122," ",$G4122),AllocFactorMatrix,(K$4+1),FALSE)*$E4126</f>
        <v>0</v>
      </c>
      <c r="L4122" s="5">
        <f>VLOOKUP(CONCATENATE($F4122," ",$G4122),AllocFactorMatrix,(L$4+1),FALSE)*$E4126</f>
        <v>0</v>
      </c>
      <c r="M4122" s="5">
        <f>VLOOKUP(CONCATENATE($F4122," ",$G4122),AllocFactorMatrix,(M$4+1),FALSE)*$E4126</f>
        <v>0</v>
      </c>
      <c r="N4122" s="5">
        <f t="shared" si="2119"/>
        <v>0</v>
      </c>
      <c r="O4122" s="5">
        <f>VLOOKUP(CONCATENATE($F4122," ",$G4122),AllocFactorMatrix,(O$4+1),FALSE)*$E4126</f>
        <v>0</v>
      </c>
      <c r="P4122" s="5">
        <f>VLOOKUP(CONCATENATE($F4122," ",$G4122),AllocFactorMatrix,(P$4+1),FALSE)*$E4126</f>
        <v>0</v>
      </c>
      <c r="Q4122" s="5">
        <f>VLOOKUP(CONCATENATE($F4122," ",$G4122),AllocFactorMatrix,(Q$4+1),FALSE)*$E4126</f>
        <v>0</v>
      </c>
      <c r="R4122" s="5">
        <f>VLOOKUP(CONCATENATE($F4122," ",$G4122),AllocFactorMatrix,(R$4+1),FALSE)*$E4126</f>
        <v>0</v>
      </c>
      <c r="S4122" s="5">
        <f t="shared" si="2112"/>
        <v>0</v>
      </c>
      <c r="T4122" s="5">
        <f>VLOOKUP(CONCATENATE($F4122," ",$G4122),AllocFactorMatrix,(T$4+1),FALSE)*$E4126</f>
        <v>0</v>
      </c>
      <c r="U4122" s="5">
        <f>VLOOKUP(CONCATENATE($F4122," ",$G4122),AllocFactorMatrix,(U$4+1),FALSE)*$E4126</f>
        <v>0</v>
      </c>
      <c r="V4122" s="5">
        <f>VLOOKUP(CONCATENATE($F4122," ",$G4122),AllocFactorMatrix,(V$4+1),FALSE)*$E4126</f>
        <v>0</v>
      </c>
      <c r="W4122" s="5">
        <f>VLOOKUP(CONCATENATE($F4122," ",$G4122),AllocFactorMatrix,(W$4+1),FALSE)*$E4126</f>
        <v>0</v>
      </c>
      <c r="X4122" s="5">
        <f t="shared" si="2120"/>
        <v>0</v>
      </c>
      <c r="Y4122" s="5">
        <f>VLOOKUP(CONCATENATE($F4122," ",$G4122),AllocFactorMatrix,(Y$4+1),FALSE)*$E4126</f>
        <v>0</v>
      </c>
      <c r="Z4122" s="5">
        <f>VLOOKUP(CONCATENATE($F4122," ",$G4122),AllocFactorMatrix,(Z$4+1),FALSE)*$E4126</f>
        <v>0</v>
      </c>
      <c r="AA4122" s="5">
        <f t="shared" si="2111"/>
        <v>0</v>
      </c>
      <c r="AB4122" s="5">
        <f>VLOOKUP(CONCATENATE($F4122," ",$G4122),AllocFactorMatrix,(AB$4+1),FALSE)*$E4126</f>
        <v>0</v>
      </c>
      <c r="AC4122" s="5">
        <f>VLOOKUP(CONCATENATE($F4122," ",$G4122),AllocFactorMatrix,(AC$4+1),FALSE)*$E4126</f>
        <v>0</v>
      </c>
      <c r="AD4122" s="5">
        <f>VLOOKUP(CONCATENATE($F4122," ",$G4122),AllocFactorMatrix,(AD$4+1),FALSE)*$E4126</f>
        <v>0</v>
      </c>
    </row>
    <row r="4123" spans="4:30" hidden="1" outlineLevel="1">
      <c r="D4123" s="7"/>
      <c r="E4123" s="51"/>
      <c r="F4123" s="52" t="str">
        <f>F4126</f>
        <v>PROD_ENERGY</v>
      </c>
      <c r="G4123" s="55" t="str">
        <f>$G$12</f>
        <v>DISTSEC</v>
      </c>
      <c r="H4123" s="4">
        <f t="shared" si="2118"/>
        <v>0</v>
      </c>
      <c r="I4123" s="5">
        <f>VLOOKUP(CONCATENATE($F4123," ",$G4123),AllocFactorMatrix,(I$4+1),FALSE)*$E4126</f>
        <v>0</v>
      </c>
      <c r="J4123" s="5">
        <f>VLOOKUP(CONCATENATE($F4123," ",$G4123),AllocFactorMatrix,(J$4+1),FALSE)*$E4126</f>
        <v>0</v>
      </c>
      <c r="K4123" s="5">
        <f>VLOOKUP(CONCATENATE($F4123," ",$G4123),AllocFactorMatrix,(K$4+1),FALSE)*$E4126</f>
        <v>0</v>
      </c>
      <c r="L4123" s="5">
        <f>VLOOKUP(CONCATENATE($F4123," ",$G4123),AllocFactorMatrix,(L$4+1),FALSE)*$E4126</f>
        <v>0</v>
      </c>
      <c r="M4123" s="5">
        <f>VLOOKUP(CONCATENATE($F4123," ",$G4123),AllocFactorMatrix,(M$4+1),FALSE)*$E4126</f>
        <v>0</v>
      </c>
      <c r="N4123" s="5">
        <f t="shared" si="2119"/>
        <v>0</v>
      </c>
      <c r="O4123" s="5">
        <f>VLOOKUP(CONCATENATE($F4123," ",$G4123),AllocFactorMatrix,(O$4+1),FALSE)*$E4126</f>
        <v>0</v>
      </c>
      <c r="P4123" s="5">
        <f>VLOOKUP(CONCATENATE($F4123," ",$G4123),AllocFactorMatrix,(P$4+1),FALSE)*$E4126</f>
        <v>0</v>
      </c>
      <c r="Q4123" s="5">
        <f>VLOOKUP(CONCATENATE($F4123," ",$G4123),AllocFactorMatrix,(Q$4+1),FALSE)*$E4126</f>
        <v>0</v>
      </c>
      <c r="R4123" s="5">
        <f>VLOOKUP(CONCATENATE($F4123," ",$G4123),AllocFactorMatrix,(R$4+1),FALSE)*$E4126</f>
        <v>0</v>
      </c>
      <c r="S4123" s="5">
        <f t="shared" si="2112"/>
        <v>0</v>
      </c>
      <c r="T4123" s="5">
        <f>VLOOKUP(CONCATENATE($F4123," ",$G4123),AllocFactorMatrix,(T$4+1),FALSE)*$E4126</f>
        <v>0</v>
      </c>
      <c r="U4123" s="5">
        <f>VLOOKUP(CONCATENATE($F4123," ",$G4123),AllocFactorMatrix,(U$4+1),FALSE)*$E4126</f>
        <v>0</v>
      </c>
      <c r="V4123" s="5">
        <f>VLOOKUP(CONCATENATE($F4123," ",$G4123),AllocFactorMatrix,(V$4+1),FALSE)*$E4126</f>
        <v>0</v>
      </c>
      <c r="W4123" s="5">
        <f>VLOOKUP(CONCATENATE($F4123," ",$G4123),AllocFactorMatrix,(W$4+1),FALSE)*$E4126</f>
        <v>0</v>
      </c>
      <c r="X4123" s="5">
        <f t="shared" si="2120"/>
        <v>0</v>
      </c>
      <c r="Y4123" s="5">
        <f>VLOOKUP(CONCATENATE($F4123," ",$G4123),AllocFactorMatrix,(Y$4+1),FALSE)*$E4126</f>
        <v>0</v>
      </c>
      <c r="Z4123" s="5">
        <f>VLOOKUP(CONCATENATE($F4123," ",$G4123),AllocFactorMatrix,(Z$4+1),FALSE)*$E4126</f>
        <v>0</v>
      </c>
      <c r="AA4123" s="5">
        <f t="shared" si="2111"/>
        <v>0</v>
      </c>
      <c r="AB4123" s="5">
        <f>VLOOKUP(CONCATENATE($F4123," ",$G4123),AllocFactorMatrix,(AB$4+1),FALSE)*$E4126</f>
        <v>0</v>
      </c>
      <c r="AC4123" s="5">
        <f>VLOOKUP(CONCATENATE($F4123," ",$G4123),AllocFactorMatrix,(AC$4+1),FALSE)*$E4126</f>
        <v>0</v>
      </c>
      <c r="AD4123" s="5">
        <f>VLOOKUP(CONCATENATE($F4123," ",$G4123),AllocFactorMatrix,(AD$4+1),FALSE)*$E4126</f>
        <v>0</v>
      </c>
    </row>
    <row r="4124" spans="4:30" hidden="1" outlineLevel="1">
      <c r="D4124" s="7"/>
      <c r="E4124" s="51"/>
      <c r="F4124" s="52" t="str">
        <f>F4126</f>
        <v>PROD_ENERGY</v>
      </c>
      <c r="G4124" s="55" t="str">
        <f>$G$13</f>
        <v>ENERGY</v>
      </c>
      <c r="H4124" s="4">
        <f t="shared" si="2118"/>
        <v>-549331.99999999988</v>
      </c>
      <c r="I4124" s="5">
        <f>VLOOKUP(CONCATENATE($F4124," ",$G4124),AllocFactorMatrix,(I$4+1),FALSE)*$E4126</f>
        <v>-206124.24711300735</v>
      </c>
      <c r="J4124" s="5">
        <f>VLOOKUP(CONCATENATE($F4124," ",$G4124),AllocFactorMatrix,(J$4+1),FALSE)*$E4126</f>
        <v>-13358.183145496643</v>
      </c>
      <c r="K4124" s="5">
        <f>VLOOKUP(CONCATENATE($F4124," ",$G4124),AllocFactorMatrix,(K$4+1),FALSE)*$E4126</f>
        <v>-44818.15253003304</v>
      </c>
      <c r="L4124" s="5">
        <f>VLOOKUP(CONCATENATE($F4124," ",$G4124),AllocFactorMatrix,(L$4+1),FALSE)*$E4126</f>
        <v>-1424.4226350716178</v>
      </c>
      <c r="M4124" s="5">
        <f>VLOOKUP(CONCATENATE($F4124," ",$G4124),AllocFactorMatrix,(M$4+1),FALSE)*$E4126</f>
        <v>-131.31511515391625</v>
      </c>
      <c r="N4124" s="5">
        <f t="shared" si="2119"/>
        <v>-46373.890280258573</v>
      </c>
      <c r="O4124" s="5">
        <f>VLOOKUP(CONCATENATE($F4124," ",$G4124),AllocFactorMatrix,(O$4+1),FALSE)*$E4126</f>
        <v>-40861.335020913088</v>
      </c>
      <c r="P4124" s="5">
        <f>VLOOKUP(CONCATENATE($F4124," ",$G4124),AllocFactorMatrix,(P$4+1),FALSE)*$E4126</f>
        <v>-7574.9052727238068</v>
      </c>
      <c r="Q4124" s="5">
        <f>VLOOKUP(CONCATENATE($F4124," ",$G4124),AllocFactorMatrix,(Q$4+1),FALSE)*$E4126</f>
        <v>-3441.8430692042248</v>
      </c>
      <c r="R4124" s="5">
        <f>VLOOKUP(CONCATENATE($F4124," ",$G4124),AllocFactorMatrix,(R$4+1),FALSE)*$E4126</f>
        <v>-159.47483239957796</v>
      </c>
      <c r="S4124" s="5">
        <f t="shared" si="2112"/>
        <v>-52037.558195240701</v>
      </c>
      <c r="T4124" s="5">
        <f>VLOOKUP(CONCATENATE($F4124," ",$G4124),AllocFactorMatrix,(T$4+1),FALSE)*$E4126</f>
        <v>-1565.8837900762896</v>
      </c>
      <c r="U4124" s="5">
        <f>VLOOKUP(CONCATENATE($F4124," ",$G4124),AllocFactorMatrix,(U$4+1),FALSE)*$E4126</f>
        <v>-27494.573535157542</v>
      </c>
      <c r="V4124" s="5">
        <f>VLOOKUP(CONCATENATE($F4124," ",$G4124),AllocFactorMatrix,(V$4+1),FALSE)*$E4126</f>
        <v>-156102.77336680217</v>
      </c>
      <c r="W4124" s="5">
        <f>VLOOKUP(CONCATENATE($F4124," ",$G4124),AllocFactorMatrix,(W$4+1),FALSE)*$E4126</f>
        <v>-29616.349640443121</v>
      </c>
      <c r="X4124" s="5">
        <f t="shared" si="2120"/>
        <v>-214779.58033247909</v>
      </c>
      <c r="Y4124" s="5">
        <f>VLOOKUP(CONCATENATE($F4124," ",$G4124),AllocFactorMatrix,(Y$4+1),FALSE)*$E4126</f>
        <v>-11070.567359574674</v>
      </c>
      <c r="Z4124" s="5">
        <f>VLOOKUP(CONCATENATE($F4124," ",$G4124),AllocFactorMatrix,(Z$4+1),FALSE)*$E4126</f>
        <v>-180.2111884193325</v>
      </c>
      <c r="AA4124" s="5">
        <f t="shared" si="2111"/>
        <v>-11250.778547994007</v>
      </c>
      <c r="AB4124" s="5">
        <f>VLOOKUP(CONCATENATE($F4124," ",$G4124),AllocFactorMatrix,(AB$4+1),FALSE)*$E4126</f>
        <v>-201.01108442433224</v>
      </c>
      <c r="AC4124" s="5">
        <f>VLOOKUP(CONCATENATE($F4124," ",$G4124),AllocFactorMatrix,(AC$4+1),FALSE)*$E4126</f>
        <v>-4346.5955305003345</v>
      </c>
      <c r="AD4124" s="5">
        <f>VLOOKUP(CONCATENATE($F4124," ",$G4124),AllocFactorMatrix,(AD$4+1),FALSE)*$E4126</f>
        <v>-860.15577059881764</v>
      </c>
    </row>
    <row r="4125" spans="4:30" hidden="1" outlineLevel="1">
      <c r="D4125" s="7"/>
      <c r="E4125" s="51"/>
      <c r="F4125" s="52" t="str">
        <f>F4126</f>
        <v>PROD_ENERGY</v>
      </c>
      <c r="G4125" s="55" t="str">
        <f>$G$14</f>
        <v>CUSTOMER</v>
      </c>
      <c r="H4125" s="4">
        <f t="shared" si="2118"/>
        <v>0</v>
      </c>
      <c r="I4125" s="5">
        <f>VLOOKUP(CONCATENATE($F4125," ",$G4125),AllocFactorMatrix,(I$4+1),FALSE)*$E4126</f>
        <v>0</v>
      </c>
      <c r="J4125" s="5">
        <f>VLOOKUP(CONCATENATE($F4125," ",$G4125),AllocFactorMatrix,(J$4+1),FALSE)*$E4126</f>
        <v>0</v>
      </c>
      <c r="K4125" s="5">
        <f>VLOOKUP(CONCATENATE($F4125," ",$G4125),AllocFactorMatrix,(K$4+1),FALSE)*$E4126</f>
        <v>0</v>
      </c>
      <c r="L4125" s="5">
        <f>VLOOKUP(CONCATENATE($F4125," ",$G4125),AllocFactorMatrix,(L$4+1),FALSE)*$E4126</f>
        <v>0</v>
      </c>
      <c r="M4125" s="5">
        <f>VLOOKUP(CONCATENATE($F4125," ",$G4125),AllocFactorMatrix,(M$4+1),FALSE)*$E4126</f>
        <v>0</v>
      </c>
      <c r="N4125" s="5">
        <f t="shared" si="2119"/>
        <v>0</v>
      </c>
      <c r="O4125" s="5">
        <f>VLOOKUP(CONCATENATE($F4125," ",$G4125),AllocFactorMatrix,(O$4+1),FALSE)*$E4126</f>
        <v>0</v>
      </c>
      <c r="P4125" s="5">
        <f>VLOOKUP(CONCATENATE($F4125," ",$G4125),AllocFactorMatrix,(P$4+1),FALSE)*$E4126</f>
        <v>0</v>
      </c>
      <c r="Q4125" s="5">
        <f>VLOOKUP(CONCATENATE($F4125," ",$G4125),AllocFactorMatrix,(Q$4+1),FALSE)*$E4126</f>
        <v>0</v>
      </c>
      <c r="R4125" s="5">
        <f>VLOOKUP(CONCATENATE($F4125," ",$G4125),AllocFactorMatrix,(R$4+1),FALSE)*$E4126</f>
        <v>0</v>
      </c>
      <c r="S4125" s="5">
        <f t="shared" si="2112"/>
        <v>0</v>
      </c>
      <c r="T4125" s="5">
        <f>VLOOKUP(CONCATENATE($F4125," ",$G4125),AllocFactorMatrix,(T$4+1),FALSE)*$E4126</f>
        <v>0</v>
      </c>
      <c r="U4125" s="5">
        <f>VLOOKUP(CONCATENATE($F4125," ",$G4125),AllocFactorMatrix,(U$4+1),FALSE)*$E4126</f>
        <v>0</v>
      </c>
      <c r="V4125" s="5">
        <f>VLOOKUP(CONCATENATE($F4125," ",$G4125),AllocFactorMatrix,(V$4+1),FALSE)*$E4126</f>
        <v>0</v>
      </c>
      <c r="W4125" s="5">
        <f>VLOOKUP(CONCATENATE($F4125," ",$G4125),AllocFactorMatrix,(W$4+1),FALSE)*$E4126</f>
        <v>0</v>
      </c>
      <c r="X4125" s="5">
        <f t="shared" si="2120"/>
        <v>0</v>
      </c>
      <c r="Y4125" s="5">
        <f>VLOOKUP(CONCATENATE($F4125," ",$G4125),AllocFactorMatrix,(Y$4+1),FALSE)*$E4126</f>
        <v>0</v>
      </c>
      <c r="Z4125" s="5">
        <f>VLOOKUP(CONCATENATE($F4125," ",$G4125),AllocFactorMatrix,(Z$4+1),FALSE)*$E4126</f>
        <v>0</v>
      </c>
      <c r="AA4125" s="5">
        <f t="shared" si="2111"/>
        <v>0</v>
      </c>
      <c r="AB4125" s="5">
        <f>VLOOKUP(CONCATENATE($F4125," ",$G4125),AllocFactorMatrix,(AB$4+1),FALSE)*$E4126</f>
        <v>0</v>
      </c>
      <c r="AC4125" s="5">
        <f>VLOOKUP(CONCATENATE($F4125," ",$G4125),AllocFactorMatrix,(AC$4+1),FALSE)*$E4126</f>
        <v>0</v>
      </c>
      <c r="AD4125" s="5">
        <f>VLOOKUP(CONCATENATE($F4125," ",$G4125),AllocFactorMatrix,(AD$4+1),FALSE)*$E4126</f>
        <v>0</v>
      </c>
    </row>
    <row r="4126" spans="4:30" collapsed="1">
      <c r="D4126" s="7" t="s">
        <v>257</v>
      </c>
      <c r="E4126" s="61">
        <v>-549332</v>
      </c>
      <c r="F4126" s="10" t="s">
        <v>32</v>
      </c>
      <c r="G4126" s="55" t="str">
        <f>$G$15</f>
        <v>TOTAL</v>
      </c>
      <c r="H4126" s="4">
        <f t="shared" si="2118"/>
        <v>-549331.99999999988</v>
      </c>
      <c r="I4126" s="5">
        <f>VLOOKUP(CONCATENATE($F4126," ",$G4126),AllocFactorMatrix,(I$4+1),FALSE)*$E4126</f>
        <v>-206124.24711300735</v>
      </c>
      <c r="J4126" s="5">
        <f>VLOOKUP(CONCATENATE($F4126," ",$G4126),AllocFactorMatrix,(J$4+1),FALSE)*$E4126</f>
        <v>-13358.183145496643</v>
      </c>
      <c r="K4126" s="5">
        <f>VLOOKUP(CONCATENATE($F4126," ",$G4126),AllocFactorMatrix,(K$4+1),FALSE)*$E4126</f>
        <v>-44818.15253003304</v>
      </c>
      <c r="L4126" s="5">
        <f>VLOOKUP(CONCATENATE($F4126," ",$G4126),AllocFactorMatrix,(L$4+1),FALSE)*$E4126</f>
        <v>-1424.4226350716178</v>
      </c>
      <c r="M4126" s="5">
        <f>VLOOKUP(CONCATENATE($F4126," ",$G4126),AllocFactorMatrix,(M$4+1),FALSE)*$E4126</f>
        <v>-131.31511515391625</v>
      </c>
      <c r="N4126" s="5">
        <f t="shared" si="2119"/>
        <v>-46373.890280258573</v>
      </c>
      <c r="O4126" s="5">
        <f>VLOOKUP(CONCATENATE($F4126," ",$G4126),AllocFactorMatrix,(O$4+1),FALSE)*$E4126</f>
        <v>-40861.335020913088</v>
      </c>
      <c r="P4126" s="5">
        <f>VLOOKUP(CONCATENATE($F4126," ",$G4126),AllocFactorMatrix,(P$4+1),FALSE)*$E4126</f>
        <v>-7574.9052727238068</v>
      </c>
      <c r="Q4126" s="5">
        <f>VLOOKUP(CONCATENATE($F4126," ",$G4126),AllocFactorMatrix,(Q$4+1),FALSE)*$E4126</f>
        <v>-3441.8430692042248</v>
      </c>
      <c r="R4126" s="5">
        <f>VLOOKUP(CONCATENATE($F4126," ",$G4126),AllocFactorMatrix,(R$4+1),FALSE)*$E4126</f>
        <v>-159.47483239957796</v>
      </c>
      <c r="S4126" s="5">
        <f t="shared" si="2112"/>
        <v>-52037.558195240701</v>
      </c>
      <c r="T4126" s="5">
        <f>VLOOKUP(CONCATENATE($F4126," ",$G4126),AllocFactorMatrix,(T$4+1),FALSE)*$E4126</f>
        <v>-1565.8837900762896</v>
      </c>
      <c r="U4126" s="5">
        <f>VLOOKUP(CONCATENATE($F4126," ",$G4126),AllocFactorMatrix,(U$4+1),FALSE)*$E4126</f>
        <v>-27494.573535157542</v>
      </c>
      <c r="V4126" s="5">
        <f>VLOOKUP(CONCATENATE($F4126," ",$G4126),AllocFactorMatrix,(V$4+1),FALSE)*$E4126</f>
        <v>-156102.77336680217</v>
      </c>
      <c r="W4126" s="5">
        <f>VLOOKUP(CONCATENATE($F4126," ",$G4126),AllocFactorMatrix,(W$4+1),FALSE)*$E4126</f>
        <v>-29616.349640443121</v>
      </c>
      <c r="X4126" s="5">
        <f t="shared" si="2120"/>
        <v>-214779.58033247909</v>
      </c>
      <c r="Y4126" s="5">
        <f>VLOOKUP(CONCATENATE($F4126," ",$G4126),AllocFactorMatrix,(Y$4+1),FALSE)*$E4126</f>
        <v>-11070.567359574674</v>
      </c>
      <c r="Z4126" s="5">
        <f>VLOOKUP(CONCATENATE($F4126," ",$G4126),AllocFactorMatrix,(Z$4+1),FALSE)*$E4126</f>
        <v>-180.2111884193325</v>
      </c>
      <c r="AA4126" s="5">
        <f t="shared" si="2111"/>
        <v>-11250.778547994007</v>
      </c>
      <c r="AB4126" s="5">
        <f>VLOOKUP(CONCATENATE($F4126," ",$G4126),AllocFactorMatrix,(AB$4+1),FALSE)*$E4126</f>
        <v>-201.01108442433224</v>
      </c>
      <c r="AC4126" s="5">
        <f>VLOOKUP(CONCATENATE($F4126," ",$G4126),AllocFactorMatrix,(AC$4+1),FALSE)*$E4126</f>
        <v>-4346.5955305003345</v>
      </c>
      <c r="AD4126" s="5">
        <f>VLOOKUP(CONCATENATE($F4126," ",$G4126),AllocFactorMatrix,(AD$4+1),FALSE)*$E4126</f>
        <v>-860.15577059881764</v>
      </c>
    </row>
    <row r="4127" spans="4:30" hidden="1" outlineLevel="1">
      <c r="D4127" s="7"/>
      <c r="E4127" s="51"/>
      <c r="F4127" s="52" t="str">
        <f>F4134</f>
        <v>PROD_ENERGY</v>
      </c>
      <c r="G4127" s="55" t="str">
        <f>$G$8</f>
        <v>PRODUCTION</v>
      </c>
      <c r="H4127" s="4">
        <f t="shared" si="2109"/>
        <v>0</v>
      </c>
      <c r="I4127" s="5">
        <f>VLOOKUP(CONCATENATE($F4127," ",$G4127),AllocFactorMatrix,(I$4+1),FALSE)*$E4134</f>
        <v>0</v>
      </c>
      <c r="J4127" s="5">
        <f>VLOOKUP(CONCATENATE($F4127," ",$G4127),AllocFactorMatrix,(J$4+1),FALSE)*$E4134</f>
        <v>0</v>
      </c>
      <c r="K4127" s="5">
        <f>VLOOKUP(CONCATENATE($F4127," ",$G4127),AllocFactorMatrix,(K$4+1),FALSE)*$E4134</f>
        <v>0</v>
      </c>
      <c r="L4127" s="5">
        <f>VLOOKUP(CONCATENATE($F4127," ",$G4127),AllocFactorMatrix,(L$4+1),FALSE)*$E4134</f>
        <v>0</v>
      </c>
      <c r="M4127" s="5">
        <f>VLOOKUP(CONCATENATE($F4127," ",$G4127),AllocFactorMatrix,(M$4+1),FALSE)*$E4134</f>
        <v>0</v>
      </c>
      <c r="N4127" s="5">
        <f t="shared" si="2110"/>
        <v>0</v>
      </c>
      <c r="O4127" s="5">
        <f>VLOOKUP(CONCATENATE($F4127," ",$G4127),AllocFactorMatrix,(O$4+1),FALSE)*$E4134</f>
        <v>0</v>
      </c>
      <c r="P4127" s="5">
        <f>VLOOKUP(CONCATENATE($F4127," ",$G4127),AllocFactorMatrix,(P$4+1),FALSE)*$E4134</f>
        <v>0</v>
      </c>
      <c r="Q4127" s="5">
        <f>VLOOKUP(CONCATENATE($F4127," ",$G4127),AllocFactorMatrix,(Q$4+1),FALSE)*$E4134</f>
        <v>0</v>
      </c>
      <c r="R4127" s="5">
        <f>VLOOKUP(CONCATENATE($F4127," ",$G4127),AllocFactorMatrix,(R$4+1),FALSE)*$E4134</f>
        <v>0</v>
      </c>
      <c r="S4127" s="5">
        <f t="shared" si="2112"/>
        <v>0</v>
      </c>
      <c r="T4127" s="5">
        <f>VLOOKUP(CONCATENATE($F4127," ",$G4127),AllocFactorMatrix,(T$4+1),FALSE)*$E4134</f>
        <v>0</v>
      </c>
      <c r="U4127" s="5">
        <f>VLOOKUP(CONCATENATE($F4127," ",$G4127),AllocFactorMatrix,(U$4+1),FALSE)*$E4134</f>
        <v>0</v>
      </c>
      <c r="V4127" s="5">
        <f>VLOOKUP(CONCATENATE($F4127," ",$G4127),AllocFactorMatrix,(V$4+1),FALSE)*$E4134</f>
        <v>0</v>
      </c>
      <c r="W4127" s="5">
        <f>VLOOKUP(CONCATENATE($F4127," ",$G4127),AllocFactorMatrix,(W$4+1),FALSE)*$E4134</f>
        <v>0</v>
      </c>
      <c r="X4127" s="5">
        <f>SUBTOTAL(9,T4127:W4127)</f>
        <v>0</v>
      </c>
      <c r="Y4127" s="5">
        <f>VLOOKUP(CONCATENATE($F4127," ",$G4127),AllocFactorMatrix,(Y$4+1),FALSE)*$E4134</f>
        <v>0</v>
      </c>
      <c r="Z4127" s="5">
        <f>VLOOKUP(CONCATENATE($F4127," ",$G4127),AllocFactorMatrix,(Z$4+1),FALSE)*$E4134</f>
        <v>0</v>
      </c>
      <c r="AA4127" s="5">
        <f t="shared" ref="AA4127:AA4158" si="2121">SUBTOTAL(9,Y4127:Z4127)</f>
        <v>0</v>
      </c>
      <c r="AB4127" s="5">
        <f>VLOOKUP(CONCATENATE($F4127," ",$G4127),AllocFactorMatrix,(AB$4+1),FALSE)*$E4134</f>
        <v>0</v>
      </c>
      <c r="AC4127" s="5">
        <f>VLOOKUP(CONCATENATE($F4127," ",$G4127),AllocFactorMatrix,(AC$4+1),FALSE)*$E4134</f>
        <v>0</v>
      </c>
      <c r="AD4127" s="5">
        <f>VLOOKUP(CONCATENATE($F4127," ",$G4127),AllocFactorMatrix,(AD$4+1),FALSE)*$E4134</f>
        <v>0</v>
      </c>
    </row>
    <row r="4128" spans="4:30" hidden="1" outlineLevel="1">
      <c r="D4128" s="7"/>
      <c r="E4128" s="51"/>
      <c r="F4128" s="52" t="str">
        <f>F4134</f>
        <v>PROD_ENERGY</v>
      </c>
      <c r="G4128" s="55" t="str">
        <f>$G$9</f>
        <v>BULKTRAN</v>
      </c>
      <c r="H4128" s="4">
        <f t="shared" si="2109"/>
        <v>0</v>
      </c>
      <c r="I4128" s="5">
        <f>VLOOKUP(CONCATENATE($F4128," ",$G4128),AllocFactorMatrix,(I$4+1),FALSE)*$E4134</f>
        <v>0</v>
      </c>
      <c r="J4128" s="5">
        <f>VLOOKUP(CONCATENATE($F4128," ",$G4128),AllocFactorMatrix,(J$4+1),FALSE)*$E4134</f>
        <v>0</v>
      </c>
      <c r="K4128" s="5">
        <f>VLOOKUP(CONCATENATE($F4128," ",$G4128),AllocFactorMatrix,(K$4+1),FALSE)*$E4134</f>
        <v>0</v>
      </c>
      <c r="L4128" s="5">
        <f>VLOOKUP(CONCATENATE($F4128," ",$G4128),AllocFactorMatrix,(L$4+1),FALSE)*$E4134</f>
        <v>0</v>
      </c>
      <c r="M4128" s="5">
        <f>VLOOKUP(CONCATENATE($F4128," ",$G4128),AllocFactorMatrix,(M$4+1),FALSE)*$E4134</f>
        <v>0</v>
      </c>
      <c r="N4128" s="5">
        <f t="shared" si="2110"/>
        <v>0</v>
      </c>
      <c r="O4128" s="5">
        <f>VLOOKUP(CONCATENATE($F4128," ",$G4128),AllocFactorMatrix,(O$4+1),FALSE)*$E4134</f>
        <v>0</v>
      </c>
      <c r="P4128" s="5">
        <f>VLOOKUP(CONCATENATE($F4128," ",$G4128),AllocFactorMatrix,(P$4+1),FALSE)*$E4134</f>
        <v>0</v>
      </c>
      <c r="Q4128" s="5">
        <f>VLOOKUP(CONCATENATE($F4128," ",$G4128),AllocFactorMatrix,(Q$4+1),FALSE)*$E4134</f>
        <v>0</v>
      </c>
      <c r="R4128" s="5">
        <f>VLOOKUP(CONCATENATE($F4128," ",$G4128),AllocFactorMatrix,(R$4+1),FALSE)*$E4134</f>
        <v>0</v>
      </c>
      <c r="S4128" s="5">
        <f t="shared" si="2112"/>
        <v>0</v>
      </c>
      <c r="T4128" s="5">
        <f>VLOOKUP(CONCATENATE($F4128," ",$G4128),AllocFactorMatrix,(T$4+1),FALSE)*$E4134</f>
        <v>0</v>
      </c>
      <c r="U4128" s="5">
        <f>VLOOKUP(CONCATENATE($F4128," ",$G4128),AllocFactorMatrix,(U$4+1),FALSE)*$E4134</f>
        <v>0</v>
      </c>
      <c r="V4128" s="5">
        <f>VLOOKUP(CONCATENATE($F4128," ",$G4128),AllocFactorMatrix,(V$4+1),FALSE)*$E4134</f>
        <v>0</v>
      </c>
      <c r="W4128" s="5">
        <f>VLOOKUP(CONCATENATE($F4128," ",$G4128),AllocFactorMatrix,(W$4+1),FALSE)*$E4134</f>
        <v>0</v>
      </c>
      <c r="X4128" s="5">
        <f t="shared" ref="X4128:X4134" si="2122">SUBTOTAL(9,T4128:W4128)</f>
        <v>0</v>
      </c>
      <c r="Y4128" s="5">
        <f>VLOOKUP(CONCATENATE($F4128," ",$G4128),AllocFactorMatrix,(Y$4+1),FALSE)*$E4134</f>
        <v>0</v>
      </c>
      <c r="Z4128" s="5">
        <f>VLOOKUP(CONCATENATE($F4128," ",$G4128),AllocFactorMatrix,(Z$4+1),FALSE)*$E4134</f>
        <v>0</v>
      </c>
      <c r="AA4128" s="5">
        <f t="shared" si="2121"/>
        <v>0</v>
      </c>
      <c r="AB4128" s="5">
        <f>VLOOKUP(CONCATENATE($F4128," ",$G4128),AllocFactorMatrix,(AB$4+1),FALSE)*$E4134</f>
        <v>0</v>
      </c>
      <c r="AC4128" s="5">
        <f>VLOOKUP(CONCATENATE($F4128," ",$G4128),AllocFactorMatrix,(AC$4+1),FALSE)*$E4134</f>
        <v>0</v>
      </c>
      <c r="AD4128" s="5">
        <f>VLOOKUP(CONCATENATE($F4128," ",$G4128),AllocFactorMatrix,(AD$4+1),FALSE)*$E4134</f>
        <v>0</v>
      </c>
    </row>
    <row r="4129" spans="4:30" hidden="1" outlineLevel="1">
      <c r="D4129" s="7"/>
      <c r="E4129" s="51"/>
      <c r="F4129" s="52" t="str">
        <f>F4134</f>
        <v>PROD_ENERGY</v>
      </c>
      <c r="G4129" s="55" t="str">
        <f>$G$10</f>
        <v>SUBTRAN</v>
      </c>
      <c r="H4129" s="4">
        <f t="shared" si="2109"/>
        <v>0</v>
      </c>
      <c r="I4129" s="5">
        <f>VLOOKUP(CONCATENATE($F4129," ",$G4129),AllocFactorMatrix,(I$4+1),FALSE)*$E4134</f>
        <v>0</v>
      </c>
      <c r="J4129" s="5">
        <f>VLOOKUP(CONCATENATE($F4129," ",$G4129),AllocFactorMatrix,(J$4+1),FALSE)*$E4134</f>
        <v>0</v>
      </c>
      <c r="K4129" s="5">
        <f>VLOOKUP(CONCATENATE($F4129," ",$G4129),AllocFactorMatrix,(K$4+1),FALSE)*$E4134</f>
        <v>0</v>
      </c>
      <c r="L4129" s="5">
        <f>VLOOKUP(CONCATENATE($F4129," ",$G4129),AllocFactorMatrix,(L$4+1),FALSE)*$E4134</f>
        <v>0</v>
      </c>
      <c r="M4129" s="5">
        <f>VLOOKUP(CONCATENATE($F4129," ",$G4129),AllocFactorMatrix,(M$4+1),FALSE)*$E4134</f>
        <v>0</v>
      </c>
      <c r="N4129" s="5">
        <f t="shared" si="2110"/>
        <v>0</v>
      </c>
      <c r="O4129" s="5">
        <f>VLOOKUP(CONCATENATE($F4129," ",$G4129),AllocFactorMatrix,(O$4+1),FALSE)*$E4134</f>
        <v>0</v>
      </c>
      <c r="P4129" s="5">
        <f>VLOOKUP(CONCATENATE($F4129," ",$G4129),AllocFactorMatrix,(P$4+1),FALSE)*$E4134</f>
        <v>0</v>
      </c>
      <c r="Q4129" s="5">
        <f>VLOOKUP(CONCATENATE($F4129," ",$G4129),AllocFactorMatrix,(Q$4+1),FALSE)*$E4134</f>
        <v>0</v>
      </c>
      <c r="R4129" s="5">
        <f>VLOOKUP(CONCATENATE($F4129," ",$G4129),AllocFactorMatrix,(R$4+1),FALSE)*$E4134</f>
        <v>0</v>
      </c>
      <c r="S4129" s="5">
        <f t="shared" si="2112"/>
        <v>0</v>
      </c>
      <c r="T4129" s="5">
        <f>VLOOKUP(CONCATENATE($F4129," ",$G4129),AllocFactorMatrix,(T$4+1),FALSE)*$E4134</f>
        <v>0</v>
      </c>
      <c r="U4129" s="5">
        <f>VLOOKUP(CONCATENATE($F4129," ",$G4129),AllocFactorMatrix,(U$4+1),FALSE)*$E4134</f>
        <v>0</v>
      </c>
      <c r="V4129" s="5">
        <f>VLOOKUP(CONCATENATE($F4129," ",$G4129),AllocFactorMatrix,(V$4+1),FALSE)*$E4134</f>
        <v>0</v>
      </c>
      <c r="W4129" s="5">
        <f>VLOOKUP(CONCATENATE($F4129," ",$G4129),AllocFactorMatrix,(W$4+1),FALSE)*$E4134</f>
        <v>0</v>
      </c>
      <c r="X4129" s="5">
        <f t="shared" si="2122"/>
        <v>0</v>
      </c>
      <c r="Y4129" s="5">
        <f>VLOOKUP(CONCATENATE($F4129," ",$G4129),AllocFactorMatrix,(Y$4+1),FALSE)*$E4134</f>
        <v>0</v>
      </c>
      <c r="Z4129" s="5">
        <f>VLOOKUP(CONCATENATE($F4129," ",$G4129),AllocFactorMatrix,(Z$4+1),FALSE)*$E4134</f>
        <v>0</v>
      </c>
      <c r="AA4129" s="5">
        <f t="shared" si="2121"/>
        <v>0</v>
      </c>
      <c r="AB4129" s="5">
        <f>VLOOKUP(CONCATENATE($F4129," ",$G4129),AllocFactorMatrix,(AB$4+1),FALSE)*$E4134</f>
        <v>0</v>
      </c>
      <c r="AC4129" s="5">
        <f>VLOOKUP(CONCATENATE($F4129," ",$G4129),AllocFactorMatrix,(AC$4+1),FALSE)*$E4134</f>
        <v>0</v>
      </c>
      <c r="AD4129" s="5">
        <f>VLOOKUP(CONCATENATE($F4129," ",$G4129),AllocFactorMatrix,(AD$4+1),FALSE)*$E4134</f>
        <v>0</v>
      </c>
    </row>
    <row r="4130" spans="4:30" hidden="1" outlineLevel="1">
      <c r="D4130" s="7"/>
      <c r="E4130" s="51"/>
      <c r="F4130" s="52" t="str">
        <f>F4134</f>
        <v>PROD_ENERGY</v>
      </c>
      <c r="G4130" s="55" t="str">
        <f>$G$11</f>
        <v>DISTPRI</v>
      </c>
      <c r="H4130" s="4">
        <f t="shared" si="2109"/>
        <v>0</v>
      </c>
      <c r="I4130" s="5">
        <f>VLOOKUP(CONCATENATE($F4130," ",$G4130),AllocFactorMatrix,(I$4+1),FALSE)*$E4134</f>
        <v>0</v>
      </c>
      <c r="J4130" s="5">
        <f>VLOOKUP(CONCATENATE($F4130," ",$G4130),AllocFactorMatrix,(J$4+1),FALSE)*$E4134</f>
        <v>0</v>
      </c>
      <c r="K4130" s="5">
        <f>VLOOKUP(CONCATENATE($F4130," ",$G4130),AllocFactorMatrix,(K$4+1),FALSE)*$E4134</f>
        <v>0</v>
      </c>
      <c r="L4130" s="5">
        <f>VLOOKUP(CONCATENATE($F4130," ",$G4130),AllocFactorMatrix,(L$4+1),FALSE)*$E4134</f>
        <v>0</v>
      </c>
      <c r="M4130" s="5">
        <f>VLOOKUP(CONCATENATE($F4130," ",$G4130),AllocFactorMatrix,(M$4+1),FALSE)*$E4134</f>
        <v>0</v>
      </c>
      <c r="N4130" s="5">
        <f t="shared" si="2110"/>
        <v>0</v>
      </c>
      <c r="O4130" s="5">
        <f>VLOOKUP(CONCATENATE($F4130," ",$G4130),AllocFactorMatrix,(O$4+1),FALSE)*$E4134</f>
        <v>0</v>
      </c>
      <c r="P4130" s="5">
        <f>VLOOKUP(CONCATENATE($F4130," ",$G4130),AllocFactorMatrix,(P$4+1),FALSE)*$E4134</f>
        <v>0</v>
      </c>
      <c r="Q4130" s="5">
        <f>VLOOKUP(CONCATENATE($F4130," ",$G4130),AllocFactorMatrix,(Q$4+1),FALSE)*$E4134</f>
        <v>0</v>
      </c>
      <c r="R4130" s="5">
        <f>VLOOKUP(CONCATENATE($F4130," ",$G4130),AllocFactorMatrix,(R$4+1),FALSE)*$E4134</f>
        <v>0</v>
      </c>
      <c r="S4130" s="5">
        <f t="shared" si="2112"/>
        <v>0</v>
      </c>
      <c r="T4130" s="5">
        <f>VLOOKUP(CONCATENATE($F4130," ",$G4130),AllocFactorMatrix,(T$4+1),FALSE)*$E4134</f>
        <v>0</v>
      </c>
      <c r="U4130" s="5">
        <f>VLOOKUP(CONCATENATE($F4130," ",$G4130),AllocFactorMatrix,(U$4+1),FALSE)*$E4134</f>
        <v>0</v>
      </c>
      <c r="V4130" s="5">
        <f>VLOOKUP(CONCATENATE($F4130," ",$G4130),AllocFactorMatrix,(V$4+1),FALSE)*$E4134</f>
        <v>0</v>
      </c>
      <c r="W4130" s="5">
        <f>VLOOKUP(CONCATENATE($F4130," ",$G4130),AllocFactorMatrix,(W$4+1),FALSE)*$E4134</f>
        <v>0</v>
      </c>
      <c r="X4130" s="5">
        <f t="shared" si="2122"/>
        <v>0</v>
      </c>
      <c r="Y4130" s="5">
        <f>VLOOKUP(CONCATENATE($F4130," ",$G4130),AllocFactorMatrix,(Y$4+1),FALSE)*$E4134</f>
        <v>0</v>
      </c>
      <c r="Z4130" s="5">
        <f>VLOOKUP(CONCATENATE($F4130," ",$G4130),AllocFactorMatrix,(Z$4+1),FALSE)*$E4134</f>
        <v>0</v>
      </c>
      <c r="AA4130" s="5">
        <f t="shared" si="2121"/>
        <v>0</v>
      </c>
      <c r="AB4130" s="5">
        <f>VLOOKUP(CONCATENATE($F4130," ",$G4130),AllocFactorMatrix,(AB$4+1),FALSE)*$E4134</f>
        <v>0</v>
      </c>
      <c r="AC4130" s="5">
        <f>VLOOKUP(CONCATENATE($F4130," ",$G4130),AllocFactorMatrix,(AC$4+1),FALSE)*$E4134</f>
        <v>0</v>
      </c>
      <c r="AD4130" s="5">
        <f>VLOOKUP(CONCATENATE($F4130," ",$G4130),AllocFactorMatrix,(AD$4+1),FALSE)*$E4134</f>
        <v>0</v>
      </c>
    </row>
    <row r="4131" spans="4:30" hidden="1" outlineLevel="1">
      <c r="D4131" s="7"/>
      <c r="E4131" s="51"/>
      <c r="F4131" s="52" t="str">
        <f>F4134</f>
        <v>PROD_ENERGY</v>
      </c>
      <c r="G4131" s="55" t="str">
        <f>$G$12</f>
        <v>DISTSEC</v>
      </c>
      <c r="H4131" s="4">
        <f t="shared" si="2109"/>
        <v>0</v>
      </c>
      <c r="I4131" s="5">
        <f>VLOOKUP(CONCATENATE($F4131," ",$G4131),AllocFactorMatrix,(I$4+1),FALSE)*$E4134</f>
        <v>0</v>
      </c>
      <c r="J4131" s="5">
        <f>VLOOKUP(CONCATENATE($F4131," ",$G4131),AllocFactorMatrix,(J$4+1),FALSE)*$E4134</f>
        <v>0</v>
      </c>
      <c r="K4131" s="5">
        <f>VLOOKUP(CONCATENATE($F4131," ",$G4131),AllocFactorMatrix,(K$4+1),FALSE)*$E4134</f>
        <v>0</v>
      </c>
      <c r="L4131" s="5">
        <f>VLOOKUP(CONCATENATE($F4131," ",$G4131),AllocFactorMatrix,(L$4+1),FALSE)*$E4134</f>
        <v>0</v>
      </c>
      <c r="M4131" s="5">
        <f>VLOOKUP(CONCATENATE($F4131," ",$G4131),AllocFactorMatrix,(M$4+1),FALSE)*$E4134</f>
        <v>0</v>
      </c>
      <c r="N4131" s="5">
        <f t="shared" si="2110"/>
        <v>0</v>
      </c>
      <c r="O4131" s="5">
        <f>VLOOKUP(CONCATENATE($F4131," ",$G4131),AllocFactorMatrix,(O$4+1),FALSE)*$E4134</f>
        <v>0</v>
      </c>
      <c r="P4131" s="5">
        <f>VLOOKUP(CONCATENATE($F4131," ",$G4131),AllocFactorMatrix,(P$4+1),FALSE)*$E4134</f>
        <v>0</v>
      </c>
      <c r="Q4131" s="5">
        <f>VLOOKUP(CONCATENATE($F4131," ",$G4131),AllocFactorMatrix,(Q$4+1),FALSE)*$E4134</f>
        <v>0</v>
      </c>
      <c r="R4131" s="5">
        <f>VLOOKUP(CONCATENATE($F4131," ",$G4131),AllocFactorMatrix,(R$4+1),FALSE)*$E4134</f>
        <v>0</v>
      </c>
      <c r="S4131" s="5">
        <f t="shared" si="2112"/>
        <v>0</v>
      </c>
      <c r="T4131" s="5">
        <f>VLOOKUP(CONCATENATE($F4131," ",$G4131),AllocFactorMatrix,(T$4+1),FALSE)*$E4134</f>
        <v>0</v>
      </c>
      <c r="U4131" s="5">
        <f>VLOOKUP(CONCATENATE($F4131," ",$G4131),AllocFactorMatrix,(U$4+1),FALSE)*$E4134</f>
        <v>0</v>
      </c>
      <c r="V4131" s="5">
        <f>VLOOKUP(CONCATENATE($F4131," ",$G4131),AllocFactorMatrix,(V$4+1),FALSE)*$E4134</f>
        <v>0</v>
      </c>
      <c r="W4131" s="5">
        <f>VLOOKUP(CONCATENATE($F4131," ",$G4131),AllocFactorMatrix,(W$4+1),FALSE)*$E4134</f>
        <v>0</v>
      </c>
      <c r="X4131" s="5">
        <f t="shared" si="2122"/>
        <v>0</v>
      </c>
      <c r="Y4131" s="5">
        <f>VLOOKUP(CONCATENATE($F4131," ",$G4131),AllocFactorMatrix,(Y$4+1),FALSE)*$E4134</f>
        <v>0</v>
      </c>
      <c r="Z4131" s="5">
        <f>VLOOKUP(CONCATENATE($F4131," ",$G4131),AllocFactorMatrix,(Z$4+1),FALSE)*$E4134</f>
        <v>0</v>
      </c>
      <c r="AA4131" s="5">
        <f t="shared" si="2121"/>
        <v>0</v>
      </c>
      <c r="AB4131" s="5">
        <f>VLOOKUP(CONCATENATE($F4131," ",$G4131),AllocFactorMatrix,(AB$4+1),FALSE)*$E4134</f>
        <v>0</v>
      </c>
      <c r="AC4131" s="5">
        <f>VLOOKUP(CONCATENATE($F4131," ",$G4131),AllocFactorMatrix,(AC$4+1),FALSE)*$E4134</f>
        <v>0</v>
      </c>
      <c r="AD4131" s="5">
        <f>VLOOKUP(CONCATENATE($F4131," ",$G4131),AllocFactorMatrix,(AD$4+1),FALSE)*$E4134</f>
        <v>0</v>
      </c>
    </row>
    <row r="4132" spans="4:30" hidden="1" outlineLevel="1">
      <c r="D4132" s="7"/>
      <c r="E4132" s="51"/>
      <c r="F4132" s="52" t="str">
        <f>F4134</f>
        <v>PROD_ENERGY</v>
      </c>
      <c r="G4132" s="55" t="str">
        <f>$G$13</f>
        <v>ENERGY</v>
      </c>
      <c r="H4132" s="4">
        <f t="shared" si="2109"/>
        <v>91891.000000000015</v>
      </c>
      <c r="I4132" s="5">
        <f>VLOOKUP(CONCATENATE($F4132," ",$G4132),AllocFactorMatrix,(I$4+1),FALSE)*$E4134</f>
        <v>34479.992411622407</v>
      </c>
      <c r="J4132" s="5">
        <f>VLOOKUP(CONCATENATE($F4132," ",$G4132),AllocFactorMatrix,(J$4+1),FALSE)*$E4134</f>
        <v>2234.5263109063953</v>
      </c>
      <c r="K4132" s="5">
        <f>VLOOKUP(CONCATENATE($F4132," ",$G4132),AllocFactorMatrix,(K$4+1),FALSE)*$E4134</f>
        <v>7497.0780040799846</v>
      </c>
      <c r="L4132" s="5">
        <f>VLOOKUP(CONCATENATE($F4132," ",$G4132),AllocFactorMatrix,(L$4+1),FALSE)*$E4134</f>
        <v>238.27415908661072</v>
      </c>
      <c r="M4132" s="5">
        <f>VLOOKUP(CONCATENATE($F4132," ",$G4132),AllocFactorMatrix,(M$4+1),FALSE)*$E4134</f>
        <v>21.966091992835882</v>
      </c>
      <c r="N4132" s="5">
        <f t="shared" si="2110"/>
        <v>7757.3182551594309</v>
      </c>
      <c r="O4132" s="5">
        <f>VLOOKUP(CONCATENATE($F4132," ",$G4132),AllocFactorMatrix,(O$4+1),FALSE)*$E4134</f>
        <v>6835.1906249894864</v>
      </c>
      <c r="P4132" s="5">
        <f>VLOOKUP(CONCATENATE($F4132," ",$G4132),AllocFactorMatrix,(P$4+1),FALSE)*$E4134</f>
        <v>1267.1128214192206</v>
      </c>
      <c r="Q4132" s="5">
        <f>VLOOKUP(CONCATENATE($F4132," ",$G4132),AllocFactorMatrix,(Q$4+1),FALSE)*$E4134</f>
        <v>575.74363312576986</v>
      </c>
      <c r="R4132" s="5">
        <f>VLOOKUP(CONCATENATE($F4132," ",$G4132),AllocFactorMatrix,(R$4+1),FALSE)*$E4134</f>
        <v>26.676585059726392</v>
      </c>
      <c r="S4132" s="5">
        <f t="shared" si="2112"/>
        <v>8704.723664594203</v>
      </c>
      <c r="T4132" s="5">
        <f>VLOOKUP(CONCATENATE($F4132," ",$G4132),AllocFactorMatrix,(T$4+1),FALSE)*$E4134</f>
        <v>261.93745740990937</v>
      </c>
      <c r="U4132" s="5">
        <f>VLOOKUP(CONCATENATE($F4132," ",$G4132),AllocFactorMatrix,(U$4+1),FALSE)*$E4134</f>
        <v>4599.2293489532049</v>
      </c>
      <c r="V4132" s="5">
        <f>VLOOKUP(CONCATENATE($F4132," ",$G4132),AllocFactorMatrix,(V$4+1),FALSE)*$E4134</f>
        <v>26112.51474053727</v>
      </c>
      <c r="W4132" s="5">
        <f>VLOOKUP(CONCATENATE($F4132," ",$G4132),AllocFactorMatrix,(W$4+1),FALSE)*$E4134</f>
        <v>4954.1552008802673</v>
      </c>
      <c r="X4132" s="5">
        <f t="shared" si="2122"/>
        <v>35927.836747780653</v>
      </c>
      <c r="Y4132" s="5">
        <f>VLOOKUP(CONCATENATE($F4132," ",$G4132),AllocFactorMatrix,(Y$4+1),FALSE)*$E4134</f>
        <v>1851.8591766703494</v>
      </c>
      <c r="Z4132" s="5">
        <f>VLOOKUP(CONCATENATE($F4132," ",$G4132),AllocFactorMatrix,(Z$4+1),FALSE)*$E4134</f>
        <v>30.145315246592013</v>
      </c>
      <c r="AA4132" s="5">
        <f t="shared" si="2121"/>
        <v>1882.0044919169413</v>
      </c>
      <c r="AB4132" s="5">
        <f>VLOOKUP(CONCATENATE($F4132," ",$G4132),AllocFactorMatrix,(AB$4+1),FALSE)*$E4134</f>
        <v>33.624674256799736</v>
      </c>
      <c r="AC4132" s="5">
        <f>VLOOKUP(CONCATENATE($F4132," ",$G4132),AllocFactorMatrix,(AC$4+1),FALSE)*$E4134</f>
        <v>727.08855463218288</v>
      </c>
      <c r="AD4132" s="5">
        <f>VLOOKUP(CONCATENATE($F4132," ",$G4132),AllocFactorMatrix,(AD$4+1),FALSE)*$E4134</f>
        <v>143.88488913097353</v>
      </c>
    </row>
    <row r="4133" spans="4:30" hidden="1" outlineLevel="1">
      <c r="D4133" s="7"/>
      <c r="E4133" s="51"/>
      <c r="F4133" s="52" t="str">
        <f>F4134</f>
        <v>PROD_ENERGY</v>
      </c>
      <c r="G4133" s="55" t="str">
        <f>$G$14</f>
        <v>CUSTOMER</v>
      </c>
      <c r="H4133" s="4">
        <f t="shared" si="2109"/>
        <v>0</v>
      </c>
      <c r="I4133" s="5">
        <f>VLOOKUP(CONCATENATE($F4133," ",$G4133),AllocFactorMatrix,(I$4+1),FALSE)*$E4134</f>
        <v>0</v>
      </c>
      <c r="J4133" s="5">
        <f>VLOOKUP(CONCATENATE($F4133," ",$G4133),AllocFactorMatrix,(J$4+1),FALSE)*$E4134</f>
        <v>0</v>
      </c>
      <c r="K4133" s="5">
        <f>VLOOKUP(CONCATENATE($F4133," ",$G4133),AllocFactorMatrix,(K$4+1),FALSE)*$E4134</f>
        <v>0</v>
      </c>
      <c r="L4133" s="5">
        <f>VLOOKUP(CONCATENATE($F4133," ",$G4133),AllocFactorMatrix,(L$4+1),FALSE)*$E4134</f>
        <v>0</v>
      </c>
      <c r="M4133" s="5">
        <f>VLOOKUP(CONCATENATE($F4133," ",$G4133),AllocFactorMatrix,(M$4+1),FALSE)*$E4134</f>
        <v>0</v>
      </c>
      <c r="N4133" s="5">
        <f t="shared" si="2110"/>
        <v>0</v>
      </c>
      <c r="O4133" s="5">
        <f>VLOOKUP(CONCATENATE($F4133," ",$G4133),AllocFactorMatrix,(O$4+1),FALSE)*$E4134</f>
        <v>0</v>
      </c>
      <c r="P4133" s="5">
        <f>VLOOKUP(CONCATENATE($F4133," ",$G4133),AllocFactorMatrix,(P$4+1),FALSE)*$E4134</f>
        <v>0</v>
      </c>
      <c r="Q4133" s="5">
        <f>VLOOKUP(CONCATENATE($F4133," ",$G4133),AllocFactorMatrix,(Q$4+1),FALSE)*$E4134</f>
        <v>0</v>
      </c>
      <c r="R4133" s="5">
        <f>VLOOKUP(CONCATENATE($F4133," ",$G4133),AllocFactorMatrix,(R$4+1),FALSE)*$E4134</f>
        <v>0</v>
      </c>
      <c r="S4133" s="5">
        <f t="shared" si="2112"/>
        <v>0</v>
      </c>
      <c r="T4133" s="5">
        <f>VLOOKUP(CONCATENATE($F4133," ",$G4133),AllocFactorMatrix,(T$4+1),FALSE)*$E4134</f>
        <v>0</v>
      </c>
      <c r="U4133" s="5">
        <f>VLOOKUP(CONCATENATE($F4133," ",$G4133),AllocFactorMatrix,(U$4+1),FALSE)*$E4134</f>
        <v>0</v>
      </c>
      <c r="V4133" s="5">
        <f>VLOOKUP(CONCATENATE($F4133," ",$G4133),AllocFactorMatrix,(V$4+1),FALSE)*$E4134</f>
        <v>0</v>
      </c>
      <c r="W4133" s="5">
        <f>VLOOKUP(CONCATENATE($F4133," ",$G4133),AllocFactorMatrix,(W$4+1),FALSE)*$E4134</f>
        <v>0</v>
      </c>
      <c r="X4133" s="5">
        <f t="shared" si="2122"/>
        <v>0</v>
      </c>
      <c r="Y4133" s="5">
        <f>VLOOKUP(CONCATENATE($F4133," ",$G4133),AllocFactorMatrix,(Y$4+1),FALSE)*$E4134</f>
        <v>0</v>
      </c>
      <c r="Z4133" s="5">
        <f>VLOOKUP(CONCATENATE($F4133," ",$G4133),AllocFactorMatrix,(Z$4+1),FALSE)*$E4134</f>
        <v>0</v>
      </c>
      <c r="AA4133" s="5">
        <f t="shared" si="2121"/>
        <v>0</v>
      </c>
      <c r="AB4133" s="5">
        <f>VLOOKUP(CONCATENATE($F4133," ",$G4133),AllocFactorMatrix,(AB$4+1),FALSE)*$E4134</f>
        <v>0</v>
      </c>
      <c r="AC4133" s="5">
        <f>VLOOKUP(CONCATENATE($F4133," ",$G4133),AllocFactorMatrix,(AC$4+1),FALSE)*$E4134</f>
        <v>0</v>
      </c>
      <c r="AD4133" s="5">
        <f>VLOOKUP(CONCATENATE($F4133," ",$G4133),AllocFactorMatrix,(AD$4+1),FALSE)*$E4134</f>
        <v>0</v>
      </c>
    </row>
    <row r="4134" spans="4:30" collapsed="1">
      <c r="D4134" s="7" t="s">
        <v>258</v>
      </c>
      <c r="E4134" s="61">
        <v>91891</v>
      </c>
      <c r="F4134" s="10" t="s">
        <v>32</v>
      </c>
      <c r="G4134" s="55" t="str">
        <f>$G$15</f>
        <v>TOTAL</v>
      </c>
      <c r="H4134" s="4">
        <f t="shared" si="2109"/>
        <v>91891.000000000015</v>
      </c>
      <c r="I4134" s="5">
        <f>VLOOKUP(CONCATENATE($F4134," ",$G4134),AllocFactorMatrix,(I$4+1),FALSE)*$E4134</f>
        <v>34479.992411622407</v>
      </c>
      <c r="J4134" s="5">
        <f>VLOOKUP(CONCATENATE($F4134," ",$G4134),AllocFactorMatrix,(J$4+1),FALSE)*$E4134</f>
        <v>2234.5263109063953</v>
      </c>
      <c r="K4134" s="5">
        <f>VLOOKUP(CONCATENATE($F4134," ",$G4134),AllocFactorMatrix,(K$4+1),FALSE)*$E4134</f>
        <v>7497.0780040799846</v>
      </c>
      <c r="L4134" s="5">
        <f>VLOOKUP(CONCATENATE($F4134," ",$G4134),AllocFactorMatrix,(L$4+1),FALSE)*$E4134</f>
        <v>238.27415908661072</v>
      </c>
      <c r="M4134" s="5">
        <f>VLOOKUP(CONCATENATE($F4134," ",$G4134),AllocFactorMatrix,(M$4+1),FALSE)*$E4134</f>
        <v>21.966091992835882</v>
      </c>
      <c r="N4134" s="5">
        <f t="shared" si="2110"/>
        <v>7757.3182551594309</v>
      </c>
      <c r="O4134" s="5">
        <f>VLOOKUP(CONCATENATE($F4134," ",$G4134),AllocFactorMatrix,(O$4+1),FALSE)*$E4134</f>
        <v>6835.1906249894864</v>
      </c>
      <c r="P4134" s="5">
        <f>VLOOKUP(CONCATENATE($F4134," ",$G4134),AllocFactorMatrix,(P$4+1),FALSE)*$E4134</f>
        <v>1267.1128214192206</v>
      </c>
      <c r="Q4134" s="5">
        <f>VLOOKUP(CONCATENATE($F4134," ",$G4134),AllocFactorMatrix,(Q$4+1),FALSE)*$E4134</f>
        <v>575.74363312576986</v>
      </c>
      <c r="R4134" s="5">
        <f>VLOOKUP(CONCATENATE($F4134," ",$G4134),AllocFactorMatrix,(R$4+1),FALSE)*$E4134</f>
        <v>26.676585059726392</v>
      </c>
      <c r="S4134" s="5">
        <f t="shared" si="2112"/>
        <v>8704.723664594203</v>
      </c>
      <c r="T4134" s="5">
        <f>VLOOKUP(CONCATENATE($F4134," ",$G4134),AllocFactorMatrix,(T$4+1),FALSE)*$E4134</f>
        <v>261.93745740990937</v>
      </c>
      <c r="U4134" s="5">
        <f>VLOOKUP(CONCATENATE($F4134," ",$G4134),AllocFactorMatrix,(U$4+1),FALSE)*$E4134</f>
        <v>4599.2293489532049</v>
      </c>
      <c r="V4134" s="5">
        <f>VLOOKUP(CONCATENATE($F4134," ",$G4134),AllocFactorMatrix,(V$4+1),FALSE)*$E4134</f>
        <v>26112.51474053727</v>
      </c>
      <c r="W4134" s="5">
        <f>VLOOKUP(CONCATENATE($F4134," ",$G4134),AllocFactorMatrix,(W$4+1),FALSE)*$E4134</f>
        <v>4954.1552008802673</v>
      </c>
      <c r="X4134" s="5">
        <f t="shared" si="2122"/>
        <v>35927.836747780653</v>
      </c>
      <c r="Y4134" s="5">
        <f>VLOOKUP(CONCATENATE($F4134," ",$G4134),AllocFactorMatrix,(Y$4+1),FALSE)*$E4134</f>
        <v>1851.8591766703494</v>
      </c>
      <c r="Z4134" s="5">
        <f>VLOOKUP(CONCATENATE($F4134," ",$G4134),AllocFactorMatrix,(Z$4+1),FALSE)*$E4134</f>
        <v>30.145315246592013</v>
      </c>
      <c r="AA4134" s="5">
        <f t="shared" si="2121"/>
        <v>1882.0044919169413</v>
      </c>
      <c r="AB4134" s="5">
        <f>VLOOKUP(CONCATENATE($F4134," ",$G4134),AllocFactorMatrix,(AB$4+1),FALSE)*$E4134</f>
        <v>33.624674256799736</v>
      </c>
      <c r="AC4134" s="5">
        <f>VLOOKUP(CONCATENATE($F4134," ",$G4134),AllocFactorMatrix,(AC$4+1),FALSE)*$E4134</f>
        <v>727.08855463218288</v>
      </c>
      <c r="AD4134" s="5">
        <f>VLOOKUP(CONCATENATE($F4134," ",$G4134),AllocFactorMatrix,(AD$4+1),FALSE)*$E4134</f>
        <v>143.88488913097353</v>
      </c>
    </row>
    <row r="4135" spans="4:30" hidden="1" outlineLevel="1">
      <c r="D4135" s="7"/>
      <c r="E4135" s="51"/>
      <c r="F4135" s="52" t="str">
        <f>F4142</f>
        <v>PROD_ENERGY</v>
      </c>
      <c r="G4135" s="55" t="str">
        <f>$G$8</f>
        <v>PRODUCTION</v>
      </c>
      <c r="H4135" s="4">
        <f t="shared" si="2109"/>
        <v>0</v>
      </c>
      <c r="I4135" s="5">
        <f>VLOOKUP(CONCATENATE($F4135," ",$G4135),AllocFactorMatrix,(I$4+1),FALSE)*$E4142</f>
        <v>0</v>
      </c>
      <c r="J4135" s="5">
        <f>VLOOKUP(CONCATENATE($F4135," ",$G4135),AllocFactorMatrix,(J$4+1),FALSE)*$E4142</f>
        <v>0</v>
      </c>
      <c r="K4135" s="5">
        <f>VLOOKUP(CONCATENATE($F4135," ",$G4135),AllocFactorMatrix,(K$4+1),FALSE)*$E4142</f>
        <v>0</v>
      </c>
      <c r="L4135" s="5">
        <f>VLOOKUP(CONCATENATE($F4135," ",$G4135),AllocFactorMatrix,(L$4+1),FALSE)*$E4142</f>
        <v>0</v>
      </c>
      <c r="M4135" s="5">
        <f>VLOOKUP(CONCATENATE($F4135," ",$G4135),AllocFactorMatrix,(M$4+1),FALSE)*$E4142</f>
        <v>0</v>
      </c>
      <c r="N4135" s="5">
        <f t="shared" si="2110"/>
        <v>0</v>
      </c>
      <c r="O4135" s="5">
        <f>VLOOKUP(CONCATENATE($F4135," ",$G4135),AllocFactorMatrix,(O$4+1),FALSE)*$E4142</f>
        <v>0</v>
      </c>
      <c r="P4135" s="5">
        <f>VLOOKUP(CONCATENATE($F4135," ",$G4135),AllocFactorMatrix,(P$4+1),FALSE)*$E4142</f>
        <v>0</v>
      </c>
      <c r="Q4135" s="5">
        <f>VLOOKUP(CONCATENATE($F4135," ",$G4135),AllocFactorMatrix,(Q$4+1),FALSE)*$E4142</f>
        <v>0</v>
      </c>
      <c r="R4135" s="5">
        <f>VLOOKUP(CONCATENATE($F4135," ",$G4135),AllocFactorMatrix,(R$4+1),FALSE)*$E4142</f>
        <v>0</v>
      </c>
      <c r="S4135" s="5">
        <f t="shared" si="2112"/>
        <v>0</v>
      </c>
      <c r="T4135" s="5">
        <f>VLOOKUP(CONCATENATE($F4135," ",$G4135),AllocFactorMatrix,(T$4+1),FALSE)*$E4142</f>
        <v>0</v>
      </c>
      <c r="U4135" s="5">
        <f>VLOOKUP(CONCATENATE($F4135," ",$G4135),AllocFactorMatrix,(U$4+1),FALSE)*$E4142</f>
        <v>0</v>
      </c>
      <c r="V4135" s="5">
        <f>VLOOKUP(CONCATENATE($F4135," ",$G4135),AllocFactorMatrix,(V$4+1),FALSE)*$E4142</f>
        <v>0</v>
      </c>
      <c r="W4135" s="5">
        <f>VLOOKUP(CONCATENATE($F4135," ",$G4135),AllocFactorMatrix,(W$4+1),FALSE)*$E4142</f>
        <v>0</v>
      </c>
      <c r="X4135" s="5">
        <f>SUBTOTAL(9,T4135:W4135)</f>
        <v>0</v>
      </c>
      <c r="Y4135" s="5">
        <f>VLOOKUP(CONCATENATE($F4135," ",$G4135),AllocFactorMatrix,(Y$4+1),FALSE)*$E4142</f>
        <v>0</v>
      </c>
      <c r="Z4135" s="5">
        <f>VLOOKUP(CONCATENATE($F4135," ",$G4135),AllocFactorMatrix,(Z$4+1),FALSE)*$E4142</f>
        <v>0</v>
      </c>
      <c r="AA4135" s="5">
        <f t="shared" si="2121"/>
        <v>0</v>
      </c>
      <c r="AB4135" s="5">
        <f>VLOOKUP(CONCATENATE($F4135," ",$G4135),AllocFactorMatrix,(AB$4+1),FALSE)*$E4142</f>
        <v>0</v>
      </c>
      <c r="AC4135" s="5">
        <f>VLOOKUP(CONCATENATE($F4135," ",$G4135),AllocFactorMatrix,(AC$4+1),FALSE)*$E4142</f>
        <v>0</v>
      </c>
      <c r="AD4135" s="5">
        <f>VLOOKUP(CONCATENATE($F4135," ",$G4135),AllocFactorMatrix,(AD$4+1),FALSE)*$E4142</f>
        <v>0</v>
      </c>
    </row>
    <row r="4136" spans="4:30" hidden="1" outlineLevel="1">
      <c r="D4136" s="7"/>
      <c r="E4136" s="51"/>
      <c r="F4136" s="52" t="str">
        <f>F4142</f>
        <v>PROD_ENERGY</v>
      </c>
      <c r="G4136" s="55" t="str">
        <f>$G$9</f>
        <v>BULKTRAN</v>
      </c>
      <c r="H4136" s="4">
        <f t="shared" si="2109"/>
        <v>0</v>
      </c>
      <c r="I4136" s="5">
        <f>VLOOKUP(CONCATENATE($F4136," ",$G4136),AllocFactorMatrix,(I$4+1),FALSE)*$E4142</f>
        <v>0</v>
      </c>
      <c r="J4136" s="5">
        <f>VLOOKUP(CONCATENATE($F4136," ",$G4136),AllocFactorMatrix,(J$4+1),FALSE)*$E4142</f>
        <v>0</v>
      </c>
      <c r="K4136" s="5">
        <f>VLOOKUP(CONCATENATE($F4136," ",$G4136),AllocFactorMatrix,(K$4+1),FALSE)*$E4142</f>
        <v>0</v>
      </c>
      <c r="L4136" s="5">
        <f>VLOOKUP(CONCATENATE($F4136," ",$G4136),AllocFactorMatrix,(L$4+1),FALSE)*$E4142</f>
        <v>0</v>
      </c>
      <c r="M4136" s="5">
        <f>VLOOKUP(CONCATENATE($F4136," ",$G4136),AllocFactorMatrix,(M$4+1),FALSE)*$E4142</f>
        <v>0</v>
      </c>
      <c r="N4136" s="5">
        <f t="shared" si="2110"/>
        <v>0</v>
      </c>
      <c r="O4136" s="5">
        <f>VLOOKUP(CONCATENATE($F4136," ",$G4136),AllocFactorMatrix,(O$4+1),FALSE)*$E4142</f>
        <v>0</v>
      </c>
      <c r="P4136" s="5">
        <f>VLOOKUP(CONCATENATE($F4136," ",$G4136),AllocFactorMatrix,(P$4+1),FALSE)*$E4142</f>
        <v>0</v>
      </c>
      <c r="Q4136" s="5">
        <f>VLOOKUP(CONCATENATE($F4136," ",$G4136),AllocFactorMatrix,(Q$4+1),FALSE)*$E4142</f>
        <v>0</v>
      </c>
      <c r="R4136" s="5">
        <f>VLOOKUP(CONCATENATE($F4136," ",$G4136),AllocFactorMatrix,(R$4+1),FALSE)*$E4142</f>
        <v>0</v>
      </c>
      <c r="S4136" s="5">
        <f t="shared" si="2112"/>
        <v>0</v>
      </c>
      <c r="T4136" s="5">
        <f>VLOOKUP(CONCATENATE($F4136," ",$G4136),AllocFactorMatrix,(T$4+1),FALSE)*$E4142</f>
        <v>0</v>
      </c>
      <c r="U4136" s="5">
        <f>VLOOKUP(CONCATENATE($F4136," ",$G4136),AllocFactorMatrix,(U$4+1),FALSE)*$E4142</f>
        <v>0</v>
      </c>
      <c r="V4136" s="5">
        <f>VLOOKUP(CONCATENATE($F4136," ",$G4136),AllocFactorMatrix,(V$4+1),FALSE)*$E4142</f>
        <v>0</v>
      </c>
      <c r="W4136" s="5">
        <f>VLOOKUP(CONCATENATE($F4136," ",$G4136),AllocFactorMatrix,(W$4+1),FALSE)*$E4142</f>
        <v>0</v>
      </c>
      <c r="X4136" s="5">
        <f t="shared" ref="X4136:X4142" si="2123">SUBTOTAL(9,T4136:W4136)</f>
        <v>0</v>
      </c>
      <c r="Y4136" s="5">
        <f>VLOOKUP(CONCATENATE($F4136," ",$G4136),AllocFactorMatrix,(Y$4+1),FALSE)*$E4142</f>
        <v>0</v>
      </c>
      <c r="Z4136" s="5">
        <f>VLOOKUP(CONCATENATE($F4136," ",$G4136),AllocFactorMatrix,(Z$4+1),FALSE)*$E4142</f>
        <v>0</v>
      </c>
      <c r="AA4136" s="5">
        <f t="shared" si="2121"/>
        <v>0</v>
      </c>
      <c r="AB4136" s="5">
        <f>VLOOKUP(CONCATENATE($F4136," ",$G4136),AllocFactorMatrix,(AB$4+1),FALSE)*$E4142</f>
        <v>0</v>
      </c>
      <c r="AC4136" s="5">
        <f>VLOOKUP(CONCATENATE($F4136," ",$G4136),AllocFactorMatrix,(AC$4+1),FALSE)*$E4142</f>
        <v>0</v>
      </c>
      <c r="AD4136" s="5">
        <f>VLOOKUP(CONCATENATE($F4136," ",$G4136),AllocFactorMatrix,(AD$4+1),FALSE)*$E4142</f>
        <v>0</v>
      </c>
    </row>
    <row r="4137" spans="4:30" hidden="1" outlineLevel="1">
      <c r="D4137" s="7"/>
      <c r="E4137" s="51"/>
      <c r="F4137" s="52" t="str">
        <f>F4142</f>
        <v>PROD_ENERGY</v>
      </c>
      <c r="G4137" s="55" t="str">
        <f>$G$10</f>
        <v>SUBTRAN</v>
      </c>
      <c r="H4137" s="4">
        <f t="shared" si="2109"/>
        <v>0</v>
      </c>
      <c r="I4137" s="5">
        <f>VLOOKUP(CONCATENATE($F4137," ",$G4137),AllocFactorMatrix,(I$4+1),FALSE)*$E4142</f>
        <v>0</v>
      </c>
      <c r="J4137" s="5">
        <f>VLOOKUP(CONCATENATE($F4137," ",$G4137),AllocFactorMatrix,(J$4+1),FALSE)*$E4142</f>
        <v>0</v>
      </c>
      <c r="K4137" s="5">
        <f>VLOOKUP(CONCATENATE($F4137," ",$G4137),AllocFactorMatrix,(K$4+1),FALSE)*$E4142</f>
        <v>0</v>
      </c>
      <c r="L4137" s="5">
        <f>VLOOKUP(CONCATENATE($F4137," ",$G4137),AllocFactorMatrix,(L$4+1),FALSE)*$E4142</f>
        <v>0</v>
      </c>
      <c r="M4137" s="5">
        <f>VLOOKUP(CONCATENATE($F4137," ",$G4137),AllocFactorMatrix,(M$4+1),FALSE)*$E4142</f>
        <v>0</v>
      </c>
      <c r="N4137" s="5">
        <f t="shared" si="2110"/>
        <v>0</v>
      </c>
      <c r="O4137" s="5">
        <f>VLOOKUP(CONCATENATE($F4137," ",$G4137),AllocFactorMatrix,(O$4+1),FALSE)*$E4142</f>
        <v>0</v>
      </c>
      <c r="P4137" s="5">
        <f>VLOOKUP(CONCATENATE($F4137," ",$G4137),AllocFactorMatrix,(P$4+1),FALSE)*$E4142</f>
        <v>0</v>
      </c>
      <c r="Q4137" s="5">
        <f>VLOOKUP(CONCATENATE($F4137," ",$G4137),AllocFactorMatrix,(Q$4+1),FALSE)*$E4142</f>
        <v>0</v>
      </c>
      <c r="R4137" s="5">
        <f>VLOOKUP(CONCATENATE($F4137," ",$G4137),AllocFactorMatrix,(R$4+1),FALSE)*$E4142</f>
        <v>0</v>
      </c>
      <c r="S4137" s="5">
        <f t="shared" si="2112"/>
        <v>0</v>
      </c>
      <c r="T4137" s="5">
        <f>VLOOKUP(CONCATENATE($F4137," ",$G4137),AllocFactorMatrix,(T$4+1),FALSE)*$E4142</f>
        <v>0</v>
      </c>
      <c r="U4137" s="5">
        <f>VLOOKUP(CONCATENATE($F4137," ",$G4137),AllocFactorMatrix,(U$4+1),FALSE)*$E4142</f>
        <v>0</v>
      </c>
      <c r="V4137" s="5">
        <f>VLOOKUP(CONCATENATE($F4137," ",$G4137),AllocFactorMatrix,(V$4+1),FALSE)*$E4142</f>
        <v>0</v>
      </c>
      <c r="W4137" s="5">
        <f>VLOOKUP(CONCATENATE($F4137," ",$G4137),AllocFactorMatrix,(W$4+1),FALSE)*$E4142</f>
        <v>0</v>
      </c>
      <c r="X4137" s="5">
        <f t="shared" si="2123"/>
        <v>0</v>
      </c>
      <c r="Y4137" s="5">
        <f>VLOOKUP(CONCATENATE($F4137," ",$G4137),AllocFactorMatrix,(Y$4+1),FALSE)*$E4142</f>
        <v>0</v>
      </c>
      <c r="Z4137" s="5">
        <f>VLOOKUP(CONCATENATE($F4137," ",$G4137),AllocFactorMatrix,(Z$4+1),FALSE)*$E4142</f>
        <v>0</v>
      </c>
      <c r="AA4137" s="5">
        <f t="shared" si="2121"/>
        <v>0</v>
      </c>
      <c r="AB4137" s="5">
        <f>VLOOKUP(CONCATENATE($F4137," ",$G4137),AllocFactorMatrix,(AB$4+1),FALSE)*$E4142</f>
        <v>0</v>
      </c>
      <c r="AC4137" s="5">
        <f>VLOOKUP(CONCATENATE($F4137," ",$G4137),AllocFactorMatrix,(AC$4+1),FALSE)*$E4142</f>
        <v>0</v>
      </c>
      <c r="AD4137" s="5">
        <f>VLOOKUP(CONCATENATE($F4137," ",$G4137),AllocFactorMatrix,(AD$4+1),FALSE)*$E4142</f>
        <v>0</v>
      </c>
    </row>
    <row r="4138" spans="4:30" hidden="1" outlineLevel="1">
      <c r="D4138" s="7"/>
      <c r="E4138" s="51"/>
      <c r="F4138" s="52" t="str">
        <f>F4142</f>
        <v>PROD_ENERGY</v>
      </c>
      <c r="G4138" s="55" t="str">
        <f>$G$11</f>
        <v>DISTPRI</v>
      </c>
      <c r="H4138" s="4">
        <f t="shared" si="2109"/>
        <v>0</v>
      </c>
      <c r="I4138" s="5">
        <f>VLOOKUP(CONCATENATE($F4138," ",$G4138),AllocFactorMatrix,(I$4+1),FALSE)*$E4142</f>
        <v>0</v>
      </c>
      <c r="J4138" s="5">
        <f>VLOOKUP(CONCATENATE($F4138," ",$G4138),AllocFactorMatrix,(J$4+1),FALSE)*$E4142</f>
        <v>0</v>
      </c>
      <c r="K4138" s="5">
        <f>VLOOKUP(CONCATENATE($F4138," ",$G4138),AllocFactorMatrix,(K$4+1),FALSE)*$E4142</f>
        <v>0</v>
      </c>
      <c r="L4138" s="5">
        <f>VLOOKUP(CONCATENATE($F4138," ",$G4138),AllocFactorMatrix,(L$4+1),FALSE)*$E4142</f>
        <v>0</v>
      </c>
      <c r="M4138" s="5">
        <f>VLOOKUP(CONCATENATE($F4138," ",$G4138),AllocFactorMatrix,(M$4+1),FALSE)*$E4142</f>
        <v>0</v>
      </c>
      <c r="N4138" s="5">
        <f t="shared" si="2110"/>
        <v>0</v>
      </c>
      <c r="O4138" s="5">
        <f>VLOOKUP(CONCATENATE($F4138," ",$G4138),AllocFactorMatrix,(O$4+1),FALSE)*$E4142</f>
        <v>0</v>
      </c>
      <c r="P4138" s="5">
        <f>VLOOKUP(CONCATENATE($F4138," ",$G4138),AllocFactorMatrix,(P$4+1),FALSE)*$E4142</f>
        <v>0</v>
      </c>
      <c r="Q4138" s="5">
        <f>VLOOKUP(CONCATENATE($F4138," ",$G4138),AllocFactorMatrix,(Q$4+1),FALSE)*$E4142</f>
        <v>0</v>
      </c>
      <c r="R4138" s="5">
        <f>VLOOKUP(CONCATENATE($F4138," ",$G4138),AllocFactorMatrix,(R$4+1),FALSE)*$E4142</f>
        <v>0</v>
      </c>
      <c r="S4138" s="5">
        <f t="shared" si="2112"/>
        <v>0</v>
      </c>
      <c r="T4138" s="5">
        <f>VLOOKUP(CONCATENATE($F4138," ",$G4138),AllocFactorMatrix,(T$4+1),FALSE)*$E4142</f>
        <v>0</v>
      </c>
      <c r="U4138" s="5">
        <f>VLOOKUP(CONCATENATE($F4138," ",$G4138),AllocFactorMatrix,(U$4+1),FALSE)*$E4142</f>
        <v>0</v>
      </c>
      <c r="V4138" s="5">
        <f>VLOOKUP(CONCATENATE($F4138," ",$G4138),AllocFactorMatrix,(V$4+1),FALSE)*$E4142</f>
        <v>0</v>
      </c>
      <c r="W4138" s="5">
        <f>VLOOKUP(CONCATENATE($F4138," ",$G4138),AllocFactorMatrix,(W$4+1),FALSE)*$E4142</f>
        <v>0</v>
      </c>
      <c r="X4138" s="5">
        <f t="shared" si="2123"/>
        <v>0</v>
      </c>
      <c r="Y4138" s="5">
        <f>VLOOKUP(CONCATENATE($F4138," ",$G4138),AllocFactorMatrix,(Y$4+1),FALSE)*$E4142</f>
        <v>0</v>
      </c>
      <c r="Z4138" s="5">
        <f>VLOOKUP(CONCATENATE($F4138," ",$G4138),AllocFactorMatrix,(Z$4+1),FALSE)*$E4142</f>
        <v>0</v>
      </c>
      <c r="AA4138" s="5">
        <f t="shared" si="2121"/>
        <v>0</v>
      </c>
      <c r="AB4138" s="5">
        <f>VLOOKUP(CONCATENATE($F4138," ",$G4138),AllocFactorMatrix,(AB$4+1),FALSE)*$E4142</f>
        <v>0</v>
      </c>
      <c r="AC4138" s="5">
        <f>VLOOKUP(CONCATENATE($F4138," ",$G4138),AllocFactorMatrix,(AC$4+1),FALSE)*$E4142</f>
        <v>0</v>
      </c>
      <c r="AD4138" s="5">
        <f>VLOOKUP(CONCATENATE($F4138," ",$G4138),AllocFactorMatrix,(AD$4+1),FALSE)*$E4142</f>
        <v>0</v>
      </c>
    </row>
    <row r="4139" spans="4:30" hidden="1" outlineLevel="1">
      <c r="D4139" s="7"/>
      <c r="E4139" s="51"/>
      <c r="F4139" s="52" t="str">
        <f>F4142</f>
        <v>PROD_ENERGY</v>
      </c>
      <c r="G4139" s="55" t="str">
        <f>$G$12</f>
        <v>DISTSEC</v>
      </c>
      <c r="H4139" s="4">
        <f t="shared" si="2109"/>
        <v>0</v>
      </c>
      <c r="I4139" s="5">
        <f>VLOOKUP(CONCATENATE($F4139," ",$G4139),AllocFactorMatrix,(I$4+1),FALSE)*$E4142</f>
        <v>0</v>
      </c>
      <c r="J4139" s="5">
        <f>VLOOKUP(CONCATENATE($F4139," ",$G4139),AllocFactorMatrix,(J$4+1),FALSE)*$E4142</f>
        <v>0</v>
      </c>
      <c r="K4139" s="5">
        <f>VLOOKUP(CONCATENATE($F4139," ",$G4139),AllocFactorMatrix,(K$4+1),FALSE)*$E4142</f>
        <v>0</v>
      </c>
      <c r="L4139" s="5">
        <f>VLOOKUP(CONCATENATE($F4139," ",$G4139),AllocFactorMatrix,(L$4+1),FALSE)*$E4142</f>
        <v>0</v>
      </c>
      <c r="M4139" s="5">
        <f>VLOOKUP(CONCATENATE($F4139," ",$G4139),AllocFactorMatrix,(M$4+1),FALSE)*$E4142</f>
        <v>0</v>
      </c>
      <c r="N4139" s="5">
        <f t="shared" si="2110"/>
        <v>0</v>
      </c>
      <c r="O4139" s="5">
        <f>VLOOKUP(CONCATENATE($F4139," ",$G4139),AllocFactorMatrix,(O$4+1),FALSE)*$E4142</f>
        <v>0</v>
      </c>
      <c r="P4139" s="5">
        <f>VLOOKUP(CONCATENATE($F4139," ",$G4139),AllocFactorMatrix,(P$4+1),FALSE)*$E4142</f>
        <v>0</v>
      </c>
      <c r="Q4139" s="5">
        <f>VLOOKUP(CONCATENATE($F4139," ",$G4139),AllocFactorMatrix,(Q$4+1),FALSE)*$E4142</f>
        <v>0</v>
      </c>
      <c r="R4139" s="5">
        <f>VLOOKUP(CONCATENATE($F4139," ",$G4139),AllocFactorMatrix,(R$4+1),FALSE)*$E4142</f>
        <v>0</v>
      </c>
      <c r="S4139" s="5">
        <f t="shared" si="2112"/>
        <v>0</v>
      </c>
      <c r="T4139" s="5">
        <f>VLOOKUP(CONCATENATE($F4139," ",$G4139),AllocFactorMatrix,(T$4+1),FALSE)*$E4142</f>
        <v>0</v>
      </c>
      <c r="U4139" s="5">
        <f>VLOOKUP(CONCATENATE($F4139," ",$G4139),AllocFactorMatrix,(U$4+1),FALSE)*$E4142</f>
        <v>0</v>
      </c>
      <c r="V4139" s="5">
        <f>VLOOKUP(CONCATENATE($F4139," ",$G4139),AllocFactorMatrix,(V$4+1),FALSE)*$E4142</f>
        <v>0</v>
      </c>
      <c r="W4139" s="5">
        <f>VLOOKUP(CONCATENATE($F4139," ",$G4139),AllocFactorMatrix,(W$4+1),FALSE)*$E4142</f>
        <v>0</v>
      </c>
      <c r="X4139" s="5">
        <f t="shared" si="2123"/>
        <v>0</v>
      </c>
      <c r="Y4139" s="5">
        <f>VLOOKUP(CONCATENATE($F4139," ",$G4139),AllocFactorMatrix,(Y$4+1),FALSE)*$E4142</f>
        <v>0</v>
      </c>
      <c r="Z4139" s="5">
        <f>VLOOKUP(CONCATENATE($F4139," ",$G4139),AllocFactorMatrix,(Z$4+1),FALSE)*$E4142</f>
        <v>0</v>
      </c>
      <c r="AA4139" s="5">
        <f t="shared" si="2121"/>
        <v>0</v>
      </c>
      <c r="AB4139" s="5">
        <f>VLOOKUP(CONCATENATE($F4139," ",$G4139),AllocFactorMatrix,(AB$4+1),FALSE)*$E4142</f>
        <v>0</v>
      </c>
      <c r="AC4139" s="5">
        <f>VLOOKUP(CONCATENATE($F4139," ",$G4139),AllocFactorMatrix,(AC$4+1),FALSE)*$E4142</f>
        <v>0</v>
      </c>
      <c r="AD4139" s="5">
        <f>VLOOKUP(CONCATENATE($F4139," ",$G4139),AllocFactorMatrix,(AD$4+1),FALSE)*$E4142</f>
        <v>0</v>
      </c>
    </row>
    <row r="4140" spans="4:30" hidden="1" outlineLevel="1">
      <c r="D4140" s="7"/>
      <c r="E4140" s="51"/>
      <c r="F4140" s="52" t="str">
        <f>F4142</f>
        <v>PROD_ENERGY</v>
      </c>
      <c r="G4140" s="55" t="str">
        <f>$G$13</f>
        <v>ENERGY</v>
      </c>
      <c r="H4140" s="4">
        <f t="shared" si="2109"/>
        <v>-120147.99999999997</v>
      </c>
      <c r="I4140" s="5">
        <f>VLOOKUP(CONCATENATE($F4140," ",$G4140),AllocFactorMatrix,(I$4+1),FALSE)*$E4142</f>
        <v>-45082.78425821472</v>
      </c>
      <c r="J4140" s="5">
        <f>VLOOKUP(CONCATENATE($F4140," ",$G4140),AllocFactorMatrix,(J$4+1),FALSE)*$E4142</f>
        <v>-2921.6557356300573</v>
      </c>
      <c r="K4140" s="5">
        <f>VLOOKUP(CONCATENATE($F4140," ",$G4140),AllocFactorMatrix,(K$4+1),FALSE)*$E4142</f>
        <v>-9802.4717114211617</v>
      </c>
      <c r="L4140" s="5">
        <f>VLOOKUP(CONCATENATE($F4140," ",$G4140),AllocFactorMatrix,(L$4+1),FALSE)*$E4142</f>
        <v>-311.5448048877268</v>
      </c>
      <c r="M4140" s="5">
        <f>VLOOKUP(CONCATENATE($F4140," ",$G4140),AllocFactorMatrix,(M$4+1),FALSE)*$E4142</f>
        <v>-28.720788986464893</v>
      </c>
      <c r="N4140" s="5">
        <f t="shared" si="2110"/>
        <v>-10142.737305295354</v>
      </c>
      <c r="O4140" s="5">
        <f>VLOOKUP(CONCATENATE($F4140," ",$G4140),AllocFactorMatrix,(O$4+1),FALSE)*$E4142</f>
        <v>-8937.0502357275127</v>
      </c>
      <c r="P4140" s="5">
        <f>VLOOKUP(CONCATENATE($F4140," ",$G4140),AllocFactorMatrix,(P$4+1),FALSE)*$E4142</f>
        <v>-1656.7571499698179</v>
      </c>
      <c r="Q4140" s="5">
        <f>VLOOKUP(CONCATENATE($F4140," ",$G4140),AllocFactorMatrix,(Q$4+1),FALSE)*$E4142</f>
        <v>-752.78804271141894</v>
      </c>
      <c r="R4140" s="5">
        <f>VLOOKUP(CONCATENATE($F4140," ",$G4140),AllocFactorMatrix,(R$4+1),FALSE)*$E4142</f>
        <v>-34.879785199377594</v>
      </c>
      <c r="S4140" s="5">
        <f t="shared" si="2112"/>
        <v>-11381.475213608128</v>
      </c>
      <c r="T4140" s="5">
        <f>VLOOKUP(CONCATENATE($F4140," ",$G4140),AllocFactorMatrix,(T$4+1),FALSE)*$E4142</f>
        <v>-342.48470070938168</v>
      </c>
      <c r="U4140" s="5">
        <f>VLOOKUP(CONCATENATE($F4140," ",$G4140),AllocFactorMatrix,(U$4+1),FALSE)*$E4142</f>
        <v>-6013.5182751088751</v>
      </c>
      <c r="V4140" s="5">
        <f>VLOOKUP(CONCATENATE($F4140," ",$G4140),AllocFactorMatrix,(V$4+1),FALSE)*$E4142</f>
        <v>-34142.260080378619</v>
      </c>
      <c r="W4140" s="5">
        <f>VLOOKUP(CONCATENATE($F4140," ",$G4140),AllocFactorMatrix,(W$4+1),FALSE)*$E4142</f>
        <v>-6477.5858253296001</v>
      </c>
      <c r="X4140" s="5">
        <f t="shared" si="2123"/>
        <v>-46975.848881526479</v>
      </c>
      <c r="Y4140" s="5">
        <f>VLOOKUP(CONCATENATE($F4140," ",$G4140),AllocFactorMatrix,(Y$4+1),FALSE)*$E4142</f>
        <v>-2421.3163025605245</v>
      </c>
      <c r="Z4140" s="5">
        <f>VLOOKUP(CONCATENATE($F4140," ",$G4140),AllocFactorMatrix,(Z$4+1),FALSE)*$E4142</f>
        <v>-39.41516945345613</v>
      </c>
      <c r="AA4140" s="5">
        <f t="shared" si="2121"/>
        <v>-2460.7314720139807</v>
      </c>
      <c r="AB4140" s="5">
        <f>VLOOKUP(CONCATENATE($F4140," ",$G4140),AllocFactorMatrix,(AB$4+1),FALSE)*$E4142</f>
        <v>-43.964450953912511</v>
      </c>
      <c r="AC4140" s="5">
        <f>VLOOKUP(CONCATENATE($F4140," ",$G4140),AllocFactorMatrix,(AC$4+1),FALSE)*$E4142</f>
        <v>-950.67237990605724</v>
      </c>
      <c r="AD4140" s="5">
        <f>VLOOKUP(CONCATENATE($F4140," ",$G4140),AllocFactorMatrix,(AD$4+1),FALSE)*$E4142</f>
        <v>-188.13030285129346</v>
      </c>
    </row>
    <row r="4141" spans="4:30" hidden="1" outlineLevel="1">
      <c r="D4141" s="7"/>
      <c r="E4141" s="51"/>
      <c r="F4141" s="52" t="str">
        <f>F4142</f>
        <v>PROD_ENERGY</v>
      </c>
      <c r="G4141" s="55" t="str">
        <f>$G$14</f>
        <v>CUSTOMER</v>
      </c>
      <c r="H4141" s="4">
        <f t="shared" si="2109"/>
        <v>0</v>
      </c>
      <c r="I4141" s="5">
        <f>VLOOKUP(CONCATENATE($F4141," ",$G4141),AllocFactorMatrix,(I$4+1),FALSE)*$E4142</f>
        <v>0</v>
      </c>
      <c r="J4141" s="5">
        <f>VLOOKUP(CONCATENATE($F4141," ",$G4141),AllocFactorMatrix,(J$4+1),FALSE)*$E4142</f>
        <v>0</v>
      </c>
      <c r="K4141" s="5">
        <f>VLOOKUP(CONCATENATE($F4141," ",$G4141),AllocFactorMatrix,(K$4+1),FALSE)*$E4142</f>
        <v>0</v>
      </c>
      <c r="L4141" s="5">
        <f>VLOOKUP(CONCATENATE($F4141," ",$G4141),AllocFactorMatrix,(L$4+1),FALSE)*$E4142</f>
        <v>0</v>
      </c>
      <c r="M4141" s="5">
        <f>VLOOKUP(CONCATENATE($F4141," ",$G4141),AllocFactorMatrix,(M$4+1),FALSE)*$E4142</f>
        <v>0</v>
      </c>
      <c r="N4141" s="5">
        <f t="shared" si="2110"/>
        <v>0</v>
      </c>
      <c r="O4141" s="5">
        <f>VLOOKUP(CONCATENATE($F4141," ",$G4141),AllocFactorMatrix,(O$4+1),FALSE)*$E4142</f>
        <v>0</v>
      </c>
      <c r="P4141" s="5">
        <f>VLOOKUP(CONCATENATE($F4141," ",$G4141),AllocFactorMatrix,(P$4+1),FALSE)*$E4142</f>
        <v>0</v>
      </c>
      <c r="Q4141" s="5">
        <f>VLOOKUP(CONCATENATE($F4141," ",$G4141),AllocFactorMatrix,(Q$4+1),FALSE)*$E4142</f>
        <v>0</v>
      </c>
      <c r="R4141" s="5">
        <f>VLOOKUP(CONCATENATE($F4141," ",$G4141),AllocFactorMatrix,(R$4+1),FALSE)*$E4142</f>
        <v>0</v>
      </c>
      <c r="S4141" s="5">
        <f t="shared" si="2112"/>
        <v>0</v>
      </c>
      <c r="T4141" s="5">
        <f>VLOOKUP(CONCATENATE($F4141," ",$G4141),AllocFactorMatrix,(T$4+1),FALSE)*$E4142</f>
        <v>0</v>
      </c>
      <c r="U4141" s="5">
        <f>VLOOKUP(CONCATENATE($F4141," ",$G4141),AllocFactorMatrix,(U$4+1),FALSE)*$E4142</f>
        <v>0</v>
      </c>
      <c r="V4141" s="5">
        <f>VLOOKUP(CONCATENATE($F4141," ",$G4141),AllocFactorMatrix,(V$4+1),FALSE)*$E4142</f>
        <v>0</v>
      </c>
      <c r="W4141" s="5">
        <f>VLOOKUP(CONCATENATE($F4141," ",$G4141),AllocFactorMatrix,(W$4+1),FALSE)*$E4142</f>
        <v>0</v>
      </c>
      <c r="X4141" s="5">
        <f t="shared" si="2123"/>
        <v>0</v>
      </c>
      <c r="Y4141" s="5">
        <f>VLOOKUP(CONCATENATE($F4141," ",$G4141),AllocFactorMatrix,(Y$4+1),FALSE)*$E4142</f>
        <v>0</v>
      </c>
      <c r="Z4141" s="5">
        <f>VLOOKUP(CONCATENATE($F4141," ",$G4141),AllocFactorMatrix,(Z$4+1),FALSE)*$E4142</f>
        <v>0</v>
      </c>
      <c r="AA4141" s="5">
        <f t="shared" si="2121"/>
        <v>0</v>
      </c>
      <c r="AB4141" s="5">
        <f>VLOOKUP(CONCATENATE($F4141," ",$G4141),AllocFactorMatrix,(AB$4+1),FALSE)*$E4142</f>
        <v>0</v>
      </c>
      <c r="AC4141" s="5">
        <f>VLOOKUP(CONCATENATE($F4141," ",$G4141),AllocFactorMatrix,(AC$4+1),FALSE)*$E4142</f>
        <v>0</v>
      </c>
      <c r="AD4141" s="5">
        <f>VLOOKUP(CONCATENATE($F4141," ",$G4141),AllocFactorMatrix,(AD$4+1),FALSE)*$E4142</f>
        <v>0</v>
      </c>
    </row>
    <row r="4142" spans="4:30" collapsed="1">
      <c r="D4142" s="7" t="s">
        <v>259</v>
      </c>
      <c r="E4142" s="61">
        <v>-120148</v>
      </c>
      <c r="F4142" s="10" t="s">
        <v>32</v>
      </c>
      <c r="G4142" s="55" t="str">
        <f>$G$15</f>
        <v>TOTAL</v>
      </c>
      <c r="H4142" s="4">
        <f t="shared" si="2109"/>
        <v>-120147.99999999997</v>
      </c>
      <c r="I4142" s="5">
        <f>VLOOKUP(CONCATENATE($F4142," ",$G4142),AllocFactorMatrix,(I$4+1),FALSE)*$E4142</f>
        <v>-45082.78425821472</v>
      </c>
      <c r="J4142" s="5">
        <f>VLOOKUP(CONCATENATE($F4142," ",$G4142),AllocFactorMatrix,(J$4+1),FALSE)*$E4142</f>
        <v>-2921.6557356300573</v>
      </c>
      <c r="K4142" s="5">
        <f>VLOOKUP(CONCATENATE($F4142," ",$G4142),AllocFactorMatrix,(K$4+1),FALSE)*$E4142</f>
        <v>-9802.4717114211617</v>
      </c>
      <c r="L4142" s="5">
        <f>VLOOKUP(CONCATENATE($F4142," ",$G4142),AllocFactorMatrix,(L$4+1),FALSE)*$E4142</f>
        <v>-311.5448048877268</v>
      </c>
      <c r="M4142" s="5">
        <f>VLOOKUP(CONCATENATE($F4142," ",$G4142),AllocFactorMatrix,(M$4+1),FALSE)*$E4142</f>
        <v>-28.720788986464893</v>
      </c>
      <c r="N4142" s="5">
        <f t="shared" si="2110"/>
        <v>-10142.737305295354</v>
      </c>
      <c r="O4142" s="5">
        <f>VLOOKUP(CONCATENATE($F4142," ",$G4142),AllocFactorMatrix,(O$4+1),FALSE)*$E4142</f>
        <v>-8937.0502357275127</v>
      </c>
      <c r="P4142" s="5">
        <f>VLOOKUP(CONCATENATE($F4142," ",$G4142),AllocFactorMatrix,(P$4+1),FALSE)*$E4142</f>
        <v>-1656.7571499698179</v>
      </c>
      <c r="Q4142" s="5">
        <f>VLOOKUP(CONCATENATE($F4142," ",$G4142),AllocFactorMatrix,(Q$4+1),FALSE)*$E4142</f>
        <v>-752.78804271141894</v>
      </c>
      <c r="R4142" s="5">
        <f>VLOOKUP(CONCATENATE($F4142," ",$G4142),AllocFactorMatrix,(R$4+1),FALSE)*$E4142</f>
        <v>-34.879785199377594</v>
      </c>
      <c r="S4142" s="5">
        <f t="shared" si="2112"/>
        <v>-11381.475213608128</v>
      </c>
      <c r="T4142" s="5">
        <f>VLOOKUP(CONCATENATE($F4142," ",$G4142),AllocFactorMatrix,(T$4+1),FALSE)*$E4142</f>
        <v>-342.48470070938168</v>
      </c>
      <c r="U4142" s="5">
        <f>VLOOKUP(CONCATENATE($F4142," ",$G4142),AllocFactorMatrix,(U$4+1),FALSE)*$E4142</f>
        <v>-6013.5182751088751</v>
      </c>
      <c r="V4142" s="5">
        <f>VLOOKUP(CONCATENATE($F4142," ",$G4142),AllocFactorMatrix,(V$4+1),FALSE)*$E4142</f>
        <v>-34142.260080378619</v>
      </c>
      <c r="W4142" s="5">
        <f>VLOOKUP(CONCATENATE($F4142," ",$G4142),AllocFactorMatrix,(W$4+1),FALSE)*$E4142</f>
        <v>-6477.5858253296001</v>
      </c>
      <c r="X4142" s="5">
        <f t="shared" si="2123"/>
        <v>-46975.848881526479</v>
      </c>
      <c r="Y4142" s="5">
        <f>VLOOKUP(CONCATENATE($F4142," ",$G4142),AllocFactorMatrix,(Y$4+1),FALSE)*$E4142</f>
        <v>-2421.3163025605245</v>
      </c>
      <c r="Z4142" s="5">
        <f>VLOOKUP(CONCATENATE($F4142," ",$G4142),AllocFactorMatrix,(Z$4+1),FALSE)*$E4142</f>
        <v>-39.41516945345613</v>
      </c>
      <c r="AA4142" s="5">
        <f t="shared" si="2121"/>
        <v>-2460.7314720139807</v>
      </c>
      <c r="AB4142" s="5">
        <f>VLOOKUP(CONCATENATE($F4142," ",$G4142),AllocFactorMatrix,(AB$4+1),FALSE)*$E4142</f>
        <v>-43.964450953912511</v>
      </c>
      <c r="AC4142" s="5">
        <f>VLOOKUP(CONCATENATE($F4142," ",$G4142),AllocFactorMatrix,(AC$4+1),FALSE)*$E4142</f>
        <v>-950.67237990605724</v>
      </c>
      <c r="AD4142" s="5">
        <f>VLOOKUP(CONCATENATE($F4142," ",$G4142),AllocFactorMatrix,(AD$4+1),FALSE)*$E4142</f>
        <v>-188.13030285129346</v>
      </c>
    </row>
    <row r="4143" spans="4:30" hidden="1" outlineLevel="1">
      <c r="D4143" s="7"/>
      <c r="E4143" s="51"/>
      <c r="F4143" s="52" t="str">
        <f>F4150</f>
        <v>PROD_ENERGY</v>
      </c>
      <c r="G4143" s="55" t="str">
        <f>$G$8</f>
        <v>PRODUCTION</v>
      </c>
      <c r="H4143" s="4">
        <f t="shared" ref="H4143:H4174" si="2124">SUBTOTAL(9,I4143:AD4143)</f>
        <v>0</v>
      </c>
      <c r="I4143" s="5">
        <f>VLOOKUP(CONCATENATE($F4143," ",$G4143),AllocFactorMatrix,(I$4+1),FALSE)*$E4150</f>
        <v>0</v>
      </c>
      <c r="J4143" s="5">
        <f>VLOOKUP(CONCATENATE($F4143," ",$G4143),AllocFactorMatrix,(J$4+1),FALSE)*$E4150</f>
        <v>0</v>
      </c>
      <c r="K4143" s="5">
        <f>VLOOKUP(CONCATENATE($F4143," ",$G4143),AllocFactorMatrix,(K$4+1),FALSE)*$E4150</f>
        <v>0</v>
      </c>
      <c r="L4143" s="5">
        <f>VLOOKUP(CONCATENATE($F4143," ",$G4143),AllocFactorMatrix,(L$4+1),FALSE)*$E4150</f>
        <v>0</v>
      </c>
      <c r="M4143" s="5">
        <f>VLOOKUP(CONCATENATE($F4143," ",$G4143),AllocFactorMatrix,(M$4+1),FALSE)*$E4150</f>
        <v>0</v>
      </c>
      <c r="N4143" s="5">
        <f t="shared" si="2110"/>
        <v>0</v>
      </c>
      <c r="O4143" s="5">
        <f>VLOOKUP(CONCATENATE($F4143," ",$G4143),AllocFactorMatrix,(O$4+1),FALSE)*$E4150</f>
        <v>0</v>
      </c>
      <c r="P4143" s="5">
        <f>VLOOKUP(CONCATENATE($F4143," ",$G4143),AllocFactorMatrix,(P$4+1),FALSE)*$E4150</f>
        <v>0</v>
      </c>
      <c r="Q4143" s="5">
        <f>VLOOKUP(CONCATENATE($F4143," ",$G4143),AllocFactorMatrix,(Q$4+1),FALSE)*$E4150</f>
        <v>0</v>
      </c>
      <c r="R4143" s="5">
        <f>VLOOKUP(CONCATENATE($F4143," ",$G4143),AllocFactorMatrix,(R$4+1),FALSE)*$E4150</f>
        <v>0</v>
      </c>
      <c r="S4143" s="5">
        <f t="shared" si="2112"/>
        <v>0</v>
      </c>
      <c r="T4143" s="5">
        <f>VLOOKUP(CONCATENATE($F4143," ",$G4143),AllocFactorMatrix,(T$4+1),FALSE)*$E4150</f>
        <v>0</v>
      </c>
      <c r="U4143" s="5">
        <f>VLOOKUP(CONCATENATE($F4143," ",$G4143),AllocFactorMatrix,(U$4+1),FALSE)*$E4150</f>
        <v>0</v>
      </c>
      <c r="V4143" s="5">
        <f>VLOOKUP(CONCATENATE($F4143," ",$G4143),AllocFactorMatrix,(V$4+1),FALSE)*$E4150</f>
        <v>0</v>
      </c>
      <c r="W4143" s="5">
        <f>VLOOKUP(CONCATENATE($F4143," ",$G4143),AllocFactorMatrix,(W$4+1),FALSE)*$E4150</f>
        <v>0</v>
      </c>
      <c r="X4143" s="5">
        <f>SUBTOTAL(9,T4143:W4143)</f>
        <v>0</v>
      </c>
      <c r="Y4143" s="5">
        <f>VLOOKUP(CONCATENATE($F4143," ",$G4143),AllocFactorMatrix,(Y$4+1),FALSE)*$E4150</f>
        <v>0</v>
      </c>
      <c r="Z4143" s="5">
        <f>VLOOKUP(CONCATENATE($F4143," ",$G4143),AllocFactorMatrix,(Z$4+1),FALSE)*$E4150</f>
        <v>0</v>
      </c>
      <c r="AA4143" s="5">
        <f t="shared" si="2121"/>
        <v>0</v>
      </c>
      <c r="AB4143" s="5">
        <f>VLOOKUP(CONCATENATE($F4143," ",$G4143),AllocFactorMatrix,(AB$4+1),FALSE)*$E4150</f>
        <v>0</v>
      </c>
      <c r="AC4143" s="5">
        <f>VLOOKUP(CONCATENATE($F4143," ",$G4143),AllocFactorMatrix,(AC$4+1),FALSE)*$E4150</f>
        <v>0</v>
      </c>
      <c r="AD4143" s="5">
        <f>VLOOKUP(CONCATENATE($F4143," ",$G4143),AllocFactorMatrix,(AD$4+1),FALSE)*$E4150</f>
        <v>0</v>
      </c>
    </row>
    <row r="4144" spans="4:30" hidden="1" outlineLevel="1">
      <c r="D4144" s="7"/>
      <c r="E4144" s="51"/>
      <c r="F4144" s="52" t="str">
        <f>F4150</f>
        <v>PROD_ENERGY</v>
      </c>
      <c r="G4144" s="55" t="str">
        <f>$G$9</f>
        <v>BULKTRAN</v>
      </c>
      <c r="H4144" s="4">
        <f t="shared" si="2124"/>
        <v>0</v>
      </c>
      <c r="I4144" s="5">
        <f>VLOOKUP(CONCATENATE($F4144," ",$G4144),AllocFactorMatrix,(I$4+1),FALSE)*$E4150</f>
        <v>0</v>
      </c>
      <c r="J4144" s="5">
        <f>VLOOKUP(CONCATENATE($F4144," ",$G4144),AllocFactorMatrix,(J$4+1),FALSE)*$E4150</f>
        <v>0</v>
      </c>
      <c r="K4144" s="5">
        <f>VLOOKUP(CONCATENATE($F4144," ",$G4144),AllocFactorMatrix,(K$4+1),FALSE)*$E4150</f>
        <v>0</v>
      </c>
      <c r="L4144" s="5">
        <f>VLOOKUP(CONCATENATE($F4144," ",$G4144),AllocFactorMatrix,(L$4+1),FALSE)*$E4150</f>
        <v>0</v>
      </c>
      <c r="M4144" s="5">
        <f>VLOOKUP(CONCATENATE($F4144," ",$G4144),AllocFactorMatrix,(M$4+1),FALSE)*$E4150</f>
        <v>0</v>
      </c>
      <c r="N4144" s="5">
        <f t="shared" si="2110"/>
        <v>0</v>
      </c>
      <c r="O4144" s="5">
        <f>VLOOKUP(CONCATENATE($F4144," ",$G4144),AllocFactorMatrix,(O$4+1),FALSE)*$E4150</f>
        <v>0</v>
      </c>
      <c r="P4144" s="5">
        <f>VLOOKUP(CONCATENATE($F4144," ",$G4144),AllocFactorMatrix,(P$4+1),FALSE)*$E4150</f>
        <v>0</v>
      </c>
      <c r="Q4144" s="5">
        <f>VLOOKUP(CONCATENATE($F4144," ",$G4144),AllocFactorMatrix,(Q$4+1),FALSE)*$E4150</f>
        <v>0</v>
      </c>
      <c r="R4144" s="5">
        <f>VLOOKUP(CONCATENATE($F4144," ",$G4144),AllocFactorMatrix,(R$4+1),FALSE)*$E4150</f>
        <v>0</v>
      </c>
      <c r="S4144" s="5">
        <f t="shared" si="2112"/>
        <v>0</v>
      </c>
      <c r="T4144" s="5">
        <f>VLOOKUP(CONCATENATE($F4144," ",$G4144),AllocFactorMatrix,(T$4+1),FALSE)*$E4150</f>
        <v>0</v>
      </c>
      <c r="U4144" s="5">
        <f>VLOOKUP(CONCATENATE($F4144," ",$G4144),AllocFactorMatrix,(U$4+1),FALSE)*$E4150</f>
        <v>0</v>
      </c>
      <c r="V4144" s="5">
        <f>VLOOKUP(CONCATENATE($F4144," ",$G4144),AllocFactorMatrix,(V$4+1),FALSE)*$E4150</f>
        <v>0</v>
      </c>
      <c r="W4144" s="5">
        <f>VLOOKUP(CONCATENATE($F4144," ",$G4144),AllocFactorMatrix,(W$4+1),FALSE)*$E4150</f>
        <v>0</v>
      </c>
      <c r="X4144" s="5">
        <f t="shared" ref="X4144:X4150" si="2125">SUBTOTAL(9,T4144:W4144)</f>
        <v>0</v>
      </c>
      <c r="Y4144" s="5">
        <f>VLOOKUP(CONCATENATE($F4144," ",$G4144),AllocFactorMatrix,(Y$4+1),FALSE)*$E4150</f>
        <v>0</v>
      </c>
      <c r="Z4144" s="5">
        <f>VLOOKUP(CONCATENATE($F4144," ",$G4144),AllocFactorMatrix,(Z$4+1),FALSE)*$E4150</f>
        <v>0</v>
      </c>
      <c r="AA4144" s="5">
        <f t="shared" si="2121"/>
        <v>0</v>
      </c>
      <c r="AB4144" s="5">
        <f>VLOOKUP(CONCATENATE($F4144," ",$G4144),AllocFactorMatrix,(AB$4+1),FALSE)*$E4150</f>
        <v>0</v>
      </c>
      <c r="AC4144" s="5">
        <f>VLOOKUP(CONCATENATE($F4144," ",$G4144),AllocFactorMatrix,(AC$4+1),FALSE)*$E4150</f>
        <v>0</v>
      </c>
      <c r="AD4144" s="5">
        <f>VLOOKUP(CONCATENATE($F4144," ",$G4144),AllocFactorMatrix,(AD$4+1),FALSE)*$E4150</f>
        <v>0</v>
      </c>
    </row>
    <row r="4145" spans="4:30" hidden="1" outlineLevel="1">
      <c r="D4145" s="7"/>
      <c r="E4145" s="51"/>
      <c r="F4145" s="52" t="str">
        <f>F4150</f>
        <v>PROD_ENERGY</v>
      </c>
      <c r="G4145" s="55" t="str">
        <f>$G$10</f>
        <v>SUBTRAN</v>
      </c>
      <c r="H4145" s="4">
        <f t="shared" si="2124"/>
        <v>0</v>
      </c>
      <c r="I4145" s="5">
        <f>VLOOKUP(CONCATENATE($F4145," ",$G4145),AllocFactorMatrix,(I$4+1),FALSE)*$E4150</f>
        <v>0</v>
      </c>
      <c r="J4145" s="5">
        <f>VLOOKUP(CONCATENATE($F4145," ",$G4145),AllocFactorMatrix,(J$4+1),FALSE)*$E4150</f>
        <v>0</v>
      </c>
      <c r="K4145" s="5">
        <f>VLOOKUP(CONCATENATE($F4145," ",$G4145),AllocFactorMatrix,(K$4+1),FALSE)*$E4150</f>
        <v>0</v>
      </c>
      <c r="L4145" s="5">
        <f>VLOOKUP(CONCATENATE($F4145," ",$G4145),AllocFactorMatrix,(L$4+1),FALSE)*$E4150</f>
        <v>0</v>
      </c>
      <c r="M4145" s="5">
        <f>VLOOKUP(CONCATENATE($F4145," ",$G4145),AllocFactorMatrix,(M$4+1),FALSE)*$E4150</f>
        <v>0</v>
      </c>
      <c r="N4145" s="5">
        <f t="shared" si="2110"/>
        <v>0</v>
      </c>
      <c r="O4145" s="5">
        <f>VLOOKUP(CONCATENATE($F4145," ",$G4145),AllocFactorMatrix,(O$4+1),FALSE)*$E4150</f>
        <v>0</v>
      </c>
      <c r="P4145" s="5">
        <f>VLOOKUP(CONCATENATE($F4145," ",$G4145),AllocFactorMatrix,(P$4+1),FALSE)*$E4150</f>
        <v>0</v>
      </c>
      <c r="Q4145" s="5">
        <f>VLOOKUP(CONCATENATE($F4145," ",$G4145),AllocFactorMatrix,(Q$4+1),FALSE)*$E4150</f>
        <v>0</v>
      </c>
      <c r="R4145" s="5">
        <f>VLOOKUP(CONCATENATE($F4145," ",$G4145),AllocFactorMatrix,(R$4+1),FALSE)*$E4150</f>
        <v>0</v>
      </c>
      <c r="S4145" s="5">
        <f t="shared" si="2112"/>
        <v>0</v>
      </c>
      <c r="T4145" s="5">
        <f>VLOOKUP(CONCATENATE($F4145," ",$G4145),AllocFactorMatrix,(T$4+1),FALSE)*$E4150</f>
        <v>0</v>
      </c>
      <c r="U4145" s="5">
        <f>VLOOKUP(CONCATENATE($F4145," ",$G4145),AllocFactorMatrix,(U$4+1),FALSE)*$E4150</f>
        <v>0</v>
      </c>
      <c r="V4145" s="5">
        <f>VLOOKUP(CONCATENATE($F4145," ",$G4145),AllocFactorMatrix,(V$4+1),FALSE)*$E4150</f>
        <v>0</v>
      </c>
      <c r="W4145" s="5">
        <f>VLOOKUP(CONCATENATE($F4145," ",$G4145),AllocFactorMatrix,(W$4+1),FALSE)*$E4150</f>
        <v>0</v>
      </c>
      <c r="X4145" s="5">
        <f t="shared" si="2125"/>
        <v>0</v>
      </c>
      <c r="Y4145" s="5">
        <f>VLOOKUP(CONCATENATE($F4145," ",$G4145),AllocFactorMatrix,(Y$4+1),FALSE)*$E4150</f>
        <v>0</v>
      </c>
      <c r="Z4145" s="5">
        <f>VLOOKUP(CONCATENATE($F4145," ",$G4145),AllocFactorMatrix,(Z$4+1),FALSE)*$E4150</f>
        <v>0</v>
      </c>
      <c r="AA4145" s="5">
        <f t="shared" si="2121"/>
        <v>0</v>
      </c>
      <c r="AB4145" s="5">
        <f>VLOOKUP(CONCATENATE($F4145," ",$G4145),AllocFactorMatrix,(AB$4+1),FALSE)*$E4150</f>
        <v>0</v>
      </c>
      <c r="AC4145" s="5">
        <f>VLOOKUP(CONCATENATE($F4145," ",$G4145),AllocFactorMatrix,(AC$4+1),FALSE)*$E4150</f>
        <v>0</v>
      </c>
      <c r="AD4145" s="5">
        <f>VLOOKUP(CONCATENATE($F4145," ",$G4145),AllocFactorMatrix,(AD$4+1),FALSE)*$E4150</f>
        <v>0</v>
      </c>
    </row>
    <row r="4146" spans="4:30" hidden="1" outlineLevel="1">
      <c r="D4146" s="7"/>
      <c r="E4146" s="51"/>
      <c r="F4146" s="52" t="str">
        <f>F4150</f>
        <v>PROD_ENERGY</v>
      </c>
      <c r="G4146" s="55" t="str">
        <f>$G$11</f>
        <v>DISTPRI</v>
      </c>
      <c r="H4146" s="4">
        <f t="shared" si="2124"/>
        <v>0</v>
      </c>
      <c r="I4146" s="5">
        <f>VLOOKUP(CONCATENATE($F4146," ",$G4146),AllocFactorMatrix,(I$4+1),FALSE)*$E4150</f>
        <v>0</v>
      </c>
      <c r="J4146" s="5">
        <f>VLOOKUP(CONCATENATE($F4146," ",$G4146),AllocFactorMatrix,(J$4+1),FALSE)*$E4150</f>
        <v>0</v>
      </c>
      <c r="K4146" s="5">
        <f>VLOOKUP(CONCATENATE($F4146," ",$G4146),AllocFactorMatrix,(K$4+1),FALSE)*$E4150</f>
        <v>0</v>
      </c>
      <c r="L4146" s="5">
        <f>VLOOKUP(CONCATENATE($F4146," ",$G4146),AllocFactorMatrix,(L$4+1),FALSE)*$E4150</f>
        <v>0</v>
      </c>
      <c r="M4146" s="5">
        <f>VLOOKUP(CONCATENATE($F4146," ",$G4146),AllocFactorMatrix,(M$4+1),FALSE)*$E4150</f>
        <v>0</v>
      </c>
      <c r="N4146" s="5">
        <f t="shared" si="2110"/>
        <v>0</v>
      </c>
      <c r="O4146" s="5">
        <f>VLOOKUP(CONCATENATE($F4146," ",$G4146),AllocFactorMatrix,(O$4+1),FALSE)*$E4150</f>
        <v>0</v>
      </c>
      <c r="P4146" s="5">
        <f>VLOOKUP(CONCATENATE($F4146," ",$G4146),AllocFactorMatrix,(P$4+1),FALSE)*$E4150</f>
        <v>0</v>
      </c>
      <c r="Q4146" s="5">
        <f>VLOOKUP(CONCATENATE($F4146," ",$G4146),AllocFactorMatrix,(Q$4+1),FALSE)*$E4150</f>
        <v>0</v>
      </c>
      <c r="R4146" s="5">
        <f>VLOOKUP(CONCATENATE($F4146," ",$G4146),AllocFactorMatrix,(R$4+1),FALSE)*$E4150</f>
        <v>0</v>
      </c>
      <c r="S4146" s="5">
        <f t="shared" si="2112"/>
        <v>0</v>
      </c>
      <c r="T4146" s="5">
        <f>VLOOKUP(CONCATENATE($F4146," ",$G4146),AllocFactorMatrix,(T$4+1),FALSE)*$E4150</f>
        <v>0</v>
      </c>
      <c r="U4146" s="5">
        <f>VLOOKUP(CONCATENATE($F4146," ",$G4146),AllocFactorMatrix,(U$4+1),FALSE)*$E4150</f>
        <v>0</v>
      </c>
      <c r="V4146" s="5">
        <f>VLOOKUP(CONCATENATE($F4146," ",$G4146),AllocFactorMatrix,(V$4+1),FALSE)*$E4150</f>
        <v>0</v>
      </c>
      <c r="W4146" s="5">
        <f>VLOOKUP(CONCATENATE($F4146," ",$G4146),AllocFactorMatrix,(W$4+1),FALSE)*$E4150</f>
        <v>0</v>
      </c>
      <c r="X4146" s="5">
        <f t="shared" si="2125"/>
        <v>0</v>
      </c>
      <c r="Y4146" s="5">
        <f>VLOOKUP(CONCATENATE($F4146," ",$G4146),AllocFactorMatrix,(Y$4+1),FALSE)*$E4150</f>
        <v>0</v>
      </c>
      <c r="Z4146" s="5">
        <f>VLOOKUP(CONCATENATE($F4146," ",$G4146),AllocFactorMatrix,(Z$4+1),FALSE)*$E4150</f>
        <v>0</v>
      </c>
      <c r="AA4146" s="5">
        <f t="shared" si="2121"/>
        <v>0</v>
      </c>
      <c r="AB4146" s="5">
        <f>VLOOKUP(CONCATENATE($F4146," ",$G4146),AllocFactorMatrix,(AB$4+1),FALSE)*$E4150</f>
        <v>0</v>
      </c>
      <c r="AC4146" s="5">
        <f>VLOOKUP(CONCATENATE($F4146," ",$G4146),AllocFactorMatrix,(AC$4+1),FALSE)*$E4150</f>
        <v>0</v>
      </c>
      <c r="AD4146" s="5">
        <f>VLOOKUP(CONCATENATE($F4146," ",$G4146),AllocFactorMatrix,(AD$4+1),FALSE)*$E4150</f>
        <v>0</v>
      </c>
    </row>
    <row r="4147" spans="4:30" hidden="1" outlineLevel="1">
      <c r="D4147" s="7"/>
      <c r="E4147" s="51"/>
      <c r="F4147" s="52" t="str">
        <f>F4150</f>
        <v>PROD_ENERGY</v>
      </c>
      <c r="G4147" s="55" t="str">
        <f>$G$12</f>
        <v>DISTSEC</v>
      </c>
      <c r="H4147" s="4">
        <f t="shared" si="2124"/>
        <v>0</v>
      </c>
      <c r="I4147" s="5">
        <f>VLOOKUP(CONCATENATE($F4147," ",$G4147),AllocFactorMatrix,(I$4+1),FALSE)*$E4150</f>
        <v>0</v>
      </c>
      <c r="J4147" s="5">
        <f>VLOOKUP(CONCATENATE($F4147," ",$G4147),AllocFactorMatrix,(J$4+1),FALSE)*$E4150</f>
        <v>0</v>
      </c>
      <c r="K4147" s="5">
        <f>VLOOKUP(CONCATENATE($F4147," ",$G4147),AllocFactorMatrix,(K$4+1),FALSE)*$E4150</f>
        <v>0</v>
      </c>
      <c r="L4147" s="5">
        <f>VLOOKUP(CONCATENATE($F4147," ",$G4147),AllocFactorMatrix,(L$4+1),FALSE)*$E4150</f>
        <v>0</v>
      </c>
      <c r="M4147" s="5">
        <f>VLOOKUP(CONCATENATE($F4147," ",$G4147),AllocFactorMatrix,(M$4+1),FALSE)*$E4150</f>
        <v>0</v>
      </c>
      <c r="N4147" s="5">
        <f t="shared" si="2110"/>
        <v>0</v>
      </c>
      <c r="O4147" s="5">
        <f>VLOOKUP(CONCATENATE($F4147," ",$G4147),AllocFactorMatrix,(O$4+1),FALSE)*$E4150</f>
        <v>0</v>
      </c>
      <c r="P4147" s="5">
        <f>VLOOKUP(CONCATENATE($F4147," ",$G4147),AllocFactorMatrix,(P$4+1),FALSE)*$E4150</f>
        <v>0</v>
      </c>
      <c r="Q4147" s="5">
        <f>VLOOKUP(CONCATENATE($F4147," ",$G4147),AllocFactorMatrix,(Q$4+1),FALSE)*$E4150</f>
        <v>0</v>
      </c>
      <c r="R4147" s="5">
        <f>VLOOKUP(CONCATENATE($F4147," ",$G4147),AllocFactorMatrix,(R$4+1),FALSE)*$E4150</f>
        <v>0</v>
      </c>
      <c r="S4147" s="5">
        <f t="shared" si="2112"/>
        <v>0</v>
      </c>
      <c r="T4147" s="5">
        <f>VLOOKUP(CONCATENATE($F4147," ",$G4147),AllocFactorMatrix,(T$4+1),FALSE)*$E4150</f>
        <v>0</v>
      </c>
      <c r="U4147" s="5">
        <f>VLOOKUP(CONCATENATE($F4147," ",$G4147),AllocFactorMatrix,(U$4+1),FALSE)*$E4150</f>
        <v>0</v>
      </c>
      <c r="V4147" s="5">
        <f>VLOOKUP(CONCATENATE($F4147," ",$G4147),AllocFactorMatrix,(V$4+1),FALSE)*$E4150</f>
        <v>0</v>
      </c>
      <c r="W4147" s="5">
        <f>VLOOKUP(CONCATENATE($F4147," ",$G4147),AllocFactorMatrix,(W$4+1),FALSE)*$E4150</f>
        <v>0</v>
      </c>
      <c r="X4147" s="5">
        <f t="shared" si="2125"/>
        <v>0</v>
      </c>
      <c r="Y4147" s="5">
        <f>VLOOKUP(CONCATENATE($F4147," ",$G4147),AllocFactorMatrix,(Y$4+1),FALSE)*$E4150</f>
        <v>0</v>
      </c>
      <c r="Z4147" s="5">
        <f>VLOOKUP(CONCATENATE($F4147," ",$G4147),AllocFactorMatrix,(Z$4+1),FALSE)*$E4150</f>
        <v>0</v>
      </c>
      <c r="AA4147" s="5">
        <f t="shared" si="2121"/>
        <v>0</v>
      </c>
      <c r="AB4147" s="5">
        <f>VLOOKUP(CONCATENATE($F4147," ",$G4147),AllocFactorMatrix,(AB$4+1),FALSE)*$E4150</f>
        <v>0</v>
      </c>
      <c r="AC4147" s="5">
        <f>VLOOKUP(CONCATENATE($F4147," ",$G4147),AllocFactorMatrix,(AC$4+1),FALSE)*$E4150</f>
        <v>0</v>
      </c>
      <c r="AD4147" s="5">
        <f>VLOOKUP(CONCATENATE($F4147," ",$G4147),AllocFactorMatrix,(AD$4+1),FALSE)*$E4150</f>
        <v>0</v>
      </c>
    </row>
    <row r="4148" spans="4:30" hidden="1" outlineLevel="1">
      <c r="D4148" s="7"/>
      <c r="E4148" s="51"/>
      <c r="F4148" s="52" t="str">
        <f>F4150</f>
        <v>PROD_ENERGY</v>
      </c>
      <c r="G4148" s="55" t="str">
        <f>$G$13</f>
        <v>ENERGY</v>
      </c>
      <c r="H4148" s="4">
        <f t="shared" si="2124"/>
        <v>4460</v>
      </c>
      <c r="I4148" s="5">
        <f>VLOOKUP(CONCATENATE($F4148," ",$G4148),AllocFactorMatrix,(I$4+1),FALSE)*$E4150</f>
        <v>1673.5128157908384</v>
      </c>
      <c r="J4148" s="5">
        <f>VLOOKUP(CONCATENATE($F4148," ",$G4148),AllocFactorMatrix,(J$4+1),FALSE)*$E4150</f>
        <v>108.45444435954037</v>
      </c>
      <c r="K4148" s="5">
        <f>VLOOKUP(CONCATENATE($F4148," ",$G4148),AllocFactorMatrix,(K$4+1),FALSE)*$E4150</f>
        <v>363.8764176926656</v>
      </c>
      <c r="L4148" s="5">
        <f>VLOOKUP(CONCATENATE($F4148," ",$G4148),AllocFactorMatrix,(L$4+1),FALSE)*$E4150</f>
        <v>11.564818638672817</v>
      </c>
      <c r="M4148" s="5">
        <f>VLOOKUP(CONCATENATE($F4148," ",$G4148),AllocFactorMatrix,(M$4+1),FALSE)*$E4150</f>
        <v>1.0661410833275078</v>
      </c>
      <c r="N4148" s="5">
        <f t="shared" si="2110"/>
        <v>376.50737741466594</v>
      </c>
      <c r="O4148" s="5">
        <f>VLOOKUP(CONCATENATE($F4148," ",$G4148),AllocFactorMatrix,(O$4+1),FALSE)*$E4150</f>
        <v>331.7512072722368</v>
      </c>
      <c r="P4148" s="5">
        <f>VLOOKUP(CONCATENATE($F4148," ",$G4148),AllocFactorMatrix,(P$4+1),FALSE)*$E4150</f>
        <v>61.500290382406597</v>
      </c>
      <c r="Q4148" s="5">
        <f>VLOOKUP(CONCATENATE($F4148," ",$G4148),AllocFactorMatrix,(Q$4+1),FALSE)*$E4150</f>
        <v>27.944157792829913</v>
      </c>
      <c r="R4148" s="5">
        <f>VLOOKUP(CONCATENATE($F4148," ",$G4148),AllocFactorMatrix,(R$4+1),FALSE)*$E4150</f>
        <v>1.2947684687986822</v>
      </c>
      <c r="S4148" s="5">
        <f t="shared" si="2112"/>
        <v>422.49042391627199</v>
      </c>
      <c r="T4148" s="5">
        <f>VLOOKUP(CONCATENATE($F4148," ",$G4148),AllocFactorMatrix,(T$4+1),FALSE)*$E4150</f>
        <v>12.713334929951746</v>
      </c>
      <c r="U4148" s="5">
        <f>VLOOKUP(CONCATENATE($F4148," ",$G4148),AllocFactorMatrix,(U$4+1),FALSE)*$E4150</f>
        <v>223.22711578208194</v>
      </c>
      <c r="V4148" s="5">
        <f>VLOOKUP(CONCATENATE($F4148," ",$G4148),AllocFactorMatrix,(V$4+1),FALSE)*$E4150</f>
        <v>1267.3908842301882</v>
      </c>
      <c r="W4148" s="5">
        <f>VLOOKUP(CONCATENATE($F4148," ",$G4148),AllocFactorMatrix,(W$4+1),FALSE)*$E4150</f>
        <v>240.45371359465008</v>
      </c>
      <c r="X4148" s="5">
        <f t="shared" si="2125"/>
        <v>1743.785048536872</v>
      </c>
      <c r="Y4148" s="5">
        <f>VLOOKUP(CONCATENATE($F4148," ",$G4148),AllocFactorMatrix,(Y$4+1),FALSE)*$E4150</f>
        <v>89.881402182474432</v>
      </c>
      <c r="Z4148" s="5">
        <f>VLOOKUP(CONCATENATE($F4148," ",$G4148),AllocFactorMatrix,(Z$4+1),FALSE)*$E4150</f>
        <v>1.4631259426908008</v>
      </c>
      <c r="AA4148" s="5">
        <f t="shared" si="2121"/>
        <v>91.344528125165226</v>
      </c>
      <c r="AB4148" s="5">
        <f>VLOOKUP(CONCATENATE($F4148," ",$G4148),AllocFactorMatrix,(AB$4+1),FALSE)*$E4150</f>
        <v>1.6319992946570048</v>
      </c>
      <c r="AC4148" s="5">
        <f>VLOOKUP(CONCATENATE($F4148," ",$G4148),AllocFactorMatrix,(AC$4+1),FALSE)*$E4150</f>
        <v>35.289799367288808</v>
      </c>
      <c r="AD4148" s="5">
        <f>VLOOKUP(CONCATENATE($F4148," ",$G4148),AllocFactorMatrix,(AD$4+1),FALSE)*$E4150</f>
        <v>6.9835631946996113</v>
      </c>
    </row>
    <row r="4149" spans="4:30" hidden="1" outlineLevel="1">
      <c r="D4149" s="7"/>
      <c r="E4149" s="51"/>
      <c r="F4149" s="52" t="str">
        <f>F4150</f>
        <v>PROD_ENERGY</v>
      </c>
      <c r="G4149" s="55" t="str">
        <f>$G$14</f>
        <v>CUSTOMER</v>
      </c>
      <c r="H4149" s="4">
        <f t="shared" si="2124"/>
        <v>0</v>
      </c>
      <c r="I4149" s="5">
        <f>VLOOKUP(CONCATENATE($F4149," ",$G4149),AllocFactorMatrix,(I$4+1),FALSE)*$E4150</f>
        <v>0</v>
      </c>
      <c r="J4149" s="5">
        <f>VLOOKUP(CONCATENATE($F4149," ",$G4149),AllocFactorMatrix,(J$4+1),FALSE)*$E4150</f>
        <v>0</v>
      </c>
      <c r="K4149" s="5">
        <f>VLOOKUP(CONCATENATE($F4149," ",$G4149),AllocFactorMatrix,(K$4+1),FALSE)*$E4150</f>
        <v>0</v>
      </c>
      <c r="L4149" s="5">
        <f>VLOOKUP(CONCATENATE($F4149," ",$G4149),AllocFactorMatrix,(L$4+1),FALSE)*$E4150</f>
        <v>0</v>
      </c>
      <c r="M4149" s="5">
        <f>VLOOKUP(CONCATENATE($F4149," ",$G4149),AllocFactorMatrix,(M$4+1),FALSE)*$E4150</f>
        <v>0</v>
      </c>
      <c r="N4149" s="5">
        <f t="shared" si="2110"/>
        <v>0</v>
      </c>
      <c r="O4149" s="5">
        <f>VLOOKUP(CONCATENATE($F4149," ",$G4149),AllocFactorMatrix,(O$4+1),FALSE)*$E4150</f>
        <v>0</v>
      </c>
      <c r="P4149" s="5">
        <f>VLOOKUP(CONCATENATE($F4149," ",$G4149),AllocFactorMatrix,(P$4+1),FALSE)*$E4150</f>
        <v>0</v>
      </c>
      <c r="Q4149" s="5">
        <f>VLOOKUP(CONCATENATE($F4149," ",$G4149),AllocFactorMatrix,(Q$4+1),FALSE)*$E4150</f>
        <v>0</v>
      </c>
      <c r="R4149" s="5">
        <f>VLOOKUP(CONCATENATE($F4149," ",$G4149),AllocFactorMatrix,(R$4+1),FALSE)*$E4150</f>
        <v>0</v>
      </c>
      <c r="S4149" s="5">
        <f t="shared" si="2112"/>
        <v>0</v>
      </c>
      <c r="T4149" s="5">
        <f>VLOOKUP(CONCATENATE($F4149," ",$G4149),AllocFactorMatrix,(T$4+1),FALSE)*$E4150</f>
        <v>0</v>
      </c>
      <c r="U4149" s="5">
        <f>VLOOKUP(CONCATENATE($F4149," ",$G4149),AllocFactorMatrix,(U$4+1),FALSE)*$E4150</f>
        <v>0</v>
      </c>
      <c r="V4149" s="5">
        <f>VLOOKUP(CONCATENATE($F4149," ",$G4149),AllocFactorMatrix,(V$4+1),FALSE)*$E4150</f>
        <v>0</v>
      </c>
      <c r="W4149" s="5">
        <f>VLOOKUP(CONCATENATE($F4149," ",$G4149),AllocFactorMatrix,(W$4+1),FALSE)*$E4150</f>
        <v>0</v>
      </c>
      <c r="X4149" s="5">
        <f t="shared" si="2125"/>
        <v>0</v>
      </c>
      <c r="Y4149" s="5">
        <f>VLOOKUP(CONCATENATE($F4149," ",$G4149),AllocFactorMatrix,(Y$4+1),FALSE)*$E4150</f>
        <v>0</v>
      </c>
      <c r="Z4149" s="5">
        <f>VLOOKUP(CONCATENATE($F4149," ",$G4149),AllocFactorMatrix,(Z$4+1),FALSE)*$E4150</f>
        <v>0</v>
      </c>
      <c r="AA4149" s="5">
        <f t="shared" si="2121"/>
        <v>0</v>
      </c>
      <c r="AB4149" s="5">
        <f>VLOOKUP(CONCATENATE($F4149," ",$G4149),AllocFactorMatrix,(AB$4+1),FALSE)*$E4150</f>
        <v>0</v>
      </c>
      <c r="AC4149" s="5">
        <f>VLOOKUP(CONCATENATE($F4149," ",$G4149),AllocFactorMatrix,(AC$4+1),FALSE)*$E4150</f>
        <v>0</v>
      </c>
      <c r="AD4149" s="5">
        <f>VLOOKUP(CONCATENATE($F4149," ",$G4149),AllocFactorMatrix,(AD$4+1),FALSE)*$E4150</f>
        <v>0</v>
      </c>
    </row>
    <row r="4150" spans="4:30" collapsed="1">
      <c r="D4150" s="7" t="s">
        <v>303</v>
      </c>
      <c r="E4150" s="61">
        <v>4460</v>
      </c>
      <c r="F4150" s="10" t="s">
        <v>32</v>
      </c>
      <c r="G4150" s="55" t="str">
        <f>$G$15</f>
        <v>TOTAL</v>
      </c>
      <c r="H4150" s="4">
        <f t="shared" si="2124"/>
        <v>4460</v>
      </c>
      <c r="I4150" s="5">
        <f>VLOOKUP(CONCATENATE($F4150," ",$G4150),AllocFactorMatrix,(I$4+1),FALSE)*$E4150</f>
        <v>1673.5128157908384</v>
      </c>
      <c r="J4150" s="5">
        <f>VLOOKUP(CONCATENATE($F4150," ",$G4150),AllocFactorMatrix,(J$4+1),FALSE)*$E4150</f>
        <v>108.45444435954037</v>
      </c>
      <c r="K4150" s="5">
        <f>VLOOKUP(CONCATENATE($F4150," ",$G4150),AllocFactorMatrix,(K$4+1),FALSE)*$E4150</f>
        <v>363.8764176926656</v>
      </c>
      <c r="L4150" s="5">
        <f>VLOOKUP(CONCATENATE($F4150," ",$G4150),AllocFactorMatrix,(L$4+1),FALSE)*$E4150</f>
        <v>11.564818638672817</v>
      </c>
      <c r="M4150" s="5">
        <f>VLOOKUP(CONCATENATE($F4150," ",$G4150),AllocFactorMatrix,(M$4+1),FALSE)*$E4150</f>
        <v>1.0661410833275078</v>
      </c>
      <c r="N4150" s="5">
        <f t="shared" si="2110"/>
        <v>376.50737741466594</v>
      </c>
      <c r="O4150" s="5">
        <f>VLOOKUP(CONCATENATE($F4150," ",$G4150),AllocFactorMatrix,(O$4+1),FALSE)*$E4150</f>
        <v>331.7512072722368</v>
      </c>
      <c r="P4150" s="5">
        <f>VLOOKUP(CONCATENATE($F4150," ",$G4150),AllocFactorMatrix,(P$4+1),FALSE)*$E4150</f>
        <v>61.500290382406597</v>
      </c>
      <c r="Q4150" s="5">
        <f>VLOOKUP(CONCATENATE($F4150," ",$G4150),AllocFactorMatrix,(Q$4+1),FALSE)*$E4150</f>
        <v>27.944157792829913</v>
      </c>
      <c r="R4150" s="5">
        <f>VLOOKUP(CONCATENATE($F4150," ",$G4150),AllocFactorMatrix,(R$4+1),FALSE)*$E4150</f>
        <v>1.2947684687986822</v>
      </c>
      <c r="S4150" s="5">
        <f t="shared" si="2112"/>
        <v>422.49042391627199</v>
      </c>
      <c r="T4150" s="5">
        <f>VLOOKUP(CONCATENATE($F4150," ",$G4150),AllocFactorMatrix,(T$4+1),FALSE)*$E4150</f>
        <v>12.713334929951746</v>
      </c>
      <c r="U4150" s="5">
        <f>VLOOKUP(CONCATENATE($F4150," ",$G4150),AllocFactorMatrix,(U$4+1),FALSE)*$E4150</f>
        <v>223.22711578208194</v>
      </c>
      <c r="V4150" s="5">
        <f>VLOOKUP(CONCATENATE($F4150," ",$G4150),AllocFactorMatrix,(V$4+1),FALSE)*$E4150</f>
        <v>1267.3908842301882</v>
      </c>
      <c r="W4150" s="5">
        <f>VLOOKUP(CONCATENATE($F4150," ",$G4150),AllocFactorMatrix,(W$4+1),FALSE)*$E4150</f>
        <v>240.45371359465008</v>
      </c>
      <c r="X4150" s="5">
        <f t="shared" si="2125"/>
        <v>1743.785048536872</v>
      </c>
      <c r="Y4150" s="5">
        <f>VLOOKUP(CONCATENATE($F4150," ",$G4150),AllocFactorMatrix,(Y$4+1),FALSE)*$E4150</f>
        <v>89.881402182474432</v>
      </c>
      <c r="Z4150" s="5">
        <f>VLOOKUP(CONCATENATE($F4150," ",$G4150),AllocFactorMatrix,(Z$4+1),FALSE)*$E4150</f>
        <v>1.4631259426908008</v>
      </c>
      <c r="AA4150" s="5">
        <f t="shared" si="2121"/>
        <v>91.344528125165226</v>
      </c>
      <c r="AB4150" s="5">
        <f>VLOOKUP(CONCATENATE($F4150," ",$G4150),AllocFactorMatrix,(AB$4+1),FALSE)*$E4150</f>
        <v>1.6319992946570048</v>
      </c>
      <c r="AC4150" s="5">
        <f>VLOOKUP(CONCATENATE($F4150," ",$G4150),AllocFactorMatrix,(AC$4+1),FALSE)*$E4150</f>
        <v>35.289799367288808</v>
      </c>
      <c r="AD4150" s="5">
        <f>VLOOKUP(CONCATENATE($F4150," ",$G4150),AllocFactorMatrix,(AD$4+1),FALSE)*$E4150</f>
        <v>6.9835631946996113</v>
      </c>
    </row>
    <row r="4151" spans="4:30" hidden="1" outlineLevel="1">
      <c r="D4151" s="7"/>
      <c r="E4151" s="51"/>
      <c r="F4151" s="52" t="str">
        <f>F4158</f>
        <v>PROD_ENERGY</v>
      </c>
      <c r="G4151" s="55" t="str">
        <f>$G$8</f>
        <v>PRODUCTION</v>
      </c>
      <c r="H4151" s="4">
        <f t="shared" si="2124"/>
        <v>0</v>
      </c>
      <c r="I4151" s="5">
        <f>VLOOKUP(CONCATENATE($F4151," ",$G4151),AllocFactorMatrix,(I$4+1),FALSE)*$E4158</f>
        <v>0</v>
      </c>
      <c r="J4151" s="5">
        <f>VLOOKUP(CONCATENATE($F4151," ",$G4151),AllocFactorMatrix,(J$4+1),FALSE)*$E4158</f>
        <v>0</v>
      </c>
      <c r="K4151" s="5">
        <f>VLOOKUP(CONCATENATE($F4151," ",$G4151),AllocFactorMatrix,(K$4+1),FALSE)*$E4158</f>
        <v>0</v>
      </c>
      <c r="L4151" s="5">
        <f>VLOOKUP(CONCATENATE($F4151," ",$G4151),AllocFactorMatrix,(L$4+1),FALSE)*$E4158</f>
        <v>0</v>
      </c>
      <c r="M4151" s="5">
        <f>VLOOKUP(CONCATENATE($F4151," ",$G4151),AllocFactorMatrix,(M$4+1),FALSE)*$E4158</f>
        <v>0</v>
      </c>
      <c r="N4151" s="5">
        <f t="shared" si="2110"/>
        <v>0</v>
      </c>
      <c r="O4151" s="5">
        <f>VLOOKUP(CONCATENATE($F4151," ",$G4151),AllocFactorMatrix,(O$4+1),FALSE)*$E4158</f>
        <v>0</v>
      </c>
      <c r="P4151" s="5">
        <f>VLOOKUP(CONCATENATE($F4151," ",$G4151),AllocFactorMatrix,(P$4+1),FALSE)*$E4158</f>
        <v>0</v>
      </c>
      <c r="Q4151" s="5">
        <f>VLOOKUP(CONCATENATE($F4151," ",$G4151),AllocFactorMatrix,(Q$4+1),FALSE)*$E4158</f>
        <v>0</v>
      </c>
      <c r="R4151" s="5">
        <f>VLOOKUP(CONCATENATE($F4151," ",$G4151),AllocFactorMatrix,(R$4+1),FALSE)*$E4158</f>
        <v>0</v>
      </c>
      <c r="S4151" s="5">
        <f t="shared" si="2112"/>
        <v>0</v>
      </c>
      <c r="T4151" s="5">
        <f>VLOOKUP(CONCATENATE($F4151," ",$G4151),AllocFactorMatrix,(T$4+1),FALSE)*$E4158</f>
        <v>0</v>
      </c>
      <c r="U4151" s="5">
        <f>VLOOKUP(CONCATENATE($F4151," ",$G4151),AllocFactorMatrix,(U$4+1),FALSE)*$E4158</f>
        <v>0</v>
      </c>
      <c r="V4151" s="5">
        <f>VLOOKUP(CONCATENATE($F4151," ",$G4151),AllocFactorMatrix,(V$4+1),FALSE)*$E4158</f>
        <v>0</v>
      </c>
      <c r="W4151" s="5">
        <f>VLOOKUP(CONCATENATE($F4151," ",$G4151),AllocFactorMatrix,(W$4+1),FALSE)*$E4158</f>
        <v>0</v>
      </c>
      <c r="X4151" s="5">
        <f>SUBTOTAL(9,T4151:W4151)</f>
        <v>0</v>
      </c>
      <c r="Y4151" s="5">
        <f>VLOOKUP(CONCATENATE($F4151," ",$G4151),AllocFactorMatrix,(Y$4+1),FALSE)*$E4158</f>
        <v>0</v>
      </c>
      <c r="Z4151" s="5">
        <f>VLOOKUP(CONCATENATE($F4151," ",$G4151),AllocFactorMatrix,(Z$4+1),FALSE)*$E4158</f>
        <v>0</v>
      </c>
      <c r="AA4151" s="5">
        <f t="shared" si="2121"/>
        <v>0</v>
      </c>
      <c r="AB4151" s="5">
        <f>VLOOKUP(CONCATENATE($F4151," ",$G4151),AllocFactorMatrix,(AB$4+1),FALSE)*$E4158</f>
        <v>0</v>
      </c>
      <c r="AC4151" s="5">
        <f>VLOOKUP(CONCATENATE($F4151," ",$G4151),AllocFactorMatrix,(AC$4+1),FALSE)*$E4158</f>
        <v>0</v>
      </c>
      <c r="AD4151" s="5">
        <f>VLOOKUP(CONCATENATE($F4151," ",$G4151),AllocFactorMatrix,(AD$4+1),FALSE)*$E4158</f>
        <v>0</v>
      </c>
    </row>
    <row r="4152" spans="4:30" hidden="1" outlineLevel="1">
      <c r="D4152" s="7"/>
      <c r="E4152" s="51"/>
      <c r="F4152" s="52" t="str">
        <f>F4158</f>
        <v>PROD_ENERGY</v>
      </c>
      <c r="G4152" s="55" t="str">
        <f>$G$9</f>
        <v>BULKTRAN</v>
      </c>
      <c r="H4152" s="4">
        <f t="shared" si="2124"/>
        <v>0</v>
      </c>
      <c r="I4152" s="5">
        <f>VLOOKUP(CONCATENATE($F4152," ",$G4152),AllocFactorMatrix,(I$4+1),FALSE)*$E4158</f>
        <v>0</v>
      </c>
      <c r="J4152" s="5">
        <f>VLOOKUP(CONCATENATE($F4152," ",$G4152),AllocFactorMatrix,(J$4+1),FALSE)*$E4158</f>
        <v>0</v>
      </c>
      <c r="K4152" s="5">
        <f>VLOOKUP(CONCATENATE($F4152," ",$G4152),AllocFactorMatrix,(K$4+1),FALSE)*$E4158</f>
        <v>0</v>
      </c>
      <c r="L4152" s="5">
        <f>VLOOKUP(CONCATENATE($F4152," ",$G4152),AllocFactorMatrix,(L$4+1),FALSE)*$E4158</f>
        <v>0</v>
      </c>
      <c r="M4152" s="5">
        <f>VLOOKUP(CONCATENATE($F4152," ",$G4152),AllocFactorMatrix,(M$4+1),FALSE)*$E4158</f>
        <v>0</v>
      </c>
      <c r="N4152" s="5">
        <f t="shared" si="2110"/>
        <v>0</v>
      </c>
      <c r="O4152" s="5">
        <f>VLOOKUP(CONCATENATE($F4152," ",$G4152),AllocFactorMatrix,(O$4+1),FALSE)*$E4158</f>
        <v>0</v>
      </c>
      <c r="P4152" s="5">
        <f>VLOOKUP(CONCATENATE($F4152," ",$G4152),AllocFactorMatrix,(P$4+1),FALSE)*$E4158</f>
        <v>0</v>
      </c>
      <c r="Q4152" s="5">
        <f>VLOOKUP(CONCATENATE($F4152," ",$G4152),AllocFactorMatrix,(Q$4+1),FALSE)*$E4158</f>
        <v>0</v>
      </c>
      <c r="R4152" s="5">
        <f>VLOOKUP(CONCATENATE($F4152," ",$G4152),AllocFactorMatrix,(R$4+1),FALSE)*$E4158</f>
        <v>0</v>
      </c>
      <c r="S4152" s="5">
        <f t="shared" si="2112"/>
        <v>0</v>
      </c>
      <c r="T4152" s="5">
        <f>VLOOKUP(CONCATENATE($F4152," ",$G4152),AllocFactorMatrix,(T$4+1),FALSE)*$E4158</f>
        <v>0</v>
      </c>
      <c r="U4152" s="5">
        <f>VLOOKUP(CONCATENATE($F4152," ",$G4152),AllocFactorMatrix,(U$4+1),FALSE)*$E4158</f>
        <v>0</v>
      </c>
      <c r="V4152" s="5">
        <f>VLOOKUP(CONCATENATE($F4152," ",$G4152),AllocFactorMatrix,(V$4+1),FALSE)*$E4158</f>
        <v>0</v>
      </c>
      <c r="W4152" s="5">
        <f>VLOOKUP(CONCATENATE($F4152," ",$G4152),AllocFactorMatrix,(W$4+1),FALSE)*$E4158</f>
        <v>0</v>
      </c>
      <c r="X4152" s="5">
        <f t="shared" ref="X4152:X4158" si="2126">SUBTOTAL(9,T4152:W4152)</f>
        <v>0</v>
      </c>
      <c r="Y4152" s="5">
        <f>VLOOKUP(CONCATENATE($F4152," ",$G4152),AllocFactorMatrix,(Y$4+1),FALSE)*$E4158</f>
        <v>0</v>
      </c>
      <c r="Z4152" s="5">
        <f>VLOOKUP(CONCATENATE($F4152," ",$G4152),AllocFactorMatrix,(Z$4+1),FALSE)*$E4158</f>
        <v>0</v>
      </c>
      <c r="AA4152" s="5">
        <f t="shared" si="2121"/>
        <v>0</v>
      </c>
      <c r="AB4152" s="5">
        <f>VLOOKUP(CONCATENATE($F4152," ",$G4152),AllocFactorMatrix,(AB$4+1),FALSE)*$E4158</f>
        <v>0</v>
      </c>
      <c r="AC4152" s="5">
        <f>VLOOKUP(CONCATENATE($F4152," ",$G4152),AllocFactorMatrix,(AC$4+1),FALSE)*$E4158</f>
        <v>0</v>
      </c>
      <c r="AD4152" s="5">
        <f>VLOOKUP(CONCATENATE($F4152," ",$G4152),AllocFactorMatrix,(AD$4+1),FALSE)*$E4158</f>
        <v>0</v>
      </c>
    </row>
    <row r="4153" spans="4:30" hidden="1" outlineLevel="1">
      <c r="D4153" s="7"/>
      <c r="E4153" s="51"/>
      <c r="F4153" s="52" t="str">
        <f>F4158</f>
        <v>PROD_ENERGY</v>
      </c>
      <c r="G4153" s="55" t="str">
        <f>$G$10</f>
        <v>SUBTRAN</v>
      </c>
      <c r="H4153" s="4">
        <f t="shared" si="2124"/>
        <v>0</v>
      </c>
      <c r="I4153" s="5">
        <f>VLOOKUP(CONCATENATE($F4153," ",$G4153),AllocFactorMatrix,(I$4+1),FALSE)*$E4158</f>
        <v>0</v>
      </c>
      <c r="J4153" s="5">
        <f>VLOOKUP(CONCATENATE($F4153," ",$G4153),AllocFactorMatrix,(J$4+1),FALSE)*$E4158</f>
        <v>0</v>
      </c>
      <c r="K4153" s="5">
        <f>VLOOKUP(CONCATENATE($F4153," ",$G4153),AllocFactorMatrix,(K$4+1),FALSE)*$E4158</f>
        <v>0</v>
      </c>
      <c r="L4153" s="5">
        <f>VLOOKUP(CONCATENATE($F4153," ",$G4153),AllocFactorMatrix,(L$4+1),FALSE)*$E4158</f>
        <v>0</v>
      </c>
      <c r="M4153" s="5">
        <f>VLOOKUP(CONCATENATE($F4153," ",$G4153),AllocFactorMatrix,(M$4+1),FALSE)*$E4158</f>
        <v>0</v>
      </c>
      <c r="N4153" s="5">
        <f t="shared" si="2110"/>
        <v>0</v>
      </c>
      <c r="O4153" s="5">
        <f>VLOOKUP(CONCATENATE($F4153," ",$G4153),AllocFactorMatrix,(O$4+1),FALSE)*$E4158</f>
        <v>0</v>
      </c>
      <c r="P4153" s="5">
        <f>VLOOKUP(CONCATENATE($F4153," ",$G4153),AllocFactorMatrix,(P$4+1),FALSE)*$E4158</f>
        <v>0</v>
      </c>
      <c r="Q4153" s="5">
        <f>VLOOKUP(CONCATENATE($F4153," ",$G4153),AllocFactorMatrix,(Q$4+1),FALSE)*$E4158</f>
        <v>0</v>
      </c>
      <c r="R4153" s="5">
        <f>VLOOKUP(CONCATENATE($F4153," ",$G4153),AllocFactorMatrix,(R$4+1),FALSE)*$E4158</f>
        <v>0</v>
      </c>
      <c r="S4153" s="5">
        <f t="shared" si="2112"/>
        <v>0</v>
      </c>
      <c r="T4153" s="5">
        <f>VLOOKUP(CONCATENATE($F4153," ",$G4153),AllocFactorMatrix,(T$4+1),FALSE)*$E4158</f>
        <v>0</v>
      </c>
      <c r="U4153" s="5">
        <f>VLOOKUP(CONCATENATE($F4153," ",$G4153),AllocFactorMatrix,(U$4+1),FALSE)*$E4158</f>
        <v>0</v>
      </c>
      <c r="V4153" s="5">
        <f>VLOOKUP(CONCATENATE($F4153," ",$G4153),AllocFactorMatrix,(V$4+1),FALSE)*$E4158</f>
        <v>0</v>
      </c>
      <c r="W4153" s="5">
        <f>VLOOKUP(CONCATENATE($F4153," ",$G4153),AllocFactorMatrix,(W$4+1),FALSE)*$E4158</f>
        <v>0</v>
      </c>
      <c r="X4153" s="5">
        <f t="shared" si="2126"/>
        <v>0</v>
      </c>
      <c r="Y4153" s="5">
        <f>VLOOKUP(CONCATENATE($F4153," ",$G4153),AllocFactorMatrix,(Y$4+1),FALSE)*$E4158</f>
        <v>0</v>
      </c>
      <c r="Z4153" s="5">
        <f>VLOOKUP(CONCATENATE($F4153," ",$G4153),AllocFactorMatrix,(Z$4+1),FALSE)*$E4158</f>
        <v>0</v>
      </c>
      <c r="AA4153" s="5">
        <f t="shared" si="2121"/>
        <v>0</v>
      </c>
      <c r="AB4153" s="5">
        <f>VLOOKUP(CONCATENATE($F4153," ",$G4153),AllocFactorMatrix,(AB$4+1),FALSE)*$E4158</f>
        <v>0</v>
      </c>
      <c r="AC4153" s="5">
        <f>VLOOKUP(CONCATENATE($F4153," ",$G4153),AllocFactorMatrix,(AC$4+1),FALSE)*$E4158</f>
        <v>0</v>
      </c>
      <c r="AD4153" s="5">
        <f>VLOOKUP(CONCATENATE($F4153," ",$G4153),AllocFactorMatrix,(AD$4+1),FALSE)*$E4158</f>
        <v>0</v>
      </c>
    </row>
    <row r="4154" spans="4:30" hidden="1" outlineLevel="1">
      <c r="D4154" s="7"/>
      <c r="E4154" s="51"/>
      <c r="F4154" s="52" t="str">
        <f>F4158</f>
        <v>PROD_ENERGY</v>
      </c>
      <c r="G4154" s="55" t="str">
        <f>$G$11</f>
        <v>DISTPRI</v>
      </c>
      <c r="H4154" s="4">
        <f t="shared" si="2124"/>
        <v>0</v>
      </c>
      <c r="I4154" s="5">
        <f>VLOOKUP(CONCATENATE($F4154," ",$G4154),AllocFactorMatrix,(I$4+1),FALSE)*$E4158</f>
        <v>0</v>
      </c>
      <c r="J4154" s="5">
        <f>VLOOKUP(CONCATENATE($F4154," ",$G4154),AllocFactorMatrix,(J$4+1),FALSE)*$E4158</f>
        <v>0</v>
      </c>
      <c r="K4154" s="5">
        <f>VLOOKUP(CONCATENATE($F4154," ",$G4154),AllocFactorMatrix,(K$4+1),FALSE)*$E4158</f>
        <v>0</v>
      </c>
      <c r="L4154" s="5">
        <f>VLOOKUP(CONCATENATE($F4154," ",$G4154),AllocFactorMatrix,(L$4+1),FALSE)*$E4158</f>
        <v>0</v>
      </c>
      <c r="M4154" s="5">
        <f>VLOOKUP(CONCATENATE($F4154," ",$G4154),AllocFactorMatrix,(M$4+1),FALSE)*$E4158</f>
        <v>0</v>
      </c>
      <c r="N4154" s="5">
        <f t="shared" si="2110"/>
        <v>0</v>
      </c>
      <c r="O4154" s="5">
        <f>VLOOKUP(CONCATENATE($F4154," ",$G4154),AllocFactorMatrix,(O$4+1),FALSE)*$E4158</f>
        <v>0</v>
      </c>
      <c r="P4154" s="5">
        <f>VLOOKUP(CONCATENATE($F4154," ",$G4154),AllocFactorMatrix,(P$4+1),FALSE)*$E4158</f>
        <v>0</v>
      </c>
      <c r="Q4154" s="5">
        <f>VLOOKUP(CONCATENATE($F4154," ",$G4154),AllocFactorMatrix,(Q$4+1),FALSE)*$E4158</f>
        <v>0</v>
      </c>
      <c r="R4154" s="5">
        <f>VLOOKUP(CONCATENATE($F4154," ",$G4154),AllocFactorMatrix,(R$4+1),FALSE)*$E4158</f>
        <v>0</v>
      </c>
      <c r="S4154" s="5">
        <f t="shared" si="2112"/>
        <v>0</v>
      </c>
      <c r="T4154" s="5">
        <f>VLOOKUP(CONCATENATE($F4154," ",$G4154),AllocFactorMatrix,(T$4+1),FALSE)*$E4158</f>
        <v>0</v>
      </c>
      <c r="U4154" s="5">
        <f>VLOOKUP(CONCATENATE($F4154," ",$G4154),AllocFactorMatrix,(U$4+1),FALSE)*$E4158</f>
        <v>0</v>
      </c>
      <c r="V4154" s="5">
        <f>VLOOKUP(CONCATENATE($F4154," ",$G4154),AllocFactorMatrix,(V$4+1),FALSE)*$E4158</f>
        <v>0</v>
      </c>
      <c r="W4154" s="5">
        <f>VLOOKUP(CONCATENATE($F4154," ",$G4154),AllocFactorMatrix,(W$4+1),FALSE)*$E4158</f>
        <v>0</v>
      </c>
      <c r="X4154" s="5">
        <f t="shared" si="2126"/>
        <v>0</v>
      </c>
      <c r="Y4154" s="5">
        <f>VLOOKUP(CONCATENATE($F4154," ",$G4154),AllocFactorMatrix,(Y$4+1),FALSE)*$E4158</f>
        <v>0</v>
      </c>
      <c r="Z4154" s="5">
        <f>VLOOKUP(CONCATENATE($F4154," ",$G4154),AllocFactorMatrix,(Z$4+1),FALSE)*$E4158</f>
        <v>0</v>
      </c>
      <c r="AA4154" s="5">
        <f t="shared" si="2121"/>
        <v>0</v>
      </c>
      <c r="AB4154" s="5">
        <f>VLOOKUP(CONCATENATE($F4154," ",$G4154),AllocFactorMatrix,(AB$4+1),FALSE)*$E4158</f>
        <v>0</v>
      </c>
      <c r="AC4154" s="5">
        <f>VLOOKUP(CONCATENATE($F4154," ",$G4154),AllocFactorMatrix,(AC$4+1),FALSE)*$E4158</f>
        <v>0</v>
      </c>
      <c r="AD4154" s="5">
        <f>VLOOKUP(CONCATENATE($F4154," ",$G4154),AllocFactorMatrix,(AD$4+1),FALSE)*$E4158</f>
        <v>0</v>
      </c>
    </row>
    <row r="4155" spans="4:30" hidden="1" outlineLevel="1">
      <c r="D4155" s="7"/>
      <c r="E4155" s="51"/>
      <c r="F4155" s="52" t="str">
        <f>F4158</f>
        <v>PROD_ENERGY</v>
      </c>
      <c r="G4155" s="55" t="str">
        <f>$G$12</f>
        <v>DISTSEC</v>
      </c>
      <c r="H4155" s="4">
        <f t="shared" si="2124"/>
        <v>0</v>
      </c>
      <c r="I4155" s="5">
        <f>VLOOKUP(CONCATENATE($F4155," ",$G4155),AllocFactorMatrix,(I$4+1),FALSE)*$E4158</f>
        <v>0</v>
      </c>
      <c r="J4155" s="5">
        <f>VLOOKUP(CONCATENATE($F4155," ",$G4155),AllocFactorMatrix,(J$4+1),FALSE)*$E4158</f>
        <v>0</v>
      </c>
      <c r="K4155" s="5">
        <f>VLOOKUP(CONCATENATE($F4155," ",$G4155),AllocFactorMatrix,(K$4+1),FALSE)*$E4158</f>
        <v>0</v>
      </c>
      <c r="L4155" s="5">
        <f>VLOOKUP(CONCATENATE($F4155," ",$G4155),AllocFactorMatrix,(L$4+1),FALSE)*$E4158</f>
        <v>0</v>
      </c>
      <c r="M4155" s="5">
        <f>VLOOKUP(CONCATENATE($F4155," ",$G4155),AllocFactorMatrix,(M$4+1),FALSE)*$E4158</f>
        <v>0</v>
      </c>
      <c r="N4155" s="5">
        <f t="shared" si="2110"/>
        <v>0</v>
      </c>
      <c r="O4155" s="5">
        <f>VLOOKUP(CONCATENATE($F4155," ",$G4155),AllocFactorMatrix,(O$4+1),FALSE)*$E4158</f>
        <v>0</v>
      </c>
      <c r="P4155" s="5">
        <f>VLOOKUP(CONCATENATE($F4155," ",$G4155),AllocFactorMatrix,(P$4+1),FALSE)*$E4158</f>
        <v>0</v>
      </c>
      <c r="Q4155" s="5">
        <f>VLOOKUP(CONCATENATE($F4155," ",$G4155),AllocFactorMatrix,(Q$4+1),FALSE)*$E4158</f>
        <v>0</v>
      </c>
      <c r="R4155" s="5">
        <f>VLOOKUP(CONCATENATE($F4155," ",$G4155),AllocFactorMatrix,(R$4+1),FALSE)*$E4158</f>
        <v>0</v>
      </c>
      <c r="S4155" s="5">
        <f t="shared" si="2112"/>
        <v>0</v>
      </c>
      <c r="T4155" s="5">
        <f>VLOOKUP(CONCATENATE($F4155," ",$G4155),AllocFactorMatrix,(T$4+1),FALSE)*$E4158</f>
        <v>0</v>
      </c>
      <c r="U4155" s="5">
        <f>VLOOKUP(CONCATENATE($F4155," ",$G4155),AllocFactorMatrix,(U$4+1),FALSE)*$E4158</f>
        <v>0</v>
      </c>
      <c r="V4155" s="5">
        <f>VLOOKUP(CONCATENATE($F4155," ",$G4155),AllocFactorMatrix,(V$4+1),FALSE)*$E4158</f>
        <v>0</v>
      </c>
      <c r="W4155" s="5">
        <f>VLOOKUP(CONCATENATE($F4155," ",$G4155),AllocFactorMatrix,(W$4+1),FALSE)*$E4158</f>
        <v>0</v>
      </c>
      <c r="X4155" s="5">
        <f t="shared" si="2126"/>
        <v>0</v>
      </c>
      <c r="Y4155" s="5">
        <f>VLOOKUP(CONCATENATE($F4155," ",$G4155),AllocFactorMatrix,(Y$4+1),FALSE)*$E4158</f>
        <v>0</v>
      </c>
      <c r="Z4155" s="5">
        <f>VLOOKUP(CONCATENATE($F4155," ",$G4155),AllocFactorMatrix,(Z$4+1),FALSE)*$E4158</f>
        <v>0</v>
      </c>
      <c r="AA4155" s="5">
        <f t="shared" si="2121"/>
        <v>0</v>
      </c>
      <c r="AB4155" s="5">
        <f>VLOOKUP(CONCATENATE($F4155," ",$G4155),AllocFactorMatrix,(AB$4+1),FALSE)*$E4158</f>
        <v>0</v>
      </c>
      <c r="AC4155" s="5">
        <f>VLOOKUP(CONCATENATE($F4155," ",$G4155),AllocFactorMatrix,(AC$4+1),FALSE)*$E4158</f>
        <v>0</v>
      </c>
      <c r="AD4155" s="5">
        <f>VLOOKUP(CONCATENATE($F4155," ",$G4155),AllocFactorMatrix,(AD$4+1),FALSE)*$E4158</f>
        <v>0</v>
      </c>
    </row>
    <row r="4156" spans="4:30" hidden="1" outlineLevel="1">
      <c r="D4156" s="7"/>
      <c r="E4156" s="51"/>
      <c r="F4156" s="52" t="str">
        <f>F4158</f>
        <v>PROD_ENERGY</v>
      </c>
      <c r="G4156" s="55" t="str">
        <f>$G$13</f>
        <v>ENERGY</v>
      </c>
      <c r="H4156" s="4">
        <f t="shared" si="2124"/>
        <v>-409.99999999999989</v>
      </c>
      <c r="I4156" s="5">
        <f>VLOOKUP(CONCATENATE($F4156," ",$G4156),AllocFactorMatrix,(I$4+1),FALSE)*$E4158</f>
        <v>-153.84310638435957</v>
      </c>
      <c r="J4156" s="5">
        <f>VLOOKUP(CONCATENATE($F4156," ",$G4156),AllocFactorMatrix,(J$4+1),FALSE)*$E4158</f>
        <v>-9.9700273962806172</v>
      </c>
      <c r="K4156" s="5">
        <f>VLOOKUP(CONCATENATE($F4156," ",$G4156),AllocFactorMatrix,(K$4+1),FALSE)*$E4158</f>
        <v>-33.450522702688986</v>
      </c>
      <c r="L4156" s="5">
        <f>VLOOKUP(CONCATENATE($F4156," ",$G4156),AllocFactorMatrix,(L$4+1),FALSE)*$E4158</f>
        <v>-1.0631335519856175</v>
      </c>
      <c r="M4156" s="5">
        <f>VLOOKUP(CONCATENATE($F4156," ",$G4156),AllocFactorMatrix,(M$4+1),FALSE)*$E4158</f>
        <v>-9.8008485238627402E-2</v>
      </c>
      <c r="N4156" s="5">
        <f t="shared" si="2110"/>
        <v>-34.61166473991323</v>
      </c>
      <c r="O4156" s="5">
        <f>VLOOKUP(CONCATENATE($F4156," ",$G4156),AllocFactorMatrix,(O$4+1),FALSE)*$E4158</f>
        <v>-30.497308291842398</v>
      </c>
      <c r="P4156" s="5">
        <f>VLOOKUP(CONCATENATE($F4156," ",$G4156),AllocFactorMatrix,(P$4+1),FALSE)*$E4158</f>
        <v>-5.6536141382929825</v>
      </c>
      <c r="Q4156" s="5">
        <f>VLOOKUP(CONCATENATE($F4156," ",$G4156),AllocFactorMatrix,(Q$4+1),FALSE)*$E4158</f>
        <v>-2.5688575549462476</v>
      </c>
      <c r="R4156" s="5">
        <f>VLOOKUP(CONCATENATE($F4156," ",$G4156),AllocFactorMatrix,(R$4+1),FALSE)*$E4158</f>
        <v>-0.11902580094337663</v>
      </c>
      <c r="S4156" s="5">
        <f t="shared" si="2112"/>
        <v>-38.838805786025006</v>
      </c>
      <c r="T4156" s="5">
        <f>VLOOKUP(CONCATENATE($F4156," ",$G4156),AllocFactorMatrix,(T$4+1),FALSE)*$E4158</f>
        <v>-1.1687146460269542</v>
      </c>
      <c r="U4156" s="5">
        <f>VLOOKUP(CONCATENATE($F4156," ",$G4156),AllocFactorMatrix,(U$4+1),FALSE)*$E4158</f>
        <v>-20.52087835664879</v>
      </c>
      <c r="V4156" s="5">
        <f>VLOOKUP(CONCATENATE($F4156," ",$G4156),AllocFactorMatrix,(V$4+1),FALSE)*$E4158</f>
        <v>-116.50902747407559</v>
      </c>
      <c r="W4156" s="5">
        <f>VLOOKUP(CONCATENATE($F4156," ",$G4156),AllocFactorMatrix,(W$4+1),FALSE)*$E4158</f>
        <v>-22.104489366324334</v>
      </c>
      <c r="X4156" s="5">
        <f t="shared" si="2126"/>
        <v>-160.30310984307567</v>
      </c>
      <c r="Y4156" s="5">
        <f>VLOOKUP(CONCATENATE($F4156," ",$G4156),AllocFactorMatrix,(Y$4+1),FALSE)*$E4158</f>
        <v>-8.2626401109449592</v>
      </c>
      <c r="Z4156" s="5">
        <f>VLOOKUP(CONCATENATE($F4156," ",$G4156),AllocFactorMatrix,(Z$4+1),FALSE)*$E4158</f>
        <v>-0.13450260908144132</v>
      </c>
      <c r="AA4156" s="5">
        <f t="shared" si="2121"/>
        <v>-8.3971427200263999</v>
      </c>
      <c r="AB4156" s="5">
        <f>VLOOKUP(CONCATENATE($F4156," ",$G4156),AllocFactorMatrix,(AB$4+1),FALSE)*$E4158</f>
        <v>-0.15002684098864841</v>
      </c>
      <c r="AC4156" s="5">
        <f>VLOOKUP(CONCATENATE($F4156," ",$G4156),AllocFactorMatrix,(AC$4+1),FALSE)*$E4158</f>
        <v>-3.2441295382485222</v>
      </c>
      <c r="AD4156" s="5">
        <f>VLOOKUP(CONCATENATE($F4156," ",$G4156),AllocFactorMatrix,(AD$4+1),FALSE)*$E4158</f>
        <v>-0.64198675108225123</v>
      </c>
    </row>
    <row r="4157" spans="4:30" hidden="1" outlineLevel="1">
      <c r="D4157" s="7"/>
      <c r="E4157" s="51"/>
      <c r="F4157" s="52" t="str">
        <f>F4158</f>
        <v>PROD_ENERGY</v>
      </c>
      <c r="G4157" s="55" t="str">
        <f>$G$14</f>
        <v>CUSTOMER</v>
      </c>
      <c r="H4157" s="4">
        <f t="shared" si="2124"/>
        <v>0</v>
      </c>
      <c r="I4157" s="5">
        <f>VLOOKUP(CONCATENATE($F4157," ",$G4157),AllocFactorMatrix,(I$4+1),FALSE)*$E4158</f>
        <v>0</v>
      </c>
      <c r="J4157" s="5">
        <f>VLOOKUP(CONCATENATE($F4157," ",$G4157),AllocFactorMatrix,(J$4+1),FALSE)*$E4158</f>
        <v>0</v>
      </c>
      <c r="K4157" s="5">
        <f>VLOOKUP(CONCATENATE($F4157," ",$G4157),AllocFactorMatrix,(K$4+1),FALSE)*$E4158</f>
        <v>0</v>
      </c>
      <c r="L4157" s="5">
        <f>VLOOKUP(CONCATENATE($F4157," ",$G4157),AllocFactorMatrix,(L$4+1),FALSE)*$E4158</f>
        <v>0</v>
      </c>
      <c r="M4157" s="5">
        <f>VLOOKUP(CONCATENATE($F4157," ",$G4157),AllocFactorMatrix,(M$4+1),FALSE)*$E4158</f>
        <v>0</v>
      </c>
      <c r="N4157" s="5">
        <f t="shared" si="2110"/>
        <v>0</v>
      </c>
      <c r="O4157" s="5">
        <f>VLOOKUP(CONCATENATE($F4157," ",$G4157),AllocFactorMatrix,(O$4+1),FALSE)*$E4158</f>
        <v>0</v>
      </c>
      <c r="P4157" s="5">
        <f>VLOOKUP(CONCATENATE($F4157," ",$G4157),AllocFactorMatrix,(P$4+1),FALSE)*$E4158</f>
        <v>0</v>
      </c>
      <c r="Q4157" s="5">
        <f>VLOOKUP(CONCATENATE($F4157," ",$G4157),AllocFactorMatrix,(Q$4+1),FALSE)*$E4158</f>
        <v>0</v>
      </c>
      <c r="R4157" s="5">
        <f>VLOOKUP(CONCATENATE($F4157," ",$G4157),AllocFactorMatrix,(R$4+1),FALSE)*$E4158</f>
        <v>0</v>
      </c>
      <c r="S4157" s="5">
        <f t="shared" si="2112"/>
        <v>0</v>
      </c>
      <c r="T4157" s="5">
        <f>VLOOKUP(CONCATENATE($F4157," ",$G4157),AllocFactorMatrix,(T$4+1),FALSE)*$E4158</f>
        <v>0</v>
      </c>
      <c r="U4157" s="5">
        <f>VLOOKUP(CONCATENATE($F4157," ",$G4157),AllocFactorMatrix,(U$4+1),FALSE)*$E4158</f>
        <v>0</v>
      </c>
      <c r="V4157" s="5">
        <f>VLOOKUP(CONCATENATE($F4157," ",$G4157),AllocFactorMatrix,(V$4+1),FALSE)*$E4158</f>
        <v>0</v>
      </c>
      <c r="W4157" s="5">
        <f>VLOOKUP(CONCATENATE($F4157," ",$G4157),AllocFactorMatrix,(W$4+1),FALSE)*$E4158</f>
        <v>0</v>
      </c>
      <c r="X4157" s="5">
        <f t="shared" si="2126"/>
        <v>0</v>
      </c>
      <c r="Y4157" s="5">
        <f>VLOOKUP(CONCATENATE($F4157," ",$G4157),AllocFactorMatrix,(Y$4+1),FALSE)*$E4158</f>
        <v>0</v>
      </c>
      <c r="Z4157" s="5">
        <f>VLOOKUP(CONCATENATE($F4157," ",$G4157),AllocFactorMatrix,(Z$4+1),FALSE)*$E4158</f>
        <v>0</v>
      </c>
      <c r="AA4157" s="5">
        <f t="shared" si="2121"/>
        <v>0</v>
      </c>
      <c r="AB4157" s="5">
        <f>VLOOKUP(CONCATENATE($F4157," ",$G4157),AllocFactorMatrix,(AB$4+1),FALSE)*$E4158</f>
        <v>0</v>
      </c>
      <c r="AC4157" s="5">
        <f>VLOOKUP(CONCATENATE($F4157," ",$G4157),AllocFactorMatrix,(AC$4+1),FALSE)*$E4158</f>
        <v>0</v>
      </c>
      <c r="AD4157" s="5">
        <f>VLOOKUP(CONCATENATE($F4157," ",$G4157),AllocFactorMatrix,(AD$4+1),FALSE)*$E4158</f>
        <v>0</v>
      </c>
    </row>
    <row r="4158" spans="4:30" collapsed="1">
      <c r="D4158" s="7" t="s">
        <v>275</v>
      </c>
      <c r="E4158" s="61">
        <v>-410</v>
      </c>
      <c r="F4158" s="10" t="s">
        <v>32</v>
      </c>
      <c r="G4158" s="55" t="str">
        <f>$G$15</f>
        <v>TOTAL</v>
      </c>
      <c r="H4158" s="4">
        <f t="shared" si="2124"/>
        <v>-409.99999999999989</v>
      </c>
      <c r="I4158" s="5">
        <f>VLOOKUP(CONCATENATE($F4158," ",$G4158),AllocFactorMatrix,(I$4+1),FALSE)*$E4158</f>
        <v>-153.84310638435957</v>
      </c>
      <c r="J4158" s="5">
        <f>VLOOKUP(CONCATENATE($F4158," ",$G4158),AllocFactorMatrix,(J$4+1),FALSE)*$E4158</f>
        <v>-9.9700273962806172</v>
      </c>
      <c r="K4158" s="5">
        <f>VLOOKUP(CONCATENATE($F4158," ",$G4158),AllocFactorMatrix,(K$4+1),FALSE)*$E4158</f>
        <v>-33.450522702688986</v>
      </c>
      <c r="L4158" s="5">
        <f>VLOOKUP(CONCATENATE($F4158," ",$G4158),AllocFactorMatrix,(L$4+1),FALSE)*$E4158</f>
        <v>-1.0631335519856175</v>
      </c>
      <c r="M4158" s="5">
        <f>VLOOKUP(CONCATENATE($F4158," ",$G4158),AllocFactorMatrix,(M$4+1),FALSE)*$E4158</f>
        <v>-9.8008485238627402E-2</v>
      </c>
      <c r="N4158" s="5">
        <f t="shared" si="2110"/>
        <v>-34.61166473991323</v>
      </c>
      <c r="O4158" s="5">
        <f>VLOOKUP(CONCATENATE($F4158," ",$G4158),AllocFactorMatrix,(O$4+1),FALSE)*$E4158</f>
        <v>-30.497308291842398</v>
      </c>
      <c r="P4158" s="5">
        <f>VLOOKUP(CONCATENATE($F4158," ",$G4158),AllocFactorMatrix,(P$4+1),FALSE)*$E4158</f>
        <v>-5.6536141382929825</v>
      </c>
      <c r="Q4158" s="5">
        <f>VLOOKUP(CONCATENATE($F4158," ",$G4158),AllocFactorMatrix,(Q$4+1),FALSE)*$E4158</f>
        <v>-2.5688575549462476</v>
      </c>
      <c r="R4158" s="5">
        <f>VLOOKUP(CONCATENATE($F4158," ",$G4158),AllocFactorMatrix,(R$4+1),FALSE)*$E4158</f>
        <v>-0.11902580094337663</v>
      </c>
      <c r="S4158" s="5">
        <f t="shared" si="2112"/>
        <v>-38.838805786025006</v>
      </c>
      <c r="T4158" s="5">
        <f>VLOOKUP(CONCATENATE($F4158," ",$G4158),AllocFactorMatrix,(T$4+1),FALSE)*$E4158</f>
        <v>-1.1687146460269542</v>
      </c>
      <c r="U4158" s="5">
        <f>VLOOKUP(CONCATENATE($F4158," ",$G4158),AllocFactorMatrix,(U$4+1),FALSE)*$E4158</f>
        <v>-20.52087835664879</v>
      </c>
      <c r="V4158" s="5">
        <f>VLOOKUP(CONCATENATE($F4158," ",$G4158),AllocFactorMatrix,(V$4+1),FALSE)*$E4158</f>
        <v>-116.50902747407559</v>
      </c>
      <c r="W4158" s="5">
        <f>VLOOKUP(CONCATENATE($F4158," ",$G4158),AllocFactorMatrix,(W$4+1),FALSE)*$E4158</f>
        <v>-22.104489366324334</v>
      </c>
      <c r="X4158" s="5">
        <f t="shared" si="2126"/>
        <v>-160.30310984307567</v>
      </c>
      <c r="Y4158" s="5">
        <f>VLOOKUP(CONCATENATE($F4158," ",$G4158),AllocFactorMatrix,(Y$4+1),FALSE)*$E4158</f>
        <v>-8.2626401109449592</v>
      </c>
      <c r="Z4158" s="5">
        <f>VLOOKUP(CONCATENATE($F4158," ",$G4158),AllocFactorMatrix,(Z$4+1),FALSE)*$E4158</f>
        <v>-0.13450260908144132</v>
      </c>
      <c r="AA4158" s="5">
        <f t="shared" si="2121"/>
        <v>-8.3971427200263999</v>
      </c>
      <c r="AB4158" s="5">
        <f>VLOOKUP(CONCATENATE($F4158," ",$G4158),AllocFactorMatrix,(AB$4+1),FALSE)*$E4158</f>
        <v>-0.15002684098864841</v>
      </c>
      <c r="AC4158" s="5">
        <f>VLOOKUP(CONCATENATE($F4158," ",$G4158),AllocFactorMatrix,(AC$4+1),FALSE)*$E4158</f>
        <v>-3.2441295382485222</v>
      </c>
      <c r="AD4158" s="5">
        <f>VLOOKUP(CONCATENATE($F4158," ",$G4158),AllocFactorMatrix,(AD$4+1),FALSE)*$E4158</f>
        <v>-0.64198675108225123</v>
      </c>
    </row>
    <row r="4159" spans="4:30" hidden="1" outlineLevel="1">
      <c r="D4159" s="7"/>
      <c r="E4159" s="51"/>
      <c r="F4159" s="52" t="str">
        <f>F4166</f>
        <v>PROD_ENERGY</v>
      </c>
      <c r="G4159" s="55" t="str">
        <f>$G$8</f>
        <v>PRODUCTION</v>
      </c>
      <c r="H4159" s="4">
        <f t="shared" si="2124"/>
        <v>0</v>
      </c>
      <c r="I4159" s="5">
        <f>VLOOKUP(CONCATENATE($F4159," ",$G4159),AllocFactorMatrix,(I$4+1),FALSE)*$E4166</f>
        <v>0</v>
      </c>
      <c r="J4159" s="5">
        <f>VLOOKUP(CONCATENATE($F4159," ",$G4159),AllocFactorMatrix,(J$4+1),FALSE)*$E4166</f>
        <v>0</v>
      </c>
      <c r="K4159" s="5">
        <f>VLOOKUP(CONCATENATE($F4159," ",$G4159),AllocFactorMatrix,(K$4+1),FALSE)*$E4166</f>
        <v>0</v>
      </c>
      <c r="L4159" s="5">
        <f>VLOOKUP(CONCATENATE($F4159," ",$G4159),AllocFactorMatrix,(L$4+1),FALSE)*$E4166</f>
        <v>0</v>
      </c>
      <c r="M4159" s="5">
        <f>VLOOKUP(CONCATENATE($F4159," ",$G4159),AllocFactorMatrix,(M$4+1),FALSE)*$E4166</f>
        <v>0</v>
      </c>
      <c r="N4159" s="5">
        <f t="shared" si="2110"/>
        <v>0</v>
      </c>
      <c r="O4159" s="5">
        <f>VLOOKUP(CONCATENATE($F4159," ",$G4159),AllocFactorMatrix,(O$4+1),FALSE)*$E4166</f>
        <v>0</v>
      </c>
      <c r="P4159" s="5">
        <f>VLOOKUP(CONCATENATE($F4159," ",$G4159),AllocFactorMatrix,(P$4+1),FALSE)*$E4166</f>
        <v>0</v>
      </c>
      <c r="Q4159" s="5">
        <f>VLOOKUP(CONCATENATE($F4159," ",$G4159),AllocFactorMatrix,(Q$4+1),FALSE)*$E4166</f>
        <v>0</v>
      </c>
      <c r="R4159" s="5">
        <f>VLOOKUP(CONCATENATE($F4159," ",$G4159),AllocFactorMatrix,(R$4+1),FALSE)*$E4166</f>
        <v>0</v>
      </c>
      <c r="S4159" s="5">
        <f t="shared" si="2112"/>
        <v>0</v>
      </c>
      <c r="T4159" s="5">
        <f>VLOOKUP(CONCATENATE($F4159," ",$G4159),AllocFactorMatrix,(T$4+1),FALSE)*$E4166</f>
        <v>0</v>
      </c>
      <c r="U4159" s="5">
        <f>VLOOKUP(CONCATENATE($F4159," ",$G4159),AllocFactorMatrix,(U$4+1),FALSE)*$E4166</f>
        <v>0</v>
      </c>
      <c r="V4159" s="5">
        <f>VLOOKUP(CONCATENATE($F4159," ",$G4159),AllocFactorMatrix,(V$4+1),FALSE)*$E4166</f>
        <v>0</v>
      </c>
      <c r="W4159" s="5">
        <f>VLOOKUP(CONCATENATE($F4159," ",$G4159),AllocFactorMatrix,(W$4+1),FALSE)*$E4166</f>
        <v>0</v>
      </c>
      <c r="X4159" s="5">
        <f>SUBTOTAL(9,T4159:W4159)</f>
        <v>0</v>
      </c>
      <c r="Y4159" s="5">
        <f>VLOOKUP(CONCATENATE($F4159," ",$G4159),AllocFactorMatrix,(Y$4+1),FALSE)*$E4166</f>
        <v>0</v>
      </c>
      <c r="Z4159" s="5">
        <f>VLOOKUP(CONCATENATE($F4159," ",$G4159),AllocFactorMatrix,(Z$4+1),FALSE)*$E4166</f>
        <v>0</v>
      </c>
      <c r="AA4159" s="5">
        <f t="shared" ref="AA4159:AA4174" si="2127">SUBTOTAL(9,Y4159:Z4159)</f>
        <v>0</v>
      </c>
      <c r="AB4159" s="5">
        <f>VLOOKUP(CONCATENATE($F4159," ",$G4159),AllocFactorMatrix,(AB$4+1),FALSE)*$E4166</f>
        <v>0</v>
      </c>
      <c r="AC4159" s="5">
        <f>VLOOKUP(CONCATENATE($F4159," ",$G4159),AllocFactorMatrix,(AC$4+1),FALSE)*$E4166</f>
        <v>0</v>
      </c>
      <c r="AD4159" s="5">
        <f>VLOOKUP(CONCATENATE($F4159," ",$G4159),AllocFactorMatrix,(AD$4+1),FALSE)*$E4166</f>
        <v>0</v>
      </c>
    </row>
    <row r="4160" spans="4:30" hidden="1" outlineLevel="1">
      <c r="D4160" s="7"/>
      <c r="E4160" s="51"/>
      <c r="F4160" s="52" t="str">
        <f>F4166</f>
        <v>PROD_ENERGY</v>
      </c>
      <c r="G4160" s="55" t="str">
        <f>$G$9</f>
        <v>BULKTRAN</v>
      </c>
      <c r="H4160" s="4">
        <f t="shared" si="2124"/>
        <v>0</v>
      </c>
      <c r="I4160" s="5">
        <f>VLOOKUP(CONCATENATE($F4160," ",$G4160),AllocFactorMatrix,(I$4+1),FALSE)*$E4166</f>
        <v>0</v>
      </c>
      <c r="J4160" s="5">
        <f>VLOOKUP(CONCATENATE($F4160," ",$G4160),AllocFactorMatrix,(J$4+1),FALSE)*$E4166</f>
        <v>0</v>
      </c>
      <c r="K4160" s="5">
        <f>VLOOKUP(CONCATENATE($F4160," ",$G4160),AllocFactorMatrix,(K$4+1),FALSE)*$E4166</f>
        <v>0</v>
      </c>
      <c r="L4160" s="5">
        <f>VLOOKUP(CONCATENATE($F4160," ",$G4160),AllocFactorMatrix,(L$4+1),FALSE)*$E4166</f>
        <v>0</v>
      </c>
      <c r="M4160" s="5">
        <f>VLOOKUP(CONCATENATE($F4160," ",$G4160),AllocFactorMatrix,(M$4+1),FALSE)*$E4166</f>
        <v>0</v>
      </c>
      <c r="N4160" s="5">
        <f t="shared" si="2110"/>
        <v>0</v>
      </c>
      <c r="O4160" s="5">
        <f>VLOOKUP(CONCATENATE($F4160," ",$G4160),AllocFactorMatrix,(O$4+1),FALSE)*$E4166</f>
        <v>0</v>
      </c>
      <c r="P4160" s="5">
        <f>VLOOKUP(CONCATENATE($F4160," ",$G4160),AllocFactorMatrix,(P$4+1),FALSE)*$E4166</f>
        <v>0</v>
      </c>
      <c r="Q4160" s="5">
        <f>VLOOKUP(CONCATENATE($F4160," ",$G4160),AllocFactorMatrix,(Q$4+1),FALSE)*$E4166</f>
        <v>0</v>
      </c>
      <c r="R4160" s="5">
        <f>VLOOKUP(CONCATENATE($F4160," ",$G4160),AllocFactorMatrix,(R$4+1),FALSE)*$E4166</f>
        <v>0</v>
      </c>
      <c r="S4160" s="5">
        <f t="shared" ref="S4160:S4174" si="2128">SUBTOTAL(9,O4160:R4160)</f>
        <v>0</v>
      </c>
      <c r="T4160" s="5">
        <f>VLOOKUP(CONCATENATE($F4160," ",$G4160),AllocFactorMatrix,(T$4+1),FALSE)*$E4166</f>
        <v>0</v>
      </c>
      <c r="U4160" s="5">
        <f>VLOOKUP(CONCATENATE($F4160," ",$G4160),AllocFactorMatrix,(U$4+1),FALSE)*$E4166</f>
        <v>0</v>
      </c>
      <c r="V4160" s="5">
        <f>VLOOKUP(CONCATENATE($F4160," ",$G4160),AllocFactorMatrix,(V$4+1),FALSE)*$E4166</f>
        <v>0</v>
      </c>
      <c r="W4160" s="5">
        <f>VLOOKUP(CONCATENATE($F4160," ",$G4160),AllocFactorMatrix,(W$4+1),FALSE)*$E4166</f>
        <v>0</v>
      </c>
      <c r="X4160" s="5">
        <f t="shared" ref="X4160:X4166" si="2129">SUBTOTAL(9,T4160:W4160)</f>
        <v>0</v>
      </c>
      <c r="Y4160" s="5">
        <f>VLOOKUP(CONCATENATE($F4160," ",$G4160),AllocFactorMatrix,(Y$4+1),FALSE)*$E4166</f>
        <v>0</v>
      </c>
      <c r="Z4160" s="5">
        <f>VLOOKUP(CONCATENATE($F4160," ",$G4160),AllocFactorMatrix,(Z$4+1),FALSE)*$E4166</f>
        <v>0</v>
      </c>
      <c r="AA4160" s="5">
        <f t="shared" si="2127"/>
        <v>0</v>
      </c>
      <c r="AB4160" s="5">
        <f>VLOOKUP(CONCATENATE($F4160," ",$G4160),AllocFactorMatrix,(AB$4+1),FALSE)*$E4166</f>
        <v>0</v>
      </c>
      <c r="AC4160" s="5">
        <f>VLOOKUP(CONCATENATE($F4160," ",$G4160),AllocFactorMatrix,(AC$4+1),FALSE)*$E4166</f>
        <v>0</v>
      </c>
      <c r="AD4160" s="5">
        <f>VLOOKUP(CONCATENATE($F4160," ",$G4160),AllocFactorMatrix,(AD$4+1),FALSE)*$E4166</f>
        <v>0</v>
      </c>
    </row>
    <row r="4161" spans="4:30" hidden="1" outlineLevel="1">
      <c r="D4161" s="7"/>
      <c r="E4161" s="51"/>
      <c r="F4161" s="52" t="str">
        <f>F4166</f>
        <v>PROD_ENERGY</v>
      </c>
      <c r="G4161" s="55" t="str">
        <f>$G$10</f>
        <v>SUBTRAN</v>
      </c>
      <c r="H4161" s="4">
        <f t="shared" si="2124"/>
        <v>0</v>
      </c>
      <c r="I4161" s="5">
        <f>VLOOKUP(CONCATENATE($F4161," ",$G4161),AllocFactorMatrix,(I$4+1),FALSE)*$E4166</f>
        <v>0</v>
      </c>
      <c r="J4161" s="5">
        <f>VLOOKUP(CONCATENATE($F4161," ",$G4161),AllocFactorMatrix,(J$4+1),FALSE)*$E4166</f>
        <v>0</v>
      </c>
      <c r="K4161" s="5">
        <f>VLOOKUP(CONCATENATE($F4161," ",$G4161),AllocFactorMatrix,(K$4+1),FALSE)*$E4166</f>
        <v>0</v>
      </c>
      <c r="L4161" s="5">
        <f>VLOOKUP(CONCATENATE($F4161," ",$G4161),AllocFactorMatrix,(L$4+1),FALSE)*$E4166</f>
        <v>0</v>
      </c>
      <c r="M4161" s="5">
        <f>VLOOKUP(CONCATENATE($F4161," ",$G4161),AllocFactorMatrix,(M$4+1),FALSE)*$E4166</f>
        <v>0</v>
      </c>
      <c r="N4161" s="5">
        <f t="shared" si="2110"/>
        <v>0</v>
      </c>
      <c r="O4161" s="5">
        <f>VLOOKUP(CONCATENATE($F4161," ",$G4161),AllocFactorMatrix,(O$4+1),FALSE)*$E4166</f>
        <v>0</v>
      </c>
      <c r="P4161" s="5">
        <f>VLOOKUP(CONCATENATE($F4161," ",$G4161),AllocFactorMatrix,(P$4+1),FALSE)*$E4166</f>
        <v>0</v>
      </c>
      <c r="Q4161" s="5">
        <f>VLOOKUP(CONCATENATE($F4161," ",$G4161),AllocFactorMatrix,(Q$4+1),FALSE)*$E4166</f>
        <v>0</v>
      </c>
      <c r="R4161" s="5">
        <f>VLOOKUP(CONCATENATE($F4161," ",$G4161),AllocFactorMatrix,(R$4+1),FALSE)*$E4166</f>
        <v>0</v>
      </c>
      <c r="S4161" s="5">
        <f t="shared" si="2128"/>
        <v>0</v>
      </c>
      <c r="T4161" s="5">
        <f>VLOOKUP(CONCATENATE($F4161," ",$G4161),AllocFactorMatrix,(T$4+1),FALSE)*$E4166</f>
        <v>0</v>
      </c>
      <c r="U4161" s="5">
        <f>VLOOKUP(CONCATENATE($F4161," ",$G4161),AllocFactorMatrix,(U$4+1),FALSE)*$E4166</f>
        <v>0</v>
      </c>
      <c r="V4161" s="5">
        <f>VLOOKUP(CONCATENATE($F4161," ",$G4161),AllocFactorMatrix,(V$4+1),FALSE)*$E4166</f>
        <v>0</v>
      </c>
      <c r="W4161" s="5">
        <f>VLOOKUP(CONCATENATE($F4161," ",$G4161),AllocFactorMatrix,(W$4+1),FALSE)*$E4166</f>
        <v>0</v>
      </c>
      <c r="X4161" s="5">
        <f t="shared" si="2129"/>
        <v>0</v>
      </c>
      <c r="Y4161" s="5">
        <f>VLOOKUP(CONCATENATE($F4161," ",$G4161),AllocFactorMatrix,(Y$4+1),FALSE)*$E4166</f>
        <v>0</v>
      </c>
      <c r="Z4161" s="5">
        <f>VLOOKUP(CONCATENATE($F4161," ",$G4161),AllocFactorMatrix,(Z$4+1),FALSE)*$E4166</f>
        <v>0</v>
      </c>
      <c r="AA4161" s="5">
        <f t="shared" si="2127"/>
        <v>0</v>
      </c>
      <c r="AB4161" s="5">
        <f>VLOOKUP(CONCATENATE($F4161," ",$G4161),AllocFactorMatrix,(AB$4+1),FALSE)*$E4166</f>
        <v>0</v>
      </c>
      <c r="AC4161" s="5">
        <f>VLOOKUP(CONCATENATE($F4161," ",$G4161),AllocFactorMatrix,(AC$4+1),FALSE)*$E4166</f>
        <v>0</v>
      </c>
      <c r="AD4161" s="5">
        <f>VLOOKUP(CONCATENATE($F4161," ",$G4161),AllocFactorMatrix,(AD$4+1),FALSE)*$E4166</f>
        <v>0</v>
      </c>
    </row>
    <row r="4162" spans="4:30" hidden="1" outlineLevel="1">
      <c r="D4162" s="7"/>
      <c r="E4162" s="51"/>
      <c r="F4162" s="52" t="str">
        <f>F4166</f>
        <v>PROD_ENERGY</v>
      </c>
      <c r="G4162" s="55" t="str">
        <f>$G$11</f>
        <v>DISTPRI</v>
      </c>
      <c r="H4162" s="4">
        <f t="shared" si="2124"/>
        <v>0</v>
      </c>
      <c r="I4162" s="5">
        <f>VLOOKUP(CONCATENATE($F4162," ",$G4162),AllocFactorMatrix,(I$4+1),FALSE)*$E4166</f>
        <v>0</v>
      </c>
      <c r="J4162" s="5">
        <f>VLOOKUP(CONCATENATE($F4162," ",$G4162),AllocFactorMatrix,(J$4+1),FALSE)*$E4166</f>
        <v>0</v>
      </c>
      <c r="K4162" s="5">
        <f>VLOOKUP(CONCATENATE($F4162," ",$G4162),AllocFactorMatrix,(K$4+1),FALSE)*$E4166</f>
        <v>0</v>
      </c>
      <c r="L4162" s="5">
        <f>VLOOKUP(CONCATENATE($F4162," ",$G4162),AllocFactorMatrix,(L$4+1),FALSE)*$E4166</f>
        <v>0</v>
      </c>
      <c r="M4162" s="5">
        <f>VLOOKUP(CONCATENATE($F4162," ",$G4162),AllocFactorMatrix,(M$4+1),FALSE)*$E4166</f>
        <v>0</v>
      </c>
      <c r="N4162" s="5">
        <f t="shared" si="2110"/>
        <v>0</v>
      </c>
      <c r="O4162" s="5">
        <f>VLOOKUP(CONCATENATE($F4162," ",$G4162),AllocFactorMatrix,(O$4+1),FALSE)*$E4166</f>
        <v>0</v>
      </c>
      <c r="P4162" s="5">
        <f>VLOOKUP(CONCATENATE($F4162," ",$G4162),AllocFactorMatrix,(P$4+1),FALSE)*$E4166</f>
        <v>0</v>
      </c>
      <c r="Q4162" s="5">
        <f>VLOOKUP(CONCATENATE($F4162," ",$G4162),AllocFactorMatrix,(Q$4+1),FALSE)*$E4166</f>
        <v>0</v>
      </c>
      <c r="R4162" s="5">
        <f>VLOOKUP(CONCATENATE($F4162," ",$G4162),AllocFactorMatrix,(R$4+1),FALSE)*$E4166</f>
        <v>0</v>
      </c>
      <c r="S4162" s="5">
        <f t="shared" si="2128"/>
        <v>0</v>
      </c>
      <c r="T4162" s="5">
        <f>VLOOKUP(CONCATENATE($F4162," ",$G4162),AllocFactorMatrix,(T$4+1),FALSE)*$E4166</f>
        <v>0</v>
      </c>
      <c r="U4162" s="5">
        <f>VLOOKUP(CONCATENATE($F4162," ",$G4162),AllocFactorMatrix,(U$4+1),FALSE)*$E4166</f>
        <v>0</v>
      </c>
      <c r="V4162" s="5">
        <f>VLOOKUP(CONCATENATE($F4162," ",$G4162),AllocFactorMatrix,(V$4+1),FALSE)*$E4166</f>
        <v>0</v>
      </c>
      <c r="W4162" s="5">
        <f>VLOOKUP(CONCATENATE($F4162," ",$G4162),AllocFactorMatrix,(W$4+1),FALSE)*$E4166</f>
        <v>0</v>
      </c>
      <c r="X4162" s="5">
        <f t="shared" si="2129"/>
        <v>0</v>
      </c>
      <c r="Y4162" s="5">
        <f>VLOOKUP(CONCATENATE($F4162," ",$G4162),AllocFactorMatrix,(Y$4+1),FALSE)*$E4166</f>
        <v>0</v>
      </c>
      <c r="Z4162" s="5">
        <f>VLOOKUP(CONCATENATE($F4162," ",$G4162),AllocFactorMatrix,(Z$4+1),FALSE)*$E4166</f>
        <v>0</v>
      </c>
      <c r="AA4162" s="5">
        <f t="shared" si="2127"/>
        <v>0</v>
      </c>
      <c r="AB4162" s="5">
        <f>VLOOKUP(CONCATENATE($F4162," ",$G4162),AllocFactorMatrix,(AB$4+1),FALSE)*$E4166</f>
        <v>0</v>
      </c>
      <c r="AC4162" s="5">
        <f>VLOOKUP(CONCATENATE($F4162," ",$G4162),AllocFactorMatrix,(AC$4+1),FALSE)*$E4166</f>
        <v>0</v>
      </c>
      <c r="AD4162" s="5">
        <f>VLOOKUP(CONCATENATE($F4162," ",$G4162),AllocFactorMatrix,(AD$4+1),FALSE)*$E4166</f>
        <v>0</v>
      </c>
    </row>
    <row r="4163" spans="4:30" hidden="1" outlineLevel="1">
      <c r="D4163" s="7"/>
      <c r="E4163" s="51"/>
      <c r="F4163" s="52" t="str">
        <f>F4166</f>
        <v>PROD_ENERGY</v>
      </c>
      <c r="G4163" s="55" t="str">
        <f>$G$12</f>
        <v>DISTSEC</v>
      </c>
      <c r="H4163" s="4">
        <f t="shared" si="2124"/>
        <v>0</v>
      </c>
      <c r="I4163" s="5">
        <f>VLOOKUP(CONCATENATE($F4163," ",$G4163),AllocFactorMatrix,(I$4+1),FALSE)*$E4166</f>
        <v>0</v>
      </c>
      <c r="J4163" s="5">
        <f>VLOOKUP(CONCATENATE($F4163," ",$G4163),AllocFactorMatrix,(J$4+1),FALSE)*$E4166</f>
        <v>0</v>
      </c>
      <c r="K4163" s="5">
        <f>VLOOKUP(CONCATENATE($F4163," ",$G4163),AllocFactorMatrix,(K$4+1),FALSE)*$E4166</f>
        <v>0</v>
      </c>
      <c r="L4163" s="5">
        <f>VLOOKUP(CONCATENATE($F4163," ",$G4163),AllocFactorMatrix,(L$4+1),FALSE)*$E4166</f>
        <v>0</v>
      </c>
      <c r="M4163" s="5">
        <f>VLOOKUP(CONCATENATE($F4163," ",$G4163),AllocFactorMatrix,(M$4+1),FALSE)*$E4166</f>
        <v>0</v>
      </c>
      <c r="N4163" s="5">
        <f t="shared" si="2110"/>
        <v>0</v>
      </c>
      <c r="O4163" s="5">
        <f>VLOOKUP(CONCATENATE($F4163," ",$G4163),AllocFactorMatrix,(O$4+1),FALSE)*$E4166</f>
        <v>0</v>
      </c>
      <c r="P4163" s="5">
        <f>VLOOKUP(CONCATENATE($F4163," ",$G4163),AllocFactorMatrix,(P$4+1),FALSE)*$E4166</f>
        <v>0</v>
      </c>
      <c r="Q4163" s="5">
        <f>VLOOKUP(CONCATENATE($F4163," ",$G4163),AllocFactorMatrix,(Q$4+1),FALSE)*$E4166</f>
        <v>0</v>
      </c>
      <c r="R4163" s="5">
        <f>VLOOKUP(CONCATENATE($F4163," ",$G4163),AllocFactorMatrix,(R$4+1),FALSE)*$E4166</f>
        <v>0</v>
      </c>
      <c r="S4163" s="5">
        <f t="shared" si="2128"/>
        <v>0</v>
      </c>
      <c r="T4163" s="5">
        <f>VLOOKUP(CONCATENATE($F4163," ",$G4163),AllocFactorMatrix,(T$4+1),FALSE)*$E4166</f>
        <v>0</v>
      </c>
      <c r="U4163" s="5">
        <f>VLOOKUP(CONCATENATE($F4163," ",$G4163),AllocFactorMatrix,(U$4+1),FALSE)*$E4166</f>
        <v>0</v>
      </c>
      <c r="V4163" s="5">
        <f>VLOOKUP(CONCATENATE($F4163," ",$G4163),AllocFactorMatrix,(V$4+1),FALSE)*$E4166</f>
        <v>0</v>
      </c>
      <c r="W4163" s="5">
        <f>VLOOKUP(CONCATENATE($F4163," ",$G4163),AllocFactorMatrix,(W$4+1),FALSE)*$E4166</f>
        <v>0</v>
      </c>
      <c r="X4163" s="5">
        <f t="shared" si="2129"/>
        <v>0</v>
      </c>
      <c r="Y4163" s="5">
        <f>VLOOKUP(CONCATENATE($F4163," ",$G4163),AllocFactorMatrix,(Y$4+1),FALSE)*$E4166</f>
        <v>0</v>
      </c>
      <c r="Z4163" s="5">
        <f>VLOOKUP(CONCATENATE($F4163," ",$G4163),AllocFactorMatrix,(Z$4+1),FALSE)*$E4166</f>
        <v>0</v>
      </c>
      <c r="AA4163" s="5">
        <f t="shared" si="2127"/>
        <v>0</v>
      </c>
      <c r="AB4163" s="5">
        <f>VLOOKUP(CONCATENATE($F4163," ",$G4163),AllocFactorMatrix,(AB$4+1),FALSE)*$E4166</f>
        <v>0</v>
      </c>
      <c r="AC4163" s="5">
        <f>VLOOKUP(CONCATENATE($F4163," ",$G4163),AllocFactorMatrix,(AC$4+1),FALSE)*$E4166</f>
        <v>0</v>
      </c>
      <c r="AD4163" s="5">
        <f>VLOOKUP(CONCATENATE($F4163," ",$G4163),AllocFactorMatrix,(AD$4+1),FALSE)*$E4166</f>
        <v>0</v>
      </c>
    </row>
    <row r="4164" spans="4:30" hidden="1" outlineLevel="1">
      <c r="D4164" s="7"/>
      <c r="E4164" s="51"/>
      <c r="F4164" s="52" t="str">
        <f>F4166</f>
        <v>PROD_ENERGY</v>
      </c>
      <c r="G4164" s="55" t="str">
        <f>$G$13</f>
        <v>ENERGY</v>
      </c>
      <c r="H4164" s="4">
        <f t="shared" si="2124"/>
        <v>212299.99999999994</v>
      </c>
      <c r="I4164" s="5">
        <f>VLOOKUP(CONCATENATE($F4164," ",$G4164),AllocFactorMatrix,(I$4+1),FALSE)*$E4166</f>
        <v>79660.710939998884</v>
      </c>
      <c r="J4164" s="5">
        <f>VLOOKUP(CONCATENATE($F4164," ",$G4164),AllocFactorMatrix,(J$4+1),FALSE)*$E4166</f>
        <v>5162.5288200740852</v>
      </c>
      <c r="K4164" s="5">
        <f>VLOOKUP(CONCATENATE($F4164," ",$G4164),AllocFactorMatrix,(K$4+1),FALSE)*$E4166</f>
        <v>17320.843828733836</v>
      </c>
      <c r="L4164" s="5">
        <f>VLOOKUP(CONCATENATE($F4164," ",$G4164),AllocFactorMatrix,(L$4+1),FALSE)*$E4166</f>
        <v>550.49573923547962</v>
      </c>
      <c r="M4164" s="5">
        <f>VLOOKUP(CONCATENATE($F4164," ",$G4164),AllocFactorMatrix,(M$4+1),FALSE)*$E4166</f>
        <v>50.749271746733164</v>
      </c>
      <c r="N4164" s="5">
        <f t="shared" si="2110"/>
        <v>17922.088839716049</v>
      </c>
      <c r="O4164" s="5">
        <f>VLOOKUP(CONCATENATE($F4164," ",$G4164),AllocFactorMatrix,(O$4+1),FALSE)*$E4166</f>
        <v>15791.655000873514</v>
      </c>
      <c r="P4164" s="5">
        <f>VLOOKUP(CONCATENATE($F4164," ",$G4164),AllocFactorMatrix,(P$4+1),FALSE)*$E4166</f>
        <v>2927.4689794136593</v>
      </c>
      <c r="Q4164" s="5">
        <f>VLOOKUP(CONCATENATE($F4164," ",$G4164),AllocFactorMatrix,(Q$4+1),FALSE)*$E4166</f>
        <v>1330.1669729636301</v>
      </c>
      <c r="R4164" s="5">
        <f>VLOOKUP(CONCATENATE($F4164," ",$G4164),AllocFactorMatrix,(R$4+1),FALSE)*$E4166</f>
        <v>61.632140342143551</v>
      </c>
      <c r="S4164" s="5">
        <f t="shared" si="2128"/>
        <v>20110.923093592944</v>
      </c>
      <c r="T4164" s="5">
        <f>VLOOKUP(CONCATENATE($F4164," ",$G4164),AllocFactorMatrix,(T$4+1),FALSE)*$E4166</f>
        <v>605.16614475981066</v>
      </c>
      <c r="U4164" s="5">
        <f>VLOOKUP(CONCATENATE($F4164," ",$G4164),AllocFactorMatrix,(U$4+1),FALSE)*$E4166</f>
        <v>10625.810914918386</v>
      </c>
      <c r="V4164" s="5">
        <f>VLOOKUP(CONCATENATE($F4164," ",$G4164),AllocFactorMatrix,(V$4+1),FALSE)*$E4166</f>
        <v>60328.942762795727</v>
      </c>
      <c r="W4164" s="5">
        <f>VLOOKUP(CONCATENATE($F4164," ",$G4164),AllocFactorMatrix,(W$4+1),FALSE)*$E4166</f>
        <v>11445.812420660137</v>
      </c>
      <c r="X4164" s="5">
        <f t="shared" si="2129"/>
        <v>83005.732243134058</v>
      </c>
      <c r="Y4164" s="5">
        <f>VLOOKUP(CONCATENATE($F4164," ",$G4164),AllocFactorMatrix,(Y$4+1),FALSE)*$E4166</f>
        <v>4278.4353550088163</v>
      </c>
      <c r="Z4164" s="5">
        <f>VLOOKUP(CONCATENATE($F4164," ",$G4164),AllocFactorMatrix,(Z$4+1),FALSE)*$E4166</f>
        <v>69.646107092658525</v>
      </c>
      <c r="AA4164" s="5">
        <f t="shared" si="2127"/>
        <v>4348.0814621014752</v>
      </c>
      <c r="AB4164" s="5">
        <f>VLOOKUP(CONCATENATE($F4164," ",$G4164),AllocFactorMatrix,(AB$4+1),FALSE)*$E4166</f>
        <v>77.684630102170871</v>
      </c>
      <c r="AC4164" s="5">
        <f>VLOOKUP(CONCATENATE($F4164," ",$G4164),AllocFactorMatrix,(AC$4+1),FALSE)*$E4166</f>
        <v>1679.8260999272227</v>
      </c>
      <c r="AD4164" s="5">
        <f>VLOOKUP(CONCATENATE($F4164," ",$G4164),AllocFactorMatrix,(AD$4+1),FALSE)*$E4166</f>
        <v>332.42387135307791</v>
      </c>
    </row>
    <row r="4165" spans="4:30" hidden="1" outlineLevel="1">
      <c r="D4165" s="7"/>
      <c r="E4165" s="51"/>
      <c r="F4165" s="52" t="str">
        <f>F4166</f>
        <v>PROD_ENERGY</v>
      </c>
      <c r="G4165" s="55" t="str">
        <f>$G$14</f>
        <v>CUSTOMER</v>
      </c>
      <c r="H4165" s="4">
        <f t="shared" si="2124"/>
        <v>0</v>
      </c>
      <c r="I4165" s="5">
        <f>VLOOKUP(CONCATENATE($F4165," ",$G4165),AllocFactorMatrix,(I$4+1),FALSE)*$E4166</f>
        <v>0</v>
      </c>
      <c r="J4165" s="5">
        <f>VLOOKUP(CONCATENATE($F4165," ",$G4165),AllocFactorMatrix,(J$4+1),FALSE)*$E4166</f>
        <v>0</v>
      </c>
      <c r="K4165" s="5">
        <f>VLOOKUP(CONCATENATE($F4165," ",$G4165),AllocFactorMatrix,(K$4+1),FALSE)*$E4166</f>
        <v>0</v>
      </c>
      <c r="L4165" s="5">
        <f>VLOOKUP(CONCATENATE($F4165," ",$G4165),AllocFactorMatrix,(L$4+1),FALSE)*$E4166</f>
        <v>0</v>
      </c>
      <c r="M4165" s="5">
        <f>VLOOKUP(CONCATENATE($F4165," ",$G4165),AllocFactorMatrix,(M$4+1),FALSE)*$E4166</f>
        <v>0</v>
      </c>
      <c r="N4165" s="5">
        <f t="shared" si="2110"/>
        <v>0</v>
      </c>
      <c r="O4165" s="5">
        <f>VLOOKUP(CONCATENATE($F4165," ",$G4165),AllocFactorMatrix,(O$4+1),FALSE)*$E4166</f>
        <v>0</v>
      </c>
      <c r="P4165" s="5">
        <f>VLOOKUP(CONCATENATE($F4165," ",$G4165),AllocFactorMatrix,(P$4+1),FALSE)*$E4166</f>
        <v>0</v>
      </c>
      <c r="Q4165" s="5">
        <f>VLOOKUP(CONCATENATE($F4165," ",$G4165),AllocFactorMatrix,(Q$4+1),FALSE)*$E4166</f>
        <v>0</v>
      </c>
      <c r="R4165" s="5">
        <f>VLOOKUP(CONCATENATE($F4165," ",$G4165),AllocFactorMatrix,(R$4+1),FALSE)*$E4166</f>
        <v>0</v>
      </c>
      <c r="S4165" s="5">
        <f t="shared" si="2128"/>
        <v>0</v>
      </c>
      <c r="T4165" s="5">
        <f>VLOOKUP(CONCATENATE($F4165," ",$G4165),AllocFactorMatrix,(T$4+1),FALSE)*$E4166</f>
        <v>0</v>
      </c>
      <c r="U4165" s="5">
        <f>VLOOKUP(CONCATENATE($F4165," ",$G4165),AllocFactorMatrix,(U$4+1),FALSE)*$E4166</f>
        <v>0</v>
      </c>
      <c r="V4165" s="5">
        <f>VLOOKUP(CONCATENATE($F4165," ",$G4165),AllocFactorMatrix,(V$4+1),FALSE)*$E4166</f>
        <v>0</v>
      </c>
      <c r="W4165" s="5">
        <f>VLOOKUP(CONCATENATE($F4165," ",$G4165),AllocFactorMatrix,(W$4+1),FALSE)*$E4166</f>
        <v>0</v>
      </c>
      <c r="X4165" s="5">
        <f t="shared" si="2129"/>
        <v>0</v>
      </c>
      <c r="Y4165" s="5">
        <f>VLOOKUP(CONCATENATE($F4165," ",$G4165),AllocFactorMatrix,(Y$4+1),FALSE)*$E4166</f>
        <v>0</v>
      </c>
      <c r="Z4165" s="5">
        <f>VLOOKUP(CONCATENATE($F4165," ",$G4165),AllocFactorMatrix,(Z$4+1),FALSE)*$E4166</f>
        <v>0</v>
      </c>
      <c r="AA4165" s="5">
        <f t="shared" si="2127"/>
        <v>0</v>
      </c>
      <c r="AB4165" s="5">
        <f>VLOOKUP(CONCATENATE($F4165," ",$G4165),AllocFactorMatrix,(AB$4+1),FALSE)*$E4166</f>
        <v>0</v>
      </c>
      <c r="AC4165" s="5">
        <f>VLOOKUP(CONCATENATE($F4165," ",$G4165),AllocFactorMatrix,(AC$4+1),FALSE)*$E4166</f>
        <v>0</v>
      </c>
      <c r="AD4165" s="5">
        <f>VLOOKUP(CONCATENATE($F4165," ",$G4165),AllocFactorMatrix,(AD$4+1),FALSE)*$E4166</f>
        <v>0</v>
      </c>
    </row>
    <row r="4166" spans="4:30" collapsed="1">
      <c r="D4166" s="7" t="s">
        <v>281</v>
      </c>
      <c r="E4166" s="61">
        <v>212300</v>
      </c>
      <c r="F4166" s="10" t="s">
        <v>32</v>
      </c>
      <c r="G4166" s="55" t="str">
        <f>$G$15</f>
        <v>TOTAL</v>
      </c>
      <c r="H4166" s="4">
        <f t="shared" si="2124"/>
        <v>212299.99999999994</v>
      </c>
      <c r="I4166" s="5">
        <f>VLOOKUP(CONCATENATE($F4166," ",$G4166),AllocFactorMatrix,(I$4+1),FALSE)*$E4166</f>
        <v>79660.710939998884</v>
      </c>
      <c r="J4166" s="5">
        <f>VLOOKUP(CONCATENATE($F4166," ",$G4166),AllocFactorMatrix,(J$4+1),FALSE)*$E4166</f>
        <v>5162.5288200740852</v>
      </c>
      <c r="K4166" s="5">
        <f>VLOOKUP(CONCATENATE($F4166," ",$G4166),AllocFactorMatrix,(K$4+1),FALSE)*$E4166</f>
        <v>17320.843828733836</v>
      </c>
      <c r="L4166" s="5">
        <f>VLOOKUP(CONCATENATE($F4166," ",$G4166),AllocFactorMatrix,(L$4+1),FALSE)*$E4166</f>
        <v>550.49573923547962</v>
      </c>
      <c r="M4166" s="5">
        <f>VLOOKUP(CONCATENATE($F4166," ",$G4166),AllocFactorMatrix,(M$4+1),FALSE)*$E4166</f>
        <v>50.749271746733164</v>
      </c>
      <c r="N4166" s="5">
        <f t="shared" si="2110"/>
        <v>17922.088839716049</v>
      </c>
      <c r="O4166" s="5">
        <f>VLOOKUP(CONCATENATE($F4166," ",$G4166),AllocFactorMatrix,(O$4+1),FALSE)*$E4166</f>
        <v>15791.655000873514</v>
      </c>
      <c r="P4166" s="5">
        <f>VLOOKUP(CONCATENATE($F4166," ",$G4166),AllocFactorMatrix,(P$4+1),FALSE)*$E4166</f>
        <v>2927.4689794136593</v>
      </c>
      <c r="Q4166" s="5">
        <f>VLOOKUP(CONCATENATE($F4166," ",$G4166),AllocFactorMatrix,(Q$4+1),FALSE)*$E4166</f>
        <v>1330.1669729636301</v>
      </c>
      <c r="R4166" s="5">
        <f>VLOOKUP(CONCATENATE($F4166," ",$G4166),AllocFactorMatrix,(R$4+1),FALSE)*$E4166</f>
        <v>61.632140342143551</v>
      </c>
      <c r="S4166" s="5">
        <f t="shared" si="2128"/>
        <v>20110.923093592944</v>
      </c>
      <c r="T4166" s="5">
        <f>VLOOKUP(CONCATENATE($F4166," ",$G4166),AllocFactorMatrix,(T$4+1),FALSE)*$E4166</f>
        <v>605.16614475981066</v>
      </c>
      <c r="U4166" s="5">
        <f>VLOOKUP(CONCATENATE($F4166," ",$G4166),AllocFactorMatrix,(U$4+1),FALSE)*$E4166</f>
        <v>10625.810914918386</v>
      </c>
      <c r="V4166" s="5">
        <f>VLOOKUP(CONCATENATE($F4166," ",$G4166),AllocFactorMatrix,(V$4+1),FALSE)*$E4166</f>
        <v>60328.942762795727</v>
      </c>
      <c r="W4166" s="5">
        <f>VLOOKUP(CONCATENATE($F4166," ",$G4166),AllocFactorMatrix,(W$4+1),FALSE)*$E4166</f>
        <v>11445.812420660137</v>
      </c>
      <c r="X4166" s="5">
        <f t="shared" si="2129"/>
        <v>83005.732243134058</v>
      </c>
      <c r="Y4166" s="5">
        <f>VLOOKUP(CONCATENATE($F4166," ",$G4166),AllocFactorMatrix,(Y$4+1),FALSE)*$E4166</f>
        <v>4278.4353550088163</v>
      </c>
      <c r="Z4166" s="5">
        <f>VLOOKUP(CONCATENATE($F4166," ",$G4166),AllocFactorMatrix,(Z$4+1),FALSE)*$E4166</f>
        <v>69.646107092658525</v>
      </c>
      <c r="AA4166" s="5">
        <f t="shared" si="2127"/>
        <v>4348.0814621014752</v>
      </c>
      <c r="AB4166" s="5">
        <f>VLOOKUP(CONCATENATE($F4166," ",$G4166),AllocFactorMatrix,(AB$4+1),FALSE)*$E4166</f>
        <v>77.684630102170871</v>
      </c>
      <c r="AC4166" s="5">
        <f>VLOOKUP(CONCATENATE($F4166," ",$G4166),AllocFactorMatrix,(AC$4+1),FALSE)*$E4166</f>
        <v>1679.8260999272227</v>
      </c>
      <c r="AD4166" s="5">
        <f>VLOOKUP(CONCATENATE($F4166," ",$G4166),AllocFactorMatrix,(AD$4+1),FALSE)*$E4166</f>
        <v>332.42387135307791</v>
      </c>
    </row>
    <row r="4167" spans="4:30" hidden="1" outlineLevel="1">
      <c r="D4167" s="7"/>
      <c r="E4167" s="51"/>
      <c r="F4167" s="52" t="str">
        <f>F4174</f>
        <v>PROD_ENERGY</v>
      </c>
      <c r="G4167" s="55" t="str">
        <f>$G$8</f>
        <v>PRODUCTION</v>
      </c>
      <c r="H4167" s="4">
        <f t="shared" si="2124"/>
        <v>0</v>
      </c>
      <c r="I4167" s="5">
        <f>VLOOKUP(CONCATENATE($F4167," ",$G4167),AllocFactorMatrix,(I$4+1),FALSE)*$E4174</f>
        <v>0</v>
      </c>
      <c r="J4167" s="5">
        <f>VLOOKUP(CONCATENATE($F4167," ",$G4167),AllocFactorMatrix,(J$4+1),FALSE)*$E4174</f>
        <v>0</v>
      </c>
      <c r="K4167" s="5">
        <f>VLOOKUP(CONCATENATE($F4167," ",$G4167),AllocFactorMatrix,(K$4+1),FALSE)*$E4174</f>
        <v>0</v>
      </c>
      <c r="L4167" s="5">
        <f>VLOOKUP(CONCATENATE($F4167," ",$G4167),AllocFactorMatrix,(L$4+1),FALSE)*$E4174</f>
        <v>0</v>
      </c>
      <c r="M4167" s="5">
        <f>VLOOKUP(CONCATENATE($F4167," ",$G4167),AllocFactorMatrix,(M$4+1),FALSE)*$E4174</f>
        <v>0</v>
      </c>
      <c r="N4167" s="5">
        <f t="shared" si="2110"/>
        <v>0</v>
      </c>
      <c r="O4167" s="5">
        <f>VLOOKUP(CONCATENATE($F4167," ",$G4167),AllocFactorMatrix,(O$4+1),FALSE)*$E4174</f>
        <v>0</v>
      </c>
      <c r="P4167" s="5">
        <f>VLOOKUP(CONCATENATE($F4167," ",$G4167),AllocFactorMatrix,(P$4+1),FALSE)*$E4174</f>
        <v>0</v>
      </c>
      <c r="Q4167" s="5">
        <f>VLOOKUP(CONCATENATE($F4167," ",$G4167),AllocFactorMatrix,(Q$4+1),FALSE)*$E4174</f>
        <v>0</v>
      </c>
      <c r="R4167" s="5">
        <f>VLOOKUP(CONCATENATE($F4167," ",$G4167),AllocFactorMatrix,(R$4+1),FALSE)*$E4174</f>
        <v>0</v>
      </c>
      <c r="S4167" s="5">
        <f t="shared" si="2128"/>
        <v>0</v>
      </c>
      <c r="T4167" s="5">
        <f>VLOOKUP(CONCATENATE($F4167," ",$G4167),AllocFactorMatrix,(T$4+1),FALSE)*$E4174</f>
        <v>0</v>
      </c>
      <c r="U4167" s="5">
        <f>VLOOKUP(CONCATENATE($F4167," ",$G4167),AllocFactorMatrix,(U$4+1),FALSE)*$E4174</f>
        <v>0</v>
      </c>
      <c r="V4167" s="5">
        <f>VLOOKUP(CONCATENATE($F4167," ",$G4167),AllocFactorMatrix,(V$4+1),FALSE)*$E4174</f>
        <v>0</v>
      </c>
      <c r="W4167" s="5">
        <f>VLOOKUP(CONCATENATE($F4167," ",$G4167),AllocFactorMatrix,(W$4+1),FALSE)*$E4174</f>
        <v>0</v>
      </c>
      <c r="X4167" s="5">
        <f>SUBTOTAL(9,T4167:W4167)</f>
        <v>0</v>
      </c>
      <c r="Y4167" s="5">
        <f>VLOOKUP(CONCATENATE($F4167," ",$G4167),AllocFactorMatrix,(Y$4+1),FALSE)*$E4174</f>
        <v>0</v>
      </c>
      <c r="Z4167" s="5">
        <f>VLOOKUP(CONCATENATE($F4167," ",$G4167),AllocFactorMatrix,(Z$4+1),FALSE)*$E4174</f>
        <v>0</v>
      </c>
      <c r="AA4167" s="5">
        <f t="shared" si="2127"/>
        <v>0</v>
      </c>
      <c r="AB4167" s="5">
        <f>VLOOKUP(CONCATENATE($F4167," ",$G4167),AllocFactorMatrix,(AB$4+1),FALSE)*$E4174</f>
        <v>0</v>
      </c>
      <c r="AC4167" s="5">
        <f>VLOOKUP(CONCATENATE($F4167," ",$G4167),AllocFactorMatrix,(AC$4+1),FALSE)*$E4174</f>
        <v>0</v>
      </c>
      <c r="AD4167" s="5">
        <f>VLOOKUP(CONCATENATE($F4167," ",$G4167),AllocFactorMatrix,(AD$4+1),FALSE)*$E4174</f>
        <v>0</v>
      </c>
    </row>
    <row r="4168" spans="4:30" hidden="1" outlineLevel="1">
      <c r="D4168" s="7"/>
      <c r="E4168" s="51"/>
      <c r="F4168" s="52" t="str">
        <f>F4174</f>
        <v>PROD_ENERGY</v>
      </c>
      <c r="G4168" s="55" t="str">
        <f>$G$9</f>
        <v>BULKTRAN</v>
      </c>
      <c r="H4168" s="4">
        <f t="shared" si="2124"/>
        <v>0</v>
      </c>
      <c r="I4168" s="5">
        <f>VLOOKUP(CONCATENATE($F4168," ",$G4168),AllocFactorMatrix,(I$4+1),FALSE)*$E4174</f>
        <v>0</v>
      </c>
      <c r="J4168" s="5">
        <f>VLOOKUP(CONCATENATE($F4168," ",$G4168),AllocFactorMatrix,(J$4+1),FALSE)*$E4174</f>
        <v>0</v>
      </c>
      <c r="K4168" s="5">
        <f>VLOOKUP(CONCATENATE($F4168," ",$G4168),AllocFactorMatrix,(K$4+1),FALSE)*$E4174</f>
        <v>0</v>
      </c>
      <c r="L4168" s="5">
        <f>VLOOKUP(CONCATENATE($F4168," ",$G4168),AllocFactorMatrix,(L$4+1),FALSE)*$E4174</f>
        <v>0</v>
      </c>
      <c r="M4168" s="5">
        <f>VLOOKUP(CONCATENATE($F4168," ",$G4168),AllocFactorMatrix,(M$4+1),FALSE)*$E4174</f>
        <v>0</v>
      </c>
      <c r="N4168" s="5">
        <f t="shared" si="2110"/>
        <v>0</v>
      </c>
      <c r="O4168" s="5">
        <f>VLOOKUP(CONCATENATE($F4168," ",$G4168),AllocFactorMatrix,(O$4+1),FALSE)*$E4174</f>
        <v>0</v>
      </c>
      <c r="P4168" s="5">
        <f>VLOOKUP(CONCATENATE($F4168," ",$G4168),AllocFactorMatrix,(P$4+1),FALSE)*$E4174</f>
        <v>0</v>
      </c>
      <c r="Q4168" s="5">
        <f>VLOOKUP(CONCATENATE($F4168," ",$G4168),AllocFactorMatrix,(Q$4+1),FALSE)*$E4174</f>
        <v>0</v>
      </c>
      <c r="R4168" s="5">
        <f>VLOOKUP(CONCATENATE($F4168," ",$G4168),AllocFactorMatrix,(R$4+1),FALSE)*$E4174</f>
        <v>0</v>
      </c>
      <c r="S4168" s="5">
        <f t="shared" si="2128"/>
        <v>0</v>
      </c>
      <c r="T4168" s="5">
        <f>VLOOKUP(CONCATENATE($F4168," ",$G4168),AllocFactorMatrix,(T$4+1),FALSE)*$E4174</f>
        <v>0</v>
      </c>
      <c r="U4168" s="5">
        <f>VLOOKUP(CONCATENATE($F4168," ",$G4168),AllocFactorMatrix,(U$4+1),FALSE)*$E4174</f>
        <v>0</v>
      </c>
      <c r="V4168" s="5">
        <f>VLOOKUP(CONCATENATE($F4168," ",$G4168),AllocFactorMatrix,(V$4+1),FALSE)*$E4174</f>
        <v>0</v>
      </c>
      <c r="W4168" s="5">
        <f>VLOOKUP(CONCATENATE($F4168," ",$G4168),AllocFactorMatrix,(W$4+1),FALSE)*$E4174</f>
        <v>0</v>
      </c>
      <c r="X4168" s="5">
        <f t="shared" ref="X4168:X4174" si="2130">SUBTOTAL(9,T4168:W4168)</f>
        <v>0</v>
      </c>
      <c r="Y4168" s="5">
        <f>VLOOKUP(CONCATENATE($F4168," ",$G4168),AllocFactorMatrix,(Y$4+1),FALSE)*$E4174</f>
        <v>0</v>
      </c>
      <c r="Z4168" s="5">
        <f>VLOOKUP(CONCATENATE($F4168," ",$G4168),AllocFactorMatrix,(Z$4+1),FALSE)*$E4174</f>
        <v>0</v>
      </c>
      <c r="AA4168" s="5">
        <f t="shared" si="2127"/>
        <v>0</v>
      </c>
      <c r="AB4168" s="5">
        <f>VLOOKUP(CONCATENATE($F4168," ",$G4168),AllocFactorMatrix,(AB$4+1),FALSE)*$E4174</f>
        <v>0</v>
      </c>
      <c r="AC4168" s="5">
        <f>VLOOKUP(CONCATENATE($F4168," ",$G4168),AllocFactorMatrix,(AC$4+1),FALSE)*$E4174</f>
        <v>0</v>
      </c>
      <c r="AD4168" s="5">
        <f>VLOOKUP(CONCATENATE($F4168," ",$G4168),AllocFactorMatrix,(AD$4+1),FALSE)*$E4174</f>
        <v>0</v>
      </c>
    </row>
    <row r="4169" spans="4:30" hidden="1" outlineLevel="1">
      <c r="D4169" s="7"/>
      <c r="E4169" s="51"/>
      <c r="F4169" s="52" t="str">
        <f>F4174</f>
        <v>PROD_ENERGY</v>
      </c>
      <c r="G4169" s="55" t="str">
        <f>$G$10</f>
        <v>SUBTRAN</v>
      </c>
      <c r="H4169" s="4">
        <f t="shared" si="2124"/>
        <v>0</v>
      </c>
      <c r="I4169" s="5">
        <f>VLOOKUP(CONCATENATE($F4169," ",$G4169),AllocFactorMatrix,(I$4+1),FALSE)*$E4174</f>
        <v>0</v>
      </c>
      <c r="J4169" s="5">
        <f>VLOOKUP(CONCATENATE($F4169," ",$G4169),AllocFactorMatrix,(J$4+1),FALSE)*$E4174</f>
        <v>0</v>
      </c>
      <c r="K4169" s="5">
        <f>VLOOKUP(CONCATENATE($F4169," ",$G4169),AllocFactorMatrix,(K$4+1),FALSE)*$E4174</f>
        <v>0</v>
      </c>
      <c r="L4169" s="5">
        <f>VLOOKUP(CONCATENATE($F4169," ",$G4169),AllocFactorMatrix,(L$4+1),FALSE)*$E4174</f>
        <v>0</v>
      </c>
      <c r="M4169" s="5">
        <f>VLOOKUP(CONCATENATE($F4169," ",$G4169),AllocFactorMatrix,(M$4+1),FALSE)*$E4174</f>
        <v>0</v>
      </c>
      <c r="N4169" s="5">
        <f t="shared" si="2110"/>
        <v>0</v>
      </c>
      <c r="O4169" s="5">
        <f>VLOOKUP(CONCATENATE($F4169," ",$G4169),AllocFactorMatrix,(O$4+1),FALSE)*$E4174</f>
        <v>0</v>
      </c>
      <c r="P4169" s="5">
        <f>VLOOKUP(CONCATENATE($F4169," ",$G4169),AllocFactorMatrix,(P$4+1),FALSE)*$E4174</f>
        <v>0</v>
      </c>
      <c r="Q4169" s="5">
        <f>VLOOKUP(CONCATENATE($F4169," ",$G4169),AllocFactorMatrix,(Q$4+1),FALSE)*$E4174</f>
        <v>0</v>
      </c>
      <c r="R4169" s="5">
        <f>VLOOKUP(CONCATENATE($F4169," ",$G4169),AllocFactorMatrix,(R$4+1),FALSE)*$E4174</f>
        <v>0</v>
      </c>
      <c r="S4169" s="5">
        <f t="shared" si="2128"/>
        <v>0</v>
      </c>
      <c r="T4169" s="5">
        <f>VLOOKUP(CONCATENATE($F4169," ",$G4169),AllocFactorMatrix,(T$4+1),FALSE)*$E4174</f>
        <v>0</v>
      </c>
      <c r="U4169" s="5">
        <f>VLOOKUP(CONCATENATE($F4169," ",$G4169),AllocFactorMatrix,(U$4+1),FALSE)*$E4174</f>
        <v>0</v>
      </c>
      <c r="V4169" s="5">
        <f>VLOOKUP(CONCATENATE($F4169," ",$G4169),AllocFactorMatrix,(V$4+1),FALSE)*$E4174</f>
        <v>0</v>
      </c>
      <c r="W4169" s="5">
        <f>VLOOKUP(CONCATENATE($F4169," ",$G4169),AllocFactorMatrix,(W$4+1),FALSE)*$E4174</f>
        <v>0</v>
      </c>
      <c r="X4169" s="5">
        <f t="shared" si="2130"/>
        <v>0</v>
      </c>
      <c r="Y4169" s="5">
        <f>VLOOKUP(CONCATENATE($F4169," ",$G4169),AllocFactorMatrix,(Y$4+1),FALSE)*$E4174</f>
        <v>0</v>
      </c>
      <c r="Z4169" s="5">
        <f>VLOOKUP(CONCATENATE($F4169," ",$G4169),AllocFactorMatrix,(Z$4+1),FALSE)*$E4174</f>
        <v>0</v>
      </c>
      <c r="AA4169" s="5">
        <f t="shared" si="2127"/>
        <v>0</v>
      </c>
      <c r="AB4169" s="5">
        <f>VLOOKUP(CONCATENATE($F4169," ",$G4169),AllocFactorMatrix,(AB$4+1),FALSE)*$E4174</f>
        <v>0</v>
      </c>
      <c r="AC4169" s="5">
        <f>VLOOKUP(CONCATENATE($F4169," ",$G4169),AllocFactorMatrix,(AC$4+1),FALSE)*$E4174</f>
        <v>0</v>
      </c>
      <c r="AD4169" s="5">
        <f>VLOOKUP(CONCATENATE($F4169," ",$G4169),AllocFactorMatrix,(AD$4+1),FALSE)*$E4174</f>
        <v>0</v>
      </c>
    </row>
    <row r="4170" spans="4:30" hidden="1" outlineLevel="1">
      <c r="D4170" s="7"/>
      <c r="E4170" s="51"/>
      <c r="F4170" s="52" t="str">
        <f>F4174</f>
        <v>PROD_ENERGY</v>
      </c>
      <c r="G4170" s="55" t="str">
        <f>$G$11</f>
        <v>DISTPRI</v>
      </c>
      <c r="H4170" s="4">
        <f t="shared" si="2124"/>
        <v>0</v>
      </c>
      <c r="I4170" s="5">
        <f>VLOOKUP(CONCATENATE($F4170," ",$G4170),AllocFactorMatrix,(I$4+1),FALSE)*$E4174</f>
        <v>0</v>
      </c>
      <c r="J4170" s="5">
        <f>VLOOKUP(CONCATENATE($F4170," ",$G4170),AllocFactorMatrix,(J$4+1),FALSE)*$E4174</f>
        <v>0</v>
      </c>
      <c r="K4170" s="5">
        <f>VLOOKUP(CONCATENATE($F4170," ",$G4170),AllocFactorMatrix,(K$4+1),FALSE)*$E4174</f>
        <v>0</v>
      </c>
      <c r="L4170" s="5">
        <f>VLOOKUP(CONCATENATE($F4170," ",$G4170),AllocFactorMatrix,(L$4+1),FALSE)*$E4174</f>
        <v>0</v>
      </c>
      <c r="M4170" s="5">
        <f>VLOOKUP(CONCATENATE($F4170," ",$G4170),AllocFactorMatrix,(M$4+1),FALSE)*$E4174</f>
        <v>0</v>
      </c>
      <c r="N4170" s="5">
        <f t="shared" si="2110"/>
        <v>0</v>
      </c>
      <c r="O4170" s="5">
        <f>VLOOKUP(CONCATENATE($F4170," ",$G4170),AllocFactorMatrix,(O$4+1),FALSE)*$E4174</f>
        <v>0</v>
      </c>
      <c r="P4170" s="5">
        <f>VLOOKUP(CONCATENATE($F4170," ",$G4170),AllocFactorMatrix,(P$4+1),FALSE)*$E4174</f>
        <v>0</v>
      </c>
      <c r="Q4170" s="5">
        <f>VLOOKUP(CONCATENATE($F4170," ",$G4170),AllocFactorMatrix,(Q$4+1),FALSE)*$E4174</f>
        <v>0</v>
      </c>
      <c r="R4170" s="5">
        <f>VLOOKUP(CONCATENATE($F4170," ",$G4170),AllocFactorMatrix,(R$4+1),FALSE)*$E4174</f>
        <v>0</v>
      </c>
      <c r="S4170" s="5">
        <f t="shared" si="2128"/>
        <v>0</v>
      </c>
      <c r="T4170" s="5">
        <f>VLOOKUP(CONCATENATE($F4170," ",$G4170),AllocFactorMatrix,(T$4+1),FALSE)*$E4174</f>
        <v>0</v>
      </c>
      <c r="U4170" s="5">
        <f>VLOOKUP(CONCATENATE($F4170," ",$G4170),AllocFactorMatrix,(U$4+1),FALSE)*$E4174</f>
        <v>0</v>
      </c>
      <c r="V4170" s="5">
        <f>VLOOKUP(CONCATENATE($F4170," ",$G4170),AllocFactorMatrix,(V$4+1),FALSE)*$E4174</f>
        <v>0</v>
      </c>
      <c r="W4170" s="5">
        <f>VLOOKUP(CONCATENATE($F4170," ",$G4170),AllocFactorMatrix,(W$4+1),FALSE)*$E4174</f>
        <v>0</v>
      </c>
      <c r="X4170" s="5">
        <f t="shared" si="2130"/>
        <v>0</v>
      </c>
      <c r="Y4170" s="5">
        <f>VLOOKUP(CONCATENATE($F4170," ",$G4170),AllocFactorMatrix,(Y$4+1),FALSE)*$E4174</f>
        <v>0</v>
      </c>
      <c r="Z4170" s="5">
        <f>VLOOKUP(CONCATENATE($F4170," ",$G4170),AllocFactorMatrix,(Z$4+1),FALSE)*$E4174</f>
        <v>0</v>
      </c>
      <c r="AA4170" s="5">
        <f t="shared" si="2127"/>
        <v>0</v>
      </c>
      <c r="AB4170" s="5">
        <f>VLOOKUP(CONCATENATE($F4170," ",$G4170),AllocFactorMatrix,(AB$4+1),FALSE)*$E4174</f>
        <v>0</v>
      </c>
      <c r="AC4170" s="5">
        <f>VLOOKUP(CONCATENATE($F4170," ",$G4170),AllocFactorMatrix,(AC$4+1),FALSE)*$E4174</f>
        <v>0</v>
      </c>
      <c r="AD4170" s="5">
        <f>VLOOKUP(CONCATENATE($F4170," ",$G4170),AllocFactorMatrix,(AD$4+1),FALSE)*$E4174</f>
        <v>0</v>
      </c>
    </row>
    <row r="4171" spans="4:30" hidden="1" outlineLevel="1">
      <c r="D4171" s="7"/>
      <c r="E4171" s="51"/>
      <c r="F4171" s="52" t="str">
        <f>F4174</f>
        <v>PROD_ENERGY</v>
      </c>
      <c r="G4171" s="55" t="str">
        <f>$G$12</f>
        <v>DISTSEC</v>
      </c>
      <c r="H4171" s="4">
        <f t="shared" si="2124"/>
        <v>0</v>
      </c>
      <c r="I4171" s="5">
        <f>VLOOKUP(CONCATENATE($F4171," ",$G4171),AllocFactorMatrix,(I$4+1),FALSE)*$E4174</f>
        <v>0</v>
      </c>
      <c r="J4171" s="5">
        <f>VLOOKUP(CONCATENATE($F4171," ",$G4171),AllocFactorMatrix,(J$4+1),FALSE)*$E4174</f>
        <v>0</v>
      </c>
      <c r="K4171" s="5">
        <f>VLOOKUP(CONCATENATE($F4171," ",$G4171),AllocFactorMatrix,(K$4+1),FALSE)*$E4174</f>
        <v>0</v>
      </c>
      <c r="L4171" s="5">
        <f>VLOOKUP(CONCATENATE($F4171," ",$G4171),AllocFactorMatrix,(L$4+1),FALSE)*$E4174</f>
        <v>0</v>
      </c>
      <c r="M4171" s="5">
        <f>VLOOKUP(CONCATENATE($F4171," ",$G4171),AllocFactorMatrix,(M$4+1),FALSE)*$E4174</f>
        <v>0</v>
      </c>
      <c r="N4171" s="5">
        <f t="shared" si="2110"/>
        <v>0</v>
      </c>
      <c r="O4171" s="5">
        <f>VLOOKUP(CONCATENATE($F4171," ",$G4171),AllocFactorMatrix,(O$4+1),FALSE)*$E4174</f>
        <v>0</v>
      </c>
      <c r="P4171" s="5">
        <f>VLOOKUP(CONCATENATE($F4171," ",$G4171),AllocFactorMatrix,(P$4+1),FALSE)*$E4174</f>
        <v>0</v>
      </c>
      <c r="Q4171" s="5">
        <f>VLOOKUP(CONCATENATE($F4171," ",$G4171),AllocFactorMatrix,(Q$4+1),FALSE)*$E4174</f>
        <v>0</v>
      </c>
      <c r="R4171" s="5">
        <f>VLOOKUP(CONCATENATE($F4171," ",$G4171),AllocFactorMatrix,(R$4+1),FALSE)*$E4174</f>
        <v>0</v>
      </c>
      <c r="S4171" s="5">
        <f t="shared" si="2128"/>
        <v>0</v>
      </c>
      <c r="T4171" s="5">
        <f>VLOOKUP(CONCATENATE($F4171," ",$G4171),AllocFactorMatrix,(T$4+1),FALSE)*$E4174</f>
        <v>0</v>
      </c>
      <c r="U4171" s="5">
        <f>VLOOKUP(CONCATENATE($F4171," ",$G4171),AllocFactorMatrix,(U$4+1),FALSE)*$E4174</f>
        <v>0</v>
      </c>
      <c r="V4171" s="5">
        <f>VLOOKUP(CONCATENATE($F4171," ",$G4171),AllocFactorMatrix,(V$4+1),FALSE)*$E4174</f>
        <v>0</v>
      </c>
      <c r="W4171" s="5">
        <f>VLOOKUP(CONCATENATE($F4171," ",$G4171),AllocFactorMatrix,(W$4+1),FALSE)*$E4174</f>
        <v>0</v>
      </c>
      <c r="X4171" s="5">
        <f t="shared" si="2130"/>
        <v>0</v>
      </c>
      <c r="Y4171" s="5">
        <f>VLOOKUP(CONCATENATE($F4171," ",$G4171),AllocFactorMatrix,(Y$4+1),FALSE)*$E4174</f>
        <v>0</v>
      </c>
      <c r="Z4171" s="5">
        <f>VLOOKUP(CONCATENATE($F4171," ",$G4171),AllocFactorMatrix,(Z$4+1),FALSE)*$E4174</f>
        <v>0</v>
      </c>
      <c r="AA4171" s="5">
        <f t="shared" si="2127"/>
        <v>0</v>
      </c>
      <c r="AB4171" s="5">
        <f>VLOOKUP(CONCATENATE($F4171," ",$G4171),AllocFactorMatrix,(AB$4+1),FALSE)*$E4174</f>
        <v>0</v>
      </c>
      <c r="AC4171" s="5">
        <f>VLOOKUP(CONCATENATE($F4171," ",$G4171),AllocFactorMatrix,(AC$4+1),FALSE)*$E4174</f>
        <v>0</v>
      </c>
      <c r="AD4171" s="5">
        <f>VLOOKUP(CONCATENATE($F4171," ",$G4171),AllocFactorMatrix,(AD$4+1),FALSE)*$E4174</f>
        <v>0</v>
      </c>
    </row>
    <row r="4172" spans="4:30" hidden="1" outlineLevel="1">
      <c r="D4172" s="7"/>
      <c r="E4172" s="51"/>
      <c r="F4172" s="52" t="str">
        <f>F4174</f>
        <v>PROD_ENERGY</v>
      </c>
      <c r="G4172" s="55" t="str">
        <f>$G$13</f>
        <v>ENERGY</v>
      </c>
      <c r="H4172" s="4">
        <f t="shared" si="2124"/>
        <v>-136914</v>
      </c>
      <c r="I4172" s="5">
        <f>VLOOKUP(CONCATENATE($F4172," ",$G4172),AllocFactorMatrix,(I$4+1),FALSE)*$E4174</f>
        <v>-51373.841628068803</v>
      </c>
      <c r="J4172" s="5">
        <f>VLOOKUP(CONCATENATE($F4172," ",$G4172),AllocFactorMatrix,(J$4+1),FALSE)*$E4174</f>
        <v>-3329.3569047179617</v>
      </c>
      <c r="K4172" s="5">
        <f>VLOOKUP(CONCATENATE($F4172," ",$G4172),AllocFactorMatrix,(K$4+1),FALSE)*$E4174</f>
        <v>-11170.353330038928</v>
      </c>
      <c r="L4172" s="5">
        <f>VLOOKUP(CONCATENATE($F4172," ",$G4172),AllocFactorMatrix,(L$4+1),FALSE)*$E4174</f>
        <v>-355.01918813794845</v>
      </c>
      <c r="M4172" s="5">
        <f>VLOOKUP(CONCATENATE($F4172," ",$G4172),AllocFactorMatrix,(M$4+1),FALSE)*$E4174</f>
        <v>-32.728618897466909</v>
      </c>
      <c r="N4172" s="5">
        <f t="shared" si="2110"/>
        <v>-11558.101137074344</v>
      </c>
      <c r="O4172" s="5">
        <f>VLOOKUP(CONCATENATE($F4172," ",$G4172),AllocFactorMatrix,(O$4+1),FALSE)*$E4174</f>
        <v>-10184.166993827585</v>
      </c>
      <c r="P4172" s="5">
        <f>VLOOKUP(CONCATENATE($F4172," ",$G4172),AllocFactorMatrix,(P$4+1),FALSE)*$E4174</f>
        <v>-1887.9486003176719</v>
      </c>
      <c r="Q4172" s="5">
        <f>VLOOKUP(CONCATENATE($F4172," ",$G4172),AllocFactorMatrix,(Q$4+1),FALSE)*$E4174</f>
        <v>-857.8355201900257</v>
      </c>
      <c r="R4172" s="5">
        <f>VLOOKUP(CONCATENATE($F4172," ",$G4172),AllocFactorMatrix,(R$4+1),FALSE)*$E4174</f>
        <v>-39.747069537466992</v>
      </c>
      <c r="S4172" s="5">
        <f t="shared" si="2128"/>
        <v>-12969.698183872748</v>
      </c>
      <c r="T4172" s="5">
        <f>VLOOKUP(CONCATENATE($F4172," ",$G4172),AllocFactorMatrix,(T$4+1),FALSE)*$E4174</f>
        <v>-390.27657816130341</v>
      </c>
      <c r="U4172" s="5">
        <f>VLOOKUP(CONCATENATE($F4172," ",$G4172),AllocFactorMatrix,(U$4+1),FALSE)*$E4174</f>
        <v>-6852.6720471273466</v>
      </c>
      <c r="V4172" s="5">
        <f>VLOOKUP(CONCATENATE($F4172," ",$G4172),AllocFactorMatrix,(V$4+1),FALSE)*$E4174</f>
        <v>-38906.626798989237</v>
      </c>
      <c r="W4172" s="5">
        <f>VLOOKUP(CONCATENATE($F4172," ",$G4172),AllocFactorMatrix,(W$4+1),FALSE)*$E4174</f>
        <v>-7381.497700246171</v>
      </c>
      <c r="X4172" s="5">
        <f t="shared" si="2130"/>
        <v>-53531.07312452406</v>
      </c>
      <c r="Y4172" s="5">
        <f>VLOOKUP(CONCATENATE($F4172," ",$G4172),AllocFactorMatrix,(Y$4+1),FALSE)*$E4174</f>
        <v>-2759.1978247558977</v>
      </c>
      <c r="Z4172" s="5">
        <f>VLOOKUP(CONCATENATE($F4172," ",$G4172),AllocFactorMatrix,(Z$4+1),FALSE)*$E4174</f>
        <v>-44.915341999454775</v>
      </c>
      <c r="AA4172" s="5">
        <f t="shared" si="2127"/>
        <v>-2804.1131667553527</v>
      </c>
      <c r="AB4172" s="5">
        <f>VLOOKUP(CONCATENATE($F4172," ",$G4172),AllocFactorMatrix,(AB$4+1),FALSE)*$E4174</f>
        <v>-50.099450992975143</v>
      </c>
      <c r="AC4172" s="5">
        <f>VLOOKUP(CONCATENATE($F4172," ",$G4172),AllocFactorMatrix,(AC$4+1),FALSE)*$E4174</f>
        <v>-1083.333540487215</v>
      </c>
      <c r="AD4172" s="5">
        <f>VLOOKUP(CONCATENATE($F4172," ",$G4172),AllocFactorMatrix,(AD$4+1),FALSE)*$E4174</f>
        <v>-214.38286350652524</v>
      </c>
    </row>
    <row r="4173" spans="4:30" hidden="1" outlineLevel="1">
      <c r="D4173" s="7"/>
      <c r="E4173" s="51"/>
      <c r="F4173" s="52" t="str">
        <f>F4174</f>
        <v>PROD_ENERGY</v>
      </c>
      <c r="G4173" s="55" t="str">
        <f>$G$14</f>
        <v>CUSTOMER</v>
      </c>
      <c r="H4173" s="4">
        <f t="shared" si="2124"/>
        <v>0</v>
      </c>
      <c r="I4173" s="5">
        <f>VLOOKUP(CONCATENATE($F4173," ",$G4173),AllocFactorMatrix,(I$4+1),FALSE)*$E4174</f>
        <v>0</v>
      </c>
      <c r="J4173" s="5">
        <f>VLOOKUP(CONCATENATE($F4173," ",$G4173),AllocFactorMatrix,(J$4+1),FALSE)*$E4174</f>
        <v>0</v>
      </c>
      <c r="K4173" s="5">
        <f>VLOOKUP(CONCATENATE($F4173," ",$G4173),AllocFactorMatrix,(K$4+1),FALSE)*$E4174</f>
        <v>0</v>
      </c>
      <c r="L4173" s="5">
        <f>VLOOKUP(CONCATENATE($F4173," ",$G4173),AllocFactorMatrix,(L$4+1),FALSE)*$E4174</f>
        <v>0</v>
      </c>
      <c r="M4173" s="5">
        <f>VLOOKUP(CONCATENATE($F4173," ",$G4173),AllocFactorMatrix,(M$4+1),FALSE)*$E4174</f>
        <v>0</v>
      </c>
      <c r="N4173" s="5">
        <f t="shared" si="2110"/>
        <v>0</v>
      </c>
      <c r="O4173" s="5">
        <f>VLOOKUP(CONCATENATE($F4173," ",$G4173),AllocFactorMatrix,(O$4+1),FALSE)*$E4174</f>
        <v>0</v>
      </c>
      <c r="P4173" s="5">
        <f>VLOOKUP(CONCATENATE($F4173," ",$G4173),AllocFactorMatrix,(P$4+1),FALSE)*$E4174</f>
        <v>0</v>
      </c>
      <c r="Q4173" s="5">
        <f>VLOOKUP(CONCATENATE($F4173," ",$G4173),AllocFactorMatrix,(Q$4+1),FALSE)*$E4174</f>
        <v>0</v>
      </c>
      <c r="R4173" s="5">
        <f>VLOOKUP(CONCATENATE($F4173," ",$G4173),AllocFactorMatrix,(R$4+1),FALSE)*$E4174</f>
        <v>0</v>
      </c>
      <c r="S4173" s="5">
        <f t="shared" si="2128"/>
        <v>0</v>
      </c>
      <c r="T4173" s="5">
        <f>VLOOKUP(CONCATENATE($F4173," ",$G4173),AllocFactorMatrix,(T$4+1),FALSE)*$E4174</f>
        <v>0</v>
      </c>
      <c r="U4173" s="5">
        <f>VLOOKUP(CONCATENATE($F4173," ",$G4173),AllocFactorMatrix,(U$4+1),FALSE)*$E4174</f>
        <v>0</v>
      </c>
      <c r="V4173" s="5">
        <f>VLOOKUP(CONCATENATE($F4173," ",$G4173),AllocFactorMatrix,(V$4+1),FALSE)*$E4174</f>
        <v>0</v>
      </c>
      <c r="W4173" s="5">
        <f>VLOOKUP(CONCATENATE($F4173," ",$G4173),AllocFactorMatrix,(W$4+1),FALSE)*$E4174</f>
        <v>0</v>
      </c>
      <c r="X4173" s="5">
        <f t="shared" si="2130"/>
        <v>0</v>
      </c>
      <c r="Y4173" s="5">
        <f>VLOOKUP(CONCATENATE($F4173," ",$G4173),AllocFactorMatrix,(Y$4+1),FALSE)*$E4174</f>
        <v>0</v>
      </c>
      <c r="Z4173" s="5">
        <f>VLOOKUP(CONCATENATE($F4173," ",$G4173),AllocFactorMatrix,(Z$4+1),FALSE)*$E4174</f>
        <v>0</v>
      </c>
      <c r="AA4173" s="5">
        <f t="shared" si="2127"/>
        <v>0</v>
      </c>
      <c r="AB4173" s="5">
        <f>VLOOKUP(CONCATENATE($F4173," ",$G4173),AllocFactorMatrix,(AB$4+1),FALSE)*$E4174</f>
        <v>0</v>
      </c>
      <c r="AC4173" s="5">
        <f>VLOOKUP(CONCATENATE($F4173," ",$G4173),AllocFactorMatrix,(AC$4+1),FALSE)*$E4174</f>
        <v>0</v>
      </c>
      <c r="AD4173" s="5">
        <f>VLOOKUP(CONCATENATE($F4173," ",$G4173),AllocFactorMatrix,(AD$4+1),FALSE)*$E4174</f>
        <v>0</v>
      </c>
    </row>
    <row r="4174" spans="4:30" collapsed="1">
      <c r="D4174" s="7" t="s">
        <v>279</v>
      </c>
      <c r="E4174" s="61">
        <v>-136914</v>
      </c>
      <c r="F4174" s="10" t="s">
        <v>32</v>
      </c>
      <c r="G4174" s="55" t="str">
        <f>$G$15</f>
        <v>TOTAL</v>
      </c>
      <c r="H4174" s="4">
        <f t="shared" si="2124"/>
        <v>-136914</v>
      </c>
      <c r="I4174" s="5">
        <f>VLOOKUP(CONCATENATE($F4174," ",$G4174),AllocFactorMatrix,(I$4+1),FALSE)*$E4174</f>
        <v>-51373.841628068803</v>
      </c>
      <c r="J4174" s="5">
        <f>VLOOKUP(CONCATENATE($F4174," ",$G4174),AllocFactorMatrix,(J$4+1),FALSE)*$E4174</f>
        <v>-3329.3569047179617</v>
      </c>
      <c r="K4174" s="5">
        <f>VLOOKUP(CONCATENATE($F4174," ",$G4174),AllocFactorMatrix,(K$4+1),FALSE)*$E4174</f>
        <v>-11170.353330038928</v>
      </c>
      <c r="L4174" s="5">
        <f>VLOOKUP(CONCATENATE($F4174," ",$G4174),AllocFactorMatrix,(L$4+1),FALSE)*$E4174</f>
        <v>-355.01918813794845</v>
      </c>
      <c r="M4174" s="5">
        <f>VLOOKUP(CONCATENATE($F4174," ",$G4174),AllocFactorMatrix,(M$4+1),FALSE)*$E4174</f>
        <v>-32.728618897466909</v>
      </c>
      <c r="N4174" s="5">
        <f t="shared" si="2110"/>
        <v>-11558.101137074344</v>
      </c>
      <c r="O4174" s="5">
        <f>VLOOKUP(CONCATENATE($F4174," ",$G4174),AllocFactorMatrix,(O$4+1),FALSE)*$E4174</f>
        <v>-10184.166993827585</v>
      </c>
      <c r="P4174" s="5">
        <f>VLOOKUP(CONCATENATE($F4174," ",$G4174),AllocFactorMatrix,(P$4+1),FALSE)*$E4174</f>
        <v>-1887.9486003176719</v>
      </c>
      <c r="Q4174" s="5">
        <f>VLOOKUP(CONCATENATE($F4174," ",$G4174),AllocFactorMatrix,(Q$4+1),FALSE)*$E4174</f>
        <v>-857.8355201900257</v>
      </c>
      <c r="R4174" s="5">
        <f>VLOOKUP(CONCATENATE($F4174," ",$G4174),AllocFactorMatrix,(R$4+1),FALSE)*$E4174</f>
        <v>-39.747069537466992</v>
      </c>
      <c r="S4174" s="5">
        <f t="shared" si="2128"/>
        <v>-12969.698183872748</v>
      </c>
      <c r="T4174" s="5">
        <f>VLOOKUP(CONCATENATE($F4174," ",$G4174),AllocFactorMatrix,(T$4+1),FALSE)*$E4174</f>
        <v>-390.27657816130341</v>
      </c>
      <c r="U4174" s="5">
        <f>VLOOKUP(CONCATENATE($F4174," ",$G4174),AllocFactorMatrix,(U$4+1),FALSE)*$E4174</f>
        <v>-6852.6720471273466</v>
      </c>
      <c r="V4174" s="5">
        <f>VLOOKUP(CONCATENATE($F4174," ",$G4174),AllocFactorMatrix,(V$4+1),FALSE)*$E4174</f>
        <v>-38906.626798989237</v>
      </c>
      <c r="W4174" s="5">
        <f>VLOOKUP(CONCATENATE($F4174," ",$G4174),AllocFactorMatrix,(W$4+1),FALSE)*$E4174</f>
        <v>-7381.497700246171</v>
      </c>
      <c r="X4174" s="5">
        <f t="shared" si="2130"/>
        <v>-53531.07312452406</v>
      </c>
      <c r="Y4174" s="5">
        <f>VLOOKUP(CONCATENATE($F4174," ",$G4174),AllocFactorMatrix,(Y$4+1),FALSE)*$E4174</f>
        <v>-2759.1978247558977</v>
      </c>
      <c r="Z4174" s="5">
        <f>VLOOKUP(CONCATENATE($F4174," ",$G4174),AllocFactorMatrix,(Z$4+1),FALSE)*$E4174</f>
        <v>-44.915341999454775</v>
      </c>
      <c r="AA4174" s="5">
        <f t="shared" si="2127"/>
        <v>-2804.1131667553527</v>
      </c>
      <c r="AB4174" s="5">
        <f>VLOOKUP(CONCATENATE($F4174," ",$G4174),AllocFactorMatrix,(AB$4+1),FALSE)*$E4174</f>
        <v>-50.099450992975143</v>
      </c>
      <c r="AC4174" s="5">
        <f>VLOOKUP(CONCATENATE($F4174," ",$G4174),AllocFactorMatrix,(AC$4+1),FALSE)*$E4174</f>
        <v>-1083.333540487215</v>
      </c>
      <c r="AD4174" s="5">
        <f>VLOOKUP(CONCATENATE($F4174," ",$G4174),AllocFactorMatrix,(AD$4+1),FALSE)*$E4174</f>
        <v>-214.38286350652524</v>
      </c>
    </row>
    <row r="4175" spans="4:30" hidden="1" outlineLevel="1">
      <c r="D4175" s="7"/>
      <c r="E4175" s="11"/>
      <c r="F4175" s="11"/>
      <c r="G4175" s="55" t="str">
        <f>$G$8</f>
        <v>PRODUCTION</v>
      </c>
      <c r="H4175" s="53">
        <f t="shared" ref="H4175:AD4175" ca="1" si="2131">H3631+H3639+H3647+H3655+H3663+H3671+H3679+H3687+H3695+H3703+H3711+H3719+H3727+H3735+H3743+H3751+H3839+H3759+H3767+H3775+H3783+H3791+H3799+H3807+H3815+H3823+H3831+H3847+H3855+H3863+H3871+H4007+H4015+H4023+H4031+H4039+H4047+H4055+H4063+H4071+H4079+H4095+H4103+H4111+H4119+H4127+H4135+H4143+H4151+H4159+H4167+H3879+H3887+H3895+H3903+H3911+H3919+H3927+H3935+H3943+H3951+H3959+H3967+H3975+H3983+H3991+H3999+H4087</f>
        <v>9008006.1011062469</v>
      </c>
      <c r="I4175" s="53">
        <f t="shared" ca="1" si="2131"/>
        <v>5007236.2667690245</v>
      </c>
      <c r="J4175" s="53">
        <f t="shared" ca="1" si="2131"/>
        <v>229716.11111886878</v>
      </c>
      <c r="K4175" s="53">
        <f t="shared" ca="1" si="2131"/>
        <v>756962.42036035494</v>
      </c>
      <c r="L4175" s="53">
        <f t="shared" ca="1" si="2131"/>
        <v>18910.957469755453</v>
      </c>
      <c r="M4175" s="53">
        <f t="shared" ca="1" si="2131"/>
        <v>2436.5284029585077</v>
      </c>
      <c r="N4175" s="53">
        <f t="shared" ca="1" si="2131"/>
        <v>778309.90623306914</v>
      </c>
      <c r="O4175" s="53">
        <f t="shared" ca="1" si="2131"/>
        <v>575805.65420035087</v>
      </c>
      <c r="P4175" s="53">
        <f t="shared" ca="1" si="2131"/>
        <v>104166.7041174168</v>
      </c>
      <c r="Q4175" s="53">
        <f t="shared" ca="1" si="2131"/>
        <v>40276.346242552871</v>
      </c>
      <c r="R4175" s="53">
        <f t="shared" ca="1" si="2131"/>
        <v>864.79538574845469</v>
      </c>
      <c r="S4175" s="53">
        <f t="shared" ca="1" si="2131"/>
        <v>721113.49994606932</v>
      </c>
      <c r="T4175" s="53">
        <f t="shared" ca="1" si="2131"/>
        <v>18306.051034626413</v>
      </c>
      <c r="U4175" s="53">
        <f t="shared" ca="1" si="2131"/>
        <v>291245.66681932507</v>
      </c>
      <c r="V4175" s="53">
        <f t="shared" ca="1" si="2131"/>
        <v>1579151.6870318337</v>
      </c>
      <c r="W4175" s="53">
        <f t="shared" ca="1" si="2131"/>
        <v>207607.19465536813</v>
      </c>
      <c r="X4175" s="53">
        <f t="shared" ca="1" si="2131"/>
        <v>2096310.5995411524</v>
      </c>
      <c r="Y4175" s="53">
        <f t="shared" ca="1" si="2131"/>
        <v>169795.51636650093</v>
      </c>
      <c r="Z4175" s="53">
        <f t="shared" ca="1" si="2131"/>
        <v>3534.3175956981186</v>
      </c>
      <c r="AA4175" s="53">
        <f t="shared" ca="1" si="2131"/>
        <v>173329.83396219902</v>
      </c>
      <c r="AB4175" s="53">
        <f t="shared" ca="1" si="2131"/>
        <v>1989.8835358670078</v>
      </c>
      <c r="AC4175" s="53">
        <f t="shared" ca="1" si="2131"/>
        <v>0</v>
      </c>
      <c r="AD4175" s="53">
        <f t="shared" ca="1" si="2131"/>
        <v>0</v>
      </c>
    </row>
    <row r="4176" spans="4:30" hidden="1" outlineLevel="1">
      <c r="D4176" s="7"/>
      <c r="E4176" s="11"/>
      <c r="F4176" s="11"/>
      <c r="G4176" s="55" t="str">
        <f>$G$9</f>
        <v>BULKTRAN</v>
      </c>
      <c r="H4176" s="53">
        <f t="shared" ref="H4176:AD4176" ca="1" si="2132">H3632+H3640+H3648+H3656+H3664+H3672+H3680+H3688+H3696+H3704+H3712+H3720+H3728+H3736+H3744+H3752+H3840+H3760+H3768+H3776+H3784+H3792+H3800+H3808+H3816+H3824+H3832+H3848+H3856+H3864+H3872+H4008+H4016+H4024+H4032+H4040+H4048+H4056+H4064+H4072+H4080+H4096+H4104+H4112+H4120+H4128+H4136+H4144+H4152+H4160+H4168+H3880+H3888+H3896+H3904+H3912+H3920+H3928+H3936+H3944+H3952+H3960+H3968+H3976+H3984+H3992+H4000+H4088</f>
        <v>3822199.5481808456</v>
      </c>
      <c r="I4176" s="53">
        <f t="shared" ca="1" si="2132"/>
        <v>1885324.7254255235</v>
      </c>
      <c r="J4176" s="53">
        <f t="shared" ca="1" si="2132"/>
        <v>92892.864713276067</v>
      </c>
      <c r="K4176" s="53">
        <f t="shared" ca="1" si="2132"/>
        <v>340412.60115676816</v>
      </c>
      <c r="L4176" s="53">
        <f t="shared" ca="1" si="2132"/>
        <v>10712.828549164244</v>
      </c>
      <c r="M4176" s="53">
        <f t="shared" ca="1" si="2132"/>
        <v>998.87803520637112</v>
      </c>
      <c r="N4176" s="53">
        <f t="shared" ca="1" si="2132"/>
        <v>352124.30774113897</v>
      </c>
      <c r="O4176" s="53">
        <f t="shared" ca="1" si="2132"/>
        <v>258767.63395928169</v>
      </c>
      <c r="P4176" s="53">
        <f t="shared" ca="1" si="2132"/>
        <v>48194.923920220957</v>
      </c>
      <c r="Q4176" s="53">
        <f t="shared" ca="1" si="2132"/>
        <v>21773.038501589213</v>
      </c>
      <c r="R4176" s="53">
        <f t="shared" ca="1" si="2132"/>
        <v>977.23184637221118</v>
      </c>
      <c r="S4176" s="53">
        <f t="shared" ca="1" si="2132"/>
        <v>329712.82822746417</v>
      </c>
      <c r="T4176" s="53">
        <f t="shared" ca="1" si="2132"/>
        <v>9052.0310170294306</v>
      </c>
      <c r="U4176" s="53">
        <f t="shared" ca="1" si="2132"/>
        <v>148007.22208660794</v>
      </c>
      <c r="V4176" s="53">
        <f t="shared" ca="1" si="2132"/>
        <v>782048.35484729218</v>
      </c>
      <c r="W4176" s="53">
        <f t="shared" ca="1" si="2132"/>
        <v>141162.66870042423</v>
      </c>
      <c r="X4176" s="53">
        <f t="shared" ca="1" si="2132"/>
        <v>1080270.2766513536</v>
      </c>
      <c r="Y4176" s="53">
        <f t="shared" ca="1" si="2132"/>
        <v>79511.590922976815</v>
      </c>
      <c r="Z4176" s="53">
        <f t="shared" ca="1" si="2132"/>
        <v>1333.3952372064177</v>
      </c>
      <c r="AA4176" s="53">
        <f t="shared" ca="1" si="2132"/>
        <v>80844.986160183253</v>
      </c>
      <c r="AB4176" s="53">
        <f t="shared" ca="1" si="2132"/>
        <v>1029.5592619076087</v>
      </c>
      <c r="AC4176" s="53">
        <f t="shared" ca="1" si="2132"/>
        <v>0</v>
      </c>
      <c r="AD4176" s="53">
        <f t="shared" ca="1" si="2132"/>
        <v>0</v>
      </c>
    </row>
    <row r="4177" spans="3:30" hidden="1" outlineLevel="1">
      <c r="D4177" s="7"/>
      <c r="E4177" s="11"/>
      <c r="F4177" s="11"/>
      <c r="G4177" s="55" t="str">
        <f>$G$10</f>
        <v>SUBTRAN</v>
      </c>
      <c r="H4177" s="53">
        <f t="shared" ref="H4177:AD4177" ca="1" si="2133">H3633+H3641+H3649+H3657+H3665+H3673+H3681+H3689+H3697+H3705+H3713+H3721+H3729+H3737+H3745+H3753+H3841+H3761+H3769+H3777+H3785+H3793+H3801+H3809+H3817+H3825+H3833+H3849+H3857+H3865+H3873+H4009+H4017+H4025+H4033+H4041+H4049+H4057+H4065+H4073+H4081+H4097+H4105+H4113+H4121+H4129+H4137+H4145+H4153+H4161+H4169+H3881+H3889+H3897+H3905+H3913+H3921+H3929+H3937+H3945+H3953+H3961+H3969+H3977+H3985+H3993+H4001+H4089</f>
        <v>839585.13469532831</v>
      </c>
      <c r="I4177" s="53">
        <f t="shared" ca="1" si="2133"/>
        <v>409300.34000439983</v>
      </c>
      <c r="J4177" s="53">
        <f t="shared" ca="1" si="2133"/>
        <v>19691.601337022094</v>
      </c>
      <c r="K4177" s="53">
        <f t="shared" ca="1" si="2133"/>
        <v>71667.371950614819</v>
      </c>
      <c r="L4177" s="53">
        <f t="shared" ca="1" si="2133"/>
        <v>2213.3395889633211</v>
      </c>
      <c r="M4177" s="53">
        <f t="shared" ca="1" si="2133"/>
        <v>273.67464620228571</v>
      </c>
      <c r="N4177" s="53">
        <f t="shared" ca="1" si="2133"/>
        <v>74154.386185780386</v>
      </c>
      <c r="O4177" s="53">
        <f t="shared" ca="1" si="2133"/>
        <v>54145.970595114559</v>
      </c>
      <c r="P4177" s="53">
        <f t="shared" ca="1" si="2133"/>
        <v>10061.51818575283</v>
      </c>
      <c r="Q4177" s="53">
        <f t="shared" ca="1" si="2133"/>
        <v>5985.3717795575994</v>
      </c>
      <c r="R4177" s="53">
        <f t="shared" ca="1" si="2133"/>
        <v>0</v>
      </c>
      <c r="S4177" s="53">
        <f t="shared" ca="1" si="2133"/>
        <v>70192.86056042499</v>
      </c>
      <c r="T4177" s="53">
        <f t="shared" ca="1" si="2133"/>
        <v>1893.2039771010643</v>
      </c>
      <c r="U4177" s="53">
        <f t="shared" ca="1" si="2133"/>
        <v>30967.336159080016</v>
      </c>
      <c r="V4177" s="53">
        <f t="shared" ca="1" si="2133"/>
        <v>215693.51818830986</v>
      </c>
      <c r="W4177" s="53">
        <f t="shared" ca="1" si="2133"/>
        <v>0</v>
      </c>
      <c r="X4177" s="53">
        <f t="shared" ca="1" si="2133"/>
        <v>248554.05832449108</v>
      </c>
      <c r="Y4177" s="53">
        <f t="shared" ca="1" si="2133"/>
        <v>16305.049048125798</v>
      </c>
      <c r="Z4177" s="53">
        <f t="shared" ca="1" si="2133"/>
        <v>272.11895033259663</v>
      </c>
      <c r="AA4177" s="53">
        <f t="shared" ca="1" si="2133"/>
        <v>16577.167998458393</v>
      </c>
      <c r="AB4177" s="53">
        <f t="shared" ca="1" si="2133"/>
        <v>217.28355308736306</v>
      </c>
      <c r="AC4177" s="53">
        <f t="shared" ca="1" si="2133"/>
        <v>738.30919892391762</v>
      </c>
      <c r="AD4177" s="53">
        <f t="shared" ca="1" si="2133"/>
        <v>159.1275327402841</v>
      </c>
    </row>
    <row r="4178" spans="3:30" hidden="1" outlineLevel="1">
      <c r="D4178" s="7"/>
      <c r="E4178" s="11"/>
      <c r="F4178" s="11"/>
      <c r="G4178" s="55" t="str">
        <f>$G$11</f>
        <v>DISTPRI</v>
      </c>
      <c r="H4178" s="53">
        <f t="shared" ref="H4178:AD4178" ca="1" si="2134">H3634+H3642+H3650+H3658+H3666+H3674+H3682+H3690+H3698+H3706+H3714+H3722+H3730+H3738+H3746+H3754+H3842+H3762+H3770+H3778+H3786+H3794+H3802+H3810+H3818+H3826+H3834+H3850+H3858+H3866+H3874+H4010+H4018+H4026+H4034+H4042+H4050+H4058+H4066+H4074+H4082+H4098+H4106+H4114+H4122+H4130+H4138+H4146+H4154+H4162+H4170+H3882+H3890+H3898+H3906+H3914+H3922+H3930+H3938+H3946+H3954+H3962+H3970+H3978+H3986+H3994+H4002+H4090</f>
        <v>3436416.9640024849</v>
      </c>
      <c r="I4178" s="53">
        <f t="shared" ca="1" si="2134"/>
        <v>2299198.3632031777</v>
      </c>
      <c r="J4178" s="53">
        <f t="shared" ca="1" si="2134"/>
        <v>107957.5943464533</v>
      </c>
      <c r="K4178" s="53">
        <f t="shared" ca="1" si="2134"/>
        <v>392211.71302535577</v>
      </c>
      <c r="L4178" s="53">
        <f t="shared" ca="1" si="2134"/>
        <v>12121.234748836432</v>
      </c>
      <c r="M4178" s="53">
        <f t="shared" ca="1" si="2134"/>
        <v>0</v>
      </c>
      <c r="N4178" s="53">
        <f t="shared" ca="1" si="2134"/>
        <v>404332.94777419209</v>
      </c>
      <c r="O4178" s="53">
        <f t="shared" ca="1" si="2134"/>
        <v>294081.6264795246</v>
      </c>
      <c r="P4178" s="53">
        <f t="shared" ca="1" si="2134"/>
        <v>54740.57527327197</v>
      </c>
      <c r="Q4178" s="53">
        <f t="shared" ca="1" si="2134"/>
        <v>0</v>
      </c>
      <c r="R4178" s="53">
        <f t="shared" ca="1" si="2134"/>
        <v>0</v>
      </c>
      <c r="S4178" s="53">
        <f t="shared" ca="1" si="2134"/>
        <v>348822.20175279654</v>
      </c>
      <c r="T4178" s="53">
        <f t="shared" ca="1" si="2134"/>
        <v>10501.879811792856</v>
      </c>
      <c r="U4178" s="53">
        <f t="shared" ca="1" si="2134"/>
        <v>169205.0014709268</v>
      </c>
      <c r="V4178" s="53">
        <f t="shared" ca="1" si="2134"/>
        <v>0</v>
      </c>
      <c r="W4178" s="53">
        <f t="shared" ca="1" si="2134"/>
        <v>0</v>
      </c>
      <c r="X4178" s="53">
        <f t="shared" ca="1" si="2134"/>
        <v>179706.88128271964</v>
      </c>
      <c r="Y4178" s="53">
        <f t="shared" ca="1" si="2134"/>
        <v>88742.850068314277</v>
      </c>
      <c r="Z4178" s="53">
        <f t="shared" ca="1" si="2134"/>
        <v>1482.7259619684185</v>
      </c>
      <c r="AA4178" s="53">
        <f t="shared" ca="1" si="2134"/>
        <v>90225.576030282711</v>
      </c>
      <c r="AB4178" s="53">
        <f t="shared" ca="1" si="2134"/>
        <v>1196.3820491548367</v>
      </c>
      <c r="AC4178" s="53">
        <f t="shared" ca="1" si="2134"/>
        <v>4094.3748527267148</v>
      </c>
      <c r="AD4178" s="53">
        <f t="shared" ca="1" si="2134"/>
        <v>882.64271097923563</v>
      </c>
    </row>
    <row r="4179" spans="3:30" hidden="1" outlineLevel="1">
      <c r="D4179" s="7"/>
      <c r="E4179" s="11"/>
      <c r="F4179" s="11"/>
      <c r="G4179" s="55" t="str">
        <f>$G$12</f>
        <v>DISTSEC</v>
      </c>
      <c r="H4179" s="53">
        <f t="shared" ref="H4179:AD4179" ca="1" si="2135">H3635+H3643+H3651+H3659+H3667+H3675+H3683+H3691+H3699+H3707+H3715+H3723+H3731+H3739+H3747+H3755+H3843+H3763+H3771+H3779+H3787+H3795+H3803+H3811+H3819+H3827+H3835+H3851+H3859+H3867+H3875+H4011+H4019+H4027+H4035+H4043+H4051+H4059+H4067+H4075+H4083+H4099+H4107+H4115+H4123+H4131+H4139+H4147+H4155+H4163+H4171+H3883+H3891+H3899+H3907+H3915+H3923+H3931+H3939+H3947+H3955+H3963+H3971+H3979+H3987+H3995+H4003+H4091</f>
        <v>1829449.4560751799</v>
      </c>
      <c r="I4179" s="53">
        <f t="shared" ca="1" si="2135"/>
        <v>1369033.0232700412</v>
      </c>
      <c r="J4179" s="53">
        <f t="shared" ca="1" si="2135"/>
        <v>65755.52867156193</v>
      </c>
      <c r="K4179" s="53">
        <f t="shared" ca="1" si="2135"/>
        <v>198513.9206790363</v>
      </c>
      <c r="L4179" s="53">
        <f t="shared" ca="1" si="2135"/>
        <v>0</v>
      </c>
      <c r="M4179" s="53">
        <f t="shared" ca="1" si="2135"/>
        <v>0</v>
      </c>
      <c r="N4179" s="53">
        <f t="shared" ca="1" si="2135"/>
        <v>198513.9206790363</v>
      </c>
      <c r="O4179" s="53">
        <f t="shared" ca="1" si="2135"/>
        <v>126491.30091259872</v>
      </c>
      <c r="P4179" s="53">
        <f t="shared" ca="1" si="2135"/>
        <v>0</v>
      </c>
      <c r="Q4179" s="53">
        <f t="shared" ca="1" si="2135"/>
        <v>0</v>
      </c>
      <c r="R4179" s="53">
        <f t="shared" ca="1" si="2135"/>
        <v>0</v>
      </c>
      <c r="S4179" s="53">
        <f t="shared" ca="1" si="2135"/>
        <v>126491.30091259872</v>
      </c>
      <c r="T4179" s="53">
        <f t="shared" ca="1" si="2135"/>
        <v>3425.6594063083112</v>
      </c>
      <c r="U4179" s="53">
        <f t="shared" ca="1" si="2135"/>
        <v>0</v>
      </c>
      <c r="V4179" s="53">
        <f t="shared" ca="1" si="2135"/>
        <v>0</v>
      </c>
      <c r="W4179" s="53">
        <f t="shared" ca="1" si="2135"/>
        <v>0</v>
      </c>
      <c r="X4179" s="53">
        <f t="shared" ca="1" si="2135"/>
        <v>3425.6594063083112</v>
      </c>
      <c r="Y4179" s="53">
        <f t="shared" ca="1" si="2135"/>
        <v>46687.165719284319</v>
      </c>
      <c r="Z4179" s="53">
        <f t="shared" ca="1" si="2135"/>
        <v>0</v>
      </c>
      <c r="AA4179" s="53">
        <f t="shared" ca="1" si="2135"/>
        <v>46687.165719284319</v>
      </c>
      <c r="AB4179" s="53">
        <f t="shared" ca="1" si="2135"/>
        <v>483.26586196067706</v>
      </c>
      <c r="AC4179" s="53">
        <f t="shared" ca="1" si="2135"/>
        <v>16393.096802164579</v>
      </c>
      <c r="AD4179" s="53">
        <f t="shared" ca="1" si="2135"/>
        <v>2666.4947522233701</v>
      </c>
    </row>
    <row r="4180" spans="3:30" hidden="1" outlineLevel="1">
      <c r="D4180" s="7"/>
      <c r="E4180" s="11"/>
      <c r="F4180" s="11"/>
      <c r="G4180" s="55" t="str">
        <f>$G$13</f>
        <v>ENERGY</v>
      </c>
      <c r="H4180" s="53">
        <f t="shared" ref="H4180:AD4180" ca="1" si="2136">H3636+H3644+H3652+H3660+H3668+H3676+H3684+H3692+H3700+H3708+H3716+H3724+H3732+H3740+H3748+H3756+H3844+H3764+H3772+H3780+H3788+H3796+H3804+H3812+H3820+H3828+H3836+H3852+H3860+H3868+H3876+H4012+H4020+H4028+H4036+H4044+H4052+H4060+H4068+H4076+H4084+H4100+H4108+H4116+H4124+H4132+H4140+H4148+H4156+H4164+H4172+H3884+H3892+H3900+H3908+H3916+H3924+H3932+H3940+H3948+H3956+H3964+H3972+H3980+H3988+H3996+H4004+H4092</f>
        <v>300035.22223548236</v>
      </c>
      <c r="I4180" s="53">
        <f t="shared" ca="1" si="2136"/>
        <v>86758.833671477201</v>
      </c>
      <c r="J4180" s="53">
        <f t="shared" ca="1" si="2136"/>
        <v>6654.2634477058473</v>
      </c>
      <c r="K4180" s="53">
        <f t="shared" ca="1" si="2136"/>
        <v>22275.595873767968</v>
      </c>
      <c r="L4180" s="53">
        <f t="shared" ca="1" si="2136"/>
        <v>1026.5178987737315</v>
      </c>
      <c r="M4180" s="53">
        <f t="shared" ca="1" si="2136"/>
        <v>159.90464335822998</v>
      </c>
      <c r="N4180" s="53">
        <f t="shared" ca="1" si="2136"/>
        <v>23462.018415899929</v>
      </c>
      <c r="O4180" s="53">
        <f t="shared" ca="1" si="2136"/>
        <v>19360.045282202045</v>
      </c>
      <c r="P4180" s="53">
        <f t="shared" ca="1" si="2136"/>
        <v>3763.0434488612677</v>
      </c>
      <c r="Q4180" s="53">
        <f t="shared" ca="1" si="2136"/>
        <v>1965.7679355408061</v>
      </c>
      <c r="R4180" s="53">
        <f t="shared" ca="1" si="2136"/>
        <v>94.30857677617395</v>
      </c>
      <c r="S4180" s="53">
        <f t="shared" ca="1" si="2136"/>
        <v>25183.165243380328</v>
      </c>
      <c r="T4180" s="53">
        <f t="shared" ca="1" si="2136"/>
        <v>774.42693989077952</v>
      </c>
      <c r="U4180" s="53">
        <f t="shared" ca="1" si="2136"/>
        <v>16275.722575649261</v>
      </c>
      <c r="V4180" s="53">
        <f t="shared" ca="1" si="2136"/>
        <v>112384.81368285802</v>
      </c>
      <c r="W4180" s="53">
        <f t="shared" ca="1" si="2136"/>
        <v>20506.391571686963</v>
      </c>
      <c r="X4180" s="53">
        <f t="shared" ca="1" si="2136"/>
        <v>149941.35477008522</v>
      </c>
      <c r="Y4180" s="53">
        <f t="shared" ca="1" si="2136"/>
        <v>5531.2530282937578</v>
      </c>
      <c r="Z4180" s="53">
        <f t="shared" ca="1" si="2136"/>
        <v>99.495180923860588</v>
      </c>
      <c r="AA4180" s="53">
        <f t="shared" ca="1" si="2136"/>
        <v>5630.7482092176215</v>
      </c>
      <c r="AB4180" s="53">
        <f t="shared" ca="1" si="2136"/>
        <v>98.857818068888008</v>
      </c>
      <c r="AC4180" s="53">
        <f t="shared" ca="1" si="2136"/>
        <v>1883.4324366371511</v>
      </c>
      <c r="AD4180" s="53">
        <f t="shared" ca="1" si="2136"/>
        <v>422.54822301035961</v>
      </c>
    </row>
    <row r="4181" spans="3:30" hidden="1" outlineLevel="1">
      <c r="D4181" s="7"/>
      <c r="E4181" s="11"/>
      <c r="F4181" s="11"/>
      <c r="G4181" s="55" t="str">
        <f>$G$14</f>
        <v>CUSTOMER</v>
      </c>
      <c r="H4181" s="53">
        <f t="shared" ref="H4181:AD4181" ca="1" si="2137">H3637+H3645+H3653+H3661+H3669+H3677+H3685+H3693+H3701+H3709+H3717+H3725+H3733+H3741+H3749+H3757+H3845+H3765+H3773+H3781+H3789+H3797+H3805+H3813+H3821+H3829+H3837+H3853+H3861+H3869+H3877+H4013+H4021+H4029+H4037+H4045+H4053+H4061+H4069+H4077+H4085+H4101+H4109+H4117+H4125+H4133+H4141+H4149+H4157+H4165+H4173+H3885+H3893+H3901+H3909+H3917+H3925+H3933+H3941+H3949+H3957+H3965+H3973+H3981+H3989+H3997+H4005+H4093</f>
        <v>1859883.5737044252</v>
      </c>
      <c r="I4181" s="53">
        <f t="shared" ca="1" si="2137"/>
        <v>1034862.4131403209</v>
      </c>
      <c r="J4181" s="53">
        <f t="shared" ca="1" si="2137"/>
        <v>215330.16209031604</v>
      </c>
      <c r="K4181" s="53">
        <f t="shared" ca="1" si="2137"/>
        <v>60833.450441456363</v>
      </c>
      <c r="L4181" s="53">
        <f t="shared" ca="1" si="2137"/>
        <v>10067.960996055426</v>
      </c>
      <c r="M4181" s="53">
        <f t="shared" ca="1" si="2137"/>
        <v>1599.9795953352818</v>
      </c>
      <c r="N4181" s="53">
        <f t="shared" ca="1" si="2137"/>
        <v>72501.391032847067</v>
      </c>
      <c r="O4181" s="53">
        <f t="shared" ca="1" si="2137"/>
        <v>11240.168834966558</v>
      </c>
      <c r="P4181" s="53">
        <f t="shared" ca="1" si="2137"/>
        <v>2789.0698670410284</v>
      </c>
      <c r="Q4181" s="53">
        <f t="shared" ca="1" si="2137"/>
        <v>5570.7315881425111</v>
      </c>
      <c r="R4181" s="53">
        <f t="shared" ca="1" si="2137"/>
        <v>972.42568704782764</v>
      </c>
      <c r="S4181" s="53">
        <f t="shared" ca="1" si="2137"/>
        <v>20572.395977197932</v>
      </c>
      <c r="T4181" s="53">
        <f t="shared" ca="1" si="2137"/>
        <v>77.295496924158272</v>
      </c>
      <c r="U4181" s="53">
        <f t="shared" ca="1" si="2137"/>
        <v>1656.7181508833378</v>
      </c>
      <c r="V4181" s="53">
        <f t="shared" ca="1" si="2137"/>
        <v>8202.2554105944637</v>
      </c>
      <c r="W4181" s="53">
        <f t="shared" ca="1" si="2137"/>
        <v>1463.0067991309832</v>
      </c>
      <c r="X4181" s="53">
        <f t="shared" ca="1" si="2137"/>
        <v>11399.275857532943</v>
      </c>
      <c r="Y4181" s="53">
        <f t="shared" ca="1" si="2137"/>
        <v>3105.8577976077072</v>
      </c>
      <c r="Z4181" s="53">
        <f t="shared" ca="1" si="2137"/>
        <v>47.378734820669486</v>
      </c>
      <c r="AA4181" s="53">
        <f t="shared" ca="1" si="2137"/>
        <v>3153.2365324283755</v>
      </c>
      <c r="AB4181" s="53">
        <f t="shared" ca="1" si="2137"/>
        <v>90.082766722767914</v>
      </c>
      <c r="AC4181" s="53">
        <f t="shared" ca="1" si="2137"/>
        <v>471737.22622983577</v>
      </c>
      <c r="AD4181" s="53">
        <f t="shared" ca="1" si="2137"/>
        <v>30237.390077224558</v>
      </c>
    </row>
    <row r="4182" spans="3:30" collapsed="1">
      <c r="C4182" s="55" t="s">
        <v>354</v>
      </c>
      <c r="D4182" s="7"/>
      <c r="E4182" s="60">
        <f>E3638+E3646+E3654+E3662+E3670+E3678+E3686+E3694+E3702+E3710+E3718+E3726+E3734+E3742+E3750+E3758+E3846+E3766+E3774+E3782+E3790+E3798+E3806+E3814+E3822+E3830+E3838+E3854+E3862+E3870+E3878+E4014+E4022+E4030+E4038+E4046+E4054+E4062+E4070+E4078+E4086+E4102+E4110+E4118+E4126+E4134+E4142+E4150+E4158+E4166+E4174+E3886+E3894+E3902+E3910+E3918+E3926+E3934+E3942+E3950+E3958+E3966+E3974+E3982+E3990+E3998+E4006+E4094</f>
        <v>21095576</v>
      </c>
      <c r="F4182" s="3"/>
      <c r="G4182" s="55" t="str">
        <f>$G$15</f>
        <v>TOTAL</v>
      </c>
      <c r="H4182" s="53">
        <f t="shared" ref="H4182:AD4182" ca="1" si="2138">H3638+H3646+H3654+H3662+H3670+H3678+H3686+H3694+H3702+H3710+H3718+H3726+H3734+H3742+H3750+H3758+H3846+H3766+H3774+H3782+H3790+H3798+H3806+H3814+H3822+H3830+H3838+H3854+H3862+H3870+H3878+H4014+H4022+H4030+H4038+H4046+H4054+H4062+H4070+H4078+H4086+H4102+H4110+H4118+H4126+H4134+H4142+H4150+H4158+H4166+H4174+H3886+H3894+H3902+H3910+H3918+H3926+H3934+H3942+H3950+H3958+H3966+H3974+H3982+H3990+H3998+H4006+H4094</f>
        <v>21095575.999999996</v>
      </c>
      <c r="I4182" s="53">
        <f t="shared" ca="1" si="2138"/>
        <v>12091713.965483958</v>
      </c>
      <c r="J4182" s="53">
        <f t="shared" ca="1" si="2138"/>
        <v>737998.12572520424</v>
      </c>
      <c r="K4182" s="53">
        <f t="shared" ca="1" si="2138"/>
        <v>1842877.0734873542</v>
      </c>
      <c r="L4182" s="53">
        <f t="shared" ca="1" si="2138"/>
        <v>55052.83925154859</v>
      </c>
      <c r="M4182" s="53">
        <f t="shared" ca="1" si="2138"/>
        <v>5468.9653230606755</v>
      </c>
      <c r="N4182" s="53">
        <f t="shared" ca="1" si="2138"/>
        <v>1903398.878061963</v>
      </c>
      <c r="O4182" s="53">
        <f t="shared" ca="1" si="2138"/>
        <v>1339892.4002640392</v>
      </c>
      <c r="P4182" s="53">
        <f t="shared" ca="1" si="2138"/>
        <v>223715.83481256492</v>
      </c>
      <c r="Q4182" s="53">
        <f t="shared" ca="1" si="2138"/>
        <v>75571.256047382994</v>
      </c>
      <c r="R4182" s="53">
        <f t="shared" ca="1" si="2138"/>
        <v>2908.7614959446678</v>
      </c>
      <c r="S4182" s="53">
        <f t="shared" ca="1" si="2138"/>
        <v>1642088.2526199312</v>
      </c>
      <c r="T4182" s="53">
        <f t="shared" ca="1" si="2138"/>
        <v>44030.547683673045</v>
      </c>
      <c r="U4182" s="53">
        <f t="shared" ca="1" si="2138"/>
        <v>657357.66726247233</v>
      </c>
      <c r="V4182" s="53">
        <f t="shared" ca="1" si="2138"/>
        <v>2697480.6291608876</v>
      </c>
      <c r="W4182" s="53">
        <f t="shared" ca="1" si="2138"/>
        <v>370739.26172661025</v>
      </c>
      <c r="X4182" s="53">
        <f t="shared" ca="1" si="2138"/>
        <v>3769608.1058336431</v>
      </c>
      <c r="Y4182" s="53">
        <f t="shared" ca="1" si="2138"/>
        <v>409679.2829511037</v>
      </c>
      <c r="Z4182" s="53">
        <f t="shared" ca="1" si="2138"/>
        <v>6769.4316609500784</v>
      </c>
      <c r="AA4182" s="53">
        <f t="shared" ca="1" si="2138"/>
        <v>416448.71461205359</v>
      </c>
      <c r="AB4182" s="53">
        <f t="shared" ca="1" si="2138"/>
        <v>5105.3148467691508</v>
      </c>
      <c r="AC4182" s="53">
        <f t="shared" ca="1" si="2138"/>
        <v>494846.4395202882</v>
      </c>
      <c r="AD4182" s="53">
        <f t="shared" ca="1" si="2138"/>
        <v>34368.203296177817</v>
      </c>
    </row>
    <row r="4183" spans="3:30">
      <c r="D4183" s="7"/>
      <c r="E4183" s="4"/>
      <c r="F4183" s="3"/>
      <c r="G4183" s="7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  <c r="AC4183" s="4"/>
      <c r="AD4183" s="4"/>
    </row>
    <row r="4184" spans="3:30">
      <c r="C4184" s="55" t="s">
        <v>417</v>
      </c>
      <c r="D4184" s="7"/>
      <c r="E4184" s="4"/>
      <c r="F4184" s="3"/>
      <c r="G4184" s="7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  <c r="AC4184" s="4"/>
      <c r="AD4184" s="4"/>
    </row>
    <row r="4185" spans="3:30" hidden="1" outlineLevel="1">
      <c r="D4185" s="7"/>
      <c r="E4185" s="51"/>
      <c r="F4185" s="52" t="str">
        <f>F4192</f>
        <v>PROD_DEMAND</v>
      </c>
      <c r="G4185" s="55" t="str">
        <f>$G$8</f>
        <v>PRODUCTION</v>
      </c>
      <c r="H4185" s="4">
        <f t="shared" ref="H4185:H4208" si="2139">SUBTOTAL(9,I4185:AD4185)</f>
        <v>672241.99999999988</v>
      </c>
      <c r="I4185" s="5">
        <f>VLOOKUP(CONCATENATE($F4185," ",$G4185),AllocFactorMatrix,(I$4+1),FALSE)*$E4192</f>
        <v>373233.11921846442</v>
      </c>
      <c r="J4185" s="5">
        <f>VLOOKUP(CONCATENATE($F4185," ",$G4185),AllocFactorMatrix,(J$4+1),FALSE)*$E4192</f>
        <v>17174.275673908756</v>
      </c>
      <c r="K4185" s="5">
        <f>VLOOKUP(CONCATENATE($F4185," ",$G4185),AllocFactorMatrix,(K$4+1),FALSE)*$E4192</f>
        <v>56576.995287434613</v>
      </c>
      <c r="L4185" s="5">
        <f>VLOOKUP(CONCATENATE($F4185," ",$G4185),AllocFactorMatrix,(L$4+1),FALSE)*$E4192</f>
        <v>1413.6784953286144</v>
      </c>
      <c r="M4185" s="5">
        <f>VLOOKUP(CONCATENATE($F4185," ",$G4185),AllocFactorMatrix,(M$4+1),FALSE)*$E4192</f>
        <v>181.98246754083462</v>
      </c>
      <c r="N4185" s="5">
        <f t="shared" ref="N4185:N4208" si="2140">SUBTOTAL(9,K4185:M4185)</f>
        <v>58172.656250304062</v>
      </c>
      <c r="O4185" s="5">
        <f>VLOOKUP(CONCATENATE($F4185," ",$G4185),AllocFactorMatrix,(O$4+1),FALSE)*$E4192</f>
        <v>43038.885044501912</v>
      </c>
      <c r="P4185" s="5">
        <f>VLOOKUP(CONCATENATE($F4185," ",$G4185),AllocFactorMatrix,(P$4+1),FALSE)*$E4192</f>
        <v>7790.1199719241768</v>
      </c>
      <c r="Q4185" s="5">
        <f>VLOOKUP(CONCATENATE($F4185," ",$G4185),AllocFactorMatrix,(Q$4+1),FALSE)*$E4192</f>
        <v>3013.16340566801</v>
      </c>
      <c r="R4185" s="5">
        <f>VLOOKUP(CONCATENATE($F4185," ",$G4185),AllocFactorMatrix,(R$4+1),FALSE)*$E4192</f>
        <v>64.923800851488437</v>
      </c>
      <c r="S4185" s="5">
        <f t="shared" ref="S4185:S4208" si="2141">SUBTOTAL(9,O4185:R4185)</f>
        <v>53907.09222294559</v>
      </c>
      <c r="T4185" s="5">
        <f>VLOOKUP(CONCATENATE($F4185," ",$G4185),AllocFactorMatrix,(T$4+1),FALSE)*$E4192</f>
        <v>1366.6417308290268</v>
      </c>
      <c r="U4185" s="5">
        <f>VLOOKUP(CONCATENATE($F4185," ",$G4185),AllocFactorMatrix,(U$4+1),FALSE)*$E4192</f>
        <v>21759.312106767495</v>
      </c>
      <c r="V4185" s="5">
        <f>VLOOKUP(CONCATENATE($F4185," ",$G4185),AllocFactorMatrix,(V$4+1),FALSE)*$E4192</f>
        <v>118005.18391544528</v>
      </c>
      <c r="W4185" s="5">
        <f>VLOOKUP(CONCATENATE($F4185," ",$G4185),AllocFactorMatrix,(W$4+1),FALSE)*$E4192</f>
        <v>15526.255585375506</v>
      </c>
      <c r="X4185" s="5">
        <f>SUBTOTAL(9,T4185:W4185)</f>
        <v>156657.39333841731</v>
      </c>
      <c r="Y4185" s="5">
        <f>VLOOKUP(CONCATENATE($F4185," ",$G4185),AllocFactorMatrix,(Y$4+1),FALSE)*$E4192</f>
        <v>12684.810493107874</v>
      </c>
      <c r="Z4185" s="5">
        <f>VLOOKUP(CONCATENATE($F4185," ",$G4185),AllocFactorMatrix,(Z$4+1),FALSE)*$E4192</f>
        <v>263.67513168355748</v>
      </c>
      <c r="AA4185" s="5">
        <f t="shared" ref="AA4185:AA4208" si="2142">SUBTOTAL(9,Y4185:Z4185)</f>
        <v>12948.485624791432</v>
      </c>
      <c r="AB4185" s="5">
        <f>VLOOKUP(CONCATENATE($F4185," ",$G4185),AllocFactorMatrix,(AB$4+1),FALSE)*$E4192</f>
        <v>148.97767116839185</v>
      </c>
      <c r="AC4185" s="5">
        <f>VLOOKUP(CONCATENATE($F4185," ",$G4185),AllocFactorMatrix,(AC$4+1),FALSE)*$E4192</f>
        <v>0</v>
      </c>
      <c r="AD4185" s="5">
        <f>VLOOKUP(CONCATENATE($F4185," ",$G4185),AllocFactorMatrix,(AD$4+1),FALSE)*$E4192</f>
        <v>0</v>
      </c>
    </row>
    <row r="4186" spans="3:30" hidden="1" outlineLevel="1">
      <c r="D4186" s="7"/>
      <c r="E4186" s="51"/>
      <c r="F4186" s="52" t="str">
        <f>F4192</f>
        <v>PROD_DEMAND</v>
      </c>
      <c r="G4186" s="55" t="str">
        <f>$G$9</f>
        <v>BULKTRAN</v>
      </c>
      <c r="H4186" s="4">
        <f t="shared" si="2139"/>
        <v>0</v>
      </c>
      <c r="I4186" s="5">
        <f>VLOOKUP(CONCATENATE($F4186," ",$G4186),AllocFactorMatrix,(I$4+1),FALSE)*$E4192</f>
        <v>0</v>
      </c>
      <c r="J4186" s="5">
        <f>VLOOKUP(CONCATENATE($F4186," ",$G4186),AllocFactorMatrix,(J$4+1),FALSE)*$E4192</f>
        <v>0</v>
      </c>
      <c r="K4186" s="5">
        <f>VLOOKUP(CONCATENATE($F4186," ",$G4186),AllocFactorMatrix,(K$4+1),FALSE)*$E4192</f>
        <v>0</v>
      </c>
      <c r="L4186" s="5">
        <f>VLOOKUP(CONCATENATE($F4186," ",$G4186),AllocFactorMatrix,(L$4+1),FALSE)*$E4192</f>
        <v>0</v>
      </c>
      <c r="M4186" s="5">
        <f>VLOOKUP(CONCATENATE($F4186," ",$G4186),AllocFactorMatrix,(M$4+1),FALSE)*$E4192</f>
        <v>0</v>
      </c>
      <c r="N4186" s="5">
        <f t="shared" si="2140"/>
        <v>0</v>
      </c>
      <c r="O4186" s="5">
        <f>VLOOKUP(CONCATENATE($F4186," ",$G4186),AllocFactorMatrix,(O$4+1),FALSE)*$E4192</f>
        <v>0</v>
      </c>
      <c r="P4186" s="5">
        <f>VLOOKUP(CONCATENATE($F4186," ",$G4186),AllocFactorMatrix,(P$4+1),FALSE)*$E4192</f>
        <v>0</v>
      </c>
      <c r="Q4186" s="5">
        <f>VLOOKUP(CONCATENATE($F4186," ",$G4186),AllocFactorMatrix,(Q$4+1),FALSE)*$E4192</f>
        <v>0</v>
      </c>
      <c r="R4186" s="5">
        <f>VLOOKUP(CONCATENATE($F4186," ",$G4186),AllocFactorMatrix,(R$4+1),FALSE)*$E4192</f>
        <v>0</v>
      </c>
      <c r="S4186" s="5">
        <f t="shared" si="2141"/>
        <v>0</v>
      </c>
      <c r="T4186" s="5">
        <f>VLOOKUP(CONCATENATE($F4186," ",$G4186),AllocFactorMatrix,(T$4+1),FALSE)*$E4192</f>
        <v>0</v>
      </c>
      <c r="U4186" s="5">
        <f>VLOOKUP(CONCATENATE($F4186," ",$G4186),AllocFactorMatrix,(U$4+1),FALSE)*$E4192</f>
        <v>0</v>
      </c>
      <c r="V4186" s="5">
        <f>VLOOKUP(CONCATENATE($F4186," ",$G4186),AllocFactorMatrix,(V$4+1),FALSE)*$E4192</f>
        <v>0</v>
      </c>
      <c r="W4186" s="5">
        <f>VLOOKUP(CONCATENATE($F4186," ",$G4186),AllocFactorMatrix,(W$4+1),FALSE)*$E4192</f>
        <v>0</v>
      </c>
      <c r="X4186" s="5">
        <f t="shared" ref="X4186:X4192" si="2143">SUBTOTAL(9,T4186:W4186)</f>
        <v>0</v>
      </c>
      <c r="Y4186" s="5">
        <f>VLOOKUP(CONCATENATE($F4186," ",$G4186),AllocFactorMatrix,(Y$4+1),FALSE)*$E4192</f>
        <v>0</v>
      </c>
      <c r="Z4186" s="5">
        <f>VLOOKUP(CONCATENATE($F4186," ",$G4186),AllocFactorMatrix,(Z$4+1),FALSE)*$E4192</f>
        <v>0</v>
      </c>
      <c r="AA4186" s="5">
        <f t="shared" si="2142"/>
        <v>0</v>
      </c>
      <c r="AB4186" s="5">
        <f>VLOOKUP(CONCATENATE($F4186," ",$G4186),AllocFactorMatrix,(AB$4+1),FALSE)*$E4192</f>
        <v>0</v>
      </c>
      <c r="AC4186" s="5">
        <f>VLOOKUP(CONCATENATE($F4186," ",$G4186),AllocFactorMatrix,(AC$4+1),FALSE)*$E4192</f>
        <v>0</v>
      </c>
      <c r="AD4186" s="5">
        <f>VLOOKUP(CONCATENATE($F4186," ",$G4186),AllocFactorMatrix,(AD$4+1),FALSE)*$E4192</f>
        <v>0</v>
      </c>
    </row>
    <row r="4187" spans="3:30" hidden="1" outlineLevel="1">
      <c r="D4187" s="7"/>
      <c r="E4187" s="51"/>
      <c r="F4187" s="52" t="str">
        <f>F4192</f>
        <v>PROD_DEMAND</v>
      </c>
      <c r="G4187" s="55" t="str">
        <f>$G$10</f>
        <v>SUBTRAN</v>
      </c>
      <c r="H4187" s="4">
        <f t="shared" si="2139"/>
        <v>0</v>
      </c>
      <c r="I4187" s="5">
        <f>VLOOKUP(CONCATENATE($F4187," ",$G4187),AllocFactorMatrix,(I$4+1),FALSE)*$E4192</f>
        <v>0</v>
      </c>
      <c r="J4187" s="5">
        <f>VLOOKUP(CONCATENATE($F4187," ",$G4187),AllocFactorMatrix,(J$4+1),FALSE)*$E4192</f>
        <v>0</v>
      </c>
      <c r="K4187" s="5">
        <f>VLOOKUP(CONCATENATE($F4187," ",$G4187),AllocFactorMatrix,(K$4+1),FALSE)*$E4192</f>
        <v>0</v>
      </c>
      <c r="L4187" s="5">
        <f>VLOOKUP(CONCATENATE($F4187," ",$G4187),AllocFactorMatrix,(L$4+1),FALSE)*$E4192</f>
        <v>0</v>
      </c>
      <c r="M4187" s="5">
        <f>VLOOKUP(CONCATENATE($F4187," ",$G4187),AllocFactorMatrix,(M$4+1),FALSE)*$E4192</f>
        <v>0</v>
      </c>
      <c r="N4187" s="5">
        <f t="shared" si="2140"/>
        <v>0</v>
      </c>
      <c r="O4187" s="5">
        <f>VLOOKUP(CONCATENATE($F4187," ",$G4187),AllocFactorMatrix,(O$4+1),FALSE)*$E4192</f>
        <v>0</v>
      </c>
      <c r="P4187" s="5">
        <f>VLOOKUP(CONCATENATE($F4187," ",$G4187),AllocFactorMatrix,(P$4+1),FALSE)*$E4192</f>
        <v>0</v>
      </c>
      <c r="Q4187" s="5">
        <f>VLOOKUP(CONCATENATE($F4187," ",$G4187),AllocFactorMatrix,(Q$4+1),FALSE)*$E4192</f>
        <v>0</v>
      </c>
      <c r="R4187" s="5">
        <f>VLOOKUP(CONCATENATE($F4187," ",$G4187),AllocFactorMatrix,(R$4+1),FALSE)*$E4192</f>
        <v>0</v>
      </c>
      <c r="S4187" s="5">
        <f t="shared" si="2141"/>
        <v>0</v>
      </c>
      <c r="T4187" s="5">
        <f>VLOOKUP(CONCATENATE($F4187," ",$G4187),AllocFactorMatrix,(T$4+1),FALSE)*$E4192</f>
        <v>0</v>
      </c>
      <c r="U4187" s="5">
        <f>VLOOKUP(CONCATENATE($F4187," ",$G4187),AllocFactorMatrix,(U$4+1),FALSE)*$E4192</f>
        <v>0</v>
      </c>
      <c r="V4187" s="5">
        <f>VLOOKUP(CONCATENATE($F4187," ",$G4187),AllocFactorMatrix,(V$4+1),FALSE)*$E4192</f>
        <v>0</v>
      </c>
      <c r="W4187" s="5">
        <f>VLOOKUP(CONCATENATE($F4187," ",$G4187),AllocFactorMatrix,(W$4+1),FALSE)*$E4192</f>
        <v>0</v>
      </c>
      <c r="X4187" s="5">
        <f t="shared" si="2143"/>
        <v>0</v>
      </c>
      <c r="Y4187" s="5">
        <f>VLOOKUP(CONCATENATE($F4187," ",$G4187),AllocFactorMatrix,(Y$4+1),FALSE)*$E4192</f>
        <v>0</v>
      </c>
      <c r="Z4187" s="5">
        <f>VLOOKUP(CONCATENATE($F4187," ",$G4187),AllocFactorMatrix,(Z$4+1),FALSE)*$E4192</f>
        <v>0</v>
      </c>
      <c r="AA4187" s="5">
        <f t="shared" si="2142"/>
        <v>0</v>
      </c>
      <c r="AB4187" s="5">
        <f>VLOOKUP(CONCATENATE($F4187," ",$G4187),AllocFactorMatrix,(AB$4+1),FALSE)*$E4192</f>
        <v>0</v>
      </c>
      <c r="AC4187" s="5">
        <f>VLOOKUP(CONCATENATE($F4187," ",$G4187),AllocFactorMatrix,(AC$4+1),FALSE)*$E4192</f>
        <v>0</v>
      </c>
      <c r="AD4187" s="5">
        <f>VLOOKUP(CONCATENATE($F4187," ",$G4187),AllocFactorMatrix,(AD$4+1),FALSE)*$E4192</f>
        <v>0</v>
      </c>
    </row>
    <row r="4188" spans="3:30" hidden="1" outlineLevel="1">
      <c r="D4188" s="7"/>
      <c r="E4188" s="51"/>
      <c r="F4188" s="52" t="str">
        <f>F4192</f>
        <v>PROD_DEMAND</v>
      </c>
      <c r="G4188" s="55" t="str">
        <f>$G$11</f>
        <v>DISTPRI</v>
      </c>
      <c r="H4188" s="4">
        <f t="shared" si="2139"/>
        <v>0</v>
      </c>
      <c r="I4188" s="5">
        <f>VLOOKUP(CONCATENATE($F4188," ",$G4188),AllocFactorMatrix,(I$4+1),FALSE)*$E4192</f>
        <v>0</v>
      </c>
      <c r="J4188" s="5">
        <f>VLOOKUP(CONCATENATE($F4188," ",$G4188),AllocFactorMatrix,(J$4+1),FALSE)*$E4192</f>
        <v>0</v>
      </c>
      <c r="K4188" s="5">
        <f>VLOOKUP(CONCATENATE($F4188," ",$G4188),AllocFactorMatrix,(K$4+1),FALSE)*$E4192</f>
        <v>0</v>
      </c>
      <c r="L4188" s="5">
        <f>VLOOKUP(CONCATENATE($F4188," ",$G4188),AllocFactorMatrix,(L$4+1),FALSE)*$E4192</f>
        <v>0</v>
      </c>
      <c r="M4188" s="5">
        <f>VLOOKUP(CONCATENATE($F4188," ",$G4188),AllocFactorMatrix,(M$4+1),FALSE)*$E4192</f>
        <v>0</v>
      </c>
      <c r="N4188" s="5">
        <f t="shared" si="2140"/>
        <v>0</v>
      </c>
      <c r="O4188" s="5">
        <f>VLOOKUP(CONCATENATE($F4188," ",$G4188),AllocFactorMatrix,(O$4+1),FALSE)*$E4192</f>
        <v>0</v>
      </c>
      <c r="P4188" s="5">
        <f>VLOOKUP(CONCATENATE($F4188," ",$G4188),AllocFactorMatrix,(P$4+1),FALSE)*$E4192</f>
        <v>0</v>
      </c>
      <c r="Q4188" s="5">
        <f>VLOOKUP(CONCATENATE($F4188," ",$G4188),AllocFactorMatrix,(Q$4+1),FALSE)*$E4192</f>
        <v>0</v>
      </c>
      <c r="R4188" s="5">
        <f>VLOOKUP(CONCATENATE($F4188," ",$G4188),AllocFactorMatrix,(R$4+1),FALSE)*$E4192</f>
        <v>0</v>
      </c>
      <c r="S4188" s="5">
        <f t="shared" si="2141"/>
        <v>0</v>
      </c>
      <c r="T4188" s="5">
        <f>VLOOKUP(CONCATENATE($F4188," ",$G4188),AllocFactorMatrix,(T$4+1),FALSE)*$E4192</f>
        <v>0</v>
      </c>
      <c r="U4188" s="5">
        <f>VLOOKUP(CONCATENATE($F4188," ",$G4188),AllocFactorMatrix,(U$4+1),FALSE)*$E4192</f>
        <v>0</v>
      </c>
      <c r="V4188" s="5">
        <f>VLOOKUP(CONCATENATE($F4188," ",$G4188),AllocFactorMatrix,(V$4+1),FALSE)*$E4192</f>
        <v>0</v>
      </c>
      <c r="W4188" s="5">
        <f>VLOOKUP(CONCATENATE($F4188," ",$G4188),AllocFactorMatrix,(W$4+1),FALSE)*$E4192</f>
        <v>0</v>
      </c>
      <c r="X4188" s="5">
        <f t="shared" si="2143"/>
        <v>0</v>
      </c>
      <c r="Y4188" s="5">
        <f>VLOOKUP(CONCATENATE($F4188," ",$G4188),AllocFactorMatrix,(Y$4+1),FALSE)*$E4192</f>
        <v>0</v>
      </c>
      <c r="Z4188" s="5">
        <f>VLOOKUP(CONCATENATE($F4188," ",$G4188),AllocFactorMatrix,(Z$4+1),FALSE)*$E4192</f>
        <v>0</v>
      </c>
      <c r="AA4188" s="5">
        <f t="shared" si="2142"/>
        <v>0</v>
      </c>
      <c r="AB4188" s="5">
        <f>VLOOKUP(CONCATENATE($F4188," ",$G4188),AllocFactorMatrix,(AB$4+1),FALSE)*$E4192</f>
        <v>0</v>
      </c>
      <c r="AC4188" s="5">
        <f>VLOOKUP(CONCATENATE($F4188," ",$G4188),AllocFactorMatrix,(AC$4+1),FALSE)*$E4192</f>
        <v>0</v>
      </c>
      <c r="AD4188" s="5">
        <f>VLOOKUP(CONCATENATE($F4188," ",$G4188),AllocFactorMatrix,(AD$4+1),FALSE)*$E4192</f>
        <v>0</v>
      </c>
    </row>
    <row r="4189" spans="3:30" hidden="1" outlineLevel="1">
      <c r="D4189" s="7"/>
      <c r="E4189" s="51"/>
      <c r="F4189" s="52" t="str">
        <f>F4192</f>
        <v>PROD_DEMAND</v>
      </c>
      <c r="G4189" s="55" t="str">
        <f>$G$12</f>
        <v>DISTSEC</v>
      </c>
      <c r="H4189" s="4">
        <f t="shared" si="2139"/>
        <v>0</v>
      </c>
      <c r="I4189" s="5">
        <f>VLOOKUP(CONCATENATE($F4189," ",$G4189),AllocFactorMatrix,(I$4+1),FALSE)*$E4192</f>
        <v>0</v>
      </c>
      <c r="J4189" s="5">
        <f>VLOOKUP(CONCATENATE($F4189," ",$G4189),AllocFactorMatrix,(J$4+1),FALSE)*$E4192</f>
        <v>0</v>
      </c>
      <c r="K4189" s="5">
        <f>VLOOKUP(CONCATENATE($F4189," ",$G4189),AllocFactorMatrix,(K$4+1),FALSE)*$E4192</f>
        <v>0</v>
      </c>
      <c r="L4189" s="5">
        <f>VLOOKUP(CONCATENATE($F4189," ",$G4189),AllocFactorMatrix,(L$4+1),FALSE)*$E4192</f>
        <v>0</v>
      </c>
      <c r="M4189" s="5">
        <f>VLOOKUP(CONCATENATE($F4189," ",$G4189),AllocFactorMatrix,(M$4+1),FALSE)*$E4192</f>
        <v>0</v>
      </c>
      <c r="N4189" s="5">
        <f t="shared" si="2140"/>
        <v>0</v>
      </c>
      <c r="O4189" s="5">
        <f>VLOOKUP(CONCATENATE($F4189," ",$G4189),AllocFactorMatrix,(O$4+1),FALSE)*$E4192</f>
        <v>0</v>
      </c>
      <c r="P4189" s="5">
        <f>VLOOKUP(CONCATENATE($F4189," ",$G4189),AllocFactorMatrix,(P$4+1),FALSE)*$E4192</f>
        <v>0</v>
      </c>
      <c r="Q4189" s="5">
        <f>VLOOKUP(CONCATENATE($F4189," ",$G4189),AllocFactorMatrix,(Q$4+1),FALSE)*$E4192</f>
        <v>0</v>
      </c>
      <c r="R4189" s="5">
        <f>VLOOKUP(CONCATENATE($F4189," ",$G4189),AllocFactorMatrix,(R$4+1),FALSE)*$E4192</f>
        <v>0</v>
      </c>
      <c r="S4189" s="5">
        <f t="shared" si="2141"/>
        <v>0</v>
      </c>
      <c r="T4189" s="5">
        <f>VLOOKUP(CONCATENATE($F4189," ",$G4189),AllocFactorMatrix,(T$4+1),FALSE)*$E4192</f>
        <v>0</v>
      </c>
      <c r="U4189" s="5">
        <f>VLOOKUP(CONCATENATE($F4189," ",$G4189),AllocFactorMatrix,(U$4+1),FALSE)*$E4192</f>
        <v>0</v>
      </c>
      <c r="V4189" s="5">
        <f>VLOOKUP(CONCATENATE($F4189," ",$G4189),AllocFactorMatrix,(V$4+1),FALSE)*$E4192</f>
        <v>0</v>
      </c>
      <c r="W4189" s="5">
        <f>VLOOKUP(CONCATENATE($F4189," ",$G4189),AllocFactorMatrix,(W$4+1),FALSE)*$E4192</f>
        <v>0</v>
      </c>
      <c r="X4189" s="5">
        <f t="shared" si="2143"/>
        <v>0</v>
      </c>
      <c r="Y4189" s="5">
        <f>VLOOKUP(CONCATENATE($F4189," ",$G4189),AllocFactorMatrix,(Y$4+1),FALSE)*$E4192</f>
        <v>0</v>
      </c>
      <c r="Z4189" s="5">
        <f>VLOOKUP(CONCATENATE($F4189," ",$G4189),AllocFactorMatrix,(Z$4+1),FALSE)*$E4192</f>
        <v>0</v>
      </c>
      <c r="AA4189" s="5">
        <f t="shared" si="2142"/>
        <v>0</v>
      </c>
      <c r="AB4189" s="5">
        <f>VLOOKUP(CONCATENATE($F4189," ",$G4189),AllocFactorMatrix,(AB$4+1),FALSE)*$E4192</f>
        <v>0</v>
      </c>
      <c r="AC4189" s="5">
        <f>VLOOKUP(CONCATENATE($F4189," ",$G4189),AllocFactorMatrix,(AC$4+1),FALSE)*$E4192</f>
        <v>0</v>
      </c>
      <c r="AD4189" s="5">
        <f>VLOOKUP(CONCATENATE($F4189," ",$G4189),AllocFactorMatrix,(AD$4+1),FALSE)*$E4192</f>
        <v>0</v>
      </c>
    </row>
    <row r="4190" spans="3:30" hidden="1" outlineLevel="1">
      <c r="D4190" s="7"/>
      <c r="E4190" s="51"/>
      <c r="F4190" s="52" t="str">
        <f>F4192</f>
        <v>PROD_DEMAND</v>
      </c>
      <c r="G4190" s="55" t="str">
        <f>$G$13</f>
        <v>ENERGY</v>
      </c>
      <c r="H4190" s="4">
        <f t="shared" si="2139"/>
        <v>0</v>
      </c>
      <c r="I4190" s="5">
        <f>VLOOKUP(CONCATENATE($F4190," ",$G4190),AllocFactorMatrix,(I$4+1),FALSE)*$E4192</f>
        <v>0</v>
      </c>
      <c r="J4190" s="5">
        <f>VLOOKUP(CONCATENATE($F4190," ",$G4190),AllocFactorMatrix,(J$4+1),FALSE)*$E4192</f>
        <v>0</v>
      </c>
      <c r="K4190" s="5">
        <f>VLOOKUP(CONCATENATE($F4190," ",$G4190),AllocFactorMatrix,(K$4+1),FALSE)*$E4192</f>
        <v>0</v>
      </c>
      <c r="L4190" s="5">
        <f>VLOOKUP(CONCATENATE($F4190," ",$G4190),AllocFactorMatrix,(L$4+1),FALSE)*$E4192</f>
        <v>0</v>
      </c>
      <c r="M4190" s="5">
        <f>VLOOKUP(CONCATENATE($F4190," ",$G4190),AllocFactorMatrix,(M$4+1),FALSE)*$E4192</f>
        <v>0</v>
      </c>
      <c r="N4190" s="5">
        <f t="shared" si="2140"/>
        <v>0</v>
      </c>
      <c r="O4190" s="5">
        <f>VLOOKUP(CONCATENATE($F4190," ",$G4190),AllocFactorMatrix,(O$4+1),FALSE)*$E4192</f>
        <v>0</v>
      </c>
      <c r="P4190" s="5">
        <f>VLOOKUP(CONCATENATE($F4190," ",$G4190),AllocFactorMatrix,(P$4+1),FALSE)*$E4192</f>
        <v>0</v>
      </c>
      <c r="Q4190" s="5">
        <f>VLOOKUP(CONCATENATE($F4190," ",$G4190),AllocFactorMatrix,(Q$4+1),FALSE)*$E4192</f>
        <v>0</v>
      </c>
      <c r="R4190" s="5">
        <f>VLOOKUP(CONCATENATE($F4190," ",$G4190),AllocFactorMatrix,(R$4+1),FALSE)*$E4192</f>
        <v>0</v>
      </c>
      <c r="S4190" s="5">
        <f t="shared" si="2141"/>
        <v>0</v>
      </c>
      <c r="T4190" s="5">
        <f>VLOOKUP(CONCATENATE($F4190," ",$G4190),AllocFactorMatrix,(T$4+1),FALSE)*$E4192</f>
        <v>0</v>
      </c>
      <c r="U4190" s="5">
        <f>VLOOKUP(CONCATENATE($F4190," ",$G4190),AllocFactorMatrix,(U$4+1),FALSE)*$E4192</f>
        <v>0</v>
      </c>
      <c r="V4190" s="5">
        <f>VLOOKUP(CONCATENATE($F4190," ",$G4190),AllocFactorMatrix,(V$4+1),FALSE)*$E4192</f>
        <v>0</v>
      </c>
      <c r="W4190" s="5">
        <f>VLOOKUP(CONCATENATE($F4190," ",$G4190),AllocFactorMatrix,(W$4+1),FALSE)*$E4192</f>
        <v>0</v>
      </c>
      <c r="X4190" s="5">
        <f t="shared" si="2143"/>
        <v>0</v>
      </c>
      <c r="Y4190" s="5">
        <f>VLOOKUP(CONCATENATE($F4190," ",$G4190),AllocFactorMatrix,(Y$4+1),FALSE)*$E4192</f>
        <v>0</v>
      </c>
      <c r="Z4190" s="5">
        <f>VLOOKUP(CONCATENATE($F4190," ",$G4190),AllocFactorMatrix,(Z$4+1),FALSE)*$E4192</f>
        <v>0</v>
      </c>
      <c r="AA4190" s="5">
        <f t="shared" si="2142"/>
        <v>0</v>
      </c>
      <c r="AB4190" s="5">
        <f>VLOOKUP(CONCATENATE($F4190," ",$G4190),AllocFactorMatrix,(AB$4+1),FALSE)*$E4192</f>
        <v>0</v>
      </c>
      <c r="AC4190" s="5">
        <f>VLOOKUP(CONCATENATE($F4190," ",$G4190),AllocFactorMatrix,(AC$4+1),FALSE)*$E4192</f>
        <v>0</v>
      </c>
      <c r="AD4190" s="5">
        <f>VLOOKUP(CONCATENATE($F4190," ",$G4190),AllocFactorMatrix,(AD$4+1),FALSE)*$E4192</f>
        <v>0</v>
      </c>
    </row>
    <row r="4191" spans="3:30" hidden="1" outlineLevel="1">
      <c r="D4191" s="7"/>
      <c r="E4191" s="51"/>
      <c r="F4191" s="52" t="str">
        <f>F4192</f>
        <v>PROD_DEMAND</v>
      </c>
      <c r="G4191" s="55" t="str">
        <f>$G$14</f>
        <v>CUSTOMER</v>
      </c>
      <c r="H4191" s="4">
        <f t="shared" si="2139"/>
        <v>0</v>
      </c>
      <c r="I4191" s="5">
        <f>VLOOKUP(CONCATENATE($F4191," ",$G4191),AllocFactorMatrix,(I$4+1),FALSE)*$E4192</f>
        <v>0</v>
      </c>
      <c r="J4191" s="5">
        <f>VLOOKUP(CONCATENATE($F4191," ",$G4191),AllocFactorMatrix,(J$4+1),FALSE)*$E4192</f>
        <v>0</v>
      </c>
      <c r="K4191" s="5">
        <f>VLOOKUP(CONCATENATE($F4191," ",$G4191),AllocFactorMatrix,(K$4+1),FALSE)*$E4192</f>
        <v>0</v>
      </c>
      <c r="L4191" s="5">
        <f>VLOOKUP(CONCATENATE($F4191," ",$G4191),AllocFactorMatrix,(L$4+1),FALSE)*$E4192</f>
        <v>0</v>
      </c>
      <c r="M4191" s="5">
        <f>VLOOKUP(CONCATENATE($F4191," ",$G4191),AllocFactorMatrix,(M$4+1),FALSE)*$E4192</f>
        <v>0</v>
      </c>
      <c r="N4191" s="5">
        <f t="shared" si="2140"/>
        <v>0</v>
      </c>
      <c r="O4191" s="5">
        <f>VLOOKUP(CONCATENATE($F4191," ",$G4191),AllocFactorMatrix,(O$4+1),FALSE)*$E4192</f>
        <v>0</v>
      </c>
      <c r="P4191" s="5">
        <f>VLOOKUP(CONCATENATE($F4191," ",$G4191),AllocFactorMatrix,(P$4+1),FALSE)*$E4192</f>
        <v>0</v>
      </c>
      <c r="Q4191" s="5">
        <f>VLOOKUP(CONCATENATE($F4191," ",$G4191),AllocFactorMatrix,(Q$4+1),FALSE)*$E4192</f>
        <v>0</v>
      </c>
      <c r="R4191" s="5">
        <f>VLOOKUP(CONCATENATE($F4191," ",$G4191),AllocFactorMatrix,(R$4+1),FALSE)*$E4192</f>
        <v>0</v>
      </c>
      <c r="S4191" s="5">
        <f t="shared" si="2141"/>
        <v>0</v>
      </c>
      <c r="T4191" s="5">
        <f>VLOOKUP(CONCATENATE($F4191," ",$G4191),AllocFactorMatrix,(T$4+1),FALSE)*$E4192</f>
        <v>0</v>
      </c>
      <c r="U4191" s="5">
        <f>VLOOKUP(CONCATENATE($F4191," ",$G4191),AllocFactorMatrix,(U$4+1),FALSE)*$E4192</f>
        <v>0</v>
      </c>
      <c r="V4191" s="5">
        <f>VLOOKUP(CONCATENATE($F4191," ",$G4191),AllocFactorMatrix,(V$4+1),FALSE)*$E4192</f>
        <v>0</v>
      </c>
      <c r="W4191" s="5">
        <f>VLOOKUP(CONCATENATE($F4191," ",$G4191),AllocFactorMatrix,(W$4+1),FALSE)*$E4192</f>
        <v>0</v>
      </c>
      <c r="X4191" s="5">
        <f t="shared" si="2143"/>
        <v>0</v>
      </c>
      <c r="Y4191" s="5">
        <f>VLOOKUP(CONCATENATE($F4191," ",$G4191),AllocFactorMatrix,(Y$4+1),FALSE)*$E4192</f>
        <v>0</v>
      </c>
      <c r="Z4191" s="5">
        <f>VLOOKUP(CONCATENATE($F4191," ",$G4191),AllocFactorMatrix,(Z$4+1),FALSE)*$E4192</f>
        <v>0</v>
      </c>
      <c r="AA4191" s="5">
        <f t="shared" si="2142"/>
        <v>0</v>
      </c>
      <c r="AB4191" s="5">
        <f>VLOOKUP(CONCATENATE($F4191," ",$G4191),AllocFactorMatrix,(AB$4+1),FALSE)*$E4192</f>
        <v>0</v>
      </c>
      <c r="AC4191" s="5">
        <f>VLOOKUP(CONCATENATE($F4191," ",$G4191),AllocFactorMatrix,(AC$4+1),FALSE)*$E4192</f>
        <v>0</v>
      </c>
      <c r="AD4191" s="5">
        <f>VLOOKUP(CONCATENATE($F4191," ",$G4191),AllocFactorMatrix,(AD$4+1),FALSE)*$E4192</f>
        <v>0</v>
      </c>
    </row>
    <row r="4192" spans="3:30" collapsed="1">
      <c r="D4192" s="55" t="str">
        <f>+D3233</f>
        <v>Adj 2 - Decommissioning Rider Removal</v>
      </c>
      <c r="E4192" s="63">
        <v>672242</v>
      </c>
      <c r="F4192" s="57" t="str">
        <f>+F3233</f>
        <v>PROD_DEMAND</v>
      </c>
      <c r="G4192" s="55" t="str">
        <f>$G$15</f>
        <v>TOTAL</v>
      </c>
      <c r="H4192" s="4">
        <f t="shared" si="2139"/>
        <v>672241.99999999988</v>
      </c>
      <c r="I4192" s="5">
        <f>VLOOKUP(CONCATENATE($F4192," ",$G4192),AllocFactorMatrix,(I$4+1),FALSE)*$E4192</f>
        <v>373233.11921846442</v>
      </c>
      <c r="J4192" s="5">
        <f>VLOOKUP(CONCATENATE($F4192," ",$G4192),AllocFactorMatrix,(J$4+1),FALSE)*$E4192</f>
        <v>17174.275673908756</v>
      </c>
      <c r="K4192" s="5">
        <f>VLOOKUP(CONCATENATE($F4192," ",$G4192),AllocFactorMatrix,(K$4+1),FALSE)*$E4192</f>
        <v>56576.995287434613</v>
      </c>
      <c r="L4192" s="5">
        <f>VLOOKUP(CONCATENATE($F4192," ",$G4192),AllocFactorMatrix,(L$4+1),FALSE)*$E4192</f>
        <v>1413.6784953286144</v>
      </c>
      <c r="M4192" s="5">
        <f>VLOOKUP(CONCATENATE($F4192," ",$G4192),AllocFactorMatrix,(M$4+1),FALSE)*$E4192</f>
        <v>181.98246754083462</v>
      </c>
      <c r="N4192" s="5">
        <f t="shared" si="2140"/>
        <v>58172.656250304062</v>
      </c>
      <c r="O4192" s="5">
        <f>VLOOKUP(CONCATENATE($F4192," ",$G4192),AllocFactorMatrix,(O$4+1),FALSE)*$E4192</f>
        <v>43038.885044501912</v>
      </c>
      <c r="P4192" s="5">
        <f>VLOOKUP(CONCATENATE($F4192," ",$G4192),AllocFactorMatrix,(P$4+1),FALSE)*$E4192</f>
        <v>7790.1199719241768</v>
      </c>
      <c r="Q4192" s="5">
        <f>VLOOKUP(CONCATENATE($F4192," ",$G4192),AllocFactorMatrix,(Q$4+1),FALSE)*$E4192</f>
        <v>3013.16340566801</v>
      </c>
      <c r="R4192" s="5">
        <f>VLOOKUP(CONCATENATE($F4192," ",$G4192),AllocFactorMatrix,(R$4+1),FALSE)*$E4192</f>
        <v>64.923800851488437</v>
      </c>
      <c r="S4192" s="5">
        <f t="shared" si="2141"/>
        <v>53907.09222294559</v>
      </c>
      <c r="T4192" s="5">
        <f>VLOOKUP(CONCATENATE($F4192," ",$G4192),AllocFactorMatrix,(T$4+1),FALSE)*$E4192</f>
        <v>1366.6417308290268</v>
      </c>
      <c r="U4192" s="5">
        <f>VLOOKUP(CONCATENATE($F4192," ",$G4192),AllocFactorMatrix,(U$4+1),FALSE)*$E4192</f>
        <v>21759.312106767495</v>
      </c>
      <c r="V4192" s="5">
        <f>VLOOKUP(CONCATENATE($F4192," ",$G4192),AllocFactorMatrix,(V$4+1),FALSE)*$E4192</f>
        <v>118005.18391544528</v>
      </c>
      <c r="W4192" s="5">
        <f>VLOOKUP(CONCATENATE($F4192," ",$G4192),AllocFactorMatrix,(W$4+1),FALSE)*$E4192</f>
        <v>15526.255585375506</v>
      </c>
      <c r="X4192" s="5">
        <f t="shared" si="2143"/>
        <v>156657.39333841731</v>
      </c>
      <c r="Y4192" s="5">
        <f>VLOOKUP(CONCATENATE($F4192," ",$G4192),AllocFactorMatrix,(Y$4+1),FALSE)*$E4192</f>
        <v>12684.810493107874</v>
      </c>
      <c r="Z4192" s="5">
        <f>VLOOKUP(CONCATENATE($F4192," ",$G4192),AllocFactorMatrix,(Z$4+1),FALSE)*$E4192</f>
        <v>263.67513168355748</v>
      </c>
      <c r="AA4192" s="5">
        <f t="shared" si="2142"/>
        <v>12948.485624791432</v>
      </c>
      <c r="AB4192" s="5">
        <f>VLOOKUP(CONCATENATE($F4192," ",$G4192),AllocFactorMatrix,(AB$4+1),FALSE)*$E4192</f>
        <v>148.97767116839185</v>
      </c>
      <c r="AC4192" s="5">
        <f>VLOOKUP(CONCATENATE($F4192," ",$G4192),AllocFactorMatrix,(AC$4+1),FALSE)*$E4192</f>
        <v>0</v>
      </c>
      <c r="AD4192" s="5">
        <f>VLOOKUP(CONCATENATE($F4192," ",$G4192),AllocFactorMatrix,(AD$4+1),FALSE)*$E4192</f>
        <v>0</v>
      </c>
    </row>
    <row r="4193" spans="4:30" hidden="1" outlineLevel="1">
      <c r="D4193" s="7"/>
      <c r="E4193" s="51"/>
      <c r="F4193" s="52" t="str">
        <f>F4200</f>
        <v>PROD_ENERGY</v>
      </c>
      <c r="G4193" s="55" t="str">
        <f>$G$8</f>
        <v>PRODUCTION</v>
      </c>
      <c r="H4193" s="4">
        <f t="shared" si="2139"/>
        <v>0</v>
      </c>
      <c r="I4193" s="5">
        <f>VLOOKUP(CONCATENATE($F4193," ",$G4193),AllocFactorMatrix,(I$4+1),FALSE)*$E4200</f>
        <v>0</v>
      </c>
      <c r="J4193" s="5">
        <f>VLOOKUP(CONCATENATE($F4193," ",$G4193),AllocFactorMatrix,(J$4+1),FALSE)*$E4200</f>
        <v>0</v>
      </c>
      <c r="K4193" s="5">
        <f>VLOOKUP(CONCATENATE($F4193," ",$G4193),AllocFactorMatrix,(K$4+1),FALSE)*$E4200</f>
        <v>0</v>
      </c>
      <c r="L4193" s="5">
        <f>VLOOKUP(CONCATENATE($F4193," ",$G4193),AllocFactorMatrix,(L$4+1),FALSE)*$E4200</f>
        <v>0</v>
      </c>
      <c r="M4193" s="5">
        <f>VLOOKUP(CONCATENATE($F4193," ",$G4193),AllocFactorMatrix,(M$4+1),FALSE)*$E4200</f>
        <v>0</v>
      </c>
      <c r="N4193" s="5">
        <f t="shared" si="2140"/>
        <v>0</v>
      </c>
      <c r="O4193" s="5">
        <f>VLOOKUP(CONCATENATE($F4193," ",$G4193),AllocFactorMatrix,(O$4+1),FALSE)*$E4200</f>
        <v>0</v>
      </c>
      <c r="P4193" s="5">
        <f>VLOOKUP(CONCATENATE($F4193," ",$G4193),AllocFactorMatrix,(P$4+1),FALSE)*$E4200</f>
        <v>0</v>
      </c>
      <c r="Q4193" s="5">
        <f>VLOOKUP(CONCATENATE($F4193," ",$G4193),AllocFactorMatrix,(Q$4+1),FALSE)*$E4200</f>
        <v>0</v>
      </c>
      <c r="R4193" s="5">
        <f>VLOOKUP(CONCATENATE($F4193," ",$G4193),AllocFactorMatrix,(R$4+1),FALSE)*$E4200</f>
        <v>0</v>
      </c>
      <c r="S4193" s="5">
        <f t="shared" si="2141"/>
        <v>0</v>
      </c>
      <c r="T4193" s="5">
        <f>VLOOKUP(CONCATENATE($F4193," ",$G4193),AllocFactorMatrix,(T$4+1),FALSE)*$E4200</f>
        <v>0</v>
      </c>
      <c r="U4193" s="5">
        <f>VLOOKUP(CONCATENATE($F4193," ",$G4193),AllocFactorMatrix,(U$4+1),FALSE)*$E4200</f>
        <v>0</v>
      </c>
      <c r="V4193" s="5">
        <f>VLOOKUP(CONCATENATE($F4193," ",$G4193),AllocFactorMatrix,(V$4+1),FALSE)*$E4200</f>
        <v>0</v>
      </c>
      <c r="W4193" s="5">
        <f>VLOOKUP(CONCATENATE($F4193," ",$G4193),AllocFactorMatrix,(W$4+1),FALSE)*$E4200</f>
        <v>0</v>
      </c>
      <c r="X4193" s="5">
        <f>SUBTOTAL(9,T4193:W4193)</f>
        <v>0</v>
      </c>
      <c r="Y4193" s="5">
        <f>VLOOKUP(CONCATENATE($F4193," ",$G4193),AllocFactorMatrix,(Y$4+1),FALSE)*$E4200</f>
        <v>0</v>
      </c>
      <c r="Z4193" s="5">
        <f>VLOOKUP(CONCATENATE($F4193," ",$G4193),AllocFactorMatrix,(Z$4+1),FALSE)*$E4200</f>
        <v>0</v>
      </c>
      <c r="AA4193" s="5">
        <f t="shared" si="2142"/>
        <v>0</v>
      </c>
      <c r="AB4193" s="5">
        <f>VLOOKUP(CONCATENATE($F4193," ",$G4193),AllocFactorMatrix,(AB$4+1),FALSE)*$E4200</f>
        <v>0</v>
      </c>
      <c r="AC4193" s="5">
        <f>VLOOKUP(CONCATENATE($F4193," ",$G4193),AllocFactorMatrix,(AC$4+1),FALSE)*$E4200</f>
        <v>0</v>
      </c>
      <c r="AD4193" s="5">
        <f>VLOOKUP(CONCATENATE($F4193," ",$G4193),AllocFactorMatrix,(AD$4+1),FALSE)*$E4200</f>
        <v>0</v>
      </c>
    </row>
    <row r="4194" spans="4:30" hidden="1" outlineLevel="1">
      <c r="D4194" s="7"/>
      <c r="E4194" s="51"/>
      <c r="F4194" s="52" t="str">
        <f>F4200</f>
        <v>PROD_ENERGY</v>
      </c>
      <c r="G4194" s="55" t="str">
        <f>$G$9</f>
        <v>BULKTRAN</v>
      </c>
      <c r="H4194" s="4">
        <f t="shared" si="2139"/>
        <v>0</v>
      </c>
      <c r="I4194" s="5">
        <f>VLOOKUP(CONCATENATE($F4194," ",$G4194),AllocFactorMatrix,(I$4+1),FALSE)*$E4200</f>
        <v>0</v>
      </c>
      <c r="J4194" s="5">
        <f>VLOOKUP(CONCATENATE($F4194," ",$G4194),AllocFactorMatrix,(J$4+1),FALSE)*$E4200</f>
        <v>0</v>
      </c>
      <c r="K4194" s="5">
        <f>VLOOKUP(CONCATENATE($F4194," ",$G4194),AllocFactorMatrix,(K$4+1),FALSE)*$E4200</f>
        <v>0</v>
      </c>
      <c r="L4194" s="5">
        <f>VLOOKUP(CONCATENATE($F4194," ",$G4194),AllocFactorMatrix,(L$4+1),FALSE)*$E4200</f>
        <v>0</v>
      </c>
      <c r="M4194" s="5">
        <f>VLOOKUP(CONCATENATE($F4194," ",$G4194),AllocFactorMatrix,(M$4+1),FALSE)*$E4200</f>
        <v>0</v>
      </c>
      <c r="N4194" s="5">
        <f t="shared" si="2140"/>
        <v>0</v>
      </c>
      <c r="O4194" s="5">
        <f>VLOOKUP(CONCATENATE($F4194," ",$G4194),AllocFactorMatrix,(O$4+1),FALSE)*$E4200</f>
        <v>0</v>
      </c>
      <c r="P4194" s="5">
        <f>VLOOKUP(CONCATENATE($F4194," ",$G4194),AllocFactorMatrix,(P$4+1),FALSE)*$E4200</f>
        <v>0</v>
      </c>
      <c r="Q4194" s="5">
        <f>VLOOKUP(CONCATENATE($F4194," ",$G4194),AllocFactorMatrix,(Q$4+1),FALSE)*$E4200</f>
        <v>0</v>
      </c>
      <c r="R4194" s="5">
        <f>VLOOKUP(CONCATENATE($F4194," ",$G4194),AllocFactorMatrix,(R$4+1),FALSE)*$E4200</f>
        <v>0</v>
      </c>
      <c r="S4194" s="5">
        <f t="shared" si="2141"/>
        <v>0</v>
      </c>
      <c r="T4194" s="5">
        <f>VLOOKUP(CONCATENATE($F4194," ",$G4194),AllocFactorMatrix,(T$4+1),FALSE)*$E4200</f>
        <v>0</v>
      </c>
      <c r="U4194" s="5">
        <f>VLOOKUP(CONCATENATE($F4194," ",$G4194),AllocFactorMatrix,(U$4+1),FALSE)*$E4200</f>
        <v>0</v>
      </c>
      <c r="V4194" s="5">
        <f>VLOOKUP(CONCATENATE($F4194," ",$G4194),AllocFactorMatrix,(V$4+1),FALSE)*$E4200</f>
        <v>0</v>
      </c>
      <c r="W4194" s="5">
        <f>VLOOKUP(CONCATENATE($F4194," ",$G4194),AllocFactorMatrix,(W$4+1),FALSE)*$E4200</f>
        <v>0</v>
      </c>
      <c r="X4194" s="5">
        <f t="shared" ref="X4194:X4200" si="2144">SUBTOTAL(9,T4194:W4194)</f>
        <v>0</v>
      </c>
      <c r="Y4194" s="5">
        <f>VLOOKUP(CONCATENATE($F4194," ",$G4194),AllocFactorMatrix,(Y$4+1),FALSE)*$E4200</f>
        <v>0</v>
      </c>
      <c r="Z4194" s="5">
        <f>VLOOKUP(CONCATENATE($F4194," ",$G4194),AllocFactorMatrix,(Z$4+1),FALSE)*$E4200</f>
        <v>0</v>
      </c>
      <c r="AA4194" s="5">
        <f t="shared" si="2142"/>
        <v>0</v>
      </c>
      <c r="AB4194" s="5">
        <f>VLOOKUP(CONCATENATE($F4194," ",$G4194),AllocFactorMatrix,(AB$4+1),FALSE)*$E4200</f>
        <v>0</v>
      </c>
      <c r="AC4194" s="5">
        <f>VLOOKUP(CONCATENATE($F4194," ",$G4194),AllocFactorMatrix,(AC$4+1),FALSE)*$E4200</f>
        <v>0</v>
      </c>
      <c r="AD4194" s="5">
        <f>VLOOKUP(CONCATENATE($F4194," ",$G4194),AllocFactorMatrix,(AD$4+1),FALSE)*$E4200</f>
        <v>0</v>
      </c>
    </row>
    <row r="4195" spans="4:30" hidden="1" outlineLevel="1">
      <c r="D4195" s="7"/>
      <c r="E4195" s="51"/>
      <c r="F4195" s="52" t="str">
        <f>F4200</f>
        <v>PROD_ENERGY</v>
      </c>
      <c r="G4195" s="55" t="str">
        <f>$G$10</f>
        <v>SUBTRAN</v>
      </c>
      <c r="H4195" s="4">
        <f t="shared" si="2139"/>
        <v>0</v>
      </c>
      <c r="I4195" s="5">
        <f>VLOOKUP(CONCATENATE($F4195," ",$G4195),AllocFactorMatrix,(I$4+1),FALSE)*$E4200</f>
        <v>0</v>
      </c>
      <c r="J4195" s="5">
        <f>VLOOKUP(CONCATENATE($F4195," ",$G4195),AllocFactorMatrix,(J$4+1),FALSE)*$E4200</f>
        <v>0</v>
      </c>
      <c r="K4195" s="5">
        <f>VLOOKUP(CONCATENATE($F4195," ",$G4195),AllocFactorMatrix,(K$4+1),FALSE)*$E4200</f>
        <v>0</v>
      </c>
      <c r="L4195" s="5">
        <f>VLOOKUP(CONCATENATE($F4195," ",$G4195),AllocFactorMatrix,(L$4+1),FALSE)*$E4200</f>
        <v>0</v>
      </c>
      <c r="M4195" s="5">
        <f>VLOOKUP(CONCATENATE($F4195," ",$G4195),AllocFactorMatrix,(M$4+1),FALSE)*$E4200</f>
        <v>0</v>
      </c>
      <c r="N4195" s="5">
        <f t="shared" si="2140"/>
        <v>0</v>
      </c>
      <c r="O4195" s="5">
        <f>VLOOKUP(CONCATENATE($F4195," ",$G4195),AllocFactorMatrix,(O$4+1),FALSE)*$E4200</f>
        <v>0</v>
      </c>
      <c r="P4195" s="5">
        <f>VLOOKUP(CONCATENATE($F4195," ",$G4195),AllocFactorMatrix,(P$4+1),FALSE)*$E4200</f>
        <v>0</v>
      </c>
      <c r="Q4195" s="5">
        <f>VLOOKUP(CONCATENATE($F4195," ",$G4195),AllocFactorMatrix,(Q$4+1),FALSE)*$E4200</f>
        <v>0</v>
      </c>
      <c r="R4195" s="5">
        <f>VLOOKUP(CONCATENATE($F4195," ",$G4195),AllocFactorMatrix,(R$4+1),FALSE)*$E4200</f>
        <v>0</v>
      </c>
      <c r="S4195" s="5">
        <f t="shared" si="2141"/>
        <v>0</v>
      </c>
      <c r="T4195" s="5">
        <f>VLOOKUP(CONCATENATE($F4195," ",$G4195),AllocFactorMatrix,(T$4+1),FALSE)*$E4200</f>
        <v>0</v>
      </c>
      <c r="U4195" s="5">
        <f>VLOOKUP(CONCATENATE($F4195," ",$G4195),AllocFactorMatrix,(U$4+1),FALSE)*$E4200</f>
        <v>0</v>
      </c>
      <c r="V4195" s="5">
        <f>VLOOKUP(CONCATENATE($F4195," ",$G4195),AllocFactorMatrix,(V$4+1),FALSE)*$E4200</f>
        <v>0</v>
      </c>
      <c r="W4195" s="5">
        <f>VLOOKUP(CONCATENATE($F4195," ",$G4195),AllocFactorMatrix,(W$4+1),FALSE)*$E4200</f>
        <v>0</v>
      </c>
      <c r="X4195" s="5">
        <f t="shared" si="2144"/>
        <v>0</v>
      </c>
      <c r="Y4195" s="5">
        <f>VLOOKUP(CONCATENATE($F4195," ",$G4195),AllocFactorMatrix,(Y$4+1),FALSE)*$E4200</f>
        <v>0</v>
      </c>
      <c r="Z4195" s="5">
        <f>VLOOKUP(CONCATENATE($F4195," ",$G4195),AllocFactorMatrix,(Z$4+1),FALSE)*$E4200</f>
        <v>0</v>
      </c>
      <c r="AA4195" s="5">
        <f t="shared" si="2142"/>
        <v>0</v>
      </c>
      <c r="AB4195" s="5">
        <f>VLOOKUP(CONCATENATE($F4195," ",$G4195),AllocFactorMatrix,(AB$4+1),FALSE)*$E4200</f>
        <v>0</v>
      </c>
      <c r="AC4195" s="5">
        <f>VLOOKUP(CONCATENATE($F4195," ",$G4195),AllocFactorMatrix,(AC$4+1),FALSE)*$E4200</f>
        <v>0</v>
      </c>
      <c r="AD4195" s="5">
        <f>VLOOKUP(CONCATENATE($F4195," ",$G4195),AllocFactorMatrix,(AD$4+1),FALSE)*$E4200</f>
        <v>0</v>
      </c>
    </row>
    <row r="4196" spans="4:30" hidden="1" outlineLevel="1">
      <c r="D4196" s="7"/>
      <c r="E4196" s="51"/>
      <c r="F4196" s="52" t="str">
        <f>F4200</f>
        <v>PROD_ENERGY</v>
      </c>
      <c r="G4196" s="55" t="str">
        <f>$G$11</f>
        <v>DISTPRI</v>
      </c>
      <c r="H4196" s="4">
        <f t="shared" si="2139"/>
        <v>0</v>
      </c>
      <c r="I4196" s="5">
        <f>VLOOKUP(CONCATENATE($F4196," ",$G4196),AllocFactorMatrix,(I$4+1),FALSE)*$E4200</f>
        <v>0</v>
      </c>
      <c r="J4196" s="5">
        <f>VLOOKUP(CONCATENATE($F4196," ",$G4196),AllocFactorMatrix,(J$4+1),FALSE)*$E4200</f>
        <v>0</v>
      </c>
      <c r="K4196" s="5">
        <f>VLOOKUP(CONCATENATE($F4196," ",$G4196),AllocFactorMatrix,(K$4+1),FALSE)*$E4200</f>
        <v>0</v>
      </c>
      <c r="L4196" s="5">
        <f>VLOOKUP(CONCATENATE($F4196," ",$G4196),AllocFactorMatrix,(L$4+1),FALSE)*$E4200</f>
        <v>0</v>
      </c>
      <c r="M4196" s="5">
        <f>VLOOKUP(CONCATENATE($F4196," ",$G4196),AllocFactorMatrix,(M$4+1),FALSE)*$E4200</f>
        <v>0</v>
      </c>
      <c r="N4196" s="5">
        <f t="shared" si="2140"/>
        <v>0</v>
      </c>
      <c r="O4196" s="5">
        <f>VLOOKUP(CONCATENATE($F4196," ",$G4196),AllocFactorMatrix,(O$4+1),FALSE)*$E4200</f>
        <v>0</v>
      </c>
      <c r="P4196" s="5">
        <f>VLOOKUP(CONCATENATE($F4196," ",$G4196),AllocFactorMatrix,(P$4+1),FALSE)*$E4200</f>
        <v>0</v>
      </c>
      <c r="Q4196" s="5">
        <f>VLOOKUP(CONCATENATE($F4196," ",$G4196),AllocFactorMatrix,(Q$4+1),FALSE)*$E4200</f>
        <v>0</v>
      </c>
      <c r="R4196" s="5">
        <f>VLOOKUP(CONCATENATE($F4196," ",$G4196),AllocFactorMatrix,(R$4+1),FALSE)*$E4200</f>
        <v>0</v>
      </c>
      <c r="S4196" s="5">
        <f t="shared" si="2141"/>
        <v>0</v>
      </c>
      <c r="T4196" s="5">
        <f>VLOOKUP(CONCATENATE($F4196," ",$G4196),AllocFactorMatrix,(T$4+1),FALSE)*$E4200</f>
        <v>0</v>
      </c>
      <c r="U4196" s="5">
        <f>VLOOKUP(CONCATENATE($F4196," ",$G4196),AllocFactorMatrix,(U$4+1),FALSE)*$E4200</f>
        <v>0</v>
      </c>
      <c r="V4196" s="5">
        <f>VLOOKUP(CONCATENATE($F4196," ",$G4196),AllocFactorMatrix,(V$4+1),FALSE)*$E4200</f>
        <v>0</v>
      </c>
      <c r="W4196" s="5">
        <f>VLOOKUP(CONCATENATE($F4196," ",$G4196),AllocFactorMatrix,(W$4+1),FALSE)*$E4200</f>
        <v>0</v>
      </c>
      <c r="X4196" s="5">
        <f t="shared" si="2144"/>
        <v>0</v>
      </c>
      <c r="Y4196" s="5">
        <f>VLOOKUP(CONCATENATE($F4196," ",$G4196),AllocFactorMatrix,(Y$4+1),FALSE)*$E4200</f>
        <v>0</v>
      </c>
      <c r="Z4196" s="5">
        <f>VLOOKUP(CONCATENATE($F4196," ",$G4196),AllocFactorMatrix,(Z$4+1),FALSE)*$E4200</f>
        <v>0</v>
      </c>
      <c r="AA4196" s="5">
        <f t="shared" si="2142"/>
        <v>0</v>
      </c>
      <c r="AB4196" s="5">
        <f>VLOOKUP(CONCATENATE($F4196," ",$G4196),AllocFactorMatrix,(AB$4+1),FALSE)*$E4200</f>
        <v>0</v>
      </c>
      <c r="AC4196" s="5">
        <f>VLOOKUP(CONCATENATE($F4196," ",$G4196),AllocFactorMatrix,(AC$4+1),FALSE)*$E4200</f>
        <v>0</v>
      </c>
      <c r="AD4196" s="5">
        <f>VLOOKUP(CONCATENATE($F4196," ",$G4196),AllocFactorMatrix,(AD$4+1),FALSE)*$E4200</f>
        <v>0</v>
      </c>
    </row>
    <row r="4197" spans="4:30" hidden="1" outlineLevel="1">
      <c r="D4197" s="7"/>
      <c r="E4197" s="51"/>
      <c r="F4197" s="52" t="str">
        <f>F4200</f>
        <v>PROD_ENERGY</v>
      </c>
      <c r="G4197" s="55" t="str">
        <f>$G$12</f>
        <v>DISTSEC</v>
      </c>
      <c r="H4197" s="4">
        <f t="shared" si="2139"/>
        <v>0</v>
      </c>
      <c r="I4197" s="5">
        <f>VLOOKUP(CONCATENATE($F4197," ",$G4197),AllocFactorMatrix,(I$4+1),FALSE)*$E4200</f>
        <v>0</v>
      </c>
      <c r="J4197" s="5">
        <f>VLOOKUP(CONCATENATE($F4197," ",$G4197),AllocFactorMatrix,(J$4+1),FALSE)*$E4200</f>
        <v>0</v>
      </c>
      <c r="K4197" s="5">
        <f>VLOOKUP(CONCATENATE($F4197," ",$G4197),AllocFactorMatrix,(K$4+1),FALSE)*$E4200</f>
        <v>0</v>
      </c>
      <c r="L4197" s="5">
        <f>VLOOKUP(CONCATENATE($F4197," ",$G4197),AllocFactorMatrix,(L$4+1),FALSE)*$E4200</f>
        <v>0</v>
      </c>
      <c r="M4197" s="5">
        <f>VLOOKUP(CONCATENATE($F4197," ",$G4197),AllocFactorMatrix,(M$4+1),FALSE)*$E4200</f>
        <v>0</v>
      </c>
      <c r="N4197" s="5">
        <f t="shared" si="2140"/>
        <v>0</v>
      </c>
      <c r="O4197" s="5">
        <f>VLOOKUP(CONCATENATE($F4197," ",$G4197),AllocFactorMatrix,(O$4+1),FALSE)*$E4200</f>
        <v>0</v>
      </c>
      <c r="P4197" s="5">
        <f>VLOOKUP(CONCATENATE($F4197," ",$G4197),AllocFactorMatrix,(P$4+1),FALSE)*$E4200</f>
        <v>0</v>
      </c>
      <c r="Q4197" s="5">
        <f>VLOOKUP(CONCATENATE($F4197," ",$G4197),AllocFactorMatrix,(Q$4+1),FALSE)*$E4200</f>
        <v>0</v>
      </c>
      <c r="R4197" s="5">
        <f>VLOOKUP(CONCATENATE($F4197," ",$G4197),AllocFactorMatrix,(R$4+1),FALSE)*$E4200</f>
        <v>0</v>
      </c>
      <c r="S4197" s="5">
        <f t="shared" si="2141"/>
        <v>0</v>
      </c>
      <c r="T4197" s="5">
        <f>VLOOKUP(CONCATENATE($F4197," ",$G4197),AllocFactorMatrix,(T$4+1),FALSE)*$E4200</f>
        <v>0</v>
      </c>
      <c r="U4197" s="5">
        <f>VLOOKUP(CONCATENATE($F4197," ",$G4197),AllocFactorMatrix,(U$4+1),FALSE)*$E4200</f>
        <v>0</v>
      </c>
      <c r="V4197" s="5">
        <f>VLOOKUP(CONCATENATE($F4197," ",$G4197),AllocFactorMatrix,(V$4+1),FALSE)*$E4200</f>
        <v>0</v>
      </c>
      <c r="W4197" s="5">
        <f>VLOOKUP(CONCATENATE($F4197," ",$G4197),AllocFactorMatrix,(W$4+1),FALSE)*$E4200</f>
        <v>0</v>
      </c>
      <c r="X4197" s="5">
        <f t="shared" si="2144"/>
        <v>0</v>
      </c>
      <c r="Y4197" s="5">
        <f>VLOOKUP(CONCATENATE($F4197," ",$G4197),AllocFactorMatrix,(Y$4+1),FALSE)*$E4200</f>
        <v>0</v>
      </c>
      <c r="Z4197" s="5">
        <f>VLOOKUP(CONCATENATE($F4197," ",$G4197),AllocFactorMatrix,(Z$4+1),FALSE)*$E4200</f>
        <v>0</v>
      </c>
      <c r="AA4197" s="5">
        <f t="shared" si="2142"/>
        <v>0</v>
      </c>
      <c r="AB4197" s="5">
        <f>VLOOKUP(CONCATENATE($F4197," ",$G4197),AllocFactorMatrix,(AB$4+1),FALSE)*$E4200</f>
        <v>0</v>
      </c>
      <c r="AC4197" s="5">
        <f>VLOOKUP(CONCATENATE($F4197," ",$G4197),AllocFactorMatrix,(AC$4+1),FALSE)*$E4200</f>
        <v>0</v>
      </c>
      <c r="AD4197" s="5">
        <f>VLOOKUP(CONCATENATE($F4197," ",$G4197),AllocFactorMatrix,(AD$4+1),FALSE)*$E4200</f>
        <v>0</v>
      </c>
    </row>
    <row r="4198" spans="4:30" hidden="1" outlineLevel="1">
      <c r="D4198" s="7"/>
      <c r="E4198" s="51"/>
      <c r="F4198" s="52" t="str">
        <f>F4200</f>
        <v>PROD_ENERGY</v>
      </c>
      <c r="G4198" s="55" t="str">
        <f>$G$13</f>
        <v>ENERGY</v>
      </c>
      <c r="H4198" s="4">
        <f t="shared" si="2139"/>
        <v>281709.99999999988</v>
      </c>
      <c r="I4198" s="5">
        <f>VLOOKUP(CONCATENATE($F4198," ",$G4198),AllocFactorMatrix,(I$4+1),FALSE)*$E4200</f>
        <v>105705.22316960472</v>
      </c>
      <c r="J4198" s="5">
        <f>VLOOKUP(CONCATENATE($F4198," ",$G4198),AllocFactorMatrix,(J$4+1),FALSE)*$E4200</f>
        <v>6850.381506844421</v>
      </c>
      <c r="K4198" s="5">
        <f>VLOOKUP(CONCATENATE($F4198," ",$G4198),AllocFactorMatrix,(K$4+1),FALSE)*$E4200</f>
        <v>22983.772562376867</v>
      </c>
      <c r="L4198" s="5">
        <f>VLOOKUP(CONCATENATE($F4198," ",$G4198),AllocFactorMatrix,(L$4+1),FALSE)*$E4200</f>
        <v>730.47647056065455</v>
      </c>
      <c r="M4198" s="5">
        <f>VLOOKUP(CONCATENATE($F4198," ",$G4198),AllocFactorMatrix,(M$4+1),FALSE)*$E4200</f>
        <v>67.341391162374947</v>
      </c>
      <c r="N4198" s="5">
        <f t="shared" si="2140"/>
        <v>23781.590424099897</v>
      </c>
      <c r="O4198" s="5">
        <f>VLOOKUP(CONCATENATE($F4198," ",$G4198),AllocFactorMatrix,(O$4+1),FALSE)*$E4200</f>
        <v>20954.62614364615</v>
      </c>
      <c r="P4198" s="5">
        <f>VLOOKUP(CONCATENATE($F4198," ",$G4198),AllocFactorMatrix,(P$4+1),FALSE)*$E4200</f>
        <v>3884.5844851183324</v>
      </c>
      <c r="Q4198" s="5">
        <f>VLOOKUP(CONCATENATE($F4198," ",$G4198),AllocFactorMatrix,(Q$4+1),FALSE)*$E4200</f>
        <v>1765.0557604973351</v>
      </c>
      <c r="R4198" s="5">
        <f>VLOOKUP(CONCATENATE($F4198," ",$G4198),AllocFactorMatrix,(R$4+1),FALSE)*$E4200</f>
        <v>81.782337521362507</v>
      </c>
      <c r="S4198" s="5">
        <f t="shared" si="2141"/>
        <v>26686.048726783181</v>
      </c>
      <c r="T4198" s="5">
        <f>VLOOKUP(CONCATENATE($F4198," ",$G4198),AllocFactorMatrix,(T$4+1),FALSE)*$E4200</f>
        <v>803.02098276159325</v>
      </c>
      <c r="U4198" s="5">
        <f>VLOOKUP(CONCATENATE($F4198," ",$G4198),AllocFactorMatrix,(U$4+1),FALSE)*$E4200</f>
        <v>14099.845467930561</v>
      </c>
      <c r="V4198" s="5">
        <f>VLOOKUP(CONCATENATE($F4198," ",$G4198),AllocFactorMatrix,(V$4+1),FALSE)*$E4200</f>
        <v>80053.068609077643</v>
      </c>
      <c r="W4198" s="5">
        <f>VLOOKUP(CONCATENATE($F4198," ",$G4198),AllocFactorMatrix,(W$4+1),FALSE)*$E4200</f>
        <v>15187.940730212751</v>
      </c>
      <c r="X4198" s="5">
        <f t="shared" si="2144"/>
        <v>110143.87578998254</v>
      </c>
      <c r="Y4198" s="5">
        <f>VLOOKUP(CONCATENATE($F4198," ",$G4198),AllocFactorMatrix,(Y$4+1),FALSE)*$E4200</f>
        <v>5677.2398674495234</v>
      </c>
      <c r="Z4198" s="5">
        <f>VLOOKUP(CONCATENATE($F4198," ",$G4198),AllocFactorMatrix,(Z$4+1),FALSE)*$E4200</f>
        <v>92.416414644714237</v>
      </c>
      <c r="AA4198" s="5">
        <f t="shared" si="2142"/>
        <v>5769.6562820942381</v>
      </c>
      <c r="AB4198" s="5">
        <f>VLOOKUP(CONCATENATE($F4198," ",$G4198),AllocFactorMatrix,(AB$4+1),FALSE)*$E4200</f>
        <v>103.08307652417597</v>
      </c>
      <c r="AC4198" s="5">
        <f>VLOOKUP(CONCATENATE($F4198," ",$G4198),AllocFactorMatrix,(AC$4+1),FALSE)*$E4200</f>
        <v>2229.033493219491</v>
      </c>
      <c r="AD4198" s="5">
        <f>VLOOKUP(CONCATENATE($F4198," ",$G4198),AllocFactorMatrix,(AD$4+1),FALSE)*$E4200</f>
        <v>441.10753084727071</v>
      </c>
    </row>
    <row r="4199" spans="4:30" hidden="1" outlineLevel="1">
      <c r="D4199" s="7"/>
      <c r="E4199" s="51"/>
      <c r="F4199" s="52" t="str">
        <f>F4200</f>
        <v>PROD_ENERGY</v>
      </c>
      <c r="G4199" s="55" t="str">
        <f>$G$14</f>
        <v>CUSTOMER</v>
      </c>
      <c r="H4199" s="4">
        <f t="shared" si="2139"/>
        <v>0</v>
      </c>
      <c r="I4199" s="5">
        <f>VLOOKUP(CONCATENATE($F4199," ",$G4199),AllocFactorMatrix,(I$4+1),FALSE)*$E4200</f>
        <v>0</v>
      </c>
      <c r="J4199" s="5">
        <f>VLOOKUP(CONCATENATE($F4199," ",$G4199),AllocFactorMatrix,(J$4+1),FALSE)*$E4200</f>
        <v>0</v>
      </c>
      <c r="K4199" s="5">
        <f>VLOOKUP(CONCATENATE($F4199," ",$G4199),AllocFactorMatrix,(K$4+1),FALSE)*$E4200</f>
        <v>0</v>
      </c>
      <c r="L4199" s="5">
        <f>VLOOKUP(CONCATENATE($F4199," ",$G4199),AllocFactorMatrix,(L$4+1),FALSE)*$E4200</f>
        <v>0</v>
      </c>
      <c r="M4199" s="5">
        <f>VLOOKUP(CONCATENATE($F4199," ",$G4199),AllocFactorMatrix,(M$4+1),FALSE)*$E4200</f>
        <v>0</v>
      </c>
      <c r="N4199" s="5">
        <f t="shared" si="2140"/>
        <v>0</v>
      </c>
      <c r="O4199" s="5">
        <f>VLOOKUP(CONCATENATE($F4199," ",$G4199),AllocFactorMatrix,(O$4+1),FALSE)*$E4200</f>
        <v>0</v>
      </c>
      <c r="P4199" s="5">
        <f>VLOOKUP(CONCATENATE($F4199," ",$G4199),AllocFactorMatrix,(P$4+1),FALSE)*$E4200</f>
        <v>0</v>
      </c>
      <c r="Q4199" s="5">
        <f>VLOOKUP(CONCATENATE($F4199," ",$G4199),AllocFactorMatrix,(Q$4+1),FALSE)*$E4200</f>
        <v>0</v>
      </c>
      <c r="R4199" s="5">
        <f>VLOOKUP(CONCATENATE($F4199," ",$G4199),AllocFactorMatrix,(R$4+1),FALSE)*$E4200</f>
        <v>0</v>
      </c>
      <c r="S4199" s="5">
        <f t="shared" si="2141"/>
        <v>0</v>
      </c>
      <c r="T4199" s="5">
        <f>VLOOKUP(CONCATENATE($F4199," ",$G4199),AllocFactorMatrix,(T$4+1),FALSE)*$E4200</f>
        <v>0</v>
      </c>
      <c r="U4199" s="5">
        <f>VLOOKUP(CONCATENATE($F4199," ",$G4199),AllocFactorMatrix,(U$4+1),FALSE)*$E4200</f>
        <v>0</v>
      </c>
      <c r="V4199" s="5">
        <f>VLOOKUP(CONCATENATE($F4199," ",$G4199),AllocFactorMatrix,(V$4+1),FALSE)*$E4200</f>
        <v>0</v>
      </c>
      <c r="W4199" s="5">
        <f>VLOOKUP(CONCATENATE($F4199," ",$G4199),AllocFactorMatrix,(W$4+1),FALSE)*$E4200</f>
        <v>0</v>
      </c>
      <c r="X4199" s="5">
        <f t="shared" si="2144"/>
        <v>0</v>
      </c>
      <c r="Y4199" s="5">
        <f>VLOOKUP(CONCATENATE($F4199," ",$G4199),AllocFactorMatrix,(Y$4+1),FALSE)*$E4200</f>
        <v>0</v>
      </c>
      <c r="Z4199" s="5">
        <f>VLOOKUP(CONCATENATE($F4199," ",$G4199),AllocFactorMatrix,(Z$4+1),FALSE)*$E4200</f>
        <v>0</v>
      </c>
      <c r="AA4199" s="5">
        <f t="shared" si="2142"/>
        <v>0</v>
      </c>
      <c r="AB4199" s="5">
        <f>VLOOKUP(CONCATENATE($F4199," ",$G4199),AllocFactorMatrix,(AB$4+1),FALSE)*$E4200</f>
        <v>0</v>
      </c>
      <c r="AC4199" s="5">
        <f>VLOOKUP(CONCATENATE($F4199," ",$G4199),AllocFactorMatrix,(AC$4+1),FALSE)*$E4200</f>
        <v>0</v>
      </c>
      <c r="AD4199" s="5">
        <f>VLOOKUP(CONCATENATE($F4199," ",$G4199),AllocFactorMatrix,(AD$4+1),FALSE)*$E4200</f>
        <v>0</v>
      </c>
    </row>
    <row r="4200" spans="4:30" collapsed="1">
      <c r="D4200" s="55" t="str">
        <f>+D3241</f>
        <v>Adj 5 - Environmental Surcharge Revenue Sync - remove FGD revenue, sync non-FGD revenue, remove deferrals</v>
      </c>
      <c r="E4200" s="61">
        <v>281710</v>
      </c>
      <c r="F4200" s="57" t="str">
        <f>+F3241</f>
        <v>PROD_ENERGY</v>
      </c>
      <c r="G4200" s="55" t="str">
        <f>$G$15</f>
        <v>TOTAL</v>
      </c>
      <c r="H4200" s="4">
        <f t="shared" si="2139"/>
        <v>281709.99999999988</v>
      </c>
      <c r="I4200" s="5">
        <f>VLOOKUP(CONCATENATE($F4200," ",$G4200),AllocFactorMatrix,(I$4+1),FALSE)*$E4200</f>
        <v>105705.22316960472</v>
      </c>
      <c r="J4200" s="5">
        <f>VLOOKUP(CONCATENATE($F4200," ",$G4200),AllocFactorMatrix,(J$4+1),FALSE)*$E4200</f>
        <v>6850.381506844421</v>
      </c>
      <c r="K4200" s="5">
        <f>VLOOKUP(CONCATENATE($F4200," ",$G4200),AllocFactorMatrix,(K$4+1),FALSE)*$E4200</f>
        <v>22983.772562376867</v>
      </c>
      <c r="L4200" s="5">
        <f>VLOOKUP(CONCATENATE($F4200," ",$G4200),AllocFactorMatrix,(L$4+1),FALSE)*$E4200</f>
        <v>730.47647056065455</v>
      </c>
      <c r="M4200" s="5">
        <f>VLOOKUP(CONCATENATE($F4200," ",$G4200),AllocFactorMatrix,(M$4+1),FALSE)*$E4200</f>
        <v>67.341391162374947</v>
      </c>
      <c r="N4200" s="5">
        <f t="shared" si="2140"/>
        <v>23781.590424099897</v>
      </c>
      <c r="O4200" s="5">
        <f>VLOOKUP(CONCATENATE($F4200," ",$G4200),AllocFactorMatrix,(O$4+1),FALSE)*$E4200</f>
        <v>20954.62614364615</v>
      </c>
      <c r="P4200" s="5">
        <f>VLOOKUP(CONCATENATE($F4200," ",$G4200),AllocFactorMatrix,(P$4+1),FALSE)*$E4200</f>
        <v>3884.5844851183324</v>
      </c>
      <c r="Q4200" s="5">
        <f>VLOOKUP(CONCATENATE($F4200," ",$G4200),AllocFactorMatrix,(Q$4+1),FALSE)*$E4200</f>
        <v>1765.0557604973351</v>
      </c>
      <c r="R4200" s="5">
        <f>VLOOKUP(CONCATENATE($F4200," ",$G4200),AllocFactorMatrix,(R$4+1),FALSE)*$E4200</f>
        <v>81.782337521362507</v>
      </c>
      <c r="S4200" s="5">
        <f t="shared" si="2141"/>
        <v>26686.048726783181</v>
      </c>
      <c r="T4200" s="5">
        <f>VLOOKUP(CONCATENATE($F4200," ",$G4200),AllocFactorMatrix,(T$4+1),FALSE)*$E4200</f>
        <v>803.02098276159325</v>
      </c>
      <c r="U4200" s="5">
        <f>VLOOKUP(CONCATENATE($F4200," ",$G4200),AllocFactorMatrix,(U$4+1),FALSE)*$E4200</f>
        <v>14099.845467930561</v>
      </c>
      <c r="V4200" s="5">
        <f>VLOOKUP(CONCATENATE($F4200," ",$G4200),AllocFactorMatrix,(V$4+1),FALSE)*$E4200</f>
        <v>80053.068609077643</v>
      </c>
      <c r="W4200" s="5">
        <f>VLOOKUP(CONCATENATE($F4200," ",$G4200),AllocFactorMatrix,(W$4+1),FALSE)*$E4200</f>
        <v>15187.940730212751</v>
      </c>
      <c r="X4200" s="5">
        <f t="shared" si="2144"/>
        <v>110143.87578998254</v>
      </c>
      <c r="Y4200" s="5">
        <f>VLOOKUP(CONCATENATE($F4200," ",$G4200),AllocFactorMatrix,(Y$4+1),FALSE)*$E4200</f>
        <v>5677.2398674495234</v>
      </c>
      <c r="Z4200" s="5">
        <f>VLOOKUP(CONCATENATE($F4200," ",$G4200),AllocFactorMatrix,(Z$4+1),FALSE)*$E4200</f>
        <v>92.416414644714237</v>
      </c>
      <c r="AA4200" s="5">
        <f t="shared" si="2142"/>
        <v>5769.6562820942381</v>
      </c>
      <c r="AB4200" s="5">
        <f>VLOOKUP(CONCATENATE($F4200," ",$G4200),AllocFactorMatrix,(AB$4+1),FALSE)*$E4200</f>
        <v>103.08307652417597</v>
      </c>
      <c r="AC4200" s="5">
        <f>VLOOKUP(CONCATENATE($F4200," ",$G4200),AllocFactorMatrix,(AC$4+1),FALSE)*$E4200</f>
        <v>2229.033493219491</v>
      </c>
      <c r="AD4200" s="5">
        <f>VLOOKUP(CONCATENATE($F4200," ",$G4200),AllocFactorMatrix,(AD$4+1),FALSE)*$E4200</f>
        <v>441.10753084727071</v>
      </c>
    </row>
    <row r="4201" spans="4:30" hidden="1" outlineLevel="1">
      <c r="D4201" s="7"/>
      <c r="E4201" s="51"/>
      <c r="F4201" s="52" t="str">
        <f>F4208</f>
        <v>PROD_DEMAND</v>
      </c>
      <c r="G4201" s="55" t="str">
        <f>$G$8</f>
        <v>PRODUCTION</v>
      </c>
      <c r="H4201" s="4">
        <f t="shared" si="2139"/>
        <v>1516865.9999999998</v>
      </c>
      <c r="I4201" s="5">
        <f>VLOOKUP(CONCATENATE($F4201," ",$G4201),AllocFactorMatrix,(I$4+1),FALSE)*$E4208</f>
        <v>842173.84307501651</v>
      </c>
      <c r="J4201" s="5">
        <f>VLOOKUP(CONCATENATE($F4201," ",$G4201),AllocFactorMatrix,(J$4+1),FALSE)*$E4208</f>
        <v>38752.524900823337</v>
      </c>
      <c r="K4201" s="5">
        <f>VLOOKUP(CONCATENATE($F4201," ",$G4201),AllocFactorMatrix,(K$4+1),FALSE)*$E4208</f>
        <v>127661.94396314093</v>
      </c>
      <c r="L4201" s="5">
        <f>VLOOKUP(CONCATENATE($F4201," ",$G4201),AllocFactorMatrix,(L$4+1),FALSE)*$E4208</f>
        <v>3189.864430510343</v>
      </c>
      <c r="M4201" s="5">
        <f>VLOOKUP(CONCATENATE($F4201," ",$G4201),AllocFactorMatrix,(M$4+1),FALSE)*$E4208</f>
        <v>410.63042417581119</v>
      </c>
      <c r="N4201" s="5">
        <f t="shared" si="2140"/>
        <v>131262.43881782709</v>
      </c>
      <c r="O4201" s="5">
        <f>VLOOKUP(CONCATENATE($F4201," ",$G4201),AllocFactorMatrix,(O$4+1),FALSE)*$E4208</f>
        <v>97114.166329853586</v>
      </c>
      <c r="P4201" s="5">
        <f>VLOOKUP(CONCATENATE($F4201," ",$G4201),AllocFactorMatrix,(P$4+1),FALSE)*$E4208</f>
        <v>17577.848633874019</v>
      </c>
      <c r="Q4201" s="5">
        <f>VLOOKUP(CONCATENATE($F4201," ",$G4201),AllocFactorMatrix,(Q$4+1),FALSE)*$E4208</f>
        <v>6798.9877492064043</v>
      </c>
      <c r="R4201" s="5">
        <f>VLOOKUP(CONCATENATE($F4201," ",$G4201),AllocFactorMatrix,(R$4+1),FALSE)*$E4208</f>
        <v>146.49591382626176</v>
      </c>
      <c r="S4201" s="5">
        <f t="shared" si="2141"/>
        <v>121637.49862676028</v>
      </c>
      <c r="T4201" s="5">
        <f>VLOOKUP(CONCATENATE($F4201," ",$G4201),AllocFactorMatrix,(T$4+1),FALSE)*$E4208</f>
        <v>3083.7293350842442</v>
      </c>
      <c r="U4201" s="5">
        <f>VLOOKUP(CONCATENATE($F4201," ",$G4201),AllocFactorMatrix,(U$4+1),FALSE)*$E4208</f>
        <v>49098.331728966623</v>
      </c>
      <c r="V4201" s="5">
        <f>VLOOKUP(CONCATENATE($F4201," ",$G4201),AllocFactorMatrix,(V$4+1),FALSE)*$E4208</f>
        <v>266270.25878342293</v>
      </c>
      <c r="W4201" s="5">
        <f>VLOOKUP(CONCATENATE($F4201," ",$G4201),AllocFactorMatrix,(W$4+1),FALSE)*$E4208</f>
        <v>35033.885423353793</v>
      </c>
      <c r="X4201" s="5">
        <f>SUBTOTAL(9,T4201:W4201)</f>
        <v>353486.20527082763</v>
      </c>
      <c r="Y4201" s="5">
        <f>VLOOKUP(CONCATENATE($F4201," ",$G4201),AllocFactorMatrix,(Y$4+1),FALSE)*$E4208</f>
        <v>28622.367768509805</v>
      </c>
      <c r="Z4201" s="5">
        <f>VLOOKUP(CONCATENATE($F4201," ",$G4201),AllocFactorMatrix,(Z$4+1),FALSE)*$E4208</f>
        <v>594.9640788530188</v>
      </c>
      <c r="AA4201" s="5">
        <f t="shared" si="2142"/>
        <v>29217.331847362824</v>
      </c>
      <c r="AB4201" s="5">
        <f>VLOOKUP(CONCATENATE($F4201," ",$G4201),AllocFactorMatrix,(AB$4+1),FALSE)*$E4208</f>
        <v>336.15746138223119</v>
      </c>
      <c r="AC4201" s="5">
        <f>VLOOKUP(CONCATENATE($F4201," ",$G4201),AllocFactorMatrix,(AC$4+1),FALSE)*$E4208</f>
        <v>0</v>
      </c>
      <c r="AD4201" s="5">
        <f>VLOOKUP(CONCATENATE($F4201," ",$G4201),AllocFactorMatrix,(AD$4+1),FALSE)*$E4208</f>
        <v>0</v>
      </c>
    </row>
    <row r="4202" spans="4:30" hidden="1" outlineLevel="1">
      <c r="D4202" s="7"/>
      <c r="E4202" s="51"/>
      <c r="F4202" s="52" t="str">
        <f>F4208</f>
        <v>PROD_DEMAND</v>
      </c>
      <c r="G4202" s="55" t="str">
        <f>$G$9</f>
        <v>BULKTRAN</v>
      </c>
      <c r="H4202" s="4">
        <f t="shared" si="2139"/>
        <v>0</v>
      </c>
      <c r="I4202" s="5">
        <f>VLOOKUP(CONCATENATE($F4202," ",$G4202),AllocFactorMatrix,(I$4+1),FALSE)*$E4208</f>
        <v>0</v>
      </c>
      <c r="J4202" s="5">
        <f>VLOOKUP(CONCATENATE($F4202," ",$G4202),AllocFactorMatrix,(J$4+1),FALSE)*$E4208</f>
        <v>0</v>
      </c>
      <c r="K4202" s="5">
        <f>VLOOKUP(CONCATENATE($F4202," ",$G4202),AllocFactorMatrix,(K$4+1),FALSE)*$E4208</f>
        <v>0</v>
      </c>
      <c r="L4202" s="5">
        <f>VLOOKUP(CONCATENATE($F4202," ",$G4202),AllocFactorMatrix,(L$4+1),FALSE)*$E4208</f>
        <v>0</v>
      </c>
      <c r="M4202" s="5">
        <f>VLOOKUP(CONCATENATE($F4202," ",$G4202),AllocFactorMatrix,(M$4+1),FALSE)*$E4208</f>
        <v>0</v>
      </c>
      <c r="N4202" s="5">
        <f t="shared" si="2140"/>
        <v>0</v>
      </c>
      <c r="O4202" s="5">
        <f>VLOOKUP(CONCATENATE($F4202," ",$G4202),AllocFactorMatrix,(O$4+1),FALSE)*$E4208</f>
        <v>0</v>
      </c>
      <c r="P4202" s="5">
        <f>VLOOKUP(CONCATENATE($F4202," ",$G4202),AllocFactorMatrix,(P$4+1),FALSE)*$E4208</f>
        <v>0</v>
      </c>
      <c r="Q4202" s="5">
        <f>VLOOKUP(CONCATENATE($F4202," ",$G4202),AllocFactorMatrix,(Q$4+1),FALSE)*$E4208</f>
        <v>0</v>
      </c>
      <c r="R4202" s="5">
        <f>VLOOKUP(CONCATENATE($F4202," ",$G4202),AllocFactorMatrix,(R$4+1),FALSE)*$E4208</f>
        <v>0</v>
      </c>
      <c r="S4202" s="5">
        <f t="shared" si="2141"/>
        <v>0</v>
      </c>
      <c r="T4202" s="5">
        <f>VLOOKUP(CONCATENATE($F4202," ",$G4202),AllocFactorMatrix,(T$4+1),FALSE)*$E4208</f>
        <v>0</v>
      </c>
      <c r="U4202" s="5">
        <f>VLOOKUP(CONCATENATE($F4202," ",$G4202),AllocFactorMatrix,(U$4+1),FALSE)*$E4208</f>
        <v>0</v>
      </c>
      <c r="V4202" s="5">
        <f>VLOOKUP(CONCATENATE($F4202," ",$G4202),AllocFactorMatrix,(V$4+1),FALSE)*$E4208</f>
        <v>0</v>
      </c>
      <c r="W4202" s="5">
        <f>VLOOKUP(CONCATENATE($F4202," ",$G4202),AllocFactorMatrix,(W$4+1),FALSE)*$E4208</f>
        <v>0</v>
      </c>
      <c r="X4202" s="5">
        <f t="shared" ref="X4202:X4208" si="2145">SUBTOTAL(9,T4202:W4202)</f>
        <v>0</v>
      </c>
      <c r="Y4202" s="5">
        <f>VLOOKUP(CONCATENATE($F4202," ",$G4202),AllocFactorMatrix,(Y$4+1),FALSE)*$E4208</f>
        <v>0</v>
      </c>
      <c r="Z4202" s="5">
        <f>VLOOKUP(CONCATENATE($F4202," ",$G4202),AllocFactorMatrix,(Z$4+1),FALSE)*$E4208</f>
        <v>0</v>
      </c>
      <c r="AA4202" s="5">
        <f t="shared" si="2142"/>
        <v>0</v>
      </c>
      <c r="AB4202" s="5">
        <f>VLOOKUP(CONCATENATE($F4202," ",$G4202),AllocFactorMatrix,(AB$4+1),FALSE)*$E4208</f>
        <v>0</v>
      </c>
      <c r="AC4202" s="5">
        <f>VLOOKUP(CONCATENATE($F4202," ",$G4202),AllocFactorMatrix,(AC$4+1),FALSE)*$E4208</f>
        <v>0</v>
      </c>
      <c r="AD4202" s="5">
        <f>VLOOKUP(CONCATENATE($F4202," ",$G4202),AllocFactorMatrix,(AD$4+1),FALSE)*$E4208</f>
        <v>0</v>
      </c>
    </row>
    <row r="4203" spans="4:30" hidden="1" outlineLevel="1">
      <c r="D4203" s="7"/>
      <c r="E4203" s="51"/>
      <c r="F4203" s="52" t="str">
        <f>F4208</f>
        <v>PROD_DEMAND</v>
      </c>
      <c r="G4203" s="55" t="str">
        <f>$G$10</f>
        <v>SUBTRAN</v>
      </c>
      <c r="H4203" s="4">
        <f t="shared" si="2139"/>
        <v>0</v>
      </c>
      <c r="I4203" s="5">
        <f>VLOOKUP(CONCATENATE($F4203," ",$G4203),AllocFactorMatrix,(I$4+1),FALSE)*$E4208</f>
        <v>0</v>
      </c>
      <c r="J4203" s="5">
        <f>VLOOKUP(CONCATENATE($F4203," ",$G4203),AllocFactorMatrix,(J$4+1),FALSE)*$E4208</f>
        <v>0</v>
      </c>
      <c r="K4203" s="5">
        <f>VLOOKUP(CONCATENATE($F4203," ",$G4203),AllocFactorMatrix,(K$4+1),FALSE)*$E4208</f>
        <v>0</v>
      </c>
      <c r="L4203" s="5">
        <f>VLOOKUP(CONCATENATE($F4203," ",$G4203),AllocFactorMatrix,(L$4+1),FALSE)*$E4208</f>
        <v>0</v>
      </c>
      <c r="M4203" s="5">
        <f>VLOOKUP(CONCATENATE($F4203," ",$G4203),AllocFactorMatrix,(M$4+1),FALSE)*$E4208</f>
        <v>0</v>
      </c>
      <c r="N4203" s="5">
        <f t="shared" si="2140"/>
        <v>0</v>
      </c>
      <c r="O4203" s="5">
        <f>VLOOKUP(CONCATENATE($F4203," ",$G4203),AllocFactorMatrix,(O$4+1),FALSE)*$E4208</f>
        <v>0</v>
      </c>
      <c r="P4203" s="5">
        <f>VLOOKUP(CONCATENATE($F4203," ",$G4203),AllocFactorMatrix,(P$4+1),FALSE)*$E4208</f>
        <v>0</v>
      </c>
      <c r="Q4203" s="5">
        <f>VLOOKUP(CONCATENATE($F4203," ",$G4203),AllocFactorMatrix,(Q$4+1),FALSE)*$E4208</f>
        <v>0</v>
      </c>
      <c r="R4203" s="5">
        <f>VLOOKUP(CONCATENATE($F4203," ",$G4203),AllocFactorMatrix,(R$4+1),FALSE)*$E4208</f>
        <v>0</v>
      </c>
      <c r="S4203" s="5">
        <f t="shared" si="2141"/>
        <v>0</v>
      </c>
      <c r="T4203" s="5">
        <f>VLOOKUP(CONCATENATE($F4203," ",$G4203),AllocFactorMatrix,(T$4+1),FALSE)*$E4208</f>
        <v>0</v>
      </c>
      <c r="U4203" s="5">
        <f>VLOOKUP(CONCATENATE($F4203," ",$G4203),AllocFactorMatrix,(U$4+1),FALSE)*$E4208</f>
        <v>0</v>
      </c>
      <c r="V4203" s="5">
        <f>VLOOKUP(CONCATENATE($F4203," ",$G4203),AllocFactorMatrix,(V$4+1),FALSE)*$E4208</f>
        <v>0</v>
      </c>
      <c r="W4203" s="5">
        <f>VLOOKUP(CONCATENATE($F4203," ",$G4203),AllocFactorMatrix,(W$4+1),FALSE)*$E4208</f>
        <v>0</v>
      </c>
      <c r="X4203" s="5">
        <f t="shared" si="2145"/>
        <v>0</v>
      </c>
      <c r="Y4203" s="5">
        <f>VLOOKUP(CONCATENATE($F4203," ",$G4203),AllocFactorMatrix,(Y$4+1),FALSE)*$E4208</f>
        <v>0</v>
      </c>
      <c r="Z4203" s="5">
        <f>VLOOKUP(CONCATENATE($F4203," ",$G4203),AllocFactorMatrix,(Z$4+1),FALSE)*$E4208</f>
        <v>0</v>
      </c>
      <c r="AA4203" s="5">
        <f t="shared" si="2142"/>
        <v>0</v>
      </c>
      <c r="AB4203" s="5">
        <f>VLOOKUP(CONCATENATE($F4203," ",$G4203),AllocFactorMatrix,(AB$4+1),FALSE)*$E4208</f>
        <v>0</v>
      </c>
      <c r="AC4203" s="5">
        <f>VLOOKUP(CONCATENATE($F4203," ",$G4203),AllocFactorMatrix,(AC$4+1),FALSE)*$E4208</f>
        <v>0</v>
      </c>
      <c r="AD4203" s="5">
        <f>VLOOKUP(CONCATENATE($F4203," ",$G4203),AllocFactorMatrix,(AD$4+1),FALSE)*$E4208</f>
        <v>0</v>
      </c>
    </row>
    <row r="4204" spans="4:30" hidden="1" outlineLevel="1">
      <c r="D4204" s="7"/>
      <c r="E4204" s="51"/>
      <c r="F4204" s="52" t="str">
        <f>F4208</f>
        <v>PROD_DEMAND</v>
      </c>
      <c r="G4204" s="55" t="str">
        <f>$G$11</f>
        <v>DISTPRI</v>
      </c>
      <c r="H4204" s="4">
        <f t="shared" si="2139"/>
        <v>0</v>
      </c>
      <c r="I4204" s="5">
        <f>VLOOKUP(CONCATENATE($F4204," ",$G4204),AllocFactorMatrix,(I$4+1),FALSE)*$E4208</f>
        <v>0</v>
      </c>
      <c r="J4204" s="5">
        <f>VLOOKUP(CONCATENATE($F4204," ",$G4204),AllocFactorMatrix,(J$4+1),FALSE)*$E4208</f>
        <v>0</v>
      </c>
      <c r="K4204" s="5">
        <f>VLOOKUP(CONCATENATE($F4204," ",$G4204),AllocFactorMatrix,(K$4+1),FALSE)*$E4208</f>
        <v>0</v>
      </c>
      <c r="L4204" s="5">
        <f>VLOOKUP(CONCATENATE($F4204," ",$G4204),AllocFactorMatrix,(L$4+1),FALSE)*$E4208</f>
        <v>0</v>
      </c>
      <c r="M4204" s="5">
        <f>VLOOKUP(CONCATENATE($F4204," ",$G4204),AllocFactorMatrix,(M$4+1),FALSE)*$E4208</f>
        <v>0</v>
      </c>
      <c r="N4204" s="5">
        <f t="shared" si="2140"/>
        <v>0</v>
      </c>
      <c r="O4204" s="5">
        <f>VLOOKUP(CONCATENATE($F4204," ",$G4204),AllocFactorMatrix,(O$4+1),FALSE)*$E4208</f>
        <v>0</v>
      </c>
      <c r="P4204" s="5">
        <f>VLOOKUP(CONCATENATE($F4204," ",$G4204),AllocFactorMatrix,(P$4+1),FALSE)*$E4208</f>
        <v>0</v>
      </c>
      <c r="Q4204" s="5">
        <f>VLOOKUP(CONCATENATE($F4204," ",$G4204),AllocFactorMatrix,(Q$4+1),FALSE)*$E4208</f>
        <v>0</v>
      </c>
      <c r="R4204" s="5">
        <f>VLOOKUP(CONCATENATE($F4204," ",$G4204),AllocFactorMatrix,(R$4+1),FALSE)*$E4208</f>
        <v>0</v>
      </c>
      <c r="S4204" s="5">
        <f t="shared" si="2141"/>
        <v>0</v>
      </c>
      <c r="T4204" s="5">
        <f>VLOOKUP(CONCATENATE($F4204," ",$G4204),AllocFactorMatrix,(T$4+1),FALSE)*$E4208</f>
        <v>0</v>
      </c>
      <c r="U4204" s="5">
        <f>VLOOKUP(CONCATENATE($F4204," ",$G4204),AllocFactorMatrix,(U$4+1),FALSE)*$E4208</f>
        <v>0</v>
      </c>
      <c r="V4204" s="5">
        <f>VLOOKUP(CONCATENATE($F4204," ",$G4204),AllocFactorMatrix,(V$4+1),FALSE)*$E4208</f>
        <v>0</v>
      </c>
      <c r="W4204" s="5">
        <f>VLOOKUP(CONCATENATE($F4204," ",$G4204),AllocFactorMatrix,(W$4+1),FALSE)*$E4208</f>
        <v>0</v>
      </c>
      <c r="X4204" s="5">
        <f t="shared" si="2145"/>
        <v>0</v>
      </c>
      <c r="Y4204" s="5">
        <f>VLOOKUP(CONCATENATE($F4204," ",$G4204),AllocFactorMatrix,(Y$4+1),FALSE)*$E4208</f>
        <v>0</v>
      </c>
      <c r="Z4204" s="5">
        <f>VLOOKUP(CONCATENATE($F4204," ",$G4204),AllocFactorMatrix,(Z$4+1),FALSE)*$E4208</f>
        <v>0</v>
      </c>
      <c r="AA4204" s="5">
        <f t="shared" si="2142"/>
        <v>0</v>
      </c>
      <c r="AB4204" s="5">
        <f>VLOOKUP(CONCATENATE($F4204," ",$G4204),AllocFactorMatrix,(AB$4+1),FALSE)*$E4208</f>
        <v>0</v>
      </c>
      <c r="AC4204" s="5">
        <f>VLOOKUP(CONCATENATE($F4204," ",$G4204),AllocFactorMatrix,(AC$4+1),FALSE)*$E4208</f>
        <v>0</v>
      </c>
      <c r="AD4204" s="5">
        <f>VLOOKUP(CONCATENATE($F4204," ",$G4204),AllocFactorMatrix,(AD$4+1),FALSE)*$E4208</f>
        <v>0</v>
      </c>
    </row>
    <row r="4205" spans="4:30" hidden="1" outlineLevel="1">
      <c r="D4205" s="7"/>
      <c r="E4205" s="51"/>
      <c r="F4205" s="52" t="str">
        <f>F4208</f>
        <v>PROD_DEMAND</v>
      </c>
      <c r="G4205" s="55" t="str">
        <f>$G$12</f>
        <v>DISTSEC</v>
      </c>
      <c r="H4205" s="4">
        <f t="shared" si="2139"/>
        <v>0</v>
      </c>
      <c r="I4205" s="5">
        <f>VLOOKUP(CONCATENATE($F4205," ",$G4205),AllocFactorMatrix,(I$4+1),FALSE)*$E4208</f>
        <v>0</v>
      </c>
      <c r="J4205" s="5">
        <f>VLOOKUP(CONCATENATE($F4205," ",$G4205),AllocFactorMatrix,(J$4+1),FALSE)*$E4208</f>
        <v>0</v>
      </c>
      <c r="K4205" s="5">
        <f>VLOOKUP(CONCATENATE($F4205," ",$G4205),AllocFactorMatrix,(K$4+1),FALSE)*$E4208</f>
        <v>0</v>
      </c>
      <c r="L4205" s="5">
        <f>VLOOKUP(CONCATENATE($F4205," ",$G4205),AllocFactorMatrix,(L$4+1),FALSE)*$E4208</f>
        <v>0</v>
      </c>
      <c r="M4205" s="5">
        <f>VLOOKUP(CONCATENATE($F4205," ",$G4205),AllocFactorMatrix,(M$4+1),FALSE)*$E4208</f>
        <v>0</v>
      </c>
      <c r="N4205" s="5">
        <f t="shared" si="2140"/>
        <v>0</v>
      </c>
      <c r="O4205" s="5">
        <f>VLOOKUP(CONCATENATE($F4205," ",$G4205),AllocFactorMatrix,(O$4+1),FALSE)*$E4208</f>
        <v>0</v>
      </c>
      <c r="P4205" s="5">
        <f>VLOOKUP(CONCATENATE($F4205," ",$G4205),AllocFactorMatrix,(P$4+1),FALSE)*$E4208</f>
        <v>0</v>
      </c>
      <c r="Q4205" s="5">
        <f>VLOOKUP(CONCATENATE($F4205," ",$G4205),AllocFactorMatrix,(Q$4+1),FALSE)*$E4208</f>
        <v>0</v>
      </c>
      <c r="R4205" s="5">
        <f>VLOOKUP(CONCATENATE($F4205," ",$G4205),AllocFactorMatrix,(R$4+1),FALSE)*$E4208</f>
        <v>0</v>
      </c>
      <c r="S4205" s="5">
        <f t="shared" si="2141"/>
        <v>0</v>
      </c>
      <c r="T4205" s="5">
        <f>VLOOKUP(CONCATENATE($F4205," ",$G4205),AllocFactorMatrix,(T$4+1),FALSE)*$E4208</f>
        <v>0</v>
      </c>
      <c r="U4205" s="5">
        <f>VLOOKUP(CONCATENATE($F4205," ",$G4205),AllocFactorMatrix,(U$4+1),FALSE)*$E4208</f>
        <v>0</v>
      </c>
      <c r="V4205" s="5">
        <f>VLOOKUP(CONCATENATE($F4205," ",$G4205),AllocFactorMatrix,(V$4+1),FALSE)*$E4208</f>
        <v>0</v>
      </c>
      <c r="W4205" s="5">
        <f>VLOOKUP(CONCATENATE($F4205," ",$G4205),AllocFactorMatrix,(W$4+1),FALSE)*$E4208</f>
        <v>0</v>
      </c>
      <c r="X4205" s="5">
        <f t="shared" si="2145"/>
        <v>0</v>
      </c>
      <c r="Y4205" s="5">
        <f>VLOOKUP(CONCATENATE($F4205," ",$G4205),AllocFactorMatrix,(Y$4+1),FALSE)*$E4208</f>
        <v>0</v>
      </c>
      <c r="Z4205" s="5">
        <f>VLOOKUP(CONCATENATE($F4205," ",$G4205),AllocFactorMatrix,(Z$4+1),FALSE)*$E4208</f>
        <v>0</v>
      </c>
      <c r="AA4205" s="5">
        <f t="shared" si="2142"/>
        <v>0</v>
      </c>
      <c r="AB4205" s="5">
        <f>VLOOKUP(CONCATENATE($F4205," ",$G4205),AllocFactorMatrix,(AB$4+1),FALSE)*$E4208</f>
        <v>0</v>
      </c>
      <c r="AC4205" s="5">
        <f>VLOOKUP(CONCATENATE($F4205," ",$G4205),AllocFactorMatrix,(AC$4+1),FALSE)*$E4208</f>
        <v>0</v>
      </c>
      <c r="AD4205" s="5">
        <f>VLOOKUP(CONCATENATE($F4205," ",$G4205),AllocFactorMatrix,(AD$4+1),FALSE)*$E4208</f>
        <v>0</v>
      </c>
    </row>
    <row r="4206" spans="4:30" hidden="1" outlineLevel="1">
      <c r="D4206" s="7"/>
      <c r="E4206" s="51"/>
      <c r="F4206" s="52" t="str">
        <f>F4208</f>
        <v>PROD_DEMAND</v>
      </c>
      <c r="G4206" s="55" t="str">
        <f>$G$13</f>
        <v>ENERGY</v>
      </c>
      <c r="H4206" s="4">
        <f t="shared" si="2139"/>
        <v>0</v>
      </c>
      <c r="I4206" s="5">
        <f>VLOOKUP(CONCATENATE($F4206," ",$G4206),AllocFactorMatrix,(I$4+1),FALSE)*$E4208</f>
        <v>0</v>
      </c>
      <c r="J4206" s="5">
        <f>VLOOKUP(CONCATENATE($F4206," ",$G4206),AllocFactorMatrix,(J$4+1),FALSE)*$E4208</f>
        <v>0</v>
      </c>
      <c r="K4206" s="5">
        <f>VLOOKUP(CONCATENATE($F4206," ",$G4206),AllocFactorMatrix,(K$4+1),FALSE)*$E4208</f>
        <v>0</v>
      </c>
      <c r="L4206" s="5">
        <f>VLOOKUP(CONCATENATE($F4206," ",$G4206),AllocFactorMatrix,(L$4+1),FALSE)*$E4208</f>
        <v>0</v>
      </c>
      <c r="M4206" s="5">
        <f>VLOOKUP(CONCATENATE($F4206," ",$G4206),AllocFactorMatrix,(M$4+1),FALSE)*$E4208</f>
        <v>0</v>
      </c>
      <c r="N4206" s="5">
        <f t="shared" si="2140"/>
        <v>0</v>
      </c>
      <c r="O4206" s="5">
        <f>VLOOKUP(CONCATENATE($F4206," ",$G4206),AllocFactorMatrix,(O$4+1),FALSE)*$E4208</f>
        <v>0</v>
      </c>
      <c r="P4206" s="5">
        <f>VLOOKUP(CONCATENATE($F4206," ",$G4206),AllocFactorMatrix,(P$4+1),FALSE)*$E4208</f>
        <v>0</v>
      </c>
      <c r="Q4206" s="5">
        <f>VLOOKUP(CONCATENATE($F4206," ",$G4206),AllocFactorMatrix,(Q$4+1),FALSE)*$E4208</f>
        <v>0</v>
      </c>
      <c r="R4206" s="5">
        <f>VLOOKUP(CONCATENATE($F4206," ",$G4206),AllocFactorMatrix,(R$4+1),FALSE)*$E4208</f>
        <v>0</v>
      </c>
      <c r="S4206" s="5">
        <f t="shared" si="2141"/>
        <v>0</v>
      </c>
      <c r="T4206" s="5">
        <f>VLOOKUP(CONCATENATE($F4206," ",$G4206),AllocFactorMatrix,(T$4+1),FALSE)*$E4208</f>
        <v>0</v>
      </c>
      <c r="U4206" s="5">
        <f>VLOOKUP(CONCATENATE($F4206," ",$G4206),AllocFactorMatrix,(U$4+1),FALSE)*$E4208</f>
        <v>0</v>
      </c>
      <c r="V4206" s="5">
        <f>VLOOKUP(CONCATENATE($F4206," ",$G4206),AllocFactorMatrix,(V$4+1),FALSE)*$E4208</f>
        <v>0</v>
      </c>
      <c r="W4206" s="5">
        <f>VLOOKUP(CONCATENATE($F4206," ",$G4206),AllocFactorMatrix,(W$4+1),FALSE)*$E4208</f>
        <v>0</v>
      </c>
      <c r="X4206" s="5">
        <f t="shared" si="2145"/>
        <v>0</v>
      </c>
      <c r="Y4206" s="5">
        <f>VLOOKUP(CONCATENATE($F4206," ",$G4206),AllocFactorMatrix,(Y$4+1),FALSE)*$E4208</f>
        <v>0</v>
      </c>
      <c r="Z4206" s="5">
        <f>VLOOKUP(CONCATENATE($F4206," ",$G4206),AllocFactorMatrix,(Z$4+1),FALSE)*$E4208</f>
        <v>0</v>
      </c>
      <c r="AA4206" s="5">
        <f t="shared" si="2142"/>
        <v>0</v>
      </c>
      <c r="AB4206" s="5">
        <f>VLOOKUP(CONCATENATE($F4206," ",$G4206),AllocFactorMatrix,(AB$4+1),FALSE)*$E4208</f>
        <v>0</v>
      </c>
      <c r="AC4206" s="5">
        <f>VLOOKUP(CONCATENATE($F4206," ",$G4206),AllocFactorMatrix,(AC$4+1),FALSE)*$E4208</f>
        <v>0</v>
      </c>
      <c r="AD4206" s="5">
        <f>VLOOKUP(CONCATENATE($F4206," ",$G4206),AllocFactorMatrix,(AD$4+1),FALSE)*$E4208</f>
        <v>0</v>
      </c>
    </row>
    <row r="4207" spans="4:30" hidden="1" outlineLevel="1">
      <c r="D4207" s="7"/>
      <c r="E4207" s="51"/>
      <c r="F4207" s="52" t="str">
        <f>F4208</f>
        <v>PROD_DEMAND</v>
      </c>
      <c r="G4207" s="55" t="str">
        <f>$G$14</f>
        <v>CUSTOMER</v>
      </c>
      <c r="H4207" s="4">
        <f t="shared" si="2139"/>
        <v>0</v>
      </c>
      <c r="I4207" s="5">
        <f>VLOOKUP(CONCATENATE($F4207," ",$G4207),AllocFactorMatrix,(I$4+1),FALSE)*$E4208</f>
        <v>0</v>
      </c>
      <c r="J4207" s="5">
        <f>VLOOKUP(CONCATENATE($F4207," ",$G4207),AllocFactorMatrix,(J$4+1),FALSE)*$E4208</f>
        <v>0</v>
      </c>
      <c r="K4207" s="5">
        <f>VLOOKUP(CONCATENATE($F4207," ",$G4207),AllocFactorMatrix,(K$4+1),FALSE)*$E4208</f>
        <v>0</v>
      </c>
      <c r="L4207" s="5">
        <f>VLOOKUP(CONCATENATE($F4207," ",$G4207),AllocFactorMatrix,(L$4+1),FALSE)*$E4208</f>
        <v>0</v>
      </c>
      <c r="M4207" s="5">
        <f>VLOOKUP(CONCATENATE($F4207," ",$G4207),AllocFactorMatrix,(M$4+1),FALSE)*$E4208</f>
        <v>0</v>
      </c>
      <c r="N4207" s="5">
        <f t="shared" si="2140"/>
        <v>0</v>
      </c>
      <c r="O4207" s="5">
        <f>VLOOKUP(CONCATENATE($F4207," ",$G4207),AllocFactorMatrix,(O$4+1),FALSE)*$E4208</f>
        <v>0</v>
      </c>
      <c r="P4207" s="5">
        <f>VLOOKUP(CONCATENATE($F4207," ",$G4207),AllocFactorMatrix,(P$4+1),FALSE)*$E4208</f>
        <v>0</v>
      </c>
      <c r="Q4207" s="5">
        <f>VLOOKUP(CONCATENATE($F4207," ",$G4207),AllocFactorMatrix,(Q$4+1),FALSE)*$E4208</f>
        <v>0</v>
      </c>
      <c r="R4207" s="5">
        <f>VLOOKUP(CONCATENATE($F4207," ",$G4207),AllocFactorMatrix,(R$4+1),FALSE)*$E4208</f>
        <v>0</v>
      </c>
      <c r="S4207" s="5">
        <f t="shared" si="2141"/>
        <v>0</v>
      </c>
      <c r="T4207" s="5">
        <f>VLOOKUP(CONCATENATE($F4207," ",$G4207),AllocFactorMatrix,(T$4+1),FALSE)*$E4208</f>
        <v>0</v>
      </c>
      <c r="U4207" s="5">
        <f>VLOOKUP(CONCATENATE($F4207," ",$G4207),AllocFactorMatrix,(U$4+1),FALSE)*$E4208</f>
        <v>0</v>
      </c>
      <c r="V4207" s="5">
        <f>VLOOKUP(CONCATENATE($F4207," ",$G4207),AllocFactorMatrix,(V$4+1),FALSE)*$E4208</f>
        <v>0</v>
      </c>
      <c r="W4207" s="5">
        <f>VLOOKUP(CONCATENATE($F4207," ",$G4207),AllocFactorMatrix,(W$4+1),FALSE)*$E4208</f>
        <v>0</v>
      </c>
      <c r="X4207" s="5">
        <f t="shared" si="2145"/>
        <v>0</v>
      </c>
      <c r="Y4207" s="5">
        <f>VLOOKUP(CONCATENATE($F4207," ",$G4207),AllocFactorMatrix,(Y$4+1),FALSE)*$E4208</f>
        <v>0</v>
      </c>
      <c r="Z4207" s="5">
        <f>VLOOKUP(CONCATENATE($F4207," ",$G4207),AllocFactorMatrix,(Z$4+1),FALSE)*$E4208</f>
        <v>0</v>
      </c>
      <c r="AA4207" s="5">
        <f t="shared" si="2142"/>
        <v>0</v>
      </c>
      <c r="AB4207" s="5">
        <f>VLOOKUP(CONCATENATE($F4207," ",$G4207),AllocFactorMatrix,(AB$4+1),FALSE)*$E4208</f>
        <v>0</v>
      </c>
      <c r="AC4207" s="5">
        <f>VLOOKUP(CONCATENATE($F4207," ",$G4207),AllocFactorMatrix,(AC$4+1),FALSE)*$E4208</f>
        <v>0</v>
      </c>
      <c r="AD4207" s="5">
        <f>VLOOKUP(CONCATENATE($F4207," ",$G4207),AllocFactorMatrix,(AD$4+1),FALSE)*$E4208</f>
        <v>0</v>
      </c>
    </row>
    <row r="4208" spans="4:30" collapsed="1">
      <c r="D4208" s="55" t="str">
        <f>+D3249</f>
        <v>Adj 6 - Big Sandy Unit 1 Operation Rider Deferrals</v>
      </c>
      <c r="E4208" s="61">
        <v>1516866</v>
      </c>
      <c r="F4208" s="57" t="str">
        <f>+F3249</f>
        <v>PROD_DEMAND</v>
      </c>
      <c r="G4208" s="55" t="str">
        <f>$G$15</f>
        <v>TOTAL</v>
      </c>
      <c r="H4208" s="4">
        <f t="shared" si="2139"/>
        <v>1516865.9999999998</v>
      </c>
      <c r="I4208" s="5">
        <f>VLOOKUP(CONCATENATE($F4208," ",$G4208),AllocFactorMatrix,(I$4+1),FALSE)*$E4208</f>
        <v>842173.84307501651</v>
      </c>
      <c r="J4208" s="5">
        <f>VLOOKUP(CONCATENATE($F4208," ",$G4208),AllocFactorMatrix,(J$4+1),FALSE)*$E4208</f>
        <v>38752.524900823337</v>
      </c>
      <c r="K4208" s="5">
        <f>VLOOKUP(CONCATENATE($F4208," ",$G4208),AllocFactorMatrix,(K$4+1),FALSE)*$E4208</f>
        <v>127661.94396314093</v>
      </c>
      <c r="L4208" s="5">
        <f>VLOOKUP(CONCATENATE($F4208," ",$G4208),AllocFactorMatrix,(L$4+1),FALSE)*$E4208</f>
        <v>3189.864430510343</v>
      </c>
      <c r="M4208" s="5">
        <f>VLOOKUP(CONCATENATE($F4208," ",$G4208),AllocFactorMatrix,(M$4+1),FALSE)*$E4208</f>
        <v>410.63042417581119</v>
      </c>
      <c r="N4208" s="5">
        <f t="shared" si="2140"/>
        <v>131262.43881782709</v>
      </c>
      <c r="O4208" s="5">
        <f>VLOOKUP(CONCATENATE($F4208," ",$G4208),AllocFactorMatrix,(O$4+1),FALSE)*$E4208</f>
        <v>97114.166329853586</v>
      </c>
      <c r="P4208" s="5">
        <f>VLOOKUP(CONCATENATE($F4208," ",$G4208),AllocFactorMatrix,(P$4+1),FALSE)*$E4208</f>
        <v>17577.848633874019</v>
      </c>
      <c r="Q4208" s="5">
        <f>VLOOKUP(CONCATENATE($F4208," ",$G4208),AllocFactorMatrix,(Q$4+1),FALSE)*$E4208</f>
        <v>6798.9877492064043</v>
      </c>
      <c r="R4208" s="5">
        <f>VLOOKUP(CONCATENATE($F4208," ",$G4208),AllocFactorMatrix,(R$4+1),FALSE)*$E4208</f>
        <v>146.49591382626176</v>
      </c>
      <c r="S4208" s="5">
        <f t="shared" si="2141"/>
        <v>121637.49862676028</v>
      </c>
      <c r="T4208" s="5">
        <f>VLOOKUP(CONCATENATE($F4208," ",$G4208),AllocFactorMatrix,(T$4+1),FALSE)*$E4208</f>
        <v>3083.7293350842442</v>
      </c>
      <c r="U4208" s="5">
        <f>VLOOKUP(CONCATENATE($F4208," ",$G4208),AllocFactorMatrix,(U$4+1),FALSE)*$E4208</f>
        <v>49098.331728966623</v>
      </c>
      <c r="V4208" s="5">
        <f>VLOOKUP(CONCATENATE($F4208," ",$G4208),AllocFactorMatrix,(V$4+1),FALSE)*$E4208</f>
        <v>266270.25878342293</v>
      </c>
      <c r="W4208" s="5">
        <f>VLOOKUP(CONCATENATE($F4208," ",$G4208),AllocFactorMatrix,(W$4+1),FALSE)*$E4208</f>
        <v>35033.885423353793</v>
      </c>
      <c r="X4208" s="5">
        <f t="shared" si="2145"/>
        <v>353486.20527082763</v>
      </c>
      <c r="Y4208" s="5">
        <f>VLOOKUP(CONCATENATE($F4208," ",$G4208),AllocFactorMatrix,(Y$4+1),FALSE)*$E4208</f>
        <v>28622.367768509805</v>
      </c>
      <c r="Z4208" s="5">
        <f>VLOOKUP(CONCATENATE($F4208," ",$G4208),AllocFactorMatrix,(Z$4+1),FALSE)*$E4208</f>
        <v>594.9640788530188</v>
      </c>
      <c r="AA4208" s="5">
        <f t="shared" si="2142"/>
        <v>29217.331847362824</v>
      </c>
      <c r="AB4208" s="5">
        <f>VLOOKUP(CONCATENATE($F4208," ",$G4208),AllocFactorMatrix,(AB$4+1),FALSE)*$E4208</f>
        <v>336.15746138223119</v>
      </c>
      <c r="AC4208" s="5">
        <f>VLOOKUP(CONCATENATE($F4208," ",$G4208),AllocFactorMatrix,(AC$4+1),FALSE)*$E4208</f>
        <v>0</v>
      </c>
      <c r="AD4208" s="5">
        <f>VLOOKUP(CONCATENATE($F4208," ",$G4208),AllocFactorMatrix,(AD$4+1),FALSE)*$E4208</f>
        <v>0</v>
      </c>
    </row>
    <row r="4209" spans="1:30" hidden="1" outlineLevel="1">
      <c r="D4209" s="7"/>
      <c r="E4209" s="51"/>
      <c r="F4209" s="52" t="str">
        <f>F4216</f>
        <v>PROD_ENERGY</v>
      </c>
      <c r="G4209" s="55" t="str">
        <f>$G$8</f>
        <v>PRODUCTION</v>
      </c>
      <c r="H4209" s="4">
        <f t="shared" ref="H4209:H4272" si="2146">SUBTOTAL(9,I4209:AD4209)</f>
        <v>0</v>
      </c>
      <c r="I4209" s="5">
        <f>VLOOKUP(CONCATENATE($F4209," ",$G4209),AllocFactorMatrix,(I$4+1),FALSE)*$E4216</f>
        <v>0</v>
      </c>
      <c r="J4209" s="5">
        <f>VLOOKUP(CONCATENATE($F4209," ",$G4209),AllocFactorMatrix,(J$4+1),FALSE)*$E4216</f>
        <v>0</v>
      </c>
      <c r="K4209" s="5">
        <f>VLOOKUP(CONCATENATE($F4209," ",$G4209),AllocFactorMatrix,(K$4+1),FALSE)*$E4216</f>
        <v>0</v>
      </c>
      <c r="L4209" s="5">
        <f>VLOOKUP(CONCATENATE($F4209," ",$G4209),AllocFactorMatrix,(L$4+1),FALSE)*$E4216</f>
        <v>0</v>
      </c>
      <c r="M4209" s="5">
        <f>VLOOKUP(CONCATENATE($F4209," ",$G4209),AllocFactorMatrix,(M$4+1),FALSE)*$E4216</f>
        <v>0</v>
      </c>
      <c r="N4209" s="5">
        <f t="shared" ref="N4209:N4272" si="2147">SUBTOTAL(9,K4209:M4209)</f>
        <v>0</v>
      </c>
      <c r="O4209" s="5">
        <f>VLOOKUP(CONCATENATE($F4209," ",$G4209),AllocFactorMatrix,(O$4+1),FALSE)*$E4216</f>
        <v>0</v>
      </c>
      <c r="P4209" s="5">
        <f>VLOOKUP(CONCATENATE($F4209," ",$G4209),AllocFactorMatrix,(P$4+1),FALSE)*$E4216</f>
        <v>0</v>
      </c>
      <c r="Q4209" s="5">
        <f>VLOOKUP(CONCATENATE($F4209," ",$G4209),AllocFactorMatrix,(Q$4+1),FALSE)*$E4216</f>
        <v>0</v>
      </c>
      <c r="R4209" s="5">
        <f>VLOOKUP(CONCATENATE($F4209," ",$G4209),AllocFactorMatrix,(R$4+1),FALSE)*$E4216</f>
        <v>0</v>
      </c>
      <c r="S4209" s="5">
        <f t="shared" ref="S4209:S4272" si="2148">SUBTOTAL(9,O4209:R4209)</f>
        <v>0</v>
      </c>
      <c r="T4209" s="5">
        <f>VLOOKUP(CONCATENATE($F4209," ",$G4209),AllocFactorMatrix,(T$4+1),FALSE)*$E4216</f>
        <v>0</v>
      </c>
      <c r="U4209" s="5">
        <f>VLOOKUP(CONCATENATE($F4209," ",$G4209),AllocFactorMatrix,(U$4+1),FALSE)*$E4216</f>
        <v>0</v>
      </c>
      <c r="V4209" s="5">
        <f>VLOOKUP(CONCATENATE($F4209," ",$G4209),AllocFactorMatrix,(V$4+1),FALSE)*$E4216</f>
        <v>0</v>
      </c>
      <c r="W4209" s="5">
        <f>VLOOKUP(CONCATENATE($F4209," ",$G4209),AllocFactorMatrix,(W$4+1),FALSE)*$E4216</f>
        <v>0</v>
      </c>
      <c r="X4209" s="5">
        <f>SUBTOTAL(9,T4209:W4209)</f>
        <v>0</v>
      </c>
      <c r="Y4209" s="5">
        <f>VLOOKUP(CONCATENATE($F4209," ",$G4209),AllocFactorMatrix,(Y$4+1),FALSE)*$E4216</f>
        <v>0</v>
      </c>
      <c r="Z4209" s="5">
        <f>VLOOKUP(CONCATENATE($F4209," ",$G4209),AllocFactorMatrix,(Z$4+1),FALSE)*$E4216</f>
        <v>0</v>
      </c>
      <c r="AA4209" s="5">
        <f t="shared" ref="AA4209:AA4272" si="2149">SUBTOTAL(9,Y4209:Z4209)</f>
        <v>0</v>
      </c>
      <c r="AB4209" s="5">
        <f>VLOOKUP(CONCATENATE($F4209," ",$G4209),AllocFactorMatrix,(AB$4+1),FALSE)*$E4216</f>
        <v>0</v>
      </c>
      <c r="AC4209" s="5">
        <f>VLOOKUP(CONCATENATE($F4209," ",$G4209),AllocFactorMatrix,(AC$4+1),FALSE)*$E4216</f>
        <v>0</v>
      </c>
      <c r="AD4209" s="5">
        <f>VLOOKUP(CONCATENATE($F4209," ",$G4209),AllocFactorMatrix,(AD$4+1),FALSE)*$E4216</f>
        <v>0</v>
      </c>
    </row>
    <row r="4210" spans="1:30" hidden="1" outlineLevel="1">
      <c r="D4210" s="7"/>
      <c r="E4210" s="51"/>
      <c r="F4210" s="52" t="str">
        <f>F4216</f>
        <v>PROD_ENERGY</v>
      </c>
      <c r="G4210" s="55" t="str">
        <f>$G$9</f>
        <v>BULKTRAN</v>
      </c>
      <c r="H4210" s="4">
        <f t="shared" si="2146"/>
        <v>0</v>
      </c>
      <c r="I4210" s="5">
        <f>VLOOKUP(CONCATENATE($F4210," ",$G4210),AllocFactorMatrix,(I$4+1),FALSE)*$E4216</f>
        <v>0</v>
      </c>
      <c r="J4210" s="5">
        <f>VLOOKUP(CONCATENATE($F4210," ",$G4210),AllocFactorMatrix,(J$4+1),FALSE)*$E4216</f>
        <v>0</v>
      </c>
      <c r="K4210" s="5">
        <f>VLOOKUP(CONCATENATE($F4210," ",$G4210),AllocFactorMatrix,(K$4+1),FALSE)*$E4216</f>
        <v>0</v>
      </c>
      <c r="L4210" s="5">
        <f>VLOOKUP(CONCATENATE($F4210," ",$G4210),AllocFactorMatrix,(L$4+1),FALSE)*$E4216</f>
        <v>0</v>
      </c>
      <c r="M4210" s="5">
        <f>VLOOKUP(CONCATENATE($F4210," ",$G4210),AllocFactorMatrix,(M$4+1),FALSE)*$E4216</f>
        <v>0</v>
      </c>
      <c r="N4210" s="5">
        <f t="shared" si="2147"/>
        <v>0</v>
      </c>
      <c r="O4210" s="5">
        <f>VLOOKUP(CONCATENATE($F4210," ",$G4210),AllocFactorMatrix,(O$4+1),FALSE)*$E4216</f>
        <v>0</v>
      </c>
      <c r="P4210" s="5">
        <f>VLOOKUP(CONCATENATE($F4210," ",$G4210),AllocFactorMatrix,(P$4+1),FALSE)*$E4216</f>
        <v>0</v>
      </c>
      <c r="Q4210" s="5">
        <f>VLOOKUP(CONCATENATE($F4210," ",$G4210),AllocFactorMatrix,(Q$4+1),FALSE)*$E4216</f>
        <v>0</v>
      </c>
      <c r="R4210" s="5">
        <f>VLOOKUP(CONCATENATE($F4210," ",$G4210),AllocFactorMatrix,(R$4+1),FALSE)*$E4216</f>
        <v>0</v>
      </c>
      <c r="S4210" s="5">
        <f t="shared" si="2148"/>
        <v>0</v>
      </c>
      <c r="T4210" s="5">
        <f>VLOOKUP(CONCATENATE($F4210," ",$G4210),AllocFactorMatrix,(T$4+1),FALSE)*$E4216</f>
        <v>0</v>
      </c>
      <c r="U4210" s="5">
        <f>VLOOKUP(CONCATENATE($F4210," ",$G4210),AllocFactorMatrix,(U$4+1),FALSE)*$E4216</f>
        <v>0</v>
      </c>
      <c r="V4210" s="5">
        <f>VLOOKUP(CONCATENATE($F4210," ",$G4210),AllocFactorMatrix,(V$4+1),FALSE)*$E4216</f>
        <v>0</v>
      </c>
      <c r="W4210" s="5">
        <f>VLOOKUP(CONCATENATE($F4210," ",$G4210),AllocFactorMatrix,(W$4+1),FALSE)*$E4216</f>
        <v>0</v>
      </c>
      <c r="X4210" s="5">
        <f t="shared" ref="X4210:X4216" si="2150">SUBTOTAL(9,T4210:W4210)</f>
        <v>0</v>
      </c>
      <c r="Y4210" s="5">
        <f>VLOOKUP(CONCATENATE($F4210," ",$G4210),AllocFactorMatrix,(Y$4+1),FALSE)*$E4216</f>
        <v>0</v>
      </c>
      <c r="Z4210" s="5">
        <f>VLOOKUP(CONCATENATE($F4210," ",$G4210),AllocFactorMatrix,(Z$4+1),FALSE)*$E4216</f>
        <v>0</v>
      </c>
      <c r="AA4210" s="5">
        <f t="shared" si="2149"/>
        <v>0</v>
      </c>
      <c r="AB4210" s="5">
        <f>VLOOKUP(CONCATENATE($F4210," ",$G4210),AllocFactorMatrix,(AB$4+1),FALSE)*$E4216</f>
        <v>0</v>
      </c>
      <c r="AC4210" s="5">
        <f>VLOOKUP(CONCATENATE($F4210," ",$G4210),AllocFactorMatrix,(AC$4+1),FALSE)*$E4216</f>
        <v>0</v>
      </c>
      <c r="AD4210" s="5">
        <f>VLOOKUP(CONCATENATE($F4210," ",$G4210),AllocFactorMatrix,(AD$4+1),FALSE)*$E4216</f>
        <v>0</v>
      </c>
    </row>
    <row r="4211" spans="1:30" hidden="1" outlineLevel="1">
      <c r="D4211" s="7"/>
      <c r="E4211" s="51"/>
      <c r="F4211" s="52" t="str">
        <f>F4216</f>
        <v>PROD_ENERGY</v>
      </c>
      <c r="G4211" s="55" t="str">
        <f>$G$10</f>
        <v>SUBTRAN</v>
      </c>
      <c r="H4211" s="4">
        <f t="shared" si="2146"/>
        <v>0</v>
      </c>
      <c r="I4211" s="5">
        <f>VLOOKUP(CONCATENATE($F4211," ",$G4211),AllocFactorMatrix,(I$4+1),FALSE)*$E4216</f>
        <v>0</v>
      </c>
      <c r="J4211" s="5">
        <f>VLOOKUP(CONCATENATE($F4211," ",$G4211),AllocFactorMatrix,(J$4+1),FALSE)*$E4216</f>
        <v>0</v>
      </c>
      <c r="K4211" s="5">
        <f>VLOOKUP(CONCATENATE($F4211," ",$G4211),AllocFactorMatrix,(K$4+1),FALSE)*$E4216</f>
        <v>0</v>
      </c>
      <c r="L4211" s="5">
        <f>VLOOKUP(CONCATENATE($F4211," ",$G4211),AllocFactorMatrix,(L$4+1),FALSE)*$E4216</f>
        <v>0</v>
      </c>
      <c r="M4211" s="5">
        <f>VLOOKUP(CONCATENATE($F4211," ",$G4211),AllocFactorMatrix,(M$4+1),FALSE)*$E4216</f>
        <v>0</v>
      </c>
      <c r="N4211" s="5">
        <f t="shared" si="2147"/>
        <v>0</v>
      </c>
      <c r="O4211" s="5">
        <f>VLOOKUP(CONCATENATE($F4211," ",$G4211),AllocFactorMatrix,(O$4+1),FALSE)*$E4216</f>
        <v>0</v>
      </c>
      <c r="P4211" s="5">
        <f>VLOOKUP(CONCATENATE($F4211," ",$G4211),AllocFactorMatrix,(P$4+1),FALSE)*$E4216</f>
        <v>0</v>
      </c>
      <c r="Q4211" s="5">
        <f>VLOOKUP(CONCATENATE($F4211," ",$G4211),AllocFactorMatrix,(Q$4+1),FALSE)*$E4216</f>
        <v>0</v>
      </c>
      <c r="R4211" s="5">
        <f>VLOOKUP(CONCATENATE($F4211," ",$G4211),AllocFactorMatrix,(R$4+1),FALSE)*$E4216</f>
        <v>0</v>
      </c>
      <c r="S4211" s="5">
        <f t="shared" si="2148"/>
        <v>0</v>
      </c>
      <c r="T4211" s="5">
        <f>VLOOKUP(CONCATENATE($F4211," ",$G4211),AllocFactorMatrix,(T$4+1),FALSE)*$E4216</f>
        <v>0</v>
      </c>
      <c r="U4211" s="5">
        <f>VLOOKUP(CONCATENATE($F4211," ",$G4211),AllocFactorMatrix,(U$4+1),FALSE)*$E4216</f>
        <v>0</v>
      </c>
      <c r="V4211" s="5">
        <f>VLOOKUP(CONCATENATE($F4211," ",$G4211),AllocFactorMatrix,(V$4+1),FALSE)*$E4216</f>
        <v>0</v>
      </c>
      <c r="W4211" s="5">
        <f>VLOOKUP(CONCATENATE($F4211," ",$G4211),AllocFactorMatrix,(W$4+1),FALSE)*$E4216</f>
        <v>0</v>
      </c>
      <c r="X4211" s="5">
        <f t="shared" si="2150"/>
        <v>0</v>
      </c>
      <c r="Y4211" s="5">
        <f>VLOOKUP(CONCATENATE($F4211," ",$G4211),AllocFactorMatrix,(Y$4+1),FALSE)*$E4216</f>
        <v>0</v>
      </c>
      <c r="Z4211" s="5">
        <f>VLOOKUP(CONCATENATE($F4211," ",$G4211),AllocFactorMatrix,(Z$4+1),FALSE)*$E4216</f>
        <v>0</v>
      </c>
      <c r="AA4211" s="5">
        <f t="shared" si="2149"/>
        <v>0</v>
      </c>
      <c r="AB4211" s="5">
        <f>VLOOKUP(CONCATENATE($F4211," ",$G4211),AllocFactorMatrix,(AB$4+1),FALSE)*$E4216</f>
        <v>0</v>
      </c>
      <c r="AC4211" s="5">
        <f>VLOOKUP(CONCATENATE($F4211," ",$G4211),AllocFactorMatrix,(AC$4+1),FALSE)*$E4216</f>
        <v>0</v>
      </c>
      <c r="AD4211" s="5">
        <f>VLOOKUP(CONCATENATE($F4211," ",$G4211),AllocFactorMatrix,(AD$4+1),FALSE)*$E4216</f>
        <v>0</v>
      </c>
    </row>
    <row r="4212" spans="1:30" hidden="1" outlineLevel="1">
      <c r="D4212" s="7"/>
      <c r="E4212" s="51"/>
      <c r="F4212" s="52" t="str">
        <f>F4216</f>
        <v>PROD_ENERGY</v>
      </c>
      <c r="G4212" s="55" t="str">
        <f>$G$11</f>
        <v>DISTPRI</v>
      </c>
      <c r="H4212" s="4">
        <f t="shared" si="2146"/>
        <v>0</v>
      </c>
      <c r="I4212" s="5">
        <f>VLOOKUP(CONCATENATE($F4212," ",$G4212),AllocFactorMatrix,(I$4+1),FALSE)*$E4216</f>
        <v>0</v>
      </c>
      <c r="J4212" s="5">
        <f>VLOOKUP(CONCATENATE($F4212," ",$G4212),AllocFactorMatrix,(J$4+1),FALSE)*$E4216</f>
        <v>0</v>
      </c>
      <c r="K4212" s="5">
        <f>VLOOKUP(CONCATENATE($F4212," ",$G4212),AllocFactorMatrix,(K$4+1),FALSE)*$E4216</f>
        <v>0</v>
      </c>
      <c r="L4212" s="5">
        <f>VLOOKUP(CONCATENATE($F4212," ",$G4212),AllocFactorMatrix,(L$4+1),FALSE)*$E4216</f>
        <v>0</v>
      </c>
      <c r="M4212" s="5">
        <f>VLOOKUP(CONCATENATE($F4212," ",$G4212),AllocFactorMatrix,(M$4+1),FALSE)*$E4216</f>
        <v>0</v>
      </c>
      <c r="N4212" s="5">
        <f t="shared" si="2147"/>
        <v>0</v>
      </c>
      <c r="O4212" s="5">
        <f>VLOOKUP(CONCATENATE($F4212," ",$G4212),AllocFactorMatrix,(O$4+1),FALSE)*$E4216</f>
        <v>0</v>
      </c>
      <c r="P4212" s="5">
        <f>VLOOKUP(CONCATENATE($F4212," ",$G4212),AllocFactorMatrix,(P$4+1),FALSE)*$E4216</f>
        <v>0</v>
      </c>
      <c r="Q4212" s="5">
        <f>VLOOKUP(CONCATENATE($F4212," ",$G4212),AllocFactorMatrix,(Q$4+1),FALSE)*$E4216</f>
        <v>0</v>
      </c>
      <c r="R4212" s="5">
        <f>VLOOKUP(CONCATENATE($F4212," ",$G4212),AllocFactorMatrix,(R$4+1),FALSE)*$E4216</f>
        <v>0</v>
      </c>
      <c r="S4212" s="5">
        <f t="shared" si="2148"/>
        <v>0</v>
      </c>
      <c r="T4212" s="5">
        <f>VLOOKUP(CONCATENATE($F4212," ",$G4212),AllocFactorMatrix,(T$4+1),FALSE)*$E4216</f>
        <v>0</v>
      </c>
      <c r="U4212" s="5">
        <f>VLOOKUP(CONCATENATE($F4212," ",$G4212),AllocFactorMatrix,(U$4+1),FALSE)*$E4216</f>
        <v>0</v>
      </c>
      <c r="V4212" s="5">
        <f>VLOOKUP(CONCATENATE($F4212," ",$G4212),AllocFactorMatrix,(V$4+1),FALSE)*$E4216</f>
        <v>0</v>
      </c>
      <c r="W4212" s="5">
        <f>VLOOKUP(CONCATENATE($F4212," ",$G4212),AllocFactorMatrix,(W$4+1),FALSE)*$E4216</f>
        <v>0</v>
      </c>
      <c r="X4212" s="5">
        <f t="shared" si="2150"/>
        <v>0</v>
      </c>
      <c r="Y4212" s="5">
        <f>VLOOKUP(CONCATENATE($F4212," ",$G4212),AllocFactorMatrix,(Y$4+1),FALSE)*$E4216</f>
        <v>0</v>
      </c>
      <c r="Z4212" s="5">
        <f>VLOOKUP(CONCATENATE($F4212," ",$G4212),AllocFactorMatrix,(Z$4+1),FALSE)*$E4216</f>
        <v>0</v>
      </c>
      <c r="AA4212" s="5">
        <f t="shared" si="2149"/>
        <v>0</v>
      </c>
      <c r="AB4212" s="5">
        <f>VLOOKUP(CONCATENATE($F4212," ",$G4212),AllocFactorMatrix,(AB$4+1),FALSE)*$E4216</f>
        <v>0</v>
      </c>
      <c r="AC4212" s="5">
        <f>VLOOKUP(CONCATENATE($F4212," ",$G4212),AllocFactorMatrix,(AC$4+1),FALSE)*$E4216</f>
        <v>0</v>
      </c>
      <c r="AD4212" s="5">
        <f>VLOOKUP(CONCATENATE($F4212," ",$G4212),AllocFactorMatrix,(AD$4+1),FALSE)*$E4216</f>
        <v>0</v>
      </c>
    </row>
    <row r="4213" spans="1:30" hidden="1" outlineLevel="1">
      <c r="D4213" s="7"/>
      <c r="E4213" s="51"/>
      <c r="F4213" s="52" t="str">
        <f>F4216</f>
        <v>PROD_ENERGY</v>
      </c>
      <c r="G4213" s="55" t="str">
        <f>$G$12</f>
        <v>DISTSEC</v>
      </c>
      <c r="H4213" s="4">
        <f t="shared" si="2146"/>
        <v>0</v>
      </c>
      <c r="I4213" s="5">
        <f>VLOOKUP(CONCATENATE($F4213," ",$G4213),AllocFactorMatrix,(I$4+1),FALSE)*$E4216</f>
        <v>0</v>
      </c>
      <c r="J4213" s="5">
        <f>VLOOKUP(CONCATENATE($F4213," ",$G4213),AllocFactorMatrix,(J$4+1),FALSE)*$E4216</f>
        <v>0</v>
      </c>
      <c r="K4213" s="5">
        <f>VLOOKUP(CONCATENATE($F4213," ",$G4213),AllocFactorMatrix,(K$4+1),FALSE)*$E4216</f>
        <v>0</v>
      </c>
      <c r="L4213" s="5">
        <f>VLOOKUP(CONCATENATE($F4213," ",$G4213),AllocFactorMatrix,(L$4+1),FALSE)*$E4216</f>
        <v>0</v>
      </c>
      <c r="M4213" s="5">
        <f>VLOOKUP(CONCATENATE($F4213," ",$G4213),AllocFactorMatrix,(M$4+1),FALSE)*$E4216</f>
        <v>0</v>
      </c>
      <c r="N4213" s="5">
        <f t="shared" si="2147"/>
        <v>0</v>
      </c>
      <c r="O4213" s="5">
        <f>VLOOKUP(CONCATENATE($F4213," ",$G4213),AllocFactorMatrix,(O$4+1),FALSE)*$E4216</f>
        <v>0</v>
      </c>
      <c r="P4213" s="5">
        <f>VLOOKUP(CONCATENATE($F4213," ",$G4213),AllocFactorMatrix,(P$4+1),FALSE)*$E4216</f>
        <v>0</v>
      </c>
      <c r="Q4213" s="5">
        <f>VLOOKUP(CONCATENATE($F4213," ",$G4213),AllocFactorMatrix,(Q$4+1),FALSE)*$E4216</f>
        <v>0</v>
      </c>
      <c r="R4213" s="5">
        <f>VLOOKUP(CONCATENATE($F4213," ",$G4213),AllocFactorMatrix,(R$4+1),FALSE)*$E4216</f>
        <v>0</v>
      </c>
      <c r="S4213" s="5">
        <f t="shared" si="2148"/>
        <v>0</v>
      </c>
      <c r="T4213" s="5">
        <f>VLOOKUP(CONCATENATE($F4213," ",$G4213),AllocFactorMatrix,(T$4+1),FALSE)*$E4216</f>
        <v>0</v>
      </c>
      <c r="U4213" s="5">
        <f>VLOOKUP(CONCATENATE($F4213," ",$G4213),AllocFactorMatrix,(U$4+1),FALSE)*$E4216</f>
        <v>0</v>
      </c>
      <c r="V4213" s="5">
        <f>VLOOKUP(CONCATENATE($F4213," ",$G4213),AllocFactorMatrix,(V$4+1),FALSE)*$E4216</f>
        <v>0</v>
      </c>
      <c r="W4213" s="5">
        <f>VLOOKUP(CONCATENATE($F4213," ",$G4213),AllocFactorMatrix,(W$4+1),FALSE)*$E4216</f>
        <v>0</v>
      </c>
      <c r="X4213" s="5">
        <f t="shared" si="2150"/>
        <v>0</v>
      </c>
      <c r="Y4213" s="5">
        <f>VLOOKUP(CONCATENATE($F4213," ",$G4213),AllocFactorMatrix,(Y$4+1),FALSE)*$E4216</f>
        <v>0</v>
      </c>
      <c r="Z4213" s="5">
        <f>VLOOKUP(CONCATENATE($F4213," ",$G4213),AllocFactorMatrix,(Z$4+1),FALSE)*$E4216</f>
        <v>0</v>
      </c>
      <c r="AA4213" s="5">
        <f t="shared" si="2149"/>
        <v>0</v>
      </c>
      <c r="AB4213" s="5">
        <f>VLOOKUP(CONCATENATE($F4213," ",$G4213),AllocFactorMatrix,(AB$4+1),FALSE)*$E4216</f>
        <v>0</v>
      </c>
      <c r="AC4213" s="5">
        <f>VLOOKUP(CONCATENATE($F4213," ",$G4213),AllocFactorMatrix,(AC$4+1),FALSE)*$E4216</f>
        <v>0</v>
      </c>
      <c r="AD4213" s="5">
        <f>VLOOKUP(CONCATENATE($F4213," ",$G4213),AllocFactorMatrix,(AD$4+1),FALSE)*$E4216</f>
        <v>0</v>
      </c>
    </row>
    <row r="4214" spans="1:30" hidden="1" outlineLevel="1">
      <c r="D4214" s="7"/>
      <c r="E4214" s="51"/>
      <c r="F4214" s="52" t="str">
        <f>F4216</f>
        <v>PROD_ENERGY</v>
      </c>
      <c r="G4214" s="55" t="str">
        <f>$G$13</f>
        <v>ENERGY</v>
      </c>
      <c r="H4214" s="4">
        <f t="shared" si="2146"/>
        <v>-774179.99999999977</v>
      </c>
      <c r="I4214" s="5">
        <f>VLOOKUP(CONCATENATE($F4214," ",$G4214),AllocFactorMatrix,(I$4+1),FALSE)*$E4216</f>
        <v>-290493.30756254512</v>
      </c>
      <c r="J4214" s="5">
        <f>VLOOKUP(CONCATENATE($F4214," ",$G4214),AllocFactorMatrix,(J$4+1),FALSE)*$E4216</f>
        <v>-18825.843438176897</v>
      </c>
      <c r="K4214" s="5">
        <f>VLOOKUP(CONCATENATE($F4214," ",$G4214),AllocFactorMatrix,(K$4+1),FALSE)*$E4216</f>
        <v>-63162.745526750638</v>
      </c>
      <c r="L4214" s="5">
        <f>VLOOKUP(CONCATENATE($F4214," ",$G4214),AllocFactorMatrix,(L$4+1),FALSE)*$E4216</f>
        <v>-2007.4554470151841</v>
      </c>
      <c r="M4214" s="5">
        <f>VLOOKUP(CONCATENATE($F4214," ",$G4214),AllocFactorMatrix,(M$4+1),FALSE)*$E4216</f>
        <v>-185.06392463912331</v>
      </c>
      <c r="N4214" s="5">
        <f t="shared" si="2147"/>
        <v>-65355.264898404945</v>
      </c>
      <c r="O4214" s="5">
        <f>VLOOKUP(CONCATENATE($F4214," ",$G4214),AllocFactorMatrix,(O$4+1),FALSE)*$E4216</f>
        <v>-57586.356422874502</v>
      </c>
      <c r="P4214" s="5">
        <f>VLOOKUP(CONCATENATE($F4214," ",$G4214),AllocFactorMatrix,(P$4+1),FALSE)*$E4216</f>
        <v>-10675.402423374784</v>
      </c>
      <c r="Q4214" s="5">
        <f>VLOOKUP(CONCATENATE($F4214," ",$G4214),AllocFactorMatrix,(Q$4+1),FALSE)*$E4216</f>
        <v>-4850.6296143616728</v>
      </c>
      <c r="R4214" s="5">
        <f>VLOOKUP(CONCATENATE($F4214," ",$G4214),AllocFactorMatrix,(R$4+1),FALSE)*$E4216</f>
        <v>-224.74974286425197</v>
      </c>
      <c r="S4214" s="5">
        <f t="shared" si="2148"/>
        <v>-73337.138203475217</v>
      </c>
      <c r="T4214" s="5">
        <f>VLOOKUP(CONCATENATE($F4214," ",$G4214),AllocFactorMatrix,(T$4+1),FALSE)*$E4216</f>
        <v>-2206.8183040515787</v>
      </c>
      <c r="U4214" s="5">
        <f>VLOOKUP(CONCATENATE($F4214," ",$G4214),AllocFactorMatrix,(U$4+1),FALSE)*$E4216</f>
        <v>-38748.423429635026</v>
      </c>
      <c r="V4214" s="5">
        <f>VLOOKUP(CONCATENATE($F4214," ",$G4214),AllocFactorMatrix,(V$4+1),FALSE)*$E4216</f>
        <v>-219997.460707024</v>
      </c>
      <c r="W4214" s="5">
        <f>VLOOKUP(CONCATENATE($F4214," ",$G4214),AllocFactorMatrix,(W$4+1),FALSE)*$E4216</f>
        <v>-41738.667262490177</v>
      </c>
      <c r="X4214" s="5">
        <f t="shared" si="2150"/>
        <v>-302691.36970320082</v>
      </c>
      <c r="Y4214" s="5">
        <f>VLOOKUP(CONCATENATE($F4214," ",$G4214),AllocFactorMatrix,(Y$4+1),FALSE)*$E4216</f>
        <v>-15601.879807539923</v>
      </c>
      <c r="Z4214" s="5">
        <f>VLOOKUP(CONCATENATE($F4214," ",$G4214),AllocFactorMatrix,(Z$4+1),FALSE)*$E4216</f>
        <v>-253.97373146017134</v>
      </c>
      <c r="AA4214" s="5">
        <f t="shared" si="2149"/>
        <v>-15855.853539000094</v>
      </c>
      <c r="AB4214" s="5">
        <f>VLOOKUP(CONCATENATE($F4214," ",$G4214),AllocFactorMatrix,(AB$4+1),FALSE)*$E4216</f>
        <v>-283.28726769900447</v>
      </c>
      <c r="AC4214" s="5">
        <f>VLOOKUP(CONCATENATE($F4214," ",$G4214),AllocFactorMatrix,(AC$4+1),FALSE)*$E4216</f>
        <v>-6125.7078193201005</v>
      </c>
      <c r="AD4214" s="5">
        <f>VLOOKUP(CONCATENATE($F4214," ",$G4214),AllocFactorMatrix,(AD$4+1),FALSE)*$E4216</f>
        <v>-1212.2275681777007</v>
      </c>
    </row>
    <row r="4215" spans="1:30" hidden="1" outlineLevel="1">
      <c r="D4215" s="7"/>
      <c r="E4215" s="51"/>
      <c r="F4215" s="52" t="str">
        <f>F4216</f>
        <v>PROD_ENERGY</v>
      </c>
      <c r="G4215" s="55" t="str">
        <f>$G$14</f>
        <v>CUSTOMER</v>
      </c>
      <c r="H4215" s="4">
        <f t="shared" si="2146"/>
        <v>0</v>
      </c>
      <c r="I4215" s="5">
        <f>VLOOKUP(CONCATENATE($F4215," ",$G4215),AllocFactorMatrix,(I$4+1),FALSE)*$E4216</f>
        <v>0</v>
      </c>
      <c r="J4215" s="5">
        <f>VLOOKUP(CONCATENATE($F4215," ",$G4215),AllocFactorMatrix,(J$4+1),FALSE)*$E4216</f>
        <v>0</v>
      </c>
      <c r="K4215" s="5">
        <f>VLOOKUP(CONCATENATE($F4215," ",$G4215),AllocFactorMatrix,(K$4+1),FALSE)*$E4216</f>
        <v>0</v>
      </c>
      <c r="L4215" s="5">
        <f>VLOOKUP(CONCATENATE($F4215," ",$G4215),AllocFactorMatrix,(L$4+1),FALSE)*$E4216</f>
        <v>0</v>
      </c>
      <c r="M4215" s="5">
        <f>VLOOKUP(CONCATENATE($F4215," ",$G4215),AllocFactorMatrix,(M$4+1),FALSE)*$E4216</f>
        <v>0</v>
      </c>
      <c r="N4215" s="5">
        <f t="shared" si="2147"/>
        <v>0</v>
      </c>
      <c r="O4215" s="5">
        <f>VLOOKUP(CONCATENATE($F4215," ",$G4215),AllocFactorMatrix,(O$4+1),FALSE)*$E4216</f>
        <v>0</v>
      </c>
      <c r="P4215" s="5">
        <f>VLOOKUP(CONCATENATE($F4215," ",$G4215),AllocFactorMatrix,(P$4+1),FALSE)*$E4216</f>
        <v>0</v>
      </c>
      <c r="Q4215" s="5">
        <f>VLOOKUP(CONCATENATE($F4215," ",$G4215),AllocFactorMatrix,(Q$4+1),FALSE)*$E4216</f>
        <v>0</v>
      </c>
      <c r="R4215" s="5">
        <f>VLOOKUP(CONCATENATE($F4215," ",$G4215),AllocFactorMatrix,(R$4+1),FALSE)*$E4216</f>
        <v>0</v>
      </c>
      <c r="S4215" s="5">
        <f t="shared" si="2148"/>
        <v>0</v>
      </c>
      <c r="T4215" s="5">
        <f>VLOOKUP(CONCATENATE($F4215," ",$G4215),AllocFactorMatrix,(T$4+1),FALSE)*$E4216</f>
        <v>0</v>
      </c>
      <c r="U4215" s="5">
        <f>VLOOKUP(CONCATENATE($F4215," ",$G4215),AllocFactorMatrix,(U$4+1),FALSE)*$E4216</f>
        <v>0</v>
      </c>
      <c r="V4215" s="5">
        <f>VLOOKUP(CONCATENATE($F4215," ",$G4215),AllocFactorMatrix,(V$4+1),FALSE)*$E4216</f>
        <v>0</v>
      </c>
      <c r="W4215" s="5">
        <f>VLOOKUP(CONCATENATE($F4215," ",$G4215),AllocFactorMatrix,(W$4+1),FALSE)*$E4216</f>
        <v>0</v>
      </c>
      <c r="X4215" s="5">
        <f t="shared" si="2150"/>
        <v>0</v>
      </c>
      <c r="Y4215" s="5">
        <f>VLOOKUP(CONCATENATE($F4215," ",$G4215),AllocFactorMatrix,(Y$4+1),FALSE)*$E4216</f>
        <v>0</v>
      </c>
      <c r="Z4215" s="5">
        <f>VLOOKUP(CONCATENATE($F4215," ",$G4215),AllocFactorMatrix,(Z$4+1),FALSE)*$E4216</f>
        <v>0</v>
      </c>
      <c r="AA4215" s="5">
        <f t="shared" si="2149"/>
        <v>0</v>
      </c>
      <c r="AB4215" s="5">
        <f>VLOOKUP(CONCATENATE($F4215," ",$G4215),AllocFactorMatrix,(AB$4+1),FALSE)*$E4216</f>
        <v>0</v>
      </c>
      <c r="AC4215" s="5">
        <f>VLOOKUP(CONCATENATE($F4215," ",$G4215),AllocFactorMatrix,(AC$4+1),FALSE)*$E4216</f>
        <v>0</v>
      </c>
      <c r="AD4215" s="5">
        <f>VLOOKUP(CONCATENATE($F4215," ",$G4215),AllocFactorMatrix,(AD$4+1),FALSE)*$E4216</f>
        <v>0</v>
      </c>
    </row>
    <row r="4216" spans="1:30" collapsed="1">
      <c r="D4216" s="55" t="str">
        <f>+D3257</f>
        <v>Adj 7 - Fuel Under (Over) Revenue &amp; Expense</v>
      </c>
      <c r="E4216" s="63">
        <v>-774180</v>
      </c>
      <c r="F4216" s="57" t="str">
        <f>+F3257</f>
        <v>PROD_ENERGY</v>
      </c>
      <c r="G4216" s="55" t="str">
        <f>$G$15</f>
        <v>TOTAL</v>
      </c>
      <c r="H4216" s="4">
        <f t="shared" si="2146"/>
        <v>-774179.99999999977</v>
      </c>
      <c r="I4216" s="5">
        <f>VLOOKUP(CONCATENATE($F4216," ",$G4216),AllocFactorMatrix,(I$4+1),FALSE)*$E4216</f>
        <v>-290493.30756254512</v>
      </c>
      <c r="J4216" s="5">
        <f>VLOOKUP(CONCATENATE($F4216," ",$G4216),AllocFactorMatrix,(J$4+1),FALSE)*$E4216</f>
        <v>-18825.843438176897</v>
      </c>
      <c r="K4216" s="5">
        <f>VLOOKUP(CONCATENATE($F4216," ",$G4216),AllocFactorMatrix,(K$4+1),FALSE)*$E4216</f>
        <v>-63162.745526750638</v>
      </c>
      <c r="L4216" s="5">
        <f>VLOOKUP(CONCATENATE($F4216," ",$G4216),AllocFactorMatrix,(L$4+1),FALSE)*$E4216</f>
        <v>-2007.4554470151841</v>
      </c>
      <c r="M4216" s="5">
        <f>VLOOKUP(CONCATENATE($F4216," ",$G4216),AllocFactorMatrix,(M$4+1),FALSE)*$E4216</f>
        <v>-185.06392463912331</v>
      </c>
      <c r="N4216" s="5">
        <f t="shared" si="2147"/>
        <v>-65355.264898404945</v>
      </c>
      <c r="O4216" s="5">
        <f>VLOOKUP(CONCATENATE($F4216," ",$G4216),AllocFactorMatrix,(O$4+1),FALSE)*$E4216</f>
        <v>-57586.356422874502</v>
      </c>
      <c r="P4216" s="5">
        <f>VLOOKUP(CONCATENATE($F4216," ",$G4216),AllocFactorMatrix,(P$4+1),FALSE)*$E4216</f>
        <v>-10675.402423374784</v>
      </c>
      <c r="Q4216" s="5">
        <f>VLOOKUP(CONCATENATE($F4216," ",$G4216),AllocFactorMatrix,(Q$4+1),FALSE)*$E4216</f>
        <v>-4850.6296143616728</v>
      </c>
      <c r="R4216" s="5">
        <f>VLOOKUP(CONCATENATE($F4216," ",$G4216),AllocFactorMatrix,(R$4+1),FALSE)*$E4216</f>
        <v>-224.74974286425197</v>
      </c>
      <c r="S4216" s="5">
        <f t="shared" si="2148"/>
        <v>-73337.138203475217</v>
      </c>
      <c r="T4216" s="5">
        <f>VLOOKUP(CONCATENATE($F4216," ",$G4216),AllocFactorMatrix,(T$4+1),FALSE)*$E4216</f>
        <v>-2206.8183040515787</v>
      </c>
      <c r="U4216" s="5">
        <f>VLOOKUP(CONCATENATE($F4216," ",$G4216),AllocFactorMatrix,(U$4+1),FALSE)*$E4216</f>
        <v>-38748.423429635026</v>
      </c>
      <c r="V4216" s="5">
        <f>VLOOKUP(CONCATENATE($F4216," ",$G4216),AllocFactorMatrix,(V$4+1),FALSE)*$E4216</f>
        <v>-219997.460707024</v>
      </c>
      <c r="W4216" s="5">
        <f>VLOOKUP(CONCATENATE($F4216," ",$G4216),AllocFactorMatrix,(W$4+1),FALSE)*$E4216</f>
        <v>-41738.667262490177</v>
      </c>
      <c r="X4216" s="5">
        <f t="shared" si="2150"/>
        <v>-302691.36970320082</v>
      </c>
      <c r="Y4216" s="5">
        <f>VLOOKUP(CONCATENATE($F4216," ",$G4216),AllocFactorMatrix,(Y$4+1),FALSE)*$E4216</f>
        <v>-15601.879807539923</v>
      </c>
      <c r="Z4216" s="5">
        <f>VLOOKUP(CONCATENATE($F4216," ",$G4216),AllocFactorMatrix,(Z$4+1),FALSE)*$E4216</f>
        <v>-253.97373146017134</v>
      </c>
      <c r="AA4216" s="5">
        <f t="shared" si="2149"/>
        <v>-15855.853539000094</v>
      </c>
      <c r="AB4216" s="5">
        <f>VLOOKUP(CONCATENATE($F4216," ",$G4216),AllocFactorMatrix,(AB$4+1),FALSE)*$E4216</f>
        <v>-283.28726769900447</v>
      </c>
      <c r="AC4216" s="5">
        <f>VLOOKUP(CONCATENATE($F4216," ",$G4216),AllocFactorMatrix,(AC$4+1),FALSE)*$E4216</f>
        <v>-6125.7078193201005</v>
      </c>
      <c r="AD4216" s="5">
        <f>VLOOKUP(CONCATENATE($F4216," ",$G4216),AllocFactorMatrix,(AD$4+1),FALSE)*$E4216</f>
        <v>-1212.2275681777007</v>
      </c>
    </row>
    <row r="4217" spans="1:30" s="51" customFormat="1" hidden="1" outlineLevel="1">
      <c r="A4217" s="56"/>
      <c r="B4217" s="112"/>
      <c r="C4217" s="55"/>
      <c r="D4217" s="55"/>
      <c r="F4217" s="52" t="str">
        <f>F4224</f>
        <v>RB_GUP-Land_P</v>
      </c>
      <c r="G4217" s="55" t="str">
        <f>$G$8</f>
        <v>PRODUCTION</v>
      </c>
      <c r="H4217" s="53">
        <f t="shared" ref="H4217:H4224" si="2151">SUBTOTAL(9,I4217:AD4217)</f>
        <v>-60856.000000000007</v>
      </c>
      <c r="I4217" s="54">
        <f>VLOOKUP(CONCATENATE($F4217," ",$G4217),AllocFactorMatrix,(I$4+1),FALSE)*$E4224</f>
        <v>-33787.645971478843</v>
      </c>
      <c r="J4217" s="54">
        <f>VLOOKUP(CONCATENATE($F4217," ",$G4217),AllocFactorMatrix,(J$4+1),FALSE)*$E4224</f>
        <v>-1554.7343373537976</v>
      </c>
      <c r="K4217" s="54">
        <f>VLOOKUP(CONCATENATE($F4217," ",$G4217),AllocFactorMatrix,(K$4+1),FALSE)*$E4224</f>
        <v>-5121.7413151991714</v>
      </c>
      <c r="L4217" s="54">
        <f>VLOOKUP(CONCATENATE($F4217," ",$G4217),AllocFactorMatrix,(L$4+1),FALSE)*$E4224</f>
        <v>-127.97596477417088</v>
      </c>
      <c r="M4217" s="54">
        <f>VLOOKUP(CONCATENATE($F4217," ",$G4217),AllocFactorMatrix,(M$4+1),FALSE)*$E4224</f>
        <v>-16.474312888312593</v>
      </c>
      <c r="N4217" s="54">
        <f t="shared" ref="N4217:N4224" si="2152">SUBTOTAL(9,K4217:M4217)</f>
        <v>-5266.1915928616554</v>
      </c>
      <c r="O4217" s="54">
        <f>VLOOKUP(CONCATENATE($F4217," ",$G4217),AllocFactorMatrix,(O$4+1),FALSE)*$E4224</f>
        <v>-3896.1778470672903</v>
      </c>
      <c r="P4217" s="54">
        <f>VLOOKUP(CONCATENATE($F4217," ",$G4217),AllocFactorMatrix,(P$4+1),FALSE)*$E4224</f>
        <v>-705.21559350861423</v>
      </c>
      <c r="Q4217" s="54">
        <f>VLOOKUP(CONCATENATE($F4217," ",$G4217),AllocFactorMatrix,(Q$4+1),FALSE)*$E4224</f>
        <v>-272.77241263612285</v>
      </c>
      <c r="R4217" s="54">
        <f>VLOOKUP(CONCATENATE($F4217," ",$G4217),AllocFactorMatrix,(R$4+1),FALSE)*$E4224</f>
        <v>-5.8773519426310479</v>
      </c>
      <c r="S4217" s="54">
        <f t="shared" ref="S4217:S4224" si="2153">SUBTOTAL(9,O4217:R4217)</f>
        <v>-4880.0432051546586</v>
      </c>
      <c r="T4217" s="54">
        <f>VLOOKUP(CONCATENATE($F4217," ",$G4217),AllocFactorMatrix,(T$4+1),FALSE)*$E4224</f>
        <v>-123.71787120015004</v>
      </c>
      <c r="U4217" s="54">
        <f>VLOOKUP(CONCATENATE($F4217," ",$G4217),AllocFactorMatrix,(U$4+1),FALSE)*$E4224</f>
        <v>-1969.8035790227966</v>
      </c>
      <c r="V4217" s="54">
        <f>VLOOKUP(CONCATENATE($F4217," ",$G4217),AllocFactorMatrix,(V$4+1),FALSE)*$E4224</f>
        <v>-10682.646238048708</v>
      </c>
      <c r="W4217" s="54">
        <f>VLOOKUP(CONCATENATE($F4217," ",$G4217),AllocFactorMatrix,(W$4+1),FALSE)*$E4224</f>
        <v>-1405.5441491361921</v>
      </c>
      <c r="X4217" s="54">
        <f>SUBTOTAL(9,T4217:W4217)</f>
        <v>-14181.711837407847</v>
      </c>
      <c r="Y4217" s="54">
        <f>VLOOKUP(CONCATENATE($F4217," ",$G4217),AllocFactorMatrix,(Y$4+1),FALSE)*$E4224</f>
        <v>-1148.3168670933576</v>
      </c>
      <c r="Z4217" s="54">
        <f>VLOOKUP(CONCATENATE($F4217," ",$G4217),AllocFactorMatrix,(Z$4+1),FALSE)*$E4224</f>
        <v>-23.869698432609955</v>
      </c>
      <c r="AA4217" s="54">
        <f t="shared" ref="AA4217:AA4224" si="2154">SUBTOTAL(9,Y4217:Z4217)</f>
        <v>-1172.1865655259676</v>
      </c>
      <c r="AB4217" s="54">
        <f>VLOOKUP(CONCATENATE($F4217," ",$G4217),AllocFactorMatrix,(AB$4+1),FALSE)*$E4224</f>
        <v>-13.486490217248639</v>
      </c>
      <c r="AC4217" s="54">
        <f>VLOOKUP(CONCATENATE($F4217," ",$G4217),AllocFactorMatrix,(AC$4+1),FALSE)*$E4224</f>
        <v>0</v>
      </c>
      <c r="AD4217" s="54">
        <f>VLOOKUP(CONCATENATE($F4217," ",$G4217),AllocFactorMatrix,(AD$4+1),FALSE)*$E4224</f>
        <v>0</v>
      </c>
    </row>
    <row r="4218" spans="1:30" s="51" customFormat="1" hidden="1" outlineLevel="1">
      <c r="A4218" s="56"/>
      <c r="B4218" s="112"/>
      <c r="C4218" s="55"/>
      <c r="D4218" s="55"/>
      <c r="F4218" s="52" t="str">
        <f>F4224</f>
        <v>RB_GUP-Land_P</v>
      </c>
      <c r="G4218" s="55" t="str">
        <f>$G$9</f>
        <v>BULKTRAN</v>
      </c>
      <c r="H4218" s="53">
        <f t="shared" si="2151"/>
        <v>0</v>
      </c>
      <c r="I4218" s="54">
        <f>VLOOKUP(CONCATENATE($F4218," ",$G4218),AllocFactorMatrix,(I$4+1),FALSE)*$E4224</f>
        <v>0</v>
      </c>
      <c r="J4218" s="54">
        <f>VLOOKUP(CONCATENATE($F4218," ",$G4218),AllocFactorMatrix,(J$4+1),FALSE)*$E4224</f>
        <v>0</v>
      </c>
      <c r="K4218" s="54">
        <f>VLOOKUP(CONCATENATE($F4218," ",$G4218),AllocFactorMatrix,(K$4+1),FALSE)*$E4224</f>
        <v>0</v>
      </c>
      <c r="L4218" s="54">
        <f>VLOOKUP(CONCATENATE($F4218," ",$G4218),AllocFactorMatrix,(L$4+1),FALSE)*$E4224</f>
        <v>0</v>
      </c>
      <c r="M4218" s="54">
        <f>VLOOKUP(CONCATENATE($F4218," ",$G4218),AllocFactorMatrix,(M$4+1),FALSE)*$E4224</f>
        <v>0</v>
      </c>
      <c r="N4218" s="54">
        <f t="shared" si="2152"/>
        <v>0</v>
      </c>
      <c r="O4218" s="54">
        <f>VLOOKUP(CONCATENATE($F4218," ",$G4218),AllocFactorMatrix,(O$4+1),FALSE)*$E4224</f>
        <v>0</v>
      </c>
      <c r="P4218" s="54">
        <f>VLOOKUP(CONCATENATE($F4218," ",$G4218),AllocFactorMatrix,(P$4+1),FALSE)*$E4224</f>
        <v>0</v>
      </c>
      <c r="Q4218" s="54">
        <f>VLOOKUP(CONCATENATE($F4218," ",$G4218),AllocFactorMatrix,(Q$4+1),FALSE)*$E4224</f>
        <v>0</v>
      </c>
      <c r="R4218" s="54">
        <f>VLOOKUP(CONCATENATE($F4218," ",$G4218),AllocFactorMatrix,(R$4+1),FALSE)*$E4224</f>
        <v>0</v>
      </c>
      <c r="S4218" s="54">
        <f t="shared" si="2153"/>
        <v>0</v>
      </c>
      <c r="T4218" s="54">
        <f>VLOOKUP(CONCATENATE($F4218," ",$G4218),AllocFactorMatrix,(T$4+1),FALSE)*$E4224</f>
        <v>0</v>
      </c>
      <c r="U4218" s="54">
        <f>VLOOKUP(CONCATENATE($F4218," ",$G4218),AllocFactorMatrix,(U$4+1),FALSE)*$E4224</f>
        <v>0</v>
      </c>
      <c r="V4218" s="54">
        <f>VLOOKUP(CONCATENATE($F4218," ",$G4218),AllocFactorMatrix,(V$4+1),FALSE)*$E4224</f>
        <v>0</v>
      </c>
      <c r="W4218" s="54">
        <f>VLOOKUP(CONCATENATE($F4218," ",$G4218),AllocFactorMatrix,(W$4+1),FALSE)*$E4224</f>
        <v>0</v>
      </c>
      <c r="X4218" s="54">
        <f t="shared" ref="X4218:X4224" si="2155">SUBTOTAL(9,T4218:W4218)</f>
        <v>0</v>
      </c>
      <c r="Y4218" s="54">
        <f>VLOOKUP(CONCATENATE($F4218," ",$G4218),AllocFactorMatrix,(Y$4+1),FALSE)*$E4224</f>
        <v>0</v>
      </c>
      <c r="Z4218" s="54">
        <f>VLOOKUP(CONCATENATE($F4218," ",$G4218),AllocFactorMatrix,(Z$4+1),FALSE)*$E4224</f>
        <v>0</v>
      </c>
      <c r="AA4218" s="54">
        <f t="shared" si="2154"/>
        <v>0</v>
      </c>
      <c r="AB4218" s="54">
        <f>VLOOKUP(CONCATENATE($F4218," ",$G4218),AllocFactorMatrix,(AB$4+1),FALSE)*$E4224</f>
        <v>0</v>
      </c>
      <c r="AC4218" s="54">
        <f>VLOOKUP(CONCATENATE($F4218," ",$G4218),AllocFactorMatrix,(AC$4+1),FALSE)*$E4224</f>
        <v>0</v>
      </c>
      <c r="AD4218" s="54">
        <f>VLOOKUP(CONCATENATE($F4218," ",$G4218),AllocFactorMatrix,(AD$4+1),FALSE)*$E4224</f>
        <v>0</v>
      </c>
    </row>
    <row r="4219" spans="1:30" s="51" customFormat="1" hidden="1" outlineLevel="1">
      <c r="A4219" s="56"/>
      <c r="B4219" s="112"/>
      <c r="C4219" s="55"/>
      <c r="D4219" s="55"/>
      <c r="F4219" s="52" t="str">
        <f>F4224</f>
        <v>RB_GUP-Land_P</v>
      </c>
      <c r="G4219" s="55" t="str">
        <f>$G$10</f>
        <v>SUBTRAN</v>
      </c>
      <c r="H4219" s="53">
        <f t="shared" si="2151"/>
        <v>0</v>
      </c>
      <c r="I4219" s="54">
        <f>VLOOKUP(CONCATENATE($F4219," ",$G4219),AllocFactorMatrix,(I$4+1),FALSE)*$E4224</f>
        <v>0</v>
      </c>
      <c r="J4219" s="54">
        <f>VLOOKUP(CONCATENATE($F4219," ",$G4219),AllocFactorMatrix,(J$4+1),FALSE)*$E4224</f>
        <v>0</v>
      </c>
      <c r="K4219" s="54">
        <f>VLOOKUP(CONCATENATE($F4219," ",$G4219),AllocFactorMatrix,(K$4+1),FALSE)*$E4224</f>
        <v>0</v>
      </c>
      <c r="L4219" s="54">
        <f>VLOOKUP(CONCATENATE($F4219," ",$G4219),AllocFactorMatrix,(L$4+1),FALSE)*$E4224</f>
        <v>0</v>
      </c>
      <c r="M4219" s="54">
        <f>VLOOKUP(CONCATENATE($F4219," ",$G4219),AllocFactorMatrix,(M$4+1),FALSE)*$E4224</f>
        <v>0</v>
      </c>
      <c r="N4219" s="54">
        <f t="shared" si="2152"/>
        <v>0</v>
      </c>
      <c r="O4219" s="54">
        <f>VLOOKUP(CONCATENATE($F4219," ",$G4219),AllocFactorMatrix,(O$4+1),FALSE)*$E4224</f>
        <v>0</v>
      </c>
      <c r="P4219" s="54">
        <f>VLOOKUP(CONCATENATE($F4219," ",$G4219),AllocFactorMatrix,(P$4+1),FALSE)*$E4224</f>
        <v>0</v>
      </c>
      <c r="Q4219" s="54">
        <f>VLOOKUP(CONCATENATE($F4219," ",$G4219),AllocFactorMatrix,(Q$4+1),FALSE)*$E4224</f>
        <v>0</v>
      </c>
      <c r="R4219" s="54">
        <f>VLOOKUP(CONCATENATE($F4219," ",$G4219),AllocFactorMatrix,(R$4+1),FALSE)*$E4224</f>
        <v>0</v>
      </c>
      <c r="S4219" s="54">
        <f t="shared" si="2153"/>
        <v>0</v>
      </c>
      <c r="T4219" s="54">
        <f>VLOOKUP(CONCATENATE($F4219," ",$G4219),AllocFactorMatrix,(T$4+1),FALSE)*$E4224</f>
        <v>0</v>
      </c>
      <c r="U4219" s="54">
        <f>VLOOKUP(CONCATENATE($F4219," ",$G4219),AllocFactorMatrix,(U$4+1),FALSE)*$E4224</f>
        <v>0</v>
      </c>
      <c r="V4219" s="54">
        <f>VLOOKUP(CONCATENATE($F4219," ",$G4219),AllocFactorMatrix,(V$4+1),FALSE)*$E4224</f>
        <v>0</v>
      </c>
      <c r="W4219" s="54">
        <f>VLOOKUP(CONCATENATE($F4219," ",$G4219),AllocFactorMatrix,(W$4+1),FALSE)*$E4224</f>
        <v>0</v>
      </c>
      <c r="X4219" s="54">
        <f t="shared" si="2155"/>
        <v>0</v>
      </c>
      <c r="Y4219" s="54">
        <f>VLOOKUP(CONCATENATE($F4219," ",$G4219),AllocFactorMatrix,(Y$4+1),FALSE)*$E4224</f>
        <v>0</v>
      </c>
      <c r="Z4219" s="54">
        <f>VLOOKUP(CONCATENATE($F4219," ",$G4219),AllocFactorMatrix,(Z$4+1),FALSE)*$E4224</f>
        <v>0</v>
      </c>
      <c r="AA4219" s="54">
        <f t="shared" si="2154"/>
        <v>0</v>
      </c>
      <c r="AB4219" s="54">
        <f>VLOOKUP(CONCATENATE($F4219," ",$G4219),AllocFactorMatrix,(AB$4+1),FALSE)*$E4224</f>
        <v>0</v>
      </c>
      <c r="AC4219" s="54">
        <f>VLOOKUP(CONCATENATE($F4219," ",$G4219),AllocFactorMatrix,(AC$4+1),FALSE)*$E4224</f>
        <v>0</v>
      </c>
      <c r="AD4219" s="54">
        <f>VLOOKUP(CONCATENATE($F4219," ",$G4219),AllocFactorMatrix,(AD$4+1),FALSE)*$E4224</f>
        <v>0</v>
      </c>
    </row>
    <row r="4220" spans="1:30" s="51" customFormat="1" hidden="1" outlineLevel="1">
      <c r="A4220" s="56"/>
      <c r="B4220" s="112"/>
      <c r="C4220" s="55"/>
      <c r="D4220" s="55"/>
      <c r="F4220" s="52" t="str">
        <f>F4224</f>
        <v>RB_GUP-Land_P</v>
      </c>
      <c r="G4220" s="55" t="str">
        <f>$G$11</f>
        <v>DISTPRI</v>
      </c>
      <c r="H4220" s="53">
        <f t="shared" si="2151"/>
        <v>0</v>
      </c>
      <c r="I4220" s="54">
        <f>VLOOKUP(CONCATENATE($F4220," ",$G4220),AllocFactorMatrix,(I$4+1),FALSE)*$E4224</f>
        <v>0</v>
      </c>
      <c r="J4220" s="54">
        <f>VLOOKUP(CONCATENATE($F4220," ",$G4220),AllocFactorMatrix,(J$4+1),FALSE)*$E4224</f>
        <v>0</v>
      </c>
      <c r="K4220" s="54">
        <f>VLOOKUP(CONCATENATE($F4220," ",$G4220),AllocFactorMatrix,(K$4+1),FALSE)*$E4224</f>
        <v>0</v>
      </c>
      <c r="L4220" s="54">
        <f>VLOOKUP(CONCATENATE($F4220," ",$G4220),AllocFactorMatrix,(L$4+1),FALSE)*$E4224</f>
        <v>0</v>
      </c>
      <c r="M4220" s="54">
        <f>VLOOKUP(CONCATENATE($F4220," ",$G4220),AllocFactorMatrix,(M$4+1),FALSE)*$E4224</f>
        <v>0</v>
      </c>
      <c r="N4220" s="54">
        <f t="shared" si="2152"/>
        <v>0</v>
      </c>
      <c r="O4220" s="54">
        <f>VLOOKUP(CONCATENATE($F4220," ",$G4220),AllocFactorMatrix,(O$4+1),FALSE)*$E4224</f>
        <v>0</v>
      </c>
      <c r="P4220" s="54">
        <f>VLOOKUP(CONCATENATE($F4220," ",$G4220),AllocFactorMatrix,(P$4+1),FALSE)*$E4224</f>
        <v>0</v>
      </c>
      <c r="Q4220" s="54">
        <f>VLOOKUP(CONCATENATE($F4220," ",$G4220),AllocFactorMatrix,(Q$4+1),FALSE)*$E4224</f>
        <v>0</v>
      </c>
      <c r="R4220" s="54">
        <f>VLOOKUP(CONCATENATE($F4220," ",$G4220),AllocFactorMatrix,(R$4+1),FALSE)*$E4224</f>
        <v>0</v>
      </c>
      <c r="S4220" s="54">
        <f t="shared" si="2153"/>
        <v>0</v>
      </c>
      <c r="T4220" s="54">
        <f>VLOOKUP(CONCATENATE($F4220," ",$G4220),AllocFactorMatrix,(T$4+1),FALSE)*$E4224</f>
        <v>0</v>
      </c>
      <c r="U4220" s="54">
        <f>VLOOKUP(CONCATENATE($F4220," ",$G4220),AllocFactorMatrix,(U$4+1),FALSE)*$E4224</f>
        <v>0</v>
      </c>
      <c r="V4220" s="54">
        <f>VLOOKUP(CONCATENATE($F4220," ",$G4220),AllocFactorMatrix,(V$4+1),FALSE)*$E4224</f>
        <v>0</v>
      </c>
      <c r="W4220" s="54">
        <f>VLOOKUP(CONCATENATE($F4220," ",$G4220),AllocFactorMatrix,(W$4+1),FALSE)*$E4224</f>
        <v>0</v>
      </c>
      <c r="X4220" s="54">
        <f t="shared" si="2155"/>
        <v>0</v>
      </c>
      <c r="Y4220" s="54">
        <f>VLOOKUP(CONCATENATE($F4220," ",$G4220),AllocFactorMatrix,(Y$4+1),FALSE)*$E4224</f>
        <v>0</v>
      </c>
      <c r="Z4220" s="54">
        <f>VLOOKUP(CONCATENATE($F4220," ",$G4220),AllocFactorMatrix,(Z$4+1),FALSE)*$E4224</f>
        <v>0</v>
      </c>
      <c r="AA4220" s="54">
        <f t="shared" si="2154"/>
        <v>0</v>
      </c>
      <c r="AB4220" s="54">
        <f>VLOOKUP(CONCATENATE($F4220," ",$G4220),AllocFactorMatrix,(AB$4+1),FALSE)*$E4224</f>
        <v>0</v>
      </c>
      <c r="AC4220" s="54">
        <f>VLOOKUP(CONCATENATE($F4220," ",$G4220),AllocFactorMatrix,(AC$4+1),FALSE)*$E4224</f>
        <v>0</v>
      </c>
      <c r="AD4220" s="54">
        <f>VLOOKUP(CONCATENATE($F4220," ",$G4220),AllocFactorMatrix,(AD$4+1),FALSE)*$E4224</f>
        <v>0</v>
      </c>
    </row>
    <row r="4221" spans="1:30" s="51" customFormat="1" hidden="1" outlineLevel="1">
      <c r="A4221" s="56"/>
      <c r="B4221" s="112"/>
      <c r="C4221" s="55"/>
      <c r="D4221" s="55"/>
      <c r="F4221" s="52" t="str">
        <f>F4224</f>
        <v>RB_GUP-Land_P</v>
      </c>
      <c r="G4221" s="55" t="str">
        <f>$G$12</f>
        <v>DISTSEC</v>
      </c>
      <c r="H4221" s="53">
        <f t="shared" si="2151"/>
        <v>0</v>
      </c>
      <c r="I4221" s="54">
        <f>VLOOKUP(CONCATENATE($F4221," ",$G4221),AllocFactorMatrix,(I$4+1),FALSE)*$E4224</f>
        <v>0</v>
      </c>
      <c r="J4221" s="54">
        <f>VLOOKUP(CONCATENATE($F4221," ",$G4221),AllocFactorMatrix,(J$4+1),FALSE)*$E4224</f>
        <v>0</v>
      </c>
      <c r="K4221" s="54">
        <f>VLOOKUP(CONCATENATE($F4221," ",$G4221),AllocFactorMatrix,(K$4+1),FALSE)*$E4224</f>
        <v>0</v>
      </c>
      <c r="L4221" s="54">
        <f>VLOOKUP(CONCATENATE($F4221," ",$G4221),AllocFactorMatrix,(L$4+1),FALSE)*$E4224</f>
        <v>0</v>
      </c>
      <c r="M4221" s="54">
        <f>VLOOKUP(CONCATENATE($F4221," ",$G4221),AllocFactorMatrix,(M$4+1),FALSE)*$E4224</f>
        <v>0</v>
      </c>
      <c r="N4221" s="54">
        <f t="shared" si="2152"/>
        <v>0</v>
      </c>
      <c r="O4221" s="54">
        <f>VLOOKUP(CONCATENATE($F4221," ",$G4221),AllocFactorMatrix,(O$4+1),FALSE)*$E4224</f>
        <v>0</v>
      </c>
      <c r="P4221" s="54">
        <f>VLOOKUP(CONCATENATE($F4221," ",$G4221),AllocFactorMatrix,(P$4+1),FALSE)*$E4224</f>
        <v>0</v>
      </c>
      <c r="Q4221" s="54">
        <f>VLOOKUP(CONCATENATE($F4221," ",$G4221),AllocFactorMatrix,(Q$4+1),FALSE)*$E4224</f>
        <v>0</v>
      </c>
      <c r="R4221" s="54">
        <f>VLOOKUP(CONCATENATE($F4221," ",$G4221),AllocFactorMatrix,(R$4+1),FALSE)*$E4224</f>
        <v>0</v>
      </c>
      <c r="S4221" s="54">
        <f t="shared" si="2153"/>
        <v>0</v>
      </c>
      <c r="T4221" s="54">
        <f>VLOOKUP(CONCATENATE($F4221," ",$G4221),AllocFactorMatrix,(T$4+1),FALSE)*$E4224</f>
        <v>0</v>
      </c>
      <c r="U4221" s="54">
        <f>VLOOKUP(CONCATENATE($F4221," ",$G4221),AllocFactorMatrix,(U$4+1),FALSE)*$E4224</f>
        <v>0</v>
      </c>
      <c r="V4221" s="54">
        <f>VLOOKUP(CONCATENATE($F4221," ",$G4221),AllocFactorMatrix,(V$4+1),FALSE)*$E4224</f>
        <v>0</v>
      </c>
      <c r="W4221" s="54">
        <f>VLOOKUP(CONCATENATE($F4221," ",$G4221),AllocFactorMatrix,(W$4+1),FALSE)*$E4224</f>
        <v>0</v>
      </c>
      <c r="X4221" s="54">
        <f t="shared" si="2155"/>
        <v>0</v>
      </c>
      <c r="Y4221" s="54">
        <f>VLOOKUP(CONCATENATE($F4221," ",$G4221),AllocFactorMatrix,(Y$4+1),FALSE)*$E4224</f>
        <v>0</v>
      </c>
      <c r="Z4221" s="54">
        <f>VLOOKUP(CONCATENATE($F4221," ",$G4221),AllocFactorMatrix,(Z$4+1),FALSE)*$E4224</f>
        <v>0</v>
      </c>
      <c r="AA4221" s="54">
        <f t="shared" si="2154"/>
        <v>0</v>
      </c>
      <c r="AB4221" s="54">
        <f>VLOOKUP(CONCATENATE($F4221," ",$G4221),AllocFactorMatrix,(AB$4+1),FALSE)*$E4224</f>
        <v>0</v>
      </c>
      <c r="AC4221" s="54">
        <f>VLOOKUP(CONCATENATE($F4221," ",$G4221),AllocFactorMatrix,(AC$4+1),FALSE)*$E4224</f>
        <v>0</v>
      </c>
      <c r="AD4221" s="54">
        <f>VLOOKUP(CONCATENATE($F4221," ",$G4221),AllocFactorMatrix,(AD$4+1),FALSE)*$E4224</f>
        <v>0</v>
      </c>
    </row>
    <row r="4222" spans="1:30" s="51" customFormat="1" hidden="1" outlineLevel="1">
      <c r="A4222" s="56"/>
      <c r="B4222" s="112"/>
      <c r="C4222" s="55"/>
      <c r="D4222" s="55"/>
      <c r="F4222" s="52" t="str">
        <f>F4224</f>
        <v>RB_GUP-Land_P</v>
      </c>
      <c r="G4222" s="55" t="str">
        <f>$G$13</f>
        <v>ENERGY</v>
      </c>
      <c r="H4222" s="53">
        <f t="shared" si="2151"/>
        <v>0</v>
      </c>
      <c r="I4222" s="54">
        <f>VLOOKUP(CONCATENATE($F4222," ",$G4222),AllocFactorMatrix,(I$4+1),FALSE)*$E4224</f>
        <v>0</v>
      </c>
      <c r="J4222" s="54">
        <f>VLOOKUP(CONCATENATE($F4222," ",$G4222),AllocFactorMatrix,(J$4+1),FALSE)*$E4224</f>
        <v>0</v>
      </c>
      <c r="K4222" s="54">
        <f>VLOOKUP(CONCATENATE($F4222," ",$G4222),AllocFactorMatrix,(K$4+1),FALSE)*$E4224</f>
        <v>0</v>
      </c>
      <c r="L4222" s="54">
        <f>VLOOKUP(CONCATENATE($F4222," ",$G4222),AllocFactorMatrix,(L$4+1),FALSE)*$E4224</f>
        <v>0</v>
      </c>
      <c r="M4222" s="54">
        <f>VLOOKUP(CONCATENATE($F4222," ",$G4222),AllocFactorMatrix,(M$4+1),FALSE)*$E4224</f>
        <v>0</v>
      </c>
      <c r="N4222" s="54">
        <f t="shared" si="2152"/>
        <v>0</v>
      </c>
      <c r="O4222" s="54">
        <f>VLOOKUP(CONCATENATE($F4222," ",$G4222),AllocFactorMatrix,(O$4+1),FALSE)*$E4224</f>
        <v>0</v>
      </c>
      <c r="P4222" s="54">
        <f>VLOOKUP(CONCATENATE($F4222," ",$G4222),AllocFactorMatrix,(P$4+1),FALSE)*$E4224</f>
        <v>0</v>
      </c>
      <c r="Q4222" s="54">
        <f>VLOOKUP(CONCATENATE($F4222," ",$G4222),AllocFactorMatrix,(Q$4+1),FALSE)*$E4224</f>
        <v>0</v>
      </c>
      <c r="R4222" s="54">
        <f>VLOOKUP(CONCATENATE($F4222," ",$G4222),AllocFactorMatrix,(R$4+1),FALSE)*$E4224</f>
        <v>0</v>
      </c>
      <c r="S4222" s="54">
        <f t="shared" si="2153"/>
        <v>0</v>
      </c>
      <c r="T4222" s="54">
        <f>VLOOKUP(CONCATENATE($F4222," ",$G4222),AllocFactorMatrix,(T$4+1),FALSE)*$E4224</f>
        <v>0</v>
      </c>
      <c r="U4222" s="54">
        <f>VLOOKUP(CONCATENATE($F4222," ",$G4222),AllocFactorMatrix,(U$4+1),FALSE)*$E4224</f>
        <v>0</v>
      </c>
      <c r="V4222" s="54">
        <f>VLOOKUP(CONCATENATE($F4222," ",$G4222),AllocFactorMatrix,(V$4+1),FALSE)*$E4224</f>
        <v>0</v>
      </c>
      <c r="W4222" s="54">
        <f>VLOOKUP(CONCATENATE($F4222," ",$G4222),AllocFactorMatrix,(W$4+1),FALSE)*$E4224</f>
        <v>0</v>
      </c>
      <c r="X4222" s="54">
        <f t="shared" si="2155"/>
        <v>0</v>
      </c>
      <c r="Y4222" s="54">
        <f>VLOOKUP(CONCATENATE($F4222," ",$G4222),AllocFactorMatrix,(Y$4+1),FALSE)*$E4224</f>
        <v>0</v>
      </c>
      <c r="Z4222" s="54">
        <f>VLOOKUP(CONCATENATE($F4222," ",$G4222),AllocFactorMatrix,(Z$4+1),FALSE)*$E4224</f>
        <v>0</v>
      </c>
      <c r="AA4222" s="54">
        <f t="shared" si="2154"/>
        <v>0</v>
      </c>
      <c r="AB4222" s="54">
        <f>VLOOKUP(CONCATENATE($F4222," ",$G4222),AllocFactorMatrix,(AB$4+1),FALSE)*$E4224</f>
        <v>0</v>
      </c>
      <c r="AC4222" s="54">
        <f>VLOOKUP(CONCATENATE($F4222," ",$G4222),AllocFactorMatrix,(AC$4+1),FALSE)*$E4224</f>
        <v>0</v>
      </c>
      <c r="AD4222" s="54">
        <f>VLOOKUP(CONCATENATE($F4222," ",$G4222),AllocFactorMatrix,(AD$4+1),FALSE)*$E4224</f>
        <v>0</v>
      </c>
    </row>
    <row r="4223" spans="1:30" s="51" customFormat="1" hidden="1" outlineLevel="1">
      <c r="A4223" s="56"/>
      <c r="B4223" s="112"/>
      <c r="C4223" s="55"/>
      <c r="D4223" s="55"/>
      <c r="F4223" s="52" t="str">
        <f>F4224</f>
        <v>RB_GUP-Land_P</v>
      </c>
      <c r="G4223" s="55" t="str">
        <f>$G$14</f>
        <v>CUSTOMER</v>
      </c>
      <c r="H4223" s="53">
        <f t="shared" si="2151"/>
        <v>0</v>
      </c>
      <c r="I4223" s="54">
        <f>VLOOKUP(CONCATENATE($F4223," ",$G4223),AllocFactorMatrix,(I$4+1),FALSE)*$E4224</f>
        <v>0</v>
      </c>
      <c r="J4223" s="54">
        <f>VLOOKUP(CONCATENATE($F4223," ",$G4223),AllocFactorMatrix,(J$4+1),FALSE)*$E4224</f>
        <v>0</v>
      </c>
      <c r="K4223" s="54">
        <f>VLOOKUP(CONCATENATE($F4223," ",$G4223),AllocFactorMatrix,(K$4+1),FALSE)*$E4224</f>
        <v>0</v>
      </c>
      <c r="L4223" s="54">
        <f>VLOOKUP(CONCATENATE($F4223," ",$G4223),AllocFactorMatrix,(L$4+1),FALSE)*$E4224</f>
        <v>0</v>
      </c>
      <c r="M4223" s="54">
        <f>VLOOKUP(CONCATENATE($F4223," ",$G4223),AllocFactorMatrix,(M$4+1),FALSE)*$E4224</f>
        <v>0</v>
      </c>
      <c r="N4223" s="54">
        <f t="shared" si="2152"/>
        <v>0</v>
      </c>
      <c r="O4223" s="54">
        <f>VLOOKUP(CONCATENATE($F4223," ",$G4223),AllocFactorMatrix,(O$4+1),FALSE)*$E4224</f>
        <v>0</v>
      </c>
      <c r="P4223" s="54">
        <f>VLOOKUP(CONCATENATE($F4223," ",$G4223),AllocFactorMatrix,(P$4+1),FALSE)*$E4224</f>
        <v>0</v>
      </c>
      <c r="Q4223" s="54">
        <f>VLOOKUP(CONCATENATE($F4223," ",$G4223),AllocFactorMatrix,(Q$4+1),FALSE)*$E4224</f>
        <v>0</v>
      </c>
      <c r="R4223" s="54">
        <f>VLOOKUP(CONCATENATE($F4223," ",$G4223),AllocFactorMatrix,(R$4+1),FALSE)*$E4224</f>
        <v>0</v>
      </c>
      <c r="S4223" s="54">
        <f t="shared" si="2153"/>
        <v>0</v>
      </c>
      <c r="T4223" s="54">
        <f>VLOOKUP(CONCATENATE($F4223," ",$G4223),AllocFactorMatrix,(T$4+1),FALSE)*$E4224</f>
        <v>0</v>
      </c>
      <c r="U4223" s="54">
        <f>VLOOKUP(CONCATENATE($F4223," ",$G4223),AllocFactorMatrix,(U$4+1),FALSE)*$E4224</f>
        <v>0</v>
      </c>
      <c r="V4223" s="54">
        <f>VLOOKUP(CONCATENATE($F4223," ",$G4223),AllocFactorMatrix,(V$4+1),FALSE)*$E4224</f>
        <v>0</v>
      </c>
      <c r="W4223" s="54">
        <f>VLOOKUP(CONCATENATE($F4223," ",$G4223),AllocFactorMatrix,(W$4+1),FALSE)*$E4224</f>
        <v>0</v>
      </c>
      <c r="X4223" s="54">
        <f t="shared" si="2155"/>
        <v>0</v>
      </c>
      <c r="Y4223" s="54">
        <f>VLOOKUP(CONCATENATE($F4223," ",$G4223),AllocFactorMatrix,(Y$4+1),FALSE)*$E4224</f>
        <v>0</v>
      </c>
      <c r="Z4223" s="54">
        <f>VLOOKUP(CONCATENATE($F4223," ",$G4223),AllocFactorMatrix,(Z$4+1),FALSE)*$E4224</f>
        <v>0</v>
      </c>
      <c r="AA4223" s="54">
        <f t="shared" si="2154"/>
        <v>0</v>
      </c>
      <c r="AB4223" s="54">
        <f>VLOOKUP(CONCATENATE($F4223," ",$G4223),AllocFactorMatrix,(AB$4+1),FALSE)*$E4224</f>
        <v>0</v>
      </c>
      <c r="AC4223" s="54">
        <f>VLOOKUP(CONCATENATE($F4223," ",$G4223),AllocFactorMatrix,(AC$4+1),FALSE)*$E4224</f>
        <v>0</v>
      </c>
      <c r="AD4223" s="54">
        <f>VLOOKUP(CONCATENATE($F4223," ",$G4223),AllocFactorMatrix,(AD$4+1),FALSE)*$E4224</f>
        <v>0</v>
      </c>
    </row>
    <row r="4224" spans="1:30" s="51" customFormat="1" collapsed="1">
      <c r="A4224" s="56"/>
      <c r="B4224" s="112"/>
      <c r="C4224" s="55"/>
      <c r="D4224" s="96" t="str">
        <f>D1888</f>
        <v>Adj 8 - System Sales Clause - reset OSS Margin Baseline</v>
      </c>
      <c r="E4224" s="98">
        <v>-60856</v>
      </c>
      <c r="F4224" s="57" t="str">
        <f>+F3313</f>
        <v>RB_GUP-Land_P</v>
      </c>
      <c r="G4224" s="55" t="str">
        <f>$G$15</f>
        <v>TOTAL</v>
      </c>
      <c r="H4224" s="53">
        <f t="shared" si="2151"/>
        <v>-60856.000000000007</v>
      </c>
      <c r="I4224" s="54">
        <f>VLOOKUP(CONCATENATE($F4224," ",$G4224),AllocFactorMatrix,(I$4+1),FALSE)*$E4224</f>
        <v>-33787.645971478843</v>
      </c>
      <c r="J4224" s="54">
        <f>VLOOKUP(CONCATENATE($F4224," ",$G4224),AllocFactorMatrix,(J$4+1),FALSE)*$E4224</f>
        <v>-1554.7343373537976</v>
      </c>
      <c r="K4224" s="54">
        <f>VLOOKUP(CONCATENATE($F4224," ",$G4224),AllocFactorMatrix,(K$4+1),FALSE)*$E4224</f>
        <v>-5121.7413151991714</v>
      </c>
      <c r="L4224" s="54">
        <f>VLOOKUP(CONCATENATE($F4224," ",$G4224),AllocFactorMatrix,(L$4+1),FALSE)*$E4224</f>
        <v>-127.97596477417088</v>
      </c>
      <c r="M4224" s="54">
        <f>VLOOKUP(CONCATENATE($F4224," ",$G4224),AllocFactorMatrix,(M$4+1),FALSE)*$E4224</f>
        <v>-16.474312888312593</v>
      </c>
      <c r="N4224" s="54">
        <f t="shared" si="2152"/>
        <v>-5266.1915928616554</v>
      </c>
      <c r="O4224" s="54">
        <f>VLOOKUP(CONCATENATE($F4224," ",$G4224),AllocFactorMatrix,(O$4+1),FALSE)*$E4224</f>
        <v>-3896.1778470672903</v>
      </c>
      <c r="P4224" s="54">
        <f>VLOOKUP(CONCATENATE($F4224," ",$G4224),AllocFactorMatrix,(P$4+1),FALSE)*$E4224</f>
        <v>-705.21559350861423</v>
      </c>
      <c r="Q4224" s="54">
        <f>VLOOKUP(CONCATENATE($F4224," ",$G4224),AllocFactorMatrix,(Q$4+1),FALSE)*$E4224</f>
        <v>-272.77241263612285</v>
      </c>
      <c r="R4224" s="54">
        <f>VLOOKUP(CONCATENATE($F4224," ",$G4224),AllocFactorMatrix,(R$4+1),FALSE)*$E4224</f>
        <v>-5.8773519426310479</v>
      </c>
      <c r="S4224" s="54">
        <f t="shared" si="2153"/>
        <v>-4880.0432051546586</v>
      </c>
      <c r="T4224" s="54">
        <f>VLOOKUP(CONCATENATE($F4224," ",$G4224),AllocFactorMatrix,(T$4+1),FALSE)*$E4224</f>
        <v>-123.71787120015004</v>
      </c>
      <c r="U4224" s="54">
        <f>VLOOKUP(CONCATENATE($F4224," ",$G4224),AllocFactorMatrix,(U$4+1),FALSE)*$E4224</f>
        <v>-1969.8035790227966</v>
      </c>
      <c r="V4224" s="54">
        <f>VLOOKUP(CONCATENATE($F4224," ",$G4224),AllocFactorMatrix,(V$4+1),FALSE)*$E4224</f>
        <v>-10682.646238048708</v>
      </c>
      <c r="W4224" s="54">
        <f>VLOOKUP(CONCATENATE($F4224," ",$G4224),AllocFactorMatrix,(W$4+1),FALSE)*$E4224</f>
        <v>-1405.5441491361921</v>
      </c>
      <c r="X4224" s="54">
        <f t="shared" si="2155"/>
        <v>-14181.711837407847</v>
      </c>
      <c r="Y4224" s="54">
        <f>VLOOKUP(CONCATENATE($F4224," ",$G4224),AllocFactorMatrix,(Y$4+1),FALSE)*$E4224</f>
        <v>-1148.3168670933576</v>
      </c>
      <c r="Z4224" s="54">
        <f>VLOOKUP(CONCATENATE($F4224," ",$G4224),AllocFactorMatrix,(Z$4+1),FALSE)*$E4224</f>
        <v>-23.869698432609955</v>
      </c>
      <c r="AA4224" s="54">
        <f t="shared" si="2154"/>
        <v>-1172.1865655259676</v>
      </c>
      <c r="AB4224" s="54">
        <f>VLOOKUP(CONCATENATE($F4224," ",$G4224),AllocFactorMatrix,(AB$4+1),FALSE)*$E4224</f>
        <v>-13.486490217248639</v>
      </c>
      <c r="AC4224" s="54">
        <f>VLOOKUP(CONCATENATE($F4224," ",$G4224),AllocFactorMatrix,(AC$4+1),FALSE)*$E4224</f>
        <v>0</v>
      </c>
      <c r="AD4224" s="54">
        <f>VLOOKUP(CONCATENATE($F4224," ",$G4224),AllocFactorMatrix,(AD$4+1),FALSE)*$E4224</f>
        <v>0</v>
      </c>
    </row>
    <row r="4225" spans="4:30" hidden="1" outlineLevel="1">
      <c r="D4225" s="7"/>
      <c r="E4225" s="51"/>
      <c r="F4225" s="52" t="str">
        <f>F4232</f>
        <v>PROD_ENERGY</v>
      </c>
      <c r="G4225" s="55" t="str">
        <f>$G$8</f>
        <v>PRODUCTION</v>
      </c>
      <c r="H4225" s="4">
        <f t="shared" ref="H4225:H4232" si="2156">SUBTOTAL(9,I4225:AD4225)</f>
        <v>0</v>
      </c>
      <c r="I4225" s="5">
        <f>VLOOKUP(CONCATENATE($F4225," ",$G4225),AllocFactorMatrix,(I$4+1),FALSE)*$E4232</f>
        <v>0</v>
      </c>
      <c r="J4225" s="5">
        <f>VLOOKUP(CONCATENATE($F4225," ",$G4225),AllocFactorMatrix,(J$4+1),FALSE)*$E4232</f>
        <v>0</v>
      </c>
      <c r="K4225" s="5">
        <f>VLOOKUP(CONCATENATE($F4225," ",$G4225),AllocFactorMatrix,(K$4+1),FALSE)*$E4232</f>
        <v>0</v>
      </c>
      <c r="L4225" s="5">
        <f>VLOOKUP(CONCATENATE($F4225," ",$G4225),AllocFactorMatrix,(L$4+1),FALSE)*$E4232</f>
        <v>0</v>
      </c>
      <c r="M4225" s="5">
        <f>VLOOKUP(CONCATENATE($F4225," ",$G4225),AllocFactorMatrix,(M$4+1),FALSE)*$E4232</f>
        <v>0</v>
      </c>
      <c r="N4225" s="5">
        <f t="shared" ref="N4225:N4232" si="2157">SUBTOTAL(9,K4225:M4225)</f>
        <v>0</v>
      </c>
      <c r="O4225" s="5">
        <f>VLOOKUP(CONCATENATE($F4225," ",$G4225),AllocFactorMatrix,(O$4+1),FALSE)*$E4232</f>
        <v>0</v>
      </c>
      <c r="P4225" s="5">
        <f>VLOOKUP(CONCATENATE($F4225," ",$G4225),AllocFactorMatrix,(P$4+1),FALSE)*$E4232</f>
        <v>0</v>
      </c>
      <c r="Q4225" s="5">
        <f>VLOOKUP(CONCATENATE($F4225," ",$G4225),AllocFactorMatrix,(Q$4+1),FALSE)*$E4232</f>
        <v>0</v>
      </c>
      <c r="R4225" s="5">
        <f>VLOOKUP(CONCATENATE($F4225," ",$G4225),AllocFactorMatrix,(R$4+1),FALSE)*$E4232</f>
        <v>0</v>
      </c>
      <c r="S4225" s="5">
        <f t="shared" ref="S4225:S4232" si="2158">SUBTOTAL(9,O4225:R4225)</f>
        <v>0</v>
      </c>
      <c r="T4225" s="5">
        <f>VLOOKUP(CONCATENATE($F4225," ",$G4225),AllocFactorMatrix,(T$4+1),FALSE)*$E4232</f>
        <v>0</v>
      </c>
      <c r="U4225" s="5">
        <f>VLOOKUP(CONCATENATE($F4225," ",$G4225),AllocFactorMatrix,(U$4+1),FALSE)*$E4232</f>
        <v>0</v>
      </c>
      <c r="V4225" s="5">
        <f>VLOOKUP(CONCATENATE($F4225," ",$G4225),AllocFactorMatrix,(V$4+1),FALSE)*$E4232</f>
        <v>0</v>
      </c>
      <c r="W4225" s="5">
        <f>VLOOKUP(CONCATENATE($F4225," ",$G4225),AllocFactorMatrix,(W$4+1),FALSE)*$E4232</f>
        <v>0</v>
      </c>
      <c r="X4225" s="5">
        <f>SUBTOTAL(9,T4225:W4225)</f>
        <v>0</v>
      </c>
      <c r="Y4225" s="5">
        <f>VLOOKUP(CONCATENATE($F4225," ",$G4225),AllocFactorMatrix,(Y$4+1),FALSE)*$E4232</f>
        <v>0</v>
      </c>
      <c r="Z4225" s="5">
        <f>VLOOKUP(CONCATENATE($F4225," ",$G4225),AllocFactorMatrix,(Z$4+1),FALSE)*$E4232</f>
        <v>0</v>
      </c>
      <c r="AA4225" s="5">
        <f t="shared" ref="AA4225:AA4232" si="2159">SUBTOTAL(9,Y4225:Z4225)</f>
        <v>0</v>
      </c>
      <c r="AB4225" s="5">
        <f>VLOOKUP(CONCATENATE($F4225," ",$G4225),AllocFactorMatrix,(AB$4+1),FALSE)*$E4232</f>
        <v>0</v>
      </c>
      <c r="AC4225" s="5">
        <f>VLOOKUP(CONCATENATE($F4225," ",$G4225),AllocFactorMatrix,(AC$4+1),FALSE)*$E4232</f>
        <v>0</v>
      </c>
      <c r="AD4225" s="5">
        <f>VLOOKUP(CONCATENATE($F4225," ",$G4225),AllocFactorMatrix,(AD$4+1),FALSE)*$E4232</f>
        <v>0</v>
      </c>
    </row>
    <row r="4226" spans="4:30" hidden="1" outlineLevel="1">
      <c r="D4226" s="7"/>
      <c r="E4226" s="51"/>
      <c r="F4226" s="52" t="str">
        <f>F4232</f>
        <v>PROD_ENERGY</v>
      </c>
      <c r="G4226" s="55" t="str">
        <f>$G$9</f>
        <v>BULKTRAN</v>
      </c>
      <c r="H4226" s="4">
        <f t="shared" si="2156"/>
        <v>0</v>
      </c>
      <c r="I4226" s="5">
        <f>VLOOKUP(CONCATENATE($F4226," ",$G4226),AllocFactorMatrix,(I$4+1),FALSE)*$E4232</f>
        <v>0</v>
      </c>
      <c r="J4226" s="5">
        <f>VLOOKUP(CONCATENATE($F4226," ",$G4226),AllocFactorMatrix,(J$4+1),FALSE)*$E4232</f>
        <v>0</v>
      </c>
      <c r="K4226" s="5">
        <f>VLOOKUP(CONCATENATE($F4226," ",$G4226),AllocFactorMatrix,(K$4+1),FALSE)*$E4232</f>
        <v>0</v>
      </c>
      <c r="L4226" s="5">
        <f>VLOOKUP(CONCATENATE($F4226," ",$G4226),AllocFactorMatrix,(L$4+1),FALSE)*$E4232</f>
        <v>0</v>
      </c>
      <c r="M4226" s="5">
        <f>VLOOKUP(CONCATENATE($F4226," ",$G4226),AllocFactorMatrix,(M$4+1),FALSE)*$E4232</f>
        <v>0</v>
      </c>
      <c r="N4226" s="5">
        <f t="shared" si="2157"/>
        <v>0</v>
      </c>
      <c r="O4226" s="5">
        <f>VLOOKUP(CONCATENATE($F4226," ",$G4226),AllocFactorMatrix,(O$4+1),FALSE)*$E4232</f>
        <v>0</v>
      </c>
      <c r="P4226" s="5">
        <f>VLOOKUP(CONCATENATE($F4226," ",$G4226),AllocFactorMatrix,(P$4+1),FALSE)*$E4232</f>
        <v>0</v>
      </c>
      <c r="Q4226" s="5">
        <f>VLOOKUP(CONCATENATE($F4226," ",$G4226),AllocFactorMatrix,(Q$4+1),FALSE)*$E4232</f>
        <v>0</v>
      </c>
      <c r="R4226" s="5">
        <f>VLOOKUP(CONCATENATE($F4226," ",$G4226),AllocFactorMatrix,(R$4+1),FALSE)*$E4232</f>
        <v>0</v>
      </c>
      <c r="S4226" s="5">
        <f t="shared" si="2158"/>
        <v>0</v>
      </c>
      <c r="T4226" s="5">
        <f>VLOOKUP(CONCATENATE($F4226," ",$G4226),AllocFactorMatrix,(T$4+1),FALSE)*$E4232</f>
        <v>0</v>
      </c>
      <c r="U4226" s="5">
        <f>VLOOKUP(CONCATENATE($F4226," ",$G4226),AllocFactorMatrix,(U$4+1),FALSE)*$E4232</f>
        <v>0</v>
      </c>
      <c r="V4226" s="5">
        <f>VLOOKUP(CONCATENATE($F4226," ",$G4226),AllocFactorMatrix,(V$4+1),FALSE)*$E4232</f>
        <v>0</v>
      </c>
      <c r="W4226" s="5">
        <f>VLOOKUP(CONCATENATE($F4226," ",$G4226),AllocFactorMatrix,(W$4+1),FALSE)*$E4232</f>
        <v>0</v>
      </c>
      <c r="X4226" s="5">
        <f t="shared" ref="X4226:X4232" si="2160">SUBTOTAL(9,T4226:W4226)</f>
        <v>0</v>
      </c>
      <c r="Y4226" s="5">
        <f>VLOOKUP(CONCATENATE($F4226," ",$G4226),AllocFactorMatrix,(Y$4+1),FALSE)*$E4232</f>
        <v>0</v>
      </c>
      <c r="Z4226" s="5">
        <f>VLOOKUP(CONCATENATE($F4226," ",$G4226),AllocFactorMatrix,(Z$4+1),FALSE)*$E4232</f>
        <v>0</v>
      </c>
      <c r="AA4226" s="5">
        <f t="shared" si="2159"/>
        <v>0</v>
      </c>
      <c r="AB4226" s="5">
        <f>VLOOKUP(CONCATENATE($F4226," ",$G4226),AllocFactorMatrix,(AB$4+1),FALSE)*$E4232</f>
        <v>0</v>
      </c>
      <c r="AC4226" s="5">
        <f>VLOOKUP(CONCATENATE($F4226," ",$G4226),AllocFactorMatrix,(AC$4+1),FALSE)*$E4232</f>
        <v>0</v>
      </c>
      <c r="AD4226" s="5">
        <f>VLOOKUP(CONCATENATE($F4226," ",$G4226),AllocFactorMatrix,(AD$4+1),FALSE)*$E4232</f>
        <v>0</v>
      </c>
    </row>
    <row r="4227" spans="4:30" hidden="1" outlineLevel="1">
      <c r="D4227" s="7"/>
      <c r="E4227" s="51"/>
      <c r="F4227" s="52" t="str">
        <f>F4232</f>
        <v>PROD_ENERGY</v>
      </c>
      <c r="G4227" s="55" t="str">
        <f>$G$10</f>
        <v>SUBTRAN</v>
      </c>
      <c r="H4227" s="4">
        <f t="shared" si="2156"/>
        <v>0</v>
      </c>
      <c r="I4227" s="5">
        <f>VLOOKUP(CONCATENATE($F4227," ",$G4227),AllocFactorMatrix,(I$4+1),FALSE)*$E4232</f>
        <v>0</v>
      </c>
      <c r="J4227" s="5">
        <f>VLOOKUP(CONCATENATE($F4227," ",$G4227),AllocFactorMatrix,(J$4+1),FALSE)*$E4232</f>
        <v>0</v>
      </c>
      <c r="K4227" s="5">
        <f>VLOOKUP(CONCATENATE($F4227," ",$G4227),AllocFactorMatrix,(K$4+1),FALSE)*$E4232</f>
        <v>0</v>
      </c>
      <c r="L4227" s="5">
        <f>VLOOKUP(CONCATENATE($F4227," ",$G4227),AllocFactorMatrix,(L$4+1),FALSE)*$E4232</f>
        <v>0</v>
      </c>
      <c r="M4227" s="5">
        <f>VLOOKUP(CONCATENATE($F4227," ",$G4227),AllocFactorMatrix,(M$4+1),FALSE)*$E4232</f>
        <v>0</v>
      </c>
      <c r="N4227" s="5">
        <f t="shared" si="2157"/>
        <v>0</v>
      </c>
      <c r="O4227" s="5">
        <f>VLOOKUP(CONCATENATE($F4227," ",$G4227),AllocFactorMatrix,(O$4+1),FALSE)*$E4232</f>
        <v>0</v>
      </c>
      <c r="P4227" s="5">
        <f>VLOOKUP(CONCATENATE($F4227," ",$G4227),AllocFactorMatrix,(P$4+1),FALSE)*$E4232</f>
        <v>0</v>
      </c>
      <c r="Q4227" s="5">
        <f>VLOOKUP(CONCATENATE($F4227," ",$G4227),AllocFactorMatrix,(Q$4+1),FALSE)*$E4232</f>
        <v>0</v>
      </c>
      <c r="R4227" s="5">
        <f>VLOOKUP(CONCATENATE($F4227," ",$G4227),AllocFactorMatrix,(R$4+1),FALSE)*$E4232</f>
        <v>0</v>
      </c>
      <c r="S4227" s="5">
        <f t="shared" si="2158"/>
        <v>0</v>
      </c>
      <c r="T4227" s="5">
        <f>VLOOKUP(CONCATENATE($F4227," ",$G4227),AllocFactorMatrix,(T$4+1),FALSE)*$E4232</f>
        <v>0</v>
      </c>
      <c r="U4227" s="5">
        <f>VLOOKUP(CONCATENATE($F4227," ",$G4227),AllocFactorMatrix,(U$4+1),FALSE)*$E4232</f>
        <v>0</v>
      </c>
      <c r="V4227" s="5">
        <f>VLOOKUP(CONCATENATE($F4227," ",$G4227),AllocFactorMatrix,(V$4+1),FALSE)*$E4232</f>
        <v>0</v>
      </c>
      <c r="W4227" s="5">
        <f>VLOOKUP(CONCATENATE($F4227," ",$G4227),AllocFactorMatrix,(W$4+1),FALSE)*$E4232</f>
        <v>0</v>
      </c>
      <c r="X4227" s="5">
        <f t="shared" si="2160"/>
        <v>0</v>
      </c>
      <c r="Y4227" s="5">
        <f>VLOOKUP(CONCATENATE($F4227," ",$G4227),AllocFactorMatrix,(Y$4+1),FALSE)*$E4232</f>
        <v>0</v>
      </c>
      <c r="Z4227" s="5">
        <f>VLOOKUP(CONCATENATE($F4227," ",$G4227),AllocFactorMatrix,(Z$4+1),FALSE)*$E4232</f>
        <v>0</v>
      </c>
      <c r="AA4227" s="5">
        <f t="shared" si="2159"/>
        <v>0</v>
      </c>
      <c r="AB4227" s="5">
        <f>VLOOKUP(CONCATENATE($F4227," ",$G4227),AllocFactorMatrix,(AB$4+1),FALSE)*$E4232</f>
        <v>0</v>
      </c>
      <c r="AC4227" s="5">
        <f>VLOOKUP(CONCATENATE($F4227," ",$G4227),AllocFactorMatrix,(AC$4+1),FALSE)*$E4232</f>
        <v>0</v>
      </c>
      <c r="AD4227" s="5">
        <f>VLOOKUP(CONCATENATE($F4227," ",$G4227),AllocFactorMatrix,(AD$4+1),FALSE)*$E4232</f>
        <v>0</v>
      </c>
    </row>
    <row r="4228" spans="4:30" hidden="1" outlineLevel="1">
      <c r="D4228" s="7"/>
      <c r="E4228" s="51"/>
      <c r="F4228" s="52" t="str">
        <f>F4232</f>
        <v>PROD_ENERGY</v>
      </c>
      <c r="G4228" s="55" t="str">
        <f>$G$11</f>
        <v>DISTPRI</v>
      </c>
      <c r="H4228" s="4">
        <f t="shared" si="2156"/>
        <v>0</v>
      </c>
      <c r="I4228" s="5">
        <f>VLOOKUP(CONCATENATE($F4228," ",$G4228),AllocFactorMatrix,(I$4+1),FALSE)*$E4232</f>
        <v>0</v>
      </c>
      <c r="J4228" s="5">
        <f>VLOOKUP(CONCATENATE($F4228," ",$G4228),AllocFactorMatrix,(J$4+1),FALSE)*$E4232</f>
        <v>0</v>
      </c>
      <c r="K4228" s="5">
        <f>VLOOKUP(CONCATENATE($F4228," ",$G4228),AllocFactorMatrix,(K$4+1),FALSE)*$E4232</f>
        <v>0</v>
      </c>
      <c r="L4228" s="5">
        <f>VLOOKUP(CONCATENATE($F4228," ",$G4228),AllocFactorMatrix,(L$4+1),FALSE)*$E4232</f>
        <v>0</v>
      </c>
      <c r="M4228" s="5">
        <f>VLOOKUP(CONCATENATE($F4228," ",$G4228),AllocFactorMatrix,(M$4+1),FALSE)*$E4232</f>
        <v>0</v>
      </c>
      <c r="N4228" s="5">
        <f t="shared" si="2157"/>
        <v>0</v>
      </c>
      <c r="O4228" s="5">
        <f>VLOOKUP(CONCATENATE($F4228," ",$G4228),AllocFactorMatrix,(O$4+1),FALSE)*$E4232</f>
        <v>0</v>
      </c>
      <c r="P4228" s="5">
        <f>VLOOKUP(CONCATENATE($F4228," ",$G4228),AllocFactorMatrix,(P$4+1),FALSE)*$E4232</f>
        <v>0</v>
      </c>
      <c r="Q4228" s="5">
        <f>VLOOKUP(CONCATENATE($F4228," ",$G4228),AllocFactorMatrix,(Q$4+1),FALSE)*$E4232</f>
        <v>0</v>
      </c>
      <c r="R4228" s="5">
        <f>VLOOKUP(CONCATENATE($F4228," ",$G4228),AllocFactorMatrix,(R$4+1),FALSE)*$E4232</f>
        <v>0</v>
      </c>
      <c r="S4228" s="5">
        <f t="shared" si="2158"/>
        <v>0</v>
      </c>
      <c r="T4228" s="5">
        <f>VLOOKUP(CONCATENATE($F4228," ",$G4228),AllocFactorMatrix,(T$4+1),FALSE)*$E4232</f>
        <v>0</v>
      </c>
      <c r="U4228" s="5">
        <f>VLOOKUP(CONCATENATE($F4228," ",$G4228),AllocFactorMatrix,(U$4+1),FALSE)*$E4232</f>
        <v>0</v>
      </c>
      <c r="V4228" s="5">
        <f>VLOOKUP(CONCATENATE($F4228," ",$G4228),AllocFactorMatrix,(V$4+1),FALSE)*$E4232</f>
        <v>0</v>
      </c>
      <c r="W4228" s="5">
        <f>VLOOKUP(CONCATENATE($F4228," ",$G4228),AllocFactorMatrix,(W$4+1),FALSE)*$E4232</f>
        <v>0</v>
      </c>
      <c r="X4228" s="5">
        <f t="shared" si="2160"/>
        <v>0</v>
      </c>
      <c r="Y4228" s="5">
        <f>VLOOKUP(CONCATENATE($F4228," ",$G4228),AllocFactorMatrix,(Y$4+1),FALSE)*$E4232</f>
        <v>0</v>
      </c>
      <c r="Z4228" s="5">
        <f>VLOOKUP(CONCATENATE($F4228," ",$G4228),AllocFactorMatrix,(Z$4+1),FALSE)*$E4232</f>
        <v>0</v>
      </c>
      <c r="AA4228" s="5">
        <f t="shared" si="2159"/>
        <v>0</v>
      </c>
      <c r="AB4228" s="5">
        <f>VLOOKUP(CONCATENATE($F4228," ",$G4228),AllocFactorMatrix,(AB$4+1),FALSE)*$E4232</f>
        <v>0</v>
      </c>
      <c r="AC4228" s="5">
        <f>VLOOKUP(CONCATENATE($F4228," ",$G4228),AllocFactorMatrix,(AC$4+1),FALSE)*$E4232</f>
        <v>0</v>
      </c>
      <c r="AD4228" s="5">
        <f>VLOOKUP(CONCATENATE($F4228," ",$G4228),AllocFactorMatrix,(AD$4+1),FALSE)*$E4232</f>
        <v>0</v>
      </c>
    </row>
    <row r="4229" spans="4:30" hidden="1" outlineLevel="1">
      <c r="D4229" s="7"/>
      <c r="E4229" s="51"/>
      <c r="F4229" s="52" t="str">
        <f>F4232</f>
        <v>PROD_ENERGY</v>
      </c>
      <c r="G4229" s="55" t="str">
        <f>$G$12</f>
        <v>DISTSEC</v>
      </c>
      <c r="H4229" s="4">
        <f t="shared" si="2156"/>
        <v>0</v>
      </c>
      <c r="I4229" s="5">
        <f>VLOOKUP(CONCATENATE($F4229," ",$G4229),AllocFactorMatrix,(I$4+1),FALSE)*$E4232</f>
        <v>0</v>
      </c>
      <c r="J4229" s="5">
        <f>VLOOKUP(CONCATENATE($F4229," ",$G4229),AllocFactorMatrix,(J$4+1),FALSE)*$E4232</f>
        <v>0</v>
      </c>
      <c r="K4229" s="5">
        <f>VLOOKUP(CONCATENATE($F4229," ",$G4229),AllocFactorMatrix,(K$4+1),FALSE)*$E4232</f>
        <v>0</v>
      </c>
      <c r="L4229" s="5">
        <f>VLOOKUP(CONCATENATE($F4229," ",$G4229),AllocFactorMatrix,(L$4+1),FALSE)*$E4232</f>
        <v>0</v>
      </c>
      <c r="M4229" s="5">
        <f>VLOOKUP(CONCATENATE($F4229," ",$G4229),AllocFactorMatrix,(M$4+1),FALSE)*$E4232</f>
        <v>0</v>
      </c>
      <c r="N4229" s="5">
        <f t="shared" si="2157"/>
        <v>0</v>
      </c>
      <c r="O4229" s="5">
        <f>VLOOKUP(CONCATENATE($F4229," ",$G4229),AllocFactorMatrix,(O$4+1),FALSE)*$E4232</f>
        <v>0</v>
      </c>
      <c r="P4229" s="5">
        <f>VLOOKUP(CONCATENATE($F4229," ",$G4229),AllocFactorMatrix,(P$4+1),FALSE)*$E4232</f>
        <v>0</v>
      </c>
      <c r="Q4229" s="5">
        <f>VLOOKUP(CONCATENATE($F4229," ",$G4229),AllocFactorMatrix,(Q$4+1),FALSE)*$E4232</f>
        <v>0</v>
      </c>
      <c r="R4229" s="5">
        <f>VLOOKUP(CONCATENATE($F4229," ",$G4229),AllocFactorMatrix,(R$4+1),FALSE)*$E4232</f>
        <v>0</v>
      </c>
      <c r="S4229" s="5">
        <f t="shared" si="2158"/>
        <v>0</v>
      </c>
      <c r="T4229" s="5">
        <f>VLOOKUP(CONCATENATE($F4229," ",$G4229),AllocFactorMatrix,(T$4+1),FALSE)*$E4232</f>
        <v>0</v>
      </c>
      <c r="U4229" s="5">
        <f>VLOOKUP(CONCATENATE($F4229," ",$G4229),AllocFactorMatrix,(U$4+1),FALSE)*$E4232</f>
        <v>0</v>
      </c>
      <c r="V4229" s="5">
        <f>VLOOKUP(CONCATENATE($F4229," ",$G4229),AllocFactorMatrix,(V$4+1),FALSE)*$E4232</f>
        <v>0</v>
      </c>
      <c r="W4229" s="5">
        <f>VLOOKUP(CONCATENATE($F4229," ",$G4229),AllocFactorMatrix,(W$4+1),FALSE)*$E4232</f>
        <v>0</v>
      </c>
      <c r="X4229" s="5">
        <f t="shared" si="2160"/>
        <v>0</v>
      </c>
      <c r="Y4229" s="5">
        <f>VLOOKUP(CONCATENATE($F4229," ",$G4229),AllocFactorMatrix,(Y$4+1),FALSE)*$E4232</f>
        <v>0</v>
      </c>
      <c r="Z4229" s="5">
        <f>VLOOKUP(CONCATENATE($F4229," ",$G4229),AllocFactorMatrix,(Z$4+1),FALSE)*$E4232</f>
        <v>0</v>
      </c>
      <c r="AA4229" s="5">
        <f t="shared" si="2159"/>
        <v>0</v>
      </c>
      <c r="AB4229" s="5">
        <f>VLOOKUP(CONCATENATE($F4229," ",$G4229),AllocFactorMatrix,(AB$4+1),FALSE)*$E4232</f>
        <v>0</v>
      </c>
      <c r="AC4229" s="5">
        <f>VLOOKUP(CONCATENATE($F4229," ",$G4229),AllocFactorMatrix,(AC$4+1),FALSE)*$E4232</f>
        <v>0</v>
      </c>
      <c r="AD4229" s="5">
        <f>VLOOKUP(CONCATENATE($F4229," ",$G4229),AllocFactorMatrix,(AD$4+1),FALSE)*$E4232</f>
        <v>0</v>
      </c>
    </row>
    <row r="4230" spans="4:30" hidden="1" outlineLevel="1">
      <c r="D4230" s="7"/>
      <c r="E4230" s="51"/>
      <c r="F4230" s="52" t="str">
        <f>F4232</f>
        <v>PROD_ENERGY</v>
      </c>
      <c r="G4230" s="55" t="str">
        <f>$G$13</f>
        <v>ENERGY</v>
      </c>
      <c r="H4230" s="4">
        <f t="shared" si="2156"/>
        <v>-130389.99999999999</v>
      </c>
      <c r="I4230" s="5">
        <f>VLOOKUP(CONCATENATE($F4230," ",$G4230),AllocFactorMatrix,(I$4+1),FALSE)*$E4232</f>
        <v>-48925.860101113773</v>
      </c>
      <c r="J4230" s="5">
        <f>VLOOKUP(CONCATENATE($F4230," ",$G4230),AllocFactorMatrix,(J$4+1),FALSE)*$E4232</f>
        <v>-3170.7118834171456</v>
      </c>
      <c r="K4230" s="5">
        <f>VLOOKUP(CONCATENATE($F4230," ",$G4230),AllocFactorMatrix,(K$4+1),FALSE)*$E4232</f>
        <v>-10638.082085862481</v>
      </c>
      <c r="L4230" s="5">
        <f>VLOOKUP(CONCATENATE($F4230," ",$G4230),AllocFactorMatrix,(L$4+1),FALSE)*$E4232</f>
        <v>-338.10239961806019</v>
      </c>
      <c r="M4230" s="5">
        <f>VLOOKUP(CONCATENATE($F4230," ",$G4230),AllocFactorMatrix,(M$4+1),FALSE)*$E4232</f>
        <v>-31.169088756742994</v>
      </c>
      <c r="N4230" s="5">
        <f t="shared" si="2157"/>
        <v>-11007.353574237286</v>
      </c>
      <c r="O4230" s="5">
        <f>VLOOKUP(CONCATENATE($F4230," ",$G4230),AllocFactorMatrix,(O$4+1),FALSE)*$E4232</f>
        <v>-9698.8878735934886</v>
      </c>
      <c r="P4230" s="5">
        <f>VLOOKUP(CONCATENATE($F4230," ",$G4230),AllocFactorMatrix,(P$4+1),FALSE)*$E4232</f>
        <v>-1797.9871890049317</v>
      </c>
      <c r="Q4230" s="5">
        <f>VLOOKUP(CONCATENATE($F4230," ",$G4230),AllocFactorMatrix,(Q$4+1),FALSE)*$E4232</f>
        <v>-816.95935753522247</v>
      </c>
      <c r="R4230" s="5">
        <f>VLOOKUP(CONCATENATE($F4230," ",$G4230),AllocFactorMatrix,(R$4+1),FALSE)*$E4232</f>
        <v>-37.853107768309457</v>
      </c>
      <c r="S4230" s="5">
        <f t="shared" si="2158"/>
        <v>-12351.687527901953</v>
      </c>
      <c r="T4230" s="5">
        <f>VLOOKUP(CONCATENATE($F4230," ",$G4230),AllocFactorMatrix,(T$4+1),FALSE)*$E4232</f>
        <v>-371.67976267184036</v>
      </c>
      <c r="U4230" s="5">
        <f>VLOOKUP(CONCATENATE($F4230," ",$G4230),AllocFactorMatrix,(U$4+1),FALSE)*$E4232</f>
        <v>-6526.1398266425258</v>
      </c>
      <c r="V4230" s="5">
        <f>VLOOKUP(CONCATENATE($F4230," ",$G4230),AllocFactorMatrix,(V$4+1),FALSE)*$E4232</f>
        <v>-37052.712420352967</v>
      </c>
      <c r="W4230" s="5">
        <f>VLOOKUP(CONCATENATE($F4230," ",$G4230),AllocFactorMatrix,(W$4+1),FALSE)*$E4232</f>
        <v>-7029.766752378122</v>
      </c>
      <c r="X4230" s="5">
        <f t="shared" si="2160"/>
        <v>-50980.298762045451</v>
      </c>
      <c r="Y4230" s="5">
        <f>VLOOKUP(CONCATENATE($F4230," ",$G4230),AllocFactorMatrix,(Y$4+1),FALSE)*$E4232</f>
        <v>-2627.7210830880808</v>
      </c>
      <c r="Z4230" s="5">
        <f>VLOOKUP(CONCATENATE($F4230," ",$G4230),AllocFactorMatrix,(Z$4+1),FALSE)*$E4232</f>
        <v>-42.775110239339348</v>
      </c>
      <c r="AA4230" s="5">
        <f t="shared" si="2159"/>
        <v>-2670.4961933274203</v>
      </c>
      <c r="AB4230" s="5">
        <f>VLOOKUP(CONCATENATE($F4230," ",$G4230),AllocFactorMatrix,(AB$4+1),FALSE)*$E4232</f>
        <v>-47.712194625633821</v>
      </c>
      <c r="AC4230" s="5">
        <f>VLOOKUP(CONCATENATE($F4230," ",$G4230),AllocFactorMatrix,(AC$4+1),FALSE)*$E4232</f>
        <v>-1031.7123182737191</v>
      </c>
      <c r="AD4230" s="5">
        <f>VLOOKUP(CONCATENATE($F4230," ",$G4230),AllocFactorMatrix,(AD$4+1),FALSE)*$E4232</f>
        <v>-204.16744505759692</v>
      </c>
    </row>
    <row r="4231" spans="4:30" hidden="1" outlineLevel="1">
      <c r="D4231" s="7"/>
      <c r="E4231" s="51"/>
      <c r="F4231" s="52" t="str">
        <f>F4232</f>
        <v>PROD_ENERGY</v>
      </c>
      <c r="G4231" s="55" t="str">
        <f>$G$14</f>
        <v>CUSTOMER</v>
      </c>
      <c r="H4231" s="4">
        <f t="shared" si="2156"/>
        <v>0</v>
      </c>
      <c r="I4231" s="5">
        <f>VLOOKUP(CONCATENATE($F4231," ",$G4231),AllocFactorMatrix,(I$4+1),FALSE)*$E4232</f>
        <v>0</v>
      </c>
      <c r="J4231" s="5">
        <f>VLOOKUP(CONCATENATE($F4231," ",$G4231),AllocFactorMatrix,(J$4+1),FALSE)*$E4232</f>
        <v>0</v>
      </c>
      <c r="K4231" s="5">
        <f>VLOOKUP(CONCATENATE($F4231," ",$G4231),AllocFactorMatrix,(K$4+1),FALSE)*$E4232</f>
        <v>0</v>
      </c>
      <c r="L4231" s="5">
        <f>VLOOKUP(CONCATENATE($F4231," ",$G4231),AllocFactorMatrix,(L$4+1),FALSE)*$E4232</f>
        <v>0</v>
      </c>
      <c r="M4231" s="5">
        <f>VLOOKUP(CONCATENATE($F4231," ",$G4231),AllocFactorMatrix,(M$4+1),FALSE)*$E4232</f>
        <v>0</v>
      </c>
      <c r="N4231" s="5">
        <f t="shared" si="2157"/>
        <v>0</v>
      </c>
      <c r="O4231" s="5">
        <f>VLOOKUP(CONCATENATE($F4231," ",$G4231),AllocFactorMatrix,(O$4+1),FALSE)*$E4232</f>
        <v>0</v>
      </c>
      <c r="P4231" s="5">
        <f>VLOOKUP(CONCATENATE($F4231," ",$G4231),AllocFactorMatrix,(P$4+1),FALSE)*$E4232</f>
        <v>0</v>
      </c>
      <c r="Q4231" s="5">
        <f>VLOOKUP(CONCATENATE($F4231," ",$G4231),AllocFactorMatrix,(Q$4+1),FALSE)*$E4232</f>
        <v>0</v>
      </c>
      <c r="R4231" s="5">
        <f>VLOOKUP(CONCATENATE($F4231," ",$G4231),AllocFactorMatrix,(R$4+1),FALSE)*$E4232</f>
        <v>0</v>
      </c>
      <c r="S4231" s="5">
        <f t="shared" si="2158"/>
        <v>0</v>
      </c>
      <c r="T4231" s="5">
        <f>VLOOKUP(CONCATENATE($F4231," ",$G4231),AllocFactorMatrix,(T$4+1),FALSE)*$E4232</f>
        <v>0</v>
      </c>
      <c r="U4231" s="5">
        <f>VLOOKUP(CONCATENATE($F4231," ",$G4231),AllocFactorMatrix,(U$4+1),FALSE)*$E4232</f>
        <v>0</v>
      </c>
      <c r="V4231" s="5">
        <f>VLOOKUP(CONCATENATE($F4231," ",$G4231),AllocFactorMatrix,(V$4+1),FALSE)*$E4232</f>
        <v>0</v>
      </c>
      <c r="W4231" s="5">
        <f>VLOOKUP(CONCATENATE($F4231," ",$G4231),AllocFactorMatrix,(W$4+1),FALSE)*$E4232</f>
        <v>0</v>
      </c>
      <c r="X4231" s="5">
        <f t="shared" si="2160"/>
        <v>0</v>
      </c>
      <c r="Y4231" s="5">
        <f>VLOOKUP(CONCATENATE($F4231," ",$G4231),AllocFactorMatrix,(Y$4+1),FALSE)*$E4232</f>
        <v>0</v>
      </c>
      <c r="Z4231" s="5">
        <f>VLOOKUP(CONCATENATE($F4231," ",$G4231),AllocFactorMatrix,(Z$4+1),FALSE)*$E4232</f>
        <v>0</v>
      </c>
      <c r="AA4231" s="5">
        <f t="shared" si="2159"/>
        <v>0</v>
      </c>
      <c r="AB4231" s="5">
        <f>VLOOKUP(CONCATENATE($F4231," ",$G4231),AllocFactorMatrix,(AB$4+1),FALSE)*$E4232</f>
        <v>0</v>
      </c>
      <c r="AC4231" s="5">
        <f>VLOOKUP(CONCATENATE($F4231," ",$G4231),AllocFactorMatrix,(AC$4+1),FALSE)*$E4232</f>
        <v>0</v>
      </c>
      <c r="AD4231" s="5">
        <f>VLOOKUP(CONCATENATE($F4231," ",$G4231),AllocFactorMatrix,(AD$4+1),FALSE)*$E4232</f>
        <v>0</v>
      </c>
    </row>
    <row r="4232" spans="4:30" collapsed="1">
      <c r="D4232" s="55" t="str">
        <f>D3265</f>
        <v>Adj 9 - PPA Rider Sync</v>
      </c>
      <c r="E4232" s="61">
        <v>-130390</v>
      </c>
      <c r="F4232" s="57" t="str">
        <f>+F3265</f>
        <v>PROD_ENERGY</v>
      </c>
      <c r="G4232" s="55" t="str">
        <f>$G$15</f>
        <v>TOTAL</v>
      </c>
      <c r="H4232" s="4">
        <f t="shared" si="2156"/>
        <v>-130389.99999999999</v>
      </c>
      <c r="I4232" s="5">
        <f>VLOOKUP(CONCATENATE($F4232," ",$G4232),AllocFactorMatrix,(I$4+1),FALSE)*$E4232</f>
        <v>-48925.860101113773</v>
      </c>
      <c r="J4232" s="5">
        <f>VLOOKUP(CONCATENATE($F4232," ",$G4232),AllocFactorMatrix,(J$4+1),FALSE)*$E4232</f>
        <v>-3170.7118834171456</v>
      </c>
      <c r="K4232" s="5">
        <f>VLOOKUP(CONCATENATE($F4232," ",$G4232),AllocFactorMatrix,(K$4+1),FALSE)*$E4232</f>
        <v>-10638.082085862481</v>
      </c>
      <c r="L4232" s="5">
        <f>VLOOKUP(CONCATENATE($F4232," ",$G4232),AllocFactorMatrix,(L$4+1),FALSE)*$E4232</f>
        <v>-338.10239961806019</v>
      </c>
      <c r="M4232" s="5">
        <f>VLOOKUP(CONCATENATE($F4232," ",$G4232),AllocFactorMatrix,(M$4+1),FALSE)*$E4232</f>
        <v>-31.169088756742994</v>
      </c>
      <c r="N4232" s="5">
        <f t="shared" si="2157"/>
        <v>-11007.353574237286</v>
      </c>
      <c r="O4232" s="5">
        <f>VLOOKUP(CONCATENATE($F4232," ",$G4232),AllocFactorMatrix,(O$4+1),FALSE)*$E4232</f>
        <v>-9698.8878735934886</v>
      </c>
      <c r="P4232" s="5">
        <f>VLOOKUP(CONCATENATE($F4232," ",$G4232),AllocFactorMatrix,(P$4+1),FALSE)*$E4232</f>
        <v>-1797.9871890049317</v>
      </c>
      <c r="Q4232" s="5">
        <f>VLOOKUP(CONCATENATE($F4232," ",$G4232),AllocFactorMatrix,(Q$4+1),FALSE)*$E4232</f>
        <v>-816.95935753522247</v>
      </c>
      <c r="R4232" s="5">
        <f>VLOOKUP(CONCATENATE($F4232," ",$G4232),AllocFactorMatrix,(R$4+1),FALSE)*$E4232</f>
        <v>-37.853107768309457</v>
      </c>
      <c r="S4232" s="5">
        <f t="shared" si="2158"/>
        <v>-12351.687527901953</v>
      </c>
      <c r="T4232" s="5">
        <f>VLOOKUP(CONCATENATE($F4232," ",$G4232),AllocFactorMatrix,(T$4+1),FALSE)*$E4232</f>
        <v>-371.67976267184036</v>
      </c>
      <c r="U4232" s="5">
        <f>VLOOKUP(CONCATENATE($F4232," ",$G4232),AllocFactorMatrix,(U$4+1),FALSE)*$E4232</f>
        <v>-6526.1398266425258</v>
      </c>
      <c r="V4232" s="5">
        <f>VLOOKUP(CONCATENATE($F4232," ",$G4232),AllocFactorMatrix,(V$4+1),FALSE)*$E4232</f>
        <v>-37052.712420352967</v>
      </c>
      <c r="W4232" s="5">
        <f>VLOOKUP(CONCATENATE($F4232," ",$G4232),AllocFactorMatrix,(W$4+1),FALSE)*$E4232</f>
        <v>-7029.766752378122</v>
      </c>
      <c r="X4232" s="5">
        <f t="shared" si="2160"/>
        <v>-50980.298762045451</v>
      </c>
      <c r="Y4232" s="5">
        <f>VLOOKUP(CONCATENATE($F4232," ",$G4232),AllocFactorMatrix,(Y$4+1),FALSE)*$E4232</f>
        <v>-2627.7210830880808</v>
      </c>
      <c r="Z4232" s="5">
        <f>VLOOKUP(CONCATENATE($F4232," ",$G4232),AllocFactorMatrix,(Z$4+1),FALSE)*$E4232</f>
        <v>-42.775110239339348</v>
      </c>
      <c r="AA4232" s="5">
        <f t="shared" si="2159"/>
        <v>-2670.4961933274203</v>
      </c>
      <c r="AB4232" s="5">
        <f>VLOOKUP(CONCATENATE($F4232," ",$G4232),AllocFactorMatrix,(AB$4+1),FALSE)*$E4232</f>
        <v>-47.712194625633821</v>
      </c>
      <c r="AC4232" s="5">
        <f>VLOOKUP(CONCATENATE($F4232," ",$G4232),AllocFactorMatrix,(AC$4+1),FALSE)*$E4232</f>
        <v>-1031.7123182737191</v>
      </c>
      <c r="AD4232" s="5">
        <f>VLOOKUP(CONCATENATE($F4232," ",$G4232),AllocFactorMatrix,(AD$4+1),FALSE)*$E4232</f>
        <v>-204.16744505759692</v>
      </c>
    </row>
    <row r="4233" spans="4:30" hidden="1" outlineLevel="1">
      <c r="D4233" s="7"/>
      <c r="E4233" s="51"/>
      <c r="F4233" s="52" t="str">
        <f>F4240</f>
        <v>CUST_TOTAL</v>
      </c>
      <c r="G4233" s="55" t="str">
        <f>$G$8</f>
        <v>PRODUCTION</v>
      </c>
      <c r="H4233" s="4">
        <f t="shared" ref="H4233:H4240" si="2161">SUBTOTAL(9,I4233:AD4233)</f>
        <v>0</v>
      </c>
      <c r="I4233" s="5">
        <f>VLOOKUP(CONCATENATE($F4233," ",$G4233),AllocFactorMatrix,(I$4+1),FALSE)*$E4240</f>
        <v>0</v>
      </c>
      <c r="J4233" s="5">
        <f>VLOOKUP(CONCATENATE($F4233," ",$G4233),AllocFactorMatrix,(J$4+1),FALSE)*$E4240</f>
        <v>0</v>
      </c>
      <c r="K4233" s="5">
        <f>VLOOKUP(CONCATENATE($F4233," ",$G4233),AllocFactorMatrix,(K$4+1),FALSE)*$E4240</f>
        <v>0</v>
      </c>
      <c r="L4233" s="5">
        <f>VLOOKUP(CONCATENATE($F4233," ",$G4233),AllocFactorMatrix,(L$4+1),FALSE)*$E4240</f>
        <v>0</v>
      </c>
      <c r="M4233" s="5">
        <f>VLOOKUP(CONCATENATE($F4233," ",$G4233),AllocFactorMatrix,(M$4+1),FALSE)*$E4240</f>
        <v>0</v>
      </c>
      <c r="N4233" s="5">
        <f t="shared" ref="N4233:N4240" si="2162">SUBTOTAL(9,K4233:M4233)</f>
        <v>0</v>
      </c>
      <c r="O4233" s="5">
        <f>VLOOKUP(CONCATENATE($F4233," ",$G4233),AllocFactorMatrix,(O$4+1),FALSE)*$E4240</f>
        <v>0</v>
      </c>
      <c r="P4233" s="5">
        <f>VLOOKUP(CONCATENATE($F4233," ",$G4233),AllocFactorMatrix,(P$4+1),FALSE)*$E4240</f>
        <v>0</v>
      </c>
      <c r="Q4233" s="5">
        <f>VLOOKUP(CONCATENATE($F4233," ",$G4233),AllocFactorMatrix,(Q$4+1),FALSE)*$E4240</f>
        <v>0</v>
      </c>
      <c r="R4233" s="5">
        <f>VLOOKUP(CONCATENATE($F4233," ",$G4233),AllocFactorMatrix,(R$4+1),FALSE)*$E4240</f>
        <v>0</v>
      </c>
      <c r="S4233" s="5">
        <f t="shared" ref="S4233:S4240" si="2163">SUBTOTAL(9,O4233:R4233)</f>
        <v>0</v>
      </c>
      <c r="T4233" s="5">
        <f>VLOOKUP(CONCATENATE($F4233," ",$G4233),AllocFactorMatrix,(T$4+1),FALSE)*$E4240</f>
        <v>0</v>
      </c>
      <c r="U4233" s="5">
        <f>VLOOKUP(CONCATENATE($F4233," ",$G4233),AllocFactorMatrix,(U$4+1),FALSE)*$E4240</f>
        <v>0</v>
      </c>
      <c r="V4233" s="5">
        <f>VLOOKUP(CONCATENATE($F4233," ",$G4233),AllocFactorMatrix,(V$4+1),FALSE)*$E4240</f>
        <v>0</v>
      </c>
      <c r="W4233" s="5">
        <f>VLOOKUP(CONCATENATE($F4233," ",$G4233),AllocFactorMatrix,(W$4+1),FALSE)*$E4240</f>
        <v>0</v>
      </c>
      <c r="X4233" s="5">
        <f>SUBTOTAL(9,T4233:W4233)</f>
        <v>0</v>
      </c>
      <c r="Y4233" s="5">
        <f>VLOOKUP(CONCATENATE($F4233," ",$G4233),AllocFactorMatrix,(Y$4+1),FALSE)*$E4240</f>
        <v>0</v>
      </c>
      <c r="Z4233" s="5">
        <f>VLOOKUP(CONCATENATE($F4233," ",$G4233),AllocFactorMatrix,(Z$4+1),FALSE)*$E4240</f>
        <v>0</v>
      </c>
      <c r="AA4233" s="5">
        <f t="shared" ref="AA4233:AA4240" si="2164">SUBTOTAL(9,Y4233:Z4233)</f>
        <v>0</v>
      </c>
      <c r="AB4233" s="5">
        <f>VLOOKUP(CONCATENATE($F4233," ",$G4233),AllocFactorMatrix,(AB$4+1),FALSE)*$E4240</f>
        <v>0</v>
      </c>
      <c r="AC4233" s="5">
        <f>VLOOKUP(CONCATENATE($F4233," ",$G4233),AllocFactorMatrix,(AC$4+1),FALSE)*$E4240</f>
        <v>0</v>
      </c>
      <c r="AD4233" s="5">
        <f>VLOOKUP(CONCATENATE($F4233," ",$G4233),AllocFactorMatrix,(AD$4+1),FALSE)*$E4240</f>
        <v>0</v>
      </c>
    </row>
    <row r="4234" spans="4:30" hidden="1" outlineLevel="1">
      <c r="D4234" s="7"/>
      <c r="E4234" s="51"/>
      <c r="F4234" s="52" t="str">
        <f>F4240</f>
        <v>CUST_TOTAL</v>
      </c>
      <c r="G4234" s="55" t="str">
        <f>$G$9</f>
        <v>BULKTRAN</v>
      </c>
      <c r="H4234" s="4">
        <f t="shared" si="2161"/>
        <v>0</v>
      </c>
      <c r="I4234" s="5">
        <f>VLOOKUP(CONCATENATE($F4234," ",$G4234),AllocFactorMatrix,(I$4+1),FALSE)*$E4240</f>
        <v>0</v>
      </c>
      <c r="J4234" s="5">
        <f>VLOOKUP(CONCATENATE($F4234," ",$G4234),AllocFactorMatrix,(J$4+1),FALSE)*$E4240</f>
        <v>0</v>
      </c>
      <c r="K4234" s="5">
        <f>VLOOKUP(CONCATENATE($F4234," ",$G4234),AllocFactorMatrix,(K$4+1),FALSE)*$E4240</f>
        <v>0</v>
      </c>
      <c r="L4234" s="5">
        <f>VLOOKUP(CONCATENATE($F4234," ",$G4234),AllocFactorMatrix,(L$4+1),FALSE)*$E4240</f>
        <v>0</v>
      </c>
      <c r="M4234" s="5">
        <f>VLOOKUP(CONCATENATE($F4234," ",$G4234),AllocFactorMatrix,(M$4+1),FALSE)*$E4240</f>
        <v>0</v>
      </c>
      <c r="N4234" s="5">
        <f t="shared" si="2162"/>
        <v>0</v>
      </c>
      <c r="O4234" s="5">
        <f>VLOOKUP(CONCATENATE($F4234," ",$G4234),AllocFactorMatrix,(O$4+1),FALSE)*$E4240</f>
        <v>0</v>
      </c>
      <c r="P4234" s="5">
        <f>VLOOKUP(CONCATENATE($F4234," ",$G4234),AllocFactorMatrix,(P$4+1),FALSE)*$E4240</f>
        <v>0</v>
      </c>
      <c r="Q4234" s="5">
        <f>VLOOKUP(CONCATENATE($F4234," ",$G4234),AllocFactorMatrix,(Q$4+1),FALSE)*$E4240</f>
        <v>0</v>
      </c>
      <c r="R4234" s="5">
        <f>VLOOKUP(CONCATENATE($F4234," ",$G4234),AllocFactorMatrix,(R$4+1),FALSE)*$E4240</f>
        <v>0</v>
      </c>
      <c r="S4234" s="5">
        <f t="shared" si="2163"/>
        <v>0</v>
      </c>
      <c r="T4234" s="5">
        <f>VLOOKUP(CONCATENATE($F4234," ",$G4234),AllocFactorMatrix,(T$4+1),FALSE)*$E4240</f>
        <v>0</v>
      </c>
      <c r="U4234" s="5">
        <f>VLOOKUP(CONCATENATE($F4234," ",$G4234),AllocFactorMatrix,(U$4+1),FALSE)*$E4240</f>
        <v>0</v>
      </c>
      <c r="V4234" s="5">
        <f>VLOOKUP(CONCATENATE($F4234," ",$G4234),AllocFactorMatrix,(V$4+1),FALSE)*$E4240</f>
        <v>0</v>
      </c>
      <c r="W4234" s="5">
        <f>VLOOKUP(CONCATENATE($F4234," ",$G4234),AllocFactorMatrix,(W$4+1),FALSE)*$E4240</f>
        <v>0</v>
      </c>
      <c r="X4234" s="5">
        <f t="shared" ref="X4234:X4240" si="2165">SUBTOTAL(9,T4234:W4234)</f>
        <v>0</v>
      </c>
      <c r="Y4234" s="5">
        <f>VLOOKUP(CONCATENATE($F4234," ",$G4234),AllocFactorMatrix,(Y$4+1),FALSE)*$E4240</f>
        <v>0</v>
      </c>
      <c r="Z4234" s="5">
        <f>VLOOKUP(CONCATENATE($F4234," ",$G4234),AllocFactorMatrix,(Z$4+1),FALSE)*$E4240</f>
        <v>0</v>
      </c>
      <c r="AA4234" s="5">
        <f t="shared" si="2164"/>
        <v>0</v>
      </c>
      <c r="AB4234" s="5">
        <f>VLOOKUP(CONCATENATE($F4234," ",$G4234),AllocFactorMatrix,(AB$4+1),FALSE)*$E4240</f>
        <v>0</v>
      </c>
      <c r="AC4234" s="5">
        <f>VLOOKUP(CONCATENATE($F4234," ",$G4234),AllocFactorMatrix,(AC$4+1),FALSE)*$E4240</f>
        <v>0</v>
      </c>
      <c r="AD4234" s="5">
        <f>VLOOKUP(CONCATENATE($F4234," ",$G4234),AllocFactorMatrix,(AD$4+1),FALSE)*$E4240</f>
        <v>0</v>
      </c>
    </row>
    <row r="4235" spans="4:30" hidden="1" outlineLevel="1">
      <c r="D4235" s="7"/>
      <c r="E4235" s="51"/>
      <c r="F4235" s="52" t="str">
        <f>F4240</f>
        <v>CUST_TOTAL</v>
      </c>
      <c r="G4235" s="55" t="str">
        <f>$G$10</f>
        <v>SUBTRAN</v>
      </c>
      <c r="H4235" s="4">
        <f t="shared" si="2161"/>
        <v>0</v>
      </c>
      <c r="I4235" s="5">
        <f>VLOOKUP(CONCATENATE($F4235," ",$G4235),AllocFactorMatrix,(I$4+1),FALSE)*$E4240</f>
        <v>0</v>
      </c>
      <c r="J4235" s="5">
        <f>VLOOKUP(CONCATENATE($F4235," ",$G4235),AllocFactorMatrix,(J$4+1),FALSE)*$E4240</f>
        <v>0</v>
      </c>
      <c r="K4235" s="5">
        <f>VLOOKUP(CONCATENATE($F4235," ",$G4235),AllocFactorMatrix,(K$4+1),FALSE)*$E4240</f>
        <v>0</v>
      </c>
      <c r="L4235" s="5">
        <f>VLOOKUP(CONCATENATE($F4235," ",$G4235),AllocFactorMatrix,(L$4+1),FALSE)*$E4240</f>
        <v>0</v>
      </c>
      <c r="M4235" s="5">
        <f>VLOOKUP(CONCATENATE($F4235," ",$G4235),AllocFactorMatrix,(M$4+1),FALSE)*$E4240</f>
        <v>0</v>
      </c>
      <c r="N4235" s="5">
        <f t="shared" si="2162"/>
        <v>0</v>
      </c>
      <c r="O4235" s="5">
        <f>VLOOKUP(CONCATENATE($F4235," ",$G4235),AllocFactorMatrix,(O$4+1),FALSE)*$E4240</f>
        <v>0</v>
      </c>
      <c r="P4235" s="5">
        <f>VLOOKUP(CONCATENATE($F4235," ",$G4235),AllocFactorMatrix,(P$4+1),FALSE)*$E4240</f>
        <v>0</v>
      </c>
      <c r="Q4235" s="5">
        <f>VLOOKUP(CONCATENATE($F4235," ",$G4235),AllocFactorMatrix,(Q$4+1),FALSE)*$E4240</f>
        <v>0</v>
      </c>
      <c r="R4235" s="5">
        <f>VLOOKUP(CONCATENATE($F4235," ",$G4235),AllocFactorMatrix,(R$4+1),FALSE)*$E4240</f>
        <v>0</v>
      </c>
      <c r="S4235" s="5">
        <f t="shared" si="2163"/>
        <v>0</v>
      </c>
      <c r="T4235" s="5">
        <f>VLOOKUP(CONCATENATE($F4235," ",$G4235),AllocFactorMatrix,(T$4+1),FALSE)*$E4240</f>
        <v>0</v>
      </c>
      <c r="U4235" s="5">
        <f>VLOOKUP(CONCATENATE($F4235," ",$G4235),AllocFactorMatrix,(U$4+1),FALSE)*$E4240</f>
        <v>0</v>
      </c>
      <c r="V4235" s="5">
        <f>VLOOKUP(CONCATENATE($F4235," ",$G4235),AllocFactorMatrix,(V$4+1),FALSE)*$E4240</f>
        <v>0</v>
      </c>
      <c r="W4235" s="5">
        <f>VLOOKUP(CONCATENATE($F4235," ",$G4235),AllocFactorMatrix,(W$4+1),FALSE)*$E4240</f>
        <v>0</v>
      </c>
      <c r="X4235" s="5">
        <f t="shared" si="2165"/>
        <v>0</v>
      </c>
      <c r="Y4235" s="5">
        <f>VLOOKUP(CONCATENATE($F4235," ",$G4235),AllocFactorMatrix,(Y$4+1),FALSE)*$E4240</f>
        <v>0</v>
      </c>
      <c r="Z4235" s="5">
        <f>VLOOKUP(CONCATENATE($F4235," ",$G4235),AllocFactorMatrix,(Z$4+1),FALSE)*$E4240</f>
        <v>0</v>
      </c>
      <c r="AA4235" s="5">
        <f t="shared" si="2164"/>
        <v>0</v>
      </c>
      <c r="AB4235" s="5">
        <f>VLOOKUP(CONCATENATE($F4235," ",$G4235),AllocFactorMatrix,(AB$4+1),FALSE)*$E4240</f>
        <v>0</v>
      </c>
      <c r="AC4235" s="5">
        <f>VLOOKUP(CONCATENATE($F4235," ",$G4235),AllocFactorMatrix,(AC$4+1),FALSE)*$E4240</f>
        <v>0</v>
      </c>
      <c r="AD4235" s="5">
        <f>VLOOKUP(CONCATENATE($F4235," ",$G4235),AllocFactorMatrix,(AD$4+1),FALSE)*$E4240</f>
        <v>0</v>
      </c>
    </row>
    <row r="4236" spans="4:30" hidden="1" outlineLevel="1">
      <c r="D4236" s="7"/>
      <c r="E4236" s="51"/>
      <c r="F4236" s="52" t="str">
        <f>F4240</f>
        <v>CUST_TOTAL</v>
      </c>
      <c r="G4236" s="55" t="str">
        <f>$G$11</f>
        <v>DISTPRI</v>
      </c>
      <c r="H4236" s="4">
        <f t="shared" si="2161"/>
        <v>0</v>
      </c>
      <c r="I4236" s="5">
        <f>VLOOKUP(CONCATENATE($F4236," ",$G4236),AllocFactorMatrix,(I$4+1),FALSE)*$E4240</f>
        <v>0</v>
      </c>
      <c r="J4236" s="5">
        <f>VLOOKUP(CONCATENATE($F4236," ",$G4236),AllocFactorMatrix,(J$4+1),FALSE)*$E4240</f>
        <v>0</v>
      </c>
      <c r="K4236" s="5">
        <f>VLOOKUP(CONCATENATE($F4236," ",$G4236),AllocFactorMatrix,(K$4+1),FALSE)*$E4240</f>
        <v>0</v>
      </c>
      <c r="L4236" s="5">
        <f>VLOOKUP(CONCATENATE($F4236," ",$G4236),AllocFactorMatrix,(L$4+1),FALSE)*$E4240</f>
        <v>0</v>
      </c>
      <c r="M4236" s="5">
        <f>VLOOKUP(CONCATENATE($F4236," ",$G4236),AllocFactorMatrix,(M$4+1),FALSE)*$E4240</f>
        <v>0</v>
      </c>
      <c r="N4236" s="5">
        <f t="shared" si="2162"/>
        <v>0</v>
      </c>
      <c r="O4236" s="5">
        <f>VLOOKUP(CONCATENATE($F4236," ",$G4236),AllocFactorMatrix,(O$4+1),FALSE)*$E4240</f>
        <v>0</v>
      </c>
      <c r="P4236" s="5">
        <f>VLOOKUP(CONCATENATE($F4236," ",$G4236),AllocFactorMatrix,(P$4+1),FALSE)*$E4240</f>
        <v>0</v>
      </c>
      <c r="Q4236" s="5">
        <f>VLOOKUP(CONCATENATE($F4236," ",$G4236),AllocFactorMatrix,(Q$4+1),FALSE)*$E4240</f>
        <v>0</v>
      </c>
      <c r="R4236" s="5">
        <f>VLOOKUP(CONCATENATE($F4236," ",$G4236),AllocFactorMatrix,(R$4+1),FALSE)*$E4240</f>
        <v>0</v>
      </c>
      <c r="S4236" s="5">
        <f t="shared" si="2163"/>
        <v>0</v>
      </c>
      <c r="T4236" s="5">
        <f>VLOOKUP(CONCATENATE($F4236," ",$G4236),AllocFactorMatrix,(T$4+1),FALSE)*$E4240</f>
        <v>0</v>
      </c>
      <c r="U4236" s="5">
        <f>VLOOKUP(CONCATENATE($F4236," ",$G4236),AllocFactorMatrix,(U$4+1),FALSE)*$E4240</f>
        <v>0</v>
      </c>
      <c r="V4236" s="5">
        <f>VLOOKUP(CONCATENATE($F4236," ",$G4236),AllocFactorMatrix,(V$4+1),FALSE)*$E4240</f>
        <v>0</v>
      </c>
      <c r="W4236" s="5">
        <f>VLOOKUP(CONCATENATE($F4236," ",$G4236),AllocFactorMatrix,(W$4+1),FALSE)*$E4240</f>
        <v>0</v>
      </c>
      <c r="X4236" s="5">
        <f t="shared" si="2165"/>
        <v>0</v>
      </c>
      <c r="Y4236" s="5">
        <f>VLOOKUP(CONCATENATE($F4236," ",$G4236),AllocFactorMatrix,(Y$4+1),FALSE)*$E4240</f>
        <v>0</v>
      </c>
      <c r="Z4236" s="5">
        <f>VLOOKUP(CONCATENATE($F4236," ",$G4236),AllocFactorMatrix,(Z$4+1),FALSE)*$E4240</f>
        <v>0</v>
      </c>
      <c r="AA4236" s="5">
        <f t="shared" si="2164"/>
        <v>0</v>
      </c>
      <c r="AB4236" s="5">
        <f>VLOOKUP(CONCATENATE($F4236," ",$G4236),AllocFactorMatrix,(AB$4+1),FALSE)*$E4240</f>
        <v>0</v>
      </c>
      <c r="AC4236" s="5">
        <f>VLOOKUP(CONCATENATE($F4236," ",$G4236),AllocFactorMatrix,(AC$4+1),FALSE)*$E4240</f>
        <v>0</v>
      </c>
      <c r="AD4236" s="5">
        <f>VLOOKUP(CONCATENATE($F4236," ",$G4236),AllocFactorMatrix,(AD$4+1),FALSE)*$E4240</f>
        <v>0</v>
      </c>
    </row>
    <row r="4237" spans="4:30" hidden="1" outlineLevel="1">
      <c r="D4237" s="7"/>
      <c r="E4237" s="51"/>
      <c r="F4237" s="52" t="str">
        <f>F4240</f>
        <v>CUST_TOTAL</v>
      </c>
      <c r="G4237" s="55" t="str">
        <f>$G$12</f>
        <v>DISTSEC</v>
      </c>
      <c r="H4237" s="4">
        <f t="shared" si="2161"/>
        <v>0</v>
      </c>
      <c r="I4237" s="5">
        <f>VLOOKUP(CONCATENATE($F4237," ",$G4237),AllocFactorMatrix,(I$4+1),FALSE)*$E4240</f>
        <v>0</v>
      </c>
      <c r="J4237" s="5">
        <f>VLOOKUP(CONCATENATE($F4237," ",$G4237),AllocFactorMatrix,(J$4+1),FALSE)*$E4240</f>
        <v>0</v>
      </c>
      <c r="K4237" s="5">
        <f>VLOOKUP(CONCATENATE($F4237," ",$G4237),AllocFactorMatrix,(K$4+1),FALSE)*$E4240</f>
        <v>0</v>
      </c>
      <c r="L4237" s="5">
        <f>VLOOKUP(CONCATENATE($F4237," ",$G4237),AllocFactorMatrix,(L$4+1),FALSE)*$E4240</f>
        <v>0</v>
      </c>
      <c r="M4237" s="5">
        <f>VLOOKUP(CONCATENATE($F4237," ",$G4237),AllocFactorMatrix,(M$4+1),FALSE)*$E4240</f>
        <v>0</v>
      </c>
      <c r="N4237" s="5">
        <f t="shared" si="2162"/>
        <v>0</v>
      </c>
      <c r="O4237" s="5">
        <f>VLOOKUP(CONCATENATE($F4237," ",$G4237),AllocFactorMatrix,(O$4+1),FALSE)*$E4240</f>
        <v>0</v>
      </c>
      <c r="P4237" s="5">
        <f>VLOOKUP(CONCATENATE($F4237," ",$G4237),AllocFactorMatrix,(P$4+1),FALSE)*$E4240</f>
        <v>0</v>
      </c>
      <c r="Q4237" s="5">
        <f>VLOOKUP(CONCATENATE($F4237," ",$G4237),AllocFactorMatrix,(Q$4+1),FALSE)*$E4240</f>
        <v>0</v>
      </c>
      <c r="R4237" s="5">
        <f>VLOOKUP(CONCATENATE($F4237," ",$G4237),AllocFactorMatrix,(R$4+1),FALSE)*$E4240</f>
        <v>0</v>
      </c>
      <c r="S4237" s="5">
        <f t="shared" si="2163"/>
        <v>0</v>
      </c>
      <c r="T4237" s="5">
        <f>VLOOKUP(CONCATENATE($F4237," ",$G4237),AllocFactorMatrix,(T$4+1),FALSE)*$E4240</f>
        <v>0</v>
      </c>
      <c r="U4237" s="5">
        <f>VLOOKUP(CONCATENATE($F4237," ",$G4237),AllocFactorMatrix,(U$4+1),FALSE)*$E4240</f>
        <v>0</v>
      </c>
      <c r="V4237" s="5">
        <f>VLOOKUP(CONCATENATE($F4237," ",$G4237),AllocFactorMatrix,(V$4+1),FALSE)*$E4240</f>
        <v>0</v>
      </c>
      <c r="W4237" s="5">
        <f>VLOOKUP(CONCATENATE($F4237," ",$G4237),AllocFactorMatrix,(W$4+1),FALSE)*$E4240</f>
        <v>0</v>
      </c>
      <c r="X4237" s="5">
        <f t="shared" si="2165"/>
        <v>0</v>
      </c>
      <c r="Y4237" s="5">
        <f>VLOOKUP(CONCATENATE($F4237," ",$G4237),AllocFactorMatrix,(Y$4+1),FALSE)*$E4240</f>
        <v>0</v>
      </c>
      <c r="Z4237" s="5">
        <f>VLOOKUP(CONCATENATE($F4237," ",$G4237),AllocFactorMatrix,(Z$4+1),FALSE)*$E4240</f>
        <v>0</v>
      </c>
      <c r="AA4237" s="5">
        <f t="shared" si="2164"/>
        <v>0</v>
      </c>
      <c r="AB4237" s="5">
        <f>VLOOKUP(CONCATENATE($F4237," ",$G4237),AllocFactorMatrix,(AB$4+1),FALSE)*$E4240</f>
        <v>0</v>
      </c>
      <c r="AC4237" s="5">
        <f>VLOOKUP(CONCATENATE($F4237," ",$G4237),AllocFactorMatrix,(AC$4+1),FALSE)*$E4240</f>
        <v>0</v>
      </c>
      <c r="AD4237" s="5">
        <f>VLOOKUP(CONCATENATE($F4237," ",$G4237),AllocFactorMatrix,(AD$4+1),FALSE)*$E4240</f>
        <v>0</v>
      </c>
    </row>
    <row r="4238" spans="4:30" hidden="1" outlineLevel="1">
      <c r="D4238" s="7"/>
      <c r="E4238" s="51"/>
      <c r="F4238" s="52" t="str">
        <f>F4240</f>
        <v>CUST_TOTAL</v>
      </c>
      <c r="G4238" s="55" t="str">
        <f>$G$13</f>
        <v>ENERGY</v>
      </c>
      <c r="H4238" s="4">
        <f t="shared" si="2161"/>
        <v>0</v>
      </c>
      <c r="I4238" s="5">
        <f>VLOOKUP(CONCATENATE($F4238," ",$G4238),AllocFactorMatrix,(I$4+1),FALSE)*$E4240</f>
        <v>0</v>
      </c>
      <c r="J4238" s="5">
        <f>VLOOKUP(CONCATENATE($F4238," ",$G4238),AllocFactorMatrix,(J$4+1),FALSE)*$E4240</f>
        <v>0</v>
      </c>
      <c r="K4238" s="5">
        <f>VLOOKUP(CONCATENATE($F4238," ",$G4238),AllocFactorMatrix,(K$4+1),FALSE)*$E4240</f>
        <v>0</v>
      </c>
      <c r="L4238" s="5">
        <f>VLOOKUP(CONCATENATE($F4238," ",$G4238),AllocFactorMatrix,(L$4+1),FALSE)*$E4240</f>
        <v>0</v>
      </c>
      <c r="M4238" s="5">
        <f>VLOOKUP(CONCATENATE($F4238," ",$G4238),AllocFactorMatrix,(M$4+1),FALSE)*$E4240</f>
        <v>0</v>
      </c>
      <c r="N4238" s="5">
        <f t="shared" si="2162"/>
        <v>0</v>
      </c>
      <c r="O4238" s="5">
        <f>VLOOKUP(CONCATENATE($F4238," ",$G4238),AllocFactorMatrix,(O$4+1),FALSE)*$E4240</f>
        <v>0</v>
      </c>
      <c r="P4238" s="5">
        <f>VLOOKUP(CONCATENATE($F4238," ",$G4238),AllocFactorMatrix,(P$4+1),FALSE)*$E4240</f>
        <v>0</v>
      </c>
      <c r="Q4238" s="5">
        <f>VLOOKUP(CONCATENATE($F4238," ",$G4238),AllocFactorMatrix,(Q$4+1),FALSE)*$E4240</f>
        <v>0</v>
      </c>
      <c r="R4238" s="5">
        <f>VLOOKUP(CONCATENATE($F4238," ",$G4238),AllocFactorMatrix,(R$4+1),FALSE)*$E4240</f>
        <v>0</v>
      </c>
      <c r="S4238" s="5">
        <f t="shared" si="2163"/>
        <v>0</v>
      </c>
      <c r="T4238" s="5">
        <f>VLOOKUP(CONCATENATE($F4238," ",$G4238),AllocFactorMatrix,(T$4+1),FALSE)*$E4240</f>
        <v>0</v>
      </c>
      <c r="U4238" s="5">
        <f>VLOOKUP(CONCATENATE($F4238," ",$G4238),AllocFactorMatrix,(U$4+1),FALSE)*$E4240</f>
        <v>0</v>
      </c>
      <c r="V4238" s="5">
        <f>VLOOKUP(CONCATENATE($F4238," ",$G4238),AllocFactorMatrix,(V$4+1),FALSE)*$E4240</f>
        <v>0</v>
      </c>
      <c r="W4238" s="5">
        <f>VLOOKUP(CONCATENATE($F4238," ",$G4238),AllocFactorMatrix,(W$4+1),FALSE)*$E4240</f>
        <v>0</v>
      </c>
      <c r="X4238" s="5">
        <f t="shared" si="2165"/>
        <v>0</v>
      </c>
      <c r="Y4238" s="5">
        <f>VLOOKUP(CONCATENATE($F4238," ",$G4238),AllocFactorMatrix,(Y$4+1),FALSE)*$E4240</f>
        <v>0</v>
      </c>
      <c r="Z4238" s="5">
        <f>VLOOKUP(CONCATENATE($F4238," ",$G4238),AllocFactorMatrix,(Z$4+1),FALSE)*$E4240</f>
        <v>0</v>
      </c>
      <c r="AA4238" s="5">
        <f t="shared" si="2164"/>
        <v>0</v>
      </c>
      <c r="AB4238" s="5">
        <f>VLOOKUP(CONCATENATE($F4238," ",$G4238),AllocFactorMatrix,(AB$4+1),FALSE)*$E4240</f>
        <v>0</v>
      </c>
      <c r="AC4238" s="5">
        <f>VLOOKUP(CONCATENATE($F4238," ",$G4238),AllocFactorMatrix,(AC$4+1),FALSE)*$E4240</f>
        <v>0</v>
      </c>
      <c r="AD4238" s="5">
        <f>VLOOKUP(CONCATENATE($F4238," ",$G4238),AllocFactorMatrix,(AD$4+1),FALSE)*$E4240</f>
        <v>0</v>
      </c>
    </row>
    <row r="4239" spans="4:30" hidden="1" outlineLevel="1">
      <c r="D4239" s="7"/>
      <c r="E4239" s="51"/>
      <c r="F4239" s="52" t="str">
        <f>F4240</f>
        <v>CUST_TOTAL</v>
      </c>
      <c r="G4239" s="55" t="str">
        <f>$G$14</f>
        <v>CUSTOMER</v>
      </c>
      <c r="H4239" s="4">
        <f t="shared" si="2161"/>
        <v>-841343</v>
      </c>
      <c r="I4239" s="5">
        <f>VLOOKUP(CONCATENATE($F4239," ",$G4239),AllocFactorMatrix,(I$4+1),FALSE)*$E4240</f>
        <v>-536096.93778325419</v>
      </c>
      <c r="J4239" s="5">
        <f>VLOOKUP(CONCATENATE($F4239," ",$G4239),AllocFactorMatrix,(J$4+1),FALSE)*$E4240</f>
        <v>-93805.870609705438</v>
      </c>
      <c r="K4239" s="5">
        <f>VLOOKUP(CONCATENATE($F4239," ",$G4239),AllocFactorMatrix,(K$4+1),FALSE)*$E4240</f>
        <v>-26345.595525808512</v>
      </c>
      <c r="L4239" s="5">
        <f>VLOOKUP(CONCATENATE($F4239," ",$G4239),AllocFactorMatrix,(L$4+1),FALSE)*$E4240</f>
        <v>-306.29847235252112</v>
      </c>
      <c r="M4239" s="5">
        <f>VLOOKUP(CONCATENATE($F4239," ",$G4239),AllocFactorMatrix,(M$4+1),FALSE)*$E4240</f>
        <v>-23.561420950193931</v>
      </c>
      <c r="N4239" s="5">
        <f t="shared" si="2162"/>
        <v>-26675.455419111229</v>
      </c>
      <c r="O4239" s="5">
        <f>VLOOKUP(CONCATENATE($F4239," ",$G4239),AllocFactorMatrix,(O$4+1),FALSE)*$E4240</f>
        <v>-2305.0923496273062</v>
      </c>
      <c r="P4239" s="5">
        <f>VLOOKUP(CONCATENATE($F4239," ",$G4239),AllocFactorMatrix,(P$4+1),FALSE)*$E4240</f>
        <v>-231.68730601024035</v>
      </c>
      <c r="Q4239" s="5">
        <f>VLOOKUP(CONCATENATE($F4239," ",$G4239),AllocFactorMatrix,(Q$4+1),FALSE)*$E4240</f>
        <v>-66.757359358882809</v>
      </c>
      <c r="R4239" s="5">
        <f>VLOOKUP(CONCATENATE($F4239," ",$G4239),AllocFactorMatrix,(R$4+1),FALSE)*$E4240</f>
        <v>-7.8538069833979769</v>
      </c>
      <c r="S4239" s="5">
        <f t="shared" si="2163"/>
        <v>-2611.3908219798273</v>
      </c>
      <c r="T4239" s="5">
        <f>VLOOKUP(CONCATENATE($F4239," ",$G4239),AllocFactorMatrix,(T$4+1),FALSE)*$E4240</f>
        <v>-15.707613966795954</v>
      </c>
      <c r="U4239" s="5">
        <f>VLOOKUP(CONCATENATE($F4239," ",$G4239),AllocFactorMatrix,(U$4+1),FALSE)*$E4240</f>
        <v>-137.44162220946461</v>
      </c>
      <c r="V4239" s="5">
        <f>VLOOKUP(CONCATENATE($F4239," ",$G4239),AllocFactorMatrix,(V$4+1),FALSE)*$E4240</f>
        <v>-98.172587292474716</v>
      </c>
      <c r="W4239" s="5">
        <f>VLOOKUP(CONCATENATE($F4239," ",$G4239),AllocFactorMatrix,(W$4+1),FALSE)*$E4240</f>
        <v>-11.780710475096965</v>
      </c>
      <c r="X4239" s="5">
        <f t="shared" si="2165"/>
        <v>-263.10253394383221</v>
      </c>
      <c r="Y4239" s="5">
        <f>VLOOKUP(CONCATENATE($F4239," ",$G4239),AllocFactorMatrix,(Y$4+1),FALSE)*$E4240</f>
        <v>-632.23146216353712</v>
      </c>
      <c r="Z4239" s="5">
        <f>VLOOKUP(CONCATENATE($F4239," ",$G4239),AllocFactorMatrix,(Z$4+1),FALSE)*$E4240</f>
        <v>-3.9269034916989884</v>
      </c>
      <c r="AA4239" s="5">
        <f t="shared" si="2164"/>
        <v>-636.15836565523614</v>
      </c>
      <c r="AB4239" s="5">
        <f>VLOOKUP(CONCATENATE($F4239," ",$G4239),AllocFactorMatrix,(AB$4+1),FALSE)*$E4240</f>
        <v>-39.269034916989888</v>
      </c>
      <c r="AC4239" s="5">
        <f>VLOOKUP(CONCATENATE($F4239," ",$G4239),AllocFactorMatrix,(AC$4+1),FALSE)*$E4240</f>
        <v>-180998.83573938976</v>
      </c>
      <c r="AD4239" s="5">
        <f>VLOOKUP(CONCATENATE($F4239," ",$G4239),AllocFactorMatrix,(AD$4+1),FALSE)*$E4240</f>
        <v>-215.97969204344437</v>
      </c>
    </row>
    <row r="4240" spans="4:30" collapsed="1">
      <c r="D4240" s="55" t="str">
        <f>D3273</f>
        <v>Adj 10 - Remove DSM Rider</v>
      </c>
      <c r="E4240" s="61">
        <v>-841343</v>
      </c>
      <c r="F4240" s="57" t="str">
        <f>+F3273</f>
        <v>CUST_TOTAL</v>
      </c>
      <c r="G4240" s="55" t="str">
        <f>$G$15</f>
        <v>TOTAL</v>
      </c>
      <c r="H4240" s="4">
        <f t="shared" si="2161"/>
        <v>-841343</v>
      </c>
      <c r="I4240" s="5">
        <f>VLOOKUP(CONCATENATE($F4240," ",$G4240),AllocFactorMatrix,(I$4+1),FALSE)*$E4240</f>
        <v>-536096.93778325419</v>
      </c>
      <c r="J4240" s="5">
        <f>VLOOKUP(CONCATENATE($F4240," ",$G4240),AllocFactorMatrix,(J$4+1),FALSE)*$E4240</f>
        <v>-93805.870609705438</v>
      </c>
      <c r="K4240" s="5">
        <f>VLOOKUP(CONCATENATE($F4240," ",$G4240),AllocFactorMatrix,(K$4+1),FALSE)*$E4240</f>
        <v>-26345.595525808512</v>
      </c>
      <c r="L4240" s="5">
        <f>VLOOKUP(CONCATENATE($F4240," ",$G4240),AllocFactorMatrix,(L$4+1),FALSE)*$E4240</f>
        <v>-306.29847235252112</v>
      </c>
      <c r="M4240" s="5">
        <f>VLOOKUP(CONCATENATE($F4240," ",$G4240),AllocFactorMatrix,(M$4+1),FALSE)*$E4240</f>
        <v>-23.561420950193931</v>
      </c>
      <c r="N4240" s="5">
        <f t="shared" si="2162"/>
        <v>-26675.455419111229</v>
      </c>
      <c r="O4240" s="5">
        <f>VLOOKUP(CONCATENATE($F4240," ",$G4240),AllocFactorMatrix,(O$4+1),FALSE)*$E4240</f>
        <v>-2305.0923496273062</v>
      </c>
      <c r="P4240" s="5">
        <f>VLOOKUP(CONCATENATE($F4240," ",$G4240),AllocFactorMatrix,(P$4+1),FALSE)*$E4240</f>
        <v>-231.68730601024035</v>
      </c>
      <c r="Q4240" s="5">
        <f>VLOOKUP(CONCATENATE($F4240," ",$G4240),AllocFactorMatrix,(Q$4+1),FALSE)*$E4240</f>
        <v>-66.757359358882809</v>
      </c>
      <c r="R4240" s="5">
        <f>VLOOKUP(CONCATENATE($F4240," ",$G4240),AllocFactorMatrix,(R$4+1),FALSE)*$E4240</f>
        <v>-7.8538069833979769</v>
      </c>
      <c r="S4240" s="5">
        <f t="shared" si="2163"/>
        <v>-2611.3908219798273</v>
      </c>
      <c r="T4240" s="5">
        <f>VLOOKUP(CONCATENATE($F4240," ",$G4240),AllocFactorMatrix,(T$4+1),FALSE)*$E4240</f>
        <v>-15.707613966795954</v>
      </c>
      <c r="U4240" s="5">
        <f>VLOOKUP(CONCATENATE($F4240," ",$G4240),AllocFactorMatrix,(U$4+1),FALSE)*$E4240</f>
        <v>-137.44162220946461</v>
      </c>
      <c r="V4240" s="5">
        <f>VLOOKUP(CONCATENATE($F4240," ",$G4240),AllocFactorMatrix,(V$4+1),FALSE)*$E4240</f>
        <v>-98.172587292474716</v>
      </c>
      <c r="W4240" s="5">
        <f>VLOOKUP(CONCATENATE($F4240," ",$G4240),AllocFactorMatrix,(W$4+1),FALSE)*$E4240</f>
        <v>-11.780710475096965</v>
      </c>
      <c r="X4240" s="5">
        <f t="shared" si="2165"/>
        <v>-263.10253394383221</v>
      </c>
      <c r="Y4240" s="5">
        <f>VLOOKUP(CONCATENATE($F4240," ",$G4240),AllocFactorMatrix,(Y$4+1),FALSE)*$E4240</f>
        <v>-632.23146216353712</v>
      </c>
      <c r="Z4240" s="5">
        <f>VLOOKUP(CONCATENATE($F4240," ",$G4240),AllocFactorMatrix,(Z$4+1),FALSE)*$E4240</f>
        <v>-3.9269034916989884</v>
      </c>
      <c r="AA4240" s="5">
        <f t="shared" si="2164"/>
        <v>-636.15836565523614</v>
      </c>
      <c r="AB4240" s="5">
        <f>VLOOKUP(CONCATENATE($F4240," ",$G4240),AllocFactorMatrix,(AB$4+1),FALSE)*$E4240</f>
        <v>-39.269034916989888</v>
      </c>
      <c r="AC4240" s="5">
        <f>VLOOKUP(CONCATENATE($F4240," ",$G4240),AllocFactorMatrix,(AC$4+1),FALSE)*$E4240</f>
        <v>-180998.83573938976</v>
      </c>
      <c r="AD4240" s="5">
        <f>VLOOKUP(CONCATENATE($F4240," ",$G4240),AllocFactorMatrix,(AD$4+1),FALSE)*$E4240</f>
        <v>-215.97969204344437</v>
      </c>
    </row>
    <row r="4241" spans="4:30" hidden="1" outlineLevel="1">
      <c r="D4241" s="7"/>
      <c r="E4241" s="51"/>
      <c r="F4241" s="52" t="str">
        <f>F4248</f>
        <v>EXP_OM_DIST</v>
      </c>
      <c r="G4241" s="55" t="str">
        <f>$G$8</f>
        <v>PRODUCTION</v>
      </c>
      <c r="H4241" s="4">
        <f t="shared" si="2146"/>
        <v>0</v>
      </c>
      <c r="I4241" s="5">
        <f>VLOOKUP(CONCATENATE($F4241," ",$G4241),AllocFactorMatrix,(I$4+1),FALSE)*$E4248</f>
        <v>0</v>
      </c>
      <c r="J4241" s="5">
        <f>VLOOKUP(CONCATENATE($F4241," ",$G4241),AllocFactorMatrix,(J$4+1),FALSE)*$E4248</f>
        <v>0</v>
      </c>
      <c r="K4241" s="5">
        <f>VLOOKUP(CONCATENATE($F4241," ",$G4241),AllocFactorMatrix,(K$4+1),FALSE)*$E4248</f>
        <v>0</v>
      </c>
      <c r="L4241" s="5">
        <f>VLOOKUP(CONCATENATE($F4241," ",$G4241),AllocFactorMatrix,(L$4+1),FALSE)*$E4248</f>
        <v>0</v>
      </c>
      <c r="M4241" s="5">
        <f>VLOOKUP(CONCATENATE($F4241," ",$G4241),AllocFactorMatrix,(M$4+1),FALSE)*$E4248</f>
        <v>0</v>
      </c>
      <c r="N4241" s="5">
        <f t="shared" si="2147"/>
        <v>0</v>
      </c>
      <c r="O4241" s="5">
        <f>VLOOKUP(CONCATENATE($F4241," ",$G4241),AllocFactorMatrix,(O$4+1),FALSE)*$E4248</f>
        <v>0</v>
      </c>
      <c r="P4241" s="5">
        <f>VLOOKUP(CONCATENATE($F4241," ",$G4241),AllocFactorMatrix,(P$4+1),FALSE)*$E4248</f>
        <v>0</v>
      </c>
      <c r="Q4241" s="5">
        <f>VLOOKUP(CONCATENATE($F4241," ",$G4241),AllocFactorMatrix,(Q$4+1),FALSE)*$E4248</f>
        <v>0</v>
      </c>
      <c r="R4241" s="5">
        <f>VLOOKUP(CONCATENATE($F4241," ",$G4241),AllocFactorMatrix,(R$4+1),FALSE)*$E4248</f>
        <v>0</v>
      </c>
      <c r="S4241" s="5">
        <f t="shared" si="2148"/>
        <v>0</v>
      </c>
      <c r="T4241" s="5">
        <f>VLOOKUP(CONCATENATE($F4241," ",$G4241),AllocFactorMatrix,(T$4+1),FALSE)*$E4248</f>
        <v>0</v>
      </c>
      <c r="U4241" s="5">
        <f>VLOOKUP(CONCATENATE($F4241," ",$G4241),AllocFactorMatrix,(U$4+1),FALSE)*$E4248</f>
        <v>0</v>
      </c>
      <c r="V4241" s="5">
        <f>VLOOKUP(CONCATENATE($F4241," ",$G4241),AllocFactorMatrix,(V$4+1),FALSE)*$E4248</f>
        <v>0</v>
      </c>
      <c r="W4241" s="5">
        <f>VLOOKUP(CONCATENATE($F4241," ",$G4241),AllocFactorMatrix,(W$4+1),FALSE)*$E4248</f>
        <v>0</v>
      </c>
      <c r="X4241" s="5">
        <f>SUBTOTAL(9,T4241:W4241)</f>
        <v>0</v>
      </c>
      <c r="Y4241" s="5">
        <f>VLOOKUP(CONCATENATE($F4241," ",$G4241),AllocFactorMatrix,(Y$4+1),FALSE)*$E4248</f>
        <v>0</v>
      </c>
      <c r="Z4241" s="5">
        <f>VLOOKUP(CONCATENATE($F4241," ",$G4241),AllocFactorMatrix,(Z$4+1),FALSE)*$E4248</f>
        <v>0</v>
      </c>
      <c r="AA4241" s="5">
        <f t="shared" si="2149"/>
        <v>0</v>
      </c>
      <c r="AB4241" s="5">
        <f>VLOOKUP(CONCATENATE($F4241," ",$G4241),AllocFactorMatrix,(AB$4+1),FALSE)*$E4248</f>
        <v>0</v>
      </c>
      <c r="AC4241" s="5">
        <f>VLOOKUP(CONCATENATE($F4241," ",$G4241),AllocFactorMatrix,(AC$4+1),FALSE)*$E4248</f>
        <v>0</v>
      </c>
      <c r="AD4241" s="5">
        <f>VLOOKUP(CONCATENATE($F4241," ",$G4241),AllocFactorMatrix,(AD$4+1),FALSE)*$E4248</f>
        <v>0</v>
      </c>
    </row>
    <row r="4242" spans="4:30" hidden="1" outlineLevel="1">
      <c r="D4242" s="7"/>
      <c r="E4242" s="51"/>
      <c r="F4242" s="52" t="str">
        <f>F4248</f>
        <v>EXP_OM_DIST</v>
      </c>
      <c r="G4242" s="55" t="str">
        <f>$G$9</f>
        <v>BULKTRAN</v>
      </c>
      <c r="H4242" s="4">
        <f t="shared" si="2146"/>
        <v>0</v>
      </c>
      <c r="I4242" s="5">
        <f>VLOOKUP(CONCATENATE($F4242," ",$G4242),AllocFactorMatrix,(I$4+1),FALSE)*$E4248</f>
        <v>0</v>
      </c>
      <c r="J4242" s="5">
        <f>VLOOKUP(CONCATENATE($F4242," ",$G4242),AllocFactorMatrix,(J$4+1),FALSE)*$E4248</f>
        <v>0</v>
      </c>
      <c r="K4242" s="5">
        <f>VLOOKUP(CONCATENATE($F4242," ",$G4242),AllocFactorMatrix,(K$4+1),FALSE)*$E4248</f>
        <v>0</v>
      </c>
      <c r="L4242" s="5">
        <f>VLOOKUP(CONCATENATE($F4242," ",$G4242),AllocFactorMatrix,(L$4+1),FALSE)*$E4248</f>
        <v>0</v>
      </c>
      <c r="M4242" s="5">
        <f>VLOOKUP(CONCATENATE($F4242," ",$G4242),AllocFactorMatrix,(M$4+1),FALSE)*$E4248</f>
        <v>0</v>
      </c>
      <c r="N4242" s="5">
        <f t="shared" si="2147"/>
        <v>0</v>
      </c>
      <c r="O4242" s="5">
        <f>VLOOKUP(CONCATENATE($F4242," ",$G4242),AllocFactorMatrix,(O$4+1),FALSE)*$E4248</f>
        <v>0</v>
      </c>
      <c r="P4242" s="5">
        <f>VLOOKUP(CONCATENATE($F4242," ",$G4242),AllocFactorMatrix,(P$4+1),FALSE)*$E4248</f>
        <v>0</v>
      </c>
      <c r="Q4242" s="5">
        <f>VLOOKUP(CONCATENATE($F4242," ",$G4242),AllocFactorMatrix,(Q$4+1),FALSE)*$E4248</f>
        <v>0</v>
      </c>
      <c r="R4242" s="5">
        <f>VLOOKUP(CONCATENATE($F4242," ",$G4242),AllocFactorMatrix,(R$4+1),FALSE)*$E4248</f>
        <v>0</v>
      </c>
      <c r="S4242" s="5">
        <f t="shared" si="2148"/>
        <v>0</v>
      </c>
      <c r="T4242" s="5">
        <f>VLOOKUP(CONCATENATE($F4242," ",$G4242),AllocFactorMatrix,(T$4+1),FALSE)*$E4248</f>
        <v>0</v>
      </c>
      <c r="U4242" s="5">
        <f>VLOOKUP(CONCATENATE($F4242," ",$G4242),AllocFactorMatrix,(U$4+1),FALSE)*$E4248</f>
        <v>0</v>
      </c>
      <c r="V4242" s="5">
        <f>VLOOKUP(CONCATENATE($F4242," ",$G4242),AllocFactorMatrix,(V$4+1),FALSE)*$E4248</f>
        <v>0</v>
      </c>
      <c r="W4242" s="5">
        <f>VLOOKUP(CONCATENATE($F4242," ",$G4242),AllocFactorMatrix,(W$4+1),FALSE)*$E4248</f>
        <v>0</v>
      </c>
      <c r="X4242" s="5">
        <f t="shared" ref="X4242:X4248" si="2166">SUBTOTAL(9,T4242:W4242)</f>
        <v>0</v>
      </c>
      <c r="Y4242" s="5">
        <f>VLOOKUP(CONCATENATE($F4242," ",$G4242),AllocFactorMatrix,(Y$4+1),FALSE)*$E4248</f>
        <v>0</v>
      </c>
      <c r="Z4242" s="5">
        <f>VLOOKUP(CONCATENATE($F4242," ",$G4242),AllocFactorMatrix,(Z$4+1),FALSE)*$E4248</f>
        <v>0</v>
      </c>
      <c r="AA4242" s="5">
        <f t="shared" si="2149"/>
        <v>0</v>
      </c>
      <c r="AB4242" s="5">
        <f>VLOOKUP(CONCATENATE($F4242," ",$G4242),AllocFactorMatrix,(AB$4+1),FALSE)*$E4248</f>
        <v>0</v>
      </c>
      <c r="AC4242" s="5">
        <f>VLOOKUP(CONCATENATE($F4242," ",$G4242),AllocFactorMatrix,(AC$4+1),FALSE)*$E4248</f>
        <v>0</v>
      </c>
      <c r="AD4242" s="5">
        <f>VLOOKUP(CONCATENATE($F4242," ",$G4242),AllocFactorMatrix,(AD$4+1),FALSE)*$E4248</f>
        <v>0</v>
      </c>
    </row>
    <row r="4243" spans="4:30" hidden="1" outlineLevel="1">
      <c r="D4243" s="7"/>
      <c r="E4243" s="51"/>
      <c r="F4243" s="52" t="str">
        <f>F4248</f>
        <v>EXP_OM_DIST</v>
      </c>
      <c r="G4243" s="55" t="str">
        <f>$G$10</f>
        <v>SUBTRAN</v>
      </c>
      <c r="H4243" s="4">
        <f t="shared" si="2146"/>
        <v>0</v>
      </c>
      <c r="I4243" s="5">
        <f>VLOOKUP(CONCATENATE($F4243," ",$G4243),AllocFactorMatrix,(I$4+1),FALSE)*$E4248</f>
        <v>0</v>
      </c>
      <c r="J4243" s="5">
        <f>VLOOKUP(CONCATENATE($F4243," ",$G4243),AllocFactorMatrix,(J$4+1),FALSE)*$E4248</f>
        <v>0</v>
      </c>
      <c r="K4243" s="5">
        <f>VLOOKUP(CONCATENATE($F4243," ",$G4243),AllocFactorMatrix,(K$4+1),FALSE)*$E4248</f>
        <v>0</v>
      </c>
      <c r="L4243" s="5">
        <f>VLOOKUP(CONCATENATE($F4243," ",$G4243),AllocFactorMatrix,(L$4+1),FALSE)*$E4248</f>
        <v>0</v>
      </c>
      <c r="M4243" s="5">
        <f>VLOOKUP(CONCATENATE($F4243," ",$G4243),AllocFactorMatrix,(M$4+1),FALSE)*$E4248</f>
        <v>0</v>
      </c>
      <c r="N4243" s="5">
        <f t="shared" si="2147"/>
        <v>0</v>
      </c>
      <c r="O4243" s="5">
        <f>VLOOKUP(CONCATENATE($F4243," ",$G4243),AllocFactorMatrix,(O$4+1),FALSE)*$E4248</f>
        <v>0</v>
      </c>
      <c r="P4243" s="5">
        <f>VLOOKUP(CONCATENATE($F4243," ",$G4243),AllocFactorMatrix,(P$4+1),FALSE)*$E4248</f>
        <v>0</v>
      </c>
      <c r="Q4243" s="5">
        <f>VLOOKUP(CONCATENATE($F4243," ",$G4243),AllocFactorMatrix,(Q$4+1),FALSE)*$E4248</f>
        <v>0</v>
      </c>
      <c r="R4243" s="5">
        <f>VLOOKUP(CONCATENATE($F4243," ",$G4243),AllocFactorMatrix,(R$4+1),FALSE)*$E4248</f>
        <v>0</v>
      </c>
      <c r="S4243" s="5">
        <f t="shared" si="2148"/>
        <v>0</v>
      </c>
      <c r="T4243" s="5">
        <f>VLOOKUP(CONCATENATE($F4243," ",$G4243),AllocFactorMatrix,(T$4+1),FALSE)*$E4248</f>
        <v>0</v>
      </c>
      <c r="U4243" s="5">
        <f>VLOOKUP(CONCATENATE($F4243," ",$G4243),AllocFactorMatrix,(U$4+1),FALSE)*$E4248</f>
        <v>0</v>
      </c>
      <c r="V4243" s="5">
        <f>VLOOKUP(CONCATENATE($F4243," ",$G4243),AllocFactorMatrix,(V$4+1),FALSE)*$E4248</f>
        <v>0</v>
      </c>
      <c r="W4243" s="5">
        <f>VLOOKUP(CONCATENATE($F4243," ",$G4243),AllocFactorMatrix,(W$4+1),FALSE)*$E4248</f>
        <v>0</v>
      </c>
      <c r="X4243" s="5">
        <f t="shared" si="2166"/>
        <v>0</v>
      </c>
      <c r="Y4243" s="5">
        <f>VLOOKUP(CONCATENATE($F4243," ",$G4243),AllocFactorMatrix,(Y$4+1),FALSE)*$E4248</f>
        <v>0</v>
      </c>
      <c r="Z4243" s="5">
        <f>VLOOKUP(CONCATENATE($F4243," ",$G4243),AllocFactorMatrix,(Z$4+1),FALSE)*$E4248</f>
        <v>0</v>
      </c>
      <c r="AA4243" s="5">
        <f t="shared" si="2149"/>
        <v>0</v>
      </c>
      <c r="AB4243" s="5">
        <f>VLOOKUP(CONCATENATE($F4243," ",$G4243),AllocFactorMatrix,(AB$4+1),FALSE)*$E4248</f>
        <v>0</v>
      </c>
      <c r="AC4243" s="5">
        <f>VLOOKUP(CONCATENATE($F4243," ",$G4243),AllocFactorMatrix,(AC$4+1),FALSE)*$E4248</f>
        <v>0</v>
      </c>
      <c r="AD4243" s="5">
        <f>VLOOKUP(CONCATENATE($F4243," ",$G4243),AllocFactorMatrix,(AD$4+1),FALSE)*$E4248</f>
        <v>0</v>
      </c>
    </row>
    <row r="4244" spans="4:30" hidden="1" outlineLevel="1">
      <c r="D4244" s="7"/>
      <c r="E4244" s="51"/>
      <c r="F4244" s="52" t="str">
        <f>F4248</f>
        <v>EXP_OM_DIST</v>
      </c>
      <c r="G4244" s="55" t="str">
        <f>$G$11</f>
        <v>DISTPRI</v>
      </c>
      <c r="H4244" s="4">
        <f t="shared" si="2146"/>
        <v>-205592.38216764695</v>
      </c>
      <c r="I4244" s="5">
        <f>VLOOKUP(CONCATENATE($F4244," ",$G4244),AllocFactorMatrix,(I$4+1),FALSE)*$E4248</f>
        <v>-137406.1576261615</v>
      </c>
      <c r="J4244" s="5">
        <f>VLOOKUP(CONCATENATE($F4244," ",$G4244),AllocFactorMatrix,(J$4+1),FALSE)*$E4248</f>
        <v>-6476.9675666471821</v>
      </c>
      <c r="K4244" s="5">
        <f>VLOOKUP(CONCATENATE($F4244," ",$G4244),AllocFactorMatrix,(K$4+1),FALSE)*$E4248</f>
        <v>-23518.26674776708</v>
      </c>
      <c r="L4244" s="5">
        <f>VLOOKUP(CONCATENATE($F4244," ",$G4244),AllocFactorMatrix,(L$4+1),FALSE)*$E4248</f>
        <v>-726.83681824423911</v>
      </c>
      <c r="M4244" s="5">
        <f>VLOOKUP(CONCATENATE($F4244," ",$G4244),AllocFactorMatrix,(M$4+1),FALSE)*$E4248</f>
        <v>0</v>
      </c>
      <c r="N4244" s="5">
        <f t="shared" si="2147"/>
        <v>-24245.103566011319</v>
      </c>
      <c r="O4244" s="5">
        <f>VLOOKUP(CONCATENATE($F4244," ",$G4244),AllocFactorMatrix,(O$4+1),FALSE)*$E4248</f>
        <v>-17634.589419276697</v>
      </c>
      <c r="P4244" s="5">
        <f>VLOOKUP(CONCATENATE($F4244," ",$G4244),AllocFactorMatrix,(P$4+1),FALSE)*$E4248</f>
        <v>-3284.4434660426509</v>
      </c>
      <c r="Q4244" s="5">
        <f>VLOOKUP(CONCATENATE($F4244," ",$G4244),AllocFactorMatrix,(Q$4+1),FALSE)*$E4248</f>
        <v>0</v>
      </c>
      <c r="R4244" s="5">
        <f>VLOOKUP(CONCATENATE($F4244," ",$G4244),AllocFactorMatrix,(R$4+1),FALSE)*$E4248</f>
        <v>0</v>
      </c>
      <c r="S4244" s="5">
        <f t="shared" si="2148"/>
        <v>-20919.03288531935</v>
      </c>
      <c r="T4244" s="5">
        <f>VLOOKUP(CONCATENATE($F4244," ",$G4244),AllocFactorMatrix,(T$4+1),FALSE)*$E4248</f>
        <v>-628.6622454258486</v>
      </c>
      <c r="U4244" s="5">
        <f>VLOOKUP(CONCATENATE($F4244," ",$G4244),AllocFactorMatrix,(U$4+1),FALSE)*$E4248</f>
        <v>-10138.899452807493</v>
      </c>
      <c r="V4244" s="5">
        <f>VLOOKUP(CONCATENATE($F4244," ",$G4244),AllocFactorMatrix,(V$4+1),FALSE)*$E4248</f>
        <v>0</v>
      </c>
      <c r="W4244" s="5">
        <f>VLOOKUP(CONCATENATE($F4244," ",$G4244),AllocFactorMatrix,(W$4+1),FALSE)*$E4248</f>
        <v>0</v>
      </c>
      <c r="X4244" s="5">
        <f t="shared" si="2166"/>
        <v>-10767.561698233341</v>
      </c>
      <c r="Y4244" s="5">
        <f>VLOOKUP(CONCATENATE($F4244," ",$G4244),AllocFactorMatrix,(Y$4+1),FALSE)*$E4248</f>
        <v>-5317.639118314547</v>
      </c>
      <c r="Z4244" s="5">
        <f>VLOOKUP(CONCATENATE($F4244," ",$G4244),AllocFactorMatrix,(Z$4+1),FALSE)*$E4248</f>
        <v>-88.719036459405928</v>
      </c>
      <c r="AA4244" s="5">
        <f t="shared" si="2149"/>
        <v>-5406.3581547739532</v>
      </c>
      <c r="AB4244" s="5">
        <f>VLOOKUP(CONCATENATE($F4244," ",$G4244),AllocFactorMatrix,(AB$4+1),FALSE)*$E4248</f>
        <v>-71.877285099667915</v>
      </c>
      <c r="AC4244" s="5">
        <f>VLOOKUP(CONCATENATE($F4244," ",$G4244),AllocFactorMatrix,(AC$4+1),FALSE)*$E4248</f>
        <v>-246.24159287088733</v>
      </c>
      <c r="AD4244" s="5">
        <f>VLOOKUP(CONCATENATE($F4244," ",$G4244),AllocFactorMatrix,(AD$4+1),FALSE)*$E4248</f>
        <v>-53.081792529731253</v>
      </c>
    </row>
    <row r="4245" spans="4:30" hidden="1" outlineLevel="1">
      <c r="D4245" s="7"/>
      <c r="E4245" s="51"/>
      <c r="F4245" s="52" t="str">
        <f>F4248</f>
        <v>EXP_OM_DIST</v>
      </c>
      <c r="G4245" s="55" t="str">
        <f>$G$12</f>
        <v>DISTSEC</v>
      </c>
      <c r="H4245" s="4">
        <f t="shared" si="2146"/>
        <v>-84850.504825074197</v>
      </c>
      <c r="I4245" s="5">
        <f>VLOOKUP(CONCATENATE($F4245," ",$G4245),AllocFactorMatrix,(I$4+1),FALSE)*$E4248</f>
        <v>-63442.845627022987</v>
      </c>
      <c r="J4245" s="5">
        <f>VLOOKUP(CONCATENATE($F4245," ",$G4245),AllocFactorMatrix,(J$4+1),FALSE)*$E4248</f>
        <v>-3058.599807508132</v>
      </c>
      <c r="K4245" s="5">
        <f>VLOOKUP(CONCATENATE($F4245," ",$G4245),AllocFactorMatrix,(K$4+1),FALSE)*$E4248</f>
        <v>-9229.0702522692773</v>
      </c>
      <c r="L4245" s="5">
        <f>VLOOKUP(CONCATENATE($F4245," ",$G4245),AllocFactorMatrix,(L$4+1),FALSE)*$E4248</f>
        <v>0</v>
      </c>
      <c r="M4245" s="5">
        <f>VLOOKUP(CONCATENATE($F4245," ",$G4245),AllocFactorMatrix,(M$4+1),FALSE)*$E4248</f>
        <v>0</v>
      </c>
      <c r="N4245" s="5">
        <f t="shared" si="2147"/>
        <v>-9229.0702522692773</v>
      </c>
      <c r="O4245" s="5">
        <f>VLOOKUP(CONCATENATE($F4245," ",$G4245),AllocFactorMatrix,(O$4+1),FALSE)*$E4248</f>
        <v>-5880.7994864842649</v>
      </c>
      <c r="P4245" s="5">
        <f>VLOOKUP(CONCATENATE($F4245," ",$G4245),AllocFactorMatrix,(P$4+1),FALSE)*$E4248</f>
        <v>0</v>
      </c>
      <c r="Q4245" s="5">
        <f>VLOOKUP(CONCATENATE($F4245," ",$G4245),AllocFactorMatrix,(Q$4+1),FALSE)*$E4248</f>
        <v>0</v>
      </c>
      <c r="R4245" s="5">
        <f>VLOOKUP(CONCATENATE($F4245," ",$G4245),AllocFactorMatrix,(R$4+1),FALSE)*$E4248</f>
        <v>0</v>
      </c>
      <c r="S4245" s="5">
        <f t="shared" si="2148"/>
        <v>-5880.7994864842649</v>
      </c>
      <c r="T4245" s="5">
        <f>VLOOKUP(CONCATENATE($F4245," ",$G4245),AllocFactorMatrix,(T$4+1),FALSE)*$E4248</f>
        <v>-159.00448098282672</v>
      </c>
      <c r="U4245" s="5">
        <f>VLOOKUP(CONCATENATE($F4245," ",$G4245),AllocFactorMatrix,(U$4+1),FALSE)*$E4248</f>
        <v>0</v>
      </c>
      <c r="V4245" s="5">
        <f>VLOOKUP(CONCATENATE($F4245," ",$G4245),AllocFactorMatrix,(V$4+1),FALSE)*$E4248</f>
        <v>0</v>
      </c>
      <c r="W4245" s="5">
        <f>VLOOKUP(CONCATENATE($F4245," ",$G4245),AllocFactorMatrix,(W$4+1),FALSE)*$E4248</f>
        <v>0</v>
      </c>
      <c r="X4245" s="5">
        <f t="shared" si="2166"/>
        <v>-159.00448098282672</v>
      </c>
      <c r="Y4245" s="5">
        <f>VLOOKUP(CONCATENATE($F4245," ",$G4245),AllocFactorMatrix,(Y$4+1),FALSE)*$E4248</f>
        <v>-2169.0981520063801</v>
      </c>
      <c r="Z4245" s="5">
        <f>VLOOKUP(CONCATENATE($F4245," ",$G4245),AllocFactorMatrix,(Z$4+1),FALSE)*$E4248</f>
        <v>0</v>
      </c>
      <c r="AA4245" s="5">
        <f t="shared" si="2149"/>
        <v>-2169.0981520063801</v>
      </c>
      <c r="AB4245" s="5">
        <f>VLOOKUP(CONCATENATE($F4245," ",$G4245),AllocFactorMatrix,(AB$4+1),FALSE)*$E4248</f>
        <v>-22.50880130065423</v>
      </c>
      <c r="AC4245" s="5">
        <f>VLOOKUP(CONCATENATE($F4245," ",$G4245),AllocFactorMatrix,(AC$4+1),FALSE)*$E4248</f>
        <v>-764.26037646990619</v>
      </c>
      <c r="AD4245" s="5">
        <f>VLOOKUP(CONCATENATE($F4245," ",$G4245),AllocFactorMatrix,(AD$4+1),FALSE)*$E4248</f>
        <v>-124.31784102976725</v>
      </c>
    </row>
    <row r="4246" spans="4:30" hidden="1" outlineLevel="1">
      <c r="D4246" s="7"/>
      <c r="E4246" s="51"/>
      <c r="F4246" s="52" t="str">
        <f>F4248</f>
        <v>EXP_OM_DIST</v>
      </c>
      <c r="G4246" s="55" t="str">
        <f>$G$13</f>
        <v>ENERGY</v>
      </c>
      <c r="H4246" s="4">
        <f t="shared" si="2146"/>
        <v>0</v>
      </c>
      <c r="I4246" s="5">
        <f>VLOOKUP(CONCATENATE($F4246," ",$G4246),AllocFactorMatrix,(I$4+1),FALSE)*$E4248</f>
        <v>0</v>
      </c>
      <c r="J4246" s="5">
        <f>VLOOKUP(CONCATENATE($F4246," ",$G4246),AllocFactorMatrix,(J$4+1),FALSE)*$E4248</f>
        <v>0</v>
      </c>
      <c r="K4246" s="5">
        <f>VLOOKUP(CONCATENATE($F4246," ",$G4246),AllocFactorMatrix,(K$4+1),FALSE)*$E4248</f>
        <v>0</v>
      </c>
      <c r="L4246" s="5">
        <f>VLOOKUP(CONCATENATE($F4246," ",$G4246),AllocFactorMatrix,(L$4+1),FALSE)*$E4248</f>
        <v>0</v>
      </c>
      <c r="M4246" s="5">
        <f>VLOOKUP(CONCATENATE($F4246," ",$G4246),AllocFactorMatrix,(M$4+1),FALSE)*$E4248</f>
        <v>0</v>
      </c>
      <c r="N4246" s="5">
        <f t="shared" si="2147"/>
        <v>0</v>
      </c>
      <c r="O4246" s="5">
        <f>VLOOKUP(CONCATENATE($F4246," ",$G4246),AllocFactorMatrix,(O$4+1),FALSE)*$E4248</f>
        <v>0</v>
      </c>
      <c r="P4246" s="5">
        <f>VLOOKUP(CONCATENATE($F4246," ",$G4246),AllocFactorMatrix,(P$4+1),FALSE)*$E4248</f>
        <v>0</v>
      </c>
      <c r="Q4246" s="5">
        <f>VLOOKUP(CONCATENATE($F4246," ",$G4246),AllocFactorMatrix,(Q$4+1),FALSE)*$E4248</f>
        <v>0</v>
      </c>
      <c r="R4246" s="5">
        <f>VLOOKUP(CONCATENATE($F4246," ",$G4246),AllocFactorMatrix,(R$4+1),FALSE)*$E4248</f>
        <v>0</v>
      </c>
      <c r="S4246" s="5">
        <f t="shared" si="2148"/>
        <v>0</v>
      </c>
      <c r="T4246" s="5">
        <f>VLOOKUP(CONCATENATE($F4246," ",$G4246),AllocFactorMatrix,(T$4+1),FALSE)*$E4248</f>
        <v>0</v>
      </c>
      <c r="U4246" s="5">
        <f>VLOOKUP(CONCATENATE($F4246," ",$G4246),AllocFactorMatrix,(U$4+1),FALSE)*$E4248</f>
        <v>0</v>
      </c>
      <c r="V4246" s="5">
        <f>VLOOKUP(CONCATENATE($F4246," ",$G4246),AllocFactorMatrix,(V$4+1),FALSE)*$E4248</f>
        <v>0</v>
      </c>
      <c r="W4246" s="5">
        <f>VLOOKUP(CONCATENATE($F4246," ",$G4246),AllocFactorMatrix,(W$4+1),FALSE)*$E4248</f>
        <v>0</v>
      </c>
      <c r="X4246" s="5">
        <f t="shared" si="2166"/>
        <v>0</v>
      </c>
      <c r="Y4246" s="5">
        <f>VLOOKUP(CONCATENATE($F4246," ",$G4246),AllocFactorMatrix,(Y$4+1),FALSE)*$E4248</f>
        <v>0</v>
      </c>
      <c r="Z4246" s="5">
        <f>VLOOKUP(CONCATENATE($F4246," ",$G4246),AllocFactorMatrix,(Z$4+1),FALSE)*$E4248</f>
        <v>0</v>
      </c>
      <c r="AA4246" s="5">
        <f t="shared" si="2149"/>
        <v>0</v>
      </c>
      <c r="AB4246" s="5">
        <f>VLOOKUP(CONCATENATE($F4246," ",$G4246),AllocFactorMatrix,(AB$4+1),FALSE)*$E4248</f>
        <v>0</v>
      </c>
      <c r="AC4246" s="5">
        <f>VLOOKUP(CONCATENATE($F4246," ",$G4246),AllocFactorMatrix,(AC$4+1),FALSE)*$E4248</f>
        <v>0</v>
      </c>
      <c r="AD4246" s="5">
        <f>VLOOKUP(CONCATENATE($F4246," ",$G4246),AllocFactorMatrix,(AD$4+1),FALSE)*$E4248</f>
        <v>0</v>
      </c>
    </row>
    <row r="4247" spans="4:30" hidden="1" outlineLevel="1">
      <c r="D4247" s="7"/>
      <c r="E4247" s="51"/>
      <c r="F4247" s="52" t="str">
        <f>F4248</f>
        <v>EXP_OM_DIST</v>
      </c>
      <c r="G4247" s="55" t="str">
        <f>$G$14</f>
        <v>CUSTOMER</v>
      </c>
      <c r="H4247" s="4">
        <f t="shared" si="2146"/>
        <v>-15664.113007278924</v>
      </c>
      <c r="I4247" s="5">
        <f>VLOOKUP(CONCATENATE($F4247," ",$G4247),AllocFactorMatrix,(I$4+1),FALSE)*$E4248</f>
        <v>-6394.6467971691791</v>
      </c>
      <c r="J4247" s="5">
        <f>VLOOKUP(CONCATENATE($F4247," ",$G4247),AllocFactorMatrix,(J$4+1),FALSE)*$E4248</f>
        <v>-2768.964034174634</v>
      </c>
      <c r="K4247" s="5">
        <f>VLOOKUP(CONCATENATE($F4247," ",$G4247),AllocFactorMatrix,(K$4+1),FALSE)*$E4248</f>
        <v>-790.93396167871879</v>
      </c>
      <c r="L4247" s="5">
        <f>VLOOKUP(CONCATENATE($F4247," ",$G4247),AllocFactorMatrix,(L$4+1),FALSE)*$E4248</f>
        <v>-442.71636925612927</v>
      </c>
      <c r="M4247" s="5">
        <f>VLOOKUP(CONCATENATE($F4247," ",$G4247),AllocFactorMatrix,(M$4+1),FALSE)*$E4248</f>
        <v>-71.851874814887438</v>
      </c>
      <c r="N4247" s="5">
        <f t="shared" si="2147"/>
        <v>-1305.5022057497356</v>
      </c>
      <c r="O4247" s="5">
        <f>VLOOKUP(CONCATENATE($F4247," ",$G4247),AllocFactorMatrix,(O$4+1),FALSE)*$E4248</f>
        <v>-338.36931864989401</v>
      </c>
      <c r="P4247" s="5">
        <f>VLOOKUP(CONCATENATE($F4247," ",$G4247),AllocFactorMatrix,(P$4+1),FALSE)*$E4248</f>
        <v>-115.13113134395596</v>
      </c>
      <c r="Q4247" s="5">
        <f>VLOOKUP(CONCATENATE($F4247," ",$G4247),AllocFactorMatrix,(Q$4+1),FALSE)*$E4248</f>
        <v>-250.34253946599387</v>
      </c>
      <c r="R4247" s="5">
        <f>VLOOKUP(CONCATENATE($F4247," ",$G4247),AllocFactorMatrix,(R$4+1),FALSE)*$E4248</f>
        <v>-43.998645288969662</v>
      </c>
      <c r="S4247" s="5">
        <f t="shared" si="2148"/>
        <v>-747.84163474881359</v>
      </c>
      <c r="T4247" s="5">
        <f>VLOOKUP(CONCATENATE($F4247," ",$G4247),AllocFactorMatrix,(T$4+1),FALSE)*$E4248</f>
        <v>-2.3312269853045913</v>
      </c>
      <c r="U4247" s="5">
        <f>VLOOKUP(CONCATENATE($F4247," ",$G4247),AllocFactorMatrix,(U$4+1),FALSE)*$E4248</f>
        <v>-68.298137933516514</v>
      </c>
      <c r="V4247" s="5">
        <f>VLOOKUP(CONCATENATE($F4247," ",$G4247),AllocFactorMatrix,(V$4+1),FALSE)*$E4248</f>
        <v>-368.15053872574867</v>
      </c>
      <c r="W4247" s="5">
        <f>VLOOKUP(CONCATENATE($F4247," ",$G4247),AllocFactorMatrix,(W$4+1),FALSE)*$E4248</f>
        <v>-65.998103193208223</v>
      </c>
      <c r="X4247" s="5">
        <f t="shared" si="2166"/>
        <v>-504.77800683777804</v>
      </c>
      <c r="Y4247" s="5">
        <f>VLOOKUP(CONCATENATE($F4247," ",$G4247),AllocFactorMatrix,(Y$4+1),FALSE)*$E4248</f>
        <v>-93.831006970110565</v>
      </c>
      <c r="Z4247" s="5">
        <f>VLOOKUP(CONCATENATE($F4247," ",$G4247),AllocFactorMatrix,(Z$4+1),FALSE)*$E4248</f>
        <v>-1.95135218214269</v>
      </c>
      <c r="AA4247" s="5">
        <f t="shared" si="2149"/>
        <v>-95.78235915225325</v>
      </c>
      <c r="AB4247" s="5">
        <f>VLOOKUP(CONCATENATE($F4247," ",$G4247),AllocFactorMatrix,(AB$4+1),FALSE)*$E4248</f>
        <v>-1.1590360244532016</v>
      </c>
      <c r="AC4247" s="5">
        <f>VLOOKUP(CONCATENATE($F4247," ",$G4247),AllocFactorMatrix,(AC$4+1),FALSE)*$E4248</f>
        <v>-2135.7379831254821</v>
      </c>
      <c r="AD4247" s="5">
        <f>VLOOKUP(CONCATENATE($F4247," ",$G4247),AllocFactorMatrix,(AD$4+1),FALSE)*$E4248</f>
        <v>-1709.7009502965939</v>
      </c>
    </row>
    <row r="4248" spans="4:30" collapsed="1">
      <c r="D4248" s="55" t="str">
        <f>+D3281</f>
        <v>Adj 18 - Amortization of Storm Cost Deferral</v>
      </c>
      <c r="E4248" s="63">
        <v>-306107</v>
      </c>
      <c r="F4248" s="57" t="str">
        <f>+F3281</f>
        <v>EXP_OM_DIST</v>
      </c>
      <c r="G4248" s="55" t="str">
        <f>$G$15</f>
        <v>TOTAL</v>
      </c>
      <c r="H4248" s="4">
        <f t="shared" si="2146"/>
        <v>-306107</v>
      </c>
      <c r="I4248" s="5">
        <f>VLOOKUP(CONCATENATE($F4248," ",$G4248),AllocFactorMatrix,(I$4+1),FALSE)*$E4248</f>
        <v>-207243.65005035367</v>
      </c>
      <c r="J4248" s="5">
        <f>VLOOKUP(CONCATENATE($F4248," ",$G4248),AllocFactorMatrix,(J$4+1),FALSE)*$E4248</f>
        <v>-12304.531408329947</v>
      </c>
      <c r="K4248" s="5">
        <f>VLOOKUP(CONCATENATE($F4248," ",$G4248),AllocFactorMatrix,(K$4+1),FALSE)*$E4248</f>
        <v>-33538.270961715076</v>
      </c>
      <c r="L4248" s="5">
        <f>VLOOKUP(CONCATENATE($F4248," ",$G4248),AllocFactorMatrix,(L$4+1),FALSE)*$E4248</f>
        <v>-1169.5531875003683</v>
      </c>
      <c r="M4248" s="5">
        <f>VLOOKUP(CONCATENATE($F4248," ",$G4248),AllocFactorMatrix,(M$4+1),FALSE)*$E4248</f>
        <v>-71.851874814887438</v>
      </c>
      <c r="N4248" s="5">
        <f t="shared" si="2147"/>
        <v>-34779.676024030327</v>
      </c>
      <c r="O4248" s="5">
        <f>VLOOKUP(CONCATENATE($F4248," ",$G4248),AllocFactorMatrix,(O$4+1),FALSE)*$E4248</f>
        <v>-23853.758224410856</v>
      </c>
      <c r="P4248" s="5">
        <f>VLOOKUP(CONCATENATE($F4248," ",$G4248),AllocFactorMatrix,(P$4+1),FALSE)*$E4248</f>
        <v>-3399.5745973866069</v>
      </c>
      <c r="Q4248" s="5">
        <f>VLOOKUP(CONCATENATE($F4248," ",$G4248),AllocFactorMatrix,(Q$4+1),FALSE)*$E4248</f>
        <v>-250.34253946599387</v>
      </c>
      <c r="R4248" s="5">
        <f>VLOOKUP(CONCATENATE($F4248," ",$G4248),AllocFactorMatrix,(R$4+1),FALSE)*$E4248</f>
        <v>-43.998645288969662</v>
      </c>
      <c r="S4248" s="5">
        <f t="shared" si="2148"/>
        <v>-27547.674006552425</v>
      </c>
      <c r="T4248" s="5">
        <f>VLOOKUP(CONCATENATE($F4248," ",$G4248),AllocFactorMatrix,(T$4+1),FALSE)*$E4248</f>
        <v>-789.99795339397986</v>
      </c>
      <c r="U4248" s="5">
        <f>VLOOKUP(CONCATENATE($F4248," ",$G4248),AllocFactorMatrix,(U$4+1),FALSE)*$E4248</f>
        <v>-10207.197590741009</v>
      </c>
      <c r="V4248" s="5">
        <f>VLOOKUP(CONCATENATE($F4248," ",$G4248),AllocFactorMatrix,(V$4+1),FALSE)*$E4248</f>
        <v>-368.15053872574867</v>
      </c>
      <c r="W4248" s="5">
        <f>VLOOKUP(CONCATENATE($F4248," ",$G4248),AllocFactorMatrix,(W$4+1),FALSE)*$E4248</f>
        <v>-65.998103193208223</v>
      </c>
      <c r="X4248" s="5">
        <f t="shared" si="2166"/>
        <v>-11431.344186053946</v>
      </c>
      <c r="Y4248" s="5">
        <f>VLOOKUP(CONCATENATE($F4248," ",$G4248),AllocFactorMatrix,(Y$4+1),FALSE)*$E4248</f>
        <v>-7580.5682772910377</v>
      </c>
      <c r="Z4248" s="5">
        <f>VLOOKUP(CONCATENATE($F4248," ",$G4248),AllocFactorMatrix,(Z$4+1),FALSE)*$E4248</f>
        <v>-90.670388641548612</v>
      </c>
      <c r="AA4248" s="5">
        <f t="shared" si="2149"/>
        <v>-7671.2386659325866</v>
      </c>
      <c r="AB4248" s="5">
        <f>VLOOKUP(CONCATENATE($F4248," ",$G4248),AllocFactorMatrix,(AB$4+1),FALSE)*$E4248</f>
        <v>-95.545122424775357</v>
      </c>
      <c r="AC4248" s="5">
        <f>VLOOKUP(CONCATENATE($F4248," ",$G4248),AllocFactorMatrix,(AC$4+1),FALSE)*$E4248</f>
        <v>-3146.239952466276</v>
      </c>
      <c r="AD4248" s="5">
        <f>VLOOKUP(CONCATENATE($F4248," ",$G4248),AllocFactorMatrix,(AD$4+1),FALSE)*$E4248</f>
        <v>-1887.1005838560923</v>
      </c>
    </row>
    <row r="4249" spans="4:30" hidden="1" outlineLevel="1">
      <c r="D4249" s="7"/>
      <c r="E4249" s="51"/>
      <c r="F4249" s="52" t="str">
        <f>F4256</f>
        <v>LABOR_M</v>
      </c>
      <c r="G4249" s="55" t="str">
        <f>$G$8</f>
        <v>PRODUCTION</v>
      </c>
      <c r="H4249" s="4">
        <f t="shared" ca="1" si="2146"/>
        <v>-23722.940743165764</v>
      </c>
      <c r="I4249" s="5">
        <f ca="1">VLOOKUP(CONCATENATE($F4249," ",$G4249),AllocFactorMatrix,(I$4+1),FALSE)*$E4256</f>
        <v>-13171.130590779147</v>
      </c>
      <c r="J4249" s="5">
        <f ca="1">VLOOKUP(CONCATENATE($F4249," ",$G4249),AllocFactorMatrix,(J$4+1),FALSE)*$E4256</f>
        <v>-606.06793999620788</v>
      </c>
      <c r="K4249" s="5">
        <f ca="1">VLOOKUP(CONCATENATE($F4249," ",$G4249),AllocFactorMatrix,(K$4+1),FALSE)*$E4256</f>
        <v>-1996.5618134989784</v>
      </c>
      <c r="L4249" s="5">
        <f ca="1">VLOOKUP(CONCATENATE($F4249," ",$G4249),AllocFactorMatrix,(L$4+1),FALSE)*$E4256</f>
        <v>-49.88770587759835</v>
      </c>
      <c r="M4249" s="5">
        <f ca="1">VLOOKUP(CONCATENATE($F4249," ",$G4249),AllocFactorMatrix,(M$4+1),FALSE)*$E4256</f>
        <v>-6.4220314912878216</v>
      </c>
      <c r="N4249" s="5">
        <f t="shared" ca="1" si="2147"/>
        <v>-2052.8715508678647</v>
      </c>
      <c r="O4249" s="5">
        <f ca="1">VLOOKUP(CONCATENATE($F4249," ",$G4249),AllocFactorMatrix,(O$4+1),FALSE)*$E4256</f>
        <v>-1518.8115582820506</v>
      </c>
      <c r="P4249" s="5">
        <f ca="1">VLOOKUP(CONCATENATE($F4249," ",$G4249),AllocFactorMatrix,(P$4+1),FALSE)*$E4256</f>
        <v>-274.90777796702588</v>
      </c>
      <c r="Q4249" s="5">
        <f ca="1">VLOOKUP(CONCATENATE($F4249," ",$G4249),AllocFactorMatrix,(Q$4+1),FALSE)*$E4256</f>
        <v>-106.33238762549462</v>
      </c>
      <c r="R4249" s="5">
        <f ca="1">VLOOKUP(CONCATENATE($F4249," ",$G4249),AllocFactorMatrix,(R$4+1),FALSE)*$E4256</f>
        <v>-2.2911146289891966</v>
      </c>
      <c r="S4249" s="5">
        <f t="shared" ca="1" si="2148"/>
        <v>-1902.3428385035602</v>
      </c>
      <c r="T4249" s="5">
        <f ca="1">VLOOKUP(CONCATENATE($F4249," ",$G4249),AllocFactorMatrix,(T$4+1),FALSE)*$E4256</f>
        <v>-48.227812004597311</v>
      </c>
      <c r="U4249" s="5">
        <f ca="1">VLOOKUP(CONCATENATE($F4249," ",$G4249),AllocFactorMatrix,(U$4+1),FALSE)*$E4256</f>
        <v>-767.87060570582435</v>
      </c>
      <c r="V4249" s="5">
        <f ca="1">VLOOKUP(CONCATENATE($F4249," ",$G4249),AllocFactorMatrix,(V$4+1),FALSE)*$E4256</f>
        <v>-4164.3187801602498</v>
      </c>
      <c r="W4249" s="5">
        <f ca="1">VLOOKUP(CONCATENATE($F4249," ",$G4249),AllocFactorMatrix,(W$4+1),FALSE)*$E4256</f>
        <v>-547.9104864246948</v>
      </c>
      <c r="X4249" s="5">
        <f ca="1">SUBTOTAL(9,T4249:W4249)</f>
        <v>-5528.3276842953665</v>
      </c>
      <c r="Y4249" s="5">
        <f ca="1">VLOOKUP(CONCATENATE($F4249," ",$G4249),AllocFactorMatrix,(Y$4+1),FALSE)*$E4256</f>
        <v>-447.63791561117193</v>
      </c>
      <c r="Z4249" s="5">
        <f ca="1">VLOOKUP(CONCATENATE($F4249," ",$G4249),AllocFactorMatrix,(Z$4+1),FALSE)*$E4256</f>
        <v>-9.3049073464250451</v>
      </c>
      <c r="AA4249" s="5">
        <f t="shared" ca="1" si="2149"/>
        <v>-456.942822957597</v>
      </c>
      <c r="AB4249" s="5">
        <f ca="1">VLOOKUP(CONCATENATE($F4249," ",$G4249),AllocFactorMatrix,(AB$4+1),FALSE)*$E4256</f>
        <v>-5.2573157660226455</v>
      </c>
      <c r="AC4249" s="5">
        <f ca="1">VLOOKUP(CONCATENATE($F4249," ",$G4249),AllocFactorMatrix,(AC$4+1),FALSE)*$E4256</f>
        <v>0</v>
      </c>
      <c r="AD4249" s="5">
        <f ca="1">VLOOKUP(CONCATENATE($F4249," ",$G4249),AllocFactorMatrix,(AD$4+1),FALSE)*$E4256</f>
        <v>0</v>
      </c>
    </row>
    <row r="4250" spans="4:30" hidden="1" outlineLevel="1">
      <c r="D4250" s="7"/>
      <c r="E4250" s="51"/>
      <c r="F4250" s="52" t="str">
        <f>F4256</f>
        <v>LABOR_M</v>
      </c>
      <c r="G4250" s="55" t="str">
        <f>$G$9</f>
        <v>BULKTRAN</v>
      </c>
      <c r="H4250" s="4">
        <f t="shared" ca="1" si="2146"/>
        <v>-86.679311509281405</v>
      </c>
      <c r="I4250" s="5">
        <f ca="1">VLOOKUP(CONCATENATE($F4250," ",$G4250),AllocFactorMatrix,(I$4+1),FALSE)*$E4256</f>
        <v>-42.696754473987049</v>
      </c>
      <c r="J4250" s="5">
        <f ca="1">VLOOKUP(CONCATENATE($F4250," ",$G4250),AllocFactorMatrix,(J$4+1),FALSE)*$E4256</f>
        <v>-2.1106531387161205</v>
      </c>
      <c r="K4250" s="5">
        <f ca="1">VLOOKUP(CONCATENATE($F4250," ",$G4250),AllocFactorMatrix,(K$4+1),FALSE)*$E4256</f>
        <v>-7.7312014839283281</v>
      </c>
      <c r="L4250" s="5">
        <f ca="1">VLOOKUP(CONCATENATE($F4250," ",$G4250),AllocFactorMatrix,(L$4+1),FALSE)*$E4256</f>
        <v>-0.24335077387379747</v>
      </c>
      <c r="M4250" s="5">
        <f ca="1">VLOOKUP(CONCATENATE($F4250," ",$G4250),AllocFactorMatrix,(M$4+1),FALSE)*$E4256</f>
        <v>-2.2820656892194955E-2</v>
      </c>
      <c r="N4250" s="5">
        <f t="shared" ca="1" si="2147"/>
        <v>-7.9973729146943207</v>
      </c>
      <c r="O4250" s="5">
        <f ca="1">VLOOKUP(CONCATENATE($F4250," ",$G4250),AllocFactorMatrix,(O$4+1),FALSE)*$E4256</f>
        <v>-5.8769157993872234</v>
      </c>
      <c r="P4250" s="5">
        <f ca="1">VLOOKUP(CONCATENATE($F4250," ",$G4250),AllocFactorMatrix,(P$4+1),FALSE)*$E4256</f>
        <v>-1.0950406311860754</v>
      </c>
      <c r="Q4250" s="5">
        <f ca="1">VLOOKUP(CONCATENATE($F4250," ",$G4250),AllocFactorMatrix,(Q$4+1),FALSE)*$E4256</f>
        <v>-0.49482847157590909</v>
      </c>
      <c r="R4250" s="5">
        <f ca="1">VLOOKUP(CONCATENATE($F4250," ",$G4250),AllocFactorMatrix,(R$4+1),FALSE)*$E4256</f>
        <v>-2.2251883243061998E-2</v>
      </c>
      <c r="S4250" s="5">
        <f t="shared" ca="1" si="2148"/>
        <v>-7.489036785392269</v>
      </c>
      <c r="T4250" s="5">
        <f ca="1">VLOOKUP(CONCATENATE($F4250," ",$G4250),AllocFactorMatrix,(T$4+1),FALSE)*$E4256</f>
        <v>-0.20529572164487189</v>
      </c>
      <c r="U4250" s="5">
        <f ca="1">VLOOKUP(CONCATENATE($F4250," ",$G4250),AllocFactorMatrix,(U$4+1),FALSE)*$E4256</f>
        <v>-3.3596295060549264</v>
      </c>
      <c r="V4250" s="5">
        <f ca="1">VLOOKUP(CONCATENATE($F4250," ",$G4250),AllocFactorMatrix,(V$4+1),FALSE)*$E4256</f>
        <v>-17.755736339862281</v>
      </c>
      <c r="W4250" s="5">
        <f ca="1">VLOOKUP(CONCATENATE($F4250," ",$G4250),AllocFactorMatrix,(W$4+1),FALSE)*$E4256</f>
        <v>-3.2063916947187958</v>
      </c>
      <c r="X4250" s="5">
        <f t="shared" ref="X4250:X4256" ca="1" si="2167">SUBTOTAL(9,T4250:W4250)</f>
        <v>-24.527053262280877</v>
      </c>
      <c r="Y4250" s="5">
        <f ca="1">VLOOKUP(CONCATENATE($F4250," ",$G4250),AllocFactorMatrix,(Y$4+1),FALSE)*$E4256</f>
        <v>-1.8047915164987718</v>
      </c>
      <c r="Z4250" s="5">
        <f ca="1">VLOOKUP(CONCATENATE($F4250," ",$G4250),AllocFactorMatrix,(Z$4+1),FALSE)*$E4256</f>
        <v>-3.0229568027673553E-2</v>
      </c>
      <c r="AA4250" s="5">
        <f t="shared" ca="1" si="2149"/>
        <v>-1.8350210845264454</v>
      </c>
      <c r="AB4250" s="5">
        <f ca="1">VLOOKUP(CONCATENATE($F4250," ",$G4250),AllocFactorMatrix,(AB$4+1),FALSE)*$E4256</f>
        <v>-2.3419849684330588E-2</v>
      </c>
      <c r="AC4250" s="5">
        <f ca="1">VLOOKUP(CONCATENATE($F4250," ",$G4250),AllocFactorMatrix,(AC$4+1),FALSE)*$E4256</f>
        <v>0</v>
      </c>
      <c r="AD4250" s="5">
        <f ca="1">VLOOKUP(CONCATENATE($F4250," ",$G4250),AllocFactorMatrix,(AD$4+1),FALSE)*$E4256</f>
        <v>0</v>
      </c>
    </row>
    <row r="4251" spans="4:30" hidden="1" outlineLevel="1">
      <c r="D4251" s="7"/>
      <c r="E4251" s="51"/>
      <c r="F4251" s="52" t="str">
        <f>F4256</f>
        <v>LABOR_M</v>
      </c>
      <c r="G4251" s="55" t="str">
        <f>$G$10</f>
        <v>SUBTRAN</v>
      </c>
      <c r="H4251" s="4">
        <f t="shared" ca="1" si="2146"/>
        <v>-19.065853196441925</v>
      </c>
      <c r="I4251" s="5">
        <f ca="1">VLOOKUP(CONCATENATE($F4251," ",$G4251),AllocFactorMatrix,(I$4+1),FALSE)*$E4256</f>
        <v>-9.2825429907479169</v>
      </c>
      <c r="J4251" s="5">
        <f ca="1">VLOOKUP(CONCATENATE($F4251," ",$G4251),AllocFactorMatrix,(J$4+1),FALSE)*$E4256</f>
        <v>-0.44798766774139936</v>
      </c>
      <c r="K4251" s="5">
        <f ca="1">VLOOKUP(CONCATENATE($F4251," ",$G4251),AllocFactorMatrix,(K$4+1),FALSE)*$E4256</f>
        <v>-1.6297572307145232</v>
      </c>
      <c r="L4251" s="5">
        <f ca="1">VLOOKUP(CONCATENATE($F4251," ",$G4251),AllocFactorMatrix,(L$4+1),FALSE)*$E4256</f>
        <v>-5.0341667454031416E-2</v>
      </c>
      <c r="M4251" s="5">
        <f ca="1">VLOOKUP(CONCATENATE($F4251," ",$G4251),AllocFactorMatrix,(M$4+1),FALSE)*$E4256</f>
        <v>-6.2697884409173539E-3</v>
      </c>
      <c r="N4251" s="5">
        <f t="shared" ca="1" si="2147"/>
        <v>-1.6863686866094718</v>
      </c>
      <c r="O4251" s="5">
        <f ca="1">VLOOKUP(CONCATENATE($F4251," ",$G4251),AllocFactorMatrix,(O$4+1),FALSE)*$E4256</f>
        <v>-1.2313070606089271</v>
      </c>
      <c r="P4251" s="5">
        <f ca="1">VLOOKUP(CONCATENATE($F4251," ",$G4251),AllocFactorMatrix,(P$4+1),FALSE)*$E4256</f>
        <v>-0.22889854642494975</v>
      </c>
      <c r="Q4251" s="5">
        <f ca="1">VLOOKUP(CONCATENATE($F4251," ",$G4251),AllocFactorMatrix,(Q$4+1),FALSE)*$E4256</f>
        <v>-0.13619736253732234</v>
      </c>
      <c r="R4251" s="5">
        <f ca="1">VLOOKUP(CONCATENATE($F4251," ",$G4251),AllocFactorMatrix,(R$4+1),FALSE)*$E4256</f>
        <v>0</v>
      </c>
      <c r="S4251" s="5">
        <f t="shared" ca="1" si="2148"/>
        <v>-1.5964029695711992</v>
      </c>
      <c r="T4251" s="5">
        <f ca="1">VLOOKUP(CONCATENATE($F4251," ",$G4251),AllocFactorMatrix,(T$4+1),FALSE)*$E4256</f>
        <v>-4.2995128336945507E-2</v>
      </c>
      <c r="U4251" s="5">
        <f ca="1">VLOOKUP(CONCATENATE($F4251," ",$G4251),AllocFactorMatrix,(U$4+1),FALSE)*$E4256</f>
        <v>-0.70385479871475443</v>
      </c>
      <c r="V4251" s="5">
        <f ca="1">VLOOKUP(CONCATENATE($F4251," ",$G4251),AllocFactorMatrix,(V$4+1),FALSE)*$E4256</f>
        <v>-4.9035333357355686</v>
      </c>
      <c r="W4251" s="5">
        <f ca="1">VLOOKUP(CONCATENATE($F4251," ",$G4251),AllocFactorMatrix,(W$4+1),FALSE)*$E4256</f>
        <v>0</v>
      </c>
      <c r="X4251" s="5">
        <f t="shared" ca="1" si="2167"/>
        <v>-5.650383262787269</v>
      </c>
      <c r="Y4251" s="5">
        <f ca="1">VLOOKUP(CONCATENATE($F4251," ",$G4251),AllocFactorMatrix,(Y$4+1),FALSE)*$E4256</f>
        <v>-0.3705873509603177</v>
      </c>
      <c r="Z4251" s="5">
        <f ca="1">VLOOKUP(CONCATENATE($F4251," ",$G4251),AllocFactorMatrix,(Z$4+1),FALSE)*$E4256</f>
        <v>-6.1777012086420566E-3</v>
      </c>
      <c r="AA4251" s="5">
        <f t="shared" ca="1" si="2149"/>
        <v>-0.37676505216895978</v>
      </c>
      <c r="AB4251" s="5">
        <f ca="1">VLOOKUP(CONCATENATE($F4251," ",$G4251),AllocFactorMatrix,(AB$4+1),FALSE)*$E4256</f>
        <v>-4.9486893323199286E-3</v>
      </c>
      <c r="AC4251" s="5">
        <f ca="1">VLOOKUP(CONCATENATE($F4251," ",$G4251),AllocFactorMatrix,(AC$4+1),FALSE)*$E4256</f>
        <v>-1.6826601654109669E-2</v>
      </c>
      <c r="AD4251" s="5">
        <f ca="1">VLOOKUP(CONCATENATE($F4251," ",$G4251),AllocFactorMatrix,(AD$4+1),FALSE)*$E4256</f>
        <v>-3.6272758292796195E-3</v>
      </c>
    </row>
    <row r="4252" spans="4:30" hidden="1" outlineLevel="1">
      <c r="D4252" s="7"/>
      <c r="E4252" s="51"/>
      <c r="F4252" s="52" t="str">
        <f>F4256</f>
        <v>LABOR_M</v>
      </c>
      <c r="G4252" s="55" t="str">
        <f>$G$11</f>
        <v>DISTPRI</v>
      </c>
      <c r="H4252" s="4">
        <f t="shared" ca="1" si="2146"/>
        <v>-12215.463129833823</v>
      </c>
      <c r="I4252" s="5">
        <f ca="1">VLOOKUP(CONCATENATE($F4252," ",$G4252),AllocFactorMatrix,(I$4+1),FALSE)*$E4256</f>
        <v>-8164.115005612518</v>
      </c>
      <c r="J4252" s="5">
        <f ca="1">VLOOKUP(CONCATENATE($F4252," ",$G4252),AllocFactorMatrix,(J$4+1),FALSE)*$E4256</f>
        <v>-384.83506864078129</v>
      </c>
      <c r="K4252" s="5">
        <f ca="1">VLOOKUP(CONCATENATE($F4252," ",$G4252),AllocFactorMatrix,(K$4+1),FALSE)*$E4256</f>
        <v>-1397.3597528564189</v>
      </c>
      <c r="L4252" s="5">
        <f ca="1">VLOOKUP(CONCATENATE($F4252," ",$G4252),AllocFactorMatrix,(L$4+1),FALSE)*$E4256</f>
        <v>-43.185687431882961</v>
      </c>
      <c r="M4252" s="5">
        <f ca="1">VLOOKUP(CONCATENATE($F4252," ",$G4252),AllocFactorMatrix,(M$4+1),FALSE)*$E4256</f>
        <v>0</v>
      </c>
      <c r="N4252" s="5">
        <f t="shared" ca="1" si="2147"/>
        <v>-1440.545440288302</v>
      </c>
      <c r="O4252" s="5">
        <f ca="1">VLOOKUP(CONCATENATE($F4252," ",$G4252),AllocFactorMatrix,(O$4+1),FALSE)*$E4256</f>
        <v>-1047.7755770409613</v>
      </c>
      <c r="P4252" s="5">
        <f ca="1">VLOOKUP(CONCATENATE($F4252," ",$G4252),AllocFactorMatrix,(P$4+1),FALSE)*$E4256</f>
        <v>-195.14827173290689</v>
      </c>
      <c r="Q4252" s="5">
        <f ca="1">VLOOKUP(CONCATENATE($F4252," ",$G4252),AllocFactorMatrix,(Q$4+1),FALSE)*$E4256</f>
        <v>0</v>
      </c>
      <c r="R4252" s="5">
        <f ca="1">VLOOKUP(CONCATENATE($F4252," ",$G4252),AllocFactorMatrix,(R$4+1),FALSE)*$E4256</f>
        <v>0</v>
      </c>
      <c r="S4252" s="5">
        <f t="shared" ca="1" si="2148"/>
        <v>-1242.923848773868</v>
      </c>
      <c r="T4252" s="5">
        <f ca="1">VLOOKUP(CONCATENATE($F4252," ",$G4252),AllocFactorMatrix,(T$4+1),FALSE)*$E4256</f>
        <v>-37.352553626505248</v>
      </c>
      <c r="U4252" s="5">
        <f ca="1">VLOOKUP(CONCATENATE($F4252," ",$G4252),AllocFactorMatrix,(U$4+1),FALSE)*$E4256</f>
        <v>-602.41216691516161</v>
      </c>
      <c r="V4252" s="5">
        <f ca="1">VLOOKUP(CONCATENATE($F4252," ",$G4252),AllocFactorMatrix,(V$4+1),FALSE)*$E4256</f>
        <v>0</v>
      </c>
      <c r="W4252" s="5">
        <f ca="1">VLOOKUP(CONCATENATE($F4252," ",$G4252),AllocFactorMatrix,(W$4+1),FALSE)*$E4256</f>
        <v>0</v>
      </c>
      <c r="X4252" s="5">
        <f t="shared" ca="1" si="2167"/>
        <v>-639.76472054166686</v>
      </c>
      <c r="Y4252" s="5">
        <f ca="1">VLOOKUP(CONCATENATE($F4252," ",$G4252),AllocFactorMatrix,(Y$4+1),FALSE)*$E4256</f>
        <v>-315.9524876489096</v>
      </c>
      <c r="Z4252" s="5">
        <f ca="1">VLOOKUP(CONCATENATE($F4252," ",$G4252),AllocFactorMatrix,(Z$4+1),FALSE)*$E4256</f>
        <v>-5.2713242940126754</v>
      </c>
      <c r="AA4252" s="5">
        <f t="shared" ca="1" si="2149"/>
        <v>-321.22381194292228</v>
      </c>
      <c r="AB4252" s="5">
        <f ca="1">VLOOKUP(CONCATENATE($F4252," ",$G4252),AllocFactorMatrix,(AB$4+1),FALSE)*$E4256</f>
        <v>-4.2706559297103963</v>
      </c>
      <c r="AC4252" s="5">
        <f ca="1">VLOOKUP(CONCATENATE($F4252," ",$G4252),AllocFactorMatrix,(AC$4+1),FALSE)*$E4256</f>
        <v>-14.630673894780243</v>
      </c>
      <c r="AD4252" s="5">
        <f ca="1">VLOOKUP(CONCATENATE($F4252," ",$G4252),AllocFactorMatrix,(AD$4+1),FALSE)*$E4256</f>
        <v>-3.1539042092701575</v>
      </c>
    </row>
    <row r="4253" spans="4:30" hidden="1" outlineLevel="1">
      <c r="D4253" s="7"/>
      <c r="E4253" s="51"/>
      <c r="F4253" s="52" t="str">
        <f>F4256</f>
        <v>LABOR_M</v>
      </c>
      <c r="G4253" s="55" t="str">
        <f>$G$12</f>
        <v>DISTSEC</v>
      </c>
      <c r="H4253" s="4">
        <f t="shared" ca="1" si="2146"/>
        <v>-5041.4718790178385</v>
      </c>
      <c r="I4253" s="5">
        <f ca="1">VLOOKUP(CONCATENATE($F4253," ",$G4253),AllocFactorMatrix,(I$4+1),FALSE)*$E4256</f>
        <v>-3769.5158421613614</v>
      </c>
      <c r="J4253" s="5">
        <f ca="1">VLOOKUP(CONCATENATE($F4253," ",$G4253),AllocFactorMatrix,(J$4+1),FALSE)*$E4256</f>
        <v>-181.7295601306181</v>
      </c>
      <c r="K4253" s="5">
        <f ca="1">VLOOKUP(CONCATENATE($F4253," ",$G4253),AllocFactorMatrix,(K$4+1),FALSE)*$E4256</f>
        <v>-548.35381642356583</v>
      </c>
      <c r="L4253" s="5">
        <f ca="1">VLOOKUP(CONCATENATE($F4253," ",$G4253),AllocFactorMatrix,(L$4+1),FALSE)*$E4256</f>
        <v>0</v>
      </c>
      <c r="M4253" s="5">
        <f ca="1">VLOOKUP(CONCATENATE($F4253," ",$G4253),AllocFactorMatrix,(M$4+1),FALSE)*$E4256</f>
        <v>0</v>
      </c>
      <c r="N4253" s="5">
        <f t="shared" ca="1" si="2147"/>
        <v>-548.35381642356583</v>
      </c>
      <c r="O4253" s="5">
        <f ca="1">VLOOKUP(CONCATENATE($F4253," ",$G4253),AllocFactorMatrix,(O$4+1),FALSE)*$E4256</f>
        <v>-349.41318614867816</v>
      </c>
      <c r="P4253" s="5">
        <f ca="1">VLOOKUP(CONCATENATE($F4253," ",$G4253),AllocFactorMatrix,(P$4+1),FALSE)*$E4256</f>
        <v>0</v>
      </c>
      <c r="Q4253" s="5">
        <f ca="1">VLOOKUP(CONCATENATE($F4253," ",$G4253),AllocFactorMatrix,(Q$4+1),FALSE)*$E4256</f>
        <v>0</v>
      </c>
      <c r="R4253" s="5">
        <f ca="1">VLOOKUP(CONCATENATE($F4253," ",$G4253),AllocFactorMatrix,(R$4+1),FALSE)*$E4256</f>
        <v>0</v>
      </c>
      <c r="S4253" s="5">
        <f t="shared" ca="1" si="2148"/>
        <v>-349.41318614867816</v>
      </c>
      <c r="T4253" s="5">
        <f ca="1">VLOOKUP(CONCATENATE($F4253," ",$G4253),AllocFactorMatrix,(T$4+1),FALSE)*$E4256</f>
        <v>-9.4473995312737564</v>
      </c>
      <c r="U4253" s="5">
        <f ca="1">VLOOKUP(CONCATENATE($F4253," ",$G4253),AllocFactorMatrix,(U$4+1),FALSE)*$E4256</f>
        <v>0</v>
      </c>
      <c r="V4253" s="5">
        <f ca="1">VLOOKUP(CONCATENATE($F4253," ",$G4253),AllocFactorMatrix,(V$4+1),FALSE)*$E4256</f>
        <v>0</v>
      </c>
      <c r="W4253" s="5">
        <f ca="1">VLOOKUP(CONCATENATE($F4253," ",$G4253),AllocFactorMatrix,(W$4+1),FALSE)*$E4256</f>
        <v>0</v>
      </c>
      <c r="X4253" s="5">
        <f t="shared" ca="1" si="2167"/>
        <v>-9.4473995312737564</v>
      </c>
      <c r="Y4253" s="5">
        <f ca="1">VLOOKUP(CONCATENATE($F4253," ",$G4253),AllocFactorMatrix,(Y$4+1),FALSE)*$E4256</f>
        <v>-128.87898968561223</v>
      </c>
      <c r="Z4253" s="5">
        <f ca="1">VLOOKUP(CONCATENATE($F4253," ",$G4253),AllocFactorMatrix,(Z$4+1),FALSE)*$E4256</f>
        <v>0</v>
      </c>
      <c r="AA4253" s="5">
        <f t="shared" ca="1" si="2149"/>
        <v>-128.87898968561223</v>
      </c>
      <c r="AB4253" s="5">
        <f ca="1">VLOOKUP(CONCATENATE($F4253," ",$G4253),AllocFactorMatrix,(AB$4+1),FALSE)*$E4256</f>
        <v>-1.3373814218500051</v>
      </c>
      <c r="AC4253" s="5">
        <f ca="1">VLOOKUP(CONCATENATE($F4253," ",$G4253),AllocFactorMatrix,(AC$4+1),FALSE)*$E4256</f>
        <v>-45.409243046507115</v>
      </c>
      <c r="AD4253" s="5">
        <f ca="1">VLOOKUP(CONCATENATE($F4253," ",$G4253),AllocFactorMatrix,(AD$4+1),FALSE)*$E4256</f>
        <v>-7.3864604683715696</v>
      </c>
    </row>
    <row r="4254" spans="4:30" hidden="1" outlineLevel="1">
      <c r="D4254" s="7"/>
      <c r="E4254" s="51"/>
      <c r="F4254" s="52" t="str">
        <f>F4256</f>
        <v>LABOR_M</v>
      </c>
      <c r="G4254" s="55" t="str">
        <f>$G$13</f>
        <v>ENERGY</v>
      </c>
      <c r="H4254" s="4">
        <f t="shared" ca="1" si="2146"/>
        <v>-6245.1720970964188</v>
      </c>
      <c r="I4254" s="5">
        <f ca="1">VLOOKUP(CONCATENATE($F4254," ",$G4254),AllocFactorMatrix,(I$4+1),FALSE)*$E4256</f>
        <v>-2343.3577446883869</v>
      </c>
      <c r="J4254" s="5">
        <f ca="1">VLOOKUP(CONCATENATE($F4254," ",$G4254),AllocFactorMatrix,(J$4+1),FALSE)*$E4256</f>
        <v>-151.86472415253314</v>
      </c>
      <c r="K4254" s="5">
        <f ca="1">VLOOKUP(CONCATENATE($F4254," ",$G4254),AllocFactorMatrix,(K$4+1),FALSE)*$E4256</f>
        <v>-509.52261223444782</v>
      </c>
      <c r="L4254" s="5">
        <f ca="1">VLOOKUP(CONCATENATE($F4254," ",$G4254),AllocFactorMatrix,(L$4+1),FALSE)*$E4256</f>
        <v>-16.19378535206728</v>
      </c>
      <c r="M4254" s="5">
        <f ca="1">VLOOKUP(CONCATENATE($F4254," ",$G4254),AllocFactorMatrix,(M$4+1),FALSE)*$E4256</f>
        <v>-1.4928777007096639</v>
      </c>
      <c r="N4254" s="5">
        <f t="shared" ca="1" si="2147"/>
        <v>-527.20927528722473</v>
      </c>
      <c r="O4254" s="5">
        <f ca="1">VLOOKUP(CONCATENATE($F4254," ",$G4254),AllocFactorMatrix,(O$4+1),FALSE)*$E4256</f>
        <v>-464.53887507502782</v>
      </c>
      <c r="P4254" s="5">
        <f ca="1">VLOOKUP(CONCATENATE($F4254," ",$G4254),AllocFactorMatrix,(P$4+1),FALSE)*$E4256</f>
        <v>-86.116568937115019</v>
      </c>
      <c r="Q4254" s="5">
        <f ca="1">VLOOKUP(CONCATENATE($F4254," ",$G4254),AllocFactorMatrix,(Q$4+1),FALSE)*$E4256</f>
        <v>-39.129164691623508</v>
      </c>
      <c r="R4254" s="5">
        <f ca="1">VLOOKUP(CONCATENATE($F4254," ",$G4254),AllocFactorMatrix,(R$4+1),FALSE)*$E4256</f>
        <v>-1.8130161241125085</v>
      </c>
      <c r="S4254" s="5">
        <f t="shared" ca="1" si="2148"/>
        <v>-591.59762482787892</v>
      </c>
      <c r="T4254" s="5">
        <f ca="1">VLOOKUP(CONCATENATE($F4254," ",$G4254),AllocFactorMatrix,(T$4+1),FALSE)*$E4256</f>
        <v>-17.802009992281594</v>
      </c>
      <c r="U4254" s="5">
        <f ca="1">VLOOKUP(CONCATENATE($F4254," ",$G4254),AllocFactorMatrix,(U$4+1),FALSE)*$E4256</f>
        <v>-312.57662663622642</v>
      </c>
      <c r="V4254" s="5">
        <f ca="1">VLOOKUP(CONCATENATE($F4254," ",$G4254),AllocFactorMatrix,(V$4+1),FALSE)*$E4256</f>
        <v>-1774.6803108315537</v>
      </c>
      <c r="W4254" s="5">
        <f ca="1">VLOOKUP(CONCATENATE($F4254," ",$G4254),AllocFactorMatrix,(W$4+1),FALSE)*$E4256</f>
        <v>-336.69839075886159</v>
      </c>
      <c r="X4254" s="5">
        <f t="shared" ca="1" si="2167"/>
        <v>-2441.757338218923</v>
      </c>
      <c r="Y4254" s="5">
        <f ca="1">VLOOKUP(CONCATENATE($F4254," ",$G4254),AllocFactorMatrix,(Y$4+1),FALSE)*$E4256</f>
        <v>-125.85758407127591</v>
      </c>
      <c r="Z4254" s="5">
        <f ca="1">VLOOKUP(CONCATENATE($F4254," ",$G4254),AllocFactorMatrix,(Z$4+1),FALSE)*$E4256</f>
        <v>-2.0487608322489876</v>
      </c>
      <c r="AA4254" s="5">
        <f t="shared" ca="1" si="2149"/>
        <v>-127.9063449035249</v>
      </c>
      <c r="AB4254" s="5">
        <f ca="1">VLOOKUP(CONCATENATE($F4254," ",$G4254),AllocFactorMatrix,(AB$4+1),FALSE)*$E4256</f>
        <v>-2.285227905262996</v>
      </c>
      <c r="AC4254" s="5">
        <f ca="1">VLOOKUP(CONCATENATE($F4254," ",$G4254),AllocFactorMatrix,(AC$4+1),FALSE)*$E4256</f>
        <v>-49.414993345453574</v>
      </c>
      <c r="AD4254" s="5">
        <f ca="1">VLOOKUP(CONCATENATE($F4254," ",$G4254),AllocFactorMatrix,(AD$4+1),FALSE)*$E4256</f>
        <v>-9.7788237672303904</v>
      </c>
    </row>
    <row r="4255" spans="4:30" hidden="1" outlineLevel="1">
      <c r="D4255" s="7"/>
      <c r="E4255" s="51"/>
      <c r="F4255" s="52" t="str">
        <f>F4256</f>
        <v>LABOR_M</v>
      </c>
      <c r="G4255" s="55" t="str">
        <f>$G$14</f>
        <v>CUSTOMER</v>
      </c>
      <c r="H4255" s="4">
        <f t="shared" ca="1" si="2146"/>
        <v>-4707.2069861804339</v>
      </c>
      <c r="I4255" s="5">
        <f ca="1">VLOOKUP(CONCATENATE($F4255," ",$G4255),AllocFactorMatrix,(I$4+1),FALSE)*$E4256</f>
        <v>-3363.3040627272676</v>
      </c>
      <c r="J4255" s="5">
        <f ca="1">VLOOKUP(CONCATENATE($F4255," ",$G4255),AllocFactorMatrix,(J$4+1),FALSE)*$E4256</f>
        <v>-575.57207255322282</v>
      </c>
      <c r="K4255" s="5">
        <f ca="1">VLOOKUP(CONCATENATE($F4255," ",$G4255),AllocFactorMatrix,(K$4+1),FALSE)*$E4256</f>
        <v>-165.73373548947876</v>
      </c>
      <c r="L4255" s="5">
        <f ca="1">VLOOKUP(CONCATENATE($F4255," ",$G4255),AllocFactorMatrix,(L$4+1),FALSE)*$E4256</f>
        <v>-27.704534698550184</v>
      </c>
      <c r="M4255" s="5">
        <f ca="1">VLOOKUP(CONCATENATE($F4255," ",$G4255),AllocFactorMatrix,(M$4+1),FALSE)*$E4256</f>
        <v>-4.3771836258344745</v>
      </c>
      <c r="N4255" s="5">
        <f t="shared" ca="1" si="2147"/>
        <v>-197.81545381386343</v>
      </c>
      <c r="O4255" s="5">
        <f ca="1">VLOOKUP(CONCATENATE($F4255," ",$G4255),AllocFactorMatrix,(O$4+1),FALSE)*$E4256</f>
        <v>-30.92630232379851</v>
      </c>
      <c r="P4255" s="5">
        <f ca="1">VLOOKUP(CONCATENATE($F4255," ",$G4255),AllocFactorMatrix,(P$4+1),FALSE)*$E4256</f>
        <v>-7.9427311547432211</v>
      </c>
      <c r="Q4255" s="5">
        <f ca="1">VLOOKUP(CONCATENATE($F4255," ",$G4255),AllocFactorMatrix,(Q$4+1),FALSE)*$E4256</f>
        <v>-15.191965762846008</v>
      </c>
      <c r="R4255" s="5">
        <f ca="1">VLOOKUP(CONCATENATE($F4255," ",$G4255),AllocFactorMatrix,(R$4+1),FALSE)*$E4256</f>
        <v>-2.6515247211636872</v>
      </c>
      <c r="S4255" s="5">
        <f t="shared" ca="1" si="2148"/>
        <v>-56.71252396255143</v>
      </c>
      <c r="T4255" s="5">
        <f ca="1">VLOOKUP(CONCATENATE($F4255," ",$G4255),AllocFactorMatrix,(T$4+1),FALSE)*$E4256</f>
        <v>-0.21508476020337366</v>
      </c>
      <c r="U4255" s="5">
        <f ca="1">VLOOKUP(CONCATENATE($F4255," ",$G4255),AllocFactorMatrix,(U$4+1),FALSE)*$E4256</f>
        <v>-4.7285537924417671</v>
      </c>
      <c r="V4255" s="5">
        <f ca="1">VLOOKUP(CONCATENATE($F4255," ",$G4255),AllocFactorMatrix,(V$4+1),FALSE)*$E4256</f>
        <v>-22.353132002665486</v>
      </c>
      <c r="W4255" s="5">
        <f ca="1">VLOOKUP(CONCATENATE($F4255," ",$G4255),AllocFactorMatrix,(W$4+1),FALSE)*$E4256</f>
        <v>-3.9787684045973286</v>
      </c>
      <c r="X4255" s="5">
        <f t="shared" ca="1" si="2167"/>
        <v>-31.275538959907955</v>
      </c>
      <c r="Y4255" s="5">
        <f ca="1">VLOOKUP(CONCATENATE($F4255," ",$G4255),AllocFactorMatrix,(Y$4+1),FALSE)*$E4256</f>
        <v>-8.4645922114493768</v>
      </c>
      <c r="Z4255" s="5">
        <f ca="1">VLOOKUP(CONCATENATE($F4255," ",$G4255),AllocFactorMatrix,(Z$4+1),FALSE)*$E4256</f>
        <v>-0.13410240263293943</v>
      </c>
      <c r="AA4255" s="5">
        <f t="shared" ca="1" si="2149"/>
        <v>-8.5986946140823157</v>
      </c>
      <c r="AB4255" s="5">
        <f ca="1">VLOOKUP(CONCATENATE($F4255," ",$G4255),AllocFactorMatrix,(AB$4+1),FALSE)*$E4256</f>
        <v>-0.24119802736553186</v>
      </c>
      <c r="AC4255" s="5">
        <f ca="1">VLOOKUP(CONCATENATE($F4255," ",$G4255),AllocFactorMatrix,(AC$4+1),FALSE)*$E4256</f>
        <v>-371.21151701153462</v>
      </c>
      <c r="AD4255" s="5">
        <f ca="1">VLOOKUP(CONCATENATE($F4255," ",$G4255),AllocFactorMatrix,(AD$4+1),FALSE)*$E4256</f>
        <v>-102.47592451063582</v>
      </c>
    </row>
    <row r="4256" spans="4:30" collapsed="1">
      <c r="D4256" s="55" t="str">
        <f>+D3289</f>
        <v>Adj 23 - Pension &amp; OPEB Expense Adjustment</v>
      </c>
      <c r="E4256" s="61">
        <v>-52038</v>
      </c>
      <c r="F4256" s="57" t="str">
        <f>+F3289</f>
        <v>LABOR_M</v>
      </c>
      <c r="G4256" s="55" t="str">
        <f>$G$15</f>
        <v>TOTAL</v>
      </c>
      <c r="H4256" s="4">
        <f t="shared" ca="1" si="2146"/>
        <v>-52038</v>
      </c>
      <c r="I4256" s="5">
        <f ca="1">VLOOKUP(CONCATENATE($F4256," ",$G4256),AllocFactorMatrix,(I$4+1),FALSE)*$E4256</f>
        <v>-30863.402543433414</v>
      </c>
      <c r="J4256" s="5">
        <f ca="1">VLOOKUP(CONCATENATE($F4256," ",$G4256),AllocFactorMatrix,(J$4+1),FALSE)*$E4256</f>
        <v>-1902.6280062798205</v>
      </c>
      <c r="K4256" s="5">
        <f ca="1">VLOOKUP(CONCATENATE($F4256," ",$G4256),AllocFactorMatrix,(K$4+1),FALSE)*$E4256</f>
        <v>-4626.8926892175332</v>
      </c>
      <c r="L4256" s="5">
        <f ca="1">VLOOKUP(CONCATENATE($F4256," ",$G4256),AllocFactorMatrix,(L$4+1),FALSE)*$E4256</f>
        <v>-137.2654058014266</v>
      </c>
      <c r="M4256" s="5">
        <f ca="1">VLOOKUP(CONCATENATE($F4256," ",$G4256),AllocFactorMatrix,(M$4+1),FALSE)*$E4256</f>
        <v>-12.321183263165072</v>
      </c>
      <c r="N4256" s="5">
        <f t="shared" ca="1" si="2147"/>
        <v>-4776.4792782821251</v>
      </c>
      <c r="O4256" s="5">
        <f ca="1">VLOOKUP(CONCATENATE($F4256," ",$G4256),AllocFactorMatrix,(O$4+1),FALSE)*$E4256</f>
        <v>-3418.5737217305123</v>
      </c>
      <c r="P4256" s="5">
        <f ca="1">VLOOKUP(CONCATENATE($F4256," ",$G4256),AllocFactorMatrix,(P$4+1),FALSE)*$E4256</f>
        <v>-565.43928896940201</v>
      </c>
      <c r="Q4256" s="5">
        <f ca="1">VLOOKUP(CONCATENATE($F4256," ",$G4256),AllocFactorMatrix,(Q$4+1),FALSE)*$E4256</f>
        <v>-161.28454391407737</v>
      </c>
      <c r="R4256" s="5">
        <f ca="1">VLOOKUP(CONCATENATE($F4256," ",$G4256),AllocFactorMatrix,(R$4+1),FALSE)*$E4256</f>
        <v>-6.7779073575084539</v>
      </c>
      <c r="S4256" s="5">
        <f t="shared" ca="1" si="2148"/>
        <v>-4152.0754619714999</v>
      </c>
      <c r="T4256" s="5">
        <f ca="1">VLOOKUP(CONCATENATE($F4256," ",$G4256),AllocFactorMatrix,(T$4+1),FALSE)*$E4256</f>
        <v>-113.29315076484308</v>
      </c>
      <c r="U4256" s="5">
        <f ca="1">VLOOKUP(CONCATENATE($F4256," ",$G4256),AllocFactorMatrix,(U$4+1),FALSE)*$E4256</f>
        <v>-1691.6514373544237</v>
      </c>
      <c r="V4256" s="5">
        <f ca="1">VLOOKUP(CONCATENATE($F4256," ",$G4256),AllocFactorMatrix,(V$4+1),FALSE)*$E4256</f>
        <v>-5984.0114926700662</v>
      </c>
      <c r="W4256" s="5">
        <f ca="1">VLOOKUP(CONCATENATE($F4256," ",$G4256),AllocFactorMatrix,(W$4+1),FALSE)*$E4256</f>
        <v>-891.79403728287252</v>
      </c>
      <c r="X4256" s="5">
        <f t="shared" ca="1" si="2167"/>
        <v>-8680.7501180722065</v>
      </c>
      <c r="Y4256" s="5">
        <f ca="1">VLOOKUP(CONCATENATE($F4256," ",$G4256),AllocFactorMatrix,(Y$4+1),FALSE)*$E4256</f>
        <v>-1028.966948095878</v>
      </c>
      <c r="Z4256" s="5">
        <f ca="1">VLOOKUP(CONCATENATE($F4256," ",$G4256),AllocFactorMatrix,(Z$4+1),FALSE)*$E4256</f>
        <v>-16.795502144555964</v>
      </c>
      <c r="AA4256" s="5">
        <f t="shared" ca="1" si="2149"/>
        <v>-1045.762450240434</v>
      </c>
      <c r="AB4256" s="5">
        <f ca="1">VLOOKUP(CONCATENATE($F4256," ",$G4256),AllocFactorMatrix,(AB$4+1),FALSE)*$E4256</f>
        <v>-13.420147589228225</v>
      </c>
      <c r="AC4256" s="5">
        <f ca="1">VLOOKUP(CONCATENATE($F4256," ",$G4256),AllocFactorMatrix,(AC$4+1),FALSE)*$E4256</f>
        <v>-480.68325389992964</v>
      </c>
      <c r="AD4256" s="5">
        <f ca="1">VLOOKUP(CONCATENATE($F4256," ",$G4256),AllocFactorMatrix,(AD$4+1),FALSE)*$E4256</f>
        <v>-122.79874023133722</v>
      </c>
    </row>
    <row r="4257" spans="4:30" hidden="1" outlineLevel="1">
      <c r="D4257" s="7"/>
      <c r="E4257" s="51"/>
      <c r="F4257" s="52" t="str">
        <f>F4264</f>
        <v>RB_GUP-Land_P</v>
      </c>
      <c r="G4257" s="55" t="str">
        <f>$G$8</f>
        <v>PRODUCTION</v>
      </c>
      <c r="H4257" s="4">
        <f t="shared" ref="H4257:H4264" si="2168">SUBTOTAL(9,I4257:AD4257)</f>
        <v>-23532.000000000011</v>
      </c>
      <c r="I4257" s="5">
        <f>VLOOKUP(CONCATENATE($F4257," ",$G4257),AllocFactorMatrix,(I$4+1),FALSE)*$E4264</f>
        <v>-13065.119051545289</v>
      </c>
      <c r="J4257" s="5">
        <f>VLOOKUP(CONCATENATE($F4257," ",$G4257),AllocFactorMatrix,(J$4+1),FALSE)*$E4264</f>
        <v>-601.18983217118387</v>
      </c>
      <c r="K4257" s="5">
        <f>VLOOKUP(CONCATENATE($F4257," ",$G4257),AllocFactorMatrix,(K$4+1),FALSE)*$E4264</f>
        <v>-1980.4919256813937</v>
      </c>
      <c r="L4257" s="5">
        <f>VLOOKUP(CONCATENATE($F4257," ",$G4257),AllocFactorMatrix,(L$4+1),FALSE)*$E4264</f>
        <v>-49.486170682690101</v>
      </c>
      <c r="M4257" s="5">
        <f>VLOOKUP(CONCATENATE($F4257," ",$G4257),AllocFactorMatrix,(M$4+1),FALSE)*$E4264</f>
        <v>-6.370341969366569</v>
      </c>
      <c r="N4257" s="5">
        <f t="shared" ref="N4257:N4264" si="2169">SUBTOTAL(9,K4257:M4257)</f>
        <v>-2036.3484383334503</v>
      </c>
      <c r="O4257" s="5">
        <f>VLOOKUP(CONCATENATE($F4257," ",$G4257),AllocFactorMatrix,(O$4+1),FALSE)*$E4264</f>
        <v>-1506.5869774087596</v>
      </c>
      <c r="P4257" s="5">
        <f>VLOOKUP(CONCATENATE($F4257," ",$G4257),AllocFactorMatrix,(P$4+1),FALSE)*$E4264</f>
        <v>-272.69510560083984</v>
      </c>
      <c r="Q4257" s="5">
        <f>VLOOKUP(CONCATENATE($F4257," ",$G4257),AllocFactorMatrix,(Q$4+1),FALSE)*$E4264</f>
        <v>-105.4765415760688</v>
      </c>
      <c r="R4257" s="5">
        <f>VLOOKUP(CONCATENATE($F4257," ",$G4257),AllocFactorMatrix,(R$4+1),FALSE)*$E4264</f>
        <v>-2.2726739502102311</v>
      </c>
      <c r="S4257" s="5">
        <f t="shared" ref="S4257:S4264" si="2170">SUBTOTAL(9,O4257:R4257)</f>
        <v>-1887.0312985358782</v>
      </c>
      <c r="T4257" s="5">
        <f>VLOOKUP(CONCATENATE($F4257," ",$G4257),AllocFactorMatrix,(T$4+1),FALSE)*$E4264</f>
        <v>-47.839636931147808</v>
      </c>
      <c r="U4257" s="5">
        <f>VLOOKUP(CONCATENATE($F4257," ",$G4257),AllocFactorMatrix,(U$4+1),FALSE)*$E4264</f>
        <v>-761.69018373807762</v>
      </c>
      <c r="V4257" s="5">
        <f>VLOOKUP(CONCATENATE($F4257," ",$G4257),AllocFactorMatrix,(V$4+1),FALSE)*$E4264</f>
        <v>-4130.8010923123802</v>
      </c>
      <c r="W4257" s="5">
        <f>VLOOKUP(CONCATENATE($F4257," ",$G4257),AllocFactorMatrix,(W$4+1),FALSE)*$E4264</f>
        <v>-543.50047517866562</v>
      </c>
      <c r="X4257" s="5">
        <f>SUBTOTAL(9,T4257:W4257)</f>
        <v>-5483.8313881602708</v>
      </c>
      <c r="Y4257" s="5">
        <f>VLOOKUP(CONCATENATE($F4257," ",$G4257),AllocFactorMatrix,(Y$4+1),FALSE)*$E4264</f>
        <v>-444.03497627909968</v>
      </c>
      <c r="Z4257" s="5">
        <f>VLOOKUP(CONCATENATE($F4257," ",$G4257),AllocFactorMatrix,(Z$4+1),FALSE)*$E4264</f>
        <v>-9.2300141894994319</v>
      </c>
      <c r="AA4257" s="5">
        <f t="shared" ref="AA4257:AA4264" si="2171">SUBTOTAL(9,Y4257:Z4257)</f>
        <v>-453.26499046859914</v>
      </c>
      <c r="AB4257" s="5">
        <f>VLOOKUP(CONCATENATE($F4257," ",$G4257),AllocFactorMatrix,(AB$4+1),FALSE)*$E4264</f>
        <v>-5.2150007853341487</v>
      </c>
      <c r="AC4257" s="5">
        <f>VLOOKUP(CONCATENATE($F4257," ",$G4257),AllocFactorMatrix,(AC$4+1),FALSE)*$E4264</f>
        <v>0</v>
      </c>
      <c r="AD4257" s="5">
        <f>VLOOKUP(CONCATENATE($F4257," ",$G4257),AllocFactorMatrix,(AD$4+1),FALSE)*$E4264</f>
        <v>0</v>
      </c>
    </row>
    <row r="4258" spans="4:30" hidden="1" outlineLevel="1">
      <c r="D4258" s="7"/>
      <c r="E4258" s="51"/>
      <c r="F4258" s="52" t="str">
        <f>F4264</f>
        <v>RB_GUP-Land_P</v>
      </c>
      <c r="G4258" s="55" t="str">
        <f>$G$9</f>
        <v>BULKTRAN</v>
      </c>
      <c r="H4258" s="4">
        <f t="shared" si="2168"/>
        <v>0</v>
      </c>
      <c r="I4258" s="5">
        <f>VLOOKUP(CONCATENATE($F4258," ",$G4258),AllocFactorMatrix,(I$4+1),FALSE)*$E4264</f>
        <v>0</v>
      </c>
      <c r="J4258" s="5">
        <f>VLOOKUP(CONCATENATE($F4258," ",$G4258),AllocFactorMatrix,(J$4+1),FALSE)*$E4264</f>
        <v>0</v>
      </c>
      <c r="K4258" s="5">
        <f>VLOOKUP(CONCATENATE($F4258," ",$G4258),AllocFactorMatrix,(K$4+1),FALSE)*$E4264</f>
        <v>0</v>
      </c>
      <c r="L4258" s="5">
        <f>VLOOKUP(CONCATENATE($F4258," ",$G4258),AllocFactorMatrix,(L$4+1),FALSE)*$E4264</f>
        <v>0</v>
      </c>
      <c r="M4258" s="5">
        <f>VLOOKUP(CONCATENATE($F4258," ",$G4258),AllocFactorMatrix,(M$4+1),FALSE)*$E4264</f>
        <v>0</v>
      </c>
      <c r="N4258" s="5">
        <f t="shared" si="2169"/>
        <v>0</v>
      </c>
      <c r="O4258" s="5">
        <f>VLOOKUP(CONCATENATE($F4258," ",$G4258),AllocFactorMatrix,(O$4+1),FALSE)*$E4264</f>
        <v>0</v>
      </c>
      <c r="P4258" s="5">
        <f>VLOOKUP(CONCATENATE($F4258," ",$G4258),AllocFactorMatrix,(P$4+1),FALSE)*$E4264</f>
        <v>0</v>
      </c>
      <c r="Q4258" s="5">
        <f>VLOOKUP(CONCATENATE($F4258," ",$G4258),AllocFactorMatrix,(Q$4+1),FALSE)*$E4264</f>
        <v>0</v>
      </c>
      <c r="R4258" s="5">
        <f>VLOOKUP(CONCATENATE($F4258," ",$G4258),AllocFactorMatrix,(R$4+1),FALSE)*$E4264</f>
        <v>0</v>
      </c>
      <c r="S4258" s="5">
        <f t="shared" si="2170"/>
        <v>0</v>
      </c>
      <c r="T4258" s="5">
        <f>VLOOKUP(CONCATENATE($F4258," ",$G4258),AllocFactorMatrix,(T$4+1),FALSE)*$E4264</f>
        <v>0</v>
      </c>
      <c r="U4258" s="5">
        <f>VLOOKUP(CONCATENATE($F4258," ",$G4258),AllocFactorMatrix,(U$4+1),FALSE)*$E4264</f>
        <v>0</v>
      </c>
      <c r="V4258" s="5">
        <f>VLOOKUP(CONCATENATE($F4258," ",$G4258),AllocFactorMatrix,(V$4+1),FALSE)*$E4264</f>
        <v>0</v>
      </c>
      <c r="W4258" s="5">
        <f>VLOOKUP(CONCATENATE($F4258," ",$G4258),AllocFactorMatrix,(W$4+1),FALSE)*$E4264</f>
        <v>0</v>
      </c>
      <c r="X4258" s="5">
        <f t="shared" ref="X4258:X4264" si="2172">SUBTOTAL(9,T4258:W4258)</f>
        <v>0</v>
      </c>
      <c r="Y4258" s="5">
        <f>VLOOKUP(CONCATENATE($F4258," ",$G4258),AllocFactorMatrix,(Y$4+1),FALSE)*$E4264</f>
        <v>0</v>
      </c>
      <c r="Z4258" s="5">
        <f>VLOOKUP(CONCATENATE($F4258," ",$G4258),AllocFactorMatrix,(Z$4+1),FALSE)*$E4264</f>
        <v>0</v>
      </c>
      <c r="AA4258" s="5">
        <f t="shared" si="2171"/>
        <v>0</v>
      </c>
      <c r="AB4258" s="5">
        <f>VLOOKUP(CONCATENATE($F4258," ",$G4258),AllocFactorMatrix,(AB$4+1),FALSE)*$E4264</f>
        <v>0</v>
      </c>
      <c r="AC4258" s="5">
        <f>VLOOKUP(CONCATENATE($F4258," ",$G4258),AllocFactorMatrix,(AC$4+1),FALSE)*$E4264</f>
        <v>0</v>
      </c>
      <c r="AD4258" s="5">
        <f>VLOOKUP(CONCATENATE($F4258," ",$G4258),AllocFactorMatrix,(AD$4+1),FALSE)*$E4264</f>
        <v>0</v>
      </c>
    </row>
    <row r="4259" spans="4:30" hidden="1" outlineLevel="1">
      <c r="D4259" s="7"/>
      <c r="E4259" s="51"/>
      <c r="F4259" s="52" t="str">
        <f>F4264</f>
        <v>RB_GUP-Land_P</v>
      </c>
      <c r="G4259" s="55" t="str">
        <f>$G$10</f>
        <v>SUBTRAN</v>
      </c>
      <c r="H4259" s="4">
        <f t="shared" si="2168"/>
        <v>0</v>
      </c>
      <c r="I4259" s="5">
        <f>VLOOKUP(CONCATENATE($F4259," ",$G4259),AllocFactorMatrix,(I$4+1),FALSE)*$E4264</f>
        <v>0</v>
      </c>
      <c r="J4259" s="5">
        <f>VLOOKUP(CONCATENATE($F4259," ",$G4259),AllocFactorMatrix,(J$4+1),FALSE)*$E4264</f>
        <v>0</v>
      </c>
      <c r="K4259" s="5">
        <f>VLOOKUP(CONCATENATE($F4259," ",$G4259),AllocFactorMatrix,(K$4+1),FALSE)*$E4264</f>
        <v>0</v>
      </c>
      <c r="L4259" s="5">
        <f>VLOOKUP(CONCATENATE($F4259," ",$G4259),AllocFactorMatrix,(L$4+1),FALSE)*$E4264</f>
        <v>0</v>
      </c>
      <c r="M4259" s="5">
        <f>VLOOKUP(CONCATENATE($F4259," ",$G4259),AllocFactorMatrix,(M$4+1),FALSE)*$E4264</f>
        <v>0</v>
      </c>
      <c r="N4259" s="5">
        <f t="shared" si="2169"/>
        <v>0</v>
      </c>
      <c r="O4259" s="5">
        <f>VLOOKUP(CONCATENATE($F4259," ",$G4259),AllocFactorMatrix,(O$4+1),FALSE)*$E4264</f>
        <v>0</v>
      </c>
      <c r="P4259" s="5">
        <f>VLOOKUP(CONCATENATE($F4259," ",$G4259),AllocFactorMatrix,(P$4+1),FALSE)*$E4264</f>
        <v>0</v>
      </c>
      <c r="Q4259" s="5">
        <f>VLOOKUP(CONCATENATE($F4259," ",$G4259),AllocFactorMatrix,(Q$4+1),FALSE)*$E4264</f>
        <v>0</v>
      </c>
      <c r="R4259" s="5">
        <f>VLOOKUP(CONCATENATE($F4259," ",$G4259),AllocFactorMatrix,(R$4+1),FALSE)*$E4264</f>
        <v>0</v>
      </c>
      <c r="S4259" s="5">
        <f t="shared" si="2170"/>
        <v>0</v>
      </c>
      <c r="T4259" s="5">
        <f>VLOOKUP(CONCATENATE($F4259," ",$G4259),AllocFactorMatrix,(T$4+1),FALSE)*$E4264</f>
        <v>0</v>
      </c>
      <c r="U4259" s="5">
        <f>VLOOKUP(CONCATENATE($F4259," ",$G4259),AllocFactorMatrix,(U$4+1),FALSE)*$E4264</f>
        <v>0</v>
      </c>
      <c r="V4259" s="5">
        <f>VLOOKUP(CONCATENATE($F4259," ",$G4259),AllocFactorMatrix,(V$4+1),FALSE)*$E4264</f>
        <v>0</v>
      </c>
      <c r="W4259" s="5">
        <f>VLOOKUP(CONCATENATE($F4259," ",$G4259),AllocFactorMatrix,(W$4+1),FALSE)*$E4264</f>
        <v>0</v>
      </c>
      <c r="X4259" s="5">
        <f t="shared" si="2172"/>
        <v>0</v>
      </c>
      <c r="Y4259" s="5">
        <f>VLOOKUP(CONCATENATE($F4259," ",$G4259),AllocFactorMatrix,(Y$4+1),FALSE)*$E4264</f>
        <v>0</v>
      </c>
      <c r="Z4259" s="5">
        <f>VLOOKUP(CONCATENATE($F4259," ",$G4259),AllocFactorMatrix,(Z$4+1),FALSE)*$E4264</f>
        <v>0</v>
      </c>
      <c r="AA4259" s="5">
        <f t="shared" si="2171"/>
        <v>0</v>
      </c>
      <c r="AB4259" s="5">
        <f>VLOOKUP(CONCATENATE($F4259," ",$G4259),AllocFactorMatrix,(AB$4+1),FALSE)*$E4264</f>
        <v>0</v>
      </c>
      <c r="AC4259" s="5">
        <f>VLOOKUP(CONCATENATE($F4259," ",$G4259),AllocFactorMatrix,(AC$4+1),FALSE)*$E4264</f>
        <v>0</v>
      </c>
      <c r="AD4259" s="5">
        <f>VLOOKUP(CONCATENATE($F4259," ",$G4259),AllocFactorMatrix,(AD$4+1),FALSE)*$E4264</f>
        <v>0</v>
      </c>
    </row>
    <row r="4260" spans="4:30" hidden="1" outlineLevel="1">
      <c r="D4260" s="7"/>
      <c r="E4260" s="51"/>
      <c r="F4260" s="52" t="str">
        <f>F4264</f>
        <v>RB_GUP-Land_P</v>
      </c>
      <c r="G4260" s="55" t="str">
        <f>$G$11</f>
        <v>DISTPRI</v>
      </c>
      <c r="H4260" s="4">
        <f t="shared" si="2168"/>
        <v>0</v>
      </c>
      <c r="I4260" s="5">
        <f>VLOOKUP(CONCATENATE($F4260," ",$G4260),AllocFactorMatrix,(I$4+1),FALSE)*$E4264</f>
        <v>0</v>
      </c>
      <c r="J4260" s="5">
        <f>VLOOKUP(CONCATENATE($F4260," ",$G4260),AllocFactorMatrix,(J$4+1),FALSE)*$E4264</f>
        <v>0</v>
      </c>
      <c r="K4260" s="5">
        <f>VLOOKUP(CONCATENATE($F4260," ",$G4260),AllocFactorMatrix,(K$4+1),FALSE)*$E4264</f>
        <v>0</v>
      </c>
      <c r="L4260" s="5">
        <f>VLOOKUP(CONCATENATE($F4260," ",$G4260),AllocFactorMatrix,(L$4+1),FALSE)*$E4264</f>
        <v>0</v>
      </c>
      <c r="M4260" s="5">
        <f>VLOOKUP(CONCATENATE($F4260," ",$G4260),AllocFactorMatrix,(M$4+1),FALSE)*$E4264</f>
        <v>0</v>
      </c>
      <c r="N4260" s="5">
        <f t="shared" si="2169"/>
        <v>0</v>
      </c>
      <c r="O4260" s="5">
        <f>VLOOKUP(CONCATENATE($F4260," ",$G4260),AllocFactorMatrix,(O$4+1),FALSE)*$E4264</f>
        <v>0</v>
      </c>
      <c r="P4260" s="5">
        <f>VLOOKUP(CONCATENATE($F4260," ",$G4260),AllocFactorMatrix,(P$4+1),FALSE)*$E4264</f>
        <v>0</v>
      </c>
      <c r="Q4260" s="5">
        <f>VLOOKUP(CONCATENATE($F4260," ",$G4260),AllocFactorMatrix,(Q$4+1),FALSE)*$E4264</f>
        <v>0</v>
      </c>
      <c r="R4260" s="5">
        <f>VLOOKUP(CONCATENATE($F4260," ",$G4260),AllocFactorMatrix,(R$4+1),FALSE)*$E4264</f>
        <v>0</v>
      </c>
      <c r="S4260" s="5">
        <f t="shared" si="2170"/>
        <v>0</v>
      </c>
      <c r="T4260" s="5">
        <f>VLOOKUP(CONCATENATE($F4260," ",$G4260),AllocFactorMatrix,(T$4+1),FALSE)*$E4264</f>
        <v>0</v>
      </c>
      <c r="U4260" s="5">
        <f>VLOOKUP(CONCATENATE($F4260," ",$G4260),AllocFactorMatrix,(U$4+1),FALSE)*$E4264</f>
        <v>0</v>
      </c>
      <c r="V4260" s="5">
        <f>VLOOKUP(CONCATENATE($F4260," ",$G4260),AllocFactorMatrix,(V$4+1),FALSE)*$E4264</f>
        <v>0</v>
      </c>
      <c r="W4260" s="5">
        <f>VLOOKUP(CONCATENATE($F4260," ",$G4260),AllocFactorMatrix,(W$4+1),FALSE)*$E4264</f>
        <v>0</v>
      </c>
      <c r="X4260" s="5">
        <f t="shared" si="2172"/>
        <v>0</v>
      </c>
      <c r="Y4260" s="5">
        <f>VLOOKUP(CONCATENATE($F4260," ",$G4260),AllocFactorMatrix,(Y$4+1),FALSE)*$E4264</f>
        <v>0</v>
      </c>
      <c r="Z4260" s="5">
        <f>VLOOKUP(CONCATENATE($F4260," ",$G4260),AllocFactorMatrix,(Z$4+1),FALSE)*$E4264</f>
        <v>0</v>
      </c>
      <c r="AA4260" s="5">
        <f t="shared" si="2171"/>
        <v>0</v>
      </c>
      <c r="AB4260" s="5">
        <f>VLOOKUP(CONCATENATE($F4260," ",$G4260),AllocFactorMatrix,(AB$4+1),FALSE)*$E4264</f>
        <v>0</v>
      </c>
      <c r="AC4260" s="5">
        <f>VLOOKUP(CONCATENATE($F4260," ",$G4260),AllocFactorMatrix,(AC$4+1),FALSE)*$E4264</f>
        <v>0</v>
      </c>
      <c r="AD4260" s="5">
        <f>VLOOKUP(CONCATENATE($F4260," ",$G4260),AllocFactorMatrix,(AD$4+1),FALSE)*$E4264</f>
        <v>0</v>
      </c>
    </row>
    <row r="4261" spans="4:30" hidden="1" outlineLevel="1">
      <c r="D4261" s="7"/>
      <c r="E4261" s="51"/>
      <c r="F4261" s="52" t="str">
        <f>F4264</f>
        <v>RB_GUP-Land_P</v>
      </c>
      <c r="G4261" s="55" t="str">
        <f>$G$12</f>
        <v>DISTSEC</v>
      </c>
      <c r="H4261" s="4">
        <f t="shared" si="2168"/>
        <v>0</v>
      </c>
      <c r="I4261" s="5">
        <f>VLOOKUP(CONCATENATE($F4261," ",$G4261),AllocFactorMatrix,(I$4+1),FALSE)*$E4264</f>
        <v>0</v>
      </c>
      <c r="J4261" s="5">
        <f>VLOOKUP(CONCATENATE($F4261," ",$G4261),AllocFactorMatrix,(J$4+1),FALSE)*$E4264</f>
        <v>0</v>
      </c>
      <c r="K4261" s="5">
        <f>VLOOKUP(CONCATENATE($F4261," ",$G4261),AllocFactorMatrix,(K$4+1),FALSE)*$E4264</f>
        <v>0</v>
      </c>
      <c r="L4261" s="5">
        <f>VLOOKUP(CONCATENATE($F4261," ",$G4261),AllocFactorMatrix,(L$4+1),FALSE)*$E4264</f>
        <v>0</v>
      </c>
      <c r="M4261" s="5">
        <f>VLOOKUP(CONCATENATE($F4261," ",$G4261),AllocFactorMatrix,(M$4+1),FALSE)*$E4264</f>
        <v>0</v>
      </c>
      <c r="N4261" s="5">
        <f t="shared" si="2169"/>
        <v>0</v>
      </c>
      <c r="O4261" s="5">
        <f>VLOOKUP(CONCATENATE($F4261," ",$G4261),AllocFactorMatrix,(O$4+1),FALSE)*$E4264</f>
        <v>0</v>
      </c>
      <c r="P4261" s="5">
        <f>VLOOKUP(CONCATENATE($F4261," ",$G4261),AllocFactorMatrix,(P$4+1),FALSE)*$E4264</f>
        <v>0</v>
      </c>
      <c r="Q4261" s="5">
        <f>VLOOKUP(CONCATENATE($F4261," ",$G4261),AllocFactorMatrix,(Q$4+1),FALSE)*$E4264</f>
        <v>0</v>
      </c>
      <c r="R4261" s="5">
        <f>VLOOKUP(CONCATENATE($F4261," ",$G4261),AllocFactorMatrix,(R$4+1),FALSE)*$E4264</f>
        <v>0</v>
      </c>
      <c r="S4261" s="5">
        <f t="shared" si="2170"/>
        <v>0</v>
      </c>
      <c r="T4261" s="5">
        <f>VLOOKUP(CONCATENATE($F4261," ",$G4261),AllocFactorMatrix,(T$4+1),FALSE)*$E4264</f>
        <v>0</v>
      </c>
      <c r="U4261" s="5">
        <f>VLOOKUP(CONCATENATE($F4261," ",$G4261),AllocFactorMatrix,(U$4+1),FALSE)*$E4264</f>
        <v>0</v>
      </c>
      <c r="V4261" s="5">
        <f>VLOOKUP(CONCATENATE($F4261," ",$G4261),AllocFactorMatrix,(V$4+1),FALSE)*$E4264</f>
        <v>0</v>
      </c>
      <c r="W4261" s="5">
        <f>VLOOKUP(CONCATENATE($F4261," ",$G4261),AllocFactorMatrix,(W$4+1),FALSE)*$E4264</f>
        <v>0</v>
      </c>
      <c r="X4261" s="5">
        <f t="shared" si="2172"/>
        <v>0</v>
      </c>
      <c r="Y4261" s="5">
        <f>VLOOKUP(CONCATENATE($F4261," ",$G4261),AllocFactorMatrix,(Y$4+1),FALSE)*$E4264</f>
        <v>0</v>
      </c>
      <c r="Z4261" s="5">
        <f>VLOOKUP(CONCATENATE($F4261," ",$G4261),AllocFactorMatrix,(Z$4+1),FALSE)*$E4264</f>
        <v>0</v>
      </c>
      <c r="AA4261" s="5">
        <f t="shared" si="2171"/>
        <v>0</v>
      </c>
      <c r="AB4261" s="5">
        <f>VLOOKUP(CONCATENATE($F4261," ",$G4261),AllocFactorMatrix,(AB$4+1),FALSE)*$E4264</f>
        <v>0</v>
      </c>
      <c r="AC4261" s="5">
        <f>VLOOKUP(CONCATENATE($F4261," ",$G4261),AllocFactorMatrix,(AC$4+1),FALSE)*$E4264</f>
        <v>0</v>
      </c>
      <c r="AD4261" s="5">
        <f>VLOOKUP(CONCATENATE($F4261," ",$G4261),AllocFactorMatrix,(AD$4+1),FALSE)*$E4264</f>
        <v>0</v>
      </c>
    </row>
    <row r="4262" spans="4:30" hidden="1" outlineLevel="1">
      <c r="D4262" s="7"/>
      <c r="E4262" s="51"/>
      <c r="F4262" s="52" t="str">
        <f>F4264</f>
        <v>RB_GUP-Land_P</v>
      </c>
      <c r="G4262" s="55" t="str">
        <f>$G$13</f>
        <v>ENERGY</v>
      </c>
      <c r="H4262" s="4">
        <f t="shared" si="2168"/>
        <v>0</v>
      </c>
      <c r="I4262" s="5">
        <f>VLOOKUP(CONCATENATE($F4262," ",$G4262),AllocFactorMatrix,(I$4+1),FALSE)*$E4264</f>
        <v>0</v>
      </c>
      <c r="J4262" s="5">
        <f>VLOOKUP(CONCATENATE($F4262," ",$G4262),AllocFactorMatrix,(J$4+1),FALSE)*$E4264</f>
        <v>0</v>
      </c>
      <c r="K4262" s="5">
        <f>VLOOKUP(CONCATENATE($F4262," ",$G4262),AllocFactorMatrix,(K$4+1),FALSE)*$E4264</f>
        <v>0</v>
      </c>
      <c r="L4262" s="5">
        <f>VLOOKUP(CONCATENATE($F4262," ",$G4262),AllocFactorMatrix,(L$4+1),FALSE)*$E4264</f>
        <v>0</v>
      </c>
      <c r="M4262" s="5">
        <f>VLOOKUP(CONCATENATE($F4262," ",$G4262),AllocFactorMatrix,(M$4+1),FALSE)*$E4264</f>
        <v>0</v>
      </c>
      <c r="N4262" s="5">
        <f t="shared" si="2169"/>
        <v>0</v>
      </c>
      <c r="O4262" s="5">
        <f>VLOOKUP(CONCATENATE($F4262," ",$G4262),AllocFactorMatrix,(O$4+1),FALSE)*$E4264</f>
        <v>0</v>
      </c>
      <c r="P4262" s="5">
        <f>VLOOKUP(CONCATENATE($F4262," ",$G4262),AllocFactorMatrix,(P$4+1),FALSE)*$E4264</f>
        <v>0</v>
      </c>
      <c r="Q4262" s="5">
        <f>VLOOKUP(CONCATENATE($F4262," ",$G4262),AllocFactorMatrix,(Q$4+1),FALSE)*$E4264</f>
        <v>0</v>
      </c>
      <c r="R4262" s="5">
        <f>VLOOKUP(CONCATENATE($F4262," ",$G4262),AllocFactorMatrix,(R$4+1),FALSE)*$E4264</f>
        <v>0</v>
      </c>
      <c r="S4262" s="5">
        <f t="shared" si="2170"/>
        <v>0</v>
      </c>
      <c r="T4262" s="5">
        <f>VLOOKUP(CONCATENATE($F4262," ",$G4262),AllocFactorMatrix,(T$4+1),FALSE)*$E4264</f>
        <v>0</v>
      </c>
      <c r="U4262" s="5">
        <f>VLOOKUP(CONCATENATE($F4262," ",$G4262),AllocFactorMatrix,(U$4+1),FALSE)*$E4264</f>
        <v>0</v>
      </c>
      <c r="V4262" s="5">
        <f>VLOOKUP(CONCATENATE($F4262," ",$G4262),AllocFactorMatrix,(V$4+1),FALSE)*$E4264</f>
        <v>0</v>
      </c>
      <c r="W4262" s="5">
        <f>VLOOKUP(CONCATENATE($F4262," ",$G4262),AllocFactorMatrix,(W$4+1),FALSE)*$E4264</f>
        <v>0</v>
      </c>
      <c r="X4262" s="5">
        <f t="shared" si="2172"/>
        <v>0</v>
      </c>
      <c r="Y4262" s="5">
        <f>VLOOKUP(CONCATENATE($F4262," ",$G4262),AllocFactorMatrix,(Y$4+1),FALSE)*$E4264</f>
        <v>0</v>
      </c>
      <c r="Z4262" s="5">
        <f>VLOOKUP(CONCATENATE($F4262," ",$G4262),AllocFactorMatrix,(Z$4+1),FALSE)*$E4264</f>
        <v>0</v>
      </c>
      <c r="AA4262" s="5">
        <f t="shared" si="2171"/>
        <v>0</v>
      </c>
      <c r="AB4262" s="5">
        <f>VLOOKUP(CONCATENATE($F4262," ",$G4262),AllocFactorMatrix,(AB$4+1),FALSE)*$E4264</f>
        <v>0</v>
      </c>
      <c r="AC4262" s="5">
        <f>VLOOKUP(CONCATENATE($F4262," ",$G4262),AllocFactorMatrix,(AC$4+1),FALSE)*$E4264</f>
        <v>0</v>
      </c>
      <c r="AD4262" s="5">
        <f>VLOOKUP(CONCATENATE($F4262," ",$G4262),AllocFactorMatrix,(AD$4+1),FALSE)*$E4264</f>
        <v>0</v>
      </c>
    </row>
    <row r="4263" spans="4:30" hidden="1" outlineLevel="1">
      <c r="D4263" s="7"/>
      <c r="E4263" s="51"/>
      <c r="F4263" s="52" t="str">
        <f>F4264</f>
        <v>RB_GUP-Land_P</v>
      </c>
      <c r="G4263" s="55" t="str">
        <f>$G$14</f>
        <v>CUSTOMER</v>
      </c>
      <c r="H4263" s="4">
        <f t="shared" si="2168"/>
        <v>0</v>
      </c>
      <c r="I4263" s="5">
        <f>VLOOKUP(CONCATENATE($F4263," ",$G4263),AllocFactorMatrix,(I$4+1),FALSE)*$E4264</f>
        <v>0</v>
      </c>
      <c r="J4263" s="5">
        <f>VLOOKUP(CONCATENATE($F4263," ",$G4263),AllocFactorMatrix,(J$4+1),FALSE)*$E4264</f>
        <v>0</v>
      </c>
      <c r="K4263" s="5">
        <f>VLOOKUP(CONCATENATE($F4263," ",$G4263),AllocFactorMatrix,(K$4+1),FALSE)*$E4264</f>
        <v>0</v>
      </c>
      <c r="L4263" s="5">
        <f>VLOOKUP(CONCATENATE($F4263," ",$G4263),AllocFactorMatrix,(L$4+1),FALSE)*$E4264</f>
        <v>0</v>
      </c>
      <c r="M4263" s="5">
        <f>VLOOKUP(CONCATENATE($F4263," ",$G4263),AllocFactorMatrix,(M$4+1),FALSE)*$E4264</f>
        <v>0</v>
      </c>
      <c r="N4263" s="5">
        <f t="shared" si="2169"/>
        <v>0</v>
      </c>
      <c r="O4263" s="5">
        <f>VLOOKUP(CONCATENATE($F4263," ",$G4263),AllocFactorMatrix,(O$4+1),FALSE)*$E4264</f>
        <v>0</v>
      </c>
      <c r="P4263" s="5">
        <f>VLOOKUP(CONCATENATE($F4263," ",$G4263),AllocFactorMatrix,(P$4+1),FALSE)*$E4264</f>
        <v>0</v>
      </c>
      <c r="Q4263" s="5">
        <f>VLOOKUP(CONCATENATE($F4263," ",$G4263),AllocFactorMatrix,(Q$4+1),FALSE)*$E4264</f>
        <v>0</v>
      </c>
      <c r="R4263" s="5">
        <f>VLOOKUP(CONCATENATE($F4263," ",$G4263),AllocFactorMatrix,(R$4+1),FALSE)*$E4264</f>
        <v>0</v>
      </c>
      <c r="S4263" s="5">
        <f t="shared" si="2170"/>
        <v>0</v>
      </c>
      <c r="T4263" s="5">
        <f>VLOOKUP(CONCATENATE($F4263," ",$G4263),AllocFactorMatrix,(T$4+1),FALSE)*$E4264</f>
        <v>0</v>
      </c>
      <c r="U4263" s="5">
        <f>VLOOKUP(CONCATENATE($F4263," ",$G4263),AllocFactorMatrix,(U$4+1),FALSE)*$E4264</f>
        <v>0</v>
      </c>
      <c r="V4263" s="5">
        <f>VLOOKUP(CONCATENATE($F4263," ",$G4263),AllocFactorMatrix,(V$4+1),FALSE)*$E4264</f>
        <v>0</v>
      </c>
      <c r="W4263" s="5">
        <f>VLOOKUP(CONCATENATE($F4263," ",$G4263),AllocFactorMatrix,(W$4+1),FALSE)*$E4264</f>
        <v>0</v>
      </c>
      <c r="X4263" s="5">
        <f t="shared" si="2172"/>
        <v>0</v>
      </c>
      <c r="Y4263" s="5">
        <f>VLOOKUP(CONCATENATE($F4263," ",$G4263),AllocFactorMatrix,(Y$4+1),FALSE)*$E4264</f>
        <v>0</v>
      </c>
      <c r="Z4263" s="5">
        <f>VLOOKUP(CONCATENATE($F4263," ",$G4263),AllocFactorMatrix,(Z$4+1),FALSE)*$E4264</f>
        <v>0</v>
      </c>
      <c r="AA4263" s="5">
        <f t="shared" si="2171"/>
        <v>0</v>
      </c>
      <c r="AB4263" s="5">
        <f>VLOOKUP(CONCATENATE($F4263," ",$G4263),AllocFactorMatrix,(AB$4+1),FALSE)*$E4264</f>
        <v>0</v>
      </c>
      <c r="AC4263" s="5">
        <f>VLOOKUP(CONCATENATE($F4263," ",$G4263),AllocFactorMatrix,(AC$4+1),FALSE)*$E4264</f>
        <v>0</v>
      </c>
      <c r="AD4263" s="5">
        <f>VLOOKUP(CONCATENATE($F4263," ",$G4263),AllocFactorMatrix,(AD$4+1),FALSE)*$E4264</f>
        <v>0</v>
      </c>
    </row>
    <row r="4264" spans="4:30" collapsed="1">
      <c r="D4264" s="55" t="str">
        <f>+D3297</f>
        <v>Adj 30 - NERC Compliance &amp; Cyber Security</v>
      </c>
      <c r="E4264" s="61">
        <v>-23532</v>
      </c>
      <c r="F4264" s="57" t="str">
        <f>+F3297</f>
        <v>RB_GUP-Land_P</v>
      </c>
      <c r="G4264" s="55" t="str">
        <f>$G$15</f>
        <v>TOTAL</v>
      </c>
      <c r="H4264" s="4">
        <f t="shared" si="2168"/>
        <v>-23532.000000000011</v>
      </c>
      <c r="I4264" s="5">
        <f>VLOOKUP(CONCATENATE($F4264," ",$G4264),AllocFactorMatrix,(I$4+1),FALSE)*$E4264</f>
        <v>-13065.119051545289</v>
      </c>
      <c r="J4264" s="5">
        <f>VLOOKUP(CONCATENATE($F4264," ",$G4264),AllocFactorMatrix,(J$4+1),FALSE)*$E4264</f>
        <v>-601.18983217118387</v>
      </c>
      <c r="K4264" s="5">
        <f>VLOOKUP(CONCATENATE($F4264," ",$G4264),AllocFactorMatrix,(K$4+1),FALSE)*$E4264</f>
        <v>-1980.4919256813937</v>
      </c>
      <c r="L4264" s="5">
        <f>VLOOKUP(CONCATENATE($F4264," ",$G4264),AllocFactorMatrix,(L$4+1),FALSE)*$E4264</f>
        <v>-49.486170682690101</v>
      </c>
      <c r="M4264" s="5">
        <f>VLOOKUP(CONCATENATE($F4264," ",$G4264),AllocFactorMatrix,(M$4+1),FALSE)*$E4264</f>
        <v>-6.370341969366569</v>
      </c>
      <c r="N4264" s="5">
        <f t="shared" si="2169"/>
        <v>-2036.3484383334503</v>
      </c>
      <c r="O4264" s="5">
        <f>VLOOKUP(CONCATENATE($F4264," ",$G4264),AllocFactorMatrix,(O$4+1),FALSE)*$E4264</f>
        <v>-1506.5869774087596</v>
      </c>
      <c r="P4264" s="5">
        <f>VLOOKUP(CONCATENATE($F4264," ",$G4264),AllocFactorMatrix,(P$4+1),FALSE)*$E4264</f>
        <v>-272.69510560083984</v>
      </c>
      <c r="Q4264" s="5">
        <f>VLOOKUP(CONCATENATE($F4264," ",$G4264),AllocFactorMatrix,(Q$4+1),FALSE)*$E4264</f>
        <v>-105.4765415760688</v>
      </c>
      <c r="R4264" s="5">
        <f>VLOOKUP(CONCATENATE($F4264," ",$G4264),AllocFactorMatrix,(R$4+1),FALSE)*$E4264</f>
        <v>-2.2726739502102311</v>
      </c>
      <c r="S4264" s="5">
        <f t="shared" si="2170"/>
        <v>-1887.0312985358782</v>
      </c>
      <c r="T4264" s="5">
        <f>VLOOKUP(CONCATENATE($F4264," ",$G4264),AllocFactorMatrix,(T$4+1),FALSE)*$E4264</f>
        <v>-47.839636931147808</v>
      </c>
      <c r="U4264" s="5">
        <f>VLOOKUP(CONCATENATE($F4264," ",$G4264),AllocFactorMatrix,(U$4+1),FALSE)*$E4264</f>
        <v>-761.69018373807762</v>
      </c>
      <c r="V4264" s="5">
        <f>VLOOKUP(CONCATENATE($F4264," ",$G4264),AllocFactorMatrix,(V$4+1),FALSE)*$E4264</f>
        <v>-4130.8010923123802</v>
      </c>
      <c r="W4264" s="5">
        <f>VLOOKUP(CONCATENATE($F4264," ",$G4264),AllocFactorMatrix,(W$4+1),FALSE)*$E4264</f>
        <v>-543.50047517866562</v>
      </c>
      <c r="X4264" s="5">
        <f t="shared" si="2172"/>
        <v>-5483.8313881602708</v>
      </c>
      <c r="Y4264" s="5">
        <f>VLOOKUP(CONCATENATE($F4264," ",$G4264),AllocFactorMatrix,(Y$4+1),FALSE)*$E4264</f>
        <v>-444.03497627909968</v>
      </c>
      <c r="Z4264" s="5">
        <f>VLOOKUP(CONCATENATE($F4264," ",$G4264),AllocFactorMatrix,(Z$4+1),FALSE)*$E4264</f>
        <v>-9.2300141894994319</v>
      </c>
      <c r="AA4264" s="5">
        <f t="shared" si="2171"/>
        <v>-453.26499046859914</v>
      </c>
      <c r="AB4264" s="5">
        <f>VLOOKUP(CONCATENATE($F4264," ",$G4264),AllocFactorMatrix,(AB$4+1),FALSE)*$E4264</f>
        <v>-5.2150007853341487</v>
      </c>
      <c r="AC4264" s="5">
        <f>VLOOKUP(CONCATENATE($F4264," ",$G4264),AllocFactorMatrix,(AC$4+1),FALSE)*$E4264</f>
        <v>0</v>
      </c>
      <c r="AD4264" s="5">
        <f>VLOOKUP(CONCATENATE($F4264," ",$G4264),AllocFactorMatrix,(AD$4+1),FALSE)*$E4264</f>
        <v>0</v>
      </c>
    </row>
    <row r="4265" spans="4:30" hidden="1" outlineLevel="1">
      <c r="D4265" s="7"/>
      <c r="E4265" s="51"/>
      <c r="F4265" s="52" t="str">
        <f>F4272</f>
        <v>LABOR_M</v>
      </c>
      <c r="G4265" s="55" t="str">
        <f>$G$8</f>
        <v>PRODUCTION</v>
      </c>
      <c r="H4265" s="4">
        <f t="shared" ca="1" si="2146"/>
        <v>79674.580106164081</v>
      </c>
      <c r="I4265" s="5">
        <f ca="1">VLOOKUP(CONCATENATE($F4265," ",$G4265),AllocFactorMatrix,(I$4+1),FALSE)*$E4272</f>
        <v>44235.843722119469</v>
      </c>
      <c r="J4265" s="5">
        <f ca="1">VLOOKUP(CONCATENATE($F4265," ",$G4265),AllocFactorMatrix,(J$4+1),FALSE)*$E4272</f>
        <v>2035.5068605445492</v>
      </c>
      <c r="K4265" s="5">
        <f ca="1">VLOOKUP(CONCATENATE($F4265," ",$G4265),AllocFactorMatrix,(K$4+1),FALSE)*$E4272</f>
        <v>6705.54404990283</v>
      </c>
      <c r="L4265" s="5">
        <f ca="1">VLOOKUP(CONCATENATE($F4265," ",$G4265),AllocFactorMatrix,(L$4+1),FALSE)*$E4272</f>
        <v>167.5501389684388</v>
      </c>
      <c r="M4265" s="5">
        <f ca="1">VLOOKUP(CONCATENATE($F4265," ",$G4265),AllocFactorMatrix,(M$4+1),FALSE)*$E4272</f>
        <v>21.568686110061016</v>
      </c>
      <c r="N4265" s="5">
        <f t="shared" ca="1" si="2147"/>
        <v>6894.6628749813299</v>
      </c>
      <c r="O4265" s="5">
        <f ca="1">VLOOKUP(CONCATENATE($F4265," ",$G4265),AllocFactorMatrix,(O$4+1),FALSE)*$E4272</f>
        <v>5100.9979950050065</v>
      </c>
      <c r="P4265" s="5">
        <f ca="1">VLOOKUP(CONCATENATE($F4265," ",$G4265),AllocFactorMatrix,(P$4+1),FALSE)*$E4272</f>
        <v>923.29032958324774</v>
      </c>
      <c r="Q4265" s="5">
        <f ca="1">VLOOKUP(CONCATENATE($F4265," ",$G4265),AllocFactorMatrix,(Q$4+1),FALSE)*$E4272</f>
        <v>357.12218090785473</v>
      </c>
      <c r="R4265" s="5">
        <f ca="1">VLOOKUP(CONCATENATE($F4265," ",$G4265),AllocFactorMatrix,(R$4+1),FALSE)*$E4272</f>
        <v>7.694813135356851</v>
      </c>
      <c r="S4265" s="5">
        <f t="shared" ca="1" si="2148"/>
        <v>6389.1053186314657</v>
      </c>
      <c r="T4265" s="5">
        <f ca="1">VLOOKUP(CONCATENATE($F4265," ",$G4265),AllocFactorMatrix,(T$4+1),FALSE)*$E4272</f>
        <v>161.97530957506976</v>
      </c>
      <c r="U4265" s="5">
        <f ca="1">VLOOKUP(CONCATENATE($F4265," ",$G4265),AllocFactorMatrix,(U$4+1),FALSE)*$E4272</f>
        <v>2578.9285041780686</v>
      </c>
      <c r="V4265" s="5">
        <f ca="1">VLOOKUP(CONCATENATE($F4265," ",$G4265),AllocFactorMatrix,(V$4+1),FALSE)*$E4272</f>
        <v>13986.054841580521</v>
      </c>
      <c r="W4265" s="5">
        <f ca="1">VLOOKUP(CONCATENATE($F4265," ",$G4265),AllocFactorMatrix,(W$4+1),FALSE)*$E4272</f>
        <v>1840.1823961992534</v>
      </c>
      <c r="X4265" s="5">
        <f ca="1">SUBTOTAL(9,T4265:W4265)</f>
        <v>18567.141051532912</v>
      </c>
      <c r="Y4265" s="5">
        <f ca="1">VLOOKUP(CONCATENATE($F4265," ",$G4265),AllocFactorMatrix,(Y$4+1),FALSE)*$E4272</f>
        <v>1503.4123868556774</v>
      </c>
      <c r="Z4265" s="5">
        <f ca="1">VLOOKUP(CONCATENATE($F4265," ",$G4265),AllocFactorMatrix,(Z$4+1),FALSE)*$E4272</f>
        <v>31.250956353998962</v>
      </c>
      <c r="AA4265" s="5">
        <f t="shared" ca="1" si="2149"/>
        <v>1534.6633432096764</v>
      </c>
      <c r="AB4265" s="5">
        <f ca="1">VLOOKUP(CONCATENATE($F4265," ",$G4265),AllocFactorMatrix,(AB$4+1),FALSE)*$E4272</f>
        <v>17.656935144688685</v>
      </c>
      <c r="AC4265" s="5">
        <f ca="1">VLOOKUP(CONCATENATE($F4265," ",$G4265),AllocFactorMatrix,(AC$4+1),FALSE)*$E4272</f>
        <v>0</v>
      </c>
      <c r="AD4265" s="5">
        <f ca="1">VLOOKUP(CONCATENATE($F4265," ",$G4265),AllocFactorMatrix,(AD$4+1),FALSE)*$E4272</f>
        <v>0</v>
      </c>
    </row>
    <row r="4266" spans="4:30" hidden="1" outlineLevel="1">
      <c r="D4266" s="7"/>
      <c r="E4266" s="51"/>
      <c r="F4266" s="52" t="str">
        <f>F4272</f>
        <v>LABOR_M</v>
      </c>
      <c r="G4266" s="55" t="str">
        <f>$G$9</f>
        <v>BULKTRAN</v>
      </c>
      <c r="H4266" s="4">
        <f t="shared" ca="1" si="2146"/>
        <v>291.11642705523138</v>
      </c>
      <c r="I4266" s="5">
        <f ca="1">VLOOKUP(CONCATENATE($F4266," ",$G4266),AllocFactorMatrix,(I$4+1),FALSE)*$E4272</f>
        <v>143.39900020999394</v>
      </c>
      <c r="J4266" s="5">
        <f ca="1">VLOOKUP(CONCATENATE($F4266," ",$G4266),AllocFactorMatrix,(J$4+1),FALSE)*$E4272</f>
        <v>7.088724977126212</v>
      </c>
      <c r="K4266" s="5">
        <f ca="1">VLOOKUP(CONCATENATE($F4266," ",$G4266),AllocFactorMatrix,(K$4+1),FALSE)*$E4272</f>
        <v>25.965593330818283</v>
      </c>
      <c r="L4266" s="5">
        <f ca="1">VLOOKUP(CONCATENATE($F4266," ",$G4266),AllocFactorMatrix,(L$4+1),FALSE)*$E4272</f>
        <v>0.81730468987031268</v>
      </c>
      <c r="M4266" s="5">
        <f ca="1">VLOOKUP(CONCATENATE($F4266," ",$G4266),AllocFactorMatrix,(M$4+1),FALSE)*$E4272</f>
        <v>7.6644218578014081E-2</v>
      </c>
      <c r="N4266" s="5">
        <f t="shared" ca="1" si="2147"/>
        <v>26.859542239266609</v>
      </c>
      <c r="O4266" s="5">
        <f ca="1">VLOOKUP(CONCATENATE($F4266," ",$G4266),AllocFactorMatrix,(O$4+1),FALSE)*$E4272</f>
        <v>19.737890158932007</v>
      </c>
      <c r="P4266" s="5">
        <f ca="1">VLOOKUP(CONCATENATE($F4266," ",$G4266),AllocFactorMatrix,(P$4+1),FALSE)*$E4272</f>
        <v>3.6777439792776967</v>
      </c>
      <c r="Q4266" s="5">
        <f ca="1">VLOOKUP(CONCATENATE($F4266," ",$G4266),AllocFactorMatrix,(Q$4+1),FALSE)*$E4272</f>
        <v>1.6619040246409311</v>
      </c>
      <c r="R4266" s="5">
        <f ca="1">VLOOKUP(CONCATENATE($F4266," ",$G4266),AllocFactorMatrix,(R$4+1),FALSE)*$E4272</f>
        <v>7.4733966296868279E-2</v>
      </c>
      <c r="S4266" s="5">
        <f t="shared" ca="1" si="2148"/>
        <v>25.152272129147505</v>
      </c>
      <c r="T4266" s="5">
        <f ca="1">VLOOKUP(CONCATENATE($F4266," ",$G4266),AllocFactorMatrix,(T$4+1),FALSE)*$E4272</f>
        <v>0.68949505867476746</v>
      </c>
      <c r="U4266" s="5">
        <f ca="1">VLOOKUP(CONCATENATE($F4266," ",$G4266),AllocFactorMatrix,(U$4+1),FALSE)*$E4272</f>
        <v>11.283469157773773</v>
      </c>
      <c r="V4266" s="5">
        <f ca="1">VLOOKUP(CONCATENATE($F4266," ",$G4266),AllocFactorMatrix,(V$4+1),FALSE)*$E4272</f>
        <v>59.633451546762181</v>
      </c>
      <c r="W4266" s="5">
        <f ca="1">VLOOKUP(CONCATENATE($F4266," ",$G4266),AllocFactorMatrix,(W$4+1),FALSE)*$E4272</f>
        <v>10.768812968780379</v>
      </c>
      <c r="X4266" s="5">
        <f t="shared" ref="X4266:X4272" ca="1" si="2173">SUBTOTAL(9,T4266:W4266)</f>
        <v>82.375228731991101</v>
      </c>
      <c r="Y4266" s="5">
        <f ca="1">VLOOKUP(CONCATENATE($F4266," ",$G4266),AllocFactorMatrix,(Y$4+1),FALSE)*$E4272</f>
        <v>6.0614747477136577</v>
      </c>
      <c r="Z4266" s="5">
        <f ca="1">VLOOKUP(CONCATENATE($F4266," ",$G4266),AllocFactorMatrix,(Z$4+1),FALSE)*$E4272</f>
        <v>0.1015273850519344</v>
      </c>
      <c r="AA4266" s="5">
        <f t="shared" ca="1" si="2149"/>
        <v>6.1630021327655919</v>
      </c>
      <c r="AB4266" s="5">
        <f ca="1">VLOOKUP(CONCATENATE($F4266," ",$G4266),AllocFactorMatrix,(AB$4+1),FALSE)*$E4272</f>
        <v>7.8656634940424797E-2</v>
      </c>
      <c r="AC4266" s="5">
        <f ca="1">VLOOKUP(CONCATENATE($F4266," ",$G4266),AllocFactorMatrix,(AC$4+1),FALSE)*$E4272</f>
        <v>0</v>
      </c>
      <c r="AD4266" s="5">
        <f ca="1">VLOOKUP(CONCATENATE($F4266," ",$G4266),AllocFactorMatrix,(AD$4+1),FALSE)*$E4272</f>
        <v>0</v>
      </c>
    </row>
    <row r="4267" spans="4:30" hidden="1" outlineLevel="1">
      <c r="D4267" s="7"/>
      <c r="E4267" s="51"/>
      <c r="F4267" s="52" t="str">
        <f>F4272</f>
        <v>LABOR_M</v>
      </c>
      <c r="G4267" s="55" t="str">
        <f>$G$10</f>
        <v>SUBTRAN</v>
      </c>
      <c r="H4267" s="4">
        <f t="shared" ca="1" si="2146"/>
        <v>64.033538853310034</v>
      </c>
      <c r="I4267" s="5">
        <f ca="1">VLOOKUP(CONCATENATE($F4267," ",$G4267),AllocFactorMatrix,(I$4+1),FALSE)*$E4272</f>
        <v>31.175844643894749</v>
      </c>
      <c r="J4267" s="5">
        <f ca="1">VLOOKUP(CONCATENATE($F4267," ",$G4267),AllocFactorMatrix,(J$4+1),FALSE)*$E4272</f>
        <v>1.5045870453610795</v>
      </c>
      <c r="K4267" s="5">
        <f ca="1">VLOOKUP(CONCATENATE($F4267," ",$G4267),AllocFactorMatrix,(K$4+1),FALSE)*$E4272</f>
        <v>5.4736141036634507</v>
      </c>
      <c r="L4267" s="5">
        <f ca="1">VLOOKUP(CONCATENATE($F4267," ",$G4267),AllocFactorMatrix,(L$4+1),FALSE)*$E4272</f>
        <v>0.16907478965901801</v>
      </c>
      <c r="M4267" s="5">
        <f ca="1">VLOOKUP(CONCATENATE($F4267," ",$G4267),AllocFactorMatrix,(M$4+1),FALSE)*$E4272</f>
        <v>2.1057370871209652E-2</v>
      </c>
      <c r="N4267" s="5">
        <f t="shared" ca="1" si="2147"/>
        <v>5.6637462641936791</v>
      </c>
      <c r="O4267" s="5">
        <f ca="1">VLOOKUP(CONCATENATE($F4267," ",$G4267),AllocFactorMatrix,(O$4+1),FALSE)*$E4272</f>
        <v>4.1354010068938747</v>
      </c>
      <c r="P4267" s="5">
        <f ca="1">VLOOKUP(CONCATENATE($F4267," ",$G4267),AllocFactorMatrix,(P$4+1),FALSE)*$E4272</f>
        <v>0.76876622383222493</v>
      </c>
      <c r="Q4267" s="5">
        <f ca="1">VLOOKUP(CONCATENATE($F4267," ",$G4267),AllocFactorMatrix,(Q$4+1),FALSE)*$E4272</f>
        <v>0.45742506332627886</v>
      </c>
      <c r="R4267" s="5">
        <f ca="1">VLOOKUP(CONCATENATE($F4267," ",$G4267),AllocFactorMatrix,(R$4+1),FALSE)*$E4272</f>
        <v>0</v>
      </c>
      <c r="S4267" s="5">
        <f t="shared" ca="1" si="2148"/>
        <v>5.3615922940523788</v>
      </c>
      <c r="T4267" s="5">
        <f ca="1">VLOOKUP(CONCATENATE($F4267," ",$G4267),AllocFactorMatrix,(T$4+1),FALSE)*$E4272</f>
        <v>0.14440110245790846</v>
      </c>
      <c r="U4267" s="5">
        <f ca="1">VLOOKUP(CONCATENATE($F4267," ",$G4267),AllocFactorMatrix,(U$4+1),FALSE)*$E4272</f>
        <v>2.3639284922743968</v>
      </c>
      <c r="V4267" s="5">
        <f ca="1">VLOOKUP(CONCATENATE($F4267," ",$G4267),AllocFactorMatrix,(V$4+1),FALSE)*$E4272</f>
        <v>16.468740692439692</v>
      </c>
      <c r="W4267" s="5">
        <f ca="1">VLOOKUP(CONCATENATE($F4267," ",$G4267),AllocFactorMatrix,(W$4+1),FALSE)*$E4272</f>
        <v>0</v>
      </c>
      <c r="X4267" s="5">
        <f t="shared" ca="1" si="2173"/>
        <v>18.977070287171998</v>
      </c>
      <c r="Y4267" s="5">
        <f ca="1">VLOOKUP(CONCATENATE($F4267," ",$G4267),AllocFactorMatrix,(Y$4+1),FALSE)*$E4272</f>
        <v>1.2446345459478967</v>
      </c>
      <c r="Z4267" s="5">
        <f ca="1">VLOOKUP(CONCATENATE($F4267," ",$G4267),AllocFactorMatrix,(Z$4+1),FALSE)*$E4272</f>
        <v>2.0748091695237891E-2</v>
      </c>
      <c r="AA4267" s="5">
        <f t="shared" ca="1" si="2149"/>
        <v>1.2653826376431345</v>
      </c>
      <c r="AB4267" s="5">
        <f ca="1">VLOOKUP(CONCATENATE($F4267," ",$G4267),AllocFactorMatrix,(AB$4+1),FALSE)*$E4272</f>
        <v>1.6620399169611024E-2</v>
      </c>
      <c r="AC4267" s="5">
        <f ca="1">VLOOKUP(CONCATENATE($F4267," ",$G4267),AllocFactorMatrix,(AC$4+1),FALSE)*$E4272</f>
        <v>5.6512910263500811E-2</v>
      </c>
      <c r="AD4267" s="5">
        <f ca="1">VLOOKUP(CONCATENATE($F4267," ",$G4267),AllocFactorMatrix,(AD$4+1),FALSE)*$E4272</f>
        <v>1.2182371559915016E-2</v>
      </c>
    </row>
    <row r="4268" spans="4:30" hidden="1" outlineLevel="1">
      <c r="D4268" s="7"/>
      <c r="E4268" s="51"/>
      <c r="F4268" s="52" t="str">
        <f>F4272</f>
        <v>LABOR_M</v>
      </c>
      <c r="G4268" s="55" t="str">
        <f>$G$11</f>
        <v>DISTPRI</v>
      </c>
      <c r="H4268" s="4">
        <f t="shared" ca="1" si="2146"/>
        <v>41026.190901405054</v>
      </c>
      <c r="I4268" s="5">
        <f ca="1">VLOOKUP(CONCATENATE($F4268," ",$G4268),AllocFactorMatrix,(I$4+1),FALSE)*$E4272</f>
        <v>27419.553168086994</v>
      </c>
      <c r="J4268" s="5">
        <f ca="1">VLOOKUP(CONCATENATE($F4268," ",$G4268),AllocFactorMatrix,(J$4+1),FALSE)*$E4272</f>
        <v>1292.4861565872368</v>
      </c>
      <c r="K4268" s="5">
        <f ca="1">VLOOKUP(CONCATENATE($F4268," ",$G4268),AllocFactorMatrix,(K$4+1),FALSE)*$E4272</f>
        <v>4693.0965587882329</v>
      </c>
      <c r="L4268" s="5">
        <f ca="1">VLOOKUP(CONCATENATE($F4268," ",$G4268),AllocFactorMatrix,(L$4+1),FALSE)*$E4272</f>
        <v>145.04110388264439</v>
      </c>
      <c r="M4268" s="5">
        <f ca="1">VLOOKUP(CONCATENATE($F4268," ",$G4268),AllocFactorMatrix,(M$4+1),FALSE)*$E4272</f>
        <v>0</v>
      </c>
      <c r="N4268" s="5">
        <f t="shared" ca="1" si="2147"/>
        <v>4838.137662670877</v>
      </c>
      <c r="O4268" s="5">
        <f ca="1">VLOOKUP(CONCATENATE($F4268," ",$G4268),AllocFactorMatrix,(O$4+1),FALSE)*$E4272</f>
        <v>3519.0021359507064</v>
      </c>
      <c r="P4268" s="5">
        <f ca="1">VLOOKUP(CONCATENATE($F4268," ",$G4268),AllocFactorMatrix,(P$4+1),FALSE)*$E4272</f>
        <v>655.41438462860992</v>
      </c>
      <c r="Q4268" s="5">
        <f ca="1">VLOOKUP(CONCATENATE($F4268," ",$G4268),AllocFactorMatrix,(Q$4+1),FALSE)*$E4272</f>
        <v>0</v>
      </c>
      <c r="R4268" s="5">
        <f ca="1">VLOOKUP(CONCATENATE($F4268," ",$G4268),AllocFactorMatrix,(R$4+1),FALSE)*$E4272</f>
        <v>0</v>
      </c>
      <c r="S4268" s="5">
        <f t="shared" ca="1" si="2148"/>
        <v>4174.4165205793161</v>
      </c>
      <c r="T4268" s="5">
        <f ca="1">VLOOKUP(CONCATENATE($F4268," ",$G4268),AllocFactorMatrix,(T$4+1),FALSE)*$E4272</f>
        <v>125.45025755047418</v>
      </c>
      <c r="U4268" s="5">
        <f ca="1">VLOOKUP(CONCATENATE($F4268," ",$G4268),AllocFactorMatrix,(U$4+1),FALSE)*$E4272</f>
        <v>2023.2287796628739</v>
      </c>
      <c r="V4268" s="5">
        <f ca="1">VLOOKUP(CONCATENATE($F4268," ",$G4268),AllocFactorMatrix,(V$4+1),FALSE)*$E4272</f>
        <v>0</v>
      </c>
      <c r="W4268" s="5">
        <f ca="1">VLOOKUP(CONCATENATE($F4268," ",$G4268),AllocFactorMatrix,(W$4+1),FALSE)*$E4272</f>
        <v>0</v>
      </c>
      <c r="X4268" s="5">
        <f t="shared" ca="1" si="2173"/>
        <v>2148.6790372133482</v>
      </c>
      <c r="Y4268" s="5">
        <f ca="1">VLOOKUP(CONCATENATE($F4268," ",$G4268),AllocFactorMatrix,(Y$4+1),FALSE)*$E4272</f>
        <v>1061.1408618965993</v>
      </c>
      <c r="Z4268" s="5">
        <f ca="1">VLOOKUP(CONCATENATE($F4268," ",$G4268),AllocFactorMatrix,(Z$4+1),FALSE)*$E4272</f>
        <v>17.703983425826959</v>
      </c>
      <c r="AA4268" s="5">
        <f t="shared" ca="1" si="2149"/>
        <v>1078.8448453224262</v>
      </c>
      <c r="AB4268" s="5">
        <f ca="1">VLOOKUP(CONCATENATE($F4268," ",$G4268),AllocFactorMatrix,(AB$4+1),FALSE)*$E4272</f>
        <v>14.343193015629835</v>
      </c>
      <c r="AC4268" s="5">
        <f ca="1">VLOOKUP(CONCATENATE($F4268," ",$G4268),AllocFactorMatrix,(AC$4+1),FALSE)*$E4272</f>
        <v>49.137786577857192</v>
      </c>
      <c r="AD4268" s="5">
        <f ca="1">VLOOKUP(CONCATENATE($F4268," ",$G4268),AllocFactorMatrix,(AD$4+1),FALSE)*$E4272</f>
        <v>10.592531351369459</v>
      </c>
    </row>
    <row r="4269" spans="4:30" hidden="1" outlineLevel="1">
      <c r="D4269" s="7"/>
      <c r="E4269" s="51"/>
      <c r="F4269" s="52" t="str">
        <f>F4272</f>
        <v>LABOR_M</v>
      </c>
      <c r="G4269" s="55" t="str">
        <f>$G$12</f>
        <v>DISTSEC</v>
      </c>
      <c r="H4269" s="4">
        <f t="shared" ca="1" si="2146"/>
        <v>16932.013590831804</v>
      </c>
      <c r="I4269" s="5">
        <f ca="1">VLOOKUP(CONCATENATE($F4269," ",$G4269),AllocFactorMatrix,(I$4+1),FALSE)*$E4272</f>
        <v>12660.091140440169</v>
      </c>
      <c r="J4269" s="5">
        <f ca="1">VLOOKUP(CONCATENATE($F4269," ",$G4269),AllocFactorMatrix,(J$4+1),FALSE)*$E4272</f>
        <v>610.34702877029065</v>
      </c>
      <c r="K4269" s="5">
        <f ca="1">VLOOKUP(CONCATENATE($F4269," ",$G4269),AllocFactorMatrix,(K$4+1),FALSE)*$E4272</f>
        <v>1841.6713402509599</v>
      </c>
      <c r="L4269" s="5">
        <f ca="1">VLOOKUP(CONCATENATE($F4269," ",$G4269),AllocFactorMatrix,(L$4+1),FALSE)*$E4272</f>
        <v>0</v>
      </c>
      <c r="M4269" s="5">
        <f ca="1">VLOOKUP(CONCATENATE($F4269," ",$G4269),AllocFactorMatrix,(M$4+1),FALSE)*$E4272</f>
        <v>0</v>
      </c>
      <c r="N4269" s="5">
        <f t="shared" ca="1" si="2147"/>
        <v>1841.6713402509599</v>
      </c>
      <c r="O4269" s="5">
        <f ca="1">VLOOKUP(CONCATENATE($F4269," ",$G4269),AllocFactorMatrix,(O$4+1),FALSE)*$E4272</f>
        <v>1173.5201462311538</v>
      </c>
      <c r="P4269" s="5">
        <f ca="1">VLOOKUP(CONCATENATE($F4269," ",$G4269),AllocFactorMatrix,(P$4+1),FALSE)*$E4272</f>
        <v>0</v>
      </c>
      <c r="Q4269" s="5">
        <f ca="1">VLOOKUP(CONCATENATE($F4269," ",$G4269),AllocFactorMatrix,(Q$4+1),FALSE)*$E4272</f>
        <v>0</v>
      </c>
      <c r="R4269" s="5">
        <f ca="1">VLOOKUP(CONCATENATE($F4269," ",$G4269),AllocFactorMatrix,(R$4+1),FALSE)*$E4272</f>
        <v>0</v>
      </c>
      <c r="S4269" s="5">
        <f t="shared" ca="1" si="2148"/>
        <v>1173.5201462311538</v>
      </c>
      <c r="T4269" s="5">
        <f ca="1">VLOOKUP(CONCATENATE($F4269," ",$G4269),AllocFactorMatrix,(T$4+1),FALSE)*$E4272</f>
        <v>31.729522865593932</v>
      </c>
      <c r="U4269" s="5">
        <f ca="1">VLOOKUP(CONCATENATE($F4269," ",$G4269),AllocFactorMatrix,(U$4+1),FALSE)*$E4272</f>
        <v>0</v>
      </c>
      <c r="V4269" s="5">
        <f ca="1">VLOOKUP(CONCATENATE($F4269," ",$G4269),AllocFactorMatrix,(V$4+1),FALSE)*$E4272</f>
        <v>0</v>
      </c>
      <c r="W4269" s="5">
        <f ca="1">VLOOKUP(CONCATENATE($F4269," ",$G4269),AllocFactorMatrix,(W$4+1),FALSE)*$E4272</f>
        <v>0</v>
      </c>
      <c r="X4269" s="5">
        <f t="shared" ca="1" si="2173"/>
        <v>31.729522865593932</v>
      </c>
      <c r="Y4269" s="5">
        <f ca="1">VLOOKUP(CONCATENATE($F4269," ",$G4269),AllocFactorMatrix,(Y$4+1),FALSE)*$E4272</f>
        <v>432.84597381401704</v>
      </c>
      <c r="Z4269" s="5">
        <f ca="1">VLOOKUP(CONCATENATE($F4269," ",$G4269),AllocFactorMatrix,(Z$4+1),FALSE)*$E4272</f>
        <v>0</v>
      </c>
      <c r="AA4269" s="5">
        <f t="shared" ca="1" si="2149"/>
        <v>432.84597381401704</v>
      </c>
      <c r="AB4269" s="5">
        <f ca="1">VLOOKUP(CONCATENATE($F4269," ",$G4269),AllocFactorMatrix,(AB$4+1),FALSE)*$E4272</f>
        <v>4.4916565944034952</v>
      </c>
      <c r="AC4269" s="5">
        <f ca="1">VLOOKUP(CONCATENATE($F4269," ",$G4269),AllocFactorMatrix,(AC$4+1),FALSE)*$E4272</f>
        <v>152.50901698228489</v>
      </c>
      <c r="AD4269" s="5">
        <f ca="1">VLOOKUP(CONCATENATE($F4269," ",$G4269),AllocFactorMatrix,(AD$4+1),FALSE)*$E4272</f>
        <v>24.80776488293624</v>
      </c>
    </row>
    <row r="4270" spans="4:30" hidden="1" outlineLevel="1">
      <c r="D4270" s="7"/>
      <c r="E4270" s="51"/>
      <c r="F4270" s="52" t="str">
        <f>F4272</f>
        <v>LABOR_M</v>
      </c>
      <c r="G4270" s="55" t="str">
        <f>$G$13</f>
        <v>ENERGY</v>
      </c>
      <c r="H4270" s="4">
        <f t="shared" ca="1" si="2146"/>
        <v>20974.695756057787</v>
      </c>
      <c r="I4270" s="5">
        <f ca="1">VLOOKUP(CONCATENATE($F4270," ",$G4270),AllocFactorMatrix,(I$4+1),FALSE)*$E4272</f>
        <v>7870.2740258018894</v>
      </c>
      <c r="J4270" s="5">
        <f ca="1">VLOOKUP(CONCATENATE($F4270," ",$G4270),AllocFactorMatrix,(J$4+1),FALSE)*$E4272</f>
        <v>510.04461296718785</v>
      </c>
      <c r="K4270" s="5">
        <f ca="1">VLOOKUP(CONCATENATE($F4270," ",$G4270),AllocFactorMatrix,(K$4+1),FALSE)*$E4272</f>
        <v>1711.2549672439161</v>
      </c>
      <c r="L4270" s="5">
        <f ca="1">VLOOKUP(CONCATENATE($F4270," ",$G4270),AllocFactorMatrix,(L$4+1),FALSE)*$E4272</f>
        <v>54.387567807208249</v>
      </c>
      <c r="M4270" s="5">
        <f ca="1">VLOOKUP(CONCATENATE($F4270," ",$G4270),AllocFactorMatrix,(M$4+1),FALSE)*$E4272</f>
        <v>5.0138979497372951</v>
      </c>
      <c r="N4270" s="5">
        <f t="shared" ca="1" si="2147"/>
        <v>1770.6564330008616</v>
      </c>
      <c r="O4270" s="5">
        <f ca="1">VLOOKUP(CONCATENATE($F4270," ",$G4270),AllocFactorMatrix,(O$4+1),FALSE)*$E4272</f>
        <v>1560.1750312197387</v>
      </c>
      <c r="P4270" s="5">
        <f ca="1">VLOOKUP(CONCATENATE($F4270," ",$G4270),AllocFactorMatrix,(P$4+1),FALSE)*$E4272</f>
        <v>289.22643042156625</v>
      </c>
      <c r="Q4270" s="5">
        <f ca="1">VLOOKUP(CONCATENATE($F4270," ",$G4270),AllocFactorMatrix,(Q$4+1),FALSE)*$E4272</f>
        <v>131.41708696499526</v>
      </c>
      <c r="R4270" s="5">
        <f ca="1">VLOOKUP(CONCATENATE($F4270," ",$G4270),AllocFactorMatrix,(R$4+1),FALSE)*$E4272</f>
        <v>6.0890974680693208</v>
      </c>
      <c r="S4270" s="5">
        <f t="shared" ca="1" si="2148"/>
        <v>1986.9076460743693</v>
      </c>
      <c r="T4270" s="5">
        <f ca="1">VLOOKUP(CONCATENATE($F4270," ",$G4270),AllocFactorMatrix,(T$4+1),FALSE)*$E4272</f>
        <v>59.788863722107664</v>
      </c>
      <c r="U4270" s="5">
        <f ca="1">VLOOKUP(CONCATENATE($F4270," ",$G4270),AllocFactorMatrix,(U$4+1),FALSE)*$E4272</f>
        <v>1049.8028784823891</v>
      </c>
      <c r="V4270" s="5">
        <f ca="1">VLOOKUP(CONCATENATE($F4270," ",$G4270),AllocFactorMatrix,(V$4+1),FALSE)*$E4272</f>
        <v>5960.3448880558881</v>
      </c>
      <c r="W4270" s="5">
        <f ca="1">VLOOKUP(CONCATENATE($F4270," ",$G4270),AllocFactorMatrix,(W$4+1),FALSE)*$E4272</f>
        <v>1130.8169251260185</v>
      </c>
      <c r="X4270" s="5">
        <f t="shared" ca="1" si="2173"/>
        <v>8200.7535553864036</v>
      </c>
      <c r="Y4270" s="5">
        <f ca="1">VLOOKUP(CONCATENATE($F4270," ",$G4270),AllocFactorMatrix,(Y$4+1),FALSE)*$E4272</f>
        <v>422.69844504602469</v>
      </c>
      <c r="Z4270" s="5">
        <f ca="1">VLOOKUP(CONCATENATE($F4270," ",$G4270),AllocFactorMatrix,(Z$4+1),FALSE)*$E4272</f>
        <v>6.880856838729775</v>
      </c>
      <c r="AA4270" s="5">
        <f t="shared" ca="1" si="2149"/>
        <v>429.57930188475444</v>
      </c>
      <c r="AB4270" s="5">
        <f ca="1">VLOOKUP(CONCATENATE($F4270," ",$G4270),AllocFactorMatrix,(AB$4+1),FALSE)*$E4272</f>
        <v>7.6750423048277101</v>
      </c>
      <c r="AC4270" s="5">
        <f ca="1">VLOOKUP(CONCATENATE($F4270," ",$G4270),AllocFactorMatrix,(AC$4+1),FALSE)*$E4272</f>
        <v>165.96251233659271</v>
      </c>
      <c r="AD4270" s="5">
        <f ca="1">VLOOKUP(CONCATENATE($F4270," ",$G4270),AllocFactorMatrix,(AD$4+1),FALSE)*$E4272</f>
        <v>32.842626300902992</v>
      </c>
    </row>
    <row r="4271" spans="4:30" hidden="1" outlineLevel="1">
      <c r="D4271" s="7"/>
      <c r="E4271" s="51"/>
      <c r="F4271" s="52" t="str">
        <f>F4272</f>
        <v>LABOR_M</v>
      </c>
      <c r="G4271" s="55" t="str">
        <f>$G$14</f>
        <v>CUSTOMER</v>
      </c>
      <c r="H4271" s="4">
        <f t="shared" ca="1" si="2146"/>
        <v>15809.369679632699</v>
      </c>
      <c r="I4271" s="5">
        <f ca="1">VLOOKUP(CONCATENATE($F4271," ",$G4271),AllocFactorMatrix,(I$4+1),FALSE)*$E4272</f>
        <v>11295.810324204813</v>
      </c>
      <c r="J4271" s="5">
        <f ca="1">VLOOKUP(CONCATENATE($F4271," ",$G4271),AllocFactorMatrix,(J$4+1),FALSE)*$E4272</f>
        <v>1933.0850967422241</v>
      </c>
      <c r="K4271" s="5">
        <f ca="1">VLOOKUP(CONCATENATE($F4271," ",$G4271),AllocFactorMatrix,(K$4+1),FALSE)*$E4272</f>
        <v>556.62432105321466</v>
      </c>
      <c r="L4271" s="5">
        <f ca="1">VLOOKUP(CONCATENATE($F4271," ",$G4271),AllocFactorMatrix,(L$4+1),FALSE)*$E4272</f>
        <v>93.04694527720153</v>
      </c>
      <c r="M4271" s="5">
        <f ca="1">VLOOKUP(CONCATENATE($F4271," ",$G4271),AllocFactorMatrix,(M$4+1),FALSE)*$E4272</f>
        <v>14.700971149051515</v>
      </c>
      <c r="N4271" s="5">
        <f t="shared" ca="1" si="2147"/>
        <v>664.37223747946769</v>
      </c>
      <c r="O4271" s="5">
        <f ca="1">VLOOKUP(CONCATENATE($F4271," ",$G4271),AllocFactorMatrix,(O$4+1),FALSE)*$E4272</f>
        <v>103.86739901100951</v>
      </c>
      <c r="P4271" s="5">
        <f ca="1">VLOOKUP(CONCATENATE($F4271," ",$G4271),AllocFactorMatrix,(P$4+1),FALSE)*$E4272</f>
        <v>26.676025392535884</v>
      </c>
      <c r="Q4271" s="5">
        <f ca="1">VLOOKUP(CONCATENATE($F4271," ",$G4271),AllocFactorMatrix,(Q$4+1),FALSE)*$E4272</f>
        <v>51.022910955534847</v>
      </c>
      <c r="R4271" s="5">
        <f ca="1">VLOOKUP(CONCATENATE($F4271," ",$G4271),AllocFactorMatrix,(R$4+1),FALSE)*$E4272</f>
        <v>8.9052668927941099</v>
      </c>
      <c r="S4271" s="5">
        <f t="shared" ca="1" si="2148"/>
        <v>190.47160225187437</v>
      </c>
      <c r="T4271" s="5">
        <f ca="1">VLOOKUP(CONCATENATE($F4271," ",$G4271),AllocFactorMatrix,(T$4+1),FALSE)*$E4272</f>
        <v>0.72237199181874823</v>
      </c>
      <c r="U4271" s="5">
        <f ca="1">VLOOKUP(CONCATENATE($F4271," ",$G4271),AllocFactorMatrix,(U$4+1),FALSE)*$E4272</f>
        <v>15.88106390354419</v>
      </c>
      <c r="V4271" s="5">
        <f ca="1">VLOOKUP(CONCATENATE($F4271," ",$G4271),AllocFactorMatrix,(V$4+1),FALSE)*$E4272</f>
        <v>75.074014880853468</v>
      </c>
      <c r="W4271" s="5">
        <f ca="1">VLOOKUP(CONCATENATE($F4271," ",$G4271),AllocFactorMatrix,(W$4+1),FALSE)*$E4272</f>
        <v>13.362875429653029</v>
      </c>
      <c r="X4271" s="5">
        <f t="shared" ca="1" si="2173"/>
        <v>105.04032620586943</v>
      </c>
      <c r="Y4271" s="5">
        <f ca="1">VLOOKUP(CONCATENATE($F4271," ",$G4271),AllocFactorMatrix,(Y$4+1),FALSE)*$E4272</f>
        <v>28.428719589135451</v>
      </c>
      <c r="Z4271" s="5">
        <f ca="1">VLOOKUP(CONCATENATE($F4271," ",$G4271),AllocFactorMatrix,(Z$4+1),FALSE)*$E4272</f>
        <v>0.45038904479349878</v>
      </c>
      <c r="AA4271" s="5">
        <f t="shared" ca="1" si="2149"/>
        <v>28.879108633928951</v>
      </c>
      <c r="AB4271" s="5">
        <f ca="1">VLOOKUP(CONCATENATE($F4271," ",$G4271),AllocFactorMatrix,(AB$4+1),FALSE)*$E4272</f>
        <v>0.81007459238880697</v>
      </c>
      <c r="AC4271" s="5">
        <f ca="1">VLOOKUP(CONCATENATE($F4271," ",$G4271),AllocFactorMatrix,(AC$4+1),FALSE)*$E4272</f>
        <v>1246.7308361416644</v>
      </c>
      <c r="AD4271" s="5">
        <f ca="1">VLOOKUP(CONCATENATE($F4271," ",$G4271),AllocFactorMatrix,(AD$4+1),FALSE)*$E4272</f>
        <v>344.17007338046898</v>
      </c>
    </row>
    <row r="4272" spans="4:30" collapsed="1">
      <c r="D4272" s="55" t="str">
        <f>+D3305</f>
        <v>Adjs 32-39 - Total Incentive Compensation &amp; Payroll Adjustment</v>
      </c>
      <c r="E4272" s="61">
        <v>174772</v>
      </c>
      <c r="F4272" s="57" t="str">
        <f>+F3305</f>
        <v>LABOR_M</v>
      </c>
      <c r="G4272" s="55" t="str">
        <f>$G$15</f>
        <v>TOTAL</v>
      </c>
      <c r="H4272" s="4">
        <f t="shared" ca="1" si="2146"/>
        <v>174771.99999999991</v>
      </c>
      <c r="I4272" s="5">
        <f ca="1">VLOOKUP(CONCATENATE($F4272," ",$G4272),AllocFactorMatrix,(I$4+1),FALSE)*$E4272</f>
        <v>103656.14722550723</v>
      </c>
      <c r="J4272" s="5">
        <f ca="1">VLOOKUP(CONCATENATE($F4272," ",$G4272),AllocFactorMatrix,(J$4+1),FALSE)*$E4272</f>
        <v>6390.0630676339752</v>
      </c>
      <c r="K4272" s="5">
        <f ca="1">VLOOKUP(CONCATENATE($F4272," ",$G4272),AllocFactorMatrix,(K$4+1),FALSE)*$E4272</f>
        <v>15539.630444673636</v>
      </c>
      <c r="L4272" s="5">
        <f ca="1">VLOOKUP(CONCATENATE($F4272," ",$G4272),AllocFactorMatrix,(L$4+1),FALSE)*$E4272</f>
        <v>461.01213541502233</v>
      </c>
      <c r="M4272" s="5">
        <f ca="1">VLOOKUP(CONCATENATE($F4272," ",$G4272),AllocFactorMatrix,(M$4+1),FALSE)*$E4272</f>
        <v>41.381256798299049</v>
      </c>
      <c r="N4272" s="5">
        <f t="shared" ca="1" si="2147"/>
        <v>16042.023836886956</v>
      </c>
      <c r="O4272" s="5">
        <f ca="1">VLOOKUP(CONCATENATE($F4272," ",$G4272),AllocFactorMatrix,(O$4+1),FALSE)*$E4272</f>
        <v>11481.43599858344</v>
      </c>
      <c r="P4272" s="5">
        <f ca="1">VLOOKUP(CONCATENATE($F4272," ",$G4272),AllocFactorMatrix,(P$4+1),FALSE)*$E4272</f>
        <v>1899.0536802290696</v>
      </c>
      <c r="Q4272" s="5">
        <f ca="1">VLOOKUP(CONCATENATE($F4272," ",$G4272),AllocFactorMatrix,(Q$4+1),FALSE)*$E4272</f>
        <v>541.68150791635207</v>
      </c>
      <c r="R4272" s="5">
        <f ca="1">VLOOKUP(CONCATENATE($F4272," ",$G4272),AllocFactorMatrix,(R$4+1),FALSE)*$E4272</f>
        <v>22.76391146251715</v>
      </c>
      <c r="S4272" s="5">
        <f t="shared" ca="1" si="2148"/>
        <v>13944.935098191378</v>
      </c>
      <c r="T4272" s="5">
        <f ca="1">VLOOKUP(CONCATENATE($F4272," ",$G4272),AllocFactorMatrix,(T$4+1),FALSE)*$E4272</f>
        <v>380.50022186619691</v>
      </c>
      <c r="U4272" s="5">
        <f ca="1">VLOOKUP(CONCATENATE($F4272," ",$G4272),AllocFactorMatrix,(U$4+1),FALSE)*$E4272</f>
        <v>5681.4886238769232</v>
      </c>
      <c r="V4272" s="5">
        <f ca="1">VLOOKUP(CONCATENATE($F4272," ",$G4272),AllocFactorMatrix,(V$4+1),FALSE)*$E4272</f>
        <v>20097.575936756464</v>
      </c>
      <c r="W4272" s="5">
        <f ca="1">VLOOKUP(CONCATENATE($F4272," ",$G4272),AllocFactorMatrix,(W$4+1),FALSE)*$E4272</f>
        <v>2995.1310097237056</v>
      </c>
      <c r="X4272" s="5">
        <f t="shared" ca="1" si="2173"/>
        <v>29154.69579222329</v>
      </c>
      <c r="Y4272" s="5">
        <f ca="1">VLOOKUP(CONCATENATE($F4272," ",$G4272),AllocFactorMatrix,(Y$4+1),FALSE)*$E4272</f>
        <v>3455.8324964951153</v>
      </c>
      <c r="Z4272" s="5">
        <f ca="1">VLOOKUP(CONCATENATE($F4272," ",$G4272),AllocFactorMatrix,(Z$4+1),FALSE)*$E4272</f>
        <v>56.408461140096371</v>
      </c>
      <c r="AA4272" s="5">
        <f t="shared" ca="1" si="2149"/>
        <v>3512.2409576352115</v>
      </c>
      <c r="AB4272" s="5">
        <f ca="1">VLOOKUP(CONCATENATE($F4272," ",$G4272),AllocFactorMatrix,(AB$4+1),FALSE)*$E4272</f>
        <v>45.072178686048566</v>
      </c>
      <c r="AC4272" s="5">
        <f ca="1">VLOOKUP(CONCATENATE($F4272," ",$G4272),AllocFactorMatrix,(AC$4+1),FALSE)*$E4272</f>
        <v>1614.3966649486626</v>
      </c>
      <c r="AD4272" s="5">
        <f ca="1">VLOOKUP(CONCATENATE($F4272," ",$G4272),AllocFactorMatrix,(AD$4+1),FALSE)*$E4272</f>
        <v>412.42517828723754</v>
      </c>
    </row>
    <row r="4273" spans="1:30" s="51" customFormat="1" hidden="1" outlineLevel="1">
      <c r="A4273" s="56"/>
      <c r="B4273" s="112"/>
      <c r="C4273" s="55"/>
      <c r="D4273" s="55"/>
      <c r="F4273" s="52" t="str">
        <f>F4280</f>
        <v>RB_GUP-Land_P</v>
      </c>
      <c r="G4273" s="55" t="str">
        <f>$G$8</f>
        <v>PRODUCTION</v>
      </c>
      <c r="H4273" s="53">
        <f t="shared" ref="H4273:H4296" si="2174">SUBTOTAL(9,I4273:AD4273)</f>
        <v>-441136.2934230002</v>
      </c>
      <c r="I4273" s="54">
        <f>VLOOKUP(CONCATENATE($F4273," ",$G4273),AllocFactorMatrix,(I$4+1),FALSE)*$E4280</f>
        <v>-244921.73174948624</v>
      </c>
      <c r="J4273" s="54">
        <f>VLOOKUP(CONCATENATE($F4273," ",$G4273),AllocFactorMatrix,(J$4+1),FALSE)*$E4280</f>
        <v>-11270.043099081739</v>
      </c>
      <c r="K4273" s="54">
        <f>VLOOKUP(CONCATENATE($F4273," ",$G4273),AllocFactorMatrix,(K$4+1),FALSE)*$E4280</f>
        <v>-37126.757914723341</v>
      </c>
      <c r="L4273" s="54">
        <f>VLOOKUP(CONCATENATE($F4273," ",$G4273),AllocFactorMatrix,(L$4+1),FALSE)*$E4280</f>
        <v>-927.67915649582881</v>
      </c>
      <c r="M4273" s="54">
        <f>VLOOKUP(CONCATENATE($F4273," ",$G4273),AllocFactorMatrix,(M$4+1),FALSE)*$E4280</f>
        <v>-119.41989818984118</v>
      </c>
      <c r="N4273" s="54">
        <f t="shared" ref="N4273:N4296" si="2175">SUBTOTAL(9,K4273:M4273)</f>
        <v>-38173.856969409011</v>
      </c>
      <c r="O4273" s="54">
        <f>VLOOKUP(CONCATENATE($F4273," ",$G4273),AllocFactorMatrix,(O$4+1),FALSE)*$E4280</f>
        <v>-28242.826573748993</v>
      </c>
      <c r="P4273" s="54">
        <f>VLOOKUP(CONCATENATE($F4273," ",$G4273),AllocFactorMatrix,(P$4+1),FALSE)*$E4280</f>
        <v>-5112.0052744920986</v>
      </c>
      <c r="Q4273" s="54">
        <f>VLOOKUP(CONCATENATE($F4273," ",$G4273),AllocFactorMatrix,(Q$4+1),FALSE)*$E4280</f>
        <v>-1977.2875486122703</v>
      </c>
      <c r="R4273" s="54">
        <f>VLOOKUP(CONCATENATE($F4273," ",$G4273),AllocFactorMatrix,(R$4+1),FALSE)*$E4280</f>
        <v>-42.604069460936131</v>
      </c>
      <c r="S4273" s="54">
        <f t="shared" ref="S4273:S4296" si="2176">SUBTOTAL(9,O4273:R4273)</f>
        <v>-35374.723466314295</v>
      </c>
      <c r="T4273" s="54">
        <f>VLOOKUP(CONCATENATE($F4273," ",$G4273),AllocFactorMatrix,(T$4+1),FALSE)*$E4280</f>
        <v>-896.81285545251603</v>
      </c>
      <c r="U4273" s="54">
        <f>VLOOKUP(CONCATENATE($F4273," ",$G4273),AllocFactorMatrix,(U$4+1),FALSE)*$E4280</f>
        <v>-14278.819666449916</v>
      </c>
      <c r="V4273" s="54">
        <f>VLOOKUP(CONCATENATE($F4273," ",$G4273),AllocFactorMatrix,(V$4+1),FALSE)*$E4280</f>
        <v>-77436.948951655751</v>
      </c>
      <c r="W4273" s="54">
        <f>VLOOKUP(CONCATENATE($F4273," ",$G4273),AllocFactorMatrix,(W$4+1),FALSE)*$E4280</f>
        <v>-10188.585122129685</v>
      </c>
      <c r="X4273" s="54">
        <f>SUBTOTAL(9,T4273:W4273)</f>
        <v>-102801.16659568787</v>
      </c>
      <c r="Y4273" s="54">
        <f>VLOOKUP(CONCATENATE($F4273," ",$G4273),AllocFactorMatrix,(Y$4+1),FALSE)*$E4280</f>
        <v>-8323.9819643860192</v>
      </c>
      <c r="Z4273" s="54">
        <f>VLOOKUP(CONCATENATE($F4273," ",$G4273),AllocFactorMatrix,(Z$4+1),FALSE)*$E4280</f>
        <v>-173.0279724544227</v>
      </c>
      <c r="AA4273" s="54">
        <f t="shared" ref="AA4273:AA4296" si="2177">SUBTOTAL(9,Y4273:Z4273)</f>
        <v>-8497.0099368404426</v>
      </c>
      <c r="AB4273" s="54">
        <f>VLOOKUP(CONCATENATE($F4273," ",$G4273),AllocFactorMatrix,(AB$4+1),FALSE)*$E4280</f>
        <v>-97.761606180534613</v>
      </c>
      <c r="AC4273" s="54">
        <f>VLOOKUP(CONCATENATE($F4273," ",$G4273),AllocFactorMatrix,(AC$4+1),FALSE)*$E4280</f>
        <v>0</v>
      </c>
      <c r="AD4273" s="54">
        <f>VLOOKUP(CONCATENATE($F4273," ",$G4273),AllocFactorMatrix,(AD$4+1),FALSE)*$E4280</f>
        <v>0</v>
      </c>
    </row>
    <row r="4274" spans="1:30" s="51" customFormat="1" hidden="1" outlineLevel="1">
      <c r="A4274" s="56"/>
      <c r="B4274" s="112"/>
      <c r="C4274" s="55"/>
      <c r="D4274" s="55"/>
      <c r="F4274" s="52" t="str">
        <f>F4280</f>
        <v>RB_GUP-Land_P</v>
      </c>
      <c r="G4274" s="55" t="str">
        <f>$G$9</f>
        <v>BULKTRAN</v>
      </c>
      <c r="H4274" s="53">
        <f t="shared" si="2174"/>
        <v>0</v>
      </c>
      <c r="I4274" s="54">
        <f>VLOOKUP(CONCATENATE($F4274," ",$G4274),AllocFactorMatrix,(I$4+1),FALSE)*$E4280</f>
        <v>0</v>
      </c>
      <c r="J4274" s="54">
        <f>VLOOKUP(CONCATENATE($F4274," ",$G4274),AllocFactorMatrix,(J$4+1),FALSE)*$E4280</f>
        <v>0</v>
      </c>
      <c r="K4274" s="54">
        <f>VLOOKUP(CONCATENATE($F4274," ",$G4274),AllocFactorMatrix,(K$4+1),FALSE)*$E4280</f>
        <v>0</v>
      </c>
      <c r="L4274" s="54">
        <f>VLOOKUP(CONCATENATE($F4274," ",$G4274),AllocFactorMatrix,(L$4+1),FALSE)*$E4280</f>
        <v>0</v>
      </c>
      <c r="M4274" s="54">
        <f>VLOOKUP(CONCATENATE($F4274," ",$G4274),AllocFactorMatrix,(M$4+1),FALSE)*$E4280</f>
        <v>0</v>
      </c>
      <c r="N4274" s="54">
        <f t="shared" si="2175"/>
        <v>0</v>
      </c>
      <c r="O4274" s="54">
        <f>VLOOKUP(CONCATENATE($F4274," ",$G4274),AllocFactorMatrix,(O$4+1),FALSE)*$E4280</f>
        <v>0</v>
      </c>
      <c r="P4274" s="54">
        <f>VLOOKUP(CONCATENATE($F4274," ",$G4274),AllocFactorMatrix,(P$4+1),FALSE)*$E4280</f>
        <v>0</v>
      </c>
      <c r="Q4274" s="54">
        <f>VLOOKUP(CONCATENATE($F4274," ",$G4274),AllocFactorMatrix,(Q$4+1),FALSE)*$E4280</f>
        <v>0</v>
      </c>
      <c r="R4274" s="54">
        <f>VLOOKUP(CONCATENATE($F4274," ",$G4274),AllocFactorMatrix,(R$4+1),FALSE)*$E4280</f>
        <v>0</v>
      </c>
      <c r="S4274" s="54">
        <f t="shared" si="2176"/>
        <v>0</v>
      </c>
      <c r="T4274" s="54">
        <f>VLOOKUP(CONCATENATE($F4274," ",$G4274),AllocFactorMatrix,(T$4+1),FALSE)*$E4280</f>
        <v>0</v>
      </c>
      <c r="U4274" s="54">
        <f>VLOOKUP(CONCATENATE($F4274," ",$G4274),AllocFactorMatrix,(U$4+1),FALSE)*$E4280</f>
        <v>0</v>
      </c>
      <c r="V4274" s="54">
        <f>VLOOKUP(CONCATENATE($F4274," ",$G4274),AllocFactorMatrix,(V$4+1),FALSE)*$E4280</f>
        <v>0</v>
      </c>
      <c r="W4274" s="54">
        <f>VLOOKUP(CONCATENATE($F4274," ",$G4274),AllocFactorMatrix,(W$4+1),FALSE)*$E4280</f>
        <v>0</v>
      </c>
      <c r="X4274" s="54">
        <f t="shared" ref="X4274:X4280" si="2178">SUBTOTAL(9,T4274:W4274)</f>
        <v>0</v>
      </c>
      <c r="Y4274" s="54">
        <f>VLOOKUP(CONCATENATE($F4274," ",$G4274),AllocFactorMatrix,(Y$4+1),FALSE)*$E4280</f>
        <v>0</v>
      </c>
      <c r="Z4274" s="54">
        <f>VLOOKUP(CONCATENATE($F4274," ",$G4274),AllocFactorMatrix,(Z$4+1),FALSE)*$E4280</f>
        <v>0</v>
      </c>
      <c r="AA4274" s="54">
        <f t="shared" si="2177"/>
        <v>0</v>
      </c>
      <c r="AB4274" s="54">
        <f>VLOOKUP(CONCATENATE($F4274," ",$G4274),AllocFactorMatrix,(AB$4+1),FALSE)*$E4280</f>
        <v>0</v>
      </c>
      <c r="AC4274" s="54">
        <f>VLOOKUP(CONCATENATE($F4274," ",$G4274),AllocFactorMatrix,(AC$4+1),FALSE)*$E4280</f>
        <v>0</v>
      </c>
      <c r="AD4274" s="54">
        <f>VLOOKUP(CONCATENATE($F4274," ",$G4274),AllocFactorMatrix,(AD$4+1),FALSE)*$E4280</f>
        <v>0</v>
      </c>
    </row>
    <row r="4275" spans="1:30" s="51" customFormat="1" hidden="1" outlineLevel="1">
      <c r="A4275" s="56"/>
      <c r="B4275" s="112"/>
      <c r="C4275" s="55"/>
      <c r="D4275" s="55"/>
      <c r="F4275" s="52" t="str">
        <f>F4280</f>
        <v>RB_GUP-Land_P</v>
      </c>
      <c r="G4275" s="55" t="str">
        <f>$G$10</f>
        <v>SUBTRAN</v>
      </c>
      <c r="H4275" s="53">
        <f t="shared" si="2174"/>
        <v>0</v>
      </c>
      <c r="I4275" s="54">
        <f>VLOOKUP(CONCATENATE($F4275," ",$G4275),AllocFactorMatrix,(I$4+1),FALSE)*$E4280</f>
        <v>0</v>
      </c>
      <c r="J4275" s="54">
        <f>VLOOKUP(CONCATENATE($F4275," ",$G4275),AllocFactorMatrix,(J$4+1),FALSE)*$E4280</f>
        <v>0</v>
      </c>
      <c r="K4275" s="54">
        <f>VLOOKUP(CONCATENATE($F4275," ",$G4275),AllocFactorMatrix,(K$4+1),FALSE)*$E4280</f>
        <v>0</v>
      </c>
      <c r="L4275" s="54">
        <f>VLOOKUP(CONCATENATE($F4275," ",$G4275),AllocFactorMatrix,(L$4+1),FALSE)*$E4280</f>
        <v>0</v>
      </c>
      <c r="M4275" s="54">
        <f>VLOOKUP(CONCATENATE($F4275," ",$G4275),AllocFactorMatrix,(M$4+1),FALSE)*$E4280</f>
        <v>0</v>
      </c>
      <c r="N4275" s="54">
        <f t="shared" si="2175"/>
        <v>0</v>
      </c>
      <c r="O4275" s="54">
        <f>VLOOKUP(CONCATENATE($F4275," ",$G4275),AllocFactorMatrix,(O$4+1),FALSE)*$E4280</f>
        <v>0</v>
      </c>
      <c r="P4275" s="54">
        <f>VLOOKUP(CONCATENATE($F4275," ",$G4275),AllocFactorMatrix,(P$4+1),FALSE)*$E4280</f>
        <v>0</v>
      </c>
      <c r="Q4275" s="54">
        <f>VLOOKUP(CONCATENATE($F4275," ",$G4275),AllocFactorMatrix,(Q$4+1),FALSE)*$E4280</f>
        <v>0</v>
      </c>
      <c r="R4275" s="54">
        <f>VLOOKUP(CONCATENATE($F4275," ",$G4275),AllocFactorMatrix,(R$4+1),FALSE)*$E4280</f>
        <v>0</v>
      </c>
      <c r="S4275" s="54">
        <f t="shared" si="2176"/>
        <v>0</v>
      </c>
      <c r="T4275" s="54">
        <f>VLOOKUP(CONCATENATE($F4275," ",$G4275),AllocFactorMatrix,(T$4+1),FALSE)*$E4280</f>
        <v>0</v>
      </c>
      <c r="U4275" s="54">
        <f>VLOOKUP(CONCATENATE($F4275," ",$G4275),AllocFactorMatrix,(U$4+1),FALSE)*$E4280</f>
        <v>0</v>
      </c>
      <c r="V4275" s="54">
        <f>VLOOKUP(CONCATENATE($F4275," ",$G4275),AllocFactorMatrix,(V$4+1),FALSE)*$E4280</f>
        <v>0</v>
      </c>
      <c r="W4275" s="54">
        <f>VLOOKUP(CONCATENATE($F4275," ",$G4275),AllocFactorMatrix,(W$4+1),FALSE)*$E4280</f>
        <v>0</v>
      </c>
      <c r="X4275" s="54">
        <f t="shared" si="2178"/>
        <v>0</v>
      </c>
      <c r="Y4275" s="54">
        <f>VLOOKUP(CONCATENATE($F4275," ",$G4275),AllocFactorMatrix,(Y$4+1),FALSE)*$E4280</f>
        <v>0</v>
      </c>
      <c r="Z4275" s="54">
        <f>VLOOKUP(CONCATENATE($F4275," ",$G4275),AllocFactorMatrix,(Z$4+1),FALSE)*$E4280</f>
        <v>0</v>
      </c>
      <c r="AA4275" s="54">
        <f t="shared" si="2177"/>
        <v>0</v>
      </c>
      <c r="AB4275" s="54">
        <f>VLOOKUP(CONCATENATE($F4275," ",$G4275),AllocFactorMatrix,(AB$4+1),FALSE)*$E4280</f>
        <v>0</v>
      </c>
      <c r="AC4275" s="54">
        <f>VLOOKUP(CONCATENATE($F4275," ",$G4275),AllocFactorMatrix,(AC$4+1),FALSE)*$E4280</f>
        <v>0</v>
      </c>
      <c r="AD4275" s="54">
        <f>VLOOKUP(CONCATENATE($F4275," ",$G4275),AllocFactorMatrix,(AD$4+1),FALSE)*$E4280</f>
        <v>0</v>
      </c>
    </row>
    <row r="4276" spans="1:30" s="51" customFormat="1" hidden="1" outlineLevel="1">
      <c r="A4276" s="56"/>
      <c r="B4276" s="112"/>
      <c r="C4276" s="55"/>
      <c r="D4276" s="55"/>
      <c r="F4276" s="52" t="str">
        <f>F4280</f>
        <v>RB_GUP-Land_P</v>
      </c>
      <c r="G4276" s="55" t="str">
        <f>$G$11</f>
        <v>DISTPRI</v>
      </c>
      <c r="H4276" s="53">
        <f t="shared" si="2174"/>
        <v>0</v>
      </c>
      <c r="I4276" s="54">
        <f>VLOOKUP(CONCATENATE($F4276," ",$G4276),AllocFactorMatrix,(I$4+1),FALSE)*$E4280</f>
        <v>0</v>
      </c>
      <c r="J4276" s="54">
        <f>VLOOKUP(CONCATENATE($F4276," ",$G4276),AllocFactorMatrix,(J$4+1),FALSE)*$E4280</f>
        <v>0</v>
      </c>
      <c r="K4276" s="54">
        <f>VLOOKUP(CONCATENATE($F4276," ",$G4276),AllocFactorMatrix,(K$4+1),FALSE)*$E4280</f>
        <v>0</v>
      </c>
      <c r="L4276" s="54">
        <f>VLOOKUP(CONCATENATE($F4276," ",$G4276),AllocFactorMatrix,(L$4+1),FALSE)*$E4280</f>
        <v>0</v>
      </c>
      <c r="M4276" s="54">
        <f>VLOOKUP(CONCATENATE($F4276," ",$G4276),AllocFactorMatrix,(M$4+1),FALSE)*$E4280</f>
        <v>0</v>
      </c>
      <c r="N4276" s="54">
        <f t="shared" si="2175"/>
        <v>0</v>
      </c>
      <c r="O4276" s="54">
        <f>VLOOKUP(CONCATENATE($F4276," ",$G4276),AllocFactorMatrix,(O$4+1),FALSE)*$E4280</f>
        <v>0</v>
      </c>
      <c r="P4276" s="54">
        <f>VLOOKUP(CONCATENATE($F4276," ",$G4276),AllocFactorMatrix,(P$4+1),FALSE)*$E4280</f>
        <v>0</v>
      </c>
      <c r="Q4276" s="54">
        <f>VLOOKUP(CONCATENATE($F4276," ",$G4276),AllocFactorMatrix,(Q$4+1),FALSE)*$E4280</f>
        <v>0</v>
      </c>
      <c r="R4276" s="54">
        <f>VLOOKUP(CONCATENATE($F4276," ",$G4276),AllocFactorMatrix,(R$4+1),FALSE)*$E4280</f>
        <v>0</v>
      </c>
      <c r="S4276" s="54">
        <f t="shared" si="2176"/>
        <v>0</v>
      </c>
      <c r="T4276" s="54">
        <f>VLOOKUP(CONCATENATE($F4276," ",$G4276),AllocFactorMatrix,(T$4+1),FALSE)*$E4280</f>
        <v>0</v>
      </c>
      <c r="U4276" s="54">
        <f>VLOOKUP(CONCATENATE($F4276," ",$G4276),AllocFactorMatrix,(U$4+1),FALSE)*$E4280</f>
        <v>0</v>
      </c>
      <c r="V4276" s="54">
        <f>VLOOKUP(CONCATENATE($F4276," ",$G4276),AllocFactorMatrix,(V$4+1),FALSE)*$E4280</f>
        <v>0</v>
      </c>
      <c r="W4276" s="54">
        <f>VLOOKUP(CONCATENATE($F4276," ",$G4276),AllocFactorMatrix,(W$4+1),FALSE)*$E4280</f>
        <v>0</v>
      </c>
      <c r="X4276" s="54">
        <f t="shared" si="2178"/>
        <v>0</v>
      </c>
      <c r="Y4276" s="54">
        <f>VLOOKUP(CONCATENATE($F4276," ",$G4276),AllocFactorMatrix,(Y$4+1),FALSE)*$E4280</f>
        <v>0</v>
      </c>
      <c r="Z4276" s="54">
        <f>VLOOKUP(CONCATENATE($F4276," ",$G4276),AllocFactorMatrix,(Z$4+1),FALSE)*$E4280</f>
        <v>0</v>
      </c>
      <c r="AA4276" s="54">
        <f t="shared" si="2177"/>
        <v>0</v>
      </c>
      <c r="AB4276" s="54">
        <f>VLOOKUP(CONCATENATE($F4276," ",$G4276),AllocFactorMatrix,(AB$4+1),FALSE)*$E4280</f>
        <v>0</v>
      </c>
      <c r="AC4276" s="54">
        <f>VLOOKUP(CONCATENATE($F4276," ",$G4276),AllocFactorMatrix,(AC$4+1),FALSE)*$E4280</f>
        <v>0</v>
      </c>
      <c r="AD4276" s="54">
        <f>VLOOKUP(CONCATENATE($F4276," ",$G4276),AllocFactorMatrix,(AD$4+1),FALSE)*$E4280</f>
        <v>0</v>
      </c>
    </row>
    <row r="4277" spans="1:30" s="51" customFormat="1" hidden="1" outlineLevel="1">
      <c r="A4277" s="56"/>
      <c r="B4277" s="112"/>
      <c r="C4277" s="55"/>
      <c r="D4277" s="55"/>
      <c r="F4277" s="52" t="str">
        <f>F4280</f>
        <v>RB_GUP-Land_P</v>
      </c>
      <c r="G4277" s="55" t="str">
        <f>$G$12</f>
        <v>DISTSEC</v>
      </c>
      <c r="H4277" s="53">
        <f t="shared" si="2174"/>
        <v>0</v>
      </c>
      <c r="I4277" s="54">
        <f>VLOOKUP(CONCATENATE($F4277," ",$G4277),AllocFactorMatrix,(I$4+1),FALSE)*$E4280</f>
        <v>0</v>
      </c>
      <c r="J4277" s="54">
        <f>VLOOKUP(CONCATENATE($F4277," ",$G4277),AllocFactorMatrix,(J$4+1),FALSE)*$E4280</f>
        <v>0</v>
      </c>
      <c r="K4277" s="54">
        <f>VLOOKUP(CONCATENATE($F4277," ",$G4277),AllocFactorMatrix,(K$4+1),FALSE)*$E4280</f>
        <v>0</v>
      </c>
      <c r="L4277" s="54">
        <f>VLOOKUP(CONCATENATE($F4277," ",$G4277),AllocFactorMatrix,(L$4+1),FALSE)*$E4280</f>
        <v>0</v>
      </c>
      <c r="M4277" s="54">
        <f>VLOOKUP(CONCATENATE($F4277," ",$G4277),AllocFactorMatrix,(M$4+1),FALSE)*$E4280</f>
        <v>0</v>
      </c>
      <c r="N4277" s="54">
        <f t="shared" si="2175"/>
        <v>0</v>
      </c>
      <c r="O4277" s="54">
        <f>VLOOKUP(CONCATENATE($F4277," ",$G4277),AllocFactorMatrix,(O$4+1),FALSE)*$E4280</f>
        <v>0</v>
      </c>
      <c r="P4277" s="54">
        <f>VLOOKUP(CONCATENATE($F4277," ",$G4277),AllocFactorMatrix,(P$4+1),FALSE)*$E4280</f>
        <v>0</v>
      </c>
      <c r="Q4277" s="54">
        <f>VLOOKUP(CONCATENATE($F4277," ",$G4277),AllocFactorMatrix,(Q$4+1),FALSE)*$E4280</f>
        <v>0</v>
      </c>
      <c r="R4277" s="54">
        <f>VLOOKUP(CONCATENATE($F4277," ",$G4277),AllocFactorMatrix,(R$4+1),FALSE)*$E4280</f>
        <v>0</v>
      </c>
      <c r="S4277" s="54">
        <f t="shared" si="2176"/>
        <v>0</v>
      </c>
      <c r="T4277" s="54">
        <f>VLOOKUP(CONCATENATE($F4277," ",$G4277),AllocFactorMatrix,(T$4+1),FALSE)*$E4280</f>
        <v>0</v>
      </c>
      <c r="U4277" s="54">
        <f>VLOOKUP(CONCATENATE($F4277," ",$G4277),AllocFactorMatrix,(U$4+1),FALSE)*$E4280</f>
        <v>0</v>
      </c>
      <c r="V4277" s="54">
        <f>VLOOKUP(CONCATENATE($F4277," ",$G4277),AllocFactorMatrix,(V$4+1),FALSE)*$E4280</f>
        <v>0</v>
      </c>
      <c r="W4277" s="54">
        <f>VLOOKUP(CONCATENATE($F4277," ",$G4277),AllocFactorMatrix,(W$4+1),FALSE)*$E4280</f>
        <v>0</v>
      </c>
      <c r="X4277" s="54">
        <f t="shared" si="2178"/>
        <v>0</v>
      </c>
      <c r="Y4277" s="54">
        <f>VLOOKUP(CONCATENATE($F4277," ",$G4277),AllocFactorMatrix,(Y$4+1),FALSE)*$E4280</f>
        <v>0</v>
      </c>
      <c r="Z4277" s="54">
        <f>VLOOKUP(CONCATENATE($F4277," ",$G4277),AllocFactorMatrix,(Z$4+1),FALSE)*$E4280</f>
        <v>0</v>
      </c>
      <c r="AA4277" s="54">
        <f t="shared" si="2177"/>
        <v>0</v>
      </c>
      <c r="AB4277" s="54">
        <f>VLOOKUP(CONCATENATE($F4277," ",$G4277),AllocFactorMatrix,(AB$4+1),FALSE)*$E4280</f>
        <v>0</v>
      </c>
      <c r="AC4277" s="54">
        <f>VLOOKUP(CONCATENATE($F4277," ",$G4277),AllocFactorMatrix,(AC$4+1),FALSE)*$E4280</f>
        <v>0</v>
      </c>
      <c r="AD4277" s="54">
        <f>VLOOKUP(CONCATENATE($F4277," ",$G4277),AllocFactorMatrix,(AD$4+1),FALSE)*$E4280</f>
        <v>0</v>
      </c>
    </row>
    <row r="4278" spans="1:30" s="51" customFormat="1" hidden="1" outlineLevel="1">
      <c r="A4278" s="56"/>
      <c r="B4278" s="112"/>
      <c r="C4278" s="55"/>
      <c r="D4278" s="55"/>
      <c r="F4278" s="52" t="str">
        <f>F4280</f>
        <v>RB_GUP-Land_P</v>
      </c>
      <c r="G4278" s="55" t="str">
        <f>$G$13</f>
        <v>ENERGY</v>
      </c>
      <c r="H4278" s="53">
        <f t="shared" si="2174"/>
        <v>0</v>
      </c>
      <c r="I4278" s="54">
        <f>VLOOKUP(CONCATENATE($F4278," ",$G4278),AllocFactorMatrix,(I$4+1),FALSE)*$E4280</f>
        <v>0</v>
      </c>
      <c r="J4278" s="54">
        <f>VLOOKUP(CONCATENATE($F4278," ",$G4278),AllocFactorMatrix,(J$4+1),FALSE)*$E4280</f>
        <v>0</v>
      </c>
      <c r="K4278" s="54">
        <f>VLOOKUP(CONCATENATE($F4278," ",$G4278),AllocFactorMatrix,(K$4+1),FALSE)*$E4280</f>
        <v>0</v>
      </c>
      <c r="L4278" s="54">
        <f>VLOOKUP(CONCATENATE($F4278," ",$G4278),AllocFactorMatrix,(L$4+1),FALSE)*$E4280</f>
        <v>0</v>
      </c>
      <c r="M4278" s="54">
        <f>VLOOKUP(CONCATENATE($F4278," ",$G4278),AllocFactorMatrix,(M$4+1),FALSE)*$E4280</f>
        <v>0</v>
      </c>
      <c r="N4278" s="54">
        <f t="shared" si="2175"/>
        <v>0</v>
      </c>
      <c r="O4278" s="54">
        <f>VLOOKUP(CONCATENATE($F4278," ",$G4278),AllocFactorMatrix,(O$4+1),FALSE)*$E4280</f>
        <v>0</v>
      </c>
      <c r="P4278" s="54">
        <f>VLOOKUP(CONCATENATE($F4278," ",$G4278),AllocFactorMatrix,(P$4+1),FALSE)*$E4280</f>
        <v>0</v>
      </c>
      <c r="Q4278" s="54">
        <f>VLOOKUP(CONCATENATE($F4278," ",$G4278),AllocFactorMatrix,(Q$4+1),FALSE)*$E4280</f>
        <v>0</v>
      </c>
      <c r="R4278" s="54">
        <f>VLOOKUP(CONCATENATE($F4278," ",$G4278),AllocFactorMatrix,(R$4+1),FALSE)*$E4280</f>
        <v>0</v>
      </c>
      <c r="S4278" s="54">
        <f t="shared" si="2176"/>
        <v>0</v>
      </c>
      <c r="T4278" s="54">
        <f>VLOOKUP(CONCATENATE($F4278," ",$G4278),AllocFactorMatrix,(T$4+1),FALSE)*$E4280</f>
        <v>0</v>
      </c>
      <c r="U4278" s="54">
        <f>VLOOKUP(CONCATENATE($F4278," ",$G4278),AllocFactorMatrix,(U$4+1),FALSE)*$E4280</f>
        <v>0</v>
      </c>
      <c r="V4278" s="54">
        <f>VLOOKUP(CONCATENATE($F4278," ",$G4278),AllocFactorMatrix,(V$4+1),FALSE)*$E4280</f>
        <v>0</v>
      </c>
      <c r="W4278" s="54">
        <f>VLOOKUP(CONCATENATE($F4278," ",$G4278),AllocFactorMatrix,(W$4+1),FALSE)*$E4280</f>
        <v>0</v>
      </c>
      <c r="X4278" s="54">
        <f t="shared" si="2178"/>
        <v>0</v>
      </c>
      <c r="Y4278" s="54">
        <f>VLOOKUP(CONCATENATE($F4278," ",$G4278),AllocFactorMatrix,(Y$4+1),FALSE)*$E4280</f>
        <v>0</v>
      </c>
      <c r="Z4278" s="54">
        <f>VLOOKUP(CONCATENATE($F4278," ",$G4278),AllocFactorMatrix,(Z$4+1),FALSE)*$E4280</f>
        <v>0</v>
      </c>
      <c r="AA4278" s="54">
        <f t="shared" si="2177"/>
        <v>0</v>
      </c>
      <c r="AB4278" s="54">
        <f>VLOOKUP(CONCATENATE($F4278," ",$G4278),AllocFactorMatrix,(AB$4+1),FALSE)*$E4280</f>
        <v>0</v>
      </c>
      <c r="AC4278" s="54">
        <f>VLOOKUP(CONCATENATE($F4278," ",$G4278),AllocFactorMatrix,(AC$4+1),FALSE)*$E4280</f>
        <v>0</v>
      </c>
      <c r="AD4278" s="54">
        <f>VLOOKUP(CONCATENATE($F4278," ",$G4278),AllocFactorMatrix,(AD$4+1),FALSE)*$E4280</f>
        <v>0</v>
      </c>
    </row>
    <row r="4279" spans="1:30" s="51" customFormat="1" hidden="1" outlineLevel="1">
      <c r="A4279" s="56"/>
      <c r="B4279" s="112"/>
      <c r="C4279" s="55"/>
      <c r="D4279" s="55"/>
      <c r="F4279" s="52" t="str">
        <f>F4280</f>
        <v>RB_GUP-Land_P</v>
      </c>
      <c r="G4279" s="55" t="str">
        <f>$G$14</f>
        <v>CUSTOMER</v>
      </c>
      <c r="H4279" s="53">
        <f t="shared" si="2174"/>
        <v>0</v>
      </c>
      <c r="I4279" s="54">
        <f>VLOOKUP(CONCATENATE($F4279," ",$G4279),AllocFactorMatrix,(I$4+1),FALSE)*$E4280</f>
        <v>0</v>
      </c>
      <c r="J4279" s="54">
        <f>VLOOKUP(CONCATENATE($F4279," ",$G4279),AllocFactorMatrix,(J$4+1),FALSE)*$E4280</f>
        <v>0</v>
      </c>
      <c r="K4279" s="54">
        <f>VLOOKUP(CONCATENATE($F4279," ",$G4279),AllocFactorMatrix,(K$4+1),FALSE)*$E4280</f>
        <v>0</v>
      </c>
      <c r="L4279" s="54">
        <f>VLOOKUP(CONCATENATE($F4279," ",$G4279),AllocFactorMatrix,(L$4+1),FALSE)*$E4280</f>
        <v>0</v>
      </c>
      <c r="M4279" s="54">
        <f>VLOOKUP(CONCATENATE($F4279," ",$G4279),AllocFactorMatrix,(M$4+1),FALSE)*$E4280</f>
        <v>0</v>
      </c>
      <c r="N4279" s="54">
        <f t="shared" si="2175"/>
        <v>0</v>
      </c>
      <c r="O4279" s="54">
        <f>VLOOKUP(CONCATENATE($F4279," ",$G4279),AllocFactorMatrix,(O$4+1),FALSE)*$E4280</f>
        <v>0</v>
      </c>
      <c r="P4279" s="54">
        <f>VLOOKUP(CONCATENATE($F4279," ",$G4279),AllocFactorMatrix,(P$4+1),FALSE)*$E4280</f>
        <v>0</v>
      </c>
      <c r="Q4279" s="54">
        <f>VLOOKUP(CONCATENATE($F4279," ",$G4279),AllocFactorMatrix,(Q$4+1),FALSE)*$E4280</f>
        <v>0</v>
      </c>
      <c r="R4279" s="54">
        <f>VLOOKUP(CONCATENATE($F4279," ",$G4279),AllocFactorMatrix,(R$4+1),FALSE)*$E4280</f>
        <v>0</v>
      </c>
      <c r="S4279" s="54">
        <f t="shared" si="2176"/>
        <v>0</v>
      </c>
      <c r="T4279" s="54">
        <f>VLOOKUP(CONCATENATE($F4279," ",$G4279),AllocFactorMatrix,(T$4+1),FALSE)*$E4280</f>
        <v>0</v>
      </c>
      <c r="U4279" s="54">
        <f>VLOOKUP(CONCATENATE($F4279," ",$G4279),AllocFactorMatrix,(U$4+1),FALSE)*$E4280</f>
        <v>0</v>
      </c>
      <c r="V4279" s="54">
        <f>VLOOKUP(CONCATENATE($F4279," ",$G4279),AllocFactorMatrix,(V$4+1),FALSE)*$E4280</f>
        <v>0</v>
      </c>
      <c r="W4279" s="54">
        <f>VLOOKUP(CONCATENATE($F4279," ",$G4279),AllocFactorMatrix,(W$4+1),FALSE)*$E4280</f>
        <v>0</v>
      </c>
      <c r="X4279" s="54">
        <f t="shared" si="2178"/>
        <v>0</v>
      </c>
      <c r="Y4279" s="54">
        <f>VLOOKUP(CONCATENATE($F4279," ",$G4279),AllocFactorMatrix,(Y$4+1),FALSE)*$E4280</f>
        <v>0</v>
      </c>
      <c r="Z4279" s="54">
        <f>VLOOKUP(CONCATENATE($F4279," ",$G4279),AllocFactorMatrix,(Z$4+1),FALSE)*$E4280</f>
        <v>0</v>
      </c>
      <c r="AA4279" s="54">
        <f t="shared" si="2177"/>
        <v>0</v>
      </c>
      <c r="AB4279" s="54">
        <f>VLOOKUP(CONCATENATE($F4279," ",$G4279),AllocFactorMatrix,(AB$4+1),FALSE)*$E4280</f>
        <v>0</v>
      </c>
      <c r="AC4279" s="54">
        <f>VLOOKUP(CONCATENATE($F4279," ",$G4279),AllocFactorMatrix,(AC$4+1),FALSE)*$E4280</f>
        <v>0</v>
      </c>
      <c r="AD4279" s="54">
        <f>VLOOKUP(CONCATENATE($F4279," ",$G4279),AllocFactorMatrix,(AD$4+1),FALSE)*$E4280</f>
        <v>0</v>
      </c>
    </row>
    <row r="4280" spans="1:30" s="51" customFormat="1" collapsed="1">
      <c r="A4280" s="56"/>
      <c r="B4280" s="112"/>
      <c r="C4280" s="55"/>
      <c r="D4280" s="55" t="str">
        <f>D3313</f>
        <v>Adj 42 - Annualization Depreciation/Amortization Expense Production</v>
      </c>
      <c r="E4280" s="98">
        <f>-1390210*0.906618*0.35</f>
        <v>-441136.29342300002</v>
      </c>
      <c r="F4280" s="61" t="s">
        <v>579</v>
      </c>
      <c r="G4280" s="55" t="str">
        <f>$G$15</f>
        <v>TOTAL</v>
      </c>
      <c r="H4280" s="53">
        <f t="shared" si="2174"/>
        <v>-441136.2934230002</v>
      </c>
      <c r="I4280" s="54">
        <f>VLOOKUP(CONCATENATE($F4280," ",$G4280),AllocFactorMatrix,(I$4+1),FALSE)*$E4280</f>
        <v>-244921.73174948624</v>
      </c>
      <c r="J4280" s="54">
        <f>VLOOKUP(CONCATENATE($F4280," ",$G4280),AllocFactorMatrix,(J$4+1),FALSE)*$E4280</f>
        <v>-11270.043099081739</v>
      </c>
      <c r="K4280" s="54">
        <f>VLOOKUP(CONCATENATE($F4280," ",$G4280),AllocFactorMatrix,(K$4+1),FALSE)*$E4280</f>
        <v>-37126.757914723341</v>
      </c>
      <c r="L4280" s="54">
        <f>VLOOKUP(CONCATENATE($F4280," ",$G4280),AllocFactorMatrix,(L$4+1),FALSE)*$E4280</f>
        <v>-927.67915649582881</v>
      </c>
      <c r="M4280" s="54">
        <f>VLOOKUP(CONCATENATE($F4280," ",$G4280),AllocFactorMatrix,(M$4+1),FALSE)*$E4280</f>
        <v>-119.41989818984118</v>
      </c>
      <c r="N4280" s="54">
        <f t="shared" si="2175"/>
        <v>-38173.856969409011</v>
      </c>
      <c r="O4280" s="54">
        <f>VLOOKUP(CONCATENATE($F4280," ",$G4280),AllocFactorMatrix,(O$4+1),FALSE)*$E4280</f>
        <v>-28242.826573748993</v>
      </c>
      <c r="P4280" s="54">
        <f>VLOOKUP(CONCATENATE($F4280," ",$G4280),AllocFactorMatrix,(P$4+1),FALSE)*$E4280</f>
        <v>-5112.0052744920986</v>
      </c>
      <c r="Q4280" s="54">
        <f>VLOOKUP(CONCATENATE($F4280," ",$G4280),AllocFactorMatrix,(Q$4+1),FALSE)*$E4280</f>
        <v>-1977.2875486122703</v>
      </c>
      <c r="R4280" s="54">
        <f>VLOOKUP(CONCATENATE($F4280," ",$G4280),AllocFactorMatrix,(R$4+1),FALSE)*$E4280</f>
        <v>-42.604069460936131</v>
      </c>
      <c r="S4280" s="54">
        <f t="shared" si="2176"/>
        <v>-35374.723466314295</v>
      </c>
      <c r="T4280" s="54">
        <f>VLOOKUP(CONCATENATE($F4280," ",$G4280),AllocFactorMatrix,(T$4+1),FALSE)*$E4280</f>
        <v>-896.81285545251603</v>
      </c>
      <c r="U4280" s="54">
        <f>VLOOKUP(CONCATENATE($F4280," ",$G4280),AllocFactorMatrix,(U$4+1),FALSE)*$E4280</f>
        <v>-14278.819666449916</v>
      </c>
      <c r="V4280" s="54">
        <f>VLOOKUP(CONCATENATE($F4280," ",$G4280),AllocFactorMatrix,(V$4+1),FALSE)*$E4280</f>
        <v>-77436.948951655751</v>
      </c>
      <c r="W4280" s="54">
        <f>VLOOKUP(CONCATENATE($F4280," ",$G4280),AllocFactorMatrix,(W$4+1),FALSE)*$E4280</f>
        <v>-10188.585122129685</v>
      </c>
      <c r="X4280" s="54">
        <f t="shared" si="2178"/>
        <v>-102801.16659568787</v>
      </c>
      <c r="Y4280" s="54">
        <f>VLOOKUP(CONCATENATE($F4280," ",$G4280),AllocFactorMatrix,(Y$4+1),FALSE)*$E4280</f>
        <v>-8323.9819643860192</v>
      </c>
      <c r="Z4280" s="54">
        <f>VLOOKUP(CONCATENATE($F4280," ",$G4280),AllocFactorMatrix,(Z$4+1),FALSE)*$E4280</f>
        <v>-173.0279724544227</v>
      </c>
      <c r="AA4280" s="54">
        <f t="shared" si="2177"/>
        <v>-8497.0099368404426</v>
      </c>
      <c r="AB4280" s="54">
        <f>VLOOKUP(CONCATENATE($F4280," ",$G4280),AllocFactorMatrix,(AB$4+1),FALSE)*$E4280</f>
        <v>-97.761606180534613</v>
      </c>
      <c r="AC4280" s="54">
        <f>VLOOKUP(CONCATENATE($F4280," ",$G4280),AllocFactorMatrix,(AC$4+1),FALSE)*$E4280</f>
        <v>0</v>
      </c>
      <c r="AD4280" s="54">
        <f>VLOOKUP(CONCATENATE($F4280," ",$G4280),AllocFactorMatrix,(AD$4+1),FALSE)*$E4280</f>
        <v>0</v>
      </c>
    </row>
    <row r="4281" spans="1:30" s="51" customFormat="1" hidden="1" outlineLevel="1">
      <c r="A4281" s="56"/>
      <c r="B4281" s="112"/>
      <c r="C4281" s="55"/>
      <c r="D4281" s="55"/>
      <c r="F4281" s="52" t="str">
        <f>F4288</f>
        <v>RB_GUP-Land_T</v>
      </c>
      <c r="G4281" s="55" t="str">
        <f>$G$8</f>
        <v>PRODUCTION</v>
      </c>
      <c r="H4281" s="53">
        <f t="shared" si="2174"/>
        <v>-311.79905220806967</v>
      </c>
      <c r="I4281" s="54">
        <f>VLOOKUP(CONCATENATE($F4281," ",$G4281),AllocFactorMatrix,(I$4+1),FALSE)*$E4288</f>
        <v>-173.11285641923394</v>
      </c>
      <c r="J4281" s="54">
        <f>VLOOKUP(CONCATENATE($F4281," ",$G4281),AllocFactorMatrix,(J$4+1),FALSE)*$E4288</f>
        <v>-7.965766610067293</v>
      </c>
      <c r="K4281" s="54">
        <f>VLOOKUP(CONCATENATE($F4281," ",$G4281),AllocFactorMatrix,(K$4+1),FALSE)*$E4288</f>
        <v>-26.241522409195696</v>
      </c>
      <c r="L4281" s="54">
        <f>VLOOKUP(CONCATENATE($F4281," ",$G4281),AllocFactorMatrix,(L$4+1),FALSE)*$E4288</f>
        <v>-0.65569187133560825</v>
      </c>
      <c r="M4281" s="54">
        <f>VLOOKUP(CONCATENATE($F4281," ",$G4281),AllocFactorMatrix,(M$4+1),FALSE)*$E4288</f>
        <v>-8.4407045227340799E-2</v>
      </c>
      <c r="N4281" s="54">
        <f t="shared" si="2175"/>
        <v>-26.981621325758645</v>
      </c>
      <c r="O4281" s="54">
        <f>VLOOKUP(CONCATENATE($F4281," ",$G4281),AllocFactorMatrix,(O$4+1),FALSE)*$E4288</f>
        <v>-19.962280793178291</v>
      </c>
      <c r="P4281" s="54">
        <f>VLOOKUP(CONCATENATE($F4281," ",$G4281),AllocFactorMatrix,(P$4+1),FALSE)*$E4288</f>
        <v>-3.6132107542121923</v>
      </c>
      <c r="Q4281" s="54">
        <f>VLOOKUP(CONCATENATE($F4281," ",$G4281),AllocFactorMatrix,(Q$4+1),FALSE)*$E4288</f>
        <v>-1.3975644098930515</v>
      </c>
      <c r="R4281" s="54">
        <f>VLOOKUP(CONCATENATE($F4281," ",$G4281),AllocFactorMatrix,(R$4+1),FALSE)*$E4288</f>
        <v>-3.0112934882437513E-2</v>
      </c>
      <c r="S4281" s="54">
        <f t="shared" si="2176"/>
        <v>-25.003168892165974</v>
      </c>
      <c r="T4281" s="54">
        <f>VLOOKUP(CONCATENATE($F4281," ",$G4281),AllocFactorMatrix,(T$4+1),FALSE)*$E4288</f>
        <v>-0.6338752954746748</v>
      </c>
      <c r="U4281" s="54">
        <f>VLOOKUP(CONCATENATE($F4281," ",$G4281),AllocFactorMatrix,(U$4+1),FALSE)*$E4288</f>
        <v>-10.09239662441454</v>
      </c>
      <c r="V4281" s="54">
        <f>VLOOKUP(CONCATENATE($F4281," ",$G4281),AllocFactorMatrix,(V$4+1),FALSE)*$E4288</f>
        <v>-54.733123637729832</v>
      </c>
      <c r="W4281" s="54">
        <f>VLOOKUP(CONCATENATE($F4281," ",$G4281),AllocFactorMatrix,(W$4+1),FALSE)*$E4288</f>
        <v>-7.2013825019268811</v>
      </c>
      <c r="X4281" s="54">
        <f>SUBTOTAL(9,T4281:W4281)</f>
        <v>-72.660778059545933</v>
      </c>
      <c r="Y4281" s="54">
        <f>VLOOKUP(CONCATENATE($F4281," ",$G4281),AllocFactorMatrix,(Y$4+1),FALSE)*$E4288</f>
        <v>-5.8834644208335858</v>
      </c>
      <c r="Z4281" s="54">
        <f>VLOOKUP(CONCATENATE($F4281," ",$G4281),AllocFactorMatrix,(Z$4+1),FALSE)*$E4288</f>
        <v>-0.12229770848856687</v>
      </c>
      <c r="AA4281" s="54">
        <f t="shared" si="2177"/>
        <v>-6.0057621293221528</v>
      </c>
      <c r="AB4281" s="54">
        <f>VLOOKUP(CONCATENATE($F4281," ",$G4281),AllocFactorMatrix,(AB$4+1),FALSE)*$E4288</f>
        <v>-6.9098771975672518E-2</v>
      </c>
      <c r="AC4281" s="54">
        <f>VLOOKUP(CONCATENATE($F4281," ",$G4281),AllocFactorMatrix,(AC$4+1),FALSE)*$E4288</f>
        <v>0</v>
      </c>
      <c r="AD4281" s="54">
        <f>VLOOKUP(CONCATENATE($F4281," ",$G4281),AllocFactorMatrix,(AD$4+1),FALSE)*$E4288</f>
        <v>0</v>
      </c>
    </row>
    <row r="4282" spans="1:30" s="51" customFormat="1" hidden="1" outlineLevel="1">
      <c r="A4282" s="56"/>
      <c r="B4282" s="112"/>
      <c r="C4282" s="55"/>
      <c r="D4282" s="55"/>
      <c r="F4282" s="52" t="str">
        <f>F4288</f>
        <v>RB_GUP-Land_T</v>
      </c>
      <c r="G4282" s="55" t="str">
        <f>$G$9</f>
        <v>BULKTRAN</v>
      </c>
      <c r="H4282" s="53">
        <f t="shared" si="2174"/>
        <v>-13201.998276663668</v>
      </c>
      <c r="I4282" s="54">
        <f>VLOOKUP(CONCATENATE($F4282," ",$G4282),AllocFactorMatrix,(I$4+1),FALSE)*$E4288</f>
        <v>-6503.0797911258333</v>
      </c>
      <c r="J4282" s="54">
        <f>VLOOKUP(CONCATENATE($F4282," ",$G4282),AllocFactorMatrix,(J$4+1),FALSE)*$E4288</f>
        <v>-321.47047103600119</v>
      </c>
      <c r="K4282" s="54">
        <f>VLOOKUP(CONCATENATE($F4282," ",$G4282),AllocFactorMatrix,(K$4+1),FALSE)*$E4288</f>
        <v>-1177.5279116797351</v>
      </c>
      <c r="L4282" s="54">
        <f>VLOOKUP(CONCATENATE($F4282," ",$G4282),AllocFactorMatrix,(L$4+1),FALSE)*$E4288</f>
        <v>-37.064397967243131</v>
      </c>
      <c r="M4282" s="54">
        <f>VLOOKUP(CONCATENATE($F4282," ",$G4282),AllocFactorMatrix,(M$4+1),FALSE)*$E4288</f>
        <v>-3.4757806415067156</v>
      </c>
      <c r="N4282" s="54">
        <f t="shared" si="2175"/>
        <v>-1218.0680902884849</v>
      </c>
      <c r="O4282" s="54">
        <f>VLOOKUP(CONCATENATE($F4282," ",$G4282),AllocFactorMatrix,(O$4+1),FALSE)*$E4288</f>
        <v>-895.10439001698535</v>
      </c>
      <c r="P4282" s="54">
        <f>VLOOKUP(CONCATENATE($F4282," ",$G4282),AllocFactorMatrix,(P$4+1),FALSE)*$E4288</f>
        <v>-166.78402578506024</v>
      </c>
      <c r="Q4282" s="54">
        <f>VLOOKUP(CONCATENATE($F4282," ",$G4282),AllocFactorMatrix,(Q$4+1),FALSE)*$E4288</f>
        <v>-75.366595733628543</v>
      </c>
      <c r="R4282" s="54">
        <f>VLOOKUP(CONCATENATE($F4282," ",$G4282),AllocFactorMatrix,(R$4+1),FALSE)*$E4288</f>
        <v>-3.3891515646841457</v>
      </c>
      <c r="S4282" s="54">
        <f t="shared" si="2176"/>
        <v>-1140.6441631003584</v>
      </c>
      <c r="T4282" s="54">
        <f>VLOOKUP(CONCATENATE($F4282," ",$G4282),AllocFactorMatrix,(T$4+1),FALSE)*$E4288</f>
        <v>-31.268289008869303</v>
      </c>
      <c r="U4282" s="54">
        <f>VLOOKUP(CONCATENATE($F4282," ",$G4282),AllocFactorMatrix,(U$4+1),FALSE)*$E4288</f>
        <v>-511.70022208143916</v>
      </c>
      <c r="V4282" s="54">
        <f>VLOOKUP(CONCATENATE($F4282," ",$G4282),AllocFactorMatrix,(V$4+1),FALSE)*$E4288</f>
        <v>-2704.3500516805093</v>
      </c>
      <c r="W4282" s="54">
        <f>VLOOKUP(CONCATENATE($F4282," ",$G4282),AllocFactorMatrix,(W$4+1),FALSE)*$E4288</f>
        <v>-488.36079672198997</v>
      </c>
      <c r="X4282" s="54">
        <f t="shared" ref="X4282:X4288" si="2179">SUBTOTAL(9,T4282:W4282)</f>
        <v>-3735.6793594928076</v>
      </c>
      <c r="Y4282" s="54">
        <f>VLOOKUP(CONCATENATE($F4282," ",$G4282),AllocFactorMatrix,(Y$4+1),FALSE)*$E4288</f>
        <v>-274.88513782210492</v>
      </c>
      <c r="Z4282" s="54">
        <f>VLOOKUP(CONCATENATE($F4282," ",$G4282),AllocFactorMatrix,(Z$4+1),FALSE)*$E4288</f>
        <v>-4.6042209848759548</v>
      </c>
      <c r="AA4282" s="54">
        <f t="shared" si="2177"/>
        <v>-279.48935880698087</v>
      </c>
      <c r="AB4282" s="54">
        <f>VLOOKUP(CONCATENATE($F4282," ",$G4282),AllocFactorMatrix,(AB$4+1),FALSE)*$E4288</f>
        <v>-3.5670428131994028</v>
      </c>
      <c r="AC4282" s="54">
        <f>VLOOKUP(CONCATENATE($F4282," ",$G4282),AllocFactorMatrix,(AC$4+1),FALSE)*$E4288</f>
        <v>0</v>
      </c>
      <c r="AD4282" s="54">
        <f>VLOOKUP(CONCATENATE($F4282," ",$G4282),AllocFactorMatrix,(AD$4+1),FALSE)*$E4288</f>
        <v>0</v>
      </c>
    </row>
    <row r="4283" spans="1:30" s="51" customFormat="1" hidden="1" outlineLevel="1">
      <c r="A4283" s="56"/>
      <c r="B4283" s="112"/>
      <c r="C4283" s="55"/>
      <c r="D4283" s="55"/>
      <c r="F4283" s="52" t="str">
        <f>F4288</f>
        <v>RB_GUP-Land_T</v>
      </c>
      <c r="G4283" s="55" t="str">
        <f>$G$10</f>
        <v>SUBTRAN</v>
      </c>
      <c r="H4283" s="53">
        <f t="shared" si="2174"/>
        <v>-3114.5287400282577</v>
      </c>
      <c r="I4283" s="54">
        <f>VLOOKUP(CONCATENATE($F4283," ",$G4283),AllocFactorMatrix,(I$4+1),FALSE)*$E4288</f>
        <v>-1516.3626105454111</v>
      </c>
      <c r="J4283" s="54">
        <f>VLOOKUP(CONCATENATE($F4283," ",$G4283),AllocFactorMatrix,(J$4+1),FALSE)*$E4288</f>
        <v>-73.181643222722627</v>
      </c>
      <c r="K4283" s="54">
        <f>VLOOKUP(CONCATENATE($F4283," ",$G4283),AllocFactorMatrix,(K$4+1),FALSE)*$E4288</f>
        <v>-266.23123979977555</v>
      </c>
      <c r="L4283" s="54">
        <f>VLOOKUP(CONCATENATE($F4283," ",$G4283),AllocFactorMatrix,(L$4+1),FALSE)*$E4288</f>
        <v>-8.223632506295937</v>
      </c>
      <c r="M4283" s="54">
        <f>VLOOKUP(CONCATENATE($F4283," ",$G4283),AllocFactorMatrix,(M$4+1),FALSE)*$E4288</f>
        <v>-1.0242099365780428</v>
      </c>
      <c r="N4283" s="54">
        <f t="shared" si="2175"/>
        <v>-275.4790822426495</v>
      </c>
      <c r="O4283" s="54">
        <f>VLOOKUP(CONCATENATE($F4283," ",$G4283),AllocFactorMatrix,(O$4+1),FALSE)*$E4288</f>
        <v>-201.14186281377104</v>
      </c>
      <c r="P4283" s="54">
        <f>VLOOKUP(CONCATENATE($F4283," ",$G4283),AllocFactorMatrix,(P$4+1),FALSE)*$E4288</f>
        <v>-37.39203769408244</v>
      </c>
      <c r="Q4283" s="54">
        <f>VLOOKUP(CONCATENATE($F4283," ",$G4283),AllocFactorMatrix,(Q$4+1),FALSE)*$E4288</f>
        <v>-22.248707968531981</v>
      </c>
      <c r="R4283" s="54">
        <f>VLOOKUP(CONCATENATE($F4283," ",$G4283),AllocFactorMatrix,(R$4+1),FALSE)*$E4288</f>
        <v>0</v>
      </c>
      <c r="S4283" s="54">
        <f t="shared" si="2176"/>
        <v>-260.78260847638546</v>
      </c>
      <c r="T4283" s="54">
        <f>VLOOKUP(CONCATENATE($F4283," ",$G4283),AllocFactorMatrix,(T$4+1),FALSE)*$E4288</f>
        <v>-7.023528478212052</v>
      </c>
      <c r="U4283" s="54">
        <f>VLOOKUP(CONCATENATE($F4283," ",$G4283),AllocFactorMatrix,(U$4+1),FALSE)*$E4288</f>
        <v>-114.97917123441462</v>
      </c>
      <c r="V4283" s="54">
        <f>VLOOKUP(CONCATENATE($F4283," ",$G4283),AllocFactorMatrix,(V$4+1),FALSE)*$E4288</f>
        <v>-801.02344985458944</v>
      </c>
      <c r="W4283" s="54">
        <f>VLOOKUP(CONCATENATE($F4283," ",$G4283),AllocFactorMatrix,(W$4+1),FALSE)*$E4288</f>
        <v>0</v>
      </c>
      <c r="X4283" s="54">
        <f t="shared" si="2179"/>
        <v>-923.02614956721618</v>
      </c>
      <c r="Y4283" s="54">
        <f>VLOOKUP(CONCATENATE($F4283," ",$G4283),AllocFactorMatrix,(Y$4+1),FALSE)*$E4288</f>
        <v>-60.537807742705489</v>
      </c>
      <c r="Z4283" s="54">
        <f>VLOOKUP(CONCATENATE($F4283," ",$G4283),AllocFactorMatrix,(Z$4+1),FALSE)*$E4288</f>
        <v>-1.0091668997647421</v>
      </c>
      <c r="AA4283" s="54">
        <f t="shared" si="2177"/>
        <v>-61.546974642470232</v>
      </c>
      <c r="AB4283" s="54">
        <f>VLOOKUP(CONCATENATE($F4283," ",$G4283),AllocFactorMatrix,(AB$4+1),FALSE)*$E4288</f>
        <v>-0.80839996994511742</v>
      </c>
      <c r="AC4283" s="54">
        <f>VLOOKUP(CONCATENATE($F4283," ",$G4283),AllocFactorMatrix,(AC$4+1),FALSE)*$E4288</f>
        <v>-2.7487327164835089</v>
      </c>
      <c r="AD4283" s="54">
        <f>VLOOKUP(CONCATENATE($F4283," ",$G4283),AllocFactorMatrix,(AD$4+1),FALSE)*$E4288</f>
        <v>-0.59253864497443565</v>
      </c>
    </row>
    <row r="4284" spans="1:30" s="51" customFormat="1" hidden="1" outlineLevel="1">
      <c r="A4284" s="56"/>
      <c r="B4284" s="112"/>
      <c r="C4284" s="55"/>
      <c r="D4284" s="55"/>
      <c r="F4284" s="52" t="str">
        <f>F4288</f>
        <v>RB_GUP-Land_T</v>
      </c>
      <c r="G4284" s="55" t="str">
        <f>$G$11</f>
        <v>DISTPRI</v>
      </c>
      <c r="H4284" s="53">
        <f t="shared" si="2174"/>
        <v>0</v>
      </c>
      <c r="I4284" s="54">
        <f>VLOOKUP(CONCATENATE($F4284," ",$G4284),AllocFactorMatrix,(I$4+1),FALSE)*$E4288</f>
        <v>0</v>
      </c>
      <c r="J4284" s="54">
        <f>VLOOKUP(CONCATENATE($F4284," ",$G4284),AllocFactorMatrix,(J$4+1),FALSE)*$E4288</f>
        <v>0</v>
      </c>
      <c r="K4284" s="54">
        <f>VLOOKUP(CONCATENATE($F4284," ",$G4284),AllocFactorMatrix,(K$4+1),FALSE)*$E4288</f>
        <v>0</v>
      </c>
      <c r="L4284" s="54">
        <f>VLOOKUP(CONCATENATE($F4284," ",$G4284),AllocFactorMatrix,(L$4+1),FALSE)*$E4288</f>
        <v>0</v>
      </c>
      <c r="M4284" s="54">
        <f>VLOOKUP(CONCATENATE($F4284," ",$G4284),AllocFactorMatrix,(M$4+1),FALSE)*$E4288</f>
        <v>0</v>
      </c>
      <c r="N4284" s="54">
        <f t="shared" si="2175"/>
        <v>0</v>
      </c>
      <c r="O4284" s="54">
        <f>VLOOKUP(CONCATENATE($F4284," ",$G4284),AllocFactorMatrix,(O$4+1),FALSE)*$E4288</f>
        <v>0</v>
      </c>
      <c r="P4284" s="54">
        <f>VLOOKUP(CONCATENATE($F4284," ",$G4284),AllocFactorMatrix,(P$4+1),FALSE)*$E4288</f>
        <v>0</v>
      </c>
      <c r="Q4284" s="54">
        <f>VLOOKUP(CONCATENATE($F4284," ",$G4284),AllocFactorMatrix,(Q$4+1),FALSE)*$E4288</f>
        <v>0</v>
      </c>
      <c r="R4284" s="54">
        <f>VLOOKUP(CONCATENATE($F4284," ",$G4284),AllocFactorMatrix,(R$4+1),FALSE)*$E4288</f>
        <v>0</v>
      </c>
      <c r="S4284" s="54">
        <f t="shared" si="2176"/>
        <v>0</v>
      </c>
      <c r="T4284" s="54">
        <f>VLOOKUP(CONCATENATE($F4284," ",$G4284),AllocFactorMatrix,(T$4+1),FALSE)*$E4288</f>
        <v>0</v>
      </c>
      <c r="U4284" s="54">
        <f>VLOOKUP(CONCATENATE($F4284," ",$G4284),AllocFactorMatrix,(U$4+1),FALSE)*$E4288</f>
        <v>0</v>
      </c>
      <c r="V4284" s="54">
        <f>VLOOKUP(CONCATENATE($F4284," ",$G4284),AllocFactorMatrix,(V$4+1),FALSE)*$E4288</f>
        <v>0</v>
      </c>
      <c r="W4284" s="54">
        <f>VLOOKUP(CONCATENATE($F4284," ",$G4284),AllocFactorMatrix,(W$4+1),FALSE)*$E4288</f>
        <v>0</v>
      </c>
      <c r="X4284" s="54">
        <f t="shared" si="2179"/>
        <v>0</v>
      </c>
      <c r="Y4284" s="54">
        <f>VLOOKUP(CONCATENATE($F4284," ",$G4284),AllocFactorMatrix,(Y$4+1),FALSE)*$E4288</f>
        <v>0</v>
      </c>
      <c r="Z4284" s="54">
        <f>VLOOKUP(CONCATENATE($F4284," ",$G4284),AllocFactorMatrix,(Z$4+1),FALSE)*$E4288</f>
        <v>0</v>
      </c>
      <c r="AA4284" s="54">
        <f t="shared" si="2177"/>
        <v>0</v>
      </c>
      <c r="AB4284" s="54">
        <f>VLOOKUP(CONCATENATE($F4284," ",$G4284),AllocFactorMatrix,(AB$4+1),FALSE)*$E4288</f>
        <v>0</v>
      </c>
      <c r="AC4284" s="54">
        <f>VLOOKUP(CONCATENATE($F4284," ",$G4284),AllocFactorMatrix,(AC$4+1),FALSE)*$E4288</f>
        <v>0</v>
      </c>
      <c r="AD4284" s="54">
        <f>VLOOKUP(CONCATENATE($F4284," ",$G4284),AllocFactorMatrix,(AD$4+1),FALSE)*$E4288</f>
        <v>0</v>
      </c>
    </row>
    <row r="4285" spans="1:30" s="51" customFormat="1" hidden="1" outlineLevel="1">
      <c r="A4285" s="56"/>
      <c r="B4285" s="112"/>
      <c r="C4285" s="55"/>
      <c r="D4285" s="55"/>
      <c r="F4285" s="52" t="str">
        <f>F4288</f>
        <v>RB_GUP-Land_T</v>
      </c>
      <c r="G4285" s="55" t="str">
        <f>$G$12</f>
        <v>DISTSEC</v>
      </c>
      <c r="H4285" s="53">
        <f t="shared" si="2174"/>
        <v>0</v>
      </c>
      <c r="I4285" s="54">
        <f>VLOOKUP(CONCATENATE($F4285," ",$G4285),AllocFactorMatrix,(I$4+1),FALSE)*$E4288</f>
        <v>0</v>
      </c>
      <c r="J4285" s="54">
        <f>VLOOKUP(CONCATENATE($F4285," ",$G4285),AllocFactorMatrix,(J$4+1),FALSE)*$E4288</f>
        <v>0</v>
      </c>
      <c r="K4285" s="54">
        <f>VLOOKUP(CONCATENATE($F4285," ",$G4285),AllocFactorMatrix,(K$4+1),FALSE)*$E4288</f>
        <v>0</v>
      </c>
      <c r="L4285" s="54">
        <f>VLOOKUP(CONCATENATE($F4285," ",$G4285),AllocFactorMatrix,(L$4+1),FALSE)*$E4288</f>
        <v>0</v>
      </c>
      <c r="M4285" s="54">
        <f>VLOOKUP(CONCATENATE($F4285," ",$G4285),AllocFactorMatrix,(M$4+1),FALSE)*$E4288</f>
        <v>0</v>
      </c>
      <c r="N4285" s="54">
        <f t="shared" si="2175"/>
        <v>0</v>
      </c>
      <c r="O4285" s="54">
        <f>VLOOKUP(CONCATENATE($F4285," ",$G4285),AllocFactorMatrix,(O$4+1),FALSE)*$E4288</f>
        <v>0</v>
      </c>
      <c r="P4285" s="54">
        <f>VLOOKUP(CONCATENATE($F4285," ",$G4285),AllocFactorMatrix,(P$4+1),FALSE)*$E4288</f>
        <v>0</v>
      </c>
      <c r="Q4285" s="54">
        <f>VLOOKUP(CONCATENATE($F4285," ",$G4285),AllocFactorMatrix,(Q$4+1),FALSE)*$E4288</f>
        <v>0</v>
      </c>
      <c r="R4285" s="54">
        <f>VLOOKUP(CONCATENATE($F4285," ",$G4285),AllocFactorMatrix,(R$4+1),FALSE)*$E4288</f>
        <v>0</v>
      </c>
      <c r="S4285" s="54">
        <f t="shared" si="2176"/>
        <v>0</v>
      </c>
      <c r="T4285" s="54">
        <f>VLOOKUP(CONCATENATE($F4285," ",$G4285),AllocFactorMatrix,(T$4+1),FALSE)*$E4288</f>
        <v>0</v>
      </c>
      <c r="U4285" s="54">
        <f>VLOOKUP(CONCATENATE($F4285," ",$G4285),AllocFactorMatrix,(U$4+1),FALSE)*$E4288</f>
        <v>0</v>
      </c>
      <c r="V4285" s="54">
        <f>VLOOKUP(CONCATENATE($F4285," ",$G4285),AllocFactorMatrix,(V$4+1),FALSE)*$E4288</f>
        <v>0</v>
      </c>
      <c r="W4285" s="54">
        <f>VLOOKUP(CONCATENATE($F4285," ",$G4285),AllocFactorMatrix,(W$4+1),FALSE)*$E4288</f>
        <v>0</v>
      </c>
      <c r="X4285" s="54">
        <f t="shared" si="2179"/>
        <v>0</v>
      </c>
      <c r="Y4285" s="54">
        <f>VLOOKUP(CONCATENATE($F4285," ",$G4285),AllocFactorMatrix,(Y$4+1),FALSE)*$E4288</f>
        <v>0</v>
      </c>
      <c r="Z4285" s="54">
        <f>VLOOKUP(CONCATENATE($F4285," ",$G4285),AllocFactorMatrix,(Z$4+1),FALSE)*$E4288</f>
        <v>0</v>
      </c>
      <c r="AA4285" s="54">
        <f t="shared" si="2177"/>
        <v>0</v>
      </c>
      <c r="AB4285" s="54">
        <f>VLOOKUP(CONCATENATE($F4285," ",$G4285),AllocFactorMatrix,(AB$4+1),FALSE)*$E4288</f>
        <v>0</v>
      </c>
      <c r="AC4285" s="54">
        <f>VLOOKUP(CONCATENATE($F4285," ",$G4285),AllocFactorMatrix,(AC$4+1),FALSE)*$E4288</f>
        <v>0</v>
      </c>
      <c r="AD4285" s="54">
        <f>VLOOKUP(CONCATENATE($F4285," ",$G4285),AllocFactorMatrix,(AD$4+1),FALSE)*$E4288</f>
        <v>0</v>
      </c>
    </row>
    <row r="4286" spans="1:30" s="51" customFormat="1" hidden="1" outlineLevel="1">
      <c r="A4286" s="56"/>
      <c r="B4286" s="112"/>
      <c r="C4286" s="55"/>
      <c r="D4286" s="55"/>
      <c r="F4286" s="52" t="str">
        <f>F4288</f>
        <v>RB_GUP-Land_T</v>
      </c>
      <c r="G4286" s="55" t="str">
        <f>$G$13</f>
        <v>ENERGY</v>
      </c>
      <c r="H4286" s="53">
        <f t="shared" si="2174"/>
        <v>0</v>
      </c>
      <c r="I4286" s="54">
        <f>VLOOKUP(CONCATENATE($F4286," ",$G4286),AllocFactorMatrix,(I$4+1),FALSE)*$E4288</f>
        <v>0</v>
      </c>
      <c r="J4286" s="54">
        <f>VLOOKUP(CONCATENATE($F4286," ",$G4286),AllocFactorMatrix,(J$4+1),FALSE)*$E4288</f>
        <v>0</v>
      </c>
      <c r="K4286" s="54">
        <f>VLOOKUP(CONCATENATE($F4286," ",$G4286),AllocFactorMatrix,(K$4+1),FALSE)*$E4288</f>
        <v>0</v>
      </c>
      <c r="L4286" s="54">
        <f>VLOOKUP(CONCATENATE($F4286," ",$G4286),AllocFactorMatrix,(L$4+1),FALSE)*$E4288</f>
        <v>0</v>
      </c>
      <c r="M4286" s="54">
        <f>VLOOKUP(CONCATENATE($F4286," ",$G4286),AllocFactorMatrix,(M$4+1),FALSE)*$E4288</f>
        <v>0</v>
      </c>
      <c r="N4286" s="54">
        <f t="shared" si="2175"/>
        <v>0</v>
      </c>
      <c r="O4286" s="54">
        <f>VLOOKUP(CONCATENATE($F4286," ",$G4286),AllocFactorMatrix,(O$4+1),FALSE)*$E4288</f>
        <v>0</v>
      </c>
      <c r="P4286" s="54">
        <f>VLOOKUP(CONCATENATE($F4286," ",$G4286),AllocFactorMatrix,(P$4+1),FALSE)*$E4288</f>
        <v>0</v>
      </c>
      <c r="Q4286" s="54">
        <f>VLOOKUP(CONCATENATE($F4286," ",$G4286),AllocFactorMatrix,(Q$4+1),FALSE)*$E4288</f>
        <v>0</v>
      </c>
      <c r="R4286" s="54">
        <f>VLOOKUP(CONCATENATE($F4286," ",$G4286),AllocFactorMatrix,(R$4+1),FALSE)*$E4288</f>
        <v>0</v>
      </c>
      <c r="S4286" s="54">
        <f t="shared" si="2176"/>
        <v>0</v>
      </c>
      <c r="T4286" s="54">
        <f>VLOOKUP(CONCATENATE($F4286," ",$G4286),AllocFactorMatrix,(T$4+1),FALSE)*$E4288</f>
        <v>0</v>
      </c>
      <c r="U4286" s="54">
        <f>VLOOKUP(CONCATENATE($F4286," ",$G4286),AllocFactorMatrix,(U$4+1),FALSE)*$E4288</f>
        <v>0</v>
      </c>
      <c r="V4286" s="54">
        <f>VLOOKUP(CONCATENATE($F4286," ",$G4286),AllocFactorMatrix,(V$4+1),FALSE)*$E4288</f>
        <v>0</v>
      </c>
      <c r="W4286" s="54">
        <f>VLOOKUP(CONCATENATE($F4286," ",$G4286),AllocFactorMatrix,(W$4+1),FALSE)*$E4288</f>
        <v>0</v>
      </c>
      <c r="X4286" s="54">
        <f t="shared" si="2179"/>
        <v>0</v>
      </c>
      <c r="Y4286" s="54">
        <f>VLOOKUP(CONCATENATE($F4286," ",$G4286),AllocFactorMatrix,(Y$4+1),FALSE)*$E4288</f>
        <v>0</v>
      </c>
      <c r="Z4286" s="54">
        <f>VLOOKUP(CONCATENATE($F4286," ",$G4286),AllocFactorMatrix,(Z$4+1),FALSE)*$E4288</f>
        <v>0</v>
      </c>
      <c r="AA4286" s="54">
        <f t="shared" si="2177"/>
        <v>0</v>
      </c>
      <c r="AB4286" s="54">
        <f>VLOOKUP(CONCATENATE($F4286," ",$G4286),AllocFactorMatrix,(AB$4+1),FALSE)*$E4288</f>
        <v>0</v>
      </c>
      <c r="AC4286" s="54">
        <f>VLOOKUP(CONCATENATE($F4286," ",$G4286),AllocFactorMatrix,(AC$4+1),FALSE)*$E4288</f>
        <v>0</v>
      </c>
      <c r="AD4286" s="54">
        <f>VLOOKUP(CONCATENATE($F4286," ",$G4286),AllocFactorMatrix,(AD$4+1),FALSE)*$E4288</f>
        <v>0</v>
      </c>
    </row>
    <row r="4287" spans="1:30" s="51" customFormat="1" hidden="1" outlineLevel="1">
      <c r="A4287" s="56"/>
      <c r="B4287" s="112"/>
      <c r="C4287" s="55"/>
      <c r="D4287" s="55"/>
      <c r="F4287" s="52" t="str">
        <f>F4288</f>
        <v>RB_GUP-Land_T</v>
      </c>
      <c r="G4287" s="55" t="str">
        <f>$G$14</f>
        <v>CUSTOMER</v>
      </c>
      <c r="H4287" s="53">
        <f t="shared" si="2174"/>
        <v>0</v>
      </c>
      <c r="I4287" s="54">
        <f>VLOOKUP(CONCATENATE($F4287," ",$G4287),AllocFactorMatrix,(I$4+1),FALSE)*$E4288</f>
        <v>0</v>
      </c>
      <c r="J4287" s="54">
        <f>VLOOKUP(CONCATENATE($F4287," ",$G4287),AllocFactorMatrix,(J$4+1),FALSE)*$E4288</f>
        <v>0</v>
      </c>
      <c r="K4287" s="54">
        <f>VLOOKUP(CONCATENATE($F4287," ",$G4287),AllocFactorMatrix,(K$4+1),FALSE)*$E4288</f>
        <v>0</v>
      </c>
      <c r="L4287" s="54">
        <f>VLOOKUP(CONCATENATE($F4287," ",$G4287),AllocFactorMatrix,(L$4+1),FALSE)*$E4288</f>
        <v>0</v>
      </c>
      <c r="M4287" s="54">
        <f>VLOOKUP(CONCATENATE($F4287," ",$G4287),AllocFactorMatrix,(M$4+1),FALSE)*$E4288</f>
        <v>0</v>
      </c>
      <c r="N4287" s="54">
        <f t="shared" si="2175"/>
        <v>0</v>
      </c>
      <c r="O4287" s="54">
        <f>VLOOKUP(CONCATENATE($F4287," ",$G4287),AllocFactorMatrix,(O$4+1),FALSE)*$E4288</f>
        <v>0</v>
      </c>
      <c r="P4287" s="54">
        <f>VLOOKUP(CONCATENATE($F4287," ",$G4287),AllocFactorMatrix,(P$4+1),FALSE)*$E4288</f>
        <v>0</v>
      </c>
      <c r="Q4287" s="54">
        <f>VLOOKUP(CONCATENATE($F4287," ",$G4287),AllocFactorMatrix,(Q$4+1),FALSE)*$E4288</f>
        <v>0</v>
      </c>
      <c r="R4287" s="54">
        <f>VLOOKUP(CONCATENATE($F4287," ",$G4287),AllocFactorMatrix,(R$4+1),FALSE)*$E4288</f>
        <v>0</v>
      </c>
      <c r="S4287" s="54">
        <f t="shared" si="2176"/>
        <v>0</v>
      </c>
      <c r="T4287" s="54">
        <f>VLOOKUP(CONCATENATE($F4287," ",$G4287),AllocFactorMatrix,(T$4+1),FALSE)*$E4288</f>
        <v>0</v>
      </c>
      <c r="U4287" s="54">
        <f>VLOOKUP(CONCATENATE($F4287," ",$G4287),AllocFactorMatrix,(U$4+1),FALSE)*$E4288</f>
        <v>0</v>
      </c>
      <c r="V4287" s="54">
        <f>VLOOKUP(CONCATENATE($F4287," ",$G4287),AllocFactorMatrix,(V$4+1),FALSE)*$E4288</f>
        <v>0</v>
      </c>
      <c r="W4287" s="54">
        <f>VLOOKUP(CONCATENATE($F4287," ",$G4287),AllocFactorMatrix,(W$4+1),FALSE)*$E4288</f>
        <v>0</v>
      </c>
      <c r="X4287" s="54">
        <f t="shared" si="2179"/>
        <v>0</v>
      </c>
      <c r="Y4287" s="54">
        <f>VLOOKUP(CONCATENATE($F4287," ",$G4287),AllocFactorMatrix,(Y$4+1),FALSE)*$E4288</f>
        <v>0</v>
      </c>
      <c r="Z4287" s="54">
        <f>VLOOKUP(CONCATENATE($F4287," ",$G4287),AllocFactorMatrix,(Z$4+1),FALSE)*$E4288</f>
        <v>0</v>
      </c>
      <c r="AA4287" s="54">
        <f t="shared" si="2177"/>
        <v>0</v>
      </c>
      <c r="AB4287" s="54">
        <f>VLOOKUP(CONCATENATE($F4287," ",$G4287),AllocFactorMatrix,(AB$4+1),FALSE)*$E4288</f>
        <v>0</v>
      </c>
      <c r="AC4287" s="54">
        <f>VLOOKUP(CONCATENATE($F4287," ",$G4287),AllocFactorMatrix,(AC$4+1),FALSE)*$E4288</f>
        <v>0</v>
      </c>
      <c r="AD4287" s="54">
        <f>VLOOKUP(CONCATENATE($F4287," ",$G4287),AllocFactorMatrix,(AD$4+1),FALSE)*$E4288</f>
        <v>0</v>
      </c>
    </row>
    <row r="4288" spans="1:30" s="51" customFormat="1" collapsed="1">
      <c r="A4288" s="56"/>
      <c r="B4288" s="112"/>
      <c r="C4288" s="55"/>
      <c r="D4288" s="55" t="str">
        <f>D3321</f>
        <v>Adj 42 - Annualization Depreciation/Amortization Expense Transmission</v>
      </c>
      <c r="E4288" s="98">
        <f>-52403*0.906618*0.35</f>
        <v>-16628.326068899998</v>
      </c>
      <c r="F4288" s="61" t="s">
        <v>580</v>
      </c>
      <c r="G4288" s="55" t="str">
        <f>$G$15</f>
        <v>TOTAL</v>
      </c>
      <c r="H4288" s="53">
        <f t="shared" si="2174"/>
        <v>-16628.326068899991</v>
      </c>
      <c r="I4288" s="54">
        <f>VLOOKUP(CONCATENATE($F4288," ",$G4288),AllocFactorMatrix,(I$4+1),FALSE)*$E4288</f>
        <v>-8192.5552580904787</v>
      </c>
      <c r="J4288" s="54">
        <f>VLOOKUP(CONCATENATE($F4288," ",$G4288),AllocFactorMatrix,(J$4+1),FALSE)*$E4288</f>
        <v>-402.61788086879113</v>
      </c>
      <c r="K4288" s="54">
        <f>VLOOKUP(CONCATENATE($F4288," ",$G4288),AllocFactorMatrix,(K$4+1),FALSE)*$E4288</f>
        <v>-1470.0006738887062</v>
      </c>
      <c r="L4288" s="54">
        <f>VLOOKUP(CONCATENATE($F4288," ",$G4288),AllocFactorMatrix,(L$4+1),FALSE)*$E4288</f>
        <v>-45.943722344874672</v>
      </c>
      <c r="M4288" s="54">
        <f>VLOOKUP(CONCATENATE($F4288," ",$G4288),AllocFactorMatrix,(M$4+1),FALSE)*$E4288</f>
        <v>-4.5843976233120998</v>
      </c>
      <c r="N4288" s="54">
        <f t="shared" si="2175"/>
        <v>-1520.5287938568929</v>
      </c>
      <c r="O4288" s="54">
        <f>VLOOKUP(CONCATENATE($F4288," ",$G4288),AllocFactorMatrix,(O$4+1),FALSE)*$E4288</f>
        <v>-1116.2085336239347</v>
      </c>
      <c r="P4288" s="54">
        <f>VLOOKUP(CONCATENATE($F4288," ",$G4288),AllocFactorMatrix,(P$4+1),FALSE)*$E4288</f>
        <v>-207.78927423335486</v>
      </c>
      <c r="Q4288" s="54">
        <f>VLOOKUP(CONCATENATE($F4288," ",$G4288),AllocFactorMatrix,(Q$4+1),FALSE)*$E4288</f>
        <v>-99.012868112053582</v>
      </c>
      <c r="R4288" s="54">
        <f>VLOOKUP(CONCATENATE($F4288," ",$G4288),AllocFactorMatrix,(R$4+1),FALSE)*$E4288</f>
        <v>-3.4192644995665833</v>
      </c>
      <c r="S4288" s="54">
        <f t="shared" si="2176"/>
        <v>-1426.42994046891</v>
      </c>
      <c r="T4288" s="54">
        <f>VLOOKUP(CONCATENATE($F4288," ",$G4288),AllocFactorMatrix,(T$4+1),FALSE)*$E4288</f>
        <v>-38.925692782556027</v>
      </c>
      <c r="U4288" s="54">
        <f>VLOOKUP(CONCATENATE($F4288," ",$G4288),AllocFactorMatrix,(U$4+1),FALSE)*$E4288</f>
        <v>-636.77178994026826</v>
      </c>
      <c r="V4288" s="54">
        <f>VLOOKUP(CONCATENATE($F4288," ",$G4288),AllocFactorMatrix,(V$4+1),FALSE)*$E4288</f>
        <v>-3560.1066251728289</v>
      </c>
      <c r="W4288" s="54">
        <f>VLOOKUP(CONCATENATE($F4288," ",$G4288),AllocFactorMatrix,(W$4+1),FALSE)*$E4288</f>
        <v>-495.56217922391687</v>
      </c>
      <c r="X4288" s="54">
        <f t="shared" si="2179"/>
        <v>-4731.3662871195702</v>
      </c>
      <c r="Y4288" s="54">
        <f>VLOOKUP(CONCATENATE($F4288," ",$G4288),AllocFactorMatrix,(Y$4+1),FALSE)*$E4288</f>
        <v>-341.306409985644</v>
      </c>
      <c r="Z4288" s="54">
        <f>VLOOKUP(CONCATENATE($F4288," ",$G4288),AllocFactorMatrix,(Z$4+1),FALSE)*$E4288</f>
        <v>-5.7356855931292641</v>
      </c>
      <c r="AA4288" s="54">
        <f t="shared" si="2177"/>
        <v>-347.04209557877329</v>
      </c>
      <c r="AB4288" s="54">
        <f>VLOOKUP(CONCATENATE($F4288," ",$G4288),AllocFactorMatrix,(AB$4+1),FALSE)*$E4288</f>
        <v>-4.4445415551201926</v>
      </c>
      <c r="AC4288" s="54">
        <f>VLOOKUP(CONCATENATE($F4288," ",$G4288),AllocFactorMatrix,(AC$4+1),FALSE)*$E4288</f>
        <v>-2.7487327164835089</v>
      </c>
      <c r="AD4288" s="54">
        <f>VLOOKUP(CONCATENATE($F4288," ",$G4288),AllocFactorMatrix,(AD$4+1),FALSE)*$E4288</f>
        <v>-0.59253864497443565</v>
      </c>
    </row>
    <row r="4289" spans="1:30" s="51" customFormat="1" hidden="1" outlineLevel="1">
      <c r="A4289" s="56"/>
      <c r="B4289" s="112"/>
      <c r="C4289" s="55"/>
      <c r="D4289" s="55"/>
      <c r="F4289" s="52" t="str">
        <f>F4296</f>
        <v>RB_GUP-Land_D</v>
      </c>
      <c r="G4289" s="55" t="str">
        <f>$G$8</f>
        <v>PRODUCTION</v>
      </c>
      <c r="H4289" s="53">
        <f t="shared" si="2174"/>
        <v>0</v>
      </c>
      <c r="I4289" s="54">
        <f>VLOOKUP(CONCATENATE($F4289," ",$G4289),AllocFactorMatrix,(I$4+1),FALSE)*$E4296</f>
        <v>0</v>
      </c>
      <c r="J4289" s="54">
        <f>VLOOKUP(CONCATENATE($F4289," ",$G4289),AllocFactorMatrix,(J$4+1),FALSE)*$E4296</f>
        <v>0</v>
      </c>
      <c r="K4289" s="54">
        <f>VLOOKUP(CONCATENATE($F4289," ",$G4289),AllocFactorMatrix,(K$4+1),FALSE)*$E4296</f>
        <v>0</v>
      </c>
      <c r="L4289" s="54">
        <f>VLOOKUP(CONCATENATE($F4289," ",$G4289),AllocFactorMatrix,(L$4+1),FALSE)*$E4296</f>
        <v>0</v>
      </c>
      <c r="M4289" s="54">
        <f>VLOOKUP(CONCATENATE($F4289," ",$G4289),AllocFactorMatrix,(M$4+1),FALSE)*$E4296</f>
        <v>0</v>
      </c>
      <c r="N4289" s="54">
        <f t="shared" si="2175"/>
        <v>0</v>
      </c>
      <c r="O4289" s="54">
        <f>VLOOKUP(CONCATENATE($F4289," ",$G4289),AllocFactorMatrix,(O$4+1),FALSE)*$E4296</f>
        <v>0</v>
      </c>
      <c r="P4289" s="54">
        <f>VLOOKUP(CONCATENATE($F4289," ",$G4289),AllocFactorMatrix,(P$4+1),FALSE)*$E4296</f>
        <v>0</v>
      </c>
      <c r="Q4289" s="54">
        <f>VLOOKUP(CONCATENATE($F4289," ",$G4289),AllocFactorMatrix,(Q$4+1),FALSE)*$E4296</f>
        <v>0</v>
      </c>
      <c r="R4289" s="54">
        <f>VLOOKUP(CONCATENATE($F4289," ",$G4289),AllocFactorMatrix,(R$4+1),FALSE)*$E4296</f>
        <v>0</v>
      </c>
      <c r="S4289" s="54">
        <f t="shared" si="2176"/>
        <v>0</v>
      </c>
      <c r="T4289" s="54">
        <f>VLOOKUP(CONCATENATE($F4289," ",$G4289),AllocFactorMatrix,(T$4+1),FALSE)*$E4296</f>
        <v>0</v>
      </c>
      <c r="U4289" s="54">
        <f>VLOOKUP(CONCATENATE($F4289," ",$G4289),AllocFactorMatrix,(U$4+1),FALSE)*$E4296</f>
        <v>0</v>
      </c>
      <c r="V4289" s="54">
        <f>VLOOKUP(CONCATENATE($F4289," ",$G4289),AllocFactorMatrix,(V$4+1),FALSE)*$E4296</f>
        <v>0</v>
      </c>
      <c r="W4289" s="54">
        <f>VLOOKUP(CONCATENATE($F4289," ",$G4289),AllocFactorMatrix,(W$4+1),FALSE)*$E4296</f>
        <v>0</v>
      </c>
      <c r="X4289" s="54">
        <f>SUBTOTAL(9,T4289:W4289)</f>
        <v>0</v>
      </c>
      <c r="Y4289" s="54">
        <f>VLOOKUP(CONCATENATE($F4289," ",$G4289),AllocFactorMatrix,(Y$4+1),FALSE)*$E4296</f>
        <v>0</v>
      </c>
      <c r="Z4289" s="54">
        <f>VLOOKUP(CONCATENATE($F4289," ",$G4289),AllocFactorMatrix,(Z$4+1),FALSE)*$E4296</f>
        <v>0</v>
      </c>
      <c r="AA4289" s="54">
        <f t="shared" si="2177"/>
        <v>0</v>
      </c>
      <c r="AB4289" s="54">
        <f>VLOOKUP(CONCATENATE($F4289," ",$G4289),AllocFactorMatrix,(AB$4+1),FALSE)*$E4296</f>
        <v>0</v>
      </c>
      <c r="AC4289" s="54">
        <f>VLOOKUP(CONCATENATE($F4289," ",$G4289),AllocFactorMatrix,(AC$4+1),FALSE)*$E4296</f>
        <v>0</v>
      </c>
      <c r="AD4289" s="54">
        <f>VLOOKUP(CONCATENATE($F4289," ",$G4289),AllocFactorMatrix,(AD$4+1),FALSE)*$E4296</f>
        <v>0</v>
      </c>
    </row>
    <row r="4290" spans="1:30" s="51" customFormat="1" hidden="1" outlineLevel="1">
      <c r="A4290" s="56"/>
      <c r="B4290" s="112"/>
      <c r="C4290" s="55"/>
      <c r="D4290" s="55"/>
      <c r="F4290" s="52" t="str">
        <f>F4296</f>
        <v>RB_GUP-Land_D</v>
      </c>
      <c r="G4290" s="55" t="str">
        <f>$G$9</f>
        <v>BULKTRAN</v>
      </c>
      <c r="H4290" s="53">
        <f t="shared" si="2174"/>
        <v>0</v>
      </c>
      <c r="I4290" s="54">
        <f>VLOOKUP(CONCATENATE($F4290," ",$G4290),AllocFactorMatrix,(I$4+1),FALSE)*$E4296</f>
        <v>0</v>
      </c>
      <c r="J4290" s="54">
        <f>VLOOKUP(CONCATENATE($F4290," ",$G4290),AllocFactorMatrix,(J$4+1),FALSE)*$E4296</f>
        <v>0</v>
      </c>
      <c r="K4290" s="54">
        <f>VLOOKUP(CONCATENATE($F4290," ",$G4290),AllocFactorMatrix,(K$4+1),FALSE)*$E4296</f>
        <v>0</v>
      </c>
      <c r="L4290" s="54">
        <f>VLOOKUP(CONCATENATE($F4290," ",$G4290),AllocFactorMatrix,(L$4+1),FALSE)*$E4296</f>
        <v>0</v>
      </c>
      <c r="M4290" s="54">
        <f>VLOOKUP(CONCATENATE($F4290," ",$G4290),AllocFactorMatrix,(M$4+1),FALSE)*$E4296</f>
        <v>0</v>
      </c>
      <c r="N4290" s="54">
        <f t="shared" si="2175"/>
        <v>0</v>
      </c>
      <c r="O4290" s="54">
        <f>VLOOKUP(CONCATENATE($F4290," ",$G4290),AllocFactorMatrix,(O$4+1),FALSE)*$E4296</f>
        <v>0</v>
      </c>
      <c r="P4290" s="54">
        <f>VLOOKUP(CONCATENATE($F4290," ",$G4290),AllocFactorMatrix,(P$4+1),FALSE)*$E4296</f>
        <v>0</v>
      </c>
      <c r="Q4290" s="54">
        <f>VLOOKUP(CONCATENATE($F4290," ",$G4290),AllocFactorMatrix,(Q$4+1),FALSE)*$E4296</f>
        <v>0</v>
      </c>
      <c r="R4290" s="54">
        <f>VLOOKUP(CONCATENATE($F4290," ",$G4290),AllocFactorMatrix,(R$4+1),FALSE)*$E4296</f>
        <v>0</v>
      </c>
      <c r="S4290" s="54">
        <f t="shared" si="2176"/>
        <v>0</v>
      </c>
      <c r="T4290" s="54">
        <f>VLOOKUP(CONCATENATE($F4290," ",$G4290),AllocFactorMatrix,(T$4+1),FALSE)*$E4296</f>
        <v>0</v>
      </c>
      <c r="U4290" s="54">
        <f>VLOOKUP(CONCATENATE($F4290," ",$G4290),AllocFactorMatrix,(U$4+1),FALSE)*$E4296</f>
        <v>0</v>
      </c>
      <c r="V4290" s="54">
        <f>VLOOKUP(CONCATENATE($F4290," ",$G4290),AllocFactorMatrix,(V$4+1),FALSE)*$E4296</f>
        <v>0</v>
      </c>
      <c r="W4290" s="54">
        <f>VLOOKUP(CONCATENATE($F4290," ",$G4290),AllocFactorMatrix,(W$4+1),FALSE)*$E4296</f>
        <v>0</v>
      </c>
      <c r="X4290" s="54">
        <f t="shared" ref="X4290:X4296" si="2180">SUBTOTAL(9,T4290:W4290)</f>
        <v>0</v>
      </c>
      <c r="Y4290" s="54">
        <f>VLOOKUP(CONCATENATE($F4290," ",$G4290),AllocFactorMatrix,(Y$4+1),FALSE)*$E4296</f>
        <v>0</v>
      </c>
      <c r="Z4290" s="54">
        <f>VLOOKUP(CONCATENATE($F4290," ",$G4290),AllocFactorMatrix,(Z$4+1),FALSE)*$E4296</f>
        <v>0</v>
      </c>
      <c r="AA4290" s="54">
        <f t="shared" si="2177"/>
        <v>0</v>
      </c>
      <c r="AB4290" s="54">
        <f>VLOOKUP(CONCATENATE($F4290," ",$G4290),AllocFactorMatrix,(AB$4+1),FALSE)*$E4296</f>
        <v>0</v>
      </c>
      <c r="AC4290" s="54">
        <f>VLOOKUP(CONCATENATE($F4290," ",$G4290),AllocFactorMatrix,(AC$4+1),FALSE)*$E4296</f>
        <v>0</v>
      </c>
      <c r="AD4290" s="54">
        <f>VLOOKUP(CONCATENATE($F4290," ",$G4290),AllocFactorMatrix,(AD$4+1),FALSE)*$E4296</f>
        <v>0</v>
      </c>
    </row>
    <row r="4291" spans="1:30" s="51" customFormat="1" hidden="1" outlineLevel="1">
      <c r="A4291" s="56"/>
      <c r="B4291" s="112"/>
      <c r="C4291" s="55"/>
      <c r="D4291" s="55"/>
      <c r="F4291" s="52" t="str">
        <f>F4296</f>
        <v>RB_GUP-Land_D</v>
      </c>
      <c r="G4291" s="55" t="str">
        <f>$G$10</f>
        <v>SUBTRAN</v>
      </c>
      <c r="H4291" s="53">
        <f t="shared" si="2174"/>
        <v>0</v>
      </c>
      <c r="I4291" s="54">
        <f>VLOOKUP(CONCATENATE($F4291," ",$G4291),AllocFactorMatrix,(I$4+1),FALSE)*$E4296</f>
        <v>0</v>
      </c>
      <c r="J4291" s="54">
        <f>VLOOKUP(CONCATENATE($F4291," ",$G4291),AllocFactorMatrix,(J$4+1),FALSE)*$E4296</f>
        <v>0</v>
      </c>
      <c r="K4291" s="54">
        <f>VLOOKUP(CONCATENATE($F4291," ",$G4291),AllocFactorMatrix,(K$4+1),FALSE)*$E4296</f>
        <v>0</v>
      </c>
      <c r="L4291" s="54">
        <f>VLOOKUP(CONCATENATE($F4291," ",$G4291),AllocFactorMatrix,(L$4+1),FALSE)*$E4296</f>
        <v>0</v>
      </c>
      <c r="M4291" s="54">
        <f>VLOOKUP(CONCATENATE($F4291," ",$G4291),AllocFactorMatrix,(M$4+1),FALSE)*$E4296</f>
        <v>0</v>
      </c>
      <c r="N4291" s="54">
        <f t="shared" si="2175"/>
        <v>0</v>
      </c>
      <c r="O4291" s="54">
        <f>VLOOKUP(CONCATENATE($F4291," ",$G4291),AllocFactorMatrix,(O$4+1),FALSE)*$E4296</f>
        <v>0</v>
      </c>
      <c r="P4291" s="54">
        <f>VLOOKUP(CONCATENATE($F4291," ",$G4291),AllocFactorMatrix,(P$4+1),FALSE)*$E4296</f>
        <v>0</v>
      </c>
      <c r="Q4291" s="54">
        <f>VLOOKUP(CONCATENATE($F4291," ",$G4291),AllocFactorMatrix,(Q$4+1),FALSE)*$E4296</f>
        <v>0</v>
      </c>
      <c r="R4291" s="54">
        <f>VLOOKUP(CONCATENATE($F4291," ",$G4291),AllocFactorMatrix,(R$4+1),FALSE)*$E4296</f>
        <v>0</v>
      </c>
      <c r="S4291" s="54">
        <f t="shared" si="2176"/>
        <v>0</v>
      </c>
      <c r="T4291" s="54">
        <f>VLOOKUP(CONCATENATE($F4291," ",$G4291),AllocFactorMatrix,(T$4+1),FALSE)*$E4296</f>
        <v>0</v>
      </c>
      <c r="U4291" s="54">
        <f>VLOOKUP(CONCATENATE($F4291," ",$G4291),AllocFactorMatrix,(U$4+1),FALSE)*$E4296</f>
        <v>0</v>
      </c>
      <c r="V4291" s="54">
        <f>VLOOKUP(CONCATENATE($F4291," ",$G4291),AllocFactorMatrix,(V$4+1),FALSE)*$E4296</f>
        <v>0</v>
      </c>
      <c r="W4291" s="54">
        <f>VLOOKUP(CONCATENATE($F4291," ",$G4291),AllocFactorMatrix,(W$4+1),FALSE)*$E4296</f>
        <v>0</v>
      </c>
      <c r="X4291" s="54">
        <f t="shared" si="2180"/>
        <v>0</v>
      </c>
      <c r="Y4291" s="54">
        <f>VLOOKUP(CONCATENATE($F4291," ",$G4291),AllocFactorMatrix,(Y$4+1),FALSE)*$E4296</f>
        <v>0</v>
      </c>
      <c r="Z4291" s="54">
        <f>VLOOKUP(CONCATENATE($F4291," ",$G4291),AllocFactorMatrix,(Z$4+1),FALSE)*$E4296</f>
        <v>0</v>
      </c>
      <c r="AA4291" s="54">
        <f t="shared" si="2177"/>
        <v>0</v>
      </c>
      <c r="AB4291" s="54">
        <f>VLOOKUP(CONCATENATE($F4291," ",$G4291),AllocFactorMatrix,(AB$4+1),FALSE)*$E4296</f>
        <v>0</v>
      </c>
      <c r="AC4291" s="54">
        <f>VLOOKUP(CONCATENATE($F4291," ",$G4291),AllocFactorMatrix,(AC$4+1),FALSE)*$E4296</f>
        <v>0</v>
      </c>
      <c r="AD4291" s="54">
        <f>VLOOKUP(CONCATENATE($F4291," ",$G4291),AllocFactorMatrix,(AD$4+1),FALSE)*$E4296</f>
        <v>0</v>
      </c>
    </row>
    <row r="4292" spans="1:30" s="51" customFormat="1" hidden="1" outlineLevel="1">
      <c r="A4292" s="56"/>
      <c r="B4292" s="112"/>
      <c r="C4292" s="55"/>
      <c r="D4292" s="55"/>
      <c r="F4292" s="52" t="str">
        <f>F4296</f>
        <v>RB_GUP-Land_D</v>
      </c>
      <c r="G4292" s="55" t="str">
        <f>$G$11</f>
        <v>DISTPRI</v>
      </c>
      <c r="H4292" s="53">
        <f t="shared" si="2174"/>
        <v>-91835.84343170072</v>
      </c>
      <c r="I4292" s="54">
        <f>VLOOKUP(CONCATENATE($F4292," ",$G4292),AllocFactorMatrix,(I$4+1),FALSE)*$E4296</f>
        <v>-61377.811012559563</v>
      </c>
      <c r="J4292" s="54">
        <f>VLOOKUP(CONCATENATE($F4292," ",$G4292),AllocFactorMatrix,(J$4+1),FALSE)*$E4296</f>
        <v>-2893.1897820892</v>
      </c>
      <c r="K4292" s="54">
        <f>VLOOKUP(CONCATENATE($F4292," ",$G4292),AllocFactorMatrix,(K$4+1),FALSE)*$E4296</f>
        <v>-10505.349663547948</v>
      </c>
      <c r="L4292" s="54">
        <f>VLOOKUP(CONCATENATE($F4292," ",$G4292),AllocFactorMatrix,(L$4+1),FALSE)*$E4296</f>
        <v>-324.66996849252666</v>
      </c>
      <c r="M4292" s="54">
        <f>VLOOKUP(CONCATENATE($F4292," ",$G4292),AllocFactorMatrix,(M$4+1),FALSE)*$E4296</f>
        <v>0</v>
      </c>
      <c r="N4292" s="54">
        <f t="shared" si="2175"/>
        <v>-10830.019632040474</v>
      </c>
      <c r="O4292" s="54">
        <f>VLOOKUP(CONCATENATE($F4292," ",$G4292),AllocFactorMatrix,(O$4+1),FALSE)*$E4296</f>
        <v>-7877.1760695415078</v>
      </c>
      <c r="P4292" s="54">
        <f>VLOOKUP(CONCATENATE($F4292," ",$G4292),AllocFactorMatrix,(P$4+1),FALSE)*$E4296</f>
        <v>-1467.1245730389289</v>
      </c>
      <c r="Q4292" s="54">
        <f>VLOOKUP(CONCATENATE($F4292," ",$G4292),AllocFactorMatrix,(Q$4+1),FALSE)*$E4296</f>
        <v>0</v>
      </c>
      <c r="R4292" s="54">
        <f>VLOOKUP(CONCATENATE($F4292," ",$G4292),AllocFactorMatrix,(R$4+1),FALSE)*$E4296</f>
        <v>0</v>
      </c>
      <c r="S4292" s="54">
        <f t="shared" si="2176"/>
        <v>-9344.300642580436</v>
      </c>
      <c r="T4292" s="54">
        <f>VLOOKUP(CONCATENATE($F4292," ",$G4292),AllocFactorMatrix,(T$4+1),FALSE)*$E4296</f>
        <v>-280.81647254454987</v>
      </c>
      <c r="U4292" s="54">
        <f>VLOOKUP(CONCATENATE($F4292," ",$G4292),AllocFactorMatrix,(U$4+1),FALSE)*$E4296</f>
        <v>-4528.9342576833542</v>
      </c>
      <c r="V4292" s="54">
        <f>VLOOKUP(CONCATENATE($F4292," ",$G4292),AllocFactorMatrix,(V$4+1),FALSE)*$E4296</f>
        <v>0</v>
      </c>
      <c r="W4292" s="54">
        <f>VLOOKUP(CONCATENATE($F4292," ",$G4292),AllocFactorMatrix,(W$4+1),FALSE)*$E4296</f>
        <v>0</v>
      </c>
      <c r="X4292" s="54">
        <f t="shared" si="2180"/>
        <v>-4809.7507302279037</v>
      </c>
      <c r="Y4292" s="54">
        <f>VLOOKUP(CONCATENATE($F4292," ",$G4292),AllocFactorMatrix,(Y$4+1),FALSE)*$E4296</f>
        <v>-2375.3305854377654</v>
      </c>
      <c r="Z4292" s="54">
        <f>VLOOKUP(CONCATENATE($F4292," ",$G4292),AllocFactorMatrix,(Z$4+1),FALSE)*$E4296</f>
        <v>-39.629812426870608</v>
      </c>
      <c r="AA4292" s="54">
        <f t="shared" si="2177"/>
        <v>-2414.960397864636</v>
      </c>
      <c r="AB4292" s="54">
        <f>VLOOKUP(CONCATENATE($F4292," ",$G4292),AllocFactorMatrix,(AB$4+1),FALSE)*$E4296</f>
        <v>-32.106788350388442</v>
      </c>
      <c r="AC4292" s="54">
        <f>VLOOKUP(CONCATENATE($F4292," ",$G4292),AllocFactorMatrix,(AC$4+1),FALSE)*$E4296</f>
        <v>-109.99339630601362</v>
      </c>
      <c r="AD4292" s="54">
        <f>VLOOKUP(CONCATENATE($F4292," ",$G4292),AllocFactorMatrix,(AD$4+1),FALSE)*$E4296</f>
        <v>-23.711049682080802</v>
      </c>
    </row>
    <row r="4293" spans="1:30" s="51" customFormat="1" hidden="1" outlineLevel="1">
      <c r="A4293" s="56"/>
      <c r="B4293" s="112"/>
      <c r="C4293" s="55"/>
      <c r="D4293" s="55"/>
      <c r="F4293" s="52" t="str">
        <f>F4296</f>
        <v>RB_GUP-Land_D</v>
      </c>
      <c r="G4293" s="55" t="str">
        <f>$G$12</f>
        <v>DISTSEC</v>
      </c>
      <c r="H4293" s="53">
        <f t="shared" si="2174"/>
        <v>-48368.391252379624</v>
      </c>
      <c r="I4293" s="54">
        <f>VLOOKUP(CONCATENATE($F4293," ",$G4293),AllocFactorMatrix,(I$4+1),FALSE)*$E4296</f>
        <v>-36165.116351144658</v>
      </c>
      <c r="J4293" s="54">
        <f>VLOOKUP(CONCATENATE($F4293," ",$G4293),AllocFactorMatrix,(J$4+1),FALSE)*$E4296</f>
        <v>-1743.5317854501275</v>
      </c>
      <c r="K4293" s="54">
        <f>VLOOKUP(CONCATENATE($F4293," ",$G4293),AllocFactorMatrix,(K$4+1),FALSE)*$E4296</f>
        <v>-5260.9619916550446</v>
      </c>
      <c r="L4293" s="54">
        <f>VLOOKUP(CONCATENATE($F4293," ",$G4293),AllocFactorMatrix,(L$4+1),FALSE)*$E4296</f>
        <v>0</v>
      </c>
      <c r="M4293" s="54">
        <f>VLOOKUP(CONCATENATE($F4293," ",$G4293),AllocFactorMatrix,(M$4+1),FALSE)*$E4296</f>
        <v>0</v>
      </c>
      <c r="N4293" s="54">
        <f t="shared" si="2175"/>
        <v>-5260.9619916550446</v>
      </c>
      <c r="O4293" s="54">
        <f>VLOOKUP(CONCATENATE($F4293," ",$G4293),AllocFactorMatrix,(O$4+1),FALSE)*$E4296</f>
        <v>-3352.3054579989689</v>
      </c>
      <c r="P4293" s="54">
        <f>VLOOKUP(CONCATENATE($F4293," ",$G4293),AllocFactorMatrix,(P$4+1),FALSE)*$E4296</f>
        <v>0</v>
      </c>
      <c r="Q4293" s="54">
        <f>VLOOKUP(CONCATENATE($F4293," ",$G4293),AllocFactorMatrix,(Q$4+1),FALSE)*$E4296</f>
        <v>0</v>
      </c>
      <c r="R4293" s="54">
        <f>VLOOKUP(CONCATENATE($F4293," ",$G4293),AllocFactorMatrix,(R$4+1),FALSE)*$E4296</f>
        <v>0</v>
      </c>
      <c r="S4293" s="54">
        <f t="shared" si="2176"/>
        <v>-3352.3054579989689</v>
      </c>
      <c r="T4293" s="54">
        <f>VLOOKUP(CONCATENATE($F4293," ",$G4293),AllocFactorMatrix,(T$4+1),FALSE)*$E4296</f>
        <v>-90.63930689527507</v>
      </c>
      <c r="U4293" s="54">
        <f>VLOOKUP(CONCATENATE($F4293," ",$G4293),AllocFactorMatrix,(U$4+1),FALSE)*$E4296</f>
        <v>0</v>
      </c>
      <c r="V4293" s="54">
        <f>VLOOKUP(CONCATENATE($F4293," ",$G4293),AllocFactorMatrix,(V$4+1),FALSE)*$E4296</f>
        <v>0</v>
      </c>
      <c r="W4293" s="54">
        <f>VLOOKUP(CONCATENATE($F4293," ",$G4293),AllocFactorMatrix,(W$4+1),FALSE)*$E4296</f>
        <v>0</v>
      </c>
      <c r="X4293" s="54">
        <f t="shared" si="2180"/>
        <v>-90.63930689527507</v>
      </c>
      <c r="Y4293" s="54">
        <f>VLOOKUP(CONCATENATE($F4293," ",$G4293),AllocFactorMatrix,(Y$4+1),FALSE)*$E4296</f>
        <v>-1236.4780657151082</v>
      </c>
      <c r="Z4293" s="54">
        <f>VLOOKUP(CONCATENATE($F4293," ",$G4293),AllocFactorMatrix,(Z$4+1),FALSE)*$E4296</f>
        <v>0</v>
      </c>
      <c r="AA4293" s="54">
        <f t="shared" si="2177"/>
        <v>-1236.4780657151082</v>
      </c>
      <c r="AB4293" s="54">
        <f>VLOOKUP(CONCATENATE($F4293," ",$G4293),AllocFactorMatrix,(AB$4+1),FALSE)*$E4296</f>
        <v>-12.830972663940932</v>
      </c>
      <c r="AC4293" s="54">
        <f>VLOOKUP(CONCATENATE($F4293," ",$G4293),AllocFactorMatrix,(AC$4+1),FALSE)*$E4296</f>
        <v>-435.66087183565611</v>
      </c>
      <c r="AD4293" s="54">
        <f>VLOOKUP(CONCATENATE($F4293," ",$G4293),AllocFactorMatrix,(AD$4+1),FALSE)*$E4296</f>
        <v>-70.866449020843007</v>
      </c>
    </row>
    <row r="4294" spans="1:30" s="51" customFormat="1" hidden="1" outlineLevel="1">
      <c r="A4294" s="56"/>
      <c r="B4294" s="112"/>
      <c r="C4294" s="55"/>
      <c r="D4294" s="55"/>
      <c r="F4294" s="52" t="str">
        <f>F4296</f>
        <v>RB_GUP-Land_D</v>
      </c>
      <c r="G4294" s="55" t="str">
        <f>$G$13</f>
        <v>ENERGY</v>
      </c>
      <c r="H4294" s="53">
        <f t="shared" si="2174"/>
        <v>0</v>
      </c>
      <c r="I4294" s="54">
        <f>VLOOKUP(CONCATENATE($F4294," ",$G4294),AllocFactorMatrix,(I$4+1),FALSE)*$E4296</f>
        <v>0</v>
      </c>
      <c r="J4294" s="54">
        <f>VLOOKUP(CONCATENATE($F4294," ",$G4294),AllocFactorMatrix,(J$4+1),FALSE)*$E4296</f>
        <v>0</v>
      </c>
      <c r="K4294" s="54">
        <f>VLOOKUP(CONCATENATE($F4294," ",$G4294),AllocFactorMatrix,(K$4+1),FALSE)*$E4296</f>
        <v>0</v>
      </c>
      <c r="L4294" s="54">
        <f>VLOOKUP(CONCATENATE($F4294," ",$G4294),AllocFactorMatrix,(L$4+1),FALSE)*$E4296</f>
        <v>0</v>
      </c>
      <c r="M4294" s="54">
        <f>VLOOKUP(CONCATENATE($F4294," ",$G4294),AllocFactorMatrix,(M$4+1),FALSE)*$E4296</f>
        <v>0</v>
      </c>
      <c r="N4294" s="54">
        <f t="shared" si="2175"/>
        <v>0</v>
      </c>
      <c r="O4294" s="54">
        <f>VLOOKUP(CONCATENATE($F4294," ",$G4294),AllocFactorMatrix,(O$4+1),FALSE)*$E4296</f>
        <v>0</v>
      </c>
      <c r="P4294" s="54">
        <f>VLOOKUP(CONCATENATE($F4294," ",$G4294),AllocFactorMatrix,(P$4+1),FALSE)*$E4296</f>
        <v>0</v>
      </c>
      <c r="Q4294" s="54">
        <f>VLOOKUP(CONCATENATE($F4294," ",$G4294),AllocFactorMatrix,(Q$4+1),FALSE)*$E4296</f>
        <v>0</v>
      </c>
      <c r="R4294" s="54">
        <f>VLOOKUP(CONCATENATE($F4294," ",$G4294),AllocFactorMatrix,(R$4+1),FALSE)*$E4296</f>
        <v>0</v>
      </c>
      <c r="S4294" s="54">
        <f t="shared" si="2176"/>
        <v>0</v>
      </c>
      <c r="T4294" s="54">
        <f>VLOOKUP(CONCATENATE($F4294," ",$G4294),AllocFactorMatrix,(T$4+1),FALSE)*$E4296</f>
        <v>0</v>
      </c>
      <c r="U4294" s="54">
        <f>VLOOKUP(CONCATENATE($F4294," ",$G4294),AllocFactorMatrix,(U$4+1),FALSE)*$E4296</f>
        <v>0</v>
      </c>
      <c r="V4294" s="54">
        <f>VLOOKUP(CONCATENATE($F4294," ",$G4294),AllocFactorMatrix,(V$4+1),FALSE)*$E4296</f>
        <v>0</v>
      </c>
      <c r="W4294" s="54">
        <f>VLOOKUP(CONCATENATE($F4294," ",$G4294),AllocFactorMatrix,(W$4+1),FALSE)*$E4296</f>
        <v>0</v>
      </c>
      <c r="X4294" s="54">
        <f t="shared" si="2180"/>
        <v>0</v>
      </c>
      <c r="Y4294" s="54">
        <f>VLOOKUP(CONCATENATE($F4294," ",$G4294),AllocFactorMatrix,(Y$4+1),FALSE)*$E4296</f>
        <v>0</v>
      </c>
      <c r="Z4294" s="54">
        <f>VLOOKUP(CONCATENATE($F4294," ",$G4294),AllocFactorMatrix,(Z$4+1),FALSE)*$E4296</f>
        <v>0</v>
      </c>
      <c r="AA4294" s="54">
        <f t="shared" si="2177"/>
        <v>0</v>
      </c>
      <c r="AB4294" s="54">
        <f>VLOOKUP(CONCATENATE($F4294," ",$G4294),AllocFactorMatrix,(AB$4+1),FALSE)*$E4296</f>
        <v>0</v>
      </c>
      <c r="AC4294" s="54">
        <f>VLOOKUP(CONCATENATE($F4294," ",$G4294),AllocFactorMatrix,(AC$4+1),FALSE)*$E4296</f>
        <v>0</v>
      </c>
      <c r="AD4294" s="54">
        <f>VLOOKUP(CONCATENATE($F4294," ",$G4294),AllocFactorMatrix,(AD$4+1),FALSE)*$E4296</f>
        <v>0</v>
      </c>
    </row>
    <row r="4295" spans="1:30" s="51" customFormat="1" hidden="1" outlineLevel="1">
      <c r="A4295" s="56"/>
      <c r="B4295" s="112"/>
      <c r="C4295" s="55"/>
      <c r="D4295" s="55"/>
      <c r="F4295" s="52" t="str">
        <f>F4296</f>
        <v>RB_GUP-Land_D</v>
      </c>
      <c r="G4295" s="55" t="str">
        <f>$G$14</f>
        <v>CUSTOMER</v>
      </c>
      <c r="H4295" s="53">
        <f t="shared" si="2174"/>
        <v>-22727.213928019653</v>
      </c>
      <c r="I4295" s="54">
        <f>VLOOKUP(CONCATENATE($F4295," ",$G4295),AllocFactorMatrix,(I$4+1),FALSE)*$E4296</f>
        <v>-10344.457872264278</v>
      </c>
      <c r="J4295" s="54">
        <f>VLOOKUP(CONCATENATE($F4295," ",$G4295),AllocFactorMatrix,(J$4+1),FALSE)*$E4296</f>
        <v>-2784.6670110429095</v>
      </c>
      <c r="K4295" s="54">
        <f>VLOOKUP(CONCATENATE($F4295," ",$G4295),AllocFactorMatrix,(K$4+1),FALSE)*$E4296</f>
        <v>-789.91462595015469</v>
      </c>
      <c r="L4295" s="54">
        <f>VLOOKUP(CONCATENATE($F4295," ",$G4295),AllocFactorMatrix,(L$4+1),FALSE)*$E4296</f>
        <v>-261.2765492483357</v>
      </c>
      <c r="M4295" s="54">
        <f>VLOOKUP(CONCATENATE($F4295," ",$G4295),AllocFactorMatrix,(M$4+1),FALSE)*$E4296</f>
        <v>-42.439695262075482</v>
      </c>
      <c r="N4295" s="54">
        <f t="shared" si="2175"/>
        <v>-1093.6308704605658</v>
      </c>
      <c r="O4295" s="54">
        <f>VLOOKUP(CONCATENATE($F4295," ",$G4295),AllocFactorMatrix,(O$4+1),FALSE)*$E4296</f>
        <v>-228.09805745154392</v>
      </c>
      <c r="P4295" s="54">
        <f>VLOOKUP(CONCATENATE($F4295," ",$G4295),AllocFactorMatrix,(P$4+1),FALSE)*$E4296</f>
        <v>-67.839247375724767</v>
      </c>
      <c r="Q4295" s="54">
        <f>VLOOKUP(CONCATENATE($F4295," ",$G4295),AllocFactorMatrix,(Q$4+1),FALSE)*$E4296</f>
        <v>-147.86616373536214</v>
      </c>
      <c r="R4295" s="54">
        <f>VLOOKUP(CONCATENATE($F4295," ",$G4295),AllocFactorMatrix,(R$4+1),FALSE)*$E4296</f>
        <v>-25.988035842053357</v>
      </c>
      <c r="S4295" s="54">
        <f t="shared" si="2176"/>
        <v>-469.79150440468419</v>
      </c>
      <c r="T4295" s="54">
        <f>VLOOKUP(CONCATENATE($F4295," ",$G4295),AllocFactorMatrix,(T$4+1),FALSE)*$E4296</f>
        <v>-1.5693769663478363</v>
      </c>
      <c r="U4295" s="54">
        <f>VLOOKUP(CONCATENATE($F4295," ",$G4295),AllocFactorMatrix,(U$4+1),FALSE)*$E4296</f>
        <v>-40.243626740982428</v>
      </c>
      <c r="V4295" s="54">
        <f>VLOOKUP(CONCATENATE($F4295," ",$G4295),AllocFactorMatrix,(V$4+1),FALSE)*$E4296</f>
        <v>-217.4500904025461</v>
      </c>
      <c r="W4295" s="54">
        <f>VLOOKUP(CONCATENATE($F4295," ",$G4295),AllocFactorMatrix,(W$4+1),FALSE)*$E4296</f>
        <v>-38.982133654979094</v>
      </c>
      <c r="X4295" s="54">
        <f t="shared" si="2180"/>
        <v>-298.24522776485549</v>
      </c>
      <c r="Y4295" s="54">
        <f>VLOOKUP(CONCATENATE($F4295," ",$G4295),AllocFactorMatrix,(Y$4+1),FALSE)*$E4296</f>
        <v>-63.166903598156601</v>
      </c>
      <c r="Z4295" s="54">
        <f>VLOOKUP(CONCATENATE($F4295," ",$G4295),AllocFactorMatrix,(Z$4+1),FALSE)*$E4296</f>
        <v>-1.1498042111310893</v>
      </c>
      <c r="AA4295" s="54">
        <f t="shared" si="2177"/>
        <v>-64.316707809287692</v>
      </c>
      <c r="AB4295" s="54">
        <f>VLOOKUP(CONCATENATE($F4295," ",$G4295),AllocFactorMatrix,(AB$4+1),FALSE)*$E4296</f>
        <v>-1.1656539525542728</v>
      </c>
      <c r="AC4295" s="54">
        <f>VLOOKUP(CONCATENATE($F4295," ",$G4295),AllocFactorMatrix,(AC$4+1),FALSE)*$E4296</f>
        <v>-6846.5112403630073</v>
      </c>
      <c r="AD4295" s="54">
        <f>VLOOKUP(CONCATENATE($F4295," ",$G4295),AllocFactorMatrix,(AD$4+1),FALSE)*$E4296</f>
        <v>-824.42783995751063</v>
      </c>
    </row>
    <row r="4296" spans="1:30" s="51" customFormat="1" collapsed="1">
      <c r="A4296" s="56"/>
      <c r="B4296" s="112"/>
      <c r="C4296" s="55"/>
      <c r="D4296" s="55" t="str">
        <f>D3329</f>
        <v>Adj 42 - Annualization Depreciation/Amortization Expense Distribution</v>
      </c>
      <c r="E4296" s="98">
        <f>-513467*0.906618*0.35</f>
        <v>-162931.44861210001</v>
      </c>
      <c r="F4296" s="61" t="s">
        <v>581</v>
      </c>
      <c r="G4296" s="55" t="str">
        <f>$G$15</f>
        <v>TOTAL</v>
      </c>
      <c r="H4296" s="53">
        <f t="shared" si="2174"/>
        <v>-162931.44861209992</v>
      </c>
      <c r="I4296" s="54">
        <f>VLOOKUP(CONCATENATE($F4296," ",$G4296),AllocFactorMatrix,(I$4+1),FALSE)*$E4296</f>
        <v>-107887.3852359685</v>
      </c>
      <c r="J4296" s="54">
        <f>VLOOKUP(CONCATENATE($F4296," ",$G4296),AllocFactorMatrix,(J$4+1),FALSE)*$E4296</f>
        <v>-7421.3885785822367</v>
      </c>
      <c r="K4296" s="54">
        <f>VLOOKUP(CONCATENATE($F4296," ",$G4296),AllocFactorMatrix,(K$4+1),FALSE)*$E4296</f>
        <v>-16556.226281153147</v>
      </c>
      <c r="L4296" s="54">
        <f>VLOOKUP(CONCATENATE($F4296," ",$G4296),AllocFactorMatrix,(L$4+1),FALSE)*$E4296</f>
        <v>-585.9465177408623</v>
      </c>
      <c r="M4296" s="54">
        <f>VLOOKUP(CONCATENATE($F4296," ",$G4296),AllocFactorMatrix,(M$4+1),FALSE)*$E4296</f>
        <v>-42.439695262075482</v>
      </c>
      <c r="N4296" s="54">
        <f t="shared" si="2175"/>
        <v>-17184.612494156088</v>
      </c>
      <c r="O4296" s="54">
        <f>VLOOKUP(CONCATENATE($F4296," ",$G4296),AllocFactorMatrix,(O$4+1),FALSE)*$E4296</f>
        <v>-11457.579584992021</v>
      </c>
      <c r="P4296" s="54">
        <f>VLOOKUP(CONCATENATE($F4296," ",$G4296),AllocFactorMatrix,(P$4+1),FALSE)*$E4296</f>
        <v>-1534.9638204146536</v>
      </c>
      <c r="Q4296" s="54">
        <f>VLOOKUP(CONCATENATE($F4296," ",$G4296),AllocFactorMatrix,(Q$4+1),FALSE)*$E4296</f>
        <v>-147.86616373536214</v>
      </c>
      <c r="R4296" s="54">
        <f>VLOOKUP(CONCATENATE($F4296," ",$G4296),AllocFactorMatrix,(R$4+1),FALSE)*$E4296</f>
        <v>-25.988035842053357</v>
      </c>
      <c r="S4296" s="54">
        <f t="shared" si="2176"/>
        <v>-13166.397604984091</v>
      </c>
      <c r="T4296" s="54">
        <f>VLOOKUP(CONCATENATE($F4296," ",$G4296),AllocFactorMatrix,(T$4+1),FALSE)*$E4296</f>
        <v>-373.02515640617275</v>
      </c>
      <c r="U4296" s="54">
        <f>VLOOKUP(CONCATENATE($F4296," ",$G4296),AllocFactorMatrix,(U$4+1),FALSE)*$E4296</f>
        <v>-4569.1778844243363</v>
      </c>
      <c r="V4296" s="54">
        <f>VLOOKUP(CONCATENATE($F4296," ",$G4296),AllocFactorMatrix,(V$4+1),FALSE)*$E4296</f>
        <v>-217.4500904025461</v>
      </c>
      <c r="W4296" s="54">
        <f>VLOOKUP(CONCATENATE($F4296," ",$G4296),AllocFactorMatrix,(W$4+1),FALSE)*$E4296</f>
        <v>-38.982133654979094</v>
      </c>
      <c r="X4296" s="54">
        <f t="shared" si="2180"/>
        <v>-5198.6352648880347</v>
      </c>
      <c r="Y4296" s="54">
        <f>VLOOKUP(CONCATENATE($F4296," ",$G4296),AllocFactorMatrix,(Y$4+1),FALSE)*$E4296</f>
        <v>-3674.9755547510304</v>
      </c>
      <c r="Z4296" s="54">
        <f>VLOOKUP(CONCATENATE($F4296," ",$G4296),AllocFactorMatrix,(Z$4+1),FALSE)*$E4296</f>
        <v>-40.779616638001698</v>
      </c>
      <c r="AA4296" s="54">
        <f t="shared" si="2177"/>
        <v>-3715.7551713890321</v>
      </c>
      <c r="AB4296" s="54">
        <f>VLOOKUP(CONCATENATE($F4296," ",$G4296),AllocFactorMatrix,(AB$4+1),FALSE)*$E4296</f>
        <v>-46.103414966883648</v>
      </c>
      <c r="AC4296" s="54">
        <f>VLOOKUP(CONCATENATE($F4296," ",$G4296),AllocFactorMatrix,(AC$4+1),FALSE)*$E4296</f>
        <v>-7392.1655085046768</v>
      </c>
      <c r="AD4296" s="54">
        <f>VLOOKUP(CONCATENATE($F4296," ",$G4296),AllocFactorMatrix,(AD$4+1),FALSE)*$E4296</f>
        <v>-919.00533866043452</v>
      </c>
    </row>
    <row r="4297" spans="1:30" s="51" customFormat="1" hidden="1" outlineLevel="1">
      <c r="A4297" s="56"/>
      <c r="B4297" s="112"/>
      <c r="C4297" s="55"/>
      <c r="D4297" s="55"/>
      <c r="F4297" s="52" t="str">
        <f>F4304</f>
        <v>RB_GUP-Land_G</v>
      </c>
      <c r="G4297" s="55" t="str">
        <f>$G$8</f>
        <v>PRODUCTION</v>
      </c>
      <c r="H4297" s="53">
        <f t="shared" ref="H4297:H4312" ca="1" si="2181">SUBTOTAL(9,I4297:AD4297)</f>
        <v>-11757.599443946639</v>
      </c>
      <c r="I4297" s="54">
        <f ca="1">VLOOKUP(CONCATENATE($F4297," ",$G4297),AllocFactorMatrix,(I$4+1),FALSE)*$E4304</f>
        <v>-6527.895482557602</v>
      </c>
      <c r="J4297" s="54">
        <f ca="1">VLOOKUP(CONCATENATE($F4297," ",$G4297),AllocFactorMatrix,(J$4+1),FALSE)*$E4304</f>
        <v>-300.38030071571836</v>
      </c>
      <c r="K4297" s="54">
        <f ca="1">VLOOKUP(CONCATENATE($F4297," ",$G4297),AllocFactorMatrix,(K$4+1),FALSE)*$E4304</f>
        <v>-989.53895819022466</v>
      </c>
      <c r="L4297" s="54">
        <f ca="1">VLOOKUP(CONCATENATE($F4297," ",$G4297),AllocFactorMatrix,(L$4+1),FALSE)*$E4304</f>
        <v>-24.725419552177701</v>
      </c>
      <c r="M4297" s="54">
        <f ca="1">VLOOKUP(CONCATENATE($F4297," ",$G4297),AllocFactorMatrix,(M$4+1),FALSE)*$E4304</f>
        <v>-3.1828968722069653</v>
      </c>
      <c r="N4297" s="54">
        <f t="shared" ref="N4297:N4312" ca="1" si="2182">SUBTOTAL(9,K4297:M4297)</f>
        <v>-1017.4472746146093</v>
      </c>
      <c r="O4297" s="54">
        <f ca="1">VLOOKUP(CONCATENATE($F4297," ",$G4297),AllocFactorMatrix,(O$4+1),FALSE)*$E4304</f>
        <v>-752.75566071045705</v>
      </c>
      <c r="P4297" s="54">
        <f ca="1">VLOOKUP(CONCATENATE($F4297," ",$G4297),AllocFactorMatrix,(P$4+1),FALSE)*$E4304</f>
        <v>-136.2502049115844</v>
      </c>
      <c r="Q4297" s="54">
        <f ca="1">VLOOKUP(CONCATENATE($F4297," ",$G4297),AllocFactorMatrix,(Q$4+1),FALSE)*$E4304</f>
        <v>-52.700617311924212</v>
      </c>
      <c r="R4297" s="54">
        <f ca="1">VLOOKUP(CONCATENATE($F4297," ",$G4297),AllocFactorMatrix,(R$4+1),FALSE)*$E4304</f>
        <v>-1.135525666040448</v>
      </c>
      <c r="S4297" s="54">
        <f t="shared" ref="S4297:S4312" ca="1" si="2183">SUBTOTAL(9,O4297:R4297)</f>
        <v>-942.84200860000612</v>
      </c>
      <c r="T4297" s="54">
        <f ca="1">VLOOKUP(CONCATENATE($F4297," ",$G4297),AllocFactorMatrix,(T$4+1),FALSE)*$E4304</f>
        <v>-23.902740463210634</v>
      </c>
      <c r="U4297" s="54">
        <f ca="1">VLOOKUP(CONCATENATE($F4297," ",$G4297),AllocFactorMatrix,(U$4+1),FALSE)*$E4304</f>
        <v>-380.57318038324132</v>
      </c>
      <c r="V4297" s="54">
        <f ca="1">VLOOKUP(CONCATENATE($F4297," ",$G4297),AllocFactorMatrix,(V$4+1),FALSE)*$E4304</f>
        <v>-2063.9259147554908</v>
      </c>
      <c r="W4297" s="54">
        <f ca="1">VLOOKUP(CONCATENATE($F4297," ",$G4297),AllocFactorMatrix,(W$4+1),FALSE)*$E4304</f>
        <v>-271.556216417874</v>
      </c>
      <c r="X4297" s="54">
        <f ca="1">SUBTOTAL(9,T4297:W4297)</f>
        <v>-2739.9580520198169</v>
      </c>
      <c r="Y4297" s="54">
        <f ca="1">VLOOKUP(CONCATENATE($F4297," ",$G4297),AllocFactorMatrix,(Y$4+1),FALSE)*$E4304</f>
        <v>-221.85897459595455</v>
      </c>
      <c r="Z4297" s="54">
        <f ca="1">VLOOKUP(CONCATENATE($F4297," ",$G4297),AllocFactorMatrix,(Z$4+1),FALSE)*$E4304</f>
        <v>-4.6117121240046774</v>
      </c>
      <c r="AA4297" s="54">
        <f t="shared" ref="AA4297:AA4312" ca="1" si="2184">SUBTOTAL(9,Y4297:Z4297)</f>
        <v>-226.47068671995922</v>
      </c>
      <c r="AB4297" s="54">
        <f ca="1">VLOOKUP(CONCATENATE($F4297," ",$G4297),AllocFactorMatrix,(AB$4+1),FALSE)*$E4304</f>
        <v>-2.6056387189285246</v>
      </c>
      <c r="AC4297" s="54">
        <f ca="1">VLOOKUP(CONCATENATE($F4297," ",$G4297),AllocFactorMatrix,(AC$4+1),FALSE)*$E4304</f>
        <v>0</v>
      </c>
      <c r="AD4297" s="54">
        <f ca="1">VLOOKUP(CONCATENATE($F4297," ",$G4297),AllocFactorMatrix,(AD$4+1),FALSE)*$E4304</f>
        <v>0</v>
      </c>
    </row>
    <row r="4298" spans="1:30" s="51" customFormat="1" hidden="1" outlineLevel="1">
      <c r="A4298" s="56"/>
      <c r="B4298" s="112"/>
      <c r="C4298" s="55"/>
      <c r="D4298" s="109"/>
      <c r="F4298" s="52" t="str">
        <f>F4304</f>
        <v>RB_GUP-Land_G</v>
      </c>
      <c r="G4298" s="55" t="str">
        <f>$G$9</f>
        <v>BULKTRAN</v>
      </c>
      <c r="H4298" s="53">
        <f t="shared" ca="1" si="2181"/>
        <v>-42.960130273764833</v>
      </c>
      <c r="I4298" s="54">
        <f ca="1">VLOOKUP(CONCATENATE($F4298," ",$G4298),AllocFactorMatrix,(I$4+1),FALSE)*$E4304</f>
        <v>-21.161429440669096</v>
      </c>
      <c r="J4298" s="54">
        <f ca="1">VLOOKUP(CONCATENATE($F4298," ",$G4298),AllocFactorMatrix,(J$4+1),FALSE)*$E4304</f>
        <v>-1.046085071779395</v>
      </c>
      <c r="K4298" s="54">
        <f ca="1">VLOOKUP(CONCATENATE($F4298," ",$G4298),AllocFactorMatrix,(K$4+1),FALSE)*$E4304</f>
        <v>-3.8317496659709955</v>
      </c>
      <c r="L4298" s="54">
        <f ca="1">VLOOKUP(CONCATENATE($F4298," ",$G4298),AllocFactorMatrix,(L$4+1),FALSE)*$E4304</f>
        <v>-0.12060987524941745</v>
      </c>
      <c r="M4298" s="54">
        <f ca="1">VLOOKUP(CONCATENATE($F4298," ",$G4298),AllocFactorMatrix,(M$4+1),FALSE)*$E4304</f>
        <v>-1.1310408169504299E-2</v>
      </c>
      <c r="N4298" s="54">
        <f t="shared" ca="1" si="2182"/>
        <v>-3.9636699493899172</v>
      </c>
      <c r="O4298" s="54">
        <f ca="1">VLOOKUP(CONCATENATE($F4298," ",$G4298),AllocFactorMatrix,(O$4+1),FALSE)*$E4304</f>
        <v>-2.9127258160395941</v>
      </c>
      <c r="P4298" s="54">
        <f ca="1">VLOOKUP(CONCATENATE($F4298," ",$G4298),AllocFactorMatrix,(P$4+1),FALSE)*$E4304</f>
        <v>-0.542725678731103</v>
      </c>
      <c r="Q4298" s="54">
        <f ca="1">VLOOKUP(CONCATENATE($F4298," ",$G4298),AllocFactorMatrix,(Q$4+1),FALSE)*$E4304</f>
        <v>-0.24524762866618696</v>
      </c>
      <c r="R4298" s="54">
        <f ca="1">VLOOKUP(CONCATENATE($F4298," ",$G4298),AllocFactorMatrix,(R$4+1),FALSE)*$E4304</f>
        <v>-1.1028511721117995E-2</v>
      </c>
      <c r="S4298" s="54">
        <f t="shared" ca="1" si="2183"/>
        <v>-3.7117276351580024</v>
      </c>
      <c r="T4298" s="54">
        <f ca="1">VLOOKUP(CONCATENATE($F4298," ",$G4298),AllocFactorMatrix,(T$4+1),FALSE)*$E4304</f>
        <v>-0.10174897323181765</v>
      </c>
      <c r="U4298" s="54">
        <f ca="1">VLOOKUP(CONCATENATE($F4298," ",$G4298),AllocFactorMatrix,(U$4+1),FALSE)*$E4304</f>
        <v>-1.6651046107611192</v>
      </c>
      <c r="V4298" s="54">
        <f ca="1">VLOOKUP(CONCATENATE($F4298," ",$G4298),AllocFactorMatrix,(V$4+1),FALSE)*$E4304</f>
        <v>-8.8001246547214027</v>
      </c>
      <c r="W4298" s="54">
        <f ca="1">VLOOKUP(CONCATENATE($F4298," ",$G4298),AllocFactorMatrix,(W$4+1),FALSE)*$E4304</f>
        <v>-1.5891566570540587</v>
      </c>
      <c r="X4298" s="54">
        <f t="shared" ref="X4298:X4304" ca="1" si="2185">SUBTOTAL(9,T4298:W4298)</f>
        <v>-12.156134895768398</v>
      </c>
      <c r="Y4298" s="54">
        <f ca="1">VLOOKUP(CONCATENATE($F4298," ",$G4298),AllocFactorMatrix,(Y$4+1),FALSE)*$E4304</f>
        <v>-0.89449347619092079</v>
      </c>
      <c r="Z4298" s="54">
        <f ca="1">VLOOKUP(CONCATENATE($F4298," ",$G4298),AllocFactorMatrix,(Z$4+1),FALSE)*$E4304</f>
        <v>-1.4982423809970316E-2</v>
      </c>
      <c r="AA4298" s="54">
        <f t="shared" ca="1" si="2184"/>
        <v>-0.90947590000089107</v>
      </c>
      <c r="AB4298" s="54">
        <f ca="1">VLOOKUP(CONCATENATE($F4298," ",$G4298),AllocFactorMatrix,(AB$4+1),FALSE)*$E4304</f>
        <v>-1.1607380999133794E-2</v>
      </c>
      <c r="AC4298" s="54">
        <f ca="1">VLOOKUP(CONCATENATE($F4298," ",$G4298),AllocFactorMatrix,(AC$4+1),FALSE)*$E4304</f>
        <v>0</v>
      </c>
      <c r="AD4298" s="54">
        <f ca="1">VLOOKUP(CONCATENATE($F4298," ",$G4298),AllocFactorMatrix,(AD$4+1),FALSE)*$E4304</f>
        <v>0</v>
      </c>
    </row>
    <row r="4299" spans="1:30" s="51" customFormat="1" hidden="1" outlineLevel="1">
      <c r="A4299" s="56"/>
      <c r="B4299" s="112"/>
      <c r="C4299" s="55"/>
      <c r="D4299" s="55"/>
      <c r="F4299" s="52" t="str">
        <f>F4304</f>
        <v>RB_GUP-Land_G</v>
      </c>
      <c r="G4299" s="55" t="str">
        <f>$G$10</f>
        <v>SUBTRAN</v>
      </c>
      <c r="H4299" s="53">
        <f t="shared" ca="1" si="2181"/>
        <v>-9.4494467346099817</v>
      </c>
      <c r="I4299" s="54">
        <f ca="1">VLOOKUP(CONCATENATE($F4299," ",$G4299),AllocFactorMatrix,(I$4+1),FALSE)*$E4304</f>
        <v>-4.600627868527229</v>
      </c>
      <c r="J4299" s="54">
        <f ca="1">VLOOKUP(CONCATENATE($F4299," ",$G4299),AllocFactorMatrix,(J$4+1),FALSE)*$E4304</f>
        <v>-0.22203231927090025</v>
      </c>
      <c r="K4299" s="54">
        <f ca="1">VLOOKUP(CONCATENATE($F4299," ",$G4299),AllocFactorMatrix,(K$4+1),FALSE)*$E4304</f>
        <v>-0.80774272115219925</v>
      </c>
      <c r="L4299" s="54">
        <f ca="1">VLOOKUP(CONCATENATE($F4299," ",$G4299),AllocFactorMatrix,(L$4+1),FALSE)*$E4304</f>
        <v>-2.4950412669027276E-2</v>
      </c>
      <c r="M4299" s="54">
        <f ca="1">VLOOKUP(CONCATENATE($F4299," ",$G4299),AllocFactorMatrix,(M$4+1),FALSE)*$E4304</f>
        <v>-3.1074419434205238E-3</v>
      </c>
      <c r="N4299" s="54">
        <f t="shared" ca="1" si="2182"/>
        <v>-0.83580057576464706</v>
      </c>
      <c r="O4299" s="54">
        <f ca="1">VLOOKUP(CONCATENATE($F4299," ",$G4299),AllocFactorMatrix,(O$4+1),FALSE)*$E4304</f>
        <v>-0.61026225069983242</v>
      </c>
      <c r="P4299" s="54">
        <f ca="1">VLOOKUP(CONCATENATE($F4299," ",$G4299),AllocFactorMatrix,(P$4+1),FALSE)*$E4304</f>
        <v>-0.11344704062212466</v>
      </c>
      <c r="Q4299" s="54">
        <f ca="1">VLOOKUP(CONCATENATE($F4299," ",$G4299),AllocFactorMatrix,(Q$4+1),FALSE)*$E4304</f>
        <v>-6.7502340935414878E-2</v>
      </c>
      <c r="R4299" s="54">
        <f ca="1">VLOOKUP(CONCATENATE($F4299," ",$G4299),AllocFactorMatrix,(R$4+1),FALSE)*$E4304</f>
        <v>0</v>
      </c>
      <c r="S4299" s="54">
        <f t="shared" ca="1" si="2183"/>
        <v>-0.7912116322573719</v>
      </c>
      <c r="T4299" s="54">
        <f ca="1">VLOOKUP(CONCATENATE($F4299," ",$G4299),AllocFactorMatrix,(T$4+1),FALSE)*$E4304</f>
        <v>-2.1309309941792007E-2</v>
      </c>
      <c r="U4299" s="54">
        <f ca="1">VLOOKUP(CONCATENATE($F4299," ",$G4299),AllocFactorMatrix,(U$4+1),FALSE)*$E4304</f>
        <v>-0.3488455701838678</v>
      </c>
      <c r="V4299" s="54">
        <f ca="1">VLOOKUP(CONCATENATE($F4299," ",$G4299),AllocFactorMatrix,(V$4+1),FALSE)*$E4304</f>
        <v>-2.4302965406271375</v>
      </c>
      <c r="W4299" s="54">
        <f ca="1">VLOOKUP(CONCATENATE($F4299," ",$G4299),AllocFactorMatrix,(W$4+1),FALSE)*$E4304</f>
        <v>0</v>
      </c>
      <c r="X4299" s="54">
        <f t="shared" ca="1" si="2185"/>
        <v>-2.8004514207527973</v>
      </c>
      <c r="Y4299" s="54">
        <f ca="1">VLOOKUP(CONCATENATE($F4299," ",$G4299),AllocFactorMatrix,(Y$4+1),FALSE)*$E4304</f>
        <v>-0.18367105827046085</v>
      </c>
      <c r="Z4299" s="54">
        <f ca="1">VLOOKUP(CONCATENATE($F4299," ",$G4299),AllocFactorMatrix,(Z$4+1),FALSE)*$E4304</f>
        <v>-3.0618015313520265E-3</v>
      </c>
      <c r="AA4299" s="54">
        <f t="shared" ca="1" si="2184"/>
        <v>-0.18673285980181287</v>
      </c>
      <c r="AB4299" s="54">
        <f ca="1">VLOOKUP(CONCATENATE($F4299," ",$G4299),AllocFactorMatrix,(AB$4+1),FALSE)*$E4304</f>
        <v>-2.4526768233281374E-3</v>
      </c>
      <c r="AC4299" s="54">
        <f ca="1">VLOOKUP(CONCATENATE($F4299," ",$G4299),AllocFactorMatrix,(AC$4+1),FALSE)*$E4304</f>
        <v>-8.3396255293040119E-3</v>
      </c>
      <c r="AD4299" s="54">
        <f ca="1">VLOOKUP(CONCATENATE($F4299," ",$G4299),AllocFactorMatrix,(AD$4+1),FALSE)*$E4304</f>
        <v>-1.7977558825907969E-3</v>
      </c>
    </row>
    <row r="4300" spans="1:30" s="51" customFormat="1" hidden="1" outlineLevel="1">
      <c r="A4300" s="56"/>
      <c r="B4300" s="112"/>
      <c r="C4300" s="55"/>
      <c r="D4300" s="55"/>
      <c r="F4300" s="52" t="str">
        <f>F4304</f>
        <v>RB_GUP-Land_G</v>
      </c>
      <c r="G4300" s="55" t="str">
        <f>$G$11</f>
        <v>DISTPRI</v>
      </c>
      <c r="H4300" s="53">
        <f t="shared" ca="1" si="2181"/>
        <v>-6054.2461433353674</v>
      </c>
      <c r="I4300" s="54">
        <f ca="1">VLOOKUP(CONCATENATE($F4300," ",$G4300),AllocFactorMatrix,(I$4+1),FALSE)*$E4304</f>
        <v>-4046.310914381877</v>
      </c>
      <c r="J4300" s="54">
        <f ca="1">VLOOKUP(CONCATENATE($F4300," ",$G4300),AllocFactorMatrix,(J$4+1),FALSE)*$E4304</f>
        <v>-190.73253345985478</v>
      </c>
      <c r="K4300" s="54">
        <f ca="1">VLOOKUP(CONCATENATE($F4300," ",$G4300),AllocFactorMatrix,(K$4+1),FALSE)*$E4304</f>
        <v>-692.5615348894371</v>
      </c>
      <c r="L4300" s="54">
        <f ca="1">VLOOKUP(CONCATENATE($F4300," ",$G4300),AllocFactorMatrix,(L$4+1),FALSE)*$E4304</f>
        <v>-21.403755126009784</v>
      </c>
      <c r="M4300" s="54">
        <f ca="1">VLOOKUP(CONCATENATE($F4300," ",$G4300),AllocFactorMatrix,(M$4+1),FALSE)*$E4304</f>
        <v>0</v>
      </c>
      <c r="N4300" s="54">
        <f t="shared" ca="1" si="2182"/>
        <v>-713.96529001544684</v>
      </c>
      <c r="O4300" s="54">
        <f ca="1">VLOOKUP(CONCATENATE($F4300," ",$G4300),AllocFactorMatrix,(O$4+1),FALSE)*$E4304</f>
        <v>-519.30010176106418</v>
      </c>
      <c r="P4300" s="54">
        <f ca="1">VLOOKUP(CONCATENATE($F4300," ",$G4300),AllocFactorMatrix,(P$4+1),FALSE)*$E4304</f>
        <v>-96.71967889878826</v>
      </c>
      <c r="Q4300" s="54">
        <f ca="1">VLOOKUP(CONCATENATE($F4300," ",$G4300),AllocFactorMatrix,(Q$4+1),FALSE)*$E4304</f>
        <v>0</v>
      </c>
      <c r="R4300" s="54">
        <f ca="1">VLOOKUP(CONCATENATE($F4300," ",$G4300),AllocFactorMatrix,(R$4+1),FALSE)*$E4304</f>
        <v>0</v>
      </c>
      <c r="S4300" s="54">
        <f t="shared" ca="1" si="2183"/>
        <v>-616.01978065985247</v>
      </c>
      <c r="T4300" s="54">
        <f ca="1">VLOOKUP(CONCATENATE($F4300," ",$G4300),AllocFactorMatrix,(T$4+1),FALSE)*$E4304</f>
        <v>-18.512728607455863</v>
      </c>
      <c r="U4300" s="54">
        <f ca="1">VLOOKUP(CONCATENATE($F4300," ",$G4300),AllocFactorMatrix,(U$4+1),FALSE)*$E4304</f>
        <v>-298.56842098249899</v>
      </c>
      <c r="V4300" s="54">
        <f ca="1">VLOOKUP(CONCATENATE($F4300," ",$G4300),AllocFactorMatrix,(V$4+1),FALSE)*$E4304</f>
        <v>0</v>
      </c>
      <c r="W4300" s="54">
        <f ca="1">VLOOKUP(CONCATENATE($F4300," ",$G4300),AllocFactorMatrix,(W$4+1),FALSE)*$E4304</f>
        <v>0</v>
      </c>
      <c r="X4300" s="54">
        <f t="shared" ca="1" si="2185"/>
        <v>-317.08114958995486</v>
      </c>
      <c r="Y4300" s="54">
        <f ca="1">VLOOKUP(CONCATENATE($F4300," ",$G4300),AllocFactorMatrix,(Y$4+1),FALSE)*$E4304</f>
        <v>-156.59284543652413</v>
      </c>
      <c r="Z4300" s="54">
        <f ca="1">VLOOKUP(CONCATENATE($F4300," ",$G4300),AllocFactorMatrix,(Z$4+1),FALSE)*$E4304</f>
        <v>-2.6125816465650806</v>
      </c>
      <c r="AA4300" s="54">
        <f t="shared" ca="1" si="2184"/>
        <v>-159.20542708308921</v>
      </c>
      <c r="AB4300" s="54">
        <f ca="1">VLOOKUP(CONCATENATE($F4300," ",$G4300),AllocFactorMatrix,(AB$4+1),FALSE)*$E4304</f>
        <v>-2.116628892179647</v>
      </c>
      <c r="AC4300" s="54">
        <f ca="1">VLOOKUP(CONCATENATE($F4300," ",$G4300),AllocFactorMatrix,(AC$4+1),FALSE)*$E4304</f>
        <v>-7.2512765222578786</v>
      </c>
      <c r="AD4300" s="54">
        <f ca="1">VLOOKUP(CONCATENATE($F4300," ",$G4300),AllocFactorMatrix,(AD$4+1),FALSE)*$E4304</f>
        <v>-1.563142730854675</v>
      </c>
    </row>
    <row r="4301" spans="1:30" s="51" customFormat="1" hidden="1" outlineLevel="1">
      <c r="A4301" s="56"/>
      <c r="B4301" s="112"/>
      <c r="C4301" s="55"/>
      <c r="D4301" s="55"/>
      <c r="F4301" s="52" t="str">
        <f>F4304</f>
        <v>RB_GUP-Land_G</v>
      </c>
      <c r="G4301" s="55" t="str">
        <f>$G$12</f>
        <v>DISTSEC</v>
      </c>
      <c r="H4301" s="53">
        <f t="shared" ca="1" si="2181"/>
        <v>-2498.661848172816</v>
      </c>
      <c r="I4301" s="54">
        <f ca="1">VLOOKUP(CONCATENATE($F4301," ",$G4301),AllocFactorMatrix,(I$4+1),FALSE)*$E4304</f>
        <v>-1868.2530909458417</v>
      </c>
      <c r="J4301" s="54">
        <f ca="1">VLOOKUP(CONCATENATE($F4301," ",$G4301),AllocFactorMatrix,(J$4+1),FALSE)*$E4304</f>
        <v>-90.069076944264424</v>
      </c>
      <c r="K4301" s="54">
        <f ca="1">VLOOKUP(CONCATENATE($F4301," ",$G4301),AllocFactorMatrix,(K$4+1),FALSE)*$E4304</f>
        <v>-271.77594029631911</v>
      </c>
      <c r="L4301" s="54">
        <f ca="1">VLOOKUP(CONCATENATE($F4301," ",$G4301),AllocFactorMatrix,(L$4+1),FALSE)*$E4304</f>
        <v>0</v>
      </c>
      <c r="M4301" s="54">
        <f ca="1">VLOOKUP(CONCATENATE($F4301," ",$G4301),AllocFactorMatrix,(M$4+1),FALSE)*$E4304</f>
        <v>0</v>
      </c>
      <c r="N4301" s="54">
        <f t="shared" ca="1" si="2182"/>
        <v>-271.77594029631911</v>
      </c>
      <c r="O4301" s="54">
        <f ca="1">VLOOKUP(CONCATENATE($F4301," ",$G4301),AllocFactorMatrix,(O$4+1),FALSE)*$E4304</f>
        <v>-173.17668697346693</v>
      </c>
      <c r="P4301" s="54">
        <f ca="1">VLOOKUP(CONCATENATE($F4301," ",$G4301),AllocFactorMatrix,(P$4+1),FALSE)*$E4304</f>
        <v>0</v>
      </c>
      <c r="Q4301" s="54">
        <f ca="1">VLOOKUP(CONCATENATE($F4301," ",$G4301),AllocFactorMatrix,(Q$4+1),FALSE)*$E4304</f>
        <v>0</v>
      </c>
      <c r="R4301" s="54">
        <f ca="1">VLOOKUP(CONCATENATE($F4301," ",$G4301),AllocFactorMatrix,(R$4+1),FALSE)*$E4304</f>
        <v>0</v>
      </c>
      <c r="S4301" s="54">
        <f t="shared" ca="1" si="2183"/>
        <v>-173.17668697346693</v>
      </c>
      <c r="T4301" s="54">
        <f ca="1">VLOOKUP(CONCATENATE($F4301," ",$G4301),AllocFactorMatrix,(T$4+1),FALSE)*$E4304</f>
        <v>-4.6823343142079148</v>
      </c>
      <c r="U4301" s="54">
        <f ca="1">VLOOKUP(CONCATENATE($F4301," ",$G4301),AllocFactorMatrix,(U$4+1),FALSE)*$E4304</f>
        <v>0</v>
      </c>
      <c r="V4301" s="54">
        <f ca="1">VLOOKUP(CONCATENATE($F4301," ",$G4301),AllocFactorMatrix,(V$4+1),FALSE)*$E4304</f>
        <v>0</v>
      </c>
      <c r="W4301" s="54">
        <f ca="1">VLOOKUP(CONCATENATE($F4301," ",$G4301),AllocFactorMatrix,(W$4+1),FALSE)*$E4304</f>
        <v>0</v>
      </c>
      <c r="X4301" s="54">
        <f t="shared" ca="1" si="2185"/>
        <v>-4.6823343142079148</v>
      </c>
      <c r="Y4301" s="54">
        <f ca="1">VLOOKUP(CONCATENATE($F4301," ",$G4301),AllocFactorMatrix,(Y$4+1),FALSE)*$E4304</f>
        <v>-63.875198014837068</v>
      </c>
      <c r="Z4301" s="54">
        <f ca="1">VLOOKUP(CONCATENATE($F4301," ",$G4301),AllocFactorMatrix,(Z$4+1),FALSE)*$E4304</f>
        <v>0</v>
      </c>
      <c r="AA4301" s="54">
        <f t="shared" ca="1" si="2184"/>
        <v>-63.875198014837068</v>
      </c>
      <c r="AB4301" s="54">
        <f ca="1">VLOOKUP(CONCATENATE($F4301," ",$G4301),AllocFactorMatrix,(AB$4+1),FALSE)*$E4304</f>
        <v>-0.66283498458841605</v>
      </c>
      <c r="AC4301" s="54">
        <f ca="1">VLOOKUP(CONCATENATE($F4301," ",$G4301),AllocFactorMatrix,(AC$4+1),FALSE)*$E4304</f>
        <v>-22.505797092102071</v>
      </c>
      <c r="AD4301" s="54">
        <f ca="1">VLOOKUP(CONCATENATE($F4301," ",$G4301),AllocFactorMatrix,(AD$4+1),FALSE)*$E4304</f>
        <v>-3.6608886071883298</v>
      </c>
    </row>
    <row r="4302" spans="1:30" s="51" customFormat="1" hidden="1" outlineLevel="1">
      <c r="A4302" s="56"/>
      <c r="B4302" s="112"/>
      <c r="C4302" s="55"/>
      <c r="D4302" s="55"/>
      <c r="F4302" s="52" t="str">
        <f>F4304</f>
        <v>RB_GUP-Land_G</v>
      </c>
      <c r="G4302" s="55" t="str">
        <f>$G$13</f>
        <v>ENERGY</v>
      </c>
      <c r="H4302" s="53">
        <f t="shared" ca="1" si="2181"/>
        <v>-3095.2415542042586</v>
      </c>
      <c r="I4302" s="54">
        <f ca="1">VLOOKUP(CONCATENATE($F4302," ",$G4302),AllocFactorMatrix,(I$4+1),FALSE)*$E4304</f>
        <v>-1161.4184773383811</v>
      </c>
      <c r="J4302" s="54">
        <f ca="1">VLOOKUP(CONCATENATE($F4302," ",$G4302),AllocFactorMatrix,(J$4+1),FALSE)*$E4304</f>
        <v>-75.26742217932356</v>
      </c>
      <c r="K4302" s="54">
        <f ca="1">VLOOKUP(CONCATENATE($F4302," ",$G4302),AllocFactorMatrix,(K$4+1),FALSE)*$E4304</f>
        <v>-252.5303606810144</v>
      </c>
      <c r="L4302" s="54">
        <f ca="1">VLOOKUP(CONCATENATE($F4302," ",$G4302),AllocFactorMatrix,(L$4+1),FALSE)*$E4304</f>
        <v>-8.0259881653040424</v>
      </c>
      <c r="M4302" s="54">
        <f ca="1">VLOOKUP(CONCATENATE($F4302," ",$G4302),AllocFactorMatrix,(M$4+1),FALSE)*$E4304</f>
        <v>-0.73990228335418107</v>
      </c>
      <c r="N4302" s="54">
        <f t="shared" ca="1" si="2182"/>
        <v>-261.29625112967261</v>
      </c>
      <c r="O4302" s="54">
        <f ca="1">VLOOKUP(CONCATENATE($F4302," ",$G4302),AllocFactorMatrix,(O$4+1),FALSE)*$E4304</f>
        <v>-230.23545345436261</v>
      </c>
      <c r="P4302" s="54">
        <f ca="1">VLOOKUP(CONCATENATE($F4302," ",$G4302),AllocFactorMatrix,(P$4+1),FALSE)*$E4304</f>
        <v>-42.68122295678328</v>
      </c>
      <c r="Q4302" s="54">
        <f ca="1">VLOOKUP(CONCATENATE($F4302," ",$G4302),AllocFactorMatrix,(Q$4+1),FALSE)*$E4304</f>
        <v>-19.393255246100424</v>
      </c>
      <c r="R4302" s="54">
        <f ca="1">VLOOKUP(CONCATENATE($F4302," ",$G4302),AllocFactorMatrix,(R$4+1),FALSE)*$E4304</f>
        <v>-0.89856976854239945</v>
      </c>
      <c r="S4302" s="54">
        <f t="shared" ca="1" si="2183"/>
        <v>-293.20850142578871</v>
      </c>
      <c r="T4302" s="54">
        <f ca="1">VLOOKUP(CONCATENATE($F4302," ",$G4302),AllocFactorMatrix,(T$4+1),FALSE)*$E4304</f>
        <v>-8.8230588716823171</v>
      </c>
      <c r="U4302" s="54">
        <f ca="1">VLOOKUP(CONCATENATE($F4302," ",$G4302),AllocFactorMatrix,(U$4+1),FALSE)*$E4304</f>
        <v>-154.91969614212226</v>
      </c>
      <c r="V4302" s="54">
        <f ca="1">VLOOKUP(CONCATENATE($F4302," ",$G4302),AllocFactorMatrix,(V$4+1),FALSE)*$E4304</f>
        <v>-879.5697153114254</v>
      </c>
      <c r="W4302" s="54">
        <f ca="1">VLOOKUP(CONCATENATE($F4302," ",$G4302),AllocFactorMatrix,(W$4+1),FALSE)*$E4304</f>
        <v>-166.87496102710548</v>
      </c>
      <c r="X4302" s="54">
        <f t="shared" ca="1" si="2185"/>
        <v>-1210.1874313523354</v>
      </c>
      <c r="Y4302" s="54">
        <f ca="1">VLOOKUP(CONCATENATE($F4302," ",$G4302),AllocFactorMatrix,(Y$4+1),FALSE)*$E4304</f>
        <v>-62.377724436174944</v>
      </c>
      <c r="Z4302" s="54">
        <f ca="1">VLOOKUP(CONCATENATE($F4302," ",$G4302),AllocFactorMatrix,(Z$4+1),FALSE)*$E4304</f>
        <v>-1.0154099140921178</v>
      </c>
      <c r="AA4302" s="54">
        <f t="shared" ca="1" si="2184"/>
        <v>-63.393134350267061</v>
      </c>
      <c r="AB4302" s="54">
        <f ca="1">VLOOKUP(CONCATENATE($F4302," ",$G4302),AllocFactorMatrix,(AB$4+1),FALSE)*$E4304</f>
        <v>-1.1326080792050226</v>
      </c>
      <c r="AC4302" s="54">
        <f ca="1">VLOOKUP(CONCATENATE($F4302," ",$G4302),AllocFactorMatrix,(AC$4+1),FALSE)*$E4304</f>
        <v>-24.49113305855683</v>
      </c>
      <c r="AD4302" s="54">
        <f ca="1">VLOOKUP(CONCATENATE($F4302," ",$G4302),AllocFactorMatrix,(AD$4+1),FALSE)*$E4304</f>
        <v>-4.8465952907277323</v>
      </c>
    </row>
    <row r="4303" spans="1:30" s="51" customFormat="1" hidden="1" outlineLevel="1">
      <c r="A4303" s="56"/>
      <c r="B4303" s="112"/>
      <c r="C4303" s="55"/>
      <c r="D4303" s="55"/>
      <c r="F4303" s="52" t="str">
        <f>F4304</f>
        <v>RB_GUP-Land_G</v>
      </c>
      <c r="G4303" s="55" t="str">
        <f>$G$14</f>
        <v>CUSTOMER</v>
      </c>
      <c r="H4303" s="53">
        <f t="shared" ca="1" si="2181"/>
        <v>-2332.9929810325475</v>
      </c>
      <c r="I4303" s="54">
        <f ca="1">VLOOKUP(CONCATENATE($F4303," ",$G4303),AllocFactorMatrix,(I$4+1),FALSE)*$E4304</f>
        <v>-1666.9258000460063</v>
      </c>
      <c r="J4303" s="54">
        <f ca="1">VLOOKUP(CONCATENATE($F4303," ",$G4303),AllocFactorMatrix,(J$4+1),FALSE)*$E4304</f>
        <v>-285.26589319043688</v>
      </c>
      <c r="K4303" s="54">
        <f ca="1">VLOOKUP(CONCATENATE($F4303," ",$G4303),AllocFactorMatrix,(K$4+1),FALSE)*$E4304</f>
        <v>-82.141202363187929</v>
      </c>
      <c r="L4303" s="54">
        <f ca="1">VLOOKUP(CONCATENATE($F4303," ",$G4303),AllocFactorMatrix,(L$4+1),FALSE)*$E4304</f>
        <v>-13.730963007202835</v>
      </c>
      <c r="M4303" s="54">
        <f ca="1">VLOOKUP(CONCATENATE($F4303," ",$G4303),AllocFactorMatrix,(M$4+1),FALSE)*$E4304</f>
        <v>-2.1694263085823424</v>
      </c>
      <c r="N4303" s="54">
        <f t="shared" ca="1" si="2182"/>
        <v>-98.041591678973106</v>
      </c>
      <c r="O4303" s="54">
        <f ca="1">VLOOKUP(CONCATENATE($F4303," ",$G4303),AllocFactorMatrix,(O$4+1),FALSE)*$E4304</f>
        <v>-15.327740305989357</v>
      </c>
      <c r="P4303" s="54">
        <f ca="1">VLOOKUP(CONCATENATE($F4303," ",$G4303),AllocFactorMatrix,(P$4+1),FALSE)*$E4304</f>
        <v>-3.9365883184330817</v>
      </c>
      <c r="Q4303" s="54">
        <f ca="1">VLOOKUP(CONCATENATE($F4303," ",$G4303),AllocFactorMatrix,(Q$4+1),FALSE)*$E4304</f>
        <v>-7.5294648390989529</v>
      </c>
      <c r="R4303" s="54">
        <f ca="1">VLOOKUP(CONCATENATE($F4303," ",$G4303),AllocFactorMatrix,(R$4+1),FALSE)*$E4304</f>
        <v>-1.3141526560591426</v>
      </c>
      <c r="S4303" s="54">
        <f t="shared" ca="1" si="2183"/>
        <v>-28.107946119580536</v>
      </c>
      <c r="T4303" s="54">
        <f ca="1">VLOOKUP(CONCATENATE($F4303," ",$G4303),AllocFactorMatrix,(T$4+1),FALSE)*$E4304</f>
        <v>-0.1066006311927039</v>
      </c>
      <c r="U4303" s="54">
        <f ca="1">VLOOKUP(CONCATENATE($F4303," ",$G4303),AllocFactorMatrix,(U$4+1),FALSE)*$E4304</f>
        <v>-2.3435729171435726</v>
      </c>
      <c r="V4303" s="54">
        <f ca="1">VLOOKUP(CONCATENATE($F4303," ",$G4303),AllocFactorMatrix,(V$4+1),FALSE)*$E4304</f>
        <v>-11.078692783090982</v>
      </c>
      <c r="W4303" s="54">
        <f ca="1">VLOOKUP(CONCATENATE($F4303," ",$G4303),AllocFactorMatrix,(W$4+1),FALSE)*$E4304</f>
        <v>-1.9719631595405331</v>
      </c>
      <c r="X4303" s="54">
        <f t="shared" ca="1" si="2185"/>
        <v>-15.500829490967792</v>
      </c>
      <c r="Y4303" s="54">
        <f ca="1">VLOOKUP(CONCATENATE($F4303," ",$G4303),AllocFactorMatrix,(Y$4+1),FALSE)*$E4304</f>
        <v>-4.1952338774543989</v>
      </c>
      <c r="Z4303" s="54">
        <f ca="1">VLOOKUP(CONCATENATE($F4303," ",$G4303),AllocFactorMatrix,(Z$4+1),FALSE)*$E4304</f>
        <v>-6.6464033767954664E-2</v>
      </c>
      <c r="AA4303" s="54">
        <f t="shared" ca="1" si="2184"/>
        <v>-4.2616979112223534</v>
      </c>
      <c r="AB4303" s="54">
        <f ca="1">VLOOKUP(CONCATENATE($F4303," ",$G4303),AllocFactorMatrix,(AB$4+1),FALSE)*$E4304</f>
        <v>-0.11954292779873797</v>
      </c>
      <c r="AC4303" s="54">
        <f ca="1">VLOOKUP(CONCATENATE($F4303," ",$G4303),AllocFactorMatrix,(AC$4+1),FALSE)*$E4304</f>
        <v>-183.98040838418288</v>
      </c>
      <c r="AD4303" s="54">
        <f ca="1">VLOOKUP(CONCATENATE($F4303," ",$G4303),AllocFactorMatrix,(AD$4+1),FALSE)*$E4304</f>
        <v>-50.789271283378952</v>
      </c>
    </row>
    <row r="4304" spans="1:30" s="51" customFormat="1" collapsed="1">
      <c r="A4304" s="56"/>
      <c r="B4304" s="112"/>
      <c r="C4304" s="55"/>
      <c r="D4304" s="55" t="str">
        <f>D3337</f>
        <v>Adj 42 - Annualization Depreciation/Amortization Expense General</v>
      </c>
      <c r="E4304" s="98">
        <f>-81279*0.906618*0.35</f>
        <v>-25791.151547699999</v>
      </c>
      <c r="F4304" s="61" t="s">
        <v>582</v>
      </c>
      <c r="G4304" s="55" t="str">
        <f>$G$15</f>
        <v>TOTAL</v>
      </c>
      <c r="H4304" s="53">
        <f t="shared" ca="1" si="2181"/>
        <v>-25791.151547700007</v>
      </c>
      <c r="I4304" s="54">
        <f ca="1">VLOOKUP(CONCATENATE($F4304," ",$G4304),AllocFactorMatrix,(I$4+1),FALSE)*$E4304</f>
        <v>-15296.565822578903</v>
      </c>
      <c r="J4304" s="54">
        <f ca="1">VLOOKUP(CONCATENATE($F4304," ",$G4304),AllocFactorMatrix,(J$4+1),FALSE)*$E4304</f>
        <v>-942.98334388064836</v>
      </c>
      <c r="K4304" s="54">
        <f ca="1">VLOOKUP(CONCATENATE($F4304," ",$G4304),AllocFactorMatrix,(K$4+1),FALSE)*$E4304</f>
        <v>-2293.1874888073066</v>
      </c>
      <c r="L4304" s="54">
        <f ca="1">VLOOKUP(CONCATENATE($F4304," ",$G4304),AllocFactorMatrix,(L$4+1),FALSE)*$E4304</f>
        <v>-68.031686138612798</v>
      </c>
      <c r="M4304" s="54">
        <f ca="1">VLOOKUP(CONCATENATE($F4304," ",$G4304),AllocFactorMatrix,(M$4+1),FALSE)*$E4304</f>
        <v>-6.1066433142564147</v>
      </c>
      <c r="N4304" s="54">
        <f t="shared" ca="1" si="2182"/>
        <v>-2367.3258182601758</v>
      </c>
      <c r="O4304" s="54">
        <f ca="1">VLOOKUP(CONCATENATE($F4304," ",$G4304),AllocFactorMatrix,(O$4+1),FALSE)*$E4304</f>
        <v>-1694.3186312720793</v>
      </c>
      <c r="P4304" s="54">
        <f ca="1">VLOOKUP(CONCATENATE($F4304," ",$G4304),AllocFactorMatrix,(P$4+1),FALSE)*$E4304</f>
        <v>-280.24386780494223</v>
      </c>
      <c r="Q4304" s="54">
        <f ca="1">VLOOKUP(CONCATENATE($F4304," ",$G4304),AllocFactorMatrix,(Q$4+1),FALSE)*$E4304</f>
        <v>-79.936087366725189</v>
      </c>
      <c r="R4304" s="54">
        <f ca="1">VLOOKUP(CONCATENATE($F4304," ",$G4304),AllocFactorMatrix,(R$4+1),FALSE)*$E4304</f>
        <v>-3.3592766023631078</v>
      </c>
      <c r="S4304" s="54">
        <f t="shared" ca="1" si="2183"/>
        <v>-2057.8578630461097</v>
      </c>
      <c r="T4304" s="54">
        <f ca="1">VLOOKUP(CONCATENATE($F4304," ",$G4304),AllocFactorMatrix,(T$4+1),FALSE)*$E4304</f>
        <v>-56.150521170923028</v>
      </c>
      <c r="U4304" s="54">
        <f ca="1">VLOOKUP(CONCATENATE($F4304," ",$G4304),AllocFactorMatrix,(U$4+1),FALSE)*$E4304</f>
        <v>-838.41882060595105</v>
      </c>
      <c r="V4304" s="54">
        <f ca="1">VLOOKUP(CONCATENATE($F4304," ",$G4304),AllocFactorMatrix,(V$4+1),FALSE)*$E4304</f>
        <v>-2965.8047440453561</v>
      </c>
      <c r="W4304" s="54">
        <f ca="1">VLOOKUP(CONCATENATE($F4304," ",$G4304),AllocFactorMatrix,(W$4+1),FALSE)*$E4304</f>
        <v>-441.99229726157409</v>
      </c>
      <c r="X4304" s="54">
        <f t="shared" ca="1" si="2185"/>
        <v>-4302.3663830838041</v>
      </c>
      <c r="Y4304" s="54">
        <f ca="1">VLOOKUP(CONCATENATE($F4304," ",$G4304),AllocFactorMatrix,(Y$4+1),FALSE)*$E4304</f>
        <v>-509.97814089540645</v>
      </c>
      <c r="Z4304" s="54">
        <f ca="1">VLOOKUP(CONCATENATE($F4304," ",$G4304),AllocFactorMatrix,(Z$4+1),FALSE)*$E4304</f>
        <v>-8.3242119437711519</v>
      </c>
      <c r="AA4304" s="54">
        <f t="shared" ca="1" si="2184"/>
        <v>-518.30235283917762</v>
      </c>
      <c r="AB4304" s="54">
        <f ca="1">VLOOKUP(CONCATENATE($F4304," ",$G4304),AllocFactorMatrix,(AB$4+1),FALSE)*$E4304</f>
        <v>-6.6513136605228107</v>
      </c>
      <c r="AC4304" s="54">
        <f ca="1">VLOOKUP(CONCATENATE($F4304," ",$G4304),AllocFactorMatrix,(AC$4+1),FALSE)*$E4304</f>
        <v>-238.23695468262895</v>
      </c>
      <c r="AD4304" s="54">
        <f ca="1">VLOOKUP(CONCATENATE($F4304," ",$G4304),AllocFactorMatrix,(AD$4+1),FALSE)*$E4304</f>
        <v>-60.86169566803229</v>
      </c>
    </row>
    <row r="4305" spans="1:30" s="51" customFormat="1" hidden="1" outlineLevel="1">
      <c r="A4305" s="56"/>
      <c r="B4305" s="112"/>
      <c r="C4305" s="55"/>
      <c r="D4305" s="55"/>
      <c r="F4305" s="52" t="str">
        <f>F4312</f>
        <v>RB_GUP-Land_P</v>
      </c>
      <c r="G4305" s="55" t="str">
        <f>$G$8</f>
        <v>PRODUCTION</v>
      </c>
      <c r="H4305" s="53">
        <f t="shared" si="2181"/>
        <v>-942303.00000000035</v>
      </c>
      <c r="I4305" s="54">
        <f>VLOOKUP(CONCATENATE($F4305," ",$G4305),AllocFactorMatrix,(I$4+1),FALSE)*$E4312</f>
        <v>-523172.73829798913</v>
      </c>
      <c r="J4305" s="54">
        <f>VLOOKUP(CONCATENATE($F4305," ",$G4305),AllocFactorMatrix,(J$4+1),FALSE)*$E4312</f>
        <v>-24073.728642886414</v>
      </c>
      <c r="K4305" s="54">
        <f>VLOOKUP(CONCATENATE($F4305," ",$G4305),AllocFactorMatrix,(K$4+1),FALSE)*$E4312</f>
        <v>-79305.774394244188</v>
      </c>
      <c r="L4305" s="54">
        <f>VLOOKUP(CONCATENATE($F4305," ",$G4305),AllocFactorMatrix,(L$4+1),FALSE)*$E4312</f>
        <v>-1981.5981256506432</v>
      </c>
      <c r="M4305" s="54">
        <f>VLOOKUP(CONCATENATE($F4305," ",$G4305),AllocFactorMatrix,(M$4+1),FALSE)*$E4312</f>
        <v>-255.09061485466711</v>
      </c>
      <c r="N4305" s="54">
        <f t="shared" si="2182"/>
        <v>-81542.463134749501</v>
      </c>
      <c r="O4305" s="54">
        <f>VLOOKUP(CONCATENATE($F4305," ",$G4305),AllocFactorMatrix,(O$4+1),FALSE)*$E4312</f>
        <v>-60328.974527163286</v>
      </c>
      <c r="P4305" s="54">
        <f>VLOOKUP(CONCATENATE($F4305," ",$G4305),AllocFactorMatrix,(P$4+1),FALSE)*$E4312</f>
        <v>-10919.659021459636</v>
      </c>
      <c r="Q4305" s="54">
        <f>VLOOKUP(CONCATENATE($F4305," ",$G4305),AllocFactorMatrix,(Q$4+1),FALSE)*$E4312</f>
        <v>-4223.6470149904108</v>
      </c>
      <c r="R4305" s="54">
        <f>VLOOKUP(CONCATENATE($F4305," ",$G4305),AllocFactorMatrix,(R$4+1),FALSE)*$E4312</f>
        <v>-91.005757322154992</v>
      </c>
      <c r="S4305" s="54">
        <f t="shared" si="2183"/>
        <v>-75563.286320935484</v>
      </c>
      <c r="T4305" s="54">
        <f>VLOOKUP(CONCATENATE($F4305," ",$G4305),AllocFactorMatrix,(T$4+1),FALSE)*$E4312</f>
        <v>-1915.6651962914912</v>
      </c>
      <c r="U4305" s="54">
        <f>VLOOKUP(CONCATENATE($F4305," ",$G4305),AllocFactorMatrix,(U$4+1),FALSE)*$E4312</f>
        <v>-30500.720092084895</v>
      </c>
      <c r="V4305" s="54">
        <f>VLOOKUP(CONCATENATE($F4305," ",$G4305),AllocFactorMatrix,(V$4+1),FALSE)*$E4312</f>
        <v>-165411.62084349961</v>
      </c>
      <c r="W4305" s="54">
        <f>VLOOKUP(CONCATENATE($F4305," ",$G4305),AllocFactorMatrix,(W$4+1),FALSE)*$E4312</f>
        <v>-21763.646450037486</v>
      </c>
      <c r="X4305" s="54">
        <f>SUBTOTAL(9,T4305:W4305)</f>
        <v>-219591.65258191348</v>
      </c>
      <c r="Y4305" s="54">
        <f>VLOOKUP(CONCATENATE($F4305," ",$G4305),AllocFactorMatrix,(Y$4+1),FALSE)*$E4312</f>
        <v>-17780.702458470358</v>
      </c>
      <c r="Z4305" s="54">
        <f>VLOOKUP(CONCATENATE($F4305," ",$G4305),AllocFactorMatrix,(Z$4+1),FALSE)*$E4312</f>
        <v>-369.60182138398278</v>
      </c>
      <c r="AA4305" s="54">
        <f t="shared" si="2184"/>
        <v>-18150.304279854339</v>
      </c>
      <c r="AB4305" s="54">
        <f>VLOOKUP(CONCATENATE($F4305," ",$G4305),AllocFactorMatrix,(AB$4+1),FALSE)*$E4312</f>
        <v>-208.82674167188188</v>
      </c>
      <c r="AC4305" s="54">
        <f>VLOOKUP(CONCATENATE($F4305," ",$G4305),AllocFactorMatrix,(AC$4+1),FALSE)*$E4312</f>
        <v>0</v>
      </c>
      <c r="AD4305" s="54">
        <f>VLOOKUP(CONCATENATE($F4305," ",$G4305),AllocFactorMatrix,(AD$4+1),FALSE)*$E4312</f>
        <v>0</v>
      </c>
    </row>
    <row r="4306" spans="1:30" s="51" customFormat="1" hidden="1" outlineLevel="1">
      <c r="A4306" s="56"/>
      <c r="B4306" s="112"/>
      <c r="C4306" s="55"/>
      <c r="D4306" s="55"/>
      <c r="F4306" s="52" t="str">
        <f>F4312</f>
        <v>RB_GUP-Land_P</v>
      </c>
      <c r="G4306" s="55" t="str">
        <f>$G$9</f>
        <v>BULKTRAN</v>
      </c>
      <c r="H4306" s="53">
        <f t="shared" si="2181"/>
        <v>0</v>
      </c>
      <c r="I4306" s="54">
        <f>VLOOKUP(CONCATENATE($F4306," ",$G4306),AllocFactorMatrix,(I$4+1),FALSE)*$E4312</f>
        <v>0</v>
      </c>
      <c r="J4306" s="54">
        <f>VLOOKUP(CONCATENATE($F4306," ",$G4306),AllocFactorMatrix,(J$4+1),FALSE)*$E4312</f>
        <v>0</v>
      </c>
      <c r="K4306" s="54">
        <f>VLOOKUP(CONCATENATE($F4306," ",$G4306),AllocFactorMatrix,(K$4+1),FALSE)*$E4312</f>
        <v>0</v>
      </c>
      <c r="L4306" s="54">
        <f>VLOOKUP(CONCATENATE($F4306," ",$G4306),AllocFactorMatrix,(L$4+1),FALSE)*$E4312</f>
        <v>0</v>
      </c>
      <c r="M4306" s="54">
        <f>VLOOKUP(CONCATENATE($F4306," ",$G4306),AllocFactorMatrix,(M$4+1),FALSE)*$E4312</f>
        <v>0</v>
      </c>
      <c r="N4306" s="54">
        <f t="shared" si="2182"/>
        <v>0</v>
      </c>
      <c r="O4306" s="54">
        <f>VLOOKUP(CONCATENATE($F4306," ",$G4306),AllocFactorMatrix,(O$4+1),FALSE)*$E4312</f>
        <v>0</v>
      </c>
      <c r="P4306" s="54">
        <f>VLOOKUP(CONCATENATE($F4306," ",$G4306),AllocFactorMatrix,(P$4+1),FALSE)*$E4312</f>
        <v>0</v>
      </c>
      <c r="Q4306" s="54">
        <f>VLOOKUP(CONCATENATE($F4306," ",$G4306),AllocFactorMatrix,(Q$4+1),FALSE)*$E4312</f>
        <v>0</v>
      </c>
      <c r="R4306" s="54">
        <f>VLOOKUP(CONCATENATE($F4306," ",$G4306),AllocFactorMatrix,(R$4+1),FALSE)*$E4312</f>
        <v>0</v>
      </c>
      <c r="S4306" s="54">
        <f t="shared" si="2183"/>
        <v>0</v>
      </c>
      <c r="T4306" s="54">
        <f>VLOOKUP(CONCATENATE($F4306," ",$G4306),AllocFactorMatrix,(T$4+1),FALSE)*$E4312</f>
        <v>0</v>
      </c>
      <c r="U4306" s="54">
        <f>VLOOKUP(CONCATENATE($F4306," ",$G4306),AllocFactorMatrix,(U$4+1),FALSE)*$E4312</f>
        <v>0</v>
      </c>
      <c r="V4306" s="54">
        <f>VLOOKUP(CONCATENATE($F4306," ",$G4306),AllocFactorMatrix,(V$4+1),FALSE)*$E4312</f>
        <v>0</v>
      </c>
      <c r="W4306" s="54">
        <f>VLOOKUP(CONCATENATE($F4306," ",$G4306),AllocFactorMatrix,(W$4+1),FALSE)*$E4312</f>
        <v>0</v>
      </c>
      <c r="X4306" s="54">
        <f t="shared" ref="X4306:X4312" si="2186">SUBTOTAL(9,T4306:W4306)</f>
        <v>0</v>
      </c>
      <c r="Y4306" s="54">
        <f>VLOOKUP(CONCATENATE($F4306," ",$G4306),AllocFactorMatrix,(Y$4+1),FALSE)*$E4312</f>
        <v>0</v>
      </c>
      <c r="Z4306" s="54">
        <f>VLOOKUP(CONCATENATE($F4306," ",$G4306),AllocFactorMatrix,(Z$4+1),FALSE)*$E4312</f>
        <v>0</v>
      </c>
      <c r="AA4306" s="54">
        <f t="shared" si="2184"/>
        <v>0</v>
      </c>
      <c r="AB4306" s="54">
        <f>VLOOKUP(CONCATENATE($F4306," ",$G4306),AllocFactorMatrix,(AB$4+1),FALSE)*$E4312</f>
        <v>0</v>
      </c>
      <c r="AC4306" s="54">
        <f>VLOOKUP(CONCATENATE($F4306," ",$G4306),AllocFactorMatrix,(AC$4+1),FALSE)*$E4312</f>
        <v>0</v>
      </c>
      <c r="AD4306" s="54">
        <f>VLOOKUP(CONCATENATE($F4306," ",$G4306),AllocFactorMatrix,(AD$4+1),FALSE)*$E4312</f>
        <v>0</v>
      </c>
    </row>
    <row r="4307" spans="1:30" s="51" customFormat="1" hidden="1" outlineLevel="1">
      <c r="A4307" s="56"/>
      <c r="B4307" s="112"/>
      <c r="C4307" s="55"/>
      <c r="D4307" s="55"/>
      <c r="F4307" s="52" t="str">
        <f>F4312</f>
        <v>RB_GUP-Land_P</v>
      </c>
      <c r="G4307" s="55" t="str">
        <f>$G$10</f>
        <v>SUBTRAN</v>
      </c>
      <c r="H4307" s="53">
        <f t="shared" si="2181"/>
        <v>0</v>
      </c>
      <c r="I4307" s="54">
        <f>VLOOKUP(CONCATENATE($F4307," ",$G4307),AllocFactorMatrix,(I$4+1),FALSE)*$E4312</f>
        <v>0</v>
      </c>
      <c r="J4307" s="54">
        <f>VLOOKUP(CONCATENATE($F4307," ",$G4307),AllocFactorMatrix,(J$4+1),FALSE)*$E4312</f>
        <v>0</v>
      </c>
      <c r="K4307" s="54">
        <f>VLOOKUP(CONCATENATE($F4307," ",$G4307),AllocFactorMatrix,(K$4+1),FALSE)*$E4312</f>
        <v>0</v>
      </c>
      <c r="L4307" s="54">
        <f>VLOOKUP(CONCATENATE($F4307," ",$G4307),AllocFactorMatrix,(L$4+1),FALSE)*$E4312</f>
        <v>0</v>
      </c>
      <c r="M4307" s="54">
        <f>VLOOKUP(CONCATENATE($F4307," ",$G4307),AllocFactorMatrix,(M$4+1),FALSE)*$E4312</f>
        <v>0</v>
      </c>
      <c r="N4307" s="54">
        <f t="shared" si="2182"/>
        <v>0</v>
      </c>
      <c r="O4307" s="54">
        <f>VLOOKUP(CONCATENATE($F4307," ",$G4307),AllocFactorMatrix,(O$4+1),FALSE)*$E4312</f>
        <v>0</v>
      </c>
      <c r="P4307" s="54">
        <f>VLOOKUP(CONCATENATE($F4307," ",$G4307),AllocFactorMatrix,(P$4+1),FALSE)*$E4312</f>
        <v>0</v>
      </c>
      <c r="Q4307" s="54">
        <f>VLOOKUP(CONCATENATE($F4307," ",$G4307),AllocFactorMatrix,(Q$4+1),FALSE)*$E4312</f>
        <v>0</v>
      </c>
      <c r="R4307" s="54">
        <f>VLOOKUP(CONCATENATE($F4307," ",$G4307),AllocFactorMatrix,(R$4+1),FALSE)*$E4312</f>
        <v>0</v>
      </c>
      <c r="S4307" s="54">
        <f t="shared" si="2183"/>
        <v>0</v>
      </c>
      <c r="T4307" s="54">
        <f>VLOOKUP(CONCATENATE($F4307," ",$G4307),AllocFactorMatrix,(T$4+1),FALSE)*$E4312</f>
        <v>0</v>
      </c>
      <c r="U4307" s="54">
        <f>VLOOKUP(CONCATENATE($F4307," ",$G4307),AllocFactorMatrix,(U$4+1),FALSE)*$E4312</f>
        <v>0</v>
      </c>
      <c r="V4307" s="54">
        <f>VLOOKUP(CONCATENATE($F4307," ",$G4307),AllocFactorMatrix,(V$4+1),FALSE)*$E4312</f>
        <v>0</v>
      </c>
      <c r="W4307" s="54">
        <f>VLOOKUP(CONCATENATE($F4307," ",$G4307),AllocFactorMatrix,(W$4+1),FALSE)*$E4312</f>
        <v>0</v>
      </c>
      <c r="X4307" s="54">
        <f t="shared" si="2186"/>
        <v>0</v>
      </c>
      <c r="Y4307" s="54">
        <f>VLOOKUP(CONCATENATE($F4307," ",$G4307),AllocFactorMatrix,(Y$4+1),FALSE)*$E4312</f>
        <v>0</v>
      </c>
      <c r="Z4307" s="54">
        <f>VLOOKUP(CONCATENATE($F4307," ",$G4307),AllocFactorMatrix,(Z$4+1),FALSE)*$E4312</f>
        <v>0</v>
      </c>
      <c r="AA4307" s="54">
        <f t="shared" si="2184"/>
        <v>0</v>
      </c>
      <c r="AB4307" s="54">
        <f>VLOOKUP(CONCATENATE($F4307," ",$G4307),AllocFactorMatrix,(AB$4+1),FALSE)*$E4312</f>
        <v>0</v>
      </c>
      <c r="AC4307" s="54">
        <f>VLOOKUP(CONCATENATE($F4307," ",$G4307),AllocFactorMatrix,(AC$4+1),FALSE)*$E4312</f>
        <v>0</v>
      </c>
      <c r="AD4307" s="54">
        <f>VLOOKUP(CONCATENATE($F4307," ",$G4307),AllocFactorMatrix,(AD$4+1),FALSE)*$E4312</f>
        <v>0</v>
      </c>
    </row>
    <row r="4308" spans="1:30" s="51" customFormat="1" hidden="1" outlineLevel="1">
      <c r="A4308" s="56"/>
      <c r="B4308" s="112"/>
      <c r="C4308" s="55"/>
      <c r="D4308" s="55"/>
      <c r="F4308" s="52" t="str">
        <f>F4312</f>
        <v>RB_GUP-Land_P</v>
      </c>
      <c r="G4308" s="55" t="str">
        <f>$G$11</f>
        <v>DISTPRI</v>
      </c>
      <c r="H4308" s="53">
        <f t="shared" si="2181"/>
        <v>0</v>
      </c>
      <c r="I4308" s="54">
        <f>VLOOKUP(CONCATENATE($F4308," ",$G4308),AllocFactorMatrix,(I$4+1),FALSE)*$E4312</f>
        <v>0</v>
      </c>
      <c r="J4308" s="54">
        <f>VLOOKUP(CONCATENATE($F4308," ",$G4308),AllocFactorMatrix,(J$4+1),FALSE)*$E4312</f>
        <v>0</v>
      </c>
      <c r="K4308" s="54">
        <f>VLOOKUP(CONCATENATE($F4308," ",$G4308),AllocFactorMatrix,(K$4+1),FALSE)*$E4312</f>
        <v>0</v>
      </c>
      <c r="L4308" s="54">
        <f>VLOOKUP(CONCATENATE($F4308," ",$G4308),AllocFactorMatrix,(L$4+1),FALSE)*$E4312</f>
        <v>0</v>
      </c>
      <c r="M4308" s="54">
        <f>VLOOKUP(CONCATENATE($F4308," ",$G4308),AllocFactorMatrix,(M$4+1),FALSE)*$E4312</f>
        <v>0</v>
      </c>
      <c r="N4308" s="54">
        <f t="shared" si="2182"/>
        <v>0</v>
      </c>
      <c r="O4308" s="54">
        <f>VLOOKUP(CONCATENATE($F4308," ",$G4308),AllocFactorMatrix,(O$4+1),FALSE)*$E4312</f>
        <v>0</v>
      </c>
      <c r="P4308" s="54">
        <f>VLOOKUP(CONCATENATE($F4308," ",$G4308),AllocFactorMatrix,(P$4+1),FALSE)*$E4312</f>
        <v>0</v>
      </c>
      <c r="Q4308" s="54">
        <f>VLOOKUP(CONCATENATE($F4308," ",$G4308),AllocFactorMatrix,(Q$4+1),FALSE)*$E4312</f>
        <v>0</v>
      </c>
      <c r="R4308" s="54">
        <f>VLOOKUP(CONCATENATE($F4308," ",$G4308),AllocFactorMatrix,(R$4+1),FALSE)*$E4312</f>
        <v>0</v>
      </c>
      <c r="S4308" s="54">
        <f t="shared" si="2183"/>
        <v>0</v>
      </c>
      <c r="T4308" s="54">
        <f>VLOOKUP(CONCATENATE($F4308," ",$G4308),AllocFactorMatrix,(T$4+1),FALSE)*$E4312</f>
        <v>0</v>
      </c>
      <c r="U4308" s="54">
        <f>VLOOKUP(CONCATENATE($F4308," ",$G4308),AllocFactorMatrix,(U$4+1),FALSE)*$E4312</f>
        <v>0</v>
      </c>
      <c r="V4308" s="54">
        <f>VLOOKUP(CONCATENATE($F4308," ",$G4308),AllocFactorMatrix,(V$4+1),FALSE)*$E4312</f>
        <v>0</v>
      </c>
      <c r="W4308" s="54">
        <f>VLOOKUP(CONCATENATE($F4308," ",$G4308),AllocFactorMatrix,(W$4+1),FALSE)*$E4312</f>
        <v>0</v>
      </c>
      <c r="X4308" s="54">
        <f t="shared" si="2186"/>
        <v>0</v>
      </c>
      <c r="Y4308" s="54">
        <f>VLOOKUP(CONCATENATE($F4308," ",$G4308),AllocFactorMatrix,(Y$4+1),FALSE)*$E4312</f>
        <v>0</v>
      </c>
      <c r="Z4308" s="54">
        <f>VLOOKUP(CONCATENATE($F4308," ",$G4308),AllocFactorMatrix,(Z$4+1),FALSE)*$E4312</f>
        <v>0</v>
      </c>
      <c r="AA4308" s="54">
        <f t="shared" si="2184"/>
        <v>0</v>
      </c>
      <c r="AB4308" s="54">
        <f>VLOOKUP(CONCATENATE($F4308," ",$G4308),AllocFactorMatrix,(AB$4+1),FALSE)*$E4312</f>
        <v>0</v>
      </c>
      <c r="AC4308" s="54">
        <f>VLOOKUP(CONCATENATE($F4308," ",$G4308),AllocFactorMatrix,(AC$4+1),FALSE)*$E4312</f>
        <v>0</v>
      </c>
      <c r="AD4308" s="54">
        <f>VLOOKUP(CONCATENATE($F4308," ",$G4308),AllocFactorMatrix,(AD$4+1),FALSE)*$E4312</f>
        <v>0</v>
      </c>
    </row>
    <row r="4309" spans="1:30" s="51" customFormat="1" hidden="1" outlineLevel="1">
      <c r="A4309" s="56"/>
      <c r="B4309" s="112"/>
      <c r="C4309" s="55"/>
      <c r="D4309" s="55"/>
      <c r="F4309" s="52" t="str">
        <f>F4312</f>
        <v>RB_GUP-Land_P</v>
      </c>
      <c r="G4309" s="55" t="str">
        <f>$G$12</f>
        <v>DISTSEC</v>
      </c>
      <c r="H4309" s="53">
        <f t="shared" si="2181"/>
        <v>0</v>
      </c>
      <c r="I4309" s="54">
        <f>VLOOKUP(CONCATENATE($F4309," ",$G4309),AllocFactorMatrix,(I$4+1),FALSE)*$E4312</f>
        <v>0</v>
      </c>
      <c r="J4309" s="54">
        <f>VLOOKUP(CONCATENATE($F4309," ",$G4309),AllocFactorMatrix,(J$4+1),FALSE)*$E4312</f>
        <v>0</v>
      </c>
      <c r="K4309" s="54">
        <f>VLOOKUP(CONCATENATE($F4309," ",$G4309),AllocFactorMatrix,(K$4+1),FALSE)*$E4312</f>
        <v>0</v>
      </c>
      <c r="L4309" s="54">
        <f>VLOOKUP(CONCATENATE($F4309," ",$G4309),AllocFactorMatrix,(L$4+1),FALSE)*$E4312</f>
        <v>0</v>
      </c>
      <c r="M4309" s="54">
        <f>VLOOKUP(CONCATENATE($F4309," ",$G4309),AllocFactorMatrix,(M$4+1),FALSE)*$E4312</f>
        <v>0</v>
      </c>
      <c r="N4309" s="54">
        <f t="shared" si="2182"/>
        <v>0</v>
      </c>
      <c r="O4309" s="54">
        <f>VLOOKUP(CONCATENATE($F4309," ",$G4309),AllocFactorMatrix,(O$4+1),FALSE)*$E4312</f>
        <v>0</v>
      </c>
      <c r="P4309" s="54">
        <f>VLOOKUP(CONCATENATE($F4309," ",$G4309),AllocFactorMatrix,(P$4+1),FALSE)*$E4312</f>
        <v>0</v>
      </c>
      <c r="Q4309" s="54">
        <f>VLOOKUP(CONCATENATE($F4309," ",$G4309),AllocFactorMatrix,(Q$4+1),FALSE)*$E4312</f>
        <v>0</v>
      </c>
      <c r="R4309" s="54">
        <f>VLOOKUP(CONCATENATE($F4309," ",$G4309),AllocFactorMatrix,(R$4+1),FALSE)*$E4312</f>
        <v>0</v>
      </c>
      <c r="S4309" s="54">
        <f t="shared" si="2183"/>
        <v>0</v>
      </c>
      <c r="T4309" s="54">
        <f>VLOOKUP(CONCATENATE($F4309," ",$G4309),AllocFactorMatrix,(T$4+1),FALSE)*$E4312</f>
        <v>0</v>
      </c>
      <c r="U4309" s="54">
        <f>VLOOKUP(CONCATENATE($F4309," ",$G4309),AllocFactorMatrix,(U$4+1),FALSE)*$E4312</f>
        <v>0</v>
      </c>
      <c r="V4309" s="54">
        <f>VLOOKUP(CONCATENATE($F4309," ",$G4309),AllocFactorMatrix,(V$4+1),FALSE)*$E4312</f>
        <v>0</v>
      </c>
      <c r="W4309" s="54">
        <f>VLOOKUP(CONCATENATE($F4309," ",$G4309),AllocFactorMatrix,(W$4+1),FALSE)*$E4312</f>
        <v>0</v>
      </c>
      <c r="X4309" s="54">
        <f t="shared" si="2186"/>
        <v>0</v>
      </c>
      <c r="Y4309" s="54">
        <f>VLOOKUP(CONCATENATE($F4309," ",$G4309),AllocFactorMatrix,(Y$4+1),FALSE)*$E4312</f>
        <v>0</v>
      </c>
      <c r="Z4309" s="54">
        <f>VLOOKUP(CONCATENATE($F4309," ",$G4309),AllocFactorMatrix,(Z$4+1),FALSE)*$E4312</f>
        <v>0</v>
      </c>
      <c r="AA4309" s="54">
        <f t="shared" si="2184"/>
        <v>0</v>
      </c>
      <c r="AB4309" s="54">
        <f>VLOOKUP(CONCATENATE($F4309," ",$G4309),AllocFactorMatrix,(AB$4+1),FALSE)*$E4312</f>
        <v>0</v>
      </c>
      <c r="AC4309" s="54">
        <f>VLOOKUP(CONCATENATE($F4309," ",$G4309),AllocFactorMatrix,(AC$4+1),FALSE)*$E4312</f>
        <v>0</v>
      </c>
      <c r="AD4309" s="54">
        <f>VLOOKUP(CONCATENATE($F4309," ",$G4309),AllocFactorMatrix,(AD$4+1),FALSE)*$E4312</f>
        <v>0</v>
      </c>
    </row>
    <row r="4310" spans="1:30" s="51" customFormat="1" hidden="1" outlineLevel="1">
      <c r="A4310" s="56"/>
      <c r="B4310" s="112"/>
      <c r="C4310" s="55"/>
      <c r="D4310" s="55"/>
      <c r="F4310" s="52" t="str">
        <f>F4312</f>
        <v>RB_GUP-Land_P</v>
      </c>
      <c r="G4310" s="55" t="str">
        <f>$G$13</f>
        <v>ENERGY</v>
      </c>
      <c r="H4310" s="53">
        <f t="shared" si="2181"/>
        <v>0</v>
      </c>
      <c r="I4310" s="54">
        <f>VLOOKUP(CONCATENATE($F4310," ",$G4310),AllocFactorMatrix,(I$4+1),FALSE)*$E4312</f>
        <v>0</v>
      </c>
      <c r="J4310" s="54">
        <f>VLOOKUP(CONCATENATE($F4310," ",$G4310),AllocFactorMatrix,(J$4+1),FALSE)*$E4312</f>
        <v>0</v>
      </c>
      <c r="K4310" s="54">
        <f>VLOOKUP(CONCATENATE($F4310," ",$G4310),AllocFactorMatrix,(K$4+1),FALSE)*$E4312</f>
        <v>0</v>
      </c>
      <c r="L4310" s="54">
        <f>VLOOKUP(CONCATENATE($F4310," ",$G4310),AllocFactorMatrix,(L$4+1),FALSE)*$E4312</f>
        <v>0</v>
      </c>
      <c r="M4310" s="54">
        <f>VLOOKUP(CONCATENATE($F4310," ",$G4310),AllocFactorMatrix,(M$4+1),FALSE)*$E4312</f>
        <v>0</v>
      </c>
      <c r="N4310" s="54">
        <f t="shared" si="2182"/>
        <v>0</v>
      </c>
      <c r="O4310" s="54">
        <f>VLOOKUP(CONCATENATE($F4310," ",$G4310),AllocFactorMatrix,(O$4+1),FALSE)*$E4312</f>
        <v>0</v>
      </c>
      <c r="P4310" s="54">
        <f>VLOOKUP(CONCATENATE($F4310," ",$G4310),AllocFactorMatrix,(P$4+1),FALSE)*$E4312</f>
        <v>0</v>
      </c>
      <c r="Q4310" s="54">
        <f>VLOOKUP(CONCATENATE($F4310," ",$G4310),AllocFactorMatrix,(Q$4+1),FALSE)*$E4312</f>
        <v>0</v>
      </c>
      <c r="R4310" s="54">
        <f>VLOOKUP(CONCATENATE($F4310," ",$G4310),AllocFactorMatrix,(R$4+1),FALSE)*$E4312</f>
        <v>0</v>
      </c>
      <c r="S4310" s="54">
        <f t="shared" si="2183"/>
        <v>0</v>
      </c>
      <c r="T4310" s="54">
        <f>VLOOKUP(CONCATENATE($F4310," ",$G4310),AllocFactorMatrix,(T$4+1),FALSE)*$E4312</f>
        <v>0</v>
      </c>
      <c r="U4310" s="54">
        <f>VLOOKUP(CONCATENATE($F4310," ",$G4310),AllocFactorMatrix,(U$4+1),FALSE)*$E4312</f>
        <v>0</v>
      </c>
      <c r="V4310" s="54">
        <f>VLOOKUP(CONCATENATE($F4310," ",$G4310),AllocFactorMatrix,(V$4+1),FALSE)*$E4312</f>
        <v>0</v>
      </c>
      <c r="W4310" s="54">
        <f>VLOOKUP(CONCATENATE($F4310," ",$G4310),AllocFactorMatrix,(W$4+1),FALSE)*$E4312</f>
        <v>0</v>
      </c>
      <c r="X4310" s="54">
        <f t="shared" si="2186"/>
        <v>0</v>
      </c>
      <c r="Y4310" s="54">
        <f>VLOOKUP(CONCATENATE($F4310," ",$G4310),AllocFactorMatrix,(Y$4+1),FALSE)*$E4312</f>
        <v>0</v>
      </c>
      <c r="Z4310" s="54">
        <f>VLOOKUP(CONCATENATE($F4310," ",$G4310),AllocFactorMatrix,(Z$4+1),FALSE)*$E4312</f>
        <v>0</v>
      </c>
      <c r="AA4310" s="54">
        <f t="shared" si="2184"/>
        <v>0</v>
      </c>
      <c r="AB4310" s="54">
        <f>VLOOKUP(CONCATENATE($F4310," ",$G4310),AllocFactorMatrix,(AB$4+1),FALSE)*$E4312</f>
        <v>0</v>
      </c>
      <c r="AC4310" s="54">
        <f>VLOOKUP(CONCATENATE($F4310," ",$G4310),AllocFactorMatrix,(AC$4+1),FALSE)*$E4312</f>
        <v>0</v>
      </c>
      <c r="AD4310" s="54">
        <f>VLOOKUP(CONCATENATE($F4310," ",$G4310),AllocFactorMatrix,(AD$4+1),FALSE)*$E4312</f>
        <v>0</v>
      </c>
    </row>
    <row r="4311" spans="1:30" s="51" customFormat="1" hidden="1" outlineLevel="1">
      <c r="A4311" s="56"/>
      <c r="B4311" s="112"/>
      <c r="C4311" s="55"/>
      <c r="D4311" s="55"/>
      <c r="F4311" s="52" t="str">
        <f>F4312</f>
        <v>RB_GUP-Land_P</v>
      </c>
      <c r="G4311" s="55" t="str">
        <f>$G$14</f>
        <v>CUSTOMER</v>
      </c>
      <c r="H4311" s="53">
        <f t="shared" si="2181"/>
        <v>0</v>
      </c>
      <c r="I4311" s="54">
        <f>VLOOKUP(CONCATENATE($F4311," ",$G4311),AllocFactorMatrix,(I$4+1),FALSE)*$E4312</f>
        <v>0</v>
      </c>
      <c r="J4311" s="54">
        <f>VLOOKUP(CONCATENATE($F4311," ",$G4311),AllocFactorMatrix,(J$4+1),FALSE)*$E4312</f>
        <v>0</v>
      </c>
      <c r="K4311" s="54">
        <f>VLOOKUP(CONCATENATE($F4311," ",$G4311),AllocFactorMatrix,(K$4+1),FALSE)*$E4312</f>
        <v>0</v>
      </c>
      <c r="L4311" s="54">
        <f>VLOOKUP(CONCATENATE($F4311," ",$G4311),AllocFactorMatrix,(L$4+1),FALSE)*$E4312</f>
        <v>0</v>
      </c>
      <c r="M4311" s="54">
        <f>VLOOKUP(CONCATENATE($F4311," ",$G4311),AllocFactorMatrix,(M$4+1),FALSE)*$E4312</f>
        <v>0</v>
      </c>
      <c r="N4311" s="54">
        <f t="shared" si="2182"/>
        <v>0</v>
      </c>
      <c r="O4311" s="54">
        <f>VLOOKUP(CONCATENATE($F4311," ",$G4311),AllocFactorMatrix,(O$4+1),FALSE)*$E4312</f>
        <v>0</v>
      </c>
      <c r="P4311" s="54">
        <f>VLOOKUP(CONCATENATE($F4311," ",$G4311),AllocFactorMatrix,(P$4+1),FALSE)*$E4312</f>
        <v>0</v>
      </c>
      <c r="Q4311" s="54">
        <f>VLOOKUP(CONCATENATE($F4311," ",$G4311),AllocFactorMatrix,(Q$4+1),FALSE)*$E4312</f>
        <v>0</v>
      </c>
      <c r="R4311" s="54">
        <f>VLOOKUP(CONCATENATE($F4311," ",$G4311),AllocFactorMatrix,(R$4+1),FALSE)*$E4312</f>
        <v>0</v>
      </c>
      <c r="S4311" s="54">
        <f t="shared" si="2183"/>
        <v>0</v>
      </c>
      <c r="T4311" s="54">
        <f>VLOOKUP(CONCATENATE($F4311," ",$G4311),AllocFactorMatrix,(T$4+1),FALSE)*$E4312</f>
        <v>0</v>
      </c>
      <c r="U4311" s="54">
        <f>VLOOKUP(CONCATENATE($F4311," ",$G4311),AllocFactorMatrix,(U$4+1),FALSE)*$E4312</f>
        <v>0</v>
      </c>
      <c r="V4311" s="54">
        <f>VLOOKUP(CONCATENATE($F4311," ",$G4311),AllocFactorMatrix,(V$4+1),FALSE)*$E4312</f>
        <v>0</v>
      </c>
      <c r="W4311" s="54">
        <f>VLOOKUP(CONCATENATE($F4311," ",$G4311),AllocFactorMatrix,(W$4+1),FALSE)*$E4312</f>
        <v>0</v>
      </c>
      <c r="X4311" s="54">
        <f t="shared" si="2186"/>
        <v>0</v>
      </c>
      <c r="Y4311" s="54">
        <f>VLOOKUP(CONCATENATE($F4311," ",$G4311),AllocFactorMatrix,(Y$4+1),FALSE)*$E4312</f>
        <v>0</v>
      </c>
      <c r="Z4311" s="54">
        <f>VLOOKUP(CONCATENATE($F4311," ",$G4311),AllocFactorMatrix,(Z$4+1),FALSE)*$E4312</f>
        <v>0</v>
      </c>
      <c r="AA4311" s="54">
        <f t="shared" si="2184"/>
        <v>0</v>
      </c>
      <c r="AB4311" s="54">
        <f>VLOOKUP(CONCATENATE($F4311," ",$G4311),AllocFactorMatrix,(AB$4+1),FALSE)*$E4312</f>
        <v>0</v>
      </c>
      <c r="AC4311" s="54">
        <f>VLOOKUP(CONCATENATE($F4311," ",$G4311),AllocFactorMatrix,(AC$4+1),FALSE)*$E4312</f>
        <v>0</v>
      </c>
      <c r="AD4311" s="54">
        <f>VLOOKUP(CONCATENATE($F4311," ",$G4311),AllocFactorMatrix,(AD$4+1),FALSE)*$E4312</f>
        <v>0</v>
      </c>
    </row>
    <row r="4312" spans="1:30" s="51" customFormat="1" collapsed="1">
      <c r="A4312" s="56"/>
      <c r="B4312" s="112"/>
      <c r="C4312" s="55"/>
      <c r="D4312" s="96" t="str">
        <f>D2237</f>
        <v>Adj 43 - Update Big Sandy Unit 1 Depreciation Rates</v>
      </c>
      <c r="E4312" s="98">
        <v>-942303</v>
      </c>
      <c r="F4312" s="61" t="s">
        <v>579</v>
      </c>
      <c r="G4312" s="55" t="str">
        <f>$G$15</f>
        <v>TOTAL</v>
      </c>
      <c r="H4312" s="53">
        <f t="shared" si="2181"/>
        <v>-942303.00000000035</v>
      </c>
      <c r="I4312" s="54">
        <f>VLOOKUP(CONCATENATE($F4312," ",$G4312),AllocFactorMatrix,(I$4+1),FALSE)*$E4312</f>
        <v>-523172.73829798913</v>
      </c>
      <c r="J4312" s="54">
        <f>VLOOKUP(CONCATENATE($F4312," ",$G4312),AllocFactorMatrix,(J$4+1),FALSE)*$E4312</f>
        <v>-24073.728642886414</v>
      </c>
      <c r="K4312" s="54">
        <f>VLOOKUP(CONCATENATE($F4312," ",$G4312),AllocFactorMatrix,(K$4+1),FALSE)*$E4312</f>
        <v>-79305.774394244188</v>
      </c>
      <c r="L4312" s="54">
        <f>VLOOKUP(CONCATENATE($F4312," ",$G4312),AllocFactorMatrix,(L$4+1),FALSE)*$E4312</f>
        <v>-1981.5981256506432</v>
      </c>
      <c r="M4312" s="54">
        <f>VLOOKUP(CONCATENATE($F4312," ",$G4312),AllocFactorMatrix,(M$4+1),FALSE)*$E4312</f>
        <v>-255.09061485466711</v>
      </c>
      <c r="N4312" s="54">
        <f t="shared" si="2182"/>
        <v>-81542.463134749501</v>
      </c>
      <c r="O4312" s="54">
        <f>VLOOKUP(CONCATENATE($F4312," ",$G4312),AllocFactorMatrix,(O$4+1),FALSE)*$E4312</f>
        <v>-60328.974527163286</v>
      </c>
      <c r="P4312" s="54">
        <f>VLOOKUP(CONCATENATE($F4312," ",$G4312),AllocFactorMatrix,(P$4+1),FALSE)*$E4312</f>
        <v>-10919.659021459636</v>
      </c>
      <c r="Q4312" s="54">
        <f>VLOOKUP(CONCATENATE($F4312," ",$G4312),AllocFactorMatrix,(Q$4+1),FALSE)*$E4312</f>
        <v>-4223.6470149904108</v>
      </c>
      <c r="R4312" s="54">
        <f>VLOOKUP(CONCATENATE($F4312," ",$G4312),AllocFactorMatrix,(R$4+1),FALSE)*$E4312</f>
        <v>-91.005757322154992</v>
      </c>
      <c r="S4312" s="54">
        <f t="shared" si="2183"/>
        <v>-75563.286320935484</v>
      </c>
      <c r="T4312" s="54">
        <f>VLOOKUP(CONCATENATE($F4312," ",$G4312),AllocFactorMatrix,(T$4+1),FALSE)*$E4312</f>
        <v>-1915.6651962914912</v>
      </c>
      <c r="U4312" s="54">
        <f>VLOOKUP(CONCATENATE($F4312," ",$G4312),AllocFactorMatrix,(U$4+1),FALSE)*$E4312</f>
        <v>-30500.720092084895</v>
      </c>
      <c r="V4312" s="54">
        <f>VLOOKUP(CONCATENATE($F4312," ",$G4312),AllocFactorMatrix,(V$4+1),FALSE)*$E4312</f>
        <v>-165411.62084349961</v>
      </c>
      <c r="W4312" s="54">
        <f>VLOOKUP(CONCATENATE($F4312," ",$G4312),AllocFactorMatrix,(W$4+1),FALSE)*$E4312</f>
        <v>-21763.646450037486</v>
      </c>
      <c r="X4312" s="54">
        <f t="shared" si="2186"/>
        <v>-219591.65258191348</v>
      </c>
      <c r="Y4312" s="54">
        <f>VLOOKUP(CONCATENATE($F4312," ",$G4312),AllocFactorMatrix,(Y$4+1),FALSE)*$E4312</f>
        <v>-17780.702458470358</v>
      </c>
      <c r="Z4312" s="54">
        <f>VLOOKUP(CONCATENATE($F4312," ",$G4312),AllocFactorMatrix,(Z$4+1),FALSE)*$E4312</f>
        <v>-369.60182138398278</v>
      </c>
      <c r="AA4312" s="54">
        <f t="shared" si="2184"/>
        <v>-18150.304279854339</v>
      </c>
      <c r="AB4312" s="54">
        <f>VLOOKUP(CONCATENATE($F4312," ",$G4312),AllocFactorMatrix,(AB$4+1),FALSE)*$E4312</f>
        <v>-208.82674167188188</v>
      </c>
      <c r="AC4312" s="54">
        <f>VLOOKUP(CONCATENATE($F4312," ",$G4312),AllocFactorMatrix,(AC$4+1),FALSE)*$E4312</f>
        <v>0</v>
      </c>
      <c r="AD4312" s="54">
        <f>VLOOKUP(CONCATENATE($F4312," ",$G4312),AllocFactorMatrix,(AD$4+1),FALSE)*$E4312</f>
        <v>0</v>
      </c>
    </row>
    <row r="4313" spans="1:30" hidden="1" outlineLevel="1">
      <c r="D4313" s="7"/>
      <c r="E4313" s="51"/>
      <c r="F4313" s="52" t="str">
        <f>F4320</f>
        <v>RB_GUP-Land_P</v>
      </c>
      <c r="G4313" s="55" t="str">
        <f>$G$8</f>
        <v>PRODUCTION</v>
      </c>
      <c r="H4313" s="4">
        <f t="shared" ref="H4313:H4320" si="2187">SUBTOTAL(9,I4313:AD4313)</f>
        <v>1336.0000000000002</v>
      </c>
      <c r="I4313" s="5">
        <f>VLOOKUP(CONCATENATE($F4313," ",$G4313),AllocFactorMatrix,(I$4+1),FALSE)*$E4320</f>
        <v>741.75586660141528</v>
      </c>
      <c r="J4313" s="5">
        <f>VLOOKUP(CONCATENATE($F4313," ",$G4313),AllocFactorMatrix,(J$4+1),FALSE)*$E4320</f>
        <v>34.131804172220875</v>
      </c>
      <c r="K4313" s="5">
        <f>VLOOKUP(CONCATENATE($F4313," ",$G4313),AllocFactorMatrix,(K$4+1),FALSE)*$E4320</f>
        <v>112.43996314424366</v>
      </c>
      <c r="L4313" s="5">
        <f>VLOOKUP(CONCATENATE($F4313," ",$G4313),AllocFactorMatrix,(L$4+1),FALSE)*$E4320</f>
        <v>2.8095157246334344</v>
      </c>
      <c r="M4313" s="5">
        <f>VLOOKUP(CONCATENATE($F4313," ",$G4313),AllocFactorMatrix,(M$4+1),FALSE)*$E4320</f>
        <v>0.36166823351494715</v>
      </c>
      <c r="N4313" s="5">
        <f t="shared" ref="N4313:N4320" si="2188">SUBTOTAL(9,K4313:M4313)</f>
        <v>115.61114710239204</v>
      </c>
      <c r="O4313" s="5">
        <f>VLOOKUP(CONCATENATE($F4313," ",$G4313),AllocFactorMatrix,(O$4+1),FALSE)*$E4320</f>
        <v>85.534599771294538</v>
      </c>
      <c r="P4313" s="5">
        <f>VLOOKUP(CONCATENATE($F4313," ",$G4313),AllocFactorMatrix,(P$4+1),FALSE)*$E4320</f>
        <v>15.481925084256417</v>
      </c>
      <c r="Q4313" s="5">
        <f>VLOOKUP(CONCATENATE($F4313," ",$G4313),AllocFactorMatrix,(Q$4+1),FALSE)*$E4320</f>
        <v>5.9882993177642323</v>
      </c>
      <c r="R4313" s="5">
        <f>VLOOKUP(CONCATENATE($F4313," ",$G4313),AllocFactorMatrix,(R$4+1),FALSE)*$E4320</f>
        <v>0.12902823378722034</v>
      </c>
      <c r="S4313" s="5">
        <f t="shared" ref="S4313:S4320" si="2189">SUBTOTAL(9,O4313:R4313)</f>
        <v>107.13385240710241</v>
      </c>
      <c r="T4313" s="5">
        <f>VLOOKUP(CONCATENATE($F4313," ",$G4313),AllocFactorMatrix,(T$4+1),FALSE)*$E4320</f>
        <v>2.7160358210102613</v>
      </c>
      <c r="U4313" s="5">
        <f>VLOOKUP(CONCATENATE($F4313," ",$G4313),AllocFactorMatrix,(U$4+1),FALSE)*$E4320</f>
        <v>43.244011791350999</v>
      </c>
      <c r="V4313" s="5">
        <f>VLOOKUP(CONCATENATE($F4313," ",$G4313),AllocFactorMatrix,(V$4+1),FALSE)*$E4320</f>
        <v>234.52108870173976</v>
      </c>
      <c r="W4313" s="5">
        <f>VLOOKUP(CONCATENATE($F4313," ",$G4313),AllocFactorMatrix,(W$4+1),FALSE)*$E4320</f>
        <v>30.85656275874117</v>
      </c>
      <c r="X4313" s="5">
        <f>SUBTOTAL(9,T4313:W4313)</f>
        <v>311.33769907284221</v>
      </c>
      <c r="Y4313" s="5">
        <f>VLOOKUP(CONCATENATE($F4313," ",$G4313),AllocFactorMatrix,(Y$4+1),FALSE)*$E4320</f>
        <v>25.209532904507785</v>
      </c>
      <c r="Z4313" s="5">
        <f>VLOOKUP(CONCATENATE($F4313," ",$G4313),AllocFactorMatrix,(Z$4+1),FALSE)*$E4320</f>
        <v>0.52402256319782603</v>
      </c>
      <c r="AA4313" s="5">
        <f t="shared" ref="AA4313:AA4320" si="2190">SUBTOTAL(9,Y4313:Z4313)</f>
        <v>25.73355546770561</v>
      </c>
      <c r="AB4313" s="5">
        <f>VLOOKUP(CONCATENATE($F4313," ",$G4313),AllocFactorMatrix,(AB$4+1),FALSE)*$E4320</f>
        <v>0.29607517632187758</v>
      </c>
      <c r="AC4313" s="5">
        <f>VLOOKUP(CONCATENATE($F4313," ",$G4313),AllocFactorMatrix,(AC$4+1),FALSE)*$E4320</f>
        <v>0</v>
      </c>
      <c r="AD4313" s="5">
        <f>VLOOKUP(CONCATENATE($F4313," ",$G4313),AllocFactorMatrix,(AD$4+1),FALSE)*$E4320</f>
        <v>0</v>
      </c>
    </row>
    <row r="4314" spans="1:30" hidden="1" outlineLevel="1">
      <c r="D4314" s="7"/>
      <c r="E4314" s="51"/>
      <c r="F4314" s="52" t="str">
        <f>F4320</f>
        <v>RB_GUP-Land_P</v>
      </c>
      <c r="G4314" s="55" t="str">
        <f>$G$9</f>
        <v>BULKTRAN</v>
      </c>
      <c r="H4314" s="4">
        <f t="shared" si="2187"/>
        <v>0</v>
      </c>
      <c r="I4314" s="5">
        <f>VLOOKUP(CONCATENATE($F4314," ",$G4314),AllocFactorMatrix,(I$4+1),FALSE)*$E4320</f>
        <v>0</v>
      </c>
      <c r="J4314" s="5">
        <f>VLOOKUP(CONCATENATE($F4314," ",$G4314),AllocFactorMatrix,(J$4+1),FALSE)*$E4320</f>
        <v>0</v>
      </c>
      <c r="K4314" s="5">
        <f>VLOOKUP(CONCATENATE($F4314," ",$G4314),AllocFactorMatrix,(K$4+1),FALSE)*$E4320</f>
        <v>0</v>
      </c>
      <c r="L4314" s="5">
        <f>VLOOKUP(CONCATENATE($F4314," ",$G4314),AllocFactorMatrix,(L$4+1),FALSE)*$E4320</f>
        <v>0</v>
      </c>
      <c r="M4314" s="5">
        <f>VLOOKUP(CONCATENATE($F4314," ",$G4314),AllocFactorMatrix,(M$4+1),FALSE)*$E4320</f>
        <v>0</v>
      </c>
      <c r="N4314" s="5">
        <f t="shared" si="2188"/>
        <v>0</v>
      </c>
      <c r="O4314" s="5">
        <f>VLOOKUP(CONCATENATE($F4314," ",$G4314),AllocFactorMatrix,(O$4+1),FALSE)*$E4320</f>
        <v>0</v>
      </c>
      <c r="P4314" s="5">
        <f>VLOOKUP(CONCATENATE($F4314," ",$G4314),AllocFactorMatrix,(P$4+1),FALSE)*$E4320</f>
        <v>0</v>
      </c>
      <c r="Q4314" s="5">
        <f>VLOOKUP(CONCATENATE($F4314," ",$G4314),AllocFactorMatrix,(Q$4+1),FALSE)*$E4320</f>
        <v>0</v>
      </c>
      <c r="R4314" s="5">
        <f>VLOOKUP(CONCATENATE($F4314," ",$G4314),AllocFactorMatrix,(R$4+1),FALSE)*$E4320</f>
        <v>0</v>
      </c>
      <c r="S4314" s="5">
        <f t="shared" si="2189"/>
        <v>0</v>
      </c>
      <c r="T4314" s="5">
        <f>VLOOKUP(CONCATENATE($F4314," ",$G4314),AllocFactorMatrix,(T$4+1),FALSE)*$E4320</f>
        <v>0</v>
      </c>
      <c r="U4314" s="5">
        <f>VLOOKUP(CONCATENATE($F4314," ",$G4314),AllocFactorMatrix,(U$4+1),FALSE)*$E4320</f>
        <v>0</v>
      </c>
      <c r="V4314" s="5">
        <f>VLOOKUP(CONCATENATE($F4314," ",$G4314),AllocFactorMatrix,(V$4+1),FALSE)*$E4320</f>
        <v>0</v>
      </c>
      <c r="W4314" s="5">
        <f>VLOOKUP(CONCATENATE($F4314," ",$G4314),AllocFactorMatrix,(W$4+1),FALSE)*$E4320</f>
        <v>0</v>
      </c>
      <c r="X4314" s="5">
        <f t="shared" ref="X4314:X4320" si="2191">SUBTOTAL(9,T4314:W4314)</f>
        <v>0</v>
      </c>
      <c r="Y4314" s="5">
        <f>VLOOKUP(CONCATENATE($F4314," ",$G4314),AllocFactorMatrix,(Y$4+1),FALSE)*$E4320</f>
        <v>0</v>
      </c>
      <c r="Z4314" s="5">
        <f>VLOOKUP(CONCATENATE($F4314," ",$G4314),AllocFactorMatrix,(Z$4+1),FALSE)*$E4320</f>
        <v>0</v>
      </c>
      <c r="AA4314" s="5">
        <f t="shared" si="2190"/>
        <v>0</v>
      </c>
      <c r="AB4314" s="5">
        <f>VLOOKUP(CONCATENATE($F4314," ",$G4314),AllocFactorMatrix,(AB$4+1),FALSE)*$E4320</f>
        <v>0</v>
      </c>
      <c r="AC4314" s="5">
        <f>VLOOKUP(CONCATENATE($F4314," ",$G4314),AllocFactorMatrix,(AC$4+1),FALSE)*$E4320</f>
        <v>0</v>
      </c>
      <c r="AD4314" s="5">
        <f>VLOOKUP(CONCATENATE($F4314," ",$G4314),AllocFactorMatrix,(AD$4+1),FALSE)*$E4320</f>
        <v>0</v>
      </c>
    </row>
    <row r="4315" spans="1:30" hidden="1" outlineLevel="1">
      <c r="D4315" s="7"/>
      <c r="E4315" s="51"/>
      <c r="F4315" s="52" t="str">
        <f>F4320</f>
        <v>RB_GUP-Land_P</v>
      </c>
      <c r="G4315" s="55" t="str">
        <f>$G$10</f>
        <v>SUBTRAN</v>
      </c>
      <c r="H4315" s="4">
        <f t="shared" si="2187"/>
        <v>0</v>
      </c>
      <c r="I4315" s="5">
        <f>VLOOKUP(CONCATENATE($F4315," ",$G4315),AllocFactorMatrix,(I$4+1),FALSE)*$E4320</f>
        <v>0</v>
      </c>
      <c r="J4315" s="5">
        <f>VLOOKUP(CONCATENATE($F4315," ",$G4315),AllocFactorMatrix,(J$4+1),FALSE)*$E4320</f>
        <v>0</v>
      </c>
      <c r="K4315" s="5">
        <f>VLOOKUP(CONCATENATE($F4315," ",$G4315),AllocFactorMatrix,(K$4+1),FALSE)*$E4320</f>
        <v>0</v>
      </c>
      <c r="L4315" s="5">
        <f>VLOOKUP(CONCATENATE($F4315," ",$G4315),AllocFactorMatrix,(L$4+1),FALSE)*$E4320</f>
        <v>0</v>
      </c>
      <c r="M4315" s="5">
        <f>VLOOKUP(CONCATENATE($F4315," ",$G4315),AllocFactorMatrix,(M$4+1),FALSE)*$E4320</f>
        <v>0</v>
      </c>
      <c r="N4315" s="5">
        <f t="shared" si="2188"/>
        <v>0</v>
      </c>
      <c r="O4315" s="5">
        <f>VLOOKUP(CONCATENATE($F4315," ",$G4315),AllocFactorMatrix,(O$4+1),FALSE)*$E4320</f>
        <v>0</v>
      </c>
      <c r="P4315" s="5">
        <f>VLOOKUP(CONCATENATE($F4315," ",$G4315),AllocFactorMatrix,(P$4+1),FALSE)*$E4320</f>
        <v>0</v>
      </c>
      <c r="Q4315" s="5">
        <f>VLOOKUP(CONCATENATE($F4315," ",$G4315),AllocFactorMatrix,(Q$4+1),FALSE)*$E4320</f>
        <v>0</v>
      </c>
      <c r="R4315" s="5">
        <f>VLOOKUP(CONCATENATE($F4315," ",$G4315),AllocFactorMatrix,(R$4+1),FALSE)*$E4320</f>
        <v>0</v>
      </c>
      <c r="S4315" s="5">
        <f t="shared" si="2189"/>
        <v>0</v>
      </c>
      <c r="T4315" s="5">
        <f>VLOOKUP(CONCATENATE($F4315," ",$G4315),AllocFactorMatrix,(T$4+1),FALSE)*$E4320</f>
        <v>0</v>
      </c>
      <c r="U4315" s="5">
        <f>VLOOKUP(CONCATENATE($F4315," ",$G4315),AllocFactorMatrix,(U$4+1),FALSE)*$E4320</f>
        <v>0</v>
      </c>
      <c r="V4315" s="5">
        <f>VLOOKUP(CONCATENATE($F4315," ",$G4315),AllocFactorMatrix,(V$4+1),FALSE)*$E4320</f>
        <v>0</v>
      </c>
      <c r="W4315" s="5">
        <f>VLOOKUP(CONCATENATE($F4315," ",$G4315),AllocFactorMatrix,(W$4+1),FALSE)*$E4320</f>
        <v>0</v>
      </c>
      <c r="X4315" s="5">
        <f t="shared" si="2191"/>
        <v>0</v>
      </c>
      <c r="Y4315" s="5">
        <f>VLOOKUP(CONCATENATE($F4315," ",$G4315),AllocFactorMatrix,(Y$4+1),FALSE)*$E4320</f>
        <v>0</v>
      </c>
      <c r="Z4315" s="5">
        <f>VLOOKUP(CONCATENATE($F4315," ",$G4315),AllocFactorMatrix,(Z$4+1),FALSE)*$E4320</f>
        <v>0</v>
      </c>
      <c r="AA4315" s="5">
        <f t="shared" si="2190"/>
        <v>0</v>
      </c>
      <c r="AB4315" s="5">
        <f>VLOOKUP(CONCATENATE($F4315," ",$G4315),AllocFactorMatrix,(AB$4+1),FALSE)*$E4320</f>
        <v>0</v>
      </c>
      <c r="AC4315" s="5">
        <f>VLOOKUP(CONCATENATE($F4315," ",$G4315),AllocFactorMatrix,(AC$4+1),FALSE)*$E4320</f>
        <v>0</v>
      </c>
      <c r="AD4315" s="5">
        <f>VLOOKUP(CONCATENATE($F4315," ",$G4315),AllocFactorMatrix,(AD$4+1),FALSE)*$E4320</f>
        <v>0</v>
      </c>
    </row>
    <row r="4316" spans="1:30" hidden="1" outlineLevel="1">
      <c r="D4316" s="7"/>
      <c r="E4316" s="51"/>
      <c r="F4316" s="52" t="str">
        <f>F4320</f>
        <v>RB_GUP-Land_P</v>
      </c>
      <c r="G4316" s="55" t="str">
        <f>$G$11</f>
        <v>DISTPRI</v>
      </c>
      <c r="H4316" s="4">
        <f t="shared" si="2187"/>
        <v>0</v>
      </c>
      <c r="I4316" s="5">
        <f>VLOOKUP(CONCATENATE($F4316," ",$G4316),AllocFactorMatrix,(I$4+1),FALSE)*$E4320</f>
        <v>0</v>
      </c>
      <c r="J4316" s="5">
        <f>VLOOKUP(CONCATENATE($F4316," ",$G4316),AllocFactorMatrix,(J$4+1),FALSE)*$E4320</f>
        <v>0</v>
      </c>
      <c r="K4316" s="5">
        <f>VLOOKUP(CONCATENATE($F4316," ",$G4316),AllocFactorMatrix,(K$4+1),FALSE)*$E4320</f>
        <v>0</v>
      </c>
      <c r="L4316" s="5">
        <f>VLOOKUP(CONCATENATE($F4316," ",$G4316),AllocFactorMatrix,(L$4+1),FALSE)*$E4320</f>
        <v>0</v>
      </c>
      <c r="M4316" s="5">
        <f>VLOOKUP(CONCATENATE($F4316," ",$G4316),AllocFactorMatrix,(M$4+1),FALSE)*$E4320</f>
        <v>0</v>
      </c>
      <c r="N4316" s="5">
        <f t="shared" si="2188"/>
        <v>0</v>
      </c>
      <c r="O4316" s="5">
        <f>VLOOKUP(CONCATENATE($F4316," ",$G4316),AllocFactorMatrix,(O$4+1),FALSE)*$E4320</f>
        <v>0</v>
      </c>
      <c r="P4316" s="5">
        <f>VLOOKUP(CONCATENATE($F4316," ",$G4316),AllocFactorMatrix,(P$4+1),FALSE)*$E4320</f>
        <v>0</v>
      </c>
      <c r="Q4316" s="5">
        <f>VLOOKUP(CONCATENATE($F4316," ",$G4316),AllocFactorMatrix,(Q$4+1),FALSE)*$E4320</f>
        <v>0</v>
      </c>
      <c r="R4316" s="5">
        <f>VLOOKUP(CONCATENATE($F4316," ",$G4316),AllocFactorMatrix,(R$4+1),FALSE)*$E4320</f>
        <v>0</v>
      </c>
      <c r="S4316" s="5">
        <f t="shared" si="2189"/>
        <v>0</v>
      </c>
      <c r="T4316" s="5">
        <f>VLOOKUP(CONCATENATE($F4316," ",$G4316),AllocFactorMatrix,(T$4+1),FALSE)*$E4320</f>
        <v>0</v>
      </c>
      <c r="U4316" s="5">
        <f>VLOOKUP(CONCATENATE($F4316," ",$G4316),AllocFactorMatrix,(U$4+1),FALSE)*$E4320</f>
        <v>0</v>
      </c>
      <c r="V4316" s="5">
        <f>VLOOKUP(CONCATENATE($F4316," ",$G4316),AllocFactorMatrix,(V$4+1),FALSE)*$E4320</f>
        <v>0</v>
      </c>
      <c r="W4316" s="5">
        <f>VLOOKUP(CONCATENATE($F4316," ",$G4316),AllocFactorMatrix,(W$4+1),FALSE)*$E4320</f>
        <v>0</v>
      </c>
      <c r="X4316" s="5">
        <f t="shared" si="2191"/>
        <v>0</v>
      </c>
      <c r="Y4316" s="5">
        <f>VLOOKUP(CONCATENATE($F4316," ",$G4316),AllocFactorMatrix,(Y$4+1),FALSE)*$E4320</f>
        <v>0</v>
      </c>
      <c r="Z4316" s="5">
        <f>VLOOKUP(CONCATENATE($F4316," ",$G4316),AllocFactorMatrix,(Z$4+1),FALSE)*$E4320</f>
        <v>0</v>
      </c>
      <c r="AA4316" s="5">
        <f t="shared" si="2190"/>
        <v>0</v>
      </c>
      <c r="AB4316" s="5">
        <f>VLOOKUP(CONCATENATE($F4316," ",$G4316),AllocFactorMatrix,(AB$4+1),FALSE)*$E4320</f>
        <v>0</v>
      </c>
      <c r="AC4316" s="5">
        <f>VLOOKUP(CONCATENATE($F4316," ",$G4316),AllocFactorMatrix,(AC$4+1),FALSE)*$E4320</f>
        <v>0</v>
      </c>
      <c r="AD4316" s="5">
        <f>VLOOKUP(CONCATENATE($F4316," ",$G4316),AllocFactorMatrix,(AD$4+1),FALSE)*$E4320</f>
        <v>0</v>
      </c>
    </row>
    <row r="4317" spans="1:30" hidden="1" outlineLevel="1">
      <c r="D4317" s="7"/>
      <c r="E4317" s="51"/>
      <c r="F4317" s="52" t="str">
        <f>F4320</f>
        <v>RB_GUP-Land_P</v>
      </c>
      <c r="G4317" s="55" t="str">
        <f>$G$12</f>
        <v>DISTSEC</v>
      </c>
      <c r="H4317" s="4">
        <f t="shared" si="2187"/>
        <v>0</v>
      </c>
      <c r="I4317" s="5">
        <f>VLOOKUP(CONCATENATE($F4317," ",$G4317),AllocFactorMatrix,(I$4+1),FALSE)*$E4320</f>
        <v>0</v>
      </c>
      <c r="J4317" s="5">
        <f>VLOOKUP(CONCATENATE($F4317," ",$G4317),AllocFactorMatrix,(J$4+1),FALSE)*$E4320</f>
        <v>0</v>
      </c>
      <c r="K4317" s="5">
        <f>VLOOKUP(CONCATENATE($F4317," ",$G4317),AllocFactorMatrix,(K$4+1),FALSE)*$E4320</f>
        <v>0</v>
      </c>
      <c r="L4317" s="5">
        <f>VLOOKUP(CONCATENATE($F4317," ",$G4317),AllocFactorMatrix,(L$4+1),FALSE)*$E4320</f>
        <v>0</v>
      </c>
      <c r="M4317" s="5">
        <f>VLOOKUP(CONCATENATE($F4317," ",$G4317),AllocFactorMatrix,(M$4+1),FALSE)*$E4320</f>
        <v>0</v>
      </c>
      <c r="N4317" s="5">
        <f t="shared" si="2188"/>
        <v>0</v>
      </c>
      <c r="O4317" s="5">
        <f>VLOOKUP(CONCATENATE($F4317," ",$G4317),AllocFactorMatrix,(O$4+1),FALSE)*$E4320</f>
        <v>0</v>
      </c>
      <c r="P4317" s="5">
        <f>VLOOKUP(CONCATENATE($F4317," ",$G4317),AllocFactorMatrix,(P$4+1),FALSE)*$E4320</f>
        <v>0</v>
      </c>
      <c r="Q4317" s="5">
        <f>VLOOKUP(CONCATENATE($F4317," ",$G4317),AllocFactorMatrix,(Q$4+1),FALSE)*$E4320</f>
        <v>0</v>
      </c>
      <c r="R4317" s="5">
        <f>VLOOKUP(CONCATENATE($F4317," ",$G4317),AllocFactorMatrix,(R$4+1),FALSE)*$E4320</f>
        <v>0</v>
      </c>
      <c r="S4317" s="5">
        <f t="shared" si="2189"/>
        <v>0</v>
      </c>
      <c r="T4317" s="5">
        <f>VLOOKUP(CONCATENATE($F4317," ",$G4317),AllocFactorMatrix,(T$4+1),FALSE)*$E4320</f>
        <v>0</v>
      </c>
      <c r="U4317" s="5">
        <f>VLOOKUP(CONCATENATE($F4317," ",$G4317),AllocFactorMatrix,(U$4+1),FALSE)*$E4320</f>
        <v>0</v>
      </c>
      <c r="V4317" s="5">
        <f>VLOOKUP(CONCATENATE($F4317," ",$G4317),AllocFactorMatrix,(V$4+1),FALSE)*$E4320</f>
        <v>0</v>
      </c>
      <c r="W4317" s="5">
        <f>VLOOKUP(CONCATENATE($F4317," ",$G4317),AllocFactorMatrix,(W$4+1),FALSE)*$E4320</f>
        <v>0</v>
      </c>
      <c r="X4317" s="5">
        <f t="shared" si="2191"/>
        <v>0</v>
      </c>
      <c r="Y4317" s="5">
        <f>VLOOKUP(CONCATENATE($F4317," ",$G4317),AllocFactorMatrix,(Y$4+1),FALSE)*$E4320</f>
        <v>0</v>
      </c>
      <c r="Z4317" s="5">
        <f>VLOOKUP(CONCATENATE($F4317," ",$G4317),AllocFactorMatrix,(Z$4+1),FALSE)*$E4320</f>
        <v>0</v>
      </c>
      <c r="AA4317" s="5">
        <f t="shared" si="2190"/>
        <v>0</v>
      </c>
      <c r="AB4317" s="5">
        <f>VLOOKUP(CONCATENATE($F4317," ",$G4317),AllocFactorMatrix,(AB$4+1),FALSE)*$E4320</f>
        <v>0</v>
      </c>
      <c r="AC4317" s="5">
        <f>VLOOKUP(CONCATENATE($F4317," ",$G4317),AllocFactorMatrix,(AC$4+1),FALSE)*$E4320</f>
        <v>0</v>
      </c>
      <c r="AD4317" s="5">
        <f>VLOOKUP(CONCATENATE($F4317," ",$G4317),AllocFactorMatrix,(AD$4+1),FALSE)*$E4320</f>
        <v>0</v>
      </c>
    </row>
    <row r="4318" spans="1:30" hidden="1" outlineLevel="1">
      <c r="D4318" s="7"/>
      <c r="E4318" s="51"/>
      <c r="F4318" s="52" t="str">
        <f>F4320</f>
        <v>RB_GUP-Land_P</v>
      </c>
      <c r="G4318" s="55" t="str">
        <f>$G$13</f>
        <v>ENERGY</v>
      </c>
      <c r="H4318" s="4">
        <f t="shared" si="2187"/>
        <v>0</v>
      </c>
      <c r="I4318" s="5">
        <f>VLOOKUP(CONCATENATE($F4318," ",$G4318),AllocFactorMatrix,(I$4+1),FALSE)*$E4320</f>
        <v>0</v>
      </c>
      <c r="J4318" s="5">
        <f>VLOOKUP(CONCATENATE($F4318," ",$G4318),AllocFactorMatrix,(J$4+1),FALSE)*$E4320</f>
        <v>0</v>
      </c>
      <c r="K4318" s="5">
        <f>VLOOKUP(CONCATENATE($F4318," ",$G4318),AllocFactorMatrix,(K$4+1),FALSE)*$E4320</f>
        <v>0</v>
      </c>
      <c r="L4318" s="5">
        <f>VLOOKUP(CONCATENATE($F4318," ",$G4318),AllocFactorMatrix,(L$4+1),FALSE)*$E4320</f>
        <v>0</v>
      </c>
      <c r="M4318" s="5">
        <f>VLOOKUP(CONCATENATE($F4318," ",$G4318),AllocFactorMatrix,(M$4+1),FALSE)*$E4320</f>
        <v>0</v>
      </c>
      <c r="N4318" s="5">
        <f t="shared" si="2188"/>
        <v>0</v>
      </c>
      <c r="O4318" s="5">
        <f>VLOOKUP(CONCATENATE($F4318," ",$G4318),AllocFactorMatrix,(O$4+1),FALSE)*$E4320</f>
        <v>0</v>
      </c>
      <c r="P4318" s="5">
        <f>VLOOKUP(CONCATENATE($F4318," ",$G4318),AllocFactorMatrix,(P$4+1),FALSE)*$E4320</f>
        <v>0</v>
      </c>
      <c r="Q4318" s="5">
        <f>VLOOKUP(CONCATENATE($F4318," ",$G4318),AllocFactorMatrix,(Q$4+1),FALSE)*$E4320</f>
        <v>0</v>
      </c>
      <c r="R4318" s="5">
        <f>VLOOKUP(CONCATENATE($F4318," ",$G4318),AllocFactorMatrix,(R$4+1),FALSE)*$E4320</f>
        <v>0</v>
      </c>
      <c r="S4318" s="5">
        <f t="shared" si="2189"/>
        <v>0</v>
      </c>
      <c r="T4318" s="5">
        <f>VLOOKUP(CONCATENATE($F4318," ",$G4318),AllocFactorMatrix,(T$4+1),FALSE)*$E4320</f>
        <v>0</v>
      </c>
      <c r="U4318" s="5">
        <f>VLOOKUP(CONCATENATE($F4318," ",$G4318),AllocFactorMatrix,(U$4+1),FALSE)*$E4320</f>
        <v>0</v>
      </c>
      <c r="V4318" s="5">
        <f>VLOOKUP(CONCATENATE($F4318," ",$G4318),AllocFactorMatrix,(V$4+1),FALSE)*$E4320</f>
        <v>0</v>
      </c>
      <c r="W4318" s="5">
        <f>VLOOKUP(CONCATENATE($F4318," ",$G4318),AllocFactorMatrix,(W$4+1),FALSE)*$E4320</f>
        <v>0</v>
      </c>
      <c r="X4318" s="5">
        <f t="shared" si="2191"/>
        <v>0</v>
      </c>
      <c r="Y4318" s="5">
        <f>VLOOKUP(CONCATENATE($F4318," ",$G4318),AllocFactorMatrix,(Y$4+1),FALSE)*$E4320</f>
        <v>0</v>
      </c>
      <c r="Z4318" s="5">
        <f>VLOOKUP(CONCATENATE($F4318," ",$G4318),AllocFactorMatrix,(Z$4+1),FALSE)*$E4320</f>
        <v>0</v>
      </c>
      <c r="AA4318" s="5">
        <f t="shared" si="2190"/>
        <v>0</v>
      </c>
      <c r="AB4318" s="5">
        <f>VLOOKUP(CONCATENATE($F4318," ",$G4318),AllocFactorMatrix,(AB$4+1),FALSE)*$E4320</f>
        <v>0</v>
      </c>
      <c r="AC4318" s="5">
        <f>VLOOKUP(CONCATENATE($F4318," ",$G4318),AllocFactorMatrix,(AC$4+1),FALSE)*$E4320</f>
        <v>0</v>
      </c>
      <c r="AD4318" s="5">
        <f>VLOOKUP(CONCATENATE($F4318," ",$G4318),AllocFactorMatrix,(AD$4+1),FALSE)*$E4320</f>
        <v>0</v>
      </c>
    </row>
    <row r="4319" spans="1:30" hidden="1" outlineLevel="1">
      <c r="D4319" s="7"/>
      <c r="E4319" s="51"/>
      <c r="F4319" s="52" t="str">
        <f>F4320</f>
        <v>RB_GUP-Land_P</v>
      </c>
      <c r="G4319" s="55" t="str">
        <f>$G$14</f>
        <v>CUSTOMER</v>
      </c>
      <c r="H4319" s="4">
        <f t="shared" si="2187"/>
        <v>0</v>
      </c>
      <c r="I4319" s="5">
        <f>VLOOKUP(CONCATENATE($F4319," ",$G4319),AllocFactorMatrix,(I$4+1),FALSE)*$E4320</f>
        <v>0</v>
      </c>
      <c r="J4319" s="5">
        <f>VLOOKUP(CONCATENATE($F4319," ",$G4319),AllocFactorMatrix,(J$4+1),FALSE)*$E4320</f>
        <v>0</v>
      </c>
      <c r="K4319" s="5">
        <f>VLOOKUP(CONCATENATE($F4319," ",$G4319),AllocFactorMatrix,(K$4+1),FALSE)*$E4320</f>
        <v>0</v>
      </c>
      <c r="L4319" s="5">
        <f>VLOOKUP(CONCATENATE($F4319," ",$G4319),AllocFactorMatrix,(L$4+1),FALSE)*$E4320</f>
        <v>0</v>
      </c>
      <c r="M4319" s="5">
        <f>VLOOKUP(CONCATENATE($F4319," ",$G4319),AllocFactorMatrix,(M$4+1),FALSE)*$E4320</f>
        <v>0</v>
      </c>
      <c r="N4319" s="5">
        <f t="shared" si="2188"/>
        <v>0</v>
      </c>
      <c r="O4319" s="5">
        <f>VLOOKUP(CONCATENATE($F4319," ",$G4319),AllocFactorMatrix,(O$4+1),FALSE)*$E4320</f>
        <v>0</v>
      </c>
      <c r="P4319" s="5">
        <f>VLOOKUP(CONCATENATE($F4319," ",$G4319),AllocFactorMatrix,(P$4+1),FALSE)*$E4320</f>
        <v>0</v>
      </c>
      <c r="Q4319" s="5">
        <f>VLOOKUP(CONCATENATE($F4319," ",$G4319),AllocFactorMatrix,(Q$4+1),FALSE)*$E4320</f>
        <v>0</v>
      </c>
      <c r="R4319" s="5">
        <f>VLOOKUP(CONCATENATE($F4319," ",$G4319),AllocFactorMatrix,(R$4+1),FALSE)*$E4320</f>
        <v>0</v>
      </c>
      <c r="S4319" s="5">
        <f t="shared" si="2189"/>
        <v>0</v>
      </c>
      <c r="T4319" s="5">
        <f>VLOOKUP(CONCATENATE($F4319," ",$G4319),AllocFactorMatrix,(T$4+1),FALSE)*$E4320</f>
        <v>0</v>
      </c>
      <c r="U4319" s="5">
        <f>VLOOKUP(CONCATENATE($F4319," ",$G4319),AllocFactorMatrix,(U$4+1),FALSE)*$E4320</f>
        <v>0</v>
      </c>
      <c r="V4319" s="5">
        <f>VLOOKUP(CONCATENATE($F4319," ",$G4319),AllocFactorMatrix,(V$4+1),FALSE)*$E4320</f>
        <v>0</v>
      </c>
      <c r="W4319" s="5">
        <f>VLOOKUP(CONCATENATE($F4319," ",$G4319),AllocFactorMatrix,(W$4+1),FALSE)*$E4320</f>
        <v>0</v>
      </c>
      <c r="X4319" s="5">
        <f t="shared" si="2191"/>
        <v>0</v>
      </c>
      <c r="Y4319" s="5">
        <f>VLOOKUP(CONCATENATE($F4319," ",$G4319),AllocFactorMatrix,(Y$4+1),FALSE)*$E4320</f>
        <v>0</v>
      </c>
      <c r="Z4319" s="5">
        <f>VLOOKUP(CONCATENATE($F4319," ",$G4319),AllocFactorMatrix,(Z$4+1),FALSE)*$E4320</f>
        <v>0</v>
      </c>
      <c r="AA4319" s="5">
        <f t="shared" si="2190"/>
        <v>0</v>
      </c>
      <c r="AB4319" s="5">
        <f>VLOOKUP(CONCATENATE($F4319," ",$G4319),AllocFactorMatrix,(AB$4+1),FALSE)*$E4320</f>
        <v>0</v>
      </c>
      <c r="AC4319" s="5">
        <f>VLOOKUP(CONCATENATE($F4319," ",$G4319),AllocFactorMatrix,(AC$4+1),FALSE)*$E4320</f>
        <v>0</v>
      </c>
      <c r="AD4319" s="5">
        <f>VLOOKUP(CONCATENATE($F4319," ",$G4319),AllocFactorMatrix,(AD$4+1),FALSE)*$E4320</f>
        <v>0</v>
      </c>
    </row>
    <row r="4320" spans="1:30" collapsed="1">
      <c r="D4320" s="55" t="str">
        <f>+D3345</f>
        <v>Adj 44 - ARO Depreciation</v>
      </c>
      <c r="E4320" s="61">
        <v>1336</v>
      </c>
      <c r="F4320" s="57" t="str">
        <f>+F3345</f>
        <v>RB_GUP-Land_P</v>
      </c>
      <c r="G4320" s="55" t="str">
        <f>$G$15</f>
        <v>TOTAL</v>
      </c>
      <c r="H4320" s="4">
        <f t="shared" si="2187"/>
        <v>1336.0000000000002</v>
      </c>
      <c r="I4320" s="5">
        <f>VLOOKUP(CONCATENATE($F4320," ",$G4320),AllocFactorMatrix,(I$4+1),FALSE)*$E4320</f>
        <v>741.75586660141528</v>
      </c>
      <c r="J4320" s="5">
        <f>VLOOKUP(CONCATENATE($F4320," ",$G4320),AllocFactorMatrix,(J$4+1),FALSE)*$E4320</f>
        <v>34.131804172220875</v>
      </c>
      <c r="K4320" s="5">
        <f>VLOOKUP(CONCATENATE($F4320," ",$G4320),AllocFactorMatrix,(K$4+1),FALSE)*$E4320</f>
        <v>112.43996314424366</v>
      </c>
      <c r="L4320" s="5">
        <f>VLOOKUP(CONCATENATE($F4320," ",$G4320),AllocFactorMatrix,(L$4+1),FALSE)*$E4320</f>
        <v>2.8095157246334344</v>
      </c>
      <c r="M4320" s="5">
        <f>VLOOKUP(CONCATENATE($F4320," ",$G4320),AllocFactorMatrix,(M$4+1),FALSE)*$E4320</f>
        <v>0.36166823351494715</v>
      </c>
      <c r="N4320" s="5">
        <f t="shared" si="2188"/>
        <v>115.61114710239204</v>
      </c>
      <c r="O4320" s="5">
        <f>VLOOKUP(CONCATENATE($F4320," ",$G4320),AllocFactorMatrix,(O$4+1),FALSE)*$E4320</f>
        <v>85.534599771294538</v>
      </c>
      <c r="P4320" s="5">
        <f>VLOOKUP(CONCATENATE($F4320," ",$G4320),AllocFactorMatrix,(P$4+1),FALSE)*$E4320</f>
        <v>15.481925084256417</v>
      </c>
      <c r="Q4320" s="5">
        <f>VLOOKUP(CONCATENATE($F4320," ",$G4320),AllocFactorMatrix,(Q$4+1),FALSE)*$E4320</f>
        <v>5.9882993177642323</v>
      </c>
      <c r="R4320" s="5">
        <f>VLOOKUP(CONCATENATE($F4320," ",$G4320),AllocFactorMatrix,(R$4+1),FALSE)*$E4320</f>
        <v>0.12902823378722034</v>
      </c>
      <c r="S4320" s="5">
        <f t="shared" si="2189"/>
        <v>107.13385240710241</v>
      </c>
      <c r="T4320" s="5">
        <f>VLOOKUP(CONCATENATE($F4320," ",$G4320),AllocFactorMatrix,(T$4+1),FALSE)*$E4320</f>
        <v>2.7160358210102613</v>
      </c>
      <c r="U4320" s="5">
        <f>VLOOKUP(CONCATENATE($F4320," ",$G4320),AllocFactorMatrix,(U$4+1),FALSE)*$E4320</f>
        <v>43.244011791350999</v>
      </c>
      <c r="V4320" s="5">
        <f>VLOOKUP(CONCATENATE($F4320," ",$G4320),AllocFactorMatrix,(V$4+1),FALSE)*$E4320</f>
        <v>234.52108870173976</v>
      </c>
      <c r="W4320" s="5">
        <f>VLOOKUP(CONCATENATE($F4320," ",$G4320),AllocFactorMatrix,(W$4+1),FALSE)*$E4320</f>
        <v>30.85656275874117</v>
      </c>
      <c r="X4320" s="5">
        <f t="shared" si="2191"/>
        <v>311.33769907284221</v>
      </c>
      <c r="Y4320" s="5">
        <f>VLOOKUP(CONCATENATE($F4320," ",$G4320),AllocFactorMatrix,(Y$4+1),FALSE)*$E4320</f>
        <v>25.209532904507785</v>
      </c>
      <c r="Z4320" s="5">
        <f>VLOOKUP(CONCATENATE($F4320," ",$G4320),AllocFactorMatrix,(Z$4+1),FALSE)*$E4320</f>
        <v>0.52402256319782603</v>
      </c>
      <c r="AA4320" s="5">
        <f t="shared" si="2190"/>
        <v>25.73355546770561</v>
      </c>
      <c r="AB4320" s="5">
        <f>VLOOKUP(CONCATENATE($F4320," ",$G4320),AllocFactorMatrix,(AB$4+1),FALSE)*$E4320</f>
        <v>0.29607517632187758</v>
      </c>
      <c r="AC4320" s="5">
        <f>VLOOKUP(CONCATENATE($F4320," ",$G4320),AllocFactorMatrix,(AC$4+1),FALSE)*$E4320</f>
        <v>0</v>
      </c>
      <c r="AD4320" s="5">
        <f>VLOOKUP(CONCATENATE($F4320," ",$G4320),AllocFactorMatrix,(AD$4+1),FALSE)*$E4320</f>
        <v>0</v>
      </c>
    </row>
    <row r="4321" spans="1:30" hidden="1" outlineLevel="1">
      <c r="D4321" s="7"/>
      <c r="E4321" s="51"/>
      <c r="F4321" s="52" t="str">
        <f>F4328</f>
        <v>PROD_DEMAND</v>
      </c>
      <c r="G4321" s="55" t="str">
        <f>$G$8</f>
        <v>PRODUCTION</v>
      </c>
      <c r="H4321" s="4">
        <f t="shared" ref="H4321:H4328" si="2192">SUBTOTAL(9,I4321:AD4321)</f>
        <v>38322.999999999993</v>
      </c>
      <c r="I4321" s="5">
        <f>VLOOKUP(CONCATENATE($F4321," ",$G4321),AllocFactorMatrix,(I$4+1),FALSE)*$E4328</f>
        <v>21277.178200423674</v>
      </c>
      <c r="J4321" s="5">
        <f>VLOOKUP(CONCATENATE($F4321," ",$G4321),AllocFactorMatrix,(J$4+1),FALSE)*$E4328</f>
        <v>979.06671503893722</v>
      </c>
      <c r="K4321" s="5">
        <f>VLOOKUP(CONCATENATE($F4321," ",$G4321),AllocFactorMatrix,(K$4+1),FALSE)*$E4328</f>
        <v>3225.3268769287797</v>
      </c>
      <c r="L4321" s="5">
        <f>VLOOKUP(CONCATENATE($F4321," ",$G4321),AllocFactorMatrix,(L$4+1),FALSE)*$E4328</f>
        <v>80.590622092160999</v>
      </c>
      <c r="M4321" s="5">
        <f>VLOOKUP(CONCATENATE($F4321," ",$G4321),AllocFactorMatrix,(M$4+1),FALSE)*$E4328</f>
        <v>10.374409964815356</v>
      </c>
      <c r="N4321" s="5">
        <f t="shared" ref="N4321:N4328" si="2193">SUBTOTAL(9,K4321:M4321)</f>
        <v>3316.291908985756</v>
      </c>
      <c r="O4321" s="5">
        <f>VLOOKUP(CONCATENATE($F4321," ",$G4321),AllocFactorMatrix,(O$4+1),FALSE)*$E4328</f>
        <v>2453.5497507749392</v>
      </c>
      <c r="P4321" s="5">
        <f>VLOOKUP(CONCATENATE($F4321," ",$G4321),AllocFactorMatrix,(P$4+1),FALSE)*$E4328</f>
        <v>444.09716691913064</v>
      </c>
      <c r="Q4321" s="5">
        <f>VLOOKUP(CONCATENATE($F4321," ",$G4321),AllocFactorMatrix,(Q$4+1),FALSE)*$E4328</f>
        <v>171.77364876847199</v>
      </c>
      <c r="R4321" s="5">
        <f>VLOOKUP(CONCATENATE($F4321," ",$G4321),AllocFactorMatrix,(R$4+1),FALSE)*$E4328</f>
        <v>3.7011594337033258</v>
      </c>
      <c r="S4321" s="5">
        <f t="shared" ref="S4321:S4328" si="2194">SUBTOTAL(9,O4321:R4321)</f>
        <v>3073.1217258962452</v>
      </c>
      <c r="T4321" s="5">
        <f>VLOOKUP(CONCATENATE($F4321," ",$G4321),AllocFactorMatrix,(T$4+1),FALSE)*$E4328</f>
        <v>77.909162251928308</v>
      </c>
      <c r="U4321" s="5">
        <f>VLOOKUP(CONCATENATE($F4321," ",$G4321),AllocFactorMatrix,(U$4+1),FALSE)*$E4328</f>
        <v>1240.4492993113352</v>
      </c>
      <c r="V4321" s="5">
        <f>VLOOKUP(CONCATENATE($F4321," ",$G4321),AllocFactorMatrix,(V$4+1),FALSE)*$E4328</f>
        <v>6727.2093430514742</v>
      </c>
      <c r="W4321" s="5">
        <f>VLOOKUP(CONCATENATE($F4321," ",$G4321),AllocFactorMatrix,(W$4+1),FALSE)*$E4328</f>
        <v>885.11680733775268</v>
      </c>
      <c r="X4321" s="5">
        <f>SUBTOTAL(9,T4321:W4321)</f>
        <v>8930.6846119524907</v>
      </c>
      <c r="Y4321" s="5">
        <f>VLOOKUP(CONCATENATE($F4321," ",$G4321),AllocFactorMatrix,(Y$4+1),FALSE)*$E4328</f>
        <v>723.13243226006864</v>
      </c>
      <c r="Z4321" s="5">
        <f>VLOOKUP(CONCATENATE($F4321," ",$G4321),AllocFactorMatrix,(Z$4+1),FALSE)*$E4328</f>
        <v>15.031524468136434</v>
      </c>
      <c r="AA4321" s="5">
        <f t="shared" ref="AA4321:AA4328" si="2195">SUBTOTAL(9,Y4321:Z4321)</f>
        <v>738.16395672820511</v>
      </c>
      <c r="AB4321" s="5">
        <f>VLOOKUP(CONCATENATE($F4321," ",$G4321),AllocFactorMatrix,(AB$4+1),FALSE)*$E4328</f>
        <v>8.492880974688104</v>
      </c>
      <c r="AC4321" s="5">
        <f>VLOOKUP(CONCATENATE($F4321," ",$G4321),AllocFactorMatrix,(AC$4+1),FALSE)*$E4328</f>
        <v>0</v>
      </c>
      <c r="AD4321" s="5">
        <f>VLOOKUP(CONCATENATE($F4321," ",$G4321),AllocFactorMatrix,(AD$4+1),FALSE)*$E4328</f>
        <v>0</v>
      </c>
    </row>
    <row r="4322" spans="1:30" hidden="1" outlineLevel="1">
      <c r="D4322" s="7"/>
      <c r="E4322" s="51"/>
      <c r="F4322" s="52" t="str">
        <f>F4328</f>
        <v>PROD_DEMAND</v>
      </c>
      <c r="G4322" s="55" t="str">
        <f>$G$9</f>
        <v>BULKTRAN</v>
      </c>
      <c r="H4322" s="4">
        <f t="shared" si="2192"/>
        <v>0</v>
      </c>
      <c r="I4322" s="5">
        <f>VLOOKUP(CONCATENATE($F4322," ",$G4322),AllocFactorMatrix,(I$4+1),FALSE)*$E4328</f>
        <v>0</v>
      </c>
      <c r="J4322" s="5">
        <f>VLOOKUP(CONCATENATE($F4322," ",$G4322),AllocFactorMatrix,(J$4+1),FALSE)*$E4328</f>
        <v>0</v>
      </c>
      <c r="K4322" s="5">
        <f>VLOOKUP(CONCATENATE($F4322," ",$G4322),AllocFactorMatrix,(K$4+1),FALSE)*$E4328</f>
        <v>0</v>
      </c>
      <c r="L4322" s="5">
        <f>VLOOKUP(CONCATENATE($F4322," ",$G4322),AllocFactorMatrix,(L$4+1),FALSE)*$E4328</f>
        <v>0</v>
      </c>
      <c r="M4322" s="5">
        <f>VLOOKUP(CONCATENATE($F4322," ",$G4322),AllocFactorMatrix,(M$4+1),FALSE)*$E4328</f>
        <v>0</v>
      </c>
      <c r="N4322" s="5">
        <f t="shared" si="2193"/>
        <v>0</v>
      </c>
      <c r="O4322" s="5">
        <f>VLOOKUP(CONCATENATE($F4322," ",$G4322),AllocFactorMatrix,(O$4+1),FALSE)*$E4328</f>
        <v>0</v>
      </c>
      <c r="P4322" s="5">
        <f>VLOOKUP(CONCATENATE($F4322," ",$G4322),AllocFactorMatrix,(P$4+1),FALSE)*$E4328</f>
        <v>0</v>
      </c>
      <c r="Q4322" s="5">
        <f>VLOOKUP(CONCATENATE($F4322," ",$G4322),AllocFactorMatrix,(Q$4+1),FALSE)*$E4328</f>
        <v>0</v>
      </c>
      <c r="R4322" s="5">
        <f>VLOOKUP(CONCATENATE($F4322," ",$G4322),AllocFactorMatrix,(R$4+1),FALSE)*$E4328</f>
        <v>0</v>
      </c>
      <c r="S4322" s="5">
        <f t="shared" si="2194"/>
        <v>0</v>
      </c>
      <c r="T4322" s="5">
        <f>VLOOKUP(CONCATENATE($F4322," ",$G4322),AllocFactorMatrix,(T$4+1),FALSE)*$E4328</f>
        <v>0</v>
      </c>
      <c r="U4322" s="5">
        <f>VLOOKUP(CONCATENATE($F4322," ",$G4322),AllocFactorMatrix,(U$4+1),FALSE)*$E4328</f>
        <v>0</v>
      </c>
      <c r="V4322" s="5">
        <f>VLOOKUP(CONCATENATE($F4322," ",$G4322),AllocFactorMatrix,(V$4+1),FALSE)*$E4328</f>
        <v>0</v>
      </c>
      <c r="W4322" s="5">
        <f>VLOOKUP(CONCATENATE($F4322," ",$G4322),AllocFactorMatrix,(W$4+1),FALSE)*$E4328</f>
        <v>0</v>
      </c>
      <c r="X4322" s="5">
        <f t="shared" ref="X4322:X4328" si="2196">SUBTOTAL(9,T4322:W4322)</f>
        <v>0</v>
      </c>
      <c r="Y4322" s="5">
        <f>VLOOKUP(CONCATENATE($F4322," ",$G4322),AllocFactorMatrix,(Y$4+1),FALSE)*$E4328</f>
        <v>0</v>
      </c>
      <c r="Z4322" s="5">
        <f>VLOOKUP(CONCATENATE($F4322," ",$G4322),AllocFactorMatrix,(Z$4+1),FALSE)*$E4328</f>
        <v>0</v>
      </c>
      <c r="AA4322" s="5">
        <f t="shared" si="2195"/>
        <v>0</v>
      </c>
      <c r="AB4322" s="5">
        <f>VLOOKUP(CONCATENATE($F4322," ",$G4322),AllocFactorMatrix,(AB$4+1),FALSE)*$E4328</f>
        <v>0</v>
      </c>
      <c r="AC4322" s="5">
        <f>VLOOKUP(CONCATENATE($F4322," ",$G4322),AllocFactorMatrix,(AC$4+1),FALSE)*$E4328</f>
        <v>0</v>
      </c>
      <c r="AD4322" s="5">
        <f>VLOOKUP(CONCATENATE($F4322," ",$G4322),AllocFactorMatrix,(AD$4+1),FALSE)*$E4328</f>
        <v>0</v>
      </c>
    </row>
    <row r="4323" spans="1:30" hidden="1" outlineLevel="1">
      <c r="D4323" s="7"/>
      <c r="E4323" s="51"/>
      <c r="F4323" s="52" t="str">
        <f>F4328</f>
        <v>PROD_DEMAND</v>
      </c>
      <c r="G4323" s="55" t="str">
        <f>$G$10</f>
        <v>SUBTRAN</v>
      </c>
      <c r="H4323" s="4">
        <f t="shared" si="2192"/>
        <v>0</v>
      </c>
      <c r="I4323" s="5">
        <f>VLOOKUP(CONCATENATE($F4323," ",$G4323),AllocFactorMatrix,(I$4+1),FALSE)*$E4328</f>
        <v>0</v>
      </c>
      <c r="J4323" s="5">
        <f>VLOOKUP(CONCATENATE($F4323," ",$G4323),AllocFactorMatrix,(J$4+1),FALSE)*$E4328</f>
        <v>0</v>
      </c>
      <c r="K4323" s="5">
        <f>VLOOKUP(CONCATENATE($F4323," ",$G4323),AllocFactorMatrix,(K$4+1),FALSE)*$E4328</f>
        <v>0</v>
      </c>
      <c r="L4323" s="5">
        <f>VLOOKUP(CONCATENATE($F4323," ",$G4323),AllocFactorMatrix,(L$4+1),FALSE)*$E4328</f>
        <v>0</v>
      </c>
      <c r="M4323" s="5">
        <f>VLOOKUP(CONCATENATE($F4323," ",$G4323),AllocFactorMatrix,(M$4+1),FALSE)*$E4328</f>
        <v>0</v>
      </c>
      <c r="N4323" s="5">
        <f t="shared" si="2193"/>
        <v>0</v>
      </c>
      <c r="O4323" s="5">
        <f>VLOOKUP(CONCATENATE($F4323," ",$G4323),AllocFactorMatrix,(O$4+1),FALSE)*$E4328</f>
        <v>0</v>
      </c>
      <c r="P4323" s="5">
        <f>VLOOKUP(CONCATENATE($F4323," ",$G4323),AllocFactorMatrix,(P$4+1),FALSE)*$E4328</f>
        <v>0</v>
      </c>
      <c r="Q4323" s="5">
        <f>VLOOKUP(CONCATENATE($F4323," ",$G4323),AllocFactorMatrix,(Q$4+1),FALSE)*$E4328</f>
        <v>0</v>
      </c>
      <c r="R4323" s="5">
        <f>VLOOKUP(CONCATENATE($F4323," ",$G4323),AllocFactorMatrix,(R$4+1),FALSE)*$E4328</f>
        <v>0</v>
      </c>
      <c r="S4323" s="5">
        <f t="shared" si="2194"/>
        <v>0</v>
      </c>
      <c r="T4323" s="5">
        <f>VLOOKUP(CONCATENATE($F4323," ",$G4323),AllocFactorMatrix,(T$4+1),FALSE)*$E4328</f>
        <v>0</v>
      </c>
      <c r="U4323" s="5">
        <f>VLOOKUP(CONCATENATE($F4323," ",$G4323),AllocFactorMatrix,(U$4+1),FALSE)*$E4328</f>
        <v>0</v>
      </c>
      <c r="V4323" s="5">
        <f>VLOOKUP(CONCATENATE($F4323," ",$G4323),AllocFactorMatrix,(V$4+1),FALSE)*$E4328</f>
        <v>0</v>
      </c>
      <c r="W4323" s="5">
        <f>VLOOKUP(CONCATENATE($F4323," ",$G4323),AllocFactorMatrix,(W$4+1),FALSE)*$E4328</f>
        <v>0</v>
      </c>
      <c r="X4323" s="5">
        <f t="shared" si="2196"/>
        <v>0</v>
      </c>
      <c r="Y4323" s="5">
        <f>VLOOKUP(CONCATENATE($F4323," ",$G4323),AllocFactorMatrix,(Y$4+1),FALSE)*$E4328</f>
        <v>0</v>
      </c>
      <c r="Z4323" s="5">
        <f>VLOOKUP(CONCATENATE($F4323," ",$G4323),AllocFactorMatrix,(Z$4+1),FALSE)*$E4328</f>
        <v>0</v>
      </c>
      <c r="AA4323" s="5">
        <f t="shared" si="2195"/>
        <v>0</v>
      </c>
      <c r="AB4323" s="5">
        <f>VLOOKUP(CONCATENATE($F4323," ",$G4323),AllocFactorMatrix,(AB$4+1),FALSE)*$E4328</f>
        <v>0</v>
      </c>
      <c r="AC4323" s="5">
        <f>VLOOKUP(CONCATENATE($F4323," ",$G4323),AllocFactorMatrix,(AC$4+1),FALSE)*$E4328</f>
        <v>0</v>
      </c>
      <c r="AD4323" s="5">
        <f>VLOOKUP(CONCATENATE($F4323," ",$G4323),AllocFactorMatrix,(AD$4+1),FALSE)*$E4328</f>
        <v>0</v>
      </c>
    </row>
    <row r="4324" spans="1:30" hidden="1" outlineLevel="1">
      <c r="D4324" s="7"/>
      <c r="E4324" s="51"/>
      <c r="F4324" s="52" t="str">
        <f>F4328</f>
        <v>PROD_DEMAND</v>
      </c>
      <c r="G4324" s="55" t="str">
        <f>$G$11</f>
        <v>DISTPRI</v>
      </c>
      <c r="H4324" s="4">
        <f t="shared" si="2192"/>
        <v>0</v>
      </c>
      <c r="I4324" s="5">
        <f>VLOOKUP(CONCATENATE($F4324," ",$G4324),AllocFactorMatrix,(I$4+1),FALSE)*$E4328</f>
        <v>0</v>
      </c>
      <c r="J4324" s="5">
        <f>VLOOKUP(CONCATENATE($F4324," ",$G4324),AllocFactorMatrix,(J$4+1),FALSE)*$E4328</f>
        <v>0</v>
      </c>
      <c r="K4324" s="5">
        <f>VLOOKUP(CONCATENATE($F4324," ",$G4324),AllocFactorMatrix,(K$4+1),FALSE)*$E4328</f>
        <v>0</v>
      </c>
      <c r="L4324" s="5">
        <f>VLOOKUP(CONCATENATE($F4324," ",$G4324),AllocFactorMatrix,(L$4+1),FALSE)*$E4328</f>
        <v>0</v>
      </c>
      <c r="M4324" s="5">
        <f>VLOOKUP(CONCATENATE($F4324," ",$G4324),AllocFactorMatrix,(M$4+1),FALSE)*$E4328</f>
        <v>0</v>
      </c>
      <c r="N4324" s="5">
        <f t="shared" si="2193"/>
        <v>0</v>
      </c>
      <c r="O4324" s="5">
        <f>VLOOKUP(CONCATENATE($F4324," ",$G4324),AllocFactorMatrix,(O$4+1),FALSE)*$E4328</f>
        <v>0</v>
      </c>
      <c r="P4324" s="5">
        <f>VLOOKUP(CONCATENATE($F4324," ",$G4324),AllocFactorMatrix,(P$4+1),FALSE)*$E4328</f>
        <v>0</v>
      </c>
      <c r="Q4324" s="5">
        <f>VLOOKUP(CONCATENATE($F4324," ",$G4324),AllocFactorMatrix,(Q$4+1),FALSE)*$E4328</f>
        <v>0</v>
      </c>
      <c r="R4324" s="5">
        <f>VLOOKUP(CONCATENATE($F4324," ",$G4324),AllocFactorMatrix,(R$4+1),FALSE)*$E4328</f>
        <v>0</v>
      </c>
      <c r="S4324" s="5">
        <f t="shared" si="2194"/>
        <v>0</v>
      </c>
      <c r="T4324" s="5">
        <f>VLOOKUP(CONCATENATE($F4324," ",$G4324),AllocFactorMatrix,(T$4+1),FALSE)*$E4328</f>
        <v>0</v>
      </c>
      <c r="U4324" s="5">
        <f>VLOOKUP(CONCATENATE($F4324," ",$G4324),AllocFactorMatrix,(U$4+1),FALSE)*$E4328</f>
        <v>0</v>
      </c>
      <c r="V4324" s="5">
        <f>VLOOKUP(CONCATENATE($F4324," ",$G4324),AllocFactorMatrix,(V$4+1),FALSE)*$E4328</f>
        <v>0</v>
      </c>
      <c r="W4324" s="5">
        <f>VLOOKUP(CONCATENATE($F4324," ",$G4324),AllocFactorMatrix,(W$4+1),FALSE)*$E4328</f>
        <v>0</v>
      </c>
      <c r="X4324" s="5">
        <f t="shared" si="2196"/>
        <v>0</v>
      </c>
      <c r="Y4324" s="5">
        <f>VLOOKUP(CONCATENATE($F4324," ",$G4324),AllocFactorMatrix,(Y$4+1),FALSE)*$E4328</f>
        <v>0</v>
      </c>
      <c r="Z4324" s="5">
        <f>VLOOKUP(CONCATENATE($F4324," ",$G4324),AllocFactorMatrix,(Z$4+1),FALSE)*$E4328</f>
        <v>0</v>
      </c>
      <c r="AA4324" s="5">
        <f t="shared" si="2195"/>
        <v>0</v>
      </c>
      <c r="AB4324" s="5">
        <f>VLOOKUP(CONCATENATE($F4324," ",$G4324),AllocFactorMatrix,(AB$4+1),FALSE)*$E4328</f>
        <v>0</v>
      </c>
      <c r="AC4324" s="5">
        <f>VLOOKUP(CONCATENATE($F4324," ",$G4324),AllocFactorMatrix,(AC$4+1),FALSE)*$E4328</f>
        <v>0</v>
      </c>
      <c r="AD4324" s="5">
        <f>VLOOKUP(CONCATENATE($F4324," ",$G4324),AllocFactorMatrix,(AD$4+1),FALSE)*$E4328</f>
        <v>0</v>
      </c>
    </row>
    <row r="4325" spans="1:30" hidden="1" outlineLevel="1">
      <c r="D4325" s="7"/>
      <c r="E4325" s="51"/>
      <c r="F4325" s="52" t="str">
        <f>F4328</f>
        <v>PROD_DEMAND</v>
      </c>
      <c r="G4325" s="55" t="str">
        <f>$G$12</f>
        <v>DISTSEC</v>
      </c>
      <c r="H4325" s="4">
        <f t="shared" si="2192"/>
        <v>0</v>
      </c>
      <c r="I4325" s="5">
        <f>VLOOKUP(CONCATENATE($F4325," ",$G4325),AllocFactorMatrix,(I$4+1),FALSE)*$E4328</f>
        <v>0</v>
      </c>
      <c r="J4325" s="5">
        <f>VLOOKUP(CONCATENATE($F4325," ",$G4325),AllocFactorMatrix,(J$4+1),FALSE)*$E4328</f>
        <v>0</v>
      </c>
      <c r="K4325" s="5">
        <f>VLOOKUP(CONCATENATE($F4325," ",$G4325),AllocFactorMatrix,(K$4+1),FALSE)*$E4328</f>
        <v>0</v>
      </c>
      <c r="L4325" s="5">
        <f>VLOOKUP(CONCATENATE($F4325," ",$G4325),AllocFactorMatrix,(L$4+1),FALSE)*$E4328</f>
        <v>0</v>
      </c>
      <c r="M4325" s="5">
        <f>VLOOKUP(CONCATENATE($F4325," ",$G4325),AllocFactorMatrix,(M$4+1),FALSE)*$E4328</f>
        <v>0</v>
      </c>
      <c r="N4325" s="5">
        <f t="shared" si="2193"/>
        <v>0</v>
      </c>
      <c r="O4325" s="5">
        <f>VLOOKUP(CONCATENATE($F4325," ",$G4325),AllocFactorMatrix,(O$4+1),FALSE)*$E4328</f>
        <v>0</v>
      </c>
      <c r="P4325" s="5">
        <f>VLOOKUP(CONCATENATE($F4325," ",$G4325),AllocFactorMatrix,(P$4+1),FALSE)*$E4328</f>
        <v>0</v>
      </c>
      <c r="Q4325" s="5">
        <f>VLOOKUP(CONCATENATE($F4325," ",$G4325),AllocFactorMatrix,(Q$4+1),FALSE)*$E4328</f>
        <v>0</v>
      </c>
      <c r="R4325" s="5">
        <f>VLOOKUP(CONCATENATE($F4325," ",$G4325),AllocFactorMatrix,(R$4+1),FALSE)*$E4328</f>
        <v>0</v>
      </c>
      <c r="S4325" s="5">
        <f t="shared" si="2194"/>
        <v>0</v>
      </c>
      <c r="T4325" s="5">
        <f>VLOOKUP(CONCATENATE($F4325," ",$G4325),AllocFactorMatrix,(T$4+1),FALSE)*$E4328</f>
        <v>0</v>
      </c>
      <c r="U4325" s="5">
        <f>VLOOKUP(CONCATENATE($F4325," ",$G4325),AllocFactorMatrix,(U$4+1),FALSE)*$E4328</f>
        <v>0</v>
      </c>
      <c r="V4325" s="5">
        <f>VLOOKUP(CONCATENATE($F4325," ",$G4325),AllocFactorMatrix,(V$4+1),FALSE)*$E4328</f>
        <v>0</v>
      </c>
      <c r="W4325" s="5">
        <f>VLOOKUP(CONCATENATE($F4325," ",$G4325),AllocFactorMatrix,(W$4+1),FALSE)*$E4328</f>
        <v>0</v>
      </c>
      <c r="X4325" s="5">
        <f t="shared" si="2196"/>
        <v>0</v>
      </c>
      <c r="Y4325" s="5">
        <f>VLOOKUP(CONCATENATE($F4325," ",$G4325),AllocFactorMatrix,(Y$4+1),FALSE)*$E4328</f>
        <v>0</v>
      </c>
      <c r="Z4325" s="5">
        <f>VLOOKUP(CONCATENATE($F4325," ",$G4325),AllocFactorMatrix,(Z$4+1),FALSE)*$E4328</f>
        <v>0</v>
      </c>
      <c r="AA4325" s="5">
        <f t="shared" si="2195"/>
        <v>0</v>
      </c>
      <c r="AB4325" s="5">
        <f>VLOOKUP(CONCATENATE($F4325," ",$G4325),AllocFactorMatrix,(AB$4+1),FALSE)*$E4328</f>
        <v>0</v>
      </c>
      <c r="AC4325" s="5">
        <f>VLOOKUP(CONCATENATE($F4325," ",$G4325),AllocFactorMatrix,(AC$4+1),FALSE)*$E4328</f>
        <v>0</v>
      </c>
      <c r="AD4325" s="5">
        <f>VLOOKUP(CONCATENATE($F4325," ",$G4325),AllocFactorMatrix,(AD$4+1),FALSE)*$E4328</f>
        <v>0</v>
      </c>
    </row>
    <row r="4326" spans="1:30" hidden="1" outlineLevel="1">
      <c r="D4326" s="7"/>
      <c r="E4326" s="51"/>
      <c r="F4326" s="52" t="str">
        <f>F4328</f>
        <v>PROD_DEMAND</v>
      </c>
      <c r="G4326" s="55" t="str">
        <f>$G$13</f>
        <v>ENERGY</v>
      </c>
      <c r="H4326" s="4">
        <f t="shared" si="2192"/>
        <v>0</v>
      </c>
      <c r="I4326" s="5">
        <f>VLOOKUP(CONCATENATE($F4326," ",$G4326),AllocFactorMatrix,(I$4+1),FALSE)*$E4328</f>
        <v>0</v>
      </c>
      <c r="J4326" s="5">
        <f>VLOOKUP(CONCATENATE($F4326," ",$G4326),AllocFactorMatrix,(J$4+1),FALSE)*$E4328</f>
        <v>0</v>
      </c>
      <c r="K4326" s="5">
        <f>VLOOKUP(CONCATENATE($F4326," ",$G4326),AllocFactorMatrix,(K$4+1),FALSE)*$E4328</f>
        <v>0</v>
      </c>
      <c r="L4326" s="5">
        <f>VLOOKUP(CONCATENATE($F4326," ",$G4326),AllocFactorMatrix,(L$4+1),FALSE)*$E4328</f>
        <v>0</v>
      </c>
      <c r="M4326" s="5">
        <f>VLOOKUP(CONCATENATE($F4326," ",$G4326),AllocFactorMatrix,(M$4+1),FALSE)*$E4328</f>
        <v>0</v>
      </c>
      <c r="N4326" s="5">
        <f t="shared" si="2193"/>
        <v>0</v>
      </c>
      <c r="O4326" s="5">
        <f>VLOOKUP(CONCATENATE($F4326," ",$G4326),AllocFactorMatrix,(O$4+1),FALSE)*$E4328</f>
        <v>0</v>
      </c>
      <c r="P4326" s="5">
        <f>VLOOKUP(CONCATENATE($F4326," ",$G4326),AllocFactorMatrix,(P$4+1),FALSE)*$E4328</f>
        <v>0</v>
      </c>
      <c r="Q4326" s="5">
        <f>VLOOKUP(CONCATENATE($F4326," ",$G4326),AllocFactorMatrix,(Q$4+1),FALSE)*$E4328</f>
        <v>0</v>
      </c>
      <c r="R4326" s="5">
        <f>VLOOKUP(CONCATENATE($F4326," ",$G4326),AllocFactorMatrix,(R$4+1),FALSE)*$E4328</f>
        <v>0</v>
      </c>
      <c r="S4326" s="5">
        <f t="shared" si="2194"/>
        <v>0</v>
      </c>
      <c r="T4326" s="5">
        <f>VLOOKUP(CONCATENATE($F4326," ",$G4326),AllocFactorMatrix,(T$4+1),FALSE)*$E4328</f>
        <v>0</v>
      </c>
      <c r="U4326" s="5">
        <f>VLOOKUP(CONCATENATE($F4326," ",$G4326),AllocFactorMatrix,(U$4+1),FALSE)*$E4328</f>
        <v>0</v>
      </c>
      <c r="V4326" s="5">
        <f>VLOOKUP(CONCATENATE($F4326," ",$G4326),AllocFactorMatrix,(V$4+1),FALSE)*$E4328</f>
        <v>0</v>
      </c>
      <c r="W4326" s="5">
        <f>VLOOKUP(CONCATENATE($F4326," ",$G4326),AllocFactorMatrix,(W$4+1),FALSE)*$E4328</f>
        <v>0</v>
      </c>
      <c r="X4326" s="5">
        <f t="shared" si="2196"/>
        <v>0</v>
      </c>
      <c r="Y4326" s="5">
        <f>VLOOKUP(CONCATENATE($F4326," ",$G4326),AllocFactorMatrix,(Y$4+1),FALSE)*$E4328</f>
        <v>0</v>
      </c>
      <c r="Z4326" s="5">
        <f>VLOOKUP(CONCATENATE($F4326," ",$G4326),AllocFactorMatrix,(Z$4+1),FALSE)*$E4328</f>
        <v>0</v>
      </c>
      <c r="AA4326" s="5">
        <f t="shared" si="2195"/>
        <v>0</v>
      </c>
      <c r="AB4326" s="5">
        <f>VLOOKUP(CONCATENATE($F4326," ",$G4326),AllocFactorMatrix,(AB$4+1),FALSE)*$E4328</f>
        <v>0</v>
      </c>
      <c r="AC4326" s="5">
        <f>VLOOKUP(CONCATENATE($F4326," ",$G4326),AllocFactorMatrix,(AC$4+1),FALSE)*$E4328</f>
        <v>0</v>
      </c>
      <c r="AD4326" s="5">
        <f>VLOOKUP(CONCATENATE($F4326," ",$G4326),AllocFactorMatrix,(AD$4+1),FALSE)*$E4328</f>
        <v>0</v>
      </c>
    </row>
    <row r="4327" spans="1:30" hidden="1" outlineLevel="1">
      <c r="D4327" s="7"/>
      <c r="E4327" s="51"/>
      <c r="F4327" s="52" t="str">
        <f>F4328</f>
        <v>PROD_DEMAND</v>
      </c>
      <c r="G4327" s="55" t="str">
        <f>$G$14</f>
        <v>CUSTOMER</v>
      </c>
      <c r="H4327" s="4">
        <f t="shared" si="2192"/>
        <v>0</v>
      </c>
      <c r="I4327" s="5">
        <f>VLOOKUP(CONCATENATE($F4327," ",$G4327),AllocFactorMatrix,(I$4+1),FALSE)*$E4328</f>
        <v>0</v>
      </c>
      <c r="J4327" s="5">
        <f>VLOOKUP(CONCATENATE($F4327," ",$G4327),AllocFactorMatrix,(J$4+1),FALSE)*$E4328</f>
        <v>0</v>
      </c>
      <c r="K4327" s="5">
        <f>VLOOKUP(CONCATENATE($F4327," ",$G4327),AllocFactorMatrix,(K$4+1),FALSE)*$E4328</f>
        <v>0</v>
      </c>
      <c r="L4327" s="5">
        <f>VLOOKUP(CONCATENATE($F4327," ",$G4327),AllocFactorMatrix,(L$4+1),FALSE)*$E4328</f>
        <v>0</v>
      </c>
      <c r="M4327" s="5">
        <f>VLOOKUP(CONCATENATE($F4327," ",$G4327),AllocFactorMatrix,(M$4+1),FALSE)*$E4328</f>
        <v>0</v>
      </c>
      <c r="N4327" s="5">
        <f t="shared" si="2193"/>
        <v>0</v>
      </c>
      <c r="O4327" s="5">
        <f>VLOOKUP(CONCATENATE($F4327," ",$G4327),AllocFactorMatrix,(O$4+1),FALSE)*$E4328</f>
        <v>0</v>
      </c>
      <c r="P4327" s="5">
        <f>VLOOKUP(CONCATENATE($F4327," ",$G4327),AllocFactorMatrix,(P$4+1),FALSE)*$E4328</f>
        <v>0</v>
      </c>
      <c r="Q4327" s="5">
        <f>VLOOKUP(CONCATENATE($F4327," ",$G4327),AllocFactorMatrix,(Q$4+1),FALSE)*$E4328</f>
        <v>0</v>
      </c>
      <c r="R4327" s="5">
        <f>VLOOKUP(CONCATENATE($F4327," ",$G4327),AllocFactorMatrix,(R$4+1),FALSE)*$E4328</f>
        <v>0</v>
      </c>
      <c r="S4327" s="5">
        <f t="shared" si="2194"/>
        <v>0</v>
      </c>
      <c r="T4327" s="5">
        <f>VLOOKUP(CONCATENATE($F4327," ",$G4327),AllocFactorMatrix,(T$4+1),FALSE)*$E4328</f>
        <v>0</v>
      </c>
      <c r="U4327" s="5">
        <f>VLOOKUP(CONCATENATE($F4327," ",$G4327),AllocFactorMatrix,(U$4+1),FALSE)*$E4328</f>
        <v>0</v>
      </c>
      <c r="V4327" s="5">
        <f>VLOOKUP(CONCATENATE($F4327," ",$G4327),AllocFactorMatrix,(V$4+1),FALSE)*$E4328</f>
        <v>0</v>
      </c>
      <c r="W4327" s="5">
        <f>VLOOKUP(CONCATENATE($F4327," ",$G4327),AllocFactorMatrix,(W$4+1),FALSE)*$E4328</f>
        <v>0</v>
      </c>
      <c r="X4327" s="5">
        <f t="shared" si="2196"/>
        <v>0</v>
      </c>
      <c r="Y4327" s="5">
        <f>VLOOKUP(CONCATENATE($F4327," ",$G4327),AllocFactorMatrix,(Y$4+1),FALSE)*$E4328</f>
        <v>0</v>
      </c>
      <c r="Z4327" s="5">
        <f>VLOOKUP(CONCATENATE($F4327," ",$G4327),AllocFactorMatrix,(Z$4+1),FALSE)*$E4328</f>
        <v>0</v>
      </c>
      <c r="AA4327" s="5">
        <f t="shared" si="2195"/>
        <v>0</v>
      </c>
      <c r="AB4327" s="5">
        <f>VLOOKUP(CONCATENATE($F4327," ",$G4327),AllocFactorMatrix,(AB$4+1),FALSE)*$E4328</f>
        <v>0</v>
      </c>
      <c r="AC4327" s="5">
        <f>VLOOKUP(CONCATENATE($F4327," ",$G4327),AllocFactorMatrix,(AC$4+1),FALSE)*$E4328</f>
        <v>0</v>
      </c>
      <c r="AD4327" s="5">
        <f>VLOOKUP(CONCATENATE($F4327," ",$G4327),AllocFactorMatrix,(AD$4+1),FALSE)*$E4328</f>
        <v>0</v>
      </c>
    </row>
    <row r="4328" spans="1:30" collapsed="1">
      <c r="D4328" s="55" t="str">
        <f>+D3353</f>
        <v>Adj 45 - ARO Accretion</v>
      </c>
      <c r="E4328" s="61">
        <v>38323</v>
      </c>
      <c r="F4328" s="57" t="str">
        <f>+F3353</f>
        <v>PROD_DEMAND</v>
      </c>
      <c r="G4328" s="55" t="str">
        <f>$G$15</f>
        <v>TOTAL</v>
      </c>
      <c r="H4328" s="4">
        <f t="shared" si="2192"/>
        <v>38322.999999999993</v>
      </c>
      <c r="I4328" s="5">
        <f>VLOOKUP(CONCATENATE($F4328," ",$G4328),AllocFactorMatrix,(I$4+1),FALSE)*$E4328</f>
        <v>21277.178200423674</v>
      </c>
      <c r="J4328" s="5">
        <f>VLOOKUP(CONCATENATE($F4328," ",$G4328),AllocFactorMatrix,(J$4+1),FALSE)*$E4328</f>
        <v>979.06671503893722</v>
      </c>
      <c r="K4328" s="5">
        <f>VLOOKUP(CONCATENATE($F4328," ",$G4328),AllocFactorMatrix,(K$4+1),FALSE)*$E4328</f>
        <v>3225.3268769287797</v>
      </c>
      <c r="L4328" s="5">
        <f>VLOOKUP(CONCATENATE($F4328," ",$G4328),AllocFactorMatrix,(L$4+1),FALSE)*$E4328</f>
        <v>80.590622092160999</v>
      </c>
      <c r="M4328" s="5">
        <f>VLOOKUP(CONCATENATE($F4328," ",$G4328),AllocFactorMatrix,(M$4+1),FALSE)*$E4328</f>
        <v>10.374409964815356</v>
      </c>
      <c r="N4328" s="5">
        <f t="shared" si="2193"/>
        <v>3316.291908985756</v>
      </c>
      <c r="O4328" s="5">
        <f>VLOOKUP(CONCATENATE($F4328," ",$G4328),AllocFactorMatrix,(O$4+1),FALSE)*$E4328</f>
        <v>2453.5497507749392</v>
      </c>
      <c r="P4328" s="5">
        <f>VLOOKUP(CONCATENATE($F4328," ",$G4328),AllocFactorMatrix,(P$4+1),FALSE)*$E4328</f>
        <v>444.09716691913064</v>
      </c>
      <c r="Q4328" s="5">
        <f>VLOOKUP(CONCATENATE($F4328," ",$G4328),AllocFactorMatrix,(Q$4+1),FALSE)*$E4328</f>
        <v>171.77364876847199</v>
      </c>
      <c r="R4328" s="5">
        <f>VLOOKUP(CONCATENATE($F4328," ",$G4328),AllocFactorMatrix,(R$4+1),FALSE)*$E4328</f>
        <v>3.7011594337033258</v>
      </c>
      <c r="S4328" s="5">
        <f t="shared" si="2194"/>
        <v>3073.1217258962452</v>
      </c>
      <c r="T4328" s="5">
        <f>VLOOKUP(CONCATENATE($F4328," ",$G4328),AllocFactorMatrix,(T$4+1),FALSE)*$E4328</f>
        <v>77.909162251928308</v>
      </c>
      <c r="U4328" s="5">
        <f>VLOOKUP(CONCATENATE($F4328," ",$G4328),AllocFactorMatrix,(U$4+1),FALSE)*$E4328</f>
        <v>1240.4492993113352</v>
      </c>
      <c r="V4328" s="5">
        <f>VLOOKUP(CONCATENATE($F4328," ",$G4328),AllocFactorMatrix,(V$4+1),FALSE)*$E4328</f>
        <v>6727.2093430514742</v>
      </c>
      <c r="W4328" s="5">
        <f>VLOOKUP(CONCATENATE($F4328," ",$G4328),AllocFactorMatrix,(W$4+1),FALSE)*$E4328</f>
        <v>885.11680733775268</v>
      </c>
      <c r="X4328" s="5">
        <f t="shared" si="2196"/>
        <v>8930.6846119524907</v>
      </c>
      <c r="Y4328" s="5">
        <f>VLOOKUP(CONCATENATE($F4328," ",$G4328),AllocFactorMatrix,(Y$4+1),FALSE)*$E4328</f>
        <v>723.13243226006864</v>
      </c>
      <c r="Z4328" s="5">
        <f>VLOOKUP(CONCATENATE($F4328," ",$G4328),AllocFactorMatrix,(Z$4+1),FALSE)*$E4328</f>
        <v>15.031524468136434</v>
      </c>
      <c r="AA4328" s="5">
        <f t="shared" si="2195"/>
        <v>738.16395672820511</v>
      </c>
      <c r="AB4328" s="5">
        <f>VLOOKUP(CONCATENATE($F4328," ",$G4328),AllocFactorMatrix,(AB$4+1),FALSE)*$E4328</f>
        <v>8.492880974688104</v>
      </c>
      <c r="AC4328" s="5">
        <f>VLOOKUP(CONCATENATE($F4328," ",$G4328),AllocFactorMatrix,(AC$4+1),FALSE)*$E4328</f>
        <v>0</v>
      </c>
      <c r="AD4328" s="5">
        <f>VLOOKUP(CONCATENATE($F4328," ",$G4328),AllocFactorMatrix,(AD$4+1),FALSE)*$E4328</f>
        <v>0</v>
      </c>
    </row>
    <row r="4329" spans="1:30" s="51" customFormat="1" hidden="1" outlineLevel="1">
      <c r="A4329" s="56"/>
      <c r="B4329" s="112"/>
      <c r="C4329" s="55"/>
      <c r="D4329" s="55"/>
      <c r="F4329" s="52" t="str">
        <f>F4336</f>
        <v>PROD_DEMAND</v>
      </c>
      <c r="G4329" s="55" t="str">
        <f>$G$8</f>
        <v>PRODUCTION</v>
      </c>
      <c r="H4329" s="53">
        <f t="shared" ref="H4329:H4336" si="2197">SUBTOTAL(9,I4329:AD4329)</f>
        <v>28196.999999999989</v>
      </c>
      <c r="I4329" s="54">
        <f>VLOOKUP(CONCATENATE($F4329," ",$G4329),AllocFactorMatrix,(I$4+1),FALSE)*$E4336</f>
        <v>15655.157313293488</v>
      </c>
      <c r="J4329" s="54">
        <f>VLOOKUP(CONCATENATE($F4329," ",$G4329),AllocFactorMatrix,(J$4+1),FALSE)*$E4336</f>
        <v>720.37012144020343</v>
      </c>
      <c r="K4329" s="54">
        <f>VLOOKUP(CONCATENATE($F4329," ",$G4329),AllocFactorMatrix,(K$4+1),FALSE)*$E4336</f>
        <v>2373.1060185465853</v>
      </c>
      <c r="L4329" s="54">
        <f>VLOOKUP(CONCATENATE($F4329," ",$G4329),AllocFactorMatrix,(L$4+1),FALSE)*$E4336</f>
        <v>59.296343478659381</v>
      </c>
      <c r="M4329" s="54">
        <f>VLOOKUP(CONCATENATE($F4329," ",$G4329),AllocFactorMatrix,(M$4+1),FALSE)*$E4336</f>
        <v>7.6332029793570078</v>
      </c>
      <c r="N4329" s="54">
        <f t="shared" ref="N4329:N4336" si="2198">SUBTOTAL(9,K4329:M4329)</f>
        <v>2440.0355650046017</v>
      </c>
      <c r="O4329" s="54">
        <f>VLOOKUP(CONCATENATE($F4329," ",$G4329),AllocFactorMatrix,(O$4+1),FALSE)*$E4336</f>
        <v>1805.253824664065</v>
      </c>
      <c r="P4329" s="54">
        <f>VLOOKUP(CONCATENATE($F4329," ",$G4329),AllocFactorMatrix,(P$4+1),FALSE)*$E4336</f>
        <v>326.75437245567224</v>
      </c>
      <c r="Q4329" s="54">
        <f>VLOOKUP(CONCATENATE($F4329," ",$G4329),AllocFactorMatrix,(Q$4+1),FALSE)*$E4336</f>
        <v>126.3862843285913</v>
      </c>
      <c r="R4329" s="54">
        <f>VLOOKUP(CONCATENATE($F4329," ",$G4329),AllocFactorMatrix,(R$4+1),FALSE)*$E4336</f>
        <v>2.7232104102531816</v>
      </c>
      <c r="S4329" s="54">
        <f t="shared" ref="S4329:S4336" si="2199">SUBTOTAL(9,O4329:R4329)</f>
        <v>2261.117691858582</v>
      </c>
      <c r="T4329" s="54">
        <f>VLOOKUP(CONCATENATE($F4329," ",$G4329),AllocFactorMatrix,(T$4+1),FALSE)*$E4336</f>
        <v>57.323399734301141</v>
      </c>
      <c r="U4329" s="54">
        <f>VLOOKUP(CONCATENATE($F4329," ",$G4329),AllocFactorMatrix,(U$4+1),FALSE)*$E4336</f>
        <v>912.68817401251783</v>
      </c>
      <c r="V4329" s="54">
        <f>VLOOKUP(CONCATENATE($F4329," ",$G4329),AllocFactorMatrix,(V$4+1),FALSE)*$E4336</f>
        <v>4949.6939656608938</v>
      </c>
      <c r="W4329" s="54">
        <f>VLOOKUP(CONCATENATE($F4329," ",$G4329),AllocFactorMatrix,(W$4+1),FALSE)*$E4336</f>
        <v>651.24438630855127</v>
      </c>
      <c r="X4329" s="54">
        <f>SUBTOTAL(9,T4329:W4329)</f>
        <v>6570.9499257162634</v>
      </c>
      <c r="Y4329" s="54">
        <f>VLOOKUP(CONCATENATE($F4329," ",$G4329),AllocFactorMatrix,(Y$4+1),FALSE)*$E4336</f>
        <v>532.06077792545352</v>
      </c>
      <c r="Z4329" s="54">
        <f>VLOOKUP(CONCATENATE($F4329," ",$G4329),AllocFactorMatrix,(Z$4+1),FALSE)*$E4336</f>
        <v>11.059778603659501</v>
      </c>
      <c r="AA4329" s="54">
        <f t="shared" ref="AA4329:AA4336" si="2200">SUBTOTAL(9,Y4329:Z4329)</f>
        <v>543.12055652911306</v>
      </c>
      <c r="AB4329" s="54">
        <f>VLOOKUP(CONCATENATE($F4329," ",$G4329),AllocFactorMatrix,(AB$4+1),FALSE)*$E4336</f>
        <v>6.2488261577454915</v>
      </c>
      <c r="AC4329" s="54">
        <f>VLOOKUP(CONCATENATE($F4329," ",$G4329),AllocFactorMatrix,(AC$4+1),FALSE)*$E4336</f>
        <v>0</v>
      </c>
      <c r="AD4329" s="54">
        <f>VLOOKUP(CONCATENATE($F4329," ",$G4329),AllocFactorMatrix,(AD$4+1),FALSE)*$E4336</f>
        <v>0</v>
      </c>
    </row>
    <row r="4330" spans="1:30" s="51" customFormat="1" hidden="1" outlineLevel="1">
      <c r="A4330" s="56"/>
      <c r="B4330" s="112"/>
      <c r="C4330" s="55"/>
      <c r="D4330" s="55"/>
      <c r="F4330" s="52" t="str">
        <f>F4336</f>
        <v>PROD_DEMAND</v>
      </c>
      <c r="G4330" s="55" t="str">
        <f>$G$9</f>
        <v>BULKTRAN</v>
      </c>
      <c r="H4330" s="53">
        <f t="shared" si="2197"/>
        <v>0</v>
      </c>
      <c r="I4330" s="54">
        <f>VLOOKUP(CONCATENATE($F4330," ",$G4330),AllocFactorMatrix,(I$4+1),FALSE)*$E4336</f>
        <v>0</v>
      </c>
      <c r="J4330" s="54">
        <f>VLOOKUP(CONCATENATE($F4330," ",$G4330),AllocFactorMatrix,(J$4+1),FALSE)*$E4336</f>
        <v>0</v>
      </c>
      <c r="K4330" s="54">
        <f>VLOOKUP(CONCATENATE($F4330," ",$G4330),AllocFactorMatrix,(K$4+1),FALSE)*$E4336</f>
        <v>0</v>
      </c>
      <c r="L4330" s="54">
        <f>VLOOKUP(CONCATENATE($F4330," ",$G4330),AllocFactorMatrix,(L$4+1),FALSE)*$E4336</f>
        <v>0</v>
      </c>
      <c r="M4330" s="54">
        <f>VLOOKUP(CONCATENATE($F4330," ",$G4330),AllocFactorMatrix,(M$4+1),FALSE)*$E4336</f>
        <v>0</v>
      </c>
      <c r="N4330" s="54">
        <f t="shared" si="2198"/>
        <v>0</v>
      </c>
      <c r="O4330" s="54">
        <f>VLOOKUP(CONCATENATE($F4330," ",$G4330),AllocFactorMatrix,(O$4+1),FALSE)*$E4336</f>
        <v>0</v>
      </c>
      <c r="P4330" s="54">
        <f>VLOOKUP(CONCATENATE($F4330," ",$G4330),AllocFactorMatrix,(P$4+1),FALSE)*$E4336</f>
        <v>0</v>
      </c>
      <c r="Q4330" s="54">
        <f>VLOOKUP(CONCATENATE($F4330," ",$G4330),AllocFactorMatrix,(Q$4+1),FALSE)*$E4336</f>
        <v>0</v>
      </c>
      <c r="R4330" s="54">
        <f>VLOOKUP(CONCATENATE($F4330," ",$G4330),AllocFactorMatrix,(R$4+1),FALSE)*$E4336</f>
        <v>0</v>
      </c>
      <c r="S4330" s="54">
        <f t="shared" si="2199"/>
        <v>0</v>
      </c>
      <c r="T4330" s="54">
        <f>VLOOKUP(CONCATENATE($F4330," ",$G4330),AllocFactorMatrix,(T$4+1),FALSE)*$E4336</f>
        <v>0</v>
      </c>
      <c r="U4330" s="54">
        <f>VLOOKUP(CONCATENATE($F4330," ",$G4330),AllocFactorMatrix,(U$4+1),FALSE)*$E4336</f>
        <v>0</v>
      </c>
      <c r="V4330" s="54">
        <f>VLOOKUP(CONCATENATE($F4330," ",$G4330),AllocFactorMatrix,(V$4+1),FALSE)*$E4336</f>
        <v>0</v>
      </c>
      <c r="W4330" s="54">
        <f>VLOOKUP(CONCATENATE($F4330," ",$G4330),AllocFactorMatrix,(W$4+1),FALSE)*$E4336</f>
        <v>0</v>
      </c>
      <c r="X4330" s="54">
        <f t="shared" ref="X4330:X4336" si="2201">SUBTOTAL(9,T4330:W4330)</f>
        <v>0</v>
      </c>
      <c r="Y4330" s="54">
        <f>VLOOKUP(CONCATENATE($F4330," ",$G4330),AllocFactorMatrix,(Y$4+1),FALSE)*$E4336</f>
        <v>0</v>
      </c>
      <c r="Z4330" s="54">
        <f>VLOOKUP(CONCATENATE($F4330," ",$G4330),AllocFactorMatrix,(Z$4+1),FALSE)*$E4336</f>
        <v>0</v>
      </c>
      <c r="AA4330" s="54">
        <f t="shared" si="2200"/>
        <v>0</v>
      </c>
      <c r="AB4330" s="54">
        <f>VLOOKUP(CONCATENATE($F4330," ",$G4330),AllocFactorMatrix,(AB$4+1),FALSE)*$E4336</f>
        <v>0</v>
      </c>
      <c r="AC4330" s="54">
        <f>VLOOKUP(CONCATENATE($F4330," ",$G4330),AllocFactorMatrix,(AC$4+1),FALSE)*$E4336</f>
        <v>0</v>
      </c>
      <c r="AD4330" s="54">
        <f>VLOOKUP(CONCATENATE($F4330," ",$G4330),AllocFactorMatrix,(AD$4+1),FALSE)*$E4336</f>
        <v>0</v>
      </c>
    </row>
    <row r="4331" spans="1:30" s="51" customFormat="1" hidden="1" outlineLevel="1">
      <c r="A4331" s="56"/>
      <c r="B4331" s="112"/>
      <c r="C4331" s="55"/>
      <c r="D4331" s="55"/>
      <c r="F4331" s="52" t="str">
        <f>F4336</f>
        <v>PROD_DEMAND</v>
      </c>
      <c r="G4331" s="55" t="str">
        <f>$G$10</f>
        <v>SUBTRAN</v>
      </c>
      <c r="H4331" s="53">
        <f t="shared" si="2197"/>
        <v>0</v>
      </c>
      <c r="I4331" s="54">
        <f>VLOOKUP(CONCATENATE($F4331," ",$G4331),AllocFactorMatrix,(I$4+1),FALSE)*$E4336</f>
        <v>0</v>
      </c>
      <c r="J4331" s="54">
        <f>VLOOKUP(CONCATENATE($F4331," ",$G4331),AllocFactorMatrix,(J$4+1),FALSE)*$E4336</f>
        <v>0</v>
      </c>
      <c r="K4331" s="54">
        <f>VLOOKUP(CONCATENATE($F4331," ",$G4331),AllocFactorMatrix,(K$4+1),FALSE)*$E4336</f>
        <v>0</v>
      </c>
      <c r="L4331" s="54">
        <f>VLOOKUP(CONCATENATE($F4331," ",$G4331),AllocFactorMatrix,(L$4+1),FALSE)*$E4336</f>
        <v>0</v>
      </c>
      <c r="M4331" s="54">
        <f>VLOOKUP(CONCATENATE($F4331," ",$G4331),AllocFactorMatrix,(M$4+1),FALSE)*$E4336</f>
        <v>0</v>
      </c>
      <c r="N4331" s="54">
        <f t="shared" si="2198"/>
        <v>0</v>
      </c>
      <c r="O4331" s="54">
        <f>VLOOKUP(CONCATENATE($F4331," ",$G4331),AllocFactorMatrix,(O$4+1),FALSE)*$E4336</f>
        <v>0</v>
      </c>
      <c r="P4331" s="54">
        <f>VLOOKUP(CONCATENATE($F4331," ",$G4331),AllocFactorMatrix,(P$4+1),FALSE)*$E4336</f>
        <v>0</v>
      </c>
      <c r="Q4331" s="54">
        <f>VLOOKUP(CONCATENATE($F4331," ",$G4331),AllocFactorMatrix,(Q$4+1),FALSE)*$E4336</f>
        <v>0</v>
      </c>
      <c r="R4331" s="54">
        <f>VLOOKUP(CONCATENATE($F4331," ",$G4331),AllocFactorMatrix,(R$4+1),FALSE)*$E4336</f>
        <v>0</v>
      </c>
      <c r="S4331" s="54">
        <f t="shared" si="2199"/>
        <v>0</v>
      </c>
      <c r="T4331" s="54">
        <f>VLOOKUP(CONCATENATE($F4331," ",$G4331),AllocFactorMatrix,(T$4+1),FALSE)*$E4336</f>
        <v>0</v>
      </c>
      <c r="U4331" s="54">
        <f>VLOOKUP(CONCATENATE($F4331," ",$G4331),AllocFactorMatrix,(U$4+1),FALSE)*$E4336</f>
        <v>0</v>
      </c>
      <c r="V4331" s="54">
        <f>VLOOKUP(CONCATENATE($F4331," ",$G4331),AllocFactorMatrix,(V$4+1),FALSE)*$E4336</f>
        <v>0</v>
      </c>
      <c r="W4331" s="54">
        <f>VLOOKUP(CONCATENATE($F4331," ",$G4331),AllocFactorMatrix,(W$4+1),FALSE)*$E4336</f>
        <v>0</v>
      </c>
      <c r="X4331" s="54">
        <f t="shared" si="2201"/>
        <v>0</v>
      </c>
      <c r="Y4331" s="54">
        <f>VLOOKUP(CONCATENATE($F4331," ",$G4331),AllocFactorMatrix,(Y$4+1),FALSE)*$E4336</f>
        <v>0</v>
      </c>
      <c r="Z4331" s="54">
        <f>VLOOKUP(CONCATENATE($F4331," ",$G4331),AllocFactorMatrix,(Z$4+1),FALSE)*$E4336</f>
        <v>0</v>
      </c>
      <c r="AA4331" s="54">
        <f t="shared" si="2200"/>
        <v>0</v>
      </c>
      <c r="AB4331" s="54">
        <f>VLOOKUP(CONCATENATE($F4331," ",$G4331),AllocFactorMatrix,(AB$4+1),FALSE)*$E4336</f>
        <v>0</v>
      </c>
      <c r="AC4331" s="54">
        <f>VLOOKUP(CONCATENATE($F4331," ",$G4331),AllocFactorMatrix,(AC$4+1),FALSE)*$E4336</f>
        <v>0</v>
      </c>
      <c r="AD4331" s="54">
        <f>VLOOKUP(CONCATENATE($F4331," ",$G4331),AllocFactorMatrix,(AD$4+1),FALSE)*$E4336</f>
        <v>0</v>
      </c>
    </row>
    <row r="4332" spans="1:30" s="51" customFormat="1" hidden="1" outlineLevel="1">
      <c r="A4332" s="56"/>
      <c r="B4332" s="112"/>
      <c r="C4332" s="55"/>
      <c r="D4332" s="55"/>
      <c r="F4332" s="52" t="str">
        <f>F4336</f>
        <v>PROD_DEMAND</v>
      </c>
      <c r="G4332" s="55" t="str">
        <f>$G$11</f>
        <v>DISTPRI</v>
      </c>
      <c r="H4332" s="53">
        <f t="shared" si="2197"/>
        <v>0</v>
      </c>
      <c r="I4332" s="54">
        <f>VLOOKUP(CONCATENATE($F4332," ",$G4332),AllocFactorMatrix,(I$4+1),FALSE)*$E4336</f>
        <v>0</v>
      </c>
      <c r="J4332" s="54">
        <f>VLOOKUP(CONCATENATE($F4332," ",$G4332),AllocFactorMatrix,(J$4+1),FALSE)*$E4336</f>
        <v>0</v>
      </c>
      <c r="K4332" s="54">
        <f>VLOOKUP(CONCATENATE($F4332," ",$G4332),AllocFactorMatrix,(K$4+1),FALSE)*$E4336</f>
        <v>0</v>
      </c>
      <c r="L4332" s="54">
        <f>VLOOKUP(CONCATENATE($F4332," ",$G4332),AllocFactorMatrix,(L$4+1),FALSE)*$E4336</f>
        <v>0</v>
      </c>
      <c r="M4332" s="54">
        <f>VLOOKUP(CONCATENATE($F4332," ",$G4332),AllocFactorMatrix,(M$4+1),FALSE)*$E4336</f>
        <v>0</v>
      </c>
      <c r="N4332" s="54">
        <f t="shared" si="2198"/>
        <v>0</v>
      </c>
      <c r="O4332" s="54">
        <f>VLOOKUP(CONCATENATE($F4332," ",$G4332),AllocFactorMatrix,(O$4+1),FALSE)*$E4336</f>
        <v>0</v>
      </c>
      <c r="P4332" s="54">
        <f>VLOOKUP(CONCATENATE($F4332," ",$G4332),AllocFactorMatrix,(P$4+1),FALSE)*$E4336</f>
        <v>0</v>
      </c>
      <c r="Q4332" s="54">
        <f>VLOOKUP(CONCATENATE($F4332," ",$G4332),AllocFactorMatrix,(Q$4+1),FALSE)*$E4336</f>
        <v>0</v>
      </c>
      <c r="R4332" s="54">
        <f>VLOOKUP(CONCATENATE($F4332," ",$G4332),AllocFactorMatrix,(R$4+1),FALSE)*$E4336</f>
        <v>0</v>
      </c>
      <c r="S4332" s="54">
        <f t="shared" si="2199"/>
        <v>0</v>
      </c>
      <c r="T4332" s="54">
        <f>VLOOKUP(CONCATENATE($F4332," ",$G4332),AllocFactorMatrix,(T$4+1),FALSE)*$E4336</f>
        <v>0</v>
      </c>
      <c r="U4332" s="54">
        <f>VLOOKUP(CONCATENATE($F4332," ",$G4332),AllocFactorMatrix,(U$4+1),FALSE)*$E4336</f>
        <v>0</v>
      </c>
      <c r="V4332" s="54">
        <f>VLOOKUP(CONCATENATE($F4332," ",$G4332),AllocFactorMatrix,(V$4+1),FALSE)*$E4336</f>
        <v>0</v>
      </c>
      <c r="W4332" s="54">
        <f>VLOOKUP(CONCATENATE($F4332," ",$G4332),AllocFactorMatrix,(W$4+1),FALSE)*$E4336</f>
        <v>0</v>
      </c>
      <c r="X4332" s="54">
        <f t="shared" si="2201"/>
        <v>0</v>
      </c>
      <c r="Y4332" s="54">
        <f>VLOOKUP(CONCATENATE($F4332," ",$G4332),AllocFactorMatrix,(Y$4+1),FALSE)*$E4336</f>
        <v>0</v>
      </c>
      <c r="Z4332" s="54">
        <f>VLOOKUP(CONCATENATE($F4332," ",$G4332),AllocFactorMatrix,(Z$4+1),FALSE)*$E4336</f>
        <v>0</v>
      </c>
      <c r="AA4332" s="54">
        <f t="shared" si="2200"/>
        <v>0</v>
      </c>
      <c r="AB4332" s="54">
        <f>VLOOKUP(CONCATENATE($F4332," ",$G4332),AllocFactorMatrix,(AB$4+1),FALSE)*$E4336</f>
        <v>0</v>
      </c>
      <c r="AC4332" s="54">
        <f>VLOOKUP(CONCATENATE($F4332," ",$G4332),AllocFactorMatrix,(AC$4+1),FALSE)*$E4336</f>
        <v>0</v>
      </c>
      <c r="AD4332" s="54">
        <f>VLOOKUP(CONCATENATE($F4332," ",$G4332),AllocFactorMatrix,(AD$4+1),FALSE)*$E4336</f>
        <v>0</v>
      </c>
    </row>
    <row r="4333" spans="1:30" s="51" customFormat="1" hidden="1" outlineLevel="1">
      <c r="A4333" s="56"/>
      <c r="B4333" s="112"/>
      <c r="C4333" s="55"/>
      <c r="D4333" s="55"/>
      <c r="F4333" s="52" t="str">
        <f>F4336</f>
        <v>PROD_DEMAND</v>
      </c>
      <c r="G4333" s="55" t="str">
        <f>$G$12</f>
        <v>DISTSEC</v>
      </c>
      <c r="H4333" s="53">
        <f t="shared" si="2197"/>
        <v>0</v>
      </c>
      <c r="I4333" s="54">
        <f>VLOOKUP(CONCATENATE($F4333," ",$G4333),AllocFactorMatrix,(I$4+1),FALSE)*$E4336</f>
        <v>0</v>
      </c>
      <c r="J4333" s="54">
        <f>VLOOKUP(CONCATENATE($F4333," ",$G4333),AllocFactorMatrix,(J$4+1),FALSE)*$E4336</f>
        <v>0</v>
      </c>
      <c r="K4333" s="54">
        <f>VLOOKUP(CONCATENATE($F4333," ",$G4333),AllocFactorMatrix,(K$4+1),FALSE)*$E4336</f>
        <v>0</v>
      </c>
      <c r="L4333" s="54">
        <f>VLOOKUP(CONCATENATE($F4333," ",$G4333),AllocFactorMatrix,(L$4+1),FALSE)*$E4336</f>
        <v>0</v>
      </c>
      <c r="M4333" s="54">
        <f>VLOOKUP(CONCATENATE($F4333," ",$G4333),AllocFactorMatrix,(M$4+1),FALSE)*$E4336</f>
        <v>0</v>
      </c>
      <c r="N4333" s="54">
        <f t="shared" si="2198"/>
        <v>0</v>
      </c>
      <c r="O4333" s="54">
        <f>VLOOKUP(CONCATENATE($F4333," ",$G4333),AllocFactorMatrix,(O$4+1),FALSE)*$E4336</f>
        <v>0</v>
      </c>
      <c r="P4333" s="54">
        <f>VLOOKUP(CONCATENATE($F4333," ",$G4333),AllocFactorMatrix,(P$4+1),FALSE)*$E4336</f>
        <v>0</v>
      </c>
      <c r="Q4333" s="54">
        <f>VLOOKUP(CONCATENATE($F4333," ",$G4333),AllocFactorMatrix,(Q$4+1),FALSE)*$E4336</f>
        <v>0</v>
      </c>
      <c r="R4333" s="54">
        <f>VLOOKUP(CONCATENATE($F4333," ",$G4333),AllocFactorMatrix,(R$4+1),FALSE)*$E4336</f>
        <v>0</v>
      </c>
      <c r="S4333" s="54">
        <f t="shared" si="2199"/>
        <v>0</v>
      </c>
      <c r="T4333" s="54">
        <f>VLOOKUP(CONCATENATE($F4333," ",$G4333),AllocFactorMatrix,(T$4+1),FALSE)*$E4336</f>
        <v>0</v>
      </c>
      <c r="U4333" s="54">
        <f>VLOOKUP(CONCATENATE($F4333," ",$G4333),AllocFactorMatrix,(U$4+1),FALSE)*$E4336</f>
        <v>0</v>
      </c>
      <c r="V4333" s="54">
        <f>VLOOKUP(CONCATENATE($F4333," ",$G4333),AllocFactorMatrix,(V$4+1),FALSE)*$E4336</f>
        <v>0</v>
      </c>
      <c r="W4333" s="54">
        <f>VLOOKUP(CONCATENATE($F4333," ",$G4333),AllocFactorMatrix,(W$4+1),FALSE)*$E4336</f>
        <v>0</v>
      </c>
      <c r="X4333" s="54">
        <f t="shared" si="2201"/>
        <v>0</v>
      </c>
      <c r="Y4333" s="54">
        <f>VLOOKUP(CONCATENATE($F4333," ",$G4333),AllocFactorMatrix,(Y$4+1),FALSE)*$E4336</f>
        <v>0</v>
      </c>
      <c r="Z4333" s="54">
        <f>VLOOKUP(CONCATENATE($F4333," ",$G4333),AllocFactorMatrix,(Z$4+1),FALSE)*$E4336</f>
        <v>0</v>
      </c>
      <c r="AA4333" s="54">
        <f t="shared" si="2200"/>
        <v>0</v>
      </c>
      <c r="AB4333" s="54">
        <f>VLOOKUP(CONCATENATE($F4333," ",$G4333),AllocFactorMatrix,(AB$4+1),FALSE)*$E4336</f>
        <v>0</v>
      </c>
      <c r="AC4333" s="54">
        <f>VLOOKUP(CONCATENATE($F4333," ",$G4333),AllocFactorMatrix,(AC$4+1),FALSE)*$E4336</f>
        <v>0</v>
      </c>
      <c r="AD4333" s="54">
        <f>VLOOKUP(CONCATENATE($F4333," ",$G4333),AllocFactorMatrix,(AD$4+1),FALSE)*$E4336</f>
        <v>0</v>
      </c>
    </row>
    <row r="4334" spans="1:30" s="51" customFormat="1" hidden="1" outlineLevel="1">
      <c r="A4334" s="56"/>
      <c r="B4334" s="112"/>
      <c r="C4334" s="55"/>
      <c r="D4334" s="55"/>
      <c r="F4334" s="52" t="str">
        <f>F4336</f>
        <v>PROD_DEMAND</v>
      </c>
      <c r="G4334" s="55" t="str">
        <f>$G$13</f>
        <v>ENERGY</v>
      </c>
      <c r="H4334" s="53">
        <f t="shared" si="2197"/>
        <v>0</v>
      </c>
      <c r="I4334" s="54">
        <f>VLOOKUP(CONCATENATE($F4334," ",$G4334),AllocFactorMatrix,(I$4+1),FALSE)*$E4336</f>
        <v>0</v>
      </c>
      <c r="J4334" s="54">
        <f>VLOOKUP(CONCATENATE($F4334," ",$G4334),AllocFactorMatrix,(J$4+1),FALSE)*$E4336</f>
        <v>0</v>
      </c>
      <c r="K4334" s="54">
        <f>VLOOKUP(CONCATENATE($F4334," ",$G4334),AllocFactorMatrix,(K$4+1),FALSE)*$E4336</f>
        <v>0</v>
      </c>
      <c r="L4334" s="54">
        <f>VLOOKUP(CONCATENATE($F4334," ",$G4334),AllocFactorMatrix,(L$4+1),FALSE)*$E4336</f>
        <v>0</v>
      </c>
      <c r="M4334" s="54">
        <f>VLOOKUP(CONCATENATE($F4334," ",$G4334),AllocFactorMatrix,(M$4+1),FALSE)*$E4336</f>
        <v>0</v>
      </c>
      <c r="N4334" s="54">
        <f t="shared" si="2198"/>
        <v>0</v>
      </c>
      <c r="O4334" s="54">
        <f>VLOOKUP(CONCATENATE($F4334," ",$G4334),AllocFactorMatrix,(O$4+1),FALSE)*$E4336</f>
        <v>0</v>
      </c>
      <c r="P4334" s="54">
        <f>VLOOKUP(CONCATENATE($F4334," ",$G4334),AllocFactorMatrix,(P$4+1),FALSE)*$E4336</f>
        <v>0</v>
      </c>
      <c r="Q4334" s="54">
        <f>VLOOKUP(CONCATENATE($F4334," ",$G4334),AllocFactorMatrix,(Q$4+1),FALSE)*$E4336</f>
        <v>0</v>
      </c>
      <c r="R4334" s="54">
        <f>VLOOKUP(CONCATENATE($F4334," ",$G4334),AllocFactorMatrix,(R$4+1),FALSE)*$E4336</f>
        <v>0</v>
      </c>
      <c r="S4334" s="54">
        <f t="shared" si="2199"/>
        <v>0</v>
      </c>
      <c r="T4334" s="54">
        <f>VLOOKUP(CONCATENATE($F4334," ",$G4334),AllocFactorMatrix,(T$4+1),FALSE)*$E4336</f>
        <v>0</v>
      </c>
      <c r="U4334" s="54">
        <f>VLOOKUP(CONCATENATE($F4334," ",$G4334),AllocFactorMatrix,(U$4+1),FALSE)*$E4336</f>
        <v>0</v>
      </c>
      <c r="V4334" s="54">
        <f>VLOOKUP(CONCATENATE($F4334," ",$G4334),AllocFactorMatrix,(V$4+1),FALSE)*$E4336</f>
        <v>0</v>
      </c>
      <c r="W4334" s="54">
        <f>VLOOKUP(CONCATENATE($F4334," ",$G4334),AllocFactorMatrix,(W$4+1),FALSE)*$E4336</f>
        <v>0</v>
      </c>
      <c r="X4334" s="54">
        <f t="shared" si="2201"/>
        <v>0</v>
      </c>
      <c r="Y4334" s="54">
        <f>VLOOKUP(CONCATENATE($F4334," ",$G4334),AllocFactorMatrix,(Y$4+1),FALSE)*$E4336</f>
        <v>0</v>
      </c>
      <c r="Z4334" s="54">
        <f>VLOOKUP(CONCATENATE($F4334," ",$G4334),AllocFactorMatrix,(Z$4+1),FALSE)*$E4336</f>
        <v>0</v>
      </c>
      <c r="AA4334" s="54">
        <f t="shared" si="2200"/>
        <v>0</v>
      </c>
      <c r="AB4334" s="54">
        <f>VLOOKUP(CONCATENATE($F4334," ",$G4334),AllocFactorMatrix,(AB$4+1),FALSE)*$E4336</f>
        <v>0</v>
      </c>
      <c r="AC4334" s="54">
        <f>VLOOKUP(CONCATENATE($F4334," ",$G4334),AllocFactorMatrix,(AC$4+1),FALSE)*$E4336</f>
        <v>0</v>
      </c>
      <c r="AD4334" s="54">
        <f>VLOOKUP(CONCATENATE($F4334," ",$G4334),AllocFactorMatrix,(AD$4+1),FALSE)*$E4336</f>
        <v>0</v>
      </c>
    </row>
    <row r="4335" spans="1:30" s="51" customFormat="1" hidden="1" outlineLevel="1">
      <c r="A4335" s="56"/>
      <c r="B4335" s="112"/>
      <c r="C4335" s="55"/>
      <c r="D4335" s="55"/>
      <c r="F4335" s="52" t="str">
        <f>F4336</f>
        <v>PROD_DEMAND</v>
      </c>
      <c r="G4335" s="55" t="str">
        <f>$G$14</f>
        <v>CUSTOMER</v>
      </c>
      <c r="H4335" s="53">
        <f t="shared" si="2197"/>
        <v>0</v>
      </c>
      <c r="I4335" s="54">
        <f>VLOOKUP(CONCATENATE($F4335," ",$G4335),AllocFactorMatrix,(I$4+1),FALSE)*$E4336</f>
        <v>0</v>
      </c>
      <c r="J4335" s="54">
        <f>VLOOKUP(CONCATENATE($F4335," ",$G4335),AllocFactorMatrix,(J$4+1),FALSE)*$E4336</f>
        <v>0</v>
      </c>
      <c r="K4335" s="54">
        <f>VLOOKUP(CONCATENATE($F4335," ",$G4335),AllocFactorMatrix,(K$4+1),FALSE)*$E4336</f>
        <v>0</v>
      </c>
      <c r="L4335" s="54">
        <f>VLOOKUP(CONCATENATE($F4335," ",$G4335),AllocFactorMatrix,(L$4+1),FALSE)*$E4336</f>
        <v>0</v>
      </c>
      <c r="M4335" s="54">
        <f>VLOOKUP(CONCATENATE($F4335," ",$G4335),AllocFactorMatrix,(M$4+1),FALSE)*$E4336</f>
        <v>0</v>
      </c>
      <c r="N4335" s="54">
        <f t="shared" si="2198"/>
        <v>0</v>
      </c>
      <c r="O4335" s="54">
        <f>VLOOKUP(CONCATENATE($F4335," ",$G4335),AllocFactorMatrix,(O$4+1),FALSE)*$E4336</f>
        <v>0</v>
      </c>
      <c r="P4335" s="54">
        <f>VLOOKUP(CONCATENATE($F4335," ",$G4335),AllocFactorMatrix,(P$4+1),FALSE)*$E4336</f>
        <v>0</v>
      </c>
      <c r="Q4335" s="54">
        <f>VLOOKUP(CONCATENATE($F4335," ",$G4335),AllocFactorMatrix,(Q$4+1),FALSE)*$E4336</f>
        <v>0</v>
      </c>
      <c r="R4335" s="54">
        <f>VLOOKUP(CONCATENATE($F4335," ",$G4335),AllocFactorMatrix,(R$4+1),FALSE)*$E4336</f>
        <v>0</v>
      </c>
      <c r="S4335" s="54">
        <f t="shared" si="2199"/>
        <v>0</v>
      </c>
      <c r="T4335" s="54">
        <f>VLOOKUP(CONCATENATE($F4335," ",$G4335),AllocFactorMatrix,(T$4+1),FALSE)*$E4336</f>
        <v>0</v>
      </c>
      <c r="U4335" s="54">
        <f>VLOOKUP(CONCATENATE($F4335," ",$G4335),AllocFactorMatrix,(U$4+1),FALSE)*$E4336</f>
        <v>0</v>
      </c>
      <c r="V4335" s="54">
        <f>VLOOKUP(CONCATENATE($F4335," ",$G4335),AllocFactorMatrix,(V$4+1),FALSE)*$E4336</f>
        <v>0</v>
      </c>
      <c r="W4335" s="54">
        <f>VLOOKUP(CONCATENATE($F4335," ",$G4335),AllocFactorMatrix,(W$4+1),FALSE)*$E4336</f>
        <v>0</v>
      </c>
      <c r="X4335" s="54">
        <f t="shared" si="2201"/>
        <v>0</v>
      </c>
      <c r="Y4335" s="54">
        <f>VLOOKUP(CONCATENATE($F4335," ",$G4335),AllocFactorMatrix,(Y$4+1),FALSE)*$E4336</f>
        <v>0</v>
      </c>
      <c r="Z4335" s="54">
        <f>VLOOKUP(CONCATENATE($F4335," ",$G4335),AllocFactorMatrix,(Z$4+1),FALSE)*$E4336</f>
        <v>0</v>
      </c>
      <c r="AA4335" s="54">
        <f t="shared" si="2200"/>
        <v>0</v>
      </c>
      <c r="AB4335" s="54">
        <f>VLOOKUP(CONCATENATE($F4335," ",$G4335),AllocFactorMatrix,(AB$4+1),FALSE)*$E4336</f>
        <v>0</v>
      </c>
      <c r="AC4335" s="54">
        <f>VLOOKUP(CONCATENATE($F4335," ",$G4335),AllocFactorMatrix,(AC$4+1),FALSE)*$E4336</f>
        <v>0</v>
      </c>
      <c r="AD4335" s="54">
        <f>VLOOKUP(CONCATENATE($F4335," ",$G4335),AllocFactorMatrix,(AD$4+1),FALSE)*$E4336</f>
        <v>0</v>
      </c>
    </row>
    <row r="4336" spans="1:30" s="51" customFormat="1" collapsed="1">
      <c r="A4336" s="56"/>
      <c r="B4336" s="112"/>
      <c r="C4336" s="55"/>
      <c r="D4336" s="99" t="s">
        <v>669</v>
      </c>
      <c r="E4336" s="61">
        <v>28197</v>
      </c>
      <c r="F4336" s="98" t="s">
        <v>30</v>
      </c>
      <c r="G4336" s="55" t="str">
        <f>$G$15</f>
        <v>TOTAL</v>
      </c>
      <c r="H4336" s="53">
        <f t="shared" si="2197"/>
        <v>28196.999999999989</v>
      </c>
      <c r="I4336" s="54">
        <f>VLOOKUP(CONCATENATE($F4336," ",$G4336),AllocFactorMatrix,(I$4+1),FALSE)*$E4336</f>
        <v>15655.157313293488</v>
      </c>
      <c r="J4336" s="54">
        <f>VLOOKUP(CONCATENATE($F4336," ",$G4336),AllocFactorMatrix,(J$4+1),FALSE)*$E4336</f>
        <v>720.37012144020343</v>
      </c>
      <c r="K4336" s="54">
        <f>VLOOKUP(CONCATENATE($F4336," ",$G4336),AllocFactorMatrix,(K$4+1),FALSE)*$E4336</f>
        <v>2373.1060185465853</v>
      </c>
      <c r="L4336" s="54">
        <f>VLOOKUP(CONCATENATE($F4336," ",$G4336),AllocFactorMatrix,(L$4+1),FALSE)*$E4336</f>
        <v>59.296343478659381</v>
      </c>
      <c r="M4336" s="54">
        <f>VLOOKUP(CONCATENATE($F4336," ",$G4336),AllocFactorMatrix,(M$4+1),FALSE)*$E4336</f>
        <v>7.6332029793570078</v>
      </c>
      <c r="N4336" s="54">
        <f t="shared" si="2198"/>
        <v>2440.0355650046017</v>
      </c>
      <c r="O4336" s="54">
        <f>VLOOKUP(CONCATENATE($F4336," ",$G4336),AllocFactorMatrix,(O$4+1),FALSE)*$E4336</f>
        <v>1805.253824664065</v>
      </c>
      <c r="P4336" s="54">
        <f>VLOOKUP(CONCATENATE($F4336," ",$G4336),AllocFactorMatrix,(P$4+1),FALSE)*$E4336</f>
        <v>326.75437245567224</v>
      </c>
      <c r="Q4336" s="54">
        <f>VLOOKUP(CONCATENATE($F4336," ",$G4336),AllocFactorMatrix,(Q$4+1),FALSE)*$E4336</f>
        <v>126.3862843285913</v>
      </c>
      <c r="R4336" s="54">
        <f>VLOOKUP(CONCATENATE($F4336," ",$G4336),AllocFactorMatrix,(R$4+1),FALSE)*$E4336</f>
        <v>2.7232104102531816</v>
      </c>
      <c r="S4336" s="54">
        <f t="shared" si="2199"/>
        <v>2261.117691858582</v>
      </c>
      <c r="T4336" s="54">
        <f>VLOOKUP(CONCATENATE($F4336," ",$G4336),AllocFactorMatrix,(T$4+1),FALSE)*$E4336</f>
        <v>57.323399734301141</v>
      </c>
      <c r="U4336" s="54">
        <f>VLOOKUP(CONCATENATE($F4336," ",$G4336),AllocFactorMatrix,(U$4+1),FALSE)*$E4336</f>
        <v>912.68817401251783</v>
      </c>
      <c r="V4336" s="54">
        <f>VLOOKUP(CONCATENATE($F4336," ",$G4336),AllocFactorMatrix,(V$4+1),FALSE)*$E4336</f>
        <v>4949.6939656608938</v>
      </c>
      <c r="W4336" s="54">
        <f>VLOOKUP(CONCATENATE($F4336," ",$G4336),AllocFactorMatrix,(W$4+1),FALSE)*$E4336</f>
        <v>651.24438630855127</v>
      </c>
      <c r="X4336" s="54">
        <f t="shared" si="2201"/>
        <v>6570.9499257162634</v>
      </c>
      <c r="Y4336" s="54">
        <f>VLOOKUP(CONCATENATE($F4336," ",$G4336),AllocFactorMatrix,(Y$4+1),FALSE)*$E4336</f>
        <v>532.06077792545352</v>
      </c>
      <c r="Z4336" s="54">
        <f>VLOOKUP(CONCATENATE($F4336," ",$G4336),AllocFactorMatrix,(Z$4+1),FALSE)*$E4336</f>
        <v>11.059778603659501</v>
      </c>
      <c r="AA4336" s="54">
        <f t="shared" si="2200"/>
        <v>543.12055652911306</v>
      </c>
      <c r="AB4336" s="54">
        <f>VLOOKUP(CONCATENATE($F4336," ",$G4336),AllocFactorMatrix,(AB$4+1),FALSE)*$E4336</f>
        <v>6.2488261577454915</v>
      </c>
      <c r="AC4336" s="54">
        <f>VLOOKUP(CONCATENATE($F4336," ",$G4336),AllocFactorMatrix,(AC$4+1),FALSE)*$E4336</f>
        <v>0</v>
      </c>
      <c r="AD4336" s="54">
        <f>VLOOKUP(CONCATENATE($F4336," ",$G4336),AllocFactorMatrix,(AD$4+1),FALSE)*$E4336</f>
        <v>0</v>
      </c>
    </row>
    <row r="4337" spans="1:30" s="51" customFormat="1" hidden="1" outlineLevel="1">
      <c r="A4337" s="56"/>
      <c r="B4337" s="112"/>
      <c r="C4337" s="55"/>
      <c r="D4337" s="55"/>
      <c r="F4337" s="52" t="str">
        <f>F4344</f>
        <v>RB_GUP</v>
      </c>
      <c r="G4337" s="55" t="str">
        <f>$G$8</f>
        <v>PRODUCTION</v>
      </c>
      <c r="H4337" s="53">
        <f t="shared" ref="H4337:H4344" ca="1" si="2202">SUBTOTAL(9,I4337:AD4337)</f>
        <v>-174233.65194894155</v>
      </c>
      <c r="I4337" s="54">
        <f ca="1">VLOOKUP(CONCATENATE($F4337," ",$G4337),AllocFactorMatrix,(I$4+1),FALSE)*$E4344</f>
        <v>-96735.653811763841</v>
      </c>
      <c r="J4337" s="54">
        <f ca="1">VLOOKUP(CONCATENATE($F4337," ",$G4337),AllocFactorMatrix,(J$4+1),FALSE)*$E4344</f>
        <v>-4451.2791081827554</v>
      </c>
      <c r="K4337" s="54">
        <f ca="1">VLOOKUP(CONCATENATE($F4337," ",$G4337),AllocFactorMatrix,(K$4+1),FALSE)*$E4344</f>
        <v>-14663.79146977991</v>
      </c>
      <c r="L4337" s="54">
        <f ca="1">VLOOKUP(CONCATENATE($F4337," ",$G4337),AllocFactorMatrix,(L$4+1),FALSE)*$E4344</f>
        <v>-366.40133601112279</v>
      </c>
      <c r="M4337" s="54">
        <f ca="1">VLOOKUP(CONCATENATE($F4337," ",$G4337),AllocFactorMatrix,(M$4+1),FALSE)*$E4344</f>
        <v>-47.166749340742378</v>
      </c>
      <c r="N4337" s="54">
        <f t="shared" ref="N4337:N4344" ca="1" si="2203">SUBTOTAL(9,K4337:M4337)</f>
        <v>-15077.359555131774</v>
      </c>
      <c r="O4337" s="54">
        <f ca="1">VLOOKUP(CONCATENATE($F4337," ",$G4337),AllocFactorMatrix,(O$4+1),FALSE)*$E4344</f>
        <v>-11154.944375856094</v>
      </c>
      <c r="P4337" s="54">
        <f ca="1">VLOOKUP(CONCATENATE($F4337," ",$G4337),AllocFactorMatrix,(P$4+1),FALSE)*$E4344</f>
        <v>-2019.0661277170059</v>
      </c>
      <c r="Q4337" s="54">
        <f ca="1">VLOOKUP(CONCATENATE($F4337," ",$G4337),AllocFactorMatrix,(Q$4+1),FALSE)*$E4344</f>
        <v>-780.96052327650978</v>
      </c>
      <c r="R4337" s="54">
        <f ca="1">VLOOKUP(CONCATENATE($F4337," ",$G4337),AllocFactorMatrix,(R$4+1),FALSE)*$E4344</f>
        <v>-16.82714100095</v>
      </c>
      <c r="S4337" s="54">
        <f t="shared" ref="S4337:S4344" ca="1" si="2204">SUBTOTAL(9,O4337:R4337)</f>
        <v>-13971.798167850558</v>
      </c>
      <c r="T4337" s="54">
        <f ca="1">VLOOKUP(CONCATENATE($F4337," ",$G4337),AllocFactorMatrix,(T$4+1),FALSE)*$E4344</f>
        <v>-354.21020952002959</v>
      </c>
      <c r="U4337" s="54">
        <f ca="1">VLOOKUP(CONCATENATE($F4337," ",$G4337),AllocFactorMatrix,(U$4+1),FALSE)*$E4344</f>
        <v>-5639.6422899177924</v>
      </c>
      <c r="V4337" s="54">
        <f ca="1">VLOOKUP(CONCATENATE($F4337," ",$G4337),AllocFactorMatrix,(V$4+1),FALSE)*$E4344</f>
        <v>-30584.929448761795</v>
      </c>
      <c r="W4337" s="54">
        <f ca="1">VLOOKUP(CONCATENATE($F4337," ",$G4337),AllocFactorMatrix,(W$4+1),FALSE)*$E4344</f>
        <v>-4024.1404311730389</v>
      </c>
      <c r="X4337" s="54">
        <f ca="1">SUBTOTAL(9,T4337:W4337)</f>
        <v>-40602.922379372656</v>
      </c>
      <c r="Y4337" s="54">
        <f ca="1">VLOOKUP(CONCATENATE($F4337," ",$G4337),AllocFactorMatrix,(Y$4+1),FALSE)*$E4344</f>
        <v>-3287.6863636821845</v>
      </c>
      <c r="Z4337" s="54">
        <f ca="1">VLOOKUP(CONCATENATE($F4337," ",$G4337),AllocFactorMatrix,(Z$4+1),FALSE)*$E4344</f>
        <v>-68.340093480241165</v>
      </c>
      <c r="AA4337" s="54">
        <f t="shared" ref="AA4337:AA4344" ca="1" si="2205">SUBTOTAL(9,Y4337:Z4337)</f>
        <v>-3356.0264571624257</v>
      </c>
      <c r="AB4337" s="54">
        <f ca="1">VLOOKUP(CONCATENATE($F4337," ",$G4337),AllocFactorMatrix,(AB$4+1),FALSE)*$E4344</f>
        <v>-38.612469477535548</v>
      </c>
      <c r="AC4337" s="54">
        <f ca="1">VLOOKUP(CONCATENATE($F4337," ",$G4337),AllocFactorMatrix,(AC$4+1),FALSE)*$E4344</f>
        <v>0</v>
      </c>
      <c r="AD4337" s="54">
        <f ca="1">VLOOKUP(CONCATENATE($F4337," ",$G4337),AllocFactorMatrix,(AD$4+1),FALSE)*$E4344</f>
        <v>0</v>
      </c>
    </row>
    <row r="4338" spans="1:30" s="51" customFormat="1" hidden="1" outlineLevel="1">
      <c r="A4338" s="56"/>
      <c r="B4338" s="112"/>
      <c r="C4338" s="55"/>
      <c r="D4338" s="55"/>
      <c r="F4338" s="52" t="str">
        <f>F4344</f>
        <v>RB_GUP</v>
      </c>
      <c r="G4338" s="55" t="str">
        <f>$G$9</f>
        <v>BULKTRAN</v>
      </c>
      <c r="H4338" s="53">
        <f t="shared" ca="1" si="2202"/>
        <v>-92347.671675561724</v>
      </c>
      <c r="I4338" s="54">
        <f ca="1">VLOOKUP(CONCATENATE($F4338," ",$G4338),AllocFactorMatrix,(I$4+1),FALSE)*$E4344</f>
        <v>-45488.892275680177</v>
      </c>
      <c r="J4338" s="54">
        <f ca="1">VLOOKUP(CONCATENATE($F4338," ",$G4338),AllocFactorMatrix,(J$4+1),FALSE)*$E4344</f>
        <v>-2248.6784871875593</v>
      </c>
      <c r="K4338" s="54">
        <f ca="1">VLOOKUP(CONCATENATE($F4338," ",$G4338),AllocFactorMatrix,(K$4+1),FALSE)*$E4344</f>
        <v>-8236.7804250380996</v>
      </c>
      <c r="L4338" s="54">
        <f ca="1">VLOOKUP(CONCATENATE($F4338," ",$G4338),AllocFactorMatrix,(L$4+1),FALSE)*$E4344</f>
        <v>-259.26460393360384</v>
      </c>
      <c r="M4338" s="54">
        <f ca="1">VLOOKUP(CONCATENATE($F4338," ",$G4338),AllocFactorMatrix,(M$4+1),FALSE)*$E4344</f>
        <v>-24.31300495361463</v>
      </c>
      <c r="N4338" s="54">
        <f t="shared" ca="1" si="2203"/>
        <v>-8520.3580339253167</v>
      </c>
      <c r="O4338" s="54">
        <f ca="1">VLOOKUP(CONCATENATE($F4338," ",$G4338),AllocFactorMatrix,(O$4+1),FALSE)*$E4344</f>
        <v>-6261.2344428764827</v>
      </c>
      <c r="P4338" s="54">
        <f ca="1">VLOOKUP(CONCATENATE($F4338," ",$G4338),AllocFactorMatrix,(P$4+1),FALSE)*$E4344</f>
        <v>-1166.65039118756</v>
      </c>
      <c r="Q4338" s="54">
        <f ca="1">VLOOKUP(CONCATENATE($F4338," ",$G4338),AllocFactorMatrix,(Q$4+1),FALSE)*$E4344</f>
        <v>-527.18758874681464</v>
      </c>
      <c r="R4338" s="54">
        <f ca="1">VLOOKUP(CONCATENATE($F4338," ",$G4338),AllocFactorMatrix,(R$4+1),FALSE)*$E4344</f>
        <v>-23.707036570926018</v>
      </c>
      <c r="S4338" s="54">
        <f t="shared" ca="1" si="2204"/>
        <v>-7978.7794593817835</v>
      </c>
      <c r="T4338" s="54">
        <f ca="1">VLOOKUP(CONCATENATE($F4338," ",$G4338),AllocFactorMatrix,(T$4+1),FALSE)*$E4344</f>
        <v>-218.72095623219272</v>
      </c>
      <c r="U4338" s="54">
        <f ca="1">VLOOKUP(CONCATENATE($F4338," ",$G4338),AllocFactorMatrix,(U$4+1),FALSE)*$E4344</f>
        <v>-3579.3311826602212</v>
      </c>
      <c r="V4338" s="54">
        <f ca="1">VLOOKUP(CONCATENATE($F4338," ",$G4338),AllocFactorMatrix,(V$4+1),FALSE)*$E4344</f>
        <v>-18916.865873996547</v>
      </c>
      <c r="W4338" s="54">
        <f ca="1">VLOOKUP(CONCATENATE($F4338," ",$G4338),AllocFactorMatrix,(W$4+1),FALSE)*$E4344</f>
        <v>-3416.0724437160907</v>
      </c>
      <c r="X4338" s="54">
        <f t="shared" ref="X4338:X4344" ca="1" si="2206">SUBTOTAL(9,T4338:W4338)</f>
        <v>-26130.99045660505</v>
      </c>
      <c r="Y4338" s="54">
        <f ca="1">VLOOKUP(CONCATENATE($F4338," ",$G4338),AllocFactorMatrix,(Y$4+1),FALSE)*$E4344</f>
        <v>-1922.8151620772999</v>
      </c>
      <c r="Z4338" s="54">
        <f ca="1">VLOOKUP(CONCATENATE($F4338," ",$G4338),AllocFactorMatrix,(Z$4+1),FALSE)*$E4344</f>
        <v>-32.206418977090451</v>
      </c>
      <c r="AA4338" s="54">
        <f t="shared" ca="1" si="2205"/>
        <v>-1955.0215810543903</v>
      </c>
      <c r="AB4338" s="54">
        <f ca="1">VLOOKUP(CONCATENATE($F4338," ",$G4338),AllocFactorMatrix,(AB$4+1),FALSE)*$E4344</f>
        <v>-24.951381727437749</v>
      </c>
      <c r="AC4338" s="54">
        <f ca="1">VLOOKUP(CONCATENATE($F4338," ",$G4338),AllocFactorMatrix,(AC$4+1),FALSE)*$E4344</f>
        <v>0</v>
      </c>
      <c r="AD4338" s="54">
        <f ca="1">VLOOKUP(CONCATENATE($F4338," ",$G4338),AllocFactorMatrix,(AD$4+1),FALSE)*$E4344</f>
        <v>0</v>
      </c>
    </row>
    <row r="4339" spans="1:30" s="51" customFormat="1" hidden="1" outlineLevel="1">
      <c r="A4339" s="56"/>
      <c r="B4339" s="112"/>
      <c r="C4339" s="55"/>
      <c r="D4339" s="55"/>
      <c r="F4339" s="52" t="str">
        <f>F4344</f>
        <v>RB_GUP</v>
      </c>
      <c r="G4339" s="55" t="str">
        <f>$G$10</f>
        <v>SUBTRAN</v>
      </c>
      <c r="H4339" s="53">
        <f t="shared" ca="1" si="2202"/>
        <v>-20286.011061013887</v>
      </c>
      <c r="I4339" s="54">
        <f ca="1">VLOOKUP(CONCATENATE($F4339," ",$G4339),AllocFactorMatrix,(I$4+1),FALSE)*$E4344</f>
        <v>-9876.5981172975189</v>
      </c>
      <c r="J4339" s="54">
        <f ca="1">VLOOKUP(CONCATENATE($F4339," ",$G4339),AllocFactorMatrix,(J$4+1),FALSE)*$E4344</f>
        <v>-476.65754526505157</v>
      </c>
      <c r="K4339" s="54">
        <f ca="1">VLOOKUP(CONCATENATE($F4339," ",$G4339),AllocFactorMatrix,(K$4+1),FALSE)*$E4344</f>
        <v>-1734.0568433209219</v>
      </c>
      <c r="L4339" s="54">
        <f ca="1">VLOOKUP(CONCATENATE($F4339," ",$G4339),AllocFactorMatrix,(L$4+1),FALSE)*$E4344</f>
        <v>-53.563384354231118</v>
      </c>
      <c r="M4339" s="54">
        <f ca="1">VLOOKUP(CONCATENATE($F4339," ",$G4339),AllocFactorMatrix,(M$4+1),FALSE)*$E4344</f>
        <v>-6.6710362422386904</v>
      </c>
      <c r="N4339" s="54">
        <f t="shared" ca="1" si="2203"/>
        <v>-1794.2912639173917</v>
      </c>
      <c r="O4339" s="54">
        <f ca="1">VLOOKUP(CONCATENATE($F4339," ",$G4339),AllocFactorMatrix,(O$4+1),FALSE)*$E4344</f>
        <v>-1310.1070481167167</v>
      </c>
      <c r="P4339" s="54">
        <f ca="1">VLOOKUP(CONCATENATE($F4339," ",$G4339),AllocFactorMatrix,(P$4+1),FALSE)*$E4344</f>
        <v>-243.54737219381784</v>
      </c>
      <c r="Q4339" s="54">
        <f ca="1">VLOOKUP(CONCATENATE($F4339," ",$G4339),AllocFactorMatrix,(Q$4+1),FALSE)*$E4344</f>
        <v>-144.91358841620857</v>
      </c>
      <c r="R4339" s="54">
        <f ca="1">VLOOKUP(CONCATENATE($F4339," ",$G4339),AllocFactorMatrix,(R$4+1),FALSE)*$E4344</f>
        <v>0</v>
      </c>
      <c r="S4339" s="54">
        <f t="shared" ca="1" si="2204"/>
        <v>-1698.5680087267431</v>
      </c>
      <c r="T4339" s="54">
        <f ca="1">VLOOKUP(CONCATENATE($F4339," ",$G4339),AllocFactorMatrix,(T$4+1),FALSE)*$E4344</f>
        <v>-45.746688596960269</v>
      </c>
      <c r="U4339" s="54">
        <f ca="1">VLOOKUP(CONCATENATE($F4339," ",$G4339),AllocFactorMatrix,(U$4+1),FALSE)*$E4344</f>
        <v>-748.89941115983493</v>
      </c>
      <c r="V4339" s="54">
        <f ca="1">VLOOKUP(CONCATENATE($F4339," ",$G4339),AllocFactorMatrix,(V$4+1),FALSE)*$E4344</f>
        <v>-5217.3448763019842</v>
      </c>
      <c r="W4339" s="54">
        <f ca="1">VLOOKUP(CONCATENATE($F4339," ",$G4339),AllocFactorMatrix,(W$4+1),FALSE)*$E4344</f>
        <v>0</v>
      </c>
      <c r="X4339" s="54">
        <f t="shared" ca="1" si="2206"/>
        <v>-6011.9909760587798</v>
      </c>
      <c r="Y4339" s="54">
        <f ca="1">VLOOKUP(CONCATENATE($F4339," ",$G4339),AllocFactorMatrix,(Y$4+1),FALSE)*$E4344</f>
        <v>-394.30383855340943</v>
      </c>
      <c r="Z4339" s="54">
        <f ca="1">VLOOKUP(CONCATENATE($F4339," ",$G4339),AllocFactorMatrix,(Z$4+1),FALSE)*$E4344</f>
        <v>-6.5730557011494817</v>
      </c>
      <c r="AA4339" s="54">
        <f t="shared" ca="1" si="2205"/>
        <v>-400.87689425455892</v>
      </c>
      <c r="AB4339" s="54">
        <f ca="1">VLOOKUP(CONCATENATE($F4339," ",$G4339),AllocFactorMatrix,(AB$4+1),FALSE)*$E4344</f>
        <v>-5.2653907222834491</v>
      </c>
      <c r="AC4339" s="54">
        <f ca="1">VLOOKUP(CONCATENATE($F4339," ",$G4339),AllocFactorMatrix,(AC$4+1),FALSE)*$E4344</f>
        <v>-17.903454083987455</v>
      </c>
      <c r="AD4339" s="54">
        <f ca="1">VLOOKUP(CONCATENATE($F4339," ",$G4339),AllocFactorMatrix,(AD$4+1),FALSE)*$E4344</f>
        <v>-3.8594106875766134</v>
      </c>
    </row>
    <row r="4340" spans="1:30" s="51" customFormat="1" hidden="1" outlineLevel="1">
      <c r="A4340" s="56"/>
      <c r="B4340" s="112"/>
      <c r="C4340" s="55"/>
      <c r="D4340" s="55"/>
      <c r="F4340" s="52" t="str">
        <f>F4344</f>
        <v>RB_GUP</v>
      </c>
      <c r="G4340" s="55" t="str">
        <f>$G$11</f>
        <v>DISTPRI</v>
      </c>
      <c r="H4340" s="53">
        <f t="shared" ca="1" si="2202"/>
        <v>-93078.656713098841</v>
      </c>
      <c r="I4340" s="54">
        <f ca="1">VLOOKUP(CONCATENATE($F4340," ",$G4340),AllocFactorMatrix,(I$4+1),FALSE)*$E4344</f>
        <v>-62208.436135159805</v>
      </c>
      <c r="J4340" s="54">
        <f ca="1">VLOOKUP(CONCATENATE($F4340," ",$G4340),AllocFactorMatrix,(J$4+1),FALSE)*$E4344</f>
        <v>-2932.3432819910108</v>
      </c>
      <c r="K4340" s="54">
        <f ca="1">VLOOKUP(CONCATENATE($F4340," ",$G4340),AllocFactorMatrix,(K$4+1),FALSE)*$E4344</f>
        <v>-10647.518424673322</v>
      </c>
      <c r="L4340" s="54">
        <f ca="1">VLOOKUP(CONCATENATE($F4340," ",$G4340),AllocFactorMatrix,(L$4+1),FALSE)*$E4344</f>
        <v>-329.06372297700216</v>
      </c>
      <c r="M4340" s="54">
        <f ca="1">VLOOKUP(CONCATENATE($F4340," ",$G4340),AllocFactorMatrix,(M$4+1),FALSE)*$E4344</f>
        <v>0</v>
      </c>
      <c r="N4340" s="54">
        <f t="shared" ca="1" si="2203"/>
        <v>-10976.582147650324</v>
      </c>
      <c r="O4340" s="54">
        <f ca="1">VLOOKUP(CONCATENATE($F4340," ",$G4340),AllocFactorMatrix,(O$4+1),FALSE)*$E4344</f>
        <v>-7983.7777914107946</v>
      </c>
      <c r="P4340" s="54">
        <f ca="1">VLOOKUP(CONCATENATE($F4340," ",$G4340),AllocFactorMatrix,(P$4+1),FALSE)*$E4344</f>
        <v>-1486.9791509107417</v>
      </c>
      <c r="Q4340" s="54">
        <f ca="1">VLOOKUP(CONCATENATE($F4340," ",$G4340),AllocFactorMatrix,(Q$4+1),FALSE)*$E4344</f>
        <v>0</v>
      </c>
      <c r="R4340" s="54">
        <f ca="1">VLOOKUP(CONCATENATE($F4340," ",$G4340),AllocFactorMatrix,(R$4+1),FALSE)*$E4344</f>
        <v>0</v>
      </c>
      <c r="S4340" s="54">
        <f t="shared" ca="1" si="2204"/>
        <v>-9470.7569423215355</v>
      </c>
      <c r="T4340" s="54">
        <f ca="1">VLOOKUP(CONCATENATE($F4340," ",$G4340),AllocFactorMatrix,(T$4+1),FALSE)*$E4344</f>
        <v>-284.61675823554259</v>
      </c>
      <c r="U4340" s="54">
        <f ca="1">VLOOKUP(CONCATENATE($F4340," ",$G4340),AllocFactorMatrix,(U$4+1),FALSE)*$E4344</f>
        <v>-4590.2242664174055</v>
      </c>
      <c r="V4340" s="54">
        <f ca="1">VLOOKUP(CONCATENATE($F4340," ",$G4340),AllocFactorMatrix,(V$4+1),FALSE)*$E4344</f>
        <v>0</v>
      </c>
      <c r="W4340" s="54">
        <f ca="1">VLOOKUP(CONCATENATE($F4340," ",$G4340),AllocFactorMatrix,(W$4+1),FALSE)*$E4344</f>
        <v>0</v>
      </c>
      <c r="X4340" s="54">
        <f t="shared" ca="1" si="2206"/>
        <v>-4874.8410246529484</v>
      </c>
      <c r="Y4340" s="54">
        <f ca="1">VLOOKUP(CONCATENATE($F4340," ",$G4340),AllocFactorMatrix,(Y$4+1),FALSE)*$E4344</f>
        <v>-2407.4759035290485</v>
      </c>
      <c r="Z4340" s="54">
        <f ca="1">VLOOKUP(CONCATENATE($F4340," ",$G4340),AllocFactorMatrix,(Z$4+1),FALSE)*$E4344</f>
        <v>-40.166122165889462</v>
      </c>
      <c r="AA4340" s="54">
        <f t="shared" ca="1" si="2205"/>
        <v>-2447.6420256949382</v>
      </c>
      <c r="AB4340" s="54">
        <f ca="1">VLOOKUP(CONCATENATE($F4340," ",$G4340),AllocFactorMatrix,(AB$4+1),FALSE)*$E4344</f>
        <v>-32.541289101879634</v>
      </c>
      <c r="AC4340" s="54">
        <f ca="1">VLOOKUP(CONCATENATE($F4340," ",$G4340),AllocFactorMatrix,(AC$4+1),FALSE)*$E4344</f>
        <v>-111.48193551561829</v>
      </c>
      <c r="AD4340" s="54">
        <f ca="1">VLOOKUP(CONCATENATE($F4340," ",$G4340),AllocFactorMatrix,(AD$4+1),FALSE)*$E4344</f>
        <v>-24.031931010760456</v>
      </c>
    </row>
    <row r="4341" spans="1:30" s="51" customFormat="1" hidden="1" outlineLevel="1">
      <c r="A4341" s="56"/>
      <c r="B4341" s="112"/>
      <c r="C4341" s="55"/>
      <c r="D4341" s="55"/>
      <c r="F4341" s="52" t="str">
        <f>F4344</f>
        <v>RB_GUP</v>
      </c>
      <c r="G4341" s="55" t="str">
        <f>$G$12</f>
        <v>DISTSEC</v>
      </c>
      <c r="H4341" s="53">
        <f t="shared" ca="1" si="2202"/>
        <v>-47896.907319304351</v>
      </c>
      <c r="I4341" s="54">
        <f ca="1">VLOOKUP(CONCATENATE($F4341," ",$G4341),AllocFactorMatrix,(I$4+1),FALSE)*$E4344</f>
        <v>-35812.587129976404</v>
      </c>
      <c r="J4341" s="54">
        <f ca="1">VLOOKUP(CONCATENATE($F4341," ",$G4341),AllocFactorMatrix,(J$4+1),FALSE)*$E4344</f>
        <v>-1726.5362393432404</v>
      </c>
      <c r="K4341" s="54">
        <f ca="1">VLOOKUP(CONCATENATE($F4341," ",$G4341),AllocFactorMatrix,(K$4+1),FALSE)*$E4344</f>
        <v>-5209.6793463703916</v>
      </c>
      <c r="L4341" s="54">
        <f ca="1">VLOOKUP(CONCATENATE($F4341," ",$G4341),AllocFactorMatrix,(L$4+1),FALSE)*$E4344</f>
        <v>0</v>
      </c>
      <c r="M4341" s="54">
        <f ca="1">VLOOKUP(CONCATENATE($F4341," ",$G4341),AllocFactorMatrix,(M$4+1),FALSE)*$E4344</f>
        <v>0</v>
      </c>
      <c r="N4341" s="54">
        <f t="shared" ca="1" si="2203"/>
        <v>-5209.6793463703916</v>
      </c>
      <c r="O4341" s="54">
        <f ca="1">VLOOKUP(CONCATENATE($F4341," ",$G4341),AllocFactorMatrix,(O$4+1),FALSE)*$E4344</f>
        <v>-3319.6279568193254</v>
      </c>
      <c r="P4341" s="54">
        <f ca="1">VLOOKUP(CONCATENATE($F4341," ",$G4341),AllocFactorMatrix,(P$4+1),FALSE)*$E4344</f>
        <v>0</v>
      </c>
      <c r="Q4341" s="54">
        <f ca="1">VLOOKUP(CONCATENATE($F4341," ",$G4341),AllocFactorMatrix,(Q$4+1),FALSE)*$E4344</f>
        <v>0</v>
      </c>
      <c r="R4341" s="54">
        <f ca="1">VLOOKUP(CONCATENATE($F4341," ",$G4341),AllocFactorMatrix,(R$4+1),FALSE)*$E4344</f>
        <v>0</v>
      </c>
      <c r="S4341" s="54">
        <f t="shared" ca="1" si="2204"/>
        <v>-3319.6279568193254</v>
      </c>
      <c r="T4341" s="54">
        <f ca="1">VLOOKUP(CONCATENATE($F4341," ",$G4341),AllocFactorMatrix,(T$4+1),FALSE)*$E4344</f>
        <v>-89.755775816409624</v>
      </c>
      <c r="U4341" s="54">
        <f ca="1">VLOOKUP(CONCATENATE($F4341," ",$G4341),AllocFactorMatrix,(U$4+1),FALSE)*$E4344</f>
        <v>0</v>
      </c>
      <c r="V4341" s="54">
        <f ca="1">VLOOKUP(CONCATENATE($F4341," ",$G4341),AllocFactorMatrix,(V$4+1),FALSE)*$E4344</f>
        <v>0</v>
      </c>
      <c r="W4341" s="54">
        <f ca="1">VLOOKUP(CONCATENATE($F4341," ",$G4341),AllocFactorMatrix,(W$4+1),FALSE)*$E4344</f>
        <v>0</v>
      </c>
      <c r="X4341" s="54">
        <f t="shared" ca="1" si="2206"/>
        <v>-89.755775816409624</v>
      </c>
      <c r="Y4341" s="54">
        <f ca="1">VLOOKUP(CONCATENATE($F4341," ",$G4341),AllocFactorMatrix,(Y$4+1),FALSE)*$E4344</f>
        <v>-1224.4251624348904</v>
      </c>
      <c r="Z4341" s="54">
        <f ca="1">VLOOKUP(CONCATENATE($F4341," ",$G4341),AllocFactorMatrix,(Z$4+1),FALSE)*$E4344</f>
        <v>0</v>
      </c>
      <c r="AA4341" s="54">
        <f t="shared" ca="1" si="2205"/>
        <v>-1224.4251624348904</v>
      </c>
      <c r="AB4341" s="54">
        <f ca="1">VLOOKUP(CONCATENATE($F4341," ",$G4341),AllocFactorMatrix,(AB$4+1),FALSE)*$E4344</f>
        <v>-12.705899298874678</v>
      </c>
      <c r="AC4341" s="54">
        <f ca="1">VLOOKUP(CONCATENATE($F4341," ",$G4341),AllocFactorMatrix,(AC$4+1),FALSE)*$E4344</f>
        <v>-431.41415004025271</v>
      </c>
      <c r="AD4341" s="54">
        <f ca="1">VLOOKUP(CONCATENATE($F4341," ",$G4341),AllocFactorMatrix,(AD$4+1),FALSE)*$E4344</f>
        <v>-70.175659204554009</v>
      </c>
    </row>
    <row r="4342" spans="1:30" s="51" customFormat="1" hidden="1" outlineLevel="1">
      <c r="A4342" s="56"/>
      <c r="B4342" s="112"/>
      <c r="C4342" s="55"/>
      <c r="D4342" s="55"/>
      <c r="F4342" s="52" t="str">
        <f>F4344</f>
        <v>RB_GUP</v>
      </c>
      <c r="G4342" s="55" t="str">
        <f>$G$13</f>
        <v>ENERGY</v>
      </c>
      <c r="H4342" s="53">
        <f t="shared" ca="1" si="2202"/>
        <v>-1472.2015385714597</v>
      </c>
      <c r="I4342" s="54">
        <f ca="1">VLOOKUP(CONCATENATE($F4342," ",$G4342),AllocFactorMatrix,(I$4+1),FALSE)*$E4344</f>
        <v>-552.40989736016343</v>
      </c>
      <c r="J4342" s="54">
        <f ca="1">VLOOKUP(CONCATENATE($F4342," ",$G4342),AllocFactorMatrix,(J$4+1),FALSE)*$E4344</f>
        <v>-35.799730908302287</v>
      </c>
      <c r="K4342" s="54">
        <f ca="1">VLOOKUP(CONCATENATE($F4342," ",$G4342),AllocFactorMatrix,(K$4+1),FALSE)*$E4344</f>
        <v>-120.11197802175192</v>
      </c>
      <c r="L4342" s="54">
        <f ca="1">VLOOKUP(CONCATENATE($F4342," ",$G4342),AllocFactorMatrix,(L$4+1),FALSE)*$E4344</f>
        <v>-3.8174313437565073</v>
      </c>
      <c r="M4342" s="54">
        <f ca="1">VLOOKUP(CONCATENATE($F4342," ",$G4342),AllocFactorMatrix,(M$4+1),FALSE)*$E4344</f>
        <v>-0.35192254332040374</v>
      </c>
      <c r="N4342" s="54">
        <f t="shared" ca="1" si="2203"/>
        <v>-124.28133190882883</v>
      </c>
      <c r="O4342" s="54">
        <f ca="1">VLOOKUP(CONCATENATE($F4342," ",$G4342),AllocFactorMatrix,(O$4+1),FALSE)*$E4344</f>
        <v>-109.50776631594763</v>
      </c>
      <c r="P4342" s="54">
        <f ca="1">VLOOKUP(CONCATENATE($F4342," ",$G4342),AllocFactorMatrix,(P$4+1),FALSE)*$E4344</f>
        <v>-20.300632763132416</v>
      </c>
      <c r="Q4342" s="54">
        <f ca="1">VLOOKUP(CONCATENATE($F4342," ",$G4342),AllocFactorMatrix,(Q$4+1),FALSE)*$E4344</f>
        <v>-9.2240879140555734</v>
      </c>
      <c r="R4342" s="54">
        <f ca="1">VLOOKUP(CONCATENATE($F4342," ",$G4342),AllocFactorMatrix,(R$4+1),FALSE)*$E4344</f>
        <v>-0.42739016409399866</v>
      </c>
      <c r="S4342" s="54">
        <f t="shared" ca="1" si="2204"/>
        <v>-139.45987715722964</v>
      </c>
      <c r="T4342" s="54">
        <f ca="1">VLOOKUP(CONCATENATE($F4342," ",$G4342),AllocFactorMatrix,(T$4+1),FALSE)*$E4344</f>
        <v>-4.1965451220289793</v>
      </c>
      <c r="U4342" s="54">
        <f ca="1">VLOOKUP(CONCATENATE($F4342," ",$G4342),AllocFactorMatrix,(U$4+1),FALSE)*$E4344</f>
        <v>-73.685045584136901</v>
      </c>
      <c r="V4342" s="54">
        <f ca="1">VLOOKUP(CONCATENATE($F4342," ",$G4342),AllocFactorMatrix,(V$4+1),FALSE)*$E4344</f>
        <v>-418.35309635316736</v>
      </c>
      <c r="W4342" s="54">
        <f ca="1">VLOOKUP(CONCATENATE($F4342," ",$G4342),AllocFactorMatrix,(W$4+1),FALSE)*$E4344</f>
        <v>-79.371373791315051</v>
      </c>
      <c r="X4342" s="54">
        <f t="shared" ca="1" si="2206"/>
        <v>-575.6060608506483</v>
      </c>
      <c r="Y4342" s="54">
        <f ca="1">VLOOKUP(CONCATENATE($F4342," ",$G4342),AllocFactorMatrix,(Y$4+1),FALSE)*$E4344</f>
        <v>-29.668954839013249</v>
      </c>
      <c r="Z4342" s="54">
        <f ca="1">VLOOKUP(CONCATENATE($F4342," ",$G4342),AllocFactorMatrix,(Z$4+1),FALSE)*$E4344</f>
        <v>-0.4829632878818868</v>
      </c>
      <c r="AA4342" s="54">
        <f t="shared" ca="1" si="2205"/>
        <v>-30.151918126895136</v>
      </c>
      <c r="AB4342" s="54">
        <f ca="1">VLOOKUP(CONCATENATE($F4342," ",$G4342),AllocFactorMatrix,(AB$4+1),FALSE)*$E4344</f>
        <v>-0.53870669787927805</v>
      </c>
      <c r="AC4342" s="54">
        <f ca="1">VLOOKUP(CONCATENATE($F4342," ",$G4342),AllocFactorMatrix,(AC$4+1),FALSE)*$E4344</f>
        <v>-11.648810969596575</v>
      </c>
      <c r="AD4342" s="54">
        <f ca="1">VLOOKUP(CONCATENATE($F4342," ",$G4342),AllocFactorMatrix,(AD$4+1),FALSE)*$E4344</f>
        <v>-2.3052045919165454</v>
      </c>
    </row>
    <row r="4343" spans="1:30" s="51" customFormat="1" hidden="1" outlineLevel="1">
      <c r="A4343" s="56"/>
      <c r="B4343" s="112"/>
      <c r="C4343" s="55"/>
      <c r="D4343" s="55"/>
      <c r="F4343" s="52" t="str">
        <f>F4344</f>
        <v>RB_GUP</v>
      </c>
      <c r="G4343" s="55" t="str">
        <f>$G$14</f>
        <v>CUSTOMER</v>
      </c>
      <c r="H4343" s="53">
        <f t="shared" ca="1" si="2202"/>
        <v>-23056.899743508155</v>
      </c>
      <c r="I4343" s="54">
        <f ca="1">VLOOKUP(CONCATENATE($F4343," ",$G4343),AllocFactorMatrix,(I$4+1),FALSE)*$E4344</f>
        <v>-10782.297576684099</v>
      </c>
      <c r="J4343" s="54">
        <f ca="1">VLOOKUP(CONCATENATE($F4343," ",$G4343),AllocFactorMatrix,(J$4+1),FALSE)*$E4344</f>
        <v>-2824.7834422330648</v>
      </c>
      <c r="K4343" s="54">
        <f ca="1">VLOOKUP(CONCATENATE($F4343," ",$G4343),AllocFactorMatrix,(K$4+1),FALSE)*$E4344</f>
        <v>-801.87505187784359</v>
      </c>
      <c r="L4343" s="54">
        <f ca="1">VLOOKUP(CONCATENATE($F4343," ",$G4343),AllocFactorMatrix,(L$4+1),FALSE)*$E4344</f>
        <v>-258.84083293680607</v>
      </c>
      <c r="M4343" s="54">
        <f ca="1">VLOOKUP(CONCATENATE($F4343," ",$G4343),AllocFactorMatrix,(M$4+1),FALSE)*$E4344</f>
        <v>-42.015079894018285</v>
      </c>
      <c r="N4343" s="54">
        <f t="shared" ca="1" si="2203"/>
        <v>-1102.7309647086679</v>
      </c>
      <c r="O4343" s="54">
        <f ca="1">VLOOKUP(CONCATENATE($F4343," ",$G4343),AllocFactorMatrix,(O$4+1),FALSE)*$E4344</f>
        <v>-227.56045941456904</v>
      </c>
      <c r="P4343" s="54">
        <f ca="1">VLOOKUP(CONCATENATE($F4343," ",$G4343),AllocFactorMatrix,(P$4+1),FALSE)*$E4344</f>
        <v>-67.383478768561474</v>
      </c>
      <c r="Q4343" s="54">
        <f ca="1">VLOOKUP(CONCATENATE($F4343," ",$G4343),AllocFactorMatrix,(Q$4+1),FALSE)*$E4344</f>
        <v>-146.37288270860861</v>
      </c>
      <c r="R4343" s="54">
        <f ca="1">VLOOKUP(CONCATENATE($F4343," ",$G4343),AllocFactorMatrix,(R$4+1),FALSE)*$E4344</f>
        <v>-25.721220141923627</v>
      </c>
      <c r="S4343" s="54">
        <f t="shared" ca="1" si="2204"/>
        <v>-467.03804103366275</v>
      </c>
      <c r="T4343" s="54">
        <f ca="1">VLOOKUP(CONCATENATE($F4343," ",$G4343),AllocFactorMatrix,(T$4+1),FALSE)*$E4344</f>
        <v>-1.5662211234464867</v>
      </c>
      <c r="U4343" s="54">
        <f ca="1">VLOOKUP(CONCATENATE($F4343," ",$G4343),AllocFactorMatrix,(U$4+1),FALSE)*$E4344</f>
        <v>-39.977207227298386</v>
      </c>
      <c r="V4343" s="54">
        <f ca="1">VLOOKUP(CONCATENATE($F4343," ",$G4343),AllocFactorMatrix,(V$4+1),FALSE)*$E4344</f>
        <v>-215.25692425202297</v>
      </c>
      <c r="W4343" s="54">
        <f ca="1">VLOOKUP(CONCATENATE($F4343," ",$G4343),AllocFactorMatrix,(W$4+1),FALSE)*$E4344</f>
        <v>-38.582256561680722</v>
      </c>
      <c r="X4343" s="54">
        <f t="shared" ca="1" si="2206"/>
        <v>-295.38260916444852</v>
      </c>
      <c r="Y4343" s="54">
        <f ca="1">VLOOKUP(CONCATENATE($F4343," ",$G4343),AllocFactorMatrix,(Y$4+1),FALSE)*$E4344</f>
        <v>-62.994503525115512</v>
      </c>
      <c r="Z4343" s="54">
        <f ca="1">VLOOKUP(CONCATENATE($F4343," ",$G4343),AllocFactorMatrix,(Z$4+1),FALSE)*$E4344</f>
        <v>-1.1419571647780211</v>
      </c>
      <c r="AA4343" s="54">
        <f t="shared" ca="1" si="2205"/>
        <v>-64.136460689893539</v>
      </c>
      <c r="AB4343" s="54">
        <f ca="1">VLOOKUP(CONCATENATE($F4343," ",$G4343),AllocFactorMatrix,(AB$4+1),FALSE)*$E4344</f>
        <v>-1.1825090830944434</v>
      </c>
      <c r="AC4343" s="54">
        <f ca="1">VLOOKUP(CONCATENATE($F4343," ",$G4343),AllocFactorMatrix,(AC$4+1),FALSE)*$E4344</f>
        <v>-6699.0563552129152</v>
      </c>
      <c r="AD4343" s="54">
        <f ca="1">VLOOKUP(CONCATENATE($F4343," ",$G4343),AllocFactorMatrix,(AD$4+1),FALSE)*$E4344</f>
        <v>-820.29178469830549</v>
      </c>
    </row>
    <row r="4344" spans="1:30" s="51" customFormat="1" collapsed="1">
      <c r="A4344" s="56"/>
      <c r="B4344" s="112"/>
      <c r="C4344" s="55"/>
      <c r="D4344" s="109" t="str">
        <f>D3592</f>
        <v xml:space="preserve">Adj 55 - Mitchell Plant DSIT Amortization Adjustment </v>
      </c>
      <c r="E4344" s="61">
        <v>-452372</v>
      </c>
      <c r="F4344" s="98" t="s">
        <v>74</v>
      </c>
      <c r="G4344" s="55" t="str">
        <f>$G$15</f>
        <v>TOTAL</v>
      </c>
      <c r="H4344" s="53">
        <f t="shared" ca="1" si="2202"/>
        <v>-452372</v>
      </c>
      <c r="I4344" s="54">
        <f ca="1">VLOOKUP(CONCATENATE($F4344," ",$G4344),AllocFactorMatrix,(I$4+1),FALSE)*$E4344</f>
        <v>-261456.87494392204</v>
      </c>
      <c r="J4344" s="54">
        <f ca="1">VLOOKUP(CONCATENATE($F4344," ",$G4344),AllocFactorMatrix,(J$4+1),FALSE)*$E4344</f>
        <v>-14696.077835110984</v>
      </c>
      <c r="K4344" s="54">
        <f ca="1">VLOOKUP(CONCATENATE($F4344," ",$G4344),AllocFactorMatrix,(K$4+1),FALSE)*$E4344</f>
        <v>-41413.81353908225</v>
      </c>
      <c r="L4344" s="54">
        <f ca="1">VLOOKUP(CONCATENATE($F4344," ",$G4344),AllocFactorMatrix,(L$4+1),FALSE)*$E4344</f>
        <v>-1270.9513115565223</v>
      </c>
      <c r="M4344" s="54">
        <f ca="1">VLOOKUP(CONCATENATE($F4344," ",$G4344),AllocFactorMatrix,(M$4+1),FALSE)*$E4344</f>
        <v>-120.51779297393441</v>
      </c>
      <c r="N4344" s="54">
        <f t="shared" ca="1" si="2203"/>
        <v>-42805.282643612707</v>
      </c>
      <c r="O4344" s="54">
        <f ca="1">VLOOKUP(CONCATENATE($F4344," ",$G4344),AllocFactorMatrix,(O$4+1),FALSE)*$E4344</f>
        <v>-30366.759840809929</v>
      </c>
      <c r="P4344" s="54">
        <f ca="1">VLOOKUP(CONCATENATE($F4344," ",$G4344),AllocFactorMatrix,(P$4+1),FALSE)*$E4344</f>
        <v>-5003.9271535408197</v>
      </c>
      <c r="Q4344" s="54">
        <f ca="1">VLOOKUP(CONCATENATE($F4344," ",$G4344),AllocFactorMatrix,(Q$4+1),FALSE)*$E4344</f>
        <v>-1608.6586710621971</v>
      </c>
      <c r="R4344" s="54">
        <f ca="1">VLOOKUP(CONCATENATE($F4344," ",$G4344),AllocFactorMatrix,(R$4+1),FALSE)*$E4344</f>
        <v>-66.682787877893645</v>
      </c>
      <c r="S4344" s="54">
        <f t="shared" ca="1" si="2204"/>
        <v>-37046.028453290841</v>
      </c>
      <c r="T4344" s="54">
        <f ca="1">VLOOKUP(CONCATENATE($F4344," ",$G4344),AllocFactorMatrix,(T$4+1),FALSE)*$E4344</f>
        <v>-998.8131546466102</v>
      </c>
      <c r="U4344" s="54">
        <f ca="1">VLOOKUP(CONCATENATE($F4344," ",$G4344),AllocFactorMatrix,(U$4+1),FALSE)*$E4344</f>
        <v>-14671.759402966689</v>
      </c>
      <c r="V4344" s="54">
        <f ca="1">VLOOKUP(CONCATENATE($F4344," ",$G4344),AllocFactorMatrix,(V$4+1),FALSE)*$E4344</f>
        <v>-55352.750219665511</v>
      </c>
      <c r="W4344" s="54">
        <f ca="1">VLOOKUP(CONCATENATE($F4344," ",$G4344),AllocFactorMatrix,(W$4+1),FALSE)*$E4344</f>
        <v>-7558.1665052421249</v>
      </c>
      <c r="X4344" s="54">
        <f t="shared" ca="1" si="2206"/>
        <v>-78581.489282520939</v>
      </c>
      <c r="Y4344" s="54">
        <f ca="1">VLOOKUP(CONCATENATE($F4344," ",$G4344),AllocFactorMatrix,(Y$4+1),FALSE)*$E4344</f>
        <v>-9329.369888640962</v>
      </c>
      <c r="Z4344" s="54">
        <f ca="1">VLOOKUP(CONCATENATE($F4344," ",$G4344),AllocFactorMatrix,(Z$4+1),FALSE)*$E4344</f>
        <v>-148.91061077703048</v>
      </c>
      <c r="AA4344" s="54">
        <f t="shared" ca="1" si="2205"/>
        <v>-9478.2804994179933</v>
      </c>
      <c r="AB4344" s="54">
        <f ca="1">VLOOKUP(CONCATENATE($F4344," ",$G4344),AllocFactorMatrix,(AB$4+1),FALSE)*$E4344</f>
        <v>-115.79764610898476</v>
      </c>
      <c r="AC4344" s="54">
        <f ca="1">VLOOKUP(CONCATENATE($F4344," ",$G4344),AllocFactorMatrix,(AC$4+1),FALSE)*$E4344</f>
        <v>-7271.5047058223699</v>
      </c>
      <c r="AD4344" s="54">
        <f ca="1">VLOOKUP(CONCATENATE($F4344," ",$G4344),AllocFactorMatrix,(AD$4+1),FALSE)*$E4344</f>
        <v>-920.66399019311302</v>
      </c>
    </row>
    <row r="4345" spans="1:30" hidden="1" outlineLevel="1">
      <c r="D4345" s="7"/>
      <c r="E4345" s="58"/>
      <c r="F4345" s="11"/>
      <c r="G4345" s="55" t="str">
        <f>$G$8</f>
        <v>PRODUCTION</v>
      </c>
      <c r="H4345" s="60">
        <f t="shared" ref="H4345:AD4345" ca="1" si="2207">+H4209+H4241+H4249+H4185+H4193+H4201+H4265+H4225+H4233+H4313+H4321+H4257+H4329+H4337+H4305+H4297+H4217+H4289+H4281+H4273</f>
        <v>658785.29549490102</v>
      </c>
      <c r="I4345" s="60">
        <f t="shared" ca="1" si="2207"/>
        <v>365761.86958389956</v>
      </c>
      <c r="J4345" s="60">
        <f t="shared" ca="1" si="2207"/>
        <v>16830.487048930117</v>
      </c>
      <c r="K4345" s="60">
        <f t="shared" ca="1" si="2207"/>
        <v>55444.456845371569</v>
      </c>
      <c r="L4345" s="60">
        <f t="shared" ca="1" si="2207"/>
        <v>1385.3799751872821</v>
      </c>
      <c r="M4345" s="60">
        <f t="shared" ca="1" si="2207"/>
        <v>178.33960635274192</v>
      </c>
      <c r="N4345" s="60">
        <f t="shared" ca="1" si="2207"/>
        <v>57008.176426911596</v>
      </c>
      <c r="O4345" s="60">
        <f t="shared" ca="1" si="2207"/>
        <v>42177.347743540733</v>
      </c>
      <c r="P4345" s="60">
        <f t="shared" ca="1" si="2207"/>
        <v>7634.1800834294818</v>
      </c>
      <c r="Q4345" s="60">
        <f t="shared" ca="1" si="2207"/>
        <v>2952.8469577584028</v>
      </c>
      <c r="R4345" s="60">
        <f t="shared" ca="1" si="2207"/>
        <v>63.624178984056286</v>
      </c>
      <c r="S4345" s="60">
        <f t="shared" ca="1" si="2207"/>
        <v>52827.998963712678</v>
      </c>
      <c r="T4345" s="60">
        <f t="shared" ca="1" si="2207"/>
        <v>1339.2847761369626</v>
      </c>
      <c r="U4345" s="60">
        <f t="shared" ca="1" si="2207"/>
        <v>21323.741831100455</v>
      </c>
      <c r="V4345" s="60">
        <f t="shared" ca="1" si="2207"/>
        <v>115642.99754503106</v>
      </c>
      <c r="W4345" s="60">
        <f t="shared" ca="1" si="2207"/>
        <v>15215.456448334035</v>
      </c>
      <c r="X4345" s="60">
        <f t="shared" ca="1" si="2207"/>
        <v>153521.48060060258</v>
      </c>
      <c r="Y4345" s="60">
        <f t="shared" ca="1" si="2207"/>
        <v>12430.890407024404</v>
      </c>
      <c r="Z4345" s="60">
        <f t="shared" ca="1" si="2207"/>
        <v>258.39697540589469</v>
      </c>
      <c r="AA4345" s="60">
        <f t="shared" ca="1" si="2207"/>
        <v>12689.287382430304</v>
      </c>
      <c r="AB4345" s="60">
        <f t="shared" ca="1" si="2207"/>
        <v>145.99548841460552</v>
      </c>
      <c r="AC4345" s="60">
        <f t="shared" ca="1" si="2207"/>
        <v>0</v>
      </c>
      <c r="AD4345" s="60">
        <f t="shared" ca="1" si="2207"/>
        <v>0</v>
      </c>
    </row>
    <row r="4346" spans="1:30" hidden="1" outlineLevel="1">
      <c r="D4346" s="7"/>
      <c r="E4346" s="58"/>
      <c r="F4346" s="11"/>
      <c r="G4346" s="55" t="str">
        <f>$G$9</f>
        <v>BULKTRAN</v>
      </c>
      <c r="H4346" s="60">
        <f t="shared" ref="H4346:AD4346" ca="1" si="2208">+H4210+H4242+H4250+H4186+H4194+H4202+H4266+H4226+H4234+H4314+H4322+H4258+H4330+H4338+H4306+H4298+H4218+H4290+H4282+H4274</f>
        <v>-105388.19296695321</v>
      </c>
      <c r="I4346" s="60">
        <f t="shared" ca="1" si="2208"/>
        <v>-51912.431250510672</v>
      </c>
      <c r="J4346" s="60">
        <f t="shared" ca="1" si="2208"/>
        <v>-2566.21697145693</v>
      </c>
      <c r="K4346" s="60">
        <f t="shared" ca="1" si="2208"/>
        <v>-9399.9056945369157</v>
      </c>
      <c r="L4346" s="60">
        <f t="shared" ca="1" si="2208"/>
        <v>-295.87565786009986</v>
      </c>
      <c r="M4346" s="60">
        <f t="shared" ca="1" si="2208"/>
        <v>-27.746272441605033</v>
      </c>
      <c r="N4346" s="60">
        <f t="shared" ca="1" si="2208"/>
        <v>-9723.5276248386181</v>
      </c>
      <c r="O4346" s="60">
        <f t="shared" ca="1" si="2208"/>
        <v>-7145.3905843499633</v>
      </c>
      <c r="P4346" s="60">
        <f t="shared" ca="1" si="2208"/>
        <v>-1331.3944393032598</v>
      </c>
      <c r="Q4346" s="60">
        <f t="shared" ca="1" si="2208"/>
        <v>-601.63235655604433</v>
      </c>
      <c r="R4346" s="60">
        <f t="shared" ca="1" si="2208"/>
        <v>-27.054734564277474</v>
      </c>
      <c r="S4346" s="60">
        <f t="shared" ca="1" si="2208"/>
        <v>-9105.4721147735454</v>
      </c>
      <c r="T4346" s="60">
        <f t="shared" ca="1" si="2208"/>
        <v>-249.60679487726395</v>
      </c>
      <c r="U4346" s="60">
        <f t="shared" ca="1" si="2208"/>
        <v>-4084.7726697007029</v>
      </c>
      <c r="V4346" s="60">
        <f t="shared" ca="1" si="2208"/>
        <v>-21588.138335124877</v>
      </c>
      <c r="W4346" s="60">
        <f t="shared" ca="1" si="2208"/>
        <v>-3898.4599758210729</v>
      </c>
      <c r="X4346" s="60">
        <f t="shared" ca="1" si="2208"/>
        <v>-29820.977775523919</v>
      </c>
      <c r="Y4346" s="60">
        <f t="shared" ca="1" si="2208"/>
        <v>-2194.3381101443806</v>
      </c>
      <c r="Z4346" s="60">
        <f t="shared" ca="1" si="2208"/>
        <v>-36.754324568752111</v>
      </c>
      <c r="AA4346" s="60">
        <f t="shared" ca="1" si="2208"/>
        <v>-2231.0924347131331</v>
      </c>
      <c r="AB4346" s="60">
        <f t="shared" ca="1" si="2208"/>
        <v>-28.474795136380191</v>
      </c>
      <c r="AC4346" s="60">
        <f t="shared" ca="1" si="2208"/>
        <v>0</v>
      </c>
      <c r="AD4346" s="60">
        <f t="shared" ca="1" si="2208"/>
        <v>0</v>
      </c>
    </row>
    <row r="4347" spans="1:30" hidden="1" outlineLevel="1">
      <c r="D4347" s="7"/>
      <c r="E4347" s="58"/>
      <c r="F4347" s="11"/>
      <c r="G4347" s="55" t="str">
        <f>$G$10</f>
        <v>SUBTRAN</v>
      </c>
      <c r="H4347" s="60">
        <f t="shared" ref="H4347:AD4347" ca="1" si="2209">+H4211+H4243+H4251+H4187+H4195+H4203+H4267+H4227+H4235+H4315+H4323+H4259+H4331+H4339+H4307+H4299+H4219+H4291+H4283+H4275</f>
        <v>-23365.021562119884</v>
      </c>
      <c r="I4347" s="60">
        <f t="shared" ca="1" si="2209"/>
        <v>-11375.668054058311</v>
      </c>
      <c r="J4347" s="60">
        <f t="shared" ca="1" si="2209"/>
        <v>-549.00462142942536</v>
      </c>
      <c r="K4347" s="60">
        <f t="shared" ca="1" si="2209"/>
        <v>-1997.2519689689007</v>
      </c>
      <c r="L4347" s="60">
        <f t="shared" ca="1" si="2209"/>
        <v>-61.693234150991096</v>
      </c>
      <c r="M4347" s="60">
        <f t="shared" ca="1" si="2209"/>
        <v>-7.683566038329861</v>
      </c>
      <c r="N4347" s="60">
        <f t="shared" ca="1" si="2209"/>
        <v>-2066.6287691582215</v>
      </c>
      <c r="O4347" s="60">
        <f t="shared" ca="1" si="2209"/>
        <v>-1508.9550792349025</v>
      </c>
      <c r="P4347" s="60">
        <f t="shared" ca="1" si="2209"/>
        <v>-280.51298925111513</v>
      </c>
      <c r="Q4347" s="60">
        <f t="shared" ca="1" si="2209"/>
        <v>-166.90857102488701</v>
      </c>
      <c r="R4347" s="60">
        <f t="shared" ca="1" si="2209"/>
        <v>0</v>
      </c>
      <c r="S4347" s="60">
        <f t="shared" ca="1" si="2209"/>
        <v>-1956.3766395109046</v>
      </c>
      <c r="T4347" s="60">
        <f t="shared" ca="1" si="2209"/>
        <v>-52.690120410993146</v>
      </c>
      <c r="U4347" s="60">
        <f t="shared" ca="1" si="2209"/>
        <v>-862.56735427087369</v>
      </c>
      <c r="V4347" s="60">
        <f t="shared" ca="1" si="2209"/>
        <v>-6009.2334153404963</v>
      </c>
      <c r="W4347" s="60">
        <f t="shared" ca="1" si="2209"/>
        <v>0</v>
      </c>
      <c r="X4347" s="60">
        <f t="shared" ca="1" si="2209"/>
        <v>-6924.4908900223636</v>
      </c>
      <c r="Y4347" s="60">
        <f t="shared" ca="1" si="2209"/>
        <v>-454.15127015939782</v>
      </c>
      <c r="Z4347" s="60">
        <f t="shared" ca="1" si="2209"/>
        <v>-7.5707140119589802</v>
      </c>
      <c r="AA4347" s="60">
        <f t="shared" ca="1" si="2209"/>
        <v>-461.72198417135678</v>
      </c>
      <c r="AB4347" s="60">
        <f t="shared" ca="1" si="2209"/>
        <v>-6.0645716592146037</v>
      </c>
      <c r="AC4347" s="60">
        <f t="shared" ca="1" si="2209"/>
        <v>-20.620840117390877</v>
      </c>
      <c r="AD4347" s="60">
        <f t="shared" ca="1" si="2209"/>
        <v>-4.4451919927030046</v>
      </c>
    </row>
    <row r="4348" spans="1:30" hidden="1" outlineLevel="1">
      <c r="D4348" s="7"/>
      <c r="E4348" s="58"/>
      <c r="F4348" s="11"/>
      <c r="G4348" s="55" t="str">
        <f>$G$11</f>
        <v>DISTPRI</v>
      </c>
      <c r="H4348" s="60">
        <f t="shared" ref="H4348:AD4348" ca="1" si="2210">+H4212+H4244+H4252+H4188+H4196+H4204+H4268+H4228+H4236+H4316+H4324+H4260+H4332+H4340+H4308+H4300+H4220+H4292+H4284+H4276</f>
        <v>-367750.40068421065</v>
      </c>
      <c r="I4348" s="60">
        <f t="shared" ca="1" si="2210"/>
        <v>-245783.27752578829</v>
      </c>
      <c r="J4348" s="60">
        <f t="shared" ca="1" si="2210"/>
        <v>-11585.582076240793</v>
      </c>
      <c r="K4348" s="60">
        <f t="shared" ca="1" si="2210"/>
        <v>-42067.959564945973</v>
      </c>
      <c r="L4348" s="60">
        <f t="shared" ca="1" si="2210"/>
        <v>-1300.1188483890162</v>
      </c>
      <c r="M4348" s="60">
        <f t="shared" ca="1" si="2210"/>
        <v>0</v>
      </c>
      <c r="N4348" s="60">
        <f t="shared" ca="1" si="2210"/>
        <v>-43368.078413334988</v>
      </c>
      <c r="O4348" s="60">
        <f t="shared" ca="1" si="2210"/>
        <v>-31543.61682308032</v>
      </c>
      <c r="P4348" s="60">
        <f t="shared" ca="1" si="2210"/>
        <v>-5875.0007559954074</v>
      </c>
      <c r="Q4348" s="60">
        <f t="shared" ca="1" si="2210"/>
        <v>0</v>
      </c>
      <c r="R4348" s="60">
        <f t="shared" ca="1" si="2210"/>
        <v>0</v>
      </c>
      <c r="S4348" s="60">
        <f t="shared" ca="1" si="2210"/>
        <v>-37418.617579075726</v>
      </c>
      <c r="T4348" s="60">
        <f t="shared" ca="1" si="2210"/>
        <v>-1124.5105008894279</v>
      </c>
      <c r="U4348" s="60">
        <f t="shared" ca="1" si="2210"/>
        <v>-18135.809785143039</v>
      </c>
      <c r="V4348" s="60">
        <f t="shared" ca="1" si="2210"/>
        <v>0</v>
      </c>
      <c r="W4348" s="60">
        <f t="shared" ca="1" si="2210"/>
        <v>0</v>
      </c>
      <c r="X4348" s="60">
        <f t="shared" ca="1" si="2210"/>
        <v>-19260.320286032467</v>
      </c>
      <c r="Y4348" s="60">
        <f t="shared" ca="1" si="2210"/>
        <v>-9511.8500784701937</v>
      </c>
      <c r="Z4348" s="60">
        <f t="shared" ca="1" si="2210"/>
        <v>-158.69489356691679</v>
      </c>
      <c r="AA4348" s="60">
        <f t="shared" ca="1" si="2210"/>
        <v>-9670.5449720371125</v>
      </c>
      <c r="AB4348" s="60">
        <f t="shared" ca="1" si="2210"/>
        <v>-128.5694543581962</v>
      </c>
      <c r="AC4348" s="60">
        <f t="shared" ca="1" si="2210"/>
        <v>-440.46108853170011</v>
      </c>
      <c r="AD4348" s="60">
        <f t="shared" ca="1" si="2210"/>
        <v>-94.949288811327889</v>
      </c>
    </row>
    <row r="4349" spans="1:30" hidden="1" outlineLevel="1">
      <c r="D4349" s="7"/>
      <c r="E4349" s="58"/>
      <c r="F4349" s="11"/>
      <c r="G4349" s="55" t="str">
        <f>$G$12</f>
        <v>DISTSEC</v>
      </c>
      <c r="H4349" s="60">
        <f t="shared" ref="H4349:AD4349" ca="1" si="2211">+H4213+H4245+H4253+H4189+H4197+H4205+H4269+H4229+H4237+H4317+H4325+H4261+H4333+H4341+H4309+H4301+H4221+H4293+H4285+H4277</f>
        <v>-171723.92353311702</v>
      </c>
      <c r="I4349" s="60">
        <f t="shared" ca="1" si="2211"/>
        <v>-128398.2269008111</v>
      </c>
      <c r="J4349" s="60">
        <f t="shared" ca="1" si="2211"/>
        <v>-6190.1194406060913</v>
      </c>
      <c r="K4349" s="60">
        <f t="shared" ca="1" si="2211"/>
        <v>-18678.170006763638</v>
      </c>
      <c r="L4349" s="60">
        <f t="shared" ca="1" si="2211"/>
        <v>0</v>
      </c>
      <c r="M4349" s="60">
        <f t="shared" ca="1" si="2211"/>
        <v>0</v>
      </c>
      <c r="N4349" s="60">
        <f t="shared" ca="1" si="2211"/>
        <v>-18678.170006763638</v>
      </c>
      <c r="O4349" s="60">
        <f t="shared" ca="1" si="2211"/>
        <v>-11901.802628193553</v>
      </c>
      <c r="P4349" s="60">
        <f t="shared" ca="1" si="2211"/>
        <v>0</v>
      </c>
      <c r="Q4349" s="60">
        <f t="shared" ca="1" si="2211"/>
        <v>0</v>
      </c>
      <c r="R4349" s="60">
        <f t="shared" ca="1" si="2211"/>
        <v>0</v>
      </c>
      <c r="S4349" s="60">
        <f t="shared" ca="1" si="2211"/>
        <v>-11901.802628193553</v>
      </c>
      <c r="T4349" s="60">
        <f t="shared" ca="1" si="2211"/>
        <v>-321.79977467439915</v>
      </c>
      <c r="U4349" s="60">
        <f t="shared" ca="1" si="2211"/>
        <v>0</v>
      </c>
      <c r="V4349" s="60">
        <f t="shared" ca="1" si="2211"/>
        <v>0</v>
      </c>
      <c r="W4349" s="60">
        <f t="shared" ca="1" si="2211"/>
        <v>0</v>
      </c>
      <c r="X4349" s="60">
        <f t="shared" ca="1" si="2211"/>
        <v>-321.79977467439915</v>
      </c>
      <c r="Y4349" s="60">
        <f t="shared" ca="1" si="2211"/>
        <v>-4389.9095940428106</v>
      </c>
      <c r="Z4349" s="60">
        <f t="shared" ca="1" si="2211"/>
        <v>0</v>
      </c>
      <c r="AA4349" s="60">
        <f t="shared" ca="1" si="2211"/>
        <v>-4389.9095940428106</v>
      </c>
      <c r="AB4349" s="60">
        <f t="shared" ca="1" si="2211"/>
        <v>-45.554233075504769</v>
      </c>
      <c r="AC4349" s="60">
        <f t="shared" ca="1" si="2211"/>
        <v>-1546.7414215021392</v>
      </c>
      <c r="AD4349" s="60">
        <f t="shared" ca="1" si="2211"/>
        <v>-251.59953344778791</v>
      </c>
    </row>
    <row r="4350" spans="1:30" hidden="1" outlineLevel="1">
      <c r="D4350" s="7"/>
      <c r="E4350" s="58"/>
      <c r="F4350" s="11"/>
      <c r="G4350" s="55" t="str">
        <f>$G$13</f>
        <v>ENERGY</v>
      </c>
      <c r="H4350" s="60">
        <f t="shared" ref="H4350:AD4350" ca="1" si="2212">+H4214+H4246+H4254+H4190+H4198+H4206+H4270+H4230+H4238+H4318+H4326+H4262+H4334+H4342+H4310+H4302+H4222+H4294+H4286+H4278</f>
        <v>-612697.91943381424</v>
      </c>
      <c r="I4350" s="60">
        <f t="shared" ca="1" si="2212"/>
        <v>-229900.85658763922</v>
      </c>
      <c r="J4350" s="60">
        <f t="shared" ca="1" si="2212"/>
        <v>-14899.061079022593</v>
      </c>
      <c r="K4350" s="60">
        <f t="shared" ca="1" si="2212"/>
        <v>-49987.96503392954</v>
      </c>
      <c r="L4350" s="60">
        <f t="shared" ca="1" si="2212"/>
        <v>-1588.7310131265094</v>
      </c>
      <c r="M4350" s="60">
        <f t="shared" ca="1" si="2212"/>
        <v>-146.46242681113833</v>
      </c>
      <c r="N4350" s="60">
        <f t="shared" ca="1" si="2212"/>
        <v>-51723.158473867203</v>
      </c>
      <c r="O4350" s="60">
        <f t="shared" ca="1" si="2212"/>
        <v>-45574.725216447441</v>
      </c>
      <c r="P4350" s="60">
        <f t="shared" ca="1" si="2212"/>
        <v>-8448.6771214968485</v>
      </c>
      <c r="Q4350" s="60">
        <f t="shared" ca="1" si="2212"/>
        <v>-3838.8626322863443</v>
      </c>
      <c r="R4350" s="60">
        <f t="shared" ca="1" si="2212"/>
        <v>-177.8703916998785</v>
      </c>
      <c r="S4350" s="60">
        <f t="shared" ca="1" si="2212"/>
        <v>-58040.135361930516</v>
      </c>
      <c r="T4350" s="60">
        <f t="shared" ca="1" si="2212"/>
        <v>-1746.5098342257111</v>
      </c>
      <c r="U4350" s="60">
        <f t="shared" ca="1" si="2212"/>
        <v>-30666.096278227087</v>
      </c>
      <c r="V4350" s="60">
        <f t="shared" ca="1" si="2212"/>
        <v>-174109.36275273957</v>
      </c>
      <c r="W4350" s="60">
        <f t="shared" ca="1" si="2212"/>
        <v>-33032.621085106803</v>
      </c>
      <c r="X4350" s="60">
        <f t="shared" ca="1" si="2212"/>
        <v>-239554.58995029918</v>
      </c>
      <c r="Y4350" s="60">
        <f t="shared" ca="1" si="2212"/>
        <v>-12347.566841478922</v>
      </c>
      <c r="Z4350" s="60">
        <f t="shared" ca="1" si="2212"/>
        <v>-200.99870425028968</v>
      </c>
      <c r="AA4350" s="60">
        <f t="shared" ca="1" si="2212"/>
        <v>-12548.56554572921</v>
      </c>
      <c r="AB4350" s="60">
        <f t="shared" ca="1" si="2212"/>
        <v>-224.19788617798196</v>
      </c>
      <c r="AC4350" s="60">
        <f t="shared" ca="1" si="2212"/>
        <v>-4847.9790694113426</v>
      </c>
      <c r="AD4350" s="60">
        <f t="shared" ca="1" si="2212"/>
        <v>-959.3754797369985</v>
      </c>
    </row>
    <row r="4351" spans="1:30" hidden="1" outlineLevel="1">
      <c r="D4351" s="7"/>
      <c r="E4351" s="58"/>
      <c r="F4351" s="11"/>
      <c r="G4351" s="55" t="str">
        <f>$G$14</f>
        <v>CUSTOMER</v>
      </c>
      <c r="H4351" s="60">
        <f t="shared" ref="H4351:AD4351" ca="1" si="2213">+H4215+H4247+H4255+H4191+H4199+H4207+H4271+H4231+H4239+H4319+H4327+H4263+H4335+H4343+H4311+H4303+H4223+H4295+H4287+H4279</f>
        <v>-894022.05696638708</v>
      </c>
      <c r="I4351" s="60">
        <f t="shared" ca="1" si="2213"/>
        <v>-557352.75956794026</v>
      </c>
      <c r="J4351" s="60">
        <f t="shared" ca="1" si="2213"/>
        <v>-101112.03796615747</v>
      </c>
      <c r="K4351" s="60">
        <f t="shared" ca="1" si="2213"/>
        <v>-28419.569782114682</v>
      </c>
      <c r="L4351" s="60">
        <f t="shared" ca="1" si="2213"/>
        <v>-1217.5207762223436</v>
      </c>
      <c r="M4351" s="60">
        <f t="shared" ca="1" si="2213"/>
        <v>-171.71370970654044</v>
      </c>
      <c r="N4351" s="60">
        <f t="shared" ca="1" si="2213"/>
        <v>-29808.804268043568</v>
      </c>
      <c r="O4351" s="60">
        <f t="shared" ca="1" si="2213"/>
        <v>-3041.5068287620911</v>
      </c>
      <c r="P4351" s="60">
        <f t="shared" ca="1" si="2213"/>
        <v>-467.24445757912298</v>
      </c>
      <c r="Q4351" s="60">
        <f t="shared" ca="1" si="2213"/>
        <v>-583.03746491525749</v>
      </c>
      <c r="R4351" s="60">
        <f t="shared" ca="1" si="2213"/>
        <v>-98.622118740773345</v>
      </c>
      <c r="S4351" s="60">
        <f t="shared" ca="1" si="2213"/>
        <v>-4190.4108699972458</v>
      </c>
      <c r="T4351" s="60">
        <f t="shared" ca="1" si="2213"/>
        <v>-20.773752441472197</v>
      </c>
      <c r="U4351" s="60">
        <f t="shared" ca="1" si="2213"/>
        <v>-277.15165691730311</v>
      </c>
      <c r="V4351" s="60">
        <f t="shared" ca="1" si="2213"/>
        <v>-857.38795057769539</v>
      </c>
      <c r="W4351" s="60">
        <f t="shared" ca="1" si="2213"/>
        <v>-147.93106001944983</v>
      </c>
      <c r="X4351" s="60">
        <f t="shared" ca="1" si="2213"/>
        <v>-1303.2444199559204</v>
      </c>
      <c r="Y4351" s="60">
        <f t="shared" ca="1" si="2213"/>
        <v>-836.4549827566882</v>
      </c>
      <c r="Z4351" s="60">
        <f t="shared" ca="1" si="2213"/>
        <v>-7.9201944413581842</v>
      </c>
      <c r="AA4351" s="60">
        <f t="shared" ca="1" si="2213"/>
        <v>-844.37517719804623</v>
      </c>
      <c r="AB4351" s="60">
        <f t="shared" ca="1" si="2213"/>
        <v>-42.326900339867272</v>
      </c>
      <c r="AC4351" s="60">
        <f t="shared" ca="1" si="2213"/>
        <v>-195988.6024073452</v>
      </c>
      <c r="AD4351" s="60">
        <f t="shared" ca="1" si="2213"/>
        <v>-3379.4953894094006</v>
      </c>
    </row>
    <row r="4352" spans="1:30" collapsed="1">
      <c r="C4352" s="55" t="s">
        <v>418</v>
      </c>
      <c r="D4352" s="7"/>
      <c r="E4352" s="60">
        <f>+E4216+E4248+E4256+E4192+E4200+E4208+E4272+E4232+E4240+E4320+E4328+E4264+E4336+E4344+E4312+E4304+E4224+E4296+E4288+E4280</f>
        <v>-1516162.2196517002</v>
      </c>
      <c r="F4352" s="3"/>
      <c r="G4352" s="55" t="str">
        <f>$G$15</f>
        <v>TOTAL</v>
      </c>
      <c r="H4352" s="60">
        <f t="shared" ref="H4352:AD4352" ca="1" si="2214">+H4216+H4248+H4256+H4192+H4200+H4208+H4272+H4232+H4240+H4320+H4328+H4264+H4336+H4344+H4312+H4304+H4224+H4296+H4288+H4280</f>
        <v>-1516162.2196517009</v>
      </c>
      <c r="I4352" s="60">
        <f t="shared" ca="1" si="2214"/>
        <v>-858961.35030284803</v>
      </c>
      <c r="J4352" s="60">
        <f t="shared" ca="1" si="2214"/>
        <v>-120071.53510598322</v>
      </c>
      <c r="K4352" s="60">
        <f t="shared" ca="1" si="2214"/>
        <v>-95106.365205888083</v>
      </c>
      <c r="L4352" s="60">
        <f t="shared" ca="1" si="2214"/>
        <v>-3078.559554561677</v>
      </c>
      <c r="M4352" s="60">
        <f t="shared" ca="1" si="2214"/>
        <v>-175.26636864487156</v>
      </c>
      <c r="N4352" s="60">
        <f t="shared" ca="1" si="2214"/>
        <v>-98360.191129094645</v>
      </c>
      <c r="O4352" s="60">
        <f t="shared" ca="1" si="2214"/>
        <v>-58538.649416527565</v>
      </c>
      <c r="P4352" s="60">
        <f t="shared" ca="1" si="2214"/>
        <v>-8768.6496801962694</v>
      </c>
      <c r="Q4352" s="60">
        <f t="shared" ca="1" si="2214"/>
        <v>-2237.5940670241298</v>
      </c>
      <c r="R4352" s="60">
        <f t="shared" ca="1" si="2214"/>
        <v>-239.92306602087305</v>
      </c>
      <c r="S4352" s="60">
        <f t="shared" ca="1" si="2214"/>
        <v>-69784.81622976884</v>
      </c>
      <c r="T4352" s="60">
        <f t="shared" ca="1" si="2214"/>
        <v>-2176.6060013823044</v>
      </c>
      <c r="U4352" s="60">
        <f t="shared" ca="1" si="2214"/>
        <v>-32702.655913158567</v>
      </c>
      <c r="V4352" s="60">
        <f t="shared" ca="1" si="2214"/>
        <v>-86921.124908751503</v>
      </c>
      <c r="W4352" s="60">
        <f t="shared" ca="1" si="2214"/>
        <v>-21863.555672613304</v>
      </c>
      <c r="X4352" s="60">
        <f t="shared" ca="1" si="2214"/>
        <v>-143663.94249590577</v>
      </c>
      <c r="Y4352" s="60">
        <f t="shared" ca="1" si="2214"/>
        <v>-17303.380470027987</v>
      </c>
      <c r="Z4352" s="60">
        <f t="shared" ca="1" si="2214"/>
        <v>-153.54185543338096</v>
      </c>
      <c r="AA4352" s="60">
        <f t="shared" ca="1" si="2214"/>
        <v>-17456.922325461368</v>
      </c>
      <c r="AB4352" s="60">
        <f t="shared" ca="1" si="2214"/>
        <v>-329.19235233253949</v>
      </c>
      <c r="AC4352" s="60">
        <f t="shared" ca="1" si="2214"/>
        <v>-202844.40482690776</v>
      </c>
      <c r="AD4352" s="60">
        <f t="shared" ca="1" si="2214"/>
        <v>-4689.864883398217</v>
      </c>
    </row>
    <row r="4353" spans="1:30">
      <c r="D4353" s="7"/>
      <c r="E4353" s="4"/>
      <c r="F4353" s="3"/>
      <c r="G4353" s="7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  <c r="AC4353" s="4"/>
      <c r="AD4353" s="4"/>
    </row>
    <row r="4354" spans="1:30" hidden="1" outlineLevel="1">
      <c r="D4354" s="7"/>
      <c r="E4354" s="11"/>
      <c r="F4354" s="11"/>
      <c r="G4354" s="55" t="str">
        <f>$G$8</f>
        <v>PRODUCTION</v>
      </c>
      <c r="H4354" s="4">
        <f t="shared" ref="H4354:AD4354" ca="1" si="2215">+H4345+H4175</f>
        <v>9666791.3966011479</v>
      </c>
      <c r="I4354" s="4">
        <f t="shared" ca="1" si="2215"/>
        <v>5372998.1363529237</v>
      </c>
      <c r="J4354" s="4">
        <f t="shared" ca="1" si="2215"/>
        <v>246546.59816779889</v>
      </c>
      <c r="K4354" s="4">
        <f t="shared" ca="1" si="2215"/>
        <v>812406.87720572646</v>
      </c>
      <c r="L4354" s="4">
        <f t="shared" ca="1" si="2215"/>
        <v>20296.337444942736</v>
      </c>
      <c r="M4354" s="4">
        <f t="shared" ca="1" si="2215"/>
        <v>2614.8680093112498</v>
      </c>
      <c r="N4354" s="4">
        <f t="shared" ca="1" si="2215"/>
        <v>835318.08265998075</v>
      </c>
      <c r="O4354" s="4">
        <f t="shared" ca="1" si="2215"/>
        <v>617983.00194389164</v>
      </c>
      <c r="P4354" s="4">
        <f t="shared" ca="1" si="2215"/>
        <v>111800.88420084628</v>
      </c>
      <c r="Q4354" s="4">
        <f t="shared" ca="1" si="2215"/>
        <v>43229.193200311274</v>
      </c>
      <c r="R4354" s="4">
        <f t="shared" ca="1" si="2215"/>
        <v>928.41956473251093</v>
      </c>
      <c r="S4354" s="4">
        <f t="shared" ca="1" si="2215"/>
        <v>773941.49890978204</v>
      </c>
      <c r="T4354" s="4">
        <f t="shared" ca="1" si="2215"/>
        <v>19645.335810763376</v>
      </c>
      <c r="U4354" s="4">
        <f t="shared" ca="1" si="2215"/>
        <v>312569.4086504255</v>
      </c>
      <c r="V4354" s="4">
        <f t="shared" ca="1" si="2215"/>
        <v>1694794.6845768648</v>
      </c>
      <c r="W4354" s="4">
        <f t="shared" ca="1" si="2215"/>
        <v>222822.65110370217</v>
      </c>
      <c r="X4354" s="4">
        <f t="shared" ca="1" si="2215"/>
        <v>2249832.0801417548</v>
      </c>
      <c r="Y4354" s="4">
        <f t="shared" ca="1" si="2215"/>
        <v>182226.40677352535</v>
      </c>
      <c r="Z4354" s="4">
        <f t="shared" ca="1" si="2215"/>
        <v>3792.7145711040134</v>
      </c>
      <c r="AA4354" s="4">
        <f t="shared" ca="1" si="2215"/>
        <v>186019.12134462933</v>
      </c>
      <c r="AB4354" s="4">
        <f t="shared" ca="1" si="2215"/>
        <v>2135.8790242816135</v>
      </c>
      <c r="AC4354" s="4">
        <f t="shared" ca="1" si="2215"/>
        <v>0</v>
      </c>
      <c r="AD4354" s="4">
        <f t="shared" ca="1" si="2215"/>
        <v>0</v>
      </c>
    </row>
    <row r="4355" spans="1:30" hidden="1" outlineLevel="1">
      <c r="D4355" s="7"/>
      <c r="E4355" s="11"/>
      <c r="F4355" s="11"/>
      <c r="G4355" s="55" t="str">
        <f>$G$9</f>
        <v>BULKTRAN</v>
      </c>
      <c r="H4355" s="4">
        <f t="shared" ref="H4355:AD4355" ca="1" si="2216">+H4346+H4176</f>
        <v>3716811.3552138922</v>
      </c>
      <c r="I4355" s="4">
        <f t="shared" ca="1" si="2216"/>
        <v>1833412.2941750127</v>
      </c>
      <c r="J4355" s="4">
        <f t="shared" ca="1" si="2216"/>
        <v>90326.647741819135</v>
      </c>
      <c r="K4355" s="4">
        <f t="shared" ca="1" si="2216"/>
        <v>331012.69546223123</v>
      </c>
      <c r="L4355" s="4">
        <f t="shared" ca="1" si="2216"/>
        <v>10416.952891304143</v>
      </c>
      <c r="M4355" s="4">
        <f t="shared" ca="1" si="2216"/>
        <v>971.13176276476611</v>
      </c>
      <c r="N4355" s="4">
        <f t="shared" ca="1" si="2216"/>
        <v>342400.78011630033</v>
      </c>
      <c r="O4355" s="4">
        <f t="shared" ca="1" si="2216"/>
        <v>251622.24337493174</v>
      </c>
      <c r="P4355" s="4">
        <f t="shared" ca="1" si="2216"/>
        <v>46863.529480917699</v>
      </c>
      <c r="Q4355" s="4">
        <f t="shared" ca="1" si="2216"/>
        <v>21171.406145033168</v>
      </c>
      <c r="R4355" s="4">
        <f t="shared" ca="1" si="2216"/>
        <v>950.17711180793367</v>
      </c>
      <c r="S4355" s="4">
        <f t="shared" ca="1" si="2216"/>
        <v>320607.35611269064</v>
      </c>
      <c r="T4355" s="4">
        <f t="shared" ca="1" si="2216"/>
        <v>8802.4242221521672</v>
      </c>
      <c r="U4355" s="4">
        <f t="shared" ca="1" si="2216"/>
        <v>143922.44941690724</v>
      </c>
      <c r="V4355" s="4">
        <f t="shared" ca="1" si="2216"/>
        <v>760460.21651216736</v>
      </c>
      <c r="W4355" s="4">
        <f t="shared" ca="1" si="2216"/>
        <v>137264.20872460314</v>
      </c>
      <c r="X4355" s="4">
        <f t="shared" ca="1" si="2216"/>
        <v>1050449.2988758297</v>
      </c>
      <c r="Y4355" s="4">
        <f t="shared" ca="1" si="2216"/>
        <v>77317.252812832434</v>
      </c>
      <c r="Z4355" s="4">
        <f t="shared" ca="1" si="2216"/>
        <v>1296.6409126376657</v>
      </c>
      <c r="AA4355" s="4">
        <f t="shared" ca="1" si="2216"/>
        <v>78613.893725470116</v>
      </c>
      <c r="AB4355" s="4">
        <f t="shared" ca="1" si="2216"/>
        <v>1001.0844667712286</v>
      </c>
      <c r="AC4355" s="4">
        <f t="shared" ca="1" si="2216"/>
        <v>0</v>
      </c>
      <c r="AD4355" s="4">
        <f t="shared" ca="1" si="2216"/>
        <v>0</v>
      </c>
    </row>
    <row r="4356" spans="1:30" hidden="1" outlineLevel="1">
      <c r="D4356" s="7"/>
      <c r="E4356" s="11"/>
      <c r="F4356" s="11"/>
      <c r="G4356" s="55" t="str">
        <f>$G$10</f>
        <v>SUBTRAN</v>
      </c>
      <c r="H4356" s="4">
        <f t="shared" ref="H4356:AD4356" ca="1" si="2217">+H4347+H4177</f>
        <v>816220.11313320848</v>
      </c>
      <c r="I4356" s="4">
        <f t="shared" ca="1" si="2217"/>
        <v>397924.67195034149</v>
      </c>
      <c r="J4356" s="4">
        <f t="shared" ca="1" si="2217"/>
        <v>19142.596715592666</v>
      </c>
      <c r="K4356" s="4">
        <f t="shared" ca="1" si="2217"/>
        <v>69670.119981645912</v>
      </c>
      <c r="L4356" s="4">
        <f t="shared" ca="1" si="2217"/>
        <v>2151.6463548123302</v>
      </c>
      <c r="M4356" s="4">
        <f t="shared" ca="1" si="2217"/>
        <v>265.99108016395587</v>
      </c>
      <c r="N4356" s="4">
        <f t="shared" ca="1" si="2217"/>
        <v>72087.75741662216</v>
      </c>
      <c r="O4356" s="4">
        <f t="shared" ca="1" si="2217"/>
        <v>52637.015515879655</v>
      </c>
      <c r="P4356" s="4">
        <f t="shared" ca="1" si="2217"/>
        <v>9781.0051965017137</v>
      </c>
      <c r="Q4356" s="4">
        <f t="shared" ca="1" si="2217"/>
        <v>5818.4632085327121</v>
      </c>
      <c r="R4356" s="4">
        <f t="shared" ca="1" si="2217"/>
        <v>0</v>
      </c>
      <c r="S4356" s="4">
        <f t="shared" ca="1" si="2217"/>
        <v>68236.483920914092</v>
      </c>
      <c r="T4356" s="4">
        <f t="shared" ca="1" si="2217"/>
        <v>1840.5138566900712</v>
      </c>
      <c r="U4356" s="4">
        <f t="shared" ca="1" si="2217"/>
        <v>30104.768804809144</v>
      </c>
      <c r="V4356" s="4">
        <f t="shared" ca="1" si="2217"/>
        <v>209684.28477296935</v>
      </c>
      <c r="W4356" s="4">
        <f t="shared" ca="1" si="2217"/>
        <v>0</v>
      </c>
      <c r="X4356" s="4">
        <f t="shared" ca="1" si="2217"/>
        <v>241629.56743446871</v>
      </c>
      <c r="Y4356" s="4">
        <f t="shared" ca="1" si="2217"/>
        <v>15850.8977779664</v>
      </c>
      <c r="Z4356" s="4">
        <f t="shared" ca="1" si="2217"/>
        <v>264.54823632063767</v>
      </c>
      <c r="AA4356" s="4">
        <f t="shared" ca="1" si="2217"/>
        <v>16115.446014287038</v>
      </c>
      <c r="AB4356" s="4">
        <f t="shared" ca="1" si="2217"/>
        <v>211.21898142814845</v>
      </c>
      <c r="AC4356" s="4">
        <f t="shared" ca="1" si="2217"/>
        <v>717.68835880652671</v>
      </c>
      <c r="AD4356" s="4">
        <f t="shared" ca="1" si="2217"/>
        <v>154.68234074758109</v>
      </c>
    </row>
    <row r="4357" spans="1:30" hidden="1" outlineLevel="1">
      <c r="D4357" s="7"/>
      <c r="E4357" s="11"/>
      <c r="F4357" s="11"/>
      <c r="G4357" s="55" t="str">
        <f>$G$11</f>
        <v>DISTPRI</v>
      </c>
      <c r="H4357" s="4">
        <f t="shared" ref="H4357:AD4357" ca="1" si="2218">+H4348+H4178</f>
        <v>3068666.5633182744</v>
      </c>
      <c r="I4357" s="4">
        <f t="shared" ca="1" si="2218"/>
        <v>2053415.0856773895</v>
      </c>
      <c r="J4357" s="4">
        <f t="shared" ca="1" si="2218"/>
        <v>96372.012270212508</v>
      </c>
      <c r="K4357" s="4">
        <f t="shared" ca="1" si="2218"/>
        <v>350143.75346040982</v>
      </c>
      <c r="L4357" s="4">
        <f t="shared" ca="1" si="2218"/>
        <v>10821.115900447416</v>
      </c>
      <c r="M4357" s="4">
        <f t="shared" ca="1" si="2218"/>
        <v>0</v>
      </c>
      <c r="N4357" s="4">
        <f t="shared" ca="1" si="2218"/>
        <v>360964.86936085712</v>
      </c>
      <c r="O4357" s="4">
        <f t="shared" ca="1" si="2218"/>
        <v>262538.00965644425</v>
      </c>
      <c r="P4357" s="4">
        <f t="shared" ca="1" si="2218"/>
        <v>48865.57451727656</v>
      </c>
      <c r="Q4357" s="4">
        <f t="shared" ca="1" si="2218"/>
        <v>0</v>
      </c>
      <c r="R4357" s="4">
        <f t="shared" ca="1" si="2218"/>
        <v>0</v>
      </c>
      <c r="S4357" s="4">
        <f t="shared" ca="1" si="2218"/>
        <v>311403.5841737208</v>
      </c>
      <c r="T4357" s="4">
        <f t="shared" ca="1" si="2218"/>
        <v>9377.3693109034284</v>
      </c>
      <c r="U4357" s="4">
        <f t="shared" ca="1" si="2218"/>
        <v>151069.19168578376</v>
      </c>
      <c r="V4357" s="4">
        <f t="shared" ca="1" si="2218"/>
        <v>0</v>
      </c>
      <c r="W4357" s="4">
        <f t="shared" ca="1" si="2218"/>
        <v>0</v>
      </c>
      <c r="X4357" s="4">
        <f t="shared" ca="1" si="2218"/>
        <v>160446.56099668716</v>
      </c>
      <c r="Y4357" s="4">
        <f t="shared" ca="1" si="2218"/>
        <v>79230.999989844087</v>
      </c>
      <c r="Z4357" s="4">
        <f t="shared" ca="1" si="2218"/>
        <v>1324.0310684015017</v>
      </c>
      <c r="AA4357" s="4">
        <f t="shared" ca="1" si="2218"/>
        <v>80555.0310582456</v>
      </c>
      <c r="AB4357" s="4">
        <f t="shared" ca="1" si="2218"/>
        <v>1067.8125947966405</v>
      </c>
      <c r="AC4357" s="4">
        <f t="shared" ca="1" si="2218"/>
        <v>3653.9137641950147</v>
      </c>
      <c r="AD4357" s="4">
        <f t="shared" ca="1" si="2218"/>
        <v>787.69342216790778</v>
      </c>
    </row>
    <row r="4358" spans="1:30" hidden="1" outlineLevel="1">
      <c r="D4358" s="7"/>
      <c r="E4358" s="11"/>
      <c r="F4358" s="11"/>
      <c r="G4358" s="55" t="str">
        <f>$G$12</f>
        <v>DISTSEC</v>
      </c>
      <c r="H4358" s="4">
        <f t="shared" ref="H4358:AD4358" ca="1" si="2219">+H4349+H4179</f>
        <v>1657725.5325420629</v>
      </c>
      <c r="I4358" s="4">
        <f t="shared" ca="1" si="2219"/>
        <v>1240634.7963692301</v>
      </c>
      <c r="J4358" s="4">
        <f t="shared" ca="1" si="2219"/>
        <v>59565.40923095584</v>
      </c>
      <c r="K4358" s="4">
        <f t="shared" ca="1" si="2219"/>
        <v>179835.75067227267</v>
      </c>
      <c r="L4358" s="4">
        <f t="shared" ca="1" si="2219"/>
        <v>0</v>
      </c>
      <c r="M4358" s="4">
        <f t="shared" ca="1" si="2219"/>
        <v>0</v>
      </c>
      <c r="N4358" s="4">
        <f t="shared" ca="1" si="2219"/>
        <v>179835.75067227267</v>
      </c>
      <c r="O4358" s="4">
        <f t="shared" ca="1" si="2219"/>
        <v>114589.49828440516</v>
      </c>
      <c r="P4358" s="4">
        <f t="shared" ca="1" si="2219"/>
        <v>0</v>
      </c>
      <c r="Q4358" s="4">
        <f t="shared" ca="1" si="2219"/>
        <v>0</v>
      </c>
      <c r="R4358" s="4">
        <f t="shared" ca="1" si="2219"/>
        <v>0</v>
      </c>
      <c r="S4358" s="4">
        <f t="shared" ca="1" si="2219"/>
        <v>114589.49828440516</v>
      </c>
      <c r="T4358" s="4">
        <f t="shared" ca="1" si="2219"/>
        <v>3103.8596316339122</v>
      </c>
      <c r="U4358" s="4">
        <f t="shared" ca="1" si="2219"/>
        <v>0</v>
      </c>
      <c r="V4358" s="4">
        <f t="shared" ca="1" si="2219"/>
        <v>0</v>
      </c>
      <c r="W4358" s="4">
        <f t="shared" ca="1" si="2219"/>
        <v>0</v>
      </c>
      <c r="X4358" s="4">
        <f t="shared" ca="1" si="2219"/>
        <v>3103.8596316339122</v>
      </c>
      <c r="Y4358" s="4">
        <f t="shared" ca="1" si="2219"/>
        <v>42297.256125241511</v>
      </c>
      <c r="Z4358" s="4">
        <f t="shared" ca="1" si="2219"/>
        <v>0</v>
      </c>
      <c r="AA4358" s="4">
        <f t="shared" ca="1" si="2219"/>
        <v>42297.256125241511</v>
      </c>
      <c r="AB4358" s="4">
        <f t="shared" ca="1" si="2219"/>
        <v>437.71162888517227</v>
      </c>
      <c r="AC4358" s="4">
        <f t="shared" ca="1" si="2219"/>
        <v>14846.355380662439</v>
      </c>
      <c r="AD4358" s="4">
        <f t="shared" ca="1" si="2219"/>
        <v>2414.8952187755822</v>
      </c>
    </row>
    <row r="4359" spans="1:30" hidden="1" outlineLevel="1">
      <c r="D4359" s="7"/>
      <c r="E4359" s="11"/>
      <c r="F4359" s="11"/>
      <c r="G4359" s="55" t="str">
        <f>$G$13</f>
        <v>ENERGY</v>
      </c>
      <c r="H4359" s="4">
        <f t="shared" ref="H4359:AD4359" ca="1" si="2220">+H4350+H4180</f>
        <v>-312662.69719833188</v>
      </c>
      <c r="I4359" s="4">
        <f t="shared" ca="1" si="2220"/>
        <v>-143142.02291616204</v>
      </c>
      <c r="J4359" s="4">
        <f t="shared" ca="1" si="2220"/>
        <v>-8244.7976313167455</v>
      </c>
      <c r="K4359" s="4">
        <f t="shared" ca="1" si="2220"/>
        <v>-27712.369160161572</v>
      </c>
      <c r="L4359" s="4">
        <f t="shared" ca="1" si="2220"/>
        <v>-562.21311435277789</v>
      </c>
      <c r="M4359" s="4">
        <f t="shared" ca="1" si="2220"/>
        <v>13.442216547091647</v>
      </c>
      <c r="N4359" s="4">
        <f t="shared" ca="1" si="2220"/>
        <v>-28261.140057967274</v>
      </c>
      <c r="O4359" s="4">
        <f t="shared" ca="1" si="2220"/>
        <v>-26214.679934245396</v>
      </c>
      <c r="P4359" s="4">
        <f t="shared" ca="1" si="2220"/>
        <v>-4685.6336726355803</v>
      </c>
      <c r="Q4359" s="4">
        <f t="shared" ca="1" si="2220"/>
        <v>-1873.0946967455382</v>
      </c>
      <c r="R4359" s="4">
        <f t="shared" ca="1" si="2220"/>
        <v>-83.561814923704546</v>
      </c>
      <c r="S4359" s="4">
        <f t="shared" ca="1" si="2220"/>
        <v>-32856.970118550191</v>
      </c>
      <c r="T4359" s="4">
        <f t="shared" ca="1" si="2220"/>
        <v>-972.08289433493155</v>
      </c>
      <c r="U4359" s="4">
        <f t="shared" ca="1" si="2220"/>
        <v>-14390.373702577826</v>
      </c>
      <c r="V4359" s="4">
        <f t="shared" ca="1" si="2220"/>
        <v>-61724.549069881556</v>
      </c>
      <c r="W4359" s="4">
        <f t="shared" ca="1" si="2220"/>
        <v>-12526.229513419839</v>
      </c>
      <c r="X4359" s="4">
        <f t="shared" ca="1" si="2220"/>
        <v>-89613.23518021396</v>
      </c>
      <c r="Y4359" s="4">
        <f t="shared" ca="1" si="2220"/>
        <v>-6816.3138131851638</v>
      </c>
      <c r="Z4359" s="4">
        <f t="shared" ca="1" si="2220"/>
        <v>-101.50352332642909</v>
      </c>
      <c r="AA4359" s="4">
        <f t="shared" ca="1" si="2220"/>
        <v>-6917.817336511589</v>
      </c>
      <c r="AB4359" s="4">
        <f t="shared" ca="1" si="2220"/>
        <v>-125.34006810909395</v>
      </c>
      <c r="AC4359" s="4">
        <f t="shared" ca="1" si="2220"/>
        <v>-2964.5466327741915</v>
      </c>
      <c r="AD4359" s="4">
        <f t="shared" ca="1" si="2220"/>
        <v>-536.82725672663889</v>
      </c>
    </row>
    <row r="4360" spans="1:30" hidden="1" outlineLevel="1">
      <c r="D4360" s="7"/>
      <c r="E4360" s="11"/>
      <c r="F4360" s="11"/>
      <c r="G4360" s="55" t="str">
        <f>$G$14</f>
        <v>CUSTOMER</v>
      </c>
      <c r="H4360" s="4">
        <f t="shared" ref="H4360:AD4360" ca="1" si="2221">+H4351+H4181</f>
        <v>965861.51673803816</v>
      </c>
      <c r="I4360" s="4">
        <f t="shared" ca="1" si="2221"/>
        <v>477509.65357238066</v>
      </c>
      <c r="J4360" s="4">
        <f t="shared" ca="1" si="2221"/>
        <v>114218.12412415857</v>
      </c>
      <c r="K4360" s="4">
        <f t="shared" ca="1" si="2221"/>
        <v>32413.880659341681</v>
      </c>
      <c r="L4360" s="4">
        <f t="shared" ca="1" si="2221"/>
        <v>8850.4402198330827</v>
      </c>
      <c r="M4360" s="4">
        <f t="shared" ca="1" si="2221"/>
        <v>1428.2658856287414</v>
      </c>
      <c r="N4360" s="4">
        <f t="shared" ca="1" si="2221"/>
        <v>42692.586764803498</v>
      </c>
      <c r="O4360" s="4">
        <f t="shared" ca="1" si="2221"/>
        <v>8198.6620062044676</v>
      </c>
      <c r="P4360" s="4">
        <f t="shared" ca="1" si="2221"/>
        <v>2321.8254094619056</v>
      </c>
      <c r="Q4360" s="4">
        <f t="shared" ca="1" si="2221"/>
        <v>4987.6941232272538</v>
      </c>
      <c r="R4360" s="4">
        <f t="shared" ca="1" si="2221"/>
        <v>873.80356830705432</v>
      </c>
      <c r="S4360" s="4">
        <f t="shared" ca="1" si="2221"/>
        <v>16381.985107200686</v>
      </c>
      <c r="T4360" s="4">
        <f t="shared" ca="1" si="2221"/>
        <v>56.521744482686074</v>
      </c>
      <c r="U4360" s="4">
        <f t="shared" ca="1" si="2221"/>
        <v>1379.5664939660346</v>
      </c>
      <c r="V4360" s="4">
        <f t="shared" ca="1" si="2221"/>
        <v>7344.8674600167687</v>
      </c>
      <c r="W4360" s="4">
        <f t="shared" ca="1" si="2221"/>
        <v>1315.0757391115333</v>
      </c>
      <c r="X4360" s="4">
        <f t="shared" ca="1" si="2221"/>
        <v>10096.031437577021</v>
      </c>
      <c r="Y4360" s="4">
        <f t="shared" ca="1" si="2221"/>
        <v>2269.4028148510188</v>
      </c>
      <c r="Z4360" s="4">
        <f t="shared" ca="1" si="2221"/>
        <v>39.458540379311302</v>
      </c>
      <c r="AA4360" s="4">
        <f t="shared" ca="1" si="2221"/>
        <v>2308.8613552303295</v>
      </c>
      <c r="AB4360" s="4">
        <f t="shared" ca="1" si="2221"/>
        <v>47.755866382900642</v>
      </c>
      <c r="AC4360" s="4">
        <f t="shared" ca="1" si="2221"/>
        <v>275748.62382249057</v>
      </c>
      <c r="AD4360" s="4">
        <f t="shared" ca="1" si="2221"/>
        <v>26857.894687815158</v>
      </c>
    </row>
    <row r="4361" spans="1:30" collapsed="1">
      <c r="B4361" s="112" t="s">
        <v>355</v>
      </c>
      <c r="D4361" s="7"/>
      <c r="E4361" s="60">
        <f>+E4352+E4182</f>
        <v>19579413.780348301</v>
      </c>
      <c r="F4361" s="3"/>
      <c r="G4361" s="55" t="str">
        <f>$G$15</f>
        <v>TOTAL</v>
      </c>
      <c r="H4361" s="4">
        <f t="shared" ref="H4361:AD4361" ca="1" si="2222">+H4352+H4182</f>
        <v>19579413.780348293</v>
      </c>
      <c r="I4361" s="4">
        <f t="shared" ca="1" si="2222"/>
        <v>11232752.615181111</v>
      </c>
      <c r="J4361" s="4">
        <f t="shared" ca="1" si="2222"/>
        <v>617926.59061922098</v>
      </c>
      <c r="K4361" s="4">
        <f t="shared" ca="1" si="2222"/>
        <v>1747770.708281466</v>
      </c>
      <c r="L4361" s="4">
        <f t="shared" ca="1" si="2222"/>
        <v>51974.279696986916</v>
      </c>
      <c r="M4361" s="4">
        <f t="shared" ca="1" si="2222"/>
        <v>5293.6989544158041</v>
      </c>
      <c r="N4361" s="4">
        <f t="shared" ca="1" si="2222"/>
        <v>1805038.6869328683</v>
      </c>
      <c r="O4361" s="4">
        <f t="shared" ca="1" si="2222"/>
        <v>1281353.7508475117</v>
      </c>
      <c r="P4361" s="4">
        <f t="shared" ca="1" si="2222"/>
        <v>214947.18513236864</v>
      </c>
      <c r="Q4361" s="4">
        <f t="shared" ca="1" si="2222"/>
        <v>73333.661980358869</v>
      </c>
      <c r="R4361" s="4">
        <f t="shared" ca="1" si="2222"/>
        <v>2668.8384299237946</v>
      </c>
      <c r="S4361" s="4">
        <f t="shared" ca="1" si="2222"/>
        <v>1572303.4363901624</v>
      </c>
      <c r="T4361" s="4">
        <f t="shared" ca="1" si="2222"/>
        <v>41853.941682290737</v>
      </c>
      <c r="U4361" s="4">
        <f t="shared" ca="1" si="2222"/>
        <v>624655.01134931378</v>
      </c>
      <c r="V4361" s="4">
        <f t="shared" ca="1" si="2222"/>
        <v>2610559.5042521362</v>
      </c>
      <c r="W4361" s="4">
        <f t="shared" ca="1" si="2222"/>
        <v>348875.70605399692</v>
      </c>
      <c r="X4361" s="4">
        <f t="shared" ca="1" si="2222"/>
        <v>3625944.1633377373</v>
      </c>
      <c r="Y4361" s="4">
        <f t="shared" ca="1" si="2222"/>
        <v>392375.90248107573</v>
      </c>
      <c r="Z4361" s="4">
        <f t="shared" ca="1" si="2222"/>
        <v>6615.8898055166974</v>
      </c>
      <c r="AA4361" s="4">
        <f t="shared" ca="1" si="2222"/>
        <v>398991.79228659224</v>
      </c>
      <c r="AB4361" s="4">
        <f t="shared" ca="1" si="2222"/>
        <v>4776.1224944366113</v>
      </c>
      <c r="AC4361" s="4">
        <f t="shared" ca="1" si="2222"/>
        <v>292002.03469338047</v>
      </c>
      <c r="AD4361" s="4">
        <f t="shared" ca="1" si="2222"/>
        <v>29678.338412779602</v>
      </c>
    </row>
    <row r="4362" spans="1:30" s="51" customFormat="1">
      <c r="A4362" s="56"/>
      <c r="B4362" s="112"/>
      <c r="C4362" s="55"/>
      <c r="D4362" s="55"/>
      <c r="E4362" s="60"/>
      <c r="F4362" s="52"/>
      <c r="G4362" s="55"/>
      <c r="H4362" s="53"/>
      <c r="I4362" s="53"/>
      <c r="J4362" s="53"/>
      <c r="K4362" s="53"/>
      <c r="L4362" s="53"/>
      <c r="M4362" s="53"/>
      <c r="N4362" s="53"/>
      <c r="O4362" s="53"/>
      <c r="P4362" s="53"/>
      <c r="Q4362" s="53"/>
      <c r="R4362" s="53"/>
      <c r="S4362" s="53"/>
      <c r="T4362" s="53"/>
      <c r="U4362" s="53"/>
      <c r="V4362" s="53"/>
      <c r="W4362" s="53"/>
      <c r="X4362" s="53"/>
      <c r="Y4362" s="53"/>
      <c r="Z4362" s="53"/>
      <c r="AA4362" s="53"/>
      <c r="AB4362" s="53"/>
      <c r="AC4362" s="53"/>
      <c r="AD4362" s="53"/>
    </row>
    <row r="4363" spans="1:30" hidden="1" outlineLevel="1">
      <c r="D4363" s="7"/>
      <c r="E4363" s="51"/>
      <c r="F4363" s="52" t="str">
        <f>F4370</f>
        <v>RB_GUP</v>
      </c>
      <c r="G4363" s="55" t="str">
        <f>$G$8</f>
        <v>PRODUCTION</v>
      </c>
      <c r="H4363" s="4">
        <f t="shared" ref="H4363:H4370" ca="1" si="2223">SUBTOTAL(9,I4363:AD4363)</f>
        <v>-896.2573017012262</v>
      </c>
      <c r="I4363" s="5">
        <f ca="1">VLOOKUP(CONCATENATE($F4363," ",$G4363),AllocFactorMatrix,(I$4+1),FALSE)*$E4370</f>
        <v>-497.60786790511889</v>
      </c>
      <c r="J4363" s="5">
        <f ca="1">VLOOKUP(CONCATENATE($F4363," ",$G4363),AllocFactorMatrix,(J$4+1),FALSE)*$E4370</f>
        <v>-22.897364303584819</v>
      </c>
      <c r="K4363" s="5">
        <f ca="1">VLOOKUP(CONCATENATE($F4363," ",$G4363),AllocFactorMatrix,(K$4+1),FALSE)*$E4370</f>
        <v>-75.430492493297223</v>
      </c>
      <c r="L4363" s="5">
        <f ca="1">VLOOKUP(CONCATENATE($F4363," ",$G4363),AllocFactorMatrix,(L$4+1),FALSE)*$E4370</f>
        <v>-1.8847672024304836</v>
      </c>
      <c r="M4363" s="5">
        <f ca="1">VLOOKUP(CONCATENATE($F4363," ",$G4363),AllocFactorMatrix,(M$4+1),FALSE)*$E4370</f>
        <v>-0.24262559512062529</v>
      </c>
      <c r="N4363" s="5">
        <f t="shared" ref="N4363:N4370" ca="1" si="2224">SUBTOTAL(9,K4363:M4363)</f>
        <v>-77.557885290848333</v>
      </c>
      <c r="O4363" s="5">
        <f ca="1">VLOOKUP(CONCATENATE($F4363," ",$G4363),AllocFactorMatrix,(O$4+1),FALSE)*$E4370</f>
        <v>-57.38099520442718</v>
      </c>
      <c r="P4363" s="5">
        <f ca="1">VLOOKUP(CONCATENATE($F4363," ",$G4363),AllocFactorMatrix,(P$4+1),FALSE)*$E4370</f>
        <v>-10.386069162542052</v>
      </c>
      <c r="Q4363" s="5">
        <f ca="1">VLOOKUP(CONCATENATE($F4363," ",$G4363),AllocFactorMatrix,(Q$4+1),FALSE)*$E4370</f>
        <v>-4.0172582247894173</v>
      </c>
      <c r="R4363" s="5">
        <f ca="1">VLOOKUP(CONCATENATE($F4363," ",$G4363),AllocFactorMatrix,(R$4+1),FALSE)*$E4370</f>
        <v>-8.6558754983090583E-2</v>
      </c>
      <c r="S4363" s="5">
        <f ca="1">SUBTOTAL(9,O4363:R4363)</f>
        <v>-71.87088134674174</v>
      </c>
      <c r="T4363" s="5">
        <f ca="1">VLOOKUP(CONCATENATE($F4363," ",$G4363),AllocFactorMatrix,(T$4+1),FALSE)*$E4370</f>
        <v>-1.8220560900168641</v>
      </c>
      <c r="U4363" s="5">
        <f ca="1">VLOOKUP(CONCATENATE($F4363," ",$G4363),AllocFactorMatrix,(U$4+1),FALSE)*$E4370</f>
        <v>-29.010300391356456</v>
      </c>
      <c r="V4363" s="5">
        <f ca="1">VLOOKUP(CONCATENATE($F4363," ",$G4363),AllocFactorMatrix,(V$4+1),FALSE)*$E4370</f>
        <v>-157.32877107174781</v>
      </c>
      <c r="W4363" s="5">
        <f ca="1">VLOOKUP(CONCATENATE($F4363," ",$G4363),AllocFactorMatrix,(W$4+1),FALSE)*$E4370</f>
        <v>-20.700164429583751</v>
      </c>
      <c r="X4363" s="5">
        <f ca="1">SUBTOTAL(9,T4363:W4363)</f>
        <v>-208.86129198270487</v>
      </c>
      <c r="Y4363" s="5">
        <f ca="1">VLOOKUP(CONCATENATE($F4363," ",$G4363),AllocFactorMatrix,(Y$4+1),FALSE)*$E4370</f>
        <v>-16.911847259088635</v>
      </c>
      <c r="Z4363" s="5">
        <f ca="1">VLOOKUP(CONCATENATE($F4363," ",$G4363),AllocFactorMatrix,(Z$4+1),FALSE)*$E4370</f>
        <v>-0.35154120398371519</v>
      </c>
      <c r="AA4363" s="5">
        <f t="shared" ref="AA4363:AA4370" ca="1" si="2225">SUBTOTAL(9,Y4363:Z4363)</f>
        <v>-17.263388463072349</v>
      </c>
      <c r="AB4363" s="5">
        <f ca="1">VLOOKUP(CONCATENATE($F4363," ",$G4363),AllocFactorMatrix,(AB$4+1),FALSE)*$E4370</f>
        <v>-0.19862240915491058</v>
      </c>
      <c r="AC4363" s="5">
        <f ca="1">VLOOKUP(CONCATENATE($F4363," ",$G4363),AllocFactorMatrix,(AC$4+1),FALSE)*$E4370</f>
        <v>0</v>
      </c>
      <c r="AD4363" s="5">
        <f ca="1">VLOOKUP(CONCATENATE($F4363," ",$G4363),AllocFactorMatrix,(AD$4+1),FALSE)*$E4370</f>
        <v>0</v>
      </c>
    </row>
    <row r="4364" spans="1:30" hidden="1" outlineLevel="1">
      <c r="D4364" s="7"/>
      <c r="E4364" s="51"/>
      <c r="F4364" s="52" t="str">
        <f>F4370</f>
        <v>RB_GUP</v>
      </c>
      <c r="G4364" s="55" t="str">
        <f>$G$9</f>
        <v>BULKTRAN</v>
      </c>
      <c r="H4364" s="4">
        <f t="shared" ca="1" si="2223"/>
        <v>-475.03610300600417</v>
      </c>
      <c r="I4364" s="5">
        <f ca="1">VLOOKUP(CONCATENATE($F4364," ",$G4364),AllocFactorMatrix,(I$4+1),FALSE)*$E4370</f>
        <v>-233.99470419368964</v>
      </c>
      <c r="J4364" s="5">
        <f ca="1">VLOOKUP(CONCATENATE($F4364," ",$G4364),AllocFactorMatrix,(J$4+1),FALSE)*$E4370</f>
        <v>-11.567194343782219</v>
      </c>
      <c r="K4364" s="5">
        <f ca="1">VLOOKUP(CONCATENATE($F4364," ",$G4364),AllocFactorMatrix,(K$4+1),FALSE)*$E4370</f>
        <v>-42.369969956283015</v>
      </c>
      <c r="L4364" s="5">
        <f ca="1">VLOOKUP(CONCATENATE($F4364," ",$G4364),AllocFactorMatrix,(L$4+1),FALSE)*$E4370</f>
        <v>-1.3336562239782659</v>
      </c>
      <c r="M4364" s="5">
        <f ca="1">VLOOKUP(CONCATENATE($F4364," ",$G4364),AllocFactorMatrix,(M$4+1),FALSE)*$E4370</f>
        <v>-0.1250660132082915</v>
      </c>
      <c r="N4364" s="5">
        <f t="shared" ca="1" si="2224"/>
        <v>-43.828692193469571</v>
      </c>
      <c r="O4364" s="5">
        <f ca="1">VLOOKUP(CONCATENATE($F4364," ",$G4364),AllocFactorMatrix,(O$4+1),FALSE)*$E4370</f>
        <v>-32.20776827162949</v>
      </c>
      <c r="P4364" s="5">
        <f ca="1">VLOOKUP(CONCATENATE($F4364," ",$G4364),AllocFactorMatrix,(P$4+1),FALSE)*$E4370</f>
        <v>-6.0012455684557233</v>
      </c>
      <c r="Q4364" s="5">
        <f ca="1">VLOOKUP(CONCATENATE($F4364," ",$G4364),AllocFactorMatrix,(Q$4+1),FALSE)*$E4370</f>
        <v>-2.7118511291897769</v>
      </c>
      <c r="R4364" s="5">
        <f ca="1">VLOOKUP(CONCATENATE($F4364," ",$G4364),AllocFactorMatrix,(R$4+1),FALSE)*$E4370</f>
        <v>-0.12194891394813304</v>
      </c>
      <c r="S4364" s="5">
        <f t="shared" ref="S4364:S4370" ca="1" si="2226">SUBTOTAL(9,O4364:R4364)</f>
        <v>-41.042813883223118</v>
      </c>
      <c r="T4364" s="5">
        <f ca="1">VLOOKUP(CONCATENATE($F4364," ",$G4364),AllocFactorMatrix,(T$4+1),FALSE)*$E4370</f>
        <v>-1.1250998407335389</v>
      </c>
      <c r="U4364" s="5">
        <f ca="1">VLOOKUP(CONCATENATE($F4364," ",$G4364),AllocFactorMatrix,(U$4+1),FALSE)*$E4370</f>
        <v>-18.412067197020008</v>
      </c>
      <c r="V4364" s="5">
        <f ca="1">VLOOKUP(CONCATENATE($F4364," ",$G4364),AllocFactorMatrix,(V$4+1),FALSE)*$E4370</f>
        <v>-97.308292486692281</v>
      </c>
      <c r="W4364" s="5">
        <f ca="1">VLOOKUP(CONCATENATE($F4364," ",$G4364),AllocFactorMatrix,(W$4+1),FALSE)*$E4370</f>
        <v>-17.572264809774573</v>
      </c>
      <c r="X4364" s="5">
        <f t="shared" ref="X4364:X4370" ca="1" si="2227">SUBTOTAL(9,T4364:W4364)</f>
        <v>-134.4177243342204</v>
      </c>
      <c r="Y4364" s="5">
        <f ca="1">VLOOKUP(CONCATENATE($F4364," ",$G4364),AllocFactorMatrix,(Y$4+1),FALSE)*$E4370</f>
        <v>-9.8909545289139835</v>
      </c>
      <c r="Z4364" s="5">
        <f ca="1">VLOOKUP(CONCATENATE($F4364," ",$G4364),AllocFactorMatrix,(Z$4+1),FALSE)*$E4370</f>
        <v>-0.1656697075851058</v>
      </c>
      <c r="AA4364" s="5">
        <f t="shared" ca="1" si="2225"/>
        <v>-10.05662423649909</v>
      </c>
      <c r="AB4364" s="5">
        <f ca="1">VLOOKUP(CONCATENATE($F4364," ",$G4364),AllocFactorMatrix,(AB$4+1),FALSE)*$E4370</f>
        <v>-0.12834982112011276</v>
      </c>
      <c r="AC4364" s="5">
        <f ca="1">VLOOKUP(CONCATENATE($F4364," ",$G4364),AllocFactorMatrix,(AC$4+1),FALSE)*$E4370</f>
        <v>0</v>
      </c>
      <c r="AD4364" s="5">
        <f ca="1">VLOOKUP(CONCATENATE($F4364," ",$G4364),AllocFactorMatrix,(AD$4+1),FALSE)*$E4370</f>
        <v>0</v>
      </c>
    </row>
    <row r="4365" spans="1:30" hidden="1" outlineLevel="1">
      <c r="D4365" s="7"/>
      <c r="E4365" s="51"/>
      <c r="F4365" s="52" t="str">
        <f>F4370</f>
        <v>RB_GUP</v>
      </c>
      <c r="G4365" s="55" t="str">
        <f>$G$10</f>
        <v>SUBTRAN</v>
      </c>
      <c r="H4365" s="4">
        <f t="shared" ca="1" si="2223"/>
        <v>-104.35117058301427</v>
      </c>
      <c r="I4365" s="5">
        <f ca="1">VLOOKUP(CONCATENATE($F4365," ",$G4365),AllocFactorMatrix,(I$4+1),FALSE)*$E4370</f>
        <v>-50.805186481372246</v>
      </c>
      <c r="J4365" s="5">
        <f ca="1">VLOOKUP(CONCATENATE($F4365," ",$G4365),AllocFactorMatrix,(J$4+1),FALSE)*$E4370</f>
        <v>-2.451924760665503</v>
      </c>
      <c r="K4365" s="5">
        <f ca="1">VLOOKUP(CONCATENATE($F4365," ",$G4365),AllocFactorMatrix,(K$4+1),FALSE)*$E4370</f>
        <v>-8.9199823915003247</v>
      </c>
      <c r="L4365" s="5">
        <f ca="1">VLOOKUP(CONCATENATE($F4365," ",$G4365),AllocFactorMatrix,(L$4+1),FALSE)*$E4370</f>
        <v>-0.27552986345816233</v>
      </c>
      <c r="M4365" s="5">
        <f ca="1">VLOOKUP(CONCATENATE($F4365," ",$G4365),AllocFactorMatrix,(M$4+1),FALSE)*$E4370</f>
        <v>-3.4315787307104405E-2</v>
      </c>
      <c r="N4365" s="5">
        <f t="shared" ca="1" si="2224"/>
        <v>-9.2298280422655914</v>
      </c>
      <c r="O4365" s="5">
        <f ca="1">VLOOKUP(CONCATENATE($F4365," ",$G4365),AllocFactorMatrix,(O$4+1),FALSE)*$E4370</f>
        <v>-6.7391861144535907</v>
      </c>
      <c r="P4365" s="5">
        <f ca="1">VLOOKUP(CONCATENATE($F4365," ",$G4365),AllocFactorMatrix,(P$4+1),FALSE)*$E4370</f>
        <v>-1.2528068383874646</v>
      </c>
      <c r="Q4365" s="5">
        <f ca="1">VLOOKUP(CONCATENATE($F4365," ",$G4365),AllocFactorMatrix,(Q$4+1),FALSE)*$E4370</f>
        <v>-0.74543499651728518</v>
      </c>
      <c r="R4365" s="5">
        <f ca="1">VLOOKUP(CONCATENATE($F4365," ",$G4365),AllocFactorMatrix,(R$4+1),FALSE)*$E4370</f>
        <v>0</v>
      </c>
      <c r="S4365" s="5">
        <f t="shared" ca="1" si="2226"/>
        <v>-8.7374279493583416</v>
      </c>
      <c r="T4365" s="5">
        <f ca="1">VLOOKUP(CONCATENATE($F4365," ",$G4365),AllocFactorMatrix,(T$4+1),FALSE)*$E4370</f>
        <v>-0.23532080757678756</v>
      </c>
      <c r="U4365" s="5">
        <f ca="1">VLOOKUP(CONCATENATE($F4365," ",$G4365),AllocFactorMatrix,(U$4+1),FALSE)*$E4370</f>
        <v>-3.8523359751906305</v>
      </c>
      <c r="V4365" s="5">
        <f ca="1">VLOOKUP(CONCATENATE($F4365," ",$G4365),AllocFactorMatrix,(V$4+1),FALSE)*$E4370</f>
        <v>-26.838003959472992</v>
      </c>
      <c r="W4365" s="5">
        <f ca="1">VLOOKUP(CONCATENATE($F4365," ",$G4365),AllocFactorMatrix,(W$4+1),FALSE)*$E4370</f>
        <v>0</v>
      </c>
      <c r="X4365" s="5">
        <f t="shared" ca="1" si="2227"/>
        <v>-30.92566074224041</v>
      </c>
      <c r="Y4365" s="5">
        <f ca="1">VLOOKUP(CONCATENATE($F4365," ",$G4365),AllocFactorMatrix,(Y$4+1),FALSE)*$E4370</f>
        <v>-2.0282975787930813</v>
      </c>
      <c r="Z4365" s="5">
        <f ca="1">VLOOKUP(CONCATENATE($F4365," ",$G4365),AllocFactorMatrix,(Z$4+1),FALSE)*$E4370</f>
        <v>-3.3811775743359106E-2</v>
      </c>
      <c r="AA4365" s="5">
        <f t="shared" ca="1" si="2225"/>
        <v>-2.0621093545364402</v>
      </c>
      <c r="AB4365" s="5">
        <f ca="1">VLOOKUP(CONCATENATE($F4365," ",$G4365),AllocFactorMatrix,(AB$4+1),FALSE)*$E4370</f>
        <v>-2.7085151624666393E-2</v>
      </c>
      <c r="AC4365" s="5">
        <f ca="1">VLOOKUP(CONCATENATE($F4365," ",$G4365),AllocFactorMatrix,(AC$4+1),FALSE)*$E4370</f>
        <v>-9.209530575154698E-2</v>
      </c>
      <c r="AD4365" s="5">
        <f ca="1">VLOOKUP(CONCATENATE($F4365," ",$G4365),AllocFactorMatrix,(AD$4+1),FALSE)*$E4370</f>
        <v>-1.9852795199505672E-2</v>
      </c>
    </row>
    <row r="4366" spans="1:30" hidden="1" outlineLevel="1">
      <c r="D4366" s="7"/>
      <c r="E4366" s="51"/>
      <c r="F4366" s="52" t="str">
        <f>F4370</f>
        <v>RB_GUP</v>
      </c>
      <c r="G4366" s="55" t="str">
        <f>$G$11</f>
        <v>DISTPRI</v>
      </c>
      <c r="H4366" s="4">
        <f t="shared" ca="1" si="2223"/>
        <v>-478.79628750537381</v>
      </c>
      <c r="I4366" s="5">
        <f ca="1">VLOOKUP(CONCATENATE($F4366," ",$G4366),AllocFactorMatrix,(I$4+1),FALSE)*$E4370</f>
        <v>-319.99997985400699</v>
      </c>
      <c r="J4366" s="5">
        <f ca="1">VLOOKUP(CONCATENATE($F4366," ",$G4366),AllocFactorMatrix,(J$4+1),FALSE)*$E4370</f>
        <v>-15.083963678550136</v>
      </c>
      <c r="K4366" s="5">
        <f ca="1">VLOOKUP(CONCATENATE($F4366," ",$G4366),AllocFactorMatrix,(K$4+1),FALSE)*$E4370</f>
        <v>-54.77079787036957</v>
      </c>
      <c r="L4366" s="5">
        <f ca="1">VLOOKUP(CONCATENATE($F4366," ",$G4366),AllocFactorMatrix,(L$4+1),FALSE)*$E4370</f>
        <v>-1.6927026504016254</v>
      </c>
      <c r="M4366" s="5">
        <f ca="1">VLOOKUP(CONCATENATE($F4366," ",$G4366),AllocFactorMatrix,(M$4+1),FALSE)*$E4370</f>
        <v>0</v>
      </c>
      <c r="N4366" s="5">
        <f t="shared" ca="1" si="2224"/>
        <v>-56.463500520771198</v>
      </c>
      <c r="O4366" s="5">
        <f ca="1">VLOOKUP(CONCATENATE($F4366," ",$G4366),AllocFactorMatrix,(O$4+1),FALSE)*$E4370</f>
        <v>-41.068525285855266</v>
      </c>
      <c r="P4366" s="5">
        <f ca="1">VLOOKUP(CONCATENATE($F4366," ",$G4366),AllocFactorMatrix,(P$4+1),FALSE)*$E4370</f>
        <v>-7.6490155981565975</v>
      </c>
      <c r="Q4366" s="5">
        <f ca="1">VLOOKUP(CONCATENATE($F4366," ",$G4366),AllocFactorMatrix,(Q$4+1),FALSE)*$E4370</f>
        <v>0</v>
      </c>
      <c r="R4366" s="5">
        <f ca="1">VLOOKUP(CONCATENATE($F4366," ",$G4366),AllocFactorMatrix,(R$4+1),FALSE)*$E4370</f>
        <v>0</v>
      </c>
      <c r="S4366" s="5">
        <f t="shared" ca="1" si="2226"/>
        <v>-48.717540884011861</v>
      </c>
      <c r="T4366" s="5">
        <f ca="1">VLOOKUP(CONCATENATE($F4366," ",$G4366),AllocFactorMatrix,(T$4+1),FALSE)*$E4370</f>
        <v>-1.4640676178324645</v>
      </c>
      <c r="U4366" s="5">
        <f ca="1">VLOOKUP(CONCATENATE($F4366," ",$G4366),AllocFactorMatrix,(U$4+1),FALSE)*$E4370</f>
        <v>-23.612097715935786</v>
      </c>
      <c r="V4366" s="5">
        <f ca="1">VLOOKUP(CONCATENATE($F4366," ",$G4366),AllocFactorMatrix,(V$4+1),FALSE)*$E4370</f>
        <v>0</v>
      </c>
      <c r="W4366" s="5">
        <f ca="1">VLOOKUP(CONCATENATE($F4366," ",$G4366),AllocFactorMatrix,(W$4+1),FALSE)*$E4370</f>
        <v>0</v>
      </c>
      <c r="X4366" s="5">
        <f t="shared" ca="1" si="2227"/>
        <v>-25.076165333768252</v>
      </c>
      <c r="Y4366" s="5">
        <f ca="1">VLOOKUP(CONCATENATE($F4366," ",$G4366),AllocFactorMatrix,(Y$4+1),FALSE)*$E4370</f>
        <v>-12.384047703023388</v>
      </c>
      <c r="Z4366" s="5">
        <f ca="1">VLOOKUP(CONCATENATE($F4366," ",$G4366),AllocFactorMatrix,(Z$4+1),FALSE)*$E4370</f>
        <v>-0.20661439319857283</v>
      </c>
      <c r="AA4366" s="5">
        <f t="shared" ca="1" si="2225"/>
        <v>-12.59066209622196</v>
      </c>
      <c r="AB4366" s="5">
        <f ca="1">VLOOKUP(CONCATENATE($F4366," ",$G4366),AllocFactorMatrix,(AB$4+1),FALSE)*$E4370</f>
        <v>-0.1673922783463033</v>
      </c>
      <c r="AC4366" s="5">
        <f ca="1">VLOOKUP(CONCATENATE($F4366," ",$G4366),AllocFactorMatrix,(AC$4+1),FALSE)*$E4370</f>
        <v>-0.57346268987657012</v>
      </c>
      <c r="AD4366" s="5">
        <f ca="1">VLOOKUP(CONCATENATE($F4366," ",$G4366),AllocFactorMatrix,(AD$4+1),FALSE)*$E4370</f>
        <v>-0.12362016982050079</v>
      </c>
    </row>
    <row r="4367" spans="1:30" hidden="1" outlineLevel="1">
      <c r="D4367" s="7"/>
      <c r="E4367" s="51"/>
      <c r="F4367" s="52" t="str">
        <f>F4370</f>
        <v>RB_GUP</v>
      </c>
      <c r="G4367" s="55" t="str">
        <f>$G$12</f>
        <v>DISTSEC</v>
      </c>
      <c r="H4367" s="4">
        <f t="shared" ca="1" si="2223"/>
        <v>-246.38152523149358</v>
      </c>
      <c r="I4367" s="5">
        <f ca="1">VLOOKUP(CONCATENATE($F4367," ",$G4367),AllocFactorMatrix,(I$4+1),FALSE)*$E4370</f>
        <v>-184.21982406394537</v>
      </c>
      <c r="J4367" s="5">
        <f ca="1">VLOOKUP(CONCATENATE($F4367," ",$G4367),AllocFactorMatrix,(J$4+1),FALSE)*$E4370</f>
        <v>-8.8812964307068523</v>
      </c>
      <c r="K4367" s="5">
        <f ca="1">VLOOKUP(CONCATENATE($F4367," ",$G4367),AllocFactorMatrix,(K$4+1),FALSE)*$E4370</f>
        <v>-26.798572500074943</v>
      </c>
      <c r="L4367" s="5">
        <f ca="1">VLOOKUP(CONCATENATE($F4367," ",$G4367),AllocFactorMatrix,(L$4+1),FALSE)*$E4370</f>
        <v>0</v>
      </c>
      <c r="M4367" s="5">
        <f ca="1">VLOOKUP(CONCATENATE($F4367," ",$G4367),AllocFactorMatrix,(M$4+1),FALSE)*$E4370</f>
        <v>0</v>
      </c>
      <c r="N4367" s="5">
        <f t="shared" ca="1" si="2224"/>
        <v>-26.798572500074943</v>
      </c>
      <c r="O4367" s="5">
        <f ca="1">VLOOKUP(CONCATENATE($F4367," ",$G4367),AllocFactorMatrix,(O$4+1),FALSE)*$E4370</f>
        <v>-17.076154703470973</v>
      </c>
      <c r="P4367" s="5">
        <f ca="1">VLOOKUP(CONCATENATE($F4367," ",$G4367),AllocFactorMatrix,(P$4+1),FALSE)*$E4370</f>
        <v>0</v>
      </c>
      <c r="Q4367" s="5">
        <f ca="1">VLOOKUP(CONCATENATE($F4367," ",$G4367),AllocFactorMatrix,(Q$4+1),FALSE)*$E4370</f>
        <v>0</v>
      </c>
      <c r="R4367" s="5">
        <f ca="1">VLOOKUP(CONCATENATE($F4367," ",$G4367),AllocFactorMatrix,(R$4+1),FALSE)*$E4370</f>
        <v>0</v>
      </c>
      <c r="S4367" s="5">
        <f t="shared" ca="1" si="2226"/>
        <v>-17.076154703470973</v>
      </c>
      <c r="T4367" s="5">
        <f ca="1">VLOOKUP(CONCATENATE($F4367," ",$G4367),AllocFactorMatrix,(T$4+1),FALSE)*$E4370</f>
        <v>-0.46170339969048746</v>
      </c>
      <c r="U4367" s="5">
        <f ca="1">VLOOKUP(CONCATENATE($F4367," ",$G4367),AllocFactorMatrix,(U$4+1),FALSE)*$E4370</f>
        <v>0</v>
      </c>
      <c r="V4367" s="5">
        <f ca="1">VLOOKUP(CONCATENATE($F4367," ",$G4367),AllocFactorMatrix,(V$4+1),FALSE)*$E4370</f>
        <v>0</v>
      </c>
      <c r="W4367" s="5">
        <f ca="1">VLOOKUP(CONCATENATE($F4367," ",$G4367),AllocFactorMatrix,(W$4+1),FALSE)*$E4370</f>
        <v>0</v>
      </c>
      <c r="X4367" s="5">
        <f t="shared" ca="1" si="2227"/>
        <v>-0.46170339969048746</v>
      </c>
      <c r="Y4367" s="5">
        <f ca="1">VLOOKUP(CONCATENATE($F4367," ",$G4367),AllocFactorMatrix,(Y$4+1),FALSE)*$E4370</f>
        <v>-6.2984387914945881</v>
      </c>
      <c r="Z4367" s="5">
        <f ca="1">VLOOKUP(CONCATENATE($F4367," ",$G4367),AllocFactorMatrix,(Z$4+1),FALSE)*$E4370</f>
        <v>0</v>
      </c>
      <c r="AA4367" s="5">
        <f t="shared" ca="1" si="2225"/>
        <v>-6.2984387914945881</v>
      </c>
      <c r="AB4367" s="5">
        <f ca="1">VLOOKUP(CONCATENATE($F4367," ",$G4367),AllocFactorMatrix,(AB$4+1),FALSE)*$E4370</f>
        <v>-6.5359101952555371E-2</v>
      </c>
      <c r="AC4367" s="5">
        <f ca="1">VLOOKUP(CONCATENATE($F4367," ",$G4367),AllocFactorMatrix,(AC$4+1),FALSE)*$E4370</f>
        <v>-2.2191928924506117</v>
      </c>
      <c r="AD4367" s="5">
        <f ca="1">VLOOKUP(CONCATENATE($F4367," ",$G4367),AllocFactorMatrix,(AD$4+1),FALSE)*$E4370</f>
        <v>-0.36098334770719048</v>
      </c>
    </row>
    <row r="4368" spans="1:30" hidden="1" outlineLevel="1">
      <c r="D4368" s="7"/>
      <c r="E4368" s="51"/>
      <c r="F4368" s="52" t="str">
        <f>F4370</f>
        <v>RB_GUP</v>
      </c>
      <c r="G4368" s="55" t="str">
        <f>$G$13</f>
        <v>ENERGY</v>
      </c>
      <c r="H4368" s="4">
        <f t="shared" ca="1" si="2223"/>
        <v>-7.5729996115051046</v>
      </c>
      <c r="I4368" s="5">
        <f ca="1">VLOOKUP(CONCATENATE($F4368," ",$G4368),AllocFactorMatrix,(I$4+1),FALSE)*$E4370</f>
        <v>-2.8415945972719365</v>
      </c>
      <c r="J4368" s="5">
        <f ca="1">VLOOKUP(CONCATENATE($F4368," ",$G4368),AllocFactorMatrix,(J$4+1),FALSE)*$E4370</f>
        <v>-0.18415369170421558</v>
      </c>
      <c r="K4368" s="5">
        <f ca="1">VLOOKUP(CONCATENATE($F4368," ",$G4368),AllocFactorMatrix,(K$4+1),FALSE)*$E4370</f>
        <v>-0.61785559861489381</v>
      </c>
      <c r="L4368" s="5">
        <f ca="1">VLOOKUP(CONCATENATE($F4368," ",$G4368),AllocFactorMatrix,(L$4+1),FALSE)*$E4370</f>
        <v>-1.9636853600402748E-2</v>
      </c>
      <c r="M4368" s="5">
        <f ca="1">VLOOKUP(CONCATENATE($F4368," ",$G4368),AllocFactorMatrix,(M$4+1),FALSE)*$E4370</f>
        <v>-1.8102883430154374E-3</v>
      </c>
      <c r="N4368" s="5">
        <f t="shared" ca="1" si="2224"/>
        <v>-0.63930274055831204</v>
      </c>
      <c r="O4368" s="5">
        <f ca="1">VLOOKUP(CONCATENATE($F4368," ",$G4368),AllocFactorMatrix,(O$4+1),FALSE)*$E4370</f>
        <v>-0.56330757035627788</v>
      </c>
      <c r="P4368" s="5">
        <f ca="1">VLOOKUP(CONCATENATE($F4368," ",$G4368),AllocFactorMatrix,(P$4+1),FALSE)*$E4370</f>
        <v>-0.10442638456803058</v>
      </c>
      <c r="Q4368" s="5">
        <f ca="1">VLOOKUP(CONCATENATE($F4368," ",$G4368),AllocFactorMatrix,(Q$4+1),FALSE)*$E4370</f>
        <v>-4.7448676257609484E-2</v>
      </c>
      <c r="R4368" s="5">
        <f ca="1">VLOOKUP(CONCATENATE($F4368," ",$G4368),AllocFactorMatrix,(R$4+1),FALSE)*$E4370</f>
        <v>-2.1984935226909159E-3</v>
      </c>
      <c r="S4368" s="5">
        <f t="shared" ca="1" si="2226"/>
        <v>-0.71738112470460891</v>
      </c>
      <c r="T4368" s="5">
        <f ca="1">VLOOKUP(CONCATENATE($F4368," ",$G4368),AllocFactorMatrix,(T$4+1),FALSE)*$E4370</f>
        <v>-2.158701356176208E-2</v>
      </c>
      <c r="U4368" s="5">
        <f ca="1">VLOOKUP(CONCATENATE($F4368," ",$G4368),AllocFactorMatrix,(U$4+1),FALSE)*$E4370</f>
        <v>-0.37903561907962152</v>
      </c>
      <c r="V4368" s="5">
        <f ca="1">VLOOKUP(CONCATENATE($F4368," ",$G4368),AllocFactorMatrix,(V$4+1),FALSE)*$E4370</f>
        <v>-2.1520068775561274</v>
      </c>
      <c r="W4368" s="5">
        <f ca="1">VLOOKUP(CONCATENATE($F4368," ",$G4368),AllocFactorMatrix,(W$4+1),FALSE)*$E4370</f>
        <v>-0.40828607166754377</v>
      </c>
      <c r="X4368" s="5">
        <f t="shared" ca="1" si="2227"/>
        <v>-2.9609155818650548</v>
      </c>
      <c r="Y4368" s="5">
        <f ca="1">VLOOKUP(CONCATENATE($F4368," ",$G4368),AllocFactorMatrix,(Y$4+1),FALSE)*$E4370</f>
        <v>-0.15261700085412852</v>
      </c>
      <c r="Z4368" s="5">
        <f ca="1">VLOOKUP(CONCATENATE($F4368," ",$G4368),AllocFactorMatrix,(Z$4+1),FALSE)*$E4370</f>
        <v>-2.4843614788297034E-3</v>
      </c>
      <c r="AA4368" s="5">
        <f t="shared" ca="1" si="2225"/>
        <v>-0.15510136233295824</v>
      </c>
      <c r="AB4368" s="5">
        <f ca="1">VLOOKUP(CONCATENATE($F4368," ",$G4368),AllocFactorMatrix,(AB$4+1),FALSE)*$E4370</f>
        <v>-2.7711053866399339E-3</v>
      </c>
      <c r="AC4368" s="5">
        <f ca="1">VLOOKUP(CONCATENATE($F4368," ",$G4368),AllocFactorMatrix,(AC$4+1),FALSE)*$E4370</f>
        <v>-5.9921443250800739E-2</v>
      </c>
      <c r="AD4368" s="5">
        <f ca="1">VLOOKUP(CONCATENATE($F4368," ",$G4368),AllocFactorMatrix,(AD$4+1),FALSE)*$E4370</f>
        <v>-1.1857964430578818E-2</v>
      </c>
    </row>
    <row r="4369" spans="1:30" hidden="1" outlineLevel="1">
      <c r="D4369" s="7"/>
      <c r="E4369" s="51"/>
      <c r="F4369" s="52" t="str">
        <f>F4370</f>
        <v>RB_GUP</v>
      </c>
      <c r="G4369" s="55" t="str">
        <f>$G$14</f>
        <v>CUSTOMER</v>
      </c>
      <c r="H4369" s="4">
        <f t="shared" ca="1" si="2223"/>
        <v>-118.60461236138283</v>
      </c>
      <c r="I4369" s="5">
        <f ca="1">VLOOKUP(CONCATENATE($F4369," ",$G4369),AllocFactorMatrix,(I$4+1),FALSE)*$E4370</f>
        <v>-55.464101361145026</v>
      </c>
      <c r="J4369" s="5">
        <f ca="1">VLOOKUP(CONCATENATE($F4369," ",$G4369),AllocFactorMatrix,(J$4+1),FALSE)*$E4370</f>
        <v>-14.530676235656367</v>
      </c>
      <c r="K4369" s="5">
        <f ca="1">VLOOKUP(CONCATENATE($F4369," ",$G4369),AllocFactorMatrix,(K$4+1),FALSE)*$E4370</f>
        <v>-4.1248424874212866</v>
      </c>
      <c r="L4369" s="5">
        <f ca="1">VLOOKUP(CONCATENATE($F4369," ",$G4369),AllocFactorMatrix,(L$4+1),FALSE)*$E4370</f>
        <v>-1.3314763474396021</v>
      </c>
      <c r="M4369" s="5">
        <f ca="1">VLOOKUP(CONCATENATE($F4369," ",$G4369),AllocFactorMatrix,(M$4+1),FALSE)*$E4370</f>
        <v>-0.21612542534325854</v>
      </c>
      <c r="N4369" s="5">
        <f t="shared" ca="1" si="2224"/>
        <v>-5.6724442602041467</v>
      </c>
      <c r="O4369" s="5">
        <f ca="1">VLOOKUP(CONCATENATE($F4369," ",$G4369),AllocFactorMatrix,(O$4+1),FALSE)*$E4370</f>
        <v>-1.1705702144644279</v>
      </c>
      <c r="P4369" s="5">
        <f ca="1">VLOOKUP(CONCATENATE($F4369," ",$G4369),AllocFactorMatrix,(P$4+1),FALSE)*$E4370</f>
        <v>-0.34662038122262767</v>
      </c>
      <c r="Q4369" s="5">
        <f ca="1">VLOOKUP(CONCATENATE($F4369," ",$G4369),AllocFactorMatrix,(Q$4+1),FALSE)*$E4370</f>
        <v>-0.75294160129922338</v>
      </c>
      <c r="R4369" s="5">
        <f ca="1">VLOOKUP(CONCATENATE($F4369," ",$G4369),AllocFactorMatrix,(R$4+1),FALSE)*$E4370</f>
        <v>-0.13230986725583432</v>
      </c>
      <c r="S4369" s="5">
        <f t="shared" ca="1" si="2226"/>
        <v>-2.4024420642421136</v>
      </c>
      <c r="T4369" s="5">
        <f ca="1">VLOOKUP(CONCATENATE($F4369," ",$G4369),AllocFactorMatrix,(T$4+1),FALSE)*$E4370</f>
        <v>-8.0566360302140143E-3</v>
      </c>
      <c r="U4369" s="5">
        <f ca="1">VLOOKUP(CONCATENATE($F4369," ",$G4369),AllocFactorMatrix,(U$4+1),FALSE)*$E4370</f>
        <v>-0.20564261540927231</v>
      </c>
      <c r="V4369" s="5">
        <f ca="1">VLOOKUP(CONCATENATE($F4369," ",$G4369),AllocFactorMatrix,(V$4+1),FALSE)*$E4370</f>
        <v>-1.1072808722344827</v>
      </c>
      <c r="W4369" s="5">
        <f ca="1">VLOOKUP(CONCATENATE($F4369," ",$G4369),AllocFactorMatrix,(W$4+1),FALSE)*$E4370</f>
        <v>-0.1984669940204766</v>
      </c>
      <c r="X4369" s="5">
        <f t="shared" ca="1" si="2227"/>
        <v>-1.5194471176944455</v>
      </c>
      <c r="Y4369" s="5">
        <f ca="1">VLOOKUP(CONCATENATE($F4369," ",$G4369),AllocFactorMatrix,(Y$4+1),FALSE)*$E4370</f>
        <v>-0.32404350778329294</v>
      </c>
      <c r="Z4369" s="5">
        <f ca="1">VLOOKUP(CONCATENATE($F4369," ",$G4369),AllocFactorMatrix,(Z$4+1),FALSE)*$E4370</f>
        <v>-5.8742236973960702E-3</v>
      </c>
      <c r="AA4369" s="5">
        <f t="shared" ca="1" si="2225"/>
        <v>-0.32991773148068904</v>
      </c>
      <c r="AB4369" s="5">
        <f ca="1">VLOOKUP(CONCATENATE($F4369," ",$G4369),AllocFactorMatrix,(AB$4+1),FALSE)*$E4370</f>
        <v>-6.0828226246557471E-3</v>
      </c>
      <c r="AC4369" s="5">
        <f ca="1">VLOOKUP(CONCATENATE($F4369," ",$G4369),AllocFactorMatrix,(AC$4+1),FALSE)*$E4370</f>
        <v>-34.459922671121234</v>
      </c>
      <c r="AD4369" s="5">
        <f ca="1">VLOOKUP(CONCATENATE($F4369," ",$G4369),AllocFactorMatrix,(AD$4+1),FALSE)*$E4370</f>
        <v>-4.2195780972141446</v>
      </c>
    </row>
    <row r="4370" spans="1:30" collapsed="1">
      <c r="B4370" s="112" t="s">
        <v>294</v>
      </c>
      <c r="E4370" s="61">
        <v>-2327</v>
      </c>
      <c r="F4370" s="10" t="s">
        <v>74</v>
      </c>
      <c r="G4370" s="55" t="str">
        <f>$G$15</f>
        <v>TOTAL</v>
      </c>
      <c r="H4370" s="4">
        <f t="shared" ca="1" si="2223"/>
        <v>-2326.9999999999995</v>
      </c>
      <c r="I4370" s="5">
        <f ca="1">VLOOKUP(CONCATENATE($F4370," ",$G4370),AllocFactorMatrix,(I$4+1),FALSE)*$E4370</f>
        <v>-1344.9332584565502</v>
      </c>
      <c r="J4370" s="5">
        <f ca="1">VLOOKUP(CONCATENATE($F4370," ",$G4370),AllocFactorMatrix,(J$4+1),FALSE)*$E4370</f>
        <v>-75.596573444650119</v>
      </c>
      <c r="K4370" s="5">
        <f ca="1">VLOOKUP(CONCATENATE($F4370," ",$G4370),AllocFactorMatrix,(K$4+1),FALSE)*$E4370</f>
        <v>-213.03251329756128</v>
      </c>
      <c r="L4370" s="5">
        <f ca="1">VLOOKUP(CONCATENATE($F4370," ",$G4370),AllocFactorMatrix,(L$4+1),FALSE)*$E4370</f>
        <v>-6.5377691413085417</v>
      </c>
      <c r="M4370" s="5">
        <f ca="1">VLOOKUP(CONCATENATE($F4370," ",$G4370),AllocFactorMatrix,(M$4+1),FALSE)*$E4370</f>
        <v>-0.61994310932229524</v>
      </c>
      <c r="N4370" s="5">
        <f t="shared" ca="1" si="2224"/>
        <v>-220.1902255481921</v>
      </c>
      <c r="O4370" s="5">
        <f ca="1">VLOOKUP(CONCATENATE($F4370," ",$G4370),AllocFactorMatrix,(O$4+1),FALSE)*$E4370</f>
        <v>-156.2065073646572</v>
      </c>
      <c r="P4370" s="5">
        <f ca="1">VLOOKUP(CONCATENATE($F4370," ",$G4370),AllocFactorMatrix,(P$4+1),FALSE)*$E4370</f>
        <v>-25.740183933332492</v>
      </c>
      <c r="Q4370" s="5">
        <f ca="1">VLOOKUP(CONCATENATE($F4370," ",$G4370),AllocFactorMatrix,(Q$4+1),FALSE)*$E4370</f>
        <v>-8.2749346280533125</v>
      </c>
      <c r="R4370" s="5">
        <f ca="1">VLOOKUP(CONCATENATE($F4370," ",$G4370),AllocFactorMatrix,(R$4+1),FALSE)*$E4370</f>
        <v>-0.34301602970974887</v>
      </c>
      <c r="S4370" s="5">
        <f t="shared" ca="1" si="2226"/>
        <v>-190.56464195575276</v>
      </c>
      <c r="T4370" s="5">
        <f ca="1">VLOOKUP(CONCATENATE($F4370," ",$G4370),AllocFactorMatrix,(T$4+1),FALSE)*$E4370</f>
        <v>-5.1378914054421188</v>
      </c>
      <c r="U4370" s="5">
        <f ca="1">VLOOKUP(CONCATENATE($F4370," ",$G4370),AllocFactorMatrix,(U$4+1),FALSE)*$E4370</f>
        <v>-75.471479513991767</v>
      </c>
      <c r="V4370" s="5">
        <f ca="1">VLOOKUP(CONCATENATE($F4370," ",$G4370),AllocFactorMatrix,(V$4+1),FALSE)*$E4370</f>
        <v>-284.73435526770368</v>
      </c>
      <c r="W4370" s="5">
        <f ca="1">VLOOKUP(CONCATENATE($F4370," ",$G4370),AllocFactorMatrix,(W$4+1),FALSE)*$E4370</f>
        <v>-38.879182305046349</v>
      </c>
      <c r="X4370" s="5">
        <f t="shared" ca="1" si="2227"/>
        <v>-404.22290849218393</v>
      </c>
      <c r="Y4370" s="5">
        <f ca="1">VLOOKUP(CONCATENATE($F4370," ",$G4370),AllocFactorMatrix,(Y$4+1),FALSE)*$E4370</f>
        <v>-47.990246369951102</v>
      </c>
      <c r="Z4370" s="5">
        <f ca="1">VLOOKUP(CONCATENATE($F4370," ",$G4370),AllocFactorMatrix,(Z$4+1),FALSE)*$E4370</f>
        <v>-0.76599566568697874</v>
      </c>
      <c r="AA4370" s="5">
        <f t="shared" ca="1" si="2225"/>
        <v>-48.756242035638081</v>
      </c>
      <c r="AB4370" s="5">
        <f ca="1">VLOOKUP(CONCATENATE($F4370," ",$G4370),AllocFactorMatrix,(AB$4+1),FALSE)*$E4370</f>
        <v>-0.59566269020984397</v>
      </c>
      <c r="AC4370" s="5">
        <f ca="1">VLOOKUP(CONCATENATE($F4370," ",$G4370),AllocFactorMatrix,(AC$4+1),FALSE)*$E4370</f>
        <v>-37.404595002450762</v>
      </c>
      <c r="AD4370" s="5">
        <f ca="1">VLOOKUP(CONCATENATE($F4370," ",$G4370),AllocFactorMatrix,(AD$4+1),FALSE)*$E4370</f>
        <v>-4.7358923743719199</v>
      </c>
    </row>
    <row r="4371" spans="1:30" s="55" customFormat="1">
      <c r="A4371" s="56"/>
      <c r="B4371" s="112"/>
      <c r="D4371" s="7"/>
      <c r="F4371" s="60"/>
      <c r="I4371" s="59"/>
      <c r="J4371" s="59"/>
      <c r="K4371" s="59"/>
      <c r="L4371" s="59"/>
      <c r="M4371" s="59"/>
      <c r="N4371" s="59"/>
      <c r="O4371" s="59"/>
      <c r="P4371" s="59"/>
      <c r="Q4371" s="59"/>
      <c r="R4371" s="59"/>
      <c r="S4371" s="59"/>
      <c r="T4371" s="59"/>
      <c r="U4371" s="59"/>
      <c r="V4371" s="59"/>
      <c r="W4371" s="59"/>
      <c r="X4371" s="59"/>
      <c r="Y4371" s="59"/>
      <c r="Z4371" s="59"/>
      <c r="AA4371" s="59"/>
      <c r="AB4371" s="59"/>
      <c r="AC4371" s="59"/>
      <c r="AD4371" s="59"/>
    </row>
    <row r="4372" spans="1:30" s="55" customFormat="1" hidden="1" outlineLevel="1">
      <c r="A4372" s="56"/>
      <c r="B4372" s="112"/>
      <c r="D4372" s="7"/>
      <c r="E4372" s="58"/>
      <c r="G4372" s="55" t="str">
        <f>$G$8</f>
        <v>PRODUCTION</v>
      </c>
      <c r="H4372" s="60">
        <f t="shared" ref="H4372:AD4372" ca="1" si="2228">+H4363+H4354+H3621</f>
        <v>2590657.7412993191</v>
      </c>
      <c r="I4372" s="60">
        <f t="shared" ca="1" si="2228"/>
        <v>-3625295.9234853704</v>
      </c>
      <c r="J4372" s="60">
        <f t="shared" ca="1" si="2228"/>
        <v>472179.37464861479</v>
      </c>
      <c r="K4372" s="60">
        <f t="shared" ca="1" si="2228"/>
        <v>1267233.036949337</v>
      </c>
      <c r="L4372" s="60">
        <f t="shared" ca="1" si="2228"/>
        <v>36481.502324931615</v>
      </c>
      <c r="M4372" s="60">
        <f t="shared" ca="1" si="2228"/>
        <v>7126.6562621262783</v>
      </c>
      <c r="N4372" s="60">
        <f t="shared" ca="1" si="2228"/>
        <v>1310841.1955363967</v>
      </c>
      <c r="O4372" s="60">
        <f t="shared" ca="1" si="2228"/>
        <v>955972.69712219643</v>
      </c>
      <c r="P4372" s="60">
        <f t="shared" ca="1" si="2228"/>
        <v>212465.90756768658</v>
      </c>
      <c r="Q4372" s="60">
        <f t="shared" ca="1" si="2228"/>
        <v>92508.228182078572</v>
      </c>
      <c r="R4372" s="60">
        <f t="shared" ca="1" si="2228"/>
        <v>3370.023147832112</v>
      </c>
      <c r="S4372" s="60">
        <f t="shared" ca="1" si="2228"/>
        <v>1264316.8560197938</v>
      </c>
      <c r="T4372" s="60">
        <f t="shared" ca="1" si="2228"/>
        <v>8950.3122139426177</v>
      </c>
      <c r="U4372" s="60">
        <f t="shared" ca="1" si="2228"/>
        <v>357775.53099425475</v>
      </c>
      <c r="V4372" s="60">
        <f t="shared" ca="1" si="2228"/>
        <v>2219098.0128968921</v>
      </c>
      <c r="W4372" s="60">
        <f t="shared" ca="1" si="2228"/>
        <v>373995.64142840949</v>
      </c>
      <c r="X4372" s="60">
        <f t="shared" ca="1" si="2228"/>
        <v>2959819.497533496</v>
      </c>
      <c r="Y4372" s="60">
        <f t="shared" ca="1" si="2228"/>
        <v>202195.37759738119</v>
      </c>
      <c r="Z4372" s="60">
        <f t="shared" ca="1" si="2228"/>
        <v>629.10398319813339</v>
      </c>
      <c r="AA4372" s="60">
        <f t="shared" ca="1" si="2228"/>
        <v>202824.48158057916</v>
      </c>
      <c r="AB4372" s="60">
        <f t="shared" ca="1" si="2228"/>
        <v>5972.2594658190983</v>
      </c>
      <c r="AC4372" s="60">
        <f t="shared" ca="1" si="2228"/>
        <v>0</v>
      </c>
      <c r="AD4372" s="60">
        <f t="shared" ca="1" si="2228"/>
        <v>0</v>
      </c>
    </row>
    <row r="4373" spans="1:30" s="55" customFormat="1" hidden="1" outlineLevel="1">
      <c r="A4373" s="56"/>
      <c r="B4373" s="112"/>
      <c r="D4373" s="7"/>
      <c r="E4373" s="58"/>
      <c r="G4373" s="55" t="str">
        <f>$G$9</f>
        <v>BULKTRAN</v>
      </c>
      <c r="H4373" s="60">
        <f t="shared" ref="H4373:AD4373" ca="1" si="2229">+H4364+H4355+H3622</f>
        <v>1661508.4224859939</v>
      </c>
      <c r="I4373" s="60">
        <f t="shared" ca="1" si="2229"/>
        <v>-1522730.6649402534</v>
      </c>
      <c r="J4373" s="60">
        <f t="shared" ca="1" si="2229"/>
        <v>202715.11875107768</v>
      </c>
      <c r="K4373" s="60">
        <f t="shared" ca="1" si="2229"/>
        <v>603816.34562086465</v>
      </c>
      <c r="L4373" s="60">
        <f t="shared" ca="1" si="2229"/>
        <v>21707.195006888978</v>
      </c>
      <c r="M4373" s="60">
        <f t="shared" ca="1" si="2229"/>
        <v>7771.1105164171404</v>
      </c>
      <c r="N4373" s="60">
        <f t="shared" ca="1" si="2229"/>
        <v>633294.65114417078</v>
      </c>
      <c r="O4373" s="60">
        <f t="shared" ca="1" si="2229"/>
        <v>455521.29084065068</v>
      </c>
      <c r="P4373" s="60">
        <f t="shared" ca="1" si="2229"/>
        <v>103959.94612607564</v>
      </c>
      <c r="Q4373" s="60">
        <f t="shared" ca="1" si="2229"/>
        <v>52504.631862808426</v>
      </c>
      <c r="R4373" s="60">
        <f t="shared" ca="1" si="2229"/>
        <v>4026.8613751498251</v>
      </c>
      <c r="S4373" s="60">
        <f t="shared" ca="1" si="2229"/>
        <v>616012.73020468466</v>
      </c>
      <c r="T4373" s="60">
        <f t="shared" ca="1" si="2229"/>
        <v>4515.7129981030557</v>
      </c>
      <c r="U4373" s="60">
        <f t="shared" ca="1" si="2229"/>
        <v>191668.98204980249</v>
      </c>
      <c r="V4373" s="60">
        <f t="shared" ca="1" si="2229"/>
        <v>1163380.0960592031</v>
      </c>
      <c r="W4373" s="60">
        <f t="shared" ca="1" si="2229"/>
        <v>269200.8850094112</v>
      </c>
      <c r="X4373" s="60">
        <f t="shared" ca="1" si="2229"/>
        <v>1628765.6761165191</v>
      </c>
      <c r="Y4373" s="60">
        <f t="shared" ca="1" si="2229"/>
        <v>99928.991121604326</v>
      </c>
      <c r="Z4373" s="60">
        <f t="shared" ca="1" si="2229"/>
        <v>218.63202423057737</v>
      </c>
      <c r="AA4373" s="60">
        <f t="shared" ca="1" si="2229"/>
        <v>100147.62314583489</v>
      </c>
      <c r="AB4373" s="60">
        <f t="shared" ca="1" si="2229"/>
        <v>3303.2880639630662</v>
      </c>
      <c r="AC4373" s="60">
        <f t="shared" ca="1" si="2229"/>
        <v>0</v>
      </c>
      <c r="AD4373" s="60">
        <f t="shared" ca="1" si="2229"/>
        <v>0</v>
      </c>
    </row>
    <row r="4374" spans="1:30" s="55" customFormat="1" hidden="1" outlineLevel="1">
      <c r="A4374" s="56"/>
      <c r="B4374" s="112"/>
      <c r="D4374" s="7"/>
      <c r="E4374" s="58"/>
      <c r="G4374" s="55" t="str">
        <f>$G$10</f>
        <v>SUBTRAN</v>
      </c>
      <c r="H4374" s="60">
        <f t="shared" ref="H4374:AD4374" ca="1" si="2230">+H4365+H4356+H3623</f>
        <v>342166.85168405483</v>
      </c>
      <c r="I4374" s="60">
        <f t="shared" ca="1" si="2230"/>
        <v>-318657.3242755346</v>
      </c>
      <c r="J4374" s="60">
        <f t="shared" ca="1" si="2230"/>
        <v>40850.290931252879</v>
      </c>
      <c r="K4374" s="60">
        <f t="shared" ca="1" si="2230"/>
        <v>120833.07632604305</v>
      </c>
      <c r="L4374" s="60">
        <f t="shared" ca="1" si="2230"/>
        <v>4248.6352178996112</v>
      </c>
      <c r="M4374" s="60">
        <f t="shared" ca="1" si="2230"/>
        <v>2474.8686117127836</v>
      </c>
      <c r="N4374" s="60">
        <f t="shared" ca="1" si="2230"/>
        <v>127556.58015565539</v>
      </c>
      <c r="O4374" s="60">
        <f t="shared" ca="1" si="2230"/>
        <v>90636.253808938898</v>
      </c>
      <c r="P4374" s="60">
        <f t="shared" ca="1" si="2230"/>
        <v>20620.706569720354</v>
      </c>
      <c r="Q4374" s="60">
        <f t="shared" ca="1" si="2230"/>
        <v>13681.134747770264</v>
      </c>
      <c r="R4374" s="60">
        <f t="shared" ca="1" si="2230"/>
        <v>0</v>
      </c>
      <c r="S4374" s="60">
        <f t="shared" ca="1" si="2230"/>
        <v>124938.09512642957</v>
      </c>
      <c r="T4374" s="60">
        <f t="shared" ca="1" si="2230"/>
        <v>888.57286657037059</v>
      </c>
      <c r="U4374" s="60">
        <f t="shared" ca="1" si="2230"/>
        <v>38076.136055963303</v>
      </c>
      <c r="V4374" s="60">
        <f t="shared" ca="1" si="2230"/>
        <v>305042.65605474374</v>
      </c>
      <c r="W4374" s="60">
        <f t="shared" ca="1" si="2230"/>
        <v>0</v>
      </c>
      <c r="X4374" s="60">
        <f t="shared" ca="1" si="2230"/>
        <v>344007.36497727782</v>
      </c>
      <c r="Y4374" s="60">
        <f t="shared" ca="1" si="2230"/>
        <v>19463.412531514434</v>
      </c>
      <c r="Z4374" s="60">
        <f t="shared" ca="1" si="2230"/>
        <v>40.609700771907626</v>
      </c>
      <c r="AA4374" s="60">
        <f t="shared" ca="1" si="2230"/>
        <v>19504.022232286366</v>
      </c>
      <c r="AB4374" s="60">
        <f t="shared" ca="1" si="2230"/>
        <v>664.66027586669429</v>
      </c>
      <c r="AC4374" s="60">
        <f t="shared" ca="1" si="2230"/>
        <v>2690.5237300028948</v>
      </c>
      <c r="AD4374" s="60">
        <f t="shared" ca="1" si="2230"/>
        <v>612.63853081799721</v>
      </c>
    </row>
    <row r="4375" spans="1:30" s="55" customFormat="1" hidden="1" outlineLevel="1">
      <c r="A4375" s="56"/>
      <c r="B4375" s="112"/>
      <c r="D4375" s="7"/>
      <c r="E4375" s="58"/>
      <c r="G4375" s="55" t="str">
        <f>$G$11</f>
        <v>DISTPRI</v>
      </c>
      <c r="H4375" s="60">
        <f t="shared" ref="H4375:AD4375" ca="1" si="2231">+H4366+H4357+H3624</f>
        <v>176143.58380509121</v>
      </c>
      <c r="I4375" s="60">
        <f t="shared" ca="1" si="2231"/>
        <v>-2208749.0656106817</v>
      </c>
      <c r="J4375" s="60">
        <f t="shared" ca="1" si="2231"/>
        <v>287814.20653813099</v>
      </c>
      <c r="K4375" s="60">
        <f t="shared" ca="1" si="2231"/>
        <v>850274.69482438895</v>
      </c>
      <c r="L4375" s="60">
        <f t="shared" ca="1" si="2231"/>
        <v>30120.775141011953</v>
      </c>
      <c r="M4375" s="60">
        <f t="shared" ca="1" si="2231"/>
        <v>0</v>
      </c>
      <c r="N4375" s="60">
        <f t="shared" ca="1" si="2231"/>
        <v>880395.46996540041</v>
      </c>
      <c r="O4375" s="60">
        <f t="shared" ca="1" si="2231"/>
        <v>632470.53103025421</v>
      </c>
      <c r="P4375" s="60">
        <f t="shared" ca="1" si="2231"/>
        <v>144458.22820376503</v>
      </c>
      <c r="Q4375" s="60">
        <f t="shared" ca="1" si="2231"/>
        <v>0</v>
      </c>
      <c r="R4375" s="60">
        <f t="shared" ca="1" si="2231"/>
        <v>0</v>
      </c>
      <c r="S4375" s="60">
        <f t="shared" ca="1" si="2231"/>
        <v>776928.75923401956</v>
      </c>
      <c r="T4375" s="60">
        <f t="shared" ca="1" si="2231"/>
        <v>6529.1891358189587</v>
      </c>
      <c r="U4375" s="60">
        <f t="shared" ca="1" si="2231"/>
        <v>268316.10408630612</v>
      </c>
      <c r="V4375" s="60">
        <f t="shared" ca="1" si="2231"/>
        <v>0</v>
      </c>
      <c r="W4375" s="60">
        <f t="shared" ca="1" si="2231"/>
        <v>0</v>
      </c>
      <c r="X4375" s="60">
        <f t="shared" ca="1" si="2231"/>
        <v>274845.29322212504</v>
      </c>
      <c r="Y4375" s="60">
        <f t="shared" ca="1" si="2231"/>
        <v>136548.50386980613</v>
      </c>
      <c r="Z4375" s="60">
        <f t="shared" ca="1" si="2231"/>
        <v>321.26577415295071</v>
      </c>
      <c r="AA4375" s="60">
        <f t="shared" ca="1" si="2231"/>
        <v>136869.76964395915</v>
      </c>
      <c r="AB4375" s="60">
        <f t="shared" ca="1" si="2231"/>
        <v>4667.2990481459756</v>
      </c>
      <c r="AC4375" s="60">
        <f t="shared" ca="1" si="2231"/>
        <v>19045.285234324885</v>
      </c>
      <c r="AD4375" s="60">
        <f t="shared" ca="1" si="2231"/>
        <v>4326.5665296669304</v>
      </c>
    </row>
    <row r="4376" spans="1:30" s="55" customFormat="1" hidden="1" outlineLevel="1">
      <c r="A4376" s="56"/>
      <c r="B4376" s="112"/>
      <c r="D4376" s="7"/>
      <c r="E4376" s="58"/>
      <c r="G4376" s="55" t="str">
        <f>$G$12</f>
        <v>DISTSEC</v>
      </c>
      <c r="H4376" s="60">
        <f t="shared" ref="H4376:AD4376" ca="1" si="2232">+H4367+H4358+H3625</f>
        <v>-261461.03325115656</v>
      </c>
      <c r="I4376" s="60">
        <f t="shared" ca="1" si="2232"/>
        <v>-1257015.7823810691</v>
      </c>
      <c r="J4376" s="60">
        <f t="shared" ca="1" si="2232"/>
        <v>167328.35974506655</v>
      </c>
      <c r="K4376" s="60">
        <f t="shared" ca="1" si="2232"/>
        <v>410825.98997794988</v>
      </c>
      <c r="L4376" s="60">
        <f t="shared" ca="1" si="2232"/>
        <v>0</v>
      </c>
      <c r="M4376" s="60">
        <f t="shared" ca="1" si="2232"/>
        <v>0</v>
      </c>
      <c r="N4376" s="60">
        <f t="shared" ca="1" si="2232"/>
        <v>410825.98997794988</v>
      </c>
      <c r="O4376" s="60">
        <f t="shared" ca="1" si="2232"/>
        <v>259705.7820425345</v>
      </c>
      <c r="P4376" s="60">
        <f t="shared" ca="1" si="2232"/>
        <v>0</v>
      </c>
      <c r="Q4376" s="60">
        <f t="shared" ca="1" si="2232"/>
        <v>0</v>
      </c>
      <c r="R4376" s="60">
        <f t="shared" ca="1" si="2232"/>
        <v>0</v>
      </c>
      <c r="S4376" s="60">
        <f t="shared" ca="1" si="2232"/>
        <v>259705.7820425345</v>
      </c>
      <c r="T4376" s="60">
        <f t="shared" ca="1" si="2232"/>
        <v>2031.8547049752774</v>
      </c>
      <c r="U4376" s="60">
        <f t="shared" ca="1" si="2232"/>
        <v>0</v>
      </c>
      <c r="V4376" s="60">
        <f t="shared" ca="1" si="2232"/>
        <v>0</v>
      </c>
      <c r="W4376" s="60">
        <f t="shared" ca="1" si="2232"/>
        <v>0</v>
      </c>
      <c r="X4376" s="60">
        <f t="shared" ca="1" si="2232"/>
        <v>2031.8547049752774</v>
      </c>
      <c r="Y4376" s="60">
        <f t="shared" ca="1" si="2232"/>
        <v>68585.791039458665</v>
      </c>
      <c r="Z4376" s="60">
        <f t="shared" ca="1" si="2232"/>
        <v>0</v>
      </c>
      <c r="AA4376" s="60">
        <f t="shared" ca="1" si="2232"/>
        <v>68585.791039458665</v>
      </c>
      <c r="AB4376" s="60">
        <f t="shared" ca="1" si="2232"/>
        <v>1800.3536491547216</v>
      </c>
      <c r="AC4376" s="60">
        <f t="shared" ca="1" si="2232"/>
        <v>72793.648411969043</v>
      </c>
      <c r="AD4376" s="60">
        <f t="shared" ca="1" si="2232"/>
        <v>12482.969558805253</v>
      </c>
    </row>
    <row r="4377" spans="1:30" s="55" customFormat="1" hidden="1" outlineLevel="1">
      <c r="A4377" s="56"/>
      <c r="B4377" s="112"/>
      <c r="D4377" s="7"/>
      <c r="E4377" s="58"/>
      <c r="G4377" s="55" t="str">
        <f>$G$13</f>
        <v>ENERGY</v>
      </c>
      <c r="H4377" s="60">
        <f t="shared" ref="H4377:AD4377" ca="1" si="2233">+H4368+H4359+H3626</f>
        <v>474895.50887609593</v>
      </c>
      <c r="I4377" s="60">
        <f t="shared" ca="1" si="2233"/>
        <v>-110221.78942418232</v>
      </c>
      <c r="J4377" s="60">
        <f t="shared" ca="1" si="2233"/>
        <v>29793.073337164402</v>
      </c>
      <c r="K4377" s="60">
        <f t="shared" ca="1" si="2233"/>
        <v>82330.688288035672</v>
      </c>
      <c r="L4377" s="60">
        <f t="shared" ca="1" si="2233"/>
        <v>2885.2757188026271</v>
      </c>
      <c r="M4377" s="60">
        <f t="shared" ca="1" si="2233"/>
        <v>-1625.0213375228757</v>
      </c>
      <c r="N4377" s="60">
        <f t="shared" ca="1" si="2233"/>
        <v>83590.942669314551</v>
      </c>
      <c r="O4377" s="60">
        <f t="shared" ca="1" si="2233"/>
        <v>74866.27208967568</v>
      </c>
      <c r="P4377" s="60">
        <f t="shared" ca="1" si="2233"/>
        <v>17334.806868158143</v>
      </c>
      <c r="Q4377" s="60">
        <f t="shared" ca="1" si="2233"/>
        <v>8873.0744147974874</v>
      </c>
      <c r="R4377" s="60">
        <f t="shared" ca="1" si="2233"/>
        <v>620.40486468409108</v>
      </c>
      <c r="S4377" s="60">
        <f t="shared" ca="1" si="2233"/>
        <v>101694.55823731508</v>
      </c>
      <c r="T4377" s="60">
        <f t="shared" ca="1" si="2233"/>
        <v>1050.6445005684373</v>
      </c>
      <c r="U4377" s="60">
        <f t="shared" ca="1" si="2233"/>
        <v>37627.006995002506</v>
      </c>
      <c r="V4377" s="60">
        <f t="shared" ca="1" si="2233"/>
        <v>240399.45916320241</v>
      </c>
      <c r="W4377" s="60">
        <f t="shared" ca="1" si="2233"/>
        <v>55440.847290214791</v>
      </c>
      <c r="X4377" s="60">
        <f t="shared" ca="1" si="2233"/>
        <v>334517.95794898411</v>
      </c>
      <c r="Y4377" s="60">
        <f t="shared" ca="1" si="2233"/>
        <v>14886.487010201257</v>
      </c>
      <c r="Z4377" s="60">
        <f t="shared" ca="1" si="2233"/>
        <v>67.03490914595946</v>
      </c>
      <c r="AA4377" s="60">
        <f t="shared" ca="1" si="2233"/>
        <v>14953.521919347259</v>
      </c>
      <c r="AB4377" s="60">
        <f t="shared" ca="1" si="2233"/>
        <v>619.49314980207851</v>
      </c>
      <c r="AC4377" s="60">
        <f t="shared" ca="1" si="2233"/>
        <v>16743.106092622438</v>
      </c>
      <c r="AD4377" s="60">
        <f t="shared" ca="1" si="2233"/>
        <v>3204.644945724488</v>
      </c>
    </row>
    <row r="4378" spans="1:30" s="55" customFormat="1" hidden="1" outlineLevel="1">
      <c r="A4378" s="56"/>
      <c r="B4378" s="112"/>
      <c r="D4378" s="7"/>
      <c r="E4378" s="58"/>
      <c r="G4378" s="55" t="str">
        <f>$G$14</f>
        <v>CUSTOMER</v>
      </c>
      <c r="H4378" s="60">
        <f t="shared" ref="H4378:AD4378" ca="1" si="2234">+H4369+H4360+H3627</f>
        <v>1324779.2179802957</v>
      </c>
      <c r="I4378" s="60">
        <f t="shared" ca="1" si="2234"/>
        <v>-384085.7463597501</v>
      </c>
      <c r="J4378" s="60">
        <f t="shared" ca="1" si="2234"/>
        <v>276013.89663011325</v>
      </c>
      <c r="K4378" s="60">
        <f t="shared" ca="1" si="2234"/>
        <v>63777.617013324285</v>
      </c>
      <c r="L4378" s="60">
        <f t="shared" ca="1" si="2234"/>
        <v>23431.620710727846</v>
      </c>
      <c r="M4378" s="60">
        <f t="shared" ca="1" si="2234"/>
        <v>10375.917126558938</v>
      </c>
      <c r="N4378" s="60">
        <f t="shared" ca="1" si="2234"/>
        <v>97585.154850611056</v>
      </c>
      <c r="O4378" s="60">
        <f t="shared" ca="1" si="2234"/>
        <v>17874.087271847169</v>
      </c>
      <c r="P4378" s="60">
        <f t="shared" ca="1" si="2234"/>
        <v>6482.9659387097254</v>
      </c>
      <c r="Q4378" s="60">
        <f t="shared" ca="1" si="2234"/>
        <v>15759.434307326967</v>
      </c>
      <c r="R4378" s="60">
        <f t="shared" ca="1" si="2234"/>
        <v>4679.314081477215</v>
      </c>
      <c r="S4378" s="60">
        <f t="shared" ca="1" si="2234"/>
        <v>44795.801599361112</v>
      </c>
      <c r="T4378" s="60">
        <f t="shared" ca="1" si="2234"/>
        <v>35.618552584090423</v>
      </c>
      <c r="U4378" s="60">
        <f t="shared" ca="1" si="2234"/>
        <v>2314.7447027047078</v>
      </c>
      <c r="V4378" s="60">
        <f t="shared" ca="1" si="2234"/>
        <v>14267.970981871204</v>
      </c>
      <c r="W4378" s="60">
        <f t="shared" ca="1" si="2234"/>
        <v>3270.5553432889528</v>
      </c>
      <c r="X4378" s="60">
        <f t="shared" ca="1" si="2234"/>
        <v>19888.889580448973</v>
      </c>
      <c r="Y4378" s="60">
        <f t="shared" ca="1" si="2234"/>
        <v>3542.1017731292732</v>
      </c>
      <c r="Z4378" s="60">
        <f t="shared" ca="1" si="2234"/>
        <v>9.0268833500190446</v>
      </c>
      <c r="AA4378" s="60">
        <f t="shared" ca="1" si="2234"/>
        <v>3551.128656479289</v>
      </c>
      <c r="AB4378" s="60">
        <f t="shared" ca="1" si="2234"/>
        <v>168.871486933455</v>
      </c>
      <c r="AC4378" s="60">
        <f t="shared" ca="1" si="2234"/>
        <v>1120294.5188057618</v>
      </c>
      <c r="AD4378" s="60">
        <f t="shared" ca="1" si="2234"/>
        <v>146566.70273033666</v>
      </c>
    </row>
    <row r="4379" spans="1:30" s="55" customFormat="1" collapsed="1">
      <c r="A4379" s="56"/>
      <c r="B4379" s="112" t="s">
        <v>165</v>
      </c>
      <c r="D4379" s="7"/>
      <c r="E4379" s="60">
        <f>+E4370+E4361+E3628</f>
        <v>6308690.2928796653</v>
      </c>
      <c r="F4379" s="114"/>
      <c r="G4379" s="55" t="str">
        <f>$G$15</f>
        <v>TOTAL</v>
      </c>
      <c r="H4379" s="60">
        <f t="shared" ref="H4379:AD4379" ca="1" si="2235">+H4370+H4361+H3628</f>
        <v>6308690.2928796802</v>
      </c>
      <c r="I4379" s="60">
        <f t="shared" ca="1" si="2235"/>
        <v>-9426756.2964768726</v>
      </c>
      <c r="J4379" s="60">
        <f t="shared" ca="1" si="2235"/>
        <v>1476694.320581421</v>
      </c>
      <c r="K4379" s="60">
        <f t="shared" ca="1" si="2235"/>
        <v>3399091.448999946</v>
      </c>
      <c r="L4379" s="60">
        <f t="shared" ca="1" si="2235"/>
        <v>118875.00412026256</v>
      </c>
      <c r="M4379" s="60">
        <f t="shared" ca="1" si="2235"/>
        <v>26123.53117929232</v>
      </c>
      <c r="N4379" s="60">
        <f t="shared" ca="1" si="2235"/>
        <v>3544089.9842994972</v>
      </c>
      <c r="O4379" s="60">
        <f t="shared" ca="1" si="2235"/>
        <v>2487046.9142060946</v>
      </c>
      <c r="P4379" s="60">
        <f t="shared" ca="1" si="2235"/>
        <v>505322.561274115</v>
      </c>
      <c r="Q4379" s="60">
        <f t="shared" ca="1" si="2235"/>
        <v>183326.50351478171</v>
      </c>
      <c r="R4379" s="60">
        <f t="shared" ca="1" si="2235"/>
        <v>12696.603469143229</v>
      </c>
      <c r="S4379" s="60">
        <f t="shared" ca="1" si="2235"/>
        <v>3188392.5824641353</v>
      </c>
      <c r="T4379" s="60">
        <f t="shared" ca="1" si="2235"/>
        <v>24001.904972562861</v>
      </c>
      <c r="U4379" s="60">
        <f t="shared" ca="1" si="2235"/>
        <v>895778.50488403416</v>
      </c>
      <c r="V4379" s="60">
        <f t="shared" ca="1" si="2235"/>
        <v>3942188.1951559056</v>
      </c>
      <c r="W4379" s="60">
        <f t="shared" ca="1" si="2235"/>
        <v>701907.92907132511</v>
      </c>
      <c r="X4379" s="60">
        <f t="shared" ca="1" si="2235"/>
        <v>5563876.5340838283</v>
      </c>
      <c r="Y4379" s="60">
        <f t="shared" ca="1" si="2235"/>
        <v>545150.66494309471</v>
      </c>
      <c r="Z4379" s="60">
        <f t="shared" ca="1" si="2235"/>
        <v>1285.6732748495451</v>
      </c>
      <c r="AA4379" s="60">
        <f t="shared" ca="1" si="2235"/>
        <v>546436.33821794437</v>
      </c>
      <c r="AB4379" s="60">
        <f t="shared" ca="1" si="2235"/>
        <v>17196.225139685102</v>
      </c>
      <c r="AC4379" s="60">
        <f t="shared" ca="1" si="2235"/>
        <v>1231567.0822746817</v>
      </c>
      <c r="AD4379" s="60">
        <f t="shared" ca="1" si="2235"/>
        <v>167193.52229535149</v>
      </c>
    </row>
    <row r="4380" spans="1:30">
      <c r="D4380" s="7"/>
    </row>
    <row r="4381" spans="1:30" hidden="1" outlineLevel="1">
      <c r="D4381" s="7"/>
      <c r="E4381" s="11"/>
      <c r="F4381" s="11"/>
      <c r="G4381" s="55" t="str">
        <f>$G$8</f>
        <v>PRODUCTION</v>
      </c>
      <c r="H4381" s="4">
        <f t="shared" ref="H4381:AD4381" ca="1" si="2236">+H4372+H3603</f>
        <v>1822480.0524074496</v>
      </c>
      <c r="I4381" s="4">
        <f t="shared" ca="1" si="2236"/>
        <v>-4955745.4056504574</v>
      </c>
      <c r="J4381" s="4">
        <f t="shared" ca="1" si="2236"/>
        <v>525021.15505975136</v>
      </c>
      <c r="K4381" s="4">
        <f t="shared" ca="1" si="2236"/>
        <v>1389871.6618896117</v>
      </c>
      <c r="L4381" s="4">
        <f t="shared" ca="1" si="2236"/>
        <v>40405.391262961559</v>
      </c>
      <c r="M4381" s="4">
        <f t="shared" ca="1" si="2236"/>
        <v>8064.7613140532321</v>
      </c>
      <c r="N4381" s="4">
        <f t="shared" ca="1" si="2236"/>
        <v>1438341.8144666287</v>
      </c>
      <c r="O4381" s="4">
        <f t="shared" ca="1" si="2236"/>
        <v>1047838.6000048955</v>
      </c>
      <c r="P4381" s="4">
        <f t="shared" ca="1" si="2236"/>
        <v>236134.92593289577</v>
      </c>
      <c r="Q4381" s="4">
        <f t="shared" ca="1" si="2236"/>
        <v>103507.40231048761</v>
      </c>
      <c r="R4381" s="4">
        <f t="shared" ca="1" si="2236"/>
        <v>3853.0505979637537</v>
      </c>
      <c r="S4381" s="4">
        <f t="shared" ca="1" si="2236"/>
        <v>1391333.9788462427</v>
      </c>
      <c r="T4381" s="4">
        <f t="shared" ca="1" si="2236"/>
        <v>8046.683259970986</v>
      </c>
      <c r="U4381" s="4">
        <f t="shared" ca="1" si="2236"/>
        <v>381811.93364551011</v>
      </c>
      <c r="V4381" s="4">
        <f t="shared" ca="1" si="2236"/>
        <v>2399225.7715987042</v>
      </c>
      <c r="W4381" s="4">
        <f t="shared" ca="1" si="2236"/>
        <v>412350.5809381</v>
      </c>
      <c r="X4381" s="4">
        <f t="shared" ca="1" si="2236"/>
        <v>3201434.9694422819</v>
      </c>
      <c r="Y4381" s="4">
        <f t="shared" ca="1" si="2236"/>
        <v>215069.24512742987</v>
      </c>
      <c r="Z4381" s="4">
        <f t="shared" ca="1" si="2236"/>
        <v>258.59418477110853</v>
      </c>
      <c r="AA4381" s="4">
        <f t="shared" ca="1" si="2236"/>
        <v>215327.83931220078</v>
      </c>
      <c r="AB4381" s="4">
        <f t="shared" ca="1" si="2236"/>
        <v>6765.700930812427</v>
      </c>
      <c r="AC4381" s="4">
        <f t="shared" ca="1" si="2236"/>
        <v>0</v>
      </c>
      <c r="AD4381" s="4">
        <f t="shared" ca="1" si="2236"/>
        <v>0</v>
      </c>
    </row>
    <row r="4382" spans="1:30" hidden="1" outlineLevel="1">
      <c r="D4382" s="7"/>
      <c r="E4382" s="11"/>
      <c r="F4382" s="11"/>
      <c r="G4382" s="55" t="str">
        <f>$G$9</f>
        <v>BULKTRAN</v>
      </c>
      <c r="H4382" s="4">
        <f t="shared" ref="H4382:AD4382" ca="1" si="2237">+H4373+H3604</f>
        <v>1693644.7063513254</v>
      </c>
      <c r="I4382" s="4">
        <f t="shared" ca="1" si="2237"/>
        <v>-1924810.3828296287</v>
      </c>
      <c r="J4382" s="4">
        <f t="shared" ca="1" si="2237"/>
        <v>232461.35513233527</v>
      </c>
      <c r="K4382" s="4">
        <f t="shared" ca="1" si="2237"/>
        <v>688013.5139686272</v>
      </c>
      <c r="L4382" s="4">
        <f t="shared" ca="1" si="2237"/>
        <v>24839.455272281954</v>
      </c>
      <c r="M4382" s="4">
        <f t="shared" ca="1" si="2237"/>
        <v>9088.5551656924436</v>
      </c>
      <c r="N4382" s="4">
        <f t="shared" ca="1" si="2237"/>
        <v>721941.52440660167</v>
      </c>
      <c r="O4382" s="4">
        <f t="shared" ca="1" si="2237"/>
        <v>518904.76131733321</v>
      </c>
      <c r="P4382" s="4">
        <f t="shared" ca="1" si="2237"/>
        <v>119176.56609558091</v>
      </c>
      <c r="Q4382" s="4">
        <f t="shared" ca="1" si="2237"/>
        <v>60367.219840248785</v>
      </c>
      <c r="R4382" s="4">
        <f t="shared" ca="1" si="2237"/>
        <v>4677.7929301573331</v>
      </c>
      <c r="S4382" s="4">
        <f t="shared" ca="1" si="2237"/>
        <v>703126.34018332034</v>
      </c>
      <c r="T4382" s="4">
        <f t="shared" ca="1" si="2237"/>
        <v>4695.4547730700742</v>
      </c>
      <c r="U4382" s="4">
        <f t="shared" ca="1" si="2237"/>
        <v>215632.6869401146</v>
      </c>
      <c r="V4382" s="4">
        <f t="shared" ca="1" si="2237"/>
        <v>1316878.4041327434</v>
      </c>
      <c r="W4382" s="4">
        <f t="shared" ca="1" si="2237"/>
        <v>307471.76151789824</v>
      </c>
      <c r="X4382" s="4">
        <f t="shared" ca="1" si="2237"/>
        <v>1844678.3073638254</v>
      </c>
      <c r="Y4382" s="4">
        <f t="shared" ca="1" si="2237"/>
        <v>112260.63719003751</v>
      </c>
      <c r="Z4382" s="4">
        <f t="shared" ca="1" si="2237"/>
        <v>165.43109663464469</v>
      </c>
      <c r="AA4382" s="4">
        <f t="shared" ca="1" si="2237"/>
        <v>112426.06828667213</v>
      </c>
      <c r="AB4382" s="4">
        <f t="shared" ca="1" si="2237"/>
        <v>3821.4938082022918</v>
      </c>
      <c r="AC4382" s="4">
        <f t="shared" ca="1" si="2237"/>
        <v>0</v>
      </c>
      <c r="AD4382" s="4">
        <f t="shared" ca="1" si="2237"/>
        <v>0</v>
      </c>
    </row>
    <row r="4383" spans="1:30" hidden="1" outlineLevel="1">
      <c r="D4383" s="7"/>
      <c r="E4383" s="11"/>
      <c r="F4383" s="11"/>
      <c r="G4383" s="55" t="str">
        <f>$G$10</f>
        <v>SUBTRAN</v>
      </c>
      <c r="H4383" s="4">
        <f t="shared" ref="H4383:AD4383" ca="1" si="2238">+H4374+H3605</f>
        <v>345202.6986587483</v>
      </c>
      <c r="I4383" s="4">
        <f t="shared" ca="1" si="2238"/>
        <v>-403798.44592340617</v>
      </c>
      <c r="J4383" s="4">
        <f t="shared" ca="1" si="2238"/>
        <v>46778.447411544017</v>
      </c>
      <c r="K4383" s="4">
        <f t="shared" ca="1" si="2238"/>
        <v>137440.89675893239</v>
      </c>
      <c r="L4383" s="4">
        <f t="shared" ca="1" si="2238"/>
        <v>4853.7520366681974</v>
      </c>
      <c r="M4383" s="4">
        <f t="shared" ca="1" si="2238"/>
        <v>2897.5269743810854</v>
      </c>
      <c r="N4383" s="4">
        <f t="shared" ca="1" si="2238"/>
        <v>145192.17576998161</v>
      </c>
      <c r="O4383" s="4">
        <f t="shared" ca="1" si="2238"/>
        <v>103066.89804906063</v>
      </c>
      <c r="P4383" s="4">
        <f t="shared" ca="1" si="2238"/>
        <v>23604.78840389003</v>
      </c>
      <c r="Q4383" s="4">
        <f t="shared" ca="1" si="2238"/>
        <v>15708.635562130155</v>
      </c>
      <c r="R4383" s="4">
        <f t="shared" ca="1" si="2238"/>
        <v>0</v>
      </c>
      <c r="S4383" s="4">
        <f t="shared" ca="1" si="2238"/>
        <v>142380.32201508089</v>
      </c>
      <c r="T4383" s="4">
        <f t="shared" ca="1" si="2238"/>
        <v>916.29711212679376</v>
      </c>
      <c r="U4383" s="4">
        <f t="shared" ca="1" si="2238"/>
        <v>42730.10260991066</v>
      </c>
      <c r="V4383" s="4">
        <f t="shared" ca="1" si="2238"/>
        <v>344566.41762727674</v>
      </c>
      <c r="W4383" s="4">
        <f t="shared" ca="1" si="2238"/>
        <v>0</v>
      </c>
      <c r="X4383" s="4">
        <f t="shared" ca="1" si="2238"/>
        <v>388212.81734931463</v>
      </c>
      <c r="Y4383" s="4">
        <f t="shared" ca="1" si="2238"/>
        <v>21809.556077449372</v>
      </c>
      <c r="Z4383" s="4">
        <f t="shared" ca="1" si="2238"/>
        <v>29.051784053964056</v>
      </c>
      <c r="AA4383" s="4">
        <f t="shared" ca="1" si="2238"/>
        <v>21838.607861503366</v>
      </c>
      <c r="AB4383" s="4">
        <f t="shared" ca="1" si="2238"/>
        <v>768.24088510450883</v>
      </c>
      <c r="AC4383" s="4">
        <f t="shared" ca="1" si="2238"/>
        <v>3119.5779674866199</v>
      </c>
      <c r="AD4383" s="4">
        <f t="shared" ca="1" si="2238"/>
        <v>710.95532213904323</v>
      </c>
    </row>
    <row r="4384" spans="1:30" hidden="1" outlineLevel="1">
      <c r="D4384" s="7"/>
      <c r="E4384" s="11"/>
      <c r="F4384" s="11"/>
      <c r="G4384" s="55" t="str">
        <f>$G$11</f>
        <v>DISTPRI</v>
      </c>
      <c r="H4384" s="4">
        <f t="shared" ref="H4384:AD4384" ca="1" si="2239">+H4375+H3606</f>
        <v>62151.150138288183</v>
      </c>
      <c r="I4384" s="4">
        <f t="shared" ca="1" si="2239"/>
        <v>-2700211.3029630985</v>
      </c>
      <c r="J4384" s="4">
        <f t="shared" ca="1" si="2239"/>
        <v>334607.46049832873</v>
      </c>
      <c r="K4384" s="4">
        <f t="shared" ca="1" si="2239"/>
        <v>985412.2665446254</v>
      </c>
      <c r="L4384" s="4">
        <f t="shared" ca="1" si="2239"/>
        <v>34982.473243375352</v>
      </c>
      <c r="M4384" s="4">
        <f t="shared" ca="1" si="2239"/>
        <v>0</v>
      </c>
      <c r="N4384" s="4">
        <f t="shared" ca="1" si="2239"/>
        <v>1020394.7397880002</v>
      </c>
      <c r="O4384" s="4">
        <f t="shared" ca="1" si="2239"/>
        <v>732894.58795373107</v>
      </c>
      <c r="P4384" s="4">
        <f t="shared" ca="1" si="2239"/>
        <v>167921.76745292466</v>
      </c>
      <c r="Q4384" s="4">
        <f t="shared" ca="1" si="2239"/>
        <v>0</v>
      </c>
      <c r="R4384" s="4">
        <f t="shared" ca="1" si="2239"/>
        <v>0</v>
      </c>
      <c r="S4384" s="4">
        <f t="shared" ca="1" si="2239"/>
        <v>900816.35540665616</v>
      </c>
      <c r="T4384" s="4">
        <f t="shared" ca="1" si="2239"/>
        <v>7249.8711426868713</v>
      </c>
      <c r="U4384" s="4">
        <f t="shared" ca="1" si="2239"/>
        <v>309035.84785898728</v>
      </c>
      <c r="V4384" s="4">
        <f t="shared" ca="1" si="2239"/>
        <v>0</v>
      </c>
      <c r="W4384" s="4">
        <f t="shared" ca="1" si="2239"/>
        <v>0</v>
      </c>
      <c r="X4384" s="4">
        <f t="shared" ca="1" si="2239"/>
        <v>316285.71900167409</v>
      </c>
      <c r="Y4384" s="4">
        <f t="shared" ca="1" si="2239"/>
        <v>157160.52691635679</v>
      </c>
      <c r="Z4384" s="4">
        <f t="shared" ca="1" si="2239"/>
        <v>315.83925600559189</v>
      </c>
      <c r="AA4384" s="4">
        <f t="shared" ca="1" si="2239"/>
        <v>157476.36617236247</v>
      </c>
      <c r="AB4384" s="4">
        <f t="shared" ca="1" si="2239"/>
        <v>5449.5837651309539</v>
      </c>
      <c r="AC4384" s="4">
        <f t="shared" ca="1" si="2239"/>
        <v>22270.915491709959</v>
      </c>
      <c r="AD4384" s="4">
        <f t="shared" ca="1" si="2239"/>
        <v>5061.3129775246671</v>
      </c>
    </row>
    <row r="4385" spans="2:30" hidden="1" outlineLevel="1">
      <c r="D4385" s="7"/>
      <c r="E4385" s="11"/>
      <c r="F4385" s="11"/>
      <c r="G4385" s="55" t="str">
        <f>$G$12</f>
        <v>DISTSEC</v>
      </c>
      <c r="H4385" s="4">
        <f t="shared" ref="H4385:AD4385" ca="1" si="2240">+H4376+H3607</f>
        <v>-396924.17192070896</v>
      </c>
      <c r="I4385" s="4">
        <f t="shared" ca="1" si="2240"/>
        <v>-1547785.9017319093</v>
      </c>
      <c r="J4385" s="4">
        <f t="shared" ca="1" si="2240"/>
        <v>193996.0142400864</v>
      </c>
      <c r="K4385" s="4">
        <f t="shared" ca="1" si="2240"/>
        <v>474501.06579669844</v>
      </c>
      <c r="L4385" s="4">
        <f t="shared" ca="1" si="2240"/>
        <v>0</v>
      </c>
      <c r="M4385" s="4">
        <f t="shared" ca="1" si="2240"/>
        <v>0</v>
      </c>
      <c r="N4385" s="4">
        <f t="shared" ca="1" si="2240"/>
        <v>474501.06579669844</v>
      </c>
      <c r="O4385" s="4">
        <f t="shared" ca="1" si="2240"/>
        <v>299910.40372023417</v>
      </c>
      <c r="P4385" s="4">
        <f t="shared" ca="1" si="2240"/>
        <v>0</v>
      </c>
      <c r="Q4385" s="4">
        <f t="shared" ca="1" si="2240"/>
        <v>0</v>
      </c>
      <c r="R4385" s="4">
        <f t="shared" ca="1" si="2240"/>
        <v>0</v>
      </c>
      <c r="S4385" s="4">
        <f t="shared" ca="1" si="2240"/>
        <v>299910.40372023417</v>
      </c>
      <c r="T4385" s="4">
        <f t="shared" ca="1" si="2240"/>
        <v>2228.1341838174244</v>
      </c>
      <c r="U4385" s="4">
        <f t="shared" ca="1" si="2240"/>
        <v>0</v>
      </c>
      <c r="V4385" s="4">
        <f t="shared" ca="1" si="2240"/>
        <v>0</v>
      </c>
      <c r="W4385" s="4">
        <f t="shared" ca="1" si="2240"/>
        <v>0</v>
      </c>
      <c r="X4385" s="4">
        <f t="shared" ca="1" si="2240"/>
        <v>2228.1341838174244</v>
      </c>
      <c r="Y4385" s="4">
        <f t="shared" ca="1" si="2240"/>
        <v>78558.466837070591</v>
      </c>
      <c r="Z4385" s="4">
        <f t="shared" ca="1" si="2240"/>
        <v>0</v>
      </c>
      <c r="AA4385" s="4">
        <f t="shared" ca="1" si="2240"/>
        <v>78558.466837070591</v>
      </c>
      <c r="AB4385" s="4">
        <f t="shared" ca="1" si="2240"/>
        <v>2098.1697639547592</v>
      </c>
      <c r="AC4385" s="4">
        <f t="shared" ca="1" si="2240"/>
        <v>84988.365145551492</v>
      </c>
      <c r="AD4385" s="4">
        <f t="shared" ca="1" si="2240"/>
        <v>14581.110123788787</v>
      </c>
    </row>
    <row r="4386" spans="2:30" hidden="1" outlineLevel="1">
      <c r="D4386" s="7"/>
      <c r="E4386" s="11"/>
      <c r="F4386" s="11"/>
      <c r="G4386" s="55" t="str">
        <f>$G$13</f>
        <v>ENERGY</v>
      </c>
      <c r="H4386" s="4">
        <f t="shared" ref="H4386:AD4386" ca="1" si="2241">+H4377+H3608</f>
        <v>621679.04618030298</v>
      </c>
      <c r="I4386" s="4">
        <f t="shared" ca="1" si="2241"/>
        <v>-101967.35221057248</v>
      </c>
      <c r="J4386" s="4">
        <f t="shared" ca="1" si="2241"/>
        <v>36730.101860939321</v>
      </c>
      <c r="K4386" s="4">
        <f t="shared" ca="1" si="2241"/>
        <v>102470.83090756135</v>
      </c>
      <c r="L4386" s="4">
        <f t="shared" ca="1" si="2241"/>
        <v>3516.4723133665552</v>
      </c>
      <c r="M4386" s="4">
        <f t="shared" ca="1" si="2241"/>
        <v>-1915.6553091233163</v>
      </c>
      <c r="N4386" s="4">
        <f t="shared" ca="1" si="2241"/>
        <v>104071.64791180355</v>
      </c>
      <c r="O4386" s="4">
        <f t="shared" ca="1" si="2241"/>
        <v>93362.616645393122</v>
      </c>
      <c r="P4386" s="4">
        <f t="shared" ca="1" si="2241"/>
        <v>21348.879757084542</v>
      </c>
      <c r="Q4386" s="4">
        <f t="shared" ca="1" si="2241"/>
        <v>10829.030089494951</v>
      </c>
      <c r="R4386" s="4">
        <f t="shared" ca="1" si="2241"/>
        <v>747.77337565379639</v>
      </c>
      <c r="S4386" s="4">
        <f t="shared" ca="1" si="2241"/>
        <v>126288.29986762603</v>
      </c>
      <c r="T4386" s="4">
        <f t="shared" ca="1" si="2241"/>
        <v>1429.4295348531698</v>
      </c>
      <c r="U4386" s="4">
        <f t="shared" ca="1" si="2241"/>
        <v>47220.240602635851</v>
      </c>
      <c r="V4386" s="4">
        <f t="shared" ca="1" si="2241"/>
        <v>296076.7393013417</v>
      </c>
      <c r="W4386" s="4">
        <f t="shared" ca="1" si="2241"/>
        <v>67902.602395485359</v>
      </c>
      <c r="X4386" s="4">
        <f t="shared" ca="1" si="2241"/>
        <v>412629.0118343113</v>
      </c>
      <c r="Y4386" s="4">
        <f t="shared" ca="1" si="2241"/>
        <v>18884.359877323899</v>
      </c>
      <c r="Z4386" s="4">
        <f t="shared" ca="1" si="2241"/>
        <v>99.171547357772909</v>
      </c>
      <c r="AA4386" s="4">
        <f t="shared" ca="1" si="2241"/>
        <v>18983.531424681722</v>
      </c>
      <c r="AB4386" s="4">
        <f t="shared" ca="1" si="2241"/>
        <v>754.62903226189735</v>
      </c>
      <c r="AC4386" s="4">
        <f t="shared" ca="1" si="2241"/>
        <v>20307.44247155566</v>
      </c>
      <c r="AD4386" s="4">
        <f t="shared" ca="1" si="2241"/>
        <v>3881.7339876914243</v>
      </c>
    </row>
    <row r="4387" spans="2:30" hidden="1" outlineLevel="1">
      <c r="D4387" s="7"/>
      <c r="E4387" s="11"/>
      <c r="F4387" s="11"/>
      <c r="G4387" s="55" t="str">
        <f>$G$14</f>
        <v>CUSTOMER</v>
      </c>
      <c r="H4387" s="4">
        <f t="shared" ref="H4387:AD4387" ca="1" si="2242">+H4378+H3609</f>
        <v>1488301.8509746906</v>
      </c>
      <c r="I4387" s="4">
        <f t="shared" ca="1" si="2242"/>
        <v>-491174.66287716589</v>
      </c>
      <c r="J4387" s="4">
        <f t="shared" ca="1" si="2242"/>
        <v>317056.64411516482</v>
      </c>
      <c r="K4387" s="4">
        <f t="shared" ca="1" si="2242"/>
        <v>72831.324425927334</v>
      </c>
      <c r="L4387" s="4">
        <f t="shared" ca="1" si="2242"/>
        <v>27148.856186674042</v>
      </c>
      <c r="M4387" s="4">
        <f t="shared" ca="1" si="2242"/>
        <v>12152.721823536616</v>
      </c>
      <c r="N4387" s="4">
        <f t="shared" ca="1" si="2242"/>
        <v>112132.90243613799</v>
      </c>
      <c r="O4387" s="4">
        <f t="shared" ca="1" si="2242"/>
        <v>20581.561063941765</v>
      </c>
      <c r="P4387" s="4">
        <f t="shared" ca="1" si="2242"/>
        <v>7515.7938419274433</v>
      </c>
      <c r="Q4387" s="4">
        <f t="shared" ca="1" si="2242"/>
        <v>18311.947654994623</v>
      </c>
      <c r="R4387" s="4">
        <f t="shared" ca="1" si="2242"/>
        <v>5468.8961760069969</v>
      </c>
      <c r="S4387" s="4">
        <f t="shared" ca="1" si="2242"/>
        <v>51878.198736870865</v>
      </c>
      <c r="T4387" s="4">
        <f t="shared" ca="1" si="2242"/>
        <v>38.65186264663221</v>
      </c>
      <c r="U4387" s="4">
        <f t="shared" ca="1" si="2242"/>
        <v>2654.0557861970874</v>
      </c>
      <c r="V4387" s="4">
        <f t="shared" ca="1" si="2242"/>
        <v>16431.572848781499</v>
      </c>
      <c r="W4387" s="4">
        <f t="shared" ca="1" si="2242"/>
        <v>3785.77423772567</v>
      </c>
      <c r="X4387" s="4">
        <f t="shared" ca="1" si="2242"/>
        <v>22910.05473535091</v>
      </c>
      <c r="Y4387" s="4">
        <f t="shared" ca="1" si="2242"/>
        <v>4040.9492705512257</v>
      </c>
      <c r="Z4387" s="4">
        <f t="shared" ca="1" si="2242"/>
        <v>8.529859979281726</v>
      </c>
      <c r="AA4387" s="4">
        <f t="shared" ca="1" si="2242"/>
        <v>4049.4791305305039</v>
      </c>
      <c r="AB4387" s="4">
        <f t="shared" ca="1" si="2242"/>
        <v>195.57176983702544</v>
      </c>
      <c r="AC4387" s="4">
        <f t="shared" ca="1" si="2242"/>
        <v>1299801.023499992</v>
      </c>
      <c r="AD4387" s="4">
        <f t="shared" ca="1" si="2242"/>
        <v>171452.63942797197</v>
      </c>
    </row>
    <row r="4388" spans="2:30" collapsed="1">
      <c r="B4388" s="112" t="s">
        <v>166</v>
      </c>
      <c r="D4388" s="7"/>
      <c r="E4388" s="60">
        <f>+E4379+E3610</f>
        <v>5636535.33279006</v>
      </c>
      <c r="F4388" s="3"/>
      <c r="G4388" s="55" t="str">
        <f>$G$15</f>
        <v>TOTAL</v>
      </c>
      <c r="H4388" s="4">
        <f t="shared" ref="H4388:AD4388" ca="1" si="2243">+H4379+H3610</f>
        <v>5636535.3327900795</v>
      </c>
      <c r="I4388" s="4">
        <f t="shared" ca="1" si="2243"/>
        <v>-12125493.454186274</v>
      </c>
      <c r="J4388" s="4">
        <f t="shared" ca="1" si="2243"/>
        <v>1686651.1783181506</v>
      </c>
      <c r="K4388" s="4">
        <f t="shared" ca="1" si="2243"/>
        <v>3850541.5602919869</v>
      </c>
      <c r="L4388" s="4">
        <f t="shared" ca="1" si="2243"/>
        <v>135746.40031532757</v>
      </c>
      <c r="M4388" s="4">
        <f t="shared" ca="1" si="2243"/>
        <v>30287.909968540127</v>
      </c>
      <c r="N4388" s="4">
        <f t="shared" ca="1" si="2243"/>
        <v>4016575.8705758504</v>
      </c>
      <c r="O4388" s="4">
        <f t="shared" ca="1" si="2243"/>
        <v>2816559.4287545858</v>
      </c>
      <c r="P4388" s="4">
        <f t="shared" ca="1" si="2243"/>
        <v>575702.72148430278</v>
      </c>
      <c r="Q4388" s="4">
        <f t="shared" ca="1" si="2243"/>
        <v>208724.23545735612</v>
      </c>
      <c r="R4388" s="4">
        <f t="shared" ca="1" si="2243"/>
        <v>14747.513079781864</v>
      </c>
      <c r="S4388" s="4">
        <f t="shared" ca="1" si="2243"/>
        <v>3615733.8987760278</v>
      </c>
      <c r="T4388" s="4">
        <f t="shared" ca="1" si="2243"/>
        <v>24604.521869172011</v>
      </c>
      <c r="U4388" s="4">
        <f t="shared" ca="1" si="2243"/>
        <v>999084.86744335596</v>
      </c>
      <c r="V4388" s="4">
        <f t="shared" ca="1" si="2243"/>
        <v>4373178.9055088386</v>
      </c>
      <c r="W4388" s="4">
        <f t="shared" ca="1" si="2243"/>
        <v>791510.71908921015</v>
      </c>
      <c r="X4388" s="4">
        <f t="shared" ca="1" si="2243"/>
        <v>6188379.0139105776</v>
      </c>
      <c r="Y4388" s="4">
        <f t="shared" ca="1" si="2243"/>
        <v>607783.74129621859</v>
      </c>
      <c r="Z4388" s="4">
        <f t="shared" ca="1" si="2243"/>
        <v>876.61772880236151</v>
      </c>
      <c r="AA4388" s="4">
        <f t="shared" ca="1" si="2243"/>
        <v>608660.35902502108</v>
      </c>
      <c r="AB4388" s="4">
        <f t="shared" ca="1" si="2243"/>
        <v>19853.389955303879</v>
      </c>
      <c r="AC4388" s="4">
        <f t="shared" ca="1" si="2243"/>
        <v>1430487.3245762964</v>
      </c>
      <c r="AD4388" s="4">
        <f t="shared" ca="1" si="2243"/>
        <v>195687.75183911607</v>
      </c>
    </row>
    <row r="4389" spans="2:30">
      <c r="D4389" s="7"/>
      <c r="F4389" s="53"/>
    </row>
    <row r="4390" spans="2:30" hidden="1" outlineLevel="1">
      <c r="D4390" s="7"/>
      <c r="E4390" s="11"/>
      <c r="F4390" s="11"/>
      <c r="G4390" s="55" t="str">
        <f>$G$8</f>
        <v>PRODUCTION</v>
      </c>
      <c r="H4390" s="4">
        <f t="shared" ref="H4390:AD4390" ca="1" si="2244">H2571+H3603+H4372</f>
        <v>163100994.98146933</v>
      </c>
      <c r="I4390" s="4">
        <f t="shared" ca="1" si="2244"/>
        <v>83641603.474630639</v>
      </c>
      <c r="J4390" s="4">
        <f t="shared" ca="1" si="2244"/>
        <v>4569973.1560595017</v>
      </c>
      <c r="K4390" s="4">
        <f t="shared" ca="1" si="2244"/>
        <v>14993725.001257597</v>
      </c>
      <c r="L4390" s="4">
        <f t="shared" ca="1" si="2244"/>
        <v>375846.30192877498</v>
      </c>
      <c r="M4390" s="4">
        <f t="shared" ca="1" si="2244"/>
        <v>41296.281574456261</v>
      </c>
      <c r="N4390" s="4">
        <f t="shared" ca="1" si="2244"/>
        <v>15410867.584760826</v>
      </c>
      <c r="O4390" s="4">
        <f t="shared" ca="1" si="2244"/>
        <v>11486399.403703315</v>
      </c>
      <c r="P4390" s="4">
        <f t="shared" ca="1" si="2244"/>
        <v>2161800.4482951853</v>
      </c>
      <c r="Q4390" s="4">
        <f t="shared" ca="1" si="2244"/>
        <v>859466.51523443835</v>
      </c>
      <c r="R4390" s="4">
        <f t="shared" ca="1" si="2244"/>
        <v>24206.331431061648</v>
      </c>
      <c r="S4390" s="4">
        <f t="shared" ca="1" si="2244"/>
        <v>14531872.698664006</v>
      </c>
      <c r="T4390" s="4">
        <f t="shared" ca="1" si="2244"/>
        <v>343186.69621960499</v>
      </c>
      <c r="U4390" s="4">
        <f t="shared" ca="1" si="2244"/>
        <v>5671046.2408460313</v>
      </c>
      <c r="V4390" s="4">
        <f t="shared" ca="1" si="2244"/>
        <v>31137495.458438337</v>
      </c>
      <c r="W4390" s="4">
        <f t="shared" ca="1" si="2244"/>
        <v>4403929.9318125984</v>
      </c>
      <c r="X4390" s="4">
        <f t="shared" ca="1" si="2244"/>
        <v>41555658.327316567</v>
      </c>
      <c r="Y4390" s="4">
        <f t="shared" ca="1" si="2244"/>
        <v>3285669.1014198987</v>
      </c>
      <c r="Z4390" s="4">
        <f t="shared" ca="1" si="2244"/>
        <v>61611.585108604289</v>
      </c>
      <c r="AA4390" s="4">
        <f t="shared" ca="1" si="2244"/>
        <v>3347280.686528503</v>
      </c>
      <c r="AB4390" s="4">
        <f t="shared" ca="1" si="2244"/>
        <v>43739.053509261292</v>
      </c>
      <c r="AC4390" s="4">
        <f t="shared" ca="1" si="2244"/>
        <v>0</v>
      </c>
      <c r="AD4390" s="4">
        <f t="shared" ca="1" si="2244"/>
        <v>0</v>
      </c>
    </row>
    <row r="4391" spans="2:30" hidden="1" outlineLevel="1">
      <c r="D4391" s="7"/>
      <c r="E4391" s="11"/>
      <c r="F4391" s="11"/>
      <c r="G4391" s="55" t="str">
        <f>$G$9</f>
        <v>BULKTRAN</v>
      </c>
      <c r="H4391" s="4">
        <f t="shared" ref="H4391:AD4391" ca="1" si="2245">H2572+H3604+H4373</f>
        <v>23651862.108105622</v>
      </c>
      <c r="I4391" s="4">
        <f t="shared" ca="1" si="2245"/>
        <v>8922083.2911923602</v>
      </c>
      <c r="J4391" s="4">
        <f t="shared" ca="1" si="2245"/>
        <v>767983.67416391673</v>
      </c>
      <c r="K4391" s="4">
        <f t="shared" ca="1" si="2245"/>
        <v>2646507.7281592041</v>
      </c>
      <c r="L4391" s="4">
        <f t="shared" ca="1" si="2245"/>
        <v>85311.617991217849</v>
      </c>
      <c r="M4391" s="4">
        <f t="shared" ca="1" si="2245"/>
        <v>14849.801425884176</v>
      </c>
      <c r="N4391" s="4">
        <f t="shared" ca="1" si="2245"/>
        <v>2746669.147576306</v>
      </c>
      <c r="O4391" s="4">
        <f t="shared" ca="1" si="2245"/>
        <v>2012026.6260620761</v>
      </c>
      <c r="P4391" s="4">
        <f t="shared" ca="1" si="2245"/>
        <v>399639.38690193387</v>
      </c>
      <c r="Q4391" s="4">
        <f t="shared" ca="1" si="2245"/>
        <v>186599.02909568706</v>
      </c>
      <c r="R4391" s="4">
        <f t="shared" ca="1" si="2245"/>
        <v>10342.723658800038</v>
      </c>
      <c r="S4391" s="4">
        <f t="shared" ca="1" si="2245"/>
        <v>2608607.7657184973</v>
      </c>
      <c r="T4391" s="4">
        <f t="shared" ca="1" si="2245"/>
        <v>56484.096421040784</v>
      </c>
      <c r="U4391" s="4">
        <f t="shared" ca="1" si="2245"/>
        <v>1060429.5164805911</v>
      </c>
      <c r="V4391" s="4">
        <f t="shared" ca="1" si="2245"/>
        <v>5793741.0666210195</v>
      </c>
      <c r="W4391" s="4">
        <f t="shared" ca="1" si="2245"/>
        <v>1110237.6498162213</v>
      </c>
      <c r="X4391" s="4">
        <f t="shared" ca="1" si="2245"/>
        <v>8020892.3293388728</v>
      </c>
      <c r="Y4391" s="4">
        <f t="shared" ca="1" si="2245"/>
        <v>568071.0959010073</v>
      </c>
      <c r="Z4391" s="4">
        <f t="shared" ca="1" si="2245"/>
        <v>7784.5995238582082</v>
      </c>
      <c r="AA4391" s="4">
        <f t="shared" ca="1" si="2245"/>
        <v>575855.69542486547</v>
      </c>
      <c r="AB4391" s="4">
        <f t="shared" ca="1" si="2245"/>
        <v>9770.2046908053107</v>
      </c>
      <c r="AC4391" s="4">
        <f t="shared" ca="1" si="2245"/>
        <v>0</v>
      </c>
      <c r="AD4391" s="4">
        <f t="shared" ca="1" si="2245"/>
        <v>0</v>
      </c>
    </row>
    <row r="4392" spans="2:30" hidden="1" outlineLevel="1">
      <c r="D4392" s="7"/>
      <c r="E4392" s="11"/>
      <c r="F4392" s="11"/>
      <c r="G4392" s="55" t="str">
        <f>$G$10</f>
        <v>SUBTRAN</v>
      </c>
      <c r="H4392" s="4">
        <f t="shared" ref="H4392:AD4392" ca="1" si="2246">H2573+H3605+H4374</f>
        <v>5368209.0735935885</v>
      </c>
      <c r="I4392" s="4">
        <f t="shared" ca="1" si="2246"/>
        <v>2048268.3455795371</v>
      </c>
      <c r="J4392" s="4">
        <f t="shared" ca="1" si="2246"/>
        <v>164933.92105099693</v>
      </c>
      <c r="K4392" s="4">
        <f t="shared" ca="1" si="2246"/>
        <v>566654.0425057885</v>
      </c>
      <c r="L4392" s="4">
        <f t="shared" ca="1" si="2246"/>
        <v>17868.203298426677</v>
      </c>
      <c r="M4392" s="4">
        <f t="shared" ca="1" si="2246"/>
        <v>4547.458566402508</v>
      </c>
      <c r="N4392" s="4">
        <f t="shared" ca="1" si="2246"/>
        <v>589069.70437061763</v>
      </c>
      <c r="O4392" s="4">
        <f t="shared" ca="1" si="2246"/>
        <v>428258.93632892706</v>
      </c>
      <c r="P4392" s="4">
        <f t="shared" ca="1" si="2246"/>
        <v>84524.710543782581</v>
      </c>
      <c r="Q4392" s="4">
        <f t="shared" ca="1" si="2246"/>
        <v>51816.271664302454</v>
      </c>
      <c r="R4392" s="4">
        <f t="shared" ca="1" si="2246"/>
        <v>0</v>
      </c>
      <c r="S4392" s="4">
        <f t="shared" ca="1" si="2246"/>
        <v>564599.91853701207</v>
      </c>
      <c r="T4392" s="4">
        <f t="shared" ca="1" si="2246"/>
        <v>12195.601900165835</v>
      </c>
      <c r="U4392" s="4">
        <f t="shared" ca="1" si="2246"/>
        <v>226793.0957620425</v>
      </c>
      <c r="V4392" s="4">
        <f t="shared" ca="1" si="2246"/>
        <v>1630188.2934204207</v>
      </c>
      <c r="W4392" s="4">
        <f t="shared" ca="1" si="2246"/>
        <v>0</v>
      </c>
      <c r="X4392" s="4">
        <f t="shared" ca="1" si="2246"/>
        <v>1869176.9910826292</v>
      </c>
      <c r="Y4392" s="4">
        <f t="shared" ca="1" si="2246"/>
        <v>119129.15914034245</v>
      </c>
      <c r="Z4392" s="4">
        <f t="shared" ca="1" si="2246"/>
        <v>1648.4063486868688</v>
      </c>
      <c r="AA4392" s="4">
        <f t="shared" ca="1" si="2246"/>
        <v>120777.56548902934</v>
      </c>
      <c r="AB4392" s="4">
        <f t="shared" ca="1" si="2246"/>
        <v>2074.6917665358078</v>
      </c>
      <c r="AC4392" s="4">
        <f t="shared" ca="1" si="2246"/>
        <v>7644.2350791195713</v>
      </c>
      <c r="AD4392" s="4">
        <f t="shared" ca="1" si="2246"/>
        <v>1663.70063811194</v>
      </c>
    </row>
    <row r="4393" spans="2:30" hidden="1" outlineLevel="1">
      <c r="D4393" s="7"/>
      <c r="E4393" s="11"/>
      <c r="F4393" s="11"/>
      <c r="G4393" s="55" t="str">
        <f>$G$11</f>
        <v>DISTPRI</v>
      </c>
      <c r="H4393" s="4">
        <f t="shared" ref="H4393:AD4393" ca="1" si="2247">H2574+H3606+H4375</f>
        <v>56754804.423084885</v>
      </c>
      <c r="I4393" s="4">
        <f t="shared" ca="1" si="2247"/>
        <v>35385737.901293024</v>
      </c>
      <c r="J4393" s="4">
        <f t="shared" ca="1" si="2247"/>
        <v>2101175.5149457953</v>
      </c>
      <c r="K4393" s="4">
        <f t="shared" ca="1" si="2247"/>
        <v>7400434.6931128884</v>
      </c>
      <c r="L4393" s="4">
        <f t="shared" ca="1" si="2247"/>
        <v>223394.33655697736</v>
      </c>
      <c r="M4393" s="4">
        <f t="shared" ca="1" si="2247"/>
        <v>0</v>
      </c>
      <c r="N4393" s="4">
        <f t="shared" ca="1" si="2247"/>
        <v>7623829.0296698641</v>
      </c>
      <c r="O4393" s="4">
        <f t="shared" ca="1" si="2247"/>
        <v>5578118.7361042257</v>
      </c>
      <c r="P4393" s="4">
        <f t="shared" ca="1" si="2247"/>
        <v>1080846.0819984078</v>
      </c>
      <c r="Q4393" s="4">
        <f t="shared" ca="1" si="2247"/>
        <v>0</v>
      </c>
      <c r="R4393" s="4">
        <f t="shared" ca="1" si="2247"/>
        <v>0</v>
      </c>
      <c r="S4393" s="4">
        <f t="shared" ca="1" si="2247"/>
        <v>6658964.8181026326</v>
      </c>
      <c r="T4393" s="4">
        <f t="shared" ca="1" si="2247"/>
        <v>178594.47745580954</v>
      </c>
      <c r="U4393" s="4">
        <f t="shared" ca="1" si="2247"/>
        <v>3040276.2299956945</v>
      </c>
      <c r="V4393" s="4">
        <f t="shared" ca="1" si="2247"/>
        <v>0</v>
      </c>
      <c r="W4393" s="4">
        <f t="shared" ca="1" si="2247"/>
        <v>0</v>
      </c>
      <c r="X4393" s="4">
        <f t="shared" ca="1" si="2247"/>
        <v>3218870.7074515047</v>
      </c>
      <c r="Y4393" s="4">
        <f t="shared" ca="1" si="2247"/>
        <v>1605174.8009771246</v>
      </c>
      <c r="Z4393" s="4">
        <f t="shared" ca="1" si="2247"/>
        <v>24488.405153011339</v>
      </c>
      <c r="AA4393" s="4">
        <f t="shared" ca="1" si="2247"/>
        <v>1629663.2061301358</v>
      </c>
      <c r="AB4393" s="4">
        <f t="shared" ca="1" si="2247"/>
        <v>25097.94222110846</v>
      </c>
      <c r="AC4393" s="4">
        <f t="shared" ca="1" si="2247"/>
        <v>92102.454595336603</v>
      </c>
      <c r="AD4393" s="4">
        <f t="shared" ca="1" si="2247"/>
        <v>19362.848675467943</v>
      </c>
    </row>
    <row r="4394" spans="2:30" hidden="1" outlineLevel="1">
      <c r="D4394" s="7"/>
      <c r="E4394" s="11"/>
      <c r="F4394" s="11"/>
      <c r="G4394" s="55" t="str">
        <f>$G$12</f>
        <v>DISTSEC</v>
      </c>
      <c r="H4394" s="4">
        <f t="shared" ref="H4394:AD4394" ca="1" si="2248">H2575+H3607+H4376</f>
        <v>25181879.550872307</v>
      </c>
      <c r="I4394" s="4">
        <f t="shared" ca="1" si="2248"/>
        <v>17631651.430779174</v>
      </c>
      <c r="J4394" s="4">
        <f t="shared" ca="1" si="2248"/>
        <v>1105745.2173250134</v>
      </c>
      <c r="K4394" s="4">
        <f t="shared" ca="1" si="2248"/>
        <v>3225379.3828013721</v>
      </c>
      <c r="L4394" s="4">
        <f t="shared" ca="1" si="2248"/>
        <v>0</v>
      </c>
      <c r="M4394" s="4">
        <f t="shared" ca="1" si="2248"/>
        <v>0</v>
      </c>
      <c r="N4394" s="4">
        <f t="shared" ca="1" si="2248"/>
        <v>3225379.3828013721</v>
      </c>
      <c r="O4394" s="4">
        <f t="shared" ca="1" si="2248"/>
        <v>2064393.532640049</v>
      </c>
      <c r="P4394" s="4">
        <f t="shared" ca="1" si="2248"/>
        <v>0</v>
      </c>
      <c r="Q4394" s="4">
        <f t="shared" ca="1" si="2248"/>
        <v>0</v>
      </c>
      <c r="R4394" s="4">
        <f t="shared" ca="1" si="2248"/>
        <v>0</v>
      </c>
      <c r="S4394" s="4">
        <f t="shared" ca="1" si="2248"/>
        <v>2064393.532640049</v>
      </c>
      <c r="T4394" s="4">
        <f t="shared" ca="1" si="2248"/>
        <v>49568.172195917665</v>
      </c>
      <c r="U4394" s="4">
        <f t="shared" ca="1" si="2248"/>
        <v>0</v>
      </c>
      <c r="V4394" s="4">
        <f t="shared" ca="1" si="2248"/>
        <v>0</v>
      </c>
      <c r="W4394" s="4">
        <f t="shared" ca="1" si="2248"/>
        <v>0</v>
      </c>
      <c r="X4394" s="4">
        <f t="shared" ca="1" si="2248"/>
        <v>49568.172195917665</v>
      </c>
      <c r="Y4394" s="4">
        <f t="shared" ca="1" si="2248"/>
        <v>723934.72925749177</v>
      </c>
      <c r="Z4394" s="4">
        <f t="shared" ca="1" si="2248"/>
        <v>0</v>
      </c>
      <c r="AA4394" s="4">
        <f t="shared" ca="1" si="2248"/>
        <v>723934.72925749177</v>
      </c>
      <c r="AB4394" s="4">
        <f t="shared" ca="1" si="2248"/>
        <v>8821.9763925325387</v>
      </c>
      <c r="AC4394" s="4">
        <f t="shared" ca="1" si="2248"/>
        <v>321150.44621760922</v>
      </c>
      <c r="AD4394" s="4">
        <f t="shared" ca="1" si="2248"/>
        <v>51234.663263150433</v>
      </c>
    </row>
    <row r="4395" spans="2:30" hidden="1" outlineLevel="1">
      <c r="D4395" s="7"/>
      <c r="E4395" s="11"/>
      <c r="F4395" s="11"/>
      <c r="G4395" s="55" t="str">
        <f>$G$13</f>
        <v>ENERGY</v>
      </c>
      <c r="H4395" s="4">
        <f t="shared" ref="H4395:AD4395" ca="1" si="2249">H2576+H3608+H4377</f>
        <v>232320011.25605571</v>
      </c>
      <c r="I4395" s="4">
        <f t="shared" ca="1" si="2249"/>
        <v>88850016.634888306</v>
      </c>
      <c r="J4395" s="4">
        <f t="shared" ca="1" si="2249"/>
        <v>5622683.1056959899</v>
      </c>
      <c r="K4395" s="4">
        <f t="shared" ca="1" si="2249"/>
        <v>18868797.974136896</v>
      </c>
      <c r="L4395" s="4">
        <f t="shared" ca="1" si="2249"/>
        <v>549534.42260859185</v>
      </c>
      <c r="M4395" s="4">
        <f t="shared" ca="1" si="2249"/>
        <v>34136.948200861785</v>
      </c>
      <c r="N4395" s="4">
        <f t="shared" ca="1" si="2249"/>
        <v>19452469.344946351</v>
      </c>
      <c r="O4395" s="4">
        <f t="shared" ca="1" si="2249"/>
        <v>17412345.136384208</v>
      </c>
      <c r="P4395" s="4">
        <f t="shared" ca="1" si="2249"/>
        <v>3286180.6972347423</v>
      </c>
      <c r="Q4395" s="4">
        <f t="shared" ca="1" si="2249"/>
        <v>1454774.8249223589</v>
      </c>
      <c r="R4395" s="4">
        <f t="shared" ca="1" si="2249"/>
        <v>67655.004742355333</v>
      </c>
      <c r="S4395" s="4">
        <f t="shared" ca="1" si="2249"/>
        <v>22220955.663283661</v>
      </c>
      <c r="T4395" s="4">
        <f t="shared" ca="1" si="2249"/>
        <v>658316.23423209495</v>
      </c>
      <c r="U4395" s="4">
        <f t="shared" ca="1" si="2249"/>
        <v>11341030.304823194</v>
      </c>
      <c r="V4395" s="4">
        <f t="shared" ca="1" si="2249"/>
        <v>65071084.829570755</v>
      </c>
      <c r="W4395" s="4">
        <f t="shared" ca="1" si="2249"/>
        <v>11984711.224950826</v>
      </c>
      <c r="X4395" s="4">
        <f t="shared" ca="1" si="2249"/>
        <v>89055142.593576863</v>
      </c>
      <c r="Y4395" s="4">
        <f t="shared" ca="1" si="2249"/>
        <v>4649578.6953434246</v>
      </c>
      <c r="Z4395" s="4">
        <f t="shared" ca="1" si="2249"/>
        <v>75698.144360922481</v>
      </c>
      <c r="AA4395" s="4">
        <f t="shared" ca="1" si="2249"/>
        <v>4725276.8397043478</v>
      </c>
      <c r="AB4395" s="4">
        <f t="shared" ca="1" si="2249"/>
        <v>85087.187979221591</v>
      </c>
      <c r="AC4395" s="4">
        <f t="shared" ca="1" si="2249"/>
        <v>1952595.6221962934</v>
      </c>
      <c r="AD4395" s="4">
        <f t="shared" ca="1" si="2249"/>
        <v>355784.26378470805</v>
      </c>
    </row>
    <row r="4396" spans="2:30" hidden="1" outlineLevel="1">
      <c r="D4396" s="7"/>
      <c r="E4396" s="11"/>
      <c r="F4396" s="11"/>
      <c r="G4396" s="55" t="str">
        <f>$G$14</f>
        <v>CUSTOMER</v>
      </c>
      <c r="H4396" s="4">
        <f t="shared" ref="H4396:AD4396" ca="1" si="2250">H2577+H3609+H4378</f>
        <v>18693184.939608593</v>
      </c>
      <c r="I4396" s="4">
        <f t="shared" ca="1" si="2250"/>
        <v>10584651.122069404</v>
      </c>
      <c r="J4396" s="4">
        <f t="shared" ca="1" si="2250"/>
        <v>2436422.1763024526</v>
      </c>
      <c r="K4396" s="4">
        <f t="shared" ca="1" si="2250"/>
        <v>681962.49483343575</v>
      </c>
      <c r="L4396" s="4">
        <f t="shared" ca="1" si="2250"/>
        <v>167791.33430823631</v>
      </c>
      <c r="M4396" s="4">
        <f t="shared" ca="1" si="2250"/>
        <v>31963.307990784131</v>
      </c>
      <c r="N4396" s="4">
        <f t="shared" ca="1" si="2250"/>
        <v>881717.13713245606</v>
      </c>
      <c r="O4396" s="4">
        <f t="shared" ca="1" si="2250"/>
        <v>163966.44925599996</v>
      </c>
      <c r="P4396" s="4">
        <f t="shared" ca="1" si="2250"/>
        <v>48451.215063257929</v>
      </c>
      <c r="Q4396" s="4">
        <f t="shared" ca="1" si="2250"/>
        <v>101061.92875016593</v>
      </c>
      <c r="R4396" s="4">
        <f t="shared" ca="1" si="2250"/>
        <v>19957.049153130403</v>
      </c>
      <c r="S4396" s="4">
        <f t="shared" ca="1" si="2250"/>
        <v>333436.64222255425</v>
      </c>
      <c r="T4396" s="4">
        <f t="shared" ca="1" si="2250"/>
        <v>1024.2604058817396</v>
      </c>
      <c r="U4396" s="4">
        <f t="shared" ca="1" si="2250"/>
        <v>26241.43021419381</v>
      </c>
      <c r="V4396" s="4">
        <f t="shared" ca="1" si="2250"/>
        <v>136934.21831379068</v>
      </c>
      <c r="W4396" s="4">
        <f t="shared" ca="1" si="2250"/>
        <v>24953.18478116802</v>
      </c>
      <c r="X4396" s="4">
        <f t="shared" ca="1" si="2250"/>
        <v>189153.09371503428</v>
      </c>
      <c r="Y4396" s="4">
        <f t="shared" ca="1" si="2250"/>
        <v>43123.702728065058</v>
      </c>
      <c r="Z4396" s="4">
        <f t="shared" ca="1" si="2250"/>
        <v>687.23820621826121</v>
      </c>
      <c r="AA4396" s="4">
        <f t="shared" ca="1" si="2250"/>
        <v>43810.940934283331</v>
      </c>
      <c r="AB4396" s="4">
        <f t="shared" ca="1" si="2250"/>
        <v>1085.600490266308</v>
      </c>
      <c r="AC4396" s="4">
        <f t="shared" ca="1" si="2250"/>
        <v>3537294.6628179308</v>
      </c>
      <c r="AD4396" s="4">
        <f t="shared" ca="1" si="2250"/>
        <v>685613.56392421108</v>
      </c>
    </row>
    <row r="4397" spans="2:30" collapsed="1">
      <c r="B4397" s="112" t="s">
        <v>167</v>
      </c>
      <c r="D4397" s="7"/>
      <c r="E4397" s="4">
        <f>E2578+E3610+E4379</f>
        <v>525070946.33279002</v>
      </c>
      <c r="F4397" s="3"/>
      <c r="G4397" s="55" t="str">
        <f>$G$15</f>
        <v>TOTAL</v>
      </c>
      <c r="H4397" s="4">
        <f t="shared" ref="H4397:AD4397" ca="1" si="2251">H2578+H3610+H4379</f>
        <v>525070946.33279002</v>
      </c>
      <c r="I4397" s="4">
        <f t="shared" ca="1" si="2251"/>
        <v>247064012.20043242</v>
      </c>
      <c r="J4397" s="4">
        <f t="shared" ca="1" si="2251"/>
        <v>16768916.765543666</v>
      </c>
      <c r="K4397" s="4">
        <f t="shared" ca="1" si="2251"/>
        <v>48383461.316807188</v>
      </c>
      <c r="L4397" s="4">
        <f t="shared" ca="1" si="2251"/>
        <v>1419746.2166922253</v>
      </c>
      <c r="M4397" s="4">
        <f t="shared" ca="1" si="2251"/>
        <v>126793.79775838893</v>
      </c>
      <c r="N4397" s="4">
        <f t="shared" ca="1" si="2251"/>
        <v>49930001.331257798</v>
      </c>
      <c r="O4397" s="4">
        <f t="shared" ca="1" si="2251"/>
        <v>39145508.820478797</v>
      </c>
      <c r="P4397" s="4">
        <f t="shared" ca="1" si="2251"/>
        <v>7061442.5400373088</v>
      </c>
      <c r="Q4397" s="4">
        <f t="shared" ca="1" si="2251"/>
        <v>2653718.5696669524</v>
      </c>
      <c r="R4397" s="4">
        <f t="shared" ca="1" si="2251"/>
        <v>122161.1089853474</v>
      </c>
      <c r="S4397" s="4">
        <f t="shared" ca="1" si="2251"/>
        <v>48982831.03916841</v>
      </c>
      <c r="T4397" s="4">
        <f t="shared" ca="1" si="2251"/>
        <v>1299369.5388305155</v>
      </c>
      <c r="U4397" s="4">
        <f t="shared" ca="1" si="2251"/>
        <v>21365816.81812175</v>
      </c>
      <c r="V4397" s="4">
        <f t="shared" ca="1" si="2251"/>
        <v>103769443.86636432</v>
      </c>
      <c r="W4397" s="4">
        <f t="shared" ca="1" si="2251"/>
        <v>17523831.991360817</v>
      </c>
      <c r="X4397" s="4">
        <f t="shared" ca="1" si="2251"/>
        <v>143958462.21467739</v>
      </c>
      <c r="Y4397" s="4">
        <f t="shared" ca="1" si="2251"/>
        <v>10994681.284767352</v>
      </c>
      <c r="Z4397" s="4">
        <f t="shared" ca="1" si="2251"/>
        <v>171918.37870130141</v>
      </c>
      <c r="AA4397" s="4">
        <f t="shared" ca="1" si="2251"/>
        <v>11166599.663468653</v>
      </c>
      <c r="AB4397" s="4">
        <f t="shared" ca="1" si="2251"/>
        <v>175676.65704973129</v>
      </c>
      <c r="AC4397" s="4">
        <f t="shared" ca="1" si="2251"/>
        <v>5910787.4209062904</v>
      </c>
      <c r="AD4397" s="4">
        <f t="shared" ca="1" si="2251"/>
        <v>1113659.0402856497</v>
      </c>
    </row>
    <row r="4398" spans="2:30">
      <c r="D4398" s="7"/>
    </row>
    <row r="4399" spans="2:30" hidden="1" outlineLevel="1">
      <c r="D4399" s="7"/>
      <c r="E4399" s="11"/>
      <c r="F4399" s="11"/>
      <c r="G4399" s="55" t="str">
        <f>$G$8</f>
        <v>PRODUCTION</v>
      </c>
      <c r="H4399" s="15">
        <f t="shared" ref="H4399:AD4399" ca="1" si="2252">H2580-H3603-H4372</f>
        <v>16924687.49221503</v>
      </c>
      <c r="I4399" s="15">
        <f t="shared" ca="1" si="2252"/>
        <v>-51924.062087247148</v>
      </c>
      <c r="J4399" s="15">
        <f t="shared" ca="1" si="2252"/>
        <v>1182726.7815533432</v>
      </c>
      <c r="K4399" s="15">
        <f t="shared" ca="1" si="2252"/>
        <v>3373785.6087626857</v>
      </c>
      <c r="L4399" s="15">
        <f t="shared" ca="1" si="2252"/>
        <v>91694.965175656951</v>
      </c>
      <c r="M4399" s="15">
        <f t="shared" ca="1" si="2252"/>
        <v>13027.786216377128</v>
      </c>
      <c r="N4399" s="15">
        <f t="shared" ca="1" si="2252"/>
        <v>3478508.3601547228</v>
      </c>
      <c r="O4399" s="15">
        <f t="shared" ca="1" si="2252"/>
        <v>2557415.7503825584</v>
      </c>
      <c r="P4399" s="15">
        <f t="shared" ca="1" si="2252"/>
        <v>532425.64641322335</v>
      </c>
      <c r="Q4399" s="15">
        <f t="shared" ca="1" si="2252"/>
        <v>222903.91818332055</v>
      </c>
      <c r="R4399" s="15">
        <f t="shared" ca="1" si="2252"/>
        <v>7465.729528630086</v>
      </c>
      <c r="S4399" s="15">
        <f t="shared" ca="1" si="2252"/>
        <v>3320211.0445077308</v>
      </c>
      <c r="T4399" s="15">
        <f t="shared" ca="1" si="2252"/>
        <v>41754.535957147993</v>
      </c>
      <c r="U4399" s="15">
        <f t="shared" ca="1" si="2252"/>
        <v>1060440.8078053836</v>
      </c>
      <c r="V4399" s="15">
        <f t="shared" ca="1" si="2252"/>
        <v>6286858.7907421142</v>
      </c>
      <c r="W4399" s="15">
        <f t="shared" ca="1" si="2252"/>
        <v>977859.25732534507</v>
      </c>
      <c r="X4399" s="15">
        <f t="shared" ca="1" si="2252"/>
        <v>8366913.3918299861</v>
      </c>
      <c r="Y4399" s="15">
        <f t="shared" ca="1" si="2252"/>
        <v>608412.25720302877</v>
      </c>
      <c r="Z4399" s="15">
        <f t="shared" ca="1" si="2252"/>
        <v>6007.4683732016774</v>
      </c>
      <c r="AA4399" s="15">
        <f t="shared" ca="1" si="2252"/>
        <v>614419.72557623044</v>
      </c>
      <c r="AB4399" s="15">
        <f t="shared" ca="1" si="2252"/>
        <v>13832.250680276396</v>
      </c>
      <c r="AC4399" s="15">
        <f t="shared" ca="1" si="2252"/>
        <v>0</v>
      </c>
      <c r="AD4399" s="15">
        <f t="shared" ca="1" si="2252"/>
        <v>0</v>
      </c>
    </row>
    <row r="4400" spans="2:30" hidden="1" outlineLevel="1">
      <c r="D4400" s="7"/>
      <c r="E4400" s="11"/>
      <c r="F4400" s="11"/>
      <c r="G4400" s="55" t="str">
        <f>$G$9</f>
        <v>BULKTRAN</v>
      </c>
      <c r="H4400" s="15">
        <f t="shared" ref="H4400:AD4400" ca="1" si="2253">H2581-H3604-H4373</f>
        <v>8830698.7218922824</v>
      </c>
      <c r="I4400" s="15">
        <f t="shared" ca="1" si="2253"/>
        <v>-21034.839629033813</v>
      </c>
      <c r="J4400" s="15">
        <f t="shared" ca="1" si="2253"/>
        <v>514468.44500057201</v>
      </c>
      <c r="K4400" s="15">
        <f t="shared" ca="1" si="2253"/>
        <v>1633612.4293729081</v>
      </c>
      <c r="L4400" s="15">
        <f t="shared" ca="1" si="2253"/>
        <v>55344.925737880745</v>
      </c>
      <c r="M4400" s="15">
        <f t="shared" ca="1" si="2253"/>
        <v>14161.463001381266</v>
      </c>
      <c r="N4400" s="15">
        <f t="shared" ca="1" si="2253"/>
        <v>1703118.8181121694</v>
      </c>
      <c r="O4400" s="15">
        <f t="shared" ca="1" si="2253"/>
        <v>1238490.7379802437</v>
      </c>
      <c r="P4400" s="15">
        <f t="shared" ca="1" si="2253"/>
        <v>264010.54559527972</v>
      </c>
      <c r="Q4400" s="15">
        <f t="shared" ca="1" si="2253"/>
        <v>128047.01190094635</v>
      </c>
      <c r="R4400" s="15">
        <f t="shared" ca="1" si="2253"/>
        <v>8983.9789700582678</v>
      </c>
      <c r="S4400" s="15">
        <f t="shared" ca="1" si="2253"/>
        <v>1639532.2744465275</v>
      </c>
      <c r="T4400" s="15">
        <f t="shared" ca="1" si="2253"/>
        <v>22275.469511800173</v>
      </c>
      <c r="U4400" s="15">
        <f t="shared" ca="1" si="2253"/>
        <v>580695.60679862322</v>
      </c>
      <c r="V4400" s="15">
        <f t="shared" ca="1" si="2253"/>
        <v>3359437.4511597464</v>
      </c>
      <c r="W4400" s="15">
        <f t="shared" ca="1" si="2253"/>
        <v>714493.54768406809</v>
      </c>
      <c r="X4400" s="15">
        <f t="shared" ca="1" si="2253"/>
        <v>4676902.0751542374</v>
      </c>
      <c r="Y4400" s="15">
        <f t="shared" ca="1" si="2253"/>
        <v>307541.56776116783</v>
      </c>
      <c r="Z4400" s="15">
        <f t="shared" ca="1" si="2253"/>
        <v>2451.1811411895224</v>
      </c>
      <c r="AA4400" s="15">
        <f t="shared" ca="1" si="2253"/>
        <v>309992.74890235736</v>
      </c>
      <c r="AB4400" s="15">
        <f t="shared" ca="1" si="2253"/>
        <v>7719.1999054494299</v>
      </c>
      <c r="AC4400" s="15">
        <f t="shared" ca="1" si="2253"/>
        <v>0</v>
      </c>
      <c r="AD4400" s="15">
        <f t="shared" ca="1" si="2253"/>
        <v>0</v>
      </c>
    </row>
    <row r="4401" spans="1:30" hidden="1" outlineLevel="1">
      <c r="D4401" s="7"/>
      <c r="E4401" s="11"/>
      <c r="F4401" s="11"/>
      <c r="G4401" s="55" t="str">
        <f>$G$10</f>
        <v>SUBTRAN</v>
      </c>
      <c r="H4401" s="15">
        <f t="shared" ref="H4401:AD4401" ca="1" si="2254">H2582-H3605-H4374</f>
        <v>1852871.2411512248</v>
      </c>
      <c r="I4401" s="15">
        <f t="shared" ca="1" si="2254"/>
        <v>-4359.0259580267593</v>
      </c>
      <c r="J4401" s="15">
        <f t="shared" ca="1" si="2254"/>
        <v>104054.52862760628</v>
      </c>
      <c r="K4401" s="15">
        <f t="shared" ca="1" si="2254"/>
        <v>328380.70743895369</v>
      </c>
      <c r="L4401" s="15">
        <f t="shared" ca="1" si="2254"/>
        <v>10876.469061590293</v>
      </c>
      <c r="M4401" s="15">
        <f t="shared" ca="1" si="2254"/>
        <v>4507.0801158687118</v>
      </c>
      <c r="N4401" s="15">
        <f t="shared" ca="1" si="2254"/>
        <v>343764.25661641266</v>
      </c>
      <c r="O4401" s="15">
        <f t="shared" ca="1" si="2254"/>
        <v>247537.54408667609</v>
      </c>
      <c r="P4401" s="15">
        <f t="shared" ca="1" si="2254"/>
        <v>52562.711175137301</v>
      </c>
      <c r="Q4401" s="15">
        <f t="shared" ca="1" si="2254"/>
        <v>33479.379149220236</v>
      </c>
      <c r="R4401" s="15">
        <f t="shared" ca="1" si="2254"/>
        <v>0</v>
      </c>
      <c r="S4401" s="15">
        <f t="shared" ca="1" si="2254"/>
        <v>333579.63441103371</v>
      </c>
      <c r="T4401" s="15">
        <f t="shared" ca="1" si="2254"/>
        <v>4453.2821574699437</v>
      </c>
      <c r="U4401" s="15">
        <f t="shared" ca="1" si="2254"/>
        <v>116066.24786051486</v>
      </c>
      <c r="V4401" s="15">
        <f t="shared" ca="1" si="2254"/>
        <v>885538.42566240975</v>
      </c>
      <c r="W4401" s="15">
        <f t="shared" ca="1" si="2254"/>
        <v>0</v>
      </c>
      <c r="X4401" s="15">
        <f t="shared" ca="1" si="2254"/>
        <v>1006057.9556803945</v>
      </c>
      <c r="Y4401" s="15">
        <f t="shared" ca="1" si="2254"/>
        <v>60277.549368651278</v>
      </c>
      <c r="Z4401" s="15">
        <f t="shared" ca="1" si="2254"/>
        <v>478.17223871823347</v>
      </c>
      <c r="AA4401" s="15">
        <f t="shared" ca="1" si="2254"/>
        <v>60755.721607369516</v>
      </c>
      <c r="AB4401" s="15">
        <f t="shared" ca="1" si="2254"/>
        <v>1557.0134686283502</v>
      </c>
      <c r="AC4401" s="15">
        <f t="shared" ca="1" si="2254"/>
        <v>6086.9254602702349</v>
      </c>
      <c r="AD4401" s="15">
        <f t="shared" ca="1" si="2254"/>
        <v>1374.2312375355541</v>
      </c>
    </row>
    <row r="4402" spans="1:30" hidden="1" outlineLevel="1">
      <c r="D4402" s="7"/>
      <c r="E4402" s="11"/>
      <c r="F4402" s="11"/>
      <c r="G4402" s="55" t="str">
        <f>$G$11</f>
        <v>DISTPRI</v>
      </c>
      <c r="H4402" s="15">
        <f t="shared" ref="H4402:AD4402" ca="1" si="2255">H2583-H3606-H4375</f>
        <v>6436722.7073903307</v>
      </c>
      <c r="I4402" s="15">
        <f t="shared" ca="1" si="2255"/>
        <v>-31101.535234803334</v>
      </c>
      <c r="J4402" s="15">
        <f t="shared" ca="1" si="2255"/>
        <v>725330.51671289012</v>
      </c>
      <c r="K4402" s="15">
        <f t="shared" ca="1" si="2255"/>
        <v>2280709.482126765</v>
      </c>
      <c r="L4402" s="15">
        <f t="shared" ca="1" si="2255"/>
        <v>76211.637881260234</v>
      </c>
      <c r="M4402" s="15">
        <f t="shared" ca="1" si="2255"/>
        <v>0</v>
      </c>
      <c r="N4402" s="15">
        <f t="shared" ca="1" si="2255"/>
        <v>2356921.1200080244</v>
      </c>
      <c r="O4402" s="15">
        <f t="shared" ca="1" si="2255"/>
        <v>1704779.8591871255</v>
      </c>
      <c r="P4402" s="15">
        <f t="shared" ca="1" si="2255"/>
        <v>364251.30784935772</v>
      </c>
      <c r="Q4402" s="15">
        <f t="shared" ca="1" si="2255"/>
        <v>0</v>
      </c>
      <c r="R4402" s="15">
        <f t="shared" ca="1" si="2255"/>
        <v>0</v>
      </c>
      <c r="S4402" s="15">
        <f t="shared" ca="1" si="2255"/>
        <v>2069031.167036484</v>
      </c>
      <c r="T4402" s="15">
        <f t="shared" ca="1" si="2255"/>
        <v>31254.714785147655</v>
      </c>
      <c r="U4402" s="15">
        <f t="shared" ca="1" si="2255"/>
        <v>803448.00716494117</v>
      </c>
      <c r="V4402" s="15">
        <f t="shared" ca="1" si="2255"/>
        <v>0</v>
      </c>
      <c r="W4402" s="15">
        <f t="shared" ca="1" si="2255"/>
        <v>0</v>
      </c>
      <c r="X4402" s="15">
        <f t="shared" ca="1" si="2255"/>
        <v>834702.72195008851</v>
      </c>
      <c r="Y4402" s="15">
        <f t="shared" ca="1" si="2255"/>
        <v>415211.46651226602</v>
      </c>
      <c r="Z4402" s="15">
        <f t="shared" ca="1" si="2255"/>
        <v>3296.1858432978834</v>
      </c>
      <c r="AA4402" s="15">
        <f t="shared" ca="1" si="2255"/>
        <v>418507.65235556394</v>
      </c>
      <c r="AB4402" s="15">
        <f t="shared" ca="1" si="2255"/>
        <v>10855.035738327486</v>
      </c>
      <c r="AC4402" s="15">
        <f t="shared" ca="1" si="2255"/>
        <v>42826.363157264932</v>
      </c>
      <c r="AD4402" s="15">
        <f t="shared" ca="1" si="2255"/>
        <v>9649.6656664958464</v>
      </c>
    </row>
    <row r="4403" spans="1:30" hidden="1" outlineLevel="1">
      <c r="D4403" s="7"/>
      <c r="E4403" s="11"/>
      <c r="F4403" s="11"/>
      <c r="G4403" s="55" t="str">
        <f>$G$12</f>
        <v>DISTSEC</v>
      </c>
      <c r="H4403" s="15">
        <f t="shared" ref="H4403:AD4403" ca="1" si="2256">H2584-H3607-H4376</f>
        <v>2620994.6907712254</v>
      </c>
      <c r="I4403" s="15">
        <f t="shared" ca="1" si="2256"/>
        <v>-17684.273042096524</v>
      </c>
      <c r="J4403" s="15">
        <f t="shared" ca="1" si="2256"/>
        <v>421826.30293824227</v>
      </c>
      <c r="K4403" s="15">
        <f t="shared" ca="1" si="2256"/>
        <v>1102399.9652444287</v>
      </c>
      <c r="L4403" s="15">
        <f t="shared" ca="1" si="2256"/>
        <v>0</v>
      </c>
      <c r="M4403" s="15">
        <f t="shared" ca="1" si="2256"/>
        <v>0</v>
      </c>
      <c r="N4403" s="15">
        <f t="shared" ca="1" si="2256"/>
        <v>1102399.9652444287</v>
      </c>
      <c r="O4403" s="15">
        <f t="shared" ca="1" si="2256"/>
        <v>700294.72450443846</v>
      </c>
      <c r="P4403" s="15">
        <f t="shared" ca="1" si="2256"/>
        <v>0</v>
      </c>
      <c r="Q4403" s="15">
        <f t="shared" ca="1" si="2256"/>
        <v>0</v>
      </c>
      <c r="R4403" s="15">
        <f t="shared" ca="1" si="2256"/>
        <v>0</v>
      </c>
      <c r="S4403" s="15">
        <f t="shared" ca="1" si="2256"/>
        <v>700294.72450443846</v>
      </c>
      <c r="T4403" s="15">
        <f t="shared" ca="1" si="2256"/>
        <v>9739.4019422367364</v>
      </c>
      <c r="U4403" s="15">
        <f t="shared" ca="1" si="2256"/>
        <v>0</v>
      </c>
      <c r="V4403" s="15">
        <f t="shared" ca="1" si="2256"/>
        <v>0</v>
      </c>
      <c r="W4403" s="15">
        <f t="shared" ca="1" si="2256"/>
        <v>0</v>
      </c>
      <c r="X4403" s="15">
        <f t="shared" ca="1" si="2256"/>
        <v>9739.4019422367364</v>
      </c>
      <c r="Y4403" s="15">
        <f t="shared" ca="1" si="2256"/>
        <v>208666.37416405784</v>
      </c>
      <c r="Z4403" s="15">
        <f t="shared" ca="1" si="2256"/>
        <v>0</v>
      </c>
      <c r="AA4403" s="15">
        <f t="shared" ca="1" si="2256"/>
        <v>208666.37416405784</v>
      </c>
      <c r="AB4403" s="15">
        <f t="shared" ca="1" si="2256"/>
        <v>4188.0967282716319</v>
      </c>
      <c r="AC4403" s="15">
        <f t="shared" ca="1" si="2256"/>
        <v>163718.23860408168</v>
      </c>
      <c r="AD4403" s="15">
        <f t="shared" ca="1" si="2256"/>
        <v>27845.859687564687</v>
      </c>
    </row>
    <row r="4404" spans="1:30" hidden="1" outlineLevel="1">
      <c r="D4404" s="7"/>
      <c r="E4404" s="11"/>
      <c r="F4404" s="11"/>
      <c r="G4404" s="55" t="str">
        <f>$G$13</f>
        <v>ENERGY</v>
      </c>
      <c r="H4404" s="15">
        <f t="shared" ref="H4404:AD4404" ca="1" si="2257">H2585-H3608-H4377</f>
        <v>1406622.951252942</v>
      </c>
      <c r="I4404" s="15">
        <f t="shared" ca="1" si="2257"/>
        <v>-2174.2163820652931</v>
      </c>
      <c r="J4404" s="15">
        <f t="shared" ca="1" si="2257"/>
        <v>67907.234414141829</v>
      </c>
      <c r="K4404" s="15">
        <f t="shared" ca="1" si="2257"/>
        <v>195270.73441395489</v>
      </c>
      <c r="L4404" s="15">
        <f t="shared" ca="1" si="2257"/>
        <v>6538.0507738612787</v>
      </c>
      <c r="M4404" s="15">
        <f t="shared" ca="1" si="2257"/>
        <v>-2976.1859793159983</v>
      </c>
      <c r="N4404" s="15">
        <f t="shared" ca="1" si="2257"/>
        <v>198832.59920849861</v>
      </c>
      <c r="O4404" s="15">
        <f t="shared" ca="1" si="2257"/>
        <v>178348.77747312826</v>
      </c>
      <c r="P4404" s="15">
        <f t="shared" ca="1" si="2257"/>
        <v>39604.86090846813</v>
      </c>
      <c r="Q4404" s="15">
        <f t="shared" ca="1" si="2257"/>
        <v>19701.354172891759</v>
      </c>
      <c r="R4404" s="15">
        <f t="shared" ca="1" si="2257"/>
        <v>1303.8953862399903</v>
      </c>
      <c r="S4404" s="15">
        <f t="shared" ca="1" si="2257"/>
        <v>238958.88794072741</v>
      </c>
      <c r="T4404" s="15">
        <f t="shared" ca="1" si="2257"/>
        <v>3440.7603342113189</v>
      </c>
      <c r="U4404" s="15">
        <f t="shared" ca="1" si="2257"/>
        <v>95261.806481978798</v>
      </c>
      <c r="V4404" s="15">
        <f t="shared" ca="1" si="2257"/>
        <v>592769.89701480861</v>
      </c>
      <c r="W4404" s="15">
        <f t="shared" ca="1" si="2257"/>
        <v>129560.50724848991</v>
      </c>
      <c r="X4404" s="15">
        <f t="shared" ca="1" si="2257"/>
        <v>821032.97107948083</v>
      </c>
      <c r="Y4404" s="15">
        <f t="shared" ca="1" si="2257"/>
        <v>38134.756056279708</v>
      </c>
      <c r="Z4404" s="15">
        <f t="shared" ca="1" si="2257"/>
        <v>295.92211700701444</v>
      </c>
      <c r="AA4404" s="15">
        <f t="shared" ca="1" si="2257"/>
        <v>38430.678173286775</v>
      </c>
      <c r="AB4404" s="15">
        <f t="shared" ca="1" si="2257"/>
        <v>1341.7154746317151</v>
      </c>
      <c r="AC4404" s="15">
        <f t="shared" ca="1" si="2257"/>
        <v>35550.161582954235</v>
      </c>
      <c r="AD4404" s="15">
        <f t="shared" ca="1" si="2257"/>
        <v>6742.9197612793459</v>
      </c>
    </row>
    <row r="4405" spans="1:30" hidden="1" outlineLevel="1">
      <c r="D4405" s="7"/>
      <c r="E4405" s="11"/>
      <c r="F4405" s="11"/>
      <c r="G4405" s="55" t="str">
        <f>$G$14</f>
        <v>CUSTOMER</v>
      </c>
      <c r="H4405" s="15">
        <f t="shared" ref="H4405:AD4405" ca="1" si="2258">H2586-H3609-H4378</f>
        <v>3967310.8625369743</v>
      </c>
      <c r="I4405" s="15">
        <f t="shared" ca="1" si="2258"/>
        <v>-5417.385949221265</v>
      </c>
      <c r="J4405" s="15">
        <f t="shared" ca="1" si="2258"/>
        <v>695515.04407147469</v>
      </c>
      <c r="K4405" s="15">
        <f t="shared" ca="1" si="2258"/>
        <v>171045.12859870252</v>
      </c>
      <c r="L4405" s="15">
        <f t="shared" ca="1" si="2258"/>
        <v>59304.692669923272</v>
      </c>
      <c r="M4405" s="15">
        <f t="shared" ca="1" si="2258"/>
        <v>18919.705135270859</v>
      </c>
      <c r="N4405" s="15">
        <f t="shared" ca="1" si="2258"/>
        <v>249269.52640389663</v>
      </c>
      <c r="O4405" s="15">
        <f t="shared" ca="1" si="2258"/>
        <v>48187.358874838814</v>
      </c>
      <c r="P4405" s="15">
        <f t="shared" ca="1" si="2258"/>
        <v>16350.496828673897</v>
      </c>
      <c r="Q4405" s="15">
        <f t="shared" ca="1" si="2258"/>
        <v>38196.673852885826</v>
      </c>
      <c r="R4405" s="15">
        <f t="shared" ca="1" si="2258"/>
        <v>10402.62143176809</v>
      </c>
      <c r="S4405" s="15">
        <f t="shared" ca="1" si="2258"/>
        <v>113137.15098816666</v>
      </c>
      <c r="T4405" s="15">
        <f t="shared" ca="1" si="2258"/>
        <v>170.60643278414221</v>
      </c>
      <c r="U4405" s="15">
        <f t="shared" ca="1" si="2258"/>
        <v>6933.7943696134698</v>
      </c>
      <c r="V4405" s="15">
        <f t="shared" ca="1" si="2258"/>
        <v>40800.061288517172</v>
      </c>
      <c r="W4405" s="15">
        <f t="shared" ca="1" si="2258"/>
        <v>8614.3940426989611</v>
      </c>
      <c r="X4405" s="15">
        <f t="shared" ca="1" si="2258"/>
        <v>56518.856133613735</v>
      </c>
      <c r="Y4405" s="15">
        <f t="shared" ca="1" si="2258"/>
        <v>10773.601782011454</v>
      </c>
      <c r="Z4405" s="15">
        <f t="shared" ca="1" si="2258"/>
        <v>92.862955956601098</v>
      </c>
      <c r="AA4405" s="15">
        <f t="shared" ca="1" si="2258"/>
        <v>10866.464737968046</v>
      </c>
      <c r="AB4405" s="15">
        <f t="shared" ca="1" si="2258"/>
        <v>392.72406002696232</v>
      </c>
      <c r="AC4405" s="15">
        <f t="shared" ca="1" si="2258"/>
        <v>2520108.0519491676</v>
      </c>
      <c r="AD4405" s="15">
        <f t="shared" ca="1" si="2258"/>
        <v>326920.43014187925</v>
      </c>
    </row>
    <row r="4406" spans="1:30" collapsed="1">
      <c r="B4406" s="112" t="s">
        <v>168</v>
      </c>
      <c r="D4406" s="7"/>
      <c r="E4406" s="15">
        <f>E2587-E3610-E4379</f>
        <v>42039908.667209938</v>
      </c>
      <c r="F4406" s="11"/>
      <c r="G4406" s="55" t="str">
        <f>$G$15</f>
        <v>TOTAL</v>
      </c>
      <c r="H4406" s="15">
        <f t="shared" ref="H4406:AD4406" ca="1" si="2259">H2587-H3610-H4379</f>
        <v>42039908.667209983</v>
      </c>
      <c r="I4406" s="15">
        <f t="shared" ca="1" si="2259"/>
        <v>-133695.3382825125</v>
      </c>
      <c r="J4406" s="15">
        <f t="shared" ca="1" si="2259"/>
        <v>3711828.8533182703</v>
      </c>
      <c r="K4406" s="15">
        <f t="shared" ca="1" si="2259"/>
        <v>9085204.0559584014</v>
      </c>
      <c r="L4406" s="15">
        <f t="shared" ca="1" si="2259"/>
        <v>299970.74130017264</v>
      </c>
      <c r="M4406" s="15">
        <f t="shared" ca="1" si="2259"/>
        <v>47639.848489582058</v>
      </c>
      <c r="N4406" s="15">
        <f t="shared" ca="1" si="2259"/>
        <v>9432814.6457481552</v>
      </c>
      <c r="O4406" s="15">
        <f t="shared" ca="1" si="2259"/>
        <v>6675054.7524890043</v>
      </c>
      <c r="P4406" s="15">
        <f t="shared" ca="1" si="2259"/>
        <v>1269205.5687701392</v>
      </c>
      <c r="Q4406" s="15">
        <f t="shared" ca="1" si="2259"/>
        <v>442328.33725926466</v>
      </c>
      <c r="R4406" s="15">
        <f t="shared" ca="1" si="2259"/>
        <v>28156.2253166964</v>
      </c>
      <c r="S4406" s="15">
        <f t="shared" ca="1" si="2259"/>
        <v>8414744.8838351034</v>
      </c>
      <c r="T4406" s="15">
        <f t="shared" ca="1" si="2259"/>
        <v>113088.77112079796</v>
      </c>
      <c r="U4406" s="15">
        <f t="shared" ca="1" si="2259"/>
        <v>2662846.2704810547</v>
      </c>
      <c r="V4406" s="15">
        <f t="shared" ca="1" si="2259"/>
        <v>11165404.625867583</v>
      </c>
      <c r="W4406" s="15">
        <f t="shared" ca="1" si="2259"/>
        <v>1830527.706300603</v>
      </c>
      <c r="X4406" s="15">
        <f t="shared" ca="1" si="2259"/>
        <v>15771867.373770043</v>
      </c>
      <c r="Y4406" s="15">
        <f t="shared" ca="1" si="2259"/>
        <v>1649017.5728474613</v>
      </c>
      <c r="Z4406" s="15">
        <f t="shared" ca="1" si="2259"/>
        <v>12621.792669370931</v>
      </c>
      <c r="AA4406" s="15">
        <f t="shared" ca="1" si="2259"/>
        <v>1661639.365516833</v>
      </c>
      <c r="AB4406" s="15">
        <f t="shared" ca="1" si="2259"/>
        <v>39886.036055611985</v>
      </c>
      <c r="AC4406" s="15">
        <f t="shared" ca="1" si="2259"/>
        <v>2768289.7407537382</v>
      </c>
      <c r="AD4406" s="15">
        <f t="shared" ca="1" si="2259"/>
        <v>372533.1064947549</v>
      </c>
    </row>
    <row r="4407" spans="1:30" s="55" customFormat="1">
      <c r="A4407" s="56"/>
      <c r="B4407" s="112"/>
      <c r="E4407" s="60"/>
      <c r="F4407" s="58"/>
      <c r="H4407" s="60"/>
      <c r="I4407" s="60"/>
      <c r="J4407" s="60"/>
      <c r="K4407" s="60"/>
      <c r="L4407" s="60"/>
      <c r="M4407" s="60"/>
      <c r="N4407" s="60"/>
      <c r="O4407" s="60"/>
      <c r="P4407" s="60"/>
      <c r="Q4407" s="60"/>
      <c r="R4407" s="60"/>
      <c r="S4407" s="60"/>
      <c r="T4407" s="60"/>
      <c r="U4407" s="60"/>
      <c r="V4407" s="60"/>
      <c r="W4407" s="60"/>
      <c r="X4407" s="60"/>
      <c r="Y4407" s="60"/>
      <c r="Z4407" s="60"/>
      <c r="AA4407" s="60"/>
      <c r="AB4407" s="60"/>
      <c r="AC4407" s="60"/>
      <c r="AD4407" s="60"/>
    </row>
    <row r="4408" spans="1:30">
      <c r="B4408" s="112" t="s">
        <v>312</v>
      </c>
      <c r="D4408" s="7"/>
      <c r="E4408" s="7"/>
      <c r="F4408" s="7"/>
      <c r="G4408" s="7"/>
      <c r="H4408" s="7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</row>
    <row r="4409" spans="1:30" hidden="1" outlineLevel="1">
      <c r="D4409" s="7"/>
      <c r="E4409" s="51"/>
      <c r="F4409" s="52" t="str">
        <f>F4416</f>
        <v>PROD_DEMAND</v>
      </c>
      <c r="G4409" s="55" t="str">
        <f>$G$8</f>
        <v>PRODUCTION</v>
      </c>
      <c r="H4409" s="4">
        <f t="shared" ref="H4409:H4440" si="2260">SUBTOTAL(9,I4409:AD4409)</f>
        <v>550246</v>
      </c>
      <c r="I4409" s="5">
        <f>VLOOKUP(CONCATENATE($F4409," ",$G4409),AllocFactorMatrix,(I$4+1),FALSE)*$E4416</f>
        <v>305500.14863320527</v>
      </c>
      <c r="J4409" s="5">
        <f>VLOOKUP(CONCATENATE($F4409," ",$G4409),AllocFactorMatrix,(J$4+1),FALSE)*$E4416</f>
        <v>14057.551436038804</v>
      </c>
      <c r="K4409" s="5">
        <f>VLOOKUP(CONCATENATE($F4409," ",$G4409),AllocFactorMatrix,(K$4+1),FALSE)*$E4416</f>
        <v>46309.610748703213</v>
      </c>
      <c r="L4409" s="5">
        <f>VLOOKUP(CONCATENATE($F4409," ",$G4409),AllocFactorMatrix,(L$4+1),FALSE)*$E4416</f>
        <v>1157.1293333956949</v>
      </c>
      <c r="M4409" s="5">
        <f>VLOOKUP(CONCATENATE($F4409," ",$G4409),AllocFactorMatrix,(M$4+1),FALSE)*$E4416</f>
        <v>148.95696019361196</v>
      </c>
      <c r="N4409" s="5">
        <f t="shared" ref="N4409:N4440" si="2261">SUBTOTAL(9,K4409:M4409)</f>
        <v>47615.697042292515</v>
      </c>
      <c r="O4409" s="5">
        <f>VLOOKUP(CONCATENATE($F4409," ",$G4409),AllocFactorMatrix,(O$4+1),FALSE)*$E4416</f>
        <v>35228.346845625529</v>
      </c>
      <c r="P4409" s="5">
        <f>VLOOKUP(CONCATENATE($F4409," ",$G4409),AllocFactorMatrix,(P$4+1),FALSE)*$E4416</f>
        <v>6376.3977169998161</v>
      </c>
      <c r="Q4409" s="5">
        <f>VLOOKUP(CONCATENATE($F4409," ",$G4409),AllocFactorMatrix,(Q$4+1),FALSE)*$E4416</f>
        <v>2466.3456185647428</v>
      </c>
      <c r="R4409" s="5">
        <f>VLOOKUP(CONCATENATE($F4409," ",$G4409),AllocFactorMatrix,(R$4+1),FALSE)*$E4416</f>
        <v>53.141668808744626</v>
      </c>
      <c r="S4409" s="5">
        <f>SUBTOTAL(9,O4409:R4409)</f>
        <v>44124.231849998832</v>
      </c>
      <c r="T4409" s="5">
        <f>VLOOKUP(CONCATENATE($F4409," ",$G4409),AllocFactorMatrix,(T$4+1),FALSE)*$E4416</f>
        <v>1118.6286275206676</v>
      </c>
      <c r="U4409" s="5">
        <f>VLOOKUP(CONCATENATE($F4409," ",$G4409),AllocFactorMatrix,(U$4+1),FALSE)*$E4416</f>
        <v>17810.512359389009</v>
      </c>
      <c r="V4409" s="5">
        <f>VLOOKUP(CONCATENATE($F4409," ",$G4409),AllocFactorMatrix,(V$4+1),FALSE)*$E4416</f>
        <v>96590.038154025038</v>
      </c>
      <c r="W4409" s="5">
        <f>VLOOKUP(CONCATENATE($F4409," ",$G4409),AllocFactorMatrix,(W$4+1),FALSE)*$E4416</f>
        <v>12708.607957893928</v>
      </c>
      <c r="X4409" s="5">
        <f>SUBTOTAL(9,T4409:W4409)</f>
        <v>128227.78709882864</v>
      </c>
      <c r="Y4409" s="5">
        <f>VLOOKUP(CONCATENATE($F4409," ",$G4409),AllocFactorMatrix,(Y$4+1),FALSE)*$E4416</f>
        <v>10382.817846237866</v>
      </c>
      <c r="Z4409" s="5">
        <f>VLOOKUP(CONCATENATE($F4409," ",$G4409),AllocFactorMatrix,(Z$4+1),FALSE)*$E4416</f>
        <v>215.8243408004123</v>
      </c>
      <c r="AA4409" s="5">
        <f t="shared" ref="AA4409:AA4440" si="2262">SUBTOTAL(9,Y4409:Z4409)</f>
        <v>10598.642187038278</v>
      </c>
      <c r="AB4409" s="5">
        <f>VLOOKUP(CONCATENATE($F4409," ",$G4409),AllocFactorMatrix,(AB$4+1),FALSE)*$E4416</f>
        <v>121.9417525976106</v>
      </c>
      <c r="AC4409" s="5">
        <f>VLOOKUP(CONCATENATE($F4409," ",$G4409),AllocFactorMatrix,(AC$4+1),FALSE)*$E4416</f>
        <v>0</v>
      </c>
      <c r="AD4409" s="5">
        <f>VLOOKUP(CONCATENATE($F4409," ",$G4409),AllocFactorMatrix,(AD$4+1),FALSE)*$E4416</f>
        <v>0</v>
      </c>
    </row>
    <row r="4410" spans="1:30" hidden="1" outlineLevel="1">
      <c r="D4410" s="7"/>
      <c r="E4410" s="51"/>
      <c r="F4410" s="52" t="str">
        <f>F4416</f>
        <v>PROD_DEMAND</v>
      </c>
      <c r="G4410" s="55" t="str">
        <f>$G$9</f>
        <v>BULKTRAN</v>
      </c>
      <c r="H4410" s="4">
        <f t="shared" si="2260"/>
        <v>0</v>
      </c>
      <c r="I4410" s="5">
        <f>VLOOKUP(CONCATENATE($F4410," ",$G4410),AllocFactorMatrix,(I$4+1),FALSE)*$E4416</f>
        <v>0</v>
      </c>
      <c r="J4410" s="5">
        <f>VLOOKUP(CONCATENATE($F4410," ",$G4410),AllocFactorMatrix,(J$4+1),FALSE)*$E4416</f>
        <v>0</v>
      </c>
      <c r="K4410" s="5">
        <f>VLOOKUP(CONCATENATE($F4410," ",$G4410),AllocFactorMatrix,(K$4+1),FALSE)*$E4416</f>
        <v>0</v>
      </c>
      <c r="L4410" s="5">
        <f>VLOOKUP(CONCATENATE($F4410," ",$G4410),AllocFactorMatrix,(L$4+1),FALSE)*$E4416</f>
        <v>0</v>
      </c>
      <c r="M4410" s="5">
        <f>VLOOKUP(CONCATENATE($F4410," ",$G4410),AllocFactorMatrix,(M$4+1),FALSE)*$E4416</f>
        <v>0</v>
      </c>
      <c r="N4410" s="5">
        <f t="shared" si="2261"/>
        <v>0</v>
      </c>
      <c r="O4410" s="5">
        <f>VLOOKUP(CONCATENATE($F4410," ",$G4410),AllocFactorMatrix,(O$4+1),FALSE)*$E4416</f>
        <v>0</v>
      </c>
      <c r="P4410" s="5">
        <f>VLOOKUP(CONCATENATE($F4410," ",$G4410),AllocFactorMatrix,(P$4+1),FALSE)*$E4416</f>
        <v>0</v>
      </c>
      <c r="Q4410" s="5">
        <f>VLOOKUP(CONCATENATE($F4410," ",$G4410),AllocFactorMatrix,(Q$4+1),FALSE)*$E4416</f>
        <v>0</v>
      </c>
      <c r="R4410" s="5">
        <f>VLOOKUP(CONCATENATE($F4410," ",$G4410),AllocFactorMatrix,(R$4+1),FALSE)*$E4416</f>
        <v>0</v>
      </c>
      <c r="S4410" s="5">
        <f t="shared" ref="S4410:S4440" si="2263">SUBTOTAL(9,O4410:R4410)</f>
        <v>0</v>
      </c>
      <c r="T4410" s="5">
        <f>VLOOKUP(CONCATENATE($F4410," ",$G4410),AllocFactorMatrix,(T$4+1),FALSE)*$E4416</f>
        <v>0</v>
      </c>
      <c r="U4410" s="5">
        <f>VLOOKUP(CONCATENATE($F4410," ",$G4410),AllocFactorMatrix,(U$4+1),FALSE)*$E4416</f>
        <v>0</v>
      </c>
      <c r="V4410" s="5">
        <f>VLOOKUP(CONCATENATE($F4410," ",$G4410),AllocFactorMatrix,(V$4+1),FALSE)*$E4416</f>
        <v>0</v>
      </c>
      <c r="W4410" s="5">
        <f>VLOOKUP(CONCATENATE($F4410," ",$G4410),AllocFactorMatrix,(W$4+1),FALSE)*$E4416</f>
        <v>0</v>
      </c>
      <c r="X4410" s="5">
        <f t="shared" ref="X4410:X4416" si="2264">SUBTOTAL(9,T4410:W4410)</f>
        <v>0</v>
      </c>
      <c r="Y4410" s="5">
        <f>VLOOKUP(CONCATENATE($F4410," ",$G4410),AllocFactorMatrix,(Y$4+1),FALSE)*$E4416</f>
        <v>0</v>
      </c>
      <c r="Z4410" s="5">
        <f>VLOOKUP(CONCATENATE($F4410," ",$G4410),AllocFactorMatrix,(Z$4+1),FALSE)*$E4416</f>
        <v>0</v>
      </c>
      <c r="AA4410" s="5">
        <f t="shared" si="2262"/>
        <v>0</v>
      </c>
      <c r="AB4410" s="5">
        <f>VLOOKUP(CONCATENATE($F4410," ",$G4410),AllocFactorMatrix,(AB$4+1),FALSE)*$E4416</f>
        <v>0</v>
      </c>
      <c r="AC4410" s="5">
        <f>VLOOKUP(CONCATENATE($F4410," ",$G4410),AllocFactorMatrix,(AC$4+1),FALSE)*$E4416</f>
        <v>0</v>
      </c>
      <c r="AD4410" s="5">
        <f>VLOOKUP(CONCATENATE($F4410," ",$G4410),AllocFactorMatrix,(AD$4+1),FALSE)*$E4416</f>
        <v>0</v>
      </c>
    </row>
    <row r="4411" spans="1:30" hidden="1" outlineLevel="1">
      <c r="D4411" s="7"/>
      <c r="E4411" s="51"/>
      <c r="F4411" s="52" t="str">
        <f>F4416</f>
        <v>PROD_DEMAND</v>
      </c>
      <c r="G4411" s="55" t="str">
        <f>$G$10</f>
        <v>SUBTRAN</v>
      </c>
      <c r="H4411" s="4">
        <f t="shared" si="2260"/>
        <v>0</v>
      </c>
      <c r="I4411" s="5">
        <f>VLOOKUP(CONCATENATE($F4411," ",$G4411),AllocFactorMatrix,(I$4+1),FALSE)*$E4416</f>
        <v>0</v>
      </c>
      <c r="J4411" s="5">
        <f>VLOOKUP(CONCATENATE($F4411," ",$G4411),AllocFactorMatrix,(J$4+1),FALSE)*$E4416</f>
        <v>0</v>
      </c>
      <c r="K4411" s="5">
        <f>VLOOKUP(CONCATENATE($F4411," ",$G4411),AllocFactorMatrix,(K$4+1),FALSE)*$E4416</f>
        <v>0</v>
      </c>
      <c r="L4411" s="5">
        <f>VLOOKUP(CONCATENATE($F4411," ",$G4411),AllocFactorMatrix,(L$4+1),FALSE)*$E4416</f>
        <v>0</v>
      </c>
      <c r="M4411" s="5">
        <f>VLOOKUP(CONCATENATE($F4411," ",$G4411),AllocFactorMatrix,(M$4+1),FALSE)*$E4416</f>
        <v>0</v>
      </c>
      <c r="N4411" s="5">
        <f t="shared" si="2261"/>
        <v>0</v>
      </c>
      <c r="O4411" s="5">
        <f>VLOOKUP(CONCATENATE($F4411," ",$G4411),AllocFactorMatrix,(O$4+1),FALSE)*$E4416</f>
        <v>0</v>
      </c>
      <c r="P4411" s="5">
        <f>VLOOKUP(CONCATENATE($F4411," ",$G4411),AllocFactorMatrix,(P$4+1),FALSE)*$E4416</f>
        <v>0</v>
      </c>
      <c r="Q4411" s="5">
        <f>VLOOKUP(CONCATENATE($F4411," ",$G4411),AllocFactorMatrix,(Q$4+1),FALSE)*$E4416</f>
        <v>0</v>
      </c>
      <c r="R4411" s="5">
        <f>VLOOKUP(CONCATENATE($F4411," ",$G4411),AllocFactorMatrix,(R$4+1),FALSE)*$E4416</f>
        <v>0</v>
      </c>
      <c r="S4411" s="5">
        <f t="shared" si="2263"/>
        <v>0</v>
      </c>
      <c r="T4411" s="5">
        <f>VLOOKUP(CONCATENATE($F4411," ",$G4411),AllocFactorMatrix,(T$4+1),FALSE)*$E4416</f>
        <v>0</v>
      </c>
      <c r="U4411" s="5">
        <f>VLOOKUP(CONCATENATE($F4411," ",$G4411),AllocFactorMatrix,(U$4+1),FALSE)*$E4416</f>
        <v>0</v>
      </c>
      <c r="V4411" s="5">
        <f>VLOOKUP(CONCATENATE($F4411," ",$G4411),AllocFactorMatrix,(V$4+1),FALSE)*$E4416</f>
        <v>0</v>
      </c>
      <c r="W4411" s="5">
        <f>VLOOKUP(CONCATENATE($F4411," ",$G4411),AllocFactorMatrix,(W$4+1),FALSE)*$E4416</f>
        <v>0</v>
      </c>
      <c r="X4411" s="5">
        <f t="shared" si="2264"/>
        <v>0</v>
      </c>
      <c r="Y4411" s="5">
        <f>VLOOKUP(CONCATENATE($F4411," ",$G4411),AllocFactorMatrix,(Y$4+1),FALSE)*$E4416</f>
        <v>0</v>
      </c>
      <c r="Z4411" s="5">
        <f>VLOOKUP(CONCATENATE($F4411," ",$G4411),AllocFactorMatrix,(Z$4+1),FALSE)*$E4416</f>
        <v>0</v>
      </c>
      <c r="AA4411" s="5">
        <f t="shared" si="2262"/>
        <v>0</v>
      </c>
      <c r="AB4411" s="5">
        <f>VLOOKUP(CONCATENATE($F4411," ",$G4411),AllocFactorMatrix,(AB$4+1),FALSE)*$E4416</f>
        <v>0</v>
      </c>
      <c r="AC4411" s="5">
        <f>VLOOKUP(CONCATENATE($F4411," ",$G4411),AllocFactorMatrix,(AC$4+1),FALSE)*$E4416</f>
        <v>0</v>
      </c>
      <c r="AD4411" s="5">
        <f>VLOOKUP(CONCATENATE($F4411," ",$G4411),AllocFactorMatrix,(AD$4+1),FALSE)*$E4416</f>
        <v>0</v>
      </c>
    </row>
    <row r="4412" spans="1:30" hidden="1" outlineLevel="1">
      <c r="D4412" s="7"/>
      <c r="E4412" s="51"/>
      <c r="F4412" s="52" t="str">
        <f>F4416</f>
        <v>PROD_DEMAND</v>
      </c>
      <c r="G4412" s="55" t="str">
        <f>$G$11</f>
        <v>DISTPRI</v>
      </c>
      <c r="H4412" s="4">
        <f t="shared" si="2260"/>
        <v>0</v>
      </c>
      <c r="I4412" s="5">
        <f>VLOOKUP(CONCATENATE($F4412," ",$G4412),AllocFactorMatrix,(I$4+1),FALSE)*$E4416</f>
        <v>0</v>
      </c>
      <c r="J4412" s="5">
        <f>VLOOKUP(CONCATENATE($F4412," ",$G4412),AllocFactorMatrix,(J$4+1),FALSE)*$E4416</f>
        <v>0</v>
      </c>
      <c r="K4412" s="5">
        <f>VLOOKUP(CONCATENATE($F4412," ",$G4412),AllocFactorMatrix,(K$4+1),FALSE)*$E4416</f>
        <v>0</v>
      </c>
      <c r="L4412" s="5">
        <f>VLOOKUP(CONCATENATE($F4412," ",$G4412),AllocFactorMatrix,(L$4+1),FALSE)*$E4416</f>
        <v>0</v>
      </c>
      <c r="M4412" s="5">
        <f>VLOOKUP(CONCATENATE($F4412," ",$G4412),AllocFactorMatrix,(M$4+1),FALSE)*$E4416</f>
        <v>0</v>
      </c>
      <c r="N4412" s="5">
        <f t="shared" si="2261"/>
        <v>0</v>
      </c>
      <c r="O4412" s="5">
        <f>VLOOKUP(CONCATENATE($F4412," ",$G4412),AllocFactorMatrix,(O$4+1),FALSE)*$E4416</f>
        <v>0</v>
      </c>
      <c r="P4412" s="5">
        <f>VLOOKUP(CONCATENATE($F4412," ",$G4412),AllocFactorMatrix,(P$4+1),FALSE)*$E4416</f>
        <v>0</v>
      </c>
      <c r="Q4412" s="5">
        <f>VLOOKUP(CONCATENATE($F4412," ",$G4412),AllocFactorMatrix,(Q$4+1),FALSE)*$E4416</f>
        <v>0</v>
      </c>
      <c r="R4412" s="5">
        <f>VLOOKUP(CONCATENATE($F4412," ",$G4412),AllocFactorMatrix,(R$4+1),FALSE)*$E4416</f>
        <v>0</v>
      </c>
      <c r="S4412" s="5">
        <f t="shared" si="2263"/>
        <v>0</v>
      </c>
      <c r="T4412" s="5">
        <f>VLOOKUP(CONCATENATE($F4412," ",$G4412),AllocFactorMatrix,(T$4+1),FALSE)*$E4416</f>
        <v>0</v>
      </c>
      <c r="U4412" s="5">
        <f>VLOOKUP(CONCATENATE($F4412," ",$G4412),AllocFactorMatrix,(U$4+1),FALSE)*$E4416</f>
        <v>0</v>
      </c>
      <c r="V4412" s="5">
        <f>VLOOKUP(CONCATENATE($F4412," ",$G4412),AllocFactorMatrix,(V$4+1),FALSE)*$E4416</f>
        <v>0</v>
      </c>
      <c r="W4412" s="5">
        <f>VLOOKUP(CONCATENATE($F4412," ",$G4412),AllocFactorMatrix,(W$4+1),FALSE)*$E4416</f>
        <v>0</v>
      </c>
      <c r="X4412" s="5">
        <f t="shared" si="2264"/>
        <v>0</v>
      </c>
      <c r="Y4412" s="5">
        <f>VLOOKUP(CONCATENATE($F4412," ",$G4412),AllocFactorMatrix,(Y$4+1),FALSE)*$E4416</f>
        <v>0</v>
      </c>
      <c r="Z4412" s="5">
        <f>VLOOKUP(CONCATENATE($F4412," ",$G4412),AllocFactorMatrix,(Z$4+1),FALSE)*$E4416</f>
        <v>0</v>
      </c>
      <c r="AA4412" s="5">
        <f t="shared" si="2262"/>
        <v>0</v>
      </c>
      <c r="AB4412" s="5">
        <f>VLOOKUP(CONCATENATE($F4412," ",$G4412),AllocFactorMatrix,(AB$4+1),FALSE)*$E4416</f>
        <v>0</v>
      </c>
      <c r="AC4412" s="5">
        <f>VLOOKUP(CONCATENATE($F4412," ",$G4412),AllocFactorMatrix,(AC$4+1),FALSE)*$E4416</f>
        <v>0</v>
      </c>
      <c r="AD4412" s="5">
        <f>VLOOKUP(CONCATENATE($F4412," ",$G4412),AllocFactorMatrix,(AD$4+1),FALSE)*$E4416</f>
        <v>0</v>
      </c>
    </row>
    <row r="4413" spans="1:30" hidden="1" outlineLevel="1">
      <c r="D4413" s="7"/>
      <c r="E4413" s="51"/>
      <c r="F4413" s="52" t="str">
        <f>F4416</f>
        <v>PROD_DEMAND</v>
      </c>
      <c r="G4413" s="55" t="str">
        <f>$G$12</f>
        <v>DISTSEC</v>
      </c>
      <c r="H4413" s="4">
        <f t="shared" si="2260"/>
        <v>0</v>
      </c>
      <c r="I4413" s="5">
        <f>VLOOKUP(CONCATENATE($F4413," ",$G4413),AllocFactorMatrix,(I$4+1),FALSE)*$E4416</f>
        <v>0</v>
      </c>
      <c r="J4413" s="5">
        <f>VLOOKUP(CONCATENATE($F4413," ",$G4413),AllocFactorMatrix,(J$4+1),FALSE)*$E4416</f>
        <v>0</v>
      </c>
      <c r="K4413" s="5">
        <f>VLOOKUP(CONCATENATE($F4413," ",$G4413),AllocFactorMatrix,(K$4+1),FALSE)*$E4416</f>
        <v>0</v>
      </c>
      <c r="L4413" s="5">
        <f>VLOOKUP(CONCATENATE($F4413," ",$G4413),AllocFactorMatrix,(L$4+1),FALSE)*$E4416</f>
        <v>0</v>
      </c>
      <c r="M4413" s="5">
        <f>VLOOKUP(CONCATENATE($F4413," ",$G4413),AllocFactorMatrix,(M$4+1),FALSE)*$E4416</f>
        <v>0</v>
      </c>
      <c r="N4413" s="5">
        <f t="shared" si="2261"/>
        <v>0</v>
      </c>
      <c r="O4413" s="5">
        <f>VLOOKUP(CONCATENATE($F4413," ",$G4413),AllocFactorMatrix,(O$4+1),FALSE)*$E4416</f>
        <v>0</v>
      </c>
      <c r="P4413" s="5">
        <f>VLOOKUP(CONCATENATE($F4413," ",$G4413),AllocFactorMatrix,(P$4+1),FALSE)*$E4416</f>
        <v>0</v>
      </c>
      <c r="Q4413" s="5">
        <f>VLOOKUP(CONCATENATE($F4413," ",$G4413),AllocFactorMatrix,(Q$4+1),FALSE)*$E4416</f>
        <v>0</v>
      </c>
      <c r="R4413" s="5">
        <f>VLOOKUP(CONCATENATE($F4413," ",$G4413),AllocFactorMatrix,(R$4+1),FALSE)*$E4416</f>
        <v>0</v>
      </c>
      <c r="S4413" s="5">
        <f t="shared" si="2263"/>
        <v>0</v>
      </c>
      <c r="T4413" s="5">
        <f>VLOOKUP(CONCATENATE($F4413," ",$G4413),AllocFactorMatrix,(T$4+1),FALSE)*$E4416</f>
        <v>0</v>
      </c>
      <c r="U4413" s="5">
        <f>VLOOKUP(CONCATENATE($F4413," ",$G4413),AllocFactorMatrix,(U$4+1),FALSE)*$E4416</f>
        <v>0</v>
      </c>
      <c r="V4413" s="5">
        <f>VLOOKUP(CONCATENATE($F4413," ",$G4413),AllocFactorMatrix,(V$4+1),FALSE)*$E4416</f>
        <v>0</v>
      </c>
      <c r="W4413" s="5">
        <f>VLOOKUP(CONCATENATE($F4413," ",$G4413),AllocFactorMatrix,(W$4+1),FALSE)*$E4416</f>
        <v>0</v>
      </c>
      <c r="X4413" s="5">
        <f t="shared" si="2264"/>
        <v>0</v>
      </c>
      <c r="Y4413" s="5">
        <f>VLOOKUP(CONCATENATE($F4413," ",$G4413),AllocFactorMatrix,(Y$4+1),FALSE)*$E4416</f>
        <v>0</v>
      </c>
      <c r="Z4413" s="5">
        <f>VLOOKUP(CONCATENATE($F4413," ",$G4413),AllocFactorMatrix,(Z$4+1),FALSE)*$E4416</f>
        <v>0</v>
      </c>
      <c r="AA4413" s="5">
        <f t="shared" si="2262"/>
        <v>0</v>
      </c>
      <c r="AB4413" s="5">
        <f>VLOOKUP(CONCATENATE($F4413," ",$G4413),AllocFactorMatrix,(AB$4+1),FALSE)*$E4416</f>
        <v>0</v>
      </c>
      <c r="AC4413" s="5">
        <f>VLOOKUP(CONCATENATE($F4413," ",$G4413),AllocFactorMatrix,(AC$4+1),FALSE)*$E4416</f>
        <v>0</v>
      </c>
      <c r="AD4413" s="5">
        <f>VLOOKUP(CONCATENATE($F4413," ",$G4413),AllocFactorMatrix,(AD$4+1),FALSE)*$E4416</f>
        <v>0</v>
      </c>
    </row>
    <row r="4414" spans="1:30" hidden="1" outlineLevel="1">
      <c r="D4414" s="7"/>
      <c r="E4414" s="51"/>
      <c r="F4414" s="52" t="str">
        <f>F4416</f>
        <v>PROD_DEMAND</v>
      </c>
      <c r="G4414" s="55" t="str">
        <f>$G$13</f>
        <v>ENERGY</v>
      </c>
      <c r="H4414" s="4">
        <f t="shared" si="2260"/>
        <v>0</v>
      </c>
      <c r="I4414" s="5">
        <f>VLOOKUP(CONCATENATE($F4414," ",$G4414),AllocFactorMatrix,(I$4+1),FALSE)*$E4416</f>
        <v>0</v>
      </c>
      <c r="J4414" s="5">
        <f>VLOOKUP(CONCATENATE($F4414," ",$G4414),AllocFactorMatrix,(J$4+1),FALSE)*$E4416</f>
        <v>0</v>
      </c>
      <c r="K4414" s="5">
        <f>VLOOKUP(CONCATENATE($F4414," ",$G4414),AllocFactorMatrix,(K$4+1),FALSE)*$E4416</f>
        <v>0</v>
      </c>
      <c r="L4414" s="5">
        <f>VLOOKUP(CONCATENATE($F4414," ",$G4414),AllocFactorMatrix,(L$4+1),FALSE)*$E4416</f>
        <v>0</v>
      </c>
      <c r="M4414" s="5">
        <f>VLOOKUP(CONCATENATE($F4414," ",$G4414),AllocFactorMatrix,(M$4+1),FALSE)*$E4416</f>
        <v>0</v>
      </c>
      <c r="N4414" s="5">
        <f t="shared" si="2261"/>
        <v>0</v>
      </c>
      <c r="O4414" s="5">
        <f>VLOOKUP(CONCATENATE($F4414," ",$G4414),AllocFactorMatrix,(O$4+1),FALSE)*$E4416</f>
        <v>0</v>
      </c>
      <c r="P4414" s="5">
        <f>VLOOKUP(CONCATENATE($F4414," ",$G4414),AllocFactorMatrix,(P$4+1),FALSE)*$E4416</f>
        <v>0</v>
      </c>
      <c r="Q4414" s="5">
        <f>VLOOKUP(CONCATENATE($F4414," ",$G4414),AllocFactorMatrix,(Q$4+1),FALSE)*$E4416</f>
        <v>0</v>
      </c>
      <c r="R4414" s="5">
        <f>VLOOKUP(CONCATENATE($F4414," ",$G4414),AllocFactorMatrix,(R$4+1),FALSE)*$E4416</f>
        <v>0</v>
      </c>
      <c r="S4414" s="5">
        <f t="shared" si="2263"/>
        <v>0</v>
      </c>
      <c r="T4414" s="5">
        <f>VLOOKUP(CONCATENATE($F4414," ",$G4414),AllocFactorMatrix,(T$4+1),FALSE)*$E4416</f>
        <v>0</v>
      </c>
      <c r="U4414" s="5">
        <f>VLOOKUP(CONCATENATE($F4414," ",$G4414),AllocFactorMatrix,(U$4+1),FALSE)*$E4416</f>
        <v>0</v>
      </c>
      <c r="V4414" s="5">
        <f>VLOOKUP(CONCATENATE($F4414," ",$G4414),AllocFactorMatrix,(V$4+1),FALSE)*$E4416</f>
        <v>0</v>
      </c>
      <c r="W4414" s="5">
        <f>VLOOKUP(CONCATENATE($F4414," ",$G4414),AllocFactorMatrix,(W$4+1),FALSE)*$E4416</f>
        <v>0</v>
      </c>
      <c r="X4414" s="5">
        <f t="shared" si="2264"/>
        <v>0</v>
      </c>
      <c r="Y4414" s="5">
        <f>VLOOKUP(CONCATENATE($F4414," ",$G4414),AllocFactorMatrix,(Y$4+1),FALSE)*$E4416</f>
        <v>0</v>
      </c>
      <c r="Z4414" s="5">
        <f>VLOOKUP(CONCATENATE($F4414," ",$G4414),AllocFactorMatrix,(Z$4+1),FALSE)*$E4416</f>
        <v>0</v>
      </c>
      <c r="AA4414" s="5">
        <f t="shared" si="2262"/>
        <v>0</v>
      </c>
      <c r="AB4414" s="5">
        <f>VLOOKUP(CONCATENATE($F4414," ",$G4414),AllocFactorMatrix,(AB$4+1),FALSE)*$E4416</f>
        <v>0</v>
      </c>
      <c r="AC4414" s="5">
        <f>VLOOKUP(CONCATENATE($F4414," ",$G4414),AllocFactorMatrix,(AC$4+1),FALSE)*$E4416</f>
        <v>0</v>
      </c>
      <c r="AD4414" s="5">
        <f>VLOOKUP(CONCATENATE($F4414," ",$G4414),AllocFactorMatrix,(AD$4+1),FALSE)*$E4416</f>
        <v>0</v>
      </c>
    </row>
    <row r="4415" spans="1:30" hidden="1" outlineLevel="1">
      <c r="D4415" s="7"/>
      <c r="E4415" s="51"/>
      <c r="F4415" s="52" t="str">
        <f>F4416</f>
        <v>PROD_DEMAND</v>
      </c>
      <c r="G4415" s="55" t="str">
        <f>$G$14</f>
        <v>CUSTOMER</v>
      </c>
      <c r="H4415" s="4">
        <f t="shared" si="2260"/>
        <v>0</v>
      </c>
      <c r="I4415" s="5">
        <f>VLOOKUP(CONCATENATE($F4415," ",$G4415),AllocFactorMatrix,(I$4+1),FALSE)*$E4416</f>
        <v>0</v>
      </c>
      <c r="J4415" s="5">
        <f>VLOOKUP(CONCATENATE($F4415," ",$G4415),AllocFactorMatrix,(J$4+1),FALSE)*$E4416</f>
        <v>0</v>
      </c>
      <c r="K4415" s="5">
        <f>VLOOKUP(CONCATENATE($F4415," ",$G4415),AllocFactorMatrix,(K$4+1),FALSE)*$E4416</f>
        <v>0</v>
      </c>
      <c r="L4415" s="5">
        <f>VLOOKUP(CONCATENATE($F4415," ",$G4415),AllocFactorMatrix,(L$4+1),FALSE)*$E4416</f>
        <v>0</v>
      </c>
      <c r="M4415" s="5">
        <f>VLOOKUP(CONCATENATE($F4415," ",$G4415),AllocFactorMatrix,(M$4+1),FALSE)*$E4416</f>
        <v>0</v>
      </c>
      <c r="N4415" s="5">
        <f t="shared" si="2261"/>
        <v>0</v>
      </c>
      <c r="O4415" s="5">
        <f>VLOOKUP(CONCATENATE($F4415," ",$G4415),AllocFactorMatrix,(O$4+1),FALSE)*$E4416</f>
        <v>0</v>
      </c>
      <c r="P4415" s="5">
        <f>VLOOKUP(CONCATENATE($F4415," ",$G4415),AllocFactorMatrix,(P$4+1),FALSE)*$E4416</f>
        <v>0</v>
      </c>
      <c r="Q4415" s="5">
        <f>VLOOKUP(CONCATENATE($F4415," ",$G4415),AllocFactorMatrix,(Q$4+1),FALSE)*$E4416</f>
        <v>0</v>
      </c>
      <c r="R4415" s="5">
        <f>VLOOKUP(CONCATENATE($F4415," ",$G4415),AllocFactorMatrix,(R$4+1),FALSE)*$E4416</f>
        <v>0</v>
      </c>
      <c r="S4415" s="5">
        <f t="shared" si="2263"/>
        <v>0</v>
      </c>
      <c r="T4415" s="5">
        <f>VLOOKUP(CONCATENATE($F4415," ",$G4415),AllocFactorMatrix,(T$4+1),FALSE)*$E4416</f>
        <v>0</v>
      </c>
      <c r="U4415" s="5">
        <f>VLOOKUP(CONCATENATE($F4415," ",$G4415),AllocFactorMatrix,(U$4+1),FALSE)*$E4416</f>
        <v>0</v>
      </c>
      <c r="V4415" s="5">
        <f>VLOOKUP(CONCATENATE($F4415," ",$G4415),AllocFactorMatrix,(V$4+1),FALSE)*$E4416</f>
        <v>0</v>
      </c>
      <c r="W4415" s="5">
        <f>VLOOKUP(CONCATENATE($F4415," ",$G4415),AllocFactorMatrix,(W$4+1),FALSE)*$E4416</f>
        <v>0</v>
      </c>
      <c r="X4415" s="5">
        <f t="shared" si="2264"/>
        <v>0</v>
      </c>
      <c r="Y4415" s="5">
        <f>VLOOKUP(CONCATENATE($F4415," ",$G4415),AllocFactorMatrix,(Y$4+1),FALSE)*$E4416</f>
        <v>0</v>
      </c>
      <c r="Z4415" s="5">
        <f>VLOOKUP(CONCATENATE($F4415," ",$G4415),AllocFactorMatrix,(Z$4+1),FALSE)*$E4416</f>
        <v>0</v>
      </c>
      <c r="AA4415" s="5">
        <f t="shared" si="2262"/>
        <v>0</v>
      </c>
      <c r="AB4415" s="5">
        <f>VLOOKUP(CONCATENATE($F4415," ",$G4415),AllocFactorMatrix,(AB$4+1),FALSE)*$E4416</f>
        <v>0</v>
      </c>
      <c r="AC4415" s="5">
        <f>VLOOKUP(CONCATENATE($F4415," ",$G4415),AllocFactorMatrix,(AC$4+1),FALSE)*$E4416</f>
        <v>0</v>
      </c>
      <c r="AD4415" s="5">
        <f>VLOOKUP(CONCATENATE($F4415," ",$G4415),AllocFactorMatrix,(AD$4+1),FALSE)*$E4416</f>
        <v>0</v>
      </c>
    </row>
    <row r="4416" spans="1:30" collapsed="1">
      <c r="D4416" s="7" t="s">
        <v>8</v>
      </c>
      <c r="E4416" s="40">
        <v>550246</v>
      </c>
      <c r="F4416" s="10" t="s">
        <v>30</v>
      </c>
      <c r="G4416" s="55" t="str">
        <f>$G$15</f>
        <v>TOTAL</v>
      </c>
      <c r="H4416" s="4">
        <f t="shared" si="2260"/>
        <v>550246</v>
      </c>
      <c r="I4416" s="5">
        <f>VLOOKUP(CONCATENATE($F4416," ",$G4416),AllocFactorMatrix,(I$4+1),FALSE)*$E4416</f>
        <v>305500.14863320527</v>
      </c>
      <c r="J4416" s="5">
        <f>VLOOKUP(CONCATENATE($F4416," ",$G4416),AllocFactorMatrix,(J$4+1),FALSE)*$E4416</f>
        <v>14057.551436038804</v>
      </c>
      <c r="K4416" s="5">
        <f>VLOOKUP(CONCATENATE($F4416," ",$G4416),AllocFactorMatrix,(K$4+1),FALSE)*$E4416</f>
        <v>46309.610748703213</v>
      </c>
      <c r="L4416" s="5">
        <f>VLOOKUP(CONCATENATE($F4416," ",$G4416),AllocFactorMatrix,(L$4+1),FALSE)*$E4416</f>
        <v>1157.1293333956949</v>
      </c>
      <c r="M4416" s="5">
        <f>VLOOKUP(CONCATENATE($F4416," ",$G4416),AllocFactorMatrix,(M$4+1),FALSE)*$E4416</f>
        <v>148.95696019361196</v>
      </c>
      <c r="N4416" s="5">
        <f t="shared" si="2261"/>
        <v>47615.697042292515</v>
      </c>
      <c r="O4416" s="5">
        <f>VLOOKUP(CONCATENATE($F4416," ",$G4416),AllocFactorMatrix,(O$4+1),FALSE)*$E4416</f>
        <v>35228.346845625529</v>
      </c>
      <c r="P4416" s="5">
        <f>VLOOKUP(CONCATENATE($F4416," ",$G4416),AllocFactorMatrix,(P$4+1),FALSE)*$E4416</f>
        <v>6376.3977169998161</v>
      </c>
      <c r="Q4416" s="5">
        <f>VLOOKUP(CONCATENATE($F4416," ",$G4416),AllocFactorMatrix,(Q$4+1),FALSE)*$E4416</f>
        <v>2466.3456185647428</v>
      </c>
      <c r="R4416" s="5">
        <f>VLOOKUP(CONCATENATE($F4416," ",$G4416),AllocFactorMatrix,(R$4+1),FALSE)*$E4416</f>
        <v>53.141668808744626</v>
      </c>
      <c r="S4416" s="5">
        <f t="shared" si="2263"/>
        <v>44124.231849998832</v>
      </c>
      <c r="T4416" s="5">
        <f>VLOOKUP(CONCATENATE($F4416," ",$G4416),AllocFactorMatrix,(T$4+1),FALSE)*$E4416</f>
        <v>1118.6286275206676</v>
      </c>
      <c r="U4416" s="5">
        <f>VLOOKUP(CONCATENATE($F4416," ",$G4416),AllocFactorMatrix,(U$4+1),FALSE)*$E4416</f>
        <v>17810.512359389009</v>
      </c>
      <c r="V4416" s="5">
        <f>VLOOKUP(CONCATENATE($F4416," ",$G4416),AllocFactorMatrix,(V$4+1),FALSE)*$E4416</f>
        <v>96590.038154025038</v>
      </c>
      <c r="W4416" s="5">
        <f>VLOOKUP(CONCATENATE($F4416," ",$G4416),AllocFactorMatrix,(W$4+1),FALSE)*$E4416</f>
        <v>12708.607957893928</v>
      </c>
      <c r="X4416" s="5">
        <f t="shared" si="2264"/>
        <v>128227.78709882864</v>
      </c>
      <c r="Y4416" s="5">
        <f>VLOOKUP(CONCATENATE($F4416," ",$G4416),AllocFactorMatrix,(Y$4+1),FALSE)*$E4416</f>
        <v>10382.817846237866</v>
      </c>
      <c r="Z4416" s="5">
        <f>VLOOKUP(CONCATENATE($F4416," ",$G4416),AllocFactorMatrix,(Z$4+1),FALSE)*$E4416</f>
        <v>215.8243408004123</v>
      </c>
      <c r="AA4416" s="5">
        <f t="shared" si="2262"/>
        <v>10598.642187038278</v>
      </c>
      <c r="AB4416" s="5">
        <f>VLOOKUP(CONCATENATE($F4416," ",$G4416),AllocFactorMatrix,(AB$4+1),FALSE)*$E4416</f>
        <v>121.9417525976106</v>
      </c>
      <c r="AC4416" s="5">
        <f>VLOOKUP(CONCATENATE($F4416," ",$G4416),AllocFactorMatrix,(AC$4+1),FALSE)*$E4416</f>
        <v>0</v>
      </c>
      <c r="AD4416" s="5">
        <f>VLOOKUP(CONCATENATE($F4416," ",$G4416),AllocFactorMatrix,(AD$4+1),FALSE)*$E4416</f>
        <v>0</v>
      </c>
    </row>
    <row r="4417" spans="4:30" hidden="1" outlineLevel="1">
      <c r="D4417" s="7"/>
      <c r="E4417" s="51"/>
      <c r="F4417" s="52" t="str">
        <f>F4424</f>
        <v>RB_GUP_EPIS_T</v>
      </c>
      <c r="G4417" s="55" t="str">
        <f>$G$8</f>
        <v>PRODUCTION</v>
      </c>
      <c r="H4417" s="4">
        <f t="shared" si="2260"/>
        <v>4965.303383655345</v>
      </c>
      <c r="I4417" s="5">
        <f>VLOOKUP(CONCATENATE($F4417," ",$G4417),AllocFactorMatrix,(I$4+1),FALSE)*$E4424</f>
        <v>2756.7686484148276</v>
      </c>
      <c r="J4417" s="5">
        <f>VLOOKUP(CONCATENATE($F4417," ",$G4417),AllocFactorMatrix,(J$4+1),FALSE)*$E4424</f>
        <v>126.85236732529185</v>
      </c>
      <c r="K4417" s="5">
        <f>VLOOKUP(CONCATENATE($F4417," ",$G4417),AllocFactorMatrix,(K$4+1),FALSE)*$E4424</f>
        <v>417.88812085194263</v>
      </c>
      <c r="L4417" s="5">
        <f>VLOOKUP(CONCATENATE($F4417," ",$G4417),AllocFactorMatrix,(L$4+1),FALSE)*$E4424</f>
        <v>10.441690070325816</v>
      </c>
      <c r="M4417" s="5">
        <f>VLOOKUP(CONCATENATE($F4417," ",$G4417),AllocFactorMatrix,(M$4+1),FALSE)*$E4424</f>
        <v>1.3441560655931275</v>
      </c>
      <c r="N4417" s="5">
        <f t="shared" si="2261"/>
        <v>429.6739669878616</v>
      </c>
      <c r="O4417" s="5">
        <f>VLOOKUP(CONCATENATE($F4417," ",$G4417),AllocFactorMatrix,(O$4+1),FALSE)*$E4424</f>
        <v>317.89314196408259</v>
      </c>
      <c r="P4417" s="5">
        <f>VLOOKUP(CONCATENATE($F4417," ",$G4417),AllocFactorMatrix,(P$4+1),FALSE)*$E4424</f>
        <v>57.539262729309094</v>
      </c>
      <c r="Q4417" s="5">
        <f>VLOOKUP(CONCATENATE($F4417," ",$G4417),AllocFactorMatrix,(Q$4+1),FALSE)*$E4424</f>
        <v>22.255780587451891</v>
      </c>
      <c r="R4417" s="5">
        <f>VLOOKUP(CONCATENATE($F4417," ",$G4417),AllocFactorMatrix,(R$4+1),FALSE)*$E4424</f>
        <v>0.47953916602601643</v>
      </c>
      <c r="S4417" s="5">
        <f t="shared" si="2263"/>
        <v>398.16772444686961</v>
      </c>
      <c r="T4417" s="5">
        <f>VLOOKUP(CONCATENATE($F4417," ",$G4417),AllocFactorMatrix,(T$4+1),FALSE)*$E4424</f>
        <v>10.094267853436657</v>
      </c>
      <c r="U4417" s="5">
        <f>VLOOKUP(CONCATENATE($F4417," ",$G4417),AllocFactorMatrix,(U$4+1),FALSE)*$E4424</f>
        <v>160.71829196888228</v>
      </c>
      <c r="V4417" s="5">
        <f>VLOOKUP(CONCATENATE($F4417," ",$G4417),AllocFactorMatrix,(V$4+1),FALSE)*$E4424</f>
        <v>871.60805035126009</v>
      </c>
      <c r="W4417" s="5">
        <f>VLOOKUP(CONCATENATE($F4417," ",$G4417),AllocFactorMatrix,(W$4+1),FALSE)*$E4424</f>
        <v>114.67978703140047</v>
      </c>
      <c r="X4417" s="5">
        <f>SUBTOTAL(9,T4417:W4417)</f>
        <v>1157.1003972049796</v>
      </c>
      <c r="Y4417" s="5">
        <f>VLOOKUP(CONCATENATE($F4417," ",$G4417),AllocFactorMatrix,(Y$4+1),FALSE)*$E4424</f>
        <v>93.692349574194054</v>
      </c>
      <c r="Z4417" s="5">
        <f>VLOOKUP(CONCATENATE($F4417," ",$G4417),AllocFactorMatrix,(Z$4+1),FALSE)*$E4424</f>
        <v>1.9475531483217901</v>
      </c>
      <c r="AA4417" s="5">
        <f t="shared" si="2262"/>
        <v>95.639902722515842</v>
      </c>
      <c r="AB4417" s="5">
        <f>VLOOKUP(CONCATENATE($F4417," ",$G4417),AllocFactorMatrix,(AB$4+1),FALSE)*$E4424</f>
        <v>1.1003765529995291</v>
      </c>
      <c r="AC4417" s="5">
        <f>VLOOKUP(CONCATENATE($F4417," ",$G4417),AllocFactorMatrix,(AC$4+1),FALSE)*$E4424</f>
        <v>0</v>
      </c>
      <c r="AD4417" s="5">
        <f>VLOOKUP(CONCATENATE($F4417," ",$G4417),AllocFactorMatrix,(AD$4+1),FALSE)*$E4424</f>
        <v>0</v>
      </c>
    </row>
    <row r="4418" spans="4:30" hidden="1" outlineLevel="1">
      <c r="D4418" s="7"/>
      <c r="E4418" s="51"/>
      <c r="F4418" s="52" t="str">
        <f>F4424</f>
        <v>RB_GUP_EPIS_T</v>
      </c>
      <c r="G4418" s="55" t="str">
        <f>$G$9</f>
        <v>BULKTRAN</v>
      </c>
      <c r="H4418" s="4">
        <f t="shared" si="2260"/>
        <v>225783.79058732206</v>
      </c>
      <c r="I4418" s="5">
        <f>VLOOKUP(CONCATENATE($F4418," ",$G4418),AllocFactorMatrix,(I$4+1),FALSE)*$E4424</f>
        <v>111217.25476419763</v>
      </c>
      <c r="J4418" s="5">
        <f>VLOOKUP(CONCATENATE($F4418," ",$G4418),AllocFactorMatrix,(J$4+1),FALSE)*$E4424</f>
        <v>5497.8663071559649</v>
      </c>
      <c r="K4418" s="5">
        <f>VLOOKUP(CONCATENATE($F4418," ",$G4418),AllocFactorMatrix,(K$4+1),FALSE)*$E4424</f>
        <v>20138.369196076907</v>
      </c>
      <c r="L4418" s="5">
        <f>VLOOKUP(CONCATENATE($F4418," ",$G4418),AllocFactorMatrix,(L$4+1),FALSE)*$E4424</f>
        <v>633.88436307204529</v>
      </c>
      <c r="M4418" s="5">
        <f>VLOOKUP(CONCATENATE($F4418," ",$G4418),AllocFactorMatrix,(M$4+1),FALSE)*$E4424</f>
        <v>59.443647245176287</v>
      </c>
      <c r="N4418" s="5">
        <f t="shared" si="2261"/>
        <v>20831.697206394128</v>
      </c>
      <c r="O4418" s="5">
        <f>VLOOKUP(CONCATENATE($F4418," ",$G4418),AllocFactorMatrix,(O$4+1),FALSE)*$E4424</f>
        <v>15308.293329096028</v>
      </c>
      <c r="P4418" s="5">
        <f>VLOOKUP(CONCATENATE($F4418," ",$G4418),AllocFactorMatrix,(P$4+1),FALSE)*$E4424</f>
        <v>2852.3810382348461</v>
      </c>
      <c r="Q4418" s="5">
        <f>VLOOKUP(CONCATENATE($F4418," ",$G4418),AllocFactorMatrix,(Q$4+1),FALSE)*$E4424</f>
        <v>1288.9378798420259</v>
      </c>
      <c r="R4418" s="5">
        <f>VLOOKUP(CONCATENATE($F4418," ",$G4418),AllocFactorMatrix,(R$4+1),FALSE)*$E4424</f>
        <v>57.962095670165539</v>
      </c>
      <c r="S4418" s="5">
        <f t="shared" si="2263"/>
        <v>19507.574342843065</v>
      </c>
      <c r="T4418" s="5">
        <f>VLOOKUP(CONCATENATE($F4418," ",$G4418),AllocFactorMatrix,(T$4+1),FALSE)*$E4424</f>
        <v>534.75789571050768</v>
      </c>
      <c r="U4418" s="5">
        <f>VLOOKUP(CONCATENATE($F4418," ",$G4418),AllocFactorMatrix,(U$4+1),FALSE)*$E4424</f>
        <v>8751.2218502666583</v>
      </c>
      <c r="V4418" s="5">
        <f>VLOOKUP(CONCATENATE($F4418," ",$G4418),AllocFactorMatrix,(V$4+1),FALSE)*$E4424</f>
        <v>46250.453374377561</v>
      </c>
      <c r="W4418" s="5">
        <f>VLOOKUP(CONCATENATE($F4418," ",$G4418),AllocFactorMatrix,(W$4+1),FALSE)*$E4424</f>
        <v>8352.065312191573</v>
      </c>
      <c r="X4418" s="5">
        <f t="shared" ref="X4418:X4424" si="2265">SUBTOTAL(9,T4418:W4418)</f>
        <v>63888.498432546301</v>
      </c>
      <c r="Y4418" s="5">
        <f>VLOOKUP(CONCATENATE($F4418," ",$G4418),AllocFactorMatrix,(Y$4+1),FALSE)*$E4424</f>
        <v>4701.1525901575797</v>
      </c>
      <c r="Z4418" s="5">
        <f>VLOOKUP(CONCATENATE($F4418," ",$G4418),AllocFactorMatrix,(Z$4+1),FALSE)*$E4424</f>
        <v>78.742508890078227</v>
      </c>
      <c r="AA4418" s="5">
        <f t="shared" si="2262"/>
        <v>4779.8950990476578</v>
      </c>
      <c r="AB4418" s="5">
        <f>VLOOKUP(CONCATENATE($F4418," ",$G4418),AllocFactorMatrix,(AB$4+1),FALSE)*$E4424</f>
        <v>61.004435137296291</v>
      </c>
      <c r="AC4418" s="5">
        <f>VLOOKUP(CONCATENATE($F4418," ",$G4418),AllocFactorMatrix,(AC$4+1),FALSE)*$E4424</f>
        <v>0</v>
      </c>
      <c r="AD4418" s="5">
        <f>VLOOKUP(CONCATENATE($F4418," ",$G4418),AllocFactorMatrix,(AD$4+1),FALSE)*$E4424</f>
        <v>0</v>
      </c>
    </row>
    <row r="4419" spans="4:30" hidden="1" outlineLevel="1">
      <c r="D4419" s="7"/>
      <c r="E4419" s="51"/>
      <c r="F4419" s="52" t="str">
        <f>F4424</f>
        <v>RB_GUP_EPIS_T</v>
      </c>
      <c r="G4419" s="55" t="str">
        <f>$G$10</f>
        <v>SUBTRAN</v>
      </c>
      <c r="H4419" s="4">
        <f t="shared" si="2260"/>
        <v>49597.906029022553</v>
      </c>
      <c r="I4419" s="5">
        <f>VLOOKUP(CONCATENATE($F4419," ",$G4419),AllocFactorMatrix,(I$4+1),FALSE)*$E4424</f>
        <v>24147.605156814909</v>
      </c>
      <c r="J4419" s="5">
        <f>VLOOKUP(CONCATENATE($F4419," ",$G4419),AllocFactorMatrix,(J$4+1),FALSE)*$E4424</f>
        <v>1165.3950136858004</v>
      </c>
      <c r="K4419" s="5">
        <f>VLOOKUP(CONCATENATE($F4419," ",$G4419),AllocFactorMatrix,(K$4+1),FALSE)*$E4424</f>
        <v>4239.650077353157</v>
      </c>
      <c r="L4419" s="5">
        <f>VLOOKUP(CONCATENATE($F4419," ",$G4419),AllocFactorMatrix,(L$4+1),FALSE)*$E4424</f>
        <v>130.95880189591068</v>
      </c>
      <c r="M4419" s="5">
        <f>VLOOKUP(CONCATENATE($F4419," ",$G4419),AllocFactorMatrix,(M$4+1),FALSE)*$E4424</f>
        <v>16.310226178207625</v>
      </c>
      <c r="N4419" s="5">
        <f t="shared" si="2261"/>
        <v>4386.9191054272751</v>
      </c>
      <c r="O4419" s="5">
        <f>VLOOKUP(CONCATENATE($F4419," ",$G4419),AllocFactorMatrix,(O$4+1),FALSE)*$E4424</f>
        <v>3203.1218983869276</v>
      </c>
      <c r="P4419" s="5">
        <f>VLOOKUP(CONCATENATE($F4419," ",$G4419),AllocFactorMatrix,(P$4+1),FALSE)*$E4424</f>
        <v>595.45662493001851</v>
      </c>
      <c r="Q4419" s="5">
        <f>VLOOKUP(CONCATENATE($F4419," ",$G4419),AllocFactorMatrix,(Q$4+1),FALSE)*$E4424</f>
        <v>354.30378692874166</v>
      </c>
      <c r="R4419" s="5">
        <f>VLOOKUP(CONCATENATE($F4419," ",$G4419),AllocFactorMatrix,(R$4+1),FALSE)*$E4424</f>
        <v>0</v>
      </c>
      <c r="S4419" s="5">
        <f t="shared" si="2263"/>
        <v>4152.8823102456881</v>
      </c>
      <c r="T4419" s="5">
        <f>VLOOKUP(CONCATENATE($F4419," ",$G4419),AllocFactorMatrix,(T$4+1),FALSE)*$E4424</f>
        <v>111.84751676151315</v>
      </c>
      <c r="U4419" s="5">
        <f>VLOOKUP(CONCATENATE($F4419," ",$G4419),AllocFactorMatrix,(U$4+1),FALSE)*$E4424</f>
        <v>1831.0077081284683</v>
      </c>
      <c r="V4419" s="5">
        <f>VLOOKUP(CONCATENATE($F4419," ",$G4419),AllocFactorMatrix,(V$4+1),FALSE)*$E4424</f>
        <v>12756.050468351406</v>
      </c>
      <c r="W4419" s="5">
        <f>VLOOKUP(CONCATENATE($F4419," ",$G4419),AllocFactorMatrix,(W$4+1),FALSE)*$E4424</f>
        <v>0</v>
      </c>
      <c r="X4419" s="5">
        <f t="shared" si="2265"/>
        <v>14698.905693241388</v>
      </c>
      <c r="Y4419" s="5">
        <f>VLOOKUP(CONCATENATE($F4419," ",$G4419),AllocFactorMatrix,(Y$4+1),FALSE)*$E4424</f>
        <v>964.04584778321816</v>
      </c>
      <c r="Z4419" s="5">
        <f>VLOOKUP(CONCATENATE($F4419," ",$G4419),AllocFactorMatrix,(Z$4+1),FALSE)*$E4424</f>
        <v>16.070670473786528</v>
      </c>
      <c r="AA4419" s="5">
        <f t="shared" si="2262"/>
        <v>980.11651825700471</v>
      </c>
      <c r="AB4419" s="5">
        <f>VLOOKUP(CONCATENATE($F4419," ",$G4419),AllocFactorMatrix,(AB$4+1),FALSE)*$E4424</f>
        <v>12.873519267264426</v>
      </c>
      <c r="AC4419" s="5">
        <f>VLOOKUP(CONCATENATE($F4419," ",$G4419),AllocFactorMatrix,(AC$4+1),FALSE)*$E4424</f>
        <v>43.772717592521559</v>
      </c>
      <c r="AD4419" s="5">
        <f>VLOOKUP(CONCATENATE($F4419," ",$G4419),AllocFactorMatrix,(AD$4+1),FALSE)*$E4424</f>
        <v>9.435994490691316</v>
      </c>
    </row>
    <row r="4420" spans="4:30" hidden="1" outlineLevel="1">
      <c r="D4420" s="7"/>
      <c r="E4420" s="51"/>
      <c r="F4420" s="52" t="str">
        <f>F4424</f>
        <v>RB_GUP_EPIS_T</v>
      </c>
      <c r="G4420" s="55" t="str">
        <f>$G$11</f>
        <v>DISTPRI</v>
      </c>
      <c r="H4420" s="4">
        <f t="shared" si="2260"/>
        <v>0</v>
      </c>
      <c r="I4420" s="5">
        <f>VLOOKUP(CONCATENATE($F4420," ",$G4420),AllocFactorMatrix,(I$4+1),FALSE)*$E4424</f>
        <v>0</v>
      </c>
      <c r="J4420" s="5">
        <f>VLOOKUP(CONCATENATE($F4420," ",$G4420),AllocFactorMatrix,(J$4+1),FALSE)*$E4424</f>
        <v>0</v>
      </c>
      <c r="K4420" s="5">
        <f>VLOOKUP(CONCATENATE($F4420," ",$G4420),AllocFactorMatrix,(K$4+1),FALSE)*$E4424</f>
        <v>0</v>
      </c>
      <c r="L4420" s="5">
        <f>VLOOKUP(CONCATENATE($F4420," ",$G4420),AllocFactorMatrix,(L$4+1),FALSE)*$E4424</f>
        <v>0</v>
      </c>
      <c r="M4420" s="5">
        <f>VLOOKUP(CONCATENATE($F4420," ",$G4420),AllocFactorMatrix,(M$4+1),FALSE)*$E4424</f>
        <v>0</v>
      </c>
      <c r="N4420" s="5">
        <f t="shared" si="2261"/>
        <v>0</v>
      </c>
      <c r="O4420" s="5">
        <f>VLOOKUP(CONCATENATE($F4420," ",$G4420),AllocFactorMatrix,(O$4+1),FALSE)*$E4424</f>
        <v>0</v>
      </c>
      <c r="P4420" s="5">
        <f>VLOOKUP(CONCATENATE($F4420," ",$G4420),AllocFactorMatrix,(P$4+1),FALSE)*$E4424</f>
        <v>0</v>
      </c>
      <c r="Q4420" s="5">
        <f>VLOOKUP(CONCATENATE($F4420," ",$G4420),AllocFactorMatrix,(Q$4+1),FALSE)*$E4424</f>
        <v>0</v>
      </c>
      <c r="R4420" s="5">
        <f>VLOOKUP(CONCATENATE($F4420," ",$G4420),AllocFactorMatrix,(R$4+1),FALSE)*$E4424</f>
        <v>0</v>
      </c>
      <c r="S4420" s="5">
        <f t="shared" si="2263"/>
        <v>0</v>
      </c>
      <c r="T4420" s="5">
        <f>VLOOKUP(CONCATENATE($F4420," ",$G4420),AllocFactorMatrix,(T$4+1),FALSE)*$E4424</f>
        <v>0</v>
      </c>
      <c r="U4420" s="5">
        <f>VLOOKUP(CONCATENATE($F4420," ",$G4420),AllocFactorMatrix,(U$4+1),FALSE)*$E4424</f>
        <v>0</v>
      </c>
      <c r="V4420" s="5">
        <f>VLOOKUP(CONCATENATE($F4420," ",$G4420),AllocFactorMatrix,(V$4+1),FALSE)*$E4424</f>
        <v>0</v>
      </c>
      <c r="W4420" s="5">
        <f>VLOOKUP(CONCATENATE($F4420," ",$G4420),AllocFactorMatrix,(W$4+1),FALSE)*$E4424</f>
        <v>0</v>
      </c>
      <c r="X4420" s="5">
        <f t="shared" si="2265"/>
        <v>0</v>
      </c>
      <c r="Y4420" s="5">
        <f>VLOOKUP(CONCATENATE($F4420," ",$G4420),AllocFactorMatrix,(Y$4+1),FALSE)*$E4424</f>
        <v>0</v>
      </c>
      <c r="Z4420" s="5">
        <f>VLOOKUP(CONCATENATE($F4420," ",$G4420),AllocFactorMatrix,(Z$4+1),FALSE)*$E4424</f>
        <v>0</v>
      </c>
      <c r="AA4420" s="5">
        <f t="shared" si="2262"/>
        <v>0</v>
      </c>
      <c r="AB4420" s="5">
        <f>VLOOKUP(CONCATENATE($F4420," ",$G4420),AllocFactorMatrix,(AB$4+1),FALSE)*$E4424</f>
        <v>0</v>
      </c>
      <c r="AC4420" s="5">
        <f>VLOOKUP(CONCATENATE($F4420," ",$G4420),AllocFactorMatrix,(AC$4+1),FALSE)*$E4424</f>
        <v>0</v>
      </c>
      <c r="AD4420" s="5">
        <f>VLOOKUP(CONCATENATE($F4420," ",$G4420),AllocFactorMatrix,(AD$4+1),FALSE)*$E4424</f>
        <v>0</v>
      </c>
    </row>
    <row r="4421" spans="4:30" hidden="1" outlineLevel="1">
      <c r="D4421" s="7"/>
      <c r="E4421" s="51"/>
      <c r="F4421" s="52" t="str">
        <f>F4424</f>
        <v>RB_GUP_EPIS_T</v>
      </c>
      <c r="G4421" s="55" t="str">
        <f>$G$12</f>
        <v>DISTSEC</v>
      </c>
      <c r="H4421" s="4">
        <f t="shared" si="2260"/>
        <v>0</v>
      </c>
      <c r="I4421" s="5">
        <f>VLOOKUP(CONCATENATE($F4421," ",$G4421),AllocFactorMatrix,(I$4+1),FALSE)*$E4424</f>
        <v>0</v>
      </c>
      <c r="J4421" s="5">
        <f>VLOOKUP(CONCATENATE($F4421," ",$G4421),AllocFactorMatrix,(J$4+1),FALSE)*$E4424</f>
        <v>0</v>
      </c>
      <c r="K4421" s="5">
        <f>VLOOKUP(CONCATENATE($F4421," ",$G4421),AllocFactorMatrix,(K$4+1),FALSE)*$E4424</f>
        <v>0</v>
      </c>
      <c r="L4421" s="5">
        <f>VLOOKUP(CONCATENATE($F4421," ",$G4421),AllocFactorMatrix,(L$4+1),FALSE)*$E4424</f>
        <v>0</v>
      </c>
      <c r="M4421" s="5">
        <f>VLOOKUP(CONCATENATE($F4421," ",$G4421),AllocFactorMatrix,(M$4+1),FALSE)*$E4424</f>
        <v>0</v>
      </c>
      <c r="N4421" s="5">
        <f t="shared" si="2261"/>
        <v>0</v>
      </c>
      <c r="O4421" s="5">
        <f>VLOOKUP(CONCATENATE($F4421," ",$G4421),AllocFactorMatrix,(O$4+1),FALSE)*$E4424</f>
        <v>0</v>
      </c>
      <c r="P4421" s="5">
        <f>VLOOKUP(CONCATENATE($F4421," ",$G4421),AllocFactorMatrix,(P$4+1),FALSE)*$E4424</f>
        <v>0</v>
      </c>
      <c r="Q4421" s="5">
        <f>VLOOKUP(CONCATENATE($F4421," ",$G4421),AllocFactorMatrix,(Q$4+1),FALSE)*$E4424</f>
        <v>0</v>
      </c>
      <c r="R4421" s="5">
        <f>VLOOKUP(CONCATENATE($F4421," ",$G4421),AllocFactorMatrix,(R$4+1),FALSE)*$E4424</f>
        <v>0</v>
      </c>
      <c r="S4421" s="5">
        <f t="shared" si="2263"/>
        <v>0</v>
      </c>
      <c r="T4421" s="5">
        <f>VLOOKUP(CONCATENATE($F4421," ",$G4421),AllocFactorMatrix,(T$4+1),FALSE)*$E4424</f>
        <v>0</v>
      </c>
      <c r="U4421" s="5">
        <f>VLOOKUP(CONCATENATE($F4421," ",$G4421),AllocFactorMatrix,(U$4+1),FALSE)*$E4424</f>
        <v>0</v>
      </c>
      <c r="V4421" s="5">
        <f>VLOOKUP(CONCATENATE($F4421," ",$G4421),AllocFactorMatrix,(V$4+1),FALSE)*$E4424</f>
        <v>0</v>
      </c>
      <c r="W4421" s="5">
        <f>VLOOKUP(CONCATENATE($F4421," ",$G4421),AllocFactorMatrix,(W$4+1),FALSE)*$E4424</f>
        <v>0</v>
      </c>
      <c r="X4421" s="5">
        <f t="shared" si="2265"/>
        <v>0</v>
      </c>
      <c r="Y4421" s="5">
        <f>VLOOKUP(CONCATENATE($F4421," ",$G4421),AllocFactorMatrix,(Y$4+1),FALSE)*$E4424</f>
        <v>0</v>
      </c>
      <c r="Z4421" s="5">
        <f>VLOOKUP(CONCATENATE($F4421," ",$G4421),AllocFactorMatrix,(Z$4+1),FALSE)*$E4424</f>
        <v>0</v>
      </c>
      <c r="AA4421" s="5">
        <f t="shared" si="2262"/>
        <v>0</v>
      </c>
      <c r="AB4421" s="5">
        <f>VLOOKUP(CONCATENATE($F4421," ",$G4421),AllocFactorMatrix,(AB$4+1),FALSE)*$E4424</f>
        <v>0</v>
      </c>
      <c r="AC4421" s="5">
        <f>VLOOKUP(CONCATENATE($F4421," ",$G4421),AllocFactorMatrix,(AC$4+1),FALSE)*$E4424</f>
        <v>0</v>
      </c>
      <c r="AD4421" s="5">
        <f>VLOOKUP(CONCATENATE($F4421," ",$G4421),AllocFactorMatrix,(AD$4+1),FALSE)*$E4424</f>
        <v>0</v>
      </c>
    </row>
    <row r="4422" spans="4:30" hidden="1" outlineLevel="1">
      <c r="D4422" s="7"/>
      <c r="E4422" s="51"/>
      <c r="F4422" s="52" t="str">
        <f>F4424</f>
        <v>RB_GUP_EPIS_T</v>
      </c>
      <c r="G4422" s="55" t="str">
        <f>$G$13</f>
        <v>ENERGY</v>
      </c>
      <c r="H4422" s="4">
        <f t="shared" si="2260"/>
        <v>0</v>
      </c>
      <c r="I4422" s="5">
        <f>VLOOKUP(CONCATENATE($F4422," ",$G4422),AllocFactorMatrix,(I$4+1),FALSE)*$E4424</f>
        <v>0</v>
      </c>
      <c r="J4422" s="5">
        <f>VLOOKUP(CONCATENATE($F4422," ",$G4422),AllocFactorMatrix,(J$4+1),FALSE)*$E4424</f>
        <v>0</v>
      </c>
      <c r="K4422" s="5">
        <f>VLOOKUP(CONCATENATE($F4422," ",$G4422),AllocFactorMatrix,(K$4+1),FALSE)*$E4424</f>
        <v>0</v>
      </c>
      <c r="L4422" s="5">
        <f>VLOOKUP(CONCATENATE($F4422," ",$G4422),AllocFactorMatrix,(L$4+1),FALSE)*$E4424</f>
        <v>0</v>
      </c>
      <c r="M4422" s="5">
        <f>VLOOKUP(CONCATENATE($F4422," ",$G4422),AllocFactorMatrix,(M$4+1),FALSE)*$E4424</f>
        <v>0</v>
      </c>
      <c r="N4422" s="5">
        <f t="shared" si="2261"/>
        <v>0</v>
      </c>
      <c r="O4422" s="5">
        <f>VLOOKUP(CONCATENATE($F4422," ",$G4422),AllocFactorMatrix,(O$4+1),FALSE)*$E4424</f>
        <v>0</v>
      </c>
      <c r="P4422" s="5">
        <f>VLOOKUP(CONCATENATE($F4422," ",$G4422),AllocFactorMatrix,(P$4+1),FALSE)*$E4424</f>
        <v>0</v>
      </c>
      <c r="Q4422" s="5">
        <f>VLOOKUP(CONCATENATE($F4422," ",$G4422),AllocFactorMatrix,(Q$4+1),FALSE)*$E4424</f>
        <v>0</v>
      </c>
      <c r="R4422" s="5">
        <f>VLOOKUP(CONCATENATE($F4422," ",$G4422),AllocFactorMatrix,(R$4+1),FALSE)*$E4424</f>
        <v>0</v>
      </c>
      <c r="S4422" s="5">
        <f t="shared" si="2263"/>
        <v>0</v>
      </c>
      <c r="T4422" s="5">
        <f>VLOOKUP(CONCATENATE($F4422," ",$G4422),AllocFactorMatrix,(T$4+1),FALSE)*$E4424</f>
        <v>0</v>
      </c>
      <c r="U4422" s="5">
        <f>VLOOKUP(CONCATENATE($F4422," ",$G4422),AllocFactorMatrix,(U$4+1),FALSE)*$E4424</f>
        <v>0</v>
      </c>
      <c r="V4422" s="5">
        <f>VLOOKUP(CONCATENATE($F4422," ",$G4422),AllocFactorMatrix,(V$4+1),FALSE)*$E4424</f>
        <v>0</v>
      </c>
      <c r="W4422" s="5">
        <f>VLOOKUP(CONCATENATE($F4422," ",$G4422),AllocFactorMatrix,(W$4+1),FALSE)*$E4424</f>
        <v>0</v>
      </c>
      <c r="X4422" s="5">
        <f t="shared" si="2265"/>
        <v>0</v>
      </c>
      <c r="Y4422" s="5">
        <f>VLOOKUP(CONCATENATE($F4422," ",$G4422),AllocFactorMatrix,(Y$4+1),FALSE)*$E4424</f>
        <v>0</v>
      </c>
      <c r="Z4422" s="5">
        <f>VLOOKUP(CONCATENATE($F4422," ",$G4422),AllocFactorMatrix,(Z$4+1),FALSE)*$E4424</f>
        <v>0</v>
      </c>
      <c r="AA4422" s="5">
        <f t="shared" si="2262"/>
        <v>0</v>
      </c>
      <c r="AB4422" s="5">
        <f>VLOOKUP(CONCATENATE($F4422," ",$G4422),AllocFactorMatrix,(AB$4+1),FALSE)*$E4424</f>
        <v>0</v>
      </c>
      <c r="AC4422" s="5">
        <f>VLOOKUP(CONCATENATE($F4422," ",$G4422),AllocFactorMatrix,(AC$4+1),FALSE)*$E4424</f>
        <v>0</v>
      </c>
      <c r="AD4422" s="5">
        <f>VLOOKUP(CONCATENATE($F4422," ",$G4422),AllocFactorMatrix,(AD$4+1),FALSE)*$E4424</f>
        <v>0</v>
      </c>
    </row>
    <row r="4423" spans="4:30" hidden="1" outlineLevel="1">
      <c r="D4423" s="7"/>
      <c r="E4423" s="51"/>
      <c r="F4423" s="52" t="str">
        <f>F4424</f>
        <v>RB_GUP_EPIS_T</v>
      </c>
      <c r="G4423" s="55" t="str">
        <f>$G$14</f>
        <v>CUSTOMER</v>
      </c>
      <c r="H4423" s="4">
        <f t="shared" si="2260"/>
        <v>0</v>
      </c>
      <c r="I4423" s="5">
        <f>VLOOKUP(CONCATENATE($F4423," ",$G4423),AllocFactorMatrix,(I$4+1),FALSE)*$E4424</f>
        <v>0</v>
      </c>
      <c r="J4423" s="5">
        <f>VLOOKUP(CONCATENATE($F4423," ",$G4423),AllocFactorMatrix,(J$4+1),FALSE)*$E4424</f>
        <v>0</v>
      </c>
      <c r="K4423" s="5">
        <f>VLOOKUP(CONCATENATE($F4423," ",$G4423),AllocFactorMatrix,(K$4+1),FALSE)*$E4424</f>
        <v>0</v>
      </c>
      <c r="L4423" s="5">
        <f>VLOOKUP(CONCATENATE($F4423," ",$G4423),AllocFactorMatrix,(L$4+1),FALSE)*$E4424</f>
        <v>0</v>
      </c>
      <c r="M4423" s="5">
        <f>VLOOKUP(CONCATENATE($F4423," ",$G4423),AllocFactorMatrix,(M$4+1),FALSE)*$E4424</f>
        <v>0</v>
      </c>
      <c r="N4423" s="5">
        <f t="shared" si="2261"/>
        <v>0</v>
      </c>
      <c r="O4423" s="5">
        <f>VLOOKUP(CONCATENATE($F4423," ",$G4423),AllocFactorMatrix,(O$4+1),FALSE)*$E4424</f>
        <v>0</v>
      </c>
      <c r="P4423" s="5">
        <f>VLOOKUP(CONCATENATE($F4423," ",$G4423),AllocFactorMatrix,(P$4+1),FALSE)*$E4424</f>
        <v>0</v>
      </c>
      <c r="Q4423" s="5">
        <f>VLOOKUP(CONCATENATE($F4423," ",$G4423),AllocFactorMatrix,(Q$4+1),FALSE)*$E4424</f>
        <v>0</v>
      </c>
      <c r="R4423" s="5">
        <f>VLOOKUP(CONCATENATE($F4423," ",$G4423),AllocFactorMatrix,(R$4+1),FALSE)*$E4424</f>
        <v>0</v>
      </c>
      <c r="S4423" s="5">
        <f t="shared" si="2263"/>
        <v>0</v>
      </c>
      <c r="T4423" s="5">
        <f>VLOOKUP(CONCATENATE($F4423," ",$G4423),AllocFactorMatrix,(T$4+1),FALSE)*$E4424</f>
        <v>0</v>
      </c>
      <c r="U4423" s="5">
        <f>VLOOKUP(CONCATENATE($F4423," ",$G4423),AllocFactorMatrix,(U$4+1),FALSE)*$E4424</f>
        <v>0</v>
      </c>
      <c r="V4423" s="5">
        <f>VLOOKUP(CONCATENATE($F4423," ",$G4423),AllocFactorMatrix,(V$4+1),FALSE)*$E4424</f>
        <v>0</v>
      </c>
      <c r="W4423" s="5">
        <f>VLOOKUP(CONCATENATE($F4423," ",$G4423),AllocFactorMatrix,(W$4+1),FALSE)*$E4424</f>
        <v>0</v>
      </c>
      <c r="X4423" s="5">
        <f t="shared" si="2265"/>
        <v>0</v>
      </c>
      <c r="Y4423" s="5">
        <f>VLOOKUP(CONCATENATE($F4423," ",$G4423),AllocFactorMatrix,(Y$4+1),FALSE)*$E4424</f>
        <v>0</v>
      </c>
      <c r="Z4423" s="5">
        <f>VLOOKUP(CONCATENATE($F4423," ",$G4423),AllocFactorMatrix,(Z$4+1),FALSE)*$E4424</f>
        <v>0</v>
      </c>
      <c r="AA4423" s="5">
        <f t="shared" si="2262"/>
        <v>0</v>
      </c>
      <c r="AB4423" s="5">
        <f>VLOOKUP(CONCATENATE($F4423," ",$G4423),AllocFactorMatrix,(AB$4+1),FALSE)*$E4424</f>
        <v>0</v>
      </c>
      <c r="AC4423" s="5">
        <f>VLOOKUP(CONCATENATE($F4423," ",$G4423),AllocFactorMatrix,(AC$4+1),FALSE)*$E4424</f>
        <v>0</v>
      </c>
      <c r="AD4423" s="5">
        <f>VLOOKUP(CONCATENATE($F4423," ",$G4423),AllocFactorMatrix,(AD$4+1),FALSE)*$E4424</f>
        <v>0</v>
      </c>
    </row>
    <row r="4424" spans="4:30" collapsed="1">
      <c r="D4424" s="7" t="s">
        <v>11</v>
      </c>
      <c r="E4424" s="40">
        <v>280347</v>
      </c>
      <c r="F4424" s="10" t="s">
        <v>65</v>
      </c>
      <c r="G4424" s="55" t="str">
        <f>$G$15</f>
        <v>TOTAL</v>
      </c>
      <c r="H4424" s="4">
        <f t="shared" si="2260"/>
        <v>280346.99999999994</v>
      </c>
      <c r="I4424" s="5">
        <f>VLOOKUP(CONCATENATE($F4424," ",$G4424),AllocFactorMatrix,(I$4+1),FALSE)*$E4424</f>
        <v>138121.62856942738</v>
      </c>
      <c r="J4424" s="5">
        <f>VLOOKUP(CONCATENATE($F4424," ",$G4424),AllocFactorMatrix,(J$4+1),FALSE)*$E4424</f>
        <v>6790.1136881670573</v>
      </c>
      <c r="K4424" s="5">
        <f>VLOOKUP(CONCATENATE($F4424," ",$G4424),AllocFactorMatrix,(K$4+1),FALSE)*$E4424</f>
        <v>24795.907394282003</v>
      </c>
      <c r="L4424" s="5">
        <f>VLOOKUP(CONCATENATE($F4424," ",$G4424),AllocFactorMatrix,(L$4+1),FALSE)*$E4424</f>
        <v>775.28485503828165</v>
      </c>
      <c r="M4424" s="5">
        <f>VLOOKUP(CONCATENATE($F4424," ",$G4424),AllocFactorMatrix,(M$4+1),FALSE)*$E4424</f>
        <v>77.098029488977033</v>
      </c>
      <c r="N4424" s="5">
        <f t="shared" si="2261"/>
        <v>25648.290278809262</v>
      </c>
      <c r="O4424" s="5">
        <f>VLOOKUP(CONCATENATE($F4424," ",$G4424),AllocFactorMatrix,(O$4+1),FALSE)*$E4424</f>
        <v>18829.308369447037</v>
      </c>
      <c r="P4424" s="5">
        <f>VLOOKUP(CONCATENATE($F4424," ",$G4424),AllocFactorMatrix,(P$4+1),FALSE)*$E4424</f>
        <v>3505.3769258941734</v>
      </c>
      <c r="Q4424" s="5">
        <f>VLOOKUP(CONCATENATE($F4424," ",$G4424),AllocFactorMatrix,(Q$4+1),FALSE)*$E4424</f>
        <v>1665.4974473582195</v>
      </c>
      <c r="R4424" s="5">
        <f>VLOOKUP(CONCATENATE($F4424," ",$G4424),AllocFactorMatrix,(R$4+1),FALSE)*$E4424</f>
        <v>58.441634836191554</v>
      </c>
      <c r="S4424" s="5">
        <f t="shared" si="2263"/>
        <v>24058.62437753562</v>
      </c>
      <c r="T4424" s="5">
        <f>VLOOKUP(CONCATENATE($F4424," ",$G4424),AllocFactorMatrix,(T$4+1),FALSE)*$E4424</f>
        <v>656.69968032545739</v>
      </c>
      <c r="U4424" s="5">
        <f>VLOOKUP(CONCATENATE($F4424," ",$G4424),AllocFactorMatrix,(U$4+1),FALSE)*$E4424</f>
        <v>10742.947850364009</v>
      </c>
      <c r="V4424" s="5">
        <f>VLOOKUP(CONCATENATE($F4424," ",$G4424),AllocFactorMatrix,(V$4+1),FALSE)*$E4424</f>
        <v>59878.111893080226</v>
      </c>
      <c r="W4424" s="5">
        <f>VLOOKUP(CONCATENATE($F4424," ",$G4424),AllocFactorMatrix,(W$4+1),FALSE)*$E4424</f>
        <v>8466.7450992229733</v>
      </c>
      <c r="X4424" s="5">
        <f t="shared" si="2265"/>
        <v>79744.504522992662</v>
      </c>
      <c r="Y4424" s="5">
        <f>VLOOKUP(CONCATENATE($F4424," ",$G4424),AllocFactorMatrix,(Y$4+1),FALSE)*$E4424</f>
        <v>5758.8907875149926</v>
      </c>
      <c r="Z4424" s="5">
        <f>VLOOKUP(CONCATENATE($F4424," ",$G4424),AllocFactorMatrix,(Z$4+1),FALSE)*$E4424</f>
        <v>96.76073251218655</v>
      </c>
      <c r="AA4424" s="5">
        <f t="shared" si="2262"/>
        <v>5855.6515200271788</v>
      </c>
      <c r="AB4424" s="5">
        <f>VLOOKUP(CONCATENATE($F4424," ",$G4424),AllocFactorMatrix,(AB$4+1),FALSE)*$E4424</f>
        <v>74.978330957560246</v>
      </c>
      <c r="AC4424" s="5">
        <f>VLOOKUP(CONCATENATE($F4424," ",$G4424),AllocFactorMatrix,(AC$4+1),FALSE)*$E4424</f>
        <v>43.772717592521559</v>
      </c>
      <c r="AD4424" s="5">
        <f>VLOOKUP(CONCATENATE($F4424," ",$G4424),AllocFactorMatrix,(AD$4+1),FALSE)*$E4424</f>
        <v>9.435994490691316</v>
      </c>
    </row>
    <row r="4425" spans="4:30" hidden="1" outlineLevel="1">
      <c r="D4425" s="7"/>
      <c r="E4425" s="51"/>
      <c r="F4425" s="52" t="str">
        <f>F4432</f>
        <v>RB_GUP_EPIS_D</v>
      </c>
      <c r="G4425" s="55" t="str">
        <f>$G$8</f>
        <v>PRODUCTION</v>
      </c>
      <c r="H4425" s="4">
        <f t="shared" si="2260"/>
        <v>0</v>
      </c>
      <c r="I4425" s="5">
        <f>VLOOKUP(CONCATENATE($F4425," ",$G4425),AllocFactorMatrix,(I$4+1),FALSE)*$E4432</f>
        <v>0</v>
      </c>
      <c r="J4425" s="5">
        <f>VLOOKUP(CONCATENATE($F4425," ",$G4425),AllocFactorMatrix,(J$4+1),FALSE)*$E4432</f>
        <v>0</v>
      </c>
      <c r="K4425" s="5">
        <f>VLOOKUP(CONCATENATE($F4425," ",$G4425),AllocFactorMatrix,(K$4+1),FALSE)*$E4432</f>
        <v>0</v>
      </c>
      <c r="L4425" s="5">
        <f>VLOOKUP(CONCATENATE($F4425," ",$G4425),AllocFactorMatrix,(L$4+1),FALSE)*$E4432</f>
        <v>0</v>
      </c>
      <c r="M4425" s="5">
        <f>VLOOKUP(CONCATENATE($F4425," ",$G4425),AllocFactorMatrix,(M$4+1),FALSE)*$E4432</f>
        <v>0</v>
      </c>
      <c r="N4425" s="5">
        <f t="shared" si="2261"/>
        <v>0</v>
      </c>
      <c r="O4425" s="5">
        <f>VLOOKUP(CONCATENATE($F4425," ",$G4425),AllocFactorMatrix,(O$4+1),FALSE)*$E4432</f>
        <v>0</v>
      </c>
      <c r="P4425" s="5">
        <f>VLOOKUP(CONCATENATE($F4425," ",$G4425),AllocFactorMatrix,(P$4+1),FALSE)*$E4432</f>
        <v>0</v>
      </c>
      <c r="Q4425" s="5">
        <f>VLOOKUP(CONCATENATE($F4425," ",$G4425),AllocFactorMatrix,(Q$4+1),FALSE)*$E4432</f>
        <v>0</v>
      </c>
      <c r="R4425" s="5">
        <f>VLOOKUP(CONCATENATE($F4425," ",$G4425),AllocFactorMatrix,(R$4+1),FALSE)*$E4432</f>
        <v>0</v>
      </c>
      <c r="S4425" s="5">
        <f t="shared" si="2263"/>
        <v>0</v>
      </c>
      <c r="T4425" s="5">
        <f>VLOOKUP(CONCATENATE($F4425," ",$G4425),AllocFactorMatrix,(T$4+1),FALSE)*$E4432</f>
        <v>0</v>
      </c>
      <c r="U4425" s="5">
        <f>VLOOKUP(CONCATENATE($F4425," ",$G4425),AllocFactorMatrix,(U$4+1),FALSE)*$E4432</f>
        <v>0</v>
      </c>
      <c r="V4425" s="5">
        <f>VLOOKUP(CONCATENATE($F4425," ",$G4425),AllocFactorMatrix,(V$4+1),FALSE)*$E4432</f>
        <v>0</v>
      </c>
      <c r="W4425" s="5">
        <f>VLOOKUP(CONCATENATE($F4425," ",$G4425),AllocFactorMatrix,(W$4+1),FALSE)*$E4432</f>
        <v>0</v>
      </c>
      <c r="X4425" s="5">
        <f>SUBTOTAL(9,T4425:W4425)</f>
        <v>0</v>
      </c>
      <c r="Y4425" s="5">
        <f>VLOOKUP(CONCATENATE($F4425," ",$G4425),AllocFactorMatrix,(Y$4+1),FALSE)*$E4432</f>
        <v>0</v>
      </c>
      <c r="Z4425" s="5">
        <f>VLOOKUP(CONCATENATE($F4425," ",$G4425),AllocFactorMatrix,(Z$4+1),FALSE)*$E4432</f>
        <v>0</v>
      </c>
      <c r="AA4425" s="5">
        <f t="shared" si="2262"/>
        <v>0</v>
      </c>
      <c r="AB4425" s="5">
        <f>VLOOKUP(CONCATENATE($F4425," ",$G4425),AllocFactorMatrix,(AB$4+1),FALSE)*$E4432</f>
        <v>0</v>
      </c>
      <c r="AC4425" s="5">
        <f>VLOOKUP(CONCATENATE($F4425," ",$G4425),AllocFactorMatrix,(AC$4+1),FALSE)*$E4432</f>
        <v>0</v>
      </c>
      <c r="AD4425" s="5">
        <f>VLOOKUP(CONCATENATE($F4425," ",$G4425),AllocFactorMatrix,(AD$4+1),FALSE)*$E4432</f>
        <v>0</v>
      </c>
    </row>
    <row r="4426" spans="4:30" hidden="1" outlineLevel="1">
      <c r="D4426" s="7"/>
      <c r="E4426" s="51"/>
      <c r="F4426" s="52" t="str">
        <f>F4432</f>
        <v>RB_GUP_EPIS_D</v>
      </c>
      <c r="G4426" s="55" t="str">
        <f>$G$9</f>
        <v>BULKTRAN</v>
      </c>
      <c r="H4426" s="4">
        <f t="shared" si="2260"/>
        <v>0</v>
      </c>
      <c r="I4426" s="5">
        <f>VLOOKUP(CONCATENATE($F4426," ",$G4426),AllocFactorMatrix,(I$4+1),FALSE)*$E4432</f>
        <v>0</v>
      </c>
      <c r="J4426" s="5">
        <f>VLOOKUP(CONCATENATE($F4426," ",$G4426),AllocFactorMatrix,(J$4+1),FALSE)*$E4432</f>
        <v>0</v>
      </c>
      <c r="K4426" s="5">
        <f>VLOOKUP(CONCATENATE($F4426," ",$G4426),AllocFactorMatrix,(K$4+1),FALSE)*$E4432</f>
        <v>0</v>
      </c>
      <c r="L4426" s="5">
        <f>VLOOKUP(CONCATENATE($F4426," ",$G4426),AllocFactorMatrix,(L$4+1),FALSE)*$E4432</f>
        <v>0</v>
      </c>
      <c r="M4426" s="5">
        <f>VLOOKUP(CONCATENATE($F4426," ",$G4426),AllocFactorMatrix,(M$4+1),FALSE)*$E4432</f>
        <v>0</v>
      </c>
      <c r="N4426" s="5">
        <f t="shared" si="2261"/>
        <v>0</v>
      </c>
      <c r="O4426" s="5">
        <f>VLOOKUP(CONCATENATE($F4426," ",$G4426),AllocFactorMatrix,(O$4+1),FALSE)*$E4432</f>
        <v>0</v>
      </c>
      <c r="P4426" s="5">
        <f>VLOOKUP(CONCATENATE($F4426," ",$G4426),AllocFactorMatrix,(P$4+1),FALSE)*$E4432</f>
        <v>0</v>
      </c>
      <c r="Q4426" s="5">
        <f>VLOOKUP(CONCATENATE($F4426," ",$G4426),AllocFactorMatrix,(Q$4+1),FALSE)*$E4432</f>
        <v>0</v>
      </c>
      <c r="R4426" s="5">
        <f>VLOOKUP(CONCATENATE($F4426," ",$G4426),AllocFactorMatrix,(R$4+1),FALSE)*$E4432</f>
        <v>0</v>
      </c>
      <c r="S4426" s="5">
        <f t="shared" si="2263"/>
        <v>0</v>
      </c>
      <c r="T4426" s="5">
        <f>VLOOKUP(CONCATENATE($F4426," ",$G4426),AllocFactorMatrix,(T$4+1),FALSE)*$E4432</f>
        <v>0</v>
      </c>
      <c r="U4426" s="5">
        <f>VLOOKUP(CONCATENATE($F4426," ",$G4426),AllocFactorMatrix,(U$4+1),FALSE)*$E4432</f>
        <v>0</v>
      </c>
      <c r="V4426" s="5">
        <f>VLOOKUP(CONCATENATE($F4426," ",$G4426),AllocFactorMatrix,(V$4+1),FALSE)*$E4432</f>
        <v>0</v>
      </c>
      <c r="W4426" s="5">
        <f>VLOOKUP(CONCATENATE($F4426," ",$G4426),AllocFactorMatrix,(W$4+1),FALSE)*$E4432</f>
        <v>0</v>
      </c>
      <c r="X4426" s="5">
        <f t="shared" ref="X4426:X4432" si="2266">SUBTOTAL(9,T4426:W4426)</f>
        <v>0</v>
      </c>
      <c r="Y4426" s="5">
        <f>VLOOKUP(CONCATENATE($F4426," ",$G4426),AllocFactorMatrix,(Y$4+1),FALSE)*$E4432</f>
        <v>0</v>
      </c>
      <c r="Z4426" s="5">
        <f>VLOOKUP(CONCATENATE($F4426," ",$G4426),AllocFactorMatrix,(Z$4+1),FALSE)*$E4432</f>
        <v>0</v>
      </c>
      <c r="AA4426" s="5">
        <f t="shared" si="2262"/>
        <v>0</v>
      </c>
      <c r="AB4426" s="5">
        <f>VLOOKUP(CONCATENATE($F4426," ",$G4426),AllocFactorMatrix,(AB$4+1),FALSE)*$E4432</f>
        <v>0</v>
      </c>
      <c r="AC4426" s="5">
        <f>VLOOKUP(CONCATENATE($F4426," ",$G4426),AllocFactorMatrix,(AC$4+1),FALSE)*$E4432</f>
        <v>0</v>
      </c>
      <c r="AD4426" s="5">
        <f>VLOOKUP(CONCATENATE($F4426," ",$G4426),AllocFactorMatrix,(AD$4+1),FALSE)*$E4432</f>
        <v>0</v>
      </c>
    </row>
    <row r="4427" spans="4:30" hidden="1" outlineLevel="1">
      <c r="D4427" s="7"/>
      <c r="E4427" s="51"/>
      <c r="F4427" s="52" t="str">
        <f>F4432</f>
        <v>RB_GUP_EPIS_D</v>
      </c>
      <c r="G4427" s="55" t="str">
        <f>$G$10</f>
        <v>SUBTRAN</v>
      </c>
      <c r="H4427" s="4">
        <f t="shared" si="2260"/>
        <v>0</v>
      </c>
      <c r="I4427" s="5">
        <f>VLOOKUP(CONCATENATE($F4427," ",$G4427),AllocFactorMatrix,(I$4+1),FALSE)*$E4432</f>
        <v>0</v>
      </c>
      <c r="J4427" s="5">
        <f>VLOOKUP(CONCATENATE($F4427," ",$G4427),AllocFactorMatrix,(J$4+1),FALSE)*$E4432</f>
        <v>0</v>
      </c>
      <c r="K4427" s="5">
        <f>VLOOKUP(CONCATENATE($F4427," ",$G4427),AllocFactorMatrix,(K$4+1),FALSE)*$E4432</f>
        <v>0</v>
      </c>
      <c r="L4427" s="5">
        <f>VLOOKUP(CONCATENATE($F4427," ",$G4427),AllocFactorMatrix,(L$4+1),FALSE)*$E4432</f>
        <v>0</v>
      </c>
      <c r="M4427" s="5">
        <f>VLOOKUP(CONCATENATE($F4427," ",$G4427),AllocFactorMatrix,(M$4+1),FALSE)*$E4432</f>
        <v>0</v>
      </c>
      <c r="N4427" s="5">
        <f t="shared" si="2261"/>
        <v>0</v>
      </c>
      <c r="O4427" s="5">
        <f>VLOOKUP(CONCATENATE($F4427," ",$G4427),AllocFactorMatrix,(O$4+1),FALSE)*$E4432</f>
        <v>0</v>
      </c>
      <c r="P4427" s="5">
        <f>VLOOKUP(CONCATENATE($F4427," ",$G4427),AllocFactorMatrix,(P$4+1),FALSE)*$E4432</f>
        <v>0</v>
      </c>
      <c r="Q4427" s="5">
        <f>VLOOKUP(CONCATENATE($F4427," ",$G4427),AllocFactorMatrix,(Q$4+1),FALSE)*$E4432</f>
        <v>0</v>
      </c>
      <c r="R4427" s="5">
        <f>VLOOKUP(CONCATENATE($F4427," ",$G4427),AllocFactorMatrix,(R$4+1),FALSE)*$E4432</f>
        <v>0</v>
      </c>
      <c r="S4427" s="5">
        <f t="shared" si="2263"/>
        <v>0</v>
      </c>
      <c r="T4427" s="5">
        <f>VLOOKUP(CONCATENATE($F4427," ",$G4427),AllocFactorMatrix,(T$4+1),FALSE)*$E4432</f>
        <v>0</v>
      </c>
      <c r="U4427" s="5">
        <f>VLOOKUP(CONCATENATE($F4427," ",$G4427),AllocFactorMatrix,(U$4+1),FALSE)*$E4432</f>
        <v>0</v>
      </c>
      <c r="V4427" s="5">
        <f>VLOOKUP(CONCATENATE($F4427," ",$G4427),AllocFactorMatrix,(V$4+1),FALSE)*$E4432</f>
        <v>0</v>
      </c>
      <c r="W4427" s="5">
        <f>VLOOKUP(CONCATENATE($F4427," ",$G4427),AllocFactorMatrix,(W$4+1),FALSE)*$E4432</f>
        <v>0</v>
      </c>
      <c r="X4427" s="5">
        <f t="shared" si="2266"/>
        <v>0</v>
      </c>
      <c r="Y4427" s="5">
        <f>VLOOKUP(CONCATENATE($F4427," ",$G4427),AllocFactorMatrix,(Y$4+1),FALSE)*$E4432</f>
        <v>0</v>
      </c>
      <c r="Z4427" s="5">
        <f>VLOOKUP(CONCATENATE($F4427," ",$G4427),AllocFactorMatrix,(Z$4+1),FALSE)*$E4432</f>
        <v>0</v>
      </c>
      <c r="AA4427" s="5">
        <f t="shared" si="2262"/>
        <v>0</v>
      </c>
      <c r="AB4427" s="5">
        <f>VLOOKUP(CONCATENATE($F4427," ",$G4427),AllocFactorMatrix,(AB$4+1),FALSE)*$E4432</f>
        <v>0</v>
      </c>
      <c r="AC4427" s="5">
        <f>VLOOKUP(CONCATENATE($F4427," ",$G4427),AllocFactorMatrix,(AC$4+1),FALSE)*$E4432</f>
        <v>0</v>
      </c>
      <c r="AD4427" s="5">
        <f>VLOOKUP(CONCATENATE($F4427," ",$G4427),AllocFactorMatrix,(AD$4+1),FALSE)*$E4432</f>
        <v>0</v>
      </c>
    </row>
    <row r="4428" spans="4:30" hidden="1" outlineLevel="1">
      <c r="D4428" s="7"/>
      <c r="E4428" s="51"/>
      <c r="F4428" s="52" t="str">
        <f>F4432</f>
        <v>RB_GUP_EPIS_D</v>
      </c>
      <c r="G4428" s="55" t="str">
        <f>$G$11</f>
        <v>DISTPRI</v>
      </c>
      <c r="H4428" s="4">
        <f t="shared" si="2260"/>
        <v>198665.33721673136</v>
      </c>
      <c r="I4428" s="5">
        <f>VLOOKUP(CONCATENATE($F4428," ",$G4428),AllocFactorMatrix,(I$4+1),FALSE)*$E4432</f>
        <v>132776.51804334435</v>
      </c>
      <c r="J4428" s="5">
        <f>VLOOKUP(CONCATENATE($F4428," ",$G4428),AllocFactorMatrix,(J$4+1),FALSE)*$E4432</f>
        <v>6258.7384425583241</v>
      </c>
      <c r="K4428" s="5">
        <f>VLOOKUP(CONCATENATE($F4428," ",$G4428),AllocFactorMatrix,(K$4+1),FALSE)*$E4432</f>
        <v>22725.863404745549</v>
      </c>
      <c r="L4428" s="5">
        <f>VLOOKUP(CONCATENATE($F4428," ",$G4428),AllocFactorMatrix,(L$4+1),FALSE)*$E4432</f>
        <v>702.34743172673325</v>
      </c>
      <c r="M4428" s="5">
        <f>VLOOKUP(CONCATENATE($F4428," ",$G4428),AllocFactorMatrix,(M$4+1),FALSE)*$E4432</f>
        <v>0</v>
      </c>
      <c r="N4428" s="5">
        <f t="shared" si="2261"/>
        <v>23428.210836472281</v>
      </c>
      <c r="O4428" s="5">
        <f>VLOOKUP(CONCATENATE($F4428," ",$G4428),AllocFactorMatrix,(O$4+1),FALSE)*$E4432</f>
        <v>17040.425412272492</v>
      </c>
      <c r="P4428" s="5">
        <f>VLOOKUP(CONCATENATE($F4428," ",$G4428),AllocFactorMatrix,(P$4+1),FALSE)*$E4432</f>
        <v>3173.7803797544343</v>
      </c>
      <c r="Q4428" s="5">
        <f>VLOOKUP(CONCATENATE($F4428," ",$G4428),AllocFactorMatrix,(Q$4+1),FALSE)*$E4432</f>
        <v>0</v>
      </c>
      <c r="R4428" s="5">
        <f>VLOOKUP(CONCATENATE($F4428," ",$G4428),AllocFactorMatrix,(R$4+1),FALSE)*$E4432</f>
        <v>0</v>
      </c>
      <c r="S4428" s="5">
        <f t="shared" si="2263"/>
        <v>20214.205792026925</v>
      </c>
      <c r="T4428" s="5">
        <f>VLOOKUP(CONCATENATE($F4428," ",$G4428),AllocFactorMatrix,(T$4+1),FALSE)*$E4432</f>
        <v>607.48066473159247</v>
      </c>
      <c r="U4428" s="5">
        <f>VLOOKUP(CONCATENATE($F4428," ",$G4428),AllocFactorMatrix,(U$4+1),FALSE)*$E4432</f>
        <v>9797.2884868664441</v>
      </c>
      <c r="V4428" s="5">
        <f>VLOOKUP(CONCATENATE($F4428," ",$G4428),AllocFactorMatrix,(V$4+1),FALSE)*$E4432</f>
        <v>0</v>
      </c>
      <c r="W4428" s="5">
        <f>VLOOKUP(CONCATENATE($F4428," ",$G4428),AllocFactorMatrix,(W$4+1),FALSE)*$E4432</f>
        <v>0</v>
      </c>
      <c r="X4428" s="5">
        <f t="shared" si="2266"/>
        <v>10404.769151598037</v>
      </c>
      <c r="Y4428" s="5">
        <f>VLOOKUP(CONCATENATE($F4428," ",$G4428),AllocFactorMatrix,(Y$4+1),FALSE)*$E4432</f>
        <v>5138.4713650304057</v>
      </c>
      <c r="Z4428" s="5">
        <f>VLOOKUP(CONCATENATE($F4428," ",$G4428),AllocFactorMatrix,(Z$4+1),FALSE)*$E4432</f>
        <v>85.729816980178867</v>
      </c>
      <c r="AA4428" s="5">
        <f t="shared" si="2262"/>
        <v>5224.2011820105845</v>
      </c>
      <c r="AB4428" s="5">
        <f>VLOOKUP(CONCATENATE($F4428," ",$G4428),AllocFactorMatrix,(AB$4+1),FALSE)*$E4432</f>
        <v>69.455516454421257</v>
      </c>
      <c r="AC4428" s="5">
        <f>VLOOKUP(CONCATENATE($F4428," ",$G4428),AllocFactorMatrix,(AC$4+1),FALSE)*$E4432</f>
        <v>237.94494994755777</v>
      </c>
      <c r="AD4428" s="5">
        <f>VLOOKUP(CONCATENATE($F4428," ",$G4428),AllocFactorMatrix,(AD$4+1),FALSE)*$E4432</f>
        <v>51.293302318898512</v>
      </c>
    </row>
    <row r="4429" spans="4:30" hidden="1" outlineLevel="1">
      <c r="D4429" s="7"/>
      <c r="E4429" s="51"/>
      <c r="F4429" s="52" t="str">
        <f>F4432</f>
        <v>RB_GUP_EPIS_D</v>
      </c>
      <c r="G4429" s="55" t="str">
        <f>$G$12</f>
        <v>DISTSEC</v>
      </c>
      <c r="H4429" s="4">
        <f t="shared" si="2260"/>
        <v>102876.3778355949</v>
      </c>
      <c r="I4429" s="5">
        <f>VLOOKUP(CONCATENATE($F4429," ",$G4429),AllocFactorMatrix,(I$4+1),FALSE)*$E4432</f>
        <v>76920.817043415023</v>
      </c>
      <c r="J4429" s="5">
        <f>VLOOKUP(CONCATENATE($F4429," ",$G4429),AllocFactorMatrix,(J$4+1),FALSE)*$E4432</f>
        <v>3708.3771050481682</v>
      </c>
      <c r="K4429" s="5">
        <f>VLOOKUP(CONCATENATE($F4429," ",$G4429),AllocFactorMatrix,(K$4+1),FALSE)*$E4432</f>
        <v>11189.719145467359</v>
      </c>
      <c r="L4429" s="5">
        <f>VLOOKUP(CONCATENATE($F4429," ",$G4429),AllocFactorMatrix,(L$4+1),FALSE)*$E4432</f>
        <v>0</v>
      </c>
      <c r="M4429" s="5">
        <f>VLOOKUP(CONCATENATE($F4429," ",$G4429),AllocFactorMatrix,(M$4+1),FALSE)*$E4432</f>
        <v>0</v>
      </c>
      <c r="N4429" s="5">
        <f t="shared" si="2261"/>
        <v>11189.719145467359</v>
      </c>
      <c r="O4429" s="5">
        <f>VLOOKUP(CONCATENATE($F4429," ",$G4429),AllocFactorMatrix,(O$4+1),FALSE)*$E4432</f>
        <v>7130.1325925422807</v>
      </c>
      <c r="P4429" s="5">
        <f>VLOOKUP(CONCATENATE($F4429," ",$G4429),AllocFactorMatrix,(P$4+1),FALSE)*$E4432</f>
        <v>0</v>
      </c>
      <c r="Q4429" s="5">
        <f>VLOOKUP(CONCATENATE($F4429," ",$G4429),AllocFactorMatrix,(Q$4+1),FALSE)*$E4432</f>
        <v>0</v>
      </c>
      <c r="R4429" s="5">
        <f>VLOOKUP(CONCATENATE($F4429," ",$G4429),AllocFactorMatrix,(R$4+1),FALSE)*$E4432</f>
        <v>0</v>
      </c>
      <c r="S4429" s="5">
        <f t="shared" si="2263"/>
        <v>7130.1325925422807</v>
      </c>
      <c r="T4429" s="5">
        <f>VLOOKUP(CONCATENATE($F4429," ",$G4429),AllocFactorMatrix,(T$4+1),FALSE)*$E4432</f>
        <v>192.78382723667713</v>
      </c>
      <c r="U4429" s="5">
        <f>VLOOKUP(CONCATENATE($F4429," ",$G4429),AllocFactorMatrix,(U$4+1),FALSE)*$E4432</f>
        <v>0</v>
      </c>
      <c r="V4429" s="5">
        <f>VLOOKUP(CONCATENATE($F4429," ",$G4429),AllocFactorMatrix,(V$4+1),FALSE)*$E4432</f>
        <v>0</v>
      </c>
      <c r="W4429" s="5">
        <f>VLOOKUP(CONCATENATE($F4429," ",$G4429),AllocFactorMatrix,(W$4+1),FALSE)*$E4432</f>
        <v>0</v>
      </c>
      <c r="X4429" s="5">
        <f t="shared" si="2266"/>
        <v>192.78382723667713</v>
      </c>
      <c r="Y4429" s="5">
        <f>VLOOKUP(CONCATENATE($F4429," ",$G4429),AllocFactorMatrix,(Y$4+1),FALSE)*$E4432</f>
        <v>2629.9072882163473</v>
      </c>
      <c r="Z4429" s="5">
        <f>VLOOKUP(CONCATENATE($F4429," ",$G4429),AllocFactorMatrix,(Z$4+1),FALSE)*$E4432</f>
        <v>0</v>
      </c>
      <c r="AA4429" s="5">
        <f t="shared" si="2262"/>
        <v>2629.9072882163473</v>
      </c>
      <c r="AB4429" s="5">
        <f>VLOOKUP(CONCATENATE($F4429," ",$G4429),AllocFactorMatrix,(AB$4+1),FALSE)*$E4432</f>
        <v>27.290632530781874</v>
      </c>
      <c r="AC4429" s="5">
        <f>VLOOKUP(CONCATENATE($F4429," ",$G4429),AllocFactorMatrix,(AC$4+1),FALSE)*$E4432</f>
        <v>926.62193839131714</v>
      </c>
      <c r="AD4429" s="5">
        <f>VLOOKUP(CONCATENATE($F4429," ",$G4429),AllocFactorMatrix,(AD$4+1),FALSE)*$E4432</f>
        <v>150.72826274693375</v>
      </c>
    </row>
    <row r="4430" spans="4:30" hidden="1" outlineLevel="1">
      <c r="D4430" s="7"/>
      <c r="E4430" s="51"/>
      <c r="F4430" s="52" t="str">
        <f>F4432</f>
        <v>RB_GUP_EPIS_D</v>
      </c>
      <c r="G4430" s="55" t="str">
        <f>$G$13</f>
        <v>ENERGY</v>
      </c>
      <c r="H4430" s="4">
        <f t="shared" si="2260"/>
        <v>0</v>
      </c>
      <c r="I4430" s="5">
        <f>VLOOKUP(CONCATENATE($F4430," ",$G4430),AllocFactorMatrix,(I$4+1),FALSE)*$E4432</f>
        <v>0</v>
      </c>
      <c r="J4430" s="5">
        <f>VLOOKUP(CONCATENATE($F4430," ",$G4430),AllocFactorMatrix,(J$4+1),FALSE)*$E4432</f>
        <v>0</v>
      </c>
      <c r="K4430" s="5">
        <f>VLOOKUP(CONCATENATE($F4430," ",$G4430),AllocFactorMatrix,(K$4+1),FALSE)*$E4432</f>
        <v>0</v>
      </c>
      <c r="L4430" s="5">
        <f>VLOOKUP(CONCATENATE($F4430," ",$G4430),AllocFactorMatrix,(L$4+1),FALSE)*$E4432</f>
        <v>0</v>
      </c>
      <c r="M4430" s="5">
        <f>VLOOKUP(CONCATENATE($F4430," ",$G4430),AllocFactorMatrix,(M$4+1),FALSE)*$E4432</f>
        <v>0</v>
      </c>
      <c r="N4430" s="5">
        <f t="shared" si="2261"/>
        <v>0</v>
      </c>
      <c r="O4430" s="5">
        <f>VLOOKUP(CONCATENATE($F4430," ",$G4430),AllocFactorMatrix,(O$4+1),FALSE)*$E4432</f>
        <v>0</v>
      </c>
      <c r="P4430" s="5">
        <f>VLOOKUP(CONCATENATE($F4430," ",$G4430),AllocFactorMatrix,(P$4+1),FALSE)*$E4432</f>
        <v>0</v>
      </c>
      <c r="Q4430" s="5">
        <f>VLOOKUP(CONCATENATE($F4430," ",$G4430),AllocFactorMatrix,(Q$4+1),FALSE)*$E4432</f>
        <v>0</v>
      </c>
      <c r="R4430" s="5">
        <f>VLOOKUP(CONCATENATE($F4430," ",$G4430),AllocFactorMatrix,(R$4+1),FALSE)*$E4432</f>
        <v>0</v>
      </c>
      <c r="S4430" s="5">
        <f t="shared" si="2263"/>
        <v>0</v>
      </c>
      <c r="T4430" s="5">
        <f>VLOOKUP(CONCATENATE($F4430," ",$G4430),AllocFactorMatrix,(T$4+1),FALSE)*$E4432</f>
        <v>0</v>
      </c>
      <c r="U4430" s="5">
        <f>VLOOKUP(CONCATENATE($F4430," ",$G4430),AllocFactorMatrix,(U$4+1),FALSE)*$E4432</f>
        <v>0</v>
      </c>
      <c r="V4430" s="5">
        <f>VLOOKUP(CONCATENATE($F4430," ",$G4430),AllocFactorMatrix,(V$4+1),FALSE)*$E4432</f>
        <v>0</v>
      </c>
      <c r="W4430" s="5">
        <f>VLOOKUP(CONCATENATE($F4430," ",$G4430),AllocFactorMatrix,(W$4+1),FALSE)*$E4432</f>
        <v>0</v>
      </c>
      <c r="X4430" s="5">
        <f t="shared" si="2266"/>
        <v>0</v>
      </c>
      <c r="Y4430" s="5">
        <f>VLOOKUP(CONCATENATE($F4430," ",$G4430),AllocFactorMatrix,(Y$4+1),FALSE)*$E4432</f>
        <v>0</v>
      </c>
      <c r="Z4430" s="5">
        <f>VLOOKUP(CONCATENATE($F4430," ",$G4430),AllocFactorMatrix,(Z$4+1),FALSE)*$E4432</f>
        <v>0</v>
      </c>
      <c r="AA4430" s="5">
        <f t="shared" si="2262"/>
        <v>0</v>
      </c>
      <c r="AB4430" s="5">
        <f>VLOOKUP(CONCATENATE($F4430," ",$G4430),AllocFactorMatrix,(AB$4+1),FALSE)*$E4432</f>
        <v>0</v>
      </c>
      <c r="AC4430" s="5">
        <f>VLOOKUP(CONCATENATE($F4430," ",$G4430),AllocFactorMatrix,(AC$4+1),FALSE)*$E4432</f>
        <v>0</v>
      </c>
      <c r="AD4430" s="5">
        <f>VLOOKUP(CONCATENATE($F4430," ",$G4430),AllocFactorMatrix,(AD$4+1),FALSE)*$E4432</f>
        <v>0</v>
      </c>
    </row>
    <row r="4431" spans="4:30" hidden="1" outlineLevel="1">
      <c r="D4431" s="7"/>
      <c r="E4431" s="51"/>
      <c r="F4431" s="52" t="str">
        <f>F4432</f>
        <v>RB_GUP_EPIS_D</v>
      </c>
      <c r="G4431" s="55" t="str">
        <f>$G$14</f>
        <v>CUSTOMER</v>
      </c>
      <c r="H4431" s="4">
        <f t="shared" si="2260"/>
        <v>48339.284947673652</v>
      </c>
      <c r="I4431" s="5">
        <f>VLOOKUP(CONCATENATE($F4431," ",$G4431),AllocFactorMatrix,(I$4+1),FALSE)*$E4432</f>
        <v>22001.979578328388</v>
      </c>
      <c r="J4431" s="5">
        <f>VLOOKUP(CONCATENATE($F4431," ",$G4431),AllocFactorMatrix,(J$4+1),FALSE)*$E4432</f>
        <v>5922.803057053773</v>
      </c>
      <c r="K4431" s="5">
        <f>VLOOKUP(CONCATENATE($F4431," ",$G4431),AllocFactorMatrix,(K$4+1),FALSE)*$E4432</f>
        <v>1680.0963069680911</v>
      </c>
      <c r="L4431" s="5">
        <f>VLOOKUP(CONCATENATE($F4431," ",$G4431),AllocFactorMatrix,(L$4+1),FALSE)*$E4432</f>
        <v>555.71798656275962</v>
      </c>
      <c r="M4431" s="5">
        <f>VLOOKUP(CONCATENATE($F4431," ",$G4431),AllocFactorMatrix,(M$4+1),FALSE)*$E4432</f>
        <v>90.266432518447346</v>
      </c>
      <c r="N4431" s="5">
        <f t="shared" si="2261"/>
        <v>2326.0807260492979</v>
      </c>
      <c r="O4431" s="5">
        <f>VLOOKUP(CONCATENATE($F4431," ",$G4431),AllocFactorMatrix,(O$4+1),FALSE)*$E4432</f>
        <v>485.14952294998625</v>
      </c>
      <c r="P4431" s="5">
        <f>VLOOKUP(CONCATENATE($F4431," ",$G4431),AllocFactorMatrix,(P$4+1),FALSE)*$E4432</f>
        <v>144.28960452068156</v>
      </c>
      <c r="Q4431" s="5">
        <f>VLOOKUP(CONCATENATE($F4431," ",$G4431),AllocFactorMatrix,(Q$4+1),FALSE)*$E4432</f>
        <v>314.50157707675788</v>
      </c>
      <c r="R4431" s="5">
        <f>VLOOKUP(CONCATENATE($F4431," ",$G4431),AllocFactorMatrix,(R$4+1),FALSE)*$E4432</f>
        <v>55.274838076416913</v>
      </c>
      <c r="S4431" s="5">
        <f t="shared" si="2263"/>
        <v>999.21554262384257</v>
      </c>
      <c r="T4431" s="5">
        <f>VLOOKUP(CONCATENATE($F4431," ",$G4431),AllocFactorMatrix,(T$4+1),FALSE)*$E4432</f>
        <v>3.3379612919943171</v>
      </c>
      <c r="U4431" s="5">
        <f>VLOOKUP(CONCATENATE($F4431," ",$G4431),AllocFactorMatrix,(U$4+1),FALSE)*$E4432</f>
        <v>85.595539625814467</v>
      </c>
      <c r="V4431" s="5">
        <f>VLOOKUP(CONCATENATE($F4431," ",$G4431),AllocFactorMatrix,(V$4+1),FALSE)*$E4432</f>
        <v>462.50199937207992</v>
      </c>
      <c r="W4431" s="5">
        <f>VLOOKUP(CONCATENATE($F4431," ",$G4431),AllocFactorMatrix,(W$4+1),FALSE)*$E4432</f>
        <v>82.912427039425012</v>
      </c>
      <c r="X4431" s="5">
        <f t="shared" si="2266"/>
        <v>634.34792732931373</v>
      </c>
      <c r="Y4431" s="5">
        <f>VLOOKUP(CONCATENATE($F4431," ",$G4431),AllocFactorMatrix,(Y$4+1),FALSE)*$E4432</f>
        <v>134.35183749157358</v>
      </c>
      <c r="Z4431" s="5">
        <f>VLOOKUP(CONCATENATE($F4431," ",$G4431),AllocFactorMatrix,(Z$4+1),FALSE)*$E4432</f>
        <v>2.4455577164861886</v>
      </c>
      <c r="AA4431" s="5">
        <f t="shared" si="2262"/>
        <v>136.79739520805975</v>
      </c>
      <c r="AB4431" s="5">
        <f>VLOOKUP(CONCATENATE($F4431," ",$G4431),AllocFactorMatrix,(AB$4+1),FALSE)*$E4432</f>
        <v>2.4792690710511947</v>
      </c>
      <c r="AC4431" s="5">
        <f>VLOOKUP(CONCATENATE($F4431," ",$G4431),AllocFactorMatrix,(AC$4+1),FALSE)*$E4432</f>
        <v>14562.077815324898</v>
      </c>
      <c r="AD4431" s="5">
        <f>VLOOKUP(CONCATENATE($F4431," ",$G4431),AllocFactorMatrix,(AD$4+1),FALSE)*$E4432</f>
        <v>1753.5036366850334</v>
      </c>
    </row>
    <row r="4432" spans="4:30" collapsed="1">
      <c r="D4432" s="7" t="s">
        <v>9</v>
      </c>
      <c r="E4432" s="40">
        <v>349881</v>
      </c>
      <c r="F4432" s="10" t="s">
        <v>66</v>
      </c>
      <c r="G4432" s="55" t="str">
        <f>$G$15</f>
        <v>TOTAL</v>
      </c>
      <c r="H4432" s="4">
        <f t="shared" si="2260"/>
        <v>349880.99999999994</v>
      </c>
      <c r="I4432" s="5">
        <f>VLOOKUP(CONCATENATE($F4432," ",$G4432),AllocFactorMatrix,(I$4+1),FALSE)*$E4432</f>
        <v>231699.31466508776</v>
      </c>
      <c r="J4432" s="5">
        <f>VLOOKUP(CONCATENATE($F4432," ",$G4432),AllocFactorMatrix,(J$4+1),FALSE)*$E4432</f>
        <v>15889.918604660264</v>
      </c>
      <c r="K4432" s="5">
        <f>VLOOKUP(CONCATENATE($F4432," ",$G4432),AllocFactorMatrix,(K$4+1),FALSE)*$E4432</f>
        <v>35595.678857180996</v>
      </c>
      <c r="L4432" s="5">
        <f>VLOOKUP(CONCATENATE($F4432," ",$G4432),AllocFactorMatrix,(L$4+1),FALSE)*$E4432</f>
        <v>1258.0654182894928</v>
      </c>
      <c r="M4432" s="5">
        <f>VLOOKUP(CONCATENATE($F4432," ",$G4432),AllocFactorMatrix,(M$4+1),FALSE)*$E4432</f>
        <v>90.266432518447346</v>
      </c>
      <c r="N4432" s="5">
        <f t="shared" si="2261"/>
        <v>36944.010707988935</v>
      </c>
      <c r="O4432" s="5">
        <f>VLOOKUP(CONCATENATE($F4432," ",$G4432),AllocFactorMatrix,(O$4+1),FALSE)*$E4432</f>
        <v>24655.70752776476</v>
      </c>
      <c r="P4432" s="5">
        <f>VLOOKUP(CONCATENATE($F4432," ",$G4432),AllocFactorMatrix,(P$4+1),FALSE)*$E4432</f>
        <v>3318.0699842751155</v>
      </c>
      <c r="Q4432" s="5">
        <f>VLOOKUP(CONCATENATE($F4432," ",$G4432),AllocFactorMatrix,(Q$4+1),FALSE)*$E4432</f>
        <v>314.50157707675788</v>
      </c>
      <c r="R4432" s="5">
        <f>VLOOKUP(CONCATENATE($F4432," ",$G4432),AllocFactorMatrix,(R$4+1),FALSE)*$E4432</f>
        <v>55.274838076416913</v>
      </c>
      <c r="S4432" s="5">
        <f t="shared" si="2263"/>
        <v>28343.55392719305</v>
      </c>
      <c r="T4432" s="5">
        <f>VLOOKUP(CONCATENATE($F4432," ",$G4432),AllocFactorMatrix,(T$4+1),FALSE)*$E4432</f>
        <v>803.60245326026393</v>
      </c>
      <c r="U4432" s="5">
        <f>VLOOKUP(CONCATENATE($F4432," ",$G4432),AllocFactorMatrix,(U$4+1),FALSE)*$E4432</f>
        <v>9882.8840264922601</v>
      </c>
      <c r="V4432" s="5">
        <f>VLOOKUP(CONCATENATE($F4432," ",$G4432),AllocFactorMatrix,(V$4+1),FALSE)*$E4432</f>
        <v>462.50199937207992</v>
      </c>
      <c r="W4432" s="5">
        <f>VLOOKUP(CONCATENATE($F4432," ",$G4432),AllocFactorMatrix,(W$4+1),FALSE)*$E4432</f>
        <v>82.912427039425012</v>
      </c>
      <c r="X4432" s="5">
        <f t="shared" si="2266"/>
        <v>11231.90090616403</v>
      </c>
      <c r="Y4432" s="5">
        <f>VLOOKUP(CONCATENATE($F4432," ",$G4432),AllocFactorMatrix,(Y$4+1),FALSE)*$E4432</f>
        <v>7902.7304907383268</v>
      </c>
      <c r="Z4432" s="5">
        <f>VLOOKUP(CONCATENATE($F4432," ",$G4432),AllocFactorMatrix,(Z$4+1),FALSE)*$E4432</f>
        <v>88.17537469666506</v>
      </c>
      <c r="AA4432" s="5">
        <f t="shared" si="2262"/>
        <v>7990.9058654349919</v>
      </c>
      <c r="AB4432" s="5">
        <f>VLOOKUP(CONCATENATE($F4432," ",$G4432),AllocFactorMatrix,(AB$4+1),FALSE)*$E4432</f>
        <v>99.225418056254341</v>
      </c>
      <c r="AC4432" s="5">
        <f>VLOOKUP(CONCATENATE($F4432," ",$G4432),AllocFactorMatrix,(AC$4+1),FALSE)*$E4432</f>
        <v>15726.644703663771</v>
      </c>
      <c r="AD4432" s="5">
        <f>VLOOKUP(CONCATENATE($F4432," ",$G4432),AllocFactorMatrix,(AD$4+1),FALSE)*$E4432</f>
        <v>1955.5252017508656</v>
      </c>
    </row>
    <row r="4433" spans="3:30" hidden="1" outlineLevel="1">
      <c r="D4433" s="7"/>
      <c r="E4433" s="51"/>
      <c r="F4433" s="52" t="str">
        <f>F4440</f>
        <v>LABOR_M</v>
      </c>
      <c r="G4433" s="55" t="str">
        <f>$G$8</f>
        <v>PRODUCTION</v>
      </c>
      <c r="H4433" s="4">
        <f t="shared" ca="1" si="2260"/>
        <v>17540.789249678874</v>
      </c>
      <c r="I4433" s="5">
        <f ca="1">VLOOKUP(CONCATENATE($F4433," ",$G4433),AllocFactorMatrix,(I$4+1),FALSE)*$E4440</f>
        <v>9738.7599781200133</v>
      </c>
      <c r="J4433" s="5">
        <f ca="1">VLOOKUP(CONCATENATE($F4433," ",$G4433),AllocFactorMatrix,(J$4+1),FALSE)*$E4440</f>
        <v>448.12783210796135</v>
      </c>
      <c r="K4433" s="5">
        <f ca="1">VLOOKUP(CONCATENATE($F4433," ",$G4433),AllocFactorMatrix,(K$4+1),FALSE)*$E4440</f>
        <v>1476.2617490679925</v>
      </c>
      <c r="L4433" s="5">
        <f ca="1">VLOOKUP(CONCATENATE($F4433," ",$G4433),AllocFactorMatrix,(L$4+1),FALSE)*$E4440</f>
        <v>36.887068278034356</v>
      </c>
      <c r="M4433" s="5">
        <f ca="1">VLOOKUP(CONCATENATE($F4433," ",$G4433),AllocFactorMatrix,(M$4+1),FALSE)*$E4440</f>
        <v>4.7484627712495007</v>
      </c>
      <c r="N4433" s="5">
        <f t="shared" ca="1" si="2261"/>
        <v>1517.8972801172763</v>
      </c>
      <c r="O4433" s="5">
        <f ca="1">VLOOKUP(CONCATENATE($F4433," ",$G4433),AllocFactorMatrix,(O$4+1),FALSE)*$E4440</f>
        <v>1123.0122665747811</v>
      </c>
      <c r="P4433" s="5">
        <f ca="1">VLOOKUP(CONCATENATE($F4433," ",$G4433),AllocFactorMatrix,(P$4+1),FALSE)*$E4440</f>
        <v>203.26735410348698</v>
      </c>
      <c r="Q4433" s="5">
        <f ca="1">VLOOKUP(CONCATENATE($F4433," ",$G4433),AllocFactorMatrix,(Q$4+1),FALSE)*$E4440</f>
        <v>78.622377467738119</v>
      </c>
      <c r="R4433" s="5">
        <f ca="1">VLOOKUP(CONCATENATE($F4433," ",$G4433),AllocFactorMatrix,(R$4+1),FALSE)*$E4440</f>
        <v>1.6940546827244958</v>
      </c>
      <c r="S4433" s="5">
        <f t="shared" ca="1" si="2263"/>
        <v>1406.5960528287305</v>
      </c>
      <c r="T4433" s="5">
        <f ca="1">VLOOKUP(CONCATENATE($F4433," ",$G4433),AllocFactorMatrix,(T$4+1),FALSE)*$E4440</f>
        <v>35.659739469251136</v>
      </c>
      <c r="U4433" s="5">
        <f ca="1">VLOOKUP(CONCATENATE($F4433," ",$G4433),AllocFactorMatrix,(U$4+1),FALSE)*$E4440</f>
        <v>567.76504277149388</v>
      </c>
      <c r="V4433" s="5">
        <f ca="1">VLOOKUP(CONCATENATE($F4433," ",$G4433),AllocFactorMatrix,(V$4+1),FALSE)*$E4440</f>
        <v>3079.1055325766924</v>
      </c>
      <c r="W4433" s="5">
        <f ca="1">VLOOKUP(CONCATENATE($F4433," ",$G4433),AllocFactorMatrix,(W$4+1),FALSE)*$E4440</f>
        <v>405.12609604832971</v>
      </c>
      <c r="X4433" s="5">
        <f ca="1">SUBTOTAL(9,T4433:W4433)</f>
        <v>4087.6564108657672</v>
      </c>
      <c r="Y4433" s="5">
        <f ca="1">VLOOKUP(CONCATENATE($F4433," ",$G4433),AllocFactorMatrix,(Y$4+1),FALSE)*$E4440</f>
        <v>330.98435910240715</v>
      </c>
      <c r="Z4433" s="5">
        <f ca="1">VLOOKUP(CONCATENATE($F4433," ",$G4433),AllocFactorMatrix,(Z$4+1),FALSE)*$E4440</f>
        <v>6.8800668735999935</v>
      </c>
      <c r="AA4433" s="5">
        <f t="shared" ca="1" si="2262"/>
        <v>337.86442597600717</v>
      </c>
      <c r="AB4433" s="5">
        <f ca="1">VLOOKUP(CONCATENATE($F4433," ",$G4433),AllocFactorMatrix,(AB$4+1),FALSE)*$E4440</f>
        <v>3.8872696631164403</v>
      </c>
      <c r="AC4433" s="5">
        <f ca="1">VLOOKUP(CONCATENATE($F4433," ",$G4433),AllocFactorMatrix,(AC$4+1),FALSE)*$E4440</f>
        <v>0</v>
      </c>
      <c r="AD4433" s="5">
        <f ca="1">VLOOKUP(CONCATENATE($F4433," ",$G4433),AllocFactorMatrix,(AD$4+1),FALSE)*$E4440</f>
        <v>0</v>
      </c>
    </row>
    <row r="4434" spans="3:30" hidden="1" outlineLevel="1">
      <c r="D4434" s="7"/>
      <c r="E4434" s="51"/>
      <c r="F4434" s="52" t="str">
        <f>F4440</f>
        <v>LABOR_M</v>
      </c>
      <c r="G4434" s="55" t="str">
        <f>$G$9</f>
        <v>BULKTRAN</v>
      </c>
      <c r="H4434" s="4">
        <f t="shared" ca="1" si="2260"/>
        <v>64.09085416316195</v>
      </c>
      <c r="I4434" s="5">
        <f ca="1">VLOOKUP(CONCATENATE($F4434," ",$G4434),AllocFactorMatrix,(I$4+1),FALSE)*$E4440</f>
        <v>31.570064604627383</v>
      </c>
      <c r="J4434" s="5">
        <f ca="1">VLOOKUP(CONCATENATE($F4434," ",$G4434),AllocFactorMatrix,(J$4+1),FALSE)*$E4440</f>
        <v>1.5606211003186166</v>
      </c>
      <c r="K4434" s="5">
        <f ca="1">VLOOKUP(CONCATENATE($F4434," ",$G4434),AllocFactorMatrix,(K$4+1),FALSE)*$E4440</f>
        <v>5.7164656500463176</v>
      </c>
      <c r="L4434" s="5">
        <f ca="1">VLOOKUP(CONCATENATE($F4434," ",$G4434),AllocFactorMatrix,(L$4+1),FALSE)*$E4440</f>
        <v>0.17993404293674056</v>
      </c>
      <c r="M4434" s="5">
        <f ca="1">VLOOKUP(CONCATENATE($F4434," ",$G4434),AllocFactorMatrix,(M$4+1),FALSE)*$E4440</f>
        <v>1.6873638787827844E-2</v>
      </c>
      <c r="N4434" s="5">
        <f t="shared" ca="1" si="2261"/>
        <v>5.9132733317708857</v>
      </c>
      <c r="O4434" s="5">
        <f ca="1">VLOOKUP(CONCATENATE($F4434," ",$G4434),AllocFactorMatrix,(O$4+1),FALSE)*$E4440</f>
        <v>4.3454031517933469</v>
      </c>
      <c r="P4434" s="5">
        <f ca="1">VLOOKUP(CONCATENATE($F4434," ",$G4434),AllocFactorMatrix,(P$4+1),FALSE)*$E4440</f>
        <v>0.80967520592925601</v>
      </c>
      <c r="Q4434" s="5">
        <f ca="1">VLOOKUP(CONCATENATE($F4434," ",$G4434),AllocFactorMatrix,(Q$4+1),FALSE)*$E4440</f>
        <v>0.36587714940670768</v>
      </c>
      <c r="R4434" s="5">
        <f ca="1">VLOOKUP(CONCATENATE($F4434," ",$G4434),AllocFactorMatrix,(R$4+1),FALSE)*$E4440</f>
        <v>1.6453086428058275E-2</v>
      </c>
      <c r="S4434" s="5">
        <f t="shared" ca="1" si="2263"/>
        <v>5.5374085935573687</v>
      </c>
      <c r="T4434" s="5">
        <f ca="1">VLOOKUP(CONCATENATE($F4434," ",$G4434),AllocFactorMatrix,(T$4+1),FALSE)*$E4440</f>
        <v>0.15179606214169905</v>
      </c>
      <c r="U4434" s="5">
        <f ca="1">VLOOKUP(CONCATENATE($F4434," ",$G4434),AllocFactorMatrix,(U$4+1),FALSE)*$E4440</f>
        <v>2.4841166936560861</v>
      </c>
      <c r="V4434" s="5">
        <f ca="1">VLOOKUP(CONCATENATE($F4434," ",$G4434),AllocFactorMatrix,(V$4+1),FALSE)*$E4440</f>
        <v>13.12862652578656</v>
      </c>
      <c r="W4434" s="5">
        <f ca="1">VLOOKUP(CONCATENATE($F4434," ",$G4434),AllocFactorMatrix,(W$4+1),FALSE)*$E4440</f>
        <v>2.3708123532360026</v>
      </c>
      <c r="X4434" s="5">
        <f t="shared" ref="X4434:X4440" ca="1" si="2267">SUBTOTAL(9,T4434:W4434)</f>
        <v>18.135351634820346</v>
      </c>
      <c r="Y4434" s="5">
        <f ca="1">VLOOKUP(CONCATENATE($F4434," ",$G4434),AllocFactorMatrix,(Y$4+1),FALSE)*$E4440</f>
        <v>1.3344664126277574</v>
      </c>
      <c r="Z4434" s="5">
        <f ca="1">VLOOKUP(CONCATENATE($F4434," ",$G4434),AllocFactorMatrix,(Z$4+1),FALSE)*$E4440</f>
        <v>2.2351802317552467E-2</v>
      </c>
      <c r="AA4434" s="5">
        <f t="shared" ca="1" si="2262"/>
        <v>1.3568182149453099</v>
      </c>
      <c r="AB4434" s="5">
        <f ca="1">VLOOKUP(CONCATENATE($F4434," ",$G4434),AllocFactorMatrix,(AB$4+1),FALSE)*$E4440</f>
        <v>1.7316683122025982E-2</v>
      </c>
      <c r="AC4434" s="5">
        <f ca="1">VLOOKUP(CONCATENATE($F4434," ",$G4434),AllocFactorMatrix,(AC$4+1),FALSE)*$E4440</f>
        <v>0</v>
      </c>
      <c r="AD4434" s="5">
        <f ca="1">VLOOKUP(CONCATENATE($F4434," ",$G4434),AllocFactorMatrix,(AD$4+1),FALSE)*$E4440</f>
        <v>0</v>
      </c>
    </row>
    <row r="4435" spans="3:30" hidden="1" outlineLevel="1">
      <c r="D4435" s="7"/>
      <c r="E4435" s="51"/>
      <c r="F4435" s="52" t="str">
        <f>F4440</f>
        <v>LABOR_M</v>
      </c>
      <c r="G4435" s="55" t="str">
        <f>$G$10</f>
        <v>SUBTRAN</v>
      </c>
      <c r="H4435" s="4">
        <f t="shared" ca="1" si="2260"/>
        <v>14.097329517650486</v>
      </c>
      <c r="I4435" s="5">
        <f ca="1">VLOOKUP(CONCATENATE($F4435," ",$G4435),AllocFactorMatrix,(I$4+1),FALSE)*$E4440</f>
        <v>6.8635306248320003</v>
      </c>
      <c r="J4435" s="5">
        <f ca="1">VLOOKUP(CONCATENATE($F4435," ",$G4435),AllocFactorMatrix,(J$4+1),FALSE)*$E4440</f>
        <v>0.33124296651842544</v>
      </c>
      <c r="K4435" s="5">
        <f ca="1">VLOOKUP(CONCATENATE($F4435," ",$G4435),AllocFactorMatrix,(K$4+1),FALSE)*$E4440</f>
        <v>1.2050457159422481</v>
      </c>
      <c r="L4435" s="5">
        <f ca="1">VLOOKUP(CONCATENATE($F4435," ",$G4435),AllocFactorMatrix,(L$4+1),FALSE)*$E4440</f>
        <v>3.7222728364440731E-2</v>
      </c>
      <c r="M4435" s="5">
        <f ca="1">VLOOKUP(CONCATENATE($F4435," ",$G4435),AllocFactorMatrix,(M$4+1),FALSE)*$E4440</f>
        <v>4.6358939590525582E-3</v>
      </c>
      <c r="N4435" s="5">
        <f t="shared" ca="1" si="2261"/>
        <v>1.2469043382657412</v>
      </c>
      <c r="O4435" s="5">
        <f ca="1">VLOOKUP(CONCATENATE($F4435," ",$G4435),AllocFactorMatrix,(O$4+1),FALSE)*$E4440</f>
        <v>0.91043087303604464</v>
      </c>
      <c r="P4435" s="5">
        <f ca="1">VLOOKUP(CONCATENATE($F4435," ",$G4435),AllocFactorMatrix,(P$4+1),FALSE)*$E4440</f>
        <v>0.16924803741098413</v>
      </c>
      <c r="Q4435" s="5">
        <f ca="1">VLOOKUP(CONCATENATE($F4435," ",$G4435),AllocFactorMatrix,(Q$4+1),FALSE)*$E4440</f>
        <v>0.10070459891518796</v>
      </c>
      <c r="R4435" s="5">
        <f ca="1">VLOOKUP(CONCATENATE($F4435," ",$G4435),AllocFactorMatrix,(R$4+1),FALSE)*$E4440</f>
        <v>0</v>
      </c>
      <c r="S4435" s="5">
        <f t="shared" ca="1" si="2263"/>
        <v>1.1803835093622168</v>
      </c>
      <c r="T4435" s="5">
        <f ca="1">VLOOKUP(CONCATENATE($F4435," ",$G4435),AllocFactorMatrix,(T$4+1),FALSE)*$E4440</f>
        <v>3.1790682828330301E-2</v>
      </c>
      <c r="U4435" s="5">
        <f ca="1">VLOOKUP(CONCATENATE($F4435," ",$G4435),AllocFactorMatrix,(U$4+1),FALSE)*$E4440</f>
        <v>0.52043162862038517</v>
      </c>
      <c r="V4435" s="5">
        <f ca="1">VLOOKUP(CONCATENATE($F4435," ",$G4435),AllocFactorMatrix,(V$4+1),FALSE)*$E4440</f>
        <v>3.6256822352722522</v>
      </c>
      <c r="W4435" s="5">
        <f ca="1">VLOOKUP(CONCATENATE($F4435," ",$G4435),AllocFactorMatrix,(W$4+1),FALSE)*$E4440</f>
        <v>0</v>
      </c>
      <c r="X4435" s="5">
        <f t="shared" ca="1" si="2267"/>
        <v>4.1779045467209679</v>
      </c>
      <c r="Y4435" s="5">
        <f ca="1">VLOOKUP(CONCATENATE($F4435," ",$G4435),AllocFactorMatrix,(Y$4+1),FALSE)*$E4440</f>
        <v>0.27401301938775785</v>
      </c>
      <c r="Z4435" s="5">
        <f ca="1">VLOOKUP(CONCATENATE($F4435," ",$G4435),AllocFactorMatrix,(Z$4+1),FALSE)*$E4440</f>
        <v>4.5678044775917673E-3</v>
      </c>
      <c r="AA4435" s="5">
        <f t="shared" ca="1" si="2262"/>
        <v>0.2785808238653496</v>
      </c>
      <c r="AB4435" s="5">
        <f ca="1">VLOOKUP(CONCATENATE($F4435," ",$G4435),AllocFactorMatrix,(AB$4+1),FALSE)*$E4440</f>
        <v>3.6590706683514718E-3</v>
      </c>
      <c r="AC4435" s="5">
        <f ca="1">VLOOKUP(CONCATENATE($F4435," ",$G4435),AllocFactorMatrix,(AC$4+1),FALSE)*$E4440</f>
        <v>1.2441622503654595E-2</v>
      </c>
      <c r="AD4435" s="5">
        <f ca="1">VLOOKUP(CONCATENATE($F4435," ",$G4435),AllocFactorMatrix,(AD$4+1),FALSE)*$E4440</f>
        <v>2.6820149137782375E-3</v>
      </c>
    </row>
    <row r="4436" spans="3:30" hidden="1" outlineLevel="1">
      <c r="D4436" s="7"/>
      <c r="E4436" s="51"/>
      <c r="F4436" s="52" t="str">
        <f>F4440</f>
        <v>LABOR_M</v>
      </c>
      <c r="G4436" s="55" t="str">
        <f>$G$11</f>
        <v>DISTPRI</v>
      </c>
      <c r="H4436" s="4">
        <f t="shared" ca="1" si="2260"/>
        <v>9032.1375695956031</v>
      </c>
      <c r="I4436" s="5">
        <f ca="1">VLOOKUP(CONCATENATE($F4436," ",$G4436),AllocFactorMatrix,(I$4+1),FALSE)*$E4440</f>
        <v>6036.5627631913767</v>
      </c>
      <c r="J4436" s="5">
        <f ca="1">VLOOKUP(CONCATENATE($F4436," ",$G4436),AllocFactorMatrix,(J$4+1),FALSE)*$E4440</f>
        <v>284.5478099867662</v>
      </c>
      <c r="K4436" s="5">
        <f ca="1">VLOOKUP(CONCATENATE($F4436," ",$G4436),AllocFactorMatrix,(K$4+1),FALSE)*$E4440</f>
        <v>1033.2105617175225</v>
      </c>
      <c r="L4436" s="5">
        <f ca="1">VLOOKUP(CONCATENATE($F4436," ",$G4436),AllocFactorMatrix,(L$4+1),FALSE)*$E4440</f>
        <v>31.931582599572636</v>
      </c>
      <c r="M4436" s="5">
        <f ca="1">VLOOKUP(CONCATENATE($F4436," ",$G4436),AllocFactorMatrix,(M$4+1),FALSE)*$E4440</f>
        <v>0</v>
      </c>
      <c r="N4436" s="5">
        <f t="shared" ca="1" si="2261"/>
        <v>1065.1421443170952</v>
      </c>
      <c r="O4436" s="5">
        <f ca="1">VLOOKUP(CONCATENATE($F4436," ",$G4436),AllocFactorMatrix,(O$4+1),FALSE)*$E4440</f>
        <v>774.72733152321507</v>
      </c>
      <c r="P4436" s="5">
        <f ca="1">VLOOKUP(CONCATENATE($F4436," ",$G4436),AllocFactorMatrix,(P$4+1),FALSE)*$E4440</f>
        <v>144.29301763071328</v>
      </c>
      <c r="Q4436" s="5">
        <f ca="1">VLOOKUP(CONCATENATE($F4436," ",$G4436),AllocFactorMatrix,(Q$4+1),FALSE)*$E4440</f>
        <v>0</v>
      </c>
      <c r="R4436" s="5">
        <f ca="1">VLOOKUP(CONCATENATE($F4436," ",$G4436),AllocFactorMatrix,(R$4+1),FALSE)*$E4440</f>
        <v>0</v>
      </c>
      <c r="S4436" s="5">
        <f t="shared" ca="1" si="2263"/>
        <v>919.02034915392835</v>
      </c>
      <c r="T4436" s="5">
        <f ca="1">VLOOKUP(CONCATENATE($F4436," ",$G4436),AllocFactorMatrix,(T$4+1),FALSE)*$E4440</f>
        <v>27.618551940640348</v>
      </c>
      <c r="U4436" s="5">
        <f ca="1">VLOOKUP(CONCATENATE($F4436," ",$G4436),AllocFactorMatrix,(U$4+1),FALSE)*$E4440</f>
        <v>445.42474626993106</v>
      </c>
      <c r="V4436" s="5">
        <f ca="1">VLOOKUP(CONCATENATE($F4436," ",$G4436),AllocFactorMatrix,(V$4+1),FALSE)*$E4440</f>
        <v>0</v>
      </c>
      <c r="W4436" s="5">
        <f ca="1">VLOOKUP(CONCATENATE($F4436," ",$G4436),AllocFactorMatrix,(W$4+1),FALSE)*$E4440</f>
        <v>0</v>
      </c>
      <c r="X4436" s="5">
        <f t="shared" ca="1" si="2267"/>
        <v>473.04329821057144</v>
      </c>
      <c r="Y4436" s="5">
        <f ca="1">VLOOKUP(CONCATENATE($F4436," ",$G4436),AllocFactorMatrix,(Y$4+1),FALSE)*$E4440</f>
        <v>233.6158935252526</v>
      </c>
      <c r="Z4436" s="5">
        <f ca="1">VLOOKUP(CONCATENATE($F4436," ",$G4436),AllocFactorMatrix,(Z$4+1),FALSE)*$E4440</f>
        <v>3.8976275963858278</v>
      </c>
      <c r="AA4436" s="5">
        <f t="shared" ca="1" si="2262"/>
        <v>237.51352112163843</v>
      </c>
      <c r="AB4436" s="5">
        <f ca="1">VLOOKUP(CONCATENATE($F4436," ",$G4436),AllocFactorMatrix,(AB$4+1),FALSE)*$E4440</f>
        <v>3.1577314310209252</v>
      </c>
      <c r="AC4436" s="5">
        <f ca="1">VLOOKUP(CONCATENATE($F4436," ",$G4436),AllocFactorMatrix,(AC$4+1),FALSE)*$E4440</f>
        <v>10.817949180396237</v>
      </c>
      <c r="AD4436" s="5">
        <f ca="1">VLOOKUP(CONCATENATE($F4436," ",$G4436),AllocFactorMatrix,(AD$4+1),FALSE)*$E4440</f>
        <v>2.3320030028073302</v>
      </c>
    </row>
    <row r="4437" spans="3:30" hidden="1" outlineLevel="1">
      <c r="D4437" s="7"/>
      <c r="E4437" s="51"/>
      <c r="F4437" s="52" t="str">
        <f>F4440</f>
        <v>LABOR_M</v>
      </c>
      <c r="G4437" s="55" t="str">
        <f>$G$12</f>
        <v>DISTSEC</v>
      </c>
      <c r="H4437" s="4">
        <f t="shared" ca="1" si="2260"/>
        <v>3727.674266669922</v>
      </c>
      <c r="I4437" s="5">
        <f ca="1">VLOOKUP(CONCATENATE($F4437," ",$G4437),AllocFactorMatrix,(I$4+1),FALSE)*$E4440</f>
        <v>2787.1874602952212</v>
      </c>
      <c r="J4437" s="5">
        <f ca="1">VLOOKUP(CONCATENATE($F4437," ",$G4437),AllocFactorMatrix,(J$4+1),FALSE)*$E4440</f>
        <v>134.37119576359186</v>
      </c>
      <c r="K4437" s="5">
        <f ca="1">VLOOKUP(CONCATENATE($F4437," ",$G4437),AllocFactorMatrix,(K$4+1),FALSE)*$E4440</f>
        <v>405.4538951252843</v>
      </c>
      <c r="L4437" s="5">
        <f ca="1">VLOOKUP(CONCATENATE($F4437," ",$G4437),AllocFactorMatrix,(L$4+1),FALSE)*$E4440</f>
        <v>0</v>
      </c>
      <c r="M4437" s="5">
        <f ca="1">VLOOKUP(CONCATENATE($F4437," ",$G4437),AllocFactorMatrix,(M$4+1),FALSE)*$E4440</f>
        <v>0</v>
      </c>
      <c r="N4437" s="5">
        <f t="shared" ca="1" si="2261"/>
        <v>405.4538951252843</v>
      </c>
      <c r="O4437" s="5">
        <f ca="1">VLOOKUP(CONCATENATE($F4437," ",$G4437),AllocFactorMatrix,(O$4+1),FALSE)*$E4440</f>
        <v>258.35680009690401</v>
      </c>
      <c r="P4437" s="5">
        <f ca="1">VLOOKUP(CONCATENATE($F4437," ",$G4437),AllocFactorMatrix,(P$4+1),FALSE)*$E4440</f>
        <v>0</v>
      </c>
      <c r="Q4437" s="5">
        <f ca="1">VLOOKUP(CONCATENATE($F4437," ",$G4437),AllocFactorMatrix,(Q$4+1),FALSE)*$E4440</f>
        <v>0</v>
      </c>
      <c r="R4437" s="5">
        <f ca="1">VLOOKUP(CONCATENATE($F4437," ",$G4437),AllocFactorMatrix,(R$4+1),FALSE)*$E4440</f>
        <v>0</v>
      </c>
      <c r="S4437" s="5">
        <f t="shared" ca="1" si="2263"/>
        <v>258.35680009690401</v>
      </c>
      <c r="T4437" s="5">
        <f ca="1">VLOOKUP(CONCATENATE($F4437," ",$G4437),AllocFactorMatrix,(T$4+1),FALSE)*$E4440</f>
        <v>6.9854258765675148</v>
      </c>
      <c r="U4437" s="5">
        <f ca="1">VLOOKUP(CONCATENATE($F4437," ",$G4437),AllocFactorMatrix,(U$4+1),FALSE)*$E4440</f>
        <v>0</v>
      </c>
      <c r="V4437" s="5">
        <f ca="1">VLOOKUP(CONCATENATE($F4437," ",$G4437),AllocFactorMatrix,(V$4+1),FALSE)*$E4440</f>
        <v>0</v>
      </c>
      <c r="W4437" s="5">
        <f ca="1">VLOOKUP(CONCATENATE($F4437," ",$G4437),AllocFactorMatrix,(W$4+1),FALSE)*$E4440</f>
        <v>0</v>
      </c>
      <c r="X4437" s="5">
        <f t="shared" ca="1" si="2267"/>
        <v>6.9854258765675148</v>
      </c>
      <c r="Y4437" s="5">
        <f ca="1">VLOOKUP(CONCATENATE($F4437," ",$G4437),AllocFactorMatrix,(Y$4+1),FALSE)*$E4440</f>
        <v>95.293379571338278</v>
      </c>
      <c r="Z4437" s="5">
        <f ca="1">VLOOKUP(CONCATENATE($F4437," ",$G4437),AllocFactorMatrix,(Z$4+1),FALSE)*$E4440</f>
        <v>0</v>
      </c>
      <c r="AA4437" s="5">
        <f t="shared" ca="1" si="2262"/>
        <v>95.293379571338278</v>
      </c>
      <c r="AB4437" s="5">
        <f ca="1">VLOOKUP(CONCATENATE($F4437," ",$G4437),AllocFactorMatrix,(AB$4+1),FALSE)*$E4440</f>
        <v>0.98886246528541932</v>
      </c>
      <c r="AC4437" s="5">
        <f ca="1">VLOOKUP(CONCATENATE($F4437," ",$G4437),AllocFactorMatrix,(AC$4+1),FALSE)*$E4440</f>
        <v>33.575684013614172</v>
      </c>
      <c r="AD4437" s="5">
        <f ca="1">VLOOKUP(CONCATENATE($F4437," ",$G4437),AllocFactorMatrix,(AD$4+1),FALSE)*$E4440</f>
        <v>5.4615634621148565</v>
      </c>
    </row>
    <row r="4438" spans="3:30" hidden="1" outlineLevel="1">
      <c r="D4438" s="7"/>
      <c r="E4438" s="51"/>
      <c r="F4438" s="52" t="str">
        <f>F4440</f>
        <v>LABOR_M</v>
      </c>
      <c r="G4438" s="55" t="str">
        <f>$G$13</f>
        <v>ENERGY</v>
      </c>
      <c r="H4438" s="4">
        <f t="shared" ca="1" si="2260"/>
        <v>4617.6925858022778</v>
      </c>
      <c r="I4438" s="5">
        <f ca="1">VLOOKUP(CONCATENATE($F4438," ",$G4438),AllocFactorMatrix,(I$4+1),FALSE)*$E4440</f>
        <v>1732.683345677679</v>
      </c>
      <c r="J4438" s="5">
        <f ca="1">VLOOKUP(CONCATENATE($F4438," ",$G4438),AllocFactorMatrix,(J$4+1),FALSE)*$E4440</f>
        <v>112.28907704402586</v>
      </c>
      <c r="K4438" s="5">
        <f ca="1">VLOOKUP(CONCATENATE($F4438," ",$G4438),AllocFactorMatrix,(K$4+1),FALSE)*$E4440</f>
        <v>376.74202603760421</v>
      </c>
      <c r="L4438" s="5">
        <f ca="1">VLOOKUP(CONCATENATE($F4438," ",$G4438),AllocFactorMatrix,(L$4+1),FALSE)*$E4440</f>
        <v>11.973716879808846</v>
      </c>
      <c r="M4438" s="5">
        <f ca="1">VLOOKUP(CONCATENATE($F4438," ",$G4438),AllocFactorMatrix,(M$4+1),FALSE)*$E4440</f>
        <v>1.1038367210539555</v>
      </c>
      <c r="N4438" s="5">
        <f t="shared" ca="1" si="2261"/>
        <v>389.81957963846696</v>
      </c>
      <c r="O4438" s="5">
        <f ca="1">VLOOKUP(CONCATENATE($F4438," ",$G4438),AllocFactorMatrix,(O$4+1),FALSE)*$E4440</f>
        <v>343.48096191748039</v>
      </c>
      <c r="P4438" s="5">
        <f ca="1">VLOOKUP(CONCATENATE($F4438," ",$G4438),AllocFactorMatrix,(P$4+1),FALSE)*$E4440</f>
        <v>63.674761193615716</v>
      </c>
      <c r="Q4438" s="5">
        <f ca="1">VLOOKUP(CONCATENATE($F4438," ",$G4438),AllocFactorMatrix,(Q$4+1),FALSE)*$E4440</f>
        <v>28.932181671847452</v>
      </c>
      <c r="R4438" s="5">
        <f ca="1">VLOOKUP(CONCATENATE($F4438," ",$G4438),AllocFactorMatrix,(R$4+1),FALSE)*$E4440</f>
        <v>1.3405477037448976</v>
      </c>
      <c r="S4438" s="5">
        <f t="shared" ca="1" si="2263"/>
        <v>437.42845248668846</v>
      </c>
      <c r="T4438" s="5">
        <f ca="1">VLOOKUP(CONCATENATE($F4438," ",$G4438),AllocFactorMatrix,(T$4+1),FALSE)*$E4440</f>
        <v>13.162841355798049</v>
      </c>
      <c r="U4438" s="5">
        <f ca="1">VLOOKUP(CONCATENATE($F4438," ",$G4438),AllocFactorMatrix,(U$4+1),FALSE)*$E4440</f>
        <v>231.11977522353058</v>
      </c>
      <c r="V4438" s="5">
        <f ca="1">VLOOKUP(CONCATENATE($F4438," ",$G4438),AllocFactorMatrix,(V$4+1),FALSE)*$E4440</f>
        <v>1312.2021276733483</v>
      </c>
      <c r="W4438" s="5">
        <f ca="1">VLOOKUP(CONCATENATE($F4438," ",$G4438),AllocFactorMatrix,(W$4+1),FALSE)*$E4440</f>
        <v>248.95545526785651</v>
      </c>
      <c r="X4438" s="5">
        <f t="shared" ca="1" si="2267"/>
        <v>1805.4401995205333</v>
      </c>
      <c r="Y4438" s="5">
        <f ca="1">VLOOKUP(CONCATENATE($F4438," ",$G4438),AllocFactorMatrix,(Y$4+1),FALSE)*$E4440</f>
        <v>93.059346291373288</v>
      </c>
      <c r="Z4438" s="5">
        <f ca="1">VLOOKUP(CONCATENATE($F4438," ",$G4438),AllocFactorMatrix,(Z$4+1),FALSE)*$E4440</f>
        <v>1.5148578066498384</v>
      </c>
      <c r="AA4438" s="5">
        <f t="shared" ca="1" si="2262"/>
        <v>94.574204098023131</v>
      </c>
      <c r="AB4438" s="5">
        <f ca="1">VLOOKUP(CONCATENATE($F4438," ",$G4438),AllocFactorMatrix,(AB$4+1),FALSE)*$E4440</f>
        <v>1.6897020275722416</v>
      </c>
      <c r="AC4438" s="5">
        <f ca="1">VLOOKUP(CONCATENATE($F4438," ",$G4438),AllocFactorMatrix,(AC$4+1),FALSE)*$E4440</f>
        <v>36.537543697932612</v>
      </c>
      <c r="AD4438" s="5">
        <f ca="1">VLOOKUP(CONCATENATE($F4438," ",$G4438),AllocFactorMatrix,(AD$4+1),FALSE)*$E4440</f>
        <v>7.2304816113556205</v>
      </c>
    </row>
    <row r="4439" spans="3:30" hidden="1" outlineLevel="1">
      <c r="D4439" s="7"/>
      <c r="E4439" s="51"/>
      <c r="F4439" s="52" t="str">
        <f>F4440</f>
        <v>LABOR_M</v>
      </c>
      <c r="G4439" s="55" t="str">
        <f>$G$14</f>
        <v>CUSTOMER</v>
      </c>
      <c r="H4439" s="4">
        <f t="shared" ca="1" si="2260"/>
        <v>3480.5181445725138</v>
      </c>
      <c r="I4439" s="5">
        <f ca="1">VLOOKUP(CONCATENATE($F4439," ",$G4439),AllocFactorMatrix,(I$4+1),FALSE)*$E4440</f>
        <v>2486.8336681186265</v>
      </c>
      <c r="J4439" s="5">
        <f ca="1">VLOOKUP(CONCATENATE($F4439," ",$G4439),AllocFactorMatrix,(J$4+1),FALSE)*$E4440</f>
        <v>425.57912747665853</v>
      </c>
      <c r="K4439" s="5">
        <f ca="1">VLOOKUP(CONCATENATE($F4439," ",$G4439),AllocFactorMatrix,(K$4+1),FALSE)*$E4440</f>
        <v>122.54385142451044</v>
      </c>
      <c r="L4439" s="5">
        <f ca="1">VLOOKUP(CONCATENATE($F4439," ",$G4439),AllocFactorMatrix,(L$4+1),FALSE)*$E4440</f>
        <v>20.484787685847177</v>
      </c>
      <c r="M4439" s="5">
        <f ca="1">VLOOKUP(CONCATENATE($F4439," ",$G4439),AllocFactorMatrix,(M$4+1),FALSE)*$E4440</f>
        <v>3.2364982199783441</v>
      </c>
      <c r="N4439" s="5">
        <f t="shared" ca="1" si="2261"/>
        <v>146.26513733033596</v>
      </c>
      <c r="O4439" s="5">
        <f ca="1">VLOOKUP(CONCATENATE($F4439," ",$G4439),AllocFactorMatrix,(O$4+1),FALSE)*$E4440</f>
        <v>22.86696903249155</v>
      </c>
      <c r="P4439" s="5">
        <f ca="1">VLOOKUP(CONCATENATE($F4439," ",$G4439),AllocFactorMatrix,(P$4+1),FALSE)*$E4440</f>
        <v>5.8728711065193693</v>
      </c>
      <c r="Q4439" s="5">
        <f ca="1">VLOOKUP(CONCATENATE($F4439," ",$G4439),AllocFactorMatrix,(Q$4+1),FALSE)*$E4440</f>
        <v>11.232969496464619</v>
      </c>
      <c r="R4439" s="5">
        <f ca="1">VLOOKUP(CONCATENATE($F4439," ",$G4439),AllocFactorMatrix,(R$4+1),FALSE)*$E4440</f>
        <v>1.9605426168610476</v>
      </c>
      <c r="S4439" s="5">
        <f t="shared" ca="1" si="2263"/>
        <v>41.93335225233659</v>
      </c>
      <c r="T4439" s="5">
        <f ca="1">VLOOKUP(CONCATENATE($F4439," ",$G4439),AllocFactorMatrix,(T$4+1),FALSE)*$E4440</f>
        <v>0.15903409658989986</v>
      </c>
      <c r="U4439" s="5">
        <f ca="1">VLOOKUP(CONCATENATE($F4439," ",$G4439),AllocFactorMatrix,(U$4+1),FALSE)*$E4440</f>
        <v>3.4963020152923225</v>
      </c>
      <c r="V4439" s="5">
        <f ca="1">VLOOKUP(CONCATENATE($F4439," ",$G4439),AllocFactorMatrix,(V$4+1),FALSE)*$E4440</f>
        <v>16.527949960923941</v>
      </c>
      <c r="W4439" s="5">
        <f ca="1">VLOOKUP(CONCATENATE($F4439," ",$G4439),AllocFactorMatrix,(W$4+1),FALSE)*$E4440</f>
        <v>2.9419092183345135</v>
      </c>
      <c r="X4439" s="5">
        <f t="shared" ca="1" si="2267"/>
        <v>23.125195291140674</v>
      </c>
      <c r="Y4439" s="5">
        <f ca="1">VLOOKUP(CONCATENATE($F4439," ",$G4439),AllocFactorMatrix,(Y$4+1),FALSE)*$E4440</f>
        <v>6.2587362027736972</v>
      </c>
      <c r="Z4439" s="5">
        <f ca="1">VLOOKUP(CONCATENATE($F4439," ",$G4439),AllocFactorMatrix,(Z$4+1),FALSE)*$E4440</f>
        <v>9.9155581423336997E-2</v>
      </c>
      <c r="AA4439" s="5">
        <f t="shared" ca="1" si="2262"/>
        <v>6.3578917841970339</v>
      </c>
      <c r="AB4439" s="5">
        <f ca="1">VLOOKUP(CONCATENATE($F4439," ",$G4439),AllocFactorMatrix,(AB$4+1),FALSE)*$E4440</f>
        <v>0.17834229791582248</v>
      </c>
      <c r="AC4439" s="5">
        <f ca="1">VLOOKUP(CONCATENATE($F4439," ",$G4439),AllocFactorMatrix,(AC$4+1),FALSE)*$E4440</f>
        <v>274.47452899905488</v>
      </c>
      <c r="AD4439" s="5">
        <f ca="1">VLOOKUP(CONCATENATE($F4439," ",$G4439),AllocFactorMatrix,(AD$4+1),FALSE)*$E4440</f>
        <v>75.77090102224787</v>
      </c>
    </row>
    <row r="4440" spans="3:30" collapsed="1">
      <c r="D4440" s="7" t="s">
        <v>209</v>
      </c>
      <c r="E4440" s="40">
        <v>38477</v>
      </c>
      <c r="F4440" s="10" t="s">
        <v>70</v>
      </c>
      <c r="G4440" s="55" t="str">
        <f>$G$15</f>
        <v>TOTAL</v>
      </c>
      <c r="H4440" s="4">
        <f t="shared" ca="1" si="2260"/>
        <v>38477.000000000007</v>
      </c>
      <c r="I4440" s="5">
        <f ca="1">VLOOKUP(CONCATENATE($F4440," ",$G4440),AllocFactorMatrix,(I$4+1),FALSE)*$E4440</f>
        <v>22820.460810632376</v>
      </c>
      <c r="J4440" s="5">
        <f ca="1">VLOOKUP(CONCATENATE($F4440," ",$G4440),AllocFactorMatrix,(J$4+1),FALSE)*$E4440</f>
        <v>1406.8069064458407</v>
      </c>
      <c r="K4440" s="5">
        <f ca="1">VLOOKUP(CONCATENATE($F4440," ",$G4440),AllocFactorMatrix,(K$4+1),FALSE)*$E4440</f>
        <v>3421.1335947389025</v>
      </c>
      <c r="L4440" s="5">
        <f ca="1">VLOOKUP(CONCATENATE($F4440," ",$G4440),AllocFactorMatrix,(L$4+1),FALSE)*$E4440</f>
        <v>101.49431221456419</v>
      </c>
      <c r="M4440" s="5">
        <f ca="1">VLOOKUP(CONCATENATE($F4440," ",$G4440),AllocFactorMatrix,(M$4+1),FALSE)*$E4440</f>
        <v>9.1103072450286788</v>
      </c>
      <c r="N4440" s="5">
        <f t="shared" ca="1" si="2261"/>
        <v>3531.7382141984954</v>
      </c>
      <c r="O4440" s="5">
        <f ca="1">VLOOKUP(CONCATENATE($F4440," ",$G4440),AllocFactorMatrix,(O$4+1),FALSE)*$E4440</f>
        <v>2527.7001631697012</v>
      </c>
      <c r="P4440" s="5">
        <f ca="1">VLOOKUP(CONCATENATE($F4440," ",$G4440),AllocFactorMatrix,(P$4+1),FALSE)*$E4440</f>
        <v>418.08692727767556</v>
      </c>
      <c r="Q4440" s="5">
        <f ca="1">VLOOKUP(CONCATENATE($F4440," ",$G4440),AllocFactorMatrix,(Q$4+1),FALSE)*$E4440</f>
        <v>119.25411038437208</v>
      </c>
      <c r="R4440" s="5">
        <f ca="1">VLOOKUP(CONCATENATE($F4440," ",$G4440),AllocFactorMatrix,(R$4+1),FALSE)*$E4440</f>
        <v>5.0115980897584995</v>
      </c>
      <c r="S4440" s="5">
        <f t="shared" ca="1" si="2263"/>
        <v>3070.052798921507</v>
      </c>
      <c r="T4440" s="5">
        <f ca="1">VLOOKUP(CONCATENATE($F4440," ",$G4440),AllocFactorMatrix,(T$4+1),FALSE)*$E4440</f>
        <v>83.76917948381697</v>
      </c>
      <c r="U4440" s="5">
        <f ca="1">VLOOKUP(CONCATENATE($F4440," ",$G4440),AllocFactorMatrix,(U$4+1),FALSE)*$E4440</f>
        <v>1250.8104146025244</v>
      </c>
      <c r="V4440" s="5">
        <f ca="1">VLOOKUP(CONCATENATE($F4440," ",$G4440),AllocFactorMatrix,(V$4+1),FALSE)*$E4440</f>
        <v>4424.589918972023</v>
      </c>
      <c r="W4440" s="5">
        <f ca="1">VLOOKUP(CONCATENATE($F4440," ",$G4440),AllocFactorMatrix,(W$4+1),FALSE)*$E4440</f>
        <v>659.39427288775676</v>
      </c>
      <c r="X4440" s="5">
        <f t="shared" ca="1" si="2267"/>
        <v>6418.5637859461212</v>
      </c>
      <c r="Y4440" s="5">
        <f ca="1">VLOOKUP(CONCATENATE($F4440," ",$G4440),AllocFactorMatrix,(Y$4+1),FALSE)*$E4440</f>
        <v>760.82019412516047</v>
      </c>
      <c r="Z4440" s="5">
        <f ca="1">VLOOKUP(CONCATENATE($F4440," ",$G4440),AllocFactorMatrix,(Z$4+1),FALSE)*$E4440</f>
        <v>12.418627464854142</v>
      </c>
      <c r="AA4440" s="5">
        <f t="shared" ca="1" si="2262"/>
        <v>773.2388215900146</v>
      </c>
      <c r="AB4440" s="5">
        <f ca="1">VLOOKUP(CONCATENATE($F4440," ",$G4440),AllocFactorMatrix,(AB$4+1),FALSE)*$E4440</f>
        <v>9.9228836387012258</v>
      </c>
      <c r="AC4440" s="5">
        <f ca="1">VLOOKUP(CONCATENATE($F4440," ",$G4440),AllocFactorMatrix,(AC$4+1),FALSE)*$E4440</f>
        <v>355.41814751350154</v>
      </c>
      <c r="AD4440" s="5">
        <f ca="1">VLOOKUP(CONCATENATE($F4440," ",$G4440),AllocFactorMatrix,(AD$4+1),FALSE)*$E4440</f>
        <v>90.797631113439451</v>
      </c>
    </row>
    <row r="4441" spans="3:30" hidden="1" outlineLevel="1">
      <c r="D4441" s="7"/>
      <c r="E4441" s="11"/>
      <c r="F4441" s="11"/>
      <c r="G4441" s="55" t="str">
        <f>$G$8</f>
        <v>PRODUCTION</v>
      </c>
      <c r="H4441" s="4">
        <f t="shared" ref="H4441:AD4441" ca="1" si="2268">+H4409+H4417+H4425+H4433</f>
        <v>572752.09263333422</v>
      </c>
      <c r="I4441" s="4">
        <f t="shared" ca="1" si="2268"/>
        <v>317995.67725974013</v>
      </c>
      <c r="J4441" s="4">
        <f t="shared" ca="1" si="2268"/>
        <v>14632.531635472056</v>
      </c>
      <c r="K4441" s="4">
        <f t="shared" ca="1" si="2268"/>
        <v>48203.76061862315</v>
      </c>
      <c r="L4441" s="4">
        <f t="shared" ca="1" si="2268"/>
        <v>1204.4580917440551</v>
      </c>
      <c r="M4441" s="4">
        <f t="shared" ca="1" si="2268"/>
        <v>155.04957903045459</v>
      </c>
      <c r="N4441" s="4">
        <f t="shared" ca="1" si="2268"/>
        <v>49563.268289397653</v>
      </c>
      <c r="O4441" s="4">
        <f t="shared" ca="1" si="2268"/>
        <v>36669.252254164392</v>
      </c>
      <c r="P4441" s="4">
        <f t="shared" ca="1" si="2268"/>
        <v>6637.204333832613</v>
      </c>
      <c r="Q4441" s="4">
        <f t="shared" ca="1" si="2268"/>
        <v>2567.2237766199328</v>
      </c>
      <c r="R4441" s="4">
        <f t="shared" ref="R4441" ca="1" si="2269">+R4409+R4417+R4425+R4433</f>
        <v>55.31526265749514</v>
      </c>
      <c r="S4441" s="4">
        <f t="shared" ca="1" si="2268"/>
        <v>45928.995627274431</v>
      </c>
      <c r="T4441" s="4">
        <f t="shared" ca="1" si="2268"/>
        <v>1164.3826348433554</v>
      </c>
      <c r="U4441" s="4">
        <f t="shared" ca="1" si="2268"/>
        <v>18538.995694129386</v>
      </c>
      <c r="V4441" s="4">
        <f t="shared" ca="1" si="2268"/>
        <v>100540.751736953</v>
      </c>
      <c r="W4441" s="4">
        <f t="shared" ca="1" si="2268"/>
        <v>13228.413840973659</v>
      </c>
      <c r="X4441" s="4">
        <f t="shared" ca="1" si="2268"/>
        <v>133472.5439068994</v>
      </c>
      <c r="Y4441" s="4">
        <f t="shared" ca="1" si="2268"/>
        <v>10807.494554914467</v>
      </c>
      <c r="Z4441" s="4">
        <f t="shared" ca="1" si="2268"/>
        <v>224.65196082233408</v>
      </c>
      <c r="AA4441" s="4">
        <f t="shared" ca="1" si="2268"/>
        <v>11032.146515736802</v>
      </c>
      <c r="AB4441" s="4">
        <f t="shared" ca="1" si="2268"/>
        <v>126.92939881372658</v>
      </c>
      <c r="AC4441" s="4">
        <f t="shared" ca="1" si="2268"/>
        <v>0</v>
      </c>
      <c r="AD4441" s="4">
        <f t="shared" ca="1" si="2268"/>
        <v>0</v>
      </c>
    </row>
    <row r="4442" spans="3:30" hidden="1" outlineLevel="1">
      <c r="D4442" s="7"/>
      <c r="E4442" s="11"/>
      <c r="F4442" s="11"/>
      <c r="G4442" s="55" t="str">
        <f>$G$9</f>
        <v>BULKTRAN</v>
      </c>
      <c r="H4442" s="4">
        <f t="shared" ref="H4442:AD4442" ca="1" si="2270">+H4410+H4418+H4426+H4434</f>
        <v>225847.88144148522</v>
      </c>
      <c r="I4442" s="4">
        <f t="shared" ca="1" si="2270"/>
        <v>111248.82482880226</v>
      </c>
      <c r="J4442" s="4">
        <f t="shared" ca="1" si="2270"/>
        <v>5499.4269282562836</v>
      </c>
      <c r="K4442" s="4">
        <f t="shared" ca="1" si="2270"/>
        <v>20144.085661726953</v>
      </c>
      <c r="L4442" s="4">
        <f t="shared" ca="1" si="2270"/>
        <v>634.06429711498208</v>
      </c>
      <c r="M4442" s="4">
        <f t="shared" ca="1" si="2270"/>
        <v>59.460520883964115</v>
      </c>
      <c r="N4442" s="4">
        <f t="shared" ca="1" si="2270"/>
        <v>20837.610479725899</v>
      </c>
      <c r="O4442" s="4">
        <f t="shared" ca="1" si="2270"/>
        <v>15312.638732247822</v>
      </c>
      <c r="P4442" s="4">
        <f t="shared" ca="1" si="2270"/>
        <v>2853.1907134407752</v>
      </c>
      <c r="Q4442" s="4">
        <f t="shared" ca="1" si="2270"/>
        <v>1289.3037569914327</v>
      </c>
      <c r="R4442" s="4">
        <f t="shared" ref="R4442" ca="1" si="2271">+R4410+R4418+R4426+R4434</f>
        <v>57.978548756593597</v>
      </c>
      <c r="S4442" s="4">
        <f t="shared" ca="1" si="2270"/>
        <v>19513.111751436623</v>
      </c>
      <c r="T4442" s="4">
        <f t="shared" ca="1" si="2270"/>
        <v>534.90969177264935</v>
      </c>
      <c r="U4442" s="4">
        <f t="shared" ca="1" si="2270"/>
        <v>8753.705966960315</v>
      </c>
      <c r="V4442" s="4">
        <f t="shared" ca="1" si="2270"/>
        <v>46263.582000903349</v>
      </c>
      <c r="W4442" s="4">
        <f t="shared" ca="1" si="2270"/>
        <v>8354.436124544809</v>
      </c>
      <c r="X4442" s="4">
        <f t="shared" ca="1" si="2270"/>
        <v>63906.633784181118</v>
      </c>
      <c r="Y4442" s="4">
        <f t="shared" ca="1" si="2270"/>
        <v>4702.4870565702076</v>
      </c>
      <c r="Z4442" s="4">
        <f t="shared" ca="1" si="2270"/>
        <v>78.764860692395786</v>
      </c>
      <c r="AA4442" s="4">
        <f t="shared" ca="1" si="2270"/>
        <v>4781.2519172626035</v>
      </c>
      <c r="AB4442" s="4">
        <f t="shared" ca="1" si="2270"/>
        <v>61.021751820418316</v>
      </c>
      <c r="AC4442" s="4">
        <f t="shared" ca="1" si="2270"/>
        <v>0</v>
      </c>
      <c r="AD4442" s="4">
        <f t="shared" ca="1" si="2270"/>
        <v>0</v>
      </c>
    </row>
    <row r="4443" spans="3:30" hidden="1" outlineLevel="1">
      <c r="D4443" s="7"/>
      <c r="E4443" s="11"/>
      <c r="F4443" s="11"/>
      <c r="G4443" s="55" t="str">
        <f>$G$10</f>
        <v>SUBTRAN</v>
      </c>
      <c r="H4443" s="4">
        <f t="shared" ref="H4443:AD4443" ca="1" si="2272">+H4411+H4419+H4427+H4435</f>
        <v>49612.003358540205</v>
      </c>
      <c r="I4443" s="4">
        <f t="shared" ca="1" si="2272"/>
        <v>24154.468687439741</v>
      </c>
      <c r="J4443" s="4">
        <f t="shared" ca="1" si="2272"/>
        <v>1165.7262566523189</v>
      </c>
      <c r="K4443" s="4">
        <f t="shared" ca="1" si="2272"/>
        <v>4240.8551230690991</v>
      </c>
      <c r="L4443" s="4">
        <f t="shared" ca="1" si="2272"/>
        <v>130.99602462427512</v>
      </c>
      <c r="M4443" s="4">
        <f t="shared" ca="1" si="2272"/>
        <v>16.314862072166676</v>
      </c>
      <c r="N4443" s="4">
        <f t="shared" ca="1" si="2272"/>
        <v>4388.1660097655413</v>
      </c>
      <c r="O4443" s="4">
        <f t="shared" ca="1" si="2272"/>
        <v>3204.0323292599637</v>
      </c>
      <c r="P4443" s="4">
        <f t="shared" ca="1" si="2272"/>
        <v>595.62587296742947</v>
      </c>
      <c r="Q4443" s="4">
        <f t="shared" ca="1" si="2272"/>
        <v>354.40449152765683</v>
      </c>
      <c r="R4443" s="4">
        <f t="shared" ref="R4443" ca="1" si="2273">+R4411+R4419+R4427+R4435</f>
        <v>0</v>
      </c>
      <c r="S4443" s="4">
        <f t="shared" ca="1" si="2272"/>
        <v>4154.0626937550505</v>
      </c>
      <c r="T4443" s="4">
        <f t="shared" ca="1" si="2272"/>
        <v>111.87930744434148</v>
      </c>
      <c r="U4443" s="4">
        <f t="shared" ca="1" si="2272"/>
        <v>1831.5281397570886</v>
      </c>
      <c r="V4443" s="4">
        <f t="shared" ca="1" si="2272"/>
        <v>12759.676150586678</v>
      </c>
      <c r="W4443" s="4">
        <f t="shared" ca="1" si="2272"/>
        <v>0</v>
      </c>
      <c r="X4443" s="4">
        <f t="shared" ca="1" si="2272"/>
        <v>14703.083597788109</v>
      </c>
      <c r="Y4443" s="4">
        <f t="shared" ca="1" si="2272"/>
        <v>964.31986080260594</v>
      </c>
      <c r="Z4443" s="4">
        <f t="shared" ca="1" si="2272"/>
        <v>16.07523827826412</v>
      </c>
      <c r="AA4443" s="4">
        <f t="shared" ca="1" si="2272"/>
        <v>980.39509908087007</v>
      </c>
      <c r="AB4443" s="4">
        <f t="shared" ca="1" si="2272"/>
        <v>12.877178337932778</v>
      </c>
      <c r="AC4443" s="4">
        <f t="shared" ca="1" si="2272"/>
        <v>43.78515921502521</v>
      </c>
      <c r="AD4443" s="4">
        <f t="shared" ca="1" si="2272"/>
        <v>9.4386765056050947</v>
      </c>
    </row>
    <row r="4444" spans="3:30" hidden="1" outlineLevel="1">
      <c r="D4444" s="7"/>
      <c r="E4444" s="11"/>
      <c r="F4444" s="11"/>
      <c r="G4444" s="55" t="str">
        <f>$G$11</f>
        <v>DISTPRI</v>
      </c>
      <c r="H4444" s="4">
        <f t="shared" ref="H4444:AD4444" ca="1" si="2274">+H4412+H4420+H4428+H4436</f>
        <v>207697.47478632696</v>
      </c>
      <c r="I4444" s="4">
        <f t="shared" ca="1" si="2274"/>
        <v>138813.08080653573</v>
      </c>
      <c r="J4444" s="4">
        <f t="shared" ca="1" si="2274"/>
        <v>6543.2862525450901</v>
      </c>
      <c r="K4444" s="4">
        <f t="shared" ca="1" si="2274"/>
        <v>23759.073966463071</v>
      </c>
      <c r="L4444" s="4">
        <f t="shared" ca="1" si="2274"/>
        <v>734.27901432630586</v>
      </c>
      <c r="M4444" s="4">
        <f t="shared" ca="1" si="2274"/>
        <v>0</v>
      </c>
      <c r="N4444" s="4">
        <f t="shared" ca="1" si="2274"/>
        <v>24493.352980789376</v>
      </c>
      <c r="O4444" s="4">
        <f t="shared" ca="1" si="2274"/>
        <v>17815.152743795708</v>
      </c>
      <c r="P4444" s="4">
        <f t="shared" ca="1" si="2274"/>
        <v>3318.0733973851475</v>
      </c>
      <c r="Q4444" s="4">
        <f t="shared" ca="1" si="2274"/>
        <v>0</v>
      </c>
      <c r="R4444" s="4">
        <f t="shared" ref="R4444" ca="1" si="2275">+R4412+R4420+R4428+R4436</f>
        <v>0</v>
      </c>
      <c r="S4444" s="4">
        <f t="shared" ca="1" si="2274"/>
        <v>21133.226141180854</v>
      </c>
      <c r="T4444" s="4">
        <f t="shared" ca="1" si="2274"/>
        <v>635.09921667223284</v>
      </c>
      <c r="U4444" s="4">
        <f t="shared" ca="1" si="2274"/>
        <v>10242.713233136375</v>
      </c>
      <c r="V4444" s="4">
        <f t="shared" ca="1" si="2274"/>
        <v>0</v>
      </c>
      <c r="W4444" s="4">
        <f t="shared" ca="1" si="2274"/>
        <v>0</v>
      </c>
      <c r="X4444" s="4">
        <f t="shared" ca="1" si="2274"/>
        <v>10877.812449808609</v>
      </c>
      <c r="Y4444" s="4">
        <f t="shared" ca="1" si="2274"/>
        <v>5372.0872585556581</v>
      </c>
      <c r="Z4444" s="4">
        <f t="shared" ca="1" si="2274"/>
        <v>89.627444576564699</v>
      </c>
      <c r="AA4444" s="4">
        <f t="shared" ca="1" si="2274"/>
        <v>5461.7147031322229</v>
      </c>
      <c r="AB4444" s="4">
        <f t="shared" ca="1" si="2274"/>
        <v>72.613247885442178</v>
      </c>
      <c r="AC4444" s="4">
        <f t="shared" ca="1" si="2274"/>
        <v>248.762899127954</v>
      </c>
      <c r="AD4444" s="4">
        <f t="shared" ca="1" si="2274"/>
        <v>53.625305321705845</v>
      </c>
    </row>
    <row r="4445" spans="3:30" hidden="1" outlineLevel="1">
      <c r="D4445" s="7"/>
      <c r="E4445" s="11"/>
      <c r="F4445" s="11"/>
      <c r="G4445" s="55" t="str">
        <f>$G$12</f>
        <v>DISTSEC</v>
      </c>
      <c r="H4445" s="4">
        <f t="shared" ref="H4445:AD4445" ca="1" si="2276">+H4413+H4421+H4429+H4437</f>
        <v>106604.05210226483</v>
      </c>
      <c r="I4445" s="4">
        <f t="shared" ca="1" si="2276"/>
        <v>79708.004503710239</v>
      </c>
      <c r="J4445" s="4">
        <f t="shared" ca="1" si="2276"/>
        <v>3842.7483008117601</v>
      </c>
      <c r="K4445" s="4">
        <f t="shared" ca="1" si="2276"/>
        <v>11595.173040592643</v>
      </c>
      <c r="L4445" s="4">
        <f t="shared" ca="1" si="2276"/>
        <v>0</v>
      </c>
      <c r="M4445" s="4">
        <f t="shared" ca="1" si="2276"/>
        <v>0</v>
      </c>
      <c r="N4445" s="4">
        <f t="shared" ca="1" si="2276"/>
        <v>11595.173040592643</v>
      </c>
      <c r="O4445" s="4">
        <f t="shared" ca="1" si="2276"/>
        <v>7388.4893926391851</v>
      </c>
      <c r="P4445" s="4">
        <f t="shared" ca="1" si="2276"/>
        <v>0</v>
      </c>
      <c r="Q4445" s="4">
        <f t="shared" ca="1" si="2276"/>
        <v>0</v>
      </c>
      <c r="R4445" s="4">
        <f t="shared" ref="R4445" ca="1" si="2277">+R4413+R4421+R4429+R4437</f>
        <v>0</v>
      </c>
      <c r="S4445" s="4">
        <f t="shared" ca="1" si="2276"/>
        <v>7388.4893926391851</v>
      </c>
      <c r="T4445" s="4">
        <f t="shared" ca="1" si="2276"/>
        <v>199.76925311324464</v>
      </c>
      <c r="U4445" s="4">
        <f t="shared" ca="1" si="2276"/>
        <v>0</v>
      </c>
      <c r="V4445" s="4">
        <f t="shared" ca="1" si="2276"/>
        <v>0</v>
      </c>
      <c r="W4445" s="4">
        <f t="shared" ca="1" si="2276"/>
        <v>0</v>
      </c>
      <c r="X4445" s="4">
        <f t="shared" ca="1" si="2276"/>
        <v>199.76925311324464</v>
      </c>
      <c r="Y4445" s="4">
        <f t="shared" ca="1" si="2276"/>
        <v>2725.2006677876857</v>
      </c>
      <c r="Z4445" s="4">
        <f t="shared" ca="1" si="2276"/>
        <v>0</v>
      </c>
      <c r="AA4445" s="4">
        <f t="shared" ca="1" si="2276"/>
        <v>2725.2006677876857</v>
      </c>
      <c r="AB4445" s="4">
        <f t="shared" ca="1" si="2276"/>
        <v>28.279494996067292</v>
      </c>
      <c r="AC4445" s="4">
        <f t="shared" ca="1" si="2276"/>
        <v>960.19762240493128</v>
      </c>
      <c r="AD4445" s="4">
        <f t="shared" ca="1" si="2276"/>
        <v>156.18982620904862</v>
      </c>
    </row>
    <row r="4446" spans="3:30" hidden="1" outlineLevel="1">
      <c r="D4446" s="7"/>
      <c r="E4446" s="11"/>
      <c r="F4446" s="11"/>
      <c r="G4446" s="55" t="str">
        <f>$G$13</f>
        <v>ENERGY</v>
      </c>
      <c r="H4446" s="4">
        <f t="shared" ref="H4446:AD4446" ca="1" si="2278">+H4414+H4422+H4430+H4438</f>
        <v>4617.6925858022778</v>
      </c>
      <c r="I4446" s="4">
        <f t="shared" ca="1" si="2278"/>
        <v>1732.683345677679</v>
      </c>
      <c r="J4446" s="4">
        <f t="shared" ca="1" si="2278"/>
        <v>112.28907704402586</v>
      </c>
      <c r="K4446" s="4">
        <f t="shared" ca="1" si="2278"/>
        <v>376.74202603760421</v>
      </c>
      <c r="L4446" s="4">
        <f t="shared" ca="1" si="2278"/>
        <v>11.973716879808846</v>
      </c>
      <c r="M4446" s="4">
        <f t="shared" ca="1" si="2278"/>
        <v>1.1038367210539555</v>
      </c>
      <c r="N4446" s="4">
        <f t="shared" ca="1" si="2278"/>
        <v>389.81957963846696</v>
      </c>
      <c r="O4446" s="4">
        <f t="shared" ca="1" si="2278"/>
        <v>343.48096191748039</v>
      </c>
      <c r="P4446" s="4">
        <f t="shared" ca="1" si="2278"/>
        <v>63.674761193615716</v>
      </c>
      <c r="Q4446" s="4">
        <f t="shared" ca="1" si="2278"/>
        <v>28.932181671847452</v>
      </c>
      <c r="R4446" s="4">
        <f t="shared" ref="R4446" ca="1" si="2279">+R4414+R4422+R4430+R4438</f>
        <v>1.3405477037448976</v>
      </c>
      <c r="S4446" s="4">
        <f t="shared" ca="1" si="2278"/>
        <v>437.42845248668846</v>
      </c>
      <c r="T4446" s="4">
        <f t="shared" ca="1" si="2278"/>
        <v>13.162841355798049</v>
      </c>
      <c r="U4446" s="4">
        <f t="shared" ca="1" si="2278"/>
        <v>231.11977522353058</v>
      </c>
      <c r="V4446" s="4">
        <f t="shared" ca="1" si="2278"/>
        <v>1312.2021276733483</v>
      </c>
      <c r="W4446" s="4">
        <f t="shared" ca="1" si="2278"/>
        <v>248.95545526785651</v>
      </c>
      <c r="X4446" s="4">
        <f t="shared" ca="1" si="2278"/>
        <v>1805.4401995205333</v>
      </c>
      <c r="Y4446" s="4">
        <f t="shared" ca="1" si="2278"/>
        <v>93.059346291373288</v>
      </c>
      <c r="Z4446" s="4">
        <f t="shared" ca="1" si="2278"/>
        <v>1.5148578066498384</v>
      </c>
      <c r="AA4446" s="4">
        <f t="shared" ca="1" si="2278"/>
        <v>94.574204098023131</v>
      </c>
      <c r="AB4446" s="4">
        <f t="shared" ca="1" si="2278"/>
        <v>1.6897020275722416</v>
      </c>
      <c r="AC4446" s="4">
        <f t="shared" ca="1" si="2278"/>
        <v>36.537543697932612</v>
      </c>
      <c r="AD4446" s="4">
        <f t="shared" ca="1" si="2278"/>
        <v>7.2304816113556205</v>
      </c>
    </row>
    <row r="4447" spans="3:30" hidden="1" outlineLevel="1">
      <c r="D4447" s="7"/>
      <c r="E4447" s="11"/>
      <c r="F4447" s="11"/>
      <c r="G4447" s="55" t="str">
        <f>$G$14</f>
        <v>CUSTOMER</v>
      </c>
      <c r="H4447" s="4">
        <f t="shared" ref="H4447:AD4447" ca="1" si="2280">+H4415+H4423+H4431+H4439</f>
        <v>51819.803092246162</v>
      </c>
      <c r="I4447" s="4">
        <f t="shared" ca="1" si="2280"/>
        <v>24488.813246447015</v>
      </c>
      <c r="J4447" s="4">
        <f t="shared" ca="1" si="2280"/>
        <v>6348.3821845304319</v>
      </c>
      <c r="K4447" s="4">
        <f t="shared" ca="1" si="2280"/>
        <v>1802.6401583926015</v>
      </c>
      <c r="L4447" s="4">
        <f t="shared" ca="1" si="2280"/>
        <v>576.20277424860683</v>
      </c>
      <c r="M4447" s="4">
        <f t="shared" ca="1" si="2280"/>
        <v>93.50293073842569</v>
      </c>
      <c r="N4447" s="4">
        <f t="shared" ca="1" si="2280"/>
        <v>2472.345863379634</v>
      </c>
      <c r="O4447" s="4">
        <f t="shared" ca="1" si="2280"/>
        <v>508.01649198247782</v>
      </c>
      <c r="P4447" s="4">
        <f t="shared" ca="1" si="2280"/>
        <v>150.16247562720093</v>
      </c>
      <c r="Q4447" s="4">
        <f t="shared" ca="1" si="2280"/>
        <v>325.73454657322247</v>
      </c>
      <c r="R4447" s="4">
        <f t="shared" ref="R4447" ca="1" si="2281">+R4415+R4423+R4431+R4439</f>
        <v>57.235380693277961</v>
      </c>
      <c r="S4447" s="4">
        <f t="shared" ca="1" si="2280"/>
        <v>1041.1488948761792</v>
      </c>
      <c r="T4447" s="4">
        <f t="shared" ca="1" si="2280"/>
        <v>3.4969953885842169</v>
      </c>
      <c r="U4447" s="4">
        <f t="shared" ca="1" si="2280"/>
        <v>89.091841641106797</v>
      </c>
      <c r="V4447" s="4">
        <f t="shared" ca="1" si="2280"/>
        <v>479.02994933300386</v>
      </c>
      <c r="W4447" s="4">
        <f t="shared" ca="1" si="2280"/>
        <v>85.854336257759527</v>
      </c>
      <c r="X4447" s="4">
        <f t="shared" ca="1" si="2280"/>
        <v>657.47312262045443</v>
      </c>
      <c r="Y4447" s="4">
        <f t="shared" ca="1" si="2280"/>
        <v>140.61057369434727</v>
      </c>
      <c r="Z4447" s="4">
        <f t="shared" ca="1" si="2280"/>
        <v>2.5447132979095257</v>
      </c>
      <c r="AA4447" s="4">
        <f t="shared" ca="1" si="2280"/>
        <v>143.15528699225678</v>
      </c>
      <c r="AB4447" s="4">
        <f t="shared" ca="1" si="2280"/>
        <v>2.6576113689670171</v>
      </c>
      <c r="AC4447" s="4">
        <f t="shared" ca="1" si="2280"/>
        <v>14836.552344323953</v>
      </c>
      <c r="AD4447" s="4">
        <f t="shared" ca="1" si="2280"/>
        <v>1829.2745377072813</v>
      </c>
    </row>
    <row r="4448" spans="3:30" collapsed="1">
      <c r="C4448" s="55" t="s">
        <v>313</v>
      </c>
      <c r="D4448" s="7"/>
      <c r="E4448" s="4">
        <f>+E4416+E4424+E4432+E4440</f>
        <v>1218951</v>
      </c>
      <c r="F4448" s="3"/>
      <c r="G4448" s="55" t="str">
        <f>$G$15</f>
        <v>TOTAL</v>
      </c>
      <c r="H4448" s="4">
        <f t="shared" ref="H4448:AD4448" ca="1" si="2282">+H4416+H4424+H4432+H4440</f>
        <v>1218951</v>
      </c>
      <c r="I4448" s="4">
        <f t="shared" ca="1" si="2282"/>
        <v>698141.55267835269</v>
      </c>
      <c r="J4448" s="4">
        <f t="shared" ca="1" si="2282"/>
        <v>38144.390635311967</v>
      </c>
      <c r="K4448" s="4">
        <f t="shared" ca="1" si="2282"/>
        <v>110122.3305949051</v>
      </c>
      <c r="L4448" s="4">
        <f t="shared" ca="1" si="2282"/>
        <v>3291.9739189380334</v>
      </c>
      <c r="M4448" s="4">
        <f t="shared" ca="1" si="2282"/>
        <v>325.43172944606499</v>
      </c>
      <c r="N4448" s="4">
        <f t="shared" ca="1" si="2282"/>
        <v>113739.7362432892</v>
      </c>
      <c r="O4448" s="4">
        <f t="shared" ca="1" si="2282"/>
        <v>81241.062906007021</v>
      </c>
      <c r="P4448" s="4">
        <f t="shared" ca="1" si="2282"/>
        <v>13617.931554446783</v>
      </c>
      <c r="Q4448" s="4">
        <f t="shared" ca="1" si="2282"/>
        <v>4565.5987533840926</v>
      </c>
      <c r="R4448" s="4">
        <f t="shared" ref="R4448" ca="1" si="2283">+R4416+R4424+R4432+R4440</f>
        <v>171.8697398111116</v>
      </c>
      <c r="S4448" s="4">
        <f t="shared" ca="1" si="2282"/>
        <v>99596.462953648996</v>
      </c>
      <c r="T4448" s="4">
        <f t="shared" ca="1" si="2282"/>
        <v>2662.6999405902056</v>
      </c>
      <c r="U4448" s="4">
        <f t="shared" ca="1" si="2282"/>
        <v>39687.154650847799</v>
      </c>
      <c r="V4448" s="4">
        <f t="shared" ca="1" si="2282"/>
        <v>161355.24196544939</v>
      </c>
      <c r="W4448" s="4">
        <f t="shared" ca="1" si="2282"/>
        <v>21917.659757044083</v>
      </c>
      <c r="X4448" s="4">
        <f t="shared" ca="1" si="2282"/>
        <v>225622.75631393143</v>
      </c>
      <c r="Y4448" s="4">
        <f t="shared" ca="1" si="2282"/>
        <v>24805.259318616347</v>
      </c>
      <c r="Z4448" s="4">
        <f t="shared" ca="1" si="2282"/>
        <v>413.17907547411806</v>
      </c>
      <c r="AA4448" s="4">
        <f t="shared" ca="1" si="2282"/>
        <v>25218.438394090466</v>
      </c>
      <c r="AB4448" s="4">
        <f t="shared" ca="1" si="2282"/>
        <v>306.06838525012643</v>
      </c>
      <c r="AC4448" s="4">
        <f t="shared" ca="1" si="2282"/>
        <v>16125.835568769793</v>
      </c>
      <c r="AD4448" s="4">
        <f t="shared" ca="1" si="2282"/>
        <v>2055.7588273549964</v>
      </c>
    </row>
    <row r="4449" spans="4:30">
      <c r="D4449" s="7"/>
      <c r="E4449" s="4"/>
      <c r="F4449" s="3"/>
      <c r="G4449" s="7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  <c r="AC4449" s="4"/>
      <c r="AD4449" s="4"/>
    </row>
    <row r="4450" spans="4:30" hidden="1" outlineLevel="1">
      <c r="D4450" s="7"/>
      <c r="E4450" s="51"/>
      <c r="F4450" s="52" t="str">
        <f>F4457</f>
        <v>PROD_DEMAND</v>
      </c>
      <c r="G4450" s="55" t="str">
        <f>$G$8</f>
        <v>PRODUCTION</v>
      </c>
      <c r="H4450" s="4">
        <f t="shared" ref="H4450:H4457" si="2284">SUBTOTAL(9,I4450:AD4450)</f>
        <v>431809.99999999994</v>
      </c>
      <c r="I4450" s="5">
        <f>VLOOKUP(CONCATENATE($F4450," ",$G4450),AllocFactorMatrix,(I$4+1),FALSE)*$E4457</f>
        <v>239743.71314158459</v>
      </c>
      <c r="J4450" s="5">
        <f>VLOOKUP(CONCATENATE($F4450," ",$G4450),AllocFactorMatrix,(J$4+1),FALSE)*$E4457</f>
        <v>11031.777215274469</v>
      </c>
      <c r="K4450" s="5">
        <f>VLOOKUP(CONCATENATE($F4450," ",$G4450),AllocFactorMatrix,(K$4+1),FALSE)*$E4457</f>
        <v>36341.841680625635</v>
      </c>
      <c r="L4450" s="5">
        <f>VLOOKUP(CONCATENATE($F4450," ",$G4450),AllocFactorMatrix,(L$4+1),FALSE)*$E4457</f>
        <v>908.06660557931366</v>
      </c>
      <c r="M4450" s="5">
        <f>VLOOKUP(CONCATENATE($F4450," ",$G4450),AllocFactorMatrix,(M$4+1),FALSE)*$E4457</f>
        <v>116.89517957641415</v>
      </c>
      <c r="N4450" s="5">
        <f t="shared" ref="N4450:N4457" si="2285">SUBTOTAL(9,K4450:M4450)</f>
        <v>37366.803465781362</v>
      </c>
      <c r="O4450" s="5">
        <f>VLOOKUP(CONCATENATE($F4450," ",$G4450),AllocFactorMatrix,(O$4+1),FALSE)*$E4457</f>
        <v>27645.730185061882</v>
      </c>
      <c r="P4450" s="5">
        <f>VLOOKUP(CONCATENATE($F4450," ",$G4450),AllocFactorMatrix,(P$4+1),FALSE)*$E4457</f>
        <v>5003.9296935873963</v>
      </c>
      <c r="Q4450" s="5">
        <f>VLOOKUP(CONCATENATE($F4450," ",$G4450),AllocFactorMatrix,(Q$4+1),FALSE)*$E4457</f>
        <v>1935.4846769489311</v>
      </c>
      <c r="R4450" s="5">
        <f>VLOOKUP(CONCATENATE($F4450," ",$G4450),AllocFactorMatrix,(R$4+1),FALSE)*$E4457</f>
        <v>41.703354514715265</v>
      </c>
      <c r="S4450" s="5">
        <f>SUBTOTAL(9,O4450:R4450)</f>
        <v>34626.847910112927</v>
      </c>
      <c r="T4450" s="5">
        <f>VLOOKUP(CONCATENATE($F4450," ",$G4450),AllocFactorMatrix,(T$4+1),FALSE)*$E4457</f>
        <v>877.85286517248551</v>
      </c>
      <c r="U4450" s="5">
        <f>VLOOKUP(CONCATENATE($F4450," ",$G4450),AllocFactorMatrix,(U$4+1),FALSE)*$E4457</f>
        <v>13976.943661394664</v>
      </c>
      <c r="V4450" s="5">
        <f>VLOOKUP(CONCATENATE($F4450," ",$G4450),AllocFactorMatrix,(V$4+1),FALSE)*$E4457</f>
        <v>75799.813856510635</v>
      </c>
      <c r="W4450" s="5">
        <f>VLOOKUP(CONCATENATE($F4450," ",$G4450),AllocFactorMatrix,(W$4+1),FALSE)*$E4457</f>
        <v>9973.1829078233695</v>
      </c>
      <c r="X4450" s="5">
        <f>SUBTOTAL(9,T4450:W4450)</f>
        <v>100627.79329090116</v>
      </c>
      <c r="Y4450" s="5">
        <f>VLOOKUP(CONCATENATE($F4450," ",$G4450),AllocFactorMatrix,(Y$4+1),FALSE)*$E4457</f>
        <v>8148.0003020175936</v>
      </c>
      <c r="Z4450" s="5">
        <f>VLOOKUP(CONCATENATE($F4450," ",$G4450),AllocFactorMatrix,(Z$4+1),FALSE)*$E4457</f>
        <v>169.36989746590805</v>
      </c>
      <c r="AA4450" s="5">
        <f t="shared" ref="AA4450:AA4457" si="2286">SUBTOTAL(9,Y4450:Z4450)</f>
        <v>8317.370199483501</v>
      </c>
      <c r="AB4450" s="5">
        <f>VLOOKUP(CONCATENATE($F4450," ",$G4450),AllocFactorMatrix,(AB$4+1),FALSE)*$E4457</f>
        <v>95.694776861938536</v>
      </c>
      <c r="AC4450" s="5">
        <f>VLOOKUP(CONCATENATE($F4450," ",$G4450),AllocFactorMatrix,(AC$4+1),FALSE)*$E4457</f>
        <v>0</v>
      </c>
      <c r="AD4450" s="5">
        <f>VLOOKUP(CONCATENATE($F4450," ",$G4450),AllocFactorMatrix,(AD$4+1),FALSE)*$E4457</f>
        <v>0</v>
      </c>
    </row>
    <row r="4451" spans="4:30" hidden="1" outlineLevel="1">
      <c r="D4451" s="7"/>
      <c r="E4451" s="51"/>
      <c r="F4451" s="52" t="str">
        <f>F4457</f>
        <v>PROD_DEMAND</v>
      </c>
      <c r="G4451" s="55" t="str">
        <f>$G$9</f>
        <v>BULKTRAN</v>
      </c>
      <c r="H4451" s="4">
        <f t="shared" si="2284"/>
        <v>0</v>
      </c>
      <c r="I4451" s="5">
        <f>VLOOKUP(CONCATENATE($F4451," ",$G4451),AllocFactorMatrix,(I$4+1),FALSE)*$E4457</f>
        <v>0</v>
      </c>
      <c r="J4451" s="5">
        <f>VLOOKUP(CONCATENATE($F4451," ",$G4451),AllocFactorMatrix,(J$4+1),FALSE)*$E4457</f>
        <v>0</v>
      </c>
      <c r="K4451" s="5">
        <f>VLOOKUP(CONCATENATE($F4451," ",$G4451),AllocFactorMatrix,(K$4+1),FALSE)*$E4457</f>
        <v>0</v>
      </c>
      <c r="L4451" s="5">
        <f>VLOOKUP(CONCATENATE($F4451," ",$G4451),AllocFactorMatrix,(L$4+1),FALSE)*$E4457</f>
        <v>0</v>
      </c>
      <c r="M4451" s="5">
        <f>VLOOKUP(CONCATENATE($F4451," ",$G4451),AllocFactorMatrix,(M$4+1),FALSE)*$E4457</f>
        <v>0</v>
      </c>
      <c r="N4451" s="5">
        <f t="shared" si="2285"/>
        <v>0</v>
      </c>
      <c r="O4451" s="5">
        <f>VLOOKUP(CONCATENATE($F4451," ",$G4451),AllocFactorMatrix,(O$4+1),FALSE)*$E4457</f>
        <v>0</v>
      </c>
      <c r="P4451" s="5">
        <f>VLOOKUP(CONCATENATE($F4451," ",$G4451),AllocFactorMatrix,(P$4+1),FALSE)*$E4457</f>
        <v>0</v>
      </c>
      <c r="Q4451" s="5">
        <f>VLOOKUP(CONCATENATE($F4451," ",$G4451),AllocFactorMatrix,(Q$4+1),FALSE)*$E4457</f>
        <v>0</v>
      </c>
      <c r="R4451" s="5">
        <f>VLOOKUP(CONCATENATE($F4451," ",$G4451),AllocFactorMatrix,(R$4+1),FALSE)*$E4457</f>
        <v>0</v>
      </c>
      <c r="S4451" s="5">
        <f t="shared" ref="S4451:S4457" si="2287">SUBTOTAL(9,O4451:R4451)</f>
        <v>0</v>
      </c>
      <c r="T4451" s="5">
        <f>VLOOKUP(CONCATENATE($F4451," ",$G4451),AllocFactorMatrix,(T$4+1),FALSE)*$E4457</f>
        <v>0</v>
      </c>
      <c r="U4451" s="5">
        <f>VLOOKUP(CONCATENATE($F4451," ",$G4451),AllocFactorMatrix,(U$4+1),FALSE)*$E4457</f>
        <v>0</v>
      </c>
      <c r="V4451" s="5">
        <f>VLOOKUP(CONCATENATE($F4451," ",$G4451),AllocFactorMatrix,(V$4+1),FALSE)*$E4457</f>
        <v>0</v>
      </c>
      <c r="W4451" s="5">
        <f>VLOOKUP(CONCATENATE($F4451," ",$G4451),AllocFactorMatrix,(W$4+1),FALSE)*$E4457</f>
        <v>0</v>
      </c>
      <c r="X4451" s="5">
        <f t="shared" ref="X4451:X4457" si="2288">SUBTOTAL(9,T4451:W4451)</f>
        <v>0</v>
      </c>
      <c r="Y4451" s="5">
        <f>VLOOKUP(CONCATENATE($F4451," ",$G4451),AllocFactorMatrix,(Y$4+1),FALSE)*$E4457</f>
        <v>0</v>
      </c>
      <c r="Z4451" s="5">
        <f>VLOOKUP(CONCATENATE($F4451," ",$G4451),AllocFactorMatrix,(Z$4+1),FALSE)*$E4457</f>
        <v>0</v>
      </c>
      <c r="AA4451" s="5">
        <f t="shared" si="2286"/>
        <v>0</v>
      </c>
      <c r="AB4451" s="5">
        <f>VLOOKUP(CONCATENATE($F4451," ",$G4451),AllocFactorMatrix,(AB$4+1),FALSE)*$E4457</f>
        <v>0</v>
      </c>
      <c r="AC4451" s="5">
        <f>VLOOKUP(CONCATENATE($F4451," ",$G4451),AllocFactorMatrix,(AC$4+1),FALSE)*$E4457</f>
        <v>0</v>
      </c>
      <c r="AD4451" s="5">
        <f>VLOOKUP(CONCATENATE($F4451," ",$G4451),AllocFactorMatrix,(AD$4+1),FALSE)*$E4457</f>
        <v>0</v>
      </c>
    </row>
    <row r="4452" spans="4:30" hidden="1" outlineLevel="1">
      <c r="D4452" s="7"/>
      <c r="E4452" s="51"/>
      <c r="F4452" s="52" t="str">
        <f>F4457</f>
        <v>PROD_DEMAND</v>
      </c>
      <c r="G4452" s="55" t="str">
        <f>$G$10</f>
        <v>SUBTRAN</v>
      </c>
      <c r="H4452" s="4">
        <f t="shared" si="2284"/>
        <v>0</v>
      </c>
      <c r="I4452" s="5">
        <f>VLOOKUP(CONCATENATE($F4452," ",$G4452),AllocFactorMatrix,(I$4+1),FALSE)*$E4457</f>
        <v>0</v>
      </c>
      <c r="J4452" s="5">
        <f>VLOOKUP(CONCATENATE($F4452," ",$G4452),AllocFactorMatrix,(J$4+1),FALSE)*$E4457</f>
        <v>0</v>
      </c>
      <c r="K4452" s="5">
        <f>VLOOKUP(CONCATENATE($F4452," ",$G4452),AllocFactorMatrix,(K$4+1),FALSE)*$E4457</f>
        <v>0</v>
      </c>
      <c r="L4452" s="5">
        <f>VLOOKUP(CONCATENATE($F4452," ",$G4452),AllocFactorMatrix,(L$4+1),FALSE)*$E4457</f>
        <v>0</v>
      </c>
      <c r="M4452" s="5">
        <f>VLOOKUP(CONCATENATE($F4452," ",$G4452),AllocFactorMatrix,(M$4+1),FALSE)*$E4457</f>
        <v>0</v>
      </c>
      <c r="N4452" s="5">
        <f t="shared" si="2285"/>
        <v>0</v>
      </c>
      <c r="O4452" s="5">
        <f>VLOOKUP(CONCATENATE($F4452," ",$G4452),AllocFactorMatrix,(O$4+1),FALSE)*$E4457</f>
        <v>0</v>
      </c>
      <c r="P4452" s="5">
        <f>VLOOKUP(CONCATENATE($F4452," ",$G4452),AllocFactorMatrix,(P$4+1),FALSE)*$E4457</f>
        <v>0</v>
      </c>
      <c r="Q4452" s="5">
        <f>VLOOKUP(CONCATENATE($F4452," ",$G4452),AllocFactorMatrix,(Q$4+1),FALSE)*$E4457</f>
        <v>0</v>
      </c>
      <c r="R4452" s="5">
        <f>VLOOKUP(CONCATENATE($F4452," ",$G4452),AllocFactorMatrix,(R$4+1),FALSE)*$E4457</f>
        <v>0</v>
      </c>
      <c r="S4452" s="5">
        <f t="shared" si="2287"/>
        <v>0</v>
      </c>
      <c r="T4452" s="5">
        <f>VLOOKUP(CONCATENATE($F4452," ",$G4452),AllocFactorMatrix,(T$4+1),FALSE)*$E4457</f>
        <v>0</v>
      </c>
      <c r="U4452" s="5">
        <f>VLOOKUP(CONCATENATE($F4452," ",$G4452),AllocFactorMatrix,(U$4+1),FALSE)*$E4457</f>
        <v>0</v>
      </c>
      <c r="V4452" s="5">
        <f>VLOOKUP(CONCATENATE($F4452," ",$G4452),AllocFactorMatrix,(V$4+1),FALSE)*$E4457</f>
        <v>0</v>
      </c>
      <c r="W4452" s="5">
        <f>VLOOKUP(CONCATENATE($F4452," ",$G4452),AllocFactorMatrix,(W$4+1),FALSE)*$E4457</f>
        <v>0</v>
      </c>
      <c r="X4452" s="5">
        <f t="shared" si="2288"/>
        <v>0</v>
      </c>
      <c r="Y4452" s="5">
        <f>VLOOKUP(CONCATENATE($F4452," ",$G4452),AllocFactorMatrix,(Y$4+1),FALSE)*$E4457</f>
        <v>0</v>
      </c>
      <c r="Z4452" s="5">
        <f>VLOOKUP(CONCATENATE($F4452," ",$G4452),AllocFactorMatrix,(Z$4+1),FALSE)*$E4457</f>
        <v>0</v>
      </c>
      <c r="AA4452" s="5">
        <f t="shared" si="2286"/>
        <v>0</v>
      </c>
      <c r="AB4452" s="5">
        <f>VLOOKUP(CONCATENATE($F4452," ",$G4452),AllocFactorMatrix,(AB$4+1),FALSE)*$E4457</f>
        <v>0</v>
      </c>
      <c r="AC4452" s="5">
        <f>VLOOKUP(CONCATENATE($F4452," ",$G4452),AllocFactorMatrix,(AC$4+1),FALSE)*$E4457</f>
        <v>0</v>
      </c>
      <c r="AD4452" s="5">
        <f>VLOOKUP(CONCATENATE($F4452," ",$G4452),AllocFactorMatrix,(AD$4+1),FALSE)*$E4457</f>
        <v>0</v>
      </c>
    </row>
    <row r="4453" spans="4:30" hidden="1" outlineLevel="1">
      <c r="D4453" s="7"/>
      <c r="E4453" s="51"/>
      <c r="F4453" s="52" t="str">
        <f>F4457</f>
        <v>PROD_DEMAND</v>
      </c>
      <c r="G4453" s="55" t="str">
        <f>$G$11</f>
        <v>DISTPRI</v>
      </c>
      <c r="H4453" s="4">
        <f t="shared" si="2284"/>
        <v>0</v>
      </c>
      <c r="I4453" s="5">
        <f>VLOOKUP(CONCATENATE($F4453," ",$G4453),AllocFactorMatrix,(I$4+1),FALSE)*$E4457</f>
        <v>0</v>
      </c>
      <c r="J4453" s="5">
        <f>VLOOKUP(CONCATENATE($F4453," ",$G4453),AllocFactorMatrix,(J$4+1),FALSE)*$E4457</f>
        <v>0</v>
      </c>
      <c r="K4453" s="5">
        <f>VLOOKUP(CONCATENATE($F4453," ",$G4453),AllocFactorMatrix,(K$4+1),FALSE)*$E4457</f>
        <v>0</v>
      </c>
      <c r="L4453" s="5">
        <f>VLOOKUP(CONCATENATE($F4453," ",$G4453),AllocFactorMatrix,(L$4+1),FALSE)*$E4457</f>
        <v>0</v>
      </c>
      <c r="M4453" s="5">
        <f>VLOOKUP(CONCATENATE($F4453," ",$G4453),AllocFactorMatrix,(M$4+1),FALSE)*$E4457</f>
        <v>0</v>
      </c>
      <c r="N4453" s="5">
        <f t="shared" si="2285"/>
        <v>0</v>
      </c>
      <c r="O4453" s="5">
        <f>VLOOKUP(CONCATENATE($F4453," ",$G4453),AllocFactorMatrix,(O$4+1),FALSE)*$E4457</f>
        <v>0</v>
      </c>
      <c r="P4453" s="5">
        <f>VLOOKUP(CONCATENATE($F4453," ",$G4453),AllocFactorMatrix,(P$4+1),FALSE)*$E4457</f>
        <v>0</v>
      </c>
      <c r="Q4453" s="5">
        <f>VLOOKUP(CONCATENATE($F4453," ",$G4453),AllocFactorMatrix,(Q$4+1),FALSE)*$E4457</f>
        <v>0</v>
      </c>
      <c r="R4453" s="5">
        <f>VLOOKUP(CONCATENATE($F4453," ",$G4453),AllocFactorMatrix,(R$4+1),FALSE)*$E4457</f>
        <v>0</v>
      </c>
      <c r="S4453" s="5">
        <f t="shared" si="2287"/>
        <v>0</v>
      </c>
      <c r="T4453" s="5">
        <f>VLOOKUP(CONCATENATE($F4453," ",$G4453),AllocFactorMatrix,(T$4+1),FALSE)*$E4457</f>
        <v>0</v>
      </c>
      <c r="U4453" s="5">
        <f>VLOOKUP(CONCATENATE($F4453," ",$G4453),AllocFactorMatrix,(U$4+1),FALSE)*$E4457</f>
        <v>0</v>
      </c>
      <c r="V4453" s="5">
        <f>VLOOKUP(CONCATENATE($F4453," ",$G4453),AllocFactorMatrix,(V$4+1),FALSE)*$E4457</f>
        <v>0</v>
      </c>
      <c r="W4453" s="5">
        <f>VLOOKUP(CONCATENATE($F4453," ",$G4453),AllocFactorMatrix,(W$4+1),FALSE)*$E4457</f>
        <v>0</v>
      </c>
      <c r="X4453" s="5">
        <f t="shared" si="2288"/>
        <v>0</v>
      </c>
      <c r="Y4453" s="5">
        <f>VLOOKUP(CONCATENATE($F4453," ",$G4453),AllocFactorMatrix,(Y$4+1),FALSE)*$E4457</f>
        <v>0</v>
      </c>
      <c r="Z4453" s="5">
        <f>VLOOKUP(CONCATENATE($F4453," ",$G4453),AllocFactorMatrix,(Z$4+1),FALSE)*$E4457</f>
        <v>0</v>
      </c>
      <c r="AA4453" s="5">
        <f t="shared" si="2286"/>
        <v>0</v>
      </c>
      <c r="AB4453" s="5">
        <f>VLOOKUP(CONCATENATE($F4453," ",$G4453),AllocFactorMatrix,(AB$4+1),FALSE)*$E4457</f>
        <v>0</v>
      </c>
      <c r="AC4453" s="5">
        <f>VLOOKUP(CONCATENATE($F4453," ",$G4453),AllocFactorMatrix,(AC$4+1),FALSE)*$E4457</f>
        <v>0</v>
      </c>
      <c r="AD4453" s="5">
        <f>VLOOKUP(CONCATENATE($F4453," ",$G4453),AllocFactorMatrix,(AD$4+1),FALSE)*$E4457</f>
        <v>0</v>
      </c>
    </row>
    <row r="4454" spans="4:30" hidden="1" outlineLevel="1">
      <c r="D4454" s="7"/>
      <c r="E4454" s="51"/>
      <c r="F4454" s="52" t="str">
        <f>F4457</f>
        <v>PROD_DEMAND</v>
      </c>
      <c r="G4454" s="55" t="str">
        <f>$G$12</f>
        <v>DISTSEC</v>
      </c>
      <c r="H4454" s="4">
        <f t="shared" si="2284"/>
        <v>0</v>
      </c>
      <c r="I4454" s="5">
        <f>VLOOKUP(CONCATENATE($F4454," ",$G4454),AllocFactorMatrix,(I$4+1),FALSE)*$E4457</f>
        <v>0</v>
      </c>
      <c r="J4454" s="5">
        <f>VLOOKUP(CONCATENATE($F4454," ",$G4454),AllocFactorMatrix,(J$4+1),FALSE)*$E4457</f>
        <v>0</v>
      </c>
      <c r="K4454" s="5">
        <f>VLOOKUP(CONCATENATE($F4454," ",$G4454),AllocFactorMatrix,(K$4+1),FALSE)*$E4457</f>
        <v>0</v>
      </c>
      <c r="L4454" s="5">
        <f>VLOOKUP(CONCATENATE($F4454," ",$G4454),AllocFactorMatrix,(L$4+1),FALSE)*$E4457</f>
        <v>0</v>
      </c>
      <c r="M4454" s="5">
        <f>VLOOKUP(CONCATENATE($F4454," ",$G4454),AllocFactorMatrix,(M$4+1),FALSE)*$E4457</f>
        <v>0</v>
      </c>
      <c r="N4454" s="5">
        <f t="shared" si="2285"/>
        <v>0</v>
      </c>
      <c r="O4454" s="5">
        <f>VLOOKUP(CONCATENATE($F4454," ",$G4454),AllocFactorMatrix,(O$4+1),FALSE)*$E4457</f>
        <v>0</v>
      </c>
      <c r="P4454" s="5">
        <f>VLOOKUP(CONCATENATE($F4454," ",$G4454),AllocFactorMatrix,(P$4+1),FALSE)*$E4457</f>
        <v>0</v>
      </c>
      <c r="Q4454" s="5">
        <f>VLOOKUP(CONCATENATE($F4454," ",$G4454),AllocFactorMatrix,(Q$4+1),FALSE)*$E4457</f>
        <v>0</v>
      </c>
      <c r="R4454" s="5">
        <f>VLOOKUP(CONCATENATE($F4454," ",$G4454),AllocFactorMatrix,(R$4+1),FALSE)*$E4457</f>
        <v>0</v>
      </c>
      <c r="S4454" s="5">
        <f t="shared" si="2287"/>
        <v>0</v>
      </c>
      <c r="T4454" s="5">
        <f>VLOOKUP(CONCATENATE($F4454," ",$G4454),AllocFactorMatrix,(T$4+1),FALSE)*$E4457</f>
        <v>0</v>
      </c>
      <c r="U4454" s="5">
        <f>VLOOKUP(CONCATENATE($F4454," ",$G4454),AllocFactorMatrix,(U$4+1),FALSE)*$E4457</f>
        <v>0</v>
      </c>
      <c r="V4454" s="5">
        <f>VLOOKUP(CONCATENATE($F4454," ",$G4454),AllocFactorMatrix,(V$4+1),FALSE)*$E4457</f>
        <v>0</v>
      </c>
      <c r="W4454" s="5">
        <f>VLOOKUP(CONCATENATE($F4454," ",$G4454),AllocFactorMatrix,(W$4+1),FALSE)*$E4457</f>
        <v>0</v>
      </c>
      <c r="X4454" s="5">
        <f t="shared" si="2288"/>
        <v>0</v>
      </c>
      <c r="Y4454" s="5">
        <f>VLOOKUP(CONCATENATE($F4454," ",$G4454),AllocFactorMatrix,(Y$4+1),FALSE)*$E4457</f>
        <v>0</v>
      </c>
      <c r="Z4454" s="5">
        <f>VLOOKUP(CONCATENATE($F4454," ",$G4454),AllocFactorMatrix,(Z$4+1),FALSE)*$E4457</f>
        <v>0</v>
      </c>
      <c r="AA4454" s="5">
        <f t="shared" si="2286"/>
        <v>0</v>
      </c>
      <c r="AB4454" s="5">
        <f>VLOOKUP(CONCATENATE($F4454," ",$G4454),AllocFactorMatrix,(AB$4+1),FALSE)*$E4457</f>
        <v>0</v>
      </c>
      <c r="AC4454" s="5">
        <f>VLOOKUP(CONCATENATE($F4454," ",$G4454),AllocFactorMatrix,(AC$4+1),FALSE)*$E4457</f>
        <v>0</v>
      </c>
      <c r="AD4454" s="5">
        <f>VLOOKUP(CONCATENATE($F4454," ",$G4454),AllocFactorMatrix,(AD$4+1),FALSE)*$E4457</f>
        <v>0</v>
      </c>
    </row>
    <row r="4455" spans="4:30" hidden="1" outlineLevel="1">
      <c r="D4455" s="7"/>
      <c r="E4455" s="51"/>
      <c r="F4455" s="52" t="str">
        <f>F4457</f>
        <v>PROD_DEMAND</v>
      </c>
      <c r="G4455" s="55" t="str">
        <f>$G$13</f>
        <v>ENERGY</v>
      </c>
      <c r="H4455" s="4">
        <f t="shared" si="2284"/>
        <v>0</v>
      </c>
      <c r="I4455" s="5">
        <f>VLOOKUP(CONCATENATE($F4455," ",$G4455),AllocFactorMatrix,(I$4+1),FALSE)*$E4457</f>
        <v>0</v>
      </c>
      <c r="J4455" s="5">
        <f>VLOOKUP(CONCATENATE($F4455," ",$G4455),AllocFactorMatrix,(J$4+1),FALSE)*$E4457</f>
        <v>0</v>
      </c>
      <c r="K4455" s="5">
        <f>VLOOKUP(CONCATENATE($F4455," ",$G4455),AllocFactorMatrix,(K$4+1),FALSE)*$E4457</f>
        <v>0</v>
      </c>
      <c r="L4455" s="5">
        <f>VLOOKUP(CONCATENATE($F4455," ",$G4455),AllocFactorMatrix,(L$4+1),FALSE)*$E4457</f>
        <v>0</v>
      </c>
      <c r="M4455" s="5">
        <f>VLOOKUP(CONCATENATE($F4455," ",$G4455),AllocFactorMatrix,(M$4+1),FALSE)*$E4457</f>
        <v>0</v>
      </c>
      <c r="N4455" s="5">
        <f t="shared" si="2285"/>
        <v>0</v>
      </c>
      <c r="O4455" s="5">
        <f>VLOOKUP(CONCATENATE($F4455," ",$G4455),AllocFactorMatrix,(O$4+1),FALSE)*$E4457</f>
        <v>0</v>
      </c>
      <c r="P4455" s="5">
        <f>VLOOKUP(CONCATENATE($F4455," ",$G4455),AllocFactorMatrix,(P$4+1),FALSE)*$E4457</f>
        <v>0</v>
      </c>
      <c r="Q4455" s="5">
        <f>VLOOKUP(CONCATENATE($F4455," ",$G4455),AllocFactorMatrix,(Q$4+1),FALSE)*$E4457</f>
        <v>0</v>
      </c>
      <c r="R4455" s="5">
        <f>VLOOKUP(CONCATENATE($F4455," ",$G4455),AllocFactorMatrix,(R$4+1),FALSE)*$E4457</f>
        <v>0</v>
      </c>
      <c r="S4455" s="5">
        <f t="shared" si="2287"/>
        <v>0</v>
      </c>
      <c r="T4455" s="5">
        <f>VLOOKUP(CONCATENATE($F4455," ",$G4455),AllocFactorMatrix,(T$4+1),FALSE)*$E4457</f>
        <v>0</v>
      </c>
      <c r="U4455" s="5">
        <f>VLOOKUP(CONCATENATE($F4455," ",$G4455),AllocFactorMatrix,(U$4+1),FALSE)*$E4457</f>
        <v>0</v>
      </c>
      <c r="V4455" s="5">
        <f>VLOOKUP(CONCATENATE($F4455," ",$G4455),AllocFactorMatrix,(V$4+1),FALSE)*$E4457</f>
        <v>0</v>
      </c>
      <c r="W4455" s="5">
        <f>VLOOKUP(CONCATENATE($F4455," ",$G4455),AllocFactorMatrix,(W$4+1),FALSE)*$E4457</f>
        <v>0</v>
      </c>
      <c r="X4455" s="5">
        <f t="shared" si="2288"/>
        <v>0</v>
      </c>
      <c r="Y4455" s="5">
        <f>VLOOKUP(CONCATENATE($F4455," ",$G4455),AllocFactorMatrix,(Y$4+1),FALSE)*$E4457</f>
        <v>0</v>
      </c>
      <c r="Z4455" s="5">
        <f>VLOOKUP(CONCATENATE($F4455," ",$G4455),AllocFactorMatrix,(Z$4+1),FALSE)*$E4457</f>
        <v>0</v>
      </c>
      <c r="AA4455" s="5">
        <f t="shared" si="2286"/>
        <v>0</v>
      </c>
      <c r="AB4455" s="5">
        <f>VLOOKUP(CONCATENATE($F4455," ",$G4455),AllocFactorMatrix,(AB$4+1),FALSE)*$E4457</f>
        <v>0</v>
      </c>
      <c r="AC4455" s="5">
        <f>VLOOKUP(CONCATENATE($F4455," ",$G4455),AllocFactorMatrix,(AC$4+1),FALSE)*$E4457</f>
        <v>0</v>
      </c>
      <c r="AD4455" s="5">
        <f>VLOOKUP(CONCATENATE($F4455," ",$G4455),AllocFactorMatrix,(AD$4+1),FALSE)*$E4457</f>
        <v>0</v>
      </c>
    </row>
    <row r="4456" spans="4:30" hidden="1" outlineLevel="1">
      <c r="D4456" s="7"/>
      <c r="E4456" s="51"/>
      <c r="F4456" s="52" t="str">
        <f>F4457</f>
        <v>PROD_DEMAND</v>
      </c>
      <c r="G4456" s="55" t="str">
        <f>$G$14</f>
        <v>CUSTOMER</v>
      </c>
      <c r="H4456" s="4">
        <f t="shared" si="2284"/>
        <v>0</v>
      </c>
      <c r="I4456" s="5">
        <f>VLOOKUP(CONCATENATE($F4456," ",$G4456),AllocFactorMatrix,(I$4+1),FALSE)*$E4457</f>
        <v>0</v>
      </c>
      <c r="J4456" s="5">
        <f>VLOOKUP(CONCATENATE($F4456," ",$G4456),AllocFactorMatrix,(J$4+1),FALSE)*$E4457</f>
        <v>0</v>
      </c>
      <c r="K4456" s="5">
        <f>VLOOKUP(CONCATENATE($F4456," ",$G4456),AllocFactorMatrix,(K$4+1),FALSE)*$E4457</f>
        <v>0</v>
      </c>
      <c r="L4456" s="5">
        <f>VLOOKUP(CONCATENATE($F4456," ",$G4456),AllocFactorMatrix,(L$4+1),FALSE)*$E4457</f>
        <v>0</v>
      </c>
      <c r="M4456" s="5">
        <f>VLOOKUP(CONCATENATE($F4456," ",$G4456),AllocFactorMatrix,(M$4+1),FALSE)*$E4457</f>
        <v>0</v>
      </c>
      <c r="N4456" s="5">
        <f t="shared" si="2285"/>
        <v>0</v>
      </c>
      <c r="O4456" s="5">
        <f>VLOOKUP(CONCATENATE($F4456," ",$G4456),AllocFactorMatrix,(O$4+1),FALSE)*$E4457</f>
        <v>0</v>
      </c>
      <c r="P4456" s="5">
        <f>VLOOKUP(CONCATENATE($F4456," ",$G4456),AllocFactorMatrix,(P$4+1),FALSE)*$E4457</f>
        <v>0</v>
      </c>
      <c r="Q4456" s="5">
        <f>VLOOKUP(CONCATENATE($F4456," ",$G4456),AllocFactorMatrix,(Q$4+1),FALSE)*$E4457</f>
        <v>0</v>
      </c>
      <c r="R4456" s="5">
        <f>VLOOKUP(CONCATENATE($F4456," ",$G4456),AllocFactorMatrix,(R$4+1),FALSE)*$E4457</f>
        <v>0</v>
      </c>
      <c r="S4456" s="5">
        <f t="shared" si="2287"/>
        <v>0</v>
      </c>
      <c r="T4456" s="5">
        <f>VLOOKUP(CONCATENATE($F4456," ",$G4456),AllocFactorMatrix,(T$4+1),FALSE)*$E4457</f>
        <v>0</v>
      </c>
      <c r="U4456" s="5">
        <f>VLOOKUP(CONCATENATE($F4456," ",$G4456),AllocFactorMatrix,(U$4+1),FALSE)*$E4457</f>
        <v>0</v>
      </c>
      <c r="V4456" s="5">
        <f>VLOOKUP(CONCATENATE($F4456," ",$G4456),AllocFactorMatrix,(V$4+1),FALSE)*$E4457</f>
        <v>0</v>
      </c>
      <c r="W4456" s="5">
        <f>VLOOKUP(CONCATENATE($F4456," ",$G4456),AllocFactorMatrix,(W$4+1),FALSE)*$E4457</f>
        <v>0</v>
      </c>
      <c r="X4456" s="5">
        <f t="shared" si="2288"/>
        <v>0</v>
      </c>
      <c r="Y4456" s="5">
        <f>VLOOKUP(CONCATENATE($F4456," ",$G4456),AllocFactorMatrix,(Y$4+1),FALSE)*$E4457</f>
        <v>0</v>
      </c>
      <c r="Z4456" s="5">
        <f>VLOOKUP(CONCATENATE($F4456," ",$G4456),AllocFactorMatrix,(Z$4+1),FALSE)*$E4457</f>
        <v>0</v>
      </c>
      <c r="AA4456" s="5">
        <f t="shared" si="2286"/>
        <v>0</v>
      </c>
      <c r="AB4456" s="5">
        <f>VLOOKUP(CONCATENATE($F4456," ",$G4456),AllocFactorMatrix,(AB$4+1),FALSE)*$E4457</f>
        <v>0</v>
      </c>
      <c r="AC4456" s="5">
        <f>VLOOKUP(CONCATENATE($F4456," ",$G4456),AllocFactorMatrix,(AC$4+1),FALSE)*$E4457</f>
        <v>0</v>
      </c>
      <c r="AD4456" s="5">
        <f>VLOOKUP(CONCATENATE($F4456," ",$G4456),AllocFactorMatrix,(AD$4+1),FALSE)*$E4457</f>
        <v>0</v>
      </c>
    </row>
    <row r="4457" spans="4:30" collapsed="1">
      <c r="D4457" s="7" t="str">
        <f>D4336</f>
        <v>Adj 50 - AFUDC Offset</v>
      </c>
      <c r="E4457" s="40">
        <v>431810</v>
      </c>
      <c r="F4457" s="98" t="s">
        <v>30</v>
      </c>
      <c r="G4457" s="55" t="str">
        <f>$G$15</f>
        <v>TOTAL</v>
      </c>
      <c r="H4457" s="4">
        <f t="shared" si="2284"/>
        <v>431809.99999999994</v>
      </c>
      <c r="I4457" s="5">
        <f>VLOOKUP(CONCATENATE($F4457," ",$G4457),AllocFactorMatrix,(I$4+1),FALSE)*$E4457</f>
        <v>239743.71314158459</v>
      </c>
      <c r="J4457" s="5">
        <f>VLOOKUP(CONCATENATE($F4457," ",$G4457),AllocFactorMatrix,(J$4+1),FALSE)*$E4457</f>
        <v>11031.777215274469</v>
      </c>
      <c r="K4457" s="5">
        <f>VLOOKUP(CONCATENATE($F4457," ",$G4457),AllocFactorMatrix,(K$4+1),FALSE)*$E4457</f>
        <v>36341.841680625635</v>
      </c>
      <c r="L4457" s="5">
        <f>VLOOKUP(CONCATENATE($F4457," ",$G4457),AllocFactorMatrix,(L$4+1),FALSE)*$E4457</f>
        <v>908.06660557931366</v>
      </c>
      <c r="M4457" s="5">
        <f>VLOOKUP(CONCATENATE($F4457," ",$G4457),AllocFactorMatrix,(M$4+1),FALSE)*$E4457</f>
        <v>116.89517957641415</v>
      </c>
      <c r="N4457" s="5">
        <f t="shared" si="2285"/>
        <v>37366.803465781362</v>
      </c>
      <c r="O4457" s="5">
        <f>VLOOKUP(CONCATENATE($F4457," ",$G4457),AllocFactorMatrix,(O$4+1),FALSE)*$E4457</f>
        <v>27645.730185061882</v>
      </c>
      <c r="P4457" s="5">
        <f>VLOOKUP(CONCATENATE($F4457," ",$G4457),AllocFactorMatrix,(P$4+1),FALSE)*$E4457</f>
        <v>5003.9296935873963</v>
      </c>
      <c r="Q4457" s="5">
        <f>VLOOKUP(CONCATENATE($F4457," ",$G4457),AllocFactorMatrix,(Q$4+1),FALSE)*$E4457</f>
        <v>1935.4846769489311</v>
      </c>
      <c r="R4457" s="5">
        <f>VLOOKUP(CONCATENATE($F4457," ",$G4457),AllocFactorMatrix,(R$4+1),FALSE)*$E4457</f>
        <v>41.703354514715265</v>
      </c>
      <c r="S4457" s="5">
        <f t="shared" si="2287"/>
        <v>34626.847910112927</v>
      </c>
      <c r="T4457" s="5">
        <f>VLOOKUP(CONCATENATE($F4457," ",$G4457),AllocFactorMatrix,(T$4+1),FALSE)*$E4457</f>
        <v>877.85286517248551</v>
      </c>
      <c r="U4457" s="5">
        <f>VLOOKUP(CONCATENATE($F4457," ",$G4457),AllocFactorMatrix,(U$4+1),FALSE)*$E4457</f>
        <v>13976.943661394664</v>
      </c>
      <c r="V4457" s="5">
        <f>VLOOKUP(CONCATENATE($F4457," ",$G4457),AllocFactorMatrix,(V$4+1),FALSE)*$E4457</f>
        <v>75799.813856510635</v>
      </c>
      <c r="W4457" s="5">
        <f>VLOOKUP(CONCATENATE($F4457," ",$G4457),AllocFactorMatrix,(W$4+1),FALSE)*$E4457</f>
        <v>9973.1829078233695</v>
      </c>
      <c r="X4457" s="5">
        <f t="shared" si="2288"/>
        <v>100627.79329090116</v>
      </c>
      <c r="Y4457" s="5">
        <f>VLOOKUP(CONCATENATE($F4457," ",$G4457),AllocFactorMatrix,(Y$4+1),FALSE)*$E4457</f>
        <v>8148.0003020175936</v>
      </c>
      <c r="Z4457" s="5">
        <f>VLOOKUP(CONCATENATE($F4457," ",$G4457),AllocFactorMatrix,(Z$4+1),FALSE)*$E4457</f>
        <v>169.36989746590805</v>
      </c>
      <c r="AA4457" s="5">
        <f t="shared" si="2286"/>
        <v>8317.370199483501</v>
      </c>
      <c r="AB4457" s="5">
        <f>VLOOKUP(CONCATENATE($F4457," ",$G4457),AllocFactorMatrix,(AB$4+1),FALSE)*$E4457</f>
        <v>95.694776861938536</v>
      </c>
      <c r="AC4457" s="5">
        <f>VLOOKUP(CONCATENATE($F4457," ",$G4457),AllocFactorMatrix,(AC$4+1),FALSE)*$E4457</f>
        <v>0</v>
      </c>
      <c r="AD4457" s="5">
        <f>VLOOKUP(CONCATENATE($F4457," ",$G4457),AllocFactorMatrix,(AD$4+1),FALSE)*$E4457</f>
        <v>0</v>
      </c>
    </row>
    <row r="4458" spans="4:30" hidden="1" outlineLevel="1">
      <c r="D4458" s="7"/>
      <c r="F4458" s="3"/>
      <c r="G4458" s="55" t="str">
        <f>$G$8</f>
        <v>PRODUCTION</v>
      </c>
      <c r="H4458" s="11">
        <f t="shared" ref="H4458:AD4458" si="2289">+H4450</f>
        <v>431809.99999999994</v>
      </c>
      <c r="I4458" s="11">
        <f t="shared" si="2289"/>
        <v>239743.71314158459</v>
      </c>
      <c r="J4458" s="11">
        <f t="shared" si="2289"/>
        <v>11031.777215274469</v>
      </c>
      <c r="K4458" s="11">
        <f t="shared" si="2289"/>
        <v>36341.841680625635</v>
      </c>
      <c r="L4458" s="11">
        <f t="shared" si="2289"/>
        <v>908.06660557931366</v>
      </c>
      <c r="M4458" s="11">
        <f t="shared" si="2289"/>
        <v>116.89517957641415</v>
      </c>
      <c r="N4458" s="11">
        <f t="shared" si="2289"/>
        <v>37366.803465781362</v>
      </c>
      <c r="O4458" s="11">
        <f t="shared" si="2289"/>
        <v>27645.730185061882</v>
      </c>
      <c r="P4458" s="11">
        <f t="shared" si="2289"/>
        <v>5003.9296935873963</v>
      </c>
      <c r="Q4458" s="11">
        <f t="shared" si="2289"/>
        <v>1935.4846769489311</v>
      </c>
      <c r="R4458" s="11">
        <f t="shared" si="2289"/>
        <v>41.703354514715265</v>
      </c>
      <c r="S4458" s="11">
        <f t="shared" si="2289"/>
        <v>34626.847910112927</v>
      </c>
      <c r="T4458" s="11">
        <f t="shared" si="2289"/>
        <v>877.85286517248551</v>
      </c>
      <c r="U4458" s="11">
        <f t="shared" si="2289"/>
        <v>13976.943661394664</v>
      </c>
      <c r="V4458" s="11">
        <f t="shared" si="2289"/>
        <v>75799.813856510635</v>
      </c>
      <c r="W4458" s="11">
        <f t="shared" si="2289"/>
        <v>9973.1829078233695</v>
      </c>
      <c r="X4458" s="11">
        <f t="shared" si="2289"/>
        <v>100627.79329090116</v>
      </c>
      <c r="Y4458" s="11">
        <f t="shared" si="2289"/>
        <v>8148.0003020175936</v>
      </c>
      <c r="Z4458" s="11">
        <f t="shared" si="2289"/>
        <v>169.36989746590805</v>
      </c>
      <c r="AA4458" s="11">
        <f t="shared" si="2289"/>
        <v>8317.370199483501</v>
      </c>
      <c r="AB4458" s="11">
        <f t="shared" si="2289"/>
        <v>95.694776861938536</v>
      </c>
      <c r="AC4458" s="11">
        <f t="shared" si="2289"/>
        <v>0</v>
      </c>
      <c r="AD4458" s="11">
        <f t="shared" si="2289"/>
        <v>0</v>
      </c>
    </row>
    <row r="4459" spans="4:30" hidden="1" outlineLevel="1">
      <c r="D4459" s="7"/>
      <c r="F4459" s="3"/>
      <c r="G4459" s="55" t="str">
        <f>$G$9</f>
        <v>BULKTRAN</v>
      </c>
      <c r="H4459" s="11">
        <f t="shared" ref="H4459:AD4459" si="2290">+H4451</f>
        <v>0</v>
      </c>
      <c r="I4459" s="11">
        <f t="shared" si="2290"/>
        <v>0</v>
      </c>
      <c r="J4459" s="11">
        <f t="shared" si="2290"/>
        <v>0</v>
      </c>
      <c r="K4459" s="11">
        <f t="shared" si="2290"/>
        <v>0</v>
      </c>
      <c r="L4459" s="11">
        <f t="shared" si="2290"/>
        <v>0</v>
      </c>
      <c r="M4459" s="11">
        <f t="shared" si="2290"/>
        <v>0</v>
      </c>
      <c r="N4459" s="11">
        <f t="shared" si="2290"/>
        <v>0</v>
      </c>
      <c r="O4459" s="11">
        <f t="shared" si="2290"/>
        <v>0</v>
      </c>
      <c r="P4459" s="11">
        <f t="shared" si="2290"/>
        <v>0</v>
      </c>
      <c r="Q4459" s="11">
        <f t="shared" si="2290"/>
        <v>0</v>
      </c>
      <c r="R4459" s="11">
        <f t="shared" si="2290"/>
        <v>0</v>
      </c>
      <c r="S4459" s="11">
        <f t="shared" si="2290"/>
        <v>0</v>
      </c>
      <c r="T4459" s="11">
        <f t="shared" si="2290"/>
        <v>0</v>
      </c>
      <c r="U4459" s="11">
        <f t="shared" si="2290"/>
        <v>0</v>
      </c>
      <c r="V4459" s="11">
        <f t="shared" si="2290"/>
        <v>0</v>
      </c>
      <c r="W4459" s="11">
        <f t="shared" si="2290"/>
        <v>0</v>
      </c>
      <c r="X4459" s="11">
        <f t="shared" si="2290"/>
        <v>0</v>
      </c>
      <c r="Y4459" s="11">
        <f t="shared" si="2290"/>
        <v>0</v>
      </c>
      <c r="Z4459" s="11">
        <f t="shared" si="2290"/>
        <v>0</v>
      </c>
      <c r="AA4459" s="11">
        <f t="shared" si="2290"/>
        <v>0</v>
      </c>
      <c r="AB4459" s="11">
        <f t="shared" si="2290"/>
        <v>0</v>
      </c>
      <c r="AC4459" s="11">
        <f t="shared" si="2290"/>
        <v>0</v>
      </c>
      <c r="AD4459" s="11">
        <f t="shared" si="2290"/>
        <v>0</v>
      </c>
    </row>
    <row r="4460" spans="4:30" hidden="1" outlineLevel="1">
      <c r="D4460" s="7"/>
      <c r="F4460" s="3"/>
      <c r="G4460" s="55" t="str">
        <f>$G$10</f>
        <v>SUBTRAN</v>
      </c>
      <c r="H4460" s="11">
        <f t="shared" ref="H4460:AD4460" si="2291">+H4452</f>
        <v>0</v>
      </c>
      <c r="I4460" s="11">
        <f t="shared" si="2291"/>
        <v>0</v>
      </c>
      <c r="J4460" s="11">
        <f t="shared" si="2291"/>
        <v>0</v>
      </c>
      <c r="K4460" s="11">
        <f t="shared" si="2291"/>
        <v>0</v>
      </c>
      <c r="L4460" s="11">
        <f t="shared" si="2291"/>
        <v>0</v>
      </c>
      <c r="M4460" s="11">
        <f t="shared" si="2291"/>
        <v>0</v>
      </c>
      <c r="N4460" s="11">
        <f t="shared" si="2291"/>
        <v>0</v>
      </c>
      <c r="O4460" s="11">
        <f t="shared" si="2291"/>
        <v>0</v>
      </c>
      <c r="P4460" s="11">
        <f t="shared" si="2291"/>
        <v>0</v>
      </c>
      <c r="Q4460" s="11">
        <f t="shared" si="2291"/>
        <v>0</v>
      </c>
      <c r="R4460" s="11">
        <f t="shared" si="2291"/>
        <v>0</v>
      </c>
      <c r="S4460" s="11">
        <f t="shared" si="2291"/>
        <v>0</v>
      </c>
      <c r="T4460" s="11">
        <f t="shared" si="2291"/>
        <v>0</v>
      </c>
      <c r="U4460" s="11">
        <f t="shared" si="2291"/>
        <v>0</v>
      </c>
      <c r="V4460" s="11">
        <f t="shared" si="2291"/>
        <v>0</v>
      </c>
      <c r="W4460" s="11">
        <f t="shared" si="2291"/>
        <v>0</v>
      </c>
      <c r="X4460" s="11">
        <f t="shared" si="2291"/>
        <v>0</v>
      </c>
      <c r="Y4460" s="11">
        <f t="shared" si="2291"/>
        <v>0</v>
      </c>
      <c r="Z4460" s="11">
        <f t="shared" si="2291"/>
        <v>0</v>
      </c>
      <c r="AA4460" s="11">
        <f t="shared" si="2291"/>
        <v>0</v>
      </c>
      <c r="AB4460" s="11">
        <f t="shared" si="2291"/>
        <v>0</v>
      </c>
      <c r="AC4460" s="11">
        <f t="shared" si="2291"/>
        <v>0</v>
      </c>
      <c r="AD4460" s="11">
        <f t="shared" si="2291"/>
        <v>0</v>
      </c>
    </row>
    <row r="4461" spans="4:30" hidden="1" outlineLevel="1">
      <c r="D4461" s="7"/>
      <c r="F4461" s="3"/>
      <c r="G4461" s="55" t="str">
        <f>$G$11</f>
        <v>DISTPRI</v>
      </c>
      <c r="H4461" s="11">
        <f t="shared" ref="H4461:AD4461" si="2292">+H4453</f>
        <v>0</v>
      </c>
      <c r="I4461" s="11">
        <f t="shared" si="2292"/>
        <v>0</v>
      </c>
      <c r="J4461" s="11">
        <f t="shared" si="2292"/>
        <v>0</v>
      </c>
      <c r="K4461" s="11">
        <f t="shared" si="2292"/>
        <v>0</v>
      </c>
      <c r="L4461" s="11">
        <f t="shared" si="2292"/>
        <v>0</v>
      </c>
      <c r="M4461" s="11">
        <f t="shared" si="2292"/>
        <v>0</v>
      </c>
      <c r="N4461" s="11">
        <f t="shared" si="2292"/>
        <v>0</v>
      </c>
      <c r="O4461" s="11">
        <f t="shared" si="2292"/>
        <v>0</v>
      </c>
      <c r="P4461" s="11">
        <f t="shared" si="2292"/>
        <v>0</v>
      </c>
      <c r="Q4461" s="11">
        <f t="shared" si="2292"/>
        <v>0</v>
      </c>
      <c r="R4461" s="11">
        <f t="shared" si="2292"/>
        <v>0</v>
      </c>
      <c r="S4461" s="11">
        <f t="shared" si="2292"/>
        <v>0</v>
      </c>
      <c r="T4461" s="11">
        <f t="shared" si="2292"/>
        <v>0</v>
      </c>
      <c r="U4461" s="11">
        <f t="shared" si="2292"/>
        <v>0</v>
      </c>
      <c r="V4461" s="11">
        <f t="shared" si="2292"/>
        <v>0</v>
      </c>
      <c r="W4461" s="11">
        <f t="shared" si="2292"/>
        <v>0</v>
      </c>
      <c r="X4461" s="11">
        <f t="shared" si="2292"/>
        <v>0</v>
      </c>
      <c r="Y4461" s="11">
        <f t="shared" si="2292"/>
        <v>0</v>
      </c>
      <c r="Z4461" s="11">
        <f t="shared" si="2292"/>
        <v>0</v>
      </c>
      <c r="AA4461" s="11">
        <f t="shared" si="2292"/>
        <v>0</v>
      </c>
      <c r="AB4461" s="11">
        <f t="shared" si="2292"/>
        <v>0</v>
      </c>
      <c r="AC4461" s="11">
        <f t="shared" si="2292"/>
        <v>0</v>
      </c>
      <c r="AD4461" s="11">
        <f t="shared" si="2292"/>
        <v>0</v>
      </c>
    </row>
    <row r="4462" spans="4:30" hidden="1" outlineLevel="1">
      <c r="D4462" s="7"/>
      <c r="F4462" s="3"/>
      <c r="G4462" s="55" t="str">
        <f>$G$12</f>
        <v>DISTSEC</v>
      </c>
      <c r="H4462" s="11">
        <f t="shared" ref="H4462:AD4462" si="2293">+H4454</f>
        <v>0</v>
      </c>
      <c r="I4462" s="11">
        <f t="shared" si="2293"/>
        <v>0</v>
      </c>
      <c r="J4462" s="11">
        <f t="shared" si="2293"/>
        <v>0</v>
      </c>
      <c r="K4462" s="11">
        <f t="shared" si="2293"/>
        <v>0</v>
      </c>
      <c r="L4462" s="11">
        <f t="shared" si="2293"/>
        <v>0</v>
      </c>
      <c r="M4462" s="11">
        <f t="shared" si="2293"/>
        <v>0</v>
      </c>
      <c r="N4462" s="11">
        <f t="shared" si="2293"/>
        <v>0</v>
      </c>
      <c r="O4462" s="11">
        <f t="shared" si="2293"/>
        <v>0</v>
      </c>
      <c r="P4462" s="11">
        <f t="shared" si="2293"/>
        <v>0</v>
      </c>
      <c r="Q4462" s="11">
        <f t="shared" si="2293"/>
        <v>0</v>
      </c>
      <c r="R4462" s="11">
        <f t="shared" si="2293"/>
        <v>0</v>
      </c>
      <c r="S4462" s="11">
        <f t="shared" si="2293"/>
        <v>0</v>
      </c>
      <c r="T4462" s="11">
        <f t="shared" si="2293"/>
        <v>0</v>
      </c>
      <c r="U4462" s="11">
        <f t="shared" si="2293"/>
        <v>0</v>
      </c>
      <c r="V4462" s="11">
        <f t="shared" si="2293"/>
        <v>0</v>
      </c>
      <c r="W4462" s="11">
        <f t="shared" si="2293"/>
        <v>0</v>
      </c>
      <c r="X4462" s="11">
        <f t="shared" si="2293"/>
        <v>0</v>
      </c>
      <c r="Y4462" s="11">
        <f t="shared" si="2293"/>
        <v>0</v>
      </c>
      <c r="Z4462" s="11">
        <f t="shared" si="2293"/>
        <v>0</v>
      </c>
      <c r="AA4462" s="11">
        <f t="shared" si="2293"/>
        <v>0</v>
      </c>
      <c r="AB4462" s="11">
        <f t="shared" si="2293"/>
        <v>0</v>
      </c>
      <c r="AC4462" s="11">
        <f t="shared" si="2293"/>
        <v>0</v>
      </c>
      <c r="AD4462" s="11">
        <f t="shared" si="2293"/>
        <v>0</v>
      </c>
    </row>
    <row r="4463" spans="4:30" hidden="1" outlineLevel="1">
      <c r="D4463" s="7"/>
      <c r="F4463" s="3"/>
      <c r="G4463" s="55" t="str">
        <f>$G$13</f>
        <v>ENERGY</v>
      </c>
      <c r="H4463" s="11">
        <f t="shared" ref="H4463:AD4463" si="2294">+H4455</f>
        <v>0</v>
      </c>
      <c r="I4463" s="11">
        <f t="shared" si="2294"/>
        <v>0</v>
      </c>
      <c r="J4463" s="11">
        <f t="shared" si="2294"/>
        <v>0</v>
      </c>
      <c r="K4463" s="11">
        <f t="shared" si="2294"/>
        <v>0</v>
      </c>
      <c r="L4463" s="11">
        <f t="shared" si="2294"/>
        <v>0</v>
      </c>
      <c r="M4463" s="11">
        <f t="shared" si="2294"/>
        <v>0</v>
      </c>
      <c r="N4463" s="11">
        <f t="shared" si="2294"/>
        <v>0</v>
      </c>
      <c r="O4463" s="11">
        <f t="shared" si="2294"/>
        <v>0</v>
      </c>
      <c r="P4463" s="11">
        <f t="shared" si="2294"/>
        <v>0</v>
      </c>
      <c r="Q4463" s="11">
        <f t="shared" si="2294"/>
        <v>0</v>
      </c>
      <c r="R4463" s="11">
        <f t="shared" si="2294"/>
        <v>0</v>
      </c>
      <c r="S4463" s="11">
        <f t="shared" si="2294"/>
        <v>0</v>
      </c>
      <c r="T4463" s="11">
        <f t="shared" si="2294"/>
        <v>0</v>
      </c>
      <c r="U4463" s="11">
        <f t="shared" si="2294"/>
        <v>0</v>
      </c>
      <c r="V4463" s="11">
        <f t="shared" si="2294"/>
        <v>0</v>
      </c>
      <c r="W4463" s="11">
        <f t="shared" si="2294"/>
        <v>0</v>
      </c>
      <c r="X4463" s="11">
        <f t="shared" si="2294"/>
        <v>0</v>
      </c>
      <c r="Y4463" s="11">
        <f t="shared" si="2294"/>
        <v>0</v>
      </c>
      <c r="Z4463" s="11">
        <f t="shared" si="2294"/>
        <v>0</v>
      </c>
      <c r="AA4463" s="11">
        <f t="shared" si="2294"/>
        <v>0</v>
      </c>
      <c r="AB4463" s="11">
        <f t="shared" si="2294"/>
        <v>0</v>
      </c>
      <c r="AC4463" s="11">
        <f t="shared" si="2294"/>
        <v>0</v>
      </c>
      <c r="AD4463" s="11">
        <f t="shared" si="2294"/>
        <v>0</v>
      </c>
    </row>
    <row r="4464" spans="4:30" hidden="1" outlineLevel="1">
      <c r="D4464" s="7"/>
      <c r="F4464" s="3"/>
      <c r="G4464" s="55" t="str">
        <f>$G$14</f>
        <v>CUSTOMER</v>
      </c>
      <c r="H4464" s="11">
        <f t="shared" ref="H4464:AD4464" si="2295">+H4456</f>
        <v>0</v>
      </c>
      <c r="I4464" s="11">
        <f t="shared" si="2295"/>
        <v>0</v>
      </c>
      <c r="J4464" s="11">
        <f t="shared" si="2295"/>
        <v>0</v>
      </c>
      <c r="K4464" s="11">
        <f t="shared" si="2295"/>
        <v>0</v>
      </c>
      <c r="L4464" s="11">
        <f t="shared" si="2295"/>
        <v>0</v>
      </c>
      <c r="M4464" s="11">
        <f t="shared" si="2295"/>
        <v>0</v>
      </c>
      <c r="N4464" s="11">
        <f t="shared" si="2295"/>
        <v>0</v>
      </c>
      <c r="O4464" s="11">
        <f t="shared" si="2295"/>
        <v>0</v>
      </c>
      <c r="P4464" s="11">
        <f t="shared" si="2295"/>
        <v>0</v>
      </c>
      <c r="Q4464" s="11">
        <f t="shared" si="2295"/>
        <v>0</v>
      </c>
      <c r="R4464" s="11">
        <f t="shared" si="2295"/>
        <v>0</v>
      </c>
      <c r="S4464" s="11">
        <f t="shared" si="2295"/>
        <v>0</v>
      </c>
      <c r="T4464" s="11">
        <f t="shared" si="2295"/>
        <v>0</v>
      </c>
      <c r="U4464" s="11">
        <f t="shared" si="2295"/>
        <v>0</v>
      </c>
      <c r="V4464" s="11">
        <f t="shared" si="2295"/>
        <v>0</v>
      </c>
      <c r="W4464" s="11">
        <f t="shared" si="2295"/>
        <v>0</v>
      </c>
      <c r="X4464" s="11">
        <f t="shared" si="2295"/>
        <v>0</v>
      </c>
      <c r="Y4464" s="11">
        <f t="shared" si="2295"/>
        <v>0</v>
      </c>
      <c r="Z4464" s="11">
        <f t="shared" si="2295"/>
        <v>0</v>
      </c>
      <c r="AA4464" s="11">
        <f t="shared" si="2295"/>
        <v>0</v>
      </c>
      <c r="AB4464" s="11">
        <f t="shared" si="2295"/>
        <v>0</v>
      </c>
      <c r="AC4464" s="11">
        <f t="shared" si="2295"/>
        <v>0</v>
      </c>
      <c r="AD4464" s="11">
        <f t="shared" si="2295"/>
        <v>0</v>
      </c>
    </row>
    <row r="4465" spans="1:30" collapsed="1">
      <c r="C4465" s="55" t="s">
        <v>371</v>
      </c>
      <c r="D4465" s="7"/>
      <c r="E4465" s="11">
        <f>+E4457</f>
        <v>431810</v>
      </c>
      <c r="F4465" s="11"/>
      <c r="G4465" s="55" t="str">
        <f>$G$15</f>
        <v>TOTAL</v>
      </c>
      <c r="H4465" s="11">
        <f t="shared" ref="H4465:AD4465" si="2296">+H4457</f>
        <v>431809.99999999994</v>
      </c>
      <c r="I4465" s="11">
        <f t="shared" si="2296"/>
        <v>239743.71314158459</v>
      </c>
      <c r="J4465" s="11">
        <f t="shared" si="2296"/>
        <v>11031.777215274469</v>
      </c>
      <c r="K4465" s="11">
        <f t="shared" si="2296"/>
        <v>36341.841680625635</v>
      </c>
      <c r="L4465" s="11">
        <f t="shared" si="2296"/>
        <v>908.06660557931366</v>
      </c>
      <c r="M4465" s="11">
        <f t="shared" si="2296"/>
        <v>116.89517957641415</v>
      </c>
      <c r="N4465" s="11">
        <f t="shared" si="2296"/>
        <v>37366.803465781362</v>
      </c>
      <c r="O4465" s="11">
        <f t="shared" si="2296"/>
        <v>27645.730185061882</v>
      </c>
      <c r="P4465" s="11">
        <f t="shared" si="2296"/>
        <v>5003.9296935873963</v>
      </c>
      <c r="Q4465" s="11">
        <f t="shared" si="2296"/>
        <v>1935.4846769489311</v>
      </c>
      <c r="R4465" s="11">
        <f t="shared" si="2296"/>
        <v>41.703354514715265</v>
      </c>
      <c r="S4465" s="11">
        <f t="shared" si="2296"/>
        <v>34626.847910112927</v>
      </c>
      <c r="T4465" s="11">
        <f t="shared" si="2296"/>
        <v>877.85286517248551</v>
      </c>
      <c r="U4465" s="11">
        <f t="shared" si="2296"/>
        <v>13976.943661394664</v>
      </c>
      <c r="V4465" s="11">
        <f t="shared" si="2296"/>
        <v>75799.813856510635</v>
      </c>
      <c r="W4465" s="11">
        <f t="shared" si="2296"/>
        <v>9973.1829078233695</v>
      </c>
      <c r="X4465" s="11">
        <f t="shared" si="2296"/>
        <v>100627.79329090116</v>
      </c>
      <c r="Y4465" s="11">
        <f t="shared" si="2296"/>
        <v>8148.0003020175936</v>
      </c>
      <c r="Z4465" s="11">
        <f t="shared" si="2296"/>
        <v>169.36989746590805</v>
      </c>
      <c r="AA4465" s="11">
        <f t="shared" si="2296"/>
        <v>8317.370199483501</v>
      </c>
      <c r="AB4465" s="11">
        <f t="shared" si="2296"/>
        <v>95.694776861938536</v>
      </c>
      <c r="AC4465" s="11">
        <f t="shared" si="2296"/>
        <v>0</v>
      </c>
      <c r="AD4465" s="11">
        <f t="shared" si="2296"/>
        <v>0</v>
      </c>
    </row>
    <row r="4466" spans="1:30">
      <c r="D4466" s="7"/>
    </row>
    <row r="4467" spans="1:30" s="51" customFormat="1" hidden="1" outlineLevel="1">
      <c r="A4467" s="56"/>
      <c r="B4467" s="112"/>
      <c r="C4467" s="55"/>
      <c r="D4467" s="55"/>
      <c r="F4467" s="52"/>
      <c r="G4467" s="55" t="str">
        <f>$G$8</f>
        <v>PRODUCTION</v>
      </c>
      <c r="H4467" s="58">
        <f t="shared" ref="H4467:AD4467" ca="1" si="2297">+H4441+H4458</f>
        <v>1004562.0926333342</v>
      </c>
      <c r="I4467" s="58">
        <f t="shared" ca="1" si="2297"/>
        <v>557739.39040132472</v>
      </c>
      <c r="J4467" s="58">
        <f t="shared" ca="1" si="2297"/>
        <v>25664.308850746525</v>
      </c>
      <c r="K4467" s="58">
        <f t="shared" ca="1" si="2297"/>
        <v>84545.602299248785</v>
      </c>
      <c r="L4467" s="58">
        <f t="shared" ca="1" si="2297"/>
        <v>2112.5246973233689</v>
      </c>
      <c r="M4467" s="58">
        <f t="shared" ca="1" si="2297"/>
        <v>271.94475860686873</v>
      </c>
      <c r="N4467" s="58">
        <f t="shared" ca="1" si="2297"/>
        <v>86930.071755179015</v>
      </c>
      <c r="O4467" s="58">
        <f t="shared" ca="1" si="2297"/>
        <v>64314.982439226274</v>
      </c>
      <c r="P4467" s="58">
        <f t="shared" ca="1" si="2297"/>
        <v>11641.134027420008</v>
      </c>
      <c r="Q4467" s="58">
        <f t="shared" ca="1" si="2297"/>
        <v>4502.7084535688637</v>
      </c>
      <c r="R4467" s="58">
        <f t="shared" ca="1" si="2297"/>
        <v>97.018617172210412</v>
      </c>
      <c r="S4467" s="58">
        <f t="shared" ca="1" si="2297"/>
        <v>80555.843537387351</v>
      </c>
      <c r="T4467" s="58">
        <f t="shared" ca="1" si="2297"/>
        <v>2042.2355000158409</v>
      </c>
      <c r="U4467" s="58">
        <f t="shared" ca="1" si="2297"/>
        <v>32515.939355524049</v>
      </c>
      <c r="V4467" s="58">
        <f t="shared" ca="1" si="2297"/>
        <v>176340.56559346363</v>
      </c>
      <c r="W4467" s="58">
        <f t="shared" ca="1" si="2297"/>
        <v>23201.596748797027</v>
      </c>
      <c r="X4467" s="58">
        <f t="shared" ca="1" si="2297"/>
        <v>234100.33719780057</v>
      </c>
      <c r="Y4467" s="58">
        <f t="shared" ca="1" si="2297"/>
        <v>18955.494856932062</v>
      </c>
      <c r="Z4467" s="58">
        <f t="shared" ca="1" si="2297"/>
        <v>394.02185828824213</v>
      </c>
      <c r="AA4467" s="58">
        <f t="shared" ca="1" si="2297"/>
        <v>19349.516715220303</v>
      </c>
      <c r="AB4467" s="58">
        <f t="shared" ca="1" si="2297"/>
        <v>222.62417567566513</v>
      </c>
      <c r="AC4467" s="58">
        <f t="shared" ca="1" si="2297"/>
        <v>0</v>
      </c>
      <c r="AD4467" s="58">
        <f t="shared" ca="1" si="2297"/>
        <v>0</v>
      </c>
    </row>
    <row r="4468" spans="1:30" s="51" customFormat="1" hidden="1" outlineLevel="1">
      <c r="A4468" s="56"/>
      <c r="B4468" s="112"/>
      <c r="C4468" s="55"/>
      <c r="D4468" s="55"/>
      <c r="F4468" s="52"/>
      <c r="G4468" s="55" t="str">
        <f>$G$9</f>
        <v>BULKTRAN</v>
      </c>
      <c r="H4468" s="58">
        <f t="shared" ref="H4468:AD4468" ca="1" si="2298">+H4442+H4459</f>
        <v>225847.88144148522</v>
      </c>
      <c r="I4468" s="58">
        <f t="shared" ca="1" si="2298"/>
        <v>111248.82482880226</v>
      </c>
      <c r="J4468" s="58">
        <f t="shared" ca="1" si="2298"/>
        <v>5499.4269282562836</v>
      </c>
      <c r="K4468" s="58">
        <f t="shared" ca="1" si="2298"/>
        <v>20144.085661726953</v>
      </c>
      <c r="L4468" s="58">
        <f t="shared" ca="1" si="2298"/>
        <v>634.06429711498208</v>
      </c>
      <c r="M4468" s="58">
        <f t="shared" ca="1" si="2298"/>
        <v>59.460520883964115</v>
      </c>
      <c r="N4468" s="58">
        <f t="shared" ca="1" si="2298"/>
        <v>20837.610479725899</v>
      </c>
      <c r="O4468" s="58">
        <f t="shared" ca="1" si="2298"/>
        <v>15312.638732247822</v>
      </c>
      <c r="P4468" s="58">
        <f t="shared" ca="1" si="2298"/>
        <v>2853.1907134407752</v>
      </c>
      <c r="Q4468" s="58">
        <f t="shared" ca="1" si="2298"/>
        <v>1289.3037569914327</v>
      </c>
      <c r="R4468" s="58">
        <f t="shared" ca="1" si="2298"/>
        <v>57.978548756593597</v>
      </c>
      <c r="S4468" s="58">
        <f t="shared" ca="1" si="2298"/>
        <v>19513.111751436623</v>
      </c>
      <c r="T4468" s="58">
        <f t="shared" ca="1" si="2298"/>
        <v>534.90969177264935</v>
      </c>
      <c r="U4468" s="58">
        <f t="shared" ca="1" si="2298"/>
        <v>8753.705966960315</v>
      </c>
      <c r="V4468" s="58">
        <f t="shared" ca="1" si="2298"/>
        <v>46263.582000903349</v>
      </c>
      <c r="W4468" s="58">
        <f t="shared" ca="1" si="2298"/>
        <v>8354.436124544809</v>
      </c>
      <c r="X4468" s="58">
        <f t="shared" ca="1" si="2298"/>
        <v>63906.633784181118</v>
      </c>
      <c r="Y4468" s="58">
        <f t="shared" ca="1" si="2298"/>
        <v>4702.4870565702076</v>
      </c>
      <c r="Z4468" s="58">
        <f t="shared" ca="1" si="2298"/>
        <v>78.764860692395786</v>
      </c>
      <c r="AA4468" s="58">
        <f t="shared" ca="1" si="2298"/>
        <v>4781.2519172626035</v>
      </c>
      <c r="AB4468" s="58">
        <f t="shared" ca="1" si="2298"/>
        <v>61.021751820418316</v>
      </c>
      <c r="AC4468" s="58">
        <f t="shared" ca="1" si="2298"/>
        <v>0</v>
      </c>
      <c r="AD4468" s="58">
        <f t="shared" ca="1" si="2298"/>
        <v>0</v>
      </c>
    </row>
    <row r="4469" spans="1:30" s="51" customFormat="1" hidden="1" outlineLevel="1">
      <c r="A4469" s="56"/>
      <c r="B4469" s="112"/>
      <c r="C4469" s="55"/>
      <c r="D4469" s="55"/>
      <c r="F4469" s="52"/>
      <c r="G4469" s="55" t="str">
        <f>$G$10</f>
        <v>SUBTRAN</v>
      </c>
      <c r="H4469" s="58">
        <f t="shared" ref="H4469:AD4469" ca="1" si="2299">+H4443+H4460</f>
        <v>49612.003358540205</v>
      </c>
      <c r="I4469" s="58">
        <f t="shared" ca="1" si="2299"/>
        <v>24154.468687439741</v>
      </c>
      <c r="J4469" s="58">
        <f t="shared" ca="1" si="2299"/>
        <v>1165.7262566523189</v>
      </c>
      <c r="K4469" s="58">
        <f t="shared" ca="1" si="2299"/>
        <v>4240.8551230690991</v>
      </c>
      <c r="L4469" s="58">
        <f t="shared" ca="1" si="2299"/>
        <v>130.99602462427512</v>
      </c>
      <c r="M4469" s="58">
        <f t="shared" ca="1" si="2299"/>
        <v>16.314862072166676</v>
      </c>
      <c r="N4469" s="58">
        <f t="shared" ca="1" si="2299"/>
        <v>4388.1660097655413</v>
      </c>
      <c r="O4469" s="58">
        <f t="shared" ca="1" si="2299"/>
        <v>3204.0323292599637</v>
      </c>
      <c r="P4469" s="58">
        <f t="shared" ca="1" si="2299"/>
        <v>595.62587296742947</v>
      </c>
      <c r="Q4469" s="58">
        <f t="shared" ca="1" si="2299"/>
        <v>354.40449152765683</v>
      </c>
      <c r="R4469" s="58">
        <f t="shared" ca="1" si="2299"/>
        <v>0</v>
      </c>
      <c r="S4469" s="58">
        <f t="shared" ca="1" si="2299"/>
        <v>4154.0626937550505</v>
      </c>
      <c r="T4469" s="58">
        <f t="shared" ca="1" si="2299"/>
        <v>111.87930744434148</v>
      </c>
      <c r="U4469" s="58">
        <f t="shared" ca="1" si="2299"/>
        <v>1831.5281397570886</v>
      </c>
      <c r="V4469" s="58">
        <f t="shared" ca="1" si="2299"/>
        <v>12759.676150586678</v>
      </c>
      <c r="W4469" s="58">
        <f t="shared" ca="1" si="2299"/>
        <v>0</v>
      </c>
      <c r="X4469" s="58">
        <f t="shared" ca="1" si="2299"/>
        <v>14703.083597788109</v>
      </c>
      <c r="Y4469" s="58">
        <f t="shared" ca="1" si="2299"/>
        <v>964.31986080260594</v>
      </c>
      <c r="Z4469" s="58">
        <f t="shared" ca="1" si="2299"/>
        <v>16.07523827826412</v>
      </c>
      <c r="AA4469" s="58">
        <f t="shared" ca="1" si="2299"/>
        <v>980.39509908087007</v>
      </c>
      <c r="AB4469" s="58">
        <f t="shared" ca="1" si="2299"/>
        <v>12.877178337932778</v>
      </c>
      <c r="AC4469" s="58">
        <f t="shared" ca="1" si="2299"/>
        <v>43.78515921502521</v>
      </c>
      <c r="AD4469" s="58">
        <f t="shared" ca="1" si="2299"/>
        <v>9.4386765056050947</v>
      </c>
    </row>
    <row r="4470" spans="1:30" s="51" customFormat="1" hidden="1" outlineLevel="1">
      <c r="A4470" s="56"/>
      <c r="B4470" s="112"/>
      <c r="C4470" s="55"/>
      <c r="D4470" s="55"/>
      <c r="F4470" s="52"/>
      <c r="G4470" s="55" t="str">
        <f>$G$11</f>
        <v>DISTPRI</v>
      </c>
      <c r="H4470" s="58">
        <f t="shared" ref="H4470:AD4470" ca="1" si="2300">+H4444+H4461</f>
        <v>207697.47478632696</v>
      </c>
      <c r="I4470" s="58">
        <f t="shared" ca="1" si="2300"/>
        <v>138813.08080653573</v>
      </c>
      <c r="J4470" s="58">
        <f t="shared" ca="1" si="2300"/>
        <v>6543.2862525450901</v>
      </c>
      <c r="K4470" s="58">
        <f t="shared" ca="1" si="2300"/>
        <v>23759.073966463071</v>
      </c>
      <c r="L4470" s="58">
        <f t="shared" ca="1" si="2300"/>
        <v>734.27901432630586</v>
      </c>
      <c r="M4470" s="58">
        <f t="shared" ca="1" si="2300"/>
        <v>0</v>
      </c>
      <c r="N4470" s="58">
        <f t="shared" ca="1" si="2300"/>
        <v>24493.352980789376</v>
      </c>
      <c r="O4470" s="58">
        <f t="shared" ca="1" si="2300"/>
        <v>17815.152743795708</v>
      </c>
      <c r="P4470" s="58">
        <f t="shared" ca="1" si="2300"/>
        <v>3318.0733973851475</v>
      </c>
      <c r="Q4470" s="58">
        <f t="shared" ca="1" si="2300"/>
        <v>0</v>
      </c>
      <c r="R4470" s="58">
        <f t="shared" ca="1" si="2300"/>
        <v>0</v>
      </c>
      <c r="S4470" s="58">
        <f t="shared" ca="1" si="2300"/>
        <v>21133.226141180854</v>
      </c>
      <c r="T4470" s="58">
        <f t="shared" ca="1" si="2300"/>
        <v>635.09921667223284</v>
      </c>
      <c r="U4470" s="58">
        <f t="shared" ca="1" si="2300"/>
        <v>10242.713233136375</v>
      </c>
      <c r="V4470" s="58">
        <f t="shared" ca="1" si="2300"/>
        <v>0</v>
      </c>
      <c r="W4470" s="58">
        <f t="shared" ca="1" si="2300"/>
        <v>0</v>
      </c>
      <c r="X4470" s="58">
        <f t="shared" ca="1" si="2300"/>
        <v>10877.812449808609</v>
      </c>
      <c r="Y4470" s="58">
        <f t="shared" ca="1" si="2300"/>
        <v>5372.0872585556581</v>
      </c>
      <c r="Z4470" s="58">
        <f t="shared" ca="1" si="2300"/>
        <v>89.627444576564699</v>
      </c>
      <c r="AA4470" s="58">
        <f t="shared" ca="1" si="2300"/>
        <v>5461.7147031322229</v>
      </c>
      <c r="AB4470" s="58">
        <f t="shared" ca="1" si="2300"/>
        <v>72.613247885442178</v>
      </c>
      <c r="AC4470" s="58">
        <f t="shared" ca="1" si="2300"/>
        <v>248.762899127954</v>
      </c>
      <c r="AD4470" s="58">
        <f t="shared" ca="1" si="2300"/>
        <v>53.625305321705845</v>
      </c>
    </row>
    <row r="4471" spans="1:30" s="51" customFormat="1" hidden="1" outlineLevel="1">
      <c r="A4471" s="56"/>
      <c r="B4471" s="112"/>
      <c r="C4471" s="55"/>
      <c r="D4471" s="55"/>
      <c r="F4471" s="52"/>
      <c r="G4471" s="55" t="str">
        <f>$G$12</f>
        <v>DISTSEC</v>
      </c>
      <c r="H4471" s="58">
        <f t="shared" ref="H4471:AD4471" ca="1" si="2301">+H4445+H4462</f>
        <v>106604.05210226483</v>
      </c>
      <c r="I4471" s="58">
        <f t="shared" ca="1" si="2301"/>
        <v>79708.004503710239</v>
      </c>
      <c r="J4471" s="58">
        <f t="shared" ca="1" si="2301"/>
        <v>3842.7483008117601</v>
      </c>
      <c r="K4471" s="58">
        <f t="shared" ca="1" si="2301"/>
        <v>11595.173040592643</v>
      </c>
      <c r="L4471" s="58">
        <f t="shared" ca="1" si="2301"/>
        <v>0</v>
      </c>
      <c r="M4471" s="58">
        <f t="shared" ca="1" si="2301"/>
        <v>0</v>
      </c>
      <c r="N4471" s="58">
        <f t="shared" ca="1" si="2301"/>
        <v>11595.173040592643</v>
      </c>
      <c r="O4471" s="58">
        <f t="shared" ca="1" si="2301"/>
        <v>7388.4893926391851</v>
      </c>
      <c r="P4471" s="58">
        <f t="shared" ca="1" si="2301"/>
        <v>0</v>
      </c>
      <c r="Q4471" s="58">
        <f t="shared" ca="1" si="2301"/>
        <v>0</v>
      </c>
      <c r="R4471" s="58">
        <f t="shared" ca="1" si="2301"/>
        <v>0</v>
      </c>
      <c r="S4471" s="58">
        <f t="shared" ca="1" si="2301"/>
        <v>7388.4893926391851</v>
      </c>
      <c r="T4471" s="58">
        <f t="shared" ca="1" si="2301"/>
        <v>199.76925311324464</v>
      </c>
      <c r="U4471" s="58">
        <f t="shared" ca="1" si="2301"/>
        <v>0</v>
      </c>
      <c r="V4471" s="58">
        <f t="shared" ca="1" si="2301"/>
        <v>0</v>
      </c>
      <c r="W4471" s="58">
        <f t="shared" ca="1" si="2301"/>
        <v>0</v>
      </c>
      <c r="X4471" s="58">
        <f t="shared" ca="1" si="2301"/>
        <v>199.76925311324464</v>
      </c>
      <c r="Y4471" s="58">
        <f t="shared" ca="1" si="2301"/>
        <v>2725.2006677876857</v>
      </c>
      <c r="Z4471" s="58">
        <f t="shared" ca="1" si="2301"/>
        <v>0</v>
      </c>
      <c r="AA4471" s="58">
        <f t="shared" ca="1" si="2301"/>
        <v>2725.2006677876857</v>
      </c>
      <c r="AB4471" s="58">
        <f t="shared" ca="1" si="2301"/>
        <v>28.279494996067292</v>
      </c>
      <c r="AC4471" s="58">
        <f t="shared" ca="1" si="2301"/>
        <v>960.19762240493128</v>
      </c>
      <c r="AD4471" s="58">
        <f t="shared" ca="1" si="2301"/>
        <v>156.18982620904862</v>
      </c>
    </row>
    <row r="4472" spans="1:30" s="51" customFormat="1" hidden="1" outlineLevel="1">
      <c r="A4472" s="56"/>
      <c r="B4472" s="112"/>
      <c r="C4472" s="55"/>
      <c r="D4472" s="55"/>
      <c r="F4472" s="52"/>
      <c r="G4472" s="55" t="str">
        <f>$G$13</f>
        <v>ENERGY</v>
      </c>
      <c r="H4472" s="58">
        <f t="shared" ref="H4472:AD4472" ca="1" si="2302">+H4446+H4463</f>
        <v>4617.6925858022778</v>
      </c>
      <c r="I4472" s="58">
        <f t="shared" ca="1" si="2302"/>
        <v>1732.683345677679</v>
      </c>
      <c r="J4472" s="58">
        <f t="shared" ca="1" si="2302"/>
        <v>112.28907704402586</v>
      </c>
      <c r="K4472" s="58">
        <f t="shared" ca="1" si="2302"/>
        <v>376.74202603760421</v>
      </c>
      <c r="L4472" s="58">
        <f t="shared" ca="1" si="2302"/>
        <v>11.973716879808846</v>
      </c>
      <c r="M4472" s="58">
        <f t="shared" ca="1" si="2302"/>
        <v>1.1038367210539555</v>
      </c>
      <c r="N4472" s="58">
        <f t="shared" ca="1" si="2302"/>
        <v>389.81957963846696</v>
      </c>
      <c r="O4472" s="58">
        <f t="shared" ca="1" si="2302"/>
        <v>343.48096191748039</v>
      </c>
      <c r="P4472" s="58">
        <f t="shared" ca="1" si="2302"/>
        <v>63.674761193615716</v>
      </c>
      <c r="Q4472" s="58">
        <f t="shared" ca="1" si="2302"/>
        <v>28.932181671847452</v>
      </c>
      <c r="R4472" s="58">
        <f t="shared" ca="1" si="2302"/>
        <v>1.3405477037448976</v>
      </c>
      <c r="S4472" s="58">
        <f t="shared" ca="1" si="2302"/>
        <v>437.42845248668846</v>
      </c>
      <c r="T4472" s="58">
        <f t="shared" ca="1" si="2302"/>
        <v>13.162841355798049</v>
      </c>
      <c r="U4472" s="58">
        <f t="shared" ca="1" si="2302"/>
        <v>231.11977522353058</v>
      </c>
      <c r="V4472" s="58">
        <f t="shared" ca="1" si="2302"/>
        <v>1312.2021276733483</v>
      </c>
      <c r="W4472" s="58">
        <f t="shared" ca="1" si="2302"/>
        <v>248.95545526785651</v>
      </c>
      <c r="X4472" s="58">
        <f t="shared" ca="1" si="2302"/>
        <v>1805.4401995205333</v>
      </c>
      <c r="Y4472" s="58">
        <f t="shared" ca="1" si="2302"/>
        <v>93.059346291373288</v>
      </c>
      <c r="Z4472" s="58">
        <f t="shared" ca="1" si="2302"/>
        <v>1.5148578066498384</v>
      </c>
      <c r="AA4472" s="58">
        <f t="shared" ca="1" si="2302"/>
        <v>94.574204098023131</v>
      </c>
      <c r="AB4472" s="58">
        <f t="shared" ca="1" si="2302"/>
        <v>1.6897020275722416</v>
      </c>
      <c r="AC4472" s="58">
        <f t="shared" ca="1" si="2302"/>
        <v>36.537543697932612</v>
      </c>
      <c r="AD4472" s="58">
        <f t="shared" ca="1" si="2302"/>
        <v>7.2304816113556205</v>
      </c>
    </row>
    <row r="4473" spans="1:30" s="51" customFormat="1" hidden="1" outlineLevel="1">
      <c r="A4473" s="56"/>
      <c r="B4473" s="112"/>
      <c r="C4473" s="55"/>
      <c r="D4473" s="55"/>
      <c r="F4473" s="52"/>
      <c r="G4473" s="55" t="str">
        <f>$G$14</f>
        <v>CUSTOMER</v>
      </c>
      <c r="H4473" s="58">
        <f t="shared" ref="H4473:AD4473" ca="1" si="2303">+H4447+H4464</f>
        <v>51819.803092246162</v>
      </c>
      <c r="I4473" s="58">
        <f t="shared" ca="1" si="2303"/>
        <v>24488.813246447015</v>
      </c>
      <c r="J4473" s="58">
        <f t="shared" ca="1" si="2303"/>
        <v>6348.3821845304319</v>
      </c>
      <c r="K4473" s="58">
        <f t="shared" ca="1" si="2303"/>
        <v>1802.6401583926015</v>
      </c>
      <c r="L4473" s="58">
        <f t="shared" ca="1" si="2303"/>
        <v>576.20277424860683</v>
      </c>
      <c r="M4473" s="58">
        <f t="shared" ca="1" si="2303"/>
        <v>93.50293073842569</v>
      </c>
      <c r="N4473" s="58">
        <f t="shared" ca="1" si="2303"/>
        <v>2472.345863379634</v>
      </c>
      <c r="O4473" s="58">
        <f t="shared" ca="1" si="2303"/>
        <v>508.01649198247782</v>
      </c>
      <c r="P4473" s="58">
        <f t="shared" ca="1" si="2303"/>
        <v>150.16247562720093</v>
      </c>
      <c r="Q4473" s="58">
        <f t="shared" ca="1" si="2303"/>
        <v>325.73454657322247</v>
      </c>
      <c r="R4473" s="58">
        <f t="shared" ca="1" si="2303"/>
        <v>57.235380693277961</v>
      </c>
      <c r="S4473" s="58">
        <f t="shared" ca="1" si="2303"/>
        <v>1041.1488948761792</v>
      </c>
      <c r="T4473" s="58">
        <f t="shared" ca="1" si="2303"/>
        <v>3.4969953885842169</v>
      </c>
      <c r="U4473" s="58">
        <f t="shared" ca="1" si="2303"/>
        <v>89.091841641106797</v>
      </c>
      <c r="V4473" s="58">
        <f t="shared" ca="1" si="2303"/>
        <v>479.02994933300386</v>
      </c>
      <c r="W4473" s="58">
        <f t="shared" ca="1" si="2303"/>
        <v>85.854336257759527</v>
      </c>
      <c r="X4473" s="58">
        <f t="shared" ca="1" si="2303"/>
        <v>657.47312262045443</v>
      </c>
      <c r="Y4473" s="58">
        <f t="shared" ca="1" si="2303"/>
        <v>140.61057369434727</v>
      </c>
      <c r="Z4473" s="58">
        <f t="shared" ca="1" si="2303"/>
        <v>2.5447132979095257</v>
      </c>
      <c r="AA4473" s="58">
        <f t="shared" ca="1" si="2303"/>
        <v>143.15528699225678</v>
      </c>
      <c r="AB4473" s="58">
        <f t="shared" ca="1" si="2303"/>
        <v>2.6576113689670171</v>
      </c>
      <c r="AC4473" s="58">
        <f t="shared" ca="1" si="2303"/>
        <v>14836.552344323953</v>
      </c>
      <c r="AD4473" s="58">
        <f t="shared" ca="1" si="2303"/>
        <v>1829.2745377072813</v>
      </c>
    </row>
    <row r="4474" spans="1:30" s="51" customFormat="1" collapsed="1">
      <c r="A4474" s="56"/>
      <c r="B4474" s="112"/>
      <c r="C4474" s="55" t="s">
        <v>416</v>
      </c>
      <c r="D4474" s="55"/>
      <c r="E4474" s="58">
        <f>+E4448+E4465</f>
        <v>1650761</v>
      </c>
      <c r="F4474" s="58"/>
      <c r="G4474" s="55" t="str">
        <f>$G$15</f>
        <v>TOTAL</v>
      </c>
      <c r="H4474" s="58">
        <f t="shared" ref="H4474:AD4474" ca="1" si="2304">+H4448+H4465</f>
        <v>1650761</v>
      </c>
      <c r="I4474" s="58">
        <f t="shared" ca="1" si="2304"/>
        <v>937885.26581993722</v>
      </c>
      <c r="J4474" s="58">
        <f t="shared" ca="1" si="2304"/>
        <v>49176.16785058644</v>
      </c>
      <c r="K4474" s="58">
        <f t="shared" ca="1" si="2304"/>
        <v>146464.17227553073</v>
      </c>
      <c r="L4474" s="58">
        <f t="shared" ca="1" si="2304"/>
        <v>4200.040524517347</v>
      </c>
      <c r="M4474" s="58">
        <f t="shared" ca="1" si="2304"/>
        <v>442.32690902247913</v>
      </c>
      <c r="N4474" s="58">
        <f t="shared" ca="1" si="2304"/>
        <v>151106.53970907055</v>
      </c>
      <c r="O4474" s="58">
        <f t="shared" ca="1" si="2304"/>
        <v>108886.7930910689</v>
      </c>
      <c r="P4474" s="58">
        <f t="shared" ca="1" si="2304"/>
        <v>18621.86124803418</v>
      </c>
      <c r="Q4474" s="58">
        <f t="shared" ca="1" si="2304"/>
        <v>6501.0834303330239</v>
      </c>
      <c r="R4474" s="58">
        <f t="shared" ca="1" si="2304"/>
        <v>213.57309432582687</v>
      </c>
      <c r="S4474" s="58">
        <f t="shared" ca="1" si="2304"/>
        <v>134223.31086376193</v>
      </c>
      <c r="T4474" s="58">
        <f t="shared" ca="1" si="2304"/>
        <v>3540.5528057626912</v>
      </c>
      <c r="U4474" s="58">
        <f t="shared" ca="1" si="2304"/>
        <v>53664.098312242466</v>
      </c>
      <c r="V4474" s="58">
        <f t="shared" ca="1" si="2304"/>
        <v>237155.05582196004</v>
      </c>
      <c r="W4474" s="58">
        <f t="shared" ca="1" si="2304"/>
        <v>31890.84266486745</v>
      </c>
      <c r="X4474" s="58">
        <f t="shared" ca="1" si="2304"/>
        <v>326250.5496048326</v>
      </c>
      <c r="Y4474" s="58">
        <f t="shared" ca="1" si="2304"/>
        <v>32953.259620633937</v>
      </c>
      <c r="Z4474" s="58">
        <f t="shared" ca="1" si="2304"/>
        <v>582.54897294002615</v>
      </c>
      <c r="AA4474" s="58">
        <f t="shared" ca="1" si="2304"/>
        <v>33535.808593573965</v>
      </c>
      <c r="AB4474" s="58">
        <f t="shared" ca="1" si="2304"/>
        <v>401.76316211206495</v>
      </c>
      <c r="AC4474" s="58">
        <f t="shared" ca="1" si="2304"/>
        <v>16125.835568769793</v>
      </c>
      <c r="AD4474" s="58">
        <f t="shared" ca="1" si="2304"/>
        <v>2055.7588273549964</v>
      </c>
    </row>
    <row r="4475" spans="1:30" s="51" customFormat="1">
      <c r="A4475" s="56"/>
      <c r="B4475" s="112"/>
      <c r="C4475" s="55"/>
      <c r="D4475" s="55"/>
      <c r="F4475" s="53"/>
      <c r="I4475" s="50"/>
      <c r="J4475" s="50"/>
      <c r="K4475" s="50"/>
      <c r="L4475" s="50"/>
      <c r="M4475" s="50"/>
      <c r="N4475" s="50"/>
      <c r="O4475" s="50"/>
      <c r="P4475" s="50"/>
      <c r="Q4475" s="50"/>
      <c r="R4475" s="50"/>
      <c r="S4475" s="50"/>
      <c r="T4475" s="50"/>
      <c r="U4475" s="50"/>
      <c r="V4475" s="50"/>
      <c r="W4475" s="50"/>
      <c r="X4475" s="50"/>
      <c r="Y4475" s="50"/>
      <c r="Z4475" s="50"/>
      <c r="AA4475" s="50"/>
      <c r="AB4475" s="50"/>
      <c r="AC4475" s="50"/>
      <c r="AD4475" s="50"/>
    </row>
    <row r="4476" spans="1:30" hidden="1" outlineLevel="1">
      <c r="D4476" s="7"/>
      <c r="E4476" s="11"/>
      <c r="F4476" s="11"/>
      <c r="G4476" s="55" t="str">
        <f>$G$8</f>
        <v>PRODUCTION</v>
      </c>
      <c r="H4476" s="60">
        <f ca="1">+H4399+H4467</f>
        <v>17929249.584848363</v>
      </c>
      <c r="I4476" s="60">
        <f t="shared" ref="I4476:AD4476" ca="1" si="2305">+I4399+I4467</f>
        <v>505815.32831407757</v>
      </c>
      <c r="J4476" s="60">
        <f t="shared" ca="1" si="2305"/>
        <v>1208391.0904040898</v>
      </c>
      <c r="K4476" s="60">
        <f t="shared" ca="1" si="2305"/>
        <v>3458331.2110619345</v>
      </c>
      <c r="L4476" s="60">
        <f t="shared" ca="1" si="2305"/>
        <v>93807.489872980324</v>
      </c>
      <c r="M4476" s="60">
        <f t="shared" ca="1" si="2305"/>
        <v>13299.730974983997</v>
      </c>
      <c r="N4476" s="60">
        <f t="shared" ca="1" si="2305"/>
        <v>3565438.431909902</v>
      </c>
      <c r="O4476" s="60">
        <f t="shared" ca="1" si="2305"/>
        <v>2621730.7328217849</v>
      </c>
      <c r="P4476" s="60">
        <f t="shared" ca="1" si="2305"/>
        <v>544066.78044064331</v>
      </c>
      <c r="Q4476" s="60">
        <f t="shared" ca="1" si="2305"/>
        <v>227406.62663688941</v>
      </c>
      <c r="R4476" s="60">
        <f t="shared" ca="1" si="2305"/>
        <v>7562.7481458022967</v>
      </c>
      <c r="S4476" s="60">
        <f t="shared" ca="1" si="2305"/>
        <v>3400766.8880451182</v>
      </c>
      <c r="T4476" s="60">
        <f t="shared" ca="1" si="2305"/>
        <v>43796.771457163835</v>
      </c>
      <c r="U4476" s="60">
        <f t="shared" ca="1" si="2305"/>
        <v>1092956.7471609076</v>
      </c>
      <c r="V4476" s="60">
        <f t="shared" ca="1" si="2305"/>
        <v>6463199.3563355776</v>
      </c>
      <c r="W4476" s="60">
        <f t="shared" ca="1" si="2305"/>
        <v>1001060.8540741421</v>
      </c>
      <c r="X4476" s="60">
        <f t="shared" ca="1" si="2305"/>
        <v>8601013.7290277872</v>
      </c>
      <c r="Y4476" s="60">
        <f t="shared" ca="1" si="2305"/>
        <v>627367.75205996085</v>
      </c>
      <c r="Z4476" s="60">
        <f t="shared" ca="1" si="2305"/>
        <v>6401.4902314899191</v>
      </c>
      <c r="AA4476" s="60">
        <f t="shared" ca="1" si="2305"/>
        <v>633769.24229145073</v>
      </c>
      <c r="AB4476" s="60">
        <f t="shared" ca="1" si="2305"/>
        <v>14054.874855952061</v>
      </c>
      <c r="AC4476" s="60">
        <f t="shared" ca="1" si="2305"/>
        <v>0</v>
      </c>
      <c r="AD4476" s="60">
        <f t="shared" ca="1" si="2305"/>
        <v>0</v>
      </c>
    </row>
    <row r="4477" spans="1:30" hidden="1" outlineLevel="1">
      <c r="D4477" s="7"/>
      <c r="E4477" s="11"/>
      <c r="F4477" s="11"/>
      <c r="G4477" s="55" t="str">
        <f>$G$9</f>
        <v>BULKTRAN</v>
      </c>
      <c r="H4477" s="60">
        <f t="shared" ref="H4477:AD4477" ca="1" si="2306">+H4400+H4468</f>
        <v>9056546.6033337675</v>
      </c>
      <c r="I4477" s="60">
        <f t="shared" ca="1" si="2306"/>
        <v>90213.985199768445</v>
      </c>
      <c r="J4477" s="60">
        <f t="shared" ca="1" si="2306"/>
        <v>519967.8719288283</v>
      </c>
      <c r="K4477" s="60">
        <f t="shared" ca="1" si="2306"/>
        <v>1653756.5150346351</v>
      </c>
      <c r="L4477" s="60">
        <f t="shared" ca="1" si="2306"/>
        <v>55978.990034995724</v>
      </c>
      <c r="M4477" s="60">
        <f t="shared" ca="1" si="2306"/>
        <v>14220.92352226523</v>
      </c>
      <c r="N4477" s="60">
        <f t="shared" ca="1" si="2306"/>
        <v>1723956.4285918954</v>
      </c>
      <c r="O4477" s="60">
        <f t="shared" ca="1" si="2306"/>
        <v>1253803.3767124915</v>
      </c>
      <c r="P4477" s="60">
        <f t="shared" ca="1" si="2306"/>
        <v>266863.73630872049</v>
      </c>
      <c r="Q4477" s="60">
        <f t="shared" ca="1" si="2306"/>
        <v>129336.31565793778</v>
      </c>
      <c r="R4477" s="60">
        <f t="shared" ca="1" si="2306"/>
        <v>9041.957518814861</v>
      </c>
      <c r="S4477" s="60">
        <f t="shared" ca="1" si="2306"/>
        <v>1659045.3861979642</v>
      </c>
      <c r="T4477" s="60">
        <f t="shared" ca="1" si="2306"/>
        <v>22810.379203572822</v>
      </c>
      <c r="U4477" s="60">
        <f t="shared" ca="1" si="2306"/>
        <v>589449.31276558351</v>
      </c>
      <c r="V4477" s="60">
        <f t="shared" ca="1" si="2306"/>
        <v>3405701.0331606497</v>
      </c>
      <c r="W4477" s="60">
        <f t="shared" ca="1" si="2306"/>
        <v>722847.98380861292</v>
      </c>
      <c r="X4477" s="60">
        <f t="shared" ca="1" si="2306"/>
        <v>4740808.7089384189</v>
      </c>
      <c r="Y4477" s="60">
        <f t="shared" ca="1" si="2306"/>
        <v>312244.05481773801</v>
      </c>
      <c r="Z4477" s="60">
        <f t="shared" ca="1" si="2306"/>
        <v>2529.9460018819182</v>
      </c>
      <c r="AA4477" s="60">
        <f t="shared" ca="1" si="2306"/>
        <v>314774.00081961998</v>
      </c>
      <c r="AB4477" s="60">
        <f t="shared" ca="1" si="2306"/>
        <v>7780.221657269848</v>
      </c>
      <c r="AC4477" s="60">
        <f t="shared" ca="1" si="2306"/>
        <v>0</v>
      </c>
      <c r="AD4477" s="60">
        <f t="shared" ca="1" si="2306"/>
        <v>0</v>
      </c>
    </row>
    <row r="4478" spans="1:30" hidden="1" outlineLevel="1">
      <c r="D4478" s="7"/>
      <c r="E4478" s="11"/>
      <c r="F4478" s="11"/>
      <c r="G4478" s="55" t="str">
        <f>$G$10</f>
        <v>SUBTRAN</v>
      </c>
      <c r="H4478" s="60">
        <f t="shared" ref="H4478:AD4478" ca="1" si="2307">+H4401+H4469</f>
        <v>1902483.2445097649</v>
      </c>
      <c r="I4478" s="60">
        <f t="shared" ca="1" si="2307"/>
        <v>19795.442729412982</v>
      </c>
      <c r="J4478" s="60">
        <f t="shared" ca="1" si="2307"/>
        <v>105220.2548842586</v>
      </c>
      <c r="K4478" s="60">
        <f t="shared" ca="1" si="2307"/>
        <v>332621.56256202277</v>
      </c>
      <c r="L4478" s="60">
        <f t="shared" ca="1" si="2307"/>
        <v>11007.465086214568</v>
      </c>
      <c r="M4478" s="60">
        <f t="shared" ca="1" si="2307"/>
        <v>4523.3949779408786</v>
      </c>
      <c r="N4478" s="60">
        <f t="shared" ca="1" si="2307"/>
        <v>348152.42262617819</v>
      </c>
      <c r="O4478" s="60">
        <f t="shared" ca="1" si="2307"/>
        <v>250741.57641593606</v>
      </c>
      <c r="P4478" s="60">
        <f t="shared" ca="1" si="2307"/>
        <v>53158.337048104731</v>
      </c>
      <c r="Q4478" s="60">
        <f t="shared" ca="1" si="2307"/>
        <v>33833.78364074789</v>
      </c>
      <c r="R4478" s="60">
        <f t="shared" ca="1" si="2307"/>
        <v>0</v>
      </c>
      <c r="S4478" s="60">
        <f t="shared" ca="1" si="2307"/>
        <v>337733.69710478873</v>
      </c>
      <c r="T4478" s="60">
        <f t="shared" ca="1" si="2307"/>
        <v>4565.1614649142848</v>
      </c>
      <c r="U4478" s="60">
        <f t="shared" ca="1" si="2307"/>
        <v>117897.77600027196</v>
      </c>
      <c r="V4478" s="60">
        <f t="shared" ca="1" si="2307"/>
        <v>898298.10181299644</v>
      </c>
      <c r="W4478" s="60">
        <f t="shared" ca="1" si="2307"/>
        <v>0</v>
      </c>
      <c r="X4478" s="60">
        <f t="shared" ca="1" si="2307"/>
        <v>1020761.0392781827</v>
      </c>
      <c r="Y4478" s="60">
        <f t="shared" ca="1" si="2307"/>
        <v>61241.869229453885</v>
      </c>
      <c r="Z4478" s="60">
        <f t="shared" ca="1" si="2307"/>
        <v>494.2474769964976</v>
      </c>
      <c r="AA4478" s="60">
        <f t="shared" ca="1" si="2307"/>
        <v>61736.11670645039</v>
      </c>
      <c r="AB4478" s="60">
        <f t="shared" ca="1" si="2307"/>
        <v>1569.8906469662829</v>
      </c>
      <c r="AC4478" s="60">
        <f t="shared" ca="1" si="2307"/>
        <v>6130.7106194852604</v>
      </c>
      <c r="AD4478" s="60">
        <f t="shared" ca="1" si="2307"/>
        <v>1383.6699140411592</v>
      </c>
    </row>
    <row r="4479" spans="1:30" hidden="1" outlineLevel="1">
      <c r="D4479" s="7"/>
      <c r="E4479" s="11"/>
      <c r="F4479" s="11"/>
      <c r="G4479" s="55" t="str">
        <f>$G$11</f>
        <v>DISTPRI</v>
      </c>
      <c r="H4479" s="60">
        <f t="shared" ref="H4479:AD4479" ca="1" si="2308">+H4402+H4470</f>
        <v>6644420.182176658</v>
      </c>
      <c r="I4479" s="60">
        <f t="shared" ca="1" si="2308"/>
        <v>107711.54557173239</v>
      </c>
      <c r="J4479" s="60">
        <f t="shared" ca="1" si="2308"/>
        <v>731873.8029654352</v>
      </c>
      <c r="K4479" s="60">
        <f t="shared" ca="1" si="2308"/>
        <v>2304468.556093228</v>
      </c>
      <c r="L4479" s="60">
        <f t="shared" ca="1" si="2308"/>
        <v>76945.916895586546</v>
      </c>
      <c r="M4479" s="60">
        <f t="shared" ca="1" si="2308"/>
        <v>0</v>
      </c>
      <c r="N4479" s="60">
        <f t="shared" ca="1" si="2308"/>
        <v>2381414.4729888136</v>
      </c>
      <c r="O4479" s="60">
        <f t="shared" ca="1" si="2308"/>
        <v>1722595.0119309211</v>
      </c>
      <c r="P4479" s="60">
        <f t="shared" ca="1" si="2308"/>
        <v>367569.38124674285</v>
      </c>
      <c r="Q4479" s="60">
        <f t="shared" ca="1" si="2308"/>
        <v>0</v>
      </c>
      <c r="R4479" s="60">
        <f t="shared" ca="1" si="2308"/>
        <v>0</v>
      </c>
      <c r="S4479" s="60">
        <f t="shared" ca="1" si="2308"/>
        <v>2090164.3931776648</v>
      </c>
      <c r="T4479" s="60">
        <f t="shared" ca="1" si="2308"/>
        <v>31889.814001819886</v>
      </c>
      <c r="U4479" s="60">
        <f t="shared" ca="1" si="2308"/>
        <v>813690.72039807751</v>
      </c>
      <c r="V4479" s="60">
        <f t="shared" ca="1" si="2308"/>
        <v>0</v>
      </c>
      <c r="W4479" s="60">
        <f t="shared" ca="1" si="2308"/>
        <v>0</v>
      </c>
      <c r="X4479" s="60">
        <f t="shared" ca="1" si="2308"/>
        <v>845580.53439989709</v>
      </c>
      <c r="Y4479" s="60">
        <f t="shared" ca="1" si="2308"/>
        <v>420583.55377082166</v>
      </c>
      <c r="Z4479" s="60">
        <f t="shared" ca="1" si="2308"/>
        <v>3385.8132878744482</v>
      </c>
      <c r="AA4479" s="60">
        <f t="shared" ca="1" si="2308"/>
        <v>423969.36705869617</v>
      </c>
      <c r="AB4479" s="60">
        <f t="shared" ca="1" si="2308"/>
        <v>10927.648986212927</v>
      </c>
      <c r="AC4479" s="60">
        <f t="shared" ca="1" si="2308"/>
        <v>43075.126056392888</v>
      </c>
      <c r="AD4479" s="60">
        <f t="shared" ca="1" si="2308"/>
        <v>9703.2909718175524</v>
      </c>
    </row>
    <row r="4480" spans="1:30" hidden="1" outlineLevel="1">
      <c r="D4480" s="7"/>
      <c r="E4480" s="11"/>
      <c r="F4480" s="11"/>
      <c r="G4480" s="55" t="str">
        <f>$G$12</f>
        <v>DISTSEC</v>
      </c>
      <c r="H4480" s="60">
        <f t="shared" ref="H4480:AD4480" ca="1" si="2309">+H4403+H4471</f>
        <v>2727598.7428734903</v>
      </c>
      <c r="I4480" s="60">
        <f t="shared" ca="1" si="2309"/>
        <v>62023.731461613716</v>
      </c>
      <c r="J4480" s="60">
        <f t="shared" ca="1" si="2309"/>
        <v>425669.05123905401</v>
      </c>
      <c r="K4480" s="60">
        <f t="shared" ca="1" si="2309"/>
        <v>1113995.1382850213</v>
      </c>
      <c r="L4480" s="60">
        <f t="shared" ca="1" si="2309"/>
        <v>0</v>
      </c>
      <c r="M4480" s="60">
        <f t="shared" ca="1" si="2309"/>
        <v>0</v>
      </c>
      <c r="N4480" s="60">
        <f t="shared" ca="1" si="2309"/>
        <v>1113995.1382850213</v>
      </c>
      <c r="O4480" s="60">
        <f t="shared" ca="1" si="2309"/>
        <v>707683.2138970776</v>
      </c>
      <c r="P4480" s="60">
        <f t="shared" ca="1" si="2309"/>
        <v>0</v>
      </c>
      <c r="Q4480" s="60">
        <f t="shared" ca="1" si="2309"/>
        <v>0</v>
      </c>
      <c r="R4480" s="60">
        <f t="shared" ca="1" si="2309"/>
        <v>0</v>
      </c>
      <c r="S4480" s="60">
        <f t="shared" ca="1" si="2309"/>
        <v>707683.2138970776</v>
      </c>
      <c r="T4480" s="60">
        <f t="shared" ca="1" si="2309"/>
        <v>9939.1711953499816</v>
      </c>
      <c r="U4480" s="60">
        <f t="shared" ca="1" si="2309"/>
        <v>0</v>
      </c>
      <c r="V4480" s="60">
        <f t="shared" ca="1" si="2309"/>
        <v>0</v>
      </c>
      <c r="W4480" s="60">
        <f t="shared" ca="1" si="2309"/>
        <v>0</v>
      </c>
      <c r="X4480" s="60">
        <f t="shared" ca="1" si="2309"/>
        <v>9939.1711953499816</v>
      </c>
      <c r="Y4480" s="60">
        <f t="shared" ca="1" si="2309"/>
        <v>211391.57483184553</v>
      </c>
      <c r="Z4480" s="60">
        <f t="shared" ca="1" si="2309"/>
        <v>0</v>
      </c>
      <c r="AA4480" s="60">
        <f t="shared" ca="1" si="2309"/>
        <v>211391.57483184553</v>
      </c>
      <c r="AB4480" s="60">
        <f t="shared" ca="1" si="2309"/>
        <v>4216.3762232676991</v>
      </c>
      <c r="AC4480" s="60">
        <f t="shared" ca="1" si="2309"/>
        <v>164678.43622648661</v>
      </c>
      <c r="AD4480" s="60">
        <f t="shared" ca="1" si="2309"/>
        <v>28002.049513773734</v>
      </c>
    </row>
    <row r="4481" spans="1:30" hidden="1" outlineLevel="1">
      <c r="D4481" s="7"/>
      <c r="E4481" s="11"/>
      <c r="F4481" s="11"/>
      <c r="G4481" s="55" t="str">
        <f>$G$13</f>
        <v>ENERGY</v>
      </c>
      <c r="H4481" s="60">
        <f t="shared" ref="H4481:AD4481" ca="1" si="2310">+H4404+H4472</f>
        <v>1411240.6438387441</v>
      </c>
      <c r="I4481" s="60">
        <f t="shared" ca="1" si="2310"/>
        <v>-441.53303638761417</v>
      </c>
      <c r="J4481" s="60">
        <f t="shared" ca="1" si="2310"/>
        <v>68019.523491185857</v>
      </c>
      <c r="K4481" s="60">
        <f t="shared" ca="1" si="2310"/>
        <v>195647.47643999249</v>
      </c>
      <c r="L4481" s="60">
        <f t="shared" ca="1" si="2310"/>
        <v>6550.0244907410879</v>
      </c>
      <c r="M4481" s="60">
        <f t="shared" ca="1" si="2310"/>
        <v>-2975.0821425949443</v>
      </c>
      <c r="N4481" s="60">
        <f t="shared" ca="1" si="2310"/>
        <v>199222.41878813706</v>
      </c>
      <c r="O4481" s="60">
        <f t="shared" ca="1" si="2310"/>
        <v>178692.25843504575</v>
      </c>
      <c r="P4481" s="60">
        <f t="shared" ca="1" si="2310"/>
        <v>39668.535669661745</v>
      </c>
      <c r="Q4481" s="60">
        <f t="shared" ca="1" si="2310"/>
        <v>19730.286354563606</v>
      </c>
      <c r="R4481" s="60">
        <f t="shared" ca="1" si="2310"/>
        <v>1305.2359339437353</v>
      </c>
      <c r="S4481" s="60">
        <f t="shared" ca="1" si="2310"/>
        <v>239396.3163932141</v>
      </c>
      <c r="T4481" s="60">
        <f t="shared" ca="1" si="2310"/>
        <v>3453.9231755671171</v>
      </c>
      <c r="U4481" s="60">
        <f t="shared" ca="1" si="2310"/>
        <v>95492.926257202329</v>
      </c>
      <c r="V4481" s="60">
        <f t="shared" ca="1" si="2310"/>
        <v>594082.09914248192</v>
      </c>
      <c r="W4481" s="60">
        <f t="shared" ca="1" si="2310"/>
        <v>129809.46270375777</v>
      </c>
      <c r="X4481" s="60">
        <f t="shared" ca="1" si="2310"/>
        <v>822838.41127900139</v>
      </c>
      <c r="Y4481" s="60">
        <f t="shared" ca="1" si="2310"/>
        <v>38227.815402571083</v>
      </c>
      <c r="Z4481" s="60">
        <f t="shared" ca="1" si="2310"/>
        <v>297.43697481366428</v>
      </c>
      <c r="AA4481" s="60">
        <f t="shared" ca="1" si="2310"/>
        <v>38525.252377384801</v>
      </c>
      <c r="AB4481" s="60">
        <f t="shared" ca="1" si="2310"/>
        <v>1343.4051766592872</v>
      </c>
      <c r="AC4481" s="60">
        <f t="shared" ca="1" si="2310"/>
        <v>35586.699126652165</v>
      </c>
      <c r="AD4481" s="60">
        <f t="shared" ca="1" si="2310"/>
        <v>6750.1502428907015</v>
      </c>
    </row>
    <row r="4482" spans="1:30" hidden="1" outlineLevel="1">
      <c r="D4482" s="7"/>
      <c r="E4482" s="11"/>
      <c r="F4482" s="11"/>
      <c r="G4482" s="55" t="str">
        <f>$G$14</f>
        <v>CUSTOMER</v>
      </c>
      <c r="H4482" s="60">
        <f t="shared" ref="H4482:AD4482" ca="1" si="2311">+H4405+H4473</f>
        <v>4019130.6656292202</v>
      </c>
      <c r="I4482" s="60">
        <f t="shared" ca="1" si="2311"/>
        <v>19071.427297225749</v>
      </c>
      <c r="J4482" s="60">
        <f t="shared" ca="1" si="2311"/>
        <v>701863.42625600507</v>
      </c>
      <c r="K4482" s="60">
        <f t="shared" ca="1" si="2311"/>
        <v>172847.76875709512</v>
      </c>
      <c r="L4482" s="60">
        <f t="shared" ca="1" si="2311"/>
        <v>59880.895444171882</v>
      </c>
      <c r="M4482" s="60">
        <f t="shared" ca="1" si="2311"/>
        <v>19013.208066009283</v>
      </c>
      <c r="N4482" s="60">
        <f t="shared" ca="1" si="2311"/>
        <v>251741.87226727625</v>
      </c>
      <c r="O4482" s="60">
        <f t="shared" ca="1" si="2311"/>
        <v>48695.375366821288</v>
      </c>
      <c r="P4482" s="60">
        <f t="shared" ca="1" si="2311"/>
        <v>16500.659304301098</v>
      </c>
      <c r="Q4482" s="60">
        <f t="shared" ca="1" si="2311"/>
        <v>38522.408399459047</v>
      </c>
      <c r="R4482" s="60">
        <f t="shared" ca="1" si="2311"/>
        <v>10459.856812461368</v>
      </c>
      <c r="S4482" s="60">
        <f t="shared" ca="1" si="2311"/>
        <v>114178.29988304284</v>
      </c>
      <c r="T4482" s="60">
        <f t="shared" ca="1" si="2311"/>
        <v>174.10342817272644</v>
      </c>
      <c r="U4482" s="60">
        <f t="shared" ca="1" si="2311"/>
        <v>7022.8862112545767</v>
      </c>
      <c r="V4482" s="60">
        <f t="shared" ca="1" si="2311"/>
        <v>41279.091237850174</v>
      </c>
      <c r="W4482" s="60">
        <f t="shared" ca="1" si="2311"/>
        <v>8700.2483789567214</v>
      </c>
      <c r="X4482" s="60">
        <f t="shared" ca="1" si="2311"/>
        <v>57176.329256234189</v>
      </c>
      <c r="Y4482" s="60">
        <f t="shared" ca="1" si="2311"/>
        <v>10914.2123557058</v>
      </c>
      <c r="Z4482" s="60">
        <f t="shared" ca="1" si="2311"/>
        <v>95.407669254510623</v>
      </c>
      <c r="AA4482" s="60">
        <f t="shared" ca="1" si="2311"/>
        <v>11009.620024960303</v>
      </c>
      <c r="AB4482" s="60">
        <f t="shared" ca="1" si="2311"/>
        <v>395.38167139592935</v>
      </c>
      <c r="AC4482" s="60">
        <f t="shared" ca="1" si="2311"/>
        <v>2534944.6042934917</v>
      </c>
      <c r="AD4482" s="60">
        <f t="shared" ca="1" si="2311"/>
        <v>328749.70467958652</v>
      </c>
    </row>
    <row r="4483" spans="1:30" ht="15" collapsed="1">
      <c r="A4483" s="167" t="s">
        <v>551</v>
      </c>
      <c r="D4483" s="7"/>
      <c r="E4483" s="15">
        <f>+E4406+E4474</f>
        <v>43690669.667209938</v>
      </c>
      <c r="F4483" s="11"/>
      <c r="G4483" s="55" t="str">
        <f>$G$15</f>
        <v>TOTAL</v>
      </c>
      <c r="H4483" s="60">
        <f t="shared" ref="H4483:AD4483" ca="1" si="2312">+H4406+H4474</f>
        <v>43690669.667209983</v>
      </c>
      <c r="I4483" s="60">
        <f t="shared" ca="1" si="2312"/>
        <v>804189.92753742472</v>
      </c>
      <c r="J4483" s="60">
        <f t="shared" ca="1" si="2312"/>
        <v>3761005.0211688569</v>
      </c>
      <c r="K4483" s="60">
        <f t="shared" ca="1" si="2312"/>
        <v>9231668.2282339316</v>
      </c>
      <c r="L4483" s="60">
        <f t="shared" ca="1" si="2312"/>
        <v>304170.78182469</v>
      </c>
      <c r="M4483" s="60">
        <f t="shared" ca="1" si="2312"/>
        <v>48082.175398604537</v>
      </c>
      <c r="N4483" s="60">
        <f t="shared" ca="1" si="2312"/>
        <v>9583921.1854572259</v>
      </c>
      <c r="O4483" s="60">
        <f t="shared" ca="1" si="2312"/>
        <v>6783941.5455800733</v>
      </c>
      <c r="P4483" s="60">
        <f t="shared" ca="1" si="2312"/>
        <v>1287827.4300181735</v>
      </c>
      <c r="Q4483" s="60">
        <f t="shared" ca="1" si="2312"/>
        <v>448829.42068959767</v>
      </c>
      <c r="R4483" s="60">
        <f t="shared" ca="1" si="2312"/>
        <v>28369.798411022228</v>
      </c>
      <c r="S4483" s="60">
        <f t="shared" ca="1" si="2312"/>
        <v>8548968.1946988646</v>
      </c>
      <c r="T4483" s="60">
        <f t="shared" ca="1" si="2312"/>
        <v>116629.32392656065</v>
      </c>
      <c r="U4483" s="60">
        <f t="shared" ca="1" si="2312"/>
        <v>2716510.3687932971</v>
      </c>
      <c r="V4483" s="60">
        <f t="shared" ca="1" si="2312"/>
        <v>11402559.681689544</v>
      </c>
      <c r="W4483" s="60">
        <f t="shared" ca="1" si="2312"/>
        <v>1862418.5489654704</v>
      </c>
      <c r="X4483" s="60">
        <f t="shared" ca="1" si="2312"/>
        <v>16098117.923374876</v>
      </c>
      <c r="Y4483" s="60">
        <f t="shared" ca="1" si="2312"/>
        <v>1681970.8324680952</v>
      </c>
      <c r="Z4483" s="60">
        <f t="shared" ca="1" si="2312"/>
        <v>13204.341642310957</v>
      </c>
      <c r="AA4483" s="60">
        <f t="shared" ca="1" si="2312"/>
        <v>1695175.174110407</v>
      </c>
      <c r="AB4483" s="60">
        <f t="shared" ca="1" si="2312"/>
        <v>40287.799217724052</v>
      </c>
      <c r="AC4483" s="60">
        <f t="shared" ca="1" si="2312"/>
        <v>2784415.576322508</v>
      </c>
      <c r="AD4483" s="60">
        <f t="shared" ca="1" si="2312"/>
        <v>374588.86532210989</v>
      </c>
    </row>
    <row r="4484" spans="1:30">
      <c r="D4484" s="7"/>
      <c r="E4484" s="7"/>
      <c r="F4484" s="60"/>
      <c r="G4484" s="7"/>
      <c r="H4484" s="4"/>
      <c r="I4484" s="5"/>
      <c r="J4484" s="5"/>
      <c r="K4484" s="5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</row>
    <row r="4485" spans="1:30">
      <c r="B4485" s="112" t="s">
        <v>181</v>
      </c>
      <c r="D4485" s="7"/>
      <c r="H4485" s="12">
        <f t="shared" ref="H4485:AD4485" ca="1" si="2313">H4483/H853</f>
        <v>3.6564647901450038E-2</v>
      </c>
      <c r="I4485" s="12">
        <f t="shared" ca="1" si="2313"/>
        <v>1.1774618732608604E-3</v>
      </c>
      <c r="J4485" s="12">
        <f t="shared" ca="1" si="2313"/>
        <v>9.8720100822368984E-2</v>
      </c>
      <c r="K4485" s="12">
        <f t="shared" ca="1" si="2313"/>
        <v>8.4588993699227621E-2</v>
      </c>
      <c r="L4485" s="12">
        <f t="shared" ca="1" si="2313"/>
        <v>9.8080068096710576E-2</v>
      </c>
      <c r="M4485" s="12">
        <f t="shared" ca="1" si="2313"/>
        <v>-0.8737928422027591</v>
      </c>
      <c r="N4485" s="12">
        <f t="shared" ca="1" si="2313"/>
        <v>8.5432054217236417E-2</v>
      </c>
      <c r="O4485" s="12">
        <f t="shared" ca="1" si="2313"/>
        <v>8.3645524835067847E-2</v>
      </c>
      <c r="P4485" s="12">
        <f t="shared" ca="1" si="2313"/>
        <v>9.8764596525953485E-2</v>
      </c>
      <c r="Q4485" s="12">
        <f t="shared" ca="1" si="2313"/>
        <v>0.11177999015581855</v>
      </c>
      <c r="R4485" s="12">
        <f t="shared" ca="1" si="2313"/>
        <v>0.15666311227413204</v>
      </c>
      <c r="S4485" s="12">
        <f t="shared" ca="1" si="2313"/>
        <v>8.6933468769446062E-2</v>
      </c>
      <c r="T4485" s="12">
        <f t="shared" ca="1" si="2313"/>
        <v>4.3096806128904784E-2</v>
      </c>
      <c r="U4485" s="12">
        <f t="shared" ca="1" si="2313"/>
        <v>6.8748706055663716E-2</v>
      </c>
      <c r="V4485" s="12">
        <f t="shared" ca="1" si="2313"/>
        <v>7.4576175576375012E-2</v>
      </c>
      <c r="W4485" s="12">
        <f t="shared" ca="1" si="2313"/>
        <v>8.836718792429632E-2</v>
      </c>
      <c r="X4485" s="12">
        <f t="shared" ca="1" si="2313"/>
        <v>7.4461480566288762E-2</v>
      </c>
      <c r="Y4485" s="12">
        <f t="shared" ca="1" si="2313"/>
        <v>6.7024205610017734E-2</v>
      </c>
      <c r="Z4485" s="12">
        <f t="shared" ca="1" si="2313"/>
        <v>3.2670183274448518E-2</v>
      </c>
      <c r="AA4485" s="12">
        <f t="shared" ca="1" si="2313"/>
        <v>6.6479681489896914E-2</v>
      </c>
      <c r="AB4485" s="12">
        <f t="shared" ca="1" si="2313"/>
        <v>0.12821255069862683</v>
      </c>
      <c r="AC4485" s="12">
        <f t="shared" ca="1" si="2313"/>
        <v>0.14779838801075551</v>
      </c>
      <c r="AD4485" s="12">
        <f t="shared" ca="1" si="2313"/>
        <v>0.15370184516163365</v>
      </c>
    </row>
    <row r="4486" spans="1:30" s="169" customFormat="1" ht="13.5" thickBot="1">
      <c r="I4486" s="170"/>
      <c r="J4486" s="170"/>
      <c r="K4486" s="170"/>
      <c r="L4486" s="170"/>
      <c r="M4486" s="170"/>
      <c r="N4486" s="170"/>
      <c r="O4486" s="170"/>
      <c r="P4486" s="170"/>
      <c r="Q4486" s="170"/>
      <c r="R4486" s="170"/>
      <c r="S4486" s="170"/>
      <c r="T4486" s="170"/>
      <c r="U4486" s="170"/>
      <c r="V4486" s="170"/>
      <c r="W4486" s="170"/>
      <c r="X4486" s="170"/>
      <c r="Y4486" s="170"/>
      <c r="Z4486" s="170"/>
      <c r="AA4486" s="170"/>
      <c r="AB4486" s="170"/>
      <c r="AC4486" s="170"/>
      <c r="AD4486" s="170"/>
    </row>
    <row r="4487" spans="1:30" ht="20.25" customHeight="1" thickTop="1">
      <c r="A4487" s="173" t="s">
        <v>21</v>
      </c>
      <c r="D4487" s="7"/>
      <c r="E4487" s="3"/>
      <c r="F4487" s="3"/>
      <c r="G4487" s="3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6"/>
    </row>
    <row r="4488" spans="1:30" hidden="1" outlineLevel="1">
      <c r="D4488" s="7"/>
      <c r="E4488" s="51"/>
      <c r="F4488" s="52" t="str">
        <f>F4495</f>
        <v>PROD_DEMAND</v>
      </c>
      <c r="G4488" s="55" t="str">
        <f>$G$8</f>
        <v>PRODUCTION</v>
      </c>
      <c r="H4488" s="4">
        <f t="shared" ref="H4488:H4535" si="2314">SUBTOTAL(9,I4488:AD4488)</f>
        <v>12848663</v>
      </c>
      <c r="I4488" s="5">
        <f>VLOOKUP(CONCATENATE($F4488," ",$G4488),AllocFactorMatrix,(I$4+1),FALSE)*$E4495</f>
        <v>7133661.046582737</v>
      </c>
      <c r="J4488" s="5">
        <f>VLOOKUP(CONCATENATE($F4488," ",$G4488),AllocFactorMatrix,(J$4+1),FALSE)*$E4495</f>
        <v>328254.52798717056</v>
      </c>
      <c r="K4488" s="5">
        <f>VLOOKUP(CONCATENATE($F4488," ",$G4488),AllocFactorMatrix,(K$4+1),FALSE)*$E4495</f>
        <v>1081364.6662970113</v>
      </c>
      <c r="L4488" s="5">
        <f>VLOOKUP(CONCATENATE($F4488," ",$G4488),AllocFactorMatrix,(L$4+1),FALSE)*$E4495</f>
        <v>27019.85085255673</v>
      </c>
      <c r="M4488" s="5">
        <f>VLOOKUP(CONCATENATE($F4488," ",$G4488),AllocFactorMatrix,(M$4+1),FALSE)*$E4495</f>
        <v>3478.2584208374706</v>
      </c>
      <c r="N4488" s="5">
        <f t="shared" ref="N4488:N4535" si="2315">SUBTOTAL(9,K4488:M4488)</f>
        <v>1111862.7755704056</v>
      </c>
      <c r="O4488" s="5">
        <f>VLOOKUP(CONCATENATE($F4488," ",$G4488),AllocFactorMatrix,(O$4+1),FALSE)*$E4495</f>
        <v>822608.71803985036</v>
      </c>
      <c r="P4488" s="5">
        <f>VLOOKUP(CONCATENATE($F4488," ",$G4488),AllocFactorMatrix,(P$4+1),FALSE)*$E4495</f>
        <v>148893.74101710872</v>
      </c>
      <c r="Q4488" s="5">
        <f>VLOOKUP(CONCATENATE($F4488," ",$G4488),AllocFactorMatrix,(Q$4+1),FALSE)*$E4495</f>
        <v>57591.047812187498</v>
      </c>
      <c r="R4488" s="5">
        <f>VLOOKUP(CONCATENATE($F4488," ",$G4488),AllocFactorMatrix,(R$4+1),FALSE)*$E4495</f>
        <v>1240.8984232164726</v>
      </c>
      <c r="S4488" s="5">
        <f>SUBTOTAL(9,O4488:R4488)</f>
        <v>1030334.4052923629</v>
      </c>
      <c r="T4488" s="5">
        <f>VLOOKUP(CONCATENATE($F4488," ",$G4488),AllocFactorMatrix,(T$4+1),FALSE)*$E4495</f>
        <v>26120.830059946977</v>
      </c>
      <c r="U4488" s="5">
        <f>VLOOKUP(CONCATENATE($F4488," ",$G4488),AllocFactorMatrix,(U$4+1),FALSE)*$E4495</f>
        <v>415889.02266099938</v>
      </c>
      <c r="V4488" s="5">
        <f>VLOOKUP(CONCATENATE($F4488," ",$G4488),AllocFactorMatrix,(V$4+1),FALSE)*$E4495</f>
        <v>2255450.9244923359</v>
      </c>
      <c r="W4488" s="5">
        <f>VLOOKUP(CONCATENATE($F4488," ",$G4488),AllocFactorMatrix,(W$4+1),FALSE)*$E4495</f>
        <v>296755.67082740681</v>
      </c>
      <c r="X4488" s="5">
        <f>SUBTOTAL(9,T4488:W4488)</f>
        <v>2994216.4480406893</v>
      </c>
      <c r="Y4488" s="5">
        <f>VLOOKUP(CONCATENATE($F4488," ",$G4488),AllocFactorMatrix,(Y$4+1),FALSE)*$E4495</f>
        <v>242446.70110586201</v>
      </c>
      <c r="Z4488" s="5">
        <f>VLOOKUP(CONCATENATE($F4488," ",$G4488),AllocFactorMatrix,(Z$4+1),FALSE)*$E4495</f>
        <v>5039.6626638660673</v>
      </c>
      <c r="AA4488" s="5">
        <f t="shared" ref="AA4488:AA4535" si="2316">SUBTOTAL(9,Y4488:Z4488)</f>
        <v>247486.36376972808</v>
      </c>
      <c r="AB4488" s="5">
        <f>VLOOKUP(CONCATENATE($F4488," ",$G4488),AllocFactorMatrix,(AB$4+1),FALSE)*$E4495</f>
        <v>2847.4327569052261</v>
      </c>
      <c r="AC4488" s="5">
        <f>VLOOKUP(CONCATENATE($F4488," ",$G4488),AllocFactorMatrix,(AC$4+1),FALSE)*$E4495</f>
        <v>0</v>
      </c>
      <c r="AD4488" s="5">
        <f>VLOOKUP(CONCATENATE($F4488," ",$G4488),AllocFactorMatrix,(AD$4+1),FALSE)*$E4495</f>
        <v>0</v>
      </c>
    </row>
    <row r="4489" spans="1:30" hidden="1" outlineLevel="1">
      <c r="D4489" s="7"/>
      <c r="E4489" s="51"/>
      <c r="F4489" s="52" t="str">
        <f>F4495</f>
        <v>PROD_DEMAND</v>
      </c>
      <c r="G4489" s="55" t="str">
        <f>$G$9</f>
        <v>BULKTRAN</v>
      </c>
      <c r="H4489" s="4">
        <f t="shared" si="2314"/>
        <v>0</v>
      </c>
      <c r="I4489" s="5">
        <f>VLOOKUP(CONCATENATE($F4489," ",$G4489),AllocFactorMatrix,(I$4+1),FALSE)*$E4495</f>
        <v>0</v>
      </c>
      <c r="J4489" s="5">
        <f>VLOOKUP(CONCATENATE($F4489," ",$G4489),AllocFactorMatrix,(J$4+1),FALSE)*$E4495</f>
        <v>0</v>
      </c>
      <c r="K4489" s="5">
        <f>VLOOKUP(CONCATENATE($F4489," ",$G4489),AllocFactorMatrix,(K$4+1),FALSE)*$E4495</f>
        <v>0</v>
      </c>
      <c r="L4489" s="5">
        <f>VLOOKUP(CONCATENATE($F4489," ",$G4489),AllocFactorMatrix,(L$4+1),FALSE)*$E4495</f>
        <v>0</v>
      </c>
      <c r="M4489" s="5">
        <f>VLOOKUP(CONCATENATE($F4489," ",$G4489),AllocFactorMatrix,(M$4+1),FALSE)*$E4495</f>
        <v>0</v>
      </c>
      <c r="N4489" s="5">
        <f t="shared" si="2315"/>
        <v>0</v>
      </c>
      <c r="O4489" s="5">
        <f>VLOOKUP(CONCATENATE($F4489," ",$G4489),AllocFactorMatrix,(O$4+1),FALSE)*$E4495</f>
        <v>0</v>
      </c>
      <c r="P4489" s="5">
        <f>VLOOKUP(CONCATENATE($F4489," ",$G4489),AllocFactorMatrix,(P$4+1),FALSE)*$E4495</f>
        <v>0</v>
      </c>
      <c r="Q4489" s="5">
        <f>VLOOKUP(CONCATENATE($F4489," ",$G4489),AllocFactorMatrix,(Q$4+1),FALSE)*$E4495</f>
        <v>0</v>
      </c>
      <c r="R4489" s="5">
        <f>VLOOKUP(CONCATENATE($F4489," ",$G4489),AllocFactorMatrix,(R$4+1),FALSE)*$E4495</f>
        <v>0</v>
      </c>
      <c r="S4489" s="5">
        <f t="shared" ref="S4489:S4535" si="2317">SUBTOTAL(9,O4489:R4489)</f>
        <v>0</v>
      </c>
      <c r="T4489" s="5">
        <f>VLOOKUP(CONCATENATE($F4489," ",$G4489),AllocFactorMatrix,(T$4+1),FALSE)*$E4495</f>
        <v>0</v>
      </c>
      <c r="U4489" s="5">
        <f>VLOOKUP(CONCATENATE($F4489," ",$G4489),AllocFactorMatrix,(U$4+1),FALSE)*$E4495</f>
        <v>0</v>
      </c>
      <c r="V4489" s="5">
        <f>VLOOKUP(CONCATENATE($F4489," ",$G4489),AllocFactorMatrix,(V$4+1),FALSE)*$E4495</f>
        <v>0</v>
      </c>
      <c r="W4489" s="5">
        <f>VLOOKUP(CONCATENATE($F4489," ",$G4489),AllocFactorMatrix,(W$4+1),FALSE)*$E4495</f>
        <v>0</v>
      </c>
      <c r="X4489" s="5">
        <f t="shared" ref="X4489:X4495" si="2318">SUBTOTAL(9,T4489:W4489)</f>
        <v>0</v>
      </c>
      <c r="Y4489" s="5">
        <f>VLOOKUP(CONCATENATE($F4489," ",$G4489),AllocFactorMatrix,(Y$4+1),FALSE)*$E4495</f>
        <v>0</v>
      </c>
      <c r="Z4489" s="5">
        <f>VLOOKUP(CONCATENATE($F4489," ",$G4489),AllocFactorMatrix,(Z$4+1),FALSE)*$E4495</f>
        <v>0</v>
      </c>
      <c r="AA4489" s="5">
        <f t="shared" si="2316"/>
        <v>0</v>
      </c>
      <c r="AB4489" s="5">
        <f>VLOOKUP(CONCATENATE($F4489," ",$G4489),AllocFactorMatrix,(AB$4+1),FALSE)*$E4495</f>
        <v>0</v>
      </c>
      <c r="AC4489" s="5">
        <f>VLOOKUP(CONCATENATE($F4489," ",$G4489),AllocFactorMatrix,(AC$4+1),FALSE)*$E4495</f>
        <v>0</v>
      </c>
      <c r="AD4489" s="5">
        <f>VLOOKUP(CONCATENATE($F4489," ",$G4489),AllocFactorMatrix,(AD$4+1),FALSE)*$E4495</f>
        <v>0</v>
      </c>
    </row>
    <row r="4490" spans="1:30" hidden="1" outlineLevel="1">
      <c r="D4490" s="7"/>
      <c r="E4490" s="51"/>
      <c r="F4490" s="52" t="str">
        <f>F4495</f>
        <v>PROD_DEMAND</v>
      </c>
      <c r="G4490" s="55" t="str">
        <f>$G$10</f>
        <v>SUBTRAN</v>
      </c>
      <c r="H4490" s="4">
        <f t="shared" si="2314"/>
        <v>0</v>
      </c>
      <c r="I4490" s="5">
        <f>VLOOKUP(CONCATENATE($F4490," ",$G4490),AllocFactorMatrix,(I$4+1),FALSE)*$E4495</f>
        <v>0</v>
      </c>
      <c r="J4490" s="5">
        <f>VLOOKUP(CONCATENATE($F4490," ",$G4490),AllocFactorMatrix,(J$4+1),FALSE)*$E4495</f>
        <v>0</v>
      </c>
      <c r="K4490" s="5">
        <f>VLOOKUP(CONCATENATE($F4490," ",$G4490),AllocFactorMatrix,(K$4+1),FALSE)*$E4495</f>
        <v>0</v>
      </c>
      <c r="L4490" s="5">
        <f>VLOOKUP(CONCATENATE($F4490," ",$G4490),AllocFactorMatrix,(L$4+1),FALSE)*$E4495</f>
        <v>0</v>
      </c>
      <c r="M4490" s="5">
        <f>VLOOKUP(CONCATENATE($F4490," ",$G4490),AllocFactorMatrix,(M$4+1),FALSE)*$E4495</f>
        <v>0</v>
      </c>
      <c r="N4490" s="5">
        <f t="shared" si="2315"/>
        <v>0</v>
      </c>
      <c r="O4490" s="5">
        <f>VLOOKUP(CONCATENATE($F4490," ",$G4490),AllocFactorMatrix,(O$4+1),FALSE)*$E4495</f>
        <v>0</v>
      </c>
      <c r="P4490" s="5">
        <f>VLOOKUP(CONCATENATE($F4490," ",$G4490),AllocFactorMatrix,(P$4+1),FALSE)*$E4495</f>
        <v>0</v>
      </c>
      <c r="Q4490" s="5">
        <f>VLOOKUP(CONCATENATE($F4490," ",$G4490),AllocFactorMatrix,(Q$4+1),FALSE)*$E4495</f>
        <v>0</v>
      </c>
      <c r="R4490" s="5">
        <f>VLOOKUP(CONCATENATE($F4490," ",$G4490),AllocFactorMatrix,(R$4+1),FALSE)*$E4495</f>
        <v>0</v>
      </c>
      <c r="S4490" s="5">
        <f t="shared" si="2317"/>
        <v>0</v>
      </c>
      <c r="T4490" s="5">
        <f>VLOOKUP(CONCATENATE($F4490," ",$G4490),AllocFactorMatrix,(T$4+1),FALSE)*$E4495</f>
        <v>0</v>
      </c>
      <c r="U4490" s="5">
        <f>VLOOKUP(CONCATENATE($F4490," ",$G4490),AllocFactorMatrix,(U$4+1),FALSE)*$E4495</f>
        <v>0</v>
      </c>
      <c r="V4490" s="5">
        <f>VLOOKUP(CONCATENATE($F4490," ",$G4490),AllocFactorMatrix,(V$4+1),FALSE)*$E4495</f>
        <v>0</v>
      </c>
      <c r="W4490" s="5">
        <f>VLOOKUP(CONCATENATE($F4490," ",$G4490),AllocFactorMatrix,(W$4+1),FALSE)*$E4495</f>
        <v>0</v>
      </c>
      <c r="X4490" s="5">
        <f t="shared" si="2318"/>
        <v>0</v>
      </c>
      <c r="Y4490" s="5">
        <f>VLOOKUP(CONCATENATE($F4490," ",$G4490),AllocFactorMatrix,(Y$4+1),FALSE)*$E4495</f>
        <v>0</v>
      </c>
      <c r="Z4490" s="5">
        <f>VLOOKUP(CONCATENATE($F4490," ",$G4490),AllocFactorMatrix,(Z$4+1),FALSE)*$E4495</f>
        <v>0</v>
      </c>
      <c r="AA4490" s="5">
        <f t="shared" si="2316"/>
        <v>0</v>
      </c>
      <c r="AB4490" s="5">
        <f>VLOOKUP(CONCATENATE($F4490," ",$G4490),AllocFactorMatrix,(AB$4+1),FALSE)*$E4495</f>
        <v>0</v>
      </c>
      <c r="AC4490" s="5">
        <f>VLOOKUP(CONCATENATE($F4490," ",$G4490),AllocFactorMatrix,(AC$4+1),FALSE)*$E4495</f>
        <v>0</v>
      </c>
      <c r="AD4490" s="5">
        <f>VLOOKUP(CONCATENATE($F4490," ",$G4490),AllocFactorMatrix,(AD$4+1),FALSE)*$E4495</f>
        <v>0</v>
      </c>
    </row>
    <row r="4491" spans="1:30" hidden="1" outlineLevel="1">
      <c r="D4491" s="7"/>
      <c r="E4491" s="51"/>
      <c r="F4491" s="52" t="str">
        <f>F4495</f>
        <v>PROD_DEMAND</v>
      </c>
      <c r="G4491" s="55" t="str">
        <f>$G$11</f>
        <v>DISTPRI</v>
      </c>
      <c r="H4491" s="4">
        <f t="shared" si="2314"/>
        <v>0</v>
      </c>
      <c r="I4491" s="5">
        <f>VLOOKUP(CONCATENATE($F4491," ",$G4491),AllocFactorMatrix,(I$4+1),FALSE)*$E4495</f>
        <v>0</v>
      </c>
      <c r="J4491" s="5">
        <f>VLOOKUP(CONCATENATE($F4491," ",$G4491),AllocFactorMatrix,(J$4+1),FALSE)*$E4495</f>
        <v>0</v>
      </c>
      <c r="K4491" s="5">
        <f>VLOOKUP(CONCATENATE($F4491," ",$G4491),AllocFactorMatrix,(K$4+1),FALSE)*$E4495</f>
        <v>0</v>
      </c>
      <c r="L4491" s="5">
        <f>VLOOKUP(CONCATENATE($F4491," ",$G4491),AllocFactorMatrix,(L$4+1),FALSE)*$E4495</f>
        <v>0</v>
      </c>
      <c r="M4491" s="5">
        <f>VLOOKUP(CONCATENATE($F4491," ",$G4491),AllocFactorMatrix,(M$4+1),FALSE)*$E4495</f>
        <v>0</v>
      </c>
      <c r="N4491" s="5">
        <f t="shared" si="2315"/>
        <v>0</v>
      </c>
      <c r="O4491" s="5">
        <f>VLOOKUP(CONCATENATE($F4491," ",$G4491),AllocFactorMatrix,(O$4+1),FALSE)*$E4495</f>
        <v>0</v>
      </c>
      <c r="P4491" s="5">
        <f>VLOOKUP(CONCATENATE($F4491," ",$G4491),AllocFactorMatrix,(P$4+1),FALSE)*$E4495</f>
        <v>0</v>
      </c>
      <c r="Q4491" s="5">
        <f>VLOOKUP(CONCATENATE($F4491," ",$G4491),AllocFactorMatrix,(Q$4+1),FALSE)*$E4495</f>
        <v>0</v>
      </c>
      <c r="R4491" s="5">
        <f>VLOOKUP(CONCATENATE($F4491," ",$G4491),AllocFactorMatrix,(R$4+1),FALSE)*$E4495</f>
        <v>0</v>
      </c>
      <c r="S4491" s="5">
        <f t="shared" si="2317"/>
        <v>0</v>
      </c>
      <c r="T4491" s="5">
        <f>VLOOKUP(CONCATENATE($F4491," ",$G4491),AllocFactorMatrix,(T$4+1),FALSE)*$E4495</f>
        <v>0</v>
      </c>
      <c r="U4491" s="5">
        <f>VLOOKUP(CONCATENATE($F4491," ",$G4491),AllocFactorMatrix,(U$4+1),FALSE)*$E4495</f>
        <v>0</v>
      </c>
      <c r="V4491" s="5">
        <f>VLOOKUP(CONCATENATE($F4491," ",$G4491),AllocFactorMatrix,(V$4+1),FALSE)*$E4495</f>
        <v>0</v>
      </c>
      <c r="W4491" s="5">
        <f>VLOOKUP(CONCATENATE($F4491," ",$G4491),AllocFactorMatrix,(W$4+1),FALSE)*$E4495</f>
        <v>0</v>
      </c>
      <c r="X4491" s="5">
        <f t="shared" si="2318"/>
        <v>0</v>
      </c>
      <c r="Y4491" s="5">
        <f>VLOOKUP(CONCATENATE($F4491," ",$G4491),AllocFactorMatrix,(Y$4+1),FALSE)*$E4495</f>
        <v>0</v>
      </c>
      <c r="Z4491" s="5">
        <f>VLOOKUP(CONCATENATE($F4491," ",$G4491),AllocFactorMatrix,(Z$4+1),FALSE)*$E4495</f>
        <v>0</v>
      </c>
      <c r="AA4491" s="5">
        <f t="shared" si="2316"/>
        <v>0</v>
      </c>
      <c r="AB4491" s="5">
        <f>VLOOKUP(CONCATENATE($F4491," ",$G4491),AllocFactorMatrix,(AB$4+1),FALSE)*$E4495</f>
        <v>0</v>
      </c>
      <c r="AC4491" s="5">
        <f>VLOOKUP(CONCATENATE($F4491," ",$G4491),AllocFactorMatrix,(AC$4+1),FALSE)*$E4495</f>
        <v>0</v>
      </c>
      <c r="AD4491" s="5">
        <f>VLOOKUP(CONCATENATE($F4491," ",$G4491),AllocFactorMatrix,(AD$4+1),FALSE)*$E4495</f>
        <v>0</v>
      </c>
    </row>
    <row r="4492" spans="1:30" hidden="1" outlineLevel="1">
      <c r="D4492" s="7"/>
      <c r="E4492" s="51"/>
      <c r="F4492" s="52" t="str">
        <f>F4495</f>
        <v>PROD_DEMAND</v>
      </c>
      <c r="G4492" s="55" t="str">
        <f>$G$12</f>
        <v>DISTSEC</v>
      </c>
      <c r="H4492" s="4">
        <f t="shared" si="2314"/>
        <v>0</v>
      </c>
      <c r="I4492" s="5">
        <f>VLOOKUP(CONCATENATE($F4492," ",$G4492),AllocFactorMatrix,(I$4+1),FALSE)*$E4495</f>
        <v>0</v>
      </c>
      <c r="J4492" s="5">
        <f>VLOOKUP(CONCATENATE($F4492," ",$G4492),AllocFactorMatrix,(J$4+1),FALSE)*$E4495</f>
        <v>0</v>
      </c>
      <c r="K4492" s="5">
        <f>VLOOKUP(CONCATENATE($F4492," ",$G4492),AllocFactorMatrix,(K$4+1),FALSE)*$E4495</f>
        <v>0</v>
      </c>
      <c r="L4492" s="5">
        <f>VLOOKUP(CONCATENATE($F4492," ",$G4492),AllocFactorMatrix,(L$4+1),FALSE)*$E4495</f>
        <v>0</v>
      </c>
      <c r="M4492" s="5">
        <f>VLOOKUP(CONCATENATE($F4492," ",$G4492),AllocFactorMatrix,(M$4+1),FALSE)*$E4495</f>
        <v>0</v>
      </c>
      <c r="N4492" s="5">
        <f t="shared" si="2315"/>
        <v>0</v>
      </c>
      <c r="O4492" s="5">
        <f>VLOOKUP(CONCATENATE($F4492," ",$G4492),AllocFactorMatrix,(O$4+1),FALSE)*$E4495</f>
        <v>0</v>
      </c>
      <c r="P4492" s="5">
        <f>VLOOKUP(CONCATENATE($F4492," ",$G4492),AllocFactorMatrix,(P$4+1),FALSE)*$E4495</f>
        <v>0</v>
      </c>
      <c r="Q4492" s="5">
        <f>VLOOKUP(CONCATENATE($F4492," ",$G4492),AllocFactorMatrix,(Q$4+1),FALSE)*$E4495</f>
        <v>0</v>
      </c>
      <c r="R4492" s="5">
        <f>VLOOKUP(CONCATENATE($F4492," ",$G4492),AllocFactorMatrix,(R$4+1),FALSE)*$E4495</f>
        <v>0</v>
      </c>
      <c r="S4492" s="5">
        <f t="shared" si="2317"/>
        <v>0</v>
      </c>
      <c r="T4492" s="5">
        <f>VLOOKUP(CONCATENATE($F4492," ",$G4492),AllocFactorMatrix,(T$4+1),FALSE)*$E4495</f>
        <v>0</v>
      </c>
      <c r="U4492" s="5">
        <f>VLOOKUP(CONCATENATE($F4492," ",$G4492),AllocFactorMatrix,(U$4+1),FALSE)*$E4495</f>
        <v>0</v>
      </c>
      <c r="V4492" s="5">
        <f>VLOOKUP(CONCATENATE($F4492," ",$G4492),AllocFactorMatrix,(V$4+1),FALSE)*$E4495</f>
        <v>0</v>
      </c>
      <c r="W4492" s="5">
        <f>VLOOKUP(CONCATENATE($F4492," ",$G4492),AllocFactorMatrix,(W$4+1),FALSE)*$E4495</f>
        <v>0</v>
      </c>
      <c r="X4492" s="5">
        <f t="shared" si="2318"/>
        <v>0</v>
      </c>
      <c r="Y4492" s="5">
        <f>VLOOKUP(CONCATENATE($F4492," ",$G4492),AllocFactorMatrix,(Y$4+1),FALSE)*$E4495</f>
        <v>0</v>
      </c>
      <c r="Z4492" s="5">
        <f>VLOOKUP(CONCATENATE($F4492," ",$G4492),AllocFactorMatrix,(Z$4+1),FALSE)*$E4495</f>
        <v>0</v>
      </c>
      <c r="AA4492" s="5">
        <f t="shared" si="2316"/>
        <v>0</v>
      </c>
      <c r="AB4492" s="5">
        <f>VLOOKUP(CONCATENATE($F4492," ",$G4492),AllocFactorMatrix,(AB$4+1),FALSE)*$E4495</f>
        <v>0</v>
      </c>
      <c r="AC4492" s="5">
        <f>VLOOKUP(CONCATENATE($F4492," ",$G4492),AllocFactorMatrix,(AC$4+1),FALSE)*$E4495</f>
        <v>0</v>
      </c>
      <c r="AD4492" s="5">
        <f>VLOOKUP(CONCATENATE($F4492," ",$G4492),AllocFactorMatrix,(AD$4+1),FALSE)*$E4495</f>
        <v>0</v>
      </c>
    </row>
    <row r="4493" spans="1:30" hidden="1" outlineLevel="1">
      <c r="D4493" s="7"/>
      <c r="E4493" s="51"/>
      <c r="F4493" s="52" t="str">
        <f>F4495</f>
        <v>PROD_DEMAND</v>
      </c>
      <c r="G4493" s="55" t="str">
        <f>$G$13</f>
        <v>ENERGY</v>
      </c>
      <c r="H4493" s="4">
        <f t="shared" si="2314"/>
        <v>0</v>
      </c>
      <c r="I4493" s="5">
        <f>VLOOKUP(CONCATENATE($F4493," ",$G4493),AllocFactorMatrix,(I$4+1),FALSE)*$E4495</f>
        <v>0</v>
      </c>
      <c r="J4493" s="5">
        <f>VLOOKUP(CONCATENATE($F4493," ",$G4493),AllocFactorMatrix,(J$4+1),FALSE)*$E4495</f>
        <v>0</v>
      </c>
      <c r="K4493" s="5">
        <f>VLOOKUP(CONCATENATE($F4493," ",$G4493),AllocFactorMatrix,(K$4+1),FALSE)*$E4495</f>
        <v>0</v>
      </c>
      <c r="L4493" s="5">
        <f>VLOOKUP(CONCATENATE($F4493," ",$G4493),AllocFactorMatrix,(L$4+1),FALSE)*$E4495</f>
        <v>0</v>
      </c>
      <c r="M4493" s="5">
        <f>VLOOKUP(CONCATENATE($F4493," ",$G4493),AllocFactorMatrix,(M$4+1),FALSE)*$E4495</f>
        <v>0</v>
      </c>
      <c r="N4493" s="5">
        <f t="shared" si="2315"/>
        <v>0</v>
      </c>
      <c r="O4493" s="5">
        <f>VLOOKUP(CONCATENATE($F4493," ",$G4493),AllocFactorMatrix,(O$4+1),FALSE)*$E4495</f>
        <v>0</v>
      </c>
      <c r="P4493" s="5">
        <f>VLOOKUP(CONCATENATE($F4493," ",$G4493),AllocFactorMatrix,(P$4+1),FALSE)*$E4495</f>
        <v>0</v>
      </c>
      <c r="Q4493" s="5">
        <f>VLOOKUP(CONCATENATE($F4493," ",$G4493),AllocFactorMatrix,(Q$4+1),FALSE)*$E4495</f>
        <v>0</v>
      </c>
      <c r="R4493" s="5">
        <f>VLOOKUP(CONCATENATE($F4493," ",$G4493),AllocFactorMatrix,(R$4+1),FALSE)*$E4495</f>
        <v>0</v>
      </c>
      <c r="S4493" s="5">
        <f t="shared" si="2317"/>
        <v>0</v>
      </c>
      <c r="T4493" s="5">
        <f>VLOOKUP(CONCATENATE($F4493," ",$G4493),AllocFactorMatrix,(T$4+1),FALSE)*$E4495</f>
        <v>0</v>
      </c>
      <c r="U4493" s="5">
        <f>VLOOKUP(CONCATENATE($F4493," ",$G4493),AllocFactorMatrix,(U$4+1),FALSE)*$E4495</f>
        <v>0</v>
      </c>
      <c r="V4493" s="5">
        <f>VLOOKUP(CONCATENATE($F4493," ",$G4493),AllocFactorMatrix,(V$4+1),FALSE)*$E4495</f>
        <v>0</v>
      </c>
      <c r="W4493" s="5">
        <f>VLOOKUP(CONCATENATE($F4493," ",$G4493),AllocFactorMatrix,(W$4+1),FALSE)*$E4495</f>
        <v>0</v>
      </c>
      <c r="X4493" s="5">
        <f t="shared" si="2318"/>
        <v>0</v>
      </c>
      <c r="Y4493" s="5">
        <f>VLOOKUP(CONCATENATE($F4493," ",$G4493),AllocFactorMatrix,(Y$4+1),FALSE)*$E4495</f>
        <v>0</v>
      </c>
      <c r="Z4493" s="5">
        <f>VLOOKUP(CONCATENATE($F4493," ",$G4493),AllocFactorMatrix,(Z$4+1),FALSE)*$E4495</f>
        <v>0</v>
      </c>
      <c r="AA4493" s="5">
        <f t="shared" si="2316"/>
        <v>0</v>
      </c>
      <c r="AB4493" s="5">
        <f>VLOOKUP(CONCATENATE($F4493," ",$G4493),AllocFactorMatrix,(AB$4+1),FALSE)*$E4495</f>
        <v>0</v>
      </c>
      <c r="AC4493" s="5">
        <f>VLOOKUP(CONCATENATE($F4493," ",$G4493),AllocFactorMatrix,(AC$4+1),FALSE)*$E4495</f>
        <v>0</v>
      </c>
      <c r="AD4493" s="5">
        <f>VLOOKUP(CONCATENATE($F4493," ",$G4493),AllocFactorMatrix,(AD$4+1),FALSE)*$E4495</f>
        <v>0</v>
      </c>
    </row>
    <row r="4494" spans="1:30" hidden="1" outlineLevel="1">
      <c r="D4494" s="7"/>
      <c r="E4494" s="51"/>
      <c r="F4494" s="52" t="str">
        <f>F4495</f>
        <v>PROD_DEMAND</v>
      </c>
      <c r="G4494" s="55" t="str">
        <f>$G$14</f>
        <v>CUSTOMER</v>
      </c>
      <c r="H4494" s="4">
        <f t="shared" si="2314"/>
        <v>0</v>
      </c>
      <c r="I4494" s="5">
        <f>VLOOKUP(CONCATENATE($F4494," ",$G4494),AllocFactorMatrix,(I$4+1),FALSE)*$E4495</f>
        <v>0</v>
      </c>
      <c r="J4494" s="5">
        <f>VLOOKUP(CONCATENATE($F4494," ",$G4494),AllocFactorMatrix,(J$4+1),FALSE)*$E4495</f>
        <v>0</v>
      </c>
      <c r="K4494" s="5">
        <f>VLOOKUP(CONCATENATE($F4494," ",$G4494),AllocFactorMatrix,(K$4+1),FALSE)*$E4495</f>
        <v>0</v>
      </c>
      <c r="L4494" s="5">
        <f>VLOOKUP(CONCATENATE($F4494," ",$G4494),AllocFactorMatrix,(L$4+1),FALSE)*$E4495</f>
        <v>0</v>
      </c>
      <c r="M4494" s="5">
        <f>VLOOKUP(CONCATENATE($F4494," ",$G4494),AllocFactorMatrix,(M$4+1),FALSE)*$E4495</f>
        <v>0</v>
      </c>
      <c r="N4494" s="5">
        <f t="shared" si="2315"/>
        <v>0</v>
      </c>
      <c r="O4494" s="5">
        <f>VLOOKUP(CONCATENATE($F4494," ",$G4494),AllocFactorMatrix,(O$4+1),FALSE)*$E4495</f>
        <v>0</v>
      </c>
      <c r="P4494" s="5">
        <f>VLOOKUP(CONCATENATE($F4494," ",$G4494),AllocFactorMatrix,(P$4+1),FALSE)*$E4495</f>
        <v>0</v>
      </c>
      <c r="Q4494" s="5">
        <f>VLOOKUP(CONCATENATE($F4494," ",$G4494),AllocFactorMatrix,(Q$4+1),FALSE)*$E4495</f>
        <v>0</v>
      </c>
      <c r="R4494" s="5">
        <f>VLOOKUP(CONCATENATE($F4494," ",$G4494),AllocFactorMatrix,(R$4+1),FALSE)*$E4495</f>
        <v>0</v>
      </c>
      <c r="S4494" s="5">
        <f t="shared" si="2317"/>
        <v>0</v>
      </c>
      <c r="T4494" s="5">
        <f>VLOOKUP(CONCATENATE($F4494," ",$G4494),AllocFactorMatrix,(T$4+1),FALSE)*$E4495</f>
        <v>0</v>
      </c>
      <c r="U4494" s="5">
        <f>VLOOKUP(CONCATENATE($F4494," ",$G4494),AllocFactorMatrix,(U$4+1),FALSE)*$E4495</f>
        <v>0</v>
      </c>
      <c r="V4494" s="5">
        <f>VLOOKUP(CONCATENATE($F4494," ",$G4494),AllocFactorMatrix,(V$4+1),FALSE)*$E4495</f>
        <v>0</v>
      </c>
      <c r="W4494" s="5">
        <f>VLOOKUP(CONCATENATE($F4494," ",$G4494),AllocFactorMatrix,(W$4+1),FALSE)*$E4495</f>
        <v>0</v>
      </c>
      <c r="X4494" s="5">
        <f t="shared" si="2318"/>
        <v>0</v>
      </c>
      <c r="Y4494" s="5">
        <f>VLOOKUP(CONCATENATE($F4494," ",$G4494),AllocFactorMatrix,(Y$4+1),FALSE)*$E4495</f>
        <v>0</v>
      </c>
      <c r="Z4494" s="5">
        <f>VLOOKUP(CONCATENATE($F4494," ",$G4494),AllocFactorMatrix,(Z$4+1),FALSE)*$E4495</f>
        <v>0</v>
      </c>
      <c r="AA4494" s="5">
        <f t="shared" si="2316"/>
        <v>0</v>
      </c>
      <c r="AB4494" s="5">
        <f>VLOOKUP(CONCATENATE($F4494," ",$G4494),AllocFactorMatrix,(AB$4+1),FALSE)*$E4495</f>
        <v>0</v>
      </c>
      <c r="AC4494" s="5">
        <f>VLOOKUP(CONCATENATE($F4494," ",$G4494),AllocFactorMatrix,(AC$4+1),FALSE)*$E4495</f>
        <v>0</v>
      </c>
      <c r="AD4494" s="5">
        <f>VLOOKUP(CONCATENATE($F4494," ",$G4494),AllocFactorMatrix,(AD$4+1),FALSE)*$E4495</f>
        <v>0</v>
      </c>
    </row>
    <row r="4495" spans="1:30" collapsed="1">
      <c r="D4495" s="7" t="s">
        <v>133</v>
      </c>
      <c r="E4495" s="61">
        <v>12848663</v>
      </c>
      <c r="F4495" s="10" t="s">
        <v>30</v>
      </c>
      <c r="G4495" s="55" t="str">
        <f>$G$15</f>
        <v>TOTAL</v>
      </c>
      <c r="H4495" s="4">
        <f t="shared" si="2314"/>
        <v>12848663</v>
      </c>
      <c r="I4495" s="5">
        <f>VLOOKUP(CONCATENATE($F4495," ",$G4495),AllocFactorMatrix,(I$4+1),FALSE)*$E4495</f>
        <v>7133661.046582737</v>
      </c>
      <c r="J4495" s="5">
        <f>VLOOKUP(CONCATENATE($F4495," ",$G4495),AllocFactorMatrix,(J$4+1),FALSE)*$E4495</f>
        <v>328254.52798717056</v>
      </c>
      <c r="K4495" s="5">
        <f>VLOOKUP(CONCATENATE($F4495," ",$G4495),AllocFactorMatrix,(K$4+1),FALSE)*$E4495</f>
        <v>1081364.6662970113</v>
      </c>
      <c r="L4495" s="5">
        <f>VLOOKUP(CONCATENATE($F4495," ",$G4495),AllocFactorMatrix,(L$4+1),FALSE)*$E4495</f>
        <v>27019.85085255673</v>
      </c>
      <c r="M4495" s="5">
        <f>VLOOKUP(CONCATENATE($F4495," ",$G4495),AllocFactorMatrix,(M$4+1),FALSE)*$E4495</f>
        <v>3478.2584208374706</v>
      </c>
      <c r="N4495" s="5">
        <f t="shared" si="2315"/>
        <v>1111862.7755704056</v>
      </c>
      <c r="O4495" s="5">
        <f>VLOOKUP(CONCATENATE($F4495," ",$G4495),AllocFactorMatrix,(O$4+1),FALSE)*$E4495</f>
        <v>822608.71803985036</v>
      </c>
      <c r="P4495" s="5">
        <f>VLOOKUP(CONCATENATE($F4495," ",$G4495),AllocFactorMatrix,(P$4+1),FALSE)*$E4495</f>
        <v>148893.74101710872</v>
      </c>
      <c r="Q4495" s="5">
        <f>VLOOKUP(CONCATENATE($F4495," ",$G4495),AllocFactorMatrix,(Q$4+1),FALSE)*$E4495</f>
        <v>57591.047812187498</v>
      </c>
      <c r="R4495" s="5">
        <f>VLOOKUP(CONCATENATE($F4495," ",$G4495),AllocFactorMatrix,(R$4+1),FALSE)*$E4495</f>
        <v>1240.8984232164726</v>
      </c>
      <c r="S4495" s="5">
        <f t="shared" si="2317"/>
        <v>1030334.4052923629</v>
      </c>
      <c r="T4495" s="5">
        <f>VLOOKUP(CONCATENATE($F4495," ",$G4495),AllocFactorMatrix,(T$4+1),FALSE)*$E4495</f>
        <v>26120.830059946977</v>
      </c>
      <c r="U4495" s="5">
        <f>VLOOKUP(CONCATENATE($F4495," ",$G4495),AllocFactorMatrix,(U$4+1),FALSE)*$E4495</f>
        <v>415889.02266099938</v>
      </c>
      <c r="V4495" s="5">
        <f>VLOOKUP(CONCATENATE($F4495," ",$G4495),AllocFactorMatrix,(V$4+1),FALSE)*$E4495</f>
        <v>2255450.9244923359</v>
      </c>
      <c r="W4495" s="5">
        <f>VLOOKUP(CONCATENATE($F4495," ",$G4495),AllocFactorMatrix,(W$4+1),FALSE)*$E4495</f>
        <v>296755.67082740681</v>
      </c>
      <c r="X4495" s="5">
        <f t="shared" si="2318"/>
        <v>2994216.4480406893</v>
      </c>
      <c r="Y4495" s="5">
        <f>VLOOKUP(CONCATENATE($F4495," ",$G4495),AllocFactorMatrix,(Y$4+1),FALSE)*$E4495</f>
        <v>242446.70110586201</v>
      </c>
      <c r="Z4495" s="5">
        <f>VLOOKUP(CONCATENATE($F4495," ",$G4495),AllocFactorMatrix,(Z$4+1),FALSE)*$E4495</f>
        <v>5039.6626638660673</v>
      </c>
      <c r="AA4495" s="5">
        <f t="shared" si="2316"/>
        <v>247486.36376972808</v>
      </c>
      <c r="AB4495" s="5">
        <f>VLOOKUP(CONCATENATE($F4495," ",$G4495),AllocFactorMatrix,(AB$4+1),FALSE)*$E4495</f>
        <v>2847.4327569052261</v>
      </c>
      <c r="AC4495" s="5">
        <f>VLOOKUP(CONCATENATE($F4495," ",$G4495),AllocFactorMatrix,(AC$4+1),FALSE)*$E4495</f>
        <v>0</v>
      </c>
      <c r="AD4495" s="5">
        <f>VLOOKUP(CONCATENATE($F4495," ",$G4495),AllocFactorMatrix,(AD$4+1),FALSE)*$E4495</f>
        <v>0</v>
      </c>
    </row>
    <row r="4496" spans="1:30" hidden="1" outlineLevel="1">
      <c r="D4496" s="7"/>
      <c r="E4496" s="51"/>
      <c r="F4496" s="52" t="str">
        <f>F4503</f>
        <v>PROD_ENERGY</v>
      </c>
      <c r="G4496" s="55" t="str">
        <f>$G$8</f>
        <v>PRODUCTION</v>
      </c>
      <c r="H4496" s="4">
        <f t="shared" si="2314"/>
        <v>0</v>
      </c>
      <c r="I4496" s="5">
        <f>VLOOKUP(CONCATENATE($F4496," ",$G4496),AllocFactorMatrix,(I$4+1),FALSE)*$E4503</f>
        <v>0</v>
      </c>
      <c r="J4496" s="5">
        <f>VLOOKUP(CONCATENATE($F4496," ",$G4496),AllocFactorMatrix,(J$4+1),FALSE)*$E4503</f>
        <v>0</v>
      </c>
      <c r="K4496" s="5">
        <f>VLOOKUP(CONCATENATE($F4496," ",$G4496),AllocFactorMatrix,(K$4+1),FALSE)*$E4503</f>
        <v>0</v>
      </c>
      <c r="L4496" s="5">
        <f>VLOOKUP(CONCATENATE($F4496," ",$G4496),AllocFactorMatrix,(L$4+1),FALSE)*$E4503</f>
        <v>0</v>
      </c>
      <c r="M4496" s="5">
        <f>VLOOKUP(CONCATENATE($F4496," ",$G4496),AllocFactorMatrix,(M$4+1),FALSE)*$E4503</f>
        <v>0</v>
      </c>
      <c r="N4496" s="5">
        <f t="shared" si="2315"/>
        <v>0</v>
      </c>
      <c r="O4496" s="5">
        <f>VLOOKUP(CONCATENATE($F4496," ",$G4496),AllocFactorMatrix,(O$4+1),FALSE)*$E4503</f>
        <v>0</v>
      </c>
      <c r="P4496" s="5">
        <f>VLOOKUP(CONCATENATE($F4496," ",$G4496),AllocFactorMatrix,(P$4+1),FALSE)*$E4503</f>
        <v>0</v>
      </c>
      <c r="Q4496" s="5">
        <f>VLOOKUP(CONCATENATE($F4496," ",$G4496),AllocFactorMatrix,(Q$4+1),FALSE)*$E4503</f>
        <v>0</v>
      </c>
      <c r="R4496" s="5">
        <f>VLOOKUP(CONCATENATE($F4496," ",$G4496),AllocFactorMatrix,(R$4+1),FALSE)*$E4503</f>
        <v>0</v>
      </c>
      <c r="S4496" s="5">
        <f t="shared" si="2317"/>
        <v>0</v>
      </c>
      <c r="T4496" s="5">
        <f>VLOOKUP(CONCATENATE($F4496," ",$G4496),AllocFactorMatrix,(T$4+1),FALSE)*$E4503</f>
        <v>0</v>
      </c>
      <c r="U4496" s="5">
        <f>VLOOKUP(CONCATENATE($F4496," ",$G4496),AllocFactorMatrix,(U$4+1),FALSE)*$E4503</f>
        <v>0</v>
      </c>
      <c r="V4496" s="5">
        <f>VLOOKUP(CONCATENATE($F4496," ",$G4496),AllocFactorMatrix,(V$4+1),FALSE)*$E4503</f>
        <v>0</v>
      </c>
      <c r="W4496" s="5">
        <f>VLOOKUP(CONCATENATE($F4496," ",$G4496),AllocFactorMatrix,(W$4+1),FALSE)*$E4503</f>
        <v>0</v>
      </c>
      <c r="X4496" s="5">
        <f>SUBTOTAL(9,T4496:W4496)</f>
        <v>0</v>
      </c>
      <c r="Y4496" s="5">
        <f>VLOOKUP(CONCATENATE($F4496," ",$G4496),AllocFactorMatrix,(Y$4+1),FALSE)*$E4503</f>
        <v>0</v>
      </c>
      <c r="Z4496" s="5">
        <f>VLOOKUP(CONCATENATE($F4496," ",$G4496),AllocFactorMatrix,(Z$4+1),FALSE)*$E4503</f>
        <v>0</v>
      </c>
      <c r="AA4496" s="5">
        <f t="shared" si="2316"/>
        <v>0</v>
      </c>
      <c r="AB4496" s="5">
        <f>VLOOKUP(CONCATENATE($F4496," ",$G4496),AllocFactorMatrix,(AB$4+1),FALSE)*$E4503</f>
        <v>0</v>
      </c>
      <c r="AC4496" s="5">
        <f>VLOOKUP(CONCATENATE($F4496," ",$G4496),AllocFactorMatrix,(AC$4+1),FALSE)*$E4503</f>
        <v>0</v>
      </c>
      <c r="AD4496" s="5">
        <f>VLOOKUP(CONCATENATE($F4496," ",$G4496),AllocFactorMatrix,(AD$4+1),FALSE)*$E4503</f>
        <v>0</v>
      </c>
    </row>
    <row r="4497" spans="4:30" hidden="1" outlineLevel="1">
      <c r="D4497" s="7"/>
      <c r="E4497" s="51"/>
      <c r="F4497" s="52" t="str">
        <f>F4503</f>
        <v>PROD_ENERGY</v>
      </c>
      <c r="G4497" s="55" t="str">
        <f>$G$9</f>
        <v>BULKTRAN</v>
      </c>
      <c r="H4497" s="4">
        <f t="shared" si="2314"/>
        <v>0</v>
      </c>
      <c r="I4497" s="5">
        <f>VLOOKUP(CONCATENATE($F4497," ",$G4497),AllocFactorMatrix,(I$4+1),FALSE)*$E4503</f>
        <v>0</v>
      </c>
      <c r="J4497" s="5">
        <f>VLOOKUP(CONCATENATE($F4497," ",$G4497),AllocFactorMatrix,(J$4+1),FALSE)*$E4503</f>
        <v>0</v>
      </c>
      <c r="K4497" s="5">
        <f>VLOOKUP(CONCATENATE($F4497," ",$G4497),AllocFactorMatrix,(K$4+1),FALSE)*$E4503</f>
        <v>0</v>
      </c>
      <c r="L4497" s="5">
        <f>VLOOKUP(CONCATENATE($F4497," ",$G4497),AllocFactorMatrix,(L$4+1),FALSE)*$E4503</f>
        <v>0</v>
      </c>
      <c r="M4497" s="5">
        <f>VLOOKUP(CONCATENATE($F4497," ",$G4497),AllocFactorMatrix,(M$4+1),FALSE)*$E4503</f>
        <v>0</v>
      </c>
      <c r="N4497" s="5">
        <f t="shared" si="2315"/>
        <v>0</v>
      </c>
      <c r="O4497" s="5">
        <f>VLOOKUP(CONCATENATE($F4497," ",$G4497),AllocFactorMatrix,(O$4+1),FALSE)*$E4503</f>
        <v>0</v>
      </c>
      <c r="P4497" s="5">
        <f>VLOOKUP(CONCATENATE($F4497," ",$G4497),AllocFactorMatrix,(P$4+1),FALSE)*$E4503</f>
        <v>0</v>
      </c>
      <c r="Q4497" s="5">
        <f>VLOOKUP(CONCATENATE($F4497," ",$G4497),AllocFactorMatrix,(Q$4+1),FALSE)*$E4503</f>
        <v>0</v>
      </c>
      <c r="R4497" s="5">
        <f>VLOOKUP(CONCATENATE($F4497," ",$G4497),AllocFactorMatrix,(R$4+1),FALSE)*$E4503</f>
        <v>0</v>
      </c>
      <c r="S4497" s="5">
        <f t="shared" si="2317"/>
        <v>0</v>
      </c>
      <c r="T4497" s="5">
        <f>VLOOKUP(CONCATENATE($F4497," ",$G4497),AllocFactorMatrix,(T$4+1),FALSE)*$E4503</f>
        <v>0</v>
      </c>
      <c r="U4497" s="5">
        <f>VLOOKUP(CONCATENATE($F4497," ",$G4497),AllocFactorMatrix,(U$4+1),FALSE)*$E4503</f>
        <v>0</v>
      </c>
      <c r="V4497" s="5">
        <f>VLOOKUP(CONCATENATE($F4497," ",$G4497),AllocFactorMatrix,(V$4+1),FALSE)*$E4503</f>
        <v>0</v>
      </c>
      <c r="W4497" s="5">
        <f>VLOOKUP(CONCATENATE($F4497," ",$G4497),AllocFactorMatrix,(W$4+1),FALSE)*$E4503</f>
        <v>0</v>
      </c>
      <c r="X4497" s="5">
        <f t="shared" ref="X4497:X4503" si="2319">SUBTOTAL(9,T4497:W4497)</f>
        <v>0</v>
      </c>
      <c r="Y4497" s="5">
        <f>VLOOKUP(CONCATENATE($F4497," ",$G4497),AllocFactorMatrix,(Y$4+1),FALSE)*$E4503</f>
        <v>0</v>
      </c>
      <c r="Z4497" s="5">
        <f>VLOOKUP(CONCATENATE($F4497," ",$G4497),AllocFactorMatrix,(Z$4+1),FALSE)*$E4503</f>
        <v>0</v>
      </c>
      <c r="AA4497" s="5">
        <f t="shared" si="2316"/>
        <v>0</v>
      </c>
      <c r="AB4497" s="5">
        <f>VLOOKUP(CONCATENATE($F4497," ",$G4497),AllocFactorMatrix,(AB$4+1),FALSE)*$E4503</f>
        <v>0</v>
      </c>
      <c r="AC4497" s="5">
        <f>VLOOKUP(CONCATENATE($F4497," ",$G4497),AllocFactorMatrix,(AC$4+1),FALSE)*$E4503</f>
        <v>0</v>
      </c>
      <c r="AD4497" s="5">
        <f>VLOOKUP(CONCATENATE($F4497," ",$G4497),AllocFactorMatrix,(AD$4+1),FALSE)*$E4503</f>
        <v>0</v>
      </c>
    </row>
    <row r="4498" spans="4:30" hidden="1" outlineLevel="1">
      <c r="D4498" s="7"/>
      <c r="E4498" s="51"/>
      <c r="F4498" s="52" t="str">
        <f>F4503</f>
        <v>PROD_ENERGY</v>
      </c>
      <c r="G4498" s="55" t="str">
        <f>$G$10</f>
        <v>SUBTRAN</v>
      </c>
      <c r="H4498" s="4">
        <f t="shared" si="2314"/>
        <v>0</v>
      </c>
      <c r="I4498" s="5">
        <f>VLOOKUP(CONCATENATE($F4498," ",$G4498),AllocFactorMatrix,(I$4+1),FALSE)*$E4503</f>
        <v>0</v>
      </c>
      <c r="J4498" s="5">
        <f>VLOOKUP(CONCATENATE($F4498," ",$G4498),AllocFactorMatrix,(J$4+1),FALSE)*$E4503</f>
        <v>0</v>
      </c>
      <c r="K4498" s="5">
        <f>VLOOKUP(CONCATENATE($F4498," ",$G4498),AllocFactorMatrix,(K$4+1),FALSE)*$E4503</f>
        <v>0</v>
      </c>
      <c r="L4498" s="5">
        <f>VLOOKUP(CONCATENATE($F4498," ",$G4498),AllocFactorMatrix,(L$4+1),FALSE)*$E4503</f>
        <v>0</v>
      </c>
      <c r="M4498" s="5">
        <f>VLOOKUP(CONCATENATE($F4498," ",$G4498),AllocFactorMatrix,(M$4+1),FALSE)*$E4503</f>
        <v>0</v>
      </c>
      <c r="N4498" s="5">
        <f t="shared" si="2315"/>
        <v>0</v>
      </c>
      <c r="O4498" s="5">
        <f>VLOOKUP(CONCATENATE($F4498," ",$G4498),AllocFactorMatrix,(O$4+1),FALSE)*$E4503</f>
        <v>0</v>
      </c>
      <c r="P4498" s="5">
        <f>VLOOKUP(CONCATENATE($F4498," ",$G4498),AllocFactorMatrix,(P$4+1),FALSE)*$E4503</f>
        <v>0</v>
      </c>
      <c r="Q4498" s="5">
        <f>VLOOKUP(CONCATENATE($F4498," ",$G4498),AllocFactorMatrix,(Q$4+1),FALSE)*$E4503</f>
        <v>0</v>
      </c>
      <c r="R4498" s="5">
        <f>VLOOKUP(CONCATENATE($F4498," ",$G4498),AllocFactorMatrix,(R$4+1),FALSE)*$E4503</f>
        <v>0</v>
      </c>
      <c r="S4498" s="5">
        <f t="shared" si="2317"/>
        <v>0</v>
      </c>
      <c r="T4498" s="5">
        <f>VLOOKUP(CONCATENATE($F4498," ",$G4498),AllocFactorMatrix,(T$4+1),FALSE)*$E4503</f>
        <v>0</v>
      </c>
      <c r="U4498" s="5">
        <f>VLOOKUP(CONCATENATE($F4498," ",$G4498),AllocFactorMatrix,(U$4+1),FALSE)*$E4503</f>
        <v>0</v>
      </c>
      <c r="V4498" s="5">
        <f>VLOOKUP(CONCATENATE($F4498," ",$G4498),AllocFactorMatrix,(V$4+1),FALSE)*$E4503</f>
        <v>0</v>
      </c>
      <c r="W4498" s="5">
        <f>VLOOKUP(CONCATENATE($F4498," ",$G4498),AllocFactorMatrix,(W$4+1),FALSE)*$E4503</f>
        <v>0</v>
      </c>
      <c r="X4498" s="5">
        <f t="shared" si="2319"/>
        <v>0</v>
      </c>
      <c r="Y4498" s="5">
        <f>VLOOKUP(CONCATENATE($F4498," ",$G4498),AllocFactorMatrix,(Y$4+1),FALSE)*$E4503</f>
        <v>0</v>
      </c>
      <c r="Z4498" s="5">
        <f>VLOOKUP(CONCATENATE($F4498," ",$G4498),AllocFactorMatrix,(Z$4+1),FALSE)*$E4503</f>
        <v>0</v>
      </c>
      <c r="AA4498" s="5">
        <f t="shared" si="2316"/>
        <v>0</v>
      </c>
      <c r="AB4498" s="5">
        <f>VLOOKUP(CONCATENATE($F4498," ",$G4498),AllocFactorMatrix,(AB$4+1),FALSE)*$E4503</f>
        <v>0</v>
      </c>
      <c r="AC4498" s="5">
        <f>VLOOKUP(CONCATENATE($F4498," ",$G4498),AllocFactorMatrix,(AC$4+1),FALSE)*$E4503</f>
        <v>0</v>
      </c>
      <c r="AD4498" s="5">
        <f>VLOOKUP(CONCATENATE($F4498," ",$G4498),AllocFactorMatrix,(AD$4+1),FALSE)*$E4503</f>
        <v>0</v>
      </c>
    </row>
    <row r="4499" spans="4:30" hidden="1" outlineLevel="1">
      <c r="D4499" s="7"/>
      <c r="E4499" s="51"/>
      <c r="F4499" s="52" t="str">
        <f>F4503</f>
        <v>PROD_ENERGY</v>
      </c>
      <c r="G4499" s="55" t="str">
        <f>$G$11</f>
        <v>DISTPRI</v>
      </c>
      <c r="H4499" s="4">
        <f t="shared" si="2314"/>
        <v>0</v>
      </c>
      <c r="I4499" s="5">
        <f>VLOOKUP(CONCATENATE($F4499," ",$G4499),AllocFactorMatrix,(I$4+1),FALSE)*$E4503</f>
        <v>0</v>
      </c>
      <c r="J4499" s="5">
        <f>VLOOKUP(CONCATENATE($F4499," ",$G4499),AllocFactorMatrix,(J$4+1),FALSE)*$E4503</f>
        <v>0</v>
      </c>
      <c r="K4499" s="5">
        <f>VLOOKUP(CONCATENATE($F4499," ",$G4499),AllocFactorMatrix,(K$4+1),FALSE)*$E4503</f>
        <v>0</v>
      </c>
      <c r="L4499" s="5">
        <f>VLOOKUP(CONCATENATE($F4499," ",$G4499),AllocFactorMatrix,(L$4+1),FALSE)*$E4503</f>
        <v>0</v>
      </c>
      <c r="M4499" s="5">
        <f>VLOOKUP(CONCATENATE($F4499," ",$G4499),AllocFactorMatrix,(M$4+1),FALSE)*$E4503</f>
        <v>0</v>
      </c>
      <c r="N4499" s="5">
        <f t="shared" si="2315"/>
        <v>0</v>
      </c>
      <c r="O4499" s="5">
        <f>VLOOKUP(CONCATENATE($F4499," ",$G4499),AllocFactorMatrix,(O$4+1),FALSE)*$E4503</f>
        <v>0</v>
      </c>
      <c r="P4499" s="5">
        <f>VLOOKUP(CONCATENATE($F4499," ",$G4499),AllocFactorMatrix,(P$4+1),FALSE)*$E4503</f>
        <v>0</v>
      </c>
      <c r="Q4499" s="5">
        <f>VLOOKUP(CONCATENATE($F4499," ",$G4499),AllocFactorMatrix,(Q$4+1),FALSE)*$E4503</f>
        <v>0</v>
      </c>
      <c r="R4499" s="5">
        <f>VLOOKUP(CONCATENATE($F4499," ",$G4499),AllocFactorMatrix,(R$4+1),FALSE)*$E4503</f>
        <v>0</v>
      </c>
      <c r="S4499" s="5">
        <f t="shared" si="2317"/>
        <v>0</v>
      </c>
      <c r="T4499" s="5">
        <f>VLOOKUP(CONCATENATE($F4499," ",$G4499),AllocFactorMatrix,(T$4+1),FALSE)*$E4503</f>
        <v>0</v>
      </c>
      <c r="U4499" s="5">
        <f>VLOOKUP(CONCATENATE($F4499," ",$G4499),AllocFactorMatrix,(U$4+1),FALSE)*$E4503</f>
        <v>0</v>
      </c>
      <c r="V4499" s="5">
        <f>VLOOKUP(CONCATENATE($F4499," ",$G4499),AllocFactorMatrix,(V$4+1),FALSE)*$E4503</f>
        <v>0</v>
      </c>
      <c r="W4499" s="5">
        <f>VLOOKUP(CONCATENATE($F4499," ",$G4499),AllocFactorMatrix,(W$4+1),FALSE)*$E4503</f>
        <v>0</v>
      </c>
      <c r="X4499" s="5">
        <f t="shared" si="2319"/>
        <v>0</v>
      </c>
      <c r="Y4499" s="5">
        <f>VLOOKUP(CONCATENATE($F4499," ",$G4499),AllocFactorMatrix,(Y$4+1),FALSE)*$E4503</f>
        <v>0</v>
      </c>
      <c r="Z4499" s="5">
        <f>VLOOKUP(CONCATENATE($F4499," ",$G4499),AllocFactorMatrix,(Z$4+1),FALSE)*$E4503</f>
        <v>0</v>
      </c>
      <c r="AA4499" s="5">
        <f t="shared" si="2316"/>
        <v>0</v>
      </c>
      <c r="AB4499" s="5">
        <f>VLOOKUP(CONCATENATE($F4499," ",$G4499),AllocFactorMatrix,(AB$4+1),FALSE)*$E4503</f>
        <v>0</v>
      </c>
      <c r="AC4499" s="5">
        <f>VLOOKUP(CONCATENATE($F4499," ",$G4499),AllocFactorMatrix,(AC$4+1),FALSE)*$E4503</f>
        <v>0</v>
      </c>
      <c r="AD4499" s="5">
        <f>VLOOKUP(CONCATENATE($F4499," ",$G4499),AllocFactorMatrix,(AD$4+1),FALSE)*$E4503</f>
        <v>0</v>
      </c>
    </row>
    <row r="4500" spans="4:30" hidden="1" outlineLevel="1">
      <c r="D4500" s="7"/>
      <c r="E4500" s="51"/>
      <c r="F4500" s="52" t="str">
        <f>F4503</f>
        <v>PROD_ENERGY</v>
      </c>
      <c r="G4500" s="55" t="str">
        <f>$G$12</f>
        <v>DISTSEC</v>
      </c>
      <c r="H4500" s="4">
        <f t="shared" si="2314"/>
        <v>0</v>
      </c>
      <c r="I4500" s="5">
        <f>VLOOKUP(CONCATENATE($F4500," ",$G4500),AllocFactorMatrix,(I$4+1),FALSE)*$E4503</f>
        <v>0</v>
      </c>
      <c r="J4500" s="5">
        <f>VLOOKUP(CONCATENATE($F4500," ",$G4500),AllocFactorMatrix,(J$4+1),FALSE)*$E4503</f>
        <v>0</v>
      </c>
      <c r="K4500" s="5">
        <f>VLOOKUP(CONCATENATE($F4500," ",$G4500),AllocFactorMatrix,(K$4+1),FALSE)*$E4503</f>
        <v>0</v>
      </c>
      <c r="L4500" s="5">
        <f>VLOOKUP(CONCATENATE($F4500," ",$G4500),AllocFactorMatrix,(L$4+1),FALSE)*$E4503</f>
        <v>0</v>
      </c>
      <c r="M4500" s="5">
        <f>VLOOKUP(CONCATENATE($F4500," ",$G4500),AllocFactorMatrix,(M$4+1),FALSE)*$E4503</f>
        <v>0</v>
      </c>
      <c r="N4500" s="5">
        <f t="shared" si="2315"/>
        <v>0</v>
      </c>
      <c r="O4500" s="5">
        <f>VLOOKUP(CONCATENATE($F4500," ",$G4500),AllocFactorMatrix,(O$4+1),FALSE)*$E4503</f>
        <v>0</v>
      </c>
      <c r="P4500" s="5">
        <f>VLOOKUP(CONCATENATE($F4500," ",$G4500),AllocFactorMatrix,(P$4+1),FALSE)*$E4503</f>
        <v>0</v>
      </c>
      <c r="Q4500" s="5">
        <f>VLOOKUP(CONCATENATE($F4500," ",$G4500),AllocFactorMatrix,(Q$4+1),FALSE)*$E4503</f>
        <v>0</v>
      </c>
      <c r="R4500" s="5">
        <f>VLOOKUP(CONCATENATE($F4500," ",$G4500),AllocFactorMatrix,(R$4+1),FALSE)*$E4503</f>
        <v>0</v>
      </c>
      <c r="S4500" s="5">
        <f t="shared" si="2317"/>
        <v>0</v>
      </c>
      <c r="T4500" s="5">
        <f>VLOOKUP(CONCATENATE($F4500," ",$G4500),AllocFactorMatrix,(T$4+1),FALSE)*$E4503</f>
        <v>0</v>
      </c>
      <c r="U4500" s="5">
        <f>VLOOKUP(CONCATENATE($F4500," ",$G4500),AllocFactorMatrix,(U$4+1),FALSE)*$E4503</f>
        <v>0</v>
      </c>
      <c r="V4500" s="5">
        <f>VLOOKUP(CONCATENATE($F4500," ",$G4500),AllocFactorMatrix,(V$4+1),FALSE)*$E4503</f>
        <v>0</v>
      </c>
      <c r="W4500" s="5">
        <f>VLOOKUP(CONCATENATE($F4500," ",$G4500),AllocFactorMatrix,(W$4+1),FALSE)*$E4503</f>
        <v>0</v>
      </c>
      <c r="X4500" s="5">
        <f t="shared" si="2319"/>
        <v>0</v>
      </c>
      <c r="Y4500" s="5">
        <f>VLOOKUP(CONCATENATE($F4500," ",$G4500),AllocFactorMatrix,(Y$4+1),FALSE)*$E4503</f>
        <v>0</v>
      </c>
      <c r="Z4500" s="5">
        <f>VLOOKUP(CONCATENATE($F4500," ",$G4500),AllocFactorMatrix,(Z$4+1),FALSE)*$E4503</f>
        <v>0</v>
      </c>
      <c r="AA4500" s="5">
        <f t="shared" si="2316"/>
        <v>0</v>
      </c>
      <c r="AB4500" s="5">
        <f>VLOOKUP(CONCATENATE($F4500," ",$G4500),AllocFactorMatrix,(AB$4+1),FALSE)*$E4503</f>
        <v>0</v>
      </c>
      <c r="AC4500" s="5">
        <f>VLOOKUP(CONCATENATE($F4500," ",$G4500),AllocFactorMatrix,(AC$4+1),FALSE)*$E4503</f>
        <v>0</v>
      </c>
      <c r="AD4500" s="5">
        <f>VLOOKUP(CONCATENATE($F4500," ",$G4500),AllocFactorMatrix,(AD$4+1),FALSE)*$E4503</f>
        <v>0</v>
      </c>
    </row>
    <row r="4501" spans="4:30" hidden="1" outlineLevel="1">
      <c r="D4501" s="7"/>
      <c r="E4501" s="51"/>
      <c r="F4501" s="52" t="str">
        <f>F4503</f>
        <v>PROD_ENERGY</v>
      </c>
      <c r="G4501" s="55" t="str">
        <f>$G$13</f>
        <v>ENERGY</v>
      </c>
      <c r="H4501" s="4">
        <f t="shared" si="2314"/>
        <v>3382468.9999999986</v>
      </c>
      <c r="I4501" s="5">
        <f>VLOOKUP(CONCATENATE($F4501," ",$G4501),AllocFactorMatrix,(I$4+1),FALSE)*$E4503</f>
        <v>1269193.9956312156</v>
      </c>
      <c r="J4501" s="5">
        <f>VLOOKUP(CONCATENATE($F4501," ",$G4501),AllocFactorMatrix,(J$4+1),FALSE)*$E4503</f>
        <v>82251.972187975378</v>
      </c>
      <c r="K4501" s="5">
        <f>VLOOKUP(CONCATENATE($F4501," ",$G4501),AllocFactorMatrix,(K$4+1),FALSE)*$E4503</f>
        <v>275964.28311132127</v>
      </c>
      <c r="L4501" s="5">
        <f>VLOOKUP(CONCATENATE($F4501," ",$G4501),AllocFactorMatrix,(L$4+1),FALSE)*$E4503</f>
        <v>8770.7714206127803</v>
      </c>
      <c r="M4501" s="5">
        <f>VLOOKUP(CONCATENATE($F4501," ",$G4501),AllocFactorMatrix,(M$4+1),FALSE)*$E4503</f>
        <v>808.56259282101166</v>
      </c>
      <c r="N4501" s="5">
        <f t="shared" si="2315"/>
        <v>285543.61712475505</v>
      </c>
      <c r="O4501" s="5">
        <f>VLOOKUP(CONCATENATE($F4501," ",$G4501),AllocFactorMatrix,(O$4+1),FALSE)*$E4503</f>
        <v>251600.48751365818</v>
      </c>
      <c r="P4501" s="5">
        <f>VLOOKUP(CONCATENATE($F4501," ",$G4501),AllocFactorMatrix,(P$4+1),FALSE)*$E4503</f>
        <v>46641.889172531046</v>
      </c>
      <c r="Q4501" s="5">
        <f>VLOOKUP(CONCATENATE($F4501," ",$G4501),AllocFactorMatrix,(Q$4+1),FALSE)*$E4503</f>
        <v>21192.880597613363</v>
      </c>
      <c r="R4501" s="5">
        <f>VLOOKUP(CONCATENATE($F4501," ",$G4501),AllocFactorMatrix,(R$4+1),FALSE)*$E4503</f>
        <v>981.9538582710785</v>
      </c>
      <c r="S4501" s="5">
        <f t="shared" si="2317"/>
        <v>320417.21114207362</v>
      </c>
      <c r="T4501" s="5">
        <f>VLOOKUP(CONCATENATE($F4501," ",$G4501),AllocFactorMatrix,(T$4+1),FALSE)*$E4503</f>
        <v>9641.8074634930381</v>
      </c>
      <c r="U4501" s="5">
        <f>VLOOKUP(CONCATENATE($F4501," ",$G4501),AllocFactorMatrix,(U$4+1),FALSE)*$E4503</f>
        <v>169295.69486374504</v>
      </c>
      <c r="V4501" s="5">
        <f>VLOOKUP(CONCATENATE($F4501," ",$G4501),AllocFactorMatrix,(V$4+1),FALSE)*$E4503</f>
        <v>961190.66744197311</v>
      </c>
      <c r="W4501" s="5">
        <f>VLOOKUP(CONCATENATE($F4501," ",$G4501),AllocFactorMatrix,(W$4+1),FALSE)*$E4503</f>
        <v>182360.36595712611</v>
      </c>
      <c r="X4501" s="5">
        <f t="shared" si="2319"/>
        <v>1322488.5357263372</v>
      </c>
      <c r="Y4501" s="5">
        <f>VLOOKUP(CONCATENATE($F4501," ",$G4501),AllocFactorMatrix,(Y$4+1),FALSE)*$E4503</f>
        <v>68166.156179092402</v>
      </c>
      <c r="Z4501" s="5">
        <f>VLOOKUP(CONCATENATE($F4501," ",$G4501),AllocFactorMatrix,(Z$4+1),FALSE)*$E4503</f>
        <v>1109.6363552124237</v>
      </c>
      <c r="AA4501" s="5">
        <f t="shared" si="2316"/>
        <v>69275.792534304826</v>
      </c>
      <c r="AB4501" s="5">
        <f>VLOOKUP(CONCATENATE($F4501," ",$G4501),AllocFactorMatrix,(AB$4+1),FALSE)*$E4503</f>
        <v>1237.7100946634941</v>
      </c>
      <c r="AC4501" s="5">
        <f>VLOOKUP(CONCATENATE($F4501," ",$G4501),AllocFactorMatrix,(AC$4+1),FALSE)*$E4503</f>
        <v>26763.823402707174</v>
      </c>
      <c r="AD4501" s="5">
        <f>VLOOKUP(CONCATENATE($F4501," ",$G4501),AllocFactorMatrix,(AD$4+1),FALSE)*$E4503</f>
        <v>5296.3421559669059</v>
      </c>
    </row>
    <row r="4502" spans="4:30" hidden="1" outlineLevel="1">
      <c r="D4502" s="7"/>
      <c r="E4502" s="51"/>
      <c r="F4502" s="52" t="str">
        <f>F4503</f>
        <v>PROD_ENERGY</v>
      </c>
      <c r="G4502" s="55" t="str">
        <f>$G$14</f>
        <v>CUSTOMER</v>
      </c>
      <c r="H4502" s="4">
        <f t="shared" si="2314"/>
        <v>0</v>
      </c>
      <c r="I4502" s="5">
        <f>VLOOKUP(CONCATENATE($F4502," ",$G4502),AllocFactorMatrix,(I$4+1),FALSE)*$E4503</f>
        <v>0</v>
      </c>
      <c r="J4502" s="5">
        <f>VLOOKUP(CONCATENATE($F4502," ",$G4502),AllocFactorMatrix,(J$4+1),FALSE)*$E4503</f>
        <v>0</v>
      </c>
      <c r="K4502" s="5">
        <f>VLOOKUP(CONCATENATE($F4502," ",$G4502),AllocFactorMatrix,(K$4+1),FALSE)*$E4503</f>
        <v>0</v>
      </c>
      <c r="L4502" s="5">
        <f>VLOOKUP(CONCATENATE($F4502," ",$G4502),AllocFactorMatrix,(L$4+1),FALSE)*$E4503</f>
        <v>0</v>
      </c>
      <c r="M4502" s="5">
        <f>VLOOKUP(CONCATENATE($F4502," ",$G4502),AllocFactorMatrix,(M$4+1),FALSE)*$E4503</f>
        <v>0</v>
      </c>
      <c r="N4502" s="5">
        <f t="shared" si="2315"/>
        <v>0</v>
      </c>
      <c r="O4502" s="5">
        <f>VLOOKUP(CONCATENATE($F4502," ",$G4502),AllocFactorMatrix,(O$4+1),FALSE)*$E4503</f>
        <v>0</v>
      </c>
      <c r="P4502" s="5">
        <f>VLOOKUP(CONCATENATE($F4502," ",$G4502),AllocFactorMatrix,(P$4+1),FALSE)*$E4503</f>
        <v>0</v>
      </c>
      <c r="Q4502" s="5">
        <f>VLOOKUP(CONCATENATE($F4502," ",$G4502),AllocFactorMatrix,(Q$4+1),FALSE)*$E4503</f>
        <v>0</v>
      </c>
      <c r="R4502" s="5">
        <f>VLOOKUP(CONCATENATE($F4502," ",$G4502),AllocFactorMatrix,(R$4+1),FALSE)*$E4503</f>
        <v>0</v>
      </c>
      <c r="S4502" s="5">
        <f t="shared" si="2317"/>
        <v>0</v>
      </c>
      <c r="T4502" s="5">
        <f>VLOOKUP(CONCATENATE($F4502," ",$G4502),AllocFactorMatrix,(T$4+1),FALSE)*$E4503</f>
        <v>0</v>
      </c>
      <c r="U4502" s="5">
        <f>VLOOKUP(CONCATENATE($F4502," ",$G4502),AllocFactorMatrix,(U$4+1),FALSE)*$E4503</f>
        <v>0</v>
      </c>
      <c r="V4502" s="5">
        <f>VLOOKUP(CONCATENATE($F4502," ",$G4502),AllocFactorMatrix,(V$4+1),FALSE)*$E4503</f>
        <v>0</v>
      </c>
      <c r="W4502" s="5">
        <f>VLOOKUP(CONCATENATE($F4502," ",$G4502),AllocFactorMatrix,(W$4+1),FALSE)*$E4503</f>
        <v>0</v>
      </c>
      <c r="X4502" s="5">
        <f t="shared" si="2319"/>
        <v>0</v>
      </c>
      <c r="Y4502" s="5">
        <f>VLOOKUP(CONCATENATE($F4502," ",$G4502),AllocFactorMatrix,(Y$4+1),FALSE)*$E4503</f>
        <v>0</v>
      </c>
      <c r="Z4502" s="5">
        <f>VLOOKUP(CONCATENATE($F4502," ",$G4502),AllocFactorMatrix,(Z$4+1),FALSE)*$E4503</f>
        <v>0</v>
      </c>
      <c r="AA4502" s="5">
        <f t="shared" si="2316"/>
        <v>0</v>
      </c>
      <c r="AB4502" s="5">
        <f>VLOOKUP(CONCATENATE($F4502," ",$G4502),AllocFactorMatrix,(AB$4+1),FALSE)*$E4503</f>
        <v>0</v>
      </c>
      <c r="AC4502" s="5">
        <f>VLOOKUP(CONCATENATE($F4502," ",$G4502),AllocFactorMatrix,(AC$4+1),FALSE)*$E4503</f>
        <v>0</v>
      </c>
      <c r="AD4502" s="5">
        <f>VLOOKUP(CONCATENATE($F4502," ",$G4502),AllocFactorMatrix,(AD$4+1),FALSE)*$E4503</f>
        <v>0</v>
      </c>
    </row>
    <row r="4503" spans="4:30" collapsed="1">
      <c r="D4503" s="7" t="s">
        <v>134</v>
      </c>
      <c r="E4503" s="61">
        <v>3382469</v>
      </c>
      <c r="F4503" s="10" t="s">
        <v>32</v>
      </c>
      <c r="G4503" s="55" t="str">
        <f>$G$15</f>
        <v>TOTAL</v>
      </c>
      <c r="H4503" s="4">
        <f t="shared" si="2314"/>
        <v>3382468.9999999986</v>
      </c>
      <c r="I4503" s="5">
        <f>VLOOKUP(CONCATENATE($F4503," ",$G4503),AllocFactorMatrix,(I$4+1),FALSE)*$E4503</f>
        <v>1269193.9956312156</v>
      </c>
      <c r="J4503" s="5">
        <f>VLOOKUP(CONCATENATE($F4503," ",$G4503),AllocFactorMatrix,(J$4+1),FALSE)*$E4503</f>
        <v>82251.972187975378</v>
      </c>
      <c r="K4503" s="5">
        <f>VLOOKUP(CONCATENATE($F4503," ",$G4503),AllocFactorMatrix,(K$4+1),FALSE)*$E4503</f>
        <v>275964.28311132127</v>
      </c>
      <c r="L4503" s="5">
        <f>VLOOKUP(CONCATENATE($F4503," ",$G4503),AllocFactorMatrix,(L$4+1),FALSE)*$E4503</f>
        <v>8770.7714206127803</v>
      </c>
      <c r="M4503" s="5">
        <f>VLOOKUP(CONCATENATE($F4503," ",$G4503),AllocFactorMatrix,(M$4+1),FALSE)*$E4503</f>
        <v>808.56259282101166</v>
      </c>
      <c r="N4503" s="5">
        <f t="shared" si="2315"/>
        <v>285543.61712475505</v>
      </c>
      <c r="O4503" s="5">
        <f>VLOOKUP(CONCATENATE($F4503," ",$G4503),AllocFactorMatrix,(O$4+1),FALSE)*$E4503</f>
        <v>251600.48751365818</v>
      </c>
      <c r="P4503" s="5">
        <f>VLOOKUP(CONCATENATE($F4503," ",$G4503),AllocFactorMatrix,(P$4+1),FALSE)*$E4503</f>
        <v>46641.889172531046</v>
      </c>
      <c r="Q4503" s="5">
        <f>VLOOKUP(CONCATENATE($F4503," ",$G4503),AllocFactorMatrix,(Q$4+1),FALSE)*$E4503</f>
        <v>21192.880597613363</v>
      </c>
      <c r="R4503" s="5">
        <f>VLOOKUP(CONCATENATE($F4503," ",$G4503),AllocFactorMatrix,(R$4+1),FALSE)*$E4503</f>
        <v>981.9538582710785</v>
      </c>
      <c r="S4503" s="5">
        <f t="shared" si="2317"/>
        <v>320417.21114207362</v>
      </c>
      <c r="T4503" s="5">
        <f>VLOOKUP(CONCATENATE($F4503," ",$G4503),AllocFactorMatrix,(T$4+1),FALSE)*$E4503</f>
        <v>9641.8074634930381</v>
      </c>
      <c r="U4503" s="5">
        <f>VLOOKUP(CONCATENATE($F4503," ",$G4503),AllocFactorMatrix,(U$4+1),FALSE)*$E4503</f>
        <v>169295.69486374504</v>
      </c>
      <c r="V4503" s="5">
        <f>VLOOKUP(CONCATENATE($F4503," ",$G4503),AllocFactorMatrix,(V$4+1),FALSE)*$E4503</f>
        <v>961190.66744197311</v>
      </c>
      <c r="W4503" s="5">
        <f>VLOOKUP(CONCATENATE($F4503," ",$G4503),AllocFactorMatrix,(W$4+1),FALSE)*$E4503</f>
        <v>182360.36595712611</v>
      </c>
      <c r="X4503" s="5">
        <f t="shared" si="2319"/>
        <v>1322488.5357263372</v>
      </c>
      <c r="Y4503" s="5">
        <f>VLOOKUP(CONCATENATE($F4503," ",$G4503),AllocFactorMatrix,(Y$4+1),FALSE)*$E4503</f>
        <v>68166.156179092402</v>
      </c>
      <c r="Z4503" s="5">
        <f>VLOOKUP(CONCATENATE($F4503," ",$G4503),AllocFactorMatrix,(Z$4+1),FALSE)*$E4503</f>
        <v>1109.6363552124237</v>
      </c>
      <c r="AA4503" s="5">
        <f t="shared" si="2316"/>
        <v>69275.792534304826</v>
      </c>
      <c r="AB4503" s="5">
        <f>VLOOKUP(CONCATENATE($F4503," ",$G4503),AllocFactorMatrix,(AB$4+1),FALSE)*$E4503</f>
        <v>1237.7100946634941</v>
      </c>
      <c r="AC4503" s="5">
        <f>VLOOKUP(CONCATENATE($F4503," ",$G4503),AllocFactorMatrix,(AC$4+1),FALSE)*$E4503</f>
        <v>26763.823402707174</v>
      </c>
      <c r="AD4503" s="5">
        <f>VLOOKUP(CONCATENATE($F4503," ",$G4503),AllocFactorMatrix,(AD$4+1),FALSE)*$E4503</f>
        <v>5296.3421559669059</v>
      </c>
    </row>
    <row r="4504" spans="4:30" hidden="1" outlineLevel="1">
      <c r="D4504" s="7"/>
      <c r="E4504" s="51"/>
      <c r="F4504" s="52" t="str">
        <f>F4511</f>
        <v>EXP_OM_TRAN</v>
      </c>
      <c r="G4504" s="55" t="str">
        <f>$G$8</f>
        <v>PRODUCTION</v>
      </c>
      <c r="H4504" s="4">
        <f t="shared" ca="1" si="2314"/>
        <v>8.7725505371758455E-12</v>
      </c>
      <c r="I4504" s="5">
        <f ca="1">VLOOKUP(CONCATENATE($F4504," ",$G4504),AllocFactorMatrix,(I$4+1),FALSE)*$E4511</f>
        <v>7.2095439406645804E-12</v>
      </c>
      <c r="J4504" s="5">
        <f ca="1">VLOOKUP(CONCATENATE($F4504," ",$G4504),AllocFactorMatrix,(J$4+1),FALSE)*$E4511</f>
        <v>2.5346052916398915E-13</v>
      </c>
      <c r="K4504" s="5">
        <f ca="1">VLOOKUP(CONCATENATE($F4504," ",$G4504),AllocFactorMatrix,(K$4+1),FALSE)*$E4511</f>
        <v>9.0119299258307255E-13</v>
      </c>
      <c r="L4504" s="5">
        <f ca="1">VLOOKUP(CONCATENATE($F4504," ",$G4504),AllocFactorMatrix,(L$4+1),FALSE)*$E4511</f>
        <v>0</v>
      </c>
      <c r="M4504" s="5">
        <f ca="1">VLOOKUP(CONCATENATE($F4504," ",$G4504),AllocFactorMatrix,(M$4+1),FALSE)*$E4511</f>
        <v>0</v>
      </c>
      <c r="N4504" s="5">
        <f t="shared" ca="1" si="2315"/>
        <v>9.0119299258307255E-13</v>
      </c>
      <c r="O4504" s="5">
        <f ca="1">VLOOKUP(CONCATENATE($F4504," ",$G4504),AllocFactorMatrix,(O$4+1),FALSE)*$E4511</f>
        <v>0</v>
      </c>
      <c r="P4504" s="5">
        <f ca="1">VLOOKUP(CONCATENATE($F4504," ",$G4504),AllocFactorMatrix,(P$4+1),FALSE)*$E4511</f>
        <v>2.1121710763665761E-13</v>
      </c>
      <c r="Q4504" s="5">
        <f ca="1">VLOOKUP(CONCATENATE($F4504," ",$G4504),AllocFactorMatrix,(Q$4+1),FALSE)*$E4511</f>
        <v>0</v>
      </c>
      <c r="R4504" s="5">
        <f ca="1">VLOOKUP(CONCATENATE($F4504," ",$G4504),AllocFactorMatrix,(R$4+1),FALSE)*$E4511</f>
        <v>0</v>
      </c>
      <c r="S4504" s="5">
        <f t="shared" ca="1" si="2317"/>
        <v>2.1121710763665761E-13</v>
      </c>
      <c r="T4504" s="5">
        <f ca="1">VLOOKUP(CONCATENATE($F4504," ",$G4504),AllocFactorMatrix,(T$4+1),FALSE)*$E4511</f>
        <v>-8.8007128181940678E-14</v>
      </c>
      <c r="U4504" s="5">
        <f ca="1">VLOOKUP(CONCATENATE($F4504," ",$G4504),AllocFactorMatrix,(U$4+1),FALSE)*$E4511</f>
        <v>5.069210583279783E-13</v>
      </c>
      <c r="V4504" s="5">
        <f ca="1">VLOOKUP(CONCATENATE($F4504," ",$G4504),AllocFactorMatrix,(V$4+1),FALSE)*$E4511</f>
        <v>0</v>
      </c>
      <c r="W4504" s="5">
        <f ca="1">VLOOKUP(CONCATENATE($F4504," ",$G4504),AllocFactorMatrix,(W$4+1),FALSE)*$E4511</f>
        <v>0</v>
      </c>
      <c r="X4504" s="5">
        <f ca="1">SUBTOTAL(9,T4504:W4504)</f>
        <v>4.1891393014603763E-13</v>
      </c>
      <c r="Y4504" s="5">
        <f ca="1">VLOOKUP(CONCATENATE($F4504," ",$G4504),AllocFactorMatrix,(Y$4+1),FALSE)*$E4511</f>
        <v>-2.2529824814576814E-13</v>
      </c>
      <c r="Z4504" s="5">
        <f ca="1">VLOOKUP(CONCATENATE($F4504," ",$G4504),AllocFactorMatrix,(Z$4+1),FALSE)*$E4511</f>
        <v>0</v>
      </c>
      <c r="AA4504" s="5">
        <f t="shared" ca="1" si="2316"/>
        <v>-2.2529824814576814E-13</v>
      </c>
      <c r="AB4504" s="5">
        <f ca="1">VLOOKUP(CONCATENATE($F4504," ",$G4504),AllocFactorMatrix,(AB$4+1),FALSE)*$E4511</f>
        <v>3.5202851272776272E-15</v>
      </c>
      <c r="AC4504" s="5">
        <f ca="1">VLOOKUP(CONCATENATE($F4504," ",$G4504),AllocFactorMatrix,(AC$4+1),FALSE)*$E4511</f>
        <v>0</v>
      </c>
      <c r="AD4504" s="5">
        <f ca="1">VLOOKUP(CONCATENATE($F4504," ",$G4504),AllocFactorMatrix,(AD$4+1),FALSE)*$E4511</f>
        <v>0</v>
      </c>
    </row>
    <row r="4505" spans="4:30" hidden="1" outlineLevel="1">
      <c r="D4505" s="7"/>
      <c r="E4505" s="51"/>
      <c r="F4505" s="52" t="str">
        <f>F4511</f>
        <v>EXP_OM_TRAN</v>
      </c>
      <c r="G4505" s="55" t="str">
        <f>$G$9</f>
        <v>BULKTRAN</v>
      </c>
      <c r="H4505" s="4">
        <f t="shared" ca="1" si="2314"/>
        <v>46946.678099999997</v>
      </c>
      <c r="I4505" s="5">
        <f ca="1">VLOOKUP(CONCATENATE($F4505," ",$G4505),AllocFactorMatrix,(I$4+1),FALSE)*$E4511</f>
        <v>23125.135090515472</v>
      </c>
      <c r="J4505" s="5">
        <f ca="1">VLOOKUP(CONCATENATE($F4505," ",$G4505),AllocFactorMatrix,(J$4+1),FALSE)*$E4511</f>
        <v>1143.1580588114182</v>
      </c>
      <c r="K4505" s="5">
        <f ca="1">VLOOKUP(CONCATENATE($F4505," ",$G4505),AllocFactorMatrix,(K$4+1),FALSE)*$E4511</f>
        <v>4187.3224541401823</v>
      </c>
      <c r="L4505" s="5">
        <f ca="1">VLOOKUP(CONCATENATE($F4505," ",$G4505),AllocFactorMatrix,(L$4+1),FALSE)*$E4511</f>
        <v>131.80204419616038</v>
      </c>
      <c r="M4505" s="5">
        <f ca="1">VLOOKUP(CONCATENATE($F4505," ",$G4505),AllocFactorMatrix,(M$4+1),FALSE)*$E4511</f>
        <v>12.359973960265076</v>
      </c>
      <c r="N4505" s="5">
        <f t="shared" ca="1" si="2315"/>
        <v>4331.4844722966081</v>
      </c>
      <c r="O4505" s="5">
        <f ca="1">VLOOKUP(CONCATENATE($F4505," ",$G4505),AllocFactorMatrix,(O$4+1),FALSE)*$E4511</f>
        <v>3183.0164482224031</v>
      </c>
      <c r="P4505" s="5">
        <f ca="1">VLOOKUP(CONCATENATE($F4505," ",$G4505),AllocFactorMatrix,(P$4+1),FALSE)*$E4511</f>
        <v>593.08869814002628</v>
      </c>
      <c r="Q4505" s="5">
        <f ca="1">VLOOKUP(CONCATENATE($F4505," ",$G4505),AllocFactorMatrix,(Q$4+1),FALSE)*$E4511</f>
        <v>268.00573937763374</v>
      </c>
      <c r="R4505" s="5">
        <f ca="1">VLOOKUP(CONCATENATE($F4505," ",$G4505),AllocFactorMatrix,(R$4+1),FALSE)*$E4511</f>
        <v>12.051918520591352</v>
      </c>
      <c r="S4505" s="5">
        <f t="shared" ca="1" si="2317"/>
        <v>4056.1628042606544</v>
      </c>
      <c r="T4505" s="5">
        <f ca="1">VLOOKUP(CONCATENATE($F4505," ",$G4505),AllocFactorMatrix,(T$4+1),FALSE)*$E4511</f>
        <v>111.19091731983815</v>
      </c>
      <c r="U4505" s="5">
        <f ca="1">VLOOKUP(CONCATENATE($F4505," ",$G4505),AllocFactorMatrix,(U$4+1),FALSE)*$E4511</f>
        <v>1819.6204170257399</v>
      </c>
      <c r="V4505" s="5">
        <f ca="1">VLOOKUP(CONCATENATE($F4505," ",$G4505),AllocFactorMatrix,(V$4+1),FALSE)*$E4511</f>
        <v>9616.7450324836718</v>
      </c>
      <c r="W4505" s="5">
        <f ca="1">VLOOKUP(CONCATENATE($F4505," ",$G4505),AllocFactorMatrix,(W$4+1),FALSE)*$E4511</f>
        <v>1736.6247623962547</v>
      </c>
      <c r="X4505" s="5">
        <f t="shared" ref="X4505:X4511" ca="1" si="2320">SUBTOTAL(9,T4505:W4505)</f>
        <v>13284.181129225504</v>
      </c>
      <c r="Y4505" s="5">
        <f ca="1">VLOOKUP(CONCATENATE($F4505," ",$G4505),AllocFactorMatrix,(Y$4+1),FALSE)*$E4511</f>
        <v>977.49930043694576</v>
      </c>
      <c r="Z4505" s="5">
        <f ca="1">VLOOKUP(CONCATENATE($F4505," ",$G4505),AllocFactorMatrix,(Z$4+1),FALSE)*$E4511</f>
        <v>16.372739637477164</v>
      </c>
      <c r="AA4505" s="5">
        <f t="shared" ca="1" si="2316"/>
        <v>993.8720400744229</v>
      </c>
      <c r="AB4505" s="5">
        <f ca="1">VLOOKUP(CONCATENATE($F4505," ",$G4505),AllocFactorMatrix,(AB$4+1),FALSE)*$E4511</f>
        <v>12.684504815926287</v>
      </c>
      <c r="AC4505" s="5">
        <f ca="1">VLOOKUP(CONCATENATE($F4505," ",$G4505),AllocFactorMatrix,(AC$4+1),FALSE)*$E4511</f>
        <v>0</v>
      </c>
      <c r="AD4505" s="5">
        <f ca="1">VLOOKUP(CONCATENATE($F4505," ",$G4505),AllocFactorMatrix,(AD$4+1),FALSE)*$E4511</f>
        <v>0</v>
      </c>
    </row>
    <row r="4506" spans="4:30" hidden="1" outlineLevel="1">
      <c r="D4506" s="7"/>
      <c r="E4506" s="51"/>
      <c r="F4506" s="52" t="str">
        <f>F4511</f>
        <v>EXP_OM_TRAN</v>
      </c>
      <c r="G4506" s="55" t="str">
        <f>$G$10</f>
        <v>SUBTRAN</v>
      </c>
      <c r="H4506" s="4">
        <f t="shared" ca="1" si="2314"/>
        <v>10326.321900000008</v>
      </c>
      <c r="I4506" s="5">
        <f ca="1">VLOOKUP(CONCATENATE($F4506," ",$G4506),AllocFactorMatrix,(I$4+1),FALSE)*$E4511</f>
        <v>5027.5498287661303</v>
      </c>
      <c r="J4506" s="5">
        <f ca="1">VLOOKUP(CONCATENATE($F4506," ",$G4506),AllocFactorMatrix,(J$4+1),FALSE)*$E4511</f>
        <v>242.63613155225889</v>
      </c>
      <c r="K4506" s="5">
        <f ca="1">VLOOKUP(CONCATENATE($F4506," ",$G4506),AllocFactorMatrix,(K$4+1),FALSE)*$E4511</f>
        <v>882.69838280048486</v>
      </c>
      <c r="L4506" s="5">
        <f ca="1">VLOOKUP(CONCATENATE($F4506," ",$G4506),AllocFactorMatrix,(L$4+1),FALSE)*$E4511</f>
        <v>27.26572253320904</v>
      </c>
      <c r="M4506" s="5">
        <f ca="1">VLOOKUP(CONCATENATE($F4506," ",$G4506),AllocFactorMatrix,(M$4+1),FALSE)*$E4511</f>
        <v>3.3958015420938139</v>
      </c>
      <c r="N4506" s="5">
        <f t="shared" ca="1" si="2315"/>
        <v>913.35990687578771</v>
      </c>
      <c r="O4506" s="5">
        <f ca="1">VLOOKUP(CONCATENATE($F4506," ",$G4506),AllocFactorMatrix,(O$4+1),FALSE)*$E4511</f>
        <v>666.89242461824119</v>
      </c>
      <c r="P4506" s="5">
        <f ca="1">VLOOKUP(CONCATENATE($F4506," ",$G4506),AllocFactorMatrix,(P$4+1),FALSE)*$E4511</f>
        <v>123.97452390261965</v>
      </c>
      <c r="Q4506" s="5">
        <f ca="1">VLOOKUP(CONCATENATE($F4506," ",$G4506),AllocFactorMatrix,(Q$4+1),FALSE)*$E4511</f>
        <v>73.766318926333597</v>
      </c>
      <c r="R4506" s="5">
        <f ca="1">VLOOKUP(CONCATENATE($F4506," ",$G4506),AllocFactorMatrix,(R$4+1),FALSE)*$E4511</f>
        <v>0</v>
      </c>
      <c r="S4506" s="5">
        <f t="shared" ca="1" si="2317"/>
        <v>864.6332674471945</v>
      </c>
      <c r="T4506" s="5">
        <f ca="1">VLOOKUP(CONCATENATE($F4506," ",$G4506),AllocFactorMatrix,(T$4+1),FALSE)*$E4511</f>
        <v>23.286738378011176</v>
      </c>
      <c r="U4506" s="5">
        <f ca="1">VLOOKUP(CONCATENATE($F4506," ",$G4506),AllocFactorMatrix,(U$4+1),FALSE)*$E4511</f>
        <v>381.217202686983</v>
      </c>
      <c r="V4506" s="5">
        <f ca="1">VLOOKUP(CONCATENATE($F4506," ",$G4506),AllocFactorMatrix,(V$4+1),FALSE)*$E4511</f>
        <v>2655.8194459210399</v>
      </c>
      <c r="W4506" s="5">
        <f ca="1">VLOOKUP(CONCATENATE($F4506," ",$G4506),AllocFactorMatrix,(W$4+1),FALSE)*$E4511</f>
        <v>0</v>
      </c>
      <c r="X4506" s="5">
        <f t="shared" ca="1" si="2320"/>
        <v>3060.3233869860342</v>
      </c>
      <c r="Y4506" s="5">
        <f ca="1">VLOOKUP(CONCATENATE($F4506," ",$G4506),AllocFactorMatrix,(Y$4+1),FALSE)*$E4511</f>
        <v>200.71508149442147</v>
      </c>
      <c r="Z4506" s="5">
        <f ca="1">VLOOKUP(CONCATENATE($F4506," ",$G4506),AllocFactorMatrix,(Z$4+1),FALSE)*$E4511</f>
        <v>3.3459258615482272</v>
      </c>
      <c r="AA4506" s="5">
        <f t="shared" ca="1" si="2316"/>
        <v>204.06100735596971</v>
      </c>
      <c r="AB4506" s="5">
        <f ca="1">VLOOKUP(CONCATENATE($F4506," ",$G4506),AllocFactorMatrix,(AB$4+1),FALSE)*$E4511</f>
        <v>2.6802765395344759</v>
      </c>
      <c r="AC4506" s="5">
        <f ca="1">VLOOKUP(CONCATENATE($F4506," ",$G4506),AllocFactorMatrix,(AC$4+1),FALSE)*$E4511</f>
        <v>9.1135132203701001</v>
      </c>
      <c r="AD4506" s="5">
        <f ca="1">VLOOKUP(CONCATENATE($F4506," ",$G4506),AllocFactorMatrix,(AD$4+1),FALSE)*$E4511</f>
        <v>1.9645812567266041</v>
      </c>
    </row>
    <row r="4507" spans="4:30" hidden="1" outlineLevel="1">
      <c r="D4507" s="7"/>
      <c r="E4507" s="51"/>
      <c r="F4507" s="52" t="str">
        <f>F4511</f>
        <v>EXP_OM_TRAN</v>
      </c>
      <c r="G4507" s="55" t="str">
        <f>$G$11</f>
        <v>DISTPRI</v>
      </c>
      <c r="H4507" s="4">
        <f t="shared" ca="1" si="2314"/>
        <v>0</v>
      </c>
      <c r="I4507" s="5">
        <f ca="1">VLOOKUP(CONCATENATE($F4507," ",$G4507),AllocFactorMatrix,(I$4+1),FALSE)*$E4511</f>
        <v>0</v>
      </c>
      <c r="J4507" s="5">
        <f ca="1">VLOOKUP(CONCATENATE($F4507," ",$G4507),AllocFactorMatrix,(J$4+1),FALSE)*$E4511</f>
        <v>0</v>
      </c>
      <c r="K4507" s="5">
        <f ca="1">VLOOKUP(CONCATENATE($F4507," ",$G4507),AllocFactorMatrix,(K$4+1),FALSE)*$E4511</f>
        <v>0</v>
      </c>
      <c r="L4507" s="5">
        <f ca="1">VLOOKUP(CONCATENATE($F4507," ",$G4507),AllocFactorMatrix,(L$4+1),FALSE)*$E4511</f>
        <v>0</v>
      </c>
      <c r="M4507" s="5">
        <f ca="1">VLOOKUP(CONCATENATE($F4507," ",$G4507),AllocFactorMatrix,(M$4+1),FALSE)*$E4511</f>
        <v>0</v>
      </c>
      <c r="N4507" s="5">
        <f t="shared" ca="1" si="2315"/>
        <v>0</v>
      </c>
      <c r="O4507" s="5">
        <f ca="1">VLOOKUP(CONCATENATE($F4507," ",$G4507),AllocFactorMatrix,(O$4+1),FALSE)*$E4511</f>
        <v>0</v>
      </c>
      <c r="P4507" s="5">
        <f ca="1">VLOOKUP(CONCATENATE($F4507," ",$G4507),AllocFactorMatrix,(P$4+1),FALSE)*$E4511</f>
        <v>0</v>
      </c>
      <c r="Q4507" s="5">
        <f ca="1">VLOOKUP(CONCATENATE($F4507," ",$G4507),AllocFactorMatrix,(Q$4+1),FALSE)*$E4511</f>
        <v>0</v>
      </c>
      <c r="R4507" s="5">
        <f ca="1">VLOOKUP(CONCATENATE($F4507," ",$G4507),AllocFactorMatrix,(R$4+1),FALSE)*$E4511</f>
        <v>0</v>
      </c>
      <c r="S4507" s="5">
        <f t="shared" ca="1" si="2317"/>
        <v>0</v>
      </c>
      <c r="T4507" s="5">
        <f ca="1">VLOOKUP(CONCATENATE($F4507," ",$G4507),AllocFactorMatrix,(T$4+1),FALSE)*$E4511</f>
        <v>0</v>
      </c>
      <c r="U4507" s="5">
        <f ca="1">VLOOKUP(CONCATENATE($F4507," ",$G4507),AllocFactorMatrix,(U$4+1),FALSE)*$E4511</f>
        <v>0</v>
      </c>
      <c r="V4507" s="5">
        <f ca="1">VLOOKUP(CONCATENATE($F4507," ",$G4507),AllocFactorMatrix,(V$4+1),FALSE)*$E4511</f>
        <v>0</v>
      </c>
      <c r="W4507" s="5">
        <f ca="1">VLOOKUP(CONCATENATE($F4507," ",$G4507),AllocFactorMatrix,(W$4+1),FALSE)*$E4511</f>
        <v>0</v>
      </c>
      <c r="X4507" s="5">
        <f t="shared" ca="1" si="2320"/>
        <v>0</v>
      </c>
      <c r="Y4507" s="5">
        <f ca="1">VLOOKUP(CONCATENATE($F4507," ",$G4507),AllocFactorMatrix,(Y$4+1),FALSE)*$E4511</f>
        <v>0</v>
      </c>
      <c r="Z4507" s="5">
        <f ca="1">VLOOKUP(CONCATENATE($F4507," ",$G4507),AllocFactorMatrix,(Z$4+1),FALSE)*$E4511</f>
        <v>0</v>
      </c>
      <c r="AA4507" s="5">
        <f t="shared" ca="1" si="2316"/>
        <v>0</v>
      </c>
      <c r="AB4507" s="5">
        <f ca="1">VLOOKUP(CONCATENATE($F4507," ",$G4507),AllocFactorMatrix,(AB$4+1),FALSE)*$E4511</f>
        <v>0</v>
      </c>
      <c r="AC4507" s="5">
        <f ca="1">VLOOKUP(CONCATENATE($F4507," ",$G4507),AllocFactorMatrix,(AC$4+1),FALSE)*$E4511</f>
        <v>0</v>
      </c>
      <c r="AD4507" s="5">
        <f ca="1">VLOOKUP(CONCATENATE($F4507," ",$G4507),AllocFactorMatrix,(AD$4+1),FALSE)*$E4511</f>
        <v>0</v>
      </c>
    </row>
    <row r="4508" spans="4:30" hidden="1" outlineLevel="1">
      <c r="D4508" s="7"/>
      <c r="E4508" s="51"/>
      <c r="F4508" s="52" t="str">
        <f>F4511</f>
        <v>EXP_OM_TRAN</v>
      </c>
      <c r="G4508" s="55" t="str">
        <f>$G$12</f>
        <v>DISTSEC</v>
      </c>
      <c r="H4508" s="4">
        <f t="shared" ca="1" si="2314"/>
        <v>0</v>
      </c>
      <c r="I4508" s="5">
        <f ca="1">VLOOKUP(CONCATENATE($F4508," ",$G4508),AllocFactorMatrix,(I$4+1),FALSE)*$E4511</f>
        <v>0</v>
      </c>
      <c r="J4508" s="5">
        <f ca="1">VLOOKUP(CONCATENATE($F4508," ",$G4508),AllocFactorMatrix,(J$4+1),FALSE)*$E4511</f>
        <v>0</v>
      </c>
      <c r="K4508" s="5">
        <f ca="1">VLOOKUP(CONCATENATE($F4508," ",$G4508),AllocFactorMatrix,(K$4+1),FALSE)*$E4511</f>
        <v>0</v>
      </c>
      <c r="L4508" s="5">
        <f ca="1">VLOOKUP(CONCATENATE($F4508," ",$G4508),AllocFactorMatrix,(L$4+1),FALSE)*$E4511</f>
        <v>0</v>
      </c>
      <c r="M4508" s="5">
        <f ca="1">VLOOKUP(CONCATENATE($F4508," ",$G4508),AllocFactorMatrix,(M$4+1),FALSE)*$E4511</f>
        <v>0</v>
      </c>
      <c r="N4508" s="5">
        <f t="shared" ca="1" si="2315"/>
        <v>0</v>
      </c>
      <c r="O4508" s="5">
        <f ca="1">VLOOKUP(CONCATENATE($F4508," ",$G4508),AllocFactorMatrix,(O$4+1),FALSE)*$E4511</f>
        <v>0</v>
      </c>
      <c r="P4508" s="5">
        <f ca="1">VLOOKUP(CONCATENATE($F4508," ",$G4508),AllocFactorMatrix,(P$4+1),FALSE)*$E4511</f>
        <v>0</v>
      </c>
      <c r="Q4508" s="5">
        <f ca="1">VLOOKUP(CONCATENATE($F4508," ",$G4508),AllocFactorMatrix,(Q$4+1),FALSE)*$E4511</f>
        <v>0</v>
      </c>
      <c r="R4508" s="5">
        <f ca="1">VLOOKUP(CONCATENATE($F4508," ",$G4508),AllocFactorMatrix,(R$4+1),FALSE)*$E4511</f>
        <v>0</v>
      </c>
      <c r="S4508" s="5">
        <f t="shared" ca="1" si="2317"/>
        <v>0</v>
      </c>
      <c r="T4508" s="5">
        <f ca="1">VLOOKUP(CONCATENATE($F4508," ",$G4508),AllocFactorMatrix,(T$4+1),FALSE)*$E4511</f>
        <v>0</v>
      </c>
      <c r="U4508" s="5">
        <f ca="1">VLOOKUP(CONCATENATE($F4508," ",$G4508),AllocFactorMatrix,(U$4+1),FALSE)*$E4511</f>
        <v>0</v>
      </c>
      <c r="V4508" s="5">
        <f ca="1">VLOOKUP(CONCATENATE($F4508," ",$G4508),AllocFactorMatrix,(V$4+1),FALSE)*$E4511</f>
        <v>0</v>
      </c>
      <c r="W4508" s="5">
        <f ca="1">VLOOKUP(CONCATENATE($F4508," ",$G4508),AllocFactorMatrix,(W$4+1),FALSE)*$E4511</f>
        <v>0</v>
      </c>
      <c r="X4508" s="5">
        <f t="shared" ca="1" si="2320"/>
        <v>0</v>
      </c>
      <c r="Y4508" s="5">
        <f ca="1">VLOOKUP(CONCATENATE($F4508," ",$G4508),AllocFactorMatrix,(Y$4+1),FALSE)*$E4511</f>
        <v>0</v>
      </c>
      <c r="Z4508" s="5">
        <f ca="1">VLOOKUP(CONCATENATE($F4508," ",$G4508),AllocFactorMatrix,(Z$4+1),FALSE)*$E4511</f>
        <v>0</v>
      </c>
      <c r="AA4508" s="5">
        <f t="shared" ca="1" si="2316"/>
        <v>0</v>
      </c>
      <c r="AB4508" s="5">
        <f ca="1">VLOOKUP(CONCATENATE($F4508," ",$G4508),AllocFactorMatrix,(AB$4+1),FALSE)*$E4511</f>
        <v>0</v>
      </c>
      <c r="AC4508" s="5">
        <f ca="1">VLOOKUP(CONCATENATE($F4508," ",$G4508),AllocFactorMatrix,(AC$4+1),FALSE)*$E4511</f>
        <v>0</v>
      </c>
      <c r="AD4508" s="5">
        <f ca="1">VLOOKUP(CONCATENATE($F4508," ",$G4508),AllocFactorMatrix,(AD$4+1),FALSE)*$E4511</f>
        <v>0</v>
      </c>
    </row>
    <row r="4509" spans="4:30" hidden="1" outlineLevel="1">
      <c r="D4509" s="7"/>
      <c r="E4509" s="51"/>
      <c r="F4509" s="52" t="str">
        <f>F4511</f>
        <v>EXP_OM_TRAN</v>
      </c>
      <c r="G4509" s="55" t="str">
        <f>$G$13</f>
        <v>ENERGY</v>
      </c>
      <c r="H4509" s="4">
        <f t="shared" ca="1" si="2314"/>
        <v>0</v>
      </c>
      <c r="I4509" s="5">
        <f ca="1">VLOOKUP(CONCATENATE($F4509," ",$G4509),AllocFactorMatrix,(I$4+1),FALSE)*$E4511</f>
        <v>0</v>
      </c>
      <c r="J4509" s="5">
        <f ca="1">VLOOKUP(CONCATENATE($F4509," ",$G4509),AllocFactorMatrix,(J$4+1),FALSE)*$E4511</f>
        <v>0</v>
      </c>
      <c r="K4509" s="5">
        <f ca="1">VLOOKUP(CONCATENATE($F4509," ",$G4509),AllocFactorMatrix,(K$4+1),FALSE)*$E4511</f>
        <v>0</v>
      </c>
      <c r="L4509" s="5">
        <f ca="1">VLOOKUP(CONCATENATE($F4509," ",$G4509),AllocFactorMatrix,(L$4+1),FALSE)*$E4511</f>
        <v>0</v>
      </c>
      <c r="M4509" s="5">
        <f ca="1">VLOOKUP(CONCATENATE($F4509," ",$G4509),AllocFactorMatrix,(M$4+1),FALSE)*$E4511</f>
        <v>0</v>
      </c>
      <c r="N4509" s="5">
        <f t="shared" ca="1" si="2315"/>
        <v>0</v>
      </c>
      <c r="O4509" s="5">
        <f ca="1">VLOOKUP(CONCATENATE($F4509," ",$G4509),AllocFactorMatrix,(O$4+1),FALSE)*$E4511</f>
        <v>0</v>
      </c>
      <c r="P4509" s="5">
        <f ca="1">VLOOKUP(CONCATENATE($F4509," ",$G4509),AllocFactorMatrix,(P$4+1),FALSE)*$E4511</f>
        <v>0</v>
      </c>
      <c r="Q4509" s="5">
        <f ca="1">VLOOKUP(CONCATENATE($F4509," ",$G4509),AllocFactorMatrix,(Q$4+1),FALSE)*$E4511</f>
        <v>0</v>
      </c>
      <c r="R4509" s="5">
        <f ca="1">VLOOKUP(CONCATENATE($F4509," ",$G4509),AllocFactorMatrix,(R$4+1),FALSE)*$E4511</f>
        <v>0</v>
      </c>
      <c r="S4509" s="5">
        <f t="shared" ca="1" si="2317"/>
        <v>0</v>
      </c>
      <c r="T4509" s="5">
        <f ca="1">VLOOKUP(CONCATENATE($F4509," ",$G4509),AllocFactorMatrix,(T$4+1),FALSE)*$E4511</f>
        <v>0</v>
      </c>
      <c r="U4509" s="5">
        <f ca="1">VLOOKUP(CONCATENATE($F4509," ",$G4509),AllocFactorMatrix,(U$4+1),FALSE)*$E4511</f>
        <v>0</v>
      </c>
      <c r="V4509" s="5">
        <f ca="1">VLOOKUP(CONCATENATE($F4509," ",$G4509),AllocFactorMatrix,(V$4+1),FALSE)*$E4511</f>
        <v>0</v>
      </c>
      <c r="W4509" s="5">
        <f ca="1">VLOOKUP(CONCATENATE($F4509," ",$G4509),AllocFactorMatrix,(W$4+1),FALSE)*$E4511</f>
        <v>0</v>
      </c>
      <c r="X4509" s="5">
        <f t="shared" ca="1" si="2320"/>
        <v>0</v>
      </c>
      <c r="Y4509" s="5">
        <f ca="1">VLOOKUP(CONCATENATE($F4509," ",$G4509),AllocFactorMatrix,(Y$4+1),FALSE)*$E4511</f>
        <v>0</v>
      </c>
      <c r="Z4509" s="5">
        <f ca="1">VLOOKUP(CONCATENATE($F4509," ",$G4509),AllocFactorMatrix,(Z$4+1),FALSE)*$E4511</f>
        <v>0</v>
      </c>
      <c r="AA4509" s="5">
        <f t="shared" ca="1" si="2316"/>
        <v>0</v>
      </c>
      <c r="AB4509" s="5">
        <f ca="1">VLOOKUP(CONCATENATE($F4509," ",$G4509),AllocFactorMatrix,(AB$4+1),FALSE)*$E4511</f>
        <v>0</v>
      </c>
      <c r="AC4509" s="5">
        <f ca="1">VLOOKUP(CONCATENATE($F4509," ",$G4509),AllocFactorMatrix,(AC$4+1),FALSE)*$E4511</f>
        <v>0</v>
      </c>
      <c r="AD4509" s="5">
        <f ca="1">VLOOKUP(CONCATENATE($F4509," ",$G4509),AllocFactorMatrix,(AD$4+1),FALSE)*$E4511</f>
        <v>0</v>
      </c>
    </row>
    <row r="4510" spans="4:30" hidden="1" outlineLevel="1">
      <c r="D4510" s="7"/>
      <c r="E4510" s="51"/>
      <c r="F4510" s="52" t="str">
        <f>F4511</f>
        <v>EXP_OM_TRAN</v>
      </c>
      <c r="G4510" s="55" t="str">
        <f>$G$14</f>
        <v>CUSTOMER</v>
      </c>
      <c r="H4510" s="4">
        <f t="shared" ca="1" si="2314"/>
        <v>0</v>
      </c>
      <c r="I4510" s="5">
        <f ca="1">VLOOKUP(CONCATENATE($F4510," ",$G4510),AllocFactorMatrix,(I$4+1),FALSE)*$E4511</f>
        <v>0</v>
      </c>
      <c r="J4510" s="5">
        <f ca="1">VLOOKUP(CONCATENATE($F4510," ",$G4510),AllocFactorMatrix,(J$4+1),FALSE)*$E4511</f>
        <v>0</v>
      </c>
      <c r="K4510" s="5">
        <f ca="1">VLOOKUP(CONCATENATE($F4510," ",$G4510),AllocFactorMatrix,(K$4+1),FALSE)*$E4511</f>
        <v>0</v>
      </c>
      <c r="L4510" s="5">
        <f ca="1">VLOOKUP(CONCATENATE($F4510," ",$G4510),AllocFactorMatrix,(L$4+1),FALSE)*$E4511</f>
        <v>0</v>
      </c>
      <c r="M4510" s="5">
        <f ca="1">VLOOKUP(CONCATENATE($F4510," ",$G4510),AllocFactorMatrix,(M$4+1),FALSE)*$E4511</f>
        <v>0</v>
      </c>
      <c r="N4510" s="5">
        <f t="shared" ca="1" si="2315"/>
        <v>0</v>
      </c>
      <c r="O4510" s="5">
        <f ca="1">VLOOKUP(CONCATENATE($F4510," ",$G4510),AllocFactorMatrix,(O$4+1),FALSE)*$E4511</f>
        <v>0</v>
      </c>
      <c r="P4510" s="5">
        <f ca="1">VLOOKUP(CONCATENATE($F4510," ",$G4510),AllocFactorMatrix,(P$4+1),FALSE)*$E4511</f>
        <v>0</v>
      </c>
      <c r="Q4510" s="5">
        <f ca="1">VLOOKUP(CONCATENATE($F4510," ",$G4510),AllocFactorMatrix,(Q$4+1),FALSE)*$E4511</f>
        <v>0</v>
      </c>
      <c r="R4510" s="5">
        <f ca="1">VLOOKUP(CONCATENATE($F4510," ",$G4510),AllocFactorMatrix,(R$4+1),FALSE)*$E4511</f>
        <v>0</v>
      </c>
      <c r="S4510" s="5">
        <f t="shared" ca="1" si="2317"/>
        <v>0</v>
      </c>
      <c r="T4510" s="5">
        <f ca="1">VLOOKUP(CONCATENATE($F4510," ",$G4510),AllocFactorMatrix,(T$4+1),FALSE)*$E4511</f>
        <v>0</v>
      </c>
      <c r="U4510" s="5">
        <f ca="1">VLOOKUP(CONCATENATE($F4510," ",$G4510),AllocFactorMatrix,(U$4+1),FALSE)*$E4511</f>
        <v>0</v>
      </c>
      <c r="V4510" s="5">
        <f ca="1">VLOOKUP(CONCATENATE($F4510," ",$G4510),AllocFactorMatrix,(V$4+1),FALSE)*$E4511</f>
        <v>0</v>
      </c>
      <c r="W4510" s="5">
        <f ca="1">VLOOKUP(CONCATENATE($F4510," ",$G4510),AllocFactorMatrix,(W$4+1),FALSE)*$E4511</f>
        <v>0</v>
      </c>
      <c r="X4510" s="5">
        <f t="shared" ca="1" si="2320"/>
        <v>0</v>
      </c>
      <c r="Y4510" s="5">
        <f ca="1">VLOOKUP(CONCATENATE($F4510," ",$G4510),AllocFactorMatrix,(Y$4+1),FALSE)*$E4511</f>
        <v>0</v>
      </c>
      <c r="Z4510" s="5">
        <f ca="1">VLOOKUP(CONCATENATE($F4510," ",$G4510),AllocFactorMatrix,(Z$4+1),FALSE)*$E4511</f>
        <v>0</v>
      </c>
      <c r="AA4510" s="5">
        <f t="shared" ca="1" si="2316"/>
        <v>0</v>
      </c>
      <c r="AB4510" s="5">
        <f ca="1">VLOOKUP(CONCATENATE($F4510," ",$G4510),AllocFactorMatrix,(AB$4+1),FALSE)*$E4511</f>
        <v>0</v>
      </c>
      <c r="AC4510" s="5">
        <f ca="1">VLOOKUP(CONCATENATE($F4510," ",$G4510),AllocFactorMatrix,(AC$4+1),FALSE)*$E4511</f>
        <v>0</v>
      </c>
      <c r="AD4510" s="5">
        <f ca="1">VLOOKUP(CONCATENATE($F4510," ",$G4510),AllocFactorMatrix,(AD$4+1),FALSE)*$E4511</f>
        <v>0</v>
      </c>
    </row>
    <row r="4511" spans="4:30" collapsed="1">
      <c r="D4511" s="7" t="s">
        <v>11</v>
      </c>
      <c r="E4511" s="61">
        <f>ROUND(58145*0.985,0)</f>
        <v>57273</v>
      </c>
      <c r="F4511" s="10" t="s">
        <v>228</v>
      </c>
      <c r="G4511" s="55" t="str">
        <f>$G$15</f>
        <v>TOTAL</v>
      </c>
      <c r="H4511" s="4">
        <f ca="1">SUBTOTAL(9,I4511:AD4511)</f>
        <v>57273.000000000022</v>
      </c>
      <c r="I4511" s="5">
        <f ca="1">VLOOKUP(CONCATENATE($F4511," ",$G4511),AllocFactorMatrix,(I$4+1),FALSE)*$E4511</f>
        <v>28152.684919281604</v>
      </c>
      <c r="J4511" s="5">
        <f ca="1">VLOOKUP(CONCATENATE($F4511," ",$G4511),AllocFactorMatrix,(J$4+1),FALSE)*$E4511</f>
        <v>1385.794190363677</v>
      </c>
      <c r="K4511" s="5">
        <f ca="1">VLOOKUP(CONCATENATE($F4511," ",$G4511),AllocFactorMatrix,(K$4+1),FALSE)*$E4511</f>
        <v>5070.0208369406701</v>
      </c>
      <c r="L4511" s="5">
        <f ca="1">VLOOKUP(CONCATENATE($F4511," ",$G4511),AllocFactorMatrix,(L$4+1),FALSE)*$E4511</f>
        <v>159.06776672936931</v>
      </c>
      <c r="M4511" s="5">
        <f ca="1">VLOOKUP(CONCATENATE($F4511," ",$G4511),AllocFactorMatrix,(M$4+1),FALSE)*$E4511</f>
        <v>15.755775502358908</v>
      </c>
      <c r="N4511" s="5">
        <f t="shared" ca="1" si="2315"/>
        <v>5244.8443791723985</v>
      </c>
      <c r="O4511" s="5">
        <f ca="1">VLOOKUP(CONCATENATE($F4511," ",$G4511),AllocFactorMatrix,(O$4+1),FALSE)*$E4511</f>
        <v>3849.9088728406446</v>
      </c>
      <c r="P4511" s="5">
        <f ca="1">VLOOKUP(CONCATENATE($F4511," ",$G4511),AllocFactorMatrix,(P$4+1),FALSE)*$E4511</f>
        <v>717.06322204264552</v>
      </c>
      <c r="Q4511" s="5">
        <f ca="1">VLOOKUP(CONCATENATE($F4511," ",$G4511),AllocFactorMatrix,(Q$4+1),FALSE)*$E4511</f>
        <v>341.77205830396719</v>
      </c>
      <c r="R4511" s="5">
        <f ca="1">VLOOKUP(CONCATENATE($F4511," ",$G4511),AllocFactorMatrix,(R$4+1),FALSE)*$E4511</f>
        <v>12.051918520591357</v>
      </c>
      <c r="S4511" s="5">
        <f t="shared" ca="1" si="2317"/>
        <v>4920.7960717078486</v>
      </c>
      <c r="T4511" s="5">
        <f ca="1">VLOOKUP(CONCATENATE($F4511," ",$G4511),AllocFactorMatrix,(T$4+1),FALSE)*$E4511</f>
        <v>134.47765569784931</v>
      </c>
      <c r="U4511" s="5">
        <f ca="1">VLOOKUP(CONCATENATE($F4511," ",$G4511),AllocFactorMatrix,(U$4+1),FALSE)*$E4511</f>
        <v>2200.8376197127236</v>
      </c>
      <c r="V4511" s="5">
        <f ca="1">VLOOKUP(CONCATENATE($F4511," ",$G4511),AllocFactorMatrix,(V$4+1),FALSE)*$E4511</f>
        <v>12272.564478404722</v>
      </c>
      <c r="W4511" s="5">
        <f ca="1">VLOOKUP(CONCATENATE($F4511," ",$G4511),AllocFactorMatrix,(W$4+1),FALSE)*$E4511</f>
        <v>1736.6247623962547</v>
      </c>
      <c r="X4511" s="5">
        <f t="shared" ca="1" si="2320"/>
        <v>16344.504516211549</v>
      </c>
      <c r="Y4511" s="5">
        <f ca="1">VLOOKUP(CONCATENATE($F4511," ",$G4511),AllocFactorMatrix,(Y$4+1),FALSE)*$E4511</f>
        <v>1178.2143819313674</v>
      </c>
      <c r="Z4511" s="5">
        <f ca="1">VLOOKUP(CONCATENATE($F4511," ",$G4511),AllocFactorMatrix,(Z$4+1),FALSE)*$E4511</f>
        <v>19.718665499025384</v>
      </c>
      <c r="AA4511" s="5">
        <f t="shared" ca="1" si="2316"/>
        <v>1197.9330474303927</v>
      </c>
      <c r="AB4511" s="5">
        <f ca="1">VLOOKUP(CONCATENATE($F4511," ",$G4511),AllocFactorMatrix,(AB$4+1),FALSE)*$E4511</f>
        <v>15.36478135546075</v>
      </c>
      <c r="AC4511" s="5">
        <f ca="1">VLOOKUP(CONCATENATE($F4511," ",$G4511),AllocFactorMatrix,(AC$4+1),FALSE)*$E4511</f>
        <v>9.1135132203701001</v>
      </c>
      <c r="AD4511" s="5">
        <f ca="1">VLOOKUP(CONCATENATE($F4511," ",$G4511),AllocFactorMatrix,(AD$4+1),FALSE)*$E4511</f>
        <v>1.9645812567266041</v>
      </c>
    </row>
    <row r="4512" spans="4:30" hidden="1" outlineLevel="1">
      <c r="D4512" s="7"/>
      <c r="E4512" s="51"/>
      <c r="F4512" s="52" t="str">
        <f>F4519</f>
        <v>EXP_OM_DIST</v>
      </c>
      <c r="G4512" s="55" t="str">
        <f>$G$8</f>
        <v>PRODUCTION</v>
      </c>
      <c r="H4512" s="4">
        <f t="shared" si="2314"/>
        <v>0</v>
      </c>
      <c r="I4512" s="5">
        <f>VLOOKUP(CONCATENATE($F4512," ",$G4512),AllocFactorMatrix,(I$4+1),FALSE)*$E4519</f>
        <v>0</v>
      </c>
      <c r="J4512" s="5">
        <f>VLOOKUP(CONCATENATE($F4512," ",$G4512),AllocFactorMatrix,(J$4+1),FALSE)*$E4519</f>
        <v>0</v>
      </c>
      <c r="K4512" s="5">
        <f>VLOOKUP(CONCATENATE($F4512," ",$G4512),AllocFactorMatrix,(K$4+1),FALSE)*$E4519</f>
        <v>0</v>
      </c>
      <c r="L4512" s="5">
        <f>VLOOKUP(CONCATENATE($F4512," ",$G4512),AllocFactorMatrix,(L$4+1),FALSE)*$E4519</f>
        <v>0</v>
      </c>
      <c r="M4512" s="5">
        <f>VLOOKUP(CONCATENATE($F4512," ",$G4512),AllocFactorMatrix,(M$4+1),FALSE)*$E4519</f>
        <v>0</v>
      </c>
      <c r="N4512" s="5">
        <f t="shared" si="2315"/>
        <v>0</v>
      </c>
      <c r="O4512" s="5">
        <f>VLOOKUP(CONCATENATE($F4512," ",$G4512),AllocFactorMatrix,(O$4+1),FALSE)*$E4519</f>
        <v>0</v>
      </c>
      <c r="P4512" s="5">
        <f>VLOOKUP(CONCATENATE($F4512," ",$G4512),AllocFactorMatrix,(P$4+1),FALSE)*$E4519</f>
        <v>0</v>
      </c>
      <c r="Q4512" s="5">
        <f>VLOOKUP(CONCATENATE($F4512," ",$G4512),AllocFactorMatrix,(Q$4+1),FALSE)*$E4519</f>
        <v>0</v>
      </c>
      <c r="R4512" s="5">
        <f>VLOOKUP(CONCATENATE($F4512," ",$G4512),AllocFactorMatrix,(R$4+1),FALSE)*$E4519</f>
        <v>0</v>
      </c>
      <c r="S4512" s="5">
        <f t="shared" si="2317"/>
        <v>0</v>
      </c>
      <c r="T4512" s="5">
        <f>VLOOKUP(CONCATENATE($F4512," ",$G4512),AllocFactorMatrix,(T$4+1),FALSE)*$E4519</f>
        <v>0</v>
      </c>
      <c r="U4512" s="5">
        <f>VLOOKUP(CONCATENATE($F4512," ",$G4512),AllocFactorMatrix,(U$4+1),FALSE)*$E4519</f>
        <v>0</v>
      </c>
      <c r="V4512" s="5">
        <f>VLOOKUP(CONCATENATE($F4512," ",$G4512),AllocFactorMatrix,(V$4+1),FALSE)*$E4519</f>
        <v>0</v>
      </c>
      <c r="W4512" s="5">
        <f>VLOOKUP(CONCATENATE($F4512," ",$G4512),AllocFactorMatrix,(W$4+1),FALSE)*$E4519</f>
        <v>0</v>
      </c>
      <c r="X4512" s="5">
        <f>SUBTOTAL(9,T4512:W4512)</f>
        <v>0</v>
      </c>
      <c r="Y4512" s="5">
        <f>VLOOKUP(CONCATENATE($F4512," ",$G4512),AllocFactorMatrix,(Y$4+1),FALSE)*$E4519</f>
        <v>0</v>
      </c>
      <c r="Z4512" s="5">
        <f>VLOOKUP(CONCATENATE($F4512," ",$G4512),AllocFactorMatrix,(Z$4+1),FALSE)*$E4519</f>
        <v>0</v>
      </c>
      <c r="AA4512" s="5">
        <f t="shared" si="2316"/>
        <v>0</v>
      </c>
      <c r="AB4512" s="5">
        <f>VLOOKUP(CONCATENATE($F4512," ",$G4512),AllocFactorMatrix,(AB$4+1),FALSE)*$E4519</f>
        <v>0</v>
      </c>
      <c r="AC4512" s="5">
        <f>VLOOKUP(CONCATENATE($F4512," ",$G4512),AllocFactorMatrix,(AC$4+1),FALSE)*$E4519</f>
        <v>0</v>
      </c>
      <c r="AD4512" s="5">
        <f>VLOOKUP(CONCATENATE($F4512," ",$G4512),AllocFactorMatrix,(AD$4+1),FALSE)*$E4519</f>
        <v>0</v>
      </c>
    </row>
    <row r="4513" spans="4:30" hidden="1" outlineLevel="1">
      <c r="D4513" s="7"/>
      <c r="E4513" s="51"/>
      <c r="F4513" s="52" t="str">
        <f>F4519</f>
        <v>EXP_OM_DIST</v>
      </c>
      <c r="G4513" s="55" t="str">
        <f>$G$9</f>
        <v>BULKTRAN</v>
      </c>
      <c r="H4513" s="4">
        <f t="shared" si="2314"/>
        <v>0</v>
      </c>
      <c r="I4513" s="5">
        <f>VLOOKUP(CONCATENATE($F4513," ",$G4513),AllocFactorMatrix,(I$4+1),FALSE)*$E4519</f>
        <v>0</v>
      </c>
      <c r="J4513" s="5">
        <f>VLOOKUP(CONCATENATE($F4513," ",$G4513),AllocFactorMatrix,(J$4+1),FALSE)*$E4519</f>
        <v>0</v>
      </c>
      <c r="K4513" s="5">
        <f>VLOOKUP(CONCATENATE($F4513," ",$G4513),AllocFactorMatrix,(K$4+1),FALSE)*$E4519</f>
        <v>0</v>
      </c>
      <c r="L4513" s="5">
        <f>VLOOKUP(CONCATENATE($F4513," ",$G4513),AllocFactorMatrix,(L$4+1),FALSE)*$E4519</f>
        <v>0</v>
      </c>
      <c r="M4513" s="5">
        <f>VLOOKUP(CONCATENATE($F4513," ",$G4513),AllocFactorMatrix,(M$4+1),FALSE)*$E4519</f>
        <v>0</v>
      </c>
      <c r="N4513" s="5">
        <f t="shared" si="2315"/>
        <v>0</v>
      </c>
      <c r="O4513" s="5">
        <f>VLOOKUP(CONCATENATE($F4513," ",$G4513),AllocFactorMatrix,(O$4+1),FALSE)*$E4519</f>
        <v>0</v>
      </c>
      <c r="P4513" s="5">
        <f>VLOOKUP(CONCATENATE($F4513," ",$G4513),AllocFactorMatrix,(P$4+1),FALSE)*$E4519</f>
        <v>0</v>
      </c>
      <c r="Q4513" s="5">
        <f>VLOOKUP(CONCATENATE($F4513," ",$G4513),AllocFactorMatrix,(Q$4+1),FALSE)*$E4519</f>
        <v>0</v>
      </c>
      <c r="R4513" s="5">
        <f>VLOOKUP(CONCATENATE($F4513," ",$G4513),AllocFactorMatrix,(R$4+1),FALSE)*$E4519</f>
        <v>0</v>
      </c>
      <c r="S4513" s="5">
        <f t="shared" si="2317"/>
        <v>0</v>
      </c>
      <c r="T4513" s="5">
        <f>VLOOKUP(CONCATENATE($F4513," ",$G4513),AllocFactorMatrix,(T$4+1),FALSE)*$E4519</f>
        <v>0</v>
      </c>
      <c r="U4513" s="5">
        <f>VLOOKUP(CONCATENATE($F4513," ",$G4513),AllocFactorMatrix,(U$4+1),FALSE)*$E4519</f>
        <v>0</v>
      </c>
      <c r="V4513" s="5">
        <f>VLOOKUP(CONCATENATE($F4513," ",$G4513),AllocFactorMatrix,(V$4+1),FALSE)*$E4519</f>
        <v>0</v>
      </c>
      <c r="W4513" s="5">
        <f>VLOOKUP(CONCATENATE($F4513," ",$G4513),AllocFactorMatrix,(W$4+1),FALSE)*$E4519</f>
        <v>0</v>
      </c>
      <c r="X4513" s="5">
        <f t="shared" ref="X4513:X4519" si="2321">SUBTOTAL(9,T4513:W4513)</f>
        <v>0</v>
      </c>
      <c r="Y4513" s="5">
        <f>VLOOKUP(CONCATENATE($F4513," ",$G4513),AllocFactorMatrix,(Y$4+1),FALSE)*$E4519</f>
        <v>0</v>
      </c>
      <c r="Z4513" s="5">
        <f>VLOOKUP(CONCATENATE($F4513," ",$G4513),AllocFactorMatrix,(Z$4+1),FALSE)*$E4519</f>
        <v>0</v>
      </c>
      <c r="AA4513" s="5">
        <f t="shared" si="2316"/>
        <v>0</v>
      </c>
      <c r="AB4513" s="5">
        <f>VLOOKUP(CONCATENATE($F4513," ",$G4513),AllocFactorMatrix,(AB$4+1),FALSE)*$E4519</f>
        <v>0</v>
      </c>
      <c r="AC4513" s="5">
        <f>VLOOKUP(CONCATENATE($F4513," ",$G4513),AllocFactorMatrix,(AC$4+1),FALSE)*$E4519</f>
        <v>0</v>
      </c>
      <c r="AD4513" s="5">
        <f>VLOOKUP(CONCATENATE($F4513," ",$G4513),AllocFactorMatrix,(AD$4+1),FALSE)*$E4519</f>
        <v>0</v>
      </c>
    </row>
    <row r="4514" spans="4:30" hidden="1" outlineLevel="1">
      <c r="D4514" s="7"/>
      <c r="E4514" s="51"/>
      <c r="F4514" s="52" t="str">
        <f>F4519</f>
        <v>EXP_OM_DIST</v>
      </c>
      <c r="G4514" s="55" t="str">
        <f>$G$10</f>
        <v>SUBTRAN</v>
      </c>
      <c r="H4514" s="4">
        <f t="shared" si="2314"/>
        <v>0</v>
      </c>
      <c r="I4514" s="5">
        <f>VLOOKUP(CONCATENATE($F4514," ",$G4514),AllocFactorMatrix,(I$4+1),FALSE)*$E4519</f>
        <v>0</v>
      </c>
      <c r="J4514" s="5">
        <f>VLOOKUP(CONCATENATE($F4514," ",$G4514),AllocFactorMatrix,(J$4+1),FALSE)*$E4519</f>
        <v>0</v>
      </c>
      <c r="K4514" s="5">
        <f>VLOOKUP(CONCATENATE($F4514," ",$G4514),AllocFactorMatrix,(K$4+1),FALSE)*$E4519</f>
        <v>0</v>
      </c>
      <c r="L4514" s="5">
        <f>VLOOKUP(CONCATENATE($F4514," ",$G4514),AllocFactorMatrix,(L$4+1),FALSE)*$E4519</f>
        <v>0</v>
      </c>
      <c r="M4514" s="5">
        <f>VLOOKUP(CONCATENATE($F4514," ",$G4514),AllocFactorMatrix,(M$4+1),FALSE)*$E4519</f>
        <v>0</v>
      </c>
      <c r="N4514" s="5">
        <f t="shared" si="2315"/>
        <v>0</v>
      </c>
      <c r="O4514" s="5">
        <f>VLOOKUP(CONCATENATE($F4514," ",$G4514),AllocFactorMatrix,(O$4+1),FALSE)*$E4519</f>
        <v>0</v>
      </c>
      <c r="P4514" s="5">
        <f>VLOOKUP(CONCATENATE($F4514," ",$G4514),AllocFactorMatrix,(P$4+1),FALSE)*$E4519</f>
        <v>0</v>
      </c>
      <c r="Q4514" s="5">
        <f>VLOOKUP(CONCATENATE($F4514," ",$G4514),AllocFactorMatrix,(Q$4+1),FALSE)*$E4519</f>
        <v>0</v>
      </c>
      <c r="R4514" s="5">
        <f>VLOOKUP(CONCATENATE($F4514," ",$G4514),AllocFactorMatrix,(R$4+1),FALSE)*$E4519</f>
        <v>0</v>
      </c>
      <c r="S4514" s="5">
        <f t="shared" si="2317"/>
        <v>0</v>
      </c>
      <c r="T4514" s="5">
        <f>VLOOKUP(CONCATENATE($F4514," ",$G4514),AllocFactorMatrix,(T$4+1),FALSE)*$E4519</f>
        <v>0</v>
      </c>
      <c r="U4514" s="5">
        <f>VLOOKUP(CONCATENATE($F4514," ",$G4514),AllocFactorMatrix,(U$4+1),FALSE)*$E4519</f>
        <v>0</v>
      </c>
      <c r="V4514" s="5">
        <f>VLOOKUP(CONCATENATE($F4514," ",$G4514),AllocFactorMatrix,(V$4+1),FALSE)*$E4519</f>
        <v>0</v>
      </c>
      <c r="W4514" s="5">
        <f>VLOOKUP(CONCATENATE($F4514," ",$G4514),AllocFactorMatrix,(W$4+1),FALSE)*$E4519</f>
        <v>0</v>
      </c>
      <c r="X4514" s="5">
        <f t="shared" si="2321"/>
        <v>0</v>
      </c>
      <c r="Y4514" s="5">
        <f>VLOOKUP(CONCATENATE($F4514," ",$G4514),AllocFactorMatrix,(Y$4+1),FALSE)*$E4519</f>
        <v>0</v>
      </c>
      <c r="Z4514" s="5">
        <f>VLOOKUP(CONCATENATE($F4514," ",$G4514),AllocFactorMatrix,(Z$4+1),FALSE)*$E4519</f>
        <v>0</v>
      </c>
      <c r="AA4514" s="5">
        <f t="shared" si="2316"/>
        <v>0</v>
      </c>
      <c r="AB4514" s="5">
        <f>VLOOKUP(CONCATENATE($F4514," ",$G4514),AllocFactorMatrix,(AB$4+1),FALSE)*$E4519</f>
        <v>0</v>
      </c>
      <c r="AC4514" s="5">
        <f>VLOOKUP(CONCATENATE($F4514," ",$G4514),AllocFactorMatrix,(AC$4+1),FALSE)*$E4519</f>
        <v>0</v>
      </c>
      <c r="AD4514" s="5">
        <f>VLOOKUP(CONCATENATE($F4514," ",$G4514),AllocFactorMatrix,(AD$4+1),FALSE)*$E4519</f>
        <v>0</v>
      </c>
    </row>
    <row r="4515" spans="4:30" hidden="1" outlineLevel="1">
      <c r="D4515" s="7"/>
      <c r="E4515" s="51"/>
      <c r="F4515" s="52" t="str">
        <f>F4519</f>
        <v>EXP_OM_DIST</v>
      </c>
      <c r="G4515" s="55" t="str">
        <f>$G$11</f>
        <v>DISTPRI</v>
      </c>
      <c r="H4515" s="4">
        <f t="shared" si="2314"/>
        <v>6616058.7274314081</v>
      </c>
      <c r="I4515" s="5">
        <f>VLOOKUP(CONCATENATE($F4515," ",$G4515),AllocFactorMatrix,(I$4+1),FALSE)*$E4519</f>
        <v>4421794.2259362563</v>
      </c>
      <c r="J4515" s="5">
        <f>VLOOKUP(CONCATENATE($F4515," ",$G4515),AllocFactorMatrix,(J$4+1),FALSE)*$E4519</f>
        <v>208431.83655347358</v>
      </c>
      <c r="K4515" s="5">
        <f>VLOOKUP(CONCATENATE($F4515," ",$G4515),AllocFactorMatrix,(K$4+1),FALSE)*$E4519</f>
        <v>756828.79068809201</v>
      </c>
      <c r="L4515" s="5">
        <f>VLOOKUP(CONCATENATE($F4515," ",$G4515),AllocFactorMatrix,(L$4+1),FALSE)*$E4519</f>
        <v>23389.947740583215</v>
      </c>
      <c r="M4515" s="5">
        <f>VLOOKUP(CONCATENATE($F4515," ",$G4515),AllocFactorMatrix,(M$4+1),FALSE)*$E4519</f>
        <v>0</v>
      </c>
      <c r="N4515" s="5">
        <f t="shared" si="2315"/>
        <v>780218.73842867522</v>
      </c>
      <c r="O4515" s="5">
        <f>VLOOKUP(CONCATENATE($F4515," ",$G4515),AllocFactorMatrix,(O$4+1),FALSE)*$E4519</f>
        <v>567489.31065421144</v>
      </c>
      <c r="P4515" s="5">
        <f>VLOOKUP(CONCATENATE($F4515," ",$G4515),AllocFactorMatrix,(P$4+1),FALSE)*$E4519</f>
        <v>105694.9222979824</v>
      </c>
      <c r="Q4515" s="5">
        <f>VLOOKUP(CONCATENATE($F4515," ",$G4515),AllocFactorMatrix,(Q$4+1),FALSE)*$E4519</f>
        <v>0</v>
      </c>
      <c r="R4515" s="5">
        <f>VLOOKUP(CONCATENATE($F4515," ",$G4515),AllocFactorMatrix,(R$4+1),FALSE)*$E4519</f>
        <v>0</v>
      </c>
      <c r="S4515" s="5">
        <f t="shared" si="2317"/>
        <v>673184.23295219382</v>
      </c>
      <c r="T4515" s="5">
        <f>VLOOKUP(CONCATENATE($F4515," ",$G4515),AllocFactorMatrix,(T$4+1),FALSE)*$E4519</f>
        <v>20230.644207744554</v>
      </c>
      <c r="U4515" s="5">
        <f>VLOOKUP(CONCATENATE($F4515," ",$G4515),AllocFactorMatrix,(U$4+1),FALSE)*$E4519</f>
        <v>326274.51223653613</v>
      </c>
      <c r="V4515" s="5">
        <f>VLOOKUP(CONCATENATE($F4515," ",$G4515),AllocFactorMatrix,(V$4+1),FALSE)*$E4519</f>
        <v>0</v>
      </c>
      <c r="W4515" s="5">
        <f>VLOOKUP(CONCATENATE($F4515," ",$G4515),AllocFactorMatrix,(W$4+1),FALSE)*$E4519</f>
        <v>0</v>
      </c>
      <c r="X4515" s="5">
        <f t="shared" si="2321"/>
        <v>346505.1564442807</v>
      </c>
      <c r="Y4515" s="5">
        <f>VLOOKUP(CONCATENATE($F4515," ",$G4515),AllocFactorMatrix,(Y$4+1),FALSE)*$E4519</f>
        <v>171124.10648254069</v>
      </c>
      <c r="Z4515" s="5">
        <f>VLOOKUP(CONCATENATE($F4515," ",$G4515),AllocFactorMatrix,(Z$4+1),FALSE)*$E4519</f>
        <v>2855.0199636187031</v>
      </c>
      <c r="AA4515" s="5">
        <f t="shared" si="2316"/>
        <v>173979.12644615941</v>
      </c>
      <c r="AB4515" s="5">
        <f>VLOOKUP(CONCATENATE($F4515," ",$G4515),AllocFactorMatrix,(AB$4+1),FALSE)*$E4519</f>
        <v>2313.0445514268063</v>
      </c>
      <c r="AC4515" s="5">
        <f>VLOOKUP(CONCATENATE($F4515," ",$G4515),AllocFactorMatrix,(AC$4+1),FALSE)*$E4519</f>
        <v>7924.1692828948444</v>
      </c>
      <c r="AD4515" s="5">
        <f>VLOOKUP(CONCATENATE($F4515," ",$G4515),AllocFactorMatrix,(AD$4+1),FALSE)*$E4519</f>
        <v>1708.1968360464728</v>
      </c>
    </row>
    <row r="4516" spans="4:30" hidden="1" outlineLevel="1">
      <c r="D4516" s="7"/>
      <c r="E4516" s="51"/>
      <c r="F4516" s="52" t="str">
        <f>F4519</f>
        <v>EXP_OM_DIST</v>
      </c>
      <c r="G4516" s="55" t="str">
        <f>$G$12</f>
        <v>DISTSEC</v>
      </c>
      <c r="H4516" s="4">
        <f t="shared" si="2314"/>
        <v>2730528.8117004652</v>
      </c>
      <c r="I4516" s="5">
        <f>VLOOKUP(CONCATENATE($F4516," ",$G4516),AllocFactorMatrix,(I$4+1),FALSE)*$E4519</f>
        <v>2041620.3561544297</v>
      </c>
      <c r="J4516" s="5">
        <f>VLOOKUP(CONCATENATE($F4516," ",$G4516),AllocFactorMatrix,(J$4+1),FALSE)*$E4519</f>
        <v>98427.168053742324</v>
      </c>
      <c r="K4516" s="5">
        <f>VLOOKUP(CONCATENATE($F4516," ",$G4516),AllocFactorMatrix,(K$4+1),FALSE)*$E4519</f>
        <v>296995.78430300643</v>
      </c>
      <c r="L4516" s="5">
        <f>VLOOKUP(CONCATENATE($F4516," ",$G4516),AllocFactorMatrix,(L$4+1),FALSE)*$E4519</f>
        <v>0</v>
      </c>
      <c r="M4516" s="5">
        <f>VLOOKUP(CONCATENATE($F4516," ",$G4516),AllocFactorMatrix,(M$4+1),FALSE)*$E4519</f>
        <v>0</v>
      </c>
      <c r="N4516" s="5">
        <f t="shared" si="2315"/>
        <v>296995.78430300643</v>
      </c>
      <c r="O4516" s="5">
        <f>VLOOKUP(CONCATENATE($F4516," ",$G4516),AllocFactorMatrix,(O$4+1),FALSE)*$E4519</f>
        <v>189246.86973616417</v>
      </c>
      <c r="P4516" s="5">
        <f>VLOOKUP(CONCATENATE($F4516," ",$G4516),AllocFactorMatrix,(P$4+1),FALSE)*$E4519</f>
        <v>0</v>
      </c>
      <c r="Q4516" s="5">
        <f>VLOOKUP(CONCATENATE($F4516," ",$G4516),AllocFactorMatrix,(Q$4+1),FALSE)*$E4519</f>
        <v>0</v>
      </c>
      <c r="R4516" s="5">
        <f>VLOOKUP(CONCATENATE($F4516," ",$G4516),AllocFactorMatrix,(R$4+1),FALSE)*$E4519</f>
        <v>0</v>
      </c>
      <c r="S4516" s="5">
        <f t="shared" si="2317"/>
        <v>189246.86973616417</v>
      </c>
      <c r="T4516" s="5">
        <f>VLOOKUP(CONCATENATE($F4516," ",$G4516),AllocFactorMatrix,(T$4+1),FALSE)*$E4519</f>
        <v>5116.838343014625</v>
      </c>
      <c r="U4516" s="5">
        <f>VLOOKUP(CONCATENATE($F4516," ",$G4516),AllocFactorMatrix,(U$4+1),FALSE)*$E4519</f>
        <v>0</v>
      </c>
      <c r="V4516" s="5">
        <f>VLOOKUP(CONCATENATE($F4516," ",$G4516),AllocFactorMatrix,(V$4+1),FALSE)*$E4519</f>
        <v>0</v>
      </c>
      <c r="W4516" s="5">
        <f>VLOOKUP(CONCATENATE($F4516," ",$G4516),AllocFactorMatrix,(W$4+1),FALSE)*$E4519</f>
        <v>0</v>
      </c>
      <c r="X4516" s="5">
        <f t="shared" si="2321"/>
        <v>5116.838343014625</v>
      </c>
      <c r="Y4516" s="5">
        <f>VLOOKUP(CONCATENATE($F4516," ",$G4516),AllocFactorMatrix,(Y$4+1),FALSE)*$E4519</f>
        <v>69802.589998373383</v>
      </c>
      <c r="Z4516" s="5">
        <f>VLOOKUP(CONCATENATE($F4516," ",$G4516),AllocFactorMatrix,(Z$4+1),FALSE)*$E4519</f>
        <v>0</v>
      </c>
      <c r="AA4516" s="5">
        <f t="shared" si="2316"/>
        <v>69802.589998373383</v>
      </c>
      <c r="AB4516" s="5">
        <f>VLOOKUP(CONCATENATE($F4516," ",$G4516),AllocFactorMatrix,(AB$4+1),FALSE)*$E4519</f>
        <v>724.34372187865813</v>
      </c>
      <c r="AC4516" s="5">
        <f>VLOOKUP(CONCATENATE($F4516," ",$G4516),AllocFactorMatrix,(AC$4+1),FALSE)*$E4519</f>
        <v>24594.255295172294</v>
      </c>
      <c r="AD4516" s="5">
        <f>VLOOKUP(CONCATENATE($F4516," ",$G4516),AllocFactorMatrix,(AD$4+1),FALSE)*$E4519</f>
        <v>4000.6060946836669</v>
      </c>
    </row>
    <row r="4517" spans="4:30" hidden="1" outlineLevel="1">
      <c r="D4517" s="7"/>
      <c r="E4517" s="51"/>
      <c r="F4517" s="52" t="str">
        <f>F4519</f>
        <v>EXP_OM_DIST</v>
      </c>
      <c r="G4517" s="55" t="str">
        <f>$G$13</f>
        <v>ENERGY</v>
      </c>
      <c r="H4517" s="4">
        <f t="shared" si="2314"/>
        <v>0</v>
      </c>
      <c r="I4517" s="5">
        <f>VLOOKUP(CONCATENATE($F4517," ",$G4517),AllocFactorMatrix,(I$4+1),FALSE)*$E4519</f>
        <v>0</v>
      </c>
      <c r="J4517" s="5">
        <f>VLOOKUP(CONCATENATE($F4517," ",$G4517),AllocFactorMatrix,(J$4+1),FALSE)*$E4519</f>
        <v>0</v>
      </c>
      <c r="K4517" s="5">
        <f>VLOOKUP(CONCATENATE($F4517," ",$G4517),AllocFactorMatrix,(K$4+1),FALSE)*$E4519</f>
        <v>0</v>
      </c>
      <c r="L4517" s="5">
        <f>VLOOKUP(CONCATENATE($F4517," ",$G4517),AllocFactorMatrix,(L$4+1),FALSE)*$E4519</f>
        <v>0</v>
      </c>
      <c r="M4517" s="5">
        <f>VLOOKUP(CONCATENATE($F4517," ",$G4517),AllocFactorMatrix,(M$4+1),FALSE)*$E4519</f>
        <v>0</v>
      </c>
      <c r="N4517" s="5">
        <f t="shared" si="2315"/>
        <v>0</v>
      </c>
      <c r="O4517" s="5">
        <f>VLOOKUP(CONCATENATE($F4517," ",$G4517),AllocFactorMatrix,(O$4+1),FALSE)*$E4519</f>
        <v>0</v>
      </c>
      <c r="P4517" s="5">
        <f>VLOOKUP(CONCATENATE($F4517," ",$G4517),AllocFactorMatrix,(P$4+1),FALSE)*$E4519</f>
        <v>0</v>
      </c>
      <c r="Q4517" s="5">
        <f>VLOOKUP(CONCATENATE($F4517," ",$G4517),AllocFactorMatrix,(Q$4+1),FALSE)*$E4519</f>
        <v>0</v>
      </c>
      <c r="R4517" s="5">
        <f>VLOOKUP(CONCATENATE($F4517," ",$G4517),AllocFactorMatrix,(R$4+1),FALSE)*$E4519</f>
        <v>0</v>
      </c>
      <c r="S4517" s="5">
        <f t="shared" si="2317"/>
        <v>0</v>
      </c>
      <c r="T4517" s="5">
        <f>VLOOKUP(CONCATENATE($F4517," ",$G4517),AllocFactorMatrix,(T$4+1),FALSE)*$E4519</f>
        <v>0</v>
      </c>
      <c r="U4517" s="5">
        <f>VLOOKUP(CONCATENATE($F4517," ",$G4517),AllocFactorMatrix,(U$4+1),FALSE)*$E4519</f>
        <v>0</v>
      </c>
      <c r="V4517" s="5">
        <f>VLOOKUP(CONCATENATE($F4517," ",$G4517),AllocFactorMatrix,(V$4+1),FALSE)*$E4519</f>
        <v>0</v>
      </c>
      <c r="W4517" s="5">
        <f>VLOOKUP(CONCATENATE($F4517," ",$G4517),AllocFactorMatrix,(W$4+1),FALSE)*$E4519</f>
        <v>0</v>
      </c>
      <c r="X4517" s="5">
        <f t="shared" si="2321"/>
        <v>0</v>
      </c>
      <c r="Y4517" s="5">
        <f>VLOOKUP(CONCATENATE($F4517," ",$G4517),AllocFactorMatrix,(Y$4+1),FALSE)*$E4519</f>
        <v>0</v>
      </c>
      <c r="Z4517" s="5">
        <f>VLOOKUP(CONCATENATE($F4517," ",$G4517),AllocFactorMatrix,(Z$4+1),FALSE)*$E4519</f>
        <v>0</v>
      </c>
      <c r="AA4517" s="5">
        <f t="shared" si="2316"/>
        <v>0</v>
      </c>
      <c r="AB4517" s="5">
        <f>VLOOKUP(CONCATENATE($F4517," ",$G4517),AllocFactorMatrix,(AB$4+1),FALSE)*$E4519</f>
        <v>0</v>
      </c>
      <c r="AC4517" s="5">
        <f>VLOOKUP(CONCATENATE($F4517," ",$G4517),AllocFactorMatrix,(AC$4+1),FALSE)*$E4519</f>
        <v>0</v>
      </c>
      <c r="AD4517" s="5">
        <f>VLOOKUP(CONCATENATE($F4517," ",$G4517),AllocFactorMatrix,(AD$4+1),FALSE)*$E4519</f>
        <v>0</v>
      </c>
    </row>
    <row r="4518" spans="4:30" hidden="1" outlineLevel="1">
      <c r="D4518" s="7"/>
      <c r="E4518" s="51"/>
      <c r="F4518" s="52" t="str">
        <f>F4519</f>
        <v>EXP_OM_DIST</v>
      </c>
      <c r="G4518" s="55" t="str">
        <f>$G$14</f>
        <v>CUSTOMER</v>
      </c>
      <c r="H4518" s="4">
        <f t="shared" si="2314"/>
        <v>504078.46086812863</v>
      </c>
      <c r="I4518" s="5">
        <f>VLOOKUP(CONCATENATE($F4518," ",$G4518),AllocFactorMatrix,(I$4+1),FALSE)*$E4519</f>
        <v>205782.7158048765</v>
      </c>
      <c r="J4518" s="5">
        <f>VLOOKUP(CONCATENATE($F4518," ",$G4518),AllocFactorMatrix,(J$4+1),FALSE)*$E4519</f>
        <v>89106.553808527431</v>
      </c>
      <c r="K4518" s="5">
        <f>VLOOKUP(CONCATENATE($F4518," ",$G4518),AllocFactorMatrix,(K$4+1),FALSE)*$E4519</f>
        <v>25452.623705285598</v>
      </c>
      <c r="L4518" s="5">
        <f>VLOOKUP(CONCATENATE($F4518," ",$G4518),AllocFactorMatrix,(L$4+1),FALSE)*$E4519</f>
        <v>14246.8192046402</v>
      </c>
      <c r="M4518" s="5">
        <f>VLOOKUP(CONCATENATE($F4518," ",$G4518),AllocFactorMatrix,(M$4+1),FALSE)*$E4519</f>
        <v>2312.2268366135636</v>
      </c>
      <c r="N4518" s="5">
        <f t="shared" si="2315"/>
        <v>42011.669746539359</v>
      </c>
      <c r="O4518" s="5">
        <f>VLOOKUP(CONCATENATE($F4518," ",$G4518),AllocFactorMatrix,(O$4+1),FALSE)*$E4519</f>
        <v>10888.882458315808</v>
      </c>
      <c r="P4518" s="5">
        <f>VLOOKUP(CONCATENATE($F4518," ",$G4518),AllocFactorMatrix,(P$4+1),FALSE)*$E4519</f>
        <v>3704.9734931623298</v>
      </c>
      <c r="Q4518" s="5">
        <f>VLOOKUP(CONCATENATE($F4518," ",$G4518),AllocFactorMatrix,(Q$4+1),FALSE)*$E4519</f>
        <v>8056.1396566276626</v>
      </c>
      <c r="R4518" s="5">
        <f>VLOOKUP(CONCATENATE($F4518," ",$G4518),AllocFactorMatrix,(R$4+1),FALSE)*$E4519</f>
        <v>1415.8969222987832</v>
      </c>
      <c r="S4518" s="5">
        <f t="shared" si="2317"/>
        <v>24065.892530404584</v>
      </c>
      <c r="T4518" s="5">
        <f>VLOOKUP(CONCATENATE($F4518," ",$G4518),AllocFactorMatrix,(T$4+1),FALSE)*$E4519</f>
        <v>75.019971455806086</v>
      </c>
      <c r="U4518" s="5">
        <f>VLOOKUP(CONCATENATE($F4518," ",$G4518),AllocFactorMatrix,(U$4+1),FALSE)*$E4519</f>
        <v>2197.865926636769</v>
      </c>
      <c r="V4518" s="5">
        <f>VLOOKUP(CONCATENATE($F4518," ",$G4518),AllocFactorMatrix,(V$4+1),FALSE)*$E4519</f>
        <v>11847.256007564072</v>
      </c>
      <c r="W4518" s="5">
        <f>VLOOKUP(CONCATENATE($F4518," ",$G4518),AllocFactorMatrix,(W$4+1),FALSE)*$E4519</f>
        <v>2123.8497361701225</v>
      </c>
      <c r="X4518" s="5">
        <f t="shared" si="2321"/>
        <v>16243.991641826771</v>
      </c>
      <c r="Y4518" s="5">
        <f>VLOOKUP(CONCATENATE($F4518," ",$G4518),AllocFactorMatrix,(Y$4+1),FALSE)*$E4519</f>
        <v>3019.5255584035358</v>
      </c>
      <c r="Z4518" s="5">
        <f>VLOOKUP(CONCATENATE($F4518," ",$G4518),AllocFactorMatrix,(Z$4+1),FALSE)*$E4519</f>
        <v>62.795423151573807</v>
      </c>
      <c r="AA4518" s="5">
        <f t="shared" si="2316"/>
        <v>3082.3209815551095</v>
      </c>
      <c r="AB4518" s="5">
        <f>VLOOKUP(CONCATENATE($F4518," ",$G4518),AllocFactorMatrix,(AB$4+1),FALSE)*$E4519</f>
        <v>37.298319734133237</v>
      </c>
      <c r="AC4518" s="5">
        <f>VLOOKUP(CONCATENATE($F4518," ",$G4518),AllocFactorMatrix,(AC$4+1),FALSE)*$E4519</f>
        <v>68729.044207688043</v>
      </c>
      <c r="AD4518" s="5">
        <f>VLOOKUP(CONCATENATE($F4518," ",$G4518),AllocFactorMatrix,(AD$4+1),FALSE)*$E4519</f>
        <v>55018.973826976668</v>
      </c>
    </row>
    <row r="4519" spans="4:30" collapsed="1">
      <c r="D4519" s="7" t="s">
        <v>9</v>
      </c>
      <c r="E4519" s="61">
        <f>ROUND(0.999*9860527,0)</f>
        <v>9850666</v>
      </c>
      <c r="F4519" s="10" t="s">
        <v>78</v>
      </c>
      <c r="G4519" s="55" t="str">
        <f>$G$15</f>
        <v>TOTAL</v>
      </c>
      <c r="H4519" s="4">
        <f>SUBTOTAL(9,I4519:AD4519)</f>
        <v>9850666.0000000019</v>
      </c>
      <c r="I4519" s="5">
        <f>VLOOKUP(CONCATENATE($F4519," ",$G4519),AllocFactorMatrix,(I$4+1),FALSE)*$E4519</f>
        <v>6669197.2978955628</v>
      </c>
      <c r="J4519" s="5">
        <f>VLOOKUP(CONCATENATE($F4519," ",$G4519),AllocFactorMatrix,(J$4+1),FALSE)*$E4519</f>
        <v>395965.55841574329</v>
      </c>
      <c r="K4519" s="5">
        <f>VLOOKUP(CONCATENATE($F4519," ",$G4519),AllocFactorMatrix,(K$4+1),FALSE)*$E4519</f>
        <v>1079277.198696384</v>
      </c>
      <c r="L4519" s="5">
        <f>VLOOKUP(CONCATENATE($F4519," ",$G4519),AllocFactorMatrix,(L$4+1),FALSE)*$E4519</f>
        <v>37636.766945223411</v>
      </c>
      <c r="M4519" s="5">
        <f>VLOOKUP(CONCATENATE($F4519," ",$G4519),AllocFactorMatrix,(M$4+1),FALSE)*$E4519</f>
        <v>2312.2268366135636</v>
      </c>
      <c r="N4519" s="5">
        <f t="shared" si="2315"/>
        <v>1119226.1924782209</v>
      </c>
      <c r="O4519" s="5">
        <f>VLOOKUP(CONCATENATE($F4519," ",$G4519),AllocFactorMatrix,(O$4+1),FALSE)*$E4519</f>
        <v>767625.06284869148</v>
      </c>
      <c r="P4519" s="5">
        <f>VLOOKUP(CONCATENATE($F4519," ",$G4519),AllocFactorMatrix,(P$4+1),FALSE)*$E4519</f>
        <v>109399.89579114472</v>
      </c>
      <c r="Q4519" s="5">
        <f>VLOOKUP(CONCATENATE($F4519," ",$G4519),AllocFactorMatrix,(Q$4+1),FALSE)*$E4519</f>
        <v>8056.1396566276626</v>
      </c>
      <c r="R4519" s="5">
        <f>VLOOKUP(CONCATENATE($F4519," ",$G4519),AllocFactorMatrix,(R$4+1),FALSE)*$E4519</f>
        <v>1415.8969222987832</v>
      </c>
      <c r="S4519" s="5">
        <f t="shared" si="2317"/>
        <v>886496.99521876266</v>
      </c>
      <c r="T4519" s="5">
        <f>VLOOKUP(CONCATENATE($F4519," ",$G4519),AllocFactorMatrix,(T$4+1),FALSE)*$E4519</f>
        <v>25422.502522214985</v>
      </c>
      <c r="U4519" s="5">
        <f>VLOOKUP(CONCATENATE($F4519," ",$G4519),AllocFactorMatrix,(U$4+1),FALSE)*$E4519</f>
        <v>328472.37816317292</v>
      </c>
      <c r="V4519" s="5">
        <f>VLOOKUP(CONCATENATE($F4519," ",$G4519),AllocFactorMatrix,(V$4+1),FALSE)*$E4519</f>
        <v>11847.256007564072</v>
      </c>
      <c r="W4519" s="5">
        <f>VLOOKUP(CONCATENATE($F4519," ",$G4519),AllocFactorMatrix,(W$4+1),FALSE)*$E4519</f>
        <v>2123.8497361701225</v>
      </c>
      <c r="X4519" s="5">
        <f t="shared" si="2321"/>
        <v>367865.9864291221</v>
      </c>
      <c r="Y4519" s="5">
        <f>VLOOKUP(CONCATENATE($F4519," ",$G4519),AllocFactorMatrix,(Y$4+1),FALSE)*$E4519</f>
        <v>243946.22203931762</v>
      </c>
      <c r="Z4519" s="5">
        <f>VLOOKUP(CONCATENATE($F4519," ",$G4519),AllocFactorMatrix,(Z$4+1),FALSE)*$E4519</f>
        <v>2917.8153867702767</v>
      </c>
      <c r="AA4519" s="5">
        <f t="shared" si="2316"/>
        <v>246864.03742608789</v>
      </c>
      <c r="AB4519" s="5">
        <f>VLOOKUP(CONCATENATE($F4519," ",$G4519),AllocFactorMatrix,(AB$4+1),FALSE)*$E4519</f>
        <v>3074.6865930395975</v>
      </c>
      <c r="AC4519" s="5">
        <f>VLOOKUP(CONCATENATE($F4519," ",$G4519),AllocFactorMatrix,(AC$4+1),FALSE)*$E4519</f>
        <v>101247.46878575518</v>
      </c>
      <c r="AD4519" s="5">
        <f>VLOOKUP(CONCATENATE($F4519," ",$G4519),AllocFactorMatrix,(AD$4+1),FALSE)*$E4519</f>
        <v>60727.776757706808</v>
      </c>
    </row>
    <row r="4520" spans="4:30" hidden="1" outlineLevel="1">
      <c r="D4520" s="7"/>
      <c r="E4520" s="51"/>
      <c r="F4520" s="52" t="str">
        <f>F4527</f>
        <v>EXP_OM_CUSTACCT</v>
      </c>
      <c r="G4520" s="55" t="str">
        <f>$G$8</f>
        <v>PRODUCTION</v>
      </c>
      <c r="H4520" s="4">
        <f t="shared" si="2314"/>
        <v>0</v>
      </c>
      <c r="I4520" s="5">
        <f>VLOOKUP(CONCATENATE($F4520," ",$G4520),AllocFactorMatrix,(I$4+1),FALSE)*$E4527</f>
        <v>0</v>
      </c>
      <c r="J4520" s="5">
        <f>VLOOKUP(CONCATENATE($F4520," ",$G4520),AllocFactorMatrix,(J$4+1),FALSE)*$E4527</f>
        <v>0</v>
      </c>
      <c r="K4520" s="5">
        <f>VLOOKUP(CONCATENATE($F4520," ",$G4520),AllocFactorMatrix,(K$4+1),FALSE)*$E4527</f>
        <v>0</v>
      </c>
      <c r="L4520" s="5">
        <f>VLOOKUP(CONCATENATE($F4520," ",$G4520),AllocFactorMatrix,(L$4+1),FALSE)*$E4527</f>
        <v>0</v>
      </c>
      <c r="M4520" s="5">
        <f>VLOOKUP(CONCATENATE($F4520," ",$G4520),AllocFactorMatrix,(M$4+1),FALSE)*$E4527</f>
        <v>0</v>
      </c>
      <c r="N4520" s="5">
        <f t="shared" si="2315"/>
        <v>0</v>
      </c>
      <c r="O4520" s="5">
        <f>VLOOKUP(CONCATENATE($F4520," ",$G4520),AllocFactorMatrix,(O$4+1),FALSE)*$E4527</f>
        <v>0</v>
      </c>
      <c r="P4520" s="5">
        <f>VLOOKUP(CONCATENATE($F4520," ",$G4520),AllocFactorMatrix,(P$4+1),FALSE)*$E4527</f>
        <v>0</v>
      </c>
      <c r="Q4520" s="5">
        <f>VLOOKUP(CONCATENATE($F4520," ",$G4520),AllocFactorMatrix,(Q$4+1),FALSE)*$E4527</f>
        <v>0</v>
      </c>
      <c r="R4520" s="5">
        <f>VLOOKUP(CONCATENATE($F4520," ",$G4520),AllocFactorMatrix,(R$4+1),FALSE)*$E4527</f>
        <v>0</v>
      </c>
      <c r="S4520" s="5">
        <f t="shared" si="2317"/>
        <v>0</v>
      </c>
      <c r="T4520" s="5">
        <f>VLOOKUP(CONCATENATE($F4520," ",$G4520),AllocFactorMatrix,(T$4+1),FALSE)*$E4527</f>
        <v>0</v>
      </c>
      <c r="U4520" s="5">
        <f>VLOOKUP(CONCATENATE($F4520," ",$G4520),AllocFactorMatrix,(U$4+1),FALSE)*$E4527</f>
        <v>0</v>
      </c>
      <c r="V4520" s="5">
        <f>VLOOKUP(CONCATENATE($F4520," ",$G4520),AllocFactorMatrix,(V$4+1),FALSE)*$E4527</f>
        <v>0</v>
      </c>
      <c r="W4520" s="5">
        <f>VLOOKUP(CONCATENATE($F4520," ",$G4520),AllocFactorMatrix,(W$4+1),FALSE)*$E4527</f>
        <v>0</v>
      </c>
      <c r="X4520" s="5">
        <f>SUBTOTAL(9,T4520:W4520)</f>
        <v>0</v>
      </c>
      <c r="Y4520" s="5">
        <f>VLOOKUP(CONCATENATE($F4520," ",$G4520),AllocFactorMatrix,(Y$4+1),FALSE)*$E4527</f>
        <v>0</v>
      </c>
      <c r="Z4520" s="5">
        <f>VLOOKUP(CONCATENATE($F4520," ",$G4520),AllocFactorMatrix,(Z$4+1),FALSE)*$E4527</f>
        <v>0</v>
      </c>
      <c r="AA4520" s="5">
        <f t="shared" si="2316"/>
        <v>0</v>
      </c>
      <c r="AB4520" s="5">
        <f>VLOOKUP(CONCATENATE($F4520," ",$G4520),AllocFactorMatrix,(AB$4+1),FALSE)*$E4527</f>
        <v>0</v>
      </c>
      <c r="AC4520" s="5">
        <f>VLOOKUP(CONCATENATE($F4520," ",$G4520),AllocFactorMatrix,(AC$4+1),FALSE)*$E4527</f>
        <v>0</v>
      </c>
      <c r="AD4520" s="5">
        <f>VLOOKUP(CONCATENATE($F4520," ",$G4520),AllocFactorMatrix,(AD$4+1),FALSE)*$E4527</f>
        <v>0</v>
      </c>
    </row>
    <row r="4521" spans="4:30" hidden="1" outlineLevel="1">
      <c r="D4521" s="7"/>
      <c r="E4521" s="51"/>
      <c r="F4521" s="52" t="str">
        <f>F4527</f>
        <v>EXP_OM_CUSTACCT</v>
      </c>
      <c r="G4521" s="55" t="str">
        <f>$G$9</f>
        <v>BULKTRAN</v>
      </c>
      <c r="H4521" s="4">
        <f t="shared" si="2314"/>
        <v>0</v>
      </c>
      <c r="I4521" s="5">
        <f>VLOOKUP(CONCATENATE($F4521," ",$G4521),AllocFactorMatrix,(I$4+1),FALSE)*$E4527</f>
        <v>0</v>
      </c>
      <c r="J4521" s="5">
        <f>VLOOKUP(CONCATENATE($F4521," ",$G4521),AllocFactorMatrix,(J$4+1),FALSE)*$E4527</f>
        <v>0</v>
      </c>
      <c r="K4521" s="5">
        <f>VLOOKUP(CONCATENATE($F4521," ",$G4521),AllocFactorMatrix,(K$4+1),FALSE)*$E4527</f>
        <v>0</v>
      </c>
      <c r="L4521" s="5">
        <f>VLOOKUP(CONCATENATE($F4521," ",$G4521),AllocFactorMatrix,(L$4+1),FALSE)*$E4527</f>
        <v>0</v>
      </c>
      <c r="M4521" s="5">
        <f>VLOOKUP(CONCATENATE($F4521," ",$G4521),AllocFactorMatrix,(M$4+1),FALSE)*$E4527</f>
        <v>0</v>
      </c>
      <c r="N4521" s="5">
        <f t="shared" si="2315"/>
        <v>0</v>
      </c>
      <c r="O4521" s="5">
        <f>VLOOKUP(CONCATENATE($F4521," ",$G4521),AllocFactorMatrix,(O$4+1),FALSE)*$E4527</f>
        <v>0</v>
      </c>
      <c r="P4521" s="5">
        <f>VLOOKUP(CONCATENATE($F4521," ",$G4521),AllocFactorMatrix,(P$4+1),FALSE)*$E4527</f>
        <v>0</v>
      </c>
      <c r="Q4521" s="5">
        <f>VLOOKUP(CONCATENATE($F4521," ",$G4521),AllocFactorMatrix,(Q$4+1),FALSE)*$E4527</f>
        <v>0</v>
      </c>
      <c r="R4521" s="5">
        <f>VLOOKUP(CONCATENATE($F4521," ",$G4521),AllocFactorMatrix,(R$4+1),FALSE)*$E4527</f>
        <v>0</v>
      </c>
      <c r="S4521" s="5">
        <f t="shared" si="2317"/>
        <v>0</v>
      </c>
      <c r="T4521" s="5">
        <f>VLOOKUP(CONCATENATE($F4521," ",$G4521),AllocFactorMatrix,(T$4+1),FALSE)*$E4527</f>
        <v>0</v>
      </c>
      <c r="U4521" s="5">
        <f>VLOOKUP(CONCATENATE($F4521," ",$G4521),AllocFactorMatrix,(U$4+1),FALSE)*$E4527</f>
        <v>0</v>
      </c>
      <c r="V4521" s="5">
        <f>VLOOKUP(CONCATENATE($F4521," ",$G4521),AllocFactorMatrix,(V$4+1),FALSE)*$E4527</f>
        <v>0</v>
      </c>
      <c r="W4521" s="5">
        <f>VLOOKUP(CONCATENATE($F4521," ",$G4521),AllocFactorMatrix,(W$4+1),FALSE)*$E4527</f>
        <v>0</v>
      </c>
      <c r="X4521" s="5">
        <f t="shared" ref="X4521:X4527" si="2322">SUBTOTAL(9,T4521:W4521)</f>
        <v>0</v>
      </c>
      <c r="Y4521" s="5">
        <f>VLOOKUP(CONCATENATE($F4521," ",$G4521),AllocFactorMatrix,(Y$4+1),FALSE)*$E4527</f>
        <v>0</v>
      </c>
      <c r="Z4521" s="5">
        <f>VLOOKUP(CONCATENATE($F4521," ",$G4521),AllocFactorMatrix,(Z$4+1),FALSE)*$E4527</f>
        <v>0</v>
      </c>
      <c r="AA4521" s="5">
        <f t="shared" si="2316"/>
        <v>0</v>
      </c>
      <c r="AB4521" s="5">
        <f>VLOOKUP(CONCATENATE($F4521," ",$G4521),AllocFactorMatrix,(AB$4+1),FALSE)*$E4527</f>
        <v>0</v>
      </c>
      <c r="AC4521" s="5">
        <f>VLOOKUP(CONCATENATE($F4521," ",$G4521),AllocFactorMatrix,(AC$4+1),FALSE)*$E4527</f>
        <v>0</v>
      </c>
      <c r="AD4521" s="5">
        <f>VLOOKUP(CONCATENATE($F4521," ",$G4521),AllocFactorMatrix,(AD$4+1),FALSE)*$E4527</f>
        <v>0</v>
      </c>
    </row>
    <row r="4522" spans="4:30" hidden="1" outlineLevel="1">
      <c r="D4522" s="7"/>
      <c r="E4522" s="51"/>
      <c r="F4522" s="52" t="str">
        <f>F4527</f>
        <v>EXP_OM_CUSTACCT</v>
      </c>
      <c r="G4522" s="55" t="str">
        <f>$G$10</f>
        <v>SUBTRAN</v>
      </c>
      <c r="H4522" s="4">
        <f t="shared" si="2314"/>
        <v>0</v>
      </c>
      <c r="I4522" s="5">
        <f>VLOOKUP(CONCATENATE($F4522," ",$G4522),AllocFactorMatrix,(I$4+1),FALSE)*$E4527</f>
        <v>0</v>
      </c>
      <c r="J4522" s="5">
        <f>VLOOKUP(CONCATENATE($F4522," ",$G4522),AllocFactorMatrix,(J$4+1),FALSE)*$E4527</f>
        <v>0</v>
      </c>
      <c r="K4522" s="5">
        <f>VLOOKUP(CONCATENATE($F4522," ",$G4522),AllocFactorMatrix,(K$4+1),FALSE)*$E4527</f>
        <v>0</v>
      </c>
      <c r="L4522" s="5">
        <f>VLOOKUP(CONCATENATE($F4522," ",$G4522),AllocFactorMatrix,(L$4+1),FALSE)*$E4527</f>
        <v>0</v>
      </c>
      <c r="M4522" s="5">
        <f>VLOOKUP(CONCATENATE($F4522," ",$G4522),AllocFactorMatrix,(M$4+1),FALSE)*$E4527</f>
        <v>0</v>
      </c>
      <c r="N4522" s="5">
        <f t="shared" si="2315"/>
        <v>0</v>
      </c>
      <c r="O4522" s="5">
        <f>VLOOKUP(CONCATENATE($F4522," ",$G4522),AllocFactorMatrix,(O$4+1),FALSE)*$E4527</f>
        <v>0</v>
      </c>
      <c r="P4522" s="5">
        <f>VLOOKUP(CONCATENATE($F4522," ",$G4522),AllocFactorMatrix,(P$4+1),FALSE)*$E4527</f>
        <v>0</v>
      </c>
      <c r="Q4522" s="5">
        <f>VLOOKUP(CONCATENATE($F4522," ",$G4522),AllocFactorMatrix,(Q$4+1),FALSE)*$E4527</f>
        <v>0</v>
      </c>
      <c r="R4522" s="5">
        <f>VLOOKUP(CONCATENATE($F4522," ",$G4522),AllocFactorMatrix,(R$4+1),FALSE)*$E4527</f>
        <v>0</v>
      </c>
      <c r="S4522" s="5">
        <f t="shared" si="2317"/>
        <v>0</v>
      </c>
      <c r="T4522" s="5">
        <f>VLOOKUP(CONCATENATE($F4522," ",$G4522),AllocFactorMatrix,(T$4+1),FALSE)*$E4527</f>
        <v>0</v>
      </c>
      <c r="U4522" s="5">
        <f>VLOOKUP(CONCATENATE($F4522," ",$G4522),AllocFactorMatrix,(U$4+1),FALSE)*$E4527</f>
        <v>0</v>
      </c>
      <c r="V4522" s="5">
        <f>VLOOKUP(CONCATENATE($F4522," ",$G4522),AllocFactorMatrix,(V$4+1),FALSE)*$E4527</f>
        <v>0</v>
      </c>
      <c r="W4522" s="5">
        <f>VLOOKUP(CONCATENATE($F4522," ",$G4522),AllocFactorMatrix,(W$4+1),FALSE)*$E4527</f>
        <v>0</v>
      </c>
      <c r="X4522" s="5">
        <f t="shared" si="2322"/>
        <v>0</v>
      </c>
      <c r="Y4522" s="5">
        <f>VLOOKUP(CONCATENATE($F4522," ",$G4522),AllocFactorMatrix,(Y$4+1),FALSE)*$E4527</f>
        <v>0</v>
      </c>
      <c r="Z4522" s="5">
        <f>VLOOKUP(CONCATENATE($F4522," ",$G4522),AllocFactorMatrix,(Z$4+1),FALSE)*$E4527</f>
        <v>0</v>
      </c>
      <c r="AA4522" s="5">
        <f t="shared" si="2316"/>
        <v>0</v>
      </c>
      <c r="AB4522" s="5">
        <f>VLOOKUP(CONCATENATE($F4522," ",$G4522),AllocFactorMatrix,(AB$4+1),FALSE)*$E4527</f>
        <v>0</v>
      </c>
      <c r="AC4522" s="5">
        <f>VLOOKUP(CONCATENATE($F4522," ",$G4522),AllocFactorMatrix,(AC$4+1),FALSE)*$E4527</f>
        <v>0</v>
      </c>
      <c r="AD4522" s="5">
        <f>VLOOKUP(CONCATENATE($F4522," ",$G4522),AllocFactorMatrix,(AD$4+1),FALSE)*$E4527</f>
        <v>0</v>
      </c>
    </row>
    <row r="4523" spans="4:30" hidden="1" outlineLevel="1">
      <c r="D4523" s="7"/>
      <c r="E4523" s="51"/>
      <c r="F4523" s="52" t="str">
        <f>F4527</f>
        <v>EXP_OM_CUSTACCT</v>
      </c>
      <c r="G4523" s="55" t="str">
        <f>$G$11</f>
        <v>DISTPRI</v>
      </c>
      <c r="H4523" s="4">
        <f t="shared" si="2314"/>
        <v>0</v>
      </c>
      <c r="I4523" s="5">
        <f>VLOOKUP(CONCATENATE($F4523," ",$G4523),AllocFactorMatrix,(I$4+1),FALSE)*$E4527</f>
        <v>0</v>
      </c>
      <c r="J4523" s="5">
        <f>VLOOKUP(CONCATENATE($F4523," ",$G4523),AllocFactorMatrix,(J$4+1),FALSE)*$E4527</f>
        <v>0</v>
      </c>
      <c r="K4523" s="5">
        <f>VLOOKUP(CONCATENATE($F4523," ",$G4523),AllocFactorMatrix,(K$4+1),FALSE)*$E4527</f>
        <v>0</v>
      </c>
      <c r="L4523" s="5">
        <f>VLOOKUP(CONCATENATE($F4523," ",$G4523),AllocFactorMatrix,(L$4+1),FALSE)*$E4527</f>
        <v>0</v>
      </c>
      <c r="M4523" s="5">
        <f>VLOOKUP(CONCATENATE($F4523," ",$G4523),AllocFactorMatrix,(M$4+1),FALSE)*$E4527</f>
        <v>0</v>
      </c>
      <c r="N4523" s="5">
        <f t="shared" si="2315"/>
        <v>0</v>
      </c>
      <c r="O4523" s="5">
        <f>VLOOKUP(CONCATENATE($F4523," ",$G4523),AllocFactorMatrix,(O$4+1),FALSE)*$E4527</f>
        <v>0</v>
      </c>
      <c r="P4523" s="5">
        <f>VLOOKUP(CONCATENATE($F4523," ",$G4523),AllocFactorMatrix,(P$4+1),FALSE)*$E4527</f>
        <v>0</v>
      </c>
      <c r="Q4523" s="5">
        <f>VLOOKUP(CONCATENATE($F4523," ",$G4523),AllocFactorMatrix,(Q$4+1),FALSE)*$E4527</f>
        <v>0</v>
      </c>
      <c r="R4523" s="5">
        <f>VLOOKUP(CONCATENATE($F4523," ",$G4523),AllocFactorMatrix,(R$4+1),FALSE)*$E4527</f>
        <v>0</v>
      </c>
      <c r="S4523" s="5">
        <f t="shared" si="2317"/>
        <v>0</v>
      </c>
      <c r="T4523" s="5">
        <f>VLOOKUP(CONCATENATE($F4523," ",$G4523),AllocFactorMatrix,(T$4+1),FALSE)*$E4527</f>
        <v>0</v>
      </c>
      <c r="U4523" s="5">
        <f>VLOOKUP(CONCATENATE($F4523," ",$G4523),AllocFactorMatrix,(U$4+1),FALSE)*$E4527</f>
        <v>0</v>
      </c>
      <c r="V4523" s="5">
        <f>VLOOKUP(CONCATENATE($F4523," ",$G4523),AllocFactorMatrix,(V$4+1),FALSE)*$E4527</f>
        <v>0</v>
      </c>
      <c r="W4523" s="5">
        <f>VLOOKUP(CONCATENATE($F4523," ",$G4523),AllocFactorMatrix,(W$4+1),FALSE)*$E4527</f>
        <v>0</v>
      </c>
      <c r="X4523" s="5">
        <f t="shared" si="2322"/>
        <v>0</v>
      </c>
      <c r="Y4523" s="5">
        <f>VLOOKUP(CONCATENATE($F4523," ",$G4523),AllocFactorMatrix,(Y$4+1),FALSE)*$E4527</f>
        <v>0</v>
      </c>
      <c r="Z4523" s="5">
        <f>VLOOKUP(CONCATENATE($F4523," ",$G4523),AllocFactorMatrix,(Z$4+1),FALSE)*$E4527</f>
        <v>0</v>
      </c>
      <c r="AA4523" s="5">
        <f t="shared" si="2316"/>
        <v>0</v>
      </c>
      <c r="AB4523" s="5">
        <f>VLOOKUP(CONCATENATE($F4523," ",$G4523),AllocFactorMatrix,(AB$4+1),FALSE)*$E4527</f>
        <v>0</v>
      </c>
      <c r="AC4523" s="5">
        <f>VLOOKUP(CONCATENATE($F4523," ",$G4523),AllocFactorMatrix,(AC$4+1),FALSE)*$E4527</f>
        <v>0</v>
      </c>
      <c r="AD4523" s="5">
        <f>VLOOKUP(CONCATENATE($F4523," ",$G4523),AllocFactorMatrix,(AD$4+1),FALSE)*$E4527</f>
        <v>0</v>
      </c>
    </row>
    <row r="4524" spans="4:30" hidden="1" outlineLevel="1">
      <c r="D4524" s="7"/>
      <c r="E4524" s="51"/>
      <c r="F4524" s="52" t="str">
        <f>F4527</f>
        <v>EXP_OM_CUSTACCT</v>
      </c>
      <c r="G4524" s="55" t="str">
        <f>$G$12</f>
        <v>DISTSEC</v>
      </c>
      <c r="H4524" s="4">
        <f t="shared" si="2314"/>
        <v>0</v>
      </c>
      <c r="I4524" s="5">
        <f>VLOOKUP(CONCATENATE($F4524," ",$G4524),AllocFactorMatrix,(I$4+1),FALSE)*$E4527</f>
        <v>0</v>
      </c>
      <c r="J4524" s="5">
        <f>VLOOKUP(CONCATENATE($F4524," ",$G4524),AllocFactorMatrix,(J$4+1),FALSE)*$E4527</f>
        <v>0</v>
      </c>
      <c r="K4524" s="5">
        <f>VLOOKUP(CONCATENATE($F4524," ",$G4524),AllocFactorMatrix,(K$4+1),FALSE)*$E4527</f>
        <v>0</v>
      </c>
      <c r="L4524" s="5">
        <f>VLOOKUP(CONCATENATE($F4524," ",$G4524),AllocFactorMatrix,(L$4+1),FALSE)*$E4527</f>
        <v>0</v>
      </c>
      <c r="M4524" s="5">
        <f>VLOOKUP(CONCATENATE($F4524," ",$G4524),AllocFactorMatrix,(M$4+1),FALSE)*$E4527</f>
        <v>0</v>
      </c>
      <c r="N4524" s="5">
        <f t="shared" si="2315"/>
        <v>0</v>
      </c>
      <c r="O4524" s="5">
        <f>VLOOKUP(CONCATENATE($F4524," ",$G4524),AllocFactorMatrix,(O$4+1),FALSE)*$E4527</f>
        <v>0</v>
      </c>
      <c r="P4524" s="5">
        <f>VLOOKUP(CONCATENATE($F4524," ",$G4524),AllocFactorMatrix,(P$4+1),FALSE)*$E4527</f>
        <v>0</v>
      </c>
      <c r="Q4524" s="5">
        <f>VLOOKUP(CONCATENATE($F4524," ",$G4524),AllocFactorMatrix,(Q$4+1),FALSE)*$E4527</f>
        <v>0</v>
      </c>
      <c r="R4524" s="5">
        <f>VLOOKUP(CONCATENATE($F4524," ",$G4524),AllocFactorMatrix,(R$4+1),FALSE)*$E4527</f>
        <v>0</v>
      </c>
      <c r="S4524" s="5">
        <f t="shared" si="2317"/>
        <v>0</v>
      </c>
      <c r="T4524" s="5">
        <f>VLOOKUP(CONCATENATE($F4524," ",$G4524),AllocFactorMatrix,(T$4+1),FALSE)*$E4527</f>
        <v>0</v>
      </c>
      <c r="U4524" s="5">
        <f>VLOOKUP(CONCATENATE($F4524," ",$G4524),AllocFactorMatrix,(U$4+1),FALSE)*$E4527</f>
        <v>0</v>
      </c>
      <c r="V4524" s="5">
        <f>VLOOKUP(CONCATENATE($F4524," ",$G4524),AllocFactorMatrix,(V$4+1),FALSE)*$E4527</f>
        <v>0</v>
      </c>
      <c r="W4524" s="5">
        <f>VLOOKUP(CONCATENATE($F4524," ",$G4524),AllocFactorMatrix,(W$4+1),FALSE)*$E4527</f>
        <v>0</v>
      </c>
      <c r="X4524" s="5">
        <f t="shared" si="2322"/>
        <v>0</v>
      </c>
      <c r="Y4524" s="5">
        <f>VLOOKUP(CONCATENATE($F4524," ",$G4524),AllocFactorMatrix,(Y$4+1),FALSE)*$E4527</f>
        <v>0</v>
      </c>
      <c r="Z4524" s="5">
        <f>VLOOKUP(CONCATENATE($F4524," ",$G4524),AllocFactorMatrix,(Z$4+1),FALSE)*$E4527</f>
        <v>0</v>
      </c>
      <c r="AA4524" s="5">
        <f t="shared" si="2316"/>
        <v>0</v>
      </c>
      <c r="AB4524" s="5">
        <f>VLOOKUP(CONCATENATE($F4524," ",$G4524),AllocFactorMatrix,(AB$4+1),FALSE)*$E4527</f>
        <v>0</v>
      </c>
      <c r="AC4524" s="5">
        <f>VLOOKUP(CONCATENATE($F4524," ",$G4524),AllocFactorMatrix,(AC$4+1),FALSE)*$E4527</f>
        <v>0</v>
      </c>
      <c r="AD4524" s="5">
        <f>VLOOKUP(CONCATENATE($F4524," ",$G4524),AllocFactorMatrix,(AD$4+1),FALSE)*$E4527</f>
        <v>0</v>
      </c>
    </row>
    <row r="4525" spans="4:30" hidden="1" outlineLevel="1">
      <c r="D4525" s="7"/>
      <c r="E4525" s="51"/>
      <c r="F4525" s="52" t="str">
        <f>F4527</f>
        <v>EXP_OM_CUSTACCT</v>
      </c>
      <c r="G4525" s="55" t="str">
        <f>$G$13</f>
        <v>ENERGY</v>
      </c>
      <c r="H4525" s="4">
        <f t="shared" si="2314"/>
        <v>0</v>
      </c>
      <c r="I4525" s="5">
        <f>VLOOKUP(CONCATENATE($F4525," ",$G4525),AllocFactorMatrix,(I$4+1),FALSE)*$E4527</f>
        <v>0</v>
      </c>
      <c r="J4525" s="5">
        <f>VLOOKUP(CONCATENATE($F4525," ",$G4525),AllocFactorMatrix,(J$4+1),FALSE)*$E4527</f>
        <v>0</v>
      </c>
      <c r="K4525" s="5">
        <f>VLOOKUP(CONCATENATE($F4525," ",$G4525),AllocFactorMatrix,(K$4+1),FALSE)*$E4527</f>
        <v>0</v>
      </c>
      <c r="L4525" s="5">
        <f>VLOOKUP(CONCATENATE($F4525," ",$G4525),AllocFactorMatrix,(L$4+1),FALSE)*$E4527</f>
        <v>0</v>
      </c>
      <c r="M4525" s="5">
        <f>VLOOKUP(CONCATENATE($F4525," ",$G4525),AllocFactorMatrix,(M$4+1),FALSE)*$E4527</f>
        <v>0</v>
      </c>
      <c r="N4525" s="5">
        <f t="shared" si="2315"/>
        <v>0</v>
      </c>
      <c r="O4525" s="5">
        <f>VLOOKUP(CONCATENATE($F4525," ",$G4525),AllocFactorMatrix,(O$4+1),FALSE)*$E4527</f>
        <v>0</v>
      </c>
      <c r="P4525" s="5">
        <f>VLOOKUP(CONCATENATE($F4525," ",$G4525),AllocFactorMatrix,(P$4+1),FALSE)*$E4527</f>
        <v>0</v>
      </c>
      <c r="Q4525" s="5">
        <f>VLOOKUP(CONCATENATE($F4525," ",$G4525),AllocFactorMatrix,(Q$4+1),FALSE)*$E4527</f>
        <v>0</v>
      </c>
      <c r="R4525" s="5">
        <f>VLOOKUP(CONCATENATE($F4525," ",$G4525),AllocFactorMatrix,(R$4+1),FALSE)*$E4527</f>
        <v>0</v>
      </c>
      <c r="S4525" s="5">
        <f t="shared" si="2317"/>
        <v>0</v>
      </c>
      <c r="T4525" s="5">
        <f>VLOOKUP(CONCATENATE($F4525," ",$G4525),AllocFactorMatrix,(T$4+1),FALSE)*$E4527</f>
        <v>0</v>
      </c>
      <c r="U4525" s="5">
        <f>VLOOKUP(CONCATENATE($F4525," ",$G4525),AllocFactorMatrix,(U$4+1),FALSE)*$E4527</f>
        <v>0</v>
      </c>
      <c r="V4525" s="5">
        <f>VLOOKUP(CONCATENATE($F4525," ",$G4525),AllocFactorMatrix,(V$4+1),FALSE)*$E4527</f>
        <v>0</v>
      </c>
      <c r="W4525" s="5">
        <f>VLOOKUP(CONCATENATE($F4525," ",$G4525),AllocFactorMatrix,(W$4+1),FALSE)*$E4527</f>
        <v>0</v>
      </c>
      <c r="X4525" s="5">
        <f t="shared" si="2322"/>
        <v>0</v>
      </c>
      <c r="Y4525" s="5">
        <f>VLOOKUP(CONCATENATE($F4525," ",$G4525),AllocFactorMatrix,(Y$4+1),FALSE)*$E4527</f>
        <v>0</v>
      </c>
      <c r="Z4525" s="5">
        <f>VLOOKUP(CONCATENATE($F4525," ",$G4525),AllocFactorMatrix,(Z$4+1),FALSE)*$E4527</f>
        <v>0</v>
      </c>
      <c r="AA4525" s="5">
        <f t="shared" si="2316"/>
        <v>0</v>
      </c>
      <c r="AB4525" s="5">
        <f>VLOOKUP(CONCATENATE($F4525," ",$G4525),AllocFactorMatrix,(AB$4+1),FALSE)*$E4527</f>
        <v>0</v>
      </c>
      <c r="AC4525" s="5">
        <f>VLOOKUP(CONCATENATE($F4525," ",$G4525),AllocFactorMatrix,(AC$4+1),FALSE)*$E4527</f>
        <v>0</v>
      </c>
      <c r="AD4525" s="5">
        <f>VLOOKUP(CONCATENATE($F4525," ",$G4525),AllocFactorMatrix,(AD$4+1),FALSE)*$E4527</f>
        <v>0</v>
      </c>
    </row>
    <row r="4526" spans="4:30" hidden="1" outlineLevel="1">
      <c r="D4526" s="7"/>
      <c r="E4526" s="51"/>
      <c r="F4526" s="52" t="str">
        <f>F4527</f>
        <v>EXP_OM_CUSTACCT</v>
      </c>
      <c r="G4526" s="55" t="str">
        <f>$G$14</f>
        <v>CUSTOMER</v>
      </c>
      <c r="H4526" s="4">
        <f t="shared" si="2314"/>
        <v>1386555.9999999995</v>
      </c>
      <c r="I4526" s="5">
        <f>VLOOKUP(CONCATENATE($F4526," ",$G4526),AllocFactorMatrix,(I$4+1),FALSE)*$E4527</f>
        <v>1196012.7381512311</v>
      </c>
      <c r="J4526" s="5">
        <f>VLOOKUP(CONCATENATE($F4526," ",$G4526),AllocFactorMatrix,(J$4+1),FALSE)*$E4527</f>
        <v>149172.03883130066</v>
      </c>
      <c r="K4526" s="5">
        <f>VLOOKUP(CONCATENATE($F4526," ",$G4526),AllocFactorMatrix,(K$4+1),FALSE)*$E4527</f>
        <v>43679.871212855614</v>
      </c>
      <c r="L4526" s="5">
        <f>VLOOKUP(CONCATENATE($F4526," ",$G4526),AllocFactorMatrix,(L$4+1),FALSE)*$E4527</f>
        <v>518.46751763331417</v>
      </c>
      <c r="M4526" s="5">
        <f>VLOOKUP(CONCATENATE($F4526," ",$G4526),AllocFactorMatrix,(M$4+1),FALSE)*$E4527</f>
        <v>40.063699291844195</v>
      </c>
      <c r="N4526" s="5">
        <f t="shared" si="2315"/>
        <v>44238.40242978077</v>
      </c>
      <c r="O4526" s="5">
        <f>VLOOKUP(CONCATENATE($F4526," ",$G4526),AllocFactorMatrix,(O$4+1),FALSE)*$E4527</f>
        <v>4056.1101493327542</v>
      </c>
      <c r="P4526" s="5">
        <f>VLOOKUP(CONCATENATE($F4526," ",$G4526),AllocFactorMatrix,(P$4+1),FALSE)*$E4527</f>
        <v>415.48295928033116</v>
      </c>
      <c r="Q4526" s="5">
        <f>VLOOKUP(CONCATENATE($F4526," ",$G4526),AllocFactorMatrix,(Q$4+1),FALSE)*$E4527</f>
        <v>119.75543865976763</v>
      </c>
      <c r="R4526" s="5">
        <f>VLOOKUP(CONCATENATE($F4526," ",$G4526),AllocFactorMatrix,(R$4+1),FALSE)*$E4527</f>
        <v>14.054160825257071</v>
      </c>
      <c r="S4526" s="5">
        <f t="shared" si="2317"/>
        <v>4605.4027080981095</v>
      </c>
      <c r="T4526" s="5">
        <f>VLOOKUP(CONCATENATE($F4526," ",$G4526),AllocFactorMatrix,(T$4+1),FALSE)*$E4527</f>
        <v>29.172257130073952</v>
      </c>
      <c r="U4526" s="5">
        <f>VLOOKUP(CONCATENATE($F4526," ",$G4526),AllocFactorMatrix,(U$4+1),FALSE)*$E4527</f>
        <v>255.55232153322962</v>
      </c>
      <c r="V4526" s="5">
        <f>VLOOKUP(CONCATENATE($F4526," ",$G4526),AllocFactorMatrix,(V$4+1),FALSE)*$E4527</f>
        <v>182.62167870804473</v>
      </c>
      <c r="W4526" s="5">
        <f>VLOOKUP(CONCATENATE($F4526," ",$G4526),AllocFactorMatrix,(W$4+1),FALSE)*$E4527</f>
        <v>21.879192847555458</v>
      </c>
      <c r="X4526" s="5">
        <f t="shared" si="2322"/>
        <v>489.2254502189038</v>
      </c>
      <c r="Y4526" s="5">
        <f>VLOOKUP(CONCATENATE($F4526," ",$G4526),AllocFactorMatrix,(Y$4+1),FALSE)*$E4527</f>
        <v>1069.9134785954589</v>
      </c>
      <c r="Z4526" s="5">
        <f>VLOOKUP(CONCATENATE($F4526," ",$G4526),AllocFactorMatrix,(Z$4+1),FALSE)*$E4527</f>
        <v>6.761096542738585</v>
      </c>
      <c r="AA4526" s="5">
        <f t="shared" si="2316"/>
        <v>1076.6745751381975</v>
      </c>
      <c r="AB4526" s="5">
        <f>VLOOKUP(CONCATENATE($F4526," ",$G4526),AllocFactorMatrix,(AB$4+1),FALSE)*$E4527</f>
        <v>62.58635967466936</v>
      </c>
      <c r="AC4526" s="5">
        <f>VLOOKUP(CONCATENATE($F4526," ",$G4526),AllocFactorMatrix,(AC$4+1),FALSE)*$E4527</f>
        <v>-9415.297578852691</v>
      </c>
      <c r="AD4526" s="5">
        <f>VLOOKUP(CONCATENATE($F4526," ",$G4526),AllocFactorMatrix,(AD$4+1),FALSE)*$E4527</f>
        <v>314.22907341008039</v>
      </c>
    </row>
    <row r="4527" spans="4:30" collapsed="1">
      <c r="D4527" s="7" t="s">
        <v>20</v>
      </c>
      <c r="E4527" s="61">
        <v>1386556</v>
      </c>
      <c r="F4527" s="10" t="s">
        <v>80</v>
      </c>
      <c r="G4527" s="55" t="str">
        <f>$G$15</f>
        <v>TOTAL</v>
      </c>
      <c r="H4527" s="4">
        <f t="shared" si="2314"/>
        <v>1386555.9999999995</v>
      </c>
      <c r="I4527" s="5">
        <f>VLOOKUP(CONCATENATE($F4527," ",$G4527),AllocFactorMatrix,(I$4+1),FALSE)*$E4527</f>
        <v>1196012.7381512311</v>
      </c>
      <c r="J4527" s="5">
        <f>VLOOKUP(CONCATENATE($F4527," ",$G4527),AllocFactorMatrix,(J$4+1),FALSE)*$E4527</f>
        <v>149172.03883130066</v>
      </c>
      <c r="K4527" s="5">
        <f>VLOOKUP(CONCATENATE($F4527," ",$G4527),AllocFactorMatrix,(K$4+1),FALSE)*$E4527</f>
        <v>43679.871212855614</v>
      </c>
      <c r="L4527" s="5">
        <f>VLOOKUP(CONCATENATE($F4527," ",$G4527),AllocFactorMatrix,(L$4+1),FALSE)*$E4527</f>
        <v>518.46751763331417</v>
      </c>
      <c r="M4527" s="5">
        <f>VLOOKUP(CONCATENATE($F4527," ",$G4527),AllocFactorMatrix,(M$4+1),FALSE)*$E4527</f>
        <v>40.063699291844195</v>
      </c>
      <c r="N4527" s="5">
        <f t="shared" si="2315"/>
        <v>44238.40242978077</v>
      </c>
      <c r="O4527" s="5">
        <f>VLOOKUP(CONCATENATE($F4527," ",$G4527),AllocFactorMatrix,(O$4+1),FALSE)*$E4527</f>
        <v>4056.1101493327542</v>
      </c>
      <c r="P4527" s="5">
        <f>VLOOKUP(CONCATENATE($F4527," ",$G4527),AllocFactorMatrix,(P$4+1),FALSE)*$E4527</f>
        <v>415.48295928033116</v>
      </c>
      <c r="Q4527" s="5">
        <f>VLOOKUP(CONCATENATE($F4527," ",$G4527),AllocFactorMatrix,(Q$4+1),FALSE)*$E4527</f>
        <v>119.75543865976763</v>
      </c>
      <c r="R4527" s="5">
        <f>VLOOKUP(CONCATENATE($F4527," ",$G4527),AllocFactorMatrix,(R$4+1),FALSE)*$E4527</f>
        <v>14.054160825257071</v>
      </c>
      <c r="S4527" s="5">
        <f t="shared" si="2317"/>
        <v>4605.4027080981095</v>
      </c>
      <c r="T4527" s="5">
        <f>VLOOKUP(CONCATENATE($F4527," ",$G4527),AllocFactorMatrix,(T$4+1),FALSE)*$E4527</f>
        <v>29.172257130073952</v>
      </c>
      <c r="U4527" s="5">
        <f>VLOOKUP(CONCATENATE($F4527," ",$G4527),AllocFactorMatrix,(U$4+1),FALSE)*$E4527</f>
        <v>255.55232153322962</v>
      </c>
      <c r="V4527" s="5">
        <f>VLOOKUP(CONCATENATE($F4527," ",$G4527),AllocFactorMatrix,(V$4+1),FALSE)*$E4527</f>
        <v>182.62167870804473</v>
      </c>
      <c r="W4527" s="5">
        <f>VLOOKUP(CONCATENATE($F4527," ",$G4527),AllocFactorMatrix,(W$4+1),FALSE)*$E4527</f>
        <v>21.879192847555458</v>
      </c>
      <c r="X4527" s="5">
        <f t="shared" si="2322"/>
        <v>489.2254502189038</v>
      </c>
      <c r="Y4527" s="5">
        <f>VLOOKUP(CONCATENATE($F4527," ",$G4527),AllocFactorMatrix,(Y$4+1),FALSE)*$E4527</f>
        <v>1069.9134785954589</v>
      </c>
      <c r="Z4527" s="5">
        <f>VLOOKUP(CONCATENATE($F4527," ",$G4527),AllocFactorMatrix,(Z$4+1),FALSE)*$E4527</f>
        <v>6.761096542738585</v>
      </c>
      <c r="AA4527" s="5">
        <f t="shared" si="2316"/>
        <v>1076.6745751381975</v>
      </c>
      <c r="AB4527" s="5">
        <f>VLOOKUP(CONCATENATE($F4527," ",$G4527),AllocFactorMatrix,(AB$4+1),FALSE)*$E4527</f>
        <v>62.58635967466936</v>
      </c>
      <c r="AC4527" s="5">
        <f>VLOOKUP(CONCATENATE($F4527," ",$G4527),AllocFactorMatrix,(AC$4+1),FALSE)*$E4527</f>
        <v>-9415.297578852691</v>
      </c>
      <c r="AD4527" s="5">
        <f>VLOOKUP(CONCATENATE($F4527," ",$G4527),AllocFactorMatrix,(AD$4+1),FALSE)*$E4527</f>
        <v>314.22907341008039</v>
      </c>
    </row>
    <row r="4528" spans="4:30" hidden="1" outlineLevel="1">
      <c r="D4528" s="7"/>
      <c r="E4528" s="51"/>
      <c r="F4528" s="52" t="str">
        <f>F4535</f>
        <v>EXP_OM_CUSTSERV</v>
      </c>
      <c r="G4528" s="55" t="str">
        <f>$G$8</f>
        <v>PRODUCTION</v>
      </c>
      <c r="H4528" s="4">
        <f t="shared" si="2314"/>
        <v>0</v>
      </c>
      <c r="I4528" s="5">
        <f>VLOOKUP(CONCATENATE($F4528," ",$G4528),AllocFactorMatrix,(I$4+1),FALSE)*$E4535</f>
        <v>0</v>
      </c>
      <c r="J4528" s="5">
        <f>VLOOKUP(CONCATENATE($F4528," ",$G4528),AllocFactorMatrix,(J$4+1),FALSE)*$E4535</f>
        <v>0</v>
      </c>
      <c r="K4528" s="5">
        <f>VLOOKUP(CONCATENATE($F4528," ",$G4528),AllocFactorMatrix,(K$4+1),FALSE)*$E4535</f>
        <v>0</v>
      </c>
      <c r="L4528" s="5">
        <f>VLOOKUP(CONCATENATE($F4528," ",$G4528),AllocFactorMatrix,(L$4+1),FALSE)*$E4535</f>
        <v>0</v>
      </c>
      <c r="M4528" s="5">
        <f>VLOOKUP(CONCATENATE($F4528," ",$G4528),AllocFactorMatrix,(M$4+1),FALSE)*$E4535</f>
        <v>0</v>
      </c>
      <c r="N4528" s="5">
        <f t="shared" si="2315"/>
        <v>0</v>
      </c>
      <c r="O4528" s="5">
        <f>VLOOKUP(CONCATENATE($F4528," ",$G4528),AllocFactorMatrix,(O$4+1),FALSE)*$E4535</f>
        <v>0</v>
      </c>
      <c r="P4528" s="5">
        <f>VLOOKUP(CONCATENATE($F4528," ",$G4528),AllocFactorMatrix,(P$4+1),FALSE)*$E4535</f>
        <v>0</v>
      </c>
      <c r="Q4528" s="5">
        <f>VLOOKUP(CONCATENATE($F4528," ",$G4528),AllocFactorMatrix,(Q$4+1),FALSE)*$E4535</f>
        <v>0</v>
      </c>
      <c r="R4528" s="5">
        <f>VLOOKUP(CONCATENATE($F4528," ",$G4528),AllocFactorMatrix,(R$4+1),FALSE)*$E4535</f>
        <v>0</v>
      </c>
      <c r="S4528" s="5">
        <f t="shared" si="2317"/>
        <v>0</v>
      </c>
      <c r="T4528" s="5">
        <f>VLOOKUP(CONCATENATE($F4528," ",$G4528),AllocFactorMatrix,(T$4+1),FALSE)*$E4535</f>
        <v>0</v>
      </c>
      <c r="U4528" s="5">
        <f>VLOOKUP(CONCATENATE($F4528," ",$G4528),AllocFactorMatrix,(U$4+1),FALSE)*$E4535</f>
        <v>0</v>
      </c>
      <c r="V4528" s="5">
        <f>VLOOKUP(CONCATENATE($F4528," ",$G4528),AllocFactorMatrix,(V$4+1),FALSE)*$E4535</f>
        <v>0</v>
      </c>
      <c r="W4528" s="5">
        <f>VLOOKUP(CONCATENATE($F4528," ",$G4528),AllocFactorMatrix,(W$4+1),FALSE)*$E4535</f>
        <v>0</v>
      </c>
      <c r="X4528" s="5">
        <f>SUBTOTAL(9,T4528:W4528)</f>
        <v>0</v>
      </c>
      <c r="Y4528" s="5">
        <f>VLOOKUP(CONCATENATE($F4528," ",$G4528),AllocFactorMatrix,(Y$4+1),FALSE)*$E4535</f>
        <v>0</v>
      </c>
      <c r="Z4528" s="5">
        <f>VLOOKUP(CONCATENATE($F4528," ",$G4528),AllocFactorMatrix,(Z$4+1),FALSE)*$E4535</f>
        <v>0</v>
      </c>
      <c r="AA4528" s="5">
        <f t="shared" si="2316"/>
        <v>0</v>
      </c>
      <c r="AB4528" s="5">
        <f>VLOOKUP(CONCATENATE($F4528," ",$G4528),AllocFactorMatrix,(AB$4+1),FALSE)*$E4535</f>
        <v>0</v>
      </c>
      <c r="AC4528" s="5">
        <f>VLOOKUP(CONCATENATE($F4528," ",$G4528),AllocFactorMatrix,(AC$4+1),FALSE)*$E4535</f>
        <v>0</v>
      </c>
      <c r="AD4528" s="5">
        <f>VLOOKUP(CONCATENATE($F4528," ",$G4528),AllocFactorMatrix,(AD$4+1),FALSE)*$E4535</f>
        <v>0</v>
      </c>
    </row>
    <row r="4529" spans="4:30" hidden="1" outlineLevel="1">
      <c r="D4529" s="7"/>
      <c r="E4529" s="51"/>
      <c r="F4529" s="52" t="str">
        <f>F4535</f>
        <v>EXP_OM_CUSTSERV</v>
      </c>
      <c r="G4529" s="55" t="str">
        <f>$G$9</f>
        <v>BULKTRAN</v>
      </c>
      <c r="H4529" s="4">
        <f t="shared" si="2314"/>
        <v>0</v>
      </c>
      <c r="I4529" s="5">
        <f>VLOOKUP(CONCATENATE($F4529," ",$G4529),AllocFactorMatrix,(I$4+1),FALSE)*$E4535</f>
        <v>0</v>
      </c>
      <c r="J4529" s="5">
        <f>VLOOKUP(CONCATENATE($F4529," ",$G4529),AllocFactorMatrix,(J$4+1),FALSE)*$E4535</f>
        <v>0</v>
      </c>
      <c r="K4529" s="5">
        <f>VLOOKUP(CONCATENATE($F4529," ",$G4529),AllocFactorMatrix,(K$4+1),FALSE)*$E4535</f>
        <v>0</v>
      </c>
      <c r="L4529" s="5">
        <f>VLOOKUP(CONCATENATE($F4529," ",$G4529),AllocFactorMatrix,(L$4+1),FALSE)*$E4535</f>
        <v>0</v>
      </c>
      <c r="M4529" s="5">
        <f>VLOOKUP(CONCATENATE($F4529," ",$G4529),AllocFactorMatrix,(M$4+1),FALSE)*$E4535</f>
        <v>0</v>
      </c>
      <c r="N4529" s="5">
        <f t="shared" si="2315"/>
        <v>0</v>
      </c>
      <c r="O4529" s="5">
        <f>VLOOKUP(CONCATENATE($F4529," ",$G4529),AllocFactorMatrix,(O$4+1),FALSE)*$E4535</f>
        <v>0</v>
      </c>
      <c r="P4529" s="5">
        <f>VLOOKUP(CONCATENATE($F4529," ",$G4529),AllocFactorMatrix,(P$4+1),FALSE)*$E4535</f>
        <v>0</v>
      </c>
      <c r="Q4529" s="5">
        <f>VLOOKUP(CONCATENATE($F4529," ",$G4529),AllocFactorMatrix,(Q$4+1),FALSE)*$E4535</f>
        <v>0</v>
      </c>
      <c r="R4529" s="5">
        <f>VLOOKUP(CONCATENATE($F4529," ",$G4529),AllocFactorMatrix,(R$4+1),FALSE)*$E4535</f>
        <v>0</v>
      </c>
      <c r="S4529" s="5">
        <f t="shared" si="2317"/>
        <v>0</v>
      </c>
      <c r="T4529" s="5">
        <f>VLOOKUP(CONCATENATE($F4529," ",$G4529),AllocFactorMatrix,(T$4+1),FALSE)*$E4535</f>
        <v>0</v>
      </c>
      <c r="U4529" s="5">
        <f>VLOOKUP(CONCATENATE($F4529," ",$G4529),AllocFactorMatrix,(U$4+1),FALSE)*$E4535</f>
        <v>0</v>
      </c>
      <c r="V4529" s="5">
        <f>VLOOKUP(CONCATENATE($F4529," ",$G4529),AllocFactorMatrix,(V$4+1),FALSE)*$E4535</f>
        <v>0</v>
      </c>
      <c r="W4529" s="5">
        <f>VLOOKUP(CONCATENATE($F4529," ",$G4529),AllocFactorMatrix,(W$4+1),FALSE)*$E4535</f>
        <v>0</v>
      </c>
      <c r="X4529" s="5">
        <f t="shared" ref="X4529:X4535" si="2323">SUBTOTAL(9,T4529:W4529)</f>
        <v>0</v>
      </c>
      <c r="Y4529" s="5">
        <f>VLOOKUP(CONCATENATE($F4529," ",$G4529),AllocFactorMatrix,(Y$4+1),FALSE)*$E4535</f>
        <v>0</v>
      </c>
      <c r="Z4529" s="5">
        <f>VLOOKUP(CONCATENATE($F4529," ",$G4529),AllocFactorMatrix,(Z$4+1),FALSE)*$E4535</f>
        <v>0</v>
      </c>
      <c r="AA4529" s="5">
        <f t="shared" si="2316"/>
        <v>0</v>
      </c>
      <c r="AB4529" s="5">
        <f>VLOOKUP(CONCATENATE($F4529," ",$G4529),AllocFactorMatrix,(AB$4+1),FALSE)*$E4535</f>
        <v>0</v>
      </c>
      <c r="AC4529" s="5">
        <f>VLOOKUP(CONCATENATE($F4529," ",$G4529),AllocFactorMatrix,(AC$4+1),FALSE)*$E4535</f>
        <v>0</v>
      </c>
      <c r="AD4529" s="5">
        <f>VLOOKUP(CONCATENATE($F4529," ",$G4529),AllocFactorMatrix,(AD$4+1),FALSE)*$E4535</f>
        <v>0</v>
      </c>
    </row>
    <row r="4530" spans="4:30" hidden="1" outlineLevel="1">
      <c r="D4530" s="7"/>
      <c r="E4530" s="51"/>
      <c r="F4530" s="52" t="str">
        <f>F4535</f>
        <v>EXP_OM_CUSTSERV</v>
      </c>
      <c r="G4530" s="55" t="str">
        <f>$G$10</f>
        <v>SUBTRAN</v>
      </c>
      <c r="H4530" s="4">
        <f t="shared" si="2314"/>
        <v>0</v>
      </c>
      <c r="I4530" s="5">
        <f>VLOOKUP(CONCATENATE($F4530," ",$G4530),AllocFactorMatrix,(I$4+1),FALSE)*$E4535</f>
        <v>0</v>
      </c>
      <c r="J4530" s="5">
        <f>VLOOKUP(CONCATENATE($F4530," ",$G4530),AllocFactorMatrix,(J$4+1),FALSE)*$E4535</f>
        <v>0</v>
      </c>
      <c r="K4530" s="5">
        <f>VLOOKUP(CONCATENATE($F4530," ",$G4530),AllocFactorMatrix,(K$4+1),FALSE)*$E4535</f>
        <v>0</v>
      </c>
      <c r="L4530" s="5">
        <f>VLOOKUP(CONCATENATE($F4530," ",$G4530),AllocFactorMatrix,(L$4+1),FALSE)*$E4535</f>
        <v>0</v>
      </c>
      <c r="M4530" s="5">
        <f>VLOOKUP(CONCATENATE($F4530," ",$G4530),AllocFactorMatrix,(M$4+1),FALSE)*$E4535</f>
        <v>0</v>
      </c>
      <c r="N4530" s="5">
        <f t="shared" si="2315"/>
        <v>0</v>
      </c>
      <c r="O4530" s="5">
        <f>VLOOKUP(CONCATENATE($F4530," ",$G4530),AllocFactorMatrix,(O$4+1),FALSE)*$E4535</f>
        <v>0</v>
      </c>
      <c r="P4530" s="5">
        <f>VLOOKUP(CONCATENATE($F4530," ",$G4530),AllocFactorMatrix,(P$4+1),FALSE)*$E4535</f>
        <v>0</v>
      </c>
      <c r="Q4530" s="5">
        <f>VLOOKUP(CONCATENATE($F4530," ",$G4530),AllocFactorMatrix,(Q$4+1),FALSE)*$E4535</f>
        <v>0</v>
      </c>
      <c r="R4530" s="5">
        <f>VLOOKUP(CONCATENATE($F4530," ",$G4530),AllocFactorMatrix,(R$4+1),FALSE)*$E4535</f>
        <v>0</v>
      </c>
      <c r="S4530" s="5">
        <f t="shared" si="2317"/>
        <v>0</v>
      </c>
      <c r="T4530" s="5">
        <f>VLOOKUP(CONCATENATE($F4530," ",$G4530),AllocFactorMatrix,(T$4+1),FALSE)*$E4535</f>
        <v>0</v>
      </c>
      <c r="U4530" s="5">
        <f>VLOOKUP(CONCATENATE($F4530," ",$G4530),AllocFactorMatrix,(U$4+1),FALSE)*$E4535</f>
        <v>0</v>
      </c>
      <c r="V4530" s="5">
        <f>VLOOKUP(CONCATENATE($F4530," ",$G4530),AllocFactorMatrix,(V$4+1),FALSE)*$E4535</f>
        <v>0</v>
      </c>
      <c r="W4530" s="5">
        <f>VLOOKUP(CONCATENATE($F4530," ",$G4530),AllocFactorMatrix,(W$4+1),FALSE)*$E4535</f>
        <v>0</v>
      </c>
      <c r="X4530" s="5">
        <f t="shared" si="2323"/>
        <v>0</v>
      </c>
      <c r="Y4530" s="5">
        <f>VLOOKUP(CONCATENATE($F4530," ",$G4530),AllocFactorMatrix,(Y$4+1),FALSE)*$E4535</f>
        <v>0</v>
      </c>
      <c r="Z4530" s="5">
        <f>VLOOKUP(CONCATENATE($F4530," ",$G4530),AllocFactorMatrix,(Z$4+1),FALSE)*$E4535</f>
        <v>0</v>
      </c>
      <c r="AA4530" s="5">
        <f t="shared" si="2316"/>
        <v>0</v>
      </c>
      <c r="AB4530" s="5">
        <f>VLOOKUP(CONCATENATE($F4530," ",$G4530),AllocFactorMatrix,(AB$4+1),FALSE)*$E4535</f>
        <v>0</v>
      </c>
      <c r="AC4530" s="5">
        <f>VLOOKUP(CONCATENATE($F4530," ",$G4530),AllocFactorMatrix,(AC$4+1),FALSE)*$E4535</f>
        <v>0</v>
      </c>
      <c r="AD4530" s="5">
        <f>VLOOKUP(CONCATENATE($F4530," ",$G4530),AllocFactorMatrix,(AD$4+1),FALSE)*$E4535</f>
        <v>0</v>
      </c>
    </row>
    <row r="4531" spans="4:30" hidden="1" outlineLevel="1">
      <c r="D4531" s="7"/>
      <c r="E4531" s="51"/>
      <c r="F4531" s="52" t="str">
        <f>F4535</f>
        <v>EXP_OM_CUSTSERV</v>
      </c>
      <c r="G4531" s="55" t="str">
        <f>$G$11</f>
        <v>DISTPRI</v>
      </c>
      <c r="H4531" s="4">
        <f t="shared" si="2314"/>
        <v>0</v>
      </c>
      <c r="I4531" s="5">
        <f>VLOOKUP(CONCATENATE($F4531," ",$G4531),AllocFactorMatrix,(I$4+1),FALSE)*$E4535</f>
        <v>0</v>
      </c>
      <c r="J4531" s="5">
        <f>VLOOKUP(CONCATENATE($F4531," ",$G4531),AllocFactorMatrix,(J$4+1),FALSE)*$E4535</f>
        <v>0</v>
      </c>
      <c r="K4531" s="5">
        <f>VLOOKUP(CONCATENATE($F4531," ",$G4531),AllocFactorMatrix,(K$4+1),FALSE)*$E4535</f>
        <v>0</v>
      </c>
      <c r="L4531" s="5">
        <f>VLOOKUP(CONCATENATE($F4531," ",$G4531),AllocFactorMatrix,(L$4+1),FALSE)*$E4535</f>
        <v>0</v>
      </c>
      <c r="M4531" s="5">
        <f>VLOOKUP(CONCATENATE($F4531," ",$G4531),AllocFactorMatrix,(M$4+1),FALSE)*$E4535</f>
        <v>0</v>
      </c>
      <c r="N4531" s="5">
        <f t="shared" si="2315"/>
        <v>0</v>
      </c>
      <c r="O4531" s="5">
        <f>VLOOKUP(CONCATENATE($F4531," ",$G4531),AllocFactorMatrix,(O$4+1),FALSE)*$E4535</f>
        <v>0</v>
      </c>
      <c r="P4531" s="5">
        <f>VLOOKUP(CONCATENATE($F4531," ",$G4531),AllocFactorMatrix,(P$4+1),FALSE)*$E4535</f>
        <v>0</v>
      </c>
      <c r="Q4531" s="5">
        <f>VLOOKUP(CONCATENATE($F4531," ",$G4531),AllocFactorMatrix,(Q$4+1),FALSE)*$E4535</f>
        <v>0</v>
      </c>
      <c r="R4531" s="5">
        <f>VLOOKUP(CONCATENATE($F4531," ",$G4531),AllocFactorMatrix,(R$4+1),FALSE)*$E4535</f>
        <v>0</v>
      </c>
      <c r="S4531" s="5">
        <f t="shared" si="2317"/>
        <v>0</v>
      </c>
      <c r="T4531" s="5">
        <f>VLOOKUP(CONCATENATE($F4531," ",$G4531),AllocFactorMatrix,(T$4+1),FALSE)*$E4535</f>
        <v>0</v>
      </c>
      <c r="U4531" s="5">
        <f>VLOOKUP(CONCATENATE($F4531," ",$G4531),AllocFactorMatrix,(U$4+1),FALSE)*$E4535</f>
        <v>0</v>
      </c>
      <c r="V4531" s="5">
        <f>VLOOKUP(CONCATENATE($F4531," ",$G4531),AllocFactorMatrix,(V$4+1),FALSE)*$E4535</f>
        <v>0</v>
      </c>
      <c r="W4531" s="5">
        <f>VLOOKUP(CONCATENATE($F4531," ",$G4531),AllocFactorMatrix,(W$4+1),FALSE)*$E4535</f>
        <v>0</v>
      </c>
      <c r="X4531" s="5">
        <f t="shared" si="2323"/>
        <v>0</v>
      </c>
      <c r="Y4531" s="5">
        <f>VLOOKUP(CONCATENATE($F4531," ",$G4531),AllocFactorMatrix,(Y$4+1),FALSE)*$E4535</f>
        <v>0</v>
      </c>
      <c r="Z4531" s="5">
        <f>VLOOKUP(CONCATENATE($F4531," ",$G4531),AllocFactorMatrix,(Z$4+1),FALSE)*$E4535</f>
        <v>0</v>
      </c>
      <c r="AA4531" s="5">
        <f t="shared" si="2316"/>
        <v>0</v>
      </c>
      <c r="AB4531" s="5">
        <f>VLOOKUP(CONCATENATE($F4531," ",$G4531),AllocFactorMatrix,(AB$4+1),FALSE)*$E4535</f>
        <v>0</v>
      </c>
      <c r="AC4531" s="5">
        <f>VLOOKUP(CONCATENATE($F4531," ",$G4531),AllocFactorMatrix,(AC$4+1),FALSE)*$E4535</f>
        <v>0</v>
      </c>
      <c r="AD4531" s="5">
        <f>VLOOKUP(CONCATENATE($F4531," ",$G4531),AllocFactorMatrix,(AD$4+1),FALSE)*$E4535</f>
        <v>0</v>
      </c>
    </row>
    <row r="4532" spans="4:30" hidden="1" outlineLevel="1">
      <c r="D4532" s="7"/>
      <c r="E4532" s="51"/>
      <c r="F4532" s="52" t="str">
        <f>F4535</f>
        <v>EXP_OM_CUSTSERV</v>
      </c>
      <c r="G4532" s="55" t="str">
        <f>$G$12</f>
        <v>DISTSEC</v>
      </c>
      <c r="H4532" s="4">
        <f t="shared" si="2314"/>
        <v>0</v>
      </c>
      <c r="I4532" s="5">
        <f>VLOOKUP(CONCATENATE($F4532," ",$G4532),AllocFactorMatrix,(I$4+1),FALSE)*$E4535</f>
        <v>0</v>
      </c>
      <c r="J4532" s="5">
        <f>VLOOKUP(CONCATENATE($F4532," ",$G4532),AllocFactorMatrix,(J$4+1),FALSE)*$E4535</f>
        <v>0</v>
      </c>
      <c r="K4532" s="5">
        <f>VLOOKUP(CONCATENATE($F4532," ",$G4532),AllocFactorMatrix,(K$4+1),FALSE)*$E4535</f>
        <v>0</v>
      </c>
      <c r="L4532" s="5">
        <f>VLOOKUP(CONCATENATE($F4532," ",$G4532),AllocFactorMatrix,(L$4+1),FALSE)*$E4535</f>
        <v>0</v>
      </c>
      <c r="M4532" s="5">
        <f>VLOOKUP(CONCATENATE($F4532," ",$G4532),AllocFactorMatrix,(M$4+1),FALSE)*$E4535</f>
        <v>0</v>
      </c>
      <c r="N4532" s="5">
        <f t="shared" si="2315"/>
        <v>0</v>
      </c>
      <c r="O4532" s="5">
        <f>VLOOKUP(CONCATENATE($F4532," ",$G4532),AllocFactorMatrix,(O$4+1),FALSE)*$E4535</f>
        <v>0</v>
      </c>
      <c r="P4532" s="5">
        <f>VLOOKUP(CONCATENATE($F4532," ",$G4532),AllocFactorMatrix,(P$4+1),FALSE)*$E4535</f>
        <v>0</v>
      </c>
      <c r="Q4532" s="5">
        <f>VLOOKUP(CONCATENATE($F4532," ",$G4532),AllocFactorMatrix,(Q$4+1),FALSE)*$E4535</f>
        <v>0</v>
      </c>
      <c r="R4532" s="5">
        <f>VLOOKUP(CONCATENATE($F4532," ",$G4532),AllocFactorMatrix,(R$4+1),FALSE)*$E4535</f>
        <v>0</v>
      </c>
      <c r="S4532" s="5">
        <f t="shared" si="2317"/>
        <v>0</v>
      </c>
      <c r="T4532" s="5">
        <f>VLOOKUP(CONCATENATE($F4532," ",$G4532),AllocFactorMatrix,(T$4+1),FALSE)*$E4535</f>
        <v>0</v>
      </c>
      <c r="U4532" s="5">
        <f>VLOOKUP(CONCATENATE($F4532," ",$G4532),AllocFactorMatrix,(U$4+1),FALSE)*$E4535</f>
        <v>0</v>
      </c>
      <c r="V4532" s="5">
        <f>VLOOKUP(CONCATENATE($F4532," ",$G4532),AllocFactorMatrix,(V$4+1),FALSE)*$E4535</f>
        <v>0</v>
      </c>
      <c r="W4532" s="5">
        <f>VLOOKUP(CONCATENATE($F4532," ",$G4532),AllocFactorMatrix,(W$4+1),FALSE)*$E4535</f>
        <v>0</v>
      </c>
      <c r="X4532" s="5">
        <f t="shared" si="2323"/>
        <v>0</v>
      </c>
      <c r="Y4532" s="5">
        <f>VLOOKUP(CONCATENATE($F4532," ",$G4532),AllocFactorMatrix,(Y$4+1),FALSE)*$E4535</f>
        <v>0</v>
      </c>
      <c r="Z4532" s="5">
        <f>VLOOKUP(CONCATENATE($F4532," ",$G4532),AllocFactorMatrix,(Z$4+1),FALSE)*$E4535</f>
        <v>0</v>
      </c>
      <c r="AA4532" s="5">
        <f t="shared" si="2316"/>
        <v>0</v>
      </c>
      <c r="AB4532" s="5">
        <f>VLOOKUP(CONCATENATE($F4532," ",$G4532),AllocFactorMatrix,(AB$4+1),FALSE)*$E4535</f>
        <v>0</v>
      </c>
      <c r="AC4532" s="5">
        <f>VLOOKUP(CONCATENATE($F4532," ",$G4532),AllocFactorMatrix,(AC$4+1),FALSE)*$E4535</f>
        <v>0</v>
      </c>
      <c r="AD4532" s="5">
        <f>VLOOKUP(CONCATENATE($F4532," ",$G4532),AllocFactorMatrix,(AD$4+1),FALSE)*$E4535</f>
        <v>0</v>
      </c>
    </row>
    <row r="4533" spans="4:30" hidden="1" outlineLevel="1">
      <c r="D4533" s="7"/>
      <c r="E4533" s="51"/>
      <c r="F4533" s="52" t="str">
        <f>F4535</f>
        <v>EXP_OM_CUSTSERV</v>
      </c>
      <c r="G4533" s="55" t="str">
        <f>$G$13</f>
        <v>ENERGY</v>
      </c>
      <c r="H4533" s="4">
        <f t="shared" si="2314"/>
        <v>0</v>
      </c>
      <c r="I4533" s="5">
        <f>VLOOKUP(CONCATENATE($F4533," ",$G4533),AllocFactorMatrix,(I$4+1),FALSE)*$E4535</f>
        <v>0</v>
      </c>
      <c r="J4533" s="5">
        <f>VLOOKUP(CONCATENATE($F4533," ",$G4533),AllocFactorMatrix,(J$4+1),FALSE)*$E4535</f>
        <v>0</v>
      </c>
      <c r="K4533" s="5">
        <f>VLOOKUP(CONCATENATE($F4533," ",$G4533),AllocFactorMatrix,(K$4+1),FALSE)*$E4535</f>
        <v>0</v>
      </c>
      <c r="L4533" s="5">
        <f>VLOOKUP(CONCATENATE($F4533," ",$G4533),AllocFactorMatrix,(L$4+1),FALSE)*$E4535</f>
        <v>0</v>
      </c>
      <c r="M4533" s="5">
        <f>VLOOKUP(CONCATENATE($F4533," ",$G4533),AllocFactorMatrix,(M$4+1),FALSE)*$E4535</f>
        <v>0</v>
      </c>
      <c r="N4533" s="5">
        <f t="shared" si="2315"/>
        <v>0</v>
      </c>
      <c r="O4533" s="5">
        <f>VLOOKUP(CONCATENATE($F4533," ",$G4533),AllocFactorMatrix,(O$4+1),FALSE)*$E4535</f>
        <v>0</v>
      </c>
      <c r="P4533" s="5">
        <f>VLOOKUP(CONCATENATE($F4533," ",$G4533),AllocFactorMatrix,(P$4+1),FALSE)*$E4535</f>
        <v>0</v>
      </c>
      <c r="Q4533" s="5">
        <f>VLOOKUP(CONCATENATE($F4533," ",$G4533),AllocFactorMatrix,(Q$4+1),FALSE)*$E4535</f>
        <v>0</v>
      </c>
      <c r="R4533" s="5">
        <f>VLOOKUP(CONCATENATE($F4533," ",$G4533),AllocFactorMatrix,(R$4+1),FALSE)*$E4535</f>
        <v>0</v>
      </c>
      <c r="S4533" s="5">
        <f t="shared" si="2317"/>
        <v>0</v>
      </c>
      <c r="T4533" s="5">
        <f>VLOOKUP(CONCATENATE($F4533," ",$G4533),AllocFactorMatrix,(T$4+1),FALSE)*$E4535</f>
        <v>0</v>
      </c>
      <c r="U4533" s="5">
        <f>VLOOKUP(CONCATENATE($F4533," ",$G4533),AllocFactorMatrix,(U$4+1),FALSE)*$E4535</f>
        <v>0</v>
      </c>
      <c r="V4533" s="5">
        <f>VLOOKUP(CONCATENATE($F4533," ",$G4533),AllocFactorMatrix,(V$4+1),FALSE)*$E4535</f>
        <v>0</v>
      </c>
      <c r="W4533" s="5">
        <f>VLOOKUP(CONCATENATE($F4533," ",$G4533),AllocFactorMatrix,(W$4+1),FALSE)*$E4535</f>
        <v>0</v>
      </c>
      <c r="X4533" s="5">
        <f t="shared" si="2323"/>
        <v>0</v>
      </c>
      <c r="Y4533" s="5">
        <f>VLOOKUP(CONCATENATE($F4533," ",$G4533),AllocFactorMatrix,(Y$4+1),FALSE)*$E4535</f>
        <v>0</v>
      </c>
      <c r="Z4533" s="5">
        <f>VLOOKUP(CONCATENATE($F4533," ",$G4533),AllocFactorMatrix,(Z$4+1),FALSE)*$E4535</f>
        <v>0</v>
      </c>
      <c r="AA4533" s="5">
        <f t="shared" si="2316"/>
        <v>0</v>
      </c>
      <c r="AB4533" s="5">
        <f>VLOOKUP(CONCATENATE($F4533," ",$G4533),AllocFactorMatrix,(AB$4+1),FALSE)*$E4535</f>
        <v>0</v>
      </c>
      <c r="AC4533" s="5">
        <f>VLOOKUP(CONCATENATE($F4533," ",$G4533),AllocFactorMatrix,(AC$4+1),FALSE)*$E4535</f>
        <v>0</v>
      </c>
      <c r="AD4533" s="5">
        <f>VLOOKUP(CONCATENATE($F4533," ",$G4533),AllocFactorMatrix,(AD$4+1),FALSE)*$E4535</f>
        <v>0</v>
      </c>
    </row>
    <row r="4534" spans="4:30" hidden="1" outlineLevel="1">
      <c r="D4534" s="7"/>
      <c r="E4534" s="51"/>
      <c r="F4534" s="52" t="str">
        <f>F4535</f>
        <v>EXP_OM_CUSTSERV</v>
      </c>
      <c r="G4534" s="55" t="str">
        <f>$G$14</f>
        <v>CUSTOMER</v>
      </c>
      <c r="H4534" s="4">
        <f t="shared" si="2314"/>
        <v>658852</v>
      </c>
      <c r="I4534" s="5">
        <f>VLOOKUP(CONCATENATE($F4534," ",$G4534),AllocFactorMatrix,(I$4+1),FALSE)*$E4535</f>
        <v>419815.15226533363</v>
      </c>
      <c r="J4534" s="5">
        <f>VLOOKUP(CONCATENATE($F4534," ",$G4534),AllocFactorMatrix,(J$4+1),FALSE)*$E4535</f>
        <v>73458.964373561859</v>
      </c>
      <c r="K4534" s="5">
        <f>VLOOKUP(CONCATENATE($F4534," ",$G4534),AllocFactorMatrix,(K$4+1),FALSE)*$E4535</f>
        <v>20631.119892089184</v>
      </c>
      <c r="L4534" s="5">
        <f>VLOOKUP(CONCATENATE($F4534," ",$G4534),AllocFactorMatrix,(L$4+1),FALSE)*$E4535</f>
        <v>239.8609854796477</v>
      </c>
      <c r="M4534" s="5">
        <f>VLOOKUP(CONCATENATE($F4534," ",$G4534),AllocFactorMatrix,(M$4+1),FALSE)*$E4535</f>
        <v>18.450845036895977</v>
      </c>
      <c r="N4534" s="5">
        <f t="shared" si="2315"/>
        <v>20889.431722605728</v>
      </c>
      <c r="O4534" s="5">
        <f>VLOOKUP(CONCATENATE($F4534," ",$G4534),AllocFactorMatrix,(O$4+1),FALSE)*$E4535</f>
        <v>1805.1076727763229</v>
      </c>
      <c r="P4534" s="5">
        <f>VLOOKUP(CONCATENATE($F4534," ",$G4534),AllocFactorMatrix,(P$4+1),FALSE)*$E4535</f>
        <v>181.43330952947713</v>
      </c>
      <c r="Q4534" s="5">
        <f>VLOOKUP(CONCATENATE($F4534," ",$G4534),AllocFactorMatrix,(Q$4+1),FALSE)*$E4535</f>
        <v>52.277394271205274</v>
      </c>
      <c r="R4534" s="5">
        <f>VLOOKUP(CONCATENATE($F4534," ",$G4534),AllocFactorMatrix,(R$4+1),FALSE)*$E4535</f>
        <v>6.1502816789653254</v>
      </c>
      <c r="S4534" s="5">
        <f t="shared" si="2317"/>
        <v>2044.9686582559707</v>
      </c>
      <c r="T4534" s="5">
        <f>VLOOKUP(CONCATENATE($F4534," ",$G4534),AllocFactorMatrix,(T$4+1),FALSE)*$E4535</f>
        <v>12.300563357930651</v>
      </c>
      <c r="U4534" s="5">
        <f>VLOOKUP(CONCATENATE($F4534," ",$G4534),AllocFactorMatrix,(U$4+1),FALSE)*$E4535</f>
        <v>107.62992938189321</v>
      </c>
      <c r="V4534" s="5">
        <f>VLOOKUP(CONCATENATE($F4534," ",$G4534),AllocFactorMatrix,(V$4+1),FALSE)*$E4535</f>
        <v>76.87852098706658</v>
      </c>
      <c r="W4534" s="5">
        <f>VLOOKUP(CONCATENATE($F4534," ",$G4534),AllocFactorMatrix,(W$4+1),FALSE)*$E4535</f>
        <v>9.2254225184479886</v>
      </c>
      <c r="X4534" s="5">
        <f t="shared" si="2323"/>
        <v>206.03443624533844</v>
      </c>
      <c r="Y4534" s="5">
        <f>VLOOKUP(CONCATENATE($F4534," ",$G4534),AllocFactorMatrix,(Y$4+1),FALSE)*$E4535</f>
        <v>495.0976751567087</v>
      </c>
      <c r="Z4534" s="5">
        <f>VLOOKUP(CONCATENATE($F4534," ",$G4534),AllocFactorMatrix,(Z$4+1),FALSE)*$E4535</f>
        <v>3.0751408394826627</v>
      </c>
      <c r="AA4534" s="5">
        <f t="shared" si="2316"/>
        <v>498.17281599619139</v>
      </c>
      <c r="AB4534" s="5">
        <f>VLOOKUP(CONCATENATE($F4534," ",$G4534),AllocFactorMatrix,(AB$4+1),FALSE)*$E4535</f>
        <v>30.75140839482663</v>
      </c>
      <c r="AC4534" s="5">
        <f>VLOOKUP(CONCATENATE($F4534," ",$G4534),AllocFactorMatrix,(AC$4+1),FALSE)*$E4535</f>
        <v>141739.3915734349</v>
      </c>
      <c r="AD4534" s="5">
        <f>VLOOKUP(CONCATENATE($F4534," ",$G4534),AllocFactorMatrix,(AD$4+1),FALSE)*$E4535</f>
        <v>169.13274617154644</v>
      </c>
    </row>
    <row r="4535" spans="4:30" collapsed="1">
      <c r="D4535" s="7" t="s">
        <v>135</v>
      </c>
      <c r="E4535" s="61">
        <v>658852</v>
      </c>
      <c r="F4535" s="10" t="s">
        <v>82</v>
      </c>
      <c r="G4535" s="55" t="str">
        <f>$G$15</f>
        <v>TOTAL</v>
      </c>
      <c r="H4535" s="4">
        <f t="shared" si="2314"/>
        <v>658852</v>
      </c>
      <c r="I4535" s="5">
        <f>VLOOKUP(CONCATENATE($F4535," ",$G4535),AllocFactorMatrix,(I$4+1),FALSE)*$E4535</f>
        <v>419815.15226533363</v>
      </c>
      <c r="J4535" s="5">
        <f>VLOOKUP(CONCATENATE($F4535," ",$G4535),AllocFactorMatrix,(J$4+1),FALSE)*$E4535</f>
        <v>73458.964373561859</v>
      </c>
      <c r="K4535" s="5">
        <f>VLOOKUP(CONCATENATE($F4535," ",$G4535),AllocFactorMatrix,(K$4+1),FALSE)*$E4535</f>
        <v>20631.119892089184</v>
      </c>
      <c r="L4535" s="5">
        <f>VLOOKUP(CONCATENATE($F4535," ",$G4535),AllocFactorMatrix,(L$4+1),FALSE)*$E4535</f>
        <v>239.8609854796477</v>
      </c>
      <c r="M4535" s="5">
        <f>VLOOKUP(CONCATENATE($F4535," ",$G4535),AllocFactorMatrix,(M$4+1),FALSE)*$E4535</f>
        <v>18.450845036895977</v>
      </c>
      <c r="N4535" s="5">
        <f t="shared" si="2315"/>
        <v>20889.431722605728</v>
      </c>
      <c r="O4535" s="5">
        <f>VLOOKUP(CONCATENATE($F4535," ",$G4535),AllocFactorMatrix,(O$4+1),FALSE)*$E4535</f>
        <v>1805.1076727763229</v>
      </c>
      <c r="P4535" s="5">
        <f>VLOOKUP(CONCATENATE($F4535," ",$G4535),AllocFactorMatrix,(P$4+1),FALSE)*$E4535</f>
        <v>181.43330952947713</v>
      </c>
      <c r="Q4535" s="5">
        <f>VLOOKUP(CONCATENATE($F4535," ",$G4535),AllocFactorMatrix,(Q$4+1),FALSE)*$E4535</f>
        <v>52.277394271205274</v>
      </c>
      <c r="R4535" s="5">
        <f>VLOOKUP(CONCATENATE($F4535," ",$G4535),AllocFactorMatrix,(R$4+1),FALSE)*$E4535</f>
        <v>6.1502816789653254</v>
      </c>
      <c r="S4535" s="5">
        <f t="shared" si="2317"/>
        <v>2044.9686582559707</v>
      </c>
      <c r="T4535" s="5">
        <f>VLOOKUP(CONCATENATE($F4535," ",$G4535),AllocFactorMatrix,(T$4+1),FALSE)*$E4535</f>
        <v>12.300563357930651</v>
      </c>
      <c r="U4535" s="5">
        <f>VLOOKUP(CONCATENATE($F4535," ",$G4535),AllocFactorMatrix,(U$4+1),FALSE)*$E4535</f>
        <v>107.62992938189321</v>
      </c>
      <c r="V4535" s="5">
        <f>VLOOKUP(CONCATENATE($F4535," ",$G4535),AllocFactorMatrix,(V$4+1),FALSE)*$E4535</f>
        <v>76.87852098706658</v>
      </c>
      <c r="W4535" s="5">
        <f>VLOOKUP(CONCATENATE($F4535," ",$G4535),AllocFactorMatrix,(W$4+1),FALSE)*$E4535</f>
        <v>9.2254225184479886</v>
      </c>
      <c r="X4535" s="5">
        <f t="shared" si="2323"/>
        <v>206.03443624533844</v>
      </c>
      <c r="Y4535" s="5">
        <f>VLOOKUP(CONCATENATE($F4535," ",$G4535),AllocFactorMatrix,(Y$4+1),FALSE)*$E4535</f>
        <v>495.0976751567087</v>
      </c>
      <c r="Z4535" s="5">
        <f>VLOOKUP(CONCATENATE($F4535," ",$G4535),AllocFactorMatrix,(Z$4+1),FALSE)*$E4535</f>
        <v>3.0751408394826627</v>
      </c>
      <c r="AA4535" s="5">
        <f t="shared" si="2316"/>
        <v>498.17281599619139</v>
      </c>
      <c r="AB4535" s="5">
        <f>VLOOKUP(CONCATENATE($F4535," ",$G4535),AllocFactorMatrix,(AB$4+1),FALSE)*$E4535</f>
        <v>30.75140839482663</v>
      </c>
      <c r="AC4535" s="5">
        <f>VLOOKUP(CONCATENATE($F4535," ",$G4535),AllocFactorMatrix,(AC$4+1),FALSE)*$E4535</f>
        <v>141739.3915734349</v>
      </c>
      <c r="AD4535" s="5">
        <f>VLOOKUP(CONCATENATE($F4535," ",$G4535),AllocFactorMatrix,(AD$4+1),FALSE)*$E4535</f>
        <v>169.13274617154644</v>
      </c>
    </row>
    <row r="4536" spans="4:30" hidden="1" outlineLevel="1">
      <c r="D4536" s="7"/>
      <c r="E4536" s="11"/>
      <c r="F4536" s="11"/>
      <c r="G4536" s="55" t="str">
        <f>$G$8</f>
        <v>PRODUCTION</v>
      </c>
      <c r="H4536" s="4">
        <f t="shared" ref="H4536:AD4536" ca="1" si="2324">H4488+H4496+H4504+H4512+H4520+H4528</f>
        <v>12848663</v>
      </c>
      <c r="I4536" s="4">
        <f t="shared" ca="1" si="2324"/>
        <v>7133661.046582737</v>
      </c>
      <c r="J4536" s="4">
        <f t="shared" ca="1" si="2324"/>
        <v>328254.52798717056</v>
      </c>
      <c r="K4536" s="4">
        <f t="shared" ca="1" si="2324"/>
        <v>1081364.6662970113</v>
      </c>
      <c r="L4536" s="4">
        <f t="shared" ref="L4536:M4543" ca="1" si="2325">L4488+L4496+L4504+L4512+L4520+L4528</f>
        <v>27019.85085255673</v>
      </c>
      <c r="M4536" s="4">
        <f t="shared" ca="1" si="2325"/>
        <v>3478.2584208374706</v>
      </c>
      <c r="N4536" s="4">
        <f t="shared" ca="1" si="2324"/>
        <v>1111862.7755704056</v>
      </c>
      <c r="O4536" s="4">
        <f t="shared" ca="1" si="2324"/>
        <v>822608.71803985036</v>
      </c>
      <c r="P4536" s="4">
        <f t="shared" ca="1" si="2324"/>
        <v>148893.74101710872</v>
      </c>
      <c r="Q4536" s="4">
        <f t="shared" ca="1" si="2324"/>
        <v>57591.047812187498</v>
      </c>
      <c r="R4536" s="4">
        <f t="shared" ca="1" si="2324"/>
        <v>1240.8984232164726</v>
      </c>
      <c r="S4536" s="4">
        <f t="shared" ca="1" si="2324"/>
        <v>1030334.4052923629</v>
      </c>
      <c r="T4536" s="4">
        <f t="shared" ref="T4536:T4543" ca="1" si="2326">T4488+T4496+T4504+T4512+T4520+T4528</f>
        <v>26120.830059946977</v>
      </c>
      <c r="U4536" s="4">
        <f t="shared" ca="1" si="2324"/>
        <v>415889.02266099938</v>
      </c>
      <c r="V4536" s="4">
        <f t="shared" ca="1" si="2324"/>
        <v>2255450.9244923359</v>
      </c>
      <c r="W4536" s="4">
        <f t="shared" ref="W4536:W4543" ca="1" si="2327">W4488+W4496+W4504+W4512+W4520+W4528</f>
        <v>296755.67082740681</v>
      </c>
      <c r="X4536" s="4">
        <f t="shared" ca="1" si="2324"/>
        <v>2994216.4480406893</v>
      </c>
      <c r="Y4536" s="4">
        <f t="shared" ca="1" si="2324"/>
        <v>242446.70110586201</v>
      </c>
      <c r="Z4536" s="4">
        <f t="shared" ca="1" si="2324"/>
        <v>5039.6626638660673</v>
      </c>
      <c r="AA4536" s="4">
        <f t="shared" ca="1" si="2324"/>
        <v>247486.36376972808</v>
      </c>
      <c r="AB4536" s="4">
        <f t="shared" ref="AB4536:AC4543" ca="1" si="2328">AB4488+AB4496+AB4504+AB4512+AB4520+AB4528</f>
        <v>2847.4327569052261</v>
      </c>
      <c r="AC4536" s="4">
        <f t="shared" ca="1" si="2328"/>
        <v>0</v>
      </c>
      <c r="AD4536" s="4">
        <f t="shared" ca="1" si="2324"/>
        <v>0</v>
      </c>
    </row>
    <row r="4537" spans="4:30" hidden="1" outlineLevel="1">
      <c r="D4537" s="7"/>
      <c r="E4537" s="11"/>
      <c r="F4537" s="11"/>
      <c r="G4537" s="55" t="str">
        <f>$G$9</f>
        <v>BULKTRAN</v>
      </c>
      <c r="H4537" s="4">
        <f t="shared" ref="H4537:AD4537" ca="1" si="2329">H4489+H4497+H4505+H4513+H4521+H4529</f>
        <v>46946.678099999997</v>
      </c>
      <c r="I4537" s="4">
        <f t="shared" ca="1" si="2329"/>
        <v>23125.135090515472</v>
      </c>
      <c r="J4537" s="4">
        <f t="shared" ca="1" si="2329"/>
        <v>1143.1580588114182</v>
      </c>
      <c r="K4537" s="4">
        <f t="shared" ca="1" si="2329"/>
        <v>4187.3224541401823</v>
      </c>
      <c r="L4537" s="4">
        <f t="shared" ca="1" si="2325"/>
        <v>131.80204419616038</v>
      </c>
      <c r="M4537" s="4">
        <f t="shared" ca="1" si="2325"/>
        <v>12.359973960265076</v>
      </c>
      <c r="N4537" s="4">
        <f t="shared" ca="1" si="2329"/>
        <v>4331.4844722966081</v>
      </c>
      <c r="O4537" s="4">
        <f t="shared" ca="1" si="2329"/>
        <v>3183.0164482224031</v>
      </c>
      <c r="P4537" s="4">
        <f t="shared" ca="1" si="2329"/>
        <v>593.08869814002628</v>
      </c>
      <c r="Q4537" s="4">
        <f t="shared" ca="1" si="2329"/>
        <v>268.00573937763374</v>
      </c>
      <c r="R4537" s="4">
        <f t="shared" ref="R4537" ca="1" si="2330">R4489+R4497+R4505+R4513+R4521+R4529</f>
        <v>12.051918520591352</v>
      </c>
      <c r="S4537" s="4">
        <f t="shared" ca="1" si="2329"/>
        <v>4056.1628042606544</v>
      </c>
      <c r="T4537" s="4">
        <f t="shared" ca="1" si="2326"/>
        <v>111.19091731983815</v>
      </c>
      <c r="U4537" s="4">
        <f t="shared" ca="1" si="2329"/>
        <v>1819.6204170257399</v>
      </c>
      <c r="V4537" s="4">
        <f t="shared" ca="1" si="2329"/>
        <v>9616.7450324836718</v>
      </c>
      <c r="W4537" s="4">
        <f t="shared" ca="1" si="2327"/>
        <v>1736.6247623962547</v>
      </c>
      <c r="X4537" s="4">
        <f t="shared" ca="1" si="2329"/>
        <v>13284.181129225504</v>
      </c>
      <c r="Y4537" s="4">
        <f t="shared" ca="1" si="2329"/>
        <v>977.49930043694576</v>
      </c>
      <c r="Z4537" s="4">
        <f t="shared" ca="1" si="2329"/>
        <v>16.372739637477164</v>
      </c>
      <c r="AA4537" s="4">
        <f t="shared" ca="1" si="2329"/>
        <v>993.8720400744229</v>
      </c>
      <c r="AB4537" s="4">
        <f t="shared" ca="1" si="2328"/>
        <v>12.684504815926287</v>
      </c>
      <c r="AC4537" s="4">
        <f t="shared" ca="1" si="2328"/>
        <v>0</v>
      </c>
      <c r="AD4537" s="4">
        <f t="shared" ca="1" si="2329"/>
        <v>0</v>
      </c>
    </row>
    <row r="4538" spans="4:30" hidden="1" outlineLevel="1">
      <c r="D4538" s="7"/>
      <c r="E4538" s="11"/>
      <c r="F4538" s="11"/>
      <c r="G4538" s="55" t="str">
        <f>$G$10</f>
        <v>SUBTRAN</v>
      </c>
      <c r="H4538" s="4">
        <f t="shared" ref="H4538:AD4538" ca="1" si="2331">H4490+H4498+H4506+H4514+H4522+H4530</f>
        <v>10326.321900000008</v>
      </c>
      <c r="I4538" s="4">
        <f t="shared" ca="1" si="2331"/>
        <v>5027.5498287661303</v>
      </c>
      <c r="J4538" s="4">
        <f t="shared" ca="1" si="2331"/>
        <v>242.63613155225889</v>
      </c>
      <c r="K4538" s="4">
        <f t="shared" ca="1" si="2331"/>
        <v>882.69838280048486</v>
      </c>
      <c r="L4538" s="4">
        <f t="shared" ca="1" si="2325"/>
        <v>27.26572253320904</v>
      </c>
      <c r="M4538" s="4">
        <f t="shared" ca="1" si="2325"/>
        <v>3.3958015420938139</v>
      </c>
      <c r="N4538" s="4">
        <f t="shared" ca="1" si="2331"/>
        <v>913.35990687578771</v>
      </c>
      <c r="O4538" s="4">
        <f t="shared" ca="1" si="2331"/>
        <v>666.89242461824119</v>
      </c>
      <c r="P4538" s="4">
        <f t="shared" ca="1" si="2331"/>
        <v>123.97452390261965</v>
      </c>
      <c r="Q4538" s="4">
        <f t="shared" ca="1" si="2331"/>
        <v>73.766318926333597</v>
      </c>
      <c r="R4538" s="4">
        <f t="shared" ref="R4538" ca="1" si="2332">R4490+R4498+R4506+R4514+R4522+R4530</f>
        <v>0</v>
      </c>
      <c r="S4538" s="4">
        <f t="shared" ca="1" si="2331"/>
        <v>864.6332674471945</v>
      </c>
      <c r="T4538" s="4">
        <f t="shared" ca="1" si="2326"/>
        <v>23.286738378011176</v>
      </c>
      <c r="U4538" s="4">
        <f t="shared" ca="1" si="2331"/>
        <v>381.217202686983</v>
      </c>
      <c r="V4538" s="4">
        <f t="shared" ca="1" si="2331"/>
        <v>2655.8194459210399</v>
      </c>
      <c r="W4538" s="4">
        <f t="shared" ca="1" si="2327"/>
        <v>0</v>
      </c>
      <c r="X4538" s="4">
        <f t="shared" ca="1" si="2331"/>
        <v>3060.3233869860342</v>
      </c>
      <c r="Y4538" s="4">
        <f t="shared" ca="1" si="2331"/>
        <v>200.71508149442147</v>
      </c>
      <c r="Z4538" s="4">
        <f t="shared" ca="1" si="2331"/>
        <v>3.3459258615482272</v>
      </c>
      <c r="AA4538" s="4">
        <f t="shared" ca="1" si="2331"/>
        <v>204.06100735596971</v>
      </c>
      <c r="AB4538" s="4">
        <f t="shared" ca="1" si="2328"/>
        <v>2.6802765395344759</v>
      </c>
      <c r="AC4538" s="4">
        <f t="shared" ca="1" si="2328"/>
        <v>9.1135132203701001</v>
      </c>
      <c r="AD4538" s="4">
        <f t="shared" ca="1" si="2331"/>
        <v>1.9645812567266041</v>
      </c>
    </row>
    <row r="4539" spans="4:30" hidden="1" outlineLevel="1">
      <c r="D4539" s="7"/>
      <c r="E4539" s="11"/>
      <c r="F4539" s="11"/>
      <c r="G4539" s="55" t="str">
        <f>$G$11</f>
        <v>DISTPRI</v>
      </c>
      <c r="H4539" s="4">
        <f t="shared" ref="H4539:AD4539" ca="1" si="2333">H4491+H4499+H4507+H4515+H4523+H4531</f>
        <v>6616058.7274314081</v>
      </c>
      <c r="I4539" s="4">
        <f ca="1">I4491+I4499+I4507+I4515+I4523+I4531</f>
        <v>4421794.2259362563</v>
      </c>
      <c r="J4539" s="4">
        <f t="shared" ca="1" si="2333"/>
        <v>208431.83655347358</v>
      </c>
      <c r="K4539" s="4">
        <f t="shared" ca="1" si="2333"/>
        <v>756828.79068809201</v>
      </c>
      <c r="L4539" s="4">
        <f t="shared" ca="1" si="2325"/>
        <v>23389.947740583215</v>
      </c>
      <c r="M4539" s="4">
        <f t="shared" ca="1" si="2325"/>
        <v>0</v>
      </c>
      <c r="N4539" s="4">
        <f t="shared" ca="1" si="2333"/>
        <v>780218.73842867522</v>
      </c>
      <c r="O4539" s="4">
        <f t="shared" ca="1" si="2333"/>
        <v>567489.31065421144</v>
      </c>
      <c r="P4539" s="4">
        <f t="shared" ca="1" si="2333"/>
        <v>105694.9222979824</v>
      </c>
      <c r="Q4539" s="4">
        <f t="shared" ca="1" si="2333"/>
        <v>0</v>
      </c>
      <c r="R4539" s="4">
        <f t="shared" ref="R4539" ca="1" si="2334">R4491+R4499+R4507+R4515+R4523+R4531</f>
        <v>0</v>
      </c>
      <c r="S4539" s="4">
        <f t="shared" ca="1" si="2333"/>
        <v>673184.23295219382</v>
      </c>
      <c r="T4539" s="4">
        <f t="shared" ca="1" si="2326"/>
        <v>20230.644207744554</v>
      </c>
      <c r="U4539" s="4">
        <f t="shared" ca="1" si="2333"/>
        <v>326274.51223653613</v>
      </c>
      <c r="V4539" s="4">
        <f t="shared" ca="1" si="2333"/>
        <v>0</v>
      </c>
      <c r="W4539" s="4">
        <f t="shared" ca="1" si="2327"/>
        <v>0</v>
      </c>
      <c r="X4539" s="4">
        <f t="shared" ca="1" si="2333"/>
        <v>346505.1564442807</v>
      </c>
      <c r="Y4539" s="4">
        <f t="shared" ca="1" si="2333"/>
        <v>171124.10648254069</v>
      </c>
      <c r="Z4539" s="4">
        <f t="shared" ca="1" si="2333"/>
        <v>2855.0199636187031</v>
      </c>
      <c r="AA4539" s="4">
        <f t="shared" ca="1" si="2333"/>
        <v>173979.12644615941</v>
      </c>
      <c r="AB4539" s="4">
        <f t="shared" ca="1" si="2328"/>
        <v>2313.0445514268063</v>
      </c>
      <c r="AC4539" s="4">
        <f t="shared" ca="1" si="2328"/>
        <v>7924.1692828948444</v>
      </c>
      <c r="AD4539" s="4">
        <f t="shared" ca="1" si="2333"/>
        <v>1708.1968360464728</v>
      </c>
    </row>
    <row r="4540" spans="4:30" hidden="1" outlineLevel="1">
      <c r="D4540" s="7"/>
      <c r="E4540" s="11"/>
      <c r="F4540" s="11"/>
      <c r="G4540" s="55" t="str">
        <f>$G$12</f>
        <v>DISTSEC</v>
      </c>
      <c r="H4540" s="4">
        <f t="shared" ref="H4540:AD4540" ca="1" si="2335">H4492+H4500+H4508+H4516+H4524+H4532</f>
        <v>2730528.8117004652</v>
      </c>
      <c r="I4540" s="4">
        <f t="shared" ca="1" si="2335"/>
        <v>2041620.3561544297</v>
      </c>
      <c r="J4540" s="4">
        <f t="shared" ca="1" si="2335"/>
        <v>98427.168053742324</v>
      </c>
      <c r="K4540" s="4">
        <f t="shared" ca="1" si="2335"/>
        <v>296995.78430300643</v>
      </c>
      <c r="L4540" s="4">
        <f t="shared" ca="1" si="2325"/>
        <v>0</v>
      </c>
      <c r="M4540" s="4">
        <f t="shared" ca="1" si="2325"/>
        <v>0</v>
      </c>
      <c r="N4540" s="4">
        <f t="shared" ca="1" si="2335"/>
        <v>296995.78430300643</v>
      </c>
      <c r="O4540" s="4">
        <f t="shared" ca="1" si="2335"/>
        <v>189246.86973616417</v>
      </c>
      <c r="P4540" s="4">
        <f t="shared" ca="1" si="2335"/>
        <v>0</v>
      </c>
      <c r="Q4540" s="4">
        <f t="shared" ca="1" si="2335"/>
        <v>0</v>
      </c>
      <c r="R4540" s="4">
        <f t="shared" ref="R4540" ca="1" si="2336">R4492+R4500+R4508+R4516+R4524+R4532</f>
        <v>0</v>
      </c>
      <c r="S4540" s="4">
        <f t="shared" ca="1" si="2335"/>
        <v>189246.86973616417</v>
      </c>
      <c r="T4540" s="4">
        <f t="shared" ca="1" si="2326"/>
        <v>5116.838343014625</v>
      </c>
      <c r="U4540" s="4">
        <f t="shared" ca="1" si="2335"/>
        <v>0</v>
      </c>
      <c r="V4540" s="4">
        <f t="shared" ca="1" si="2335"/>
        <v>0</v>
      </c>
      <c r="W4540" s="4">
        <f t="shared" ca="1" si="2327"/>
        <v>0</v>
      </c>
      <c r="X4540" s="4">
        <f t="shared" ca="1" si="2335"/>
        <v>5116.838343014625</v>
      </c>
      <c r="Y4540" s="4">
        <f t="shared" ca="1" si="2335"/>
        <v>69802.589998373383</v>
      </c>
      <c r="Z4540" s="4">
        <f t="shared" ca="1" si="2335"/>
        <v>0</v>
      </c>
      <c r="AA4540" s="4">
        <f t="shared" ca="1" si="2335"/>
        <v>69802.589998373383</v>
      </c>
      <c r="AB4540" s="4">
        <f t="shared" ca="1" si="2328"/>
        <v>724.34372187865813</v>
      </c>
      <c r="AC4540" s="4">
        <f t="shared" ca="1" si="2328"/>
        <v>24594.255295172294</v>
      </c>
      <c r="AD4540" s="4">
        <f t="shared" ca="1" si="2335"/>
        <v>4000.6060946836669</v>
      </c>
    </row>
    <row r="4541" spans="4:30" hidden="1" outlineLevel="1">
      <c r="D4541" s="7"/>
      <c r="E4541" s="11"/>
      <c r="F4541" s="11"/>
      <c r="G4541" s="55" t="str">
        <f>$G$13</f>
        <v>ENERGY</v>
      </c>
      <c r="H4541" s="4">
        <f t="shared" ref="H4541:AD4541" ca="1" si="2337">H4493+H4501+H4509+H4517+H4525+H4533</f>
        <v>3382468.9999999986</v>
      </c>
      <c r="I4541" s="4">
        <f t="shared" ca="1" si="2337"/>
        <v>1269193.9956312156</v>
      </c>
      <c r="J4541" s="4">
        <f t="shared" ca="1" si="2337"/>
        <v>82251.972187975378</v>
      </c>
      <c r="K4541" s="4">
        <f t="shared" ca="1" si="2337"/>
        <v>275964.28311132127</v>
      </c>
      <c r="L4541" s="4">
        <f t="shared" ca="1" si="2325"/>
        <v>8770.7714206127803</v>
      </c>
      <c r="M4541" s="4">
        <f t="shared" ca="1" si="2325"/>
        <v>808.56259282101166</v>
      </c>
      <c r="N4541" s="4">
        <f t="shared" ca="1" si="2337"/>
        <v>285543.61712475505</v>
      </c>
      <c r="O4541" s="4">
        <f t="shared" ca="1" si="2337"/>
        <v>251600.48751365818</v>
      </c>
      <c r="P4541" s="4">
        <f t="shared" ca="1" si="2337"/>
        <v>46641.889172531046</v>
      </c>
      <c r="Q4541" s="4">
        <f t="shared" ca="1" si="2337"/>
        <v>21192.880597613363</v>
      </c>
      <c r="R4541" s="4">
        <f t="shared" ref="R4541" ca="1" si="2338">R4493+R4501+R4509+R4517+R4525+R4533</f>
        <v>981.9538582710785</v>
      </c>
      <c r="S4541" s="4">
        <f t="shared" ca="1" si="2337"/>
        <v>320417.21114207362</v>
      </c>
      <c r="T4541" s="4">
        <f t="shared" ca="1" si="2326"/>
        <v>9641.8074634930381</v>
      </c>
      <c r="U4541" s="4">
        <f t="shared" ca="1" si="2337"/>
        <v>169295.69486374504</v>
      </c>
      <c r="V4541" s="4">
        <f t="shared" ca="1" si="2337"/>
        <v>961190.66744197311</v>
      </c>
      <c r="W4541" s="4">
        <f t="shared" ca="1" si="2327"/>
        <v>182360.36595712611</v>
      </c>
      <c r="X4541" s="4">
        <f t="shared" ca="1" si="2337"/>
        <v>1322488.5357263372</v>
      </c>
      <c r="Y4541" s="4">
        <f t="shared" ca="1" si="2337"/>
        <v>68166.156179092402</v>
      </c>
      <c r="Z4541" s="4">
        <f t="shared" ca="1" si="2337"/>
        <v>1109.6363552124237</v>
      </c>
      <c r="AA4541" s="4">
        <f t="shared" ca="1" si="2337"/>
        <v>69275.792534304826</v>
      </c>
      <c r="AB4541" s="4">
        <f t="shared" ca="1" si="2328"/>
        <v>1237.7100946634941</v>
      </c>
      <c r="AC4541" s="4">
        <f t="shared" ca="1" si="2328"/>
        <v>26763.823402707174</v>
      </c>
      <c r="AD4541" s="4">
        <f t="shared" ca="1" si="2337"/>
        <v>5296.3421559669059</v>
      </c>
    </row>
    <row r="4542" spans="4:30" hidden="1" outlineLevel="1">
      <c r="D4542" s="7"/>
      <c r="E4542" s="11"/>
      <c r="F4542" s="11"/>
      <c r="G4542" s="55" t="str">
        <f>$G$14</f>
        <v>CUSTOMER</v>
      </c>
      <c r="H4542" s="4">
        <f t="shared" ref="H4542:AD4542" ca="1" si="2339">H4494+H4502+H4510+H4518+H4526+H4534</f>
        <v>2549486.4608681281</v>
      </c>
      <c r="I4542" s="4">
        <f t="shared" ca="1" si="2339"/>
        <v>1821610.6062214412</v>
      </c>
      <c r="J4542" s="4">
        <f t="shared" ca="1" si="2339"/>
        <v>311737.55701338995</v>
      </c>
      <c r="K4542" s="4">
        <f t="shared" ca="1" si="2339"/>
        <v>89763.614810230385</v>
      </c>
      <c r="L4542" s="4">
        <f t="shared" ca="1" si="2325"/>
        <v>15005.147707753162</v>
      </c>
      <c r="M4542" s="4">
        <f t="shared" ca="1" si="2325"/>
        <v>2370.7413809423037</v>
      </c>
      <c r="N4542" s="4">
        <f t="shared" ca="1" si="2339"/>
        <v>107139.50389892586</v>
      </c>
      <c r="O4542" s="4">
        <f t="shared" ca="1" si="2339"/>
        <v>16750.100280424886</v>
      </c>
      <c r="P4542" s="4">
        <f t="shared" ca="1" si="2339"/>
        <v>4301.8897619721374</v>
      </c>
      <c r="Q4542" s="4">
        <f t="shared" ca="1" si="2339"/>
        <v>8228.1724895586358</v>
      </c>
      <c r="R4542" s="4">
        <f t="shared" ref="R4542" ca="1" si="2340">R4494+R4502+R4510+R4518+R4526+R4534</f>
        <v>1436.1013648030055</v>
      </c>
      <c r="S4542" s="4">
        <f t="shared" ca="1" si="2339"/>
        <v>30716.263896758664</v>
      </c>
      <c r="T4542" s="4">
        <f t="shared" ca="1" si="2326"/>
        <v>116.49279194381069</v>
      </c>
      <c r="U4542" s="4">
        <f t="shared" ca="1" si="2339"/>
        <v>2561.048177551892</v>
      </c>
      <c r="V4542" s="4">
        <f t="shared" ca="1" si="2339"/>
        <v>12106.756207259183</v>
      </c>
      <c r="W4542" s="4">
        <f t="shared" ca="1" si="2327"/>
        <v>2154.9543515361256</v>
      </c>
      <c r="X4542" s="4">
        <f t="shared" ca="1" si="2339"/>
        <v>16939.251528291014</v>
      </c>
      <c r="Y4542" s="4">
        <f t="shared" ca="1" si="2339"/>
        <v>4584.5367121557038</v>
      </c>
      <c r="Z4542" s="4">
        <f t="shared" ca="1" si="2339"/>
        <v>72.631660533795042</v>
      </c>
      <c r="AA4542" s="4">
        <f t="shared" ca="1" si="2339"/>
        <v>4657.168372689498</v>
      </c>
      <c r="AB4542" s="4">
        <f t="shared" ca="1" si="2328"/>
        <v>130.63608780362924</v>
      </c>
      <c r="AC4542" s="4">
        <f t="shared" ca="1" si="2328"/>
        <v>201053.13820227026</v>
      </c>
      <c r="AD4542" s="4">
        <f t="shared" ca="1" si="2339"/>
        <v>55502.335646558298</v>
      </c>
    </row>
    <row r="4543" spans="4:30" collapsed="1">
      <c r="D4543" s="7" t="s">
        <v>3</v>
      </c>
      <c r="E4543" s="4">
        <f>E4495+E4503+E4511+E4519+E4527+E4535</f>
        <v>28184479</v>
      </c>
      <c r="F4543" s="3"/>
      <c r="G4543" s="55" t="str">
        <f>$G$15</f>
        <v>TOTAL</v>
      </c>
      <c r="H4543" s="4">
        <f t="shared" ref="H4543:AD4543" ca="1" si="2341">H4495+H4503+H4511+H4519+H4527+H4535</f>
        <v>28184479</v>
      </c>
      <c r="I4543" s="4">
        <f ca="1">I4495+I4503+I4511+I4519+I4527+I4535</f>
        <v>16716032.915445361</v>
      </c>
      <c r="J4543" s="4">
        <f t="shared" ca="1" si="2341"/>
        <v>1030488.8559861155</v>
      </c>
      <c r="K4543" s="4">
        <f t="shared" ca="1" si="2341"/>
        <v>2505987.1600466017</v>
      </c>
      <c r="L4543" s="4">
        <f t="shared" ca="1" si="2325"/>
        <v>74344.785488235255</v>
      </c>
      <c r="M4543" s="4">
        <f t="shared" ca="1" si="2325"/>
        <v>6673.3181701031444</v>
      </c>
      <c r="N4543" s="4">
        <f t="shared" ca="1" si="2341"/>
        <v>2587005.2637049407</v>
      </c>
      <c r="O4543" s="4">
        <f t="shared" ca="1" si="2341"/>
        <v>1851545.3950971498</v>
      </c>
      <c r="P4543" s="4">
        <f t="shared" ca="1" si="2341"/>
        <v>306249.50547163695</v>
      </c>
      <c r="Q4543" s="4">
        <f t="shared" ca="1" si="2341"/>
        <v>87353.872957663465</v>
      </c>
      <c r="R4543" s="4">
        <f t="shared" ref="R4543" ca="1" si="2342">R4495+R4503+R4511+R4519+R4527+R4535</f>
        <v>3671.0055648111475</v>
      </c>
      <c r="S4543" s="4">
        <f t="shared" ca="1" si="2341"/>
        <v>2248819.7790912609</v>
      </c>
      <c r="T4543" s="4">
        <f t="shared" ca="1" si="2326"/>
        <v>61361.090521840852</v>
      </c>
      <c r="U4543" s="4">
        <f t="shared" ca="1" si="2341"/>
        <v>916221.11555854511</v>
      </c>
      <c r="V4543" s="4">
        <f t="shared" ca="1" si="2341"/>
        <v>3241020.9126199731</v>
      </c>
      <c r="W4543" s="4">
        <f t="shared" ca="1" si="2327"/>
        <v>483007.61589846539</v>
      </c>
      <c r="X4543" s="4">
        <f t="shared" ca="1" si="2341"/>
        <v>4701610.7345988248</v>
      </c>
      <c r="Y4543" s="4">
        <f t="shared" ca="1" si="2341"/>
        <v>557302.30485995545</v>
      </c>
      <c r="Z4543" s="4">
        <f t="shared" ca="1" si="2341"/>
        <v>9096.6693087300155</v>
      </c>
      <c r="AA4543" s="4">
        <f t="shared" ca="1" si="2341"/>
        <v>566398.97416868561</v>
      </c>
      <c r="AB4543" s="4">
        <f t="shared" ca="1" si="2328"/>
        <v>7268.5319940332738</v>
      </c>
      <c r="AC4543" s="4">
        <f t="shared" ca="1" si="2328"/>
        <v>260344.49969626492</v>
      </c>
      <c r="AD4543" s="4">
        <f t="shared" ca="1" si="2341"/>
        <v>66509.445314512064</v>
      </c>
    </row>
    <row r="4544" spans="4:30">
      <c r="D4544" s="7"/>
      <c r="E4544" s="4"/>
      <c r="F4544" s="3"/>
      <c r="G4544" s="7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  <c r="AC4544" s="4"/>
      <c r="AD4544" s="4"/>
    </row>
    <row r="4545" spans="1:30">
      <c r="D4545" s="7"/>
    </row>
    <row r="4546" spans="1:30">
      <c r="A4546" s="56" t="s">
        <v>183</v>
      </c>
      <c r="D4546" s="7"/>
      <c r="E4546" s="16"/>
      <c r="F4546" s="53"/>
    </row>
    <row r="4547" spans="1:30" hidden="1" outlineLevel="1">
      <c r="D4547" s="7"/>
      <c r="E4547" s="51"/>
      <c r="F4547" s="52" t="str">
        <f>F4554</f>
        <v>RATEBASE</v>
      </c>
      <c r="G4547" s="55" t="str">
        <f>$G$8</f>
        <v>PRODUCTION</v>
      </c>
      <c r="H4547" s="4">
        <f ca="1">SUBTOTAL(9,I4547:AD4547)</f>
        <v>32348304.103370935</v>
      </c>
      <c r="I4547" s="5">
        <f t="shared" ref="I4547:J4553" ca="1" si="2343">I$4555*I846/I$853</f>
        <v>8940934.2406960931</v>
      </c>
      <c r="J4547" s="54">
        <f t="shared" ca="1" si="2343"/>
        <v>1534076.2877264235</v>
      </c>
      <c r="K4547" s="54">
        <f t="shared" ref="K4547:M4553" ca="1" si="2344">$N$4555*K846/$N$853</f>
        <v>4609945.1673277821</v>
      </c>
      <c r="L4547" s="54">
        <f t="shared" ca="1" si="2344"/>
        <v>107832.57190343679</v>
      </c>
      <c r="M4547" s="54">
        <f t="shared" ca="1" si="2344"/>
        <v>-1711.679746682488</v>
      </c>
      <c r="N4547" s="5">
        <f ca="1">SUBTOTAL(9,K4547:M4547)</f>
        <v>4716066.0594845358</v>
      </c>
      <c r="O4547" s="54">
        <f t="shared" ref="O4547:R4553" ca="1" si="2345">$S$4555*O846/$S$853</f>
        <v>3578858.2489317902</v>
      </c>
      <c r="P4547" s="54">
        <f t="shared" ca="1" si="2345"/>
        <v>630002.0788608439</v>
      </c>
      <c r="Q4547" s="54">
        <f t="shared" ca="1" si="2345"/>
        <v>233049.83361299842</v>
      </c>
      <c r="R4547" s="54">
        <f t="shared" ca="1" si="2345"/>
        <v>5530.26480917751</v>
      </c>
      <c r="S4547" s="5">
        <f ca="1">SUBTOTAL(9,O4547:R4547)</f>
        <v>4447440.4262148095</v>
      </c>
      <c r="T4547" s="54">
        <f t="shared" ref="T4547:W4553" ca="1" si="2346">$X$4555*T846/$X$853</f>
        <v>103242.72537160348</v>
      </c>
      <c r="U4547" s="54">
        <f t="shared" ca="1" si="2346"/>
        <v>1625922.2990824932</v>
      </c>
      <c r="V4547" s="54">
        <f t="shared" ca="1" si="2346"/>
        <v>8895576.4679974802</v>
      </c>
      <c r="W4547" s="54">
        <f t="shared" ca="1" si="2346"/>
        <v>1163319.2383067999</v>
      </c>
      <c r="X4547" s="5">
        <f ca="1">SUBTOTAL(9,T4547:W4547)</f>
        <v>11788060.730758376</v>
      </c>
      <c r="Y4547" s="54">
        <f t="shared" ref="Y4547:Z4553" ca="1" si="2347">$AA$4555*Y846/$AA$853</f>
        <v>886484.12759166548</v>
      </c>
      <c r="Z4547" s="54">
        <f t="shared" ca="1" si="2347"/>
        <v>18418.198139379769</v>
      </c>
      <c r="AA4547" s="5">
        <f t="shared" ref="AA4547:AA4554" ca="1" si="2348">SUBTOTAL(9,Y4547:Z4547)</f>
        <v>904902.32573104522</v>
      </c>
      <c r="AB4547" s="54">
        <f t="shared" ref="AB4547:AD4553" ca="1" si="2349">AB$4555*AB846/AB$853</f>
        <v>16824.032759651276</v>
      </c>
      <c r="AC4547" s="54">
        <f t="shared" ca="1" si="2349"/>
        <v>0</v>
      </c>
      <c r="AD4547" s="54">
        <f t="shared" ca="1" si="2349"/>
        <v>0</v>
      </c>
    </row>
    <row r="4548" spans="1:30" hidden="1" outlineLevel="1">
      <c r="D4548" s="7"/>
      <c r="E4548" s="51"/>
      <c r="F4548" s="52" t="str">
        <f>F4554</f>
        <v>RATEBASE</v>
      </c>
      <c r="G4548" s="55" t="str">
        <f>$G$9</f>
        <v>BULKTRAN</v>
      </c>
      <c r="H4548" s="4">
        <f ca="1">SUBTOTAL(9,I4548:AD4548)</f>
        <v>15784680.00119281</v>
      </c>
      <c r="I4548" s="54">
        <f t="shared" ca="1" si="2343"/>
        <v>3622041.6956342803</v>
      </c>
      <c r="J4548" s="54">
        <f t="shared" ca="1" si="2343"/>
        <v>667300.22061588638</v>
      </c>
      <c r="K4548" s="54">
        <f t="shared" ca="1" si="2344"/>
        <v>2232170.2080044518</v>
      </c>
      <c r="L4548" s="54">
        <f t="shared" ca="1" si="2344"/>
        <v>65085.205852772015</v>
      </c>
      <c r="M4548" s="54">
        <f t="shared" ca="1" si="2344"/>
        <v>-1860.6299643131958</v>
      </c>
      <c r="N4548" s="5">
        <f t="shared" ref="N4548:N4552" ca="1" si="2350">SUBTOTAL(9,K4548:M4548)</f>
        <v>2295394.7838929109</v>
      </c>
      <c r="O4548" s="54">
        <f t="shared" ca="1" si="2345"/>
        <v>1733149.095207999</v>
      </c>
      <c r="P4548" s="54">
        <f t="shared" ca="1" si="2345"/>
        <v>312395.15543006512</v>
      </c>
      <c r="Q4548" s="54">
        <f t="shared" ca="1" si="2345"/>
        <v>133875.32646965436</v>
      </c>
      <c r="R4548" s="54">
        <f t="shared" ca="1" si="2345"/>
        <v>6654.9133013690525</v>
      </c>
      <c r="S4548" s="5">
        <f t="shared" ref="S4548:S4554" ca="1" si="2351">SUBTOTAL(9,O4548:R4548)</f>
        <v>2186074.4904090874</v>
      </c>
      <c r="T4548" s="54">
        <f t="shared" ca="1" si="2346"/>
        <v>55078.571192613432</v>
      </c>
      <c r="U4548" s="54">
        <f t="shared" ca="1" si="2346"/>
        <v>890352.3224715417</v>
      </c>
      <c r="V4548" s="54">
        <f t="shared" ca="1" si="2346"/>
        <v>4753428.3385293754</v>
      </c>
      <c r="W4548" s="54">
        <f t="shared" ca="1" si="2346"/>
        <v>850003.80519014504</v>
      </c>
      <c r="X4548" s="5">
        <f t="shared" ref="X4548:X4554" ca="1" si="2352">SUBTOTAL(9,T4548:W4548)</f>
        <v>6548863.0373836756</v>
      </c>
      <c r="Y4548" s="54">
        <f t="shared" ca="1" si="2347"/>
        <v>448101.949241227</v>
      </c>
      <c r="Z4548" s="54">
        <f t="shared" ca="1" si="2347"/>
        <v>7515.0358069848453</v>
      </c>
      <c r="AA4548" s="5">
        <f t="shared" ca="1" si="2348"/>
        <v>455616.98504821188</v>
      </c>
      <c r="AB4548" s="54">
        <f t="shared" ca="1" si="2349"/>
        <v>9388.7882087590497</v>
      </c>
      <c r="AC4548" s="54">
        <f t="shared" ca="1" si="2349"/>
        <v>0</v>
      </c>
      <c r="AD4548" s="54">
        <f t="shared" ca="1" si="2349"/>
        <v>0</v>
      </c>
    </row>
    <row r="4549" spans="1:30" hidden="1" outlineLevel="1">
      <c r="D4549" s="7"/>
      <c r="E4549" s="51"/>
      <c r="F4549" s="52" t="str">
        <f>F4554</f>
        <v>RATEBASE</v>
      </c>
      <c r="G4549" s="55" t="str">
        <f>$G$10</f>
        <v>SUBTRAN</v>
      </c>
      <c r="H4549" s="4">
        <f t="shared" ref="H4549:H4553" ca="1" si="2353">SUBTOTAL(9,I4549:AD4549)</f>
        <v>3331979.0705195847</v>
      </c>
      <c r="I4549" s="54">
        <f t="shared" ca="1" si="2343"/>
        <v>750591.59236629237</v>
      </c>
      <c r="J4549" s="54">
        <f t="shared" ca="1" si="2343"/>
        <v>134965.73129807122</v>
      </c>
      <c r="K4549" s="54">
        <f t="shared" ca="1" si="2344"/>
        <v>448699.83776386589</v>
      </c>
      <c r="L4549" s="54">
        <f t="shared" ca="1" si="2344"/>
        <v>12790.64373810138</v>
      </c>
      <c r="M4549" s="54">
        <f t="shared" ca="1" si="2344"/>
        <v>-592.17104294433204</v>
      </c>
      <c r="N4549" s="5">
        <f t="shared" ca="1" si="2350"/>
        <v>460898.31045902293</v>
      </c>
      <c r="O4549" s="54">
        <f t="shared" ca="1" si="2345"/>
        <v>346405.06982190802</v>
      </c>
      <c r="P4549" s="54">
        <f t="shared" ca="1" si="2345"/>
        <v>62195.759227567069</v>
      </c>
      <c r="Q4549" s="54">
        <f t="shared" ca="1" si="2345"/>
        <v>35003.25971737942</v>
      </c>
      <c r="R4549" s="54">
        <f t="shared" ca="1" si="2345"/>
        <v>0</v>
      </c>
      <c r="S4549" s="5">
        <f t="shared" ca="1" si="2351"/>
        <v>443604.08876685449</v>
      </c>
      <c r="T4549" s="54">
        <f t="shared" ca="1" si="2346"/>
        <v>11011.234498158117</v>
      </c>
      <c r="U4549" s="54">
        <f t="shared" ca="1" si="2346"/>
        <v>177958.73110333996</v>
      </c>
      <c r="V4549" s="54">
        <f t="shared" ca="1" si="2346"/>
        <v>1252990.5701763353</v>
      </c>
      <c r="W4549" s="54">
        <f t="shared" ca="1" si="2346"/>
        <v>0</v>
      </c>
      <c r="X4549" s="5">
        <f t="shared" ca="1" si="2352"/>
        <v>1441960.5357778333</v>
      </c>
      <c r="Y4549" s="54">
        <f t="shared" ca="1" si="2347"/>
        <v>87827.11086571838</v>
      </c>
      <c r="Z4549" s="54">
        <f t="shared" ca="1" si="2347"/>
        <v>1466.0203750302051</v>
      </c>
      <c r="AA4549" s="5">
        <f t="shared" ca="1" si="2348"/>
        <v>89293.131240748582</v>
      </c>
      <c r="AB4549" s="54">
        <f t="shared" ca="1" si="2349"/>
        <v>1893.7804272715969</v>
      </c>
      <c r="AC4549" s="54">
        <f t="shared" ca="1" si="2349"/>
        <v>7166.1955867491442</v>
      </c>
      <c r="AD4549" s="54">
        <f t="shared" ca="1" si="2349"/>
        <v>1605.7045967413192</v>
      </c>
    </row>
    <row r="4550" spans="1:30" hidden="1" outlineLevel="1">
      <c r="D4550" s="7"/>
      <c r="E4550" s="51"/>
      <c r="F4550" s="52" t="str">
        <f>F4554</f>
        <v>RATEBASE</v>
      </c>
      <c r="G4550" s="55" t="str">
        <f>$G$11</f>
        <v>DISTPRI</v>
      </c>
      <c r="H4550" s="4">
        <f t="shared" ca="1" si="2353"/>
        <v>14318079.242435249</v>
      </c>
      <c r="I4550" s="54">
        <f t="shared" ca="1" si="2343"/>
        <v>5355451.2135759816</v>
      </c>
      <c r="J4550" s="54">
        <f t="shared" ca="1" si="2343"/>
        <v>940802.52836771775</v>
      </c>
      <c r="K4550" s="54">
        <f t="shared" ca="1" si="2344"/>
        <v>3116364.486202443</v>
      </c>
      <c r="L4550" s="54">
        <f t="shared" ca="1" si="2344"/>
        <v>89624.298411221884</v>
      </c>
      <c r="M4550" s="54">
        <f t="shared" ca="1" si="2344"/>
        <v>0</v>
      </c>
      <c r="N4550" s="5">
        <f t="shared" ca="1" si="2350"/>
        <v>3205988.7846136647</v>
      </c>
      <c r="O4550" s="54">
        <f t="shared" ca="1" si="2345"/>
        <v>2385676.0328280455</v>
      </c>
      <c r="P4550" s="54">
        <f t="shared" ca="1" si="2345"/>
        <v>431006.81328707899</v>
      </c>
      <c r="Q4550" s="54">
        <f t="shared" ca="1" si="2345"/>
        <v>0</v>
      </c>
      <c r="R4550" s="54">
        <f t="shared" ca="1" si="2345"/>
        <v>0</v>
      </c>
      <c r="S4550" s="5">
        <f t="shared" ca="1" si="2351"/>
        <v>2816682.8461151244</v>
      </c>
      <c r="T4550" s="54">
        <f t="shared" ca="1" si="2346"/>
        <v>77280.751926986588</v>
      </c>
      <c r="U4550" s="54">
        <f t="shared" ca="1" si="2346"/>
        <v>1231887.7408220361</v>
      </c>
      <c r="V4550" s="54">
        <f t="shared" ca="1" si="2346"/>
        <v>0</v>
      </c>
      <c r="W4550" s="54">
        <f t="shared" ca="1" si="2346"/>
        <v>0</v>
      </c>
      <c r="X4550" s="5">
        <f t="shared" ca="1" si="2352"/>
        <v>1309168.4927490226</v>
      </c>
      <c r="Y4550" s="54">
        <f t="shared" ca="1" si="2347"/>
        <v>604981.85284645506</v>
      </c>
      <c r="Z4550" s="54">
        <f t="shared" ca="1" si="2347"/>
        <v>10105.721777395511</v>
      </c>
      <c r="AA4550" s="5">
        <f t="shared" ca="1" si="2348"/>
        <v>615087.57462385052</v>
      </c>
      <c r="AB4550" s="54">
        <f t="shared" ca="1" si="2349"/>
        <v>13202.875012178278</v>
      </c>
      <c r="AC4550" s="54">
        <f t="shared" ca="1" si="2349"/>
        <v>50419.887126477624</v>
      </c>
      <c r="AD4550" s="54">
        <f t="shared" ca="1" si="2349"/>
        <v>11275.040251228747</v>
      </c>
    </row>
    <row r="4551" spans="1:30" hidden="1" outlineLevel="1">
      <c r="D4551" s="7"/>
      <c r="E4551" s="51"/>
      <c r="F4551" s="52" t="str">
        <f>F4554</f>
        <v>RATEBASE</v>
      </c>
      <c r="G4551" s="55" t="str">
        <f>$G$12</f>
        <v>DISTSEC</v>
      </c>
      <c r="H4551" s="4">
        <f t="shared" ca="1" si="2353"/>
        <v>6637047.7538261544</v>
      </c>
      <c r="I4551" s="54">
        <f t="shared" ca="1" si="2343"/>
        <v>3045099.2470157132</v>
      </c>
      <c r="J4551" s="54">
        <f t="shared" ca="1" si="2343"/>
        <v>547137.123272856</v>
      </c>
      <c r="K4551" s="54">
        <f t="shared" ca="1" si="2344"/>
        <v>1506320.7866680832</v>
      </c>
      <c r="L4551" s="54">
        <f t="shared" ca="1" si="2344"/>
        <v>0</v>
      </c>
      <c r="M4551" s="54">
        <f t="shared" ca="1" si="2344"/>
        <v>0</v>
      </c>
      <c r="N4551" s="5">
        <f t="shared" ca="1" si="2350"/>
        <v>1506320.7866680832</v>
      </c>
      <c r="O4551" s="54">
        <f t="shared" ca="1" si="2345"/>
        <v>979995.35316118214</v>
      </c>
      <c r="P4551" s="54">
        <f t="shared" ca="1" si="2345"/>
        <v>0</v>
      </c>
      <c r="Q4551" s="54">
        <f t="shared" ca="1" si="2345"/>
        <v>0</v>
      </c>
      <c r="R4551" s="54">
        <f t="shared" ca="1" si="2345"/>
        <v>0</v>
      </c>
      <c r="S4551" s="5">
        <f t="shared" ca="1" si="2351"/>
        <v>979995.35316118214</v>
      </c>
      <c r="T4551" s="54">
        <f t="shared" ca="1" si="2346"/>
        <v>24081.752484040575</v>
      </c>
      <c r="U4551" s="54">
        <f t="shared" ca="1" si="2346"/>
        <v>0</v>
      </c>
      <c r="V4551" s="54">
        <f t="shared" ca="1" si="2346"/>
        <v>0</v>
      </c>
      <c r="W4551" s="54">
        <f t="shared" ca="1" si="2346"/>
        <v>0</v>
      </c>
      <c r="X4551" s="5">
        <f t="shared" ca="1" si="2352"/>
        <v>24081.752484040575</v>
      </c>
      <c r="Y4551" s="54">
        <f t="shared" ca="1" si="2347"/>
        <v>304036.32811232569</v>
      </c>
      <c r="Z4551" s="54">
        <f t="shared" ca="1" si="2347"/>
        <v>0</v>
      </c>
      <c r="AA4551" s="5">
        <f t="shared" ca="1" si="2348"/>
        <v>304036.32811232569</v>
      </c>
      <c r="AB4551" s="54">
        <f t="shared" ca="1" si="2349"/>
        <v>5093.9415562719096</v>
      </c>
      <c r="AC4551" s="54">
        <f t="shared" ca="1" si="2349"/>
        <v>192747.04883651173</v>
      </c>
      <c r="AD4551" s="54">
        <f t="shared" ca="1" si="2349"/>
        <v>32536.172719170649</v>
      </c>
    </row>
    <row r="4552" spans="1:30" hidden="1" outlineLevel="1">
      <c r="D4552" s="7"/>
      <c r="E4552" s="51"/>
      <c r="F4552" s="52" t="str">
        <f>F4554</f>
        <v>RATEBASE</v>
      </c>
      <c r="G4552" s="55" t="str">
        <f>$G$13</f>
        <v>ENERGY</v>
      </c>
      <c r="H4552" s="4">
        <f t="shared" ca="1" si="2353"/>
        <v>2310645.763614228</v>
      </c>
      <c r="I4552" s="54">
        <f t="shared" ca="1" si="2343"/>
        <v>374383.76189830771</v>
      </c>
      <c r="J4552" s="54">
        <f t="shared" ca="1" si="2343"/>
        <v>88080.256323439884</v>
      </c>
      <c r="K4552" s="54">
        <f t="shared" ca="1" si="2344"/>
        <v>266818.19262437115</v>
      </c>
      <c r="L4552" s="54">
        <f t="shared" ca="1" si="2344"/>
        <v>7688.6972892147351</v>
      </c>
      <c r="M4552" s="54">
        <f t="shared" ca="1" si="2344"/>
        <v>391.03169015404922</v>
      </c>
      <c r="N4552" s="5">
        <f t="shared" ca="1" si="2350"/>
        <v>274897.92160373996</v>
      </c>
      <c r="O4552" s="54">
        <f t="shared" ca="1" si="2345"/>
        <v>249582.02175423029</v>
      </c>
      <c r="P4552" s="54">
        <f t="shared" ca="1" si="2345"/>
        <v>46863.153331205722</v>
      </c>
      <c r="Q4552" s="54">
        <f t="shared" ca="1" si="2345"/>
        <v>20598.100515070837</v>
      </c>
      <c r="R4552" s="54">
        <f t="shared" ca="1" si="2345"/>
        <v>965.86498904348412</v>
      </c>
      <c r="S4552" s="5">
        <f t="shared" ca="1" si="2351"/>
        <v>318009.14058955037</v>
      </c>
      <c r="T4552" s="54">
        <f t="shared" ca="1" si="2346"/>
        <v>8507.6618889758083</v>
      </c>
      <c r="U4552" s="54">
        <f t="shared" ca="1" si="2346"/>
        <v>146060.29329489474</v>
      </c>
      <c r="V4552" s="54">
        <f t="shared" ca="1" si="2346"/>
        <v>838738.41012416338</v>
      </c>
      <c r="W4552" s="54">
        <f t="shared" ca="1" si="2346"/>
        <v>154132.8462944722</v>
      </c>
      <c r="X4552" s="5">
        <f t="shared" ca="1" si="2352"/>
        <v>1147439.211602506</v>
      </c>
      <c r="Y4552" s="54">
        <f t="shared" ca="1" si="2347"/>
        <v>55564.061297652588</v>
      </c>
      <c r="Z4552" s="54">
        <f t="shared" ca="1" si="2347"/>
        <v>907.26273469415094</v>
      </c>
      <c r="AA4552" s="5">
        <f t="shared" ca="1" si="2348"/>
        <v>56471.32403234674</v>
      </c>
      <c r="AB4552" s="54">
        <f t="shared" ca="1" si="2349"/>
        <v>1631.9155588701713</v>
      </c>
      <c r="AC4552" s="54">
        <f t="shared" ca="1" si="2349"/>
        <v>41853.54539115329</v>
      </c>
      <c r="AD4552" s="54">
        <f t="shared" ca="1" si="2349"/>
        <v>7878.6866143145362</v>
      </c>
    </row>
    <row r="4553" spans="1:30" hidden="1" outlineLevel="1">
      <c r="D4553" s="7"/>
      <c r="E4553" s="51"/>
      <c r="F4553" s="52" t="str">
        <f>F4554</f>
        <v>RATEBASE</v>
      </c>
      <c r="G4553" s="55" t="str">
        <f>$G$14</f>
        <v>CUSTOMER</v>
      </c>
      <c r="H4553" s="4">
        <f t="shared" ca="1" si="2353"/>
        <v>5714782.0650410391</v>
      </c>
      <c r="I4553" s="54">
        <f t="shared" ca="1" si="2343"/>
        <v>932833.24881333648</v>
      </c>
      <c r="J4553" s="54">
        <f t="shared" ca="1" si="2343"/>
        <v>902129.85239560599</v>
      </c>
      <c r="K4553" s="54">
        <f t="shared" ca="1" si="2344"/>
        <v>233716.29244329123</v>
      </c>
      <c r="L4553" s="54">
        <f t="shared" ca="1" si="2344"/>
        <v>69741.861227495756</v>
      </c>
      <c r="M4553" s="54">
        <f t="shared" ca="1" si="2344"/>
        <v>-2485.8003927434365</v>
      </c>
      <c r="N4553" s="5">
        <f ca="1">SUBTOTAL(9,K4553:M4553)</f>
        <v>300972.35327804356</v>
      </c>
      <c r="O4553" s="54">
        <f t="shared" ca="1" si="2345"/>
        <v>67433.590638384121</v>
      </c>
      <c r="P4553" s="54">
        <f t="shared" ca="1" si="2345"/>
        <v>19347.015046825061</v>
      </c>
      <c r="Q4553" s="54">
        <f t="shared" ca="1" si="2345"/>
        <v>39935.271477211303</v>
      </c>
      <c r="R4553" s="54">
        <f t="shared" ca="1" si="2345"/>
        <v>7705.7775809699187</v>
      </c>
      <c r="S4553" s="5">
        <f t="shared" ca="1" si="2351"/>
        <v>134421.65474339039</v>
      </c>
      <c r="T4553" s="54">
        <f t="shared" ca="1" si="2346"/>
        <v>421.84334426896669</v>
      </c>
      <c r="U4553" s="54">
        <f t="shared" ca="1" si="2346"/>
        <v>10631.249570769247</v>
      </c>
      <c r="V4553" s="54">
        <f t="shared" ca="1" si="2346"/>
        <v>57729.953410985727</v>
      </c>
      <c r="W4553" s="54">
        <f t="shared" ca="1" si="2346"/>
        <v>10248.192918516272</v>
      </c>
      <c r="X4553" s="5">
        <f t="shared" ca="1" si="2352"/>
        <v>79031.239244540207</v>
      </c>
      <c r="Y4553" s="54">
        <f t="shared" ca="1" si="2347"/>
        <v>15697.624207395558</v>
      </c>
      <c r="Z4553" s="54">
        <f t="shared" ca="1" si="2347"/>
        <v>284.70700407626703</v>
      </c>
      <c r="AA4553" s="5">
        <f t="shared" ca="1" si="2348"/>
        <v>15982.331211471825</v>
      </c>
      <c r="AB4553" s="54">
        <f t="shared" ca="1" si="2349"/>
        <v>477.66647699771511</v>
      </c>
      <c r="AC4553" s="54">
        <f t="shared" ca="1" si="2349"/>
        <v>2966947.323059109</v>
      </c>
      <c r="AD4553" s="54">
        <f t="shared" ca="1" si="2349"/>
        <v>381986.3958185449</v>
      </c>
    </row>
    <row r="4554" spans="1:30" collapsed="1">
      <c r="B4554" s="112" t="s">
        <v>176</v>
      </c>
      <c r="D4554" s="7"/>
      <c r="E4554" s="10">
        <v>80445521</v>
      </c>
      <c r="F4554" s="10" t="s">
        <v>76</v>
      </c>
      <c r="G4554" s="55" t="str">
        <f>$G$15</f>
        <v>TOTAL</v>
      </c>
      <c r="H4554" s="60">
        <f ca="1">SUBTOTAL(9,I4554:AD4554)</f>
        <v>80445518</v>
      </c>
      <c r="I4554" s="5">
        <f ca="1">SUM(I4547:I4553)</f>
        <v>23021335.000000007</v>
      </c>
      <c r="J4554" s="54">
        <f ca="1">SUM(J4547:J4553)</f>
        <v>4814492.0000000009</v>
      </c>
      <c r="K4554" s="54">
        <f ca="1">SUM(K4547:K4553)</f>
        <v>12414034.971034287</v>
      </c>
      <c r="L4554" s="54">
        <f ca="1">SUM(L4547:L4553)</f>
        <v>352763.27842224261</v>
      </c>
      <c r="M4554" s="54">
        <f ca="1">SUM(M4547:M4553)</f>
        <v>-6259.2494565294037</v>
      </c>
      <c r="N4554" s="5">
        <f ca="1">SUBTOTAL(9,K4554:M4554)</f>
        <v>12760539</v>
      </c>
      <c r="O4554" s="54">
        <f ca="1">SUM(O4547:O4553)</f>
        <v>9341099.4123435393</v>
      </c>
      <c r="P4554" s="54">
        <f ca="1">SUM(P4547:P4553)</f>
        <v>1501809.9751835861</v>
      </c>
      <c r="Q4554" s="54">
        <f ca="1">SUM(Q4547:Q4553)</f>
        <v>462461.79179231438</v>
      </c>
      <c r="R4554" s="54">
        <f ca="1">SUM(R4547:R4553)</f>
        <v>20856.820680559966</v>
      </c>
      <c r="S4554" s="5">
        <f t="shared" ca="1" si="2351"/>
        <v>11326228</v>
      </c>
      <c r="T4554" s="54">
        <f ca="1">SUM(T4547:T4553)</f>
        <v>279624.54070664698</v>
      </c>
      <c r="U4554" s="54">
        <f ca="1">SUM(U4547:U4553)</f>
        <v>4082812.6363450745</v>
      </c>
      <c r="V4554" s="54">
        <f ca="1">SUM(V4547:V4553)</f>
        <v>15798463.740238339</v>
      </c>
      <c r="W4554" s="54">
        <f ca="1">SUM(W4547:W4553)</f>
        <v>2177704.0827099332</v>
      </c>
      <c r="X4554" s="5">
        <f t="shared" ca="1" si="2352"/>
        <v>22338604.999999996</v>
      </c>
      <c r="Y4554" s="54">
        <f ca="1">SUM(Y4547:Y4553)</f>
        <v>2402693.0541624399</v>
      </c>
      <c r="Z4554" s="54">
        <f ca="1">SUM(Z4547:Z4553)</f>
        <v>38696.94583756075</v>
      </c>
      <c r="AA4554" s="5">
        <f t="shared" ca="1" si="2348"/>
        <v>2441390.0000000005</v>
      </c>
      <c r="AB4554" s="54">
        <f ca="1">SUM(AB4547:AB4553)</f>
        <v>48512.999999999993</v>
      </c>
      <c r="AC4554" s="54">
        <f ca="1">SUM(AC4547:AC4553)</f>
        <v>3259134.0000000009</v>
      </c>
      <c r="AD4554" s="54">
        <f ca="1">SUM(AD4547:AD4553)</f>
        <v>435282.00000000017</v>
      </c>
    </row>
    <row r="4555" spans="1:30">
      <c r="D4555" s="7"/>
      <c r="F4555" s="115"/>
      <c r="G4555" s="7"/>
      <c r="H4555" s="4"/>
      <c r="I4555" s="94">
        <f ca="1">Proposed!M11</f>
        <v>23021335</v>
      </c>
      <c r="J4555" s="94">
        <f ca="1">Proposed!M13</f>
        <v>4814492</v>
      </c>
      <c r="K4555" s="5"/>
      <c r="L4555" s="5"/>
      <c r="M4555" s="5"/>
      <c r="N4555" s="94">
        <f ca="1">Proposed!M15</f>
        <v>12760539</v>
      </c>
      <c r="O4555" s="5"/>
      <c r="P4555" s="5"/>
      <c r="Q4555" s="5"/>
      <c r="R4555" s="5"/>
      <c r="S4555" s="94">
        <f ca="1">Proposed!M17</f>
        <v>11326228</v>
      </c>
      <c r="T4555" s="5"/>
      <c r="U4555" s="5"/>
      <c r="V4555" s="5"/>
      <c r="W4555" s="5"/>
      <c r="X4555" s="94">
        <f ca="1">Proposed!M19</f>
        <v>22338605</v>
      </c>
      <c r="Y4555" s="5"/>
      <c r="Z4555" s="5"/>
      <c r="AA4555" s="94">
        <f ca="1">Proposed!M21</f>
        <v>2441390</v>
      </c>
      <c r="AB4555" s="94">
        <f ca="1">Proposed!M23</f>
        <v>48513</v>
      </c>
      <c r="AC4555" s="94">
        <f ca="1">Proposed!M25</f>
        <v>3259134</v>
      </c>
      <c r="AD4555" s="94">
        <f ca="1">Proposed!M27</f>
        <v>435282</v>
      </c>
    </row>
    <row r="4556" spans="1:30">
      <c r="B4556" s="112" t="s">
        <v>182</v>
      </c>
      <c r="D4556" s="7"/>
      <c r="E4556" s="11"/>
      <c r="F4556" s="11"/>
      <c r="G4556" s="7"/>
      <c r="H4556" s="12">
        <f t="shared" ref="H4556:AD4556" ca="1" si="2354">H4554/H853</f>
        <v>6.7324718602959299E-2</v>
      </c>
      <c r="I4556" s="12">
        <f t="shared" ca="1" si="2354"/>
        <v>3.3706893491033368E-2</v>
      </c>
      <c r="J4556" s="12">
        <f t="shared" ca="1" si="2354"/>
        <v>0.12637237466404067</v>
      </c>
      <c r="K4556" s="12">
        <f t="shared" ca="1" si="2354"/>
        <v>0.11374875049508779</v>
      </c>
      <c r="L4556" s="12">
        <f t="shared" ca="1" si="2354"/>
        <v>0.11374875049508773</v>
      </c>
      <c r="M4556" s="12">
        <f t="shared" ca="1" si="2354"/>
        <v>0.11374875049508752</v>
      </c>
      <c r="N4556" s="12">
        <f t="shared" ca="1" si="2354"/>
        <v>0.11374875049508776</v>
      </c>
      <c r="O4556" s="12">
        <f t="shared" ca="1" si="2354"/>
        <v>0.11517510250233283</v>
      </c>
      <c r="P4556" s="12">
        <f t="shared" ca="1" si="2354"/>
        <v>0.11517510250233291</v>
      </c>
      <c r="Q4556" s="12">
        <f t="shared" ca="1" si="2354"/>
        <v>0.1151751025023329</v>
      </c>
      <c r="R4556" s="12">
        <f t="shared" ca="1" si="2354"/>
        <v>0.11517510250233286</v>
      </c>
      <c r="S4556" s="12">
        <f t="shared" ca="1" si="2354"/>
        <v>0.11517510250233289</v>
      </c>
      <c r="T4556" s="12">
        <f t="shared" ca="1" si="2354"/>
        <v>0.10332671247675802</v>
      </c>
      <c r="U4556" s="12">
        <f t="shared" ca="1" si="2354"/>
        <v>0.10332671247675804</v>
      </c>
      <c r="V4556" s="12">
        <f t="shared" ca="1" si="2354"/>
        <v>0.10332671247675798</v>
      </c>
      <c r="W4556" s="12">
        <f t="shared" ca="1" si="2354"/>
        <v>0.10332671247675801</v>
      </c>
      <c r="X4556" s="12">
        <f t="shared" ca="1" si="2354"/>
        <v>0.10332671247675801</v>
      </c>
      <c r="Y4556" s="12">
        <f t="shared" ca="1" si="2354"/>
        <v>9.5743986858344954E-2</v>
      </c>
      <c r="Z4556" s="12">
        <f t="shared" ca="1" si="2354"/>
        <v>9.5743986858344954E-2</v>
      </c>
      <c r="AA4556" s="12">
        <f t="shared" ca="1" si="2354"/>
        <v>9.5743986858344968E-2</v>
      </c>
      <c r="AB4556" s="12">
        <f t="shared" ca="1" si="2354"/>
        <v>0.15438856410171173</v>
      </c>
      <c r="AC4556" s="12">
        <f t="shared" ca="1" si="2354"/>
        <v>0.17299671629737104</v>
      </c>
      <c r="AD4556" s="12">
        <f t="shared" ca="1" si="2354"/>
        <v>0.17860553999146675</v>
      </c>
    </row>
    <row r="4557" spans="1:30">
      <c r="D4557" s="7"/>
      <c r="G4557" s="53"/>
      <c r="I4557" s="111"/>
    </row>
    <row r="4558" spans="1:30" hidden="1" outlineLevel="1">
      <c r="D4558" s="7"/>
      <c r="E4558" s="11"/>
      <c r="G4558" s="55" t="str">
        <f>$G$8</f>
        <v>PRODUCTION</v>
      </c>
      <c r="H4558" s="53">
        <f t="shared" ref="H4558:AD4558" ca="1" si="2355">H4547-H4476</f>
        <v>14419054.518522572</v>
      </c>
      <c r="I4558" s="53">
        <f t="shared" ca="1" si="2355"/>
        <v>8435118.912382016</v>
      </c>
      <c r="J4558" s="53">
        <f t="shared" ca="1" si="2355"/>
        <v>325685.1973223337</v>
      </c>
      <c r="K4558" s="53">
        <f t="shared" ca="1" si="2355"/>
        <v>1151613.9562658477</v>
      </c>
      <c r="L4558" s="53">
        <f t="shared" ca="1" si="2355"/>
        <v>14025.08203045647</v>
      </c>
      <c r="M4558" s="53">
        <f t="shared" ca="1" si="2355"/>
        <v>-15011.410721666485</v>
      </c>
      <c r="N4558" s="53">
        <f t="shared" ca="1" si="2355"/>
        <v>1150627.6275746338</v>
      </c>
      <c r="O4558" s="53">
        <f t="shared" ca="1" si="2355"/>
        <v>957127.51611000532</v>
      </c>
      <c r="P4558" s="53">
        <f t="shared" ca="1" si="2355"/>
        <v>85935.29842020059</v>
      </c>
      <c r="Q4558" s="53">
        <f t="shared" ca="1" si="2355"/>
        <v>5643.2069761090097</v>
      </c>
      <c r="R4558" s="53">
        <f t="shared" ca="1" si="2355"/>
        <v>-2032.4833366247867</v>
      </c>
      <c r="S4558" s="53">
        <f t="shared" ca="1" si="2355"/>
        <v>1046673.5381696913</v>
      </c>
      <c r="T4558" s="53">
        <f t="shared" ca="1" si="2355"/>
        <v>59445.95391443964</v>
      </c>
      <c r="U4558" s="53">
        <f t="shared" ca="1" si="2355"/>
        <v>532965.55192158557</v>
      </c>
      <c r="V4558" s="53">
        <f t="shared" ca="1" si="2355"/>
        <v>2432377.1116619026</v>
      </c>
      <c r="W4558" s="53">
        <f t="shared" ca="1" si="2355"/>
        <v>162258.38423265785</v>
      </c>
      <c r="X4558" s="53">
        <f t="shared" ca="1" si="2355"/>
        <v>3187047.0017305892</v>
      </c>
      <c r="Y4558" s="53">
        <f t="shared" ca="1" si="2355"/>
        <v>259116.37553170463</v>
      </c>
      <c r="Z4558" s="53">
        <f t="shared" ca="1" si="2355"/>
        <v>12016.70790788985</v>
      </c>
      <c r="AA4558" s="53">
        <f t="shared" ca="1" si="2355"/>
        <v>271133.08343959448</v>
      </c>
      <c r="AB4558" s="53">
        <f t="shared" ca="1" si="2355"/>
        <v>2769.1579036992152</v>
      </c>
      <c r="AC4558" s="53">
        <f t="shared" ca="1" si="2355"/>
        <v>0</v>
      </c>
      <c r="AD4558" s="53">
        <f t="shared" ca="1" si="2355"/>
        <v>0</v>
      </c>
    </row>
    <row r="4559" spans="1:30" hidden="1" outlineLevel="1">
      <c r="D4559" s="7"/>
      <c r="E4559" s="11"/>
      <c r="F4559" s="52"/>
      <c r="G4559" s="55" t="str">
        <f>$G$9</f>
        <v>BULKTRAN</v>
      </c>
      <c r="H4559" s="53">
        <f t="shared" ref="H4559:AD4559" ca="1" si="2356">H4548-H4477</f>
        <v>6728133.3978590425</v>
      </c>
      <c r="I4559" s="53">
        <f t="shared" ca="1" si="2356"/>
        <v>3531827.7104345118</v>
      </c>
      <c r="J4559" s="53">
        <f t="shared" ca="1" si="2356"/>
        <v>147332.34868705808</v>
      </c>
      <c r="K4559" s="53">
        <f t="shared" ca="1" si="2356"/>
        <v>578413.69296981674</v>
      </c>
      <c r="L4559" s="53">
        <f t="shared" ca="1" si="2356"/>
        <v>9106.2158177762904</v>
      </c>
      <c r="M4559" s="53">
        <f t="shared" ca="1" si="2356"/>
        <v>-16081.553486578425</v>
      </c>
      <c r="N4559" s="53">
        <f t="shared" ca="1" si="2356"/>
        <v>571438.35530101554</v>
      </c>
      <c r="O4559" s="53">
        <f t="shared" ca="1" si="2356"/>
        <v>479345.71849550749</v>
      </c>
      <c r="P4559" s="53">
        <f t="shared" ca="1" si="2356"/>
        <v>45531.419121344632</v>
      </c>
      <c r="Q4559" s="53">
        <f t="shared" ca="1" si="2356"/>
        <v>4539.0108117165801</v>
      </c>
      <c r="R4559" s="53">
        <f t="shared" ca="1" si="2356"/>
        <v>-2387.0442174458085</v>
      </c>
      <c r="S4559" s="53">
        <f t="shared" ca="1" si="2356"/>
        <v>527029.10421112319</v>
      </c>
      <c r="T4559" s="53">
        <f t="shared" ca="1" si="2356"/>
        <v>32268.19198904061</v>
      </c>
      <c r="U4559" s="53">
        <f t="shared" ca="1" si="2356"/>
        <v>300903.00970595819</v>
      </c>
      <c r="V4559" s="53">
        <f t="shared" ca="1" si="2356"/>
        <v>1347727.3053687257</v>
      </c>
      <c r="W4559" s="53">
        <f t="shared" ca="1" si="2356"/>
        <v>127155.82138153212</v>
      </c>
      <c r="X4559" s="53">
        <f t="shared" ca="1" si="2356"/>
        <v>1808054.3284452567</v>
      </c>
      <c r="Y4559" s="53">
        <f t="shared" ca="1" si="2356"/>
        <v>135857.89442348899</v>
      </c>
      <c r="Z4559" s="53">
        <f t="shared" ca="1" si="2356"/>
        <v>4985.0898051029271</v>
      </c>
      <c r="AA4559" s="53">
        <f t="shared" ca="1" si="2356"/>
        <v>140842.9842285919</v>
      </c>
      <c r="AB4559" s="53">
        <f t="shared" ca="1" si="2356"/>
        <v>1608.5665514892016</v>
      </c>
      <c r="AC4559" s="53">
        <f t="shared" ca="1" si="2356"/>
        <v>0</v>
      </c>
      <c r="AD4559" s="53">
        <f t="shared" ca="1" si="2356"/>
        <v>0</v>
      </c>
    </row>
    <row r="4560" spans="1:30" hidden="1" outlineLevel="1">
      <c r="D4560" s="7"/>
      <c r="E4560" s="11"/>
      <c r="F4560" s="52"/>
      <c r="G4560" s="55" t="str">
        <f>$G$10</f>
        <v>SUBTRAN</v>
      </c>
      <c r="H4560" s="53">
        <f t="shared" ref="H4560:AD4560" ca="1" si="2357">H4549-H4478</f>
        <v>1429495.8260098197</v>
      </c>
      <c r="I4560" s="53">
        <f t="shared" ca="1" si="2357"/>
        <v>730796.14963687945</v>
      </c>
      <c r="J4560" s="53">
        <f t="shared" ca="1" si="2357"/>
        <v>29745.476413812619</v>
      </c>
      <c r="K4560" s="53">
        <f t="shared" ca="1" si="2357"/>
        <v>116078.27520184312</v>
      </c>
      <c r="L4560" s="53">
        <f t="shared" ca="1" si="2357"/>
        <v>1783.1786518868121</v>
      </c>
      <c r="M4560" s="53">
        <f t="shared" ca="1" si="2357"/>
        <v>-5115.5660208852105</v>
      </c>
      <c r="N4560" s="53">
        <f t="shared" ca="1" si="2357"/>
        <v>112745.88783284475</v>
      </c>
      <c r="O4560" s="53">
        <f t="shared" ca="1" si="2357"/>
        <v>95663.493405971967</v>
      </c>
      <c r="P4560" s="53">
        <f t="shared" ca="1" si="2357"/>
        <v>9037.4221794623372</v>
      </c>
      <c r="Q4560" s="53">
        <f t="shared" ca="1" si="2357"/>
        <v>1169.4760766315303</v>
      </c>
      <c r="R4560" s="53">
        <f t="shared" ca="1" si="2357"/>
        <v>0</v>
      </c>
      <c r="S4560" s="53">
        <f t="shared" ca="1" si="2357"/>
        <v>105870.39166206575</v>
      </c>
      <c r="T4560" s="53">
        <f t="shared" ca="1" si="2357"/>
        <v>6446.0730332438325</v>
      </c>
      <c r="U4560" s="53">
        <f t="shared" ca="1" si="2357"/>
        <v>60060.955103068001</v>
      </c>
      <c r="V4560" s="53">
        <f t="shared" ca="1" si="2357"/>
        <v>354692.46836333885</v>
      </c>
      <c r="W4560" s="53">
        <f t="shared" ca="1" si="2357"/>
        <v>0</v>
      </c>
      <c r="X4560" s="53">
        <f t="shared" ca="1" si="2357"/>
        <v>421199.49649965065</v>
      </c>
      <c r="Y4560" s="53">
        <f t="shared" ca="1" si="2357"/>
        <v>26585.241636264494</v>
      </c>
      <c r="Z4560" s="53">
        <f t="shared" ca="1" si="2357"/>
        <v>971.77289803370741</v>
      </c>
      <c r="AA4560" s="53">
        <f t="shared" ca="1" si="2357"/>
        <v>27557.014534298192</v>
      </c>
      <c r="AB4560" s="53">
        <f t="shared" ca="1" si="2357"/>
        <v>323.88978030531393</v>
      </c>
      <c r="AC4560" s="53">
        <f t="shared" ca="1" si="2357"/>
        <v>1035.4849672638838</v>
      </c>
      <c r="AD4560" s="53">
        <f t="shared" ca="1" si="2357"/>
        <v>222.03468270015992</v>
      </c>
    </row>
    <row r="4561" spans="1:30" hidden="1" outlineLevel="1">
      <c r="D4561" s="7"/>
      <c r="E4561" s="11"/>
      <c r="F4561" s="52"/>
      <c r="G4561" s="55" t="str">
        <f>$G$11</f>
        <v>DISTPRI</v>
      </c>
      <c r="H4561" s="53">
        <f t="shared" ref="H4561:AD4561" ca="1" si="2358">H4550-H4479</f>
        <v>7673659.0602585906</v>
      </c>
      <c r="I4561" s="53">
        <f t="shared" ca="1" si="2358"/>
        <v>5247739.6680042492</v>
      </c>
      <c r="J4561" s="53">
        <f t="shared" ca="1" si="2358"/>
        <v>208928.72540228255</v>
      </c>
      <c r="K4561" s="53">
        <f t="shared" ca="1" si="2358"/>
        <v>811895.93010921497</v>
      </c>
      <c r="L4561" s="53">
        <f t="shared" ca="1" si="2358"/>
        <v>12678.381515635338</v>
      </c>
      <c r="M4561" s="53">
        <f t="shared" ca="1" si="2358"/>
        <v>0</v>
      </c>
      <c r="N4561" s="53">
        <f t="shared" ca="1" si="2358"/>
        <v>824574.31162485108</v>
      </c>
      <c r="O4561" s="53">
        <f t="shared" ca="1" si="2358"/>
        <v>663081.02089712443</v>
      </c>
      <c r="P4561" s="53">
        <f t="shared" ca="1" si="2358"/>
        <v>63437.432040336134</v>
      </c>
      <c r="Q4561" s="53">
        <f t="shared" ca="1" si="2358"/>
        <v>0</v>
      </c>
      <c r="R4561" s="53">
        <f t="shared" ca="1" si="2358"/>
        <v>0</v>
      </c>
      <c r="S4561" s="53">
        <f t="shared" ca="1" si="2358"/>
        <v>726518.45293745957</v>
      </c>
      <c r="T4561" s="53">
        <f t="shared" ca="1" si="2358"/>
        <v>45390.937925166698</v>
      </c>
      <c r="U4561" s="53">
        <f t="shared" ca="1" si="2358"/>
        <v>418197.02042395854</v>
      </c>
      <c r="V4561" s="53">
        <f t="shared" ca="1" si="2358"/>
        <v>0</v>
      </c>
      <c r="W4561" s="53">
        <f t="shared" ca="1" si="2358"/>
        <v>0</v>
      </c>
      <c r="X4561" s="53">
        <f t="shared" ca="1" si="2358"/>
        <v>463587.95834912546</v>
      </c>
      <c r="Y4561" s="53">
        <f t="shared" ca="1" si="2358"/>
        <v>184398.2990756334</v>
      </c>
      <c r="Z4561" s="53">
        <f t="shared" ca="1" si="2358"/>
        <v>6719.9084895210626</v>
      </c>
      <c r="AA4561" s="53">
        <f t="shared" ca="1" si="2358"/>
        <v>191118.20756515436</v>
      </c>
      <c r="AB4561" s="53">
        <f t="shared" ca="1" si="2358"/>
        <v>2275.2260259653503</v>
      </c>
      <c r="AC4561" s="53">
        <f t="shared" ca="1" si="2358"/>
        <v>7344.7610700847363</v>
      </c>
      <c r="AD4561" s="53">
        <f t="shared" ca="1" si="2358"/>
        <v>1571.7492794111949</v>
      </c>
    </row>
    <row r="4562" spans="1:30" hidden="1" outlineLevel="1">
      <c r="D4562" s="7"/>
      <c r="E4562" s="11"/>
      <c r="F4562" s="52"/>
      <c r="G4562" s="55" t="str">
        <f>$G$12</f>
        <v>DISTSEC</v>
      </c>
      <c r="H4562" s="53">
        <f t="shared" ref="H4562:AD4562" ca="1" si="2359">H4551-H4480</f>
        <v>3909449.0109526641</v>
      </c>
      <c r="I4562" s="53">
        <f t="shared" ca="1" si="2359"/>
        <v>2983075.5155540993</v>
      </c>
      <c r="J4562" s="53">
        <f t="shared" ca="1" si="2359"/>
        <v>121468.07203380199</v>
      </c>
      <c r="K4562" s="53">
        <f t="shared" ca="1" si="2359"/>
        <v>392325.64838306187</v>
      </c>
      <c r="L4562" s="53">
        <f t="shared" ca="1" si="2359"/>
        <v>0</v>
      </c>
      <c r="M4562" s="53">
        <f t="shared" ca="1" si="2359"/>
        <v>0</v>
      </c>
      <c r="N4562" s="53">
        <f t="shared" ca="1" si="2359"/>
        <v>392325.64838306187</v>
      </c>
      <c r="O4562" s="53">
        <f t="shared" ca="1" si="2359"/>
        <v>272312.13926410454</v>
      </c>
      <c r="P4562" s="53">
        <f t="shared" ca="1" si="2359"/>
        <v>0</v>
      </c>
      <c r="Q4562" s="53">
        <f t="shared" ca="1" si="2359"/>
        <v>0</v>
      </c>
      <c r="R4562" s="53">
        <f t="shared" ca="1" si="2359"/>
        <v>0</v>
      </c>
      <c r="S4562" s="53">
        <f t="shared" ca="1" si="2359"/>
        <v>272312.13926410454</v>
      </c>
      <c r="T4562" s="53">
        <f t="shared" ca="1" si="2359"/>
        <v>14142.581288690593</v>
      </c>
      <c r="U4562" s="53">
        <f t="shared" ca="1" si="2359"/>
        <v>0</v>
      </c>
      <c r="V4562" s="53">
        <f t="shared" ca="1" si="2359"/>
        <v>0</v>
      </c>
      <c r="W4562" s="53">
        <f t="shared" ca="1" si="2359"/>
        <v>0</v>
      </c>
      <c r="X4562" s="53">
        <f t="shared" ca="1" si="2359"/>
        <v>14142.581288690593</v>
      </c>
      <c r="Y4562" s="53">
        <f t="shared" ca="1" si="2359"/>
        <v>92644.753280480159</v>
      </c>
      <c r="Z4562" s="53">
        <f t="shared" ca="1" si="2359"/>
        <v>0</v>
      </c>
      <c r="AA4562" s="53">
        <f t="shared" ca="1" si="2359"/>
        <v>92644.753280480159</v>
      </c>
      <c r="AB4562" s="53">
        <f t="shared" ca="1" si="2359"/>
        <v>877.56533300421052</v>
      </c>
      <c r="AC4562" s="53">
        <f t="shared" ca="1" si="2359"/>
        <v>28068.612610025128</v>
      </c>
      <c r="AD4562" s="53">
        <f t="shared" ca="1" si="2359"/>
        <v>4534.1232053969143</v>
      </c>
    </row>
    <row r="4563" spans="1:30" hidden="1" outlineLevel="1">
      <c r="D4563" s="7"/>
      <c r="E4563" s="11"/>
      <c r="F4563" s="52"/>
      <c r="G4563" s="55" t="str">
        <f>$G$13</f>
        <v>ENERGY</v>
      </c>
      <c r="H4563" s="53">
        <f t="shared" ref="H4563:AD4563" ca="1" si="2360">H4552-H4481</f>
        <v>899405.11977548385</v>
      </c>
      <c r="I4563" s="53">
        <f t="shared" ca="1" si="2360"/>
        <v>374825.29493469535</v>
      </c>
      <c r="J4563" s="53">
        <f t="shared" ca="1" si="2360"/>
        <v>20060.732832254027</v>
      </c>
      <c r="K4563" s="53">
        <f t="shared" ca="1" si="2360"/>
        <v>71170.71618437866</v>
      </c>
      <c r="L4563" s="53">
        <f t="shared" ca="1" si="2360"/>
        <v>1138.6727984736472</v>
      </c>
      <c r="M4563" s="53">
        <f t="shared" ca="1" si="2360"/>
        <v>3366.1138327489934</v>
      </c>
      <c r="N4563" s="53">
        <f t="shared" ca="1" si="2360"/>
        <v>75675.5028156029</v>
      </c>
      <c r="O4563" s="53">
        <f t="shared" ca="1" si="2360"/>
        <v>70889.763319184538</v>
      </c>
      <c r="P4563" s="53">
        <f t="shared" ca="1" si="2360"/>
        <v>7194.6176615439763</v>
      </c>
      <c r="Q4563" s="53">
        <f t="shared" ca="1" si="2360"/>
        <v>867.81416050723055</v>
      </c>
      <c r="R4563" s="53">
        <f t="shared" ca="1" si="2360"/>
        <v>-339.37094490025117</v>
      </c>
      <c r="S4563" s="53">
        <f t="shared" ca="1" si="2360"/>
        <v>78612.824196336267</v>
      </c>
      <c r="T4563" s="53">
        <f t="shared" ca="1" si="2360"/>
        <v>5053.7387134086912</v>
      </c>
      <c r="U4563" s="53">
        <f t="shared" ca="1" si="2360"/>
        <v>50567.367037692413</v>
      </c>
      <c r="V4563" s="53">
        <f t="shared" ca="1" si="2360"/>
        <v>244656.31098168145</v>
      </c>
      <c r="W4563" s="53">
        <f t="shared" ca="1" si="2360"/>
        <v>24323.383590714424</v>
      </c>
      <c r="X4563" s="53">
        <f t="shared" ca="1" si="2360"/>
        <v>324600.80032350461</v>
      </c>
      <c r="Y4563" s="53">
        <f t="shared" ca="1" si="2360"/>
        <v>17336.245895081505</v>
      </c>
      <c r="Z4563" s="53">
        <f t="shared" ca="1" si="2360"/>
        <v>609.82575988048666</v>
      </c>
      <c r="AA4563" s="53">
        <f t="shared" ca="1" si="2360"/>
        <v>17946.071654961939</v>
      </c>
      <c r="AB4563" s="53">
        <f t="shared" ca="1" si="2360"/>
        <v>288.51038221088402</v>
      </c>
      <c r="AC4563" s="53">
        <f t="shared" ca="1" si="2360"/>
        <v>6266.8462645011241</v>
      </c>
      <c r="AD4563" s="53">
        <f t="shared" ca="1" si="2360"/>
        <v>1128.5363714238347</v>
      </c>
    </row>
    <row r="4564" spans="1:30" hidden="1" outlineLevel="1">
      <c r="D4564" s="7"/>
      <c r="E4564" s="11"/>
      <c r="F4564" s="52"/>
      <c r="G4564" s="55" t="str">
        <f>$G$14</f>
        <v>CUSTOMER</v>
      </c>
      <c r="H4564" s="53">
        <f t="shared" ref="H4564:AD4564" ca="1" si="2361">H4553-H4482</f>
        <v>1695651.3994118189</v>
      </c>
      <c r="I4564" s="53">
        <f t="shared" ca="1" si="2361"/>
        <v>913761.82151611068</v>
      </c>
      <c r="J4564" s="53">
        <f t="shared" ca="1" si="2361"/>
        <v>200266.42613960092</v>
      </c>
      <c r="K4564" s="53">
        <f t="shared" ca="1" si="2361"/>
        <v>60868.523686196102</v>
      </c>
      <c r="L4564" s="53">
        <f t="shared" ca="1" si="2361"/>
        <v>9860.9657833238743</v>
      </c>
      <c r="M4564" s="53">
        <f t="shared" ca="1" si="2361"/>
        <v>-21499.00845875272</v>
      </c>
      <c r="N4564" s="53">
        <f t="shared" ca="1" si="2361"/>
        <v>49230.481010767311</v>
      </c>
      <c r="O4564" s="53">
        <f t="shared" ca="1" si="2361"/>
        <v>18738.215271562833</v>
      </c>
      <c r="P4564" s="53">
        <f t="shared" ca="1" si="2361"/>
        <v>2846.3557425239633</v>
      </c>
      <c r="Q4564" s="53">
        <f t="shared" ca="1" si="2361"/>
        <v>1412.8630777522558</v>
      </c>
      <c r="R4564" s="53">
        <f t="shared" ca="1" si="2361"/>
        <v>-2754.0792314914497</v>
      </c>
      <c r="S4564" s="53">
        <f t="shared" ca="1" si="2361"/>
        <v>20243.35486034755</v>
      </c>
      <c r="T4564" s="53">
        <f t="shared" ca="1" si="2361"/>
        <v>247.73991609624025</v>
      </c>
      <c r="U4564" s="53">
        <f t="shared" ca="1" si="2361"/>
        <v>3608.3633595146703</v>
      </c>
      <c r="V4564" s="53">
        <f t="shared" ca="1" si="2361"/>
        <v>16450.862173135552</v>
      </c>
      <c r="W4564" s="53">
        <f t="shared" ca="1" si="2361"/>
        <v>1547.9445395595503</v>
      </c>
      <c r="X4564" s="53">
        <f t="shared" ca="1" si="2361"/>
        <v>21854.909988306019</v>
      </c>
      <c r="Y4564" s="53">
        <f t="shared" ca="1" si="2361"/>
        <v>4783.4118516897579</v>
      </c>
      <c r="Z4564" s="53">
        <f t="shared" ca="1" si="2361"/>
        <v>189.29933482175642</v>
      </c>
      <c r="AA4564" s="53">
        <f t="shared" ca="1" si="2361"/>
        <v>4972.7111865115221</v>
      </c>
      <c r="AB4564" s="53">
        <f t="shared" ca="1" si="2361"/>
        <v>82.284805601785763</v>
      </c>
      <c r="AC4564" s="53">
        <f t="shared" ca="1" si="2361"/>
        <v>432002.71876561735</v>
      </c>
      <c r="AD4564" s="53">
        <f t="shared" ca="1" si="2361"/>
        <v>53236.691138958384</v>
      </c>
    </row>
    <row r="4565" spans="1:30" collapsed="1">
      <c r="B4565" s="112" t="s">
        <v>177</v>
      </c>
      <c r="D4565" s="7"/>
      <c r="E4565" s="53">
        <f>E4554-E4483</f>
        <v>36754851.332790062</v>
      </c>
      <c r="F4565" s="52"/>
      <c r="G4565" s="55" t="str">
        <f>$G$15</f>
        <v>TOTAL</v>
      </c>
      <c r="H4565" s="53">
        <f t="shared" ref="H4565:AD4565" ca="1" si="2362">H4554-H4483</f>
        <v>36754848.332790017</v>
      </c>
      <c r="I4565" s="53">
        <f t="shared" ca="1" si="2362"/>
        <v>22217145.072462581</v>
      </c>
      <c r="J4565" s="53">
        <f t="shared" ca="1" si="2362"/>
        <v>1053486.978831144</v>
      </c>
      <c r="K4565" s="53">
        <f t="shared" ca="1" si="2362"/>
        <v>3182366.742800355</v>
      </c>
      <c r="L4565" s="53">
        <f t="shared" ca="1" si="2362"/>
        <v>48592.496597552614</v>
      </c>
      <c r="M4565" s="53">
        <f t="shared" ca="1" si="2362"/>
        <v>-54341.424855133941</v>
      </c>
      <c r="N4565" s="53">
        <f t="shared" ca="1" si="2362"/>
        <v>3176617.8145427741</v>
      </c>
      <c r="O4565" s="53">
        <f t="shared" ca="1" si="2362"/>
        <v>2557157.866763466</v>
      </c>
      <c r="P4565" s="53">
        <f t="shared" ca="1" si="2362"/>
        <v>213982.54516541259</v>
      </c>
      <c r="Q4565" s="53">
        <f t="shared" ca="1" si="2362"/>
        <v>13632.371102716716</v>
      </c>
      <c r="R4565" s="53">
        <f t="shared" ca="1" si="2362"/>
        <v>-7512.9777304622621</v>
      </c>
      <c r="S4565" s="53">
        <f t="shared" ca="1" si="2362"/>
        <v>2777259.8053011354</v>
      </c>
      <c r="T4565" s="53">
        <f t="shared" ca="1" si="2362"/>
        <v>162995.21678008634</v>
      </c>
      <c r="U4565" s="53">
        <f t="shared" ca="1" si="2362"/>
        <v>1366302.2675517774</v>
      </c>
      <c r="V4565" s="53">
        <f t="shared" ca="1" si="2362"/>
        <v>4395904.0585487951</v>
      </c>
      <c r="W4565" s="53">
        <f t="shared" ca="1" si="2362"/>
        <v>315285.53374446277</v>
      </c>
      <c r="X4565" s="53">
        <f t="shared" ca="1" si="2362"/>
        <v>6240487.0766251199</v>
      </c>
      <c r="Y4565" s="53">
        <f t="shared" ca="1" si="2362"/>
        <v>720722.22169434465</v>
      </c>
      <c r="Z4565" s="53">
        <f t="shared" ca="1" si="2362"/>
        <v>25492.604195249791</v>
      </c>
      <c r="AA4565" s="53">
        <f t="shared" ca="1" si="2362"/>
        <v>746214.82588959346</v>
      </c>
      <c r="AB4565" s="53">
        <f t="shared" ca="1" si="2362"/>
        <v>8225.2007822759406</v>
      </c>
      <c r="AC4565" s="53">
        <f t="shared" ca="1" si="2362"/>
        <v>474718.42367749289</v>
      </c>
      <c r="AD4565" s="53">
        <f t="shared" ca="1" si="2362"/>
        <v>60693.134677890281</v>
      </c>
    </row>
    <row r="4566" spans="1:30">
      <c r="B4566" s="112" t="s">
        <v>178</v>
      </c>
      <c r="D4566" s="7"/>
      <c r="E4566" s="200">
        <v>1.6432507700000001</v>
      </c>
      <c r="F4566" s="52"/>
    </row>
    <row r="4567" spans="1:30" hidden="1" outlineLevel="1">
      <c r="D4567" s="7"/>
      <c r="E4567" s="11"/>
      <c r="F4567" s="52"/>
      <c r="G4567" s="55" t="str">
        <f>$G$8</f>
        <v>PRODUCTION</v>
      </c>
      <c r="H4567" s="4">
        <f ca="1">H4558*$E4566</f>
        <v>23694122.440234195</v>
      </c>
      <c r="I4567" s="4">
        <f t="shared" ref="I4567:AD4567" ca="1" si="2363">I4558*$E4566</f>
        <v>13861015.647813311</v>
      </c>
      <c r="J4567" s="4">
        <f t="shared" ca="1" si="2363"/>
        <v>535182.45127752679</v>
      </c>
      <c r="K4567" s="4">
        <f t="shared" ca="1" si="2363"/>
        <v>1892390.5203766006</v>
      </c>
      <c r="L4567" s="4">
        <f ca="1">L4558*$E4566</f>
        <v>23046.726845860758</v>
      </c>
      <c r="M4567" s="4">
        <f ca="1">M4558*$E4566</f>
        <v>-24667.512227164709</v>
      </c>
      <c r="N4567" s="4">
        <f t="shared" ca="1" si="2363"/>
        <v>1890769.7349952904</v>
      </c>
      <c r="O4567" s="4">
        <f t="shared" ca="1" si="2363"/>
        <v>1572800.5278359537</v>
      </c>
      <c r="P4567" s="4">
        <f t="shared" ca="1" si="2363"/>
        <v>141213.24529917442</v>
      </c>
      <c r="Q4567" s="4">
        <f t="shared" ca="1" si="2363"/>
        <v>9273.2042087605023</v>
      </c>
      <c r="R4567" s="4">
        <f ca="1">R4558*$E4566</f>
        <v>-3339.87980792085</v>
      </c>
      <c r="S4567" s="4">
        <f t="shared" ca="1" si="2363"/>
        <v>1719947.0975359697</v>
      </c>
      <c r="T4567" s="4">
        <f ca="1">T4558*$E4566</f>
        <v>97684.609543287457</v>
      </c>
      <c r="U4567" s="4">
        <f t="shared" ca="1" si="2363"/>
        <v>875796.05357862054</v>
      </c>
      <c r="V4567" s="4">
        <f t="shared" ca="1" si="2363"/>
        <v>3997005.5616687979</v>
      </c>
      <c r="W4567" s="4">
        <f ca="1">W4558*$E4566</f>
        <v>266631.2148292709</v>
      </c>
      <c r="X4567" s="4">
        <f t="shared" ca="1" si="2363"/>
        <v>5237117.4396199826</v>
      </c>
      <c r="Y4567" s="4">
        <f t="shared" ca="1" si="2363"/>
        <v>425793.18361208279</v>
      </c>
      <c r="Z4567" s="4">
        <f t="shared" ca="1" si="2363"/>
        <v>19746.464522505084</v>
      </c>
      <c r="AA4567" s="4">
        <f t="shared" ca="1" si="2363"/>
        <v>445539.64813458791</v>
      </c>
      <c r="AB4567" s="4">
        <f ca="1">AB4558*$E4566</f>
        <v>4550.4208575053217</v>
      </c>
      <c r="AC4567" s="4">
        <f ca="1">AC4558*$E4566</f>
        <v>0</v>
      </c>
      <c r="AD4567" s="4">
        <f t="shared" ca="1" si="2363"/>
        <v>0</v>
      </c>
    </row>
    <row r="4568" spans="1:30" hidden="1" outlineLevel="1">
      <c r="D4568" s="7"/>
      <c r="E4568" s="11"/>
      <c r="F4568" s="52"/>
      <c r="G4568" s="55" t="str">
        <f>$G$9</f>
        <v>BULKTRAN</v>
      </c>
      <c r="H4568" s="4">
        <f ca="1">H4559*$E4566</f>
        <v>11056010.386694588</v>
      </c>
      <c r="I4568" s="4">
        <f t="shared" ref="I4568:AD4568" ca="1" si="2364">I4559*$E4566</f>
        <v>5803678.6046788488</v>
      </c>
      <c r="J4568" s="4">
        <f t="shared" ca="1" si="2364"/>
        <v>242103.99542591668</v>
      </c>
      <c r="K4568" s="4">
        <f t="shared" ca="1" si="2364"/>
        <v>950478.74635119503</v>
      </c>
      <c r="L4568" s="4">
        <f ca="1">L4559*$E4566</f>
        <v>14963.79615434707</v>
      </c>
      <c r="M4568" s="4">
        <f ca="1">M4559*$E4566</f>
        <v>-26426.025149616184</v>
      </c>
      <c r="N4568" s="4">
        <f t="shared" ca="1" si="2364"/>
        <v>939016.51735592738</v>
      </c>
      <c r="O4568" s="4">
        <f t="shared" ca="1" si="2364"/>
        <v>787685.22101394599</v>
      </c>
      <c r="P4568" s="4">
        <f t="shared" ca="1" si="2364"/>
        <v>74819.539530342299</v>
      </c>
      <c r="Q4568" s="4">
        <f t="shared" ca="1" si="2364"/>
        <v>7458.7330113915959</v>
      </c>
      <c r="R4568" s="4">
        <f ca="1">R4559*$E4566</f>
        <v>-3922.5122483418722</v>
      </c>
      <c r="S4568" s="4">
        <f t="shared" ca="1" si="2364"/>
        <v>866040.98130733846</v>
      </c>
      <c r="T4568" s="4">
        <f ca="1">T4559*$E4566</f>
        <v>53024.731332498814</v>
      </c>
      <c r="U4568" s="4">
        <f t="shared" ca="1" si="2364"/>
        <v>494459.10239463329</v>
      </c>
      <c r="V4568" s="4">
        <f t="shared" ca="1" si="2364"/>
        <v>2214653.9322971837</v>
      </c>
      <c r="W4568" s="4">
        <f ca="1">W4559*$E4566</f>
        <v>208948.90139518512</v>
      </c>
      <c r="X4568" s="4">
        <f t="shared" ca="1" si="2364"/>
        <v>2971086.6674195011</v>
      </c>
      <c r="Y4568" s="4">
        <f t="shared" ca="1" si="2364"/>
        <v>223248.58962197701</v>
      </c>
      <c r="Z4568" s="4">
        <f t="shared" ca="1" si="2364"/>
        <v>8191.7526607545351</v>
      </c>
      <c r="AA4568" s="4">
        <f t="shared" ca="1" si="2364"/>
        <v>231440.34228273149</v>
      </c>
      <c r="AB4568" s="4">
        <f ca="1">AB4559*$E4566</f>
        <v>2643.2782243308752</v>
      </c>
      <c r="AC4568" s="4">
        <f ca="1">AC4559*$E4566</f>
        <v>0</v>
      </c>
      <c r="AD4568" s="4">
        <f t="shared" ca="1" si="2364"/>
        <v>0</v>
      </c>
    </row>
    <row r="4569" spans="1:30" hidden="1" outlineLevel="1">
      <c r="D4569" s="7"/>
      <c r="E4569" s="11"/>
      <c r="F4569" s="52"/>
      <c r="G4569" s="55" t="str">
        <f>$G$10</f>
        <v>SUBTRAN</v>
      </c>
      <c r="H4569" s="4">
        <f ca="1">H4560*$E4566</f>
        <v>2349020.1168024223</v>
      </c>
      <c r="I4569" s="4">
        <f t="shared" ref="I4569:AD4569" ca="1" si="2365">I4560*$E4566</f>
        <v>1200881.3356038374</v>
      </c>
      <c r="J4569" s="4">
        <f t="shared" ca="1" si="2365"/>
        <v>48879.27702101443</v>
      </c>
      <c r="K4569" s="4">
        <f t="shared" ca="1" si="2365"/>
        <v>190745.71510570063</v>
      </c>
      <c r="L4569" s="4">
        <f ca="1">L4560*$E4566</f>
        <v>2930.2096927605662</v>
      </c>
      <c r="M4569" s="4">
        <f ca="1">M4560*$E4566</f>
        <v>-8406.1578028054591</v>
      </c>
      <c r="N4569" s="4">
        <f t="shared" ca="1" si="2365"/>
        <v>185269.76699565578</v>
      </c>
      <c r="O4569" s="4">
        <f t="shared" ca="1" si="2365"/>
        <v>157199.10920025336</v>
      </c>
      <c r="P4569" s="4">
        <f t="shared" ca="1" si="2365"/>
        <v>14850.750955216565</v>
      </c>
      <c r="Q4569" s="4">
        <f t="shared" ca="1" si="2365"/>
        <v>1921.7424634213412</v>
      </c>
      <c r="R4569" s="4">
        <f ca="1">R4560*$E4566</f>
        <v>0</v>
      </c>
      <c r="S4569" s="4">
        <f t="shared" ca="1" si="2365"/>
        <v>173971.60261889113</v>
      </c>
      <c r="T4569" s="4">
        <f ca="1">T4560*$E4566</f>
        <v>10592.514475354164</v>
      </c>
      <c r="U4569" s="4">
        <f t="shared" ca="1" si="2365"/>
        <v>98695.210720051924</v>
      </c>
      <c r="V4569" s="4">
        <f t="shared" ca="1" si="2365"/>
        <v>582848.67175125726</v>
      </c>
      <c r="W4569" s="4">
        <f ca="1">W4560*$E4566</f>
        <v>0</v>
      </c>
      <c r="X4569" s="4">
        <f t="shared" ca="1" si="2365"/>
        <v>692136.39694666327</v>
      </c>
      <c r="Y4569" s="4">
        <f t="shared" ca="1" si="2365"/>
        <v>43686.218789427694</v>
      </c>
      <c r="Z4569" s="4">
        <f t="shared" ca="1" si="2365"/>
        <v>1596.8665629590212</v>
      </c>
      <c r="AA4569" s="4">
        <f t="shared" ca="1" si="2365"/>
        <v>45283.085352386697</v>
      </c>
      <c r="AB4569" s="4">
        <f ca="1">AB4560*$E4566</f>
        <v>532.23213088183797</v>
      </c>
      <c r="AC4569" s="4">
        <f ca="1">AC4560*$E4566</f>
        <v>1701.5614697798021</v>
      </c>
      <c r="AD4569" s="4">
        <f t="shared" ca="1" si="2365"/>
        <v>364.85866331374348</v>
      </c>
    </row>
    <row r="4570" spans="1:30" hidden="1" outlineLevel="1">
      <c r="D4570" s="7"/>
      <c r="E4570" s="11"/>
      <c r="F4570" s="52"/>
      <c r="G4570" s="55" t="str">
        <f>$G$11</f>
        <v>DISTPRI</v>
      </c>
      <c r="H4570" s="4">
        <f ca="1">H4561*$E4566</f>
        <v>12609746.159487406</v>
      </c>
      <c r="I4570" s="4">
        <f t="shared" ref="I4570:AD4570" ca="1" si="2366">I4561*$E4566</f>
        <v>8623352.2502075266</v>
      </c>
      <c r="J4570" s="4">
        <f t="shared" ca="1" si="2366"/>
        <v>343322.28889241937</v>
      </c>
      <c r="K4570" s="4">
        <f t="shared" ca="1" si="2366"/>
        <v>1334148.6123118338</v>
      </c>
      <c r="L4570" s="4">
        <f ca="1">L4561*$E4566</f>
        <v>20833.760187921536</v>
      </c>
      <c r="M4570" s="4">
        <f ca="1">M4561*$E4566</f>
        <v>0</v>
      </c>
      <c r="N4570" s="4">
        <f t="shared" ca="1" si="2366"/>
        <v>1354982.3724997565</v>
      </c>
      <c r="O4570" s="4">
        <f t="shared" ca="1" si="2366"/>
        <v>1089608.3981615859</v>
      </c>
      <c r="P4570" s="4">
        <f t="shared" ca="1" si="2366"/>
        <v>104243.60904710503</v>
      </c>
      <c r="Q4570" s="4">
        <f t="shared" ca="1" si="2366"/>
        <v>0</v>
      </c>
      <c r="R4570" s="4">
        <f ca="1">R4561*$E4566</f>
        <v>0</v>
      </c>
      <c r="S4570" s="4">
        <f t="shared" ca="1" si="2366"/>
        <v>1193852.0072086893</v>
      </c>
      <c r="T4570" s="4">
        <f ca="1">T4561*$E4566</f>
        <v>74588.693696552378</v>
      </c>
      <c r="U4570" s="4">
        <f t="shared" ca="1" si="2366"/>
        <v>687202.57582337561</v>
      </c>
      <c r="V4570" s="4">
        <f t="shared" ca="1" si="2366"/>
        <v>0</v>
      </c>
      <c r="W4570" s="4">
        <f ca="1">W4561*$E4566</f>
        <v>0</v>
      </c>
      <c r="X4570" s="4">
        <f t="shared" ca="1" si="2366"/>
        <v>761791.26951992838</v>
      </c>
      <c r="Y4570" s="4">
        <f t="shared" ca="1" si="2366"/>
        <v>303012.64694272488</v>
      </c>
      <c r="Z4570" s="4">
        <f t="shared" ca="1" si="2366"/>
        <v>11042.494799735023</v>
      </c>
      <c r="AA4570" s="4">
        <f t="shared" ca="1" si="2366"/>
        <v>314055.14174245973</v>
      </c>
      <c r="AB4570" s="4">
        <f ca="1">AB4561*$E4566</f>
        <v>3738.7669190916022</v>
      </c>
      <c r="AC4570" s="4">
        <f ca="1">AC4561*$E4566</f>
        <v>12069.284283882767</v>
      </c>
      <c r="AD4570" s="4">
        <f t="shared" ca="1" si="2366"/>
        <v>2582.7782136393912</v>
      </c>
    </row>
    <row r="4571" spans="1:30" hidden="1" outlineLevel="1">
      <c r="D4571" s="7"/>
      <c r="E4571" s="11"/>
      <c r="F4571" s="52"/>
      <c r="G4571" s="55" t="str">
        <f>$G$12</f>
        <v>DISTSEC</v>
      </c>
      <c r="H4571" s="4">
        <f ca="1">H4562*$E4566</f>
        <v>6424205.0975237042</v>
      </c>
      <c r="I4571" s="4">
        <f t="shared" ref="I4571:AD4571" ca="1" si="2367">I4562*$E4566</f>
        <v>4901941.1379024209</v>
      </c>
      <c r="J4571" s="4">
        <f t="shared" ca="1" si="2367"/>
        <v>199602.50289996059</v>
      </c>
      <c r="K4571" s="4">
        <f t="shared" ca="1" si="2367"/>
        <v>644689.42379621568</v>
      </c>
      <c r="L4571" s="4">
        <f ca="1">L4562*$E4566</f>
        <v>0</v>
      </c>
      <c r="M4571" s="4">
        <f ca="1">M4562*$E4566</f>
        <v>0</v>
      </c>
      <c r="N4571" s="4">
        <f t="shared" ca="1" si="2367"/>
        <v>644689.42379621568</v>
      </c>
      <c r="O4571" s="4">
        <f t="shared" ca="1" si="2367"/>
        <v>447477.13252608705</v>
      </c>
      <c r="P4571" s="4">
        <f t="shared" ca="1" si="2367"/>
        <v>0</v>
      </c>
      <c r="Q4571" s="4">
        <f t="shared" ca="1" si="2367"/>
        <v>0</v>
      </c>
      <c r="R4571" s="4">
        <f ca="1">R4562*$E4566</f>
        <v>0</v>
      </c>
      <c r="S4571" s="4">
        <f t="shared" ca="1" si="2367"/>
        <v>447477.13252608705</v>
      </c>
      <c r="T4571" s="4">
        <f ca="1">T4562*$E4566</f>
        <v>23239.807592428409</v>
      </c>
      <c r="U4571" s="4">
        <f t="shared" ca="1" si="2367"/>
        <v>0</v>
      </c>
      <c r="V4571" s="4">
        <f t="shared" ca="1" si="2367"/>
        <v>0</v>
      </c>
      <c r="W4571" s="4">
        <f ca="1">W4562*$E4566</f>
        <v>0</v>
      </c>
      <c r="X4571" s="4">
        <f t="shared" ca="1" si="2367"/>
        <v>23239.807592428409</v>
      </c>
      <c r="Y4571" s="4">
        <f t="shared" ca="1" si="2367"/>
        <v>152238.56216460906</v>
      </c>
      <c r="Z4571" s="4">
        <f t="shared" ca="1" si="2367"/>
        <v>0</v>
      </c>
      <c r="AA4571" s="4">
        <f t="shared" ca="1" si="2367"/>
        <v>152238.56216460906</v>
      </c>
      <c r="AB4571" s="4">
        <f ca="1">AB4562*$E4566</f>
        <v>1442.0599091844754</v>
      </c>
      <c r="AC4571" s="4">
        <f ca="1">AC4562*$E4566</f>
        <v>46123.769284255504</v>
      </c>
      <c r="AD4571" s="4">
        <f t="shared" ca="1" si="2367"/>
        <v>7450.7014485433483</v>
      </c>
    </row>
    <row r="4572" spans="1:30" hidden="1" outlineLevel="1">
      <c r="D4572" s="7"/>
      <c r="E4572" s="11"/>
      <c r="F4572" s="52"/>
      <c r="G4572" s="55" t="str">
        <f>$G$13</f>
        <v>ENERGY</v>
      </c>
      <c r="H4572" s="4">
        <f ca="1">H4563*$E4566</f>
        <v>1477948.1556130061</v>
      </c>
      <c r="I4572" s="4">
        <f t="shared" ref="I4572:AD4572" ca="1" si="2368">I4563*$E4566</f>
        <v>615931.95451691526</v>
      </c>
      <c r="J4572" s="4">
        <f t="shared" ca="1" si="2368"/>
        <v>32964.814673365712</v>
      </c>
      <c r="K4572" s="4">
        <f t="shared" ca="1" si="2368"/>
        <v>116951.33417143171</v>
      </c>
      <c r="L4572" s="4">
        <f ca="1">L4563*$E4566</f>
        <v>1871.1249528698756</v>
      </c>
      <c r="M4572" s="4">
        <f ca="1">M4563*$E4566</f>
        <v>5531.3691475724354</v>
      </c>
      <c r="N4572" s="4">
        <f t="shared" ca="1" si="2368"/>
        <v>124353.82827187664</v>
      </c>
      <c r="O4572" s="4">
        <f t="shared" ca="1" si="2368"/>
        <v>116489.65815936775</v>
      </c>
      <c r="P4572" s="4">
        <f t="shared" ca="1" si="2368"/>
        <v>11822.56101218774</v>
      </c>
      <c r="Q4572" s="4">
        <f t="shared" ca="1" si="2368"/>
        <v>1426.0362874704103</v>
      </c>
      <c r="R4572" s="4">
        <f ca="1">R4563*$E4566</f>
        <v>-557.67156652296535</v>
      </c>
      <c r="S4572" s="4">
        <f t="shared" ca="1" si="2368"/>
        <v>129180.5838925042</v>
      </c>
      <c r="T4572" s="4">
        <f ca="1">T4563*$E4566</f>
        <v>8304.5600321876409</v>
      </c>
      <c r="U4572" s="4">
        <f t="shared" ca="1" si="2368"/>
        <v>83094.864821560681</v>
      </c>
      <c r="V4572" s="4">
        <f t="shared" ca="1" si="2368"/>
        <v>402031.67140600755</v>
      </c>
      <c r="W4572" s="4">
        <f ca="1">W4563*$E4566</f>
        <v>39969.418814446843</v>
      </c>
      <c r="X4572" s="4">
        <f t="shared" ca="1" si="2368"/>
        <v>533400.51507421525</v>
      </c>
      <c r="Y4572" s="4">
        <f t="shared" ca="1" si="2368"/>
        <v>28487.799416002024</v>
      </c>
      <c r="Z4572" s="4">
        <f t="shared" ca="1" si="2368"/>
        <v>1002.0966494894449</v>
      </c>
      <c r="AA4572" s="4">
        <f t="shared" ca="1" si="2368"/>
        <v>29489.896065491383</v>
      </c>
      <c r="AB4572" s="4">
        <f ca="1">AB4563*$E4566</f>
        <v>474.09490772102947</v>
      </c>
      <c r="AC4572" s="4">
        <f ca="1">AC4563*$E4566</f>
        <v>10297.999949613097</v>
      </c>
      <c r="AD4572" s="4">
        <f t="shared" ca="1" si="2368"/>
        <v>1854.4682613152224</v>
      </c>
    </row>
    <row r="4573" spans="1:30" hidden="1" outlineLevel="1">
      <c r="D4573" s="7"/>
      <c r="E4573" s="11"/>
      <c r="F4573" s="52"/>
      <c r="G4573" s="55" t="str">
        <f>$G$14</f>
        <v>CUSTOMER</v>
      </c>
      <c r="H4573" s="4">
        <f ca="1">H4564*$E4566</f>
        <v>2786380.4677350493</v>
      </c>
      <c r="I4573" s="4">
        <f t="shared" ref="I4573:AD4573" ca="1" si="2369">I4564*$E4566</f>
        <v>1501539.8168029515</v>
      </c>
      <c r="J4573" s="4">
        <f t="shared" ca="1" si="2369"/>
        <v>329087.95895904739</v>
      </c>
      <c r="K4573" s="4">
        <f t="shared" ca="1" si="2369"/>
        <v>100022.24841610499</v>
      </c>
      <c r="L4573" s="4">
        <f ca="1">L4564*$E4566</f>
        <v>16204.03961639061</v>
      </c>
      <c r="M4573" s="4">
        <f ca="1">M4564*$E4566</f>
        <v>-35328.262204081919</v>
      </c>
      <c r="N4573" s="4">
        <f t="shared" ca="1" si="2369"/>
        <v>80898.025828413767</v>
      </c>
      <c r="O4573" s="4">
        <f t="shared" ca="1" si="2369"/>
        <v>30791.586673421385</v>
      </c>
      <c r="P4573" s="4">
        <f t="shared" ca="1" si="2369"/>
        <v>4677.2762655964243</v>
      </c>
      <c r="Q4573" s="4">
        <f t="shared" ca="1" si="2369"/>
        <v>2321.6883404209643</v>
      </c>
      <c r="R4573" s="4">
        <f ca="1">R4564*$E4566</f>
        <v>-4525.6428177893331</v>
      </c>
      <c r="S4573" s="4">
        <f t="shared" ca="1" si="2369"/>
        <v>33264.908461649356</v>
      </c>
      <c r="T4573" s="4">
        <f ca="1">T4564*$E4566</f>
        <v>407.09880788488221</v>
      </c>
      <c r="U4573" s="4">
        <f t="shared" ca="1" si="2369"/>
        <v>5929.4458689622688</v>
      </c>
      <c r="V4573" s="4">
        <f t="shared" ca="1" si="2369"/>
        <v>27032.89193316887</v>
      </c>
      <c r="W4573" s="4">
        <f ca="1">W4564*$E4566</f>
        <v>2543.6610565485266</v>
      </c>
      <c r="X4573" s="4">
        <f t="shared" ca="1" si="2369"/>
        <v>35913.097666564558</v>
      </c>
      <c r="Y4573" s="4">
        <f t="shared" ca="1" si="2369"/>
        <v>7860.3452085163208</v>
      </c>
      <c r="Z4573" s="4">
        <f t="shared" ca="1" si="2369"/>
        <v>311.06627770633906</v>
      </c>
      <c r="AA4573" s="4">
        <f t="shared" ca="1" si="2369"/>
        <v>8171.4114862226725</v>
      </c>
      <c r="AB4573" s="4">
        <f ca="1">AB4564*$E4566</f>
        <v>135.21457016443478</v>
      </c>
      <c r="AC4573" s="4">
        <f ca="1">AC4564*$E4566</f>
        <v>709888.80025369418</v>
      </c>
      <c r="AD4573" s="4">
        <f t="shared" ca="1" si="2369"/>
        <v>87481.233706345549</v>
      </c>
    </row>
    <row r="4574" spans="1:30" collapsed="1">
      <c r="B4574" s="112" t="s">
        <v>179</v>
      </c>
      <c r="D4574" s="7"/>
      <c r="E4574" s="4">
        <f>E4565*E4566</f>
        <v>60397437.753842801</v>
      </c>
      <c r="F4574" s="52"/>
      <c r="G4574" s="55" t="str">
        <f>$G$15</f>
        <v>TOTAL</v>
      </c>
      <c r="H4574" s="4">
        <f ca="1">H4565*$E4566</f>
        <v>60397432.824090414</v>
      </c>
      <c r="I4574" s="4">
        <f t="shared" ref="I4574:AD4574" ca="1" si="2370">I4565*$E4566</f>
        <v>36508340.747525841</v>
      </c>
      <c r="J4574" s="4">
        <f t="shared" ca="1" si="2370"/>
        <v>1731143.2891492513</v>
      </c>
      <c r="K4574" s="4">
        <f t="shared" ca="1" si="2370"/>
        <v>5229426.6005290756</v>
      </c>
      <c r="L4574" s="4">
        <f ca="1">L4565*$E4566</f>
        <v>79849.657450150713</v>
      </c>
      <c r="M4574" s="4">
        <f ca="1">M4565*$E4566</f>
        <v>-89296.588236095995</v>
      </c>
      <c r="N4574" s="4">
        <f t="shared" ca="1" si="2370"/>
        <v>5219979.6697431309</v>
      </c>
      <c r="O4574" s="4">
        <f t="shared" ca="1" si="2370"/>
        <v>4202051.6335706236</v>
      </c>
      <c r="P4574" s="4">
        <f t="shared" ca="1" si="2370"/>
        <v>351626.98210962402</v>
      </c>
      <c r="Q4574" s="4">
        <f t="shared" ca="1" si="2370"/>
        <v>22401.404311464994</v>
      </c>
      <c r="R4574" s="4">
        <f ca="1">R4565*$E4566</f>
        <v>-12345.706440574966</v>
      </c>
      <c r="S4574" s="4">
        <f t="shared" ca="1" si="2370"/>
        <v>4563734.3135511409</v>
      </c>
      <c r="T4574" s="4">
        <f ca="1">T4565*$E4566</f>
        <v>267842.01548019383</v>
      </c>
      <c r="U4574" s="4">
        <f t="shared" ca="1" si="2370"/>
        <v>2245177.2532072044</v>
      </c>
      <c r="V4574" s="4">
        <f t="shared" ca="1" si="2370"/>
        <v>7223572.7290564328</v>
      </c>
      <c r="W4574" s="4">
        <f ca="1">W4565*$E4566</f>
        <v>518093.19609544944</v>
      </c>
      <c r="X4574" s="4">
        <f t="shared" ca="1" si="2370"/>
        <v>10254685.193839278</v>
      </c>
      <c r="Y4574" s="4">
        <f t="shared" ca="1" si="2370"/>
        <v>1184327.3457553426</v>
      </c>
      <c r="Z4574" s="4">
        <f t="shared" ca="1" si="2370"/>
        <v>41890.74147314945</v>
      </c>
      <c r="AA4574" s="4">
        <f t="shared" ca="1" si="2370"/>
        <v>1226218.0872284905</v>
      </c>
      <c r="AB4574" s="4">
        <f ca="1">AB4565*$E4566</f>
        <v>13516.067518879543</v>
      </c>
      <c r="AC4574" s="4">
        <f ca="1">AC4565*$E4566</f>
        <v>780081.41524122644</v>
      </c>
      <c r="AD4574" s="4">
        <f t="shared" ca="1" si="2370"/>
        <v>99734.040293156912</v>
      </c>
    </row>
    <row r="4575" spans="1:30" s="51" customFormat="1">
      <c r="A4575" s="56"/>
      <c r="B4575" s="112" t="s">
        <v>381</v>
      </c>
      <c r="C4575" s="55"/>
      <c r="D4575" s="55"/>
      <c r="E4575" s="53"/>
      <c r="F4575" s="52"/>
      <c r="G4575" s="55"/>
      <c r="H4575" s="43">
        <f t="shared" ref="H4575:AD4575" ca="1" si="2371">+H4574/H887</f>
        <v>0.12100432292111404</v>
      </c>
      <c r="I4575" s="43">
        <f t="shared" ca="1" si="2371"/>
        <v>0.16922003579305861</v>
      </c>
      <c r="J4575" s="43">
        <f t="shared" ca="1" si="2371"/>
        <v>9.3190155495670099E-2</v>
      </c>
      <c r="K4575" s="43">
        <f t="shared" ca="1" si="2371"/>
        <v>0.10130629517047206</v>
      </c>
      <c r="L4575" s="43">
        <f t="shared" ca="1" si="2371"/>
        <v>5.1463315843776884E-2</v>
      </c>
      <c r="M4575" s="43">
        <f t="shared" ca="1" si="2371"/>
        <v>-0.56104565965340747</v>
      </c>
      <c r="N4575" s="43">
        <f t="shared" ca="1" si="2371"/>
        <v>9.7879447934946198E-2</v>
      </c>
      <c r="O4575" s="43">
        <f t="shared" ca="1" si="2371"/>
        <v>0.10226835664803258</v>
      </c>
      <c r="P4575" s="43">
        <f t="shared" ca="1" si="2371"/>
        <v>4.7329039603751198E-2</v>
      </c>
      <c r="Q4575" s="43">
        <f t="shared" ca="1" si="2371"/>
        <v>8.2340788302845847E-3</v>
      </c>
      <c r="R4575" s="43">
        <f t="shared" ca="1" si="2371"/>
        <v>-9.0295896438653989E-2</v>
      </c>
      <c r="S4575" s="43">
        <f t="shared" ca="1" si="2371"/>
        <v>8.8831477743570544E-2</v>
      </c>
      <c r="T4575" s="43">
        <f t="shared" ca="1" si="2371"/>
        <v>0.21643047189487058</v>
      </c>
      <c r="U4575" s="43">
        <f t="shared" ca="1" si="2371"/>
        <v>0.10654461903445663</v>
      </c>
      <c r="V4575" s="43">
        <f t="shared" ca="1" si="2371"/>
        <v>7.2614612913238508E-2</v>
      </c>
      <c r="W4575" s="43">
        <f t="shared" ca="1" si="2371"/>
        <v>3.050976570273637E-2</v>
      </c>
      <c r="X4575" s="43">
        <f t="shared" ca="1" si="2371"/>
        <v>7.3897180924006711E-2</v>
      </c>
      <c r="Y4575" s="43">
        <f t="shared" ca="1" si="2371"/>
        <v>0.10443774283488289</v>
      </c>
      <c r="Z4575" s="43">
        <f t="shared" ca="1" si="2371"/>
        <v>0.25474168393586538</v>
      </c>
      <c r="AA4575" s="43">
        <f t="shared" ca="1" si="2371"/>
        <v>0.10658617456618541</v>
      </c>
      <c r="AB4575" s="43">
        <f t="shared" ca="1" si="2371"/>
        <v>6.954748830099125E-2</v>
      </c>
      <c r="AC4575" s="43">
        <f t="shared" ca="1" si="2371"/>
        <v>9.4764448094938544E-2</v>
      </c>
      <c r="AD4575" s="43">
        <f t="shared" ca="1" si="2371"/>
        <v>7.0878738727344959E-2</v>
      </c>
    </row>
    <row r="4576" spans="1:30">
      <c r="D4576" s="7"/>
      <c r="F4576" s="52"/>
    </row>
    <row r="4577" spans="2:30" outlineLevel="1">
      <c r="D4577" s="7"/>
      <c r="E4577" s="11"/>
      <c r="F4577" s="52"/>
      <c r="G4577" s="7" t="str">
        <f>$G$8</f>
        <v>PRODUCTION</v>
      </c>
      <c r="H4577" s="4">
        <f t="shared" ref="H4577:AD4577" ca="1" si="2372">H856+H872+H864+H4567</f>
        <v>247657077.44071123</v>
      </c>
      <c r="I4577" s="53">
        <f t="shared" ca="1" si="2372"/>
        <v>118652445.01465954</v>
      </c>
      <c r="J4577" s="53">
        <f t="shared" ca="1" si="2372"/>
        <v>7312653.3175379308</v>
      </c>
      <c r="K4577" s="53">
        <f t="shared" ca="1" si="2372"/>
        <v>24173178.566306308</v>
      </c>
      <c r="L4577" s="53">
        <f t="shared" ca="1" si="2372"/>
        <v>617180.54599707085</v>
      </c>
      <c r="M4577" s="53">
        <f t="shared" ca="1" si="2372"/>
        <v>41472.214674541276</v>
      </c>
      <c r="N4577" s="53">
        <f t="shared" ca="1" si="2372"/>
        <v>24831831.326977916</v>
      </c>
      <c r="O4577" s="53">
        <f t="shared" ca="1" si="2372"/>
        <v>18666024.825027041</v>
      </c>
      <c r="P4577" s="53">
        <f t="shared" ca="1" si="2372"/>
        <v>3375831.0423323079</v>
      </c>
      <c r="Q4577" s="53">
        <f t="shared" ca="1" si="2372"/>
        <v>1344288.1067033501</v>
      </c>
      <c r="R4577" s="53">
        <f t="shared" ca="1" si="2372"/>
        <v>39950.617109240033</v>
      </c>
      <c r="S4577" s="53">
        <f t="shared" ca="1" si="2372"/>
        <v>23426094.591171943</v>
      </c>
      <c r="T4577" s="53">
        <f t="shared" ca="1" si="2372"/>
        <v>589016.9806460063</v>
      </c>
      <c r="U4577" s="53">
        <f t="shared" ca="1" si="2372"/>
        <v>9328430.9843547791</v>
      </c>
      <c r="V4577" s="53">
        <f t="shared" ca="1" si="2372"/>
        <v>50722400.918720543</v>
      </c>
      <c r="W4577" s="53">
        <f t="shared" ca="1" si="2372"/>
        <v>7341872.251770881</v>
      </c>
      <c r="X4577" s="53">
        <f t="shared" ca="1" si="2372"/>
        <v>67981721.135492221</v>
      </c>
      <c r="Y4577" s="53">
        <f t="shared" ca="1" si="2372"/>
        <v>5274471.639454687</v>
      </c>
      <c r="Z4577" s="53">
        <f t="shared" ca="1" si="2372"/>
        <v>103349.9357055235</v>
      </c>
      <c r="AA4577" s="53">
        <f t="shared" ca="1" si="2372"/>
        <v>5377821.575160211</v>
      </c>
      <c r="AB4577" s="53">
        <f t="shared" ca="1" si="2372"/>
        <v>74510.479711461958</v>
      </c>
      <c r="AC4577" s="53">
        <f t="shared" ca="1" si="2372"/>
        <v>0</v>
      </c>
      <c r="AD4577" s="53">
        <f t="shared" ca="1" si="2372"/>
        <v>0</v>
      </c>
    </row>
    <row r="4578" spans="2:30" outlineLevel="1">
      <c r="D4578" s="7"/>
      <c r="E4578" s="11"/>
      <c r="F4578" s="52"/>
      <c r="G4578" s="7" t="str">
        <f>$G$9</f>
        <v>BULKTRAN</v>
      </c>
      <c r="H4578" s="53">
        <f t="shared" ref="H4578:AD4578" ca="1" si="2373">H857+H873+H865+H4568</f>
        <v>-5084176.7698845994</v>
      </c>
      <c r="I4578" s="53">
        <f t="shared" ca="1" si="2373"/>
        <v>-9147512.4122164212</v>
      </c>
      <c r="J4578" s="53">
        <f t="shared" ca="1" si="2373"/>
        <v>334511.96213627508</v>
      </c>
      <c r="K4578" s="53">
        <f t="shared" ca="1" si="2373"/>
        <v>876681.59066154389</v>
      </c>
      <c r="L4578" s="53">
        <f t="shared" ca="1" si="2373"/>
        <v>18543.214509641835</v>
      </c>
      <c r="M4578" s="53">
        <f t="shared" ca="1" si="2373"/>
        <v>-10329.709565680152</v>
      </c>
      <c r="N4578" s="53">
        <f t="shared" ca="1" si="2373"/>
        <v>884895.09560550703</v>
      </c>
      <c r="O4578" s="53">
        <f t="shared" ca="1" si="2373"/>
        <v>728310.17528365226</v>
      </c>
      <c r="P4578" s="53">
        <f t="shared" ca="1" si="2373"/>
        <v>121146.38604199127</v>
      </c>
      <c r="Q4578" s="53">
        <f t="shared" ca="1" si="2373"/>
        <v>43155.043854280608</v>
      </c>
      <c r="R4578" s="53">
        <f t="shared" ca="1" si="2373"/>
        <v>2846.1593958854742</v>
      </c>
      <c r="S4578" s="53">
        <f t="shared" ca="1" si="2373"/>
        <v>895457.76457581006</v>
      </c>
      <c r="T4578" s="53">
        <f t="shared" ca="1" si="2373"/>
        <v>16318.614986109351</v>
      </c>
      <c r="U4578" s="53">
        <f t="shared" ca="1" si="2373"/>
        <v>244969.53020323027</v>
      </c>
      <c r="V4578" s="53">
        <f t="shared" ca="1" si="2373"/>
        <v>1368790.9601452504</v>
      </c>
      <c r="W4578" s="53">
        <f t="shared" ca="1" si="2373"/>
        <v>227713.09402493478</v>
      </c>
      <c r="X4578" s="53">
        <f t="shared" ca="1" si="2373"/>
        <v>1857792.199359525</v>
      </c>
      <c r="Y4578" s="53">
        <f t="shared" ca="1" si="2373"/>
        <v>82335.745989166957</v>
      </c>
      <c r="Z4578" s="53">
        <f t="shared" ca="1" si="2373"/>
        <v>1401.119641050198</v>
      </c>
      <c r="AA4578" s="53">
        <f t="shared" ca="1" si="2373"/>
        <v>83736.8656302171</v>
      </c>
      <c r="AB4578" s="53">
        <f t="shared" ca="1" si="2373"/>
        <v>6941.7550244926333</v>
      </c>
      <c r="AC4578" s="53">
        <f t="shared" ca="1" si="2373"/>
        <v>0</v>
      </c>
      <c r="AD4578" s="53">
        <f t="shared" ca="1" si="2373"/>
        <v>0</v>
      </c>
    </row>
    <row r="4579" spans="2:30" outlineLevel="1">
      <c r="D4579" s="7"/>
      <c r="E4579" s="11"/>
      <c r="F4579" s="52"/>
      <c r="G4579" s="7" t="str">
        <f>$G$10</f>
        <v>SUBTRAN</v>
      </c>
      <c r="H4579" s="53">
        <f t="shared" ref="H4579:AD4579" ca="1" si="2374">H858+H874+H866+H4569</f>
        <v>-1126563.2238156823</v>
      </c>
      <c r="I4579" s="53">
        <f t="shared" ca="1" si="2374"/>
        <v>-1942244.7348974887</v>
      </c>
      <c r="J4579" s="53">
        <f t="shared" ca="1" si="2374"/>
        <v>65322.734859974218</v>
      </c>
      <c r="K4579" s="53">
        <f t="shared" ca="1" si="2374"/>
        <v>168019.99967379958</v>
      </c>
      <c r="L4579" s="53">
        <f t="shared" ca="1" si="2374"/>
        <v>3319.1813895550722</v>
      </c>
      <c r="M4579" s="53">
        <f t="shared" ca="1" si="2374"/>
        <v>-2904.0217095018997</v>
      </c>
      <c r="N4579" s="53">
        <f t="shared" ca="1" si="2374"/>
        <v>168435.1593538528</v>
      </c>
      <c r="O4579" s="53">
        <f t="shared" ca="1" si="2374"/>
        <v>139538.61900987974</v>
      </c>
      <c r="P4579" s="53">
        <f t="shared" ca="1" si="2374"/>
        <v>22917.281700067258</v>
      </c>
      <c r="Q4579" s="53">
        <f t="shared" ca="1" si="2374"/>
        <v>10447.712872442211</v>
      </c>
      <c r="R4579" s="53">
        <f t="shared" ca="1" si="2374"/>
        <v>0</v>
      </c>
      <c r="S4579" s="53">
        <f t="shared" ca="1" si="2374"/>
        <v>172903.61358238908</v>
      </c>
      <c r="T4579" s="53">
        <f t="shared" ca="1" si="2374"/>
        <v>3058.7070675574869</v>
      </c>
      <c r="U4579" s="53">
        <f t="shared" ca="1" si="2374"/>
        <v>45470.123450106912</v>
      </c>
      <c r="V4579" s="53">
        <f t="shared" ca="1" si="2374"/>
        <v>337202.07205537683</v>
      </c>
      <c r="W4579" s="53">
        <f t="shared" ca="1" si="2374"/>
        <v>0</v>
      </c>
      <c r="X4579" s="53">
        <f t="shared" ca="1" si="2374"/>
        <v>385730.90257304115</v>
      </c>
      <c r="Y4579" s="53">
        <f t="shared" ca="1" si="2374"/>
        <v>14364.389133055964</v>
      </c>
      <c r="Z4579" s="53">
        <f t="shared" ca="1" si="2374"/>
        <v>243.93474840131353</v>
      </c>
      <c r="AA4579" s="53">
        <f t="shared" ca="1" si="2374"/>
        <v>14608.323881457258</v>
      </c>
      <c r="AB4579" s="53">
        <f t="shared" ca="1" si="2374"/>
        <v>1376.6520269943592</v>
      </c>
      <c r="AC4579" s="53">
        <f t="shared" ca="1" si="2374"/>
        <v>5944.3505186783814</v>
      </c>
      <c r="AD4579" s="53">
        <f t="shared" ca="1" si="2374"/>
        <v>1359.774285421676</v>
      </c>
    </row>
    <row r="4580" spans="2:30" outlineLevel="1">
      <c r="D4580" s="7"/>
      <c r="E4580" s="11"/>
      <c r="F4580" s="52"/>
      <c r="G4580" s="7" t="str">
        <f>$G$11</f>
        <v>DISTPRI</v>
      </c>
      <c r="H4580" s="53">
        <f t="shared" ref="H4580:AD4580" ca="1" si="2375">H859+H875+H867+H4570</f>
        <v>70508994.15441823</v>
      </c>
      <c r="I4580" s="53">
        <f t="shared" ca="1" si="2375"/>
        <v>40301488.15983963</v>
      </c>
      <c r="J4580" s="53">
        <f t="shared" ca="1" si="2375"/>
        <v>2981982.2371183238</v>
      </c>
      <c r="K4580" s="53">
        <f t="shared" ca="1" si="2375"/>
        <v>10446476.296296591</v>
      </c>
      <c r="L4580" s="53">
        <f t="shared" ca="1" si="2375"/>
        <v>304119.93153903086</v>
      </c>
      <c r="M4580" s="53">
        <f t="shared" ca="1" si="2375"/>
        <v>0</v>
      </c>
      <c r="N4580" s="53">
        <f t="shared" ca="1" si="2375"/>
        <v>10750596.227835622</v>
      </c>
      <c r="O4580" s="53">
        <f t="shared" ca="1" si="2375"/>
        <v>7982358.8015582711</v>
      </c>
      <c r="P4580" s="53">
        <f t="shared" ca="1" si="2375"/>
        <v>1464885.7551915345</v>
      </c>
      <c r="Q4580" s="53">
        <f t="shared" ca="1" si="2375"/>
        <v>0</v>
      </c>
      <c r="R4580" s="53">
        <f t="shared" ca="1" si="2375"/>
        <v>0</v>
      </c>
      <c r="S4580" s="53">
        <f t="shared" ca="1" si="2375"/>
        <v>9447244.5567498039</v>
      </c>
      <c r="T4580" s="53">
        <f t="shared" ca="1" si="2375"/>
        <v>270527.15043872478</v>
      </c>
      <c r="U4580" s="53">
        <f t="shared" ca="1" si="2375"/>
        <v>4296807.2306018751</v>
      </c>
      <c r="V4580" s="53">
        <f t="shared" ca="1" si="2375"/>
        <v>0</v>
      </c>
      <c r="W4580" s="53">
        <f t="shared" ca="1" si="2375"/>
        <v>0</v>
      </c>
      <c r="X4580" s="53">
        <f t="shared" ca="1" si="2375"/>
        <v>4567334.3810406001</v>
      </c>
      <c r="Y4580" s="53">
        <f t="shared" ca="1" si="2375"/>
        <v>2213159.496695763</v>
      </c>
      <c r="Z4580" s="53">
        <f t="shared" ca="1" si="2375"/>
        <v>36987.86077459994</v>
      </c>
      <c r="AA4580" s="53">
        <f t="shared" ca="1" si="2375"/>
        <v>2250147.3574703624</v>
      </c>
      <c r="AB4580" s="53">
        <f t="shared" ca="1" si="2375"/>
        <v>38201.664434639009</v>
      </c>
      <c r="AC4580" s="53">
        <f t="shared" ca="1" si="2375"/>
        <v>141504.71043625069</v>
      </c>
      <c r="AD4580" s="53">
        <f t="shared" ca="1" si="2375"/>
        <v>30494.859492982305</v>
      </c>
    </row>
    <row r="4581" spans="2:30" outlineLevel="1">
      <c r="D4581" s="7"/>
      <c r="E4581" s="11"/>
      <c r="F4581" s="52"/>
      <c r="G4581" s="7" t="str">
        <f>$G$12</f>
        <v>DISTSEC</v>
      </c>
      <c r="H4581" s="53">
        <f t="shared" ref="H4581:AD4581" ca="1" si="2376">H860+H876+H868+H4571</f>
        <v>30625311.158211481</v>
      </c>
      <c r="I4581" s="53">
        <f t="shared" ca="1" si="2376"/>
        <v>19770134.071487732</v>
      </c>
      <c r="J4581" s="53">
        <f t="shared" ca="1" si="2376"/>
        <v>1586359.888313334</v>
      </c>
      <c r="K4581" s="53">
        <f t="shared" ca="1" si="2376"/>
        <v>4600342.588291822</v>
      </c>
      <c r="L4581" s="53">
        <f t="shared" ca="1" si="2376"/>
        <v>0</v>
      </c>
      <c r="M4581" s="53">
        <f t="shared" ca="1" si="2376"/>
        <v>0</v>
      </c>
      <c r="N4581" s="53">
        <f t="shared" ca="1" si="2376"/>
        <v>4600342.588291822</v>
      </c>
      <c r="O4581" s="53">
        <f t="shared" ca="1" si="2376"/>
        <v>2988772.7401380981</v>
      </c>
      <c r="P4581" s="53">
        <f t="shared" ca="1" si="2376"/>
        <v>0</v>
      </c>
      <c r="Q4581" s="53">
        <f t="shared" ca="1" si="2376"/>
        <v>0</v>
      </c>
      <c r="R4581" s="53">
        <f t="shared" ca="1" si="2376"/>
        <v>0</v>
      </c>
      <c r="S4581" s="53">
        <f t="shared" ca="1" si="2376"/>
        <v>2988772.7401380981</v>
      </c>
      <c r="T4581" s="53">
        <f t="shared" ca="1" si="2376"/>
        <v>76514.603816486808</v>
      </c>
      <c r="U4581" s="53">
        <f t="shared" ca="1" si="2376"/>
        <v>0</v>
      </c>
      <c r="V4581" s="53">
        <f t="shared" ca="1" si="2376"/>
        <v>0</v>
      </c>
      <c r="W4581" s="53">
        <f t="shared" ca="1" si="2376"/>
        <v>0</v>
      </c>
      <c r="X4581" s="53">
        <f t="shared" ca="1" si="2376"/>
        <v>76514.603816486808</v>
      </c>
      <c r="Y4581" s="53">
        <f t="shared" ca="1" si="2376"/>
        <v>1005798.6962905797</v>
      </c>
      <c r="Z4581" s="53">
        <f t="shared" ca="1" si="2376"/>
        <v>0</v>
      </c>
      <c r="AA4581" s="53">
        <f t="shared" ca="1" si="2376"/>
        <v>1005798.6962905797</v>
      </c>
      <c r="AB4581" s="53">
        <f t="shared" ca="1" si="2376"/>
        <v>13631.922348955313</v>
      </c>
      <c r="AC4581" s="53">
        <f t="shared" ca="1" si="2376"/>
        <v>501755.50980969303</v>
      </c>
      <c r="AD4581" s="53">
        <f t="shared" ca="1" si="2376"/>
        <v>82001.13771478206</v>
      </c>
    </row>
    <row r="4582" spans="2:30" outlineLevel="1">
      <c r="D4582" s="7"/>
      <c r="E4582" s="11"/>
      <c r="F4582" s="52"/>
      <c r="G4582" s="7" t="str">
        <f>$G$13</f>
        <v>ENERGY</v>
      </c>
      <c r="H4582" s="53">
        <f t="shared" ref="H4582:AD4582" ca="1" si="2377">H861+H877+H869+H4572</f>
        <v>191958933.68164444</v>
      </c>
      <c r="I4582" s="53">
        <f t="shared" ca="1" si="2377"/>
        <v>72815434.139637083</v>
      </c>
      <c r="J4582" s="53">
        <f t="shared" ca="1" si="2377"/>
        <v>4643848.7914780471</v>
      </c>
      <c r="K4582" s="53">
        <f t="shared" ca="1" si="2377"/>
        <v>15644617.946420422</v>
      </c>
      <c r="L4582" s="53">
        <f t="shared" ca="1" si="2377"/>
        <v>447828.18121630955</v>
      </c>
      <c r="M4582" s="53">
        <f t="shared" ca="1" si="2377"/>
        <v>26608.922774009858</v>
      </c>
      <c r="N4582" s="53">
        <f t="shared" ca="1" si="2377"/>
        <v>16119055.050410744</v>
      </c>
      <c r="O4582" s="53">
        <f t="shared" ca="1" si="2377"/>
        <v>14544959.754545039</v>
      </c>
      <c r="P4582" s="53">
        <f t="shared" ca="1" si="2377"/>
        <v>2728029.545552195</v>
      </c>
      <c r="Q4582" s="53">
        <f t="shared" ca="1" si="2377"/>
        <v>1205496.8574501122</v>
      </c>
      <c r="R4582" s="53">
        <f t="shared" ca="1" si="2377"/>
        <v>56044.950670487357</v>
      </c>
      <c r="S4582" s="53">
        <f t="shared" ca="1" si="2377"/>
        <v>18534531.108217835</v>
      </c>
      <c r="T4582" s="53">
        <f t="shared" ca="1" si="2377"/>
        <v>548363.48532390979</v>
      </c>
      <c r="U4582" s="53">
        <f t="shared" ca="1" si="2377"/>
        <v>9363546.8278452493</v>
      </c>
      <c r="V4582" s="53">
        <f t="shared" ca="1" si="2377"/>
        <v>54070531.649207741</v>
      </c>
      <c r="W4582" s="53">
        <f t="shared" ca="1" si="2377"/>
        <v>9893914.8349080272</v>
      </c>
      <c r="X4582" s="53">
        <f t="shared" ca="1" si="2377"/>
        <v>73876356.797284931</v>
      </c>
      <c r="Y4582" s="53">
        <f t="shared" ca="1" si="2377"/>
        <v>3872923.0127325603</v>
      </c>
      <c r="Z4582" s="53">
        <f t="shared" ca="1" si="2377"/>
        <v>63268.937727205732</v>
      </c>
      <c r="AA4582" s="53">
        <f t="shared" ca="1" si="2377"/>
        <v>3936191.9504597657</v>
      </c>
      <c r="AB4582" s="53">
        <f t="shared" ca="1" si="2377"/>
        <v>71591.382650936925</v>
      </c>
      <c r="AC4582" s="53">
        <f t="shared" ca="1" si="2377"/>
        <v>1663063.448265651</v>
      </c>
      <c r="AD4582" s="53">
        <f t="shared" ca="1" si="2377"/>
        <v>298861.01323946239</v>
      </c>
    </row>
    <row r="4583" spans="2:30" outlineLevel="1">
      <c r="D4583" s="7"/>
      <c r="E4583" s="11"/>
      <c r="F4583" s="52"/>
      <c r="G4583" s="7" t="str">
        <f>$G$14</f>
        <v>CUSTOMER</v>
      </c>
      <c r="H4583" s="53">
        <f t="shared" ref="H4583:AD4583" ca="1" si="2378">H862+H878+H870+H4573</f>
        <v>24992361.382805306</v>
      </c>
      <c r="I4583" s="53">
        <f t="shared" ca="1" si="2378"/>
        <v>11803384.509015772</v>
      </c>
      <c r="J4583" s="53">
        <f t="shared" ca="1" si="2378"/>
        <v>3382925.3577053677</v>
      </c>
      <c r="K4583" s="53">
        <f t="shared" ca="1" si="2378"/>
        <v>940066.61287859315</v>
      </c>
      <c r="L4583" s="53">
        <f t="shared" ca="1" si="2378"/>
        <v>240442.60279854183</v>
      </c>
      <c r="M4583" s="53">
        <f t="shared" ca="1" si="2378"/>
        <v>15017.005590534922</v>
      </c>
      <c r="N4583" s="53">
        <f t="shared" ca="1" si="2378"/>
        <v>1195526.2212676699</v>
      </c>
      <c r="O4583" s="53">
        <f t="shared" ca="1" si="2378"/>
        <v>240569.71800864005</v>
      </c>
      <c r="P4583" s="53">
        <f t="shared" ca="1" si="2378"/>
        <v>68229.971291528534</v>
      </c>
      <c r="Q4583" s="53">
        <f t="shared" ca="1" si="2378"/>
        <v>139585.68343128002</v>
      </c>
      <c r="R4583" s="53">
        <f t="shared" ca="1" si="2378"/>
        <v>25537.566383812151</v>
      </c>
      <c r="S4583" s="53">
        <f t="shared" ca="1" si="2378"/>
        <v>473922.93911526073</v>
      </c>
      <c r="T4583" s="53">
        <f t="shared" ca="1" si="2378"/>
        <v>1585.4732013990576</v>
      </c>
      <c r="U4583" s="53">
        <f t="shared" ca="1" si="2378"/>
        <v>38600.55675196385</v>
      </c>
      <c r="V4583" s="53">
        <f t="shared" ca="1" si="2378"/>
        <v>202871.1289275109</v>
      </c>
      <c r="W4583" s="53">
        <f t="shared" ca="1" si="2378"/>
        <v>35818.015391606859</v>
      </c>
      <c r="X4583" s="53">
        <f t="shared" ca="1" si="2378"/>
        <v>278875.17427248071</v>
      </c>
      <c r="Y4583" s="53">
        <f t="shared" ca="1" si="2378"/>
        <v>61306.365459529232</v>
      </c>
      <c r="Z4583" s="53">
        <f t="shared" ca="1" si="2378"/>
        <v>1082.9528763688045</v>
      </c>
      <c r="AA4583" s="53">
        <f t="shared" ca="1" si="2378"/>
        <v>62389.318335898046</v>
      </c>
      <c r="AB4583" s="53">
        <f t="shared" ca="1" si="2378"/>
        <v>1605.2113213993646</v>
      </c>
      <c r="AC4583" s="53">
        <f t="shared" ca="1" si="2378"/>
        <v>6699607.3962109517</v>
      </c>
      <c r="AD4583" s="53">
        <f t="shared" ca="1" si="2378"/>
        <v>1094125.2555605085</v>
      </c>
    </row>
    <row r="4584" spans="2:30">
      <c r="B4584" s="112" t="s">
        <v>180</v>
      </c>
      <c r="D4584" s="7"/>
      <c r="E4584" s="53">
        <f>E863+E879+E871+E4574</f>
        <v>559531942.75384283</v>
      </c>
      <c r="F4584" s="52"/>
      <c r="G4584" s="7" t="str">
        <f>$G$15</f>
        <v>TOTAL</v>
      </c>
      <c r="H4584" s="53">
        <f ca="1">SUM(H4577:H4583)</f>
        <v>559531937.82409048</v>
      </c>
      <c r="I4584" s="53">
        <f ca="1">SUM(I4577:I4583)</f>
        <v>252253128.74752581</v>
      </c>
      <c r="J4584" s="53">
        <f t="shared" ref="J4584:AD4584" ca="1" si="2379">SUM(J4577:J4583)</f>
        <v>20307604.289149255</v>
      </c>
      <c r="K4584" s="53">
        <f t="shared" ca="1" si="2379"/>
        <v>56849383.600529082</v>
      </c>
      <c r="L4584" s="53">
        <f t="shared" ca="1" si="2379"/>
        <v>1631433.65745015</v>
      </c>
      <c r="M4584" s="53">
        <f t="shared" ca="1" si="2379"/>
        <v>69864.411763904005</v>
      </c>
      <c r="N4584" s="53">
        <f t="shared" ca="1" si="2379"/>
        <v>58550681.669743136</v>
      </c>
      <c r="O4584" s="53">
        <f t="shared" ca="1" si="2379"/>
        <v>45290534.633570619</v>
      </c>
      <c r="P4584" s="53">
        <f t="shared" ca="1" si="2379"/>
        <v>7781039.982109624</v>
      </c>
      <c r="Q4584" s="53">
        <f t="shared" ca="1" si="2379"/>
        <v>2742973.4043114651</v>
      </c>
      <c r="R4584" s="53">
        <f t="shared" ca="1" si="2379"/>
        <v>124379.29355942502</v>
      </c>
      <c r="S4584" s="53">
        <f t="shared" ca="1" si="2379"/>
        <v>55938927.313551143</v>
      </c>
      <c r="T4584" s="53">
        <f t="shared" ca="1" si="2379"/>
        <v>1505385.0154801935</v>
      </c>
      <c r="U4584" s="53">
        <f t="shared" ca="1" si="2379"/>
        <v>23317825.253207203</v>
      </c>
      <c r="V4584" s="53">
        <f t="shared" ca="1" si="2379"/>
        <v>106701796.72905643</v>
      </c>
      <c r="W4584" s="53">
        <f t="shared" ca="1" si="2379"/>
        <v>17499318.196095448</v>
      </c>
      <c r="X4584" s="53">
        <f t="shared" ca="1" si="2379"/>
        <v>149024325.19383925</v>
      </c>
      <c r="Y4584" s="53">
        <f t="shared" ca="1" si="2379"/>
        <v>12524359.345755342</v>
      </c>
      <c r="Z4584" s="53">
        <f t="shared" ca="1" si="2379"/>
        <v>206334.74147314948</v>
      </c>
      <c r="AA4584" s="53">
        <f t="shared" ca="1" si="2379"/>
        <v>12730694.087228492</v>
      </c>
      <c r="AB4584" s="53">
        <f t="shared" ca="1" si="2379"/>
        <v>207859.06751887957</v>
      </c>
      <c r="AC4584" s="53">
        <f t="shared" ca="1" si="2379"/>
        <v>9011875.4152412247</v>
      </c>
      <c r="AD4584" s="53">
        <f t="shared" ca="1" si="2379"/>
        <v>1506842.0402931569</v>
      </c>
    </row>
    <row r="4585" spans="2:30">
      <c r="D4585" s="7"/>
      <c r="E4585" s="53"/>
    </row>
    <row r="4586" spans="2:30">
      <c r="E4586" s="52"/>
      <c r="H4586" s="2" t="s">
        <v>3</v>
      </c>
      <c r="I4586" s="9" t="s">
        <v>22</v>
      </c>
      <c r="J4586" s="9" t="s">
        <v>5</v>
      </c>
      <c r="K4586" s="9" t="s">
        <v>23</v>
      </c>
      <c r="L4586" s="9" t="s">
        <v>24</v>
      </c>
      <c r="M4586" s="9" t="s">
        <v>184</v>
      </c>
      <c r="N4586" s="9" t="s">
        <v>86</v>
      </c>
      <c r="O4586" s="9" t="s">
        <v>25</v>
      </c>
      <c r="P4586" s="9" t="s">
        <v>26</v>
      </c>
      <c r="Q4586" s="9" t="s">
        <v>28</v>
      </c>
      <c r="R4586" s="9" t="s">
        <v>188</v>
      </c>
      <c r="S4586" s="9" t="s">
        <v>87</v>
      </c>
      <c r="T4586" s="9" t="s">
        <v>447</v>
      </c>
      <c r="U4586" s="9" t="s">
        <v>448</v>
      </c>
      <c r="V4586" s="9" t="s">
        <v>449</v>
      </c>
      <c r="W4586" s="9" t="s">
        <v>450</v>
      </c>
      <c r="X4586" s="9" t="s">
        <v>446</v>
      </c>
      <c r="Y4586" s="9" t="s">
        <v>451</v>
      </c>
      <c r="Z4586" s="9" t="s">
        <v>452</v>
      </c>
      <c r="AA4586" s="9" t="s">
        <v>453</v>
      </c>
      <c r="AB4586" s="9" t="s">
        <v>189</v>
      </c>
      <c r="AC4586" s="9" t="s">
        <v>6</v>
      </c>
      <c r="AD4586" s="9" t="s">
        <v>7</v>
      </c>
    </row>
    <row r="4588" spans="2:30">
      <c r="E4588" s="102"/>
    </row>
  </sheetData>
  <autoFilter ref="A1:AD4588"/>
  <phoneticPr fontId="0" type="noConversion"/>
  <printOptions horizontalCentered="1"/>
  <pageMargins left="0.5" right="0.5" top="1.25" bottom="0.6" header="0.5" footer="0.25"/>
  <pageSetup scale="48" fitToHeight="11" orientation="landscape" useFirstPageNumber="1" r:id="rId1"/>
  <headerFooter alignWithMargins="0">
    <oddHeader>&amp;C&amp;"Arial,Bold"&amp;11KENTUCKY POWER COMPANY
COST-OF-SERVICE STUDY
TWELVE MONTHS ENDING
FEBRUARY 28, 2017&amp;R&amp;11Exhibit No.: DRB-1
Page &amp;P of &amp;N
Witness: D. Buck</oddHeader>
  </headerFooter>
  <rowBreaks count="10" manualBreakCount="10">
    <brk id="339" max="29" man="1"/>
    <brk id="722" max="29" man="1"/>
    <brk id="1081" max="29" man="1"/>
    <brk id="1621" max="29" man="1"/>
    <brk id="2113" max="29" man="1"/>
    <brk id="2586" max="29" man="1"/>
    <brk id="3038" max="29" man="1"/>
    <brk id="3523" max="29" man="1"/>
    <brk id="3966" max="29" man="1"/>
    <brk id="4183" max="29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A1:V546"/>
  <sheetViews>
    <sheetView topLeftCell="A337" zoomScale="80" zoomScaleNormal="80" workbookViewId="0">
      <selection activeCell="C395" sqref="C395"/>
    </sheetView>
  </sheetViews>
  <sheetFormatPr defaultRowHeight="12.75"/>
  <cols>
    <col min="1" max="1" width="32.85546875" style="14" bestFit="1" customWidth="1"/>
    <col min="2" max="2" width="15.42578125" customWidth="1"/>
    <col min="3" max="3" width="16" bestFit="1" customWidth="1"/>
    <col min="4" max="4" width="14.85546875" bestFit="1" customWidth="1"/>
    <col min="5" max="5" width="14.42578125" bestFit="1" customWidth="1"/>
    <col min="6" max="6" width="15" bestFit="1" customWidth="1"/>
    <col min="7" max="7" width="14.85546875" customWidth="1"/>
    <col min="8" max="10" width="14.85546875" bestFit="1" customWidth="1"/>
    <col min="11" max="11" width="14.28515625" bestFit="1" customWidth="1"/>
    <col min="12" max="18" width="14.140625" bestFit="1" customWidth="1"/>
    <col min="19" max="20" width="14.140625" customWidth="1"/>
    <col min="22" max="22" width="10.7109375" bestFit="1" customWidth="1"/>
  </cols>
  <sheetData>
    <row r="1" spans="1:20" s="1" customFormat="1">
      <c r="A1" s="34"/>
      <c r="B1" s="2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</row>
    <row r="2" spans="1:20" s="141" customFormat="1" ht="17.25" customHeight="1">
      <c r="A2" s="172" t="s">
        <v>0</v>
      </c>
      <c r="B2" s="171" t="s">
        <v>3</v>
      </c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</row>
    <row r="3" spans="1:20" s="141" customFormat="1" ht="17.25" customHeight="1">
      <c r="A3" s="172" t="s">
        <v>1</v>
      </c>
      <c r="B3" s="171" t="s">
        <v>4</v>
      </c>
      <c r="C3" s="139" t="str">
        <f>Allocators!E1</f>
        <v>RS</v>
      </c>
      <c r="D3" s="139" t="str">
        <f>Allocators!F1</f>
        <v>SGS</v>
      </c>
      <c r="E3" s="139" t="str">
        <f>Allocators!G1</f>
        <v>MGS-SEC</v>
      </c>
      <c r="F3" s="139" t="str">
        <f>Allocators!H1</f>
        <v>MGS-PRI</v>
      </c>
      <c r="G3" s="139" t="str">
        <f>Allocators!I1</f>
        <v>MGS-SUB</v>
      </c>
      <c r="H3" s="139" t="str">
        <f>Allocators!J1</f>
        <v>LGS-SEC</v>
      </c>
      <c r="I3" s="139" t="str">
        <f>Allocators!K1</f>
        <v>LGS-PRI</v>
      </c>
      <c r="J3" s="139" t="str">
        <f>Allocators!L1</f>
        <v>LGS-SUB</v>
      </c>
      <c r="K3" s="139" t="str">
        <f>Allocators!M1</f>
        <v>LGS-TRA</v>
      </c>
      <c r="L3" s="139" t="str">
        <f>Allocators!N1</f>
        <v>IGS-SEC</v>
      </c>
      <c r="M3" s="139" t="str">
        <f>Allocators!O1</f>
        <v>IGS-PRI</v>
      </c>
      <c r="N3" s="139" t="str">
        <f>Allocators!P1</f>
        <v>IGS-SUB</v>
      </c>
      <c r="O3" s="139" t="str">
        <f>Allocators!Q1</f>
        <v>IGS-TRA</v>
      </c>
      <c r="P3" s="139" t="str">
        <f>Allocators!R1</f>
        <v>PS-SEC</v>
      </c>
      <c r="Q3" s="139" t="str">
        <f>Allocators!S1</f>
        <v>PS-PRI</v>
      </c>
      <c r="R3" s="139" t="str">
        <f>Allocators!T1</f>
        <v>MW</v>
      </c>
      <c r="S3" s="139" t="str">
        <f>Allocators!U1</f>
        <v>OL</v>
      </c>
      <c r="T3" s="139" t="str">
        <f>Allocators!V1</f>
        <v>SL</v>
      </c>
    </row>
    <row r="4" spans="1:20" s="141" customFormat="1" ht="17.25" customHeight="1" thickBot="1">
      <c r="A4" s="142"/>
      <c r="B4" s="143">
        <v>1</v>
      </c>
      <c r="C4" s="143">
        <f>B4+1</f>
        <v>2</v>
      </c>
      <c r="D4" s="143">
        <f>C4+1</f>
        <v>3</v>
      </c>
      <c r="E4" s="143">
        <f t="shared" ref="E4:T4" si="0">D4+1</f>
        <v>4</v>
      </c>
      <c r="F4" s="143">
        <f t="shared" si="0"/>
        <v>5</v>
      </c>
      <c r="G4" s="143">
        <f>F4+1</f>
        <v>6</v>
      </c>
      <c r="H4" s="143">
        <f>G4+1</f>
        <v>7</v>
      </c>
      <c r="I4" s="143">
        <f>H4+1</f>
        <v>8</v>
      </c>
      <c r="J4" s="143">
        <f t="shared" si="0"/>
        <v>9</v>
      </c>
      <c r="K4" s="143">
        <f t="shared" si="0"/>
        <v>10</v>
      </c>
      <c r="L4" s="143">
        <f t="shared" si="0"/>
        <v>11</v>
      </c>
      <c r="M4" s="143">
        <f t="shared" si="0"/>
        <v>12</v>
      </c>
      <c r="N4" s="143">
        <f t="shared" si="0"/>
        <v>13</v>
      </c>
      <c r="O4" s="143">
        <f t="shared" si="0"/>
        <v>14</v>
      </c>
      <c r="P4" s="143">
        <f t="shared" si="0"/>
        <v>15</v>
      </c>
      <c r="Q4" s="143">
        <f t="shared" si="0"/>
        <v>16</v>
      </c>
      <c r="R4" s="143">
        <f t="shared" si="0"/>
        <v>17</v>
      </c>
      <c r="S4" s="143">
        <f t="shared" si="0"/>
        <v>18</v>
      </c>
      <c r="T4" s="143">
        <f t="shared" si="0"/>
        <v>19</v>
      </c>
    </row>
    <row r="5" spans="1:20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</row>
    <row r="6" spans="1:20">
      <c r="A6" s="59" t="s">
        <v>173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</row>
    <row r="7" spans="1:20" s="50" customFormat="1"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</row>
    <row r="8" spans="1:20">
      <c r="A8" s="14" t="str">
        <f>CONCATENATE(Allocators!A25," ",Allocators!B25)</f>
        <v>BULK_TRANS PRODUCTION</v>
      </c>
      <c r="B8" s="8">
        <f>Allocators!D25</f>
        <v>0</v>
      </c>
      <c r="C8" s="8">
        <f>Allocators!E25</f>
        <v>0</v>
      </c>
      <c r="D8" s="8">
        <f>Allocators!F25</f>
        <v>0</v>
      </c>
      <c r="E8" s="8">
        <f>Allocators!G25</f>
        <v>0</v>
      </c>
      <c r="F8" s="8">
        <f>Allocators!H25</f>
        <v>0</v>
      </c>
      <c r="G8" s="8">
        <f>Allocators!I25</f>
        <v>0</v>
      </c>
      <c r="H8" s="8">
        <f>Allocators!J25</f>
        <v>0</v>
      </c>
      <c r="I8" s="8">
        <f>Allocators!K25</f>
        <v>0</v>
      </c>
      <c r="J8" s="8">
        <f>Allocators!L25</f>
        <v>0</v>
      </c>
      <c r="K8" s="8">
        <f>Allocators!M25</f>
        <v>0</v>
      </c>
      <c r="L8" s="8">
        <f>Allocators!N25</f>
        <v>0</v>
      </c>
      <c r="M8" s="8">
        <f>Allocators!O25</f>
        <v>0</v>
      </c>
      <c r="N8" s="8">
        <f>Allocators!P25</f>
        <v>0</v>
      </c>
      <c r="O8" s="8">
        <f>Allocators!Q25</f>
        <v>0</v>
      </c>
      <c r="P8" s="8">
        <f>Allocators!R25</f>
        <v>0</v>
      </c>
      <c r="Q8" s="8">
        <f>Allocators!S25</f>
        <v>0</v>
      </c>
      <c r="R8" s="8">
        <f>Allocators!T25</f>
        <v>0</v>
      </c>
      <c r="S8" s="8">
        <f>Allocators!U25</f>
        <v>0</v>
      </c>
      <c r="T8" s="8">
        <f>Allocators!V25</f>
        <v>0</v>
      </c>
    </row>
    <row r="9" spans="1:20">
      <c r="A9" s="14" t="str">
        <f>CONCATENATE(Allocators!A26," ",Allocators!B26)</f>
        <v>BULK_TRANS BULKTRAN</v>
      </c>
      <c r="B9" s="8">
        <f>Allocators!D26</f>
        <v>0.99999999999999978</v>
      </c>
      <c r="C9" s="8">
        <f>Allocators!E26</f>
        <v>0.49258299045690018</v>
      </c>
      <c r="D9" s="8">
        <f>Allocators!F26</f>
        <v>2.435013732763805E-2</v>
      </c>
      <c r="E9" s="8">
        <f>Allocators!G26</f>
        <v>8.9193157505646409E-2</v>
      </c>
      <c r="F9" s="8">
        <f>Allocators!H26</f>
        <v>2.8074839270930295E-3</v>
      </c>
      <c r="G9" s="8">
        <f>Allocators!I26</f>
        <v>2.6327685920476382E-4</v>
      </c>
      <c r="H9" s="8">
        <f>Allocators!J26</f>
        <v>6.7800674659926619E-2</v>
      </c>
      <c r="I9" s="8">
        <f>Allocators!K26</f>
        <v>1.2633240990485033E-2</v>
      </c>
      <c r="J9" s="8">
        <f>Allocators!L26</f>
        <v>5.7087263726468785E-3</v>
      </c>
      <c r="K9" s="8">
        <f>Allocators!M26</f>
        <v>2.5671504371235472E-4</v>
      </c>
      <c r="L9" s="8">
        <f>Allocators!N26</f>
        <v>2.3684512263677736E-3</v>
      </c>
      <c r="M9" s="8">
        <f>Allocators!O26</f>
        <v>3.8759300778423753E-2</v>
      </c>
      <c r="N9" s="8">
        <f>Allocators!P26</f>
        <v>0.20484399369001716</v>
      </c>
      <c r="O9" s="8">
        <f>Allocators!Q26</f>
        <v>3.6991430122001623E-2</v>
      </c>
      <c r="P9" s="8">
        <f>Allocators!R26</f>
        <v>2.0821479601917676E-2</v>
      </c>
      <c r="Q9" s="8">
        <f>Allocators!S26</f>
        <v>3.4875182441241053E-4</v>
      </c>
      <c r="R9" s="8">
        <f>Allocators!T26</f>
        <v>2.7018961360604304E-4</v>
      </c>
      <c r="S9" s="8">
        <f>Allocators!U26</f>
        <v>0</v>
      </c>
      <c r="T9" s="8">
        <f>Allocators!V26</f>
        <v>0</v>
      </c>
    </row>
    <row r="10" spans="1:20">
      <c r="A10" s="14" t="str">
        <f>CONCATENATE(Allocators!A27," ",Allocators!B27)</f>
        <v>BULK_TRANS SUBTRAN</v>
      </c>
      <c r="B10" s="8">
        <f>Allocators!D27</f>
        <v>0</v>
      </c>
      <c r="C10" s="8">
        <f>Allocators!E27</f>
        <v>0</v>
      </c>
      <c r="D10" s="8">
        <f>Allocators!F27</f>
        <v>0</v>
      </c>
      <c r="E10" s="8">
        <f>Allocators!G27</f>
        <v>0</v>
      </c>
      <c r="F10" s="8">
        <f>Allocators!H27</f>
        <v>0</v>
      </c>
      <c r="G10" s="8">
        <f>Allocators!I27</f>
        <v>0</v>
      </c>
      <c r="H10" s="8">
        <f>Allocators!J27</f>
        <v>0</v>
      </c>
      <c r="I10" s="8">
        <f>Allocators!K27</f>
        <v>0</v>
      </c>
      <c r="J10" s="8">
        <f>Allocators!L27</f>
        <v>0</v>
      </c>
      <c r="K10" s="8">
        <f>Allocators!M27</f>
        <v>0</v>
      </c>
      <c r="L10" s="8">
        <f>Allocators!N27</f>
        <v>0</v>
      </c>
      <c r="M10" s="8">
        <f>Allocators!O27</f>
        <v>0</v>
      </c>
      <c r="N10" s="8">
        <f>Allocators!P27</f>
        <v>0</v>
      </c>
      <c r="O10" s="8">
        <f>Allocators!Q27</f>
        <v>0</v>
      </c>
      <c r="P10" s="8">
        <f>Allocators!R27</f>
        <v>0</v>
      </c>
      <c r="Q10" s="8">
        <f>Allocators!S27</f>
        <v>0</v>
      </c>
      <c r="R10" s="8">
        <f>Allocators!T27</f>
        <v>0</v>
      </c>
      <c r="S10" s="8">
        <f>Allocators!U27</f>
        <v>0</v>
      </c>
      <c r="T10" s="8">
        <f>Allocators!V27</f>
        <v>0</v>
      </c>
    </row>
    <row r="11" spans="1:20">
      <c r="A11" s="14" t="str">
        <f>CONCATENATE(Allocators!A28," ",Allocators!B28)</f>
        <v>BULK_TRANS DISTPRI</v>
      </c>
      <c r="B11" s="8">
        <f>Allocators!D28</f>
        <v>0</v>
      </c>
      <c r="C11" s="8">
        <f>Allocators!E28</f>
        <v>0</v>
      </c>
      <c r="D11" s="8">
        <f>Allocators!F28</f>
        <v>0</v>
      </c>
      <c r="E11" s="8">
        <f>Allocators!G28</f>
        <v>0</v>
      </c>
      <c r="F11" s="8">
        <f>Allocators!H28</f>
        <v>0</v>
      </c>
      <c r="G11" s="8">
        <f>Allocators!I28</f>
        <v>0</v>
      </c>
      <c r="H11" s="8">
        <f>Allocators!J28</f>
        <v>0</v>
      </c>
      <c r="I11" s="8">
        <f>Allocators!K28</f>
        <v>0</v>
      </c>
      <c r="J11" s="8">
        <f>Allocators!L28</f>
        <v>0</v>
      </c>
      <c r="K11" s="8">
        <f>Allocators!M28</f>
        <v>0</v>
      </c>
      <c r="L11" s="8">
        <f>Allocators!N28</f>
        <v>0</v>
      </c>
      <c r="M11" s="8">
        <f>Allocators!O28</f>
        <v>0</v>
      </c>
      <c r="N11" s="8">
        <f>Allocators!P28</f>
        <v>0</v>
      </c>
      <c r="O11" s="8">
        <f>Allocators!Q28</f>
        <v>0</v>
      </c>
      <c r="P11" s="8">
        <f>Allocators!R28</f>
        <v>0</v>
      </c>
      <c r="Q11" s="8">
        <f>Allocators!S28</f>
        <v>0</v>
      </c>
      <c r="R11" s="8">
        <f>Allocators!T28</f>
        <v>0</v>
      </c>
      <c r="S11" s="8">
        <f>Allocators!U28</f>
        <v>0</v>
      </c>
      <c r="T11" s="8">
        <f>Allocators!V28</f>
        <v>0</v>
      </c>
    </row>
    <row r="12" spans="1:20">
      <c r="A12" s="14" t="str">
        <f>CONCATENATE(Allocators!A29," ",Allocators!B29)</f>
        <v>BULK_TRANS DISTSEC</v>
      </c>
      <c r="B12" s="8">
        <f>Allocators!D29</f>
        <v>0</v>
      </c>
      <c r="C12" s="8">
        <f>Allocators!E29</f>
        <v>0</v>
      </c>
      <c r="D12" s="8">
        <f>Allocators!F29</f>
        <v>0</v>
      </c>
      <c r="E12" s="8">
        <f>Allocators!G29</f>
        <v>0</v>
      </c>
      <c r="F12" s="8">
        <f>Allocators!H29</f>
        <v>0</v>
      </c>
      <c r="G12" s="8">
        <f>Allocators!I29</f>
        <v>0</v>
      </c>
      <c r="H12" s="8">
        <f>Allocators!J29</f>
        <v>0</v>
      </c>
      <c r="I12" s="8">
        <f>Allocators!K29</f>
        <v>0</v>
      </c>
      <c r="J12" s="8">
        <f>Allocators!L29</f>
        <v>0</v>
      </c>
      <c r="K12" s="8">
        <f>Allocators!M29</f>
        <v>0</v>
      </c>
      <c r="L12" s="8">
        <f>Allocators!N29</f>
        <v>0</v>
      </c>
      <c r="M12" s="8">
        <f>Allocators!O29</f>
        <v>0</v>
      </c>
      <c r="N12" s="8">
        <f>Allocators!P29</f>
        <v>0</v>
      </c>
      <c r="O12" s="8">
        <f>Allocators!Q29</f>
        <v>0</v>
      </c>
      <c r="P12" s="8">
        <f>Allocators!R29</f>
        <v>0</v>
      </c>
      <c r="Q12" s="8">
        <f>Allocators!S29</f>
        <v>0</v>
      </c>
      <c r="R12" s="8">
        <f>Allocators!T29</f>
        <v>0</v>
      </c>
      <c r="S12" s="8">
        <f>Allocators!U29</f>
        <v>0</v>
      </c>
      <c r="T12" s="8">
        <f>Allocators!V29</f>
        <v>0</v>
      </c>
    </row>
    <row r="13" spans="1:20">
      <c r="A13" s="14" t="str">
        <f>CONCATENATE(Allocators!A30," ",Allocators!B30)</f>
        <v>BULK_TRANS ENERGY</v>
      </c>
      <c r="B13" s="8">
        <f>Allocators!D30</f>
        <v>0</v>
      </c>
      <c r="C13" s="8">
        <f>Allocators!E30</f>
        <v>0</v>
      </c>
      <c r="D13" s="8">
        <f>Allocators!F30</f>
        <v>0</v>
      </c>
      <c r="E13" s="8">
        <f>Allocators!G30</f>
        <v>0</v>
      </c>
      <c r="F13" s="8">
        <f>Allocators!H30</f>
        <v>0</v>
      </c>
      <c r="G13" s="8">
        <f>Allocators!I30</f>
        <v>0</v>
      </c>
      <c r="H13" s="8">
        <f>Allocators!J30</f>
        <v>0</v>
      </c>
      <c r="I13" s="8">
        <f>Allocators!K30</f>
        <v>0</v>
      </c>
      <c r="J13" s="8">
        <f>Allocators!L30</f>
        <v>0</v>
      </c>
      <c r="K13" s="8">
        <f>Allocators!M30</f>
        <v>0</v>
      </c>
      <c r="L13" s="8">
        <f>Allocators!N30</f>
        <v>0</v>
      </c>
      <c r="M13" s="8">
        <f>Allocators!O30</f>
        <v>0</v>
      </c>
      <c r="N13" s="8">
        <f>Allocators!P30</f>
        <v>0</v>
      </c>
      <c r="O13" s="8">
        <f>Allocators!Q30</f>
        <v>0</v>
      </c>
      <c r="P13" s="8">
        <f>Allocators!R30</f>
        <v>0</v>
      </c>
      <c r="Q13" s="8">
        <f>Allocators!S30</f>
        <v>0</v>
      </c>
      <c r="R13" s="8">
        <f>Allocators!T30</f>
        <v>0</v>
      </c>
      <c r="S13" s="8">
        <f>Allocators!U30</f>
        <v>0</v>
      </c>
      <c r="T13" s="8">
        <f>Allocators!V30</f>
        <v>0</v>
      </c>
    </row>
    <row r="14" spans="1:20">
      <c r="A14" s="14" t="str">
        <f>CONCATENATE(Allocators!A31," ",Allocators!B31)</f>
        <v>BULK_TRANS CUSTOMER</v>
      </c>
      <c r="B14" s="8">
        <f>Allocators!D31</f>
        <v>0</v>
      </c>
      <c r="C14" s="8">
        <f>Allocators!E31</f>
        <v>0</v>
      </c>
      <c r="D14" s="8">
        <f>Allocators!F31</f>
        <v>0</v>
      </c>
      <c r="E14" s="8">
        <f>Allocators!G31</f>
        <v>0</v>
      </c>
      <c r="F14" s="8">
        <f>Allocators!H31</f>
        <v>0</v>
      </c>
      <c r="G14" s="8">
        <f>Allocators!I31</f>
        <v>0</v>
      </c>
      <c r="H14" s="8">
        <f>Allocators!J31</f>
        <v>0</v>
      </c>
      <c r="I14" s="8">
        <f>Allocators!K31</f>
        <v>0</v>
      </c>
      <c r="J14" s="8">
        <f>Allocators!L31</f>
        <v>0</v>
      </c>
      <c r="K14" s="8">
        <f>Allocators!M31</f>
        <v>0</v>
      </c>
      <c r="L14" s="8">
        <f>Allocators!N31</f>
        <v>0</v>
      </c>
      <c r="M14" s="8">
        <f>Allocators!O31</f>
        <v>0</v>
      </c>
      <c r="N14" s="8">
        <f>Allocators!P31</f>
        <v>0</v>
      </c>
      <c r="O14" s="8">
        <f>Allocators!Q31</f>
        <v>0</v>
      </c>
      <c r="P14" s="8">
        <f>Allocators!R31</f>
        <v>0</v>
      </c>
      <c r="Q14" s="8">
        <f>Allocators!S31</f>
        <v>0</v>
      </c>
      <c r="R14" s="8">
        <f>Allocators!T31</f>
        <v>0</v>
      </c>
      <c r="S14" s="8">
        <f>Allocators!U31</f>
        <v>0</v>
      </c>
      <c r="T14" s="8">
        <f>Allocators!V31</f>
        <v>0</v>
      </c>
    </row>
    <row r="15" spans="1:20">
      <c r="A15" s="14" t="str">
        <f>CONCATENATE(Allocators!A32," ",Allocators!B32)</f>
        <v>BULK_TRANS TOTAL</v>
      </c>
      <c r="B15" s="8">
        <f>Allocators!D32</f>
        <v>0.99999999999999978</v>
      </c>
      <c r="C15" s="8">
        <f>Allocators!E32</f>
        <v>0.49258299045690018</v>
      </c>
      <c r="D15" s="8">
        <f>Allocators!F32</f>
        <v>2.435013732763805E-2</v>
      </c>
      <c r="E15" s="8">
        <f>Allocators!G32</f>
        <v>8.9193157505646409E-2</v>
      </c>
      <c r="F15" s="8">
        <f>Allocators!H32</f>
        <v>2.8074839270930295E-3</v>
      </c>
      <c r="G15" s="8">
        <f>Allocators!I32</f>
        <v>2.6327685920476382E-4</v>
      </c>
      <c r="H15" s="8">
        <f>Allocators!J32</f>
        <v>6.7800674659926619E-2</v>
      </c>
      <c r="I15" s="8">
        <f>Allocators!K32</f>
        <v>1.2633240990485033E-2</v>
      </c>
      <c r="J15" s="8">
        <f>Allocators!L32</f>
        <v>5.7087263726468785E-3</v>
      </c>
      <c r="K15" s="8">
        <f>Allocators!M32</f>
        <v>2.5671504371235472E-4</v>
      </c>
      <c r="L15" s="8">
        <f>Allocators!N32</f>
        <v>2.3684512263677736E-3</v>
      </c>
      <c r="M15" s="8">
        <f>Allocators!O32</f>
        <v>3.8759300778423753E-2</v>
      </c>
      <c r="N15" s="8">
        <f>Allocators!P32</f>
        <v>0.20484399369001716</v>
      </c>
      <c r="O15" s="8">
        <f>Allocators!Q32</f>
        <v>3.6991430122001623E-2</v>
      </c>
      <c r="P15" s="8">
        <f>Allocators!R32</f>
        <v>2.0821479601917676E-2</v>
      </c>
      <c r="Q15" s="8">
        <f>Allocators!S32</f>
        <v>3.4875182441241053E-4</v>
      </c>
      <c r="R15" s="8">
        <f>Allocators!T32</f>
        <v>2.7018961360604304E-4</v>
      </c>
      <c r="S15" s="8">
        <f>Allocators!U32</f>
        <v>0</v>
      </c>
      <c r="T15" s="8">
        <f>Allocators!V32</f>
        <v>0</v>
      </c>
    </row>
    <row r="16" spans="1:20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>
      <c r="A17" s="14" t="str">
        <f>CONCATENATE(Allocators!A125," ",Allocators!B125)</f>
        <v>CUST_902 PRODUCTION</v>
      </c>
      <c r="B17" s="8">
        <f>Allocators!D125</f>
        <v>0</v>
      </c>
      <c r="C17" s="8">
        <f>Allocators!E125</f>
        <v>0</v>
      </c>
      <c r="D17" s="8">
        <f>Allocators!F125</f>
        <v>0</v>
      </c>
      <c r="E17" s="8">
        <f>Allocators!G125</f>
        <v>0</v>
      </c>
      <c r="F17" s="8">
        <f>Allocators!H125</f>
        <v>0</v>
      </c>
      <c r="G17" s="8">
        <f>Allocators!I125</f>
        <v>0</v>
      </c>
      <c r="H17" s="8">
        <f>Allocators!J125</f>
        <v>0</v>
      </c>
      <c r="I17" s="8">
        <f>Allocators!K125</f>
        <v>0</v>
      </c>
      <c r="J17" s="8">
        <f>Allocators!L125</f>
        <v>0</v>
      </c>
      <c r="K17" s="8">
        <f>Allocators!M125</f>
        <v>0</v>
      </c>
      <c r="L17" s="8">
        <f>Allocators!N125</f>
        <v>0</v>
      </c>
      <c r="M17" s="8">
        <f>Allocators!O125</f>
        <v>0</v>
      </c>
      <c r="N17" s="8">
        <f>Allocators!P125</f>
        <v>0</v>
      </c>
      <c r="O17" s="8">
        <f>Allocators!Q125</f>
        <v>0</v>
      </c>
      <c r="P17" s="8">
        <f>Allocators!R125</f>
        <v>0</v>
      </c>
      <c r="Q17" s="8">
        <f>Allocators!S125</f>
        <v>0</v>
      </c>
      <c r="R17" s="8">
        <f>Allocators!T125</f>
        <v>0</v>
      </c>
      <c r="S17" s="8">
        <f>Allocators!U125</f>
        <v>0</v>
      </c>
      <c r="T17" s="8">
        <f>Allocators!V125</f>
        <v>0</v>
      </c>
    </row>
    <row r="18" spans="1:20">
      <c r="A18" s="14" t="str">
        <f>CONCATENATE(Allocators!A126," ",Allocators!B126)</f>
        <v>CUST_902 BULKTRAN</v>
      </c>
      <c r="B18" s="8">
        <f>Allocators!D126</f>
        <v>0</v>
      </c>
      <c r="C18" s="8">
        <f>Allocators!E126</f>
        <v>0</v>
      </c>
      <c r="D18" s="8">
        <f>Allocators!F126</f>
        <v>0</v>
      </c>
      <c r="E18" s="8">
        <f>Allocators!G126</f>
        <v>0</v>
      </c>
      <c r="F18" s="8">
        <f>Allocators!H126</f>
        <v>0</v>
      </c>
      <c r="G18" s="8">
        <f>Allocators!I126</f>
        <v>0</v>
      </c>
      <c r="H18" s="8">
        <f>Allocators!J126</f>
        <v>0</v>
      </c>
      <c r="I18" s="8">
        <f>Allocators!K126</f>
        <v>0</v>
      </c>
      <c r="J18" s="8">
        <f>Allocators!L126</f>
        <v>0</v>
      </c>
      <c r="K18" s="8">
        <f>Allocators!M126</f>
        <v>0</v>
      </c>
      <c r="L18" s="8">
        <f>Allocators!N126</f>
        <v>0</v>
      </c>
      <c r="M18" s="8">
        <f>Allocators!O126</f>
        <v>0</v>
      </c>
      <c r="N18" s="8">
        <f>Allocators!P126</f>
        <v>0</v>
      </c>
      <c r="O18" s="8">
        <f>Allocators!Q126</f>
        <v>0</v>
      </c>
      <c r="P18" s="8">
        <f>Allocators!R126</f>
        <v>0</v>
      </c>
      <c r="Q18" s="8">
        <f>Allocators!S126</f>
        <v>0</v>
      </c>
      <c r="R18" s="8">
        <f>Allocators!T126</f>
        <v>0</v>
      </c>
      <c r="S18" s="8">
        <f>Allocators!U126</f>
        <v>0</v>
      </c>
      <c r="T18" s="8">
        <f>Allocators!V126</f>
        <v>0</v>
      </c>
    </row>
    <row r="19" spans="1:20">
      <c r="A19" s="14" t="str">
        <f>CONCATENATE(Allocators!A127," ",Allocators!B127)</f>
        <v>CUST_902 SUBTRAN</v>
      </c>
      <c r="B19" s="8">
        <f>Allocators!D127</f>
        <v>0</v>
      </c>
      <c r="C19" s="8">
        <f>Allocators!E127</f>
        <v>0</v>
      </c>
      <c r="D19" s="8">
        <f>Allocators!F127</f>
        <v>0</v>
      </c>
      <c r="E19" s="8">
        <f>Allocators!G127</f>
        <v>0</v>
      </c>
      <c r="F19" s="8">
        <f>Allocators!H127</f>
        <v>0</v>
      </c>
      <c r="G19" s="8">
        <f>Allocators!I127</f>
        <v>0</v>
      </c>
      <c r="H19" s="8">
        <f>Allocators!J127</f>
        <v>0</v>
      </c>
      <c r="I19" s="8">
        <f>Allocators!K127</f>
        <v>0</v>
      </c>
      <c r="J19" s="8">
        <f>Allocators!L127</f>
        <v>0</v>
      </c>
      <c r="K19" s="8">
        <f>Allocators!M127</f>
        <v>0</v>
      </c>
      <c r="L19" s="8">
        <f>Allocators!N127</f>
        <v>0</v>
      </c>
      <c r="M19" s="8">
        <f>Allocators!O127</f>
        <v>0</v>
      </c>
      <c r="N19" s="8">
        <f>Allocators!P127</f>
        <v>0</v>
      </c>
      <c r="O19" s="8">
        <f>Allocators!Q127</f>
        <v>0</v>
      </c>
      <c r="P19" s="8">
        <f>Allocators!R127</f>
        <v>0</v>
      </c>
      <c r="Q19" s="8">
        <f>Allocators!S127</f>
        <v>0</v>
      </c>
      <c r="R19" s="8">
        <f>Allocators!T127</f>
        <v>0</v>
      </c>
      <c r="S19" s="8">
        <f>Allocators!U127</f>
        <v>0</v>
      </c>
      <c r="T19" s="8">
        <f>Allocators!V127</f>
        <v>0</v>
      </c>
    </row>
    <row r="20" spans="1:20">
      <c r="A20" s="14" t="str">
        <f>CONCATENATE(Allocators!A128," ",Allocators!B128)</f>
        <v>CUST_902 DISTPRI</v>
      </c>
      <c r="B20" s="8">
        <f>Allocators!D128</f>
        <v>0</v>
      </c>
      <c r="C20" s="8">
        <f>Allocators!E128</f>
        <v>0</v>
      </c>
      <c r="D20" s="8">
        <f>Allocators!F128</f>
        <v>0</v>
      </c>
      <c r="E20" s="8">
        <f>Allocators!G128</f>
        <v>0</v>
      </c>
      <c r="F20" s="8">
        <f>Allocators!H128</f>
        <v>0</v>
      </c>
      <c r="G20" s="8">
        <f>Allocators!I128</f>
        <v>0</v>
      </c>
      <c r="H20" s="8">
        <f>Allocators!J128</f>
        <v>0</v>
      </c>
      <c r="I20" s="8">
        <f>Allocators!K128</f>
        <v>0</v>
      </c>
      <c r="J20" s="8">
        <f>Allocators!L128</f>
        <v>0</v>
      </c>
      <c r="K20" s="8">
        <f>Allocators!M128</f>
        <v>0</v>
      </c>
      <c r="L20" s="8">
        <f>Allocators!N128</f>
        <v>0</v>
      </c>
      <c r="M20" s="8">
        <f>Allocators!O128</f>
        <v>0</v>
      </c>
      <c r="N20" s="8">
        <f>Allocators!P128</f>
        <v>0</v>
      </c>
      <c r="O20" s="8">
        <f>Allocators!Q128</f>
        <v>0</v>
      </c>
      <c r="P20" s="8">
        <f>Allocators!R128</f>
        <v>0</v>
      </c>
      <c r="Q20" s="8">
        <f>Allocators!S128</f>
        <v>0</v>
      </c>
      <c r="R20" s="8">
        <f>Allocators!T128</f>
        <v>0</v>
      </c>
      <c r="S20" s="8">
        <f>Allocators!U128</f>
        <v>0</v>
      </c>
      <c r="T20" s="8">
        <f>Allocators!V128</f>
        <v>0</v>
      </c>
    </row>
    <row r="21" spans="1:20">
      <c r="A21" s="14" t="str">
        <f>CONCATENATE(Allocators!A129," ",Allocators!B129)</f>
        <v>CUST_902 DISTSEC</v>
      </c>
      <c r="B21" s="8">
        <f>Allocators!D129</f>
        <v>0</v>
      </c>
      <c r="C21" s="8">
        <f>Allocators!E129</f>
        <v>0</v>
      </c>
      <c r="D21" s="8">
        <f>Allocators!F129</f>
        <v>0</v>
      </c>
      <c r="E21" s="8">
        <f>Allocators!G129</f>
        <v>0</v>
      </c>
      <c r="F21" s="8">
        <f>Allocators!H129</f>
        <v>0</v>
      </c>
      <c r="G21" s="8">
        <f>Allocators!I129</f>
        <v>0</v>
      </c>
      <c r="H21" s="8">
        <f>Allocators!J129</f>
        <v>0</v>
      </c>
      <c r="I21" s="8">
        <f>Allocators!K129</f>
        <v>0</v>
      </c>
      <c r="J21" s="8">
        <f>Allocators!L129</f>
        <v>0</v>
      </c>
      <c r="K21" s="8">
        <f>Allocators!M129</f>
        <v>0</v>
      </c>
      <c r="L21" s="8">
        <f>Allocators!N129</f>
        <v>0</v>
      </c>
      <c r="M21" s="8">
        <f>Allocators!O129</f>
        <v>0</v>
      </c>
      <c r="N21" s="8">
        <f>Allocators!P129</f>
        <v>0</v>
      </c>
      <c r="O21" s="8">
        <f>Allocators!Q129</f>
        <v>0</v>
      </c>
      <c r="P21" s="8">
        <f>Allocators!R129</f>
        <v>0</v>
      </c>
      <c r="Q21" s="8">
        <f>Allocators!S129</f>
        <v>0</v>
      </c>
      <c r="R21" s="8">
        <f>Allocators!T129</f>
        <v>0</v>
      </c>
      <c r="S21" s="8">
        <f>Allocators!U129</f>
        <v>0</v>
      </c>
      <c r="T21" s="8">
        <f>Allocators!V129</f>
        <v>0</v>
      </c>
    </row>
    <row r="22" spans="1:20">
      <c r="A22" s="14" t="str">
        <f>CONCATENATE(Allocators!A130," ",Allocators!B130)</f>
        <v>CUST_902 ENERGY</v>
      </c>
      <c r="B22" s="8">
        <f>Allocators!D130</f>
        <v>0</v>
      </c>
      <c r="C22" s="8">
        <f>Allocators!E130</f>
        <v>0</v>
      </c>
      <c r="D22" s="8">
        <f>Allocators!F130</f>
        <v>0</v>
      </c>
      <c r="E22" s="8">
        <f>Allocators!G130</f>
        <v>0</v>
      </c>
      <c r="F22" s="8">
        <f>Allocators!H130</f>
        <v>0</v>
      </c>
      <c r="G22" s="8">
        <f>Allocators!I130</f>
        <v>0</v>
      </c>
      <c r="H22" s="8">
        <f>Allocators!J130</f>
        <v>0</v>
      </c>
      <c r="I22" s="8">
        <f>Allocators!K130</f>
        <v>0</v>
      </c>
      <c r="J22" s="8">
        <f>Allocators!L130</f>
        <v>0</v>
      </c>
      <c r="K22" s="8">
        <f>Allocators!M130</f>
        <v>0</v>
      </c>
      <c r="L22" s="8">
        <f>Allocators!N130</f>
        <v>0</v>
      </c>
      <c r="M22" s="8">
        <f>Allocators!O130</f>
        <v>0</v>
      </c>
      <c r="N22" s="8">
        <f>Allocators!P130</f>
        <v>0</v>
      </c>
      <c r="O22" s="8">
        <f>Allocators!Q130</f>
        <v>0</v>
      </c>
      <c r="P22" s="8">
        <f>Allocators!R130</f>
        <v>0</v>
      </c>
      <c r="Q22" s="8">
        <f>Allocators!S130</f>
        <v>0</v>
      </c>
      <c r="R22" s="8">
        <f>Allocators!T130</f>
        <v>0</v>
      </c>
      <c r="S22" s="8">
        <f>Allocators!U130</f>
        <v>0</v>
      </c>
      <c r="T22" s="8">
        <f>Allocators!V130</f>
        <v>0</v>
      </c>
    </row>
    <row r="23" spans="1:20">
      <c r="A23" s="14" t="str">
        <f>CONCATENATE(Allocators!A131," ",Allocators!B131)</f>
        <v>CUST_902 CUSTOMER</v>
      </c>
      <c r="B23" s="8">
        <f>Allocators!D131</f>
        <v>0.99999999999999967</v>
      </c>
      <c r="C23" s="8">
        <f>Allocators!E131</f>
        <v>0.79082538514787537</v>
      </c>
      <c r="D23" s="8">
        <f>Allocators!F131</f>
        <v>0.1383780777797409</v>
      </c>
      <c r="E23" s="8">
        <f>Allocators!G131</f>
        <v>5.8295704359361288E-2</v>
      </c>
      <c r="F23" s="8">
        <f>Allocators!H131</f>
        <v>7.9071532220925287E-4</v>
      </c>
      <c r="G23" s="8">
        <f>Allocators!I131</f>
        <v>6.0824255554557908E-5</v>
      </c>
      <c r="H23" s="8">
        <f>Allocators!J131</f>
        <v>7.6522706273877139E-3</v>
      </c>
      <c r="I23" s="8">
        <f>Allocators!K131</f>
        <v>8.544359708854563E-4</v>
      </c>
      <c r="J23" s="8">
        <f>Allocators!L131</f>
        <v>2.4619341533987726E-4</v>
      </c>
      <c r="K23" s="8">
        <f>Allocators!M131</f>
        <v>2.8963931216456146E-5</v>
      </c>
      <c r="L23" s="8">
        <f>Allocators!N131</f>
        <v>6.9513434919494756E-5</v>
      </c>
      <c r="M23" s="8">
        <f>Allocators!O131</f>
        <v>6.082425555455791E-4</v>
      </c>
      <c r="N23" s="8">
        <f>Allocators!P131</f>
        <v>4.3445896824684222E-4</v>
      </c>
      <c r="O23" s="8">
        <f>Allocators!Q131</f>
        <v>5.2135076189621067E-5</v>
      </c>
      <c r="P23" s="8">
        <f>Allocators!R131</f>
        <v>1.6335657206081268E-3</v>
      </c>
      <c r="Q23" s="8">
        <f>Allocators!S131</f>
        <v>1.1585572486582459E-5</v>
      </c>
      <c r="R23" s="8">
        <f>Allocators!T131</f>
        <v>5.7927862432912292E-5</v>
      </c>
      <c r="S23" s="8">
        <f>Allocators!U131</f>
        <v>0</v>
      </c>
      <c r="T23" s="8">
        <f>Allocators!V131</f>
        <v>0</v>
      </c>
    </row>
    <row r="24" spans="1:20">
      <c r="A24" s="14" t="str">
        <f>CONCATENATE(Allocators!A132," ",Allocators!B132)</f>
        <v>CUST_902 TOTAL</v>
      </c>
      <c r="B24" s="8">
        <f>Allocators!D132</f>
        <v>0.99999999999999967</v>
      </c>
      <c r="C24" s="8">
        <f>Allocators!E132</f>
        <v>0.79082538514787537</v>
      </c>
      <c r="D24" s="8">
        <f>Allocators!F132</f>
        <v>0.1383780777797409</v>
      </c>
      <c r="E24" s="8">
        <f>Allocators!G132</f>
        <v>5.8295704359361288E-2</v>
      </c>
      <c r="F24" s="8">
        <f>Allocators!H132</f>
        <v>7.9071532220925287E-4</v>
      </c>
      <c r="G24" s="8">
        <f>Allocators!I132</f>
        <v>6.0824255554557908E-5</v>
      </c>
      <c r="H24" s="8">
        <f>Allocators!J132</f>
        <v>7.6522706273877139E-3</v>
      </c>
      <c r="I24" s="8">
        <f>Allocators!K132</f>
        <v>8.544359708854563E-4</v>
      </c>
      <c r="J24" s="8">
        <f>Allocators!L132</f>
        <v>2.4619341533987726E-4</v>
      </c>
      <c r="K24" s="8">
        <f>Allocators!M132</f>
        <v>2.8963931216456146E-5</v>
      </c>
      <c r="L24" s="8">
        <f>Allocators!N132</f>
        <v>6.9513434919494756E-5</v>
      </c>
      <c r="M24" s="8">
        <f>Allocators!O132</f>
        <v>6.082425555455791E-4</v>
      </c>
      <c r="N24" s="8">
        <f>Allocators!P132</f>
        <v>4.3445896824684222E-4</v>
      </c>
      <c r="O24" s="8">
        <f>Allocators!Q132</f>
        <v>5.2135076189621067E-5</v>
      </c>
      <c r="P24" s="8">
        <f>Allocators!R132</f>
        <v>1.6335657206081268E-3</v>
      </c>
      <c r="Q24" s="8">
        <f>Allocators!S132</f>
        <v>1.1585572486582459E-5</v>
      </c>
      <c r="R24" s="8">
        <f>Allocators!T132</f>
        <v>5.7927862432912292E-5</v>
      </c>
      <c r="S24" s="8">
        <f>Allocators!U132</f>
        <v>0</v>
      </c>
      <c r="T24" s="8">
        <f>Allocators!V132</f>
        <v>0</v>
      </c>
    </row>
    <row r="25" spans="1:20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</row>
    <row r="26" spans="1:20">
      <c r="A26" s="14" t="str">
        <f>CONCATENATE(Allocators!A135," ",Allocators!B135)</f>
        <v>CUST_903 PRODUCTION</v>
      </c>
      <c r="B26" s="8">
        <f>Allocators!D135</f>
        <v>0</v>
      </c>
      <c r="C26" s="8">
        <f>Allocators!E135</f>
        <v>0</v>
      </c>
      <c r="D26" s="8">
        <f>Allocators!F135</f>
        <v>0</v>
      </c>
      <c r="E26" s="8">
        <f>Allocators!G135</f>
        <v>0</v>
      </c>
      <c r="F26" s="8">
        <f>Allocators!H135</f>
        <v>0</v>
      </c>
      <c r="G26" s="8">
        <f>Allocators!I135</f>
        <v>0</v>
      </c>
      <c r="H26" s="8">
        <f>Allocators!J135</f>
        <v>0</v>
      </c>
      <c r="I26" s="8">
        <f>Allocators!K135</f>
        <v>0</v>
      </c>
      <c r="J26" s="8">
        <f>Allocators!L135</f>
        <v>0</v>
      </c>
      <c r="K26" s="8">
        <f>Allocators!M135</f>
        <v>0</v>
      </c>
      <c r="L26" s="8">
        <f>Allocators!N135</f>
        <v>0</v>
      </c>
      <c r="M26" s="8">
        <f>Allocators!O135</f>
        <v>0</v>
      </c>
      <c r="N26" s="8">
        <f>Allocators!P135</f>
        <v>0</v>
      </c>
      <c r="O26" s="8">
        <f>Allocators!Q135</f>
        <v>0</v>
      </c>
      <c r="P26" s="8">
        <f>Allocators!R135</f>
        <v>0</v>
      </c>
      <c r="Q26" s="8">
        <f>Allocators!S135</f>
        <v>0</v>
      </c>
      <c r="R26" s="8">
        <f>Allocators!T135</f>
        <v>0</v>
      </c>
      <c r="S26" s="8">
        <f>Allocators!U135</f>
        <v>0</v>
      </c>
      <c r="T26" s="8">
        <f>Allocators!V135</f>
        <v>0</v>
      </c>
    </row>
    <row r="27" spans="1:20">
      <c r="A27" s="14" t="str">
        <f>CONCATENATE(Allocators!A136," ",Allocators!B136)</f>
        <v>CUST_903 BULKTRAN</v>
      </c>
      <c r="B27" s="8">
        <f>Allocators!D136</f>
        <v>0</v>
      </c>
      <c r="C27" s="8">
        <f>Allocators!E136</f>
        <v>0</v>
      </c>
      <c r="D27" s="8">
        <f>Allocators!F136</f>
        <v>0</v>
      </c>
      <c r="E27" s="8">
        <f>Allocators!G136</f>
        <v>0</v>
      </c>
      <c r="F27" s="8">
        <f>Allocators!H136</f>
        <v>0</v>
      </c>
      <c r="G27" s="8">
        <f>Allocators!I136</f>
        <v>0</v>
      </c>
      <c r="H27" s="8">
        <f>Allocators!J136</f>
        <v>0</v>
      </c>
      <c r="I27" s="8">
        <f>Allocators!K136</f>
        <v>0</v>
      </c>
      <c r="J27" s="8">
        <f>Allocators!L136</f>
        <v>0</v>
      </c>
      <c r="K27" s="8">
        <f>Allocators!M136</f>
        <v>0</v>
      </c>
      <c r="L27" s="8">
        <f>Allocators!N136</f>
        <v>0</v>
      </c>
      <c r="M27" s="8">
        <f>Allocators!O136</f>
        <v>0</v>
      </c>
      <c r="N27" s="8">
        <f>Allocators!P136</f>
        <v>0</v>
      </c>
      <c r="O27" s="8">
        <f>Allocators!Q136</f>
        <v>0</v>
      </c>
      <c r="P27" s="8">
        <f>Allocators!R136</f>
        <v>0</v>
      </c>
      <c r="Q27" s="8">
        <f>Allocators!S136</f>
        <v>0</v>
      </c>
      <c r="R27" s="8">
        <f>Allocators!T136</f>
        <v>0</v>
      </c>
      <c r="S27" s="8">
        <f>Allocators!U136</f>
        <v>0</v>
      </c>
      <c r="T27" s="8">
        <f>Allocators!V136</f>
        <v>0</v>
      </c>
    </row>
    <row r="28" spans="1:20">
      <c r="A28" s="14" t="str">
        <f>CONCATENATE(Allocators!A137," ",Allocators!B137)</f>
        <v>CUST_903 SUBTRAN</v>
      </c>
      <c r="B28" s="8">
        <f>Allocators!D137</f>
        <v>0</v>
      </c>
      <c r="C28" s="8">
        <f>Allocators!E137</f>
        <v>0</v>
      </c>
      <c r="D28" s="8">
        <f>Allocators!F137</f>
        <v>0</v>
      </c>
      <c r="E28" s="8">
        <f>Allocators!G137</f>
        <v>0</v>
      </c>
      <c r="F28" s="8">
        <f>Allocators!H137</f>
        <v>0</v>
      </c>
      <c r="G28" s="8">
        <f>Allocators!I137</f>
        <v>0</v>
      </c>
      <c r="H28" s="8">
        <f>Allocators!J137</f>
        <v>0</v>
      </c>
      <c r="I28" s="8">
        <f>Allocators!K137</f>
        <v>0</v>
      </c>
      <c r="J28" s="8">
        <f>Allocators!L137</f>
        <v>0</v>
      </c>
      <c r="K28" s="8">
        <f>Allocators!M137</f>
        <v>0</v>
      </c>
      <c r="L28" s="8">
        <f>Allocators!N137</f>
        <v>0</v>
      </c>
      <c r="M28" s="8">
        <f>Allocators!O137</f>
        <v>0</v>
      </c>
      <c r="N28" s="8">
        <f>Allocators!P137</f>
        <v>0</v>
      </c>
      <c r="O28" s="8">
        <f>Allocators!Q137</f>
        <v>0</v>
      </c>
      <c r="P28" s="8">
        <f>Allocators!R137</f>
        <v>0</v>
      </c>
      <c r="Q28" s="8">
        <f>Allocators!S137</f>
        <v>0</v>
      </c>
      <c r="R28" s="8">
        <f>Allocators!T137</f>
        <v>0</v>
      </c>
      <c r="S28" s="8">
        <f>Allocators!U137</f>
        <v>0</v>
      </c>
      <c r="T28" s="8">
        <f>Allocators!V137</f>
        <v>0</v>
      </c>
    </row>
    <row r="29" spans="1:20">
      <c r="A29" s="14" t="str">
        <f>CONCATENATE(Allocators!A138," ",Allocators!B138)</f>
        <v>CUST_903 DISTPRI</v>
      </c>
      <c r="B29" s="8">
        <f>Allocators!D138</f>
        <v>0</v>
      </c>
      <c r="C29" s="8">
        <f>Allocators!E138</f>
        <v>0</v>
      </c>
      <c r="D29" s="8">
        <f>Allocators!F138</f>
        <v>0</v>
      </c>
      <c r="E29" s="8">
        <f>Allocators!G138</f>
        <v>0</v>
      </c>
      <c r="F29" s="8">
        <f>Allocators!H138</f>
        <v>0</v>
      </c>
      <c r="G29" s="8">
        <f>Allocators!I138</f>
        <v>0</v>
      </c>
      <c r="H29" s="8">
        <f>Allocators!J138</f>
        <v>0</v>
      </c>
      <c r="I29" s="8">
        <f>Allocators!K138</f>
        <v>0</v>
      </c>
      <c r="J29" s="8">
        <f>Allocators!L138</f>
        <v>0</v>
      </c>
      <c r="K29" s="8">
        <f>Allocators!M138</f>
        <v>0</v>
      </c>
      <c r="L29" s="8">
        <f>Allocators!N138</f>
        <v>0</v>
      </c>
      <c r="M29" s="8">
        <f>Allocators!O138</f>
        <v>0</v>
      </c>
      <c r="N29" s="8">
        <f>Allocators!P138</f>
        <v>0</v>
      </c>
      <c r="O29" s="8">
        <f>Allocators!Q138</f>
        <v>0</v>
      </c>
      <c r="P29" s="8">
        <f>Allocators!R138</f>
        <v>0</v>
      </c>
      <c r="Q29" s="8">
        <f>Allocators!S138</f>
        <v>0</v>
      </c>
      <c r="R29" s="8">
        <f>Allocators!T138</f>
        <v>0</v>
      </c>
      <c r="S29" s="8">
        <f>Allocators!U138</f>
        <v>0</v>
      </c>
      <c r="T29" s="8">
        <f>Allocators!V138</f>
        <v>0</v>
      </c>
    </row>
    <row r="30" spans="1:20">
      <c r="A30" s="14" t="str">
        <f>CONCATENATE(Allocators!A139," ",Allocators!B139)</f>
        <v>CUST_903 DISTSEC</v>
      </c>
      <c r="B30" s="8">
        <f>Allocators!D139</f>
        <v>0</v>
      </c>
      <c r="C30" s="8">
        <f>Allocators!E139</f>
        <v>0</v>
      </c>
      <c r="D30" s="8">
        <f>Allocators!F139</f>
        <v>0</v>
      </c>
      <c r="E30" s="8">
        <f>Allocators!G139</f>
        <v>0</v>
      </c>
      <c r="F30" s="8">
        <f>Allocators!H139</f>
        <v>0</v>
      </c>
      <c r="G30" s="8">
        <f>Allocators!I139</f>
        <v>0</v>
      </c>
      <c r="H30" s="8">
        <f>Allocators!J139</f>
        <v>0</v>
      </c>
      <c r="I30" s="8">
        <f>Allocators!K139</f>
        <v>0</v>
      </c>
      <c r="J30" s="8">
        <f>Allocators!L139</f>
        <v>0</v>
      </c>
      <c r="K30" s="8">
        <f>Allocators!M139</f>
        <v>0</v>
      </c>
      <c r="L30" s="8">
        <f>Allocators!N139</f>
        <v>0</v>
      </c>
      <c r="M30" s="8">
        <f>Allocators!O139</f>
        <v>0</v>
      </c>
      <c r="N30" s="8">
        <f>Allocators!P139</f>
        <v>0</v>
      </c>
      <c r="O30" s="8">
        <f>Allocators!Q139</f>
        <v>0</v>
      </c>
      <c r="P30" s="8">
        <f>Allocators!R139</f>
        <v>0</v>
      </c>
      <c r="Q30" s="8">
        <f>Allocators!S139</f>
        <v>0</v>
      </c>
      <c r="R30" s="8">
        <f>Allocators!T139</f>
        <v>0</v>
      </c>
      <c r="S30" s="8">
        <f>Allocators!U139</f>
        <v>0</v>
      </c>
      <c r="T30" s="8">
        <f>Allocators!V139</f>
        <v>0</v>
      </c>
    </row>
    <row r="31" spans="1:20">
      <c r="A31" s="14" t="str">
        <f>CONCATENATE(Allocators!A140," ",Allocators!B140)</f>
        <v>CUST_903 ENERGY</v>
      </c>
      <c r="B31" s="8">
        <f>Allocators!D140</f>
        <v>0</v>
      </c>
      <c r="C31" s="8">
        <f>Allocators!E140</f>
        <v>0</v>
      </c>
      <c r="D31" s="8">
        <f>Allocators!F140</f>
        <v>0</v>
      </c>
      <c r="E31" s="8">
        <f>Allocators!G140</f>
        <v>0</v>
      </c>
      <c r="F31" s="8">
        <f>Allocators!H140</f>
        <v>0</v>
      </c>
      <c r="G31" s="8">
        <f>Allocators!I140</f>
        <v>0</v>
      </c>
      <c r="H31" s="8">
        <f>Allocators!J140</f>
        <v>0</v>
      </c>
      <c r="I31" s="8">
        <f>Allocators!K140</f>
        <v>0</v>
      </c>
      <c r="J31" s="8">
        <f>Allocators!L140</f>
        <v>0</v>
      </c>
      <c r="K31" s="8">
        <f>Allocators!M140</f>
        <v>0</v>
      </c>
      <c r="L31" s="8">
        <f>Allocators!N140</f>
        <v>0</v>
      </c>
      <c r="M31" s="8">
        <f>Allocators!O140</f>
        <v>0</v>
      </c>
      <c r="N31" s="8">
        <f>Allocators!P140</f>
        <v>0</v>
      </c>
      <c r="O31" s="8">
        <f>Allocators!Q140</f>
        <v>0</v>
      </c>
      <c r="P31" s="8">
        <f>Allocators!R140</f>
        <v>0</v>
      </c>
      <c r="Q31" s="8">
        <f>Allocators!S140</f>
        <v>0</v>
      </c>
      <c r="R31" s="8">
        <f>Allocators!T140</f>
        <v>0</v>
      </c>
      <c r="S31" s="8">
        <f>Allocators!U140</f>
        <v>0</v>
      </c>
      <c r="T31" s="8">
        <f>Allocators!V140</f>
        <v>0</v>
      </c>
    </row>
    <row r="32" spans="1:20">
      <c r="A32" s="14" t="str">
        <f>CONCATENATE(Allocators!A141," ",Allocators!B141)</f>
        <v>CUST_903 CUSTOMER</v>
      </c>
      <c r="B32" s="8">
        <f>Allocators!D141</f>
        <v>1</v>
      </c>
      <c r="C32" s="8">
        <f>Allocators!E141</f>
        <v>0.86013132728473585</v>
      </c>
      <c r="D32" s="8">
        <f>Allocators!F141</f>
        <v>0.10559972910936768</v>
      </c>
      <c r="E32" s="8">
        <f>Allocators!G141</f>
        <v>2.9657982940591885E-2</v>
      </c>
      <c r="F32" s="8">
        <f>Allocators!H141</f>
        <v>3.4500637986238544E-4</v>
      </c>
      <c r="G32" s="8">
        <f>Allocators!I141</f>
        <v>2.6674614673066222E-5</v>
      </c>
      <c r="H32" s="8">
        <f>Allocators!J141</f>
        <v>2.5949329695591941E-3</v>
      </c>
      <c r="I32" s="8">
        <f>Allocators!K141</f>
        <v>2.6079395998543256E-4</v>
      </c>
      <c r="J32" s="8">
        <f>Allocators!L141</f>
        <v>7.5173914078641168E-5</v>
      </c>
      <c r="K32" s="8">
        <f>Allocators!M141</f>
        <v>8.8180544373772635E-6</v>
      </c>
      <c r="L32" s="8">
        <f>Allocators!N141</f>
        <v>1.7636108874754527E-5</v>
      </c>
      <c r="M32" s="8">
        <f>Allocators!O141</f>
        <v>1.5453640401503655E-4</v>
      </c>
      <c r="N32" s="8">
        <f>Allocators!P141</f>
        <v>1.1044613182815022E-4</v>
      </c>
      <c r="O32" s="8">
        <f>Allocators!Q141</f>
        <v>1.3227081656065895E-5</v>
      </c>
      <c r="P32" s="8">
        <f>Allocators!R141</f>
        <v>7.1183744445727957E-4</v>
      </c>
      <c r="Q32" s="8">
        <f>Allocators!S141</f>
        <v>4.4090272186886318E-6</v>
      </c>
      <c r="R32" s="8">
        <f>Allocators!T141</f>
        <v>4.4310723547820753E-5</v>
      </c>
      <c r="S32" s="8">
        <f>Allocators!U141</f>
        <v>0</v>
      </c>
      <c r="T32" s="8">
        <f>Allocators!V141</f>
        <v>2.4315785111067806E-4</v>
      </c>
    </row>
    <row r="33" spans="1:20">
      <c r="A33" s="14" t="str">
        <f>CONCATENATE(Allocators!A142," ",Allocators!B142)</f>
        <v>CUST_903 TOTAL</v>
      </c>
      <c r="B33" s="8">
        <f>Allocators!D142</f>
        <v>1</v>
      </c>
      <c r="C33" s="8">
        <f>Allocators!E142</f>
        <v>0.86013132728473585</v>
      </c>
      <c r="D33" s="8">
        <f>Allocators!F142</f>
        <v>0.10559972910936768</v>
      </c>
      <c r="E33" s="8">
        <f>Allocators!G142</f>
        <v>2.9657982940591885E-2</v>
      </c>
      <c r="F33" s="8">
        <f>Allocators!H142</f>
        <v>3.4500637986238544E-4</v>
      </c>
      <c r="G33" s="8">
        <f>Allocators!I142</f>
        <v>2.6674614673066222E-5</v>
      </c>
      <c r="H33" s="8">
        <f>Allocators!J142</f>
        <v>2.5949329695591941E-3</v>
      </c>
      <c r="I33" s="8">
        <f>Allocators!K142</f>
        <v>2.6079395998543256E-4</v>
      </c>
      <c r="J33" s="8">
        <f>Allocators!L142</f>
        <v>7.5173914078641168E-5</v>
      </c>
      <c r="K33" s="8">
        <f>Allocators!M142</f>
        <v>8.8180544373772635E-6</v>
      </c>
      <c r="L33" s="8">
        <f>Allocators!N142</f>
        <v>1.7636108874754527E-5</v>
      </c>
      <c r="M33" s="8">
        <f>Allocators!O142</f>
        <v>1.5453640401503655E-4</v>
      </c>
      <c r="N33" s="8">
        <f>Allocators!P142</f>
        <v>1.1044613182815022E-4</v>
      </c>
      <c r="O33" s="8">
        <f>Allocators!Q142</f>
        <v>1.3227081656065895E-5</v>
      </c>
      <c r="P33" s="8">
        <f>Allocators!R142</f>
        <v>7.1183744445727957E-4</v>
      </c>
      <c r="Q33" s="8">
        <f>Allocators!S142</f>
        <v>4.4090272186886318E-6</v>
      </c>
      <c r="R33" s="8">
        <f>Allocators!T142</f>
        <v>4.4310723547820753E-5</v>
      </c>
      <c r="S33" s="8">
        <f>Allocators!U142</f>
        <v>0</v>
      </c>
      <c r="T33" s="8">
        <f>Allocators!V142</f>
        <v>2.4315785111067806E-4</v>
      </c>
    </row>
    <row r="34" spans="1:20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</row>
    <row r="35" spans="1:20" s="59" customFormat="1">
      <c r="A35" s="59" t="str">
        <f>CONCATENATE(Allocators!A925," ",Allocators!B925)</f>
        <v>CUST_DEP_FXNL PRODUCTION</v>
      </c>
      <c r="B35" s="44">
        <f ca="1">Allocators!D925</f>
        <v>0.3688338004762392</v>
      </c>
      <c r="C35" s="44">
        <f ca="1">Allocators!E925</f>
        <v>0.26973816631859926</v>
      </c>
      <c r="D35" s="44">
        <f ca="1">Allocators!F925</f>
        <v>1.470808901651259E-2</v>
      </c>
      <c r="E35" s="44">
        <f ca="1">Allocators!G925</f>
        <v>2.9812841060579923E-2</v>
      </c>
      <c r="F35" s="44">
        <f ca="1">Allocators!H925</f>
        <v>3.1240564472522618E-3</v>
      </c>
      <c r="G35" s="44">
        <f ca="1">Allocators!I925</f>
        <v>5.4446080047982418E-3</v>
      </c>
      <c r="H35" s="44">
        <f ca="1">Allocators!J925</f>
        <v>1.4058873963978783E-2</v>
      </c>
      <c r="I35" s="44">
        <f ca="1">Allocators!K925</f>
        <v>8.4413082250304802E-3</v>
      </c>
      <c r="J35" s="44">
        <f ca="1">Allocators!L925</f>
        <v>6.7419707759832906E-3</v>
      </c>
      <c r="K35" s="44">
        <f ca="1">Allocators!M925</f>
        <v>0</v>
      </c>
      <c r="L35" s="44">
        <f ca="1">Allocators!N925</f>
        <v>0</v>
      </c>
      <c r="M35" s="44">
        <f ca="1">Allocators!O925</f>
        <v>6.2005833818356759E-3</v>
      </c>
      <c r="N35" s="44">
        <f ca="1">Allocators!P925</f>
        <v>5.8930226525713463E-3</v>
      </c>
      <c r="O35" s="44">
        <f ca="1">Allocators!Q925</f>
        <v>4.2914750113695809E-3</v>
      </c>
      <c r="P35" s="44">
        <f ca="1">Allocators!R925</f>
        <v>3.7880561772786237E-4</v>
      </c>
      <c r="Q35" s="44">
        <f ca="1">Allocators!S925</f>
        <v>0</v>
      </c>
      <c r="R35" s="44">
        <f ca="1">Allocators!T925</f>
        <v>0</v>
      </c>
      <c r="S35" s="44">
        <f ca="1">Allocators!U925</f>
        <v>0</v>
      </c>
      <c r="T35" s="44">
        <f ca="1">Allocators!V925</f>
        <v>0</v>
      </c>
    </row>
    <row r="36" spans="1:20" s="59" customFormat="1">
      <c r="A36" s="59" t="str">
        <f>CONCATENATE(Allocators!A926," ",Allocators!B926)</f>
        <v>CUST_DEP_FXNL BULKTRAN</v>
      </c>
      <c r="B36" s="44">
        <f ca="1">Allocators!D926</f>
        <v>0.18479950849719154</v>
      </c>
      <c r="C36" s="44">
        <f ca="1">Allocators!E926</f>
        <v>0.12684144787176829</v>
      </c>
      <c r="D36" s="44">
        <f ca="1">Allocators!F926</f>
        <v>7.4301706442699176E-3</v>
      </c>
      <c r="E36" s="44">
        <f ca="1">Allocators!G926</f>
        <v>1.6746134597496597E-2</v>
      </c>
      <c r="F36" s="44">
        <f ca="1">Allocators!H926</f>
        <v>2.2105739741038813E-3</v>
      </c>
      <c r="G36" s="44">
        <f ca="1">Allocators!I926</f>
        <v>2.8065275483550212E-3</v>
      </c>
      <c r="H36" s="44">
        <f ca="1">Allocators!J926</f>
        <v>7.8912007918074244E-3</v>
      </c>
      <c r="I36" s="44">
        <f ca="1">Allocators!K926</f>
        <v>4.8775299667881368E-3</v>
      </c>
      <c r="J36" s="44">
        <f ca="1">Allocators!L926</f>
        <v>4.5511689910780282E-3</v>
      </c>
      <c r="K36" s="44">
        <f ca="1">Allocators!M926</f>
        <v>0</v>
      </c>
      <c r="L36" s="44">
        <f ca="1">Allocators!N926</f>
        <v>0</v>
      </c>
      <c r="M36" s="44">
        <f ca="1">Allocators!O926</f>
        <v>3.935345596114523E-3</v>
      </c>
      <c r="N36" s="44">
        <f ca="1">Allocators!P926</f>
        <v>3.6448512754581022E-3</v>
      </c>
      <c r="O36" s="44">
        <f ca="1">Allocators!Q926</f>
        <v>3.643011415722991E-3</v>
      </c>
      <c r="P36" s="44">
        <f ca="1">Allocators!R926</f>
        <v>2.2154582422862832E-4</v>
      </c>
      <c r="Q36" s="44">
        <f ca="1">Allocators!S926</f>
        <v>0</v>
      </c>
      <c r="R36" s="44">
        <f ca="1">Allocators!T926</f>
        <v>0</v>
      </c>
      <c r="S36" s="44">
        <f ca="1">Allocators!U926</f>
        <v>0</v>
      </c>
      <c r="T36" s="44">
        <f ca="1">Allocators!V926</f>
        <v>0</v>
      </c>
    </row>
    <row r="37" spans="1:20" s="59" customFormat="1">
      <c r="A37" s="59" t="str">
        <f>CONCATENATE(Allocators!A927," ",Allocators!B927)</f>
        <v>CUST_DEP_FXNL SUBTRAN</v>
      </c>
      <c r="B37" s="44">
        <f ca="1">Allocators!D927</f>
        <v>3.9672616366133139E-2</v>
      </c>
      <c r="C37" s="44">
        <f ca="1">Allocators!E927</f>
        <v>2.7539954098098909E-2</v>
      </c>
      <c r="D37" s="44">
        <f ca="1">Allocators!F927</f>
        <v>1.5749903422733022E-3</v>
      </c>
      <c r="E37" s="44">
        <f ca="1">Allocators!G927</f>
        <v>3.5254975608783332E-3</v>
      </c>
      <c r="F37" s="44">
        <f ca="1">Allocators!H927</f>
        <v>4.566987611186191E-4</v>
      </c>
      <c r="G37" s="44">
        <f ca="1">Allocators!I927</f>
        <v>7.7005894687378696E-4</v>
      </c>
      <c r="H37" s="44">
        <f ca="1">Allocators!J927</f>
        <v>1.6511628608976954E-3</v>
      </c>
      <c r="I37" s="44">
        <f ca="1">Allocators!K927</f>
        <v>1.0182224385136063E-3</v>
      </c>
      <c r="J37" s="44">
        <f ca="1">Allocators!L927</f>
        <v>1.2510276115442363E-3</v>
      </c>
      <c r="K37" s="44">
        <f ca="1">Allocators!M927</f>
        <v>0</v>
      </c>
      <c r="L37" s="44">
        <f ca="1">Allocators!N927</f>
        <v>0</v>
      </c>
      <c r="M37" s="44">
        <f ca="1">Allocators!O927</f>
        <v>8.2338790384024253E-4</v>
      </c>
      <c r="N37" s="44">
        <f ca="1">Allocators!P927</f>
        <v>1.0052640989031073E-3</v>
      </c>
      <c r="O37" s="44">
        <f ca="1">Allocators!Q927</f>
        <v>0</v>
      </c>
      <c r="P37" s="44">
        <f ca="1">Allocators!R927</f>
        <v>4.5431495773339055E-5</v>
      </c>
      <c r="Q37" s="44">
        <f ca="1">Allocators!S927</f>
        <v>0</v>
      </c>
      <c r="R37" s="44">
        <f ca="1">Allocators!T927</f>
        <v>0</v>
      </c>
      <c r="S37" s="44">
        <f ca="1">Allocators!U927</f>
        <v>1.0920247417968844E-5</v>
      </c>
      <c r="T37" s="44">
        <f ca="1">Allocators!V927</f>
        <v>0</v>
      </c>
    </row>
    <row r="38" spans="1:20" s="59" customFormat="1">
      <c r="A38" s="59" t="str">
        <f>CONCATENATE(Allocators!A928," ",Allocators!B928)</f>
        <v>CUST_DEP_FXNL DISTPRI</v>
      </c>
      <c r="B38" s="44">
        <f ca="1">Allocators!D928</f>
        <v>0.22927565963691671</v>
      </c>
      <c r="C38" s="44">
        <f ca="1">Allocators!E928</f>
        <v>0.17346230507003732</v>
      </c>
      <c r="D38" s="44">
        <f ca="1">Allocators!F928</f>
        <v>9.6891623666582535E-3</v>
      </c>
      <c r="E38" s="44">
        <f ca="1">Allocators!G928</f>
        <v>2.1647387385354468E-2</v>
      </c>
      <c r="F38" s="44">
        <f ca="1">Allocators!H928</f>
        <v>2.8057038670075397E-3</v>
      </c>
      <c r="G38" s="44">
        <f ca="1">Allocators!I928</f>
        <v>0</v>
      </c>
      <c r="H38" s="44">
        <f ca="1">Allocators!J928</f>
        <v>1.0062168124190496E-2</v>
      </c>
      <c r="I38" s="44">
        <f ca="1">Allocators!K928</f>
        <v>6.2167598994018643E-3</v>
      </c>
      <c r="J38" s="44">
        <f ca="1">Allocators!L928</f>
        <v>0</v>
      </c>
      <c r="K38" s="44">
        <f ca="1">Allocators!M928</f>
        <v>0</v>
      </c>
      <c r="L38" s="44">
        <f ca="1">Allocators!N928</f>
        <v>0</v>
      </c>
      <c r="M38" s="44">
        <f ca="1">Allocators!O928</f>
        <v>5.0467860977866218E-3</v>
      </c>
      <c r="N38" s="44">
        <f ca="1">Allocators!P928</f>
        <v>0</v>
      </c>
      <c r="O38" s="44">
        <f ca="1">Allocators!Q928</f>
        <v>0</v>
      </c>
      <c r="P38" s="44">
        <f ca="1">Allocators!R928</f>
        <v>2.7738819824037908E-4</v>
      </c>
      <c r="Q38" s="44">
        <f ca="1">Allocators!S928</f>
        <v>0</v>
      </c>
      <c r="R38" s="44">
        <f ca="1">Allocators!T928</f>
        <v>0</v>
      </c>
      <c r="S38" s="44">
        <f ca="1">Allocators!U928</f>
        <v>6.7998628239755759E-5</v>
      </c>
      <c r="T38" s="44">
        <f ca="1">Allocators!V928</f>
        <v>0</v>
      </c>
    </row>
    <row r="39" spans="1:20" s="59" customFormat="1">
      <c r="A39" s="59" t="str">
        <f>CONCATENATE(Allocators!A929," ",Allocators!B929)</f>
        <v>CUST_DEP_FXNL DISTSEC</v>
      </c>
      <c r="B39" s="44">
        <f ca="1">Allocators!D929</f>
        <v>0.12074467370640325</v>
      </c>
      <c r="C39" s="44">
        <f ca="1">Allocators!E929</f>
        <v>9.9859991667210574E-2</v>
      </c>
      <c r="D39" s="44">
        <f ca="1">Allocators!F929</f>
        <v>5.7048879841782021E-3</v>
      </c>
      <c r="E39" s="44">
        <f ca="1">Allocators!G929</f>
        <v>1.0591758799217125E-2</v>
      </c>
      <c r="F39" s="44">
        <f ca="1">Allocators!H929</f>
        <v>0</v>
      </c>
      <c r="G39" s="44">
        <f ca="1">Allocators!I929</f>
        <v>0</v>
      </c>
      <c r="H39" s="44">
        <f ca="1">Allocators!J929</f>
        <v>4.1838156677174426E-3</v>
      </c>
      <c r="I39" s="44">
        <f ca="1">Allocators!K929</f>
        <v>0</v>
      </c>
      <c r="J39" s="44">
        <f ca="1">Allocators!L929</f>
        <v>0</v>
      </c>
      <c r="K39" s="44">
        <f ca="1">Allocators!M929</f>
        <v>0</v>
      </c>
      <c r="L39" s="44">
        <f ca="1">Allocators!N929</f>
        <v>0</v>
      </c>
      <c r="M39" s="44">
        <f ca="1">Allocators!O929</f>
        <v>0</v>
      </c>
      <c r="N39" s="44">
        <f ca="1">Allocators!P929</f>
        <v>0</v>
      </c>
      <c r="O39" s="44">
        <f ca="1">Allocators!Q929</f>
        <v>0</v>
      </c>
      <c r="P39" s="44">
        <f ca="1">Allocators!R929</f>
        <v>1.4107766943383641E-4</v>
      </c>
      <c r="Q39" s="44">
        <f ca="1">Allocators!S929</f>
        <v>0</v>
      </c>
      <c r="R39" s="44">
        <f ca="1">Allocators!T929</f>
        <v>0</v>
      </c>
      <c r="S39" s="44">
        <f ca="1">Allocators!U929</f>
        <v>2.6314191864607094E-4</v>
      </c>
      <c r="T39" s="44">
        <f ca="1">Allocators!V929</f>
        <v>0</v>
      </c>
    </row>
    <row r="40" spans="1:20" s="59" customFormat="1">
      <c r="A40" s="59" t="str">
        <f>CONCATENATE(Allocators!A930," ",Allocators!B930)</f>
        <v>CUST_DEP_FXNL ENERGY</v>
      </c>
      <c r="B40" s="44">
        <f ca="1">Allocators!D930</f>
        <v>2.5353125586781763E-3</v>
      </c>
      <c r="C40" s="44">
        <f ca="1">Allocators!E930</f>
        <v>1.5403424373408824E-3</v>
      </c>
      <c r="D40" s="44">
        <f ca="1">Allocators!F930</f>
        <v>1.1829085891256784E-4</v>
      </c>
      <c r="E40" s="44">
        <f ca="1">Allocators!G930</f>
        <v>2.4419873384138517E-4</v>
      </c>
      <c r="F40" s="44">
        <f ca="1">Allocators!H930</f>
        <v>3.2548655884386164E-5</v>
      </c>
      <c r="G40" s="44">
        <f ca="1">Allocators!I930</f>
        <v>4.0623539319809061E-5</v>
      </c>
      <c r="H40" s="44">
        <f ca="1">Allocators!J930</f>
        <v>1.380155590954791E-4</v>
      </c>
      <c r="I40" s="44">
        <f ca="1">Allocators!K930</f>
        <v>8.4872850851357276E-5</v>
      </c>
      <c r="J40" s="44">
        <f ca="1">Allocators!L930</f>
        <v>7.9630825500311047E-5</v>
      </c>
      <c r="K40" s="44">
        <f ca="1">Allocators!M930</f>
        <v>0</v>
      </c>
      <c r="L40" s="44">
        <f ca="1">Allocators!N930</f>
        <v>0</v>
      </c>
      <c r="M40" s="44">
        <f ca="1">Allocators!O930</f>
        <v>8.101405118470084E-5</v>
      </c>
      <c r="N40" s="44">
        <f ca="1">Allocators!P930</f>
        <v>8.0607159081819843E-5</v>
      </c>
      <c r="O40" s="44">
        <f ca="1">Allocators!Q930</f>
        <v>8.4644229760195527E-5</v>
      </c>
      <c r="P40" s="44">
        <f ca="1">Allocators!R930</f>
        <v>3.4184424917421654E-6</v>
      </c>
      <c r="Q40" s="44">
        <f ca="1">Allocators!S930</f>
        <v>0</v>
      </c>
      <c r="R40" s="44">
        <f ca="1">Allocators!T930</f>
        <v>0</v>
      </c>
      <c r="S40" s="44">
        <f ca="1">Allocators!U930</f>
        <v>7.1052154135394889E-6</v>
      </c>
      <c r="T40" s="44">
        <f ca="1">Allocators!V930</f>
        <v>0</v>
      </c>
    </row>
    <row r="41" spans="1:20" s="59" customFormat="1">
      <c r="A41" s="59" t="str">
        <f>CONCATENATE(Allocators!A931," ",Allocators!B931)</f>
        <v>CUST_DEP_FXNL CUSTOMER</v>
      </c>
      <c r="B41" s="44">
        <f ca="1">Allocators!D931</f>
        <v>5.4138428758437822E-2</v>
      </c>
      <c r="C41" s="44">
        <f ca="1">Allocators!E931</f>
        <v>3.0065410863874893E-2</v>
      </c>
      <c r="D41" s="44">
        <f ca="1">Allocators!F931</f>
        <v>9.3337589737652934E-3</v>
      </c>
      <c r="E41" s="44">
        <f ca="1">Allocators!G931</f>
        <v>1.6302859680830716E-3</v>
      </c>
      <c r="F41" s="44">
        <f ca="1">Allocators!H931</f>
        <v>2.2069607653500125E-3</v>
      </c>
      <c r="G41" s="44">
        <f ca="1">Allocators!I931</f>
        <v>4.8499344031667614E-3</v>
      </c>
      <c r="H41" s="44">
        <f ca="1">Allocators!J931</f>
        <v>2.868005173579368E-4</v>
      </c>
      <c r="I41" s="44">
        <f ca="1">Allocators!K931</f>
        <v>2.817167331727675E-4</v>
      </c>
      <c r="J41" s="44">
        <f ca="1">Allocators!L931</f>
        <v>1.2636255843990524E-3</v>
      </c>
      <c r="K41" s="44">
        <f ca="1">Allocators!M931</f>
        <v>0</v>
      </c>
      <c r="L41" s="44">
        <f ca="1">Allocators!N931</f>
        <v>0</v>
      </c>
      <c r="M41" s="44">
        <f ca="1">Allocators!O931</f>
        <v>4.3953498119718647E-5</v>
      </c>
      <c r="N41" s="44">
        <f ca="1">Allocators!P931</f>
        <v>4.1475130190021102E-5</v>
      </c>
      <c r="O41" s="44">
        <f ca="1">Allocators!Q931</f>
        <v>4.1145380671627738E-5</v>
      </c>
      <c r="P41" s="44">
        <f ca="1">Allocators!R931</f>
        <v>7.2581959413444085E-6</v>
      </c>
      <c r="Q41" s="44">
        <f ca="1">Allocators!S931</f>
        <v>0</v>
      </c>
      <c r="R41" s="44">
        <f ca="1">Allocators!T931</f>
        <v>0</v>
      </c>
      <c r="S41" s="44">
        <f ca="1">Allocators!U931</f>
        <v>4.0861027443453227E-3</v>
      </c>
      <c r="T41" s="44">
        <f ca="1">Allocators!V931</f>
        <v>0</v>
      </c>
    </row>
    <row r="42" spans="1:20" s="59" customFormat="1">
      <c r="A42" s="59" t="str">
        <f>CONCATENATE(Allocators!A932," ",Allocators!B932)</f>
        <v>CUST_DEP_FXNL TOTAL</v>
      </c>
      <c r="B42" s="44">
        <f ca="1">Allocators!D932</f>
        <v>1.0000000000000002</v>
      </c>
      <c r="C42" s="44">
        <f ca="1">Allocators!E932</f>
        <v>0.72904761832693021</v>
      </c>
      <c r="D42" s="44">
        <f ca="1">Allocators!F932</f>
        <v>4.8559350186570129E-2</v>
      </c>
      <c r="E42" s="44">
        <f ca="1">Allocators!G932</f>
        <v>8.4198104105450908E-2</v>
      </c>
      <c r="F42" s="44">
        <f ca="1">Allocators!H932</f>
        <v>1.0836542470716699E-2</v>
      </c>
      <c r="G42" s="44">
        <f ca="1">Allocators!I932</f>
        <v>1.3911752442513622E-2</v>
      </c>
      <c r="H42" s="44">
        <f ca="1">Allocators!J932</f>
        <v>3.8272037485045256E-2</v>
      </c>
      <c r="I42" s="44">
        <f ca="1">Allocators!K932</f>
        <v>2.0920410113758212E-2</v>
      </c>
      <c r="J42" s="44">
        <f ca="1">Allocators!L932</f>
        <v>1.3887423788504919E-2</v>
      </c>
      <c r="K42" s="44">
        <f ca="1">Allocators!M932</f>
        <v>0</v>
      </c>
      <c r="L42" s="44">
        <f ca="1">Allocators!N932</f>
        <v>0</v>
      </c>
      <c r="M42" s="44">
        <f ca="1">Allocators!O932</f>
        <v>1.6131070528881481E-2</v>
      </c>
      <c r="N42" s="44">
        <f ca="1">Allocators!P932</f>
        <v>1.0665220316204397E-2</v>
      </c>
      <c r="O42" s="44">
        <f ca="1">Allocators!Q932</f>
        <v>8.0602760375243949E-3</v>
      </c>
      <c r="P42" s="44">
        <f ca="1">Allocators!R932</f>
        <v>1.074925443837132E-3</v>
      </c>
      <c r="Q42" s="44">
        <f ca="1">Allocators!S932</f>
        <v>0</v>
      </c>
      <c r="R42" s="44">
        <f ca="1">Allocators!T932</f>
        <v>0</v>
      </c>
      <c r="S42" s="44">
        <f ca="1">Allocators!U932</f>
        <v>4.4352687540626578E-3</v>
      </c>
      <c r="T42" s="44">
        <f ca="1">Allocators!V932</f>
        <v>0</v>
      </c>
    </row>
    <row r="43" spans="1:20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</row>
    <row r="44" spans="1:20">
      <c r="A44" s="14" t="str">
        <f>CONCATENATE(Allocators!A65," ",Allocators!B65)</f>
        <v>CUST_TOTAL PRODUCTION</v>
      </c>
      <c r="B44" s="8">
        <f>Allocators!D65</f>
        <v>0</v>
      </c>
      <c r="C44" s="8">
        <f>Allocators!E65</f>
        <v>0</v>
      </c>
      <c r="D44" s="8">
        <f>Allocators!F65</f>
        <v>0</v>
      </c>
      <c r="E44" s="8">
        <f>Allocators!G65</f>
        <v>0</v>
      </c>
      <c r="F44" s="8">
        <f>Allocators!H65</f>
        <v>0</v>
      </c>
      <c r="G44" s="8">
        <f>Allocators!I65</f>
        <v>0</v>
      </c>
      <c r="H44" s="8">
        <f>Allocators!J65</f>
        <v>0</v>
      </c>
      <c r="I44" s="8">
        <f>Allocators!K65</f>
        <v>0</v>
      </c>
      <c r="J44" s="8">
        <f>Allocators!L65</f>
        <v>0</v>
      </c>
      <c r="K44" s="8">
        <f>Allocators!M65</f>
        <v>0</v>
      </c>
      <c r="L44" s="8">
        <f>Allocators!N65</f>
        <v>0</v>
      </c>
      <c r="M44" s="8">
        <f>Allocators!O65</f>
        <v>0</v>
      </c>
      <c r="N44" s="8">
        <f>Allocators!P65</f>
        <v>0</v>
      </c>
      <c r="O44" s="8">
        <f>Allocators!Q65</f>
        <v>0</v>
      </c>
      <c r="P44" s="8">
        <f>Allocators!R65</f>
        <v>0</v>
      </c>
      <c r="Q44" s="8">
        <f>Allocators!S65</f>
        <v>0</v>
      </c>
      <c r="R44" s="8">
        <f>Allocators!T65</f>
        <v>0</v>
      </c>
      <c r="S44" s="8">
        <f>Allocators!U65</f>
        <v>0</v>
      </c>
      <c r="T44" s="8">
        <f>Allocators!V65</f>
        <v>0</v>
      </c>
    </row>
    <row r="45" spans="1:20">
      <c r="A45" s="14" t="str">
        <f>CONCATENATE(Allocators!A66," ",Allocators!B66)</f>
        <v>CUST_TOTAL BULKTRAN</v>
      </c>
      <c r="B45" s="8">
        <f>Allocators!D66</f>
        <v>0</v>
      </c>
      <c r="C45" s="8">
        <f>Allocators!E66</f>
        <v>0</v>
      </c>
      <c r="D45" s="8">
        <f>Allocators!F66</f>
        <v>0</v>
      </c>
      <c r="E45" s="8">
        <f>Allocators!G66</f>
        <v>0</v>
      </c>
      <c r="F45" s="8">
        <f>Allocators!H66</f>
        <v>0</v>
      </c>
      <c r="G45" s="8">
        <f>Allocators!I66</f>
        <v>0</v>
      </c>
      <c r="H45" s="8">
        <f>Allocators!J66</f>
        <v>0</v>
      </c>
      <c r="I45" s="8">
        <f>Allocators!K66</f>
        <v>0</v>
      </c>
      <c r="J45" s="8">
        <f>Allocators!L66</f>
        <v>0</v>
      </c>
      <c r="K45" s="8">
        <f>Allocators!M66</f>
        <v>0</v>
      </c>
      <c r="L45" s="8">
        <f>Allocators!N66</f>
        <v>0</v>
      </c>
      <c r="M45" s="8">
        <f>Allocators!O66</f>
        <v>0</v>
      </c>
      <c r="N45" s="8">
        <f>Allocators!P66</f>
        <v>0</v>
      </c>
      <c r="O45" s="8">
        <f>Allocators!Q66</f>
        <v>0</v>
      </c>
      <c r="P45" s="8">
        <f>Allocators!R66</f>
        <v>0</v>
      </c>
      <c r="Q45" s="8">
        <f>Allocators!S66</f>
        <v>0</v>
      </c>
      <c r="R45" s="8">
        <f>Allocators!T66</f>
        <v>0</v>
      </c>
      <c r="S45" s="8">
        <f>Allocators!U66</f>
        <v>0</v>
      </c>
      <c r="T45" s="8">
        <f>Allocators!V66</f>
        <v>0</v>
      </c>
    </row>
    <row r="46" spans="1:20">
      <c r="A46" s="14" t="str">
        <f>CONCATENATE(Allocators!A67," ",Allocators!B67)</f>
        <v>CUST_TOTAL SUBTRAN</v>
      </c>
      <c r="B46" s="8">
        <f>Allocators!D67</f>
        <v>0</v>
      </c>
      <c r="C46" s="8">
        <f>Allocators!E67</f>
        <v>0</v>
      </c>
      <c r="D46" s="8">
        <f>Allocators!F67</f>
        <v>0</v>
      </c>
      <c r="E46" s="8">
        <f>Allocators!G67</f>
        <v>0</v>
      </c>
      <c r="F46" s="8">
        <f>Allocators!H67</f>
        <v>0</v>
      </c>
      <c r="G46" s="8">
        <f>Allocators!I67</f>
        <v>0</v>
      </c>
      <c r="H46" s="8">
        <f>Allocators!J67</f>
        <v>0</v>
      </c>
      <c r="I46" s="8">
        <f>Allocators!K67</f>
        <v>0</v>
      </c>
      <c r="J46" s="8">
        <f>Allocators!L67</f>
        <v>0</v>
      </c>
      <c r="K46" s="8">
        <f>Allocators!M67</f>
        <v>0</v>
      </c>
      <c r="L46" s="8">
        <f>Allocators!N67</f>
        <v>0</v>
      </c>
      <c r="M46" s="8">
        <f>Allocators!O67</f>
        <v>0</v>
      </c>
      <c r="N46" s="8">
        <f>Allocators!P67</f>
        <v>0</v>
      </c>
      <c r="O46" s="8">
        <f>Allocators!Q67</f>
        <v>0</v>
      </c>
      <c r="P46" s="8">
        <f>Allocators!R67</f>
        <v>0</v>
      </c>
      <c r="Q46" s="8">
        <f>Allocators!S67</f>
        <v>0</v>
      </c>
      <c r="R46" s="8">
        <f>Allocators!T67</f>
        <v>0</v>
      </c>
      <c r="S46" s="8">
        <f>Allocators!U67</f>
        <v>0</v>
      </c>
      <c r="T46" s="8">
        <f>Allocators!V67</f>
        <v>0</v>
      </c>
    </row>
    <row r="47" spans="1:20">
      <c r="A47" s="14" t="str">
        <f>CONCATENATE(Allocators!A68," ",Allocators!B68)</f>
        <v>CUST_TOTAL DISTPRI</v>
      </c>
      <c r="B47" s="8">
        <f>Allocators!D68</f>
        <v>0</v>
      </c>
      <c r="C47" s="8">
        <f>Allocators!E68</f>
        <v>0</v>
      </c>
      <c r="D47" s="8">
        <f>Allocators!F68</f>
        <v>0</v>
      </c>
      <c r="E47" s="8">
        <f>Allocators!G68</f>
        <v>0</v>
      </c>
      <c r="F47" s="8">
        <f>Allocators!H68</f>
        <v>0</v>
      </c>
      <c r="G47" s="8">
        <f>Allocators!I68</f>
        <v>0</v>
      </c>
      <c r="H47" s="8">
        <f>Allocators!J68</f>
        <v>0</v>
      </c>
      <c r="I47" s="8">
        <f>Allocators!K68</f>
        <v>0</v>
      </c>
      <c r="J47" s="8">
        <f>Allocators!L68</f>
        <v>0</v>
      </c>
      <c r="K47" s="8">
        <f>Allocators!M68</f>
        <v>0</v>
      </c>
      <c r="L47" s="8">
        <f>Allocators!N68</f>
        <v>0</v>
      </c>
      <c r="M47" s="8">
        <f>Allocators!O68</f>
        <v>0</v>
      </c>
      <c r="N47" s="8">
        <f>Allocators!P68</f>
        <v>0</v>
      </c>
      <c r="O47" s="8">
        <f>Allocators!Q68</f>
        <v>0</v>
      </c>
      <c r="P47" s="8">
        <f>Allocators!R68</f>
        <v>0</v>
      </c>
      <c r="Q47" s="8">
        <f>Allocators!S68</f>
        <v>0</v>
      </c>
      <c r="R47" s="8">
        <f>Allocators!T68</f>
        <v>0</v>
      </c>
      <c r="S47" s="8">
        <f>Allocators!U68</f>
        <v>0</v>
      </c>
      <c r="T47" s="8">
        <f>Allocators!V68</f>
        <v>0</v>
      </c>
    </row>
    <row r="48" spans="1:20">
      <c r="A48" s="14" t="str">
        <f>CONCATENATE(Allocators!A69," ",Allocators!B69)</f>
        <v>CUST_TOTAL DISTSEC</v>
      </c>
      <c r="B48" s="8">
        <f>Allocators!D69</f>
        <v>0</v>
      </c>
      <c r="C48" s="8">
        <f>Allocators!E69</f>
        <v>0</v>
      </c>
      <c r="D48" s="8">
        <f>Allocators!F69</f>
        <v>0</v>
      </c>
      <c r="E48" s="8">
        <f>Allocators!G69</f>
        <v>0</v>
      </c>
      <c r="F48" s="8">
        <f>Allocators!H69</f>
        <v>0</v>
      </c>
      <c r="G48" s="8">
        <f>Allocators!I69</f>
        <v>0</v>
      </c>
      <c r="H48" s="8">
        <f>Allocators!J69</f>
        <v>0</v>
      </c>
      <c r="I48" s="8">
        <f>Allocators!K69</f>
        <v>0</v>
      </c>
      <c r="J48" s="8">
        <f>Allocators!L69</f>
        <v>0</v>
      </c>
      <c r="K48" s="8">
        <f>Allocators!M69</f>
        <v>0</v>
      </c>
      <c r="L48" s="8">
        <f>Allocators!N69</f>
        <v>0</v>
      </c>
      <c r="M48" s="8">
        <f>Allocators!O69</f>
        <v>0</v>
      </c>
      <c r="N48" s="8">
        <f>Allocators!P69</f>
        <v>0</v>
      </c>
      <c r="O48" s="8">
        <f>Allocators!Q69</f>
        <v>0</v>
      </c>
      <c r="P48" s="8">
        <f>Allocators!R69</f>
        <v>0</v>
      </c>
      <c r="Q48" s="8">
        <f>Allocators!S69</f>
        <v>0</v>
      </c>
      <c r="R48" s="8">
        <f>Allocators!T69</f>
        <v>0</v>
      </c>
      <c r="S48" s="8">
        <f>Allocators!U69</f>
        <v>0</v>
      </c>
      <c r="T48" s="8">
        <f>Allocators!V69</f>
        <v>0</v>
      </c>
    </row>
    <row r="49" spans="1:20">
      <c r="A49" s="14" t="str">
        <f>CONCATENATE(Allocators!A70," ",Allocators!B70)</f>
        <v>CUST_TOTAL ENERGY</v>
      </c>
      <c r="B49" s="8">
        <f>Allocators!D70</f>
        <v>0</v>
      </c>
      <c r="C49" s="8">
        <f>Allocators!E70</f>
        <v>0</v>
      </c>
      <c r="D49" s="8">
        <f>Allocators!F70</f>
        <v>0</v>
      </c>
      <c r="E49" s="8">
        <f>Allocators!G70</f>
        <v>0</v>
      </c>
      <c r="F49" s="8">
        <f>Allocators!H70</f>
        <v>0</v>
      </c>
      <c r="G49" s="8">
        <f>Allocators!I70</f>
        <v>0</v>
      </c>
      <c r="H49" s="8">
        <f>Allocators!J70</f>
        <v>0</v>
      </c>
      <c r="I49" s="8">
        <f>Allocators!K70</f>
        <v>0</v>
      </c>
      <c r="J49" s="8">
        <f>Allocators!L70</f>
        <v>0</v>
      </c>
      <c r="K49" s="8">
        <f>Allocators!M70</f>
        <v>0</v>
      </c>
      <c r="L49" s="8">
        <f>Allocators!N70</f>
        <v>0</v>
      </c>
      <c r="M49" s="8">
        <f>Allocators!O70</f>
        <v>0</v>
      </c>
      <c r="N49" s="8">
        <f>Allocators!P70</f>
        <v>0</v>
      </c>
      <c r="O49" s="8">
        <f>Allocators!Q70</f>
        <v>0</v>
      </c>
      <c r="P49" s="8">
        <f>Allocators!R70</f>
        <v>0</v>
      </c>
      <c r="Q49" s="8">
        <f>Allocators!S70</f>
        <v>0</v>
      </c>
      <c r="R49" s="8">
        <f>Allocators!T70</f>
        <v>0</v>
      </c>
      <c r="S49" s="8">
        <f>Allocators!U70</f>
        <v>0</v>
      </c>
      <c r="T49" s="8">
        <f>Allocators!V70</f>
        <v>0</v>
      </c>
    </row>
    <row r="50" spans="1:20">
      <c r="A50" s="14" t="str">
        <f>CONCATENATE(Allocators!A71," ",Allocators!B71)</f>
        <v>CUST_TOTAL CUSTOMER</v>
      </c>
      <c r="B50" s="8">
        <f>Allocators!D71</f>
        <v>0.99999999999999978</v>
      </c>
      <c r="C50" s="8">
        <f>Allocators!E71</f>
        <v>0.63719189175313062</v>
      </c>
      <c r="D50" s="8">
        <f>Allocators!F71</f>
        <v>0.1114953955874185</v>
      </c>
      <c r="E50" s="8">
        <f>Allocators!G71</f>
        <v>3.1313739492464444E-2</v>
      </c>
      <c r="F50" s="8">
        <f>Allocators!H71</f>
        <v>3.6405897755436379E-4</v>
      </c>
      <c r="G50" s="8">
        <f>Allocators!I71</f>
        <v>2.8004536734951062E-5</v>
      </c>
      <c r="H50" s="8">
        <f>Allocators!J71</f>
        <v>2.7397771772360454E-3</v>
      </c>
      <c r="I50" s="8">
        <f>Allocators!K71</f>
        <v>2.7537794456035212E-4</v>
      </c>
      <c r="J50" s="8">
        <f>Allocators!L71</f>
        <v>7.934618741569468E-5</v>
      </c>
      <c r="K50" s="8">
        <f>Allocators!M71</f>
        <v>9.3348455783170206E-6</v>
      </c>
      <c r="L50" s="8">
        <f>Allocators!N71</f>
        <v>1.8669691156634041E-5</v>
      </c>
      <c r="M50" s="8">
        <f>Allocators!O71</f>
        <v>1.6335979762054786E-4</v>
      </c>
      <c r="N50" s="8">
        <f>Allocators!P71</f>
        <v>1.1668556972896276E-4</v>
      </c>
      <c r="O50" s="8">
        <f>Allocators!Q71</f>
        <v>1.4002268367475531E-5</v>
      </c>
      <c r="P50" s="8">
        <f>Allocators!R71</f>
        <v>7.5145506905452018E-4</v>
      </c>
      <c r="Q50" s="8">
        <f>Allocators!S71</f>
        <v>4.6674227891585103E-6</v>
      </c>
      <c r="R50" s="8">
        <f>Allocators!T71</f>
        <v>4.6674227891585107E-5</v>
      </c>
      <c r="S50" s="8">
        <f>Allocators!U71</f>
        <v>0.21513085119789405</v>
      </c>
      <c r="T50" s="8">
        <f>Allocators!V71</f>
        <v>2.5670825340371806E-4</v>
      </c>
    </row>
    <row r="51" spans="1:20">
      <c r="A51" s="14" t="str">
        <f>CONCATENATE(Allocators!A72," ",Allocators!B72)</f>
        <v>CUST_TOTAL TOTAL</v>
      </c>
      <c r="B51" s="8">
        <f>Allocators!D72</f>
        <v>0.99999999999999978</v>
      </c>
      <c r="C51" s="8">
        <f>Allocators!E72</f>
        <v>0.63719189175313062</v>
      </c>
      <c r="D51" s="8">
        <f>Allocators!F72</f>
        <v>0.1114953955874185</v>
      </c>
      <c r="E51" s="8">
        <f>Allocators!G72</f>
        <v>3.1313739492464444E-2</v>
      </c>
      <c r="F51" s="8">
        <f>Allocators!H72</f>
        <v>3.6405897755436379E-4</v>
      </c>
      <c r="G51" s="8">
        <f>Allocators!I72</f>
        <v>2.8004536734951062E-5</v>
      </c>
      <c r="H51" s="8">
        <f>Allocators!J72</f>
        <v>2.7397771772360454E-3</v>
      </c>
      <c r="I51" s="8">
        <f>Allocators!K72</f>
        <v>2.7537794456035212E-4</v>
      </c>
      <c r="J51" s="8">
        <f>Allocators!L72</f>
        <v>7.934618741569468E-5</v>
      </c>
      <c r="K51" s="8">
        <f>Allocators!M72</f>
        <v>9.3348455783170206E-6</v>
      </c>
      <c r="L51" s="8">
        <f>Allocators!N72</f>
        <v>1.8669691156634041E-5</v>
      </c>
      <c r="M51" s="8">
        <f>Allocators!O72</f>
        <v>1.6335979762054786E-4</v>
      </c>
      <c r="N51" s="8">
        <f>Allocators!P72</f>
        <v>1.1668556972896276E-4</v>
      </c>
      <c r="O51" s="8">
        <f>Allocators!Q72</f>
        <v>1.4002268367475531E-5</v>
      </c>
      <c r="P51" s="8">
        <f>Allocators!R72</f>
        <v>7.5145506905452018E-4</v>
      </c>
      <c r="Q51" s="8">
        <f>Allocators!S72</f>
        <v>4.6674227891585103E-6</v>
      </c>
      <c r="R51" s="8">
        <f>Allocators!T72</f>
        <v>4.6674227891585107E-5</v>
      </c>
      <c r="S51" s="8">
        <f>Allocators!U72</f>
        <v>0.21513085119789405</v>
      </c>
      <c r="T51" s="8">
        <f>Allocators!V72</f>
        <v>2.5670825340371806E-4</v>
      </c>
    </row>
    <row r="52" spans="1:20"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</row>
    <row r="53" spans="1:20">
      <c r="A53" s="14" t="str">
        <f>CONCATENATE(Allocators!A45," ",Allocators!B45)</f>
        <v>DIST_CPD PRODUCTION</v>
      </c>
      <c r="B53" s="8">
        <f>Allocators!D45</f>
        <v>0</v>
      </c>
      <c r="C53" s="8">
        <f>Allocators!E45</f>
        <v>0</v>
      </c>
      <c r="D53" s="8">
        <f>Allocators!F45</f>
        <v>0</v>
      </c>
      <c r="E53" s="8">
        <f>Allocators!G45</f>
        <v>0</v>
      </c>
      <c r="F53" s="8">
        <f>Allocators!H45</f>
        <v>0</v>
      </c>
      <c r="G53" s="8">
        <f>Allocators!I45</f>
        <v>0</v>
      </c>
      <c r="H53" s="8">
        <f>Allocators!J45</f>
        <v>0</v>
      </c>
      <c r="I53" s="8">
        <f>Allocators!K45</f>
        <v>0</v>
      </c>
      <c r="J53" s="8">
        <f>Allocators!L45</f>
        <v>0</v>
      </c>
      <c r="K53" s="8">
        <f>Allocators!M45</f>
        <v>0</v>
      </c>
      <c r="L53" s="8">
        <f>Allocators!N45</f>
        <v>0</v>
      </c>
      <c r="M53" s="8">
        <f>Allocators!O45</f>
        <v>0</v>
      </c>
      <c r="N53" s="8">
        <f>Allocators!P45</f>
        <v>0</v>
      </c>
      <c r="O53" s="8">
        <f>Allocators!Q45</f>
        <v>0</v>
      </c>
      <c r="P53" s="8">
        <f>Allocators!R45</f>
        <v>0</v>
      </c>
      <c r="Q53" s="8">
        <f>Allocators!S45</f>
        <v>0</v>
      </c>
      <c r="R53" s="8">
        <f>Allocators!T45</f>
        <v>0</v>
      </c>
      <c r="S53" s="8">
        <f>Allocators!U45</f>
        <v>0</v>
      </c>
      <c r="T53" s="8">
        <f>Allocators!V45</f>
        <v>0</v>
      </c>
    </row>
    <row r="54" spans="1:20">
      <c r="A54" s="14" t="str">
        <f>CONCATENATE(Allocators!A46," ",Allocators!B46)</f>
        <v>DIST_CPD BULKTRAN</v>
      </c>
      <c r="B54" s="8">
        <f>Allocators!D46</f>
        <v>0</v>
      </c>
      <c r="C54" s="8">
        <f>Allocators!E46</f>
        <v>0</v>
      </c>
      <c r="D54" s="8">
        <f>Allocators!F46</f>
        <v>0</v>
      </c>
      <c r="E54" s="8">
        <f>Allocators!G46</f>
        <v>0</v>
      </c>
      <c r="F54" s="8">
        <f>Allocators!H46</f>
        <v>0</v>
      </c>
      <c r="G54" s="8">
        <f>Allocators!I46</f>
        <v>0</v>
      </c>
      <c r="H54" s="8">
        <f>Allocators!J46</f>
        <v>0</v>
      </c>
      <c r="I54" s="8">
        <f>Allocators!K46</f>
        <v>0</v>
      </c>
      <c r="J54" s="8">
        <f>Allocators!L46</f>
        <v>0</v>
      </c>
      <c r="K54" s="8">
        <f>Allocators!M46</f>
        <v>0</v>
      </c>
      <c r="L54" s="8">
        <f>Allocators!N46</f>
        <v>0</v>
      </c>
      <c r="M54" s="8">
        <f>Allocators!O46</f>
        <v>0</v>
      </c>
      <c r="N54" s="8">
        <f>Allocators!P46</f>
        <v>0</v>
      </c>
      <c r="O54" s="8">
        <f>Allocators!Q46</f>
        <v>0</v>
      </c>
      <c r="P54" s="8">
        <f>Allocators!R46</f>
        <v>0</v>
      </c>
      <c r="Q54" s="8">
        <f>Allocators!S46</f>
        <v>0</v>
      </c>
      <c r="R54" s="8">
        <f>Allocators!T46</f>
        <v>0</v>
      </c>
      <c r="S54" s="8">
        <f>Allocators!U46</f>
        <v>0</v>
      </c>
      <c r="T54" s="8">
        <f>Allocators!V46</f>
        <v>0</v>
      </c>
    </row>
    <row r="55" spans="1:20">
      <c r="A55" s="14" t="str">
        <f>CONCATENATE(Allocators!A47," ",Allocators!B47)</f>
        <v>DIST_CPD SUBTRAN</v>
      </c>
      <c r="B55" s="8">
        <f>Allocators!D47</f>
        <v>0</v>
      </c>
      <c r="C55" s="8">
        <f>Allocators!E47</f>
        <v>0</v>
      </c>
      <c r="D55" s="8">
        <f>Allocators!F47</f>
        <v>0</v>
      </c>
      <c r="E55" s="8">
        <f>Allocators!G47</f>
        <v>0</v>
      </c>
      <c r="F55" s="8">
        <f>Allocators!H47</f>
        <v>0</v>
      </c>
      <c r="G55" s="8">
        <f>Allocators!I47</f>
        <v>0</v>
      </c>
      <c r="H55" s="8">
        <f>Allocators!J47</f>
        <v>0</v>
      </c>
      <c r="I55" s="8">
        <f>Allocators!K47</f>
        <v>0</v>
      </c>
      <c r="J55" s="8">
        <f>Allocators!L47</f>
        <v>0</v>
      </c>
      <c r="K55" s="8">
        <f>Allocators!M47</f>
        <v>0</v>
      </c>
      <c r="L55" s="8">
        <f>Allocators!N47</f>
        <v>0</v>
      </c>
      <c r="M55" s="8">
        <f>Allocators!O47</f>
        <v>0</v>
      </c>
      <c r="N55" s="8">
        <f>Allocators!P47</f>
        <v>0</v>
      </c>
      <c r="O55" s="8">
        <f>Allocators!Q47</f>
        <v>0</v>
      </c>
      <c r="P55" s="8">
        <f>Allocators!R47</f>
        <v>0</v>
      </c>
      <c r="Q55" s="8">
        <f>Allocators!S47</f>
        <v>0</v>
      </c>
      <c r="R55" s="8">
        <f>Allocators!T47</f>
        <v>0</v>
      </c>
      <c r="S55" s="8">
        <f>Allocators!U47</f>
        <v>0</v>
      </c>
      <c r="T55" s="8">
        <f>Allocators!V47</f>
        <v>0</v>
      </c>
    </row>
    <row r="56" spans="1:20">
      <c r="A56" s="14" t="str">
        <f>CONCATENATE(Allocators!A48," ",Allocators!B48)</f>
        <v>DIST_CPD DISTPRI</v>
      </c>
      <c r="B56" s="8">
        <f>Allocators!D48</f>
        <v>1</v>
      </c>
      <c r="C56" s="8">
        <f>Allocators!E48</f>
        <v>0.66834265052737163</v>
      </c>
      <c r="D56" s="8">
        <f>Allocators!F48</f>
        <v>3.150392781268347E-2</v>
      </c>
      <c r="E56" s="8">
        <f>Allocators!G48</f>
        <v>0.11439269538980049</v>
      </c>
      <c r="F56" s="8">
        <f>Allocators!H48</f>
        <v>3.535329522333916E-3</v>
      </c>
      <c r="G56" s="8">
        <f>Allocators!I48</f>
        <v>0</v>
      </c>
      <c r="H56" s="8">
        <f>Allocators!J48</f>
        <v>8.5774527408787271E-2</v>
      </c>
      <c r="I56" s="8">
        <f>Allocators!K48</f>
        <v>1.5975511501999162E-2</v>
      </c>
      <c r="J56" s="8">
        <f>Allocators!L48</f>
        <v>0</v>
      </c>
      <c r="K56" s="8">
        <f>Allocators!M48</f>
        <v>0</v>
      </c>
      <c r="L56" s="8">
        <f>Allocators!N48</f>
        <v>3.0578090433001372E-3</v>
      </c>
      <c r="M56" s="8">
        <f>Allocators!O48</f>
        <v>4.9315540517157357E-2</v>
      </c>
      <c r="N56" s="8">
        <f>Allocators!P48</f>
        <v>0</v>
      </c>
      <c r="O56" s="8">
        <f>Allocators!Q48</f>
        <v>0</v>
      </c>
      <c r="P56" s="8">
        <f>Allocators!R48</f>
        <v>2.5864961834910626E-2</v>
      </c>
      <c r="Q56" s="8">
        <f>Allocators!S48</f>
        <v>4.3152881212817236E-4</v>
      </c>
      <c r="R56" s="8">
        <f>Allocators!T48</f>
        <v>3.496106438469922E-4</v>
      </c>
      <c r="S56" s="8">
        <f>Allocators!U48</f>
        <v>1.1977174945620977E-3</v>
      </c>
      <c r="T56" s="8">
        <f>Allocators!V48</f>
        <v>2.5818949111862806E-4</v>
      </c>
    </row>
    <row r="57" spans="1:20">
      <c r="A57" s="14" t="str">
        <f>CONCATENATE(Allocators!A49," ",Allocators!B49)</f>
        <v>DIST_CPD DISTSEC</v>
      </c>
      <c r="B57" s="8">
        <f>Allocators!D49</f>
        <v>0</v>
      </c>
      <c r="C57" s="8">
        <f>Allocators!E49</f>
        <v>0</v>
      </c>
      <c r="D57" s="8">
        <f>Allocators!F49</f>
        <v>0</v>
      </c>
      <c r="E57" s="8">
        <f>Allocators!G49</f>
        <v>0</v>
      </c>
      <c r="F57" s="8">
        <f>Allocators!H49</f>
        <v>0</v>
      </c>
      <c r="G57" s="8">
        <f>Allocators!I49</f>
        <v>0</v>
      </c>
      <c r="H57" s="8">
        <f>Allocators!J49</f>
        <v>0</v>
      </c>
      <c r="I57" s="8">
        <f>Allocators!K49</f>
        <v>0</v>
      </c>
      <c r="J57" s="8">
        <f>Allocators!L49</f>
        <v>0</v>
      </c>
      <c r="K57" s="8">
        <f>Allocators!M49</f>
        <v>0</v>
      </c>
      <c r="L57" s="8">
        <f>Allocators!N49</f>
        <v>0</v>
      </c>
      <c r="M57" s="8">
        <f>Allocators!O49</f>
        <v>0</v>
      </c>
      <c r="N57" s="8">
        <f>Allocators!P49</f>
        <v>0</v>
      </c>
      <c r="O57" s="8">
        <f>Allocators!Q49</f>
        <v>0</v>
      </c>
      <c r="P57" s="8">
        <f>Allocators!R49</f>
        <v>0</v>
      </c>
      <c r="Q57" s="8">
        <f>Allocators!S49</f>
        <v>0</v>
      </c>
      <c r="R57" s="8">
        <f>Allocators!T49</f>
        <v>0</v>
      </c>
      <c r="S57" s="8">
        <f>Allocators!U49</f>
        <v>0</v>
      </c>
      <c r="T57" s="8">
        <f>Allocators!V49</f>
        <v>0</v>
      </c>
    </row>
    <row r="58" spans="1:20">
      <c r="A58" s="14" t="str">
        <f>CONCATENATE(Allocators!A50," ",Allocators!B50)</f>
        <v>DIST_CPD ENERGY</v>
      </c>
      <c r="B58" s="8">
        <f>Allocators!D50</f>
        <v>0</v>
      </c>
      <c r="C58" s="8">
        <f>Allocators!E50</f>
        <v>0</v>
      </c>
      <c r="D58" s="8">
        <f>Allocators!F50</f>
        <v>0</v>
      </c>
      <c r="E58" s="8">
        <f>Allocators!G50</f>
        <v>0</v>
      </c>
      <c r="F58" s="8">
        <f>Allocators!H50</f>
        <v>0</v>
      </c>
      <c r="G58" s="8">
        <f>Allocators!I50</f>
        <v>0</v>
      </c>
      <c r="H58" s="8">
        <f>Allocators!J50</f>
        <v>0</v>
      </c>
      <c r="I58" s="8">
        <f>Allocators!K50</f>
        <v>0</v>
      </c>
      <c r="J58" s="8">
        <f>Allocators!L50</f>
        <v>0</v>
      </c>
      <c r="K58" s="8">
        <f>Allocators!M50</f>
        <v>0</v>
      </c>
      <c r="L58" s="8">
        <f>Allocators!N50</f>
        <v>0</v>
      </c>
      <c r="M58" s="8">
        <f>Allocators!O50</f>
        <v>0</v>
      </c>
      <c r="N58" s="8">
        <f>Allocators!P50</f>
        <v>0</v>
      </c>
      <c r="O58" s="8">
        <f>Allocators!Q50</f>
        <v>0</v>
      </c>
      <c r="P58" s="8">
        <f>Allocators!R50</f>
        <v>0</v>
      </c>
      <c r="Q58" s="8">
        <f>Allocators!S50</f>
        <v>0</v>
      </c>
      <c r="R58" s="8">
        <f>Allocators!T50</f>
        <v>0</v>
      </c>
      <c r="S58" s="8">
        <f>Allocators!U50</f>
        <v>0</v>
      </c>
      <c r="T58" s="8">
        <f>Allocators!V50</f>
        <v>0</v>
      </c>
    </row>
    <row r="59" spans="1:20">
      <c r="A59" s="14" t="str">
        <f>CONCATENATE(Allocators!A51," ",Allocators!B51)</f>
        <v>DIST_CPD CUSTOMER</v>
      </c>
      <c r="B59" s="8">
        <f>Allocators!D51</f>
        <v>0</v>
      </c>
      <c r="C59" s="8">
        <f>Allocators!E51</f>
        <v>0</v>
      </c>
      <c r="D59" s="8">
        <f>Allocators!F51</f>
        <v>0</v>
      </c>
      <c r="E59" s="8">
        <f>Allocators!G51</f>
        <v>0</v>
      </c>
      <c r="F59" s="8">
        <f>Allocators!H51</f>
        <v>0</v>
      </c>
      <c r="G59" s="8">
        <f>Allocators!I51</f>
        <v>0</v>
      </c>
      <c r="H59" s="8">
        <f>Allocators!J51</f>
        <v>0</v>
      </c>
      <c r="I59" s="8">
        <f>Allocators!K51</f>
        <v>0</v>
      </c>
      <c r="J59" s="8">
        <f>Allocators!L51</f>
        <v>0</v>
      </c>
      <c r="K59" s="8">
        <f>Allocators!M51</f>
        <v>0</v>
      </c>
      <c r="L59" s="8">
        <f>Allocators!N51</f>
        <v>0</v>
      </c>
      <c r="M59" s="8">
        <f>Allocators!O51</f>
        <v>0</v>
      </c>
      <c r="N59" s="8">
        <f>Allocators!P51</f>
        <v>0</v>
      </c>
      <c r="O59" s="8">
        <f>Allocators!Q51</f>
        <v>0</v>
      </c>
      <c r="P59" s="8">
        <f>Allocators!R51</f>
        <v>0</v>
      </c>
      <c r="Q59" s="8">
        <f>Allocators!S51</f>
        <v>0</v>
      </c>
      <c r="R59" s="8">
        <f>Allocators!T51</f>
        <v>0</v>
      </c>
      <c r="S59" s="8">
        <f>Allocators!U51</f>
        <v>0</v>
      </c>
      <c r="T59" s="8">
        <f>Allocators!V51</f>
        <v>0</v>
      </c>
    </row>
    <row r="60" spans="1:20">
      <c r="A60" s="14" t="str">
        <f>CONCATENATE(Allocators!A52," ",Allocators!B52)</f>
        <v>DIST_CPD TOTAL</v>
      </c>
      <c r="B60" s="8">
        <f>Allocators!D52</f>
        <v>1</v>
      </c>
      <c r="C60" s="8">
        <f>Allocators!E52</f>
        <v>0.66834265052737163</v>
      </c>
      <c r="D60" s="8">
        <f>Allocators!F52</f>
        <v>3.150392781268347E-2</v>
      </c>
      <c r="E60" s="8">
        <f>Allocators!G52</f>
        <v>0.11439269538980049</v>
      </c>
      <c r="F60" s="8">
        <f>Allocators!H52</f>
        <v>3.535329522333916E-3</v>
      </c>
      <c r="G60" s="8">
        <f>Allocators!I52</f>
        <v>0</v>
      </c>
      <c r="H60" s="8">
        <f>Allocators!J52</f>
        <v>8.5774527408787271E-2</v>
      </c>
      <c r="I60" s="8">
        <f>Allocators!K52</f>
        <v>1.5975511501999162E-2</v>
      </c>
      <c r="J60" s="8">
        <f>Allocators!L52</f>
        <v>0</v>
      </c>
      <c r="K60" s="8">
        <f>Allocators!M52</f>
        <v>0</v>
      </c>
      <c r="L60" s="8">
        <f>Allocators!N52</f>
        <v>3.0578090433001372E-3</v>
      </c>
      <c r="M60" s="8">
        <f>Allocators!O52</f>
        <v>4.9315540517157357E-2</v>
      </c>
      <c r="N60" s="8">
        <f>Allocators!P52</f>
        <v>0</v>
      </c>
      <c r="O60" s="8">
        <f>Allocators!Q52</f>
        <v>0</v>
      </c>
      <c r="P60" s="8">
        <f>Allocators!R52</f>
        <v>2.5864961834910626E-2</v>
      </c>
      <c r="Q60" s="8">
        <f>Allocators!S52</f>
        <v>4.3152881212817236E-4</v>
      </c>
      <c r="R60" s="8">
        <f>Allocators!T52</f>
        <v>3.496106438469922E-4</v>
      </c>
      <c r="S60" s="8">
        <f>Allocators!U52</f>
        <v>1.1977174945620977E-3</v>
      </c>
      <c r="T60" s="8">
        <f>Allocators!V52</f>
        <v>2.5818949111862806E-4</v>
      </c>
    </row>
    <row r="61" spans="1:20"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</row>
    <row r="62" spans="1:20">
      <c r="A62" s="14" t="str">
        <f>CONCATENATE(Allocators!A95," ",Allocators!B95)</f>
        <v>DIST_METERS PRODUCTION</v>
      </c>
      <c r="B62" s="8">
        <f>Allocators!D95</f>
        <v>0</v>
      </c>
      <c r="C62" s="8">
        <f>Allocators!E95</f>
        <v>0</v>
      </c>
      <c r="D62" s="8">
        <f>Allocators!F95</f>
        <v>0</v>
      </c>
      <c r="E62" s="8">
        <f>Allocators!G95</f>
        <v>0</v>
      </c>
      <c r="F62" s="8">
        <f>Allocators!H95</f>
        <v>0</v>
      </c>
      <c r="G62" s="8">
        <f>Allocators!I95</f>
        <v>0</v>
      </c>
      <c r="H62" s="8">
        <f>Allocators!J95</f>
        <v>0</v>
      </c>
      <c r="I62" s="8">
        <f>Allocators!K95</f>
        <v>0</v>
      </c>
      <c r="J62" s="8">
        <f>Allocators!L95</f>
        <v>0</v>
      </c>
      <c r="K62" s="8">
        <f>Allocators!M95</f>
        <v>0</v>
      </c>
      <c r="L62" s="8">
        <f>Allocators!N95</f>
        <v>0</v>
      </c>
      <c r="M62" s="8">
        <f>Allocators!O95</f>
        <v>0</v>
      </c>
      <c r="N62" s="8">
        <f>Allocators!P95</f>
        <v>0</v>
      </c>
      <c r="O62" s="8">
        <f>Allocators!Q95</f>
        <v>0</v>
      </c>
      <c r="P62" s="8">
        <f>Allocators!R95</f>
        <v>0</v>
      </c>
      <c r="Q62" s="8">
        <f>Allocators!S95</f>
        <v>0</v>
      </c>
      <c r="R62" s="8">
        <f>Allocators!T95</f>
        <v>0</v>
      </c>
      <c r="S62" s="8">
        <f>Allocators!U95</f>
        <v>0</v>
      </c>
      <c r="T62" s="8">
        <f>Allocators!V95</f>
        <v>0</v>
      </c>
    </row>
    <row r="63" spans="1:20">
      <c r="A63" s="14" t="str">
        <f>CONCATENATE(Allocators!A96," ",Allocators!B96)</f>
        <v>DIST_METERS BULKTRAN</v>
      </c>
      <c r="B63" s="8">
        <f>Allocators!D96</f>
        <v>0</v>
      </c>
      <c r="C63" s="8">
        <f>Allocators!E96</f>
        <v>0</v>
      </c>
      <c r="D63" s="8">
        <f>Allocators!F96</f>
        <v>0</v>
      </c>
      <c r="E63" s="8">
        <f>Allocators!G96</f>
        <v>0</v>
      </c>
      <c r="F63" s="8">
        <f>Allocators!H96</f>
        <v>0</v>
      </c>
      <c r="G63" s="8">
        <f>Allocators!I96</f>
        <v>0</v>
      </c>
      <c r="H63" s="8">
        <f>Allocators!J96</f>
        <v>0</v>
      </c>
      <c r="I63" s="8">
        <f>Allocators!K96</f>
        <v>0</v>
      </c>
      <c r="J63" s="8">
        <f>Allocators!L96</f>
        <v>0</v>
      </c>
      <c r="K63" s="8">
        <f>Allocators!M96</f>
        <v>0</v>
      </c>
      <c r="L63" s="8">
        <f>Allocators!N96</f>
        <v>0</v>
      </c>
      <c r="M63" s="8">
        <f>Allocators!O96</f>
        <v>0</v>
      </c>
      <c r="N63" s="8">
        <f>Allocators!P96</f>
        <v>0</v>
      </c>
      <c r="O63" s="8">
        <f>Allocators!Q96</f>
        <v>0</v>
      </c>
      <c r="P63" s="8">
        <f>Allocators!R96</f>
        <v>0</v>
      </c>
      <c r="Q63" s="8">
        <f>Allocators!S96</f>
        <v>0</v>
      </c>
      <c r="R63" s="8">
        <f>Allocators!T96</f>
        <v>0</v>
      </c>
      <c r="S63" s="8">
        <f>Allocators!U96</f>
        <v>0</v>
      </c>
      <c r="T63" s="8">
        <f>Allocators!V96</f>
        <v>0</v>
      </c>
    </row>
    <row r="64" spans="1:20">
      <c r="A64" s="14" t="str">
        <f>CONCATENATE(Allocators!A97," ",Allocators!B97)</f>
        <v>DIST_METERS SUBTRAN</v>
      </c>
      <c r="B64" s="8">
        <f>Allocators!D97</f>
        <v>0</v>
      </c>
      <c r="C64" s="8">
        <f>Allocators!E97</f>
        <v>0</v>
      </c>
      <c r="D64" s="8">
        <f>Allocators!F97</f>
        <v>0</v>
      </c>
      <c r="E64" s="8">
        <f>Allocators!G97</f>
        <v>0</v>
      </c>
      <c r="F64" s="8">
        <f>Allocators!H97</f>
        <v>0</v>
      </c>
      <c r="G64" s="8">
        <f>Allocators!I97</f>
        <v>0</v>
      </c>
      <c r="H64" s="8">
        <f>Allocators!J97</f>
        <v>0</v>
      </c>
      <c r="I64" s="8">
        <f>Allocators!K97</f>
        <v>0</v>
      </c>
      <c r="J64" s="8">
        <f>Allocators!L97</f>
        <v>0</v>
      </c>
      <c r="K64" s="8">
        <f>Allocators!M97</f>
        <v>0</v>
      </c>
      <c r="L64" s="8">
        <f>Allocators!N97</f>
        <v>0</v>
      </c>
      <c r="M64" s="8">
        <f>Allocators!O97</f>
        <v>0</v>
      </c>
      <c r="N64" s="8">
        <f>Allocators!P97</f>
        <v>0</v>
      </c>
      <c r="O64" s="8">
        <f>Allocators!Q97</f>
        <v>0</v>
      </c>
      <c r="P64" s="8">
        <f>Allocators!R97</f>
        <v>0</v>
      </c>
      <c r="Q64" s="8">
        <f>Allocators!S97</f>
        <v>0</v>
      </c>
      <c r="R64" s="8">
        <f>Allocators!T97</f>
        <v>0</v>
      </c>
      <c r="S64" s="8">
        <f>Allocators!U97</f>
        <v>0</v>
      </c>
      <c r="T64" s="8">
        <f>Allocators!V97</f>
        <v>0</v>
      </c>
    </row>
    <row r="65" spans="1:20">
      <c r="A65" s="14" t="str">
        <f>CONCATENATE(Allocators!A98," ",Allocators!B98)</f>
        <v>DIST_METERS DISTPRI</v>
      </c>
      <c r="B65" s="8">
        <f>Allocators!D98</f>
        <v>0</v>
      </c>
      <c r="C65" s="8">
        <f>Allocators!E98</f>
        <v>0</v>
      </c>
      <c r="D65" s="8">
        <f>Allocators!F98</f>
        <v>0</v>
      </c>
      <c r="E65" s="8">
        <f>Allocators!G98</f>
        <v>0</v>
      </c>
      <c r="F65" s="8">
        <f>Allocators!H98</f>
        <v>0</v>
      </c>
      <c r="G65" s="8">
        <f>Allocators!I98</f>
        <v>0</v>
      </c>
      <c r="H65" s="8">
        <f>Allocators!J98</f>
        <v>0</v>
      </c>
      <c r="I65" s="8">
        <f>Allocators!K98</f>
        <v>0</v>
      </c>
      <c r="J65" s="8">
        <f>Allocators!L98</f>
        <v>0</v>
      </c>
      <c r="K65" s="8">
        <f>Allocators!M98</f>
        <v>0</v>
      </c>
      <c r="L65" s="8">
        <f>Allocators!N98</f>
        <v>0</v>
      </c>
      <c r="M65" s="8">
        <f>Allocators!O98</f>
        <v>0</v>
      </c>
      <c r="N65" s="8">
        <f>Allocators!P98</f>
        <v>0</v>
      </c>
      <c r="O65" s="8">
        <f>Allocators!Q98</f>
        <v>0</v>
      </c>
      <c r="P65" s="8">
        <f>Allocators!R98</f>
        <v>0</v>
      </c>
      <c r="Q65" s="8">
        <f>Allocators!S98</f>
        <v>0</v>
      </c>
      <c r="R65" s="8">
        <f>Allocators!T98</f>
        <v>0</v>
      </c>
      <c r="S65" s="8">
        <f>Allocators!U98</f>
        <v>0</v>
      </c>
      <c r="T65" s="8">
        <f>Allocators!V98</f>
        <v>0</v>
      </c>
    </row>
    <row r="66" spans="1:20">
      <c r="A66" s="14" t="str">
        <f>CONCATENATE(Allocators!A99," ",Allocators!B99)</f>
        <v>DIST_METERS DISTSEC</v>
      </c>
      <c r="B66" s="8">
        <f>Allocators!D99</f>
        <v>0</v>
      </c>
      <c r="C66" s="8">
        <f>Allocators!E99</f>
        <v>0</v>
      </c>
      <c r="D66" s="8">
        <f>Allocators!F99</f>
        <v>0</v>
      </c>
      <c r="E66" s="8">
        <f>Allocators!G99</f>
        <v>0</v>
      </c>
      <c r="F66" s="8">
        <f>Allocators!H99</f>
        <v>0</v>
      </c>
      <c r="G66" s="8">
        <f>Allocators!I99</f>
        <v>0</v>
      </c>
      <c r="H66" s="8">
        <f>Allocators!J99</f>
        <v>0</v>
      </c>
      <c r="I66" s="8">
        <f>Allocators!K99</f>
        <v>0</v>
      </c>
      <c r="J66" s="8">
        <f>Allocators!L99</f>
        <v>0</v>
      </c>
      <c r="K66" s="8">
        <f>Allocators!M99</f>
        <v>0</v>
      </c>
      <c r="L66" s="8">
        <f>Allocators!N99</f>
        <v>0</v>
      </c>
      <c r="M66" s="8">
        <f>Allocators!O99</f>
        <v>0</v>
      </c>
      <c r="N66" s="8">
        <f>Allocators!P99</f>
        <v>0</v>
      </c>
      <c r="O66" s="8">
        <f>Allocators!Q99</f>
        <v>0</v>
      </c>
      <c r="P66" s="8">
        <f>Allocators!R99</f>
        <v>0</v>
      </c>
      <c r="Q66" s="8">
        <f>Allocators!S99</f>
        <v>0</v>
      </c>
      <c r="R66" s="8">
        <f>Allocators!T99</f>
        <v>0</v>
      </c>
      <c r="S66" s="8">
        <f>Allocators!U99</f>
        <v>0</v>
      </c>
      <c r="T66" s="8">
        <f>Allocators!V99</f>
        <v>0</v>
      </c>
    </row>
    <row r="67" spans="1:20">
      <c r="A67" s="14" t="str">
        <f>CONCATENATE(Allocators!A100," ",Allocators!B100)</f>
        <v>DIST_METERS ENERGY</v>
      </c>
      <c r="B67" s="8">
        <f>Allocators!D100</f>
        <v>0</v>
      </c>
      <c r="C67" s="8">
        <f>Allocators!E100</f>
        <v>0</v>
      </c>
      <c r="D67" s="8">
        <f>Allocators!F100</f>
        <v>0</v>
      </c>
      <c r="E67" s="8">
        <f>Allocators!G100</f>
        <v>0</v>
      </c>
      <c r="F67" s="8">
        <f>Allocators!H100</f>
        <v>0</v>
      </c>
      <c r="G67" s="8">
        <f>Allocators!I100</f>
        <v>0</v>
      </c>
      <c r="H67" s="8">
        <f>Allocators!J100</f>
        <v>0</v>
      </c>
      <c r="I67" s="8">
        <f>Allocators!K100</f>
        <v>0</v>
      </c>
      <c r="J67" s="8">
        <f>Allocators!L100</f>
        <v>0</v>
      </c>
      <c r="K67" s="8">
        <f>Allocators!M100</f>
        <v>0</v>
      </c>
      <c r="L67" s="8">
        <f>Allocators!N100</f>
        <v>0</v>
      </c>
      <c r="M67" s="8">
        <f>Allocators!O100</f>
        <v>0</v>
      </c>
      <c r="N67" s="8">
        <f>Allocators!P100</f>
        <v>0</v>
      </c>
      <c r="O67" s="8">
        <f>Allocators!Q100</f>
        <v>0</v>
      </c>
      <c r="P67" s="8">
        <f>Allocators!R100</f>
        <v>0</v>
      </c>
      <c r="Q67" s="8">
        <f>Allocators!S100</f>
        <v>0</v>
      </c>
      <c r="R67" s="8">
        <f>Allocators!T100</f>
        <v>0</v>
      </c>
      <c r="S67" s="8">
        <f>Allocators!U100</f>
        <v>0</v>
      </c>
      <c r="T67" s="8">
        <f>Allocators!V100</f>
        <v>0</v>
      </c>
    </row>
    <row r="68" spans="1:20">
      <c r="A68" s="14" t="str">
        <f>CONCATENATE(Allocators!A101," ",Allocators!B101)</f>
        <v>DIST_METERS CUSTOMER</v>
      </c>
      <c r="B68" s="8">
        <f>Allocators!D101</f>
        <v>1.0000000000000002</v>
      </c>
      <c r="C68" s="8">
        <f>Allocators!E101</f>
        <v>0.44835694281926275</v>
      </c>
      <c r="D68" s="8">
        <f>Allocators!F101</f>
        <v>0.26566362108533781</v>
      </c>
      <c r="E68" s="8">
        <f>Allocators!G101</f>
        <v>7.6117158198963489E-2</v>
      </c>
      <c r="F68" s="8">
        <f>Allocators!H101</f>
        <v>5.0188435139381357E-2</v>
      </c>
      <c r="G68" s="8">
        <f>Allocators!I101</f>
        <v>8.1522122789952373E-3</v>
      </c>
      <c r="H68" s="8">
        <f>Allocators!J101</f>
        <v>3.7199135740947201E-2</v>
      </c>
      <c r="I68" s="8">
        <f>Allocators!K101</f>
        <v>1.3031195017754535E-2</v>
      </c>
      <c r="J68" s="8">
        <f>Allocators!L101</f>
        <v>2.8403511104579691E-2</v>
      </c>
      <c r="K68" s="8">
        <f>Allocators!M101</f>
        <v>4.9920241790208097E-3</v>
      </c>
      <c r="L68" s="8">
        <f>Allocators!N101</f>
        <v>2.5637663603160764E-4</v>
      </c>
      <c r="M68" s="8">
        <f>Allocators!O101</f>
        <v>7.7303709662191787E-3</v>
      </c>
      <c r="N68" s="8">
        <f>Allocators!P101</f>
        <v>4.1769840384135871E-2</v>
      </c>
      <c r="O68" s="8">
        <f>Allocators!Q101</f>
        <v>7.4880516149119182E-3</v>
      </c>
      <c r="P68" s="8">
        <f>Allocators!R101</f>
        <v>1.0319059848797635E-2</v>
      </c>
      <c r="Q68" s="8">
        <f>Allocators!S101</f>
        <v>2.2086511108385595E-4</v>
      </c>
      <c r="R68" s="8">
        <f>Allocators!T101</f>
        <v>1.1119987457709979E-4</v>
      </c>
      <c r="S68" s="8">
        <f>Allocators!U101</f>
        <v>0</v>
      </c>
      <c r="T68" s="8">
        <f>Allocators!V101</f>
        <v>0</v>
      </c>
    </row>
    <row r="69" spans="1:20">
      <c r="A69" s="14" t="str">
        <f>CONCATENATE(Allocators!A102," ",Allocators!B102)</f>
        <v>DIST_METERS TOTAL</v>
      </c>
      <c r="B69" s="8">
        <f>Allocators!D102</f>
        <v>1.0000000000000002</v>
      </c>
      <c r="C69" s="8">
        <f>Allocators!E102</f>
        <v>0.44835694281926275</v>
      </c>
      <c r="D69" s="8">
        <f>Allocators!F102</f>
        <v>0.26566362108533781</v>
      </c>
      <c r="E69" s="8">
        <f>Allocators!G102</f>
        <v>7.6117158198963489E-2</v>
      </c>
      <c r="F69" s="8">
        <f>Allocators!H102</f>
        <v>5.0188435139381357E-2</v>
      </c>
      <c r="G69" s="8">
        <f>Allocators!I102</f>
        <v>8.1522122789952373E-3</v>
      </c>
      <c r="H69" s="8">
        <f>Allocators!J102</f>
        <v>3.7199135740947201E-2</v>
      </c>
      <c r="I69" s="8">
        <f>Allocators!K102</f>
        <v>1.3031195017754535E-2</v>
      </c>
      <c r="J69" s="8">
        <f>Allocators!L102</f>
        <v>2.8403511104579691E-2</v>
      </c>
      <c r="K69" s="8">
        <f>Allocators!M102</f>
        <v>4.9920241790208097E-3</v>
      </c>
      <c r="L69" s="8">
        <f>Allocators!N102</f>
        <v>2.5637663603160764E-4</v>
      </c>
      <c r="M69" s="8">
        <f>Allocators!O102</f>
        <v>7.7303709662191787E-3</v>
      </c>
      <c r="N69" s="8">
        <f>Allocators!P102</f>
        <v>4.1769840384135871E-2</v>
      </c>
      <c r="O69" s="8">
        <f>Allocators!Q102</f>
        <v>7.4880516149119182E-3</v>
      </c>
      <c r="P69" s="8">
        <f>Allocators!R102</f>
        <v>1.0319059848797635E-2</v>
      </c>
      <c r="Q69" s="8">
        <f>Allocators!S102</f>
        <v>2.2086511108385595E-4</v>
      </c>
      <c r="R69" s="8">
        <f>Allocators!T102</f>
        <v>1.1119987457709979E-4</v>
      </c>
      <c r="S69" s="8">
        <f>Allocators!U102</f>
        <v>0</v>
      </c>
      <c r="T69" s="8">
        <f>Allocators!V102</f>
        <v>0</v>
      </c>
    </row>
    <row r="70" spans="1:20"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</row>
    <row r="71" spans="1:20">
      <c r="A71" s="14" t="str">
        <f>CONCATENATE(Allocators!A238," ",Allocators!B238)</f>
        <v>DIST_OHLINES PRODUCTION</v>
      </c>
      <c r="B71" s="8">
        <f>Allocators!D238</f>
        <v>0</v>
      </c>
      <c r="C71" s="8">
        <f>Allocators!E238</f>
        <v>0</v>
      </c>
      <c r="D71" s="8">
        <f>Allocators!F238</f>
        <v>0</v>
      </c>
      <c r="E71" s="8">
        <f>Allocators!G238</f>
        <v>0</v>
      </c>
      <c r="F71" s="8">
        <f>Allocators!H238</f>
        <v>0</v>
      </c>
      <c r="G71" s="8">
        <f>Allocators!I238</f>
        <v>0</v>
      </c>
      <c r="H71" s="8">
        <f>Allocators!J238</f>
        <v>0</v>
      </c>
      <c r="I71" s="8">
        <f>Allocators!K238</f>
        <v>0</v>
      </c>
      <c r="J71" s="8">
        <f>Allocators!L238</f>
        <v>0</v>
      </c>
      <c r="K71" s="8">
        <f>Allocators!M238</f>
        <v>0</v>
      </c>
      <c r="L71" s="8">
        <f>Allocators!N238</f>
        <v>0</v>
      </c>
      <c r="M71" s="8">
        <f>Allocators!O238</f>
        <v>0</v>
      </c>
      <c r="N71" s="8">
        <f>Allocators!P238</f>
        <v>0</v>
      </c>
      <c r="O71" s="8">
        <f>Allocators!Q238</f>
        <v>0</v>
      </c>
      <c r="P71" s="8">
        <f>Allocators!R238</f>
        <v>0</v>
      </c>
      <c r="Q71" s="8">
        <f>Allocators!S238</f>
        <v>0</v>
      </c>
      <c r="R71" s="8">
        <f>Allocators!T238</f>
        <v>0</v>
      </c>
      <c r="S71" s="8">
        <f>Allocators!U238</f>
        <v>0</v>
      </c>
      <c r="T71" s="8">
        <f>Allocators!V238</f>
        <v>0</v>
      </c>
    </row>
    <row r="72" spans="1:20">
      <c r="A72" s="14" t="str">
        <f>CONCATENATE(Allocators!A239," ",Allocators!B239)</f>
        <v>DIST_OHLINES BULKTRAN</v>
      </c>
      <c r="B72" s="8">
        <f>Allocators!D239</f>
        <v>0</v>
      </c>
      <c r="C72" s="8">
        <f>Allocators!E239</f>
        <v>0</v>
      </c>
      <c r="D72" s="8">
        <f>Allocators!F239</f>
        <v>0</v>
      </c>
      <c r="E72" s="8">
        <f>Allocators!G239</f>
        <v>0</v>
      </c>
      <c r="F72" s="8">
        <f>Allocators!H239</f>
        <v>0</v>
      </c>
      <c r="G72" s="8">
        <f>Allocators!I239</f>
        <v>0</v>
      </c>
      <c r="H72" s="8">
        <f>Allocators!J239</f>
        <v>0</v>
      </c>
      <c r="I72" s="8">
        <f>Allocators!K239</f>
        <v>0</v>
      </c>
      <c r="J72" s="8">
        <f>Allocators!L239</f>
        <v>0</v>
      </c>
      <c r="K72" s="8">
        <f>Allocators!M239</f>
        <v>0</v>
      </c>
      <c r="L72" s="8">
        <f>Allocators!N239</f>
        <v>0</v>
      </c>
      <c r="M72" s="8">
        <f>Allocators!O239</f>
        <v>0</v>
      </c>
      <c r="N72" s="8">
        <f>Allocators!P239</f>
        <v>0</v>
      </c>
      <c r="O72" s="8">
        <f>Allocators!Q239</f>
        <v>0</v>
      </c>
      <c r="P72" s="8">
        <f>Allocators!R239</f>
        <v>0</v>
      </c>
      <c r="Q72" s="8">
        <f>Allocators!S239</f>
        <v>0</v>
      </c>
      <c r="R72" s="8">
        <f>Allocators!T239</f>
        <v>0</v>
      </c>
      <c r="S72" s="8">
        <f>Allocators!U239</f>
        <v>0</v>
      </c>
      <c r="T72" s="8">
        <f>Allocators!V239</f>
        <v>0</v>
      </c>
    </row>
    <row r="73" spans="1:20">
      <c r="A73" s="14" t="str">
        <f>CONCATENATE(Allocators!A240," ",Allocators!B240)</f>
        <v>DIST_OHLINES SUBTRAN</v>
      </c>
      <c r="B73" s="8">
        <f>Allocators!D240</f>
        <v>0</v>
      </c>
      <c r="C73" s="8">
        <f>Allocators!E240</f>
        <v>0</v>
      </c>
      <c r="D73" s="8">
        <f>Allocators!F240</f>
        <v>0</v>
      </c>
      <c r="E73" s="8">
        <f>Allocators!G240</f>
        <v>0</v>
      </c>
      <c r="F73" s="8">
        <f>Allocators!H240</f>
        <v>0</v>
      </c>
      <c r="G73" s="8">
        <f>Allocators!I240</f>
        <v>0</v>
      </c>
      <c r="H73" s="8">
        <f>Allocators!J240</f>
        <v>0</v>
      </c>
      <c r="I73" s="8">
        <f>Allocators!K240</f>
        <v>0</v>
      </c>
      <c r="J73" s="8">
        <f>Allocators!L240</f>
        <v>0</v>
      </c>
      <c r="K73" s="8">
        <f>Allocators!M240</f>
        <v>0</v>
      </c>
      <c r="L73" s="8">
        <f>Allocators!N240</f>
        <v>0</v>
      </c>
      <c r="M73" s="8">
        <f>Allocators!O240</f>
        <v>0</v>
      </c>
      <c r="N73" s="8">
        <f>Allocators!P240</f>
        <v>0</v>
      </c>
      <c r="O73" s="8">
        <f>Allocators!Q240</f>
        <v>0</v>
      </c>
      <c r="P73" s="8">
        <f>Allocators!R240</f>
        <v>0</v>
      </c>
      <c r="Q73" s="8">
        <f>Allocators!S240</f>
        <v>0</v>
      </c>
      <c r="R73" s="8">
        <f>Allocators!T240</f>
        <v>0</v>
      </c>
      <c r="S73" s="8">
        <f>Allocators!U240</f>
        <v>0</v>
      </c>
      <c r="T73" s="8">
        <f>Allocators!V240</f>
        <v>0</v>
      </c>
    </row>
    <row r="74" spans="1:20">
      <c r="A74" s="14" t="str">
        <f>CONCATENATE(Allocators!A241," ",Allocators!B241)</f>
        <v>DIST_OHLINES DISTPRI</v>
      </c>
      <c r="B74" s="8">
        <f>Allocators!D241</f>
        <v>0.83319999999999983</v>
      </c>
      <c r="C74" s="8">
        <f>Allocators!E241</f>
        <v>0.55686309641940612</v>
      </c>
      <c r="D74" s="8">
        <f>Allocators!F241</f>
        <v>2.6249072653527869E-2</v>
      </c>
      <c r="E74" s="8">
        <f>Allocators!G241</f>
        <v>9.5311993798781774E-2</v>
      </c>
      <c r="F74" s="8">
        <f>Allocators!H241</f>
        <v>2.9456365580086191E-3</v>
      </c>
      <c r="G74" s="8">
        <f>Allocators!I241</f>
        <v>0</v>
      </c>
      <c r="H74" s="8">
        <f>Allocators!J241</f>
        <v>7.1467336237001564E-2</v>
      </c>
      <c r="I74" s="8">
        <f>Allocators!K241</f>
        <v>1.3310796183465702E-2</v>
      </c>
      <c r="J74" s="8">
        <f>Allocators!L241</f>
        <v>0</v>
      </c>
      <c r="K74" s="8">
        <f>Allocators!M241</f>
        <v>0</v>
      </c>
      <c r="L74" s="8">
        <f>Allocators!N241</f>
        <v>2.5477664948776743E-3</v>
      </c>
      <c r="M74" s="8">
        <f>Allocators!O241</f>
        <v>4.1089708358895513E-2</v>
      </c>
      <c r="N74" s="8">
        <f>Allocators!P241</f>
        <v>0</v>
      </c>
      <c r="O74" s="8">
        <f>Allocators!Q241</f>
        <v>0</v>
      </c>
      <c r="P74" s="8">
        <f>Allocators!R241</f>
        <v>2.1550686200847536E-2</v>
      </c>
      <c r="Q74" s="8">
        <f>Allocators!S241</f>
        <v>3.5954980626519325E-4</v>
      </c>
      <c r="R74" s="8">
        <f>Allocators!T241</f>
        <v>2.9129558845331392E-4</v>
      </c>
      <c r="S74" s="8">
        <f>Allocators!U241</f>
        <v>9.9793821646913979E-4</v>
      </c>
      <c r="T74" s="8">
        <f>Allocators!V241</f>
        <v>2.151234840000409E-4</v>
      </c>
    </row>
    <row r="75" spans="1:20">
      <c r="A75" s="14" t="str">
        <f>CONCATENATE(Allocators!A242," ",Allocators!B242)</f>
        <v>DIST_OHLINES DISTSEC</v>
      </c>
      <c r="B75" s="8">
        <f>Allocators!D242</f>
        <v>0.1668</v>
      </c>
      <c r="C75" s="8">
        <f>Allocators!E242</f>
        <v>0.12471660212751341</v>
      </c>
      <c r="D75" s="8">
        <f>Allocators!F242</f>
        <v>6.0126271369170987E-3</v>
      </c>
      <c r="E75" s="8">
        <f>Allocators!G242</f>
        <v>1.8142601758847805E-2</v>
      </c>
      <c r="F75" s="8">
        <f>Allocators!H242</f>
        <v>0</v>
      </c>
      <c r="G75" s="8">
        <f>Allocators!I242</f>
        <v>0</v>
      </c>
      <c r="H75" s="8">
        <f>Allocators!J242</f>
        <v>1.1560536456062476E-2</v>
      </c>
      <c r="I75" s="8">
        <f>Allocators!K242</f>
        <v>0</v>
      </c>
      <c r="J75" s="8">
        <f>Allocators!L242</f>
        <v>0</v>
      </c>
      <c r="K75" s="8">
        <f>Allocators!M242</f>
        <v>0</v>
      </c>
      <c r="L75" s="8">
        <f>Allocators!N242</f>
        <v>3.1257265331081436E-4</v>
      </c>
      <c r="M75" s="8">
        <f>Allocators!O242</f>
        <v>0</v>
      </c>
      <c r="N75" s="8">
        <f>Allocators!P242</f>
        <v>0</v>
      </c>
      <c r="O75" s="8">
        <f>Allocators!Q242</f>
        <v>0</v>
      </c>
      <c r="P75" s="8">
        <f>Allocators!R242</f>
        <v>4.2640355823522092E-3</v>
      </c>
      <c r="Q75" s="8">
        <f>Allocators!S242</f>
        <v>0</v>
      </c>
      <c r="R75" s="8">
        <f>Allocators!T242</f>
        <v>4.4248034406975533E-5</v>
      </c>
      <c r="S75" s="8">
        <f>Allocators!U242</f>
        <v>1.5023909528645387E-3</v>
      </c>
      <c r="T75" s="8">
        <f>Allocators!V242</f>
        <v>2.4438529772468026E-4</v>
      </c>
    </row>
    <row r="76" spans="1:20">
      <c r="A76" s="14" t="str">
        <f>CONCATENATE(Allocators!A243," ",Allocators!B243)</f>
        <v>DIST_OHLINES ENERGY</v>
      </c>
      <c r="B76" s="8">
        <f>Allocators!D243</f>
        <v>0</v>
      </c>
      <c r="C76" s="8">
        <f>Allocators!E243</f>
        <v>0</v>
      </c>
      <c r="D76" s="8">
        <f>Allocators!F243</f>
        <v>0</v>
      </c>
      <c r="E76" s="8">
        <f>Allocators!G243</f>
        <v>0</v>
      </c>
      <c r="F76" s="8">
        <f>Allocators!H243</f>
        <v>0</v>
      </c>
      <c r="G76" s="8">
        <f>Allocators!I243</f>
        <v>0</v>
      </c>
      <c r="H76" s="8">
        <f>Allocators!J243</f>
        <v>0</v>
      </c>
      <c r="I76" s="8">
        <f>Allocators!K243</f>
        <v>0</v>
      </c>
      <c r="J76" s="8">
        <f>Allocators!L243</f>
        <v>0</v>
      </c>
      <c r="K76" s="8">
        <f>Allocators!M243</f>
        <v>0</v>
      </c>
      <c r="L76" s="8">
        <f>Allocators!N243</f>
        <v>0</v>
      </c>
      <c r="M76" s="8">
        <f>Allocators!O243</f>
        <v>0</v>
      </c>
      <c r="N76" s="8">
        <f>Allocators!P243</f>
        <v>0</v>
      </c>
      <c r="O76" s="8">
        <f>Allocators!Q243</f>
        <v>0</v>
      </c>
      <c r="P76" s="8">
        <f>Allocators!R243</f>
        <v>0</v>
      </c>
      <c r="Q76" s="8">
        <f>Allocators!S243</f>
        <v>0</v>
      </c>
      <c r="R76" s="8">
        <f>Allocators!T243</f>
        <v>0</v>
      </c>
      <c r="S76" s="8">
        <f>Allocators!U243</f>
        <v>0</v>
      </c>
      <c r="T76" s="8">
        <f>Allocators!V243</f>
        <v>0</v>
      </c>
    </row>
    <row r="77" spans="1:20">
      <c r="A77" s="14" t="str">
        <f>CONCATENATE(Allocators!A244," ",Allocators!B244)</f>
        <v>DIST_OHLINES CUSTOMER</v>
      </c>
      <c r="B77" s="8">
        <f>Allocators!D244</f>
        <v>0</v>
      </c>
      <c r="C77" s="8">
        <f>Allocators!E244</f>
        <v>0</v>
      </c>
      <c r="D77" s="8">
        <f>Allocators!F244</f>
        <v>0</v>
      </c>
      <c r="E77" s="8">
        <f>Allocators!G244</f>
        <v>0</v>
      </c>
      <c r="F77" s="8">
        <f>Allocators!H244</f>
        <v>0</v>
      </c>
      <c r="G77" s="8">
        <f>Allocators!I244</f>
        <v>0</v>
      </c>
      <c r="H77" s="8">
        <f>Allocators!J244</f>
        <v>0</v>
      </c>
      <c r="I77" s="8">
        <f>Allocators!K244</f>
        <v>0</v>
      </c>
      <c r="J77" s="8">
        <f>Allocators!L244</f>
        <v>0</v>
      </c>
      <c r="K77" s="8">
        <f>Allocators!M244</f>
        <v>0</v>
      </c>
      <c r="L77" s="8">
        <f>Allocators!N244</f>
        <v>0</v>
      </c>
      <c r="M77" s="8">
        <f>Allocators!O244</f>
        <v>0</v>
      </c>
      <c r="N77" s="8">
        <f>Allocators!P244</f>
        <v>0</v>
      </c>
      <c r="O77" s="8">
        <f>Allocators!Q244</f>
        <v>0</v>
      </c>
      <c r="P77" s="8">
        <f>Allocators!R244</f>
        <v>0</v>
      </c>
      <c r="Q77" s="8">
        <f>Allocators!S244</f>
        <v>0</v>
      </c>
      <c r="R77" s="8">
        <f>Allocators!T244</f>
        <v>0</v>
      </c>
      <c r="S77" s="8">
        <f>Allocators!U244</f>
        <v>0</v>
      </c>
      <c r="T77" s="8">
        <f>Allocators!V244</f>
        <v>0</v>
      </c>
    </row>
    <row r="78" spans="1:20">
      <c r="A78" s="14" t="str">
        <f>CONCATENATE(Allocators!A245," ",Allocators!B245)</f>
        <v>DIST_OHLINES TOTAL</v>
      </c>
      <c r="B78" s="8">
        <f>Allocators!D245</f>
        <v>1</v>
      </c>
      <c r="C78" s="8">
        <f>Allocators!E245</f>
        <v>0.68157969854691958</v>
      </c>
      <c r="D78" s="8">
        <f>Allocators!F245</f>
        <v>3.2261699790444964E-2</v>
      </c>
      <c r="E78" s="8">
        <f>Allocators!G245</f>
        <v>0.11345459555762957</v>
      </c>
      <c r="F78" s="8">
        <f>Allocators!H245</f>
        <v>2.9456365580086191E-3</v>
      </c>
      <c r="G78" s="8">
        <f>Allocators!I245</f>
        <v>0</v>
      </c>
      <c r="H78" s="8">
        <f>Allocators!J245</f>
        <v>8.3027872693064039E-2</v>
      </c>
      <c r="I78" s="8">
        <f>Allocators!K245</f>
        <v>1.3310796183465702E-2</v>
      </c>
      <c r="J78" s="8">
        <f>Allocators!L245</f>
        <v>0</v>
      </c>
      <c r="K78" s="8">
        <f>Allocators!M245</f>
        <v>0</v>
      </c>
      <c r="L78" s="8">
        <f>Allocators!N245</f>
        <v>2.8603391481884888E-3</v>
      </c>
      <c r="M78" s="8">
        <f>Allocators!O245</f>
        <v>4.1089708358895513E-2</v>
      </c>
      <c r="N78" s="8">
        <f>Allocators!P245</f>
        <v>0</v>
      </c>
      <c r="O78" s="8">
        <f>Allocators!Q245</f>
        <v>0</v>
      </c>
      <c r="P78" s="8">
        <f>Allocators!R245</f>
        <v>2.5814721783199747E-2</v>
      </c>
      <c r="Q78" s="8">
        <f>Allocators!S245</f>
        <v>3.5954980626519325E-4</v>
      </c>
      <c r="R78" s="8">
        <f>Allocators!T245</f>
        <v>3.3554362286028944E-4</v>
      </c>
      <c r="S78" s="8">
        <f>Allocators!U245</f>
        <v>2.5003291693336785E-3</v>
      </c>
      <c r="T78" s="8">
        <f>Allocators!V245</f>
        <v>4.5950878172472116E-4</v>
      </c>
    </row>
    <row r="79" spans="1:20"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</row>
    <row r="80" spans="1:20">
      <c r="A80" s="14" t="str">
        <f>CONCATENATE(Allocators!A105," ",Allocators!B105)</f>
        <v>DIST_OL PRODUCTION</v>
      </c>
      <c r="B80" s="8">
        <f>Allocators!D105</f>
        <v>0</v>
      </c>
      <c r="C80" s="8">
        <f>Allocators!E105</f>
        <v>0</v>
      </c>
      <c r="D80" s="8">
        <f>Allocators!F105</f>
        <v>0</v>
      </c>
      <c r="E80" s="8">
        <f>Allocators!G105</f>
        <v>0</v>
      </c>
      <c r="F80" s="8">
        <f>Allocators!H105</f>
        <v>0</v>
      </c>
      <c r="G80" s="8">
        <f>Allocators!I105</f>
        <v>0</v>
      </c>
      <c r="H80" s="8">
        <f>Allocators!J105</f>
        <v>0</v>
      </c>
      <c r="I80" s="8">
        <f>Allocators!K105</f>
        <v>0</v>
      </c>
      <c r="J80" s="8">
        <f>Allocators!L105</f>
        <v>0</v>
      </c>
      <c r="K80" s="8">
        <f>Allocators!M105</f>
        <v>0</v>
      </c>
      <c r="L80" s="8">
        <f>Allocators!N105</f>
        <v>0</v>
      </c>
      <c r="M80" s="8">
        <f>Allocators!O105</f>
        <v>0</v>
      </c>
      <c r="N80" s="8">
        <f>Allocators!P105</f>
        <v>0</v>
      </c>
      <c r="O80" s="8">
        <f>Allocators!Q105</f>
        <v>0</v>
      </c>
      <c r="P80" s="8">
        <f>Allocators!R105</f>
        <v>0</v>
      </c>
      <c r="Q80" s="8">
        <f>Allocators!S105</f>
        <v>0</v>
      </c>
      <c r="R80" s="8">
        <f>Allocators!T105</f>
        <v>0</v>
      </c>
      <c r="S80" s="8">
        <f>Allocators!U105</f>
        <v>0</v>
      </c>
      <c r="T80" s="8">
        <f>Allocators!V105</f>
        <v>0</v>
      </c>
    </row>
    <row r="81" spans="1:20">
      <c r="A81" s="14" t="str">
        <f>CONCATENATE(Allocators!A106," ",Allocators!B106)</f>
        <v>DIST_OL BULKTRAN</v>
      </c>
      <c r="B81" s="8">
        <f>Allocators!D106</f>
        <v>0</v>
      </c>
      <c r="C81" s="8">
        <f>Allocators!E106</f>
        <v>0</v>
      </c>
      <c r="D81" s="8">
        <f>Allocators!F106</f>
        <v>0</v>
      </c>
      <c r="E81" s="8">
        <f>Allocators!G106</f>
        <v>0</v>
      </c>
      <c r="F81" s="8">
        <f>Allocators!H106</f>
        <v>0</v>
      </c>
      <c r="G81" s="8">
        <f>Allocators!I106</f>
        <v>0</v>
      </c>
      <c r="H81" s="8">
        <f>Allocators!J106</f>
        <v>0</v>
      </c>
      <c r="I81" s="8">
        <f>Allocators!K106</f>
        <v>0</v>
      </c>
      <c r="J81" s="8">
        <f>Allocators!L106</f>
        <v>0</v>
      </c>
      <c r="K81" s="8">
        <f>Allocators!M106</f>
        <v>0</v>
      </c>
      <c r="L81" s="8">
        <f>Allocators!N106</f>
        <v>0</v>
      </c>
      <c r="M81" s="8">
        <f>Allocators!O106</f>
        <v>0</v>
      </c>
      <c r="N81" s="8">
        <f>Allocators!P106</f>
        <v>0</v>
      </c>
      <c r="O81" s="8">
        <f>Allocators!Q106</f>
        <v>0</v>
      </c>
      <c r="P81" s="8">
        <f>Allocators!R106</f>
        <v>0</v>
      </c>
      <c r="Q81" s="8">
        <f>Allocators!S106</f>
        <v>0</v>
      </c>
      <c r="R81" s="8">
        <f>Allocators!T106</f>
        <v>0</v>
      </c>
      <c r="S81" s="8">
        <f>Allocators!U106</f>
        <v>0</v>
      </c>
      <c r="T81" s="8">
        <f>Allocators!V106</f>
        <v>0</v>
      </c>
    </row>
    <row r="82" spans="1:20">
      <c r="A82" s="14" t="str">
        <f>CONCATENATE(Allocators!A107," ",Allocators!B107)</f>
        <v>DIST_OL SUBTRAN</v>
      </c>
      <c r="B82" s="8">
        <f>Allocators!D107</f>
        <v>0</v>
      </c>
      <c r="C82" s="8">
        <f>Allocators!E107</f>
        <v>0</v>
      </c>
      <c r="D82" s="8">
        <f>Allocators!F107</f>
        <v>0</v>
      </c>
      <c r="E82" s="8">
        <f>Allocators!G107</f>
        <v>0</v>
      </c>
      <c r="F82" s="8">
        <f>Allocators!H107</f>
        <v>0</v>
      </c>
      <c r="G82" s="8">
        <f>Allocators!I107</f>
        <v>0</v>
      </c>
      <c r="H82" s="8">
        <f>Allocators!J107</f>
        <v>0</v>
      </c>
      <c r="I82" s="8">
        <f>Allocators!K107</f>
        <v>0</v>
      </c>
      <c r="J82" s="8">
        <f>Allocators!L107</f>
        <v>0</v>
      </c>
      <c r="K82" s="8">
        <f>Allocators!M107</f>
        <v>0</v>
      </c>
      <c r="L82" s="8">
        <f>Allocators!N107</f>
        <v>0</v>
      </c>
      <c r="M82" s="8">
        <f>Allocators!O107</f>
        <v>0</v>
      </c>
      <c r="N82" s="8">
        <f>Allocators!P107</f>
        <v>0</v>
      </c>
      <c r="O82" s="8">
        <f>Allocators!Q107</f>
        <v>0</v>
      </c>
      <c r="P82" s="8">
        <f>Allocators!R107</f>
        <v>0</v>
      </c>
      <c r="Q82" s="8">
        <f>Allocators!S107</f>
        <v>0</v>
      </c>
      <c r="R82" s="8">
        <f>Allocators!T107</f>
        <v>0</v>
      </c>
      <c r="S82" s="8">
        <f>Allocators!U107</f>
        <v>0</v>
      </c>
      <c r="T82" s="8">
        <f>Allocators!V107</f>
        <v>0</v>
      </c>
    </row>
    <row r="83" spans="1:20">
      <c r="A83" s="14" t="str">
        <f>CONCATENATE(Allocators!A108," ",Allocators!B108)</f>
        <v>DIST_OL DISTPRI</v>
      </c>
      <c r="B83" s="8">
        <f>Allocators!D108</f>
        <v>0</v>
      </c>
      <c r="C83" s="8">
        <f>Allocators!E108</f>
        <v>0</v>
      </c>
      <c r="D83" s="8">
        <f>Allocators!F108</f>
        <v>0</v>
      </c>
      <c r="E83" s="8">
        <f>Allocators!G108</f>
        <v>0</v>
      </c>
      <c r="F83" s="8">
        <f>Allocators!H108</f>
        <v>0</v>
      </c>
      <c r="G83" s="8">
        <f>Allocators!I108</f>
        <v>0</v>
      </c>
      <c r="H83" s="8">
        <f>Allocators!J108</f>
        <v>0</v>
      </c>
      <c r="I83" s="8">
        <f>Allocators!K108</f>
        <v>0</v>
      </c>
      <c r="J83" s="8">
        <f>Allocators!L108</f>
        <v>0</v>
      </c>
      <c r="K83" s="8">
        <f>Allocators!M108</f>
        <v>0</v>
      </c>
      <c r="L83" s="8">
        <f>Allocators!N108</f>
        <v>0</v>
      </c>
      <c r="M83" s="8">
        <f>Allocators!O108</f>
        <v>0</v>
      </c>
      <c r="N83" s="8">
        <f>Allocators!P108</f>
        <v>0</v>
      </c>
      <c r="O83" s="8">
        <f>Allocators!Q108</f>
        <v>0</v>
      </c>
      <c r="P83" s="8">
        <f>Allocators!R108</f>
        <v>0</v>
      </c>
      <c r="Q83" s="8">
        <f>Allocators!S108</f>
        <v>0</v>
      </c>
      <c r="R83" s="8">
        <f>Allocators!T108</f>
        <v>0</v>
      </c>
      <c r="S83" s="8">
        <f>Allocators!U108</f>
        <v>0</v>
      </c>
      <c r="T83" s="8">
        <f>Allocators!V108</f>
        <v>0</v>
      </c>
    </row>
    <row r="84" spans="1:20">
      <c r="A84" s="14" t="str">
        <f>CONCATENATE(Allocators!A109," ",Allocators!B109)</f>
        <v>DIST_OL DISTSEC</v>
      </c>
      <c r="B84" s="8">
        <f>Allocators!D109</f>
        <v>0</v>
      </c>
      <c r="C84" s="8">
        <f>Allocators!E109</f>
        <v>0</v>
      </c>
      <c r="D84" s="8">
        <f>Allocators!F109</f>
        <v>0</v>
      </c>
      <c r="E84" s="8">
        <f>Allocators!G109</f>
        <v>0</v>
      </c>
      <c r="F84" s="8">
        <f>Allocators!H109</f>
        <v>0</v>
      </c>
      <c r="G84" s="8">
        <f>Allocators!I109</f>
        <v>0</v>
      </c>
      <c r="H84" s="8">
        <f>Allocators!J109</f>
        <v>0</v>
      </c>
      <c r="I84" s="8">
        <f>Allocators!K109</f>
        <v>0</v>
      </c>
      <c r="J84" s="8">
        <f>Allocators!L109</f>
        <v>0</v>
      </c>
      <c r="K84" s="8">
        <f>Allocators!M109</f>
        <v>0</v>
      </c>
      <c r="L84" s="8">
        <f>Allocators!N109</f>
        <v>0</v>
      </c>
      <c r="M84" s="8">
        <f>Allocators!O109</f>
        <v>0</v>
      </c>
      <c r="N84" s="8">
        <f>Allocators!P109</f>
        <v>0</v>
      </c>
      <c r="O84" s="8">
        <f>Allocators!Q109</f>
        <v>0</v>
      </c>
      <c r="P84" s="8">
        <f>Allocators!R109</f>
        <v>0</v>
      </c>
      <c r="Q84" s="8">
        <f>Allocators!S109</f>
        <v>0</v>
      </c>
      <c r="R84" s="8">
        <f>Allocators!T109</f>
        <v>0</v>
      </c>
      <c r="S84" s="8">
        <f>Allocators!U109</f>
        <v>0</v>
      </c>
      <c r="T84" s="8">
        <f>Allocators!V109</f>
        <v>0</v>
      </c>
    </row>
    <row r="85" spans="1:20">
      <c r="A85" s="14" t="str">
        <f>CONCATENATE(Allocators!A110," ",Allocators!B110)</f>
        <v>DIST_OL ENERGY</v>
      </c>
      <c r="B85" s="8">
        <f>Allocators!D110</f>
        <v>0</v>
      </c>
      <c r="C85" s="8">
        <f>Allocators!E110</f>
        <v>0</v>
      </c>
      <c r="D85" s="8">
        <f>Allocators!F110</f>
        <v>0</v>
      </c>
      <c r="E85" s="8">
        <f>Allocators!G110</f>
        <v>0</v>
      </c>
      <c r="F85" s="8">
        <f>Allocators!H110</f>
        <v>0</v>
      </c>
      <c r="G85" s="8">
        <f>Allocators!I110</f>
        <v>0</v>
      </c>
      <c r="H85" s="8">
        <f>Allocators!J110</f>
        <v>0</v>
      </c>
      <c r="I85" s="8">
        <f>Allocators!K110</f>
        <v>0</v>
      </c>
      <c r="J85" s="8">
        <f>Allocators!L110</f>
        <v>0</v>
      </c>
      <c r="K85" s="8">
        <f>Allocators!M110</f>
        <v>0</v>
      </c>
      <c r="L85" s="8">
        <f>Allocators!N110</f>
        <v>0</v>
      </c>
      <c r="M85" s="8">
        <f>Allocators!O110</f>
        <v>0</v>
      </c>
      <c r="N85" s="8">
        <f>Allocators!P110</f>
        <v>0</v>
      </c>
      <c r="O85" s="8">
        <f>Allocators!Q110</f>
        <v>0</v>
      </c>
      <c r="P85" s="8">
        <f>Allocators!R110</f>
        <v>0</v>
      </c>
      <c r="Q85" s="8">
        <f>Allocators!S110</f>
        <v>0</v>
      </c>
      <c r="R85" s="8">
        <f>Allocators!T110</f>
        <v>0</v>
      </c>
      <c r="S85" s="8">
        <f>Allocators!U110</f>
        <v>0</v>
      </c>
      <c r="T85" s="8">
        <f>Allocators!V110</f>
        <v>0</v>
      </c>
    </row>
    <row r="86" spans="1:20">
      <c r="A86" s="14" t="str">
        <f>CONCATENATE(Allocators!A111," ",Allocators!B111)</f>
        <v>DIST_OL CUSTOMER</v>
      </c>
      <c r="B86" s="8">
        <f>Allocators!D111</f>
        <v>1</v>
      </c>
      <c r="C86" s="8">
        <f>Allocators!E111</f>
        <v>0</v>
      </c>
      <c r="D86" s="8">
        <f>Allocators!F111</f>
        <v>0</v>
      </c>
      <c r="E86" s="8">
        <f>Allocators!G111</f>
        <v>0</v>
      </c>
      <c r="F86" s="8">
        <f>Allocators!H111</f>
        <v>0</v>
      </c>
      <c r="G86" s="8">
        <f>Allocators!I111</f>
        <v>0</v>
      </c>
      <c r="H86" s="8">
        <f>Allocators!J111</f>
        <v>0</v>
      </c>
      <c r="I86" s="8">
        <f>Allocators!K111</f>
        <v>0</v>
      </c>
      <c r="J86" s="8">
        <f>Allocators!L111</f>
        <v>0</v>
      </c>
      <c r="K86" s="8">
        <f>Allocators!M111</f>
        <v>0</v>
      </c>
      <c r="L86" s="8">
        <f>Allocators!N111</f>
        <v>0</v>
      </c>
      <c r="M86" s="8">
        <f>Allocators!O111</f>
        <v>0</v>
      </c>
      <c r="N86" s="8">
        <f>Allocators!P111</f>
        <v>0</v>
      </c>
      <c r="O86" s="8">
        <f>Allocators!Q111</f>
        <v>0</v>
      </c>
      <c r="P86" s="8">
        <f>Allocators!R111</f>
        <v>0</v>
      </c>
      <c r="Q86" s="8">
        <f>Allocators!S111</f>
        <v>0</v>
      </c>
      <c r="R86" s="8">
        <f>Allocators!T111</f>
        <v>0</v>
      </c>
      <c r="S86" s="8">
        <f>Allocators!U111</f>
        <v>1</v>
      </c>
      <c r="T86" s="8">
        <f>Allocators!V111</f>
        <v>0</v>
      </c>
    </row>
    <row r="87" spans="1:20">
      <c r="A87" s="14" t="str">
        <f>CONCATENATE(Allocators!A112," ",Allocators!B112)</f>
        <v>DIST_OL TOTAL</v>
      </c>
      <c r="B87" s="8">
        <f>Allocators!D112</f>
        <v>1</v>
      </c>
      <c r="C87" s="8">
        <f>Allocators!E112</f>
        <v>0</v>
      </c>
      <c r="D87" s="8">
        <f>Allocators!F112</f>
        <v>0</v>
      </c>
      <c r="E87" s="8">
        <f>Allocators!G112</f>
        <v>0</v>
      </c>
      <c r="F87" s="8">
        <f>Allocators!H112</f>
        <v>0</v>
      </c>
      <c r="G87" s="8">
        <f>Allocators!I112</f>
        <v>0</v>
      </c>
      <c r="H87" s="8">
        <f>Allocators!J112</f>
        <v>0</v>
      </c>
      <c r="I87" s="8">
        <f>Allocators!K112</f>
        <v>0</v>
      </c>
      <c r="J87" s="8">
        <f>Allocators!L112</f>
        <v>0</v>
      </c>
      <c r="K87" s="8">
        <f>Allocators!M112</f>
        <v>0</v>
      </c>
      <c r="L87" s="8">
        <f>Allocators!N112</f>
        <v>0</v>
      </c>
      <c r="M87" s="8">
        <f>Allocators!O112</f>
        <v>0</v>
      </c>
      <c r="N87" s="8">
        <f>Allocators!P112</f>
        <v>0</v>
      </c>
      <c r="O87" s="8">
        <f>Allocators!Q112</f>
        <v>0</v>
      </c>
      <c r="P87" s="8">
        <f>Allocators!R112</f>
        <v>0</v>
      </c>
      <c r="Q87" s="8">
        <f>Allocators!S112</f>
        <v>0</v>
      </c>
      <c r="R87" s="8">
        <f>Allocators!T112</f>
        <v>0</v>
      </c>
      <c r="S87" s="8">
        <f>Allocators!U112</f>
        <v>1</v>
      </c>
      <c r="T87" s="8">
        <f>Allocators!V112</f>
        <v>0</v>
      </c>
    </row>
    <row r="88" spans="1:20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</row>
    <row r="89" spans="1:20">
      <c r="A89" s="14" t="str">
        <f>CONCATENATE(Allocators!A75," ",Allocators!B75)</f>
        <v>DIST_PCUST PRODUCTION</v>
      </c>
      <c r="B89" s="8">
        <f>Allocators!D75</f>
        <v>0</v>
      </c>
      <c r="C89" s="8">
        <f>Allocators!E75</f>
        <v>0</v>
      </c>
      <c r="D89" s="8">
        <f>Allocators!F75</f>
        <v>0</v>
      </c>
      <c r="E89" s="8">
        <f>Allocators!G75</f>
        <v>0</v>
      </c>
      <c r="F89" s="8">
        <f>Allocators!H75</f>
        <v>0</v>
      </c>
      <c r="G89" s="8">
        <f>Allocators!I75</f>
        <v>0</v>
      </c>
      <c r="H89" s="8">
        <f>Allocators!J75</f>
        <v>0</v>
      </c>
      <c r="I89" s="8">
        <f>Allocators!K75</f>
        <v>0</v>
      </c>
      <c r="J89" s="8">
        <f>Allocators!L75</f>
        <v>0</v>
      </c>
      <c r="K89" s="8">
        <f>Allocators!M75</f>
        <v>0</v>
      </c>
      <c r="L89" s="8">
        <f>Allocators!N75</f>
        <v>0</v>
      </c>
      <c r="M89" s="8">
        <f>Allocators!O75</f>
        <v>0</v>
      </c>
      <c r="N89" s="8">
        <f>Allocators!P75</f>
        <v>0</v>
      </c>
      <c r="O89" s="8">
        <f>Allocators!Q75</f>
        <v>0</v>
      </c>
      <c r="P89" s="8">
        <f>Allocators!R75</f>
        <v>0</v>
      </c>
      <c r="Q89" s="8">
        <f>Allocators!S75</f>
        <v>0</v>
      </c>
      <c r="R89" s="8">
        <f>Allocators!T75</f>
        <v>0</v>
      </c>
      <c r="S89" s="8">
        <f>Allocators!U75</f>
        <v>0</v>
      </c>
      <c r="T89" s="8">
        <f>Allocators!V75</f>
        <v>0</v>
      </c>
    </row>
    <row r="90" spans="1:20">
      <c r="A90" s="14" t="str">
        <f>CONCATENATE(Allocators!A76," ",Allocators!B76)</f>
        <v>DIST_PCUST BULKTRAN</v>
      </c>
      <c r="B90" s="8">
        <f>Allocators!D76</f>
        <v>0</v>
      </c>
      <c r="C90" s="8">
        <f>Allocators!E76</f>
        <v>0</v>
      </c>
      <c r="D90" s="8">
        <f>Allocators!F76</f>
        <v>0</v>
      </c>
      <c r="E90" s="8">
        <f>Allocators!G76</f>
        <v>0</v>
      </c>
      <c r="F90" s="8">
        <f>Allocators!H76</f>
        <v>0</v>
      </c>
      <c r="G90" s="8">
        <f>Allocators!I76</f>
        <v>0</v>
      </c>
      <c r="H90" s="8">
        <f>Allocators!J76</f>
        <v>0</v>
      </c>
      <c r="I90" s="8">
        <f>Allocators!K76</f>
        <v>0</v>
      </c>
      <c r="J90" s="8">
        <f>Allocators!L76</f>
        <v>0</v>
      </c>
      <c r="K90" s="8">
        <f>Allocators!M76</f>
        <v>0</v>
      </c>
      <c r="L90" s="8">
        <f>Allocators!N76</f>
        <v>0</v>
      </c>
      <c r="M90" s="8">
        <f>Allocators!O76</f>
        <v>0</v>
      </c>
      <c r="N90" s="8">
        <f>Allocators!P76</f>
        <v>0</v>
      </c>
      <c r="O90" s="8">
        <f>Allocators!Q76</f>
        <v>0</v>
      </c>
      <c r="P90" s="8">
        <f>Allocators!R76</f>
        <v>0</v>
      </c>
      <c r="Q90" s="8">
        <f>Allocators!S76</f>
        <v>0</v>
      </c>
      <c r="R90" s="8">
        <f>Allocators!T76</f>
        <v>0</v>
      </c>
      <c r="S90" s="8">
        <f>Allocators!U76</f>
        <v>0</v>
      </c>
      <c r="T90" s="8">
        <f>Allocators!V76</f>
        <v>0</v>
      </c>
    </row>
    <row r="91" spans="1:20">
      <c r="A91" s="14" t="str">
        <f>CONCATENATE(Allocators!A77," ",Allocators!B77)</f>
        <v>DIST_PCUST SUBTRAN</v>
      </c>
      <c r="B91" s="8">
        <f>Allocators!D77</f>
        <v>0</v>
      </c>
      <c r="C91" s="8">
        <f>Allocators!E77</f>
        <v>0</v>
      </c>
      <c r="D91" s="8">
        <f>Allocators!F77</f>
        <v>0</v>
      </c>
      <c r="E91" s="8">
        <f>Allocators!G77</f>
        <v>0</v>
      </c>
      <c r="F91" s="8">
        <f>Allocators!H77</f>
        <v>0</v>
      </c>
      <c r="G91" s="8">
        <f>Allocators!I77</f>
        <v>0</v>
      </c>
      <c r="H91" s="8">
        <f>Allocators!J77</f>
        <v>0</v>
      </c>
      <c r="I91" s="8">
        <f>Allocators!K77</f>
        <v>0</v>
      </c>
      <c r="J91" s="8">
        <f>Allocators!L77</f>
        <v>0</v>
      </c>
      <c r="K91" s="8">
        <f>Allocators!M77</f>
        <v>0</v>
      </c>
      <c r="L91" s="8">
        <f>Allocators!N77</f>
        <v>0</v>
      </c>
      <c r="M91" s="8">
        <f>Allocators!O77</f>
        <v>0</v>
      </c>
      <c r="N91" s="8">
        <f>Allocators!P77</f>
        <v>0</v>
      </c>
      <c r="O91" s="8">
        <f>Allocators!Q77</f>
        <v>0</v>
      </c>
      <c r="P91" s="8">
        <f>Allocators!R77</f>
        <v>0</v>
      </c>
      <c r="Q91" s="8">
        <f>Allocators!S77</f>
        <v>0</v>
      </c>
      <c r="R91" s="8">
        <f>Allocators!T77</f>
        <v>0</v>
      </c>
      <c r="S91" s="8">
        <f>Allocators!U77</f>
        <v>0</v>
      </c>
      <c r="T91" s="8">
        <f>Allocators!V77</f>
        <v>0</v>
      </c>
    </row>
    <row r="92" spans="1:20">
      <c r="A92" s="14" t="str">
        <f>CONCATENATE(Allocators!A78," ",Allocators!B78)</f>
        <v>DIST_PCUST DISTPRI</v>
      </c>
      <c r="B92" s="8">
        <f>Allocators!D78</f>
        <v>0</v>
      </c>
      <c r="C92" s="8">
        <f>Allocators!E78</f>
        <v>0</v>
      </c>
      <c r="D92" s="8">
        <f>Allocators!F78</f>
        <v>0</v>
      </c>
      <c r="E92" s="8">
        <f>Allocators!G78</f>
        <v>0</v>
      </c>
      <c r="F92" s="8">
        <f>Allocators!H78</f>
        <v>0</v>
      </c>
      <c r="G92" s="8">
        <f>Allocators!I78</f>
        <v>0</v>
      </c>
      <c r="H92" s="8">
        <f>Allocators!J78</f>
        <v>0</v>
      </c>
      <c r="I92" s="8">
        <f>Allocators!K78</f>
        <v>0</v>
      </c>
      <c r="J92" s="8">
        <f>Allocators!L78</f>
        <v>0</v>
      </c>
      <c r="K92" s="8">
        <f>Allocators!M78</f>
        <v>0</v>
      </c>
      <c r="L92" s="8">
        <f>Allocators!N78</f>
        <v>0</v>
      </c>
      <c r="M92" s="8">
        <f>Allocators!O78</f>
        <v>0</v>
      </c>
      <c r="N92" s="8">
        <f>Allocators!P78</f>
        <v>0</v>
      </c>
      <c r="O92" s="8">
        <f>Allocators!Q78</f>
        <v>0</v>
      </c>
      <c r="P92" s="8">
        <f>Allocators!R78</f>
        <v>0</v>
      </c>
      <c r="Q92" s="8">
        <f>Allocators!S78</f>
        <v>0</v>
      </c>
      <c r="R92" s="8">
        <f>Allocators!T78</f>
        <v>0</v>
      </c>
      <c r="S92" s="8">
        <f>Allocators!U78</f>
        <v>0</v>
      </c>
      <c r="T92" s="8">
        <f>Allocators!V78</f>
        <v>0</v>
      </c>
    </row>
    <row r="93" spans="1:20">
      <c r="A93" s="14" t="str">
        <f>CONCATENATE(Allocators!A79," ",Allocators!B79)</f>
        <v>DIST_PCUST DISTSEC</v>
      </c>
      <c r="B93" s="8">
        <f>Allocators!D79</f>
        <v>0</v>
      </c>
      <c r="C93" s="8">
        <f>Allocators!E79</f>
        <v>0</v>
      </c>
      <c r="D93" s="8">
        <f>Allocators!F79</f>
        <v>0</v>
      </c>
      <c r="E93" s="8">
        <f>Allocators!G79</f>
        <v>0</v>
      </c>
      <c r="F93" s="8">
        <f>Allocators!H79</f>
        <v>0</v>
      </c>
      <c r="G93" s="8">
        <f>Allocators!I79</f>
        <v>0</v>
      </c>
      <c r="H93" s="8">
        <f>Allocators!J79</f>
        <v>0</v>
      </c>
      <c r="I93" s="8">
        <f>Allocators!K79</f>
        <v>0</v>
      </c>
      <c r="J93" s="8">
        <f>Allocators!L79</f>
        <v>0</v>
      </c>
      <c r="K93" s="8">
        <f>Allocators!M79</f>
        <v>0</v>
      </c>
      <c r="L93" s="8">
        <f>Allocators!N79</f>
        <v>0</v>
      </c>
      <c r="M93" s="8">
        <f>Allocators!O79</f>
        <v>0</v>
      </c>
      <c r="N93" s="8">
        <f>Allocators!P79</f>
        <v>0</v>
      </c>
      <c r="O93" s="8">
        <f>Allocators!Q79</f>
        <v>0</v>
      </c>
      <c r="P93" s="8">
        <f>Allocators!R79</f>
        <v>0</v>
      </c>
      <c r="Q93" s="8">
        <f>Allocators!S79</f>
        <v>0</v>
      </c>
      <c r="R93" s="8">
        <f>Allocators!T79</f>
        <v>0</v>
      </c>
      <c r="S93" s="8">
        <f>Allocators!U79</f>
        <v>0</v>
      </c>
      <c r="T93" s="8">
        <f>Allocators!V79</f>
        <v>0</v>
      </c>
    </row>
    <row r="94" spans="1:20">
      <c r="A94" s="14" t="str">
        <f>CONCATENATE(Allocators!A80," ",Allocators!B80)</f>
        <v>DIST_PCUST ENERGY</v>
      </c>
      <c r="B94" s="8">
        <f>Allocators!D80</f>
        <v>0</v>
      </c>
      <c r="C94" s="8">
        <f>Allocators!E80</f>
        <v>0</v>
      </c>
      <c r="D94" s="8">
        <f>Allocators!F80</f>
        <v>0</v>
      </c>
      <c r="E94" s="8">
        <f>Allocators!G80</f>
        <v>0</v>
      </c>
      <c r="F94" s="8">
        <f>Allocators!H80</f>
        <v>0</v>
      </c>
      <c r="G94" s="8">
        <f>Allocators!I80</f>
        <v>0</v>
      </c>
      <c r="H94" s="8">
        <f>Allocators!J80</f>
        <v>0</v>
      </c>
      <c r="I94" s="8">
        <f>Allocators!K80</f>
        <v>0</v>
      </c>
      <c r="J94" s="8">
        <f>Allocators!L80</f>
        <v>0</v>
      </c>
      <c r="K94" s="8">
        <f>Allocators!M80</f>
        <v>0</v>
      </c>
      <c r="L94" s="8">
        <f>Allocators!N80</f>
        <v>0</v>
      </c>
      <c r="M94" s="8">
        <f>Allocators!O80</f>
        <v>0</v>
      </c>
      <c r="N94" s="8">
        <f>Allocators!P80</f>
        <v>0</v>
      </c>
      <c r="O94" s="8">
        <f>Allocators!Q80</f>
        <v>0</v>
      </c>
      <c r="P94" s="8">
        <f>Allocators!R80</f>
        <v>0</v>
      </c>
      <c r="Q94" s="8">
        <f>Allocators!S80</f>
        <v>0</v>
      </c>
      <c r="R94" s="8">
        <f>Allocators!T80</f>
        <v>0</v>
      </c>
      <c r="S94" s="8">
        <f>Allocators!U80</f>
        <v>0</v>
      </c>
      <c r="T94" s="8">
        <f>Allocators!V80</f>
        <v>0</v>
      </c>
    </row>
    <row r="95" spans="1:20">
      <c r="A95" s="14" t="str">
        <f>CONCATENATE(Allocators!A81," ",Allocators!B81)</f>
        <v>DIST_PCUST CUSTOMER</v>
      </c>
      <c r="B95" s="8">
        <f>Allocators!D81</f>
        <v>1.0000000000000002</v>
      </c>
      <c r="C95" s="8">
        <f>Allocators!E81</f>
        <v>0.63734955508454794</v>
      </c>
      <c r="D95" s="8">
        <f>Allocators!F81</f>
        <v>0.11152298340787496</v>
      </c>
      <c r="E95" s="8">
        <f>Allocators!G81</f>
        <v>3.1321487595589129E-2</v>
      </c>
      <c r="F95" s="8">
        <f>Allocators!H81</f>
        <v>3.6414905834788373E-4</v>
      </c>
      <c r="G95" s="8">
        <f>Allocators!I81</f>
        <v>0</v>
      </c>
      <c r="H95" s="8">
        <f>Allocators!J81</f>
        <v>2.7404550929513815E-3</v>
      </c>
      <c r="I95" s="8">
        <f>Allocators!K81</f>
        <v>2.7544608259647615E-4</v>
      </c>
      <c r="J95" s="8">
        <f>Allocators!L81</f>
        <v>0</v>
      </c>
      <c r="K95" s="8">
        <f>Allocators!M81</f>
        <v>0</v>
      </c>
      <c r="L95" s="8">
        <f>Allocators!N81</f>
        <v>1.867431068450686E-5</v>
      </c>
      <c r="M95" s="8">
        <f>Allocators!O81</f>
        <v>1.63400218489435E-4</v>
      </c>
      <c r="N95" s="8">
        <f>Allocators!P81</f>
        <v>0</v>
      </c>
      <c r="O95" s="8">
        <f>Allocators!Q81</f>
        <v>0</v>
      </c>
      <c r="P95" s="8">
        <f>Allocators!R81</f>
        <v>7.5164100505140108E-4</v>
      </c>
      <c r="Q95" s="8">
        <f>Allocators!S81</f>
        <v>4.6685776711267149E-6</v>
      </c>
      <c r="R95" s="8">
        <f>Allocators!T81</f>
        <v>4.6685776711267146E-5</v>
      </c>
      <c r="S95" s="8">
        <f>Allocators!U81</f>
        <v>0.21518408201757253</v>
      </c>
      <c r="T95" s="8">
        <f>Allocators!V81</f>
        <v>2.5677177191196928E-4</v>
      </c>
    </row>
    <row r="96" spans="1:20">
      <c r="A96" s="14" t="str">
        <f>CONCATENATE(Allocators!A82," ",Allocators!B82)</f>
        <v>DIST_PCUST TOTAL</v>
      </c>
      <c r="B96" s="8">
        <f>Allocators!D82</f>
        <v>1.0000000000000002</v>
      </c>
      <c r="C96" s="8">
        <f>Allocators!E82</f>
        <v>0.63734955508454794</v>
      </c>
      <c r="D96" s="8">
        <f>Allocators!F82</f>
        <v>0.11152298340787496</v>
      </c>
      <c r="E96" s="8">
        <f>Allocators!G82</f>
        <v>3.1321487595589129E-2</v>
      </c>
      <c r="F96" s="8">
        <f>Allocators!H82</f>
        <v>3.6414905834788373E-4</v>
      </c>
      <c r="G96" s="8">
        <f>Allocators!I82</f>
        <v>0</v>
      </c>
      <c r="H96" s="8">
        <f>Allocators!J82</f>
        <v>2.7404550929513815E-3</v>
      </c>
      <c r="I96" s="8">
        <f>Allocators!K82</f>
        <v>2.7544608259647615E-4</v>
      </c>
      <c r="J96" s="8">
        <f>Allocators!L82</f>
        <v>0</v>
      </c>
      <c r="K96" s="8">
        <f>Allocators!M82</f>
        <v>0</v>
      </c>
      <c r="L96" s="8">
        <f>Allocators!N82</f>
        <v>1.867431068450686E-5</v>
      </c>
      <c r="M96" s="8">
        <f>Allocators!O82</f>
        <v>1.63400218489435E-4</v>
      </c>
      <c r="N96" s="8">
        <f>Allocators!P82</f>
        <v>0</v>
      </c>
      <c r="O96" s="8">
        <f>Allocators!Q82</f>
        <v>0</v>
      </c>
      <c r="P96" s="8">
        <f>Allocators!R82</f>
        <v>7.5164100505140108E-4</v>
      </c>
      <c r="Q96" s="8">
        <f>Allocators!S82</f>
        <v>4.6685776711267149E-6</v>
      </c>
      <c r="R96" s="8">
        <f>Allocators!T82</f>
        <v>4.6685776711267146E-5</v>
      </c>
      <c r="S96" s="8">
        <f>Allocators!U82</f>
        <v>0.21518408201757253</v>
      </c>
      <c r="T96" s="8">
        <f>Allocators!V82</f>
        <v>2.5677177191196928E-4</v>
      </c>
    </row>
    <row r="97" spans="1:20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</row>
    <row r="98" spans="1:20">
      <c r="A98" s="14" t="str">
        <f>CONCATENATE(Allocators!A226," ",Allocators!B226)</f>
        <v>DIST_POLES PRODUCTION</v>
      </c>
      <c r="B98" s="8">
        <f>Allocators!D226</f>
        <v>0</v>
      </c>
      <c r="C98" s="8">
        <f>Allocators!E226</f>
        <v>0</v>
      </c>
      <c r="D98" s="8">
        <f>Allocators!F226</f>
        <v>0</v>
      </c>
      <c r="E98" s="8">
        <f>Allocators!G226</f>
        <v>0</v>
      </c>
      <c r="F98" s="8">
        <f>Allocators!H226</f>
        <v>0</v>
      </c>
      <c r="G98" s="8">
        <f>Allocators!I226</f>
        <v>0</v>
      </c>
      <c r="H98" s="8">
        <f>Allocators!J226</f>
        <v>0</v>
      </c>
      <c r="I98" s="8">
        <f>Allocators!K226</f>
        <v>0</v>
      </c>
      <c r="J98" s="8">
        <f>Allocators!L226</f>
        <v>0</v>
      </c>
      <c r="K98" s="8">
        <f>Allocators!M226</f>
        <v>0</v>
      </c>
      <c r="L98" s="8">
        <f>Allocators!N226</f>
        <v>0</v>
      </c>
      <c r="M98" s="8">
        <f>Allocators!O226</f>
        <v>0</v>
      </c>
      <c r="N98" s="8">
        <f>Allocators!P226</f>
        <v>0</v>
      </c>
      <c r="O98" s="8">
        <f>Allocators!Q226</f>
        <v>0</v>
      </c>
      <c r="P98" s="8">
        <f>Allocators!R226</f>
        <v>0</v>
      </c>
      <c r="Q98" s="8">
        <f>Allocators!S226</f>
        <v>0</v>
      </c>
      <c r="R98" s="8">
        <f>Allocators!T226</f>
        <v>0</v>
      </c>
      <c r="S98" s="8">
        <f>Allocators!U226</f>
        <v>0</v>
      </c>
      <c r="T98" s="8">
        <f>Allocators!V226</f>
        <v>0</v>
      </c>
    </row>
    <row r="99" spans="1:20">
      <c r="A99" s="14" t="str">
        <f>CONCATENATE(Allocators!A227," ",Allocators!B227)</f>
        <v>DIST_POLES BULKTRAN</v>
      </c>
      <c r="B99" s="8">
        <f>Allocators!D227</f>
        <v>0</v>
      </c>
      <c r="C99" s="8">
        <f>Allocators!E227</f>
        <v>0</v>
      </c>
      <c r="D99" s="8">
        <f>Allocators!F227</f>
        <v>0</v>
      </c>
      <c r="E99" s="8">
        <f>Allocators!G227</f>
        <v>0</v>
      </c>
      <c r="F99" s="8">
        <f>Allocators!H227</f>
        <v>0</v>
      </c>
      <c r="G99" s="8">
        <f>Allocators!I227</f>
        <v>0</v>
      </c>
      <c r="H99" s="8">
        <f>Allocators!J227</f>
        <v>0</v>
      </c>
      <c r="I99" s="8">
        <f>Allocators!K227</f>
        <v>0</v>
      </c>
      <c r="J99" s="8">
        <f>Allocators!L227</f>
        <v>0</v>
      </c>
      <c r="K99" s="8">
        <f>Allocators!M227</f>
        <v>0</v>
      </c>
      <c r="L99" s="8">
        <f>Allocators!N227</f>
        <v>0</v>
      </c>
      <c r="M99" s="8">
        <f>Allocators!O227</f>
        <v>0</v>
      </c>
      <c r="N99" s="8">
        <f>Allocators!P227</f>
        <v>0</v>
      </c>
      <c r="O99" s="8">
        <f>Allocators!Q227</f>
        <v>0</v>
      </c>
      <c r="P99" s="8">
        <f>Allocators!R227</f>
        <v>0</v>
      </c>
      <c r="Q99" s="8">
        <f>Allocators!S227</f>
        <v>0</v>
      </c>
      <c r="R99" s="8">
        <f>Allocators!T227</f>
        <v>0</v>
      </c>
      <c r="S99" s="8">
        <f>Allocators!U227</f>
        <v>0</v>
      </c>
      <c r="T99" s="8">
        <f>Allocators!V227</f>
        <v>0</v>
      </c>
    </row>
    <row r="100" spans="1:20">
      <c r="A100" s="14" t="str">
        <f>CONCATENATE(Allocators!A228," ",Allocators!B228)</f>
        <v>DIST_POLES SUBTRAN</v>
      </c>
      <c r="B100" s="8">
        <f>Allocators!D228</f>
        <v>0</v>
      </c>
      <c r="C100" s="8">
        <f>Allocators!E228</f>
        <v>0</v>
      </c>
      <c r="D100" s="8">
        <f>Allocators!F228</f>
        <v>0</v>
      </c>
      <c r="E100" s="8">
        <f>Allocators!G228</f>
        <v>0</v>
      </c>
      <c r="F100" s="8">
        <f>Allocators!H228</f>
        <v>0</v>
      </c>
      <c r="G100" s="8">
        <f>Allocators!I228</f>
        <v>0</v>
      </c>
      <c r="H100" s="8">
        <f>Allocators!J228</f>
        <v>0</v>
      </c>
      <c r="I100" s="8">
        <f>Allocators!K228</f>
        <v>0</v>
      </c>
      <c r="J100" s="8">
        <f>Allocators!L228</f>
        <v>0</v>
      </c>
      <c r="K100" s="8">
        <f>Allocators!M228</f>
        <v>0</v>
      </c>
      <c r="L100" s="8">
        <f>Allocators!N228</f>
        <v>0</v>
      </c>
      <c r="M100" s="8">
        <f>Allocators!O228</f>
        <v>0</v>
      </c>
      <c r="N100" s="8">
        <f>Allocators!P228</f>
        <v>0</v>
      </c>
      <c r="O100" s="8">
        <f>Allocators!Q228</f>
        <v>0</v>
      </c>
      <c r="P100" s="8">
        <f>Allocators!R228</f>
        <v>0</v>
      </c>
      <c r="Q100" s="8">
        <f>Allocators!S228</f>
        <v>0</v>
      </c>
      <c r="R100" s="8">
        <f>Allocators!T228</f>
        <v>0</v>
      </c>
      <c r="S100" s="8">
        <f>Allocators!U228</f>
        <v>0</v>
      </c>
      <c r="T100" s="8">
        <f>Allocators!V228</f>
        <v>0</v>
      </c>
    </row>
    <row r="101" spans="1:20">
      <c r="A101" s="14" t="str">
        <f>CONCATENATE(Allocators!A229," ",Allocators!B229)</f>
        <v>DIST_POLES DISTPRI</v>
      </c>
      <c r="B101" s="8">
        <f>Allocators!D229</f>
        <v>0.56689999999999985</v>
      </c>
      <c r="C101" s="8">
        <f>Allocators!E229</f>
        <v>0.37888344858396694</v>
      </c>
      <c r="D101" s="8">
        <f>Allocators!F229</f>
        <v>1.7859576677010259E-2</v>
      </c>
      <c r="E101" s="8">
        <f>Allocators!G229</f>
        <v>6.4849219016477888E-2</v>
      </c>
      <c r="F101" s="8">
        <f>Allocators!H229</f>
        <v>2.004178306211097E-3</v>
      </c>
      <c r="G101" s="8">
        <f>Allocators!I229</f>
        <v>0</v>
      </c>
      <c r="H101" s="8">
        <f>Allocators!J229</f>
        <v>4.86255795880415E-2</v>
      </c>
      <c r="I101" s="8">
        <f>Allocators!K229</f>
        <v>9.0565174704833242E-3</v>
      </c>
      <c r="J101" s="8">
        <f>Allocators!L229</f>
        <v>0</v>
      </c>
      <c r="K101" s="8">
        <f>Allocators!M229</f>
        <v>0</v>
      </c>
      <c r="L101" s="8">
        <f>Allocators!N229</f>
        <v>1.7334719466468476E-3</v>
      </c>
      <c r="M101" s="8">
        <f>Allocators!O229</f>
        <v>2.7956979919176502E-2</v>
      </c>
      <c r="N101" s="8">
        <f>Allocators!P229</f>
        <v>0</v>
      </c>
      <c r="O101" s="8">
        <f>Allocators!Q229</f>
        <v>0</v>
      </c>
      <c r="P101" s="8">
        <f>Allocators!R229</f>
        <v>1.4662846864210833E-2</v>
      </c>
      <c r="Q101" s="8">
        <f>Allocators!S229</f>
        <v>2.446336835954609E-4</v>
      </c>
      <c r="R101" s="8">
        <f>Allocators!T229</f>
        <v>1.9819427399685985E-4</v>
      </c>
      <c r="S101" s="8">
        <f>Allocators!U229</f>
        <v>6.789860476672532E-4</v>
      </c>
      <c r="T101" s="8">
        <f>Allocators!V229</f>
        <v>1.4636762251515024E-4</v>
      </c>
    </row>
    <row r="102" spans="1:20">
      <c r="A102" s="14" t="str">
        <f>CONCATENATE(Allocators!A230," ",Allocators!B230)</f>
        <v>DIST_POLES DISTSEC</v>
      </c>
      <c r="B102" s="8">
        <f>Allocators!D230</f>
        <v>0.43309999999999993</v>
      </c>
      <c r="C102" s="8">
        <f>Allocators!E230</f>
        <v>0.32382949868960464</v>
      </c>
      <c r="D102" s="8">
        <f>Allocators!F230</f>
        <v>1.5611923339321316E-2</v>
      </c>
      <c r="E102" s="8">
        <f>Allocators!G230</f>
        <v>4.7107678787511896E-2</v>
      </c>
      <c r="F102" s="8">
        <f>Allocators!H230</f>
        <v>0</v>
      </c>
      <c r="G102" s="8">
        <f>Allocators!I230</f>
        <v>0</v>
      </c>
      <c r="H102" s="8">
        <f>Allocators!J230</f>
        <v>3.0017196277701785E-2</v>
      </c>
      <c r="I102" s="8">
        <f>Allocators!K230</f>
        <v>0</v>
      </c>
      <c r="J102" s="8">
        <f>Allocators!L230</f>
        <v>0</v>
      </c>
      <c r="K102" s="8">
        <f>Allocators!M230</f>
        <v>0</v>
      </c>
      <c r="L102" s="8">
        <f>Allocators!N230</f>
        <v>8.1160201528125719E-4</v>
      </c>
      <c r="M102" s="8">
        <f>Allocators!O230</f>
        <v>0</v>
      </c>
      <c r="N102" s="8">
        <f>Allocators!P230</f>
        <v>0</v>
      </c>
      <c r="O102" s="8">
        <f>Allocators!Q230</f>
        <v>0</v>
      </c>
      <c r="P102" s="8">
        <f>Allocators!R230</f>
        <v>1.107166553187495E-2</v>
      </c>
      <c r="Q102" s="8">
        <f>Allocators!S230</f>
        <v>0</v>
      </c>
      <c r="R102" s="8">
        <f>Allocators!T230</f>
        <v>1.1489102938645745E-4</v>
      </c>
      <c r="S102" s="8">
        <f>Allocators!U230</f>
        <v>3.900992336244794E-3</v>
      </c>
      <c r="T102" s="8">
        <f>Allocators!V230</f>
        <v>6.3455199307289574E-4</v>
      </c>
    </row>
    <row r="103" spans="1:20">
      <c r="A103" s="14" t="str">
        <f>CONCATENATE(Allocators!A231," ",Allocators!B231)</f>
        <v>DIST_POLES ENERGY</v>
      </c>
      <c r="B103" s="8">
        <f>Allocators!D231</f>
        <v>0</v>
      </c>
      <c r="C103" s="8">
        <f>Allocators!E231</f>
        <v>0</v>
      </c>
      <c r="D103" s="8">
        <f>Allocators!F231</f>
        <v>0</v>
      </c>
      <c r="E103" s="8">
        <f>Allocators!G231</f>
        <v>0</v>
      </c>
      <c r="F103" s="8">
        <f>Allocators!H231</f>
        <v>0</v>
      </c>
      <c r="G103" s="8">
        <f>Allocators!I231</f>
        <v>0</v>
      </c>
      <c r="H103" s="8">
        <f>Allocators!J231</f>
        <v>0</v>
      </c>
      <c r="I103" s="8">
        <f>Allocators!K231</f>
        <v>0</v>
      </c>
      <c r="J103" s="8">
        <f>Allocators!L231</f>
        <v>0</v>
      </c>
      <c r="K103" s="8">
        <f>Allocators!M231</f>
        <v>0</v>
      </c>
      <c r="L103" s="8">
        <f>Allocators!N231</f>
        <v>0</v>
      </c>
      <c r="M103" s="8">
        <f>Allocators!O231</f>
        <v>0</v>
      </c>
      <c r="N103" s="8">
        <f>Allocators!P231</f>
        <v>0</v>
      </c>
      <c r="O103" s="8">
        <f>Allocators!Q231</f>
        <v>0</v>
      </c>
      <c r="P103" s="8">
        <f>Allocators!R231</f>
        <v>0</v>
      </c>
      <c r="Q103" s="8">
        <f>Allocators!S231</f>
        <v>0</v>
      </c>
      <c r="R103" s="8">
        <f>Allocators!T231</f>
        <v>0</v>
      </c>
      <c r="S103" s="8">
        <f>Allocators!U231</f>
        <v>0</v>
      </c>
      <c r="T103" s="8">
        <f>Allocators!V231</f>
        <v>0</v>
      </c>
    </row>
    <row r="104" spans="1:20">
      <c r="A104" s="14" t="str">
        <f>CONCATENATE(Allocators!A232," ",Allocators!B232)</f>
        <v>DIST_POLES CUSTOMER</v>
      </c>
      <c r="B104" s="8">
        <f>Allocators!D232</f>
        <v>0</v>
      </c>
      <c r="C104" s="8">
        <f>Allocators!E232</f>
        <v>0</v>
      </c>
      <c r="D104" s="8">
        <f>Allocators!F232</f>
        <v>0</v>
      </c>
      <c r="E104" s="8">
        <f>Allocators!G232</f>
        <v>0</v>
      </c>
      <c r="F104" s="8">
        <f>Allocators!H232</f>
        <v>0</v>
      </c>
      <c r="G104" s="8">
        <f>Allocators!I232</f>
        <v>0</v>
      </c>
      <c r="H104" s="8">
        <f>Allocators!J232</f>
        <v>0</v>
      </c>
      <c r="I104" s="8">
        <f>Allocators!K232</f>
        <v>0</v>
      </c>
      <c r="J104" s="8">
        <f>Allocators!L232</f>
        <v>0</v>
      </c>
      <c r="K104" s="8">
        <f>Allocators!M232</f>
        <v>0</v>
      </c>
      <c r="L104" s="8">
        <f>Allocators!N232</f>
        <v>0</v>
      </c>
      <c r="M104" s="8">
        <f>Allocators!O232</f>
        <v>0</v>
      </c>
      <c r="N104" s="8">
        <f>Allocators!P232</f>
        <v>0</v>
      </c>
      <c r="O104" s="8">
        <f>Allocators!Q232</f>
        <v>0</v>
      </c>
      <c r="P104" s="8">
        <f>Allocators!R232</f>
        <v>0</v>
      </c>
      <c r="Q104" s="8">
        <f>Allocators!S232</f>
        <v>0</v>
      </c>
      <c r="R104" s="8">
        <f>Allocators!T232</f>
        <v>0</v>
      </c>
      <c r="S104" s="8">
        <f>Allocators!U232</f>
        <v>0</v>
      </c>
      <c r="T104" s="8">
        <f>Allocators!V232</f>
        <v>0</v>
      </c>
    </row>
    <row r="105" spans="1:20">
      <c r="A105" s="14" t="str">
        <f>CONCATENATE(Allocators!A233," ",Allocators!B233)</f>
        <v>DIST_POLES TOTAL</v>
      </c>
      <c r="B105" s="8">
        <f>Allocators!D233</f>
        <v>1</v>
      </c>
      <c r="C105" s="8">
        <f>Allocators!E233</f>
        <v>0.70271294727357159</v>
      </c>
      <c r="D105" s="8">
        <f>Allocators!F233</f>
        <v>3.3471500016331576E-2</v>
      </c>
      <c r="E105" s="8">
        <f>Allocators!G233</f>
        <v>0.11195689780398979</v>
      </c>
      <c r="F105" s="8">
        <f>Allocators!H233</f>
        <v>2.004178306211097E-3</v>
      </c>
      <c r="G105" s="8">
        <f>Allocators!I233</f>
        <v>0</v>
      </c>
      <c r="H105" s="8">
        <f>Allocators!J233</f>
        <v>7.8642775865743281E-2</v>
      </c>
      <c r="I105" s="8">
        <f>Allocators!K233</f>
        <v>9.0565174704833242E-3</v>
      </c>
      <c r="J105" s="8">
        <f>Allocators!L233</f>
        <v>0</v>
      </c>
      <c r="K105" s="8">
        <f>Allocators!M233</f>
        <v>0</v>
      </c>
      <c r="L105" s="8">
        <f>Allocators!N233</f>
        <v>2.545073961928105E-3</v>
      </c>
      <c r="M105" s="8">
        <f>Allocators!O233</f>
        <v>2.7956979919176502E-2</v>
      </c>
      <c r="N105" s="8">
        <f>Allocators!P233</f>
        <v>0</v>
      </c>
      <c r="O105" s="8">
        <f>Allocators!Q233</f>
        <v>0</v>
      </c>
      <c r="P105" s="8">
        <f>Allocators!R233</f>
        <v>2.5734512396085783E-2</v>
      </c>
      <c r="Q105" s="8">
        <f>Allocators!S233</f>
        <v>2.446336835954609E-4</v>
      </c>
      <c r="R105" s="8">
        <f>Allocators!T233</f>
        <v>3.1308530338331733E-4</v>
      </c>
      <c r="S105" s="8">
        <f>Allocators!U233</f>
        <v>4.5799783839120473E-3</v>
      </c>
      <c r="T105" s="8">
        <f>Allocators!V233</f>
        <v>7.8091961558804596E-4</v>
      </c>
    </row>
    <row r="106" spans="1:20"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</row>
    <row r="107" spans="1:20">
      <c r="A107" s="14" t="str">
        <f>CONCATENATE(Allocators!A85," ",Allocators!B85)</f>
        <v>DIST_SERV PRODUCTION</v>
      </c>
      <c r="B107" s="8">
        <f>Allocators!D85</f>
        <v>0</v>
      </c>
      <c r="C107" s="8">
        <f>Allocators!E85</f>
        <v>0</v>
      </c>
      <c r="D107" s="8">
        <f>Allocators!F85</f>
        <v>0</v>
      </c>
      <c r="E107" s="8">
        <f>Allocators!G85</f>
        <v>0</v>
      </c>
      <c r="F107" s="8">
        <f>Allocators!H85</f>
        <v>0</v>
      </c>
      <c r="G107" s="8">
        <f>Allocators!I85</f>
        <v>0</v>
      </c>
      <c r="H107" s="8">
        <f>Allocators!J85</f>
        <v>0</v>
      </c>
      <c r="I107" s="8">
        <f>Allocators!K85</f>
        <v>0</v>
      </c>
      <c r="J107" s="8">
        <f>Allocators!L85</f>
        <v>0</v>
      </c>
      <c r="K107" s="8">
        <f>Allocators!M85</f>
        <v>0</v>
      </c>
      <c r="L107" s="8">
        <f>Allocators!N85</f>
        <v>0</v>
      </c>
      <c r="M107" s="8">
        <f>Allocators!O85</f>
        <v>0</v>
      </c>
      <c r="N107" s="8">
        <f>Allocators!P85</f>
        <v>0</v>
      </c>
      <c r="O107" s="8">
        <f>Allocators!Q85</f>
        <v>0</v>
      </c>
      <c r="P107" s="8">
        <f>Allocators!R85</f>
        <v>0</v>
      </c>
      <c r="Q107" s="8">
        <f>Allocators!S85</f>
        <v>0</v>
      </c>
      <c r="R107" s="8">
        <f>Allocators!T85</f>
        <v>0</v>
      </c>
      <c r="S107" s="8">
        <f>Allocators!U85</f>
        <v>0</v>
      </c>
      <c r="T107" s="8">
        <f>Allocators!V85</f>
        <v>0</v>
      </c>
    </row>
    <row r="108" spans="1:20">
      <c r="A108" s="14" t="str">
        <f>CONCATENATE(Allocators!A86," ",Allocators!B86)</f>
        <v>DIST_SERV BULKTRAN</v>
      </c>
      <c r="B108" s="8">
        <f>Allocators!D86</f>
        <v>0</v>
      </c>
      <c r="C108" s="8">
        <f>Allocators!E86</f>
        <v>0</v>
      </c>
      <c r="D108" s="8">
        <f>Allocators!F86</f>
        <v>0</v>
      </c>
      <c r="E108" s="8">
        <f>Allocators!G86</f>
        <v>0</v>
      </c>
      <c r="F108" s="8">
        <f>Allocators!H86</f>
        <v>0</v>
      </c>
      <c r="G108" s="8">
        <f>Allocators!I86</f>
        <v>0</v>
      </c>
      <c r="H108" s="8">
        <f>Allocators!J86</f>
        <v>0</v>
      </c>
      <c r="I108" s="8">
        <f>Allocators!K86</f>
        <v>0</v>
      </c>
      <c r="J108" s="8">
        <f>Allocators!L86</f>
        <v>0</v>
      </c>
      <c r="K108" s="8">
        <f>Allocators!M86</f>
        <v>0</v>
      </c>
      <c r="L108" s="8">
        <f>Allocators!N86</f>
        <v>0</v>
      </c>
      <c r="M108" s="8">
        <f>Allocators!O86</f>
        <v>0</v>
      </c>
      <c r="N108" s="8">
        <f>Allocators!P86</f>
        <v>0</v>
      </c>
      <c r="O108" s="8">
        <f>Allocators!Q86</f>
        <v>0</v>
      </c>
      <c r="P108" s="8">
        <f>Allocators!R86</f>
        <v>0</v>
      </c>
      <c r="Q108" s="8">
        <f>Allocators!S86</f>
        <v>0</v>
      </c>
      <c r="R108" s="8">
        <f>Allocators!T86</f>
        <v>0</v>
      </c>
      <c r="S108" s="8">
        <f>Allocators!U86</f>
        <v>0</v>
      </c>
      <c r="T108" s="8">
        <f>Allocators!V86</f>
        <v>0</v>
      </c>
    </row>
    <row r="109" spans="1:20">
      <c r="A109" s="14" t="str">
        <f>CONCATENATE(Allocators!A87," ",Allocators!B87)</f>
        <v>DIST_SERV SUBTRAN</v>
      </c>
      <c r="B109" s="8">
        <f>Allocators!D87</f>
        <v>0</v>
      </c>
      <c r="C109" s="8">
        <f>Allocators!E87</f>
        <v>0</v>
      </c>
      <c r="D109" s="8">
        <f>Allocators!F87</f>
        <v>0</v>
      </c>
      <c r="E109" s="8">
        <f>Allocators!G87</f>
        <v>0</v>
      </c>
      <c r="F109" s="8">
        <f>Allocators!H87</f>
        <v>0</v>
      </c>
      <c r="G109" s="8">
        <f>Allocators!I87</f>
        <v>0</v>
      </c>
      <c r="H109" s="8">
        <f>Allocators!J87</f>
        <v>0</v>
      </c>
      <c r="I109" s="8">
        <f>Allocators!K87</f>
        <v>0</v>
      </c>
      <c r="J109" s="8">
        <f>Allocators!L87</f>
        <v>0</v>
      </c>
      <c r="K109" s="8">
        <f>Allocators!M87</f>
        <v>0</v>
      </c>
      <c r="L109" s="8">
        <f>Allocators!N87</f>
        <v>0</v>
      </c>
      <c r="M109" s="8">
        <f>Allocators!O87</f>
        <v>0</v>
      </c>
      <c r="N109" s="8">
        <f>Allocators!P87</f>
        <v>0</v>
      </c>
      <c r="O109" s="8">
        <f>Allocators!Q87</f>
        <v>0</v>
      </c>
      <c r="P109" s="8">
        <f>Allocators!R87</f>
        <v>0</v>
      </c>
      <c r="Q109" s="8">
        <f>Allocators!S87</f>
        <v>0</v>
      </c>
      <c r="R109" s="8">
        <f>Allocators!T87</f>
        <v>0</v>
      </c>
      <c r="S109" s="8">
        <f>Allocators!U87</f>
        <v>0</v>
      </c>
      <c r="T109" s="8">
        <f>Allocators!V87</f>
        <v>0</v>
      </c>
    </row>
    <row r="110" spans="1:20">
      <c r="A110" s="14" t="str">
        <f>CONCATENATE(Allocators!A88," ",Allocators!B88)</f>
        <v>DIST_SERV DISTPRI</v>
      </c>
      <c r="B110" s="8">
        <f>Allocators!D88</f>
        <v>0</v>
      </c>
      <c r="C110" s="8">
        <f>Allocators!E88</f>
        <v>0</v>
      </c>
      <c r="D110" s="8">
        <f>Allocators!F88</f>
        <v>0</v>
      </c>
      <c r="E110" s="8">
        <f>Allocators!G88</f>
        <v>0</v>
      </c>
      <c r="F110" s="8">
        <f>Allocators!H88</f>
        <v>0</v>
      </c>
      <c r="G110" s="8">
        <f>Allocators!I88</f>
        <v>0</v>
      </c>
      <c r="H110" s="8">
        <f>Allocators!J88</f>
        <v>0</v>
      </c>
      <c r="I110" s="8">
        <f>Allocators!K88</f>
        <v>0</v>
      </c>
      <c r="J110" s="8">
        <f>Allocators!L88</f>
        <v>0</v>
      </c>
      <c r="K110" s="8">
        <f>Allocators!M88</f>
        <v>0</v>
      </c>
      <c r="L110" s="8">
        <f>Allocators!N88</f>
        <v>0</v>
      </c>
      <c r="M110" s="8">
        <f>Allocators!O88</f>
        <v>0</v>
      </c>
      <c r="N110" s="8">
        <f>Allocators!P88</f>
        <v>0</v>
      </c>
      <c r="O110" s="8">
        <f>Allocators!Q88</f>
        <v>0</v>
      </c>
      <c r="P110" s="8">
        <f>Allocators!R88</f>
        <v>0</v>
      </c>
      <c r="Q110" s="8">
        <f>Allocators!S88</f>
        <v>0</v>
      </c>
      <c r="R110" s="8">
        <f>Allocators!T88</f>
        <v>0</v>
      </c>
      <c r="S110" s="8">
        <f>Allocators!U88</f>
        <v>0</v>
      </c>
      <c r="T110" s="8">
        <f>Allocators!V88</f>
        <v>0</v>
      </c>
    </row>
    <row r="111" spans="1:20">
      <c r="A111" s="14" t="str">
        <f>CONCATENATE(Allocators!A89," ",Allocators!B89)</f>
        <v>DIST_SERV DISTSEC</v>
      </c>
      <c r="B111" s="8">
        <f>Allocators!D89</f>
        <v>0</v>
      </c>
      <c r="C111" s="8">
        <f>Allocators!E89</f>
        <v>0</v>
      </c>
      <c r="D111" s="8">
        <f>Allocators!F89</f>
        <v>0</v>
      </c>
      <c r="E111" s="8">
        <f>Allocators!G89</f>
        <v>0</v>
      </c>
      <c r="F111" s="8">
        <f>Allocators!H89</f>
        <v>0</v>
      </c>
      <c r="G111" s="8">
        <f>Allocators!I89</f>
        <v>0</v>
      </c>
      <c r="H111" s="8">
        <f>Allocators!J89</f>
        <v>0</v>
      </c>
      <c r="I111" s="8">
        <f>Allocators!K89</f>
        <v>0</v>
      </c>
      <c r="J111" s="8">
        <f>Allocators!L89</f>
        <v>0</v>
      </c>
      <c r="K111" s="8">
        <f>Allocators!M89</f>
        <v>0</v>
      </c>
      <c r="L111" s="8">
        <f>Allocators!N89</f>
        <v>0</v>
      </c>
      <c r="M111" s="8">
        <f>Allocators!O89</f>
        <v>0</v>
      </c>
      <c r="N111" s="8">
        <f>Allocators!P89</f>
        <v>0</v>
      </c>
      <c r="O111" s="8">
        <f>Allocators!Q89</f>
        <v>0</v>
      </c>
      <c r="P111" s="8">
        <f>Allocators!R89</f>
        <v>0</v>
      </c>
      <c r="Q111" s="8">
        <f>Allocators!S89</f>
        <v>0</v>
      </c>
      <c r="R111" s="8">
        <f>Allocators!T89</f>
        <v>0</v>
      </c>
      <c r="S111" s="8">
        <f>Allocators!U89</f>
        <v>0</v>
      </c>
      <c r="T111" s="8">
        <f>Allocators!V89</f>
        <v>0</v>
      </c>
    </row>
    <row r="112" spans="1:20">
      <c r="A112" s="14" t="str">
        <f>CONCATENATE(Allocators!A90," ",Allocators!B90)</f>
        <v>DIST_SERV ENERGY</v>
      </c>
      <c r="B112" s="8">
        <f>Allocators!D90</f>
        <v>0</v>
      </c>
      <c r="C112" s="8">
        <f>Allocators!E90</f>
        <v>0</v>
      </c>
      <c r="D112" s="8">
        <f>Allocators!F90</f>
        <v>0</v>
      </c>
      <c r="E112" s="8">
        <f>Allocators!G90</f>
        <v>0</v>
      </c>
      <c r="F112" s="8">
        <f>Allocators!H90</f>
        <v>0</v>
      </c>
      <c r="G112" s="8">
        <f>Allocators!I90</f>
        <v>0</v>
      </c>
      <c r="H112" s="8">
        <f>Allocators!J90</f>
        <v>0</v>
      </c>
      <c r="I112" s="8">
        <f>Allocators!K90</f>
        <v>0</v>
      </c>
      <c r="J112" s="8">
        <f>Allocators!L90</f>
        <v>0</v>
      </c>
      <c r="K112" s="8">
        <f>Allocators!M90</f>
        <v>0</v>
      </c>
      <c r="L112" s="8">
        <f>Allocators!N90</f>
        <v>0</v>
      </c>
      <c r="M112" s="8">
        <f>Allocators!O90</f>
        <v>0</v>
      </c>
      <c r="N112" s="8">
        <f>Allocators!P90</f>
        <v>0</v>
      </c>
      <c r="O112" s="8">
        <f>Allocators!Q90</f>
        <v>0</v>
      </c>
      <c r="P112" s="8">
        <f>Allocators!R90</f>
        <v>0</v>
      </c>
      <c r="Q112" s="8">
        <f>Allocators!S90</f>
        <v>0</v>
      </c>
      <c r="R112" s="8">
        <f>Allocators!T90</f>
        <v>0</v>
      </c>
      <c r="S112" s="8">
        <f>Allocators!U90</f>
        <v>0</v>
      </c>
      <c r="T112" s="8">
        <f>Allocators!V90</f>
        <v>0</v>
      </c>
    </row>
    <row r="113" spans="1:20">
      <c r="A113" s="14" t="str">
        <f>CONCATENATE(Allocators!A91," ",Allocators!B91)</f>
        <v>DIST_SERV CUSTOMER</v>
      </c>
      <c r="B113" s="8">
        <f>Allocators!D91</f>
        <v>1</v>
      </c>
      <c r="C113" s="8">
        <f>Allocators!E91</f>
        <v>0.63786473542810418</v>
      </c>
      <c r="D113" s="8">
        <f>Allocators!F91</f>
        <v>0.11161312930732391</v>
      </c>
      <c r="E113" s="8">
        <f>Allocators!G91</f>
        <v>3.1346805279757035E-2</v>
      </c>
      <c r="F113" s="8">
        <f>Allocators!H91</f>
        <v>0</v>
      </c>
      <c r="G113" s="8">
        <f>Allocators!I91</f>
        <v>0</v>
      </c>
      <c r="H113" s="8">
        <f>Allocators!J91</f>
        <v>2.7426702488027098E-3</v>
      </c>
      <c r="I113" s="8">
        <f>Allocators!K91</f>
        <v>0</v>
      </c>
      <c r="J113" s="8">
        <f>Allocators!L91</f>
        <v>0</v>
      </c>
      <c r="K113" s="8">
        <f>Allocators!M91</f>
        <v>0</v>
      </c>
      <c r="L113" s="8">
        <f>Allocators!N91</f>
        <v>1.8689405443289334E-5</v>
      </c>
      <c r="M113" s="8">
        <f>Allocators!O91</f>
        <v>0</v>
      </c>
      <c r="N113" s="8">
        <f>Allocators!P91</f>
        <v>0</v>
      </c>
      <c r="O113" s="8">
        <f>Allocators!Q91</f>
        <v>0</v>
      </c>
      <c r="P113" s="8">
        <f>Allocators!R91</f>
        <v>7.5224856909239578E-4</v>
      </c>
      <c r="Q113" s="8">
        <f>Allocators!S91</f>
        <v>0</v>
      </c>
      <c r="R113" s="8">
        <f>Allocators!T91</f>
        <v>4.6723513608223341E-5</v>
      </c>
      <c r="S113" s="8">
        <f>Allocators!U91</f>
        <v>0.215358018923023</v>
      </c>
      <c r="T113" s="8">
        <f>Allocators!V91</f>
        <v>2.5697932484522836E-4</v>
      </c>
    </row>
    <row r="114" spans="1:20">
      <c r="A114" s="14" t="str">
        <f>CONCATENATE(Allocators!A92," ",Allocators!B92)</f>
        <v>DIST_SERV TOTAL</v>
      </c>
      <c r="B114" s="8">
        <f>Allocators!D92</f>
        <v>1</v>
      </c>
      <c r="C114" s="8">
        <f>Allocators!E92</f>
        <v>0.63786473542810418</v>
      </c>
      <c r="D114" s="8">
        <f>Allocators!F92</f>
        <v>0.11161312930732391</v>
      </c>
      <c r="E114" s="8">
        <f>Allocators!G92</f>
        <v>3.1346805279757035E-2</v>
      </c>
      <c r="F114" s="8">
        <f>Allocators!H92</f>
        <v>0</v>
      </c>
      <c r="G114" s="8">
        <f>Allocators!I92</f>
        <v>0</v>
      </c>
      <c r="H114" s="8">
        <f>Allocators!J92</f>
        <v>2.7426702488027098E-3</v>
      </c>
      <c r="I114" s="8">
        <f>Allocators!K92</f>
        <v>0</v>
      </c>
      <c r="J114" s="8">
        <f>Allocators!L92</f>
        <v>0</v>
      </c>
      <c r="K114" s="8">
        <f>Allocators!M92</f>
        <v>0</v>
      </c>
      <c r="L114" s="8">
        <f>Allocators!N92</f>
        <v>1.8689405443289334E-5</v>
      </c>
      <c r="M114" s="8">
        <f>Allocators!O92</f>
        <v>0</v>
      </c>
      <c r="N114" s="8">
        <f>Allocators!P92</f>
        <v>0</v>
      </c>
      <c r="O114" s="8">
        <f>Allocators!Q92</f>
        <v>0</v>
      </c>
      <c r="P114" s="8">
        <f>Allocators!R92</f>
        <v>7.5224856909239578E-4</v>
      </c>
      <c r="Q114" s="8">
        <f>Allocators!S92</f>
        <v>0</v>
      </c>
      <c r="R114" s="8">
        <f>Allocators!T92</f>
        <v>4.6723513608223341E-5</v>
      </c>
      <c r="S114" s="8">
        <f>Allocators!U92</f>
        <v>0.215358018923023</v>
      </c>
      <c r="T114" s="8">
        <f>Allocators!V92</f>
        <v>2.5697932484522836E-4</v>
      </c>
    </row>
    <row r="115" spans="1:20"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</row>
    <row r="116" spans="1:20">
      <c r="A116" s="14" t="str">
        <f>CONCATENATE(Allocators!A115," ",Allocators!B115)</f>
        <v>DIST_SL PRODUCTION</v>
      </c>
      <c r="B116" s="8">
        <f>Allocators!D115</f>
        <v>0</v>
      </c>
      <c r="C116" s="8">
        <f>Allocators!E115</f>
        <v>0</v>
      </c>
      <c r="D116" s="8">
        <f>Allocators!F115</f>
        <v>0</v>
      </c>
      <c r="E116" s="8">
        <f>Allocators!G115</f>
        <v>0</v>
      </c>
      <c r="F116" s="8">
        <f>Allocators!H115</f>
        <v>0</v>
      </c>
      <c r="G116" s="8">
        <f>Allocators!I115</f>
        <v>0</v>
      </c>
      <c r="H116" s="8">
        <f>Allocators!J115</f>
        <v>0</v>
      </c>
      <c r="I116" s="8">
        <f>Allocators!K115</f>
        <v>0</v>
      </c>
      <c r="J116" s="8">
        <f>Allocators!L115</f>
        <v>0</v>
      </c>
      <c r="K116" s="8">
        <f>Allocators!M115</f>
        <v>0</v>
      </c>
      <c r="L116" s="8">
        <f>Allocators!N115</f>
        <v>0</v>
      </c>
      <c r="M116" s="8">
        <f>Allocators!O115</f>
        <v>0</v>
      </c>
      <c r="N116" s="8">
        <f>Allocators!P115</f>
        <v>0</v>
      </c>
      <c r="O116" s="8">
        <f>Allocators!Q115</f>
        <v>0</v>
      </c>
      <c r="P116" s="8">
        <f>Allocators!R115</f>
        <v>0</v>
      </c>
      <c r="Q116" s="8">
        <f>Allocators!S115</f>
        <v>0</v>
      </c>
      <c r="R116" s="8">
        <f>Allocators!T115</f>
        <v>0</v>
      </c>
      <c r="S116" s="8">
        <f>Allocators!U115</f>
        <v>0</v>
      </c>
      <c r="T116" s="8">
        <f>Allocators!V115</f>
        <v>0</v>
      </c>
    </row>
    <row r="117" spans="1:20">
      <c r="A117" s="14" t="str">
        <f>CONCATENATE(Allocators!A116," ",Allocators!B116)</f>
        <v>DIST_SL BULKTRAN</v>
      </c>
      <c r="B117" s="8">
        <f>Allocators!D116</f>
        <v>0</v>
      </c>
      <c r="C117" s="8">
        <f>Allocators!E116</f>
        <v>0</v>
      </c>
      <c r="D117" s="8">
        <f>Allocators!F116</f>
        <v>0</v>
      </c>
      <c r="E117" s="8">
        <f>Allocators!G116</f>
        <v>0</v>
      </c>
      <c r="F117" s="8">
        <f>Allocators!H116</f>
        <v>0</v>
      </c>
      <c r="G117" s="8">
        <f>Allocators!I116</f>
        <v>0</v>
      </c>
      <c r="H117" s="8">
        <f>Allocators!J116</f>
        <v>0</v>
      </c>
      <c r="I117" s="8">
        <f>Allocators!K116</f>
        <v>0</v>
      </c>
      <c r="J117" s="8">
        <f>Allocators!L116</f>
        <v>0</v>
      </c>
      <c r="K117" s="8">
        <f>Allocators!M116</f>
        <v>0</v>
      </c>
      <c r="L117" s="8">
        <f>Allocators!N116</f>
        <v>0</v>
      </c>
      <c r="M117" s="8">
        <f>Allocators!O116</f>
        <v>0</v>
      </c>
      <c r="N117" s="8">
        <f>Allocators!P116</f>
        <v>0</v>
      </c>
      <c r="O117" s="8">
        <f>Allocators!Q116</f>
        <v>0</v>
      </c>
      <c r="P117" s="8">
        <f>Allocators!R116</f>
        <v>0</v>
      </c>
      <c r="Q117" s="8">
        <f>Allocators!S116</f>
        <v>0</v>
      </c>
      <c r="R117" s="8">
        <f>Allocators!T116</f>
        <v>0</v>
      </c>
      <c r="S117" s="8">
        <f>Allocators!U116</f>
        <v>0</v>
      </c>
      <c r="T117" s="8">
        <f>Allocators!V116</f>
        <v>0</v>
      </c>
    </row>
    <row r="118" spans="1:20">
      <c r="A118" s="14" t="str">
        <f>CONCATENATE(Allocators!A117," ",Allocators!B117)</f>
        <v>DIST_SL SUBTRAN</v>
      </c>
      <c r="B118" s="8">
        <f>Allocators!D117</f>
        <v>0</v>
      </c>
      <c r="C118" s="8">
        <f>Allocators!E117</f>
        <v>0</v>
      </c>
      <c r="D118" s="8">
        <f>Allocators!F117</f>
        <v>0</v>
      </c>
      <c r="E118" s="8">
        <f>Allocators!G117</f>
        <v>0</v>
      </c>
      <c r="F118" s="8">
        <f>Allocators!H117</f>
        <v>0</v>
      </c>
      <c r="G118" s="8">
        <f>Allocators!I117</f>
        <v>0</v>
      </c>
      <c r="H118" s="8">
        <f>Allocators!J117</f>
        <v>0</v>
      </c>
      <c r="I118" s="8">
        <f>Allocators!K117</f>
        <v>0</v>
      </c>
      <c r="J118" s="8">
        <f>Allocators!L117</f>
        <v>0</v>
      </c>
      <c r="K118" s="8">
        <f>Allocators!M117</f>
        <v>0</v>
      </c>
      <c r="L118" s="8">
        <f>Allocators!N117</f>
        <v>0</v>
      </c>
      <c r="M118" s="8">
        <f>Allocators!O117</f>
        <v>0</v>
      </c>
      <c r="N118" s="8">
        <f>Allocators!P117</f>
        <v>0</v>
      </c>
      <c r="O118" s="8">
        <f>Allocators!Q117</f>
        <v>0</v>
      </c>
      <c r="P118" s="8">
        <f>Allocators!R117</f>
        <v>0</v>
      </c>
      <c r="Q118" s="8">
        <f>Allocators!S117</f>
        <v>0</v>
      </c>
      <c r="R118" s="8">
        <f>Allocators!T117</f>
        <v>0</v>
      </c>
      <c r="S118" s="8">
        <f>Allocators!U117</f>
        <v>0</v>
      </c>
      <c r="T118" s="8">
        <f>Allocators!V117</f>
        <v>0</v>
      </c>
    </row>
    <row r="119" spans="1:20">
      <c r="A119" s="14" t="str">
        <f>CONCATENATE(Allocators!A118," ",Allocators!B118)</f>
        <v>DIST_SL DISTPRI</v>
      </c>
      <c r="B119" s="8">
        <f>Allocators!D118</f>
        <v>0</v>
      </c>
      <c r="C119" s="8">
        <f>Allocators!E118</f>
        <v>0</v>
      </c>
      <c r="D119" s="8">
        <f>Allocators!F118</f>
        <v>0</v>
      </c>
      <c r="E119" s="8">
        <f>Allocators!G118</f>
        <v>0</v>
      </c>
      <c r="F119" s="8">
        <f>Allocators!H118</f>
        <v>0</v>
      </c>
      <c r="G119" s="8">
        <f>Allocators!I118</f>
        <v>0</v>
      </c>
      <c r="H119" s="8">
        <f>Allocators!J118</f>
        <v>0</v>
      </c>
      <c r="I119" s="8">
        <f>Allocators!K118</f>
        <v>0</v>
      </c>
      <c r="J119" s="8">
        <f>Allocators!L118</f>
        <v>0</v>
      </c>
      <c r="K119" s="8">
        <f>Allocators!M118</f>
        <v>0</v>
      </c>
      <c r="L119" s="8">
        <f>Allocators!N118</f>
        <v>0</v>
      </c>
      <c r="M119" s="8">
        <f>Allocators!O118</f>
        <v>0</v>
      </c>
      <c r="N119" s="8">
        <f>Allocators!P118</f>
        <v>0</v>
      </c>
      <c r="O119" s="8">
        <f>Allocators!Q118</f>
        <v>0</v>
      </c>
      <c r="P119" s="8">
        <f>Allocators!R118</f>
        <v>0</v>
      </c>
      <c r="Q119" s="8">
        <f>Allocators!S118</f>
        <v>0</v>
      </c>
      <c r="R119" s="8">
        <f>Allocators!T118</f>
        <v>0</v>
      </c>
      <c r="S119" s="8">
        <f>Allocators!U118</f>
        <v>0</v>
      </c>
      <c r="T119" s="8">
        <f>Allocators!V118</f>
        <v>0</v>
      </c>
    </row>
    <row r="120" spans="1:20">
      <c r="A120" s="14" t="str">
        <f>CONCATENATE(Allocators!A119," ",Allocators!B119)</f>
        <v>DIST_SL DISTSEC</v>
      </c>
      <c r="B120" s="8">
        <f>Allocators!D119</f>
        <v>0</v>
      </c>
      <c r="C120" s="8">
        <f>Allocators!E119</f>
        <v>0</v>
      </c>
      <c r="D120" s="8">
        <f>Allocators!F119</f>
        <v>0</v>
      </c>
      <c r="E120" s="8">
        <f>Allocators!G119</f>
        <v>0</v>
      </c>
      <c r="F120" s="8">
        <f>Allocators!H119</f>
        <v>0</v>
      </c>
      <c r="G120" s="8">
        <f>Allocators!I119</f>
        <v>0</v>
      </c>
      <c r="H120" s="8">
        <f>Allocators!J119</f>
        <v>0</v>
      </c>
      <c r="I120" s="8">
        <f>Allocators!K119</f>
        <v>0</v>
      </c>
      <c r="J120" s="8">
        <f>Allocators!L119</f>
        <v>0</v>
      </c>
      <c r="K120" s="8">
        <f>Allocators!M119</f>
        <v>0</v>
      </c>
      <c r="L120" s="8">
        <f>Allocators!N119</f>
        <v>0</v>
      </c>
      <c r="M120" s="8">
        <f>Allocators!O119</f>
        <v>0</v>
      </c>
      <c r="N120" s="8">
        <f>Allocators!P119</f>
        <v>0</v>
      </c>
      <c r="O120" s="8">
        <f>Allocators!Q119</f>
        <v>0</v>
      </c>
      <c r="P120" s="8">
        <f>Allocators!R119</f>
        <v>0</v>
      </c>
      <c r="Q120" s="8">
        <f>Allocators!S119</f>
        <v>0</v>
      </c>
      <c r="R120" s="8">
        <f>Allocators!T119</f>
        <v>0</v>
      </c>
      <c r="S120" s="8">
        <f>Allocators!U119</f>
        <v>0</v>
      </c>
      <c r="T120" s="8">
        <f>Allocators!V119</f>
        <v>0</v>
      </c>
    </row>
    <row r="121" spans="1:20">
      <c r="A121" s="14" t="str">
        <f>CONCATENATE(Allocators!A120," ",Allocators!B120)</f>
        <v>DIST_SL ENERGY</v>
      </c>
      <c r="B121" s="8">
        <f>Allocators!D120</f>
        <v>0</v>
      </c>
      <c r="C121" s="8">
        <f>Allocators!E120</f>
        <v>0</v>
      </c>
      <c r="D121" s="8">
        <f>Allocators!F120</f>
        <v>0</v>
      </c>
      <c r="E121" s="8">
        <f>Allocators!G120</f>
        <v>0</v>
      </c>
      <c r="F121" s="8">
        <f>Allocators!H120</f>
        <v>0</v>
      </c>
      <c r="G121" s="8">
        <f>Allocators!I120</f>
        <v>0</v>
      </c>
      <c r="H121" s="8">
        <f>Allocators!J120</f>
        <v>0</v>
      </c>
      <c r="I121" s="8">
        <f>Allocators!K120</f>
        <v>0</v>
      </c>
      <c r="J121" s="8">
        <f>Allocators!L120</f>
        <v>0</v>
      </c>
      <c r="K121" s="8">
        <f>Allocators!M120</f>
        <v>0</v>
      </c>
      <c r="L121" s="8">
        <f>Allocators!N120</f>
        <v>0</v>
      </c>
      <c r="M121" s="8">
        <f>Allocators!O120</f>
        <v>0</v>
      </c>
      <c r="N121" s="8">
        <f>Allocators!P120</f>
        <v>0</v>
      </c>
      <c r="O121" s="8">
        <f>Allocators!Q120</f>
        <v>0</v>
      </c>
      <c r="P121" s="8">
        <f>Allocators!R120</f>
        <v>0</v>
      </c>
      <c r="Q121" s="8">
        <f>Allocators!S120</f>
        <v>0</v>
      </c>
      <c r="R121" s="8">
        <f>Allocators!T120</f>
        <v>0</v>
      </c>
      <c r="S121" s="8">
        <f>Allocators!U120</f>
        <v>0</v>
      </c>
      <c r="T121" s="8">
        <f>Allocators!V120</f>
        <v>0</v>
      </c>
    </row>
    <row r="122" spans="1:20">
      <c r="A122" s="14" t="str">
        <f>CONCATENATE(Allocators!A121," ",Allocators!B121)</f>
        <v>DIST_SL CUSTOMER</v>
      </c>
      <c r="B122" s="8">
        <f>Allocators!D121</f>
        <v>1</v>
      </c>
      <c r="C122" s="8">
        <f>Allocators!E121</f>
        <v>0</v>
      </c>
      <c r="D122" s="8">
        <f>Allocators!F121</f>
        <v>0</v>
      </c>
      <c r="E122" s="8">
        <f>Allocators!G121</f>
        <v>0</v>
      </c>
      <c r="F122" s="8">
        <f>Allocators!H121</f>
        <v>0</v>
      </c>
      <c r="G122" s="8">
        <f>Allocators!I121</f>
        <v>0</v>
      </c>
      <c r="H122" s="8">
        <f>Allocators!J121</f>
        <v>0</v>
      </c>
      <c r="I122" s="8">
        <f>Allocators!K121</f>
        <v>0</v>
      </c>
      <c r="J122" s="8">
        <f>Allocators!L121</f>
        <v>0</v>
      </c>
      <c r="K122" s="8">
        <f>Allocators!M121</f>
        <v>0</v>
      </c>
      <c r="L122" s="8">
        <f>Allocators!N121</f>
        <v>0</v>
      </c>
      <c r="M122" s="8">
        <f>Allocators!O121</f>
        <v>0</v>
      </c>
      <c r="N122" s="8">
        <f>Allocators!P121</f>
        <v>0</v>
      </c>
      <c r="O122" s="8">
        <f>Allocators!Q121</f>
        <v>0</v>
      </c>
      <c r="P122" s="8">
        <f>Allocators!R121</f>
        <v>0</v>
      </c>
      <c r="Q122" s="8">
        <f>Allocators!S121</f>
        <v>0</v>
      </c>
      <c r="R122" s="8">
        <f>Allocators!T121</f>
        <v>0</v>
      </c>
      <c r="S122" s="8">
        <f>Allocators!U121</f>
        <v>0</v>
      </c>
      <c r="T122" s="8">
        <f>Allocators!V121</f>
        <v>1</v>
      </c>
    </row>
    <row r="123" spans="1:20">
      <c r="A123" s="14" t="str">
        <f>CONCATENATE(Allocators!A122," ",Allocators!B122)</f>
        <v>DIST_SL TOTAL</v>
      </c>
      <c r="B123" s="8">
        <f>Allocators!D122</f>
        <v>1</v>
      </c>
      <c r="C123" s="8">
        <f>Allocators!E122</f>
        <v>0</v>
      </c>
      <c r="D123" s="8">
        <f>Allocators!F122</f>
        <v>0</v>
      </c>
      <c r="E123" s="8">
        <f>Allocators!G122</f>
        <v>0</v>
      </c>
      <c r="F123" s="8">
        <f>Allocators!H122</f>
        <v>0</v>
      </c>
      <c r="G123" s="8">
        <f>Allocators!I122</f>
        <v>0</v>
      </c>
      <c r="H123" s="8">
        <f>Allocators!J122</f>
        <v>0</v>
      </c>
      <c r="I123" s="8">
        <f>Allocators!K122</f>
        <v>0</v>
      </c>
      <c r="J123" s="8">
        <f>Allocators!L122</f>
        <v>0</v>
      </c>
      <c r="K123" s="8">
        <f>Allocators!M122</f>
        <v>0</v>
      </c>
      <c r="L123" s="8">
        <f>Allocators!N122</f>
        <v>0</v>
      </c>
      <c r="M123" s="8">
        <f>Allocators!O122</f>
        <v>0</v>
      </c>
      <c r="N123" s="8">
        <f>Allocators!P122</f>
        <v>0</v>
      </c>
      <c r="O123" s="8">
        <f>Allocators!Q122</f>
        <v>0</v>
      </c>
      <c r="P123" s="8">
        <f>Allocators!R122</f>
        <v>0</v>
      </c>
      <c r="Q123" s="8">
        <f>Allocators!S122</f>
        <v>0</v>
      </c>
      <c r="R123" s="8">
        <f>Allocators!T122</f>
        <v>0</v>
      </c>
      <c r="S123" s="8">
        <f>Allocators!U122</f>
        <v>0</v>
      </c>
      <c r="T123" s="8">
        <f>Allocators!V122</f>
        <v>1</v>
      </c>
    </row>
    <row r="124" spans="1:20"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</row>
    <row r="125" spans="1:20">
      <c r="A125" s="14" t="str">
        <f>CONCATENATE(Allocators!A262," ",Allocators!B262)</f>
        <v>DIST_TRANSF PRODUCTION</v>
      </c>
      <c r="B125" s="8">
        <f>Allocators!D262</f>
        <v>0</v>
      </c>
      <c r="C125" s="8">
        <f>Allocators!E262</f>
        <v>0</v>
      </c>
      <c r="D125" s="8">
        <f>Allocators!F262</f>
        <v>0</v>
      </c>
      <c r="E125" s="8">
        <f>Allocators!G262</f>
        <v>0</v>
      </c>
      <c r="F125" s="8">
        <f>Allocators!H262</f>
        <v>0</v>
      </c>
      <c r="G125" s="8">
        <f>Allocators!I262</f>
        <v>0</v>
      </c>
      <c r="H125" s="8">
        <f>Allocators!J262</f>
        <v>0</v>
      </c>
      <c r="I125" s="8">
        <f>Allocators!K262</f>
        <v>0</v>
      </c>
      <c r="J125" s="8">
        <f>Allocators!L262</f>
        <v>0</v>
      </c>
      <c r="K125" s="8">
        <f>Allocators!M262</f>
        <v>0</v>
      </c>
      <c r="L125" s="8">
        <f>Allocators!N262</f>
        <v>0</v>
      </c>
      <c r="M125" s="8">
        <f>Allocators!O262</f>
        <v>0</v>
      </c>
      <c r="N125" s="8">
        <f>Allocators!P262</f>
        <v>0</v>
      </c>
      <c r="O125" s="8">
        <f>Allocators!Q262</f>
        <v>0</v>
      </c>
      <c r="P125" s="8">
        <f>Allocators!R262</f>
        <v>0</v>
      </c>
      <c r="Q125" s="8">
        <f>Allocators!S262</f>
        <v>0</v>
      </c>
      <c r="R125" s="8">
        <f>Allocators!T262</f>
        <v>0</v>
      </c>
      <c r="S125" s="8">
        <f>Allocators!U262</f>
        <v>0</v>
      </c>
      <c r="T125" s="8">
        <f>Allocators!V262</f>
        <v>0</v>
      </c>
    </row>
    <row r="126" spans="1:20">
      <c r="A126" s="14" t="str">
        <f>CONCATENATE(Allocators!A263," ",Allocators!B263)</f>
        <v>DIST_TRANSF BULKTRAN</v>
      </c>
      <c r="B126" s="8">
        <f>Allocators!D263</f>
        <v>0</v>
      </c>
      <c r="C126" s="8">
        <f>Allocators!E263</f>
        <v>0</v>
      </c>
      <c r="D126" s="8">
        <f>Allocators!F263</f>
        <v>0</v>
      </c>
      <c r="E126" s="8">
        <f>Allocators!G263</f>
        <v>0</v>
      </c>
      <c r="F126" s="8">
        <f>Allocators!H263</f>
        <v>0</v>
      </c>
      <c r="G126" s="8">
        <f>Allocators!I263</f>
        <v>0</v>
      </c>
      <c r="H126" s="8">
        <f>Allocators!J263</f>
        <v>0</v>
      </c>
      <c r="I126" s="8">
        <f>Allocators!K263</f>
        <v>0</v>
      </c>
      <c r="J126" s="8">
        <f>Allocators!L263</f>
        <v>0</v>
      </c>
      <c r="K126" s="8">
        <f>Allocators!M263</f>
        <v>0</v>
      </c>
      <c r="L126" s="8">
        <f>Allocators!N263</f>
        <v>0</v>
      </c>
      <c r="M126" s="8">
        <f>Allocators!O263</f>
        <v>0</v>
      </c>
      <c r="N126" s="8">
        <f>Allocators!P263</f>
        <v>0</v>
      </c>
      <c r="O126" s="8">
        <f>Allocators!Q263</f>
        <v>0</v>
      </c>
      <c r="P126" s="8">
        <f>Allocators!R263</f>
        <v>0</v>
      </c>
      <c r="Q126" s="8">
        <f>Allocators!S263</f>
        <v>0</v>
      </c>
      <c r="R126" s="8">
        <f>Allocators!T263</f>
        <v>0</v>
      </c>
      <c r="S126" s="8">
        <f>Allocators!U263</f>
        <v>0</v>
      </c>
      <c r="T126" s="8">
        <f>Allocators!V263</f>
        <v>0</v>
      </c>
    </row>
    <row r="127" spans="1:20">
      <c r="A127" s="14" t="str">
        <f>CONCATENATE(Allocators!A264," ",Allocators!B264)</f>
        <v>DIST_TRANSF SUBTRAN</v>
      </c>
      <c r="B127" s="8">
        <f>Allocators!D264</f>
        <v>0</v>
      </c>
      <c r="C127" s="8">
        <f>Allocators!E264</f>
        <v>0</v>
      </c>
      <c r="D127" s="8">
        <f>Allocators!F264</f>
        <v>0</v>
      </c>
      <c r="E127" s="8">
        <f>Allocators!G264</f>
        <v>0</v>
      </c>
      <c r="F127" s="8">
        <f>Allocators!H264</f>
        <v>0</v>
      </c>
      <c r="G127" s="8">
        <f>Allocators!I264</f>
        <v>0</v>
      </c>
      <c r="H127" s="8">
        <f>Allocators!J264</f>
        <v>0</v>
      </c>
      <c r="I127" s="8">
        <f>Allocators!K264</f>
        <v>0</v>
      </c>
      <c r="J127" s="8">
        <f>Allocators!L264</f>
        <v>0</v>
      </c>
      <c r="K127" s="8">
        <f>Allocators!M264</f>
        <v>0</v>
      </c>
      <c r="L127" s="8">
        <f>Allocators!N264</f>
        <v>0</v>
      </c>
      <c r="M127" s="8">
        <f>Allocators!O264</f>
        <v>0</v>
      </c>
      <c r="N127" s="8">
        <f>Allocators!P264</f>
        <v>0</v>
      </c>
      <c r="O127" s="8">
        <f>Allocators!Q264</f>
        <v>0</v>
      </c>
      <c r="P127" s="8">
        <f>Allocators!R264</f>
        <v>0</v>
      </c>
      <c r="Q127" s="8">
        <f>Allocators!S264</f>
        <v>0</v>
      </c>
      <c r="R127" s="8">
        <f>Allocators!T264</f>
        <v>0</v>
      </c>
      <c r="S127" s="8">
        <f>Allocators!U264</f>
        <v>0</v>
      </c>
      <c r="T127" s="8">
        <f>Allocators!V264</f>
        <v>0</v>
      </c>
    </row>
    <row r="128" spans="1:20">
      <c r="A128" s="14" t="str">
        <f>CONCATENATE(Allocators!A265," ",Allocators!B265)</f>
        <v>DIST_TRANSF DISTPRI</v>
      </c>
      <c r="B128" s="8">
        <f>Allocators!D265</f>
        <v>0.20176000000000005</v>
      </c>
      <c r="C128" s="8">
        <f>Allocators!E265</f>
        <v>0.13484481317040251</v>
      </c>
      <c r="D128" s="8">
        <f>Allocators!F265</f>
        <v>6.3562324754870168E-3</v>
      </c>
      <c r="E128" s="8">
        <f>Allocators!G265</f>
        <v>2.3079870221846144E-2</v>
      </c>
      <c r="F128" s="8">
        <f>Allocators!H265</f>
        <v>7.1328808442609087E-4</v>
      </c>
      <c r="G128" s="8">
        <f>Allocators!I265</f>
        <v>0</v>
      </c>
      <c r="H128" s="8">
        <f>Allocators!J265</f>
        <v>1.7305868649996919E-2</v>
      </c>
      <c r="I128" s="8">
        <f>Allocators!K265</f>
        <v>3.2232192006433507E-3</v>
      </c>
      <c r="J128" s="8">
        <f>Allocators!L265</f>
        <v>0</v>
      </c>
      <c r="K128" s="8">
        <f>Allocators!M265</f>
        <v>0</v>
      </c>
      <c r="L128" s="8">
        <f>Allocators!N265</f>
        <v>6.1694355257623564E-4</v>
      </c>
      <c r="M128" s="8">
        <f>Allocators!O265</f>
        <v>9.9499034547416675E-3</v>
      </c>
      <c r="N128" s="8">
        <f>Allocators!P265</f>
        <v>0</v>
      </c>
      <c r="O128" s="8">
        <f>Allocators!Q265</f>
        <v>0</v>
      </c>
      <c r="P128" s="8">
        <f>Allocators!R265</f>
        <v>5.2185146998115677E-3</v>
      </c>
      <c r="Q128" s="8">
        <f>Allocators!S265</f>
        <v>8.7065253134980053E-5</v>
      </c>
      <c r="R128" s="8">
        <f>Allocators!T265</f>
        <v>7.0537443502569148E-5</v>
      </c>
      <c r="S128" s="8">
        <f>Allocators!U265</f>
        <v>2.4165148170284884E-4</v>
      </c>
      <c r="T128" s="8">
        <f>Allocators!V265</f>
        <v>5.2092311728094396E-5</v>
      </c>
    </row>
    <row r="129" spans="1:20">
      <c r="A129" s="14" t="str">
        <f>CONCATENATE(Allocators!A266," ",Allocators!B266)</f>
        <v>DIST_TRANSF DISTSEC</v>
      </c>
      <c r="B129" s="8">
        <f>Allocators!D266</f>
        <v>0.79823999999999995</v>
      </c>
      <c r="C129" s="8">
        <f>Allocators!E266</f>
        <v>0.59684520672821517</v>
      </c>
      <c r="D129" s="8">
        <f>Allocators!F266</f>
        <v>2.8774097636527007E-2</v>
      </c>
      <c r="E129" s="8">
        <f>Allocators!G266</f>
        <v>8.6823443812845749E-2</v>
      </c>
      <c r="F129" s="8">
        <f>Allocators!H266</f>
        <v>0</v>
      </c>
      <c r="G129" s="8">
        <f>Allocators!I266</f>
        <v>0</v>
      </c>
      <c r="H129" s="8">
        <f>Allocators!J266</f>
        <v>5.5324236335055815E-2</v>
      </c>
      <c r="I129" s="8">
        <f>Allocators!K266</f>
        <v>0</v>
      </c>
      <c r="J129" s="8">
        <f>Allocators!L266</f>
        <v>0</v>
      </c>
      <c r="K129" s="8">
        <f>Allocators!M266</f>
        <v>0</v>
      </c>
      <c r="L129" s="8">
        <f>Allocators!N266</f>
        <v>1.4958512876428324E-3</v>
      </c>
      <c r="M129" s="8">
        <f>Allocators!O266</f>
        <v>0</v>
      </c>
      <c r="N129" s="8">
        <f>Allocators!P266</f>
        <v>0</v>
      </c>
      <c r="O129" s="8">
        <f>Allocators!Q266</f>
        <v>0</v>
      </c>
      <c r="P129" s="8">
        <f>Allocators!R266</f>
        <v>2.0406017765328698E-2</v>
      </c>
      <c r="Q129" s="8">
        <f>Allocators!S266</f>
        <v>0</v>
      </c>
      <c r="R129" s="8">
        <f>Allocators!T266</f>
        <v>2.1175390278791454E-4</v>
      </c>
      <c r="S129" s="8">
        <f>Allocators!U266</f>
        <v>7.1898594377373453E-3</v>
      </c>
      <c r="T129" s="8">
        <f>Allocators!V266</f>
        <v>1.169533093859405E-3</v>
      </c>
    </row>
    <row r="130" spans="1:20">
      <c r="A130" s="14" t="str">
        <f>CONCATENATE(Allocators!A267," ",Allocators!B267)</f>
        <v>DIST_TRANSF ENERGY</v>
      </c>
      <c r="B130" s="8">
        <f>Allocators!D267</f>
        <v>0</v>
      </c>
      <c r="C130" s="8">
        <f>Allocators!E267</f>
        <v>0</v>
      </c>
      <c r="D130" s="8">
        <f>Allocators!F267</f>
        <v>0</v>
      </c>
      <c r="E130" s="8">
        <f>Allocators!G267</f>
        <v>0</v>
      </c>
      <c r="F130" s="8">
        <f>Allocators!H267</f>
        <v>0</v>
      </c>
      <c r="G130" s="8">
        <f>Allocators!I267</f>
        <v>0</v>
      </c>
      <c r="H130" s="8">
        <f>Allocators!J267</f>
        <v>0</v>
      </c>
      <c r="I130" s="8">
        <f>Allocators!K267</f>
        <v>0</v>
      </c>
      <c r="J130" s="8">
        <f>Allocators!L267</f>
        <v>0</v>
      </c>
      <c r="K130" s="8">
        <f>Allocators!M267</f>
        <v>0</v>
      </c>
      <c r="L130" s="8">
        <f>Allocators!N267</f>
        <v>0</v>
      </c>
      <c r="M130" s="8">
        <f>Allocators!O267</f>
        <v>0</v>
      </c>
      <c r="N130" s="8">
        <f>Allocators!P267</f>
        <v>0</v>
      </c>
      <c r="O130" s="8">
        <f>Allocators!Q267</f>
        <v>0</v>
      </c>
      <c r="P130" s="8">
        <f>Allocators!R267</f>
        <v>0</v>
      </c>
      <c r="Q130" s="8">
        <f>Allocators!S267</f>
        <v>0</v>
      </c>
      <c r="R130" s="8">
        <f>Allocators!T267</f>
        <v>0</v>
      </c>
      <c r="S130" s="8">
        <f>Allocators!U267</f>
        <v>0</v>
      </c>
      <c r="T130" s="8">
        <f>Allocators!V267</f>
        <v>0</v>
      </c>
    </row>
    <row r="131" spans="1:20">
      <c r="A131" s="14" t="str">
        <f>CONCATENATE(Allocators!A268," ",Allocators!B268)</f>
        <v>DIST_TRANSF CUSTOMER</v>
      </c>
      <c r="B131" s="8">
        <f>Allocators!D268</f>
        <v>0</v>
      </c>
      <c r="C131" s="8">
        <f>Allocators!E268</f>
        <v>0</v>
      </c>
      <c r="D131" s="8">
        <f>Allocators!F268</f>
        <v>0</v>
      </c>
      <c r="E131" s="8">
        <f>Allocators!G268</f>
        <v>0</v>
      </c>
      <c r="F131" s="8">
        <f>Allocators!H268</f>
        <v>0</v>
      </c>
      <c r="G131" s="8">
        <f>Allocators!I268</f>
        <v>0</v>
      </c>
      <c r="H131" s="8">
        <f>Allocators!J268</f>
        <v>0</v>
      </c>
      <c r="I131" s="8">
        <f>Allocators!K268</f>
        <v>0</v>
      </c>
      <c r="J131" s="8">
        <f>Allocators!L268</f>
        <v>0</v>
      </c>
      <c r="K131" s="8">
        <f>Allocators!M268</f>
        <v>0</v>
      </c>
      <c r="L131" s="8">
        <f>Allocators!N268</f>
        <v>0</v>
      </c>
      <c r="M131" s="8">
        <f>Allocators!O268</f>
        <v>0</v>
      </c>
      <c r="N131" s="8">
        <f>Allocators!P268</f>
        <v>0</v>
      </c>
      <c r="O131" s="8">
        <f>Allocators!Q268</f>
        <v>0</v>
      </c>
      <c r="P131" s="8">
        <f>Allocators!R268</f>
        <v>0</v>
      </c>
      <c r="Q131" s="8">
        <f>Allocators!S268</f>
        <v>0</v>
      </c>
      <c r="R131" s="8">
        <f>Allocators!T268</f>
        <v>0</v>
      </c>
      <c r="S131" s="8">
        <f>Allocators!U268</f>
        <v>0</v>
      </c>
      <c r="T131" s="8">
        <f>Allocators!V268</f>
        <v>0</v>
      </c>
    </row>
    <row r="132" spans="1:20">
      <c r="A132" s="14" t="str">
        <f>CONCATENATE(Allocators!A269," ",Allocators!B269)</f>
        <v>DIST_TRANSF TOTAL</v>
      </c>
      <c r="B132" s="8">
        <f>Allocators!D269</f>
        <v>0.99999999999999989</v>
      </c>
      <c r="C132" s="8">
        <f>Allocators!E269</f>
        <v>0.73169001989861771</v>
      </c>
      <c r="D132" s="8">
        <f>Allocators!F269</f>
        <v>3.5130330112014024E-2</v>
      </c>
      <c r="E132" s="8">
        <f>Allocators!G269</f>
        <v>0.10990331403469189</v>
      </c>
      <c r="F132" s="8">
        <f>Allocators!H269</f>
        <v>7.1328808442609087E-4</v>
      </c>
      <c r="G132" s="8">
        <f>Allocators!I269</f>
        <v>0</v>
      </c>
      <c r="H132" s="8">
        <f>Allocators!J269</f>
        <v>7.2630104985052735E-2</v>
      </c>
      <c r="I132" s="8">
        <f>Allocators!K269</f>
        <v>3.2232192006433507E-3</v>
      </c>
      <c r="J132" s="8">
        <f>Allocators!L269</f>
        <v>0</v>
      </c>
      <c r="K132" s="8">
        <f>Allocators!M269</f>
        <v>0</v>
      </c>
      <c r="L132" s="8">
        <f>Allocators!N269</f>
        <v>2.1127948402190682E-3</v>
      </c>
      <c r="M132" s="8">
        <f>Allocators!O269</f>
        <v>9.9499034547416675E-3</v>
      </c>
      <c r="N132" s="8">
        <f>Allocators!P269</f>
        <v>0</v>
      </c>
      <c r="O132" s="8">
        <f>Allocators!Q269</f>
        <v>0</v>
      </c>
      <c r="P132" s="8">
        <f>Allocators!R269</f>
        <v>2.5624532465140265E-2</v>
      </c>
      <c r="Q132" s="8">
        <f>Allocators!S269</f>
        <v>8.7065253134980053E-5</v>
      </c>
      <c r="R132" s="8">
        <f>Allocators!T269</f>
        <v>2.822913462904837E-4</v>
      </c>
      <c r="S132" s="8">
        <f>Allocators!U269</f>
        <v>7.4315109194401938E-3</v>
      </c>
      <c r="T132" s="8">
        <f>Allocators!V269</f>
        <v>1.2216254055874994E-3</v>
      </c>
    </row>
    <row r="133" spans="1:20"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</row>
    <row r="134" spans="1:20">
      <c r="A134" s="14" t="str">
        <f>CONCATENATE(Allocators!A250," ",Allocators!B250)</f>
        <v>DIST_UGLINES PRODUCTION</v>
      </c>
      <c r="B134" s="8">
        <f>Allocators!D250</f>
        <v>0</v>
      </c>
      <c r="C134" s="8">
        <f>Allocators!E250</f>
        <v>0</v>
      </c>
      <c r="D134" s="8">
        <f>Allocators!F250</f>
        <v>0</v>
      </c>
      <c r="E134" s="8">
        <f>Allocators!G250</f>
        <v>0</v>
      </c>
      <c r="F134" s="8">
        <f>Allocators!H250</f>
        <v>0</v>
      </c>
      <c r="G134" s="8">
        <f>Allocators!I250</f>
        <v>0</v>
      </c>
      <c r="H134" s="8">
        <f>Allocators!J250</f>
        <v>0</v>
      </c>
      <c r="I134" s="8">
        <f>Allocators!K250</f>
        <v>0</v>
      </c>
      <c r="J134" s="8">
        <f>Allocators!L250</f>
        <v>0</v>
      </c>
      <c r="K134" s="8">
        <f>Allocators!M250</f>
        <v>0</v>
      </c>
      <c r="L134" s="8">
        <f>Allocators!N250</f>
        <v>0</v>
      </c>
      <c r="M134" s="8">
        <f>Allocators!O250</f>
        <v>0</v>
      </c>
      <c r="N134" s="8">
        <f>Allocators!P250</f>
        <v>0</v>
      </c>
      <c r="O134" s="8">
        <f>Allocators!Q250</f>
        <v>0</v>
      </c>
      <c r="P134" s="8">
        <f>Allocators!R250</f>
        <v>0</v>
      </c>
      <c r="Q134" s="8">
        <f>Allocators!S250</f>
        <v>0</v>
      </c>
      <c r="R134" s="8">
        <f>Allocators!T250</f>
        <v>0</v>
      </c>
      <c r="S134" s="8">
        <f>Allocators!U250</f>
        <v>0</v>
      </c>
      <c r="T134" s="8">
        <f>Allocators!V250</f>
        <v>0</v>
      </c>
    </row>
    <row r="135" spans="1:20">
      <c r="A135" s="14" t="str">
        <f>CONCATENATE(Allocators!A251," ",Allocators!B251)</f>
        <v>DIST_UGLINES BULKTRAN</v>
      </c>
      <c r="B135" s="8">
        <f>Allocators!D251</f>
        <v>0</v>
      </c>
      <c r="C135" s="8">
        <f>Allocators!E251</f>
        <v>0</v>
      </c>
      <c r="D135" s="8">
        <f>Allocators!F251</f>
        <v>0</v>
      </c>
      <c r="E135" s="8">
        <f>Allocators!G251</f>
        <v>0</v>
      </c>
      <c r="F135" s="8">
        <f>Allocators!H251</f>
        <v>0</v>
      </c>
      <c r="G135" s="8">
        <f>Allocators!I251</f>
        <v>0</v>
      </c>
      <c r="H135" s="8">
        <f>Allocators!J251</f>
        <v>0</v>
      </c>
      <c r="I135" s="8">
        <f>Allocators!K251</f>
        <v>0</v>
      </c>
      <c r="J135" s="8">
        <f>Allocators!L251</f>
        <v>0</v>
      </c>
      <c r="K135" s="8">
        <f>Allocators!M251</f>
        <v>0</v>
      </c>
      <c r="L135" s="8">
        <f>Allocators!N251</f>
        <v>0</v>
      </c>
      <c r="M135" s="8">
        <f>Allocators!O251</f>
        <v>0</v>
      </c>
      <c r="N135" s="8">
        <f>Allocators!P251</f>
        <v>0</v>
      </c>
      <c r="O135" s="8">
        <f>Allocators!Q251</f>
        <v>0</v>
      </c>
      <c r="P135" s="8">
        <f>Allocators!R251</f>
        <v>0</v>
      </c>
      <c r="Q135" s="8">
        <f>Allocators!S251</f>
        <v>0</v>
      </c>
      <c r="R135" s="8">
        <f>Allocators!T251</f>
        <v>0</v>
      </c>
      <c r="S135" s="8">
        <f>Allocators!U251</f>
        <v>0</v>
      </c>
      <c r="T135" s="8">
        <f>Allocators!V251</f>
        <v>0</v>
      </c>
    </row>
    <row r="136" spans="1:20">
      <c r="A136" s="14" t="str">
        <f>CONCATENATE(Allocators!A252," ",Allocators!B252)</f>
        <v>DIST_UGLINES SUBTRAN</v>
      </c>
      <c r="B136" s="8">
        <f>Allocators!D252</f>
        <v>0</v>
      </c>
      <c r="C136" s="8">
        <f>Allocators!E252</f>
        <v>0</v>
      </c>
      <c r="D136" s="8">
        <f>Allocators!F252</f>
        <v>0</v>
      </c>
      <c r="E136" s="8">
        <f>Allocators!G252</f>
        <v>0</v>
      </c>
      <c r="F136" s="8">
        <f>Allocators!H252</f>
        <v>0</v>
      </c>
      <c r="G136" s="8">
        <f>Allocators!I252</f>
        <v>0</v>
      </c>
      <c r="H136" s="8">
        <f>Allocators!J252</f>
        <v>0</v>
      </c>
      <c r="I136" s="8">
        <f>Allocators!K252</f>
        <v>0</v>
      </c>
      <c r="J136" s="8">
        <f>Allocators!L252</f>
        <v>0</v>
      </c>
      <c r="K136" s="8">
        <f>Allocators!M252</f>
        <v>0</v>
      </c>
      <c r="L136" s="8">
        <f>Allocators!N252</f>
        <v>0</v>
      </c>
      <c r="M136" s="8">
        <f>Allocators!O252</f>
        <v>0</v>
      </c>
      <c r="N136" s="8">
        <f>Allocators!P252</f>
        <v>0</v>
      </c>
      <c r="O136" s="8">
        <f>Allocators!Q252</f>
        <v>0</v>
      </c>
      <c r="P136" s="8">
        <f>Allocators!R252</f>
        <v>0</v>
      </c>
      <c r="Q136" s="8">
        <f>Allocators!S252</f>
        <v>0</v>
      </c>
      <c r="R136" s="8">
        <f>Allocators!T252</f>
        <v>0</v>
      </c>
      <c r="S136" s="8">
        <f>Allocators!U252</f>
        <v>0</v>
      </c>
      <c r="T136" s="8">
        <f>Allocators!V252</f>
        <v>0</v>
      </c>
    </row>
    <row r="137" spans="1:20">
      <c r="A137" s="14" t="str">
        <f>CONCATENATE(Allocators!A253," ",Allocators!B253)</f>
        <v>DIST_UGLINES DISTPRI</v>
      </c>
      <c r="B137" s="8">
        <f>Allocators!D253</f>
        <v>0.80949999999999989</v>
      </c>
      <c r="C137" s="8">
        <f>Allocators!E253</f>
        <v>0.54102337560190739</v>
      </c>
      <c r="D137" s="8">
        <f>Allocators!F253</f>
        <v>2.5502429564367268E-2</v>
      </c>
      <c r="E137" s="8">
        <f>Allocators!G253</f>
        <v>9.2600886918043496E-2</v>
      </c>
      <c r="F137" s="8">
        <f>Allocators!H253</f>
        <v>2.8618492483293051E-3</v>
      </c>
      <c r="G137" s="8">
        <f>Allocators!I253</f>
        <v>0</v>
      </c>
      <c r="H137" s="8">
        <f>Allocators!J253</f>
        <v>6.9434479937413293E-2</v>
      </c>
      <c r="I137" s="8">
        <f>Allocators!K253</f>
        <v>1.2932176560868322E-2</v>
      </c>
      <c r="J137" s="8">
        <f>Allocators!L253</f>
        <v>0</v>
      </c>
      <c r="K137" s="8">
        <f>Allocators!M253</f>
        <v>0</v>
      </c>
      <c r="L137" s="8">
        <f>Allocators!N253</f>
        <v>2.4752964205514609E-3</v>
      </c>
      <c r="M137" s="8">
        <f>Allocators!O253</f>
        <v>3.9920930048638878E-2</v>
      </c>
      <c r="N137" s="8">
        <f>Allocators!P253</f>
        <v>0</v>
      </c>
      <c r="O137" s="8">
        <f>Allocators!Q253</f>
        <v>0</v>
      </c>
      <c r="P137" s="8">
        <f>Allocators!R253</f>
        <v>2.0937686605360151E-2</v>
      </c>
      <c r="Q137" s="8">
        <f>Allocators!S253</f>
        <v>3.493225734177555E-4</v>
      </c>
      <c r="R137" s="8">
        <f>Allocators!T253</f>
        <v>2.8300981619414019E-4</v>
      </c>
      <c r="S137" s="8">
        <f>Allocators!U253</f>
        <v>9.6955231184801805E-4</v>
      </c>
      <c r="T137" s="8">
        <f>Allocators!V253</f>
        <v>2.090043930605294E-4</v>
      </c>
    </row>
    <row r="138" spans="1:20">
      <c r="A138" s="14" t="str">
        <f>CONCATENATE(Allocators!A254," ",Allocators!B254)</f>
        <v>DIST_UGLINES DISTSEC</v>
      </c>
      <c r="B138" s="8">
        <f>Allocators!D254</f>
        <v>0.19049999999999995</v>
      </c>
      <c r="C138" s="8">
        <f>Allocators!E254</f>
        <v>0.1424371265305234</v>
      </c>
      <c r="D138" s="8">
        <f>Allocators!F254</f>
        <v>6.8669392660833774E-3</v>
      </c>
      <c r="E138" s="8">
        <f>Allocators!G254</f>
        <v>2.0720417476381935E-2</v>
      </c>
      <c r="F138" s="8">
        <f>Allocators!H254</f>
        <v>0</v>
      </c>
      <c r="G138" s="8">
        <f>Allocators!I254</f>
        <v>0</v>
      </c>
      <c r="H138" s="8">
        <f>Allocators!J254</f>
        <v>1.3203130664747612E-2</v>
      </c>
      <c r="I138" s="8">
        <f>Allocators!K254</f>
        <v>0</v>
      </c>
      <c r="J138" s="8">
        <f>Allocators!L254</f>
        <v>0</v>
      </c>
      <c r="K138" s="8">
        <f>Allocators!M254</f>
        <v>0</v>
      </c>
      <c r="L138" s="8">
        <f>Allocators!N254</f>
        <v>3.5698495477044448E-4</v>
      </c>
      <c r="M138" s="8">
        <f>Allocators!O254</f>
        <v>0</v>
      </c>
      <c r="N138" s="8">
        <f>Allocators!P254</f>
        <v>0</v>
      </c>
      <c r="O138" s="8">
        <f>Allocators!Q254</f>
        <v>0</v>
      </c>
      <c r="P138" s="8">
        <f>Allocators!R254</f>
        <v>4.869896753225994E-3</v>
      </c>
      <c r="Q138" s="8">
        <f>Allocators!S254</f>
        <v>0</v>
      </c>
      <c r="R138" s="8">
        <f>Allocators!T254</f>
        <v>5.0535075266959464E-5</v>
      </c>
      <c r="S138" s="8">
        <f>Allocators!U254</f>
        <v>1.7158601709873777E-3</v>
      </c>
      <c r="T138" s="8">
        <f>Allocators!V254</f>
        <v>2.7910910801289923E-4</v>
      </c>
    </row>
    <row r="139" spans="1:20">
      <c r="A139" s="14" t="str">
        <f>CONCATENATE(Allocators!A255," ",Allocators!B255)</f>
        <v>DIST_UGLINES ENERGY</v>
      </c>
      <c r="B139" s="8">
        <f>Allocators!D255</f>
        <v>0</v>
      </c>
      <c r="C139" s="8">
        <f>Allocators!E255</f>
        <v>0</v>
      </c>
      <c r="D139" s="8">
        <f>Allocators!F255</f>
        <v>0</v>
      </c>
      <c r="E139" s="8">
        <f>Allocators!G255</f>
        <v>0</v>
      </c>
      <c r="F139" s="8">
        <f>Allocators!H255</f>
        <v>0</v>
      </c>
      <c r="G139" s="8">
        <f>Allocators!I255</f>
        <v>0</v>
      </c>
      <c r="H139" s="8">
        <f>Allocators!J255</f>
        <v>0</v>
      </c>
      <c r="I139" s="8">
        <f>Allocators!K255</f>
        <v>0</v>
      </c>
      <c r="J139" s="8">
        <f>Allocators!L255</f>
        <v>0</v>
      </c>
      <c r="K139" s="8">
        <f>Allocators!M255</f>
        <v>0</v>
      </c>
      <c r="L139" s="8">
        <f>Allocators!N255</f>
        <v>0</v>
      </c>
      <c r="M139" s="8">
        <f>Allocators!O255</f>
        <v>0</v>
      </c>
      <c r="N139" s="8">
        <f>Allocators!P255</f>
        <v>0</v>
      </c>
      <c r="O139" s="8">
        <f>Allocators!Q255</f>
        <v>0</v>
      </c>
      <c r="P139" s="8">
        <f>Allocators!R255</f>
        <v>0</v>
      </c>
      <c r="Q139" s="8">
        <f>Allocators!S255</f>
        <v>0</v>
      </c>
      <c r="R139" s="8">
        <f>Allocators!T255</f>
        <v>0</v>
      </c>
      <c r="S139" s="8">
        <f>Allocators!U255</f>
        <v>0</v>
      </c>
      <c r="T139" s="8">
        <f>Allocators!V255</f>
        <v>0</v>
      </c>
    </row>
    <row r="140" spans="1:20">
      <c r="A140" s="14" t="str">
        <f>CONCATENATE(Allocators!A256," ",Allocators!B256)</f>
        <v>DIST_UGLINES CUSTOMER</v>
      </c>
      <c r="B140" s="8">
        <f>Allocators!D256</f>
        <v>0</v>
      </c>
      <c r="C140" s="8">
        <f>Allocators!E256</f>
        <v>0</v>
      </c>
      <c r="D140" s="8">
        <f>Allocators!F256</f>
        <v>0</v>
      </c>
      <c r="E140" s="8">
        <f>Allocators!G256</f>
        <v>0</v>
      </c>
      <c r="F140" s="8">
        <f>Allocators!H256</f>
        <v>0</v>
      </c>
      <c r="G140" s="8">
        <f>Allocators!I256</f>
        <v>0</v>
      </c>
      <c r="H140" s="8">
        <f>Allocators!J256</f>
        <v>0</v>
      </c>
      <c r="I140" s="8">
        <f>Allocators!K256</f>
        <v>0</v>
      </c>
      <c r="J140" s="8">
        <f>Allocators!L256</f>
        <v>0</v>
      </c>
      <c r="K140" s="8">
        <f>Allocators!M256</f>
        <v>0</v>
      </c>
      <c r="L140" s="8">
        <f>Allocators!N256</f>
        <v>0</v>
      </c>
      <c r="M140" s="8">
        <f>Allocators!O256</f>
        <v>0</v>
      </c>
      <c r="N140" s="8">
        <f>Allocators!P256</f>
        <v>0</v>
      </c>
      <c r="O140" s="8">
        <f>Allocators!Q256</f>
        <v>0</v>
      </c>
      <c r="P140" s="8">
        <f>Allocators!R256</f>
        <v>0</v>
      </c>
      <c r="Q140" s="8">
        <f>Allocators!S256</f>
        <v>0</v>
      </c>
      <c r="R140" s="8">
        <f>Allocators!T256</f>
        <v>0</v>
      </c>
      <c r="S140" s="8">
        <f>Allocators!U256</f>
        <v>0</v>
      </c>
      <c r="T140" s="8">
        <f>Allocators!V256</f>
        <v>0</v>
      </c>
    </row>
    <row r="141" spans="1:20">
      <c r="A141" s="14" t="str">
        <f>CONCATENATE(Allocators!A257," ",Allocators!B257)</f>
        <v>DIST_UGLINES TOTAL</v>
      </c>
      <c r="B141" s="8">
        <f>Allocators!D257</f>
        <v>1</v>
      </c>
      <c r="C141" s="8">
        <f>Allocators!E257</f>
        <v>0.68346050213243081</v>
      </c>
      <c r="D141" s="8">
        <f>Allocators!F257</f>
        <v>3.2369368830450648E-2</v>
      </c>
      <c r="E141" s="8">
        <f>Allocators!G257</f>
        <v>0.11332130439442543</v>
      </c>
      <c r="F141" s="8">
        <f>Allocators!H257</f>
        <v>2.8618492483293051E-3</v>
      </c>
      <c r="G141" s="8">
        <f>Allocators!I257</f>
        <v>0</v>
      </c>
      <c r="H141" s="8">
        <f>Allocators!J257</f>
        <v>8.2637610602160905E-2</v>
      </c>
      <c r="I141" s="8">
        <f>Allocators!K257</f>
        <v>1.2932176560868322E-2</v>
      </c>
      <c r="J141" s="8">
        <f>Allocators!L257</f>
        <v>0</v>
      </c>
      <c r="K141" s="8">
        <f>Allocators!M257</f>
        <v>0</v>
      </c>
      <c r="L141" s="8">
        <f>Allocators!N257</f>
        <v>2.8322813753219054E-3</v>
      </c>
      <c r="M141" s="8">
        <f>Allocators!O257</f>
        <v>3.9920930048638878E-2</v>
      </c>
      <c r="N141" s="8">
        <f>Allocators!P257</f>
        <v>0</v>
      </c>
      <c r="O141" s="8">
        <f>Allocators!Q257</f>
        <v>0</v>
      </c>
      <c r="P141" s="8">
        <f>Allocators!R257</f>
        <v>2.5807583358586145E-2</v>
      </c>
      <c r="Q141" s="8">
        <f>Allocators!S257</f>
        <v>3.493225734177555E-4</v>
      </c>
      <c r="R141" s="8">
        <f>Allocators!T257</f>
        <v>3.3354489146109967E-4</v>
      </c>
      <c r="S141" s="8">
        <f>Allocators!U257</f>
        <v>2.6854124828353957E-3</v>
      </c>
      <c r="T141" s="8">
        <f>Allocators!V257</f>
        <v>4.8811350107342861E-4</v>
      </c>
    </row>
    <row r="142" spans="1:20"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</row>
    <row r="143" spans="1:20">
      <c r="A143" s="14" t="str">
        <f>CONCATENATE(Allocators!A719," ",Allocators!B719)</f>
        <v>EXP_OM_CUSTACCT PRODUCTION</v>
      </c>
      <c r="B143" s="8">
        <f>Allocators!D719</f>
        <v>0</v>
      </c>
      <c r="C143" s="8">
        <f>Allocators!E719</f>
        <v>0</v>
      </c>
      <c r="D143" s="8">
        <f>Allocators!F719</f>
        <v>0</v>
      </c>
      <c r="E143" s="8">
        <f>Allocators!G719</f>
        <v>0</v>
      </c>
      <c r="F143" s="8">
        <f>Allocators!H719</f>
        <v>0</v>
      </c>
      <c r="G143" s="8">
        <f>Allocators!I719</f>
        <v>0</v>
      </c>
      <c r="H143" s="8">
        <f>Allocators!J719</f>
        <v>0</v>
      </c>
      <c r="I143" s="8">
        <f>Allocators!K719</f>
        <v>0</v>
      </c>
      <c r="J143" s="8">
        <f>Allocators!L719</f>
        <v>0</v>
      </c>
      <c r="K143" s="8">
        <f>Allocators!M719</f>
        <v>0</v>
      </c>
      <c r="L143" s="8">
        <f>Allocators!N719</f>
        <v>0</v>
      </c>
      <c r="M143" s="8">
        <f>Allocators!O719</f>
        <v>0</v>
      </c>
      <c r="N143" s="8">
        <f>Allocators!P719</f>
        <v>0</v>
      </c>
      <c r="O143" s="8">
        <f>Allocators!Q719</f>
        <v>0</v>
      </c>
      <c r="P143" s="8">
        <f>Allocators!R719</f>
        <v>0</v>
      </c>
      <c r="Q143" s="8">
        <f>Allocators!S719</f>
        <v>0</v>
      </c>
      <c r="R143" s="8">
        <f>Allocators!T719</f>
        <v>0</v>
      </c>
      <c r="S143" s="8">
        <f>Allocators!U719</f>
        <v>0</v>
      </c>
      <c r="T143" s="8">
        <f>Allocators!V719</f>
        <v>0</v>
      </c>
    </row>
    <row r="144" spans="1:20">
      <c r="A144" s="14" t="str">
        <f>CONCATENATE(Allocators!A720," ",Allocators!B720)</f>
        <v>EXP_OM_CUSTACCT BULKTRAN</v>
      </c>
      <c r="B144" s="8">
        <f>Allocators!D720</f>
        <v>0</v>
      </c>
      <c r="C144" s="8">
        <f>Allocators!E720</f>
        <v>0</v>
      </c>
      <c r="D144" s="8">
        <f>Allocators!F720</f>
        <v>0</v>
      </c>
      <c r="E144" s="8">
        <f>Allocators!G720</f>
        <v>0</v>
      </c>
      <c r="F144" s="8">
        <f>Allocators!H720</f>
        <v>0</v>
      </c>
      <c r="G144" s="8">
        <f>Allocators!I720</f>
        <v>0</v>
      </c>
      <c r="H144" s="8">
        <f>Allocators!J720</f>
        <v>0</v>
      </c>
      <c r="I144" s="8">
        <f>Allocators!K720</f>
        <v>0</v>
      </c>
      <c r="J144" s="8">
        <f>Allocators!L720</f>
        <v>0</v>
      </c>
      <c r="K144" s="8">
        <f>Allocators!M720</f>
        <v>0</v>
      </c>
      <c r="L144" s="8">
        <f>Allocators!N720</f>
        <v>0</v>
      </c>
      <c r="M144" s="8">
        <f>Allocators!O720</f>
        <v>0</v>
      </c>
      <c r="N144" s="8">
        <f>Allocators!P720</f>
        <v>0</v>
      </c>
      <c r="O144" s="8">
        <f>Allocators!Q720</f>
        <v>0</v>
      </c>
      <c r="P144" s="8">
        <f>Allocators!R720</f>
        <v>0</v>
      </c>
      <c r="Q144" s="8">
        <f>Allocators!S720</f>
        <v>0</v>
      </c>
      <c r="R144" s="8">
        <f>Allocators!T720</f>
        <v>0</v>
      </c>
      <c r="S144" s="8">
        <f>Allocators!U720</f>
        <v>0</v>
      </c>
      <c r="T144" s="8">
        <f>Allocators!V720</f>
        <v>0</v>
      </c>
    </row>
    <row r="145" spans="1:20">
      <c r="A145" s="14" t="str">
        <f>CONCATENATE(Allocators!A721," ",Allocators!B721)</f>
        <v>EXP_OM_CUSTACCT SUBTRAN</v>
      </c>
      <c r="B145" s="8">
        <f>Allocators!D721</f>
        <v>0</v>
      </c>
      <c r="C145" s="8">
        <f>Allocators!E721</f>
        <v>0</v>
      </c>
      <c r="D145" s="8">
        <f>Allocators!F721</f>
        <v>0</v>
      </c>
      <c r="E145" s="8">
        <f>Allocators!G721</f>
        <v>0</v>
      </c>
      <c r="F145" s="8">
        <f>Allocators!H721</f>
        <v>0</v>
      </c>
      <c r="G145" s="8">
        <f>Allocators!I721</f>
        <v>0</v>
      </c>
      <c r="H145" s="8">
        <f>Allocators!J721</f>
        <v>0</v>
      </c>
      <c r="I145" s="8">
        <f>Allocators!K721</f>
        <v>0</v>
      </c>
      <c r="J145" s="8">
        <f>Allocators!L721</f>
        <v>0</v>
      </c>
      <c r="K145" s="8">
        <f>Allocators!M721</f>
        <v>0</v>
      </c>
      <c r="L145" s="8">
        <f>Allocators!N721</f>
        <v>0</v>
      </c>
      <c r="M145" s="8">
        <f>Allocators!O721</f>
        <v>0</v>
      </c>
      <c r="N145" s="8">
        <f>Allocators!P721</f>
        <v>0</v>
      </c>
      <c r="O145" s="8">
        <f>Allocators!Q721</f>
        <v>0</v>
      </c>
      <c r="P145" s="8">
        <f>Allocators!R721</f>
        <v>0</v>
      </c>
      <c r="Q145" s="8">
        <f>Allocators!S721</f>
        <v>0</v>
      </c>
      <c r="R145" s="8">
        <f>Allocators!T721</f>
        <v>0</v>
      </c>
      <c r="S145" s="8">
        <f>Allocators!U721</f>
        <v>0</v>
      </c>
      <c r="T145" s="8">
        <f>Allocators!V721</f>
        <v>0</v>
      </c>
    </row>
    <row r="146" spans="1:20">
      <c r="A146" s="14" t="str">
        <f>CONCATENATE(Allocators!A722," ",Allocators!B722)</f>
        <v>EXP_OM_CUSTACCT DISTPRI</v>
      </c>
      <c r="B146" s="8">
        <f>Allocators!D722</f>
        <v>0</v>
      </c>
      <c r="C146" s="8">
        <f>Allocators!E722</f>
        <v>0</v>
      </c>
      <c r="D146" s="8">
        <f>Allocators!F722</f>
        <v>0</v>
      </c>
      <c r="E146" s="8">
        <f>Allocators!G722</f>
        <v>0</v>
      </c>
      <c r="F146" s="8">
        <f>Allocators!H722</f>
        <v>0</v>
      </c>
      <c r="G146" s="8">
        <f>Allocators!I722</f>
        <v>0</v>
      </c>
      <c r="H146" s="8">
        <f>Allocators!J722</f>
        <v>0</v>
      </c>
      <c r="I146" s="8">
        <f>Allocators!K722</f>
        <v>0</v>
      </c>
      <c r="J146" s="8">
        <f>Allocators!L722</f>
        <v>0</v>
      </c>
      <c r="K146" s="8">
        <f>Allocators!M722</f>
        <v>0</v>
      </c>
      <c r="L146" s="8">
        <f>Allocators!N722</f>
        <v>0</v>
      </c>
      <c r="M146" s="8">
        <f>Allocators!O722</f>
        <v>0</v>
      </c>
      <c r="N146" s="8">
        <f>Allocators!P722</f>
        <v>0</v>
      </c>
      <c r="O146" s="8">
        <f>Allocators!Q722</f>
        <v>0</v>
      </c>
      <c r="P146" s="8">
        <f>Allocators!R722</f>
        <v>0</v>
      </c>
      <c r="Q146" s="8">
        <f>Allocators!S722</f>
        <v>0</v>
      </c>
      <c r="R146" s="8">
        <f>Allocators!T722</f>
        <v>0</v>
      </c>
      <c r="S146" s="8">
        <f>Allocators!U722</f>
        <v>0</v>
      </c>
      <c r="T146" s="8">
        <f>Allocators!V722</f>
        <v>0</v>
      </c>
    </row>
    <row r="147" spans="1:20">
      <c r="A147" s="14" t="str">
        <f>CONCATENATE(Allocators!A723," ",Allocators!B723)</f>
        <v>EXP_OM_CUSTACCT DISTSEC</v>
      </c>
      <c r="B147" s="8">
        <f>Allocators!D723</f>
        <v>0</v>
      </c>
      <c r="C147" s="8">
        <f>Allocators!E723</f>
        <v>0</v>
      </c>
      <c r="D147" s="8">
        <f>Allocators!F723</f>
        <v>0</v>
      </c>
      <c r="E147" s="8">
        <f>Allocators!G723</f>
        <v>0</v>
      </c>
      <c r="F147" s="8">
        <f>Allocators!H723</f>
        <v>0</v>
      </c>
      <c r="G147" s="8">
        <f>Allocators!I723</f>
        <v>0</v>
      </c>
      <c r="H147" s="8">
        <f>Allocators!J723</f>
        <v>0</v>
      </c>
      <c r="I147" s="8">
        <f>Allocators!K723</f>
        <v>0</v>
      </c>
      <c r="J147" s="8">
        <f>Allocators!L723</f>
        <v>0</v>
      </c>
      <c r="K147" s="8">
        <f>Allocators!M723</f>
        <v>0</v>
      </c>
      <c r="L147" s="8">
        <f>Allocators!N723</f>
        <v>0</v>
      </c>
      <c r="M147" s="8">
        <f>Allocators!O723</f>
        <v>0</v>
      </c>
      <c r="N147" s="8">
        <f>Allocators!P723</f>
        <v>0</v>
      </c>
      <c r="O147" s="8">
        <f>Allocators!Q723</f>
        <v>0</v>
      </c>
      <c r="P147" s="8">
        <f>Allocators!R723</f>
        <v>0</v>
      </c>
      <c r="Q147" s="8">
        <f>Allocators!S723</f>
        <v>0</v>
      </c>
      <c r="R147" s="8">
        <f>Allocators!T723</f>
        <v>0</v>
      </c>
      <c r="S147" s="8">
        <f>Allocators!U723</f>
        <v>0</v>
      </c>
      <c r="T147" s="8">
        <f>Allocators!V723</f>
        <v>0</v>
      </c>
    </row>
    <row r="148" spans="1:20">
      <c r="A148" s="14" t="str">
        <f>CONCATENATE(Allocators!A724," ",Allocators!B724)</f>
        <v>EXP_OM_CUSTACCT ENERGY</v>
      </c>
      <c r="B148" s="8">
        <f>Allocators!D724</f>
        <v>0</v>
      </c>
      <c r="C148" s="8">
        <f>Allocators!E724</f>
        <v>0</v>
      </c>
      <c r="D148" s="8">
        <f>Allocators!F724</f>
        <v>0</v>
      </c>
      <c r="E148" s="8">
        <f>Allocators!G724</f>
        <v>0</v>
      </c>
      <c r="F148" s="8">
        <f>Allocators!H724</f>
        <v>0</v>
      </c>
      <c r="G148" s="8">
        <f>Allocators!I724</f>
        <v>0</v>
      </c>
      <c r="H148" s="8">
        <f>Allocators!J724</f>
        <v>0</v>
      </c>
      <c r="I148" s="8">
        <f>Allocators!K724</f>
        <v>0</v>
      </c>
      <c r="J148" s="8">
        <f>Allocators!L724</f>
        <v>0</v>
      </c>
      <c r="K148" s="8">
        <f>Allocators!M724</f>
        <v>0</v>
      </c>
      <c r="L148" s="8">
        <f>Allocators!N724</f>
        <v>0</v>
      </c>
      <c r="M148" s="8">
        <f>Allocators!O724</f>
        <v>0</v>
      </c>
      <c r="N148" s="8">
        <f>Allocators!P724</f>
        <v>0</v>
      </c>
      <c r="O148" s="8">
        <f>Allocators!Q724</f>
        <v>0</v>
      </c>
      <c r="P148" s="8">
        <f>Allocators!R724</f>
        <v>0</v>
      </c>
      <c r="Q148" s="8">
        <f>Allocators!S724</f>
        <v>0</v>
      </c>
      <c r="R148" s="8">
        <f>Allocators!T724</f>
        <v>0</v>
      </c>
      <c r="S148" s="8">
        <f>Allocators!U724</f>
        <v>0</v>
      </c>
      <c r="T148" s="8">
        <f>Allocators!V724</f>
        <v>0</v>
      </c>
    </row>
    <row r="149" spans="1:20">
      <c r="A149" s="14" t="str">
        <f>CONCATENATE(Allocators!A725," ",Allocators!B725)</f>
        <v>EXP_OM_CUSTACCT CUSTOMER</v>
      </c>
      <c r="B149" s="8">
        <f>Allocators!D725</f>
        <v>0.99999999999999989</v>
      </c>
      <c r="C149" s="8">
        <f>Allocators!E725</f>
        <v>0.8625780265284857</v>
      </c>
      <c r="D149" s="8">
        <f>Allocators!F725</f>
        <v>0.10758457561851137</v>
      </c>
      <c r="E149" s="8">
        <f>Allocators!G725</f>
        <v>3.1502421260198372E-2</v>
      </c>
      <c r="F149" s="8">
        <f>Allocators!H725</f>
        <v>3.7392468651342909E-4</v>
      </c>
      <c r="G149" s="8">
        <f>Allocators!I725</f>
        <v>2.8894396830596234E-5</v>
      </c>
      <c r="H149" s="8">
        <f>Allocators!J725</f>
        <v>2.9253128970865615E-3</v>
      </c>
      <c r="I149" s="8">
        <f>Allocators!K725</f>
        <v>2.9965104855507544E-4</v>
      </c>
      <c r="J149" s="8">
        <f>Allocators!L725</f>
        <v>8.6368988096959394E-5</v>
      </c>
      <c r="K149" s="8">
        <f>Allocators!M725</f>
        <v>1.0136021066049313E-5</v>
      </c>
      <c r="L149" s="8">
        <f>Allocators!N725</f>
        <v>2.1039364533472828E-5</v>
      </c>
      <c r="M149" s="8">
        <f>Allocators!O725</f>
        <v>1.8430724870342749E-4</v>
      </c>
      <c r="N149" s="8">
        <f>Allocators!P725</f>
        <v>1.3170883736974542E-4</v>
      </c>
      <c r="O149" s="8">
        <f>Allocators!Q725</f>
        <v>1.5779523400104618E-5</v>
      </c>
      <c r="P149" s="8">
        <f>Allocators!R725</f>
        <v>7.7163380245403636E-4</v>
      </c>
      <c r="Q149" s="8">
        <f>Allocators!S725</f>
        <v>4.8761799326811073E-6</v>
      </c>
      <c r="R149" s="8">
        <f>Allocators!T725</f>
        <v>4.513799635548031E-5</v>
      </c>
      <c r="S149" s="8">
        <f>Allocators!U725</f>
        <v>-6.7904199894217691E-3</v>
      </c>
      <c r="T149" s="8">
        <f>Allocators!V725</f>
        <v>2.2662559132850054E-4</v>
      </c>
    </row>
    <row r="150" spans="1:20">
      <c r="A150" s="14" t="str">
        <f>CONCATENATE(Allocators!A726," ",Allocators!B726)</f>
        <v>EXP_OM_CUSTACCT TOTAL</v>
      </c>
      <c r="B150" s="8">
        <f>Allocators!D726</f>
        <v>0.99999999999999989</v>
      </c>
      <c r="C150" s="8">
        <f>Allocators!E726</f>
        <v>0.8625780265284857</v>
      </c>
      <c r="D150" s="8">
        <f>Allocators!F726</f>
        <v>0.10758457561851137</v>
      </c>
      <c r="E150" s="8">
        <f>Allocators!G726</f>
        <v>3.1502421260198372E-2</v>
      </c>
      <c r="F150" s="8">
        <f>Allocators!H726</f>
        <v>3.7392468651342909E-4</v>
      </c>
      <c r="G150" s="8">
        <f>Allocators!I726</f>
        <v>2.8894396830596234E-5</v>
      </c>
      <c r="H150" s="8">
        <f>Allocators!J726</f>
        <v>2.9253128970865615E-3</v>
      </c>
      <c r="I150" s="8">
        <f>Allocators!K726</f>
        <v>2.9965104855507544E-4</v>
      </c>
      <c r="J150" s="8">
        <f>Allocators!L726</f>
        <v>8.6368988096959394E-5</v>
      </c>
      <c r="K150" s="8">
        <f>Allocators!M726</f>
        <v>1.0136021066049313E-5</v>
      </c>
      <c r="L150" s="8">
        <f>Allocators!N726</f>
        <v>2.1039364533472828E-5</v>
      </c>
      <c r="M150" s="8">
        <f>Allocators!O726</f>
        <v>1.8430724870342749E-4</v>
      </c>
      <c r="N150" s="8">
        <f>Allocators!P726</f>
        <v>1.3170883736974542E-4</v>
      </c>
      <c r="O150" s="8">
        <f>Allocators!Q726</f>
        <v>1.5779523400104618E-5</v>
      </c>
      <c r="P150" s="8">
        <f>Allocators!R726</f>
        <v>7.7163380245403636E-4</v>
      </c>
      <c r="Q150" s="8">
        <f>Allocators!S726</f>
        <v>4.8761799326811073E-6</v>
      </c>
      <c r="R150" s="8">
        <f>Allocators!T726</f>
        <v>4.513799635548031E-5</v>
      </c>
      <c r="S150" s="8">
        <f>Allocators!U726</f>
        <v>-6.7904199894217691E-3</v>
      </c>
      <c r="T150" s="8">
        <f>Allocators!V726</f>
        <v>2.2662559132850054E-4</v>
      </c>
    </row>
    <row r="151" spans="1:20"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</row>
    <row r="152" spans="1:20">
      <c r="A152" s="14" t="str">
        <f>CONCATENATE(Allocators!A738," ",Allocators!B738)</f>
        <v>EXP_OM_CUSTSERV PRODUCTION</v>
      </c>
      <c r="B152" s="8">
        <f>Allocators!D738</f>
        <v>0</v>
      </c>
      <c r="C152" s="8">
        <f>Allocators!E738</f>
        <v>0</v>
      </c>
      <c r="D152" s="8">
        <f>Allocators!F738</f>
        <v>0</v>
      </c>
      <c r="E152" s="8">
        <f>Allocators!G738</f>
        <v>0</v>
      </c>
      <c r="F152" s="8">
        <f>Allocators!H738</f>
        <v>0</v>
      </c>
      <c r="G152" s="8">
        <f>Allocators!I738</f>
        <v>0</v>
      </c>
      <c r="H152" s="8">
        <f>Allocators!J738</f>
        <v>0</v>
      </c>
      <c r="I152" s="8">
        <f>Allocators!K738</f>
        <v>0</v>
      </c>
      <c r="J152" s="8">
        <f>Allocators!L738</f>
        <v>0</v>
      </c>
      <c r="K152" s="8">
        <f>Allocators!M738</f>
        <v>0</v>
      </c>
      <c r="L152" s="8">
        <f>Allocators!N738</f>
        <v>0</v>
      </c>
      <c r="M152" s="8">
        <f>Allocators!O738</f>
        <v>0</v>
      </c>
      <c r="N152" s="8">
        <f>Allocators!P738</f>
        <v>0</v>
      </c>
      <c r="O152" s="8">
        <f>Allocators!Q738</f>
        <v>0</v>
      </c>
      <c r="P152" s="8">
        <f>Allocators!R738</f>
        <v>0</v>
      </c>
      <c r="Q152" s="8">
        <f>Allocators!S738</f>
        <v>0</v>
      </c>
      <c r="R152" s="8">
        <f>Allocators!T738</f>
        <v>0</v>
      </c>
      <c r="S152" s="8">
        <f>Allocators!U738</f>
        <v>0</v>
      </c>
      <c r="T152" s="8">
        <f>Allocators!V738</f>
        <v>0</v>
      </c>
    </row>
    <row r="153" spans="1:20">
      <c r="A153" s="14" t="str">
        <f>CONCATENATE(Allocators!A739," ",Allocators!B739)</f>
        <v>EXP_OM_CUSTSERV BULKTRAN</v>
      </c>
      <c r="B153" s="8">
        <f>Allocators!D739</f>
        <v>0</v>
      </c>
      <c r="C153" s="8">
        <f>Allocators!E739</f>
        <v>0</v>
      </c>
      <c r="D153" s="8">
        <f>Allocators!F739</f>
        <v>0</v>
      </c>
      <c r="E153" s="8">
        <f>Allocators!G739</f>
        <v>0</v>
      </c>
      <c r="F153" s="8">
        <f>Allocators!H739</f>
        <v>0</v>
      </c>
      <c r="G153" s="8">
        <f>Allocators!I739</f>
        <v>0</v>
      </c>
      <c r="H153" s="8">
        <f>Allocators!J739</f>
        <v>0</v>
      </c>
      <c r="I153" s="8">
        <f>Allocators!K739</f>
        <v>0</v>
      </c>
      <c r="J153" s="8">
        <f>Allocators!L739</f>
        <v>0</v>
      </c>
      <c r="K153" s="8">
        <f>Allocators!M739</f>
        <v>0</v>
      </c>
      <c r="L153" s="8">
        <f>Allocators!N739</f>
        <v>0</v>
      </c>
      <c r="M153" s="8">
        <f>Allocators!O739</f>
        <v>0</v>
      </c>
      <c r="N153" s="8">
        <f>Allocators!P739</f>
        <v>0</v>
      </c>
      <c r="O153" s="8">
        <f>Allocators!Q739</f>
        <v>0</v>
      </c>
      <c r="P153" s="8">
        <f>Allocators!R739</f>
        <v>0</v>
      </c>
      <c r="Q153" s="8">
        <f>Allocators!S739</f>
        <v>0</v>
      </c>
      <c r="R153" s="8">
        <f>Allocators!T739</f>
        <v>0</v>
      </c>
      <c r="S153" s="8">
        <f>Allocators!U739</f>
        <v>0</v>
      </c>
      <c r="T153" s="8">
        <f>Allocators!V739</f>
        <v>0</v>
      </c>
    </row>
    <row r="154" spans="1:20">
      <c r="A154" s="14" t="str">
        <f>CONCATENATE(Allocators!A740," ",Allocators!B740)</f>
        <v>EXP_OM_CUSTSERV SUBTRAN</v>
      </c>
      <c r="B154" s="8">
        <f>Allocators!D740</f>
        <v>0</v>
      </c>
      <c r="C154" s="8">
        <f>Allocators!E740</f>
        <v>0</v>
      </c>
      <c r="D154" s="8">
        <f>Allocators!F740</f>
        <v>0</v>
      </c>
      <c r="E154" s="8">
        <f>Allocators!G740</f>
        <v>0</v>
      </c>
      <c r="F154" s="8">
        <f>Allocators!H740</f>
        <v>0</v>
      </c>
      <c r="G154" s="8">
        <f>Allocators!I740</f>
        <v>0</v>
      </c>
      <c r="H154" s="8">
        <f>Allocators!J740</f>
        <v>0</v>
      </c>
      <c r="I154" s="8">
        <f>Allocators!K740</f>
        <v>0</v>
      </c>
      <c r="J154" s="8">
        <f>Allocators!L740</f>
        <v>0</v>
      </c>
      <c r="K154" s="8">
        <f>Allocators!M740</f>
        <v>0</v>
      </c>
      <c r="L154" s="8">
        <f>Allocators!N740</f>
        <v>0</v>
      </c>
      <c r="M154" s="8">
        <f>Allocators!O740</f>
        <v>0</v>
      </c>
      <c r="N154" s="8">
        <f>Allocators!P740</f>
        <v>0</v>
      </c>
      <c r="O154" s="8">
        <f>Allocators!Q740</f>
        <v>0</v>
      </c>
      <c r="P154" s="8">
        <f>Allocators!R740</f>
        <v>0</v>
      </c>
      <c r="Q154" s="8">
        <f>Allocators!S740</f>
        <v>0</v>
      </c>
      <c r="R154" s="8">
        <f>Allocators!T740</f>
        <v>0</v>
      </c>
      <c r="S154" s="8">
        <f>Allocators!U740</f>
        <v>0</v>
      </c>
      <c r="T154" s="8">
        <f>Allocators!V740</f>
        <v>0</v>
      </c>
    </row>
    <row r="155" spans="1:20">
      <c r="A155" s="14" t="str">
        <f>CONCATENATE(Allocators!A741," ",Allocators!B741)</f>
        <v>EXP_OM_CUSTSERV DISTPRI</v>
      </c>
      <c r="B155" s="8">
        <f>Allocators!D741</f>
        <v>0</v>
      </c>
      <c r="C155" s="8">
        <f>Allocators!E741</f>
        <v>0</v>
      </c>
      <c r="D155" s="8">
        <f>Allocators!F741</f>
        <v>0</v>
      </c>
      <c r="E155" s="8">
        <f>Allocators!G741</f>
        <v>0</v>
      </c>
      <c r="F155" s="8">
        <f>Allocators!H741</f>
        <v>0</v>
      </c>
      <c r="G155" s="8">
        <f>Allocators!I741</f>
        <v>0</v>
      </c>
      <c r="H155" s="8">
        <f>Allocators!J741</f>
        <v>0</v>
      </c>
      <c r="I155" s="8">
        <f>Allocators!K741</f>
        <v>0</v>
      </c>
      <c r="J155" s="8">
        <f>Allocators!L741</f>
        <v>0</v>
      </c>
      <c r="K155" s="8">
        <f>Allocators!M741</f>
        <v>0</v>
      </c>
      <c r="L155" s="8">
        <f>Allocators!N741</f>
        <v>0</v>
      </c>
      <c r="M155" s="8">
        <f>Allocators!O741</f>
        <v>0</v>
      </c>
      <c r="N155" s="8">
        <f>Allocators!P741</f>
        <v>0</v>
      </c>
      <c r="O155" s="8">
        <f>Allocators!Q741</f>
        <v>0</v>
      </c>
      <c r="P155" s="8">
        <f>Allocators!R741</f>
        <v>0</v>
      </c>
      <c r="Q155" s="8">
        <f>Allocators!S741</f>
        <v>0</v>
      </c>
      <c r="R155" s="8">
        <f>Allocators!T741</f>
        <v>0</v>
      </c>
      <c r="S155" s="8">
        <f>Allocators!U741</f>
        <v>0</v>
      </c>
      <c r="T155" s="8">
        <f>Allocators!V741</f>
        <v>0</v>
      </c>
    </row>
    <row r="156" spans="1:20">
      <c r="A156" s="14" t="str">
        <f>CONCATENATE(Allocators!A742," ",Allocators!B742)</f>
        <v>EXP_OM_CUSTSERV DISTSEC</v>
      </c>
      <c r="B156" s="8">
        <f>Allocators!D742</f>
        <v>0</v>
      </c>
      <c r="C156" s="8">
        <f>Allocators!E742</f>
        <v>0</v>
      </c>
      <c r="D156" s="8">
        <f>Allocators!F742</f>
        <v>0</v>
      </c>
      <c r="E156" s="8">
        <f>Allocators!G742</f>
        <v>0</v>
      </c>
      <c r="F156" s="8">
        <f>Allocators!H742</f>
        <v>0</v>
      </c>
      <c r="G156" s="8">
        <f>Allocators!I742</f>
        <v>0</v>
      </c>
      <c r="H156" s="8">
        <f>Allocators!J742</f>
        <v>0</v>
      </c>
      <c r="I156" s="8">
        <f>Allocators!K742</f>
        <v>0</v>
      </c>
      <c r="J156" s="8">
        <f>Allocators!L742</f>
        <v>0</v>
      </c>
      <c r="K156" s="8">
        <f>Allocators!M742</f>
        <v>0</v>
      </c>
      <c r="L156" s="8">
        <f>Allocators!N742</f>
        <v>0</v>
      </c>
      <c r="M156" s="8">
        <f>Allocators!O742</f>
        <v>0</v>
      </c>
      <c r="N156" s="8">
        <f>Allocators!P742</f>
        <v>0</v>
      </c>
      <c r="O156" s="8">
        <f>Allocators!Q742</f>
        <v>0</v>
      </c>
      <c r="P156" s="8">
        <f>Allocators!R742</f>
        <v>0</v>
      </c>
      <c r="Q156" s="8">
        <f>Allocators!S742</f>
        <v>0</v>
      </c>
      <c r="R156" s="8">
        <f>Allocators!T742</f>
        <v>0</v>
      </c>
      <c r="S156" s="8">
        <f>Allocators!U742</f>
        <v>0</v>
      </c>
      <c r="T156" s="8">
        <f>Allocators!V742</f>
        <v>0</v>
      </c>
    </row>
    <row r="157" spans="1:20">
      <c r="A157" s="14" t="str">
        <f>CONCATENATE(Allocators!A743," ",Allocators!B743)</f>
        <v>EXP_OM_CUSTSERV ENERGY</v>
      </c>
      <c r="B157" s="8">
        <f>Allocators!D743</f>
        <v>0</v>
      </c>
      <c r="C157" s="8">
        <f>Allocators!E743</f>
        <v>0</v>
      </c>
      <c r="D157" s="8">
        <f>Allocators!F743</f>
        <v>0</v>
      </c>
      <c r="E157" s="8">
        <f>Allocators!G743</f>
        <v>0</v>
      </c>
      <c r="F157" s="8">
        <f>Allocators!H743</f>
        <v>0</v>
      </c>
      <c r="G157" s="8">
        <f>Allocators!I743</f>
        <v>0</v>
      </c>
      <c r="H157" s="8">
        <f>Allocators!J743</f>
        <v>0</v>
      </c>
      <c r="I157" s="8">
        <f>Allocators!K743</f>
        <v>0</v>
      </c>
      <c r="J157" s="8">
        <f>Allocators!L743</f>
        <v>0</v>
      </c>
      <c r="K157" s="8">
        <f>Allocators!M743</f>
        <v>0</v>
      </c>
      <c r="L157" s="8">
        <f>Allocators!N743</f>
        <v>0</v>
      </c>
      <c r="M157" s="8">
        <f>Allocators!O743</f>
        <v>0</v>
      </c>
      <c r="N157" s="8">
        <f>Allocators!P743</f>
        <v>0</v>
      </c>
      <c r="O157" s="8">
        <f>Allocators!Q743</f>
        <v>0</v>
      </c>
      <c r="P157" s="8">
        <f>Allocators!R743</f>
        <v>0</v>
      </c>
      <c r="Q157" s="8">
        <f>Allocators!S743</f>
        <v>0</v>
      </c>
      <c r="R157" s="8">
        <f>Allocators!T743</f>
        <v>0</v>
      </c>
      <c r="S157" s="8">
        <f>Allocators!U743</f>
        <v>0</v>
      </c>
      <c r="T157" s="8">
        <f>Allocators!V743</f>
        <v>0</v>
      </c>
    </row>
    <row r="158" spans="1:20">
      <c r="A158" s="14" t="str">
        <f>CONCATENATE(Allocators!A744," ",Allocators!B744)</f>
        <v>EXP_OM_CUSTSERV CUSTOMER</v>
      </c>
      <c r="B158" s="8">
        <f>Allocators!D744</f>
        <v>0.99999999999999978</v>
      </c>
      <c r="C158" s="8">
        <f>Allocators!E744</f>
        <v>0.63719189175313062</v>
      </c>
      <c r="D158" s="8">
        <f>Allocators!F744</f>
        <v>0.1114953955874185</v>
      </c>
      <c r="E158" s="8">
        <f>Allocators!G744</f>
        <v>3.1313739492464444E-2</v>
      </c>
      <c r="F158" s="8">
        <f>Allocators!H744</f>
        <v>3.6405897755436379E-4</v>
      </c>
      <c r="G158" s="8">
        <f>Allocators!I744</f>
        <v>2.8004536734951062E-5</v>
      </c>
      <c r="H158" s="8">
        <f>Allocators!J744</f>
        <v>2.7397771772360454E-3</v>
      </c>
      <c r="I158" s="8">
        <f>Allocators!K744</f>
        <v>2.7537794456035212E-4</v>
      </c>
      <c r="J158" s="8">
        <f>Allocators!L744</f>
        <v>7.934618741569468E-5</v>
      </c>
      <c r="K158" s="8">
        <f>Allocators!M744</f>
        <v>9.3348455783170206E-6</v>
      </c>
      <c r="L158" s="8">
        <f>Allocators!N744</f>
        <v>1.8669691156634041E-5</v>
      </c>
      <c r="M158" s="8">
        <f>Allocators!O744</f>
        <v>1.6335979762054786E-4</v>
      </c>
      <c r="N158" s="8">
        <f>Allocators!P744</f>
        <v>1.1668556972896276E-4</v>
      </c>
      <c r="O158" s="8">
        <f>Allocators!Q744</f>
        <v>1.4002268367475531E-5</v>
      </c>
      <c r="P158" s="8">
        <f>Allocators!R744</f>
        <v>7.5145506905452018E-4</v>
      </c>
      <c r="Q158" s="8">
        <f>Allocators!S744</f>
        <v>4.6674227891585103E-6</v>
      </c>
      <c r="R158" s="8">
        <f>Allocators!T744</f>
        <v>4.6674227891585107E-5</v>
      </c>
      <c r="S158" s="8">
        <f>Allocators!U744</f>
        <v>0.21513085119789405</v>
      </c>
      <c r="T158" s="8">
        <f>Allocators!V744</f>
        <v>2.5670825340371806E-4</v>
      </c>
    </row>
    <row r="159" spans="1:20">
      <c r="A159" s="14" t="str">
        <f>CONCATENATE(Allocators!A745," ",Allocators!B745)</f>
        <v>EXP_OM_CUSTSERV TOTAL</v>
      </c>
      <c r="B159" s="8">
        <f>Allocators!D745</f>
        <v>0.99999999999999978</v>
      </c>
      <c r="C159" s="8">
        <f>Allocators!E745</f>
        <v>0.63719189175313062</v>
      </c>
      <c r="D159" s="8">
        <f>Allocators!F745</f>
        <v>0.1114953955874185</v>
      </c>
      <c r="E159" s="8">
        <f>Allocators!G745</f>
        <v>3.1313739492464444E-2</v>
      </c>
      <c r="F159" s="8">
        <f>Allocators!H745</f>
        <v>3.6405897755436379E-4</v>
      </c>
      <c r="G159" s="8">
        <f>Allocators!I745</f>
        <v>2.8004536734951062E-5</v>
      </c>
      <c r="H159" s="8">
        <f>Allocators!J745</f>
        <v>2.7397771772360454E-3</v>
      </c>
      <c r="I159" s="8">
        <f>Allocators!K745</f>
        <v>2.7537794456035212E-4</v>
      </c>
      <c r="J159" s="8">
        <f>Allocators!L745</f>
        <v>7.934618741569468E-5</v>
      </c>
      <c r="K159" s="8">
        <f>Allocators!M745</f>
        <v>9.3348455783170206E-6</v>
      </c>
      <c r="L159" s="8">
        <f>Allocators!N745</f>
        <v>1.8669691156634041E-5</v>
      </c>
      <c r="M159" s="8">
        <f>Allocators!O745</f>
        <v>1.6335979762054786E-4</v>
      </c>
      <c r="N159" s="8">
        <f>Allocators!P745</f>
        <v>1.1668556972896276E-4</v>
      </c>
      <c r="O159" s="8">
        <f>Allocators!Q745</f>
        <v>1.4002268367475531E-5</v>
      </c>
      <c r="P159" s="8">
        <f>Allocators!R745</f>
        <v>7.5145506905452018E-4</v>
      </c>
      <c r="Q159" s="8">
        <f>Allocators!S745</f>
        <v>4.6674227891585103E-6</v>
      </c>
      <c r="R159" s="8">
        <f>Allocators!T745</f>
        <v>4.6674227891585107E-5</v>
      </c>
      <c r="S159" s="8">
        <f>Allocators!U745</f>
        <v>0.21513085119789405</v>
      </c>
      <c r="T159" s="8">
        <f>Allocators!V745</f>
        <v>2.5670825340371806E-4</v>
      </c>
    </row>
    <row r="160" spans="1:20"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</row>
    <row r="161" spans="1:20">
      <c r="A161" s="14" t="str">
        <f>CONCATENATE(Allocators!A668," ",Allocators!B668)</f>
        <v>EXP_OM_DIST PRODUCTION</v>
      </c>
      <c r="B161" s="8">
        <f>Allocators!D668</f>
        <v>0</v>
      </c>
      <c r="C161" s="8">
        <f>Allocators!E668</f>
        <v>0</v>
      </c>
      <c r="D161" s="8">
        <f>Allocators!F668</f>
        <v>0</v>
      </c>
      <c r="E161" s="8">
        <f>Allocators!G668</f>
        <v>0</v>
      </c>
      <c r="F161" s="8">
        <f>Allocators!H668</f>
        <v>0</v>
      </c>
      <c r="G161" s="8">
        <f>Allocators!I668</f>
        <v>0</v>
      </c>
      <c r="H161" s="8">
        <f>Allocators!J668</f>
        <v>0</v>
      </c>
      <c r="I161" s="8">
        <f>Allocators!K668</f>
        <v>0</v>
      </c>
      <c r="J161" s="8">
        <f>Allocators!L668</f>
        <v>0</v>
      </c>
      <c r="K161" s="8">
        <f>Allocators!M668</f>
        <v>0</v>
      </c>
      <c r="L161" s="8">
        <f>Allocators!N668</f>
        <v>0</v>
      </c>
      <c r="M161" s="8">
        <f>Allocators!O668</f>
        <v>0</v>
      </c>
      <c r="N161" s="8">
        <f>Allocators!P668</f>
        <v>0</v>
      </c>
      <c r="O161" s="8">
        <f>Allocators!Q668</f>
        <v>0</v>
      </c>
      <c r="P161" s="8">
        <f>Allocators!R668</f>
        <v>0</v>
      </c>
      <c r="Q161" s="8">
        <f>Allocators!S668</f>
        <v>0</v>
      </c>
      <c r="R161" s="8">
        <f>Allocators!T668</f>
        <v>0</v>
      </c>
      <c r="S161" s="8">
        <f>Allocators!U668</f>
        <v>0</v>
      </c>
      <c r="T161" s="8">
        <f>Allocators!V668</f>
        <v>0</v>
      </c>
    </row>
    <row r="162" spans="1:20">
      <c r="A162" s="14" t="str">
        <f>CONCATENATE(Allocators!A669," ",Allocators!B669)</f>
        <v>EXP_OM_DIST BULKTRAN</v>
      </c>
      <c r="B162" s="8">
        <f>Allocators!D669</f>
        <v>0</v>
      </c>
      <c r="C162" s="8">
        <f>Allocators!E669</f>
        <v>0</v>
      </c>
      <c r="D162" s="8">
        <f>Allocators!F669</f>
        <v>0</v>
      </c>
      <c r="E162" s="8">
        <f>Allocators!G669</f>
        <v>0</v>
      </c>
      <c r="F162" s="8">
        <f>Allocators!H669</f>
        <v>0</v>
      </c>
      <c r="G162" s="8">
        <f>Allocators!I669</f>
        <v>0</v>
      </c>
      <c r="H162" s="8">
        <f>Allocators!J669</f>
        <v>0</v>
      </c>
      <c r="I162" s="8">
        <f>Allocators!K669</f>
        <v>0</v>
      </c>
      <c r="J162" s="8">
        <f>Allocators!L669</f>
        <v>0</v>
      </c>
      <c r="K162" s="8">
        <f>Allocators!M669</f>
        <v>0</v>
      </c>
      <c r="L162" s="8">
        <f>Allocators!N669</f>
        <v>0</v>
      </c>
      <c r="M162" s="8">
        <f>Allocators!O669</f>
        <v>0</v>
      </c>
      <c r="N162" s="8">
        <f>Allocators!P669</f>
        <v>0</v>
      </c>
      <c r="O162" s="8">
        <f>Allocators!Q669</f>
        <v>0</v>
      </c>
      <c r="P162" s="8">
        <f>Allocators!R669</f>
        <v>0</v>
      </c>
      <c r="Q162" s="8">
        <f>Allocators!S669</f>
        <v>0</v>
      </c>
      <c r="R162" s="8">
        <f>Allocators!T669</f>
        <v>0</v>
      </c>
      <c r="S162" s="8">
        <f>Allocators!U669</f>
        <v>0</v>
      </c>
      <c r="T162" s="8">
        <f>Allocators!V669</f>
        <v>0</v>
      </c>
    </row>
    <row r="163" spans="1:20">
      <c r="A163" s="14" t="str">
        <f>CONCATENATE(Allocators!A670," ",Allocators!B670)</f>
        <v>EXP_OM_DIST SUBTRAN</v>
      </c>
      <c r="B163" s="8">
        <f>Allocators!D670</f>
        <v>0</v>
      </c>
      <c r="C163" s="8">
        <f>Allocators!E670</f>
        <v>0</v>
      </c>
      <c r="D163" s="8">
        <f>Allocators!F670</f>
        <v>0</v>
      </c>
      <c r="E163" s="8">
        <f>Allocators!G670</f>
        <v>0</v>
      </c>
      <c r="F163" s="8">
        <f>Allocators!H670</f>
        <v>0</v>
      </c>
      <c r="G163" s="8">
        <f>Allocators!I670</f>
        <v>0</v>
      </c>
      <c r="H163" s="8">
        <f>Allocators!J670</f>
        <v>0</v>
      </c>
      <c r="I163" s="8">
        <f>Allocators!K670</f>
        <v>0</v>
      </c>
      <c r="J163" s="8">
        <f>Allocators!L670</f>
        <v>0</v>
      </c>
      <c r="K163" s="8">
        <f>Allocators!M670</f>
        <v>0</v>
      </c>
      <c r="L163" s="8">
        <f>Allocators!N670</f>
        <v>0</v>
      </c>
      <c r="M163" s="8">
        <f>Allocators!O670</f>
        <v>0</v>
      </c>
      <c r="N163" s="8">
        <f>Allocators!P670</f>
        <v>0</v>
      </c>
      <c r="O163" s="8">
        <f>Allocators!Q670</f>
        <v>0</v>
      </c>
      <c r="P163" s="8">
        <f>Allocators!R670</f>
        <v>0</v>
      </c>
      <c r="Q163" s="8">
        <f>Allocators!S670</f>
        <v>0</v>
      </c>
      <c r="R163" s="8">
        <f>Allocators!T670</f>
        <v>0</v>
      </c>
      <c r="S163" s="8">
        <f>Allocators!U670</f>
        <v>0</v>
      </c>
      <c r="T163" s="8">
        <f>Allocators!V670</f>
        <v>0</v>
      </c>
    </row>
    <row r="164" spans="1:20">
      <c r="A164" s="14" t="str">
        <f>CONCATENATE(Allocators!A671," ",Allocators!B671)</f>
        <v>EXP_OM_DIST DISTPRI</v>
      </c>
      <c r="B164" s="8">
        <f>Allocators!D671</f>
        <v>0.67163567696147708</v>
      </c>
      <c r="C164" s="8">
        <f>Allocators!E671</f>
        <v>0.4488827685291793</v>
      </c>
      <c r="D164" s="8">
        <f>Allocators!F671</f>
        <v>2.1159161883417179E-2</v>
      </c>
      <c r="E164" s="8">
        <f>Allocators!G671</f>
        <v>7.6830215407576702E-2</v>
      </c>
      <c r="F164" s="8">
        <f>Allocators!H671</f>
        <v>2.3744534370146357E-3</v>
      </c>
      <c r="G164" s="8">
        <f>Allocators!I671</f>
        <v>0</v>
      </c>
      <c r="H164" s="8">
        <f>Allocators!J671</f>
        <v>5.7609232782251621E-2</v>
      </c>
      <c r="I164" s="8">
        <f>Allocators!K671</f>
        <v>1.0729723482451074E-2</v>
      </c>
      <c r="J164" s="8">
        <f>Allocators!L671</f>
        <v>0</v>
      </c>
      <c r="K164" s="8">
        <f>Allocators!M671</f>
        <v>0</v>
      </c>
      <c r="L164" s="8">
        <f>Allocators!N671</f>
        <v>2.0537336468158147E-3</v>
      </c>
      <c r="M164" s="8">
        <f>Allocators!O671</f>
        <v>3.3122076439962143E-2</v>
      </c>
      <c r="N164" s="8">
        <f>Allocators!P671</f>
        <v>0</v>
      </c>
      <c r="O164" s="8">
        <f>Allocators!Q671</f>
        <v>0</v>
      </c>
      <c r="P164" s="8">
        <f>Allocators!R671</f>
        <v>1.737183115157297E-2</v>
      </c>
      <c r="Q164" s="8">
        <f>Allocators!S671</f>
        <v>2.898301458620872E-4</v>
      </c>
      <c r="R164" s="8">
        <f>Allocators!T671</f>
        <v>2.3481098145311253E-4</v>
      </c>
      <c r="S164" s="8">
        <f>Allocators!U671</f>
        <v>8.0442980026881883E-4</v>
      </c>
      <c r="T164" s="8">
        <f>Allocators!V671</f>
        <v>1.7340927365179905E-4</v>
      </c>
    </row>
    <row r="165" spans="1:20">
      <c r="A165" s="14" t="str">
        <f>CONCATENATE(Allocators!A672," ",Allocators!B672)</f>
        <v>EXP_OM_DIST DISTSEC</v>
      </c>
      <c r="B165" s="8">
        <f>Allocators!D672</f>
        <v>0.27719230473355461</v>
      </c>
      <c r="C165" s="8">
        <f>Allocators!E672</f>
        <v>0.20725708862268091</v>
      </c>
      <c r="D165" s="8">
        <f>Allocators!F672</f>
        <v>9.9919302972755666E-3</v>
      </c>
      <c r="E165" s="8">
        <f>Allocators!G672</f>
        <v>3.0149817718213817E-2</v>
      </c>
      <c r="F165" s="8">
        <f>Allocators!H672</f>
        <v>0</v>
      </c>
      <c r="G165" s="8">
        <f>Allocators!I672</f>
        <v>0</v>
      </c>
      <c r="H165" s="8">
        <f>Allocators!J672</f>
        <v>1.9211581200313174E-2</v>
      </c>
      <c r="I165" s="8">
        <f>Allocators!K672</f>
        <v>0</v>
      </c>
      <c r="J165" s="8">
        <f>Allocators!L672</f>
        <v>0</v>
      </c>
      <c r="K165" s="8">
        <f>Allocators!M672</f>
        <v>0</v>
      </c>
      <c r="L165" s="8">
        <f>Allocators!N672</f>
        <v>5.1944085232558134E-4</v>
      </c>
      <c r="M165" s="8">
        <f>Allocators!O672</f>
        <v>0</v>
      </c>
      <c r="N165" s="8">
        <f>Allocators!P672</f>
        <v>0</v>
      </c>
      <c r="O165" s="8">
        <f>Allocators!Q672</f>
        <v>0</v>
      </c>
      <c r="P165" s="8">
        <f>Allocators!R672</f>
        <v>7.0860782406360527E-3</v>
      </c>
      <c r="Q165" s="8">
        <f>Allocators!S672</f>
        <v>0</v>
      </c>
      <c r="R165" s="8">
        <f>Allocators!T672</f>
        <v>7.353246185371204E-5</v>
      </c>
      <c r="S165" s="8">
        <f>Allocators!U672</f>
        <v>2.4967098970945004E-3</v>
      </c>
      <c r="T165" s="8">
        <f>Allocators!V672</f>
        <v>4.0612544316127121E-4</v>
      </c>
    </row>
    <row r="166" spans="1:20">
      <c r="A166" s="14" t="str">
        <f>CONCATENATE(Allocators!A673," ",Allocators!B673)</f>
        <v>EXP_OM_DIST ENERGY</v>
      </c>
      <c r="B166" s="8">
        <f>Allocators!D673</f>
        <v>0</v>
      </c>
      <c r="C166" s="8">
        <f>Allocators!E673</f>
        <v>0</v>
      </c>
      <c r="D166" s="8">
        <f>Allocators!F673</f>
        <v>0</v>
      </c>
      <c r="E166" s="8">
        <f>Allocators!G673</f>
        <v>0</v>
      </c>
      <c r="F166" s="8">
        <f>Allocators!H673</f>
        <v>0</v>
      </c>
      <c r="G166" s="8">
        <f>Allocators!I673</f>
        <v>0</v>
      </c>
      <c r="H166" s="8">
        <f>Allocators!J673</f>
        <v>0</v>
      </c>
      <c r="I166" s="8">
        <f>Allocators!K673</f>
        <v>0</v>
      </c>
      <c r="J166" s="8">
        <f>Allocators!L673</f>
        <v>0</v>
      </c>
      <c r="K166" s="8">
        <f>Allocators!M673</f>
        <v>0</v>
      </c>
      <c r="L166" s="8">
        <f>Allocators!N673</f>
        <v>0</v>
      </c>
      <c r="M166" s="8">
        <f>Allocators!O673</f>
        <v>0</v>
      </c>
      <c r="N166" s="8">
        <f>Allocators!P673</f>
        <v>0</v>
      </c>
      <c r="O166" s="8">
        <f>Allocators!Q673</f>
        <v>0</v>
      </c>
      <c r="P166" s="8">
        <f>Allocators!R673</f>
        <v>0</v>
      </c>
      <c r="Q166" s="8">
        <f>Allocators!S673</f>
        <v>0</v>
      </c>
      <c r="R166" s="8">
        <f>Allocators!T673</f>
        <v>0</v>
      </c>
      <c r="S166" s="8">
        <f>Allocators!U673</f>
        <v>0</v>
      </c>
      <c r="T166" s="8">
        <f>Allocators!V673</f>
        <v>0</v>
      </c>
    </row>
    <row r="167" spans="1:20">
      <c r="A167" s="14" t="str">
        <f>CONCATENATE(Allocators!A674," ",Allocators!B674)</f>
        <v>EXP_OM_DIST CUSTOMER</v>
      </c>
      <c r="B167" s="8">
        <f>Allocators!D674</f>
        <v>5.1172018304968273E-2</v>
      </c>
      <c r="C167" s="8">
        <f>Allocators!E674</f>
        <v>2.0890233797884985E-2</v>
      </c>
      <c r="D167" s="8">
        <f>Allocators!F674</f>
        <v>9.0457390199330107E-3</v>
      </c>
      <c r="E167" s="8">
        <f>Allocators!G674</f>
        <v>2.583848006346535E-3</v>
      </c>
      <c r="F167" s="8">
        <f>Allocators!H674</f>
        <v>1.4462797951570179E-3</v>
      </c>
      <c r="G167" s="8">
        <f>Allocators!I674</f>
        <v>2.3472797033353515E-4</v>
      </c>
      <c r="H167" s="8">
        <f>Allocators!J674</f>
        <v>1.105395559885576E-3</v>
      </c>
      <c r="I167" s="8">
        <f>Allocators!K674</f>
        <v>3.7611401027730812E-4</v>
      </c>
      <c r="J167" s="8">
        <f>Allocators!L674</f>
        <v>8.1782690191989685E-4</v>
      </c>
      <c r="K167" s="8">
        <f>Allocators!M674</f>
        <v>1.4373616182893452E-4</v>
      </c>
      <c r="L167" s="8">
        <f>Allocators!N674</f>
        <v>7.6157258256249974E-6</v>
      </c>
      <c r="M167" s="8">
        <f>Allocators!O674</f>
        <v>2.2311851063032376E-4</v>
      </c>
      <c r="N167" s="8">
        <f>Allocators!P674</f>
        <v>1.2026857887135827E-3</v>
      </c>
      <c r="O167" s="8">
        <f>Allocators!Q674</f>
        <v>2.156046846142304E-4</v>
      </c>
      <c r="P167" s="8">
        <f>Allocators!R674</f>
        <v>3.065300923210203E-4</v>
      </c>
      <c r="Q167" s="8">
        <f>Allocators!S674</f>
        <v>6.3747388401529204E-6</v>
      </c>
      <c r="R167" s="8">
        <f>Allocators!T674</f>
        <v>3.7863754322939421E-6</v>
      </c>
      <c r="S167" s="8">
        <f>Allocators!U674</f>
        <v>6.9770961889975801E-3</v>
      </c>
      <c r="T167" s="8">
        <f>Allocators!V674</f>
        <v>5.5853049760266633E-3</v>
      </c>
    </row>
    <row r="168" spans="1:20">
      <c r="A168" s="14" t="str">
        <f>CONCATENATE(Allocators!A675," ",Allocators!B675)</f>
        <v>EXP_OM_DIST TOTAL</v>
      </c>
      <c r="B168" s="8">
        <f>Allocators!D675</f>
        <v>1.0000000000000002</v>
      </c>
      <c r="C168" s="8">
        <f>Allocators!E675</f>
        <v>0.6770300909497452</v>
      </c>
      <c r="D168" s="8">
        <f>Allocators!F675</f>
        <v>4.0196831200625754E-2</v>
      </c>
      <c r="E168" s="8">
        <f>Allocators!G675</f>
        <v>0.10956388113213705</v>
      </c>
      <c r="F168" s="8">
        <f>Allocators!H675</f>
        <v>3.8207332321716536E-3</v>
      </c>
      <c r="G168" s="8">
        <f>Allocators!I675</f>
        <v>2.3472797033353515E-4</v>
      </c>
      <c r="H168" s="8">
        <f>Allocators!J675</f>
        <v>7.7926209542450373E-2</v>
      </c>
      <c r="I168" s="8">
        <f>Allocators!K675</f>
        <v>1.1105837492728383E-2</v>
      </c>
      <c r="J168" s="8">
        <f>Allocators!L675</f>
        <v>8.1782690191989685E-4</v>
      </c>
      <c r="K168" s="8">
        <f>Allocators!M675</f>
        <v>1.4373616182893452E-4</v>
      </c>
      <c r="L168" s="8">
        <f>Allocators!N675</f>
        <v>2.580790224967021E-3</v>
      </c>
      <c r="M168" s="8">
        <f>Allocators!O675</f>
        <v>3.3345194950592467E-2</v>
      </c>
      <c r="N168" s="8">
        <f>Allocators!P675</f>
        <v>1.2026857887135827E-3</v>
      </c>
      <c r="O168" s="8">
        <f>Allocators!Q675</f>
        <v>2.156046846142304E-4</v>
      </c>
      <c r="P168" s="8">
        <f>Allocators!R675</f>
        <v>2.4764439484530044E-2</v>
      </c>
      <c r="Q168" s="8">
        <f>Allocators!S675</f>
        <v>2.9620488470224012E-4</v>
      </c>
      <c r="R168" s="8">
        <f>Allocators!T675</f>
        <v>3.1212981873911851E-4</v>
      </c>
      <c r="S168" s="8">
        <f>Allocators!U675</f>
        <v>1.02782358863609E-2</v>
      </c>
      <c r="T168" s="8">
        <f>Allocators!V675</f>
        <v>6.1648396928397336E-3</v>
      </c>
    </row>
    <row r="169" spans="1:20"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</row>
    <row r="170" spans="1:20">
      <c r="A170" s="14" t="str">
        <f>CONCATENATE(Allocators!A651," ",Allocators!B651)</f>
        <v>EXP_OM_TRAN PRODUCTION</v>
      </c>
      <c r="B170" s="8">
        <f ca="1">Allocators!D651</f>
        <v>1.531707879310643E-16</v>
      </c>
      <c r="C170" s="8">
        <f ca="1">Allocators!E651</f>
        <v>1.2588032651798544E-16</v>
      </c>
      <c r="D170" s="8">
        <f ca="1">Allocators!F651</f>
        <v>4.4254802291479258E-18</v>
      </c>
      <c r="E170" s="8">
        <f ca="1">Allocators!G651</f>
        <v>1.573504081474818E-17</v>
      </c>
      <c r="F170" s="8">
        <f ca="1">Allocators!H651</f>
        <v>0</v>
      </c>
      <c r="G170" s="8">
        <f ca="1">Allocators!I651</f>
        <v>0</v>
      </c>
      <c r="H170" s="8">
        <f ca="1">Allocators!J651</f>
        <v>0</v>
      </c>
      <c r="I170" s="8">
        <f ca="1">Allocators!K651</f>
        <v>3.6879001909566044E-18</v>
      </c>
      <c r="J170" s="8">
        <f ca="1">Allocators!L651</f>
        <v>0</v>
      </c>
      <c r="K170" s="8">
        <f ca="1">Allocators!M651</f>
        <v>0</v>
      </c>
      <c r="L170" s="8">
        <f ca="1">Allocators!N651</f>
        <v>-1.5366250795652519E-18</v>
      </c>
      <c r="M170" s="8">
        <f ca="1">Allocators!O651</f>
        <v>8.8509604582958515E-18</v>
      </c>
      <c r="N170" s="8">
        <f ca="1">Allocators!P651</f>
        <v>0</v>
      </c>
      <c r="O170" s="8">
        <f ca="1">Allocators!Q651</f>
        <v>0</v>
      </c>
      <c r="P170" s="8">
        <f ca="1">Allocators!R651</f>
        <v>-3.9337602036870451E-18</v>
      </c>
      <c r="Q170" s="8">
        <f ca="1">Allocators!S651</f>
        <v>0</v>
      </c>
      <c r="R170" s="8">
        <f ca="1">Allocators!T651</f>
        <v>6.146500318261008E-20</v>
      </c>
      <c r="S170" s="8">
        <f ca="1">Allocators!U651</f>
        <v>0</v>
      </c>
      <c r="T170" s="8">
        <f ca="1">Allocators!V651</f>
        <v>0</v>
      </c>
    </row>
    <row r="171" spans="1:20">
      <c r="A171" s="14" t="str">
        <f>CONCATENATE(Allocators!A652," ",Allocators!B652)</f>
        <v>EXP_OM_TRAN BULKTRAN</v>
      </c>
      <c r="B171" s="8">
        <f ca="1">Allocators!D652</f>
        <v>0.81969999999999987</v>
      </c>
      <c r="C171" s="8">
        <f ca="1">Allocators!E652</f>
        <v>0.40377027727752118</v>
      </c>
      <c r="D171" s="8">
        <f ca="1">Allocators!F652</f>
        <v>1.9959807567464918E-2</v>
      </c>
      <c r="E171" s="8">
        <f ca="1">Allocators!G652</f>
        <v>7.3111631207378389E-2</v>
      </c>
      <c r="F171" s="8">
        <f ca="1">Allocators!H652</f>
        <v>2.301294575038157E-3</v>
      </c>
      <c r="G171" s="8">
        <f ca="1">Allocators!I652</f>
        <v>2.1580804149014504E-4</v>
      </c>
      <c r="H171" s="8">
        <f ca="1">Allocators!J652</f>
        <v>5.5576213018741868E-2</v>
      </c>
      <c r="I171" s="8">
        <f ca="1">Allocators!K652</f>
        <v>1.0355467639900586E-2</v>
      </c>
      <c r="J171" s="8">
        <f ca="1">Allocators!L652</f>
        <v>4.6794430076586482E-3</v>
      </c>
      <c r="K171" s="8">
        <f ca="1">Allocators!M652</f>
        <v>2.1042932133101726E-4</v>
      </c>
      <c r="L171" s="8">
        <f ca="1">Allocators!N652</f>
        <v>1.941419470253665E-3</v>
      </c>
      <c r="M171" s="8">
        <f ca="1">Allocators!O652</f>
        <v>3.177099884807396E-2</v>
      </c>
      <c r="N171" s="8">
        <f ca="1">Allocators!P652</f>
        <v>0.16791062162770715</v>
      </c>
      <c r="O171" s="8">
        <f ca="1">Allocators!Q652</f>
        <v>3.0321875271004745E-2</v>
      </c>
      <c r="P171" s="8">
        <f ca="1">Allocators!R652</f>
        <v>1.7067366829691927E-2</v>
      </c>
      <c r="Q171" s="8">
        <f ca="1">Allocators!S652</f>
        <v>2.8587187047085299E-4</v>
      </c>
      <c r="R171" s="8">
        <f ca="1">Allocators!T652</f>
        <v>2.2147442627287354E-4</v>
      </c>
      <c r="S171" s="8">
        <f ca="1">Allocators!U652</f>
        <v>0</v>
      </c>
      <c r="T171" s="8">
        <f ca="1">Allocators!V652</f>
        <v>0</v>
      </c>
    </row>
    <row r="172" spans="1:20">
      <c r="A172" s="14" t="str">
        <f>CONCATENATE(Allocators!A653," ",Allocators!B653)</f>
        <v>EXP_OM_TRAN SUBTRAN</v>
      </c>
      <c r="B172" s="8">
        <f ca="1">Allocators!D653</f>
        <v>0.18030000000000015</v>
      </c>
      <c r="C172" s="8">
        <f ca="1">Allocators!E653</f>
        <v>8.7782198047354432E-2</v>
      </c>
      <c r="D172" s="8">
        <f ca="1">Allocators!F653</f>
        <v>4.2364837105138354E-3</v>
      </c>
      <c r="E172" s="8">
        <f ca="1">Allocators!G653</f>
        <v>1.5412120594354843E-2</v>
      </c>
      <c r="F172" s="8">
        <f ca="1">Allocators!H653</f>
        <v>4.7606590423426463E-4</v>
      </c>
      <c r="G172" s="8">
        <f ca="1">Allocators!I653</f>
        <v>5.9291490616762066E-5</v>
      </c>
      <c r="H172" s="8">
        <f ca="1">Allocators!J653</f>
        <v>1.164409799762962E-2</v>
      </c>
      <c r="I172" s="8">
        <f ca="1">Allocators!K653</f>
        <v>2.1646242365969941E-3</v>
      </c>
      <c r="J172" s="8">
        <f ca="1">Allocators!L653</f>
        <v>1.2879772131079844E-3</v>
      </c>
      <c r="K172" s="8">
        <f ca="1">Allocators!M653</f>
        <v>0</v>
      </c>
      <c r="L172" s="8">
        <f ca="1">Allocators!N653</f>
        <v>4.0659190854348777E-4</v>
      </c>
      <c r="M172" s="8">
        <f ca="1">Allocators!O653</f>
        <v>6.6561416843361268E-3</v>
      </c>
      <c r="N172" s="8">
        <f ca="1">Allocators!P653</f>
        <v>4.6371229827685642E-2</v>
      </c>
      <c r="O172" s="8">
        <f ca="1">Allocators!Q653</f>
        <v>0</v>
      </c>
      <c r="P172" s="8">
        <f ca="1">Allocators!R653</f>
        <v>3.5045323537167858E-3</v>
      </c>
      <c r="Q172" s="8">
        <f ca="1">Allocators!S653</f>
        <v>5.8420649547748982E-5</v>
      </c>
      <c r="R172" s="8">
        <f ca="1">Allocators!T653</f>
        <v>4.6798256412873012E-5</v>
      </c>
      <c r="S172" s="8">
        <f ca="1">Allocators!U653</f>
        <v>1.5912407627276552E-4</v>
      </c>
      <c r="T172" s="8">
        <f ca="1">Allocators!V653</f>
        <v>3.4302049075945108E-5</v>
      </c>
    </row>
    <row r="173" spans="1:20">
      <c r="A173" s="14" t="str">
        <f>CONCATENATE(Allocators!A654," ",Allocators!B654)</f>
        <v>EXP_OM_TRAN DISTPRI</v>
      </c>
      <c r="B173" s="8">
        <f ca="1">Allocators!D654</f>
        <v>0</v>
      </c>
      <c r="C173" s="8">
        <f ca="1">Allocators!E654</f>
        <v>0</v>
      </c>
      <c r="D173" s="8">
        <f ca="1">Allocators!F654</f>
        <v>0</v>
      </c>
      <c r="E173" s="8">
        <f ca="1">Allocators!G654</f>
        <v>0</v>
      </c>
      <c r="F173" s="8">
        <f ca="1">Allocators!H654</f>
        <v>0</v>
      </c>
      <c r="G173" s="8">
        <f ca="1">Allocators!I654</f>
        <v>0</v>
      </c>
      <c r="H173" s="8">
        <f ca="1">Allocators!J654</f>
        <v>0</v>
      </c>
      <c r="I173" s="8">
        <f ca="1">Allocators!K654</f>
        <v>0</v>
      </c>
      <c r="J173" s="8">
        <f ca="1">Allocators!L654</f>
        <v>0</v>
      </c>
      <c r="K173" s="8">
        <f ca="1">Allocators!M654</f>
        <v>0</v>
      </c>
      <c r="L173" s="8">
        <f ca="1">Allocators!N654</f>
        <v>0</v>
      </c>
      <c r="M173" s="8">
        <f ca="1">Allocators!O654</f>
        <v>0</v>
      </c>
      <c r="N173" s="8">
        <f ca="1">Allocators!P654</f>
        <v>0</v>
      </c>
      <c r="O173" s="8">
        <f ca="1">Allocators!Q654</f>
        <v>0</v>
      </c>
      <c r="P173" s="8">
        <f ca="1">Allocators!R654</f>
        <v>0</v>
      </c>
      <c r="Q173" s="8">
        <f ca="1">Allocators!S654</f>
        <v>0</v>
      </c>
      <c r="R173" s="8">
        <f ca="1">Allocators!T654</f>
        <v>0</v>
      </c>
      <c r="S173" s="8">
        <f ca="1">Allocators!U654</f>
        <v>0</v>
      </c>
      <c r="T173" s="8">
        <f ca="1">Allocators!V654</f>
        <v>0</v>
      </c>
    </row>
    <row r="174" spans="1:20">
      <c r="A174" s="14" t="str">
        <f>CONCATENATE(Allocators!A655," ",Allocators!B655)</f>
        <v>EXP_OM_TRAN DISTSEC</v>
      </c>
      <c r="B174" s="8">
        <f ca="1">Allocators!D655</f>
        <v>0</v>
      </c>
      <c r="C174" s="8">
        <f ca="1">Allocators!E655</f>
        <v>0</v>
      </c>
      <c r="D174" s="8">
        <f ca="1">Allocators!F655</f>
        <v>0</v>
      </c>
      <c r="E174" s="8">
        <f ca="1">Allocators!G655</f>
        <v>0</v>
      </c>
      <c r="F174" s="8">
        <f ca="1">Allocators!H655</f>
        <v>0</v>
      </c>
      <c r="G174" s="8">
        <f ca="1">Allocators!I655</f>
        <v>0</v>
      </c>
      <c r="H174" s="8">
        <f ca="1">Allocators!J655</f>
        <v>0</v>
      </c>
      <c r="I174" s="8">
        <f ca="1">Allocators!K655</f>
        <v>0</v>
      </c>
      <c r="J174" s="8">
        <f ca="1">Allocators!L655</f>
        <v>0</v>
      </c>
      <c r="K174" s="8">
        <f ca="1">Allocators!M655</f>
        <v>0</v>
      </c>
      <c r="L174" s="8">
        <f ca="1">Allocators!N655</f>
        <v>0</v>
      </c>
      <c r="M174" s="8">
        <f ca="1">Allocators!O655</f>
        <v>0</v>
      </c>
      <c r="N174" s="8">
        <f ca="1">Allocators!P655</f>
        <v>0</v>
      </c>
      <c r="O174" s="8">
        <f ca="1">Allocators!Q655</f>
        <v>0</v>
      </c>
      <c r="P174" s="8">
        <f ca="1">Allocators!R655</f>
        <v>0</v>
      </c>
      <c r="Q174" s="8">
        <f ca="1">Allocators!S655</f>
        <v>0</v>
      </c>
      <c r="R174" s="8">
        <f ca="1">Allocators!T655</f>
        <v>0</v>
      </c>
      <c r="S174" s="8">
        <f ca="1">Allocators!U655</f>
        <v>0</v>
      </c>
      <c r="T174" s="8">
        <f ca="1">Allocators!V655</f>
        <v>0</v>
      </c>
    </row>
    <row r="175" spans="1:20">
      <c r="A175" s="14" t="str">
        <f>CONCATENATE(Allocators!A656," ",Allocators!B656)</f>
        <v>EXP_OM_TRAN ENERGY</v>
      </c>
      <c r="B175" s="8">
        <f ca="1">Allocators!D656</f>
        <v>0</v>
      </c>
      <c r="C175" s="8">
        <f ca="1">Allocators!E656</f>
        <v>0</v>
      </c>
      <c r="D175" s="8">
        <f ca="1">Allocators!F656</f>
        <v>0</v>
      </c>
      <c r="E175" s="8">
        <f ca="1">Allocators!G656</f>
        <v>0</v>
      </c>
      <c r="F175" s="8">
        <f ca="1">Allocators!H656</f>
        <v>0</v>
      </c>
      <c r="G175" s="8">
        <f ca="1">Allocators!I656</f>
        <v>0</v>
      </c>
      <c r="H175" s="8">
        <f ca="1">Allocators!J656</f>
        <v>0</v>
      </c>
      <c r="I175" s="8">
        <f ca="1">Allocators!K656</f>
        <v>0</v>
      </c>
      <c r="J175" s="8">
        <f ca="1">Allocators!L656</f>
        <v>0</v>
      </c>
      <c r="K175" s="8">
        <f ca="1">Allocators!M656</f>
        <v>0</v>
      </c>
      <c r="L175" s="8">
        <f ca="1">Allocators!N656</f>
        <v>0</v>
      </c>
      <c r="M175" s="8">
        <f ca="1">Allocators!O656</f>
        <v>0</v>
      </c>
      <c r="N175" s="8">
        <f ca="1">Allocators!P656</f>
        <v>0</v>
      </c>
      <c r="O175" s="8">
        <f ca="1">Allocators!Q656</f>
        <v>0</v>
      </c>
      <c r="P175" s="8">
        <f ca="1">Allocators!R656</f>
        <v>0</v>
      </c>
      <c r="Q175" s="8">
        <f ca="1">Allocators!S656</f>
        <v>0</v>
      </c>
      <c r="R175" s="8">
        <f ca="1">Allocators!T656</f>
        <v>0</v>
      </c>
      <c r="S175" s="8">
        <f ca="1">Allocators!U656</f>
        <v>0</v>
      </c>
      <c r="T175" s="8">
        <f ca="1">Allocators!V656</f>
        <v>0</v>
      </c>
    </row>
    <row r="176" spans="1:20">
      <c r="A176" s="14" t="str">
        <f>CONCATENATE(Allocators!A657," ",Allocators!B657)</f>
        <v>EXP_OM_TRAN CUSTOMER</v>
      </c>
      <c r="B176" s="8">
        <f ca="1">Allocators!D657</f>
        <v>0</v>
      </c>
      <c r="C176" s="8">
        <f ca="1">Allocators!E657</f>
        <v>0</v>
      </c>
      <c r="D176" s="8">
        <f ca="1">Allocators!F657</f>
        <v>0</v>
      </c>
      <c r="E176" s="8">
        <f ca="1">Allocators!G657</f>
        <v>0</v>
      </c>
      <c r="F176" s="8">
        <f ca="1">Allocators!H657</f>
        <v>0</v>
      </c>
      <c r="G176" s="8">
        <f ca="1">Allocators!I657</f>
        <v>0</v>
      </c>
      <c r="H176" s="8">
        <f ca="1">Allocators!J657</f>
        <v>0</v>
      </c>
      <c r="I176" s="8">
        <f ca="1">Allocators!K657</f>
        <v>0</v>
      </c>
      <c r="J176" s="8">
        <f ca="1">Allocators!L657</f>
        <v>0</v>
      </c>
      <c r="K176" s="8">
        <f ca="1">Allocators!M657</f>
        <v>0</v>
      </c>
      <c r="L176" s="8">
        <f ca="1">Allocators!N657</f>
        <v>0</v>
      </c>
      <c r="M176" s="8">
        <f ca="1">Allocators!O657</f>
        <v>0</v>
      </c>
      <c r="N176" s="8">
        <f ca="1">Allocators!P657</f>
        <v>0</v>
      </c>
      <c r="O176" s="8">
        <f ca="1">Allocators!Q657</f>
        <v>0</v>
      </c>
      <c r="P176" s="8">
        <f ca="1">Allocators!R657</f>
        <v>0</v>
      </c>
      <c r="Q176" s="8">
        <f ca="1">Allocators!S657</f>
        <v>0</v>
      </c>
      <c r="R176" s="8">
        <f ca="1">Allocators!T657</f>
        <v>0</v>
      </c>
      <c r="S176" s="8">
        <f ca="1">Allocators!U657</f>
        <v>0</v>
      </c>
      <c r="T176" s="8">
        <f ca="1">Allocators!V657</f>
        <v>0</v>
      </c>
    </row>
    <row r="177" spans="1:20">
      <c r="A177" s="14" t="str">
        <f>CONCATENATE(Allocators!A658," ",Allocators!B658)</f>
        <v>EXP_OM_TRAN TOTAL</v>
      </c>
      <c r="B177" s="8">
        <f ca="1">Allocators!D658</f>
        <v>1.0000000000000002</v>
      </c>
      <c r="C177" s="8">
        <f ca="1">Allocators!E658</f>
        <v>0.49155247532487567</v>
      </c>
      <c r="D177" s="8">
        <f ca="1">Allocators!F658</f>
        <v>2.4196291277978749E-2</v>
      </c>
      <c r="E177" s="8">
        <f ca="1">Allocators!G658</f>
        <v>8.8523751801733275E-2</v>
      </c>
      <c r="F177" s="8">
        <f ca="1">Allocators!H658</f>
        <v>2.7773604792724199E-3</v>
      </c>
      <c r="G177" s="8">
        <f ca="1">Allocators!I658</f>
        <v>2.7509953210690742E-4</v>
      </c>
      <c r="H177" s="8">
        <f ca="1">Allocators!J658</f>
        <v>6.7220311016371492E-2</v>
      </c>
      <c r="I177" s="8">
        <f ca="1">Allocators!K658</f>
        <v>1.2520091876497573E-2</v>
      </c>
      <c r="J177" s="8">
        <f ca="1">Allocators!L658</f>
        <v>5.96742022076663E-3</v>
      </c>
      <c r="K177" s="8">
        <f ca="1">Allocators!M658</f>
        <v>2.1042932133101736E-4</v>
      </c>
      <c r="L177" s="8">
        <f ca="1">Allocators!N658</f>
        <v>2.3480113787971526E-3</v>
      </c>
      <c r="M177" s="8">
        <f ca="1">Allocators!O658</f>
        <v>3.8427140532410101E-2</v>
      </c>
      <c r="N177" s="8">
        <f ca="1">Allocators!P658</f>
        <v>0.21428185145539297</v>
      </c>
      <c r="O177" s="8">
        <f ca="1">Allocators!Q658</f>
        <v>3.0321875271004745E-2</v>
      </c>
      <c r="P177" s="8">
        <f ca="1">Allocators!R658</f>
        <v>2.0571899183408716E-2</v>
      </c>
      <c r="Q177" s="8">
        <f ca="1">Allocators!S658</f>
        <v>3.4429252001860186E-4</v>
      </c>
      <c r="R177" s="8">
        <f ca="1">Allocators!T658</f>
        <v>2.6827268268574632E-4</v>
      </c>
      <c r="S177" s="8">
        <f ca="1">Allocators!U658</f>
        <v>1.5912407627276552E-4</v>
      </c>
      <c r="T177" s="8">
        <f ca="1">Allocators!V658</f>
        <v>3.4302049075945108E-5</v>
      </c>
    </row>
    <row r="178" spans="1:20"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</row>
    <row r="179" spans="1:20">
      <c r="A179" s="14" t="str">
        <f>CONCATENATE(Allocators!A755," ",Allocators!B755)</f>
        <v>EXP_OM_LPP PRODUCTION</v>
      </c>
      <c r="B179" s="8">
        <f ca="1">Allocators!D755</f>
        <v>0.38144727801173806</v>
      </c>
      <c r="C179" s="8">
        <f ca="1">Allocators!E755</f>
        <v>0.20070724199725684</v>
      </c>
      <c r="D179" s="8">
        <f ca="1">Allocators!F755</f>
        <v>9.549381990284803E-3</v>
      </c>
      <c r="E179" s="8">
        <f ca="1">Allocators!G755</f>
        <v>3.3013931530480239E-2</v>
      </c>
      <c r="F179" s="8">
        <f ca="1">Allocators!H755</f>
        <v>9.256676854267539E-4</v>
      </c>
      <c r="G179" s="8">
        <f ca="1">Allocators!I755</f>
        <v>1.0203496234896073E-4</v>
      </c>
      <c r="H179" s="8">
        <f ca="1">Allocators!J755</f>
        <v>2.5107133767667378E-2</v>
      </c>
      <c r="I179" s="8">
        <f ca="1">Allocators!K755</f>
        <v>4.6086278389820337E-3</v>
      </c>
      <c r="J179" s="8">
        <f ca="1">Allocators!L755</f>
        <v>1.9260606378742483E-3</v>
      </c>
      <c r="K179" s="8">
        <f ca="1">Allocators!M755</f>
        <v>6.484086139288284E-5</v>
      </c>
      <c r="L179" s="8">
        <f ca="1">Allocators!N755</f>
        <v>8.340259431450143E-4</v>
      </c>
      <c r="M179" s="8">
        <f ca="1">Allocators!O755</f>
        <v>1.3468125140499328E-2</v>
      </c>
      <c r="N179" s="8">
        <f ca="1">Allocators!P755</f>
        <v>7.2121985700329933E-2</v>
      </c>
      <c r="O179" s="8">
        <f ca="1">Allocators!Q755</f>
        <v>1.1239956840313134E-2</v>
      </c>
      <c r="P179" s="8">
        <f ca="1">Allocators!R755</f>
        <v>7.5430494400225024E-3</v>
      </c>
      <c r="Q179" s="8">
        <f ca="1">Allocators!S755</f>
        <v>1.4203142068875655E-4</v>
      </c>
      <c r="R179" s="8">
        <f ca="1">Allocators!T755</f>
        <v>9.3182255025296348E-5</v>
      </c>
      <c r="S179" s="8">
        <f ca="1">Allocators!U755</f>
        <v>0</v>
      </c>
      <c r="T179" s="8">
        <f ca="1">Allocators!V755</f>
        <v>0</v>
      </c>
    </row>
    <row r="180" spans="1:20">
      <c r="A180" s="14" t="str">
        <f>CONCATENATE(Allocators!A756," ",Allocators!B756)</f>
        <v>EXP_OM_LPP BULKTRAN</v>
      </c>
      <c r="B180" s="8">
        <f ca="1">Allocators!D756</f>
        <v>3.6605656020387678E-2</v>
      </c>
      <c r="C180" s="8">
        <f ca="1">Allocators!E756</f>
        <v>1.7952707603028438E-2</v>
      </c>
      <c r="D180" s="8">
        <f ca="1">Allocators!F756</f>
        <v>8.9680383903655372E-4</v>
      </c>
      <c r="E180" s="8">
        <f ca="1">Allocators!G756</f>
        <v>3.2803113236730091E-3</v>
      </c>
      <c r="F180" s="8">
        <f ca="1">Allocators!H756</f>
        <v>1.0331883410238992E-4</v>
      </c>
      <c r="G180" s="8">
        <f ca="1">Allocators!I756</f>
        <v>9.865894586015623E-6</v>
      </c>
      <c r="H180" s="8">
        <f ca="1">Allocators!J756</f>
        <v>2.4935100863342132E-3</v>
      </c>
      <c r="I180" s="8">
        <f ca="1">Allocators!K756</f>
        <v>4.6525804014768517E-4</v>
      </c>
      <c r="J180" s="8">
        <f ca="1">Allocators!L756</f>
        <v>2.1040721659124678E-4</v>
      </c>
      <c r="K180" s="8">
        <f ca="1">Allocators!M756</f>
        <v>9.5197605142182529E-6</v>
      </c>
      <c r="L180" s="8">
        <f ca="1">Allocators!N756</f>
        <v>8.6715792488841774E-5</v>
      </c>
      <c r="M180" s="8">
        <f ca="1">Allocators!O756</f>
        <v>1.4230329830488624E-3</v>
      </c>
      <c r="N180" s="8">
        <f ca="1">Allocators!P756</f>
        <v>7.5260774664540706E-3</v>
      </c>
      <c r="O180" s="8">
        <f ca="1">Allocators!Q756</f>
        <v>1.3610108645718841E-3</v>
      </c>
      <c r="P180" s="8">
        <f ca="1">Allocators!R756</f>
        <v>7.6437536295737203E-4</v>
      </c>
      <c r="Q180" s="8">
        <f ca="1">Allocators!S756</f>
        <v>1.2753243808555472E-5</v>
      </c>
      <c r="R180" s="8">
        <f ca="1">Allocators!T756</f>
        <v>9.9877090443256192E-6</v>
      </c>
      <c r="S180" s="8">
        <f ca="1">Allocators!U756</f>
        <v>0</v>
      </c>
      <c r="T180" s="8">
        <f ca="1">Allocators!V756</f>
        <v>0</v>
      </c>
    </row>
    <row r="181" spans="1:20">
      <c r="A181" s="14" t="str">
        <f>CONCATENATE(Allocators!A757," ",Allocators!B757)</f>
        <v>EXP_OM_LPP SUBTRAN</v>
      </c>
      <c r="B181" s="8">
        <f ca="1">Allocators!D757</f>
        <v>8.0523118148474668E-3</v>
      </c>
      <c r="C181" s="8">
        <f ca="1">Allocators!E757</f>
        <v>3.9041145570834694E-3</v>
      </c>
      <c r="D181" s="8">
        <f ca="1">Allocators!F757</f>
        <v>1.9030575347523781E-4</v>
      </c>
      <c r="E181" s="8">
        <f ca="1">Allocators!G757</f>
        <v>6.9139606963888466E-4</v>
      </c>
      <c r="F181" s="8">
        <f ca="1">Allocators!H757</f>
        <v>2.1368824918202844E-5</v>
      </c>
      <c r="G181" s="8">
        <f ca="1">Allocators!I757</f>
        <v>2.7226166101721619E-6</v>
      </c>
      <c r="H181" s="8">
        <f ca="1">Allocators!J757</f>
        <v>5.2235502490406314E-4</v>
      </c>
      <c r="I181" s="8">
        <f ca="1">Allocators!K757</f>
        <v>9.7232640674125859E-5</v>
      </c>
      <c r="J181" s="8">
        <f ca="1">Allocators!L757</f>
        <v>5.789642429171714E-5</v>
      </c>
      <c r="K181" s="8">
        <f ca="1">Allocators!M757</f>
        <v>0</v>
      </c>
      <c r="L181" s="8">
        <f ca="1">Allocators!N757</f>
        <v>1.81620642940875E-5</v>
      </c>
      <c r="M181" s="8">
        <f ca="1">Allocators!O757</f>
        <v>2.9811063897542225E-4</v>
      </c>
      <c r="N181" s="8">
        <f ca="1">Allocators!P757</f>
        <v>2.07824779427294E-3</v>
      </c>
      <c r="O181" s="8">
        <f ca="1">Allocators!Q757</f>
        <v>0</v>
      </c>
      <c r="P181" s="8">
        <f ca="1">Allocators!R757</f>
        <v>1.5694397624508116E-4</v>
      </c>
      <c r="Q181" s="8">
        <f ca="1">Allocators!S757</f>
        <v>2.6065564920311288E-6</v>
      </c>
      <c r="R181" s="8">
        <f ca="1">Allocators!T757</f>
        <v>2.1096524601101107E-6</v>
      </c>
      <c r="S181" s="8">
        <f ca="1">Allocators!U757</f>
        <v>7.1886715929809325E-6</v>
      </c>
      <c r="T181" s="8">
        <f ca="1">Allocators!V757</f>
        <v>1.5505489189415879E-6</v>
      </c>
    </row>
    <row r="182" spans="1:20">
      <c r="A182" s="14" t="str">
        <f>CONCATENATE(Allocators!A758," ",Allocators!B758)</f>
        <v>EXP_OM_LPP DISTPRI</v>
      </c>
      <c r="B182" s="8">
        <f ca="1">Allocators!D758</f>
        <v>0.22341667901839365</v>
      </c>
      <c r="C182" s="8">
        <f ca="1">Allocators!E758</f>
        <v>0.14924008197439484</v>
      </c>
      <c r="D182" s="8">
        <f ca="1">Allocators!F758</f>
        <v>7.0476505855313247E-3</v>
      </c>
      <c r="E182" s="8">
        <f ca="1">Allocators!G758</f>
        <v>2.5585187307344034E-2</v>
      </c>
      <c r="F182" s="8">
        <f ca="1">Allocators!H758</f>
        <v>7.9073414759768274E-4</v>
      </c>
      <c r="G182" s="8">
        <f ca="1">Allocators!I758</f>
        <v>0</v>
      </c>
      <c r="H182" s="8">
        <f ca="1">Allocators!J758</f>
        <v>1.9185093437938432E-2</v>
      </c>
      <c r="I182" s="8">
        <f ca="1">Allocators!K758</f>
        <v>3.5740881244285838E-3</v>
      </c>
      <c r="J182" s="8">
        <f ca="1">Allocators!L758</f>
        <v>0</v>
      </c>
      <c r="K182" s="8">
        <f ca="1">Allocators!M758</f>
        <v>0</v>
      </c>
      <c r="L182" s="8">
        <f ca="1">Allocators!N758</f>
        <v>6.8337770820880571E-4</v>
      </c>
      <c r="M182" s="8">
        <f ca="1">Allocators!O758</f>
        <v>1.1026384417445786E-2</v>
      </c>
      <c r="N182" s="8">
        <f ca="1">Allocators!P758</f>
        <v>0</v>
      </c>
      <c r="O182" s="8">
        <f ca="1">Allocators!Q758</f>
        <v>0</v>
      </c>
      <c r="P182" s="8">
        <f ca="1">Allocators!R758</f>
        <v>5.7832970182294576E-3</v>
      </c>
      <c r="Q182" s="8">
        <f ca="1">Allocators!S758</f>
        <v>9.6421516404543737E-5</v>
      </c>
      <c r="R182" s="8">
        <f ca="1">Allocators!T758</f>
        <v>7.8268541041774916E-5</v>
      </c>
      <c r="S182" s="8">
        <f ca="1">Allocators!U758</f>
        <v>2.6826483140029821E-4</v>
      </c>
      <c r="T182" s="8">
        <f ca="1">Allocators!V758</f>
        <v>5.7829408428049632E-5</v>
      </c>
    </row>
    <row r="183" spans="1:20">
      <c r="A183" s="14" t="str">
        <f>CONCATENATE(Allocators!A759," ",Allocators!B759)</f>
        <v>EXP_OM_LPP DISTSEC</v>
      </c>
      <c r="B183" s="8">
        <f ca="1">Allocators!D759</f>
        <v>9.2299827781325755E-2</v>
      </c>
      <c r="C183" s="8">
        <f ca="1">Allocators!E759</f>
        <v>6.8976477368311959E-2</v>
      </c>
      <c r="D183" s="8">
        <f ca="1">Allocators!F759</f>
        <v>3.3329012707137488E-3</v>
      </c>
      <c r="E183" s="8">
        <f ca="1">Allocators!G759</f>
        <v>1.0054183075327043E-2</v>
      </c>
      <c r="F183" s="8">
        <f ca="1">Allocators!H759</f>
        <v>0</v>
      </c>
      <c r="G183" s="8">
        <f ca="1">Allocators!I759</f>
        <v>0</v>
      </c>
      <c r="H183" s="8">
        <f ca="1">Allocators!J759</f>
        <v>6.4067974673531793E-3</v>
      </c>
      <c r="I183" s="8">
        <f ca="1">Allocators!K759</f>
        <v>0</v>
      </c>
      <c r="J183" s="8">
        <f ca="1">Allocators!L759</f>
        <v>0</v>
      </c>
      <c r="K183" s="8">
        <f ca="1">Allocators!M759</f>
        <v>0</v>
      </c>
      <c r="L183" s="8">
        <f ca="1">Allocators!N759</f>
        <v>1.7305301796909859E-4</v>
      </c>
      <c r="M183" s="8">
        <f ca="1">Allocators!O759</f>
        <v>0</v>
      </c>
      <c r="N183" s="8">
        <f ca="1">Allocators!P759</f>
        <v>0</v>
      </c>
      <c r="O183" s="8">
        <f ca="1">Allocators!Q759</f>
        <v>0</v>
      </c>
      <c r="P183" s="8">
        <f ca="1">Allocators!R759</f>
        <v>2.3621685692683638E-3</v>
      </c>
      <c r="Q183" s="8">
        <f ca="1">Allocators!S759</f>
        <v>0</v>
      </c>
      <c r="R183" s="8">
        <f ca="1">Allocators!T759</f>
        <v>2.454972103447972E-5</v>
      </c>
      <c r="S183" s="8">
        <f ca="1">Allocators!U759</f>
        <v>8.3402616142226333E-4</v>
      </c>
      <c r="T183" s="8">
        <f ca="1">Allocators!V759</f>
        <v>1.3567112992561459E-4</v>
      </c>
    </row>
    <row r="184" spans="1:20">
      <c r="A184" s="14" t="str">
        <f>CONCATENATE(Allocators!A760," ",Allocators!B760)</f>
        <v>EXP_OM_LPP ENERGY</v>
      </c>
      <c r="B184" s="8">
        <f ca="1">Allocators!D760</f>
        <v>0.1475844177429706</v>
      </c>
      <c r="C184" s="8">
        <f ca="1">Allocators!E760</f>
        <v>5.5385822676885084E-2</v>
      </c>
      <c r="D184" s="8">
        <f ca="1">Allocators!F760</f>
        <v>3.5885943535321667E-3</v>
      </c>
      <c r="E184" s="8">
        <f ca="1">Allocators!G760</f>
        <v>1.2040770468014902E-2</v>
      </c>
      <c r="F184" s="8">
        <f ca="1">Allocators!H760</f>
        <v>3.8214908469169883E-4</v>
      </c>
      <c r="G184" s="8">
        <f ca="1">Allocators!I760</f>
        <v>3.5004700172696974E-5</v>
      </c>
      <c r="H184" s="8">
        <f ca="1">Allocators!J760</f>
        <v>1.0980789284172019E-2</v>
      </c>
      <c r="I184" s="8">
        <f ca="1">Allocators!K760</f>
        <v>2.036092467229736E-3</v>
      </c>
      <c r="J184" s="8">
        <f ca="1">Allocators!L760</f>
        <v>9.2481024597656353E-4</v>
      </c>
      <c r="K184" s="8">
        <f ca="1">Allocators!M760</f>
        <v>4.2859415789242735E-5</v>
      </c>
      <c r="L184" s="8">
        <f ca="1">Allocators!N760</f>
        <v>4.2066015897443805E-4</v>
      </c>
      <c r="M184" s="8">
        <f ca="1">Allocators!O760</f>
        <v>7.3838918902681657E-3</v>
      </c>
      <c r="N184" s="8">
        <f ca="1">Allocators!P760</f>
        <v>4.1933654414928592E-2</v>
      </c>
      <c r="O184" s="8">
        <f ca="1">Allocators!Q760</f>
        <v>7.9521098666049065E-3</v>
      </c>
      <c r="P184" s="8">
        <f ca="1">Allocators!R760</f>
        <v>2.9743005760854897E-3</v>
      </c>
      <c r="Q184" s="8">
        <f ca="1">Allocators!S760</f>
        <v>4.8413340915534943E-5</v>
      </c>
      <c r="R184" s="8">
        <f ca="1">Allocators!T760</f>
        <v>5.4019869271633948E-5</v>
      </c>
      <c r="S184" s="8">
        <f ca="1">Allocators!U760</f>
        <v>1.169398164764259E-3</v>
      </c>
      <c r="T184" s="8">
        <f ca="1">Allocators!V760</f>
        <v>2.3107676469347286E-4</v>
      </c>
    </row>
    <row r="185" spans="1:20">
      <c r="A185" s="14" t="str">
        <f>CONCATENATE(Allocators!A761," ",Allocators!B761)</f>
        <v>EXP_OM_LPP CUSTOMER</v>
      </c>
      <c r="B185" s="8">
        <f ca="1">Allocators!D761</f>
        <v>0.11059382961033683</v>
      </c>
      <c r="C185" s="8">
        <f ca="1">Allocators!E761</f>
        <v>7.5428785141345128E-2</v>
      </c>
      <c r="D185" s="8">
        <f ca="1">Allocators!F761</f>
        <v>1.3288515997692594E-2</v>
      </c>
      <c r="E185" s="8">
        <f ca="1">Allocators!G761</f>
        <v>3.7971884003164978E-3</v>
      </c>
      <c r="F185" s="8">
        <f ca="1">Allocators!H761</f>
        <v>5.1709648159671095E-4</v>
      </c>
      <c r="G185" s="8">
        <f ca="1">Allocators!I761</f>
        <v>8.1154766158226193E-5</v>
      </c>
      <c r="H185" s="8">
        <f ca="1">Allocators!J761</f>
        <v>6.3243278433172559E-4</v>
      </c>
      <c r="I185" s="8">
        <f ca="1">Allocators!K761</f>
        <v>1.5223701492905303E-4</v>
      </c>
      <c r="J185" s="8">
        <f ca="1">Allocators!L761</f>
        <v>2.8078272823596029E-4</v>
      </c>
      <c r="K185" s="8">
        <f ca="1">Allocators!M761</f>
        <v>4.8968347499254133E-5</v>
      </c>
      <c r="L185" s="8">
        <f ca="1">Allocators!N761</f>
        <v>4.3781108666753968E-6</v>
      </c>
      <c r="M185" s="8">
        <f ca="1">Allocators!O761</f>
        <v>9.0512525319766382E-5</v>
      </c>
      <c r="N185" s="8">
        <f ca="1">Allocators!P761</f>
        <v>4.1280895783522771E-4</v>
      </c>
      <c r="O185" s="8">
        <f ca="1">Allocators!Q761</f>
        <v>7.3342683515928715E-5</v>
      </c>
      <c r="P185" s="8">
        <f ca="1">Allocators!R761</f>
        <v>1.733122712352029E-4</v>
      </c>
      <c r="Q185" s="8">
        <f ca="1">Allocators!S761</f>
        <v>2.5688229119039282E-6</v>
      </c>
      <c r="R185" s="8">
        <f ca="1">Allocators!T761</f>
        <v>5.5688657167064499E-6</v>
      </c>
      <c r="S185" s="8">
        <f ca="1">Allocators!U761</f>
        <v>1.3717172764063664E-2</v>
      </c>
      <c r="T185" s="8">
        <f ca="1">Allocators!V761</f>
        <v>1.8870029467666135E-3</v>
      </c>
    </row>
    <row r="186" spans="1:20">
      <c r="A186" s="14" t="str">
        <f>CONCATENATE(Allocators!A762," ",Allocators!B762)</f>
        <v>EXP_OM_LPP TOTAL</v>
      </c>
      <c r="B186" s="8">
        <f ca="1">Allocators!D762</f>
        <v>1.0000000000000002</v>
      </c>
      <c r="C186" s="8">
        <f ca="1">Allocators!E762</f>
        <v>0.57159523131830581</v>
      </c>
      <c r="D186" s="8">
        <f ca="1">Allocators!F762</f>
        <v>3.7894153790266429E-2</v>
      </c>
      <c r="E186" s="8">
        <f ca="1">Allocators!G762</f>
        <v>8.8462968174794571E-2</v>
      </c>
      <c r="F186" s="8">
        <f ca="1">Allocators!H762</f>
        <v>2.7403350583334388E-3</v>
      </c>
      <c r="G186" s="8">
        <f ca="1">Allocators!I762</f>
        <v>2.3078293987607168E-4</v>
      </c>
      <c r="H186" s="8">
        <f ca="1">Allocators!J762</f>
        <v>6.5328111852700987E-2</v>
      </c>
      <c r="I186" s="8">
        <f ca="1">Allocators!K762</f>
        <v>1.0933536126391216E-2</v>
      </c>
      <c r="J186" s="8">
        <f ca="1">Allocators!L762</f>
        <v>3.399957252969734E-3</v>
      </c>
      <c r="K186" s="8">
        <f ca="1">Allocators!M762</f>
        <v>1.6618838519559797E-4</v>
      </c>
      <c r="L186" s="8">
        <f ca="1">Allocators!N762</f>
        <v>2.2203727959469611E-3</v>
      </c>
      <c r="M186" s="8">
        <f ca="1">Allocators!O762</f>
        <v>3.3690057595557342E-2</v>
      </c>
      <c r="N186" s="8">
        <f ca="1">Allocators!P762</f>
        <v>0.12407277433382077</v>
      </c>
      <c r="O186" s="8">
        <f ca="1">Allocators!Q762</f>
        <v>2.0626420255005856E-2</v>
      </c>
      <c r="P186" s="8">
        <f ca="1">Allocators!R762</f>
        <v>1.9757447214043461E-2</v>
      </c>
      <c r="Q186" s="8">
        <f ca="1">Allocators!S762</f>
        <v>3.0479490122132559E-4</v>
      </c>
      <c r="R186" s="8">
        <f ca="1">Allocators!T762</f>
        <v>2.676866135943272E-4</v>
      </c>
      <c r="S186" s="8">
        <f ca="1">Allocators!U762</f>
        <v>1.5996050593243469E-2</v>
      </c>
      <c r="T186" s="8">
        <f ca="1">Allocators!V762</f>
        <v>2.3131307987326924E-3</v>
      </c>
    </row>
    <row r="187" spans="1:20"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</row>
    <row r="188" spans="1:20">
      <c r="A188" s="14" t="str">
        <f>CONCATENATE(Allocators!A832," ",Allocators!B832)</f>
        <v>EXP_OTHTAX_PSC PRODUCTION</v>
      </c>
      <c r="B188" s="8">
        <f ca="1">+Allocators!D832</f>
        <v>0.44870260973137288</v>
      </c>
      <c r="C188" s="8">
        <f ca="1">+Allocators!E832</f>
        <v>0.20994627363388998</v>
      </c>
      <c r="D188" s="8">
        <f ca="1">+Allocators!F832</f>
        <v>1.3578445886565994E-2</v>
      </c>
      <c r="E188" s="8">
        <f ca="1">+Allocators!G832</f>
        <v>4.4638845487008971E-2</v>
      </c>
      <c r="F188" s="8">
        <f ca="1">+Allocators!H832</f>
        <v>1.1903280843130854E-3</v>
      </c>
      <c r="G188" s="8">
        <f ca="1">+Allocators!I832</f>
        <v>1.3250882525483982E-4</v>
      </c>
      <c r="H188" s="8">
        <f ca="1">+Allocators!J832</f>
        <v>3.4245727606411598E-2</v>
      </c>
      <c r="I188" s="8">
        <f ca="1">+Allocators!K832</f>
        <v>6.4804531937400992E-3</v>
      </c>
      <c r="J188" s="8">
        <f ca="1">+Allocators!L832</f>
        <v>2.6746596140344767E-3</v>
      </c>
      <c r="K188" s="8">
        <f ca="1">+Allocators!M832</f>
        <v>8.6731124543595482E-5</v>
      </c>
      <c r="L188" s="8">
        <f ca="1">+Allocators!N832</f>
        <v>9.8436867453737518E-4</v>
      </c>
      <c r="M188" s="8">
        <f ca="1">+Allocators!O832</f>
        <v>1.6934583456169112E-2</v>
      </c>
      <c r="N188" s="8">
        <f ca="1">+Allocators!P832</f>
        <v>9.3612833592924508E-2</v>
      </c>
      <c r="O188" s="8">
        <f ca="1">+Allocators!Q832</f>
        <v>1.4175018889831329E-2</v>
      </c>
      <c r="P188" s="8">
        <f ca="1">+Allocators!R832</f>
        <v>9.7141720463557284E-3</v>
      </c>
      <c r="Q188" s="8">
        <f ca="1">+Allocators!S832</f>
        <v>1.6749687778651651E-4</v>
      </c>
      <c r="R188" s="8">
        <f ca="1">+Allocators!T832</f>
        <v>1.4016273800577389E-4</v>
      </c>
      <c r="S188" s="8">
        <f ca="1">+Allocators!U832</f>
        <v>0</v>
      </c>
      <c r="T188" s="8">
        <f ca="1">+Allocators!V832</f>
        <v>0</v>
      </c>
    </row>
    <row r="189" spans="1:20">
      <c r="A189" s="14" t="str">
        <f>CONCATENATE(Allocators!A833," ",Allocators!B833)</f>
        <v>EXP_OTHTAX_PSC BULKTRAN</v>
      </c>
      <c r="B189" s="8">
        <f ca="1">+Allocators!D833</f>
        <v>-3.2336348208543884E-2</v>
      </c>
      <c r="C189" s="8">
        <f ca="1">+Allocators!E833</f>
        <v>-2.995423251072428E-2</v>
      </c>
      <c r="D189" s="8">
        <f ca="1">+Allocators!F833</f>
        <v>1.85136402682396E-4</v>
      </c>
      <c r="E189" s="8">
        <f ca="1">+Allocators!G833</f>
        <v>-1.4785023866392715E-4</v>
      </c>
      <c r="F189" s="8">
        <f ca="1">+Allocators!H833</f>
        <v>7.1712500727529653E-6</v>
      </c>
      <c r="G189" s="8">
        <f ca="1">+Allocators!I833</f>
        <v>3.2248452917387528E-5</v>
      </c>
      <c r="H189" s="8">
        <f ca="1">+Allocators!J833</f>
        <v>-1.1895600311241502E-4</v>
      </c>
      <c r="I189" s="8">
        <f ca="1">+Allocators!K833</f>
        <v>9.28143537414809E-5</v>
      </c>
      <c r="J189" s="8">
        <f ca="1">+Allocators!L833</f>
        <v>7.1516415886513417E-5</v>
      </c>
      <c r="K189" s="8">
        <f ca="1">+Allocators!M833</f>
        <v>1.356081692694707E-5</v>
      </c>
      <c r="L189" s="8">
        <f ca="1">+Allocators!N833</f>
        <v>-7.3539528881878168E-5</v>
      </c>
      <c r="M189" s="8">
        <f ca="1">+Allocators!O833</f>
        <v>-4.9984436998881296E-4</v>
      </c>
      <c r="N189" s="8">
        <f ca="1">+Allocators!P833</f>
        <v>-1.6946593827488108E-3</v>
      </c>
      <c r="O189" s="8">
        <f ca="1">+Allocators!Q833</f>
        <v>3.7593459161373051E-5</v>
      </c>
      <c r="P189" s="8">
        <f ca="1">+Allocators!R833</f>
        <v>-2.8231437061801618E-4</v>
      </c>
      <c r="Q189" s="8">
        <f ca="1">+Allocators!S833</f>
        <v>-1.3604815839578827E-5</v>
      </c>
      <c r="R189" s="8">
        <f ca="1">+Allocators!T833</f>
        <v>8.6118606449813711E-6</v>
      </c>
      <c r="S189" s="8">
        <f ca="1">+Allocators!U833</f>
        <v>0</v>
      </c>
      <c r="T189" s="8">
        <f ca="1">+Allocators!V833</f>
        <v>0</v>
      </c>
    </row>
    <row r="190" spans="1:20">
      <c r="A190" s="14" t="str">
        <f>CONCATENATE(Allocators!A834," ",Allocators!B834)</f>
        <v>EXP_OTHTAX_PSC SUBTRAN</v>
      </c>
      <c r="B190" s="8">
        <f ca="1">+Allocators!D834</f>
        <v>-6.9632199453293726E-3</v>
      </c>
      <c r="C190" s="8">
        <f ca="1">+Allocators!E834</f>
        <v>-6.2971524489202086E-3</v>
      </c>
      <c r="D190" s="8">
        <f ca="1">+Allocators!F834</f>
        <v>3.2943941310889315E-5</v>
      </c>
      <c r="E190" s="8">
        <f ca="1">+Allocators!G834</f>
        <v>-4.5530243259581992E-5</v>
      </c>
      <c r="F190" s="8">
        <f ca="1">+Allocators!H834</f>
        <v>7.7929234083807923E-7</v>
      </c>
      <c r="G190" s="8">
        <f ca="1">+Allocators!I834</f>
        <v>1.1023353501284307E-5</v>
      </c>
      <c r="H190" s="8">
        <f ca="1">+Allocators!J834</f>
        <v>-3.5382226661275633E-5</v>
      </c>
      <c r="I190" s="8">
        <f ca="1">+Allocators!K834</f>
        <v>1.6161036081548187E-5</v>
      </c>
      <c r="J190" s="8">
        <f ca="1">+Allocators!L834</f>
        <v>1.7081508738853607E-5</v>
      </c>
      <c r="K190" s="8">
        <f ca="1">+Allocators!M834</f>
        <v>0</v>
      </c>
      <c r="L190" s="8">
        <f ca="1">+Allocators!N834</f>
        <v>-1.5093741931940124E-5</v>
      </c>
      <c r="M190" s="8">
        <f ca="1">+Allocators!O834</f>
        <v>-1.0663475824005598E-4</v>
      </c>
      <c r="N190" s="8">
        <f ca="1">+Allocators!P834</f>
        <v>-4.9214509763431484E-4</v>
      </c>
      <c r="O190" s="8">
        <f ca="1">+Allocators!Q834</f>
        <v>0</v>
      </c>
      <c r="P190" s="8">
        <f ca="1">+Allocators!R834</f>
        <v>-5.8745346920809911E-5</v>
      </c>
      <c r="Q190" s="8">
        <f ca="1">+Allocators!S834</f>
        <v>-2.710555573707948E-6</v>
      </c>
      <c r="R190" s="8">
        <f ca="1">+Allocators!T834</f>
        <v>1.6917682261067509E-6</v>
      </c>
      <c r="S190" s="8">
        <f ca="1">+Allocators!U834</f>
        <v>8.500292018277877E-6</v>
      </c>
      <c r="T190" s="8">
        <f ca="1">+Allocators!V834</f>
        <v>1.9932815947235156E-6</v>
      </c>
    </row>
    <row r="191" spans="1:20">
      <c r="A191" s="14" t="str">
        <f>CONCATENATE(Allocators!A835," ",Allocators!B835)</f>
        <v>EXP_OTHTAX_PSC DISTPRI</v>
      </c>
      <c r="B191" s="8">
        <f ca="1">+Allocators!D835</f>
        <v>0.11599928960016667</v>
      </c>
      <c r="C191" s="8">
        <f ca="1">+Allocators!E835</f>
        <v>6.3466131057463362E-2</v>
      </c>
      <c r="D191" s="8">
        <f ca="1">+Allocators!F835</f>
        <v>5.2864707244110569E-3</v>
      </c>
      <c r="E191" s="8">
        <f ca="1">+Allocators!G835</f>
        <v>1.8256256765868666E-2</v>
      </c>
      <c r="F191" s="8">
        <f ca="1">+Allocators!H835</f>
        <v>5.6755477434105531E-4</v>
      </c>
      <c r="G191" s="8">
        <f ca="1">+Allocators!I835</f>
        <v>0</v>
      </c>
      <c r="H191" s="8">
        <f ca="1">+Allocators!J835</f>
        <v>1.3809404748318663E-2</v>
      </c>
      <c r="I191" s="8">
        <f ca="1">+Allocators!K835</f>
        <v>2.7260029761805977E-3</v>
      </c>
      <c r="J191" s="8">
        <f ca="1">+Allocators!L835</f>
        <v>0</v>
      </c>
      <c r="K191" s="8">
        <f ca="1">+Allocators!M835</f>
        <v>0</v>
      </c>
      <c r="L191" s="8">
        <f ca="1">+Allocators!N835</f>
        <v>3.9255642472998812E-4</v>
      </c>
      <c r="M191" s="8">
        <f ca="1">+Allocators!O835</f>
        <v>7.2317273572952024E-3</v>
      </c>
      <c r="N191" s="8">
        <f ca="1">+Allocators!P835</f>
        <v>0</v>
      </c>
      <c r="O191" s="8">
        <f ca="1">+Allocators!Q835</f>
        <v>0</v>
      </c>
      <c r="P191" s="8">
        <f ca="1">+Allocators!R835</f>
        <v>3.8269180563925108E-3</v>
      </c>
      <c r="Q191" s="8">
        <f ca="1">+Allocators!S835</f>
        <v>5.1980710039000246E-5</v>
      </c>
      <c r="R191" s="8">
        <f ca="1">+Allocators!T835</f>
        <v>6.9045311775324796E-5</v>
      </c>
      <c r="S191" s="8">
        <f ca="1">+Allocators!U835</f>
        <v>2.5931973216792117E-4</v>
      </c>
      <c r="T191" s="8">
        <f ca="1">+Allocators!V835</f>
        <v>5.5920961183284481E-5</v>
      </c>
    </row>
    <row r="192" spans="1:20">
      <c r="A192" s="14" t="str">
        <f>CONCATENATE(Allocators!A836," ",Allocators!B836)</f>
        <v>EXP_OTHTAX_PSC DISTSEC</v>
      </c>
      <c r="B192" s="8">
        <f ca="1">+Allocators!D836</f>
        <v>4.8486141146839322E-2</v>
      </c>
      <c r="C192" s="8">
        <f ca="1">+Allocators!E836</f>
        <v>2.978794850815876E-2</v>
      </c>
      <c r="D192" s="8">
        <f ca="1">+Allocators!F836</f>
        <v>2.7783240219254593E-3</v>
      </c>
      <c r="E192" s="8">
        <f ca="1">+Allocators!G836</f>
        <v>7.9250244670935072E-3</v>
      </c>
      <c r="F192" s="8">
        <f ca="1">+Allocators!H836</f>
        <v>0</v>
      </c>
      <c r="G192" s="8">
        <f ca="1">+Allocators!I836</f>
        <v>0</v>
      </c>
      <c r="H192" s="8">
        <f ca="1">+Allocators!J836</f>
        <v>5.0914043853009343E-3</v>
      </c>
      <c r="I192" s="8">
        <f ca="1">+Allocators!K836</f>
        <v>0</v>
      </c>
      <c r="J192" s="8">
        <f ca="1">+Allocators!L836</f>
        <v>0</v>
      </c>
      <c r="K192" s="8">
        <f ca="1">+Allocators!M836</f>
        <v>0</v>
      </c>
      <c r="L192" s="8">
        <f ca="1">+Allocators!N836</f>
        <v>1.0673434853809275E-4</v>
      </c>
      <c r="M192" s="8">
        <f ca="1">+Allocators!O836</f>
        <v>0</v>
      </c>
      <c r="N192" s="8">
        <f ca="1">+Allocators!P836</f>
        <v>0</v>
      </c>
      <c r="O192" s="8">
        <f ca="1">+Allocators!Q836</f>
        <v>0</v>
      </c>
      <c r="P192" s="8">
        <f ca="1">+Allocators!R836</f>
        <v>1.7100804003240984E-3</v>
      </c>
      <c r="Q192" s="8">
        <f ca="1">+Allocators!S836</f>
        <v>0</v>
      </c>
      <c r="R192" s="8">
        <f ca="1">+Allocators!T836</f>
        <v>2.4421999115791116E-5</v>
      </c>
      <c r="S192" s="8">
        <f ca="1">+Allocators!U836</f>
        <v>9.1284360420131147E-4</v>
      </c>
      <c r="T192" s="8">
        <f ca="1">+Allocators!V836</f>
        <v>1.4935941218136925E-4</v>
      </c>
    </row>
    <row r="193" spans="1:20">
      <c r="A193" s="14" t="str">
        <f>CONCATENATE(Allocators!A837," ",Allocators!B837)</f>
        <v>EXP_OTHTAX_PSC ENERGY</v>
      </c>
      <c r="B193" s="8">
        <f ca="1">+Allocators!D837</f>
        <v>0.38162255588006572</v>
      </c>
      <c r="C193" s="8">
        <f ca="1">+Allocators!E837</f>
        <v>0.14464939101960134</v>
      </c>
      <c r="D193" s="8">
        <f ca="1">+Allocators!F837</f>
        <v>9.2377584210586311E-3</v>
      </c>
      <c r="E193" s="8">
        <f ca="1">+Allocators!G837</f>
        <v>3.110918290902167E-2</v>
      </c>
      <c r="F193" s="8">
        <f ca="1">+Allocators!H837</f>
        <v>8.934606840363394E-4</v>
      </c>
      <c r="G193" s="8">
        <f ca="1">+Allocators!I837</f>
        <v>4.2228203851459689E-5</v>
      </c>
      <c r="H193" s="8">
        <f ca="1">+Allocators!J837</f>
        <v>2.8906977882416026E-2</v>
      </c>
      <c r="I193" s="8">
        <f ca="1">+Allocators!K837</f>
        <v>5.4418337288463098E-3</v>
      </c>
      <c r="J193" s="8">
        <f ca="1">+Allocators!L837</f>
        <v>2.4123173395168137E-3</v>
      </c>
      <c r="K193" s="8">
        <f ca="1">+Allocators!M837</f>
        <v>1.1340154140818279E-4</v>
      </c>
      <c r="L193" s="8">
        <f ca="1">+Allocators!N837</f>
        <v>1.0819907657791004E-3</v>
      </c>
      <c r="M193" s="8">
        <f ca="1">+Allocators!O837</f>
        <v>1.8593088376095517E-2</v>
      </c>
      <c r="N193" s="8">
        <f ca="1">+Allocators!P837</f>
        <v>0.10752312140352174</v>
      </c>
      <c r="O193" s="8">
        <f ca="1">+Allocators!Q837</f>
        <v>1.9742064147806371E-2</v>
      </c>
      <c r="P193" s="8">
        <f ca="1">+Allocators!R837</f>
        <v>7.702202862766537E-3</v>
      </c>
      <c r="Q193" s="8">
        <f ca="1">+Allocators!S837</f>
        <v>1.2474962250449162E-4</v>
      </c>
      <c r="R193" s="8">
        <f ca="1">+Allocators!T837</f>
        <v>1.4248120903445836E-4</v>
      </c>
      <c r="S193" s="8">
        <f ca="1">+Allocators!U837</f>
        <v>3.3112626591824939E-3</v>
      </c>
      <c r="T193" s="8">
        <f ca="1">+Allocators!V837</f>
        <v>5.9504310361822648E-4</v>
      </c>
    </row>
    <row r="194" spans="1:20">
      <c r="A194" s="14" t="str">
        <f>CONCATENATE(Allocators!A838," ",Allocators!B838)</f>
        <v>EXP_OTHTAX_PSC CUSTOMER</v>
      </c>
      <c r="B194" s="8">
        <f ca="1">+Allocators!D838</f>
        <v>4.448897179542867E-2</v>
      </c>
      <c r="C194" s="8">
        <f ca="1">+Allocators!E838</f>
        <v>2.0639416007139842E-2</v>
      </c>
      <c r="D194" s="8">
        <f ca="1">+Allocators!F838</f>
        <v>6.1182654538105329E-3</v>
      </c>
      <c r="E194" s="8">
        <f ca="1">+Allocators!G838</f>
        <v>1.6830019885371143E-3</v>
      </c>
      <c r="F194" s="8">
        <f ca="1">+Allocators!H838</f>
        <v>4.4925478189922219E-4</v>
      </c>
      <c r="G194" s="8">
        <f ca="1">+Allocators!I838</f>
        <v>1.0086513212428949E-4</v>
      </c>
      <c r="H194" s="8">
        <f ca="1">+Allocators!J838</f>
        <v>4.2028376967290346E-4</v>
      </c>
      <c r="I194" s="8">
        <f ca="1">+Allocators!K838</f>
        <v>1.2732578972061271E-4</v>
      </c>
      <c r="J194" s="8">
        <f ca="1">+Allocators!L838</f>
        <v>2.7500401938924073E-4</v>
      </c>
      <c r="K194" s="8">
        <f ca="1">+Allocators!M838</f>
        <v>6.0230677102961418E-5</v>
      </c>
      <c r="L194" s="8">
        <f ca="1">+Allocators!N838</f>
        <v>2.3608353694445053E-6</v>
      </c>
      <c r="M194" s="8">
        <f ca="1">+Allocators!O838</f>
        <v>6.5455524624573062E-5</v>
      </c>
      <c r="N194" s="8">
        <f ca="1">+Allocators!P838</f>
        <v>3.5228627801306189E-4</v>
      </c>
      <c r="O194" s="8">
        <f ca="1">+Allocators!Q838</f>
        <v>6.6664103566749683E-5</v>
      </c>
      <c r="P194" s="8">
        <f ca="1">+Allocators!R838</f>
        <v>1.0707739039402397E-4</v>
      </c>
      <c r="Q194" s="8">
        <f ca="1">+Allocators!S838</f>
        <v>1.5464500869609594E-6</v>
      </c>
      <c r="R194" s="8">
        <f ca="1">+Allocators!T838</f>
        <v>2.9450914262778323E-6</v>
      </c>
      <c r="S194" s="8">
        <f ca="1">+Allocators!U838</f>
        <v>1.2000209434443443E-2</v>
      </c>
      <c r="T194" s="8">
        <f ca="1">+Allocators!V838</f>
        <v>2.0167790681074292E-3</v>
      </c>
    </row>
    <row r="195" spans="1:20">
      <c r="A195" s="14" t="str">
        <f>CONCATENATE(Allocators!A839," ",Allocators!B839)</f>
        <v>EXP_OTHTAX_PSC TOTAL</v>
      </c>
      <c r="B195" s="8">
        <f ca="1">+Allocators!D839</f>
        <v>1.0000000000000002</v>
      </c>
      <c r="C195" s="8">
        <f ca="1">+Allocators!E839</f>
        <v>0.43223777526660873</v>
      </c>
      <c r="D195" s="8">
        <f ca="1">+Allocators!F839</f>
        <v>3.7217344851764957E-2</v>
      </c>
      <c r="E195" s="8">
        <f ca="1">+Allocators!G839</f>
        <v>0.10341893113560642</v>
      </c>
      <c r="F195" s="8">
        <f ca="1">+Allocators!H839</f>
        <v>3.1085488670032939E-3</v>
      </c>
      <c r="G195" s="8">
        <f ca="1">+Allocators!I839</f>
        <v>3.1887396764926118E-4</v>
      </c>
      <c r="H195" s="8">
        <f ca="1">+Allocators!J839</f>
        <v>8.2319460162346425E-2</v>
      </c>
      <c r="I195" s="8">
        <f ca="1">+Allocators!K839</f>
        <v>1.4884591078310645E-2</v>
      </c>
      <c r="J195" s="8">
        <f ca="1">+Allocators!L839</f>
        <v>5.4505788975658977E-3</v>
      </c>
      <c r="K195" s="8">
        <f ca="1">+Allocators!M839</f>
        <v>2.7392415998168669E-4</v>
      </c>
      <c r="L195" s="8">
        <f ca="1">+Allocators!N839</f>
        <v>2.479377778140183E-3</v>
      </c>
      <c r="M195" s="8">
        <f ca="1">+Allocators!O839</f>
        <v>4.2218375585955537E-2</v>
      </c>
      <c r="N195" s="8">
        <f ca="1">+Allocators!P839</f>
        <v>0.19930143679407616</v>
      </c>
      <c r="O195" s="8">
        <f ca="1">+Allocators!Q839</f>
        <v>3.4021340600365831E-2</v>
      </c>
      <c r="P195" s="8">
        <f ca="1">+Allocators!R839</f>
        <v>2.2719391038694071E-2</v>
      </c>
      <c r="Q195" s="8">
        <f ca="1">+Allocators!S839</f>
        <v>3.2945828900368251E-4</v>
      </c>
      <c r="R195" s="8">
        <f ca="1">+Allocators!T839</f>
        <v>3.8935997822871411E-4</v>
      </c>
      <c r="S195" s="8">
        <f ca="1">+Allocators!U839</f>
        <v>1.6492135722013447E-2</v>
      </c>
      <c r="T195" s="8">
        <f ca="1">+Allocators!V839</f>
        <v>2.8190958266850336E-3</v>
      </c>
    </row>
    <row r="196" spans="1:20"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</row>
    <row r="197" spans="1:20">
      <c r="A197" s="37" t="str">
        <f>CONCATENATE(Allocators!A985," ",Allocators!B985)</f>
        <v>FORF_DISC_FXNL PRODUCTION</v>
      </c>
      <c r="B197" s="31">
        <f ca="1">+Allocators!D985</f>
        <v>0.46296584328469603</v>
      </c>
      <c r="C197" s="31">
        <f ca="1">+Allocators!E985</f>
        <v>0.33435629692242702</v>
      </c>
      <c r="D197" s="31">
        <f ca="1">+Allocators!F985</f>
        <v>2.2225291955893001E-2</v>
      </c>
      <c r="E197" s="31">
        <f ca="1">+Allocators!G985</f>
        <v>4.2737564079950968E-2</v>
      </c>
      <c r="F197" s="31">
        <f ca="1">+Allocators!H985</f>
        <v>5.2257935974976439E-4</v>
      </c>
      <c r="G197" s="31">
        <f ca="1">+Allocators!I985</f>
        <v>6.1465325048705354E-5</v>
      </c>
      <c r="H197" s="31">
        <f ca="1">+Allocators!J985</f>
        <v>1.4317358896312067E-2</v>
      </c>
      <c r="I197" s="31">
        <f ca="1">+Allocators!K985</f>
        <v>9.4342554037092994E-3</v>
      </c>
      <c r="J197" s="31">
        <f ca="1">+Allocators!L985</f>
        <v>2.2191432465861571E-3</v>
      </c>
      <c r="K197" s="31">
        <f ca="1">+Allocators!M985</f>
        <v>3.8800219487260528E-5</v>
      </c>
      <c r="L197" s="31">
        <f ca="1">+Allocators!N985</f>
        <v>5.3543968107730346E-4</v>
      </c>
      <c r="M197" s="31">
        <f ca="1">+Allocators!O985</f>
        <v>1.3621643165119416E-2</v>
      </c>
      <c r="N197" s="31">
        <f ca="1">+Allocators!P985</f>
        <v>2.2134608422929639E-2</v>
      </c>
      <c r="O197" s="31">
        <f ca="1">+Allocators!Q985</f>
        <v>7.6139660640541645E-4</v>
      </c>
      <c r="P197" s="31">
        <f ca="1">+Allocators!R985</f>
        <v>0</v>
      </c>
      <c r="Q197" s="31">
        <f ca="1">+Allocators!S985</f>
        <v>0</v>
      </c>
      <c r="R197" s="31">
        <f ca="1">+Allocators!T985</f>
        <v>0</v>
      </c>
      <c r="S197" s="31">
        <f ca="1">+Allocators!U985</f>
        <v>0</v>
      </c>
      <c r="T197" s="31">
        <f ca="1">+Allocators!V985</f>
        <v>0</v>
      </c>
    </row>
    <row r="198" spans="1:20">
      <c r="A198" s="37" t="str">
        <f>CONCATENATE(Allocators!A986," ",Allocators!B986)</f>
        <v>FORF_DISC_FXNL BULKTRAN</v>
      </c>
      <c r="B198" s="31">
        <f ca="1">+Allocators!D986</f>
        <v>-4.8214884435953606E-2</v>
      </c>
      <c r="C198" s="31">
        <f ca="1">+Allocators!E986</f>
        <v>-4.7704520237897848E-2</v>
      </c>
      <c r="D198" s="31">
        <f ca="1">+Allocators!F986</f>
        <v>3.0303251459365931E-4</v>
      </c>
      <c r="E198" s="31">
        <f ca="1">+Allocators!G986</f>
        <v>-1.415529228007151E-4</v>
      </c>
      <c r="F198" s="31">
        <f ca="1">+Allocators!H986</f>
        <v>3.1483313894818591E-6</v>
      </c>
      <c r="G198" s="31">
        <f ca="1">+Allocators!I986</f>
        <v>1.4958714161664471E-5</v>
      </c>
      <c r="H198" s="31">
        <f ca="1">+Allocators!J986</f>
        <v>-4.9732796131695986E-5</v>
      </c>
      <c r="I198" s="31">
        <f ca="1">+Allocators!K986</f>
        <v>1.3511930294831634E-4</v>
      </c>
      <c r="J198" s="31">
        <f ca="1">+Allocators!L986</f>
        <v>5.9336586420883332E-5</v>
      </c>
      <c r="K198" s="31">
        <f ca="1">+Allocators!M986</f>
        <v>6.0665957689459905E-6</v>
      </c>
      <c r="L198" s="31">
        <f ca="1">+Allocators!N986</f>
        <v>-4.0001254519393936E-5</v>
      </c>
      <c r="M198" s="31">
        <f ca="1">+Allocators!O986</f>
        <v>-4.0205899741816131E-4</v>
      </c>
      <c r="N198" s="31">
        <f ca="1">+Allocators!P986</f>
        <v>-4.006995665840385E-4</v>
      </c>
      <c r="O198" s="31">
        <f ca="1">+Allocators!Q986</f>
        <v>2.0192941153005157E-6</v>
      </c>
      <c r="P198" s="31">
        <f ca="1">+Allocators!R986</f>
        <v>0</v>
      </c>
      <c r="Q198" s="31">
        <f ca="1">+Allocators!S986</f>
        <v>0</v>
      </c>
      <c r="R198" s="31">
        <f ca="1">+Allocators!T986</f>
        <v>0</v>
      </c>
      <c r="S198" s="31">
        <f ca="1">+Allocators!U986</f>
        <v>0</v>
      </c>
      <c r="T198" s="31">
        <f ca="1">+Allocators!V986</f>
        <v>0</v>
      </c>
    </row>
    <row r="199" spans="1:20">
      <c r="A199" s="37" t="str">
        <f>CONCATENATE(Allocators!A987," ",Allocators!B987)</f>
        <v>FORF_DISC_FXNL SUBTRAN</v>
      </c>
      <c r="B199" s="31">
        <f ca="1">+Allocators!D987</f>
        <v>-1.0197700630678553E-2</v>
      </c>
      <c r="C199" s="31">
        <f ca="1">+Allocators!E987</f>
        <v>-1.0028720860502478E-2</v>
      </c>
      <c r="D199" s="31">
        <f ca="1">+Allocators!F987</f>
        <v>5.3922865689417337E-5</v>
      </c>
      <c r="E199" s="31">
        <f ca="1">+Allocators!G987</f>
        <v>-4.3590994965325273E-5</v>
      </c>
      <c r="F199" s="31">
        <f ca="1">+Allocators!H987</f>
        <v>3.4212592133207528E-7</v>
      </c>
      <c r="G199" s="31">
        <f ca="1">+Allocators!I987</f>
        <v>5.1132745670347482E-6</v>
      </c>
      <c r="H199" s="31">
        <f ca="1">+Allocators!J987</f>
        <v>-1.4792503271716182E-5</v>
      </c>
      <c r="I199" s="31">
        <f ca="1">+Allocators!K987</f>
        <v>2.3527265366126754E-5</v>
      </c>
      <c r="J199" s="31">
        <f ca="1">+Allocators!L987</f>
        <v>1.4172388351933589E-5</v>
      </c>
      <c r="K199" s="31">
        <f ca="1">+Allocators!M987</f>
        <v>0</v>
      </c>
      <c r="L199" s="31">
        <f ca="1">+Allocators!N987</f>
        <v>-8.2101234784816265E-6</v>
      </c>
      <c r="M199" s="31">
        <f ca="1">+Allocators!O987</f>
        <v>-8.5773625876559286E-5</v>
      </c>
      <c r="N199" s="31">
        <f ca="1">+Allocators!P987</f>
        <v>-1.1636694035745318E-4</v>
      </c>
      <c r="O199" s="31">
        <f ca="1">+Allocators!Q987</f>
        <v>0</v>
      </c>
      <c r="P199" s="31">
        <f ca="1">+Allocators!R987</f>
        <v>0</v>
      </c>
      <c r="Q199" s="31">
        <f ca="1">+Allocators!S987</f>
        <v>0</v>
      </c>
      <c r="R199" s="31">
        <f ca="1">+Allocators!T987</f>
        <v>0</v>
      </c>
      <c r="S199" s="31">
        <f ca="1">+Allocators!U987</f>
        <v>2.6764978776147934E-6</v>
      </c>
      <c r="T199" s="31">
        <f ca="1">+Allocators!V987</f>
        <v>0</v>
      </c>
    </row>
    <row r="200" spans="1:20">
      <c r="A200" s="37" t="str">
        <f>CONCATENATE(Allocators!A988," ",Allocators!B988)</f>
        <v>FORF_DISC_FXNL DISTPRI</v>
      </c>
      <c r="B200" s="31">
        <f ca="1">+Allocators!D988</f>
        <v>0.1433097562215444</v>
      </c>
      <c r="C200" s="31">
        <f ca="1">+Allocators!E988</f>
        <v>0.10107490927593896</v>
      </c>
      <c r="D200" s="31">
        <f ca="1">+Allocators!F988</f>
        <v>8.6529309943018159E-3</v>
      </c>
      <c r="E200" s="31">
        <f ca="1">+Allocators!G988</f>
        <v>1.7478676584913391E-2</v>
      </c>
      <c r="F200" s="31">
        <f ca="1">+Allocators!H988</f>
        <v>2.4916862376579837E-4</v>
      </c>
      <c r="G200" s="31">
        <f ca="1">+Allocators!I988</f>
        <v>0</v>
      </c>
      <c r="H200" s="31">
        <f ca="1">+Allocators!J988</f>
        <v>5.7733976687094138E-3</v>
      </c>
      <c r="I200" s="31">
        <f ca="1">+Allocators!K988</f>
        <v>3.9685200308833303E-3</v>
      </c>
      <c r="J200" s="31">
        <f ca="1">+Allocators!L988</f>
        <v>0</v>
      </c>
      <c r="K200" s="31">
        <f ca="1">+Allocators!M988</f>
        <v>0</v>
      </c>
      <c r="L200" s="31">
        <f ca="1">+Allocators!N988</f>
        <v>2.1352801272455635E-4</v>
      </c>
      <c r="M200" s="31">
        <f ca="1">+Allocators!O988</f>
        <v>5.8169726928017076E-3</v>
      </c>
      <c r="N200" s="31">
        <f ca="1">+Allocators!P988</f>
        <v>0</v>
      </c>
      <c r="O200" s="31">
        <f ca="1">+Allocators!Q988</f>
        <v>0</v>
      </c>
      <c r="P200" s="31">
        <f ca="1">+Allocators!R988</f>
        <v>0</v>
      </c>
      <c r="Q200" s="31">
        <f ca="1">+Allocators!S988</f>
        <v>0</v>
      </c>
      <c r="R200" s="31">
        <f ca="1">+Allocators!T988</f>
        <v>0</v>
      </c>
      <c r="S200" s="31">
        <f ca="1">+Allocators!U988</f>
        <v>8.1652337505422912E-5</v>
      </c>
      <c r="T200" s="31">
        <f ca="1">+Allocators!V988</f>
        <v>0</v>
      </c>
    </row>
    <row r="201" spans="1:20">
      <c r="A201" s="37" t="str">
        <f>CONCATENATE(Allocators!A989," ",Allocators!B989)</f>
        <v>FORF_DISC_FXNL DISTSEC</v>
      </c>
      <c r="B201" s="31">
        <f ca="1">+Allocators!D989</f>
        <v>6.2048842552486064E-2</v>
      </c>
      <c r="C201" s="31">
        <f ca="1">+Allocators!E989</f>
        <v>4.743969961320698E-2</v>
      </c>
      <c r="D201" s="31">
        <f ca="1">+Allocators!F989</f>
        <v>4.5475795279676604E-3</v>
      </c>
      <c r="E201" s="31">
        <f ca="1">+Allocators!G989</f>
        <v>7.5874776173625981E-3</v>
      </c>
      <c r="F201" s="31">
        <f ca="1">+Allocators!H989</f>
        <v>0</v>
      </c>
      <c r="G201" s="31">
        <f ca="1">+Allocators!I989</f>
        <v>0</v>
      </c>
      <c r="H201" s="31">
        <f ca="1">+Allocators!J989</f>
        <v>2.1286002361638502E-3</v>
      </c>
      <c r="I201" s="31">
        <f ca="1">+Allocators!K989</f>
        <v>0</v>
      </c>
      <c r="J201" s="31">
        <f ca="1">+Allocators!L989</f>
        <v>0</v>
      </c>
      <c r="K201" s="31">
        <f ca="1">+Allocators!M989</f>
        <v>0</v>
      </c>
      <c r="L201" s="31">
        <f ca="1">+Allocators!N989</f>
        <v>5.8057318380320151E-5</v>
      </c>
      <c r="M201" s="31">
        <f ca="1">+Allocators!O989</f>
        <v>0</v>
      </c>
      <c r="N201" s="31">
        <f ca="1">+Allocators!P989</f>
        <v>0</v>
      </c>
      <c r="O201" s="31">
        <f ca="1">+Allocators!Q989</f>
        <v>0</v>
      </c>
      <c r="P201" s="31">
        <f ca="1">+Allocators!R989</f>
        <v>0</v>
      </c>
      <c r="Q201" s="31">
        <f ca="1">+Allocators!S989</f>
        <v>0</v>
      </c>
      <c r="R201" s="31">
        <f ca="1">+Allocators!T989</f>
        <v>0</v>
      </c>
      <c r="S201" s="31">
        <f ca="1">+Allocators!U989</f>
        <v>2.8742823940465463E-4</v>
      </c>
      <c r="T201" s="31">
        <f ca="1">+Allocators!V989</f>
        <v>0</v>
      </c>
    </row>
    <row r="202" spans="1:20">
      <c r="A202" s="37" t="str">
        <f>CONCATENATE(Allocators!A990," ",Allocators!B990)</f>
        <v>FORF_DISC_FXNL ENERGY</v>
      </c>
      <c r="B202" s="31">
        <f ca="1">+Allocators!D990</f>
        <v>0.34081293955467706</v>
      </c>
      <c r="C202" s="31">
        <f ca="1">+Allocators!E990</f>
        <v>0.23036576880491477</v>
      </c>
      <c r="D202" s="31">
        <f ca="1">+Allocators!F990</f>
        <v>1.5120425388973647E-2</v>
      </c>
      <c r="E202" s="31">
        <f ca="1">+Allocators!G990</f>
        <v>2.9784164073780896E-2</v>
      </c>
      <c r="F202" s="31">
        <f ca="1">+Allocators!H990</f>
        <v>3.9224825355165655E-4</v>
      </c>
      <c r="G202" s="31">
        <f ca="1">+Allocators!I990</f>
        <v>1.9587904963772661E-5</v>
      </c>
      <c r="H202" s="31">
        <f ca="1">+Allocators!J990</f>
        <v>1.2085349206387395E-2</v>
      </c>
      <c r="I202" s="31">
        <f ca="1">+Allocators!K990</f>
        <v>7.922231320495951E-3</v>
      </c>
      <c r="J202" s="31">
        <f ca="1">+Allocators!L990</f>
        <v>2.00148000310832E-3</v>
      </c>
      <c r="K202" s="31">
        <f ca="1">+Allocators!M990</f>
        <v>5.0731553637581275E-5</v>
      </c>
      <c r="L202" s="31">
        <f ca="1">+Allocators!N990</f>
        <v>5.8854045800433696E-4</v>
      </c>
      <c r="M202" s="31">
        <f ca="1">+Allocators!O990</f>
        <v>1.495569205184314E-2</v>
      </c>
      <c r="N202" s="31">
        <f ca="1">+Allocators!P990</f>
        <v>2.5423674269143839E-2</v>
      </c>
      <c r="O202" s="31">
        <f ca="1">+Allocators!Q990</f>
        <v>1.0604247346972439E-3</v>
      </c>
      <c r="P202" s="31">
        <f ca="1">+Allocators!R990</f>
        <v>0</v>
      </c>
      <c r="Q202" s="31">
        <f ca="1">+Allocators!S990</f>
        <v>0</v>
      </c>
      <c r="R202" s="31">
        <f ca="1">+Allocators!T990</f>
        <v>0</v>
      </c>
      <c r="S202" s="31">
        <f ca="1">+Allocators!U990</f>
        <v>1.0426215311744767E-3</v>
      </c>
      <c r="T202" s="31">
        <f ca="1">+Allocators!V990</f>
        <v>0</v>
      </c>
    </row>
    <row r="203" spans="1:20">
      <c r="A203" s="37" t="str">
        <f>CONCATENATE(Allocators!A991," ",Allocators!B991)</f>
        <v>FORF_DISC_FXNL CUSTOMER</v>
      </c>
      <c r="B203" s="31">
        <f ca="1">+Allocators!D991</f>
        <v>4.9275203453228972E-2</v>
      </c>
      <c r="C203" s="31">
        <f ca="1">+Allocators!E991</f>
        <v>3.2869927088216636E-2</v>
      </c>
      <c r="D203" s="31">
        <f ca="1">+Allocators!F991</f>
        <v>1.0014418226545869E-2</v>
      </c>
      <c r="E203" s="31">
        <f ca="1">+Allocators!G991</f>
        <v>1.6113186742861105E-3</v>
      </c>
      <c r="F203" s="31">
        <f ca="1">+Allocators!H991</f>
        <v>1.9723240960486734E-4</v>
      </c>
      <c r="G203" s="31">
        <f ca="1">+Allocators!I991</f>
        <v>4.6787133763934897E-5</v>
      </c>
      <c r="H203" s="31">
        <f ca="1">+Allocators!J991</f>
        <v>1.7571107373917579E-4</v>
      </c>
      <c r="I203" s="31">
        <f ca="1">+Allocators!K991</f>
        <v>1.8536111345786535E-4</v>
      </c>
      <c r="J203" s="31">
        <f ca="1">+Allocators!L991</f>
        <v>2.2816858983081635E-4</v>
      </c>
      <c r="K203" s="31">
        <f ca="1">+Allocators!M991</f>
        <v>2.6944923218268007E-5</v>
      </c>
      <c r="L203" s="31">
        <f ca="1">+Allocators!N991</f>
        <v>1.2841580293942888E-6</v>
      </c>
      <c r="M203" s="31">
        <f ca="1">+Allocators!O991</f>
        <v>5.2650353162174485E-5</v>
      </c>
      <c r="N203" s="31">
        <f ca="1">+Allocators!P991</f>
        <v>8.3297540703647965E-5</v>
      </c>
      <c r="O203" s="31">
        <f ca="1">+Allocators!Q991</f>
        <v>3.5807939741931727E-6</v>
      </c>
      <c r="P203" s="31">
        <f ca="1">+Allocators!R991</f>
        <v>0</v>
      </c>
      <c r="Q203" s="31">
        <f ca="1">+Allocators!S991</f>
        <v>0</v>
      </c>
      <c r="R203" s="31">
        <f ca="1">+Allocators!T991</f>
        <v>0</v>
      </c>
      <c r="S203" s="31">
        <f ca="1">+Allocators!U991</f>
        <v>3.7785213746960155E-3</v>
      </c>
      <c r="T203" s="31">
        <f ca="1">+Allocators!V991</f>
        <v>0</v>
      </c>
    </row>
    <row r="204" spans="1:20">
      <c r="A204" s="37" t="str">
        <f>CONCATENATE(Allocators!A992," ",Allocators!B992)</f>
        <v>FORF_DISC_FXNL TOTAL</v>
      </c>
      <c r="B204" s="31">
        <f ca="1">+Allocators!D992</f>
        <v>1.0000000000000002</v>
      </c>
      <c r="C204" s="31">
        <f ca="1">+Allocators!E992</f>
        <v>0.68837336060630394</v>
      </c>
      <c r="D204" s="31">
        <f ca="1">+Allocators!F992</f>
        <v>6.0917601473965063E-2</v>
      </c>
      <c r="E204" s="31">
        <f ca="1">+Allocators!G992</f>
        <v>9.901405711252792E-2</v>
      </c>
      <c r="F204" s="31">
        <f ca="1">+Allocators!H992</f>
        <v>1.3647191039829008E-3</v>
      </c>
      <c r="G204" s="31">
        <f ca="1">+Allocators!I992</f>
        <v>1.479123525051123E-4</v>
      </c>
      <c r="H204" s="31">
        <f ca="1">+Allocators!J992</f>
        <v>3.4415891781908486E-2</v>
      </c>
      <c r="I204" s="31">
        <f ca="1">+Allocators!K992</f>
        <v>2.1669014436860885E-2</v>
      </c>
      <c r="J204" s="31">
        <f ca="1">+Allocators!L992</f>
        <v>4.5223008142981098E-3</v>
      </c>
      <c r="K204" s="31">
        <f ca="1">+Allocators!M992</f>
        <v>1.2254329211205576E-4</v>
      </c>
      <c r="L204" s="31">
        <f ca="1">+Allocators!N992</f>
        <v>1.3486382502180358E-3</v>
      </c>
      <c r="M204" s="31">
        <f ca="1">+Allocators!O992</f>
        <v>3.3959125639631715E-2</v>
      </c>
      <c r="N204" s="31">
        <f ca="1">+Allocators!P992</f>
        <v>4.7124513725835628E-2</v>
      </c>
      <c r="O204" s="31">
        <f ca="1">+Allocators!Q992</f>
        <v>1.8274214291921546E-3</v>
      </c>
      <c r="P204" s="31">
        <f ca="1">+Allocators!R992</f>
        <v>0</v>
      </c>
      <c r="Q204" s="31">
        <f ca="1">+Allocators!S992</f>
        <v>0</v>
      </c>
      <c r="R204" s="31">
        <f ca="1">+Allocators!T992</f>
        <v>0</v>
      </c>
      <c r="S204" s="31">
        <f ca="1">+Allocators!U992</f>
        <v>5.1928999806581848E-3</v>
      </c>
      <c r="T204" s="31">
        <f ca="1">+Allocators!V992</f>
        <v>0</v>
      </c>
    </row>
    <row r="205" spans="1:20">
      <c r="A205" s="37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</row>
    <row r="206" spans="1:20">
      <c r="A206" s="14" t="str">
        <f>CONCATENATE(Allocators!A185," ",Allocators!B185)</f>
        <v>FUELREV PRODUCTION</v>
      </c>
      <c r="B206" s="8">
        <f>+Allocators!D185</f>
        <v>0</v>
      </c>
      <c r="C206" s="8">
        <f>+Allocators!E185</f>
        <v>0</v>
      </c>
      <c r="D206" s="8">
        <f>+Allocators!F185</f>
        <v>0</v>
      </c>
      <c r="E206" s="8">
        <f>+Allocators!G185</f>
        <v>0</v>
      </c>
      <c r="F206" s="8">
        <f>+Allocators!H185</f>
        <v>0</v>
      </c>
      <c r="G206" s="8">
        <f>+Allocators!I185</f>
        <v>0</v>
      </c>
      <c r="H206" s="8">
        <f>+Allocators!J185</f>
        <v>0</v>
      </c>
      <c r="I206" s="8">
        <f>+Allocators!K185</f>
        <v>0</v>
      </c>
      <c r="J206" s="8">
        <f>+Allocators!L185</f>
        <v>0</v>
      </c>
      <c r="K206" s="8">
        <f>+Allocators!M185</f>
        <v>0</v>
      </c>
      <c r="L206" s="8">
        <f>+Allocators!N185</f>
        <v>0</v>
      </c>
      <c r="M206" s="8">
        <f>+Allocators!O185</f>
        <v>0</v>
      </c>
      <c r="N206" s="8">
        <f>+Allocators!P185</f>
        <v>0</v>
      </c>
      <c r="O206" s="8">
        <f>+Allocators!Q185</f>
        <v>0</v>
      </c>
      <c r="P206" s="8">
        <f>+Allocators!R185</f>
        <v>0</v>
      </c>
      <c r="Q206" s="8">
        <f>+Allocators!S185</f>
        <v>0</v>
      </c>
      <c r="R206" s="8">
        <f>+Allocators!T185</f>
        <v>0</v>
      </c>
      <c r="S206" s="8">
        <f>+Allocators!U185</f>
        <v>0</v>
      </c>
      <c r="T206" s="8">
        <f>+Allocators!V185</f>
        <v>0</v>
      </c>
    </row>
    <row r="207" spans="1:20">
      <c r="A207" s="14" t="str">
        <f>CONCATENATE(Allocators!A186," ",Allocators!B186)</f>
        <v>FUELREV BULKTRAN</v>
      </c>
      <c r="B207" s="8">
        <f>+Allocators!D186</f>
        <v>0</v>
      </c>
      <c r="C207" s="8">
        <f>+Allocators!E186</f>
        <v>0</v>
      </c>
      <c r="D207" s="8">
        <f>+Allocators!F186</f>
        <v>0</v>
      </c>
      <c r="E207" s="8">
        <f>+Allocators!G186</f>
        <v>0</v>
      </c>
      <c r="F207" s="8">
        <f>+Allocators!H186</f>
        <v>0</v>
      </c>
      <c r="G207" s="8">
        <f>+Allocators!I186</f>
        <v>0</v>
      </c>
      <c r="H207" s="8">
        <f>+Allocators!J186</f>
        <v>0</v>
      </c>
      <c r="I207" s="8">
        <f>+Allocators!K186</f>
        <v>0</v>
      </c>
      <c r="J207" s="8">
        <f>+Allocators!L186</f>
        <v>0</v>
      </c>
      <c r="K207" s="8">
        <f>+Allocators!M186</f>
        <v>0</v>
      </c>
      <c r="L207" s="8">
        <f>+Allocators!N186</f>
        <v>0</v>
      </c>
      <c r="M207" s="8">
        <f>+Allocators!O186</f>
        <v>0</v>
      </c>
      <c r="N207" s="8">
        <f>+Allocators!P186</f>
        <v>0</v>
      </c>
      <c r="O207" s="8">
        <f>+Allocators!Q186</f>
        <v>0</v>
      </c>
      <c r="P207" s="8">
        <f>+Allocators!R186</f>
        <v>0</v>
      </c>
      <c r="Q207" s="8">
        <f>+Allocators!S186</f>
        <v>0</v>
      </c>
      <c r="R207" s="8">
        <f>+Allocators!T186</f>
        <v>0</v>
      </c>
      <c r="S207" s="8">
        <f>+Allocators!U186</f>
        <v>0</v>
      </c>
      <c r="T207" s="8">
        <f>+Allocators!V186</f>
        <v>0</v>
      </c>
    </row>
    <row r="208" spans="1:20">
      <c r="A208" s="14" t="str">
        <f>CONCATENATE(Allocators!A187," ",Allocators!B187)</f>
        <v>FUELREV SUBTRAN</v>
      </c>
      <c r="B208" s="8">
        <f>+Allocators!D187</f>
        <v>0</v>
      </c>
      <c r="C208" s="8">
        <f>+Allocators!E187</f>
        <v>0</v>
      </c>
      <c r="D208" s="8">
        <f>+Allocators!F187</f>
        <v>0</v>
      </c>
      <c r="E208" s="8">
        <f>+Allocators!G187</f>
        <v>0</v>
      </c>
      <c r="F208" s="8">
        <f>+Allocators!H187</f>
        <v>0</v>
      </c>
      <c r="G208" s="8">
        <f>+Allocators!I187</f>
        <v>0</v>
      </c>
      <c r="H208" s="8">
        <f>+Allocators!J187</f>
        <v>0</v>
      </c>
      <c r="I208" s="8">
        <f>+Allocators!K187</f>
        <v>0</v>
      </c>
      <c r="J208" s="8">
        <f>+Allocators!L187</f>
        <v>0</v>
      </c>
      <c r="K208" s="8">
        <f>+Allocators!M187</f>
        <v>0</v>
      </c>
      <c r="L208" s="8">
        <f>+Allocators!N187</f>
        <v>0</v>
      </c>
      <c r="M208" s="8">
        <f>+Allocators!O187</f>
        <v>0</v>
      </c>
      <c r="N208" s="8">
        <f>+Allocators!P187</f>
        <v>0</v>
      </c>
      <c r="O208" s="8">
        <f>+Allocators!Q187</f>
        <v>0</v>
      </c>
      <c r="P208" s="8">
        <f>+Allocators!R187</f>
        <v>0</v>
      </c>
      <c r="Q208" s="8">
        <f>+Allocators!S187</f>
        <v>0</v>
      </c>
      <c r="R208" s="8">
        <f>+Allocators!T187</f>
        <v>0</v>
      </c>
      <c r="S208" s="8">
        <f>+Allocators!U187</f>
        <v>0</v>
      </c>
      <c r="T208" s="8">
        <f>+Allocators!V187</f>
        <v>0</v>
      </c>
    </row>
    <row r="209" spans="1:20">
      <c r="A209" s="14" t="str">
        <f>CONCATENATE(Allocators!A188," ",Allocators!B188)</f>
        <v>FUELREV DISTPRI</v>
      </c>
      <c r="B209" s="8">
        <f>+Allocators!D188</f>
        <v>0</v>
      </c>
      <c r="C209" s="8">
        <f>+Allocators!E188</f>
        <v>0</v>
      </c>
      <c r="D209" s="8">
        <f>+Allocators!F188</f>
        <v>0</v>
      </c>
      <c r="E209" s="8">
        <f>+Allocators!G188</f>
        <v>0</v>
      </c>
      <c r="F209" s="8">
        <f>+Allocators!H188</f>
        <v>0</v>
      </c>
      <c r="G209" s="8">
        <f>+Allocators!I188</f>
        <v>0</v>
      </c>
      <c r="H209" s="8">
        <f>+Allocators!J188</f>
        <v>0</v>
      </c>
      <c r="I209" s="8">
        <f>+Allocators!K188</f>
        <v>0</v>
      </c>
      <c r="J209" s="8">
        <f>+Allocators!L188</f>
        <v>0</v>
      </c>
      <c r="K209" s="8">
        <f>+Allocators!M188</f>
        <v>0</v>
      </c>
      <c r="L209" s="8">
        <f>+Allocators!N188</f>
        <v>0</v>
      </c>
      <c r="M209" s="8">
        <f>+Allocators!O188</f>
        <v>0</v>
      </c>
      <c r="N209" s="8">
        <f>+Allocators!P188</f>
        <v>0</v>
      </c>
      <c r="O209" s="8">
        <f>+Allocators!Q188</f>
        <v>0</v>
      </c>
      <c r="P209" s="8">
        <f>+Allocators!R188</f>
        <v>0</v>
      </c>
      <c r="Q209" s="8">
        <f>+Allocators!S188</f>
        <v>0</v>
      </c>
      <c r="R209" s="8">
        <f>+Allocators!T188</f>
        <v>0</v>
      </c>
      <c r="S209" s="8">
        <f>+Allocators!U188</f>
        <v>0</v>
      </c>
      <c r="T209" s="8">
        <f>+Allocators!V188</f>
        <v>0</v>
      </c>
    </row>
    <row r="210" spans="1:20">
      <c r="A210" s="14" t="str">
        <f>CONCATENATE(Allocators!A189," ",Allocators!B189)</f>
        <v>FUELREV DISTSEC</v>
      </c>
      <c r="B210" s="8">
        <f>+Allocators!D189</f>
        <v>0</v>
      </c>
      <c r="C210" s="8">
        <f>+Allocators!E189</f>
        <v>0</v>
      </c>
      <c r="D210" s="8">
        <f>+Allocators!F189</f>
        <v>0</v>
      </c>
      <c r="E210" s="8">
        <f>+Allocators!G189</f>
        <v>0</v>
      </c>
      <c r="F210" s="8">
        <f>+Allocators!H189</f>
        <v>0</v>
      </c>
      <c r="G210" s="8">
        <f>+Allocators!I189</f>
        <v>0</v>
      </c>
      <c r="H210" s="8">
        <f>+Allocators!J189</f>
        <v>0</v>
      </c>
      <c r="I210" s="8">
        <f>+Allocators!K189</f>
        <v>0</v>
      </c>
      <c r="J210" s="8">
        <f>+Allocators!L189</f>
        <v>0</v>
      </c>
      <c r="K210" s="8">
        <f>+Allocators!M189</f>
        <v>0</v>
      </c>
      <c r="L210" s="8">
        <f>+Allocators!N189</f>
        <v>0</v>
      </c>
      <c r="M210" s="8">
        <f>+Allocators!O189</f>
        <v>0</v>
      </c>
      <c r="N210" s="8">
        <f>+Allocators!P189</f>
        <v>0</v>
      </c>
      <c r="O210" s="8">
        <f>+Allocators!Q189</f>
        <v>0</v>
      </c>
      <c r="P210" s="8">
        <f>+Allocators!R189</f>
        <v>0</v>
      </c>
      <c r="Q210" s="8">
        <f>+Allocators!S189</f>
        <v>0</v>
      </c>
      <c r="R210" s="8">
        <f>+Allocators!T189</f>
        <v>0</v>
      </c>
      <c r="S210" s="8">
        <f>+Allocators!U189</f>
        <v>0</v>
      </c>
      <c r="T210" s="8">
        <f>+Allocators!V189</f>
        <v>0</v>
      </c>
    </row>
    <row r="211" spans="1:20">
      <c r="A211" s="14" t="str">
        <f>CONCATENATE(Allocators!A190," ",Allocators!B190)</f>
        <v>FUELREV ENERGY</v>
      </c>
      <c r="B211" s="8">
        <f>+Allocators!D190</f>
        <v>1</v>
      </c>
      <c r="C211" s="8">
        <f>+Allocators!E190</f>
        <v>0.34480141670171333</v>
      </c>
      <c r="D211" s="8">
        <f>+Allocators!F190</f>
        <v>2.355167865019735E-2</v>
      </c>
      <c r="E211" s="8">
        <f>+Allocators!G190</f>
        <v>7.8945975877775645E-2</v>
      </c>
      <c r="F211" s="8">
        <f>+Allocators!H190</f>
        <v>2.8689252496373213E-3</v>
      </c>
      <c r="G211" s="8">
        <f>+Allocators!I190</f>
        <v>3.3391844868366796E-4</v>
      </c>
      <c r="H211" s="8">
        <f>+Allocators!J190</f>
        <v>7.0930823745750715E-2</v>
      </c>
      <c r="I211" s="8">
        <f>+Allocators!K190</f>
        <v>1.3385803274109218E-2</v>
      </c>
      <c r="J211" s="8">
        <f>+Allocators!L190</f>
        <v>6.3727392972203678E-3</v>
      </c>
      <c r="K211" s="8">
        <f>+Allocators!M190</f>
        <v>2.994172401984119E-4</v>
      </c>
      <c r="L211" s="8">
        <f>+Allocators!N190</f>
        <v>2.7517764516938152E-3</v>
      </c>
      <c r="M211" s="8">
        <f>+Allocators!O190</f>
        <v>5.1444519006005759E-2</v>
      </c>
      <c r="N211" s="8">
        <f>+Allocators!P190</f>
        <v>0.31632383078344256</v>
      </c>
      <c r="O211" s="8">
        <f>+Allocators!Q190</f>
        <v>5.8888016066247648E-2</v>
      </c>
      <c r="P211" s="8">
        <f>+Allocators!R190</f>
        <v>1.9525909020867906E-2</v>
      </c>
      <c r="Q211" s="8">
        <f>+Allocators!S190</f>
        <v>3.2903724876935523E-4</v>
      </c>
      <c r="R211" s="8">
        <f>+Allocators!T190</f>
        <v>3.5322137561754111E-4</v>
      </c>
      <c r="S211" s="8">
        <f>+Allocators!U190</f>
        <v>7.3852554703551969E-3</v>
      </c>
      <c r="T211" s="8">
        <f>+Allocators!V190</f>
        <v>1.5077360917141963E-3</v>
      </c>
    </row>
    <row r="212" spans="1:20">
      <c r="A212" s="14" t="str">
        <f>CONCATENATE(Allocators!A191," ",Allocators!B191)</f>
        <v>FUELREV CUSTOMER</v>
      </c>
      <c r="B212" s="8">
        <f>+Allocators!D191</f>
        <v>0</v>
      </c>
      <c r="C212" s="8">
        <f>+Allocators!E191</f>
        <v>0</v>
      </c>
      <c r="D212" s="8">
        <f>+Allocators!F191</f>
        <v>0</v>
      </c>
      <c r="E212" s="8">
        <f>+Allocators!G191</f>
        <v>0</v>
      </c>
      <c r="F212" s="8">
        <f>+Allocators!H191</f>
        <v>0</v>
      </c>
      <c r="G212" s="8">
        <f>+Allocators!I191</f>
        <v>0</v>
      </c>
      <c r="H212" s="8">
        <f>+Allocators!J191</f>
        <v>0</v>
      </c>
      <c r="I212" s="8">
        <f>+Allocators!K191</f>
        <v>0</v>
      </c>
      <c r="J212" s="8">
        <f>+Allocators!L191</f>
        <v>0</v>
      </c>
      <c r="K212" s="8">
        <f>+Allocators!M191</f>
        <v>0</v>
      </c>
      <c r="L212" s="8">
        <f>+Allocators!N191</f>
        <v>0</v>
      </c>
      <c r="M212" s="8">
        <f>+Allocators!O191</f>
        <v>0</v>
      </c>
      <c r="N212" s="8">
        <f>+Allocators!P191</f>
        <v>0</v>
      </c>
      <c r="O212" s="8">
        <f>+Allocators!Q191</f>
        <v>0</v>
      </c>
      <c r="P212" s="8">
        <f>+Allocators!R191</f>
        <v>0</v>
      </c>
      <c r="Q212" s="8">
        <f>+Allocators!S191</f>
        <v>0</v>
      </c>
      <c r="R212" s="8">
        <f>+Allocators!T191</f>
        <v>0</v>
      </c>
      <c r="S212" s="8">
        <f>+Allocators!U191</f>
        <v>0</v>
      </c>
      <c r="T212" s="8">
        <f>+Allocators!V191</f>
        <v>0</v>
      </c>
    </row>
    <row r="213" spans="1:20">
      <c r="A213" s="14" t="str">
        <f>CONCATENATE(Allocators!A192," ",Allocators!B192)</f>
        <v>FUELREV TOTAL</v>
      </c>
      <c r="B213" s="8">
        <f>+Allocators!D192</f>
        <v>1</v>
      </c>
      <c r="C213" s="8">
        <f>+Allocators!E192</f>
        <v>0.34480141670171333</v>
      </c>
      <c r="D213" s="8">
        <f>+Allocators!F192</f>
        <v>2.355167865019735E-2</v>
      </c>
      <c r="E213" s="8">
        <f>+Allocators!G192</f>
        <v>7.8945975877775645E-2</v>
      </c>
      <c r="F213" s="8">
        <f>+Allocators!H192</f>
        <v>2.8689252496373213E-3</v>
      </c>
      <c r="G213" s="8">
        <f>+Allocators!I192</f>
        <v>3.3391844868366796E-4</v>
      </c>
      <c r="H213" s="8">
        <f>+Allocators!J192</f>
        <v>7.0930823745750715E-2</v>
      </c>
      <c r="I213" s="8">
        <f>+Allocators!K192</f>
        <v>1.3385803274109218E-2</v>
      </c>
      <c r="J213" s="8">
        <f>+Allocators!L192</f>
        <v>6.3727392972203678E-3</v>
      </c>
      <c r="K213" s="8">
        <f>+Allocators!M192</f>
        <v>2.994172401984119E-4</v>
      </c>
      <c r="L213" s="8">
        <f>+Allocators!N192</f>
        <v>2.7517764516938152E-3</v>
      </c>
      <c r="M213" s="8">
        <f>+Allocators!O192</f>
        <v>5.1444519006005759E-2</v>
      </c>
      <c r="N213" s="8">
        <f>+Allocators!P192</f>
        <v>0.31632383078344256</v>
      </c>
      <c r="O213" s="8">
        <f>+Allocators!Q192</f>
        <v>5.8888016066247648E-2</v>
      </c>
      <c r="P213" s="8">
        <f>+Allocators!R192</f>
        <v>1.9525909020867906E-2</v>
      </c>
      <c r="Q213" s="8">
        <f>+Allocators!S192</f>
        <v>3.2903724876935523E-4</v>
      </c>
      <c r="R213" s="8">
        <f>+Allocators!T192</f>
        <v>3.5322137561754111E-4</v>
      </c>
      <c r="S213" s="8">
        <f>+Allocators!U192</f>
        <v>7.3852554703551969E-3</v>
      </c>
      <c r="T213" s="8">
        <f>+Allocators!V192</f>
        <v>1.5077360917141963E-3</v>
      </c>
    </row>
    <row r="214" spans="1:20"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</row>
    <row r="215" spans="1:20">
      <c r="A215" s="14" t="str">
        <f>CONCATENATE(Allocators!A772," ",Allocators!B772)</f>
        <v>LABOR_M PRODUCTION</v>
      </c>
      <c r="B215" s="8">
        <f ca="1">Allocators!D772</f>
        <v>0.45587725783400151</v>
      </c>
      <c r="C215" s="8">
        <f ca="1">Allocators!E772</f>
        <v>0.2531060108147728</v>
      </c>
      <c r="D215" s="8">
        <f ca="1">Allocators!F772</f>
        <v>1.1646641684849685E-2</v>
      </c>
      <c r="E215" s="8">
        <f ca="1">Allocators!G772</f>
        <v>3.8367381788288912E-2</v>
      </c>
      <c r="F215" s="8">
        <f ca="1">Allocators!H772</f>
        <v>9.5867838651751312E-4</v>
      </c>
      <c r="G215" s="8">
        <f ca="1">Allocators!I772</f>
        <v>1.234104210632196E-4</v>
      </c>
      <c r="H215" s="8">
        <f ca="1">Allocators!J772</f>
        <v>2.9186585923403102E-2</v>
      </c>
      <c r="I215" s="8">
        <f ca="1">Allocators!K772</f>
        <v>5.2828275100316284E-3</v>
      </c>
      <c r="J215" s="8">
        <f ca="1">Allocators!L772</f>
        <v>2.0433603832871097E-3</v>
      </c>
      <c r="K215" s="8">
        <f ca="1">Allocators!M772</f>
        <v>4.4027722606349137E-5</v>
      </c>
      <c r="L215" s="8">
        <f ca="1">Allocators!N772</f>
        <v>9.2678066037505877E-4</v>
      </c>
      <c r="M215" s="8">
        <f ca="1">Allocators!O772</f>
        <v>1.4755959216453828E-2</v>
      </c>
      <c r="N215" s="8">
        <f ca="1">Allocators!P772</f>
        <v>8.0024573968258766E-2</v>
      </c>
      <c r="O215" s="8">
        <f ca="1">Allocators!Q772</f>
        <v>1.0529045820836596E-2</v>
      </c>
      <c r="P215" s="8">
        <f ca="1">Allocators!R772</f>
        <v>8.6021352782807165E-3</v>
      </c>
      <c r="Q215" s="8">
        <f ca="1">Allocators!S772</f>
        <v>1.7880985715102511E-4</v>
      </c>
      <c r="R215" s="8">
        <f ca="1">Allocators!T772</f>
        <v>1.0102839782510175E-4</v>
      </c>
      <c r="S215" s="8">
        <f ca="1">Allocators!U772</f>
        <v>0</v>
      </c>
      <c r="T215" s="8">
        <f ca="1">Allocators!V772</f>
        <v>0</v>
      </c>
    </row>
    <row r="216" spans="1:20">
      <c r="A216" s="14" t="str">
        <f>CONCATENATE(Allocators!A773," ",Allocators!B773)</f>
        <v>LABOR_M BULKTRAN</v>
      </c>
      <c r="B216" s="8">
        <f ca="1">Allocators!D773</f>
        <v>1.6656925998170843E-3</v>
      </c>
      <c r="C216" s="8">
        <f ca="1">Allocators!E773</f>
        <v>8.2049184199982806E-4</v>
      </c>
      <c r="D216" s="8">
        <f ca="1">Allocators!F773</f>
        <v>4.0559843551176457E-5</v>
      </c>
      <c r="E216" s="8">
        <f ca="1">Allocators!G773</f>
        <v>1.4856838241147485E-4</v>
      </c>
      <c r="F216" s="8">
        <f ca="1">Allocators!H773</f>
        <v>4.6764052014642659E-6</v>
      </c>
      <c r="G216" s="8">
        <f ca="1">Allocators!I773</f>
        <v>4.3853831608045959E-7</v>
      </c>
      <c r="H216" s="8">
        <f ca="1">Allocators!J773</f>
        <v>1.1293508204364548E-4</v>
      </c>
      <c r="I216" s="8">
        <f ca="1">Allocators!K773</f>
        <v>2.1043096029556775E-5</v>
      </c>
      <c r="J216" s="8">
        <f ca="1">Allocators!L773</f>
        <v>9.5089832732985331E-6</v>
      </c>
      <c r="K216" s="8">
        <f ca="1">Allocators!M773</f>
        <v>4.2760834857338862E-7</v>
      </c>
      <c r="L216" s="8">
        <f ca="1">Allocators!N773</f>
        <v>3.9451116807884985E-6</v>
      </c>
      <c r="M216" s="8">
        <f ca="1">Allocators!O773</f>
        <v>6.4561080480704994E-5</v>
      </c>
      <c r="N216" s="8">
        <f ca="1">Allocators!P773</f>
        <v>3.4120712440643914E-4</v>
      </c>
      <c r="O216" s="8">
        <f ca="1">Allocators!Q773</f>
        <v>6.1616351410868897E-5</v>
      </c>
      <c r="P216" s="8">
        <f ca="1">Allocators!R773</f>
        <v>3.4682184490156649E-5</v>
      </c>
      <c r="Q216" s="8">
        <f ca="1">Allocators!S773</f>
        <v>5.8091333309645937E-7</v>
      </c>
      <c r="R216" s="8">
        <f ca="1">Allocators!T773</f>
        <v>4.5005283993102326E-7</v>
      </c>
      <c r="S216" s="8">
        <f ca="1">Allocators!U773</f>
        <v>0</v>
      </c>
      <c r="T216" s="8">
        <f ca="1">Allocators!V773</f>
        <v>0</v>
      </c>
    </row>
    <row r="217" spans="1:20">
      <c r="A217" s="14" t="str">
        <f>CONCATENATE(Allocators!A774," ",Allocators!B774)</f>
        <v>LABOR_M SUBTRAN</v>
      </c>
      <c r="B217" s="8">
        <f ca="1">Allocators!D774</f>
        <v>3.6638328137979795E-4</v>
      </c>
      <c r="C217" s="8">
        <f ca="1">Allocators!E774</f>
        <v>1.7838008745047691E-4</v>
      </c>
      <c r="D217" s="8">
        <f ca="1">Allocators!F774</f>
        <v>8.6088563692186356E-6</v>
      </c>
      <c r="E217" s="8">
        <f ca="1">Allocators!G774</f>
        <v>3.131859853788622E-5</v>
      </c>
      <c r="F217" s="8">
        <f ca="1">Allocators!H774</f>
        <v>9.6740204185463352E-7</v>
      </c>
      <c r="G217" s="8">
        <f ca="1">Allocators!I774</f>
        <v>1.2048480804253342E-7</v>
      </c>
      <c r="H217" s="8">
        <f ca="1">Allocators!J774</f>
        <v>2.3661690699276052E-5</v>
      </c>
      <c r="I217" s="8">
        <f ca="1">Allocators!K774</f>
        <v>4.398680703042964E-6</v>
      </c>
      <c r="J217" s="8">
        <f ca="1">Allocators!L774</f>
        <v>2.6172674302879113E-6</v>
      </c>
      <c r="K217" s="8">
        <f ca="1">Allocators!M774</f>
        <v>0</v>
      </c>
      <c r="L217" s="8">
        <f ca="1">Allocators!N774</f>
        <v>8.2622561084102978E-7</v>
      </c>
      <c r="M217" s="8">
        <f ca="1">Allocators!O774</f>
        <v>1.3525784978568631E-5</v>
      </c>
      <c r="N217" s="8">
        <f ca="1">Allocators!P774</f>
        <v>9.4229857714277419E-5</v>
      </c>
      <c r="O217" s="8">
        <f ca="1">Allocators!Q774</f>
        <v>0</v>
      </c>
      <c r="P217" s="8">
        <f ca="1">Allocators!R774</f>
        <v>7.1214756708620182E-6</v>
      </c>
      <c r="Q217" s="8">
        <f ca="1">Allocators!S774</f>
        <v>1.187151929098362E-7</v>
      </c>
      <c r="R217" s="8">
        <f ca="1">Allocators!T774</f>
        <v>9.5097608138666523E-8</v>
      </c>
      <c r="S217" s="8">
        <f ca="1">Allocators!U774</f>
        <v>3.2335219751161978E-7</v>
      </c>
      <c r="T217" s="8">
        <f ca="1">Allocators!V774</f>
        <v>6.9704366602859823E-8</v>
      </c>
    </row>
    <row r="218" spans="1:20">
      <c r="A218" s="14" t="str">
        <f>CONCATENATE(Allocators!A775," ",Allocators!B775)</f>
        <v>LABOR_M DISTPRI</v>
      </c>
      <c r="B218" s="8">
        <f ca="1">Allocators!D775</f>
        <v>0.23474121084272684</v>
      </c>
      <c r="C218" s="8">
        <f ca="1">Allocators!E775</f>
        <v>0.15688756304263266</v>
      </c>
      <c r="D218" s="8">
        <f ca="1">Allocators!F775</f>
        <v>7.3952701610511791E-3</v>
      </c>
      <c r="E218" s="8">
        <f ca="1">Allocators!G775</f>
        <v>2.6852679827364983E-2</v>
      </c>
      <c r="F218" s="8">
        <f ca="1">Allocators!H775</f>
        <v>8.2988753280070261E-4</v>
      </c>
      <c r="G218" s="8">
        <f ca="1">Allocators!I775</f>
        <v>0</v>
      </c>
      <c r="H218" s="8">
        <f ca="1">Allocators!J775</f>
        <v>2.0134816423401383E-2</v>
      </c>
      <c r="I218" s="8">
        <f ca="1">Allocators!K775</f>
        <v>3.7501109138111935E-3</v>
      </c>
      <c r="J218" s="8">
        <f ca="1">Allocators!L775</f>
        <v>0</v>
      </c>
      <c r="K218" s="8">
        <f ca="1">Allocators!M775</f>
        <v>0</v>
      </c>
      <c r="L218" s="8">
        <f ca="1">Allocators!N775</f>
        <v>7.1779379735011431E-4</v>
      </c>
      <c r="M218" s="8">
        <f ca="1">Allocators!O775</f>
        <v>1.1576389694361075E-2</v>
      </c>
      <c r="N218" s="8">
        <f ca="1">Allocators!P775</f>
        <v>0</v>
      </c>
      <c r="O218" s="8">
        <f ca="1">Allocators!Q775</f>
        <v>0</v>
      </c>
      <c r="P218" s="8">
        <f ca="1">Allocators!R775</f>
        <v>6.0715724595278376E-3</v>
      </c>
      <c r="Q218" s="8">
        <f ca="1">Allocators!S775</f>
        <v>1.0129759587249078E-4</v>
      </c>
      <c r="R218" s="8">
        <f ca="1">Allocators!T775</f>
        <v>8.2068025860148279E-5</v>
      </c>
      <c r="S218" s="8">
        <f ca="1">Allocators!U775</f>
        <v>2.811536549210239E-4</v>
      </c>
      <c r="T218" s="8">
        <f ca="1">Allocators!V775</f>
        <v>6.0607713772054216E-5</v>
      </c>
    </row>
    <row r="219" spans="1:20">
      <c r="A219" s="14" t="str">
        <f>CONCATENATE(Allocators!A776," ",Allocators!B776)</f>
        <v>LABOR_M DISTSEC</v>
      </c>
      <c r="B219" s="8">
        <f ca="1">Allocators!D776</f>
        <v>9.6880584938272785E-2</v>
      </c>
      <c r="C219" s="8">
        <f ca="1">Allocators!E776</f>
        <v>7.2437753990571535E-2</v>
      </c>
      <c r="D219" s="8">
        <f ca="1">Allocators!F776</f>
        <v>3.4922472064763846E-3</v>
      </c>
      <c r="E219" s="8">
        <f ca="1">Allocators!G776</f>
        <v>1.0537565172058224E-2</v>
      </c>
      <c r="F219" s="8">
        <f ca="1">Allocators!H776</f>
        <v>0</v>
      </c>
      <c r="G219" s="8">
        <f ca="1">Allocators!I776</f>
        <v>0</v>
      </c>
      <c r="H219" s="8">
        <f ca="1">Allocators!J776</f>
        <v>6.7145775423474805E-3</v>
      </c>
      <c r="I219" s="8">
        <f ca="1">Allocators!K776</f>
        <v>0</v>
      </c>
      <c r="J219" s="8">
        <f ca="1">Allocators!L776</f>
        <v>0</v>
      </c>
      <c r="K219" s="8">
        <f ca="1">Allocators!M776</f>
        <v>0</v>
      </c>
      <c r="L219" s="8">
        <f ca="1">Allocators!N776</f>
        <v>1.8154809045839112E-4</v>
      </c>
      <c r="M219" s="8">
        <f ca="1">Allocators!O776</f>
        <v>0</v>
      </c>
      <c r="N219" s="8">
        <f ca="1">Allocators!P776</f>
        <v>0</v>
      </c>
      <c r="O219" s="8">
        <f ca="1">Allocators!Q776</f>
        <v>0</v>
      </c>
      <c r="P219" s="8">
        <f ca="1">Allocators!R776</f>
        <v>2.476632262685196E-3</v>
      </c>
      <c r="Q219" s="8">
        <f ca="1">Allocators!S776</f>
        <v>0</v>
      </c>
      <c r="R219" s="8">
        <f ca="1">Allocators!T776</f>
        <v>2.5700092660171512E-5</v>
      </c>
      <c r="S219" s="8">
        <f ca="1">Allocators!U776</f>
        <v>8.7261699232305456E-4</v>
      </c>
      <c r="T219" s="8">
        <f ca="1">Allocators!V776</f>
        <v>1.4194358869233195E-4</v>
      </c>
    </row>
    <row r="220" spans="1:20">
      <c r="A220" s="14" t="str">
        <f>CONCATENATE(Allocators!A777," ",Allocators!B777)</f>
        <v>LABOR_M ENERGY</v>
      </c>
      <c r="B220" s="8">
        <f ca="1">Allocators!D777</f>
        <v>0.12001176250233328</v>
      </c>
      <c r="C220" s="8">
        <f ca="1">Allocators!E777</f>
        <v>4.5031664258587699E-2</v>
      </c>
      <c r="D220" s="8">
        <f ca="1">Allocators!F777</f>
        <v>2.9183428293272826E-3</v>
      </c>
      <c r="E220" s="8">
        <f ca="1">Allocators!G777</f>
        <v>9.7913565516439486E-3</v>
      </c>
      <c r="F220" s="8">
        <f ca="1">Allocators!H777</f>
        <v>3.1119153987599986E-4</v>
      </c>
      <c r="G220" s="8">
        <f ca="1">Allocators!I777</f>
        <v>2.8688222082125829E-5</v>
      </c>
      <c r="H220" s="8">
        <f ca="1">Allocators!J777</f>
        <v>8.9269163894659248E-3</v>
      </c>
      <c r="I220" s="8">
        <f ca="1">Allocators!K777</f>
        <v>1.6548785298650028E-3</v>
      </c>
      <c r="J220" s="8">
        <f ca="1">Allocators!L777</f>
        <v>7.5193444582081375E-4</v>
      </c>
      <c r="K220" s="8">
        <f ca="1">Allocators!M777</f>
        <v>3.4840234523089058E-5</v>
      </c>
      <c r="L220" s="8">
        <f ca="1">Allocators!N777</f>
        <v>3.4209635251703744E-4</v>
      </c>
      <c r="M220" s="8">
        <f ca="1">Allocators!O777</f>
        <v>6.0066994626278188E-3</v>
      </c>
      <c r="N220" s="8">
        <f ca="1">Allocators!P777</f>
        <v>3.410354569413801E-2</v>
      </c>
      <c r="O220" s="8">
        <f ca="1">Allocators!Q777</f>
        <v>6.4702408001626041E-3</v>
      </c>
      <c r="P220" s="8">
        <f ca="1">Allocators!R777</f>
        <v>2.4185707381389736E-3</v>
      </c>
      <c r="Q220" s="8">
        <f ca="1">Allocators!S777</f>
        <v>3.9370476041527104E-5</v>
      </c>
      <c r="R220" s="8">
        <f ca="1">Allocators!T777</f>
        <v>4.391459904806096E-5</v>
      </c>
      <c r="S220" s="8">
        <f ca="1">Allocators!U777</f>
        <v>9.4959439919777033E-4</v>
      </c>
      <c r="T220" s="8">
        <f ca="1">Allocators!V777</f>
        <v>1.8791697926957975E-4</v>
      </c>
    </row>
    <row r="221" spans="1:20">
      <c r="A221" s="14" t="str">
        <f>CONCATENATE(Allocators!A778," ",Allocators!B778)</f>
        <v>LABOR_M CUSTOMER</v>
      </c>
      <c r="B221" s="8">
        <f ca="1">Allocators!D778</f>
        <v>9.0457108001468806E-2</v>
      </c>
      <c r="C221" s="8">
        <f ca="1">Allocators!E778</f>
        <v>6.4631693430325293E-2</v>
      </c>
      <c r="D221" s="8">
        <f ca="1">Allocators!F778</f>
        <v>1.1060610948791707E-2</v>
      </c>
      <c r="E221" s="8">
        <f ca="1">Allocators!G778</f>
        <v>3.1848598233882694E-3</v>
      </c>
      <c r="F221" s="8">
        <f ca="1">Allocators!H778</f>
        <v>5.3239045886756188E-4</v>
      </c>
      <c r="G221" s="8">
        <f ca="1">Allocators!I778</f>
        <v>8.4115139433384723E-5</v>
      </c>
      <c r="H221" s="8">
        <f ca="1">Allocators!J778</f>
        <v>5.9430228532607917E-4</v>
      </c>
      <c r="I221" s="8">
        <f ca="1">Allocators!K778</f>
        <v>1.5263329018684848E-4</v>
      </c>
      <c r="J221" s="8">
        <f ca="1">Allocators!L778</f>
        <v>2.919398470895501E-4</v>
      </c>
      <c r="K221" s="8">
        <f ca="1">Allocators!M778</f>
        <v>5.0953624681265366E-5</v>
      </c>
      <c r="L221" s="8">
        <f ca="1">Allocators!N778</f>
        <v>4.1332249549055241E-6</v>
      </c>
      <c r="M221" s="8">
        <f ca="1">Allocators!O778</f>
        <v>9.0867323733459537E-5</v>
      </c>
      <c r="N221" s="8">
        <f ca="1">Allocators!P778</f>
        <v>4.2955401826867841E-4</v>
      </c>
      <c r="O221" s="8">
        <f ca="1">Allocators!Q778</f>
        <v>7.6458903197611908E-5</v>
      </c>
      <c r="P221" s="8">
        <f ca="1">Allocators!R778</f>
        <v>1.626617512481144E-4</v>
      </c>
      <c r="Q221" s="8">
        <f ca="1">Allocators!S778</f>
        <v>2.5770091593247134E-6</v>
      </c>
      <c r="R221" s="8">
        <f ca="1">Allocators!T778</f>
        <v>4.6350364611540004E-6</v>
      </c>
      <c r="S221" s="8">
        <f ca="1">Allocators!U778</f>
        <v>7.1334700989956305E-3</v>
      </c>
      <c r="T221" s="8">
        <f ca="1">Allocators!V778</f>
        <v>1.9692517873599259E-3</v>
      </c>
    </row>
    <row r="222" spans="1:20">
      <c r="A222" s="14" t="str">
        <f>CONCATENATE(Allocators!A779," ",Allocators!B779)</f>
        <v>LABOR_M TOTAL</v>
      </c>
      <c r="B222" s="8">
        <f ca="1">Allocators!D779</f>
        <v>0.99999999999999989</v>
      </c>
      <c r="C222" s="8">
        <f ca="1">Allocators!E779</f>
        <v>0.59309355746634029</v>
      </c>
      <c r="D222" s="8">
        <f ca="1">Allocators!F779</f>
        <v>3.6562281530416629E-2</v>
      </c>
      <c r="E222" s="8">
        <f ca="1">Allocators!G779</f>
        <v>8.8913730143693706E-2</v>
      </c>
      <c r="F222" s="8">
        <f ca="1">Allocators!H779</f>
        <v>2.6377917253050964E-3</v>
      </c>
      <c r="G222" s="8">
        <f ca="1">Allocators!I779</f>
        <v>2.3677280570285312E-4</v>
      </c>
      <c r="H222" s="8">
        <f ca="1">Allocators!J779</f>
        <v>6.5693795336686886E-2</v>
      </c>
      <c r="I222" s="8">
        <f ca="1">Allocators!K779</f>
        <v>1.0865892020627273E-2</v>
      </c>
      <c r="J222" s="8">
        <f ca="1">Allocators!L779</f>
        <v>3.09936092690106E-3</v>
      </c>
      <c r="K222" s="8">
        <f ca="1">Allocators!M779</f>
        <v>1.3024919015927695E-4</v>
      </c>
      <c r="L222" s="8">
        <f ca="1">Allocators!N779</f>
        <v>2.1771234629471363E-3</v>
      </c>
      <c r="M222" s="8">
        <f ca="1">Allocators!O779</f>
        <v>3.2508002562635453E-2</v>
      </c>
      <c r="N222" s="8">
        <f ca="1">Allocators!P779</f>
        <v>0.11499311066278617</v>
      </c>
      <c r="O222" s="8">
        <f ca="1">Allocators!Q779</f>
        <v>1.713736187560768E-2</v>
      </c>
      <c r="P222" s="8">
        <f ca="1">Allocators!R779</f>
        <v>1.9773376150041856E-2</v>
      </c>
      <c r="Q222" s="8">
        <f ca="1">Allocators!S779</f>
        <v>3.2275456675037403E-4</v>
      </c>
      <c r="R222" s="8">
        <f ca="1">Allocators!T779</f>
        <v>2.578913023027062E-4</v>
      </c>
      <c r="S222" s="8">
        <f ca="1">Allocators!U779</f>
        <v>9.237158497634991E-3</v>
      </c>
      <c r="T222" s="8">
        <f ca="1">Allocators!V779</f>
        <v>2.3597897734604946E-3</v>
      </c>
    </row>
    <row r="223" spans="1:20" s="50" customFormat="1">
      <c r="A223" s="59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</row>
    <row r="224" spans="1:20">
      <c r="A224" s="14" t="str">
        <f>CONCATENATE(Allocators!A789," ",Allocators!B789)</f>
        <v>LABOR_PROD PRODUCTION</v>
      </c>
      <c r="B224" s="8">
        <f>+Allocators!D789</f>
        <v>0.79160609377090885</v>
      </c>
      <c r="C224" s="8">
        <f>+Allocators!E789</f>
        <v>0.43950483839221677</v>
      </c>
      <c r="D224" s="8">
        <f>+Allocators!F789</f>
        <v>2.022376060937528E-2</v>
      </c>
      <c r="E224" s="8">
        <f>+Allocators!G789</f>
        <v>6.6622874257754261E-2</v>
      </c>
      <c r="F224" s="8">
        <f>+Allocators!H789</f>
        <v>1.6646929402432766E-3</v>
      </c>
      <c r="G224" s="8">
        <f>+Allocators!I789</f>
        <v>2.1429549219595227E-4</v>
      </c>
      <c r="H224" s="8">
        <f>+Allocators!J789</f>
        <v>5.068092096348243E-2</v>
      </c>
      <c r="I224" s="8">
        <f>+Allocators!K789</f>
        <v>9.1733429940135253E-3</v>
      </c>
      <c r="J224" s="8">
        <f>+Allocators!L789</f>
        <v>3.5481843048400757E-3</v>
      </c>
      <c r="K224" s="8">
        <f>+Allocators!M789</f>
        <v>7.6451748603638528E-5</v>
      </c>
      <c r="L224" s="8">
        <f>+Allocators!N789</f>
        <v>1.6093042715657159E-3</v>
      </c>
      <c r="M224" s="8">
        <f>+Allocators!O789</f>
        <v>2.562292159665755E-2</v>
      </c>
      <c r="N224" s="8">
        <f>+Allocators!P789</f>
        <v>0.13895832554946483</v>
      </c>
      <c r="O224" s="8">
        <f>+Allocators!Q789</f>
        <v>1.8283116102278438E-2</v>
      </c>
      <c r="P224" s="8">
        <f>+Allocators!R789</f>
        <v>1.4937140620004941E-2</v>
      </c>
      <c r="Q224" s="8">
        <f>+Allocators!S789</f>
        <v>3.1049360351860039E-4</v>
      </c>
      <c r="R224" s="8">
        <f>+Allocators!T789</f>
        <v>1.754303246936336E-4</v>
      </c>
      <c r="S224" s="8">
        <f>+Allocators!U789</f>
        <v>0</v>
      </c>
      <c r="T224" s="8">
        <f>+Allocators!V789</f>
        <v>0</v>
      </c>
    </row>
    <row r="225" spans="1:20">
      <c r="A225" s="14" t="str">
        <f>CONCATENATE(Allocators!A790," ",Allocators!B790)</f>
        <v>LABOR_PROD BULKTRAN</v>
      </c>
      <c r="B225" s="8">
        <f>+Allocators!D790</f>
        <v>0</v>
      </c>
      <c r="C225" s="8">
        <f>+Allocators!E790</f>
        <v>0</v>
      </c>
      <c r="D225" s="8">
        <f>+Allocators!F790</f>
        <v>0</v>
      </c>
      <c r="E225" s="8">
        <f>+Allocators!G790</f>
        <v>0</v>
      </c>
      <c r="F225" s="8">
        <f>+Allocators!H790</f>
        <v>0</v>
      </c>
      <c r="G225" s="8">
        <f>+Allocators!I790</f>
        <v>0</v>
      </c>
      <c r="H225" s="8">
        <f>+Allocators!J790</f>
        <v>0</v>
      </c>
      <c r="I225" s="8">
        <f>+Allocators!K790</f>
        <v>0</v>
      </c>
      <c r="J225" s="8">
        <f>+Allocators!L790</f>
        <v>0</v>
      </c>
      <c r="K225" s="8">
        <f>+Allocators!M790</f>
        <v>0</v>
      </c>
      <c r="L225" s="8">
        <f>+Allocators!N790</f>
        <v>0</v>
      </c>
      <c r="M225" s="8">
        <f>+Allocators!O790</f>
        <v>0</v>
      </c>
      <c r="N225" s="8">
        <f>+Allocators!P790</f>
        <v>0</v>
      </c>
      <c r="O225" s="8">
        <f>+Allocators!Q790</f>
        <v>0</v>
      </c>
      <c r="P225" s="8">
        <f>+Allocators!R790</f>
        <v>0</v>
      </c>
      <c r="Q225" s="8">
        <f>+Allocators!S790</f>
        <v>0</v>
      </c>
      <c r="R225" s="8">
        <f>+Allocators!T790</f>
        <v>0</v>
      </c>
      <c r="S225" s="8">
        <f>+Allocators!U790</f>
        <v>0</v>
      </c>
      <c r="T225" s="8">
        <f>+Allocators!V790</f>
        <v>0</v>
      </c>
    </row>
    <row r="226" spans="1:20">
      <c r="A226" s="14" t="str">
        <f>CONCATENATE(Allocators!A791," ",Allocators!B791)</f>
        <v>LABOR_PROD SUBTRAN</v>
      </c>
      <c r="B226" s="8">
        <f>+Allocators!D791</f>
        <v>0</v>
      </c>
      <c r="C226" s="8">
        <f>+Allocators!E791</f>
        <v>0</v>
      </c>
      <c r="D226" s="8">
        <f>+Allocators!F791</f>
        <v>0</v>
      </c>
      <c r="E226" s="8">
        <f>+Allocators!G791</f>
        <v>0</v>
      </c>
      <c r="F226" s="8">
        <f>+Allocators!H791</f>
        <v>0</v>
      </c>
      <c r="G226" s="8">
        <f>+Allocators!I791</f>
        <v>0</v>
      </c>
      <c r="H226" s="8">
        <f>+Allocators!J791</f>
        <v>0</v>
      </c>
      <c r="I226" s="8">
        <f>+Allocators!K791</f>
        <v>0</v>
      </c>
      <c r="J226" s="8">
        <f>+Allocators!L791</f>
        <v>0</v>
      </c>
      <c r="K226" s="8">
        <f>+Allocators!M791</f>
        <v>0</v>
      </c>
      <c r="L226" s="8">
        <f>+Allocators!N791</f>
        <v>0</v>
      </c>
      <c r="M226" s="8">
        <f>+Allocators!O791</f>
        <v>0</v>
      </c>
      <c r="N226" s="8">
        <f>+Allocators!P791</f>
        <v>0</v>
      </c>
      <c r="O226" s="8">
        <f>+Allocators!Q791</f>
        <v>0</v>
      </c>
      <c r="P226" s="8">
        <f>+Allocators!R791</f>
        <v>0</v>
      </c>
      <c r="Q226" s="8">
        <f>+Allocators!S791</f>
        <v>0</v>
      </c>
      <c r="R226" s="8">
        <f>+Allocators!T791</f>
        <v>0</v>
      </c>
      <c r="S226" s="8">
        <f>+Allocators!U791</f>
        <v>0</v>
      </c>
      <c r="T226" s="8">
        <f>+Allocators!V791</f>
        <v>0</v>
      </c>
    </row>
    <row r="227" spans="1:20">
      <c r="A227" s="14" t="str">
        <f>CONCATENATE(Allocators!A792," ",Allocators!B792)</f>
        <v>LABOR_PROD DISTPRI</v>
      </c>
      <c r="B227" s="8">
        <f>+Allocators!D792</f>
        <v>0</v>
      </c>
      <c r="C227" s="8">
        <f>+Allocators!E792</f>
        <v>0</v>
      </c>
      <c r="D227" s="8">
        <f>+Allocators!F792</f>
        <v>0</v>
      </c>
      <c r="E227" s="8">
        <f>+Allocators!G792</f>
        <v>0</v>
      </c>
      <c r="F227" s="8">
        <f>+Allocators!H792</f>
        <v>0</v>
      </c>
      <c r="G227" s="8">
        <f>+Allocators!I792</f>
        <v>0</v>
      </c>
      <c r="H227" s="8">
        <f>+Allocators!J792</f>
        <v>0</v>
      </c>
      <c r="I227" s="8">
        <f>+Allocators!K792</f>
        <v>0</v>
      </c>
      <c r="J227" s="8">
        <f>+Allocators!L792</f>
        <v>0</v>
      </c>
      <c r="K227" s="8">
        <f>+Allocators!M792</f>
        <v>0</v>
      </c>
      <c r="L227" s="8">
        <f>+Allocators!N792</f>
        <v>0</v>
      </c>
      <c r="M227" s="8">
        <f>+Allocators!O792</f>
        <v>0</v>
      </c>
      <c r="N227" s="8">
        <f>+Allocators!P792</f>
        <v>0</v>
      </c>
      <c r="O227" s="8">
        <f>+Allocators!Q792</f>
        <v>0</v>
      </c>
      <c r="P227" s="8">
        <f>+Allocators!R792</f>
        <v>0</v>
      </c>
      <c r="Q227" s="8">
        <f>+Allocators!S792</f>
        <v>0</v>
      </c>
      <c r="R227" s="8">
        <f>+Allocators!T792</f>
        <v>0</v>
      </c>
      <c r="S227" s="8">
        <f>+Allocators!U792</f>
        <v>0</v>
      </c>
      <c r="T227" s="8">
        <f>+Allocators!V792</f>
        <v>0</v>
      </c>
    </row>
    <row r="228" spans="1:20">
      <c r="A228" s="14" t="str">
        <f>CONCATENATE(Allocators!A793," ",Allocators!B793)</f>
        <v>LABOR_PROD DISTSEC</v>
      </c>
      <c r="B228" s="8">
        <f>+Allocators!D793</f>
        <v>0</v>
      </c>
      <c r="C228" s="8">
        <f>+Allocators!E793</f>
        <v>0</v>
      </c>
      <c r="D228" s="8">
        <f>+Allocators!F793</f>
        <v>0</v>
      </c>
      <c r="E228" s="8">
        <f>+Allocators!G793</f>
        <v>0</v>
      </c>
      <c r="F228" s="8">
        <f>+Allocators!H793</f>
        <v>0</v>
      </c>
      <c r="G228" s="8">
        <f>+Allocators!I793</f>
        <v>0</v>
      </c>
      <c r="H228" s="8">
        <f>+Allocators!J793</f>
        <v>0</v>
      </c>
      <c r="I228" s="8">
        <f>+Allocators!K793</f>
        <v>0</v>
      </c>
      <c r="J228" s="8">
        <f>+Allocators!L793</f>
        <v>0</v>
      </c>
      <c r="K228" s="8">
        <f>+Allocators!M793</f>
        <v>0</v>
      </c>
      <c r="L228" s="8">
        <f>+Allocators!N793</f>
        <v>0</v>
      </c>
      <c r="M228" s="8">
        <f>+Allocators!O793</f>
        <v>0</v>
      </c>
      <c r="N228" s="8">
        <f>+Allocators!P793</f>
        <v>0</v>
      </c>
      <c r="O228" s="8">
        <f>+Allocators!Q793</f>
        <v>0</v>
      </c>
      <c r="P228" s="8">
        <f>+Allocators!R793</f>
        <v>0</v>
      </c>
      <c r="Q228" s="8">
        <f>+Allocators!S793</f>
        <v>0</v>
      </c>
      <c r="R228" s="8">
        <f>+Allocators!T793</f>
        <v>0</v>
      </c>
      <c r="S228" s="8">
        <f>+Allocators!U793</f>
        <v>0</v>
      </c>
      <c r="T228" s="8">
        <f>+Allocators!V793</f>
        <v>0</v>
      </c>
    </row>
    <row r="229" spans="1:20">
      <c r="A229" s="14" t="str">
        <f>CONCATENATE(Allocators!A794," ",Allocators!B794)</f>
        <v>LABOR_PROD ENERGY</v>
      </c>
      <c r="B229" s="8">
        <f>+Allocators!D794</f>
        <v>0.20839390622909107</v>
      </c>
      <c r="C229" s="8">
        <f>+Allocators!E794</f>
        <v>7.8195038745986156E-2</v>
      </c>
      <c r="D229" s="8">
        <f>+Allocators!F794</f>
        <v>5.0675437910292012E-3</v>
      </c>
      <c r="E229" s="8">
        <f>+Allocators!G794</f>
        <v>1.7002158759556716E-2</v>
      </c>
      <c r="F229" s="8">
        <f>+Allocators!H794</f>
        <v>5.4036720424753993E-4</v>
      </c>
      <c r="G229" s="8">
        <f>+Allocators!I794</f>
        <v>4.9815539225545803E-5</v>
      </c>
      <c r="H229" s="8">
        <f>+Allocators!J794</f>
        <v>1.5501105376609483E-2</v>
      </c>
      <c r="I229" s="8">
        <f>+Allocators!K794</f>
        <v>2.8736066697338824E-3</v>
      </c>
      <c r="J229" s="8">
        <f>+Allocators!L794</f>
        <v>1.3056933181008795E-3</v>
      </c>
      <c r="K229" s="8">
        <f>+Allocators!M794</f>
        <v>6.0498174635698767E-5</v>
      </c>
      <c r="L229" s="8">
        <f>+Allocators!N794</f>
        <v>5.9403173256757688E-4</v>
      </c>
      <c r="M229" s="8">
        <f>+Allocators!O794</f>
        <v>1.0430307317058666E-2</v>
      </c>
      <c r="N229" s="8">
        <f>+Allocators!P794</f>
        <v>5.9218954503110023E-2</v>
      </c>
      <c r="O229" s="8">
        <f>+Allocators!Q794</f>
        <v>1.1235221668896915E-2</v>
      </c>
      <c r="P229" s="8">
        <f>+Allocators!R794</f>
        <v>4.199716703621929E-3</v>
      </c>
      <c r="Q229" s="8">
        <f>+Allocators!S794</f>
        <v>6.8364692937770692E-5</v>
      </c>
      <c r="R229" s="8">
        <f>+Allocators!T794</f>
        <v>7.6255315689841856E-5</v>
      </c>
      <c r="S229" s="8">
        <f>+Allocators!U794</f>
        <v>1.6489190897287494E-3</v>
      </c>
      <c r="T229" s="8">
        <f>+Allocators!V794</f>
        <v>3.2630762635452084E-4</v>
      </c>
    </row>
    <row r="230" spans="1:20">
      <c r="A230" s="14" t="str">
        <f>CONCATENATE(Allocators!A795," ",Allocators!B795)</f>
        <v>LABOR_PROD CUSTOMER</v>
      </c>
      <c r="B230" s="8">
        <f>+Allocators!D795</f>
        <v>0</v>
      </c>
      <c r="C230" s="8">
        <f>+Allocators!E795</f>
        <v>0</v>
      </c>
      <c r="D230" s="8">
        <f>+Allocators!F795</f>
        <v>0</v>
      </c>
      <c r="E230" s="8">
        <f>+Allocators!G795</f>
        <v>0</v>
      </c>
      <c r="F230" s="8">
        <f>+Allocators!H795</f>
        <v>0</v>
      </c>
      <c r="G230" s="8">
        <f>+Allocators!I795</f>
        <v>0</v>
      </c>
      <c r="H230" s="8">
        <f>+Allocators!J795</f>
        <v>0</v>
      </c>
      <c r="I230" s="8">
        <f>+Allocators!K795</f>
        <v>0</v>
      </c>
      <c r="J230" s="8">
        <f>+Allocators!L795</f>
        <v>0</v>
      </c>
      <c r="K230" s="8">
        <f>+Allocators!M795</f>
        <v>0</v>
      </c>
      <c r="L230" s="8">
        <f>+Allocators!N795</f>
        <v>0</v>
      </c>
      <c r="M230" s="8">
        <f>+Allocators!O795</f>
        <v>0</v>
      </c>
      <c r="N230" s="8">
        <f>+Allocators!P795</f>
        <v>0</v>
      </c>
      <c r="O230" s="8">
        <f>+Allocators!Q795</f>
        <v>0</v>
      </c>
      <c r="P230" s="8">
        <f>+Allocators!R795</f>
        <v>0</v>
      </c>
      <c r="Q230" s="8">
        <f>+Allocators!S795</f>
        <v>0</v>
      </c>
      <c r="R230" s="8">
        <f>+Allocators!T795</f>
        <v>0</v>
      </c>
      <c r="S230" s="8">
        <f>+Allocators!U795</f>
        <v>0</v>
      </c>
      <c r="T230" s="8">
        <f>+Allocators!V795</f>
        <v>0</v>
      </c>
    </row>
    <row r="231" spans="1:20">
      <c r="A231" s="14" t="str">
        <f>CONCATENATE(Allocators!A796," ",Allocators!B796)</f>
        <v>LABOR_PROD TOTAL</v>
      </c>
      <c r="B231" s="8">
        <f>+Allocators!D796</f>
        <v>1</v>
      </c>
      <c r="C231" s="8">
        <f>+Allocators!E796</f>
        <v>0.51769987713820287</v>
      </c>
      <c r="D231" s="8">
        <f>+Allocators!F796</f>
        <v>2.5291304400404481E-2</v>
      </c>
      <c r="E231" s="8">
        <f>+Allocators!G796</f>
        <v>8.3625033017310973E-2</v>
      </c>
      <c r="F231" s="8">
        <f>+Allocators!H796</f>
        <v>2.2050601444908165E-3</v>
      </c>
      <c r="G231" s="8">
        <f>+Allocators!I796</f>
        <v>2.6411103142149803E-4</v>
      </c>
      <c r="H231" s="8">
        <f>+Allocators!J796</f>
        <v>6.6182026340091918E-2</v>
      </c>
      <c r="I231" s="8">
        <f>+Allocators!K796</f>
        <v>1.2046949663747409E-2</v>
      </c>
      <c r="J231" s="8">
        <f>+Allocators!L796</f>
        <v>4.8538776229409553E-3</v>
      </c>
      <c r="K231" s="8">
        <f>+Allocators!M796</f>
        <v>1.3694992323933728E-4</v>
      </c>
      <c r="L231" s="8">
        <f>+Allocators!N796</f>
        <v>2.2033360041332928E-3</v>
      </c>
      <c r="M231" s="8">
        <f>+Allocators!O796</f>
        <v>3.6053228913716213E-2</v>
      </c>
      <c r="N231" s="8">
        <f>+Allocators!P796</f>
        <v>0.19817728005257484</v>
      </c>
      <c r="O231" s="8">
        <f>+Allocators!Q796</f>
        <v>2.9518337771175355E-2</v>
      </c>
      <c r="P231" s="8">
        <f>+Allocators!R796</f>
        <v>1.9136857323626869E-2</v>
      </c>
      <c r="Q231" s="8">
        <f>+Allocators!S796</f>
        <v>3.788582964563711E-4</v>
      </c>
      <c r="R231" s="8">
        <f>+Allocators!T796</f>
        <v>2.5168564038347544E-4</v>
      </c>
      <c r="S231" s="8">
        <f>+Allocators!U796</f>
        <v>1.6489190897287494E-3</v>
      </c>
      <c r="T231" s="8">
        <f>+Allocators!V796</f>
        <v>3.2630762635452084E-4</v>
      </c>
    </row>
    <row r="232" spans="1:20" s="50" customFormat="1">
      <c r="A232" s="59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</row>
    <row r="233" spans="1:20" s="50" customFormat="1">
      <c r="A233" s="59" t="str">
        <f>CONCATENATE(Allocators!A550," ",Allocators!B550)</f>
        <v>MISC_SERV_REV PRODUCTION</v>
      </c>
      <c r="B233" s="8">
        <f>+Allocators!D550</f>
        <v>0</v>
      </c>
      <c r="C233" s="8">
        <f>+Allocators!E550</f>
        <v>0</v>
      </c>
      <c r="D233" s="8">
        <f>+Allocators!F550</f>
        <v>0</v>
      </c>
      <c r="E233" s="8">
        <f>+Allocators!G550</f>
        <v>0</v>
      </c>
      <c r="F233" s="8">
        <f>+Allocators!H550</f>
        <v>0</v>
      </c>
      <c r="G233" s="8">
        <f>+Allocators!I550</f>
        <v>0</v>
      </c>
      <c r="H233" s="8">
        <f>+Allocators!J550</f>
        <v>0</v>
      </c>
      <c r="I233" s="8">
        <f>+Allocators!K550</f>
        <v>0</v>
      </c>
      <c r="J233" s="8">
        <f>+Allocators!L550</f>
        <v>0</v>
      </c>
      <c r="K233" s="8">
        <f>+Allocators!M550</f>
        <v>0</v>
      </c>
      <c r="L233" s="8">
        <f>+Allocators!N550</f>
        <v>0</v>
      </c>
      <c r="M233" s="8">
        <f>+Allocators!O550</f>
        <v>0</v>
      </c>
      <c r="N233" s="8">
        <f>+Allocators!P550</f>
        <v>0</v>
      </c>
      <c r="O233" s="8">
        <f>+Allocators!Q550</f>
        <v>0</v>
      </c>
      <c r="P233" s="8">
        <f>+Allocators!R550</f>
        <v>0</v>
      </c>
      <c r="Q233" s="8">
        <f>+Allocators!S550</f>
        <v>0</v>
      </c>
      <c r="R233" s="8">
        <f>+Allocators!T550</f>
        <v>0</v>
      </c>
      <c r="S233" s="8">
        <f>+Allocators!U550</f>
        <v>0</v>
      </c>
      <c r="T233" s="8">
        <f>+Allocators!V550</f>
        <v>0</v>
      </c>
    </row>
    <row r="234" spans="1:20" s="50" customFormat="1">
      <c r="A234" s="59" t="str">
        <f>CONCATENATE(Allocators!A551," ",Allocators!B551)</f>
        <v>MISC_SERV_REV BULKTRAN</v>
      </c>
      <c r="B234" s="8">
        <f>+Allocators!D551</f>
        <v>0</v>
      </c>
      <c r="C234" s="8">
        <f>+Allocators!E551</f>
        <v>0</v>
      </c>
      <c r="D234" s="8">
        <f>+Allocators!F551</f>
        <v>0</v>
      </c>
      <c r="E234" s="8">
        <f>+Allocators!G551</f>
        <v>0</v>
      </c>
      <c r="F234" s="8">
        <f>+Allocators!H551</f>
        <v>0</v>
      </c>
      <c r="G234" s="8">
        <f>+Allocators!I551</f>
        <v>0</v>
      </c>
      <c r="H234" s="8">
        <f>+Allocators!J551</f>
        <v>0</v>
      </c>
      <c r="I234" s="8">
        <f>+Allocators!K551</f>
        <v>0</v>
      </c>
      <c r="J234" s="8">
        <f>+Allocators!L551</f>
        <v>0</v>
      </c>
      <c r="K234" s="8">
        <f>+Allocators!M551</f>
        <v>0</v>
      </c>
      <c r="L234" s="8">
        <f>+Allocators!N551</f>
        <v>0</v>
      </c>
      <c r="M234" s="8">
        <f>+Allocators!O551</f>
        <v>0</v>
      </c>
      <c r="N234" s="8">
        <f>+Allocators!P551</f>
        <v>0</v>
      </c>
      <c r="O234" s="8">
        <f>+Allocators!Q551</f>
        <v>0</v>
      </c>
      <c r="P234" s="8">
        <f>+Allocators!R551</f>
        <v>0</v>
      </c>
      <c r="Q234" s="8">
        <f>+Allocators!S551</f>
        <v>0</v>
      </c>
      <c r="R234" s="8">
        <f>+Allocators!T551</f>
        <v>0</v>
      </c>
      <c r="S234" s="8">
        <f>+Allocators!U551</f>
        <v>0</v>
      </c>
      <c r="T234" s="8">
        <f>+Allocators!V551</f>
        <v>0</v>
      </c>
    </row>
    <row r="235" spans="1:20" s="50" customFormat="1">
      <c r="A235" s="59" t="str">
        <f>CONCATENATE(Allocators!A552," ",Allocators!B552)</f>
        <v>MISC_SERV_REV SUBTRAN</v>
      </c>
      <c r="B235" s="8">
        <f>+Allocators!D552</f>
        <v>0</v>
      </c>
      <c r="C235" s="8">
        <f>+Allocators!E552</f>
        <v>0</v>
      </c>
      <c r="D235" s="8">
        <f>+Allocators!F552</f>
        <v>0</v>
      </c>
      <c r="E235" s="8">
        <f>+Allocators!G552</f>
        <v>0</v>
      </c>
      <c r="F235" s="8">
        <f>+Allocators!H552</f>
        <v>0</v>
      </c>
      <c r="G235" s="8">
        <f>+Allocators!I552</f>
        <v>0</v>
      </c>
      <c r="H235" s="8">
        <f>+Allocators!J552</f>
        <v>0</v>
      </c>
      <c r="I235" s="8">
        <f>+Allocators!K552</f>
        <v>0</v>
      </c>
      <c r="J235" s="8">
        <f>+Allocators!L552</f>
        <v>0</v>
      </c>
      <c r="K235" s="8">
        <f>+Allocators!M552</f>
        <v>0</v>
      </c>
      <c r="L235" s="8">
        <f>+Allocators!N552</f>
        <v>0</v>
      </c>
      <c r="M235" s="8">
        <f>+Allocators!O552</f>
        <v>0</v>
      </c>
      <c r="N235" s="8">
        <f>+Allocators!P552</f>
        <v>0</v>
      </c>
      <c r="O235" s="8">
        <f>+Allocators!Q552</f>
        <v>0</v>
      </c>
      <c r="P235" s="8">
        <f>+Allocators!R552</f>
        <v>0</v>
      </c>
      <c r="Q235" s="8">
        <f>+Allocators!S552</f>
        <v>0</v>
      </c>
      <c r="R235" s="8">
        <f>+Allocators!T552</f>
        <v>0</v>
      </c>
      <c r="S235" s="8">
        <f>+Allocators!U552</f>
        <v>0</v>
      </c>
      <c r="T235" s="8">
        <f>+Allocators!V552</f>
        <v>0</v>
      </c>
    </row>
    <row r="236" spans="1:20" s="50" customFormat="1">
      <c r="A236" s="59" t="str">
        <f>CONCATENATE(Allocators!A553," ",Allocators!B553)</f>
        <v>MISC_SERV_REV DISTPRI</v>
      </c>
      <c r="B236" s="8">
        <f>+Allocators!D553</f>
        <v>0.56154671238843912</v>
      </c>
      <c r="C236" s="8">
        <f>+Allocators!E553</f>
        <v>0.52518102539286216</v>
      </c>
      <c r="D236" s="8">
        <f>+Allocators!F553</f>
        <v>2.2916812410638428E-2</v>
      </c>
      <c r="E236" s="8">
        <f>+Allocators!G553</f>
        <v>1.1961379227091567E-2</v>
      </c>
      <c r="F236" s="8">
        <f>+Allocators!H553</f>
        <v>2.894663110813394E-4</v>
      </c>
      <c r="G236" s="8">
        <f>+Allocators!I553</f>
        <v>0</v>
      </c>
      <c r="H236" s="8">
        <f>+Allocators!J553</f>
        <v>1.0543047466804933E-3</v>
      </c>
      <c r="I236" s="8">
        <f>+Allocators!K553</f>
        <v>6.0699883646276176E-5</v>
      </c>
      <c r="J236" s="8">
        <f>+Allocators!L553</f>
        <v>0</v>
      </c>
      <c r="K236" s="8">
        <f>+Allocators!M553</f>
        <v>0</v>
      </c>
      <c r="L236" s="8">
        <f>+Allocators!N553</f>
        <v>0</v>
      </c>
      <c r="M236" s="8">
        <f>+Allocators!O553</f>
        <v>1.572746528917372E-5</v>
      </c>
      <c r="N236" s="8">
        <f>+Allocators!P553</f>
        <v>0</v>
      </c>
      <c r="O236" s="8">
        <f>+Allocators!Q553</f>
        <v>0</v>
      </c>
      <c r="P236" s="8">
        <f>+Allocators!R553</f>
        <v>0</v>
      </c>
      <c r="Q236" s="8">
        <f>+Allocators!S553</f>
        <v>0</v>
      </c>
      <c r="R236" s="8">
        <f>+Allocators!T553</f>
        <v>0</v>
      </c>
      <c r="S236" s="8">
        <f>+Allocators!U553</f>
        <v>6.7296951149577503E-5</v>
      </c>
      <c r="T236" s="8">
        <f>+Allocators!V553</f>
        <v>0</v>
      </c>
    </row>
    <row r="237" spans="1:20" s="50" customFormat="1">
      <c r="A237" s="59" t="str">
        <f>CONCATENATE(Allocators!A554," ",Allocators!B554)</f>
        <v>MISC_SERV_REV DISTSEC</v>
      </c>
      <c r="B237" s="8">
        <f>+Allocators!D554</f>
        <v>0.32442196375514015</v>
      </c>
      <c r="C237" s="8">
        <f>+Allocators!E554</f>
        <v>0.30425073773760131</v>
      </c>
      <c r="D237" s="8">
        <f>+Allocators!F554</f>
        <v>1.3578484425298512E-2</v>
      </c>
      <c r="E237" s="8">
        <f>+Allocators!G554</f>
        <v>5.8895220727073908E-3</v>
      </c>
      <c r="F237" s="8">
        <f>+Allocators!H554</f>
        <v>0</v>
      </c>
      <c r="G237" s="8">
        <f>+Allocators!I554</f>
        <v>0</v>
      </c>
      <c r="H237" s="8">
        <f>+Allocators!J554</f>
        <v>4.4114700513079008E-4</v>
      </c>
      <c r="I237" s="8">
        <f>+Allocators!K554</f>
        <v>0</v>
      </c>
      <c r="J237" s="8">
        <f>+Allocators!L554</f>
        <v>0</v>
      </c>
      <c r="K237" s="8">
        <f>+Allocators!M554</f>
        <v>0</v>
      </c>
      <c r="L237" s="8">
        <f>+Allocators!N554</f>
        <v>0</v>
      </c>
      <c r="M237" s="8">
        <f>+Allocators!O554</f>
        <v>0</v>
      </c>
      <c r="N237" s="8">
        <f>+Allocators!P554</f>
        <v>0</v>
      </c>
      <c r="O237" s="8">
        <f>+Allocators!Q554</f>
        <v>0</v>
      </c>
      <c r="P237" s="8">
        <f>+Allocators!R554</f>
        <v>0</v>
      </c>
      <c r="Q237" s="8">
        <f>+Allocators!S554</f>
        <v>0</v>
      </c>
      <c r="R237" s="8">
        <f>+Allocators!T554</f>
        <v>0</v>
      </c>
      <c r="S237" s="8">
        <f>+Allocators!U554</f>
        <v>2.6207251440213777E-4</v>
      </c>
      <c r="T237" s="8">
        <f>+Allocators!V554</f>
        <v>0</v>
      </c>
    </row>
    <row r="238" spans="1:20" s="50" customFormat="1">
      <c r="A238" s="59" t="str">
        <f>CONCATENATE(Allocators!A555," ",Allocators!B555)</f>
        <v>MISC_SERV_REV ENERGY</v>
      </c>
      <c r="B238" s="8">
        <f>+Allocators!D555</f>
        <v>0</v>
      </c>
      <c r="C238" s="8">
        <f>+Allocators!E555</f>
        <v>0</v>
      </c>
      <c r="D238" s="8">
        <f>+Allocators!F555</f>
        <v>0</v>
      </c>
      <c r="E238" s="8">
        <f>+Allocators!G555</f>
        <v>0</v>
      </c>
      <c r="F238" s="8">
        <f>+Allocators!H555</f>
        <v>0</v>
      </c>
      <c r="G238" s="8">
        <f>+Allocators!I555</f>
        <v>0</v>
      </c>
      <c r="H238" s="8">
        <f>+Allocators!J555</f>
        <v>0</v>
      </c>
      <c r="I238" s="8">
        <f>+Allocators!K555</f>
        <v>0</v>
      </c>
      <c r="J238" s="8">
        <f>+Allocators!L555</f>
        <v>0</v>
      </c>
      <c r="K238" s="8">
        <f>+Allocators!M555</f>
        <v>0</v>
      </c>
      <c r="L238" s="8">
        <f>+Allocators!N555</f>
        <v>0</v>
      </c>
      <c r="M238" s="8">
        <f>+Allocators!O555</f>
        <v>0</v>
      </c>
      <c r="N238" s="8">
        <f>+Allocators!P555</f>
        <v>0</v>
      </c>
      <c r="O238" s="8">
        <f>+Allocators!Q555</f>
        <v>0</v>
      </c>
      <c r="P238" s="8">
        <f>+Allocators!R555</f>
        <v>0</v>
      </c>
      <c r="Q238" s="8">
        <f>+Allocators!S555</f>
        <v>0</v>
      </c>
      <c r="R238" s="8">
        <f>+Allocators!T555</f>
        <v>0</v>
      </c>
      <c r="S238" s="8">
        <f>+Allocators!U555</f>
        <v>0</v>
      </c>
      <c r="T238" s="8">
        <f>+Allocators!V555</f>
        <v>0</v>
      </c>
    </row>
    <row r="239" spans="1:20" s="50" customFormat="1">
      <c r="A239" s="59" t="str">
        <f>CONCATENATE(Allocators!A556," ",Allocators!B556)</f>
        <v>MISC_SERV_REV CUSTOMER</v>
      </c>
      <c r="B239" s="8">
        <f>+Allocators!D556</f>
        <v>0.11403132385642109</v>
      </c>
      <c r="C239" s="8">
        <f>+Allocators!E556</f>
        <v>8.7026097429721908E-2</v>
      </c>
      <c r="D239" s="8">
        <f>+Allocators!F556</f>
        <v>2.1686761293730521E-2</v>
      </c>
      <c r="E239" s="8">
        <f>+Allocators!G556</f>
        <v>8.8429067392374345E-4</v>
      </c>
      <c r="F239" s="8">
        <f>+Allocators!H556</f>
        <v>2.2903427606532317E-4</v>
      </c>
      <c r="G239" s="8">
        <f>+Allocators!I556</f>
        <v>5.3696485594306853E-5</v>
      </c>
      <c r="H239" s="8">
        <f>+Allocators!J556</f>
        <v>3.0016588936070168E-5</v>
      </c>
      <c r="I239" s="8">
        <f>+Allocators!K556</f>
        <v>2.759599328813747E-6</v>
      </c>
      <c r="J239" s="8">
        <f>+Allocators!L556</f>
        <v>0</v>
      </c>
      <c r="K239" s="8">
        <f>+Allocators!M556</f>
        <v>0</v>
      </c>
      <c r="L239" s="8">
        <f>+Allocators!N556</f>
        <v>0</v>
      </c>
      <c r="M239" s="8">
        <f>+Allocators!O556</f>
        <v>1.3740545459876096E-7</v>
      </c>
      <c r="N239" s="8">
        <f>+Allocators!P556</f>
        <v>0</v>
      </c>
      <c r="O239" s="8">
        <f>+Allocators!Q556</f>
        <v>0</v>
      </c>
      <c r="P239" s="8">
        <f>+Allocators!R556</f>
        <v>0</v>
      </c>
      <c r="Q239" s="8">
        <f>+Allocators!S556</f>
        <v>0</v>
      </c>
      <c r="R239" s="8">
        <f>+Allocators!T556</f>
        <v>0</v>
      </c>
      <c r="S239" s="8">
        <f>+Allocators!U556</f>
        <v>4.1185301036657891E-3</v>
      </c>
      <c r="T239" s="8">
        <f>+Allocators!V556</f>
        <v>0</v>
      </c>
    </row>
    <row r="240" spans="1:20" s="50" customFormat="1">
      <c r="A240" s="59" t="str">
        <f>CONCATENATE(Allocators!A557," ",Allocators!B557)</f>
        <v>MISC_SERV_REV TOTAL</v>
      </c>
      <c r="B240" s="8">
        <f>+Allocators!D557</f>
        <v>1.0000000000000002</v>
      </c>
      <c r="C240" s="8">
        <f>+Allocators!E557</f>
        <v>0.9164578605601853</v>
      </c>
      <c r="D240" s="8">
        <f>+Allocators!F557</f>
        <v>5.8182058129667452E-2</v>
      </c>
      <c r="E240" s="8">
        <f>+Allocators!G557</f>
        <v>1.8735191973722701E-2</v>
      </c>
      <c r="F240" s="8">
        <f>+Allocators!H557</f>
        <v>5.1850058714666253E-4</v>
      </c>
      <c r="G240" s="8">
        <f>+Allocators!I557</f>
        <v>5.3696485594306853E-5</v>
      </c>
      <c r="H240" s="8">
        <f>+Allocators!J557</f>
        <v>1.5254683407473538E-3</v>
      </c>
      <c r="I240" s="8">
        <f>+Allocators!K557</f>
        <v>6.3459482975089924E-5</v>
      </c>
      <c r="J240" s="8">
        <f>+Allocators!L557</f>
        <v>0</v>
      </c>
      <c r="K240" s="8">
        <f>+Allocators!M557</f>
        <v>0</v>
      </c>
      <c r="L240" s="8">
        <f>+Allocators!N557</f>
        <v>0</v>
      </c>
      <c r="M240" s="8">
        <f>+Allocators!O557</f>
        <v>1.5864870743772481E-5</v>
      </c>
      <c r="N240" s="8">
        <f>+Allocators!P557</f>
        <v>0</v>
      </c>
      <c r="O240" s="8">
        <f>+Allocators!Q557</f>
        <v>0</v>
      </c>
      <c r="P240" s="8">
        <f>+Allocators!R557</f>
        <v>0</v>
      </c>
      <c r="Q240" s="8">
        <f>+Allocators!S557</f>
        <v>0</v>
      </c>
      <c r="R240" s="8">
        <f>+Allocators!T557</f>
        <v>0</v>
      </c>
      <c r="S240" s="8">
        <f>+Allocators!U557</f>
        <v>4.4478995692175038E-3</v>
      </c>
      <c r="T240" s="8">
        <f>+Allocators!V557</f>
        <v>0</v>
      </c>
    </row>
    <row r="241" spans="1:20"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</row>
    <row r="242" spans="1:20">
      <c r="A242" s="14" t="str">
        <f>CONCATENATE(Allocators!A5," ",Allocators!B5)</f>
        <v>PROD_DEMAND PRODUCTION</v>
      </c>
      <c r="B242" s="8">
        <f>Allocators!D5</f>
        <v>0.99999999999999978</v>
      </c>
      <c r="C242" s="8">
        <f>Allocators!E5</f>
        <v>0.55520648697710706</v>
      </c>
      <c r="D242" s="8">
        <f>Allocators!F5</f>
        <v>2.5547757613937773E-2</v>
      </c>
      <c r="E242" s="8">
        <f>Allocators!G5</f>
        <v>8.4161649060062613E-2</v>
      </c>
      <c r="F242" s="8">
        <f>Allocators!H5</f>
        <v>2.1029309316118517E-3</v>
      </c>
      <c r="G242" s="8">
        <f>Allocators!I5</f>
        <v>2.7070975562496039E-4</v>
      </c>
      <c r="H242" s="8">
        <f>Allocators!J5</f>
        <v>6.402290402043001E-2</v>
      </c>
      <c r="I242" s="8">
        <f>Allocators!K5</f>
        <v>1.158826727863504E-2</v>
      </c>
      <c r="J242" s="8">
        <f>Allocators!L5</f>
        <v>4.4822599683863994E-3</v>
      </c>
      <c r="K242" s="8">
        <f>Allocators!M5</f>
        <v>9.6578019301811596E-5</v>
      </c>
      <c r="L242" s="8">
        <f>Allocators!N5</f>
        <v>2.0329609438699556E-3</v>
      </c>
      <c r="M242" s="8">
        <f>Allocators!O5</f>
        <v>3.236827229891541E-2</v>
      </c>
      <c r="N242" s="8">
        <f>Allocators!P5</f>
        <v>0.17553973705220036</v>
      </c>
      <c r="O242" s="8">
        <f>Allocators!Q5</f>
        <v>2.3096229609836198E-2</v>
      </c>
      <c r="P242" s="8">
        <f>Allocators!R5</f>
        <v>1.88694108566675E-2</v>
      </c>
      <c r="Q242" s="8">
        <f>Allocators!S5</f>
        <v>3.9223245748340251E-4</v>
      </c>
      <c r="R242" s="8">
        <f>Allocators!T5</f>
        <v>2.2161315592954896E-4</v>
      </c>
      <c r="S242" s="8">
        <f>Allocators!U5</f>
        <v>0</v>
      </c>
      <c r="T242" s="8">
        <f>Allocators!V5</f>
        <v>0</v>
      </c>
    </row>
    <row r="243" spans="1:20">
      <c r="A243" s="14" t="str">
        <f>CONCATENATE(Allocators!A6," ",Allocators!B6)</f>
        <v>PROD_DEMAND BULKTRAN</v>
      </c>
      <c r="B243" s="8">
        <f>Allocators!D6</f>
        <v>0</v>
      </c>
      <c r="C243" s="8">
        <f>Allocators!E6</f>
        <v>0</v>
      </c>
      <c r="D243" s="8">
        <f>Allocators!F6</f>
        <v>0</v>
      </c>
      <c r="E243" s="8">
        <f>Allocators!G6</f>
        <v>0</v>
      </c>
      <c r="F243" s="8">
        <f>Allocators!H6</f>
        <v>0</v>
      </c>
      <c r="G243" s="8">
        <f>Allocators!I6</f>
        <v>0</v>
      </c>
      <c r="H243" s="8">
        <f>Allocators!J6</f>
        <v>0</v>
      </c>
      <c r="I243" s="8">
        <f>Allocators!K6</f>
        <v>0</v>
      </c>
      <c r="J243" s="8">
        <f>Allocators!L6</f>
        <v>0</v>
      </c>
      <c r="K243" s="8">
        <f>Allocators!M6</f>
        <v>0</v>
      </c>
      <c r="L243" s="8">
        <f>Allocators!N6</f>
        <v>0</v>
      </c>
      <c r="M243" s="8">
        <f>Allocators!O6</f>
        <v>0</v>
      </c>
      <c r="N243" s="8">
        <f>Allocators!P6</f>
        <v>0</v>
      </c>
      <c r="O243" s="8">
        <f>Allocators!Q6</f>
        <v>0</v>
      </c>
      <c r="P243" s="8">
        <f>Allocators!R6</f>
        <v>0</v>
      </c>
      <c r="Q243" s="8">
        <f>Allocators!S6</f>
        <v>0</v>
      </c>
      <c r="R243" s="8">
        <f>Allocators!T6</f>
        <v>0</v>
      </c>
      <c r="S243" s="8">
        <f>Allocators!U6</f>
        <v>0</v>
      </c>
      <c r="T243" s="8">
        <f>Allocators!V6</f>
        <v>0</v>
      </c>
    </row>
    <row r="244" spans="1:20">
      <c r="A244" s="14" t="str">
        <f>CONCATENATE(Allocators!A7," ",Allocators!B7)</f>
        <v>PROD_DEMAND SUBTRAN</v>
      </c>
      <c r="B244" s="8">
        <f>Allocators!D7</f>
        <v>0</v>
      </c>
      <c r="C244" s="8">
        <f>Allocators!E7</f>
        <v>0</v>
      </c>
      <c r="D244" s="8">
        <f>Allocators!F7</f>
        <v>0</v>
      </c>
      <c r="E244" s="8">
        <f>Allocators!G7</f>
        <v>0</v>
      </c>
      <c r="F244" s="8">
        <f>Allocators!H7</f>
        <v>0</v>
      </c>
      <c r="G244" s="8">
        <f>Allocators!I7</f>
        <v>0</v>
      </c>
      <c r="H244" s="8">
        <f>Allocators!J7</f>
        <v>0</v>
      </c>
      <c r="I244" s="8">
        <f>Allocators!K7</f>
        <v>0</v>
      </c>
      <c r="J244" s="8">
        <f>Allocators!L7</f>
        <v>0</v>
      </c>
      <c r="K244" s="8">
        <f>Allocators!M7</f>
        <v>0</v>
      </c>
      <c r="L244" s="8">
        <f>Allocators!N7</f>
        <v>0</v>
      </c>
      <c r="M244" s="8">
        <f>Allocators!O7</f>
        <v>0</v>
      </c>
      <c r="N244" s="8">
        <f>Allocators!P7</f>
        <v>0</v>
      </c>
      <c r="O244" s="8">
        <f>Allocators!Q7</f>
        <v>0</v>
      </c>
      <c r="P244" s="8">
        <f>Allocators!R7</f>
        <v>0</v>
      </c>
      <c r="Q244" s="8">
        <f>Allocators!S7</f>
        <v>0</v>
      </c>
      <c r="R244" s="8">
        <f>Allocators!T7</f>
        <v>0</v>
      </c>
      <c r="S244" s="8">
        <f>Allocators!U7</f>
        <v>0</v>
      </c>
      <c r="T244" s="8">
        <f>Allocators!V7</f>
        <v>0</v>
      </c>
    </row>
    <row r="245" spans="1:20">
      <c r="A245" s="14" t="str">
        <f>CONCATENATE(Allocators!A8," ",Allocators!B8)</f>
        <v>PROD_DEMAND DISTPRI</v>
      </c>
      <c r="B245" s="8">
        <f>Allocators!D8</f>
        <v>0</v>
      </c>
      <c r="C245" s="8">
        <f>Allocators!E8</f>
        <v>0</v>
      </c>
      <c r="D245" s="8">
        <f>Allocators!F8</f>
        <v>0</v>
      </c>
      <c r="E245" s="8">
        <f>Allocators!G8</f>
        <v>0</v>
      </c>
      <c r="F245" s="8">
        <f>Allocators!H8</f>
        <v>0</v>
      </c>
      <c r="G245" s="8">
        <f>Allocators!I8</f>
        <v>0</v>
      </c>
      <c r="H245" s="8">
        <f>Allocators!J8</f>
        <v>0</v>
      </c>
      <c r="I245" s="8">
        <f>Allocators!K8</f>
        <v>0</v>
      </c>
      <c r="J245" s="8">
        <f>Allocators!L8</f>
        <v>0</v>
      </c>
      <c r="K245" s="8">
        <f>Allocators!M8</f>
        <v>0</v>
      </c>
      <c r="L245" s="8">
        <f>Allocators!N8</f>
        <v>0</v>
      </c>
      <c r="M245" s="8">
        <f>Allocators!O8</f>
        <v>0</v>
      </c>
      <c r="N245" s="8">
        <f>Allocators!P8</f>
        <v>0</v>
      </c>
      <c r="O245" s="8">
        <f>Allocators!Q8</f>
        <v>0</v>
      </c>
      <c r="P245" s="8">
        <f>Allocators!R8</f>
        <v>0</v>
      </c>
      <c r="Q245" s="8">
        <f>Allocators!S8</f>
        <v>0</v>
      </c>
      <c r="R245" s="8">
        <f>Allocators!T8</f>
        <v>0</v>
      </c>
      <c r="S245" s="8">
        <f>Allocators!U8</f>
        <v>0</v>
      </c>
      <c r="T245" s="8">
        <f>Allocators!V8</f>
        <v>0</v>
      </c>
    </row>
    <row r="246" spans="1:20">
      <c r="A246" s="14" t="str">
        <f>CONCATENATE(Allocators!A9," ",Allocators!B9)</f>
        <v>PROD_DEMAND DISTSEC</v>
      </c>
      <c r="B246" s="8">
        <f>Allocators!D9</f>
        <v>0</v>
      </c>
      <c r="C246" s="8">
        <f>Allocators!E9</f>
        <v>0</v>
      </c>
      <c r="D246" s="8">
        <f>Allocators!F9</f>
        <v>0</v>
      </c>
      <c r="E246" s="8">
        <f>Allocators!G9</f>
        <v>0</v>
      </c>
      <c r="F246" s="8">
        <f>Allocators!H9</f>
        <v>0</v>
      </c>
      <c r="G246" s="8">
        <f>Allocators!I9</f>
        <v>0</v>
      </c>
      <c r="H246" s="8">
        <f>Allocators!J9</f>
        <v>0</v>
      </c>
      <c r="I246" s="8">
        <f>Allocators!K9</f>
        <v>0</v>
      </c>
      <c r="J246" s="8">
        <f>Allocators!L9</f>
        <v>0</v>
      </c>
      <c r="K246" s="8">
        <f>Allocators!M9</f>
        <v>0</v>
      </c>
      <c r="L246" s="8">
        <f>Allocators!N9</f>
        <v>0</v>
      </c>
      <c r="M246" s="8">
        <f>Allocators!O9</f>
        <v>0</v>
      </c>
      <c r="N246" s="8">
        <f>Allocators!P9</f>
        <v>0</v>
      </c>
      <c r="O246" s="8">
        <f>Allocators!Q9</f>
        <v>0</v>
      </c>
      <c r="P246" s="8">
        <f>Allocators!R9</f>
        <v>0</v>
      </c>
      <c r="Q246" s="8">
        <f>Allocators!S9</f>
        <v>0</v>
      </c>
      <c r="R246" s="8">
        <f>Allocators!T9</f>
        <v>0</v>
      </c>
      <c r="S246" s="8">
        <f>Allocators!U9</f>
        <v>0</v>
      </c>
      <c r="T246" s="8">
        <f>Allocators!V9</f>
        <v>0</v>
      </c>
    </row>
    <row r="247" spans="1:20">
      <c r="A247" s="14" t="str">
        <f>CONCATENATE(Allocators!A10," ",Allocators!B10)</f>
        <v>PROD_DEMAND ENERGY</v>
      </c>
      <c r="B247" s="8">
        <f>Allocators!D10</f>
        <v>0</v>
      </c>
      <c r="C247" s="8">
        <f>Allocators!E10</f>
        <v>0</v>
      </c>
      <c r="D247" s="8">
        <f>Allocators!F10</f>
        <v>0</v>
      </c>
      <c r="E247" s="8">
        <f>Allocators!G10</f>
        <v>0</v>
      </c>
      <c r="F247" s="8">
        <f>Allocators!H10</f>
        <v>0</v>
      </c>
      <c r="G247" s="8">
        <f>Allocators!I10</f>
        <v>0</v>
      </c>
      <c r="H247" s="8">
        <f>Allocators!J10</f>
        <v>0</v>
      </c>
      <c r="I247" s="8">
        <f>Allocators!K10</f>
        <v>0</v>
      </c>
      <c r="J247" s="8">
        <f>Allocators!L10</f>
        <v>0</v>
      </c>
      <c r="K247" s="8">
        <f>Allocators!M10</f>
        <v>0</v>
      </c>
      <c r="L247" s="8">
        <f>Allocators!N10</f>
        <v>0</v>
      </c>
      <c r="M247" s="8">
        <f>Allocators!O10</f>
        <v>0</v>
      </c>
      <c r="N247" s="8">
        <f>Allocators!P10</f>
        <v>0</v>
      </c>
      <c r="O247" s="8">
        <f>Allocators!Q10</f>
        <v>0</v>
      </c>
      <c r="P247" s="8">
        <f>Allocators!R10</f>
        <v>0</v>
      </c>
      <c r="Q247" s="8">
        <f>Allocators!S10</f>
        <v>0</v>
      </c>
      <c r="R247" s="8">
        <f>Allocators!T10</f>
        <v>0</v>
      </c>
      <c r="S247" s="8">
        <f>Allocators!U10</f>
        <v>0</v>
      </c>
      <c r="T247" s="8">
        <f>Allocators!V10</f>
        <v>0</v>
      </c>
    </row>
    <row r="248" spans="1:20">
      <c r="A248" s="14" t="str">
        <f>CONCATENATE(Allocators!A11," ",Allocators!B11)</f>
        <v>PROD_DEMAND CUSTOMER</v>
      </c>
      <c r="B248" s="8">
        <f>Allocators!D11</f>
        <v>0</v>
      </c>
      <c r="C248" s="8">
        <f>Allocators!E11</f>
        <v>0</v>
      </c>
      <c r="D248" s="8">
        <f>Allocators!F11</f>
        <v>0</v>
      </c>
      <c r="E248" s="8">
        <f>Allocators!G11</f>
        <v>0</v>
      </c>
      <c r="F248" s="8">
        <f>Allocators!H11</f>
        <v>0</v>
      </c>
      <c r="G248" s="8">
        <f>Allocators!I11</f>
        <v>0</v>
      </c>
      <c r="H248" s="8">
        <f>Allocators!J11</f>
        <v>0</v>
      </c>
      <c r="I248" s="8">
        <f>Allocators!K11</f>
        <v>0</v>
      </c>
      <c r="J248" s="8">
        <f>Allocators!L11</f>
        <v>0</v>
      </c>
      <c r="K248" s="8">
        <f>Allocators!M11</f>
        <v>0</v>
      </c>
      <c r="L248" s="8">
        <f>Allocators!N11</f>
        <v>0</v>
      </c>
      <c r="M248" s="8">
        <f>Allocators!O11</f>
        <v>0</v>
      </c>
      <c r="N248" s="8">
        <f>Allocators!P11</f>
        <v>0</v>
      </c>
      <c r="O248" s="8">
        <f>Allocators!Q11</f>
        <v>0</v>
      </c>
      <c r="P248" s="8">
        <f>Allocators!R11</f>
        <v>0</v>
      </c>
      <c r="Q248" s="8">
        <f>Allocators!S11</f>
        <v>0</v>
      </c>
      <c r="R248" s="8">
        <f>Allocators!T11</f>
        <v>0</v>
      </c>
      <c r="S248" s="8">
        <f>Allocators!U11</f>
        <v>0</v>
      </c>
      <c r="T248" s="8">
        <f>Allocators!V11</f>
        <v>0</v>
      </c>
    </row>
    <row r="249" spans="1:20">
      <c r="A249" s="14" t="str">
        <f>CONCATENATE(Allocators!A12," ",Allocators!B12)</f>
        <v>PROD_DEMAND TOTAL</v>
      </c>
      <c r="B249" s="8">
        <f>Allocators!D12</f>
        <v>0.99999999999999978</v>
      </c>
      <c r="C249" s="8">
        <f>Allocators!E12</f>
        <v>0.55520648697710706</v>
      </c>
      <c r="D249" s="8">
        <f>Allocators!F12</f>
        <v>2.5547757613937773E-2</v>
      </c>
      <c r="E249" s="8">
        <f>Allocators!G12</f>
        <v>8.4161649060062613E-2</v>
      </c>
      <c r="F249" s="8">
        <f>Allocators!H12</f>
        <v>2.1029309316118517E-3</v>
      </c>
      <c r="G249" s="8">
        <f>Allocators!I12</f>
        <v>2.7070975562496039E-4</v>
      </c>
      <c r="H249" s="8">
        <f>Allocators!J12</f>
        <v>6.402290402043001E-2</v>
      </c>
      <c r="I249" s="8">
        <f>Allocators!K12</f>
        <v>1.158826727863504E-2</v>
      </c>
      <c r="J249" s="8">
        <f>Allocators!L12</f>
        <v>4.4822599683863994E-3</v>
      </c>
      <c r="K249" s="8">
        <f>Allocators!M12</f>
        <v>9.6578019301811596E-5</v>
      </c>
      <c r="L249" s="8">
        <f>Allocators!N12</f>
        <v>2.0329609438699556E-3</v>
      </c>
      <c r="M249" s="8">
        <f>Allocators!O12</f>
        <v>3.236827229891541E-2</v>
      </c>
      <c r="N249" s="8">
        <f>Allocators!P12</f>
        <v>0.17553973705220036</v>
      </c>
      <c r="O249" s="8">
        <f>Allocators!Q12</f>
        <v>2.3096229609836198E-2</v>
      </c>
      <c r="P249" s="8">
        <f>Allocators!R12</f>
        <v>1.88694108566675E-2</v>
      </c>
      <c r="Q249" s="8">
        <f>Allocators!S12</f>
        <v>3.9223245748340251E-4</v>
      </c>
      <c r="R249" s="8">
        <f>Allocators!T12</f>
        <v>2.2161315592954896E-4</v>
      </c>
      <c r="S249" s="8">
        <f>Allocators!U12</f>
        <v>0</v>
      </c>
      <c r="T249" s="8">
        <f>Allocators!V12</f>
        <v>0</v>
      </c>
    </row>
    <row r="250" spans="1:20"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</row>
    <row r="251" spans="1:20">
      <c r="A251" s="14" t="str">
        <f>CONCATENATE(Allocators!A15," ",Allocators!B15)</f>
        <v>PROD_ENERGY PRODUCTION</v>
      </c>
      <c r="B251" s="8">
        <f>Allocators!D15</f>
        <v>0</v>
      </c>
      <c r="C251" s="8">
        <f>Allocators!E15</f>
        <v>0</v>
      </c>
      <c r="D251" s="8">
        <f>Allocators!F15</f>
        <v>0</v>
      </c>
      <c r="E251" s="8">
        <f>Allocators!G15</f>
        <v>0</v>
      </c>
      <c r="F251" s="8">
        <f>Allocators!H15</f>
        <v>0</v>
      </c>
      <c r="G251" s="8">
        <f>Allocators!I15</f>
        <v>0</v>
      </c>
      <c r="H251" s="8">
        <f>Allocators!J15</f>
        <v>0</v>
      </c>
      <c r="I251" s="8">
        <f>Allocators!K15</f>
        <v>0</v>
      </c>
      <c r="J251" s="8">
        <f>Allocators!L15</f>
        <v>0</v>
      </c>
      <c r="K251" s="8">
        <f>Allocators!M15</f>
        <v>0</v>
      </c>
      <c r="L251" s="8">
        <f>Allocators!N15</f>
        <v>0</v>
      </c>
      <c r="M251" s="8">
        <f>Allocators!O15</f>
        <v>0</v>
      </c>
      <c r="N251" s="8">
        <f>Allocators!P15</f>
        <v>0</v>
      </c>
      <c r="O251" s="8">
        <f>Allocators!Q15</f>
        <v>0</v>
      </c>
      <c r="P251" s="8">
        <f>Allocators!R15</f>
        <v>0</v>
      </c>
      <c r="Q251" s="8">
        <f>Allocators!S15</f>
        <v>0</v>
      </c>
      <c r="R251" s="8">
        <f>Allocators!T15</f>
        <v>0</v>
      </c>
      <c r="S251" s="8">
        <f>Allocators!U15</f>
        <v>0</v>
      </c>
      <c r="T251" s="8">
        <f>Allocators!V15</f>
        <v>0</v>
      </c>
    </row>
    <row r="252" spans="1:20">
      <c r="A252" s="14" t="str">
        <f>CONCATENATE(Allocators!A16," ",Allocators!B16)</f>
        <v>PROD_ENERGY BULKTRAN</v>
      </c>
      <c r="B252" s="8">
        <f>Allocators!D16</f>
        <v>0</v>
      </c>
      <c r="C252" s="8">
        <f>Allocators!E16</f>
        <v>0</v>
      </c>
      <c r="D252" s="8">
        <f>Allocators!F16</f>
        <v>0</v>
      </c>
      <c r="E252" s="8">
        <f>Allocators!G16</f>
        <v>0</v>
      </c>
      <c r="F252" s="8">
        <f>Allocators!H16</f>
        <v>0</v>
      </c>
      <c r="G252" s="8">
        <f>Allocators!I16</f>
        <v>0</v>
      </c>
      <c r="H252" s="8">
        <f>Allocators!J16</f>
        <v>0</v>
      </c>
      <c r="I252" s="8">
        <f>Allocators!K16</f>
        <v>0</v>
      </c>
      <c r="J252" s="8">
        <f>Allocators!L16</f>
        <v>0</v>
      </c>
      <c r="K252" s="8">
        <f>Allocators!M16</f>
        <v>0</v>
      </c>
      <c r="L252" s="8">
        <f>Allocators!N16</f>
        <v>0</v>
      </c>
      <c r="M252" s="8">
        <f>Allocators!O16</f>
        <v>0</v>
      </c>
      <c r="N252" s="8">
        <f>Allocators!P16</f>
        <v>0</v>
      </c>
      <c r="O252" s="8">
        <f>Allocators!Q16</f>
        <v>0</v>
      </c>
      <c r="P252" s="8">
        <f>Allocators!R16</f>
        <v>0</v>
      </c>
      <c r="Q252" s="8">
        <f>Allocators!S16</f>
        <v>0</v>
      </c>
      <c r="R252" s="8">
        <f>Allocators!T16</f>
        <v>0</v>
      </c>
      <c r="S252" s="8">
        <f>Allocators!U16</f>
        <v>0</v>
      </c>
      <c r="T252" s="8">
        <f>Allocators!V16</f>
        <v>0</v>
      </c>
    </row>
    <row r="253" spans="1:20">
      <c r="A253" s="14" t="str">
        <f>CONCATENATE(Allocators!A17," ",Allocators!B17)</f>
        <v>PROD_ENERGY SUBTRAN</v>
      </c>
      <c r="B253" s="8">
        <f>Allocators!D17</f>
        <v>0</v>
      </c>
      <c r="C253" s="8">
        <f>Allocators!E17</f>
        <v>0</v>
      </c>
      <c r="D253" s="8">
        <f>Allocators!F17</f>
        <v>0</v>
      </c>
      <c r="E253" s="8">
        <f>Allocators!G17</f>
        <v>0</v>
      </c>
      <c r="F253" s="8">
        <f>Allocators!H17</f>
        <v>0</v>
      </c>
      <c r="G253" s="8">
        <f>Allocators!I17</f>
        <v>0</v>
      </c>
      <c r="H253" s="8">
        <f>Allocators!J17</f>
        <v>0</v>
      </c>
      <c r="I253" s="8">
        <f>Allocators!K17</f>
        <v>0</v>
      </c>
      <c r="J253" s="8">
        <f>Allocators!L17</f>
        <v>0</v>
      </c>
      <c r="K253" s="8">
        <f>Allocators!M17</f>
        <v>0</v>
      </c>
      <c r="L253" s="8">
        <f>Allocators!N17</f>
        <v>0</v>
      </c>
      <c r="M253" s="8">
        <f>Allocators!O17</f>
        <v>0</v>
      </c>
      <c r="N253" s="8">
        <f>Allocators!P17</f>
        <v>0</v>
      </c>
      <c r="O253" s="8">
        <f>Allocators!Q17</f>
        <v>0</v>
      </c>
      <c r="P253" s="8">
        <f>Allocators!R17</f>
        <v>0</v>
      </c>
      <c r="Q253" s="8">
        <f>Allocators!S17</f>
        <v>0</v>
      </c>
      <c r="R253" s="8">
        <f>Allocators!T17</f>
        <v>0</v>
      </c>
      <c r="S253" s="8">
        <f>Allocators!U17</f>
        <v>0</v>
      </c>
      <c r="T253" s="8">
        <f>Allocators!V17</f>
        <v>0</v>
      </c>
    </row>
    <row r="254" spans="1:20">
      <c r="A254" s="14" t="str">
        <f>CONCATENATE(Allocators!A18," ",Allocators!B18)</f>
        <v>PROD_ENERGY DISTPRI</v>
      </c>
      <c r="B254" s="8">
        <f>Allocators!D18</f>
        <v>0</v>
      </c>
      <c r="C254" s="8">
        <f>Allocators!E18</f>
        <v>0</v>
      </c>
      <c r="D254" s="8">
        <f>Allocators!F18</f>
        <v>0</v>
      </c>
      <c r="E254" s="8">
        <f>Allocators!G18</f>
        <v>0</v>
      </c>
      <c r="F254" s="8">
        <f>Allocators!H18</f>
        <v>0</v>
      </c>
      <c r="G254" s="8">
        <f>Allocators!I18</f>
        <v>0</v>
      </c>
      <c r="H254" s="8">
        <f>Allocators!J18</f>
        <v>0</v>
      </c>
      <c r="I254" s="8">
        <f>Allocators!K18</f>
        <v>0</v>
      </c>
      <c r="J254" s="8">
        <f>Allocators!L18</f>
        <v>0</v>
      </c>
      <c r="K254" s="8">
        <f>Allocators!M18</f>
        <v>0</v>
      </c>
      <c r="L254" s="8">
        <f>Allocators!N18</f>
        <v>0</v>
      </c>
      <c r="M254" s="8">
        <f>Allocators!O18</f>
        <v>0</v>
      </c>
      <c r="N254" s="8">
        <f>Allocators!P18</f>
        <v>0</v>
      </c>
      <c r="O254" s="8">
        <f>Allocators!Q18</f>
        <v>0</v>
      </c>
      <c r="P254" s="8">
        <f>Allocators!R18</f>
        <v>0</v>
      </c>
      <c r="Q254" s="8">
        <f>Allocators!S18</f>
        <v>0</v>
      </c>
      <c r="R254" s="8">
        <f>Allocators!T18</f>
        <v>0</v>
      </c>
      <c r="S254" s="8">
        <f>Allocators!U18</f>
        <v>0</v>
      </c>
      <c r="T254" s="8">
        <f>Allocators!V18</f>
        <v>0</v>
      </c>
    </row>
    <row r="255" spans="1:20">
      <c r="A255" s="14" t="str">
        <f>CONCATENATE(Allocators!A19," ",Allocators!B19)</f>
        <v>PROD_ENERGY DISTSEC</v>
      </c>
      <c r="B255" s="8">
        <f>Allocators!D19</f>
        <v>0</v>
      </c>
      <c r="C255" s="8">
        <f>Allocators!E19</f>
        <v>0</v>
      </c>
      <c r="D255" s="8">
        <f>Allocators!F19</f>
        <v>0</v>
      </c>
      <c r="E255" s="8">
        <f>Allocators!G19</f>
        <v>0</v>
      </c>
      <c r="F255" s="8">
        <f>Allocators!H19</f>
        <v>0</v>
      </c>
      <c r="G255" s="8">
        <f>Allocators!I19</f>
        <v>0</v>
      </c>
      <c r="H255" s="8">
        <f>Allocators!J19</f>
        <v>0</v>
      </c>
      <c r="I255" s="8">
        <f>Allocators!K19</f>
        <v>0</v>
      </c>
      <c r="J255" s="8">
        <f>Allocators!L19</f>
        <v>0</v>
      </c>
      <c r="K255" s="8">
        <f>Allocators!M19</f>
        <v>0</v>
      </c>
      <c r="L255" s="8">
        <f>Allocators!N19</f>
        <v>0</v>
      </c>
      <c r="M255" s="8">
        <f>Allocators!O19</f>
        <v>0</v>
      </c>
      <c r="N255" s="8">
        <f>Allocators!P19</f>
        <v>0</v>
      </c>
      <c r="O255" s="8">
        <f>Allocators!Q19</f>
        <v>0</v>
      </c>
      <c r="P255" s="8">
        <f>Allocators!R19</f>
        <v>0</v>
      </c>
      <c r="Q255" s="8">
        <f>Allocators!S19</f>
        <v>0</v>
      </c>
      <c r="R255" s="8">
        <f>Allocators!T19</f>
        <v>0</v>
      </c>
      <c r="S255" s="8">
        <f>Allocators!U19</f>
        <v>0</v>
      </c>
      <c r="T255" s="8">
        <f>Allocators!V19</f>
        <v>0</v>
      </c>
    </row>
    <row r="256" spans="1:20">
      <c r="A256" s="14" t="str">
        <f>CONCATENATE(Allocators!A20," ",Allocators!B20)</f>
        <v>PROD_ENERGY ENERGY</v>
      </c>
      <c r="B256" s="8">
        <f>Allocators!D20</f>
        <v>0.99999999999999967</v>
      </c>
      <c r="C256" s="8">
        <f>Allocators!E20</f>
        <v>0.37522708874234045</v>
      </c>
      <c r="D256" s="8">
        <f>Allocators!F20</f>
        <v>2.4317139990928334E-2</v>
      </c>
      <c r="E256" s="8">
        <f>Allocators!G20</f>
        <v>8.1586640738265825E-2</v>
      </c>
      <c r="F256" s="8">
        <f>Allocators!H20</f>
        <v>2.5930086633795552E-3</v>
      </c>
      <c r="G256" s="8">
        <f>Allocators!I20</f>
        <v>2.3904508594787172E-4</v>
      </c>
      <c r="H256" s="8">
        <f>Allocators!J20</f>
        <v>7.438367876059121E-2</v>
      </c>
      <c r="I256" s="8">
        <f>Allocators!K20</f>
        <v>1.3789302776324348E-2</v>
      </c>
      <c r="J256" s="8">
        <f>Allocators!L20</f>
        <v>6.2655062315762136E-3</v>
      </c>
      <c r="K256" s="8">
        <f>Allocators!M20</f>
        <v>2.9030683156921127E-4</v>
      </c>
      <c r="L256" s="8">
        <f>Allocators!N20</f>
        <v>2.85052352689501E-3</v>
      </c>
      <c r="M256" s="8">
        <f>Allocators!O20</f>
        <v>5.0050922821094607E-2</v>
      </c>
      <c r="N256" s="8">
        <f>Allocators!P20</f>
        <v>0.2841683596928673</v>
      </c>
      <c r="O256" s="8">
        <f>Allocators!Q20</f>
        <v>5.3913388698352036E-2</v>
      </c>
      <c r="P256" s="8">
        <f>Allocators!R20</f>
        <v>2.015278075840234E-2</v>
      </c>
      <c r="Q256" s="8">
        <f>Allocators!S20</f>
        <v>3.280551441010764E-4</v>
      </c>
      <c r="R256" s="8">
        <f>Allocators!T20</f>
        <v>3.6591912436255712E-4</v>
      </c>
      <c r="S256" s="8">
        <f>Allocators!U20</f>
        <v>7.9125110688988351E-3</v>
      </c>
      <c r="T256" s="8">
        <f>Allocators!V20</f>
        <v>1.5658213441030518E-3</v>
      </c>
    </row>
    <row r="257" spans="1:20">
      <c r="A257" s="14" t="str">
        <f>CONCATENATE(Allocators!A21," ",Allocators!B21)</f>
        <v>PROD_ENERGY CUSTOMER</v>
      </c>
      <c r="B257" s="8">
        <f>Allocators!D21</f>
        <v>0</v>
      </c>
      <c r="C257" s="8">
        <f>Allocators!E21</f>
        <v>0</v>
      </c>
      <c r="D257" s="8">
        <f>Allocators!F21</f>
        <v>0</v>
      </c>
      <c r="E257" s="8">
        <f>Allocators!G21</f>
        <v>0</v>
      </c>
      <c r="F257" s="8">
        <f>Allocators!H21</f>
        <v>0</v>
      </c>
      <c r="G257" s="8">
        <f>Allocators!I21</f>
        <v>0</v>
      </c>
      <c r="H257" s="8">
        <f>Allocators!J21</f>
        <v>0</v>
      </c>
      <c r="I257" s="8">
        <f>Allocators!K21</f>
        <v>0</v>
      </c>
      <c r="J257" s="8">
        <f>Allocators!L21</f>
        <v>0</v>
      </c>
      <c r="K257" s="8">
        <f>Allocators!M21</f>
        <v>0</v>
      </c>
      <c r="L257" s="8">
        <f>Allocators!N21</f>
        <v>0</v>
      </c>
      <c r="M257" s="8">
        <f>Allocators!O21</f>
        <v>0</v>
      </c>
      <c r="N257" s="8">
        <f>Allocators!P21</f>
        <v>0</v>
      </c>
      <c r="O257" s="8">
        <f>Allocators!Q21</f>
        <v>0</v>
      </c>
      <c r="P257" s="8">
        <f>Allocators!R21</f>
        <v>0</v>
      </c>
      <c r="Q257" s="8">
        <f>Allocators!S21</f>
        <v>0</v>
      </c>
      <c r="R257" s="8">
        <f>Allocators!T21</f>
        <v>0</v>
      </c>
      <c r="S257" s="8">
        <f>Allocators!U21</f>
        <v>0</v>
      </c>
      <c r="T257" s="8">
        <f>Allocators!V21</f>
        <v>0</v>
      </c>
    </row>
    <row r="258" spans="1:20">
      <c r="A258" s="14" t="str">
        <f>CONCATENATE(Allocators!A22," ",Allocators!B22)</f>
        <v>PROD_ENERGY TOTAL</v>
      </c>
      <c r="B258" s="8">
        <f>Allocators!D22</f>
        <v>0.99999999999999967</v>
      </c>
      <c r="C258" s="8">
        <f>Allocators!E22</f>
        <v>0.37522708874234045</v>
      </c>
      <c r="D258" s="8">
        <f>Allocators!F22</f>
        <v>2.4317139990928334E-2</v>
      </c>
      <c r="E258" s="8">
        <f>Allocators!G22</f>
        <v>8.1586640738265825E-2</v>
      </c>
      <c r="F258" s="8">
        <f>Allocators!H22</f>
        <v>2.5930086633795552E-3</v>
      </c>
      <c r="G258" s="8">
        <f>Allocators!I22</f>
        <v>2.3904508594787172E-4</v>
      </c>
      <c r="H258" s="8">
        <f>Allocators!J22</f>
        <v>7.438367876059121E-2</v>
      </c>
      <c r="I258" s="8">
        <f>Allocators!K22</f>
        <v>1.3789302776324348E-2</v>
      </c>
      <c r="J258" s="8">
        <f>Allocators!L22</f>
        <v>6.2655062315762136E-3</v>
      </c>
      <c r="K258" s="8">
        <f>Allocators!M22</f>
        <v>2.9030683156921127E-4</v>
      </c>
      <c r="L258" s="8">
        <f>Allocators!N22</f>
        <v>2.85052352689501E-3</v>
      </c>
      <c r="M258" s="8">
        <f>Allocators!O22</f>
        <v>5.0050922821094607E-2</v>
      </c>
      <c r="N258" s="8">
        <f>Allocators!P22</f>
        <v>0.2841683596928673</v>
      </c>
      <c r="O258" s="8">
        <f>Allocators!Q22</f>
        <v>5.3913388698352036E-2</v>
      </c>
      <c r="P258" s="8">
        <f>Allocators!R22</f>
        <v>2.015278075840234E-2</v>
      </c>
      <c r="Q258" s="8">
        <f>Allocators!S22</f>
        <v>3.280551441010764E-4</v>
      </c>
      <c r="R258" s="8">
        <f>Allocators!T22</f>
        <v>3.6591912436255712E-4</v>
      </c>
      <c r="S258" s="8">
        <f>Allocators!U22</f>
        <v>7.9125110688988351E-3</v>
      </c>
      <c r="T258" s="8">
        <f>Allocators!V22</f>
        <v>1.5658213441030518E-3</v>
      </c>
    </row>
    <row r="260" spans="1:20">
      <c r="A260" s="14" t="str">
        <f>CONCATENATE(Allocators!A532," ",Allocators!B532)</f>
        <v>RATEBASE PRODUCTION</v>
      </c>
      <c r="B260" s="8">
        <f ca="1">Allocators!D532</f>
        <v>0.40264452637454162</v>
      </c>
      <c r="C260" s="8">
        <f ca="1">Allocators!E532</f>
        <v>0.22199176610726618</v>
      </c>
      <c r="D260" s="8">
        <f ca="1">Allocators!F532</f>
        <v>1.0159387020717567E-2</v>
      </c>
      <c r="E260" s="8">
        <f ca="1">Allocators!G532</f>
        <v>3.3917342687093871E-2</v>
      </c>
      <c r="F260" s="8">
        <f ca="1">Allocators!H532</f>
        <v>7.9337045481597671E-4</v>
      </c>
      <c r="G260" s="8">
        <f ca="1">Allocators!I532</f>
        <v>-1.2593561622000965E-5</v>
      </c>
      <c r="H260" s="8">
        <f ca="1">Allocators!J532</f>
        <v>2.6005103353811766E-2</v>
      </c>
      <c r="I260" s="8">
        <f ca="1">Allocators!K532</f>
        <v>4.5777921432855187E-3</v>
      </c>
      <c r="J260" s="8">
        <f ca="1">Allocators!L532</f>
        <v>1.6934129792661053E-3</v>
      </c>
      <c r="K260" s="8">
        <f ca="1">Allocators!M532</f>
        <v>4.0184633738856484E-5</v>
      </c>
      <c r="L260" s="8">
        <f ca="1">Allocators!N532</f>
        <v>8.3621806024183247E-4</v>
      </c>
      <c r="M260" s="8">
        <f ca="1">Allocators!O532</f>
        <v>1.3169214452146407E-2</v>
      </c>
      <c r="N260" s="8">
        <f ca="1">Allocators!P532</f>
        <v>7.2050032310050929E-2</v>
      </c>
      <c r="O260" s="8">
        <f ca="1">Allocators!Q532</f>
        <v>9.4223448034478196E-3</v>
      </c>
      <c r="P260" s="8">
        <f ca="1">Allocators!R532</f>
        <v>7.748758940758692E-3</v>
      </c>
      <c r="Q260" s="8">
        <f ca="1">Allocators!S532</f>
        <v>1.6099349448355077E-4</v>
      </c>
      <c r="R260" s="8">
        <f ca="1">Allocators!T532</f>
        <v>9.1198495038443794E-5</v>
      </c>
      <c r="S260" s="8">
        <f ca="1">Allocators!U532</f>
        <v>0</v>
      </c>
      <c r="T260" s="8">
        <f ca="1">Allocators!V532</f>
        <v>0</v>
      </c>
    </row>
    <row r="261" spans="1:20">
      <c r="A261" s="14" t="str">
        <f>CONCATENATE(Allocators!A533," ",Allocators!B533)</f>
        <v>RATEBASE BULKTRAN</v>
      </c>
      <c r="B261" s="8">
        <f ca="1">Allocators!D533</f>
        <v>0.18419885670195049</v>
      </c>
      <c r="C261" s="8">
        <f ca="1">Allocators!E533</f>
        <v>8.9930583458290914E-2</v>
      </c>
      <c r="D261" s="8">
        <f ca="1">Allocators!F533</f>
        <v>4.4191812718090782E-3</v>
      </c>
      <c r="E261" s="8">
        <f ca="1">Allocators!G533</f>
        <v>1.6423033058480935E-2</v>
      </c>
      <c r="F261" s="8">
        <f ca="1">Allocators!H533</f>
        <v>4.7885975876978462E-4</v>
      </c>
      <c r="G261" s="8">
        <f ca="1">Allocators!I533</f>
        <v>-1.3689452221850852E-5</v>
      </c>
      <c r="H261" s="8">
        <f ca="1">Allocators!J533</f>
        <v>1.2593603382280362E-2</v>
      </c>
      <c r="I261" s="8">
        <f ca="1">Allocators!K533</f>
        <v>2.2699609034847155E-3</v>
      </c>
      <c r="J261" s="8">
        <f ca="1">Allocators!L533</f>
        <v>9.7277999272750936E-4</v>
      </c>
      <c r="K261" s="8">
        <f ca="1">Allocators!M533</f>
        <v>4.8356681426098385E-5</v>
      </c>
      <c r="L261" s="8">
        <f ca="1">Allocators!N533</f>
        <v>4.4611081117630852E-4</v>
      </c>
      <c r="M261" s="8">
        <f ca="1">Allocators!O533</f>
        <v>7.2114397343654678E-3</v>
      </c>
      <c r="N261" s="8">
        <f ca="1">Allocators!P533</f>
        <v>3.8500558857165475E-2</v>
      </c>
      <c r="O261" s="8">
        <f ca="1">Allocators!Q533</f>
        <v>6.8846355093390363E-3</v>
      </c>
      <c r="P261" s="8">
        <f ca="1">Allocators!R533</f>
        <v>3.9168597355346496E-3</v>
      </c>
      <c r="Q261" s="8">
        <f ca="1">Allocators!S533</f>
        <v>6.5688938004672997E-5</v>
      </c>
      <c r="R261" s="8">
        <f ca="1">Allocators!T533</f>
        <v>5.0894061317273596E-5</v>
      </c>
      <c r="S261" s="8">
        <f ca="1">Allocators!U533</f>
        <v>0</v>
      </c>
      <c r="T261" s="8">
        <f ca="1">Allocators!V533</f>
        <v>0</v>
      </c>
    </row>
    <row r="262" spans="1:20">
      <c r="A262" s="14" t="str">
        <f>CONCATENATE(Allocators!A534," ",Allocators!B534)</f>
        <v>RATEBASE SUBTRAN</v>
      </c>
      <c r="B262" s="8">
        <f ca="1">Allocators!D534</f>
        <v>3.8656591186716521E-2</v>
      </c>
      <c r="C262" s="8">
        <f ca="1">Allocators!E534</f>
        <v>1.863621280830334E-2</v>
      </c>
      <c r="D262" s="8">
        <f ca="1">Allocators!F534</f>
        <v>8.9380763509709117E-4</v>
      </c>
      <c r="E262" s="8">
        <f ca="1">Allocators!G534</f>
        <v>3.3012770453194336E-3</v>
      </c>
      <c r="F262" s="8">
        <f ca="1">Allocators!H534</f>
        <v>9.4106248796271111E-5</v>
      </c>
      <c r="G262" s="8">
        <f ca="1">Allocators!I534</f>
        <v>-4.3568562019489619E-6</v>
      </c>
      <c r="H262" s="8">
        <f ca="1">Allocators!J534</f>
        <v>2.5170875783336421E-3</v>
      </c>
      <c r="I262" s="8">
        <f ca="1">Allocators!K534</f>
        <v>4.519338387778934E-4</v>
      </c>
      <c r="J262" s="8">
        <f ca="1">Allocators!L534</f>
        <v>2.5434463266111793E-4</v>
      </c>
      <c r="K262" s="8">
        <f ca="1">Allocators!M534</f>
        <v>0</v>
      </c>
      <c r="L262" s="8">
        <f ca="1">Allocators!N534</f>
        <v>8.9185878421709091E-5</v>
      </c>
      <c r="M262" s="8">
        <f ca="1">Allocators!O534</f>
        <v>1.4413829583702861E-3</v>
      </c>
      <c r="N262" s="8">
        <f ca="1">Allocators!P534</f>
        <v>1.0148640887993731E-2</v>
      </c>
      <c r="O262" s="8">
        <f ca="1">Allocators!Q534</f>
        <v>0</v>
      </c>
      <c r="P262" s="8">
        <f ca="1">Allocators!R534</f>
        <v>7.6769689313063174E-4</v>
      </c>
      <c r="Q262" s="8">
        <f ca="1">Allocators!S534</f>
        <v>1.2814486052007814E-5</v>
      </c>
      <c r="R262" s="8">
        <f ca="1">Allocators!T534</f>
        <v>1.0265667415641109E-5</v>
      </c>
      <c r="S262" s="8">
        <f ca="1">Allocators!U534</f>
        <v>3.4667577236695595E-5</v>
      </c>
      <c r="T262" s="8">
        <f ca="1">Allocators!V534</f>
        <v>7.523907008978296E-6</v>
      </c>
    </row>
    <row r="263" spans="1:20">
      <c r="A263" s="14" t="str">
        <f>CONCATENATE(Allocators!A535," ",Allocators!B535)</f>
        <v>RATEBASE DISTPRI</v>
      </c>
      <c r="B263" s="8">
        <f ca="1">Allocators!D535</f>
        <v>0.19960251575093677</v>
      </c>
      <c r="C263" s="8">
        <f ca="1">Allocators!E535</f>
        <v>0.13296888682971406</v>
      </c>
      <c r="D263" s="8">
        <f ca="1">Allocators!F535</f>
        <v>6.2304443867799144E-3</v>
      </c>
      <c r="E263" s="8">
        <f ca="1">Allocators!G535</f>
        <v>2.292842938036229E-2</v>
      </c>
      <c r="F263" s="8">
        <f ca="1">Allocators!H535</f>
        <v>6.5940438160696124E-4</v>
      </c>
      <c r="G263" s="8">
        <f ca="1">Allocators!I535</f>
        <v>0</v>
      </c>
      <c r="H263" s="8">
        <f ca="1">Allocators!J535</f>
        <v>1.7335068194143325E-2</v>
      </c>
      <c r="I263" s="8">
        <f ca="1">Allocators!K535</f>
        <v>3.1318303062360716E-3</v>
      </c>
      <c r="J263" s="8">
        <f ca="1">Allocators!L535</f>
        <v>0</v>
      </c>
      <c r="K263" s="8">
        <f ca="1">Allocators!M535</f>
        <v>0</v>
      </c>
      <c r="L263" s="8">
        <f ca="1">Allocators!N535</f>
        <v>6.2593814951914721E-4</v>
      </c>
      <c r="M263" s="8">
        <f ca="1">Allocators!O535</f>
        <v>9.9777177845522935E-3</v>
      </c>
      <c r="N263" s="8">
        <f ca="1">Allocators!P535</f>
        <v>0</v>
      </c>
      <c r="O263" s="8">
        <f ca="1">Allocators!Q535</f>
        <v>0</v>
      </c>
      <c r="P263" s="8">
        <f ca="1">Allocators!R535</f>
        <v>5.2881471820328636E-3</v>
      </c>
      <c r="Q263" s="8">
        <f ca="1">Allocators!S535</f>
        <v>8.8334127524822596E-5</v>
      </c>
      <c r="R263" s="8">
        <f ca="1">Allocators!T535</f>
        <v>7.1569186085934143E-5</v>
      </c>
      <c r="S263" s="8">
        <f ca="1">Allocators!U535</f>
        <v>2.4391398616787773E-4</v>
      </c>
      <c r="T263" s="8">
        <f ca="1">Allocators!V535</f>
        <v>5.2831856211220009E-5</v>
      </c>
    </row>
    <row r="264" spans="1:20">
      <c r="A264" s="14" t="str">
        <f>CONCATENATE(Allocators!A536," ",Allocators!B536)</f>
        <v>RATEBASE DISTSEC</v>
      </c>
      <c r="B264" s="8">
        <f ca="1">Allocators!D536</f>
        <v>0.10139800252514213</v>
      </c>
      <c r="C264" s="8">
        <f ca="1">Allocators!E536</f>
        <v>7.5605852992415679E-2</v>
      </c>
      <c r="D264" s="8">
        <f ca="1">Allocators!F536</f>
        <v>3.6234037597759148E-3</v>
      </c>
      <c r="E264" s="8">
        <f ca="1">Allocators!G536</f>
        <v>1.1082647724360991E-2</v>
      </c>
      <c r="F264" s="8">
        <f ca="1">Allocators!H536</f>
        <v>0</v>
      </c>
      <c r="G264" s="8">
        <f ca="1">Allocators!I536</f>
        <v>0</v>
      </c>
      <c r="H264" s="8">
        <f ca="1">Allocators!J536</f>
        <v>7.1209527375996166E-3</v>
      </c>
      <c r="I264" s="8">
        <f ca="1">Allocators!K536</f>
        <v>0</v>
      </c>
      <c r="J264" s="8">
        <f ca="1">Allocators!L536</f>
        <v>0</v>
      </c>
      <c r="K264" s="8">
        <f ca="1">Allocators!M536</f>
        <v>0</v>
      </c>
      <c r="L264" s="8">
        <f ca="1">Allocators!N536</f>
        <v>1.9505099537954577E-4</v>
      </c>
      <c r="M264" s="8">
        <f ca="1">Allocators!O536</f>
        <v>0</v>
      </c>
      <c r="N264" s="8">
        <f ca="1">Allocators!P536</f>
        <v>0</v>
      </c>
      <c r="O264" s="8">
        <f ca="1">Allocators!Q536</f>
        <v>0</v>
      </c>
      <c r="P264" s="8">
        <f ca="1">Allocators!R536</f>
        <v>2.6575819492405052E-3</v>
      </c>
      <c r="Q264" s="8">
        <f ca="1">Allocators!S536</f>
        <v>0</v>
      </c>
      <c r="R264" s="8">
        <f ca="1">Allocators!T536</f>
        <v>2.7612868471103456E-5</v>
      </c>
      <c r="S264" s="8">
        <f ca="1">Allocators!U536</f>
        <v>9.3244359881002753E-4</v>
      </c>
      <c r="T264" s="8">
        <f ca="1">Allocators!V536</f>
        <v>1.5245589908872504E-4</v>
      </c>
    </row>
    <row r="265" spans="1:20">
      <c r="A265" s="14" t="str">
        <f>CONCATENATE(Allocators!A537," ",Allocators!B537)</f>
        <v>RATEBASE ENERGY</v>
      </c>
      <c r="B265" s="8">
        <f ca="1">Allocators!D537</f>
        <v>2.4247643580637999E-2</v>
      </c>
      <c r="C265" s="8">
        <f ca="1">Allocators!E537</f>
        <v>9.2954617793069745E-3</v>
      </c>
      <c r="D265" s="8">
        <f ca="1">Allocators!F537</f>
        <v>5.8330959159797109E-4</v>
      </c>
      <c r="E265" s="8">
        <f ca="1">Allocators!G537</f>
        <v>1.9630958169590635E-3</v>
      </c>
      <c r="F265" s="8">
        <f ca="1">Allocators!H537</f>
        <v>5.6569041780336549E-5</v>
      </c>
      <c r="G265" s="8">
        <f ca="1">Allocators!I537</f>
        <v>2.8769877634263349E-6</v>
      </c>
      <c r="H265" s="8">
        <f ca="1">Allocators!J537</f>
        <v>1.8135410288768205E-3</v>
      </c>
      <c r="I265" s="8">
        <f ca="1">Allocators!K537</f>
        <v>3.4052232893752701E-4</v>
      </c>
      <c r="J265" s="8">
        <f ca="1">Allocators!L537</f>
        <v>1.4967224056624813E-4</v>
      </c>
      <c r="K265" s="8">
        <f ca="1">Allocators!M537</f>
        <v>7.0182770925339286E-6</v>
      </c>
      <c r="L265" s="8">
        <f ca="1">Allocators!N537</f>
        <v>6.8908104628061923E-5</v>
      </c>
      <c r="M265" s="8">
        <f ca="1">Allocators!O537</f>
        <v>1.1830204471820704E-3</v>
      </c>
      <c r="N265" s="8">
        <f ca="1">Allocators!P537</f>
        <v>6.7933910485208412E-3</v>
      </c>
      <c r="O265" s="8">
        <f ca="1">Allocators!Q537</f>
        <v>1.2484043721628295E-3</v>
      </c>
      <c r="P265" s="8">
        <f ca="1">Allocators!R537</f>
        <v>4.8568553385692619E-4</v>
      </c>
      <c r="Q265" s="8">
        <f ca="1">Allocators!S537</f>
        <v>7.9303847731346342E-6</v>
      </c>
      <c r="R265" s="8">
        <f ca="1">Allocators!T537</f>
        <v>8.8461693533854849E-6</v>
      </c>
      <c r="S265" s="8">
        <f ca="1">Allocators!U537</f>
        <v>2.0247298582811387E-4</v>
      </c>
      <c r="T265" s="8">
        <f ca="1">Allocators!V537</f>
        <v>3.6917441451738248E-5</v>
      </c>
    </row>
    <row r="266" spans="1:20">
      <c r="A266" s="14" t="str">
        <f>CONCATENATE(Allocators!A538," ",Allocators!B538)</f>
        <v>RATEBASE CUSTOMER</v>
      </c>
      <c r="B266" s="8">
        <f ca="1">Allocators!D538</f>
        <v>4.9251863880074444E-2</v>
      </c>
      <c r="C266" s="8">
        <f ca="1">Allocators!E538</f>
        <v>2.3161036063221195E-2</v>
      </c>
      <c r="D266" s="8">
        <f ca="1">Allocators!F538</f>
        <v>5.9743354269642503E-3</v>
      </c>
      <c r="E266" s="8">
        <f ca="1">Allocators!G538</f>
        <v>1.7195509479240013E-3</v>
      </c>
      <c r="F266" s="8">
        <f ca="1">Allocators!H538</f>
        <v>5.1312076847540662E-4</v>
      </c>
      <c r="G266" s="8">
        <f ca="1">Allocators!I538</f>
        <v>-1.8289099048278728E-5</v>
      </c>
      <c r="H266" s="8">
        <f ca="1">Allocators!J538</f>
        <v>4.8999355998333508E-4</v>
      </c>
      <c r="I266" s="8">
        <f ca="1">Allocators!K538</f>
        <v>1.4058146226680188E-4</v>
      </c>
      <c r="J266" s="8">
        <f ca="1">Allocators!L538</f>
        <v>2.9018217263491412E-4</v>
      </c>
      <c r="K266" s="8">
        <f ca="1">Allocators!M538</f>
        <v>5.5992589948042839E-5</v>
      </c>
      <c r="L266" s="8">
        <f ca="1">Allocators!N538</f>
        <v>3.416734901184101E-6</v>
      </c>
      <c r="M266" s="8">
        <f ca="1">Allocators!O538</f>
        <v>8.6108177230089338E-5</v>
      </c>
      <c r="N266" s="8">
        <f ca="1">Allocators!P538</f>
        <v>4.675857740623308E-4</v>
      </c>
      <c r="O266" s="8">
        <f ca="1">Allocators!Q538</f>
        <v>8.3005596495642602E-5</v>
      </c>
      <c r="P266" s="8">
        <f ca="1">Allocators!R538</f>
        <v>1.3721295411817593E-4</v>
      </c>
      <c r="Q266" s="8">
        <f ca="1">Allocators!S538</f>
        <v>2.4886243020797622E-6</v>
      </c>
      <c r="R266" s="8">
        <f ca="1">Allocators!T538</f>
        <v>2.5892997508291827E-6</v>
      </c>
      <c r="S266" s="8">
        <f ca="1">Allocators!U538</f>
        <v>1.4353065616789652E-2</v>
      </c>
      <c r="T266" s="8">
        <f ca="1">Allocators!V538</f>
        <v>1.7898872100548129E-3</v>
      </c>
    </row>
    <row r="267" spans="1:20">
      <c r="A267" s="14" t="str">
        <f>CONCATENATE(Allocators!A539," ",Allocators!B539)</f>
        <v>RATEBASE TOTAL</v>
      </c>
      <c r="B267" s="8">
        <f ca="1">Allocators!D539</f>
        <v>0.99999999999999967</v>
      </c>
      <c r="C267" s="8">
        <f ca="1">Allocators!E539</f>
        <v>0.57158980003851823</v>
      </c>
      <c r="D267" s="8">
        <f ca="1">Allocators!F539</f>
        <v>3.1883869092741782E-2</v>
      </c>
      <c r="E267" s="8">
        <f ca="1">Allocators!G539</f>
        <v>9.1335376660500553E-2</v>
      </c>
      <c r="F267" s="8">
        <f ca="1">Allocators!H539</f>
        <v>2.5954306542447379E-3</v>
      </c>
      <c r="G267" s="8">
        <f ca="1">Allocators!I539</f>
        <v>-4.605198133065327E-5</v>
      </c>
      <c r="H267" s="8">
        <f ca="1">Allocators!J539</f>
        <v>6.7875349835028909E-2</v>
      </c>
      <c r="I267" s="8">
        <f ca="1">Allocators!K539</f>
        <v>1.0912620982988527E-2</v>
      </c>
      <c r="J267" s="8">
        <f ca="1">Allocators!L539</f>
        <v>3.3603920178558945E-3</v>
      </c>
      <c r="K267" s="8">
        <f ca="1">Allocators!M539</f>
        <v>1.5155218220553167E-4</v>
      </c>
      <c r="L267" s="8">
        <f ca="1">Allocators!N539</f>
        <v>2.2648287342677893E-3</v>
      </c>
      <c r="M267" s="8">
        <f ca="1">Allocators!O539</f>
        <v>3.3068883553846608E-2</v>
      </c>
      <c r="N267" s="8">
        <f ca="1">Allocators!P539</f>
        <v>0.12796020887779333</v>
      </c>
      <c r="O267" s="8">
        <f ca="1">Allocators!Q539</f>
        <v>1.7638390281445329E-2</v>
      </c>
      <c r="P267" s="8">
        <f ca="1">Allocators!R539</f>
        <v>2.1001943188672444E-2</v>
      </c>
      <c r="Q267" s="8">
        <f ca="1">Allocators!S539</f>
        <v>3.3825005514026855E-4</v>
      </c>
      <c r="R267" s="8">
        <f ca="1">Allocators!T539</f>
        <v>2.6297574743261079E-4</v>
      </c>
      <c r="S267" s="8">
        <f ca="1">Allocators!U539</f>
        <v>1.5766563764832365E-2</v>
      </c>
      <c r="T267" s="8">
        <f ca="1">Allocators!V539</f>
        <v>2.0396163138154738E-3</v>
      </c>
    </row>
    <row r="268" spans="1:20"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</row>
    <row r="269" spans="1:20">
      <c r="A269" s="14" t="str">
        <f>CONCATENATE(Allocators!A447," ",Allocators!B447)</f>
        <v>RB_GUP_CWIP PRODUCTION</v>
      </c>
      <c r="B269" s="8">
        <f ca="1">Allocators!D447</f>
        <v>0.29930054655287691</v>
      </c>
      <c r="C269" s="8">
        <f ca="1">Allocators!E447</f>
        <v>0.16617360500195091</v>
      </c>
      <c r="D269" s="8">
        <f ca="1">Allocators!F447</f>
        <v>7.6464578170519987E-3</v>
      </c>
      <c r="E269" s="8">
        <f ca="1">Allocators!G447</f>
        <v>2.5189627562468165E-2</v>
      </c>
      <c r="F269" s="8">
        <f ca="1">Allocators!H447</f>
        <v>6.2940837719437808E-4</v>
      </c>
      <c r="G269" s="8">
        <f ca="1">Allocators!I447</f>
        <v>8.1023577815746395E-5</v>
      </c>
      <c r="H269" s="8">
        <f ca="1">Allocators!J447</f>
        <v>1.916209016521709E-2</v>
      </c>
      <c r="I269" s="8">
        <f ca="1">Allocators!K447</f>
        <v>3.4683747300962874E-3</v>
      </c>
      <c r="J269" s="8">
        <f ca="1">Allocators!L447</f>
        <v>1.3415428583301305E-3</v>
      </c>
      <c r="K269" s="8">
        <f ca="1">Allocators!M447</f>
        <v>2.8905853962026508E-5</v>
      </c>
      <c r="L269" s="8">
        <f ca="1">Allocators!N447</f>
        <v>6.084663216209303E-4</v>
      </c>
      <c r="M269" s="8">
        <f ca="1">Allocators!O447</f>
        <v>9.6878415900377296E-3</v>
      </c>
      <c r="N269" s="8">
        <f ca="1">Allocators!P447</f>
        <v>5.2539139241471876E-2</v>
      </c>
      <c r="O269" s="8">
        <f ca="1">Allocators!Q447</f>
        <v>6.912714145534714E-3</v>
      </c>
      <c r="P269" s="8">
        <f ca="1">Allocators!R447</f>
        <v>5.6476249825313726E-3</v>
      </c>
      <c r="Q269" s="8">
        <f ca="1">Allocators!S447</f>
        <v>1.1739538890056046E-4</v>
      </c>
      <c r="R269" s="8">
        <f ca="1">Allocators!T447</f>
        <v>6.6328938693021946E-5</v>
      </c>
      <c r="S269" s="8">
        <f ca="1">Allocators!U447</f>
        <v>0</v>
      </c>
      <c r="T269" s="8">
        <f ca="1">Allocators!V447</f>
        <v>0</v>
      </c>
    </row>
    <row r="270" spans="1:20">
      <c r="A270" s="14" t="str">
        <f>CONCATENATE(Allocators!A448," ",Allocators!B448)</f>
        <v>RB_GUP_CWIP BULKTRAN</v>
      </c>
      <c r="B270" s="8">
        <f ca="1">Allocators!D448</f>
        <v>0.2859846894662243</v>
      </c>
      <c r="C270" s="8">
        <f ca="1">Allocators!E448</f>
        <v>0.1408711935621608</v>
      </c>
      <c r="D270" s="8">
        <f ca="1">Allocators!F448</f>
        <v>6.9637664621044889E-3</v>
      </c>
      <c r="E270" s="8">
        <f ca="1">Allocators!G448</f>
        <v>2.5507877451764336E-2</v>
      </c>
      <c r="F270" s="8">
        <f ca="1">Allocators!H448</f>
        <v>8.0289741907111636E-4</v>
      </c>
      <c r="G270" s="8">
        <f ca="1">Allocators!I448</f>
        <v>7.5293150823317281E-5</v>
      </c>
      <c r="H270" s="8">
        <f ca="1">Allocators!J448</f>
        <v>1.9389954888219627E-2</v>
      </c>
      <c r="I270" s="8">
        <f ca="1">Allocators!K448</f>
        <v>3.6129135016158397E-3</v>
      </c>
      <c r="J270" s="8">
        <f ca="1">Allocators!L448</f>
        <v>1.6326083389290639E-3</v>
      </c>
      <c r="K270" s="8">
        <f ca="1">Allocators!M448</f>
        <v>7.3416572057386002E-5</v>
      </c>
      <c r="L270" s="8">
        <f ca="1">Allocators!N448</f>
        <v>6.7734078848868625E-4</v>
      </c>
      <c r="M270" s="8">
        <f ca="1">Allocators!O448</f>
        <v>1.1084566597045507E-2</v>
      </c>
      <c r="N270" s="8">
        <f ca="1">Allocators!P448</f>
        <v>5.8582245924460798E-2</v>
      </c>
      <c r="O270" s="8">
        <f ca="1">Allocators!Q448</f>
        <v>1.0578982656352173E-2</v>
      </c>
      <c r="P270" s="8">
        <f ca="1">Allocators!R448</f>
        <v>5.9546243781817536E-3</v>
      </c>
      <c r="Q270" s="8">
        <f ca="1">Allocators!S448</f>
        <v>9.9737682205362457E-5</v>
      </c>
      <c r="R270" s="8">
        <f ca="1">Allocators!T448</f>
        <v>7.7270092744123386E-5</v>
      </c>
      <c r="S270" s="8">
        <f ca="1">Allocators!U448</f>
        <v>0</v>
      </c>
      <c r="T270" s="8">
        <f ca="1">Allocators!V448</f>
        <v>0</v>
      </c>
    </row>
    <row r="271" spans="1:20">
      <c r="A271" s="14" t="str">
        <f>CONCATENATE(Allocators!A449," ",Allocators!B449)</f>
        <v>RB_GUP_CWIP SUBTRAN</v>
      </c>
      <c r="B271" s="8">
        <f ca="1">Allocators!D449</f>
        <v>6.2822288754392039E-2</v>
      </c>
      <c r="C271" s="8">
        <f ca="1">Allocators!E449</f>
        <v>3.0586126418336797E-2</v>
      </c>
      <c r="D271" s="8">
        <f ca="1">Allocators!F449</f>
        <v>1.4761264723526246E-3</v>
      </c>
      <c r="E271" s="8">
        <f ca="1">Allocators!G449</f>
        <v>5.3700759306493165E-3</v>
      </c>
      <c r="F271" s="8">
        <f ca="1">Allocators!H449</f>
        <v>1.6587659291140161E-4</v>
      </c>
      <c r="G271" s="8">
        <f ca="1">Allocators!I449</f>
        <v>2.0659052380502218E-5</v>
      </c>
      <c r="H271" s="8">
        <f ca="1">Allocators!J449</f>
        <v>4.0571762988991997E-3</v>
      </c>
      <c r="I271" s="8">
        <f ca="1">Allocators!K449</f>
        <v>7.5422434185386429E-4</v>
      </c>
      <c r="J271" s="8">
        <f ca="1">Allocators!L449</f>
        <v>4.4877247027702105E-4</v>
      </c>
      <c r="K271" s="8">
        <f ca="1">Allocators!M449</f>
        <v>0</v>
      </c>
      <c r="L271" s="8">
        <f ca="1">Allocators!N449</f>
        <v>1.4166962997070622E-4</v>
      </c>
      <c r="M271" s="8">
        <f ca="1">Allocators!O449</f>
        <v>2.3192127281392639E-3</v>
      </c>
      <c r="N271" s="8">
        <f ca="1">Allocators!P449</f>
        <v>1.6157220133838839E-2</v>
      </c>
      <c r="O271" s="8">
        <f ca="1">Allocators!Q449</f>
        <v>0</v>
      </c>
      <c r="P271" s="8">
        <f ca="1">Allocators!R449</f>
        <v>1.2210912006339709E-3</v>
      </c>
      <c r="Q271" s="8">
        <f ca="1">Allocators!S449</f>
        <v>2.0355623489228102E-5</v>
      </c>
      <c r="R271" s="8">
        <f ca="1">Allocators!T449</f>
        <v>1.630600985896609E-5</v>
      </c>
      <c r="S271" s="8">
        <f ca="1">Allocators!U449</f>
        <v>5.5443919397579449E-5</v>
      </c>
      <c r="T271" s="8">
        <f ca="1">Allocators!V449</f>
        <v>1.1951931402752907E-5</v>
      </c>
    </row>
    <row r="272" spans="1:20">
      <c r="A272" s="14" t="str">
        <f>CONCATENATE(Allocators!A450," ",Allocators!B450)</f>
        <v>RB_GUP_CWIP DISTPRI</v>
      </c>
      <c r="B272" s="8">
        <f ca="1">Allocators!D450</f>
        <v>0.19123551063800689</v>
      </c>
      <c r="C272" s="8">
        <f ca="1">Allocators!E450</f>
        <v>0.12781084805476092</v>
      </c>
      <c r="D272" s="8">
        <f ca="1">Allocators!F450</f>
        <v>6.0246697223614309E-3</v>
      </c>
      <c r="E272" s="8">
        <f ca="1">Allocators!G450</f>
        <v>2.1875945516126476E-2</v>
      </c>
      <c r="F272" s="8">
        <f ca="1">Allocators!H450</f>
        <v>6.7608054647714752E-4</v>
      </c>
      <c r="G272" s="8">
        <f ca="1">Allocators!I450</f>
        <v>0</v>
      </c>
      <c r="H272" s="8">
        <f ca="1">Allocators!J450</f>
        <v>1.6403135548753153E-2</v>
      </c>
      <c r="I272" s="8">
        <f ca="1">Allocators!K450</f>
        <v>3.0550850997881629E-3</v>
      </c>
      <c r="J272" s="8">
        <f ca="1">Allocators!L450</f>
        <v>0</v>
      </c>
      <c r="K272" s="8">
        <f ca="1">Allocators!M450</f>
        <v>0</v>
      </c>
      <c r="L272" s="8">
        <f ca="1">Allocators!N450</f>
        <v>5.8476167382901705E-4</v>
      </c>
      <c r="M272" s="8">
        <f ca="1">Allocators!O450</f>
        <v>9.4308825731879067E-3</v>
      </c>
      <c r="N272" s="8">
        <f ca="1">Allocators!P450</f>
        <v>0</v>
      </c>
      <c r="O272" s="8">
        <f ca="1">Allocators!Q450</f>
        <v>0</v>
      </c>
      <c r="P272" s="8">
        <f ca="1">Allocators!R450</f>
        <v>4.9462991841316929E-3</v>
      </c>
      <c r="Q272" s="8">
        <f ca="1">Allocators!S450</f>
        <v>8.2523632742343583E-5</v>
      </c>
      <c r="R272" s="8">
        <f ca="1">Allocators!T450</f>
        <v>6.6857970000561915E-5</v>
      </c>
      <c r="S272" s="8">
        <f ca="1">Allocators!U450</f>
        <v>2.2904611667265705E-4</v>
      </c>
      <c r="T272" s="8">
        <f ca="1">Allocators!V450</f>
        <v>4.9374999175437984E-5</v>
      </c>
    </row>
    <row r="273" spans="1:20">
      <c r="A273" s="14" t="str">
        <f>CONCATENATE(Allocators!A451," ",Allocators!B451)</f>
        <v>RB_GUP_CWIP DISTSEC</v>
      </c>
      <c r="B273" s="8">
        <f ca="1">Allocators!D451</f>
        <v>9.6133705976235981E-2</v>
      </c>
      <c r="C273" s="8">
        <f ca="1">Allocators!E451</f>
        <v>7.1879311506484286E-2</v>
      </c>
      <c r="D273" s="8">
        <f ca="1">Allocators!F451</f>
        <v>3.4653245163376849E-3</v>
      </c>
      <c r="E273" s="8">
        <f ca="1">Allocators!G451</f>
        <v>1.0456328196217125E-2</v>
      </c>
      <c r="F273" s="8">
        <f ca="1">Allocators!H451</f>
        <v>0</v>
      </c>
      <c r="G273" s="8">
        <f ca="1">Allocators!I451</f>
        <v>0</v>
      </c>
      <c r="H273" s="8">
        <f ca="1">Allocators!J451</f>
        <v>6.6628130251478847E-3</v>
      </c>
      <c r="I273" s="8">
        <f ca="1">Allocators!K451</f>
        <v>0</v>
      </c>
      <c r="J273" s="8">
        <f ca="1">Allocators!L451</f>
        <v>0</v>
      </c>
      <c r="K273" s="8">
        <f ca="1">Allocators!M451</f>
        <v>0</v>
      </c>
      <c r="L273" s="8">
        <f ca="1">Allocators!N451</f>
        <v>1.8014848650835594E-4</v>
      </c>
      <c r="M273" s="8">
        <f ca="1">Allocators!O451</f>
        <v>0</v>
      </c>
      <c r="N273" s="8">
        <f ca="1">Allocators!P451</f>
        <v>0</v>
      </c>
      <c r="O273" s="8">
        <f ca="1">Allocators!Q451</f>
        <v>0</v>
      </c>
      <c r="P273" s="8">
        <f ca="1">Allocators!R451</f>
        <v>2.4575392262952962E-3</v>
      </c>
      <c r="Q273" s="8">
        <f ca="1">Allocators!S451</f>
        <v>0</v>
      </c>
      <c r="R273" s="8">
        <f ca="1">Allocators!T451</f>
        <v>2.5501963607353462E-5</v>
      </c>
      <c r="S273" s="8">
        <f ca="1">Allocators!U451</f>
        <v>8.6588974894506331E-4</v>
      </c>
      <c r="T273" s="8">
        <f ca="1">Allocators!V451</f>
        <v>1.4084930669292146E-4</v>
      </c>
    </row>
    <row r="274" spans="1:20">
      <c r="A274" s="14" t="str">
        <f>CONCATENATE(Allocators!A452," ",Allocators!B452)</f>
        <v>RB_GUP_CWIP ENERGY</v>
      </c>
      <c r="B274" s="8">
        <f ca="1">Allocators!D452</f>
        <v>1.4080242448374252E-2</v>
      </c>
      <c r="C274" s="8">
        <f ca="1">Allocators!E452</f>
        <v>5.2832883826897962E-3</v>
      </c>
      <c r="D274" s="8">
        <f ca="1">Allocators!F452</f>
        <v>3.4239122672332831E-4</v>
      </c>
      <c r="E274" s="8">
        <f ca="1">Allocators!G452</f>
        <v>1.1487596821431907E-3</v>
      </c>
      <c r="F274" s="8">
        <f ca="1">Allocators!H452</f>
        <v>3.6510190651119005E-5</v>
      </c>
      <c r="G274" s="8">
        <f ca="1">Allocators!I452</f>
        <v>3.3658127662384956E-6</v>
      </c>
      <c r="H274" s="8">
        <f ca="1">Allocators!J452</f>
        <v>1.0473402311511107E-3</v>
      </c>
      <c r="I274" s="8">
        <f ca="1">Allocators!K452</f>
        <v>1.9415672628468708E-4</v>
      </c>
      <c r="J274" s="8">
        <f ca="1">Allocators!L452</f>
        <v>8.8219846802392804E-5</v>
      </c>
      <c r="K274" s="8">
        <f ca="1">Allocators!M452</f>
        <v>4.0875905729138441E-6</v>
      </c>
      <c r="L274" s="8">
        <f ca="1">Allocators!N452</f>
        <v>4.0136062363476623E-5</v>
      </c>
      <c r="M274" s="8">
        <f ca="1">Allocators!O452</f>
        <v>7.0472912808587998E-4</v>
      </c>
      <c r="N274" s="8">
        <f ca="1">Allocators!P452</f>
        <v>4.0011594006323942E-3</v>
      </c>
      <c r="O274" s="8">
        <f ca="1">Allocators!Q452</f>
        <v>7.5911358408623712E-4</v>
      </c>
      <c r="P274" s="8">
        <f ca="1">Allocators!R452</f>
        <v>2.8375603908723657E-4</v>
      </c>
      <c r="Q274" s="8">
        <f ca="1">Allocators!S452</f>
        <v>4.6190959653795089E-6</v>
      </c>
      <c r="R274" s="8">
        <f ca="1">Allocators!T452</f>
        <v>5.1522299875216148E-6</v>
      </c>
      <c r="S274" s="8">
        <f ca="1">Allocators!U452</f>
        <v>1.1141007422554053E-4</v>
      </c>
      <c r="T274" s="8">
        <f ca="1">Allocators!V452</f>
        <v>2.2047144155810225E-5</v>
      </c>
    </row>
    <row r="275" spans="1:20">
      <c r="A275" s="14" t="str">
        <f>CONCATENATE(Allocators!A453," ",Allocators!B453)</f>
        <v>RB_GUP_CWIP CUSTOMER</v>
      </c>
      <c r="B275" s="8">
        <f ca="1">Allocators!D453</f>
        <v>5.0443016163889576E-2</v>
      </c>
      <c r="C275" s="8">
        <f ca="1">Allocators!E453</f>
        <v>2.5711864636141123E-2</v>
      </c>
      <c r="D275" s="8">
        <f ca="1">Allocators!F453</f>
        <v>6.1779001212003554E-3</v>
      </c>
      <c r="E275" s="8">
        <f ca="1">Allocators!G453</f>
        <v>1.7580131194238314E-3</v>
      </c>
      <c r="F275" s="8">
        <f ca="1">Allocators!H453</f>
        <v>5.203584182809953E-4</v>
      </c>
      <c r="G275" s="8">
        <f ca="1">Allocators!I453</f>
        <v>8.4245767017598731E-5</v>
      </c>
      <c r="H275" s="8">
        <f ca="1">Allocators!J453</f>
        <v>4.694756815772294E-4</v>
      </c>
      <c r="I275" s="8">
        <f ca="1">Allocators!K453</f>
        <v>1.367981865892847E-4</v>
      </c>
      <c r="J275" s="8">
        <f ca="1">Allocators!L453</f>
        <v>2.9339214690809264E-4</v>
      </c>
      <c r="K275" s="8">
        <f ca="1">Allocators!M453</f>
        <v>5.1523020064917936E-5</v>
      </c>
      <c r="L275" s="8">
        <f ca="1">Allocators!N453</f>
        <v>3.2353140660547346E-6</v>
      </c>
      <c r="M275" s="8">
        <f ca="1">Allocators!O453</f>
        <v>8.1189272179009499E-5</v>
      </c>
      <c r="N275" s="8">
        <f ca="1">Allocators!P453</f>
        <v>4.3148584423948307E-4</v>
      </c>
      <c r="O275" s="8">
        <f ca="1">Allocators!Q453</f>
        <v>7.7288009872163223E-5</v>
      </c>
      <c r="P275" s="8">
        <f ca="1">Allocators!R453</f>
        <v>1.2978631791173687E-4</v>
      </c>
      <c r="Q275" s="8">
        <f ca="1">Allocators!S453</f>
        <v>2.3174168599681674E-6</v>
      </c>
      <c r="R275" s="8">
        <f ca="1">Allocators!T453</f>
        <v>2.586649781582361E-6</v>
      </c>
      <c r="S275" s="8">
        <f ca="1">Allocators!U453</f>
        <v>1.2835677323288303E-2</v>
      </c>
      <c r="T275" s="8">
        <f ca="1">Allocators!V453</f>
        <v>1.6758789184878366E-3</v>
      </c>
    </row>
    <row r="276" spans="1:20">
      <c r="A276" s="14" t="str">
        <f>CONCATENATE(Allocators!A454," ",Allocators!B454)</f>
        <v>RB_GUP_CWIP TOTAL</v>
      </c>
      <c r="B276" s="8">
        <f ca="1">Allocators!D454</f>
        <v>1</v>
      </c>
      <c r="C276" s="8">
        <f ca="1">Allocators!E454</f>
        <v>0.5683162375625247</v>
      </c>
      <c r="D276" s="8">
        <f ca="1">Allocators!F454</f>
        <v>3.2096636338131909E-2</v>
      </c>
      <c r="E276" s="8">
        <f ca="1">Allocators!G454</f>
        <v>9.130662745879245E-2</v>
      </c>
      <c r="F276" s="8">
        <f ca="1">Allocators!H454</f>
        <v>2.831131544586158E-3</v>
      </c>
      <c r="G276" s="8">
        <f ca="1">Allocators!I454</f>
        <v>2.6458736080340315E-4</v>
      </c>
      <c r="H276" s="8">
        <f ca="1">Allocators!J454</f>
        <v>6.7191985838965296E-2</v>
      </c>
      <c r="I276" s="8">
        <f ca="1">Allocators!K454</f>
        <v>1.1221552586228126E-2</v>
      </c>
      <c r="J276" s="8">
        <f ca="1">Allocators!L454</f>
        <v>3.804535661246701E-3</v>
      </c>
      <c r="K276" s="8">
        <f ca="1">Allocators!M454</f>
        <v>1.5793303665724429E-4</v>
      </c>
      <c r="L276" s="8">
        <f ca="1">Allocators!N454</f>
        <v>2.235758276847227E-3</v>
      </c>
      <c r="M276" s="8">
        <f ca="1">Allocators!O454</f>
        <v>3.3308421888675305E-2</v>
      </c>
      <c r="N276" s="8">
        <f ca="1">Allocators!P454</f>
        <v>0.13171125054464339</v>
      </c>
      <c r="O276" s="8">
        <f ca="1">Allocators!Q454</f>
        <v>1.8328098395845288E-2</v>
      </c>
      <c r="P276" s="8">
        <f ca="1">Allocators!R454</f>
        <v>2.0640721328773062E-2</v>
      </c>
      <c r="Q276" s="8">
        <f ca="1">Allocators!S454</f>
        <v>3.2694884016284227E-4</v>
      </c>
      <c r="R276" s="8">
        <f ca="1">Allocators!T454</f>
        <v>2.6000385467313079E-4</v>
      </c>
      <c r="S276" s="8">
        <f ca="1">Allocators!U454</f>
        <v>1.4097467182529144E-2</v>
      </c>
      <c r="T276" s="8">
        <f ca="1">Allocators!V454</f>
        <v>1.9001022999147591E-3</v>
      </c>
    </row>
    <row r="277" spans="1:20"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</row>
    <row r="278" spans="1:20">
      <c r="A278" s="14" t="str">
        <f>CONCATENATE(Allocators!A341," ",Allocators!B341)</f>
        <v>RB_GUP_EPIS_D PRODUCTION</v>
      </c>
      <c r="B278" s="8">
        <f>Allocators!D341</f>
        <v>0</v>
      </c>
      <c r="C278" s="8">
        <f>Allocators!E341</f>
        <v>0</v>
      </c>
      <c r="D278" s="8">
        <f>Allocators!F341</f>
        <v>0</v>
      </c>
      <c r="E278" s="8">
        <f>Allocators!G341</f>
        <v>0</v>
      </c>
      <c r="F278" s="8">
        <f>Allocators!H341</f>
        <v>0</v>
      </c>
      <c r="G278" s="8">
        <f>Allocators!I341</f>
        <v>0</v>
      </c>
      <c r="H278" s="8">
        <f>Allocators!J341</f>
        <v>0</v>
      </c>
      <c r="I278" s="8">
        <f>Allocators!K341</f>
        <v>0</v>
      </c>
      <c r="J278" s="8">
        <f>Allocators!L341</f>
        <v>0</v>
      </c>
      <c r="K278" s="8">
        <f>Allocators!M341</f>
        <v>0</v>
      </c>
      <c r="L278" s="8">
        <f>Allocators!N341</f>
        <v>0</v>
      </c>
      <c r="M278" s="8">
        <f>Allocators!O341</f>
        <v>0</v>
      </c>
      <c r="N278" s="8">
        <f>Allocators!P341</f>
        <v>0</v>
      </c>
      <c r="O278" s="8">
        <f>Allocators!Q341</f>
        <v>0</v>
      </c>
      <c r="P278" s="8">
        <f>Allocators!R341</f>
        <v>0</v>
      </c>
      <c r="Q278" s="8">
        <f>Allocators!S341</f>
        <v>0</v>
      </c>
      <c r="R278" s="8">
        <f>Allocators!T341</f>
        <v>0</v>
      </c>
      <c r="S278" s="8">
        <f>Allocators!U341</f>
        <v>0</v>
      </c>
      <c r="T278" s="8">
        <f>Allocators!V341</f>
        <v>0</v>
      </c>
    </row>
    <row r="279" spans="1:20">
      <c r="A279" s="14" t="str">
        <f>CONCATENATE(Allocators!A342," ",Allocators!B342)</f>
        <v>RB_GUP_EPIS_D BULKTRAN</v>
      </c>
      <c r="B279" s="8">
        <f>Allocators!D342</f>
        <v>0</v>
      </c>
      <c r="C279" s="8">
        <f>Allocators!E342</f>
        <v>0</v>
      </c>
      <c r="D279" s="8">
        <f>Allocators!F342</f>
        <v>0</v>
      </c>
      <c r="E279" s="8">
        <f>Allocators!G342</f>
        <v>0</v>
      </c>
      <c r="F279" s="8">
        <f>Allocators!H342</f>
        <v>0</v>
      </c>
      <c r="G279" s="8">
        <f>Allocators!I342</f>
        <v>0</v>
      </c>
      <c r="H279" s="8">
        <f>Allocators!J342</f>
        <v>0</v>
      </c>
      <c r="I279" s="8">
        <f>Allocators!K342</f>
        <v>0</v>
      </c>
      <c r="J279" s="8">
        <f>Allocators!L342</f>
        <v>0</v>
      </c>
      <c r="K279" s="8">
        <f>Allocators!M342</f>
        <v>0</v>
      </c>
      <c r="L279" s="8">
        <f>Allocators!N342</f>
        <v>0</v>
      </c>
      <c r="M279" s="8">
        <f>Allocators!O342</f>
        <v>0</v>
      </c>
      <c r="N279" s="8">
        <f>Allocators!P342</f>
        <v>0</v>
      </c>
      <c r="O279" s="8">
        <f>Allocators!Q342</f>
        <v>0</v>
      </c>
      <c r="P279" s="8">
        <f>Allocators!R342</f>
        <v>0</v>
      </c>
      <c r="Q279" s="8">
        <f>Allocators!S342</f>
        <v>0</v>
      </c>
      <c r="R279" s="8">
        <f>Allocators!T342</f>
        <v>0</v>
      </c>
      <c r="S279" s="8">
        <f>Allocators!U342</f>
        <v>0</v>
      </c>
      <c r="T279" s="8">
        <f>Allocators!V342</f>
        <v>0</v>
      </c>
    </row>
    <row r="280" spans="1:20">
      <c r="A280" s="14" t="str">
        <f>CONCATENATE(Allocators!A343," ",Allocators!B343)</f>
        <v>RB_GUP_EPIS_D SUBTRAN</v>
      </c>
      <c r="B280" s="8">
        <f>Allocators!D343</f>
        <v>0</v>
      </c>
      <c r="C280" s="8">
        <f>Allocators!E343</f>
        <v>0</v>
      </c>
      <c r="D280" s="8">
        <f>Allocators!F343</f>
        <v>0</v>
      </c>
      <c r="E280" s="8">
        <f>Allocators!G343</f>
        <v>0</v>
      </c>
      <c r="F280" s="8">
        <f>Allocators!H343</f>
        <v>0</v>
      </c>
      <c r="G280" s="8">
        <f>Allocators!I343</f>
        <v>0</v>
      </c>
      <c r="H280" s="8">
        <f>Allocators!J343</f>
        <v>0</v>
      </c>
      <c r="I280" s="8">
        <f>Allocators!K343</f>
        <v>0</v>
      </c>
      <c r="J280" s="8">
        <f>Allocators!L343</f>
        <v>0</v>
      </c>
      <c r="K280" s="8">
        <f>Allocators!M343</f>
        <v>0</v>
      </c>
      <c r="L280" s="8">
        <f>Allocators!N343</f>
        <v>0</v>
      </c>
      <c r="M280" s="8">
        <f>Allocators!O343</f>
        <v>0</v>
      </c>
      <c r="N280" s="8">
        <f>Allocators!P343</f>
        <v>0</v>
      </c>
      <c r="O280" s="8">
        <f>Allocators!Q343</f>
        <v>0</v>
      </c>
      <c r="P280" s="8">
        <f>Allocators!R343</f>
        <v>0</v>
      </c>
      <c r="Q280" s="8">
        <f>Allocators!S343</f>
        <v>0</v>
      </c>
      <c r="R280" s="8">
        <f>Allocators!T343</f>
        <v>0</v>
      </c>
      <c r="S280" s="8">
        <f>Allocators!U343</f>
        <v>0</v>
      </c>
      <c r="T280" s="8">
        <f>Allocators!V343</f>
        <v>0</v>
      </c>
    </row>
    <row r="281" spans="1:20">
      <c r="A281" s="14" t="str">
        <f>CONCATENATE(Allocators!A344," ",Allocators!B344)</f>
        <v>RB_GUP_EPIS_D DISTPRI</v>
      </c>
      <c r="B281" s="8">
        <f>Allocators!D344</f>
        <v>0.56780830401402582</v>
      </c>
      <c r="C281" s="8">
        <f>Allocators!E344</f>
        <v>0.37949050689618569</v>
      </c>
      <c r="D281" s="8">
        <f>Allocators!F344</f>
        <v>1.7888191821100099E-2</v>
      </c>
      <c r="E281" s="8">
        <f>Allocators!G344</f>
        <v>6.4953122360875692E-2</v>
      </c>
      <c r="F281" s="8">
        <f>Allocators!H344</f>
        <v>2.0073894602071368E-3</v>
      </c>
      <c r="G281" s="8">
        <f>Allocators!I344</f>
        <v>0</v>
      </c>
      <c r="H281" s="8">
        <f>Allocators!J344</f>
        <v>4.8703488935588075E-2</v>
      </c>
      <c r="I281" s="8">
        <f>Allocators!K344</f>
        <v>9.0710280917067065E-3</v>
      </c>
      <c r="J281" s="8">
        <f>Allocators!L344</f>
        <v>0</v>
      </c>
      <c r="K281" s="8">
        <f>Allocators!M344</f>
        <v>0</v>
      </c>
      <c r="L281" s="8">
        <f>Allocators!N344</f>
        <v>1.7362493668750016E-3</v>
      </c>
      <c r="M281" s="8">
        <f>Allocators!O344</f>
        <v>2.8001773422582091E-2</v>
      </c>
      <c r="N281" s="8">
        <f>Allocators!P344</f>
        <v>0</v>
      </c>
      <c r="O281" s="8">
        <f>Allocators!Q344</f>
        <v>0</v>
      </c>
      <c r="P281" s="8">
        <f>Allocators!R344</f>
        <v>1.4686340112868106E-2</v>
      </c>
      <c r="Q281" s="8">
        <f>Allocators!S344</f>
        <v>2.4502564294768468E-4</v>
      </c>
      <c r="R281" s="8">
        <f>Allocators!T344</f>
        <v>1.9851182674801221E-4</v>
      </c>
      <c r="S281" s="8">
        <f>Allocators!U344</f>
        <v>6.800739392752329E-4</v>
      </c>
      <c r="T281" s="8">
        <f>Allocators!V344</f>
        <v>1.4660213706631258E-4</v>
      </c>
    </row>
    <row r="282" spans="1:20">
      <c r="A282" s="14" t="str">
        <f>CONCATENATE(Allocators!A345," ",Allocators!B345)</f>
        <v>RB_GUP_EPIS_D DISTSEC</v>
      </c>
      <c r="B282" s="8">
        <f>Allocators!D345</f>
        <v>0.29403247914460889</v>
      </c>
      <c r="C282" s="8">
        <f>Allocators!E345</f>
        <v>0.21984851147508733</v>
      </c>
      <c r="D282" s="8">
        <f>Allocators!F345</f>
        <v>1.0598966805994519E-2</v>
      </c>
      <c r="E282" s="8">
        <f>Allocators!G345</f>
        <v>3.1981499839852288E-2</v>
      </c>
      <c r="F282" s="8">
        <f>Allocators!H345</f>
        <v>0</v>
      </c>
      <c r="G282" s="8">
        <f>Allocators!I345</f>
        <v>0</v>
      </c>
      <c r="H282" s="8">
        <f>Allocators!J345</f>
        <v>2.0378736177564031E-2</v>
      </c>
      <c r="I282" s="8">
        <f>Allocators!K345</f>
        <v>0</v>
      </c>
      <c r="J282" s="8">
        <f>Allocators!L345</f>
        <v>0</v>
      </c>
      <c r="K282" s="8">
        <f>Allocators!M345</f>
        <v>0</v>
      </c>
      <c r="L282" s="8">
        <f>Allocators!N345</f>
        <v>5.5099827437522222E-4</v>
      </c>
      <c r="M282" s="8">
        <f>Allocators!O345</f>
        <v>0</v>
      </c>
      <c r="N282" s="8">
        <f>Allocators!P345</f>
        <v>0</v>
      </c>
      <c r="O282" s="8">
        <f>Allocators!Q345</f>
        <v>0</v>
      </c>
      <c r="P282" s="8">
        <f>Allocators!R345</f>
        <v>7.5165764594714987E-3</v>
      </c>
      <c r="Q282" s="8">
        <f>Allocators!S345</f>
        <v>0</v>
      </c>
      <c r="R282" s="8">
        <f>Allocators!T345</f>
        <v>7.7999755719178448E-5</v>
      </c>
      <c r="S282" s="8">
        <f>Allocators!U345</f>
        <v>2.6483917057265674E-3</v>
      </c>
      <c r="T282" s="8">
        <f>Allocators!V345</f>
        <v>4.3079865081823175E-4</v>
      </c>
    </row>
    <row r="283" spans="1:20">
      <c r="A283" s="14" t="str">
        <f>CONCATENATE(Allocators!A346," ",Allocators!B346)</f>
        <v>RB_GUP_EPIS_D ENERGY</v>
      </c>
      <c r="B283" s="8">
        <f>Allocators!D346</f>
        <v>0</v>
      </c>
      <c r="C283" s="8">
        <f>Allocators!E346</f>
        <v>0</v>
      </c>
      <c r="D283" s="8">
        <f>Allocators!F346</f>
        <v>0</v>
      </c>
      <c r="E283" s="8">
        <f>Allocators!G346</f>
        <v>0</v>
      </c>
      <c r="F283" s="8">
        <f>Allocators!H346</f>
        <v>0</v>
      </c>
      <c r="G283" s="8">
        <f>Allocators!I346</f>
        <v>0</v>
      </c>
      <c r="H283" s="8">
        <f>Allocators!J346</f>
        <v>0</v>
      </c>
      <c r="I283" s="8">
        <f>Allocators!K346</f>
        <v>0</v>
      </c>
      <c r="J283" s="8">
        <f>Allocators!L346</f>
        <v>0</v>
      </c>
      <c r="K283" s="8">
        <f>Allocators!M346</f>
        <v>0</v>
      </c>
      <c r="L283" s="8">
        <f>Allocators!N346</f>
        <v>0</v>
      </c>
      <c r="M283" s="8">
        <f>Allocators!O346</f>
        <v>0</v>
      </c>
      <c r="N283" s="8">
        <f>Allocators!P346</f>
        <v>0</v>
      </c>
      <c r="O283" s="8">
        <f>Allocators!Q346</f>
        <v>0</v>
      </c>
      <c r="P283" s="8">
        <f>Allocators!R346</f>
        <v>0</v>
      </c>
      <c r="Q283" s="8">
        <f>Allocators!S346</f>
        <v>0</v>
      </c>
      <c r="R283" s="8">
        <f>Allocators!T346</f>
        <v>0</v>
      </c>
      <c r="S283" s="8">
        <f>Allocators!U346</f>
        <v>0</v>
      </c>
      <c r="T283" s="8">
        <f>Allocators!V346</f>
        <v>0</v>
      </c>
    </row>
    <row r="284" spans="1:20">
      <c r="A284" s="14" t="str">
        <f>CONCATENATE(Allocators!A347," ",Allocators!B347)</f>
        <v>RB_GUP_EPIS_D CUSTOMER</v>
      </c>
      <c r="B284" s="8">
        <f>Allocators!D347</f>
        <v>0.13815921684136509</v>
      </c>
      <c r="C284" s="8">
        <f>Allocators!E347</f>
        <v>6.2884179416225483E-2</v>
      </c>
      <c r="D284" s="8">
        <f>Allocators!F347</f>
        <v>1.6928049985720211E-2</v>
      </c>
      <c r="E284" s="8">
        <f>Allocators!G347</f>
        <v>4.8019078114218579E-3</v>
      </c>
      <c r="F284" s="8">
        <f>Allocators!H347</f>
        <v>1.5883056998315416E-3</v>
      </c>
      <c r="G284" s="8">
        <f>Allocators!I347</f>
        <v>2.5799181012529216E-4</v>
      </c>
      <c r="H284" s="8">
        <f>Allocators!J347</f>
        <v>1.3866129425432825E-3</v>
      </c>
      <c r="I284" s="8">
        <f>Allocators!K347</f>
        <v>4.1239622763362846E-4</v>
      </c>
      <c r="J284" s="8">
        <f>Allocators!L347</f>
        <v>8.9888155423346189E-4</v>
      </c>
      <c r="K284" s="8">
        <f>Allocators!M347</f>
        <v>1.5798182260944981E-4</v>
      </c>
      <c r="L284" s="8">
        <f>Allocators!N347</f>
        <v>9.5402759566661723E-6</v>
      </c>
      <c r="M284" s="8">
        <f>Allocators!O347</f>
        <v>2.446418628785629E-4</v>
      </c>
      <c r="N284" s="8">
        <f>Allocators!P347</f>
        <v>1.3218837243865198E-3</v>
      </c>
      <c r="O284" s="8">
        <f>Allocators!Q347</f>
        <v>2.3697321957872824E-4</v>
      </c>
      <c r="P284" s="8">
        <f>Allocators!R347</f>
        <v>3.8399295043621567E-4</v>
      </c>
      <c r="Q284" s="8">
        <f>Allocators!S347</f>
        <v>6.9896842540354822E-6</v>
      </c>
      <c r="R284" s="8">
        <f>Allocators!T347</f>
        <v>7.0860351692466717E-6</v>
      </c>
      <c r="S284" s="8">
        <f>Allocators!U347</f>
        <v>4.1620087444945275E-2</v>
      </c>
      <c r="T284" s="8">
        <f>Allocators!V347</f>
        <v>5.0117143734156279E-3</v>
      </c>
    </row>
    <row r="285" spans="1:20">
      <c r="A285" s="14" t="str">
        <f>CONCATENATE(Allocators!A348," ",Allocators!B348)</f>
        <v>RB_GUP_EPIS_D TOTAL</v>
      </c>
      <c r="B285" s="8">
        <f>Allocators!D348</f>
        <v>0.99999999999999978</v>
      </c>
      <c r="C285" s="8">
        <f>Allocators!E348</f>
        <v>0.6622231977874985</v>
      </c>
      <c r="D285" s="8">
        <f>Allocators!F348</f>
        <v>4.5415208612814825E-2</v>
      </c>
      <c r="E285" s="8">
        <f>Allocators!G348</f>
        <v>0.10173653001214984</v>
      </c>
      <c r="F285" s="8">
        <f>Allocators!H348</f>
        <v>3.5956951600386784E-3</v>
      </c>
      <c r="G285" s="8">
        <f>Allocators!I348</f>
        <v>2.5799181012529216E-4</v>
      </c>
      <c r="H285" s="8">
        <f>Allocators!J348</f>
        <v>7.0468838055695399E-2</v>
      </c>
      <c r="I285" s="8">
        <f>Allocators!K348</f>
        <v>9.4834243193403344E-3</v>
      </c>
      <c r="J285" s="8">
        <f>Allocators!L348</f>
        <v>8.9888155423346189E-4</v>
      </c>
      <c r="K285" s="8">
        <f>Allocators!M348</f>
        <v>1.5798182260944981E-4</v>
      </c>
      <c r="L285" s="8">
        <f>Allocators!N348</f>
        <v>2.2967879172068901E-3</v>
      </c>
      <c r="M285" s="8">
        <f>Allocators!O348</f>
        <v>2.8246415285460656E-2</v>
      </c>
      <c r="N285" s="8">
        <f>Allocators!P348</f>
        <v>1.3218837243865198E-3</v>
      </c>
      <c r="O285" s="8">
        <f>Allocators!Q348</f>
        <v>2.3697321957872824E-4</v>
      </c>
      <c r="P285" s="8">
        <f>Allocators!R348</f>
        <v>2.2586909522775821E-2</v>
      </c>
      <c r="Q285" s="8">
        <f>Allocators!S348</f>
        <v>2.5201532720172016E-4</v>
      </c>
      <c r="R285" s="8">
        <f>Allocators!T348</f>
        <v>2.8359761763643734E-4</v>
      </c>
      <c r="S285" s="8">
        <f>Allocators!U348</f>
        <v>4.4948553089947073E-2</v>
      </c>
      <c r="T285" s="8">
        <f>Allocators!V348</f>
        <v>5.5891151613001724E-3</v>
      </c>
    </row>
    <row r="286" spans="1:20"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</row>
    <row r="287" spans="1:20">
      <c r="A287" s="14" t="str">
        <f>CONCATENATE(Allocators!A358," ",Allocators!B358)</f>
        <v>RB_GUP_EPIS_G PRODUCTION</v>
      </c>
      <c r="B287" s="8">
        <f ca="1">Allocators!D358</f>
        <v>0.45587725783400157</v>
      </c>
      <c r="C287" s="8">
        <f ca="1">Allocators!E358</f>
        <v>0.25310601081477285</v>
      </c>
      <c r="D287" s="8">
        <f ca="1">Allocators!F358</f>
        <v>1.1646641684849688E-2</v>
      </c>
      <c r="E287" s="8">
        <f ca="1">Allocators!G358</f>
        <v>3.8367381788288926E-2</v>
      </c>
      <c r="F287" s="8">
        <f ca="1">Allocators!H358</f>
        <v>9.5867838651751333E-4</v>
      </c>
      <c r="G287" s="8">
        <f ca="1">Allocators!I358</f>
        <v>1.2341042106321962E-4</v>
      </c>
      <c r="H287" s="8">
        <f ca="1">Allocators!J358</f>
        <v>2.9186585923403108E-2</v>
      </c>
      <c r="I287" s="8">
        <f ca="1">Allocators!K358</f>
        <v>5.2828275100316301E-3</v>
      </c>
      <c r="J287" s="8">
        <f ca="1">Allocators!L358</f>
        <v>2.0433603832871101E-3</v>
      </c>
      <c r="K287" s="8">
        <f ca="1">Allocators!M358</f>
        <v>4.4027722606349144E-5</v>
      </c>
      <c r="L287" s="8">
        <f ca="1">Allocators!N358</f>
        <v>9.2678066037505898E-4</v>
      </c>
      <c r="M287" s="8">
        <f ca="1">Allocators!O358</f>
        <v>1.4755959216453831E-2</v>
      </c>
      <c r="N287" s="8">
        <f ca="1">Allocators!P358</f>
        <v>8.0024573968258794E-2</v>
      </c>
      <c r="O287" s="8">
        <f ca="1">Allocators!Q358</f>
        <v>1.0529045820836599E-2</v>
      </c>
      <c r="P287" s="8">
        <f ca="1">Allocators!R358</f>
        <v>8.6021352782807183E-3</v>
      </c>
      <c r="Q287" s="8">
        <f ca="1">Allocators!S358</f>
        <v>1.7880985715102514E-4</v>
      </c>
      <c r="R287" s="8">
        <f ca="1">Allocators!T358</f>
        <v>1.0102839782510177E-4</v>
      </c>
      <c r="S287" s="8">
        <f ca="1">Allocators!U358</f>
        <v>0</v>
      </c>
      <c r="T287" s="8">
        <f ca="1">Allocators!V358</f>
        <v>0</v>
      </c>
    </row>
    <row r="288" spans="1:20">
      <c r="A288" s="14" t="str">
        <f>CONCATENATE(Allocators!A359," ",Allocators!B359)</f>
        <v>RB_GUP_EPIS_G BULKTRAN</v>
      </c>
      <c r="B288" s="8">
        <f ca="1">Allocators!D359</f>
        <v>1.6656925998170848E-3</v>
      </c>
      <c r="C288" s="8">
        <f ca="1">Allocators!E359</f>
        <v>8.2049184199982827E-4</v>
      </c>
      <c r="D288" s="8">
        <f ca="1">Allocators!F359</f>
        <v>4.055984355117647E-5</v>
      </c>
      <c r="E288" s="8">
        <f ca="1">Allocators!G359</f>
        <v>1.485683824114749E-4</v>
      </c>
      <c r="F288" s="8">
        <f ca="1">Allocators!H359</f>
        <v>4.6764052014642667E-6</v>
      </c>
      <c r="G288" s="8">
        <f ca="1">Allocators!I359</f>
        <v>4.385383160804597E-7</v>
      </c>
      <c r="H288" s="8">
        <f ca="1">Allocators!J359</f>
        <v>1.1293508204364551E-4</v>
      </c>
      <c r="I288" s="8">
        <f ca="1">Allocators!K359</f>
        <v>2.1043096029556782E-5</v>
      </c>
      <c r="J288" s="8">
        <f ca="1">Allocators!L359</f>
        <v>9.5089832732985365E-6</v>
      </c>
      <c r="K288" s="8">
        <f ca="1">Allocators!M359</f>
        <v>4.2760834857338873E-7</v>
      </c>
      <c r="L288" s="8">
        <f ca="1">Allocators!N359</f>
        <v>3.9451116807884993E-6</v>
      </c>
      <c r="M288" s="8">
        <f ca="1">Allocators!O359</f>
        <v>6.4561080480705007E-5</v>
      </c>
      <c r="N288" s="8">
        <f ca="1">Allocators!P359</f>
        <v>3.4120712440643925E-4</v>
      </c>
      <c r="O288" s="8">
        <f ca="1">Allocators!Q359</f>
        <v>6.1616351410868911E-5</v>
      </c>
      <c r="P288" s="8">
        <f ca="1">Allocators!R359</f>
        <v>3.4682184490156656E-5</v>
      </c>
      <c r="Q288" s="8">
        <f ca="1">Allocators!S359</f>
        <v>5.8091333309645958E-7</v>
      </c>
      <c r="R288" s="8">
        <f ca="1">Allocators!T359</f>
        <v>4.5005283993102337E-7</v>
      </c>
      <c r="S288" s="8">
        <f ca="1">Allocators!U359</f>
        <v>0</v>
      </c>
      <c r="T288" s="8">
        <f ca="1">Allocators!V359</f>
        <v>0</v>
      </c>
    </row>
    <row r="289" spans="1:20">
      <c r="A289" s="14" t="str">
        <f>CONCATENATE(Allocators!A360," ",Allocators!B360)</f>
        <v>RB_GUP_EPIS_G SUBTRAN</v>
      </c>
      <c r="B289" s="8">
        <f ca="1">Allocators!D360</f>
        <v>3.6638328137979812E-4</v>
      </c>
      <c r="C289" s="8">
        <f ca="1">Allocators!E360</f>
        <v>1.7838008745047696E-4</v>
      </c>
      <c r="D289" s="8">
        <f ca="1">Allocators!F360</f>
        <v>8.6088563692186373E-6</v>
      </c>
      <c r="E289" s="8">
        <f ca="1">Allocators!G360</f>
        <v>3.1318598537886226E-5</v>
      </c>
      <c r="F289" s="8">
        <f ca="1">Allocators!H360</f>
        <v>9.6740204185463373E-7</v>
      </c>
      <c r="G289" s="8">
        <f ca="1">Allocators!I360</f>
        <v>1.2048480804253344E-7</v>
      </c>
      <c r="H289" s="8">
        <f ca="1">Allocators!J360</f>
        <v>2.3661690699276059E-5</v>
      </c>
      <c r="I289" s="8">
        <f ca="1">Allocators!K360</f>
        <v>4.3986807030429648E-6</v>
      </c>
      <c r="J289" s="8">
        <f ca="1">Allocators!L360</f>
        <v>2.6172674302879117E-6</v>
      </c>
      <c r="K289" s="8">
        <f ca="1">Allocators!M360</f>
        <v>0</v>
      </c>
      <c r="L289" s="8">
        <f ca="1">Allocators!N360</f>
        <v>8.2622561084102999E-7</v>
      </c>
      <c r="M289" s="8">
        <f ca="1">Allocators!O360</f>
        <v>1.3525784978568634E-5</v>
      </c>
      <c r="N289" s="8">
        <f ca="1">Allocators!P360</f>
        <v>9.4229857714277446E-5</v>
      </c>
      <c r="O289" s="8">
        <f ca="1">Allocators!Q360</f>
        <v>0</v>
      </c>
      <c r="P289" s="8">
        <f ca="1">Allocators!R360</f>
        <v>7.1214756708620199E-6</v>
      </c>
      <c r="Q289" s="8">
        <f ca="1">Allocators!S360</f>
        <v>1.1871519290983623E-7</v>
      </c>
      <c r="R289" s="8">
        <f ca="1">Allocators!T360</f>
        <v>9.5097608138666549E-8</v>
      </c>
      <c r="S289" s="8">
        <f ca="1">Allocators!U360</f>
        <v>3.2335219751161989E-7</v>
      </c>
      <c r="T289" s="8">
        <f ca="1">Allocators!V360</f>
        <v>6.9704366602859836E-8</v>
      </c>
    </row>
    <row r="290" spans="1:20">
      <c r="A290" s="14" t="str">
        <f>CONCATENATE(Allocators!A361," ",Allocators!B361)</f>
        <v>RB_GUP_EPIS_G DISTPRI</v>
      </c>
      <c r="B290" s="8">
        <f ca="1">Allocators!D361</f>
        <v>0.23474121084272692</v>
      </c>
      <c r="C290" s="8">
        <f ca="1">Allocators!E361</f>
        <v>0.15688756304263271</v>
      </c>
      <c r="D290" s="8">
        <f ca="1">Allocators!F361</f>
        <v>7.3952701610511809E-3</v>
      </c>
      <c r="E290" s="8">
        <f ca="1">Allocators!G361</f>
        <v>2.685267982736499E-2</v>
      </c>
      <c r="F290" s="8">
        <f ca="1">Allocators!H361</f>
        <v>8.2988753280070283E-4</v>
      </c>
      <c r="G290" s="8">
        <f ca="1">Allocators!I361</f>
        <v>0</v>
      </c>
      <c r="H290" s="8">
        <f ca="1">Allocators!J361</f>
        <v>2.013481642340139E-2</v>
      </c>
      <c r="I290" s="8">
        <f ca="1">Allocators!K361</f>
        <v>3.7501109138111948E-3</v>
      </c>
      <c r="J290" s="8">
        <f ca="1">Allocators!L361</f>
        <v>0</v>
      </c>
      <c r="K290" s="8">
        <f ca="1">Allocators!M361</f>
        <v>0</v>
      </c>
      <c r="L290" s="8">
        <f ca="1">Allocators!N361</f>
        <v>7.1779379735011453E-4</v>
      </c>
      <c r="M290" s="8">
        <f ca="1">Allocators!O361</f>
        <v>1.1576389694361077E-2</v>
      </c>
      <c r="N290" s="8">
        <f ca="1">Allocators!P361</f>
        <v>0</v>
      </c>
      <c r="O290" s="8">
        <f ca="1">Allocators!Q361</f>
        <v>0</v>
      </c>
      <c r="P290" s="8">
        <f ca="1">Allocators!R361</f>
        <v>6.0715724595278393E-3</v>
      </c>
      <c r="Q290" s="8">
        <f ca="1">Allocators!S361</f>
        <v>1.0129759587249081E-4</v>
      </c>
      <c r="R290" s="8">
        <f ca="1">Allocators!T361</f>
        <v>8.2068025860148293E-5</v>
      </c>
      <c r="S290" s="8">
        <f ca="1">Allocators!U361</f>
        <v>2.8115365492102401E-4</v>
      </c>
      <c r="T290" s="8">
        <f ca="1">Allocators!V361</f>
        <v>6.0607713772054229E-5</v>
      </c>
    </row>
    <row r="291" spans="1:20">
      <c r="A291" s="14" t="str">
        <f>CONCATENATE(Allocators!A362," ",Allocators!B362)</f>
        <v>RB_GUP_EPIS_G DISTSEC</v>
      </c>
      <c r="B291" s="8">
        <f ca="1">Allocators!D362</f>
        <v>9.6880584938272798E-2</v>
      </c>
      <c r="C291" s="8">
        <f ca="1">Allocators!E362</f>
        <v>7.2437753990571549E-2</v>
      </c>
      <c r="D291" s="8">
        <f ca="1">Allocators!F362</f>
        <v>3.4922472064763854E-3</v>
      </c>
      <c r="E291" s="8">
        <f ca="1">Allocators!G362</f>
        <v>1.0537565172058228E-2</v>
      </c>
      <c r="F291" s="8">
        <f ca="1">Allocators!H362</f>
        <v>0</v>
      </c>
      <c r="G291" s="8">
        <f ca="1">Allocators!I362</f>
        <v>0</v>
      </c>
      <c r="H291" s="8">
        <f ca="1">Allocators!J362</f>
        <v>6.7145775423474822E-3</v>
      </c>
      <c r="I291" s="8">
        <f ca="1">Allocators!K362</f>
        <v>0</v>
      </c>
      <c r="J291" s="8">
        <f ca="1">Allocators!L362</f>
        <v>0</v>
      </c>
      <c r="K291" s="8">
        <f ca="1">Allocators!M362</f>
        <v>0</v>
      </c>
      <c r="L291" s="8">
        <f ca="1">Allocators!N362</f>
        <v>1.8154809045839117E-4</v>
      </c>
      <c r="M291" s="8">
        <f ca="1">Allocators!O362</f>
        <v>0</v>
      </c>
      <c r="N291" s="8">
        <f ca="1">Allocators!P362</f>
        <v>0</v>
      </c>
      <c r="O291" s="8">
        <f ca="1">Allocators!Q362</f>
        <v>0</v>
      </c>
      <c r="P291" s="8">
        <f ca="1">Allocators!R362</f>
        <v>2.4766322626851968E-3</v>
      </c>
      <c r="Q291" s="8">
        <f ca="1">Allocators!S362</f>
        <v>0</v>
      </c>
      <c r="R291" s="8">
        <f ca="1">Allocators!T362</f>
        <v>2.5700092660171519E-5</v>
      </c>
      <c r="S291" s="8">
        <f ca="1">Allocators!U362</f>
        <v>8.7261699232305478E-4</v>
      </c>
      <c r="T291" s="8">
        <f ca="1">Allocators!V362</f>
        <v>1.4194358869233198E-4</v>
      </c>
    </row>
    <row r="292" spans="1:20">
      <c r="A292" s="14" t="str">
        <f>CONCATENATE(Allocators!A363," ",Allocators!B363)</f>
        <v>RB_GUP_EPIS_G ENERGY</v>
      </c>
      <c r="B292" s="8">
        <f ca="1">Allocators!D363</f>
        <v>0.12001176250233329</v>
      </c>
      <c r="C292" s="8">
        <f ca="1">Allocators!E363</f>
        <v>4.5031664258587713E-2</v>
      </c>
      <c r="D292" s="8">
        <f ca="1">Allocators!F363</f>
        <v>2.918342829327283E-3</v>
      </c>
      <c r="E292" s="8">
        <f ca="1">Allocators!G363</f>
        <v>9.7913565516439503E-3</v>
      </c>
      <c r="F292" s="8">
        <f ca="1">Allocators!H363</f>
        <v>3.1119153987599997E-4</v>
      </c>
      <c r="G292" s="8">
        <f ca="1">Allocators!I363</f>
        <v>2.8688222082125836E-5</v>
      </c>
      <c r="H292" s="8">
        <f ca="1">Allocators!J363</f>
        <v>8.9269163894659265E-3</v>
      </c>
      <c r="I292" s="8">
        <f ca="1">Allocators!K363</f>
        <v>1.6548785298650033E-3</v>
      </c>
      <c r="J292" s="8">
        <f ca="1">Allocators!L363</f>
        <v>7.5193444582081386E-4</v>
      </c>
      <c r="K292" s="8">
        <f ca="1">Allocators!M363</f>
        <v>3.4840234523089064E-5</v>
      </c>
      <c r="L292" s="8">
        <f ca="1">Allocators!N363</f>
        <v>3.4209635251703755E-4</v>
      </c>
      <c r="M292" s="8">
        <f ca="1">Allocators!O363</f>
        <v>6.0066994626278205E-3</v>
      </c>
      <c r="N292" s="8">
        <f ca="1">Allocators!P363</f>
        <v>3.4103545694138017E-2</v>
      </c>
      <c r="O292" s="8">
        <f ca="1">Allocators!Q363</f>
        <v>6.4702408001626049E-3</v>
      </c>
      <c r="P292" s="8">
        <f ca="1">Allocators!R363</f>
        <v>2.4185707381389745E-3</v>
      </c>
      <c r="Q292" s="8">
        <f ca="1">Allocators!S363</f>
        <v>3.9370476041527111E-5</v>
      </c>
      <c r="R292" s="8">
        <f ca="1">Allocators!T363</f>
        <v>4.3914599048060973E-5</v>
      </c>
      <c r="S292" s="8">
        <f ca="1">Allocators!U363</f>
        <v>9.4959439919777055E-4</v>
      </c>
      <c r="T292" s="8">
        <f ca="1">Allocators!V363</f>
        <v>1.8791697926957981E-4</v>
      </c>
    </row>
    <row r="293" spans="1:20">
      <c r="A293" s="14" t="str">
        <f>CONCATENATE(Allocators!A364," ",Allocators!B364)</f>
        <v>RB_GUP_EPIS_G CUSTOMER</v>
      </c>
      <c r="B293" s="8">
        <f ca="1">Allocators!D364</f>
        <v>9.0457108001468819E-2</v>
      </c>
      <c r="C293" s="8">
        <f ca="1">Allocators!E364</f>
        <v>6.4631693430325307E-2</v>
      </c>
      <c r="D293" s="8">
        <f ca="1">Allocators!F364</f>
        <v>1.106061094879171E-2</v>
      </c>
      <c r="E293" s="8">
        <f ca="1">Allocators!G364</f>
        <v>3.1848598233882703E-3</v>
      </c>
      <c r="F293" s="8">
        <f ca="1">Allocators!H364</f>
        <v>5.3239045886756199E-4</v>
      </c>
      <c r="G293" s="8">
        <f ca="1">Allocators!I364</f>
        <v>8.411513943338475E-5</v>
      </c>
      <c r="H293" s="8">
        <f ca="1">Allocators!J364</f>
        <v>5.9430228532607928E-4</v>
      </c>
      <c r="I293" s="8">
        <f ca="1">Allocators!K364</f>
        <v>1.5263329018684854E-4</v>
      </c>
      <c r="J293" s="8">
        <f ca="1">Allocators!L364</f>
        <v>2.9193984708955015E-4</v>
      </c>
      <c r="K293" s="8">
        <f ca="1">Allocators!M364</f>
        <v>5.0953624681265379E-5</v>
      </c>
      <c r="L293" s="8">
        <f ca="1">Allocators!N364</f>
        <v>4.133224954905525E-6</v>
      </c>
      <c r="M293" s="8">
        <f ca="1">Allocators!O364</f>
        <v>9.0867323733459564E-5</v>
      </c>
      <c r="N293" s="8">
        <f ca="1">Allocators!P364</f>
        <v>4.2955401826867852E-4</v>
      </c>
      <c r="O293" s="8">
        <f ca="1">Allocators!Q364</f>
        <v>7.6458903197611922E-5</v>
      </c>
      <c r="P293" s="8">
        <f ca="1">Allocators!R364</f>
        <v>1.6266175124811442E-4</v>
      </c>
      <c r="Q293" s="8">
        <f ca="1">Allocators!S364</f>
        <v>2.5770091593247138E-6</v>
      </c>
      <c r="R293" s="8">
        <f ca="1">Allocators!T364</f>
        <v>4.6350364611540021E-6</v>
      </c>
      <c r="S293" s="8">
        <f ca="1">Allocators!U364</f>
        <v>7.1334700989956323E-3</v>
      </c>
      <c r="T293" s="8">
        <f ca="1">Allocators!V364</f>
        <v>1.9692517873599264E-3</v>
      </c>
    </row>
    <row r="294" spans="1:20">
      <c r="A294" s="14" t="str">
        <f>CONCATENATE(Allocators!A365," ",Allocators!B365)</f>
        <v>RB_GUP_EPIS_G TOTAL</v>
      </c>
      <c r="B294" s="8">
        <f ca="1">Allocators!D365</f>
        <v>1</v>
      </c>
      <c r="C294" s="8">
        <f ca="1">Allocators!E365</f>
        <v>0.5930935574663404</v>
      </c>
      <c r="D294" s="8">
        <f ca="1">Allocators!F365</f>
        <v>3.6562281530416643E-2</v>
      </c>
      <c r="E294" s="8">
        <f ca="1">Allocators!G365</f>
        <v>8.8913730143693734E-2</v>
      </c>
      <c r="F294" s="8">
        <f ca="1">Allocators!H365</f>
        <v>2.6377917253050968E-3</v>
      </c>
      <c r="G294" s="8">
        <f ca="1">Allocators!I365</f>
        <v>2.3677280570285323E-4</v>
      </c>
      <c r="H294" s="8">
        <f ca="1">Allocators!J365</f>
        <v>6.56937953366869E-2</v>
      </c>
      <c r="I294" s="8">
        <f ca="1">Allocators!K365</f>
        <v>1.0865892020627274E-2</v>
      </c>
      <c r="J294" s="8">
        <f ca="1">Allocators!L365</f>
        <v>3.0993609269010605E-3</v>
      </c>
      <c r="K294" s="8">
        <f ca="1">Allocators!M365</f>
        <v>1.3024919015927698E-4</v>
      </c>
      <c r="L294" s="8">
        <f ca="1">Allocators!N365</f>
        <v>2.1771234629471368E-3</v>
      </c>
      <c r="M294" s="8">
        <f ca="1">Allocators!O365</f>
        <v>3.250800256263546E-2</v>
      </c>
      <c r="N294" s="8">
        <f ca="1">Allocators!P365</f>
        <v>0.11499311066278621</v>
      </c>
      <c r="O294" s="8">
        <f ca="1">Allocators!Q365</f>
        <v>1.7137361875607684E-2</v>
      </c>
      <c r="P294" s="8">
        <f ca="1">Allocators!R365</f>
        <v>1.9773376150041863E-2</v>
      </c>
      <c r="Q294" s="8">
        <f ca="1">Allocators!S365</f>
        <v>3.2275456675037403E-4</v>
      </c>
      <c r="R294" s="8">
        <f ca="1">Allocators!T365</f>
        <v>2.5789130230270625E-4</v>
      </c>
      <c r="S294" s="8">
        <f ca="1">Allocators!U365</f>
        <v>9.2371584976349928E-3</v>
      </c>
      <c r="T294" s="8">
        <f ca="1">Allocators!V365</f>
        <v>2.3597897734604955E-3</v>
      </c>
    </row>
    <row r="295" spans="1:20"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</row>
    <row r="296" spans="1:20">
      <c r="A296" s="14" t="str">
        <f>CONCATENATE(Allocators!A307," ",Allocators!B307)</f>
        <v>RB_GUP_EPIS_P PRODUCTION</v>
      </c>
      <c r="B296" s="8">
        <f>Allocators!D307</f>
        <v>1.0000000000000002</v>
      </c>
      <c r="C296" s="8">
        <f>Allocators!E307</f>
        <v>0.55520648697710728</v>
      </c>
      <c r="D296" s="8">
        <f>Allocators!F307</f>
        <v>2.554775761393778E-2</v>
      </c>
      <c r="E296" s="8">
        <f>Allocators!G307</f>
        <v>8.416164906006264E-2</v>
      </c>
      <c r="F296" s="8">
        <f>Allocators!H307</f>
        <v>2.1029309316118526E-3</v>
      </c>
      <c r="G296" s="8">
        <f>Allocators!I307</f>
        <v>2.7070975562496044E-4</v>
      </c>
      <c r="H296" s="8">
        <f>Allocators!J307</f>
        <v>6.4022904020430038E-2</v>
      </c>
      <c r="I296" s="8">
        <f>Allocators!K307</f>
        <v>1.1588267278635043E-2</v>
      </c>
      <c r="J296" s="8">
        <f>Allocators!L307</f>
        <v>4.4822599683864012E-3</v>
      </c>
      <c r="K296" s="8">
        <f>Allocators!M307</f>
        <v>9.6578019301811623E-5</v>
      </c>
      <c r="L296" s="8">
        <f>Allocators!N307</f>
        <v>2.032960943869956E-3</v>
      </c>
      <c r="M296" s="8">
        <f>Allocators!O307</f>
        <v>3.2368272298915417E-2</v>
      </c>
      <c r="N296" s="8">
        <f>Allocators!P307</f>
        <v>0.17553973705220041</v>
      </c>
      <c r="O296" s="8">
        <f>Allocators!Q307</f>
        <v>2.3096229609836205E-2</v>
      </c>
      <c r="P296" s="8">
        <f>Allocators!R307</f>
        <v>1.8869410856667507E-2</v>
      </c>
      <c r="Q296" s="8">
        <f>Allocators!S307</f>
        <v>3.9223245748340268E-4</v>
      </c>
      <c r="R296" s="8">
        <f>Allocators!T307</f>
        <v>2.2161315592954904E-4</v>
      </c>
      <c r="S296" s="8">
        <f>Allocators!U307</f>
        <v>0</v>
      </c>
      <c r="T296" s="8">
        <f>Allocators!V307</f>
        <v>0</v>
      </c>
    </row>
    <row r="297" spans="1:20">
      <c r="A297" s="14" t="str">
        <f>CONCATENATE(Allocators!A308," ",Allocators!B308)</f>
        <v>RB_GUP_EPIS_P BULKTRAN</v>
      </c>
      <c r="B297" s="8">
        <f>Allocators!D308</f>
        <v>0</v>
      </c>
      <c r="C297" s="8">
        <f>Allocators!E308</f>
        <v>0</v>
      </c>
      <c r="D297" s="8">
        <f>Allocators!F308</f>
        <v>0</v>
      </c>
      <c r="E297" s="8">
        <f>Allocators!G308</f>
        <v>0</v>
      </c>
      <c r="F297" s="8">
        <f>Allocators!H308</f>
        <v>0</v>
      </c>
      <c r="G297" s="8">
        <f>Allocators!I308</f>
        <v>0</v>
      </c>
      <c r="H297" s="8">
        <f>Allocators!J308</f>
        <v>0</v>
      </c>
      <c r="I297" s="8">
        <f>Allocators!K308</f>
        <v>0</v>
      </c>
      <c r="J297" s="8">
        <f>Allocators!L308</f>
        <v>0</v>
      </c>
      <c r="K297" s="8">
        <f>Allocators!M308</f>
        <v>0</v>
      </c>
      <c r="L297" s="8">
        <f>Allocators!N308</f>
        <v>0</v>
      </c>
      <c r="M297" s="8">
        <f>Allocators!O308</f>
        <v>0</v>
      </c>
      <c r="N297" s="8">
        <f>Allocators!P308</f>
        <v>0</v>
      </c>
      <c r="O297" s="8">
        <f>Allocators!Q308</f>
        <v>0</v>
      </c>
      <c r="P297" s="8">
        <f>Allocators!R308</f>
        <v>0</v>
      </c>
      <c r="Q297" s="8">
        <f>Allocators!S308</f>
        <v>0</v>
      </c>
      <c r="R297" s="8">
        <f>Allocators!T308</f>
        <v>0</v>
      </c>
      <c r="S297" s="8">
        <f>Allocators!U308</f>
        <v>0</v>
      </c>
      <c r="T297" s="8">
        <f>Allocators!V308</f>
        <v>0</v>
      </c>
    </row>
    <row r="298" spans="1:20">
      <c r="A298" s="14" t="str">
        <f>CONCATENATE(Allocators!A309," ",Allocators!B309)</f>
        <v>RB_GUP_EPIS_P SUBTRAN</v>
      </c>
      <c r="B298" s="8">
        <f>Allocators!D309</f>
        <v>0</v>
      </c>
      <c r="C298" s="8">
        <f>Allocators!E309</f>
        <v>0</v>
      </c>
      <c r="D298" s="8">
        <f>Allocators!F309</f>
        <v>0</v>
      </c>
      <c r="E298" s="8">
        <f>Allocators!G309</f>
        <v>0</v>
      </c>
      <c r="F298" s="8">
        <f>Allocators!H309</f>
        <v>0</v>
      </c>
      <c r="G298" s="8">
        <f>Allocators!I309</f>
        <v>0</v>
      </c>
      <c r="H298" s="8">
        <f>Allocators!J309</f>
        <v>0</v>
      </c>
      <c r="I298" s="8">
        <f>Allocators!K309</f>
        <v>0</v>
      </c>
      <c r="J298" s="8">
        <f>Allocators!L309</f>
        <v>0</v>
      </c>
      <c r="K298" s="8">
        <f>Allocators!M309</f>
        <v>0</v>
      </c>
      <c r="L298" s="8">
        <f>Allocators!N309</f>
        <v>0</v>
      </c>
      <c r="M298" s="8">
        <f>Allocators!O309</f>
        <v>0</v>
      </c>
      <c r="N298" s="8">
        <f>Allocators!P309</f>
        <v>0</v>
      </c>
      <c r="O298" s="8">
        <f>Allocators!Q309</f>
        <v>0</v>
      </c>
      <c r="P298" s="8">
        <f>Allocators!R309</f>
        <v>0</v>
      </c>
      <c r="Q298" s="8">
        <f>Allocators!S309</f>
        <v>0</v>
      </c>
      <c r="R298" s="8">
        <f>Allocators!T309</f>
        <v>0</v>
      </c>
      <c r="S298" s="8">
        <f>Allocators!U309</f>
        <v>0</v>
      </c>
      <c r="T298" s="8">
        <f>Allocators!V309</f>
        <v>0</v>
      </c>
    </row>
    <row r="299" spans="1:20">
      <c r="A299" s="14" t="str">
        <f>CONCATENATE(Allocators!A310," ",Allocators!B310)</f>
        <v>RB_GUP_EPIS_P DISTPRI</v>
      </c>
      <c r="B299" s="8">
        <f>Allocators!D310</f>
        <v>0</v>
      </c>
      <c r="C299" s="8">
        <f>Allocators!E310</f>
        <v>0</v>
      </c>
      <c r="D299" s="8">
        <f>Allocators!F310</f>
        <v>0</v>
      </c>
      <c r="E299" s="8">
        <f>Allocators!G310</f>
        <v>0</v>
      </c>
      <c r="F299" s="8">
        <f>Allocators!H310</f>
        <v>0</v>
      </c>
      <c r="G299" s="8">
        <f>Allocators!I310</f>
        <v>0</v>
      </c>
      <c r="H299" s="8">
        <f>Allocators!J310</f>
        <v>0</v>
      </c>
      <c r="I299" s="8">
        <f>Allocators!K310</f>
        <v>0</v>
      </c>
      <c r="J299" s="8">
        <f>Allocators!L310</f>
        <v>0</v>
      </c>
      <c r="K299" s="8">
        <f>Allocators!M310</f>
        <v>0</v>
      </c>
      <c r="L299" s="8">
        <f>Allocators!N310</f>
        <v>0</v>
      </c>
      <c r="M299" s="8">
        <f>Allocators!O310</f>
        <v>0</v>
      </c>
      <c r="N299" s="8">
        <f>Allocators!P310</f>
        <v>0</v>
      </c>
      <c r="O299" s="8">
        <f>Allocators!Q310</f>
        <v>0</v>
      </c>
      <c r="P299" s="8">
        <f>Allocators!R310</f>
        <v>0</v>
      </c>
      <c r="Q299" s="8">
        <f>Allocators!S310</f>
        <v>0</v>
      </c>
      <c r="R299" s="8">
        <f>Allocators!T310</f>
        <v>0</v>
      </c>
      <c r="S299" s="8">
        <f>Allocators!U310</f>
        <v>0</v>
      </c>
      <c r="T299" s="8">
        <f>Allocators!V310</f>
        <v>0</v>
      </c>
    </row>
    <row r="300" spans="1:20">
      <c r="A300" s="14" t="str">
        <f>CONCATENATE(Allocators!A311," ",Allocators!B311)</f>
        <v>RB_GUP_EPIS_P DISTSEC</v>
      </c>
      <c r="B300" s="8">
        <f>Allocators!D311</f>
        <v>0</v>
      </c>
      <c r="C300" s="8">
        <f>Allocators!E311</f>
        <v>0</v>
      </c>
      <c r="D300" s="8">
        <f>Allocators!F311</f>
        <v>0</v>
      </c>
      <c r="E300" s="8">
        <f>Allocators!G311</f>
        <v>0</v>
      </c>
      <c r="F300" s="8">
        <f>Allocators!H311</f>
        <v>0</v>
      </c>
      <c r="G300" s="8">
        <f>Allocators!I311</f>
        <v>0</v>
      </c>
      <c r="H300" s="8">
        <f>Allocators!J311</f>
        <v>0</v>
      </c>
      <c r="I300" s="8">
        <f>Allocators!K311</f>
        <v>0</v>
      </c>
      <c r="J300" s="8">
        <f>Allocators!L311</f>
        <v>0</v>
      </c>
      <c r="K300" s="8">
        <f>Allocators!M311</f>
        <v>0</v>
      </c>
      <c r="L300" s="8">
        <f>Allocators!N311</f>
        <v>0</v>
      </c>
      <c r="M300" s="8">
        <f>Allocators!O311</f>
        <v>0</v>
      </c>
      <c r="N300" s="8">
        <f>Allocators!P311</f>
        <v>0</v>
      </c>
      <c r="O300" s="8">
        <f>Allocators!Q311</f>
        <v>0</v>
      </c>
      <c r="P300" s="8">
        <f>Allocators!R311</f>
        <v>0</v>
      </c>
      <c r="Q300" s="8">
        <f>Allocators!S311</f>
        <v>0</v>
      </c>
      <c r="R300" s="8">
        <f>Allocators!T311</f>
        <v>0</v>
      </c>
      <c r="S300" s="8">
        <f>Allocators!U311</f>
        <v>0</v>
      </c>
      <c r="T300" s="8">
        <f>Allocators!V311</f>
        <v>0</v>
      </c>
    </row>
    <row r="301" spans="1:20">
      <c r="A301" s="14" t="str">
        <f>CONCATENATE(Allocators!A312," ",Allocators!B312)</f>
        <v>RB_GUP_EPIS_P ENERGY</v>
      </c>
      <c r="B301" s="8">
        <f>Allocators!D312</f>
        <v>0</v>
      </c>
      <c r="C301" s="8">
        <f>Allocators!E312</f>
        <v>0</v>
      </c>
      <c r="D301" s="8">
        <f>Allocators!F312</f>
        <v>0</v>
      </c>
      <c r="E301" s="8">
        <f>Allocators!G312</f>
        <v>0</v>
      </c>
      <c r="F301" s="8">
        <f>Allocators!H312</f>
        <v>0</v>
      </c>
      <c r="G301" s="8">
        <f>Allocators!I312</f>
        <v>0</v>
      </c>
      <c r="H301" s="8">
        <f>Allocators!J312</f>
        <v>0</v>
      </c>
      <c r="I301" s="8">
        <f>Allocators!K312</f>
        <v>0</v>
      </c>
      <c r="J301" s="8">
        <f>Allocators!L312</f>
        <v>0</v>
      </c>
      <c r="K301" s="8">
        <f>Allocators!M312</f>
        <v>0</v>
      </c>
      <c r="L301" s="8">
        <f>Allocators!N312</f>
        <v>0</v>
      </c>
      <c r="M301" s="8">
        <f>Allocators!O312</f>
        <v>0</v>
      </c>
      <c r="N301" s="8">
        <f>Allocators!P312</f>
        <v>0</v>
      </c>
      <c r="O301" s="8">
        <f>Allocators!Q312</f>
        <v>0</v>
      </c>
      <c r="P301" s="8">
        <f>Allocators!R312</f>
        <v>0</v>
      </c>
      <c r="Q301" s="8">
        <f>Allocators!S312</f>
        <v>0</v>
      </c>
      <c r="R301" s="8">
        <f>Allocators!T312</f>
        <v>0</v>
      </c>
      <c r="S301" s="8">
        <f>Allocators!U312</f>
        <v>0</v>
      </c>
      <c r="T301" s="8">
        <f>Allocators!V312</f>
        <v>0</v>
      </c>
    </row>
    <row r="302" spans="1:20">
      <c r="A302" s="14" t="str">
        <f>CONCATENATE(Allocators!A313," ",Allocators!B313)</f>
        <v>RB_GUP_EPIS_P CUSTOMER</v>
      </c>
      <c r="B302" s="8">
        <f>Allocators!D313</f>
        <v>0</v>
      </c>
      <c r="C302" s="8">
        <f>Allocators!E313</f>
        <v>0</v>
      </c>
      <c r="D302" s="8">
        <f>Allocators!F313</f>
        <v>0</v>
      </c>
      <c r="E302" s="8">
        <f>Allocators!G313</f>
        <v>0</v>
      </c>
      <c r="F302" s="8">
        <f>Allocators!H313</f>
        <v>0</v>
      </c>
      <c r="G302" s="8">
        <f>Allocators!I313</f>
        <v>0</v>
      </c>
      <c r="H302" s="8">
        <f>Allocators!J313</f>
        <v>0</v>
      </c>
      <c r="I302" s="8">
        <f>Allocators!K313</f>
        <v>0</v>
      </c>
      <c r="J302" s="8">
        <f>Allocators!L313</f>
        <v>0</v>
      </c>
      <c r="K302" s="8">
        <f>Allocators!M313</f>
        <v>0</v>
      </c>
      <c r="L302" s="8">
        <f>Allocators!N313</f>
        <v>0</v>
      </c>
      <c r="M302" s="8">
        <f>Allocators!O313</f>
        <v>0</v>
      </c>
      <c r="N302" s="8">
        <f>Allocators!P313</f>
        <v>0</v>
      </c>
      <c r="O302" s="8">
        <f>Allocators!Q313</f>
        <v>0</v>
      </c>
      <c r="P302" s="8">
        <f>Allocators!R313</f>
        <v>0</v>
      </c>
      <c r="Q302" s="8">
        <f>Allocators!S313</f>
        <v>0</v>
      </c>
      <c r="R302" s="8">
        <f>Allocators!T313</f>
        <v>0</v>
      </c>
      <c r="S302" s="8">
        <f>Allocators!U313</f>
        <v>0</v>
      </c>
      <c r="T302" s="8">
        <f>Allocators!V313</f>
        <v>0</v>
      </c>
    </row>
    <row r="303" spans="1:20">
      <c r="A303" s="14" t="str">
        <f>CONCATENATE(Allocators!A314," ",Allocators!B314)</f>
        <v>RB_GUP_EPIS_P TOTAL</v>
      </c>
      <c r="B303" s="8">
        <f>Allocators!D314</f>
        <v>1.0000000000000002</v>
      </c>
      <c r="C303" s="8">
        <f>Allocators!E314</f>
        <v>0.55520648697710728</v>
      </c>
      <c r="D303" s="8">
        <f>Allocators!F314</f>
        <v>2.554775761393778E-2</v>
      </c>
      <c r="E303" s="8">
        <f>Allocators!G314</f>
        <v>8.416164906006264E-2</v>
      </c>
      <c r="F303" s="8">
        <f>Allocators!H314</f>
        <v>2.1029309316118526E-3</v>
      </c>
      <c r="G303" s="8">
        <f>Allocators!I314</f>
        <v>2.7070975562496044E-4</v>
      </c>
      <c r="H303" s="8">
        <f>Allocators!J314</f>
        <v>6.4022904020430038E-2</v>
      </c>
      <c r="I303" s="8">
        <f>Allocators!K314</f>
        <v>1.1588267278635043E-2</v>
      </c>
      <c r="J303" s="8">
        <f>Allocators!L314</f>
        <v>4.4822599683864012E-3</v>
      </c>
      <c r="K303" s="8">
        <f>Allocators!M314</f>
        <v>9.6578019301811623E-5</v>
      </c>
      <c r="L303" s="8">
        <f>Allocators!N314</f>
        <v>2.032960943869956E-3</v>
      </c>
      <c r="M303" s="8">
        <f>Allocators!O314</f>
        <v>3.2368272298915417E-2</v>
      </c>
      <c r="N303" s="8">
        <f>Allocators!P314</f>
        <v>0.17553973705220041</v>
      </c>
      <c r="O303" s="8">
        <f>Allocators!Q314</f>
        <v>2.3096229609836205E-2</v>
      </c>
      <c r="P303" s="8">
        <f>Allocators!R314</f>
        <v>1.8869410856667507E-2</v>
      </c>
      <c r="Q303" s="8">
        <f>Allocators!S314</f>
        <v>3.9223245748340268E-4</v>
      </c>
      <c r="R303" s="8">
        <f>Allocators!T314</f>
        <v>2.2161315592954904E-4</v>
      </c>
      <c r="S303" s="8">
        <f>Allocators!U314</f>
        <v>0</v>
      </c>
      <c r="T303" s="8">
        <f>Allocators!V314</f>
        <v>0</v>
      </c>
    </row>
    <row r="304" spans="1:20"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</row>
    <row r="305" spans="1:20">
      <c r="A305" s="14" t="str">
        <f>CONCATENATE(Allocators!A324," ",Allocators!B324)</f>
        <v>RB_GUP_EPIS_T PRODUCTION</v>
      </c>
      <c r="B305" s="8">
        <f>Allocators!D324</f>
        <v>1.7711277037583226E-2</v>
      </c>
      <c r="C305" s="8">
        <f>Allocators!E324</f>
        <v>9.833415903914889E-3</v>
      </c>
      <c r="D305" s="8">
        <f>Allocators!F324</f>
        <v>4.5248341278947822E-4</v>
      </c>
      <c r="E305" s="8">
        <f>Allocators!G324</f>
        <v>1.4906102824426251E-3</v>
      </c>
      <c r="F305" s="8">
        <f>Allocators!H324</f>
        <v>3.72455923206805E-5</v>
      </c>
      <c r="G305" s="8">
        <f>Allocators!I324</f>
        <v>4.7946154786501285E-6</v>
      </c>
      <c r="H305" s="8">
        <f>Allocators!J324</f>
        <v>1.1339273898564371E-3</v>
      </c>
      <c r="I305" s="8">
        <f>Allocators!K324</f>
        <v>2.052430121574659E-4</v>
      </c>
      <c r="J305" s="8">
        <f>Allocators!L324</f>
        <v>7.9386548054560571E-5</v>
      </c>
      <c r="K305" s="8">
        <f>Allocators!M324</f>
        <v>1.7105200555954457E-6</v>
      </c>
      <c r="L305" s="8">
        <f>Allocators!N324</f>
        <v>3.6006334483467474E-5</v>
      </c>
      <c r="M305" s="8">
        <f>Allocators!O324</f>
        <v>5.7328343791402184E-4</v>
      </c>
      <c r="N305" s="8">
        <f>Allocators!P324</f>
        <v>3.1090329140360342E-3</v>
      </c>
      <c r="O305" s="8">
        <f>Allocators!Q324</f>
        <v>4.0906372114344177E-4</v>
      </c>
      <c r="P305" s="8">
        <f>Allocators!R324</f>
        <v>3.3420136321841878E-4</v>
      </c>
      <c r="Q305" s="8">
        <f>Allocators!S324</f>
        <v>6.9469377176206277E-6</v>
      </c>
      <c r="R305" s="8">
        <f>Allocators!T324</f>
        <v>3.9250519998413722E-6</v>
      </c>
      <c r="S305" s="8">
        <f>Allocators!U324</f>
        <v>0</v>
      </c>
      <c r="T305" s="8">
        <f>Allocators!V324</f>
        <v>0</v>
      </c>
    </row>
    <row r="306" spans="1:20">
      <c r="A306" s="14" t="str">
        <f>CONCATENATE(Allocators!A325," ",Allocators!B325)</f>
        <v>RB_GUP_EPIS_T BULKTRAN</v>
      </c>
      <c r="B306" s="8">
        <f>Allocators!D325</f>
        <v>0.80537259391868687</v>
      </c>
      <c r="C306" s="8">
        <f>Allocators!E325</f>
        <v>0.39671284074449747</v>
      </c>
      <c r="D306" s="8">
        <f>Allocators!F325</f>
        <v>1.9610933261836098E-2</v>
      </c>
      <c r="E306" s="8">
        <f>Allocators!G325</f>
        <v>7.1833724620120443E-2</v>
      </c>
      <c r="F306" s="8">
        <f>Allocators!H325</f>
        <v>2.2610706127479349E-3</v>
      </c>
      <c r="G306" s="8">
        <f>Allocators!I325</f>
        <v>2.1203596701650557E-4</v>
      </c>
      <c r="H306" s="8">
        <f>Allocators!J325</f>
        <v>5.4604805220302081E-2</v>
      </c>
      <c r="I306" s="8">
        <f>Allocators!K325</f>
        <v>1.0174466066106811E-2</v>
      </c>
      <c r="J306" s="8">
        <f>Allocators!L325</f>
        <v>4.5976517667106337E-3</v>
      </c>
      <c r="K306" s="8">
        <f>Allocators!M325</f>
        <v>2.0675126065256821E-4</v>
      </c>
      <c r="L306" s="8">
        <f>Allocators!N325</f>
        <v>1.9074857077497089E-3</v>
      </c>
      <c r="M306" s="8">
        <f>Allocators!O325</f>
        <v>3.1215678606393713E-2</v>
      </c>
      <c r="N306" s="8">
        <f>Allocators!P325</f>
        <v>0.16497573854679223</v>
      </c>
      <c r="O306" s="8">
        <f>Allocators!Q325</f>
        <v>2.9791884030118291E-2</v>
      </c>
      <c r="P306" s="8">
        <f>Allocators!R325</f>
        <v>1.6769049036221468E-2</v>
      </c>
      <c r="Q306" s="8">
        <f>Allocators!S325</f>
        <v>2.8087516146089748E-4</v>
      </c>
      <c r="R306" s="8">
        <f>Allocators!T325</f>
        <v>2.1760330995978659E-4</v>
      </c>
      <c r="S306" s="8">
        <f>Allocators!U325</f>
        <v>0</v>
      </c>
      <c r="T306" s="8">
        <f>Allocators!V325</f>
        <v>0</v>
      </c>
    </row>
    <row r="307" spans="1:20">
      <c r="A307" s="14" t="str">
        <f>CONCATENATE(Allocators!A326," ",Allocators!B326)</f>
        <v>RB_GUP_EPIS_T SUBTRAN</v>
      </c>
      <c r="B307" s="8">
        <f>Allocators!D326</f>
        <v>0.17691612904372989</v>
      </c>
      <c r="C307" s="8">
        <f>Allocators!E326</f>
        <v>8.6134701483571816E-2</v>
      </c>
      <c r="D307" s="8">
        <f>Allocators!F326</f>
        <v>4.1569733711643089E-3</v>
      </c>
      <c r="E307" s="8">
        <f>Allocators!G326</f>
        <v>1.5122865867489779E-2</v>
      </c>
      <c r="F307" s="8">
        <f>Allocators!H326</f>
        <v>4.6713109787481472E-4</v>
      </c>
      <c r="G307" s="8">
        <f>Allocators!I326</f>
        <v>5.8178707737937718E-5</v>
      </c>
      <c r="H307" s="8">
        <f>Allocators!J326</f>
        <v>1.1425561530485176E-2</v>
      </c>
      <c r="I307" s="8">
        <f>Allocators!K326</f>
        <v>2.1239985622461396E-3</v>
      </c>
      <c r="J307" s="8">
        <f>Allocators!L326</f>
        <v>1.2638044527986448E-3</v>
      </c>
      <c r="K307" s="8">
        <f>Allocators!M326</f>
        <v>0</v>
      </c>
      <c r="L307" s="8">
        <f>Allocators!N326</f>
        <v>3.9896099034950668E-4</v>
      </c>
      <c r="M307" s="8">
        <f>Allocators!O326</f>
        <v>6.5312191966686584E-3</v>
      </c>
      <c r="N307" s="8">
        <f>Allocators!P326</f>
        <v>4.5500934443212897E-2</v>
      </c>
      <c r="O307" s="8">
        <f>Allocators!Q326</f>
        <v>0</v>
      </c>
      <c r="P307" s="8">
        <f>Allocators!R326</f>
        <v>3.4387592796898776E-3</v>
      </c>
      <c r="Q307" s="8">
        <f>Allocators!S326</f>
        <v>5.7324210616794643E-5</v>
      </c>
      <c r="R307" s="8">
        <f>Allocators!T326</f>
        <v>4.5919946592131988E-5</v>
      </c>
      <c r="S307" s="8">
        <f>Allocators!U326</f>
        <v>1.5613763511834104E-4</v>
      </c>
      <c r="T307" s="8">
        <f>Allocators!V326</f>
        <v>3.3658268113057447E-5</v>
      </c>
    </row>
    <row r="308" spans="1:20">
      <c r="A308" s="14" t="str">
        <f>CONCATENATE(Allocators!A327," ",Allocators!B327)</f>
        <v>RB_GUP_EPIS_T DISTPRI</v>
      </c>
      <c r="B308" s="8">
        <f>Allocators!D327</f>
        <v>0</v>
      </c>
      <c r="C308" s="8">
        <f>Allocators!E327</f>
        <v>0</v>
      </c>
      <c r="D308" s="8">
        <f>Allocators!F327</f>
        <v>0</v>
      </c>
      <c r="E308" s="8">
        <f>Allocators!G327</f>
        <v>0</v>
      </c>
      <c r="F308" s="8">
        <f>Allocators!H327</f>
        <v>0</v>
      </c>
      <c r="G308" s="8">
        <f>Allocators!I327</f>
        <v>0</v>
      </c>
      <c r="H308" s="8">
        <f>Allocators!J327</f>
        <v>0</v>
      </c>
      <c r="I308" s="8">
        <f>Allocators!K327</f>
        <v>0</v>
      </c>
      <c r="J308" s="8">
        <f>Allocators!L327</f>
        <v>0</v>
      </c>
      <c r="K308" s="8">
        <f>Allocators!M327</f>
        <v>0</v>
      </c>
      <c r="L308" s="8">
        <f>Allocators!N327</f>
        <v>0</v>
      </c>
      <c r="M308" s="8">
        <f>Allocators!O327</f>
        <v>0</v>
      </c>
      <c r="N308" s="8">
        <f>Allocators!P327</f>
        <v>0</v>
      </c>
      <c r="O308" s="8">
        <f>Allocators!Q327</f>
        <v>0</v>
      </c>
      <c r="P308" s="8">
        <f>Allocators!R327</f>
        <v>0</v>
      </c>
      <c r="Q308" s="8">
        <f>Allocators!S327</f>
        <v>0</v>
      </c>
      <c r="R308" s="8">
        <f>Allocators!T327</f>
        <v>0</v>
      </c>
      <c r="S308" s="8">
        <f>Allocators!U327</f>
        <v>0</v>
      </c>
      <c r="T308" s="8">
        <f>Allocators!V327</f>
        <v>0</v>
      </c>
    </row>
    <row r="309" spans="1:20">
      <c r="A309" s="14" t="str">
        <f>CONCATENATE(Allocators!A328," ",Allocators!B328)</f>
        <v>RB_GUP_EPIS_T DISTSEC</v>
      </c>
      <c r="B309" s="8">
        <f>Allocators!D328</f>
        <v>0</v>
      </c>
      <c r="C309" s="8">
        <f>Allocators!E328</f>
        <v>0</v>
      </c>
      <c r="D309" s="8">
        <f>Allocators!F328</f>
        <v>0</v>
      </c>
      <c r="E309" s="8">
        <f>Allocators!G328</f>
        <v>0</v>
      </c>
      <c r="F309" s="8">
        <f>Allocators!H328</f>
        <v>0</v>
      </c>
      <c r="G309" s="8">
        <f>Allocators!I328</f>
        <v>0</v>
      </c>
      <c r="H309" s="8">
        <f>Allocators!J328</f>
        <v>0</v>
      </c>
      <c r="I309" s="8">
        <f>Allocators!K328</f>
        <v>0</v>
      </c>
      <c r="J309" s="8">
        <f>Allocators!L328</f>
        <v>0</v>
      </c>
      <c r="K309" s="8">
        <f>Allocators!M328</f>
        <v>0</v>
      </c>
      <c r="L309" s="8">
        <f>Allocators!N328</f>
        <v>0</v>
      </c>
      <c r="M309" s="8">
        <f>Allocators!O328</f>
        <v>0</v>
      </c>
      <c r="N309" s="8">
        <f>Allocators!P328</f>
        <v>0</v>
      </c>
      <c r="O309" s="8">
        <f>Allocators!Q328</f>
        <v>0</v>
      </c>
      <c r="P309" s="8">
        <f>Allocators!R328</f>
        <v>0</v>
      </c>
      <c r="Q309" s="8">
        <f>Allocators!S328</f>
        <v>0</v>
      </c>
      <c r="R309" s="8">
        <f>Allocators!T328</f>
        <v>0</v>
      </c>
      <c r="S309" s="8">
        <f>Allocators!U328</f>
        <v>0</v>
      </c>
      <c r="T309" s="8">
        <f>Allocators!V328</f>
        <v>0</v>
      </c>
    </row>
    <row r="310" spans="1:20">
      <c r="A310" s="14" t="str">
        <f>CONCATENATE(Allocators!A329," ",Allocators!B329)</f>
        <v>RB_GUP_EPIS_T ENERGY</v>
      </c>
      <c r="B310" s="8">
        <f>Allocators!D329</f>
        <v>0</v>
      </c>
      <c r="C310" s="8">
        <f>Allocators!E329</f>
        <v>0</v>
      </c>
      <c r="D310" s="8">
        <f>Allocators!F329</f>
        <v>0</v>
      </c>
      <c r="E310" s="8">
        <f>Allocators!G329</f>
        <v>0</v>
      </c>
      <c r="F310" s="8">
        <f>Allocators!H329</f>
        <v>0</v>
      </c>
      <c r="G310" s="8">
        <f>Allocators!I329</f>
        <v>0</v>
      </c>
      <c r="H310" s="8">
        <f>Allocators!J329</f>
        <v>0</v>
      </c>
      <c r="I310" s="8">
        <f>Allocators!K329</f>
        <v>0</v>
      </c>
      <c r="J310" s="8">
        <f>Allocators!L329</f>
        <v>0</v>
      </c>
      <c r="K310" s="8">
        <f>Allocators!M329</f>
        <v>0</v>
      </c>
      <c r="L310" s="8">
        <f>Allocators!N329</f>
        <v>0</v>
      </c>
      <c r="M310" s="8">
        <f>Allocators!O329</f>
        <v>0</v>
      </c>
      <c r="N310" s="8">
        <f>Allocators!P329</f>
        <v>0</v>
      </c>
      <c r="O310" s="8">
        <f>Allocators!Q329</f>
        <v>0</v>
      </c>
      <c r="P310" s="8">
        <f>Allocators!R329</f>
        <v>0</v>
      </c>
      <c r="Q310" s="8">
        <f>Allocators!S329</f>
        <v>0</v>
      </c>
      <c r="R310" s="8">
        <f>Allocators!T329</f>
        <v>0</v>
      </c>
      <c r="S310" s="8">
        <f>Allocators!U329</f>
        <v>0</v>
      </c>
      <c r="T310" s="8">
        <f>Allocators!V329</f>
        <v>0</v>
      </c>
    </row>
    <row r="311" spans="1:20">
      <c r="A311" s="14" t="str">
        <f>CONCATENATE(Allocators!A330," ",Allocators!B330)</f>
        <v>RB_GUP_EPIS_T CUSTOMER</v>
      </c>
      <c r="B311" s="8">
        <f>Allocators!D330</f>
        <v>0</v>
      </c>
      <c r="C311" s="8">
        <f>Allocators!E330</f>
        <v>0</v>
      </c>
      <c r="D311" s="8">
        <f>Allocators!F330</f>
        <v>0</v>
      </c>
      <c r="E311" s="8">
        <f>Allocators!G330</f>
        <v>0</v>
      </c>
      <c r="F311" s="8">
        <f>Allocators!H330</f>
        <v>0</v>
      </c>
      <c r="G311" s="8">
        <f>Allocators!I330</f>
        <v>0</v>
      </c>
      <c r="H311" s="8">
        <f>Allocators!J330</f>
        <v>0</v>
      </c>
      <c r="I311" s="8">
        <f>Allocators!K330</f>
        <v>0</v>
      </c>
      <c r="J311" s="8">
        <f>Allocators!L330</f>
        <v>0</v>
      </c>
      <c r="K311" s="8">
        <f>Allocators!M330</f>
        <v>0</v>
      </c>
      <c r="L311" s="8">
        <f>Allocators!N330</f>
        <v>0</v>
      </c>
      <c r="M311" s="8">
        <f>Allocators!O330</f>
        <v>0</v>
      </c>
      <c r="N311" s="8">
        <f>Allocators!P330</f>
        <v>0</v>
      </c>
      <c r="O311" s="8">
        <f>Allocators!Q330</f>
        <v>0</v>
      </c>
      <c r="P311" s="8">
        <f>Allocators!R330</f>
        <v>0</v>
      </c>
      <c r="Q311" s="8">
        <f>Allocators!S330</f>
        <v>0</v>
      </c>
      <c r="R311" s="8">
        <f>Allocators!T330</f>
        <v>0</v>
      </c>
      <c r="S311" s="8">
        <f>Allocators!U330</f>
        <v>0</v>
      </c>
      <c r="T311" s="8">
        <f>Allocators!V330</f>
        <v>0</v>
      </c>
    </row>
    <row r="312" spans="1:20">
      <c r="A312" s="14" t="str">
        <f>CONCATENATE(Allocators!A331," ",Allocators!B331)</f>
        <v>RB_GUP_EPIS_T TOTAL</v>
      </c>
      <c r="B312" s="8">
        <f>Allocators!D331</f>
        <v>0.99999999999999989</v>
      </c>
      <c r="C312" s="8">
        <f>Allocators!E331</f>
        <v>0.4926809581319842</v>
      </c>
      <c r="D312" s="8">
        <f>Allocators!F331</f>
        <v>2.4220390045789887E-2</v>
      </c>
      <c r="E312" s="8">
        <f>Allocators!G331</f>
        <v>8.8447200770052845E-2</v>
      </c>
      <c r="F312" s="8">
        <f>Allocators!H331</f>
        <v>2.7654473029434298E-3</v>
      </c>
      <c r="G312" s="8">
        <f>Allocators!I331</f>
        <v>2.7500929023309341E-4</v>
      </c>
      <c r="H312" s="8">
        <f>Allocators!J331</f>
        <v>6.7164294140643691E-2</v>
      </c>
      <c r="I312" s="8">
        <f>Allocators!K331</f>
        <v>1.2503707640510415E-2</v>
      </c>
      <c r="J312" s="8">
        <f>Allocators!L331</f>
        <v>5.9408427675638389E-3</v>
      </c>
      <c r="K312" s="8">
        <f>Allocators!M331</f>
        <v>2.0846178070816365E-4</v>
      </c>
      <c r="L312" s="8">
        <f>Allocators!N331</f>
        <v>2.3424530325826831E-3</v>
      </c>
      <c r="M312" s="8">
        <f>Allocators!O331</f>
        <v>3.8320181240976393E-2</v>
      </c>
      <c r="N312" s="8">
        <f>Allocators!P331</f>
        <v>0.21358570590404116</v>
      </c>
      <c r="O312" s="8">
        <f>Allocators!Q331</f>
        <v>3.0200947751261732E-2</v>
      </c>
      <c r="P312" s="8">
        <f>Allocators!R331</f>
        <v>2.0542009679129766E-2</v>
      </c>
      <c r="Q312" s="8">
        <f>Allocators!S331</f>
        <v>3.4514630979531278E-4</v>
      </c>
      <c r="R312" s="8">
        <f>Allocators!T331</f>
        <v>2.6744830855175993E-4</v>
      </c>
      <c r="S312" s="8">
        <f>Allocators!U331</f>
        <v>1.5613763511834104E-4</v>
      </c>
      <c r="T312" s="8">
        <f>Allocators!V331</f>
        <v>3.3658268113057447E-5</v>
      </c>
    </row>
    <row r="313" spans="1:20"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</row>
    <row r="314" spans="1:20" s="50" customFormat="1">
      <c r="A314" s="59" t="str">
        <f>CONCATENATE(Allocators!A376," ",Allocators!B376)</f>
        <v>RB_GUP-Land_P PRODUCTION</v>
      </c>
      <c r="B314" s="8">
        <f>+Allocators!D376</f>
        <v>1.0000000000000002</v>
      </c>
      <c r="C314" s="8">
        <f>+Allocators!E376</f>
        <v>0.55520648697710728</v>
      </c>
      <c r="D314" s="8">
        <f>+Allocators!F376</f>
        <v>2.554775761393778E-2</v>
      </c>
      <c r="E314" s="8">
        <f>+Allocators!G376</f>
        <v>8.4161649060062627E-2</v>
      </c>
      <c r="F314" s="8">
        <f>+Allocators!H376</f>
        <v>2.1029309316118521E-3</v>
      </c>
      <c r="G314" s="8">
        <f>+Allocators!I376</f>
        <v>2.7070975562496044E-4</v>
      </c>
      <c r="H314" s="8">
        <f>+Allocators!J376</f>
        <v>6.4022904020430038E-2</v>
      </c>
      <c r="I314" s="8">
        <f>+Allocators!K376</f>
        <v>1.1588267278635043E-2</v>
      </c>
      <c r="J314" s="8">
        <f>+Allocators!L376</f>
        <v>4.4822599683864012E-3</v>
      </c>
      <c r="K314" s="8">
        <f>+Allocators!M376</f>
        <v>9.6578019301811623E-5</v>
      </c>
      <c r="L314" s="8">
        <f>+Allocators!N376</f>
        <v>2.032960943869956E-3</v>
      </c>
      <c r="M314" s="8">
        <f>+Allocators!O376</f>
        <v>3.2368272298915417E-2</v>
      </c>
      <c r="N314" s="8">
        <f>+Allocators!P376</f>
        <v>0.17553973705220041</v>
      </c>
      <c r="O314" s="8">
        <f>+Allocators!Q376</f>
        <v>2.3096229609836205E-2</v>
      </c>
      <c r="P314" s="8">
        <f>+Allocators!R376</f>
        <v>1.8869410856667504E-2</v>
      </c>
      <c r="Q314" s="8">
        <f>+Allocators!S376</f>
        <v>3.9223245748340268E-4</v>
      </c>
      <c r="R314" s="8">
        <f>+Allocators!T376</f>
        <v>2.2161315592954907E-4</v>
      </c>
      <c r="S314" s="8">
        <f>+Allocators!U376</f>
        <v>0</v>
      </c>
      <c r="T314" s="8">
        <f>+Allocators!V376</f>
        <v>0</v>
      </c>
    </row>
    <row r="315" spans="1:20" s="50" customFormat="1">
      <c r="A315" s="59" t="str">
        <f>CONCATENATE(Allocators!A377," ",Allocators!B377)</f>
        <v>RB_GUP-Land_P BULKTRAN</v>
      </c>
      <c r="B315" s="8">
        <f>+Allocators!D377</f>
        <v>0</v>
      </c>
      <c r="C315" s="8">
        <f>+Allocators!E377</f>
        <v>0</v>
      </c>
      <c r="D315" s="8">
        <f>+Allocators!F377</f>
        <v>0</v>
      </c>
      <c r="E315" s="8">
        <f>+Allocators!G377</f>
        <v>0</v>
      </c>
      <c r="F315" s="8">
        <f>+Allocators!H377</f>
        <v>0</v>
      </c>
      <c r="G315" s="8">
        <f>+Allocators!I377</f>
        <v>0</v>
      </c>
      <c r="H315" s="8">
        <f>+Allocators!J377</f>
        <v>0</v>
      </c>
      <c r="I315" s="8">
        <f>+Allocators!K377</f>
        <v>0</v>
      </c>
      <c r="J315" s="8">
        <f>+Allocators!L377</f>
        <v>0</v>
      </c>
      <c r="K315" s="8">
        <f>+Allocators!M377</f>
        <v>0</v>
      </c>
      <c r="L315" s="8">
        <f>+Allocators!N377</f>
        <v>0</v>
      </c>
      <c r="M315" s="8">
        <f>+Allocators!O377</f>
        <v>0</v>
      </c>
      <c r="N315" s="8">
        <f>+Allocators!P377</f>
        <v>0</v>
      </c>
      <c r="O315" s="8">
        <f>+Allocators!Q377</f>
        <v>0</v>
      </c>
      <c r="P315" s="8">
        <f>+Allocators!R377</f>
        <v>0</v>
      </c>
      <c r="Q315" s="8">
        <f>+Allocators!S377</f>
        <v>0</v>
      </c>
      <c r="R315" s="8">
        <f>+Allocators!T377</f>
        <v>0</v>
      </c>
      <c r="S315" s="8">
        <f>+Allocators!U377</f>
        <v>0</v>
      </c>
      <c r="T315" s="8">
        <f>+Allocators!V377</f>
        <v>0</v>
      </c>
    </row>
    <row r="316" spans="1:20" s="50" customFormat="1">
      <c r="A316" s="59" t="str">
        <f>CONCATENATE(Allocators!A378," ",Allocators!B378)</f>
        <v>RB_GUP-Land_P SUBTRAN</v>
      </c>
      <c r="B316" s="8">
        <f>+Allocators!D378</f>
        <v>0</v>
      </c>
      <c r="C316" s="8">
        <f>+Allocators!E378</f>
        <v>0</v>
      </c>
      <c r="D316" s="8">
        <f>+Allocators!F378</f>
        <v>0</v>
      </c>
      <c r="E316" s="8">
        <f>+Allocators!G378</f>
        <v>0</v>
      </c>
      <c r="F316" s="8">
        <f>+Allocators!H378</f>
        <v>0</v>
      </c>
      <c r="G316" s="8">
        <f>+Allocators!I378</f>
        <v>0</v>
      </c>
      <c r="H316" s="8">
        <f>+Allocators!J378</f>
        <v>0</v>
      </c>
      <c r="I316" s="8">
        <f>+Allocators!K378</f>
        <v>0</v>
      </c>
      <c r="J316" s="8">
        <f>+Allocators!L378</f>
        <v>0</v>
      </c>
      <c r="K316" s="8">
        <f>+Allocators!M378</f>
        <v>0</v>
      </c>
      <c r="L316" s="8">
        <f>+Allocators!N378</f>
        <v>0</v>
      </c>
      <c r="M316" s="8">
        <f>+Allocators!O378</f>
        <v>0</v>
      </c>
      <c r="N316" s="8">
        <f>+Allocators!P378</f>
        <v>0</v>
      </c>
      <c r="O316" s="8">
        <f>+Allocators!Q378</f>
        <v>0</v>
      </c>
      <c r="P316" s="8">
        <f>+Allocators!R378</f>
        <v>0</v>
      </c>
      <c r="Q316" s="8">
        <f>+Allocators!S378</f>
        <v>0</v>
      </c>
      <c r="R316" s="8">
        <f>+Allocators!T378</f>
        <v>0</v>
      </c>
      <c r="S316" s="8">
        <f>+Allocators!U378</f>
        <v>0</v>
      </c>
      <c r="T316" s="8">
        <f>+Allocators!V378</f>
        <v>0</v>
      </c>
    </row>
    <row r="317" spans="1:20" s="50" customFormat="1">
      <c r="A317" s="59" t="str">
        <f>CONCATENATE(Allocators!A379," ",Allocators!B379)</f>
        <v>RB_GUP-Land_P DISTPRI</v>
      </c>
      <c r="B317" s="8">
        <f>+Allocators!D379</f>
        <v>0</v>
      </c>
      <c r="C317" s="8">
        <f>+Allocators!E379</f>
        <v>0</v>
      </c>
      <c r="D317" s="8">
        <f>+Allocators!F379</f>
        <v>0</v>
      </c>
      <c r="E317" s="8">
        <f>+Allocators!G379</f>
        <v>0</v>
      </c>
      <c r="F317" s="8">
        <f>+Allocators!H379</f>
        <v>0</v>
      </c>
      <c r="G317" s="8">
        <f>+Allocators!I379</f>
        <v>0</v>
      </c>
      <c r="H317" s="8">
        <f>+Allocators!J379</f>
        <v>0</v>
      </c>
      <c r="I317" s="8">
        <f>+Allocators!K379</f>
        <v>0</v>
      </c>
      <c r="J317" s="8">
        <f>+Allocators!L379</f>
        <v>0</v>
      </c>
      <c r="K317" s="8">
        <f>+Allocators!M379</f>
        <v>0</v>
      </c>
      <c r="L317" s="8">
        <f>+Allocators!N379</f>
        <v>0</v>
      </c>
      <c r="M317" s="8">
        <f>+Allocators!O379</f>
        <v>0</v>
      </c>
      <c r="N317" s="8">
        <f>+Allocators!P379</f>
        <v>0</v>
      </c>
      <c r="O317" s="8">
        <f>+Allocators!Q379</f>
        <v>0</v>
      </c>
      <c r="P317" s="8">
        <f>+Allocators!R379</f>
        <v>0</v>
      </c>
      <c r="Q317" s="8">
        <f>+Allocators!S379</f>
        <v>0</v>
      </c>
      <c r="R317" s="8">
        <f>+Allocators!T379</f>
        <v>0</v>
      </c>
      <c r="S317" s="8">
        <f>+Allocators!U379</f>
        <v>0</v>
      </c>
      <c r="T317" s="8">
        <f>+Allocators!V379</f>
        <v>0</v>
      </c>
    </row>
    <row r="318" spans="1:20" s="50" customFormat="1">
      <c r="A318" s="59" t="str">
        <f>CONCATENATE(Allocators!A380," ",Allocators!B380)</f>
        <v>RB_GUP-Land_P DISTSEC</v>
      </c>
      <c r="B318" s="8">
        <f>+Allocators!D380</f>
        <v>0</v>
      </c>
      <c r="C318" s="8">
        <f>+Allocators!E380</f>
        <v>0</v>
      </c>
      <c r="D318" s="8">
        <f>+Allocators!F380</f>
        <v>0</v>
      </c>
      <c r="E318" s="8">
        <f>+Allocators!G380</f>
        <v>0</v>
      </c>
      <c r="F318" s="8">
        <f>+Allocators!H380</f>
        <v>0</v>
      </c>
      <c r="G318" s="8">
        <f>+Allocators!I380</f>
        <v>0</v>
      </c>
      <c r="H318" s="8">
        <f>+Allocators!J380</f>
        <v>0</v>
      </c>
      <c r="I318" s="8">
        <f>+Allocators!K380</f>
        <v>0</v>
      </c>
      <c r="J318" s="8">
        <f>+Allocators!L380</f>
        <v>0</v>
      </c>
      <c r="K318" s="8">
        <f>+Allocators!M380</f>
        <v>0</v>
      </c>
      <c r="L318" s="8">
        <f>+Allocators!N380</f>
        <v>0</v>
      </c>
      <c r="M318" s="8">
        <f>+Allocators!O380</f>
        <v>0</v>
      </c>
      <c r="N318" s="8">
        <f>+Allocators!P380</f>
        <v>0</v>
      </c>
      <c r="O318" s="8">
        <f>+Allocators!Q380</f>
        <v>0</v>
      </c>
      <c r="P318" s="8">
        <f>+Allocators!R380</f>
        <v>0</v>
      </c>
      <c r="Q318" s="8">
        <f>+Allocators!S380</f>
        <v>0</v>
      </c>
      <c r="R318" s="8">
        <f>+Allocators!T380</f>
        <v>0</v>
      </c>
      <c r="S318" s="8">
        <f>+Allocators!U380</f>
        <v>0</v>
      </c>
      <c r="T318" s="8">
        <f>+Allocators!V380</f>
        <v>0</v>
      </c>
    </row>
    <row r="319" spans="1:20" s="50" customFormat="1">
      <c r="A319" s="59" t="str">
        <f>CONCATENATE(Allocators!A381," ",Allocators!B381)</f>
        <v>RB_GUP-Land_P ENERGY</v>
      </c>
      <c r="B319" s="8">
        <f>+Allocators!D381</f>
        <v>0</v>
      </c>
      <c r="C319" s="8">
        <f>+Allocators!E381</f>
        <v>0</v>
      </c>
      <c r="D319" s="8">
        <f>+Allocators!F381</f>
        <v>0</v>
      </c>
      <c r="E319" s="8">
        <f>+Allocators!G381</f>
        <v>0</v>
      </c>
      <c r="F319" s="8">
        <f>+Allocators!H381</f>
        <v>0</v>
      </c>
      <c r="G319" s="8">
        <f>+Allocators!I381</f>
        <v>0</v>
      </c>
      <c r="H319" s="8">
        <f>+Allocators!J381</f>
        <v>0</v>
      </c>
      <c r="I319" s="8">
        <f>+Allocators!K381</f>
        <v>0</v>
      </c>
      <c r="J319" s="8">
        <f>+Allocators!L381</f>
        <v>0</v>
      </c>
      <c r="K319" s="8">
        <f>+Allocators!M381</f>
        <v>0</v>
      </c>
      <c r="L319" s="8">
        <f>+Allocators!N381</f>
        <v>0</v>
      </c>
      <c r="M319" s="8">
        <f>+Allocators!O381</f>
        <v>0</v>
      </c>
      <c r="N319" s="8">
        <f>+Allocators!P381</f>
        <v>0</v>
      </c>
      <c r="O319" s="8">
        <f>+Allocators!Q381</f>
        <v>0</v>
      </c>
      <c r="P319" s="8">
        <f>+Allocators!R381</f>
        <v>0</v>
      </c>
      <c r="Q319" s="8">
        <f>+Allocators!S381</f>
        <v>0</v>
      </c>
      <c r="R319" s="8">
        <f>+Allocators!T381</f>
        <v>0</v>
      </c>
      <c r="S319" s="8">
        <f>+Allocators!U381</f>
        <v>0</v>
      </c>
      <c r="T319" s="8">
        <f>+Allocators!V381</f>
        <v>0</v>
      </c>
    </row>
    <row r="320" spans="1:20" s="50" customFormat="1">
      <c r="A320" s="59" t="str">
        <f>CONCATENATE(Allocators!A382," ",Allocators!B382)</f>
        <v>RB_GUP-Land_P CUSTOMER</v>
      </c>
      <c r="B320" s="8">
        <f>+Allocators!D382</f>
        <v>0</v>
      </c>
      <c r="C320" s="8">
        <f>+Allocators!E382</f>
        <v>0</v>
      </c>
      <c r="D320" s="8">
        <f>+Allocators!F382</f>
        <v>0</v>
      </c>
      <c r="E320" s="8">
        <f>+Allocators!G382</f>
        <v>0</v>
      </c>
      <c r="F320" s="8">
        <f>+Allocators!H382</f>
        <v>0</v>
      </c>
      <c r="G320" s="8">
        <f>+Allocators!I382</f>
        <v>0</v>
      </c>
      <c r="H320" s="8">
        <f>+Allocators!J382</f>
        <v>0</v>
      </c>
      <c r="I320" s="8">
        <f>+Allocators!K382</f>
        <v>0</v>
      </c>
      <c r="J320" s="8">
        <f>+Allocators!L382</f>
        <v>0</v>
      </c>
      <c r="K320" s="8">
        <f>+Allocators!M382</f>
        <v>0</v>
      </c>
      <c r="L320" s="8">
        <f>+Allocators!N382</f>
        <v>0</v>
      </c>
      <c r="M320" s="8">
        <f>+Allocators!O382</f>
        <v>0</v>
      </c>
      <c r="N320" s="8">
        <f>+Allocators!P382</f>
        <v>0</v>
      </c>
      <c r="O320" s="8">
        <f>+Allocators!Q382</f>
        <v>0</v>
      </c>
      <c r="P320" s="8">
        <f>+Allocators!R382</f>
        <v>0</v>
      </c>
      <c r="Q320" s="8">
        <f>+Allocators!S382</f>
        <v>0</v>
      </c>
      <c r="R320" s="8">
        <f>+Allocators!T382</f>
        <v>0</v>
      </c>
      <c r="S320" s="8">
        <f>+Allocators!U382</f>
        <v>0</v>
      </c>
      <c r="T320" s="8">
        <f>+Allocators!V382</f>
        <v>0</v>
      </c>
    </row>
    <row r="321" spans="1:20" s="50" customFormat="1">
      <c r="A321" s="59" t="str">
        <f>CONCATENATE(Allocators!A383," ",Allocators!B383)</f>
        <v>RB_GUP-Land_P TOTAL</v>
      </c>
      <c r="B321" s="8">
        <f>+Allocators!D383</f>
        <v>1.0000000000000002</v>
      </c>
      <c r="C321" s="8">
        <f>+Allocators!E383</f>
        <v>0.55520648697710728</v>
      </c>
      <c r="D321" s="8">
        <f>+Allocators!F383</f>
        <v>2.554775761393778E-2</v>
      </c>
      <c r="E321" s="8">
        <f>+Allocators!G383</f>
        <v>8.4161649060062627E-2</v>
      </c>
      <c r="F321" s="8">
        <f>+Allocators!H383</f>
        <v>2.1029309316118521E-3</v>
      </c>
      <c r="G321" s="8">
        <f>+Allocators!I383</f>
        <v>2.7070975562496044E-4</v>
      </c>
      <c r="H321" s="8">
        <f>+Allocators!J383</f>
        <v>6.4022904020430038E-2</v>
      </c>
      <c r="I321" s="8">
        <f>+Allocators!K383</f>
        <v>1.1588267278635043E-2</v>
      </c>
      <c r="J321" s="8">
        <f>+Allocators!L383</f>
        <v>4.4822599683864012E-3</v>
      </c>
      <c r="K321" s="8">
        <f>+Allocators!M383</f>
        <v>9.6578019301811623E-5</v>
      </c>
      <c r="L321" s="8">
        <f>+Allocators!N383</f>
        <v>2.032960943869956E-3</v>
      </c>
      <c r="M321" s="8">
        <f>+Allocators!O383</f>
        <v>3.2368272298915417E-2</v>
      </c>
      <c r="N321" s="8">
        <f>+Allocators!P383</f>
        <v>0.17553973705220041</v>
      </c>
      <c r="O321" s="8">
        <f>+Allocators!Q383</f>
        <v>2.3096229609836205E-2</v>
      </c>
      <c r="P321" s="8">
        <f>+Allocators!R383</f>
        <v>1.8869410856667504E-2</v>
      </c>
      <c r="Q321" s="8">
        <f>+Allocators!S383</f>
        <v>3.9223245748340268E-4</v>
      </c>
      <c r="R321" s="8">
        <f>+Allocators!T383</f>
        <v>2.2161315592954907E-4</v>
      </c>
      <c r="S321" s="8">
        <f>+Allocators!U383</f>
        <v>0</v>
      </c>
      <c r="T321" s="8">
        <f>+Allocators!V383</f>
        <v>0</v>
      </c>
    </row>
    <row r="322" spans="1:20" s="50" customFormat="1">
      <c r="A322" s="59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</row>
    <row r="323" spans="1:20" s="50" customFormat="1">
      <c r="A323" s="59" t="str">
        <f>CONCATENATE(Allocators!A394," ",Allocators!B394)</f>
        <v>RB_GUP-Land_T PRODUCTION</v>
      </c>
      <c r="B323" s="8">
        <f>+Allocators!D394</f>
        <v>1.8751078786651183E-2</v>
      </c>
      <c r="C323" s="8">
        <f>+Allocators!E394</f>
        <v>1.041072058016756E-2</v>
      </c>
      <c r="D323" s="8">
        <f>+Allocators!F394</f>
        <v>4.7904801584121488E-4</v>
      </c>
      <c r="E323" s="8">
        <f>+Allocators!G394</f>
        <v>1.5781217123397215E-3</v>
      </c>
      <c r="F323" s="8">
        <f>+Allocators!H394</f>
        <v>3.9432223581539606E-5</v>
      </c>
      <c r="G323" s="8">
        <f>+Allocators!I394</f>
        <v>5.0760999560387211E-6</v>
      </c>
      <c r="H323" s="8">
        <f>+Allocators!J394</f>
        <v>1.2004985174372902E-3</v>
      </c>
      <c r="I323" s="8">
        <f>+Allocators!K394</f>
        <v>2.1729251274245757E-4</v>
      </c>
      <c r="J323" s="8">
        <f>+Allocators!L394</f>
        <v>8.4047209809466028E-5</v>
      </c>
      <c r="K323" s="8">
        <f>+Allocators!M394</f>
        <v>1.8109420489869882E-6</v>
      </c>
      <c r="L323" s="8">
        <f>+Allocators!N394</f>
        <v>3.8120210828690295E-5</v>
      </c>
      <c r="M323" s="8">
        <f>+Allocators!O394</f>
        <v>6.0694002406474188E-4</v>
      </c>
      <c r="N323" s="8">
        <f>+Allocators!P394</f>
        <v>3.291559439653841E-3</v>
      </c>
      <c r="O323" s="8">
        <f>+Allocators!Q394</f>
        <v>4.3307922108862452E-4</v>
      </c>
      <c r="P323" s="8">
        <f>+Allocators!R394</f>
        <v>3.5382180963106351E-4</v>
      </c>
      <c r="Q323" s="8">
        <f>+Allocators!S394</f>
        <v>7.3547817129530917E-6</v>
      </c>
      <c r="R323" s="8">
        <f>+Allocators!T394</f>
        <v>4.1554857469933867E-6</v>
      </c>
      <c r="S323" s="8">
        <f>+Allocators!U394</f>
        <v>0</v>
      </c>
      <c r="T323" s="8">
        <f>+Allocators!V394</f>
        <v>0</v>
      </c>
    </row>
    <row r="324" spans="1:20" s="50" customFormat="1">
      <c r="A324" s="59" t="str">
        <f>CONCATENATE(Allocators!A395," ",Allocators!B395)</f>
        <v>RB_GUP-Land_T BULKTRAN</v>
      </c>
      <c r="B324" s="8">
        <f>+Allocators!D395</f>
        <v>0.79394631918815928</v>
      </c>
      <c r="C324" s="8">
        <f>+Allocators!E395</f>
        <v>0.39108445216795218</v>
      </c>
      <c r="D324" s="8">
        <f>+Allocators!F395</f>
        <v>1.9332701903004432E-2</v>
      </c>
      <c r="E324" s="8">
        <f>+Allocators!G395</f>
        <v>7.0814579098377711E-2</v>
      </c>
      <c r="F324" s="8">
        <f>+Allocators!H395</f>
        <v>2.2289915300954298E-3</v>
      </c>
      <c r="G324" s="8">
        <f>+Allocators!I395</f>
        <v>2.0902769329304152E-4</v>
      </c>
      <c r="H324" s="8">
        <f>+Allocators!J395</f>
        <v>5.3830096084722646E-2</v>
      </c>
      <c r="I324" s="8">
        <f>+Allocators!K395</f>
        <v>1.0030115183812569E-2</v>
      </c>
      <c r="J324" s="8">
        <f>+Allocators!L395</f>
        <v>4.5324222908153626E-3</v>
      </c>
      <c r="K324" s="8">
        <f>+Allocators!M395</f>
        <v>2.0381796403565148E-4</v>
      </c>
      <c r="L324" s="8">
        <f>+Allocators!N395</f>
        <v>1.8804231333513759E-3</v>
      </c>
      <c r="M324" s="8">
        <f>+Allocators!O395</f>
        <v>3.0772804187336297E-2</v>
      </c>
      <c r="N324" s="8">
        <f>+Allocators!P395</f>
        <v>0.16263513479799163</v>
      </c>
      <c r="O324" s="8">
        <f>+Allocators!Q395</f>
        <v>2.9369209786869195E-2</v>
      </c>
      <c r="P324" s="8">
        <f>+Allocators!R395</f>
        <v>1.6531137089993882E-2</v>
      </c>
      <c r="Q324" s="8">
        <f>+Allocators!S395</f>
        <v>2.7689022730238862E-4</v>
      </c>
      <c r="R324" s="8">
        <f>+Allocators!T395</f>
        <v>2.1451604920538889E-4</v>
      </c>
      <c r="S324" s="8">
        <f>+Allocators!U395</f>
        <v>0</v>
      </c>
      <c r="T324" s="8">
        <f>+Allocators!V395</f>
        <v>0</v>
      </c>
    </row>
    <row r="325" spans="1:20" s="50" customFormat="1">
      <c r="A325" s="59" t="str">
        <f>CONCATENATE(Allocators!A396," ",Allocators!B396)</f>
        <v>RB_GUP-Land_T SUBTRAN</v>
      </c>
      <c r="B325" s="8">
        <f>+Allocators!D396</f>
        <v>0.18730260202518939</v>
      </c>
      <c r="C325" s="8">
        <f>+Allocators!E396</f>
        <v>9.1191536914919422E-2</v>
      </c>
      <c r="D325" s="8">
        <f>+Allocators!F396</f>
        <v>4.4010228642072666E-3</v>
      </c>
      <c r="E325" s="8">
        <f>+Allocators!G396</f>
        <v>1.6010705990286572E-2</v>
      </c>
      <c r="F325" s="8">
        <f>+Allocators!H396</f>
        <v>4.9455564391875971E-4</v>
      </c>
      <c r="G325" s="8">
        <f>+Allocators!I396</f>
        <v>6.1594289908328497E-5</v>
      </c>
      <c r="H325" s="8">
        <f>+Allocators!J396</f>
        <v>1.2096338620035074E-2</v>
      </c>
      <c r="I325" s="8">
        <f>+Allocators!K396</f>
        <v>2.2486952408286524E-3</v>
      </c>
      <c r="J325" s="8">
        <f>+Allocators!L396</f>
        <v>1.3380004623642664E-3</v>
      </c>
      <c r="K325" s="8">
        <f>+Allocators!M396</f>
        <v>0</v>
      </c>
      <c r="L325" s="8">
        <f>+Allocators!N396</f>
        <v>4.2238337455675564E-4</v>
      </c>
      <c r="M325" s="8">
        <f>+Allocators!O396</f>
        <v>6.9146569990265264E-3</v>
      </c>
      <c r="N325" s="8">
        <f>+Allocators!P396</f>
        <v>4.8172224103347705E-2</v>
      </c>
      <c r="O325" s="8">
        <f>+Allocators!Q396</f>
        <v>0</v>
      </c>
      <c r="P325" s="8">
        <f>+Allocators!R396</f>
        <v>3.6406435315175538E-3</v>
      </c>
      <c r="Q325" s="8">
        <f>+Allocators!S396</f>
        <v>6.0689626579562304E-5</v>
      </c>
      <c r="R325" s="8">
        <f>+Allocators!T396</f>
        <v>4.8615835809057776E-5</v>
      </c>
      <c r="S325" s="8">
        <f>+Allocators!U396</f>
        <v>1.65304234779499E-4</v>
      </c>
      <c r="T325" s="8">
        <f>+Allocators!V396</f>
        <v>3.5634293104383021E-5</v>
      </c>
    </row>
    <row r="326" spans="1:20" s="50" customFormat="1">
      <c r="A326" s="59" t="str">
        <f>CONCATENATE(Allocators!A397," ",Allocators!B397)</f>
        <v>RB_GUP-Land_T DISTPRI</v>
      </c>
      <c r="B326" s="8">
        <f>+Allocators!D397</f>
        <v>0</v>
      </c>
      <c r="C326" s="8">
        <f>+Allocators!E397</f>
        <v>0</v>
      </c>
      <c r="D326" s="8">
        <f>+Allocators!F397</f>
        <v>0</v>
      </c>
      <c r="E326" s="8">
        <f>+Allocators!G397</f>
        <v>0</v>
      </c>
      <c r="F326" s="8">
        <f>+Allocators!H397</f>
        <v>0</v>
      </c>
      <c r="G326" s="8">
        <f>+Allocators!I397</f>
        <v>0</v>
      </c>
      <c r="H326" s="8">
        <f>+Allocators!J397</f>
        <v>0</v>
      </c>
      <c r="I326" s="8">
        <f>+Allocators!K397</f>
        <v>0</v>
      </c>
      <c r="J326" s="8">
        <f>+Allocators!L397</f>
        <v>0</v>
      </c>
      <c r="K326" s="8">
        <f>+Allocators!M397</f>
        <v>0</v>
      </c>
      <c r="L326" s="8">
        <f>+Allocators!N397</f>
        <v>0</v>
      </c>
      <c r="M326" s="8">
        <f>+Allocators!O397</f>
        <v>0</v>
      </c>
      <c r="N326" s="8">
        <f>+Allocators!P397</f>
        <v>0</v>
      </c>
      <c r="O326" s="8">
        <f>+Allocators!Q397</f>
        <v>0</v>
      </c>
      <c r="P326" s="8">
        <f>+Allocators!R397</f>
        <v>0</v>
      </c>
      <c r="Q326" s="8">
        <f>+Allocators!S397</f>
        <v>0</v>
      </c>
      <c r="R326" s="8">
        <f>+Allocators!T397</f>
        <v>0</v>
      </c>
      <c r="S326" s="8">
        <f>+Allocators!U397</f>
        <v>0</v>
      </c>
      <c r="T326" s="8">
        <f>+Allocators!V397</f>
        <v>0</v>
      </c>
    </row>
    <row r="327" spans="1:20" s="50" customFormat="1">
      <c r="A327" s="59" t="str">
        <f>CONCATENATE(Allocators!A398," ",Allocators!B398)</f>
        <v>RB_GUP-Land_T DISTSEC</v>
      </c>
      <c r="B327" s="8">
        <f>+Allocators!D398</f>
        <v>0</v>
      </c>
      <c r="C327" s="8">
        <f>+Allocators!E398</f>
        <v>0</v>
      </c>
      <c r="D327" s="8">
        <f>+Allocators!F398</f>
        <v>0</v>
      </c>
      <c r="E327" s="8">
        <f>+Allocators!G398</f>
        <v>0</v>
      </c>
      <c r="F327" s="8">
        <f>+Allocators!H398</f>
        <v>0</v>
      </c>
      <c r="G327" s="8">
        <f>+Allocators!I398</f>
        <v>0</v>
      </c>
      <c r="H327" s="8">
        <f>+Allocators!J398</f>
        <v>0</v>
      </c>
      <c r="I327" s="8">
        <f>+Allocators!K398</f>
        <v>0</v>
      </c>
      <c r="J327" s="8">
        <f>+Allocators!L398</f>
        <v>0</v>
      </c>
      <c r="K327" s="8">
        <f>+Allocators!M398</f>
        <v>0</v>
      </c>
      <c r="L327" s="8">
        <f>+Allocators!N398</f>
        <v>0</v>
      </c>
      <c r="M327" s="8">
        <f>+Allocators!O398</f>
        <v>0</v>
      </c>
      <c r="N327" s="8">
        <f>+Allocators!P398</f>
        <v>0</v>
      </c>
      <c r="O327" s="8">
        <f>+Allocators!Q398</f>
        <v>0</v>
      </c>
      <c r="P327" s="8">
        <f>+Allocators!R398</f>
        <v>0</v>
      </c>
      <c r="Q327" s="8">
        <f>+Allocators!S398</f>
        <v>0</v>
      </c>
      <c r="R327" s="8">
        <f>+Allocators!T398</f>
        <v>0</v>
      </c>
      <c r="S327" s="8">
        <f>+Allocators!U398</f>
        <v>0</v>
      </c>
      <c r="T327" s="8">
        <f>+Allocators!V398</f>
        <v>0</v>
      </c>
    </row>
    <row r="328" spans="1:20" s="50" customFormat="1">
      <c r="A328" s="59" t="str">
        <f>CONCATENATE(Allocators!A399," ",Allocators!B399)</f>
        <v>RB_GUP-Land_T ENERGY</v>
      </c>
      <c r="B328" s="8">
        <f>+Allocators!D399</f>
        <v>0</v>
      </c>
      <c r="C328" s="8">
        <f>+Allocators!E399</f>
        <v>0</v>
      </c>
      <c r="D328" s="8">
        <f>+Allocators!F399</f>
        <v>0</v>
      </c>
      <c r="E328" s="8">
        <f>+Allocators!G399</f>
        <v>0</v>
      </c>
      <c r="F328" s="8">
        <f>+Allocators!H399</f>
        <v>0</v>
      </c>
      <c r="G328" s="8">
        <f>+Allocators!I399</f>
        <v>0</v>
      </c>
      <c r="H328" s="8">
        <f>+Allocators!J399</f>
        <v>0</v>
      </c>
      <c r="I328" s="8">
        <f>+Allocators!K399</f>
        <v>0</v>
      </c>
      <c r="J328" s="8">
        <f>+Allocators!L399</f>
        <v>0</v>
      </c>
      <c r="K328" s="8">
        <f>+Allocators!M399</f>
        <v>0</v>
      </c>
      <c r="L328" s="8">
        <f>+Allocators!N399</f>
        <v>0</v>
      </c>
      <c r="M328" s="8">
        <f>+Allocators!O399</f>
        <v>0</v>
      </c>
      <c r="N328" s="8">
        <f>+Allocators!P399</f>
        <v>0</v>
      </c>
      <c r="O328" s="8">
        <f>+Allocators!Q399</f>
        <v>0</v>
      </c>
      <c r="P328" s="8">
        <f>+Allocators!R399</f>
        <v>0</v>
      </c>
      <c r="Q328" s="8">
        <f>+Allocators!S399</f>
        <v>0</v>
      </c>
      <c r="R328" s="8">
        <f>+Allocators!T399</f>
        <v>0</v>
      </c>
      <c r="S328" s="8">
        <f>+Allocators!U399</f>
        <v>0</v>
      </c>
      <c r="T328" s="8">
        <f>+Allocators!V399</f>
        <v>0</v>
      </c>
    </row>
    <row r="329" spans="1:20" s="50" customFormat="1">
      <c r="A329" s="59" t="str">
        <f>CONCATENATE(Allocators!A400," ",Allocators!B400)</f>
        <v>RB_GUP-Land_T CUSTOMER</v>
      </c>
      <c r="B329" s="8">
        <f>+Allocators!D400</f>
        <v>0</v>
      </c>
      <c r="C329" s="8">
        <f>+Allocators!E400</f>
        <v>0</v>
      </c>
      <c r="D329" s="8">
        <f>+Allocators!F400</f>
        <v>0</v>
      </c>
      <c r="E329" s="8">
        <f>+Allocators!G400</f>
        <v>0</v>
      </c>
      <c r="F329" s="8">
        <f>+Allocators!H400</f>
        <v>0</v>
      </c>
      <c r="G329" s="8">
        <f>+Allocators!I400</f>
        <v>0</v>
      </c>
      <c r="H329" s="8">
        <f>+Allocators!J400</f>
        <v>0</v>
      </c>
      <c r="I329" s="8">
        <f>+Allocators!K400</f>
        <v>0</v>
      </c>
      <c r="J329" s="8">
        <f>+Allocators!L400</f>
        <v>0</v>
      </c>
      <c r="K329" s="8">
        <f>+Allocators!M400</f>
        <v>0</v>
      </c>
      <c r="L329" s="8">
        <f>+Allocators!N400</f>
        <v>0</v>
      </c>
      <c r="M329" s="8">
        <f>+Allocators!O400</f>
        <v>0</v>
      </c>
      <c r="N329" s="8">
        <f>+Allocators!P400</f>
        <v>0</v>
      </c>
      <c r="O329" s="8">
        <f>+Allocators!Q400</f>
        <v>0</v>
      </c>
      <c r="P329" s="8">
        <f>+Allocators!R400</f>
        <v>0</v>
      </c>
      <c r="Q329" s="8">
        <f>+Allocators!S400</f>
        <v>0</v>
      </c>
      <c r="R329" s="8">
        <f>+Allocators!T400</f>
        <v>0</v>
      </c>
      <c r="S329" s="8">
        <f>+Allocators!U400</f>
        <v>0</v>
      </c>
      <c r="T329" s="8">
        <f>+Allocators!V400</f>
        <v>0</v>
      </c>
    </row>
    <row r="330" spans="1:20" s="50" customFormat="1">
      <c r="A330" s="59" t="str">
        <f>CONCATENATE(Allocators!A401," ",Allocators!B401)</f>
        <v>RB_GUP-Land_T TOTAL</v>
      </c>
      <c r="B330" s="8">
        <f>+Allocators!D401</f>
        <v>0.99999999999999978</v>
      </c>
      <c r="C330" s="8">
        <f>+Allocators!E401</f>
        <v>0.49268670966303918</v>
      </c>
      <c r="D330" s="8">
        <f>+Allocators!F401</f>
        <v>2.4212772783052915E-2</v>
      </c>
      <c r="E330" s="8">
        <f>+Allocators!G401</f>
        <v>8.8403406801004003E-2</v>
      </c>
      <c r="F330" s="8">
        <f>+Allocators!H401</f>
        <v>2.762979397595729E-3</v>
      </c>
      <c r="G330" s="8">
        <f>+Allocators!I401</f>
        <v>2.7569808315740875E-4</v>
      </c>
      <c r="H330" s="8">
        <f>+Allocators!J401</f>
        <v>6.7126933222195012E-2</v>
      </c>
      <c r="I330" s="8">
        <f>+Allocators!K401</f>
        <v>1.2496102937383678E-2</v>
      </c>
      <c r="J330" s="8">
        <f>+Allocators!L401</f>
        <v>5.9544699629890951E-3</v>
      </c>
      <c r="K330" s="8">
        <f>+Allocators!M401</f>
        <v>2.0562890608463846E-4</v>
      </c>
      <c r="L330" s="8">
        <f>+Allocators!N401</f>
        <v>2.3409267187368219E-3</v>
      </c>
      <c r="M330" s="8">
        <f>+Allocators!O401</f>
        <v>3.8294401210427563E-2</v>
      </c>
      <c r="N330" s="8">
        <f>+Allocators!P401</f>
        <v>0.21409891834099318</v>
      </c>
      <c r="O330" s="8">
        <f>+Allocators!Q401</f>
        <v>2.9802289007957821E-2</v>
      </c>
      <c r="P330" s="8">
        <f>+Allocators!R401</f>
        <v>2.0525602431142501E-2</v>
      </c>
      <c r="Q330" s="8">
        <f>+Allocators!S401</f>
        <v>3.4493463559490405E-4</v>
      </c>
      <c r="R330" s="8">
        <f>+Allocators!T401</f>
        <v>2.6728737076144005E-4</v>
      </c>
      <c r="S330" s="8">
        <f>+Allocators!U401</f>
        <v>1.65304234779499E-4</v>
      </c>
      <c r="T330" s="8">
        <f>+Allocators!V401</f>
        <v>3.5634293104383021E-5</v>
      </c>
    </row>
    <row r="331" spans="1:20" s="50" customFormat="1">
      <c r="A331" s="59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</row>
    <row r="332" spans="1:20" s="50" customFormat="1">
      <c r="A332" s="59" t="str">
        <f>CONCATENATE(Allocators!A412," ",Allocators!B412)</f>
        <v>RB_GUP-Land_D PRODUCTION</v>
      </c>
      <c r="B332" s="8">
        <f>+Allocators!D412</f>
        <v>0</v>
      </c>
      <c r="C332" s="8">
        <f>+Allocators!E412</f>
        <v>0</v>
      </c>
      <c r="D332" s="8">
        <f>+Allocators!F412</f>
        <v>0</v>
      </c>
      <c r="E332" s="8">
        <f>+Allocators!G412</f>
        <v>0</v>
      </c>
      <c r="F332" s="8">
        <f>+Allocators!H412</f>
        <v>0</v>
      </c>
      <c r="G332" s="8">
        <f>+Allocators!I412</f>
        <v>0</v>
      </c>
      <c r="H332" s="8">
        <f>+Allocators!J412</f>
        <v>0</v>
      </c>
      <c r="I332" s="8">
        <f>+Allocators!K412</f>
        <v>0</v>
      </c>
      <c r="J332" s="8">
        <f>+Allocators!L412</f>
        <v>0</v>
      </c>
      <c r="K332" s="8">
        <f>+Allocators!M412</f>
        <v>0</v>
      </c>
      <c r="L332" s="8">
        <f>+Allocators!N412</f>
        <v>0</v>
      </c>
      <c r="M332" s="8">
        <f>+Allocators!O412</f>
        <v>0</v>
      </c>
      <c r="N332" s="8">
        <f>+Allocators!P412</f>
        <v>0</v>
      </c>
      <c r="O332" s="8">
        <f>+Allocators!Q412</f>
        <v>0</v>
      </c>
      <c r="P332" s="8">
        <f>+Allocators!R412</f>
        <v>0</v>
      </c>
      <c r="Q332" s="8">
        <f>+Allocators!S412</f>
        <v>0</v>
      </c>
      <c r="R332" s="8">
        <f>+Allocators!T412</f>
        <v>0</v>
      </c>
      <c r="S332" s="8">
        <f>+Allocators!U412</f>
        <v>0</v>
      </c>
      <c r="T332" s="8">
        <f>+Allocators!V412</f>
        <v>0</v>
      </c>
    </row>
    <row r="333" spans="1:20" s="50" customFormat="1">
      <c r="A333" s="59" t="str">
        <f>CONCATENATE(Allocators!A413," ",Allocators!B413)</f>
        <v>RB_GUP-Land_D BULKTRAN</v>
      </c>
      <c r="B333" s="8">
        <f>+Allocators!D413</f>
        <v>0</v>
      </c>
      <c r="C333" s="8">
        <f>+Allocators!E413</f>
        <v>0</v>
      </c>
      <c r="D333" s="8">
        <f>+Allocators!F413</f>
        <v>0</v>
      </c>
      <c r="E333" s="8">
        <f>+Allocators!G413</f>
        <v>0</v>
      </c>
      <c r="F333" s="8">
        <f>+Allocators!H413</f>
        <v>0</v>
      </c>
      <c r="G333" s="8">
        <f>+Allocators!I413</f>
        <v>0</v>
      </c>
      <c r="H333" s="8">
        <f>+Allocators!J413</f>
        <v>0</v>
      </c>
      <c r="I333" s="8">
        <f>+Allocators!K413</f>
        <v>0</v>
      </c>
      <c r="J333" s="8">
        <f>+Allocators!L413</f>
        <v>0</v>
      </c>
      <c r="K333" s="8">
        <f>+Allocators!M413</f>
        <v>0</v>
      </c>
      <c r="L333" s="8">
        <f>+Allocators!N413</f>
        <v>0</v>
      </c>
      <c r="M333" s="8">
        <f>+Allocators!O413</f>
        <v>0</v>
      </c>
      <c r="N333" s="8">
        <f>+Allocators!P413</f>
        <v>0</v>
      </c>
      <c r="O333" s="8">
        <f>+Allocators!Q413</f>
        <v>0</v>
      </c>
      <c r="P333" s="8">
        <f>+Allocators!R413</f>
        <v>0</v>
      </c>
      <c r="Q333" s="8">
        <f>+Allocators!S413</f>
        <v>0</v>
      </c>
      <c r="R333" s="8">
        <f>+Allocators!T413</f>
        <v>0</v>
      </c>
      <c r="S333" s="8">
        <f>+Allocators!U413</f>
        <v>0</v>
      </c>
      <c r="T333" s="8">
        <f>+Allocators!V413</f>
        <v>0</v>
      </c>
    </row>
    <row r="334" spans="1:20" s="50" customFormat="1">
      <c r="A334" s="59" t="str">
        <f>CONCATENATE(Allocators!A414," ",Allocators!B414)</f>
        <v>RB_GUP-Land_D SUBTRAN</v>
      </c>
      <c r="B334" s="8">
        <f>+Allocators!D414</f>
        <v>0</v>
      </c>
      <c r="C334" s="8">
        <f>+Allocators!E414</f>
        <v>0</v>
      </c>
      <c r="D334" s="8">
        <f>+Allocators!F414</f>
        <v>0</v>
      </c>
      <c r="E334" s="8">
        <f>+Allocators!G414</f>
        <v>0</v>
      </c>
      <c r="F334" s="8">
        <f>+Allocators!H414</f>
        <v>0</v>
      </c>
      <c r="G334" s="8">
        <f>+Allocators!I414</f>
        <v>0</v>
      </c>
      <c r="H334" s="8">
        <f>+Allocators!J414</f>
        <v>0</v>
      </c>
      <c r="I334" s="8">
        <f>+Allocators!K414</f>
        <v>0</v>
      </c>
      <c r="J334" s="8">
        <f>+Allocators!L414</f>
        <v>0</v>
      </c>
      <c r="K334" s="8">
        <f>+Allocators!M414</f>
        <v>0</v>
      </c>
      <c r="L334" s="8">
        <f>+Allocators!N414</f>
        <v>0</v>
      </c>
      <c r="M334" s="8">
        <f>+Allocators!O414</f>
        <v>0</v>
      </c>
      <c r="N334" s="8">
        <f>+Allocators!P414</f>
        <v>0</v>
      </c>
      <c r="O334" s="8">
        <f>+Allocators!Q414</f>
        <v>0</v>
      </c>
      <c r="P334" s="8">
        <f>+Allocators!R414</f>
        <v>0</v>
      </c>
      <c r="Q334" s="8">
        <f>+Allocators!S414</f>
        <v>0</v>
      </c>
      <c r="R334" s="8">
        <f>+Allocators!T414</f>
        <v>0</v>
      </c>
      <c r="S334" s="8">
        <f>+Allocators!U414</f>
        <v>0</v>
      </c>
      <c r="T334" s="8">
        <f>+Allocators!V414</f>
        <v>0</v>
      </c>
    </row>
    <row r="335" spans="1:20" s="50" customFormat="1">
      <c r="A335" s="59" t="str">
        <f>CONCATENATE(Allocators!A415," ",Allocators!B415)</f>
        <v>RB_GUP-Land_D DISTPRI</v>
      </c>
      <c r="B335" s="8">
        <f>+Allocators!D415</f>
        <v>0.56364713021326762</v>
      </c>
      <c r="C335" s="8">
        <f>+Allocators!E415</f>
        <v>0.37670941696888205</v>
      </c>
      <c r="D335" s="8">
        <f>+Allocators!F415</f>
        <v>1.7757098502064989E-2</v>
      </c>
      <c r="E335" s="8">
        <f>+Allocators!G415</f>
        <v>6.4477114473821567E-2</v>
      </c>
      <c r="F335" s="8">
        <f>+Allocators!H415</f>
        <v>1.9926783396217547E-3</v>
      </c>
      <c r="G335" s="8">
        <f>+Allocators!I415</f>
        <v>0</v>
      </c>
      <c r="H335" s="8">
        <f>+Allocators!J415</f>
        <v>4.834656621936223E-2</v>
      </c>
      <c r="I335" s="8">
        <f>+Allocators!K415</f>
        <v>9.0045512117908812E-3</v>
      </c>
      <c r="J335" s="8">
        <f>+Allocators!L415</f>
        <v>0</v>
      </c>
      <c r="K335" s="8">
        <f>+Allocators!M415</f>
        <v>0</v>
      </c>
      <c r="L335" s="8">
        <f>+Allocators!N415</f>
        <v>1.7235252919963002E-3</v>
      </c>
      <c r="M335" s="8">
        <f>+Allocators!O415</f>
        <v>2.7796562887411874E-2</v>
      </c>
      <c r="N335" s="8">
        <f>+Allocators!P415</f>
        <v>0</v>
      </c>
      <c r="O335" s="8">
        <f>+Allocators!Q415</f>
        <v>0</v>
      </c>
      <c r="P335" s="8">
        <f>+Allocators!R415</f>
        <v>1.457871151132307E-2</v>
      </c>
      <c r="Q335" s="8">
        <f>+Allocators!S415</f>
        <v>2.4322997656038469E-4</v>
      </c>
      <c r="R335" s="8">
        <f>+Allocators!T415</f>
        <v>1.9705703609637E-4</v>
      </c>
      <c r="S335" s="8">
        <f>+Allocators!U415</f>
        <v>6.7509002861615159E-4</v>
      </c>
      <c r="T335" s="8">
        <f>+Allocators!V415</f>
        <v>1.4552776572023871E-4</v>
      </c>
    </row>
    <row r="336" spans="1:20" s="50" customFormat="1">
      <c r="A336" s="59" t="str">
        <f>CONCATENATE(Allocators!A416," ",Allocators!B416)</f>
        <v>RB_GUP-Land_D DISTSEC</v>
      </c>
      <c r="B336" s="8">
        <f>+Allocators!D416</f>
        <v>0.29686344572761364</v>
      </c>
      <c r="C336" s="8">
        <f>+Allocators!E416</f>
        <v>0.22196522929864185</v>
      </c>
      <c r="D336" s="8">
        <f>+Allocators!F416</f>
        <v>1.0701014446885886E-2</v>
      </c>
      <c r="E336" s="8">
        <f>+Allocators!G416</f>
        <v>3.2289420099492948E-2</v>
      </c>
      <c r="F336" s="8">
        <f>+Allocators!H416</f>
        <v>0</v>
      </c>
      <c r="G336" s="8">
        <f>+Allocators!I416</f>
        <v>0</v>
      </c>
      <c r="H336" s="8">
        <f>+Allocators!J416</f>
        <v>2.0574944165506006E-2</v>
      </c>
      <c r="I336" s="8">
        <f>+Allocators!K416</f>
        <v>0</v>
      </c>
      <c r="J336" s="8">
        <f>+Allocators!L416</f>
        <v>0</v>
      </c>
      <c r="K336" s="8">
        <f>+Allocators!M416</f>
        <v>0</v>
      </c>
      <c r="L336" s="8">
        <f>+Allocators!N416</f>
        <v>5.5630332675102594E-4</v>
      </c>
      <c r="M336" s="8">
        <f>+Allocators!O416</f>
        <v>0</v>
      </c>
      <c r="N336" s="8">
        <f>+Allocators!P416</f>
        <v>0</v>
      </c>
      <c r="O336" s="8">
        <f>+Allocators!Q416</f>
        <v>0</v>
      </c>
      <c r="P336" s="8">
        <f>+Allocators!R416</f>
        <v>7.5889466167999306E-3</v>
      </c>
      <c r="Q336" s="8">
        <f>+Allocators!S416</f>
        <v>0</v>
      </c>
      <c r="R336" s="8">
        <f>+Allocators!T416</f>
        <v>7.8750743169836681E-5</v>
      </c>
      <c r="S336" s="8">
        <f>+Allocators!U416</f>
        <v>2.6738906180896866E-3</v>
      </c>
      <c r="T336" s="8">
        <f>+Allocators!V416</f>
        <v>4.3494641227648267E-4</v>
      </c>
    </row>
    <row r="337" spans="1:20" s="50" customFormat="1">
      <c r="A337" s="59" t="str">
        <f>CONCATENATE(Allocators!A417," ",Allocators!B417)</f>
        <v>RB_GUP-Land_D ENERGY</v>
      </c>
      <c r="B337" s="8">
        <f>+Allocators!D417</f>
        <v>0</v>
      </c>
      <c r="C337" s="8">
        <f>+Allocators!E417</f>
        <v>0</v>
      </c>
      <c r="D337" s="8">
        <f>+Allocators!F417</f>
        <v>0</v>
      </c>
      <c r="E337" s="8">
        <f>+Allocators!G417</f>
        <v>0</v>
      </c>
      <c r="F337" s="8">
        <f>+Allocators!H417</f>
        <v>0</v>
      </c>
      <c r="G337" s="8">
        <f>+Allocators!I417</f>
        <v>0</v>
      </c>
      <c r="H337" s="8">
        <f>+Allocators!J417</f>
        <v>0</v>
      </c>
      <c r="I337" s="8">
        <f>+Allocators!K417</f>
        <v>0</v>
      </c>
      <c r="J337" s="8">
        <f>+Allocators!L417</f>
        <v>0</v>
      </c>
      <c r="K337" s="8">
        <f>+Allocators!M417</f>
        <v>0</v>
      </c>
      <c r="L337" s="8">
        <f>+Allocators!N417</f>
        <v>0</v>
      </c>
      <c r="M337" s="8">
        <f>+Allocators!O417</f>
        <v>0</v>
      </c>
      <c r="N337" s="8">
        <f>+Allocators!P417</f>
        <v>0</v>
      </c>
      <c r="O337" s="8">
        <f>+Allocators!Q417</f>
        <v>0</v>
      </c>
      <c r="P337" s="8">
        <f>+Allocators!R417</f>
        <v>0</v>
      </c>
      <c r="Q337" s="8">
        <f>+Allocators!S417</f>
        <v>0</v>
      </c>
      <c r="R337" s="8">
        <f>+Allocators!T417</f>
        <v>0</v>
      </c>
      <c r="S337" s="8">
        <f>+Allocators!U417</f>
        <v>0</v>
      </c>
      <c r="T337" s="8">
        <f>+Allocators!V417</f>
        <v>0</v>
      </c>
    </row>
    <row r="338" spans="1:20" s="50" customFormat="1">
      <c r="A338" s="59" t="str">
        <f>CONCATENATE(Allocators!A418," ",Allocators!B418)</f>
        <v>RB_GUP-Land_D CUSTOMER</v>
      </c>
      <c r="B338" s="8">
        <f>+Allocators!D418</f>
        <v>0.13948942405911824</v>
      </c>
      <c r="C338" s="8">
        <f>+Allocators!E418</f>
        <v>6.3489632973753929E-2</v>
      </c>
      <c r="D338" s="8">
        <f>+Allocators!F418</f>
        <v>1.7091034510302069E-2</v>
      </c>
      <c r="E338" s="8">
        <f>+Allocators!G418</f>
        <v>4.8481409370559796E-3</v>
      </c>
      <c r="F338" s="8">
        <f>+Allocators!H418</f>
        <v>1.6035980252674935E-3</v>
      </c>
      <c r="G338" s="8">
        <f>+Allocators!I418</f>
        <v>2.6047577446582478E-4</v>
      </c>
      <c r="H338" s="8">
        <f>+Allocators!J418</f>
        <v>1.3999633551076422E-3</v>
      </c>
      <c r="I338" s="8">
        <f>+Allocators!K418</f>
        <v>4.1636680919245641E-4</v>
      </c>
      <c r="J338" s="8">
        <f>+Allocators!L418</f>
        <v>9.0753605270763504E-4</v>
      </c>
      <c r="K338" s="8">
        <f>+Allocators!M418</f>
        <v>1.5950288335019058E-4</v>
      </c>
      <c r="L338" s="8">
        <f>+Allocators!N418</f>
        <v>9.6321304433015853E-6</v>
      </c>
      <c r="M338" s="8">
        <f>+Allocators!O418</f>
        <v>2.4699729293386862E-4</v>
      </c>
      <c r="N338" s="8">
        <f>+Allocators!P418</f>
        <v>1.3346109192231002E-3</v>
      </c>
      <c r="O338" s="8">
        <f>+Allocators!Q418</f>
        <v>2.3925481536585385E-4</v>
      </c>
      <c r="P338" s="8">
        <f>+Allocators!R418</f>
        <v>3.8769006312919718E-4</v>
      </c>
      <c r="Q338" s="8">
        <f>+Allocators!S418</f>
        <v>7.0569814540131682E-6</v>
      </c>
      <c r="R338" s="8">
        <f>+Allocators!T418</f>
        <v>7.1542600430037924E-6</v>
      </c>
      <c r="S338" s="8">
        <f>+Allocators!U418</f>
        <v>4.2020808743086051E-2</v>
      </c>
      <c r="T338" s="8">
        <f>+Allocators!V418</f>
        <v>5.0599675322366526E-3</v>
      </c>
    </row>
    <row r="339" spans="1:20" s="50" customFormat="1">
      <c r="A339" s="59" t="str">
        <f>CONCATENATE(Allocators!A419," ",Allocators!B419)</f>
        <v>RB_GUP-Land_D TOTAL</v>
      </c>
      <c r="B339" s="8">
        <f>+Allocators!D419</f>
        <v>0.99999999999999989</v>
      </c>
      <c r="C339" s="8">
        <f>+Allocators!E419</f>
        <v>0.66216427924127785</v>
      </c>
      <c r="D339" s="8">
        <f>+Allocators!F419</f>
        <v>4.5549147459252946E-2</v>
      </c>
      <c r="E339" s="8">
        <f>+Allocators!G419</f>
        <v>0.1016146755103705</v>
      </c>
      <c r="F339" s="8">
        <f>+Allocators!H419</f>
        <v>3.596276364889248E-3</v>
      </c>
      <c r="G339" s="8">
        <f>+Allocators!I419</f>
        <v>2.6047577446582478E-4</v>
      </c>
      <c r="H339" s="8">
        <f>+Allocators!J419</f>
        <v>7.0321473739975882E-2</v>
      </c>
      <c r="I339" s="8">
        <f>+Allocators!K419</f>
        <v>9.4209180209833369E-3</v>
      </c>
      <c r="J339" s="8">
        <f>+Allocators!L419</f>
        <v>9.0753605270763504E-4</v>
      </c>
      <c r="K339" s="8">
        <f>+Allocators!M419</f>
        <v>1.5950288335019058E-4</v>
      </c>
      <c r="L339" s="8">
        <f>+Allocators!N419</f>
        <v>2.2894607491906276E-3</v>
      </c>
      <c r="M339" s="8">
        <f>+Allocators!O419</f>
        <v>2.804356018034574E-2</v>
      </c>
      <c r="N339" s="8">
        <f>+Allocators!P419</f>
        <v>1.3346109192231002E-3</v>
      </c>
      <c r="O339" s="8">
        <f>+Allocators!Q419</f>
        <v>2.3925481536585385E-4</v>
      </c>
      <c r="P339" s="8">
        <f>+Allocators!R419</f>
        <v>2.2555348191252197E-2</v>
      </c>
      <c r="Q339" s="8">
        <f>+Allocators!S419</f>
        <v>2.5028695801439786E-4</v>
      </c>
      <c r="R339" s="8">
        <f>+Allocators!T419</f>
        <v>2.8296203930921045E-4</v>
      </c>
      <c r="S339" s="8">
        <f>+Allocators!U419</f>
        <v>4.5369789389791887E-2</v>
      </c>
      <c r="T339" s="8">
        <f>+Allocators!V419</f>
        <v>5.6404417102333742E-3</v>
      </c>
    </row>
    <row r="340" spans="1:20" s="50" customFormat="1">
      <c r="A340" s="59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</row>
    <row r="341" spans="1:20" s="50" customFormat="1">
      <c r="A341" s="59" t="str">
        <f>CONCATENATE(Allocators!A430," ",Allocators!B430)</f>
        <v>RB_GUP-Land_G PRODUCTION</v>
      </c>
      <c r="B341" s="8">
        <f ca="1">+Allocators!D430</f>
        <v>0.45587725783400157</v>
      </c>
      <c r="C341" s="8">
        <f ca="1">+Allocators!E430</f>
        <v>0.25310601081477285</v>
      </c>
      <c r="D341" s="8">
        <f ca="1">+Allocators!F430</f>
        <v>1.1646641684849688E-2</v>
      </c>
      <c r="E341" s="8">
        <f ca="1">+Allocators!G430</f>
        <v>3.8367381788288926E-2</v>
      </c>
      <c r="F341" s="8">
        <f ca="1">+Allocators!H430</f>
        <v>9.5867838651751333E-4</v>
      </c>
      <c r="G341" s="8">
        <f ca="1">+Allocators!I430</f>
        <v>1.2341042106321962E-4</v>
      </c>
      <c r="H341" s="8">
        <f ca="1">+Allocators!J430</f>
        <v>2.9186585923403108E-2</v>
      </c>
      <c r="I341" s="8">
        <f ca="1">+Allocators!K430</f>
        <v>5.2828275100316301E-3</v>
      </c>
      <c r="J341" s="8">
        <f ca="1">+Allocators!L430</f>
        <v>2.0433603832871101E-3</v>
      </c>
      <c r="K341" s="8">
        <f ca="1">+Allocators!M430</f>
        <v>4.4027722606349144E-5</v>
      </c>
      <c r="L341" s="8">
        <f ca="1">+Allocators!N430</f>
        <v>9.2678066037505909E-4</v>
      </c>
      <c r="M341" s="8">
        <f ca="1">+Allocators!O430</f>
        <v>1.4755959216453833E-2</v>
      </c>
      <c r="N341" s="8">
        <f ca="1">+Allocators!P430</f>
        <v>8.0024573968258794E-2</v>
      </c>
      <c r="O341" s="8">
        <f ca="1">+Allocators!Q430</f>
        <v>1.0529045820836597E-2</v>
      </c>
      <c r="P341" s="8">
        <f ca="1">+Allocators!R430</f>
        <v>8.60213527828072E-3</v>
      </c>
      <c r="Q341" s="8">
        <f ca="1">+Allocators!S430</f>
        <v>1.7880985715102514E-4</v>
      </c>
      <c r="R341" s="8">
        <f ca="1">+Allocators!T430</f>
        <v>1.0102839782510177E-4</v>
      </c>
      <c r="S341" s="8">
        <f ca="1">+Allocators!U430</f>
        <v>0</v>
      </c>
      <c r="T341" s="8">
        <f ca="1">+Allocators!V430</f>
        <v>0</v>
      </c>
    </row>
    <row r="342" spans="1:20" s="50" customFormat="1">
      <c r="A342" s="59" t="str">
        <f>CONCATENATE(Allocators!A431," ",Allocators!B431)</f>
        <v>RB_GUP-Land_G BULKTRAN</v>
      </c>
      <c r="B342" s="8">
        <f ca="1">+Allocators!D431</f>
        <v>1.6656925998170848E-3</v>
      </c>
      <c r="C342" s="8">
        <f ca="1">+Allocators!E431</f>
        <v>8.2049184199982827E-4</v>
      </c>
      <c r="D342" s="8">
        <f ca="1">+Allocators!F431</f>
        <v>4.0559843551176477E-5</v>
      </c>
      <c r="E342" s="8">
        <f ca="1">+Allocators!G431</f>
        <v>1.4856838241147487E-4</v>
      </c>
      <c r="F342" s="8">
        <f ca="1">+Allocators!H431</f>
        <v>4.6764052014642667E-6</v>
      </c>
      <c r="G342" s="8">
        <f ca="1">+Allocators!I431</f>
        <v>4.3853831608045965E-7</v>
      </c>
      <c r="H342" s="8">
        <f ca="1">+Allocators!J431</f>
        <v>1.1293508204364551E-4</v>
      </c>
      <c r="I342" s="8">
        <f ca="1">+Allocators!K431</f>
        <v>2.1043096029556779E-5</v>
      </c>
      <c r="J342" s="8">
        <f ca="1">+Allocators!L431</f>
        <v>9.5089832732985365E-6</v>
      </c>
      <c r="K342" s="8">
        <f ca="1">+Allocators!M431</f>
        <v>4.2760834857338873E-7</v>
      </c>
      <c r="L342" s="8">
        <f ca="1">+Allocators!N431</f>
        <v>3.9451116807884993E-6</v>
      </c>
      <c r="M342" s="8">
        <f ca="1">+Allocators!O431</f>
        <v>6.4561080480705007E-5</v>
      </c>
      <c r="N342" s="8">
        <f ca="1">+Allocators!P431</f>
        <v>3.4120712440643925E-4</v>
      </c>
      <c r="O342" s="8">
        <f ca="1">+Allocators!Q431</f>
        <v>6.1616351410868911E-5</v>
      </c>
      <c r="P342" s="8">
        <f ca="1">+Allocators!R431</f>
        <v>3.4682184490156656E-5</v>
      </c>
      <c r="Q342" s="8">
        <f ca="1">+Allocators!S431</f>
        <v>5.8091333309645948E-7</v>
      </c>
      <c r="R342" s="8">
        <f ca="1">+Allocators!T431</f>
        <v>4.5005283993102337E-7</v>
      </c>
      <c r="S342" s="8">
        <f ca="1">+Allocators!U431</f>
        <v>0</v>
      </c>
      <c r="T342" s="8">
        <f ca="1">+Allocators!V431</f>
        <v>0</v>
      </c>
    </row>
    <row r="343" spans="1:20" s="50" customFormat="1">
      <c r="A343" s="59" t="str">
        <f>CONCATENATE(Allocators!A432," ",Allocators!B432)</f>
        <v>RB_GUP-Land_G SUBTRAN</v>
      </c>
      <c r="B343" s="8">
        <f ca="1">+Allocators!D432</f>
        <v>3.6638328137979806E-4</v>
      </c>
      <c r="C343" s="8">
        <f ca="1">+Allocators!E432</f>
        <v>1.7838008745047694E-4</v>
      </c>
      <c r="D343" s="8">
        <f ca="1">+Allocators!F432</f>
        <v>8.6088563692186373E-6</v>
      </c>
      <c r="E343" s="8">
        <f ca="1">+Allocators!G432</f>
        <v>3.1318598537886226E-5</v>
      </c>
      <c r="F343" s="8">
        <f ca="1">+Allocators!H432</f>
        <v>9.6740204185463373E-7</v>
      </c>
      <c r="G343" s="8">
        <f ca="1">+Allocators!I432</f>
        <v>1.2048480804253344E-7</v>
      </c>
      <c r="H343" s="8">
        <f ca="1">+Allocators!J432</f>
        <v>2.3661690699276059E-5</v>
      </c>
      <c r="I343" s="8">
        <f ca="1">+Allocators!K432</f>
        <v>4.398680703042964E-6</v>
      </c>
      <c r="J343" s="8">
        <f ca="1">+Allocators!L432</f>
        <v>2.6172674302879117E-6</v>
      </c>
      <c r="K343" s="8">
        <f ca="1">+Allocators!M432</f>
        <v>0</v>
      </c>
      <c r="L343" s="8">
        <f ca="1">+Allocators!N432</f>
        <v>8.2622561084102999E-7</v>
      </c>
      <c r="M343" s="8">
        <f ca="1">+Allocators!O432</f>
        <v>1.3525784978568634E-5</v>
      </c>
      <c r="N343" s="8">
        <f ca="1">+Allocators!P432</f>
        <v>9.4229857714277446E-5</v>
      </c>
      <c r="O343" s="8">
        <f ca="1">+Allocators!Q432</f>
        <v>0</v>
      </c>
      <c r="P343" s="8">
        <f ca="1">+Allocators!R432</f>
        <v>7.121475670862019E-6</v>
      </c>
      <c r="Q343" s="8">
        <f ca="1">+Allocators!S432</f>
        <v>1.1871519290983623E-7</v>
      </c>
      <c r="R343" s="8">
        <f ca="1">+Allocators!T432</f>
        <v>9.5097608138666536E-8</v>
      </c>
      <c r="S343" s="8">
        <f ca="1">+Allocators!U432</f>
        <v>3.2335219751161989E-7</v>
      </c>
      <c r="T343" s="8">
        <f ca="1">+Allocators!V432</f>
        <v>6.9704366602859849E-8</v>
      </c>
    </row>
    <row r="344" spans="1:20" s="50" customFormat="1">
      <c r="A344" s="59" t="str">
        <f>CONCATENATE(Allocators!A433," ",Allocators!B433)</f>
        <v>RB_GUP-Land_G DISTPRI</v>
      </c>
      <c r="B344" s="8">
        <f ca="1">+Allocators!D433</f>
        <v>0.23474121084272689</v>
      </c>
      <c r="C344" s="8">
        <f ca="1">+Allocators!E433</f>
        <v>0.15688756304263268</v>
      </c>
      <c r="D344" s="8">
        <f ca="1">+Allocators!F433</f>
        <v>7.39527016105118E-3</v>
      </c>
      <c r="E344" s="8">
        <f ca="1">+Allocators!G433</f>
        <v>2.685267982736499E-2</v>
      </c>
      <c r="F344" s="8">
        <f ca="1">+Allocators!H433</f>
        <v>8.2988753280070294E-4</v>
      </c>
      <c r="G344" s="8">
        <f ca="1">+Allocators!I433</f>
        <v>0</v>
      </c>
      <c r="H344" s="8">
        <f ca="1">+Allocators!J433</f>
        <v>2.013481642340139E-2</v>
      </c>
      <c r="I344" s="8">
        <f ca="1">+Allocators!K433</f>
        <v>3.7501109138111948E-3</v>
      </c>
      <c r="J344" s="8">
        <f ca="1">+Allocators!L433</f>
        <v>0</v>
      </c>
      <c r="K344" s="8">
        <f ca="1">+Allocators!M433</f>
        <v>0</v>
      </c>
      <c r="L344" s="8">
        <f ca="1">+Allocators!N433</f>
        <v>7.1779379735011442E-4</v>
      </c>
      <c r="M344" s="8">
        <f ca="1">+Allocators!O433</f>
        <v>1.1576389694361077E-2</v>
      </c>
      <c r="N344" s="8">
        <f ca="1">+Allocators!P433</f>
        <v>0</v>
      </c>
      <c r="O344" s="8">
        <f ca="1">+Allocators!Q433</f>
        <v>0</v>
      </c>
      <c r="P344" s="8">
        <f ca="1">+Allocators!R433</f>
        <v>6.0715724595278393E-3</v>
      </c>
      <c r="Q344" s="8">
        <f ca="1">+Allocators!S433</f>
        <v>1.0129759587249081E-4</v>
      </c>
      <c r="R344" s="8">
        <f ca="1">+Allocators!T433</f>
        <v>8.2068025860148293E-5</v>
      </c>
      <c r="S344" s="8">
        <f ca="1">+Allocators!U433</f>
        <v>2.8115365492102396E-4</v>
      </c>
      <c r="T344" s="8">
        <f ca="1">+Allocators!V433</f>
        <v>6.0607713772054229E-5</v>
      </c>
    </row>
    <row r="345" spans="1:20" s="50" customFormat="1">
      <c r="A345" s="59" t="str">
        <f>CONCATENATE(Allocators!A434," ",Allocators!B434)</f>
        <v>RB_GUP-Land_G DISTSEC</v>
      </c>
      <c r="B345" s="8">
        <f ca="1">+Allocators!D434</f>
        <v>9.6880584938272812E-2</v>
      </c>
      <c r="C345" s="8">
        <f ca="1">+Allocators!E434</f>
        <v>7.2437753990571563E-2</v>
      </c>
      <c r="D345" s="8">
        <f ca="1">+Allocators!F434</f>
        <v>3.4922472064763854E-3</v>
      </c>
      <c r="E345" s="8">
        <f ca="1">+Allocators!G434</f>
        <v>1.0537565172058226E-2</v>
      </c>
      <c r="F345" s="8">
        <f ca="1">+Allocators!H434</f>
        <v>0</v>
      </c>
      <c r="G345" s="8">
        <f ca="1">+Allocators!I434</f>
        <v>0</v>
      </c>
      <c r="H345" s="8">
        <f ca="1">+Allocators!J434</f>
        <v>6.7145775423474822E-3</v>
      </c>
      <c r="I345" s="8">
        <f ca="1">+Allocators!K434</f>
        <v>0</v>
      </c>
      <c r="J345" s="8">
        <f ca="1">+Allocators!L434</f>
        <v>0</v>
      </c>
      <c r="K345" s="8">
        <f ca="1">+Allocators!M434</f>
        <v>0</v>
      </c>
      <c r="L345" s="8">
        <f ca="1">+Allocators!N434</f>
        <v>1.8154809045839117E-4</v>
      </c>
      <c r="M345" s="8">
        <f ca="1">+Allocators!O434</f>
        <v>0</v>
      </c>
      <c r="N345" s="8">
        <f ca="1">+Allocators!P434</f>
        <v>0</v>
      </c>
      <c r="O345" s="8">
        <f ca="1">+Allocators!Q434</f>
        <v>0</v>
      </c>
      <c r="P345" s="8">
        <f ca="1">+Allocators!R434</f>
        <v>2.4766322626851968E-3</v>
      </c>
      <c r="Q345" s="8">
        <f ca="1">+Allocators!S434</f>
        <v>0</v>
      </c>
      <c r="R345" s="8">
        <f ca="1">+Allocators!T434</f>
        <v>2.5700092660171519E-5</v>
      </c>
      <c r="S345" s="8">
        <f ca="1">+Allocators!U434</f>
        <v>8.7261699232305478E-4</v>
      </c>
      <c r="T345" s="8">
        <f ca="1">+Allocators!V434</f>
        <v>1.4194358869233198E-4</v>
      </c>
    </row>
    <row r="346" spans="1:20" s="50" customFormat="1">
      <c r="A346" s="59" t="str">
        <f>CONCATENATE(Allocators!A435," ",Allocators!B435)</f>
        <v>RB_GUP-Land_G ENERGY</v>
      </c>
      <c r="B346" s="8">
        <f ca="1">+Allocators!D435</f>
        <v>0.12001176250233329</v>
      </c>
      <c r="C346" s="8">
        <f ca="1">+Allocators!E435</f>
        <v>4.5031664258587706E-2</v>
      </c>
      <c r="D346" s="8">
        <f ca="1">+Allocators!F435</f>
        <v>2.9183428293272835E-3</v>
      </c>
      <c r="E346" s="8">
        <f ca="1">+Allocators!G435</f>
        <v>9.7913565516439503E-3</v>
      </c>
      <c r="F346" s="8">
        <f ca="1">+Allocators!H435</f>
        <v>3.1119153987599997E-4</v>
      </c>
      <c r="G346" s="8">
        <f ca="1">+Allocators!I435</f>
        <v>2.8688222082125836E-5</v>
      </c>
      <c r="H346" s="8">
        <f ca="1">+Allocators!J435</f>
        <v>8.9269163894659265E-3</v>
      </c>
      <c r="I346" s="8">
        <f ca="1">+Allocators!K435</f>
        <v>1.6548785298650033E-3</v>
      </c>
      <c r="J346" s="8">
        <f ca="1">+Allocators!L435</f>
        <v>7.5193444582081386E-4</v>
      </c>
      <c r="K346" s="8">
        <f ca="1">+Allocators!M435</f>
        <v>3.4840234523089064E-5</v>
      </c>
      <c r="L346" s="8">
        <f ca="1">+Allocators!N435</f>
        <v>3.4209635251703755E-4</v>
      </c>
      <c r="M346" s="8">
        <f ca="1">+Allocators!O435</f>
        <v>6.0066994626278205E-3</v>
      </c>
      <c r="N346" s="8">
        <f ca="1">+Allocators!P435</f>
        <v>3.4103545694138017E-2</v>
      </c>
      <c r="O346" s="8">
        <f ca="1">+Allocators!Q435</f>
        <v>6.4702408001626058E-3</v>
      </c>
      <c r="P346" s="8">
        <f ca="1">+Allocators!R435</f>
        <v>2.4185707381389745E-3</v>
      </c>
      <c r="Q346" s="8">
        <f ca="1">+Allocators!S435</f>
        <v>3.9370476041527111E-5</v>
      </c>
      <c r="R346" s="8">
        <f ca="1">+Allocators!T435</f>
        <v>4.3914599048060973E-5</v>
      </c>
      <c r="S346" s="8">
        <f ca="1">+Allocators!U435</f>
        <v>9.4959439919777055E-4</v>
      </c>
      <c r="T346" s="8">
        <f ca="1">+Allocators!V435</f>
        <v>1.8791697926957981E-4</v>
      </c>
    </row>
    <row r="347" spans="1:20" s="50" customFormat="1">
      <c r="A347" s="59" t="str">
        <f>CONCATENATE(Allocators!A436," ",Allocators!B436)</f>
        <v>RB_GUP-Land_G CUSTOMER</v>
      </c>
      <c r="B347" s="8">
        <f ca="1">+Allocators!D436</f>
        <v>9.0457108001468819E-2</v>
      </c>
      <c r="C347" s="8">
        <f ca="1">+Allocators!E436</f>
        <v>6.4631693430325307E-2</v>
      </c>
      <c r="D347" s="8">
        <f ca="1">+Allocators!F436</f>
        <v>1.106061094879171E-2</v>
      </c>
      <c r="E347" s="8">
        <f ca="1">+Allocators!G436</f>
        <v>3.1848598233882703E-3</v>
      </c>
      <c r="F347" s="8">
        <f ca="1">+Allocators!H436</f>
        <v>5.3239045886756199E-4</v>
      </c>
      <c r="G347" s="8">
        <f ca="1">+Allocators!I436</f>
        <v>8.411513943338475E-5</v>
      </c>
      <c r="H347" s="8">
        <f ca="1">+Allocators!J436</f>
        <v>5.9430228532607928E-4</v>
      </c>
      <c r="I347" s="8">
        <f ca="1">+Allocators!K436</f>
        <v>1.5263329018684854E-4</v>
      </c>
      <c r="J347" s="8">
        <f ca="1">+Allocators!L436</f>
        <v>2.9193984708955015E-4</v>
      </c>
      <c r="K347" s="8">
        <f ca="1">+Allocators!M436</f>
        <v>5.0953624681265379E-5</v>
      </c>
      <c r="L347" s="8">
        <f ca="1">+Allocators!N436</f>
        <v>4.133224954905525E-6</v>
      </c>
      <c r="M347" s="8">
        <f ca="1">+Allocators!O436</f>
        <v>9.0867323733459564E-5</v>
      </c>
      <c r="N347" s="8">
        <f ca="1">+Allocators!P436</f>
        <v>4.2955401826867852E-4</v>
      </c>
      <c r="O347" s="8">
        <f ca="1">+Allocators!Q436</f>
        <v>7.6458903197611922E-5</v>
      </c>
      <c r="P347" s="8">
        <f ca="1">+Allocators!R436</f>
        <v>1.6266175124811442E-4</v>
      </c>
      <c r="Q347" s="8">
        <f ca="1">+Allocators!S436</f>
        <v>2.5770091593247138E-6</v>
      </c>
      <c r="R347" s="8">
        <f ca="1">+Allocators!T436</f>
        <v>4.6350364611540021E-6</v>
      </c>
      <c r="S347" s="8">
        <f ca="1">+Allocators!U436</f>
        <v>7.1334700989956323E-3</v>
      </c>
      <c r="T347" s="8">
        <f ca="1">+Allocators!V436</f>
        <v>1.9692517873599264E-3</v>
      </c>
    </row>
    <row r="348" spans="1:20" s="50" customFormat="1">
      <c r="A348" s="59" t="str">
        <f>CONCATENATE(Allocators!A437," ",Allocators!B437)</f>
        <v>RB_GUP-Land_G TOTAL</v>
      </c>
      <c r="B348" s="8">
        <f ca="1">+Allocators!D437</f>
        <v>1</v>
      </c>
      <c r="C348" s="8">
        <f ca="1">+Allocators!E437</f>
        <v>0.5930935574663404</v>
      </c>
      <c r="D348" s="8">
        <f ca="1">+Allocators!F437</f>
        <v>3.6562281530416643E-2</v>
      </c>
      <c r="E348" s="8">
        <f ca="1">+Allocators!G437</f>
        <v>8.8913730143693734E-2</v>
      </c>
      <c r="F348" s="8">
        <f ca="1">+Allocators!H437</f>
        <v>2.6377917253050968E-3</v>
      </c>
      <c r="G348" s="8">
        <f ca="1">+Allocators!I437</f>
        <v>2.3677280570285323E-4</v>
      </c>
      <c r="H348" s="8">
        <f ca="1">+Allocators!J437</f>
        <v>6.56937953366869E-2</v>
      </c>
      <c r="I348" s="8">
        <f ca="1">+Allocators!K437</f>
        <v>1.0865892020627274E-2</v>
      </c>
      <c r="J348" s="8">
        <f ca="1">+Allocators!L437</f>
        <v>3.0993609269010605E-3</v>
      </c>
      <c r="K348" s="8">
        <f ca="1">+Allocators!M437</f>
        <v>1.3024919015927698E-4</v>
      </c>
      <c r="L348" s="8">
        <f ca="1">+Allocators!N437</f>
        <v>2.1771234629471368E-3</v>
      </c>
      <c r="M348" s="8">
        <f ca="1">+Allocators!O437</f>
        <v>3.250800256263546E-2</v>
      </c>
      <c r="N348" s="8">
        <f ca="1">+Allocators!P437</f>
        <v>0.11499311066278621</v>
      </c>
      <c r="O348" s="8">
        <f ca="1">+Allocators!Q437</f>
        <v>1.7137361875607684E-2</v>
      </c>
      <c r="P348" s="8">
        <f ca="1">+Allocators!R437</f>
        <v>1.9773376150041863E-2</v>
      </c>
      <c r="Q348" s="8">
        <f ca="1">+Allocators!S437</f>
        <v>3.2275456675037403E-4</v>
      </c>
      <c r="R348" s="8">
        <f ca="1">+Allocators!T437</f>
        <v>2.5789130230270625E-4</v>
      </c>
      <c r="S348" s="8">
        <f ca="1">+Allocators!U437</f>
        <v>9.2371584976349928E-3</v>
      </c>
      <c r="T348" s="8">
        <f ca="1">+Allocators!V437</f>
        <v>2.3597897734604955E-3</v>
      </c>
    </row>
    <row r="349" spans="1:20" s="50" customFormat="1">
      <c r="A349" s="59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</row>
    <row r="350" spans="1:20">
      <c r="A350" s="14" t="str">
        <f>CONCATENATE(Allocators!A481," ",Allocators!B481)</f>
        <v>RB_GUP_EPIS PRODUCTION</v>
      </c>
      <c r="B350" s="8">
        <f ca="1">+Allocators!D481</f>
        <v>0.38515569475772493</v>
      </c>
      <c r="C350" s="8">
        <f ca="1">+Allocators!E481</f>
        <v>0.21384094022566347</v>
      </c>
      <c r="D350" s="8">
        <f ca="1">+Allocators!F481</f>
        <v>9.8398643332981602E-3</v>
      </c>
      <c r="E350" s="8">
        <f ca="1">+Allocators!G481</f>
        <v>3.2415338415684239E-2</v>
      </c>
      <c r="F350" s="8">
        <f ca="1">+Allocators!H481</f>
        <v>8.0995582399247257E-4</v>
      </c>
      <c r="G350" s="8">
        <f ca="1">+Allocators!I481</f>
        <v>1.0426540400542557E-4</v>
      </c>
      <c r="H350" s="8">
        <f ca="1">+Allocators!J481</f>
        <v>2.4658786078395865E-2</v>
      </c>
      <c r="I350" s="8">
        <f ca="1">+Allocators!K481</f>
        <v>4.4632871347408901E-3</v>
      </c>
      <c r="J350" s="8">
        <f ca="1">+Allocators!L481</f>
        <v>1.726367952208602E-3</v>
      </c>
      <c r="K350" s="8">
        <f ca="1">+Allocators!M481</f>
        <v>3.7197574122514215E-5</v>
      </c>
      <c r="L350" s="8">
        <f ca="1">+Allocators!N481</f>
        <v>7.8300648475155307E-4</v>
      </c>
      <c r="M350" s="8">
        <f ca="1">+Allocators!O481</f>
        <v>1.2466824405395984E-2</v>
      </c>
      <c r="N350" s="8">
        <f ca="1">+Allocators!P481</f>
        <v>6.7610129381928577E-2</v>
      </c>
      <c r="O350" s="8">
        <f ca="1">+Allocators!Q481</f>
        <v>8.8956443616604007E-3</v>
      </c>
      <c r="P350" s="8">
        <f ca="1">+Allocators!R481</f>
        <v>7.2676610481687293E-3</v>
      </c>
      <c r="Q350" s="8">
        <f ca="1">+Allocators!S481</f>
        <v>1.5107056466854971E-4</v>
      </c>
      <c r="R350" s="8">
        <f ca="1">+Allocators!T481</f>
        <v>8.535556903949746E-5</v>
      </c>
      <c r="S350" s="8">
        <f ca="1">+Allocators!U481</f>
        <v>0</v>
      </c>
      <c r="T350" s="8">
        <f ca="1">+Allocators!V481</f>
        <v>0</v>
      </c>
    </row>
    <row r="351" spans="1:20">
      <c r="A351" s="14" t="str">
        <f>CONCATENATE(Allocators!A482," ",Allocators!B482)</f>
        <v>RB_GUP_EPIS BULKTRAN</v>
      </c>
      <c r="B351" s="8">
        <f ca="1">+Allocators!D482</f>
        <v>0.20414099828362878</v>
      </c>
      <c r="C351" s="8">
        <f ca="1">+Allocators!E482</f>
        <v>0.10055638340940681</v>
      </c>
      <c r="D351" s="8">
        <f ca="1">+Allocators!F482</f>
        <v>4.9708613424074861E-3</v>
      </c>
      <c r="E351" s="8">
        <f ca="1">+Allocators!G482</f>
        <v>1.82079802132716E-2</v>
      </c>
      <c r="F351" s="8">
        <f ca="1">+Allocators!H482</f>
        <v>5.7312257154201371E-4</v>
      </c>
      <c r="G351" s="8">
        <f ca="1">+Allocators!I482</f>
        <v>5.3745600863038891E-5</v>
      </c>
      <c r="H351" s="8">
        <f ca="1">+Allocators!J482</f>
        <v>1.3840897409380958E-2</v>
      </c>
      <c r="I351" s="8">
        <f ca="1">+Allocators!K482</f>
        <v>2.5789624273552742E-3</v>
      </c>
      <c r="J351" s="8">
        <f ca="1">+Allocators!L482</f>
        <v>1.1653851006402135E-3</v>
      </c>
      <c r="K351" s="8">
        <f ca="1">+Allocators!M482</f>
        <v>5.2406065297865509E-5</v>
      </c>
      <c r="L351" s="8">
        <f ca="1">+Allocators!N482</f>
        <v>4.834979977368023E-4</v>
      </c>
      <c r="M351" s="8">
        <f ca="1">+Allocators!O482</f>
        <v>7.9123623536828565E-3</v>
      </c>
      <c r="N351" s="8">
        <f ca="1">+Allocators!P482</f>
        <v>4.1817057364285468E-2</v>
      </c>
      <c r="O351" s="8">
        <f ca="1">+Allocators!Q482</f>
        <v>7.551467473044509E-3</v>
      </c>
      <c r="P351" s="8">
        <f ca="1">+Allocators!R482</f>
        <v>4.2505176316776899E-3</v>
      </c>
      <c r="Q351" s="8">
        <f ca="1">+Allocators!S482</f>
        <v>7.1194545588786331E-5</v>
      </c>
      <c r="R351" s="8">
        <f ca="1">+Allocators!T482</f>
        <v>5.5156777447405565E-5</v>
      </c>
      <c r="S351" s="8">
        <f ca="1">+Allocators!U482</f>
        <v>0</v>
      </c>
      <c r="T351" s="8">
        <f ca="1">+Allocators!V482</f>
        <v>0</v>
      </c>
    </row>
    <row r="352" spans="1:20">
      <c r="A352" s="14" t="str">
        <f>CONCATENATE(Allocators!A483," ",Allocators!B483)</f>
        <v>RB_GUP_EPIS SUBTRAN</v>
      </c>
      <c r="B352" s="8">
        <f ca="1">+Allocators!D483</f>
        <v>4.4843648724973893E-2</v>
      </c>
      <c r="C352" s="8">
        <f ca="1">+Allocators!E483</f>
        <v>2.1832912110602599E-2</v>
      </c>
      <c r="D352" s="8">
        <f ca="1">+Allocators!F483</f>
        <v>1.0536848992975948E-3</v>
      </c>
      <c r="E352" s="8">
        <f ca="1">+Allocators!G483</f>
        <v>3.8332541433177161E-3</v>
      </c>
      <c r="F352" s="8">
        <f ca="1">+Allocators!H483</f>
        <v>1.1840561386255365E-4</v>
      </c>
      <c r="G352" s="8">
        <f ca="1">+Allocators!I483</f>
        <v>1.4746792998325914E-5</v>
      </c>
      <c r="H352" s="8">
        <f ca="1">+Allocators!J483</f>
        <v>2.8960834183298628E-3</v>
      </c>
      <c r="I352" s="8">
        <f ca="1">+Allocators!K483</f>
        <v>5.3837852960355161E-4</v>
      </c>
      <c r="J352" s="8">
        <f ca="1">+Allocators!L483</f>
        <v>3.2034164010197043E-4</v>
      </c>
      <c r="K352" s="8">
        <f ca="1">+Allocators!M483</f>
        <v>0</v>
      </c>
      <c r="L352" s="8">
        <f ca="1">+Allocators!N483</f>
        <v>1.011262602392727E-4</v>
      </c>
      <c r="M352" s="8">
        <f ca="1">+Allocators!O483</f>
        <v>1.6554946176152259E-3</v>
      </c>
      <c r="N352" s="8">
        <f ca="1">+Allocators!P483</f>
        <v>1.1533306385678123E-2</v>
      </c>
      <c r="O352" s="8">
        <f ca="1">+Allocators!Q483</f>
        <v>0</v>
      </c>
      <c r="P352" s="8">
        <f ca="1">+Allocators!R483</f>
        <v>8.7163626076196016E-4</v>
      </c>
      <c r="Q352" s="8">
        <f ca="1">+Allocators!S483</f>
        <v>1.4530200147554407E-5</v>
      </c>
      <c r="R352" s="8">
        <f ca="1">+Allocators!T483</f>
        <v>1.1639515094398966E-5</v>
      </c>
      <c r="S352" s="8">
        <f ca="1">+Allocators!U483</f>
        <v>3.9576839601008586E-5</v>
      </c>
      <c r="T352" s="8">
        <f ca="1">+Allocators!V483</f>
        <v>8.5314977221769108E-6</v>
      </c>
    </row>
    <row r="353" spans="1:20">
      <c r="A353" s="14" t="str">
        <f>CONCATENATE(Allocators!A484," ",Allocators!B484)</f>
        <v>RB_GUP_EPIS DISTPRI</v>
      </c>
      <c r="B353" s="8">
        <f ca="1">+Allocators!D484</f>
        <v>0.20575689192323757</v>
      </c>
      <c r="C353" s="8">
        <f ca="1">+Allocators!E484</f>
        <v>0.13751610651225055</v>
      </c>
      <c r="D353" s="8">
        <f ca="1">+Allocators!F484</f>
        <v>6.4821502701117905E-3</v>
      </c>
      <c r="E353" s="8">
        <f ca="1">+Allocators!G484</f>
        <v>2.3537085462127016E-2</v>
      </c>
      <c r="F353" s="8">
        <f ca="1">+Allocators!H484</f>
        <v>7.2741841443989058E-4</v>
      </c>
      <c r="G353" s="8">
        <f ca="1">+Allocators!I484</f>
        <v>0</v>
      </c>
      <c r="H353" s="8">
        <f ca="1">+Allocators!J484</f>
        <v>1.7648700165816617E-2</v>
      </c>
      <c r="I353" s="8">
        <f ca="1">+Allocators!K484</f>
        <v>3.2870715935352803E-3</v>
      </c>
      <c r="J353" s="8">
        <f ca="1">+Allocators!L484</f>
        <v>0</v>
      </c>
      <c r="K353" s="8">
        <f ca="1">+Allocators!M484</f>
        <v>0</v>
      </c>
      <c r="L353" s="8">
        <f ca="1">+Allocators!N484</f>
        <v>6.2916528484420475E-4</v>
      </c>
      <c r="M353" s="8">
        <f ca="1">+Allocators!O484</f>
        <v>1.014701234032479E-2</v>
      </c>
      <c r="N353" s="8">
        <f ca="1">+Allocators!P484</f>
        <v>0</v>
      </c>
      <c r="O353" s="8">
        <f ca="1">+Allocators!Q484</f>
        <v>0</v>
      </c>
      <c r="P353" s="8">
        <f ca="1">+Allocators!R484</f>
        <v>5.3218941568643693E-3</v>
      </c>
      <c r="Q353" s="8">
        <f ca="1">+Allocators!S484</f>
        <v>8.8790027158819432E-5</v>
      </c>
      <c r="R353" s="8">
        <f ca="1">+Allocators!T484</f>
        <v>7.1934799461239064E-5</v>
      </c>
      <c r="S353" s="8">
        <f ca="1">+Allocators!U484</f>
        <v>2.4643862908318439E-4</v>
      </c>
      <c r="T353" s="8">
        <f ca="1">+Allocators!V484</f>
        <v>5.3124267219811255E-5</v>
      </c>
    </row>
    <row r="354" spans="1:20">
      <c r="A354" s="14" t="str">
        <f>CONCATENATE(Allocators!A485," ",Allocators!B485)</f>
        <v>RB_GUP_EPIS DISTSEC</v>
      </c>
      <c r="B354" s="8">
        <f ca="1">+Allocators!D485</f>
        <v>0.10587946937322457</v>
      </c>
      <c r="C354" s="8">
        <f ca="1">+Allocators!E485</f>
        <v>7.9166232945399817E-2</v>
      </c>
      <c r="D354" s="8">
        <f ca="1">+Allocators!F485</f>
        <v>3.8166293213179425E-3</v>
      </c>
      <c r="E354" s="8">
        <f ca="1">+Allocators!G485</f>
        <v>1.1516361194703456E-2</v>
      </c>
      <c r="F354" s="8">
        <f ca="1">+Allocators!H485</f>
        <v>0</v>
      </c>
      <c r="G354" s="8">
        <f ca="1">+Allocators!I485</f>
        <v>0</v>
      </c>
      <c r="H354" s="8">
        <f ca="1">+Allocators!J485</f>
        <v>7.3382701776841305E-3</v>
      </c>
      <c r="I354" s="8">
        <f ca="1">+Allocators!K485</f>
        <v>0</v>
      </c>
      <c r="J354" s="8">
        <f ca="1">+Allocators!L485</f>
        <v>0</v>
      </c>
      <c r="K354" s="8">
        <f ca="1">+Allocators!M485</f>
        <v>0</v>
      </c>
      <c r="L354" s="8">
        <f ca="1">+Allocators!N485</f>
        <v>1.9841143089406423E-4</v>
      </c>
      <c r="M354" s="8">
        <f ca="1">+Allocators!O485</f>
        <v>0</v>
      </c>
      <c r="N354" s="8">
        <f ca="1">+Allocators!P485</f>
        <v>0</v>
      </c>
      <c r="O354" s="8">
        <f ca="1">+Allocators!Q485</f>
        <v>0</v>
      </c>
      <c r="P354" s="8">
        <f ca="1">+Allocators!R485</f>
        <v>2.7066776070024012E-3</v>
      </c>
      <c r="Q354" s="8">
        <f ca="1">+Allocators!S485</f>
        <v>0</v>
      </c>
      <c r="R354" s="8">
        <f ca="1">+Allocators!T485</f>
        <v>2.8087280598433764E-5</v>
      </c>
      <c r="S354" s="8">
        <f ca="1">+Allocators!U485</f>
        <v>9.5367120431912836E-4</v>
      </c>
      <c r="T354" s="8">
        <f ca="1">+Allocators!V485</f>
        <v>1.5512821130519574E-4</v>
      </c>
    </row>
    <row r="355" spans="1:20">
      <c r="A355" s="14" t="str">
        <f>CONCATENATE(Allocators!A486," ",Allocators!B486)</f>
        <v>RB_GUP_EPIS ENERGY</v>
      </c>
      <c r="B355" s="8">
        <f ca="1">+Allocators!D486</f>
        <v>3.2544046461130665E-3</v>
      </c>
      <c r="C355" s="8">
        <f ca="1">+Allocators!E486</f>
        <v>1.2211407809505528E-3</v>
      </c>
      <c r="D355" s="8">
        <f ca="1">+Allocators!F486</f>
        <v>7.9137813366659044E-5</v>
      </c>
      <c r="E355" s="8">
        <f ca="1">+Allocators!G486</f>
        <v>2.6551594267936992E-4</v>
      </c>
      <c r="F355" s="8">
        <f ca="1">+Allocators!H486</f>
        <v>8.4386994415138586E-6</v>
      </c>
      <c r="G355" s="8">
        <f ca="1">+Allocators!I486</f>
        <v>7.7794943833925118E-7</v>
      </c>
      <c r="H355" s="8">
        <f ca="1">+Allocators!J486</f>
        <v>2.4207458975344988E-4</v>
      </c>
      <c r="I355" s="8">
        <f ca="1">+Allocators!K486</f>
        <v>4.4875971021929774E-5</v>
      </c>
      <c r="J355" s="8">
        <f ca="1">+Allocators!L486</f>
        <v>2.0390492590292001E-5</v>
      </c>
      <c r="K355" s="8">
        <f ca="1">+Allocators!M486</f>
        <v>9.4477590145720485E-7</v>
      </c>
      <c r="L355" s="8">
        <f ca="1">+Allocators!N486</f>
        <v>9.2767570097817276E-6</v>
      </c>
      <c r="M355" s="8">
        <f ca="1">+Allocators!O486</f>
        <v>1.6288595577121682E-4</v>
      </c>
      <c r="N355" s="8">
        <f ca="1">+Allocators!P486</f>
        <v>9.247988300627965E-4</v>
      </c>
      <c r="O355" s="8">
        <f ca="1">+Allocators!Q486</f>
        <v>1.7545598266761658E-4</v>
      </c>
      <c r="P355" s="8">
        <f ca="1">+Allocators!R486</f>
        <v>6.5585303332242601E-5</v>
      </c>
      <c r="Q355" s="8">
        <f ca="1">+Allocators!S486</f>
        <v>1.0676241851438348E-6</v>
      </c>
      <c r="R355" s="8">
        <f ca="1">+Allocators!T486</f>
        <v>1.190848898427131E-6</v>
      </c>
      <c r="S355" s="8">
        <f ca="1">+Allocators!U486</f>
        <v>2.5750512785045439E-5</v>
      </c>
      <c r="T355" s="8">
        <f ca="1">+Allocators!V486</f>
        <v>5.0958162572319799E-6</v>
      </c>
    </row>
    <row r="356" spans="1:20">
      <c r="A356" s="14" t="str">
        <f>CONCATENATE(Allocators!A487," ",Allocators!B487)</f>
        <v>RB_GUP_EPIS CUSTOMER</v>
      </c>
      <c r="B356" s="8">
        <f ca="1">+Allocators!D487</f>
        <v>5.0968892291097044E-2</v>
      </c>
      <c r="C356" s="8">
        <f ca="1">+Allocators!E487</f>
        <v>2.3835024220517847E-2</v>
      </c>
      <c r="D356" s="8">
        <f ca="1">+Allocators!F487</f>
        <v>6.2443817084900585E-3</v>
      </c>
      <c r="E356" s="8">
        <f ca="1">+Allocators!G487</f>
        <v>1.7726009829915283E-3</v>
      </c>
      <c r="F356" s="8">
        <f ca="1">+Allocators!H487</f>
        <v>5.7218579606343025E-4</v>
      </c>
      <c r="G356" s="8">
        <f ca="1">+Allocators!I487</f>
        <v>9.2877277758168691E-5</v>
      </c>
      <c r="H356" s="8">
        <f ca="1">+Allocators!J487</f>
        <v>5.0303833883301582E-4</v>
      </c>
      <c r="I356" s="8">
        <f ca="1">+Allocators!K487</f>
        <v>1.4895590082622591E-4</v>
      </c>
      <c r="J356" s="8">
        <f ca="1">+Allocators!L487</f>
        <v>3.2356751237611661E-4</v>
      </c>
      <c r="K356" s="8">
        <f ca="1">+Allocators!M487</f>
        <v>5.685855919889743E-5</v>
      </c>
      <c r="L356" s="8">
        <f ca="1">+Allocators!N487</f>
        <v>3.4622415256613729E-6</v>
      </c>
      <c r="M356" s="8">
        <f ca="1">+Allocators!O487</f>
        <v>8.8372417451341778E-5</v>
      </c>
      <c r="N356" s="8">
        <f ca="1">+Allocators!P487</f>
        <v>4.7584051234829514E-4</v>
      </c>
      <c r="O356" s="8">
        <f ca="1">+Allocators!Q487</f>
        <v>8.5288781272228878E-5</v>
      </c>
      <c r="P356" s="8">
        <f ca="1">+Allocators!R487</f>
        <v>1.3925376355104982E-4</v>
      </c>
      <c r="Q356" s="8">
        <f ca="1">+Allocators!S487</f>
        <v>2.5243763203249121E-6</v>
      </c>
      <c r="R356" s="8">
        <f ca="1">+Allocators!T487</f>
        <v>2.6140191769040598E-6</v>
      </c>
      <c r="S356" s="8">
        <f ca="1">+Allocators!U487</f>
        <v>1.4808733421195201E-2</v>
      </c>
      <c r="T356" s="8">
        <f ca="1">+Allocators!V487</f>
        <v>1.8133124612007495E-3</v>
      </c>
    </row>
    <row r="357" spans="1:20">
      <c r="A357" s="14" t="str">
        <f>CONCATENATE(Allocators!A488," ",Allocators!B488)</f>
        <v>RB_GUP_EPIS TOTAL</v>
      </c>
      <c r="B357" s="8">
        <f ca="1">+Allocators!D488</f>
        <v>0.99999999999999956</v>
      </c>
      <c r="C357" s="8">
        <f ca="1">+Allocators!E488</f>
        <v>0.57796874020479161</v>
      </c>
      <c r="D357" s="8">
        <f ca="1">+Allocators!F488</f>
        <v>3.2486709688289685E-2</v>
      </c>
      <c r="E357" s="8">
        <f ca="1">+Allocators!G488</f>
        <v>9.1548136354774934E-2</v>
      </c>
      <c r="F357" s="8">
        <f ca="1">+Allocators!H488</f>
        <v>2.8095269193418749E-3</v>
      </c>
      <c r="G357" s="8">
        <f ca="1">+Allocators!I488</f>
        <v>2.6641302506329829E-4</v>
      </c>
      <c r="H357" s="8">
        <f ca="1">+Allocators!J488</f>
        <v>6.7127850178193907E-2</v>
      </c>
      <c r="I357" s="8">
        <f ca="1">+Allocators!K488</f>
        <v>1.1061531557083152E-2</v>
      </c>
      <c r="J357" s="8">
        <f ca="1">+Allocators!L488</f>
        <v>3.5560526979171942E-3</v>
      </c>
      <c r="K357" s="8">
        <f ca="1">+Allocators!M488</f>
        <v>1.4740697452073436E-4</v>
      </c>
      <c r="L357" s="8">
        <f ca="1">+Allocators!N488</f>
        <v>2.2079464570013401E-3</v>
      </c>
      <c r="M357" s="8">
        <f ca="1">+Allocators!O488</f>
        <v>3.2432952090241413E-2</v>
      </c>
      <c r="N357" s="8">
        <f ca="1">+Allocators!P488</f>
        <v>0.12236113247430327</v>
      </c>
      <c r="O357" s="8">
        <f ca="1">+Allocators!Q488</f>
        <v>1.6707856598644755E-2</v>
      </c>
      <c r="P357" s="8">
        <f ca="1">+Allocators!R488</f>
        <v>2.0623225771358441E-2</v>
      </c>
      <c r="Q357" s="8">
        <f ca="1">+Allocators!S488</f>
        <v>3.2917733806917866E-4</v>
      </c>
      <c r="R357" s="8">
        <f ca="1">+Allocators!T488</f>
        <v>2.5597880971630602E-4</v>
      </c>
      <c r="S357" s="8">
        <f ca="1">+Allocators!U488</f>
        <v>1.6074170606983566E-2</v>
      </c>
      <c r="T357" s="8">
        <f ca="1">+Allocators!V488</f>
        <v>2.0351922537051653E-3</v>
      </c>
    </row>
    <row r="358" spans="1:20"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</row>
    <row r="359" spans="1:20">
      <c r="A359" s="14" t="str">
        <f>CONCATENATE(Allocators!A498," ",Allocators!B498)</f>
        <v>RB_GUP PRODUCTION</v>
      </c>
      <c r="B359" s="8">
        <f ca="1">Allocators!D498</f>
        <v>0.38515569475772493</v>
      </c>
      <c r="C359" s="8">
        <f ca="1">Allocators!E498</f>
        <v>0.21384094022566347</v>
      </c>
      <c r="D359" s="8">
        <f ca="1">Allocators!F498</f>
        <v>9.8398643332981602E-3</v>
      </c>
      <c r="E359" s="8">
        <f ca="1">Allocators!G498</f>
        <v>3.2415338415684239E-2</v>
      </c>
      <c r="F359" s="8">
        <f ca="1">Allocators!H498</f>
        <v>8.0995582399247257E-4</v>
      </c>
      <c r="G359" s="8">
        <f ca="1">Allocators!I498</f>
        <v>1.0426540400542557E-4</v>
      </c>
      <c r="H359" s="8">
        <f ca="1">Allocators!J498</f>
        <v>2.4658786078395865E-2</v>
      </c>
      <c r="I359" s="8">
        <f ca="1">Allocators!K498</f>
        <v>4.4632871347408901E-3</v>
      </c>
      <c r="J359" s="8">
        <f ca="1">Allocators!L498</f>
        <v>1.726367952208602E-3</v>
      </c>
      <c r="K359" s="8">
        <f ca="1">Allocators!M498</f>
        <v>3.7197574122514215E-5</v>
      </c>
      <c r="L359" s="8">
        <f ca="1">Allocators!N498</f>
        <v>7.8300648475155307E-4</v>
      </c>
      <c r="M359" s="8">
        <f ca="1">Allocators!O498</f>
        <v>1.2466824405395984E-2</v>
      </c>
      <c r="N359" s="8">
        <f ca="1">Allocators!P498</f>
        <v>6.7610129381928577E-2</v>
      </c>
      <c r="O359" s="8">
        <f ca="1">Allocators!Q498</f>
        <v>8.8956443616604007E-3</v>
      </c>
      <c r="P359" s="8">
        <f ca="1">Allocators!R498</f>
        <v>7.2676610481687293E-3</v>
      </c>
      <c r="Q359" s="8">
        <f ca="1">Allocators!S498</f>
        <v>1.5107056466854971E-4</v>
      </c>
      <c r="R359" s="8">
        <f ca="1">Allocators!T498</f>
        <v>8.535556903949746E-5</v>
      </c>
      <c r="S359" s="8">
        <f ca="1">Allocators!U498</f>
        <v>0</v>
      </c>
      <c r="T359" s="8">
        <f ca="1">Allocators!V498</f>
        <v>0</v>
      </c>
    </row>
    <row r="360" spans="1:20">
      <c r="A360" s="14" t="str">
        <f>CONCATENATE(Allocators!A499," ",Allocators!B499)</f>
        <v>RB_GUP BULKTRAN</v>
      </c>
      <c r="B360" s="8">
        <f ca="1">Allocators!D499</f>
        <v>0.20414099828362878</v>
      </c>
      <c r="C360" s="8">
        <f ca="1">Allocators!E499</f>
        <v>0.10055638340940681</v>
      </c>
      <c r="D360" s="8">
        <f ca="1">Allocators!F499</f>
        <v>4.9708613424074861E-3</v>
      </c>
      <c r="E360" s="8">
        <f ca="1">Allocators!G499</f>
        <v>1.82079802132716E-2</v>
      </c>
      <c r="F360" s="8">
        <f ca="1">Allocators!H499</f>
        <v>5.7312257154201371E-4</v>
      </c>
      <c r="G360" s="8">
        <f ca="1">Allocators!I499</f>
        <v>5.3745600863038891E-5</v>
      </c>
      <c r="H360" s="8">
        <f ca="1">Allocators!J499</f>
        <v>1.3840897409380958E-2</v>
      </c>
      <c r="I360" s="8">
        <f ca="1">Allocators!K499</f>
        <v>2.5789624273552742E-3</v>
      </c>
      <c r="J360" s="8">
        <f ca="1">Allocators!L499</f>
        <v>1.1653851006402135E-3</v>
      </c>
      <c r="K360" s="8">
        <f ca="1">Allocators!M499</f>
        <v>5.2406065297865509E-5</v>
      </c>
      <c r="L360" s="8">
        <f ca="1">Allocators!N499</f>
        <v>4.834979977368023E-4</v>
      </c>
      <c r="M360" s="8">
        <f ca="1">Allocators!O499</f>
        <v>7.9123623536828565E-3</v>
      </c>
      <c r="N360" s="8">
        <f ca="1">Allocators!P499</f>
        <v>4.1817057364285468E-2</v>
      </c>
      <c r="O360" s="8">
        <f ca="1">Allocators!Q499</f>
        <v>7.551467473044509E-3</v>
      </c>
      <c r="P360" s="8">
        <f ca="1">Allocators!R499</f>
        <v>4.2505176316776899E-3</v>
      </c>
      <c r="Q360" s="8">
        <f ca="1">Allocators!S499</f>
        <v>7.1194545588786331E-5</v>
      </c>
      <c r="R360" s="8">
        <f ca="1">Allocators!T499</f>
        <v>5.5156777447405565E-5</v>
      </c>
      <c r="S360" s="8">
        <f ca="1">Allocators!U499</f>
        <v>0</v>
      </c>
      <c r="T360" s="8">
        <f ca="1">Allocators!V499</f>
        <v>0</v>
      </c>
    </row>
    <row r="361" spans="1:20">
      <c r="A361" s="14" t="str">
        <f>CONCATENATE(Allocators!A500," ",Allocators!B500)</f>
        <v>RB_GUP SUBTRAN</v>
      </c>
      <c r="B361" s="8">
        <f ca="1">Allocators!D500</f>
        <v>4.4843648724973893E-2</v>
      </c>
      <c r="C361" s="8">
        <f ca="1">Allocators!E500</f>
        <v>2.1832912110602599E-2</v>
      </c>
      <c r="D361" s="8">
        <f ca="1">Allocators!F500</f>
        <v>1.0536848992975948E-3</v>
      </c>
      <c r="E361" s="8">
        <f ca="1">Allocators!G500</f>
        <v>3.8332541433177161E-3</v>
      </c>
      <c r="F361" s="8">
        <f ca="1">Allocators!H500</f>
        <v>1.1840561386255365E-4</v>
      </c>
      <c r="G361" s="8">
        <f ca="1">Allocators!I500</f>
        <v>1.4746792998325914E-5</v>
      </c>
      <c r="H361" s="8">
        <f ca="1">Allocators!J500</f>
        <v>2.8960834183298628E-3</v>
      </c>
      <c r="I361" s="8">
        <f ca="1">Allocators!K500</f>
        <v>5.3837852960355161E-4</v>
      </c>
      <c r="J361" s="8">
        <f ca="1">Allocators!L500</f>
        <v>3.2034164010197043E-4</v>
      </c>
      <c r="K361" s="8">
        <f ca="1">Allocators!M500</f>
        <v>0</v>
      </c>
      <c r="L361" s="8">
        <f ca="1">Allocators!N500</f>
        <v>1.011262602392727E-4</v>
      </c>
      <c r="M361" s="8">
        <f ca="1">Allocators!O500</f>
        <v>1.6554946176152259E-3</v>
      </c>
      <c r="N361" s="8">
        <f ca="1">Allocators!P500</f>
        <v>1.1533306385678123E-2</v>
      </c>
      <c r="O361" s="8">
        <f ca="1">Allocators!Q500</f>
        <v>0</v>
      </c>
      <c r="P361" s="8">
        <f ca="1">Allocators!R500</f>
        <v>8.7163626076196016E-4</v>
      </c>
      <c r="Q361" s="8">
        <f ca="1">Allocators!S500</f>
        <v>1.4530200147554407E-5</v>
      </c>
      <c r="R361" s="8">
        <f ca="1">Allocators!T500</f>
        <v>1.1639515094398966E-5</v>
      </c>
      <c r="S361" s="8">
        <f ca="1">Allocators!U500</f>
        <v>3.9576839601008586E-5</v>
      </c>
      <c r="T361" s="8">
        <f ca="1">Allocators!V500</f>
        <v>8.5314977221769108E-6</v>
      </c>
    </row>
    <row r="362" spans="1:20">
      <c r="A362" s="14" t="str">
        <f>CONCATENATE(Allocators!A501," ",Allocators!B501)</f>
        <v>RB_GUP DISTPRI</v>
      </c>
      <c r="B362" s="8">
        <f ca="1">Allocators!D501</f>
        <v>0.20575689192323757</v>
      </c>
      <c r="C362" s="8">
        <f ca="1">Allocators!E501</f>
        <v>0.13751610651225055</v>
      </c>
      <c r="D362" s="8">
        <f ca="1">Allocators!F501</f>
        <v>6.4821502701117905E-3</v>
      </c>
      <c r="E362" s="8">
        <f ca="1">Allocators!G501</f>
        <v>2.3537085462127016E-2</v>
      </c>
      <c r="F362" s="8">
        <f ca="1">Allocators!H501</f>
        <v>7.2741841443989058E-4</v>
      </c>
      <c r="G362" s="8">
        <f ca="1">Allocators!I501</f>
        <v>0</v>
      </c>
      <c r="H362" s="8">
        <f ca="1">Allocators!J501</f>
        <v>1.7648700165816617E-2</v>
      </c>
      <c r="I362" s="8">
        <f ca="1">Allocators!K501</f>
        <v>3.2870715935352803E-3</v>
      </c>
      <c r="J362" s="8">
        <f ca="1">Allocators!L501</f>
        <v>0</v>
      </c>
      <c r="K362" s="8">
        <f ca="1">Allocators!M501</f>
        <v>0</v>
      </c>
      <c r="L362" s="8">
        <f ca="1">Allocators!N501</f>
        <v>6.2916528484420475E-4</v>
      </c>
      <c r="M362" s="8">
        <f ca="1">Allocators!O501</f>
        <v>1.014701234032479E-2</v>
      </c>
      <c r="N362" s="8">
        <f ca="1">Allocators!P501</f>
        <v>0</v>
      </c>
      <c r="O362" s="8">
        <f ca="1">Allocators!Q501</f>
        <v>0</v>
      </c>
      <c r="P362" s="8">
        <f ca="1">Allocators!R501</f>
        <v>5.3218941568643693E-3</v>
      </c>
      <c r="Q362" s="8">
        <f ca="1">Allocators!S501</f>
        <v>8.8790027158819432E-5</v>
      </c>
      <c r="R362" s="8">
        <f ca="1">Allocators!T501</f>
        <v>7.1934799461239064E-5</v>
      </c>
      <c r="S362" s="8">
        <f ca="1">Allocators!U501</f>
        <v>2.4643862908318439E-4</v>
      </c>
      <c r="T362" s="8">
        <f ca="1">Allocators!V501</f>
        <v>5.3124267219811255E-5</v>
      </c>
    </row>
    <row r="363" spans="1:20">
      <c r="A363" s="14" t="str">
        <f>CONCATENATE(Allocators!A502," ",Allocators!B502)</f>
        <v>RB_GUP DISTSEC</v>
      </c>
      <c r="B363" s="8">
        <f ca="1">Allocators!D502</f>
        <v>0.10587946937322457</v>
      </c>
      <c r="C363" s="8">
        <f ca="1">Allocators!E502</f>
        <v>7.9166232945399817E-2</v>
      </c>
      <c r="D363" s="8">
        <f ca="1">Allocators!F502</f>
        <v>3.8166293213179425E-3</v>
      </c>
      <c r="E363" s="8">
        <f ca="1">Allocators!G502</f>
        <v>1.1516361194703456E-2</v>
      </c>
      <c r="F363" s="8">
        <f ca="1">Allocators!H502</f>
        <v>0</v>
      </c>
      <c r="G363" s="8">
        <f ca="1">Allocators!I502</f>
        <v>0</v>
      </c>
      <c r="H363" s="8">
        <f ca="1">Allocators!J502</f>
        <v>7.3382701776841305E-3</v>
      </c>
      <c r="I363" s="8">
        <f ca="1">Allocators!K502</f>
        <v>0</v>
      </c>
      <c r="J363" s="8">
        <f ca="1">Allocators!L502</f>
        <v>0</v>
      </c>
      <c r="K363" s="8">
        <f ca="1">Allocators!M502</f>
        <v>0</v>
      </c>
      <c r="L363" s="8">
        <f ca="1">Allocators!N502</f>
        <v>1.9841143089406423E-4</v>
      </c>
      <c r="M363" s="8">
        <f ca="1">Allocators!O502</f>
        <v>0</v>
      </c>
      <c r="N363" s="8">
        <f ca="1">Allocators!P502</f>
        <v>0</v>
      </c>
      <c r="O363" s="8">
        <f ca="1">Allocators!Q502</f>
        <v>0</v>
      </c>
      <c r="P363" s="8">
        <f ca="1">Allocators!R502</f>
        <v>2.7066776070024012E-3</v>
      </c>
      <c r="Q363" s="8">
        <f ca="1">Allocators!S502</f>
        <v>0</v>
      </c>
      <c r="R363" s="8">
        <f ca="1">Allocators!T502</f>
        <v>2.8087280598433764E-5</v>
      </c>
      <c r="S363" s="8">
        <f ca="1">Allocators!U502</f>
        <v>9.5367120431912836E-4</v>
      </c>
      <c r="T363" s="8">
        <f ca="1">Allocators!V502</f>
        <v>1.5512821130519574E-4</v>
      </c>
    </row>
    <row r="364" spans="1:20">
      <c r="A364" s="14" t="str">
        <f>CONCATENATE(Allocators!A503," ",Allocators!B503)</f>
        <v>RB_GUP ENERGY</v>
      </c>
      <c r="B364" s="8">
        <f ca="1">Allocators!D503</f>
        <v>3.2544046461130665E-3</v>
      </c>
      <c r="C364" s="8">
        <f ca="1">Allocators!E503</f>
        <v>1.2211407809505528E-3</v>
      </c>
      <c r="D364" s="8">
        <f ca="1">Allocators!F503</f>
        <v>7.9137813366659044E-5</v>
      </c>
      <c r="E364" s="8">
        <f ca="1">Allocators!G503</f>
        <v>2.6551594267936992E-4</v>
      </c>
      <c r="F364" s="8">
        <f ca="1">Allocators!H503</f>
        <v>8.4386994415138586E-6</v>
      </c>
      <c r="G364" s="8">
        <f ca="1">Allocators!I503</f>
        <v>7.7794943833925118E-7</v>
      </c>
      <c r="H364" s="8">
        <f ca="1">Allocators!J503</f>
        <v>2.4207458975344988E-4</v>
      </c>
      <c r="I364" s="8">
        <f ca="1">Allocators!K503</f>
        <v>4.4875971021929774E-5</v>
      </c>
      <c r="J364" s="8">
        <f ca="1">Allocators!L503</f>
        <v>2.0390492590292001E-5</v>
      </c>
      <c r="K364" s="8">
        <f ca="1">Allocators!M503</f>
        <v>9.4477590145720485E-7</v>
      </c>
      <c r="L364" s="8">
        <f ca="1">Allocators!N503</f>
        <v>9.2767570097817276E-6</v>
      </c>
      <c r="M364" s="8">
        <f ca="1">Allocators!O503</f>
        <v>1.6288595577121682E-4</v>
      </c>
      <c r="N364" s="8">
        <f ca="1">Allocators!P503</f>
        <v>9.247988300627965E-4</v>
      </c>
      <c r="O364" s="8">
        <f ca="1">Allocators!Q503</f>
        <v>1.7545598266761658E-4</v>
      </c>
      <c r="P364" s="8">
        <f ca="1">Allocators!R503</f>
        <v>6.5585303332242601E-5</v>
      </c>
      <c r="Q364" s="8">
        <f ca="1">Allocators!S503</f>
        <v>1.0676241851438348E-6</v>
      </c>
      <c r="R364" s="8">
        <f ca="1">Allocators!T503</f>
        <v>1.190848898427131E-6</v>
      </c>
      <c r="S364" s="8">
        <f ca="1">Allocators!U503</f>
        <v>2.5750512785045439E-5</v>
      </c>
      <c r="T364" s="8">
        <f ca="1">Allocators!V503</f>
        <v>5.0958162572319799E-6</v>
      </c>
    </row>
    <row r="365" spans="1:20">
      <c r="A365" s="14" t="str">
        <f>CONCATENATE(Allocators!A504," ",Allocators!B504)</f>
        <v>RB_GUP CUSTOMER</v>
      </c>
      <c r="B365" s="8">
        <f ca="1">Allocators!D504</f>
        <v>5.0968892291097044E-2</v>
      </c>
      <c r="C365" s="8">
        <f ca="1">Allocators!E504</f>
        <v>2.3835024220517847E-2</v>
      </c>
      <c r="D365" s="8">
        <f ca="1">Allocators!F504</f>
        <v>6.2443817084900585E-3</v>
      </c>
      <c r="E365" s="8">
        <f ca="1">Allocators!G504</f>
        <v>1.7726009829915283E-3</v>
      </c>
      <c r="F365" s="8">
        <f ca="1">Allocators!H504</f>
        <v>5.7218579606343025E-4</v>
      </c>
      <c r="G365" s="8">
        <f ca="1">Allocators!I504</f>
        <v>9.2877277758168691E-5</v>
      </c>
      <c r="H365" s="8">
        <f ca="1">Allocators!J504</f>
        <v>5.0303833883301582E-4</v>
      </c>
      <c r="I365" s="8">
        <f ca="1">Allocators!K504</f>
        <v>1.4895590082622591E-4</v>
      </c>
      <c r="J365" s="8">
        <f ca="1">Allocators!L504</f>
        <v>3.2356751237611661E-4</v>
      </c>
      <c r="K365" s="8">
        <f ca="1">Allocators!M504</f>
        <v>5.685855919889743E-5</v>
      </c>
      <c r="L365" s="8">
        <f ca="1">Allocators!N504</f>
        <v>3.4622415256613729E-6</v>
      </c>
      <c r="M365" s="8">
        <f ca="1">Allocators!O504</f>
        <v>8.8372417451341778E-5</v>
      </c>
      <c r="N365" s="8">
        <f ca="1">Allocators!P504</f>
        <v>4.7584051234829514E-4</v>
      </c>
      <c r="O365" s="8">
        <f ca="1">Allocators!Q504</f>
        <v>8.5288781272228878E-5</v>
      </c>
      <c r="P365" s="8">
        <f ca="1">Allocators!R504</f>
        <v>1.3925376355104982E-4</v>
      </c>
      <c r="Q365" s="8">
        <f ca="1">Allocators!S504</f>
        <v>2.5243763203249121E-6</v>
      </c>
      <c r="R365" s="8">
        <f ca="1">Allocators!T504</f>
        <v>2.6140191769040598E-6</v>
      </c>
      <c r="S365" s="8">
        <f ca="1">Allocators!U504</f>
        <v>1.4808733421195201E-2</v>
      </c>
      <c r="T365" s="8">
        <f ca="1">Allocators!V504</f>
        <v>1.8133124612007495E-3</v>
      </c>
    </row>
    <row r="366" spans="1:20">
      <c r="A366" s="14" t="str">
        <f>CONCATENATE(Allocators!A505," ",Allocators!B505)</f>
        <v>RB_GUP TOTAL</v>
      </c>
      <c r="B366" s="8">
        <f ca="1">Allocators!D505</f>
        <v>0.99999999999999978</v>
      </c>
      <c r="C366" s="8">
        <f ca="1">Allocators!E505</f>
        <v>0.57796874020479172</v>
      </c>
      <c r="D366" s="8">
        <f ca="1">Allocators!F505</f>
        <v>3.2486709688289692E-2</v>
      </c>
      <c r="E366" s="8">
        <f ca="1">Allocators!G505</f>
        <v>9.1548136354774934E-2</v>
      </c>
      <c r="F366" s="8">
        <f ca="1">Allocators!H505</f>
        <v>2.8095269193418745E-3</v>
      </c>
      <c r="G366" s="8">
        <f ca="1">Allocators!I505</f>
        <v>2.6641302506329835E-4</v>
      </c>
      <c r="H366" s="8">
        <f ca="1">Allocators!J505</f>
        <v>6.7127850178193893E-2</v>
      </c>
      <c r="I366" s="8">
        <f ca="1">Allocators!K505</f>
        <v>1.1061531557083152E-2</v>
      </c>
      <c r="J366" s="8">
        <f ca="1">Allocators!L505</f>
        <v>3.5560526979171946E-3</v>
      </c>
      <c r="K366" s="8">
        <f ca="1">Allocators!M505</f>
        <v>1.4740697452073436E-4</v>
      </c>
      <c r="L366" s="8">
        <f ca="1">Allocators!N505</f>
        <v>2.2079464570013401E-3</v>
      </c>
      <c r="M366" s="8">
        <f ca="1">Allocators!O505</f>
        <v>3.2432952090241413E-2</v>
      </c>
      <c r="N366" s="8">
        <f ca="1">Allocators!P505</f>
        <v>0.12236113247430326</v>
      </c>
      <c r="O366" s="8">
        <f ca="1">Allocators!Q505</f>
        <v>1.6707856598644755E-2</v>
      </c>
      <c r="P366" s="8">
        <f ca="1">Allocators!R505</f>
        <v>2.0623225771358444E-2</v>
      </c>
      <c r="Q366" s="8">
        <f ca="1">Allocators!S505</f>
        <v>3.2917733806917866E-4</v>
      </c>
      <c r="R366" s="8">
        <f ca="1">Allocators!T505</f>
        <v>2.5597880971630596E-4</v>
      </c>
      <c r="S366" s="8">
        <f ca="1">Allocators!U505</f>
        <v>1.6074170606983566E-2</v>
      </c>
      <c r="T366" s="8">
        <f ca="1">Allocators!V505</f>
        <v>2.0351922537051653E-3</v>
      </c>
    </row>
    <row r="367" spans="1:20"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</row>
    <row r="368" spans="1:20">
      <c r="A368" s="14" t="str">
        <f>CONCATENATE(Allocators!A806," ",Allocators!B806)</f>
        <v>REV_RENT PRODUCTION</v>
      </c>
      <c r="B368" s="8">
        <f>+Allocators!D806</f>
        <v>8.480583753739163E-3</v>
      </c>
      <c r="C368" s="8">
        <f>+Allocators!E806</f>
        <v>4.7084751134286494E-3</v>
      </c>
      <c r="D368" s="8">
        <f>+Allocators!F806</f>
        <v>2.166598981652267E-4</v>
      </c>
      <c r="E368" s="8">
        <f>+Allocators!G806</f>
        <v>7.1373991370666395E-4</v>
      </c>
      <c r="F368" s="8">
        <f>+Allocators!H806</f>
        <v>1.7834081893863038E-5</v>
      </c>
      <c r="G368" s="8">
        <f>+Allocators!I806</f>
        <v>2.2957767555317382E-6</v>
      </c>
      <c r="H368" s="8">
        <f>+Allocators!J806</f>
        <v>5.4295159970286068E-4</v>
      </c>
      <c r="I368" s="8">
        <f>+Allocators!K806</f>
        <v>9.8275271217179469E-5</v>
      </c>
      <c r="J368" s="8">
        <f>+Allocators!L806</f>
        <v>3.8012181067933123E-5</v>
      </c>
      <c r="K368" s="8">
        <f>+Allocators!M806</f>
        <v>8.1903798145925072E-7</v>
      </c>
      <c r="L368" s="8">
        <f>+Allocators!N806</f>
        <v>1.7240695552569779E-5</v>
      </c>
      <c r="M368" s="8">
        <f>+Allocators!O806</f>
        <v>2.7450184419478739E-4</v>
      </c>
      <c r="N368" s="8">
        <f>+Allocators!P806</f>
        <v>1.4886794421805352E-3</v>
      </c>
      <c r="O368" s="8">
        <f>+Allocators!Q806</f>
        <v>1.958695096018063E-4</v>
      </c>
      <c r="P368" s="8">
        <f>+Allocators!R806</f>
        <v>1.600236191536838E-4</v>
      </c>
      <c r="Q368" s="8">
        <f>+Allocators!S806</f>
        <v>3.3263602066229308E-6</v>
      </c>
      <c r="R368" s="8">
        <f>+Allocators!T806</f>
        <v>1.8794089297909969E-6</v>
      </c>
      <c r="S368" s="8">
        <f>+Allocators!U806</f>
        <v>0</v>
      </c>
      <c r="T368" s="8">
        <f>+Allocators!V806</f>
        <v>0</v>
      </c>
    </row>
    <row r="369" spans="1:20">
      <c r="A369" s="14" t="str">
        <f>CONCATENATE(Allocators!A807," ",Allocators!B807)</f>
        <v>REV_RENT BULKTRAN</v>
      </c>
      <c r="B369" s="8">
        <f>+Allocators!D807</f>
        <v>-5.6757136950762897E-3</v>
      </c>
      <c r="C369" s="8">
        <f>+Allocators!E807</f>
        <v>-2.795760024897862E-3</v>
      </c>
      <c r="D369" s="8">
        <f>+Allocators!F807</f>
        <v>-1.3820440790746367E-4</v>
      </c>
      <c r="E369" s="8">
        <f>+Allocators!G807</f>
        <v>-5.0623482556189396E-4</v>
      </c>
      <c r="F369" s="8">
        <f>+Allocators!H807</f>
        <v>-1.5934474973708473E-5</v>
      </c>
      <c r="G369" s="8">
        <f>+Allocators!I807</f>
        <v>-1.4942840753851503E-6</v>
      </c>
      <c r="H369" s="8">
        <f>+Allocators!J807</f>
        <v>-3.8481721770275754E-4</v>
      </c>
      <c r="I369" s="8">
        <f>+Allocators!K807</f>
        <v>-7.1702658902895067E-5</v>
      </c>
      <c r="J369" s="8">
        <f>+Allocators!L807</f>
        <v>-3.2401096454675088E-5</v>
      </c>
      <c r="K369" s="8">
        <f>+Allocators!M807</f>
        <v>-1.4570410893303205E-6</v>
      </c>
      <c r="L369" s="8">
        <f>+Allocators!N807</f>
        <v>-1.3442651061615808E-5</v>
      </c>
      <c r="M369" s="8">
        <f>+Allocators!O807</f>
        <v>-2.199866942396808E-4</v>
      </c>
      <c r="N369" s="8">
        <f>+Allocators!P807</f>
        <v>-1.1626358603405516E-3</v>
      </c>
      <c r="O369" s="8">
        <f>+Allocators!Q807</f>
        <v>-2.0995276654390226E-4</v>
      </c>
      <c r="P369" s="8">
        <f>+Allocators!R807</f>
        <v>-1.1817675692835578E-4</v>
      </c>
      <c r="Q369" s="8">
        <f>+Allocators!S807</f>
        <v>-1.9794155060003602E-6</v>
      </c>
      <c r="R369" s="8">
        <f>+Allocators!T807</f>
        <v>-1.5335188902111896E-6</v>
      </c>
      <c r="S369" s="8">
        <f>+Allocators!U807</f>
        <v>0</v>
      </c>
      <c r="T369" s="8">
        <f>+Allocators!V807</f>
        <v>0</v>
      </c>
    </row>
    <row r="370" spans="1:20">
      <c r="A370" s="14" t="str">
        <f>CONCATENATE(Allocators!A808," ",Allocators!B808)</f>
        <v>REV_RENT SUBTRAN</v>
      </c>
      <c r="B370" s="8">
        <f>+Allocators!D808</f>
        <v>-1.2484215923170123E-3</v>
      </c>
      <c r="C370" s="8">
        <f>+Allocators!E808</f>
        <v>-6.0781581510463401E-4</v>
      </c>
      <c r="D370" s="8">
        <f>+Allocators!F808</f>
        <v>-2.9333986354435749E-5</v>
      </c>
      <c r="E370" s="8">
        <f>+Allocators!G808</f>
        <v>-1.0671560806093339E-4</v>
      </c>
      <c r="F370" s="8">
        <f>+Allocators!H808</f>
        <v>-3.2963447266332718E-6</v>
      </c>
      <c r="G370" s="8">
        <f>+Allocators!I808</f>
        <v>-4.105423024216709E-7</v>
      </c>
      <c r="H370" s="8">
        <f>+Allocators!J808</f>
        <v>-8.0625309835252908E-5</v>
      </c>
      <c r="I370" s="8">
        <f>+Allocators!K808</f>
        <v>-1.4988151060568032E-5</v>
      </c>
      <c r="J370" s="8">
        <f>+Allocators!L808</f>
        <v>-8.9181284706394747E-6</v>
      </c>
      <c r="K370" s="8">
        <f>+Allocators!M808</f>
        <v>0</v>
      </c>
      <c r="L370" s="8">
        <f>+Allocators!N808</f>
        <v>-2.8152973815145527E-6</v>
      </c>
      <c r="M370" s="8">
        <f>+Allocators!O808</f>
        <v>-4.608802551440125E-5</v>
      </c>
      <c r="N370" s="8">
        <f>+Allocators!P808</f>
        <v>-3.2108066876970287E-4</v>
      </c>
      <c r="O370" s="8">
        <f>+Allocators!Q808</f>
        <v>0</v>
      </c>
      <c r="P370" s="8">
        <f>+Allocators!R808</f>
        <v>-2.4265856136181892E-5</v>
      </c>
      <c r="Q370" s="8">
        <f>+Allocators!S808</f>
        <v>-4.0451248104600618E-7</v>
      </c>
      <c r="R370" s="8">
        <f>+Allocators!T808</f>
        <v>-3.2403745861685378E-7</v>
      </c>
      <c r="S370" s="8">
        <f>+Allocators!U808</f>
        <v>-1.1017966315941188E-6</v>
      </c>
      <c r="T370" s="8">
        <f>+Allocators!V808</f>
        <v>-2.3751202843664828E-7</v>
      </c>
    </row>
    <row r="371" spans="1:20">
      <c r="A371" s="14" t="str">
        <f>CONCATENATE(Allocators!A809," ",Allocators!B809)</f>
        <v>REV_RENT DISTPRI</v>
      </c>
      <c r="B371" s="8">
        <f>+Allocators!D809</f>
        <v>0.56613602042343281</v>
      </c>
      <c r="C371" s="8">
        <f>+Allocators!E809</f>
        <v>0.3783728484488153</v>
      </c>
      <c r="D371" s="8">
        <f>+Allocators!F809</f>
        <v>1.7835508319579724E-2</v>
      </c>
      <c r="E371" s="8">
        <f>+Allocators!G809</f>
        <v>6.4761825333491632E-2</v>
      </c>
      <c r="F371" s="8">
        <f>+Allocators!H809</f>
        <v>2.0014773866595991E-3</v>
      </c>
      <c r="G371" s="8">
        <f>+Allocators!I809</f>
        <v>0</v>
      </c>
      <c r="H371" s="8">
        <f>+Allocators!J809</f>
        <v>4.8560049600911495E-2</v>
      </c>
      <c r="I371" s="8">
        <f>+Allocators!K809</f>
        <v>9.0443125059705837E-3</v>
      </c>
      <c r="J371" s="8">
        <f>+Allocators!L809</f>
        <v>0</v>
      </c>
      <c r="K371" s="8">
        <f>+Allocators!M809</f>
        <v>0</v>
      </c>
      <c r="L371" s="8">
        <f>+Allocators!N809</f>
        <v>1.7311358429887244E-3</v>
      </c>
      <c r="M371" s="8">
        <f>+Allocators!O809</f>
        <v>2.791930385341403E-2</v>
      </c>
      <c r="N371" s="8">
        <f>+Allocators!P809</f>
        <v>0</v>
      </c>
      <c r="O371" s="8">
        <f>+Allocators!Q809</f>
        <v>0</v>
      </c>
      <c r="P371" s="8">
        <f>+Allocators!R809</f>
        <v>1.4643086561620274E-2</v>
      </c>
      <c r="Q371" s="8">
        <f>+Allocators!S809</f>
        <v>2.4430400439629473E-4</v>
      </c>
      <c r="R371" s="8">
        <f>+Allocators!T809</f>
        <v>1.979271786052103E-4</v>
      </c>
      <c r="S371" s="8">
        <f>+Allocators!U809</f>
        <v>6.7807101596291071E-4</v>
      </c>
      <c r="T371" s="8">
        <f>+Allocators!V809</f>
        <v>1.4617037101705136E-4</v>
      </c>
    </row>
    <row r="372" spans="1:20">
      <c r="A372" s="14" t="str">
        <f>CONCATENATE(Allocators!A810," ",Allocators!B810)</f>
        <v>REV_RENT DISTSEC</v>
      </c>
      <c r="B372" s="8">
        <f>+Allocators!D810</f>
        <v>0.41430248813323034</v>
      </c>
      <c r="C372" s="8">
        <f>+Allocators!E810</f>
        <v>0.30977457178028134</v>
      </c>
      <c r="D372" s="8">
        <f>+Allocators!F810</f>
        <v>1.4934330833585941E-2</v>
      </c>
      <c r="E372" s="8">
        <f>+Allocators!G810</f>
        <v>4.5063099819550166E-2</v>
      </c>
      <c r="F372" s="8">
        <f>+Allocators!H810</f>
        <v>0</v>
      </c>
      <c r="G372" s="8">
        <f>+Allocators!I810</f>
        <v>0</v>
      </c>
      <c r="H372" s="8">
        <f>+Allocators!J810</f>
        <v>2.8714382601328532E-2</v>
      </c>
      <c r="I372" s="8">
        <f>+Allocators!K810</f>
        <v>0</v>
      </c>
      <c r="J372" s="8">
        <f>+Allocators!L810</f>
        <v>0</v>
      </c>
      <c r="K372" s="8">
        <f>+Allocators!M810</f>
        <v>0</v>
      </c>
      <c r="L372" s="8">
        <f>+Allocators!N810</f>
        <v>7.7637666660117493E-4</v>
      </c>
      <c r="M372" s="8">
        <f>+Allocators!O810</f>
        <v>0</v>
      </c>
      <c r="N372" s="8">
        <f>+Allocators!P810</f>
        <v>0</v>
      </c>
      <c r="O372" s="8">
        <f>+Allocators!Q810</f>
        <v>0</v>
      </c>
      <c r="P372" s="8">
        <f>+Allocators!R810</f>
        <v>1.0591130403220312E-2</v>
      </c>
      <c r="Q372" s="8">
        <f>+Allocators!S810</f>
        <v>0</v>
      </c>
      <c r="R372" s="8">
        <f>+Allocators!T810</f>
        <v>1.0990450089816994E-4</v>
      </c>
      <c r="S372" s="8">
        <f>+Allocators!U810</f>
        <v>3.7316805151117087E-3</v>
      </c>
      <c r="T372" s="8">
        <f>+Allocators!V810</f>
        <v>6.0701101265296946E-4</v>
      </c>
    </row>
    <row r="373" spans="1:20">
      <c r="A373" s="14" t="str">
        <f>CONCATENATE(Allocators!A811," ",Allocators!B811)</f>
        <v>REV_RENT ENERGY</v>
      </c>
      <c r="B373" s="8">
        <f>+Allocators!D811</f>
        <v>0</v>
      </c>
      <c r="C373" s="8">
        <f>+Allocators!E811</f>
        <v>0</v>
      </c>
      <c r="D373" s="8">
        <f>+Allocators!F811</f>
        <v>0</v>
      </c>
      <c r="E373" s="8">
        <f>+Allocators!G811</f>
        <v>0</v>
      </c>
      <c r="F373" s="8">
        <f>+Allocators!H811</f>
        <v>0</v>
      </c>
      <c r="G373" s="8">
        <f>+Allocators!I811</f>
        <v>0</v>
      </c>
      <c r="H373" s="8">
        <f>+Allocators!J811</f>
        <v>0</v>
      </c>
      <c r="I373" s="8">
        <f>+Allocators!K811</f>
        <v>0</v>
      </c>
      <c r="J373" s="8">
        <f>+Allocators!L811</f>
        <v>0</v>
      </c>
      <c r="K373" s="8">
        <f>+Allocators!M811</f>
        <v>0</v>
      </c>
      <c r="L373" s="8">
        <f>+Allocators!N811</f>
        <v>0</v>
      </c>
      <c r="M373" s="8">
        <f>+Allocators!O811</f>
        <v>0</v>
      </c>
      <c r="N373" s="8">
        <f>+Allocators!P811</f>
        <v>0</v>
      </c>
      <c r="O373" s="8">
        <f>+Allocators!Q811</f>
        <v>0</v>
      </c>
      <c r="P373" s="8">
        <f>+Allocators!R811</f>
        <v>0</v>
      </c>
      <c r="Q373" s="8">
        <f>+Allocators!S811</f>
        <v>0</v>
      </c>
      <c r="R373" s="8">
        <f>+Allocators!T811</f>
        <v>0</v>
      </c>
      <c r="S373" s="8">
        <f>+Allocators!U811</f>
        <v>0</v>
      </c>
      <c r="T373" s="8">
        <f>+Allocators!V811</f>
        <v>0</v>
      </c>
    </row>
    <row r="374" spans="1:20">
      <c r="A374" s="14" t="str">
        <f>CONCATENATE(Allocators!A812," ",Allocators!B812)</f>
        <v>REV_RENT CUSTOMER</v>
      </c>
      <c r="B374" s="8">
        <f>+Allocators!D812</f>
        <v>1.8005042976991122E-2</v>
      </c>
      <c r="C374" s="8">
        <f>+Allocators!E812</f>
        <v>8.1951271789705762E-3</v>
      </c>
      <c r="D374" s="8">
        <f>+Allocators!F812</f>
        <v>2.206079872756572E-3</v>
      </c>
      <c r="E374" s="8">
        <f>+Allocators!G812</f>
        <v>6.2578927771045454E-4</v>
      </c>
      <c r="F374" s="8">
        <f>+Allocators!H812</f>
        <v>2.0698953743276236E-4</v>
      </c>
      <c r="G374" s="8">
        <f>+Allocators!I812</f>
        <v>3.3621742618526862E-5</v>
      </c>
      <c r="H374" s="8">
        <f>+Allocators!J812</f>
        <v>1.8070474191823197E-4</v>
      </c>
      <c r="I374" s="8">
        <f>+Allocators!K812</f>
        <v>5.3743875883562297E-5</v>
      </c>
      <c r="J374" s="8">
        <f>+Allocators!L812</f>
        <v>1.1714311491632907E-4</v>
      </c>
      <c r="K374" s="8">
        <f>+Allocators!M812</f>
        <v>2.0588344163332673E-5</v>
      </c>
      <c r="L374" s="8">
        <f>+Allocators!N812</f>
        <v>1.2432980045722175E-6</v>
      </c>
      <c r="M374" s="8">
        <f>+Allocators!O812</f>
        <v>3.1881964560911539E-5</v>
      </c>
      <c r="N374" s="8">
        <f>+Allocators!P812</f>
        <v>1.7226916750326025E-4</v>
      </c>
      <c r="O374" s="8">
        <f>+Allocators!Q812</f>
        <v>3.08825795372741E-5</v>
      </c>
      <c r="P374" s="8">
        <f>+Allocators!R812</f>
        <v>5.0042333284243688E-5</v>
      </c>
      <c r="Q374" s="8">
        <f>+Allocators!S812</f>
        <v>9.1090242306460038E-7</v>
      </c>
      <c r="R374" s="8">
        <f>+Allocators!T812</f>
        <v>9.2345896767241895E-7</v>
      </c>
      <c r="S374" s="8">
        <f>+Allocators!U812</f>
        <v>5.4239701142255268E-3</v>
      </c>
      <c r="T374" s="8">
        <f>+Allocators!V812</f>
        <v>6.5313147211424889E-4</v>
      </c>
    </row>
    <row r="375" spans="1:20">
      <c r="A375" s="14" t="str">
        <f>CONCATENATE(Allocators!A813," ",Allocators!B813)</f>
        <v>REV_RENT TOTAL</v>
      </c>
      <c r="B375" s="8">
        <f>+Allocators!D813</f>
        <v>1</v>
      </c>
      <c r="C375" s="8">
        <f>+Allocators!E813</f>
        <v>0.69764744668149348</v>
      </c>
      <c r="D375" s="8">
        <f>+Allocators!F813</f>
        <v>3.5025040529825566E-2</v>
      </c>
      <c r="E375" s="8">
        <f>+Allocators!G813</f>
        <v>0.11055150391083608</v>
      </c>
      <c r="F375" s="8">
        <f>+Allocators!H813</f>
        <v>2.2070701862858832E-3</v>
      </c>
      <c r="G375" s="8">
        <f>+Allocators!I813</f>
        <v>3.4012692996251779E-5</v>
      </c>
      <c r="H375" s="8">
        <f>+Allocators!J813</f>
        <v>7.7532646016323106E-2</v>
      </c>
      <c r="I375" s="8">
        <f>+Allocators!K813</f>
        <v>9.1096408431078617E-3</v>
      </c>
      <c r="J375" s="8">
        <f>+Allocators!L813</f>
        <v>1.1383607105894764E-4</v>
      </c>
      <c r="K375" s="8">
        <f>+Allocators!M813</f>
        <v>1.9950341055461603E-5</v>
      </c>
      <c r="L375" s="8">
        <f>+Allocators!N813</f>
        <v>2.5097385547039113E-3</v>
      </c>
      <c r="M375" s="8">
        <f>+Allocators!O813</f>
        <v>2.7959612942415647E-2</v>
      </c>
      <c r="N375" s="8">
        <f>+Allocators!P813</f>
        <v>1.7723208057354085E-4</v>
      </c>
      <c r="O375" s="8">
        <f>+Allocators!Q813</f>
        <v>1.6799322595178146E-5</v>
      </c>
      <c r="P375" s="8">
        <f>+Allocators!R813</f>
        <v>2.5301840304213976E-2</v>
      </c>
      <c r="Q375" s="8">
        <f>+Allocators!S813</f>
        <v>2.4615733903893586E-4</v>
      </c>
      <c r="R375" s="8">
        <f>+Allocators!T813</f>
        <v>3.087769910520156E-4</v>
      </c>
      <c r="S375" s="8">
        <f>+Allocators!U813</f>
        <v>9.8326198486685529E-3</v>
      </c>
      <c r="T375" s="8">
        <f>+Allocators!V813</f>
        <v>1.4060753437558329E-3</v>
      </c>
    </row>
    <row r="376" spans="1:20"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</row>
    <row r="377" spans="1:20">
      <c r="A377" s="14" t="str">
        <f>CONCATENATE(Allocators!A823," ",Allocators!B823)</f>
        <v>REV PRODUCTION</v>
      </c>
      <c r="B377" s="8">
        <f ca="1">+Allocators!D823</f>
        <v>0.31744354897541915</v>
      </c>
      <c r="C377" s="8">
        <f ca="1">+Allocators!E823</f>
        <v>0.14739566114026045</v>
      </c>
      <c r="D377" s="8">
        <f ca="1">+Allocators!F823</f>
        <v>1.014387202588962E-2</v>
      </c>
      <c r="E377" s="8">
        <f ca="1">+Allocators!G823</f>
        <v>3.2387866407565559E-2</v>
      </c>
      <c r="F377" s="8">
        <f ca="1">+Allocators!H823</f>
        <v>8.2442658782193811E-4</v>
      </c>
      <c r="G377" s="8">
        <f ca="1">+Allocators!I823</f>
        <v>9.5790915148032905E-5</v>
      </c>
      <c r="H377" s="8">
        <f ca="1">+Allocators!J823</f>
        <v>2.4763791823533117E-2</v>
      </c>
      <c r="I377" s="8">
        <f ca="1">+Allocators!K823</f>
        <v>4.7507926729923175E-3</v>
      </c>
      <c r="J377" s="8">
        <f ca="1">+Allocators!L823</f>
        <v>1.9085694161466173E-3</v>
      </c>
      <c r="K377" s="8">
        <f ca="1">+Allocators!M823</f>
        <v>5.5848095095431974E-5</v>
      </c>
      <c r="L377" s="8">
        <f ca="1">+Allocators!N823</f>
        <v>6.7877599023695803E-4</v>
      </c>
      <c r="M377" s="8">
        <f ca="1">+Allocators!O823</f>
        <v>1.1869790516796605E-2</v>
      </c>
      <c r="N377" s="8">
        <f ca="1">+Allocators!P823</f>
        <v>6.5991250069054749E-2</v>
      </c>
      <c r="O377" s="8">
        <f ca="1">+Allocators!Q823</f>
        <v>9.4898363198107783E-3</v>
      </c>
      <c r="P377" s="8">
        <f ca="1">+Allocators!R823</f>
        <v>6.8665258728347342E-3</v>
      </c>
      <c r="Q377" s="8">
        <f ca="1">+Allocators!S823</f>
        <v>1.1923427824672121E-4</v>
      </c>
      <c r="R377" s="8">
        <f ca="1">+Allocators!T823</f>
        <v>1.015168439855338E-4</v>
      </c>
      <c r="S377" s="8">
        <f ca="1">+Allocators!U823</f>
        <v>0</v>
      </c>
      <c r="T377" s="8">
        <f ca="1">+Allocators!V823</f>
        <v>0</v>
      </c>
    </row>
    <row r="378" spans="1:20">
      <c r="A378" s="14" t="str">
        <f>CONCATENATE(Allocators!A824," ",Allocators!B824)</f>
        <v>REV BULKTRAN</v>
      </c>
      <c r="B378" s="8">
        <f ca="1">+Allocators!D824</f>
        <v>5.7277268709656257E-2</v>
      </c>
      <c r="C378" s="8">
        <f ca="1">+Allocators!E824</f>
        <v>1.5695429514505286E-2</v>
      </c>
      <c r="D378" s="8">
        <f ca="1">+Allocators!F824</f>
        <v>2.2613781906263967E-3</v>
      </c>
      <c r="E378" s="8">
        <f ca="1">+Allocators!G824</f>
        <v>7.5472372284817431E-3</v>
      </c>
      <c r="F378" s="8">
        <f ca="1">+Allocators!H824</f>
        <v>2.4802301435245601E-4</v>
      </c>
      <c r="G378" s="8">
        <f ca="1">+Allocators!I824</f>
        <v>5.1156249561235158E-5</v>
      </c>
      <c r="H378" s="8">
        <f ca="1">+Allocators!J824</f>
        <v>5.7317142413758236E-3</v>
      </c>
      <c r="I378" s="8">
        <f ca="1">+Allocators!K824</f>
        <v>1.1702296414291234E-3</v>
      </c>
      <c r="J378" s="8">
        <f ca="1">+Allocators!L824</f>
        <v>5.5482281501494698E-4</v>
      </c>
      <c r="K378" s="8">
        <f ca="1">+Allocators!M824</f>
        <v>3.4079232408376856E-5</v>
      </c>
      <c r="L378" s="8">
        <f ca="1">+Allocators!N824</f>
        <v>1.3887860766276632E-4</v>
      </c>
      <c r="M378" s="8">
        <f ca="1">+Allocators!O824</f>
        <v>2.8938347922809809E-3</v>
      </c>
      <c r="N378" s="8">
        <f ca="1">+Allocators!P824</f>
        <v>1.6140016430792471E-2</v>
      </c>
      <c r="O378" s="8">
        <f ca="1">+Allocators!Q824</f>
        <v>3.2175917308094716E-3</v>
      </c>
      <c r="P378" s="8">
        <f ca="1">+Allocators!R824</f>
        <v>1.5439885446420791E-3</v>
      </c>
      <c r="Q378" s="8">
        <f ca="1">+Allocators!S824</f>
        <v>1.8048994433456456E-5</v>
      </c>
      <c r="R378" s="8">
        <f ca="1">+Allocators!T824</f>
        <v>3.0839481279642828E-5</v>
      </c>
      <c r="S378" s="8">
        <f ca="1">+Allocators!U824</f>
        <v>0</v>
      </c>
      <c r="T378" s="8">
        <f ca="1">+Allocators!V824</f>
        <v>0</v>
      </c>
    </row>
    <row r="379" spans="1:20">
      <c r="A379" s="14" t="str">
        <f>CONCATENATE(Allocators!A825," ",Allocators!B825)</f>
        <v>REV SUBTRAN</v>
      </c>
      <c r="B379" s="8">
        <f ca="1">+Allocators!D825</f>
        <v>1.2733101916634649E-2</v>
      </c>
      <c r="C379" s="8">
        <f ca="1">+Allocators!E825</f>
        <v>3.6040737037585186E-3</v>
      </c>
      <c r="D379" s="8">
        <f ca="1">+Allocators!F825</f>
        <v>4.7431370305652714E-4</v>
      </c>
      <c r="E379" s="8">
        <f ca="1">+Allocators!G825</f>
        <v>1.5782359693057579E-3</v>
      </c>
      <c r="F379" s="8">
        <f ca="1">+Allocators!H825</f>
        <v>5.0686161456064829E-5</v>
      </c>
      <c r="G379" s="8">
        <f ca="1">+Allocators!I825</f>
        <v>1.5966082473013535E-5</v>
      </c>
      <c r="H379" s="8">
        <f ca="1">+Allocators!J825</f>
        <v>1.1916479370080179E-3</v>
      </c>
      <c r="I379" s="8">
        <f ca="1">+Allocators!K825</f>
        <v>2.4172949699388118E-4</v>
      </c>
      <c r="J379" s="8">
        <f ca="1">+Allocators!L825</f>
        <v>1.5040384090959198E-4</v>
      </c>
      <c r="K379" s="8">
        <f ca="1">+Allocators!M825</f>
        <v>0</v>
      </c>
      <c r="L379" s="8">
        <f ca="1">+Allocators!N825</f>
        <v>2.9357371510082945E-5</v>
      </c>
      <c r="M379" s="8">
        <f ca="1">+Allocators!O825</f>
        <v>6.0457199963586902E-4</v>
      </c>
      <c r="N379" s="8">
        <f ca="1">+Allocators!P825</f>
        <v>4.4360404970256312E-3</v>
      </c>
      <c r="O379" s="8">
        <f ca="1">+Allocators!Q825</f>
        <v>0</v>
      </c>
      <c r="P379" s="8">
        <f ca="1">+Allocators!R825</f>
        <v>3.163520975259656E-4</v>
      </c>
      <c r="Q379" s="8">
        <f ca="1">+Allocators!S825</f>
        <v>3.7498463812777875E-6</v>
      </c>
      <c r="R379" s="8">
        <f ca="1">+Allocators!T825</f>
        <v>6.403871841183782E-6</v>
      </c>
      <c r="S379" s="8">
        <f ca="1">+Allocators!U825</f>
        <v>2.421248053767161E-5</v>
      </c>
      <c r="T379" s="8">
        <f ca="1">+Allocators!V825</f>
        <v>5.3568572155923452E-6</v>
      </c>
    </row>
    <row r="380" spans="1:20">
      <c r="A380" s="14" t="str">
        <f>CONCATENATE(Allocators!A826," ",Allocators!B826)</f>
        <v>REV DISTPRI</v>
      </c>
      <c r="B380" s="8">
        <f ca="1">+Allocators!D826</f>
        <v>0.11142711618608538</v>
      </c>
      <c r="C380" s="8">
        <f ca="1">+Allocators!E826</f>
        <v>6.2341667514119833E-2</v>
      </c>
      <c r="D380" s="8">
        <f ca="1">+Allocators!F826</f>
        <v>4.984045018250771E-3</v>
      </c>
      <c r="E380" s="8">
        <f ca="1">+Allocators!G826</f>
        <v>1.7070990776996593E-2</v>
      </c>
      <c r="F380" s="8">
        <f ca="1">+Allocators!H826</f>
        <v>5.2830230949862109E-4</v>
      </c>
      <c r="G380" s="8">
        <f ca="1">+Allocators!I826</f>
        <v>0</v>
      </c>
      <c r="H380" s="8">
        <f ca="1">+Allocators!J826</f>
        <v>1.2842107554600328E-2</v>
      </c>
      <c r="I380" s="8">
        <f ca="1">+Allocators!K826</f>
        <v>2.5481744479177101E-3</v>
      </c>
      <c r="J380" s="8">
        <f ca="1">+Allocators!L826</f>
        <v>0</v>
      </c>
      <c r="K380" s="8">
        <f ca="1">+Allocators!M826</f>
        <v>0</v>
      </c>
      <c r="L380" s="8">
        <f ca="1">+Allocators!N826</f>
        <v>3.7003204997893615E-4</v>
      </c>
      <c r="M380" s="8">
        <f ca="1">+Allocators!O826</f>
        <v>6.7777299680864614E-3</v>
      </c>
      <c r="N380" s="8">
        <f ca="1">+Allocators!P826</f>
        <v>0</v>
      </c>
      <c r="O380" s="8">
        <f ca="1">+Allocators!Q826</f>
        <v>0</v>
      </c>
      <c r="P380" s="8">
        <f ca="1">+Allocators!R826</f>
        <v>3.5625949489000537E-3</v>
      </c>
      <c r="Q380" s="8">
        <f ca="1">+Allocators!S826</f>
        <v>4.899322725238476E-5</v>
      </c>
      <c r="R380" s="8">
        <f ca="1">+Allocators!T826</f>
        <v>6.3396737414655815E-5</v>
      </c>
      <c r="S380" s="8">
        <f ca="1">+Allocators!U826</f>
        <v>2.3792317950359378E-4</v>
      </c>
      <c r="T380" s="8">
        <f ca="1">+Allocators!V826</f>
        <v>5.1158453565421157E-5</v>
      </c>
    </row>
    <row r="381" spans="1:20">
      <c r="A381" s="14" t="str">
        <f>CONCATENATE(Allocators!A827," ",Allocators!B827)</f>
        <v>REV DISTSEC</v>
      </c>
      <c r="B381" s="8">
        <f ca="1">+Allocators!D827</f>
        <v>4.9025466531836238E-2</v>
      </c>
      <c r="C381" s="8">
        <f ca="1">+Allocators!E827</f>
        <v>3.1059125393988581E-2</v>
      </c>
      <c r="D381" s="8">
        <f ca="1">+Allocators!F827</f>
        <v>2.6936030350948855E-3</v>
      </c>
      <c r="E381" s="8">
        <f ca="1">+Allocators!G827</f>
        <v>7.6312758077004203E-3</v>
      </c>
      <c r="F381" s="8">
        <f ca="1">+Allocators!H827</f>
        <v>0</v>
      </c>
      <c r="G381" s="8">
        <f ca="1">+Allocators!I827</f>
        <v>0</v>
      </c>
      <c r="H381" s="8">
        <f ca="1">+Allocators!J827</f>
        <v>4.8750402725838979E-3</v>
      </c>
      <c r="I381" s="8">
        <f ca="1">+Allocators!K827</f>
        <v>0</v>
      </c>
      <c r="J381" s="8">
        <f ca="1">+Allocators!L827</f>
        <v>0</v>
      </c>
      <c r="K381" s="8">
        <f ca="1">+Allocators!M827</f>
        <v>0</v>
      </c>
      <c r="L381" s="8">
        <f ca="1">+Allocators!N827</f>
        <v>1.0457844990139434E-4</v>
      </c>
      <c r="M381" s="8">
        <f ca="1">+Allocators!O827</f>
        <v>0</v>
      </c>
      <c r="N381" s="8">
        <f ca="1">+Allocators!P827</f>
        <v>0</v>
      </c>
      <c r="O381" s="8">
        <f ca="1">+Allocators!Q827</f>
        <v>0</v>
      </c>
      <c r="P381" s="8">
        <f ca="1">+Allocators!R827</f>
        <v>1.6444776099754776E-3</v>
      </c>
      <c r="Q381" s="8">
        <f ca="1">+Allocators!S827</f>
        <v>0</v>
      </c>
      <c r="R381" s="8">
        <f ca="1">+Allocators!T827</f>
        <v>2.2940970016883509E-5</v>
      </c>
      <c r="S381" s="8">
        <f ca="1">+Allocators!U827</f>
        <v>8.5498043380194313E-4</v>
      </c>
      <c r="T381" s="8">
        <f ca="1">+Allocators!V827</f>
        <v>1.3944455877275551E-4</v>
      </c>
    </row>
    <row r="382" spans="1:20">
      <c r="A382" s="14" t="str">
        <f>CONCATENATE(Allocators!A828," ",Allocators!B828)</f>
        <v>REV ENERGY</v>
      </c>
      <c r="B382" s="8">
        <f ca="1">+Allocators!D828</f>
        <v>0.41213570882417455</v>
      </c>
      <c r="C382" s="8">
        <f ca="1">+Allocators!E828</f>
        <v>0.1566675044837684</v>
      </c>
      <c r="D382" s="8">
        <f ca="1">+Allocators!F828</f>
        <v>1.003435270183663E-2</v>
      </c>
      <c r="E382" s="8">
        <f ca="1">+Allocators!G828</f>
        <v>3.3616123797437898E-2</v>
      </c>
      <c r="F382" s="8">
        <f ca="1">+Allocators!H828</f>
        <v>9.8053576030113763E-4</v>
      </c>
      <c r="G382" s="8">
        <f ca="1">+Allocators!I828</f>
        <v>5.4946509922730701E-5</v>
      </c>
      <c r="H382" s="8">
        <f ca="1">+Allocators!J828</f>
        <v>3.1018087131937083E-2</v>
      </c>
      <c r="I382" s="8">
        <f ca="1">+Allocators!K828</f>
        <v>5.8644364304104354E-3</v>
      </c>
      <c r="J382" s="8">
        <f ca="1">+Allocators!L828</f>
        <v>2.5999787626975516E-3</v>
      </c>
      <c r="K382" s="8">
        <f ca="1">+Allocators!M828</f>
        <v>1.2159686156703051E-4</v>
      </c>
      <c r="L382" s="8">
        <f ca="1">+Allocators!N828</f>
        <v>1.1668917791501387E-3</v>
      </c>
      <c r="M382" s="8">
        <f ca="1">+Allocators!O828</f>
        <v>2.016588469516277E-2</v>
      </c>
      <c r="N382" s="8">
        <f ca="1">+Allocators!P828</f>
        <v>0.11578662998186759</v>
      </c>
      <c r="O382" s="8">
        <f ca="1">+Allocators!Q828</f>
        <v>2.1361382215474109E-2</v>
      </c>
      <c r="P382" s="8">
        <f ca="1">+Allocators!R828</f>
        <v>8.2659561355067062E-3</v>
      </c>
      <c r="Q382" s="8">
        <f ca="1">+Allocators!S828</f>
        <v>1.3400213698595045E-4</v>
      </c>
      <c r="R382" s="8">
        <f ca="1">+Allocators!T828</f>
        <v>1.5240213212609608E-4</v>
      </c>
      <c r="S382" s="8">
        <f ca="1">+Allocators!U828</f>
        <v>3.5057445405083064E-3</v>
      </c>
      <c r="T382" s="8">
        <f ca="1">+Allocators!V828</f>
        <v>6.3925276751401175E-4</v>
      </c>
    </row>
    <row r="383" spans="1:20">
      <c r="A383" s="14" t="str">
        <f>CONCATENATE(Allocators!A829," ",Allocators!B829)</f>
        <v>REV CUSTOMER</v>
      </c>
      <c r="B383" s="8">
        <f ca="1">+Allocators!D829</f>
        <v>3.9957788856193853E-2</v>
      </c>
      <c r="C383" s="8">
        <f ca="1">+Allocators!E829</f>
        <v>1.8654613366764394E-2</v>
      </c>
      <c r="D383" s="8">
        <f ca="1">+Allocators!F829</f>
        <v>5.5226190660270947E-3</v>
      </c>
      <c r="E383" s="8">
        <f ca="1">+Allocators!G829</f>
        <v>1.5041285419093913E-3</v>
      </c>
      <c r="F383" s="8">
        <f ca="1">+Allocators!H829</f>
        <v>4.0044380208197495E-4</v>
      </c>
      <c r="G383" s="8">
        <f ca="1">+Allocators!I829</f>
        <v>8.9723221972280869E-5</v>
      </c>
      <c r="H383" s="8">
        <f ca="1">+Allocators!J829</f>
        <v>3.740958337516547E-4</v>
      </c>
      <c r="I383" s="8">
        <f ca="1">+Allocators!K829</f>
        <v>1.1426639310568623E-4</v>
      </c>
      <c r="J383" s="8">
        <f ca="1">+Allocators!L829</f>
        <v>2.4555799166117487E-4</v>
      </c>
      <c r="K383" s="8">
        <f ca="1">+Allocators!M829</f>
        <v>5.3533926069707292E-5</v>
      </c>
      <c r="L383" s="8">
        <f ca="1">+Allocators!N829</f>
        <v>2.1069369914738837E-6</v>
      </c>
      <c r="M383" s="8">
        <f ca="1">+Allocators!O829</f>
        <v>5.8498659109262294E-5</v>
      </c>
      <c r="N383" s="8">
        <f ca="1">+Allocators!P829</f>
        <v>3.1340306403111935E-4</v>
      </c>
      <c r="O383" s="8">
        <f ca="1">+Allocators!Q829</f>
        <v>5.9190506631841806E-5</v>
      </c>
      <c r="P383" s="8">
        <f ca="1">+Allocators!R829</f>
        <v>9.5038393349174244E-5</v>
      </c>
      <c r="Q383" s="8">
        <f ca="1">+Allocators!S829</f>
        <v>1.3755708523245641E-6</v>
      </c>
      <c r="R383" s="8">
        <f ca="1">+Allocators!T829</f>
        <v>2.6067646867617628E-6</v>
      </c>
      <c r="S383" s="8">
        <f ca="1">+Allocators!U829</f>
        <v>1.068116164831142E-2</v>
      </c>
      <c r="T383" s="8">
        <f ca="1">+Allocators!V829</f>
        <v>1.7854251688871135E-3</v>
      </c>
    </row>
    <row r="384" spans="1:20">
      <c r="A384" s="14" t="str">
        <f>CONCATENATE(Allocators!A830," ",Allocators!B830)</f>
        <v>REV TOTAL</v>
      </c>
      <c r="B384" s="8">
        <f ca="1">+Allocators!D830</f>
        <v>1</v>
      </c>
      <c r="C384" s="8">
        <f ca="1">+Allocators!E830</f>
        <v>0.4354180751171654</v>
      </c>
      <c r="D384" s="8">
        <f ca="1">+Allocators!F830</f>
        <v>3.6114183740781923E-2</v>
      </c>
      <c r="E384" s="8">
        <f ca="1">+Allocators!G830</f>
        <v>0.10133585852939737</v>
      </c>
      <c r="F384" s="8">
        <f ca="1">+Allocators!H830</f>
        <v>3.0324176355121927E-3</v>
      </c>
      <c r="G384" s="8">
        <f ca="1">+Allocators!I830</f>
        <v>3.0758297907729345E-4</v>
      </c>
      <c r="H384" s="8">
        <f ca="1">+Allocators!J830</f>
        <v>8.0796484794789902E-2</v>
      </c>
      <c r="I384" s="8">
        <f ca="1">+Allocators!K830</f>
        <v>1.4689629082849152E-2</v>
      </c>
      <c r="J384" s="8">
        <f ca="1">+Allocators!L830</f>
        <v>5.4593328264298819E-3</v>
      </c>
      <c r="K384" s="8">
        <f ca="1">+Allocators!M830</f>
        <v>2.6505811514054655E-4</v>
      </c>
      <c r="L384" s="8">
        <f ca="1">+Allocators!N830</f>
        <v>2.4906211854317504E-3</v>
      </c>
      <c r="M384" s="8">
        <f ca="1">+Allocators!O830</f>
        <v>4.2370310631071953E-2</v>
      </c>
      <c r="N384" s="8">
        <f ca="1">+Allocators!P830</f>
        <v>0.20266734004277154</v>
      </c>
      <c r="O384" s="8">
        <f ca="1">+Allocators!Q830</f>
        <v>3.4128000772726201E-2</v>
      </c>
      <c r="P384" s="8">
        <f ca="1">+Allocators!R830</f>
        <v>2.2294933602734185E-2</v>
      </c>
      <c r="Q384" s="8">
        <f ca="1">+Allocators!S830</f>
        <v>3.254040541521152E-4</v>
      </c>
      <c r="R384" s="8">
        <f ca="1">+Allocators!T830</f>
        <v>3.8010680135075757E-4</v>
      </c>
      <c r="S384" s="8">
        <f ca="1">+Allocators!U830</f>
        <v>1.5304022282662935E-2</v>
      </c>
      <c r="T384" s="8">
        <f ca="1">+Allocators!V830</f>
        <v>2.6206378059548947E-3</v>
      </c>
    </row>
    <row r="385" spans="1:22"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</row>
    <row r="386" spans="1:22" s="59" customFormat="1">
      <c r="A386" s="59" t="str">
        <f>CONCATENATE(Allocators!A898," ",Allocators!B898)</f>
        <v>RSALE PRODUCTION</v>
      </c>
      <c r="B386" s="44">
        <f ca="1">+Allocators!D898</f>
        <v>0.44870260973137288</v>
      </c>
      <c r="C386" s="44">
        <f ca="1">+Allocators!E898</f>
        <v>0.20994627363388998</v>
      </c>
      <c r="D386" s="44">
        <f ca="1">+Allocators!F898</f>
        <v>1.3578445886565994E-2</v>
      </c>
      <c r="E386" s="44">
        <f ca="1">+Allocators!G898</f>
        <v>4.4638845487008971E-2</v>
      </c>
      <c r="F386" s="44">
        <f ca="1">+Allocators!H898</f>
        <v>1.1903280843130854E-3</v>
      </c>
      <c r="G386" s="44">
        <f ca="1">+Allocators!I898</f>
        <v>1.3250882525483982E-4</v>
      </c>
      <c r="H386" s="44">
        <f ca="1">+Allocators!J898</f>
        <v>3.4245727606411598E-2</v>
      </c>
      <c r="I386" s="44">
        <f ca="1">+Allocators!K898</f>
        <v>6.4804531937400992E-3</v>
      </c>
      <c r="J386" s="44">
        <f ca="1">+Allocators!L898</f>
        <v>2.6746596140344767E-3</v>
      </c>
      <c r="K386" s="44">
        <f ca="1">+Allocators!M898</f>
        <v>8.6731124543595482E-5</v>
      </c>
      <c r="L386" s="44">
        <f ca="1">+Allocators!N898</f>
        <v>9.8436867453737518E-4</v>
      </c>
      <c r="M386" s="44">
        <f ca="1">+Allocators!O898</f>
        <v>1.6934583456169112E-2</v>
      </c>
      <c r="N386" s="44">
        <f ca="1">+Allocators!P898</f>
        <v>9.3612833592924508E-2</v>
      </c>
      <c r="O386" s="44">
        <f ca="1">+Allocators!Q898</f>
        <v>1.4175018889831329E-2</v>
      </c>
      <c r="P386" s="44">
        <f ca="1">+Allocators!R898</f>
        <v>9.7141720463557284E-3</v>
      </c>
      <c r="Q386" s="44">
        <f ca="1">+Allocators!S898</f>
        <v>1.6749687778651651E-4</v>
      </c>
      <c r="R386" s="44">
        <f ca="1">+Allocators!T898</f>
        <v>1.4016273800577389E-4</v>
      </c>
      <c r="S386" s="44">
        <f ca="1">+Allocators!U898</f>
        <v>0</v>
      </c>
      <c r="T386" s="44">
        <f ca="1">+Allocators!V898</f>
        <v>0</v>
      </c>
      <c r="V386" s="44"/>
    </row>
    <row r="387" spans="1:22" s="59" customFormat="1">
      <c r="A387" s="59" t="str">
        <f>CONCATENATE(Allocators!A899," ",Allocators!B899)</f>
        <v>RSALE BULKTRAN</v>
      </c>
      <c r="B387" s="44">
        <f ca="1">+Allocators!D899</f>
        <v>-3.2336348208543884E-2</v>
      </c>
      <c r="C387" s="44">
        <f ca="1">+Allocators!E899</f>
        <v>-2.995423251072428E-2</v>
      </c>
      <c r="D387" s="44">
        <f ca="1">+Allocators!F899</f>
        <v>1.85136402682396E-4</v>
      </c>
      <c r="E387" s="44">
        <f ca="1">+Allocators!G899</f>
        <v>-1.4785023866392715E-4</v>
      </c>
      <c r="F387" s="44">
        <f ca="1">+Allocators!H899</f>
        <v>7.1712500727529653E-6</v>
      </c>
      <c r="G387" s="44">
        <f ca="1">+Allocators!I899</f>
        <v>3.2248452917387528E-5</v>
      </c>
      <c r="H387" s="44">
        <f ca="1">+Allocators!J899</f>
        <v>-1.1895600311241502E-4</v>
      </c>
      <c r="I387" s="44">
        <f ca="1">+Allocators!K899</f>
        <v>9.28143537414809E-5</v>
      </c>
      <c r="J387" s="44">
        <f ca="1">+Allocators!L899</f>
        <v>7.1516415886513417E-5</v>
      </c>
      <c r="K387" s="44">
        <f ca="1">+Allocators!M899</f>
        <v>1.356081692694707E-5</v>
      </c>
      <c r="L387" s="44">
        <f ca="1">+Allocators!N899</f>
        <v>-7.3539528881878168E-5</v>
      </c>
      <c r="M387" s="44">
        <f ca="1">+Allocators!O899</f>
        <v>-4.9984436998881296E-4</v>
      </c>
      <c r="N387" s="44">
        <f ca="1">+Allocators!P899</f>
        <v>-1.6946593827488108E-3</v>
      </c>
      <c r="O387" s="44">
        <f ca="1">+Allocators!Q899</f>
        <v>3.7593459161373051E-5</v>
      </c>
      <c r="P387" s="44">
        <f ca="1">+Allocators!R899</f>
        <v>-2.8231437061801618E-4</v>
      </c>
      <c r="Q387" s="44">
        <f ca="1">+Allocators!S899</f>
        <v>-1.3604815839578827E-5</v>
      </c>
      <c r="R387" s="44">
        <f ca="1">+Allocators!T899</f>
        <v>8.6118606449813711E-6</v>
      </c>
      <c r="S387" s="44">
        <f ca="1">+Allocators!U899</f>
        <v>0</v>
      </c>
      <c r="T387" s="44">
        <f ca="1">+Allocators!V899</f>
        <v>0</v>
      </c>
      <c r="V387" s="44"/>
    </row>
    <row r="388" spans="1:22" s="59" customFormat="1">
      <c r="A388" s="59" t="str">
        <f>CONCATENATE(Allocators!A900," ",Allocators!B900)</f>
        <v>RSALE SUBTRAN</v>
      </c>
      <c r="B388" s="44">
        <f ca="1">+Allocators!D900</f>
        <v>-6.9632199453293726E-3</v>
      </c>
      <c r="C388" s="44">
        <f ca="1">+Allocators!E900</f>
        <v>-6.2971524489202086E-3</v>
      </c>
      <c r="D388" s="44">
        <f ca="1">+Allocators!F900</f>
        <v>3.2943941310889315E-5</v>
      </c>
      <c r="E388" s="44">
        <f ca="1">+Allocators!G900</f>
        <v>-4.5530243259581992E-5</v>
      </c>
      <c r="F388" s="44">
        <f ca="1">+Allocators!H900</f>
        <v>7.7929234083807923E-7</v>
      </c>
      <c r="G388" s="44">
        <f ca="1">+Allocators!I900</f>
        <v>1.1023353501284307E-5</v>
      </c>
      <c r="H388" s="44">
        <f ca="1">+Allocators!J900</f>
        <v>-3.5382226661275633E-5</v>
      </c>
      <c r="I388" s="44">
        <f ca="1">+Allocators!K900</f>
        <v>1.6161036081548187E-5</v>
      </c>
      <c r="J388" s="44">
        <f ca="1">+Allocators!L900</f>
        <v>1.7081508738853607E-5</v>
      </c>
      <c r="K388" s="44">
        <f ca="1">+Allocators!M900</f>
        <v>0</v>
      </c>
      <c r="L388" s="44">
        <f ca="1">+Allocators!N900</f>
        <v>-1.5093741931940124E-5</v>
      </c>
      <c r="M388" s="44">
        <f ca="1">+Allocators!O900</f>
        <v>-1.0663475824005598E-4</v>
      </c>
      <c r="N388" s="44">
        <f ca="1">+Allocators!P900</f>
        <v>-4.9214509763431484E-4</v>
      </c>
      <c r="O388" s="44">
        <f ca="1">+Allocators!Q900</f>
        <v>0</v>
      </c>
      <c r="P388" s="44">
        <f ca="1">+Allocators!R900</f>
        <v>-5.8745346920809911E-5</v>
      </c>
      <c r="Q388" s="44">
        <f ca="1">+Allocators!S900</f>
        <v>-2.710555573707948E-6</v>
      </c>
      <c r="R388" s="44">
        <f ca="1">+Allocators!T900</f>
        <v>1.6917682261067509E-6</v>
      </c>
      <c r="S388" s="44">
        <f ca="1">+Allocators!U900</f>
        <v>8.500292018277877E-6</v>
      </c>
      <c r="T388" s="44">
        <f ca="1">+Allocators!V900</f>
        <v>1.9932815947235156E-6</v>
      </c>
      <c r="V388" s="44"/>
    </row>
    <row r="389" spans="1:22" s="59" customFormat="1">
      <c r="A389" s="59" t="str">
        <f>CONCATENATE(Allocators!A901," ",Allocators!B901)</f>
        <v>RSALE DISTPRI</v>
      </c>
      <c r="B389" s="44">
        <f ca="1">+Allocators!D901</f>
        <v>0.11599928960016667</v>
      </c>
      <c r="C389" s="44">
        <f ca="1">+Allocators!E901</f>
        <v>6.3466131057463362E-2</v>
      </c>
      <c r="D389" s="44">
        <f ca="1">+Allocators!F901</f>
        <v>5.2864707244110569E-3</v>
      </c>
      <c r="E389" s="44">
        <f ca="1">+Allocators!G901</f>
        <v>1.8256256765868666E-2</v>
      </c>
      <c r="F389" s="44">
        <f ca="1">+Allocators!H901</f>
        <v>5.6755477434105531E-4</v>
      </c>
      <c r="G389" s="44">
        <f ca="1">+Allocators!I901</f>
        <v>0</v>
      </c>
      <c r="H389" s="44">
        <f ca="1">+Allocators!J901</f>
        <v>1.3809404748318663E-2</v>
      </c>
      <c r="I389" s="44">
        <f ca="1">+Allocators!K901</f>
        <v>2.7260029761805977E-3</v>
      </c>
      <c r="J389" s="44">
        <f ca="1">+Allocators!L901</f>
        <v>0</v>
      </c>
      <c r="K389" s="44">
        <f ca="1">+Allocators!M901</f>
        <v>0</v>
      </c>
      <c r="L389" s="44">
        <f ca="1">+Allocators!N901</f>
        <v>3.9255642472998812E-4</v>
      </c>
      <c r="M389" s="44">
        <f ca="1">+Allocators!O901</f>
        <v>7.2317273572952024E-3</v>
      </c>
      <c r="N389" s="44">
        <f ca="1">+Allocators!P901</f>
        <v>0</v>
      </c>
      <c r="O389" s="44">
        <f ca="1">+Allocators!Q901</f>
        <v>0</v>
      </c>
      <c r="P389" s="44">
        <f ca="1">+Allocators!R901</f>
        <v>3.8269180563925108E-3</v>
      </c>
      <c r="Q389" s="44">
        <f ca="1">+Allocators!S901</f>
        <v>5.1980710039000246E-5</v>
      </c>
      <c r="R389" s="44">
        <f ca="1">+Allocators!T901</f>
        <v>6.9045311775324796E-5</v>
      </c>
      <c r="S389" s="44">
        <f ca="1">+Allocators!U901</f>
        <v>2.5931973216792117E-4</v>
      </c>
      <c r="T389" s="44">
        <f ca="1">+Allocators!V901</f>
        <v>5.5920961183284481E-5</v>
      </c>
      <c r="V389" s="44"/>
    </row>
    <row r="390" spans="1:22" s="59" customFormat="1">
      <c r="A390" s="59" t="str">
        <f>CONCATENATE(Allocators!A902," ",Allocators!B902)</f>
        <v>RSALE DISTSEC</v>
      </c>
      <c r="B390" s="44">
        <f ca="1">+Allocators!D902</f>
        <v>4.8486141146839322E-2</v>
      </c>
      <c r="C390" s="44">
        <f ca="1">+Allocators!E902</f>
        <v>2.978794850815876E-2</v>
      </c>
      <c r="D390" s="44">
        <f ca="1">+Allocators!F902</f>
        <v>2.7783240219254593E-3</v>
      </c>
      <c r="E390" s="44">
        <f ca="1">+Allocators!G902</f>
        <v>7.9250244670935072E-3</v>
      </c>
      <c r="F390" s="44">
        <f ca="1">+Allocators!H902</f>
        <v>0</v>
      </c>
      <c r="G390" s="44">
        <f ca="1">+Allocators!I902</f>
        <v>0</v>
      </c>
      <c r="H390" s="44">
        <f ca="1">+Allocators!J902</f>
        <v>5.0914043853009343E-3</v>
      </c>
      <c r="I390" s="44">
        <f ca="1">+Allocators!K902</f>
        <v>0</v>
      </c>
      <c r="J390" s="44">
        <f ca="1">+Allocators!L902</f>
        <v>0</v>
      </c>
      <c r="K390" s="44">
        <f ca="1">+Allocators!M902</f>
        <v>0</v>
      </c>
      <c r="L390" s="44">
        <f ca="1">+Allocators!N902</f>
        <v>1.0673434853809275E-4</v>
      </c>
      <c r="M390" s="44">
        <f ca="1">+Allocators!O902</f>
        <v>0</v>
      </c>
      <c r="N390" s="44">
        <f ca="1">+Allocators!P902</f>
        <v>0</v>
      </c>
      <c r="O390" s="44">
        <f ca="1">+Allocators!Q902</f>
        <v>0</v>
      </c>
      <c r="P390" s="44">
        <f ca="1">+Allocators!R902</f>
        <v>1.7100804003240984E-3</v>
      </c>
      <c r="Q390" s="44">
        <f ca="1">+Allocators!S902</f>
        <v>0</v>
      </c>
      <c r="R390" s="44">
        <f ca="1">+Allocators!T902</f>
        <v>2.4421999115791116E-5</v>
      </c>
      <c r="S390" s="44">
        <f ca="1">+Allocators!U902</f>
        <v>9.1284360420131147E-4</v>
      </c>
      <c r="T390" s="44">
        <f ca="1">+Allocators!V902</f>
        <v>1.4935941218136925E-4</v>
      </c>
      <c r="V390" s="44"/>
    </row>
    <row r="391" spans="1:22" s="59" customFormat="1">
      <c r="A391" s="59" t="str">
        <f>CONCATENATE(Allocators!A903," ",Allocators!B903)</f>
        <v>RSALE ENERGY</v>
      </c>
      <c r="B391" s="44">
        <f ca="1">+Allocators!D903</f>
        <v>0.38162255588006572</v>
      </c>
      <c r="C391" s="44">
        <f ca="1">+Allocators!E903</f>
        <v>0.14464939101960134</v>
      </c>
      <c r="D391" s="44">
        <f ca="1">+Allocators!F903</f>
        <v>9.2377584210586311E-3</v>
      </c>
      <c r="E391" s="44">
        <f ca="1">+Allocators!G903</f>
        <v>3.110918290902167E-2</v>
      </c>
      <c r="F391" s="44">
        <f ca="1">+Allocators!H903</f>
        <v>8.934606840363394E-4</v>
      </c>
      <c r="G391" s="44">
        <f ca="1">+Allocators!I903</f>
        <v>4.2228203851459689E-5</v>
      </c>
      <c r="H391" s="44">
        <f ca="1">+Allocators!J903</f>
        <v>2.8906977882416026E-2</v>
      </c>
      <c r="I391" s="44">
        <f ca="1">+Allocators!K903</f>
        <v>5.4418337288463098E-3</v>
      </c>
      <c r="J391" s="44">
        <f ca="1">+Allocators!L903</f>
        <v>2.4123173395168137E-3</v>
      </c>
      <c r="K391" s="44">
        <f ca="1">+Allocators!M903</f>
        <v>1.1340154140818279E-4</v>
      </c>
      <c r="L391" s="44">
        <f ca="1">+Allocators!N903</f>
        <v>1.0819907657791004E-3</v>
      </c>
      <c r="M391" s="44">
        <f ca="1">+Allocators!O903</f>
        <v>1.8593088376095517E-2</v>
      </c>
      <c r="N391" s="44">
        <f ca="1">+Allocators!P903</f>
        <v>0.10752312140352174</v>
      </c>
      <c r="O391" s="44">
        <f ca="1">+Allocators!Q903</f>
        <v>1.9742064147806371E-2</v>
      </c>
      <c r="P391" s="44">
        <f ca="1">+Allocators!R903</f>
        <v>7.702202862766537E-3</v>
      </c>
      <c r="Q391" s="44">
        <f ca="1">+Allocators!S903</f>
        <v>1.2474962250449162E-4</v>
      </c>
      <c r="R391" s="44">
        <f ca="1">+Allocators!T903</f>
        <v>1.4248120903445836E-4</v>
      </c>
      <c r="S391" s="44">
        <f ca="1">+Allocators!U903</f>
        <v>3.3112626591824939E-3</v>
      </c>
      <c r="T391" s="44">
        <f ca="1">+Allocators!V903</f>
        <v>5.9504310361822648E-4</v>
      </c>
      <c r="V391" s="44"/>
    </row>
    <row r="392" spans="1:22" s="59" customFormat="1">
      <c r="A392" s="59" t="str">
        <f>CONCATENATE(Allocators!A904," ",Allocators!B904)</f>
        <v>RSALE CUSTOMER</v>
      </c>
      <c r="B392" s="44">
        <f ca="1">+Allocators!D904</f>
        <v>4.448897179542867E-2</v>
      </c>
      <c r="C392" s="44">
        <f ca="1">+Allocators!E904</f>
        <v>2.0639416007139842E-2</v>
      </c>
      <c r="D392" s="44">
        <f ca="1">+Allocators!F904</f>
        <v>6.1182654538105329E-3</v>
      </c>
      <c r="E392" s="44">
        <f ca="1">+Allocators!G904</f>
        <v>1.6830019885371143E-3</v>
      </c>
      <c r="F392" s="44">
        <f ca="1">+Allocators!H904</f>
        <v>4.4925478189922219E-4</v>
      </c>
      <c r="G392" s="44">
        <f ca="1">+Allocators!I904</f>
        <v>1.0086513212428949E-4</v>
      </c>
      <c r="H392" s="44">
        <f ca="1">+Allocators!J904</f>
        <v>4.2028376967290346E-4</v>
      </c>
      <c r="I392" s="44">
        <f ca="1">+Allocators!K904</f>
        <v>1.2732578972061271E-4</v>
      </c>
      <c r="J392" s="44">
        <f ca="1">+Allocators!L904</f>
        <v>2.7500401938924073E-4</v>
      </c>
      <c r="K392" s="44">
        <f ca="1">+Allocators!M904</f>
        <v>6.0230677102961418E-5</v>
      </c>
      <c r="L392" s="44">
        <f ca="1">+Allocators!N904</f>
        <v>2.3608353694445053E-6</v>
      </c>
      <c r="M392" s="44">
        <f ca="1">+Allocators!O904</f>
        <v>6.5455524624573062E-5</v>
      </c>
      <c r="N392" s="44">
        <f ca="1">+Allocators!P904</f>
        <v>3.5228627801306189E-4</v>
      </c>
      <c r="O392" s="44">
        <f ca="1">+Allocators!Q904</f>
        <v>6.6664103566749683E-5</v>
      </c>
      <c r="P392" s="44">
        <f ca="1">+Allocators!R904</f>
        <v>1.0707739039402397E-4</v>
      </c>
      <c r="Q392" s="44">
        <f ca="1">+Allocators!S904</f>
        <v>1.5464500869609594E-6</v>
      </c>
      <c r="R392" s="44">
        <f ca="1">+Allocators!T904</f>
        <v>2.9450914262778323E-6</v>
      </c>
      <c r="S392" s="44">
        <f ca="1">+Allocators!U904</f>
        <v>1.2000209434443443E-2</v>
      </c>
      <c r="T392" s="44">
        <f ca="1">+Allocators!V904</f>
        <v>2.0167790681074292E-3</v>
      </c>
      <c r="V392" s="44"/>
    </row>
    <row r="393" spans="1:22" s="59" customFormat="1">
      <c r="A393" s="59" t="str">
        <f>CONCATENATE(Allocators!A905," ",Allocators!B905)</f>
        <v>RSALE TOTAL</v>
      </c>
      <c r="B393" s="44">
        <f ca="1">+Allocators!D905</f>
        <v>1.0000000000000002</v>
      </c>
      <c r="C393" s="44">
        <f ca="1">+Allocators!E905</f>
        <v>0.43223777526660873</v>
      </c>
      <c r="D393" s="44">
        <f ca="1">+Allocators!F905</f>
        <v>3.7217344851764957E-2</v>
      </c>
      <c r="E393" s="44">
        <f ca="1">+Allocators!G905</f>
        <v>0.10341893113560642</v>
      </c>
      <c r="F393" s="44">
        <f ca="1">+Allocators!H905</f>
        <v>3.1085488670032939E-3</v>
      </c>
      <c r="G393" s="44">
        <f ca="1">+Allocators!I905</f>
        <v>3.1887396764926118E-4</v>
      </c>
      <c r="H393" s="44">
        <f ca="1">+Allocators!J905</f>
        <v>8.2319460162346425E-2</v>
      </c>
      <c r="I393" s="44">
        <f ca="1">+Allocators!K905</f>
        <v>1.4884591078310645E-2</v>
      </c>
      <c r="J393" s="44">
        <f ca="1">+Allocators!L905</f>
        <v>5.4505788975658977E-3</v>
      </c>
      <c r="K393" s="44">
        <f ca="1">+Allocators!M905</f>
        <v>2.7392415998168669E-4</v>
      </c>
      <c r="L393" s="44">
        <f ca="1">+Allocators!N905</f>
        <v>2.479377778140183E-3</v>
      </c>
      <c r="M393" s="44">
        <f ca="1">+Allocators!O905</f>
        <v>4.2218375585955537E-2</v>
      </c>
      <c r="N393" s="44">
        <f ca="1">+Allocators!P905</f>
        <v>0.19930143679407616</v>
      </c>
      <c r="O393" s="44">
        <f ca="1">+Allocators!Q905</f>
        <v>3.4021340600365831E-2</v>
      </c>
      <c r="P393" s="44">
        <f ca="1">+Allocators!R905</f>
        <v>2.2719391038694071E-2</v>
      </c>
      <c r="Q393" s="44">
        <f ca="1">+Allocators!S905</f>
        <v>3.2945828900368251E-4</v>
      </c>
      <c r="R393" s="44">
        <f ca="1">+Allocators!T905</f>
        <v>3.8935997822871411E-4</v>
      </c>
      <c r="S393" s="44">
        <f ca="1">+Allocators!U905</f>
        <v>1.6492135722013447E-2</v>
      </c>
      <c r="T393" s="44">
        <f ca="1">+Allocators!V905</f>
        <v>2.8190958266850336E-3</v>
      </c>
      <c r="V393" s="44"/>
    </row>
    <row r="394" spans="1:22" s="59" customFormat="1"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</row>
    <row r="395" spans="1:22">
      <c r="A395" s="59" t="str">
        <f>CONCATENATE(Allocators!A965," ",Allocators!B965)</f>
        <v>REVYEC_FXNL PRODUCTION</v>
      </c>
      <c r="B395" s="44">
        <f ca="1">+Allocators!D965</f>
        <v>0.47781856831764968</v>
      </c>
      <c r="C395" s="44">
        <f ca="1">+Allocators!E965</f>
        <v>7.3835412707790704E-2</v>
      </c>
      <c r="D395" s="44">
        <f ca="1">+Allocators!F965</f>
        <v>7.0693387929236118E-3</v>
      </c>
      <c r="E395" s="44">
        <f ca="1">+Allocators!G965</f>
        <v>1.4810590836239307E-2</v>
      </c>
      <c r="F395" s="44">
        <f ca="1">+Allocators!H965</f>
        <v>1.8659391073772017E-2</v>
      </c>
      <c r="G395" s="44">
        <f ca="1">+Allocators!I965</f>
        <v>7.5956129837174337E-3</v>
      </c>
      <c r="H395" s="44">
        <f ca="1">+Allocators!J965</f>
        <v>-6.4786124850115021E-2</v>
      </c>
      <c r="I395" s="44">
        <f ca="1">+Allocators!K965</f>
        <v>-3.2184485040955411E-2</v>
      </c>
      <c r="J395" s="44">
        <f ca="1">+Allocators!L965</f>
        <v>0</v>
      </c>
      <c r="K395" s="44">
        <f ca="1">+Allocators!M965</f>
        <v>0</v>
      </c>
      <c r="L395" s="44">
        <f ca="1">+Allocators!N965</f>
        <v>0</v>
      </c>
      <c r="M395" s="44">
        <f ca="1">+Allocators!O965</f>
        <v>7.5447645791993576E-2</v>
      </c>
      <c r="N395" s="44">
        <f ca="1">+Allocators!P965</f>
        <v>0.23336660352571958</v>
      </c>
      <c r="O395" s="44">
        <f ca="1">+Allocators!Q965</f>
        <v>0.13862456051373473</v>
      </c>
      <c r="P395" s="44">
        <f ca="1">+Allocators!R965</f>
        <v>5.3800219828291779E-3</v>
      </c>
      <c r="Q395" s="44">
        <f ca="1">+Allocators!S965</f>
        <v>0</v>
      </c>
      <c r="R395" s="44">
        <f ca="1">+Allocators!T965</f>
        <v>0</v>
      </c>
      <c r="S395" s="44">
        <f ca="1">+Allocators!U965</f>
        <v>0</v>
      </c>
      <c r="T395" s="44">
        <f ca="1">+Allocators!V965</f>
        <v>0</v>
      </c>
    </row>
    <row r="396" spans="1:22">
      <c r="A396" s="59" t="str">
        <f>CONCATENATE(Allocators!A966," ",Allocators!B966)</f>
        <v>REVYEC_FXNL BULKTRAN</v>
      </c>
      <c r="B396" s="44">
        <f ca="1">+Allocators!D966</f>
        <v>-1.5002389299940241E-2</v>
      </c>
      <c r="C396" s="44">
        <f ca="1">+Allocators!E966</f>
        <v>-1.0534519529654724E-2</v>
      </c>
      <c r="D396" s="44">
        <f ca="1">+Allocators!F966</f>
        <v>9.6387463219178778E-5</v>
      </c>
      <c r="E396" s="44">
        <f ca="1">+Allocators!G966</f>
        <v>-4.9054794450923384E-5</v>
      </c>
      <c r="F396" s="44">
        <f ca="1">+Allocators!H966</f>
        <v>1.1241535956242968E-4</v>
      </c>
      <c r="G396" s="44">
        <f ca="1">+Allocators!I966</f>
        <v>1.848531727702133E-3</v>
      </c>
      <c r="H396" s="44">
        <f ca="1">+Allocators!J966</f>
        <v>2.250411659487917E-4</v>
      </c>
      <c r="I396" s="44">
        <f ca="1">+Allocators!K966</f>
        <v>-4.6095266646847382E-4</v>
      </c>
      <c r="J396" s="44">
        <f ca="1">+Allocators!L966</f>
        <v>0</v>
      </c>
      <c r="K396" s="44">
        <f ca="1">+Allocators!M966</f>
        <v>0</v>
      </c>
      <c r="L396" s="44">
        <f ca="1">+Allocators!N966</f>
        <v>0</v>
      </c>
      <c r="M396" s="44">
        <f ca="1">+Allocators!O966</f>
        <v>-2.2269269908909385E-3</v>
      </c>
      <c r="N396" s="44">
        <f ca="1">+Allocators!P966</f>
        <v>-4.2246013618689729E-3</v>
      </c>
      <c r="O396" s="44">
        <f ca="1">+Allocators!Q966</f>
        <v>3.6764513648548545E-4</v>
      </c>
      <c r="P396" s="44">
        <f ca="1">+Allocators!R966</f>
        <v>-1.5635480952422604E-4</v>
      </c>
      <c r="Q396" s="44">
        <f ca="1">+Allocators!S966</f>
        <v>0</v>
      </c>
      <c r="R396" s="44">
        <f ca="1">+Allocators!T966</f>
        <v>0</v>
      </c>
      <c r="S396" s="44">
        <f ca="1">+Allocators!U966</f>
        <v>0</v>
      </c>
      <c r="T396" s="44">
        <f ca="1">+Allocators!V966</f>
        <v>0</v>
      </c>
    </row>
    <row r="397" spans="1:22">
      <c r="A397" s="59" t="str">
        <f>CONCATENATE(Allocators!A967," ",Allocators!B967)</f>
        <v>REVYEC_FXNL SUBTRAN</v>
      </c>
      <c r="B397" s="44">
        <f ca="1">+Allocators!D967</f>
        <v>-3.3522985162579176E-3</v>
      </c>
      <c r="C397" s="44">
        <f ca="1">+Allocators!E967</f>
        <v>-2.214627780251513E-3</v>
      </c>
      <c r="D397" s="44">
        <f ca="1">+Allocators!F967</f>
        <v>1.715158599492473E-5</v>
      </c>
      <c r="E397" s="44">
        <f ca="1">+Allocators!G967</f>
        <v>-1.5106345073112577E-5</v>
      </c>
      <c r="F397" s="44">
        <f ca="1">+Allocators!H967</f>
        <v>1.2216061050835699E-5</v>
      </c>
      <c r="G397" s="44">
        <f ca="1">+Allocators!I967</f>
        <v>6.3187585292855022E-4</v>
      </c>
      <c r="H397" s="44">
        <f ca="1">+Allocators!J967</f>
        <v>6.6936155665832706E-5</v>
      </c>
      <c r="I397" s="44">
        <f ca="1">+Allocators!K967</f>
        <v>-8.0262075577578577E-5</v>
      </c>
      <c r="J397" s="44">
        <f ca="1">+Allocators!L967</f>
        <v>0</v>
      </c>
      <c r="K397" s="44">
        <f ca="1">+Allocators!M967</f>
        <v>0</v>
      </c>
      <c r="L397" s="44">
        <f ca="1">+Allocators!N967</f>
        <v>0</v>
      </c>
      <c r="M397" s="44">
        <f ca="1">+Allocators!O967</f>
        <v>-4.7508351708998011E-4</v>
      </c>
      <c r="N397" s="44">
        <f ca="1">+Allocators!P967</f>
        <v>-1.2268641538635615E-3</v>
      </c>
      <c r="O397" s="44">
        <f ca="1">+Allocators!Q967</f>
        <v>0</v>
      </c>
      <c r="P397" s="44">
        <f ca="1">+Allocators!R967</f>
        <v>-3.2535069001732407E-5</v>
      </c>
      <c r="Q397" s="44">
        <f ca="1">+Allocators!S967</f>
        <v>0</v>
      </c>
      <c r="R397" s="44">
        <f ca="1">+Allocators!T967</f>
        <v>0</v>
      </c>
      <c r="S397" s="44">
        <f ca="1">+Allocators!U967</f>
        <v>-4.252844330851881E-5</v>
      </c>
      <c r="T397" s="44">
        <f ca="1">+Allocators!V967</f>
        <v>6.5292122679356434E-6</v>
      </c>
    </row>
    <row r="398" spans="1:22">
      <c r="A398" s="59" t="str">
        <f>CONCATENATE(Allocators!A968," ",Allocators!B968)</f>
        <v>REVYEC_FXNL DISTPRI</v>
      </c>
      <c r="B398" s="44">
        <f ca="1">+Allocators!D968</f>
        <v>3.3587853563662881E-2</v>
      </c>
      <c r="C398" s="44">
        <f ca="1">+Allocators!E968</f>
        <v>2.2320224591202784E-2</v>
      </c>
      <c r="D398" s="44">
        <f ca="1">+Allocators!F968</f>
        <v>2.7522923375721802E-3</v>
      </c>
      <c r="E398" s="44">
        <f ca="1">+Allocators!G968</f>
        <v>6.0571895668604476E-3</v>
      </c>
      <c r="F398" s="44">
        <f ca="1">+Allocators!H968</f>
        <v>8.8968971074286519E-3</v>
      </c>
      <c r="G398" s="44">
        <f ca="1">+Allocators!I968</f>
        <v>0</v>
      </c>
      <c r="H398" s="44">
        <f ca="1">+Allocators!J968</f>
        <v>-2.6124655034715727E-2</v>
      </c>
      <c r="I398" s="44">
        <f ca="1">+Allocators!K968</f>
        <v>-1.3538405322213183E-2</v>
      </c>
      <c r="J398" s="44">
        <f ca="1">+Allocators!L968</f>
        <v>0</v>
      </c>
      <c r="K398" s="44">
        <f ca="1">+Allocators!M968</f>
        <v>0</v>
      </c>
      <c r="L398" s="44">
        <f ca="1">+Allocators!N968</f>
        <v>0</v>
      </c>
      <c r="M398" s="44">
        <f ca="1">+Allocators!O968</f>
        <v>3.2219086198941323E-2</v>
      </c>
      <c r="N398" s="44">
        <f ca="1">+Allocators!P968</f>
        <v>0</v>
      </c>
      <c r="O398" s="44">
        <f ca="1">+Allocators!Q968</f>
        <v>0</v>
      </c>
      <c r="P398" s="44">
        <f ca="1">+Allocators!R968</f>
        <v>2.1194707250013706E-3</v>
      </c>
      <c r="Q398" s="44">
        <f ca="1">+Allocators!S968</f>
        <v>0</v>
      </c>
      <c r="R398" s="44">
        <f ca="1">+Allocators!T968</f>
        <v>0</v>
      </c>
      <c r="S398" s="44">
        <f ca="1">+Allocators!U968</f>
        <v>-1.297421842046085E-3</v>
      </c>
      <c r="T398" s="44">
        <f ca="1">+Allocators!V968</f>
        <v>1.8317523563111967E-4</v>
      </c>
    </row>
    <row r="399" spans="1:22">
      <c r="A399" s="59" t="str">
        <f>CONCATENATE(Allocators!A969," ",Allocators!B969)</f>
        <v>REVYEC_FXNL DISTSEC</v>
      </c>
      <c r="B399" s="44">
        <f ca="1">+Allocators!D969</f>
        <v>1.7892351162285627E-3</v>
      </c>
      <c r="C399" s="44">
        <f ca="1">+Allocators!E969</f>
        <v>1.0476039577886022E-2</v>
      </c>
      <c r="D399" s="44">
        <f ca="1">+Allocators!F969</f>
        <v>1.4464773031898435E-3</v>
      </c>
      <c r="E399" s="44">
        <f ca="1">+Allocators!G969</f>
        <v>2.6294204849779609E-3</v>
      </c>
      <c r="F399" s="44">
        <f ca="1">+Allocators!H969</f>
        <v>0</v>
      </c>
      <c r="G399" s="44">
        <f ca="1">+Allocators!I969</f>
        <v>0</v>
      </c>
      <c r="H399" s="44">
        <f ca="1">+Allocators!J969</f>
        <v>-9.6319273446178258E-3</v>
      </c>
      <c r="I399" s="44">
        <f ca="1">+Allocators!K969</f>
        <v>0</v>
      </c>
      <c r="J399" s="44">
        <f ca="1">+Allocators!L969</f>
        <v>0</v>
      </c>
      <c r="K399" s="44">
        <f ca="1">+Allocators!M969</f>
        <v>0</v>
      </c>
      <c r="L399" s="44">
        <f ca="1">+Allocators!N969</f>
        <v>0</v>
      </c>
      <c r="M399" s="44">
        <f ca="1">+Allocators!O969</f>
        <v>0</v>
      </c>
      <c r="N399" s="44">
        <f ca="1">+Allocators!P969</f>
        <v>0</v>
      </c>
      <c r="O399" s="44">
        <f ca="1">+Allocators!Q969</f>
        <v>0</v>
      </c>
      <c r="P399" s="44">
        <f ca="1">+Allocators!R969</f>
        <v>9.4709771478676378E-4</v>
      </c>
      <c r="Q399" s="44">
        <f ca="1">+Allocators!S969</f>
        <v>0</v>
      </c>
      <c r="R399" s="44">
        <f ca="1">+Allocators!T969</f>
        <v>0</v>
      </c>
      <c r="S399" s="44">
        <f ca="1">+Allocators!U969</f>
        <v>-4.5671157399466127E-3</v>
      </c>
      <c r="T399" s="44">
        <f ca="1">+Allocators!V969</f>
        <v>4.8924311995241225E-4</v>
      </c>
    </row>
    <row r="400" spans="1:22">
      <c r="A400" s="59" t="str">
        <f>CONCATENATE(Allocators!A970," ",Allocators!B970)</f>
        <v>REVYEC_FXNL ENERGY</v>
      </c>
      <c r="B400" s="44">
        <f ca="1">+Allocators!D970</f>
        <v>0.53431180032066961</v>
      </c>
      <c r="C400" s="44">
        <f ca="1">+Allocators!E970</f>
        <v>5.0871336266188574E-2</v>
      </c>
      <c r="D400" s="44">
        <f ca="1">+Allocators!F970</f>
        <v>4.8094490718011201E-3</v>
      </c>
      <c r="E400" s="44">
        <f ca="1">+Allocators!G970</f>
        <v>1.0321624009055909E-2</v>
      </c>
      <c r="F400" s="44">
        <f ca="1">+Allocators!H970</f>
        <v>1.4005745585759797E-2</v>
      </c>
      <c r="G400" s="44">
        <f ca="1">+Allocators!I970</f>
        <v>2.4205866502578369E-3</v>
      </c>
      <c r="H400" s="44">
        <f ca="1">+Allocators!J970</f>
        <v>-5.4686269179431653E-2</v>
      </c>
      <c r="I400" s="44">
        <f ca="1">+Allocators!K970</f>
        <v>-2.7026291372739573E-2</v>
      </c>
      <c r="J400" s="44">
        <f ca="1">+Allocators!L970</f>
        <v>0</v>
      </c>
      <c r="K400" s="44">
        <f ca="1">+Allocators!M970</f>
        <v>0</v>
      </c>
      <c r="L400" s="44">
        <f ca="1">+Allocators!N970</f>
        <v>0</v>
      </c>
      <c r="M400" s="44">
        <f ca="1">+Allocators!O970</f>
        <v>8.283668444574932E-2</v>
      </c>
      <c r="N400" s="44">
        <f ca="1">+Allocators!P970</f>
        <v>0.26804343677425024</v>
      </c>
      <c r="O400" s="44">
        <f ca="1">+Allocators!Q970</f>
        <v>0.1930674651930698</v>
      </c>
      <c r="P400" s="44">
        <f ca="1">+Allocators!R970</f>
        <v>4.2657285170730813E-3</v>
      </c>
      <c r="Q400" s="44">
        <f ca="1">+Allocators!S970</f>
        <v>0</v>
      </c>
      <c r="R400" s="44">
        <f ca="1">+Allocators!T970</f>
        <v>0</v>
      </c>
      <c r="S400" s="44">
        <f ca="1">+Allocators!U970</f>
        <v>-1.6566824525304724E-2</v>
      </c>
      <c r="T400" s="44">
        <f ca="1">+Allocators!V970</f>
        <v>1.9491288849398764E-3</v>
      </c>
    </row>
    <row r="401" spans="1:20">
      <c r="A401" s="59" t="str">
        <f>CONCATENATE(Allocators!A971," ",Allocators!B971)</f>
        <v>REVYEC_FXNL CUSTOMER</v>
      </c>
      <c r="B401" s="44">
        <f ca="1">+Allocators!D971</f>
        <v>-2.9152769502012708E-2</v>
      </c>
      <c r="C401" s="44">
        <f ca="1">+Allocators!E971</f>
        <v>7.2586179909647002E-3</v>
      </c>
      <c r="D401" s="44">
        <f ca="1">+Allocators!F971</f>
        <v>3.185349168774844E-3</v>
      </c>
      <c r="E401" s="44">
        <f ca="1">+Allocators!G971</f>
        <v>5.5839826404234592E-4</v>
      </c>
      <c r="F401" s="44">
        <f ca="1">+Allocators!H971</f>
        <v>7.0424455053140237E-3</v>
      </c>
      <c r="G401" s="44">
        <f ca="1">+Allocators!I971</f>
        <v>5.7817470322765923E-3</v>
      </c>
      <c r="H401" s="44">
        <f ca="1">+Allocators!J971</f>
        <v>-7.9509353947579387E-4</v>
      </c>
      <c r="I401" s="44">
        <f ca="1">+Allocators!K971</f>
        <v>-6.3235006134283061E-4</v>
      </c>
      <c r="J401" s="44">
        <f ca="1">+Allocators!L971</f>
        <v>0</v>
      </c>
      <c r="K401" s="44">
        <f ca="1">+Allocators!M971</f>
        <v>0</v>
      </c>
      <c r="L401" s="44">
        <f ca="1">+Allocators!N971</f>
        <v>0</v>
      </c>
      <c r="M401" s="44">
        <f ca="1">+Allocators!O971</f>
        <v>2.9162011866343631E-4</v>
      </c>
      <c r="N401" s="44">
        <f ca="1">+Allocators!P971</f>
        <v>8.7821134147187513E-4</v>
      </c>
      <c r="O401" s="44">
        <f ca="1">+Allocators!Q971</f>
        <v>6.5194142814244485E-4</v>
      </c>
      <c r="P401" s="44">
        <f ca="1">+Allocators!R971</f>
        <v>5.930291448769911E-5</v>
      </c>
      <c r="Q401" s="44">
        <f ca="1">+Allocators!S971</f>
        <v>0</v>
      </c>
      <c r="R401" s="44">
        <f ca="1">+Allocators!T971</f>
        <v>0</v>
      </c>
      <c r="S401" s="44">
        <f ca="1">+Allocators!U971</f>
        <v>-6.0039140481961385E-2</v>
      </c>
      <c r="T401" s="44">
        <f ca="1">+Allocators!V971</f>
        <v>6.6061808166293472E-3</v>
      </c>
    </row>
    <row r="402" spans="1:20">
      <c r="A402" s="59" t="str">
        <f>CONCATENATE(Allocators!A972," ",Allocators!B972)</f>
        <v>REVYEC_FXNL TOTAL</v>
      </c>
      <c r="B402" s="44">
        <f ca="1">+Allocators!D972</f>
        <v>1</v>
      </c>
      <c r="C402" s="44">
        <f ca="1">+Allocators!E972</f>
        <v>0.15201248382412652</v>
      </c>
      <c r="D402" s="44">
        <f ca="1">+Allocators!F972</f>
        <v>1.9376445723475702E-2</v>
      </c>
      <c r="E402" s="44">
        <f ca="1">+Allocators!G972</f>
        <v>3.4313062021651936E-2</v>
      </c>
      <c r="F402" s="44">
        <f ca="1">+Allocators!H972</f>
        <v>4.872911069288776E-2</v>
      </c>
      <c r="G402" s="44">
        <f ca="1">+Allocators!I972</f>
        <v>1.8278354246882567E-2</v>
      </c>
      <c r="H402" s="44">
        <f ca="1">+Allocators!J972</f>
        <v>-0.15573209262674137</v>
      </c>
      <c r="I402" s="44">
        <f ca="1">+Allocators!K972</f>
        <v>-7.3922746539297035E-2</v>
      </c>
      <c r="J402" s="44">
        <f ca="1">+Allocators!L972</f>
        <v>0</v>
      </c>
      <c r="K402" s="44">
        <f ca="1">+Allocators!M972</f>
        <v>0</v>
      </c>
      <c r="L402" s="44">
        <f ca="1">+Allocators!N972</f>
        <v>0</v>
      </c>
      <c r="M402" s="44">
        <f ca="1">+Allocators!O972</f>
        <v>0.18809302604736675</v>
      </c>
      <c r="N402" s="44">
        <f ca="1">+Allocators!P972</f>
        <v>0.4968367861257092</v>
      </c>
      <c r="O402" s="44">
        <f ca="1">+Allocators!Q972</f>
        <v>0.33271161227143253</v>
      </c>
      <c r="P402" s="44">
        <f ca="1">+Allocators!R972</f>
        <v>1.2582731975652135E-2</v>
      </c>
      <c r="Q402" s="44">
        <f ca="1">+Allocators!S972</f>
        <v>0</v>
      </c>
      <c r="R402" s="44">
        <f ca="1">+Allocators!T972</f>
        <v>0</v>
      </c>
      <c r="S402" s="44">
        <f ca="1">+Allocators!U972</f>
        <v>-8.2513031032567324E-2</v>
      </c>
      <c r="T402" s="44">
        <f ca="1">+Allocators!V972</f>
        <v>9.2342572694206933E-3</v>
      </c>
    </row>
    <row r="403" spans="1:20"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</row>
    <row r="404" spans="1:20">
      <c r="A404" s="14" t="str">
        <f>CONCATENATE(Allocators!A945," ",Allocators!B945)</f>
        <v>REVYEC_EXP_OM PRODUCTION</v>
      </c>
      <c r="B404" s="8">
        <f ca="1">+Allocators!D945</f>
        <v>0.25304228418055796</v>
      </c>
      <c r="C404" s="8">
        <f ca="1">+Allocators!E945</f>
        <v>4.90992079595957E-2</v>
      </c>
      <c r="D404" s="8">
        <f ca="1">+Allocators!F945</f>
        <v>4.858937463504626E-3</v>
      </c>
      <c r="E404" s="8">
        <f ca="1">+Allocators!G945</f>
        <v>9.6887139054800085E-3</v>
      </c>
      <c r="F404" s="8">
        <f ca="1">+Allocators!H945</f>
        <v>1.1882285610137856E-2</v>
      </c>
      <c r="G404" s="8">
        <f ca="1">+Allocators!I945</f>
        <v>5.5908757865513756E-3</v>
      </c>
      <c r="H404" s="8">
        <f ca="1">+Allocators!J945</f>
        <v>-4.039355886202213E-2</v>
      </c>
      <c r="I404" s="8">
        <f ca="1">+Allocators!K945</f>
        <v>-1.9571104038791896E-2</v>
      </c>
      <c r="J404" s="8">
        <f ca="1">+Allocators!L945</f>
        <v>0</v>
      </c>
      <c r="K404" s="8">
        <f ca="1">+Allocators!M945</f>
        <v>0</v>
      </c>
      <c r="L404" s="8">
        <f ca="1">+Allocators!N945</f>
        <v>0</v>
      </c>
      <c r="M404" s="8">
        <f ca="1">+Allocators!O945</f>
        <v>4.2689324722747821E-2</v>
      </c>
      <c r="N404" s="8">
        <f ca="1">+Allocators!P945</f>
        <v>0.11999896538250039</v>
      </c>
      <c r="O404" s="8">
        <f ca="1">+Allocators!Q945</f>
        <v>6.5785144524667133E-2</v>
      </c>
      <c r="P404" s="8">
        <f ca="1">+Allocators!R945</f>
        <v>3.413491726187089E-3</v>
      </c>
      <c r="Q404" s="8">
        <f ca="1">+Allocators!S945</f>
        <v>0</v>
      </c>
      <c r="R404" s="8">
        <f ca="1">+Allocators!T945</f>
        <v>0</v>
      </c>
      <c r="S404" s="8">
        <f ca="1">+Allocators!U945</f>
        <v>0</v>
      </c>
      <c r="T404" s="8">
        <f ca="1">+Allocators!V945</f>
        <v>0</v>
      </c>
    </row>
    <row r="405" spans="1:20">
      <c r="A405" s="14" t="str">
        <f>CONCATENATE(Allocators!A946," ",Allocators!B946)</f>
        <v>REVYEC_EXP_OM BULKTRAN</v>
      </c>
      <c r="B405" s="8">
        <f ca="1">+Allocators!D946</f>
        <v>1.5986680379372169E-2</v>
      </c>
      <c r="C405" s="8">
        <f ca="1">+Allocators!E946</f>
        <v>2.4160890181285639E-3</v>
      </c>
      <c r="D405" s="8">
        <f ca="1">+Allocators!F946</f>
        <v>2.5563630074861558E-4</v>
      </c>
      <c r="E405" s="8">
        <f ca="1">+Allocators!G946</f>
        <v>5.5028324687670684E-4</v>
      </c>
      <c r="F405" s="8">
        <f ca="1">+Allocators!H946</f>
        <v>7.947367126811554E-4</v>
      </c>
      <c r="G405" s="8">
        <f ca="1">+Allocators!I946</f>
        <v>3.0596770381136025E-4</v>
      </c>
      <c r="H405" s="8">
        <f ca="1">+Allocators!J946</f>
        <v>-2.2928144328221538E-3</v>
      </c>
      <c r="I405" s="8">
        <f ca="1">+Allocators!K946</f>
        <v>-1.1364222436151493E-3</v>
      </c>
      <c r="J405" s="8">
        <f ca="1">+Allocators!L946</f>
        <v>0</v>
      </c>
      <c r="K405" s="8">
        <f ca="1">+Allocators!M946</f>
        <v>0</v>
      </c>
      <c r="L405" s="8">
        <f ca="1">+Allocators!N946</f>
        <v>0</v>
      </c>
      <c r="M405" s="8">
        <f ca="1">+Allocators!O946</f>
        <v>2.6404834847775986E-3</v>
      </c>
      <c r="N405" s="8">
        <f ca="1">+Allocators!P946</f>
        <v>7.2943827456221572E-3</v>
      </c>
      <c r="O405" s="8">
        <f ca="1">+Allocators!Q946</f>
        <v>4.9591664776394732E-3</v>
      </c>
      <c r="P405" s="8">
        <f ca="1">+Allocators!R946</f>
        <v>1.9917136552383903E-4</v>
      </c>
      <c r="Q405" s="8">
        <f ca="1">+Allocators!S946</f>
        <v>0</v>
      </c>
      <c r="R405" s="8">
        <f ca="1">+Allocators!T946</f>
        <v>0</v>
      </c>
      <c r="S405" s="8">
        <f ca="1">+Allocators!U946</f>
        <v>0</v>
      </c>
      <c r="T405" s="8">
        <f ca="1">+Allocators!V946</f>
        <v>0</v>
      </c>
    </row>
    <row r="406" spans="1:20">
      <c r="A406" s="14" t="str">
        <f>CONCATENATE(Allocators!A947," ",Allocators!B947)</f>
        <v>REVYEC_EXP_OM SUBTRAN</v>
      </c>
      <c r="B406" s="8">
        <f ca="1">+Allocators!D947</f>
        <v>2.8003100064092692E-3</v>
      </c>
      <c r="C406" s="8">
        <f ca="1">+Allocators!E947</f>
        <v>5.254825636229933E-4</v>
      </c>
      <c r="D406" s="8">
        <f ca="1">+Allocators!F947</f>
        <v>5.4243450566412043E-5</v>
      </c>
      <c r="E406" s="8">
        <f ca="1">+Allocators!G947</f>
        <v>1.1597918750313758E-4</v>
      </c>
      <c r="F406" s="8">
        <f ca="1">+Allocators!H947</f>
        <v>1.6435960789932714E-4</v>
      </c>
      <c r="G406" s="8">
        <f ca="1">+Allocators!I947</f>
        <v>8.4575245288731976E-5</v>
      </c>
      <c r="H406" s="8">
        <f ca="1">+Allocators!J947</f>
        <v>-4.8029291149893064E-4</v>
      </c>
      <c r="I406" s="8">
        <f ca="1">+Allocators!K947</f>
        <v>-2.3748068294112017E-4</v>
      </c>
      <c r="J406" s="8">
        <f ca="1">+Allocators!L947</f>
        <v>0</v>
      </c>
      <c r="K406" s="8">
        <f ca="1">+Allocators!M947</f>
        <v>0</v>
      </c>
      <c r="L406" s="8">
        <f ca="1">+Allocators!N947</f>
        <v>0</v>
      </c>
      <c r="M406" s="8">
        <f ca="1">+Allocators!O947</f>
        <v>5.5314776049421798E-4</v>
      </c>
      <c r="N406" s="8">
        <f ca="1">+Allocators!P947</f>
        <v>2.0142231459895801E-3</v>
      </c>
      <c r="O406" s="8">
        <f ca="1">+Allocators!Q947</f>
        <v>0</v>
      </c>
      <c r="P406" s="8">
        <f ca="1">+Allocators!R947</f>
        <v>4.0894173739262531E-5</v>
      </c>
      <c r="Q406" s="8">
        <f ca="1">+Allocators!S947</f>
        <v>0</v>
      </c>
      <c r="R406" s="8">
        <f ca="1">+Allocators!T947</f>
        <v>0</v>
      </c>
      <c r="S406" s="8">
        <f ca="1">+Allocators!U947</f>
        <v>-3.8268358661213935E-5</v>
      </c>
      <c r="T406" s="8">
        <f ca="1">+Allocators!V947</f>
        <v>3.4468244068710065E-6</v>
      </c>
    </row>
    <row r="407" spans="1:20">
      <c r="A407" s="14" t="str">
        <f>CONCATENATE(Allocators!A948," ",Allocators!B948)</f>
        <v>REVYEC_EXP_OM DISTPRI</v>
      </c>
      <c r="B407" s="8">
        <f ca="1">+Allocators!D948</f>
        <v>2.389510593440191E-2</v>
      </c>
      <c r="C407" s="8">
        <f ca="1">+Allocators!E948</f>
        <v>1.7934110677325719E-2</v>
      </c>
      <c r="D407" s="8">
        <f ca="1">+Allocators!F948</f>
        <v>1.7884604631384395E-3</v>
      </c>
      <c r="E407" s="8">
        <f ca="1">+Allocators!G948</f>
        <v>3.8225518404568651E-3</v>
      </c>
      <c r="F407" s="8">
        <f ca="1">+Allocators!H948</f>
        <v>5.4158611224410227E-3</v>
      </c>
      <c r="G407" s="8">
        <f ca="1">+Allocators!I948</f>
        <v>0</v>
      </c>
      <c r="H407" s="8">
        <f ca="1">+Allocators!J948</f>
        <v>-1.5711805384067707E-2</v>
      </c>
      <c r="I407" s="8">
        <f ca="1">+Allocators!K948</f>
        <v>-7.772207452973314E-3</v>
      </c>
      <c r="J407" s="8">
        <f ca="1">+Allocators!L948</f>
        <v>0</v>
      </c>
      <c r="K407" s="8">
        <f ca="1">+Allocators!M948</f>
        <v>0</v>
      </c>
      <c r="L407" s="8">
        <f ca="1">+Allocators!N948</f>
        <v>0</v>
      </c>
      <c r="M407" s="8">
        <f ca="1">+Allocators!O948</f>
        <v>1.8230608409699145E-2</v>
      </c>
      <c r="N407" s="8">
        <f ca="1">+Allocators!P948</f>
        <v>0</v>
      </c>
      <c r="O407" s="8">
        <f ca="1">+Allocators!Q948</f>
        <v>0</v>
      </c>
      <c r="P407" s="8">
        <f ca="1">+Allocators!R948</f>
        <v>1.3428264813949938E-3</v>
      </c>
      <c r="Q407" s="8">
        <f ca="1">+Allocators!S948</f>
        <v>0</v>
      </c>
      <c r="R407" s="8">
        <f ca="1">+Allocators!T948</f>
        <v>0</v>
      </c>
      <c r="S407" s="8">
        <f ca="1">+Allocators!U948</f>
        <v>-1.2695578784101135E-3</v>
      </c>
      <c r="T407" s="8">
        <f ca="1">+Allocators!V948</f>
        <v>1.1425765539685712E-4</v>
      </c>
    </row>
    <row r="408" spans="1:20">
      <c r="A408" s="14" t="str">
        <f>CONCATENATE(Allocators!A949," ",Allocators!B949)</f>
        <v>REVYEC_EXP_OM DISTSEC</v>
      </c>
      <c r="B408" s="8">
        <f ca="1">+Allocators!D949</f>
        <v>2.2541592885280612E-3</v>
      </c>
      <c r="C408" s="8">
        <f ca="1">+Allocators!E949</f>
        <v>8.2766319245429938E-3</v>
      </c>
      <c r="D408" s="8">
        <f ca="1">+Allocators!F949</f>
        <v>8.4473657356790987E-4</v>
      </c>
      <c r="E408" s="8">
        <f ca="1">+Allocators!G949</f>
        <v>1.500249010588947E-3</v>
      </c>
      <c r="F408" s="8">
        <f ca="1">+Allocators!H949</f>
        <v>0</v>
      </c>
      <c r="G408" s="8">
        <f ca="1">+Allocators!I949</f>
        <v>0</v>
      </c>
      <c r="H408" s="8">
        <f ca="1">+Allocators!J949</f>
        <v>-5.2402891985687868E-3</v>
      </c>
      <c r="I408" s="8">
        <f ca="1">+Allocators!K949</f>
        <v>0</v>
      </c>
      <c r="J408" s="8">
        <f ca="1">+Allocators!L949</f>
        <v>0</v>
      </c>
      <c r="K408" s="8">
        <f ca="1">+Allocators!M949</f>
        <v>0</v>
      </c>
      <c r="L408" s="8">
        <f ca="1">+Allocators!N949</f>
        <v>0</v>
      </c>
      <c r="M408" s="8">
        <f ca="1">+Allocators!O949</f>
        <v>0</v>
      </c>
      <c r="N408" s="8">
        <f ca="1">+Allocators!P949</f>
        <v>0</v>
      </c>
      <c r="O408" s="8">
        <f ca="1">+Allocators!Q949</f>
        <v>0</v>
      </c>
      <c r="P408" s="8">
        <f ca="1">+Allocators!R949</f>
        <v>5.4775956885116733E-4</v>
      </c>
      <c r="Q408" s="8">
        <f ca="1">+Allocators!S949</f>
        <v>0</v>
      </c>
      <c r="R408" s="8">
        <f ca="1">+Allocators!T949</f>
        <v>0</v>
      </c>
      <c r="S408" s="8">
        <f ca="1">+Allocators!U949</f>
        <v>-3.9426955325511165E-3</v>
      </c>
      <c r="T408" s="8">
        <f ca="1">+Allocators!V949</f>
        <v>2.6776694209694539E-4</v>
      </c>
    </row>
    <row r="409" spans="1:20">
      <c r="A409" s="14" t="str">
        <f>CONCATENATE(Allocators!A950," ",Allocators!B950)</f>
        <v>REVYEC_EXP_OM ENERGY</v>
      </c>
      <c r="B409" s="8">
        <f ca="1">+Allocators!D950</f>
        <v>0.70363687007114384</v>
      </c>
      <c r="C409" s="8">
        <f ca="1">+Allocators!E950</f>
        <v>6.7523633495657626E-2</v>
      </c>
      <c r="D409" s="8">
        <f ca="1">+Allocators!F950</f>
        <v>9.2313202358524221E-3</v>
      </c>
      <c r="E409" s="8">
        <f ca="1">+Allocators!G950</f>
        <v>1.8236978082717074E-2</v>
      </c>
      <c r="F409" s="8">
        <f ca="1">+Allocators!H950</f>
        <v>2.6565116536899757E-2</v>
      </c>
      <c r="G409" s="8">
        <f ca="1">+Allocators!I950</f>
        <v>9.7973426265855687E-3</v>
      </c>
      <c r="H409" s="8">
        <f ca="1">+Allocators!J950</f>
        <v>-9.1142076383504522E-2</v>
      </c>
      <c r="I409" s="8">
        <f ca="1">+Allocators!K950</f>
        <v>-4.4859873088872564E-2</v>
      </c>
      <c r="J409" s="8">
        <f ca="1">+Allocators!L950</f>
        <v>0</v>
      </c>
      <c r="K409" s="8">
        <f ca="1">+Allocators!M950</f>
        <v>0</v>
      </c>
      <c r="L409" s="8">
        <f ca="1">+Allocators!N950</f>
        <v>0</v>
      </c>
      <c r="M409" s="8">
        <f ca="1">+Allocators!O950</f>
        <v>0.1238231780095293</v>
      </c>
      <c r="N409" s="8">
        <f ca="1">+Allocators!P950</f>
        <v>0.36712804499381801</v>
      </c>
      <c r="O409" s="8">
        <f ca="1">+Allocators!Q950</f>
        <v>0.26169829824454988</v>
      </c>
      <c r="P409" s="8">
        <f ca="1">+Allocators!R950</f>
        <v>7.0019712781242745E-3</v>
      </c>
      <c r="Q409" s="8">
        <f ca="1">+Allocators!S950</f>
        <v>0</v>
      </c>
      <c r="R409" s="8">
        <f ca="1">+Allocators!T950</f>
        <v>0</v>
      </c>
      <c r="S409" s="8">
        <f ca="1">+Allocators!U950</f>
        <v>-5.5991982284935432E-2</v>
      </c>
      <c r="T409" s="8">
        <f ca="1">+Allocators!V950</f>
        <v>4.6249183247223276E-3</v>
      </c>
    </row>
    <row r="410" spans="1:20">
      <c r="A410" s="14" t="str">
        <f>CONCATENATE(Allocators!A951," ",Allocators!B951)</f>
        <v>REVYEC_EXP_OM CUSTOMER</v>
      </c>
      <c r="B410" s="8">
        <f ca="1">+Allocators!D951</f>
        <v>-1.61540986041312E-3</v>
      </c>
      <c r="C410" s="8">
        <f ca="1">+Allocators!E951</f>
        <v>6.2373281852529392E-3</v>
      </c>
      <c r="D410" s="8">
        <f ca="1">+Allocators!F951</f>
        <v>2.3431112360972756E-3</v>
      </c>
      <c r="E410" s="8">
        <f ca="1">+Allocators!G951</f>
        <v>3.9830674802920001E-4</v>
      </c>
      <c r="F410" s="8">
        <f ca="1">+Allocators!H951</f>
        <v>3.9067511028286414E-3</v>
      </c>
      <c r="G410" s="8">
        <f ca="1">+Allocators!I951</f>
        <v>2.4995928846455323E-3</v>
      </c>
      <c r="H410" s="8">
        <f ca="1">+Allocators!J951</f>
        <v>-4.7125545425714054E-4</v>
      </c>
      <c r="I410" s="8">
        <f ca="1">+Allocators!K951</f>
        <v>-3.4565903210299448E-4</v>
      </c>
      <c r="J410" s="8">
        <f ca="1">+Allocators!L951</f>
        <v>0</v>
      </c>
      <c r="K410" s="8">
        <f ca="1">+Allocators!M951</f>
        <v>0</v>
      </c>
      <c r="L410" s="8">
        <f ca="1">+Allocators!N951</f>
        <v>0</v>
      </c>
      <c r="M410" s="8">
        <f ca="1">+Allocators!O951</f>
        <v>1.5628366011864359E-4</v>
      </c>
      <c r="N410" s="8">
        <f ca="1">+Allocators!P951</f>
        <v>4.0116985777894509E-4</v>
      </c>
      <c r="O410" s="8">
        <f ca="1">+Allocators!Q951</f>
        <v>2.6900302457608978E-4</v>
      </c>
      <c r="P410" s="8">
        <f ca="1">+Allocators!R951</f>
        <v>3.6617381831509565E-5</v>
      </c>
      <c r="Q410" s="8">
        <f ca="1">+Allocators!S951</f>
        <v>0</v>
      </c>
      <c r="R410" s="8">
        <f ca="1">+Allocators!T951</f>
        <v>0</v>
      </c>
      <c r="S410" s="8">
        <f ca="1">+Allocators!U951</f>
        <v>-2.1270526978009453E-2</v>
      </c>
      <c r="T410" s="8">
        <f ca="1">+Allocators!V951</f>
        <v>4.2238675227976906E-3</v>
      </c>
    </row>
    <row r="411" spans="1:20">
      <c r="A411" s="14" t="str">
        <f>CONCATENATE(Allocators!A952," ",Allocators!B952)</f>
        <v>REVYEC_EXP_OM TOTAL</v>
      </c>
      <c r="B411" s="8">
        <f ca="1">+Allocators!D952</f>
        <v>1</v>
      </c>
      <c r="C411" s="8">
        <f ca="1">+Allocators!E952</f>
        <v>0.15201248382412652</v>
      </c>
      <c r="D411" s="8">
        <f ca="1">+Allocators!F952</f>
        <v>1.9376445723475702E-2</v>
      </c>
      <c r="E411" s="8">
        <f ca="1">+Allocators!G952</f>
        <v>3.4313062021651936E-2</v>
      </c>
      <c r="F411" s="8">
        <f ca="1">+Allocators!H952</f>
        <v>4.872911069288776E-2</v>
      </c>
      <c r="G411" s="8">
        <f ca="1">+Allocators!I952</f>
        <v>1.8278354246882567E-2</v>
      </c>
      <c r="H411" s="8">
        <f ca="1">+Allocators!J952</f>
        <v>-0.15573209262674137</v>
      </c>
      <c r="I411" s="8">
        <f ca="1">+Allocators!K952</f>
        <v>-7.3922746539297035E-2</v>
      </c>
      <c r="J411" s="8">
        <f ca="1">+Allocators!L952</f>
        <v>0</v>
      </c>
      <c r="K411" s="8">
        <f ca="1">+Allocators!M952</f>
        <v>0</v>
      </c>
      <c r="L411" s="8">
        <f ca="1">+Allocators!N952</f>
        <v>0</v>
      </c>
      <c r="M411" s="8">
        <f ca="1">+Allocators!O952</f>
        <v>0.18809302604736675</v>
      </c>
      <c r="N411" s="8">
        <f ca="1">+Allocators!P952</f>
        <v>0.49683678612570914</v>
      </c>
      <c r="O411" s="8">
        <f ca="1">+Allocators!Q952</f>
        <v>0.33271161227143253</v>
      </c>
      <c r="P411" s="8">
        <f ca="1">+Allocators!R952</f>
        <v>1.2582731975652132E-2</v>
      </c>
      <c r="Q411" s="8">
        <f ca="1">+Allocators!S952</f>
        <v>0</v>
      </c>
      <c r="R411" s="8">
        <f ca="1">+Allocators!T952</f>
        <v>0</v>
      </c>
      <c r="S411" s="8">
        <f ca="1">+Allocators!U952</f>
        <v>-8.2513031032567311E-2</v>
      </c>
      <c r="T411" s="8">
        <f ca="1">+Allocators!V952</f>
        <v>9.2342572694206933E-3</v>
      </c>
    </row>
    <row r="412" spans="1:20"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</row>
    <row r="413" spans="1:20">
      <c r="A413" s="14" t="str">
        <f>CONCATENATE(Allocators!A685," ",Allocators!B685)</f>
        <v>TDOMX PRODUCTION</v>
      </c>
      <c r="B413" s="8">
        <f ca="1">+Allocators!D685</f>
        <v>0</v>
      </c>
      <c r="C413" s="8">
        <f ca="1">+Allocators!E685</f>
        <v>1.6402219062986265E-17</v>
      </c>
      <c r="D413" s="8">
        <f ca="1">+Allocators!F685</f>
        <v>5.7664051393311095E-19</v>
      </c>
      <c r="E413" s="8">
        <f ca="1">+Allocators!G685</f>
        <v>2.0502773828732831E-18</v>
      </c>
      <c r="F413" s="8">
        <f ca="1">+Allocators!H685</f>
        <v>0</v>
      </c>
      <c r="G413" s="8">
        <f ca="1">+Allocators!I685</f>
        <v>0</v>
      </c>
      <c r="H413" s="8">
        <f ca="1">+Allocators!J685</f>
        <v>0</v>
      </c>
      <c r="I413" s="8">
        <f ca="1">+Allocators!K685</f>
        <v>4.8053376161092575E-19</v>
      </c>
      <c r="J413" s="8">
        <f ca="1">+Allocators!L685</f>
        <v>0</v>
      </c>
      <c r="K413" s="8">
        <f ca="1">+Allocators!M685</f>
        <v>0</v>
      </c>
      <c r="L413" s="8">
        <f ca="1">+Allocators!N685</f>
        <v>-2.0022240067121908E-19</v>
      </c>
      <c r="M413" s="8">
        <f ca="1">+Allocators!O685</f>
        <v>1.1532810278662219E-18</v>
      </c>
      <c r="N413" s="8">
        <f ca="1">+Allocators!P685</f>
        <v>0</v>
      </c>
      <c r="O413" s="8">
        <f ca="1">+Allocators!Q685</f>
        <v>0</v>
      </c>
      <c r="P413" s="8">
        <f ca="1">+Allocators!R685</f>
        <v>-5.1256934571832078E-19</v>
      </c>
      <c r="Q413" s="8">
        <f ca="1">+Allocators!S685</f>
        <v>0</v>
      </c>
      <c r="R413" s="8">
        <f ca="1">+Allocators!T685</f>
        <v>8.0088960268487622E-21</v>
      </c>
      <c r="S413" s="8">
        <f ca="1">+Allocators!U685</f>
        <v>0</v>
      </c>
      <c r="T413" s="8">
        <f ca="1">+Allocators!V685</f>
        <v>0</v>
      </c>
    </row>
    <row r="414" spans="1:20">
      <c r="A414" s="14" t="str">
        <f>CONCATENATE(Allocators!A686," ",Allocators!B686)</f>
        <v>TDOMX BULKTRAN</v>
      </c>
      <c r="B414" s="8">
        <f ca="1">+Allocators!D686</f>
        <v>0.10680699151196492</v>
      </c>
      <c r="C414" s="8">
        <f ca="1">+Allocators!E686</f>
        <v>5.2611307280668443E-2</v>
      </c>
      <c r="D414" s="8">
        <f ca="1">+Allocators!F686</f>
        <v>2.6007649108682183E-3</v>
      </c>
      <c r="E414" s="8">
        <f ca="1">+Allocators!G686</f>
        <v>9.526452816630929E-3</v>
      </c>
      <c r="F414" s="8">
        <f ca="1">+Allocators!H686</f>
        <v>2.9985891197100318E-4</v>
      </c>
      <c r="G414" s="8">
        <f ca="1">+Allocators!I686</f>
        <v>2.8119809266380006E-5</v>
      </c>
      <c r="H414" s="8">
        <f ca="1">+Allocators!J686</f>
        <v>7.2415860829082787E-3</v>
      </c>
      <c r="I414" s="8">
        <f ca="1">+Allocators!K686</f>
        <v>1.3493184632393427E-3</v>
      </c>
      <c r="J414" s="8">
        <f ca="1">+Allocators!L686</f>
        <v>6.097318892274256E-4</v>
      </c>
      <c r="K414" s="8">
        <f ca="1">+Allocators!M686</f>
        <v>2.7418961494779181E-5</v>
      </c>
      <c r="L414" s="8">
        <f ca="1">+Allocators!N686</f>
        <v>2.5296715003116581E-4</v>
      </c>
      <c r="M414" s="8">
        <f ca="1">+Allocators!O686</f>
        <v>4.1397643092508018E-3</v>
      </c>
      <c r="N414" s="8">
        <f ca="1">+Allocators!P686</f>
        <v>2.1878770695326667E-2</v>
      </c>
      <c r="O414" s="8">
        <f ca="1">+Allocators!Q686</f>
        <v>3.9509433630560723E-3</v>
      </c>
      <c r="P414" s="8">
        <f ca="1">+Allocators!R686</f>
        <v>2.2238795951085729E-3</v>
      </c>
      <c r="Q414" s="8">
        <f ca="1">+Allocators!S686</f>
        <v>3.7249133149798616E-5</v>
      </c>
      <c r="R414" s="8">
        <f ca="1">+Allocators!T686</f>
        <v>2.8858139767041725E-5</v>
      </c>
      <c r="S414" s="8">
        <f ca="1">+Allocators!U686</f>
        <v>0</v>
      </c>
      <c r="T414" s="8">
        <f ca="1">+Allocators!V686</f>
        <v>0</v>
      </c>
    </row>
    <row r="415" spans="1:20">
      <c r="A415" s="14" t="str">
        <f>CONCATENATE(Allocators!A687," ",Allocators!B687)</f>
        <v>TDOMX SUBTRAN</v>
      </c>
      <c r="B415" s="8">
        <f ca="1">+Allocators!D687</f>
        <v>2.349310792925129E-2</v>
      </c>
      <c r="C415" s="8">
        <f ca="1">+Allocators!E687</f>
        <v>1.1438029134738816E-2</v>
      </c>
      <c r="D415" s="8">
        <f ca="1">+Allocators!F687</f>
        <v>5.5201424876104538E-4</v>
      </c>
      <c r="E415" s="8">
        <f ca="1">+Allocators!G687</f>
        <v>2.0082008460444519E-3</v>
      </c>
      <c r="F415" s="8">
        <f ca="1">+Allocators!H687</f>
        <v>6.2031434662297179E-5</v>
      </c>
      <c r="G415" s="8">
        <f ca="1">+Allocators!I687</f>
        <v>7.7256871233820334E-6</v>
      </c>
      <c r="H415" s="8">
        <f ca="1">+Allocators!J687</f>
        <v>1.5172271269944058E-3</v>
      </c>
      <c r="I415" s="8">
        <f ca="1">+Allocators!K687</f>
        <v>2.8205075328145501E-4</v>
      </c>
      <c r="J415" s="8">
        <f ca="1">+Allocators!L687</f>
        <v>1.6782355894599086E-4</v>
      </c>
      <c r="K415" s="8">
        <f ca="1">+Allocators!M687</f>
        <v>0</v>
      </c>
      <c r="L415" s="8">
        <f ca="1">+Allocators!N687</f>
        <v>5.2978966115210327E-5</v>
      </c>
      <c r="M415" s="8">
        <f ca="1">+Allocators!O687</f>
        <v>8.6729592336382152E-4</v>
      </c>
      <c r="N415" s="8">
        <f ca="1">+Allocators!P687</f>
        <v>6.0421758577589293E-3</v>
      </c>
      <c r="O415" s="8">
        <f ca="1">+Allocators!Q687</f>
        <v>0</v>
      </c>
      <c r="P415" s="8">
        <f ca="1">+Allocators!R687</f>
        <v>4.5664091418425658E-4</v>
      </c>
      <c r="Q415" s="8">
        <f ca="1">+Allocators!S687</f>
        <v>7.6122164454921337E-6</v>
      </c>
      <c r="R415" s="8">
        <f ca="1">+Allocators!T687</f>
        <v>6.0978174642728862E-6</v>
      </c>
      <c r="S415" s="8">
        <f ca="1">+Allocators!U687</f>
        <v>2.0733882961833016E-5</v>
      </c>
      <c r="T415" s="8">
        <f ca="1">+Allocators!V687</f>
        <v>4.4695604056331256E-6</v>
      </c>
    </row>
    <row r="416" spans="1:20">
      <c r="A416" s="14" t="str">
        <f>CONCATENATE(Allocators!A688," ",Allocators!B688)</f>
        <v>TDOMX DISTPRI</v>
      </c>
      <c r="B416" s="8">
        <f ca="1">+Allocators!D688</f>
        <v>0.58412148146512843</v>
      </c>
      <c r="C416" s="8">
        <f ca="1">+Allocators!E688</f>
        <v>0.3903932991523788</v>
      </c>
      <c r="D416" s="8">
        <f ca="1">+Allocators!F688</f>
        <v>1.8402120985915128E-2</v>
      </c>
      <c r="E416" s="8">
        <f ca="1">+Allocators!G688</f>
        <v>6.6819230699879398E-2</v>
      </c>
      <c r="F416" s="8">
        <f ca="1">+Allocators!H688</f>
        <v>2.065061918053091E-3</v>
      </c>
      <c r="G416" s="8">
        <f ca="1">+Allocators!I688</f>
        <v>0</v>
      </c>
      <c r="H416" s="8">
        <f ca="1">+Allocators!J688</f>
        <v>5.0102744021992059E-2</v>
      </c>
      <c r="I416" s="8">
        <f ca="1">+Allocators!K688</f>
        <v>9.3316394457109465E-3</v>
      </c>
      <c r="J416" s="8">
        <f ca="1">+Allocators!L688</f>
        <v>0</v>
      </c>
      <c r="K416" s="8">
        <f ca="1">+Allocators!M688</f>
        <v>0</v>
      </c>
      <c r="L416" s="8">
        <f ca="1">+Allocators!N688</f>
        <v>1.7861319484099426E-3</v>
      </c>
      <c r="M416" s="8">
        <f ca="1">+Allocators!O688</f>
        <v>2.8806266586135509E-2</v>
      </c>
      <c r="N416" s="8">
        <f ca="1">+Allocators!P688</f>
        <v>0</v>
      </c>
      <c r="O416" s="8">
        <f ca="1">+Allocators!Q688</f>
        <v>0</v>
      </c>
      <c r="P416" s="8">
        <f ca="1">+Allocators!R688</f>
        <v>1.5108279825046995E-2</v>
      </c>
      <c r="Q416" s="8">
        <f ca="1">+Allocators!S688</f>
        <v>2.5206524903519502E-4</v>
      </c>
      <c r="R416" s="8">
        <f ca="1">+Allocators!T688</f>
        <v>2.0421508721988238E-4</v>
      </c>
      <c r="S416" s="8">
        <f ca="1">+Allocators!U688</f>
        <v>6.9961251730031408E-4</v>
      </c>
      <c r="T416" s="8">
        <f ca="1">+Allocators!V688</f>
        <v>1.5081402805094054E-4</v>
      </c>
    </row>
    <row r="417" spans="1:20">
      <c r="A417" s="14" t="str">
        <f>CONCATENATE(Allocators!A689," ",Allocators!B689)</f>
        <v>TDOMX DISTSEC</v>
      </c>
      <c r="B417" s="8">
        <f ca="1">+Allocators!D689</f>
        <v>0.24107411986243249</v>
      </c>
      <c r="C417" s="8">
        <f ca="1">+Allocators!E689</f>
        <v>0.18025146936524863</v>
      </c>
      <c r="D417" s="8">
        <f ca="1">+Allocators!F689</f>
        <v>8.6899807859308585E-3</v>
      </c>
      <c r="E417" s="8">
        <f ca="1">+Allocators!G689</f>
        <v>2.6221293471396012E-2</v>
      </c>
      <c r="F417" s="8">
        <f ca="1">+Allocators!H689</f>
        <v>0</v>
      </c>
      <c r="G417" s="8">
        <f ca="1">+Allocators!I689</f>
        <v>0</v>
      </c>
      <c r="H417" s="8">
        <f ca="1">+Allocators!J689</f>
        <v>1.6708310259489368E-2</v>
      </c>
      <c r="I417" s="8">
        <f ca="1">+Allocators!K689</f>
        <v>0</v>
      </c>
      <c r="J417" s="8">
        <f ca="1">+Allocators!L689</f>
        <v>0</v>
      </c>
      <c r="K417" s="8">
        <f ca="1">+Allocators!M689</f>
        <v>0</v>
      </c>
      <c r="L417" s="8">
        <f ca="1">+Allocators!N689</f>
        <v>4.5175765761372796E-4</v>
      </c>
      <c r="M417" s="8">
        <f ca="1">+Allocators!O689</f>
        <v>0</v>
      </c>
      <c r="N417" s="8">
        <f ca="1">+Allocators!P689</f>
        <v>0</v>
      </c>
      <c r="O417" s="8">
        <f ca="1">+Allocators!Q689</f>
        <v>0</v>
      </c>
      <c r="P417" s="8">
        <f ca="1">+Allocators!R689</f>
        <v>6.162761541232937E-3</v>
      </c>
      <c r="Q417" s="8">
        <f ca="1">+Allocators!S689</f>
        <v>0</v>
      </c>
      <c r="R417" s="8">
        <f ca="1">+Allocators!T689</f>
        <v>6.3951174762015919E-5</v>
      </c>
      <c r="S417" s="8">
        <f ca="1">+Allocators!U689</f>
        <v>2.1713883492272181E-3</v>
      </c>
      <c r="T417" s="8">
        <f ca="1">+Allocators!V689</f>
        <v>3.5320725753174958E-4</v>
      </c>
    </row>
    <row r="418" spans="1:20">
      <c r="A418" s="14" t="str">
        <f>CONCATENATE(Allocators!A690," ",Allocators!B690)</f>
        <v>TDOMX ENERGY</v>
      </c>
      <c r="B418" s="8">
        <f ca="1">+Allocators!D690</f>
        <v>0</v>
      </c>
      <c r="C418" s="8">
        <f ca="1">+Allocators!E690</f>
        <v>0</v>
      </c>
      <c r="D418" s="8">
        <f ca="1">+Allocators!F690</f>
        <v>0</v>
      </c>
      <c r="E418" s="8">
        <f ca="1">+Allocators!G690</f>
        <v>0</v>
      </c>
      <c r="F418" s="8">
        <f ca="1">+Allocators!H690</f>
        <v>0</v>
      </c>
      <c r="G418" s="8">
        <f ca="1">+Allocators!I690</f>
        <v>0</v>
      </c>
      <c r="H418" s="8">
        <f ca="1">+Allocators!J690</f>
        <v>0</v>
      </c>
      <c r="I418" s="8">
        <f ca="1">+Allocators!K690</f>
        <v>0</v>
      </c>
      <c r="J418" s="8">
        <f ca="1">+Allocators!L690</f>
        <v>0</v>
      </c>
      <c r="K418" s="8">
        <f ca="1">+Allocators!M690</f>
        <v>0</v>
      </c>
      <c r="L418" s="8">
        <f ca="1">+Allocators!N690</f>
        <v>0</v>
      </c>
      <c r="M418" s="8">
        <f ca="1">+Allocators!O690</f>
        <v>0</v>
      </c>
      <c r="N418" s="8">
        <f ca="1">+Allocators!P690</f>
        <v>0</v>
      </c>
      <c r="O418" s="8">
        <f ca="1">+Allocators!Q690</f>
        <v>0</v>
      </c>
      <c r="P418" s="8">
        <f ca="1">+Allocators!R690</f>
        <v>0</v>
      </c>
      <c r="Q418" s="8">
        <f ca="1">+Allocators!S690</f>
        <v>0</v>
      </c>
      <c r="R418" s="8">
        <f ca="1">+Allocators!T690</f>
        <v>0</v>
      </c>
      <c r="S418" s="8">
        <f ca="1">+Allocators!U690</f>
        <v>0</v>
      </c>
      <c r="T418" s="8">
        <f ca="1">+Allocators!V690</f>
        <v>0</v>
      </c>
    </row>
    <row r="419" spans="1:20">
      <c r="A419" s="14" t="str">
        <f>CONCATENATE(Allocators!A691," ",Allocators!B691)</f>
        <v>TDOMX CUSTOMER</v>
      </c>
      <c r="B419" s="8">
        <f ca="1">+Allocators!D691</f>
        <v>4.4504299231223177E-2</v>
      </c>
      <c r="C419" s="8">
        <f ca="1">+Allocators!E691</f>
        <v>1.8168234256670315E-2</v>
      </c>
      <c r="D419" s="8">
        <f ca="1">+Allocators!F691</f>
        <v>7.8670783261164494E-3</v>
      </c>
      <c r="E419" s="8">
        <f ca="1">+Allocators!G691</f>
        <v>2.2471723541785931E-3</v>
      </c>
      <c r="F419" s="8">
        <f ca="1">+Allocators!H691</f>
        <v>1.2578293940282367E-3</v>
      </c>
      <c r="G419" s="8">
        <f ca="1">+Allocators!I691</f>
        <v>2.0414289245744067E-4</v>
      </c>
      <c r="H419" s="8">
        <f ca="1">+Allocators!J691</f>
        <v>9.6136240851060653E-4</v>
      </c>
      <c r="I419" s="8">
        <f ca="1">+Allocators!K691</f>
        <v>3.2710631733694022E-4</v>
      </c>
      <c r="J419" s="8">
        <f ca="1">+Allocators!L691</f>
        <v>7.112639752740325E-4</v>
      </c>
      <c r="K419" s="8">
        <f ca="1">+Allocators!M691</f>
        <v>1.250073256493256E-4</v>
      </c>
      <c r="L419" s="8">
        <f ca="1">+Allocators!N691</f>
        <v>6.6233959932290218E-6</v>
      </c>
      <c r="M419" s="8">
        <f ca="1">+Allocators!O691</f>
        <v>1.9404614650801651E-4</v>
      </c>
      <c r="N419" s="8">
        <f ca="1">+Allocators!P691</f>
        <v>1.0459757108476654E-3</v>
      </c>
      <c r="O419" s="8">
        <f ca="1">+Allocators!Q691</f>
        <v>1.875113727690041E-4</v>
      </c>
      <c r="P419" s="8">
        <f ca="1">+Allocators!R691</f>
        <v>2.6658919080986619E-4</v>
      </c>
      <c r="Q419" s="8">
        <f ca="1">+Allocators!S691</f>
        <v>5.5441097353692118E-6</v>
      </c>
      <c r="R419" s="8">
        <f ca="1">+Allocators!T691</f>
        <v>3.2930103369442633E-6</v>
      </c>
      <c r="S419" s="8">
        <f ca="1">+Allocators!U691</f>
        <v>6.067979861760265E-3</v>
      </c>
      <c r="T419" s="8">
        <f ca="1">+Allocators!V691</f>
        <v>4.8575391822408692E-3</v>
      </c>
    </row>
    <row r="420" spans="1:20">
      <c r="A420" s="14" t="str">
        <f>CONCATENATE(Allocators!A692," ",Allocators!B692)</f>
        <v>TDOMX TOTAL</v>
      </c>
      <c r="B420" s="8">
        <f ca="1">+Allocators!D692</f>
        <v>1</v>
      </c>
      <c r="C420" s="8">
        <f ca="1">+Allocators!E692</f>
        <v>0.65286233918970504</v>
      </c>
      <c r="D420" s="8">
        <f ca="1">+Allocators!F692</f>
        <v>3.8111959257591699E-2</v>
      </c>
      <c r="E420" s="8">
        <f ca="1">+Allocators!G692</f>
        <v>0.10682235018812941</v>
      </c>
      <c r="F420" s="8">
        <f ca="1">+Allocators!H692</f>
        <v>3.6847816587146278E-3</v>
      </c>
      <c r="G420" s="8">
        <f ca="1">+Allocators!I692</f>
        <v>2.3998838884720273E-4</v>
      </c>
      <c r="H420" s="8">
        <f ca="1">+Allocators!J692</f>
        <v>7.6531229899894734E-2</v>
      </c>
      <c r="I420" s="8">
        <f ca="1">+Allocators!K692</f>
        <v>1.1290114979568682E-2</v>
      </c>
      <c r="J420" s="8">
        <f ca="1">+Allocators!L692</f>
        <v>1.4888194234474487E-3</v>
      </c>
      <c r="K420" s="8">
        <f ca="1">+Allocators!M692</f>
        <v>1.5242628714410479E-4</v>
      </c>
      <c r="L420" s="8">
        <f ca="1">+Allocators!N692</f>
        <v>2.5504591181632753E-3</v>
      </c>
      <c r="M420" s="8">
        <f ca="1">+Allocators!O692</f>
        <v>3.4007372965258152E-2</v>
      </c>
      <c r="N420" s="8">
        <f ca="1">+Allocators!P692</f>
        <v>2.8966922263933284E-2</v>
      </c>
      <c r="O420" s="8">
        <f ca="1">+Allocators!Q692</f>
        <v>4.138454735825076E-3</v>
      </c>
      <c r="P420" s="8">
        <f ca="1">+Allocators!R692</f>
        <v>2.4218151066382625E-2</v>
      </c>
      <c r="Q420" s="8">
        <f ca="1">+Allocators!S692</f>
        <v>3.0247070836585501E-4</v>
      </c>
      <c r="R420" s="8">
        <f ca="1">+Allocators!T692</f>
        <v>3.0641522955015719E-4</v>
      </c>
      <c r="S420" s="8">
        <f ca="1">+Allocators!U692</f>
        <v>8.9597146112496296E-3</v>
      </c>
      <c r="T420" s="8">
        <f ca="1">+Allocators!V692</f>
        <v>5.3660300282291932E-3</v>
      </c>
    </row>
    <row r="421" spans="1:20"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</row>
    <row r="422" spans="1:20">
      <c r="A422" s="14" t="str">
        <f>CONCATENATE(Allocators!A464," ",Allocators!B464)</f>
        <v>TDPLANT PRODUCTION</v>
      </c>
      <c r="B422" s="8">
        <f>Allocators!D464</f>
        <v>7.4239526879728186E-3</v>
      </c>
      <c r="C422" s="8">
        <f>Allocators!E464</f>
        <v>4.1218266913736401E-3</v>
      </c>
      <c r="D422" s="8">
        <f>Allocators!F464</f>
        <v>1.8966534380967137E-4</v>
      </c>
      <c r="E422" s="8">
        <f>Allocators!G464</f>
        <v>6.248121007636769E-4</v>
      </c>
      <c r="F422" s="8">
        <f>Allocators!H464</f>
        <v>1.561205974236099E-5</v>
      </c>
      <c r="G422" s="8">
        <f>Allocators!I464</f>
        <v>2.0097364179323896E-6</v>
      </c>
      <c r="H422" s="8">
        <f>Allocators!J464</f>
        <v>4.7530301039429718E-4</v>
      </c>
      <c r="I422" s="8">
        <f>Allocators!K464</f>
        <v>8.6030748012170069E-5</v>
      </c>
      <c r="J422" s="8">
        <f>Allocators!L464</f>
        <v>3.3276085940495176E-5</v>
      </c>
      <c r="K422" s="8">
        <f>Allocators!M464</f>
        <v>7.16990645994775E-7</v>
      </c>
      <c r="L422" s="8">
        <f>Allocators!N464</f>
        <v>1.5092605863787115E-5</v>
      </c>
      <c r="M422" s="8">
        <f>Allocators!O464</f>
        <v>2.4030052213856918E-4</v>
      </c>
      <c r="N422" s="8">
        <f>Allocators!P464</f>
        <v>1.3031987027347246E-3</v>
      </c>
      <c r="O422" s="8">
        <f>Allocators!Q464</f>
        <v>1.7146531589398085E-4</v>
      </c>
      <c r="P422" s="8">
        <f>Allocators!R464</f>
        <v>1.4008561344982018E-4</v>
      </c>
      <c r="Q422" s="8">
        <f>Allocators!S464</f>
        <v>2.9119152070440904E-6</v>
      </c>
      <c r="R422" s="8">
        <f>Allocators!T464</f>
        <v>1.6452455846533143E-6</v>
      </c>
      <c r="S422" s="8">
        <f>Allocators!U464</f>
        <v>0</v>
      </c>
      <c r="T422" s="8">
        <f>Allocators!V464</f>
        <v>0</v>
      </c>
    </row>
    <row r="423" spans="1:20">
      <c r="A423" s="14" t="str">
        <f>CONCATENATE(Allocators!A465," ",Allocators!B465)</f>
        <v>TDPLANT BULKTRAN</v>
      </c>
      <c r="B423" s="8">
        <f>Allocators!D465</f>
        <v>0.33758424199196757</v>
      </c>
      <c r="C423" s="8">
        <f>Allocators!E465</f>
        <v>0.16628825545152928</v>
      </c>
      <c r="D423" s="8">
        <f>Allocators!F465</f>
        <v>8.2202226521510078E-3</v>
      </c>
      <c r="E423" s="8">
        <f>Allocators!G465</f>
        <v>3.0110204467413821E-2</v>
      </c>
      <c r="F423" s="8">
        <f>Allocators!H465</f>
        <v>9.4776233343233285E-4</v>
      </c>
      <c r="G423" s="8">
        <f>Allocators!I465</f>
        <v>8.8878118948666182E-5</v>
      </c>
      <c r="H423" s="8">
        <f>Allocators!J465</f>
        <v>2.2888439361615335E-2</v>
      </c>
      <c r="I423" s="8">
        <f>Allocators!K465</f>
        <v>4.2647830836747436E-3</v>
      </c>
      <c r="J423" s="8">
        <f>Allocators!L465</f>
        <v>1.9271760652495517E-3</v>
      </c>
      <c r="K423" s="8">
        <f>Allocators!M465</f>
        <v>8.6662953439570111E-5</v>
      </c>
      <c r="L423" s="8">
        <f>Allocators!N465</f>
        <v>7.9955181194831101E-4</v>
      </c>
      <c r="M423" s="8">
        <f>Allocators!O465</f>
        <v>1.3084529173422862E-2</v>
      </c>
      <c r="N423" s="8">
        <f>Allocators!P465</f>
        <v>6.9152104336451831E-2</v>
      </c>
      <c r="O423" s="8">
        <f>Allocators!Q465</f>
        <v>1.2487723897934755E-2</v>
      </c>
      <c r="P423" s="8">
        <f>Allocators!R465</f>
        <v>7.0290034085645952E-3</v>
      </c>
      <c r="Q423" s="8">
        <f>Allocators!S465</f>
        <v>1.1773312028757938E-4</v>
      </c>
      <c r="R423" s="8">
        <f>Allocators!T465</f>
        <v>9.1211755903298646E-5</v>
      </c>
      <c r="S423" s="8">
        <f>Allocators!U465</f>
        <v>0</v>
      </c>
      <c r="T423" s="8">
        <f>Allocators!V465</f>
        <v>0</v>
      </c>
    </row>
    <row r="424" spans="1:20">
      <c r="A424" s="14" t="str">
        <f>CONCATENATE(Allocators!A466," ",Allocators!B466)</f>
        <v>TDPLANT SUBTRAN</v>
      </c>
      <c r="B424" s="8">
        <f>Allocators!D466</f>
        <v>7.4157101657485305E-2</v>
      </c>
      <c r="C424" s="8">
        <f>Allocators!E466</f>
        <v>3.6104677672297088E-2</v>
      </c>
      <c r="D424" s="8">
        <f>Allocators!F466</f>
        <v>1.7424589749908753E-3</v>
      </c>
      <c r="E424" s="8">
        <f>Allocators!G466</f>
        <v>6.3389805528174942E-3</v>
      </c>
      <c r="F424" s="8">
        <f>Allocators!H466</f>
        <v>1.9580514506912375E-4</v>
      </c>
      <c r="G424" s="8">
        <f>Allocators!I466</f>
        <v>2.4386495269501148E-5</v>
      </c>
      <c r="H424" s="8">
        <f>Allocators!J466</f>
        <v>4.7891988847473099E-3</v>
      </c>
      <c r="I424" s="8">
        <f>Allocators!K466</f>
        <v>8.9030648676416933E-4</v>
      </c>
      <c r="J424" s="8">
        <f>Allocators!L466</f>
        <v>5.2974296796990208E-4</v>
      </c>
      <c r="K424" s="8">
        <f>Allocators!M466</f>
        <v>0</v>
      </c>
      <c r="L424" s="8">
        <f>Allocators!N466</f>
        <v>1.6723060174692384E-4</v>
      </c>
      <c r="M424" s="8">
        <f>Allocators!O466</f>
        <v>2.7376604300163019E-3</v>
      </c>
      <c r="N424" s="8">
        <f>Allocators!P466</f>
        <v>1.9072412669519114E-2</v>
      </c>
      <c r="O424" s="8">
        <f>Allocators!Q466</f>
        <v>0</v>
      </c>
      <c r="P424" s="8">
        <f>Allocators!R466</f>
        <v>1.4414085525042803E-3</v>
      </c>
      <c r="Q424" s="8">
        <f>Allocators!S466</f>
        <v>2.4028319730497735E-5</v>
      </c>
      <c r="R424" s="8">
        <f>Allocators!T466</f>
        <v>1.9248048021089769E-5</v>
      </c>
      <c r="S424" s="8">
        <f>Allocators!U466</f>
        <v>6.5447478093804277E-5</v>
      </c>
      <c r="T424" s="8">
        <f>Allocators!V466</f>
        <v>1.4108377927814251E-5</v>
      </c>
    </row>
    <row r="425" spans="1:20">
      <c r="A425" s="14" t="str">
        <f>CONCATENATE(Allocators!A467," ",Allocators!B467)</f>
        <v>TDPLANT DISTPRI</v>
      </c>
      <c r="B425" s="8">
        <f>Allocators!D467</f>
        <v>0.32980276799913566</v>
      </c>
      <c r="C425" s="8">
        <f>Allocators!E467</f>
        <v>0.22042125611580615</v>
      </c>
      <c r="D425" s="8">
        <f>Allocators!F467</f>
        <v>1.0390082595467962E-2</v>
      </c>
      <c r="E425" s="8">
        <f>Allocators!G467</f>
        <v>3.7727027578438162E-2</v>
      </c>
      <c r="F425" s="8">
        <f>Allocators!H467</f>
        <v>1.1659614622547875E-3</v>
      </c>
      <c r="G425" s="8">
        <f>Allocators!I467</f>
        <v>0</v>
      </c>
      <c r="H425" s="8">
        <f>Allocators!J467</f>
        <v>2.8288676563235766E-2</v>
      </c>
      <c r="I425" s="8">
        <f>Allocators!K467</f>
        <v>5.2687679135613522E-3</v>
      </c>
      <c r="J425" s="8">
        <f>Allocators!L467</f>
        <v>0</v>
      </c>
      <c r="K425" s="8">
        <f>Allocators!M467</f>
        <v>0</v>
      </c>
      <c r="L425" s="8">
        <f>Allocators!N467</f>
        <v>1.008473886493174E-3</v>
      </c>
      <c r="M425" s="8">
        <f>Allocators!O467</f>
        <v>1.6264401767932018E-2</v>
      </c>
      <c r="N425" s="8">
        <f>Allocators!P467</f>
        <v>0</v>
      </c>
      <c r="O425" s="8">
        <f>Allocators!Q467</f>
        <v>0</v>
      </c>
      <c r="P425" s="8">
        <f>Allocators!R467</f>
        <v>8.5303360073455247E-3</v>
      </c>
      <c r="Q425" s="8">
        <f>Allocators!S467</f>
        <v>1.4231939671125018E-4</v>
      </c>
      <c r="R425" s="8">
        <f>Allocators!T467</f>
        <v>1.1530255806269798E-4</v>
      </c>
      <c r="S425" s="8">
        <f>Allocators!U467</f>
        <v>3.9501054498756945E-4</v>
      </c>
      <c r="T425" s="8">
        <f>Allocators!V467</f>
        <v>8.5151608839211779E-5</v>
      </c>
    </row>
    <row r="426" spans="1:20">
      <c r="A426" s="14" t="str">
        <f>CONCATENATE(Allocators!A468," ",Allocators!B468)</f>
        <v>TDPLANT DISTSEC</v>
      </c>
      <c r="B426" s="8">
        <f>Allocators!D468</f>
        <v>0.17078426789113094</v>
      </c>
      <c r="C426" s="8">
        <f>Allocators!E468</f>
        <v>0.12769564501329042</v>
      </c>
      <c r="D426" s="8">
        <f>Allocators!F468</f>
        <v>6.1562477438892888E-3</v>
      </c>
      <c r="E426" s="8">
        <f>Allocators!G468</f>
        <v>1.857596498216527E-2</v>
      </c>
      <c r="F426" s="8">
        <f>Allocators!H468</f>
        <v>0</v>
      </c>
      <c r="G426" s="8">
        <f>Allocators!I468</f>
        <v>0</v>
      </c>
      <c r="H426" s="8">
        <f>Allocators!J468</f>
        <v>1.1836677188713186E-2</v>
      </c>
      <c r="I426" s="8">
        <f>Allocators!K468</f>
        <v>0</v>
      </c>
      <c r="J426" s="8">
        <f>Allocators!L468</f>
        <v>0</v>
      </c>
      <c r="K426" s="8">
        <f>Allocators!M468</f>
        <v>0</v>
      </c>
      <c r="L426" s="8">
        <f>Allocators!N468</f>
        <v>3.2003891941532206E-4</v>
      </c>
      <c r="M426" s="8">
        <f>Allocators!O468</f>
        <v>0</v>
      </c>
      <c r="N426" s="8">
        <f>Allocators!P468</f>
        <v>0</v>
      </c>
      <c r="O426" s="8">
        <f>Allocators!Q468</f>
        <v>0</v>
      </c>
      <c r="P426" s="8">
        <f>Allocators!R468</f>
        <v>4.3658884603942098E-3</v>
      </c>
      <c r="Q426" s="8">
        <f>Allocators!S468</f>
        <v>0</v>
      </c>
      <c r="R426" s="8">
        <f>Allocators!T468</f>
        <v>4.5304964998902203E-5</v>
      </c>
      <c r="S426" s="8">
        <f>Allocators!U468</f>
        <v>1.5382778115781107E-3</v>
      </c>
      <c r="T426" s="8">
        <f>Allocators!V468</f>
        <v>2.5022280668624447E-4</v>
      </c>
    </row>
    <row r="427" spans="1:20">
      <c r="A427" s="14" t="str">
        <f>CONCATENATE(Allocators!A469," ",Allocators!B469)</f>
        <v>TDPLANT ENERGY</v>
      </c>
      <c r="B427" s="8">
        <f>Allocators!D469</f>
        <v>0</v>
      </c>
      <c r="C427" s="8">
        <f>Allocators!E469</f>
        <v>0</v>
      </c>
      <c r="D427" s="8">
        <f>Allocators!F469</f>
        <v>0</v>
      </c>
      <c r="E427" s="8">
        <f>Allocators!G469</f>
        <v>0</v>
      </c>
      <c r="F427" s="8">
        <f>Allocators!H469</f>
        <v>0</v>
      </c>
      <c r="G427" s="8">
        <f>Allocators!I469</f>
        <v>0</v>
      </c>
      <c r="H427" s="8">
        <f>Allocators!J469</f>
        <v>0</v>
      </c>
      <c r="I427" s="8">
        <f>Allocators!K469</f>
        <v>0</v>
      </c>
      <c r="J427" s="8">
        <f>Allocators!L469</f>
        <v>0</v>
      </c>
      <c r="K427" s="8">
        <f>Allocators!M469</f>
        <v>0</v>
      </c>
      <c r="L427" s="8">
        <f>Allocators!N469</f>
        <v>0</v>
      </c>
      <c r="M427" s="8">
        <f>Allocators!O469</f>
        <v>0</v>
      </c>
      <c r="N427" s="8">
        <f>Allocators!P469</f>
        <v>0</v>
      </c>
      <c r="O427" s="8">
        <f>Allocators!Q469</f>
        <v>0</v>
      </c>
      <c r="P427" s="8">
        <f>Allocators!R469</f>
        <v>0</v>
      </c>
      <c r="Q427" s="8">
        <f>Allocators!S469</f>
        <v>0</v>
      </c>
      <c r="R427" s="8">
        <f>Allocators!T469</f>
        <v>0</v>
      </c>
      <c r="S427" s="8">
        <f>Allocators!U469</f>
        <v>0</v>
      </c>
      <c r="T427" s="8">
        <f>Allocators!V469</f>
        <v>0</v>
      </c>
    </row>
    <row r="428" spans="1:20">
      <c r="A428" s="14" t="str">
        <f>CONCATENATE(Allocators!A470," ",Allocators!B470)</f>
        <v>TDPLANT CUSTOMER</v>
      </c>
      <c r="B428" s="8">
        <f>Allocators!D470</f>
        <v>8.0247667772307657E-2</v>
      </c>
      <c r="C428" s="8">
        <f>Allocators!E470</f>
        <v>3.6525313716287484E-2</v>
      </c>
      <c r="D428" s="8">
        <f>Allocators!F470</f>
        <v>9.8323988970410447E-3</v>
      </c>
      <c r="E428" s="8">
        <f>Allocators!G470</f>
        <v>2.7891147006622158E-3</v>
      </c>
      <c r="F428" s="8">
        <f>Allocators!H470</f>
        <v>9.2254307048723113E-4</v>
      </c>
      <c r="G428" s="8">
        <f>Allocators!I470</f>
        <v>1.4985059658149521E-4</v>
      </c>
      <c r="H428" s="8">
        <f>Allocators!J470</f>
        <v>8.0539291757681774E-4</v>
      </c>
      <c r="I428" s="8">
        <f>Allocators!K470</f>
        <v>2.3953404066914214E-4</v>
      </c>
      <c r="J428" s="8">
        <f>Allocators!L470</f>
        <v>5.2210160118094711E-4</v>
      </c>
      <c r="K428" s="8">
        <f>Allocators!M470</f>
        <v>9.176132511943317E-5</v>
      </c>
      <c r="L428" s="8">
        <f>Allocators!N470</f>
        <v>5.5413233581493785E-6</v>
      </c>
      <c r="M428" s="8">
        <f>Allocators!O470</f>
        <v>1.4209648392853023E-4</v>
      </c>
      <c r="N428" s="8">
        <f>Allocators!P470</f>
        <v>7.6779594133042435E-4</v>
      </c>
      <c r="O428" s="8">
        <f>Allocators!Q470</f>
        <v>1.3764226976997678E-4</v>
      </c>
      <c r="P428" s="8">
        <f>Allocators!R470</f>
        <v>2.2303643157513693E-4</v>
      </c>
      <c r="Q428" s="8">
        <f>Allocators!S470</f>
        <v>4.0598511823876616E-6</v>
      </c>
      <c r="R428" s="8">
        <f>Allocators!T470</f>
        <v>4.1158151376719705E-6</v>
      </c>
      <c r="S428" s="8">
        <f>Allocators!U470</f>
        <v>2.4174391157495222E-2</v>
      </c>
      <c r="T428" s="8">
        <f>Allocators!V470</f>
        <v>2.9109776329243305E-3</v>
      </c>
    </row>
    <row r="429" spans="1:20">
      <c r="A429" s="14" t="str">
        <f>CONCATENATE(Allocators!A471," ",Allocators!B471)</f>
        <v>TDPLANT TOTAL</v>
      </c>
      <c r="B429" s="8">
        <f>Allocators!D471</f>
        <v>0.99999999999999989</v>
      </c>
      <c r="C429" s="8">
        <f>Allocators!E471</f>
        <v>0.59115697466058414</v>
      </c>
      <c r="D429" s="8">
        <f>Allocators!F471</f>
        <v>3.6531076207349848E-2</v>
      </c>
      <c r="E429" s="8">
        <f>Allocators!G471</f>
        <v>9.6166104382260628E-2</v>
      </c>
      <c r="F429" s="8">
        <f>Allocators!H471</f>
        <v>3.2476840709858359E-3</v>
      </c>
      <c r="G429" s="8">
        <f>Allocators!I471</f>
        <v>2.6512494721759493E-4</v>
      </c>
      <c r="H429" s="8">
        <f>Allocators!J471</f>
        <v>6.9083687926282722E-2</v>
      </c>
      <c r="I429" s="8">
        <f>Allocators!K471</f>
        <v>1.0749422272681579E-2</v>
      </c>
      <c r="J429" s="8">
        <f>Allocators!L471</f>
        <v>3.0122967203408961E-3</v>
      </c>
      <c r="K429" s="8">
        <f>Allocators!M471</f>
        <v>1.7914126920499804E-4</v>
      </c>
      <c r="L429" s="8">
        <f>Allocators!N471</f>
        <v>2.3159291488256671E-3</v>
      </c>
      <c r="M429" s="8">
        <f>Allocators!O471</f>
        <v>3.2468988377438279E-2</v>
      </c>
      <c r="N429" s="8">
        <f>Allocators!P471</f>
        <v>9.0295511650036089E-2</v>
      </c>
      <c r="O429" s="8">
        <f>Allocators!Q471</f>
        <v>1.2796831483598713E-2</v>
      </c>
      <c r="P429" s="8">
        <f>Allocators!R471</f>
        <v>2.1729758473833568E-2</v>
      </c>
      <c r="Q429" s="8">
        <f>Allocators!S471</f>
        <v>2.9105260311875901E-4</v>
      </c>
      <c r="R429" s="8">
        <f>Allocators!T471</f>
        <v>2.7682838770831387E-4</v>
      </c>
      <c r="S429" s="8">
        <f>Allocators!U471</f>
        <v>2.6173126992154707E-2</v>
      </c>
      <c r="T429" s="8">
        <f>Allocators!V471</f>
        <v>3.2604604263776009E-3</v>
      </c>
    </row>
    <row r="430" spans="1:20"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</row>
    <row r="431" spans="1:20">
      <c r="A431" s="14" t="str">
        <f>CONCATENATE(Allocators!A634," ",Allocators!B634)</f>
        <v>TOTMXEXP PRODUCTION</v>
      </c>
      <c r="B431" s="8">
        <f>Allocators!D634</f>
        <v>0</v>
      </c>
      <c r="C431" s="8">
        <f>Allocators!E634</f>
        <v>0</v>
      </c>
      <c r="D431" s="8">
        <f>Allocators!F634</f>
        <v>0</v>
      </c>
      <c r="E431" s="8">
        <f>Allocators!G634</f>
        <v>0</v>
      </c>
      <c r="F431" s="8">
        <f>Allocators!H634</f>
        <v>0</v>
      </c>
      <c r="G431" s="8">
        <f>Allocators!I634</f>
        <v>0</v>
      </c>
      <c r="H431" s="8">
        <f>Allocators!J634</f>
        <v>0</v>
      </c>
      <c r="I431" s="8">
        <f>Allocators!K634</f>
        <v>0</v>
      </c>
      <c r="J431" s="8">
        <f>Allocators!L634</f>
        <v>0</v>
      </c>
      <c r="K431" s="8">
        <f>Allocators!M634</f>
        <v>0</v>
      </c>
      <c r="L431" s="8">
        <f>Allocators!N634</f>
        <v>0</v>
      </c>
      <c r="M431" s="8">
        <f>Allocators!O634</f>
        <v>0</v>
      </c>
      <c r="N431" s="8">
        <f>Allocators!P634</f>
        <v>0</v>
      </c>
      <c r="O431" s="8">
        <f>Allocators!Q634</f>
        <v>0</v>
      </c>
      <c r="P431" s="8">
        <f>Allocators!R634</f>
        <v>0</v>
      </c>
      <c r="Q431" s="8">
        <f>Allocators!S634</f>
        <v>0</v>
      </c>
      <c r="R431" s="8">
        <f>Allocators!T634</f>
        <v>0</v>
      </c>
      <c r="S431" s="8">
        <f>Allocators!U634</f>
        <v>0</v>
      </c>
      <c r="T431" s="8">
        <f>Allocators!V634</f>
        <v>0</v>
      </c>
    </row>
    <row r="432" spans="1:20">
      <c r="A432" s="14" t="str">
        <f>CONCATENATE(Allocators!A635," ",Allocators!B635)</f>
        <v>TOTMXEXP BULKTRAN</v>
      </c>
      <c r="B432" s="8">
        <f>Allocators!D635</f>
        <v>0</v>
      </c>
      <c r="C432" s="8">
        <f>Allocators!E635</f>
        <v>0</v>
      </c>
      <c r="D432" s="8">
        <f>Allocators!F635</f>
        <v>0</v>
      </c>
      <c r="E432" s="8">
        <f>Allocators!G635</f>
        <v>0</v>
      </c>
      <c r="F432" s="8">
        <f>Allocators!H635</f>
        <v>0</v>
      </c>
      <c r="G432" s="8">
        <f>Allocators!I635</f>
        <v>0</v>
      </c>
      <c r="H432" s="8">
        <f>Allocators!J635</f>
        <v>0</v>
      </c>
      <c r="I432" s="8">
        <f>Allocators!K635</f>
        <v>0</v>
      </c>
      <c r="J432" s="8">
        <f>Allocators!L635</f>
        <v>0</v>
      </c>
      <c r="K432" s="8">
        <f>Allocators!M635</f>
        <v>0</v>
      </c>
      <c r="L432" s="8">
        <f>Allocators!N635</f>
        <v>0</v>
      </c>
      <c r="M432" s="8">
        <f>Allocators!O635</f>
        <v>0</v>
      </c>
      <c r="N432" s="8">
        <f>Allocators!P635</f>
        <v>0</v>
      </c>
      <c r="O432" s="8">
        <f>Allocators!Q635</f>
        <v>0</v>
      </c>
      <c r="P432" s="8">
        <f>Allocators!R635</f>
        <v>0</v>
      </c>
      <c r="Q432" s="8">
        <f>Allocators!S635</f>
        <v>0</v>
      </c>
      <c r="R432" s="8">
        <f>Allocators!T635</f>
        <v>0</v>
      </c>
      <c r="S432" s="8">
        <f>Allocators!U635</f>
        <v>0</v>
      </c>
      <c r="T432" s="8">
        <f>Allocators!V635</f>
        <v>0</v>
      </c>
    </row>
    <row r="433" spans="1:20">
      <c r="A433" s="14" t="str">
        <f>CONCATENATE(Allocators!A636," ",Allocators!B636)</f>
        <v>TOTMXEXP SUBTRAN</v>
      </c>
      <c r="B433" s="8">
        <f>Allocators!D636</f>
        <v>0</v>
      </c>
      <c r="C433" s="8">
        <f>Allocators!E636</f>
        <v>0</v>
      </c>
      <c r="D433" s="8">
        <f>Allocators!F636</f>
        <v>0</v>
      </c>
      <c r="E433" s="8">
        <f>Allocators!G636</f>
        <v>0</v>
      </c>
      <c r="F433" s="8">
        <f>Allocators!H636</f>
        <v>0</v>
      </c>
      <c r="G433" s="8">
        <f>Allocators!I636</f>
        <v>0</v>
      </c>
      <c r="H433" s="8">
        <f>Allocators!J636</f>
        <v>0</v>
      </c>
      <c r="I433" s="8">
        <f>Allocators!K636</f>
        <v>0</v>
      </c>
      <c r="J433" s="8">
        <f>Allocators!L636</f>
        <v>0</v>
      </c>
      <c r="K433" s="8">
        <f>Allocators!M636</f>
        <v>0</v>
      </c>
      <c r="L433" s="8">
        <f>Allocators!N636</f>
        <v>0</v>
      </c>
      <c r="M433" s="8">
        <f>Allocators!O636</f>
        <v>0</v>
      </c>
      <c r="N433" s="8">
        <f>Allocators!P636</f>
        <v>0</v>
      </c>
      <c r="O433" s="8">
        <f>Allocators!Q636</f>
        <v>0</v>
      </c>
      <c r="P433" s="8">
        <f>Allocators!R636</f>
        <v>0</v>
      </c>
      <c r="Q433" s="8">
        <f>Allocators!S636</f>
        <v>0</v>
      </c>
      <c r="R433" s="8">
        <f>Allocators!T636</f>
        <v>0</v>
      </c>
      <c r="S433" s="8">
        <f>Allocators!U636</f>
        <v>0</v>
      </c>
      <c r="T433" s="8">
        <f>Allocators!V636</f>
        <v>0</v>
      </c>
    </row>
    <row r="434" spans="1:20">
      <c r="A434" s="14" t="str">
        <f>CONCATENATE(Allocators!A637," ",Allocators!B637)</f>
        <v>TOTMXEXP DISTPRI</v>
      </c>
      <c r="B434" s="8">
        <f>Allocators!D637</f>
        <v>0.70565674653279542</v>
      </c>
      <c r="C434" s="8">
        <f>Allocators!E637</f>
        <v>0.47162050034025021</v>
      </c>
      <c r="D434" s="8">
        <f>Allocators!F637</f>
        <v>2.2230959203302269E-2</v>
      </c>
      <c r="E434" s="8">
        <f>Allocators!G637</f>
        <v>8.0721977255883717E-2</v>
      </c>
      <c r="F434" s="8">
        <f>Allocators!H637</f>
        <v>2.4947291286514933E-3</v>
      </c>
      <c r="G434" s="8">
        <f>Allocators!I637</f>
        <v>0</v>
      </c>
      <c r="H434" s="8">
        <f>Allocators!J637</f>
        <v>6.0527373946672923E-2</v>
      </c>
      <c r="I434" s="8">
        <f>Allocators!K637</f>
        <v>1.1273227470697979E-2</v>
      </c>
      <c r="J434" s="8">
        <f>Allocators!L637</f>
        <v>0</v>
      </c>
      <c r="K434" s="8">
        <f>Allocators!M637</f>
        <v>0</v>
      </c>
      <c r="L434" s="8">
        <f>Allocators!N637</f>
        <v>2.1577635810137346E-3</v>
      </c>
      <c r="M434" s="8">
        <f>Allocators!O637</f>
        <v>3.4799843874843514E-2</v>
      </c>
      <c r="N434" s="8">
        <f>Allocators!P637</f>
        <v>0</v>
      </c>
      <c r="O434" s="8">
        <f>Allocators!Q637</f>
        <v>0</v>
      </c>
      <c r="P434" s="8">
        <f>Allocators!R637</f>
        <v>1.8251784817617953E-2</v>
      </c>
      <c r="Q434" s="8">
        <f>Allocators!S637</f>
        <v>3.0451121760152809E-4</v>
      </c>
      <c r="R434" s="8">
        <f>Allocators!T637</f>
        <v>2.4670510949030441E-4</v>
      </c>
      <c r="S434" s="8">
        <f>Allocators!U637</f>
        <v>8.4517743047810099E-4</v>
      </c>
      <c r="T434" s="8">
        <f>Allocators!V637</f>
        <v>1.8219315629172916E-4</v>
      </c>
    </row>
    <row r="435" spans="1:20">
      <c r="A435" s="14" t="str">
        <f>CONCATENATE(Allocators!A638," ",Allocators!B638)</f>
        <v>TOTMXEXP DISTSEC</v>
      </c>
      <c r="B435" s="8">
        <f>Allocators!D638</f>
        <v>0.29002473735775475</v>
      </c>
      <c r="C435" s="8">
        <f>Allocators!E638</f>
        <v>0.21685191712340335</v>
      </c>
      <c r="D435" s="8">
        <f>Allocators!F638</f>
        <v>1.0454500037257139E-2</v>
      </c>
      <c r="E435" s="8">
        <f>Allocators!G638</f>
        <v>3.1545583393861959E-2</v>
      </c>
      <c r="F435" s="8">
        <f>Allocators!H638</f>
        <v>0</v>
      </c>
      <c r="G435" s="8">
        <f>Allocators!I638</f>
        <v>0</v>
      </c>
      <c r="H435" s="8">
        <f>Allocators!J638</f>
        <v>2.0100968521488426E-2</v>
      </c>
      <c r="I435" s="8">
        <f>Allocators!K638</f>
        <v>0</v>
      </c>
      <c r="J435" s="8">
        <f>Allocators!L638</f>
        <v>0</v>
      </c>
      <c r="K435" s="8">
        <f>Allocators!M638</f>
        <v>0</v>
      </c>
      <c r="L435" s="8">
        <f>Allocators!N638</f>
        <v>5.4348801967437342E-4</v>
      </c>
      <c r="M435" s="8">
        <f>Allocators!O638</f>
        <v>0</v>
      </c>
      <c r="N435" s="8">
        <f>Allocators!P638</f>
        <v>0</v>
      </c>
      <c r="O435" s="8">
        <f>Allocators!Q638</f>
        <v>0</v>
      </c>
      <c r="P435" s="8">
        <f>Allocators!R638</f>
        <v>7.4141235003346564E-3</v>
      </c>
      <c r="Q435" s="8">
        <f>Allocators!S638</f>
        <v>0</v>
      </c>
      <c r="R435" s="8">
        <f>Allocators!T638</f>
        <v>7.6936598066426715E-5</v>
      </c>
      <c r="S435" s="8">
        <f>Allocators!U638</f>
        <v>2.61229341434775E-3</v>
      </c>
      <c r="T435" s="8">
        <f>Allocators!V638</f>
        <v>4.2492674932072602E-4</v>
      </c>
    </row>
    <row r="436" spans="1:20">
      <c r="A436" s="14" t="str">
        <f>CONCATENATE(Allocators!A639," ",Allocators!B639)</f>
        <v>TOTMXEXP ENERGY</v>
      </c>
      <c r="B436" s="8">
        <f>Allocators!D639</f>
        <v>0</v>
      </c>
      <c r="C436" s="8">
        <f>Allocators!E639</f>
        <v>0</v>
      </c>
      <c r="D436" s="8">
        <f>Allocators!F639</f>
        <v>0</v>
      </c>
      <c r="E436" s="8">
        <f>Allocators!G639</f>
        <v>0</v>
      </c>
      <c r="F436" s="8">
        <f>Allocators!H639</f>
        <v>0</v>
      </c>
      <c r="G436" s="8">
        <f>Allocators!I639</f>
        <v>0</v>
      </c>
      <c r="H436" s="8">
        <f>Allocators!J639</f>
        <v>0</v>
      </c>
      <c r="I436" s="8">
        <f>Allocators!K639</f>
        <v>0</v>
      </c>
      <c r="J436" s="8">
        <f>Allocators!L639</f>
        <v>0</v>
      </c>
      <c r="K436" s="8">
        <f>Allocators!M639</f>
        <v>0</v>
      </c>
      <c r="L436" s="8">
        <f>Allocators!N639</f>
        <v>0</v>
      </c>
      <c r="M436" s="8">
        <f>Allocators!O639</f>
        <v>0</v>
      </c>
      <c r="N436" s="8">
        <f>Allocators!P639</f>
        <v>0</v>
      </c>
      <c r="O436" s="8">
        <f>Allocators!Q639</f>
        <v>0</v>
      </c>
      <c r="P436" s="8">
        <f>Allocators!R639</f>
        <v>0</v>
      </c>
      <c r="Q436" s="8">
        <f>Allocators!S639</f>
        <v>0</v>
      </c>
      <c r="R436" s="8">
        <f>Allocators!T639</f>
        <v>0</v>
      </c>
      <c r="S436" s="8">
        <f>Allocators!U639</f>
        <v>0</v>
      </c>
      <c r="T436" s="8">
        <f>Allocators!V639</f>
        <v>0</v>
      </c>
    </row>
    <row r="437" spans="1:20">
      <c r="A437" s="14" t="str">
        <f>CONCATENATE(Allocators!A640," ",Allocators!B640)</f>
        <v>TOTMXEXP CUSTOMER</v>
      </c>
      <c r="B437" s="8">
        <f>Allocators!D640</f>
        <v>4.3185161094497675E-3</v>
      </c>
      <c r="C437" s="8">
        <f>Allocators!E640</f>
        <v>9.1670123791504847E-4</v>
      </c>
      <c r="D437" s="8">
        <f>Allocators!F640</f>
        <v>5.4317028924897161E-4</v>
      </c>
      <c r="E437" s="8">
        <f>Allocators!G640</f>
        <v>1.5562755136300658E-4</v>
      </c>
      <c r="F437" s="8">
        <f>Allocators!H640</f>
        <v>1.0261422591561433E-4</v>
      </c>
      <c r="G437" s="8">
        <f>Allocators!I640</f>
        <v>1.6667842904160612E-5</v>
      </c>
      <c r="H437" s="8">
        <f>Allocators!J640</f>
        <v>7.6056575746709197E-5</v>
      </c>
      <c r="I437" s="8">
        <f>Allocators!K640</f>
        <v>2.6643309076856277E-5</v>
      </c>
      <c r="J437" s="8">
        <f>Allocators!L640</f>
        <v>5.807322537926668E-5</v>
      </c>
      <c r="K437" s="8">
        <f>Allocators!M640</f>
        <v>1.0206588339716958E-5</v>
      </c>
      <c r="L437" s="8">
        <f>Allocators!N640</f>
        <v>5.2418231363801994E-7</v>
      </c>
      <c r="M437" s="8">
        <f>Allocators!O640</f>
        <v>1.5805354969449612E-5</v>
      </c>
      <c r="N437" s="8">
        <f>Allocators!P640</f>
        <v>8.5401742965953386E-5</v>
      </c>
      <c r="O437" s="8">
        <f>Allocators!Q640</f>
        <v>1.5309913886464797E-5</v>
      </c>
      <c r="P437" s="8">
        <f>Allocators!R640</f>
        <v>2.1098134174149466E-5</v>
      </c>
      <c r="Q437" s="8">
        <f>Allocators!S640</f>
        <v>4.515761916603845E-7</v>
      </c>
      <c r="R437" s="8">
        <f>Allocators!T640</f>
        <v>2.2735694029816188E-7</v>
      </c>
      <c r="S437" s="8">
        <f>Allocators!U640</f>
        <v>1.610060299193701E-3</v>
      </c>
      <c r="T437" s="8">
        <f>Allocators!V640</f>
        <v>6.638767029251019E-4</v>
      </c>
    </row>
    <row r="438" spans="1:20">
      <c r="A438" s="14" t="str">
        <f>CONCATENATE(Allocators!A641," ",Allocators!B641)</f>
        <v>TOTMXEXP TOTAL</v>
      </c>
      <c r="B438" s="8">
        <f>Allocators!D641</f>
        <v>1</v>
      </c>
      <c r="C438" s="8">
        <f>Allocators!E641</f>
        <v>0.68938911870156871</v>
      </c>
      <c r="D438" s="8">
        <f>Allocators!F641</f>
        <v>3.322862952980838E-2</v>
      </c>
      <c r="E438" s="8">
        <f>Allocators!G641</f>
        <v>0.11242318820110868</v>
      </c>
      <c r="F438" s="8">
        <f>Allocators!H641</f>
        <v>2.5973433545671077E-3</v>
      </c>
      <c r="G438" s="8">
        <f>Allocators!I641</f>
        <v>1.6667842904160612E-5</v>
      </c>
      <c r="H438" s="8">
        <f>Allocators!J641</f>
        <v>8.0704399043908054E-2</v>
      </c>
      <c r="I438" s="8">
        <f>Allocators!K641</f>
        <v>1.1299870779774835E-2</v>
      </c>
      <c r="J438" s="8">
        <f>Allocators!L641</f>
        <v>5.807322537926668E-5</v>
      </c>
      <c r="K438" s="8">
        <f>Allocators!M641</f>
        <v>1.0206588339716958E-5</v>
      </c>
      <c r="L438" s="8">
        <f>Allocators!N641</f>
        <v>2.7017757830017459E-3</v>
      </c>
      <c r="M438" s="8">
        <f>Allocators!O641</f>
        <v>3.4815649229812964E-2</v>
      </c>
      <c r="N438" s="8">
        <f>Allocators!P641</f>
        <v>8.5401742965953386E-5</v>
      </c>
      <c r="O438" s="8">
        <f>Allocators!Q641</f>
        <v>1.5309913886464797E-5</v>
      </c>
      <c r="P438" s="8">
        <f>Allocators!R641</f>
        <v>2.5687006452126758E-2</v>
      </c>
      <c r="Q438" s="8">
        <f>Allocators!S641</f>
        <v>3.049627937931885E-4</v>
      </c>
      <c r="R438" s="8">
        <f>Allocators!T641</f>
        <v>3.2386906449702931E-4</v>
      </c>
      <c r="S438" s="8">
        <f>Allocators!U641</f>
        <v>5.0675311440195516E-3</v>
      </c>
      <c r="T438" s="8">
        <f>Allocators!V641</f>
        <v>1.2709966085375571E-3</v>
      </c>
    </row>
    <row r="439" spans="1:20"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</row>
    <row r="440" spans="1:20">
      <c r="A440" s="14" t="str">
        <f>CONCATENATE(Allocators!A575," ",Allocators!B575)</f>
        <v>TOTOHLINES PRODUCTION</v>
      </c>
      <c r="B440" s="8">
        <f>Allocators!D575</f>
        <v>0</v>
      </c>
      <c r="C440" s="8">
        <f>Allocators!E575</f>
        <v>0</v>
      </c>
      <c r="D440" s="8">
        <f>Allocators!F575</f>
        <v>0</v>
      </c>
      <c r="E440" s="8">
        <f>Allocators!G575</f>
        <v>0</v>
      </c>
      <c r="F440" s="8">
        <f>Allocators!H575</f>
        <v>0</v>
      </c>
      <c r="G440" s="8">
        <f>Allocators!I575</f>
        <v>0</v>
      </c>
      <c r="H440" s="8">
        <f>Allocators!J575</f>
        <v>0</v>
      </c>
      <c r="I440" s="8">
        <f>Allocators!K575</f>
        <v>0</v>
      </c>
      <c r="J440" s="8">
        <f>Allocators!L575</f>
        <v>0</v>
      </c>
      <c r="K440" s="8">
        <f>Allocators!M575</f>
        <v>0</v>
      </c>
      <c r="L440" s="8">
        <f>Allocators!N575</f>
        <v>0</v>
      </c>
      <c r="M440" s="8">
        <f>Allocators!O575</f>
        <v>0</v>
      </c>
      <c r="N440" s="8">
        <f>Allocators!P575</f>
        <v>0</v>
      </c>
      <c r="O440" s="8">
        <f>Allocators!Q575</f>
        <v>0</v>
      </c>
      <c r="P440" s="8">
        <f>Allocators!R575</f>
        <v>0</v>
      </c>
      <c r="Q440" s="8">
        <f>Allocators!S575</f>
        <v>0</v>
      </c>
      <c r="R440" s="8">
        <f>Allocators!T575</f>
        <v>0</v>
      </c>
      <c r="S440" s="8">
        <f>Allocators!U575</f>
        <v>0</v>
      </c>
      <c r="T440" s="8">
        <f>Allocators!V575</f>
        <v>0</v>
      </c>
    </row>
    <row r="441" spans="1:20">
      <c r="A441" s="14" t="str">
        <f>CONCATENATE(Allocators!A576," ",Allocators!B576)</f>
        <v>TOTOHLINES BULKTRAN</v>
      </c>
      <c r="B441" s="8">
        <f>Allocators!D576</f>
        <v>0</v>
      </c>
      <c r="C441" s="8">
        <f>Allocators!E576</f>
        <v>0</v>
      </c>
      <c r="D441" s="8">
        <f>Allocators!F576</f>
        <v>0</v>
      </c>
      <c r="E441" s="8">
        <f>Allocators!G576</f>
        <v>0</v>
      </c>
      <c r="F441" s="8">
        <f>Allocators!H576</f>
        <v>0</v>
      </c>
      <c r="G441" s="8">
        <f>Allocators!I576</f>
        <v>0</v>
      </c>
      <c r="H441" s="8">
        <f>Allocators!J576</f>
        <v>0</v>
      </c>
      <c r="I441" s="8">
        <f>Allocators!K576</f>
        <v>0</v>
      </c>
      <c r="J441" s="8">
        <f>Allocators!L576</f>
        <v>0</v>
      </c>
      <c r="K441" s="8">
        <f>Allocators!M576</f>
        <v>0</v>
      </c>
      <c r="L441" s="8">
        <f>Allocators!N576</f>
        <v>0</v>
      </c>
      <c r="M441" s="8">
        <f>Allocators!O576</f>
        <v>0</v>
      </c>
      <c r="N441" s="8">
        <f>Allocators!P576</f>
        <v>0</v>
      </c>
      <c r="O441" s="8">
        <f>Allocators!Q576</f>
        <v>0</v>
      </c>
      <c r="P441" s="8">
        <f>Allocators!R576</f>
        <v>0</v>
      </c>
      <c r="Q441" s="8">
        <f>Allocators!S576</f>
        <v>0</v>
      </c>
      <c r="R441" s="8">
        <f>Allocators!T576</f>
        <v>0</v>
      </c>
      <c r="S441" s="8">
        <f>Allocators!U576</f>
        <v>0</v>
      </c>
      <c r="T441" s="8">
        <f>Allocators!V576</f>
        <v>0</v>
      </c>
    </row>
    <row r="442" spans="1:20">
      <c r="A442" s="14" t="str">
        <f>CONCATENATE(Allocators!A577," ",Allocators!B577)</f>
        <v>TOTOHLINES SUBTRAN</v>
      </c>
      <c r="B442" s="8">
        <f>Allocators!D577</f>
        <v>0</v>
      </c>
      <c r="C442" s="8">
        <f>Allocators!E577</f>
        <v>0</v>
      </c>
      <c r="D442" s="8">
        <f>Allocators!F577</f>
        <v>0</v>
      </c>
      <c r="E442" s="8">
        <f>Allocators!G577</f>
        <v>0</v>
      </c>
      <c r="F442" s="8">
        <f>Allocators!H577</f>
        <v>0</v>
      </c>
      <c r="G442" s="8">
        <f>Allocators!I577</f>
        <v>0</v>
      </c>
      <c r="H442" s="8">
        <f>Allocators!J577</f>
        <v>0</v>
      </c>
      <c r="I442" s="8">
        <f>Allocators!K577</f>
        <v>0</v>
      </c>
      <c r="J442" s="8">
        <f>Allocators!L577</f>
        <v>0</v>
      </c>
      <c r="K442" s="8">
        <f>Allocators!M577</f>
        <v>0</v>
      </c>
      <c r="L442" s="8">
        <f>Allocators!N577</f>
        <v>0</v>
      </c>
      <c r="M442" s="8">
        <f>Allocators!O577</f>
        <v>0</v>
      </c>
      <c r="N442" s="8">
        <f>Allocators!P577</f>
        <v>0</v>
      </c>
      <c r="O442" s="8">
        <f>Allocators!Q577</f>
        <v>0</v>
      </c>
      <c r="P442" s="8">
        <f>Allocators!R577</f>
        <v>0</v>
      </c>
      <c r="Q442" s="8">
        <f>Allocators!S577</f>
        <v>0</v>
      </c>
      <c r="R442" s="8">
        <f>Allocators!T577</f>
        <v>0</v>
      </c>
      <c r="S442" s="8">
        <f>Allocators!U577</f>
        <v>0</v>
      </c>
      <c r="T442" s="8">
        <f>Allocators!V577</f>
        <v>0</v>
      </c>
    </row>
    <row r="443" spans="1:20">
      <c r="A443" s="14" t="str">
        <f>CONCATENATE(Allocators!A578," ",Allocators!B578)</f>
        <v>TOTOHLINES DISTPRI</v>
      </c>
      <c r="B443" s="8">
        <f>Allocators!D578</f>
        <v>0.70562024824474268</v>
      </c>
      <c r="C443" s="8">
        <f>Allocators!E578</f>
        <v>0.47159610697767346</v>
      </c>
      <c r="D443" s="8">
        <f>Allocators!F578</f>
        <v>2.2229809363870173E-2</v>
      </c>
      <c r="E443" s="8">
        <f>Allocators!G578</f>
        <v>8.0717802118336276E-2</v>
      </c>
      <c r="F443" s="8">
        <f>Allocators!H578</f>
        <v>2.4946000951762263E-3</v>
      </c>
      <c r="G443" s="8">
        <f>Allocators!I578</f>
        <v>0</v>
      </c>
      <c r="H443" s="8">
        <f>Allocators!J578</f>
        <v>6.052424332326399E-2</v>
      </c>
      <c r="I443" s="8">
        <f>Allocators!K578</f>
        <v>1.1272644391877393E-2</v>
      </c>
      <c r="J443" s="8">
        <f>Allocators!L578</f>
        <v>0</v>
      </c>
      <c r="K443" s="8">
        <f>Allocators!M578</f>
        <v>0</v>
      </c>
      <c r="L443" s="8">
        <f>Allocators!N578</f>
        <v>2.1576519762184624E-3</v>
      </c>
      <c r="M443" s="8">
        <f>Allocators!O578</f>
        <v>3.4798043942040252E-2</v>
      </c>
      <c r="N443" s="8">
        <f>Allocators!P578</f>
        <v>0</v>
      </c>
      <c r="O443" s="8">
        <f>Allocators!Q578</f>
        <v>0</v>
      </c>
      <c r="P443" s="8">
        <f>Allocators!R578</f>
        <v>1.8250840790790437E-2</v>
      </c>
      <c r="Q443" s="8">
        <f>Allocators!S578</f>
        <v>3.0449546753864002E-4</v>
      </c>
      <c r="R443" s="8">
        <f>Allocators!T578</f>
        <v>2.4669234930031905E-4</v>
      </c>
      <c r="S443" s="8">
        <f>Allocators!U578</f>
        <v>8.4513371583997885E-4</v>
      </c>
      <c r="T443" s="8">
        <f>Allocators!V578</f>
        <v>1.8218373281731016E-4</v>
      </c>
    </row>
    <row r="444" spans="1:20">
      <c r="A444" s="14" t="str">
        <f>CONCATENATE(Allocators!A579," ",Allocators!B579)</f>
        <v>TOTOHLINES DISTSEC</v>
      </c>
      <c r="B444" s="8">
        <f>Allocators!D579</f>
        <v>0.29437975175525699</v>
      </c>
      <c r="C444" s="8">
        <f>Allocators!E579</f>
        <v>0.22010816771017114</v>
      </c>
      <c r="D444" s="8">
        <f>Allocators!F579</f>
        <v>1.0611484915842786E-2</v>
      </c>
      <c r="E444" s="8">
        <f>Allocators!G579</f>
        <v>3.2019272194029405E-2</v>
      </c>
      <c r="F444" s="8">
        <f>Allocators!H579</f>
        <v>0</v>
      </c>
      <c r="G444" s="8">
        <f>Allocators!I579</f>
        <v>0</v>
      </c>
      <c r="H444" s="8">
        <f>Allocators!J579</f>
        <v>2.0402804868664685E-2</v>
      </c>
      <c r="I444" s="8">
        <f>Allocators!K579</f>
        <v>0</v>
      </c>
      <c r="J444" s="8">
        <f>Allocators!L579</f>
        <v>0</v>
      </c>
      <c r="K444" s="8">
        <f>Allocators!M579</f>
        <v>0</v>
      </c>
      <c r="L444" s="8">
        <f>Allocators!N579</f>
        <v>5.5164904128968541E-4</v>
      </c>
      <c r="M444" s="8">
        <f>Allocators!O579</f>
        <v>0</v>
      </c>
      <c r="N444" s="8">
        <f>Allocators!P579</f>
        <v>0</v>
      </c>
      <c r="O444" s="8">
        <f>Allocators!Q579</f>
        <v>0</v>
      </c>
      <c r="P444" s="8">
        <f>Allocators!R579</f>
        <v>7.5254540540073498E-3</v>
      </c>
      <c r="Q444" s="8">
        <f>Allocators!S579</f>
        <v>0</v>
      </c>
      <c r="R444" s="8">
        <f>Allocators!T579</f>
        <v>7.8091878803258539E-5</v>
      </c>
      <c r="S444" s="8">
        <f>Allocators!U579</f>
        <v>2.6515196387506402E-3</v>
      </c>
      <c r="T444" s="8">
        <f>Allocators!V579</f>
        <v>4.3130745369799716E-4</v>
      </c>
    </row>
    <row r="445" spans="1:20">
      <c r="A445" s="14" t="str">
        <f>CONCATENATE(Allocators!A580," ",Allocators!B580)</f>
        <v>TOTOHLINES ENERGY</v>
      </c>
      <c r="B445" s="8">
        <f>Allocators!D580</f>
        <v>0</v>
      </c>
      <c r="C445" s="8">
        <f>Allocators!E580</f>
        <v>0</v>
      </c>
      <c r="D445" s="8">
        <f>Allocators!F580</f>
        <v>0</v>
      </c>
      <c r="E445" s="8">
        <f>Allocators!G580</f>
        <v>0</v>
      </c>
      <c r="F445" s="8">
        <f>Allocators!H580</f>
        <v>0</v>
      </c>
      <c r="G445" s="8">
        <f>Allocators!I580</f>
        <v>0</v>
      </c>
      <c r="H445" s="8">
        <f>Allocators!J580</f>
        <v>0</v>
      </c>
      <c r="I445" s="8">
        <f>Allocators!K580</f>
        <v>0</v>
      </c>
      <c r="J445" s="8">
        <f>Allocators!L580</f>
        <v>0</v>
      </c>
      <c r="K445" s="8">
        <f>Allocators!M580</f>
        <v>0</v>
      </c>
      <c r="L445" s="8">
        <f>Allocators!N580</f>
        <v>0</v>
      </c>
      <c r="M445" s="8">
        <f>Allocators!O580</f>
        <v>0</v>
      </c>
      <c r="N445" s="8">
        <f>Allocators!P580</f>
        <v>0</v>
      </c>
      <c r="O445" s="8">
        <f>Allocators!Q580</f>
        <v>0</v>
      </c>
      <c r="P445" s="8">
        <f>Allocators!R580</f>
        <v>0</v>
      </c>
      <c r="Q445" s="8">
        <f>Allocators!S580</f>
        <v>0</v>
      </c>
      <c r="R445" s="8">
        <f>Allocators!T580</f>
        <v>0</v>
      </c>
      <c r="S445" s="8">
        <f>Allocators!U580</f>
        <v>0</v>
      </c>
      <c r="T445" s="8">
        <f>Allocators!V580</f>
        <v>0</v>
      </c>
    </row>
    <row r="446" spans="1:20">
      <c r="A446" s="14" t="str">
        <f>CONCATENATE(Allocators!A581," ",Allocators!B581)</f>
        <v>TOTOHLINES CUSTOMER</v>
      </c>
      <c r="B446" s="8">
        <f>Allocators!D581</f>
        <v>0</v>
      </c>
      <c r="C446" s="8">
        <f>Allocators!E581</f>
        <v>0</v>
      </c>
      <c r="D446" s="8">
        <f>Allocators!F581</f>
        <v>0</v>
      </c>
      <c r="E446" s="8">
        <f>Allocators!G581</f>
        <v>0</v>
      </c>
      <c r="F446" s="8">
        <f>Allocators!H581</f>
        <v>0</v>
      </c>
      <c r="G446" s="8">
        <f>Allocators!I581</f>
        <v>0</v>
      </c>
      <c r="H446" s="8">
        <f>Allocators!J581</f>
        <v>0</v>
      </c>
      <c r="I446" s="8">
        <f>Allocators!K581</f>
        <v>0</v>
      </c>
      <c r="J446" s="8">
        <f>Allocators!L581</f>
        <v>0</v>
      </c>
      <c r="K446" s="8">
        <f>Allocators!M581</f>
        <v>0</v>
      </c>
      <c r="L446" s="8">
        <f>Allocators!N581</f>
        <v>0</v>
      </c>
      <c r="M446" s="8">
        <f>Allocators!O581</f>
        <v>0</v>
      </c>
      <c r="N446" s="8">
        <f>Allocators!P581</f>
        <v>0</v>
      </c>
      <c r="O446" s="8">
        <f>Allocators!Q581</f>
        <v>0</v>
      </c>
      <c r="P446" s="8">
        <f>Allocators!R581</f>
        <v>0</v>
      </c>
      <c r="Q446" s="8">
        <f>Allocators!S581</f>
        <v>0</v>
      </c>
      <c r="R446" s="8">
        <f>Allocators!T581</f>
        <v>0</v>
      </c>
      <c r="S446" s="8">
        <f>Allocators!U581</f>
        <v>0</v>
      </c>
      <c r="T446" s="8">
        <f>Allocators!V581</f>
        <v>0</v>
      </c>
    </row>
    <row r="447" spans="1:20">
      <c r="A447" s="14" t="str">
        <f>CONCATENATE(Allocators!A582," ",Allocators!B582)</f>
        <v>TOTOHLINES TOTAL</v>
      </c>
      <c r="B447" s="8">
        <f>Allocators!D582</f>
        <v>0.99999999999999967</v>
      </c>
      <c r="C447" s="8">
        <f>Allocators!E582</f>
        <v>0.69170427468784457</v>
      </c>
      <c r="D447" s="8">
        <f>Allocators!F582</f>
        <v>3.2841294279712961E-2</v>
      </c>
      <c r="E447" s="8">
        <f>Allocators!G582</f>
        <v>0.11273707431236568</v>
      </c>
      <c r="F447" s="8">
        <f>Allocators!H582</f>
        <v>2.4946000951762263E-3</v>
      </c>
      <c r="G447" s="8">
        <f>Allocators!I582</f>
        <v>0</v>
      </c>
      <c r="H447" s="8">
        <f>Allocators!J582</f>
        <v>8.0927048191928669E-2</v>
      </c>
      <c r="I447" s="8">
        <f>Allocators!K582</f>
        <v>1.1272644391877393E-2</v>
      </c>
      <c r="J447" s="8">
        <f>Allocators!L582</f>
        <v>0</v>
      </c>
      <c r="K447" s="8">
        <f>Allocators!M582</f>
        <v>0</v>
      </c>
      <c r="L447" s="8">
        <f>Allocators!N582</f>
        <v>2.7093010175081476E-3</v>
      </c>
      <c r="M447" s="8">
        <f>Allocators!O582</f>
        <v>3.4798043942040252E-2</v>
      </c>
      <c r="N447" s="8">
        <f>Allocators!P582</f>
        <v>0</v>
      </c>
      <c r="O447" s="8">
        <f>Allocators!Q582</f>
        <v>0</v>
      </c>
      <c r="P447" s="8">
        <f>Allocators!R582</f>
        <v>2.5776294844797785E-2</v>
      </c>
      <c r="Q447" s="8">
        <f>Allocators!S582</f>
        <v>3.0449546753864002E-4</v>
      </c>
      <c r="R447" s="8">
        <f>Allocators!T582</f>
        <v>3.2478422810357758E-4</v>
      </c>
      <c r="S447" s="8">
        <f>Allocators!U582</f>
        <v>3.4966533545906192E-3</v>
      </c>
      <c r="T447" s="8">
        <f>Allocators!V582</f>
        <v>6.1349118651530729E-4</v>
      </c>
    </row>
    <row r="448" spans="1:20"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</row>
    <row r="449" spans="1:20">
      <c r="A449" s="14" t="str">
        <f>CONCATENATE(Allocators!A702," ",Allocators!B702)</f>
        <v>TOTOX234 PRODUCTION</v>
      </c>
      <c r="B449" s="8">
        <f>Allocators!D702</f>
        <v>0</v>
      </c>
      <c r="C449" s="8">
        <f>Allocators!E702</f>
        <v>0</v>
      </c>
      <c r="D449" s="8">
        <f>Allocators!F702</f>
        <v>0</v>
      </c>
      <c r="E449" s="8">
        <f>Allocators!G702</f>
        <v>0</v>
      </c>
      <c r="F449" s="8">
        <f>Allocators!H702</f>
        <v>0</v>
      </c>
      <c r="G449" s="8">
        <f>Allocators!I702</f>
        <v>0</v>
      </c>
      <c r="H449" s="8">
        <f>Allocators!J702</f>
        <v>0</v>
      </c>
      <c r="I449" s="8">
        <f>Allocators!K702</f>
        <v>0</v>
      </c>
      <c r="J449" s="8">
        <f>Allocators!L702</f>
        <v>0</v>
      </c>
      <c r="K449" s="8">
        <f>Allocators!M702</f>
        <v>0</v>
      </c>
      <c r="L449" s="8">
        <f>Allocators!N702</f>
        <v>0</v>
      </c>
      <c r="M449" s="8">
        <f>Allocators!O702</f>
        <v>0</v>
      </c>
      <c r="N449" s="8">
        <f>Allocators!P702</f>
        <v>0</v>
      </c>
      <c r="O449" s="8">
        <f>Allocators!Q702</f>
        <v>0</v>
      </c>
      <c r="P449" s="8">
        <f>Allocators!R702</f>
        <v>0</v>
      </c>
      <c r="Q449" s="8">
        <f>Allocators!S702</f>
        <v>0</v>
      </c>
      <c r="R449" s="8">
        <f>Allocators!T702</f>
        <v>0</v>
      </c>
      <c r="S449" s="8">
        <f>Allocators!U702</f>
        <v>0</v>
      </c>
      <c r="T449" s="8">
        <f>Allocators!V702</f>
        <v>0</v>
      </c>
    </row>
    <row r="450" spans="1:20">
      <c r="A450" s="14" t="str">
        <f>CONCATENATE(Allocators!A703," ",Allocators!B703)</f>
        <v>TOTOX234 BULKTRAN</v>
      </c>
      <c r="B450" s="8">
        <f>Allocators!D703</f>
        <v>0</v>
      </c>
      <c r="C450" s="8">
        <f>Allocators!E703</f>
        <v>0</v>
      </c>
      <c r="D450" s="8">
        <f>Allocators!F703</f>
        <v>0</v>
      </c>
      <c r="E450" s="8">
        <f>Allocators!G703</f>
        <v>0</v>
      </c>
      <c r="F450" s="8">
        <f>Allocators!H703</f>
        <v>0</v>
      </c>
      <c r="G450" s="8">
        <f>Allocators!I703</f>
        <v>0</v>
      </c>
      <c r="H450" s="8">
        <f>Allocators!J703</f>
        <v>0</v>
      </c>
      <c r="I450" s="8">
        <f>Allocators!K703</f>
        <v>0</v>
      </c>
      <c r="J450" s="8">
        <f>Allocators!L703</f>
        <v>0</v>
      </c>
      <c r="K450" s="8">
        <f>Allocators!M703</f>
        <v>0</v>
      </c>
      <c r="L450" s="8">
        <f>Allocators!N703</f>
        <v>0</v>
      </c>
      <c r="M450" s="8">
        <f>Allocators!O703</f>
        <v>0</v>
      </c>
      <c r="N450" s="8">
        <f>Allocators!P703</f>
        <v>0</v>
      </c>
      <c r="O450" s="8">
        <f>Allocators!Q703</f>
        <v>0</v>
      </c>
      <c r="P450" s="8">
        <f>Allocators!R703</f>
        <v>0</v>
      </c>
      <c r="Q450" s="8">
        <f>Allocators!S703</f>
        <v>0</v>
      </c>
      <c r="R450" s="8">
        <f>Allocators!T703</f>
        <v>0</v>
      </c>
      <c r="S450" s="8">
        <f>Allocators!U703</f>
        <v>0</v>
      </c>
      <c r="T450" s="8">
        <f>Allocators!V703</f>
        <v>0</v>
      </c>
    </row>
    <row r="451" spans="1:20">
      <c r="A451" s="14" t="str">
        <f>CONCATENATE(Allocators!A704," ",Allocators!B704)</f>
        <v>TOTOX234 SUBTRAN</v>
      </c>
      <c r="B451" s="8">
        <f>Allocators!D704</f>
        <v>0</v>
      </c>
      <c r="C451" s="8">
        <f>Allocators!E704</f>
        <v>0</v>
      </c>
      <c r="D451" s="8">
        <f>Allocators!F704</f>
        <v>0</v>
      </c>
      <c r="E451" s="8">
        <f>Allocators!G704</f>
        <v>0</v>
      </c>
      <c r="F451" s="8">
        <f>Allocators!H704</f>
        <v>0</v>
      </c>
      <c r="G451" s="8">
        <f>Allocators!I704</f>
        <v>0</v>
      </c>
      <c r="H451" s="8">
        <f>Allocators!J704</f>
        <v>0</v>
      </c>
      <c r="I451" s="8">
        <f>Allocators!K704</f>
        <v>0</v>
      </c>
      <c r="J451" s="8">
        <f>Allocators!L704</f>
        <v>0</v>
      </c>
      <c r="K451" s="8">
        <f>Allocators!M704</f>
        <v>0</v>
      </c>
      <c r="L451" s="8">
        <f>Allocators!N704</f>
        <v>0</v>
      </c>
      <c r="M451" s="8">
        <f>Allocators!O704</f>
        <v>0</v>
      </c>
      <c r="N451" s="8">
        <f>Allocators!P704</f>
        <v>0</v>
      </c>
      <c r="O451" s="8">
        <f>Allocators!Q704</f>
        <v>0</v>
      </c>
      <c r="P451" s="8">
        <f>Allocators!R704</f>
        <v>0</v>
      </c>
      <c r="Q451" s="8">
        <f>Allocators!S704</f>
        <v>0</v>
      </c>
      <c r="R451" s="8">
        <f>Allocators!T704</f>
        <v>0</v>
      </c>
      <c r="S451" s="8">
        <f>Allocators!U704</f>
        <v>0</v>
      </c>
      <c r="T451" s="8">
        <f>Allocators!V704</f>
        <v>0</v>
      </c>
    </row>
    <row r="452" spans="1:20">
      <c r="A452" s="14" t="str">
        <f>CONCATENATE(Allocators!A705," ",Allocators!B705)</f>
        <v>TOTOX234 DISTPRI</v>
      </c>
      <c r="B452" s="8">
        <f>Allocators!D705</f>
        <v>0</v>
      </c>
      <c r="C452" s="8">
        <f>Allocators!E705</f>
        <v>0</v>
      </c>
      <c r="D452" s="8">
        <f>Allocators!F705</f>
        <v>0</v>
      </c>
      <c r="E452" s="8">
        <f>Allocators!G705</f>
        <v>0</v>
      </c>
      <c r="F452" s="8">
        <f>Allocators!H705</f>
        <v>0</v>
      </c>
      <c r="G452" s="8">
        <f>Allocators!I705</f>
        <v>0</v>
      </c>
      <c r="H452" s="8">
        <f>Allocators!J705</f>
        <v>0</v>
      </c>
      <c r="I452" s="8">
        <f>Allocators!K705</f>
        <v>0</v>
      </c>
      <c r="J452" s="8">
        <f>Allocators!L705</f>
        <v>0</v>
      </c>
      <c r="K452" s="8">
        <f>Allocators!M705</f>
        <v>0</v>
      </c>
      <c r="L452" s="8">
        <f>Allocators!N705</f>
        <v>0</v>
      </c>
      <c r="M452" s="8">
        <f>Allocators!O705</f>
        <v>0</v>
      </c>
      <c r="N452" s="8">
        <f>Allocators!P705</f>
        <v>0</v>
      </c>
      <c r="O452" s="8">
        <f>Allocators!Q705</f>
        <v>0</v>
      </c>
      <c r="P452" s="8">
        <f>Allocators!R705</f>
        <v>0</v>
      </c>
      <c r="Q452" s="8">
        <f>Allocators!S705</f>
        <v>0</v>
      </c>
      <c r="R452" s="8">
        <f>Allocators!T705</f>
        <v>0</v>
      </c>
      <c r="S452" s="8">
        <f>Allocators!U705</f>
        <v>0</v>
      </c>
      <c r="T452" s="8">
        <f>Allocators!V705</f>
        <v>0</v>
      </c>
    </row>
    <row r="453" spans="1:20">
      <c r="A453" s="14" t="str">
        <f>CONCATENATE(Allocators!A706," ",Allocators!B706)</f>
        <v>TOTOX234 DISTSEC</v>
      </c>
      <c r="B453" s="8">
        <f>Allocators!D706</f>
        <v>0</v>
      </c>
      <c r="C453" s="8">
        <f>Allocators!E706</f>
        <v>0</v>
      </c>
      <c r="D453" s="8">
        <f>Allocators!F706</f>
        <v>0</v>
      </c>
      <c r="E453" s="8">
        <f>Allocators!G706</f>
        <v>0</v>
      </c>
      <c r="F453" s="8">
        <f>Allocators!H706</f>
        <v>0</v>
      </c>
      <c r="G453" s="8">
        <f>Allocators!I706</f>
        <v>0</v>
      </c>
      <c r="H453" s="8">
        <f>Allocators!J706</f>
        <v>0</v>
      </c>
      <c r="I453" s="8">
        <f>Allocators!K706</f>
        <v>0</v>
      </c>
      <c r="J453" s="8">
        <f>Allocators!L706</f>
        <v>0</v>
      </c>
      <c r="K453" s="8">
        <f>Allocators!M706</f>
        <v>0</v>
      </c>
      <c r="L453" s="8">
        <f>Allocators!N706</f>
        <v>0</v>
      </c>
      <c r="M453" s="8">
        <f>Allocators!O706</f>
        <v>0</v>
      </c>
      <c r="N453" s="8">
        <f>Allocators!P706</f>
        <v>0</v>
      </c>
      <c r="O453" s="8">
        <f>Allocators!Q706</f>
        <v>0</v>
      </c>
      <c r="P453" s="8">
        <f>Allocators!R706</f>
        <v>0</v>
      </c>
      <c r="Q453" s="8">
        <f>Allocators!S706</f>
        <v>0</v>
      </c>
      <c r="R453" s="8">
        <f>Allocators!T706</f>
        <v>0</v>
      </c>
      <c r="S453" s="8">
        <f>Allocators!U706</f>
        <v>0</v>
      </c>
      <c r="T453" s="8">
        <f>Allocators!V706</f>
        <v>0</v>
      </c>
    </row>
    <row r="454" spans="1:20">
      <c r="A454" s="14" t="str">
        <f>CONCATENATE(Allocators!A707," ",Allocators!B707)</f>
        <v>TOTOX234 ENERGY</v>
      </c>
      <c r="B454" s="8">
        <f>Allocators!D707</f>
        <v>0</v>
      </c>
      <c r="C454" s="8">
        <f>Allocators!E707</f>
        <v>0</v>
      </c>
      <c r="D454" s="8">
        <f>Allocators!F707</f>
        <v>0</v>
      </c>
      <c r="E454" s="8">
        <f>Allocators!G707</f>
        <v>0</v>
      </c>
      <c r="F454" s="8">
        <f>Allocators!H707</f>
        <v>0</v>
      </c>
      <c r="G454" s="8">
        <f>Allocators!I707</f>
        <v>0</v>
      </c>
      <c r="H454" s="8">
        <f>Allocators!J707</f>
        <v>0</v>
      </c>
      <c r="I454" s="8">
        <f>Allocators!K707</f>
        <v>0</v>
      </c>
      <c r="J454" s="8">
        <f>Allocators!L707</f>
        <v>0</v>
      </c>
      <c r="K454" s="8">
        <f>Allocators!M707</f>
        <v>0</v>
      </c>
      <c r="L454" s="8">
        <f>Allocators!N707</f>
        <v>0</v>
      </c>
      <c r="M454" s="8">
        <f>Allocators!O707</f>
        <v>0</v>
      </c>
      <c r="N454" s="8">
        <f>Allocators!P707</f>
        <v>0</v>
      </c>
      <c r="O454" s="8">
        <f>Allocators!Q707</f>
        <v>0</v>
      </c>
      <c r="P454" s="8">
        <f>Allocators!R707</f>
        <v>0</v>
      </c>
      <c r="Q454" s="8">
        <f>Allocators!S707</f>
        <v>0</v>
      </c>
      <c r="R454" s="8">
        <f>Allocators!T707</f>
        <v>0</v>
      </c>
      <c r="S454" s="8">
        <f>Allocators!U707</f>
        <v>0</v>
      </c>
      <c r="T454" s="8">
        <f>Allocators!V707</f>
        <v>0</v>
      </c>
    </row>
    <row r="455" spans="1:20">
      <c r="A455" s="14" t="str">
        <f>CONCATENATE(Allocators!A708," ",Allocators!B708)</f>
        <v>TOTOX234 CUSTOMER</v>
      </c>
      <c r="B455" s="8">
        <f>Allocators!D708</f>
        <v>0.99999999999999967</v>
      </c>
      <c r="C455" s="8">
        <f>Allocators!E708</f>
        <v>0.86257802652848559</v>
      </c>
      <c r="D455" s="8">
        <f>Allocators!F708</f>
        <v>0.10758457561851137</v>
      </c>
      <c r="E455" s="8">
        <f>Allocators!G708</f>
        <v>3.1502421260198366E-2</v>
      </c>
      <c r="F455" s="8">
        <f>Allocators!H708</f>
        <v>3.7392468651342909E-4</v>
      </c>
      <c r="G455" s="8">
        <f>Allocators!I708</f>
        <v>2.8894396830596234E-5</v>
      </c>
      <c r="H455" s="8">
        <f>Allocators!J708</f>
        <v>2.9253128970865606E-3</v>
      </c>
      <c r="I455" s="8">
        <f>Allocators!K708</f>
        <v>2.9965104855507544E-4</v>
      </c>
      <c r="J455" s="8">
        <f>Allocators!L708</f>
        <v>8.6368988096959394E-5</v>
      </c>
      <c r="K455" s="8">
        <f>Allocators!M708</f>
        <v>1.0136021066049313E-5</v>
      </c>
      <c r="L455" s="8">
        <f>Allocators!N708</f>
        <v>2.1039364533472828E-5</v>
      </c>
      <c r="M455" s="8">
        <f>Allocators!O708</f>
        <v>1.8430724870342749E-4</v>
      </c>
      <c r="N455" s="8">
        <f>Allocators!P708</f>
        <v>1.3170883736974542E-4</v>
      </c>
      <c r="O455" s="8">
        <f>Allocators!Q708</f>
        <v>1.5779523400104618E-5</v>
      </c>
      <c r="P455" s="8">
        <f>Allocators!R708</f>
        <v>7.7163380245403636E-4</v>
      </c>
      <c r="Q455" s="8">
        <f>Allocators!S708</f>
        <v>4.8761799326811064E-6</v>
      </c>
      <c r="R455" s="8">
        <f>Allocators!T708</f>
        <v>4.513799635548031E-5</v>
      </c>
      <c r="S455" s="8">
        <f>Allocators!U708</f>
        <v>-6.79041998942177E-3</v>
      </c>
      <c r="T455" s="8">
        <f>Allocators!V708</f>
        <v>2.2662559132850056E-4</v>
      </c>
    </row>
    <row r="456" spans="1:20">
      <c r="A456" s="14" t="str">
        <f>CONCATENATE(Allocators!A709," ",Allocators!B709)</f>
        <v>TOTOX234 TOTAL</v>
      </c>
      <c r="B456" s="8">
        <f>Allocators!D709</f>
        <v>0.99999999999999967</v>
      </c>
      <c r="C456" s="8">
        <f>Allocators!E709</f>
        <v>0.86257802652848559</v>
      </c>
      <c r="D456" s="8">
        <f>Allocators!F709</f>
        <v>0.10758457561851137</v>
      </c>
      <c r="E456" s="8">
        <f>Allocators!G709</f>
        <v>3.1502421260198366E-2</v>
      </c>
      <c r="F456" s="8">
        <f>Allocators!H709</f>
        <v>3.7392468651342909E-4</v>
      </c>
      <c r="G456" s="8">
        <f>Allocators!I709</f>
        <v>2.8894396830596234E-5</v>
      </c>
      <c r="H456" s="8">
        <f>Allocators!J709</f>
        <v>2.9253128970865606E-3</v>
      </c>
      <c r="I456" s="8">
        <f>Allocators!K709</f>
        <v>2.9965104855507544E-4</v>
      </c>
      <c r="J456" s="8">
        <f>Allocators!L709</f>
        <v>8.6368988096959394E-5</v>
      </c>
      <c r="K456" s="8">
        <f>Allocators!M709</f>
        <v>1.0136021066049313E-5</v>
      </c>
      <c r="L456" s="8">
        <f>Allocators!N709</f>
        <v>2.1039364533472828E-5</v>
      </c>
      <c r="M456" s="8">
        <f>Allocators!O709</f>
        <v>1.8430724870342749E-4</v>
      </c>
      <c r="N456" s="8">
        <f>Allocators!P709</f>
        <v>1.3170883736974542E-4</v>
      </c>
      <c r="O456" s="8">
        <f>Allocators!Q709</f>
        <v>1.5779523400104618E-5</v>
      </c>
      <c r="P456" s="8">
        <f>Allocators!R709</f>
        <v>7.7163380245403636E-4</v>
      </c>
      <c r="Q456" s="8">
        <f>Allocators!S709</f>
        <v>4.8761799326811064E-6</v>
      </c>
      <c r="R456" s="8">
        <f>Allocators!T709</f>
        <v>4.513799635548031E-5</v>
      </c>
      <c r="S456" s="8">
        <f>Allocators!U709</f>
        <v>-6.79041998942177E-3</v>
      </c>
      <c r="T456" s="8">
        <f>Allocators!V709</f>
        <v>2.2662559132850056E-4</v>
      </c>
    </row>
    <row r="457" spans="1:20"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</row>
    <row r="458" spans="1:20">
      <c r="A458" s="14" t="str">
        <f>CONCATENATE(Allocators!A617," ",Allocators!B617)</f>
        <v>TOTOXEXP PRODUCTION</v>
      </c>
      <c r="B458" s="8">
        <f>Allocators!D617</f>
        <v>0</v>
      </c>
      <c r="C458" s="8">
        <f>Allocators!E617</f>
        <v>0</v>
      </c>
      <c r="D458" s="8">
        <f>Allocators!F617</f>
        <v>0</v>
      </c>
      <c r="E458" s="8">
        <f>Allocators!G617</f>
        <v>0</v>
      </c>
      <c r="F458" s="8">
        <f>Allocators!H617</f>
        <v>0</v>
      </c>
      <c r="G458" s="8">
        <f>Allocators!I617</f>
        <v>0</v>
      </c>
      <c r="H458" s="8">
        <f>Allocators!J617</f>
        <v>0</v>
      </c>
      <c r="I458" s="8">
        <f>Allocators!K617</f>
        <v>0</v>
      </c>
      <c r="J458" s="8">
        <f>Allocators!L617</f>
        <v>0</v>
      </c>
      <c r="K458" s="8">
        <f>Allocators!M617</f>
        <v>0</v>
      </c>
      <c r="L458" s="8">
        <f>Allocators!N617</f>
        <v>0</v>
      </c>
      <c r="M458" s="8">
        <f>Allocators!O617</f>
        <v>0</v>
      </c>
      <c r="N458" s="8">
        <f>Allocators!P617</f>
        <v>0</v>
      </c>
      <c r="O458" s="8">
        <f>Allocators!Q617</f>
        <v>0</v>
      </c>
      <c r="P458" s="8">
        <f>Allocators!R617</f>
        <v>0</v>
      </c>
      <c r="Q458" s="8">
        <f>Allocators!S617</f>
        <v>0</v>
      </c>
      <c r="R458" s="8">
        <f>Allocators!T617</f>
        <v>0</v>
      </c>
      <c r="S458" s="8">
        <f>Allocators!U617</f>
        <v>0</v>
      </c>
      <c r="T458" s="8">
        <f>Allocators!V617</f>
        <v>0</v>
      </c>
    </row>
    <row r="459" spans="1:20">
      <c r="A459" s="14" t="str">
        <f>CONCATENATE(Allocators!A618," ",Allocators!B618)</f>
        <v>TOTOXEXP BULKTRAN</v>
      </c>
      <c r="B459" s="8">
        <f>Allocators!D618</f>
        <v>0</v>
      </c>
      <c r="C459" s="8">
        <f>Allocators!E618</f>
        <v>0</v>
      </c>
      <c r="D459" s="8">
        <f>Allocators!F618</f>
        <v>0</v>
      </c>
      <c r="E459" s="8">
        <f>Allocators!G618</f>
        <v>0</v>
      </c>
      <c r="F459" s="8">
        <f>Allocators!H618</f>
        <v>0</v>
      </c>
      <c r="G459" s="8">
        <f>Allocators!I618</f>
        <v>0</v>
      </c>
      <c r="H459" s="8">
        <f>Allocators!J618</f>
        <v>0</v>
      </c>
      <c r="I459" s="8">
        <f>Allocators!K618</f>
        <v>0</v>
      </c>
      <c r="J459" s="8">
        <f>Allocators!L618</f>
        <v>0</v>
      </c>
      <c r="K459" s="8">
        <f>Allocators!M618</f>
        <v>0</v>
      </c>
      <c r="L459" s="8">
        <f>Allocators!N618</f>
        <v>0</v>
      </c>
      <c r="M459" s="8">
        <f>Allocators!O618</f>
        <v>0</v>
      </c>
      <c r="N459" s="8">
        <f>Allocators!P618</f>
        <v>0</v>
      </c>
      <c r="O459" s="8">
        <f>Allocators!Q618</f>
        <v>0</v>
      </c>
      <c r="P459" s="8">
        <f>Allocators!R618</f>
        <v>0</v>
      </c>
      <c r="Q459" s="8">
        <f>Allocators!S618</f>
        <v>0</v>
      </c>
      <c r="R459" s="8">
        <f>Allocators!T618</f>
        <v>0</v>
      </c>
      <c r="S459" s="8">
        <f>Allocators!U618</f>
        <v>0</v>
      </c>
      <c r="T459" s="8">
        <f>Allocators!V618</f>
        <v>0</v>
      </c>
    </row>
    <row r="460" spans="1:20">
      <c r="A460" s="14" t="str">
        <f>CONCATENATE(Allocators!A619," ",Allocators!B619)</f>
        <v>TOTOXEXP SUBTRAN</v>
      </c>
      <c r="B460" s="8">
        <f>Allocators!D619</f>
        <v>0</v>
      </c>
      <c r="C460" s="8">
        <f>Allocators!E619</f>
        <v>0</v>
      </c>
      <c r="D460" s="8">
        <f>Allocators!F619</f>
        <v>0</v>
      </c>
      <c r="E460" s="8">
        <f>Allocators!G619</f>
        <v>0</v>
      </c>
      <c r="F460" s="8">
        <f>Allocators!H619</f>
        <v>0</v>
      </c>
      <c r="G460" s="8">
        <f>Allocators!I619</f>
        <v>0</v>
      </c>
      <c r="H460" s="8">
        <f>Allocators!J619</f>
        <v>0</v>
      </c>
      <c r="I460" s="8">
        <f>Allocators!K619</f>
        <v>0</v>
      </c>
      <c r="J460" s="8">
        <f>Allocators!L619</f>
        <v>0</v>
      </c>
      <c r="K460" s="8">
        <f>Allocators!M619</f>
        <v>0</v>
      </c>
      <c r="L460" s="8">
        <f>Allocators!N619</f>
        <v>0</v>
      </c>
      <c r="M460" s="8">
        <f>Allocators!O619</f>
        <v>0</v>
      </c>
      <c r="N460" s="8">
        <f>Allocators!P619</f>
        <v>0</v>
      </c>
      <c r="O460" s="8">
        <f>Allocators!Q619</f>
        <v>0</v>
      </c>
      <c r="P460" s="8">
        <f>Allocators!R619</f>
        <v>0</v>
      </c>
      <c r="Q460" s="8">
        <f>Allocators!S619</f>
        <v>0</v>
      </c>
      <c r="R460" s="8">
        <f>Allocators!T619</f>
        <v>0</v>
      </c>
      <c r="S460" s="8">
        <f>Allocators!U619</f>
        <v>0</v>
      </c>
      <c r="T460" s="8">
        <f>Allocators!V619</f>
        <v>0</v>
      </c>
    </row>
    <row r="461" spans="1:20">
      <c r="A461" s="14" t="str">
        <f>CONCATENATE(Allocators!A620," ",Allocators!B620)</f>
        <v>TOTOXEXP DISTPRI</v>
      </c>
      <c r="B461" s="8">
        <f>Allocators!D620</f>
        <v>0.51839393519229526</v>
      </c>
      <c r="C461" s="8">
        <f>Allocators!E620</f>
        <v>0.34646477666373315</v>
      </c>
      <c r="D461" s="8">
        <f>Allocators!F620</f>
        <v>1.6331445112830984E-2</v>
      </c>
      <c r="E461" s="8">
        <f>Allocators!G620</f>
        <v>5.9300479520372214E-2</v>
      </c>
      <c r="F461" s="8">
        <f>Allocators!H620</f>
        <v>1.8326933832841759E-3</v>
      </c>
      <c r="G461" s="8">
        <f>Allocators!I620</f>
        <v>0</v>
      </c>
      <c r="H461" s="8">
        <f>Allocators!J620</f>
        <v>4.4464994802700622E-2</v>
      </c>
      <c r="I461" s="8">
        <f>Allocators!K620</f>
        <v>8.2816082742311198E-3</v>
      </c>
      <c r="J461" s="8">
        <f>Allocators!L620</f>
        <v>0</v>
      </c>
      <c r="K461" s="8">
        <f>Allocators!M620</f>
        <v>0</v>
      </c>
      <c r="L461" s="8">
        <f>Allocators!N620</f>
        <v>1.5851496630229455E-3</v>
      </c>
      <c r="M461" s="8">
        <f>Allocators!O620</f>
        <v>2.5564877114824282E-2</v>
      </c>
      <c r="N461" s="8">
        <f>Allocators!P620</f>
        <v>0</v>
      </c>
      <c r="O461" s="8">
        <f>Allocators!Q620</f>
        <v>0</v>
      </c>
      <c r="P461" s="8">
        <f>Allocators!R620</f>
        <v>1.3408239349197848E-2</v>
      </c>
      <c r="Q461" s="8">
        <f>Allocators!S620</f>
        <v>2.237019190679799E-4</v>
      </c>
      <c r="R461" s="8">
        <f>Allocators!T620</f>
        <v>1.8123603744895427E-4</v>
      </c>
      <c r="S461" s="8">
        <f>Allocators!U620</f>
        <v>6.2088948525470232E-4</v>
      </c>
      <c r="T461" s="8">
        <f>Allocators!V620</f>
        <v>1.3384386632628176E-4</v>
      </c>
    </row>
    <row r="462" spans="1:20">
      <c r="A462" s="14" t="str">
        <f>CONCATENATE(Allocators!A621," ",Allocators!B621)</f>
        <v>TOTOXEXP DISTSEC</v>
      </c>
      <c r="B462" s="8">
        <f>Allocators!D621</f>
        <v>0.21820912515974264</v>
      </c>
      <c r="C462" s="8">
        <f>Allocators!E621</f>
        <v>0.16315527963513432</v>
      </c>
      <c r="D462" s="8">
        <f>Allocators!F621</f>
        <v>7.8657680303261899E-3</v>
      </c>
      <c r="E462" s="8">
        <f>Allocators!G621</f>
        <v>2.3734300107432785E-2</v>
      </c>
      <c r="F462" s="8">
        <f>Allocators!H621</f>
        <v>0</v>
      </c>
      <c r="G462" s="8">
        <f>Allocators!I621</f>
        <v>0</v>
      </c>
      <c r="H462" s="8">
        <f>Allocators!J621</f>
        <v>1.5123588408001831E-2</v>
      </c>
      <c r="I462" s="8">
        <f>Allocators!K621</f>
        <v>0</v>
      </c>
      <c r="J462" s="8">
        <f>Allocators!L621</f>
        <v>0</v>
      </c>
      <c r="K462" s="8">
        <f>Allocators!M621</f>
        <v>0</v>
      </c>
      <c r="L462" s="8">
        <f>Allocators!N621</f>
        <v>4.0891010328424673E-4</v>
      </c>
      <c r="M462" s="8">
        <f>Allocators!O621</f>
        <v>0</v>
      </c>
      <c r="N462" s="8">
        <f>Allocators!P621</f>
        <v>0</v>
      </c>
      <c r="O462" s="8">
        <f>Allocators!Q621</f>
        <v>0</v>
      </c>
      <c r="P462" s="8">
        <f>Allocators!R621</f>
        <v>5.5782462474525743E-3</v>
      </c>
      <c r="Q462" s="8">
        <f>Allocators!S621</f>
        <v>0</v>
      </c>
      <c r="R462" s="8">
        <f>Allocators!T621</f>
        <v>5.7885640755301694E-5</v>
      </c>
      <c r="S462" s="8">
        <f>Allocators!U621</f>
        <v>1.9654401407223211E-3</v>
      </c>
      <c r="T462" s="8">
        <f>Allocators!V621</f>
        <v>3.1970684663312787E-4</v>
      </c>
    </row>
    <row r="463" spans="1:20">
      <c r="A463" s="14" t="str">
        <f>CONCATENATE(Allocators!A622," ",Allocators!B622)</f>
        <v>TOTOXEXP ENERGY</v>
      </c>
      <c r="B463" s="8">
        <f>Allocators!D622</f>
        <v>0</v>
      </c>
      <c r="C463" s="8">
        <f>Allocators!E622</f>
        <v>0</v>
      </c>
      <c r="D463" s="8">
        <f>Allocators!F622</f>
        <v>0</v>
      </c>
      <c r="E463" s="8">
        <f>Allocators!G622</f>
        <v>0</v>
      </c>
      <c r="F463" s="8">
        <f>Allocators!H622</f>
        <v>0</v>
      </c>
      <c r="G463" s="8">
        <f>Allocators!I622</f>
        <v>0</v>
      </c>
      <c r="H463" s="8">
        <f>Allocators!J622</f>
        <v>0</v>
      </c>
      <c r="I463" s="8">
        <f>Allocators!K622</f>
        <v>0</v>
      </c>
      <c r="J463" s="8">
        <f>Allocators!L622</f>
        <v>0</v>
      </c>
      <c r="K463" s="8">
        <f>Allocators!M622</f>
        <v>0</v>
      </c>
      <c r="L463" s="8">
        <f>Allocators!N622</f>
        <v>0</v>
      </c>
      <c r="M463" s="8">
        <f>Allocators!O622</f>
        <v>0</v>
      </c>
      <c r="N463" s="8">
        <f>Allocators!P622</f>
        <v>0</v>
      </c>
      <c r="O463" s="8">
        <f>Allocators!Q622</f>
        <v>0</v>
      </c>
      <c r="P463" s="8">
        <f>Allocators!R622</f>
        <v>0</v>
      </c>
      <c r="Q463" s="8">
        <f>Allocators!S622</f>
        <v>0</v>
      </c>
      <c r="R463" s="8">
        <f>Allocators!T622</f>
        <v>0</v>
      </c>
      <c r="S463" s="8">
        <f>Allocators!U622</f>
        <v>0</v>
      </c>
      <c r="T463" s="8">
        <f>Allocators!V622</f>
        <v>0</v>
      </c>
    </row>
    <row r="464" spans="1:20">
      <c r="A464" s="14" t="str">
        <f>CONCATENATE(Allocators!A623," ",Allocators!B623)</f>
        <v>TOTOXEXP CUSTOMER</v>
      </c>
      <c r="B464" s="8">
        <f>Allocators!D623</f>
        <v>0.26339693964796235</v>
      </c>
      <c r="C464" s="8">
        <f>Allocators!E623</f>
        <v>0.11111116736500083</v>
      </c>
      <c r="D464" s="8">
        <f>Allocators!F623</f>
        <v>4.7493421048430379E-2</v>
      </c>
      <c r="E464" s="8">
        <f>Allocators!G623</f>
        <v>1.3564130933933823E-2</v>
      </c>
      <c r="F464" s="8">
        <f>Allocators!H623</f>
        <v>7.5267262601032862E-3</v>
      </c>
      <c r="G464" s="8">
        <f>Allocators!I623</f>
        <v>1.2215124456710167E-3</v>
      </c>
      <c r="H464" s="8">
        <f>Allocators!J623</f>
        <v>5.7627394785234667E-3</v>
      </c>
      <c r="I464" s="8">
        <f>Allocators!K623</f>
        <v>1.9575502289319101E-3</v>
      </c>
      <c r="J464" s="8">
        <f>Allocators!L623</f>
        <v>4.2559296946172278E-3</v>
      </c>
      <c r="K464" s="8">
        <f>Allocators!M623</f>
        <v>7.4799569185361248E-4</v>
      </c>
      <c r="L464" s="8">
        <f>Allocators!N623</f>
        <v>3.9702154505823534E-5</v>
      </c>
      <c r="M464" s="8">
        <f>Allocators!O623</f>
        <v>1.1612587662798363E-3</v>
      </c>
      <c r="N464" s="8">
        <f>Allocators!P623</f>
        <v>6.2587158107225253E-3</v>
      </c>
      <c r="O464" s="8">
        <f>Allocators!Q623</f>
        <v>1.1219958372537869E-3</v>
      </c>
      <c r="P464" s="8">
        <f>Allocators!R623</f>
        <v>1.5979967722825055E-3</v>
      </c>
      <c r="Q464" s="8">
        <f>Allocators!S623</f>
        <v>3.3178427698275105E-5</v>
      </c>
      <c r="R464" s="8">
        <f>Allocators!T623</f>
        <v>1.9879865077018944E-5</v>
      </c>
      <c r="S464" s="8">
        <f>Allocators!U623</f>
        <v>3.1589036609345297E-2</v>
      </c>
      <c r="T464" s="8">
        <f>Allocators!V623</f>
        <v>2.7934002257731728E-2</v>
      </c>
    </row>
    <row r="465" spans="1:20">
      <c r="A465" s="14" t="str">
        <f>CONCATENATE(Allocators!A624," ",Allocators!B624)</f>
        <v>TOTOXEXP TOTAL</v>
      </c>
      <c r="B465" s="8">
        <f>Allocators!D624</f>
        <v>1.0000000000000007</v>
      </c>
      <c r="C465" s="8">
        <f>Allocators!E624</f>
        <v>0.62073122366386835</v>
      </c>
      <c r="D465" s="8">
        <f>Allocators!F624</f>
        <v>7.1690634191587554E-2</v>
      </c>
      <c r="E465" s="8">
        <f>Allocators!G624</f>
        <v>9.6598910561738832E-2</v>
      </c>
      <c r="F465" s="8">
        <f>Allocators!H624</f>
        <v>9.3594196433874621E-3</v>
      </c>
      <c r="G465" s="8">
        <f>Allocators!I624</f>
        <v>1.2215124456710167E-3</v>
      </c>
      <c r="H465" s="8">
        <f>Allocators!J624</f>
        <v>6.5351322689225916E-2</v>
      </c>
      <c r="I465" s="8">
        <f>Allocators!K624</f>
        <v>1.023915850316303E-2</v>
      </c>
      <c r="J465" s="8">
        <f>Allocators!L624</f>
        <v>4.2559296946172278E-3</v>
      </c>
      <c r="K465" s="8">
        <f>Allocators!M624</f>
        <v>7.4799569185361248E-4</v>
      </c>
      <c r="L465" s="8">
        <f>Allocators!N624</f>
        <v>2.0337619208130155E-3</v>
      </c>
      <c r="M465" s="8">
        <f>Allocators!O624</f>
        <v>2.6726135881104118E-2</v>
      </c>
      <c r="N465" s="8">
        <f>Allocators!P624</f>
        <v>6.2587158107225253E-3</v>
      </c>
      <c r="O465" s="8">
        <f>Allocators!Q624</f>
        <v>1.1219958372537869E-3</v>
      </c>
      <c r="P465" s="8">
        <f>Allocators!R624</f>
        <v>2.0584482368932927E-2</v>
      </c>
      <c r="Q465" s="8">
        <f>Allocators!S624</f>
        <v>2.56880346766255E-4</v>
      </c>
      <c r="R465" s="8">
        <f>Allocators!T624</f>
        <v>2.5900154328127492E-4</v>
      </c>
      <c r="S465" s="8">
        <f>Allocators!U624</f>
        <v>3.4175366235322323E-2</v>
      </c>
      <c r="T465" s="8">
        <f>Allocators!V624</f>
        <v>2.8387552970691139E-2</v>
      </c>
    </row>
    <row r="466" spans="1:20"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</row>
    <row r="467" spans="1:20">
      <c r="A467" s="14" t="str">
        <f>CONCATENATE(Allocators!A600," ",Allocators!B600)</f>
        <v>TOTUGLINES PRODUCTION</v>
      </c>
      <c r="B467" s="8">
        <f>Allocators!D600</f>
        <v>0</v>
      </c>
      <c r="C467" s="8">
        <f>Allocators!E600</f>
        <v>0</v>
      </c>
      <c r="D467" s="8">
        <f>Allocators!F600</f>
        <v>0</v>
      </c>
      <c r="E467" s="8">
        <f>Allocators!G600</f>
        <v>0</v>
      </c>
      <c r="F467" s="8">
        <f>Allocators!H600</f>
        <v>0</v>
      </c>
      <c r="G467" s="8">
        <f>Allocators!I600</f>
        <v>0</v>
      </c>
      <c r="H467" s="8">
        <f>Allocators!J600</f>
        <v>0</v>
      </c>
      <c r="I467" s="8">
        <f>Allocators!K600</f>
        <v>0</v>
      </c>
      <c r="J467" s="8">
        <f>Allocators!L600</f>
        <v>0</v>
      </c>
      <c r="K467" s="8">
        <f>Allocators!M600</f>
        <v>0</v>
      </c>
      <c r="L467" s="8">
        <f>Allocators!N600</f>
        <v>0</v>
      </c>
      <c r="M467" s="8">
        <f>Allocators!O600</f>
        <v>0</v>
      </c>
      <c r="N467" s="8">
        <f>Allocators!P600</f>
        <v>0</v>
      </c>
      <c r="O467" s="8">
        <f>Allocators!Q600</f>
        <v>0</v>
      </c>
      <c r="P467" s="8">
        <f>Allocators!R600</f>
        <v>0</v>
      </c>
      <c r="Q467" s="8">
        <f>Allocators!S600</f>
        <v>0</v>
      </c>
      <c r="R467" s="8">
        <f>Allocators!T600</f>
        <v>0</v>
      </c>
      <c r="S467" s="8">
        <f>Allocators!U600</f>
        <v>0</v>
      </c>
      <c r="T467" s="8">
        <f>Allocators!V600</f>
        <v>0</v>
      </c>
    </row>
    <row r="468" spans="1:20">
      <c r="A468" s="14" t="str">
        <f>CONCATENATE(Allocators!A601," ",Allocators!B601)</f>
        <v>TOTUGLINES BULKTRAN</v>
      </c>
      <c r="B468" s="8">
        <f>Allocators!D601</f>
        <v>0</v>
      </c>
      <c r="C468" s="8">
        <f>Allocators!E601</f>
        <v>0</v>
      </c>
      <c r="D468" s="8">
        <f>Allocators!F601</f>
        <v>0</v>
      </c>
      <c r="E468" s="8">
        <f>Allocators!G601</f>
        <v>0</v>
      </c>
      <c r="F468" s="8">
        <f>Allocators!H601</f>
        <v>0</v>
      </c>
      <c r="G468" s="8">
        <f>Allocators!I601</f>
        <v>0</v>
      </c>
      <c r="H468" s="8">
        <f>Allocators!J601</f>
        <v>0</v>
      </c>
      <c r="I468" s="8">
        <f>Allocators!K601</f>
        <v>0</v>
      </c>
      <c r="J468" s="8">
        <f>Allocators!L601</f>
        <v>0</v>
      </c>
      <c r="K468" s="8">
        <f>Allocators!M601</f>
        <v>0</v>
      </c>
      <c r="L468" s="8">
        <f>Allocators!N601</f>
        <v>0</v>
      </c>
      <c r="M468" s="8">
        <f>Allocators!O601</f>
        <v>0</v>
      </c>
      <c r="N468" s="8">
        <f>Allocators!P601</f>
        <v>0</v>
      </c>
      <c r="O468" s="8">
        <f>Allocators!Q601</f>
        <v>0</v>
      </c>
      <c r="P468" s="8">
        <f>Allocators!R601</f>
        <v>0</v>
      </c>
      <c r="Q468" s="8">
        <f>Allocators!S601</f>
        <v>0</v>
      </c>
      <c r="R468" s="8">
        <f>Allocators!T601</f>
        <v>0</v>
      </c>
      <c r="S468" s="8">
        <f>Allocators!U601</f>
        <v>0</v>
      </c>
      <c r="T468" s="8">
        <f>Allocators!V601</f>
        <v>0</v>
      </c>
    </row>
    <row r="469" spans="1:20">
      <c r="A469" s="14" t="str">
        <f>CONCATENATE(Allocators!A602," ",Allocators!B602)</f>
        <v>TOTUGLINES SUBTRAN</v>
      </c>
      <c r="B469" s="8">
        <f>Allocators!D602</f>
        <v>0</v>
      </c>
      <c r="C469" s="8">
        <f>Allocators!E602</f>
        <v>0</v>
      </c>
      <c r="D469" s="8">
        <f>Allocators!F602</f>
        <v>0</v>
      </c>
      <c r="E469" s="8">
        <f>Allocators!G602</f>
        <v>0</v>
      </c>
      <c r="F469" s="8">
        <f>Allocators!H602</f>
        <v>0</v>
      </c>
      <c r="G469" s="8">
        <f>Allocators!I602</f>
        <v>0</v>
      </c>
      <c r="H469" s="8">
        <f>Allocators!J602</f>
        <v>0</v>
      </c>
      <c r="I469" s="8">
        <f>Allocators!K602</f>
        <v>0</v>
      </c>
      <c r="J469" s="8">
        <f>Allocators!L602</f>
        <v>0</v>
      </c>
      <c r="K469" s="8">
        <f>Allocators!M602</f>
        <v>0</v>
      </c>
      <c r="L469" s="8">
        <f>Allocators!N602</f>
        <v>0</v>
      </c>
      <c r="M469" s="8">
        <f>Allocators!O602</f>
        <v>0</v>
      </c>
      <c r="N469" s="8">
        <f>Allocators!P602</f>
        <v>0</v>
      </c>
      <c r="O469" s="8">
        <f>Allocators!Q602</f>
        <v>0</v>
      </c>
      <c r="P469" s="8">
        <f>Allocators!R602</f>
        <v>0</v>
      </c>
      <c r="Q469" s="8">
        <f>Allocators!S602</f>
        <v>0</v>
      </c>
      <c r="R469" s="8">
        <f>Allocators!T602</f>
        <v>0</v>
      </c>
      <c r="S469" s="8">
        <f>Allocators!U602</f>
        <v>0</v>
      </c>
      <c r="T469" s="8">
        <f>Allocators!V602</f>
        <v>0</v>
      </c>
    </row>
    <row r="470" spans="1:20">
      <c r="A470" s="14" t="str">
        <f>CONCATENATE(Allocators!A603," ",Allocators!B603)</f>
        <v>TOTUGLINES DISTPRI</v>
      </c>
      <c r="B470" s="8">
        <f>Allocators!D603</f>
        <v>0.80949999999999989</v>
      </c>
      <c r="C470" s="8">
        <f>Allocators!E603</f>
        <v>0.54102337560190739</v>
      </c>
      <c r="D470" s="8">
        <f>Allocators!F603</f>
        <v>2.5502429564367268E-2</v>
      </c>
      <c r="E470" s="8">
        <f>Allocators!G603</f>
        <v>9.2600886918043482E-2</v>
      </c>
      <c r="F470" s="8">
        <f>Allocators!H603</f>
        <v>2.8618492483293047E-3</v>
      </c>
      <c r="G470" s="8">
        <f>Allocators!I603</f>
        <v>0</v>
      </c>
      <c r="H470" s="8">
        <f>Allocators!J603</f>
        <v>6.9434479937413279E-2</v>
      </c>
      <c r="I470" s="8">
        <f>Allocators!K603</f>
        <v>1.2932176560868322E-2</v>
      </c>
      <c r="J470" s="8">
        <f>Allocators!L603</f>
        <v>0</v>
      </c>
      <c r="K470" s="8">
        <f>Allocators!M603</f>
        <v>0</v>
      </c>
      <c r="L470" s="8">
        <f>Allocators!N603</f>
        <v>2.4752964205514609E-3</v>
      </c>
      <c r="M470" s="8">
        <f>Allocators!O603</f>
        <v>3.9920930048638871E-2</v>
      </c>
      <c r="N470" s="8">
        <f>Allocators!P603</f>
        <v>0</v>
      </c>
      <c r="O470" s="8">
        <f>Allocators!Q603</f>
        <v>0</v>
      </c>
      <c r="P470" s="8">
        <f>Allocators!R603</f>
        <v>2.0937686605360148E-2</v>
      </c>
      <c r="Q470" s="8">
        <f>Allocators!S603</f>
        <v>3.493225734177555E-4</v>
      </c>
      <c r="R470" s="8">
        <f>Allocators!T603</f>
        <v>2.8300981619414013E-4</v>
      </c>
      <c r="S470" s="8">
        <f>Allocators!U603</f>
        <v>9.6955231184801805E-4</v>
      </c>
      <c r="T470" s="8">
        <f>Allocators!V603</f>
        <v>2.090043930605294E-4</v>
      </c>
    </row>
    <row r="471" spans="1:20">
      <c r="A471" s="14" t="str">
        <f>CONCATENATE(Allocators!A604," ",Allocators!B604)</f>
        <v>TOTUGLINES DISTSEC</v>
      </c>
      <c r="B471" s="8">
        <f>Allocators!D604</f>
        <v>0.19049999999999995</v>
      </c>
      <c r="C471" s="8">
        <f>Allocators!E604</f>
        <v>0.1424371265305234</v>
      </c>
      <c r="D471" s="8">
        <f>Allocators!F604</f>
        <v>6.8669392660833774E-3</v>
      </c>
      <c r="E471" s="8">
        <f>Allocators!G604</f>
        <v>2.0720417476381935E-2</v>
      </c>
      <c r="F471" s="8">
        <f>Allocators!H604</f>
        <v>0</v>
      </c>
      <c r="G471" s="8">
        <f>Allocators!I604</f>
        <v>0</v>
      </c>
      <c r="H471" s="8">
        <f>Allocators!J604</f>
        <v>1.320313066474761E-2</v>
      </c>
      <c r="I471" s="8">
        <f>Allocators!K604</f>
        <v>0</v>
      </c>
      <c r="J471" s="8">
        <f>Allocators!L604</f>
        <v>0</v>
      </c>
      <c r="K471" s="8">
        <f>Allocators!M604</f>
        <v>0</v>
      </c>
      <c r="L471" s="8">
        <f>Allocators!N604</f>
        <v>3.5698495477044442E-4</v>
      </c>
      <c r="M471" s="8">
        <f>Allocators!O604</f>
        <v>0</v>
      </c>
      <c r="N471" s="8">
        <f>Allocators!P604</f>
        <v>0</v>
      </c>
      <c r="O471" s="8">
        <f>Allocators!Q604</f>
        <v>0</v>
      </c>
      <c r="P471" s="8">
        <f>Allocators!R604</f>
        <v>4.8698967532259932E-3</v>
      </c>
      <c r="Q471" s="8">
        <f>Allocators!S604</f>
        <v>0</v>
      </c>
      <c r="R471" s="8">
        <f>Allocators!T604</f>
        <v>5.0535075266959464E-5</v>
      </c>
      <c r="S471" s="8">
        <f>Allocators!U604</f>
        <v>1.7158601709873777E-3</v>
      </c>
      <c r="T471" s="8">
        <f>Allocators!V604</f>
        <v>2.7910910801289918E-4</v>
      </c>
    </row>
    <row r="472" spans="1:20">
      <c r="A472" s="14" t="str">
        <f>CONCATENATE(Allocators!A605," ",Allocators!B605)</f>
        <v>TOTUGLINES ENERGY</v>
      </c>
      <c r="B472" s="8">
        <f>Allocators!D605</f>
        <v>0</v>
      </c>
      <c r="C472" s="8">
        <f>Allocators!E605</f>
        <v>0</v>
      </c>
      <c r="D472" s="8">
        <f>Allocators!F605</f>
        <v>0</v>
      </c>
      <c r="E472" s="8">
        <f>Allocators!G605</f>
        <v>0</v>
      </c>
      <c r="F472" s="8">
        <f>Allocators!H605</f>
        <v>0</v>
      </c>
      <c r="G472" s="8">
        <f>Allocators!I605</f>
        <v>0</v>
      </c>
      <c r="H472" s="8">
        <f>Allocators!J605</f>
        <v>0</v>
      </c>
      <c r="I472" s="8">
        <f>Allocators!K605</f>
        <v>0</v>
      </c>
      <c r="J472" s="8">
        <f>Allocators!L605</f>
        <v>0</v>
      </c>
      <c r="K472" s="8">
        <f>Allocators!M605</f>
        <v>0</v>
      </c>
      <c r="L472" s="8">
        <f>Allocators!N605</f>
        <v>0</v>
      </c>
      <c r="M472" s="8">
        <f>Allocators!O605</f>
        <v>0</v>
      </c>
      <c r="N472" s="8">
        <f>Allocators!P605</f>
        <v>0</v>
      </c>
      <c r="O472" s="8">
        <f>Allocators!Q605</f>
        <v>0</v>
      </c>
      <c r="P472" s="8">
        <f>Allocators!R605</f>
        <v>0</v>
      </c>
      <c r="Q472" s="8">
        <f>Allocators!S605</f>
        <v>0</v>
      </c>
      <c r="R472" s="8">
        <f>Allocators!T605</f>
        <v>0</v>
      </c>
      <c r="S472" s="8">
        <f>Allocators!U605</f>
        <v>0</v>
      </c>
      <c r="T472" s="8">
        <f>Allocators!V605</f>
        <v>0</v>
      </c>
    </row>
    <row r="473" spans="1:20">
      <c r="A473" s="14" t="str">
        <f>CONCATENATE(Allocators!A606," ",Allocators!B606)</f>
        <v>TOTUGLINES CUSTOMER</v>
      </c>
      <c r="B473" s="8">
        <f>Allocators!D606</f>
        <v>0</v>
      </c>
      <c r="C473" s="8">
        <f>Allocators!E606</f>
        <v>0</v>
      </c>
      <c r="D473" s="8">
        <f>Allocators!F606</f>
        <v>0</v>
      </c>
      <c r="E473" s="8">
        <f>Allocators!G606</f>
        <v>0</v>
      </c>
      <c r="F473" s="8">
        <f>Allocators!H606</f>
        <v>0</v>
      </c>
      <c r="G473" s="8">
        <f>Allocators!I606</f>
        <v>0</v>
      </c>
      <c r="H473" s="8">
        <f>Allocators!J606</f>
        <v>0</v>
      </c>
      <c r="I473" s="8">
        <f>Allocators!K606</f>
        <v>0</v>
      </c>
      <c r="J473" s="8">
        <f>Allocators!L606</f>
        <v>0</v>
      </c>
      <c r="K473" s="8">
        <f>Allocators!M606</f>
        <v>0</v>
      </c>
      <c r="L473" s="8">
        <f>Allocators!N606</f>
        <v>0</v>
      </c>
      <c r="M473" s="8">
        <f>Allocators!O606</f>
        <v>0</v>
      </c>
      <c r="N473" s="8">
        <f>Allocators!P606</f>
        <v>0</v>
      </c>
      <c r="O473" s="8">
        <f>Allocators!Q606</f>
        <v>0</v>
      </c>
      <c r="P473" s="8">
        <f>Allocators!R606</f>
        <v>0</v>
      </c>
      <c r="Q473" s="8">
        <f>Allocators!S606</f>
        <v>0</v>
      </c>
      <c r="R473" s="8">
        <f>Allocators!T606</f>
        <v>0</v>
      </c>
      <c r="S473" s="8">
        <f>Allocators!U606</f>
        <v>0</v>
      </c>
      <c r="T473" s="8">
        <f>Allocators!V606</f>
        <v>0</v>
      </c>
    </row>
    <row r="474" spans="1:20">
      <c r="A474" s="14" t="str">
        <f>CONCATENATE(Allocators!A607," ",Allocators!B607)</f>
        <v>TOTUGLINES TOTAL</v>
      </c>
      <c r="B474" s="8">
        <f>Allocators!D607</f>
        <v>1</v>
      </c>
      <c r="C474" s="8">
        <f>Allocators!E607</f>
        <v>0.68346050213243081</v>
      </c>
      <c r="D474" s="8">
        <f>Allocators!F607</f>
        <v>3.2369368830450648E-2</v>
      </c>
      <c r="E474" s="8">
        <f>Allocators!G607</f>
        <v>0.11332130439442542</v>
      </c>
      <c r="F474" s="8">
        <f>Allocators!H607</f>
        <v>2.8618492483293047E-3</v>
      </c>
      <c r="G474" s="8">
        <f>Allocators!I607</f>
        <v>0</v>
      </c>
      <c r="H474" s="8">
        <f>Allocators!J607</f>
        <v>8.2637610602160891E-2</v>
      </c>
      <c r="I474" s="8">
        <f>Allocators!K607</f>
        <v>1.2932176560868322E-2</v>
      </c>
      <c r="J474" s="8">
        <f>Allocators!L607</f>
        <v>0</v>
      </c>
      <c r="K474" s="8">
        <f>Allocators!M607</f>
        <v>0</v>
      </c>
      <c r="L474" s="8">
        <f>Allocators!N607</f>
        <v>2.8322813753219054E-3</v>
      </c>
      <c r="M474" s="8">
        <f>Allocators!O607</f>
        <v>3.9920930048638871E-2</v>
      </c>
      <c r="N474" s="8">
        <f>Allocators!P607</f>
        <v>0</v>
      </c>
      <c r="O474" s="8">
        <f>Allocators!Q607</f>
        <v>0</v>
      </c>
      <c r="P474" s="8">
        <f>Allocators!R607</f>
        <v>2.5807583358586142E-2</v>
      </c>
      <c r="Q474" s="8">
        <f>Allocators!S607</f>
        <v>3.493225734177555E-4</v>
      </c>
      <c r="R474" s="8">
        <f>Allocators!T607</f>
        <v>3.3354489146109962E-4</v>
      </c>
      <c r="S474" s="8">
        <f>Allocators!U607</f>
        <v>2.6854124828353957E-3</v>
      </c>
      <c r="T474" s="8">
        <f>Allocators!V607</f>
        <v>4.8811350107342861E-4</v>
      </c>
    </row>
    <row r="475" spans="1:20"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</row>
    <row r="476" spans="1:20" s="50" customFormat="1">
      <c r="A476" s="59" t="str">
        <f>CONCATENATE(Allocators!A272," ",Allocators!B272)</f>
        <v>TRAN_LSE PRODUCTION</v>
      </c>
      <c r="B476" s="8">
        <f>Allocators!D272</f>
        <v>0.99999999999999978</v>
      </c>
      <c r="C476" s="8">
        <f>Allocators!E272</f>
        <v>0.49258299045690018</v>
      </c>
      <c r="D476" s="8">
        <f>Allocators!F272</f>
        <v>2.435013732763805E-2</v>
      </c>
      <c r="E476" s="8">
        <f>Allocators!G272</f>
        <v>8.9193157505646409E-2</v>
      </c>
      <c r="F476" s="8">
        <f>Allocators!H272</f>
        <v>2.8074839270930295E-3</v>
      </c>
      <c r="G476" s="8">
        <f>Allocators!I272</f>
        <v>2.6327685920476382E-4</v>
      </c>
      <c r="H476" s="8">
        <f>Allocators!J272</f>
        <v>6.7800674659926619E-2</v>
      </c>
      <c r="I476" s="8">
        <f>Allocators!K272</f>
        <v>1.2633240990485033E-2</v>
      </c>
      <c r="J476" s="8">
        <f>Allocators!L272</f>
        <v>5.7087263726468785E-3</v>
      </c>
      <c r="K476" s="8">
        <f>Allocators!M272</f>
        <v>2.5671504371235472E-4</v>
      </c>
      <c r="L476" s="8">
        <f>Allocators!N272</f>
        <v>2.3684512263677736E-3</v>
      </c>
      <c r="M476" s="8">
        <f>Allocators!O272</f>
        <v>3.8759300778423753E-2</v>
      </c>
      <c r="N476" s="8">
        <f>Allocators!P272</f>
        <v>0.20484399369001716</v>
      </c>
      <c r="O476" s="8">
        <f>Allocators!Q272</f>
        <v>3.6991430122001623E-2</v>
      </c>
      <c r="P476" s="8">
        <f>Allocators!R272</f>
        <v>2.0821479601917676E-2</v>
      </c>
      <c r="Q476" s="8">
        <f>Allocators!S272</f>
        <v>3.4875182441241053E-4</v>
      </c>
      <c r="R476" s="8">
        <f>Allocators!T272</f>
        <v>2.7018961360604304E-4</v>
      </c>
      <c r="S476" s="8">
        <f>Allocators!U272</f>
        <v>0</v>
      </c>
      <c r="T476" s="8">
        <f>Allocators!V272</f>
        <v>0</v>
      </c>
    </row>
    <row r="477" spans="1:20" s="50" customFormat="1">
      <c r="A477" s="59" t="str">
        <f>CONCATENATE(Allocators!A273," ",Allocators!B273)</f>
        <v>TRAN_LSE BULKTRAN</v>
      </c>
      <c r="B477" s="8">
        <f>Allocators!D273</f>
        <v>0</v>
      </c>
      <c r="C477" s="8">
        <f>Allocators!E273</f>
        <v>0</v>
      </c>
      <c r="D477" s="8">
        <f>Allocators!F273</f>
        <v>0</v>
      </c>
      <c r="E477" s="8">
        <f>Allocators!G273</f>
        <v>0</v>
      </c>
      <c r="F477" s="8">
        <f>Allocators!H273</f>
        <v>0</v>
      </c>
      <c r="G477" s="8">
        <f>Allocators!I273</f>
        <v>0</v>
      </c>
      <c r="H477" s="8">
        <f>Allocators!J273</f>
        <v>0</v>
      </c>
      <c r="I477" s="8">
        <f>Allocators!K273</f>
        <v>0</v>
      </c>
      <c r="J477" s="8">
        <f>Allocators!L273</f>
        <v>0</v>
      </c>
      <c r="K477" s="8">
        <f>Allocators!M273</f>
        <v>0</v>
      </c>
      <c r="L477" s="8">
        <f>Allocators!N273</f>
        <v>0</v>
      </c>
      <c r="M477" s="8">
        <f>Allocators!O273</f>
        <v>0</v>
      </c>
      <c r="N477" s="8">
        <f>Allocators!P273</f>
        <v>0</v>
      </c>
      <c r="O477" s="8">
        <f>Allocators!Q273</f>
        <v>0</v>
      </c>
      <c r="P477" s="8">
        <f>Allocators!R273</f>
        <v>0</v>
      </c>
      <c r="Q477" s="8">
        <f>Allocators!S273</f>
        <v>0</v>
      </c>
      <c r="R477" s="8">
        <f>Allocators!T273</f>
        <v>0</v>
      </c>
      <c r="S477" s="8">
        <f>Allocators!U273</f>
        <v>0</v>
      </c>
      <c r="T477" s="8">
        <f>Allocators!V273</f>
        <v>0</v>
      </c>
    </row>
    <row r="478" spans="1:20" s="50" customFormat="1">
      <c r="A478" s="59" t="str">
        <f>CONCATENATE(Allocators!A274," ",Allocators!B274)</f>
        <v>TRAN_LSE SUBTRAN</v>
      </c>
      <c r="B478" s="8">
        <f>Allocators!D274</f>
        <v>0</v>
      </c>
      <c r="C478" s="8">
        <f>Allocators!E274</f>
        <v>0</v>
      </c>
      <c r="D478" s="8">
        <f>Allocators!F274</f>
        <v>0</v>
      </c>
      <c r="E478" s="8">
        <f>Allocators!G274</f>
        <v>0</v>
      </c>
      <c r="F478" s="8">
        <f>Allocators!H274</f>
        <v>0</v>
      </c>
      <c r="G478" s="8">
        <f>Allocators!I274</f>
        <v>0</v>
      </c>
      <c r="H478" s="8">
        <f>Allocators!J274</f>
        <v>0</v>
      </c>
      <c r="I478" s="8">
        <f>Allocators!K274</f>
        <v>0</v>
      </c>
      <c r="J478" s="8">
        <f>Allocators!L274</f>
        <v>0</v>
      </c>
      <c r="K478" s="8">
        <f>Allocators!M274</f>
        <v>0</v>
      </c>
      <c r="L478" s="8">
        <f>Allocators!N274</f>
        <v>0</v>
      </c>
      <c r="M478" s="8">
        <f>Allocators!O274</f>
        <v>0</v>
      </c>
      <c r="N478" s="8">
        <f>Allocators!P274</f>
        <v>0</v>
      </c>
      <c r="O478" s="8">
        <f>Allocators!Q274</f>
        <v>0</v>
      </c>
      <c r="P478" s="8">
        <f>Allocators!R274</f>
        <v>0</v>
      </c>
      <c r="Q478" s="8">
        <f>Allocators!S274</f>
        <v>0</v>
      </c>
      <c r="R478" s="8">
        <f>Allocators!T274</f>
        <v>0</v>
      </c>
      <c r="S478" s="8">
        <f>Allocators!U274</f>
        <v>0</v>
      </c>
      <c r="T478" s="8">
        <f>Allocators!V274</f>
        <v>0</v>
      </c>
    </row>
    <row r="479" spans="1:20" s="50" customFormat="1">
      <c r="A479" s="59" t="str">
        <f>CONCATENATE(Allocators!A275," ",Allocators!B275)</f>
        <v>TRAN_LSE DISTPRI</v>
      </c>
      <c r="B479" s="8">
        <f>Allocators!D275</f>
        <v>0</v>
      </c>
      <c r="C479" s="8">
        <f>Allocators!E275</f>
        <v>0</v>
      </c>
      <c r="D479" s="8">
        <f>Allocators!F275</f>
        <v>0</v>
      </c>
      <c r="E479" s="8">
        <f>Allocators!G275</f>
        <v>0</v>
      </c>
      <c r="F479" s="8">
        <f>Allocators!H275</f>
        <v>0</v>
      </c>
      <c r="G479" s="8">
        <f>Allocators!I275</f>
        <v>0</v>
      </c>
      <c r="H479" s="8">
        <f>Allocators!J275</f>
        <v>0</v>
      </c>
      <c r="I479" s="8">
        <f>Allocators!K275</f>
        <v>0</v>
      </c>
      <c r="J479" s="8">
        <f>Allocators!L275</f>
        <v>0</v>
      </c>
      <c r="K479" s="8">
        <f>Allocators!M275</f>
        <v>0</v>
      </c>
      <c r="L479" s="8">
        <f>Allocators!N275</f>
        <v>0</v>
      </c>
      <c r="M479" s="8">
        <f>Allocators!O275</f>
        <v>0</v>
      </c>
      <c r="N479" s="8">
        <f>Allocators!P275</f>
        <v>0</v>
      </c>
      <c r="O479" s="8">
        <f>Allocators!Q275</f>
        <v>0</v>
      </c>
      <c r="P479" s="8">
        <f>Allocators!R275</f>
        <v>0</v>
      </c>
      <c r="Q479" s="8">
        <f>Allocators!S275</f>
        <v>0</v>
      </c>
      <c r="R479" s="8">
        <f>Allocators!T275</f>
        <v>0</v>
      </c>
      <c r="S479" s="8">
        <f>Allocators!U275</f>
        <v>0</v>
      </c>
      <c r="T479" s="8">
        <f>Allocators!V275</f>
        <v>0</v>
      </c>
    </row>
    <row r="480" spans="1:20" s="50" customFormat="1">
      <c r="A480" s="59" t="str">
        <f>CONCATENATE(Allocators!A276," ",Allocators!B276)</f>
        <v>TRAN_LSE DISTSEC</v>
      </c>
      <c r="B480" s="8">
        <f>Allocators!D276</f>
        <v>0</v>
      </c>
      <c r="C480" s="8">
        <f>Allocators!E276</f>
        <v>0</v>
      </c>
      <c r="D480" s="8">
        <f>Allocators!F276</f>
        <v>0</v>
      </c>
      <c r="E480" s="8">
        <f>Allocators!G276</f>
        <v>0</v>
      </c>
      <c r="F480" s="8">
        <f>Allocators!H276</f>
        <v>0</v>
      </c>
      <c r="G480" s="8">
        <f>Allocators!I276</f>
        <v>0</v>
      </c>
      <c r="H480" s="8">
        <f>Allocators!J276</f>
        <v>0</v>
      </c>
      <c r="I480" s="8">
        <f>Allocators!K276</f>
        <v>0</v>
      </c>
      <c r="J480" s="8">
        <f>Allocators!L276</f>
        <v>0</v>
      </c>
      <c r="K480" s="8">
        <f>Allocators!M276</f>
        <v>0</v>
      </c>
      <c r="L480" s="8">
        <f>Allocators!N276</f>
        <v>0</v>
      </c>
      <c r="M480" s="8">
        <f>Allocators!O276</f>
        <v>0</v>
      </c>
      <c r="N480" s="8">
        <f>Allocators!P276</f>
        <v>0</v>
      </c>
      <c r="O480" s="8">
        <f>Allocators!Q276</f>
        <v>0</v>
      </c>
      <c r="P480" s="8">
        <f>Allocators!R276</f>
        <v>0</v>
      </c>
      <c r="Q480" s="8">
        <f>Allocators!S276</f>
        <v>0</v>
      </c>
      <c r="R480" s="8">
        <f>Allocators!T276</f>
        <v>0</v>
      </c>
      <c r="S480" s="8">
        <f>Allocators!U276</f>
        <v>0</v>
      </c>
      <c r="T480" s="8">
        <f>Allocators!V276</f>
        <v>0</v>
      </c>
    </row>
    <row r="481" spans="1:20" s="50" customFormat="1">
      <c r="A481" s="59" t="str">
        <f>CONCATENATE(Allocators!A277," ",Allocators!B277)</f>
        <v>TRAN_LSE ENERGY</v>
      </c>
      <c r="B481" s="8">
        <f>Allocators!D277</f>
        <v>0</v>
      </c>
      <c r="C481" s="8">
        <f>Allocators!E277</f>
        <v>0</v>
      </c>
      <c r="D481" s="8">
        <f>Allocators!F277</f>
        <v>0</v>
      </c>
      <c r="E481" s="8">
        <f>Allocators!G277</f>
        <v>0</v>
      </c>
      <c r="F481" s="8">
        <f>Allocators!H277</f>
        <v>0</v>
      </c>
      <c r="G481" s="8">
        <f>Allocators!I277</f>
        <v>0</v>
      </c>
      <c r="H481" s="8">
        <f>Allocators!J277</f>
        <v>0</v>
      </c>
      <c r="I481" s="8">
        <f>Allocators!K277</f>
        <v>0</v>
      </c>
      <c r="J481" s="8">
        <f>Allocators!L277</f>
        <v>0</v>
      </c>
      <c r="K481" s="8">
        <f>Allocators!M277</f>
        <v>0</v>
      </c>
      <c r="L481" s="8">
        <f>Allocators!N277</f>
        <v>0</v>
      </c>
      <c r="M481" s="8">
        <f>Allocators!O277</f>
        <v>0</v>
      </c>
      <c r="N481" s="8">
        <f>Allocators!P277</f>
        <v>0</v>
      </c>
      <c r="O481" s="8">
        <f>Allocators!Q277</f>
        <v>0</v>
      </c>
      <c r="P481" s="8">
        <f>Allocators!R277</f>
        <v>0</v>
      </c>
      <c r="Q481" s="8">
        <f>Allocators!S277</f>
        <v>0</v>
      </c>
      <c r="R481" s="8">
        <f>Allocators!T277</f>
        <v>0</v>
      </c>
      <c r="S481" s="8">
        <f>Allocators!U277</f>
        <v>0</v>
      </c>
      <c r="T481" s="8">
        <f>Allocators!V277</f>
        <v>0</v>
      </c>
    </row>
    <row r="482" spans="1:20" s="50" customFormat="1">
      <c r="A482" s="59" t="str">
        <f>CONCATENATE(Allocators!A278," ",Allocators!B278)</f>
        <v>TRAN_LSE CUSTOMER</v>
      </c>
      <c r="B482" s="8">
        <f>Allocators!D278</f>
        <v>0</v>
      </c>
      <c r="C482" s="8">
        <f>Allocators!E278</f>
        <v>0</v>
      </c>
      <c r="D482" s="8">
        <f>Allocators!F278</f>
        <v>0</v>
      </c>
      <c r="E482" s="8">
        <f>Allocators!G278</f>
        <v>0</v>
      </c>
      <c r="F482" s="8">
        <f>Allocators!H278</f>
        <v>0</v>
      </c>
      <c r="G482" s="8">
        <f>Allocators!I278</f>
        <v>0</v>
      </c>
      <c r="H482" s="8">
        <f>Allocators!J278</f>
        <v>0</v>
      </c>
      <c r="I482" s="8">
        <f>Allocators!K278</f>
        <v>0</v>
      </c>
      <c r="J482" s="8">
        <f>Allocators!L278</f>
        <v>0</v>
      </c>
      <c r="K482" s="8">
        <f>Allocators!M278</f>
        <v>0</v>
      </c>
      <c r="L482" s="8">
        <f>Allocators!N278</f>
        <v>0</v>
      </c>
      <c r="M482" s="8">
        <f>Allocators!O278</f>
        <v>0</v>
      </c>
      <c r="N482" s="8">
        <f>Allocators!P278</f>
        <v>0</v>
      </c>
      <c r="O482" s="8">
        <f>Allocators!Q278</f>
        <v>0</v>
      </c>
      <c r="P482" s="8">
        <f>Allocators!R278</f>
        <v>0</v>
      </c>
      <c r="Q482" s="8">
        <f>Allocators!S278</f>
        <v>0</v>
      </c>
      <c r="R482" s="8">
        <f>Allocators!T278</f>
        <v>0</v>
      </c>
      <c r="S482" s="8">
        <f>Allocators!U278</f>
        <v>0</v>
      </c>
      <c r="T482" s="8">
        <f>Allocators!V278</f>
        <v>0</v>
      </c>
    </row>
    <row r="483" spans="1:20" s="50" customFormat="1">
      <c r="A483" s="59" t="str">
        <f>CONCATENATE(Allocators!A279," ",Allocators!B279)</f>
        <v>TRAN_LSE TOTAL</v>
      </c>
      <c r="B483" s="8">
        <f>Allocators!D279</f>
        <v>0.99999999999999978</v>
      </c>
      <c r="C483" s="8">
        <f>Allocators!E279</f>
        <v>0.49258299045690018</v>
      </c>
      <c r="D483" s="8">
        <f>Allocators!F279</f>
        <v>2.435013732763805E-2</v>
      </c>
      <c r="E483" s="8">
        <f>Allocators!G279</f>
        <v>8.9193157505646409E-2</v>
      </c>
      <c r="F483" s="8">
        <f>Allocators!H279</f>
        <v>2.8074839270930295E-3</v>
      </c>
      <c r="G483" s="8">
        <f>Allocators!I279</f>
        <v>2.6327685920476382E-4</v>
      </c>
      <c r="H483" s="8">
        <f>Allocators!J279</f>
        <v>6.7800674659926619E-2</v>
      </c>
      <c r="I483" s="8">
        <f>Allocators!K279</f>
        <v>1.2633240990485033E-2</v>
      </c>
      <c r="J483" s="8">
        <f>Allocators!L279</f>
        <v>5.7087263726468785E-3</v>
      </c>
      <c r="K483" s="8">
        <f>Allocators!M279</f>
        <v>2.5671504371235472E-4</v>
      </c>
      <c r="L483" s="8">
        <f>Allocators!N279</f>
        <v>2.3684512263677736E-3</v>
      </c>
      <c r="M483" s="8">
        <f>Allocators!O279</f>
        <v>3.8759300778423753E-2</v>
      </c>
      <c r="N483" s="8">
        <f>Allocators!P279</f>
        <v>0.20484399369001716</v>
      </c>
      <c r="O483" s="8">
        <f>Allocators!Q279</f>
        <v>3.6991430122001623E-2</v>
      </c>
      <c r="P483" s="8">
        <f>Allocators!R279</f>
        <v>2.0821479601917676E-2</v>
      </c>
      <c r="Q483" s="8">
        <f>Allocators!S279</f>
        <v>3.4875182441241053E-4</v>
      </c>
      <c r="R483" s="8">
        <f>Allocators!T279</f>
        <v>2.7018961360604304E-4</v>
      </c>
      <c r="S483" s="8">
        <f>Allocators!U279</f>
        <v>0</v>
      </c>
      <c r="T483" s="8">
        <f>Allocators!V279</f>
        <v>0</v>
      </c>
    </row>
    <row r="484" spans="1:20" s="50" customFormat="1">
      <c r="A484" s="59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</row>
    <row r="485" spans="1:20">
      <c r="A485" s="14" t="str">
        <f>CONCATENATE(Allocators!A214," ",Allocators!B214)</f>
        <v>TRANS_TOTAL PRODUCTION</v>
      </c>
      <c r="B485" s="8">
        <f>Allocators!D214</f>
        <v>0</v>
      </c>
      <c r="C485" s="8">
        <f>Allocators!E214</f>
        <v>0</v>
      </c>
      <c r="D485" s="8">
        <f>Allocators!F214</f>
        <v>0</v>
      </c>
      <c r="E485" s="8">
        <f>Allocators!G214</f>
        <v>0</v>
      </c>
      <c r="F485" s="8">
        <f>Allocators!H214</f>
        <v>0</v>
      </c>
      <c r="G485" s="8">
        <f>Allocators!I214</f>
        <v>0</v>
      </c>
      <c r="H485" s="8">
        <f>Allocators!J214</f>
        <v>0</v>
      </c>
      <c r="I485" s="8">
        <f>Allocators!K214</f>
        <v>0</v>
      </c>
      <c r="J485" s="8">
        <f>Allocators!L214</f>
        <v>0</v>
      </c>
      <c r="K485" s="8">
        <f>Allocators!M214</f>
        <v>0</v>
      </c>
      <c r="L485" s="8">
        <f>Allocators!N214</f>
        <v>0</v>
      </c>
      <c r="M485" s="8">
        <f>Allocators!O214</f>
        <v>0</v>
      </c>
      <c r="N485" s="8">
        <f>Allocators!P214</f>
        <v>0</v>
      </c>
      <c r="O485" s="8">
        <f>Allocators!Q214</f>
        <v>0</v>
      </c>
      <c r="P485" s="8">
        <f>Allocators!R214</f>
        <v>0</v>
      </c>
      <c r="Q485" s="8">
        <f>Allocators!S214</f>
        <v>0</v>
      </c>
      <c r="R485" s="8">
        <f>Allocators!T214</f>
        <v>0</v>
      </c>
      <c r="S485" s="8">
        <f>Allocators!U214</f>
        <v>0</v>
      </c>
      <c r="T485" s="8">
        <f>Allocators!V214</f>
        <v>0</v>
      </c>
    </row>
    <row r="486" spans="1:20">
      <c r="A486" s="14" t="str">
        <f>CONCATENATE(Allocators!A215," ",Allocators!B215)</f>
        <v>TRANS_TOTAL BULKTRAN</v>
      </c>
      <c r="B486" s="8">
        <f>Allocators!D215</f>
        <v>0.81969999999999965</v>
      </c>
      <c r="C486" s="8">
        <f>Allocators!E215</f>
        <v>0.40377027727752107</v>
      </c>
      <c r="D486" s="8">
        <f>Allocators!F215</f>
        <v>1.9959807567464908E-2</v>
      </c>
      <c r="E486" s="8">
        <f>Allocators!G215</f>
        <v>7.3111631207378361E-2</v>
      </c>
      <c r="F486" s="8">
        <f>Allocators!H215</f>
        <v>2.3012945750381562E-3</v>
      </c>
      <c r="G486" s="8">
        <f>Allocators!I215</f>
        <v>2.158080414901449E-4</v>
      </c>
      <c r="H486" s="8">
        <f>Allocators!J215</f>
        <v>5.5576213018741848E-2</v>
      </c>
      <c r="I486" s="8">
        <f>Allocators!K215</f>
        <v>1.0355467639900581E-2</v>
      </c>
      <c r="J486" s="8">
        <f>Allocators!L215</f>
        <v>4.6794430076586464E-3</v>
      </c>
      <c r="K486" s="8">
        <f>Allocators!M215</f>
        <v>2.1042932133101717E-4</v>
      </c>
      <c r="L486" s="8">
        <f>Allocators!N215</f>
        <v>1.9414194702536639E-3</v>
      </c>
      <c r="M486" s="8">
        <f>Allocators!O215</f>
        <v>3.1770998848073946E-2</v>
      </c>
      <c r="N486" s="8">
        <f>Allocators!P215</f>
        <v>0.16791062162770706</v>
      </c>
      <c r="O486" s="8">
        <f>Allocators!Q215</f>
        <v>3.0321875271004731E-2</v>
      </c>
      <c r="P486" s="8">
        <f>Allocators!R215</f>
        <v>1.706736682969192E-2</v>
      </c>
      <c r="Q486" s="8">
        <f>Allocators!S215</f>
        <v>2.8587187047085288E-4</v>
      </c>
      <c r="R486" s="8">
        <f>Allocators!T215</f>
        <v>2.2147442627287346E-4</v>
      </c>
      <c r="S486" s="8">
        <f>Allocators!U215</f>
        <v>0</v>
      </c>
      <c r="T486" s="8">
        <f>Allocators!V215</f>
        <v>0</v>
      </c>
    </row>
    <row r="487" spans="1:20">
      <c r="A487" s="14" t="str">
        <f>CONCATENATE(Allocators!A216," ",Allocators!B216)</f>
        <v>TRANS_TOTAL SUBTRAN</v>
      </c>
      <c r="B487" s="8">
        <f>Allocators!D216</f>
        <v>0.18030000000000004</v>
      </c>
      <c r="C487" s="8">
        <f>Allocators!E216</f>
        <v>8.7782198047354376E-2</v>
      </c>
      <c r="D487" s="8">
        <f>Allocators!F216</f>
        <v>4.2364837105138336E-3</v>
      </c>
      <c r="E487" s="8">
        <f>Allocators!G216</f>
        <v>1.5412120594354838E-2</v>
      </c>
      <c r="F487" s="8">
        <f>Allocators!H216</f>
        <v>4.7606590423426452E-4</v>
      </c>
      <c r="G487" s="8">
        <f>Allocators!I216</f>
        <v>5.9291490616762032E-5</v>
      </c>
      <c r="H487" s="8">
        <f>Allocators!J216</f>
        <v>1.1644097997629613E-2</v>
      </c>
      <c r="I487" s="8">
        <f>Allocators!K216</f>
        <v>2.1646242365969933E-3</v>
      </c>
      <c r="J487" s="8">
        <f>Allocators!L216</f>
        <v>1.2879772131079838E-3</v>
      </c>
      <c r="K487" s="8">
        <f>Allocators!M216</f>
        <v>0</v>
      </c>
      <c r="L487" s="8">
        <f>Allocators!N216</f>
        <v>4.0659190854348755E-4</v>
      </c>
      <c r="M487" s="8">
        <f>Allocators!O216</f>
        <v>6.6561416843361233E-3</v>
      </c>
      <c r="N487" s="8">
        <f>Allocators!P216</f>
        <v>4.6371229827685621E-2</v>
      </c>
      <c r="O487" s="8">
        <f>Allocators!Q216</f>
        <v>0</v>
      </c>
      <c r="P487" s="8">
        <f>Allocators!R216</f>
        <v>3.504532353716784E-3</v>
      </c>
      <c r="Q487" s="8">
        <f>Allocators!S216</f>
        <v>5.8420649547748961E-5</v>
      </c>
      <c r="R487" s="8">
        <f>Allocators!T216</f>
        <v>4.6798256412872991E-5</v>
      </c>
      <c r="S487" s="8">
        <f>Allocators!U216</f>
        <v>1.5912407627276546E-4</v>
      </c>
      <c r="T487" s="8">
        <f>Allocators!V216</f>
        <v>3.4302049075945095E-5</v>
      </c>
    </row>
    <row r="488" spans="1:20">
      <c r="A488" s="14" t="str">
        <f>CONCATENATE(Allocators!A217," ",Allocators!B217)</f>
        <v>TRANS_TOTAL DISTPRI</v>
      </c>
      <c r="B488" s="8">
        <f>Allocators!D217</f>
        <v>0</v>
      </c>
      <c r="C488" s="8">
        <f>Allocators!E217</f>
        <v>0</v>
      </c>
      <c r="D488" s="8">
        <f>Allocators!F217</f>
        <v>0</v>
      </c>
      <c r="E488" s="8">
        <f>Allocators!G217</f>
        <v>0</v>
      </c>
      <c r="F488" s="8">
        <f>Allocators!H217</f>
        <v>0</v>
      </c>
      <c r="G488" s="8">
        <f>Allocators!I217</f>
        <v>0</v>
      </c>
      <c r="H488" s="8">
        <f>Allocators!J217</f>
        <v>0</v>
      </c>
      <c r="I488" s="8">
        <f>Allocators!K217</f>
        <v>0</v>
      </c>
      <c r="J488" s="8">
        <f>Allocators!L217</f>
        <v>0</v>
      </c>
      <c r="K488" s="8">
        <f>Allocators!M217</f>
        <v>0</v>
      </c>
      <c r="L488" s="8">
        <f>Allocators!N217</f>
        <v>0</v>
      </c>
      <c r="M488" s="8">
        <f>Allocators!O217</f>
        <v>0</v>
      </c>
      <c r="N488" s="8">
        <f>Allocators!P217</f>
        <v>0</v>
      </c>
      <c r="O488" s="8">
        <f>Allocators!Q217</f>
        <v>0</v>
      </c>
      <c r="P488" s="8">
        <f>Allocators!R217</f>
        <v>0</v>
      </c>
      <c r="Q488" s="8">
        <f>Allocators!S217</f>
        <v>0</v>
      </c>
      <c r="R488" s="8">
        <f>Allocators!T217</f>
        <v>0</v>
      </c>
      <c r="S488" s="8">
        <f>Allocators!U217</f>
        <v>0</v>
      </c>
      <c r="T488" s="8">
        <f>Allocators!V217</f>
        <v>0</v>
      </c>
    </row>
    <row r="489" spans="1:20">
      <c r="A489" s="14" t="str">
        <f>CONCATENATE(Allocators!A218," ",Allocators!B218)</f>
        <v>TRANS_TOTAL DISTSEC</v>
      </c>
      <c r="B489" s="8">
        <f>Allocators!D218</f>
        <v>0</v>
      </c>
      <c r="C489" s="8">
        <f>Allocators!E218</f>
        <v>0</v>
      </c>
      <c r="D489" s="8">
        <f>Allocators!F218</f>
        <v>0</v>
      </c>
      <c r="E489" s="8">
        <f>Allocators!G218</f>
        <v>0</v>
      </c>
      <c r="F489" s="8">
        <f>Allocators!H218</f>
        <v>0</v>
      </c>
      <c r="G489" s="8">
        <f>Allocators!I218</f>
        <v>0</v>
      </c>
      <c r="H489" s="8">
        <f>Allocators!J218</f>
        <v>0</v>
      </c>
      <c r="I489" s="8">
        <f>Allocators!K218</f>
        <v>0</v>
      </c>
      <c r="J489" s="8">
        <f>Allocators!L218</f>
        <v>0</v>
      </c>
      <c r="K489" s="8">
        <f>Allocators!M218</f>
        <v>0</v>
      </c>
      <c r="L489" s="8">
        <f>Allocators!N218</f>
        <v>0</v>
      </c>
      <c r="M489" s="8">
        <f>Allocators!O218</f>
        <v>0</v>
      </c>
      <c r="N489" s="8">
        <f>Allocators!P218</f>
        <v>0</v>
      </c>
      <c r="O489" s="8">
        <f>Allocators!Q218</f>
        <v>0</v>
      </c>
      <c r="P489" s="8">
        <f>Allocators!R218</f>
        <v>0</v>
      </c>
      <c r="Q489" s="8">
        <f>Allocators!S218</f>
        <v>0</v>
      </c>
      <c r="R489" s="8">
        <f>Allocators!T218</f>
        <v>0</v>
      </c>
      <c r="S489" s="8">
        <f>Allocators!U218</f>
        <v>0</v>
      </c>
      <c r="T489" s="8">
        <f>Allocators!V218</f>
        <v>0</v>
      </c>
    </row>
    <row r="490" spans="1:20">
      <c r="A490" s="14" t="str">
        <f>CONCATENATE(Allocators!A219," ",Allocators!B219)</f>
        <v>TRANS_TOTAL ENERGY</v>
      </c>
      <c r="B490" s="8">
        <f>Allocators!D219</f>
        <v>0</v>
      </c>
      <c r="C490" s="8">
        <f>Allocators!E219</f>
        <v>0</v>
      </c>
      <c r="D490" s="8">
        <f>Allocators!F219</f>
        <v>0</v>
      </c>
      <c r="E490" s="8">
        <f>Allocators!G219</f>
        <v>0</v>
      </c>
      <c r="F490" s="8">
        <f>Allocators!H219</f>
        <v>0</v>
      </c>
      <c r="G490" s="8">
        <f>Allocators!I219</f>
        <v>0</v>
      </c>
      <c r="H490" s="8">
        <f>Allocators!J219</f>
        <v>0</v>
      </c>
      <c r="I490" s="8">
        <f>Allocators!K219</f>
        <v>0</v>
      </c>
      <c r="J490" s="8">
        <f>Allocators!L219</f>
        <v>0</v>
      </c>
      <c r="K490" s="8">
        <f>Allocators!M219</f>
        <v>0</v>
      </c>
      <c r="L490" s="8">
        <f>Allocators!N219</f>
        <v>0</v>
      </c>
      <c r="M490" s="8">
        <f>Allocators!O219</f>
        <v>0</v>
      </c>
      <c r="N490" s="8">
        <f>Allocators!P219</f>
        <v>0</v>
      </c>
      <c r="O490" s="8">
        <f>Allocators!Q219</f>
        <v>0</v>
      </c>
      <c r="P490" s="8">
        <f>Allocators!R219</f>
        <v>0</v>
      </c>
      <c r="Q490" s="8">
        <f>Allocators!S219</f>
        <v>0</v>
      </c>
      <c r="R490" s="8">
        <f>Allocators!T219</f>
        <v>0</v>
      </c>
      <c r="S490" s="8">
        <f>Allocators!U219</f>
        <v>0</v>
      </c>
      <c r="T490" s="8">
        <f>Allocators!V219</f>
        <v>0</v>
      </c>
    </row>
    <row r="491" spans="1:20">
      <c r="A491" s="14" t="str">
        <f>CONCATENATE(Allocators!A220," ",Allocators!B220)</f>
        <v>TRANS_TOTAL CUSTOMER</v>
      </c>
      <c r="B491" s="8">
        <f>Allocators!D220</f>
        <v>0</v>
      </c>
      <c r="C491" s="8">
        <f>Allocators!E220</f>
        <v>0</v>
      </c>
      <c r="D491" s="8">
        <f>Allocators!F220</f>
        <v>0</v>
      </c>
      <c r="E491" s="8">
        <f>Allocators!G220</f>
        <v>0</v>
      </c>
      <c r="F491" s="8">
        <f>Allocators!H220</f>
        <v>0</v>
      </c>
      <c r="G491" s="8">
        <f>Allocators!I220</f>
        <v>0</v>
      </c>
      <c r="H491" s="8">
        <f>Allocators!J220</f>
        <v>0</v>
      </c>
      <c r="I491" s="8">
        <f>Allocators!K220</f>
        <v>0</v>
      </c>
      <c r="J491" s="8">
        <f>Allocators!L220</f>
        <v>0</v>
      </c>
      <c r="K491" s="8">
        <f>Allocators!M220</f>
        <v>0</v>
      </c>
      <c r="L491" s="8">
        <f>Allocators!N220</f>
        <v>0</v>
      </c>
      <c r="M491" s="8">
        <f>Allocators!O220</f>
        <v>0</v>
      </c>
      <c r="N491" s="8">
        <f>Allocators!P220</f>
        <v>0</v>
      </c>
      <c r="O491" s="8">
        <f>Allocators!Q220</f>
        <v>0</v>
      </c>
      <c r="P491" s="8">
        <f>Allocators!R220</f>
        <v>0</v>
      </c>
      <c r="Q491" s="8">
        <f>Allocators!S220</f>
        <v>0</v>
      </c>
      <c r="R491" s="8">
        <f>Allocators!T220</f>
        <v>0</v>
      </c>
      <c r="S491" s="8">
        <f>Allocators!U220</f>
        <v>0</v>
      </c>
      <c r="T491" s="8">
        <f>Allocators!V220</f>
        <v>0</v>
      </c>
    </row>
    <row r="492" spans="1:20">
      <c r="A492" s="14" t="str">
        <f>CONCATENATE(Allocators!A221," ",Allocators!B221)</f>
        <v>TRANS_TOTAL TOTAL</v>
      </c>
      <c r="B492" s="8">
        <f>Allocators!D221</f>
        <v>0.99999999999999978</v>
      </c>
      <c r="C492" s="8">
        <f>Allocators!E221</f>
        <v>0.49155247532487545</v>
      </c>
      <c r="D492" s="8">
        <f>Allocators!F221</f>
        <v>2.4196291277978742E-2</v>
      </c>
      <c r="E492" s="8">
        <f>Allocators!G221</f>
        <v>8.8523751801733191E-2</v>
      </c>
      <c r="F492" s="8">
        <f>Allocators!H221</f>
        <v>2.7773604792724208E-3</v>
      </c>
      <c r="G492" s="8">
        <f>Allocators!I221</f>
        <v>2.7509953210690693E-4</v>
      </c>
      <c r="H492" s="8">
        <f>Allocators!J221</f>
        <v>6.7220311016371465E-2</v>
      </c>
      <c r="I492" s="8">
        <f>Allocators!K221</f>
        <v>1.2520091876497573E-2</v>
      </c>
      <c r="J492" s="8">
        <f>Allocators!L221</f>
        <v>5.96742022076663E-3</v>
      </c>
      <c r="K492" s="8">
        <f>Allocators!M221</f>
        <v>2.1042932133101717E-4</v>
      </c>
      <c r="L492" s="8">
        <f>Allocators!N221</f>
        <v>2.3480113787971513E-3</v>
      </c>
      <c r="M492" s="8">
        <f>Allocators!O221</f>
        <v>3.8427140532410073E-2</v>
      </c>
      <c r="N492" s="8">
        <f>Allocators!P221</f>
        <v>0.21428185145539269</v>
      </c>
      <c r="O492" s="8">
        <f>Allocators!Q221</f>
        <v>3.0321875271004731E-2</v>
      </c>
      <c r="P492" s="8">
        <f>Allocators!R221</f>
        <v>2.0571899183408703E-2</v>
      </c>
      <c r="Q492" s="8">
        <f>Allocators!S221</f>
        <v>3.4429252001860186E-4</v>
      </c>
      <c r="R492" s="8">
        <f>Allocators!T221</f>
        <v>2.6827268268574643E-4</v>
      </c>
      <c r="S492" s="8">
        <f>Allocators!U221</f>
        <v>1.5912407627276546E-4</v>
      </c>
      <c r="T492" s="8">
        <f>Allocators!V221</f>
        <v>3.4302049075945095E-5</v>
      </c>
    </row>
    <row r="493" spans="1:20"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</row>
    <row r="494" spans="1:20" s="50" customFormat="1">
      <c r="A494" s="59" t="str">
        <f>CONCATENATE(Allocators!A1005," ",Allocators!B1005)</f>
        <v>WEATHER_FXNL PRODUCTION</v>
      </c>
      <c r="B494" s="8">
        <f ca="1">+Allocators!D1005</f>
        <v>0.48571940179081513</v>
      </c>
      <c r="C494" s="8">
        <f ca="1">+Allocators!E1005</f>
        <v>0.48571940179081513</v>
      </c>
      <c r="D494" s="8">
        <f ca="1">+Allocators!F1005</f>
        <v>0</v>
      </c>
      <c r="E494" s="8">
        <f ca="1">+Allocators!G1005</f>
        <v>0</v>
      </c>
      <c r="F494" s="8">
        <f ca="1">+Allocators!H1005</f>
        <v>0</v>
      </c>
      <c r="G494" s="8">
        <f ca="1">+Allocators!I1005</f>
        <v>0</v>
      </c>
      <c r="H494" s="8">
        <f ca="1">+Allocators!J1005</f>
        <v>0</v>
      </c>
      <c r="I494" s="8">
        <f ca="1">+Allocators!K1005</f>
        <v>0</v>
      </c>
      <c r="J494" s="8">
        <f ca="1">+Allocators!L1005</f>
        <v>0</v>
      </c>
      <c r="K494" s="8">
        <f ca="1">+Allocators!M1005</f>
        <v>0</v>
      </c>
      <c r="L494" s="8">
        <f ca="1">+Allocators!N1005</f>
        <v>0</v>
      </c>
      <c r="M494" s="8">
        <f ca="1">+Allocators!O1005</f>
        <v>0</v>
      </c>
      <c r="N494" s="8">
        <f ca="1">+Allocators!P1005</f>
        <v>0</v>
      </c>
      <c r="O494" s="8">
        <f ca="1">+Allocators!Q1005</f>
        <v>0</v>
      </c>
      <c r="P494" s="8">
        <f ca="1">+Allocators!R1005</f>
        <v>0</v>
      </c>
      <c r="Q494" s="8">
        <f ca="1">+Allocators!S1005</f>
        <v>0</v>
      </c>
      <c r="R494" s="8">
        <f ca="1">+Allocators!T1005</f>
        <v>0</v>
      </c>
      <c r="S494" s="8">
        <f ca="1">+Allocators!U1005</f>
        <v>0</v>
      </c>
      <c r="T494" s="8">
        <f ca="1">+Allocators!V1005</f>
        <v>0</v>
      </c>
    </row>
    <row r="495" spans="1:20" s="50" customFormat="1">
      <c r="A495" s="59" t="str">
        <f>CONCATENATE(Allocators!A1006," ",Allocators!B1006)</f>
        <v>WEATHER_FXNL BULKTRAN</v>
      </c>
      <c r="B495" s="8">
        <f ca="1">+Allocators!D1006</f>
        <v>-6.9300357869573517E-2</v>
      </c>
      <c r="C495" s="8">
        <f ca="1">+Allocators!E1006</f>
        <v>-6.9300357869573517E-2</v>
      </c>
      <c r="D495" s="8">
        <f ca="1">+Allocators!F1006</f>
        <v>0</v>
      </c>
      <c r="E495" s="8">
        <f ca="1">+Allocators!G1006</f>
        <v>0</v>
      </c>
      <c r="F495" s="8">
        <f ca="1">+Allocators!H1006</f>
        <v>0</v>
      </c>
      <c r="G495" s="8">
        <f ca="1">+Allocators!I1006</f>
        <v>0</v>
      </c>
      <c r="H495" s="8">
        <f ca="1">+Allocators!J1006</f>
        <v>0</v>
      </c>
      <c r="I495" s="8">
        <f ca="1">+Allocators!K1006</f>
        <v>0</v>
      </c>
      <c r="J495" s="8">
        <f ca="1">+Allocators!L1006</f>
        <v>0</v>
      </c>
      <c r="K495" s="8">
        <f ca="1">+Allocators!M1006</f>
        <v>0</v>
      </c>
      <c r="L495" s="8">
        <f ca="1">+Allocators!N1006</f>
        <v>0</v>
      </c>
      <c r="M495" s="8">
        <f ca="1">+Allocators!O1006</f>
        <v>0</v>
      </c>
      <c r="N495" s="8">
        <f ca="1">+Allocators!P1006</f>
        <v>0</v>
      </c>
      <c r="O495" s="8">
        <f ca="1">+Allocators!Q1006</f>
        <v>0</v>
      </c>
      <c r="P495" s="8">
        <f ca="1">+Allocators!R1006</f>
        <v>0</v>
      </c>
      <c r="Q495" s="8">
        <f ca="1">+Allocators!S1006</f>
        <v>0</v>
      </c>
      <c r="R495" s="8">
        <f ca="1">+Allocators!T1006</f>
        <v>0</v>
      </c>
      <c r="S495" s="8">
        <f ca="1">+Allocators!U1006</f>
        <v>0</v>
      </c>
      <c r="T495" s="8">
        <f ca="1">+Allocators!V1006</f>
        <v>0</v>
      </c>
    </row>
    <row r="496" spans="1:20" s="50" customFormat="1">
      <c r="A496" s="59" t="str">
        <f>CONCATENATE(Allocators!A1007," ",Allocators!B1007)</f>
        <v>WEATHER_FXNL SUBTRAN</v>
      </c>
      <c r="B496" s="8">
        <f ca="1">+Allocators!D1007</f>
        <v>-1.4568723071545655E-2</v>
      </c>
      <c r="C496" s="8">
        <f ca="1">+Allocators!E1007</f>
        <v>-1.4568723071545655E-2</v>
      </c>
      <c r="D496" s="8">
        <f ca="1">+Allocators!F1007</f>
        <v>0</v>
      </c>
      <c r="E496" s="8">
        <f ca="1">+Allocators!G1007</f>
        <v>0</v>
      </c>
      <c r="F496" s="8">
        <f ca="1">+Allocators!H1007</f>
        <v>0</v>
      </c>
      <c r="G496" s="8">
        <f ca="1">+Allocators!I1007</f>
        <v>0</v>
      </c>
      <c r="H496" s="8">
        <f ca="1">+Allocators!J1007</f>
        <v>0</v>
      </c>
      <c r="I496" s="8">
        <f ca="1">+Allocators!K1007</f>
        <v>0</v>
      </c>
      <c r="J496" s="8">
        <f ca="1">+Allocators!L1007</f>
        <v>0</v>
      </c>
      <c r="K496" s="8">
        <f ca="1">+Allocators!M1007</f>
        <v>0</v>
      </c>
      <c r="L496" s="8">
        <f ca="1">+Allocators!N1007</f>
        <v>0</v>
      </c>
      <c r="M496" s="8">
        <f ca="1">+Allocators!O1007</f>
        <v>0</v>
      </c>
      <c r="N496" s="8">
        <f ca="1">+Allocators!P1007</f>
        <v>0</v>
      </c>
      <c r="O496" s="8">
        <f ca="1">+Allocators!Q1007</f>
        <v>0</v>
      </c>
      <c r="P496" s="8">
        <f ca="1">+Allocators!R1007</f>
        <v>0</v>
      </c>
      <c r="Q496" s="8">
        <f ca="1">+Allocators!S1007</f>
        <v>0</v>
      </c>
      <c r="R496" s="8">
        <f ca="1">+Allocators!T1007</f>
        <v>0</v>
      </c>
      <c r="S496" s="8">
        <f ca="1">+Allocators!U1007</f>
        <v>0</v>
      </c>
      <c r="T496" s="8">
        <f ca="1">+Allocators!V1007</f>
        <v>0</v>
      </c>
    </row>
    <row r="497" spans="1:20" s="50" customFormat="1">
      <c r="A497" s="59" t="str">
        <f>CONCATENATE(Allocators!A1008," ",Allocators!B1008)</f>
        <v>WEATHER_FXNL DISTPRI</v>
      </c>
      <c r="B497" s="8">
        <f ca="1">+Allocators!D1008</f>
        <v>0.14683152350188919</v>
      </c>
      <c r="C497" s="8">
        <f ca="1">+Allocators!E1008</f>
        <v>0.14683152350188919</v>
      </c>
      <c r="D497" s="8">
        <f ca="1">+Allocators!F1008</f>
        <v>0</v>
      </c>
      <c r="E497" s="8">
        <f ca="1">+Allocators!G1008</f>
        <v>0</v>
      </c>
      <c r="F497" s="8">
        <f ca="1">+Allocators!H1008</f>
        <v>0</v>
      </c>
      <c r="G497" s="8">
        <f ca="1">+Allocators!I1008</f>
        <v>0</v>
      </c>
      <c r="H497" s="8">
        <f ca="1">+Allocators!J1008</f>
        <v>0</v>
      </c>
      <c r="I497" s="8">
        <f ca="1">+Allocators!K1008</f>
        <v>0</v>
      </c>
      <c r="J497" s="8">
        <f ca="1">+Allocators!L1008</f>
        <v>0</v>
      </c>
      <c r="K497" s="8">
        <f ca="1">+Allocators!M1008</f>
        <v>0</v>
      </c>
      <c r="L497" s="8">
        <f ca="1">+Allocators!N1008</f>
        <v>0</v>
      </c>
      <c r="M497" s="8">
        <f ca="1">+Allocators!O1008</f>
        <v>0</v>
      </c>
      <c r="N497" s="8">
        <f ca="1">+Allocators!P1008</f>
        <v>0</v>
      </c>
      <c r="O497" s="8">
        <f ca="1">+Allocators!Q1008</f>
        <v>0</v>
      </c>
      <c r="P497" s="8">
        <f ca="1">+Allocators!R1008</f>
        <v>0</v>
      </c>
      <c r="Q497" s="8">
        <f ca="1">+Allocators!S1008</f>
        <v>0</v>
      </c>
      <c r="R497" s="8">
        <f ca="1">+Allocators!T1008</f>
        <v>0</v>
      </c>
      <c r="S497" s="8">
        <f ca="1">+Allocators!U1008</f>
        <v>0</v>
      </c>
      <c r="T497" s="8">
        <f ca="1">+Allocators!V1008</f>
        <v>0</v>
      </c>
    </row>
    <row r="498" spans="1:20">
      <c r="A498" s="59" t="str">
        <f>CONCATENATE(Allocators!A1009," ",Allocators!B1009)</f>
        <v>WEATHER_FXNL DISTSEC</v>
      </c>
      <c r="B498" s="8">
        <f ca="1">+Allocators!D1009</f>
        <v>6.8915652940757535E-2</v>
      </c>
      <c r="C498" s="8">
        <f ca="1">+Allocators!E1009</f>
        <v>6.8915652940757535E-2</v>
      </c>
      <c r="D498" s="8">
        <f ca="1">+Allocators!F1009</f>
        <v>0</v>
      </c>
      <c r="E498" s="8">
        <f ca="1">+Allocators!G1009</f>
        <v>0</v>
      </c>
      <c r="F498" s="8">
        <f ca="1">+Allocators!H1009</f>
        <v>0</v>
      </c>
      <c r="G498" s="8">
        <f ca="1">+Allocators!I1009</f>
        <v>0</v>
      </c>
      <c r="H498" s="8">
        <f ca="1">+Allocators!J1009</f>
        <v>0</v>
      </c>
      <c r="I498" s="8">
        <f ca="1">+Allocators!K1009</f>
        <v>0</v>
      </c>
      <c r="J498" s="8">
        <f ca="1">+Allocators!L1009</f>
        <v>0</v>
      </c>
      <c r="K498" s="8">
        <f ca="1">+Allocators!M1009</f>
        <v>0</v>
      </c>
      <c r="L498" s="8">
        <f ca="1">+Allocators!N1009</f>
        <v>0</v>
      </c>
      <c r="M498" s="8">
        <f ca="1">+Allocators!O1009</f>
        <v>0</v>
      </c>
      <c r="N498" s="8">
        <f ca="1">+Allocators!P1009</f>
        <v>0</v>
      </c>
      <c r="O498" s="8">
        <f ca="1">+Allocators!Q1009</f>
        <v>0</v>
      </c>
      <c r="P498" s="8">
        <f ca="1">+Allocators!R1009</f>
        <v>0</v>
      </c>
      <c r="Q498" s="8">
        <f ca="1">+Allocators!S1009</f>
        <v>0</v>
      </c>
      <c r="R498" s="8">
        <f ca="1">+Allocators!T1009</f>
        <v>0</v>
      </c>
      <c r="S498" s="8">
        <f ca="1">+Allocators!U1009</f>
        <v>0</v>
      </c>
      <c r="T498" s="8">
        <f ca="1">+Allocators!V1009</f>
        <v>0</v>
      </c>
    </row>
    <row r="499" spans="1:20">
      <c r="A499" s="59" t="str">
        <f>CONCATENATE(Allocators!A1010," ",Allocators!B1010)</f>
        <v>WEATHER_FXNL ENERGY</v>
      </c>
      <c r="B499" s="8">
        <f ca="1">+Allocators!D1010</f>
        <v>0.33465235871709753</v>
      </c>
      <c r="C499" s="8">
        <f ca="1">+Allocators!E1010</f>
        <v>0.33465235871709753</v>
      </c>
      <c r="D499" s="8">
        <f ca="1">+Allocators!F1010</f>
        <v>0</v>
      </c>
      <c r="E499" s="8">
        <f ca="1">+Allocators!G1010</f>
        <v>0</v>
      </c>
      <c r="F499" s="8">
        <f ca="1">+Allocators!H1010</f>
        <v>0</v>
      </c>
      <c r="G499" s="8">
        <f ca="1">+Allocators!I1010</f>
        <v>0</v>
      </c>
      <c r="H499" s="8">
        <f ca="1">+Allocators!J1010</f>
        <v>0</v>
      </c>
      <c r="I499" s="8">
        <f ca="1">+Allocators!K1010</f>
        <v>0</v>
      </c>
      <c r="J499" s="8">
        <f ca="1">+Allocators!L1010</f>
        <v>0</v>
      </c>
      <c r="K499" s="8">
        <f ca="1">+Allocators!M1010</f>
        <v>0</v>
      </c>
      <c r="L499" s="8">
        <f ca="1">+Allocators!N1010</f>
        <v>0</v>
      </c>
      <c r="M499" s="8">
        <f ca="1">+Allocators!O1010</f>
        <v>0</v>
      </c>
      <c r="N499" s="8">
        <f ca="1">+Allocators!P1010</f>
        <v>0</v>
      </c>
      <c r="O499" s="8">
        <f ca="1">+Allocators!Q1010</f>
        <v>0</v>
      </c>
      <c r="P499" s="8">
        <f ca="1">+Allocators!R1010</f>
        <v>0</v>
      </c>
      <c r="Q499" s="8">
        <f ca="1">+Allocators!S1010</f>
        <v>0</v>
      </c>
      <c r="R499" s="8">
        <f ca="1">+Allocators!T1010</f>
        <v>0</v>
      </c>
      <c r="S499" s="8">
        <f ca="1">+Allocators!U1010</f>
        <v>0</v>
      </c>
      <c r="T499" s="8">
        <f ca="1">+Allocators!V1010</f>
        <v>0</v>
      </c>
    </row>
    <row r="500" spans="1:20">
      <c r="A500" s="59" t="str">
        <f>CONCATENATE(Allocators!A1011," ",Allocators!B1011)</f>
        <v>WEATHER_FXNL CUSTOMER</v>
      </c>
      <c r="B500" s="8">
        <f ca="1">+Allocators!D1011</f>
        <v>4.7750143990559907E-2</v>
      </c>
      <c r="C500" s="8">
        <f ca="1">+Allocators!E1011</f>
        <v>4.7750143990559907E-2</v>
      </c>
      <c r="D500" s="8">
        <f ca="1">+Allocators!F1011</f>
        <v>0</v>
      </c>
      <c r="E500" s="8">
        <f ca="1">+Allocators!G1011</f>
        <v>0</v>
      </c>
      <c r="F500" s="8">
        <f ca="1">+Allocators!H1011</f>
        <v>0</v>
      </c>
      <c r="G500" s="8">
        <f ca="1">+Allocators!I1011</f>
        <v>0</v>
      </c>
      <c r="H500" s="8">
        <f ca="1">+Allocators!J1011</f>
        <v>0</v>
      </c>
      <c r="I500" s="8">
        <f ca="1">+Allocators!K1011</f>
        <v>0</v>
      </c>
      <c r="J500" s="8">
        <f ca="1">+Allocators!L1011</f>
        <v>0</v>
      </c>
      <c r="K500" s="8">
        <f ca="1">+Allocators!M1011</f>
        <v>0</v>
      </c>
      <c r="L500" s="8">
        <f ca="1">+Allocators!N1011</f>
        <v>0</v>
      </c>
      <c r="M500" s="8">
        <f ca="1">+Allocators!O1011</f>
        <v>0</v>
      </c>
      <c r="N500" s="8">
        <f ca="1">+Allocators!P1011</f>
        <v>0</v>
      </c>
      <c r="O500" s="8">
        <f ca="1">+Allocators!Q1011</f>
        <v>0</v>
      </c>
      <c r="P500" s="8">
        <f ca="1">+Allocators!R1011</f>
        <v>0</v>
      </c>
      <c r="Q500" s="8">
        <f ca="1">+Allocators!S1011</f>
        <v>0</v>
      </c>
      <c r="R500" s="8">
        <f ca="1">+Allocators!T1011</f>
        <v>0</v>
      </c>
      <c r="S500" s="8">
        <f ca="1">+Allocators!U1011</f>
        <v>0</v>
      </c>
      <c r="T500" s="8">
        <f ca="1">+Allocators!V1011</f>
        <v>0</v>
      </c>
    </row>
    <row r="501" spans="1:20">
      <c r="A501" s="59" t="str">
        <f>CONCATENATE(Allocators!A1012," ",Allocators!B1012)</f>
        <v>WEATHER_FXNL TOTAL</v>
      </c>
      <c r="B501" s="8">
        <f ca="1">+Allocators!D1012</f>
        <v>1</v>
      </c>
      <c r="C501" s="8">
        <f ca="1">+Allocators!E1012</f>
        <v>1</v>
      </c>
      <c r="D501" s="8">
        <f ca="1">+Allocators!F1012</f>
        <v>0</v>
      </c>
      <c r="E501" s="8">
        <f ca="1">+Allocators!G1012</f>
        <v>0</v>
      </c>
      <c r="F501" s="8">
        <f ca="1">+Allocators!H1012</f>
        <v>0</v>
      </c>
      <c r="G501" s="8">
        <f ca="1">+Allocators!I1012</f>
        <v>0</v>
      </c>
      <c r="H501" s="8">
        <f ca="1">+Allocators!J1012</f>
        <v>0</v>
      </c>
      <c r="I501" s="8">
        <f ca="1">+Allocators!K1012</f>
        <v>0</v>
      </c>
      <c r="J501" s="8">
        <f ca="1">+Allocators!L1012</f>
        <v>0</v>
      </c>
      <c r="K501" s="8">
        <f ca="1">+Allocators!M1012</f>
        <v>0</v>
      </c>
      <c r="L501" s="8">
        <f ca="1">+Allocators!N1012</f>
        <v>0</v>
      </c>
      <c r="M501" s="8">
        <f ca="1">+Allocators!O1012</f>
        <v>0</v>
      </c>
      <c r="N501" s="8">
        <f ca="1">+Allocators!P1012</f>
        <v>0</v>
      </c>
      <c r="O501" s="8">
        <f ca="1">+Allocators!Q1012</f>
        <v>0</v>
      </c>
      <c r="P501" s="8">
        <f ca="1">+Allocators!R1012</f>
        <v>0</v>
      </c>
      <c r="Q501" s="8">
        <f ca="1">+Allocators!S1012</f>
        <v>0</v>
      </c>
      <c r="R501" s="8">
        <f ca="1">+Allocators!T1012</f>
        <v>0</v>
      </c>
      <c r="S501" s="8">
        <f ca="1">+Allocators!U1012</f>
        <v>0</v>
      </c>
      <c r="T501" s="8">
        <f ca="1">+Allocators!V1012</f>
        <v>0</v>
      </c>
    </row>
    <row r="502" spans="1:20" s="50" customFormat="1">
      <c r="A502" s="59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</row>
    <row r="503" spans="1:20" s="50" customFormat="1">
      <c r="A503" s="59" t="str">
        <f>CONCATENATE(Allocators!A1014," ",Allocators!B1014)</f>
        <v>WEATHER_FXNL_OM PRODUCTION</v>
      </c>
      <c r="B503" s="8">
        <f ca="1">+Allocators!D1014</f>
        <v>0.3229945773164386</v>
      </c>
      <c r="C503" s="8">
        <f ca="1">+Allocators!E1014</f>
        <v>0.3229945773164386</v>
      </c>
      <c r="D503" s="8">
        <f ca="1">+Allocators!F1014</f>
        <v>0</v>
      </c>
      <c r="E503" s="8">
        <f ca="1">+Allocators!G1014</f>
        <v>0</v>
      </c>
      <c r="F503" s="8">
        <f ca="1">+Allocators!H1014</f>
        <v>0</v>
      </c>
      <c r="G503" s="8">
        <f ca="1">+Allocators!I1014</f>
        <v>0</v>
      </c>
      <c r="H503" s="8">
        <f ca="1">+Allocators!J1014</f>
        <v>0</v>
      </c>
      <c r="I503" s="8">
        <f ca="1">+Allocators!K1014</f>
        <v>0</v>
      </c>
      <c r="J503" s="8">
        <f ca="1">+Allocators!L1014</f>
        <v>0</v>
      </c>
      <c r="K503" s="8">
        <f ca="1">+Allocators!M1014</f>
        <v>0</v>
      </c>
      <c r="L503" s="8">
        <f ca="1">+Allocators!N1014</f>
        <v>0</v>
      </c>
      <c r="M503" s="8">
        <f ca="1">+Allocators!O1014</f>
        <v>0</v>
      </c>
      <c r="N503" s="8">
        <f ca="1">+Allocators!P1014</f>
        <v>0</v>
      </c>
      <c r="O503" s="8">
        <f ca="1">+Allocators!Q1014</f>
        <v>0</v>
      </c>
      <c r="P503" s="8">
        <f ca="1">+Allocators!R1014</f>
        <v>0</v>
      </c>
      <c r="Q503" s="8">
        <f ca="1">+Allocators!S1014</f>
        <v>0</v>
      </c>
      <c r="R503" s="8">
        <f ca="1">+Allocators!T1014</f>
        <v>0</v>
      </c>
      <c r="S503" s="8">
        <f ca="1">+Allocators!U1014</f>
        <v>0</v>
      </c>
      <c r="T503" s="8">
        <f ca="1">+Allocators!V1014</f>
        <v>0</v>
      </c>
    </row>
    <row r="504" spans="1:20" s="50" customFormat="1">
      <c r="A504" s="59" t="str">
        <f>CONCATENATE(Allocators!A1015," ",Allocators!B1015)</f>
        <v>WEATHER_FXNL_OM BULKTRAN</v>
      </c>
      <c r="B504" s="8">
        <f ca="1">+Allocators!D1015</f>
        <v>1.5894017105357611E-2</v>
      </c>
      <c r="C504" s="8">
        <f ca="1">+Allocators!E1015</f>
        <v>1.5894017105357611E-2</v>
      </c>
      <c r="D504" s="8">
        <f ca="1">+Allocators!F1015</f>
        <v>0</v>
      </c>
      <c r="E504" s="8">
        <f ca="1">+Allocators!G1015</f>
        <v>0</v>
      </c>
      <c r="F504" s="8">
        <f ca="1">+Allocators!H1015</f>
        <v>0</v>
      </c>
      <c r="G504" s="8">
        <f ca="1">+Allocators!I1015</f>
        <v>0</v>
      </c>
      <c r="H504" s="8">
        <f ca="1">+Allocators!J1015</f>
        <v>0</v>
      </c>
      <c r="I504" s="8">
        <f ca="1">+Allocators!K1015</f>
        <v>0</v>
      </c>
      <c r="J504" s="8">
        <f ca="1">+Allocators!L1015</f>
        <v>0</v>
      </c>
      <c r="K504" s="8">
        <f ca="1">+Allocators!M1015</f>
        <v>0</v>
      </c>
      <c r="L504" s="8">
        <f ca="1">+Allocators!N1015</f>
        <v>0</v>
      </c>
      <c r="M504" s="8">
        <f ca="1">+Allocators!O1015</f>
        <v>0</v>
      </c>
      <c r="N504" s="8">
        <f ca="1">+Allocators!P1015</f>
        <v>0</v>
      </c>
      <c r="O504" s="8">
        <f ca="1">+Allocators!Q1015</f>
        <v>0</v>
      </c>
      <c r="P504" s="8">
        <f ca="1">+Allocators!R1015</f>
        <v>0</v>
      </c>
      <c r="Q504" s="8">
        <f ca="1">+Allocators!S1015</f>
        <v>0</v>
      </c>
      <c r="R504" s="8">
        <f ca="1">+Allocators!T1015</f>
        <v>0</v>
      </c>
      <c r="S504" s="8">
        <f ca="1">+Allocators!U1015</f>
        <v>0</v>
      </c>
      <c r="T504" s="8">
        <f ca="1">+Allocators!V1015</f>
        <v>0</v>
      </c>
    </row>
    <row r="505" spans="1:20" s="50" customFormat="1">
      <c r="A505" s="59" t="str">
        <f>CONCATENATE(Allocators!A1016," ",Allocators!B1016)</f>
        <v>WEATHER_FXNL_OM SUBTRAN</v>
      </c>
      <c r="B505" s="8">
        <f ca="1">+Allocators!D1016</f>
        <v>3.4568382175174475E-3</v>
      </c>
      <c r="C505" s="8">
        <f ca="1">+Allocators!E1016</f>
        <v>3.4568382175174475E-3</v>
      </c>
      <c r="D505" s="8">
        <f ca="1">+Allocators!F1016</f>
        <v>0</v>
      </c>
      <c r="E505" s="8">
        <f ca="1">+Allocators!G1016</f>
        <v>0</v>
      </c>
      <c r="F505" s="8">
        <f ca="1">+Allocators!H1016</f>
        <v>0</v>
      </c>
      <c r="G505" s="8">
        <f ca="1">+Allocators!I1016</f>
        <v>0</v>
      </c>
      <c r="H505" s="8">
        <f ca="1">+Allocators!J1016</f>
        <v>0</v>
      </c>
      <c r="I505" s="8">
        <f ca="1">+Allocators!K1016</f>
        <v>0</v>
      </c>
      <c r="J505" s="8">
        <f ca="1">+Allocators!L1016</f>
        <v>0</v>
      </c>
      <c r="K505" s="8">
        <f ca="1">+Allocators!M1016</f>
        <v>0</v>
      </c>
      <c r="L505" s="8">
        <f ca="1">+Allocators!N1016</f>
        <v>0</v>
      </c>
      <c r="M505" s="8">
        <f ca="1">+Allocators!O1016</f>
        <v>0</v>
      </c>
      <c r="N505" s="8">
        <f ca="1">+Allocators!P1016</f>
        <v>0</v>
      </c>
      <c r="O505" s="8">
        <f ca="1">+Allocators!Q1016</f>
        <v>0</v>
      </c>
      <c r="P505" s="8">
        <f ca="1">+Allocators!R1016</f>
        <v>0</v>
      </c>
      <c r="Q505" s="8">
        <f ca="1">+Allocators!S1016</f>
        <v>0</v>
      </c>
      <c r="R505" s="8">
        <f ca="1">+Allocators!T1016</f>
        <v>0</v>
      </c>
      <c r="S505" s="8">
        <f ca="1">+Allocators!U1016</f>
        <v>0</v>
      </c>
      <c r="T505" s="8">
        <f ca="1">+Allocators!V1016</f>
        <v>0</v>
      </c>
    </row>
    <row r="506" spans="1:20" s="50" customFormat="1">
      <c r="A506" s="59" t="str">
        <f>CONCATENATE(Allocators!A1017," ",Allocators!B1017)</f>
        <v>WEATHER_FXNL_OM DISTPRI</v>
      </c>
      <c r="B506" s="8">
        <f ca="1">+Allocators!D1017</f>
        <v>0.11797788067245121</v>
      </c>
      <c r="C506" s="8">
        <f ca="1">+Allocators!E1017</f>
        <v>0.11797788067245121</v>
      </c>
      <c r="D506" s="8">
        <f ca="1">+Allocators!F1017</f>
        <v>0</v>
      </c>
      <c r="E506" s="8">
        <f ca="1">+Allocators!G1017</f>
        <v>0</v>
      </c>
      <c r="F506" s="8">
        <f ca="1">+Allocators!H1017</f>
        <v>0</v>
      </c>
      <c r="G506" s="8">
        <f ca="1">+Allocators!I1017</f>
        <v>0</v>
      </c>
      <c r="H506" s="8">
        <f ca="1">+Allocators!J1017</f>
        <v>0</v>
      </c>
      <c r="I506" s="8">
        <f ca="1">+Allocators!K1017</f>
        <v>0</v>
      </c>
      <c r="J506" s="8">
        <f ca="1">+Allocators!L1017</f>
        <v>0</v>
      </c>
      <c r="K506" s="8">
        <f ca="1">+Allocators!M1017</f>
        <v>0</v>
      </c>
      <c r="L506" s="8">
        <f ca="1">+Allocators!N1017</f>
        <v>0</v>
      </c>
      <c r="M506" s="8">
        <f ca="1">+Allocators!O1017</f>
        <v>0</v>
      </c>
      <c r="N506" s="8">
        <f ca="1">+Allocators!P1017</f>
        <v>0</v>
      </c>
      <c r="O506" s="8">
        <f ca="1">+Allocators!Q1017</f>
        <v>0</v>
      </c>
      <c r="P506" s="8">
        <f ca="1">+Allocators!R1017</f>
        <v>0</v>
      </c>
      <c r="Q506" s="8">
        <f ca="1">+Allocators!S1017</f>
        <v>0</v>
      </c>
      <c r="R506" s="8">
        <f ca="1">+Allocators!T1017</f>
        <v>0</v>
      </c>
      <c r="S506" s="8">
        <f ca="1">+Allocators!U1017</f>
        <v>0</v>
      </c>
      <c r="T506" s="8">
        <f ca="1">+Allocators!V1017</f>
        <v>0</v>
      </c>
    </row>
    <row r="507" spans="1:20" s="50" customFormat="1">
      <c r="A507" s="59" t="str">
        <f>CONCATENATE(Allocators!A1018," ",Allocators!B1018)</f>
        <v>WEATHER_FXNL_OM DISTSEC</v>
      </c>
      <c r="B507" s="8">
        <f ca="1">+Allocators!D1018</f>
        <v>5.4447054059841481E-2</v>
      </c>
      <c r="C507" s="8">
        <f ca="1">+Allocators!E1018</f>
        <v>5.4447054059841481E-2</v>
      </c>
      <c r="D507" s="8">
        <f ca="1">+Allocators!F1018</f>
        <v>0</v>
      </c>
      <c r="E507" s="8">
        <f ca="1">+Allocators!G1018</f>
        <v>0</v>
      </c>
      <c r="F507" s="8">
        <f ca="1">+Allocators!H1018</f>
        <v>0</v>
      </c>
      <c r="G507" s="8">
        <f ca="1">+Allocators!I1018</f>
        <v>0</v>
      </c>
      <c r="H507" s="8">
        <f ca="1">+Allocators!J1018</f>
        <v>0</v>
      </c>
      <c r="I507" s="8">
        <f ca="1">+Allocators!K1018</f>
        <v>0</v>
      </c>
      <c r="J507" s="8">
        <f ca="1">+Allocators!L1018</f>
        <v>0</v>
      </c>
      <c r="K507" s="8">
        <f ca="1">+Allocators!M1018</f>
        <v>0</v>
      </c>
      <c r="L507" s="8">
        <f ca="1">+Allocators!N1018</f>
        <v>0</v>
      </c>
      <c r="M507" s="8">
        <f ca="1">+Allocators!O1018</f>
        <v>0</v>
      </c>
      <c r="N507" s="8">
        <f ca="1">+Allocators!P1018</f>
        <v>0</v>
      </c>
      <c r="O507" s="8">
        <f ca="1">+Allocators!Q1018</f>
        <v>0</v>
      </c>
      <c r="P507" s="8">
        <f ca="1">+Allocators!R1018</f>
        <v>0</v>
      </c>
      <c r="Q507" s="8">
        <f ca="1">+Allocators!S1018</f>
        <v>0</v>
      </c>
      <c r="R507" s="8">
        <f ca="1">+Allocators!T1018</f>
        <v>0</v>
      </c>
      <c r="S507" s="8">
        <f ca="1">+Allocators!U1018</f>
        <v>0</v>
      </c>
      <c r="T507" s="8">
        <f ca="1">+Allocators!V1018</f>
        <v>0</v>
      </c>
    </row>
    <row r="508" spans="1:20" s="50" customFormat="1">
      <c r="A508" s="59" t="str">
        <f>CONCATENATE(Allocators!A1019," ",Allocators!B1019)</f>
        <v>WEATHER_FXNL_OM ENERGY</v>
      </c>
      <c r="B508" s="8">
        <f ca="1">+Allocators!D1019</f>
        <v>0.44419794872755497</v>
      </c>
      <c r="C508" s="8">
        <f ca="1">+Allocators!E1019</f>
        <v>0.44419794872755497</v>
      </c>
      <c r="D508" s="8">
        <f ca="1">+Allocators!F1019</f>
        <v>0</v>
      </c>
      <c r="E508" s="8">
        <f ca="1">+Allocators!G1019</f>
        <v>0</v>
      </c>
      <c r="F508" s="8">
        <f ca="1">+Allocators!H1019</f>
        <v>0</v>
      </c>
      <c r="G508" s="8">
        <f ca="1">+Allocators!I1019</f>
        <v>0</v>
      </c>
      <c r="H508" s="8">
        <f ca="1">+Allocators!J1019</f>
        <v>0</v>
      </c>
      <c r="I508" s="8">
        <f ca="1">+Allocators!K1019</f>
        <v>0</v>
      </c>
      <c r="J508" s="8">
        <f ca="1">+Allocators!L1019</f>
        <v>0</v>
      </c>
      <c r="K508" s="8">
        <f ca="1">+Allocators!M1019</f>
        <v>0</v>
      </c>
      <c r="L508" s="8">
        <f ca="1">+Allocators!N1019</f>
        <v>0</v>
      </c>
      <c r="M508" s="8">
        <f ca="1">+Allocators!O1019</f>
        <v>0</v>
      </c>
      <c r="N508" s="8">
        <f ca="1">+Allocators!P1019</f>
        <v>0</v>
      </c>
      <c r="O508" s="8">
        <f ca="1">+Allocators!Q1019</f>
        <v>0</v>
      </c>
      <c r="P508" s="8">
        <f ca="1">+Allocators!R1019</f>
        <v>0</v>
      </c>
      <c r="Q508" s="8">
        <f ca="1">+Allocators!S1019</f>
        <v>0</v>
      </c>
      <c r="R508" s="8">
        <f ca="1">+Allocators!T1019</f>
        <v>0</v>
      </c>
      <c r="S508" s="8">
        <f ca="1">+Allocators!U1019</f>
        <v>0</v>
      </c>
      <c r="T508" s="8">
        <f ca="1">+Allocators!V1019</f>
        <v>0</v>
      </c>
    </row>
    <row r="509" spans="1:20" s="50" customFormat="1">
      <c r="A509" s="59" t="str">
        <f>CONCATENATE(Allocators!A1020," ",Allocators!B1020)</f>
        <v>WEATHER_FXNL_OM CUSTOMER</v>
      </c>
      <c r="B509" s="8">
        <f ca="1">+Allocators!D1020</f>
        <v>4.1031683900838861E-2</v>
      </c>
      <c r="C509" s="8">
        <f ca="1">+Allocators!E1020</f>
        <v>4.1031683900838861E-2</v>
      </c>
      <c r="D509" s="8">
        <f ca="1">+Allocators!F1020</f>
        <v>0</v>
      </c>
      <c r="E509" s="8">
        <f ca="1">+Allocators!G1020</f>
        <v>0</v>
      </c>
      <c r="F509" s="8">
        <f ca="1">+Allocators!H1020</f>
        <v>0</v>
      </c>
      <c r="G509" s="8">
        <f ca="1">+Allocators!I1020</f>
        <v>0</v>
      </c>
      <c r="H509" s="8">
        <f ca="1">+Allocators!J1020</f>
        <v>0</v>
      </c>
      <c r="I509" s="8">
        <f ca="1">+Allocators!K1020</f>
        <v>0</v>
      </c>
      <c r="J509" s="8">
        <f ca="1">+Allocators!L1020</f>
        <v>0</v>
      </c>
      <c r="K509" s="8">
        <f ca="1">+Allocators!M1020</f>
        <v>0</v>
      </c>
      <c r="L509" s="8">
        <f ca="1">+Allocators!N1020</f>
        <v>0</v>
      </c>
      <c r="M509" s="8">
        <f ca="1">+Allocators!O1020</f>
        <v>0</v>
      </c>
      <c r="N509" s="8">
        <f ca="1">+Allocators!P1020</f>
        <v>0</v>
      </c>
      <c r="O509" s="8">
        <f ca="1">+Allocators!Q1020</f>
        <v>0</v>
      </c>
      <c r="P509" s="8">
        <f ca="1">+Allocators!R1020</f>
        <v>0</v>
      </c>
      <c r="Q509" s="8">
        <f ca="1">+Allocators!S1020</f>
        <v>0</v>
      </c>
      <c r="R509" s="8">
        <f ca="1">+Allocators!T1020</f>
        <v>0</v>
      </c>
      <c r="S509" s="8">
        <f ca="1">+Allocators!U1020</f>
        <v>0</v>
      </c>
      <c r="T509" s="8">
        <f ca="1">+Allocators!V1020</f>
        <v>0</v>
      </c>
    </row>
    <row r="510" spans="1:20" s="50" customFormat="1">
      <c r="A510" s="59" t="str">
        <f>CONCATENATE(Allocators!A1021," ",Allocators!B1021)</f>
        <v>WEATHER_FXNL_OM TOTAL</v>
      </c>
      <c r="B510" s="8">
        <f ca="1">+Allocators!D1021</f>
        <v>1</v>
      </c>
      <c r="C510" s="8">
        <f ca="1">+Allocators!E1021</f>
        <v>1</v>
      </c>
      <c r="D510" s="8">
        <f ca="1">+Allocators!F1021</f>
        <v>0</v>
      </c>
      <c r="E510" s="8">
        <f ca="1">+Allocators!G1021</f>
        <v>0</v>
      </c>
      <c r="F510" s="8">
        <f ca="1">+Allocators!H1021</f>
        <v>0</v>
      </c>
      <c r="G510" s="8">
        <f ca="1">+Allocators!I1021</f>
        <v>0</v>
      </c>
      <c r="H510" s="8">
        <f ca="1">+Allocators!J1021</f>
        <v>0</v>
      </c>
      <c r="I510" s="8">
        <f ca="1">+Allocators!K1021</f>
        <v>0</v>
      </c>
      <c r="J510" s="8">
        <f ca="1">+Allocators!L1021</f>
        <v>0</v>
      </c>
      <c r="K510" s="8">
        <f ca="1">+Allocators!M1021</f>
        <v>0</v>
      </c>
      <c r="L510" s="8">
        <f ca="1">+Allocators!N1021</f>
        <v>0</v>
      </c>
      <c r="M510" s="8">
        <f ca="1">+Allocators!O1021</f>
        <v>0</v>
      </c>
      <c r="N510" s="8">
        <f ca="1">+Allocators!P1021</f>
        <v>0</v>
      </c>
      <c r="O510" s="8">
        <f ca="1">+Allocators!Q1021</f>
        <v>0</v>
      </c>
      <c r="P510" s="8">
        <f ca="1">+Allocators!R1021</f>
        <v>0</v>
      </c>
      <c r="Q510" s="8">
        <f ca="1">+Allocators!S1021</f>
        <v>0</v>
      </c>
      <c r="R510" s="8">
        <f ca="1">+Allocators!T1021</f>
        <v>0</v>
      </c>
      <c r="S510" s="8">
        <f ca="1">+Allocators!U1021</f>
        <v>0</v>
      </c>
      <c r="T510" s="8">
        <f ca="1">+Allocators!V1021</f>
        <v>0</v>
      </c>
    </row>
    <row r="513" spans="1:20">
      <c r="A513" s="35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</row>
    <row r="514" spans="1:20">
      <c r="A514" s="14" t="s">
        <v>173</v>
      </c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</row>
    <row r="520" spans="1:20" hidden="1">
      <c r="A520" s="205" t="s">
        <v>186</v>
      </c>
      <c r="B520" s="28" t="e">
        <f>+Allocators!#REF!</f>
        <v>#REF!</v>
      </c>
      <c r="C520" s="29" t="e">
        <f>+Allocators!#REF!</f>
        <v>#REF!</v>
      </c>
      <c r="D520" s="29" t="e">
        <f>+Allocators!#REF!</f>
        <v>#REF!</v>
      </c>
      <c r="E520" s="29" t="e">
        <f>+Allocators!#REF!</f>
        <v>#REF!</v>
      </c>
      <c r="F520" s="29" t="e">
        <f>+Allocators!#REF!</f>
        <v>#REF!</v>
      </c>
      <c r="G520" s="29" t="e">
        <f>+Allocators!#REF!</f>
        <v>#REF!</v>
      </c>
      <c r="H520" s="29" t="e">
        <f>+Allocators!#REF!</f>
        <v>#REF!</v>
      </c>
      <c r="I520" s="29" t="e">
        <f>+Allocators!#REF!</f>
        <v>#REF!</v>
      </c>
      <c r="J520" s="29" t="e">
        <f>+Allocators!#REF!</f>
        <v>#REF!</v>
      </c>
      <c r="K520" s="29" t="e">
        <f>+Allocators!#REF!</f>
        <v>#REF!</v>
      </c>
      <c r="L520" s="29" t="e">
        <f>+Allocators!#REF!</f>
        <v>#REF!</v>
      </c>
      <c r="M520" s="29" t="e">
        <f>+Allocators!#REF!</f>
        <v>#REF!</v>
      </c>
      <c r="N520" s="29" t="e">
        <f>+Allocators!#REF!</f>
        <v>#REF!</v>
      </c>
      <c r="O520" s="29" t="e">
        <f>+Allocators!#REF!</f>
        <v>#REF!</v>
      </c>
      <c r="P520" s="29" t="e">
        <f>+Allocators!#REF!</f>
        <v>#REF!</v>
      </c>
      <c r="Q520" s="29" t="e">
        <f>+Allocators!#REF!</f>
        <v>#REF!</v>
      </c>
      <c r="R520" s="29" t="e">
        <f>+Allocators!#REF!</f>
        <v>#REF!</v>
      </c>
      <c r="S520" s="29" t="e">
        <f>+Allocators!#REF!</f>
        <v>#REF!</v>
      </c>
      <c r="T520" s="29" t="e">
        <f>+Allocators!#REF!</f>
        <v>#REF!</v>
      </c>
    </row>
    <row r="521" spans="1:20" hidden="1">
      <c r="A521" s="205"/>
      <c r="B521" s="30" t="e">
        <f>+Allocators!#REF!</f>
        <v>#REF!</v>
      </c>
      <c r="C521" s="31" t="e">
        <f>+Allocators!#REF!</f>
        <v>#REF!</v>
      </c>
      <c r="D521" s="31" t="e">
        <f>+Allocators!#REF!</f>
        <v>#REF!</v>
      </c>
      <c r="E521" s="31" t="e">
        <f>+Allocators!#REF!</f>
        <v>#REF!</v>
      </c>
      <c r="F521" s="31" t="e">
        <f>+Allocators!#REF!</f>
        <v>#REF!</v>
      </c>
      <c r="G521" s="31" t="e">
        <f>+Allocators!#REF!</f>
        <v>#REF!</v>
      </c>
      <c r="H521" s="31" t="e">
        <f>+Allocators!#REF!</f>
        <v>#REF!</v>
      </c>
      <c r="I521" s="31" t="e">
        <f>+Allocators!#REF!</f>
        <v>#REF!</v>
      </c>
      <c r="J521" s="31" t="e">
        <f>+Allocators!#REF!</f>
        <v>#REF!</v>
      </c>
      <c r="K521" s="31" t="e">
        <f>+Allocators!#REF!</f>
        <v>#REF!</v>
      </c>
      <c r="L521" s="31" t="e">
        <f>+Allocators!#REF!</f>
        <v>#REF!</v>
      </c>
      <c r="M521" s="31" t="e">
        <f>+Allocators!#REF!</f>
        <v>#REF!</v>
      </c>
      <c r="N521" s="31" t="e">
        <f>+Allocators!#REF!</f>
        <v>#REF!</v>
      </c>
      <c r="O521" s="31" t="e">
        <f>+Allocators!#REF!</f>
        <v>#REF!</v>
      </c>
      <c r="P521" s="31" t="e">
        <f>+Allocators!#REF!</f>
        <v>#REF!</v>
      </c>
      <c r="Q521" s="31" t="e">
        <f>+Allocators!#REF!</f>
        <v>#REF!</v>
      </c>
      <c r="R521" s="31" t="e">
        <f>+Allocators!#REF!</f>
        <v>#REF!</v>
      </c>
      <c r="S521" s="31" t="e">
        <f>+Allocators!#REF!</f>
        <v>#REF!</v>
      </c>
      <c r="T521" s="31" t="e">
        <f>+Allocators!#REF!</f>
        <v>#REF!</v>
      </c>
    </row>
    <row r="522" spans="1:20" hidden="1">
      <c r="A522" s="205"/>
      <c r="B522" s="30" t="e">
        <f>+Allocators!#REF!</f>
        <v>#REF!</v>
      </c>
      <c r="C522" s="31" t="e">
        <f>+Allocators!#REF!</f>
        <v>#REF!</v>
      </c>
      <c r="D522" s="31" t="e">
        <f>+Allocators!#REF!</f>
        <v>#REF!</v>
      </c>
      <c r="E522" s="31" t="e">
        <f>+Allocators!#REF!</f>
        <v>#REF!</v>
      </c>
      <c r="F522" s="31" t="e">
        <f>+Allocators!#REF!</f>
        <v>#REF!</v>
      </c>
      <c r="G522" s="31" t="e">
        <f>+Allocators!#REF!</f>
        <v>#REF!</v>
      </c>
      <c r="H522" s="31" t="e">
        <f>+Allocators!#REF!</f>
        <v>#REF!</v>
      </c>
      <c r="I522" s="31" t="e">
        <f>+Allocators!#REF!</f>
        <v>#REF!</v>
      </c>
      <c r="J522" s="31" t="e">
        <f>+Allocators!#REF!</f>
        <v>#REF!</v>
      </c>
      <c r="K522" s="31" t="e">
        <f>+Allocators!#REF!</f>
        <v>#REF!</v>
      </c>
      <c r="L522" s="31" t="e">
        <f>+Allocators!#REF!</f>
        <v>#REF!</v>
      </c>
      <c r="M522" s="31" t="e">
        <f>+Allocators!#REF!</f>
        <v>#REF!</v>
      </c>
      <c r="N522" s="31" t="e">
        <f>+Allocators!#REF!</f>
        <v>#REF!</v>
      </c>
      <c r="O522" s="31" t="e">
        <f>+Allocators!#REF!</f>
        <v>#REF!</v>
      </c>
      <c r="P522" s="31" t="e">
        <f>+Allocators!#REF!</f>
        <v>#REF!</v>
      </c>
      <c r="Q522" s="31" t="e">
        <f>+Allocators!#REF!</f>
        <v>#REF!</v>
      </c>
      <c r="R522" s="31" t="e">
        <f>+Allocators!#REF!</f>
        <v>#REF!</v>
      </c>
      <c r="S522" s="31" t="e">
        <f>+Allocators!#REF!</f>
        <v>#REF!</v>
      </c>
      <c r="T522" s="31" t="e">
        <f>+Allocators!#REF!</f>
        <v>#REF!</v>
      </c>
    </row>
    <row r="523" spans="1:20" hidden="1">
      <c r="A523" s="205"/>
      <c r="B523" s="30" t="e">
        <f>+Allocators!#REF!</f>
        <v>#REF!</v>
      </c>
      <c r="C523" s="31" t="e">
        <f>+Allocators!#REF!</f>
        <v>#REF!</v>
      </c>
      <c r="D523" s="31" t="e">
        <f>+Allocators!#REF!</f>
        <v>#REF!</v>
      </c>
      <c r="E523" s="31" t="e">
        <f>+Allocators!#REF!</f>
        <v>#REF!</v>
      </c>
      <c r="F523" s="31" t="e">
        <f>+Allocators!#REF!</f>
        <v>#REF!</v>
      </c>
      <c r="G523" s="31" t="e">
        <f>+Allocators!#REF!</f>
        <v>#REF!</v>
      </c>
      <c r="H523" s="31" t="e">
        <f>+Allocators!#REF!</f>
        <v>#REF!</v>
      </c>
      <c r="I523" s="31" t="e">
        <f>+Allocators!#REF!</f>
        <v>#REF!</v>
      </c>
      <c r="J523" s="31" t="e">
        <f>+Allocators!#REF!</f>
        <v>#REF!</v>
      </c>
      <c r="K523" s="31" t="e">
        <f>+Allocators!#REF!</f>
        <v>#REF!</v>
      </c>
      <c r="L523" s="31" t="e">
        <f>+Allocators!#REF!</f>
        <v>#REF!</v>
      </c>
      <c r="M523" s="31" t="e">
        <f>+Allocators!#REF!</f>
        <v>#REF!</v>
      </c>
      <c r="N523" s="31" t="e">
        <f>+Allocators!#REF!</f>
        <v>#REF!</v>
      </c>
      <c r="O523" s="31" t="e">
        <f>+Allocators!#REF!</f>
        <v>#REF!</v>
      </c>
      <c r="P523" s="31" t="e">
        <f>+Allocators!#REF!</f>
        <v>#REF!</v>
      </c>
      <c r="Q523" s="31" t="e">
        <f>+Allocators!#REF!</f>
        <v>#REF!</v>
      </c>
      <c r="R523" s="31" t="e">
        <f>+Allocators!#REF!</f>
        <v>#REF!</v>
      </c>
      <c r="S523" s="31" t="e">
        <f>+Allocators!#REF!</f>
        <v>#REF!</v>
      </c>
      <c r="T523" s="31" t="e">
        <f>+Allocators!#REF!</f>
        <v>#REF!</v>
      </c>
    </row>
    <row r="524" spans="1:20" hidden="1">
      <c r="A524" s="205"/>
      <c r="B524" s="30" t="e">
        <f>+Allocators!#REF!</f>
        <v>#REF!</v>
      </c>
      <c r="C524" s="31" t="e">
        <f>+Allocators!#REF!</f>
        <v>#REF!</v>
      </c>
      <c r="D524" s="31" t="e">
        <f>+Allocators!#REF!</f>
        <v>#REF!</v>
      </c>
      <c r="E524" s="31" t="e">
        <f>+Allocators!#REF!</f>
        <v>#REF!</v>
      </c>
      <c r="F524" s="31" t="e">
        <f>+Allocators!#REF!</f>
        <v>#REF!</v>
      </c>
      <c r="G524" s="31" t="e">
        <f>+Allocators!#REF!</f>
        <v>#REF!</v>
      </c>
      <c r="H524" s="31" t="e">
        <f>+Allocators!#REF!</f>
        <v>#REF!</v>
      </c>
      <c r="I524" s="31" t="e">
        <f>+Allocators!#REF!</f>
        <v>#REF!</v>
      </c>
      <c r="J524" s="31" t="e">
        <f>+Allocators!#REF!</f>
        <v>#REF!</v>
      </c>
      <c r="K524" s="31" t="e">
        <f>+Allocators!#REF!</f>
        <v>#REF!</v>
      </c>
      <c r="L524" s="31" t="e">
        <f>+Allocators!#REF!</f>
        <v>#REF!</v>
      </c>
      <c r="M524" s="31" t="e">
        <f>+Allocators!#REF!</f>
        <v>#REF!</v>
      </c>
      <c r="N524" s="31" t="e">
        <f>+Allocators!#REF!</f>
        <v>#REF!</v>
      </c>
      <c r="O524" s="31" t="e">
        <f>+Allocators!#REF!</f>
        <v>#REF!</v>
      </c>
      <c r="P524" s="31" t="e">
        <f>+Allocators!#REF!</f>
        <v>#REF!</v>
      </c>
      <c r="Q524" s="31" t="e">
        <f>+Allocators!#REF!</f>
        <v>#REF!</v>
      </c>
      <c r="R524" s="31" t="e">
        <f>+Allocators!#REF!</f>
        <v>#REF!</v>
      </c>
      <c r="S524" s="31" t="e">
        <f>+Allocators!#REF!</f>
        <v>#REF!</v>
      </c>
      <c r="T524" s="31" t="e">
        <f>+Allocators!#REF!</f>
        <v>#REF!</v>
      </c>
    </row>
    <row r="525" spans="1:20" hidden="1">
      <c r="A525" s="205"/>
      <c r="B525" s="30" t="e">
        <f>+Allocators!#REF!</f>
        <v>#REF!</v>
      </c>
      <c r="C525" s="31" t="e">
        <f>+Allocators!#REF!</f>
        <v>#REF!</v>
      </c>
      <c r="D525" s="31" t="e">
        <f>+Allocators!#REF!</f>
        <v>#REF!</v>
      </c>
      <c r="E525" s="31" t="e">
        <f>+Allocators!#REF!</f>
        <v>#REF!</v>
      </c>
      <c r="F525" s="31" t="e">
        <f>+Allocators!#REF!</f>
        <v>#REF!</v>
      </c>
      <c r="G525" s="31" t="e">
        <f>+Allocators!#REF!</f>
        <v>#REF!</v>
      </c>
      <c r="H525" s="31" t="e">
        <f>+Allocators!#REF!</f>
        <v>#REF!</v>
      </c>
      <c r="I525" s="31" t="e">
        <f>+Allocators!#REF!</f>
        <v>#REF!</v>
      </c>
      <c r="J525" s="31" t="e">
        <f>+Allocators!#REF!</f>
        <v>#REF!</v>
      </c>
      <c r="K525" s="31" t="e">
        <f>+Allocators!#REF!</f>
        <v>#REF!</v>
      </c>
      <c r="L525" s="31" t="e">
        <f>+Allocators!#REF!</f>
        <v>#REF!</v>
      </c>
      <c r="M525" s="31" t="e">
        <f>+Allocators!#REF!</f>
        <v>#REF!</v>
      </c>
      <c r="N525" s="31" t="e">
        <f>+Allocators!#REF!</f>
        <v>#REF!</v>
      </c>
      <c r="O525" s="31" t="e">
        <f>+Allocators!#REF!</f>
        <v>#REF!</v>
      </c>
      <c r="P525" s="31" t="e">
        <f>+Allocators!#REF!</f>
        <v>#REF!</v>
      </c>
      <c r="Q525" s="31" t="e">
        <f>+Allocators!#REF!</f>
        <v>#REF!</v>
      </c>
      <c r="R525" s="31" t="e">
        <f>+Allocators!#REF!</f>
        <v>#REF!</v>
      </c>
      <c r="S525" s="31" t="e">
        <f>+Allocators!#REF!</f>
        <v>#REF!</v>
      </c>
      <c r="T525" s="31" t="e">
        <f>+Allocators!#REF!</f>
        <v>#REF!</v>
      </c>
    </row>
    <row r="526" spans="1:20" hidden="1">
      <c r="A526" s="205"/>
      <c r="B526" s="30" t="e">
        <f>+Allocators!#REF!</f>
        <v>#REF!</v>
      </c>
      <c r="C526" s="31" t="e">
        <f>+Allocators!#REF!</f>
        <v>#REF!</v>
      </c>
      <c r="D526" s="31" t="e">
        <f>+Allocators!#REF!</f>
        <v>#REF!</v>
      </c>
      <c r="E526" s="31" t="e">
        <f>+Allocators!#REF!</f>
        <v>#REF!</v>
      </c>
      <c r="F526" s="31" t="e">
        <f>+Allocators!#REF!</f>
        <v>#REF!</v>
      </c>
      <c r="G526" s="31" t="e">
        <f>+Allocators!#REF!</f>
        <v>#REF!</v>
      </c>
      <c r="H526" s="31" t="e">
        <f>+Allocators!#REF!</f>
        <v>#REF!</v>
      </c>
      <c r="I526" s="31" t="e">
        <f>+Allocators!#REF!</f>
        <v>#REF!</v>
      </c>
      <c r="J526" s="31" t="e">
        <f>+Allocators!#REF!</f>
        <v>#REF!</v>
      </c>
      <c r="K526" s="31" t="e">
        <f>+Allocators!#REF!</f>
        <v>#REF!</v>
      </c>
      <c r="L526" s="31" t="e">
        <f>+Allocators!#REF!</f>
        <v>#REF!</v>
      </c>
      <c r="M526" s="31" t="e">
        <f>+Allocators!#REF!</f>
        <v>#REF!</v>
      </c>
      <c r="N526" s="31" t="e">
        <f>+Allocators!#REF!</f>
        <v>#REF!</v>
      </c>
      <c r="O526" s="31" t="e">
        <f>+Allocators!#REF!</f>
        <v>#REF!</v>
      </c>
      <c r="P526" s="31" t="e">
        <f>+Allocators!#REF!</f>
        <v>#REF!</v>
      </c>
      <c r="Q526" s="31" t="e">
        <f>+Allocators!#REF!</f>
        <v>#REF!</v>
      </c>
      <c r="R526" s="31" t="e">
        <f>+Allocators!#REF!</f>
        <v>#REF!</v>
      </c>
      <c r="S526" s="31" t="e">
        <f>+Allocators!#REF!</f>
        <v>#REF!</v>
      </c>
      <c r="T526" s="31" t="e">
        <f>+Allocators!#REF!</f>
        <v>#REF!</v>
      </c>
    </row>
    <row r="527" spans="1:20" hidden="1">
      <c r="A527" s="205"/>
      <c r="B527" s="30" t="e">
        <f>+Allocators!#REF!</f>
        <v>#REF!</v>
      </c>
      <c r="C527" s="31" t="e">
        <f>+Allocators!#REF!</f>
        <v>#REF!</v>
      </c>
      <c r="D527" s="31" t="e">
        <f>+Allocators!#REF!</f>
        <v>#REF!</v>
      </c>
      <c r="E527" s="31" t="e">
        <f>+Allocators!#REF!</f>
        <v>#REF!</v>
      </c>
      <c r="F527" s="31" t="e">
        <f>+Allocators!#REF!</f>
        <v>#REF!</v>
      </c>
      <c r="G527" s="31" t="e">
        <f>+Allocators!#REF!</f>
        <v>#REF!</v>
      </c>
      <c r="H527" s="31" t="e">
        <f>+Allocators!#REF!</f>
        <v>#REF!</v>
      </c>
      <c r="I527" s="31" t="e">
        <f>+Allocators!#REF!</f>
        <v>#REF!</v>
      </c>
      <c r="J527" s="31" t="e">
        <f>+Allocators!#REF!</f>
        <v>#REF!</v>
      </c>
      <c r="K527" s="31" t="e">
        <f>+Allocators!#REF!</f>
        <v>#REF!</v>
      </c>
      <c r="L527" s="31" t="e">
        <f>+Allocators!#REF!</f>
        <v>#REF!</v>
      </c>
      <c r="M527" s="31" t="e">
        <f>+Allocators!#REF!</f>
        <v>#REF!</v>
      </c>
      <c r="N527" s="31" t="e">
        <f>+Allocators!#REF!</f>
        <v>#REF!</v>
      </c>
      <c r="O527" s="31" t="e">
        <f>+Allocators!#REF!</f>
        <v>#REF!</v>
      </c>
      <c r="P527" s="31" t="e">
        <f>+Allocators!#REF!</f>
        <v>#REF!</v>
      </c>
      <c r="Q527" s="31" t="e">
        <f>+Allocators!#REF!</f>
        <v>#REF!</v>
      </c>
      <c r="R527" s="31" t="e">
        <f>+Allocators!#REF!</f>
        <v>#REF!</v>
      </c>
      <c r="S527" s="31" t="e">
        <f>+Allocators!#REF!</f>
        <v>#REF!</v>
      </c>
      <c r="T527" s="31" t="e">
        <f>+Allocators!#REF!</f>
        <v>#REF!</v>
      </c>
    </row>
    <row r="528" spans="1:20" hidden="1">
      <c r="A528" s="205"/>
      <c r="B528" s="30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</row>
    <row r="529" spans="1:20" hidden="1">
      <c r="A529" s="205"/>
      <c r="B529" s="30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</row>
    <row r="530" spans="1:20" hidden="1">
      <c r="A530" s="205"/>
      <c r="B530" s="30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</row>
    <row r="531" spans="1:20" hidden="1">
      <c r="A531" s="205"/>
      <c r="B531" s="30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</row>
    <row r="532" spans="1:20" hidden="1">
      <c r="A532" s="205"/>
      <c r="B532" s="30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</row>
    <row r="533" spans="1:20" hidden="1">
      <c r="A533" s="205"/>
      <c r="B533" s="30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</row>
    <row r="534" spans="1:20" hidden="1">
      <c r="A534" s="205"/>
      <c r="B534" s="30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</row>
    <row r="535" spans="1:20" hidden="1">
      <c r="A535" s="205"/>
      <c r="B535" s="30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</row>
    <row r="536" spans="1:20" hidden="1">
      <c r="A536" s="205"/>
      <c r="B536" s="30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</row>
    <row r="537" spans="1:20" hidden="1">
      <c r="A537" s="205"/>
      <c r="B537" s="30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</row>
    <row r="538" spans="1:20" hidden="1">
      <c r="A538" s="205"/>
      <c r="B538" s="30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</row>
    <row r="539" spans="1:20" hidden="1">
      <c r="A539" s="205"/>
      <c r="B539" s="30">
        <f>+Allocators!D$165</f>
        <v>1.0000000000000002</v>
      </c>
      <c r="C539" s="31">
        <f>+Allocators!E$165</f>
        <v>0.68837336060630394</v>
      </c>
      <c r="D539" s="31">
        <f>+Allocators!F$165</f>
        <v>6.0917601473965063E-2</v>
      </c>
      <c r="E539" s="31">
        <f>+Allocators!G$165</f>
        <v>9.901405711252792E-2</v>
      </c>
      <c r="F539" s="31">
        <f>+Allocators!H$165</f>
        <v>1.3647191039829008E-3</v>
      </c>
      <c r="G539" s="31">
        <f>+Allocators!I$165</f>
        <v>1.479123525051123E-4</v>
      </c>
      <c r="H539" s="31">
        <f>+Allocators!J$165</f>
        <v>3.4415891781908486E-2</v>
      </c>
      <c r="I539" s="31">
        <f>+Allocators!K$165</f>
        <v>2.1669014436860885E-2</v>
      </c>
      <c r="J539" s="31">
        <f>+Allocators!L$165</f>
        <v>4.5223008142981098E-3</v>
      </c>
      <c r="K539" s="31">
        <f>+Allocators!M$165</f>
        <v>1.2254329211205576E-4</v>
      </c>
      <c r="L539" s="31">
        <f>+Allocators!N$165</f>
        <v>1.3486382502180358E-3</v>
      </c>
      <c r="M539" s="31">
        <f>+Allocators!O$165</f>
        <v>3.3959125639631715E-2</v>
      </c>
      <c r="N539" s="31">
        <f>+Allocators!P$165</f>
        <v>4.7124513725835628E-2</v>
      </c>
      <c r="O539" s="31">
        <f>+Allocators!Q$165</f>
        <v>1.8274214291921546E-3</v>
      </c>
      <c r="P539" s="31">
        <f>+Allocators!R$165</f>
        <v>0</v>
      </c>
      <c r="Q539" s="31">
        <f>+Allocators!S$165</f>
        <v>0</v>
      </c>
      <c r="R539" s="31">
        <f>+Allocators!T$165</f>
        <v>0</v>
      </c>
      <c r="S539" s="31">
        <f>+Allocators!U$165</f>
        <v>5.1928999806581848E-3</v>
      </c>
      <c r="T539" s="31">
        <f>+Allocators!V$165</f>
        <v>0</v>
      </c>
    </row>
    <row r="540" spans="1:20" hidden="1">
      <c r="A540" s="205"/>
      <c r="B540" s="30">
        <f>+Allocators!D$166</f>
        <v>0</v>
      </c>
      <c r="C540" s="31">
        <f>+Allocators!E$166</f>
        <v>0</v>
      </c>
      <c r="D540" s="31">
        <f>+Allocators!F$166</f>
        <v>0</v>
      </c>
      <c r="E540" s="31">
        <f>+Allocators!G$166</f>
        <v>0</v>
      </c>
      <c r="F540" s="31">
        <f>+Allocators!H$166</f>
        <v>0</v>
      </c>
      <c r="G540" s="31">
        <f>+Allocators!I$166</f>
        <v>0</v>
      </c>
      <c r="H540" s="31">
        <f>+Allocators!J$166</f>
        <v>0</v>
      </c>
      <c r="I540" s="31">
        <f>+Allocators!K$166</f>
        <v>0</v>
      </c>
      <c r="J540" s="31">
        <f>+Allocators!L$166</f>
        <v>0</v>
      </c>
      <c r="K540" s="31">
        <f>+Allocators!M$166</f>
        <v>0</v>
      </c>
      <c r="L540" s="31">
        <f>+Allocators!N$166</f>
        <v>0</v>
      </c>
      <c r="M540" s="31">
        <f>+Allocators!O$166</f>
        <v>0</v>
      </c>
      <c r="N540" s="31">
        <f>+Allocators!P$166</f>
        <v>0</v>
      </c>
      <c r="O540" s="31">
        <f>+Allocators!Q$166</f>
        <v>0</v>
      </c>
      <c r="P540" s="31">
        <f>+Allocators!R$166</f>
        <v>0</v>
      </c>
      <c r="Q540" s="31">
        <f>+Allocators!S$166</f>
        <v>0</v>
      </c>
      <c r="R540" s="31">
        <f>+Allocators!T$166</f>
        <v>0</v>
      </c>
      <c r="S540" s="31">
        <f>+Allocators!U$166</f>
        <v>0</v>
      </c>
      <c r="T540" s="31">
        <f>+Allocators!V$166</f>
        <v>0</v>
      </c>
    </row>
    <row r="541" spans="1:20" hidden="1">
      <c r="A541" s="205"/>
      <c r="B541" s="30">
        <f>+Allocators!D$167</f>
        <v>0</v>
      </c>
      <c r="C541" s="31">
        <f>+Allocators!E$167</f>
        <v>0</v>
      </c>
      <c r="D541" s="31">
        <f>+Allocators!F$167</f>
        <v>0</v>
      </c>
      <c r="E541" s="31">
        <f>+Allocators!G$167</f>
        <v>0</v>
      </c>
      <c r="F541" s="31">
        <f>+Allocators!H$167</f>
        <v>0</v>
      </c>
      <c r="G541" s="31">
        <f>+Allocators!I$167</f>
        <v>0</v>
      </c>
      <c r="H541" s="31">
        <f>+Allocators!J$167</f>
        <v>0</v>
      </c>
      <c r="I541" s="31">
        <f>+Allocators!K$167</f>
        <v>0</v>
      </c>
      <c r="J541" s="31">
        <f>+Allocators!L$167</f>
        <v>0</v>
      </c>
      <c r="K541" s="31">
        <f>+Allocators!M$167</f>
        <v>0</v>
      </c>
      <c r="L541" s="31">
        <f>+Allocators!N$167</f>
        <v>0</v>
      </c>
      <c r="M541" s="31">
        <f>+Allocators!O$167</f>
        <v>0</v>
      </c>
      <c r="N541" s="31">
        <f>+Allocators!P$167</f>
        <v>0</v>
      </c>
      <c r="O541" s="31">
        <f>+Allocators!Q$167</f>
        <v>0</v>
      </c>
      <c r="P541" s="31">
        <f>+Allocators!R$167</f>
        <v>0</v>
      </c>
      <c r="Q541" s="31">
        <f>+Allocators!S$167</f>
        <v>0</v>
      </c>
      <c r="R541" s="31">
        <f>+Allocators!T$167</f>
        <v>0</v>
      </c>
      <c r="S541" s="31">
        <f>+Allocators!U$167</f>
        <v>0</v>
      </c>
      <c r="T541" s="31">
        <f>+Allocators!V$167</f>
        <v>0</v>
      </c>
    </row>
    <row r="542" spans="1:20" hidden="1">
      <c r="A542" s="205"/>
      <c r="B542" s="30">
        <f>+Allocators!D$168</f>
        <v>0</v>
      </c>
      <c r="C542" s="31">
        <f>+Allocators!E$168</f>
        <v>0</v>
      </c>
      <c r="D542" s="31">
        <f>+Allocators!F$168</f>
        <v>0</v>
      </c>
      <c r="E542" s="31">
        <f>+Allocators!G$168</f>
        <v>0</v>
      </c>
      <c r="F542" s="31">
        <f>+Allocators!H$168</f>
        <v>0</v>
      </c>
      <c r="G542" s="31">
        <f>+Allocators!I$168</f>
        <v>0</v>
      </c>
      <c r="H542" s="31">
        <f>+Allocators!J$168</f>
        <v>0</v>
      </c>
      <c r="I542" s="31">
        <f>+Allocators!K$168</f>
        <v>0</v>
      </c>
      <c r="J542" s="31">
        <f>+Allocators!L$168</f>
        <v>0</v>
      </c>
      <c r="K542" s="31">
        <f>+Allocators!M$168</f>
        <v>0</v>
      </c>
      <c r="L542" s="31">
        <f>+Allocators!N$168</f>
        <v>0</v>
      </c>
      <c r="M542" s="31">
        <f>+Allocators!O$168</f>
        <v>0</v>
      </c>
      <c r="N542" s="31">
        <f>+Allocators!P$168</f>
        <v>0</v>
      </c>
      <c r="O542" s="31">
        <f>+Allocators!Q$168</f>
        <v>0</v>
      </c>
      <c r="P542" s="31">
        <f>+Allocators!R$168</f>
        <v>0</v>
      </c>
      <c r="Q542" s="31">
        <f>+Allocators!S$168</f>
        <v>0</v>
      </c>
      <c r="R542" s="31">
        <f>+Allocators!T$168</f>
        <v>0</v>
      </c>
      <c r="S542" s="31">
        <f>+Allocators!U$168</f>
        <v>0</v>
      </c>
      <c r="T542" s="31">
        <f>+Allocators!V$168</f>
        <v>0</v>
      </c>
    </row>
    <row r="543" spans="1:20" hidden="1">
      <c r="A543" s="205"/>
      <c r="B543" s="30">
        <f>+Allocators!D$169</f>
        <v>0</v>
      </c>
      <c r="C543" s="31">
        <f>+Allocators!E$169</f>
        <v>0</v>
      </c>
      <c r="D543" s="31">
        <f>+Allocators!F$169</f>
        <v>0</v>
      </c>
      <c r="E543" s="31">
        <f>+Allocators!G$169</f>
        <v>0</v>
      </c>
      <c r="F543" s="31">
        <f>+Allocators!H$169</f>
        <v>0</v>
      </c>
      <c r="G543" s="31">
        <f>+Allocators!I$169</f>
        <v>0</v>
      </c>
      <c r="H543" s="31">
        <f>+Allocators!J$169</f>
        <v>0</v>
      </c>
      <c r="I543" s="31">
        <f>+Allocators!K$169</f>
        <v>0</v>
      </c>
      <c r="J543" s="31">
        <f>+Allocators!L$169</f>
        <v>0</v>
      </c>
      <c r="K543" s="31">
        <f>+Allocators!M$169</f>
        <v>0</v>
      </c>
      <c r="L543" s="31">
        <f>+Allocators!N$169</f>
        <v>0</v>
      </c>
      <c r="M543" s="31">
        <f>+Allocators!O$169</f>
        <v>0</v>
      </c>
      <c r="N543" s="31">
        <f>+Allocators!P$169</f>
        <v>0</v>
      </c>
      <c r="O543" s="31">
        <f>+Allocators!Q$169</f>
        <v>0</v>
      </c>
      <c r="P543" s="31">
        <f>+Allocators!R$169</f>
        <v>0</v>
      </c>
      <c r="Q543" s="31">
        <f>+Allocators!S$169</f>
        <v>0</v>
      </c>
      <c r="R543" s="31">
        <f>+Allocators!T$169</f>
        <v>0</v>
      </c>
      <c r="S543" s="31">
        <f>+Allocators!U$169</f>
        <v>0</v>
      </c>
      <c r="T543" s="31">
        <f>+Allocators!V$169</f>
        <v>0</v>
      </c>
    </row>
    <row r="544" spans="1:20" hidden="1">
      <c r="A544" s="205"/>
      <c r="B544" s="30">
        <f>+Allocators!D$170</f>
        <v>0</v>
      </c>
      <c r="C544" s="31">
        <f>+Allocators!E$170</f>
        <v>0</v>
      </c>
      <c r="D544" s="31">
        <f>+Allocators!F$170</f>
        <v>0</v>
      </c>
      <c r="E544" s="31">
        <f>+Allocators!G$170</f>
        <v>0</v>
      </c>
      <c r="F544" s="31">
        <f>+Allocators!H$170</f>
        <v>0</v>
      </c>
      <c r="G544" s="31">
        <f>+Allocators!I$170</f>
        <v>0</v>
      </c>
      <c r="H544" s="31">
        <f>+Allocators!J$170</f>
        <v>0</v>
      </c>
      <c r="I544" s="31">
        <f>+Allocators!K$170</f>
        <v>0</v>
      </c>
      <c r="J544" s="31">
        <f>+Allocators!L$170</f>
        <v>0</v>
      </c>
      <c r="K544" s="31">
        <f>+Allocators!M$170</f>
        <v>0</v>
      </c>
      <c r="L544" s="31">
        <f>+Allocators!N$170</f>
        <v>0</v>
      </c>
      <c r="M544" s="31">
        <f>+Allocators!O$170</f>
        <v>0</v>
      </c>
      <c r="N544" s="31">
        <f>+Allocators!P$170</f>
        <v>0</v>
      </c>
      <c r="O544" s="31">
        <f>+Allocators!Q$170</f>
        <v>0</v>
      </c>
      <c r="P544" s="31">
        <f>+Allocators!R$170</f>
        <v>0</v>
      </c>
      <c r="Q544" s="31">
        <f>+Allocators!S$170</f>
        <v>0</v>
      </c>
      <c r="R544" s="31">
        <f>+Allocators!T$170</f>
        <v>0</v>
      </c>
      <c r="S544" s="31">
        <f>+Allocators!U$170</f>
        <v>0</v>
      </c>
      <c r="T544" s="31">
        <f>+Allocators!V$170</f>
        <v>0</v>
      </c>
    </row>
    <row r="545" spans="1:20" hidden="1">
      <c r="A545" s="205"/>
      <c r="B545" s="30">
        <f>+Allocators!D$171</f>
        <v>0</v>
      </c>
      <c r="C545" s="31">
        <f>+Allocators!E$171</f>
        <v>0</v>
      </c>
      <c r="D545" s="31">
        <f>+Allocators!F$171</f>
        <v>0</v>
      </c>
      <c r="E545" s="31">
        <f>+Allocators!G$171</f>
        <v>0</v>
      </c>
      <c r="F545" s="31">
        <f>+Allocators!H$171</f>
        <v>0</v>
      </c>
      <c r="G545" s="31">
        <f>+Allocators!I$171</f>
        <v>0</v>
      </c>
      <c r="H545" s="31">
        <f>+Allocators!J$171</f>
        <v>0</v>
      </c>
      <c r="I545" s="31">
        <f>+Allocators!K$171</f>
        <v>0</v>
      </c>
      <c r="J545" s="31">
        <f>+Allocators!L$171</f>
        <v>0</v>
      </c>
      <c r="K545" s="31">
        <f>+Allocators!M$171</f>
        <v>0</v>
      </c>
      <c r="L545" s="31">
        <f>+Allocators!N$171</f>
        <v>0</v>
      </c>
      <c r="M545" s="31">
        <f>+Allocators!O$171</f>
        <v>0</v>
      </c>
      <c r="N545" s="31">
        <f>+Allocators!P$171</f>
        <v>0</v>
      </c>
      <c r="O545" s="31">
        <f>+Allocators!Q$171</f>
        <v>0</v>
      </c>
      <c r="P545" s="31">
        <f>+Allocators!R$171</f>
        <v>0</v>
      </c>
      <c r="Q545" s="31">
        <f>+Allocators!S$171</f>
        <v>0</v>
      </c>
      <c r="R545" s="31">
        <f>+Allocators!T$171</f>
        <v>0</v>
      </c>
      <c r="S545" s="31">
        <f>+Allocators!U$171</f>
        <v>0</v>
      </c>
      <c r="T545" s="31">
        <f>+Allocators!V$171</f>
        <v>0</v>
      </c>
    </row>
    <row r="546" spans="1:20" ht="13.5" hidden="1" thickBot="1">
      <c r="A546" s="205"/>
      <c r="B546" s="32">
        <f>+Allocators!D$172</f>
        <v>1.0000000000000002</v>
      </c>
      <c r="C546" s="33">
        <f>+Allocators!E$172</f>
        <v>0.68837336060630394</v>
      </c>
      <c r="D546" s="33">
        <f>+Allocators!F$172</f>
        <v>6.0917601473965063E-2</v>
      </c>
      <c r="E546" s="33">
        <f>+Allocators!G$172</f>
        <v>9.901405711252792E-2</v>
      </c>
      <c r="F546" s="33">
        <f>+Allocators!H$172</f>
        <v>1.3647191039829008E-3</v>
      </c>
      <c r="G546" s="33">
        <f>+Allocators!I$172</f>
        <v>1.479123525051123E-4</v>
      </c>
      <c r="H546" s="33">
        <f>+Allocators!J$172</f>
        <v>3.4415891781908486E-2</v>
      </c>
      <c r="I546" s="33">
        <f>+Allocators!K$172</f>
        <v>2.1669014436860885E-2</v>
      </c>
      <c r="J546" s="33">
        <f>+Allocators!L$172</f>
        <v>4.5223008142981098E-3</v>
      </c>
      <c r="K546" s="33">
        <f>+Allocators!M$172</f>
        <v>1.2254329211205576E-4</v>
      </c>
      <c r="L546" s="33">
        <f>+Allocators!N$172</f>
        <v>1.3486382502180358E-3</v>
      </c>
      <c r="M546" s="33">
        <f>+Allocators!O$172</f>
        <v>3.3959125639631715E-2</v>
      </c>
      <c r="N546" s="33">
        <f>+Allocators!P$172</f>
        <v>4.7124513725835628E-2</v>
      </c>
      <c r="O546" s="33">
        <f>+Allocators!Q$172</f>
        <v>1.8274214291921546E-3</v>
      </c>
      <c r="P546" s="33">
        <f>+Allocators!R$172</f>
        <v>0</v>
      </c>
      <c r="Q546" s="33">
        <f>+Allocators!S$172</f>
        <v>0</v>
      </c>
      <c r="R546" s="33">
        <f>+Allocators!T$172</f>
        <v>0</v>
      </c>
      <c r="S546" s="33">
        <f>+Allocators!U$172</f>
        <v>5.1928999806581848E-3</v>
      </c>
      <c r="T546" s="33">
        <f>+Allocators!V$172</f>
        <v>0</v>
      </c>
    </row>
  </sheetData>
  <mergeCells count="1">
    <mergeCell ref="A520:A546"/>
  </mergeCells>
  <phoneticPr fontId="0" type="noConversion"/>
  <printOptions horizontalCentered="1"/>
  <pageMargins left="0.25" right="0.25" top="1" bottom="0.5" header="0.5" footer="0.25"/>
  <pageSetup scale="43" firstPageNumber="7" fitToHeight="10" orientation="landscape" r:id="rId1"/>
  <headerFooter alignWithMargins="0">
    <oddHeader>&amp;C&amp;"Arial,Bold"&amp;11KENTUCKY POWER COMPANY
COST-OF-SERVICE STUDY
TWELVE MONTHS ENDING
FEBRUARY 28, 2017&amp;R&amp;11Exhibit No.: DRB-1
Page &amp;P of &amp;N
Witness: D. Buck</oddHeader>
  </headerFooter>
  <rowBreaks count="6" manualBreakCount="6">
    <brk id="88" max="19" man="1"/>
    <brk id="169" max="19" man="1"/>
    <brk id="250" max="19" man="1"/>
    <brk id="331" max="19" man="1"/>
    <brk id="412" max="19" man="1"/>
    <brk id="493" max="19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"/>
  <dimension ref="A1:AY1045"/>
  <sheetViews>
    <sheetView zoomScale="80" zoomScaleNormal="80" workbookViewId="0">
      <pane xSplit="2" ySplit="2" topLeftCell="C3" activePane="bottomRight" state="frozen"/>
      <selection activeCell="F4575" sqref="F4575"/>
      <selection pane="topRight" activeCell="F4575" sqref="F4575"/>
      <selection pane="bottomLeft" activeCell="F4575" sqref="F4575"/>
      <selection pane="bottomRight" activeCell="G32" sqref="G32"/>
    </sheetView>
  </sheetViews>
  <sheetFormatPr defaultRowHeight="12"/>
  <cols>
    <col min="1" max="1" width="25.140625" style="18" customWidth="1"/>
    <col min="2" max="2" width="14.7109375" style="18" customWidth="1"/>
    <col min="3" max="3" width="16.42578125" style="20" customWidth="1"/>
    <col min="4" max="4" width="14.5703125" style="18" customWidth="1"/>
    <col min="5" max="8" width="14.42578125" style="18" customWidth="1"/>
    <col min="9" max="9" width="14.5703125" style="18" customWidth="1"/>
    <col min="10" max="22" width="14.42578125" style="18" customWidth="1"/>
    <col min="23" max="23" width="12.28515625" style="18" bestFit="1" customWidth="1"/>
    <col min="24" max="16384" width="9.140625" style="18"/>
  </cols>
  <sheetData>
    <row r="1" spans="1:22" ht="30" customHeight="1" thickBot="1">
      <c r="A1" s="183" t="s">
        <v>689</v>
      </c>
      <c r="B1" s="142" t="s">
        <v>27</v>
      </c>
      <c r="C1" s="144"/>
      <c r="D1" s="145" t="s">
        <v>3</v>
      </c>
      <c r="E1" s="145" t="s">
        <v>22</v>
      </c>
      <c r="F1" s="146" t="s">
        <v>5</v>
      </c>
      <c r="G1" s="146" t="s">
        <v>23</v>
      </c>
      <c r="H1" s="146" t="s">
        <v>24</v>
      </c>
      <c r="I1" s="146" t="s">
        <v>184</v>
      </c>
      <c r="J1" s="146" t="s">
        <v>25</v>
      </c>
      <c r="K1" s="146" t="s">
        <v>26</v>
      </c>
      <c r="L1" s="146" t="s">
        <v>28</v>
      </c>
      <c r="M1" s="146" t="s">
        <v>188</v>
      </c>
      <c r="N1" s="146" t="s">
        <v>447</v>
      </c>
      <c r="O1" s="146" t="s">
        <v>448</v>
      </c>
      <c r="P1" s="146" t="s">
        <v>449</v>
      </c>
      <c r="Q1" s="146" t="s">
        <v>450</v>
      </c>
      <c r="R1" s="146" t="s">
        <v>451</v>
      </c>
      <c r="S1" s="146" t="s">
        <v>452</v>
      </c>
      <c r="T1" s="146" t="s">
        <v>189</v>
      </c>
      <c r="U1" s="146" t="s">
        <v>6</v>
      </c>
      <c r="V1" s="146" t="s">
        <v>7</v>
      </c>
    </row>
    <row r="2" spans="1:22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</row>
    <row r="3" spans="1:22" ht="30" customHeight="1">
      <c r="A3" s="135" t="s">
        <v>29</v>
      </c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</row>
    <row r="4" spans="1:22" ht="12.75">
      <c r="A4" s="136" t="s">
        <v>566</v>
      </c>
      <c r="B4" s="19"/>
      <c r="C4" s="130" t="s">
        <v>568</v>
      </c>
      <c r="D4" s="203">
        <f t="shared" ref="D4:D11" si="0">SUM(E4:V4)</f>
        <v>1140262.808179372</v>
      </c>
      <c r="E4" s="203">
        <v>633081.30795992003</v>
      </c>
      <c r="F4" s="203">
        <v>29131.157839554617</v>
      </c>
      <c r="G4" s="203">
        <v>95966.398298233791</v>
      </c>
      <c r="H4" s="203">
        <v>2397.8939294869929</v>
      </c>
      <c r="I4" s="203">
        <v>308.68026615046887</v>
      </c>
      <c r="J4" s="203">
        <v>73002.936326133931</v>
      </c>
      <c r="K4" s="203">
        <v>13213.670189069519</v>
      </c>
      <c r="L4" s="203">
        <v>5110.9543385422594</v>
      </c>
      <c r="M4" s="203">
        <v>110.12432349748528</v>
      </c>
      <c r="N4" s="203">
        <v>2318.1097547761424</v>
      </c>
      <c r="O4" s="203">
        <v>36908.337067475863</v>
      </c>
      <c r="P4" s="203">
        <v>200161.43351821054</v>
      </c>
      <c r="Q4" s="203">
        <v>26335.771633267384</v>
      </c>
      <c r="R4" s="203">
        <v>21516.087412114015</v>
      </c>
      <c r="S4" s="203">
        <v>447.2480834291207</v>
      </c>
      <c r="T4" s="203">
        <v>252.69723950972053</v>
      </c>
      <c r="U4" s="203">
        <v>0</v>
      </c>
      <c r="V4" s="203">
        <v>0</v>
      </c>
    </row>
    <row r="5" spans="1:22">
      <c r="A5" s="131" t="s">
        <v>30</v>
      </c>
      <c r="B5" s="18" t="s">
        <v>31</v>
      </c>
      <c r="D5" s="23">
        <f t="shared" si="0"/>
        <v>0.99999999999999978</v>
      </c>
      <c r="E5" s="23">
        <f t="shared" ref="E5:S5" si="1">E4/$D4</f>
        <v>0.55520648697710706</v>
      </c>
      <c r="F5" s="23">
        <f t="shared" si="1"/>
        <v>2.5547757613937773E-2</v>
      </c>
      <c r="G5" s="23">
        <f t="shared" si="1"/>
        <v>8.4161649060062613E-2</v>
      </c>
      <c r="H5" s="23">
        <f t="shared" si="1"/>
        <v>2.1029309316118517E-3</v>
      </c>
      <c r="I5" s="23">
        <f t="shared" si="1"/>
        <v>2.7070975562496039E-4</v>
      </c>
      <c r="J5" s="23">
        <f t="shared" si="1"/>
        <v>6.402290402043001E-2</v>
      </c>
      <c r="K5" s="23">
        <f t="shared" si="1"/>
        <v>1.158826727863504E-2</v>
      </c>
      <c r="L5" s="23">
        <f t="shared" si="1"/>
        <v>4.4822599683863994E-3</v>
      </c>
      <c r="M5" s="23">
        <f>M4/$D4</f>
        <v>9.6578019301811596E-5</v>
      </c>
      <c r="N5" s="23">
        <f>N4/$D4</f>
        <v>2.0329609438699556E-3</v>
      </c>
      <c r="O5" s="23">
        <f t="shared" si="1"/>
        <v>3.236827229891541E-2</v>
      </c>
      <c r="P5" s="23">
        <f t="shared" si="1"/>
        <v>0.17553973705220036</v>
      </c>
      <c r="Q5" s="23">
        <f t="shared" si="1"/>
        <v>2.3096229609836198E-2</v>
      </c>
      <c r="R5" s="23">
        <f>R4/$D4</f>
        <v>1.88694108566675E-2</v>
      </c>
      <c r="S5" s="23">
        <f t="shared" si="1"/>
        <v>3.9223245748340251E-4</v>
      </c>
      <c r="T5" s="23">
        <f>T4/$D4</f>
        <v>2.2161315592954896E-4</v>
      </c>
      <c r="U5" s="23">
        <f>U4/$D4</f>
        <v>0</v>
      </c>
      <c r="V5" s="23">
        <f>V4/$D4</f>
        <v>0</v>
      </c>
    </row>
    <row r="6" spans="1:22">
      <c r="A6" s="18" t="str">
        <f t="shared" ref="A6:A12" si="2">A5</f>
        <v>PROD_DEMAND</v>
      </c>
      <c r="B6" s="18" t="s">
        <v>35</v>
      </c>
      <c r="D6" s="23">
        <f t="shared" si="0"/>
        <v>0</v>
      </c>
      <c r="E6" s="23">
        <v>0</v>
      </c>
      <c r="F6" s="23">
        <v>0</v>
      </c>
      <c r="G6" s="23">
        <v>0</v>
      </c>
      <c r="H6" s="23">
        <v>0</v>
      </c>
      <c r="I6" s="23"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3">
        <v>0</v>
      </c>
      <c r="P6" s="23">
        <v>0</v>
      </c>
      <c r="Q6" s="23">
        <v>0</v>
      </c>
      <c r="R6" s="23">
        <v>0</v>
      </c>
      <c r="S6" s="23">
        <v>0</v>
      </c>
      <c r="T6" s="23">
        <v>0</v>
      </c>
      <c r="U6" s="23">
        <v>0</v>
      </c>
      <c r="V6" s="23">
        <v>0</v>
      </c>
    </row>
    <row r="7" spans="1:22">
      <c r="A7" s="18" t="str">
        <f t="shared" si="2"/>
        <v>PROD_DEMAND</v>
      </c>
      <c r="B7" s="18" t="s">
        <v>37</v>
      </c>
      <c r="D7" s="23">
        <f t="shared" si="0"/>
        <v>0</v>
      </c>
      <c r="E7" s="23">
        <v>0</v>
      </c>
      <c r="F7" s="23">
        <v>0</v>
      </c>
      <c r="G7" s="23">
        <v>0</v>
      </c>
      <c r="H7" s="23">
        <v>0</v>
      </c>
      <c r="I7" s="23"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3">
        <v>0</v>
      </c>
      <c r="P7" s="23">
        <v>0</v>
      </c>
      <c r="Q7" s="23">
        <v>0</v>
      </c>
      <c r="R7" s="23">
        <v>0</v>
      </c>
      <c r="S7" s="23">
        <v>0</v>
      </c>
      <c r="T7" s="23">
        <v>0</v>
      </c>
      <c r="U7" s="23">
        <v>0</v>
      </c>
      <c r="V7" s="23">
        <v>0</v>
      </c>
    </row>
    <row r="8" spans="1:22">
      <c r="A8" s="18" t="str">
        <f t="shared" si="2"/>
        <v>PROD_DEMAND</v>
      </c>
      <c r="B8" s="18" t="s">
        <v>39</v>
      </c>
      <c r="D8" s="23">
        <f t="shared" si="0"/>
        <v>0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</row>
    <row r="9" spans="1:22">
      <c r="A9" s="18" t="str">
        <f t="shared" si="2"/>
        <v>PROD_DEMAND</v>
      </c>
      <c r="B9" s="18" t="s">
        <v>41</v>
      </c>
      <c r="D9" s="23">
        <f t="shared" si="0"/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</row>
    <row r="10" spans="1:22">
      <c r="A10" s="18" t="str">
        <f t="shared" si="2"/>
        <v>PROD_DEMAND</v>
      </c>
      <c r="B10" s="18" t="s">
        <v>33</v>
      </c>
      <c r="D10" s="23">
        <f t="shared" si="0"/>
        <v>0</v>
      </c>
      <c r="E10" s="23">
        <v>0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</row>
    <row r="11" spans="1:22">
      <c r="A11" s="18" t="str">
        <f t="shared" si="2"/>
        <v>PROD_DEMAND</v>
      </c>
      <c r="B11" s="18" t="s">
        <v>43</v>
      </c>
      <c r="D11" s="23">
        <f t="shared" si="0"/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</row>
    <row r="12" spans="1:22">
      <c r="A12" s="18" t="str">
        <f t="shared" si="2"/>
        <v>PROD_DEMAND</v>
      </c>
      <c r="B12" s="18" t="s">
        <v>84</v>
      </c>
      <c r="D12" s="23">
        <f>SUM(D5:D11)</f>
        <v>0.99999999999999978</v>
      </c>
      <c r="E12" s="23">
        <f t="shared" ref="E12:V12" si="3">SUM(E5:E11)</f>
        <v>0.55520648697710706</v>
      </c>
      <c r="F12" s="23">
        <f t="shared" si="3"/>
        <v>2.5547757613937773E-2</v>
      </c>
      <c r="G12" s="23">
        <f t="shared" si="3"/>
        <v>8.4161649060062613E-2</v>
      </c>
      <c r="H12" s="23">
        <f t="shared" si="3"/>
        <v>2.1029309316118517E-3</v>
      </c>
      <c r="I12" s="23">
        <f t="shared" si="3"/>
        <v>2.7070975562496039E-4</v>
      </c>
      <c r="J12" s="23">
        <f t="shared" si="3"/>
        <v>6.402290402043001E-2</v>
      </c>
      <c r="K12" s="23">
        <f t="shared" si="3"/>
        <v>1.158826727863504E-2</v>
      </c>
      <c r="L12" s="23">
        <f t="shared" si="3"/>
        <v>4.4822599683863994E-3</v>
      </c>
      <c r="M12" s="23">
        <f>SUM(M5:M11)</f>
        <v>9.6578019301811596E-5</v>
      </c>
      <c r="N12" s="23">
        <f>SUM(N5:N11)</f>
        <v>2.0329609438699556E-3</v>
      </c>
      <c r="O12" s="23">
        <f t="shared" si="3"/>
        <v>3.236827229891541E-2</v>
      </c>
      <c r="P12" s="23">
        <f t="shared" si="3"/>
        <v>0.17553973705220036</v>
      </c>
      <c r="Q12" s="23">
        <f t="shared" si="3"/>
        <v>2.3096229609836198E-2</v>
      </c>
      <c r="R12" s="23">
        <f t="shared" si="3"/>
        <v>1.88694108566675E-2</v>
      </c>
      <c r="S12" s="23">
        <f t="shared" si="3"/>
        <v>3.9223245748340251E-4</v>
      </c>
      <c r="T12" s="23">
        <f t="shared" si="3"/>
        <v>2.2161315592954896E-4</v>
      </c>
      <c r="U12" s="23">
        <f t="shared" si="3"/>
        <v>0</v>
      </c>
      <c r="V12" s="23">
        <f t="shared" si="3"/>
        <v>0</v>
      </c>
    </row>
    <row r="13" spans="1:22">
      <c r="A13" s="19"/>
      <c r="B13" s="19"/>
      <c r="C13" s="22"/>
      <c r="D13" s="21"/>
    </row>
    <row r="14" spans="1:22">
      <c r="A14" s="136" t="s">
        <v>14</v>
      </c>
      <c r="B14" s="19"/>
      <c r="C14" s="22"/>
      <c r="D14" s="153">
        <f t="shared" ref="D14:D21" si="4">SUM(E14:V14)</f>
        <v>5981505922.40516</v>
      </c>
      <c r="E14" s="153">
        <v>2244423053.5591559</v>
      </c>
      <c r="F14" s="153">
        <v>145453116.87169319</v>
      </c>
      <c r="G14" s="153">
        <v>488010974.76507914</v>
      </c>
      <c r="H14" s="153">
        <v>15510096.676852698</v>
      </c>
      <c r="I14" s="153">
        <v>1429849.5973190451</v>
      </c>
      <c r="J14" s="153">
        <v>444926415.0367592</v>
      </c>
      <c r="K14" s="153">
        <v>82480796.222422004</v>
      </c>
      <c r="L14" s="153">
        <v>37477162.63103956</v>
      </c>
      <c r="M14" s="153">
        <v>1736472.0323459145</v>
      </c>
      <c r="N14" s="153">
        <v>17050423.358077746</v>
      </c>
      <c r="O14" s="153">
        <v>299379891.27622098</v>
      </c>
      <c r="P14" s="153">
        <v>1699754726.4630456</v>
      </c>
      <c r="Q14" s="153">
        <v>322483253.7961241</v>
      </c>
      <c r="R14" s="153">
        <v>120543977.45931634</v>
      </c>
      <c r="S14" s="153">
        <v>1962263.7873160667</v>
      </c>
      <c r="T14" s="153">
        <v>2188747.4094959456</v>
      </c>
      <c r="U14" s="153">
        <v>47328731.819714762</v>
      </c>
      <c r="V14" s="153">
        <v>9365969.6431808118</v>
      </c>
    </row>
    <row r="15" spans="1:22">
      <c r="A15" s="131" t="s">
        <v>32</v>
      </c>
      <c r="B15" s="18" t="str">
        <f>$B$5</f>
        <v>PRODUCTION</v>
      </c>
      <c r="C15" s="22"/>
      <c r="D15" s="23">
        <f t="shared" si="4"/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</row>
    <row r="16" spans="1:22">
      <c r="A16" s="18" t="str">
        <f t="shared" ref="A16:A22" si="5">A15</f>
        <v>PROD_ENERGY</v>
      </c>
      <c r="B16" s="18" t="str">
        <f>$B$6</f>
        <v>BULKTRAN</v>
      </c>
      <c r="C16" s="22"/>
      <c r="D16" s="23">
        <f t="shared" si="4"/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</row>
    <row r="17" spans="1:22">
      <c r="A17" s="18" t="str">
        <f t="shared" si="5"/>
        <v>PROD_ENERGY</v>
      </c>
      <c r="B17" s="18" t="str">
        <f>$B$7</f>
        <v>SUBTRAN</v>
      </c>
      <c r="C17" s="22"/>
      <c r="D17" s="23">
        <f t="shared" si="4"/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</row>
    <row r="18" spans="1:22">
      <c r="A18" s="18" t="str">
        <f t="shared" si="5"/>
        <v>PROD_ENERGY</v>
      </c>
      <c r="B18" s="18" t="str">
        <f>$B$8</f>
        <v>DISTPRI</v>
      </c>
      <c r="C18" s="22"/>
      <c r="D18" s="23">
        <f t="shared" si="4"/>
        <v>0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</row>
    <row r="19" spans="1:22">
      <c r="A19" s="18" t="str">
        <f t="shared" si="5"/>
        <v>PROD_ENERGY</v>
      </c>
      <c r="B19" s="18" t="str">
        <f>$B$9</f>
        <v>DISTSEC</v>
      </c>
      <c r="C19" s="22"/>
      <c r="D19" s="23">
        <f t="shared" si="4"/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</row>
    <row r="20" spans="1:22">
      <c r="A20" s="18" t="str">
        <f t="shared" si="5"/>
        <v>PROD_ENERGY</v>
      </c>
      <c r="B20" s="18" t="str">
        <f>$B$10</f>
        <v>ENERGY</v>
      </c>
      <c r="D20" s="23">
        <f t="shared" si="4"/>
        <v>0.99999999999999967</v>
      </c>
      <c r="E20" s="23">
        <f t="shared" ref="E20:V20" si="6">E14/$D14</f>
        <v>0.37522708874234045</v>
      </c>
      <c r="F20" s="23">
        <f t="shared" si="6"/>
        <v>2.4317139990928334E-2</v>
      </c>
      <c r="G20" s="23">
        <f t="shared" si="6"/>
        <v>8.1586640738265825E-2</v>
      </c>
      <c r="H20" s="23">
        <f t="shared" si="6"/>
        <v>2.5930086633795552E-3</v>
      </c>
      <c r="I20" s="23">
        <f>I14/$D14</f>
        <v>2.3904508594787172E-4</v>
      </c>
      <c r="J20" s="23">
        <f t="shared" si="6"/>
        <v>7.438367876059121E-2</v>
      </c>
      <c r="K20" s="23">
        <f t="shared" si="6"/>
        <v>1.3789302776324348E-2</v>
      </c>
      <c r="L20" s="23">
        <f t="shared" si="6"/>
        <v>6.2655062315762136E-3</v>
      </c>
      <c r="M20" s="23">
        <f>M14/$D14</f>
        <v>2.9030683156921127E-4</v>
      </c>
      <c r="N20" s="23">
        <f>N14/$D14</f>
        <v>2.85052352689501E-3</v>
      </c>
      <c r="O20" s="23">
        <f>O14/$D14</f>
        <v>5.0050922821094607E-2</v>
      </c>
      <c r="P20" s="23">
        <f>P14/$D14</f>
        <v>0.2841683596928673</v>
      </c>
      <c r="Q20" s="23">
        <f>Q14/$D14</f>
        <v>5.3913388698352036E-2</v>
      </c>
      <c r="R20" s="23">
        <f t="shared" si="6"/>
        <v>2.015278075840234E-2</v>
      </c>
      <c r="S20" s="23">
        <f t="shared" si="6"/>
        <v>3.280551441010764E-4</v>
      </c>
      <c r="T20" s="23">
        <f>T14/$D14</f>
        <v>3.6591912436255712E-4</v>
      </c>
      <c r="U20" s="23">
        <f>U14/$D14</f>
        <v>7.9125110688988351E-3</v>
      </c>
      <c r="V20" s="23">
        <f t="shared" si="6"/>
        <v>1.5658213441030518E-3</v>
      </c>
    </row>
    <row r="21" spans="1:22">
      <c r="A21" s="18" t="str">
        <f t="shared" si="5"/>
        <v>PROD_ENERGY</v>
      </c>
      <c r="B21" s="18" t="str">
        <f>$B$11</f>
        <v>CUSTOMER</v>
      </c>
      <c r="D21" s="23">
        <f t="shared" si="4"/>
        <v>0</v>
      </c>
      <c r="E21" s="23">
        <v>0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</row>
    <row r="22" spans="1:22">
      <c r="A22" s="18" t="str">
        <f t="shared" si="5"/>
        <v>PROD_ENERGY</v>
      </c>
      <c r="B22" s="18" t="str">
        <f>$B$12</f>
        <v>TOTAL</v>
      </c>
      <c r="D22" s="23">
        <f t="shared" ref="D22:V22" si="7">SUM(D15:D21)</f>
        <v>0.99999999999999967</v>
      </c>
      <c r="E22" s="23">
        <f t="shared" si="7"/>
        <v>0.37522708874234045</v>
      </c>
      <c r="F22" s="23">
        <f t="shared" si="7"/>
        <v>2.4317139990928334E-2</v>
      </c>
      <c r="G22" s="23">
        <f t="shared" si="7"/>
        <v>8.1586640738265825E-2</v>
      </c>
      <c r="H22" s="23">
        <f t="shared" si="7"/>
        <v>2.5930086633795552E-3</v>
      </c>
      <c r="I22" s="23">
        <f t="shared" si="7"/>
        <v>2.3904508594787172E-4</v>
      </c>
      <c r="J22" s="23">
        <f t="shared" si="7"/>
        <v>7.438367876059121E-2</v>
      </c>
      <c r="K22" s="23">
        <f t="shared" si="7"/>
        <v>1.3789302776324348E-2</v>
      </c>
      <c r="L22" s="23">
        <f t="shared" si="7"/>
        <v>6.2655062315762136E-3</v>
      </c>
      <c r="M22" s="23">
        <f>SUM(M15:M21)</f>
        <v>2.9030683156921127E-4</v>
      </c>
      <c r="N22" s="23">
        <f>SUM(N15:N21)</f>
        <v>2.85052352689501E-3</v>
      </c>
      <c r="O22" s="23">
        <f t="shared" si="7"/>
        <v>5.0050922821094607E-2</v>
      </c>
      <c r="P22" s="23">
        <f t="shared" si="7"/>
        <v>0.2841683596928673</v>
      </c>
      <c r="Q22" s="23">
        <f t="shared" si="7"/>
        <v>5.3913388698352036E-2</v>
      </c>
      <c r="R22" s="23">
        <f t="shared" si="7"/>
        <v>2.015278075840234E-2</v>
      </c>
      <c r="S22" s="23">
        <f t="shared" si="7"/>
        <v>3.280551441010764E-4</v>
      </c>
      <c r="T22" s="23">
        <f t="shared" si="7"/>
        <v>3.6591912436255712E-4</v>
      </c>
      <c r="U22" s="23">
        <f t="shared" si="7"/>
        <v>7.9125110688988351E-3</v>
      </c>
      <c r="V22" s="23">
        <f t="shared" si="7"/>
        <v>1.5658213441030518E-3</v>
      </c>
    </row>
    <row r="23" spans="1:22">
      <c r="A23" s="19"/>
      <c r="B23" s="19"/>
      <c r="C23" s="22"/>
      <c r="D23" s="21"/>
    </row>
    <row r="24" spans="1:22" ht="12.75">
      <c r="A24" s="136" t="s">
        <v>545</v>
      </c>
      <c r="B24" s="19"/>
      <c r="C24" s="130" t="s">
        <v>567</v>
      </c>
      <c r="D24" s="26">
        <v>998890.44481076079</v>
      </c>
      <c r="E24" s="26">
        <v>492036.44244370778</v>
      </c>
      <c r="F24" s="26">
        <v>24323.119506407482</v>
      </c>
      <c r="G24" s="26">
        <v>89094.192774891388</v>
      </c>
      <c r="H24" s="26">
        <v>2804.3688687330177</v>
      </c>
      <c r="I24" s="26">
        <v>262.98473899942655</v>
      </c>
      <c r="J24" s="26">
        <v>67725.446069523779</v>
      </c>
      <c r="K24" s="26">
        <v>12619.223712387131</v>
      </c>
      <c r="L24" s="26">
        <v>5702.3922256761616</v>
      </c>
      <c r="M24" s="26">
        <v>256.43020420344789</v>
      </c>
      <c r="N24" s="26">
        <v>2365.8232990190972</v>
      </c>
      <c r="O24" s="26">
        <v>38716.295195113766</v>
      </c>
      <c r="P24" s="26">
        <v>204616.70797383392</v>
      </c>
      <c r="Q24" s="26">
        <v>36950.386088752377</v>
      </c>
      <c r="R24" s="26">
        <v>20798.37702117773</v>
      </c>
      <c r="S24" s="26">
        <v>348.36486501587711</v>
      </c>
      <c r="T24" s="26">
        <v>269.88982331818789</v>
      </c>
      <c r="U24" s="26">
        <v>0</v>
      </c>
      <c r="V24" s="26">
        <v>0</v>
      </c>
    </row>
    <row r="25" spans="1:22">
      <c r="A25" s="131" t="s">
        <v>34</v>
      </c>
      <c r="B25" s="18" t="str">
        <f>$B$5</f>
        <v>PRODUCTION</v>
      </c>
      <c r="C25" s="22"/>
      <c r="D25" s="23">
        <f t="shared" ref="D25:D31" si="8">SUM(E25:V25)</f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</row>
    <row r="26" spans="1:22">
      <c r="A26" s="18" t="str">
        <f t="shared" ref="A26:A32" si="9">A25</f>
        <v>BULK_TRANS</v>
      </c>
      <c r="B26" s="18" t="str">
        <f>$B$6</f>
        <v>BULKTRAN</v>
      </c>
      <c r="D26" s="23">
        <f t="shared" si="8"/>
        <v>0.99999999999999978</v>
      </c>
      <c r="E26" s="23">
        <f t="shared" ref="E26:V26" si="10">E24/$D24</f>
        <v>0.49258299045690018</v>
      </c>
      <c r="F26" s="23">
        <f t="shared" si="10"/>
        <v>2.435013732763805E-2</v>
      </c>
      <c r="G26" s="23">
        <f t="shared" si="10"/>
        <v>8.9193157505646409E-2</v>
      </c>
      <c r="H26" s="23">
        <f t="shared" si="10"/>
        <v>2.8074839270930295E-3</v>
      </c>
      <c r="I26" s="23">
        <f>I24/$D24</f>
        <v>2.6327685920476382E-4</v>
      </c>
      <c r="J26" s="23">
        <f t="shared" si="10"/>
        <v>6.7800674659926619E-2</v>
      </c>
      <c r="K26" s="23">
        <f t="shared" si="10"/>
        <v>1.2633240990485033E-2</v>
      </c>
      <c r="L26" s="23">
        <f t="shared" si="10"/>
        <v>5.7087263726468785E-3</v>
      </c>
      <c r="M26" s="23">
        <f>M24/$D24</f>
        <v>2.5671504371235472E-4</v>
      </c>
      <c r="N26" s="23">
        <f>N24/$D24</f>
        <v>2.3684512263677736E-3</v>
      </c>
      <c r="O26" s="23">
        <f>O24/$D24</f>
        <v>3.8759300778423753E-2</v>
      </c>
      <c r="P26" s="23">
        <f>P24/$D24</f>
        <v>0.20484399369001716</v>
      </c>
      <c r="Q26" s="23">
        <f>Q24/$D24</f>
        <v>3.6991430122001623E-2</v>
      </c>
      <c r="R26" s="23">
        <f t="shared" si="10"/>
        <v>2.0821479601917676E-2</v>
      </c>
      <c r="S26" s="23">
        <f t="shared" si="10"/>
        <v>3.4875182441241053E-4</v>
      </c>
      <c r="T26" s="23">
        <f>T24/$D24</f>
        <v>2.7018961360604304E-4</v>
      </c>
      <c r="U26" s="23">
        <f>U24/$D24</f>
        <v>0</v>
      </c>
      <c r="V26" s="23">
        <f t="shared" si="10"/>
        <v>0</v>
      </c>
    </row>
    <row r="27" spans="1:22">
      <c r="A27" s="18" t="str">
        <f t="shared" si="9"/>
        <v>BULK_TRANS</v>
      </c>
      <c r="B27" s="18" t="str">
        <f>$B$7</f>
        <v>SUBTRAN</v>
      </c>
      <c r="D27" s="23">
        <f t="shared" si="8"/>
        <v>0</v>
      </c>
      <c r="E27" s="23">
        <v>0</v>
      </c>
      <c r="F27" s="23">
        <v>0</v>
      </c>
      <c r="G27" s="23">
        <v>0</v>
      </c>
      <c r="H27" s="23">
        <v>0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</row>
    <row r="28" spans="1:22">
      <c r="A28" s="18" t="str">
        <f t="shared" si="9"/>
        <v>BULK_TRANS</v>
      </c>
      <c r="B28" s="18" t="str">
        <f>$B$8</f>
        <v>DISTPRI</v>
      </c>
      <c r="D28" s="23">
        <f t="shared" si="8"/>
        <v>0</v>
      </c>
      <c r="E28" s="23">
        <v>0</v>
      </c>
      <c r="F28" s="23">
        <v>0</v>
      </c>
      <c r="G28" s="23">
        <v>0</v>
      </c>
      <c r="H28" s="23">
        <v>0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</row>
    <row r="29" spans="1:22">
      <c r="A29" s="18" t="str">
        <f t="shared" si="9"/>
        <v>BULK_TRANS</v>
      </c>
      <c r="B29" s="18" t="str">
        <f>$B$9</f>
        <v>DISTSEC</v>
      </c>
      <c r="D29" s="23">
        <f t="shared" si="8"/>
        <v>0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</row>
    <row r="30" spans="1:22">
      <c r="A30" s="18" t="str">
        <f t="shared" si="9"/>
        <v>BULK_TRANS</v>
      </c>
      <c r="B30" s="18" t="str">
        <f>$B$10</f>
        <v>ENERGY</v>
      </c>
      <c r="D30" s="23">
        <f t="shared" si="8"/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</row>
    <row r="31" spans="1:22">
      <c r="A31" s="18" t="str">
        <f t="shared" si="9"/>
        <v>BULK_TRANS</v>
      </c>
      <c r="B31" s="18" t="str">
        <f>$B$11</f>
        <v>CUSTOMER</v>
      </c>
      <c r="D31" s="23">
        <f t="shared" si="8"/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</row>
    <row r="32" spans="1:22">
      <c r="A32" s="18" t="str">
        <f t="shared" si="9"/>
        <v>BULK_TRANS</v>
      </c>
      <c r="B32" s="18" t="str">
        <f>$B$12</f>
        <v>TOTAL</v>
      </c>
      <c r="D32" s="23">
        <f t="shared" ref="D32:V32" si="11">SUM(D25:D31)</f>
        <v>0.99999999999999978</v>
      </c>
      <c r="E32" s="23">
        <f t="shared" si="11"/>
        <v>0.49258299045690018</v>
      </c>
      <c r="F32" s="23">
        <f t="shared" si="11"/>
        <v>2.435013732763805E-2</v>
      </c>
      <c r="G32" s="23">
        <f t="shared" si="11"/>
        <v>8.9193157505646409E-2</v>
      </c>
      <c r="H32" s="23">
        <f t="shared" si="11"/>
        <v>2.8074839270930295E-3</v>
      </c>
      <c r="I32" s="23">
        <f t="shared" si="11"/>
        <v>2.6327685920476382E-4</v>
      </c>
      <c r="J32" s="23">
        <f t="shared" si="11"/>
        <v>6.7800674659926619E-2</v>
      </c>
      <c r="K32" s="23">
        <f t="shared" si="11"/>
        <v>1.2633240990485033E-2</v>
      </c>
      <c r="L32" s="23">
        <f t="shared" si="11"/>
        <v>5.7087263726468785E-3</v>
      </c>
      <c r="M32" s="23">
        <f>SUM(M25:M31)</f>
        <v>2.5671504371235472E-4</v>
      </c>
      <c r="N32" s="23">
        <f>SUM(N25:N31)</f>
        <v>2.3684512263677736E-3</v>
      </c>
      <c r="O32" s="23">
        <f t="shared" si="11"/>
        <v>3.8759300778423753E-2</v>
      </c>
      <c r="P32" s="23">
        <f t="shared" si="11"/>
        <v>0.20484399369001716</v>
      </c>
      <c r="Q32" s="23">
        <f t="shared" si="11"/>
        <v>3.6991430122001623E-2</v>
      </c>
      <c r="R32" s="23">
        <f t="shared" si="11"/>
        <v>2.0821479601917676E-2</v>
      </c>
      <c r="S32" s="23">
        <f t="shared" si="11"/>
        <v>3.4875182441241053E-4</v>
      </c>
      <c r="T32" s="23">
        <f t="shared" si="11"/>
        <v>2.7018961360604304E-4</v>
      </c>
      <c r="U32" s="23">
        <f t="shared" si="11"/>
        <v>0</v>
      </c>
      <c r="V32" s="23">
        <f t="shared" si="11"/>
        <v>0</v>
      </c>
    </row>
    <row r="33" spans="1:22">
      <c r="D33" s="21"/>
    </row>
    <row r="34" spans="1:22">
      <c r="A34" s="136" t="s">
        <v>546</v>
      </c>
      <c r="B34" s="19"/>
      <c r="C34" s="22"/>
      <c r="D34" s="153">
        <f t="shared" ref="D34:D41" si="12">SUM(E34:V34)</f>
        <v>768536.65066601569</v>
      </c>
      <c r="E34" s="153">
        <v>374175.46575382468</v>
      </c>
      <c r="F34" s="153">
        <v>18058.197456902028</v>
      </c>
      <c r="G34" s="153">
        <v>65694.839385724845</v>
      </c>
      <c r="H34" s="153">
        <v>2029.2517777952844</v>
      </c>
      <c r="I34" s="153">
        <v>252.73257688076419</v>
      </c>
      <c r="J34" s="153">
        <v>49633.477954104943</v>
      </c>
      <c r="K34" s="153">
        <v>9226.8056613684639</v>
      </c>
      <c r="L34" s="153">
        <v>5490.0593094628885</v>
      </c>
      <c r="M34" s="153">
        <v>0</v>
      </c>
      <c r="N34" s="153">
        <v>1733.1158268436766</v>
      </c>
      <c r="O34" s="153">
        <v>28372.095598658547</v>
      </c>
      <c r="P34" s="153">
        <v>197659.39910722987</v>
      </c>
      <c r="Q34" s="153">
        <v>0</v>
      </c>
      <c r="R34" s="153">
        <v>14938.222724770858</v>
      </c>
      <c r="S34" s="153">
        <v>249.02057866422669</v>
      </c>
      <c r="T34" s="153">
        <v>199.4796186387066</v>
      </c>
      <c r="U34" s="153">
        <v>678.27334785909477</v>
      </c>
      <c r="V34" s="153">
        <v>146.21398728678946</v>
      </c>
    </row>
    <row r="35" spans="1:22">
      <c r="A35" s="131" t="s">
        <v>36</v>
      </c>
      <c r="B35" s="18" t="str">
        <f>$B$5</f>
        <v>PRODUCTION</v>
      </c>
      <c r="C35" s="22"/>
      <c r="D35" s="23">
        <f t="shared" si="12"/>
        <v>0</v>
      </c>
      <c r="E35" s="23">
        <v>0</v>
      </c>
      <c r="F35" s="23">
        <v>0</v>
      </c>
      <c r="G35" s="23">
        <v>0</v>
      </c>
      <c r="H35" s="23">
        <v>0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</row>
    <row r="36" spans="1:22">
      <c r="A36" s="18" t="str">
        <f t="shared" ref="A36:A42" si="13">A35</f>
        <v>SUB_TRANS</v>
      </c>
      <c r="B36" s="18" t="str">
        <f>$B$6</f>
        <v>BULKTRAN</v>
      </c>
      <c r="C36" s="22"/>
      <c r="D36" s="23">
        <f t="shared" si="12"/>
        <v>0</v>
      </c>
      <c r="E36" s="23">
        <v>0</v>
      </c>
      <c r="F36" s="23">
        <v>0</v>
      </c>
      <c r="G36" s="23">
        <v>0</v>
      </c>
      <c r="H36" s="23">
        <v>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</row>
    <row r="37" spans="1:22">
      <c r="A37" s="18" t="str">
        <f t="shared" si="13"/>
        <v>SUB_TRANS</v>
      </c>
      <c r="B37" s="18" t="str">
        <f>$B$7</f>
        <v>SUBTRAN</v>
      </c>
      <c r="D37" s="23">
        <f t="shared" si="12"/>
        <v>1.0000000000000002</v>
      </c>
      <c r="E37" s="23">
        <f t="shared" ref="E37:V37" si="14">E34/$D34</f>
        <v>0.48686743232032376</v>
      </c>
      <c r="F37" s="23">
        <f t="shared" si="14"/>
        <v>2.3496859181995747E-2</v>
      </c>
      <c r="G37" s="23">
        <f t="shared" si="14"/>
        <v>8.5480424816166592E-2</v>
      </c>
      <c r="H37" s="23">
        <f t="shared" si="14"/>
        <v>2.6404098959193815E-3</v>
      </c>
      <c r="I37" s="23">
        <f>I34/$D34</f>
        <v>3.288490882793235E-4</v>
      </c>
      <c r="J37" s="23">
        <f t="shared" si="14"/>
        <v>6.458179699184477E-2</v>
      </c>
      <c r="K37" s="23">
        <f t="shared" si="14"/>
        <v>1.2005680735424254E-2</v>
      </c>
      <c r="L37" s="23">
        <f t="shared" si="14"/>
        <v>7.143523089894529E-3</v>
      </c>
      <c r="M37" s="23">
        <f>M34/$D34</f>
        <v>0</v>
      </c>
      <c r="N37" s="23">
        <f>N34/$D34</f>
        <v>2.2550854605850666E-3</v>
      </c>
      <c r="O37" s="23">
        <f>O34/$D34</f>
        <v>3.6917036518780491E-2</v>
      </c>
      <c r="P37" s="23">
        <f>P34/$D34</f>
        <v>0.25718929466270446</v>
      </c>
      <c r="Q37" s="23">
        <f>Q34/$D34</f>
        <v>0</v>
      </c>
      <c r="R37" s="23">
        <f t="shared" si="14"/>
        <v>1.9437228805972179E-2</v>
      </c>
      <c r="S37" s="23">
        <f t="shared" si="14"/>
        <v>3.2401913226704914E-4</v>
      </c>
      <c r="T37" s="23">
        <f>T34/$D34</f>
        <v>2.5955771720950077E-4</v>
      </c>
      <c r="U37" s="23">
        <f>U34/$D34</f>
        <v>8.8255172641578178E-4</v>
      </c>
      <c r="V37" s="23">
        <f t="shared" si="14"/>
        <v>1.9024985621711088E-4</v>
      </c>
    </row>
    <row r="38" spans="1:22">
      <c r="A38" s="18" t="str">
        <f t="shared" si="13"/>
        <v>SUB_TRANS</v>
      </c>
      <c r="B38" s="18" t="str">
        <f>$B$8</f>
        <v>DISTPRI</v>
      </c>
      <c r="D38" s="23">
        <f t="shared" si="12"/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</row>
    <row r="39" spans="1:22">
      <c r="A39" s="18" t="str">
        <f t="shared" si="13"/>
        <v>SUB_TRANS</v>
      </c>
      <c r="B39" s="18" t="str">
        <f>$B$9</f>
        <v>DISTSEC</v>
      </c>
      <c r="D39" s="23">
        <f t="shared" si="12"/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</row>
    <row r="40" spans="1:22">
      <c r="A40" s="18" t="str">
        <f t="shared" si="13"/>
        <v>SUB_TRANS</v>
      </c>
      <c r="B40" s="18" t="str">
        <f>$B$10</f>
        <v>ENERGY</v>
      </c>
      <c r="D40" s="23">
        <f t="shared" si="12"/>
        <v>0</v>
      </c>
      <c r="E40" s="23">
        <v>0</v>
      </c>
      <c r="F40" s="23">
        <v>0</v>
      </c>
      <c r="G40" s="23">
        <v>0</v>
      </c>
      <c r="H40" s="23">
        <v>0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</row>
    <row r="41" spans="1:22">
      <c r="A41" s="18" t="str">
        <f t="shared" si="13"/>
        <v>SUB_TRANS</v>
      </c>
      <c r="B41" s="18" t="str">
        <f>$B$11</f>
        <v>CUSTOMER</v>
      </c>
      <c r="D41" s="23">
        <f t="shared" si="12"/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</row>
    <row r="42" spans="1:22">
      <c r="A42" s="18" t="str">
        <f t="shared" si="13"/>
        <v>SUB_TRANS</v>
      </c>
      <c r="B42" s="18" t="str">
        <f>$B$12</f>
        <v>TOTAL</v>
      </c>
      <c r="D42" s="23">
        <f t="shared" ref="D42:V42" si="15">SUM(D35:D41)</f>
        <v>1.0000000000000002</v>
      </c>
      <c r="E42" s="23">
        <f t="shared" si="15"/>
        <v>0.48686743232032376</v>
      </c>
      <c r="F42" s="23">
        <f t="shared" si="15"/>
        <v>2.3496859181995747E-2</v>
      </c>
      <c r="G42" s="23">
        <f t="shared" si="15"/>
        <v>8.5480424816166592E-2</v>
      </c>
      <c r="H42" s="23">
        <f t="shared" si="15"/>
        <v>2.6404098959193815E-3</v>
      </c>
      <c r="I42" s="23">
        <f t="shared" si="15"/>
        <v>3.288490882793235E-4</v>
      </c>
      <c r="J42" s="23">
        <f t="shared" si="15"/>
        <v>6.458179699184477E-2</v>
      </c>
      <c r="K42" s="23">
        <f t="shared" si="15"/>
        <v>1.2005680735424254E-2</v>
      </c>
      <c r="L42" s="23">
        <f t="shared" si="15"/>
        <v>7.143523089894529E-3</v>
      </c>
      <c r="M42" s="23">
        <f>SUM(M35:M41)</f>
        <v>0</v>
      </c>
      <c r="N42" s="23">
        <f>SUM(N35:N41)</f>
        <v>2.2550854605850666E-3</v>
      </c>
      <c r="O42" s="23">
        <f t="shared" si="15"/>
        <v>3.6917036518780491E-2</v>
      </c>
      <c r="P42" s="23">
        <f t="shared" si="15"/>
        <v>0.25718929466270446</v>
      </c>
      <c r="Q42" s="23">
        <f t="shared" si="15"/>
        <v>0</v>
      </c>
      <c r="R42" s="23">
        <f t="shared" si="15"/>
        <v>1.9437228805972179E-2</v>
      </c>
      <c r="S42" s="23">
        <f t="shared" si="15"/>
        <v>3.2401913226704914E-4</v>
      </c>
      <c r="T42" s="23">
        <f t="shared" si="15"/>
        <v>2.5955771720950077E-4</v>
      </c>
      <c r="U42" s="23">
        <f t="shared" si="15"/>
        <v>8.8255172641578178E-4</v>
      </c>
      <c r="V42" s="23">
        <f t="shared" si="15"/>
        <v>1.9024985621711088E-4</v>
      </c>
    </row>
    <row r="44" spans="1:22">
      <c r="A44" s="136" t="s">
        <v>547</v>
      </c>
      <c r="B44" s="19"/>
      <c r="C44" s="22"/>
      <c r="D44" s="153">
        <f t="shared" ref="D44:D51" si="16">SUM(E44:V44)</f>
        <v>729403.11281870632</v>
      </c>
      <c r="E44" s="153">
        <v>487491.20972416963</v>
      </c>
      <c r="F44" s="153">
        <v>22979.063012587139</v>
      </c>
      <c r="G44" s="153">
        <v>83438.388101042554</v>
      </c>
      <c r="H44" s="153">
        <v>2578.6803584302284</v>
      </c>
      <c r="I44" s="153">
        <v>0</v>
      </c>
      <c r="J44" s="153">
        <v>62564.207292522879</v>
      </c>
      <c r="K44" s="153">
        <v>11652.587818429236</v>
      </c>
      <c r="L44" s="153">
        <v>0</v>
      </c>
      <c r="M44" s="153">
        <v>0</v>
      </c>
      <c r="N44" s="153">
        <v>2230.3754345883103</v>
      </c>
      <c r="O44" s="153">
        <v>35970.908763551612</v>
      </c>
      <c r="P44" s="153">
        <v>0</v>
      </c>
      <c r="Q44" s="153">
        <v>0</v>
      </c>
      <c r="R44" s="153">
        <v>18865.983675320847</v>
      </c>
      <c r="S44" s="153">
        <v>314.75845883724764</v>
      </c>
      <c r="T44" s="153">
        <v>255.00709189654819</v>
      </c>
      <c r="U44" s="153">
        <v>873.618868811016</v>
      </c>
      <c r="V44" s="153">
        <v>188.32421851900503</v>
      </c>
    </row>
    <row r="45" spans="1:22">
      <c r="A45" s="131" t="s">
        <v>38</v>
      </c>
      <c r="B45" s="18" t="str">
        <f>$B$5</f>
        <v>PRODUCTION</v>
      </c>
      <c r="C45" s="22"/>
      <c r="D45" s="23">
        <f t="shared" si="16"/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</row>
    <row r="46" spans="1:22">
      <c r="A46" s="18" t="str">
        <f t="shared" ref="A46:A52" si="17">A45</f>
        <v>DIST_CPD</v>
      </c>
      <c r="B46" s="18" t="str">
        <f>$B$6</f>
        <v>BULKTRAN</v>
      </c>
      <c r="C46" s="22"/>
      <c r="D46" s="23">
        <f t="shared" si="16"/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</row>
    <row r="47" spans="1:22">
      <c r="A47" s="18" t="str">
        <f t="shared" si="17"/>
        <v>DIST_CPD</v>
      </c>
      <c r="B47" s="18" t="str">
        <f>$B$7</f>
        <v>SUBTRAN</v>
      </c>
      <c r="C47" s="22"/>
      <c r="D47" s="23">
        <f t="shared" si="16"/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</row>
    <row r="48" spans="1:22">
      <c r="A48" s="18" t="str">
        <f t="shared" si="17"/>
        <v>DIST_CPD</v>
      </c>
      <c r="B48" s="18" t="str">
        <f>$B$8</f>
        <v>DISTPRI</v>
      </c>
      <c r="D48" s="23">
        <f t="shared" si="16"/>
        <v>1</v>
      </c>
      <c r="E48" s="23">
        <f t="shared" ref="E48:V48" si="18">E44/$D44</f>
        <v>0.66834265052737163</v>
      </c>
      <c r="F48" s="23">
        <f t="shared" si="18"/>
        <v>3.150392781268347E-2</v>
      </c>
      <c r="G48" s="23">
        <f t="shared" si="18"/>
        <v>0.11439269538980049</v>
      </c>
      <c r="H48" s="23">
        <f t="shared" si="18"/>
        <v>3.535329522333916E-3</v>
      </c>
      <c r="I48" s="23">
        <f>I44/$D44</f>
        <v>0</v>
      </c>
      <c r="J48" s="23">
        <f t="shared" si="18"/>
        <v>8.5774527408787271E-2</v>
      </c>
      <c r="K48" s="23">
        <f t="shared" si="18"/>
        <v>1.5975511501999162E-2</v>
      </c>
      <c r="L48" s="23">
        <f t="shared" si="18"/>
        <v>0</v>
      </c>
      <c r="M48" s="23">
        <f>M44/$D44</f>
        <v>0</v>
      </c>
      <c r="N48" s="23">
        <f>N44/$D44</f>
        <v>3.0578090433001372E-3</v>
      </c>
      <c r="O48" s="23">
        <f>O44/$D44</f>
        <v>4.9315540517157357E-2</v>
      </c>
      <c r="P48" s="23">
        <f>P44/$D44</f>
        <v>0</v>
      </c>
      <c r="Q48" s="23">
        <f>Q44/$D44</f>
        <v>0</v>
      </c>
      <c r="R48" s="23">
        <f t="shared" si="18"/>
        <v>2.5864961834910626E-2</v>
      </c>
      <c r="S48" s="23">
        <f t="shared" si="18"/>
        <v>4.3152881212817236E-4</v>
      </c>
      <c r="T48" s="23">
        <f>T44/$D44</f>
        <v>3.496106438469922E-4</v>
      </c>
      <c r="U48" s="23">
        <f>U44/$D44</f>
        <v>1.1977174945620977E-3</v>
      </c>
      <c r="V48" s="23">
        <f t="shared" si="18"/>
        <v>2.5818949111862806E-4</v>
      </c>
    </row>
    <row r="49" spans="1:22">
      <c r="A49" s="18" t="str">
        <f t="shared" si="17"/>
        <v>DIST_CPD</v>
      </c>
      <c r="B49" s="18" t="str">
        <f>$B$9</f>
        <v>DISTSEC</v>
      </c>
      <c r="D49" s="23">
        <f t="shared" si="16"/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</row>
    <row r="50" spans="1:22">
      <c r="A50" s="18" t="str">
        <f t="shared" si="17"/>
        <v>DIST_CPD</v>
      </c>
      <c r="B50" s="18" t="str">
        <f>$B$10</f>
        <v>ENERGY</v>
      </c>
      <c r="D50" s="23">
        <f t="shared" si="16"/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</row>
    <row r="51" spans="1:22">
      <c r="A51" s="18" t="str">
        <f t="shared" si="17"/>
        <v>DIST_CPD</v>
      </c>
      <c r="B51" s="18" t="str">
        <f>$B$11</f>
        <v>CUSTOMER</v>
      </c>
      <c r="D51" s="23">
        <f t="shared" si="16"/>
        <v>0</v>
      </c>
      <c r="E51" s="23">
        <v>0</v>
      </c>
      <c r="F51" s="23">
        <v>0</v>
      </c>
      <c r="G51" s="23">
        <v>0</v>
      </c>
      <c r="H51" s="23">
        <v>0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</row>
    <row r="52" spans="1:22">
      <c r="A52" s="18" t="str">
        <f t="shared" si="17"/>
        <v>DIST_CPD</v>
      </c>
      <c r="B52" s="18" t="str">
        <f>$B$12</f>
        <v>TOTAL</v>
      </c>
      <c r="D52" s="23">
        <f t="shared" ref="D52:V52" si="19">SUM(D45:D51)</f>
        <v>1</v>
      </c>
      <c r="E52" s="23">
        <f t="shared" si="19"/>
        <v>0.66834265052737163</v>
      </c>
      <c r="F52" s="23">
        <f t="shared" si="19"/>
        <v>3.150392781268347E-2</v>
      </c>
      <c r="G52" s="23">
        <f t="shared" si="19"/>
        <v>0.11439269538980049</v>
      </c>
      <c r="H52" s="23">
        <f t="shared" si="19"/>
        <v>3.535329522333916E-3</v>
      </c>
      <c r="I52" s="23">
        <f t="shared" si="19"/>
        <v>0</v>
      </c>
      <c r="J52" s="23">
        <f t="shared" si="19"/>
        <v>8.5774527408787271E-2</v>
      </c>
      <c r="K52" s="23">
        <f t="shared" si="19"/>
        <v>1.5975511501999162E-2</v>
      </c>
      <c r="L52" s="23">
        <f t="shared" si="19"/>
        <v>0</v>
      </c>
      <c r="M52" s="23">
        <f>SUM(M45:M51)</f>
        <v>0</v>
      </c>
      <c r="N52" s="23">
        <f>SUM(N45:N51)</f>
        <v>3.0578090433001372E-3</v>
      </c>
      <c r="O52" s="23">
        <f t="shared" si="19"/>
        <v>4.9315540517157357E-2</v>
      </c>
      <c r="P52" s="23">
        <f t="shared" si="19"/>
        <v>0</v>
      </c>
      <c r="Q52" s="23">
        <f t="shared" si="19"/>
        <v>0</v>
      </c>
      <c r="R52" s="23">
        <f t="shared" si="19"/>
        <v>2.5864961834910626E-2</v>
      </c>
      <c r="S52" s="23">
        <f t="shared" si="19"/>
        <v>4.3152881212817236E-4</v>
      </c>
      <c r="T52" s="23">
        <f t="shared" si="19"/>
        <v>3.496106438469922E-4</v>
      </c>
      <c r="U52" s="23">
        <f t="shared" si="19"/>
        <v>1.1977174945620977E-3</v>
      </c>
      <c r="V52" s="23">
        <f t="shared" si="19"/>
        <v>2.5818949111862806E-4</v>
      </c>
    </row>
    <row r="53" spans="1:22"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</row>
    <row r="54" spans="1:22" ht="12.75">
      <c r="A54" s="136" t="s">
        <v>40</v>
      </c>
      <c r="B54" s="19"/>
      <c r="C54" s="133" t="s">
        <v>569</v>
      </c>
      <c r="D54" s="153">
        <f t="shared" ref="D54:D61" si="20">SUM(E54:V54)</f>
        <v>1470167</v>
      </c>
      <c r="E54" s="153">
        <v>1099246</v>
      </c>
      <c r="F54" s="153">
        <v>52995</v>
      </c>
      <c r="G54" s="153">
        <v>159908</v>
      </c>
      <c r="H54" s="153">
        <v>0</v>
      </c>
      <c r="I54" s="153">
        <v>0</v>
      </c>
      <c r="J54" s="153">
        <v>101894</v>
      </c>
      <c r="K54" s="153">
        <v>0</v>
      </c>
      <c r="L54" s="153">
        <v>0</v>
      </c>
      <c r="M54" s="153">
        <v>0</v>
      </c>
      <c r="N54" s="153">
        <v>2755</v>
      </c>
      <c r="O54" s="153">
        <v>0</v>
      </c>
      <c r="P54" s="153">
        <v>0</v>
      </c>
      <c r="Q54" s="153">
        <v>0</v>
      </c>
      <c r="R54" s="153">
        <v>37583</v>
      </c>
      <c r="S54" s="153">
        <v>0</v>
      </c>
      <c r="T54" s="153">
        <v>390</v>
      </c>
      <c r="U54" s="153">
        <v>13242</v>
      </c>
      <c r="V54" s="153">
        <v>2154</v>
      </c>
    </row>
    <row r="55" spans="1:22">
      <c r="A55" s="131" t="s">
        <v>41</v>
      </c>
      <c r="B55" s="18" t="str">
        <f>$B$5</f>
        <v>PRODUCTION</v>
      </c>
      <c r="C55" s="22"/>
      <c r="D55" s="23">
        <f t="shared" si="20"/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</row>
    <row r="56" spans="1:22">
      <c r="A56" s="18" t="str">
        <f t="shared" ref="A56:A62" si="21">A55</f>
        <v>DISTSEC</v>
      </c>
      <c r="B56" s="18" t="str">
        <f>$B$6</f>
        <v>BULKTRAN</v>
      </c>
      <c r="C56" s="22"/>
      <c r="D56" s="23">
        <f t="shared" si="20"/>
        <v>0</v>
      </c>
      <c r="E56" s="23">
        <v>0</v>
      </c>
      <c r="F56" s="23">
        <v>0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</row>
    <row r="57" spans="1:22">
      <c r="A57" s="18" t="str">
        <f t="shared" si="21"/>
        <v>DISTSEC</v>
      </c>
      <c r="B57" s="18" t="str">
        <f>$B$7</f>
        <v>SUBTRAN</v>
      </c>
      <c r="C57" s="22"/>
      <c r="D57" s="23">
        <f t="shared" si="20"/>
        <v>0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</row>
    <row r="58" spans="1:22">
      <c r="A58" s="18" t="str">
        <f t="shared" si="21"/>
        <v>DISTSEC</v>
      </c>
      <c r="B58" s="18" t="str">
        <f>$B$8</f>
        <v>DISTPRI</v>
      </c>
      <c r="C58" s="22"/>
      <c r="D58" s="23">
        <f t="shared" si="20"/>
        <v>0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</row>
    <row r="59" spans="1:22">
      <c r="A59" s="18" t="str">
        <f t="shared" si="21"/>
        <v>DISTSEC</v>
      </c>
      <c r="B59" s="18" t="str">
        <f>$B$9</f>
        <v>DISTSEC</v>
      </c>
      <c r="D59" s="23">
        <f t="shared" si="20"/>
        <v>1.0000000000000002</v>
      </c>
      <c r="E59" s="23">
        <f t="shared" ref="E59:V59" si="22">E54/$D54</f>
        <v>0.74770145160379742</v>
      </c>
      <c r="F59" s="23">
        <f t="shared" si="22"/>
        <v>3.6046925281277571E-2</v>
      </c>
      <c r="G59" s="23">
        <f t="shared" si="22"/>
        <v>0.10876859567654559</v>
      </c>
      <c r="H59" s="23">
        <f t="shared" si="22"/>
        <v>0</v>
      </c>
      <c r="I59" s="23">
        <f>I54/$D54</f>
        <v>0</v>
      </c>
      <c r="J59" s="23">
        <f t="shared" si="22"/>
        <v>6.9307772518360164E-2</v>
      </c>
      <c r="K59" s="23">
        <f t="shared" si="22"/>
        <v>0</v>
      </c>
      <c r="L59" s="23">
        <f t="shared" si="22"/>
        <v>0</v>
      </c>
      <c r="M59" s="23">
        <f>M54/$D54</f>
        <v>0</v>
      </c>
      <c r="N59" s="23">
        <f>N54/$D54</f>
        <v>1.8739367704485273E-3</v>
      </c>
      <c r="O59" s="23">
        <f>O54/$D54</f>
        <v>0</v>
      </c>
      <c r="P59" s="23">
        <f>P54/$D54</f>
        <v>0</v>
      </c>
      <c r="Q59" s="23">
        <f>Q54/$D54</f>
        <v>0</v>
      </c>
      <c r="R59" s="23">
        <f t="shared" si="22"/>
        <v>2.5563762484125951E-2</v>
      </c>
      <c r="S59" s="23">
        <f t="shared" si="22"/>
        <v>0</v>
      </c>
      <c r="T59" s="23">
        <f>T54/$D54</f>
        <v>2.6527598565333053E-4</v>
      </c>
      <c r="U59" s="23">
        <f>U54/$D54</f>
        <v>9.0071400051830851E-3</v>
      </c>
      <c r="V59" s="23">
        <f t="shared" si="22"/>
        <v>1.4651396746083948E-3</v>
      </c>
    </row>
    <row r="60" spans="1:22">
      <c r="A60" s="18" t="str">
        <f t="shared" si="21"/>
        <v>DISTSEC</v>
      </c>
      <c r="B60" s="18" t="str">
        <f>$B$10</f>
        <v>ENERGY</v>
      </c>
      <c r="D60" s="23">
        <f t="shared" si="20"/>
        <v>0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</row>
    <row r="61" spans="1:22">
      <c r="A61" s="18" t="str">
        <f t="shared" si="21"/>
        <v>DISTSEC</v>
      </c>
      <c r="B61" s="18" t="str">
        <f>$B$11</f>
        <v>CUSTOMER</v>
      </c>
      <c r="D61" s="23">
        <f t="shared" si="20"/>
        <v>0</v>
      </c>
      <c r="E61" s="23">
        <v>0</v>
      </c>
      <c r="F61" s="23">
        <v>0</v>
      </c>
      <c r="G61" s="23">
        <v>0</v>
      </c>
      <c r="H61" s="23">
        <v>0</v>
      </c>
      <c r="I61" s="23"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3">
        <v>0</v>
      </c>
      <c r="P61" s="23">
        <v>0</v>
      </c>
      <c r="Q61" s="23">
        <v>0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</row>
    <row r="62" spans="1:22">
      <c r="A62" s="18" t="str">
        <f t="shared" si="21"/>
        <v>DISTSEC</v>
      </c>
      <c r="B62" s="18" t="str">
        <f>$B$12</f>
        <v>TOTAL</v>
      </c>
      <c r="D62" s="23">
        <f t="shared" ref="D62:V62" si="23">SUM(D55:D61)</f>
        <v>1.0000000000000002</v>
      </c>
      <c r="E62" s="23">
        <f t="shared" si="23"/>
        <v>0.74770145160379742</v>
      </c>
      <c r="F62" s="23">
        <f t="shared" si="23"/>
        <v>3.6046925281277571E-2</v>
      </c>
      <c r="G62" s="23">
        <f t="shared" si="23"/>
        <v>0.10876859567654559</v>
      </c>
      <c r="H62" s="23">
        <f t="shared" si="23"/>
        <v>0</v>
      </c>
      <c r="I62" s="23">
        <f t="shared" si="23"/>
        <v>0</v>
      </c>
      <c r="J62" s="23">
        <f t="shared" si="23"/>
        <v>6.9307772518360164E-2</v>
      </c>
      <c r="K62" s="23">
        <f t="shared" si="23"/>
        <v>0</v>
      </c>
      <c r="L62" s="23">
        <f t="shared" si="23"/>
        <v>0</v>
      </c>
      <c r="M62" s="23">
        <f>SUM(M55:M61)</f>
        <v>0</v>
      </c>
      <c r="N62" s="23">
        <f>SUM(N55:N61)</f>
        <v>1.8739367704485273E-3</v>
      </c>
      <c r="O62" s="23">
        <f t="shared" si="23"/>
        <v>0</v>
      </c>
      <c r="P62" s="23">
        <f t="shared" si="23"/>
        <v>0</v>
      </c>
      <c r="Q62" s="23">
        <f t="shared" si="23"/>
        <v>0</v>
      </c>
      <c r="R62" s="23">
        <f t="shared" si="23"/>
        <v>2.5563762484125951E-2</v>
      </c>
      <c r="S62" s="23">
        <f t="shared" si="23"/>
        <v>0</v>
      </c>
      <c r="T62" s="23">
        <f t="shared" si="23"/>
        <v>2.6527598565333053E-4</v>
      </c>
      <c r="U62" s="23">
        <f t="shared" si="23"/>
        <v>9.0071400051830851E-3</v>
      </c>
      <c r="V62" s="23">
        <f t="shared" si="23"/>
        <v>1.4651396746083948E-3</v>
      </c>
    </row>
    <row r="63" spans="1:22"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</row>
    <row r="64" spans="1:22">
      <c r="A64" s="136" t="s">
        <v>16</v>
      </c>
      <c r="B64" s="19"/>
      <c r="C64" s="22"/>
      <c r="D64" s="153">
        <f t="shared" ref="D64:D71" si="24">SUM(E64:V64)</f>
        <v>214251</v>
      </c>
      <c r="E64" s="153">
        <v>136519</v>
      </c>
      <c r="F64" s="153">
        <v>23888</v>
      </c>
      <c r="G64" s="153">
        <v>6709</v>
      </c>
      <c r="H64" s="153">
        <v>78</v>
      </c>
      <c r="I64" s="153">
        <v>6</v>
      </c>
      <c r="J64" s="153">
        <v>587</v>
      </c>
      <c r="K64" s="153">
        <v>59</v>
      </c>
      <c r="L64" s="153">
        <v>17</v>
      </c>
      <c r="M64" s="153">
        <v>2</v>
      </c>
      <c r="N64" s="153">
        <v>4</v>
      </c>
      <c r="O64" s="153">
        <v>35</v>
      </c>
      <c r="P64" s="153">
        <v>25</v>
      </c>
      <c r="Q64" s="153">
        <v>3</v>
      </c>
      <c r="R64" s="153">
        <v>161</v>
      </c>
      <c r="S64" s="153">
        <v>1</v>
      </c>
      <c r="T64" s="153">
        <v>10</v>
      </c>
      <c r="U64" s="153">
        <v>46092</v>
      </c>
      <c r="V64" s="153">
        <v>55</v>
      </c>
    </row>
    <row r="65" spans="1:22">
      <c r="A65" s="131" t="s">
        <v>42</v>
      </c>
      <c r="B65" s="18" t="str">
        <f>$B$5</f>
        <v>PRODUCTION</v>
      </c>
      <c r="C65" s="22"/>
      <c r="D65" s="23">
        <f t="shared" si="24"/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</row>
    <row r="66" spans="1:22">
      <c r="A66" s="18" t="str">
        <f t="shared" ref="A66:A72" si="25">A65</f>
        <v>CUST_TOTAL</v>
      </c>
      <c r="B66" s="18" t="str">
        <f>$B$6</f>
        <v>BULKTRAN</v>
      </c>
      <c r="C66" s="22"/>
      <c r="D66" s="23">
        <f t="shared" si="24"/>
        <v>0</v>
      </c>
      <c r="E66" s="23">
        <v>0</v>
      </c>
      <c r="F66" s="23">
        <v>0</v>
      </c>
      <c r="G66" s="23">
        <v>0</v>
      </c>
      <c r="H66" s="23">
        <v>0</v>
      </c>
      <c r="I66" s="23"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3">
        <v>0</v>
      </c>
      <c r="P66" s="23">
        <v>0</v>
      </c>
      <c r="Q66" s="23">
        <v>0</v>
      </c>
      <c r="R66" s="23">
        <v>0</v>
      </c>
      <c r="S66" s="23">
        <v>0</v>
      </c>
      <c r="T66" s="23">
        <v>0</v>
      </c>
      <c r="U66" s="23">
        <v>0</v>
      </c>
      <c r="V66" s="23">
        <v>0</v>
      </c>
    </row>
    <row r="67" spans="1:22">
      <c r="A67" s="18" t="str">
        <f t="shared" si="25"/>
        <v>CUST_TOTAL</v>
      </c>
      <c r="B67" s="18" t="str">
        <f>$B$7</f>
        <v>SUBTRAN</v>
      </c>
      <c r="C67" s="22"/>
      <c r="D67" s="23">
        <f t="shared" si="24"/>
        <v>0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</row>
    <row r="68" spans="1:22">
      <c r="A68" s="18" t="str">
        <f t="shared" si="25"/>
        <v>CUST_TOTAL</v>
      </c>
      <c r="B68" s="18" t="str">
        <f>$B$8</f>
        <v>DISTPRI</v>
      </c>
      <c r="C68" s="22"/>
      <c r="D68" s="23">
        <f t="shared" si="24"/>
        <v>0</v>
      </c>
      <c r="E68" s="23">
        <v>0</v>
      </c>
      <c r="F68" s="23">
        <v>0</v>
      </c>
      <c r="G68" s="23">
        <v>0</v>
      </c>
      <c r="H68" s="23">
        <v>0</v>
      </c>
      <c r="I68" s="23"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3">
        <v>0</v>
      </c>
      <c r="P68" s="23">
        <v>0</v>
      </c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</row>
    <row r="69" spans="1:22">
      <c r="A69" s="18" t="str">
        <f t="shared" si="25"/>
        <v>CUST_TOTAL</v>
      </c>
      <c r="B69" s="18" t="str">
        <f>$B$9</f>
        <v>DISTSEC</v>
      </c>
      <c r="C69" s="22"/>
      <c r="D69" s="23">
        <f t="shared" si="24"/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</row>
    <row r="70" spans="1:22">
      <c r="A70" s="18" t="str">
        <f t="shared" si="25"/>
        <v>CUST_TOTAL</v>
      </c>
      <c r="B70" s="18" t="str">
        <f>$B$10</f>
        <v>ENERGY</v>
      </c>
      <c r="C70" s="22"/>
      <c r="D70" s="23">
        <f t="shared" si="24"/>
        <v>0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</row>
    <row r="71" spans="1:22">
      <c r="A71" s="18" t="str">
        <f t="shared" si="25"/>
        <v>CUST_TOTAL</v>
      </c>
      <c r="B71" s="18" t="str">
        <f>$B$11</f>
        <v>CUSTOMER</v>
      </c>
      <c r="D71" s="23">
        <f t="shared" si="24"/>
        <v>0.99999999999999978</v>
      </c>
      <c r="E71" s="23">
        <f t="shared" ref="E71:V71" si="26">E64/$D64</f>
        <v>0.63719189175313062</v>
      </c>
      <c r="F71" s="23">
        <f t="shared" si="26"/>
        <v>0.1114953955874185</v>
      </c>
      <c r="G71" s="23">
        <f t="shared" si="26"/>
        <v>3.1313739492464444E-2</v>
      </c>
      <c r="H71" s="23">
        <f t="shared" si="26"/>
        <v>3.6405897755436379E-4</v>
      </c>
      <c r="I71" s="23">
        <f>I64/$D64</f>
        <v>2.8004536734951062E-5</v>
      </c>
      <c r="J71" s="23">
        <f t="shared" si="26"/>
        <v>2.7397771772360454E-3</v>
      </c>
      <c r="K71" s="23">
        <f t="shared" si="26"/>
        <v>2.7537794456035212E-4</v>
      </c>
      <c r="L71" s="23">
        <f t="shared" si="26"/>
        <v>7.934618741569468E-5</v>
      </c>
      <c r="M71" s="23">
        <f>M64/$D64</f>
        <v>9.3348455783170206E-6</v>
      </c>
      <c r="N71" s="23">
        <f>N64/$D64</f>
        <v>1.8669691156634041E-5</v>
      </c>
      <c r="O71" s="23">
        <f>O64/$D64</f>
        <v>1.6335979762054786E-4</v>
      </c>
      <c r="P71" s="23">
        <f>P64/$D64</f>
        <v>1.1668556972896276E-4</v>
      </c>
      <c r="Q71" s="23">
        <f>Q64/$D64</f>
        <v>1.4002268367475531E-5</v>
      </c>
      <c r="R71" s="23">
        <f t="shared" si="26"/>
        <v>7.5145506905452018E-4</v>
      </c>
      <c r="S71" s="23">
        <f t="shared" si="26"/>
        <v>4.6674227891585103E-6</v>
      </c>
      <c r="T71" s="23">
        <f>T64/$D64</f>
        <v>4.6674227891585107E-5</v>
      </c>
      <c r="U71" s="23">
        <f>U64/$D64</f>
        <v>0.21513085119789405</v>
      </c>
      <c r="V71" s="23">
        <f t="shared" si="26"/>
        <v>2.5670825340371806E-4</v>
      </c>
    </row>
    <row r="72" spans="1:22">
      <c r="A72" s="18" t="str">
        <f t="shared" si="25"/>
        <v>CUST_TOTAL</v>
      </c>
      <c r="B72" s="18" t="str">
        <f>$B$12</f>
        <v>TOTAL</v>
      </c>
      <c r="D72" s="23">
        <f t="shared" ref="D72:V72" si="27">SUM(D65:D71)</f>
        <v>0.99999999999999978</v>
      </c>
      <c r="E72" s="23">
        <f t="shared" si="27"/>
        <v>0.63719189175313062</v>
      </c>
      <c r="F72" s="23">
        <f t="shared" si="27"/>
        <v>0.1114953955874185</v>
      </c>
      <c r="G72" s="23">
        <f t="shared" si="27"/>
        <v>3.1313739492464444E-2</v>
      </c>
      <c r="H72" s="23">
        <f t="shared" si="27"/>
        <v>3.6405897755436379E-4</v>
      </c>
      <c r="I72" s="23">
        <f t="shared" si="27"/>
        <v>2.8004536734951062E-5</v>
      </c>
      <c r="J72" s="23">
        <f t="shared" si="27"/>
        <v>2.7397771772360454E-3</v>
      </c>
      <c r="K72" s="23">
        <f t="shared" si="27"/>
        <v>2.7537794456035212E-4</v>
      </c>
      <c r="L72" s="23">
        <f t="shared" si="27"/>
        <v>7.934618741569468E-5</v>
      </c>
      <c r="M72" s="23">
        <f>SUM(M65:M71)</f>
        <v>9.3348455783170206E-6</v>
      </c>
      <c r="N72" s="23">
        <f>SUM(N65:N71)</f>
        <v>1.8669691156634041E-5</v>
      </c>
      <c r="O72" s="23">
        <f t="shared" si="27"/>
        <v>1.6335979762054786E-4</v>
      </c>
      <c r="P72" s="23">
        <f t="shared" si="27"/>
        <v>1.1668556972896276E-4</v>
      </c>
      <c r="Q72" s="23">
        <f t="shared" si="27"/>
        <v>1.4002268367475531E-5</v>
      </c>
      <c r="R72" s="23">
        <f t="shared" si="27"/>
        <v>7.5145506905452018E-4</v>
      </c>
      <c r="S72" s="23">
        <f t="shared" si="27"/>
        <v>4.6674227891585103E-6</v>
      </c>
      <c r="T72" s="23">
        <f t="shared" si="27"/>
        <v>4.6674227891585107E-5</v>
      </c>
      <c r="U72" s="23">
        <f t="shared" si="27"/>
        <v>0.21513085119789405</v>
      </c>
      <c r="V72" s="23">
        <f t="shared" si="27"/>
        <v>2.5670825340371806E-4</v>
      </c>
    </row>
    <row r="73" spans="1:22">
      <c r="A73" s="19"/>
      <c r="B73" s="19"/>
      <c r="C73" s="22"/>
      <c r="D73" s="21"/>
    </row>
    <row r="74" spans="1:22" ht="12.75">
      <c r="A74" s="136" t="s">
        <v>44</v>
      </c>
      <c r="B74" s="19"/>
      <c r="C74" s="129" t="s">
        <v>570</v>
      </c>
      <c r="D74" s="153">
        <f t="shared" ref="D74:D81" si="28">SUM(E74:V74)</f>
        <v>214198</v>
      </c>
      <c r="E74" s="153">
        <v>136519</v>
      </c>
      <c r="F74" s="153">
        <v>23888</v>
      </c>
      <c r="G74" s="153">
        <v>6709</v>
      </c>
      <c r="H74" s="153">
        <v>78</v>
      </c>
      <c r="I74" s="153">
        <v>0</v>
      </c>
      <c r="J74" s="153">
        <v>587</v>
      </c>
      <c r="K74" s="153">
        <v>59</v>
      </c>
      <c r="L74" s="153">
        <v>0</v>
      </c>
      <c r="M74" s="153">
        <v>0</v>
      </c>
      <c r="N74" s="153">
        <v>4</v>
      </c>
      <c r="O74" s="153">
        <v>35</v>
      </c>
      <c r="P74" s="153">
        <v>0</v>
      </c>
      <c r="Q74" s="153">
        <v>0</v>
      </c>
      <c r="R74" s="153">
        <v>161</v>
      </c>
      <c r="S74" s="153">
        <v>1</v>
      </c>
      <c r="T74" s="153">
        <v>10</v>
      </c>
      <c r="U74" s="153">
        <v>46092</v>
      </c>
      <c r="V74" s="153">
        <v>55</v>
      </c>
    </row>
    <row r="75" spans="1:22">
      <c r="A75" s="131" t="s">
        <v>45</v>
      </c>
      <c r="B75" s="18" t="str">
        <f>$B$5</f>
        <v>PRODUCTION</v>
      </c>
      <c r="C75" s="22"/>
      <c r="D75" s="23">
        <f t="shared" si="28"/>
        <v>0</v>
      </c>
      <c r="E75" s="23">
        <v>0</v>
      </c>
      <c r="F75" s="23">
        <v>0</v>
      </c>
      <c r="G75" s="23">
        <v>0</v>
      </c>
      <c r="H75" s="23">
        <v>0</v>
      </c>
      <c r="I75" s="23"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3">
        <v>0</v>
      </c>
      <c r="P75" s="23">
        <v>0</v>
      </c>
      <c r="Q75" s="23">
        <v>0</v>
      </c>
      <c r="R75" s="23">
        <v>0</v>
      </c>
      <c r="S75" s="23">
        <v>0</v>
      </c>
      <c r="T75" s="23">
        <v>0</v>
      </c>
      <c r="U75" s="23">
        <v>0</v>
      </c>
      <c r="V75" s="23">
        <v>0</v>
      </c>
    </row>
    <row r="76" spans="1:22">
      <c r="A76" s="18" t="str">
        <f t="shared" ref="A76:A82" si="29">A75</f>
        <v>DIST_PCUST</v>
      </c>
      <c r="B76" s="18" t="str">
        <f>$B$6</f>
        <v>BULKTRAN</v>
      </c>
      <c r="C76" s="22"/>
      <c r="D76" s="23">
        <f t="shared" si="28"/>
        <v>0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0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</row>
    <row r="77" spans="1:22">
      <c r="A77" s="18" t="str">
        <f t="shared" si="29"/>
        <v>DIST_PCUST</v>
      </c>
      <c r="B77" s="18" t="str">
        <f>$B$7</f>
        <v>SUBTRAN</v>
      </c>
      <c r="C77" s="22"/>
      <c r="D77" s="23">
        <f t="shared" si="28"/>
        <v>0</v>
      </c>
      <c r="E77" s="23">
        <v>0</v>
      </c>
      <c r="F77" s="23">
        <v>0</v>
      </c>
      <c r="G77" s="23">
        <v>0</v>
      </c>
      <c r="H77" s="23">
        <v>0</v>
      </c>
      <c r="I77" s="23"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3">
        <v>0</v>
      </c>
      <c r="P77" s="23">
        <v>0</v>
      </c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</row>
    <row r="78" spans="1:22">
      <c r="A78" s="18" t="str">
        <f t="shared" si="29"/>
        <v>DIST_PCUST</v>
      </c>
      <c r="B78" s="18" t="str">
        <f>$B$8</f>
        <v>DISTPRI</v>
      </c>
      <c r="C78" s="22"/>
      <c r="D78" s="23">
        <f t="shared" si="28"/>
        <v>0</v>
      </c>
      <c r="E78" s="23">
        <v>0</v>
      </c>
      <c r="F78" s="23">
        <v>0</v>
      </c>
      <c r="G78" s="23">
        <v>0</v>
      </c>
      <c r="H78" s="23">
        <v>0</v>
      </c>
      <c r="I78" s="23"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3">
        <v>0</v>
      </c>
      <c r="P78" s="23">
        <v>0</v>
      </c>
      <c r="Q78" s="23">
        <v>0</v>
      </c>
      <c r="R78" s="23">
        <v>0</v>
      </c>
      <c r="S78" s="23">
        <v>0</v>
      </c>
      <c r="T78" s="23">
        <v>0</v>
      </c>
      <c r="U78" s="23">
        <v>0</v>
      </c>
      <c r="V78" s="23">
        <v>0</v>
      </c>
    </row>
    <row r="79" spans="1:22">
      <c r="A79" s="18" t="str">
        <f t="shared" si="29"/>
        <v>DIST_PCUST</v>
      </c>
      <c r="B79" s="18" t="str">
        <f>$B$9</f>
        <v>DISTSEC</v>
      </c>
      <c r="C79" s="22"/>
      <c r="D79" s="23">
        <f t="shared" si="28"/>
        <v>0</v>
      </c>
      <c r="E79" s="23">
        <v>0</v>
      </c>
      <c r="F79" s="23">
        <v>0</v>
      </c>
      <c r="G79" s="23">
        <v>0</v>
      </c>
      <c r="H79" s="23">
        <v>0</v>
      </c>
      <c r="I79" s="23"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3">
        <v>0</v>
      </c>
      <c r="P79" s="23">
        <v>0</v>
      </c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</row>
    <row r="80" spans="1:22">
      <c r="A80" s="18" t="str">
        <f t="shared" si="29"/>
        <v>DIST_PCUST</v>
      </c>
      <c r="B80" s="18" t="str">
        <f>$B$10</f>
        <v>ENERGY</v>
      </c>
      <c r="C80" s="22"/>
      <c r="D80" s="23">
        <f t="shared" si="28"/>
        <v>0</v>
      </c>
      <c r="E80" s="23">
        <v>0</v>
      </c>
      <c r="F80" s="23">
        <v>0</v>
      </c>
      <c r="G80" s="23">
        <v>0</v>
      </c>
      <c r="H80" s="23">
        <v>0</v>
      </c>
      <c r="I80" s="23"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3">
        <v>0</v>
      </c>
      <c r="P80" s="23">
        <v>0</v>
      </c>
      <c r="Q80" s="23">
        <v>0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</row>
    <row r="81" spans="1:22">
      <c r="A81" s="18" t="str">
        <f t="shared" si="29"/>
        <v>DIST_PCUST</v>
      </c>
      <c r="B81" s="18" t="str">
        <f>$B$11</f>
        <v>CUSTOMER</v>
      </c>
      <c r="D81" s="23">
        <f t="shared" si="28"/>
        <v>1.0000000000000002</v>
      </c>
      <c r="E81" s="23">
        <f t="shared" ref="E81:V81" si="30">E74/$D74</f>
        <v>0.63734955508454794</v>
      </c>
      <c r="F81" s="23">
        <f t="shared" si="30"/>
        <v>0.11152298340787496</v>
      </c>
      <c r="G81" s="23">
        <f t="shared" si="30"/>
        <v>3.1321487595589129E-2</v>
      </c>
      <c r="H81" s="23">
        <f t="shared" si="30"/>
        <v>3.6414905834788373E-4</v>
      </c>
      <c r="I81" s="23">
        <f>I74/$D74</f>
        <v>0</v>
      </c>
      <c r="J81" s="23">
        <f t="shared" si="30"/>
        <v>2.7404550929513815E-3</v>
      </c>
      <c r="K81" s="23">
        <f t="shared" si="30"/>
        <v>2.7544608259647615E-4</v>
      </c>
      <c r="L81" s="23">
        <f t="shared" si="30"/>
        <v>0</v>
      </c>
      <c r="M81" s="23">
        <f>M74/$D74</f>
        <v>0</v>
      </c>
      <c r="N81" s="23">
        <f>N74/$D74</f>
        <v>1.867431068450686E-5</v>
      </c>
      <c r="O81" s="23">
        <f>O74/$D74</f>
        <v>1.63400218489435E-4</v>
      </c>
      <c r="P81" s="23">
        <f>P74/$D74</f>
        <v>0</v>
      </c>
      <c r="Q81" s="23">
        <f>Q74/$D74</f>
        <v>0</v>
      </c>
      <c r="R81" s="23">
        <f t="shared" si="30"/>
        <v>7.5164100505140108E-4</v>
      </c>
      <c r="S81" s="23">
        <f t="shared" si="30"/>
        <v>4.6685776711267149E-6</v>
      </c>
      <c r="T81" s="23">
        <f>T74/$D74</f>
        <v>4.6685776711267146E-5</v>
      </c>
      <c r="U81" s="23">
        <f>U74/$D74</f>
        <v>0.21518408201757253</v>
      </c>
      <c r="V81" s="23">
        <f t="shared" si="30"/>
        <v>2.5677177191196928E-4</v>
      </c>
    </row>
    <row r="82" spans="1:22">
      <c r="A82" s="18" t="str">
        <f t="shared" si="29"/>
        <v>DIST_PCUST</v>
      </c>
      <c r="B82" s="18" t="str">
        <f>$B$12</f>
        <v>TOTAL</v>
      </c>
      <c r="D82" s="23">
        <f t="shared" ref="D82:V82" si="31">SUM(D75:D81)</f>
        <v>1.0000000000000002</v>
      </c>
      <c r="E82" s="23">
        <f t="shared" si="31"/>
        <v>0.63734955508454794</v>
      </c>
      <c r="F82" s="23">
        <f t="shared" si="31"/>
        <v>0.11152298340787496</v>
      </c>
      <c r="G82" s="23">
        <f t="shared" si="31"/>
        <v>3.1321487595589129E-2</v>
      </c>
      <c r="H82" s="23">
        <f t="shared" si="31"/>
        <v>3.6414905834788373E-4</v>
      </c>
      <c r="I82" s="23">
        <f t="shared" si="31"/>
        <v>0</v>
      </c>
      <c r="J82" s="23">
        <f t="shared" si="31"/>
        <v>2.7404550929513815E-3</v>
      </c>
      <c r="K82" s="23">
        <f t="shared" si="31"/>
        <v>2.7544608259647615E-4</v>
      </c>
      <c r="L82" s="23">
        <f t="shared" si="31"/>
        <v>0</v>
      </c>
      <c r="M82" s="23">
        <f>SUM(M75:M81)</f>
        <v>0</v>
      </c>
      <c r="N82" s="23">
        <f>SUM(N75:N81)</f>
        <v>1.867431068450686E-5</v>
      </c>
      <c r="O82" s="23">
        <f t="shared" si="31"/>
        <v>1.63400218489435E-4</v>
      </c>
      <c r="P82" s="23">
        <f t="shared" si="31"/>
        <v>0</v>
      </c>
      <c r="Q82" s="23">
        <f t="shared" si="31"/>
        <v>0</v>
      </c>
      <c r="R82" s="23">
        <f t="shared" si="31"/>
        <v>7.5164100505140108E-4</v>
      </c>
      <c r="S82" s="23">
        <f t="shared" si="31"/>
        <v>4.6685776711267149E-6</v>
      </c>
      <c r="T82" s="23">
        <f t="shared" si="31"/>
        <v>4.6685776711267146E-5</v>
      </c>
      <c r="U82" s="23">
        <f t="shared" si="31"/>
        <v>0.21518408201757253</v>
      </c>
      <c r="V82" s="23">
        <f t="shared" si="31"/>
        <v>2.5677177191196928E-4</v>
      </c>
    </row>
    <row r="83" spans="1:22">
      <c r="A83" s="19"/>
      <c r="B83" s="19"/>
      <c r="C83" s="22"/>
      <c r="D83" s="21"/>
    </row>
    <row r="84" spans="1:22" ht="12.75">
      <c r="A84" s="136" t="s">
        <v>46</v>
      </c>
      <c r="B84" s="19"/>
      <c r="C84" s="129" t="s">
        <v>571</v>
      </c>
      <c r="D84" s="153">
        <f t="shared" ref="D84:D91" si="32">SUM(E84:V84)</f>
        <v>214025</v>
      </c>
      <c r="E84" s="153">
        <v>136519</v>
      </c>
      <c r="F84" s="153">
        <v>23888</v>
      </c>
      <c r="G84" s="153">
        <v>6709</v>
      </c>
      <c r="H84" s="153">
        <v>0</v>
      </c>
      <c r="I84" s="153">
        <v>0</v>
      </c>
      <c r="J84" s="153">
        <v>587</v>
      </c>
      <c r="K84" s="153">
        <v>0</v>
      </c>
      <c r="L84" s="153">
        <v>0</v>
      </c>
      <c r="M84" s="153">
        <v>0</v>
      </c>
      <c r="N84" s="153">
        <v>4</v>
      </c>
      <c r="O84" s="153">
        <v>0</v>
      </c>
      <c r="P84" s="153">
        <v>0</v>
      </c>
      <c r="Q84" s="153">
        <v>0</v>
      </c>
      <c r="R84" s="153">
        <v>161</v>
      </c>
      <c r="S84" s="153">
        <v>0</v>
      </c>
      <c r="T84" s="153">
        <v>10</v>
      </c>
      <c r="U84" s="153">
        <v>46092</v>
      </c>
      <c r="V84" s="153">
        <v>55</v>
      </c>
    </row>
    <row r="85" spans="1:22">
      <c r="A85" s="131" t="s">
        <v>47</v>
      </c>
      <c r="B85" s="18" t="str">
        <f>$B$5</f>
        <v>PRODUCTION</v>
      </c>
      <c r="C85" s="22"/>
      <c r="D85" s="23">
        <f t="shared" si="32"/>
        <v>0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</row>
    <row r="86" spans="1:22">
      <c r="A86" s="18" t="str">
        <f t="shared" ref="A86:A92" si="33">A85</f>
        <v>DIST_SERV</v>
      </c>
      <c r="B86" s="18" t="str">
        <f>$B$6</f>
        <v>BULKTRAN</v>
      </c>
      <c r="C86" s="22"/>
      <c r="D86" s="23">
        <f t="shared" si="32"/>
        <v>0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3">
        <v>0</v>
      </c>
      <c r="P86" s="23">
        <v>0</v>
      </c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</row>
    <row r="87" spans="1:22">
      <c r="A87" s="18" t="str">
        <f t="shared" si="33"/>
        <v>DIST_SERV</v>
      </c>
      <c r="B87" s="18" t="str">
        <f>$B$7</f>
        <v>SUBTRAN</v>
      </c>
      <c r="C87" s="22"/>
      <c r="D87" s="23">
        <f t="shared" si="32"/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23">
        <v>0</v>
      </c>
      <c r="Q87" s="23">
        <v>0</v>
      </c>
      <c r="R87" s="23">
        <v>0</v>
      </c>
      <c r="S87" s="23">
        <v>0</v>
      </c>
      <c r="T87" s="23">
        <v>0</v>
      </c>
      <c r="U87" s="23">
        <v>0</v>
      </c>
      <c r="V87" s="23">
        <v>0</v>
      </c>
    </row>
    <row r="88" spans="1:22">
      <c r="A88" s="18" t="str">
        <f t="shared" si="33"/>
        <v>DIST_SERV</v>
      </c>
      <c r="B88" s="18" t="str">
        <f>$B$8</f>
        <v>DISTPRI</v>
      </c>
      <c r="C88" s="22"/>
      <c r="D88" s="23">
        <f t="shared" si="32"/>
        <v>0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3">
        <v>0</v>
      </c>
      <c r="P88" s="23">
        <v>0</v>
      </c>
      <c r="Q88" s="23">
        <v>0</v>
      </c>
      <c r="R88" s="23">
        <v>0</v>
      </c>
      <c r="S88" s="23">
        <v>0</v>
      </c>
      <c r="T88" s="23">
        <v>0</v>
      </c>
      <c r="U88" s="23">
        <v>0</v>
      </c>
      <c r="V88" s="23">
        <v>0</v>
      </c>
    </row>
    <row r="89" spans="1:22">
      <c r="A89" s="18" t="str">
        <f t="shared" si="33"/>
        <v>DIST_SERV</v>
      </c>
      <c r="B89" s="18" t="str">
        <f>$B$9</f>
        <v>DISTSEC</v>
      </c>
      <c r="C89" s="22"/>
      <c r="D89" s="23">
        <f t="shared" si="32"/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</row>
    <row r="90" spans="1:22">
      <c r="A90" s="18" t="str">
        <f t="shared" si="33"/>
        <v>DIST_SERV</v>
      </c>
      <c r="B90" s="18" t="str">
        <f>$B$10</f>
        <v>ENERGY</v>
      </c>
      <c r="C90" s="22"/>
      <c r="D90" s="23">
        <f t="shared" si="32"/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</row>
    <row r="91" spans="1:22">
      <c r="A91" s="18" t="str">
        <f t="shared" si="33"/>
        <v>DIST_SERV</v>
      </c>
      <c r="B91" s="18" t="str">
        <f>$B$11</f>
        <v>CUSTOMER</v>
      </c>
      <c r="D91" s="23">
        <f t="shared" si="32"/>
        <v>1</v>
      </c>
      <c r="E91" s="23">
        <f t="shared" ref="E91:V91" si="34">E84/$D84</f>
        <v>0.63786473542810418</v>
      </c>
      <c r="F91" s="23">
        <f t="shared" si="34"/>
        <v>0.11161312930732391</v>
      </c>
      <c r="G91" s="23">
        <f t="shared" si="34"/>
        <v>3.1346805279757035E-2</v>
      </c>
      <c r="H91" s="23">
        <f t="shared" si="34"/>
        <v>0</v>
      </c>
      <c r="I91" s="23">
        <f>I84/$D84</f>
        <v>0</v>
      </c>
      <c r="J91" s="23">
        <f t="shared" si="34"/>
        <v>2.7426702488027098E-3</v>
      </c>
      <c r="K91" s="23">
        <f t="shared" si="34"/>
        <v>0</v>
      </c>
      <c r="L91" s="23">
        <f t="shared" si="34"/>
        <v>0</v>
      </c>
      <c r="M91" s="23">
        <f>M84/$D84</f>
        <v>0</v>
      </c>
      <c r="N91" s="23">
        <f>N84/$D84</f>
        <v>1.8689405443289334E-5</v>
      </c>
      <c r="O91" s="23">
        <f>O84/$D84</f>
        <v>0</v>
      </c>
      <c r="P91" s="23">
        <f>P84/$D84</f>
        <v>0</v>
      </c>
      <c r="Q91" s="23">
        <f>Q84/$D84</f>
        <v>0</v>
      </c>
      <c r="R91" s="23">
        <f t="shared" si="34"/>
        <v>7.5224856909239578E-4</v>
      </c>
      <c r="S91" s="23">
        <f t="shared" si="34"/>
        <v>0</v>
      </c>
      <c r="T91" s="23">
        <f>T84/$D84</f>
        <v>4.6723513608223341E-5</v>
      </c>
      <c r="U91" s="23">
        <f>U84/$D84</f>
        <v>0.215358018923023</v>
      </c>
      <c r="V91" s="23">
        <f t="shared" si="34"/>
        <v>2.5697932484522836E-4</v>
      </c>
    </row>
    <row r="92" spans="1:22">
      <c r="A92" s="18" t="str">
        <f t="shared" si="33"/>
        <v>DIST_SERV</v>
      </c>
      <c r="B92" s="18" t="str">
        <f>$B$12</f>
        <v>TOTAL</v>
      </c>
      <c r="D92" s="23">
        <f t="shared" ref="D92:V92" si="35">SUM(D85:D91)</f>
        <v>1</v>
      </c>
      <c r="E92" s="23">
        <f t="shared" si="35"/>
        <v>0.63786473542810418</v>
      </c>
      <c r="F92" s="23">
        <f t="shared" si="35"/>
        <v>0.11161312930732391</v>
      </c>
      <c r="G92" s="23">
        <f t="shared" si="35"/>
        <v>3.1346805279757035E-2</v>
      </c>
      <c r="H92" s="23">
        <f t="shared" si="35"/>
        <v>0</v>
      </c>
      <c r="I92" s="23">
        <f t="shared" si="35"/>
        <v>0</v>
      </c>
      <c r="J92" s="23">
        <f t="shared" si="35"/>
        <v>2.7426702488027098E-3</v>
      </c>
      <c r="K92" s="23">
        <f t="shared" si="35"/>
        <v>0</v>
      </c>
      <c r="L92" s="23">
        <f t="shared" si="35"/>
        <v>0</v>
      </c>
      <c r="M92" s="23">
        <f>SUM(M85:M91)</f>
        <v>0</v>
      </c>
      <c r="N92" s="23">
        <f>SUM(N85:N91)</f>
        <v>1.8689405443289334E-5</v>
      </c>
      <c r="O92" s="23">
        <f t="shared" si="35"/>
        <v>0</v>
      </c>
      <c r="P92" s="23">
        <f t="shared" si="35"/>
        <v>0</v>
      </c>
      <c r="Q92" s="23">
        <f t="shared" si="35"/>
        <v>0</v>
      </c>
      <c r="R92" s="23">
        <f t="shared" si="35"/>
        <v>7.5224856909239578E-4</v>
      </c>
      <c r="S92" s="23">
        <f t="shared" si="35"/>
        <v>0</v>
      </c>
      <c r="T92" s="23">
        <f t="shared" si="35"/>
        <v>4.6723513608223341E-5</v>
      </c>
      <c r="U92" s="23">
        <f t="shared" si="35"/>
        <v>0.215358018923023</v>
      </c>
      <c r="V92" s="23">
        <f t="shared" si="35"/>
        <v>2.5697932484522836E-4</v>
      </c>
    </row>
    <row r="93" spans="1:22">
      <c r="A93" s="19"/>
      <c r="B93" s="19"/>
      <c r="C93" s="22"/>
      <c r="D93" s="21"/>
    </row>
    <row r="94" spans="1:22">
      <c r="A94" s="136" t="s">
        <v>15</v>
      </c>
      <c r="B94" s="19"/>
      <c r="C94" s="22"/>
      <c r="D94" s="153">
        <f t="shared" ref="D94:D101" si="36">SUM(E94:V94)</f>
        <v>32580972</v>
      </c>
      <c r="E94" s="153">
        <v>14607905</v>
      </c>
      <c r="F94" s="153">
        <v>8655579</v>
      </c>
      <c r="G94" s="153">
        <v>2479971</v>
      </c>
      <c r="H94" s="153">
        <v>1635188</v>
      </c>
      <c r="I94" s="153">
        <v>265607</v>
      </c>
      <c r="J94" s="153">
        <v>1211984</v>
      </c>
      <c r="K94" s="153">
        <v>424569</v>
      </c>
      <c r="L94" s="153">
        <v>925414</v>
      </c>
      <c r="M94" s="153">
        <v>162645</v>
      </c>
      <c r="N94" s="153">
        <v>8353</v>
      </c>
      <c r="O94" s="153">
        <v>251863</v>
      </c>
      <c r="P94" s="153">
        <v>1360902</v>
      </c>
      <c r="Q94" s="153">
        <v>243968</v>
      </c>
      <c r="R94" s="153">
        <v>336205</v>
      </c>
      <c r="S94" s="153">
        <v>7196</v>
      </c>
      <c r="T94" s="153">
        <v>3623</v>
      </c>
      <c r="U94" s="153">
        <v>0</v>
      </c>
      <c r="V94" s="153">
        <v>0</v>
      </c>
    </row>
    <row r="95" spans="1:22">
      <c r="A95" s="131" t="s">
        <v>48</v>
      </c>
      <c r="B95" s="18" t="str">
        <f>$B$5</f>
        <v>PRODUCTION</v>
      </c>
      <c r="C95" s="22"/>
      <c r="D95" s="23">
        <f t="shared" si="36"/>
        <v>0</v>
      </c>
      <c r="E95" s="23">
        <v>0</v>
      </c>
      <c r="F95" s="23">
        <v>0</v>
      </c>
      <c r="G95" s="23">
        <v>0</v>
      </c>
      <c r="H95" s="23">
        <v>0</v>
      </c>
      <c r="I95" s="23"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</row>
    <row r="96" spans="1:22">
      <c r="A96" s="18" t="str">
        <f t="shared" ref="A96:A102" si="37">A95</f>
        <v>DIST_METERS</v>
      </c>
      <c r="B96" s="18" t="str">
        <f>$B$6</f>
        <v>BULKTRAN</v>
      </c>
      <c r="C96" s="22"/>
      <c r="D96" s="23">
        <f t="shared" si="36"/>
        <v>0</v>
      </c>
      <c r="E96" s="23">
        <v>0</v>
      </c>
      <c r="F96" s="23">
        <v>0</v>
      </c>
      <c r="G96" s="23">
        <v>0</v>
      </c>
      <c r="H96" s="23">
        <v>0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</row>
    <row r="97" spans="1:22">
      <c r="A97" s="18" t="str">
        <f t="shared" si="37"/>
        <v>DIST_METERS</v>
      </c>
      <c r="B97" s="18" t="str">
        <f>$B$7</f>
        <v>SUBTRAN</v>
      </c>
      <c r="C97" s="22"/>
      <c r="D97" s="23">
        <f t="shared" si="36"/>
        <v>0</v>
      </c>
      <c r="E97" s="23">
        <v>0</v>
      </c>
      <c r="F97" s="23">
        <v>0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3">
        <v>0</v>
      </c>
      <c r="P97" s="23">
        <v>0</v>
      </c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</row>
    <row r="98" spans="1:22">
      <c r="A98" s="18" t="str">
        <f t="shared" si="37"/>
        <v>DIST_METERS</v>
      </c>
      <c r="B98" s="18" t="str">
        <f>$B$8</f>
        <v>DISTPRI</v>
      </c>
      <c r="C98" s="22"/>
      <c r="D98" s="23">
        <f t="shared" si="36"/>
        <v>0</v>
      </c>
      <c r="E98" s="23">
        <v>0</v>
      </c>
      <c r="F98" s="23">
        <v>0</v>
      </c>
      <c r="G98" s="23">
        <v>0</v>
      </c>
      <c r="H98" s="23">
        <v>0</v>
      </c>
      <c r="I98" s="23"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3">
        <v>0</v>
      </c>
      <c r="P98" s="23">
        <v>0</v>
      </c>
      <c r="Q98" s="23">
        <v>0</v>
      </c>
      <c r="R98" s="23">
        <v>0</v>
      </c>
      <c r="S98" s="23">
        <v>0</v>
      </c>
      <c r="T98" s="23">
        <v>0</v>
      </c>
      <c r="U98" s="23">
        <v>0</v>
      </c>
      <c r="V98" s="23">
        <v>0</v>
      </c>
    </row>
    <row r="99" spans="1:22">
      <c r="A99" s="18" t="str">
        <f t="shared" si="37"/>
        <v>DIST_METERS</v>
      </c>
      <c r="B99" s="18" t="str">
        <f>$B$9</f>
        <v>DISTSEC</v>
      </c>
      <c r="C99" s="22"/>
      <c r="D99" s="23">
        <f t="shared" si="36"/>
        <v>0</v>
      </c>
      <c r="E99" s="23">
        <v>0</v>
      </c>
      <c r="F99" s="23">
        <v>0</v>
      </c>
      <c r="G99" s="23">
        <v>0</v>
      </c>
      <c r="H99" s="23">
        <v>0</v>
      </c>
      <c r="I99" s="23">
        <v>0</v>
      </c>
      <c r="J99" s="23">
        <v>0</v>
      </c>
      <c r="K99" s="23">
        <v>0</v>
      </c>
      <c r="L99" s="23">
        <v>0</v>
      </c>
      <c r="M99" s="23">
        <v>0</v>
      </c>
      <c r="N99" s="23">
        <v>0</v>
      </c>
      <c r="O99" s="23">
        <v>0</v>
      </c>
      <c r="P99" s="23">
        <v>0</v>
      </c>
      <c r="Q99" s="23">
        <v>0</v>
      </c>
      <c r="R99" s="23">
        <v>0</v>
      </c>
      <c r="S99" s="23">
        <v>0</v>
      </c>
      <c r="T99" s="23">
        <v>0</v>
      </c>
      <c r="U99" s="23">
        <v>0</v>
      </c>
      <c r="V99" s="23">
        <v>0</v>
      </c>
    </row>
    <row r="100" spans="1:22">
      <c r="A100" s="18" t="str">
        <f t="shared" si="37"/>
        <v>DIST_METERS</v>
      </c>
      <c r="B100" s="18" t="str">
        <f>$B$10</f>
        <v>ENERGY</v>
      </c>
      <c r="C100" s="22"/>
      <c r="D100" s="23">
        <f t="shared" si="36"/>
        <v>0</v>
      </c>
      <c r="E100" s="23">
        <v>0</v>
      </c>
      <c r="F100" s="23">
        <v>0</v>
      </c>
      <c r="G100" s="23">
        <v>0</v>
      </c>
      <c r="H100" s="23">
        <v>0</v>
      </c>
      <c r="I100" s="23">
        <v>0</v>
      </c>
      <c r="J100" s="23">
        <v>0</v>
      </c>
      <c r="K100" s="23">
        <v>0</v>
      </c>
      <c r="L100" s="23">
        <v>0</v>
      </c>
      <c r="M100" s="23">
        <v>0</v>
      </c>
      <c r="N100" s="23">
        <v>0</v>
      </c>
      <c r="O100" s="23">
        <v>0</v>
      </c>
      <c r="P100" s="23">
        <v>0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</row>
    <row r="101" spans="1:22">
      <c r="A101" s="18" t="str">
        <f t="shared" si="37"/>
        <v>DIST_METERS</v>
      </c>
      <c r="B101" s="18" t="str">
        <f>$B$11</f>
        <v>CUSTOMER</v>
      </c>
      <c r="D101" s="23">
        <f t="shared" si="36"/>
        <v>1.0000000000000002</v>
      </c>
      <c r="E101" s="23">
        <f t="shared" ref="E101:V101" si="38">E94/$D94</f>
        <v>0.44835694281926275</v>
      </c>
      <c r="F101" s="23">
        <f t="shared" si="38"/>
        <v>0.26566362108533781</v>
      </c>
      <c r="G101" s="23">
        <f t="shared" si="38"/>
        <v>7.6117158198963489E-2</v>
      </c>
      <c r="H101" s="23">
        <f t="shared" si="38"/>
        <v>5.0188435139381357E-2</v>
      </c>
      <c r="I101" s="23">
        <f>I94/$D94</f>
        <v>8.1522122789952373E-3</v>
      </c>
      <c r="J101" s="23">
        <f t="shared" si="38"/>
        <v>3.7199135740947201E-2</v>
      </c>
      <c r="K101" s="23">
        <f t="shared" si="38"/>
        <v>1.3031195017754535E-2</v>
      </c>
      <c r="L101" s="23">
        <f t="shared" si="38"/>
        <v>2.8403511104579691E-2</v>
      </c>
      <c r="M101" s="23">
        <f>M94/$D94</f>
        <v>4.9920241790208097E-3</v>
      </c>
      <c r="N101" s="23">
        <f>N94/$D94</f>
        <v>2.5637663603160764E-4</v>
      </c>
      <c r="O101" s="23">
        <f>O94/$D94</f>
        <v>7.7303709662191787E-3</v>
      </c>
      <c r="P101" s="23">
        <f>P94/$D94</f>
        <v>4.1769840384135871E-2</v>
      </c>
      <c r="Q101" s="23">
        <f>Q94/$D94</f>
        <v>7.4880516149119182E-3</v>
      </c>
      <c r="R101" s="23">
        <f t="shared" si="38"/>
        <v>1.0319059848797635E-2</v>
      </c>
      <c r="S101" s="23">
        <f t="shared" si="38"/>
        <v>2.2086511108385595E-4</v>
      </c>
      <c r="T101" s="23">
        <f>T94/$D94</f>
        <v>1.1119987457709979E-4</v>
      </c>
      <c r="U101" s="23">
        <f>U94/$D94</f>
        <v>0</v>
      </c>
      <c r="V101" s="23">
        <f t="shared" si="38"/>
        <v>0</v>
      </c>
    </row>
    <row r="102" spans="1:22">
      <c r="A102" s="18" t="str">
        <f t="shared" si="37"/>
        <v>DIST_METERS</v>
      </c>
      <c r="B102" s="18" t="str">
        <f>$B$12</f>
        <v>TOTAL</v>
      </c>
      <c r="D102" s="23">
        <f t="shared" ref="D102:V102" si="39">SUM(D95:D101)</f>
        <v>1.0000000000000002</v>
      </c>
      <c r="E102" s="23">
        <f t="shared" si="39"/>
        <v>0.44835694281926275</v>
      </c>
      <c r="F102" s="23">
        <f t="shared" si="39"/>
        <v>0.26566362108533781</v>
      </c>
      <c r="G102" s="23">
        <f t="shared" si="39"/>
        <v>7.6117158198963489E-2</v>
      </c>
      <c r="H102" s="23">
        <f t="shared" si="39"/>
        <v>5.0188435139381357E-2</v>
      </c>
      <c r="I102" s="23">
        <f t="shared" si="39"/>
        <v>8.1522122789952373E-3</v>
      </c>
      <c r="J102" s="23">
        <f t="shared" si="39"/>
        <v>3.7199135740947201E-2</v>
      </c>
      <c r="K102" s="23">
        <f t="shared" si="39"/>
        <v>1.3031195017754535E-2</v>
      </c>
      <c r="L102" s="23">
        <f t="shared" si="39"/>
        <v>2.8403511104579691E-2</v>
      </c>
      <c r="M102" s="23">
        <f>SUM(M95:M101)</f>
        <v>4.9920241790208097E-3</v>
      </c>
      <c r="N102" s="23">
        <f>SUM(N95:N101)</f>
        <v>2.5637663603160764E-4</v>
      </c>
      <c r="O102" s="23">
        <f t="shared" si="39"/>
        <v>7.7303709662191787E-3</v>
      </c>
      <c r="P102" s="23">
        <f t="shared" si="39"/>
        <v>4.1769840384135871E-2</v>
      </c>
      <c r="Q102" s="23">
        <f t="shared" si="39"/>
        <v>7.4880516149119182E-3</v>
      </c>
      <c r="R102" s="23">
        <f t="shared" si="39"/>
        <v>1.0319059848797635E-2</v>
      </c>
      <c r="S102" s="23">
        <f t="shared" si="39"/>
        <v>2.2086511108385595E-4</v>
      </c>
      <c r="T102" s="23">
        <f t="shared" si="39"/>
        <v>1.1119987457709979E-4</v>
      </c>
      <c r="U102" s="23">
        <f t="shared" si="39"/>
        <v>0</v>
      </c>
      <c r="V102" s="23">
        <f t="shared" si="39"/>
        <v>0</v>
      </c>
    </row>
    <row r="103" spans="1:22">
      <c r="A103" s="19"/>
      <c r="B103" s="19"/>
      <c r="C103" s="22"/>
      <c r="D103" s="21"/>
    </row>
    <row r="104" spans="1:22">
      <c r="A104" s="136" t="s">
        <v>49</v>
      </c>
      <c r="B104" s="19"/>
      <c r="C104" s="22"/>
      <c r="D104" s="153">
        <f t="shared" ref="D104:D111" si="40">SUM(E104:V104)</f>
        <v>1</v>
      </c>
      <c r="E104" s="153">
        <v>0</v>
      </c>
      <c r="F104" s="153">
        <v>0</v>
      </c>
      <c r="G104" s="153">
        <v>0</v>
      </c>
      <c r="H104" s="153">
        <v>0</v>
      </c>
      <c r="I104" s="153">
        <v>0</v>
      </c>
      <c r="J104" s="153">
        <v>0</v>
      </c>
      <c r="K104" s="153">
        <v>0</v>
      </c>
      <c r="L104" s="153">
        <v>0</v>
      </c>
      <c r="M104" s="153">
        <v>0</v>
      </c>
      <c r="N104" s="153">
        <v>0</v>
      </c>
      <c r="O104" s="153">
        <v>0</v>
      </c>
      <c r="P104" s="153">
        <v>0</v>
      </c>
      <c r="Q104" s="153">
        <v>0</v>
      </c>
      <c r="R104" s="153">
        <v>0</v>
      </c>
      <c r="S104" s="153">
        <v>0</v>
      </c>
      <c r="T104" s="153">
        <v>0</v>
      </c>
      <c r="U104" s="153">
        <v>1</v>
      </c>
      <c r="V104" s="153">
        <v>0</v>
      </c>
    </row>
    <row r="105" spans="1:22">
      <c r="A105" s="131" t="s">
        <v>50</v>
      </c>
      <c r="B105" s="18" t="str">
        <f>$B$5</f>
        <v>PRODUCTION</v>
      </c>
      <c r="C105" s="22"/>
      <c r="D105" s="23">
        <f t="shared" si="40"/>
        <v>0</v>
      </c>
      <c r="E105" s="23">
        <v>0</v>
      </c>
      <c r="F105" s="23">
        <v>0</v>
      </c>
      <c r="G105" s="23">
        <v>0</v>
      </c>
      <c r="H105" s="23">
        <v>0</v>
      </c>
      <c r="I105" s="23">
        <v>0</v>
      </c>
      <c r="J105" s="23">
        <v>0</v>
      </c>
      <c r="K105" s="23">
        <v>0</v>
      </c>
      <c r="L105" s="23">
        <v>0</v>
      </c>
      <c r="M105" s="23">
        <v>0</v>
      </c>
      <c r="N105" s="23">
        <v>0</v>
      </c>
      <c r="O105" s="23">
        <v>0</v>
      </c>
      <c r="P105" s="23">
        <v>0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</row>
    <row r="106" spans="1:22">
      <c r="A106" s="18" t="str">
        <f t="shared" ref="A106:A112" si="41">A105</f>
        <v>DIST_OL</v>
      </c>
      <c r="B106" s="18" t="str">
        <f>$B$6</f>
        <v>BULKTRAN</v>
      </c>
      <c r="C106" s="22"/>
      <c r="D106" s="23">
        <f t="shared" si="40"/>
        <v>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0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0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</row>
    <row r="107" spans="1:22">
      <c r="A107" s="18" t="str">
        <f t="shared" si="41"/>
        <v>DIST_OL</v>
      </c>
      <c r="B107" s="18" t="str">
        <f>$B$7</f>
        <v>SUBTRAN</v>
      </c>
      <c r="C107" s="22"/>
      <c r="D107" s="23">
        <f t="shared" si="40"/>
        <v>0</v>
      </c>
      <c r="E107" s="23">
        <v>0</v>
      </c>
      <c r="F107" s="23">
        <v>0</v>
      </c>
      <c r="G107" s="23">
        <v>0</v>
      </c>
      <c r="H107" s="23">
        <v>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</row>
    <row r="108" spans="1:22">
      <c r="A108" s="18" t="str">
        <f t="shared" si="41"/>
        <v>DIST_OL</v>
      </c>
      <c r="B108" s="18" t="str">
        <f>$B$8</f>
        <v>DISTPRI</v>
      </c>
      <c r="C108" s="22"/>
      <c r="D108" s="23">
        <f t="shared" si="40"/>
        <v>0</v>
      </c>
      <c r="E108" s="23">
        <v>0</v>
      </c>
      <c r="F108" s="23">
        <v>0</v>
      </c>
      <c r="G108" s="23">
        <v>0</v>
      </c>
      <c r="H108" s="23">
        <v>0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</row>
    <row r="109" spans="1:22">
      <c r="A109" s="18" t="str">
        <f t="shared" si="41"/>
        <v>DIST_OL</v>
      </c>
      <c r="B109" s="18" t="str">
        <f>$B$9</f>
        <v>DISTSEC</v>
      </c>
      <c r="C109" s="22"/>
      <c r="D109" s="23">
        <f t="shared" si="40"/>
        <v>0</v>
      </c>
      <c r="E109" s="23">
        <v>0</v>
      </c>
      <c r="F109" s="23">
        <v>0</v>
      </c>
      <c r="G109" s="23">
        <v>0</v>
      </c>
      <c r="H109" s="23">
        <v>0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</row>
    <row r="110" spans="1:22">
      <c r="A110" s="18" t="str">
        <f t="shared" si="41"/>
        <v>DIST_OL</v>
      </c>
      <c r="B110" s="18" t="str">
        <f>$B$10</f>
        <v>ENERGY</v>
      </c>
      <c r="C110" s="22"/>
      <c r="D110" s="23">
        <f t="shared" si="40"/>
        <v>0</v>
      </c>
      <c r="E110" s="23">
        <v>0</v>
      </c>
      <c r="F110" s="23">
        <v>0</v>
      </c>
      <c r="G110" s="23">
        <v>0</v>
      </c>
      <c r="H110" s="23">
        <v>0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</row>
    <row r="111" spans="1:22">
      <c r="A111" s="18" t="str">
        <f t="shared" si="41"/>
        <v>DIST_OL</v>
      </c>
      <c r="B111" s="18" t="str">
        <f>$B$11</f>
        <v>CUSTOMER</v>
      </c>
      <c r="D111" s="23">
        <f t="shared" si="40"/>
        <v>1</v>
      </c>
      <c r="E111" s="23">
        <f t="shared" ref="E111:V111" si="42">E104/$D104</f>
        <v>0</v>
      </c>
      <c r="F111" s="23">
        <f t="shared" si="42"/>
        <v>0</v>
      </c>
      <c r="G111" s="23">
        <f t="shared" si="42"/>
        <v>0</v>
      </c>
      <c r="H111" s="23">
        <f t="shared" si="42"/>
        <v>0</v>
      </c>
      <c r="I111" s="23">
        <f>I104/$D104</f>
        <v>0</v>
      </c>
      <c r="J111" s="23">
        <f t="shared" si="42"/>
        <v>0</v>
      </c>
      <c r="K111" s="23">
        <f t="shared" si="42"/>
        <v>0</v>
      </c>
      <c r="L111" s="23">
        <f t="shared" si="42"/>
        <v>0</v>
      </c>
      <c r="M111" s="23">
        <f>M104/$D104</f>
        <v>0</v>
      </c>
      <c r="N111" s="23">
        <f>N104/$D104</f>
        <v>0</v>
      </c>
      <c r="O111" s="23">
        <f>O104/$D104</f>
        <v>0</v>
      </c>
      <c r="P111" s="23">
        <f>P104/$D104</f>
        <v>0</v>
      </c>
      <c r="Q111" s="23">
        <f>Q104/$D104</f>
        <v>0</v>
      </c>
      <c r="R111" s="23">
        <f t="shared" si="42"/>
        <v>0</v>
      </c>
      <c r="S111" s="23">
        <f t="shared" si="42"/>
        <v>0</v>
      </c>
      <c r="T111" s="23">
        <f>T104/$D104</f>
        <v>0</v>
      </c>
      <c r="U111" s="23">
        <f>U104/$D104</f>
        <v>1</v>
      </c>
      <c r="V111" s="23">
        <f t="shared" si="42"/>
        <v>0</v>
      </c>
    </row>
    <row r="112" spans="1:22">
      <c r="A112" s="18" t="str">
        <f t="shared" si="41"/>
        <v>DIST_OL</v>
      </c>
      <c r="B112" s="18" t="str">
        <f>$B$12</f>
        <v>TOTAL</v>
      </c>
      <c r="D112" s="23">
        <f t="shared" ref="D112:V112" si="43">SUM(D105:D111)</f>
        <v>1</v>
      </c>
      <c r="E112" s="23">
        <f t="shared" si="43"/>
        <v>0</v>
      </c>
      <c r="F112" s="23">
        <f t="shared" si="43"/>
        <v>0</v>
      </c>
      <c r="G112" s="23">
        <f t="shared" si="43"/>
        <v>0</v>
      </c>
      <c r="H112" s="23">
        <f t="shared" si="43"/>
        <v>0</v>
      </c>
      <c r="I112" s="23">
        <f t="shared" si="43"/>
        <v>0</v>
      </c>
      <c r="J112" s="23">
        <f t="shared" si="43"/>
        <v>0</v>
      </c>
      <c r="K112" s="23">
        <f t="shared" si="43"/>
        <v>0</v>
      </c>
      <c r="L112" s="23">
        <f t="shared" si="43"/>
        <v>0</v>
      </c>
      <c r="M112" s="23">
        <f>SUM(M105:M111)</f>
        <v>0</v>
      </c>
      <c r="N112" s="23">
        <f>SUM(N105:N111)</f>
        <v>0</v>
      </c>
      <c r="O112" s="23">
        <f t="shared" si="43"/>
        <v>0</v>
      </c>
      <c r="P112" s="23">
        <f t="shared" si="43"/>
        <v>0</v>
      </c>
      <c r="Q112" s="23">
        <f t="shared" si="43"/>
        <v>0</v>
      </c>
      <c r="R112" s="23">
        <f t="shared" si="43"/>
        <v>0</v>
      </c>
      <c r="S112" s="23">
        <f t="shared" si="43"/>
        <v>0</v>
      </c>
      <c r="T112" s="23">
        <f t="shared" si="43"/>
        <v>0</v>
      </c>
      <c r="U112" s="23">
        <f t="shared" si="43"/>
        <v>1</v>
      </c>
      <c r="V112" s="23">
        <f t="shared" si="43"/>
        <v>0</v>
      </c>
    </row>
    <row r="113" spans="1:22">
      <c r="A113" s="19"/>
      <c r="B113" s="19"/>
      <c r="C113" s="22"/>
      <c r="D113" s="21"/>
    </row>
    <row r="114" spans="1:22">
      <c r="A114" s="136" t="s">
        <v>51</v>
      </c>
      <c r="B114" s="19"/>
      <c r="C114" s="22"/>
      <c r="D114" s="153">
        <f t="shared" ref="D114:D121" si="44">SUM(E114:V114)</f>
        <v>1</v>
      </c>
      <c r="E114" s="153">
        <v>0</v>
      </c>
      <c r="F114" s="153">
        <v>0</v>
      </c>
      <c r="G114" s="153">
        <v>0</v>
      </c>
      <c r="H114" s="153">
        <v>0</v>
      </c>
      <c r="I114" s="153">
        <v>0</v>
      </c>
      <c r="J114" s="153">
        <v>0</v>
      </c>
      <c r="K114" s="153">
        <v>0</v>
      </c>
      <c r="L114" s="153">
        <v>0</v>
      </c>
      <c r="M114" s="153">
        <v>0</v>
      </c>
      <c r="N114" s="153">
        <v>0</v>
      </c>
      <c r="O114" s="153">
        <v>0</v>
      </c>
      <c r="P114" s="153">
        <v>0</v>
      </c>
      <c r="Q114" s="153">
        <v>0</v>
      </c>
      <c r="R114" s="153">
        <v>0</v>
      </c>
      <c r="S114" s="153">
        <v>0</v>
      </c>
      <c r="T114" s="153">
        <v>0</v>
      </c>
      <c r="U114" s="153">
        <v>0</v>
      </c>
      <c r="V114" s="153">
        <v>1</v>
      </c>
    </row>
    <row r="115" spans="1:22">
      <c r="A115" s="131" t="s">
        <v>52</v>
      </c>
      <c r="B115" s="18" t="str">
        <f>$B$5</f>
        <v>PRODUCTION</v>
      </c>
      <c r="C115" s="22"/>
      <c r="D115" s="23">
        <f t="shared" si="44"/>
        <v>0</v>
      </c>
      <c r="E115" s="23">
        <v>0</v>
      </c>
      <c r="F115" s="23">
        <v>0</v>
      </c>
      <c r="G115" s="23">
        <v>0</v>
      </c>
      <c r="H115" s="23">
        <v>0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</row>
    <row r="116" spans="1:22">
      <c r="A116" s="18" t="str">
        <f t="shared" ref="A116:A122" si="45">A115</f>
        <v>DIST_SL</v>
      </c>
      <c r="B116" s="18" t="str">
        <f>$B$6</f>
        <v>BULKTRAN</v>
      </c>
      <c r="C116" s="22"/>
      <c r="D116" s="23">
        <f t="shared" si="44"/>
        <v>0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</row>
    <row r="117" spans="1:22">
      <c r="A117" s="18" t="str">
        <f t="shared" si="45"/>
        <v>DIST_SL</v>
      </c>
      <c r="B117" s="18" t="str">
        <f>$B$7</f>
        <v>SUBTRAN</v>
      </c>
      <c r="C117" s="22"/>
      <c r="D117" s="23">
        <f t="shared" si="44"/>
        <v>0</v>
      </c>
      <c r="E117" s="23">
        <v>0</v>
      </c>
      <c r="F117" s="23">
        <v>0</v>
      </c>
      <c r="G117" s="23">
        <v>0</v>
      </c>
      <c r="H117" s="23">
        <v>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</row>
    <row r="118" spans="1:22">
      <c r="A118" s="18" t="str">
        <f t="shared" si="45"/>
        <v>DIST_SL</v>
      </c>
      <c r="B118" s="18" t="str">
        <f>$B$8</f>
        <v>DISTPRI</v>
      </c>
      <c r="C118" s="22"/>
      <c r="D118" s="23">
        <f t="shared" si="44"/>
        <v>0</v>
      </c>
      <c r="E118" s="23">
        <v>0</v>
      </c>
      <c r="F118" s="23">
        <v>0</v>
      </c>
      <c r="G118" s="23">
        <v>0</v>
      </c>
      <c r="H118" s="23">
        <v>0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</row>
    <row r="119" spans="1:22">
      <c r="A119" s="18" t="str">
        <f t="shared" si="45"/>
        <v>DIST_SL</v>
      </c>
      <c r="B119" s="18" t="str">
        <f>$B$9</f>
        <v>DISTSEC</v>
      </c>
      <c r="C119" s="22"/>
      <c r="D119" s="23">
        <f t="shared" si="44"/>
        <v>0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</row>
    <row r="120" spans="1:22">
      <c r="A120" s="18" t="str">
        <f t="shared" si="45"/>
        <v>DIST_SL</v>
      </c>
      <c r="B120" s="18" t="str">
        <f>$B$10</f>
        <v>ENERGY</v>
      </c>
      <c r="C120" s="22"/>
      <c r="D120" s="23">
        <f t="shared" si="44"/>
        <v>0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</row>
    <row r="121" spans="1:22">
      <c r="A121" s="18" t="str">
        <f t="shared" si="45"/>
        <v>DIST_SL</v>
      </c>
      <c r="B121" s="18" t="str">
        <f>$B$11</f>
        <v>CUSTOMER</v>
      </c>
      <c r="D121" s="23">
        <f t="shared" si="44"/>
        <v>1</v>
      </c>
      <c r="E121" s="23">
        <f t="shared" ref="E121:V121" si="46">E114/$D114</f>
        <v>0</v>
      </c>
      <c r="F121" s="23">
        <f t="shared" si="46"/>
        <v>0</v>
      </c>
      <c r="G121" s="23">
        <f t="shared" si="46"/>
        <v>0</v>
      </c>
      <c r="H121" s="23">
        <f t="shared" si="46"/>
        <v>0</v>
      </c>
      <c r="I121" s="23">
        <f>I114/$D114</f>
        <v>0</v>
      </c>
      <c r="J121" s="23">
        <f t="shared" si="46"/>
        <v>0</v>
      </c>
      <c r="K121" s="23">
        <f t="shared" si="46"/>
        <v>0</v>
      </c>
      <c r="L121" s="23">
        <f t="shared" si="46"/>
        <v>0</v>
      </c>
      <c r="M121" s="23">
        <f>M114/$D114</f>
        <v>0</v>
      </c>
      <c r="N121" s="23">
        <f>N114/$D114</f>
        <v>0</v>
      </c>
      <c r="O121" s="23">
        <f>O114/$D114</f>
        <v>0</v>
      </c>
      <c r="P121" s="23">
        <f>P114/$D114</f>
        <v>0</v>
      </c>
      <c r="Q121" s="23">
        <f>Q114/$D114</f>
        <v>0</v>
      </c>
      <c r="R121" s="23">
        <f t="shared" si="46"/>
        <v>0</v>
      </c>
      <c r="S121" s="23">
        <f t="shared" si="46"/>
        <v>0</v>
      </c>
      <c r="T121" s="23">
        <f>T114/$D114</f>
        <v>0</v>
      </c>
      <c r="U121" s="23">
        <f>U114/$D114</f>
        <v>0</v>
      </c>
      <c r="V121" s="23">
        <f t="shared" si="46"/>
        <v>1</v>
      </c>
    </row>
    <row r="122" spans="1:22">
      <c r="A122" s="18" t="str">
        <f t="shared" si="45"/>
        <v>DIST_SL</v>
      </c>
      <c r="B122" s="18" t="str">
        <f>$B$12</f>
        <v>TOTAL</v>
      </c>
      <c r="D122" s="23">
        <f t="shared" ref="D122:V122" si="47">SUM(D115:D121)</f>
        <v>1</v>
      </c>
      <c r="E122" s="23">
        <f t="shared" si="47"/>
        <v>0</v>
      </c>
      <c r="F122" s="23">
        <f t="shared" si="47"/>
        <v>0</v>
      </c>
      <c r="G122" s="23">
        <f t="shared" si="47"/>
        <v>0</v>
      </c>
      <c r="H122" s="23">
        <f t="shared" si="47"/>
        <v>0</v>
      </c>
      <c r="I122" s="23">
        <f t="shared" si="47"/>
        <v>0</v>
      </c>
      <c r="J122" s="23">
        <f t="shared" si="47"/>
        <v>0</v>
      </c>
      <c r="K122" s="23">
        <f t="shared" si="47"/>
        <v>0</v>
      </c>
      <c r="L122" s="23">
        <f t="shared" si="47"/>
        <v>0</v>
      </c>
      <c r="M122" s="23">
        <f>SUM(M115:M121)</f>
        <v>0</v>
      </c>
      <c r="N122" s="23">
        <f>SUM(N115:N121)</f>
        <v>0</v>
      </c>
      <c r="O122" s="23">
        <f t="shared" si="47"/>
        <v>0</v>
      </c>
      <c r="P122" s="23">
        <f t="shared" si="47"/>
        <v>0</v>
      </c>
      <c r="Q122" s="23">
        <f t="shared" si="47"/>
        <v>0</v>
      </c>
      <c r="R122" s="23">
        <f t="shared" si="47"/>
        <v>0</v>
      </c>
      <c r="S122" s="23">
        <f t="shared" si="47"/>
        <v>0</v>
      </c>
      <c r="T122" s="23">
        <f t="shared" si="47"/>
        <v>0</v>
      </c>
      <c r="U122" s="23">
        <f t="shared" si="47"/>
        <v>0</v>
      </c>
      <c r="V122" s="23">
        <f t="shared" si="47"/>
        <v>1</v>
      </c>
    </row>
    <row r="123" spans="1:22">
      <c r="A123" s="19"/>
      <c r="B123" s="19"/>
      <c r="C123" s="22"/>
      <c r="D123" s="21"/>
    </row>
    <row r="124" spans="1:22" ht="12.75">
      <c r="A124" s="136" t="s">
        <v>53</v>
      </c>
      <c r="B124" s="19"/>
      <c r="C124" s="129" t="s">
        <v>572</v>
      </c>
      <c r="D124" s="153">
        <f t="shared" ref="D124:D131" si="48">SUM(E124:V124)</f>
        <v>345257</v>
      </c>
      <c r="E124" s="153">
        <v>273038</v>
      </c>
      <c r="F124" s="153">
        <v>47776</v>
      </c>
      <c r="G124" s="153">
        <v>20127</v>
      </c>
      <c r="H124" s="153">
        <v>273</v>
      </c>
      <c r="I124" s="153">
        <v>21</v>
      </c>
      <c r="J124" s="153">
        <v>2642</v>
      </c>
      <c r="K124" s="153">
        <v>295</v>
      </c>
      <c r="L124" s="153">
        <v>85</v>
      </c>
      <c r="M124" s="153">
        <v>10</v>
      </c>
      <c r="N124" s="153">
        <v>24</v>
      </c>
      <c r="O124" s="153">
        <v>210</v>
      </c>
      <c r="P124" s="153">
        <v>150</v>
      </c>
      <c r="Q124" s="153">
        <v>18</v>
      </c>
      <c r="R124" s="153">
        <v>564</v>
      </c>
      <c r="S124" s="153">
        <v>4</v>
      </c>
      <c r="T124" s="153">
        <v>20</v>
      </c>
      <c r="U124" s="153">
        <v>0</v>
      </c>
      <c r="V124" s="153">
        <v>0</v>
      </c>
    </row>
    <row r="125" spans="1:22">
      <c r="A125" s="131" t="s">
        <v>54</v>
      </c>
      <c r="B125" s="18" t="str">
        <f>$B$5</f>
        <v>PRODUCTION</v>
      </c>
      <c r="C125" s="22"/>
      <c r="D125" s="23">
        <f t="shared" si="48"/>
        <v>0</v>
      </c>
      <c r="E125" s="23">
        <v>0</v>
      </c>
      <c r="F125" s="23">
        <v>0</v>
      </c>
      <c r="G125" s="23">
        <v>0</v>
      </c>
      <c r="H125" s="23">
        <v>0</v>
      </c>
      <c r="I125" s="23">
        <v>0</v>
      </c>
      <c r="J125" s="23">
        <v>0</v>
      </c>
      <c r="K125" s="23">
        <v>0</v>
      </c>
      <c r="L125" s="23">
        <v>0</v>
      </c>
      <c r="M125" s="23">
        <v>0</v>
      </c>
      <c r="N125" s="23">
        <v>0</v>
      </c>
      <c r="O125" s="23">
        <v>0</v>
      </c>
      <c r="P125" s="23">
        <v>0</v>
      </c>
      <c r="Q125" s="23">
        <v>0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</row>
    <row r="126" spans="1:22">
      <c r="A126" s="18" t="str">
        <f t="shared" ref="A126:A132" si="49">A125</f>
        <v>CUST_902</v>
      </c>
      <c r="B126" s="18" t="str">
        <f>$B$6</f>
        <v>BULKTRAN</v>
      </c>
      <c r="C126" s="22"/>
      <c r="D126" s="23">
        <f t="shared" si="48"/>
        <v>0</v>
      </c>
      <c r="E126" s="23">
        <v>0</v>
      </c>
      <c r="F126" s="23">
        <v>0</v>
      </c>
      <c r="G126" s="23">
        <v>0</v>
      </c>
      <c r="H126" s="23">
        <v>0</v>
      </c>
      <c r="I126" s="23">
        <v>0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</row>
    <row r="127" spans="1:22">
      <c r="A127" s="18" t="str">
        <f t="shared" si="49"/>
        <v>CUST_902</v>
      </c>
      <c r="B127" s="18" t="str">
        <f>$B$7</f>
        <v>SUBTRAN</v>
      </c>
      <c r="C127" s="22"/>
      <c r="D127" s="23">
        <f t="shared" si="48"/>
        <v>0</v>
      </c>
      <c r="E127" s="23">
        <v>0</v>
      </c>
      <c r="F127" s="23">
        <v>0</v>
      </c>
      <c r="G127" s="23">
        <v>0</v>
      </c>
      <c r="H127" s="23">
        <v>0</v>
      </c>
      <c r="I127" s="23">
        <v>0</v>
      </c>
      <c r="J127" s="23">
        <v>0</v>
      </c>
      <c r="K127" s="23">
        <v>0</v>
      </c>
      <c r="L127" s="23">
        <v>0</v>
      </c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</row>
    <row r="128" spans="1:22">
      <c r="A128" s="18" t="str">
        <f t="shared" si="49"/>
        <v>CUST_902</v>
      </c>
      <c r="B128" s="18" t="str">
        <f>$B$8</f>
        <v>DISTPRI</v>
      </c>
      <c r="C128" s="22"/>
      <c r="D128" s="23">
        <f t="shared" si="48"/>
        <v>0</v>
      </c>
      <c r="E128" s="23">
        <v>0</v>
      </c>
      <c r="F128" s="23">
        <v>0</v>
      </c>
      <c r="G128" s="23">
        <v>0</v>
      </c>
      <c r="H128" s="23">
        <v>0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</row>
    <row r="129" spans="1:22">
      <c r="A129" s="18" t="str">
        <f t="shared" si="49"/>
        <v>CUST_902</v>
      </c>
      <c r="B129" s="18" t="str">
        <f>$B$9</f>
        <v>DISTSEC</v>
      </c>
      <c r="C129" s="22"/>
      <c r="D129" s="23">
        <f t="shared" si="48"/>
        <v>0</v>
      </c>
      <c r="E129" s="23">
        <v>0</v>
      </c>
      <c r="F129" s="23">
        <v>0</v>
      </c>
      <c r="G129" s="23">
        <v>0</v>
      </c>
      <c r="H129" s="23">
        <v>0</v>
      </c>
      <c r="I129" s="23">
        <v>0</v>
      </c>
      <c r="J129" s="23">
        <v>0</v>
      </c>
      <c r="K129" s="23">
        <v>0</v>
      </c>
      <c r="L129" s="23">
        <v>0</v>
      </c>
      <c r="M129" s="23">
        <v>0</v>
      </c>
      <c r="N129" s="23">
        <v>0</v>
      </c>
      <c r="O129" s="23">
        <v>0</v>
      </c>
      <c r="P129" s="23">
        <v>0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</row>
    <row r="130" spans="1:22">
      <c r="A130" s="18" t="str">
        <f t="shared" si="49"/>
        <v>CUST_902</v>
      </c>
      <c r="B130" s="18" t="str">
        <f>$B$10</f>
        <v>ENERGY</v>
      </c>
      <c r="C130" s="22"/>
      <c r="D130" s="23">
        <f t="shared" si="48"/>
        <v>0</v>
      </c>
      <c r="E130" s="23">
        <v>0</v>
      </c>
      <c r="F130" s="23">
        <v>0</v>
      </c>
      <c r="G130" s="23">
        <v>0</v>
      </c>
      <c r="H130" s="23">
        <v>0</v>
      </c>
      <c r="I130" s="23">
        <v>0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</row>
    <row r="131" spans="1:22">
      <c r="A131" s="18" t="str">
        <f t="shared" si="49"/>
        <v>CUST_902</v>
      </c>
      <c r="B131" s="18" t="str">
        <f>$B$11</f>
        <v>CUSTOMER</v>
      </c>
      <c r="D131" s="23">
        <f t="shared" si="48"/>
        <v>0.99999999999999967</v>
      </c>
      <c r="E131" s="23">
        <f t="shared" ref="E131:V131" si="50">E124/$D124</f>
        <v>0.79082538514787537</v>
      </c>
      <c r="F131" s="23">
        <f t="shared" si="50"/>
        <v>0.1383780777797409</v>
      </c>
      <c r="G131" s="23">
        <f t="shared" si="50"/>
        <v>5.8295704359361288E-2</v>
      </c>
      <c r="H131" s="23">
        <f t="shared" si="50"/>
        <v>7.9071532220925287E-4</v>
      </c>
      <c r="I131" s="23">
        <f>I124/$D124</f>
        <v>6.0824255554557908E-5</v>
      </c>
      <c r="J131" s="23">
        <f t="shared" si="50"/>
        <v>7.6522706273877139E-3</v>
      </c>
      <c r="K131" s="23">
        <f t="shared" si="50"/>
        <v>8.544359708854563E-4</v>
      </c>
      <c r="L131" s="23">
        <f t="shared" si="50"/>
        <v>2.4619341533987726E-4</v>
      </c>
      <c r="M131" s="23">
        <f>M124/$D124</f>
        <v>2.8963931216456146E-5</v>
      </c>
      <c r="N131" s="23">
        <f>N124/$D124</f>
        <v>6.9513434919494756E-5</v>
      </c>
      <c r="O131" s="23">
        <f>O124/$D124</f>
        <v>6.082425555455791E-4</v>
      </c>
      <c r="P131" s="23">
        <f>P124/$D124</f>
        <v>4.3445896824684222E-4</v>
      </c>
      <c r="Q131" s="23">
        <f>Q124/$D124</f>
        <v>5.2135076189621067E-5</v>
      </c>
      <c r="R131" s="23">
        <f t="shared" si="50"/>
        <v>1.6335657206081268E-3</v>
      </c>
      <c r="S131" s="23">
        <f t="shared" si="50"/>
        <v>1.1585572486582459E-5</v>
      </c>
      <c r="T131" s="23">
        <f>T124/$D124</f>
        <v>5.7927862432912292E-5</v>
      </c>
      <c r="U131" s="23">
        <f>U124/$D124</f>
        <v>0</v>
      </c>
      <c r="V131" s="23">
        <f t="shared" si="50"/>
        <v>0</v>
      </c>
    </row>
    <row r="132" spans="1:22">
      <c r="A132" s="18" t="str">
        <f t="shared" si="49"/>
        <v>CUST_902</v>
      </c>
      <c r="B132" s="18" t="str">
        <f>$B$12</f>
        <v>TOTAL</v>
      </c>
      <c r="D132" s="23">
        <f t="shared" ref="D132:V132" si="51">SUM(D125:D131)</f>
        <v>0.99999999999999967</v>
      </c>
      <c r="E132" s="23">
        <f t="shared" si="51"/>
        <v>0.79082538514787537</v>
      </c>
      <c r="F132" s="23">
        <f t="shared" si="51"/>
        <v>0.1383780777797409</v>
      </c>
      <c r="G132" s="23">
        <f t="shared" si="51"/>
        <v>5.8295704359361288E-2</v>
      </c>
      <c r="H132" s="23">
        <f t="shared" si="51"/>
        <v>7.9071532220925287E-4</v>
      </c>
      <c r="I132" s="23">
        <f t="shared" si="51"/>
        <v>6.0824255554557908E-5</v>
      </c>
      <c r="J132" s="23">
        <f t="shared" si="51"/>
        <v>7.6522706273877139E-3</v>
      </c>
      <c r="K132" s="23">
        <f t="shared" si="51"/>
        <v>8.544359708854563E-4</v>
      </c>
      <c r="L132" s="23">
        <f t="shared" si="51"/>
        <v>2.4619341533987726E-4</v>
      </c>
      <c r="M132" s="23">
        <f>SUM(M125:M131)</f>
        <v>2.8963931216456146E-5</v>
      </c>
      <c r="N132" s="23">
        <f>SUM(N125:N131)</f>
        <v>6.9513434919494756E-5</v>
      </c>
      <c r="O132" s="23">
        <f t="shared" si="51"/>
        <v>6.082425555455791E-4</v>
      </c>
      <c r="P132" s="23">
        <f t="shared" si="51"/>
        <v>4.3445896824684222E-4</v>
      </c>
      <c r="Q132" s="23">
        <f t="shared" si="51"/>
        <v>5.2135076189621067E-5</v>
      </c>
      <c r="R132" s="23">
        <f t="shared" si="51"/>
        <v>1.6335657206081268E-3</v>
      </c>
      <c r="S132" s="23">
        <f t="shared" si="51"/>
        <v>1.1585572486582459E-5</v>
      </c>
      <c r="T132" s="23">
        <f t="shared" si="51"/>
        <v>5.7927862432912292E-5</v>
      </c>
      <c r="U132" s="23">
        <f t="shared" si="51"/>
        <v>0</v>
      </c>
      <c r="V132" s="23">
        <f t="shared" si="51"/>
        <v>0</v>
      </c>
    </row>
    <row r="133" spans="1:22">
      <c r="A133" s="19"/>
      <c r="B133" s="19"/>
      <c r="C133" s="22"/>
      <c r="D133" s="21"/>
    </row>
    <row r="134" spans="1:22" ht="12.75">
      <c r="A134" s="136" t="s">
        <v>55</v>
      </c>
      <c r="B134" s="19"/>
      <c r="C134" s="129" t="s">
        <v>573</v>
      </c>
      <c r="D134" s="153">
        <f t="shared" ref="D134:D141" si="52">SUM(E134:V134)</f>
        <v>4536148</v>
      </c>
      <c r="E134" s="153">
        <v>3901683</v>
      </c>
      <c r="F134" s="153">
        <v>479016</v>
      </c>
      <c r="G134" s="153">
        <v>134533</v>
      </c>
      <c r="H134" s="153">
        <v>1565</v>
      </c>
      <c r="I134" s="153">
        <v>121</v>
      </c>
      <c r="J134" s="153">
        <v>11771</v>
      </c>
      <c r="K134" s="153">
        <v>1183</v>
      </c>
      <c r="L134" s="153">
        <v>341</v>
      </c>
      <c r="M134" s="153">
        <v>40</v>
      </c>
      <c r="N134" s="153">
        <v>80</v>
      </c>
      <c r="O134" s="153">
        <v>701</v>
      </c>
      <c r="P134" s="153">
        <v>501</v>
      </c>
      <c r="Q134" s="153">
        <v>60</v>
      </c>
      <c r="R134" s="153">
        <v>3229</v>
      </c>
      <c r="S134" s="153">
        <v>20</v>
      </c>
      <c r="T134" s="153">
        <v>201</v>
      </c>
      <c r="U134" s="153">
        <v>0</v>
      </c>
      <c r="V134" s="153">
        <v>1103</v>
      </c>
    </row>
    <row r="135" spans="1:22" ht="12.75">
      <c r="A135" s="131" t="s">
        <v>56</v>
      </c>
      <c r="B135" s="18" t="str">
        <f>$B$5</f>
        <v>PRODUCTION</v>
      </c>
      <c r="C135" s="129" t="s">
        <v>574</v>
      </c>
      <c r="D135" s="23">
        <f t="shared" si="52"/>
        <v>0</v>
      </c>
      <c r="E135" s="23">
        <v>0</v>
      </c>
      <c r="F135" s="23">
        <v>0</v>
      </c>
      <c r="G135" s="23">
        <v>0</v>
      </c>
      <c r="H135" s="23">
        <v>0</v>
      </c>
      <c r="I135" s="23">
        <v>0</v>
      </c>
      <c r="J135" s="23">
        <v>0</v>
      </c>
      <c r="K135" s="23">
        <v>0</v>
      </c>
      <c r="L135" s="23">
        <v>0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</row>
    <row r="136" spans="1:22" ht="12.75">
      <c r="A136" s="18" t="str">
        <f t="shared" ref="A136:A142" si="53">A135</f>
        <v>CUST_903</v>
      </c>
      <c r="B136" s="18" t="str">
        <f>$B$6</f>
        <v>BULKTRAN</v>
      </c>
      <c r="C136" s="129" t="s">
        <v>575</v>
      </c>
      <c r="D136" s="23">
        <f t="shared" si="52"/>
        <v>0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</row>
    <row r="137" spans="1:22">
      <c r="A137" s="18" t="str">
        <f t="shared" si="53"/>
        <v>CUST_903</v>
      </c>
      <c r="B137" s="18" t="str">
        <f>$B$7</f>
        <v>SUBTRAN</v>
      </c>
      <c r="C137" s="22"/>
      <c r="D137" s="23">
        <f t="shared" si="52"/>
        <v>0</v>
      </c>
      <c r="E137" s="23">
        <v>0</v>
      </c>
      <c r="F137" s="23">
        <v>0</v>
      </c>
      <c r="G137" s="23">
        <v>0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</row>
    <row r="138" spans="1:22">
      <c r="A138" s="18" t="str">
        <f t="shared" si="53"/>
        <v>CUST_903</v>
      </c>
      <c r="B138" s="18" t="str">
        <f>$B$8</f>
        <v>DISTPRI</v>
      </c>
      <c r="C138" s="22"/>
      <c r="D138" s="23">
        <f t="shared" si="52"/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</row>
    <row r="139" spans="1:22">
      <c r="A139" s="18" t="str">
        <f t="shared" si="53"/>
        <v>CUST_903</v>
      </c>
      <c r="B139" s="18" t="str">
        <f>$B$9</f>
        <v>DISTSEC</v>
      </c>
      <c r="C139" s="22"/>
      <c r="D139" s="23">
        <f t="shared" si="52"/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</row>
    <row r="140" spans="1:22">
      <c r="A140" s="18" t="str">
        <f t="shared" si="53"/>
        <v>CUST_903</v>
      </c>
      <c r="B140" s="18" t="str">
        <f>$B$10</f>
        <v>ENERGY</v>
      </c>
      <c r="C140" s="22"/>
      <c r="D140" s="23">
        <f t="shared" si="52"/>
        <v>0</v>
      </c>
      <c r="E140" s="23">
        <v>0</v>
      </c>
      <c r="F140" s="23">
        <v>0</v>
      </c>
      <c r="G140" s="23">
        <v>0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0</v>
      </c>
      <c r="P140" s="23">
        <v>0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</row>
    <row r="141" spans="1:22">
      <c r="A141" s="18" t="str">
        <f t="shared" si="53"/>
        <v>CUST_903</v>
      </c>
      <c r="B141" s="18" t="str">
        <f>$B$11</f>
        <v>CUSTOMER</v>
      </c>
      <c r="D141" s="23">
        <f t="shared" si="52"/>
        <v>1</v>
      </c>
      <c r="E141" s="23">
        <f t="shared" ref="E141:V141" si="54">E134/$D134</f>
        <v>0.86013132728473585</v>
      </c>
      <c r="F141" s="23">
        <f t="shared" si="54"/>
        <v>0.10559972910936768</v>
      </c>
      <c r="G141" s="23">
        <f t="shared" si="54"/>
        <v>2.9657982940591885E-2</v>
      </c>
      <c r="H141" s="23">
        <f t="shared" si="54"/>
        <v>3.4500637986238544E-4</v>
      </c>
      <c r="I141" s="23">
        <f>I134/$D134</f>
        <v>2.6674614673066222E-5</v>
      </c>
      <c r="J141" s="23">
        <f t="shared" si="54"/>
        <v>2.5949329695591941E-3</v>
      </c>
      <c r="K141" s="23">
        <f t="shared" si="54"/>
        <v>2.6079395998543256E-4</v>
      </c>
      <c r="L141" s="23">
        <f t="shared" si="54"/>
        <v>7.5173914078641168E-5</v>
      </c>
      <c r="M141" s="23">
        <f>M134/$D134</f>
        <v>8.8180544373772635E-6</v>
      </c>
      <c r="N141" s="23">
        <f>N134/$D134</f>
        <v>1.7636108874754527E-5</v>
      </c>
      <c r="O141" s="23">
        <f>O134/$D134</f>
        <v>1.5453640401503655E-4</v>
      </c>
      <c r="P141" s="23">
        <f>P134/$D134</f>
        <v>1.1044613182815022E-4</v>
      </c>
      <c r="Q141" s="23">
        <f>Q134/$D134</f>
        <v>1.3227081656065895E-5</v>
      </c>
      <c r="R141" s="23">
        <f t="shared" si="54"/>
        <v>7.1183744445727957E-4</v>
      </c>
      <c r="S141" s="23">
        <f t="shared" si="54"/>
        <v>4.4090272186886318E-6</v>
      </c>
      <c r="T141" s="23">
        <f>T134/$D134</f>
        <v>4.4310723547820753E-5</v>
      </c>
      <c r="U141" s="23">
        <f>U134/$D134</f>
        <v>0</v>
      </c>
      <c r="V141" s="23">
        <f t="shared" si="54"/>
        <v>2.4315785111067806E-4</v>
      </c>
    </row>
    <row r="142" spans="1:22">
      <c r="A142" s="18" t="str">
        <f t="shared" si="53"/>
        <v>CUST_903</v>
      </c>
      <c r="B142" s="18" t="str">
        <f>$B$12</f>
        <v>TOTAL</v>
      </c>
      <c r="D142" s="23">
        <f t="shared" ref="D142:V142" si="55">SUM(D135:D141)</f>
        <v>1</v>
      </c>
      <c r="E142" s="23">
        <f t="shared" si="55"/>
        <v>0.86013132728473585</v>
      </c>
      <c r="F142" s="23">
        <f t="shared" si="55"/>
        <v>0.10559972910936768</v>
      </c>
      <c r="G142" s="23">
        <f t="shared" si="55"/>
        <v>2.9657982940591885E-2</v>
      </c>
      <c r="H142" s="23">
        <f t="shared" si="55"/>
        <v>3.4500637986238544E-4</v>
      </c>
      <c r="I142" s="23">
        <f t="shared" si="55"/>
        <v>2.6674614673066222E-5</v>
      </c>
      <c r="J142" s="23">
        <f t="shared" si="55"/>
        <v>2.5949329695591941E-3</v>
      </c>
      <c r="K142" s="23">
        <f t="shared" si="55"/>
        <v>2.6079395998543256E-4</v>
      </c>
      <c r="L142" s="23">
        <f t="shared" si="55"/>
        <v>7.5173914078641168E-5</v>
      </c>
      <c r="M142" s="23">
        <f>SUM(M135:M141)</f>
        <v>8.8180544373772635E-6</v>
      </c>
      <c r="N142" s="23">
        <f>SUM(N135:N141)</f>
        <v>1.7636108874754527E-5</v>
      </c>
      <c r="O142" s="23">
        <f t="shared" si="55"/>
        <v>1.5453640401503655E-4</v>
      </c>
      <c r="P142" s="23">
        <f t="shared" si="55"/>
        <v>1.1044613182815022E-4</v>
      </c>
      <c r="Q142" s="23">
        <f t="shared" si="55"/>
        <v>1.3227081656065895E-5</v>
      </c>
      <c r="R142" s="23">
        <f t="shared" si="55"/>
        <v>7.1183744445727957E-4</v>
      </c>
      <c r="S142" s="23">
        <f t="shared" si="55"/>
        <v>4.4090272186886318E-6</v>
      </c>
      <c r="T142" s="23">
        <f t="shared" si="55"/>
        <v>4.4310723547820753E-5</v>
      </c>
      <c r="U142" s="23">
        <f t="shared" si="55"/>
        <v>0</v>
      </c>
      <c r="V142" s="23">
        <f t="shared" si="55"/>
        <v>2.4315785111067806E-4</v>
      </c>
    </row>
    <row r="143" spans="1:22">
      <c r="A143" s="19"/>
      <c r="B143" s="19"/>
      <c r="C143" s="22"/>
      <c r="D143" s="21"/>
    </row>
    <row r="144" spans="1:22" ht="12.75">
      <c r="A144" s="136" t="s">
        <v>57</v>
      </c>
      <c r="B144" s="19"/>
      <c r="C144" s="129" t="s">
        <v>598</v>
      </c>
      <c r="D144" s="153">
        <f t="shared" ref="D144:D151" si="56">SUM(E144:V144)</f>
        <v>819420.47999999986</v>
      </c>
      <c r="E144" s="153">
        <v>750964.34</v>
      </c>
      <c r="F144" s="153">
        <v>47675.57</v>
      </c>
      <c r="G144" s="153">
        <v>15352</v>
      </c>
      <c r="H144" s="153">
        <v>424.87</v>
      </c>
      <c r="I144" s="153">
        <v>44</v>
      </c>
      <c r="J144" s="153">
        <v>1250</v>
      </c>
      <c r="K144" s="153">
        <v>52</v>
      </c>
      <c r="L144" s="153">
        <v>0</v>
      </c>
      <c r="M144" s="153">
        <v>0</v>
      </c>
      <c r="N144" s="153">
        <v>0</v>
      </c>
      <c r="O144" s="153">
        <v>13</v>
      </c>
      <c r="P144" s="153">
        <v>0</v>
      </c>
      <c r="Q144" s="153">
        <v>0</v>
      </c>
      <c r="R144" s="153">
        <v>0</v>
      </c>
      <c r="S144" s="153">
        <v>0</v>
      </c>
      <c r="T144" s="153">
        <v>0</v>
      </c>
      <c r="U144" s="153">
        <v>3644.7</v>
      </c>
      <c r="V144" s="153">
        <v>0</v>
      </c>
    </row>
    <row r="145" spans="1:22" ht="12.75">
      <c r="A145" s="131" t="s">
        <v>58</v>
      </c>
      <c r="B145" s="18" t="str">
        <f>$B$5</f>
        <v>PRODUCTION</v>
      </c>
      <c r="C145" s="129" t="s">
        <v>597</v>
      </c>
      <c r="D145" s="23">
        <f t="shared" si="56"/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</row>
    <row r="146" spans="1:22" ht="12.75">
      <c r="A146" s="18" t="str">
        <f t="shared" ref="A146:A152" si="57">A145</f>
        <v>CUST_451</v>
      </c>
      <c r="B146" s="18" t="str">
        <f>$B$6</f>
        <v>BULKTRAN</v>
      </c>
      <c r="C146" s="129" t="s">
        <v>149</v>
      </c>
      <c r="D146" s="23">
        <f t="shared" si="56"/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</row>
    <row r="147" spans="1:22">
      <c r="A147" s="18" t="str">
        <f t="shared" si="57"/>
        <v>CUST_451</v>
      </c>
      <c r="B147" s="18" t="str">
        <f>$B$7</f>
        <v>SUBTRAN</v>
      </c>
      <c r="C147" s="22"/>
      <c r="D147" s="23">
        <f t="shared" si="56"/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</row>
    <row r="148" spans="1:22">
      <c r="A148" s="18" t="str">
        <f t="shared" si="57"/>
        <v>CUST_451</v>
      </c>
      <c r="B148" s="18" t="str">
        <f>$B$8</f>
        <v>DISTPRI</v>
      </c>
      <c r="C148" s="22"/>
      <c r="D148" s="23">
        <f t="shared" si="56"/>
        <v>0</v>
      </c>
      <c r="E148" s="23">
        <v>0</v>
      </c>
      <c r="F148" s="23">
        <v>0</v>
      </c>
      <c r="G148" s="23">
        <v>0</v>
      </c>
      <c r="H148" s="23">
        <v>0</v>
      </c>
      <c r="I148" s="23">
        <v>0</v>
      </c>
      <c r="J148" s="23">
        <v>0</v>
      </c>
      <c r="K148" s="23">
        <v>0</v>
      </c>
      <c r="L148" s="23">
        <v>0</v>
      </c>
      <c r="M148" s="23">
        <v>0</v>
      </c>
      <c r="N148" s="23">
        <v>0</v>
      </c>
      <c r="O148" s="23">
        <v>0</v>
      </c>
      <c r="P148" s="23">
        <v>0</v>
      </c>
      <c r="Q148" s="23">
        <v>0</v>
      </c>
      <c r="R148" s="23">
        <v>0</v>
      </c>
      <c r="S148" s="23">
        <v>0</v>
      </c>
      <c r="T148" s="23">
        <v>0</v>
      </c>
      <c r="U148" s="23">
        <v>0</v>
      </c>
      <c r="V148" s="23">
        <v>0</v>
      </c>
    </row>
    <row r="149" spans="1:22">
      <c r="A149" s="18" t="str">
        <f t="shared" si="57"/>
        <v>CUST_451</v>
      </c>
      <c r="B149" s="18" t="str">
        <f>$B$9</f>
        <v>DISTSEC</v>
      </c>
      <c r="C149" s="22"/>
      <c r="D149" s="23">
        <f t="shared" si="56"/>
        <v>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3">
        <v>0</v>
      </c>
      <c r="O149" s="23">
        <v>0</v>
      </c>
      <c r="P149" s="23">
        <v>0</v>
      </c>
      <c r="Q149" s="23">
        <v>0</v>
      </c>
      <c r="R149" s="23">
        <v>0</v>
      </c>
      <c r="S149" s="23">
        <v>0</v>
      </c>
      <c r="T149" s="23">
        <v>0</v>
      </c>
      <c r="U149" s="23">
        <v>0</v>
      </c>
      <c r="V149" s="23">
        <v>0</v>
      </c>
    </row>
    <row r="150" spans="1:22">
      <c r="A150" s="18" t="str">
        <f t="shared" si="57"/>
        <v>CUST_451</v>
      </c>
      <c r="B150" s="18" t="str">
        <f>$B$10</f>
        <v>ENERGY</v>
      </c>
      <c r="C150" s="22"/>
      <c r="D150" s="23">
        <f t="shared" si="56"/>
        <v>0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0</v>
      </c>
      <c r="V150" s="23">
        <v>0</v>
      </c>
    </row>
    <row r="151" spans="1:22">
      <c r="A151" s="18" t="str">
        <f t="shared" si="57"/>
        <v>CUST_451</v>
      </c>
      <c r="B151" s="18" t="str">
        <f>$B$11</f>
        <v>CUSTOMER</v>
      </c>
      <c r="D151" s="23">
        <f t="shared" si="56"/>
        <v>1.0000000000000002</v>
      </c>
      <c r="E151" s="23">
        <f t="shared" ref="E151:V151" si="58">E144/$D144</f>
        <v>0.9164578605601853</v>
      </c>
      <c r="F151" s="23">
        <f t="shared" si="58"/>
        <v>5.8182058129667452E-2</v>
      </c>
      <c r="G151" s="23">
        <f t="shared" si="58"/>
        <v>1.8735191973722701E-2</v>
      </c>
      <c r="H151" s="23">
        <f t="shared" si="58"/>
        <v>5.1850058714666253E-4</v>
      </c>
      <c r="I151" s="23">
        <f>I144/$D144</f>
        <v>5.3696485594306853E-5</v>
      </c>
      <c r="J151" s="23">
        <f t="shared" si="58"/>
        <v>1.5254683407473538E-3</v>
      </c>
      <c r="K151" s="23">
        <f t="shared" si="58"/>
        <v>6.3459482975089924E-5</v>
      </c>
      <c r="L151" s="23">
        <f t="shared" si="58"/>
        <v>0</v>
      </c>
      <c r="M151" s="23">
        <f>M144/$D144</f>
        <v>0</v>
      </c>
      <c r="N151" s="23">
        <f>N144/$D144</f>
        <v>0</v>
      </c>
      <c r="O151" s="23">
        <f>O144/$D144</f>
        <v>1.5864870743772481E-5</v>
      </c>
      <c r="P151" s="23">
        <f>P144/$D144</f>
        <v>0</v>
      </c>
      <c r="Q151" s="23">
        <f>Q144/$D144</f>
        <v>0</v>
      </c>
      <c r="R151" s="23">
        <f t="shared" si="58"/>
        <v>0</v>
      </c>
      <c r="S151" s="23">
        <f t="shared" si="58"/>
        <v>0</v>
      </c>
      <c r="T151" s="23">
        <f>T144/$D144</f>
        <v>0</v>
      </c>
      <c r="U151" s="23">
        <f>U144/$D144</f>
        <v>4.4478995692175038E-3</v>
      </c>
      <c r="V151" s="23">
        <f t="shared" si="58"/>
        <v>0</v>
      </c>
    </row>
    <row r="152" spans="1:22">
      <c r="A152" s="18" t="str">
        <f t="shared" si="57"/>
        <v>CUST_451</v>
      </c>
      <c r="B152" s="18" t="str">
        <f>$B$12</f>
        <v>TOTAL</v>
      </c>
      <c r="D152" s="23">
        <f t="shared" ref="D152:V152" si="59">SUM(D145:D151)</f>
        <v>1.0000000000000002</v>
      </c>
      <c r="E152" s="23">
        <f t="shared" si="59"/>
        <v>0.9164578605601853</v>
      </c>
      <c r="F152" s="23">
        <f t="shared" si="59"/>
        <v>5.8182058129667452E-2</v>
      </c>
      <c r="G152" s="23">
        <f t="shared" si="59"/>
        <v>1.8735191973722701E-2</v>
      </c>
      <c r="H152" s="23">
        <f t="shared" si="59"/>
        <v>5.1850058714666253E-4</v>
      </c>
      <c r="I152" s="23">
        <f t="shared" si="59"/>
        <v>5.3696485594306853E-5</v>
      </c>
      <c r="J152" s="23">
        <f t="shared" si="59"/>
        <v>1.5254683407473538E-3</v>
      </c>
      <c r="K152" s="23">
        <f t="shared" si="59"/>
        <v>6.3459482975089924E-5</v>
      </c>
      <c r="L152" s="23">
        <f t="shared" si="59"/>
        <v>0</v>
      </c>
      <c r="M152" s="23">
        <f>SUM(M145:M151)</f>
        <v>0</v>
      </c>
      <c r="N152" s="23">
        <f>SUM(N145:N151)</f>
        <v>0</v>
      </c>
      <c r="O152" s="23">
        <f t="shared" si="59"/>
        <v>1.5864870743772481E-5</v>
      </c>
      <c r="P152" s="23">
        <f t="shared" si="59"/>
        <v>0</v>
      </c>
      <c r="Q152" s="23">
        <f t="shared" si="59"/>
        <v>0</v>
      </c>
      <c r="R152" s="23">
        <f t="shared" si="59"/>
        <v>0</v>
      </c>
      <c r="S152" s="23">
        <f t="shared" si="59"/>
        <v>0</v>
      </c>
      <c r="T152" s="23">
        <f t="shared" si="59"/>
        <v>0</v>
      </c>
      <c r="U152" s="23">
        <f t="shared" si="59"/>
        <v>4.4478995692175038E-3</v>
      </c>
      <c r="V152" s="23">
        <f t="shared" si="59"/>
        <v>0</v>
      </c>
    </row>
    <row r="153" spans="1:22">
      <c r="A153" s="19"/>
      <c r="B153" s="19"/>
      <c r="C153" s="22"/>
      <c r="D153" s="21"/>
    </row>
    <row r="154" spans="1:22" ht="12.75">
      <c r="A154" s="136" t="s">
        <v>195</v>
      </c>
      <c r="B154" s="19"/>
      <c r="C154" s="129" t="s">
        <v>598</v>
      </c>
      <c r="D154" s="153">
        <f t="shared" ref="D154:D161" si="60">SUM(E154:V154)</f>
        <v>26429740</v>
      </c>
      <c r="E154" s="153">
        <v>19268539</v>
      </c>
      <c r="F154" s="153">
        <v>1283411</v>
      </c>
      <c r="G154" s="153">
        <v>2225334</v>
      </c>
      <c r="H154" s="153">
        <v>286407</v>
      </c>
      <c r="I154" s="153">
        <v>367684</v>
      </c>
      <c r="J154" s="153">
        <v>1011520</v>
      </c>
      <c r="K154" s="153">
        <v>552921</v>
      </c>
      <c r="L154" s="153">
        <v>367041</v>
      </c>
      <c r="M154" s="153">
        <v>0</v>
      </c>
      <c r="N154" s="153">
        <v>0</v>
      </c>
      <c r="O154" s="153">
        <v>426340</v>
      </c>
      <c r="P154" s="153">
        <v>281879</v>
      </c>
      <c r="Q154" s="153">
        <v>213031</v>
      </c>
      <c r="R154" s="153">
        <v>28410</v>
      </c>
      <c r="S154" s="153">
        <v>0</v>
      </c>
      <c r="T154" s="153">
        <v>0</v>
      </c>
      <c r="U154" s="153">
        <v>117223</v>
      </c>
      <c r="V154" s="153">
        <v>0</v>
      </c>
    </row>
    <row r="155" spans="1:22" ht="12.75">
      <c r="A155" s="132" t="s">
        <v>196</v>
      </c>
      <c r="B155" s="18" t="str">
        <f>$B$5</f>
        <v>PRODUCTION</v>
      </c>
      <c r="C155" s="129" t="s">
        <v>597</v>
      </c>
      <c r="D155" s="23">
        <f t="shared" si="60"/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</row>
    <row r="156" spans="1:22" ht="12.75">
      <c r="A156" s="18" t="str">
        <f t="shared" ref="A156:A162" si="61">A155</f>
        <v>CUST_DEP</v>
      </c>
      <c r="B156" s="18" t="str">
        <f>$B$6</f>
        <v>BULKTRAN</v>
      </c>
      <c r="C156" s="129" t="s">
        <v>372</v>
      </c>
      <c r="D156" s="23">
        <f t="shared" si="60"/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</row>
    <row r="157" spans="1:22">
      <c r="A157" s="18" t="str">
        <f t="shared" si="61"/>
        <v>CUST_DEP</v>
      </c>
      <c r="B157" s="18" t="str">
        <f>$B$7</f>
        <v>SUBTRAN</v>
      </c>
      <c r="C157" s="22"/>
      <c r="D157" s="23">
        <f t="shared" si="60"/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</row>
    <row r="158" spans="1:22">
      <c r="A158" s="18" t="str">
        <f t="shared" si="61"/>
        <v>CUST_DEP</v>
      </c>
      <c r="B158" s="18" t="str">
        <f>$B$8</f>
        <v>DISTPRI</v>
      </c>
      <c r="C158" s="22"/>
      <c r="D158" s="23">
        <f t="shared" si="60"/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</row>
    <row r="159" spans="1:22">
      <c r="A159" s="18" t="str">
        <f t="shared" si="61"/>
        <v>CUST_DEP</v>
      </c>
      <c r="B159" s="18" t="str">
        <f>$B$9</f>
        <v>DISTSEC</v>
      </c>
      <c r="C159" s="22"/>
      <c r="D159" s="23">
        <f t="shared" si="60"/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</row>
    <row r="160" spans="1:22">
      <c r="A160" s="18" t="str">
        <f t="shared" si="61"/>
        <v>CUST_DEP</v>
      </c>
      <c r="B160" s="18" t="str">
        <f>$B$10</f>
        <v>ENERGY</v>
      </c>
      <c r="C160" s="22"/>
      <c r="D160" s="23">
        <f t="shared" si="60"/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</row>
    <row r="161" spans="1:22">
      <c r="A161" s="18" t="str">
        <f t="shared" si="61"/>
        <v>CUST_DEP</v>
      </c>
      <c r="B161" s="18" t="str">
        <f>$B$11</f>
        <v>CUSTOMER</v>
      </c>
      <c r="C161" s="22"/>
      <c r="D161" s="23">
        <f t="shared" si="60"/>
        <v>1.0000000000000002</v>
      </c>
      <c r="E161" s="23">
        <f t="shared" ref="E161:V161" si="62">E154/$D154</f>
        <v>0.72904761832693021</v>
      </c>
      <c r="F161" s="23">
        <f t="shared" si="62"/>
        <v>4.8559350186570129E-2</v>
      </c>
      <c r="G161" s="23">
        <f t="shared" si="62"/>
        <v>8.4198104105450908E-2</v>
      </c>
      <c r="H161" s="23">
        <f t="shared" si="62"/>
        <v>1.0836542470716699E-2</v>
      </c>
      <c r="I161" s="23">
        <f t="shared" si="62"/>
        <v>1.3911752442513622E-2</v>
      </c>
      <c r="J161" s="23">
        <f t="shared" si="62"/>
        <v>3.8272037485045256E-2</v>
      </c>
      <c r="K161" s="23">
        <f t="shared" si="62"/>
        <v>2.0920410113758212E-2</v>
      </c>
      <c r="L161" s="23">
        <f t="shared" si="62"/>
        <v>1.3887423788504919E-2</v>
      </c>
      <c r="M161" s="23">
        <f t="shared" si="62"/>
        <v>0</v>
      </c>
      <c r="N161" s="23">
        <f t="shared" si="62"/>
        <v>0</v>
      </c>
      <c r="O161" s="23">
        <f t="shared" si="62"/>
        <v>1.6131070528881481E-2</v>
      </c>
      <c r="P161" s="23">
        <f t="shared" si="62"/>
        <v>1.0665220316204397E-2</v>
      </c>
      <c r="Q161" s="23">
        <f t="shared" si="62"/>
        <v>8.0602760375243949E-3</v>
      </c>
      <c r="R161" s="23">
        <f t="shared" si="62"/>
        <v>1.074925443837132E-3</v>
      </c>
      <c r="S161" s="23">
        <f t="shared" si="62"/>
        <v>0</v>
      </c>
      <c r="T161" s="23">
        <f t="shared" si="62"/>
        <v>0</v>
      </c>
      <c r="U161" s="23">
        <f t="shared" si="62"/>
        <v>4.4352687540626578E-3</v>
      </c>
      <c r="V161" s="23">
        <f t="shared" si="62"/>
        <v>0</v>
      </c>
    </row>
    <row r="162" spans="1:22">
      <c r="A162" s="18" t="str">
        <f t="shared" si="61"/>
        <v>CUST_DEP</v>
      </c>
      <c r="B162" s="18" t="str">
        <f>$B$12</f>
        <v>TOTAL</v>
      </c>
      <c r="C162" s="22"/>
      <c r="D162" s="23">
        <f t="shared" ref="D162:V162" si="63">SUM(D155:D161)</f>
        <v>1.0000000000000002</v>
      </c>
      <c r="E162" s="23">
        <f t="shared" si="63"/>
        <v>0.72904761832693021</v>
      </c>
      <c r="F162" s="23">
        <f t="shared" si="63"/>
        <v>4.8559350186570129E-2</v>
      </c>
      <c r="G162" s="23">
        <f t="shared" si="63"/>
        <v>8.4198104105450908E-2</v>
      </c>
      <c r="H162" s="23">
        <f t="shared" si="63"/>
        <v>1.0836542470716699E-2</v>
      </c>
      <c r="I162" s="23">
        <f t="shared" si="63"/>
        <v>1.3911752442513622E-2</v>
      </c>
      <c r="J162" s="23">
        <f t="shared" si="63"/>
        <v>3.8272037485045256E-2</v>
      </c>
      <c r="K162" s="23">
        <f t="shared" si="63"/>
        <v>2.0920410113758212E-2</v>
      </c>
      <c r="L162" s="23">
        <f t="shared" si="63"/>
        <v>1.3887423788504919E-2</v>
      </c>
      <c r="M162" s="23">
        <f t="shared" si="63"/>
        <v>0</v>
      </c>
      <c r="N162" s="23">
        <f t="shared" si="63"/>
        <v>0</v>
      </c>
      <c r="O162" s="23">
        <f t="shared" si="63"/>
        <v>1.6131070528881481E-2</v>
      </c>
      <c r="P162" s="23">
        <f t="shared" si="63"/>
        <v>1.0665220316204397E-2</v>
      </c>
      <c r="Q162" s="23">
        <f t="shared" si="63"/>
        <v>8.0602760375243949E-3</v>
      </c>
      <c r="R162" s="23">
        <f t="shared" si="63"/>
        <v>1.074925443837132E-3</v>
      </c>
      <c r="S162" s="23">
        <f t="shared" si="63"/>
        <v>0</v>
      </c>
      <c r="T162" s="23">
        <f t="shared" si="63"/>
        <v>0</v>
      </c>
      <c r="U162" s="23">
        <f t="shared" si="63"/>
        <v>4.4352687540626578E-3</v>
      </c>
      <c r="V162" s="23">
        <f t="shared" si="63"/>
        <v>0</v>
      </c>
    </row>
    <row r="163" spans="1:22">
      <c r="A163" s="19"/>
      <c r="B163" s="19"/>
      <c r="C163" s="22"/>
      <c r="D163" s="21"/>
    </row>
    <row r="164" spans="1:22" ht="12.75">
      <c r="A164" s="136" t="s">
        <v>314</v>
      </c>
      <c r="B164" s="19"/>
      <c r="C164" s="129" t="s">
        <v>598</v>
      </c>
      <c r="D164" s="153">
        <f t="shared" ref="D164:D172" si="64">SUM(E164:V164)</f>
        <v>4063217.0999999992</v>
      </c>
      <c r="E164" s="153">
        <v>2797010.41</v>
      </c>
      <c r="F164" s="153">
        <v>247521.44</v>
      </c>
      <c r="G164" s="153">
        <v>402315.61</v>
      </c>
      <c r="H164" s="153">
        <v>5545.15</v>
      </c>
      <c r="I164" s="153">
        <v>601</v>
      </c>
      <c r="J164" s="153">
        <v>139839.24</v>
      </c>
      <c r="K164" s="153">
        <v>88045.91</v>
      </c>
      <c r="L164" s="153">
        <v>18375.09</v>
      </c>
      <c r="M164" s="153">
        <v>497.92</v>
      </c>
      <c r="N164" s="153">
        <v>5479.81</v>
      </c>
      <c r="O164" s="153">
        <v>137983.29999999999</v>
      </c>
      <c r="P164" s="153">
        <v>191477.13</v>
      </c>
      <c r="Q164" s="153">
        <v>7425.21</v>
      </c>
      <c r="R164" s="153">
        <v>0</v>
      </c>
      <c r="S164" s="153">
        <v>0</v>
      </c>
      <c r="T164" s="153">
        <v>0</v>
      </c>
      <c r="U164" s="153">
        <v>21099.88</v>
      </c>
      <c r="V164" s="153">
        <v>0</v>
      </c>
    </row>
    <row r="165" spans="1:22" ht="12.75">
      <c r="A165" s="131" t="s">
        <v>172</v>
      </c>
      <c r="B165" s="18" t="str">
        <f>$B$5</f>
        <v>PRODUCTION</v>
      </c>
      <c r="C165" s="129" t="s">
        <v>597</v>
      </c>
      <c r="D165" s="23">
        <f t="shared" si="64"/>
        <v>1.0000000000000002</v>
      </c>
      <c r="E165" s="23">
        <f t="shared" ref="E165:V165" si="65">+E164/$D164</f>
        <v>0.68837336060630394</v>
      </c>
      <c r="F165" s="23">
        <f t="shared" si="65"/>
        <v>6.0917601473965063E-2</v>
      </c>
      <c r="G165" s="23">
        <f t="shared" si="65"/>
        <v>9.901405711252792E-2</v>
      </c>
      <c r="H165" s="23">
        <f t="shared" si="65"/>
        <v>1.3647191039829008E-3</v>
      </c>
      <c r="I165" s="23">
        <f t="shared" si="65"/>
        <v>1.479123525051123E-4</v>
      </c>
      <c r="J165" s="23">
        <f t="shared" si="65"/>
        <v>3.4415891781908486E-2</v>
      </c>
      <c r="K165" s="23">
        <f t="shared" si="65"/>
        <v>2.1669014436860885E-2</v>
      </c>
      <c r="L165" s="23">
        <f t="shared" si="65"/>
        <v>4.5223008142981098E-3</v>
      </c>
      <c r="M165" s="23">
        <f t="shared" si="65"/>
        <v>1.2254329211205576E-4</v>
      </c>
      <c r="N165" s="23">
        <f t="shared" si="65"/>
        <v>1.3486382502180358E-3</v>
      </c>
      <c r="O165" s="23">
        <f t="shared" si="65"/>
        <v>3.3959125639631715E-2</v>
      </c>
      <c r="P165" s="23">
        <f t="shared" si="65"/>
        <v>4.7124513725835628E-2</v>
      </c>
      <c r="Q165" s="23">
        <f t="shared" si="65"/>
        <v>1.8274214291921546E-3</v>
      </c>
      <c r="R165" s="23">
        <f t="shared" si="65"/>
        <v>0</v>
      </c>
      <c r="S165" s="23">
        <f t="shared" si="65"/>
        <v>0</v>
      </c>
      <c r="T165" s="23">
        <f t="shared" si="65"/>
        <v>0</v>
      </c>
      <c r="U165" s="23">
        <f t="shared" si="65"/>
        <v>5.1928999806581848E-3</v>
      </c>
      <c r="V165" s="23">
        <f t="shared" si="65"/>
        <v>0</v>
      </c>
    </row>
    <row r="166" spans="1:22" ht="12.75">
      <c r="A166" s="18" t="str">
        <f t="shared" ref="A166:A172" si="66">A165</f>
        <v>FORF_DISC</v>
      </c>
      <c r="B166" s="18" t="str">
        <f>$B$6</f>
        <v>BULKTRAN</v>
      </c>
      <c r="C166" s="129" t="s">
        <v>378</v>
      </c>
      <c r="D166" s="23">
        <f t="shared" si="64"/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</row>
    <row r="167" spans="1:22">
      <c r="A167" s="18" t="str">
        <f t="shared" si="66"/>
        <v>FORF_DISC</v>
      </c>
      <c r="B167" s="18" t="str">
        <f>$B$7</f>
        <v>SUBTRAN</v>
      </c>
      <c r="C167" s="22"/>
      <c r="D167" s="23">
        <f t="shared" si="64"/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</row>
    <row r="168" spans="1:22">
      <c r="A168" s="18" t="str">
        <f t="shared" si="66"/>
        <v>FORF_DISC</v>
      </c>
      <c r="B168" s="18" t="str">
        <f>$B$8</f>
        <v>DISTPRI</v>
      </c>
      <c r="C168" s="22"/>
      <c r="D168" s="23">
        <f t="shared" si="64"/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</row>
    <row r="169" spans="1:22">
      <c r="A169" s="18" t="str">
        <f t="shared" si="66"/>
        <v>FORF_DISC</v>
      </c>
      <c r="B169" s="18" t="str">
        <f>$B$9</f>
        <v>DISTSEC</v>
      </c>
      <c r="C169" s="22"/>
      <c r="D169" s="23">
        <f t="shared" si="64"/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</row>
    <row r="170" spans="1:22">
      <c r="A170" s="18" t="str">
        <f t="shared" si="66"/>
        <v>FORF_DISC</v>
      </c>
      <c r="B170" s="18" t="str">
        <f>$B$10</f>
        <v>ENERGY</v>
      </c>
      <c r="C170" s="22"/>
      <c r="D170" s="23">
        <f t="shared" si="64"/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</row>
    <row r="171" spans="1:22">
      <c r="A171" s="18" t="str">
        <f t="shared" si="66"/>
        <v>FORF_DISC</v>
      </c>
      <c r="B171" s="18" t="str">
        <f>$B$11</f>
        <v>CUSTOMER</v>
      </c>
      <c r="C171" s="22"/>
      <c r="D171" s="23">
        <f t="shared" si="64"/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</row>
    <row r="172" spans="1:22">
      <c r="A172" s="18" t="str">
        <f t="shared" si="66"/>
        <v>FORF_DISC</v>
      </c>
      <c r="B172" s="18" t="str">
        <f>$B$12</f>
        <v>TOTAL</v>
      </c>
      <c r="C172" s="22"/>
      <c r="D172" s="23">
        <f t="shared" si="64"/>
        <v>1.0000000000000002</v>
      </c>
      <c r="E172" s="23">
        <f>SUM(E165:E171)</f>
        <v>0.68837336060630394</v>
      </c>
      <c r="F172" s="23">
        <f t="shared" ref="F172:V172" si="67">SUM(F165:F171)</f>
        <v>6.0917601473965063E-2</v>
      </c>
      <c r="G172" s="23">
        <f t="shared" si="67"/>
        <v>9.901405711252792E-2</v>
      </c>
      <c r="H172" s="23">
        <f t="shared" si="67"/>
        <v>1.3647191039829008E-3</v>
      </c>
      <c r="I172" s="23">
        <f t="shared" si="67"/>
        <v>1.479123525051123E-4</v>
      </c>
      <c r="J172" s="23">
        <f t="shared" si="67"/>
        <v>3.4415891781908486E-2</v>
      </c>
      <c r="K172" s="23">
        <f t="shared" si="67"/>
        <v>2.1669014436860885E-2</v>
      </c>
      <c r="L172" s="23">
        <f t="shared" si="67"/>
        <v>4.5223008142981098E-3</v>
      </c>
      <c r="M172" s="23">
        <f t="shared" si="67"/>
        <v>1.2254329211205576E-4</v>
      </c>
      <c r="N172" s="23">
        <f t="shared" si="67"/>
        <v>1.3486382502180358E-3</v>
      </c>
      <c r="O172" s="23">
        <f t="shared" si="67"/>
        <v>3.3959125639631715E-2</v>
      </c>
      <c r="P172" s="23">
        <f t="shared" si="67"/>
        <v>4.7124513725835628E-2</v>
      </c>
      <c r="Q172" s="23">
        <f t="shared" si="67"/>
        <v>1.8274214291921546E-3</v>
      </c>
      <c r="R172" s="23">
        <f t="shared" si="67"/>
        <v>0</v>
      </c>
      <c r="S172" s="23">
        <f t="shared" si="67"/>
        <v>0</v>
      </c>
      <c r="T172" s="23">
        <f t="shared" si="67"/>
        <v>0</v>
      </c>
      <c r="U172" s="23">
        <f t="shared" si="67"/>
        <v>5.1928999806581848E-3</v>
      </c>
      <c r="V172" s="23">
        <f t="shared" si="67"/>
        <v>0</v>
      </c>
    </row>
    <row r="174" spans="1:22" ht="12.75">
      <c r="A174" s="136" t="s">
        <v>315</v>
      </c>
      <c r="B174" s="19"/>
      <c r="C174" s="129" t="s">
        <v>598</v>
      </c>
      <c r="D174" s="154">
        <f t="shared" ref="D174:D182" si="68">SUM(E174:V174)</f>
        <v>-3265666</v>
      </c>
      <c r="E174" s="154">
        <v>-496422</v>
      </c>
      <c r="F174" s="154">
        <v>-63277</v>
      </c>
      <c r="G174" s="154">
        <v>-112055</v>
      </c>
      <c r="H174" s="154">
        <v>-159133</v>
      </c>
      <c r="I174" s="154">
        <v>-59691</v>
      </c>
      <c r="J174" s="154">
        <v>508569</v>
      </c>
      <c r="K174" s="154">
        <v>241407</v>
      </c>
      <c r="L174" s="154">
        <v>0</v>
      </c>
      <c r="M174" s="154">
        <v>0</v>
      </c>
      <c r="N174" s="154">
        <v>0</v>
      </c>
      <c r="O174" s="154">
        <v>-614249</v>
      </c>
      <c r="P174" s="154">
        <v>-1622503</v>
      </c>
      <c r="Q174" s="154">
        <v>-1086525</v>
      </c>
      <c r="R174" s="154">
        <v>-41091</v>
      </c>
      <c r="S174" s="154">
        <v>0</v>
      </c>
      <c r="T174" s="154">
        <v>0</v>
      </c>
      <c r="U174" s="154">
        <v>269460</v>
      </c>
      <c r="V174" s="154">
        <v>-30156</v>
      </c>
    </row>
    <row r="175" spans="1:22" ht="12.75">
      <c r="A175" s="131" t="s">
        <v>219</v>
      </c>
      <c r="B175" s="18" t="str">
        <f>$B$5</f>
        <v>PRODUCTION</v>
      </c>
      <c r="C175" s="129" t="s">
        <v>597</v>
      </c>
      <c r="D175" s="23">
        <f t="shared" si="68"/>
        <v>1</v>
      </c>
      <c r="E175" s="23">
        <f t="shared" ref="E175:V175" si="69">+E174/$D174</f>
        <v>0.15201248382412652</v>
      </c>
      <c r="F175" s="23">
        <f t="shared" si="69"/>
        <v>1.9376445723475702E-2</v>
      </c>
      <c r="G175" s="23">
        <f t="shared" si="69"/>
        <v>3.4313062021651936E-2</v>
      </c>
      <c r="H175" s="23">
        <f t="shared" si="69"/>
        <v>4.872911069288776E-2</v>
      </c>
      <c r="I175" s="23">
        <f t="shared" si="69"/>
        <v>1.8278354246882567E-2</v>
      </c>
      <c r="J175" s="23">
        <f t="shared" si="69"/>
        <v>-0.15573209262674137</v>
      </c>
      <c r="K175" s="23">
        <f t="shared" si="69"/>
        <v>-7.3922746539297035E-2</v>
      </c>
      <c r="L175" s="23">
        <f t="shared" si="69"/>
        <v>0</v>
      </c>
      <c r="M175" s="23">
        <f t="shared" si="69"/>
        <v>0</v>
      </c>
      <c r="N175" s="23">
        <f t="shared" si="69"/>
        <v>0</v>
      </c>
      <c r="O175" s="23">
        <f t="shared" si="69"/>
        <v>0.18809302604736675</v>
      </c>
      <c r="P175" s="23">
        <f t="shared" si="69"/>
        <v>0.49683678612570914</v>
      </c>
      <c r="Q175" s="23">
        <f t="shared" si="69"/>
        <v>0.33271161227143253</v>
      </c>
      <c r="R175" s="23">
        <f t="shared" si="69"/>
        <v>1.2582731975652134E-2</v>
      </c>
      <c r="S175" s="23">
        <f t="shared" si="69"/>
        <v>0</v>
      </c>
      <c r="T175" s="23">
        <f t="shared" si="69"/>
        <v>0</v>
      </c>
      <c r="U175" s="23">
        <f t="shared" si="69"/>
        <v>-8.2513031032567324E-2</v>
      </c>
      <c r="V175" s="23">
        <f t="shared" si="69"/>
        <v>9.2342572694206933E-3</v>
      </c>
    </row>
    <row r="176" spans="1:22" ht="12.75">
      <c r="A176" s="18" t="str">
        <f t="shared" ref="A176:A182" si="70">A175</f>
        <v>REVYEC</v>
      </c>
      <c r="B176" s="18" t="str">
        <f>$B$6</f>
        <v>BULKTRAN</v>
      </c>
      <c r="C176" s="129" t="s">
        <v>376</v>
      </c>
      <c r="D176" s="23">
        <f t="shared" si="68"/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</row>
    <row r="177" spans="1:22">
      <c r="A177" s="18" t="str">
        <f t="shared" si="70"/>
        <v>REVYEC</v>
      </c>
      <c r="B177" s="18" t="str">
        <f>$B$7</f>
        <v>SUBTRAN</v>
      </c>
      <c r="C177" s="22"/>
      <c r="D177" s="23">
        <f t="shared" si="68"/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</row>
    <row r="178" spans="1:22">
      <c r="A178" s="18" t="str">
        <f t="shared" si="70"/>
        <v>REVYEC</v>
      </c>
      <c r="B178" s="18" t="str">
        <f>$B$8</f>
        <v>DISTPRI</v>
      </c>
      <c r="C178" s="22"/>
      <c r="D178" s="23">
        <f t="shared" si="68"/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</row>
    <row r="179" spans="1:22">
      <c r="A179" s="18" t="str">
        <f t="shared" si="70"/>
        <v>REVYEC</v>
      </c>
      <c r="B179" s="18" t="str">
        <f>$B$9</f>
        <v>DISTSEC</v>
      </c>
      <c r="C179" s="22"/>
      <c r="D179" s="23">
        <f t="shared" si="68"/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</row>
    <row r="180" spans="1:22">
      <c r="A180" s="18" t="str">
        <f t="shared" si="70"/>
        <v>REVYEC</v>
      </c>
      <c r="B180" s="18" t="str">
        <f>$B$10</f>
        <v>ENERGY</v>
      </c>
      <c r="C180" s="22"/>
      <c r="D180" s="23">
        <f t="shared" si="68"/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</row>
    <row r="181" spans="1:22">
      <c r="A181" s="18" t="str">
        <f t="shared" si="70"/>
        <v>REVYEC</v>
      </c>
      <c r="B181" s="18" t="str">
        <f>$B$11</f>
        <v>CUSTOMER</v>
      </c>
      <c r="C181" s="22"/>
      <c r="D181" s="23">
        <f t="shared" si="68"/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</row>
    <row r="182" spans="1:22">
      <c r="A182" s="18" t="str">
        <f t="shared" si="70"/>
        <v>REVYEC</v>
      </c>
      <c r="B182" s="18" t="str">
        <f>$B$12</f>
        <v>TOTAL</v>
      </c>
      <c r="C182" s="22"/>
      <c r="D182" s="23">
        <f t="shared" si="68"/>
        <v>1</v>
      </c>
      <c r="E182" s="23">
        <f t="shared" ref="E182:V182" si="71">SUM(E175:E181)</f>
        <v>0.15201248382412652</v>
      </c>
      <c r="F182" s="23">
        <f t="shared" si="71"/>
        <v>1.9376445723475702E-2</v>
      </c>
      <c r="G182" s="23">
        <f t="shared" si="71"/>
        <v>3.4313062021651936E-2</v>
      </c>
      <c r="H182" s="23">
        <f t="shared" si="71"/>
        <v>4.872911069288776E-2</v>
      </c>
      <c r="I182" s="23">
        <f t="shared" si="71"/>
        <v>1.8278354246882567E-2</v>
      </c>
      <c r="J182" s="23">
        <f t="shared" si="71"/>
        <v>-0.15573209262674137</v>
      </c>
      <c r="K182" s="23">
        <f t="shared" si="71"/>
        <v>-7.3922746539297035E-2</v>
      </c>
      <c r="L182" s="23">
        <f t="shared" si="71"/>
        <v>0</v>
      </c>
      <c r="M182" s="23">
        <f t="shared" si="71"/>
        <v>0</v>
      </c>
      <c r="N182" s="23">
        <f t="shared" si="71"/>
        <v>0</v>
      </c>
      <c r="O182" s="23">
        <f t="shared" si="71"/>
        <v>0.18809302604736675</v>
      </c>
      <c r="P182" s="23">
        <f t="shared" si="71"/>
        <v>0.49683678612570914</v>
      </c>
      <c r="Q182" s="23">
        <f t="shared" si="71"/>
        <v>0.33271161227143253</v>
      </c>
      <c r="R182" s="23">
        <f t="shared" si="71"/>
        <v>1.2582731975652134E-2</v>
      </c>
      <c r="S182" s="23">
        <f t="shared" si="71"/>
        <v>0</v>
      </c>
      <c r="T182" s="23">
        <f t="shared" si="71"/>
        <v>0</v>
      </c>
      <c r="U182" s="23">
        <f t="shared" si="71"/>
        <v>-8.2513031032567324E-2</v>
      </c>
      <c r="V182" s="23">
        <f t="shared" si="71"/>
        <v>9.2342572694206933E-3</v>
      </c>
    </row>
    <row r="184" spans="1:22" ht="12.75">
      <c r="A184" s="38" t="s">
        <v>292</v>
      </c>
      <c r="C184" s="129"/>
      <c r="D184" s="154">
        <f t="shared" ref="D184:D194" si="72">SUM(E184:V184)</f>
        <v>9014177</v>
      </c>
      <c r="E184" s="154">
        <v>3108101</v>
      </c>
      <c r="F184" s="154">
        <v>212299</v>
      </c>
      <c r="G184" s="154">
        <v>711633</v>
      </c>
      <c r="H184" s="154">
        <v>25861</v>
      </c>
      <c r="I184" s="154">
        <v>3010</v>
      </c>
      <c r="J184" s="154">
        <v>639383</v>
      </c>
      <c r="K184" s="154">
        <v>120662</v>
      </c>
      <c r="L184" s="154">
        <v>57445</v>
      </c>
      <c r="M184" s="154">
        <v>2699</v>
      </c>
      <c r="N184" s="154">
        <v>24805</v>
      </c>
      <c r="O184" s="154">
        <v>463730</v>
      </c>
      <c r="P184" s="154">
        <v>2851399</v>
      </c>
      <c r="Q184" s="154">
        <v>530827</v>
      </c>
      <c r="R184" s="154">
        <v>176010</v>
      </c>
      <c r="S184" s="154">
        <v>2966</v>
      </c>
      <c r="T184" s="154">
        <v>3184</v>
      </c>
      <c r="U184" s="154">
        <v>66572</v>
      </c>
      <c r="V184" s="154">
        <v>13591</v>
      </c>
    </row>
    <row r="185" spans="1:22" ht="12.75">
      <c r="A185" s="131" t="s">
        <v>243</v>
      </c>
      <c r="B185" s="18" t="str">
        <f>$B$5</f>
        <v>PRODUCTION</v>
      </c>
      <c r="C185" s="129"/>
      <c r="D185" s="23">
        <f t="shared" si="72"/>
        <v>0</v>
      </c>
      <c r="E185" s="23">
        <v>0</v>
      </c>
      <c r="F185" s="23">
        <v>0</v>
      </c>
      <c r="G185" s="23">
        <v>0</v>
      </c>
      <c r="H185" s="23">
        <v>0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</row>
    <row r="186" spans="1:22" ht="12.75">
      <c r="A186" s="18" t="str">
        <f t="shared" ref="A186:A192" si="73">A185</f>
        <v>FUELREV</v>
      </c>
      <c r="B186" s="18" t="str">
        <f>$B$6</f>
        <v>BULKTRAN</v>
      </c>
      <c r="C186" s="129"/>
      <c r="D186" s="23">
        <f t="shared" si="72"/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</row>
    <row r="187" spans="1:22">
      <c r="A187" s="18" t="str">
        <f t="shared" si="73"/>
        <v>FUELREV</v>
      </c>
      <c r="B187" s="18" t="str">
        <f>$B$7</f>
        <v>SUBTRAN</v>
      </c>
      <c r="D187" s="23">
        <f t="shared" si="72"/>
        <v>0</v>
      </c>
      <c r="E187" s="23">
        <v>0</v>
      </c>
      <c r="F187" s="23">
        <v>0</v>
      </c>
      <c r="G187" s="23">
        <v>0</v>
      </c>
      <c r="H187" s="23">
        <v>0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</row>
    <row r="188" spans="1:22">
      <c r="A188" s="18" t="str">
        <f t="shared" si="73"/>
        <v>FUELREV</v>
      </c>
      <c r="B188" s="18" t="str">
        <f>$B$8</f>
        <v>DISTPRI</v>
      </c>
      <c r="D188" s="23">
        <f t="shared" si="72"/>
        <v>0</v>
      </c>
      <c r="E188" s="23">
        <v>0</v>
      </c>
      <c r="F188" s="23">
        <v>0</v>
      </c>
      <c r="G188" s="23">
        <v>0</v>
      </c>
      <c r="H188" s="23">
        <v>0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</row>
    <row r="189" spans="1:22">
      <c r="A189" s="18" t="str">
        <f t="shared" si="73"/>
        <v>FUELREV</v>
      </c>
      <c r="B189" s="18" t="str">
        <f>$B$9</f>
        <v>DISTSEC</v>
      </c>
      <c r="D189" s="23">
        <f t="shared" si="72"/>
        <v>0</v>
      </c>
      <c r="E189" s="23">
        <v>0</v>
      </c>
      <c r="F189" s="23">
        <v>0</v>
      </c>
      <c r="G189" s="23">
        <v>0</v>
      </c>
      <c r="H189" s="23">
        <v>0</v>
      </c>
      <c r="I189" s="23">
        <v>0</v>
      </c>
      <c r="J189" s="23">
        <v>0</v>
      </c>
      <c r="K189" s="23">
        <v>0</v>
      </c>
      <c r="L189" s="23">
        <v>0</v>
      </c>
      <c r="M189" s="23">
        <v>0</v>
      </c>
      <c r="N189" s="23">
        <v>0</v>
      </c>
      <c r="O189" s="23">
        <v>0</v>
      </c>
      <c r="P189" s="23">
        <v>0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</row>
    <row r="190" spans="1:22">
      <c r="A190" s="18" t="str">
        <f t="shared" si="73"/>
        <v>FUELREV</v>
      </c>
      <c r="B190" s="18" t="str">
        <f>$B$10</f>
        <v>ENERGY</v>
      </c>
      <c r="D190" s="23">
        <f t="shared" si="72"/>
        <v>1</v>
      </c>
      <c r="E190" s="23">
        <f t="shared" ref="E190:V190" si="74">E184/$D184</f>
        <v>0.34480141670171333</v>
      </c>
      <c r="F190" s="23">
        <f t="shared" si="74"/>
        <v>2.355167865019735E-2</v>
      </c>
      <c r="G190" s="23">
        <f t="shared" si="74"/>
        <v>7.8945975877775645E-2</v>
      </c>
      <c r="H190" s="23">
        <f t="shared" si="74"/>
        <v>2.8689252496373213E-3</v>
      </c>
      <c r="I190" s="23">
        <f t="shared" si="74"/>
        <v>3.3391844868366796E-4</v>
      </c>
      <c r="J190" s="23">
        <f t="shared" si="74"/>
        <v>7.0930823745750715E-2</v>
      </c>
      <c r="K190" s="23">
        <f t="shared" si="74"/>
        <v>1.3385803274109218E-2</v>
      </c>
      <c r="L190" s="23">
        <f t="shared" si="74"/>
        <v>6.3727392972203678E-3</v>
      </c>
      <c r="M190" s="23">
        <f t="shared" si="74"/>
        <v>2.994172401984119E-4</v>
      </c>
      <c r="N190" s="23">
        <f t="shared" si="74"/>
        <v>2.7517764516938152E-3</v>
      </c>
      <c r="O190" s="23">
        <f t="shared" si="74"/>
        <v>5.1444519006005759E-2</v>
      </c>
      <c r="P190" s="23">
        <f t="shared" si="74"/>
        <v>0.31632383078344256</v>
      </c>
      <c r="Q190" s="23">
        <f t="shared" si="74"/>
        <v>5.8888016066247648E-2</v>
      </c>
      <c r="R190" s="23">
        <f t="shared" si="74"/>
        <v>1.9525909020867906E-2</v>
      </c>
      <c r="S190" s="23">
        <f t="shared" si="74"/>
        <v>3.2903724876935523E-4</v>
      </c>
      <c r="T190" s="23">
        <f t="shared" si="74"/>
        <v>3.5322137561754111E-4</v>
      </c>
      <c r="U190" s="23">
        <f t="shared" si="74"/>
        <v>7.3852554703551969E-3</v>
      </c>
      <c r="V190" s="23">
        <f t="shared" si="74"/>
        <v>1.5077360917141963E-3</v>
      </c>
    </row>
    <row r="191" spans="1:22">
      <c r="A191" s="18" t="str">
        <f t="shared" si="73"/>
        <v>FUELREV</v>
      </c>
      <c r="B191" s="18" t="str">
        <f>$B$11</f>
        <v>CUSTOMER</v>
      </c>
      <c r="D191" s="23">
        <f t="shared" si="72"/>
        <v>0</v>
      </c>
      <c r="E191" s="23">
        <v>0</v>
      </c>
      <c r="F191" s="23">
        <v>0</v>
      </c>
      <c r="G191" s="23">
        <v>0</v>
      </c>
      <c r="H191" s="23">
        <v>0</v>
      </c>
      <c r="I191" s="23">
        <v>0</v>
      </c>
      <c r="J191" s="23">
        <v>0</v>
      </c>
      <c r="K191" s="23">
        <v>0</v>
      </c>
      <c r="L191" s="23">
        <v>0</v>
      </c>
      <c r="M191" s="23">
        <v>0</v>
      </c>
      <c r="N191" s="23">
        <v>0</v>
      </c>
      <c r="O191" s="23">
        <v>0</v>
      </c>
      <c r="P191" s="23">
        <v>0</v>
      </c>
      <c r="Q191" s="23">
        <v>0</v>
      </c>
      <c r="R191" s="23">
        <v>0</v>
      </c>
      <c r="S191" s="23">
        <v>0</v>
      </c>
      <c r="T191" s="23">
        <v>0</v>
      </c>
      <c r="U191" s="23">
        <v>0</v>
      </c>
      <c r="V191" s="23">
        <v>0</v>
      </c>
    </row>
    <row r="192" spans="1:22">
      <c r="A192" s="18" t="str">
        <f t="shared" si="73"/>
        <v>FUELREV</v>
      </c>
      <c r="B192" s="18" t="str">
        <f>$B$12</f>
        <v>TOTAL</v>
      </c>
      <c r="D192" s="23">
        <f t="shared" si="72"/>
        <v>1</v>
      </c>
      <c r="E192" s="23">
        <f>SUM(E185:E191)</f>
        <v>0.34480141670171333</v>
      </c>
      <c r="F192" s="23">
        <f t="shared" ref="F192:U192" si="75">SUM(F185:F191)</f>
        <v>2.355167865019735E-2</v>
      </c>
      <c r="G192" s="23">
        <f t="shared" si="75"/>
        <v>7.8945975877775645E-2</v>
      </c>
      <c r="H192" s="23">
        <f t="shared" si="75"/>
        <v>2.8689252496373213E-3</v>
      </c>
      <c r="I192" s="23">
        <f t="shared" si="75"/>
        <v>3.3391844868366796E-4</v>
      </c>
      <c r="J192" s="23">
        <f t="shared" si="75"/>
        <v>7.0930823745750715E-2</v>
      </c>
      <c r="K192" s="23">
        <f t="shared" si="75"/>
        <v>1.3385803274109218E-2</v>
      </c>
      <c r="L192" s="23">
        <f t="shared" si="75"/>
        <v>6.3727392972203678E-3</v>
      </c>
      <c r="M192" s="23">
        <f t="shared" si="75"/>
        <v>2.994172401984119E-4</v>
      </c>
      <c r="N192" s="23">
        <f t="shared" si="75"/>
        <v>2.7517764516938152E-3</v>
      </c>
      <c r="O192" s="23">
        <f t="shared" si="75"/>
        <v>5.1444519006005759E-2</v>
      </c>
      <c r="P192" s="23">
        <f t="shared" si="75"/>
        <v>0.31632383078344256</v>
      </c>
      <c r="Q192" s="23">
        <f t="shared" si="75"/>
        <v>5.8888016066247648E-2</v>
      </c>
      <c r="R192" s="23">
        <f t="shared" si="75"/>
        <v>1.9525909020867906E-2</v>
      </c>
      <c r="S192" s="23">
        <f t="shared" si="75"/>
        <v>3.2903724876935523E-4</v>
      </c>
      <c r="T192" s="23">
        <f t="shared" si="75"/>
        <v>3.5322137561754111E-4</v>
      </c>
      <c r="U192" s="23">
        <f t="shared" si="75"/>
        <v>7.3852554703551969E-3</v>
      </c>
      <c r="V192" s="23">
        <f>SUM(V185:V191)</f>
        <v>1.5077360917141963E-3</v>
      </c>
    </row>
    <row r="193" spans="1:22">
      <c r="A193" s="19"/>
      <c r="B193" s="19"/>
      <c r="C193" s="22"/>
      <c r="D193" s="21"/>
    </row>
    <row r="194" spans="1:22" ht="12.75">
      <c r="A194" s="38" t="s">
        <v>421</v>
      </c>
      <c r="C194" s="129" t="s">
        <v>598</v>
      </c>
      <c r="D194" s="154">
        <f t="shared" si="72"/>
        <v>9925612</v>
      </c>
      <c r="E194" s="154">
        <v>9925612</v>
      </c>
      <c r="F194" s="154">
        <v>0</v>
      </c>
      <c r="G194" s="154">
        <v>0</v>
      </c>
      <c r="H194" s="154">
        <v>0</v>
      </c>
      <c r="I194" s="154">
        <v>0</v>
      </c>
      <c r="J194" s="154">
        <v>0</v>
      </c>
      <c r="K194" s="154">
        <v>0</v>
      </c>
      <c r="L194" s="154">
        <v>0</v>
      </c>
      <c r="M194" s="154">
        <v>0</v>
      </c>
      <c r="N194" s="154">
        <v>0</v>
      </c>
      <c r="O194" s="154">
        <v>0</v>
      </c>
      <c r="P194" s="154">
        <v>0</v>
      </c>
      <c r="Q194" s="154">
        <v>0</v>
      </c>
      <c r="R194" s="154">
        <v>0</v>
      </c>
      <c r="S194" s="154">
        <v>0</v>
      </c>
      <c r="T194" s="154">
        <v>0</v>
      </c>
      <c r="U194" s="154">
        <v>0</v>
      </c>
      <c r="V194" s="154">
        <v>0</v>
      </c>
    </row>
    <row r="195" spans="1:22" ht="12.75">
      <c r="A195" s="131" t="s">
        <v>422</v>
      </c>
      <c r="B195" s="18" t="str">
        <f>$B$5</f>
        <v>PRODUCTION</v>
      </c>
      <c r="C195" s="129" t="s">
        <v>597</v>
      </c>
      <c r="D195" s="23">
        <f t="shared" ref="D195:D202" si="76">SUM(E195:V195)</f>
        <v>0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</row>
    <row r="196" spans="1:22" ht="12.75">
      <c r="A196" s="18" t="str">
        <f t="shared" ref="A196:A202" si="77">A195</f>
        <v>WEATHER_NORM</v>
      </c>
      <c r="B196" s="18" t="str">
        <f>$B$6</f>
        <v>BULKTRAN</v>
      </c>
      <c r="C196" s="129" t="s">
        <v>425</v>
      </c>
      <c r="D196" s="23">
        <f t="shared" si="76"/>
        <v>0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</row>
    <row r="197" spans="1:22">
      <c r="A197" s="18" t="str">
        <f t="shared" si="77"/>
        <v>WEATHER_NORM</v>
      </c>
      <c r="B197" s="18" t="str">
        <f>$B$7</f>
        <v>SUBTRAN</v>
      </c>
      <c r="D197" s="23">
        <f t="shared" si="76"/>
        <v>0</v>
      </c>
      <c r="E197" s="23">
        <v>0</v>
      </c>
      <c r="F197" s="23">
        <v>0</v>
      </c>
      <c r="G197" s="23">
        <v>0</v>
      </c>
      <c r="H197" s="23">
        <v>0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</row>
    <row r="198" spans="1:22">
      <c r="A198" s="18" t="str">
        <f t="shared" si="77"/>
        <v>WEATHER_NORM</v>
      </c>
      <c r="B198" s="18" t="str">
        <f>$B$8</f>
        <v>DISTPRI</v>
      </c>
      <c r="D198" s="23">
        <f t="shared" si="76"/>
        <v>0</v>
      </c>
      <c r="E198" s="23">
        <v>0</v>
      </c>
      <c r="F198" s="23">
        <v>0</v>
      </c>
      <c r="G198" s="23">
        <v>0</v>
      </c>
      <c r="H198" s="23">
        <v>0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</row>
    <row r="199" spans="1:22">
      <c r="A199" s="18" t="str">
        <f t="shared" si="77"/>
        <v>WEATHER_NORM</v>
      </c>
      <c r="B199" s="18" t="str">
        <f>$B$9</f>
        <v>DISTSEC</v>
      </c>
      <c r="D199" s="23">
        <f t="shared" si="76"/>
        <v>0</v>
      </c>
      <c r="E199" s="23">
        <v>0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</row>
    <row r="200" spans="1:22">
      <c r="A200" s="18" t="str">
        <f t="shared" si="77"/>
        <v>WEATHER_NORM</v>
      </c>
      <c r="B200" s="18" t="str">
        <f>$B$10</f>
        <v>ENERGY</v>
      </c>
      <c r="D200" s="23">
        <f t="shared" si="76"/>
        <v>1</v>
      </c>
      <c r="E200" s="23">
        <f t="shared" ref="E200:V200" si="78">E194/$D194</f>
        <v>1</v>
      </c>
      <c r="F200" s="23">
        <f t="shared" si="78"/>
        <v>0</v>
      </c>
      <c r="G200" s="23">
        <f t="shared" si="78"/>
        <v>0</v>
      </c>
      <c r="H200" s="23">
        <f t="shared" si="78"/>
        <v>0</v>
      </c>
      <c r="I200" s="23">
        <f t="shared" si="78"/>
        <v>0</v>
      </c>
      <c r="J200" s="23">
        <f t="shared" si="78"/>
        <v>0</v>
      </c>
      <c r="K200" s="23">
        <f t="shared" si="78"/>
        <v>0</v>
      </c>
      <c r="L200" s="23">
        <f t="shared" si="78"/>
        <v>0</v>
      </c>
      <c r="M200" s="23">
        <f t="shared" si="78"/>
        <v>0</v>
      </c>
      <c r="N200" s="23">
        <f t="shared" si="78"/>
        <v>0</v>
      </c>
      <c r="O200" s="23">
        <f t="shared" si="78"/>
        <v>0</v>
      </c>
      <c r="P200" s="23">
        <f t="shared" si="78"/>
        <v>0</v>
      </c>
      <c r="Q200" s="23">
        <f t="shared" si="78"/>
        <v>0</v>
      </c>
      <c r="R200" s="23">
        <f t="shared" si="78"/>
        <v>0</v>
      </c>
      <c r="S200" s="23">
        <f t="shared" si="78"/>
        <v>0</v>
      </c>
      <c r="T200" s="23">
        <f t="shared" si="78"/>
        <v>0</v>
      </c>
      <c r="U200" s="23">
        <f t="shared" si="78"/>
        <v>0</v>
      </c>
      <c r="V200" s="23">
        <f t="shared" si="78"/>
        <v>0</v>
      </c>
    </row>
    <row r="201" spans="1:22">
      <c r="A201" s="18" t="str">
        <f t="shared" si="77"/>
        <v>WEATHER_NORM</v>
      </c>
      <c r="B201" s="18" t="str">
        <f>$B$11</f>
        <v>CUSTOMER</v>
      </c>
      <c r="D201" s="23">
        <f t="shared" si="76"/>
        <v>0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</row>
    <row r="202" spans="1:22">
      <c r="A202" s="18" t="str">
        <f t="shared" si="77"/>
        <v>WEATHER_NORM</v>
      </c>
      <c r="B202" s="18" t="str">
        <f>$B$12</f>
        <v>TOTAL</v>
      </c>
      <c r="D202" s="23">
        <f t="shared" si="76"/>
        <v>1</v>
      </c>
      <c r="E202" s="23">
        <f>SUM(E195:E201)</f>
        <v>1</v>
      </c>
      <c r="F202" s="23">
        <f t="shared" ref="F202:U202" si="79">SUM(F195:F201)</f>
        <v>0</v>
      </c>
      <c r="G202" s="23">
        <f t="shared" si="79"/>
        <v>0</v>
      </c>
      <c r="H202" s="23">
        <f t="shared" si="79"/>
        <v>0</v>
      </c>
      <c r="I202" s="23">
        <f t="shared" si="79"/>
        <v>0</v>
      </c>
      <c r="J202" s="23">
        <f t="shared" si="79"/>
        <v>0</v>
      </c>
      <c r="K202" s="23">
        <f t="shared" si="79"/>
        <v>0</v>
      </c>
      <c r="L202" s="23">
        <f t="shared" si="79"/>
        <v>0</v>
      </c>
      <c r="M202" s="23">
        <f t="shared" si="79"/>
        <v>0</v>
      </c>
      <c r="N202" s="23">
        <f t="shared" si="79"/>
        <v>0</v>
      </c>
      <c r="O202" s="23">
        <f t="shared" si="79"/>
        <v>0</v>
      </c>
      <c r="P202" s="23">
        <f t="shared" si="79"/>
        <v>0</v>
      </c>
      <c r="Q202" s="23">
        <f t="shared" si="79"/>
        <v>0</v>
      </c>
      <c r="R202" s="23">
        <f t="shared" si="79"/>
        <v>0</v>
      </c>
      <c r="S202" s="23">
        <f t="shared" si="79"/>
        <v>0</v>
      </c>
      <c r="T202" s="23">
        <f t="shared" si="79"/>
        <v>0</v>
      </c>
      <c r="U202" s="23">
        <f t="shared" si="79"/>
        <v>0</v>
      </c>
      <c r="V202" s="23">
        <f>SUM(V195:V201)</f>
        <v>0</v>
      </c>
    </row>
    <row r="203" spans="1:22">
      <c r="A203" s="19"/>
      <c r="B203" s="19"/>
      <c r="C203" s="22"/>
      <c r="D203" s="21"/>
    </row>
    <row r="204" spans="1:22">
      <c r="A204" s="19"/>
      <c r="B204" s="19"/>
      <c r="C204" s="22"/>
      <c r="D204" s="21"/>
    </row>
    <row r="205" spans="1:22" ht="30" customHeight="1">
      <c r="A205" s="135" t="s">
        <v>59</v>
      </c>
      <c r="B205" s="19"/>
      <c r="C205" s="22"/>
      <c r="D205" s="21"/>
    </row>
    <row r="206" spans="1:22">
      <c r="C206" s="18"/>
    </row>
    <row r="207" spans="1:22">
      <c r="A207" s="38" t="s">
        <v>191</v>
      </c>
      <c r="C207" s="155">
        <v>456191058.58999997</v>
      </c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</row>
    <row r="208" spans="1:22">
      <c r="A208" s="38" t="s">
        <v>192</v>
      </c>
      <c r="C208" s="156">
        <f>+C209-C207</f>
        <v>100333074.41000003</v>
      </c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</row>
    <row r="209" spans="1:22">
      <c r="A209" s="38" t="s">
        <v>193</v>
      </c>
      <c r="C209" s="125">
        <f>COSS!E33</f>
        <v>556524133</v>
      </c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</row>
    <row r="210" spans="1:22"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</row>
    <row r="211" spans="1:22">
      <c r="A211" s="19" t="str">
        <f>A25</f>
        <v>BULK_TRANS</v>
      </c>
      <c r="B211" s="19" t="str">
        <f>B26</f>
        <v>BULKTRAN</v>
      </c>
      <c r="C211" s="20">
        <f>ROUND(+C207/C$209,4)</f>
        <v>0.81969999999999998</v>
      </c>
      <c r="D211" s="23">
        <f>SUM(E211:V211)</f>
        <v>0.99999999999999978</v>
      </c>
      <c r="E211" s="23">
        <f t="shared" ref="E211:V211" si="80">E26</f>
        <v>0.49258299045690018</v>
      </c>
      <c r="F211" s="23">
        <f t="shared" si="80"/>
        <v>2.435013732763805E-2</v>
      </c>
      <c r="G211" s="23">
        <f t="shared" si="80"/>
        <v>8.9193157505646409E-2</v>
      </c>
      <c r="H211" s="23">
        <f t="shared" si="80"/>
        <v>2.8074839270930295E-3</v>
      </c>
      <c r="I211" s="23">
        <f t="shared" si="80"/>
        <v>2.6327685920476382E-4</v>
      </c>
      <c r="J211" s="23">
        <f t="shared" si="80"/>
        <v>6.7800674659926619E-2</v>
      </c>
      <c r="K211" s="23">
        <f t="shared" si="80"/>
        <v>1.2633240990485033E-2</v>
      </c>
      <c r="L211" s="23">
        <f t="shared" si="80"/>
        <v>5.7087263726468785E-3</v>
      </c>
      <c r="M211" s="23">
        <f t="shared" si="80"/>
        <v>2.5671504371235472E-4</v>
      </c>
      <c r="N211" s="23">
        <f t="shared" si="80"/>
        <v>2.3684512263677736E-3</v>
      </c>
      <c r="O211" s="23">
        <f t="shared" si="80"/>
        <v>3.8759300778423753E-2</v>
      </c>
      <c r="P211" s="23">
        <f t="shared" si="80"/>
        <v>0.20484399369001716</v>
      </c>
      <c r="Q211" s="23">
        <f t="shared" si="80"/>
        <v>3.6991430122001623E-2</v>
      </c>
      <c r="R211" s="23">
        <f t="shared" si="80"/>
        <v>2.0821479601917676E-2</v>
      </c>
      <c r="S211" s="23">
        <f t="shared" si="80"/>
        <v>3.4875182441241053E-4</v>
      </c>
      <c r="T211" s="23">
        <f t="shared" si="80"/>
        <v>2.7018961360604304E-4</v>
      </c>
      <c r="U211" s="23">
        <f t="shared" si="80"/>
        <v>0</v>
      </c>
      <c r="V211" s="23">
        <f t="shared" si="80"/>
        <v>0</v>
      </c>
    </row>
    <row r="212" spans="1:22">
      <c r="A212" s="19" t="s">
        <v>36</v>
      </c>
      <c r="B212" s="18" t="str">
        <f>$B$7</f>
        <v>SUBTRAN</v>
      </c>
      <c r="C212" s="20">
        <f>1-C211</f>
        <v>0.18030000000000002</v>
      </c>
      <c r="D212" s="23">
        <f>SUM(E212:V212)</f>
        <v>1.0000000000000002</v>
      </c>
      <c r="E212" s="23">
        <f t="shared" ref="E212:V212" si="81">E37</f>
        <v>0.48686743232032376</v>
      </c>
      <c r="F212" s="23">
        <f t="shared" si="81"/>
        <v>2.3496859181995747E-2</v>
      </c>
      <c r="G212" s="23">
        <f t="shared" si="81"/>
        <v>8.5480424816166592E-2</v>
      </c>
      <c r="H212" s="23">
        <f t="shared" si="81"/>
        <v>2.6404098959193815E-3</v>
      </c>
      <c r="I212" s="23">
        <f t="shared" si="81"/>
        <v>3.288490882793235E-4</v>
      </c>
      <c r="J212" s="23">
        <f t="shared" si="81"/>
        <v>6.458179699184477E-2</v>
      </c>
      <c r="K212" s="23">
        <f t="shared" si="81"/>
        <v>1.2005680735424254E-2</v>
      </c>
      <c r="L212" s="23">
        <f t="shared" si="81"/>
        <v>7.143523089894529E-3</v>
      </c>
      <c r="M212" s="23">
        <f t="shared" si="81"/>
        <v>0</v>
      </c>
      <c r="N212" s="23">
        <f t="shared" si="81"/>
        <v>2.2550854605850666E-3</v>
      </c>
      <c r="O212" s="23">
        <f t="shared" si="81"/>
        <v>3.6917036518780491E-2</v>
      </c>
      <c r="P212" s="23">
        <f t="shared" si="81"/>
        <v>0.25718929466270446</v>
      </c>
      <c r="Q212" s="23">
        <f t="shared" si="81"/>
        <v>0</v>
      </c>
      <c r="R212" s="23">
        <f t="shared" si="81"/>
        <v>1.9437228805972179E-2</v>
      </c>
      <c r="S212" s="23">
        <f t="shared" si="81"/>
        <v>3.2401913226704914E-4</v>
      </c>
      <c r="T212" s="23">
        <f t="shared" si="81"/>
        <v>2.5955771720950077E-4</v>
      </c>
      <c r="U212" s="23">
        <f t="shared" si="81"/>
        <v>8.8255172641578178E-4</v>
      </c>
      <c r="V212" s="23">
        <f t="shared" si="81"/>
        <v>1.9024985621711088E-4</v>
      </c>
    </row>
    <row r="213" spans="1:22">
      <c r="A213" s="19"/>
      <c r="B213" s="19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</row>
    <row r="214" spans="1:22">
      <c r="A214" s="137" t="s">
        <v>194</v>
      </c>
      <c r="B214" s="18" t="str">
        <f>$B$5</f>
        <v>PRODUCTION</v>
      </c>
      <c r="C214" s="22"/>
      <c r="D214" s="23">
        <f t="shared" ref="D214:D221" si="82">SUM(E214:V214)</f>
        <v>0</v>
      </c>
      <c r="E214" s="23">
        <v>0</v>
      </c>
      <c r="F214" s="23">
        <v>0</v>
      </c>
      <c r="G214" s="23">
        <v>0</v>
      </c>
      <c r="H214" s="23">
        <v>0</v>
      </c>
      <c r="I214" s="23">
        <v>0</v>
      </c>
      <c r="J214" s="23">
        <v>0</v>
      </c>
      <c r="K214" s="23">
        <v>0</v>
      </c>
      <c r="L214" s="23">
        <v>0</v>
      </c>
      <c r="M214" s="23">
        <v>0</v>
      </c>
      <c r="N214" s="23">
        <v>0</v>
      </c>
      <c r="O214" s="23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</row>
    <row r="215" spans="1:22">
      <c r="A215" s="18" t="str">
        <f t="shared" ref="A215:A221" si="83">A214</f>
        <v>TRANS_TOTAL</v>
      </c>
      <c r="B215" s="18" t="str">
        <f>$B$6</f>
        <v>BULKTRAN</v>
      </c>
      <c r="C215" s="22"/>
      <c r="D215" s="23">
        <f t="shared" si="82"/>
        <v>0.81969999999999965</v>
      </c>
      <c r="E215" s="134">
        <f>$C211*E211</f>
        <v>0.40377027727752107</v>
      </c>
      <c r="F215" s="23">
        <f t="shared" ref="F215:V215" si="84">$C211*F211</f>
        <v>1.9959807567464908E-2</v>
      </c>
      <c r="G215" s="23">
        <f t="shared" si="84"/>
        <v>7.3111631207378361E-2</v>
      </c>
      <c r="H215" s="23">
        <f t="shared" si="84"/>
        <v>2.3012945750381562E-3</v>
      </c>
      <c r="I215" s="23">
        <f t="shared" si="84"/>
        <v>2.158080414901449E-4</v>
      </c>
      <c r="J215" s="23">
        <f t="shared" si="84"/>
        <v>5.5576213018741848E-2</v>
      </c>
      <c r="K215" s="23">
        <f t="shared" si="84"/>
        <v>1.0355467639900581E-2</v>
      </c>
      <c r="L215" s="23">
        <f t="shared" si="84"/>
        <v>4.6794430076586464E-3</v>
      </c>
      <c r="M215" s="23">
        <f t="shared" si="84"/>
        <v>2.1042932133101717E-4</v>
      </c>
      <c r="N215" s="23">
        <f t="shared" si="84"/>
        <v>1.9414194702536639E-3</v>
      </c>
      <c r="O215" s="23">
        <f t="shared" si="84"/>
        <v>3.1770998848073946E-2</v>
      </c>
      <c r="P215" s="23">
        <f t="shared" si="84"/>
        <v>0.16791062162770706</v>
      </c>
      <c r="Q215" s="23">
        <f t="shared" si="84"/>
        <v>3.0321875271004731E-2</v>
      </c>
      <c r="R215" s="23">
        <f t="shared" si="84"/>
        <v>1.706736682969192E-2</v>
      </c>
      <c r="S215" s="23">
        <f t="shared" si="84"/>
        <v>2.8587187047085288E-4</v>
      </c>
      <c r="T215" s="23">
        <f t="shared" si="84"/>
        <v>2.2147442627287346E-4</v>
      </c>
      <c r="U215" s="23">
        <f t="shared" si="84"/>
        <v>0</v>
      </c>
      <c r="V215" s="23">
        <f t="shared" si="84"/>
        <v>0</v>
      </c>
    </row>
    <row r="216" spans="1:22">
      <c r="A216" s="18" t="str">
        <f t="shared" si="83"/>
        <v>TRANS_TOTAL</v>
      </c>
      <c r="B216" s="18" t="str">
        <f>$B$7</f>
        <v>SUBTRAN</v>
      </c>
      <c r="C216" s="22"/>
      <c r="D216" s="23">
        <f t="shared" si="82"/>
        <v>0.18030000000000004</v>
      </c>
      <c r="E216" s="134">
        <f>+$C212*E212</f>
        <v>8.7782198047354376E-2</v>
      </c>
      <c r="F216" s="23">
        <f t="shared" ref="F216:V216" si="85">+$C212*F212</f>
        <v>4.2364837105138336E-3</v>
      </c>
      <c r="G216" s="23">
        <f t="shared" si="85"/>
        <v>1.5412120594354838E-2</v>
      </c>
      <c r="H216" s="23">
        <f t="shared" si="85"/>
        <v>4.7606590423426452E-4</v>
      </c>
      <c r="I216" s="23">
        <f t="shared" si="85"/>
        <v>5.9291490616762032E-5</v>
      </c>
      <c r="J216" s="23">
        <f t="shared" si="85"/>
        <v>1.1644097997629613E-2</v>
      </c>
      <c r="K216" s="23">
        <f t="shared" si="85"/>
        <v>2.1646242365969933E-3</v>
      </c>
      <c r="L216" s="23">
        <f t="shared" si="85"/>
        <v>1.2879772131079838E-3</v>
      </c>
      <c r="M216" s="23">
        <f t="shared" si="85"/>
        <v>0</v>
      </c>
      <c r="N216" s="23">
        <f t="shared" si="85"/>
        <v>4.0659190854348755E-4</v>
      </c>
      <c r="O216" s="23">
        <f t="shared" si="85"/>
        <v>6.6561416843361233E-3</v>
      </c>
      <c r="P216" s="23">
        <f t="shared" si="85"/>
        <v>4.6371229827685621E-2</v>
      </c>
      <c r="Q216" s="23">
        <f t="shared" si="85"/>
        <v>0</v>
      </c>
      <c r="R216" s="23">
        <f t="shared" si="85"/>
        <v>3.504532353716784E-3</v>
      </c>
      <c r="S216" s="23">
        <f t="shared" si="85"/>
        <v>5.8420649547748961E-5</v>
      </c>
      <c r="T216" s="23">
        <f t="shared" si="85"/>
        <v>4.6798256412872991E-5</v>
      </c>
      <c r="U216" s="23">
        <f t="shared" si="85"/>
        <v>1.5912407627276546E-4</v>
      </c>
      <c r="V216" s="23">
        <f t="shared" si="85"/>
        <v>3.4302049075945095E-5</v>
      </c>
    </row>
    <row r="217" spans="1:22">
      <c r="A217" s="18" t="str">
        <f t="shared" si="83"/>
        <v>TRANS_TOTAL</v>
      </c>
      <c r="B217" s="18" t="str">
        <f>$B$8</f>
        <v>DISTPRI</v>
      </c>
      <c r="C217" s="22"/>
      <c r="D217" s="23">
        <f t="shared" si="82"/>
        <v>0</v>
      </c>
      <c r="E217" s="23">
        <v>0</v>
      </c>
      <c r="F217" s="23">
        <v>0</v>
      </c>
      <c r="G217" s="23">
        <v>0</v>
      </c>
      <c r="H217" s="23">
        <v>0</v>
      </c>
      <c r="I217" s="23">
        <v>0</v>
      </c>
      <c r="J217" s="23">
        <v>0</v>
      </c>
      <c r="K217" s="23">
        <v>0</v>
      </c>
      <c r="L217" s="23">
        <v>0</v>
      </c>
      <c r="M217" s="23">
        <v>0</v>
      </c>
      <c r="N217" s="23">
        <v>0</v>
      </c>
      <c r="O217" s="23">
        <v>0</v>
      </c>
      <c r="P217" s="23">
        <v>0</v>
      </c>
      <c r="Q217" s="23">
        <v>0</v>
      </c>
      <c r="R217" s="23">
        <v>0</v>
      </c>
      <c r="S217" s="23">
        <v>0</v>
      </c>
      <c r="T217" s="23">
        <v>0</v>
      </c>
      <c r="U217" s="23">
        <v>0</v>
      </c>
      <c r="V217" s="23">
        <v>0</v>
      </c>
    </row>
    <row r="218" spans="1:22">
      <c r="A218" s="18" t="str">
        <f t="shared" si="83"/>
        <v>TRANS_TOTAL</v>
      </c>
      <c r="B218" s="18" t="str">
        <f>$B$9</f>
        <v>DISTSEC</v>
      </c>
      <c r="C218" s="22"/>
      <c r="D218" s="23">
        <f t="shared" si="82"/>
        <v>0</v>
      </c>
      <c r="E218" s="23">
        <v>0</v>
      </c>
      <c r="F218" s="23">
        <v>0</v>
      </c>
      <c r="G218" s="23">
        <v>0</v>
      </c>
      <c r="H218" s="23">
        <v>0</v>
      </c>
      <c r="I218" s="23">
        <v>0</v>
      </c>
      <c r="J218" s="23">
        <v>0</v>
      </c>
      <c r="K218" s="23">
        <v>0</v>
      </c>
      <c r="L218" s="23">
        <v>0</v>
      </c>
      <c r="M218" s="23">
        <v>0</v>
      </c>
      <c r="N218" s="23">
        <v>0</v>
      </c>
      <c r="O218" s="23">
        <v>0</v>
      </c>
      <c r="P218" s="23">
        <v>0</v>
      </c>
      <c r="Q218" s="23">
        <v>0</v>
      </c>
      <c r="R218" s="23">
        <v>0</v>
      </c>
      <c r="S218" s="23">
        <v>0</v>
      </c>
      <c r="T218" s="23">
        <v>0</v>
      </c>
      <c r="U218" s="23">
        <v>0</v>
      </c>
      <c r="V218" s="23">
        <v>0</v>
      </c>
    </row>
    <row r="219" spans="1:22">
      <c r="A219" s="18" t="str">
        <f t="shared" si="83"/>
        <v>TRANS_TOTAL</v>
      </c>
      <c r="B219" s="18" t="str">
        <f>$B$10</f>
        <v>ENERGY</v>
      </c>
      <c r="C219" s="22"/>
      <c r="D219" s="23">
        <f t="shared" si="82"/>
        <v>0</v>
      </c>
      <c r="E219" s="23">
        <v>0</v>
      </c>
      <c r="F219" s="23">
        <v>0</v>
      </c>
      <c r="G219" s="23">
        <v>0</v>
      </c>
      <c r="H219" s="23">
        <v>0</v>
      </c>
      <c r="I219" s="23">
        <v>0</v>
      </c>
      <c r="J219" s="23">
        <v>0</v>
      </c>
      <c r="K219" s="23">
        <v>0</v>
      </c>
      <c r="L219" s="23">
        <v>0</v>
      </c>
      <c r="M219" s="23">
        <v>0</v>
      </c>
      <c r="N219" s="23">
        <v>0</v>
      </c>
      <c r="O219" s="23">
        <v>0</v>
      </c>
      <c r="P219" s="23">
        <v>0</v>
      </c>
      <c r="Q219" s="23">
        <v>0</v>
      </c>
      <c r="R219" s="23">
        <v>0</v>
      </c>
      <c r="S219" s="23">
        <v>0</v>
      </c>
      <c r="T219" s="23">
        <v>0</v>
      </c>
      <c r="U219" s="23">
        <v>0</v>
      </c>
      <c r="V219" s="23">
        <v>0</v>
      </c>
    </row>
    <row r="220" spans="1:22">
      <c r="A220" s="18" t="str">
        <f t="shared" si="83"/>
        <v>TRANS_TOTAL</v>
      </c>
      <c r="B220" s="18" t="str">
        <f>$B$11</f>
        <v>CUSTOMER</v>
      </c>
      <c r="C220" s="22"/>
      <c r="D220" s="23">
        <f t="shared" si="82"/>
        <v>0</v>
      </c>
      <c r="E220" s="23">
        <v>0</v>
      </c>
      <c r="F220" s="23">
        <v>0</v>
      </c>
      <c r="G220" s="23">
        <v>0</v>
      </c>
      <c r="H220" s="23">
        <v>0</v>
      </c>
      <c r="I220" s="23">
        <v>0</v>
      </c>
      <c r="J220" s="23">
        <v>0</v>
      </c>
      <c r="K220" s="23">
        <v>0</v>
      </c>
      <c r="L220" s="23">
        <v>0</v>
      </c>
      <c r="M220" s="23">
        <v>0</v>
      </c>
      <c r="N220" s="23">
        <v>0</v>
      </c>
      <c r="O220" s="23">
        <v>0</v>
      </c>
      <c r="P220" s="23">
        <v>0</v>
      </c>
      <c r="Q220" s="23">
        <v>0</v>
      </c>
      <c r="R220" s="23">
        <v>0</v>
      </c>
      <c r="S220" s="23">
        <v>0</v>
      </c>
      <c r="T220" s="23">
        <v>0</v>
      </c>
      <c r="U220" s="23">
        <v>0</v>
      </c>
      <c r="V220" s="23">
        <v>0</v>
      </c>
    </row>
    <row r="221" spans="1:22">
      <c r="A221" s="18" t="str">
        <f t="shared" si="83"/>
        <v>TRANS_TOTAL</v>
      </c>
      <c r="B221" s="18" t="str">
        <f>$B$12</f>
        <v>TOTAL</v>
      </c>
      <c r="C221" s="22"/>
      <c r="D221" s="23">
        <f t="shared" si="82"/>
        <v>0.99999999999999978</v>
      </c>
      <c r="E221" s="23">
        <f t="shared" ref="E221:V221" si="86">SUM(E214:E220)</f>
        <v>0.49155247532487545</v>
      </c>
      <c r="F221" s="23">
        <f t="shared" si="86"/>
        <v>2.4196291277978742E-2</v>
      </c>
      <c r="G221" s="23">
        <f t="shared" si="86"/>
        <v>8.8523751801733191E-2</v>
      </c>
      <c r="H221" s="23">
        <f t="shared" si="86"/>
        <v>2.7773604792724208E-3</v>
      </c>
      <c r="I221" s="23">
        <f t="shared" si="86"/>
        <v>2.7509953210690693E-4</v>
      </c>
      <c r="J221" s="23">
        <f t="shared" si="86"/>
        <v>6.7220311016371465E-2</v>
      </c>
      <c r="K221" s="23">
        <f t="shared" si="86"/>
        <v>1.2520091876497573E-2</v>
      </c>
      <c r="L221" s="23">
        <f t="shared" si="86"/>
        <v>5.96742022076663E-3</v>
      </c>
      <c r="M221" s="23">
        <f>SUM(M214:M220)</f>
        <v>2.1042932133101717E-4</v>
      </c>
      <c r="N221" s="23">
        <f>SUM(N214:N220)</f>
        <v>2.3480113787971513E-3</v>
      </c>
      <c r="O221" s="23">
        <f t="shared" si="86"/>
        <v>3.8427140532410073E-2</v>
      </c>
      <c r="P221" s="23">
        <f t="shared" si="86"/>
        <v>0.21428185145539269</v>
      </c>
      <c r="Q221" s="23">
        <f t="shared" si="86"/>
        <v>3.0321875271004731E-2</v>
      </c>
      <c r="R221" s="23">
        <f t="shared" si="86"/>
        <v>2.0571899183408703E-2</v>
      </c>
      <c r="S221" s="23">
        <f t="shared" si="86"/>
        <v>3.4429252001860186E-4</v>
      </c>
      <c r="T221" s="23">
        <f t="shared" si="86"/>
        <v>2.6827268268574643E-4</v>
      </c>
      <c r="U221" s="23">
        <f t="shared" si="86"/>
        <v>1.5912407627276546E-4</v>
      </c>
      <c r="V221" s="23">
        <f t="shared" si="86"/>
        <v>3.4302049075945095E-5</v>
      </c>
    </row>
    <row r="222" spans="1:22">
      <c r="A222" s="19"/>
      <c r="B222" s="19"/>
      <c r="C222" s="22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</row>
    <row r="223" spans="1:22">
      <c r="A223" s="18" t="str">
        <f>A48</f>
        <v>DIST_CPD</v>
      </c>
      <c r="B223" s="18" t="str">
        <f>B48</f>
        <v>DISTPRI</v>
      </c>
      <c r="C223" s="157">
        <v>0.56689999999999996</v>
      </c>
      <c r="D223" s="23">
        <f>SUM(E223:V223)</f>
        <v>1</v>
      </c>
      <c r="E223" s="23">
        <f>E48</f>
        <v>0.66834265052737163</v>
      </c>
      <c r="F223" s="23">
        <f t="shared" ref="F223:V223" si="87">F48</f>
        <v>3.150392781268347E-2</v>
      </c>
      <c r="G223" s="23">
        <f t="shared" si="87"/>
        <v>0.11439269538980049</v>
      </c>
      <c r="H223" s="23">
        <f t="shared" si="87"/>
        <v>3.535329522333916E-3</v>
      </c>
      <c r="I223" s="23">
        <f t="shared" si="87"/>
        <v>0</v>
      </c>
      <c r="J223" s="23">
        <f t="shared" si="87"/>
        <v>8.5774527408787271E-2</v>
      </c>
      <c r="K223" s="23">
        <f t="shared" si="87"/>
        <v>1.5975511501999162E-2</v>
      </c>
      <c r="L223" s="23">
        <f t="shared" si="87"/>
        <v>0</v>
      </c>
      <c r="M223" s="23">
        <f t="shared" si="87"/>
        <v>0</v>
      </c>
      <c r="N223" s="23">
        <f t="shared" si="87"/>
        <v>3.0578090433001372E-3</v>
      </c>
      <c r="O223" s="23">
        <f t="shared" si="87"/>
        <v>4.9315540517157357E-2</v>
      </c>
      <c r="P223" s="23">
        <f t="shared" si="87"/>
        <v>0</v>
      </c>
      <c r="Q223" s="23">
        <f t="shared" si="87"/>
        <v>0</v>
      </c>
      <c r="R223" s="23">
        <f t="shared" si="87"/>
        <v>2.5864961834910626E-2</v>
      </c>
      <c r="S223" s="23">
        <f t="shared" si="87"/>
        <v>4.3152881212817236E-4</v>
      </c>
      <c r="T223" s="23">
        <f t="shared" si="87"/>
        <v>3.496106438469922E-4</v>
      </c>
      <c r="U223" s="23">
        <f t="shared" si="87"/>
        <v>1.1977174945620977E-3</v>
      </c>
      <c r="V223" s="23">
        <f t="shared" si="87"/>
        <v>2.5818949111862806E-4</v>
      </c>
    </row>
    <row r="224" spans="1:22">
      <c r="A224" s="18" t="str">
        <f>A59</f>
        <v>DISTSEC</v>
      </c>
      <c r="B224" s="18" t="str">
        <f>B59</f>
        <v>DISTSEC</v>
      </c>
      <c r="C224" s="157">
        <v>0.43309999999999998</v>
      </c>
      <c r="D224" s="23">
        <f>SUM(E224:V224)</f>
        <v>1.0000000000000002</v>
      </c>
      <c r="E224" s="23">
        <f t="shared" ref="E224:V224" si="88">E59</f>
        <v>0.74770145160379742</v>
      </c>
      <c r="F224" s="23">
        <f t="shared" si="88"/>
        <v>3.6046925281277571E-2</v>
      </c>
      <c r="G224" s="23">
        <f t="shared" si="88"/>
        <v>0.10876859567654559</v>
      </c>
      <c r="H224" s="23">
        <f t="shared" si="88"/>
        <v>0</v>
      </c>
      <c r="I224" s="23">
        <f t="shared" si="88"/>
        <v>0</v>
      </c>
      <c r="J224" s="23">
        <f t="shared" si="88"/>
        <v>6.9307772518360164E-2</v>
      </c>
      <c r="K224" s="23">
        <f t="shared" si="88"/>
        <v>0</v>
      </c>
      <c r="L224" s="23">
        <f t="shared" si="88"/>
        <v>0</v>
      </c>
      <c r="M224" s="23">
        <f t="shared" si="88"/>
        <v>0</v>
      </c>
      <c r="N224" s="23">
        <f t="shared" si="88"/>
        <v>1.8739367704485273E-3</v>
      </c>
      <c r="O224" s="23">
        <f t="shared" si="88"/>
        <v>0</v>
      </c>
      <c r="P224" s="23">
        <f t="shared" si="88"/>
        <v>0</v>
      </c>
      <c r="Q224" s="23">
        <f t="shared" si="88"/>
        <v>0</v>
      </c>
      <c r="R224" s="23">
        <f t="shared" si="88"/>
        <v>2.5563762484125951E-2</v>
      </c>
      <c r="S224" s="23">
        <f t="shared" si="88"/>
        <v>0</v>
      </c>
      <c r="T224" s="23">
        <f t="shared" si="88"/>
        <v>2.6527598565333053E-4</v>
      </c>
      <c r="U224" s="23">
        <f t="shared" si="88"/>
        <v>9.0071400051830851E-3</v>
      </c>
      <c r="V224" s="23">
        <f t="shared" si="88"/>
        <v>1.4651396746083948E-3</v>
      </c>
    </row>
    <row r="225" spans="1:22"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</row>
    <row r="226" spans="1:22">
      <c r="A226" s="138" t="s">
        <v>60</v>
      </c>
      <c r="B226" s="18" t="str">
        <f>$B$5</f>
        <v>PRODUCTION</v>
      </c>
      <c r="C226" s="22"/>
      <c r="D226" s="23">
        <f t="shared" ref="D226:D233" si="89">SUM(E226:V226)</f>
        <v>0</v>
      </c>
      <c r="E226" s="23">
        <v>0</v>
      </c>
      <c r="F226" s="23">
        <v>0</v>
      </c>
      <c r="G226" s="23">
        <v>0</v>
      </c>
      <c r="H226" s="23">
        <v>0</v>
      </c>
      <c r="I226" s="23">
        <v>0</v>
      </c>
      <c r="J226" s="23">
        <v>0</v>
      </c>
      <c r="K226" s="23">
        <v>0</v>
      </c>
      <c r="L226" s="23">
        <v>0</v>
      </c>
      <c r="M226" s="23">
        <v>0</v>
      </c>
      <c r="N226" s="23">
        <v>0</v>
      </c>
      <c r="O226" s="23">
        <v>0</v>
      </c>
      <c r="P226" s="23">
        <v>0</v>
      </c>
      <c r="Q226" s="23">
        <v>0</v>
      </c>
      <c r="R226" s="23">
        <v>0</v>
      </c>
      <c r="S226" s="23">
        <v>0</v>
      </c>
      <c r="T226" s="23">
        <v>0</v>
      </c>
      <c r="U226" s="23">
        <v>0</v>
      </c>
      <c r="V226" s="23">
        <v>0</v>
      </c>
    </row>
    <row r="227" spans="1:22">
      <c r="A227" s="18" t="str">
        <f t="shared" ref="A227:A233" si="90">A226</f>
        <v>DIST_POLES</v>
      </c>
      <c r="B227" s="18" t="str">
        <f>$B$6</f>
        <v>BULKTRAN</v>
      </c>
      <c r="C227" s="22"/>
      <c r="D227" s="23">
        <f t="shared" si="89"/>
        <v>0</v>
      </c>
      <c r="E227" s="23">
        <v>0</v>
      </c>
      <c r="F227" s="23">
        <v>0</v>
      </c>
      <c r="G227" s="23">
        <v>0</v>
      </c>
      <c r="H227" s="23">
        <v>0</v>
      </c>
      <c r="I227" s="23">
        <v>0</v>
      </c>
      <c r="J227" s="23">
        <v>0</v>
      </c>
      <c r="K227" s="23">
        <v>0</v>
      </c>
      <c r="L227" s="23">
        <v>0</v>
      </c>
      <c r="M227" s="23">
        <v>0</v>
      </c>
      <c r="N227" s="23">
        <v>0</v>
      </c>
      <c r="O227" s="23">
        <v>0</v>
      </c>
      <c r="P227" s="23">
        <v>0</v>
      </c>
      <c r="Q227" s="23">
        <v>0</v>
      </c>
      <c r="R227" s="23">
        <v>0</v>
      </c>
      <c r="S227" s="23">
        <v>0</v>
      </c>
      <c r="T227" s="23">
        <v>0</v>
      </c>
      <c r="U227" s="23">
        <v>0</v>
      </c>
      <c r="V227" s="23">
        <v>0</v>
      </c>
    </row>
    <row r="228" spans="1:22">
      <c r="A228" s="18" t="str">
        <f t="shared" si="90"/>
        <v>DIST_POLES</v>
      </c>
      <c r="B228" s="18" t="str">
        <f>$B$7</f>
        <v>SUBTRAN</v>
      </c>
      <c r="C228" s="22"/>
      <c r="D228" s="23">
        <f t="shared" si="89"/>
        <v>0</v>
      </c>
      <c r="E228" s="23">
        <v>0</v>
      </c>
      <c r="F228" s="23">
        <v>0</v>
      </c>
      <c r="G228" s="23">
        <v>0</v>
      </c>
      <c r="H228" s="23">
        <v>0</v>
      </c>
      <c r="I228" s="23">
        <v>0</v>
      </c>
      <c r="J228" s="23">
        <v>0</v>
      </c>
      <c r="K228" s="23">
        <v>0</v>
      </c>
      <c r="L228" s="23">
        <v>0</v>
      </c>
      <c r="M228" s="23">
        <v>0</v>
      </c>
      <c r="N228" s="23">
        <v>0</v>
      </c>
      <c r="O228" s="23">
        <v>0</v>
      </c>
      <c r="P228" s="23">
        <v>0</v>
      </c>
      <c r="Q228" s="23">
        <v>0</v>
      </c>
      <c r="R228" s="23">
        <v>0</v>
      </c>
      <c r="S228" s="23">
        <v>0</v>
      </c>
      <c r="T228" s="23">
        <v>0</v>
      </c>
      <c r="U228" s="23">
        <v>0</v>
      </c>
      <c r="V228" s="23">
        <v>0</v>
      </c>
    </row>
    <row r="229" spans="1:22">
      <c r="A229" s="18" t="str">
        <f t="shared" si="90"/>
        <v>DIST_POLES</v>
      </c>
      <c r="B229" s="18" t="str">
        <f>$B$8</f>
        <v>DISTPRI</v>
      </c>
      <c r="C229" s="22"/>
      <c r="D229" s="23">
        <f t="shared" si="89"/>
        <v>0.56689999999999985</v>
      </c>
      <c r="E229" s="134">
        <f>$C223*E223</f>
        <v>0.37888344858396694</v>
      </c>
      <c r="F229" s="23">
        <f t="shared" ref="F229:V229" si="91">$C223*F223</f>
        <v>1.7859576677010259E-2</v>
      </c>
      <c r="G229" s="23">
        <f t="shared" si="91"/>
        <v>6.4849219016477888E-2</v>
      </c>
      <c r="H229" s="23">
        <f t="shared" si="91"/>
        <v>2.004178306211097E-3</v>
      </c>
      <c r="I229" s="23">
        <f>$C223*I223</f>
        <v>0</v>
      </c>
      <c r="J229" s="23">
        <f t="shared" si="91"/>
        <v>4.86255795880415E-2</v>
      </c>
      <c r="K229" s="23">
        <f t="shared" si="91"/>
        <v>9.0565174704833242E-3</v>
      </c>
      <c r="L229" s="23">
        <f t="shared" si="91"/>
        <v>0</v>
      </c>
      <c r="M229" s="23">
        <f>$C223*M223</f>
        <v>0</v>
      </c>
      <c r="N229" s="23">
        <f>$C223*N223</f>
        <v>1.7334719466468476E-3</v>
      </c>
      <c r="O229" s="23">
        <f t="shared" si="91"/>
        <v>2.7956979919176502E-2</v>
      </c>
      <c r="P229" s="23">
        <f t="shared" si="91"/>
        <v>0</v>
      </c>
      <c r="Q229" s="23">
        <f>$C223*Q223</f>
        <v>0</v>
      </c>
      <c r="R229" s="23">
        <f t="shared" si="91"/>
        <v>1.4662846864210833E-2</v>
      </c>
      <c r="S229" s="23">
        <f t="shared" si="91"/>
        <v>2.446336835954609E-4</v>
      </c>
      <c r="T229" s="23">
        <f t="shared" si="91"/>
        <v>1.9819427399685985E-4</v>
      </c>
      <c r="U229" s="23">
        <f>$C223*U223</f>
        <v>6.789860476672532E-4</v>
      </c>
      <c r="V229" s="23">
        <f t="shared" si="91"/>
        <v>1.4636762251515024E-4</v>
      </c>
    </row>
    <row r="230" spans="1:22">
      <c r="A230" s="18" t="str">
        <f t="shared" si="90"/>
        <v>DIST_POLES</v>
      </c>
      <c r="B230" s="18" t="str">
        <f>$B$9</f>
        <v>DISTSEC</v>
      </c>
      <c r="C230" s="22"/>
      <c r="D230" s="23">
        <f t="shared" si="89"/>
        <v>0.43309999999999993</v>
      </c>
      <c r="E230" s="134">
        <f>$C224*E224</f>
        <v>0.32382949868960464</v>
      </c>
      <c r="F230" s="23">
        <f t="shared" ref="F230:V230" si="92">$C224*F224</f>
        <v>1.5611923339321316E-2</v>
      </c>
      <c r="G230" s="23">
        <f t="shared" si="92"/>
        <v>4.7107678787511896E-2</v>
      </c>
      <c r="H230" s="23">
        <f t="shared" si="92"/>
        <v>0</v>
      </c>
      <c r="I230" s="23">
        <f>$C224*I224</f>
        <v>0</v>
      </c>
      <c r="J230" s="23">
        <f t="shared" si="92"/>
        <v>3.0017196277701785E-2</v>
      </c>
      <c r="K230" s="23">
        <f t="shared" si="92"/>
        <v>0</v>
      </c>
      <c r="L230" s="23">
        <f t="shared" si="92"/>
        <v>0</v>
      </c>
      <c r="M230" s="23">
        <f>$C224*M224</f>
        <v>0</v>
      </c>
      <c r="N230" s="23">
        <f>$C224*N224</f>
        <v>8.1160201528125719E-4</v>
      </c>
      <c r="O230" s="23">
        <f t="shared" si="92"/>
        <v>0</v>
      </c>
      <c r="P230" s="23">
        <f t="shared" si="92"/>
        <v>0</v>
      </c>
      <c r="Q230" s="23">
        <f>$C224*Q224</f>
        <v>0</v>
      </c>
      <c r="R230" s="23">
        <f t="shared" si="92"/>
        <v>1.107166553187495E-2</v>
      </c>
      <c r="S230" s="23">
        <f t="shared" si="92"/>
        <v>0</v>
      </c>
      <c r="T230" s="23">
        <f t="shared" si="92"/>
        <v>1.1489102938645745E-4</v>
      </c>
      <c r="U230" s="23">
        <f>$C224*U224</f>
        <v>3.900992336244794E-3</v>
      </c>
      <c r="V230" s="23">
        <f t="shared" si="92"/>
        <v>6.3455199307289574E-4</v>
      </c>
    </row>
    <row r="231" spans="1:22">
      <c r="A231" s="18" t="str">
        <f t="shared" si="90"/>
        <v>DIST_POLES</v>
      </c>
      <c r="B231" s="18" t="str">
        <f>$B$10</f>
        <v>ENERGY</v>
      </c>
      <c r="C231" s="22"/>
      <c r="D231" s="23">
        <f t="shared" si="89"/>
        <v>0</v>
      </c>
      <c r="E231" s="23">
        <v>0</v>
      </c>
      <c r="F231" s="23">
        <v>0</v>
      </c>
      <c r="G231" s="23">
        <v>0</v>
      </c>
      <c r="H231" s="23">
        <v>0</v>
      </c>
      <c r="I231" s="23">
        <v>0</v>
      </c>
      <c r="J231" s="23">
        <v>0</v>
      </c>
      <c r="K231" s="23">
        <v>0</v>
      </c>
      <c r="L231" s="23">
        <v>0</v>
      </c>
      <c r="M231" s="23">
        <v>0</v>
      </c>
      <c r="N231" s="23">
        <v>0</v>
      </c>
      <c r="O231" s="23">
        <v>0</v>
      </c>
      <c r="P231" s="23">
        <v>0</v>
      </c>
      <c r="Q231" s="23">
        <v>0</v>
      </c>
      <c r="R231" s="23">
        <v>0</v>
      </c>
      <c r="S231" s="23">
        <v>0</v>
      </c>
      <c r="T231" s="23">
        <v>0</v>
      </c>
      <c r="U231" s="23">
        <v>0</v>
      </c>
      <c r="V231" s="23">
        <v>0</v>
      </c>
    </row>
    <row r="232" spans="1:22">
      <c r="A232" s="18" t="str">
        <f t="shared" si="90"/>
        <v>DIST_POLES</v>
      </c>
      <c r="B232" s="18" t="str">
        <f>$B$11</f>
        <v>CUSTOMER</v>
      </c>
      <c r="C232" s="22"/>
      <c r="D232" s="23">
        <f t="shared" si="89"/>
        <v>0</v>
      </c>
      <c r="E232" s="23">
        <v>0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23">
        <v>0</v>
      </c>
      <c r="Q232" s="23">
        <v>0</v>
      </c>
      <c r="R232" s="23">
        <v>0</v>
      </c>
      <c r="S232" s="23">
        <v>0</v>
      </c>
      <c r="T232" s="23">
        <v>0</v>
      </c>
      <c r="U232" s="23">
        <v>0</v>
      </c>
      <c r="V232" s="23">
        <v>0</v>
      </c>
    </row>
    <row r="233" spans="1:22">
      <c r="A233" s="18" t="str">
        <f t="shared" si="90"/>
        <v>DIST_POLES</v>
      </c>
      <c r="B233" s="18" t="str">
        <f>$B$12</f>
        <v>TOTAL</v>
      </c>
      <c r="C233" s="22"/>
      <c r="D233" s="23">
        <f t="shared" si="89"/>
        <v>1</v>
      </c>
      <c r="E233" s="23">
        <f>SUM(E226:E232)</f>
        <v>0.70271294727357159</v>
      </c>
      <c r="F233" s="23">
        <f t="shared" ref="F233:V233" si="93">SUM(F226:F232)</f>
        <v>3.3471500016331576E-2</v>
      </c>
      <c r="G233" s="23">
        <f t="shared" si="93"/>
        <v>0.11195689780398979</v>
      </c>
      <c r="H233" s="23">
        <f t="shared" si="93"/>
        <v>2.004178306211097E-3</v>
      </c>
      <c r="I233" s="23">
        <f t="shared" si="93"/>
        <v>0</v>
      </c>
      <c r="J233" s="23">
        <f t="shared" si="93"/>
        <v>7.8642775865743281E-2</v>
      </c>
      <c r="K233" s="23">
        <f t="shared" si="93"/>
        <v>9.0565174704833242E-3</v>
      </c>
      <c r="L233" s="23">
        <f t="shared" si="93"/>
        <v>0</v>
      </c>
      <c r="M233" s="23">
        <f>SUM(M226:M232)</f>
        <v>0</v>
      </c>
      <c r="N233" s="23">
        <f>SUM(N226:N232)</f>
        <v>2.545073961928105E-3</v>
      </c>
      <c r="O233" s="23">
        <f t="shared" si="93"/>
        <v>2.7956979919176502E-2</v>
      </c>
      <c r="P233" s="23">
        <f t="shared" si="93"/>
        <v>0</v>
      </c>
      <c r="Q233" s="23">
        <f t="shared" si="93"/>
        <v>0</v>
      </c>
      <c r="R233" s="23">
        <f t="shared" si="93"/>
        <v>2.5734512396085783E-2</v>
      </c>
      <c r="S233" s="23">
        <f t="shared" si="93"/>
        <v>2.446336835954609E-4</v>
      </c>
      <c r="T233" s="23">
        <f t="shared" si="93"/>
        <v>3.1308530338331733E-4</v>
      </c>
      <c r="U233" s="23">
        <f t="shared" si="93"/>
        <v>4.5799783839120473E-3</v>
      </c>
      <c r="V233" s="23">
        <f t="shared" si="93"/>
        <v>7.8091961558804596E-4</v>
      </c>
    </row>
    <row r="234" spans="1:22"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</row>
    <row r="235" spans="1:22">
      <c r="A235" s="18" t="str">
        <f>A48</f>
        <v>DIST_CPD</v>
      </c>
      <c r="B235" s="18" t="str">
        <f>B48</f>
        <v>DISTPRI</v>
      </c>
      <c r="C235" s="157">
        <v>0.83320000000000005</v>
      </c>
      <c r="D235" s="23">
        <f>SUM(E235:V235)</f>
        <v>1</v>
      </c>
      <c r="E235" s="23">
        <f t="shared" ref="E235:V235" si="94">E48</f>
        <v>0.66834265052737163</v>
      </c>
      <c r="F235" s="23">
        <f t="shared" si="94"/>
        <v>3.150392781268347E-2</v>
      </c>
      <c r="G235" s="23">
        <f t="shared" si="94"/>
        <v>0.11439269538980049</v>
      </c>
      <c r="H235" s="23">
        <f t="shared" si="94"/>
        <v>3.535329522333916E-3</v>
      </c>
      <c r="I235" s="23">
        <f t="shared" si="94"/>
        <v>0</v>
      </c>
      <c r="J235" s="23">
        <f t="shared" si="94"/>
        <v>8.5774527408787271E-2</v>
      </c>
      <c r="K235" s="23">
        <f t="shared" si="94"/>
        <v>1.5975511501999162E-2</v>
      </c>
      <c r="L235" s="23">
        <f t="shared" si="94"/>
        <v>0</v>
      </c>
      <c r="M235" s="23">
        <f t="shared" si="94"/>
        <v>0</v>
      </c>
      <c r="N235" s="23">
        <f t="shared" si="94"/>
        <v>3.0578090433001372E-3</v>
      </c>
      <c r="O235" s="23">
        <f t="shared" si="94"/>
        <v>4.9315540517157357E-2</v>
      </c>
      <c r="P235" s="23">
        <f t="shared" si="94"/>
        <v>0</v>
      </c>
      <c r="Q235" s="23">
        <f t="shared" si="94"/>
        <v>0</v>
      </c>
      <c r="R235" s="23">
        <f t="shared" si="94"/>
        <v>2.5864961834910626E-2</v>
      </c>
      <c r="S235" s="23">
        <f t="shared" si="94"/>
        <v>4.3152881212817236E-4</v>
      </c>
      <c r="T235" s="23">
        <f t="shared" si="94"/>
        <v>3.496106438469922E-4</v>
      </c>
      <c r="U235" s="23">
        <f t="shared" si="94"/>
        <v>1.1977174945620977E-3</v>
      </c>
      <c r="V235" s="23">
        <f t="shared" si="94"/>
        <v>2.5818949111862806E-4</v>
      </c>
    </row>
    <row r="236" spans="1:22">
      <c r="A236" s="18" t="str">
        <f>A59</f>
        <v>DISTSEC</v>
      </c>
      <c r="B236" s="18" t="str">
        <f>B59</f>
        <v>DISTSEC</v>
      </c>
      <c r="C236" s="157">
        <v>0.1668</v>
      </c>
      <c r="D236" s="23">
        <f>SUM(E236:V236)</f>
        <v>1.0000000000000002</v>
      </c>
      <c r="E236" s="23">
        <f t="shared" ref="E236:V236" si="95">E59</f>
        <v>0.74770145160379742</v>
      </c>
      <c r="F236" s="23">
        <f t="shared" si="95"/>
        <v>3.6046925281277571E-2</v>
      </c>
      <c r="G236" s="23">
        <f t="shared" si="95"/>
        <v>0.10876859567654559</v>
      </c>
      <c r="H236" s="23">
        <f t="shared" si="95"/>
        <v>0</v>
      </c>
      <c r="I236" s="23">
        <f t="shared" si="95"/>
        <v>0</v>
      </c>
      <c r="J236" s="23">
        <f t="shared" si="95"/>
        <v>6.9307772518360164E-2</v>
      </c>
      <c r="K236" s="23">
        <f t="shared" si="95"/>
        <v>0</v>
      </c>
      <c r="L236" s="23">
        <f t="shared" si="95"/>
        <v>0</v>
      </c>
      <c r="M236" s="23">
        <f t="shared" si="95"/>
        <v>0</v>
      </c>
      <c r="N236" s="23">
        <f t="shared" si="95"/>
        <v>1.8739367704485273E-3</v>
      </c>
      <c r="O236" s="23">
        <f t="shared" si="95"/>
        <v>0</v>
      </c>
      <c r="P236" s="23">
        <f t="shared" si="95"/>
        <v>0</v>
      </c>
      <c r="Q236" s="23">
        <f t="shared" si="95"/>
        <v>0</v>
      </c>
      <c r="R236" s="23">
        <f t="shared" si="95"/>
        <v>2.5563762484125951E-2</v>
      </c>
      <c r="S236" s="23">
        <f t="shared" si="95"/>
        <v>0</v>
      </c>
      <c r="T236" s="23">
        <f t="shared" si="95"/>
        <v>2.6527598565333053E-4</v>
      </c>
      <c r="U236" s="23">
        <f t="shared" si="95"/>
        <v>9.0071400051830851E-3</v>
      </c>
      <c r="V236" s="23">
        <f t="shared" si="95"/>
        <v>1.4651396746083948E-3</v>
      </c>
    </row>
    <row r="237" spans="1:22">
      <c r="C237" s="22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</row>
    <row r="238" spans="1:22">
      <c r="A238" s="138" t="s">
        <v>61</v>
      </c>
      <c r="B238" s="18" t="str">
        <f>$B$5</f>
        <v>PRODUCTION</v>
      </c>
      <c r="C238" s="22"/>
      <c r="D238" s="23">
        <f t="shared" ref="D238:D245" si="96">SUM(E238:V238)</f>
        <v>0</v>
      </c>
      <c r="E238" s="23">
        <v>0</v>
      </c>
      <c r="F238" s="23">
        <v>0</v>
      </c>
      <c r="G238" s="23">
        <v>0</v>
      </c>
      <c r="H238" s="23">
        <v>0</v>
      </c>
      <c r="I238" s="23">
        <v>0</v>
      </c>
      <c r="J238" s="23">
        <v>0</v>
      </c>
      <c r="K238" s="23">
        <v>0</v>
      </c>
      <c r="L238" s="23">
        <v>0</v>
      </c>
      <c r="M238" s="23">
        <v>0</v>
      </c>
      <c r="N238" s="23">
        <v>0</v>
      </c>
      <c r="O238" s="23">
        <v>0</v>
      </c>
      <c r="P238" s="23">
        <v>0</v>
      </c>
      <c r="Q238" s="23">
        <v>0</v>
      </c>
      <c r="R238" s="23">
        <v>0</v>
      </c>
      <c r="S238" s="23">
        <v>0</v>
      </c>
      <c r="T238" s="23">
        <v>0</v>
      </c>
      <c r="U238" s="23">
        <v>0</v>
      </c>
      <c r="V238" s="23">
        <v>0</v>
      </c>
    </row>
    <row r="239" spans="1:22">
      <c r="A239" s="18" t="str">
        <f t="shared" ref="A239:A245" si="97">A238</f>
        <v>DIST_OHLINES</v>
      </c>
      <c r="B239" s="18" t="str">
        <f>$B$6</f>
        <v>BULKTRAN</v>
      </c>
      <c r="C239" s="22"/>
      <c r="D239" s="23">
        <f t="shared" si="96"/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3">
        <v>0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</row>
    <row r="240" spans="1:22">
      <c r="A240" s="18" t="str">
        <f t="shared" si="97"/>
        <v>DIST_OHLINES</v>
      </c>
      <c r="B240" s="18" t="str">
        <f>$B$7</f>
        <v>SUBTRAN</v>
      </c>
      <c r="C240" s="22"/>
      <c r="D240" s="23">
        <f t="shared" si="96"/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</row>
    <row r="241" spans="1:22">
      <c r="A241" s="18" t="str">
        <f t="shared" si="97"/>
        <v>DIST_OHLINES</v>
      </c>
      <c r="B241" s="18" t="str">
        <f>$B$8</f>
        <v>DISTPRI</v>
      </c>
      <c r="C241" s="22"/>
      <c r="D241" s="23">
        <f t="shared" si="96"/>
        <v>0.83319999999999983</v>
      </c>
      <c r="E241" s="23">
        <f>$C235*E235</f>
        <v>0.55686309641940612</v>
      </c>
      <c r="F241" s="23">
        <f t="shared" ref="F241:V241" si="98">$C235*F235</f>
        <v>2.6249072653527869E-2</v>
      </c>
      <c r="G241" s="23">
        <f t="shared" si="98"/>
        <v>9.5311993798781774E-2</v>
      </c>
      <c r="H241" s="23">
        <f t="shared" si="98"/>
        <v>2.9456365580086191E-3</v>
      </c>
      <c r="I241" s="23">
        <f>$C235*I235</f>
        <v>0</v>
      </c>
      <c r="J241" s="23">
        <f t="shared" si="98"/>
        <v>7.1467336237001564E-2</v>
      </c>
      <c r="K241" s="23">
        <f t="shared" si="98"/>
        <v>1.3310796183465702E-2</v>
      </c>
      <c r="L241" s="23">
        <f t="shared" si="98"/>
        <v>0</v>
      </c>
      <c r="M241" s="23">
        <f>$C235*M235</f>
        <v>0</v>
      </c>
      <c r="N241" s="23">
        <f>$C235*N235</f>
        <v>2.5477664948776743E-3</v>
      </c>
      <c r="O241" s="23">
        <f t="shared" si="98"/>
        <v>4.1089708358895513E-2</v>
      </c>
      <c r="P241" s="23">
        <f t="shared" si="98"/>
        <v>0</v>
      </c>
      <c r="Q241" s="23">
        <f>$C235*Q235</f>
        <v>0</v>
      </c>
      <c r="R241" s="23">
        <f t="shared" si="98"/>
        <v>2.1550686200847536E-2</v>
      </c>
      <c r="S241" s="23">
        <f t="shared" si="98"/>
        <v>3.5954980626519325E-4</v>
      </c>
      <c r="T241" s="23">
        <f t="shared" si="98"/>
        <v>2.9129558845331392E-4</v>
      </c>
      <c r="U241" s="23">
        <f>$C235*U235</f>
        <v>9.9793821646913979E-4</v>
      </c>
      <c r="V241" s="23">
        <f t="shared" si="98"/>
        <v>2.151234840000409E-4</v>
      </c>
    </row>
    <row r="242" spans="1:22">
      <c r="A242" s="18" t="str">
        <f t="shared" si="97"/>
        <v>DIST_OHLINES</v>
      </c>
      <c r="B242" s="18" t="str">
        <f>$B$9</f>
        <v>DISTSEC</v>
      </c>
      <c r="C242" s="22"/>
      <c r="D242" s="23">
        <f t="shared" si="96"/>
        <v>0.1668</v>
      </c>
      <c r="E242" s="23">
        <f>$C236*E236</f>
        <v>0.12471660212751341</v>
      </c>
      <c r="F242" s="23">
        <f t="shared" ref="F242:V242" si="99">$C236*F236</f>
        <v>6.0126271369170987E-3</v>
      </c>
      <c r="G242" s="23">
        <f t="shared" si="99"/>
        <v>1.8142601758847805E-2</v>
      </c>
      <c r="H242" s="23">
        <f t="shared" si="99"/>
        <v>0</v>
      </c>
      <c r="I242" s="23">
        <f>$C236*I236</f>
        <v>0</v>
      </c>
      <c r="J242" s="23">
        <f t="shared" si="99"/>
        <v>1.1560536456062476E-2</v>
      </c>
      <c r="K242" s="23">
        <f t="shared" si="99"/>
        <v>0</v>
      </c>
      <c r="L242" s="23">
        <f t="shared" si="99"/>
        <v>0</v>
      </c>
      <c r="M242" s="23">
        <f>$C236*M236</f>
        <v>0</v>
      </c>
      <c r="N242" s="23">
        <f>$C236*N236</f>
        <v>3.1257265331081436E-4</v>
      </c>
      <c r="O242" s="23">
        <f t="shared" si="99"/>
        <v>0</v>
      </c>
      <c r="P242" s="23">
        <f t="shared" si="99"/>
        <v>0</v>
      </c>
      <c r="Q242" s="23">
        <f>$C236*Q236</f>
        <v>0</v>
      </c>
      <c r="R242" s="23">
        <f t="shared" si="99"/>
        <v>4.2640355823522092E-3</v>
      </c>
      <c r="S242" s="23">
        <f t="shared" si="99"/>
        <v>0</v>
      </c>
      <c r="T242" s="23">
        <f t="shared" si="99"/>
        <v>4.4248034406975533E-5</v>
      </c>
      <c r="U242" s="23">
        <f>$C236*U236</f>
        <v>1.5023909528645387E-3</v>
      </c>
      <c r="V242" s="23">
        <f t="shared" si="99"/>
        <v>2.4438529772468026E-4</v>
      </c>
    </row>
    <row r="243" spans="1:22">
      <c r="A243" s="18" t="str">
        <f t="shared" si="97"/>
        <v>DIST_OHLINES</v>
      </c>
      <c r="B243" s="18" t="str">
        <f>$B$10</f>
        <v>ENERGY</v>
      </c>
      <c r="C243" s="22"/>
      <c r="D243" s="23">
        <f t="shared" si="96"/>
        <v>0</v>
      </c>
      <c r="E243" s="23">
        <v>0</v>
      </c>
      <c r="F243" s="23">
        <v>0</v>
      </c>
      <c r="G243" s="23">
        <v>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3">
        <v>0</v>
      </c>
      <c r="P243" s="23">
        <v>0</v>
      </c>
      <c r="Q243" s="23">
        <v>0</v>
      </c>
      <c r="R243" s="23">
        <v>0</v>
      </c>
      <c r="S243" s="23">
        <v>0</v>
      </c>
      <c r="T243" s="23">
        <v>0</v>
      </c>
      <c r="U243" s="23">
        <v>0</v>
      </c>
      <c r="V243" s="23">
        <v>0</v>
      </c>
    </row>
    <row r="244" spans="1:22">
      <c r="A244" s="18" t="str">
        <f t="shared" si="97"/>
        <v>DIST_OHLINES</v>
      </c>
      <c r="B244" s="18" t="str">
        <f>$B$11</f>
        <v>CUSTOMER</v>
      </c>
      <c r="C244" s="22"/>
      <c r="D244" s="23">
        <f t="shared" si="96"/>
        <v>0</v>
      </c>
      <c r="E244" s="23">
        <v>0</v>
      </c>
      <c r="F244" s="23">
        <v>0</v>
      </c>
      <c r="G244" s="23">
        <v>0</v>
      </c>
      <c r="H244" s="23">
        <v>0</v>
      </c>
      <c r="I244" s="23">
        <v>0</v>
      </c>
      <c r="J244" s="23">
        <v>0</v>
      </c>
      <c r="K244" s="23">
        <v>0</v>
      </c>
      <c r="L244" s="23">
        <v>0</v>
      </c>
      <c r="M244" s="23">
        <v>0</v>
      </c>
      <c r="N244" s="23">
        <v>0</v>
      </c>
      <c r="O244" s="23">
        <v>0</v>
      </c>
      <c r="P244" s="23">
        <v>0</v>
      </c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</row>
    <row r="245" spans="1:22">
      <c r="A245" s="18" t="str">
        <f t="shared" si="97"/>
        <v>DIST_OHLINES</v>
      </c>
      <c r="B245" s="18" t="str">
        <f>$B$12</f>
        <v>TOTAL</v>
      </c>
      <c r="C245" s="22"/>
      <c r="D245" s="23">
        <f t="shared" si="96"/>
        <v>1</v>
      </c>
      <c r="E245" s="23">
        <f t="shared" ref="E245:V245" si="100">SUM(E238:E244)</f>
        <v>0.68157969854691958</v>
      </c>
      <c r="F245" s="23">
        <f t="shared" si="100"/>
        <v>3.2261699790444964E-2</v>
      </c>
      <c r="G245" s="23">
        <f t="shared" si="100"/>
        <v>0.11345459555762957</v>
      </c>
      <c r="H245" s="23">
        <f t="shared" si="100"/>
        <v>2.9456365580086191E-3</v>
      </c>
      <c r="I245" s="23">
        <f t="shared" si="100"/>
        <v>0</v>
      </c>
      <c r="J245" s="23">
        <f t="shared" si="100"/>
        <v>8.3027872693064039E-2</v>
      </c>
      <c r="K245" s="23">
        <f t="shared" si="100"/>
        <v>1.3310796183465702E-2</v>
      </c>
      <c r="L245" s="23">
        <f t="shared" si="100"/>
        <v>0</v>
      </c>
      <c r="M245" s="23">
        <f>SUM(M238:M244)</f>
        <v>0</v>
      </c>
      <c r="N245" s="23">
        <f>SUM(N238:N244)</f>
        <v>2.8603391481884888E-3</v>
      </c>
      <c r="O245" s="23">
        <f t="shared" si="100"/>
        <v>4.1089708358895513E-2</v>
      </c>
      <c r="P245" s="23">
        <f t="shared" si="100"/>
        <v>0</v>
      </c>
      <c r="Q245" s="23">
        <f t="shared" si="100"/>
        <v>0</v>
      </c>
      <c r="R245" s="23">
        <f t="shared" si="100"/>
        <v>2.5814721783199747E-2</v>
      </c>
      <c r="S245" s="23">
        <f t="shared" si="100"/>
        <v>3.5954980626519325E-4</v>
      </c>
      <c r="T245" s="23">
        <f t="shared" si="100"/>
        <v>3.3554362286028944E-4</v>
      </c>
      <c r="U245" s="23">
        <f t="shared" si="100"/>
        <v>2.5003291693336785E-3</v>
      </c>
      <c r="V245" s="23">
        <f t="shared" si="100"/>
        <v>4.5950878172472116E-4</v>
      </c>
    </row>
    <row r="246" spans="1:22"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</row>
    <row r="247" spans="1:22">
      <c r="A247" s="18" t="str">
        <f>A48</f>
        <v>DIST_CPD</v>
      </c>
      <c r="B247" s="18" t="str">
        <f>B48</f>
        <v>DISTPRI</v>
      </c>
      <c r="C247" s="157">
        <v>0.8095</v>
      </c>
      <c r="D247" s="23">
        <f>SUM(E247:V247)</f>
        <v>1</v>
      </c>
      <c r="E247" s="23">
        <f t="shared" ref="E247:V247" si="101">E48</f>
        <v>0.66834265052737163</v>
      </c>
      <c r="F247" s="23">
        <f t="shared" si="101"/>
        <v>3.150392781268347E-2</v>
      </c>
      <c r="G247" s="23">
        <f t="shared" si="101"/>
        <v>0.11439269538980049</v>
      </c>
      <c r="H247" s="23">
        <f t="shared" si="101"/>
        <v>3.535329522333916E-3</v>
      </c>
      <c r="I247" s="23">
        <f t="shared" si="101"/>
        <v>0</v>
      </c>
      <c r="J247" s="23">
        <f t="shared" si="101"/>
        <v>8.5774527408787271E-2</v>
      </c>
      <c r="K247" s="23">
        <f t="shared" si="101"/>
        <v>1.5975511501999162E-2</v>
      </c>
      <c r="L247" s="23">
        <f t="shared" si="101"/>
        <v>0</v>
      </c>
      <c r="M247" s="23">
        <f t="shared" si="101"/>
        <v>0</v>
      </c>
      <c r="N247" s="23">
        <f t="shared" si="101"/>
        <v>3.0578090433001372E-3</v>
      </c>
      <c r="O247" s="23">
        <f t="shared" si="101"/>
        <v>4.9315540517157357E-2</v>
      </c>
      <c r="P247" s="23">
        <f t="shared" si="101"/>
        <v>0</v>
      </c>
      <c r="Q247" s="23">
        <f t="shared" si="101"/>
        <v>0</v>
      </c>
      <c r="R247" s="23">
        <f t="shared" si="101"/>
        <v>2.5864961834910626E-2</v>
      </c>
      <c r="S247" s="23">
        <f t="shared" si="101"/>
        <v>4.3152881212817236E-4</v>
      </c>
      <c r="T247" s="23">
        <f t="shared" si="101"/>
        <v>3.496106438469922E-4</v>
      </c>
      <c r="U247" s="23">
        <f t="shared" si="101"/>
        <v>1.1977174945620977E-3</v>
      </c>
      <c r="V247" s="23">
        <f t="shared" si="101"/>
        <v>2.5818949111862806E-4</v>
      </c>
    </row>
    <row r="248" spans="1:22">
      <c r="A248" s="18" t="str">
        <f>A59</f>
        <v>DISTSEC</v>
      </c>
      <c r="B248" s="18" t="str">
        <f>B59</f>
        <v>DISTSEC</v>
      </c>
      <c r="C248" s="157">
        <v>0.1905</v>
      </c>
      <c r="D248" s="23">
        <f>SUM(E248:V248)</f>
        <v>1.0000000000000002</v>
      </c>
      <c r="E248" s="23">
        <f t="shared" ref="E248:V248" si="102">E59</f>
        <v>0.74770145160379742</v>
      </c>
      <c r="F248" s="23">
        <f t="shared" si="102"/>
        <v>3.6046925281277571E-2</v>
      </c>
      <c r="G248" s="23">
        <f t="shared" si="102"/>
        <v>0.10876859567654559</v>
      </c>
      <c r="H248" s="23">
        <f t="shared" si="102"/>
        <v>0</v>
      </c>
      <c r="I248" s="23">
        <f t="shared" si="102"/>
        <v>0</v>
      </c>
      <c r="J248" s="23">
        <f t="shared" si="102"/>
        <v>6.9307772518360164E-2</v>
      </c>
      <c r="K248" s="23">
        <f t="shared" si="102"/>
        <v>0</v>
      </c>
      <c r="L248" s="23">
        <f t="shared" si="102"/>
        <v>0</v>
      </c>
      <c r="M248" s="23">
        <f t="shared" si="102"/>
        <v>0</v>
      </c>
      <c r="N248" s="23">
        <f t="shared" si="102"/>
        <v>1.8739367704485273E-3</v>
      </c>
      <c r="O248" s="23">
        <f t="shared" si="102"/>
        <v>0</v>
      </c>
      <c r="P248" s="23">
        <f t="shared" si="102"/>
        <v>0</v>
      </c>
      <c r="Q248" s="23">
        <f t="shared" si="102"/>
        <v>0</v>
      </c>
      <c r="R248" s="23">
        <f t="shared" si="102"/>
        <v>2.5563762484125951E-2</v>
      </c>
      <c r="S248" s="23">
        <f t="shared" si="102"/>
        <v>0</v>
      </c>
      <c r="T248" s="23">
        <f t="shared" si="102"/>
        <v>2.6527598565333053E-4</v>
      </c>
      <c r="U248" s="23">
        <f t="shared" si="102"/>
        <v>9.0071400051830851E-3</v>
      </c>
      <c r="V248" s="23">
        <f t="shared" si="102"/>
        <v>1.4651396746083948E-3</v>
      </c>
    </row>
    <row r="249" spans="1:22">
      <c r="C249" s="22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</row>
    <row r="250" spans="1:22">
      <c r="A250" s="138" t="s">
        <v>62</v>
      </c>
      <c r="B250" s="18" t="str">
        <f>$B$5</f>
        <v>PRODUCTION</v>
      </c>
      <c r="C250" s="22"/>
      <c r="D250" s="23">
        <f t="shared" ref="D250:D257" si="103">SUM(E250:V250)</f>
        <v>0</v>
      </c>
      <c r="E250" s="23">
        <v>0</v>
      </c>
      <c r="F250" s="23">
        <v>0</v>
      </c>
      <c r="G250" s="23">
        <v>0</v>
      </c>
      <c r="H250" s="23">
        <v>0</v>
      </c>
      <c r="I250" s="23">
        <v>0</v>
      </c>
      <c r="J250" s="23">
        <v>0</v>
      </c>
      <c r="K250" s="23">
        <v>0</v>
      </c>
      <c r="L250" s="23">
        <v>0</v>
      </c>
      <c r="M250" s="23">
        <v>0</v>
      </c>
      <c r="N250" s="23">
        <v>0</v>
      </c>
      <c r="O250" s="23">
        <v>0</v>
      </c>
      <c r="P250" s="23">
        <v>0</v>
      </c>
      <c r="Q250" s="23">
        <v>0</v>
      </c>
      <c r="R250" s="23">
        <v>0</v>
      </c>
      <c r="S250" s="23">
        <v>0</v>
      </c>
      <c r="T250" s="23">
        <v>0</v>
      </c>
      <c r="U250" s="23">
        <v>0</v>
      </c>
      <c r="V250" s="23">
        <v>0</v>
      </c>
    </row>
    <row r="251" spans="1:22">
      <c r="A251" s="18" t="str">
        <f t="shared" ref="A251:A257" si="104">A250</f>
        <v>DIST_UGLINES</v>
      </c>
      <c r="B251" s="18" t="str">
        <f>$B$6</f>
        <v>BULKTRAN</v>
      </c>
      <c r="C251" s="22"/>
      <c r="D251" s="23">
        <f t="shared" si="103"/>
        <v>0</v>
      </c>
      <c r="E251" s="23">
        <v>0</v>
      </c>
      <c r="F251" s="23">
        <v>0</v>
      </c>
      <c r="G251" s="23">
        <v>0</v>
      </c>
      <c r="H251" s="23">
        <v>0</v>
      </c>
      <c r="I251" s="23">
        <v>0</v>
      </c>
      <c r="J251" s="23">
        <v>0</v>
      </c>
      <c r="K251" s="23">
        <v>0</v>
      </c>
      <c r="L251" s="23">
        <v>0</v>
      </c>
      <c r="M251" s="23">
        <v>0</v>
      </c>
      <c r="N251" s="23">
        <v>0</v>
      </c>
      <c r="O251" s="23">
        <v>0</v>
      </c>
      <c r="P251" s="23">
        <v>0</v>
      </c>
      <c r="Q251" s="23">
        <v>0</v>
      </c>
      <c r="R251" s="23">
        <v>0</v>
      </c>
      <c r="S251" s="23">
        <v>0</v>
      </c>
      <c r="T251" s="23">
        <v>0</v>
      </c>
      <c r="U251" s="23">
        <v>0</v>
      </c>
      <c r="V251" s="23">
        <v>0</v>
      </c>
    </row>
    <row r="252" spans="1:22">
      <c r="A252" s="18" t="str">
        <f t="shared" si="104"/>
        <v>DIST_UGLINES</v>
      </c>
      <c r="B252" s="18" t="str">
        <f>$B$7</f>
        <v>SUBTRAN</v>
      </c>
      <c r="C252" s="22"/>
      <c r="D252" s="23">
        <f t="shared" si="103"/>
        <v>0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0</v>
      </c>
      <c r="M252" s="23">
        <v>0</v>
      </c>
      <c r="N252" s="23">
        <v>0</v>
      </c>
      <c r="O252" s="23">
        <v>0</v>
      </c>
      <c r="P252" s="23">
        <v>0</v>
      </c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</row>
    <row r="253" spans="1:22">
      <c r="A253" s="18" t="str">
        <f t="shared" si="104"/>
        <v>DIST_UGLINES</v>
      </c>
      <c r="B253" s="18" t="str">
        <f>$B$8</f>
        <v>DISTPRI</v>
      </c>
      <c r="C253" s="22"/>
      <c r="D253" s="23">
        <f t="shared" si="103"/>
        <v>0.80949999999999989</v>
      </c>
      <c r="E253" s="23">
        <f>$C247*E247</f>
        <v>0.54102337560190739</v>
      </c>
      <c r="F253" s="23">
        <f t="shared" ref="F253:V253" si="105">$C247*F247</f>
        <v>2.5502429564367268E-2</v>
      </c>
      <c r="G253" s="23">
        <f t="shared" si="105"/>
        <v>9.2600886918043496E-2</v>
      </c>
      <c r="H253" s="23">
        <f t="shared" si="105"/>
        <v>2.8618492483293051E-3</v>
      </c>
      <c r="I253" s="23">
        <f>$C247*I247</f>
        <v>0</v>
      </c>
      <c r="J253" s="23">
        <f t="shared" si="105"/>
        <v>6.9434479937413293E-2</v>
      </c>
      <c r="K253" s="23">
        <f t="shared" si="105"/>
        <v>1.2932176560868322E-2</v>
      </c>
      <c r="L253" s="23">
        <f t="shared" si="105"/>
        <v>0</v>
      </c>
      <c r="M253" s="23">
        <f>$C247*M247</f>
        <v>0</v>
      </c>
      <c r="N253" s="23">
        <f>$C247*N247</f>
        <v>2.4752964205514609E-3</v>
      </c>
      <c r="O253" s="23">
        <f t="shared" si="105"/>
        <v>3.9920930048638878E-2</v>
      </c>
      <c r="P253" s="23">
        <f t="shared" si="105"/>
        <v>0</v>
      </c>
      <c r="Q253" s="23">
        <f>$C247*Q247</f>
        <v>0</v>
      </c>
      <c r="R253" s="23">
        <f t="shared" si="105"/>
        <v>2.0937686605360151E-2</v>
      </c>
      <c r="S253" s="23">
        <f t="shared" si="105"/>
        <v>3.493225734177555E-4</v>
      </c>
      <c r="T253" s="23">
        <f t="shared" si="105"/>
        <v>2.8300981619414019E-4</v>
      </c>
      <c r="U253" s="23">
        <f>$C247*U247</f>
        <v>9.6955231184801805E-4</v>
      </c>
      <c r="V253" s="23">
        <f t="shared" si="105"/>
        <v>2.090043930605294E-4</v>
      </c>
    </row>
    <row r="254" spans="1:22">
      <c r="A254" s="18" t="str">
        <f t="shared" si="104"/>
        <v>DIST_UGLINES</v>
      </c>
      <c r="B254" s="18" t="str">
        <f>$B$9</f>
        <v>DISTSEC</v>
      </c>
      <c r="C254" s="22"/>
      <c r="D254" s="23">
        <f t="shared" si="103"/>
        <v>0.19049999999999995</v>
      </c>
      <c r="E254" s="23">
        <f>$C248*E248</f>
        <v>0.1424371265305234</v>
      </c>
      <c r="F254" s="23">
        <f t="shared" ref="F254:V254" si="106">$C248*F248</f>
        <v>6.8669392660833774E-3</v>
      </c>
      <c r="G254" s="23">
        <f t="shared" si="106"/>
        <v>2.0720417476381935E-2</v>
      </c>
      <c r="H254" s="23">
        <f t="shared" si="106"/>
        <v>0</v>
      </c>
      <c r="I254" s="23">
        <f>$C248*I248</f>
        <v>0</v>
      </c>
      <c r="J254" s="23">
        <f t="shared" si="106"/>
        <v>1.3203130664747612E-2</v>
      </c>
      <c r="K254" s="23">
        <f t="shared" si="106"/>
        <v>0</v>
      </c>
      <c r="L254" s="23">
        <f t="shared" si="106"/>
        <v>0</v>
      </c>
      <c r="M254" s="23">
        <f>$C248*M248</f>
        <v>0</v>
      </c>
      <c r="N254" s="23">
        <f>$C248*N248</f>
        <v>3.5698495477044448E-4</v>
      </c>
      <c r="O254" s="23">
        <f t="shared" si="106"/>
        <v>0</v>
      </c>
      <c r="P254" s="23">
        <f t="shared" si="106"/>
        <v>0</v>
      </c>
      <c r="Q254" s="23">
        <f>$C248*Q248</f>
        <v>0</v>
      </c>
      <c r="R254" s="23">
        <f t="shared" si="106"/>
        <v>4.869896753225994E-3</v>
      </c>
      <c r="S254" s="23">
        <f t="shared" si="106"/>
        <v>0</v>
      </c>
      <c r="T254" s="23">
        <f t="shared" si="106"/>
        <v>5.0535075266959464E-5</v>
      </c>
      <c r="U254" s="23">
        <f>$C248*U248</f>
        <v>1.7158601709873777E-3</v>
      </c>
      <c r="V254" s="23">
        <f t="shared" si="106"/>
        <v>2.7910910801289923E-4</v>
      </c>
    </row>
    <row r="255" spans="1:22">
      <c r="A255" s="18" t="str">
        <f t="shared" si="104"/>
        <v>DIST_UGLINES</v>
      </c>
      <c r="B255" s="18" t="str">
        <f>$B$10</f>
        <v>ENERGY</v>
      </c>
      <c r="C255" s="22"/>
      <c r="D255" s="23">
        <f t="shared" si="103"/>
        <v>0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0</v>
      </c>
      <c r="K255" s="23">
        <v>0</v>
      </c>
      <c r="L255" s="23">
        <v>0</v>
      </c>
      <c r="M255" s="23">
        <v>0</v>
      </c>
      <c r="N255" s="23">
        <v>0</v>
      </c>
      <c r="O255" s="23">
        <v>0</v>
      </c>
      <c r="P255" s="23">
        <v>0</v>
      </c>
      <c r="Q255" s="23">
        <v>0</v>
      </c>
      <c r="R255" s="23">
        <v>0</v>
      </c>
      <c r="S255" s="23">
        <v>0</v>
      </c>
      <c r="T255" s="23">
        <v>0</v>
      </c>
      <c r="U255" s="23">
        <v>0</v>
      </c>
      <c r="V255" s="23">
        <v>0</v>
      </c>
    </row>
    <row r="256" spans="1:22">
      <c r="A256" s="18" t="str">
        <f t="shared" si="104"/>
        <v>DIST_UGLINES</v>
      </c>
      <c r="B256" s="18" t="str">
        <f>$B$11</f>
        <v>CUSTOMER</v>
      </c>
      <c r="C256" s="22"/>
      <c r="D256" s="23">
        <f t="shared" si="103"/>
        <v>0</v>
      </c>
      <c r="E256" s="23">
        <v>0</v>
      </c>
      <c r="F256" s="23">
        <v>0</v>
      </c>
      <c r="G256" s="23">
        <v>0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23">
        <v>0</v>
      </c>
      <c r="O256" s="23">
        <v>0</v>
      </c>
      <c r="P256" s="23">
        <v>0</v>
      </c>
      <c r="Q256" s="23">
        <v>0</v>
      </c>
      <c r="R256" s="23">
        <v>0</v>
      </c>
      <c r="S256" s="23">
        <v>0</v>
      </c>
      <c r="T256" s="23">
        <v>0</v>
      </c>
      <c r="U256" s="23">
        <v>0</v>
      </c>
      <c r="V256" s="23">
        <v>0</v>
      </c>
    </row>
    <row r="257" spans="1:22">
      <c r="A257" s="18" t="str">
        <f t="shared" si="104"/>
        <v>DIST_UGLINES</v>
      </c>
      <c r="B257" s="18" t="str">
        <f>$B$12</f>
        <v>TOTAL</v>
      </c>
      <c r="C257" s="22"/>
      <c r="D257" s="23">
        <f t="shared" si="103"/>
        <v>1</v>
      </c>
      <c r="E257" s="23">
        <f t="shared" ref="E257:V257" si="107">SUM(E250:E256)</f>
        <v>0.68346050213243081</v>
      </c>
      <c r="F257" s="23">
        <f t="shared" si="107"/>
        <v>3.2369368830450648E-2</v>
      </c>
      <c r="G257" s="23">
        <f t="shared" si="107"/>
        <v>0.11332130439442543</v>
      </c>
      <c r="H257" s="23">
        <f t="shared" si="107"/>
        <v>2.8618492483293051E-3</v>
      </c>
      <c r="I257" s="23">
        <f t="shared" si="107"/>
        <v>0</v>
      </c>
      <c r="J257" s="23">
        <f t="shared" si="107"/>
        <v>8.2637610602160905E-2</v>
      </c>
      <c r="K257" s="23">
        <f t="shared" si="107"/>
        <v>1.2932176560868322E-2</v>
      </c>
      <c r="L257" s="23">
        <f t="shared" si="107"/>
        <v>0</v>
      </c>
      <c r="M257" s="23">
        <f>SUM(M250:M256)</f>
        <v>0</v>
      </c>
      <c r="N257" s="23">
        <f>SUM(N250:N256)</f>
        <v>2.8322813753219054E-3</v>
      </c>
      <c r="O257" s="23">
        <f t="shared" si="107"/>
        <v>3.9920930048638878E-2</v>
      </c>
      <c r="P257" s="23">
        <f t="shared" si="107"/>
        <v>0</v>
      </c>
      <c r="Q257" s="23">
        <f t="shared" si="107"/>
        <v>0</v>
      </c>
      <c r="R257" s="23">
        <f t="shared" si="107"/>
        <v>2.5807583358586145E-2</v>
      </c>
      <c r="S257" s="23">
        <f t="shared" si="107"/>
        <v>3.493225734177555E-4</v>
      </c>
      <c r="T257" s="23">
        <f t="shared" si="107"/>
        <v>3.3354489146109967E-4</v>
      </c>
      <c r="U257" s="23">
        <f t="shared" si="107"/>
        <v>2.6854124828353957E-3</v>
      </c>
      <c r="V257" s="23">
        <f t="shared" si="107"/>
        <v>4.8811350107342861E-4</v>
      </c>
    </row>
    <row r="258" spans="1:22"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</row>
    <row r="259" spans="1:22">
      <c r="A259" s="18" t="str">
        <f>A48</f>
        <v>DIST_CPD</v>
      </c>
      <c r="B259" s="18" t="str">
        <f>B48</f>
        <v>DISTPRI</v>
      </c>
      <c r="C259" s="157">
        <v>0.20175999999999999</v>
      </c>
      <c r="D259" s="23">
        <f>SUM(E259:V259)</f>
        <v>1</v>
      </c>
      <c r="E259" s="23">
        <f t="shared" ref="E259:V259" si="108">E48</f>
        <v>0.66834265052737163</v>
      </c>
      <c r="F259" s="23">
        <f t="shared" si="108"/>
        <v>3.150392781268347E-2</v>
      </c>
      <c r="G259" s="23">
        <f t="shared" si="108"/>
        <v>0.11439269538980049</v>
      </c>
      <c r="H259" s="23">
        <f t="shared" si="108"/>
        <v>3.535329522333916E-3</v>
      </c>
      <c r="I259" s="23">
        <f t="shared" si="108"/>
        <v>0</v>
      </c>
      <c r="J259" s="23">
        <f t="shared" si="108"/>
        <v>8.5774527408787271E-2</v>
      </c>
      <c r="K259" s="23">
        <f t="shared" si="108"/>
        <v>1.5975511501999162E-2</v>
      </c>
      <c r="L259" s="23">
        <f t="shared" si="108"/>
        <v>0</v>
      </c>
      <c r="M259" s="23">
        <f t="shared" si="108"/>
        <v>0</v>
      </c>
      <c r="N259" s="23">
        <f t="shared" si="108"/>
        <v>3.0578090433001372E-3</v>
      </c>
      <c r="O259" s="23">
        <f t="shared" si="108"/>
        <v>4.9315540517157357E-2</v>
      </c>
      <c r="P259" s="23">
        <f t="shared" si="108"/>
        <v>0</v>
      </c>
      <c r="Q259" s="23">
        <f t="shared" si="108"/>
        <v>0</v>
      </c>
      <c r="R259" s="23">
        <f t="shared" si="108"/>
        <v>2.5864961834910626E-2</v>
      </c>
      <c r="S259" s="23">
        <f t="shared" si="108"/>
        <v>4.3152881212817236E-4</v>
      </c>
      <c r="T259" s="23">
        <f t="shared" si="108"/>
        <v>3.496106438469922E-4</v>
      </c>
      <c r="U259" s="23">
        <f t="shared" si="108"/>
        <v>1.1977174945620977E-3</v>
      </c>
      <c r="V259" s="23">
        <f t="shared" si="108"/>
        <v>2.5818949111862806E-4</v>
      </c>
    </row>
    <row r="260" spans="1:22">
      <c r="A260" s="18" t="str">
        <f>A59</f>
        <v>DISTSEC</v>
      </c>
      <c r="B260" s="18" t="str">
        <f>B59</f>
        <v>DISTSEC</v>
      </c>
      <c r="C260" s="157">
        <v>0.79823999999999995</v>
      </c>
      <c r="D260" s="23">
        <f>SUM(E260:V260)</f>
        <v>1.0000000000000002</v>
      </c>
      <c r="E260" s="23">
        <f t="shared" ref="E260:V260" si="109">E59</f>
        <v>0.74770145160379742</v>
      </c>
      <c r="F260" s="23">
        <f t="shared" si="109"/>
        <v>3.6046925281277571E-2</v>
      </c>
      <c r="G260" s="23">
        <f t="shared" si="109"/>
        <v>0.10876859567654559</v>
      </c>
      <c r="H260" s="23">
        <f t="shared" si="109"/>
        <v>0</v>
      </c>
      <c r="I260" s="23">
        <f t="shared" si="109"/>
        <v>0</v>
      </c>
      <c r="J260" s="23">
        <f t="shared" si="109"/>
        <v>6.9307772518360164E-2</v>
      </c>
      <c r="K260" s="23">
        <f t="shared" si="109"/>
        <v>0</v>
      </c>
      <c r="L260" s="23">
        <f t="shared" si="109"/>
        <v>0</v>
      </c>
      <c r="M260" s="23">
        <f t="shared" si="109"/>
        <v>0</v>
      </c>
      <c r="N260" s="23">
        <f t="shared" si="109"/>
        <v>1.8739367704485273E-3</v>
      </c>
      <c r="O260" s="23">
        <f t="shared" si="109"/>
        <v>0</v>
      </c>
      <c r="P260" s="23">
        <f t="shared" si="109"/>
        <v>0</v>
      </c>
      <c r="Q260" s="23">
        <f t="shared" si="109"/>
        <v>0</v>
      </c>
      <c r="R260" s="23">
        <f t="shared" si="109"/>
        <v>2.5563762484125951E-2</v>
      </c>
      <c r="S260" s="23">
        <f t="shared" si="109"/>
        <v>0</v>
      </c>
      <c r="T260" s="23">
        <f t="shared" si="109"/>
        <v>2.6527598565333053E-4</v>
      </c>
      <c r="U260" s="23">
        <f t="shared" si="109"/>
        <v>9.0071400051830851E-3</v>
      </c>
      <c r="V260" s="23">
        <f t="shared" si="109"/>
        <v>1.4651396746083948E-3</v>
      </c>
    </row>
    <row r="261" spans="1:22">
      <c r="C261" s="22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</row>
    <row r="262" spans="1:22">
      <c r="A262" s="138" t="s">
        <v>63</v>
      </c>
      <c r="B262" s="18" t="str">
        <f>$B$5</f>
        <v>PRODUCTION</v>
      </c>
      <c r="C262" s="22"/>
      <c r="D262" s="23">
        <f t="shared" ref="D262:D269" si="110">SUM(E262:V262)</f>
        <v>0</v>
      </c>
      <c r="E262" s="23">
        <v>0</v>
      </c>
      <c r="F262" s="23">
        <v>0</v>
      </c>
      <c r="G262" s="23">
        <v>0</v>
      </c>
      <c r="H262" s="23">
        <v>0</v>
      </c>
      <c r="I262" s="23">
        <v>0</v>
      </c>
      <c r="J262" s="23">
        <v>0</v>
      </c>
      <c r="K262" s="23">
        <v>0</v>
      </c>
      <c r="L262" s="23">
        <v>0</v>
      </c>
      <c r="M262" s="23">
        <v>0</v>
      </c>
      <c r="N262" s="23">
        <v>0</v>
      </c>
      <c r="O262" s="23">
        <v>0</v>
      </c>
      <c r="P262" s="23">
        <v>0</v>
      </c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0</v>
      </c>
    </row>
    <row r="263" spans="1:22">
      <c r="A263" s="18" t="str">
        <f t="shared" ref="A263:A269" si="111">A262</f>
        <v>DIST_TRANSF</v>
      </c>
      <c r="B263" s="18" t="str">
        <f>$B$6</f>
        <v>BULKTRAN</v>
      </c>
      <c r="C263" s="22"/>
      <c r="D263" s="23">
        <f t="shared" si="110"/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</row>
    <row r="264" spans="1:22">
      <c r="A264" s="18" t="str">
        <f t="shared" si="111"/>
        <v>DIST_TRANSF</v>
      </c>
      <c r="B264" s="18" t="str">
        <f>$B$7</f>
        <v>SUBTRAN</v>
      </c>
      <c r="C264" s="22"/>
      <c r="D264" s="23">
        <f t="shared" si="110"/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3">
        <v>0</v>
      </c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</row>
    <row r="265" spans="1:22">
      <c r="A265" s="18" t="str">
        <f t="shared" si="111"/>
        <v>DIST_TRANSF</v>
      </c>
      <c r="B265" s="18" t="str">
        <f>$B$8</f>
        <v>DISTPRI</v>
      </c>
      <c r="C265" s="22"/>
      <c r="D265" s="23">
        <f t="shared" si="110"/>
        <v>0.20176000000000005</v>
      </c>
      <c r="E265" s="23">
        <f>$C259*E259</f>
        <v>0.13484481317040251</v>
      </c>
      <c r="F265" s="23">
        <f t="shared" ref="F265:V265" si="112">$C259*F259</f>
        <v>6.3562324754870168E-3</v>
      </c>
      <c r="G265" s="23">
        <f t="shared" si="112"/>
        <v>2.3079870221846144E-2</v>
      </c>
      <c r="H265" s="23">
        <f t="shared" si="112"/>
        <v>7.1328808442609087E-4</v>
      </c>
      <c r="I265" s="23">
        <f>$C259*I259</f>
        <v>0</v>
      </c>
      <c r="J265" s="23">
        <f t="shared" si="112"/>
        <v>1.7305868649996919E-2</v>
      </c>
      <c r="K265" s="23">
        <f t="shared" si="112"/>
        <v>3.2232192006433507E-3</v>
      </c>
      <c r="L265" s="23">
        <f t="shared" si="112"/>
        <v>0</v>
      </c>
      <c r="M265" s="23">
        <f>$C259*M259</f>
        <v>0</v>
      </c>
      <c r="N265" s="23">
        <f>$C259*N259</f>
        <v>6.1694355257623564E-4</v>
      </c>
      <c r="O265" s="23">
        <f t="shared" si="112"/>
        <v>9.9499034547416675E-3</v>
      </c>
      <c r="P265" s="23">
        <f t="shared" si="112"/>
        <v>0</v>
      </c>
      <c r="Q265" s="23">
        <f>$C259*Q259</f>
        <v>0</v>
      </c>
      <c r="R265" s="23">
        <f t="shared" si="112"/>
        <v>5.2185146998115677E-3</v>
      </c>
      <c r="S265" s="23">
        <f t="shared" si="112"/>
        <v>8.7065253134980053E-5</v>
      </c>
      <c r="T265" s="23">
        <f t="shared" si="112"/>
        <v>7.0537443502569148E-5</v>
      </c>
      <c r="U265" s="23">
        <f>$C259*U259</f>
        <v>2.4165148170284884E-4</v>
      </c>
      <c r="V265" s="23">
        <f t="shared" si="112"/>
        <v>5.2092311728094396E-5</v>
      </c>
    </row>
    <row r="266" spans="1:22">
      <c r="A266" s="18" t="str">
        <f t="shared" si="111"/>
        <v>DIST_TRANSF</v>
      </c>
      <c r="B266" s="18" t="str">
        <f>$B$9</f>
        <v>DISTSEC</v>
      </c>
      <c r="C266" s="22"/>
      <c r="D266" s="23">
        <f t="shared" si="110"/>
        <v>0.79823999999999995</v>
      </c>
      <c r="E266" s="23">
        <f>$C260*E260</f>
        <v>0.59684520672821517</v>
      </c>
      <c r="F266" s="23">
        <f t="shared" ref="F266:V266" si="113">$C260*F260</f>
        <v>2.8774097636527007E-2</v>
      </c>
      <c r="G266" s="23">
        <f t="shared" si="113"/>
        <v>8.6823443812845749E-2</v>
      </c>
      <c r="H266" s="23">
        <f t="shared" si="113"/>
        <v>0</v>
      </c>
      <c r="I266" s="23">
        <f>$C260*I260</f>
        <v>0</v>
      </c>
      <c r="J266" s="23">
        <f t="shared" si="113"/>
        <v>5.5324236335055815E-2</v>
      </c>
      <c r="K266" s="23">
        <f t="shared" si="113"/>
        <v>0</v>
      </c>
      <c r="L266" s="23">
        <f t="shared" si="113"/>
        <v>0</v>
      </c>
      <c r="M266" s="23">
        <f>$C260*M260</f>
        <v>0</v>
      </c>
      <c r="N266" s="23">
        <f>$C260*N260</f>
        <v>1.4958512876428324E-3</v>
      </c>
      <c r="O266" s="23">
        <f t="shared" si="113"/>
        <v>0</v>
      </c>
      <c r="P266" s="23">
        <f t="shared" si="113"/>
        <v>0</v>
      </c>
      <c r="Q266" s="23">
        <f>$C260*Q260</f>
        <v>0</v>
      </c>
      <c r="R266" s="23">
        <f t="shared" si="113"/>
        <v>2.0406017765328698E-2</v>
      </c>
      <c r="S266" s="23">
        <f t="shared" si="113"/>
        <v>0</v>
      </c>
      <c r="T266" s="23">
        <f t="shared" si="113"/>
        <v>2.1175390278791454E-4</v>
      </c>
      <c r="U266" s="23">
        <f>$C260*U260</f>
        <v>7.1898594377373453E-3</v>
      </c>
      <c r="V266" s="23">
        <f t="shared" si="113"/>
        <v>1.169533093859405E-3</v>
      </c>
    </row>
    <row r="267" spans="1:22">
      <c r="A267" s="18" t="str">
        <f t="shared" si="111"/>
        <v>DIST_TRANSF</v>
      </c>
      <c r="B267" s="18" t="str">
        <f>$B$10</f>
        <v>ENERGY</v>
      </c>
      <c r="C267" s="22"/>
      <c r="D267" s="23">
        <f t="shared" si="110"/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3">
        <v>0</v>
      </c>
      <c r="P267" s="23">
        <v>0</v>
      </c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</row>
    <row r="268" spans="1:22">
      <c r="A268" s="18" t="str">
        <f t="shared" si="111"/>
        <v>DIST_TRANSF</v>
      </c>
      <c r="B268" s="18" t="str">
        <f>$B$11</f>
        <v>CUSTOMER</v>
      </c>
      <c r="C268" s="22"/>
      <c r="D268" s="23">
        <f t="shared" si="110"/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</row>
    <row r="269" spans="1:22">
      <c r="A269" s="18" t="str">
        <f t="shared" si="111"/>
        <v>DIST_TRANSF</v>
      </c>
      <c r="B269" s="18" t="str">
        <f>$B$12</f>
        <v>TOTAL</v>
      </c>
      <c r="C269" s="22"/>
      <c r="D269" s="23">
        <f t="shared" si="110"/>
        <v>0.99999999999999989</v>
      </c>
      <c r="E269" s="23">
        <f t="shared" ref="E269:V269" si="114">SUM(E262:E268)</f>
        <v>0.73169001989861771</v>
      </c>
      <c r="F269" s="23">
        <f t="shared" si="114"/>
        <v>3.5130330112014024E-2</v>
      </c>
      <c r="G269" s="23">
        <f t="shared" si="114"/>
        <v>0.10990331403469189</v>
      </c>
      <c r="H269" s="23">
        <f t="shared" si="114"/>
        <v>7.1328808442609087E-4</v>
      </c>
      <c r="I269" s="23">
        <f t="shared" si="114"/>
        <v>0</v>
      </c>
      <c r="J269" s="23">
        <f t="shared" si="114"/>
        <v>7.2630104985052735E-2</v>
      </c>
      <c r="K269" s="23">
        <f t="shared" si="114"/>
        <v>3.2232192006433507E-3</v>
      </c>
      <c r="L269" s="23">
        <f t="shared" si="114"/>
        <v>0</v>
      </c>
      <c r="M269" s="23">
        <f>SUM(M262:M268)</f>
        <v>0</v>
      </c>
      <c r="N269" s="23">
        <f>SUM(N262:N268)</f>
        <v>2.1127948402190682E-3</v>
      </c>
      <c r="O269" s="23">
        <f t="shared" si="114"/>
        <v>9.9499034547416675E-3</v>
      </c>
      <c r="P269" s="23">
        <f t="shared" si="114"/>
        <v>0</v>
      </c>
      <c r="Q269" s="23">
        <f t="shared" si="114"/>
        <v>0</v>
      </c>
      <c r="R269" s="23">
        <f t="shared" si="114"/>
        <v>2.5624532465140265E-2</v>
      </c>
      <c r="S269" s="23">
        <f t="shared" si="114"/>
        <v>8.7065253134980053E-5</v>
      </c>
      <c r="T269" s="23">
        <f t="shared" si="114"/>
        <v>2.822913462904837E-4</v>
      </c>
      <c r="U269" s="23">
        <f t="shared" si="114"/>
        <v>7.4315109194401938E-3</v>
      </c>
      <c r="V269" s="23">
        <f t="shared" si="114"/>
        <v>1.2216254055874994E-3</v>
      </c>
    </row>
    <row r="270" spans="1:22">
      <c r="C270" s="22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</row>
    <row r="271" spans="1:22">
      <c r="A271" s="18" t="s">
        <v>576</v>
      </c>
      <c r="C271" s="22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</row>
    <row r="272" spans="1:22" ht="12.75">
      <c r="A272" s="138" t="s">
        <v>548</v>
      </c>
      <c r="B272" s="18" t="str">
        <f>$B$5</f>
        <v>PRODUCTION</v>
      </c>
      <c r="C272" s="130" t="s">
        <v>578</v>
      </c>
      <c r="D272" s="23">
        <f t="shared" ref="D272:V272" si="115">D26</f>
        <v>0.99999999999999978</v>
      </c>
      <c r="E272" s="23">
        <f t="shared" si="115"/>
        <v>0.49258299045690018</v>
      </c>
      <c r="F272" s="23">
        <f>F26</f>
        <v>2.435013732763805E-2</v>
      </c>
      <c r="G272" s="23">
        <f t="shared" si="115"/>
        <v>8.9193157505646409E-2</v>
      </c>
      <c r="H272" s="23">
        <f t="shared" si="115"/>
        <v>2.8074839270930295E-3</v>
      </c>
      <c r="I272" s="23">
        <f t="shared" si="115"/>
        <v>2.6327685920476382E-4</v>
      </c>
      <c r="J272" s="23">
        <f t="shared" si="115"/>
        <v>6.7800674659926619E-2</v>
      </c>
      <c r="K272" s="23">
        <f t="shared" si="115"/>
        <v>1.2633240990485033E-2</v>
      </c>
      <c r="L272" s="23">
        <f t="shared" si="115"/>
        <v>5.7087263726468785E-3</v>
      </c>
      <c r="M272" s="23">
        <f t="shared" si="115"/>
        <v>2.5671504371235472E-4</v>
      </c>
      <c r="N272" s="23">
        <f t="shared" si="115"/>
        <v>2.3684512263677736E-3</v>
      </c>
      <c r="O272" s="23">
        <f t="shared" si="115"/>
        <v>3.8759300778423753E-2</v>
      </c>
      <c r="P272" s="23">
        <f t="shared" si="115"/>
        <v>0.20484399369001716</v>
      </c>
      <c r="Q272" s="23">
        <f t="shared" si="115"/>
        <v>3.6991430122001623E-2</v>
      </c>
      <c r="R272" s="23">
        <f t="shared" si="115"/>
        <v>2.0821479601917676E-2</v>
      </c>
      <c r="S272" s="23">
        <f t="shared" si="115"/>
        <v>3.4875182441241053E-4</v>
      </c>
      <c r="T272" s="23">
        <f t="shared" si="115"/>
        <v>2.7018961360604304E-4</v>
      </c>
      <c r="U272" s="23">
        <f t="shared" si="115"/>
        <v>0</v>
      </c>
      <c r="V272" s="23">
        <f t="shared" si="115"/>
        <v>0</v>
      </c>
    </row>
    <row r="273" spans="1:22">
      <c r="A273" s="18" t="str">
        <f t="shared" ref="A273:A279" si="116">A272</f>
        <v>TRAN_LSE</v>
      </c>
      <c r="B273" s="18" t="str">
        <f>$B$6</f>
        <v>BULKTRAN</v>
      </c>
      <c r="C273" s="22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</row>
    <row r="274" spans="1:22">
      <c r="A274" s="18" t="str">
        <f t="shared" si="116"/>
        <v>TRAN_LSE</v>
      </c>
      <c r="B274" s="18" t="str">
        <f>$B$7</f>
        <v>SUBTRAN</v>
      </c>
      <c r="C274" s="22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</row>
    <row r="275" spans="1:22">
      <c r="A275" s="18" t="str">
        <f t="shared" si="116"/>
        <v>TRAN_LSE</v>
      </c>
      <c r="B275" s="18" t="str">
        <f>$B$8</f>
        <v>DISTPRI</v>
      </c>
      <c r="C275" s="22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</row>
    <row r="276" spans="1:22">
      <c r="A276" s="18" t="str">
        <f t="shared" si="116"/>
        <v>TRAN_LSE</v>
      </c>
      <c r="B276" s="18" t="str">
        <f>$B$9</f>
        <v>DISTSEC</v>
      </c>
      <c r="C276" s="22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</row>
    <row r="277" spans="1:22">
      <c r="A277" s="18" t="str">
        <f t="shared" si="116"/>
        <v>TRAN_LSE</v>
      </c>
      <c r="B277" s="18" t="str">
        <f>$B$10</f>
        <v>ENERGY</v>
      </c>
      <c r="C277" s="22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</row>
    <row r="278" spans="1:22">
      <c r="A278" s="18" t="str">
        <f t="shared" si="116"/>
        <v>TRAN_LSE</v>
      </c>
      <c r="B278" s="18" t="str">
        <f>$B$11</f>
        <v>CUSTOMER</v>
      </c>
      <c r="C278" s="22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</row>
    <row r="279" spans="1:22">
      <c r="A279" s="18" t="str">
        <f t="shared" si="116"/>
        <v>TRAN_LSE</v>
      </c>
      <c r="B279" s="18" t="str">
        <f>$B$12</f>
        <v>TOTAL</v>
      </c>
      <c r="C279" s="22"/>
      <c r="D279" s="23">
        <f>SUM(D272:D278)</f>
        <v>0.99999999999999978</v>
      </c>
      <c r="E279" s="23">
        <f>SUM(E272:E278)</f>
        <v>0.49258299045690018</v>
      </c>
      <c r="F279" s="23">
        <f t="shared" ref="F279:V279" si="117">SUM(F272:F278)</f>
        <v>2.435013732763805E-2</v>
      </c>
      <c r="G279" s="23">
        <f t="shared" si="117"/>
        <v>8.9193157505646409E-2</v>
      </c>
      <c r="H279" s="23">
        <f t="shared" si="117"/>
        <v>2.8074839270930295E-3</v>
      </c>
      <c r="I279" s="23">
        <f t="shared" si="117"/>
        <v>2.6327685920476382E-4</v>
      </c>
      <c r="J279" s="23">
        <f t="shared" si="117"/>
        <v>6.7800674659926619E-2</v>
      </c>
      <c r="K279" s="23">
        <f t="shared" si="117"/>
        <v>1.2633240990485033E-2</v>
      </c>
      <c r="L279" s="23">
        <f t="shared" si="117"/>
        <v>5.7087263726468785E-3</v>
      </c>
      <c r="M279" s="23">
        <f t="shared" si="117"/>
        <v>2.5671504371235472E-4</v>
      </c>
      <c r="N279" s="23">
        <f t="shared" si="117"/>
        <v>2.3684512263677736E-3</v>
      </c>
      <c r="O279" s="23">
        <f t="shared" si="117"/>
        <v>3.8759300778423753E-2</v>
      </c>
      <c r="P279" s="23">
        <f t="shared" si="117"/>
        <v>0.20484399369001716</v>
      </c>
      <c r="Q279" s="23">
        <f t="shared" si="117"/>
        <v>3.6991430122001623E-2</v>
      </c>
      <c r="R279" s="23">
        <f t="shared" si="117"/>
        <v>2.0821479601917676E-2</v>
      </c>
      <c r="S279" s="23">
        <f t="shared" si="117"/>
        <v>3.4875182441241053E-4</v>
      </c>
      <c r="T279" s="23">
        <f>SUM(T272:T278)</f>
        <v>2.7018961360604304E-4</v>
      </c>
      <c r="U279" s="23">
        <f t="shared" si="117"/>
        <v>0</v>
      </c>
      <c r="V279" s="23">
        <f t="shared" si="117"/>
        <v>0</v>
      </c>
    </row>
    <row r="280" spans="1:22">
      <c r="C280" s="22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</row>
    <row r="281" spans="1:22">
      <c r="A281" s="18" t="s">
        <v>554</v>
      </c>
      <c r="C281" s="22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</row>
    <row r="282" spans="1:22">
      <c r="A282" s="38" t="s">
        <v>316</v>
      </c>
      <c r="B282" s="18" t="str">
        <f>$B$5</f>
        <v>PRODUCTION</v>
      </c>
      <c r="C282" s="22"/>
      <c r="D282" s="24">
        <f ca="1">COSS!H856+COSS!H872+COSS!H864</f>
        <v>223962955.00047705</v>
      </c>
      <c r="E282" s="24">
        <f ca="1">COSS!I856+COSS!I872+COSS!I864</f>
        <v>104791429.36684623</v>
      </c>
      <c r="F282" s="24">
        <f ca="1">COSS!J856+COSS!J872+COSS!J864</f>
        <v>6777470.8662604038</v>
      </c>
      <c r="G282" s="24">
        <f ca="1">COSS!K856+COSS!K872+COSS!K864</f>
        <v>22280788.045929708</v>
      </c>
      <c r="H282" s="24">
        <f ca="1">COSS!L856+COSS!L872+COSS!L864</f>
        <v>594133.81915121013</v>
      </c>
      <c r="I282" s="24">
        <f ca="1">COSS!M856+COSS!M872+COSS!M864</f>
        <v>66139.726901705988</v>
      </c>
      <c r="J282" s="24">
        <f ca="1">COSS!O856+COSS!O872+COSS!O864</f>
        <v>17093224.297191087</v>
      </c>
      <c r="K282" s="24">
        <f ca="1">COSS!P856+COSS!P872+COSS!P864</f>
        <v>3234617.7970331335</v>
      </c>
      <c r="L282" s="24">
        <f ca="1">COSS!Q856+COSS!Q872+COSS!Q864</f>
        <v>1335014.9024945896</v>
      </c>
      <c r="M282" s="24">
        <f ca="1">COSS!R856+COSS!R872+COSS!R864</f>
        <v>43290.496917160883</v>
      </c>
      <c r="N282" s="24">
        <f ca="1">COSS!T856+COSS!T872+COSS!T864</f>
        <v>491332.37110271887</v>
      </c>
      <c r="O282" s="24">
        <f ca="1">COSS!U856+COSS!U872+COSS!U864</f>
        <v>8452634.9307761583</v>
      </c>
      <c r="P282" s="24">
        <f ca="1">COSS!V856+COSS!V872+COSS!V864</f>
        <v>46725395.357051745</v>
      </c>
      <c r="Q282" s="24">
        <f ca="1">COSS!W856+COSS!W872+COSS!W864</f>
        <v>7075241.0369416103</v>
      </c>
      <c r="R282" s="24">
        <f ca="1">COSS!Y856+COSS!Y872+COSS!Y864</f>
        <v>4848678.4558426039</v>
      </c>
      <c r="S282" s="24">
        <f ca="1">COSS!Z856+COSS!Z872+COSS!Z864</f>
        <v>83603.47118301841</v>
      </c>
      <c r="T282" s="24">
        <f ca="1">COSS!AB856+COSS!AB872+COSS!AB864</f>
        <v>69960.058853956638</v>
      </c>
      <c r="U282" s="24">
        <f ca="1">COSS!AC856+COSS!AC872+COSS!AC864</f>
        <v>0</v>
      </c>
      <c r="V282" s="24">
        <f ca="1">COSS!AD856+COSS!AD872+COSS!AD864</f>
        <v>0</v>
      </c>
    </row>
    <row r="283" spans="1:22">
      <c r="B283" s="18" t="str">
        <f>$B$6</f>
        <v>BULKTRAN</v>
      </c>
      <c r="C283" s="22"/>
      <c r="D283" s="24">
        <f ca="1">COSS!H857+COSS!H873+COSS!H865</f>
        <v>-16140187.156579187</v>
      </c>
      <c r="E283" s="24">
        <f ca="1">COSS!I857+COSS!I873+COSS!I865</f>
        <v>-14951191.01689527</v>
      </c>
      <c r="F283" s="24">
        <f ca="1">COSS!J857+COSS!J873+COSS!J865</f>
        <v>92407.966710358392</v>
      </c>
      <c r="G283" s="24">
        <f ca="1">COSS!K857+COSS!K873+COSS!K865</f>
        <v>-73797.155689651147</v>
      </c>
      <c r="H283" s="24">
        <f ca="1">COSS!L857+COSS!L873+COSS!L865</f>
        <v>3579.4183552947652</v>
      </c>
      <c r="I283" s="24">
        <f ca="1">COSS!M857+COSS!M873+COSS!M865</f>
        <v>16096.315583936032</v>
      </c>
      <c r="J283" s="24">
        <f ca="1">COSS!O857+COSS!O873+COSS!O865</f>
        <v>-59375.045730293728</v>
      </c>
      <c r="K283" s="24">
        <f ca="1">COSS!P857+COSS!P873+COSS!P865</f>
        <v>46326.846511648968</v>
      </c>
      <c r="L283" s="24">
        <f ca="1">COSS!Q857+COSS!Q873+COSS!Q865</f>
        <v>35696.310842889012</v>
      </c>
      <c r="M283" s="24">
        <f ca="1">COSS!R857+COSS!R873+COSS!R865</f>
        <v>6768.6716442273464</v>
      </c>
      <c r="N283" s="24">
        <f ca="1">COSS!T857+COSS!T873+COSS!T865</f>
        <v>-36706.116346389463</v>
      </c>
      <c r="O283" s="24">
        <f ca="1">COSS!U857+COSS!U873+COSS!U865</f>
        <v>-249489.57219140301</v>
      </c>
      <c r="P283" s="24">
        <f ca="1">COSS!V857+COSS!V873+COSS!V865</f>
        <v>-845862.97215193324</v>
      </c>
      <c r="Q283" s="24">
        <f ca="1">COSS!W857+COSS!W873+COSS!W865</f>
        <v>18764.192629749654</v>
      </c>
      <c r="R283" s="24">
        <f ca="1">COSS!Y857+COSS!Y873+COSS!Y865</f>
        <v>-140912.84363281005</v>
      </c>
      <c r="S283" s="24">
        <f ca="1">COSS!Z857+COSS!Z873+COSS!Z865</f>
        <v>-6790.6330197043371</v>
      </c>
      <c r="T283" s="24">
        <f ca="1">COSS!AB857+COSS!AB873+COSS!AB865</f>
        <v>4298.4768001617576</v>
      </c>
      <c r="U283" s="24">
        <f ca="1">COSS!AC857+COSS!AC873+COSS!AC865</f>
        <v>0</v>
      </c>
      <c r="V283" s="24">
        <f ca="1">COSS!AD857+COSS!AD873+COSS!AD865</f>
        <v>0</v>
      </c>
    </row>
    <row r="284" spans="1:22">
      <c r="B284" s="18" t="str">
        <f>$B$7</f>
        <v>SUBTRAN</v>
      </c>
      <c r="C284" s="22"/>
      <c r="D284" s="24">
        <f ca="1">COSS!H858+COSS!H874+COSS!H866</f>
        <v>-3475583.3406181047</v>
      </c>
      <c r="E284" s="24">
        <f ca="1">COSS!I858+COSS!I874+COSS!I866</f>
        <v>-3143126.0705013261</v>
      </c>
      <c r="F284" s="24">
        <f ca="1">COSS!J858+COSS!J874+COSS!J866</f>
        <v>16443.457838959788</v>
      </c>
      <c r="G284" s="24">
        <f ca="1">COSS!K858+COSS!K874+COSS!K866</f>
        <v>-22725.715431901044</v>
      </c>
      <c r="H284" s="24">
        <f ca="1">COSS!L858+COSS!L874+COSS!L866</f>
        <v>388.97169679450599</v>
      </c>
      <c r="I284" s="24">
        <f ca="1">COSS!M858+COSS!M874+COSS!M866</f>
        <v>5502.1360933035594</v>
      </c>
      <c r="J284" s="24">
        <f ca="1">COSS!O858+COSS!O874+COSS!O866</f>
        <v>-17660.490190373617</v>
      </c>
      <c r="K284" s="24">
        <f ca="1">COSS!P858+COSS!P874+COSS!P866</f>
        <v>8066.5307448506937</v>
      </c>
      <c r="L284" s="24">
        <f ca="1">COSS!Q858+COSS!Q874+COSS!Q866</f>
        <v>8525.9704090208688</v>
      </c>
      <c r="M284" s="24">
        <f ca="1">COSS!R858+COSS!R874+COSS!R866</f>
        <v>0</v>
      </c>
      <c r="N284" s="24">
        <f ca="1">COSS!T858+COSS!T874+COSS!T866</f>
        <v>-7533.8074077966776</v>
      </c>
      <c r="O284" s="24">
        <f ca="1">COSS!U858+COSS!U874+COSS!U866</f>
        <v>-53225.087269945012</v>
      </c>
      <c r="P284" s="24">
        <f ca="1">COSS!V858+COSS!V874+COSS!V866</f>
        <v>-245646.5996958804</v>
      </c>
      <c r="Q284" s="24">
        <f ca="1">COSS!W858+COSS!W874+COSS!W866</f>
        <v>0</v>
      </c>
      <c r="R284" s="24">
        <f ca="1">COSS!Y858+COSS!Y874+COSS!Y866</f>
        <v>-29321.82965637173</v>
      </c>
      <c r="S284" s="24">
        <f ca="1">COSS!Z858+COSS!Z874+COSS!Z866</f>
        <v>-1352.9318145577076</v>
      </c>
      <c r="T284" s="24">
        <f ca="1">COSS!AB858+COSS!AB874+COSS!AB866</f>
        <v>844.4198961125212</v>
      </c>
      <c r="U284" s="24">
        <f ca="1">COSS!AC858+COSS!AC874+COSS!AC866</f>
        <v>4242.7890488985795</v>
      </c>
      <c r="V284" s="24">
        <f ca="1">COSS!AD858+COSS!AD874+COSS!AD866</f>
        <v>994.91562210793256</v>
      </c>
    </row>
    <row r="285" spans="1:22">
      <c r="B285" s="18" t="str">
        <f>$B$8</f>
        <v>DISTPRI</v>
      </c>
      <c r="C285" s="22"/>
      <c r="D285" s="24">
        <f ca="1">COSS!H859+COSS!H875+COSS!H867</f>
        <v>57899247.994930826</v>
      </c>
      <c r="E285" s="24">
        <f ca="1">COSS!I859+COSS!I875+COSS!I867</f>
        <v>31678135.909632102</v>
      </c>
      <c r="F285" s="24">
        <f ca="1">COSS!J859+COSS!J875+COSS!J867</f>
        <v>2638659.9482259043</v>
      </c>
      <c r="G285" s="24">
        <f ca="1">COSS!K859+COSS!K875+COSS!K867</f>
        <v>9112327.6839847565</v>
      </c>
      <c r="H285" s="24">
        <f ca="1">COSS!L859+COSS!L875+COSS!L867</f>
        <v>283286.17135110934</v>
      </c>
      <c r="I285" s="24">
        <f ca="1">COSS!M859+COSS!M875+COSS!M867</f>
        <v>0</v>
      </c>
      <c r="J285" s="24">
        <f ca="1">COSS!O859+COSS!O875+COSS!O867</f>
        <v>6892750.4033966856</v>
      </c>
      <c r="K285" s="24">
        <f ca="1">COSS!P859+COSS!P875+COSS!P867</f>
        <v>1360642.1461444295</v>
      </c>
      <c r="L285" s="24">
        <f ca="1">COSS!Q859+COSS!Q875+COSS!Q867</f>
        <v>0</v>
      </c>
      <c r="M285" s="24">
        <f ca="1">COSS!R859+COSS!R875+COSS!R867</f>
        <v>0</v>
      </c>
      <c r="N285" s="24">
        <f ca="1">COSS!T859+COSS!T875+COSS!T867</f>
        <v>195938.45674217239</v>
      </c>
      <c r="O285" s="24">
        <f ca="1">COSS!U859+COSS!U875+COSS!U867</f>
        <v>3609604.6547784992</v>
      </c>
      <c r="P285" s="24">
        <f ca="1">COSS!V859+COSS!V875+COSS!V867</f>
        <v>0</v>
      </c>
      <c r="Q285" s="24">
        <f ca="1">COSS!W859+COSS!W875+COSS!W867</f>
        <v>0</v>
      </c>
      <c r="R285" s="24">
        <f ca="1">COSS!Y859+COSS!Y875+COSS!Y867</f>
        <v>1910146.849753038</v>
      </c>
      <c r="S285" s="24">
        <f ca="1">COSS!Z859+COSS!Z875+COSS!Z867</f>
        <v>25945.365974864919</v>
      </c>
      <c r="T285" s="24">
        <f ca="1">COSS!AB859+COSS!AB875+COSS!AB867</f>
        <v>34462.897515547411</v>
      </c>
      <c r="U285" s="24">
        <f ca="1">COSS!AC859+COSS!AC875+COSS!AC867</f>
        <v>129435.42615236792</v>
      </c>
      <c r="V285" s="24">
        <f ca="1">COSS!AD859+COSS!AD875+COSS!AD867</f>
        <v>27912.081279342914</v>
      </c>
    </row>
    <row r="286" spans="1:22">
      <c r="B286" s="18" t="str">
        <f>$B$9</f>
        <v>DISTSEC</v>
      </c>
      <c r="C286" s="22"/>
      <c r="D286" s="24">
        <f ca="1">COSS!H860+COSS!H876+COSS!H868</f>
        <v>24201106.060687777</v>
      </c>
      <c r="E286" s="24">
        <f ca="1">COSS!I860+COSS!I876+COSS!I868</f>
        <v>14868192.93358531</v>
      </c>
      <c r="F286" s="24">
        <f ca="1">COSS!J860+COSS!J876+COSS!J868</f>
        <v>1386757.3854133734</v>
      </c>
      <c r="G286" s="24">
        <f ca="1">COSS!K860+COSS!K876+COSS!K868</f>
        <v>3955653.1644956064</v>
      </c>
      <c r="H286" s="24">
        <f ca="1">COSS!L860+COSS!L876+COSS!L868</f>
        <v>0</v>
      </c>
      <c r="I286" s="24">
        <f ca="1">COSS!M860+COSS!M876+COSS!M868</f>
        <v>0</v>
      </c>
      <c r="J286" s="24">
        <f ca="1">COSS!O860+COSS!O876+COSS!O868</f>
        <v>2541295.607612011</v>
      </c>
      <c r="K286" s="24">
        <f ca="1">COSS!P860+COSS!P876+COSS!P868</f>
        <v>0</v>
      </c>
      <c r="L286" s="24">
        <f ca="1">COSS!Q860+COSS!Q876+COSS!Q868</f>
        <v>0</v>
      </c>
      <c r="M286" s="24">
        <f ca="1">COSS!R860+COSS!R876+COSS!R868</f>
        <v>0</v>
      </c>
      <c r="N286" s="24">
        <f ca="1">COSS!T860+COSS!T876+COSS!T868</f>
        <v>53274.796224058402</v>
      </c>
      <c r="O286" s="24">
        <f ca="1">COSS!U860+COSS!U876+COSS!U868</f>
        <v>0</v>
      </c>
      <c r="P286" s="24">
        <f ca="1">COSS!V860+COSS!V876+COSS!V868</f>
        <v>0</v>
      </c>
      <c r="Q286" s="24">
        <f ca="1">COSS!W860+COSS!W876+COSS!W868</f>
        <v>0</v>
      </c>
      <c r="R286" s="24">
        <f ca="1">COSS!Y860+COSS!Y876+COSS!Y868</f>
        <v>853560.13412597065</v>
      </c>
      <c r="S286" s="24">
        <f ca="1">COSS!Z860+COSS!Z876+COSS!Z868</f>
        <v>0</v>
      </c>
      <c r="T286" s="24">
        <f ca="1">COSS!AB860+COSS!AB876+COSS!AB868</f>
        <v>12189.862439770837</v>
      </c>
      <c r="U286" s="24">
        <f ca="1">COSS!AC860+COSS!AC876+COSS!AC868</f>
        <v>455631.74052543752</v>
      </c>
      <c r="V286" s="24">
        <f ca="1">COSS!AD860+COSS!AD876+COSS!AD868</f>
        <v>74550.436266238714</v>
      </c>
    </row>
    <row r="287" spans="1:22">
      <c r="B287" s="18" t="str">
        <f>$B$10</f>
        <v>ENERGY</v>
      </c>
      <c r="C287" s="22"/>
      <c r="D287" s="24">
        <f ca="1">COSS!H861+COSS!H877+COSS!H869</f>
        <v>190480985.52603143</v>
      </c>
      <c r="E287" s="24">
        <f ca="1">COSS!I861+COSS!I877+COSS!I869</f>
        <v>72199502.185120165</v>
      </c>
      <c r="F287" s="24">
        <f ca="1">COSS!J861+COSS!J877+COSS!J869</f>
        <v>4610883.9768046811</v>
      </c>
      <c r="G287" s="24">
        <f ca="1">COSS!K861+COSS!K877+COSS!K869</f>
        <v>15527666.612248991</v>
      </c>
      <c r="H287" s="24">
        <f ca="1">COSS!L861+COSS!L877+COSS!L869</f>
        <v>445957.05626343965</v>
      </c>
      <c r="I287" s="24">
        <f ca="1">COSS!M861+COSS!M877+COSS!M869</f>
        <v>21077.553626437424</v>
      </c>
      <c r="J287" s="24">
        <f ca="1">COSS!O861+COSS!O877+COSS!O869</f>
        <v>14428470.096385671</v>
      </c>
      <c r="K287" s="24">
        <f ca="1">COSS!P861+COSS!P877+COSS!P869</f>
        <v>2716206.9845400071</v>
      </c>
      <c r="L287" s="24">
        <f ca="1">COSS!Q861+COSS!Q877+COSS!Q869</f>
        <v>1204070.8211626417</v>
      </c>
      <c r="M287" s="24">
        <f ca="1">COSS!R861+COSS!R877+COSS!R869</f>
        <v>56602.622237010321</v>
      </c>
      <c r="N287" s="24">
        <f ca="1">COSS!T861+COSS!T877+COSS!T869</f>
        <v>540058.92529172217</v>
      </c>
      <c r="O287" s="24">
        <f ca="1">COSS!U861+COSS!U877+COSS!U869</f>
        <v>9280451.9630236886</v>
      </c>
      <c r="P287" s="24">
        <f ca="1">COSS!V861+COSS!V877+COSS!V869</f>
        <v>53668499.977801733</v>
      </c>
      <c r="Q287" s="24">
        <f ca="1">COSS!W861+COSS!W877+COSS!W869</f>
        <v>9853945.4160935804</v>
      </c>
      <c r="R287" s="24">
        <f ca="1">COSS!Y861+COSS!Y877+COSS!Y869</f>
        <v>3844435.2133165584</v>
      </c>
      <c r="S287" s="24">
        <f ca="1">COSS!Z861+COSS!Z877+COSS!Z869</f>
        <v>62266.841077716286</v>
      </c>
      <c r="T287" s="24">
        <f ca="1">COSS!AB861+COSS!AB877+COSS!AB869</f>
        <v>71117.2877432159</v>
      </c>
      <c r="U287" s="24">
        <f ca="1">COSS!AC861+COSS!AC877+COSS!AC869</f>
        <v>1652765.4483160379</v>
      </c>
      <c r="V287" s="24">
        <f ca="1">COSS!AD861+COSS!AD877+COSS!AD869</f>
        <v>297006.5449781472</v>
      </c>
    </row>
    <row r="288" spans="1:22">
      <c r="B288" s="18" t="str">
        <f>$B$11</f>
        <v>CUSTOMER</v>
      </c>
      <c r="C288" s="22"/>
      <c r="D288" s="24">
        <f ca="1">COSS!H862+COSS!H878+COSS!H870</f>
        <v>22205980.915070258</v>
      </c>
      <c r="E288" s="24">
        <f ca="1">COSS!I862+COSS!I878+COSS!I870</f>
        <v>10301844.692212822</v>
      </c>
      <c r="F288" s="24">
        <f ca="1">COSS!J862+COSS!J878+COSS!J870</f>
        <v>3053837.3987463205</v>
      </c>
      <c r="G288" s="24">
        <f ca="1">COSS!K862+COSS!K878+COSS!K870</f>
        <v>840044.36446248821</v>
      </c>
      <c r="H288" s="24">
        <f ca="1">COSS!L862+COSS!L878+COSS!L870</f>
        <v>224238.56318215124</v>
      </c>
      <c r="I288" s="24">
        <f ca="1">COSS!M862+COSS!M878+COSS!M870</f>
        <v>50345.267794616841</v>
      </c>
      <c r="J288" s="24">
        <f ca="1">COSS!O862+COSS!O878+COSS!O870</f>
        <v>209778.13133521867</v>
      </c>
      <c r="K288" s="24">
        <f ca="1">COSS!P862+COSS!P878+COSS!P870</f>
        <v>63552.695025932109</v>
      </c>
      <c r="L288" s="24">
        <f ca="1">COSS!Q862+COSS!Q878+COSS!Q870</f>
        <v>137263.99509085907</v>
      </c>
      <c r="M288" s="24">
        <f ca="1">COSS!R862+COSS!R878+COSS!R870</f>
        <v>30063.209201601483</v>
      </c>
      <c r="N288" s="24">
        <f ca="1">COSS!T862+COSS!T878+COSS!T870</f>
        <v>1178.3743935141754</v>
      </c>
      <c r="O288" s="24">
        <f ca="1">COSS!U862+COSS!U878+COSS!U870</f>
        <v>32671.110883001584</v>
      </c>
      <c r="P288" s="24">
        <f ca="1">COSS!V862+COSS!V878+COSS!V870</f>
        <v>175838.23699434203</v>
      </c>
      <c r="Q288" s="24">
        <f ca="1">COSS!W862+COSS!W878+COSS!W870</f>
        <v>33274.354335058335</v>
      </c>
      <c r="R288" s="24">
        <f ca="1">COSS!Y862+COSS!Y878+COSS!Y870</f>
        <v>53446.020251012909</v>
      </c>
      <c r="S288" s="24">
        <f ca="1">COSS!Z862+COSS!Z878+COSS!Z870</f>
        <v>771.88659866246542</v>
      </c>
      <c r="T288" s="24">
        <f ca="1">COSS!AB862+COSS!AB878+COSS!AB870</f>
        <v>1469.9967512349299</v>
      </c>
      <c r="U288" s="24">
        <f ca="1">COSS!AC862+COSS!AC878+COSS!AC870</f>
        <v>5989718.5959572578</v>
      </c>
      <c r="V288" s="24">
        <f ca="1">COSS!AD862+COSS!AD878+COSS!AD870</f>
        <v>1006644.0218541629</v>
      </c>
    </row>
    <row r="289" spans="1:22">
      <c r="B289" s="18" t="str">
        <f>$B$12</f>
        <v>TOTAL</v>
      </c>
      <c r="C289" s="22"/>
      <c r="D289" s="24">
        <f ca="1">COSS!H863+COSS!H879+COSS!H871</f>
        <v>499134505</v>
      </c>
      <c r="E289" s="24">
        <f ca="1">COSS!I863+COSS!I879+COSS!I871</f>
        <v>215744788</v>
      </c>
      <c r="F289" s="24">
        <f ca="1">COSS!J863+COSS!J879+COSS!J871</f>
        <v>18576461</v>
      </c>
      <c r="G289" s="24">
        <f ca="1">COSS!K863+COSS!K879+COSS!K871</f>
        <v>51619957</v>
      </c>
      <c r="H289" s="24">
        <f ca="1">COSS!L863+COSS!L879+COSS!L871</f>
        <v>1551584</v>
      </c>
      <c r="I289" s="24">
        <f ca="1">COSS!M863+COSS!M879+COSS!M871</f>
        <v>159161</v>
      </c>
      <c r="J289" s="24">
        <f ca="1">COSS!O863+COSS!O879+COSS!O871</f>
        <v>41088483</v>
      </c>
      <c r="K289" s="24">
        <f ca="1">COSS!P863+COSS!P879+COSS!P871</f>
        <v>7429413</v>
      </c>
      <c r="L289" s="24">
        <f ca="1">COSS!Q863+COSS!Q879+COSS!Q871</f>
        <v>2720572</v>
      </c>
      <c r="M289" s="24">
        <f ca="1">COSS!R863+COSS!R879+COSS!R871</f>
        <v>136725</v>
      </c>
      <c r="N289" s="24">
        <f ca="1">COSS!T863+COSS!T879+COSS!T871</f>
        <v>1237543</v>
      </c>
      <c r="O289" s="24">
        <f ca="1">COSS!U863+COSS!U879+COSS!U871</f>
        <v>21072648</v>
      </c>
      <c r="P289" s="24">
        <f ca="1">COSS!V863+COSS!V879+COSS!V871</f>
        <v>99478224</v>
      </c>
      <c r="Q289" s="24">
        <f ca="1">COSS!W863+COSS!W879+COSS!W871</f>
        <v>16981225</v>
      </c>
      <c r="R289" s="24">
        <f ca="1">COSS!Y863+COSS!Y879+COSS!Y871</f>
        <v>11340032</v>
      </c>
      <c r="S289" s="24">
        <f ca="1">COSS!Z863+COSS!Z879+COSS!Z871</f>
        <v>164444</v>
      </c>
      <c r="T289" s="24">
        <f ca="1">COSS!AB863+COSS!AB879+COSS!AB871</f>
        <v>194343</v>
      </c>
      <c r="U289" s="24">
        <f ca="1">COSS!AC863+COSS!AC879+COSS!AC871</f>
        <v>8231793.9999999991</v>
      </c>
      <c r="V289" s="24">
        <f ca="1">COSS!AD863+COSS!AD879+COSS!AD871</f>
        <v>1407108</v>
      </c>
    </row>
    <row r="290" spans="1:22">
      <c r="A290" s="131" t="s">
        <v>244</v>
      </c>
      <c r="B290" s="18" t="str">
        <f>$B$5</f>
        <v>PRODUCTION</v>
      </c>
      <c r="C290" s="22"/>
      <c r="D290" s="23">
        <f t="shared" ref="D290:D297" ca="1" si="118">+D282/$D$289</f>
        <v>0.44870260973137299</v>
      </c>
      <c r="E290" s="23">
        <f t="shared" ref="E290:V297" ca="1" si="119">+E282/$D$289</f>
        <v>0.20994627363388998</v>
      </c>
      <c r="F290" s="23">
        <f t="shared" ca="1" si="119"/>
        <v>1.3578445886565994E-2</v>
      </c>
      <c r="G290" s="23">
        <f t="shared" ca="1" si="119"/>
        <v>4.4638845487008971E-2</v>
      </c>
      <c r="H290" s="23">
        <f t="shared" ca="1" si="119"/>
        <v>1.1903280843130854E-3</v>
      </c>
      <c r="I290" s="23">
        <f t="shared" ca="1" si="119"/>
        <v>1.3250882525483985E-4</v>
      </c>
      <c r="J290" s="23">
        <f t="shared" ca="1" si="119"/>
        <v>3.4245727606411598E-2</v>
      </c>
      <c r="K290" s="23">
        <f t="shared" ca="1" si="119"/>
        <v>6.4804531937400992E-3</v>
      </c>
      <c r="L290" s="23">
        <f t="shared" ca="1" si="119"/>
        <v>2.6746596140344767E-3</v>
      </c>
      <c r="M290" s="23">
        <f t="shared" ca="1" si="119"/>
        <v>8.6731124543595482E-5</v>
      </c>
      <c r="N290" s="23">
        <f t="shared" ca="1" si="119"/>
        <v>9.8436867453737518E-4</v>
      </c>
      <c r="O290" s="23">
        <f t="shared" ca="1" si="119"/>
        <v>1.6934583456169112E-2</v>
      </c>
      <c r="P290" s="23">
        <f t="shared" ca="1" si="119"/>
        <v>9.3612833592924508E-2</v>
      </c>
      <c r="Q290" s="23">
        <f t="shared" ca="1" si="119"/>
        <v>1.4175018889831329E-2</v>
      </c>
      <c r="R290" s="23">
        <f t="shared" ca="1" si="119"/>
        <v>9.7141720463557284E-3</v>
      </c>
      <c r="S290" s="23">
        <f t="shared" ca="1" si="119"/>
        <v>1.6749687778651651E-4</v>
      </c>
      <c r="T290" s="23">
        <f t="shared" ca="1" si="119"/>
        <v>1.4016273800577389E-4</v>
      </c>
      <c r="U290" s="23">
        <f t="shared" ca="1" si="119"/>
        <v>0</v>
      </c>
      <c r="V290" s="23">
        <f t="shared" ca="1" si="119"/>
        <v>0</v>
      </c>
    </row>
    <row r="291" spans="1:22">
      <c r="A291" s="18" t="s">
        <v>244</v>
      </c>
      <c r="B291" s="18" t="str">
        <f>$B$6</f>
        <v>BULKTRAN</v>
      </c>
      <c r="C291" s="22"/>
      <c r="D291" s="23">
        <f t="shared" ca="1" si="118"/>
        <v>-3.2336348208543884E-2</v>
      </c>
      <c r="E291" s="23">
        <f t="shared" ref="E291:S291" ca="1" si="120">+E283/$D$289</f>
        <v>-2.995423251072428E-2</v>
      </c>
      <c r="F291" s="23">
        <f t="shared" ca="1" si="120"/>
        <v>1.85136402682396E-4</v>
      </c>
      <c r="G291" s="23">
        <f t="shared" ca="1" si="120"/>
        <v>-1.4785023866392715E-4</v>
      </c>
      <c r="H291" s="23">
        <f t="shared" ca="1" si="120"/>
        <v>7.1712500727529653E-6</v>
      </c>
      <c r="I291" s="23">
        <f t="shared" ca="1" si="120"/>
        <v>3.2248452917387534E-5</v>
      </c>
      <c r="J291" s="23">
        <f t="shared" ca="1" si="120"/>
        <v>-1.1895600311241502E-4</v>
      </c>
      <c r="K291" s="23">
        <f t="shared" ca="1" si="120"/>
        <v>9.28143537414809E-5</v>
      </c>
      <c r="L291" s="23">
        <f t="shared" ca="1" si="120"/>
        <v>7.1516415886513417E-5</v>
      </c>
      <c r="M291" s="23">
        <f t="shared" ca="1" si="120"/>
        <v>1.356081692694707E-5</v>
      </c>
      <c r="N291" s="23">
        <f t="shared" ca="1" si="120"/>
        <v>-7.3539528881878168E-5</v>
      </c>
      <c r="O291" s="23">
        <f t="shared" ca="1" si="120"/>
        <v>-4.9984436998881296E-4</v>
      </c>
      <c r="P291" s="23">
        <f t="shared" ca="1" si="120"/>
        <v>-1.6946593827488108E-3</v>
      </c>
      <c r="Q291" s="23">
        <f t="shared" ca="1" si="120"/>
        <v>3.7593459161373051E-5</v>
      </c>
      <c r="R291" s="23">
        <f t="shared" ca="1" si="120"/>
        <v>-2.8231437061801618E-4</v>
      </c>
      <c r="S291" s="23">
        <f t="shared" ca="1" si="120"/>
        <v>-1.3604815839578827E-5</v>
      </c>
      <c r="T291" s="23">
        <f t="shared" ca="1" si="119"/>
        <v>8.6118606449813711E-6</v>
      </c>
      <c r="U291" s="23">
        <f t="shared" ca="1" si="119"/>
        <v>0</v>
      </c>
      <c r="V291" s="23">
        <f t="shared" ca="1" si="119"/>
        <v>0</v>
      </c>
    </row>
    <row r="292" spans="1:22">
      <c r="A292" s="18" t="s">
        <v>244</v>
      </c>
      <c r="B292" s="18" t="str">
        <f>$B$7</f>
        <v>SUBTRAN</v>
      </c>
      <c r="C292" s="22"/>
      <c r="D292" s="23">
        <f t="shared" ca="1" si="118"/>
        <v>-6.9632199453293752E-3</v>
      </c>
      <c r="E292" s="23">
        <f t="shared" ca="1" si="119"/>
        <v>-6.2971524489202086E-3</v>
      </c>
      <c r="F292" s="23">
        <f t="shared" ca="1" si="119"/>
        <v>3.2943941310889315E-5</v>
      </c>
      <c r="G292" s="23">
        <f t="shared" ca="1" si="119"/>
        <v>-4.5530243259581992E-5</v>
      </c>
      <c r="H292" s="23">
        <f t="shared" ca="1" si="119"/>
        <v>7.7929234083807923E-7</v>
      </c>
      <c r="I292" s="23">
        <f t="shared" ca="1" si="119"/>
        <v>1.1023353501284307E-5</v>
      </c>
      <c r="J292" s="23">
        <f t="shared" ca="1" si="119"/>
        <v>-3.5382226661275633E-5</v>
      </c>
      <c r="K292" s="23">
        <f t="shared" ca="1" si="119"/>
        <v>1.6161036081548187E-5</v>
      </c>
      <c r="L292" s="23">
        <f t="shared" ca="1" si="119"/>
        <v>1.7081508738853607E-5</v>
      </c>
      <c r="M292" s="23">
        <f t="shared" ca="1" si="119"/>
        <v>0</v>
      </c>
      <c r="N292" s="23">
        <f t="shared" ca="1" si="119"/>
        <v>-1.5093741931940124E-5</v>
      </c>
      <c r="O292" s="23">
        <f t="shared" ca="1" si="119"/>
        <v>-1.0663475824005598E-4</v>
      </c>
      <c r="P292" s="23">
        <f t="shared" ca="1" si="119"/>
        <v>-4.9214509763431484E-4</v>
      </c>
      <c r="Q292" s="23">
        <f t="shared" ca="1" si="119"/>
        <v>0</v>
      </c>
      <c r="R292" s="23">
        <f t="shared" ca="1" si="119"/>
        <v>-5.8745346920809911E-5</v>
      </c>
      <c r="S292" s="23">
        <f t="shared" ca="1" si="119"/>
        <v>-2.710555573707948E-6</v>
      </c>
      <c r="T292" s="23">
        <f t="shared" ca="1" si="119"/>
        <v>1.6917682261067509E-6</v>
      </c>
      <c r="U292" s="23">
        <f t="shared" ca="1" si="119"/>
        <v>8.500292018277877E-6</v>
      </c>
      <c r="V292" s="23">
        <f t="shared" ca="1" si="119"/>
        <v>1.9932815947235156E-6</v>
      </c>
    </row>
    <row r="293" spans="1:22">
      <c r="A293" s="18" t="s">
        <v>244</v>
      </c>
      <c r="B293" s="18" t="str">
        <f>$B$8</f>
        <v>DISTPRI</v>
      </c>
      <c r="C293" s="22"/>
      <c r="D293" s="23">
        <f t="shared" ca="1" si="118"/>
        <v>0.11599928960016664</v>
      </c>
      <c r="E293" s="23">
        <f ca="1">+E285/$D$289</f>
        <v>6.3466131057463362E-2</v>
      </c>
      <c r="F293" s="23">
        <f t="shared" ca="1" si="119"/>
        <v>5.2864707244110569E-3</v>
      </c>
      <c r="G293" s="23">
        <f t="shared" ca="1" si="119"/>
        <v>1.8256256765868666E-2</v>
      </c>
      <c r="H293" s="23">
        <f t="shared" ca="1" si="119"/>
        <v>5.6755477434105531E-4</v>
      </c>
      <c r="I293" s="23">
        <f t="shared" ca="1" si="119"/>
        <v>0</v>
      </c>
      <c r="J293" s="23">
        <f t="shared" ca="1" si="119"/>
        <v>1.3809404748318663E-2</v>
      </c>
      <c r="K293" s="23">
        <f t="shared" ca="1" si="119"/>
        <v>2.7260029761805977E-3</v>
      </c>
      <c r="L293" s="23">
        <f t="shared" ca="1" si="119"/>
        <v>0</v>
      </c>
      <c r="M293" s="23">
        <f t="shared" ca="1" si="119"/>
        <v>0</v>
      </c>
      <c r="N293" s="23">
        <f t="shared" ca="1" si="119"/>
        <v>3.9255642472998812E-4</v>
      </c>
      <c r="O293" s="23">
        <f t="shared" ca="1" si="119"/>
        <v>7.2317273572952024E-3</v>
      </c>
      <c r="P293" s="23">
        <f t="shared" ca="1" si="119"/>
        <v>0</v>
      </c>
      <c r="Q293" s="23">
        <f t="shared" ca="1" si="119"/>
        <v>0</v>
      </c>
      <c r="R293" s="23">
        <f t="shared" ca="1" si="119"/>
        <v>3.8269180563925108E-3</v>
      </c>
      <c r="S293" s="23">
        <f t="shared" ca="1" si="119"/>
        <v>5.1980710039000246E-5</v>
      </c>
      <c r="T293" s="23">
        <f t="shared" ca="1" si="119"/>
        <v>6.9045311775324796E-5</v>
      </c>
      <c r="U293" s="23">
        <f t="shared" ca="1" si="119"/>
        <v>2.5931973216792117E-4</v>
      </c>
      <c r="V293" s="23">
        <f t="shared" ca="1" si="119"/>
        <v>5.5920961183284481E-5</v>
      </c>
    </row>
    <row r="294" spans="1:22">
      <c r="A294" s="18" t="s">
        <v>244</v>
      </c>
      <c r="B294" s="18" t="str">
        <f>$B$9</f>
        <v>DISTSEC</v>
      </c>
      <c r="C294" s="22"/>
      <c r="D294" s="23">
        <f t="shared" ca="1" si="118"/>
        <v>4.8486141146839322E-2</v>
      </c>
      <c r="E294" s="23">
        <f t="shared" ca="1" si="119"/>
        <v>2.978794850815876E-2</v>
      </c>
      <c r="F294" s="23">
        <f t="shared" ca="1" si="119"/>
        <v>2.7783240219254593E-3</v>
      </c>
      <c r="G294" s="23">
        <f t="shared" ca="1" si="119"/>
        <v>7.9250244670935072E-3</v>
      </c>
      <c r="H294" s="23">
        <f t="shared" ca="1" si="119"/>
        <v>0</v>
      </c>
      <c r="I294" s="23">
        <f t="shared" ca="1" si="119"/>
        <v>0</v>
      </c>
      <c r="J294" s="23">
        <f t="shared" ca="1" si="119"/>
        <v>5.0914043853009343E-3</v>
      </c>
      <c r="K294" s="23">
        <f t="shared" ca="1" si="119"/>
        <v>0</v>
      </c>
      <c r="L294" s="23">
        <f t="shared" ca="1" si="119"/>
        <v>0</v>
      </c>
      <c r="M294" s="23">
        <f t="shared" ca="1" si="119"/>
        <v>0</v>
      </c>
      <c r="N294" s="23">
        <f t="shared" ca="1" si="119"/>
        <v>1.0673434853809275E-4</v>
      </c>
      <c r="O294" s="23">
        <f t="shared" ca="1" si="119"/>
        <v>0</v>
      </c>
      <c r="P294" s="23">
        <f t="shared" ca="1" si="119"/>
        <v>0</v>
      </c>
      <c r="Q294" s="23">
        <f t="shared" ca="1" si="119"/>
        <v>0</v>
      </c>
      <c r="R294" s="23">
        <f t="shared" ca="1" si="119"/>
        <v>1.7100804003240984E-3</v>
      </c>
      <c r="S294" s="23">
        <f t="shared" ca="1" si="119"/>
        <v>0</v>
      </c>
      <c r="T294" s="23">
        <f t="shared" ca="1" si="119"/>
        <v>2.4421999115791116E-5</v>
      </c>
      <c r="U294" s="23">
        <f t="shared" ca="1" si="119"/>
        <v>9.1284360420131147E-4</v>
      </c>
      <c r="V294" s="23">
        <f t="shared" ca="1" si="119"/>
        <v>1.4935941218136925E-4</v>
      </c>
    </row>
    <row r="295" spans="1:22">
      <c r="A295" s="18" t="s">
        <v>244</v>
      </c>
      <c r="B295" s="18" t="str">
        <f>$B$10</f>
        <v>ENERGY</v>
      </c>
      <c r="C295" s="22"/>
      <c r="D295" s="23">
        <f t="shared" ca="1" si="118"/>
        <v>0.38162255588006572</v>
      </c>
      <c r="E295" s="23">
        <f t="shared" ca="1" si="119"/>
        <v>0.14464939101960134</v>
      </c>
      <c r="F295" s="23">
        <f t="shared" ca="1" si="119"/>
        <v>9.2377584210586311E-3</v>
      </c>
      <c r="G295" s="23">
        <f t="shared" ca="1" si="119"/>
        <v>3.110918290902167E-2</v>
      </c>
      <c r="H295" s="23">
        <f t="shared" ca="1" si="119"/>
        <v>8.934606840363394E-4</v>
      </c>
      <c r="I295" s="23">
        <f t="shared" ca="1" si="119"/>
        <v>4.2228203851459689E-5</v>
      </c>
      <c r="J295" s="23">
        <f t="shared" ca="1" si="119"/>
        <v>2.8906977882416026E-2</v>
      </c>
      <c r="K295" s="23">
        <f t="shared" ca="1" si="119"/>
        <v>5.4418337288463098E-3</v>
      </c>
      <c r="L295" s="23">
        <f t="shared" ca="1" si="119"/>
        <v>2.4123173395168137E-3</v>
      </c>
      <c r="M295" s="23">
        <f t="shared" ca="1" si="119"/>
        <v>1.1340154140818279E-4</v>
      </c>
      <c r="N295" s="23">
        <f t="shared" ca="1" si="119"/>
        <v>1.0819907657791004E-3</v>
      </c>
      <c r="O295" s="23">
        <f t="shared" ca="1" si="119"/>
        <v>1.8593088376095517E-2</v>
      </c>
      <c r="P295" s="23">
        <f t="shared" ca="1" si="119"/>
        <v>0.10752312140352174</v>
      </c>
      <c r="Q295" s="23">
        <f t="shared" ca="1" si="119"/>
        <v>1.9742064147806371E-2</v>
      </c>
      <c r="R295" s="23">
        <f t="shared" ca="1" si="119"/>
        <v>7.702202862766537E-3</v>
      </c>
      <c r="S295" s="23">
        <f t="shared" ca="1" si="119"/>
        <v>1.2474962250449162E-4</v>
      </c>
      <c r="T295" s="23">
        <f t="shared" ca="1" si="119"/>
        <v>1.4248120903445836E-4</v>
      </c>
      <c r="U295" s="23">
        <f t="shared" ca="1" si="119"/>
        <v>3.3112626591824939E-3</v>
      </c>
      <c r="V295" s="23">
        <f t="shared" ca="1" si="119"/>
        <v>5.9504310361822648E-4</v>
      </c>
    </row>
    <row r="296" spans="1:22">
      <c r="A296" s="18" t="s">
        <v>244</v>
      </c>
      <c r="B296" s="18" t="str">
        <f>$B$11</f>
        <v>CUSTOMER</v>
      </c>
      <c r="C296" s="22"/>
      <c r="D296" s="23">
        <f t="shared" ca="1" si="118"/>
        <v>4.4488971795428683E-2</v>
      </c>
      <c r="E296" s="23">
        <f t="shared" ca="1" si="119"/>
        <v>2.0639416007139842E-2</v>
      </c>
      <c r="F296" s="23">
        <f t="shared" ca="1" si="119"/>
        <v>6.1182654538105329E-3</v>
      </c>
      <c r="G296" s="23">
        <f t="shared" ca="1" si="119"/>
        <v>1.6830019885371143E-3</v>
      </c>
      <c r="H296" s="23">
        <f t="shared" ca="1" si="119"/>
        <v>4.4925478189922219E-4</v>
      </c>
      <c r="I296" s="23">
        <f t="shared" ca="1" si="119"/>
        <v>1.008651321242895E-4</v>
      </c>
      <c r="J296" s="23">
        <f t="shared" ca="1" si="119"/>
        <v>4.2028376967290346E-4</v>
      </c>
      <c r="K296" s="23">
        <f t="shared" ca="1" si="119"/>
        <v>1.2732578972061271E-4</v>
      </c>
      <c r="L296" s="23">
        <f t="shared" ca="1" si="119"/>
        <v>2.7500401938924073E-4</v>
      </c>
      <c r="M296" s="23">
        <f t="shared" ca="1" si="119"/>
        <v>6.0230677102961418E-5</v>
      </c>
      <c r="N296" s="23">
        <f t="shared" ca="1" si="119"/>
        <v>2.3608353694445053E-6</v>
      </c>
      <c r="O296" s="23">
        <f t="shared" ca="1" si="119"/>
        <v>6.5455524624573062E-5</v>
      </c>
      <c r="P296" s="23">
        <f t="shared" ca="1" si="119"/>
        <v>3.5228627801306189E-4</v>
      </c>
      <c r="Q296" s="23">
        <f t="shared" ca="1" si="119"/>
        <v>6.6664103566749683E-5</v>
      </c>
      <c r="R296" s="23">
        <f t="shared" ca="1" si="119"/>
        <v>1.0707739039402397E-4</v>
      </c>
      <c r="S296" s="23">
        <f t="shared" ca="1" si="119"/>
        <v>1.5464500869609594E-6</v>
      </c>
      <c r="T296" s="23">
        <f t="shared" ca="1" si="119"/>
        <v>2.9450914262778323E-6</v>
      </c>
      <c r="U296" s="23">
        <f t="shared" ca="1" si="119"/>
        <v>1.2000209434443443E-2</v>
      </c>
      <c r="V296" s="23">
        <f t="shared" ca="1" si="119"/>
        <v>2.0167790681074292E-3</v>
      </c>
    </row>
    <row r="297" spans="1:22">
      <c r="A297" s="18" t="s">
        <v>244</v>
      </c>
      <c r="B297" s="18" t="str">
        <f>$B$12</f>
        <v>TOTAL</v>
      </c>
      <c r="C297" s="22"/>
      <c r="D297" s="23">
        <f t="shared" ca="1" si="118"/>
        <v>1</v>
      </c>
      <c r="E297" s="23">
        <f t="shared" ca="1" si="119"/>
        <v>0.43223777526660873</v>
      </c>
      <c r="F297" s="23">
        <f t="shared" ca="1" si="119"/>
        <v>3.7217344851764957E-2</v>
      </c>
      <c r="G297" s="23">
        <f t="shared" ca="1" si="119"/>
        <v>0.10341893113560642</v>
      </c>
      <c r="H297" s="23">
        <f t="shared" ca="1" si="119"/>
        <v>3.1085488670032939E-3</v>
      </c>
      <c r="I297" s="23">
        <f t="shared" ca="1" si="119"/>
        <v>3.1887396764926118E-4</v>
      </c>
      <c r="J297" s="23">
        <f t="shared" ca="1" si="119"/>
        <v>8.2319460162346425E-2</v>
      </c>
      <c r="K297" s="23">
        <f t="shared" ca="1" si="119"/>
        <v>1.4884591078310645E-2</v>
      </c>
      <c r="L297" s="23">
        <f t="shared" ca="1" si="119"/>
        <v>5.4505788975658977E-3</v>
      </c>
      <c r="M297" s="23">
        <f t="shared" ca="1" si="119"/>
        <v>2.7392415998168669E-4</v>
      </c>
      <c r="N297" s="23">
        <f t="shared" ca="1" si="119"/>
        <v>2.479377778140183E-3</v>
      </c>
      <c r="O297" s="23">
        <f t="shared" ca="1" si="119"/>
        <v>4.2218375585955537E-2</v>
      </c>
      <c r="P297" s="23">
        <f t="shared" ca="1" si="119"/>
        <v>0.19930143679407616</v>
      </c>
      <c r="Q297" s="23">
        <f t="shared" ca="1" si="119"/>
        <v>3.4021340600365831E-2</v>
      </c>
      <c r="R297" s="23">
        <f t="shared" ca="1" si="119"/>
        <v>2.2719391038694071E-2</v>
      </c>
      <c r="S297" s="23">
        <f t="shared" ca="1" si="119"/>
        <v>3.2945828900368251E-4</v>
      </c>
      <c r="T297" s="23">
        <f t="shared" ca="1" si="119"/>
        <v>3.8935997822871411E-4</v>
      </c>
      <c r="U297" s="23">
        <f t="shared" ca="1" si="119"/>
        <v>1.6492135722013447E-2</v>
      </c>
      <c r="V297" s="23">
        <f t="shared" ca="1" si="119"/>
        <v>2.8190958266850336E-3</v>
      </c>
    </row>
    <row r="299" spans="1:22">
      <c r="A299" s="38" t="s">
        <v>130</v>
      </c>
      <c r="B299" s="18" t="str">
        <f>$B$5</f>
        <v>PRODUCTION</v>
      </c>
      <c r="D299" s="24">
        <f>+COSS!H8+COSS!H201</f>
        <v>824295256.99999976</v>
      </c>
      <c r="E299" s="24">
        <f>+COSS!I8+COSS!I201</f>
        <v>457654073.87086165</v>
      </c>
      <c r="F299" s="24">
        <f>+COSS!J8+COSS!J201</f>
        <v>21058895.428154543</v>
      </c>
      <c r="G299" s="24">
        <f>+COSS!K8+COSS!K201</f>
        <v>69374048.141508117</v>
      </c>
      <c r="H299" s="24">
        <f>+COSS!L8+COSS!L201</f>
        <v>1733435.9927262408</v>
      </c>
      <c r="I299" s="24">
        <f>+COSS!M8+COSS!M201</f>
        <v>223144.7675852839</v>
      </c>
      <c r="J299" s="24">
        <f>+COSS!O8+COSS!O201</f>
        <v>52773776.123406693</v>
      </c>
      <c r="K299" s="24">
        <f>+COSS!P8+COSS!P201</f>
        <v>9552153.7546271607</v>
      </c>
      <c r="L299" s="24">
        <f>+COSS!Q8+COSS!Q201</f>
        <v>3694705.6325818794</v>
      </c>
      <c r="M299" s="24">
        <f>+COSS!R8+COSS!R201</f>
        <v>79608.803240937748</v>
      </c>
      <c r="N299" s="24">
        <f>+COSS!T8+COSS!T201</f>
        <v>1675760.0636982475</v>
      </c>
      <c r="O299" s="24">
        <f>+COSS!U8+COSS!U201</f>
        <v>26681013.333280455</v>
      </c>
      <c r="P299" s="24">
        <f>+COSS!V8+COSS!V201</f>
        <v>144696572.66715592</v>
      </c>
      <c r="Q299" s="24">
        <f>+COSS!W8+COSS!W201</f>
        <v>19038112.521970939</v>
      </c>
      <c r="R299" s="24">
        <f>+COSS!Y8+COSS!Y201</f>
        <v>15553965.871535327</v>
      </c>
      <c r="S299" s="24">
        <f>+COSS!Z8+COSS!Z201</f>
        <v>323315.35434502288</v>
      </c>
      <c r="T299" s="24">
        <f>+COSS!AB8+COSS!AB201</f>
        <v>182674.67332152865</v>
      </c>
      <c r="U299" s="24">
        <f>+COSS!AC8+COSS!AC201</f>
        <v>0</v>
      </c>
      <c r="V299" s="24">
        <f>+COSS!AD8+COSS!AD201</f>
        <v>0</v>
      </c>
    </row>
    <row r="300" spans="1:22">
      <c r="B300" s="18" t="str">
        <f>$B$6</f>
        <v>BULKTRAN</v>
      </c>
      <c r="D300" s="24">
        <f>+COSS!H9+COSS!H202</f>
        <v>0</v>
      </c>
      <c r="E300" s="24">
        <f>+COSS!I9+COSS!I202</f>
        <v>0</v>
      </c>
      <c r="F300" s="24">
        <f>+COSS!J9+COSS!J202</f>
        <v>0</v>
      </c>
      <c r="G300" s="24">
        <f>+COSS!K9+COSS!K202</f>
        <v>0</v>
      </c>
      <c r="H300" s="24">
        <f>+COSS!L9+COSS!L202</f>
        <v>0</v>
      </c>
      <c r="I300" s="24">
        <f>+COSS!M9+COSS!M202</f>
        <v>0</v>
      </c>
      <c r="J300" s="24">
        <f>+COSS!O9+COSS!O202</f>
        <v>0</v>
      </c>
      <c r="K300" s="24">
        <f>+COSS!P9+COSS!P202</f>
        <v>0</v>
      </c>
      <c r="L300" s="24">
        <f>+COSS!Q9+COSS!Q202</f>
        <v>0</v>
      </c>
      <c r="M300" s="24">
        <f>+COSS!R9+COSS!R202</f>
        <v>0</v>
      </c>
      <c r="N300" s="24">
        <f>+COSS!T9+COSS!T202</f>
        <v>0</v>
      </c>
      <c r="O300" s="24">
        <f>+COSS!U9+COSS!U202</f>
        <v>0</v>
      </c>
      <c r="P300" s="24">
        <f>+COSS!V9+COSS!V202</f>
        <v>0</v>
      </c>
      <c r="Q300" s="24">
        <f>+COSS!W9+COSS!W202</f>
        <v>0</v>
      </c>
      <c r="R300" s="24">
        <f>+COSS!Y9+COSS!Y202</f>
        <v>0</v>
      </c>
      <c r="S300" s="24">
        <f>+COSS!Z9+COSS!Z202</f>
        <v>0</v>
      </c>
      <c r="T300" s="24">
        <f>+COSS!AB9+COSS!AB202</f>
        <v>0</v>
      </c>
      <c r="U300" s="24">
        <f>+COSS!AC9+COSS!AC202</f>
        <v>0</v>
      </c>
      <c r="V300" s="24">
        <f>+COSS!AD9+COSS!AD202</f>
        <v>0</v>
      </c>
    </row>
    <row r="301" spans="1:22">
      <c r="B301" s="18" t="str">
        <f>$B$7</f>
        <v>SUBTRAN</v>
      </c>
      <c r="D301" s="24">
        <f>+COSS!H10+COSS!H203</f>
        <v>0</v>
      </c>
      <c r="E301" s="24">
        <f>+COSS!I10+COSS!I203</f>
        <v>0</v>
      </c>
      <c r="F301" s="24">
        <f>+COSS!J10+COSS!J203</f>
        <v>0</v>
      </c>
      <c r="G301" s="24">
        <f>+COSS!K10+COSS!K203</f>
        <v>0</v>
      </c>
      <c r="H301" s="24">
        <f>+COSS!L10+COSS!L203</f>
        <v>0</v>
      </c>
      <c r="I301" s="24">
        <f>+COSS!M10+COSS!M203</f>
        <v>0</v>
      </c>
      <c r="J301" s="24">
        <f>+COSS!O10+COSS!O203</f>
        <v>0</v>
      </c>
      <c r="K301" s="24">
        <f>+COSS!P10+COSS!P203</f>
        <v>0</v>
      </c>
      <c r="L301" s="24">
        <f>+COSS!Q10+COSS!Q203</f>
        <v>0</v>
      </c>
      <c r="M301" s="24">
        <f>+COSS!R10+COSS!R203</f>
        <v>0</v>
      </c>
      <c r="N301" s="24">
        <f>+COSS!T10+COSS!T203</f>
        <v>0</v>
      </c>
      <c r="O301" s="24">
        <f>+COSS!U10+COSS!U203</f>
        <v>0</v>
      </c>
      <c r="P301" s="24">
        <f>+COSS!V10+COSS!V203</f>
        <v>0</v>
      </c>
      <c r="Q301" s="24">
        <f>+COSS!W10+COSS!W203</f>
        <v>0</v>
      </c>
      <c r="R301" s="24">
        <f>+COSS!Y10+COSS!Y203</f>
        <v>0</v>
      </c>
      <c r="S301" s="24">
        <f>+COSS!Z10+COSS!Z203</f>
        <v>0</v>
      </c>
      <c r="T301" s="24">
        <f>+COSS!AB10+COSS!AB203</f>
        <v>0</v>
      </c>
      <c r="U301" s="24">
        <f>+COSS!AC10+COSS!AC203</f>
        <v>0</v>
      </c>
      <c r="V301" s="24">
        <f>+COSS!AD10+COSS!AD203</f>
        <v>0</v>
      </c>
    </row>
    <row r="302" spans="1:22">
      <c r="B302" s="18" t="str">
        <f>$B$8</f>
        <v>DISTPRI</v>
      </c>
      <c r="D302" s="24">
        <f>+COSS!H11+COSS!H204</f>
        <v>0</v>
      </c>
      <c r="E302" s="24">
        <f>+COSS!I11+COSS!I204</f>
        <v>0</v>
      </c>
      <c r="F302" s="24">
        <f>+COSS!J11+COSS!J204</f>
        <v>0</v>
      </c>
      <c r="G302" s="24">
        <f>+COSS!K11+COSS!K204</f>
        <v>0</v>
      </c>
      <c r="H302" s="24">
        <f>+COSS!L11+COSS!L204</f>
        <v>0</v>
      </c>
      <c r="I302" s="24">
        <f>+COSS!M11+COSS!M204</f>
        <v>0</v>
      </c>
      <c r="J302" s="24">
        <f>+COSS!O11+COSS!O204</f>
        <v>0</v>
      </c>
      <c r="K302" s="24">
        <f>+COSS!P11+COSS!P204</f>
        <v>0</v>
      </c>
      <c r="L302" s="24">
        <f>+COSS!Q11+COSS!Q204</f>
        <v>0</v>
      </c>
      <c r="M302" s="24">
        <f>+COSS!R11+COSS!R204</f>
        <v>0</v>
      </c>
      <c r="N302" s="24">
        <f>+COSS!T11+COSS!T204</f>
        <v>0</v>
      </c>
      <c r="O302" s="24">
        <f>+COSS!U11+COSS!U204</f>
        <v>0</v>
      </c>
      <c r="P302" s="24">
        <f>+COSS!V11+COSS!V204</f>
        <v>0</v>
      </c>
      <c r="Q302" s="24">
        <f>+COSS!W11+COSS!W204</f>
        <v>0</v>
      </c>
      <c r="R302" s="24">
        <f>+COSS!Y11+COSS!Y204</f>
        <v>0</v>
      </c>
      <c r="S302" s="24">
        <f>+COSS!Z11+COSS!Z204</f>
        <v>0</v>
      </c>
      <c r="T302" s="24">
        <f>+COSS!AB11+COSS!AB204</f>
        <v>0</v>
      </c>
      <c r="U302" s="24">
        <f>+COSS!AC11+COSS!AC204</f>
        <v>0</v>
      </c>
      <c r="V302" s="24">
        <f>+COSS!AD11+COSS!AD204</f>
        <v>0</v>
      </c>
    </row>
    <row r="303" spans="1:22">
      <c r="B303" s="18" t="str">
        <f>$B$9</f>
        <v>DISTSEC</v>
      </c>
      <c r="D303" s="24">
        <f>+COSS!H12+COSS!H205</f>
        <v>0</v>
      </c>
      <c r="E303" s="24">
        <f>+COSS!I12+COSS!I205</f>
        <v>0</v>
      </c>
      <c r="F303" s="24">
        <f>+COSS!J12+COSS!J205</f>
        <v>0</v>
      </c>
      <c r="G303" s="24">
        <f>+COSS!K12+COSS!K205</f>
        <v>0</v>
      </c>
      <c r="H303" s="24">
        <f>+COSS!L12+COSS!L205</f>
        <v>0</v>
      </c>
      <c r="I303" s="24">
        <f>+COSS!M12+COSS!M205</f>
        <v>0</v>
      </c>
      <c r="J303" s="24">
        <f>+COSS!O12+COSS!O205</f>
        <v>0</v>
      </c>
      <c r="K303" s="24">
        <f>+COSS!P12+COSS!P205</f>
        <v>0</v>
      </c>
      <c r="L303" s="24">
        <f>+COSS!Q12+COSS!Q205</f>
        <v>0</v>
      </c>
      <c r="M303" s="24">
        <f>+COSS!R12+COSS!R205</f>
        <v>0</v>
      </c>
      <c r="N303" s="24">
        <f>+COSS!T12+COSS!T205</f>
        <v>0</v>
      </c>
      <c r="O303" s="24">
        <f>+COSS!U12+COSS!U205</f>
        <v>0</v>
      </c>
      <c r="P303" s="24">
        <f>+COSS!V12+COSS!V205</f>
        <v>0</v>
      </c>
      <c r="Q303" s="24">
        <f>+COSS!W12+COSS!W205</f>
        <v>0</v>
      </c>
      <c r="R303" s="24">
        <f>+COSS!Y12+COSS!Y205</f>
        <v>0</v>
      </c>
      <c r="S303" s="24">
        <f>+COSS!Z12+COSS!Z205</f>
        <v>0</v>
      </c>
      <c r="T303" s="24">
        <f>+COSS!AB12+COSS!AB205</f>
        <v>0</v>
      </c>
      <c r="U303" s="24">
        <f>+COSS!AC12+COSS!AC205</f>
        <v>0</v>
      </c>
      <c r="V303" s="24">
        <f>+COSS!AD12+COSS!AD205</f>
        <v>0</v>
      </c>
    </row>
    <row r="304" spans="1:22">
      <c r="B304" s="18" t="str">
        <f>$B$10</f>
        <v>ENERGY</v>
      </c>
      <c r="D304" s="24">
        <f>+COSS!H13+COSS!H206</f>
        <v>0</v>
      </c>
      <c r="E304" s="24">
        <f>+COSS!I13+COSS!I206</f>
        <v>0</v>
      </c>
      <c r="F304" s="24">
        <f>+COSS!J13+COSS!J206</f>
        <v>0</v>
      </c>
      <c r="G304" s="24">
        <f>+COSS!K13+COSS!K206</f>
        <v>0</v>
      </c>
      <c r="H304" s="24">
        <f>+COSS!L13+COSS!L206</f>
        <v>0</v>
      </c>
      <c r="I304" s="24">
        <f>+COSS!M13+COSS!M206</f>
        <v>0</v>
      </c>
      <c r="J304" s="24">
        <f>+COSS!O13+COSS!O206</f>
        <v>0</v>
      </c>
      <c r="K304" s="24">
        <f>+COSS!P13+COSS!P206</f>
        <v>0</v>
      </c>
      <c r="L304" s="24">
        <f>+COSS!Q13+COSS!Q206</f>
        <v>0</v>
      </c>
      <c r="M304" s="24">
        <f>+COSS!R13+COSS!R206</f>
        <v>0</v>
      </c>
      <c r="N304" s="24">
        <f>+COSS!T13+COSS!T206</f>
        <v>0</v>
      </c>
      <c r="O304" s="24">
        <f>+COSS!U13+COSS!U206</f>
        <v>0</v>
      </c>
      <c r="P304" s="24">
        <f>+COSS!V13+COSS!V206</f>
        <v>0</v>
      </c>
      <c r="Q304" s="24">
        <f>+COSS!W13+COSS!W206</f>
        <v>0</v>
      </c>
      <c r="R304" s="24">
        <f>+COSS!Y13+COSS!Y206</f>
        <v>0</v>
      </c>
      <c r="S304" s="24">
        <f>+COSS!Z13+COSS!Z206</f>
        <v>0</v>
      </c>
      <c r="T304" s="24">
        <f>+COSS!AB13+COSS!AB206</f>
        <v>0</v>
      </c>
      <c r="U304" s="24">
        <f>+COSS!AC13+COSS!AC206</f>
        <v>0</v>
      </c>
      <c r="V304" s="24">
        <f>+COSS!AD13+COSS!AD206</f>
        <v>0</v>
      </c>
    </row>
    <row r="305" spans="1:22">
      <c r="B305" s="18" t="str">
        <f>$B$11</f>
        <v>CUSTOMER</v>
      </c>
      <c r="D305" s="24">
        <f>+COSS!H14+COSS!H207</f>
        <v>0</v>
      </c>
      <c r="E305" s="24">
        <f>+COSS!I14+COSS!I207</f>
        <v>0</v>
      </c>
      <c r="F305" s="24">
        <f>+COSS!J14+COSS!J207</f>
        <v>0</v>
      </c>
      <c r="G305" s="24">
        <f>+COSS!K14+COSS!K207</f>
        <v>0</v>
      </c>
      <c r="H305" s="24">
        <f>+COSS!L14+COSS!L207</f>
        <v>0</v>
      </c>
      <c r="I305" s="24">
        <f>+COSS!M14+COSS!M207</f>
        <v>0</v>
      </c>
      <c r="J305" s="24">
        <f>+COSS!O14+COSS!O207</f>
        <v>0</v>
      </c>
      <c r="K305" s="24">
        <f>+COSS!P14+COSS!P207</f>
        <v>0</v>
      </c>
      <c r="L305" s="24">
        <f>+COSS!Q14+COSS!Q207</f>
        <v>0</v>
      </c>
      <c r="M305" s="24">
        <f>+COSS!R14+COSS!R207</f>
        <v>0</v>
      </c>
      <c r="N305" s="24">
        <f>+COSS!T14+COSS!T207</f>
        <v>0</v>
      </c>
      <c r="O305" s="24">
        <f>+COSS!U14+COSS!U207</f>
        <v>0</v>
      </c>
      <c r="P305" s="24">
        <f>+COSS!V14+COSS!V207</f>
        <v>0</v>
      </c>
      <c r="Q305" s="24">
        <f>+COSS!W14+COSS!W207</f>
        <v>0</v>
      </c>
      <c r="R305" s="24">
        <f>+COSS!Y14+COSS!Y207</f>
        <v>0</v>
      </c>
      <c r="S305" s="24">
        <f>+COSS!Z14+COSS!Z207</f>
        <v>0</v>
      </c>
      <c r="T305" s="24">
        <f>+COSS!AB14+COSS!AB207</f>
        <v>0</v>
      </c>
      <c r="U305" s="24">
        <f>+COSS!AC14+COSS!AC207</f>
        <v>0</v>
      </c>
      <c r="V305" s="24">
        <f>+COSS!AD14+COSS!AD207</f>
        <v>0</v>
      </c>
    </row>
    <row r="306" spans="1:22">
      <c r="B306" s="18" t="str">
        <f>$B$12</f>
        <v>TOTAL</v>
      </c>
      <c r="D306" s="24">
        <f>+COSS!H15+COSS!H208</f>
        <v>824295256.99999976</v>
      </c>
      <c r="E306" s="24">
        <f>+COSS!I15+COSS!I208</f>
        <v>457654073.87086165</v>
      </c>
      <c r="F306" s="24">
        <f>+COSS!J15+COSS!J208</f>
        <v>21058895.428154543</v>
      </c>
      <c r="G306" s="24">
        <f>+COSS!K15+COSS!K208</f>
        <v>69374048.141508117</v>
      </c>
      <c r="H306" s="24">
        <f>+COSS!L15+COSS!L208</f>
        <v>1733435.9927262408</v>
      </c>
      <c r="I306" s="24">
        <f>+COSS!M15+COSS!M208</f>
        <v>223144.7675852839</v>
      </c>
      <c r="J306" s="24">
        <f>+COSS!O15+COSS!O208</f>
        <v>52773776.123406693</v>
      </c>
      <c r="K306" s="24">
        <f>+COSS!P15+COSS!P208</f>
        <v>9552153.7546271607</v>
      </c>
      <c r="L306" s="24">
        <f>+COSS!Q15+COSS!Q208</f>
        <v>3694705.6325818794</v>
      </c>
      <c r="M306" s="24">
        <f>+COSS!R15+COSS!R208</f>
        <v>79608.803240937748</v>
      </c>
      <c r="N306" s="24">
        <f>+COSS!T15+COSS!T208</f>
        <v>1675760.0636982475</v>
      </c>
      <c r="O306" s="24">
        <f>+COSS!U15+COSS!U208</f>
        <v>26681013.333280455</v>
      </c>
      <c r="P306" s="24">
        <f>+COSS!V15+COSS!V208</f>
        <v>144696572.66715592</v>
      </c>
      <c r="Q306" s="24">
        <f>+COSS!W15+COSS!W208</f>
        <v>19038112.521970939</v>
      </c>
      <c r="R306" s="24">
        <f>+COSS!Y15+COSS!Y208</f>
        <v>15553965.871535327</v>
      </c>
      <c r="S306" s="24">
        <f>+COSS!Z15+COSS!Z208</f>
        <v>323315.35434502288</v>
      </c>
      <c r="T306" s="24">
        <f>+COSS!AB15+COSS!AB208</f>
        <v>182674.67332152865</v>
      </c>
      <c r="U306" s="24">
        <f>+COSS!AC15+COSS!AC208</f>
        <v>0</v>
      </c>
      <c r="V306" s="24">
        <f>+COSS!AD15+COSS!AD208</f>
        <v>0</v>
      </c>
    </row>
    <row r="307" spans="1:22">
      <c r="A307" s="131" t="s">
        <v>64</v>
      </c>
      <c r="B307" s="18" t="str">
        <f>$B$5</f>
        <v>PRODUCTION</v>
      </c>
      <c r="C307" s="22"/>
      <c r="D307" s="23">
        <f t="shared" ref="D307:D314" si="121">SUM(E307:V307)</f>
        <v>1.0000000000000002</v>
      </c>
      <c r="E307" s="23">
        <f t="shared" ref="E307:V307" si="122">E299/$D306</f>
        <v>0.55520648697710728</v>
      </c>
      <c r="F307" s="23">
        <f t="shared" si="122"/>
        <v>2.554775761393778E-2</v>
      </c>
      <c r="G307" s="23">
        <f t="shared" si="122"/>
        <v>8.416164906006264E-2</v>
      </c>
      <c r="H307" s="23">
        <f t="shared" si="122"/>
        <v>2.1029309316118526E-3</v>
      </c>
      <c r="I307" s="23">
        <f>I299/$D306</f>
        <v>2.7070975562496044E-4</v>
      </c>
      <c r="J307" s="23">
        <f t="shared" si="122"/>
        <v>6.4022904020430038E-2</v>
      </c>
      <c r="K307" s="23">
        <f t="shared" si="122"/>
        <v>1.1588267278635043E-2</v>
      </c>
      <c r="L307" s="23">
        <f t="shared" si="122"/>
        <v>4.4822599683864012E-3</v>
      </c>
      <c r="M307" s="23">
        <f t="shared" si="122"/>
        <v>9.6578019301811623E-5</v>
      </c>
      <c r="N307" s="23">
        <f t="shared" si="122"/>
        <v>2.032960943869956E-3</v>
      </c>
      <c r="O307" s="23">
        <f t="shared" si="122"/>
        <v>3.2368272298915417E-2</v>
      </c>
      <c r="P307" s="23">
        <f t="shared" si="122"/>
        <v>0.17553973705220041</v>
      </c>
      <c r="Q307" s="23">
        <f>Q299/$D306</f>
        <v>2.3096229609836205E-2</v>
      </c>
      <c r="R307" s="23">
        <f t="shared" si="122"/>
        <v>1.8869410856667507E-2</v>
      </c>
      <c r="S307" s="23">
        <f t="shared" si="122"/>
        <v>3.9223245748340268E-4</v>
      </c>
      <c r="T307" s="23">
        <f t="shared" si="122"/>
        <v>2.2161315592954904E-4</v>
      </c>
      <c r="U307" s="23">
        <f>U299/$D306</f>
        <v>0</v>
      </c>
      <c r="V307" s="23">
        <f t="shared" si="122"/>
        <v>0</v>
      </c>
    </row>
    <row r="308" spans="1:22">
      <c r="A308" s="18" t="str">
        <f t="shared" ref="A308:A314" si="123">A307</f>
        <v>RB_GUP_EPIS_P</v>
      </c>
      <c r="B308" s="18" t="str">
        <f>$B$6</f>
        <v>BULKTRAN</v>
      </c>
      <c r="C308" s="22"/>
      <c r="D308" s="23">
        <f t="shared" si="121"/>
        <v>0</v>
      </c>
      <c r="E308" s="23">
        <f t="shared" ref="E308:V308" si="124">E300/$D306</f>
        <v>0</v>
      </c>
      <c r="F308" s="23">
        <f t="shared" si="124"/>
        <v>0</v>
      </c>
      <c r="G308" s="23">
        <f t="shared" si="124"/>
        <v>0</v>
      </c>
      <c r="H308" s="23">
        <f t="shared" si="124"/>
        <v>0</v>
      </c>
      <c r="I308" s="23">
        <f>I300/$D306</f>
        <v>0</v>
      </c>
      <c r="J308" s="23">
        <f t="shared" si="124"/>
        <v>0</v>
      </c>
      <c r="K308" s="23">
        <f t="shared" si="124"/>
        <v>0</v>
      </c>
      <c r="L308" s="23">
        <f t="shared" si="124"/>
        <v>0</v>
      </c>
      <c r="M308" s="23">
        <f>M300/$D306</f>
        <v>0</v>
      </c>
      <c r="N308" s="23">
        <f>N300/$D306</f>
        <v>0</v>
      </c>
      <c r="O308" s="23">
        <f t="shared" si="124"/>
        <v>0</v>
      </c>
      <c r="P308" s="23">
        <f t="shared" si="124"/>
        <v>0</v>
      </c>
      <c r="Q308" s="23">
        <f>Q300/$D306</f>
        <v>0</v>
      </c>
      <c r="R308" s="23">
        <f t="shared" si="124"/>
        <v>0</v>
      </c>
      <c r="S308" s="23">
        <f t="shared" si="124"/>
        <v>0</v>
      </c>
      <c r="T308" s="23">
        <f t="shared" si="124"/>
        <v>0</v>
      </c>
      <c r="U308" s="23">
        <f>U300/$D306</f>
        <v>0</v>
      </c>
      <c r="V308" s="23">
        <f t="shared" si="124"/>
        <v>0</v>
      </c>
    </row>
    <row r="309" spans="1:22">
      <c r="A309" s="18" t="str">
        <f t="shared" si="123"/>
        <v>RB_GUP_EPIS_P</v>
      </c>
      <c r="B309" s="18" t="str">
        <f>$B$7</f>
        <v>SUBTRAN</v>
      </c>
      <c r="C309" s="22"/>
      <c r="D309" s="23">
        <f t="shared" si="121"/>
        <v>0</v>
      </c>
      <c r="E309" s="23">
        <f t="shared" ref="E309:V309" si="125">E301/$D306</f>
        <v>0</v>
      </c>
      <c r="F309" s="23">
        <f t="shared" si="125"/>
        <v>0</v>
      </c>
      <c r="G309" s="23">
        <f t="shared" si="125"/>
        <v>0</v>
      </c>
      <c r="H309" s="23">
        <f t="shared" si="125"/>
        <v>0</v>
      </c>
      <c r="I309" s="23">
        <f>I301/$D306</f>
        <v>0</v>
      </c>
      <c r="J309" s="23">
        <f t="shared" si="125"/>
        <v>0</v>
      </c>
      <c r="K309" s="23">
        <f t="shared" si="125"/>
        <v>0</v>
      </c>
      <c r="L309" s="23">
        <f t="shared" si="125"/>
        <v>0</v>
      </c>
      <c r="M309" s="23">
        <f>M301/$D306</f>
        <v>0</v>
      </c>
      <c r="N309" s="23">
        <f>N301/$D306</f>
        <v>0</v>
      </c>
      <c r="O309" s="23">
        <f t="shared" si="125"/>
        <v>0</v>
      </c>
      <c r="P309" s="23">
        <f t="shared" si="125"/>
        <v>0</v>
      </c>
      <c r="Q309" s="23">
        <f>Q301/$D306</f>
        <v>0</v>
      </c>
      <c r="R309" s="23">
        <f t="shared" si="125"/>
        <v>0</v>
      </c>
      <c r="S309" s="23">
        <f t="shared" si="125"/>
        <v>0</v>
      </c>
      <c r="T309" s="23">
        <f t="shared" si="125"/>
        <v>0</v>
      </c>
      <c r="U309" s="23">
        <f>U301/$D306</f>
        <v>0</v>
      </c>
      <c r="V309" s="23">
        <f t="shared" si="125"/>
        <v>0</v>
      </c>
    </row>
    <row r="310" spans="1:22">
      <c r="A310" s="18" t="str">
        <f t="shared" si="123"/>
        <v>RB_GUP_EPIS_P</v>
      </c>
      <c r="B310" s="18" t="str">
        <f>$B$8</f>
        <v>DISTPRI</v>
      </c>
      <c r="C310" s="22"/>
      <c r="D310" s="23">
        <f t="shared" si="121"/>
        <v>0</v>
      </c>
      <c r="E310" s="23">
        <f t="shared" ref="E310:V310" si="126">E302/$D306</f>
        <v>0</v>
      </c>
      <c r="F310" s="23">
        <f t="shared" si="126"/>
        <v>0</v>
      </c>
      <c r="G310" s="23">
        <f t="shared" si="126"/>
        <v>0</v>
      </c>
      <c r="H310" s="23">
        <f t="shared" si="126"/>
        <v>0</v>
      </c>
      <c r="I310" s="23">
        <f>I302/$D306</f>
        <v>0</v>
      </c>
      <c r="J310" s="23">
        <f t="shared" si="126"/>
        <v>0</v>
      </c>
      <c r="K310" s="23">
        <f t="shared" si="126"/>
        <v>0</v>
      </c>
      <c r="L310" s="23">
        <f t="shared" si="126"/>
        <v>0</v>
      </c>
      <c r="M310" s="23">
        <f>M302/$D306</f>
        <v>0</v>
      </c>
      <c r="N310" s="23">
        <f>N302/$D306</f>
        <v>0</v>
      </c>
      <c r="O310" s="23">
        <f t="shared" si="126"/>
        <v>0</v>
      </c>
      <c r="P310" s="23">
        <f t="shared" si="126"/>
        <v>0</v>
      </c>
      <c r="Q310" s="23">
        <f>Q302/$D306</f>
        <v>0</v>
      </c>
      <c r="R310" s="23">
        <f t="shared" si="126"/>
        <v>0</v>
      </c>
      <c r="S310" s="23">
        <f t="shared" si="126"/>
        <v>0</v>
      </c>
      <c r="T310" s="23">
        <f t="shared" si="126"/>
        <v>0</v>
      </c>
      <c r="U310" s="23">
        <f>U302/$D306</f>
        <v>0</v>
      </c>
      <c r="V310" s="23">
        <f t="shared" si="126"/>
        <v>0</v>
      </c>
    </row>
    <row r="311" spans="1:22">
      <c r="A311" s="18" t="str">
        <f t="shared" si="123"/>
        <v>RB_GUP_EPIS_P</v>
      </c>
      <c r="B311" s="18" t="str">
        <f>$B$9</f>
        <v>DISTSEC</v>
      </c>
      <c r="C311" s="22"/>
      <c r="D311" s="23">
        <f t="shared" si="121"/>
        <v>0</v>
      </c>
      <c r="E311" s="23">
        <f t="shared" ref="E311:V311" si="127">E303/$D306</f>
        <v>0</v>
      </c>
      <c r="F311" s="23">
        <f t="shared" si="127"/>
        <v>0</v>
      </c>
      <c r="G311" s="23">
        <f t="shared" si="127"/>
        <v>0</v>
      </c>
      <c r="H311" s="23">
        <f t="shared" si="127"/>
        <v>0</v>
      </c>
      <c r="I311" s="23">
        <f>I303/$D306</f>
        <v>0</v>
      </c>
      <c r="J311" s="23">
        <f t="shared" si="127"/>
        <v>0</v>
      </c>
      <c r="K311" s="23">
        <f t="shared" si="127"/>
        <v>0</v>
      </c>
      <c r="L311" s="23">
        <f t="shared" si="127"/>
        <v>0</v>
      </c>
      <c r="M311" s="23">
        <f>M303/$D306</f>
        <v>0</v>
      </c>
      <c r="N311" s="23">
        <f>N303/$D306</f>
        <v>0</v>
      </c>
      <c r="O311" s="23">
        <f t="shared" si="127"/>
        <v>0</v>
      </c>
      <c r="P311" s="23">
        <f t="shared" si="127"/>
        <v>0</v>
      </c>
      <c r="Q311" s="23">
        <f>Q303/$D306</f>
        <v>0</v>
      </c>
      <c r="R311" s="23">
        <f t="shared" si="127"/>
        <v>0</v>
      </c>
      <c r="S311" s="23">
        <f t="shared" si="127"/>
        <v>0</v>
      </c>
      <c r="T311" s="23">
        <f t="shared" si="127"/>
        <v>0</v>
      </c>
      <c r="U311" s="23">
        <f>U303/$D306</f>
        <v>0</v>
      </c>
      <c r="V311" s="23">
        <f t="shared" si="127"/>
        <v>0</v>
      </c>
    </row>
    <row r="312" spans="1:22">
      <c r="A312" s="18" t="str">
        <f t="shared" si="123"/>
        <v>RB_GUP_EPIS_P</v>
      </c>
      <c r="B312" s="18" t="str">
        <f>$B$10</f>
        <v>ENERGY</v>
      </c>
      <c r="C312" s="22"/>
      <c r="D312" s="23">
        <f t="shared" si="121"/>
        <v>0</v>
      </c>
      <c r="E312" s="23">
        <f t="shared" ref="E312:V312" si="128">E304/$D306</f>
        <v>0</v>
      </c>
      <c r="F312" s="23">
        <f t="shared" si="128"/>
        <v>0</v>
      </c>
      <c r="G312" s="23">
        <f t="shared" si="128"/>
        <v>0</v>
      </c>
      <c r="H312" s="23">
        <f t="shared" si="128"/>
        <v>0</v>
      </c>
      <c r="I312" s="23">
        <f>I304/$D306</f>
        <v>0</v>
      </c>
      <c r="J312" s="23">
        <f t="shared" si="128"/>
        <v>0</v>
      </c>
      <c r="K312" s="23">
        <f t="shared" si="128"/>
        <v>0</v>
      </c>
      <c r="L312" s="23">
        <f t="shared" si="128"/>
        <v>0</v>
      </c>
      <c r="M312" s="23">
        <f>M304/$D306</f>
        <v>0</v>
      </c>
      <c r="N312" s="23">
        <f>N304/$D306</f>
        <v>0</v>
      </c>
      <c r="O312" s="23">
        <f t="shared" si="128"/>
        <v>0</v>
      </c>
      <c r="P312" s="23">
        <f t="shared" si="128"/>
        <v>0</v>
      </c>
      <c r="Q312" s="23">
        <f>Q304/$D306</f>
        <v>0</v>
      </c>
      <c r="R312" s="23">
        <f t="shared" si="128"/>
        <v>0</v>
      </c>
      <c r="S312" s="23">
        <f t="shared" si="128"/>
        <v>0</v>
      </c>
      <c r="T312" s="23">
        <f t="shared" si="128"/>
        <v>0</v>
      </c>
      <c r="U312" s="23">
        <f>U304/$D306</f>
        <v>0</v>
      </c>
      <c r="V312" s="23">
        <f t="shared" si="128"/>
        <v>0</v>
      </c>
    </row>
    <row r="313" spans="1:22">
      <c r="A313" s="18" t="str">
        <f t="shared" si="123"/>
        <v>RB_GUP_EPIS_P</v>
      </c>
      <c r="B313" s="18" t="str">
        <f>$B$11</f>
        <v>CUSTOMER</v>
      </c>
      <c r="C313" s="22"/>
      <c r="D313" s="23">
        <f t="shared" si="121"/>
        <v>0</v>
      </c>
      <c r="E313" s="23">
        <f t="shared" ref="E313:V313" si="129">E305/$D306</f>
        <v>0</v>
      </c>
      <c r="F313" s="23">
        <f t="shared" si="129"/>
        <v>0</v>
      </c>
      <c r="G313" s="23">
        <f t="shared" si="129"/>
        <v>0</v>
      </c>
      <c r="H313" s="23">
        <f t="shared" si="129"/>
        <v>0</v>
      </c>
      <c r="I313" s="23">
        <f>I305/$D306</f>
        <v>0</v>
      </c>
      <c r="J313" s="23">
        <f t="shared" si="129"/>
        <v>0</v>
      </c>
      <c r="K313" s="23">
        <f t="shared" si="129"/>
        <v>0</v>
      </c>
      <c r="L313" s="23">
        <f t="shared" si="129"/>
        <v>0</v>
      </c>
      <c r="M313" s="23">
        <f>M305/$D306</f>
        <v>0</v>
      </c>
      <c r="N313" s="23">
        <f>N305/$D306</f>
        <v>0</v>
      </c>
      <c r="O313" s="23">
        <f t="shared" si="129"/>
        <v>0</v>
      </c>
      <c r="P313" s="23">
        <f t="shared" si="129"/>
        <v>0</v>
      </c>
      <c r="Q313" s="23">
        <f>Q305/$D306</f>
        <v>0</v>
      </c>
      <c r="R313" s="23">
        <f t="shared" si="129"/>
        <v>0</v>
      </c>
      <c r="S313" s="23">
        <f t="shared" si="129"/>
        <v>0</v>
      </c>
      <c r="T313" s="23">
        <f t="shared" si="129"/>
        <v>0</v>
      </c>
      <c r="U313" s="23">
        <f>U305/$D306</f>
        <v>0</v>
      </c>
      <c r="V313" s="23">
        <f t="shared" si="129"/>
        <v>0</v>
      </c>
    </row>
    <row r="314" spans="1:22">
      <c r="A314" s="18" t="str">
        <f t="shared" si="123"/>
        <v>RB_GUP_EPIS_P</v>
      </c>
      <c r="B314" s="18" t="str">
        <f>$B$12</f>
        <v>TOTAL</v>
      </c>
      <c r="C314" s="22"/>
      <c r="D314" s="23">
        <f t="shared" si="121"/>
        <v>1.0000000000000002</v>
      </c>
      <c r="E314" s="23">
        <f t="shared" ref="E314:V314" si="130">SUM(E307:E313)</f>
        <v>0.55520648697710728</v>
      </c>
      <c r="F314" s="23">
        <f t="shared" si="130"/>
        <v>2.554775761393778E-2</v>
      </c>
      <c r="G314" s="23">
        <f t="shared" si="130"/>
        <v>8.416164906006264E-2</v>
      </c>
      <c r="H314" s="23">
        <f t="shared" si="130"/>
        <v>2.1029309316118526E-3</v>
      </c>
      <c r="I314" s="23">
        <f t="shared" si="130"/>
        <v>2.7070975562496044E-4</v>
      </c>
      <c r="J314" s="23">
        <f t="shared" si="130"/>
        <v>6.4022904020430038E-2</v>
      </c>
      <c r="K314" s="23">
        <f t="shared" si="130"/>
        <v>1.1588267278635043E-2</v>
      </c>
      <c r="L314" s="23">
        <f t="shared" si="130"/>
        <v>4.4822599683864012E-3</v>
      </c>
      <c r="M314" s="23">
        <f>SUM(M307:M313)</f>
        <v>9.6578019301811623E-5</v>
      </c>
      <c r="N314" s="23">
        <f>SUM(N307:N313)</f>
        <v>2.032960943869956E-3</v>
      </c>
      <c r="O314" s="23">
        <f t="shared" si="130"/>
        <v>3.2368272298915417E-2</v>
      </c>
      <c r="P314" s="23">
        <f t="shared" si="130"/>
        <v>0.17553973705220041</v>
      </c>
      <c r="Q314" s="23">
        <f t="shared" si="130"/>
        <v>2.3096229609836205E-2</v>
      </c>
      <c r="R314" s="23">
        <f t="shared" si="130"/>
        <v>1.8869410856667507E-2</v>
      </c>
      <c r="S314" s="23">
        <f t="shared" si="130"/>
        <v>3.9223245748340268E-4</v>
      </c>
      <c r="T314" s="23">
        <f t="shared" si="130"/>
        <v>2.2161315592954904E-4</v>
      </c>
      <c r="U314" s="23">
        <f t="shared" si="130"/>
        <v>0</v>
      </c>
      <c r="V314" s="23">
        <f t="shared" si="130"/>
        <v>0</v>
      </c>
    </row>
    <row r="316" spans="1:22">
      <c r="A316" s="38" t="s">
        <v>131</v>
      </c>
      <c r="B316" s="18" t="str">
        <f>$B$5</f>
        <v>PRODUCTION</v>
      </c>
      <c r="D316" s="24">
        <f>COSS!H34+COSS!H175</f>
        <v>10045282.999999998</v>
      </c>
      <c r="E316" s="24">
        <f>COSS!I34+COSS!I175</f>
        <v>5577206.2851208551</v>
      </c>
      <c r="F316" s="24">
        <f>COSS!J34+COSS!J175</f>
        <v>256634.45524740967</v>
      </c>
      <c r="G316" s="24">
        <f>COSS!K34+COSS!K175</f>
        <v>845427.58255501289</v>
      </c>
      <c r="H316" s="24">
        <f>COSS!L34+COSS!L175</f>
        <v>21124.536337494697</v>
      </c>
      <c r="I316" s="24">
        <f>COSS!M34+COSS!M175</f>
        <v>2719.3561061135688</v>
      </c>
      <c r="J316" s="24">
        <f>COSS!O34+COSS!O175</f>
        <v>643128.18936705729</v>
      </c>
      <c r="K316" s="24">
        <f>COSS!P34+COSS!P175</f>
        <v>116407.42429352883</v>
      </c>
      <c r="L316" s="24">
        <f>COSS!Q34+COSS!Q175</f>
        <v>45025.569862012439</v>
      </c>
      <c r="M316" s="24">
        <f>COSS!R34+COSS!R175</f>
        <v>970.15353546615995</v>
      </c>
      <c r="N316" s="24">
        <f>COSS!T34+COSS!T175</f>
        <v>20421.668009120818</v>
      </c>
      <c r="O316" s="24">
        <f>COSS!U34+COSS!U175</f>
        <v>325148.45546366589</v>
      </c>
      <c r="P316" s="24">
        <f>COSS!V34+COSS!V175</f>
        <v>1763346.3364349382</v>
      </c>
      <c r="Q316" s="24">
        <f>COSS!W34+COSS!W175</f>
        <v>232008.1626637842</v>
      </c>
      <c r="R316" s="24">
        <f>COSS!Y34+COSS!Y175</f>
        <v>189548.57209849748</v>
      </c>
      <c r="S316" s="24">
        <f>COSS!Z34+COSS!Z175</f>
        <v>3940.0860372062461</v>
      </c>
      <c r="T316" s="24">
        <f>COSS!AB34+COSS!AB175</f>
        <v>2226.1668678354472</v>
      </c>
      <c r="U316" s="24">
        <f>COSS!AC34+COSS!AC175</f>
        <v>0</v>
      </c>
      <c r="V316" s="24">
        <f>COSS!AD34+COSS!AD175</f>
        <v>0</v>
      </c>
    </row>
    <row r="317" spans="1:22">
      <c r="B317" s="18" t="str">
        <f>$B$6</f>
        <v>BULKTRAN</v>
      </c>
      <c r="D317" s="24">
        <f>COSS!H35+COSS!H176</f>
        <v>456782173.82010001</v>
      </c>
      <c r="E317" s="24">
        <f>COSS!I35+COSS!I176</f>
        <v>225003129.16770843</v>
      </c>
      <c r="F317" s="24">
        <f>COSS!J35+COSS!J176</f>
        <v>11122708.661336469</v>
      </c>
      <c r="G317" s="24">
        <f>COSS!K35+COSS!K176</f>
        <v>40741844.375307731</v>
      </c>
      <c r="H317" s="24">
        <f>COSS!L35+COSS!L176</f>
        <v>1282408.6111825451</v>
      </c>
      <c r="I317" s="24">
        <f>COSS!M35+COSS!M176</f>
        <v>120260.17606408043</v>
      </c>
      <c r="J317" s="24">
        <f>COSS!O35+COSS!O176</f>
        <v>30970139.557630647</v>
      </c>
      <c r="K317" s="24">
        <f>COSS!P35+COSS!P176</f>
        <v>5770639.2820269456</v>
      </c>
      <c r="L317" s="24">
        <f>COSS!Q35+COSS!Q176</f>
        <v>2607644.4422417758</v>
      </c>
      <c r="M317" s="24">
        <f>COSS!R35+COSS!R176</f>
        <v>117262.85571925138</v>
      </c>
      <c r="N317" s="24">
        <f>COSS!T35+COSS!T176</f>
        <v>1081866.2997671533</v>
      </c>
      <c r="O317" s="24">
        <f>COSS!U35+COSS!U176</f>
        <v>17704557.665315494</v>
      </c>
      <c r="P317" s="24">
        <f>COSS!V35+COSS!V176</f>
        <v>93569084.731716871</v>
      </c>
      <c r="Q317" s="24">
        <f>COSS!W35+COSS!W176</f>
        <v>16897025.863842227</v>
      </c>
      <c r="R317" s="24">
        <f>COSS!Y35+COSS!Y176</f>
        <v>9510880.714714827</v>
      </c>
      <c r="S317" s="24">
        <f>COSS!Z35+COSS!Z176</f>
        <v>159303.61647882668</v>
      </c>
      <c r="T317" s="24">
        <f>COSS!AB35+COSS!AB176</f>
        <v>123417.79904658119</v>
      </c>
      <c r="U317" s="24">
        <f>COSS!AC35+COSS!AC176</f>
        <v>0</v>
      </c>
      <c r="V317" s="24">
        <f>COSS!AD35+COSS!AD176</f>
        <v>0</v>
      </c>
    </row>
    <row r="318" spans="1:22">
      <c r="B318" s="18" t="str">
        <f>$B$7</f>
        <v>SUBTRAN</v>
      </c>
      <c r="D318" s="24">
        <f>COSS!H36+COSS!H177</f>
        <v>100341301.17989999</v>
      </c>
      <c r="E318" s="24">
        <f>COSS!I36+COSS!I177</f>
        <v>48852911.661138184</v>
      </c>
      <c r="F318" s="24">
        <f>COSS!J36+COSS!J177</f>
        <v>2357705.4239623342</v>
      </c>
      <c r="G318" s="24">
        <f>COSS!K36+COSS!K177</f>
        <v>8577217.05146477</v>
      </c>
      <c r="H318" s="24">
        <f>COSS!L36+COSS!L177</f>
        <v>264942.1646048351</v>
      </c>
      <c r="I318" s="24">
        <f>COSS!M36+COSS!M177</f>
        <v>32997.145409771125</v>
      </c>
      <c r="J318" s="24">
        <f>COSS!O36+COSS!O177</f>
        <v>6480221.5426978562</v>
      </c>
      <c r="K318" s="24">
        <f>COSS!P36+COSS!P177</f>
        <v>1204665.6265429286</v>
      </c>
      <c r="L318" s="24">
        <f>COSS!Q36+COSS!Q177</f>
        <v>716790.40184867696</v>
      </c>
      <c r="M318" s="24">
        <f>COSS!R36+COSS!R177</f>
        <v>0</v>
      </c>
      <c r="N318" s="24">
        <f>COSS!T36+COSS!T177</f>
        <v>226278.2093869797</v>
      </c>
      <c r="O318" s="24">
        <f>COSS!U36+COSS!U177</f>
        <v>3704303.4800003208</v>
      </c>
      <c r="P318" s="24">
        <f>COSS!V36+COSS!V177</f>
        <v>25806708.475996479</v>
      </c>
      <c r="Q318" s="24">
        <f>COSS!W36+COSS!W177</f>
        <v>0</v>
      </c>
      <c r="R318" s="24">
        <f>COSS!Y36+COSS!Y177</f>
        <v>1950356.8297226825</v>
      </c>
      <c r="S318" s="24">
        <f>COSS!Z36+COSS!Z177</f>
        <v>32512.501338857834</v>
      </c>
      <c r="T318" s="24">
        <f>COSS!AB36+COSS!AB177</f>
        <v>26044.359076085831</v>
      </c>
      <c r="U318" s="24">
        <f>COSS!AC36+COSS!AC177</f>
        <v>88556.388587126668</v>
      </c>
      <c r="V318" s="24">
        <f>COSS!AD36+COSS!AD177</f>
        <v>19089.918122113795</v>
      </c>
    </row>
    <row r="319" spans="1:22">
      <c r="B319" s="18" t="str">
        <f>$B$8</f>
        <v>DISTPRI</v>
      </c>
      <c r="D319" s="24">
        <f>COSS!H37+COSS!H178</f>
        <v>0</v>
      </c>
      <c r="E319" s="24">
        <f>COSS!I37+COSS!I178</f>
        <v>0</v>
      </c>
      <c r="F319" s="24">
        <f>COSS!J37+COSS!J178</f>
        <v>0</v>
      </c>
      <c r="G319" s="24">
        <f>COSS!K37+COSS!K178</f>
        <v>0</v>
      </c>
      <c r="H319" s="24">
        <f>COSS!L37+COSS!L178</f>
        <v>0</v>
      </c>
      <c r="I319" s="24">
        <f>COSS!M37+COSS!M178</f>
        <v>0</v>
      </c>
      <c r="J319" s="24">
        <f>COSS!O37+COSS!O178</f>
        <v>0</v>
      </c>
      <c r="K319" s="24">
        <f>COSS!P37+COSS!P178</f>
        <v>0</v>
      </c>
      <c r="L319" s="24">
        <f>COSS!Q37+COSS!Q178</f>
        <v>0</v>
      </c>
      <c r="M319" s="24">
        <f>COSS!R37+COSS!R178</f>
        <v>0</v>
      </c>
      <c r="N319" s="24">
        <f>COSS!T37+COSS!T178</f>
        <v>0</v>
      </c>
      <c r="O319" s="24">
        <f>COSS!U37+COSS!U178</f>
        <v>0</v>
      </c>
      <c r="P319" s="24">
        <f>COSS!V37+COSS!V178</f>
        <v>0</v>
      </c>
      <c r="Q319" s="24">
        <f>COSS!W37+COSS!W178</f>
        <v>0</v>
      </c>
      <c r="R319" s="24">
        <f>COSS!Y37+COSS!Y178</f>
        <v>0</v>
      </c>
      <c r="S319" s="24">
        <f>COSS!Z37+COSS!Z178</f>
        <v>0</v>
      </c>
      <c r="T319" s="24">
        <f>COSS!AB37+COSS!AB178</f>
        <v>0</v>
      </c>
      <c r="U319" s="24">
        <f>COSS!AC37+COSS!AC178</f>
        <v>0</v>
      </c>
      <c r="V319" s="24">
        <f>COSS!AD37+COSS!AD178</f>
        <v>0</v>
      </c>
    </row>
    <row r="320" spans="1:22">
      <c r="B320" s="18" t="str">
        <f>$B$9</f>
        <v>DISTSEC</v>
      </c>
      <c r="D320" s="24">
        <f>COSS!H38+COSS!H179</f>
        <v>0</v>
      </c>
      <c r="E320" s="24">
        <f>COSS!I38+COSS!I179</f>
        <v>0</v>
      </c>
      <c r="F320" s="24">
        <f>COSS!J38+COSS!J179</f>
        <v>0</v>
      </c>
      <c r="G320" s="24">
        <f>COSS!K38+COSS!K179</f>
        <v>0</v>
      </c>
      <c r="H320" s="24">
        <f>COSS!L38+COSS!L179</f>
        <v>0</v>
      </c>
      <c r="I320" s="24">
        <f>COSS!M38+COSS!M179</f>
        <v>0</v>
      </c>
      <c r="J320" s="24">
        <f>COSS!O38+COSS!O179</f>
        <v>0</v>
      </c>
      <c r="K320" s="24">
        <f>COSS!P38+COSS!P179</f>
        <v>0</v>
      </c>
      <c r="L320" s="24">
        <f>COSS!Q38+COSS!Q179</f>
        <v>0</v>
      </c>
      <c r="M320" s="24">
        <f>COSS!R38+COSS!R179</f>
        <v>0</v>
      </c>
      <c r="N320" s="24">
        <f>COSS!T38+COSS!T179</f>
        <v>0</v>
      </c>
      <c r="O320" s="24">
        <f>COSS!U38+COSS!U179</f>
        <v>0</v>
      </c>
      <c r="P320" s="24">
        <f>COSS!V38+COSS!V179</f>
        <v>0</v>
      </c>
      <c r="Q320" s="24">
        <f>COSS!W38+COSS!W179</f>
        <v>0</v>
      </c>
      <c r="R320" s="24">
        <f>COSS!Y38+COSS!Y179</f>
        <v>0</v>
      </c>
      <c r="S320" s="24">
        <f>COSS!Z38+COSS!Z179</f>
        <v>0</v>
      </c>
      <c r="T320" s="24">
        <f>COSS!AB38+COSS!AB179</f>
        <v>0</v>
      </c>
      <c r="U320" s="24">
        <f>COSS!AC38+COSS!AC179</f>
        <v>0</v>
      </c>
      <c r="V320" s="24">
        <f>COSS!AD38+COSS!AD179</f>
        <v>0</v>
      </c>
    </row>
    <row r="321" spans="1:22">
      <c r="B321" s="18" t="str">
        <f>$B$10</f>
        <v>ENERGY</v>
      </c>
      <c r="D321" s="24">
        <f>COSS!H39+COSS!H180</f>
        <v>0</v>
      </c>
      <c r="E321" s="24">
        <f>COSS!I39+COSS!I180</f>
        <v>0</v>
      </c>
      <c r="F321" s="24">
        <f>COSS!J39+COSS!J180</f>
        <v>0</v>
      </c>
      <c r="G321" s="24">
        <f>COSS!K39+COSS!K180</f>
        <v>0</v>
      </c>
      <c r="H321" s="24">
        <f>COSS!L39+COSS!L180</f>
        <v>0</v>
      </c>
      <c r="I321" s="24">
        <f>COSS!M39+COSS!M180</f>
        <v>0</v>
      </c>
      <c r="J321" s="24">
        <f>COSS!O39+COSS!O180</f>
        <v>0</v>
      </c>
      <c r="K321" s="24">
        <f>COSS!P39+COSS!P180</f>
        <v>0</v>
      </c>
      <c r="L321" s="24">
        <f>COSS!Q39+COSS!Q180</f>
        <v>0</v>
      </c>
      <c r="M321" s="24">
        <f>COSS!R39+COSS!R180</f>
        <v>0</v>
      </c>
      <c r="N321" s="24">
        <f>COSS!T39+COSS!T180</f>
        <v>0</v>
      </c>
      <c r="O321" s="24">
        <f>COSS!U39+COSS!U180</f>
        <v>0</v>
      </c>
      <c r="P321" s="24">
        <f>COSS!V39+COSS!V180</f>
        <v>0</v>
      </c>
      <c r="Q321" s="24">
        <f>COSS!W39+COSS!W180</f>
        <v>0</v>
      </c>
      <c r="R321" s="24">
        <f>COSS!Y39+COSS!Y180</f>
        <v>0</v>
      </c>
      <c r="S321" s="24">
        <f>COSS!Z39+COSS!Z180</f>
        <v>0</v>
      </c>
      <c r="T321" s="24">
        <f>COSS!AB39+COSS!AB180</f>
        <v>0</v>
      </c>
      <c r="U321" s="24">
        <f>COSS!AC39+COSS!AC180</f>
        <v>0</v>
      </c>
      <c r="V321" s="24">
        <f>COSS!AD39+COSS!AD180</f>
        <v>0</v>
      </c>
    </row>
    <row r="322" spans="1:22">
      <c r="B322" s="18" t="str">
        <f>$B$11</f>
        <v>CUSTOMER</v>
      </c>
      <c r="D322" s="24">
        <f>COSS!H40+COSS!H181</f>
        <v>0</v>
      </c>
      <c r="E322" s="24">
        <f>COSS!I40+COSS!I181</f>
        <v>0</v>
      </c>
      <c r="F322" s="24">
        <f>COSS!J40+COSS!J181</f>
        <v>0</v>
      </c>
      <c r="G322" s="24">
        <f>COSS!K40+COSS!K181</f>
        <v>0</v>
      </c>
      <c r="H322" s="24">
        <f>COSS!L40+COSS!L181</f>
        <v>0</v>
      </c>
      <c r="I322" s="24">
        <f>COSS!M40+COSS!M181</f>
        <v>0</v>
      </c>
      <c r="J322" s="24">
        <f>COSS!O40+COSS!O181</f>
        <v>0</v>
      </c>
      <c r="K322" s="24">
        <f>COSS!P40+COSS!P181</f>
        <v>0</v>
      </c>
      <c r="L322" s="24">
        <f>COSS!Q40+COSS!Q181</f>
        <v>0</v>
      </c>
      <c r="M322" s="24">
        <f>COSS!R40+COSS!R181</f>
        <v>0</v>
      </c>
      <c r="N322" s="24">
        <f>COSS!T40+COSS!T181</f>
        <v>0</v>
      </c>
      <c r="O322" s="24">
        <f>COSS!U40+COSS!U181</f>
        <v>0</v>
      </c>
      <c r="P322" s="24">
        <f>COSS!V40+COSS!V181</f>
        <v>0</v>
      </c>
      <c r="Q322" s="24">
        <f>COSS!W40+COSS!W181</f>
        <v>0</v>
      </c>
      <c r="R322" s="24">
        <f>COSS!Y40+COSS!Y181</f>
        <v>0</v>
      </c>
      <c r="S322" s="24">
        <f>COSS!Z40+COSS!Z181</f>
        <v>0</v>
      </c>
      <c r="T322" s="24">
        <f>COSS!AB40+COSS!AB181</f>
        <v>0</v>
      </c>
      <c r="U322" s="24">
        <f>COSS!AC40+COSS!AC181</f>
        <v>0</v>
      </c>
      <c r="V322" s="24">
        <f>COSS!AD40+COSS!AD181</f>
        <v>0</v>
      </c>
    </row>
    <row r="323" spans="1:22">
      <c r="B323" s="18" t="str">
        <f>$B$12</f>
        <v>TOTAL</v>
      </c>
      <c r="D323" s="24">
        <f>COSS!H41+COSS!H182</f>
        <v>567168758</v>
      </c>
      <c r="E323" s="24">
        <f>COSS!I41+COSS!I182</f>
        <v>279433247.11396748</v>
      </c>
      <c r="F323" s="24">
        <f>COSS!J41+COSS!J182</f>
        <v>13737048.540546212</v>
      </c>
      <c r="G323" s="24">
        <f>COSS!K41+COSS!K182</f>
        <v>50164489.009327516</v>
      </c>
      <c r="H323" s="24">
        <f>COSS!L41+COSS!L182</f>
        <v>1568475.3121248749</v>
      </c>
      <c r="I323" s="24">
        <f>COSS!M41+COSS!M182</f>
        <v>155976.67757996509</v>
      </c>
      <c r="J323" s="24">
        <f>COSS!O41+COSS!O182</f>
        <v>38093489.289695561</v>
      </c>
      <c r="K323" s="24">
        <f>COSS!P41+COSS!P182</f>
        <v>7091712.3328634026</v>
      </c>
      <c r="L323" s="24">
        <f>COSS!Q41+COSS!Q182</f>
        <v>3369460.4139524647</v>
      </c>
      <c r="M323" s="24">
        <f>COSS!R41+COSS!R182</f>
        <v>118233.00925471754</v>
      </c>
      <c r="N323" s="24">
        <f>COSS!T41+COSS!T182</f>
        <v>1328566.1771632535</v>
      </c>
      <c r="O323" s="24">
        <f>COSS!U41+COSS!U182</f>
        <v>21734009.600779485</v>
      </c>
      <c r="P323" s="24">
        <f>COSS!V41+COSS!V182</f>
        <v>121139139.54414831</v>
      </c>
      <c r="Q323" s="24">
        <f>COSS!W41+COSS!W182</f>
        <v>17129034.02650601</v>
      </c>
      <c r="R323" s="24">
        <f>COSS!Y41+COSS!Y182</f>
        <v>11650786.116536006</v>
      </c>
      <c r="S323" s="24">
        <f>COSS!Z41+COSS!Z182</f>
        <v>195756.2038548908</v>
      </c>
      <c r="T323" s="24">
        <f>COSS!AB41+COSS!AB182</f>
        <v>151688.32499050247</v>
      </c>
      <c r="U323" s="24">
        <f>COSS!AC41+COSS!AC182</f>
        <v>88556.388587126668</v>
      </c>
      <c r="V323" s="24">
        <f>COSS!AD41+COSS!AD182</f>
        <v>19089.918122113795</v>
      </c>
    </row>
    <row r="324" spans="1:22">
      <c r="A324" s="131" t="s">
        <v>65</v>
      </c>
      <c r="B324" s="18" t="str">
        <f>$B$5</f>
        <v>PRODUCTION</v>
      </c>
      <c r="C324" s="22"/>
      <c r="D324" s="23">
        <f t="shared" ref="D324:D331" si="131">SUM(E324:V324)</f>
        <v>1.7711277037583226E-2</v>
      </c>
      <c r="E324" s="23">
        <f t="shared" ref="E324:V324" si="132">E316/$D323</f>
        <v>9.833415903914889E-3</v>
      </c>
      <c r="F324" s="23">
        <f t="shared" si="132"/>
        <v>4.5248341278947822E-4</v>
      </c>
      <c r="G324" s="23">
        <f t="shared" si="132"/>
        <v>1.4906102824426251E-3</v>
      </c>
      <c r="H324" s="23">
        <f t="shared" si="132"/>
        <v>3.72455923206805E-5</v>
      </c>
      <c r="I324" s="23">
        <f>I316/$D323</f>
        <v>4.7946154786501285E-6</v>
      </c>
      <c r="J324" s="23">
        <f t="shared" si="132"/>
        <v>1.1339273898564371E-3</v>
      </c>
      <c r="K324" s="23">
        <f t="shared" si="132"/>
        <v>2.052430121574659E-4</v>
      </c>
      <c r="L324" s="23">
        <f t="shared" si="132"/>
        <v>7.9386548054560571E-5</v>
      </c>
      <c r="M324" s="23">
        <f>M316/$D323</f>
        <v>1.7105200555954457E-6</v>
      </c>
      <c r="N324" s="23">
        <f>N316/$D323</f>
        <v>3.6006334483467474E-5</v>
      </c>
      <c r="O324" s="23">
        <f t="shared" si="132"/>
        <v>5.7328343791402184E-4</v>
      </c>
      <c r="P324" s="23">
        <f t="shared" si="132"/>
        <v>3.1090329140360342E-3</v>
      </c>
      <c r="Q324" s="23">
        <f>Q316/$D323</f>
        <v>4.0906372114344177E-4</v>
      </c>
      <c r="R324" s="23">
        <f t="shared" si="132"/>
        <v>3.3420136321841878E-4</v>
      </c>
      <c r="S324" s="23">
        <f t="shared" si="132"/>
        <v>6.9469377176206277E-6</v>
      </c>
      <c r="T324" s="23">
        <f t="shared" si="132"/>
        <v>3.9250519998413722E-6</v>
      </c>
      <c r="U324" s="23">
        <f>U316/$D323</f>
        <v>0</v>
      </c>
      <c r="V324" s="23">
        <f t="shared" si="132"/>
        <v>0</v>
      </c>
    </row>
    <row r="325" spans="1:22">
      <c r="A325" s="18" t="str">
        <f t="shared" ref="A325:A331" si="133">A324</f>
        <v>RB_GUP_EPIS_T</v>
      </c>
      <c r="B325" s="18" t="str">
        <f>$B$6</f>
        <v>BULKTRAN</v>
      </c>
      <c r="C325" s="22"/>
      <c r="D325" s="23">
        <f t="shared" si="131"/>
        <v>0.80537259391868687</v>
      </c>
      <c r="E325" s="23">
        <f t="shared" ref="E325:V325" si="134">E317/$D323</f>
        <v>0.39671284074449747</v>
      </c>
      <c r="F325" s="23">
        <f t="shared" si="134"/>
        <v>1.9610933261836098E-2</v>
      </c>
      <c r="G325" s="23">
        <f t="shared" si="134"/>
        <v>7.1833724620120443E-2</v>
      </c>
      <c r="H325" s="23">
        <f t="shared" si="134"/>
        <v>2.2610706127479349E-3</v>
      </c>
      <c r="I325" s="23">
        <f>I317/$D323</f>
        <v>2.1203596701650557E-4</v>
      </c>
      <c r="J325" s="23">
        <f t="shared" si="134"/>
        <v>5.4604805220302081E-2</v>
      </c>
      <c r="K325" s="23">
        <f t="shared" si="134"/>
        <v>1.0174466066106811E-2</v>
      </c>
      <c r="L325" s="23">
        <f t="shared" si="134"/>
        <v>4.5976517667106337E-3</v>
      </c>
      <c r="M325" s="23">
        <f>M317/$D323</f>
        <v>2.0675126065256821E-4</v>
      </c>
      <c r="N325" s="23">
        <f>N317/$D323</f>
        <v>1.9074857077497089E-3</v>
      </c>
      <c r="O325" s="23">
        <f t="shared" si="134"/>
        <v>3.1215678606393713E-2</v>
      </c>
      <c r="P325" s="23">
        <f t="shared" si="134"/>
        <v>0.16497573854679223</v>
      </c>
      <c r="Q325" s="23">
        <f>Q317/$D323</f>
        <v>2.9791884030118291E-2</v>
      </c>
      <c r="R325" s="23">
        <f t="shared" si="134"/>
        <v>1.6769049036221468E-2</v>
      </c>
      <c r="S325" s="23">
        <f t="shared" si="134"/>
        <v>2.8087516146089748E-4</v>
      </c>
      <c r="T325" s="23">
        <f t="shared" si="134"/>
        <v>2.1760330995978659E-4</v>
      </c>
      <c r="U325" s="23">
        <f>U317/$D323</f>
        <v>0</v>
      </c>
      <c r="V325" s="23">
        <f t="shared" si="134"/>
        <v>0</v>
      </c>
    </row>
    <row r="326" spans="1:22">
      <c r="A326" s="18" t="str">
        <f t="shared" si="133"/>
        <v>RB_GUP_EPIS_T</v>
      </c>
      <c r="B326" s="18" t="str">
        <f>$B$7</f>
        <v>SUBTRAN</v>
      </c>
      <c r="C326" s="22"/>
      <c r="D326" s="23">
        <f t="shared" si="131"/>
        <v>0.17691612904372989</v>
      </c>
      <c r="E326" s="23">
        <f t="shared" ref="E326:V326" si="135">E318/$D323</f>
        <v>8.6134701483571816E-2</v>
      </c>
      <c r="F326" s="23">
        <f t="shared" si="135"/>
        <v>4.1569733711643089E-3</v>
      </c>
      <c r="G326" s="23">
        <f t="shared" si="135"/>
        <v>1.5122865867489779E-2</v>
      </c>
      <c r="H326" s="23">
        <f t="shared" si="135"/>
        <v>4.6713109787481472E-4</v>
      </c>
      <c r="I326" s="23">
        <f>I318/$D323</f>
        <v>5.8178707737937718E-5</v>
      </c>
      <c r="J326" s="23">
        <f t="shared" si="135"/>
        <v>1.1425561530485176E-2</v>
      </c>
      <c r="K326" s="23">
        <f t="shared" si="135"/>
        <v>2.1239985622461396E-3</v>
      </c>
      <c r="L326" s="23">
        <f t="shared" si="135"/>
        <v>1.2638044527986448E-3</v>
      </c>
      <c r="M326" s="23">
        <f>M318/$D323</f>
        <v>0</v>
      </c>
      <c r="N326" s="23">
        <f>N318/$D323</f>
        <v>3.9896099034950668E-4</v>
      </c>
      <c r="O326" s="23">
        <f t="shared" si="135"/>
        <v>6.5312191966686584E-3</v>
      </c>
      <c r="P326" s="23">
        <f t="shared" si="135"/>
        <v>4.5500934443212897E-2</v>
      </c>
      <c r="Q326" s="23">
        <f>Q318/$D323</f>
        <v>0</v>
      </c>
      <c r="R326" s="23">
        <f t="shared" si="135"/>
        <v>3.4387592796898776E-3</v>
      </c>
      <c r="S326" s="23">
        <f t="shared" si="135"/>
        <v>5.7324210616794643E-5</v>
      </c>
      <c r="T326" s="23">
        <f t="shared" si="135"/>
        <v>4.5919946592131988E-5</v>
      </c>
      <c r="U326" s="23">
        <f>U318/$D323</f>
        <v>1.5613763511834104E-4</v>
      </c>
      <c r="V326" s="23">
        <f t="shared" si="135"/>
        <v>3.3658268113057447E-5</v>
      </c>
    </row>
    <row r="327" spans="1:22">
      <c r="A327" s="18" t="str">
        <f t="shared" si="133"/>
        <v>RB_GUP_EPIS_T</v>
      </c>
      <c r="B327" s="18" t="str">
        <f>$B$8</f>
        <v>DISTPRI</v>
      </c>
      <c r="C327" s="22"/>
      <c r="D327" s="23">
        <f t="shared" si="131"/>
        <v>0</v>
      </c>
      <c r="E327" s="23">
        <f t="shared" ref="E327:V327" si="136">E319/$D323</f>
        <v>0</v>
      </c>
      <c r="F327" s="23">
        <f t="shared" si="136"/>
        <v>0</v>
      </c>
      <c r="G327" s="23">
        <f t="shared" si="136"/>
        <v>0</v>
      </c>
      <c r="H327" s="23">
        <f t="shared" si="136"/>
        <v>0</v>
      </c>
      <c r="I327" s="23">
        <f>I319/$D323</f>
        <v>0</v>
      </c>
      <c r="J327" s="23">
        <f t="shared" si="136"/>
        <v>0</v>
      </c>
      <c r="K327" s="23">
        <f t="shared" si="136"/>
        <v>0</v>
      </c>
      <c r="L327" s="23">
        <f t="shared" si="136"/>
        <v>0</v>
      </c>
      <c r="M327" s="23">
        <f>M319/$D323</f>
        <v>0</v>
      </c>
      <c r="N327" s="23">
        <f>N319/$D323</f>
        <v>0</v>
      </c>
      <c r="O327" s="23">
        <f t="shared" si="136"/>
        <v>0</v>
      </c>
      <c r="P327" s="23">
        <f t="shared" si="136"/>
        <v>0</v>
      </c>
      <c r="Q327" s="23">
        <f>Q319/$D323</f>
        <v>0</v>
      </c>
      <c r="R327" s="23">
        <f t="shared" si="136"/>
        <v>0</v>
      </c>
      <c r="S327" s="23">
        <f t="shared" si="136"/>
        <v>0</v>
      </c>
      <c r="T327" s="23">
        <f t="shared" si="136"/>
        <v>0</v>
      </c>
      <c r="U327" s="23">
        <f>U319/$D323</f>
        <v>0</v>
      </c>
      <c r="V327" s="23">
        <f t="shared" si="136"/>
        <v>0</v>
      </c>
    </row>
    <row r="328" spans="1:22">
      <c r="A328" s="18" t="str">
        <f t="shared" si="133"/>
        <v>RB_GUP_EPIS_T</v>
      </c>
      <c r="B328" s="18" t="str">
        <f>$B$9</f>
        <v>DISTSEC</v>
      </c>
      <c r="C328" s="22"/>
      <c r="D328" s="23">
        <f t="shared" si="131"/>
        <v>0</v>
      </c>
      <c r="E328" s="23">
        <f t="shared" ref="E328:V328" si="137">E320/$D323</f>
        <v>0</v>
      </c>
      <c r="F328" s="23">
        <f t="shared" si="137"/>
        <v>0</v>
      </c>
      <c r="G328" s="23">
        <f t="shared" si="137"/>
        <v>0</v>
      </c>
      <c r="H328" s="23">
        <f t="shared" si="137"/>
        <v>0</v>
      </c>
      <c r="I328" s="23">
        <f>I320/$D323</f>
        <v>0</v>
      </c>
      <c r="J328" s="23">
        <f t="shared" si="137"/>
        <v>0</v>
      </c>
      <c r="K328" s="23">
        <f t="shared" si="137"/>
        <v>0</v>
      </c>
      <c r="L328" s="23">
        <f t="shared" si="137"/>
        <v>0</v>
      </c>
      <c r="M328" s="23">
        <f>M320/$D323</f>
        <v>0</v>
      </c>
      <c r="N328" s="23">
        <f>N320/$D323</f>
        <v>0</v>
      </c>
      <c r="O328" s="23">
        <f t="shared" si="137"/>
        <v>0</v>
      </c>
      <c r="P328" s="23">
        <f t="shared" si="137"/>
        <v>0</v>
      </c>
      <c r="Q328" s="23">
        <f>Q320/$D323</f>
        <v>0</v>
      </c>
      <c r="R328" s="23">
        <f t="shared" si="137"/>
        <v>0</v>
      </c>
      <c r="S328" s="23">
        <f t="shared" si="137"/>
        <v>0</v>
      </c>
      <c r="T328" s="23">
        <f t="shared" si="137"/>
        <v>0</v>
      </c>
      <c r="U328" s="23">
        <f>U320/$D323</f>
        <v>0</v>
      </c>
      <c r="V328" s="23">
        <f t="shared" si="137"/>
        <v>0</v>
      </c>
    </row>
    <row r="329" spans="1:22">
      <c r="A329" s="18" t="str">
        <f t="shared" si="133"/>
        <v>RB_GUP_EPIS_T</v>
      </c>
      <c r="B329" s="18" t="str">
        <f>$B$10</f>
        <v>ENERGY</v>
      </c>
      <c r="C329" s="22"/>
      <c r="D329" s="23">
        <f t="shared" si="131"/>
        <v>0</v>
      </c>
      <c r="E329" s="23">
        <f t="shared" ref="E329:V329" si="138">E321/$D323</f>
        <v>0</v>
      </c>
      <c r="F329" s="23">
        <f t="shared" si="138"/>
        <v>0</v>
      </c>
      <c r="G329" s="23">
        <f t="shared" si="138"/>
        <v>0</v>
      </c>
      <c r="H329" s="23">
        <f t="shared" si="138"/>
        <v>0</v>
      </c>
      <c r="I329" s="23">
        <f>I321/$D323</f>
        <v>0</v>
      </c>
      <c r="J329" s="23">
        <f t="shared" si="138"/>
        <v>0</v>
      </c>
      <c r="K329" s="23">
        <f t="shared" si="138"/>
        <v>0</v>
      </c>
      <c r="L329" s="23">
        <f t="shared" si="138"/>
        <v>0</v>
      </c>
      <c r="M329" s="23">
        <f>M321/$D323</f>
        <v>0</v>
      </c>
      <c r="N329" s="23">
        <f>N321/$D323</f>
        <v>0</v>
      </c>
      <c r="O329" s="23">
        <f t="shared" si="138"/>
        <v>0</v>
      </c>
      <c r="P329" s="23">
        <f t="shared" si="138"/>
        <v>0</v>
      </c>
      <c r="Q329" s="23">
        <f>Q321/$D323</f>
        <v>0</v>
      </c>
      <c r="R329" s="23">
        <f t="shared" si="138"/>
        <v>0</v>
      </c>
      <c r="S329" s="23">
        <f t="shared" si="138"/>
        <v>0</v>
      </c>
      <c r="T329" s="23">
        <f t="shared" si="138"/>
        <v>0</v>
      </c>
      <c r="U329" s="23">
        <f>U321/$D323</f>
        <v>0</v>
      </c>
      <c r="V329" s="23">
        <f t="shared" si="138"/>
        <v>0</v>
      </c>
    </row>
    <row r="330" spans="1:22">
      <c r="A330" s="18" t="str">
        <f t="shared" si="133"/>
        <v>RB_GUP_EPIS_T</v>
      </c>
      <c r="B330" s="18" t="str">
        <f>$B$11</f>
        <v>CUSTOMER</v>
      </c>
      <c r="C330" s="22"/>
      <c r="D330" s="23">
        <f t="shared" si="131"/>
        <v>0</v>
      </c>
      <c r="E330" s="23">
        <f t="shared" ref="E330:V330" si="139">E322/$D323</f>
        <v>0</v>
      </c>
      <c r="F330" s="23">
        <f t="shared" si="139"/>
        <v>0</v>
      </c>
      <c r="G330" s="23">
        <f t="shared" si="139"/>
        <v>0</v>
      </c>
      <c r="H330" s="23">
        <f t="shared" si="139"/>
        <v>0</v>
      </c>
      <c r="I330" s="23">
        <f>I322/$D323</f>
        <v>0</v>
      </c>
      <c r="J330" s="23">
        <f t="shared" si="139"/>
        <v>0</v>
      </c>
      <c r="K330" s="23">
        <f t="shared" si="139"/>
        <v>0</v>
      </c>
      <c r="L330" s="23">
        <f t="shared" si="139"/>
        <v>0</v>
      </c>
      <c r="M330" s="23">
        <f>M322/$D323</f>
        <v>0</v>
      </c>
      <c r="N330" s="23">
        <f>N322/$D323</f>
        <v>0</v>
      </c>
      <c r="O330" s="23">
        <f t="shared" si="139"/>
        <v>0</v>
      </c>
      <c r="P330" s="23">
        <f t="shared" si="139"/>
        <v>0</v>
      </c>
      <c r="Q330" s="23">
        <f>Q322/$D323</f>
        <v>0</v>
      </c>
      <c r="R330" s="23">
        <f t="shared" si="139"/>
        <v>0</v>
      </c>
      <c r="S330" s="23">
        <f t="shared" si="139"/>
        <v>0</v>
      </c>
      <c r="T330" s="23">
        <f t="shared" si="139"/>
        <v>0</v>
      </c>
      <c r="U330" s="23">
        <f>U322/$D323</f>
        <v>0</v>
      </c>
      <c r="V330" s="23">
        <f t="shared" si="139"/>
        <v>0</v>
      </c>
    </row>
    <row r="331" spans="1:22">
      <c r="A331" s="18" t="str">
        <f t="shared" si="133"/>
        <v>RB_GUP_EPIS_T</v>
      </c>
      <c r="B331" s="18" t="str">
        <f>$B$12</f>
        <v>TOTAL</v>
      </c>
      <c r="C331" s="22"/>
      <c r="D331" s="23">
        <f t="shared" si="131"/>
        <v>0.99999999999999989</v>
      </c>
      <c r="E331" s="23">
        <f t="shared" ref="E331:V331" si="140">SUM(E324:E330)</f>
        <v>0.4926809581319842</v>
      </c>
      <c r="F331" s="23">
        <f t="shared" si="140"/>
        <v>2.4220390045789887E-2</v>
      </c>
      <c r="G331" s="23">
        <f t="shared" si="140"/>
        <v>8.8447200770052845E-2</v>
      </c>
      <c r="H331" s="23">
        <f t="shared" si="140"/>
        <v>2.7654473029434298E-3</v>
      </c>
      <c r="I331" s="23">
        <f t="shared" si="140"/>
        <v>2.7500929023309341E-4</v>
      </c>
      <c r="J331" s="23">
        <f t="shared" si="140"/>
        <v>6.7164294140643691E-2</v>
      </c>
      <c r="K331" s="23">
        <f t="shared" si="140"/>
        <v>1.2503707640510415E-2</v>
      </c>
      <c r="L331" s="23">
        <f t="shared" si="140"/>
        <v>5.9408427675638389E-3</v>
      </c>
      <c r="M331" s="23">
        <f>SUM(M324:M330)</f>
        <v>2.0846178070816365E-4</v>
      </c>
      <c r="N331" s="23">
        <f>SUM(N324:N330)</f>
        <v>2.3424530325826831E-3</v>
      </c>
      <c r="O331" s="23">
        <f t="shared" si="140"/>
        <v>3.8320181240976393E-2</v>
      </c>
      <c r="P331" s="23">
        <f t="shared" si="140"/>
        <v>0.21358570590404116</v>
      </c>
      <c r="Q331" s="23">
        <f t="shared" si="140"/>
        <v>3.0200947751261732E-2</v>
      </c>
      <c r="R331" s="23">
        <f t="shared" si="140"/>
        <v>2.0542009679129766E-2</v>
      </c>
      <c r="S331" s="23">
        <f t="shared" si="140"/>
        <v>3.4514630979531278E-4</v>
      </c>
      <c r="T331" s="23">
        <f t="shared" si="140"/>
        <v>2.6744830855175993E-4</v>
      </c>
      <c r="U331" s="23">
        <f t="shared" si="140"/>
        <v>1.5613763511834104E-4</v>
      </c>
      <c r="V331" s="23">
        <f t="shared" si="140"/>
        <v>3.3658268113057447E-5</v>
      </c>
    </row>
    <row r="333" spans="1:22">
      <c r="A333" s="38" t="s">
        <v>132</v>
      </c>
      <c r="B333" s="18" t="str">
        <f>$B$5</f>
        <v>PRODUCTION</v>
      </c>
      <c r="D333" s="24">
        <f>COSS!H148</f>
        <v>0</v>
      </c>
      <c r="E333" s="24">
        <f>COSS!I148</f>
        <v>0</v>
      </c>
      <c r="F333" s="24">
        <f>COSS!J148</f>
        <v>0</v>
      </c>
      <c r="G333" s="24">
        <f>COSS!K148</f>
        <v>0</v>
      </c>
      <c r="H333" s="24">
        <f>COSS!L148</f>
        <v>0</v>
      </c>
      <c r="I333" s="24">
        <f>COSS!M148</f>
        <v>0</v>
      </c>
      <c r="J333" s="24">
        <f>COSS!O148</f>
        <v>0</v>
      </c>
      <c r="K333" s="24">
        <f>COSS!P148</f>
        <v>0</v>
      </c>
      <c r="L333" s="24">
        <f>COSS!Q148</f>
        <v>0</v>
      </c>
      <c r="M333" s="24">
        <f>COSS!R148</f>
        <v>0</v>
      </c>
      <c r="N333" s="24">
        <f>COSS!T148</f>
        <v>0</v>
      </c>
      <c r="O333" s="24">
        <f>COSS!U148</f>
        <v>0</v>
      </c>
      <c r="P333" s="24">
        <f>COSS!V148</f>
        <v>0</v>
      </c>
      <c r="Q333" s="24">
        <f>COSS!W148</f>
        <v>0</v>
      </c>
      <c r="R333" s="24">
        <f>COSS!Y148</f>
        <v>0</v>
      </c>
      <c r="S333" s="24">
        <f>COSS!Z148</f>
        <v>0</v>
      </c>
      <c r="T333" s="24">
        <f>COSS!AB148</f>
        <v>0</v>
      </c>
      <c r="U333" s="24">
        <f>COSS!AC148</f>
        <v>0</v>
      </c>
      <c r="V333" s="24">
        <f>COSS!AD148</f>
        <v>0</v>
      </c>
    </row>
    <row r="334" spans="1:22">
      <c r="B334" s="18" t="str">
        <f>$B$6</f>
        <v>BULKTRAN</v>
      </c>
      <c r="D334" s="24">
        <f>COSS!H149</f>
        <v>0</v>
      </c>
      <c r="E334" s="24">
        <f>COSS!I149</f>
        <v>0</v>
      </c>
      <c r="F334" s="24">
        <f>COSS!J149</f>
        <v>0</v>
      </c>
      <c r="G334" s="24">
        <f>COSS!K149</f>
        <v>0</v>
      </c>
      <c r="H334" s="24">
        <f>COSS!L149</f>
        <v>0</v>
      </c>
      <c r="I334" s="24">
        <f>COSS!M149</f>
        <v>0</v>
      </c>
      <c r="J334" s="24">
        <f>COSS!O149</f>
        <v>0</v>
      </c>
      <c r="K334" s="24">
        <f>COSS!P149</f>
        <v>0</v>
      </c>
      <c r="L334" s="24">
        <f>COSS!Q149</f>
        <v>0</v>
      </c>
      <c r="M334" s="24">
        <f>COSS!R149</f>
        <v>0</v>
      </c>
      <c r="N334" s="24">
        <f>COSS!T149</f>
        <v>0</v>
      </c>
      <c r="O334" s="24">
        <f>COSS!U149</f>
        <v>0</v>
      </c>
      <c r="P334" s="24">
        <f>COSS!V149</f>
        <v>0</v>
      </c>
      <c r="Q334" s="24">
        <f>COSS!W149</f>
        <v>0</v>
      </c>
      <c r="R334" s="24">
        <f>COSS!Y149</f>
        <v>0</v>
      </c>
      <c r="S334" s="24">
        <f>COSS!Z149</f>
        <v>0</v>
      </c>
      <c r="T334" s="24">
        <f>COSS!AB149</f>
        <v>0</v>
      </c>
      <c r="U334" s="24">
        <f>COSS!AC149</f>
        <v>0</v>
      </c>
      <c r="V334" s="24">
        <f>COSS!AD149</f>
        <v>0</v>
      </c>
    </row>
    <row r="335" spans="1:22">
      <c r="B335" s="18" t="str">
        <f>$B$7</f>
        <v>SUBTRAN</v>
      </c>
      <c r="D335" s="24">
        <f>COSS!H150</f>
        <v>0</v>
      </c>
      <c r="E335" s="24">
        <f>COSS!I150</f>
        <v>0</v>
      </c>
      <c r="F335" s="24">
        <f>COSS!J150</f>
        <v>0</v>
      </c>
      <c r="G335" s="24">
        <f>COSS!K150</f>
        <v>0</v>
      </c>
      <c r="H335" s="24">
        <f>COSS!L150</f>
        <v>0</v>
      </c>
      <c r="I335" s="24">
        <f>COSS!M150</f>
        <v>0</v>
      </c>
      <c r="J335" s="24">
        <f>COSS!O150</f>
        <v>0</v>
      </c>
      <c r="K335" s="24">
        <f>COSS!P150</f>
        <v>0</v>
      </c>
      <c r="L335" s="24">
        <f>COSS!Q150</f>
        <v>0</v>
      </c>
      <c r="M335" s="24">
        <f>COSS!R150</f>
        <v>0</v>
      </c>
      <c r="N335" s="24">
        <f>COSS!T150</f>
        <v>0</v>
      </c>
      <c r="O335" s="24">
        <f>COSS!U150</f>
        <v>0</v>
      </c>
      <c r="P335" s="24">
        <f>COSS!V150</f>
        <v>0</v>
      </c>
      <c r="Q335" s="24">
        <f>COSS!W150</f>
        <v>0</v>
      </c>
      <c r="R335" s="24">
        <f>COSS!Y150</f>
        <v>0</v>
      </c>
      <c r="S335" s="24">
        <f>COSS!Z150</f>
        <v>0</v>
      </c>
      <c r="T335" s="24">
        <f>COSS!AB150</f>
        <v>0</v>
      </c>
      <c r="U335" s="24">
        <f>COSS!AC150</f>
        <v>0</v>
      </c>
      <c r="V335" s="24">
        <f>COSS!AD150</f>
        <v>0</v>
      </c>
    </row>
    <row r="336" spans="1:22">
      <c r="B336" s="18" t="str">
        <f>$B$8</f>
        <v>DISTPRI</v>
      </c>
      <c r="D336" s="24">
        <f>COSS!H151</f>
        <v>446253131.98746914</v>
      </c>
      <c r="E336" s="24">
        <f>COSS!I151</f>
        <v>298250001.03864622</v>
      </c>
      <c r="F336" s="24">
        <f>COSS!J151</f>
        <v>14058726.456317138</v>
      </c>
      <c r="G336" s="24">
        <f>COSS!K151</f>
        <v>51048098.594186999</v>
      </c>
      <c r="H336" s="24">
        <f>COSS!L151</f>
        <v>1577651.8719492734</v>
      </c>
      <c r="I336" s="24">
        <f>COSS!M151</f>
        <v>0</v>
      </c>
      <c r="J336" s="24">
        <f>COSS!O151</f>
        <v>38277151.500916339</v>
      </c>
      <c r="K336" s="24">
        <f>COSS!P151</f>
        <v>7129122.0428689644</v>
      </c>
      <c r="L336" s="24">
        <f>COSS!Q151</f>
        <v>0</v>
      </c>
      <c r="M336" s="24">
        <f>COSS!R151</f>
        <v>0</v>
      </c>
      <c r="N336" s="24">
        <f>COSS!T151</f>
        <v>1364556.8625922929</v>
      </c>
      <c r="O336" s="24">
        <f>COSS!U151</f>
        <v>22007214.411436405</v>
      </c>
      <c r="P336" s="24">
        <f>COSS!V151</f>
        <v>0</v>
      </c>
      <c r="Q336" s="24">
        <f>COSS!W151</f>
        <v>0</v>
      </c>
      <c r="R336" s="24">
        <f>COSS!Y151</f>
        <v>11542320.227565223</v>
      </c>
      <c r="S336" s="24">
        <f>COSS!Z151</f>
        <v>192571.08395502905</v>
      </c>
      <c r="T336" s="24">
        <f>COSS!AB151</f>
        <v>156014.84479287587</v>
      </c>
      <c r="U336" s="24">
        <f>COSS!AC151</f>
        <v>534485.18318452069</v>
      </c>
      <c r="V336" s="24">
        <f>COSS!AD151</f>
        <v>115217.86905793863</v>
      </c>
    </row>
    <row r="337" spans="1:22">
      <c r="B337" s="18" t="str">
        <f>$B$9</f>
        <v>DISTSEC</v>
      </c>
      <c r="D337" s="24">
        <f>COSS!H152</f>
        <v>231086642.79253078</v>
      </c>
      <c r="E337" s="24">
        <f>COSS!I152</f>
        <v>172783818.26222348</v>
      </c>
      <c r="F337" s="24">
        <f>COSS!J152</f>
        <v>8329962.9462436363</v>
      </c>
      <c r="G337" s="24">
        <f>COSS!K152</f>
        <v>25134969.616151102</v>
      </c>
      <c r="H337" s="24">
        <f>COSS!L152</f>
        <v>0</v>
      </c>
      <c r="I337" s="24">
        <f>COSS!M152</f>
        <v>0</v>
      </c>
      <c r="J337" s="24">
        <f>COSS!O152</f>
        <v>16016100.470696278</v>
      </c>
      <c r="K337" s="24">
        <f>COSS!P152</f>
        <v>0</v>
      </c>
      <c r="L337" s="24">
        <f>COSS!Q152</f>
        <v>0</v>
      </c>
      <c r="M337" s="24">
        <f>COSS!R152</f>
        <v>0</v>
      </c>
      <c r="N337" s="24">
        <f>COSS!T152</f>
        <v>433041.75708842761</v>
      </c>
      <c r="O337" s="24">
        <f>COSS!U152</f>
        <v>0</v>
      </c>
      <c r="P337" s="24">
        <f>COSS!V152</f>
        <v>0</v>
      </c>
      <c r="Q337" s="24">
        <f>COSS!W152</f>
        <v>0</v>
      </c>
      <c r="R337" s="24">
        <f>COSS!Y152</f>
        <v>5907444.0496023139</v>
      </c>
      <c r="S337" s="24">
        <f>COSS!Z152</f>
        <v>0</v>
      </c>
      <c r="T337" s="24">
        <f>COSS!AB152</f>
        <v>61301.736938107701</v>
      </c>
      <c r="U337" s="24">
        <f>COSS!AC152</f>
        <v>2081429.7449600575</v>
      </c>
      <c r="V337" s="24">
        <f>COSS!AD152</f>
        <v>338574.20862739487</v>
      </c>
    </row>
    <row r="338" spans="1:22">
      <c r="B338" s="18" t="str">
        <f>$B$10</f>
        <v>ENERGY</v>
      </c>
      <c r="D338" s="24">
        <f>COSS!H153</f>
        <v>0</v>
      </c>
      <c r="E338" s="24">
        <f>COSS!I153</f>
        <v>0</v>
      </c>
      <c r="F338" s="24">
        <f>COSS!J153</f>
        <v>0</v>
      </c>
      <c r="G338" s="24">
        <f>COSS!K153</f>
        <v>0</v>
      </c>
      <c r="H338" s="24">
        <f>COSS!L153</f>
        <v>0</v>
      </c>
      <c r="I338" s="24">
        <f>COSS!M153</f>
        <v>0</v>
      </c>
      <c r="J338" s="24">
        <f>COSS!O153</f>
        <v>0</v>
      </c>
      <c r="K338" s="24">
        <f>COSS!P153</f>
        <v>0</v>
      </c>
      <c r="L338" s="24">
        <f>COSS!Q153</f>
        <v>0</v>
      </c>
      <c r="M338" s="24">
        <f>COSS!R153</f>
        <v>0</v>
      </c>
      <c r="N338" s="24">
        <f>COSS!T153</f>
        <v>0</v>
      </c>
      <c r="O338" s="24">
        <f>COSS!U153</f>
        <v>0</v>
      </c>
      <c r="P338" s="24">
        <f>COSS!V153</f>
        <v>0</v>
      </c>
      <c r="Q338" s="24">
        <f>COSS!W153</f>
        <v>0</v>
      </c>
      <c r="R338" s="24">
        <f>COSS!Y153</f>
        <v>0</v>
      </c>
      <c r="S338" s="24">
        <f>COSS!Z153</f>
        <v>0</v>
      </c>
      <c r="T338" s="24">
        <f>COSS!AB153</f>
        <v>0</v>
      </c>
      <c r="U338" s="24">
        <f>COSS!AC153</f>
        <v>0</v>
      </c>
      <c r="V338" s="24">
        <f>COSS!AD153</f>
        <v>0</v>
      </c>
    </row>
    <row r="339" spans="1:22">
      <c r="B339" s="18" t="str">
        <f>$B$11</f>
        <v>CUSTOMER</v>
      </c>
      <c r="D339" s="24">
        <f>COSS!H154</f>
        <v>108582390.90999998</v>
      </c>
      <c r="E339" s="24">
        <f>COSS!I154</f>
        <v>49422070.474438459</v>
      </c>
      <c r="F339" s="24">
        <f>COSS!J154</f>
        <v>13304129.705685806</v>
      </c>
      <c r="G339" s="24">
        <f>COSS!K154</f>
        <v>3773925.7865963955</v>
      </c>
      <c r="H339" s="24">
        <f>COSS!L154</f>
        <v>1248284.6553893765</v>
      </c>
      <c r="I339" s="24">
        <f>COSS!M154</f>
        <v>202761.48214395292</v>
      </c>
      <c r="J339" s="24">
        <f>COSS!O154</f>
        <v>1089769.8467774005</v>
      </c>
      <c r="K339" s="24">
        <f>COSS!P154</f>
        <v>324111.33634420758</v>
      </c>
      <c r="L339" s="24">
        <f>COSS!Q154</f>
        <v>706450.93780195573</v>
      </c>
      <c r="M339" s="24">
        <f>COSS!R154</f>
        <v>124161.41616487224</v>
      </c>
      <c r="N339" s="24">
        <f>COSS!T154</f>
        <v>7497.9143411433161</v>
      </c>
      <c r="O339" s="24">
        <f>COSS!U154</f>
        <v>192269.46269195623</v>
      </c>
      <c r="P339" s="24">
        <f>COSS!V154</f>
        <v>1038897.7194602169</v>
      </c>
      <c r="Q339" s="24">
        <f>COSS!W154</f>
        <v>186242.50594184606</v>
      </c>
      <c r="R339" s="24">
        <f>COSS!Y154</f>
        <v>301788.57121652353</v>
      </c>
      <c r="S339" s="24">
        <f>COSS!Z154</f>
        <v>5493.3477864208598</v>
      </c>
      <c r="T339" s="24">
        <f>COSS!AB154</f>
        <v>5569.0721063698511</v>
      </c>
      <c r="U339" s="24">
        <f>COSS!AC154</f>
        <v>32710149.260938577</v>
      </c>
      <c r="V339" s="24">
        <f>COSS!AD154</f>
        <v>3938817.4141745125</v>
      </c>
    </row>
    <row r="340" spans="1:22">
      <c r="B340" s="18" t="str">
        <f>$B$12</f>
        <v>TOTAL</v>
      </c>
      <c r="D340" s="24">
        <f>COSS!H155</f>
        <v>785922165.69000018</v>
      </c>
      <c r="E340" s="24">
        <f>COSS!I155</f>
        <v>520455889.77530813</v>
      </c>
      <c r="F340" s="24">
        <f>COSS!J155</f>
        <v>35692819.10824658</v>
      </c>
      <c r="G340" s="24">
        <f>COSS!K155</f>
        <v>79956993.996934488</v>
      </c>
      <c r="H340" s="24">
        <f>COSS!L155</f>
        <v>2825936.5273386501</v>
      </c>
      <c r="I340" s="24">
        <f>COSS!M155</f>
        <v>202761.48214395292</v>
      </c>
      <c r="J340" s="24">
        <f>COSS!O155</f>
        <v>55383021.818390027</v>
      </c>
      <c r="K340" s="24">
        <f>COSS!P155</f>
        <v>7453233.379213172</v>
      </c>
      <c r="L340" s="24">
        <f>COSS!Q155</f>
        <v>706450.93780195573</v>
      </c>
      <c r="M340" s="24">
        <f>COSS!R155</f>
        <v>124161.41616487224</v>
      </c>
      <c r="N340" s="24">
        <f>COSS!T155</f>
        <v>1805096.5340218639</v>
      </c>
      <c r="O340" s="24">
        <f>COSS!U155</f>
        <v>22199483.87412836</v>
      </c>
      <c r="P340" s="24">
        <f>COSS!V155</f>
        <v>1038897.7194602169</v>
      </c>
      <c r="Q340" s="24">
        <f>COSS!W155</f>
        <v>186242.50594184606</v>
      </c>
      <c r="R340" s="24">
        <f>COSS!Y155</f>
        <v>17751552.848384064</v>
      </c>
      <c r="S340" s="24">
        <f>COSS!Z155</f>
        <v>198064.43174144992</v>
      </c>
      <c r="T340" s="24">
        <f>COSS!AB155</f>
        <v>222885.65383735346</v>
      </c>
      <c r="U340" s="24">
        <f>COSS!AC155</f>
        <v>35326064.189083159</v>
      </c>
      <c r="V340" s="24">
        <f>COSS!AD155</f>
        <v>4392609.4918598458</v>
      </c>
    </row>
    <row r="341" spans="1:22">
      <c r="A341" s="131" t="s">
        <v>66</v>
      </c>
      <c r="B341" s="18" t="str">
        <f>$B$5</f>
        <v>PRODUCTION</v>
      </c>
      <c r="C341" s="22"/>
      <c r="D341" s="23">
        <f t="shared" ref="D341:D348" si="141">SUM(E341:V341)</f>
        <v>0</v>
      </c>
      <c r="E341" s="23">
        <f t="shared" ref="E341:V341" si="142">E333/$D340</f>
        <v>0</v>
      </c>
      <c r="F341" s="23">
        <f t="shared" si="142"/>
        <v>0</v>
      </c>
      <c r="G341" s="23">
        <f t="shared" si="142"/>
        <v>0</v>
      </c>
      <c r="H341" s="23">
        <f t="shared" si="142"/>
        <v>0</v>
      </c>
      <c r="I341" s="23">
        <f>I333/$D340</f>
        <v>0</v>
      </c>
      <c r="J341" s="23">
        <f t="shared" si="142"/>
        <v>0</v>
      </c>
      <c r="K341" s="23">
        <f t="shared" si="142"/>
        <v>0</v>
      </c>
      <c r="L341" s="23">
        <f t="shared" si="142"/>
        <v>0</v>
      </c>
      <c r="M341" s="23">
        <f>M333/$D340</f>
        <v>0</v>
      </c>
      <c r="N341" s="23">
        <f>N333/$D340</f>
        <v>0</v>
      </c>
      <c r="O341" s="23">
        <f t="shared" si="142"/>
        <v>0</v>
      </c>
      <c r="P341" s="23">
        <f t="shared" si="142"/>
        <v>0</v>
      </c>
      <c r="Q341" s="23">
        <f>Q333/$D340</f>
        <v>0</v>
      </c>
      <c r="R341" s="23">
        <f t="shared" si="142"/>
        <v>0</v>
      </c>
      <c r="S341" s="23">
        <f t="shared" si="142"/>
        <v>0</v>
      </c>
      <c r="T341" s="23">
        <f t="shared" si="142"/>
        <v>0</v>
      </c>
      <c r="U341" s="23">
        <f>U333/$D340</f>
        <v>0</v>
      </c>
      <c r="V341" s="23">
        <f t="shared" si="142"/>
        <v>0</v>
      </c>
    </row>
    <row r="342" spans="1:22">
      <c r="A342" s="18" t="str">
        <f t="shared" ref="A342:A348" si="143">A341</f>
        <v>RB_GUP_EPIS_D</v>
      </c>
      <c r="B342" s="18" t="str">
        <f>$B$6</f>
        <v>BULKTRAN</v>
      </c>
      <c r="C342" s="22"/>
      <c r="D342" s="23">
        <f t="shared" si="141"/>
        <v>0</v>
      </c>
      <c r="E342" s="23">
        <f t="shared" ref="E342:V342" si="144">E334/$D340</f>
        <v>0</v>
      </c>
      <c r="F342" s="23">
        <f t="shared" si="144"/>
        <v>0</v>
      </c>
      <c r="G342" s="23">
        <f t="shared" si="144"/>
        <v>0</v>
      </c>
      <c r="H342" s="23">
        <f t="shared" si="144"/>
        <v>0</v>
      </c>
      <c r="I342" s="23">
        <f>I334/$D340</f>
        <v>0</v>
      </c>
      <c r="J342" s="23">
        <f t="shared" si="144"/>
        <v>0</v>
      </c>
      <c r="K342" s="23">
        <f t="shared" si="144"/>
        <v>0</v>
      </c>
      <c r="L342" s="23">
        <f t="shared" si="144"/>
        <v>0</v>
      </c>
      <c r="M342" s="23">
        <f>M334/$D340</f>
        <v>0</v>
      </c>
      <c r="N342" s="23">
        <f>N334/$D340</f>
        <v>0</v>
      </c>
      <c r="O342" s="23">
        <f t="shared" si="144"/>
        <v>0</v>
      </c>
      <c r="P342" s="23">
        <f t="shared" si="144"/>
        <v>0</v>
      </c>
      <c r="Q342" s="23">
        <f>Q334/$D340</f>
        <v>0</v>
      </c>
      <c r="R342" s="23">
        <f t="shared" si="144"/>
        <v>0</v>
      </c>
      <c r="S342" s="23">
        <f t="shared" si="144"/>
        <v>0</v>
      </c>
      <c r="T342" s="23">
        <f t="shared" si="144"/>
        <v>0</v>
      </c>
      <c r="U342" s="23">
        <f>U334/$D340</f>
        <v>0</v>
      </c>
      <c r="V342" s="23">
        <f t="shared" si="144"/>
        <v>0</v>
      </c>
    </row>
    <row r="343" spans="1:22">
      <c r="A343" s="18" t="str">
        <f t="shared" si="143"/>
        <v>RB_GUP_EPIS_D</v>
      </c>
      <c r="B343" s="18" t="str">
        <f>$B$7</f>
        <v>SUBTRAN</v>
      </c>
      <c r="C343" s="22"/>
      <c r="D343" s="23">
        <f t="shared" si="141"/>
        <v>0</v>
      </c>
      <c r="E343" s="23">
        <f t="shared" ref="E343:V343" si="145">E335/$D340</f>
        <v>0</v>
      </c>
      <c r="F343" s="23">
        <f t="shared" si="145"/>
        <v>0</v>
      </c>
      <c r="G343" s="23">
        <f t="shared" si="145"/>
        <v>0</v>
      </c>
      <c r="H343" s="23">
        <f t="shared" si="145"/>
        <v>0</v>
      </c>
      <c r="I343" s="23">
        <f>I335/$D340</f>
        <v>0</v>
      </c>
      <c r="J343" s="23">
        <f t="shared" si="145"/>
        <v>0</v>
      </c>
      <c r="K343" s="23">
        <f t="shared" si="145"/>
        <v>0</v>
      </c>
      <c r="L343" s="23">
        <f t="shared" si="145"/>
        <v>0</v>
      </c>
      <c r="M343" s="23">
        <f>M335/$D340</f>
        <v>0</v>
      </c>
      <c r="N343" s="23">
        <f>N335/$D340</f>
        <v>0</v>
      </c>
      <c r="O343" s="23">
        <f t="shared" si="145"/>
        <v>0</v>
      </c>
      <c r="P343" s="23">
        <f t="shared" si="145"/>
        <v>0</v>
      </c>
      <c r="Q343" s="23">
        <f>Q335/$D340</f>
        <v>0</v>
      </c>
      <c r="R343" s="23">
        <f t="shared" si="145"/>
        <v>0</v>
      </c>
      <c r="S343" s="23">
        <f t="shared" si="145"/>
        <v>0</v>
      </c>
      <c r="T343" s="23">
        <f t="shared" si="145"/>
        <v>0</v>
      </c>
      <c r="U343" s="23">
        <f>U335/$D340</f>
        <v>0</v>
      </c>
      <c r="V343" s="23">
        <f t="shared" si="145"/>
        <v>0</v>
      </c>
    </row>
    <row r="344" spans="1:22">
      <c r="A344" s="18" t="str">
        <f t="shared" si="143"/>
        <v>RB_GUP_EPIS_D</v>
      </c>
      <c r="B344" s="18" t="str">
        <f>$B$8</f>
        <v>DISTPRI</v>
      </c>
      <c r="C344" s="22"/>
      <c r="D344" s="23">
        <f t="shared" si="141"/>
        <v>0.56780830401402582</v>
      </c>
      <c r="E344" s="23">
        <f t="shared" ref="E344:V344" si="146">E336/$D340</f>
        <v>0.37949050689618569</v>
      </c>
      <c r="F344" s="23">
        <f t="shared" si="146"/>
        <v>1.7888191821100099E-2</v>
      </c>
      <c r="G344" s="23">
        <f t="shared" si="146"/>
        <v>6.4953122360875692E-2</v>
      </c>
      <c r="H344" s="23">
        <f t="shared" si="146"/>
        <v>2.0073894602071368E-3</v>
      </c>
      <c r="I344" s="23">
        <f>I336/$D340</f>
        <v>0</v>
      </c>
      <c r="J344" s="23">
        <f t="shared" si="146"/>
        <v>4.8703488935588075E-2</v>
      </c>
      <c r="K344" s="23">
        <f t="shared" si="146"/>
        <v>9.0710280917067065E-3</v>
      </c>
      <c r="L344" s="23">
        <f t="shared" si="146"/>
        <v>0</v>
      </c>
      <c r="M344" s="23">
        <f>M336/$D340</f>
        <v>0</v>
      </c>
      <c r="N344" s="23">
        <f>N336/$D340</f>
        <v>1.7362493668750016E-3</v>
      </c>
      <c r="O344" s="23">
        <f t="shared" si="146"/>
        <v>2.8001773422582091E-2</v>
      </c>
      <c r="P344" s="23">
        <f t="shared" si="146"/>
        <v>0</v>
      </c>
      <c r="Q344" s="23">
        <f>Q336/$D340</f>
        <v>0</v>
      </c>
      <c r="R344" s="23">
        <f t="shared" si="146"/>
        <v>1.4686340112868106E-2</v>
      </c>
      <c r="S344" s="23">
        <f t="shared" si="146"/>
        <v>2.4502564294768468E-4</v>
      </c>
      <c r="T344" s="23">
        <f t="shared" si="146"/>
        <v>1.9851182674801221E-4</v>
      </c>
      <c r="U344" s="23">
        <f>U336/$D340</f>
        <v>6.800739392752329E-4</v>
      </c>
      <c r="V344" s="23">
        <f t="shared" si="146"/>
        <v>1.4660213706631258E-4</v>
      </c>
    </row>
    <row r="345" spans="1:22">
      <c r="A345" s="18" t="str">
        <f t="shared" si="143"/>
        <v>RB_GUP_EPIS_D</v>
      </c>
      <c r="B345" s="18" t="str">
        <f>$B$9</f>
        <v>DISTSEC</v>
      </c>
      <c r="C345" s="22"/>
      <c r="D345" s="23">
        <f t="shared" si="141"/>
        <v>0.29403247914460889</v>
      </c>
      <c r="E345" s="23">
        <f t="shared" ref="E345:V345" si="147">E337/$D340</f>
        <v>0.21984851147508733</v>
      </c>
      <c r="F345" s="23">
        <f t="shared" si="147"/>
        <v>1.0598966805994519E-2</v>
      </c>
      <c r="G345" s="23">
        <f t="shared" si="147"/>
        <v>3.1981499839852288E-2</v>
      </c>
      <c r="H345" s="23">
        <f t="shared" si="147"/>
        <v>0</v>
      </c>
      <c r="I345" s="23">
        <f>I337/$D340</f>
        <v>0</v>
      </c>
      <c r="J345" s="23">
        <f t="shared" si="147"/>
        <v>2.0378736177564031E-2</v>
      </c>
      <c r="K345" s="23">
        <f t="shared" si="147"/>
        <v>0</v>
      </c>
      <c r="L345" s="23">
        <f t="shared" si="147"/>
        <v>0</v>
      </c>
      <c r="M345" s="23">
        <f>M337/$D340</f>
        <v>0</v>
      </c>
      <c r="N345" s="23">
        <f>N337/$D340</f>
        <v>5.5099827437522222E-4</v>
      </c>
      <c r="O345" s="23">
        <f t="shared" si="147"/>
        <v>0</v>
      </c>
      <c r="P345" s="23">
        <f t="shared" si="147"/>
        <v>0</v>
      </c>
      <c r="Q345" s="23">
        <f>Q337/$D340</f>
        <v>0</v>
      </c>
      <c r="R345" s="23">
        <f t="shared" si="147"/>
        <v>7.5165764594714987E-3</v>
      </c>
      <c r="S345" s="23">
        <f t="shared" si="147"/>
        <v>0</v>
      </c>
      <c r="T345" s="23">
        <f t="shared" si="147"/>
        <v>7.7999755719178448E-5</v>
      </c>
      <c r="U345" s="23">
        <f>U337/$D340</f>
        <v>2.6483917057265674E-3</v>
      </c>
      <c r="V345" s="23">
        <f t="shared" si="147"/>
        <v>4.3079865081823175E-4</v>
      </c>
    </row>
    <row r="346" spans="1:22">
      <c r="A346" s="18" t="str">
        <f t="shared" si="143"/>
        <v>RB_GUP_EPIS_D</v>
      </c>
      <c r="B346" s="18" t="str">
        <f>$B$10</f>
        <v>ENERGY</v>
      </c>
      <c r="C346" s="22"/>
      <c r="D346" s="23">
        <f t="shared" si="141"/>
        <v>0</v>
      </c>
      <c r="E346" s="23">
        <f t="shared" ref="E346:V346" si="148">E338/$D340</f>
        <v>0</v>
      </c>
      <c r="F346" s="23">
        <f t="shared" si="148"/>
        <v>0</v>
      </c>
      <c r="G346" s="23">
        <f t="shared" si="148"/>
        <v>0</v>
      </c>
      <c r="H346" s="23">
        <f t="shared" si="148"/>
        <v>0</v>
      </c>
      <c r="I346" s="23">
        <f>I338/$D340</f>
        <v>0</v>
      </c>
      <c r="J346" s="23">
        <f t="shared" si="148"/>
        <v>0</v>
      </c>
      <c r="K346" s="23">
        <f t="shared" si="148"/>
        <v>0</v>
      </c>
      <c r="L346" s="23">
        <f t="shared" si="148"/>
        <v>0</v>
      </c>
      <c r="M346" s="23">
        <f>M338/$D340</f>
        <v>0</v>
      </c>
      <c r="N346" s="23">
        <f>N338/$D340</f>
        <v>0</v>
      </c>
      <c r="O346" s="23">
        <f t="shared" si="148"/>
        <v>0</v>
      </c>
      <c r="P346" s="23">
        <f t="shared" si="148"/>
        <v>0</v>
      </c>
      <c r="Q346" s="23">
        <f>Q338/$D340</f>
        <v>0</v>
      </c>
      <c r="R346" s="23">
        <f t="shared" si="148"/>
        <v>0</v>
      </c>
      <c r="S346" s="23">
        <f t="shared" si="148"/>
        <v>0</v>
      </c>
      <c r="T346" s="23">
        <f t="shared" si="148"/>
        <v>0</v>
      </c>
      <c r="U346" s="23">
        <f>U338/$D340</f>
        <v>0</v>
      </c>
      <c r="V346" s="23">
        <f t="shared" si="148"/>
        <v>0</v>
      </c>
    </row>
    <row r="347" spans="1:22">
      <c r="A347" s="18" t="str">
        <f t="shared" si="143"/>
        <v>RB_GUP_EPIS_D</v>
      </c>
      <c r="B347" s="18" t="str">
        <f>$B$11</f>
        <v>CUSTOMER</v>
      </c>
      <c r="C347" s="22"/>
      <c r="D347" s="23">
        <f t="shared" si="141"/>
        <v>0.13815921684136509</v>
      </c>
      <c r="E347" s="23">
        <f t="shared" ref="E347:V347" si="149">E339/$D340</f>
        <v>6.2884179416225483E-2</v>
      </c>
      <c r="F347" s="23">
        <f t="shared" si="149"/>
        <v>1.6928049985720211E-2</v>
      </c>
      <c r="G347" s="23">
        <f t="shared" si="149"/>
        <v>4.8019078114218579E-3</v>
      </c>
      <c r="H347" s="23">
        <f t="shared" si="149"/>
        <v>1.5883056998315416E-3</v>
      </c>
      <c r="I347" s="23">
        <f>I339/$D340</f>
        <v>2.5799181012529216E-4</v>
      </c>
      <c r="J347" s="23">
        <f t="shared" si="149"/>
        <v>1.3866129425432825E-3</v>
      </c>
      <c r="K347" s="23">
        <f t="shared" si="149"/>
        <v>4.1239622763362846E-4</v>
      </c>
      <c r="L347" s="23">
        <f t="shared" si="149"/>
        <v>8.9888155423346189E-4</v>
      </c>
      <c r="M347" s="23">
        <f>M339/$D340</f>
        <v>1.5798182260944981E-4</v>
      </c>
      <c r="N347" s="23">
        <f>N339/$D340</f>
        <v>9.5402759566661723E-6</v>
      </c>
      <c r="O347" s="23">
        <f t="shared" si="149"/>
        <v>2.446418628785629E-4</v>
      </c>
      <c r="P347" s="23">
        <f t="shared" si="149"/>
        <v>1.3218837243865198E-3</v>
      </c>
      <c r="Q347" s="23">
        <f>Q339/$D340</f>
        <v>2.3697321957872824E-4</v>
      </c>
      <c r="R347" s="23">
        <f t="shared" si="149"/>
        <v>3.8399295043621567E-4</v>
      </c>
      <c r="S347" s="23">
        <f t="shared" si="149"/>
        <v>6.9896842540354822E-6</v>
      </c>
      <c r="T347" s="23">
        <f t="shared" si="149"/>
        <v>7.0860351692466717E-6</v>
      </c>
      <c r="U347" s="23">
        <f>U339/$D340</f>
        <v>4.1620087444945275E-2</v>
      </c>
      <c r="V347" s="23">
        <f t="shared" si="149"/>
        <v>5.0117143734156279E-3</v>
      </c>
    </row>
    <row r="348" spans="1:22">
      <c r="A348" s="18" t="str">
        <f t="shared" si="143"/>
        <v>RB_GUP_EPIS_D</v>
      </c>
      <c r="B348" s="18" t="str">
        <f>$B$12</f>
        <v>TOTAL</v>
      </c>
      <c r="C348" s="22"/>
      <c r="D348" s="23">
        <f t="shared" si="141"/>
        <v>0.99999999999999978</v>
      </c>
      <c r="E348" s="23">
        <f t="shared" ref="E348:V348" si="150">SUM(E341:E347)</f>
        <v>0.6622231977874985</v>
      </c>
      <c r="F348" s="23">
        <f t="shared" si="150"/>
        <v>4.5415208612814825E-2</v>
      </c>
      <c r="G348" s="23">
        <f t="shared" si="150"/>
        <v>0.10173653001214984</v>
      </c>
      <c r="H348" s="23">
        <f t="shared" si="150"/>
        <v>3.5956951600386784E-3</v>
      </c>
      <c r="I348" s="23">
        <f t="shared" si="150"/>
        <v>2.5799181012529216E-4</v>
      </c>
      <c r="J348" s="23">
        <f t="shared" si="150"/>
        <v>7.0468838055695399E-2</v>
      </c>
      <c r="K348" s="23">
        <f t="shared" si="150"/>
        <v>9.4834243193403344E-3</v>
      </c>
      <c r="L348" s="23">
        <f t="shared" si="150"/>
        <v>8.9888155423346189E-4</v>
      </c>
      <c r="M348" s="23">
        <f t="shared" si="150"/>
        <v>1.5798182260944981E-4</v>
      </c>
      <c r="N348" s="23">
        <f t="shared" si="150"/>
        <v>2.2967879172068901E-3</v>
      </c>
      <c r="O348" s="23">
        <f t="shared" si="150"/>
        <v>2.8246415285460656E-2</v>
      </c>
      <c r="P348" s="23">
        <f t="shared" si="150"/>
        <v>1.3218837243865198E-3</v>
      </c>
      <c r="Q348" s="23">
        <f t="shared" si="150"/>
        <v>2.3697321957872824E-4</v>
      </c>
      <c r="R348" s="23">
        <f t="shared" si="150"/>
        <v>2.2586909522775821E-2</v>
      </c>
      <c r="S348" s="23">
        <f t="shared" si="150"/>
        <v>2.5201532720172016E-4</v>
      </c>
      <c r="T348" s="23">
        <f t="shared" si="150"/>
        <v>2.8359761763643734E-4</v>
      </c>
      <c r="U348" s="23">
        <f t="shared" si="150"/>
        <v>4.4948553089947073E-2</v>
      </c>
      <c r="V348" s="23">
        <f t="shared" si="150"/>
        <v>5.5891151613001724E-3</v>
      </c>
    </row>
    <row r="350" spans="1:22">
      <c r="A350" s="38" t="s">
        <v>138</v>
      </c>
      <c r="B350" s="18" t="str">
        <f>$B$5</f>
        <v>PRODUCTION</v>
      </c>
      <c r="D350" s="24">
        <f ca="1">+COSS!H166</f>
        <v>27667548.641592938</v>
      </c>
      <c r="E350" s="24">
        <f ca="1">COSS!I166</f>
        <v>15361202.48456705</v>
      </c>
      <c r="F350" s="24">
        <f ca="1">COSS!J166</f>
        <v>706843.82646725001</v>
      </c>
      <c r="G350" s="24">
        <f ca="1">COSS!K166</f>
        <v>2328546.519125958</v>
      </c>
      <c r="H350" s="24">
        <f ca="1">COSS!L166</f>
        <v>58182.943840281288</v>
      </c>
      <c r="I350" s="24">
        <f ca="1">COSS!M166</f>
        <v>7489.8753315073318</v>
      </c>
      <c r="J350" s="24">
        <f ca="1">COSS!O166</f>
        <v>1771356.8111612841</v>
      </c>
      <c r="K350" s="24">
        <f ca="1">COSS!P166</f>
        <v>320618.94860341493</v>
      </c>
      <c r="L350" s="24">
        <f ca="1">COSS!Q166</f>
        <v>124013.14569959557</v>
      </c>
      <c r="M350" s="24">
        <f ca="1">COSS!R166</f>
        <v>2672.077046741575</v>
      </c>
      <c r="N350" s="24">
        <f ca="1">COSS!T166</f>
        <v>56247.045800980712</v>
      </c>
      <c r="O350" s="24">
        <f ca="1">COSS!U166</f>
        <v>895550.74827456777</v>
      </c>
      <c r="P350" s="24">
        <f ca="1">COSS!V166</f>
        <v>4856754.2134241899</v>
      </c>
      <c r="Q350" s="24">
        <f ca="1">COSS!W166</f>
        <v>639016.05616754235</v>
      </c>
      <c r="R350" s="24">
        <f ca="1">COSS!Y166</f>
        <v>522070.34271505015</v>
      </c>
      <c r="S350" s="24">
        <f ca="1">COSS!Z166</f>
        <v>10852.110596233577</v>
      </c>
      <c r="T350" s="24">
        <f ca="1">COSS!AB166</f>
        <v>6131.4927712977178</v>
      </c>
      <c r="U350" s="24">
        <f ca="1">COSS!AC166</f>
        <v>0</v>
      </c>
      <c r="V350" s="24">
        <f ca="1">COSS!AD166</f>
        <v>0</v>
      </c>
    </row>
    <row r="351" spans="1:22">
      <c r="B351" s="18" t="str">
        <f>$B$6</f>
        <v>BULKTRAN</v>
      </c>
      <c r="D351" s="24">
        <f ca="1">COSS!H167</f>
        <v>101092.19145158968</v>
      </c>
      <c r="E351" s="24">
        <f ca="1">COSS!I167</f>
        <v>49796.293977065536</v>
      </c>
      <c r="F351" s="24">
        <f ca="1">COSS!J167</f>
        <v>2461.608744598087</v>
      </c>
      <c r="G351" s="24">
        <f ca="1">COSS!K167</f>
        <v>9016.731754732602</v>
      </c>
      <c r="H351" s="24">
        <f ca="1">COSS!L167</f>
        <v>283.81470265494943</v>
      </c>
      <c r="I351" s="24">
        <f ca="1">COSS!M167</f>
        <v>26.615234655501215</v>
      </c>
      <c r="J351" s="24">
        <f ca="1">COSS!O167</f>
        <v>6854.1187832682481</v>
      </c>
      <c r="K351" s="24">
        <f ca="1">COSS!P167</f>
        <v>1277.1220168641839</v>
      </c>
      <c r="L351" s="24">
        <f ca="1">COSS!Q167</f>
        <v>577.10765940835756</v>
      </c>
      <c r="M351" s="24">
        <f ca="1">COSS!R167</f>
        <v>25.951886347472584</v>
      </c>
      <c r="N351" s="24">
        <f ca="1">COSS!T167</f>
        <v>239.43192481972338</v>
      </c>
      <c r="O351" s="24">
        <f ca="1">COSS!U167</f>
        <v>3918.2626548221633</v>
      </c>
      <c r="P351" s="24">
        <f ca="1">COSS!V167</f>
        <v>20708.128227819452</v>
      </c>
      <c r="Q351" s="24">
        <f ca="1">COSS!W167</f>
        <v>3739.5447359614909</v>
      </c>
      <c r="R351" s="24">
        <f ca="1">COSS!Y167</f>
        <v>2104.8890022224318</v>
      </c>
      <c r="S351" s="24">
        <f ca="1">COSS!Z167</f>
        <v>35.256086202590602</v>
      </c>
      <c r="T351" s="24">
        <f ca="1">COSS!AB167</f>
        <v>27.314060146893148</v>
      </c>
      <c r="U351" s="24">
        <f ca="1">COSS!AC167</f>
        <v>0</v>
      </c>
      <c r="V351" s="24">
        <f ca="1">COSS!AD167</f>
        <v>0</v>
      </c>
    </row>
    <row r="352" spans="1:22">
      <c r="B352" s="18" t="str">
        <f>$B$7</f>
        <v>SUBTRAN</v>
      </c>
      <c r="D352" s="24">
        <f ca="1">COSS!H168</f>
        <v>22236.088957815824</v>
      </c>
      <c r="E352" s="24">
        <f ca="1">COSS!I168</f>
        <v>10826.027535738092</v>
      </c>
      <c r="F352" s="24">
        <f ca="1">COSS!J168</f>
        <v>522.47825100012881</v>
      </c>
      <c r="G352" s="24">
        <f ca="1">COSS!K168</f>
        <v>1900.750330364167</v>
      </c>
      <c r="H352" s="24">
        <f ca="1">COSS!L168</f>
        <v>58.712389330760566</v>
      </c>
      <c r="I352" s="24">
        <f ca="1">COSS!M168</f>
        <v>7.3123175806756668</v>
      </c>
      <c r="J352" s="24">
        <f ca="1">COSS!O168</f>
        <v>1436.0465829662626</v>
      </c>
      <c r="K352" s="24">
        <f ca="1">COSS!P168</f>
        <v>266.95938483202934</v>
      </c>
      <c r="L352" s="24">
        <f ca="1">COSS!Q168</f>
        <v>158.8440148991061</v>
      </c>
      <c r="M352" s="24">
        <f ca="1">COSS!R168</f>
        <v>0</v>
      </c>
      <c r="N352" s="24">
        <f ca="1">COSS!T168</f>
        <v>50.144280909046607</v>
      </c>
      <c r="O352" s="24">
        <f ca="1">COSS!U168</f>
        <v>820.89050809053833</v>
      </c>
      <c r="P352" s="24">
        <f ca="1">COSS!V168</f>
        <v>5718.8840351178023</v>
      </c>
      <c r="Q352" s="24">
        <f ca="1">COSS!W168</f>
        <v>0</v>
      </c>
      <c r="R352" s="24">
        <f ca="1">COSS!Y168</f>
        <v>432.20794882301749</v>
      </c>
      <c r="S352" s="24">
        <f ca="1">COSS!Z168</f>
        <v>7.2049182491243933</v>
      </c>
      <c r="T352" s="24">
        <f ca="1">COSS!AB168</f>
        <v>5.77154848955806</v>
      </c>
      <c r="U352" s="24">
        <f ca="1">COSS!AC168</f>
        <v>19.624498698455252</v>
      </c>
      <c r="V352" s="24">
        <f ca="1">COSS!AD168</f>
        <v>4.230412727055346</v>
      </c>
    </row>
    <row r="353" spans="1:22">
      <c r="B353" s="18" t="str">
        <f>$B$8</f>
        <v>DISTPRI</v>
      </c>
      <c r="D353" s="24">
        <f ca="1">COSS!H169</f>
        <v>14246628.357895603</v>
      </c>
      <c r="E353" s="24">
        <f ca="1">COSS!I169</f>
        <v>9521629.3577943649</v>
      </c>
      <c r="F353" s="24">
        <f ca="1">COSS!J169</f>
        <v>448824.75136127247</v>
      </c>
      <c r="G353" s="24">
        <f ca="1">COSS!K169</f>
        <v>1629710.2180764454</v>
      </c>
      <c r="H353" s="24">
        <f ca="1">COSS!L169</f>
        <v>50366.525827387894</v>
      </c>
      <c r="I353" s="24">
        <f ca="1">COSS!M169</f>
        <v>0</v>
      </c>
      <c r="J353" s="24">
        <f ca="1">COSS!O169</f>
        <v>1221997.8145671224</v>
      </c>
      <c r="K353" s="24">
        <f ca="1">COSS!P169</f>
        <v>227597.17519626868</v>
      </c>
      <c r="L353" s="24">
        <f ca="1">COSS!Q169</f>
        <v>0</v>
      </c>
      <c r="M353" s="24">
        <f ca="1">COSS!R169</f>
        <v>0</v>
      </c>
      <c r="N353" s="24">
        <f ca="1">COSS!T169</f>
        <v>43563.469029309359</v>
      </c>
      <c r="O353" s="24">
        <f ca="1">COSS!U169</f>
        <v>702580.17801668367</v>
      </c>
      <c r="P353" s="24">
        <f ca="1">COSS!V169</f>
        <v>0</v>
      </c>
      <c r="Q353" s="24">
        <f ca="1">COSS!W169</f>
        <v>0</v>
      </c>
      <c r="R353" s="24">
        <f ca="1">COSS!Y169</f>
        <v>368488.4987531252</v>
      </c>
      <c r="S353" s="24">
        <f ca="1">COSS!Z169</f>
        <v>6147.8306121142259</v>
      </c>
      <c r="T353" s="24">
        <f ca="1">COSS!AB169</f>
        <v>4980.7729128526989</v>
      </c>
      <c r="U353" s="24">
        <f ca="1">COSS!AC169</f>
        <v>17063.436022776055</v>
      </c>
      <c r="V353" s="24">
        <f ca="1">COSS!AD169</f>
        <v>3678.3297258812813</v>
      </c>
    </row>
    <row r="354" spans="1:22">
      <c r="B354" s="18" t="str">
        <f>$B$9</f>
        <v>DISTSEC</v>
      </c>
      <c r="D354" s="24">
        <f ca="1">COSS!H170</f>
        <v>5879758.7511629518</v>
      </c>
      <c r="E354" s="24">
        <f ca="1">COSS!I170</f>
        <v>4396304.1533246692</v>
      </c>
      <c r="F354" s="24">
        <f ca="1">COSS!J170</f>
        <v>211947.22437510887</v>
      </c>
      <c r="G354" s="24">
        <f ca="1">COSS!K170</f>
        <v>639533.10228087369</v>
      </c>
      <c r="H354" s="24">
        <f ca="1">COSS!L170</f>
        <v>0</v>
      </c>
      <c r="I354" s="24">
        <f ca="1">COSS!M170</f>
        <v>0</v>
      </c>
      <c r="J354" s="24">
        <f ca="1">COSS!O170</f>
        <v>407512.98198843934</v>
      </c>
      <c r="K354" s="24">
        <f ca="1">COSS!P170</f>
        <v>0</v>
      </c>
      <c r="L354" s="24">
        <f ca="1">COSS!Q170</f>
        <v>0</v>
      </c>
      <c r="M354" s="24">
        <f ca="1">COSS!R170</f>
        <v>0</v>
      </c>
      <c r="N354" s="24">
        <f ca="1">COSS!T170</f>
        <v>11018.296125170767</v>
      </c>
      <c r="O354" s="24">
        <f ca="1">COSS!U170</f>
        <v>0</v>
      </c>
      <c r="P354" s="24">
        <f ca="1">COSS!V170</f>
        <v>0</v>
      </c>
      <c r="Q354" s="24">
        <f ca="1">COSS!W170</f>
        <v>0</v>
      </c>
      <c r="R354" s="24">
        <f ca="1">COSS!Y170</f>
        <v>150308.75617869076</v>
      </c>
      <c r="S354" s="24">
        <f ca="1">COSS!Z170</f>
        <v>0</v>
      </c>
      <c r="T354" s="24">
        <f ca="1">COSS!AB170</f>
        <v>1559.7587981185472</v>
      </c>
      <c r="U354" s="24">
        <f ca="1">COSS!AC170</f>
        <v>52959.810268425157</v>
      </c>
      <c r="V354" s="24">
        <f ca="1">COSS!AD170</f>
        <v>8614.6678234547489</v>
      </c>
    </row>
    <row r="355" spans="1:22">
      <c r="B355" s="18" t="str">
        <f>$B$10</f>
        <v>ENERGY</v>
      </c>
      <c r="D355" s="24">
        <f ca="1">COSS!H171</f>
        <v>7283608.0755001698</v>
      </c>
      <c r="E355" s="24">
        <f ca="1">COSS!I171</f>
        <v>2733007.0537101305</v>
      </c>
      <c r="F355" s="24">
        <f ca="1">COSS!J171</f>
        <v>177116.5172109938</v>
      </c>
      <c r="G355" s="24">
        <f ca="1">COSS!K171</f>
        <v>594245.11533416423</v>
      </c>
      <c r="H355" s="24">
        <f ca="1">COSS!L171</f>
        <v>18886.458840433235</v>
      </c>
      <c r="I355" s="24">
        <f ca="1">COSS!M171</f>
        <v>1741.110718418551</v>
      </c>
      <c r="J355" s="24">
        <f ca="1">COSS!O171</f>
        <v>541781.5633060527</v>
      </c>
      <c r="K355" s="24">
        <f ca="1">COSS!P171</f>
        <v>100435.87705715296</v>
      </c>
      <c r="L355" s="24">
        <f ca="1">COSS!Q171</f>
        <v>45635.491785405153</v>
      </c>
      <c r="M355" s="24">
        <f ca="1">COSS!R171</f>
        <v>2114.4811827903754</v>
      </c>
      <c r="N355" s="24">
        <f ca="1">COSS!T171</f>
        <v>20762.096179895729</v>
      </c>
      <c r="O355" s="24">
        <f ca="1">COSS!U171</f>
        <v>364551.3056459605</v>
      </c>
      <c r="P355" s="24">
        <f ca="1">COSS!V171</f>
        <v>2069770.9594606056</v>
      </c>
      <c r="Q355" s="24">
        <f ca="1">COSS!W171</f>
        <v>392683.99330089655</v>
      </c>
      <c r="R355" s="24">
        <f ca="1">COSS!Y171</f>
        <v>146784.95667568376</v>
      </c>
      <c r="S355" s="24">
        <f ca="1">COSS!Z171</f>
        <v>2389.4250967839725</v>
      </c>
      <c r="T355" s="24">
        <f ca="1">COSS!AB171</f>
        <v>2665.2114891870724</v>
      </c>
      <c r="U355" s="24">
        <f ca="1">COSS!AC171</f>
        <v>57631.629518916052</v>
      </c>
      <c r="V355" s="24">
        <f ca="1">COSS!AD171</f>
        <v>11404.828986699522</v>
      </c>
    </row>
    <row r="356" spans="1:22">
      <c r="B356" s="18" t="str">
        <f>$B$11</f>
        <v>CUSTOMER</v>
      </c>
      <c r="D356" s="24">
        <f ca="1">COSS!H172</f>
        <v>5489912.8934389204</v>
      </c>
      <c r="E356" s="24">
        <f ca="1">COSS!I172</f>
        <v>3922548.2101657847</v>
      </c>
      <c r="F356" s="24">
        <f ca="1">COSS!J172</f>
        <v>671277.16106176353</v>
      </c>
      <c r="G356" s="24">
        <f ca="1">COSS!K172</f>
        <v>193291.64279639543</v>
      </c>
      <c r="H356" s="24">
        <f ca="1">COSS!L172</f>
        <v>32311.19487518254</v>
      </c>
      <c r="I356" s="24">
        <f ca="1">COSS!M172</f>
        <v>5105.0138425965742</v>
      </c>
      <c r="J356" s="24">
        <f ca="1">COSS!O172</f>
        <v>36068.672223733724</v>
      </c>
      <c r="K356" s="24">
        <f ca="1">COSS!P172</f>
        <v>9263.4341985726314</v>
      </c>
      <c r="L356" s="24">
        <f ca="1">COSS!Q172</f>
        <v>17718.058492644759</v>
      </c>
      <c r="M356" s="24">
        <f ca="1">COSS!R172</f>
        <v>3092.41548050137</v>
      </c>
      <c r="N356" s="24">
        <f ca="1">COSS!T172</f>
        <v>250.84866709480585</v>
      </c>
      <c r="O356" s="24">
        <f ca="1">COSS!U172</f>
        <v>5514.8092082327903</v>
      </c>
      <c r="P356" s="24">
        <f ca="1">COSS!V172</f>
        <v>26069.970568630433</v>
      </c>
      <c r="Q356" s="24">
        <f ca="1">COSS!W172</f>
        <v>4640.3508553020765</v>
      </c>
      <c r="R356" s="24">
        <f ca="1">COSS!Y172</f>
        <v>9872.0693727227917</v>
      </c>
      <c r="S356" s="24">
        <f ca="1">COSS!Z172</f>
        <v>156.40070883160692</v>
      </c>
      <c r="T356" s="24">
        <f ca="1">COSS!AB172</f>
        <v>281.30400133105832</v>
      </c>
      <c r="U356" s="24">
        <f ca="1">COSS!AC172</f>
        <v>432935.90008207253</v>
      </c>
      <c r="V356" s="24">
        <f ca="1">COSS!AD172</f>
        <v>119515.43683752698</v>
      </c>
    </row>
    <row r="357" spans="1:22">
      <c r="B357" s="18" t="str">
        <f>$B$12</f>
        <v>TOTAL</v>
      </c>
      <c r="D357" s="24">
        <f ca="1">COSS!H173</f>
        <v>60690784.999999985</v>
      </c>
      <c r="E357" s="24">
        <f ca="1">COSS!I173</f>
        <v>35995313.581074804</v>
      </c>
      <c r="F357" s="24">
        <f ca="1">COSS!J173</f>
        <v>2218993.5674719866</v>
      </c>
      <c r="G357" s="24">
        <f ca="1">COSS!K173</f>
        <v>5396244.0796989342</v>
      </c>
      <c r="H357" s="24">
        <f ca="1">COSS!L173</f>
        <v>160089.65047527067</v>
      </c>
      <c r="I357" s="24">
        <f ca="1">COSS!M173</f>
        <v>14369.927444758632</v>
      </c>
      <c r="J357" s="24">
        <f ca="1">COSS!O173</f>
        <v>3987008.0086128665</v>
      </c>
      <c r="K357" s="24">
        <f ca="1">COSS!P173</f>
        <v>659459.5164571054</v>
      </c>
      <c r="L357" s="24">
        <f ca="1">COSS!Q173</f>
        <v>188102.64765195295</v>
      </c>
      <c r="M357" s="24">
        <f ca="1">COSS!R173</f>
        <v>7904.9255963807927</v>
      </c>
      <c r="N357" s="24">
        <f ca="1">COSS!T173</f>
        <v>132131.33200818012</v>
      </c>
      <c r="O357" s="24">
        <f ca="1">COSS!U173</f>
        <v>1972936.1943083573</v>
      </c>
      <c r="P357" s="24">
        <f ca="1">COSS!V173</f>
        <v>6979022.1557163624</v>
      </c>
      <c r="Q357" s="24">
        <f ca="1">COSS!W173</f>
        <v>1040079.9450597025</v>
      </c>
      <c r="R357" s="24">
        <f ca="1">COSS!Y173</f>
        <v>1200061.720646318</v>
      </c>
      <c r="S357" s="24">
        <f ca="1">COSS!Z173</f>
        <v>19588.228018415099</v>
      </c>
      <c r="T357" s="24">
        <f ca="1">COSS!AB173</f>
        <v>15651.625581423546</v>
      </c>
      <c r="U357" s="24">
        <f ca="1">COSS!AC173</f>
        <v>560610.40039088822</v>
      </c>
      <c r="V357" s="24">
        <f ca="1">COSS!AD173</f>
        <v>143217.49378628959</v>
      </c>
    </row>
    <row r="358" spans="1:22">
      <c r="A358" s="131" t="s">
        <v>69</v>
      </c>
      <c r="B358" s="18" t="str">
        <f>$B$5</f>
        <v>PRODUCTION</v>
      </c>
      <c r="C358" s="22"/>
      <c r="D358" s="23">
        <f t="shared" ref="D358:D365" ca="1" si="151">SUM(E358:V358)</f>
        <v>0.45587725783400157</v>
      </c>
      <c r="E358" s="23">
        <f ca="1">E350/$D357</f>
        <v>0.25310601081477285</v>
      </c>
      <c r="F358" s="23">
        <f t="shared" ref="F358:V358" ca="1" si="152">F350/$D357</f>
        <v>1.1646641684849688E-2</v>
      </c>
      <c r="G358" s="23">
        <f t="shared" ca="1" si="152"/>
        <v>3.8367381788288926E-2</v>
      </c>
      <c r="H358" s="23">
        <f t="shared" ca="1" si="152"/>
        <v>9.5867838651751333E-4</v>
      </c>
      <c r="I358" s="23">
        <f ca="1">I350/$D357</f>
        <v>1.2341042106321962E-4</v>
      </c>
      <c r="J358" s="23">
        <f t="shared" ca="1" si="152"/>
        <v>2.9186585923403108E-2</v>
      </c>
      <c r="K358" s="23">
        <f t="shared" ca="1" si="152"/>
        <v>5.2828275100316301E-3</v>
      </c>
      <c r="L358" s="23">
        <f t="shared" ca="1" si="152"/>
        <v>2.0433603832871101E-3</v>
      </c>
      <c r="M358" s="23">
        <f ca="1">M350/$D357</f>
        <v>4.4027722606349144E-5</v>
      </c>
      <c r="N358" s="23">
        <f ca="1">N350/$D357</f>
        <v>9.2678066037505898E-4</v>
      </c>
      <c r="O358" s="23">
        <f t="shared" ca="1" si="152"/>
        <v>1.4755959216453831E-2</v>
      </c>
      <c r="P358" s="23">
        <f t="shared" ca="1" si="152"/>
        <v>8.0024573968258794E-2</v>
      </c>
      <c r="Q358" s="23">
        <f ca="1">Q350/$D357</f>
        <v>1.0529045820836599E-2</v>
      </c>
      <c r="R358" s="23">
        <f t="shared" ca="1" si="152"/>
        <v>8.6021352782807183E-3</v>
      </c>
      <c r="S358" s="23">
        <f t="shared" ca="1" si="152"/>
        <v>1.7880985715102514E-4</v>
      </c>
      <c r="T358" s="23">
        <f t="shared" ca="1" si="152"/>
        <v>1.0102839782510177E-4</v>
      </c>
      <c r="U358" s="23">
        <f ca="1">U350/$D357</f>
        <v>0</v>
      </c>
      <c r="V358" s="23">
        <f t="shared" ca="1" si="152"/>
        <v>0</v>
      </c>
    </row>
    <row r="359" spans="1:22">
      <c r="A359" s="18" t="str">
        <f t="shared" ref="A359:A365" si="153">A358</f>
        <v>RB_GUP_EPIS_G</v>
      </c>
      <c r="B359" s="18" t="str">
        <f>$B$6</f>
        <v>BULKTRAN</v>
      </c>
      <c r="C359" s="22"/>
      <c r="D359" s="23">
        <f t="shared" ca="1" si="151"/>
        <v>1.6656925998170848E-3</v>
      </c>
      <c r="E359" s="23">
        <f t="shared" ref="E359:V359" ca="1" si="154">E351/$D357</f>
        <v>8.2049184199982827E-4</v>
      </c>
      <c r="F359" s="23">
        <f t="shared" ca="1" si="154"/>
        <v>4.055984355117647E-5</v>
      </c>
      <c r="G359" s="23">
        <f t="shared" ca="1" si="154"/>
        <v>1.485683824114749E-4</v>
      </c>
      <c r="H359" s="23">
        <f t="shared" ca="1" si="154"/>
        <v>4.6764052014642667E-6</v>
      </c>
      <c r="I359" s="23">
        <f ca="1">I351/$D357</f>
        <v>4.385383160804597E-7</v>
      </c>
      <c r="J359" s="23">
        <f t="shared" ca="1" si="154"/>
        <v>1.1293508204364551E-4</v>
      </c>
      <c r="K359" s="23">
        <f t="shared" ca="1" si="154"/>
        <v>2.1043096029556782E-5</v>
      </c>
      <c r="L359" s="23">
        <f t="shared" ca="1" si="154"/>
        <v>9.5089832732985365E-6</v>
      </c>
      <c r="M359" s="23">
        <f ca="1">M351/$D357</f>
        <v>4.2760834857338873E-7</v>
      </c>
      <c r="N359" s="23">
        <f ca="1">N351/$D357</f>
        <v>3.9451116807884993E-6</v>
      </c>
      <c r="O359" s="23">
        <f t="shared" ca="1" si="154"/>
        <v>6.4561080480705007E-5</v>
      </c>
      <c r="P359" s="23">
        <f t="shared" ca="1" si="154"/>
        <v>3.4120712440643925E-4</v>
      </c>
      <c r="Q359" s="23">
        <f ca="1">Q351/$D357</f>
        <v>6.1616351410868911E-5</v>
      </c>
      <c r="R359" s="23">
        <f t="shared" ca="1" si="154"/>
        <v>3.4682184490156656E-5</v>
      </c>
      <c r="S359" s="23">
        <f t="shared" ca="1" si="154"/>
        <v>5.8091333309645958E-7</v>
      </c>
      <c r="T359" s="23">
        <f t="shared" ca="1" si="154"/>
        <v>4.5005283993102337E-7</v>
      </c>
      <c r="U359" s="23">
        <f ca="1">U351/$D357</f>
        <v>0</v>
      </c>
      <c r="V359" s="23">
        <f t="shared" ca="1" si="154"/>
        <v>0</v>
      </c>
    </row>
    <row r="360" spans="1:22">
      <c r="A360" s="18" t="str">
        <f t="shared" si="153"/>
        <v>RB_GUP_EPIS_G</v>
      </c>
      <c r="B360" s="18" t="str">
        <f>$B$7</f>
        <v>SUBTRAN</v>
      </c>
      <c r="C360" s="22"/>
      <c r="D360" s="23">
        <f t="shared" ca="1" si="151"/>
        <v>3.6638328137979812E-4</v>
      </c>
      <c r="E360" s="23">
        <f t="shared" ref="E360:V360" ca="1" si="155">E352/$D357</f>
        <v>1.7838008745047696E-4</v>
      </c>
      <c r="F360" s="23">
        <f t="shared" ca="1" si="155"/>
        <v>8.6088563692186373E-6</v>
      </c>
      <c r="G360" s="23">
        <f t="shared" ca="1" si="155"/>
        <v>3.1318598537886226E-5</v>
      </c>
      <c r="H360" s="23">
        <f t="shared" ca="1" si="155"/>
        <v>9.6740204185463373E-7</v>
      </c>
      <c r="I360" s="23">
        <f ca="1">I352/$D357</f>
        <v>1.2048480804253344E-7</v>
      </c>
      <c r="J360" s="23">
        <f t="shared" ca="1" si="155"/>
        <v>2.3661690699276059E-5</v>
      </c>
      <c r="K360" s="23">
        <f t="shared" ca="1" si="155"/>
        <v>4.3986807030429648E-6</v>
      </c>
      <c r="L360" s="23">
        <f t="shared" ca="1" si="155"/>
        <v>2.6172674302879117E-6</v>
      </c>
      <c r="M360" s="23">
        <f ca="1">M352/$D357</f>
        <v>0</v>
      </c>
      <c r="N360" s="23">
        <f ca="1">N352/$D357</f>
        <v>8.2622561084102999E-7</v>
      </c>
      <c r="O360" s="23">
        <f t="shared" ca="1" si="155"/>
        <v>1.3525784978568634E-5</v>
      </c>
      <c r="P360" s="23">
        <f t="shared" ca="1" si="155"/>
        <v>9.4229857714277446E-5</v>
      </c>
      <c r="Q360" s="23">
        <f ca="1">Q352/$D357</f>
        <v>0</v>
      </c>
      <c r="R360" s="23">
        <f t="shared" ca="1" si="155"/>
        <v>7.1214756708620199E-6</v>
      </c>
      <c r="S360" s="23">
        <f t="shared" ca="1" si="155"/>
        <v>1.1871519290983623E-7</v>
      </c>
      <c r="T360" s="23">
        <f t="shared" ca="1" si="155"/>
        <v>9.5097608138666549E-8</v>
      </c>
      <c r="U360" s="23">
        <f ca="1">U352/$D357</f>
        <v>3.2335219751161989E-7</v>
      </c>
      <c r="V360" s="23">
        <f t="shared" ca="1" si="155"/>
        <v>6.9704366602859836E-8</v>
      </c>
    </row>
    <row r="361" spans="1:22">
      <c r="A361" s="18" t="str">
        <f t="shared" si="153"/>
        <v>RB_GUP_EPIS_G</v>
      </c>
      <c r="B361" s="18" t="str">
        <f>$B$8</f>
        <v>DISTPRI</v>
      </c>
      <c r="C361" s="22"/>
      <c r="D361" s="23">
        <f t="shared" ca="1" si="151"/>
        <v>0.23474121084272692</v>
      </c>
      <c r="E361" s="23">
        <f t="shared" ref="E361:V361" ca="1" si="156">E353/$D357</f>
        <v>0.15688756304263271</v>
      </c>
      <c r="F361" s="23">
        <f t="shared" ca="1" si="156"/>
        <v>7.3952701610511809E-3</v>
      </c>
      <c r="G361" s="23">
        <f t="shared" ca="1" si="156"/>
        <v>2.685267982736499E-2</v>
      </c>
      <c r="H361" s="23">
        <f t="shared" ca="1" si="156"/>
        <v>8.2988753280070283E-4</v>
      </c>
      <c r="I361" s="23">
        <f ca="1">I353/$D357</f>
        <v>0</v>
      </c>
      <c r="J361" s="23">
        <f t="shared" ca="1" si="156"/>
        <v>2.013481642340139E-2</v>
      </c>
      <c r="K361" s="23">
        <f t="shared" ca="1" si="156"/>
        <v>3.7501109138111948E-3</v>
      </c>
      <c r="L361" s="23">
        <f t="shared" ca="1" si="156"/>
        <v>0</v>
      </c>
      <c r="M361" s="23">
        <f ca="1">M353/$D357</f>
        <v>0</v>
      </c>
      <c r="N361" s="23">
        <f ca="1">N353/$D357</f>
        <v>7.1779379735011453E-4</v>
      </c>
      <c r="O361" s="23">
        <f t="shared" ca="1" si="156"/>
        <v>1.1576389694361077E-2</v>
      </c>
      <c r="P361" s="23">
        <f t="shared" ca="1" si="156"/>
        <v>0</v>
      </c>
      <c r="Q361" s="23">
        <f ca="1">Q353/$D357</f>
        <v>0</v>
      </c>
      <c r="R361" s="23">
        <f t="shared" ca="1" si="156"/>
        <v>6.0715724595278393E-3</v>
      </c>
      <c r="S361" s="23">
        <f t="shared" ca="1" si="156"/>
        <v>1.0129759587249081E-4</v>
      </c>
      <c r="T361" s="23">
        <f t="shared" ca="1" si="156"/>
        <v>8.2068025860148293E-5</v>
      </c>
      <c r="U361" s="23">
        <f ca="1">U353/$D357</f>
        <v>2.8115365492102401E-4</v>
      </c>
      <c r="V361" s="23">
        <f t="shared" ca="1" si="156"/>
        <v>6.0607713772054229E-5</v>
      </c>
    </row>
    <row r="362" spans="1:22">
      <c r="A362" s="18" t="str">
        <f t="shared" si="153"/>
        <v>RB_GUP_EPIS_G</v>
      </c>
      <c r="B362" s="18" t="str">
        <f>$B$9</f>
        <v>DISTSEC</v>
      </c>
      <c r="C362" s="22"/>
      <c r="D362" s="23">
        <f t="shared" ca="1" si="151"/>
        <v>9.6880584938272798E-2</v>
      </c>
      <c r="E362" s="23">
        <f t="shared" ref="E362:V362" ca="1" si="157">E354/$D357</f>
        <v>7.2437753990571549E-2</v>
      </c>
      <c r="F362" s="23">
        <f t="shared" ca="1" si="157"/>
        <v>3.4922472064763854E-3</v>
      </c>
      <c r="G362" s="23">
        <f t="shared" ca="1" si="157"/>
        <v>1.0537565172058228E-2</v>
      </c>
      <c r="H362" s="23">
        <f t="shared" ca="1" si="157"/>
        <v>0</v>
      </c>
      <c r="I362" s="23">
        <f ca="1">I354/$D357</f>
        <v>0</v>
      </c>
      <c r="J362" s="23">
        <f t="shared" ca="1" si="157"/>
        <v>6.7145775423474822E-3</v>
      </c>
      <c r="K362" s="23">
        <f t="shared" ca="1" si="157"/>
        <v>0</v>
      </c>
      <c r="L362" s="23">
        <f t="shared" ca="1" si="157"/>
        <v>0</v>
      </c>
      <c r="M362" s="23">
        <f ca="1">M354/$D357</f>
        <v>0</v>
      </c>
      <c r="N362" s="23">
        <f ca="1">N354/$D357</f>
        <v>1.8154809045839117E-4</v>
      </c>
      <c r="O362" s="23">
        <f t="shared" ca="1" si="157"/>
        <v>0</v>
      </c>
      <c r="P362" s="23">
        <f t="shared" ca="1" si="157"/>
        <v>0</v>
      </c>
      <c r="Q362" s="23">
        <f ca="1">Q354/$D357</f>
        <v>0</v>
      </c>
      <c r="R362" s="23">
        <f t="shared" ca="1" si="157"/>
        <v>2.4766322626851968E-3</v>
      </c>
      <c r="S362" s="23">
        <f t="shared" ca="1" si="157"/>
        <v>0</v>
      </c>
      <c r="T362" s="23">
        <f t="shared" ca="1" si="157"/>
        <v>2.5700092660171519E-5</v>
      </c>
      <c r="U362" s="23">
        <f ca="1">U354/$D357</f>
        <v>8.7261699232305478E-4</v>
      </c>
      <c r="V362" s="23">
        <f t="shared" ca="1" si="157"/>
        <v>1.4194358869233198E-4</v>
      </c>
    </row>
    <row r="363" spans="1:22">
      <c r="A363" s="18" t="str">
        <f t="shared" si="153"/>
        <v>RB_GUP_EPIS_G</v>
      </c>
      <c r="B363" s="18" t="str">
        <f>$B$10</f>
        <v>ENERGY</v>
      </c>
      <c r="C363" s="22"/>
      <c r="D363" s="23">
        <f t="shared" ca="1" si="151"/>
        <v>0.12001176250233329</v>
      </c>
      <c r="E363" s="23">
        <f t="shared" ref="E363:V363" ca="1" si="158">E355/$D357</f>
        <v>4.5031664258587713E-2</v>
      </c>
      <c r="F363" s="23">
        <f t="shared" ca="1" si="158"/>
        <v>2.918342829327283E-3</v>
      </c>
      <c r="G363" s="23">
        <f t="shared" ca="1" si="158"/>
        <v>9.7913565516439503E-3</v>
      </c>
      <c r="H363" s="23">
        <f t="shared" ca="1" si="158"/>
        <v>3.1119153987599997E-4</v>
      </c>
      <c r="I363" s="23">
        <f ca="1">I355/$D357</f>
        <v>2.8688222082125836E-5</v>
      </c>
      <c r="J363" s="23">
        <f t="shared" ca="1" si="158"/>
        <v>8.9269163894659265E-3</v>
      </c>
      <c r="K363" s="23">
        <f t="shared" ca="1" si="158"/>
        <v>1.6548785298650033E-3</v>
      </c>
      <c r="L363" s="23">
        <f t="shared" ca="1" si="158"/>
        <v>7.5193444582081386E-4</v>
      </c>
      <c r="M363" s="23">
        <f ca="1">M355/$D357</f>
        <v>3.4840234523089064E-5</v>
      </c>
      <c r="N363" s="23">
        <f ca="1">N355/$D357</f>
        <v>3.4209635251703755E-4</v>
      </c>
      <c r="O363" s="23">
        <f t="shared" ca="1" si="158"/>
        <v>6.0066994626278205E-3</v>
      </c>
      <c r="P363" s="23">
        <f t="shared" ca="1" si="158"/>
        <v>3.4103545694138017E-2</v>
      </c>
      <c r="Q363" s="23">
        <f ca="1">Q355/$D357</f>
        <v>6.4702408001626049E-3</v>
      </c>
      <c r="R363" s="23">
        <f t="shared" ca="1" si="158"/>
        <v>2.4185707381389745E-3</v>
      </c>
      <c r="S363" s="23">
        <f t="shared" ca="1" si="158"/>
        <v>3.9370476041527111E-5</v>
      </c>
      <c r="T363" s="23">
        <f t="shared" ca="1" si="158"/>
        <v>4.3914599048060973E-5</v>
      </c>
      <c r="U363" s="23">
        <f ca="1">U355/$D357</f>
        <v>9.4959439919777055E-4</v>
      </c>
      <c r="V363" s="23">
        <f t="shared" ca="1" si="158"/>
        <v>1.8791697926957981E-4</v>
      </c>
    </row>
    <row r="364" spans="1:22">
      <c r="A364" s="18" t="str">
        <f t="shared" si="153"/>
        <v>RB_GUP_EPIS_G</v>
      </c>
      <c r="B364" s="18" t="str">
        <f>$B$11</f>
        <v>CUSTOMER</v>
      </c>
      <c r="C364" s="22"/>
      <c r="D364" s="23">
        <f t="shared" ca="1" si="151"/>
        <v>9.0457108001468819E-2</v>
      </c>
      <c r="E364" s="23">
        <f t="shared" ref="E364:V364" ca="1" si="159">E356/$D357</f>
        <v>6.4631693430325307E-2</v>
      </c>
      <c r="F364" s="23">
        <f t="shared" ca="1" si="159"/>
        <v>1.106061094879171E-2</v>
      </c>
      <c r="G364" s="23">
        <f t="shared" ca="1" si="159"/>
        <v>3.1848598233882703E-3</v>
      </c>
      <c r="H364" s="23">
        <f t="shared" ca="1" si="159"/>
        <v>5.3239045886756199E-4</v>
      </c>
      <c r="I364" s="23">
        <f ca="1">I356/$D357</f>
        <v>8.411513943338475E-5</v>
      </c>
      <c r="J364" s="23">
        <f t="shared" ca="1" si="159"/>
        <v>5.9430228532607928E-4</v>
      </c>
      <c r="K364" s="23">
        <f t="shared" ca="1" si="159"/>
        <v>1.5263329018684854E-4</v>
      </c>
      <c r="L364" s="23">
        <f t="shared" ca="1" si="159"/>
        <v>2.9193984708955015E-4</v>
      </c>
      <c r="M364" s="23">
        <f ca="1">M356/$D357</f>
        <v>5.0953624681265379E-5</v>
      </c>
      <c r="N364" s="23">
        <f ca="1">N356/$D357</f>
        <v>4.133224954905525E-6</v>
      </c>
      <c r="O364" s="23">
        <f t="shared" ca="1" si="159"/>
        <v>9.0867323733459564E-5</v>
      </c>
      <c r="P364" s="23">
        <f t="shared" ca="1" si="159"/>
        <v>4.2955401826867852E-4</v>
      </c>
      <c r="Q364" s="23">
        <f ca="1">Q356/$D357</f>
        <v>7.6458903197611922E-5</v>
      </c>
      <c r="R364" s="23">
        <f t="shared" ca="1" si="159"/>
        <v>1.6266175124811442E-4</v>
      </c>
      <c r="S364" s="23">
        <f t="shared" ca="1" si="159"/>
        <v>2.5770091593247138E-6</v>
      </c>
      <c r="T364" s="23">
        <f t="shared" ca="1" si="159"/>
        <v>4.6350364611540021E-6</v>
      </c>
      <c r="U364" s="23">
        <f ca="1">U356/$D357</f>
        <v>7.1334700989956323E-3</v>
      </c>
      <c r="V364" s="23">
        <f t="shared" ca="1" si="159"/>
        <v>1.9692517873599264E-3</v>
      </c>
    </row>
    <row r="365" spans="1:22">
      <c r="A365" s="18" t="str">
        <f t="shared" si="153"/>
        <v>RB_GUP_EPIS_G</v>
      </c>
      <c r="B365" s="18" t="str">
        <f>$B$12</f>
        <v>TOTAL</v>
      </c>
      <c r="C365" s="22"/>
      <c r="D365" s="23">
        <f t="shared" ca="1" si="151"/>
        <v>1</v>
      </c>
      <c r="E365" s="23">
        <f t="shared" ref="E365:V365" ca="1" si="160">SUM(E358:E364)</f>
        <v>0.5930935574663404</v>
      </c>
      <c r="F365" s="23">
        <f t="shared" ca="1" si="160"/>
        <v>3.6562281530416643E-2</v>
      </c>
      <c r="G365" s="23">
        <f t="shared" ca="1" si="160"/>
        <v>8.8913730143693734E-2</v>
      </c>
      <c r="H365" s="23">
        <f t="shared" ca="1" si="160"/>
        <v>2.6377917253050968E-3</v>
      </c>
      <c r="I365" s="23">
        <f t="shared" ca="1" si="160"/>
        <v>2.3677280570285323E-4</v>
      </c>
      <c r="J365" s="23">
        <f t="shared" ca="1" si="160"/>
        <v>6.56937953366869E-2</v>
      </c>
      <c r="K365" s="23">
        <f t="shared" ca="1" si="160"/>
        <v>1.0865892020627274E-2</v>
      </c>
      <c r="L365" s="23">
        <f t="shared" ca="1" si="160"/>
        <v>3.0993609269010605E-3</v>
      </c>
      <c r="M365" s="23">
        <f t="shared" ca="1" si="160"/>
        <v>1.3024919015927698E-4</v>
      </c>
      <c r="N365" s="23">
        <f t="shared" ca="1" si="160"/>
        <v>2.1771234629471368E-3</v>
      </c>
      <c r="O365" s="23">
        <f t="shared" ca="1" si="160"/>
        <v>3.250800256263546E-2</v>
      </c>
      <c r="P365" s="23">
        <f t="shared" ca="1" si="160"/>
        <v>0.11499311066278621</v>
      </c>
      <c r="Q365" s="23">
        <f t="shared" ca="1" si="160"/>
        <v>1.7137361875607684E-2</v>
      </c>
      <c r="R365" s="23">
        <f t="shared" ca="1" si="160"/>
        <v>1.9773376150041863E-2</v>
      </c>
      <c r="S365" s="23">
        <f t="shared" ca="1" si="160"/>
        <v>3.2275456675037403E-4</v>
      </c>
      <c r="T365" s="23">
        <f t="shared" ca="1" si="160"/>
        <v>2.5789130230270625E-4</v>
      </c>
      <c r="U365" s="23">
        <f t="shared" ca="1" si="160"/>
        <v>9.2371584976349928E-3</v>
      </c>
      <c r="V365" s="23">
        <f t="shared" ca="1" si="160"/>
        <v>2.3597897734604955E-3</v>
      </c>
    </row>
    <row r="367" spans="1:22">
      <c r="A367" s="18" t="s">
        <v>588</v>
      </c>
      <c r="B367" s="18" t="s">
        <v>594</v>
      </c>
      <c r="D367" s="158">
        <v>4785016</v>
      </c>
      <c r="E367" s="184" t="s">
        <v>694</v>
      </c>
    </row>
    <row r="368" spans="1:22">
      <c r="A368" s="38" t="s">
        <v>583</v>
      </c>
      <c r="B368" s="18" t="str">
        <f>$B$5</f>
        <v>PRODUCTION</v>
      </c>
      <c r="D368" s="147">
        <f>-$D$367*D5+D299</f>
        <v>819510240.99999976</v>
      </c>
      <c r="E368" s="147">
        <f t="shared" ref="E368:V375" si="161">-$D$367*E5+E299</f>
        <v>454997401.94737238</v>
      </c>
      <c r="F368" s="147">
        <f t="shared" si="161"/>
        <v>20936648.999207728</v>
      </c>
      <c r="G368" s="147">
        <f t="shared" si="161"/>
        <v>68971333.304169327</v>
      </c>
      <c r="H368" s="147">
        <f t="shared" si="161"/>
        <v>1723373.4345715831</v>
      </c>
      <c r="I368" s="147">
        <f t="shared" si="161"/>
        <v>221849.41707326239</v>
      </c>
      <c r="J368" s="147">
        <f t="shared" si="161"/>
        <v>52467425.50330247</v>
      </c>
      <c r="K368" s="147">
        <f t="shared" si="161"/>
        <v>9496703.7102866154</v>
      </c>
      <c r="L368" s="147">
        <f t="shared" si="161"/>
        <v>3673257.9469169909</v>
      </c>
      <c r="M368" s="147">
        <f t="shared" si="161"/>
        <v>79146.67587333027</v>
      </c>
      <c r="N368" s="147">
        <f t="shared" si="161"/>
        <v>1666032.3130544547</v>
      </c>
      <c r="O368" s="147">
        <f t="shared" si="161"/>
        <v>26526130.632437788</v>
      </c>
      <c r="P368" s="147">
        <f t="shared" si="161"/>
        <v>143856612.21672535</v>
      </c>
      <c r="Q368" s="147">
        <f t="shared" si="161"/>
        <v>18927596.693748198</v>
      </c>
      <c r="R368" s="147">
        <f t="shared" si="161"/>
        <v>15463675.438675599</v>
      </c>
      <c r="S368" s="147">
        <f t="shared" si="161"/>
        <v>321438.5157602455</v>
      </c>
      <c r="T368" s="147">
        <f t="shared" si="161"/>
        <v>181614.25082459528</v>
      </c>
      <c r="U368" s="147">
        <f t="shared" si="161"/>
        <v>0</v>
      </c>
      <c r="V368" s="147">
        <f t="shared" si="161"/>
        <v>0</v>
      </c>
    </row>
    <row r="369" spans="1:22">
      <c r="B369" s="18" t="str">
        <f>$B$6</f>
        <v>BULKTRAN</v>
      </c>
      <c r="D369" s="147">
        <f t="shared" ref="D369:S375" si="162">-$D$367*D6+D300</f>
        <v>0</v>
      </c>
      <c r="E369" s="147">
        <f t="shared" si="162"/>
        <v>0</v>
      </c>
      <c r="F369" s="147">
        <f t="shared" si="162"/>
        <v>0</v>
      </c>
      <c r="G369" s="147">
        <f t="shared" si="162"/>
        <v>0</v>
      </c>
      <c r="H369" s="147">
        <f t="shared" si="162"/>
        <v>0</v>
      </c>
      <c r="I369" s="147">
        <f t="shared" si="162"/>
        <v>0</v>
      </c>
      <c r="J369" s="147">
        <f t="shared" si="162"/>
        <v>0</v>
      </c>
      <c r="K369" s="147">
        <f t="shared" si="162"/>
        <v>0</v>
      </c>
      <c r="L369" s="147">
        <f t="shared" si="162"/>
        <v>0</v>
      </c>
      <c r="M369" s="147">
        <f t="shared" si="162"/>
        <v>0</v>
      </c>
      <c r="N369" s="147">
        <f t="shared" si="162"/>
        <v>0</v>
      </c>
      <c r="O369" s="147">
        <f t="shared" si="162"/>
        <v>0</v>
      </c>
      <c r="P369" s="147">
        <f t="shared" si="162"/>
        <v>0</v>
      </c>
      <c r="Q369" s="147">
        <f t="shared" si="162"/>
        <v>0</v>
      </c>
      <c r="R369" s="147">
        <f t="shared" si="162"/>
        <v>0</v>
      </c>
      <c r="S369" s="147">
        <f t="shared" si="162"/>
        <v>0</v>
      </c>
      <c r="T369" s="147">
        <f t="shared" si="161"/>
        <v>0</v>
      </c>
      <c r="U369" s="147">
        <f t="shared" si="161"/>
        <v>0</v>
      </c>
      <c r="V369" s="147">
        <f t="shared" si="161"/>
        <v>0</v>
      </c>
    </row>
    <row r="370" spans="1:22">
      <c r="B370" s="18" t="str">
        <f>$B$7</f>
        <v>SUBTRAN</v>
      </c>
      <c r="D370" s="147">
        <f t="shared" si="162"/>
        <v>0</v>
      </c>
      <c r="E370" s="147">
        <f t="shared" si="161"/>
        <v>0</v>
      </c>
      <c r="F370" s="147">
        <f t="shared" si="161"/>
        <v>0</v>
      </c>
      <c r="G370" s="147">
        <f t="shared" si="161"/>
        <v>0</v>
      </c>
      <c r="H370" s="147">
        <f t="shared" si="161"/>
        <v>0</v>
      </c>
      <c r="I370" s="147">
        <f t="shared" si="161"/>
        <v>0</v>
      </c>
      <c r="J370" s="147">
        <f t="shared" si="161"/>
        <v>0</v>
      </c>
      <c r="K370" s="147">
        <f t="shared" si="161"/>
        <v>0</v>
      </c>
      <c r="L370" s="147">
        <f t="shared" si="161"/>
        <v>0</v>
      </c>
      <c r="M370" s="147">
        <f t="shared" si="161"/>
        <v>0</v>
      </c>
      <c r="N370" s="147">
        <f t="shared" si="161"/>
        <v>0</v>
      </c>
      <c r="O370" s="147">
        <f t="shared" si="161"/>
        <v>0</v>
      </c>
      <c r="P370" s="147">
        <f t="shared" si="161"/>
        <v>0</v>
      </c>
      <c r="Q370" s="147">
        <f t="shared" si="161"/>
        <v>0</v>
      </c>
      <c r="R370" s="147">
        <f t="shared" si="161"/>
        <v>0</v>
      </c>
      <c r="S370" s="147">
        <f t="shared" si="161"/>
        <v>0</v>
      </c>
      <c r="T370" s="147">
        <f t="shared" si="161"/>
        <v>0</v>
      </c>
      <c r="U370" s="147">
        <f t="shared" si="161"/>
        <v>0</v>
      </c>
      <c r="V370" s="147">
        <f t="shared" si="161"/>
        <v>0</v>
      </c>
    </row>
    <row r="371" spans="1:22">
      <c r="B371" s="18" t="str">
        <f>$B$8</f>
        <v>DISTPRI</v>
      </c>
      <c r="D371" s="147">
        <f t="shared" si="162"/>
        <v>0</v>
      </c>
      <c r="E371" s="147">
        <f t="shared" si="161"/>
        <v>0</v>
      </c>
      <c r="F371" s="147">
        <f t="shared" si="161"/>
        <v>0</v>
      </c>
      <c r="G371" s="147">
        <f t="shared" si="161"/>
        <v>0</v>
      </c>
      <c r="H371" s="147">
        <f t="shared" si="161"/>
        <v>0</v>
      </c>
      <c r="I371" s="147">
        <f t="shared" si="161"/>
        <v>0</v>
      </c>
      <c r="J371" s="147">
        <f t="shared" si="161"/>
        <v>0</v>
      </c>
      <c r="K371" s="147">
        <f t="shared" si="161"/>
        <v>0</v>
      </c>
      <c r="L371" s="147">
        <f t="shared" si="161"/>
        <v>0</v>
      </c>
      <c r="M371" s="147">
        <f t="shared" si="161"/>
        <v>0</v>
      </c>
      <c r="N371" s="147">
        <f t="shared" si="161"/>
        <v>0</v>
      </c>
      <c r="O371" s="147">
        <f t="shared" si="161"/>
        <v>0</v>
      </c>
      <c r="P371" s="147">
        <f t="shared" si="161"/>
        <v>0</v>
      </c>
      <c r="Q371" s="147">
        <f t="shared" si="161"/>
        <v>0</v>
      </c>
      <c r="R371" s="147">
        <f t="shared" si="161"/>
        <v>0</v>
      </c>
      <c r="S371" s="147">
        <f t="shared" si="161"/>
        <v>0</v>
      </c>
      <c r="T371" s="147">
        <f t="shared" si="161"/>
        <v>0</v>
      </c>
      <c r="U371" s="147">
        <f t="shared" si="161"/>
        <v>0</v>
      </c>
      <c r="V371" s="147">
        <f t="shared" si="161"/>
        <v>0</v>
      </c>
    </row>
    <row r="372" spans="1:22">
      <c r="B372" s="18" t="str">
        <f>$B$9</f>
        <v>DISTSEC</v>
      </c>
      <c r="D372" s="147">
        <f t="shared" si="162"/>
        <v>0</v>
      </c>
      <c r="E372" s="147">
        <f t="shared" si="161"/>
        <v>0</v>
      </c>
      <c r="F372" s="147">
        <f t="shared" si="161"/>
        <v>0</v>
      </c>
      <c r="G372" s="147">
        <f>-$D$367*G9+G303</f>
        <v>0</v>
      </c>
      <c r="H372" s="147">
        <f t="shared" si="161"/>
        <v>0</v>
      </c>
      <c r="I372" s="147">
        <f t="shared" si="161"/>
        <v>0</v>
      </c>
      <c r="J372" s="147">
        <f t="shared" si="161"/>
        <v>0</v>
      </c>
      <c r="K372" s="147">
        <f t="shared" si="161"/>
        <v>0</v>
      </c>
      <c r="L372" s="147">
        <f t="shared" si="161"/>
        <v>0</v>
      </c>
      <c r="M372" s="147">
        <f t="shared" si="161"/>
        <v>0</v>
      </c>
      <c r="N372" s="147">
        <f t="shared" si="161"/>
        <v>0</v>
      </c>
      <c r="O372" s="147">
        <f t="shared" si="161"/>
        <v>0</v>
      </c>
      <c r="P372" s="147">
        <f t="shared" si="161"/>
        <v>0</v>
      </c>
      <c r="Q372" s="147">
        <f t="shared" si="161"/>
        <v>0</v>
      </c>
      <c r="R372" s="147">
        <f t="shared" si="161"/>
        <v>0</v>
      </c>
      <c r="S372" s="147">
        <f t="shared" si="161"/>
        <v>0</v>
      </c>
      <c r="T372" s="147">
        <f t="shared" si="161"/>
        <v>0</v>
      </c>
      <c r="U372" s="147">
        <f t="shared" si="161"/>
        <v>0</v>
      </c>
      <c r="V372" s="147">
        <f t="shared" si="161"/>
        <v>0</v>
      </c>
    </row>
    <row r="373" spans="1:22">
      <c r="B373" s="18" t="str">
        <f>$B$10</f>
        <v>ENERGY</v>
      </c>
      <c r="D373" s="147">
        <f t="shared" si="162"/>
        <v>0</v>
      </c>
      <c r="E373" s="147">
        <f t="shared" si="161"/>
        <v>0</v>
      </c>
      <c r="F373" s="147">
        <f t="shared" si="161"/>
        <v>0</v>
      </c>
      <c r="G373" s="147">
        <f t="shared" si="161"/>
        <v>0</v>
      </c>
      <c r="H373" s="147">
        <f t="shared" si="161"/>
        <v>0</v>
      </c>
      <c r="I373" s="147">
        <f t="shared" si="161"/>
        <v>0</v>
      </c>
      <c r="J373" s="147">
        <f t="shared" si="161"/>
        <v>0</v>
      </c>
      <c r="K373" s="147">
        <f t="shared" si="161"/>
        <v>0</v>
      </c>
      <c r="L373" s="147">
        <f t="shared" si="161"/>
        <v>0</v>
      </c>
      <c r="M373" s="147">
        <f t="shared" si="161"/>
        <v>0</v>
      </c>
      <c r="N373" s="147">
        <f t="shared" si="161"/>
        <v>0</v>
      </c>
      <c r="O373" s="147">
        <f t="shared" si="161"/>
        <v>0</v>
      </c>
      <c r="P373" s="147">
        <f t="shared" si="161"/>
        <v>0</v>
      </c>
      <c r="Q373" s="147">
        <f t="shared" si="161"/>
        <v>0</v>
      </c>
      <c r="R373" s="147">
        <f t="shared" si="161"/>
        <v>0</v>
      </c>
      <c r="S373" s="147">
        <f t="shared" si="161"/>
        <v>0</v>
      </c>
      <c r="T373" s="147">
        <f t="shared" si="161"/>
        <v>0</v>
      </c>
      <c r="U373" s="147">
        <f t="shared" si="161"/>
        <v>0</v>
      </c>
      <c r="V373" s="147">
        <f t="shared" si="161"/>
        <v>0</v>
      </c>
    </row>
    <row r="374" spans="1:22">
      <c r="B374" s="18" t="str">
        <f>$B$11</f>
        <v>CUSTOMER</v>
      </c>
      <c r="D374" s="147">
        <f t="shared" si="162"/>
        <v>0</v>
      </c>
      <c r="E374" s="147">
        <f t="shared" si="161"/>
        <v>0</v>
      </c>
      <c r="F374" s="147">
        <f t="shared" si="161"/>
        <v>0</v>
      </c>
      <c r="G374" s="147">
        <f t="shared" si="161"/>
        <v>0</v>
      </c>
      <c r="H374" s="147">
        <f t="shared" si="161"/>
        <v>0</v>
      </c>
      <c r="I374" s="147">
        <f t="shared" si="161"/>
        <v>0</v>
      </c>
      <c r="J374" s="147">
        <f t="shared" si="161"/>
        <v>0</v>
      </c>
      <c r="K374" s="147">
        <f t="shared" si="161"/>
        <v>0</v>
      </c>
      <c r="L374" s="147">
        <f t="shared" si="161"/>
        <v>0</v>
      </c>
      <c r="M374" s="147">
        <f t="shared" si="161"/>
        <v>0</v>
      </c>
      <c r="N374" s="147">
        <f t="shared" si="161"/>
        <v>0</v>
      </c>
      <c r="O374" s="147">
        <f t="shared" si="161"/>
        <v>0</v>
      </c>
      <c r="P374" s="147">
        <f t="shared" si="161"/>
        <v>0</v>
      </c>
      <c r="Q374" s="147">
        <f t="shared" si="161"/>
        <v>0</v>
      </c>
      <c r="R374" s="147">
        <f t="shared" si="161"/>
        <v>0</v>
      </c>
      <c r="S374" s="147">
        <f t="shared" si="161"/>
        <v>0</v>
      </c>
      <c r="T374" s="147">
        <f t="shared" si="161"/>
        <v>0</v>
      </c>
      <c r="U374" s="147">
        <f t="shared" si="161"/>
        <v>0</v>
      </c>
      <c r="V374" s="147">
        <f t="shared" si="161"/>
        <v>0</v>
      </c>
    </row>
    <row r="375" spans="1:22">
      <c r="B375" s="18" t="str">
        <f>$B$12</f>
        <v>TOTAL</v>
      </c>
      <c r="D375" s="147">
        <f t="shared" si="162"/>
        <v>819510240.99999976</v>
      </c>
      <c r="E375" s="147">
        <f t="shared" si="161"/>
        <v>454997401.94737238</v>
      </c>
      <c r="F375" s="147">
        <f t="shared" si="161"/>
        <v>20936648.999207728</v>
      </c>
      <c r="G375" s="147">
        <f t="shared" si="161"/>
        <v>68971333.304169327</v>
      </c>
      <c r="H375" s="147">
        <f t="shared" si="161"/>
        <v>1723373.4345715831</v>
      </c>
      <c r="I375" s="147">
        <f t="shared" si="161"/>
        <v>221849.41707326239</v>
      </c>
      <c r="J375" s="147">
        <f t="shared" si="161"/>
        <v>52467425.50330247</v>
      </c>
      <c r="K375" s="147">
        <f t="shared" si="161"/>
        <v>9496703.7102866154</v>
      </c>
      <c r="L375" s="147">
        <f t="shared" si="161"/>
        <v>3673257.9469169909</v>
      </c>
      <c r="M375" s="147">
        <f t="shared" si="161"/>
        <v>79146.67587333027</v>
      </c>
      <c r="N375" s="147">
        <f t="shared" si="161"/>
        <v>1666032.3130544547</v>
      </c>
      <c r="O375" s="147">
        <f t="shared" si="161"/>
        <v>26526130.632437788</v>
      </c>
      <c r="P375" s="147">
        <f t="shared" si="161"/>
        <v>143856612.21672535</v>
      </c>
      <c r="Q375" s="147">
        <f t="shared" si="161"/>
        <v>18927596.693748198</v>
      </c>
      <c r="R375" s="147">
        <f t="shared" si="161"/>
        <v>15463675.438675599</v>
      </c>
      <c r="S375" s="147">
        <f t="shared" si="161"/>
        <v>321438.5157602455</v>
      </c>
      <c r="T375" s="147">
        <f t="shared" si="161"/>
        <v>181614.25082459528</v>
      </c>
      <c r="U375" s="147">
        <f t="shared" si="161"/>
        <v>0</v>
      </c>
      <c r="V375" s="147">
        <f t="shared" si="161"/>
        <v>0</v>
      </c>
    </row>
    <row r="376" spans="1:22">
      <c r="A376" s="131" t="s">
        <v>579</v>
      </c>
      <c r="B376" s="18" t="str">
        <f>$B$5</f>
        <v>PRODUCTION</v>
      </c>
      <c r="D376" s="23">
        <f t="shared" ref="D376:D383" si="163">SUM(E376:V376)</f>
        <v>1.0000000000000002</v>
      </c>
      <c r="E376" s="23">
        <f>E368/$D375</f>
        <v>0.55520648697710728</v>
      </c>
      <c r="F376" s="23">
        <f t="shared" ref="F376:H376" si="164">F368/$D375</f>
        <v>2.554775761393778E-2</v>
      </c>
      <c r="G376" s="23">
        <f t="shared" si="164"/>
        <v>8.4161649060062627E-2</v>
      </c>
      <c r="H376" s="23">
        <f t="shared" si="164"/>
        <v>2.1029309316118521E-3</v>
      </c>
      <c r="I376" s="23">
        <f>I368/$D375</f>
        <v>2.7070975562496044E-4</v>
      </c>
      <c r="J376" s="23">
        <f t="shared" ref="J376:L376" si="165">J368/$D375</f>
        <v>6.4022904020430038E-2</v>
      </c>
      <c r="K376" s="23">
        <f t="shared" si="165"/>
        <v>1.1588267278635043E-2</v>
      </c>
      <c r="L376" s="23">
        <f t="shared" si="165"/>
        <v>4.4822599683864012E-3</v>
      </c>
      <c r="M376" s="23">
        <f>M368/$D375</f>
        <v>9.6578019301811623E-5</v>
      </c>
      <c r="N376" s="23">
        <f>N368/$D375</f>
        <v>2.032960943869956E-3</v>
      </c>
      <c r="O376" s="23">
        <f t="shared" ref="O376:P376" si="166">O368/$D375</f>
        <v>3.2368272298915417E-2</v>
      </c>
      <c r="P376" s="23">
        <f t="shared" si="166"/>
        <v>0.17553973705220041</v>
      </c>
      <c r="Q376" s="23">
        <f>Q368/$D375</f>
        <v>2.3096229609836205E-2</v>
      </c>
      <c r="R376" s="23">
        <f t="shared" ref="R376:T376" si="167">R368/$D375</f>
        <v>1.8869410856667504E-2</v>
      </c>
      <c r="S376" s="23">
        <f t="shared" si="167"/>
        <v>3.9223245748340268E-4</v>
      </c>
      <c r="T376" s="23">
        <f t="shared" si="167"/>
        <v>2.2161315592954907E-4</v>
      </c>
      <c r="U376" s="23">
        <f>U368/$D375</f>
        <v>0</v>
      </c>
      <c r="V376" s="23">
        <f t="shared" ref="V376" si="168">V368/$D375</f>
        <v>0</v>
      </c>
    </row>
    <row r="377" spans="1:22">
      <c r="A377" s="18" t="str">
        <f t="shared" ref="A377:A383" si="169">A376</f>
        <v>RB_GUP-Land_P</v>
      </c>
      <c r="B377" s="18" t="str">
        <f>$B$6</f>
        <v>BULKTRAN</v>
      </c>
      <c r="D377" s="23">
        <f t="shared" si="163"/>
        <v>0</v>
      </c>
      <c r="E377" s="23">
        <f t="shared" ref="E377:H377" si="170">E369/$D375</f>
        <v>0</v>
      </c>
      <c r="F377" s="23">
        <f t="shared" si="170"/>
        <v>0</v>
      </c>
      <c r="G377" s="23">
        <f t="shared" si="170"/>
        <v>0</v>
      </c>
      <c r="H377" s="23">
        <f t="shared" si="170"/>
        <v>0</v>
      </c>
      <c r="I377" s="23">
        <f>I369/$D375</f>
        <v>0</v>
      </c>
      <c r="J377" s="23">
        <f t="shared" ref="J377:L377" si="171">J369/$D375</f>
        <v>0</v>
      </c>
      <c r="K377" s="23">
        <f t="shared" si="171"/>
        <v>0</v>
      </c>
      <c r="L377" s="23">
        <f t="shared" si="171"/>
        <v>0</v>
      </c>
      <c r="M377" s="23">
        <f>M369/$D375</f>
        <v>0</v>
      </c>
      <c r="N377" s="23">
        <f>N369/$D375</f>
        <v>0</v>
      </c>
      <c r="O377" s="23">
        <f t="shared" ref="O377:P377" si="172">O369/$D375</f>
        <v>0</v>
      </c>
      <c r="P377" s="23">
        <f t="shared" si="172"/>
        <v>0</v>
      </c>
      <c r="Q377" s="23">
        <f>Q369/$D375</f>
        <v>0</v>
      </c>
      <c r="R377" s="23">
        <f t="shared" ref="R377:T377" si="173">R369/$D375</f>
        <v>0</v>
      </c>
      <c r="S377" s="23">
        <f t="shared" si="173"/>
        <v>0</v>
      </c>
      <c r="T377" s="23">
        <f t="shared" si="173"/>
        <v>0</v>
      </c>
      <c r="U377" s="23">
        <f>U369/$D375</f>
        <v>0</v>
      </c>
      <c r="V377" s="23">
        <f t="shared" ref="V377" si="174">V369/$D375</f>
        <v>0</v>
      </c>
    </row>
    <row r="378" spans="1:22">
      <c r="A378" s="18" t="str">
        <f t="shared" si="169"/>
        <v>RB_GUP-Land_P</v>
      </c>
      <c r="B378" s="18" t="str">
        <f>$B$7</f>
        <v>SUBTRAN</v>
      </c>
      <c r="D378" s="23">
        <f t="shared" si="163"/>
        <v>0</v>
      </c>
      <c r="E378" s="23">
        <f t="shared" ref="E378:H378" si="175">E370/$D375</f>
        <v>0</v>
      </c>
      <c r="F378" s="23">
        <f t="shared" si="175"/>
        <v>0</v>
      </c>
      <c r="G378" s="23">
        <f t="shared" si="175"/>
        <v>0</v>
      </c>
      <c r="H378" s="23">
        <f t="shared" si="175"/>
        <v>0</v>
      </c>
      <c r="I378" s="23">
        <f>I370/$D375</f>
        <v>0</v>
      </c>
      <c r="J378" s="23">
        <f t="shared" ref="J378:L378" si="176">J370/$D375</f>
        <v>0</v>
      </c>
      <c r="K378" s="23">
        <f t="shared" si="176"/>
        <v>0</v>
      </c>
      <c r="L378" s="23">
        <f t="shared" si="176"/>
        <v>0</v>
      </c>
      <c r="M378" s="23">
        <f>M370/$D375</f>
        <v>0</v>
      </c>
      <c r="N378" s="23">
        <f>N370/$D375</f>
        <v>0</v>
      </c>
      <c r="O378" s="23">
        <f t="shared" ref="O378:P378" si="177">O370/$D375</f>
        <v>0</v>
      </c>
      <c r="P378" s="23">
        <f t="shared" si="177"/>
        <v>0</v>
      </c>
      <c r="Q378" s="23">
        <f>Q370/$D375</f>
        <v>0</v>
      </c>
      <c r="R378" s="23">
        <f t="shared" ref="R378:T378" si="178">R370/$D375</f>
        <v>0</v>
      </c>
      <c r="S378" s="23">
        <f t="shared" si="178"/>
        <v>0</v>
      </c>
      <c r="T378" s="23">
        <f t="shared" si="178"/>
        <v>0</v>
      </c>
      <c r="U378" s="23">
        <f>U370/$D375</f>
        <v>0</v>
      </c>
      <c r="V378" s="23">
        <f t="shared" ref="V378" si="179">V370/$D375</f>
        <v>0</v>
      </c>
    </row>
    <row r="379" spans="1:22">
      <c r="A379" s="18" t="str">
        <f t="shared" si="169"/>
        <v>RB_GUP-Land_P</v>
      </c>
      <c r="B379" s="18" t="str">
        <f>$B$8</f>
        <v>DISTPRI</v>
      </c>
      <c r="D379" s="23">
        <f t="shared" si="163"/>
        <v>0</v>
      </c>
      <c r="E379" s="23">
        <f t="shared" ref="E379:H379" si="180">E371/$D375</f>
        <v>0</v>
      </c>
      <c r="F379" s="23">
        <f t="shared" si="180"/>
        <v>0</v>
      </c>
      <c r="G379" s="23">
        <f t="shared" si="180"/>
        <v>0</v>
      </c>
      <c r="H379" s="23">
        <f t="shared" si="180"/>
        <v>0</v>
      </c>
      <c r="I379" s="23">
        <f>I371/$D375</f>
        <v>0</v>
      </c>
      <c r="J379" s="23">
        <f t="shared" ref="J379:L379" si="181">J371/$D375</f>
        <v>0</v>
      </c>
      <c r="K379" s="23">
        <f t="shared" si="181"/>
        <v>0</v>
      </c>
      <c r="L379" s="23">
        <f t="shared" si="181"/>
        <v>0</v>
      </c>
      <c r="M379" s="23">
        <f>M371/$D375</f>
        <v>0</v>
      </c>
      <c r="N379" s="23">
        <f>N371/$D375</f>
        <v>0</v>
      </c>
      <c r="O379" s="23">
        <f t="shared" ref="O379:P379" si="182">O371/$D375</f>
        <v>0</v>
      </c>
      <c r="P379" s="23">
        <f t="shared" si="182"/>
        <v>0</v>
      </c>
      <c r="Q379" s="23">
        <f>Q371/$D375</f>
        <v>0</v>
      </c>
      <c r="R379" s="23">
        <f t="shared" ref="R379:T379" si="183">R371/$D375</f>
        <v>0</v>
      </c>
      <c r="S379" s="23">
        <f t="shared" si="183"/>
        <v>0</v>
      </c>
      <c r="T379" s="23">
        <f t="shared" si="183"/>
        <v>0</v>
      </c>
      <c r="U379" s="23">
        <f>U371/$D375</f>
        <v>0</v>
      </c>
      <c r="V379" s="23">
        <f t="shared" ref="V379" si="184">V371/$D375</f>
        <v>0</v>
      </c>
    </row>
    <row r="380" spans="1:22">
      <c r="A380" s="18" t="str">
        <f t="shared" si="169"/>
        <v>RB_GUP-Land_P</v>
      </c>
      <c r="B380" s="18" t="str">
        <f>$B$9</f>
        <v>DISTSEC</v>
      </c>
      <c r="D380" s="23">
        <f t="shared" si="163"/>
        <v>0</v>
      </c>
      <c r="E380" s="23">
        <f t="shared" ref="E380:H380" si="185">E372/$D375</f>
        <v>0</v>
      </c>
      <c r="F380" s="23">
        <f t="shared" si="185"/>
        <v>0</v>
      </c>
      <c r="G380" s="23">
        <f t="shared" si="185"/>
        <v>0</v>
      </c>
      <c r="H380" s="23">
        <f t="shared" si="185"/>
        <v>0</v>
      </c>
      <c r="I380" s="23">
        <f>I372/$D375</f>
        <v>0</v>
      </c>
      <c r="J380" s="23">
        <f t="shared" ref="J380:L380" si="186">J372/$D375</f>
        <v>0</v>
      </c>
      <c r="K380" s="23">
        <f t="shared" si="186"/>
        <v>0</v>
      </c>
      <c r="L380" s="23">
        <f t="shared" si="186"/>
        <v>0</v>
      </c>
      <c r="M380" s="23">
        <f>M372/$D375</f>
        <v>0</v>
      </c>
      <c r="N380" s="23">
        <f>N372/$D375</f>
        <v>0</v>
      </c>
      <c r="O380" s="23">
        <f t="shared" ref="O380:P380" si="187">O372/$D375</f>
        <v>0</v>
      </c>
      <c r="P380" s="23">
        <f t="shared" si="187"/>
        <v>0</v>
      </c>
      <c r="Q380" s="23">
        <f>Q372/$D375</f>
        <v>0</v>
      </c>
      <c r="R380" s="23">
        <f t="shared" ref="R380:T380" si="188">R372/$D375</f>
        <v>0</v>
      </c>
      <c r="S380" s="23">
        <f t="shared" si="188"/>
        <v>0</v>
      </c>
      <c r="T380" s="23">
        <f t="shared" si="188"/>
        <v>0</v>
      </c>
      <c r="U380" s="23">
        <f>U372/$D375</f>
        <v>0</v>
      </c>
      <c r="V380" s="23">
        <f t="shared" ref="V380" si="189">V372/$D375</f>
        <v>0</v>
      </c>
    </row>
    <row r="381" spans="1:22">
      <c r="A381" s="18" t="str">
        <f t="shared" si="169"/>
        <v>RB_GUP-Land_P</v>
      </c>
      <c r="B381" s="18" t="str">
        <f>$B$10</f>
        <v>ENERGY</v>
      </c>
      <c r="D381" s="23">
        <f t="shared" si="163"/>
        <v>0</v>
      </c>
      <c r="E381" s="23">
        <f t="shared" ref="E381:H381" si="190">E373/$D375</f>
        <v>0</v>
      </c>
      <c r="F381" s="23">
        <f t="shared" si="190"/>
        <v>0</v>
      </c>
      <c r="G381" s="23">
        <f t="shared" si="190"/>
        <v>0</v>
      </c>
      <c r="H381" s="23">
        <f t="shared" si="190"/>
        <v>0</v>
      </c>
      <c r="I381" s="23">
        <f>I373/$D375</f>
        <v>0</v>
      </c>
      <c r="J381" s="23">
        <f t="shared" ref="J381:L381" si="191">J373/$D375</f>
        <v>0</v>
      </c>
      <c r="K381" s="23">
        <f t="shared" si="191"/>
        <v>0</v>
      </c>
      <c r="L381" s="23">
        <f t="shared" si="191"/>
        <v>0</v>
      </c>
      <c r="M381" s="23">
        <f>M373/$D375</f>
        <v>0</v>
      </c>
      <c r="N381" s="23">
        <f>N373/$D375</f>
        <v>0</v>
      </c>
      <c r="O381" s="23">
        <f t="shared" ref="O381:P381" si="192">O373/$D375</f>
        <v>0</v>
      </c>
      <c r="P381" s="23">
        <f t="shared" si="192"/>
        <v>0</v>
      </c>
      <c r="Q381" s="23">
        <f>Q373/$D375</f>
        <v>0</v>
      </c>
      <c r="R381" s="23">
        <f t="shared" ref="R381:T381" si="193">R373/$D375</f>
        <v>0</v>
      </c>
      <c r="S381" s="23">
        <f t="shared" si="193"/>
        <v>0</v>
      </c>
      <c r="T381" s="23">
        <f t="shared" si="193"/>
        <v>0</v>
      </c>
      <c r="U381" s="23">
        <f>U373/$D375</f>
        <v>0</v>
      </c>
      <c r="V381" s="23">
        <f t="shared" ref="V381" si="194">V373/$D375</f>
        <v>0</v>
      </c>
    </row>
    <row r="382" spans="1:22">
      <c r="A382" s="18" t="str">
        <f t="shared" si="169"/>
        <v>RB_GUP-Land_P</v>
      </c>
      <c r="B382" s="18" t="str">
        <f>$B$11</f>
        <v>CUSTOMER</v>
      </c>
      <c r="D382" s="23">
        <f t="shared" si="163"/>
        <v>0</v>
      </c>
      <c r="E382" s="23">
        <f t="shared" ref="E382:H382" si="195">E374/$D375</f>
        <v>0</v>
      </c>
      <c r="F382" s="23">
        <f t="shared" si="195"/>
        <v>0</v>
      </c>
      <c r="G382" s="23">
        <f t="shared" si="195"/>
        <v>0</v>
      </c>
      <c r="H382" s="23">
        <f t="shared" si="195"/>
        <v>0</v>
      </c>
      <c r="I382" s="23">
        <f>I374/$D375</f>
        <v>0</v>
      </c>
      <c r="J382" s="23">
        <f t="shared" ref="J382:L382" si="196">J374/$D375</f>
        <v>0</v>
      </c>
      <c r="K382" s="23">
        <f t="shared" si="196"/>
        <v>0</v>
      </c>
      <c r="L382" s="23">
        <f t="shared" si="196"/>
        <v>0</v>
      </c>
      <c r="M382" s="23">
        <f>M374/$D375</f>
        <v>0</v>
      </c>
      <c r="N382" s="23">
        <f>N374/$D375</f>
        <v>0</v>
      </c>
      <c r="O382" s="23">
        <f t="shared" ref="O382:P382" si="197">O374/$D375</f>
        <v>0</v>
      </c>
      <c r="P382" s="23">
        <f t="shared" si="197"/>
        <v>0</v>
      </c>
      <c r="Q382" s="23">
        <f>Q374/$D375</f>
        <v>0</v>
      </c>
      <c r="R382" s="23">
        <f t="shared" ref="R382:T382" si="198">R374/$D375</f>
        <v>0</v>
      </c>
      <c r="S382" s="23">
        <f t="shared" si="198"/>
        <v>0</v>
      </c>
      <c r="T382" s="23">
        <f t="shared" si="198"/>
        <v>0</v>
      </c>
      <c r="U382" s="23">
        <f>U374/$D375</f>
        <v>0</v>
      </c>
      <c r="V382" s="23">
        <f t="shared" ref="V382" si="199">V374/$D375</f>
        <v>0</v>
      </c>
    </row>
    <row r="383" spans="1:22">
      <c r="A383" s="18" t="str">
        <f t="shared" si="169"/>
        <v>RB_GUP-Land_P</v>
      </c>
      <c r="B383" s="18" t="str">
        <f>$B$12</f>
        <v>TOTAL</v>
      </c>
      <c r="D383" s="23">
        <f t="shared" si="163"/>
        <v>1.0000000000000002</v>
      </c>
      <c r="E383" s="23">
        <f t="shared" ref="E383:V383" si="200">SUM(E376:E382)</f>
        <v>0.55520648697710728</v>
      </c>
      <c r="F383" s="23">
        <f t="shared" si="200"/>
        <v>2.554775761393778E-2</v>
      </c>
      <c r="G383" s="23">
        <f t="shared" si="200"/>
        <v>8.4161649060062627E-2</v>
      </c>
      <c r="H383" s="23">
        <f t="shared" si="200"/>
        <v>2.1029309316118521E-3</v>
      </c>
      <c r="I383" s="23">
        <f t="shared" si="200"/>
        <v>2.7070975562496044E-4</v>
      </c>
      <c r="J383" s="23">
        <f t="shared" si="200"/>
        <v>6.4022904020430038E-2</v>
      </c>
      <c r="K383" s="23">
        <f t="shared" si="200"/>
        <v>1.1588267278635043E-2</v>
      </c>
      <c r="L383" s="23">
        <f t="shared" si="200"/>
        <v>4.4822599683864012E-3</v>
      </c>
      <c r="M383" s="23">
        <f t="shared" si="200"/>
        <v>9.6578019301811623E-5</v>
      </c>
      <c r="N383" s="23">
        <f t="shared" si="200"/>
        <v>2.032960943869956E-3</v>
      </c>
      <c r="O383" s="23">
        <f t="shared" si="200"/>
        <v>3.2368272298915417E-2</v>
      </c>
      <c r="P383" s="23">
        <f t="shared" si="200"/>
        <v>0.17553973705220041</v>
      </c>
      <c r="Q383" s="23">
        <f t="shared" si="200"/>
        <v>2.3096229609836205E-2</v>
      </c>
      <c r="R383" s="23">
        <f t="shared" si="200"/>
        <v>1.8869410856667504E-2</v>
      </c>
      <c r="S383" s="23">
        <f t="shared" si="200"/>
        <v>3.9223245748340268E-4</v>
      </c>
      <c r="T383" s="23">
        <f t="shared" si="200"/>
        <v>2.2161315592954907E-4</v>
      </c>
      <c r="U383" s="23">
        <f t="shared" si="200"/>
        <v>0</v>
      </c>
      <c r="V383" s="23">
        <f t="shared" si="200"/>
        <v>0</v>
      </c>
    </row>
    <row r="385" spans="1:22">
      <c r="A385" s="18" t="s">
        <v>587</v>
      </c>
      <c r="B385" s="18" t="s">
        <v>593</v>
      </c>
      <c r="D385" s="158">
        <v>31451154</v>
      </c>
      <c r="E385" s="184" t="s">
        <v>694</v>
      </c>
    </row>
    <row r="386" spans="1:22">
      <c r="A386" s="38" t="s">
        <v>584</v>
      </c>
      <c r="B386" s="18" t="str">
        <f>$B$5</f>
        <v>PRODUCTION</v>
      </c>
      <c r="D386" s="147">
        <f>-$D$385*D25+D316</f>
        <v>10045282.999999998</v>
      </c>
      <c r="E386" s="147">
        <f t="shared" ref="E386:V393" si="201">-$D$385*E25+E316</f>
        <v>5577206.2851208551</v>
      </c>
      <c r="F386" s="147">
        <f t="shared" si="201"/>
        <v>256634.45524740967</v>
      </c>
      <c r="G386" s="147">
        <f t="shared" si="201"/>
        <v>845427.58255501289</v>
      </c>
      <c r="H386" s="147">
        <f t="shared" si="201"/>
        <v>21124.536337494697</v>
      </c>
      <c r="I386" s="147">
        <f t="shared" si="201"/>
        <v>2719.3561061135688</v>
      </c>
      <c r="J386" s="147">
        <f t="shared" si="201"/>
        <v>643128.18936705729</v>
      </c>
      <c r="K386" s="147">
        <f t="shared" si="201"/>
        <v>116407.42429352883</v>
      </c>
      <c r="L386" s="147">
        <f t="shared" si="201"/>
        <v>45025.569862012439</v>
      </c>
      <c r="M386" s="147">
        <f t="shared" si="201"/>
        <v>970.15353546615995</v>
      </c>
      <c r="N386" s="147">
        <f t="shared" si="201"/>
        <v>20421.668009120818</v>
      </c>
      <c r="O386" s="147">
        <f t="shared" si="201"/>
        <v>325148.45546366589</v>
      </c>
      <c r="P386" s="147">
        <f t="shared" si="201"/>
        <v>1763346.3364349382</v>
      </c>
      <c r="Q386" s="147">
        <f t="shared" si="201"/>
        <v>232008.1626637842</v>
      </c>
      <c r="R386" s="147">
        <f t="shared" si="201"/>
        <v>189548.57209849748</v>
      </c>
      <c r="S386" s="147">
        <f t="shared" si="201"/>
        <v>3940.0860372062461</v>
      </c>
      <c r="T386" s="147">
        <f t="shared" si="201"/>
        <v>2226.1668678354472</v>
      </c>
      <c r="U386" s="147">
        <f t="shared" si="201"/>
        <v>0</v>
      </c>
      <c r="V386" s="147">
        <f t="shared" si="201"/>
        <v>0</v>
      </c>
    </row>
    <row r="387" spans="1:22">
      <c r="B387" s="18" t="str">
        <f>$B$6</f>
        <v>BULKTRAN</v>
      </c>
      <c r="D387" s="147">
        <f t="shared" ref="D387:S393" si="202">-$D$385*D26+D317</f>
        <v>425331019.82010001</v>
      </c>
      <c r="E387" s="147">
        <f t="shared" si="202"/>
        <v>209510825.67706794</v>
      </c>
      <c r="F387" s="147">
        <f t="shared" si="202"/>
        <v>10356868.742323775</v>
      </c>
      <c r="G387" s="147">
        <f t="shared" si="202"/>
        <v>37936616.64285139</v>
      </c>
      <c r="H387" s="147">
        <f t="shared" si="202"/>
        <v>1194110.0018390175</v>
      </c>
      <c r="I387" s="147">
        <f t="shared" si="202"/>
        <v>111979.81502059508</v>
      </c>
      <c r="J387" s="147">
        <f t="shared" si="202"/>
        <v>28837730.097597398</v>
      </c>
      <c r="K387" s="147">
        <f t="shared" si="202"/>
        <v>5373309.2741160886</v>
      </c>
      <c r="L387" s="147">
        <f t="shared" si="202"/>
        <v>2428098.4099517972</v>
      </c>
      <c r="M387" s="147">
        <f t="shared" si="202"/>
        <v>109188.87134533738</v>
      </c>
      <c r="N387" s="147">
        <f t="shared" si="202"/>
        <v>1007375.7755051716</v>
      </c>
      <c r="O387" s="147">
        <f t="shared" si="202"/>
        <v>16485532.927600969</v>
      </c>
      <c r="P387" s="147">
        <f t="shared" si="202"/>
        <v>87126504.740197107</v>
      </c>
      <c r="Q387" s="147">
        <f t="shared" si="202"/>
        <v>15733602.698394915</v>
      </c>
      <c r="R387" s="147">
        <f t="shared" si="202"/>
        <v>8856021.1532470547</v>
      </c>
      <c r="S387" s="147">
        <f t="shared" si="202"/>
        <v>148334.969141451</v>
      </c>
      <c r="T387" s="147">
        <f t="shared" si="201"/>
        <v>114920.02389985704</v>
      </c>
      <c r="U387" s="147">
        <f t="shared" si="201"/>
        <v>0</v>
      </c>
      <c r="V387" s="147">
        <f t="shared" si="201"/>
        <v>0</v>
      </c>
    </row>
    <row r="388" spans="1:22">
      <c r="B388" s="18" t="str">
        <f>$B$7</f>
        <v>SUBTRAN</v>
      </c>
      <c r="D388" s="147">
        <f t="shared" si="202"/>
        <v>100341301.17989999</v>
      </c>
      <c r="E388" s="147">
        <f t="shared" si="201"/>
        <v>48852911.661138184</v>
      </c>
      <c r="F388" s="147">
        <f t="shared" si="201"/>
        <v>2357705.4239623342</v>
      </c>
      <c r="G388" s="147">
        <f t="shared" si="201"/>
        <v>8577217.05146477</v>
      </c>
      <c r="H388" s="147">
        <f t="shared" si="201"/>
        <v>264942.1646048351</v>
      </c>
      <c r="I388" s="147">
        <f t="shared" si="201"/>
        <v>32997.145409771125</v>
      </c>
      <c r="J388" s="147">
        <f t="shared" si="201"/>
        <v>6480221.5426978562</v>
      </c>
      <c r="K388" s="147">
        <f t="shared" si="201"/>
        <v>1204665.6265429286</v>
      </c>
      <c r="L388" s="147">
        <f t="shared" si="201"/>
        <v>716790.40184867696</v>
      </c>
      <c r="M388" s="147">
        <f t="shared" si="201"/>
        <v>0</v>
      </c>
      <c r="N388" s="147">
        <f t="shared" si="201"/>
        <v>226278.2093869797</v>
      </c>
      <c r="O388" s="147">
        <f t="shared" si="201"/>
        <v>3704303.4800003208</v>
      </c>
      <c r="P388" s="147">
        <f t="shared" si="201"/>
        <v>25806708.475996479</v>
      </c>
      <c r="Q388" s="147">
        <f t="shared" si="201"/>
        <v>0</v>
      </c>
      <c r="R388" s="147">
        <f t="shared" si="201"/>
        <v>1950356.8297226825</v>
      </c>
      <c r="S388" s="147">
        <f t="shared" si="201"/>
        <v>32512.501338857834</v>
      </c>
      <c r="T388" s="147">
        <f t="shared" si="201"/>
        <v>26044.359076085831</v>
      </c>
      <c r="U388" s="147">
        <f t="shared" si="201"/>
        <v>88556.388587126668</v>
      </c>
      <c r="V388" s="147">
        <f t="shared" si="201"/>
        <v>19089.918122113795</v>
      </c>
    </row>
    <row r="389" spans="1:22">
      <c r="B389" s="18" t="str">
        <f>$B$8</f>
        <v>DISTPRI</v>
      </c>
      <c r="D389" s="147">
        <f t="shared" si="202"/>
        <v>0</v>
      </c>
      <c r="E389" s="147">
        <f t="shared" si="201"/>
        <v>0</v>
      </c>
      <c r="F389" s="147">
        <f t="shared" si="201"/>
        <v>0</v>
      </c>
      <c r="G389" s="147">
        <f t="shared" si="201"/>
        <v>0</v>
      </c>
      <c r="H389" s="147">
        <f t="shared" si="201"/>
        <v>0</v>
      </c>
      <c r="I389" s="147">
        <f t="shared" si="201"/>
        <v>0</v>
      </c>
      <c r="J389" s="147">
        <f t="shared" si="201"/>
        <v>0</v>
      </c>
      <c r="K389" s="147">
        <f t="shared" si="201"/>
        <v>0</v>
      </c>
      <c r="L389" s="147">
        <f t="shared" si="201"/>
        <v>0</v>
      </c>
      <c r="M389" s="147">
        <f t="shared" si="201"/>
        <v>0</v>
      </c>
      <c r="N389" s="147">
        <f t="shared" si="201"/>
        <v>0</v>
      </c>
      <c r="O389" s="147">
        <f t="shared" si="201"/>
        <v>0</v>
      </c>
      <c r="P389" s="147">
        <f t="shared" si="201"/>
        <v>0</v>
      </c>
      <c r="Q389" s="147">
        <f t="shared" si="201"/>
        <v>0</v>
      </c>
      <c r="R389" s="147">
        <f t="shared" si="201"/>
        <v>0</v>
      </c>
      <c r="S389" s="147">
        <f t="shared" si="201"/>
        <v>0</v>
      </c>
      <c r="T389" s="147">
        <f t="shared" si="201"/>
        <v>0</v>
      </c>
      <c r="U389" s="147">
        <f t="shared" si="201"/>
        <v>0</v>
      </c>
      <c r="V389" s="147">
        <f t="shared" si="201"/>
        <v>0</v>
      </c>
    </row>
    <row r="390" spans="1:22">
      <c r="B390" s="18" t="str">
        <f>$B$9</f>
        <v>DISTSEC</v>
      </c>
      <c r="D390" s="147">
        <f t="shared" si="202"/>
        <v>0</v>
      </c>
      <c r="E390" s="147">
        <f t="shared" si="201"/>
        <v>0</v>
      </c>
      <c r="F390" s="147">
        <f t="shared" si="201"/>
        <v>0</v>
      </c>
      <c r="G390" s="147">
        <f t="shared" si="201"/>
        <v>0</v>
      </c>
      <c r="H390" s="147">
        <f t="shared" si="201"/>
        <v>0</v>
      </c>
      <c r="I390" s="147">
        <f t="shared" si="201"/>
        <v>0</v>
      </c>
      <c r="J390" s="147">
        <f t="shared" si="201"/>
        <v>0</v>
      </c>
      <c r="K390" s="147">
        <f t="shared" si="201"/>
        <v>0</v>
      </c>
      <c r="L390" s="147">
        <f t="shared" si="201"/>
        <v>0</v>
      </c>
      <c r="M390" s="147">
        <f t="shared" si="201"/>
        <v>0</v>
      </c>
      <c r="N390" s="147">
        <f t="shared" si="201"/>
        <v>0</v>
      </c>
      <c r="O390" s="147">
        <f t="shared" si="201"/>
        <v>0</v>
      </c>
      <c r="P390" s="147">
        <f t="shared" si="201"/>
        <v>0</v>
      </c>
      <c r="Q390" s="147">
        <f t="shared" si="201"/>
        <v>0</v>
      </c>
      <c r="R390" s="147">
        <f t="shared" si="201"/>
        <v>0</v>
      </c>
      <c r="S390" s="147">
        <f t="shared" si="201"/>
        <v>0</v>
      </c>
      <c r="T390" s="147">
        <f t="shared" si="201"/>
        <v>0</v>
      </c>
      <c r="U390" s="147">
        <f t="shared" si="201"/>
        <v>0</v>
      </c>
      <c r="V390" s="147">
        <f t="shared" si="201"/>
        <v>0</v>
      </c>
    </row>
    <row r="391" spans="1:22">
      <c r="B391" s="18" t="str">
        <f>$B$10</f>
        <v>ENERGY</v>
      </c>
      <c r="D391" s="147">
        <f t="shared" si="202"/>
        <v>0</v>
      </c>
      <c r="E391" s="147">
        <f t="shared" si="201"/>
        <v>0</v>
      </c>
      <c r="F391" s="147">
        <f t="shared" si="201"/>
        <v>0</v>
      </c>
      <c r="G391" s="147">
        <f t="shared" si="201"/>
        <v>0</v>
      </c>
      <c r="H391" s="147">
        <f t="shared" si="201"/>
        <v>0</v>
      </c>
      <c r="I391" s="147">
        <f t="shared" si="201"/>
        <v>0</v>
      </c>
      <c r="J391" s="147">
        <f t="shared" si="201"/>
        <v>0</v>
      </c>
      <c r="K391" s="147">
        <f t="shared" si="201"/>
        <v>0</v>
      </c>
      <c r="L391" s="147">
        <f t="shared" si="201"/>
        <v>0</v>
      </c>
      <c r="M391" s="147">
        <f t="shared" si="201"/>
        <v>0</v>
      </c>
      <c r="N391" s="147">
        <f t="shared" si="201"/>
        <v>0</v>
      </c>
      <c r="O391" s="147">
        <f t="shared" si="201"/>
        <v>0</v>
      </c>
      <c r="P391" s="147">
        <f t="shared" si="201"/>
        <v>0</v>
      </c>
      <c r="Q391" s="147">
        <f t="shared" si="201"/>
        <v>0</v>
      </c>
      <c r="R391" s="147">
        <f t="shared" si="201"/>
        <v>0</v>
      </c>
      <c r="S391" s="147">
        <f t="shared" si="201"/>
        <v>0</v>
      </c>
      <c r="T391" s="147">
        <f t="shared" si="201"/>
        <v>0</v>
      </c>
      <c r="U391" s="147">
        <f t="shared" si="201"/>
        <v>0</v>
      </c>
      <c r="V391" s="147">
        <f t="shared" si="201"/>
        <v>0</v>
      </c>
    </row>
    <row r="392" spans="1:22">
      <c r="B392" s="18" t="str">
        <f>$B$11</f>
        <v>CUSTOMER</v>
      </c>
      <c r="D392" s="147">
        <f t="shared" si="202"/>
        <v>0</v>
      </c>
      <c r="E392" s="147">
        <f t="shared" si="201"/>
        <v>0</v>
      </c>
      <c r="F392" s="147">
        <f t="shared" si="201"/>
        <v>0</v>
      </c>
      <c r="G392" s="147">
        <f t="shared" si="201"/>
        <v>0</v>
      </c>
      <c r="H392" s="147">
        <f t="shared" si="201"/>
        <v>0</v>
      </c>
      <c r="I392" s="147">
        <f t="shared" si="201"/>
        <v>0</v>
      </c>
      <c r="J392" s="147">
        <f t="shared" si="201"/>
        <v>0</v>
      </c>
      <c r="K392" s="147">
        <f t="shared" si="201"/>
        <v>0</v>
      </c>
      <c r="L392" s="147">
        <f t="shared" si="201"/>
        <v>0</v>
      </c>
      <c r="M392" s="147">
        <f t="shared" si="201"/>
        <v>0</v>
      </c>
      <c r="N392" s="147">
        <f t="shared" si="201"/>
        <v>0</v>
      </c>
      <c r="O392" s="147">
        <f t="shared" si="201"/>
        <v>0</v>
      </c>
      <c r="P392" s="147">
        <f t="shared" si="201"/>
        <v>0</v>
      </c>
      <c r="Q392" s="147">
        <f t="shared" si="201"/>
        <v>0</v>
      </c>
      <c r="R392" s="147">
        <f t="shared" si="201"/>
        <v>0</v>
      </c>
      <c r="S392" s="147">
        <f t="shared" si="201"/>
        <v>0</v>
      </c>
      <c r="T392" s="147">
        <f t="shared" si="201"/>
        <v>0</v>
      </c>
      <c r="U392" s="147">
        <f t="shared" si="201"/>
        <v>0</v>
      </c>
      <c r="V392" s="147">
        <f t="shared" si="201"/>
        <v>0</v>
      </c>
    </row>
    <row r="393" spans="1:22">
      <c r="B393" s="18" t="str">
        <f>$B$12</f>
        <v>TOTAL</v>
      </c>
      <c r="D393" s="147">
        <f t="shared" si="202"/>
        <v>535717604</v>
      </c>
      <c r="E393" s="147">
        <f t="shared" si="201"/>
        <v>263940943.62332699</v>
      </c>
      <c r="F393" s="147">
        <f t="shared" si="201"/>
        <v>12971208.621533521</v>
      </c>
      <c r="G393" s="147">
        <f t="shared" si="201"/>
        <v>47359261.276871175</v>
      </c>
      <c r="H393" s="147">
        <f t="shared" si="201"/>
        <v>1480176.7027813473</v>
      </c>
      <c r="I393" s="147">
        <f t="shared" si="201"/>
        <v>147696.31653647975</v>
      </c>
      <c r="J393" s="147">
        <f t="shared" si="201"/>
        <v>35961079.829662308</v>
      </c>
      <c r="K393" s="147">
        <f t="shared" si="201"/>
        <v>6694382.3249525456</v>
      </c>
      <c r="L393" s="147">
        <f t="shared" si="201"/>
        <v>3189914.3816624861</v>
      </c>
      <c r="M393" s="147">
        <f t="shared" si="201"/>
        <v>110159.02488080354</v>
      </c>
      <c r="N393" s="147">
        <f t="shared" si="201"/>
        <v>1254075.6529012718</v>
      </c>
      <c r="O393" s="147">
        <f t="shared" si="201"/>
        <v>20514984.86306496</v>
      </c>
      <c r="P393" s="147">
        <f t="shared" si="201"/>
        <v>114696559.55262855</v>
      </c>
      <c r="Q393" s="147">
        <f t="shared" si="201"/>
        <v>15965610.861058699</v>
      </c>
      <c r="R393" s="147">
        <f t="shared" si="201"/>
        <v>10995926.555068234</v>
      </c>
      <c r="S393" s="147">
        <f t="shared" si="201"/>
        <v>184787.55651751513</v>
      </c>
      <c r="T393" s="147">
        <f t="shared" si="201"/>
        <v>143190.54984377831</v>
      </c>
      <c r="U393" s="147">
        <f t="shared" si="201"/>
        <v>88556.388587126668</v>
      </c>
      <c r="V393" s="147">
        <f t="shared" si="201"/>
        <v>19089.918122113795</v>
      </c>
    </row>
    <row r="394" spans="1:22">
      <c r="A394" s="131" t="s">
        <v>580</v>
      </c>
      <c r="B394" s="18" t="str">
        <f>$B$5</f>
        <v>PRODUCTION</v>
      </c>
      <c r="D394" s="23">
        <f t="shared" ref="D394:D401" si="203">SUM(E394:V394)</f>
        <v>1.8751078786651183E-2</v>
      </c>
      <c r="E394" s="23">
        <f>E386/$D393</f>
        <v>1.041072058016756E-2</v>
      </c>
      <c r="F394" s="23">
        <f t="shared" ref="F394:H394" si="204">F386/$D393</f>
        <v>4.7904801584121488E-4</v>
      </c>
      <c r="G394" s="23">
        <f t="shared" si="204"/>
        <v>1.5781217123397215E-3</v>
      </c>
      <c r="H394" s="23">
        <f t="shared" si="204"/>
        <v>3.9432223581539606E-5</v>
      </c>
      <c r="I394" s="23">
        <f>I386/$D393</f>
        <v>5.0760999560387211E-6</v>
      </c>
      <c r="J394" s="23">
        <f t="shared" ref="J394:L394" si="205">J386/$D393</f>
        <v>1.2004985174372902E-3</v>
      </c>
      <c r="K394" s="23">
        <f t="shared" si="205"/>
        <v>2.1729251274245757E-4</v>
      </c>
      <c r="L394" s="23">
        <f t="shared" si="205"/>
        <v>8.4047209809466028E-5</v>
      </c>
      <c r="M394" s="23">
        <f>M386/$D393</f>
        <v>1.8109420489869882E-6</v>
      </c>
      <c r="N394" s="23">
        <f>N386/$D393</f>
        <v>3.8120210828690295E-5</v>
      </c>
      <c r="O394" s="23">
        <f t="shared" ref="O394:P394" si="206">O386/$D393</f>
        <v>6.0694002406474188E-4</v>
      </c>
      <c r="P394" s="23">
        <f t="shared" si="206"/>
        <v>3.291559439653841E-3</v>
      </c>
      <c r="Q394" s="23">
        <f>Q386/$D393</f>
        <v>4.3307922108862452E-4</v>
      </c>
      <c r="R394" s="23">
        <f t="shared" ref="R394:T394" si="207">R386/$D393</f>
        <v>3.5382180963106351E-4</v>
      </c>
      <c r="S394" s="23">
        <f t="shared" si="207"/>
        <v>7.3547817129530917E-6</v>
      </c>
      <c r="T394" s="23">
        <f t="shared" si="207"/>
        <v>4.1554857469933867E-6</v>
      </c>
      <c r="U394" s="23">
        <f>U386/$D393</f>
        <v>0</v>
      </c>
      <c r="V394" s="23">
        <f t="shared" ref="V394" si="208">V386/$D393</f>
        <v>0</v>
      </c>
    </row>
    <row r="395" spans="1:22">
      <c r="A395" s="18" t="str">
        <f t="shared" ref="A395:A401" si="209">A394</f>
        <v>RB_GUP-Land_T</v>
      </c>
      <c r="B395" s="18" t="str">
        <f>$B$6</f>
        <v>BULKTRAN</v>
      </c>
      <c r="D395" s="23">
        <f t="shared" si="203"/>
        <v>0.79394631918815928</v>
      </c>
      <c r="E395" s="23">
        <f t="shared" ref="E395:H395" si="210">E387/$D393</f>
        <v>0.39108445216795218</v>
      </c>
      <c r="F395" s="23">
        <f t="shared" si="210"/>
        <v>1.9332701903004432E-2</v>
      </c>
      <c r="G395" s="23">
        <f t="shared" si="210"/>
        <v>7.0814579098377711E-2</v>
      </c>
      <c r="H395" s="23">
        <f t="shared" si="210"/>
        <v>2.2289915300954298E-3</v>
      </c>
      <c r="I395" s="23">
        <f>I387/$D393</f>
        <v>2.0902769329304152E-4</v>
      </c>
      <c r="J395" s="23">
        <f t="shared" ref="J395:L395" si="211">J387/$D393</f>
        <v>5.3830096084722646E-2</v>
      </c>
      <c r="K395" s="23">
        <f t="shared" si="211"/>
        <v>1.0030115183812569E-2</v>
      </c>
      <c r="L395" s="23">
        <f t="shared" si="211"/>
        <v>4.5324222908153626E-3</v>
      </c>
      <c r="M395" s="23">
        <f>M387/$D393</f>
        <v>2.0381796403565148E-4</v>
      </c>
      <c r="N395" s="23">
        <f>N387/$D393</f>
        <v>1.8804231333513759E-3</v>
      </c>
      <c r="O395" s="23">
        <f t="shared" ref="O395:P395" si="212">O387/$D393</f>
        <v>3.0772804187336297E-2</v>
      </c>
      <c r="P395" s="23">
        <f t="shared" si="212"/>
        <v>0.16263513479799163</v>
      </c>
      <c r="Q395" s="23">
        <f>Q387/$D393</f>
        <v>2.9369209786869195E-2</v>
      </c>
      <c r="R395" s="23">
        <f t="shared" ref="R395:T395" si="213">R387/$D393</f>
        <v>1.6531137089993882E-2</v>
      </c>
      <c r="S395" s="23">
        <f t="shared" si="213"/>
        <v>2.7689022730238862E-4</v>
      </c>
      <c r="T395" s="23">
        <f t="shared" si="213"/>
        <v>2.1451604920538889E-4</v>
      </c>
      <c r="U395" s="23">
        <f>U387/$D393</f>
        <v>0</v>
      </c>
      <c r="V395" s="23">
        <f t="shared" ref="V395" si="214">V387/$D393</f>
        <v>0</v>
      </c>
    </row>
    <row r="396" spans="1:22">
      <c r="A396" s="18" t="str">
        <f t="shared" si="209"/>
        <v>RB_GUP-Land_T</v>
      </c>
      <c r="B396" s="18" t="str">
        <f>$B$7</f>
        <v>SUBTRAN</v>
      </c>
      <c r="D396" s="23">
        <f t="shared" si="203"/>
        <v>0.18730260202518939</v>
      </c>
      <c r="E396" s="23">
        <f t="shared" ref="E396:H396" si="215">E388/$D393</f>
        <v>9.1191536914919422E-2</v>
      </c>
      <c r="F396" s="23">
        <f t="shared" si="215"/>
        <v>4.4010228642072666E-3</v>
      </c>
      <c r="G396" s="23">
        <f t="shared" si="215"/>
        <v>1.6010705990286572E-2</v>
      </c>
      <c r="H396" s="23">
        <f t="shared" si="215"/>
        <v>4.9455564391875971E-4</v>
      </c>
      <c r="I396" s="23">
        <f>I388/$D393</f>
        <v>6.1594289908328497E-5</v>
      </c>
      <c r="J396" s="23">
        <f t="shared" ref="J396:L396" si="216">J388/$D393</f>
        <v>1.2096338620035074E-2</v>
      </c>
      <c r="K396" s="23">
        <f t="shared" si="216"/>
        <v>2.2486952408286524E-3</v>
      </c>
      <c r="L396" s="23">
        <f t="shared" si="216"/>
        <v>1.3380004623642664E-3</v>
      </c>
      <c r="M396" s="23">
        <f>M388/$D393</f>
        <v>0</v>
      </c>
      <c r="N396" s="23">
        <f>N388/$D393</f>
        <v>4.2238337455675564E-4</v>
      </c>
      <c r="O396" s="23">
        <f t="shared" ref="O396:P396" si="217">O388/$D393</f>
        <v>6.9146569990265264E-3</v>
      </c>
      <c r="P396" s="23">
        <f t="shared" si="217"/>
        <v>4.8172224103347705E-2</v>
      </c>
      <c r="Q396" s="23">
        <f>Q388/$D393</f>
        <v>0</v>
      </c>
      <c r="R396" s="23">
        <f t="shared" ref="R396:T396" si="218">R388/$D393</f>
        <v>3.6406435315175538E-3</v>
      </c>
      <c r="S396" s="23">
        <f t="shared" si="218"/>
        <v>6.0689626579562304E-5</v>
      </c>
      <c r="T396" s="23">
        <f t="shared" si="218"/>
        <v>4.8615835809057776E-5</v>
      </c>
      <c r="U396" s="23">
        <f>U388/$D393</f>
        <v>1.65304234779499E-4</v>
      </c>
      <c r="V396" s="23">
        <f t="shared" ref="V396" si="219">V388/$D393</f>
        <v>3.5634293104383021E-5</v>
      </c>
    </row>
    <row r="397" spans="1:22">
      <c r="A397" s="18" t="str">
        <f t="shared" si="209"/>
        <v>RB_GUP-Land_T</v>
      </c>
      <c r="B397" s="18" t="str">
        <f>$B$8</f>
        <v>DISTPRI</v>
      </c>
      <c r="D397" s="23">
        <f t="shared" si="203"/>
        <v>0</v>
      </c>
      <c r="E397" s="23">
        <f t="shared" ref="E397:H397" si="220">E389/$D393</f>
        <v>0</v>
      </c>
      <c r="F397" s="23">
        <f t="shared" si="220"/>
        <v>0</v>
      </c>
      <c r="G397" s="23">
        <f t="shared" si="220"/>
        <v>0</v>
      </c>
      <c r="H397" s="23">
        <f t="shared" si="220"/>
        <v>0</v>
      </c>
      <c r="I397" s="23">
        <f>I389/$D393</f>
        <v>0</v>
      </c>
      <c r="J397" s="23">
        <f t="shared" ref="J397:L397" si="221">J389/$D393</f>
        <v>0</v>
      </c>
      <c r="K397" s="23">
        <f t="shared" si="221"/>
        <v>0</v>
      </c>
      <c r="L397" s="23">
        <f t="shared" si="221"/>
        <v>0</v>
      </c>
      <c r="M397" s="23">
        <f>M389/$D393</f>
        <v>0</v>
      </c>
      <c r="N397" s="23">
        <f>N389/$D393</f>
        <v>0</v>
      </c>
      <c r="O397" s="23">
        <f t="shared" ref="O397:P397" si="222">O389/$D393</f>
        <v>0</v>
      </c>
      <c r="P397" s="23">
        <f t="shared" si="222"/>
        <v>0</v>
      </c>
      <c r="Q397" s="23">
        <f>Q389/$D393</f>
        <v>0</v>
      </c>
      <c r="R397" s="23">
        <f t="shared" ref="R397:T397" si="223">R389/$D393</f>
        <v>0</v>
      </c>
      <c r="S397" s="23">
        <f t="shared" si="223"/>
        <v>0</v>
      </c>
      <c r="T397" s="23">
        <f t="shared" si="223"/>
        <v>0</v>
      </c>
      <c r="U397" s="23">
        <f>U389/$D393</f>
        <v>0</v>
      </c>
      <c r="V397" s="23">
        <f t="shared" ref="V397" si="224">V389/$D393</f>
        <v>0</v>
      </c>
    </row>
    <row r="398" spans="1:22">
      <c r="A398" s="18" t="str">
        <f t="shared" si="209"/>
        <v>RB_GUP-Land_T</v>
      </c>
      <c r="B398" s="18" t="str">
        <f>$B$9</f>
        <v>DISTSEC</v>
      </c>
      <c r="D398" s="23">
        <f t="shared" si="203"/>
        <v>0</v>
      </c>
      <c r="E398" s="23">
        <f t="shared" ref="E398:H398" si="225">E390/$D393</f>
        <v>0</v>
      </c>
      <c r="F398" s="23">
        <f t="shared" si="225"/>
        <v>0</v>
      </c>
      <c r="G398" s="23">
        <f t="shared" si="225"/>
        <v>0</v>
      </c>
      <c r="H398" s="23">
        <f t="shared" si="225"/>
        <v>0</v>
      </c>
      <c r="I398" s="23">
        <f>I390/$D393</f>
        <v>0</v>
      </c>
      <c r="J398" s="23">
        <f t="shared" ref="J398:L398" si="226">J390/$D393</f>
        <v>0</v>
      </c>
      <c r="K398" s="23">
        <f t="shared" si="226"/>
        <v>0</v>
      </c>
      <c r="L398" s="23">
        <f t="shared" si="226"/>
        <v>0</v>
      </c>
      <c r="M398" s="23">
        <f>M390/$D393</f>
        <v>0</v>
      </c>
      <c r="N398" s="23">
        <f>N390/$D393</f>
        <v>0</v>
      </c>
      <c r="O398" s="23">
        <f t="shared" ref="O398:P398" si="227">O390/$D393</f>
        <v>0</v>
      </c>
      <c r="P398" s="23">
        <f t="shared" si="227"/>
        <v>0</v>
      </c>
      <c r="Q398" s="23">
        <f>Q390/$D393</f>
        <v>0</v>
      </c>
      <c r="R398" s="23">
        <f t="shared" ref="R398:T398" si="228">R390/$D393</f>
        <v>0</v>
      </c>
      <c r="S398" s="23">
        <f t="shared" si="228"/>
        <v>0</v>
      </c>
      <c r="T398" s="23">
        <f t="shared" si="228"/>
        <v>0</v>
      </c>
      <c r="U398" s="23">
        <f>U390/$D393</f>
        <v>0</v>
      </c>
      <c r="V398" s="23">
        <f t="shared" ref="V398" si="229">V390/$D393</f>
        <v>0</v>
      </c>
    </row>
    <row r="399" spans="1:22">
      <c r="A399" s="18" t="str">
        <f t="shared" si="209"/>
        <v>RB_GUP-Land_T</v>
      </c>
      <c r="B399" s="18" t="str">
        <f>$B$10</f>
        <v>ENERGY</v>
      </c>
      <c r="D399" s="23">
        <f t="shared" si="203"/>
        <v>0</v>
      </c>
      <c r="E399" s="23">
        <f t="shared" ref="E399:H399" si="230">E391/$D393</f>
        <v>0</v>
      </c>
      <c r="F399" s="23">
        <f t="shared" si="230"/>
        <v>0</v>
      </c>
      <c r="G399" s="23">
        <f t="shared" si="230"/>
        <v>0</v>
      </c>
      <c r="H399" s="23">
        <f t="shared" si="230"/>
        <v>0</v>
      </c>
      <c r="I399" s="23">
        <f>I391/$D393</f>
        <v>0</v>
      </c>
      <c r="J399" s="23">
        <f t="shared" ref="J399:L399" si="231">J391/$D393</f>
        <v>0</v>
      </c>
      <c r="K399" s="23">
        <f t="shared" si="231"/>
        <v>0</v>
      </c>
      <c r="L399" s="23">
        <f t="shared" si="231"/>
        <v>0</v>
      </c>
      <c r="M399" s="23">
        <f>M391/$D393</f>
        <v>0</v>
      </c>
      <c r="N399" s="23">
        <f>N391/$D393</f>
        <v>0</v>
      </c>
      <c r="O399" s="23">
        <f t="shared" ref="O399:P399" si="232">O391/$D393</f>
        <v>0</v>
      </c>
      <c r="P399" s="23">
        <f t="shared" si="232"/>
        <v>0</v>
      </c>
      <c r="Q399" s="23">
        <f>Q391/$D393</f>
        <v>0</v>
      </c>
      <c r="R399" s="23">
        <f t="shared" ref="R399:T399" si="233">R391/$D393</f>
        <v>0</v>
      </c>
      <c r="S399" s="23">
        <f t="shared" si="233"/>
        <v>0</v>
      </c>
      <c r="T399" s="23">
        <f t="shared" si="233"/>
        <v>0</v>
      </c>
      <c r="U399" s="23">
        <f>U391/$D393</f>
        <v>0</v>
      </c>
      <c r="V399" s="23">
        <f t="shared" ref="V399" si="234">V391/$D393</f>
        <v>0</v>
      </c>
    </row>
    <row r="400" spans="1:22">
      <c r="A400" s="18" t="str">
        <f t="shared" si="209"/>
        <v>RB_GUP-Land_T</v>
      </c>
      <c r="B400" s="18" t="str">
        <f>$B$11</f>
        <v>CUSTOMER</v>
      </c>
      <c r="D400" s="23">
        <f t="shared" si="203"/>
        <v>0</v>
      </c>
      <c r="E400" s="23">
        <f t="shared" ref="E400:H400" si="235">E392/$D393</f>
        <v>0</v>
      </c>
      <c r="F400" s="23">
        <f t="shared" si="235"/>
        <v>0</v>
      </c>
      <c r="G400" s="23">
        <f t="shared" si="235"/>
        <v>0</v>
      </c>
      <c r="H400" s="23">
        <f t="shared" si="235"/>
        <v>0</v>
      </c>
      <c r="I400" s="23">
        <f>I392/$D393</f>
        <v>0</v>
      </c>
      <c r="J400" s="23">
        <f t="shared" ref="J400:L400" si="236">J392/$D393</f>
        <v>0</v>
      </c>
      <c r="K400" s="23">
        <f t="shared" si="236"/>
        <v>0</v>
      </c>
      <c r="L400" s="23">
        <f t="shared" si="236"/>
        <v>0</v>
      </c>
      <c r="M400" s="23">
        <f>M392/$D393</f>
        <v>0</v>
      </c>
      <c r="N400" s="23">
        <f>N392/$D393</f>
        <v>0</v>
      </c>
      <c r="O400" s="23">
        <f t="shared" ref="O400:P400" si="237">O392/$D393</f>
        <v>0</v>
      </c>
      <c r="P400" s="23">
        <f t="shared" si="237"/>
        <v>0</v>
      </c>
      <c r="Q400" s="23">
        <f>Q392/$D393</f>
        <v>0</v>
      </c>
      <c r="R400" s="23">
        <f t="shared" ref="R400:T400" si="238">R392/$D393</f>
        <v>0</v>
      </c>
      <c r="S400" s="23">
        <f t="shared" si="238"/>
        <v>0</v>
      </c>
      <c r="T400" s="23">
        <f t="shared" si="238"/>
        <v>0</v>
      </c>
      <c r="U400" s="23">
        <f>U392/$D393</f>
        <v>0</v>
      </c>
      <c r="V400" s="23">
        <f t="shared" ref="V400" si="239">V392/$D393</f>
        <v>0</v>
      </c>
    </row>
    <row r="401" spans="1:22">
      <c r="A401" s="18" t="str">
        <f t="shared" si="209"/>
        <v>RB_GUP-Land_T</v>
      </c>
      <c r="B401" s="18" t="str">
        <f>$B$12</f>
        <v>TOTAL</v>
      </c>
      <c r="D401" s="23">
        <f t="shared" si="203"/>
        <v>0.99999999999999978</v>
      </c>
      <c r="E401" s="23">
        <f t="shared" ref="E401:V401" si="240">SUM(E394:E400)</f>
        <v>0.49268670966303918</v>
      </c>
      <c r="F401" s="23">
        <f t="shared" si="240"/>
        <v>2.4212772783052915E-2</v>
      </c>
      <c r="G401" s="23">
        <f t="shared" si="240"/>
        <v>8.8403406801004003E-2</v>
      </c>
      <c r="H401" s="23">
        <f t="shared" si="240"/>
        <v>2.762979397595729E-3</v>
      </c>
      <c r="I401" s="23">
        <f t="shared" si="240"/>
        <v>2.7569808315740875E-4</v>
      </c>
      <c r="J401" s="23">
        <f t="shared" si="240"/>
        <v>6.7126933222195012E-2</v>
      </c>
      <c r="K401" s="23">
        <f t="shared" si="240"/>
        <v>1.2496102937383678E-2</v>
      </c>
      <c r="L401" s="23">
        <f t="shared" si="240"/>
        <v>5.9544699629890951E-3</v>
      </c>
      <c r="M401" s="23">
        <f t="shared" si="240"/>
        <v>2.0562890608463846E-4</v>
      </c>
      <c r="N401" s="23">
        <f t="shared" si="240"/>
        <v>2.3409267187368219E-3</v>
      </c>
      <c r="O401" s="23">
        <f t="shared" si="240"/>
        <v>3.8294401210427563E-2</v>
      </c>
      <c r="P401" s="23">
        <f t="shared" si="240"/>
        <v>0.21409891834099318</v>
      </c>
      <c r="Q401" s="23">
        <f t="shared" si="240"/>
        <v>2.9802289007957821E-2</v>
      </c>
      <c r="R401" s="23">
        <f t="shared" si="240"/>
        <v>2.0525602431142501E-2</v>
      </c>
      <c r="S401" s="23">
        <f t="shared" si="240"/>
        <v>3.4493463559490405E-4</v>
      </c>
      <c r="T401" s="23">
        <f t="shared" si="240"/>
        <v>2.6728737076144005E-4</v>
      </c>
      <c r="U401" s="23">
        <f t="shared" si="240"/>
        <v>1.65304234779499E-4</v>
      </c>
      <c r="V401" s="23">
        <f t="shared" si="240"/>
        <v>3.5634293104383021E-5</v>
      </c>
    </row>
    <row r="403" spans="1:22">
      <c r="A403" s="18" t="s">
        <v>589</v>
      </c>
      <c r="B403" s="18" t="s">
        <v>592</v>
      </c>
      <c r="D403" s="158">
        <v>7494757</v>
      </c>
      <c r="E403" s="184" t="s">
        <v>694</v>
      </c>
    </row>
    <row r="404" spans="1:22">
      <c r="A404" s="38" t="s">
        <v>585</v>
      </c>
      <c r="B404" s="18" t="str">
        <f>$B$5</f>
        <v>PRODUCTION</v>
      </c>
      <c r="D404" s="147">
        <f>-$D$403*D45+D333</f>
        <v>0</v>
      </c>
      <c r="E404" s="147">
        <f t="shared" ref="E404:V411" si="241">-$D$403*E45+E333</f>
        <v>0</v>
      </c>
      <c r="F404" s="147">
        <f t="shared" si="241"/>
        <v>0</v>
      </c>
      <c r="G404" s="147">
        <f t="shared" si="241"/>
        <v>0</v>
      </c>
      <c r="H404" s="147">
        <f t="shared" si="241"/>
        <v>0</v>
      </c>
      <c r="I404" s="147">
        <f t="shared" si="241"/>
        <v>0</v>
      </c>
      <c r="J404" s="147">
        <f t="shared" si="241"/>
        <v>0</v>
      </c>
      <c r="K404" s="147">
        <f t="shared" si="241"/>
        <v>0</v>
      </c>
      <c r="L404" s="147">
        <f t="shared" si="241"/>
        <v>0</v>
      </c>
      <c r="M404" s="147">
        <f t="shared" si="241"/>
        <v>0</v>
      </c>
      <c r="N404" s="147">
        <f t="shared" si="241"/>
        <v>0</v>
      </c>
      <c r="O404" s="147">
        <f t="shared" si="241"/>
        <v>0</v>
      </c>
      <c r="P404" s="147">
        <f t="shared" si="241"/>
        <v>0</v>
      </c>
      <c r="Q404" s="147">
        <f t="shared" si="241"/>
        <v>0</v>
      </c>
      <c r="R404" s="147">
        <f t="shared" si="241"/>
        <v>0</v>
      </c>
      <c r="S404" s="147">
        <f t="shared" si="241"/>
        <v>0</v>
      </c>
      <c r="T404" s="147">
        <f t="shared" si="241"/>
        <v>0</v>
      </c>
      <c r="U404" s="147">
        <f t="shared" si="241"/>
        <v>0</v>
      </c>
      <c r="V404" s="147">
        <f t="shared" si="241"/>
        <v>0</v>
      </c>
    </row>
    <row r="405" spans="1:22">
      <c r="B405" s="18" t="str">
        <f>$B$6</f>
        <v>BULKTRAN</v>
      </c>
      <c r="D405" s="147">
        <f t="shared" ref="D405:S411" si="242">-$D$403*D46+D334</f>
        <v>0</v>
      </c>
      <c r="E405" s="147">
        <f t="shared" si="242"/>
        <v>0</v>
      </c>
      <c r="F405" s="147">
        <f t="shared" si="242"/>
        <v>0</v>
      </c>
      <c r="G405" s="147">
        <f t="shared" si="242"/>
        <v>0</v>
      </c>
      <c r="H405" s="147">
        <f t="shared" si="242"/>
        <v>0</v>
      </c>
      <c r="I405" s="147">
        <f t="shared" si="242"/>
        <v>0</v>
      </c>
      <c r="J405" s="147">
        <f t="shared" si="242"/>
        <v>0</v>
      </c>
      <c r="K405" s="147">
        <f t="shared" si="242"/>
        <v>0</v>
      </c>
      <c r="L405" s="147">
        <f t="shared" si="242"/>
        <v>0</v>
      </c>
      <c r="M405" s="147">
        <f t="shared" si="242"/>
        <v>0</v>
      </c>
      <c r="N405" s="147">
        <f t="shared" si="242"/>
        <v>0</v>
      </c>
      <c r="O405" s="147">
        <f t="shared" si="242"/>
        <v>0</v>
      </c>
      <c r="P405" s="147">
        <f t="shared" si="242"/>
        <v>0</v>
      </c>
      <c r="Q405" s="147">
        <f t="shared" si="242"/>
        <v>0</v>
      </c>
      <c r="R405" s="147">
        <f t="shared" si="242"/>
        <v>0</v>
      </c>
      <c r="S405" s="147">
        <f t="shared" si="242"/>
        <v>0</v>
      </c>
      <c r="T405" s="147">
        <f t="shared" si="241"/>
        <v>0</v>
      </c>
      <c r="U405" s="147">
        <f t="shared" si="241"/>
        <v>0</v>
      </c>
      <c r="V405" s="147">
        <f t="shared" si="241"/>
        <v>0</v>
      </c>
    </row>
    <row r="406" spans="1:22">
      <c r="B406" s="18" t="str">
        <f>$B$7</f>
        <v>SUBTRAN</v>
      </c>
      <c r="D406" s="147">
        <f t="shared" si="242"/>
        <v>0</v>
      </c>
      <c r="E406" s="147">
        <f t="shared" si="241"/>
        <v>0</v>
      </c>
      <c r="F406" s="147">
        <f t="shared" si="241"/>
        <v>0</v>
      </c>
      <c r="G406" s="147">
        <f t="shared" si="241"/>
        <v>0</v>
      </c>
      <c r="H406" s="147">
        <f t="shared" si="241"/>
        <v>0</v>
      </c>
      <c r="I406" s="147">
        <f t="shared" si="241"/>
        <v>0</v>
      </c>
      <c r="J406" s="147">
        <f t="shared" si="241"/>
        <v>0</v>
      </c>
      <c r="K406" s="147">
        <f t="shared" si="241"/>
        <v>0</v>
      </c>
      <c r="L406" s="147">
        <f t="shared" si="241"/>
        <v>0</v>
      </c>
      <c r="M406" s="147">
        <f t="shared" si="241"/>
        <v>0</v>
      </c>
      <c r="N406" s="147">
        <f t="shared" si="241"/>
        <v>0</v>
      </c>
      <c r="O406" s="147">
        <f t="shared" si="241"/>
        <v>0</v>
      </c>
      <c r="P406" s="147">
        <f t="shared" si="241"/>
        <v>0</v>
      </c>
      <c r="Q406" s="147">
        <f t="shared" si="241"/>
        <v>0</v>
      </c>
      <c r="R406" s="147">
        <f t="shared" si="241"/>
        <v>0</v>
      </c>
      <c r="S406" s="147">
        <f t="shared" si="241"/>
        <v>0</v>
      </c>
      <c r="T406" s="147">
        <f t="shared" si="241"/>
        <v>0</v>
      </c>
      <c r="U406" s="147">
        <f t="shared" si="241"/>
        <v>0</v>
      </c>
      <c r="V406" s="147">
        <f t="shared" si="241"/>
        <v>0</v>
      </c>
    </row>
    <row r="407" spans="1:22">
      <c r="B407" s="18" t="str">
        <f>$B$8</f>
        <v>DISTPRI</v>
      </c>
      <c r="D407" s="147">
        <f t="shared" si="242"/>
        <v>438758374.98746914</v>
      </c>
      <c r="E407" s="147">
        <f t="shared" si="241"/>
        <v>293240935.28020763</v>
      </c>
      <c r="F407" s="147">
        <f t="shared" si="241"/>
        <v>13822612.172815533</v>
      </c>
      <c r="G407" s="147">
        <f t="shared" si="241"/>
        <v>50190753.139665425</v>
      </c>
      <c r="H407" s="147">
        <f t="shared" si="241"/>
        <v>1551155.4362644546</v>
      </c>
      <c r="I407" s="147">
        <f t="shared" si="241"/>
        <v>0</v>
      </c>
      <c r="J407" s="147">
        <f t="shared" si="241"/>
        <v>37634292.261197641</v>
      </c>
      <c r="K407" s="147">
        <f t="shared" si="241"/>
        <v>7009389.466210776</v>
      </c>
      <c r="L407" s="147">
        <f t="shared" si="241"/>
        <v>0</v>
      </c>
      <c r="M407" s="147">
        <f t="shared" si="241"/>
        <v>0</v>
      </c>
      <c r="N407" s="147">
        <f t="shared" si="241"/>
        <v>1341639.3268603559</v>
      </c>
      <c r="O407" s="147">
        <f t="shared" si="241"/>
        <v>21637606.418936655</v>
      </c>
      <c r="P407" s="147">
        <f t="shared" si="241"/>
        <v>0</v>
      </c>
      <c r="Q407" s="147">
        <f t="shared" si="241"/>
        <v>0</v>
      </c>
      <c r="R407" s="147">
        <f t="shared" si="241"/>
        <v>11348468.623798294</v>
      </c>
      <c r="S407" s="147">
        <f t="shared" si="241"/>
        <v>189336.88036962974</v>
      </c>
      <c r="T407" s="147">
        <f t="shared" si="241"/>
        <v>153394.59797262913</v>
      </c>
      <c r="U407" s="147">
        <f t="shared" si="241"/>
        <v>525508.58160812897</v>
      </c>
      <c r="V407" s="147">
        <f t="shared" si="241"/>
        <v>113282.80156205085</v>
      </c>
    </row>
    <row r="408" spans="1:22">
      <c r="B408" s="18" t="str">
        <f>$B$9</f>
        <v>DISTSEC</v>
      </c>
      <c r="D408" s="147">
        <f t="shared" si="242"/>
        <v>231086642.79253078</v>
      </c>
      <c r="E408" s="147">
        <f t="shared" si="241"/>
        <v>172783818.26222348</v>
      </c>
      <c r="F408" s="147">
        <f t="shared" si="241"/>
        <v>8329962.9462436363</v>
      </c>
      <c r="G408" s="147">
        <f t="shared" si="241"/>
        <v>25134969.616151102</v>
      </c>
      <c r="H408" s="147">
        <f t="shared" si="241"/>
        <v>0</v>
      </c>
      <c r="I408" s="147">
        <f t="shared" si="241"/>
        <v>0</v>
      </c>
      <c r="J408" s="147">
        <f t="shared" si="241"/>
        <v>16016100.470696278</v>
      </c>
      <c r="K408" s="147">
        <f t="shared" si="241"/>
        <v>0</v>
      </c>
      <c r="L408" s="147">
        <f t="shared" si="241"/>
        <v>0</v>
      </c>
      <c r="M408" s="147">
        <f t="shared" si="241"/>
        <v>0</v>
      </c>
      <c r="N408" s="147">
        <f t="shared" si="241"/>
        <v>433041.75708842761</v>
      </c>
      <c r="O408" s="147">
        <f t="shared" si="241"/>
        <v>0</v>
      </c>
      <c r="P408" s="147">
        <f t="shared" si="241"/>
        <v>0</v>
      </c>
      <c r="Q408" s="147">
        <f t="shared" si="241"/>
        <v>0</v>
      </c>
      <c r="R408" s="147">
        <f t="shared" si="241"/>
        <v>5907444.0496023139</v>
      </c>
      <c r="S408" s="147">
        <f t="shared" si="241"/>
        <v>0</v>
      </c>
      <c r="T408" s="147">
        <f t="shared" si="241"/>
        <v>61301.736938107701</v>
      </c>
      <c r="U408" s="147">
        <f t="shared" si="241"/>
        <v>2081429.7449600575</v>
      </c>
      <c r="V408" s="147">
        <f t="shared" si="241"/>
        <v>338574.20862739487</v>
      </c>
    </row>
    <row r="409" spans="1:22">
      <c r="B409" s="18" t="str">
        <f>$B$10</f>
        <v>ENERGY</v>
      </c>
      <c r="D409" s="147">
        <f t="shared" si="242"/>
        <v>0</v>
      </c>
      <c r="E409" s="147">
        <f t="shared" si="241"/>
        <v>0</v>
      </c>
      <c r="F409" s="147">
        <f t="shared" si="241"/>
        <v>0</v>
      </c>
      <c r="G409" s="147">
        <f t="shared" si="241"/>
        <v>0</v>
      </c>
      <c r="H409" s="147">
        <f t="shared" si="241"/>
        <v>0</v>
      </c>
      <c r="I409" s="147">
        <f t="shared" si="241"/>
        <v>0</v>
      </c>
      <c r="J409" s="147">
        <f t="shared" si="241"/>
        <v>0</v>
      </c>
      <c r="K409" s="147">
        <f t="shared" si="241"/>
        <v>0</v>
      </c>
      <c r="L409" s="147">
        <f t="shared" si="241"/>
        <v>0</v>
      </c>
      <c r="M409" s="147">
        <f t="shared" si="241"/>
        <v>0</v>
      </c>
      <c r="N409" s="147">
        <f t="shared" si="241"/>
        <v>0</v>
      </c>
      <c r="O409" s="147">
        <f t="shared" si="241"/>
        <v>0</v>
      </c>
      <c r="P409" s="147">
        <f t="shared" si="241"/>
        <v>0</v>
      </c>
      <c r="Q409" s="147">
        <f t="shared" si="241"/>
        <v>0</v>
      </c>
      <c r="R409" s="147">
        <f t="shared" si="241"/>
        <v>0</v>
      </c>
      <c r="S409" s="147">
        <f t="shared" si="241"/>
        <v>0</v>
      </c>
      <c r="T409" s="147">
        <f t="shared" si="241"/>
        <v>0</v>
      </c>
      <c r="U409" s="147">
        <f t="shared" si="241"/>
        <v>0</v>
      </c>
      <c r="V409" s="147">
        <f t="shared" si="241"/>
        <v>0</v>
      </c>
    </row>
    <row r="410" spans="1:22">
      <c r="B410" s="18" t="str">
        <f>$B$11</f>
        <v>CUSTOMER</v>
      </c>
      <c r="D410" s="147">
        <f t="shared" si="242"/>
        <v>108582390.90999998</v>
      </c>
      <c r="E410" s="147">
        <f t="shared" si="241"/>
        <v>49422070.474438459</v>
      </c>
      <c r="F410" s="147">
        <f t="shared" si="241"/>
        <v>13304129.705685806</v>
      </c>
      <c r="G410" s="147">
        <f t="shared" si="241"/>
        <v>3773925.7865963955</v>
      </c>
      <c r="H410" s="147">
        <f t="shared" si="241"/>
        <v>1248284.6553893765</v>
      </c>
      <c r="I410" s="147">
        <f t="shared" si="241"/>
        <v>202761.48214395292</v>
      </c>
      <c r="J410" s="147">
        <f t="shared" si="241"/>
        <v>1089769.8467774005</v>
      </c>
      <c r="K410" s="147">
        <f t="shared" si="241"/>
        <v>324111.33634420758</v>
      </c>
      <c r="L410" s="147">
        <f t="shared" si="241"/>
        <v>706450.93780195573</v>
      </c>
      <c r="M410" s="147">
        <f t="shared" si="241"/>
        <v>124161.41616487224</v>
      </c>
      <c r="N410" s="147">
        <f t="shared" si="241"/>
        <v>7497.9143411433161</v>
      </c>
      <c r="O410" s="147">
        <f t="shared" si="241"/>
        <v>192269.46269195623</v>
      </c>
      <c r="P410" s="147">
        <f t="shared" si="241"/>
        <v>1038897.7194602169</v>
      </c>
      <c r="Q410" s="147">
        <f t="shared" si="241"/>
        <v>186242.50594184606</v>
      </c>
      <c r="R410" s="147">
        <f t="shared" si="241"/>
        <v>301788.57121652353</v>
      </c>
      <c r="S410" s="147">
        <f t="shared" si="241"/>
        <v>5493.3477864208598</v>
      </c>
      <c r="T410" s="147">
        <f t="shared" si="241"/>
        <v>5569.0721063698511</v>
      </c>
      <c r="U410" s="147">
        <f t="shared" si="241"/>
        <v>32710149.260938577</v>
      </c>
      <c r="V410" s="147">
        <f t="shared" si="241"/>
        <v>3938817.4141745125</v>
      </c>
    </row>
    <row r="411" spans="1:22">
      <c r="B411" s="18" t="str">
        <f>$B$12</f>
        <v>TOTAL</v>
      </c>
      <c r="D411" s="147">
        <f t="shared" si="242"/>
        <v>778427408.69000018</v>
      </c>
      <c r="E411" s="147">
        <f t="shared" si="241"/>
        <v>515446824.01686954</v>
      </c>
      <c r="F411" s="147">
        <f t="shared" si="241"/>
        <v>35456704.824744977</v>
      </c>
      <c r="G411" s="147">
        <f t="shared" si="241"/>
        <v>79099648.542412907</v>
      </c>
      <c r="H411" s="147">
        <f t="shared" si="241"/>
        <v>2799440.0916538313</v>
      </c>
      <c r="I411" s="147">
        <f t="shared" si="241"/>
        <v>202761.48214395292</v>
      </c>
      <c r="J411" s="147">
        <f t="shared" si="241"/>
        <v>54740162.578671329</v>
      </c>
      <c r="K411" s="147">
        <f t="shared" si="241"/>
        <v>7333500.8025549836</v>
      </c>
      <c r="L411" s="147">
        <f t="shared" si="241"/>
        <v>706450.93780195573</v>
      </c>
      <c r="M411" s="147">
        <f t="shared" si="241"/>
        <v>124161.41616487224</v>
      </c>
      <c r="N411" s="147">
        <f t="shared" si="241"/>
        <v>1782178.9982899269</v>
      </c>
      <c r="O411" s="147">
        <f t="shared" si="241"/>
        <v>21829875.88162861</v>
      </c>
      <c r="P411" s="147">
        <f t="shared" si="241"/>
        <v>1038897.7194602169</v>
      </c>
      <c r="Q411" s="147">
        <f t="shared" si="241"/>
        <v>186242.50594184606</v>
      </c>
      <c r="R411" s="147">
        <f t="shared" si="241"/>
        <v>17557701.244617134</v>
      </c>
      <c r="S411" s="147">
        <f t="shared" si="241"/>
        <v>194830.22815605061</v>
      </c>
      <c r="T411" s="147">
        <f t="shared" si="241"/>
        <v>220265.40701710671</v>
      </c>
      <c r="U411" s="147">
        <f t="shared" si="241"/>
        <v>35317087.587506764</v>
      </c>
      <c r="V411" s="147">
        <f t="shared" si="241"/>
        <v>4390674.4243639577</v>
      </c>
    </row>
    <row r="412" spans="1:22">
      <c r="A412" s="131" t="s">
        <v>581</v>
      </c>
      <c r="B412" s="18" t="str">
        <f>$B$5</f>
        <v>PRODUCTION</v>
      </c>
      <c r="D412" s="23">
        <f t="shared" ref="D412:D419" si="243">SUM(E412:V412)</f>
        <v>0</v>
      </c>
      <c r="E412" s="23">
        <f>E404/$D411</f>
        <v>0</v>
      </c>
      <c r="F412" s="23">
        <f t="shared" ref="F412:H412" si="244">F404/$D411</f>
        <v>0</v>
      </c>
      <c r="G412" s="23">
        <f t="shared" si="244"/>
        <v>0</v>
      </c>
      <c r="H412" s="23">
        <f t="shared" si="244"/>
        <v>0</v>
      </c>
      <c r="I412" s="23">
        <f>I404/$D411</f>
        <v>0</v>
      </c>
      <c r="J412" s="23">
        <f t="shared" ref="J412:L412" si="245">J404/$D411</f>
        <v>0</v>
      </c>
      <c r="K412" s="23">
        <f t="shared" si="245"/>
        <v>0</v>
      </c>
      <c r="L412" s="23">
        <f t="shared" si="245"/>
        <v>0</v>
      </c>
      <c r="M412" s="23">
        <f>M404/$D411</f>
        <v>0</v>
      </c>
      <c r="N412" s="23">
        <f>N404/$D411</f>
        <v>0</v>
      </c>
      <c r="O412" s="23">
        <f t="shared" ref="O412:P412" si="246">O404/$D411</f>
        <v>0</v>
      </c>
      <c r="P412" s="23">
        <f t="shared" si="246"/>
        <v>0</v>
      </c>
      <c r="Q412" s="23">
        <f>Q404/$D411</f>
        <v>0</v>
      </c>
      <c r="R412" s="23">
        <f t="shared" ref="R412:T412" si="247">R404/$D411</f>
        <v>0</v>
      </c>
      <c r="S412" s="23">
        <f t="shared" si="247"/>
        <v>0</v>
      </c>
      <c r="T412" s="23">
        <f t="shared" si="247"/>
        <v>0</v>
      </c>
      <c r="U412" s="23">
        <f>U404/$D411</f>
        <v>0</v>
      </c>
      <c r="V412" s="23">
        <f t="shared" ref="V412" si="248">V404/$D411</f>
        <v>0</v>
      </c>
    </row>
    <row r="413" spans="1:22">
      <c r="A413" s="18" t="str">
        <f t="shared" ref="A413:A419" si="249">A412</f>
        <v>RB_GUP-Land_D</v>
      </c>
      <c r="B413" s="18" t="str">
        <f>$B$6</f>
        <v>BULKTRAN</v>
      </c>
      <c r="D413" s="23">
        <f t="shared" si="243"/>
        <v>0</v>
      </c>
      <c r="E413" s="23">
        <f t="shared" ref="E413:H413" si="250">E405/$D411</f>
        <v>0</v>
      </c>
      <c r="F413" s="23">
        <f t="shared" si="250"/>
        <v>0</v>
      </c>
      <c r="G413" s="23">
        <f t="shared" si="250"/>
        <v>0</v>
      </c>
      <c r="H413" s="23">
        <f t="shared" si="250"/>
        <v>0</v>
      </c>
      <c r="I413" s="23">
        <f>I405/$D411</f>
        <v>0</v>
      </c>
      <c r="J413" s="23">
        <f t="shared" ref="J413:L413" si="251">J405/$D411</f>
        <v>0</v>
      </c>
      <c r="K413" s="23">
        <f t="shared" si="251"/>
        <v>0</v>
      </c>
      <c r="L413" s="23">
        <f t="shared" si="251"/>
        <v>0</v>
      </c>
      <c r="M413" s="23">
        <f>M405/$D411</f>
        <v>0</v>
      </c>
      <c r="N413" s="23">
        <f>N405/$D411</f>
        <v>0</v>
      </c>
      <c r="O413" s="23">
        <f t="shared" ref="O413:P413" si="252">O405/$D411</f>
        <v>0</v>
      </c>
      <c r="P413" s="23">
        <f t="shared" si="252"/>
        <v>0</v>
      </c>
      <c r="Q413" s="23">
        <f>Q405/$D411</f>
        <v>0</v>
      </c>
      <c r="R413" s="23">
        <f t="shared" ref="R413:T413" si="253">R405/$D411</f>
        <v>0</v>
      </c>
      <c r="S413" s="23">
        <f t="shared" si="253"/>
        <v>0</v>
      </c>
      <c r="T413" s="23">
        <f t="shared" si="253"/>
        <v>0</v>
      </c>
      <c r="U413" s="23">
        <f>U405/$D411</f>
        <v>0</v>
      </c>
      <c r="V413" s="23">
        <f t="shared" ref="V413" si="254">V405/$D411</f>
        <v>0</v>
      </c>
    </row>
    <row r="414" spans="1:22">
      <c r="A414" s="18" t="str">
        <f t="shared" si="249"/>
        <v>RB_GUP-Land_D</v>
      </c>
      <c r="B414" s="18" t="str">
        <f>$B$7</f>
        <v>SUBTRAN</v>
      </c>
      <c r="D414" s="23">
        <f t="shared" si="243"/>
        <v>0</v>
      </c>
      <c r="E414" s="23">
        <f t="shared" ref="E414:H414" si="255">E406/$D411</f>
        <v>0</v>
      </c>
      <c r="F414" s="23">
        <f t="shared" si="255"/>
        <v>0</v>
      </c>
      <c r="G414" s="23">
        <f t="shared" si="255"/>
        <v>0</v>
      </c>
      <c r="H414" s="23">
        <f t="shared" si="255"/>
        <v>0</v>
      </c>
      <c r="I414" s="23">
        <f>I406/$D411</f>
        <v>0</v>
      </c>
      <c r="J414" s="23">
        <f t="shared" ref="J414:L414" si="256">J406/$D411</f>
        <v>0</v>
      </c>
      <c r="K414" s="23">
        <f t="shared" si="256"/>
        <v>0</v>
      </c>
      <c r="L414" s="23">
        <f t="shared" si="256"/>
        <v>0</v>
      </c>
      <c r="M414" s="23">
        <f>M406/$D411</f>
        <v>0</v>
      </c>
      <c r="N414" s="23">
        <f>N406/$D411</f>
        <v>0</v>
      </c>
      <c r="O414" s="23">
        <f t="shared" ref="O414:P414" si="257">O406/$D411</f>
        <v>0</v>
      </c>
      <c r="P414" s="23">
        <f t="shared" si="257"/>
        <v>0</v>
      </c>
      <c r="Q414" s="23">
        <f>Q406/$D411</f>
        <v>0</v>
      </c>
      <c r="R414" s="23">
        <f t="shared" ref="R414:T414" si="258">R406/$D411</f>
        <v>0</v>
      </c>
      <c r="S414" s="23">
        <f t="shared" si="258"/>
        <v>0</v>
      </c>
      <c r="T414" s="23">
        <f t="shared" si="258"/>
        <v>0</v>
      </c>
      <c r="U414" s="23">
        <f>U406/$D411</f>
        <v>0</v>
      </c>
      <c r="V414" s="23">
        <f t="shared" ref="V414" si="259">V406/$D411</f>
        <v>0</v>
      </c>
    </row>
    <row r="415" spans="1:22">
      <c r="A415" s="18" t="str">
        <f t="shared" si="249"/>
        <v>RB_GUP-Land_D</v>
      </c>
      <c r="B415" s="18" t="str">
        <f>$B$8</f>
        <v>DISTPRI</v>
      </c>
      <c r="D415" s="23">
        <f t="shared" si="243"/>
        <v>0.56364713021326762</v>
      </c>
      <c r="E415" s="23">
        <f t="shared" ref="E415:H415" si="260">E407/$D411</f>
        <v>0.37670941696888205</v>
      </c>
      <c r="F415" s="23">
        <f t="shared" si="260"/>
        <v>1.7757098502064989E-2</v>
      </c>
      <c r="G415" s="23">
        <f t="shared" si="260"/>
        <v>6.4477114473821567E-2</v>
      </c>
      <c r="H415" s="23">
        <f t="shared" si="260"/>
        <v>1.9926783396217547E-3</v>
      </c>
      <c r="I415" s="23">
        <f>I407/$D411</f>
        <v>0</v>
      </c>
      <c r="J415" s="23">
        <f t="shared" ref="J415:L415" si="261">J407/$D411</f>
        <v>4.834656621936223E-2</v>
      </c>
      <c r="K415" s="23">
        <f t="shared" si="261"/>
        <v>9.0045512117908812E-3</v>
      </c>
      <c r="L415" s="23">
        <f t="shared" si="261"/>
        <v>0</v>
      </c>
      <c r="M415" s="23">
        <f>M407/$D411</f>
        <v>0</v>
      </c>
      <c r="N415" s="23">
        <f>N407/$D411</f>
        <v>1.7235252919963002E-3</v>
      </c>
      <c r="O415" s="23">
        <f t="shared" ref="O415:P415" si="262">O407/$D411</f>
        <v>2.7796562887411874E-2</v>
      </c>
      <c r="P415" s="23">
        <f t="shared" si="262"/>
        <v>0</v>
      </c>
      <c r="Q415" s="23">
        <f>Q407/$D411</f>
        <v>0</v>
      </c>
      <c r="R415" s="23">
        <f t="shared" ref="R415:T415" si="263">R407/$D411</f>
        <v>1.457871151132307E-2</v>
      </c>
      <c r="S415" s="23">
        <f t="shared" si="263"/>
        <v>2.4322997656038469E-4</v>
      </c>
      <c r="T415" s="23">
        <f t="shared" si="263"/>
        <v>1.9705703609637E-4</v>
      </c>
      <c r="U415" s="23">
        <f>U407/$D411</f>
        <v>6.7509002861615159E-4</v>
      </c>
      <c r="V415" s="23">
        <f t="shared" ref="V415" si="264">V407/$D411</f>
        <v>1.4552776572023871E-4</v>
      </c>
    </row>
    <row r="416" spans="1:22">
      <c r="A416" s="18" t="str">
        <f t="shared" si="249"/>
        <v>RB_GUP-Land_D</v>
      </c>
      <c r="B416" s="18" t="str">
        <f>$B$9</f>
        <v>DISTSEC</v>
      </c>
      <c r="D416" s="23">
        <f t="shared" si="243"/>
        <v>0.29686344572761364</v>
      </c>
      <c r="E416" s="23">
        <f t="shared" ref="E416:H416" si="265">E408/$D411</f>
        <v>0.22196522929864185</v>
      </c>
      <c r="F416" s="23">
        <f t="shared" si="265"/>
        <v>1.0701014446885886E-2</v>
      </c>
      <c r="G416" s="23">
        <f t="shared" si="265"/>
        <v>3.2289420099492948E-2</v>
      </c>
      <c r="H416" s="23">
        <f t="shared" si="265"/>
        <v>0</v>
      </c>
      <c r="I416" s="23">
        <f>I408/$D411</f>
        <v>0</v>
      </c>
      <c r="J416" s="23">
        <f t="shared" ref="J416:L416" si="266">J408/$D411</f>
        <v>2.0574944165506006E-2</v>
      </c>
      <c r="K416" s="23">
        <f t="shared" si="266"/>
        <v>0</v>
      </c>
      <c r="L416" s="23">
        <f t="shared" si="266"/>
        <v>0</v>
      </c>
      <c r="M416" s="23">
        <f>M408/$D411</f>
        <v>0</v>
      </c>
      <c r="N416" s="23">
        <f>N408/$D411</f>
        <v>5.5630332675102594E-4</v>
      </c>
      <c r="O416" s="23">
        <f t="shared" ref="O416:P416" si="267">O408/$D411</f>
        <v>0</v>
      </c>
      <c r="P416" s="23">
        <f t="shared" si="267"/>
        <v>0</v>
      </c>
      <c r="Q416" s="23">
        <f>Q408/$D411</f>
        <v>0</v>
      </c>
      <c r="R416" s="23">
        <f t="shared" ref="R416:T416" si="268">R408/$D411</f>
        <v>7.5889466167999306E-3</v>
      </c>
      <c r="S416" s="23">
        <f t="shared" si="268"/>
        <v>0</v>
      </c>
      <c r="T416" s="23">
        <f t="shared" si="268"/>
        <v>7.8750743169836681E-5</v>
      </c>
      <c r="U416" s="23">
        <f>U408/$D411</f>
        <v>2.6738906180896866E-3</v>
      </c>
      <c r="V416" s="23">
        <f t="shared" ref="V416" si="269">V408/$D411</f>
        <v>4.3494641227648267E-4</v>
      </c>
    </row>
    <row r="417" spans="1:22">
      <c r="A417" s="18" t="str">
        <f t="shared" si="249"/>
        <v>RB_GUP-Land_D</v>
      </c>
      <c r="B417" s="18" t="str">
        <f>$B$10</f>
        <v>ENERGY</v>
      </c>
      <c r="D417" s="23">
        <f t="shared" si="243"/>
        <v>0</v>
      </c>
      <c r="E417" s="23">
        <f t="shared" ref="E417:H417" si="270">E409/$D411</f>
        <v>0</v>
      </c>
      <c r="F417" s="23">
        <f t="shared" si="270"/>
        <v>0</v>
      </c>
      <c r="G417" s="23">
        <f t="shared" si="270"/>
        <v>0</v>
      </c>
      <c r="H417" s="23">
        <f t="shared" si="270"/>
        <v>0</v>
      </c>
      <c r="I417" s="23">
        <f>I409/$D411</f>
        <v>0</v>
      </c>
      <c r="J417" s="23">
        <f t="shared" ref="J417:L417" si="271">J409/$D411</f>
        <v>0</v>
      </c>
      <c r="K417" s="23">
        <f t="shared" si="271"/>
        <v>0</v>
      </c>
      <c r="L417" s="23">
        <f t="shared" si="271"/>
        <v>0</v>
      </c>
      <c r="M417" s="23">
        <f>M409/$D411</f>
        <v>0</v>
      </c>
      <c r="N417" s="23">
        <f>N409/$D411</f>
        <v>0</v>
      </c>
      <c r="O417" s="23">
        <f t="shared" ref="O417:P417" si="272">O409/$D411</f>
        <v>0</v>
      </c>
      <c r="P417" s="23">
        <f t="shared" si="272"/>
        <v>0</v>
      </c>
      <c r="Q417" s="23">
        <f>Q409/$D411</f>
        <v>0</v>
      </c>
      <c r="R417" s="23">
        <f t="shared" ref="R417:T417" si="273">R409/$D411</f>
        <v>0</v>
      </c>
      <c r="S417" s="23">
        <f t="shared" si="273"/>
        <v>0</v>
      </c>
      <c r="T417" s="23">
        <f t="shared" si="273"/>
        <v>0</v>
      </c>
      <c r="U417" s="23">
        <f>U409/$D411</f>
        <v>0</v>
      </c>
      <c r="V417" s="23">
        <f t="shared" ref="V417" si="274">V409/$D411</f>
        <v>0</v>
      </c>
    </row>
    <row r="418" spans="1:22">
      <c r="A418" s="18" t="str">
        <f t="shared" si="249"/>
        <v>RB_GUP-Land_D</v>
      </c>
      <c r="B418" s="18" t="str">
        <f>$B$11</f>
        <v>CUSTOMER</v>
      </c>
      <c r="D418" s="23">
        <f t="shared" si="243"/>
        <v>0.13948942405911824</v>
      </c>
      <c r="E418" s="23">
        <f t="shared" ref="E418:H418" si="275">E410/$D411</f>
        <v>6.3489632973753929E-2</v>
      </c>
      <c r="F418" s="23">
        <f t="shared" si="275"/>
        <v>1.7091034510302069E-2</v>
      </c>
      <c r="G418" s="23">
        <f t="shared" si="275"/>
        <v>4.8481409370559796E-3</v>
      </c>
      <c r="H418" s="23">
        <f t="shared" si="275"/>
        <v>1.6035980252674935E-3</v>
      </c>
      <c r="I418" s="23">
        <f>I410/$D411</f>
        <v>2.6047577446582478E-4</v>
      </c>
      <c r="J418" s="23">
        <f t="shared" ref="J418:L418" si="276">J410/$D411</f>
        <v>1.3999633551076422E-3</v>
      </c>
      <c r="K418" s="23">
        <f t="shared" si="276"/>
        <v>4.1636680919245641E-4</v>
      </c>
      <c r="L418" s="23">
        <f t="shared" si="276"/>
        <v>9.0753605270763504E-4</v>
      </c>
      <c r="M418" s="23">
        <f>M410/$D411</f>
        <v>1.5950288335019058E-4</v>
      </c>
      <c r="N418" s="23">
        <f>N410/$D411</f>
        <v>9.6321304433015853E-6</v>
      </c>
      <c r="O418" s="23">
        <f t="shared" ref="O418:P418" si="277">O410/$D411</f>
        <v>2.4699729293386862E-4</v>
      </c>
      <c r="P418" s="23">
        <f t="shared" si="277"/>
        <v>1.3346109192231002E-3</v>
      </c>
      <c r="Q418" s="23">
        <f>Q410/$D411</f>
        <v>2.3925481536585385E-4</v>
      </c>
      <c r="R418" s="23">
        <f t="shared" ref="R418:T418" si="278">R410/$D411</f>
        <v>3.8769006312919718E-4</v>
      </c>
      <c r="S418" s="23">
        <f t="shared" si="278"/>
        <v>7.0569814540131682E-6</v>
      </c>
      <c r="T418" s="23">
        <f t="shared" si="278"/>
        <v>7.1542600430037924E-6</v>
      </c>
      <c r="U418" s="23">
        <f>U410/$D411</f>
        <v>4.2020808743086051E-2</v>
      </c>
      <c r="V418" s="23">
        <f t="shared" ref="V418" si="279">V410/$D411</f>
        <v>5.0599675322366526E-3</v>
      </c>
    </row>
    <row r="419" spans="1:22">
      <c r="A419" s="18" t="str">
        <f t="shared" si="249"/>
        <v>RB_GUP-Land_D</v>
      </c>
      <c r="B419" s="18" t="str">
        <f>$B$12</f>
        <v>TOTAL</v>
      </c>
      <c r="D419" s="23">
        <f t="shared" si="243"/>
        <v>0.99999999999999989</v>
      </c>
      <c r="E419" s="23">
        <f t="shared" ref="E419:V419" si="280">SUM(E412:E418)</f>
        <v>0.66216427924127785</v>
      </c>
      <c r="F419" s="23">
        <f t="shared" si="280"/>
        <v>4.5549147459252946E-2</v>
      </c>
      <c r="G419" s="23">
        <f t="shared" si="280"/>
        <v>0.1016146755103705</v>
      </c>
      <c r="H419" s="23">
        <f t="shared" si="280"/>
        <v>3.596276364889248E-3</v>
      </c>
      <c r="I419" s="23">
        <f t="shared" si="280"/>
        <v>2.6047577446582478E-4</v>
      </c>
      <c r="J419" s="23">
        <f t="shared" si="280"/>
        <v>7.0321473739975882E-2</v>
      </c>
      <c r="K419" s="23">
        <f t="shared" si="280"/>
        <v>9.4209180209833369E-3</v>
      </c>
      <c r="L419" s="23">
        <f t="shared" si="280"/>
        <v>9.0753605270763504E-4</v>
      </c>
      <c r="M419" s="23">
        <f t="shared" si="280"/>
        <v>1.5950288335019058E-4</v>
      </c>
      <c r="N419" s="23">
        <f t="shared" si="280"/>
        <v>2.2894607491906276E-3</v>
      </c>
      <c r="O419" s="23">
        <f t="shared" si="280"/>
        <v>2.804356018034574E-2</v>
      </c>
      <c r="P419" s="23">
        <f t="shared" si="280"/>
        <v>1.3346109192231002E-3</v>
      </c>
      <c r="Q419" s="23">
        <f t="shared" si="280"/>
        <v>2.3925481536585385E-4</v>
      </c>
      <c r="R419" s="23">
        <f t="shared" si="280"/>
        <v>2.2555348191252197E-2</v>
      </c>
      <c r="S419" s="23">
        <f t="shared" si="280"/>
        <v>2.5028695801439786E-4</v>
      </c>
      <c r="T419" s="23">
        <f t="shared" si="280"/>
        <v>2.8296203930921045E-4</v>
      </c>
      <c r="U419" s="23">
        <f t="shared" si="280"/>
        <v>4.5369789389791887E-2</v>
      </c>
      <c r="V419" s="23">
        <f t="shared" si="280"/>
        <v>5.6404417102333742E-3</v>
      </c>
    </row>
    <row r="421" spans="1:22">
      <c r="A421" s="18" t="s">
        <v>590</v>
      </c>
      <c r="B421" s="18" t="s">
        <v>591</v>
      </c>
      <c r="D421" s="158">
        <v>1501860</v>
      </c>
      <c r="E421" s="184" t="s">
        <v>694</v>
      </c>
    </row>
    <row r="422" spans="1:22">
      <c r="A422" s="38" t="s">
        <v>586</v>
      </c>
      <c r="B422" s="18" t="str">
        <f>$B$5</f>
        <v>PRODUCTION</v>
      </c>
      <c r="D422" s="147">
        <f t="shared" ref="D422:V422" ca="1" si="281">-$D$421*D772+D350</f>
        <v>26982884.823142365</v>
      </c>
      <c r="E422" s="147">
        <f t="shared" ca="1" si="281"/>
        <v>14981072.691164775</v>
      </c>
      <c r="F422" s="147">
        <f t="shared" ca="1" si="281"/>
        <v>689352.2011864417</v>
      </c>
      <c r="G422" s="147">
        <f t="shared" ca="1" si="281"/>
        <v>2270924.0831133984</v>
      </c>
      <c r="H422" s="147">
        <f t="shared" ca="1" si="281"/>
        <v>56743.143118706095</v>
      </c>
      <c r="I422" s="147">
        <f t="shared" ca="1" si="281"/>
        <v>7304.5301565293248</v>
      </c>
      <c r="J422" s="147">
        <f t="shared" ca="1" si="281"/>
        <v>1727522.6452263619</v>
      </c>
      <c r="K422" s="147">
        <f t="shared" ca="1" si="281"/>
        <v>312684.8812791988</v>
      </c>
      <c r="L422" s="147">
        <f t="shared" ca="1" si="281"/>
        <v>120944.30447435199</v>
      </c>
      <c r="M422" s="147">
        <f t="shared" ca="1" si="281"/>
        <v>2605.9535712680035</v>
      </c>
      <c r="N422" s="147">
        <f t="shared" ca="1" si="281"/>
        <v>54855.150998389829</v>
      </c>
      <c r="O422" s="147">
        <f t="shared" ca="1" si="281"/>
        <v>873389.36336574447</v>
      </c>
      <c r="P422" s="147">
        <f t="shared" ca="1" si="281"/>
        <v>4736568.506764221</v>
      </c>
      <c r="Q422" s="147">
        <f t="shared" ca="1" si="281"/>
        <v>623202.90341106069</v>
      </c>
      <c r="R422" s="147">
        <f t="shared" ca="1" si="281"/>
        <v>509151.13982601149</v>
      </c>
      <c r="S422" s="147">
        <f t="shared" ca="1" si="281"/>
        <v>10583.563224172738</v>
      </c>
      <c r="T422" s="147">
        <f t="shared" ca="1" si="281"/>
        <v>5979.7622617401103</v>
      </c>
      <c r="U422" s="147">
        <f t="shared" ca="1" si="281"/>
        <v>0</v>
      </c>
      <c r="V422" s="147">
        <f t="shared" ca="1" si="281"/>
        <v>0</v>
      </c>
    </row>
    <row r="423" spans="1:22">
      <c r="B423" s="18" t="str">
        <f>$B$6</f>
        <v>BULKTRAN</v>
      </c>
      <c r="D423" s="147">
        <f t="shared" ref="D423:V423" ca="1" si="282">-$D$421*D773+D351</f>
        <v>98590.554363628398</v>
      </c>
      <c r="E423" s="147">
        <f t="shared" ca="1" si="282"/>
        <v>48564.030099239673</v>
      </c>
      <c r="F423" s="147">
        <f t="shared" ca="1" si="282"/>
        <v>2400.6935379623174</v>
      </c>
      <c r="G423" s="147">
        <f t="shared" ca="1" si="282"/>
        <v>8793.6028439241036</v>
      </c>
      <c r="H423" s="147">
        <f t="shared" ca="1" si="282"/>
        <v>276.79139673907832</v>
      </c>
      <c r="I423" s="147">
        <f t="shared" ca="1" si="282"/>
        <v>25.956611500112615</v>
      </c>
      <c r="J423" s="147">
        <f t="shared" ca="1" si="282"/>
        <v>6684.5061009501787</v>
      </c>
      <c r="K423" s="147">
        <f t="shared" ca="1" si="282"/>
        <v>1245.5182326612337</v>
      </c>
      <c r="L423" s="147">
        <f t="shared" ca="1" si="282"/>
        <v>562.82649778952145</v>
      </c>
      <c r="M423" s="147">
        <f t="shared" ca="1" si="282"/>
        <v>25.309678473084155</v>
      </c>
      <c r="N423" s="147">
        <f t="shared" ca="1" si="282"/>
        <v>233.50691939081437</v>
      </c>
      <c r="O423" s="147">
        <f t="shared" ca="1" si="282"/>
        <v>3821.3009504914116</v>
      </c>
      <c r="P423" s="147">
        <f t="shared" ca="1" si="282"/>
        <v>20195.682895958398</v>
      </c>
      <c r="Q423" s="147">
        <f t="shared" ca="1" si="282"/>
        <v>3647.0056024315631</v>
      </c>
      <c r="R423" s="147">
        <f t="shared" ca="1" si="282"/>
        <v>2052.8012166240451</v>
      </c>
      <c r="S423" s="147">
        <f t="shared" ca="1" si="282"/>
        <v>34.38363570414635</v>
      </c>
      <c r="T423" s="147">
        <f t="shared" ca="1" si="282"/>
        <v>26.638143788714341</v>
      </c>
      <c r="U423" s="147">
        <f t="shared" ca="1" si="282"/>
        <v>0</v>
      </c>
      <c r="V423" s="147">
        <f t="shared" ca="1" si="282"/>
        <v>0</v>
      </c>
    </row>
    <row r="424" spans="1:22">
      <c r="B424" s="18" t="str">
        <f>$B$7</f>
        <v>SUBTRAN</v>
      </c>
      <c r="D424" s="147">
        <f t="shared" ref="D424:V424" ca="1" si="283">-$D$421*D774+D352</f>
        <v>21685.832562842759</v>
      </c>
      <c r="E424" s="147">
        <f t="shared" ca="1" si="283"/>
        <v>10558.125617599719</v>
      </c>
      <c r="F424" s="147">
        <f t="shared" ca="1" si="283"/>
        <v>509.5489539734541</v>
      </c>
      <c r="G424" s="147">
        <f t="shared" ca="1" si="283"/>
        <v>1853.7141799640572</v>
      </c>
      <c r="H424" s="147">
        <f t="shared" ca="1" si="283"/>
        <v>57.259486900180768</v>
      </c>
      <c r="I424" s="147">
        <f t="shared" ca="1" si="283"/>
        <v>7.1313662668689073</v>
      </c>
      <c r="J424" s="147">
        <f t="shared" ca="1" si="283"/>
        <v>1400.5100361726479</v>
      </c>
      <c r="K424" s="147">
        <f t="shared" ca="1" si="283"/>
        <v>260.35318223135721</v>
      </c>
      <c r="L424" s="147">
        <f t="shared" ca="1" si="283"/>
        <v>154.91324563625389</v>
      </c>
      <c r="M424" s="147">
        <f t="shared" ca="1" si="283"/>
        <v>0</v>
      </c>
      <c r="N424" s="147">
        <f t="shared" ca="1" si="283"/>
        <v>48.903405713148899</v>
      </c>
      <c r="O424" s="147">
        <f t="shared" ca="1" si="283"/>
        <v>800.57667266262524</v>
      </c>
      <c r="P424" s="147">
        <f t="shared" ca="1" si="283"/>
        <v>5577.363981011038</v>
      </c>
      <c r="Q424" s="147">
        <f t="shared" ca="1" si="283"/>
        <v>0</v>
      </c>
      <c r="R424" s="147">
        <f t="shared" ca="1" si="283"/>
        <v>421.51248937197664</v>
      </c>
      <c r="S424" s="147">
        <f t="shared" ca="1" si="283"/>
        <v>7.0266246495008264</v>
      </c>
      <c r="T424" s="147">
        <f t="shared" ca="1" si="283"/>
        <v>5.6287251957989222</v>
      </c>
      <c r="U424" s="147">
        <f t="shared" ca="1" si="283"/>
        <v>19.13886896710045</v>
      </c>
      <c r="V424" s="147">
        <f t="shared" ca="1" si="283"/>
        <v>4.1257265270291752</v>
      </c>
    </row>
    <row r="425" spans="1:22">
      <c r="B425" s="18" t="str">
        <f>$B$8</f>
        <v>DISTPRI</v>
      </c>
      <c r="D425" s="147">
        <f t="shared" ref="D425:V425" ca="1" si="284">-$D$421*D775+D353</f>
        <v>13894079.922979346</v>
      </c>
      <c r="E425" s="147">
        <f t="shared" ca="1" si="284"/>
        <v>9286006.2023631558</v>
      </c>
      <c r="F425" s="147">
        <f t="shared" ca="1" si="284"/>
        <v>437718.09091719612</v>
      </c>
      <c r="G425" s="147">
        <f t="shared" ca="1" si="284"/>
        <v>1589381.2523509189</v>
      </c>
      <c r="H425" s="147">
        <f t="shared" ca="1" si="284"/>
        <v>49120.150937375831</v>
      </c>
      <c r="I425" s="147">
        <f t="shared" ca="1" si="284"/>
        <v>0</v>
      </c>
      <c r="J425" s="147">
        <f t="shared" ca="1" si="284"/>
        <v>1191758.1391734728</v>
      </c>
      <c r="K425" s="147">
        <f t="shared" ca="1" si="284"/>
        <v>221965.03361925221</v>
      </c>
      <c r="L425" s="147">
        <f t="shared" ca="1" si="284"/>
        <v>0</v>
      </c>
      <c r="M425" s="147">
        <f t="shared" ca="1" si="284"/>
        <v>0</v>
      </c>
      <c r="N425" s="147">
        <f t="shared" ca="1" si="284"/>
        <v>42485.443236821113</v>
      </c>
      <c r="O425" s="147">
        <f t="shared" ca="1" si="284"/>
        <v>685194.06139031053</v>
      </c>
      <c r="P425" s="147">
        <f t="shared" ca="1" si="284"/>
        <v>0</v>
      </c>
      <c r="Q425" s="147">
        <f t="shared" ca="1" si="284"/>
        <v>0</v>
      </c>
      <c r="R425" s="147">
        <f t="shared" ca="1" si="284"/>
        <v>359369.84693905874</v>
      </c>
      <c r="S425" s="147">
        <f t="shared" ca="1" si="284"/>
        <v>5995.6958047771668</v>
      </c>
      <c r="T425" s="147">
        <f t="shared" ca="1" si="284"/>
        <v>4857.5182275343768</v>
      </c>
      <c r="U425" s="147">
        <f t="shared" ca="1" si="284"/>
        <v>16641.182594596365</v>
      </c>
      <c r="V425" s="147">
        <f t="shared" ca="1" si="284"/>
        <v>3587.3054248755839</v>
      </c>
    </row>
    <row r="426" spans="1:22">
      <c r="B426" s="18" t="str">
        <f>$B$9</f>
        <v>DISTSEC</v>
      </c>
      <c r="D426" s="147">
        <f t="shared" ref="D426:V426" ca="1" si="285">-$D$421*D776+D354</f>
        <v>5734257.6758675575</v>
      </c>
      <c r="E426" s="147">
        <f t="shared" ca="1" si="285"/>
        <v>4287512.7881163899</v>
      </c>
      <c r="F426" s="147">
        <f t="shared" ca="1" si="285"/>
        <v>206702.35798559024</v>
      </c>
      <c r="G426" s="147">
        <f t="shared" ca="1" si="285"/>
        <v>623707.15465156629</v>
      </c>
      <c r="H426" s="147">
        <f t="shared" ca="1" si="285"/>
        <v>0</v>
      </c>
      <c r="I426" s="147">
        <f t="shared" ca="1" si="285"/>
        <v>0</v>
      </c>
      <c r="J426" s="147">
        <f t="shared" ca="1" si="285"/>
        <v>397428.62656068936</v>
      </c>
      <c r="K426" s="147">
        <f t="shared" ca="1" si="285"/>
        <v>0</v>
      </c>
      <c r="L426" s="147">
        <f t="shared" ca="1" si="285"/>
        <v>0</v>
      </c>
      <c r="M426" s="147">
        <f t="shared" ca="1" si="285"/>
        <v>0</v>
      </c>
      <c r="N426" s="147">
        <f t="shared" ca="1" si="285"/>
        <v>10745.636310034928</v>
      </c>
      <c r="O426" s="147">
        <f t="shared" ca="1" si="285"/>
        <v>0</v>
      </c>
      <c r="P426" s="147">
        <f t="shared" ca="1" si="285"/>
        <v>0</v>
      </c>
      <c r="Q426" s="147">
        <f t="shared" ca="1" si="285"/>
        <v>0</v>
      </c>
      <c r="R426" s="147">
        <f t="shared" ca="1" si="285"/>
        <v>146589.20124865437</v>
      </c>
      <c r="S426" s="147">
        <f t="shared" ca="1" si="285"/>
        <v>0</v>
      </c>
      <c r="T426" s="147">
        <f t="shared" ca="1" si="285"/>
        <v>1521.1608569559421</v>
      </c>
      <c r="U426" s="147">
        <f t="shared" ca="1" si="285"/>
        <v>51649.261712334854</v>
      </c>
      <c r="V426" s="147">
        <f t="shared" ca="1" si="285"/>
        <v>8401.4884253412838</v>
      </c>
    </row>
    <row r="427" spans="1:22">
      <c r="B427" s="18" t="str">
        <f>$B$10</f>
        <v>ENERGY</v>
      </c>
      <c r="D427" s="147">
        <f t="shared" ref="D427:V427" ca="1" si="286">-$D$421*D777+D355</f>
        <v>7103367.2098684153</v>
      </c>
      <c r="E427" s="147">
        <f t="shared" ca="1" si="286"/>
        <v>2665375.7984267278</v>
      </c>
      <c r="F427" s="147">
        <f t="shared" ca="1" si="286"/>
        <v>172733.57484934034</v>
      </c>
      <c r="G427" s="147">
        <f t="shared" ca="1" si="286"/>
        <v>579539.86858351226</v>
      </c>
      <c r="H427" s="147">
        <f t="shared" ca="1" si="286"/>
        <v>18419.092714355065</v>
      </c>
      <c r="I427" s="147">
        <f t="shared" ca="1" si="286"/>
        <v>1698.0250252022895</v>
      </c>
      <c r="J427" s="147">
        <f t="shared" ca="1" si="286"/>
        <v>528374.58465736941</v>
      </c>
      <c r="K427" s="147">
        <f t="shared" ca="1" si="286"/>
        <v>97950.481188289908</v>
      </c>
      <c r="L427" s="147">
        <f t="shared" ca="1" si="286"/>
        <v>44506.191518604704</v>
      </c>
      <c r="M427" s="147">
        <f t="shared" ca="1" si="286"/>
        <v>2062.1560281695288</v>
      </c>
      <c r="N427" s="147">
        <f t="shared" ca="1" si="286"/>
        <v>20248.31535190449</v>
      </c>
      <c r="O427" s="147">
        <f t="shared" ca="1" si="286"/>
        <v>355530.0839910183</v>
      </c>
      <c r="P427" s="147">
        <f t="shared" ca="1" si="286"/>
        <v>2018552.2083244075</v>
      </c>
      <c r="Q427" s="147">
        <f t="shared" ca="1" si="286"/>
        <v>382966.59745276434</v>
      </c>
      <c r="R427" s="147">
        <f t="shared" ca="1" si="286"/>
        <v>143152.60202690237</v>
      </c>
      <c r="S427" s="147">
        <f t="shared" ca="1" si="286"/>
        <v>2330.2961536362445</v>
      </c>
      <c r="T427" s="147">
        <f t="shared" ca="1" si="286"/>
        <v>2599.2579094607518</v>
      </c>
      <c r="U427" s="147">
        <f t="shared" ca="1" si="286"/>
        <v>56205.471674536886</v>
      </c>
      <c r="V427" s="147">
        <f t="shared" ca="1" si="286"/>
        <v>11122.603992213712</v>
      </c>
    </row>
    <row r="428" spans="1:22">
      <c r="B428" s="18" t="str">
        <f>$B$11</f>
        <v>CUSTOMER</v>
      </c>
      <c r="D428" s="147">
        <f t="shared" ref="D428:V428" ca="1" si="287">-$D$421*D778+D356</f>
        <v>5354058.9812158346</v>
      </c>
      <c r="E428" s="147">
        <f t="shared" ca="1" si="287"/>
        <v>3825480.4550705166</v>
      </c>
      <c r="F428" s="147">
        <f t="shared" ca="1" si="287"/>
        <v>654665.67190221127</v>
      </c>
      <c r="G428" s="147">
        <f t="shared" ca="1" si="287"/>
        <v>188508.42922204154</v>
      </c>
      <c r="H428" s="147">
        <f t="shared" ca="1" si="287"/>
        <v>31511.618940627704</v>
      </c>
      <c r="I428" s="147">
        <f t="shared" ca="1" si="287"/>
        <v>4978.6846792871511</v>
      </c>
      <c r="J428" s="147">
        <f t="shared" ca="1" si="287"/>
        <v>35176.113393493899</v>
      </c>
      <c r="K428" s="147">
        <f t="shared" ca="1" si="287"/>
        <v>9034.2003653726115</v>
      </c>
      <c r="L428" s="147">
        <f t="shared" ca="1" si="287"/>
        <v>17279.605713894849</v>
      </c>
      <c r="M428" s="147">
        <f t="shared" ca="1" si="287"/>
        <v>3015.8902697375647</v>
      </c>
      <c r="N428" s="147">
        <f t="shared" ca="1" si="287"/>
        <v>244.64114186403143</v>
      </c>
      <c r="O428" s="147">
        <f t="shared" ca="1" si="287"/>
        <v>5378.3392094104565</v>
      </c>
      <c r="P428" s="147">
        <f t="shared" ca="1" si="287"/>
        <v>25424.840570753437</v>
      </c>
      <c r="Q428" s="147">
        <f t="shared" ca="1" si="287"/>
        <v>4525.5202869457107</v>
      </c>
      <c r="R428" s="147">
        <f t="shared" ca="1" si="287"/>
        <v>9627.7741949932988</v>
      </c>
      <c r="S428" s="147">
        <f t="shared" ca="1" si="287"/>
        <v>152.53040185558351</v>
      </c>
      <c r="T428" s="147">
        <f t="shared" ca="1" si="287"/>
        <v>274.34282547150957</v>
      </c>
      <c r="U428" s="147">
        <f t="shared" ca="1" si="287"/>
        <v>422222.42667919496</v>
      </c>
      <c r="V428" s="147">
        <f t="shared" ca="1" si="287"/>
        <v>116557.89634816261</v>
      </c>
    </row>
    <row r="429" spans="1:22">
      <c r="B429" s="18" t="str">
        <f>$B$12</f>
        <v>TOTAL</v>
      </c>
      <c r="D429" s="147">
        <f t="shared" ref="D429:V429" ca="1" si="288">-$D$421*D779+D357</f>
        <v>59188924.999999985</v>
      </c>
      <c r="E429" s="147">
        <f t="shared" ca="1" si="288"/>
        <v>35104570.090858407</v>
      </c>
      <c r="F429" s="147">
        <f t="shared" ca="1" si="288"/>
        <v>2164082.139332715</v>
      </c>
      <c r="G429" s="147">
        <f t="shared" ca="1" si="288"/>
        <v>5262708.1049453262</v>
      </c>
      <c r="H429" s="147">
        <f t="shared" ca="1" si="288"/>
        <v>156128.05659470396</v>
      </c>
      <c r="I429" s="147">
        <f t="shared" ca="1" si="288"/>
        <v>14014.327838785744</v>
      </c>
      <c r="J429" s="147">
        <f t="shared" ca="1" si="288"/>
        <v>3888345.1251485101</v>
      </c>
      <c r="K429" s="147">
        <f t="shared" ca="1" si="288"/>
        <v>643140.46786700608</v>
      </c>
      <c r="L429" s="147">
        <f t="shared" ca="1" si="288"/>
        <v>183447.84145027734</v>
      </c>
      <c r="M429" s="147">
        <f t="shared" ca="1" si="288"/>
        <v>7709.3095476481813</v>
      </c>
      <c r="N429" s="147">
        <f t="shared" ca="1" si="288"/>
        <v>128861.59736411834</v>
      </c>
      <c r="O429" s="147">
        <f t="shared" ca="1" si="288"/>
        <v>1924113.7255796376</v>
      </c>
      <c r="P429" s="147">
        <f t="shared" ca="1" si="288"/>
        <v>6806318.6025363505</v>
      </c>
      <c r="Q429" s="147">
        <f t="shared" ca="1" si="288"/>
        <v>1014342.0267532023</v>
      </c>
      <c r="R429" s="147">
        <f t="shared" ca="1" si="288"/>
        <v>1170364.8779416161</v>
      </c>
      <c r="S429" s="147">
        <f t="shared" ca="1" si="288"/>
        <v>19103.495844795383</v>
      </c>
      <c r="T429" s="147">
        <f t="shared" ca="1" si="288"/>
        <v>15264.308950147204</v>
      </c>
      <c r="U429" s="147">
        <f t="shared" ca="1" si="288"/>
        <v>546737.48152963014</v>
      </c>
      <c r="V429" s="147">
        <f t="shared" ca="1" si="288"/>
        <v>139673.41991712022</v>
      </c>
    </row>
    <row r="430" spans="1:22">
      <c r="A430" s="131" t="s">
        <v>582</v>
      </c>
      <c r="B430" s="18" t="str">
        <f>$B$5</f>
        <v>PRODUCTION</v>
      </c>
      <c r="D430" s="23">
        <f t="shared" ref="D430:D437" ca="1" si="289">SUM(E430:V430)</f>
        <v>0.45587725783400157</v>
      </c>
      <c r="E430" s="23">
        <f ca="1">E422/$D429</f>
        <v>0.25310601081477285</v>
      </c>
      <c r="F430" s="23">
        <f t="shared" ref="F430:H430" ca="1" si="290">F422/$D429</f>
        <v>1.1646641684849688E-2</v>
      </c>
      <c r="G430" s="23">
        <f t="shared" ca="1" si="290"/>
        <v>3.8367381788288926E-2</v>
      </c>
      <c r="H430" s="23">
        <f t="shared" ca="1" si="290"/>
        <v>9.5867838651751333E-4</v>
      </c>
      <c r="I430" s="23">
        <f ca="1">I422/$D429</f>
        <v>1.2341042106321962E-4</v>
      </c>
      <c r="J430" s="23">
        <f t="shared" ref="J430:L430" ca="1" si="291">J422/$D429</f>
        <v>2.9186585923403108E-2</v>
      </c>
      <c r="K430" s="23">
        <f t="shared" ca="1" si="291"/>
        <v>5.2828275100316301E-3</v>
      </c>
      <c r="L430" s="23">
        <f t="shared" ca="1" si="291"/>
        <v>2.0433603832871101E-3</v>
      </c>
      <c r="M430" s="23">
        <f ca="1">M422/$D429</f>
        <v>4.4027722606349144E-5</v>
      </c>
      <c r="N430" s="23">
        <f ca="1">N422/$D429</f>
        <v>9.2678066037505909E-4</v>
      </c>
      <c r="O430" s="23">
        <f t="shared" ref="O430:P430" ca="1" si="292">O422/$D429</f>
        <v>1.4755959216453833E-2</v>
      </c>
      <c r="P430" s="23">
        <f t="shared" ca="1" si="292"/>
        <v>8.0024573968258794E-2</v>
      </c>
      <c r="Q430" s="23">
        <f ca="1">Q422/$D429</f>
        <v>1.0529045820836597E-2</v>
      </c>
      <c r="R430" s="23">
        <f t="shared" ref="R430:T430" ca="1" si="293">R422/$D429</f>
        <v>8.60213527828072E-3</v>
      </c>
      <c r="S430" s="23">
        <f t="shared" ca="1" si="293"/>
        <v>1.7880985715102514E-4</v>
      </c>
      <c r="T430" s="23">
        <f t="shared" ca="1" si="293"/>
        <v>1.0102839782510177E-4</v>
      </c>
      <c r="U430" s="23">
        <f ca="1">U422/$D429</f>
        <v>0</v>
      </c>
      <c r="V430" s="23">
        <f t="shared" ref="V430" ca="1" si="294">V422/$D429</f>
        <v>0</v>
      </c>
    </row>
    <row r="431" spans="1:22">
      <c r="A431" s="18" t="str">
        <f t="shared" ref="A431:A437" si="295">A430</f>
        <v>RB_GUP-Land_G</v>
      </c>
      <c r="B431" s="18" t="str">
        <f>$B$6</f>
        <v>BULKTRAN</v>
      </c>
      <c r="D431" s="23">
        <f t="shared" ca="1" si="289"/>
        <v>1.6656925998170848E-3</v>
      </c>
      <c r="E431" s="23">
        <f t="shared" ref="E431:H431" ca="1" si="296">E423/$D429</f>
        <v>8.2049184199982827E-4</v>
      </c>
      <c r="F431" s="23">
        <f t="shared" ca="1" si="296"/>
        <v>4.0559843551176477E-5</v>
      </c>
      <c r="G431" s="23">
        <f t="shared" ca="1" si="296"/>
        <v>1.4856838241147487E-4</v>
      </c>
      <c r="H431" s="23">
        <f t="shared" ca="1" si="296"/>
        <v>4.6764052014642667E-6</v>
      </c>
      <c r="I431" s="23">
        <f ca="1">I423/$D429</f>
        <v>4.3853831608045965E-7</v>
      </c>
      <c r="J431" s="23">
        <f t="shared" ref="J431:L431" ca="1" si="297">J423/$D429</f>
        <v>1.1293508204364551E-4</v>
      </c>
      <c r="K431" s="23">
        <f t="shared" ca="1" si="297"/>
        <v>2.1043096029556779E-5</v>
      </c>
      <c r="L431" s="23">
        <f t="shared" ca="1" si="297"/>
        <v>9.5089832732985365E-6</v>
      </c>
      <c r="M431" s="23">
        <f ca="1">M423/$D429</f>
        <v>4.2760834857338873E-7</v>
      </c>
      <c r="N431" s="23">
        <f ca="1">N423/$D429</f>
        <v>3.9451116807884993E-6</v>
      </c>
      <c r="O431" s="23">
        <f t="shared" ref="O431:P431" ca="1" si="298">O423/$D429</f>
        <v>6.4561080480705007E-5</v>
      </c>
      <c r="P431" s="23">
        <f t="shared" ca="1" si="298"/>
        <v>3.4120712440643925E-4</v>
      </c>
      <c r="Q431" s="23">
        <f ca="1">Q423/$D429</f>
        <v>6.1616351410868911E-5</v>
      </c>
      <c r="R431" s="23">
        <f t="shared" ref="R431:T431" ca="1" si="299">R423/$D429</f>
        <v>3.4682184490156656E-5</v>
      </c>
      <c r="S431" s="23">
        <f t="shared" ca="1" si="299"/>
        <v>5.8091333309645948E-7</v>
      </c>
      <c r="T431" s="23">
        <f t="shared" ca="1" si="299"/>
        <v>4.5005283993102337E-7</v>
      </c>
      <c r="U431" s="23">
        <f ca="1">U423/$D429</f>
        <v>0</v>
      </c>
      <c r="V431" s="23">
        <f t="shared" ref="V431" ca="1" si="300">V423/$D429</f>
        <v>0</v>
      </c>
    </row>
    <row r="432" spans="1:22">
      <c r="A432" s="18" t="str">
        <f t="shared" si="295"/>
        <v>RB_GUP-Land_G</v>
      </c>
      <c r="B432" s="18" t="str">
        <f>$B$7</f>
        <v>SUBTRAN</v>
      </c>
      <c r="D432" s="23">
        <f t="shared" ca="1" si="289"/>
        <v>3.6638328137979806E-4</v>
      </c>
      <c r="E432" s="23">
        <f t="shared" ref="E432:H432" ca="1" si="301">E424/$D429</f>
        <v>1.7838008745047694E-4</v>
      </c>
      <c r="F432" s="23">
        <f t="shared" ca="1" si="301"/>
        <v>8.6088563692186373E-6</v>
      </c>
      <c r="G432" s="23">
        <f t="shared" ca="1" si="301"/>
        <v>3.1318598537886226E-5</v>
      </c>
      <c r="H432" s="23">
        <f t="shared" ca="1" si="301"/>
        <v>9.6740204185463373E-7</v>
      </c>
      <c r="I432" s="23">
        <f ca="1">I424/$D429</f>
        <v>1.2048480804253344E-7</v>
      </c>
      <c r="J432" s="23">
        <f t="shared" ref="J432:L432" ca="1" si="302">J424/$D429</f>
        <v>2.3661690699276059E-5</v>
      </c>
      <c r="K432" s="23">
        <f t="shared" ca="1" si="302"/>
        <v>4.398680703042964E-6</v>
      </c>
      <c r="L432" s="23">
        <f t="shared" ca="1" si="302"/>
        <v>2.6172674302879117E-6</v>
      </c>
      <c r="M432" s="23">
        <f ca="1">M424/$D429</f>
        <v>0</v>
      </c>
      <c r="N432" s="23">
        <f ca="1">N424/$D429</f>
        <v>8.2622561084102999E-7</v>
      </c>
      <c r="O432" s="23">
        <f t="shared" ref="O432:P432" ca="1" si="303">O424/$D429</f>
        <v>1.3525784978568634E-5</v>
      </c>
      <c r="P432" s="23">
        <f t="shared" ca="1" si="303"/>
        <v>9.4229857714277446E-5</v>
      </c>
      <c r="Q432" s="23">
        <f ca="1">Q424/$D429</f>
        <v>0</v>
      </c>
      <c r="R432" s="23">
        <f t="shared" ref="R432:T432" ca="1" si="304">R424/$D429</f>
        <v>7.121475670862019E-6</v>
      </c>
      <c r="S432" s="23">
        <f t="shared" ca="1" si="304"/>
        <v>1.1871519290983623E-7</v>
      </c>
      <c r="T432" s="23">
        <f t="shared" ca="1" si="304"/>
        <v>9.5097608138666536E-8</v>
      </c>
      <c r="U432" s="23">
        <f ca="1">U424/$D429</f>
        <v>3.2335219751161989E-7</v>
      </c>
      <c r="V432" s="23">
        <f t="shared" ref="V432" ca="1" si="305">V424/$D429</f>
        <v>6.9704366602859849E-8</v>
      </c>
    </row>
    <row r="433" spans="1:22">
      <c r="A433" s="18" t="str">
        <f t="shared" si="295"/>
        <v>RB_GUP-Land_G</v>
      </c>
      <c r="B433" s="18" t="str">
        <f>$B$8</f>
        <v>DISTPRI</v>
      </c>
      <c r="D433" s="23">
        <f t="shared" ca="1" si="289"/>
        <v>0.23474121084272689</v>
      </c>
      <c r="E433" s="23">
        <f t="shared" ref="E433:H433" ca="1" si="306">E425/$D429</f>
        <v>0.15688756304263268</v>
      </c>
      <c r="F433" s="23">
        <f t="shared" ca="1" si="306"/>
        <v>7.39527016105118E-3</v>
      </c>
      <c r="G433" s="23">
        <f t="shared" ca="1" si="306"/>
        <v>2.685267982736499E-2</v>
      </c>
      <c r="H433" s="23">
        <f t="shared" ca="1" si="306"/>
        <v>8.2988753280070294E-4</v>
      </c>
      <c r="I433" s="23">
        <f ca="1">I425/$D429</f>
        <v>0</v>
      </c>
      <c r="J433" s="23">
        <f t="shared" ref="J433:L433" ca="1" si="307">J425/$D429</f>
        <v>2.013481642340139E-2</v>
      </c>
      <c r="K433" s="23">
        <f t="shared" ca="1" si="307"/>
        <v>3.7501109138111948E-3</v>
      </c>
      <c r="L433" s="23">
        <f t="shared" ca="1" si="307"/>
        <v>0</v>
      </c>
      <c r="M433" s="23">
        <f ca="1">M425/$D429</f>
        <v>0</v>
      </c>
      <c r="N433" s="23">
        <f ca="1">N425/$D429</f>
        <v>7.1779379735011442E-4</v>
      </c>
      <c r="O433" s="23">
        <f t="shared" ref="O433:P433" ca="1" si="308">O425/$D429</f>
        <v>1.1576389694361077E-2</v>
      </c>
      <c r="P433" s="23">
        <f t="shared" ca="1" si="308"/>
        <v>0</v>
      </c>
      <c r="Q433" s="23">
        <f ca="1">Q425/$D429</f>
        <v>0</v>
      </c>
      <c r="R433" s="23">
        <f t="shared" ref="R433:T433" ca="1" si="309">R425/$D429</f>
        <v>6.0715724595278393E-3</v>
      </c>
      <c r="S433" s="23">
        <f t="shared" ca="1" si="309"/>
        <v>1.0129759587249081E-4</v>
      </c>
      <c r="T433" s="23">
        <f t="shared" ca="1" si="309"/>
        <v>8.2068025860148293E-5</v>
      </c>
      <c r="U433" s="23">
        <f ca="1">U425/$D429</f>
        <v>2.8115365492102396E-4</v>
      </c>
      <c r="V433" s="23">
        <f t="shared" ref="V433" ca="1" si="310">V425/$D429</f>
        <v>6.0607713772054229E-5</v>
      </c>
    </row>
    <row r="434" spans="1:22">
      <c r="A434" s="18" t="str">
        <f t="shared" si="295"/>
        <v>RB_GUP-Land_G</v>
      </c>
      <c r="B434" s="18" t="str">
        <f>$B$9</f>
        <v>DISTSEC</v>
      </c>
      <c r="D434" s="23">
        <f t="shared" ca="1" si="289"/>
        <v>9.6880584938272812E-2</v>
      </c>
      <c r="E434" s="23">
        <f t="shared" ref="E434:H434" ca="1" si="311">E426/$D429</f>
        <v>7.2437753990571563E-2</v>
      </c>
      <c r="F434" s="23">
        <f t="shared" ca="1" si="311"/>
        <v>3.4922472064763854E-3</v>
      </c>
      <c r="G434" s="23">
        <f t="shared" ca="1" si="311"/>
        <v>1.0537565172058226E-2</v>
      </c>
      <c r="H434" s="23">
        <f t="shared" ca="1" si="311"/>
        <v>0</v>
      </c>
      <c r="I434" s="23">
        <f ca="1">I426/$D429</f>
        <v>0</v>
      </c>
      <c r="J434" s="23">
        <f t="shared" ref="J434:L434" ca="1" si="312">J426/$D429</f>
        <v>6.7145775423474822E-3</v>
      </c>
      <c r="K434" s="23">
        <f t="shared" ca="1" si="312"/>
        <v>0</v>
      </c>
      <c r="L434" s="23">
        <f t="shared" ca="1" si="312"/>
        <v>0</v>
      </c>
      <c r="M434" s="23">
        <f ca="1">M426/$D429</f>
        <v>0</v>
      </c>
      <c r="N434" s="23">
        <f ca="1">N426/$D429</f>
        <v>1.8154809045839117E-4</v>
      </c>
      <c r="O434" s="23">
        <f t="shared" ref="O434:P434" ca="1" si="313">O426/$D429</f>
        <v>0</v>
      </c>
      <c r="P434" s="23">
        <f t="shared" ca="1" si="313"/>
        <v>0</v>
      </c>
      <c r="Q434" s="23">
        <f ca="1">Q426/$D429</f>
        <v>0</v>
      </c>
      <c r="R434" s="23">
        <f t="shared" ref="R434:T434" ca="1" si="314">R426/$D429</f>
        <v>2.4766322626851968E-3</v>
      </c>
      <c r="S434" s="23">
        <f t="shared" ca="1" si="314"/>
        <v>0</v>
      </c>
      <c r="T434" s="23">
        <f t="shared" ca="1" si="314"/>
        <v>2.5700092660171519E-5</v>
      </c>
      <c r="U434" s="23">
        <f ca="1">U426/$D429</f>
        <v>8.7261699232305478E-4</v>
      </c>
      <c r="V434" s="23">
        <f t="shared" ref="V434" ca="1" si="315">V426/$D429</f>
        <v>1.4194358869233198E-4</v>
      </c>
    </row>
    <row r="435" spans="1:22">
      <c r="A435" s="18" t="str">
        <f t="shared" si="295"/>
        <v>RB_GUP-Land_G</v>
      </c>
      <c r="B435" s="18" t="str">
        <f>$B$10</f>
        <v>ENERGY</v>
      </c>
      <c r="D435" s="23">
        <f t="shared" ca="1" si="289"/>
        <v>0.12001176250233329</v>
      </c>
      <c r="E435" s="23">
        <f t="shared" ref="E435:H435" ca="1" si="316">E427/$D429</f>
        <v>4.5031664258587706E-2</v>
      </c>
      <c r="F435" s="23">
        <f t="shared" ca="1" si="316"/>
        <v>2.9183428293272835E-3</v>
      </c>
      <c r="G435" s="23">
        <f t="shared" ca="1" si="316"/>
        <v>9.7913565516439503E-3</v>
      </c>
      <c r="H435" s="23">
        <f t="shared" ca="1" si="316"/>
        <v>3.1119153987599997E-4</v>
      </c>
      <c r="I435" s="23">
        <f ca="1">I427/$D429</f>
        <v>2.8688222082125836E-5</v>
      </c>
      <c r="J435" s="23">
        <f t="shared" ref="J435:L435" ca="1" si="317">J427/$D429</f>
        <v>8.9269163894659265E-3</v>
      </c>
      <c r="K435" s="23">
        <f t="shared" ca="1" si="317"/>
        <v>1.6548785298650033E-3</v>
      </c>
      <c r="L435" s="23">
        <f t="shared" ca="1" si="317"/>
        <v>7.5193444582081386E-4</v>
      </c>
      <c r="M435" s="23">
        <f ca="1">M427/$D429</f>
        <v>3.4840234523089064E-5</v>
      </c>
      <c r="N435" s="23">
        <f ca="1">N427/$D429</f>
        <v>3.4209635251703755E-4</v>
      </c>
      <c r="O435" s="23">
        <f t="shared" ref="O435:P435" ca="1" si="318">O427/$D429</f>
        <v>6.0066994626278205E-3</v>
      </c>
      <c r="P435" s="23">
        <f t="shared" ca="1" si="318"/>
        <v>3.4103545694138017E-2</v>
      </c>
      <c r="Q435" s="23">
        <f ca="1">Q427/$D429</f>
        <v>6.4702408001626058E-3</v>
      </c>
      <c r="R435" s="23">
        <f t="shared" ref="R435:T435" ca="1" si="319">R427/$D429</f>
        <v>2.4185707381389745E-3</v>
      </c>
      <c r="S435" s="23">
        <f t="shared" ca="1" si="319"/>
        <v>3.9370476041527111E-5</v>
      </c>
      <c r="T435" s="23">
        <f t="shared" ca="1" si="319"/>
        <v>4.3914599048060973E-5</v>
      </c>
      <c r="U435" s="23">
        <f ca="1">U427/$D429</f>
        <v>9.4959439919777055E-4</v>
      </c>
      <c r="V435" s="23">
        <f t="shared" ref="V435" ca="1" si="320">V427/$D429</f>
        <v>1.8791697926957981E-4</v>
      </c>
    </row>
    <row r="436" spans="1:22">
      <c r="A436" s="18" t="str">
        <f t="shared" si="295"/>
        <v>RB_GUP-Land_G</v>
      </c>
      <c r="B436" s="18" t="str">
        <f>$B$11</f>
        <v>CUSTOMER</v>
      </c>
      <c r="D436" s="23">
        <f t="shared" ca="1" si="289"/>
        <v>9.0457108001468819E-2</v>
      </c>
      <c r="E436" s="23">
        <f t="shared" ref="E436:H436" ca="1" si="321">E428/$D429</f>
        <v>6.4631693430325307E-2</v>
      </c>
      <c r="F436" s="23">
        <f t="shared" ca="1" si="321"/>
        <v>1.106061094879171E-2</v>
      </c>
      <c r="G436" s="23">
        <f t="shared" ca="1" si="321"/>
        <v>3.1848598233882703E-3</v>
      </c>
      <c r="H436" s="23">
        <f t="shared" ca="1" si="321"/>
        <v>5.3239045886756199E-4</v>
      </c>
      <c r="I436" s="23">
        <f ca="1">I428/$D429</f>
        <v>8.411513943338475E-5</v>
      </c>
      <c r="J436" s="23">
        <f t="shared" ref="J436:L436" ca="1" si="322">J428/$D429</f>
        <v>5.9430228532607928E-4</v>
      </c>
      <c r="K436" s="23">
        <f t="shared" ca="1" si="322"/>
        <v>1.5263329018684854E-4</v>
      </c>
      <c r="L436" s="23">
        <f t="shared" ca="1" si="322"/>
        <v>2.9193984708955015E-4</v>
      </c>
      <c r="M436" s="23">
        <f ca="1">M428/$D429</f>
        <v>5.0953624681265379E-5</v>
      </c>
      <c r="N436" s="23">
        <f ca="1">N428/$D429</f>
        <v>4.133224954905525E-6</v>
      </c>
      <c r="O436" s="23">
        <f t="shared" ref="O436:P436" ca="1" si="323">O428/$D429</f>
        <v>9.0867323733459564E-5</v>
      </c>
      <c r="P436" s="23">
        <f t="shared" ca="1" si="323"/>
        <v>4.2955401826867852E-4</v>
      </c>
      <c r="Q436" s="23">
        <f ca="1">Q428/$D429</f>
        <v>7.6458903197611922E-5</v>
      </c>
      <c r="R436" s="23">
        <f t="shared" ref="R436:T436" ca="1" si="324">R428/$D429</f>
        <v>1.6266175124811442E-4</v>
      </c>
      <c r="S436" s="23">
        <f t="shared" ca="1" si="324"/>
        <v>2.5770091593247138E-6</v>
      </c>
      <c r="T436" s="23">
        <f t="shared" ca="1" si="324"/>
        <v>4.6350364611540021E-6</v>
      </c>
      <c r="U436" s="23">
        <f ca="1">U428/$D429</f>
        <v>7.1334700989956323E-3</v>
      </c>
      <c r="V436" s="23">
        <f t="shared" ref="V436" ca="1" si="325">V428/$D429</f>
        <v>1.9692517873599264E-3</v>
      </c>
    </row>
    <row r="437" spans="1:22">
      <c r="A437" s="18" t="str">
        <f t="shared" si="295"/>
        <v>RB_GUP-Land_G</v>
      </c>
      <c r="B437" s="18" t="str">
        <f>$B$12</f>
        <v>TOTAL</v>
      </c>
      <c r="D437" s="23">
        <f t="shared" ca="1" si="289"/>
        <v>1</v>
      </c>
      <c r="E437" s="23">
        <f t="shared" ref="E437:V437" ca="1" si="326">SUM(E430:E436)</f>
        <v>0.5930935574663404</v>
      </c>
      <c r="F437" s="23">
        <f t="shared" ca="1" si="326"/>
        <v>3.6562281530416643E-2</v>
      </c>
      <c r="G437" s="23">
        <f t="shared" ca="1" si="326"/>
        <v>8.8913730143693734E-2</v>
      </c>
      <c r="H437" s="23">
        <f t="shared" ca="1" si="326"/>
        <v>2.6377917253050968E-3</v>
      </c>
      <c r="I437" s="23">
        <f t="shared" ca="1" si="326"/>
        <v>2.3677280570285323E-4</v>
      </c>
      <c r="J437" s="23">
        <f t="shared" ca="1" si="326"/>
        <v>6.56937953366869E-2</v>
      </c>
      <c r="K437" s="23">
        <f t="shared" ca="1" si="326"/>
        <v>1.0865892020627274E-2</v>
      </c>
      <c r="L437" s="23">
        <f t="shared" ca="1" si="326"/>
        <v>3.0993609269010605E-3</v>
      </c>
      <c r="M437" s="23">
        <f t="shared" ca="1" si="326"/>
        <v>1.3024919015927698E-4</v>
      </c>
      <c r="N437" s="23">
        <f t="shared" ca="1" si="326"/>
        <v>2.1771234629471368E-3</v>
      </c>
      <c r="O437" s="23">
        <f t="shared" ca="1" si="326"/>
        <v>3.250800256263546E-2</v>
      </c>
      <c r="P437" s="23">
        <f t="shared" ca="1" si="326"/>
        <v>0.11499311066278621</v>
      </c>
      <c r="Q437" s="23">
        <f t="shared" ca="1" si="326"/>
        <v>1.7137361875607684E-2</v>
      </c>
      <c r="R437" s="23">
        <f t="shared" ca="1" si="326"/>
        <v>1.9773376150041863E-2</v>
      </c>
      <c r="S437" s="23">
        <f t="shared" ca="1" si="326"/>
        <v>3.2275456675037403E-4</v>
      </c>
      <c r="T437" s="23">
        <f t="shared" ca="1" si="326"/>
        <v>2.5789130230270625E-4</v>
      </c>
      <c r="U437" s="23">
        <f t="shared" ca="1" si="326"/>
        <v>9.2371584976349928E-3</v>
      </c>
      <c r="V437" s="23">
        <f t="shared" ca="1" si="326"/>
        <v>2.3597897734604955E-3</v>
      </c>
    </row>
    <row r="439" spans="1:22">
      <c r="A439" s="38" t="s">
        <v>139</v>
      </c>
      <c r="B439" s="18" t="str">
        <f>$B$5</f>
        <v>PRODUCTION</v>
      </c>
      <c r="D439" s="24">
        <f ca="1">+COSS!H775</f>
        <v>7765323.648161375</v>
      </c>
      <c r="E439" s="24">
        <f ca="1">+COSS!I775</f>
        <v>4311358.0629359307</v>
      </c>
      <c r="F439" s="24">
        <f ca="1">+COSS!J775</f>
        <v>198386.60635700583</v>
      </c>
      <c r="G439" s="24">
        <f ca="1">+COSS!K775</f>
        <v>653542.44371436292</v>
      </c>
      <c r="H439" s="24">
        <f ca="1">+COSS!L775</f>
        <v>16329.939293695548</v>
      </c>
      <c r="I439" s="24">
        <f ca="1">+COSS!M775</f>
        <v>2102.1488671424918</v>
      </c>
      <c r="J439" s="24">
        <f ca="1">+COSS!O775</f>
        <v>497158.57061381126</v>
      </c>
      <c r="K439" s="24">
        <f ca="1">+COSS!P775</f>
        <v>89986.645939999347</v>
      </c>
      <c r="L439" s="24">
        <f ca="1">+COSS!Q775</f>
        <v>34806.199329717972</v>
      </c>
      <c r="M439" s="24">
        <f ca="1">+COSS!R775</f>
        <v>749.9595771769433</v>
      </c>
      <c r="N439" s="24">
        <f ca="1">+COSS!T775</f>
        <v>15786.599693221837</v>
      </c>
      <c r="O439" s="24">
        <f ca="1">+COSS!U775</f>
        <v>251350.11033289463</v>
      </c>
      <c r="P439" s="24">
        <f ca="1">+COSS!V775</f>
        <v>1363122.8713234812</v>
      </c>
      <c r="Q439" s="24">
        <f ca="1">+COSS!W775</f>
        <v>179349.69797262602</v>
      </c>
      <c r="R439" s="24">
        <f ca="1">+COSS!Y775</f>
        <v>146527.08235215314</v>
      </c>
      <c r="S439" s="24">
        <f ca="1">+COSS!Z775</f>
        <v>3045.8119776723174</v>
      </c>
      <c r="T439" s="24">
        <f ca="1">+COSS!AB775</f>
        <v>1720.897880483401</v>
      </c>
      <c r="U439" s="24">
        <f ca="1">+COSS!AC775</f>
        <v>0</v>
      </c>
      <c r="V439" s="24">
        <f ca="1">+COSS!AD775</f>
        <v>0</v>
      </c>
    </row>
    <row r="440" spans="1:22">
      <c r="B440" s="18" t="str">
        <f>$B$6</f>
        <v>BULKTRAN</v>
      </c>
      <c r="D440" s="24">
        <f ca="1">+COSS!H776</f>
        <v>7419845.0276863119</v>
      </c>
      <c r="E440" s="24">
        <f ca="1">+COSS!I776</f>
        <v>3654889.452464486</v>
      </c>
      <c r="F440" s="24">
        <f ca="1">+COSS!J776</f>
        <v>180674.24537395412</v>
      </c>
      <c r="G440" s="24">
        <f ca="1">+COSS!K776</f>
        <v>661799.40622191282</v>
      </c>
      <c r="H440" s="24">
        <f ca="1">+COSS!L776</f>
        <v>20831.095656750462</v>
      </c>
      <c r="I440" s="24">
        <f ca="1">+COSS!M776</f>
        <v>1953.4734946753367</v>
      </c>
      <c r="J440" s="24">
        <f ca="1">+COSS!O776</f>
        <v>503070.49874923396</v>
      </c>
      <c r="K440" s="24">
        <f ca="1">+COSS!P776</f>
        <v>93736.690346813295</v>
      </c>
      <c r="L440" s="24">
        <f ca="1">+COSS!Q776</f>
        <v>42357.864990505681</v>
      </c>
      <c r="M440" s="24">
        <f ca="1">+COSS!R776</f>
        <v>1904.78584062139</v>
      </c>
      <c r="N440" s="24">
        <f ca="1">+COSS!T776</f>
        <v>17573.54105528248</v>
      </c>
      <c r="O440" s="24">
        <f ca="1">+COSS!U776</f>
        <v>287588.00515738572</v>
      </c>
      <c r="P440" s="24">
        <f ca="1">+COSS!V776</f>
        <v>1519910.6880322804</v>
      </c>
      <c r="Q440" s="24">
        <f ca="1">+COSS!W776</f>
        <v>274470.67885773943</v>
      </c>
      <c r="R440" s="24">
        <f ca="1">+COSS!Y776</f>
        <v>154492.15189336089</v>
      </c>
      <c r="S440" s="24">
        <f ca="1">+COSS!Z776</f>
        <v>2587.6844902629546</v>
      </c>
      <c r="T440" s="24">
        <f ca="1">+COSS!AB776</f>
        <v>2004.7650610472849</v>
      </c>
      <c r="U440" s="24">
        <f ca="1">+COSS!AC776</f>
        <v>0</v>
      </c>
      <c r="V440" s="24">
        <f ca="1">+COSS!AD776</f>
        <v>0</v>
      </c>
    </row>
    <row r="441" spans="1:22">
      <c r="B441" s="18" t="str">
        <f>$B$7</f>
        <v>SUBTRAN</v>
      </c>
      <c r="D441" s="24">
        <f ca="1">+COSS!H777</f>
        <v>1629918.1879706916</v>
      </c>
      <c r="E441" s="24">
        <f ca="1">+COSS!I777</f>
        <v>793554.0830694855</v>
      </c>
      <c r="F441" s="24">
        <f ca="1">+COSS!J777</f>
        <v>38297.958140921022</v>
      </c>
      <c r="G441" s="24">
        <f ca="1">+COSS!K777</f>
        <v>139326.09912333122</v>
      </c>
      <c r="H441" s="24">
        <f ca="1">+COSS!L777</f>
        <v>4303.6521130568017</v>
      </c>
      <c r="I441" s="24">
        <f ca="1">+COSS!M777</f>
        <v>535.99711008404904</v>
      </c>
      <c r="J441" s="24">
        <f ca="1">+COSS!O777</f>
        <v>105263.04552883872</v>
      </c>
      <c r="K441" s="24">
        <f ca="1">+COSS!P777</f>
        <v>19568.277389637347</v>
      </c>
      <c r="L441" s="24">
        <f ca="1">+COSS!Q777</f>
        <v>11643.358210407692</v>
      </c>
      <c r="M441" s="24">
        <f ca="1">+COSS!R777</f>
        <v>0</v>
      </c>
      <c r="N441" s="24">
        <f ca="1">+COSS!T777</f>
        <v>3675.6048076358652</v>
      </c>
      <c r="O441" s="24">
        <f ca="1">+COSS!U777</f>
        <v>60171.749267938561</v>
      </c>
      <c r="P441" s="24">
        <f ca="1">+COSS!V777</f>
        <v>419197.50912209565</v>
      </c>
      <c r="Q441" s="24">
        <f ca="1">+COSS!W777</f>
        <v>0</v>
      </c>
      <c r="R441" s="24">
        <f ca="1">+COSS!Y777</f>
        <v>31681.092754601912</v>
      </c>
      <c r="S441" s="24">
        <f ca="1">+COSS!Z777</f>
        <v>528.12467693254462</v>
      </c>
      <c r="T441" s="24">
        <f ca="1">+COSS!AB777</f>
        <v>423.05784410791881</v>
      </c>
      <c r="U441" s="24">
        <f ca="1">+COSS!AC777</f>
        <v>1438.4871107100171</v>
      </c>
      <c r="V441" s="24">
        <f ca="1">+COSS!AD777</f>
        <v>310.09170090707806</v>
      </c>
    </row>
    <row r="442" spans="1:22">
      <c r="B442" s="18" t="str">
        <f>$B$8</f>
        <v>DISTPRI</v>
      </c>
      <c r="D442" s="24">
        <f ca="1">+COSS!H778</f>
        <v>4961586.7736585569</v>
      </c>
      <c r="E442" s="24">
        <f ca="1">+COSS!I778</f>
        <v>3316040.0551285106</v>
      </c>
      <c r="F442" s="24">
        <f ca="1">+COSS!J778</f>
        <v>156309.47155370424</v>
      </c>
      <c r="G442" s="24">
        <f ca="1">+COSS!K778</f>
        <v>567569.28444918629</v>
      </c>
      <c r="H442" s="24">
        <f ca="1">+COSS!L778</f>
        <v>17540.844198536583</v>
      </c>
      <c r="I442" s="24">
        <f ca="1">+COSS!M778</f>
        <v>0</v>
      </c>
      <c r="J442" s="24">
        <f ca="1">+COSS!O778</f>
        <v>425577.76070825226</v>
      </c>
      <c r="K442" s="24">
        <f ca="1">+COSS!P778</f>
        <v>79263.886570749193</v>
      </c>
      <c r="L442" s="24">
        <f ca="1">+COSS!Q778</f>
        <v>0</v>
      </c>
      <c r="M442" s="24">
        <f ca="1">+COSS!R778</f>
        <v>0</v>
      </c>
      <c r="N442" s="24">
        <f ca="1">+COSS!T778</f>
        <v>15171.584905611484</v>
      </c>
      <c r="O442" s="24">
        <f ca="1">+COSS!U778</f>
        <v>244683.3335657506</v>
      </c>
      <c r="P442" s="24">
        <f ca="1">+COSS!V778</f>
        <v>0</v>
      </c>
      <c r="Q442" s="24">
        <f ca="1">+COSS!W778</f>
        <v>0</v>
      </c>
      <c r="R442" s="24">
        <f ca="1">+COSS!Y778</f>
        <v>128331.2525412759</v>
      </c>
      <c r="S442" s="24">
        <f ca="1">+COSS!Z778</f>
        <v>2141.0676467077278</v>
      </c>
      <c r="T442" s="24">
        <f ca="1">+COSS!AB778</f>
        <v>1734.6235464414885</v>
      </c>
      <c r="U442" s="24">
        <f ca="1">+COSS!AC778</f>
        <v>5942.5792795987691</v>
      </c>
      <c r="V442" s="24">
        <f ca="1">+COSS!AD778</f>
        <v>1281.0295642318183</v>
      </c>
    </row>
    <row r="443" spans="1:22">
      <c r="B443" s="18" t="str">
        <f>$B$9</f>
        <v>DISTSEC</v>
      </c>
      <c r="D443" s="24">
        <f ca="1">+COSS!H779</f>
        <v>2494179.6765839625</v>
      </c>
      <c r="E443" s="24">
        <f ca="1">+COSS!I779</f>
        <v>1864901.7647425185</v>
      </c>
      <c r="F443" s="24">
        <f ca="1">+COSS!J779</f>
        <v>89907.508439903133</v>
      </c>
      <c r="G443" s="24">
        <f ca="1">+COSS!K779</f>
        <v>271288.42078701826</v>
      </c>
      <c r="H443" s="24">
        <f ca="1">+COSS!L779</f>
        <v>0</v>
      </c>
      <c r="I443" s="24">
        <f ca="1">+COSS!M779</f>
        <v>0</v>
      </c>
      <c r="J443" s="24">
        <f ca="1">+COSS!O779</f>
        <v>172866.0376445984</v>
      </c>
      <c r="K443" s="24">
        <f ca="1">+COSS!P779</f>
        <v>0</v>
      </c>
      <c r="L443" s="24">
        <f ca="1">+COSS!Q779</f>
        <v>0</v>
      </c>
      <c r="M443" s="24">
        <f ca="1">+COSS!R779</f>
        <v>0</v>
      </c>
      <c r="N443" s="24">
        <f ca="1">+COSS!T779</f>
        <v>4673.9350080561026</v>
      </c>
      <c r="O443" s="24">
        <f ca="1">+COSS!U779</f>
        <v>0</v>
      </c>
      <c r="P443" s="24">
        <f ca="1">+COSS!V779</f>
        <v>0</v>
      </c>
      <c r="Q443" s="24">
        <f ca="1">+COSS!W779</f>
        <v>0</v>
      </c>
      <c r="R443" s="24">
        <f ca="1">+COSS!Y779</f>
        <v>63760.616844926502</v>
      </c>
      <c r="S443" s="24">
        <f ca="1">+COSS!Z779</f>
        <v>0</v>
      </c>
      <c r="T443" s="24">
        <f ca="1">+COSS!AB779</f>
        <v>661.64597210231557</v>
      </c>
      <c r="U443" s="24">
        <f ca="1">+COSS!AC779</f>
        <v>22465.425545074017</v>
      </c>
      <c r="V443" s="24">
        <f ca="1">+COSS!AD779</f>
        <v>3654.3215997650973</v>
      </c>
    </row>
    <row r="444" spans="1:22">
      <c r="B444" s="18" t="str">
        <f>$B$10</f>
        <v>ENERGY</v>
      </c>
      <c r="D444" s="24">
        <f ca="1">+COSS!H780</f>
        <v>365310.52453955245</v>
      </c>
      <c r="E444" s="24">
        <f ca="1">+COSS!I780</f>
        <v>137074.40460991362</v>
      </c>
      <c r="F444" s="24">
        <f ca="1">+COSS!J780</f>
        <v>8883.3071653877596</v>
      </c>
      <c r="G444" s="24">
        <f ca="1">+COSS!K780</f>
        <v>29804.458523515914</v>
      </c>
      <c r="H444" s="24">
        <f ca="1">+COSS!L780</f>
        <v>947.2533549547893</v>
      </c>
      <c r="I444" s="24">
        <f ca="1">+COSS!M780</f>
        <v>87.325685736219427</v>
      </c>
      <c r="J444" s="24">
        <f ca="1">+COSS!O780</f>
        <v>27173.140705213144</v>
      </c>
      <c r="K444" s="24">
        <f ca="1">+COSS!P780</f>
        <v>5037.3774302537558</v>
      </c>
      <c r="L444" s="24">
        <f ca="1">+COSS!Q780</f>
        <v>2288.8553679629413</v>
      </c>
      <c r="M444" s="24">
        <f ca="1">+COSS!R780</f>
        <v>106.0521409179641</v>
      </c>
      <c r="N444" s="24">
        <f ca="1">+COSS!T780</f>
        <v>1041.3262448223516</v>
      </c>
      <c r="O444" s="24">
        <f ca="1">+COSS!U780</f>
        <v>18284.128869462729</v>
      </c>
      <c r="P444" s="24">
        <f ca="1">+COSS!V780</f>
        <v>103809.69253694559</v>
      </c>
      <c r="Q444" s="24">
        <f ca="1">+COSS!W780</f>
        <v>19695.128305099763</v>
      </c>
      <c r="R444" s="24">
        <f ca="1">+COSS!Y780</f>
        <v>7362.0229097825604</v>
      </c>
      <c r="S444" s="24">
        <f ca="1">+COSS!Z780</f>
        <v>119.8419967694627</v>
      </c>
      <c r="T444" s="24">
        <f ca="1">+COSS!AB780</f>
        <v>133.67410725993949</v>
      </c>
      <c r="U444" s="24">
        <f ca="1">+COSS!AC780</f>
        <v>2890.5235690044487</v>
      </c>
      <c r="V444" s="24">
        <f ca="1">+COSS!AD780</f>
        <v>572.0110165495131</v>
      </c>
    </row>
    <row r="445" spans="1:22">
      <c r="B445" s="18" t="str">
        <f>$B$11</f>
        <v>CUSTOMER</v>
      </c>
      <c r="D445" s="24">
        <f ca="1">+COSS!H781</f>
        <v>1308739.161399547</v>
      </c>
      <c r="E445" s="24">
        <f ca="1">+COSS!I781</f>
        <v>667091.83393381163</v>
      </c>
      <c r="F445" s="24">
        <f ca="1">+COSS!J781</f>
        <v>160285.01938823145</v>
      </c>
      <c r="G445" s="24">
        <f ca="1">+COSS!K781</f>
        <v>45611.479856178717</v>
      </c>
      <c r="H445" s="24">
        <f ca="1">+COSS!L781</f>
        <v>13500.648687533849</v>
      </c>
      <c r="I445" s="24">
        <f ca="1">+COSS!M781</f>
        <v>2185.748253432198</v>
      </c>
      <c r="J445" s="24">
        <f ca="1">+COSS!O781</f>
        <v>12180.501019380103</v>
      </c>
      <c r="K445" s="24">
        <f ca="1">+COSS!P781</f>
        <v>3549.2156816348916</v>
      </c>
      <c r="L445" s="24">
        <f ca="1">+COSS!Q781</f>
        <v>7612.0307924922117</v>
      </c>
      <c r="M445" s="24">
        <f ca="1">+COSS!R781</f>
        <v>1336.7597578513494</v>
      </c>
      <c r="N445" s="24">
        <f ca="1">+COSS!T781</f>
        <v>83.939909618325672</v>
      </c>
      <c r="O445" s="24">
        <f ca="1">+COSS!U781</f>
        <v>2106.4477913249998</v>
      </c>
      <c r="P445" s="24">
        <f ca="1">+COSS!V781</f>
        <v>11194.858374666495</v>
      </c>
      <c r="Q445" s="24">
        <f ca="1">+COSS!W781</f>
        <v>2005.2299191963168</v>
      </c>
      <c r="R445" s="24">
        <f ca="1">+COSS!Y781</f>
        <v>3367.293428947175</v>
      </c>
      <c r="S445" s="24">
        <f ca="1">+COSS!Z781</f>
        <v>60.125155642438678</v>
      </c>
      <c r="T445" s="24">
        <f ca="1">+COSS!AB781</f>
        <v>67.110377678125531</v>
      </c>
      <c r="U445" s="24">
        <f ca="1">+COSS!AC781</f>
        <v>333020.4030920146</v>
      </c>
      <c r="V445" s="24">
        <f ca="1">+COSS!AD781</f>
        <v>43480.515979911819</v>
      </c>
    </row>
    <row r="446" spans="1:22">
      <c r="B446" s="18" t="str">
        <f>$B$12</f>
        <v>TOTAL</v>
      </c>
      <c r="D446" s="24">
        <f ca="1">+COSS!H782</f>
        <v>25944902.999999996</v>
      </c>
      <c r="E446" s="24">
        <f ca="1">+COSS!I782</f>
        <v>14744909.656884657</v>
      </c>
      <c r="F446" s="24">
        <f ca="1">+COSS!J782</f>
        <v>832744.11641910765</v>
      </c>
      <c r="G446" s="24">
        <f ca="1">+COSS!K782</f>
        <v>2368941.5926755061</v>
      </c>
      <c r="H446" s="24">
        <f ca="1">+COSS!L782</f>
        <v>73453.433304528036</v>
      </c>
      <c r="I446" s="24">
        <f ca="1">+COSS!M782</f>
        <v>6864.693411070295</v>
      </c>
      <c r="J446" s="24">
        <f ca="1">+COSS!O782</f>
        <v>1743289.554969328</v>
      </c>
      <c r="K446" s="24">
        <f ca="1">+COSS!P782</f>
        <v>291142.09335908783</v>
      </c>
      <c r="L446" s="24">
        <f ca="1">+COSS!Q782</f>
        <v>98708.308691086509</v>
      </c>
      <c r="M446" s="24">
        <f ca="1">+COSS!R782</f>
        <v>4097.5573165676469</v>
      </c>
      <c r="N446" s="24">
        <f ca="1">+COSS!T782</f>
        <v>58006.531624248455</v>
      </c>
      <c r="O446" s="24">
        <f ca="1">+COSS!U782</f>
        <v>864183.7749847573</v>
      </c>
      <c r="P446" s="24">
        <f ca="1">+COSS!V782</f>
        <v>3417235.6193894697</v>
      </c>
      <c r="Q446" s="24">
        <f ca="1">+COSS!W782</f>
        <v>475520.73505466152</v>
      </c>
      <c r="R446" s="24">
        <f ca="1">+COSS!Y782</f>
        <v>535521.51272504823</v>
      </c>
      <c r="S446" s="24">
        <f ca="1">+COSS!Z782</f>
        <v>8482.6559439874454</v>
      </c>
      <c r="T446" s="24">
        <f ca="1">+COSS!AB782</f>
        <v>6745.7747891204735</v>
      </c>
      <c r="U446" s="24">
        <f ca="1">+COSS!AC782</f>
        <v>365757.41859640187</v>
      </c>
      <c r="V446" s="24">
        <f ca="1">+COSS!AD782</f>
        <v>49297.969861365331</v>
      </c>
    </row>
    <row r="447" spans="1:22">
      <c r="A447" s="131" t="s">
        <v>71</v>
      </c>
      <c r="B447" s="18" t="str">
        <f>$B$5</f>
        <v>PRODUCTION</v>
      </c>
      <c r="C447" s="22"/>
      <c r="D447" s="23">
        <f t="shared" ref="D447:D454" ca="1" si="327">SUM(E447:V447)</f>
        <v>0.29930054655287691</v>
      </c>
      <c r="E447" s="23">
        <f t="shared" ref="E447:V447" ca="1" si="328">E439/$D446</f>
        <v>0.16617360500195091</v>
      </c>
      <c r="F447" s="23">
        <f t="shared" ca="1" si="328"/>
        <v>7.6464578170519987E-3</v>
      </c>
      <c r="G447" s="23">
        <f t="shared" ca="1" si="328"/>
        <v>2.5189627562468165E-2</v>
      </c>
      <c r="H447" s="23">
        <f t="shared" ca="1" si="328"/>
        <v>6.2940837719437808E-4</v>
      </c>
      <c r="I447" s="23">
        <f ca="1">I439/$D446</f>
        <v>8.1023577815746395E-5</v>
      </c>
      <c r="J447" s="23">
        <f t="shared" ca="1" si="328"/>
        <v>1.916209016521709E-2</v>
      </c>
      <c r="K447" s="23">
        <f t="shared" ca="1" si="328"/>
        <v>3.4683747300962874E-3</v>
      </c>
      <c r="L447" s="23">
        <f t="shared" ca="1" si="328"/>
        <v>1.3415428583301305E-3</v>
      </c>
      <c r="M447" s="23">
        <f ca="1">M439/$D446</f>
        <v>2.8905853962026508E-5</v>
      </c>
      <c r="N447" s="23">
        <f ca="1">N439/$D446</f>
        <v>6.084663216209303E-4</v>
      </c>
      <c r="O447" s="23">
        <f t="shared" ca="1" si="328"/>
        <v>9.6878415900377296E-3</v>
      </c>
      <c r="P447" s="23">
        <f t="shared" ca="1" si="328"/>
        <v>5.2539139241471876E-2</v>
      </c>
      <c r="Q447" s="23">
        <f ca="1">Q439/$D446</f>
        <v>6.912714145534714E-3</v>
      </c>
      <c r="R447" s="23">
        <f t="shared" ca="1" si="328"/>
        <v>5.6476249825313726E-3</v>
      </c>
      <c r="S447" s="23">
        <f t="shared" ca="1" si="328"/>
        <v>1.1739538890056046E-4</v>
      </c>
      <c r="T447" s="23">
        <f t="shared" ca="1" si="328"/>
        <v>6.6328938693021946E-5</v>
      </c>
      <c r="U447" s="23">
        <f ca="1">U439/$D446</f>
        <v>0</v>
      </c>
      <c r="V447" s="23">
        <f t="shared" ca="1" si="328"/>
        <v>0</v>
      </c>
    </row>
    <row r="448" spans="1:22">
      <c r="A448" s="18" t="str">
        <f t="shared" ref="A448:A454" si="329">A447</f>
        <v>RB_GUP_CWIP</v>
      </c>
      <c r="B448" s="18" t="str">
        <f>$B$6</f>
        <v>BULKTRAN</v>
      </c>
      <c r="C448" s="22"/>
      <c r="D448" s="23">
        <f t="shared" ca="1" si="327"/>
        <v>0.2859846894662243</v>
      </c>
      <c r="E448" s="23">
        <f t="shared" ref="E448:V448" ca="1" si="330">E440/$D446</f>
        <v>0.1408711935621608</v>
      </c>
      <c r="F448" s="23">
        <f t="shared" ca="1" si="330"/>
        <v>6.9637664621044889E-3</v>
      </c>
      <c r="G448" s="23">
        <f t="shared" ca="1" si="330"/>
        <v>2.5507877451764336E-2</v>
      </c>
      <c r="H448" s="23">
        <f t="shared" ca="1" si="330"/>
        <v>8.0289741907111636E-4</v>
      </c>
      <c r="I448" s="23">
        <f ca="1">I440/$D446</f>
        <v>7.5293150823317281E-5</v>
      </c>
      <c r="J448" s="23">
        <f t="shared" ca="1" si="330"/>
        <v>1.9389954888219627E-2</v>
      </c>
      <c r="K448" s="23">
        <f t="shared" ca="1" si="330"/>
        <v>3.6129135016158397E-3</v>
      </c>
      <c r="L448" s="23">
        <f t="shared" ca="1" si="330"/>
        <v>1.6326083389290639E-3</v>
      </c>
      <c r="M448" s="23">
        <f ca="1">M440/$D446</f>
        <v>7.3416572057386002E-5</v>
      </c>
      <c r="N448" s="23">
        <f ca="1">N440/$D446</f>
        <v>6.7734078848868625E-4</v>
      </c>
      <c r="O448" s="23">
        <f t="shared" ca="1" si="330"/>
        <v>1.1084566597045507E-2</v>
      </c>
      <c r="P448" s="23">
        <f t="shared" ca="1" si="330"/>
        <v>5.8582245924460798E-2</v>
      </c>
      <c r="Q448" s="23">
        <f ca="1">Q440/$D446</f>
        <v>1.0578982656352173E-2</v>
      </c>
      <c r="R448" s="23">
        <f t="shared" ca="1" si="330"/>
        <v>5.9546243781817536E-3</v>
      </c>
      <c r="S448" s="23">
        <f t="shared" ca="1" si="330"/>
        <v>9.9737682205362457E-5</v>
      </c>
      <c r="T448" s="23">
        <f t="shared" ca="1" si="330"/>
        <v>7.7270092744123386E-5</v>
      </c>
      <c r="U448" s="23">
        <f ca="1">U440/$D446</f>
        <v>0</v>
      </c>
      <c r="V448" s="23">
        <f t="shared" ca="1" si="330"/>
        <v>0</v>
      </c>
    </row>
    <row r="449" spans="1:22">
      <c r="A449" s="18" t="str">
        <f t="shared" si="329"/>
        <v>RB_GUP_CWIP</v>
      </c>
      <c r="B449" s="18" t="str">
        <f>$B$7</f>
        <v>SUBTRAN</v>
      </c>
      <c r="C449" s="22"/>
      <c r="D449" s="23">
        <f t="shared" ca="1" si="327"/>
        <v>6.2822288754392039E-2</v>
      </c>
      <c r="E449" s="23">
        <f t="shared" ref="E449:V449" ca="1" si="331">E441/$D446</f>
        <v>3.0586126418336797E-2</v>
      </c>
      <c r="F449" s="23">
        <f t="shared" ca="1" si="331"/>
        <v>1.4761264723526246E-3</v>
      </c>
      <c r="G449" s="23">
        <f t="shared" ca="1" si="331"/>
        <v>5.3700759306493165E-3</v>
      </c>
      <c r="H449" s="23">
        <f t="shared" ca="1" si="331"/>
        <v>1.6587659291140161E-4</v>
      </c>
      <c r="I449" s="23">
        <f ca="1">I441/$D446</f>
        <v>2.0659052380502218E-5</v>
      </c>
      <c r="J449" s="23">
        <f t="shared" ca="1" si="331"/>
        <v>4.0571762988991997E-3</v>
      </c>
      <c r="K449" s="23">
        <f t="shared" ca="1" si="331"/>
        <v>7.5422434185386429E-4</v>
      </c>
      <c r="L449" s="23">
        <f t="shared" ca="1" si="331"/>
        <v>4.4877247027702105E-4</v>
      </c>
      <c r="M449" s="23">
        <f ca="1">M441/$D446</f>
        <v>0</v>
      </c>
      <c r="N449" s="23">
        <f ca="1">N441/$D446</f>
        <v>1.4166962997070622E-4</v>
      </c>
      <c r="O449" s="23">
        <f t="shared" ca="1" si="331"/>
        <v>2.3192127281392639E-3</v>
      </c>
      <c r="P449" s="23">
        <f t="shared" ca="1" si="331"/>
        <v>1.6157220133838839E-2</v>
      </c>
      <c r="Q449" s="23">
        <f ca="1">Q441/$D446</f>
        <v>0</v>
      </c>
      <c r="R449" s="23">
        <f t="shared" ca="1" si="331"/>
        <v>1.2210912006339709E-3</v>
      </c>
      <c r="S449" s="23">
        <f t="shared" ca="1" si="331"/>
        <v>2.0355623489228102E-5</v>
      </c>
      <c r="T449" s="23">
        <f t="shared" ca="1" si="331"/>
        <v>1.630600985896609E-5</v>
      </c>
      <c r="U449" s="23">
        <f ca="1">U441/$D446</f>
        <v>5.5443919397579449E-5</v>
      </c>
      <c r="V449" s="23">
        <f t="shared" ca="1" si="331"/>
        <v>1.1951931402752907E-5</v>
      </c>
    </row>
    <row r="450" spans="1:22">
      <c r="A450" s="18" t="str">
        <f t="shared" si="329"/>
        <v>RB_GUP_CWIP</v>
      </c>
      <c r="B450" s="18" t="str">
        <f>$B$8</f>
        <v>DISTPRI</v>
      </c>
      <c r="C450" s="22"/>
      <c r="D450" s="23">
        <f t="shared" ca="1" si="327"/>
        <v>0.19123551063800689</v>
      </c>
      <c r="E450" s="23">
        <f t="shared" ref="E450:V450" ca="1" si="332">E442/$D446</f>
        <v>0.12781084805476092</v>
      </c>
      <c r="F450" s="23">
        <f t="shared" ca="1" si="332"/>
        <v>6.0246697223614309E-3</v>
      </c>
      <c r="G450" s="23">
        <f t="shared" ca="1" si="332"/>
        <v>2.1875945516126476E-2</v>
      </c>
      <c r="H450" s="23">
        <f t="shared" ca="1" si="332"/>
        <v>6.7608054647714752E-4</v>
      </c>
      <c r="I450" s="23">
        <f ca="1">I442/$D446</f>
        <v>0</v>
      </c>
      <c r="J450" s="23">
        <f t="shared" ca="1" si="332"/>
        <v>1.6403135548753153E-2</v>
      </c>
      <c r="K450" s="23">
        <f t="shared" ca="1" si="332"/>
        <v>3.0550850997881629E-3</v>
      </c>
      <c r="L450" s="23">
        <f t="shared" ca="1" si="332"/>
        <v>0</v>
      </c>
      <c r="M450" s="23">
        <f ca="1">M442/$D446</f>
        <v>0</v>
      </c>
      <c r="N450" s="23">
        <f ca="1">N442/$D446</f>
        <v>5.8476167382901705E-4</v>
      </c>
      <c r="O450" s="23">
        <f t="shared" ca="1" si="332"/>
        <v>9.4308825731879067E-3</v>
      </c>
      <c r="P450" s="23">
        <f t="shared" ca="1" si="332"/>
        <v>0</v>
      </c>
      <c r="Q450" s="23">
        <f ca="1">Q442/$D446</f>
        <v>0</v>
      </c>
      <c r="R450" s="23">
        <f t="shared" ca="1" si="332"/>
        <v>4.9462991841316929E-3</v>
      </c>
      <c r="S450" s="23">
        <f t="shared" ca="1" si="332"/>
        <v>8.2523632742343583E-5</v>
      </c>
      <c r="T450" s="23">
        <f t="shared" ca="1" si="332"/>
        <v>6.6857970000561915E-5</v>
      </c>
      <c r="U450" s="23">
        <f ca="1">U442/$D446</f>
        <v>2.2904611667265705E-4</v>
      </c>
      <c r="V450" s="23">
        <f t="shared" ca="1" si="332"/>
        <v>4.9374999175437984E-5</v>
      </c>
    </row>
    <row r="451" spans="1:22">
      <c r="A451" s="18" t="str">
        <f t="shared" si="329"/>
        <v>RB_GUP_CWIP</v>
      </c>
      <c r="B451" s="18" t="str">
        <f>$B$9</f>
        <v>DISTSEC</v>
      </c>
      <c r="C451" s="22"/>
      <c r="D451" s="23">
        <f t="shared" ca="1" si="327"/>
        <v>9.6133705976235981E-2</v>
      </c>
      <c r="E451" s="23">
        <f t="shared" ref="E451:V451" ca="1" si="333">E443/$D446</f>
        <v>7.1879311506484286E-2</v>
      </c>
      <c r="F451" s="23">
        <f t="shared" ca="1" si="333"/>
        <v>3.4653245163376849E-3</v>
      </c>
      <c r="G451" s="23">
        <f t="shared" ca="1" si="333"/>
        <v>1.0456328196217125E-2</v>
      </c>
      <c r="H451" s="23">
        <f t="shared" ca="1" si="333"/>
        <v>0</v>
      </c>
      <c r="I451" s="23">
        <f ca="1">I443/$D446</f>
        <v>0</v>
      </c>
      <c r="J451" s="23">
        <f t="shared" ca="1" si="333"/>
        <v>6.6628130251478847E-3</v>
      </c>
      <c r="K451" s="23">
        <f t="shared" ca="1" si="333"/>
        <v>0</v>
      </c>
      <c r="L451" s="23">
        <f t="shared" ca="1" si="333"/>
        <v>0</v>
      </c>
      <c r="M451" s="23">
        <f ca="1">M443/$D446</f>
        <v>0</v>
      </c>
      <c r="N451" s="23">
        <f ca="1">N443/$D446</f>
        <v>1.8014848650835594E-4</v>
      </c>
      <c r="O451" s="23">
        <f t="shared" ca="1" si="333"/>
        <v>0</v>
      </c>
      <c r="P451" s="23">
        <f t="shared" ca="1" si="333"/>
        <v>0</v>
      </c>
      <c r="Q451" s="23">
        <f ca="1">Q443/$D446</f>
        <v>0</v>
      </c>
      <c r="R451" s="23">
        <f t="shared" ca="1" si="333"/>
        <v>2.4575392262952962E-3</v>
      </c>
      <c r="S451" s="23">
        <f t="shared" ca="1" si="333"/>
        <v>0</v>
      </c>
      <c r="T451" s="23">
        <f t="shared" ca="1" si="333"/>
        <v>2.5501963607353462E-5</v>
      </c>
      <c r="U451" s="23">
        <f ca="1">U443/$D446</f>
        <v>8.6588974894506331E-4</v>
      </c>
      <c r="V451" s="23">
        <f t="shared" ca="1" si="333"/>
        <v>1.4084930669292146E-4</v>
      </c>
    </row>
    <row r="452" spans="1:22">
      <c r="A452" s="18" t="str">
        <f t="shared" si="329"/>
        <v>RB_GUP_CWIP</v>
      </c>
      <c r="B452" s="18" t="str">
        <f>$B$10</f>
        <v>ENERGY</v>
      </c>
      <c r="C452" s="22"/>
      <c r="D452" s="23">
        <f t="shared" ca="1" si="327"/>
        <v>1.4080242448374252E-2</v>
      </c>
      <c r="E452" s="23">
        <f t="shared" ref="E452:V452" ca="1" si="334">E444/$D446</f>
        <v>5.2832883826897962E-3</v>
      </c>
      <c r="F452" s="23">
        <f t="shared" ca="1" si="334"/>
        <v>3.4239122672332831E-4</v>
      </c>
      <c r="G452" s="23">
        <f t="shared" ca="1" si="334"/>
        <v>1.1487596821431907E-3</v>
      </c>
      <c r="H452" s="23">
        <f t="shared" ca="1" si="334"/>
        <v>3.6510190651119005E-5</v>
      </c>
      <c r="I452" s="23">
        <f ca="1">I444/$D446</f>
        <v>3.3658127662384956E-6</v>
      </c>
      <c r="J452" s="23">
        <f t="shared" ca="1" si="334"/>
        <v>1.0473402311511107E-3</v>
      </c>
      <c r="K452" s="23">
        <f t="shared" ca="1" si="334"/>
        <v>1.9415672628468708E-4</v>
      </c>
      <c r="L452" s="23">
        <f t="shared" ca="1" si="334"/>
        <v>8.8219846802392804E-5</v>
      </c>
      <c r="M452" s="23">
        <f ca="1">M444/$D446</f>
        <v>4.0875905729138441E-6</v>
      </c>
      <c r="N452" s="23">
        <f ca="1">N444/$D446</f>
        <v>4.0136062363476623E-5</v>
      </c>
      <c r="O452" s="23">
        <f t="shared" ca="1" si="334"/>
        <v>7.0472912808587998E-4</v>
      </c>
      <c r="P452" s="23">
        <f t="shared" ca="1" si="334"/>
        <v>4.0011594006323942E-3</v>
      </c>
      <c r="Q452" s="23">
        <f ca="1">Q444/$D446</f>
        <v>7.5911358408623712E-4</v>
      </c>
      <c r="R452" s="23">
        <f t="shared" ca="1" si="334"/>
        <v>2.8375603908723657E-4</v>
      </c>
      <c r="S452" s="23">
        <f t="shared" ca="1" si="334"/>
        <v>4.6190959653795089E-6</v>
      </c>
      <c r="T452" s="23">
        <f t="shared" ca="1" si="334"/>
        <v>5.1522299875216148E-6</v>
      </c>
      <c r="U452" s="23">
        <f ca="1">U444/$D446</f>
        <v>1.1141007422554053E-4</v>
      </c>
      <c r="V452" s="23">
        <f t="shared" ca="1" si="334"/>
        <v>2.2047144155810225E-5</v>
      </c>
    </row>
    <row r="453" spans="1:22">
      <c r="A453" s="18" t="str">
        <f t="shared" si="329"/>
        <v>RB_GUP_CWIP</v>
      </c>
      <c r="B453" s="18" t="str">
        <f>$B$11</f>
        <v>CUSTOMER</v>
      </c>
      <c r="C453" s="22"/>
      <c r="D453" s="23">
        <f t="shared" ca="1" si="327"/>
        <v>5.0443016163889576E-2</v>
      </c>
      <c r="E453" s="23">
        <f t="shared" ref="E453:V453" ca="1" si="335">E445/$D446</f>
        <v>2.5711864636141123E-2</v>
      </c>
      <c r="F453" s="23">
        <f t="shared" ca="1" si="335"/>
        <v>6.1779001212003554E-3</v>
      </c>
      <c r="G453" s="23">
        <f t="shared" ca="1" si="335"/>
        <v>1.7580131194238314E-3</v>
      </c>
      <c r="H453" s="23">
        <f t="shared" ca="1" si="335"/>
        <v>5.203584182809953E-4</v>
      </c>
      <c r="I453" s="23">
        <f ca="1">I445/$D446</f>
        <v>8.4245767017598731E-5</v>
      </c>
      <c r="J453" s="23">
        <f t="shared" ca="1" si="335"/>
        <v>4.694756815772294E-4</v>
      </c>
      <c r="K453" s="23">
        <f t="shared" ca="1" si="335"/>
        <v>1.367981865892847E-4</v>
      </c>
      <c r="L453" s="23">
        <f t="shared" ca="1" si="335"/>
        <v>2.9339214690809264E-4</v>
      </c>
      <c r="M453" s="23">
        <f ca="1">M445/$D446</f>
        <v>5.1523020064917936E-5</v>
      </c>
      <c r="N453" s="23">
        <f ca="1">N445/$D446</f>
        <v>3.2353140660547346E-6</v>
      </c>
      <c r="O453" s="23">
        <f t="shared" ca="1" si="335"/>
        <v>8.1189272179009499E-5</v>
      </c>
      <c r="P453" s="23">
        <f t="shared" ca="1" si="335"/>
        <v>4.3148584423948307E-4</v>
      </c>
      <c r="Q453" s="23">
        <f ca="1">Q445/$D446</f>
        <v>7.7288009872163223E-5</v>
      </c>
      <c r="R453" s="23">
        <f t="shared" ca="1" si="335"/>
        <v>1.2978631791173687E-4</v>
      </c>
      <c r="S453" s="23">
        <f t="shared" ca="1" si="335"/>
        <v>2.3174168599681674E-6</v>
      </c>
      <c r="T453" s="23">
        <f t="shared" ca="1" si="335"/>
        <v>2.586649781582361E-6</v>
      </c>
      <c r="U453" s="23">
        <f ca="1">U445/$D446</f>
        <v>1.2835677323288303E-2</v>
      </c>
      <c r="V453" s="23">
        <f t="shared" ca="1" si="335"/>
        <v>1.6758789184878366E-3</v>
      </c>
    </row>
    <row r="454" spans="1:22">
      <c r="A454" s="18" t="str">
        <f t="shared" si="329"/>
        <v>RB_GUP_CWIP</v>
      </c>
      <c r="B454" s="18" t="str">
        <f>$B$12</f>
        <v>TOTAL</v>
      </c>
      <c r="C454" s="22"/>
      <c r="D454" s="23">
        <f t="shared" ca="1" si="327"/>
        <v>1</v>
      </c>
      <c r="E454" s="23">
        <f t="shared" ref="E454:V454" ca="1" si="336">SUM(E447:E453)</f>
        <v>0.5683162375625247</v>
      </c>
      <c r="F454" s="23">
        <f t="shared" ca="1" si="336"/>
        <v>3.2096636338131909E-2</v>
      </c>
      <c r="G454" s="23">
        <f t="shared" ca="1" si="336"/>
        <v>9.130662745879245E-2</v>
      </c>
      <c r="H454" s="23">
        <f t="shared" ca="1" si="336"/>
        <v>2.831131544586158E-3</v>
      </c>
      <c r="I454" s="23">
        <f t="shared" ca="1" si="336"/>
        <v>2.6458736080340315E-4</v>
      </c>
      <c r="J454" s="23">
        <f t="shared" ca="1" si="336"/>
        <v>6.7191985838965296E-2</v>
      </c>
      <c r="K454" s="23">
        <f t="shared" ca="1" si="336"/>
        <v>1.1221552586228126E-2</v>
      </c>
      <c r="L454" s="23">
        <f t="shared" ca="1" si="336"/>
        <v>3.804535661246701E-3</v>
      </c>
      <c r="M454" s="23">
        <f t="shared" ca="1" si="336"/>
        <v>1.5793303665724429E-4</v>
      </c>
      <c r="N454" s="23">
        <f t="shared" ca="1" si="336"/>
        <v>2.235758276847227E-3</v>
      </c>
      <c r="O454" s="23">
        <f t="shared" ca="1" si="336"/>
        <v>3.3308421888675305E-2</v>
      </c>
      <c r="P454" s="23">
        <f t="shared" ca="1" si="336"/>
        <v>0.13171125054464339</v>
      </c>
      <c r="Q454" s="23">
        <f t="shared" ca="1" si="336"/>
        <v>1.8328098395845288E-2</v>
      </c>
      <c r="R454" s="23">
        <f t="shared" ca="1" si="336"/>
        <v>2.0640721328773062E-2</v>
      </c>
      <c r="S454" s="23">
        <f t="shared" ca="1" si="336"/>
        <v>3.2694884016284227E-4</v>
      </c>
      <c r="T454" s="23">
        <f t="shared" ca="1" si="336"/>
        <v>2.6000385467313079E-4</v>
      </c>
      <c r="U454" s="23">
        <f t="shared" ca="1" si="336"/>
        <v>1.4097467182529144E-2</v>
      </c>
      <c r="V454" s="23">
        <f t="shared" ca="1" si="336"/>
        <v>1.9001022999147591E-3</v>
      </c>
    </row>
    <row r="456" spans="1:22">
      <c r="A456" s="38" t="s">
        <v>206</v>
      </c>
      <c r="B456" s="18" t="str">
        <f>$B$5</f>
        <v>PRODUCTION</v>
      </c>
      <c r="D456" s="24">
        <f>+COSS!H148+COSS!H34+COSS!H175</f>
        <v>10045282.999999998</v>
      </c>
      <c r="E456" s="24">
        <f>+COSS!I148+COSS!I34+COSS!I175</f>
        <v>5577206.2851208551</v>
      </c>
      <c r="F456" s="24">
        <f>+COSS!J148+COSS!J34+COSS!J175</f>
        <v>256634.45524740967</v>
      </c>
      <c r="G456" s="24">
        <f>+COSS!K148+COSS!K34+COSS!K175</f>
        <v>845427.58255501289</v>
      </c>
      <c r="H456" s="24">
        <f>+COSS!L148+COSS!L34+COSS!L175</f>
        <v>21124.536337494697</v>
      </c>
      <c r="I456" s="24">
        <f>+COSS!M148+COSS!M34+COSS!M175</f>
        <v>2719.3561061135688</v>
      </c>
      <c r="J456" s="24">
        <f>+COSS!O148+COSS!O34+COSS!O175</f>
        <v>643128.18936705729</v>
      </c>
      <c r="K456" s="24">
        <f>+COSS!P148+COSS!P34+COSS!P175</f>
        <v>116407.42429352883</v>
      </c>
      <c r="L456" s="24">
        <f>+COSS!Q148+COSS!Q34+COSS!Q175</f>
        <v>45025.569862012439</v>
      </c>
      <c r="M456" s="24">
        <f>+COSS!R148+COSS!R34+COSS!R175</f>
        <v>970.15353546615995</v>
      </c>
      <c r="N456" s="24">
        <f>+COSS!T148+COSS!T34+COSS!T175</f>
        <v>20421.668009120818</v>
      </c>
      <c r="O456" s="24">
        <f>+COSS!U148+COSS!U34+COSS!U175</f>
        <v>325148.45546366589</v>
      </c>
      <c r="P456" s="24">
        <f>+COSS!V148+COSS!V34+COSS!V175</f>
        <v>1763346.3364349382</v>
      </c>
      <c r="Q456" s="24">
        <f>+COSS!W148+COSS!W34+COSS!W175</f>
        <v>232008.1626637842</v>
      </c>
      <c r="R456" s="24">
        <f>+COSS!Y148+COSS!Y34+COSS!Y175</f>
        <v>189548.57209849748</v>
      </c>
      <c r="S456" s="24">
        <f>+COSS!Z148+COSS!Z34+COSS!Z175</f>
        <v>3940.0860372062461</v>
      </c>
      <c r="T456" s="24">
        <f>+COSS!AB148+COSS!AB34+COSS!AB175</f>
        <v>2226.1668678354472</v>
      </c>
      <c r="U456" s="24">
        <f>+COSS!AC148+COSS!AC34+COSS!AC175</f>
        <v>0</v>
      </c>
      <c r="V456" s="24">
        <f>+COSS!AD148+COSS!AD34+COSS!AD175</f>
        <v>0</v>
      </c>
    </row>
    <row r="457" spans="1:22">
      <c r="B457" s="18" t="str">
        <f>$B$6</f>
        <v>BULKTRAN</v>
      </c>
      <c r="D457" s="24">
        <f>+COSS!H149+COSS!H35+COSS!H176</f>
        <v>456782173.82010001</v>
      </c>
      <c r="E457" s="24">
        <f>+COSS!I149+COSS!I35+COSS!I176</f>
        <v>225003129.16770843</v>
      </c>
      <c r="F457" s="24">
        <f>+COSS!J149+COSS!J35+COSS!J176</f>
        <v>11122708.661336469</v>
      </c>
      <c r="G457" s="24">
        <f>+COSS!K149+COSS!K35+COSS!K176</f>
        <v>40741844.375307731</v>
      </c>
      <c r="H457" s="24">
        <f>+COSS!L149+COSS!L35+COSS!L176</f>
        <v>1282408.6111825451</v>
      </c>
      <c r="I457" s="24">
        <f>+COSS!M149+COSS!M35+COSS!M176</f>
        <v>120260.17606408043</v>
      </c>
      <c r="J457" s="24">
        <f>+COSS!O149+COSS!O35+COSS!O176</f>
        <v>30970139.557630647</v>
      </c>
      <c r="K457" s="24">
        <f>+COSS!P149+COSS!P35+COSS!P176</f>
        <v>5770639.2820269456</v>
      </c>
      <c r="L457" s="24">
        <f>+COSS!Q149+COSS!Q35+COSS!Q176</f>
        <v>2607644.4422417758</v>
      </c>
      <c r="M457" s="24">
        <f>+COSS!R149+COSS!R35+COSS!R176</f>
        <v>117262.85571925138</v>
      </c>
      <c r="N457" s="24">
        <f>+COSS!T149+COSS!T35+COSS!T176</f>
        <v>1081866.2997671533</v>
      </c>
      <c r="O457" s="24">
        <f>+COSS!U149+COSS!U35+COSS!U176</f>
        <v>17704557.665315494</v>
      </c>
      <c r="P457" s="24">
        <f>+COSS!V149+COSS!V35+COSS!V176</f>
        <v>93569084.731716871</v>
      </c>
      <c r="Q457" s="24">
        <f>+COSS!W149+COSS!W35+COSS!W176</f>
        <v>16897025.863842227</v>
      </c>
      <c r="R457" s="24">
        <f>+COSS!Y149+COSS!Y35+COSS!Y176</f>
        <v>9510880.714714827</v>
      </c>
      <c r="S457" s="24">
        <f>+COSS!Z149+COSS!Z35+COSS!Z176</f>
        <v>159303.61647882668</v>
      </c>
      <c r="T457" s="24">
        <f>+COSS!AB149+COSS!AB35+COSS!AB176</f>
        <v>123417.79904658119</v>
      </c>
      <c r="U457" s="24">
        <f>+COSS!AC149+COSS!AC35+COSS!AC176</f>
        <v>0</v>
      </c>
      <c r="V457" s="24">
        <f>+COSS!AD149+COSS!AD35+COSS!AD176</f>
        <v>0</v>
      </c>
    </row>
    <row r="458" spans="1:22">
      <c r="B458" s="18" t="str">
        <f>$B$7</f>
        <v>SUBTRAN</v>
      </c>
      <c r="D458" s="24">
        <f>+COSS!H150+COSS!H36+COSS!H177</f>
        <v>100341301.17989999</v>
      </c>
      <c r="E458" s="24">
        <f>+COSS!I150+COSS!I36+COSS!I177</f>
        <v>48852911.661138184</v>
      </c>
      <c r="F458" s="24">
        <f>+COSS!J150+COSS!J36+COSS!J177</f>
        <v>2357705.4239623342</v>
      </c>
      <c r="G458" s="24">
        <f>+COSS!K150+COSS!K36+COSS!K177</f>
        <v>8577217.05146477</v>
      </c>
      <c r="H458" s="24">
        <f>+COSS!L150+COSS!L36+COSS!L177</f>
        <v>264942.1646048351</v>
      </c>
      <c r="I458" s="24">
        <f>+COSS!M150+COSS!M36+COSS!M177</f>
        <v>32997.145409771125</v>
      </c>
      <c r="J458" s="24">
        <f>+COSS!O150+COSS!O36+COSS!O177</f>
        <v>6480221.5426978562</v>
      </c>
      <c r="K458" s="24">
        <f>+COSS!P150+COSS!P36+COSS!P177</f>
        <v>1204665.6265429286</v>
      </c>
      <c r="L458" s="24">
        <f>+COSS!Q150+COSS!Q36+COSS!Q177</f>
        <v>716790.40184867696</v>
      </c>
      <c r="M458" s="24">
        <f>+COSS!R150+COSS!R36+COSS!R177</f>
        <v>0</v>
      </c>
      <c r="N458" s="24">
        <f>+COSS!T150+COSS!T36+COSS!T177</f>
        <v>226278.2093869797</v>
      </c>
      <c r="O458" s="24">
        <f>+COSS!U150+COSS!U36+COSS!U177</f>
        <v>3704303.4800003208</v>
      </c>
      <c r="P458" s="24">
        <f>+COSS!V150+COSS!V36+COSS!V177</f>
        <v>25806708.475996479</v>
      </c>
      <c r="Q458" s="24">
        <f>+COSS!W150+COSS!W36+COSS!W177</f>
        <v>0</v>
      </c>
      <c r="R458" s="24">
        <f>+COSS!Y150+COSS!Y36+COSS!Y177</f>
        <v>1950356.8297226825</v>
      </c>
      <c r="S458" s="24">
        <f>+COSS!Z150+COSS!Z36+COSS!Z177</f>
        <v>32512.501338857834</v>
      </c>
      <c r="T458" s="24">
        <f>+COSS!AB150+COSS!AB36+COSS!AB177</f>
        <v>26044.359076085831</v>
      </c>
      <c r="U458" s="24">
        <f>+COSS!AC150+COSS!AC36+COSS!AC177</f>
        <v>88556.388587126668</v>
      </c>
      <c r="V458" s="24">
        <f>+COSS!AD150+COSS!AD36+COSS!AD177</f>
        <v>19089.918122113795</v>
      </c>
    </row>
    <row r="459" spans="1:22">
      <c r="B459" s="18" t="str">
        <f>$B$8</f>
        <v>DISTPRI</v>
      </c>
      <c r="D459" s="24">
        <f>+COSS!H151+COSS!H37+COSS!H178</f>
        <v>446253131.98746914</v>
      </c>
      <c r="E459" s="24">
        <f>+COSS!I151+COSS!I37+COSS!I178</f>
        <v>298250001.03864622</v>
      </c>
      <c r="F459" s="24">
        <f>+COSS!J151+COSS!J37+COSS!J178</f>
        <v>14058726.456317138</v>
      </c>
      <c r="G459" s="24">
        <f>+COSS!K151+COSS!K37+COSS!K178</f>
        <v>51048098.594186999</v>
      </c>
      <c r="H459" s="24">
        <f>+COSS!L151+COSS!L37+COSS!L178</f>
        <v>1577651.8719492734</v>
      </c>
      <c r="I459" s="24">
        <f>+COSS!M151+COSS!M37+COSS!M178</f>
        <v>0</v>
      </c>
      <c r="J459" s="24">
        <f>+COSS!O151+COSS!O37+COSS!O178</f>
        <v>38277151.500916339</v>
      </c>
      <c r="K459" s="24">
        <f>+COSS!P151+COSS!P37+COSS!P178</f>
        <v>7129122.0428689644</v>
      </c>
      <c r="L459" s="24">
        <f>+COSS!Q151+COSS!Q37+COSS!Q178</f>
        <v>0</v>
      </c>
      <c r="M459" s="24">
        <f>+COSS!R151+COSS!R37+COSS!R178</f>
        <v>0</v>
      </c>
      <c r="N459" s="24">
        <f>+COSS!T151+COSS!T37+COSS!T178</f>
        <v>1364556.8625922929</v>
      </c>
      <c r="O459" s="24">
        <f>+COSS!U151+COSS!U37+COSS!U178</f>
        <v>22007214.411436405</v>
      </c>
      <c r="P459" s="24">
        <f>+COSS!V151+COSS!V37+COSS!V178</f>
        <v>0</v>
      </c>
      <c r="Q459" s="24">
        <f>+COSS!W151+COSS!W37+COSS!W178</f>
        <v>0</v>
      </c>
      <c r="R459" s="24">
        <f>+COSS!Y151+COSS!Y37+COSS!Y178</f>
        <v>11542320.227565223</v>
      </c>
      <c r="S459" s="24">
        <f>+COSS!Z151+COSS!Z37+COSS!Z178</f>
        <v>192571.08395502905</v>
      </c>
      <c r="T459" s="24">
        <f>+COSS!AB151+COSS!AB37+COSS!AB178</f>
        <v>156014.84479287587</v>
      </c>
      <c r="U459" s="24">
        <f>+COSS!AC151+COSS!AC37+COSS!AC178</f>
        <v>534485.18318452069</v>
      </c>
      <c r="V459" s="24">
        <f>+COSS!AD151+COSS!AD37+COSS!AD178</f>
        <v>115217.86905793863</v>
      </c>
    </row>
    <row r="460" spans="1:22">
      <c r="B460" s="18" t="str">
        <f>$B$9</f>
        <v>DISTSEC</v>
      </c>
      <c r="D460" s="24">
        <f>+COSS!H152+COSS!H38+COSS!H179</f>
        <v>231086642.79253078</v>
      </c>
      <c r="E460" s="24">
        <f>+COSS!I152+COSS!I38+COSS!I179</f>
        <v>172783818.26222348</v>
      </c>
      <c r="F460" s="24">
        <f>+COSS!J152+COSS!J38+COSS!J179</f>
        <v>8329962.9462436363</v>
      </c>
      <c r="G460" s="24">
        <f>+COSS!K152+COSS!K38+COSS!K179</f>
        <v>25134969.616151102</v>
      </c>
      <c r="H460" s="24">
        <f>+COSS!L152+COSS!L38+COSS!L179</f>
        <v>0</v>
      </c>
      <c r="I460" s="24">
        <f>+COSS!M152+COSS!M38+COSS!M179</f>
        <v>0</v>
      </c>
      <c r="J460" s="24">
        <f>+COSS!O152+COSS!O38+COSS!O179</f>
        <v>16016100.470696278</v>
      </c>
      <c r="K460" s="24">
        <f>+COSS!P152+COSS!P38+COSS!P179</f>
        <v>0</v>
      </c>
      <c r="L460" s="24">
        <f>+COSS!Q152+COSS!Q38+COSS!Q179</f>
        <v>0</v>
      </c>
      <c r="M460" s="24">
        <f>+COSS!R152+COSS!R38+COSS!R179</f>
        <v>0</v>
      </c>
      <c r="N460" s="24">
        <f>+COSS!T152+COSS!T38+COSS!T179</f>
        <v>433041.75708842761</v>
      </c>
      <c r="O460" s="24">
        <f>+COSS!U152+COSS!U38+COSS!U179</f>
        <v>0</v>
      </c>
      <c r="P460" s="24">
        <f>+COSS!V152+COSS!V38+COSS!V179</f>
        <v>0</v>
      </c>
      <c r="Q460" s="24">
        <f>+COSS!W152+COSS!W38+COSS!W179</f>
        <v>0</v>
      </c>
      <c r="R460" s="24">
        <f>+COSS!Y152+COSS!Y38+COSS!Y179</f>
        <v>5907444.0496023139</v>
      </c>
      <c r="S460" s="24">
        <f>+COSS!Z152+COSS!Z38+COSS!Z179</f>
        <v>0</v>
      </c>
      <c r="T460" s="24">
        <f>+COSS!AB152+COSS!AB38+COSS!AB179</f>
        <v>61301.736938107701</v>
      </c>
      <c r="U460" s="24">
        <f>+COSS!AC152+COSS!AC38+COSS!AC179</f>
        <v>2081429.7449600575</v>
      </c>
      <c r="V460" s="24">
        <f>+COSS!AD152+COSS!AD38+COSS!AD179</f>
        <v>338574.20862739487</v>
      </c>
    </row>
    <row r="461" spans="1:22">
      <c r="B461" s="18" t="str">
        <f>$B$10</f>
        <v>ENERGY</v>
      </c>
      <c r="D461" s="24">
        <f>+COSS!H153+COSS!H39+COSS!H180</f>
        <v>0</v>
      </c>
      <c r="E461" s="24">
        <f>+COSS!I153+COSS!I39+COSS!I180</f>
        <v>0</v>
      </c>
      <c r="F461" s="24">
        <f>+COSS!J153+COSS!J39+COSS!J180</f>
        <v>0</v>
      </c>
      <c r="G461" s="24">
        <f>+COSS!K153+COSS!K39+COSS!K180</f>
        <v>0</v>
      </c>
      <c r="H461" s="24">
        <f>+COSS!L153+COSS!L39+COSS!L180</f>
        <v>0</v>
      </c>
      <c r="I461" s="24">
        <f>+COSS!M153+COSS!M39+COSS!M180</f>
        <v>0</v>
      </c>
      <c r="J461" s="24">
        <f>+COSS!O153+COSS!O39+COSS!O180</f>
        <v>0</v>
      </c>
      <c r="K461" s="24">
        <f>+COSS!P153+COSS!P39+COSS!P180</f>
        <v>0</v>
      </c>
      <c r="L461" s="24">
        <f>+COSS!Q153+COSS!Q39+COSS!Q180</f>
        <v>0</v>
      </c>
      <c r="M461" s="24">
        <f>+COSS!R153+COSS!R39+COSS!R180</f>
        <v>0</v>
      </c>
      <c r="N461" s="24">
        <f>+COSS!T153+COSS!T39+COSS!T180</f>
        <v>0</v>
      </c>
      <c r="O461" s="24">
        <f>+COSS!U153+COSS!U39+COSS!U180</f>
        <v>0</v>
      </c>
      <c r="P461" s="24">
        <f>+COSS!V153+COSS!V39+COSS!V180</f>
        <v>0</v>
      </c>
      <c r="Q461" s="24">
        <f>+COSS!W153+COSS!W39+COSS!W180</f>
        <v>0</v>
      </c>
      <c r="R461" s="24">
        <f>+COSS!Y153+COSS!Y39+COSS!Y180</f>
        <v>0</v>
      </c>
      <c r="S461" s="24">
        <f>+COSS!Z153+COSS!Z39+COSS!Z180</f>
        <v>0</v>
      </c>
      <c r="T461" s="24">
        <f>+COSS!AB153+COSS!AB39+COSS!AB180</f>
        <v>0</v>
      </c>
      <c r="U461" s="24">
        <f>+COSS!AC153+COSS!AC39+COSS!AC180</f>
        <v>0</v>
      </c>
      <c r="V461" s="24">
        <f>+COSS!AD153+COSS!AD39+COSS!AD180</f>
        <v>0</v>
      </c>
    </row>
    <row r="462" spans="1:22">
      <c r="B462" s="18" t="str">
        <f>$B$11</f>
        <v>CUSTOMER</v>
      </c>
      <c r="D462" s="24">
        <f>+COSS!H154+COSS!H40+COSS!H181</f>
        <v>108582390.90999998</v>
      </c>
      <c r="E462" s="24">
        <f>+COSS!I154+COSS!I40+COSS!I181</f>
        <v>49422070.474438459</v>
      </c>
      <c r="F462" s="24">
        <f>+COSS!J154+COSS!J40+COSS!J181</f>
        <v>13304129.705685806</v>
      </c>
      <c r="G462" s="24">
        <f>+COSS!K154+COSS!K40+COSS!K181</f>
        <v>3773925.7865963955</v>
      </c>
      <c r="H462" s="24">
        <f>+COSS!L154+COSS!L40+COSS!L181</f>
        <v>1248284.6553893765</v>
      </c>
      <c r="I462" s="24">
        <f>+COSS!M154+COSS!M40+COSS!M181</f>
        <v>202761.48214395292</v>
      </c>
      <c r="J462" s="24">
        <f>+COSS!O154+COSS!O40+COSS!O181</f>
        <v>1089769.8467774005</v>
      </c>
      <c r="K462" s="24">
        <f>+COSS!P154+COSS!P40+COSS!P181</f>
        <v>324111.33634420758</v>
      </c>
      <c r="L462" s="24">
        <f>+COSS!Q154+COSS!Q40+COSS!Q181</f>
        <v>706450.93780195573</v>
      </c>
      <c r="M462" s="24">
        <f>+COSS!R154+COSS!R40+COSS!R181</f>
        <v>124161.41616487224</v>
      </c>
      <c r="N462" s="24">
        <f>+COSS!T154+COSS!T40+COSS!T181</f>
        <v>7497.9143411433161</v>
      </c>
      <c r="O462" s="24">
        <f>+COSS!U154+COSS!U40+COSS!U181</f>
        <v>192269.46269195623</v>
      </c>
      <c r="P462" s="24">
        <f>+COSS!V154+COSS!V40+COSS!V181</f>
        <v>1038897.7194602169</v>
      </c>
      <c r="Q462" s="24">
        <f>+COSS!W154+COSS!W40+COSS!W181</f>
        <v>186242.50594184606</v>
      </c>
      <c r="R462" s="24">
        <f>+COSS!Y154+COSS!Y40+COSS!Y181</f>
        <v>301788.57121652353</v>
      </c>
      <c r="S462" s="24">
        <f>+COSS!Z154+COSS!Z40+COSS!Z181</f>
        <v>5493.3477864208598</v>
      </c>
      <c r="T462" s="24">
        <f>+COSS!AB154+COSS!AB40+COSS!AB181</f>
        <v>5569.0721063698511</v>
      </c>
      <c r="U462" s="24">
        <f>+COSS!AC154+COSS!AC40+COSS!AC181</f>
        <v>32710149.260938577</v>
      </c>
      <c r="V462" s="24">
        <f>+COSS!AD154+COSS!AD40+COSS!AD181</f>
        <v>3938817.4141745125</v>
      </c>
    </row>
    <row r="463" spans="1:22">
      <c r="B463" s="18" t="str">
        <f>$B$12</f>
        <v>TOTAL</v>
      </c>
      <c r="D463" s="24">
        <f>+COSS!H155+COSS!H41+COSS!H182</f>
        <v>1353090923.6900001</v>
      </c>
      <c r="E463" s="24">
        <f>+COSS!I155+COSS!I41+COSS!I182</f>
        <v>799889136.88927555</v>
      </c>
      <c r="F463" s="24">
        <f>+COSS!J155+COSS!J41+COSS!J182</f>
        <v>49429867.648792796</v>
      </c>
      <c r="G463" s="24">
        <f>+COSS!K155+COSS!K41+COSS!K182</f>
        <v>130121483.006262</v>
      </c>
      <c r="H463" s="24">
        <f>+COSS!L155+COSS!L41+COSS!L182</f>
        <v>4394411.8394635245</v>
      </c>
      <c r="I463" s="24">
        <f>+COSS!M155+COSS!M41+COSS!M182</f>
        <v>358738.15972391801</v>
      </c>
      <c r="J463" s="24">
        <f>+COSS!O155+COSS!O41+COSS!O182</f>
        <v>93476511.108085588</v>
      </c>
      <c r="K463" s="24">
        <f>+COSS!P155+COSS!P41+COSS!P182</f>
        <v>14544945.712076575</v>
      </c>
      <c r="L463" s="24">
        <f>+COSS!Q155+COSS!Q41+COSS!Q182</f>
        <v>4075911.3517544204</v>
      </c>
      <c r="M463" s="24">
        <f>+COSS!R155+COSS!R41+COSS!R182</f>
        <v>242394.4254195898</v>
      </c>
      <c r="N463" s="24">
        <f>+COSS!T155+COSS!T41+COSS!T182</f>
        <v>3133662.7111851173</v>
      </c>
      <c r="O463" s="24">
        <f>+COSS!U155+COSS!U41+COSS!U182</f>
        <v>43933493.474907845</v>
      </c>
      <c r="P463" s="24">
        <f>+COSS!V155+COSS!V41+COSS!V182</f>
        <v>122178037.26360853</v>
      </c>
      <c r="Q463" s="24">
        <f>+COSS!W155+COSS!W41+COSS!W182</f>
        <v>17315276.532447856</v>
      </c>
      <c r="R463" s="24">
        <f>+COSS!Y155+COSS!Y41+COSS!Y182</f>
        <v>29402338.96492007</v>
      </c>
      <c r="S463" s="24">
        <f>+COSS!Z155+COSS!Z41+COSS!Z182</f>
        <v>393820.6355963407</v>
      </c>
      <c r="T463" s="24">
        <f>+COSS!AB155+COSS!AB41+COSS!AB182</f>
        <v>374573.9788278559</v>
      </c>
      <c r="U463" s="24">
        <f>+COSS!AC155+COSS!AC41+COSS!AC182</f>
        <v>35414620.577670284</v>
      </c>
      <c r="V463" s="24">
        <f>+COSS!AD155+COSS!AD41+COSS!AD182</f>
        <v>4411699.4099819595</v>
      </c>
    </row>
    <row r="464" spans="1:22">
      <c r="A464" s="131" t="s">
        <v>207</v>
      </c>
      <c r="B464" s="18" t="str">
        <f>$B$5</f>
        <v>PRODUCTION</v>
      </c>
      <c r="C464" s="22"/>
      <c r="D464" s="23">
        <f t="shared" ref="D464:D471" si="337">SUM(E464:V464)</f>
        <v>7.4239526879728186E-3</v>
      </c>
      <c r="E464" s="23">
        <f t="shared" ref="E464:V464" si="338">E456/$D463</f>
        <v>4.1218266913736401E-3</v>
      </c>
      <c r="F464" s="23">
        <f t="shared" si="338"/>
        <v>1.8966534380967137E-4</v>
      </c>
      <c r="G464" s="23">
        <f t="shared" si="338"/>
        <v>6.248121007636769E-4</v>
      </c>
      <c r="H464" s="23">
        <f t="shared" si="338"/>
        <v>1.561205974236099E-5</v>
      </c>
      <c r="I464" s="23">
        <f t="shared" si="338"/>
        <v>2.0097364179323896E-6</v>
      </c>
      <c r="J464" s="23">
        <f t="shared" si="338"/>
        <v>4.7530301039429718E-4</v>
      </c>
      <c r="K464" s="23">
        <f t="shared" si="338"/>
        <v>8.6030748012170069E-5</v>
      </c>
      <c r="L464" s="23">
        <f t="shared" si="338"/>
        <v>3.3276085940495176E-5</v>
      </c>
      <c r="M464" s="23">
        <f t="shared" si="338"/>
        <v>7.16990645994775E-7</v>
      </c>
      <c r="N464" s="23">
        <f t="shared" si="338"/>
        <v>1.5092605863787115E-5</v>
      </c>
      <c r="O464" s="23">
        <f t="shared" si="338"/>
        <v>2.4030052213856918E-4</v>
      </c>
      <c r="P464" s="23">
        <f t="shared" si="338"/>
        <v>1.3031987027347246E-3</v>
      </c>
      <c r="Q464" s="23">
        <f t="shared" si="338"/>
        <v>1.7146531589398085E-4</v>
      </c>
      <c r="R464" s="23">
        <f t="shared" si="338"/>
        <v>1.4008561344982018E-4</v>
      </c>
      <c r="S464" s="23">
        <f t="shared" si="338"/>
        <v>2.9119152070440904E-6</v>
      </c>
      <c r="T464" s="23">
        <f t="shared" si="338"/>
        <v>1.6452455846533143E-6</v>
      </c>
      <c r="U464" s="23">
        <f t="shared" si="338"/>
        <v>0</v>
      </c>
      <c r="V464" s="23">
        <f t="shared" si="338"/>
        <v>0</v>
      </c>
    </row>
    <row r="465" spans="1:22">
      <c r="A465" s="18" t="str">
        <f t="shared" ref="A465:A471" si="339">A464</f>
        <v>TDPLANT</v>
      </c>
      <c r="B465" s="18" t="str">
        <f>$B$6</f>
        <v>BULKTRAN</v>
      </c>
      <c r="C465" s="22"/>
      <c r="D465" s="23">
        <f t="shared" si="337"/>
        <v>0.33758424199196757</v>
      </c>
      <c r="E465" s="23">
        <f>E457/$D463</f>
        <v>0.16628825545152928</v>
      </c>
      <c r="F465" s="23">
        <f t="shared" ref="F465:V465" si="340">F457/$D463</f>
        <v>8.2202226521510078E-3</v>
      </c>
      <c r="G465" s="23">
        <f t="shared" si="340"/>
        <v>3.0110204467413821E-2</v>
      </c>
      <c r="H465" s="23">
        <f t="shared" si="340"/>
        <v>9.4776233343233285E-4</v>
      </c>
      <c r="I465" s="23">
        <f t="shared" si="340"/>
        <v>8.8878118948666182E-5</v>
      </c>
      <c r="J465" s="23">
        <f t="shared" si="340"/>
        <v>2.2888439361615335E-2</v>
      </c>
      <c r="K465" s="23">
        <f t="shared" si="340"/>
        <v>4.2647830836747436E-3</v>
      </c>
      <c r="L465" s="23">
        <f t="shared" si="340"/>
        <v>1.9271760652495517E-3</v>
      </c>
      <c r="M465" s="23">
        <f t="shared" si="340"/>
        <v>8.6662953439570111E-5</v>
      </c>
      <c r="N465" s="23">
        <f t="shared" si="340"/>
        <v>7.9955181194831101E-4</v>
      </c>
      <c r="O465" s="23">
        <f t="shared" si="340"/>
        <v>1.3084529173422862E-2</v>
      </c>
      <c r="P465" s="23">
        <f t="shared" si="340"/>
        <v>6.9152104336451831E-2</v>
      </c>
      <c r="Q465" s="23">
        <f t="shared" si="340"/>
        <v>1.2487723897934755E-2</v>
      </c>
      <c r="R465" s="23">
        <f t="shared" si="340"/>
        <v>7.0290034085645952E-3</v>
      </c>
      <c r="S465" s="23">
        <f t="shared" si="340"/>
        <v>1.1773312028757938E-4</v>
      </c>
      <c r="T465" s="23">
        <f t="shared" si="340"/>
        <v>9.1211755903298646E-5</v>
      </c>
      <c r="U465" s="23">
        <f t="shared" si="340"/>
        <v>0</v>
      </c>
      <c r="V465" s="23">
        <f t="shared" si="340"/>
        <v>0</v>
      </c>
    </row>
    <row r="466" spans="1:22">
      <c r="A466" s="18" t="str">
        <f t="shared" si="339"/>
        <v>TDPLANT</v>
      </c>
      <c r="B466" s="18" t="str">
        <f>$B$7</f>
        <v>SUBTRAN</v>
      </c>
      <c r="C466" s="22"/>
      <c r="D466" s="23">
        <f t="shared" si="337"/>
        <v>7.4157101657485305E-2</v>
      </c>
      <c r="E466" s="23">
        <f t="shared" ref="E466:V466" si="341">E458/$D463</f>
        <v>3.6104677672297088E-2</v>
      </c>
      <c r="F466" s="23">
        <f t="shared" si="341"/>
        <v>1.7424589749908753E-3</v>
      </c>
      <c r="G466" s="23">
        <f t="shared" si="341"/>
        <v>6.3389805528174942E-3</v>
      </c>
      <c r="H466" s="23">
        <f t="shared" si="341"/>
        <v>1.9580514506912375E-4</v>
      </c>
      <c r="I466" s="23">
        <f t="shared" si="341"/>
        <v>2.4386495269501148E-5</v>
      </c>
      <c r="J466" s="23">
        <f t="shared" si="341"/>
        <v>4.7891988847473099E-3</v>
      </c>
      <c r="K466" s="23">
        <f t="shared" si="341"/>
        <v>8.9030648676416933E-4</v>
      </c>
      <c r="L466" s="23">
        <f t="shared" si="341"/>
        <v>5.2974296796990208E-4</v>
      </c>
      <c r="M466" s="23">
        <f t="shared" si="341"/>
        <v>0</v>
      </c>
      <c r="N466" s="23">
        <f t="shared" si="341"/>
        <v>1.6723060174692384E-4</v>
      </c>
      <c r="O466" s="23">
        <f t="shared" si="341"/>
        <v>2.7376604300163019E-3</v>
      </c>
      <c r="P466" s="23">
        <f t="shared" si="341"/>
        <v>1.9072412669519114E-2</v>
      </c>
      <c r="Q466" s="23">
        <f t="shared" si="341"/>
        <v>0</v>
      </c>
      <c r="R466" s="23">
        <f t="shared" si="341"/>
        <v>1.4414085525042803E-3</v>
      </c>
      <c r="S466" s="23">
        <f t="shared" si="341"/>
        <v>2.4028319730497735E-5</v>
      </c>
      <c r="T466" s="23">
        <f t="shared" si="341"/>
        <v>1.9248048021089769E-5</v>
      </c>
      <c r="U466" s="23">
        <f t="shared" si="341"/>
        <v>6.5447478093804277E-5</v>
      </c>
      <c r="V466" s="23">
        <f t="shared" si="341"/>
        <v>1.4108377927814251E-5</v>
      </c>
    </row>
    <row r="467" spans="1:22">
      <c r="A467" s="18" t="str">
        <f t="shared" si="339"/>
        <v>TDPLANT</v>
      </c>
      <c r="B467" s="18" t="str">
        <f>$B$8</f>
        <v>DISTPRI</v>
      </c>
      <c r="C467" s="22"/>
      <c r="D467" s="23">
        <f t="shared" si="337"/>
        <v>0.32980276799913566</v>
      </c>
      <c r="E467" s="23">
        <f t="shared" ref="E467:V467" si="342">E459/$D463</f>
        <v>0.22042125611580615</v>
      </c>
      <c r="F467" s="23">
        <f t="shared" si="342"/>
        <v>1.0390082595467962E-2</v>
      </c>
      <c r="G467" s="23">
        <f t="shared" si="342"/>
        <v>3.7727027578438162E-2</v>
      </c>
      <c r="H467" s="23">
        <f t="shared" si="342"/>
        <v>1.1659614622547875E-3</v>
      </c>
      <c r="I467" s="23">
        <f t="shared" si="342"/>
        <v>0</v>
      </c>
      <c r="J467" s="23">
        <f t="shared" si="342"/>
        <v>2.8288676563235766E-2</v>
      </c>
      <c r="K467" s="23">
        <f t="shared" si="342"/>
        <v>5.2687679135613522E-3</v>
      </c>
      <c r="L467" s="23">
        <f t="shared" si="342"/>
        <v>0</v>
      </c>
      <c r="M467" s="23">
        <f t="shared" si="342"/>
        <v>0</v>
      </c>
      <c r="N467" s="23">
        <f t="shared" si="342"/>
        <v>1.008473886493174E-3</v>
      </c>
      <c r="O467" s="23">
        <f t="shared" si="342"/>
        <v>1.6264401767932018E-2</v>
      </c>
      <c r="P467" s="23">
        <f t="shared" si="342"/>
        <v>0</v>
      </c>
      <c r="Q467" s="23">
        <f t="shared" si="342"/>
        <v>0</v>
      </c>
      <c r="R467" s="23">
        <f t="shared" si="342"/>
        <v>8.5303360073455247E-3</v>
      </c>
      <c r="S467" s="23">
        <f t="shared" si="342"/>
        <v>1.4231939671125018E-4</v>
      </c>
      <c r="T467" s="23">
        <f t="shared" si="342"/>
        <v>1.1530255806269798E-4</v>
      </c>
      <c r="U467" s="23">
        <f t="shared" si="342"/>
        <v>3.9501054498756945E-4</v>
      </c>
      <c r="V467" s="23">
        <f t="shared" si="342"/>
        <v>8.5151608839211779E-5</v>
      </c>
    </row>
    <row r="468" spans="1:22">
      <c r="A468" s="18" t="str">
        <f t="shared" si="339"/>
        <v>TDPLANT</v>
      </c>
      <c r="B468" s="18" t="str">
        <f>$B$9</f>
        <v>DISTSEC</v>
      </c>
      <c r="C468" s="22"/>
      <c r="D468" s="23">
        <f t="shared" si="337"/>
        <v>0.17078426789113094</v>
      </c>
      <c r="E468" s="23">
        <f t="shared" ref="E468:V468" si="343">E460/$D463</f>
        <v>0.12769564501329042</v>
      </c>
      <c r="F468" s="23">
        <f t="shared" si="343"/>
        <v>6.1562477438892888E-3</v>
      </c>
      <c r="G468" s="23">
        <f t="shared" si="343"/>
        <v>1.857596498216527E-2</v>
      </c>
      <c r="H468" s="23">
        <f t="shared" si="343"/>
        <v>0</v>
      </c>
      <c r="I468" s="23">
        <f t="shared" si="343"/>
        <v>0</v>
      </c>
      <c r="J468" s="23">
        <f t="shared" si="343"/>
        <v>1.1836677188713186E-2</v>
      </c>
      <c r="K468" s="23">
        <f t="shared" si="343"/>
        <v>0</v>
      </c>
      <c r="L468" s="23">
        <f t="shared" si="343"/>
        <v>0</v>
      </c>
      <c r="M468" s="23">
        <f t="shared" si="343"/>
        <v>0</v>
      </c>
      <c r="N468" s="23">
        <f t="shared" si="343"/>
        <v>3.2003891941532206E-4</v>
      </c>
      <c r="O468" s="23">
        <f t="shared" si="343"/>
        <v>0</v>
      </c>
      <c r="P468" s="23">
        <f t="shared" si="343"/>
        <v>0</v>
      </c>
      <c r="Q468" s="23">
        <f t="shared" si="343"/>
        <v>0</v>
      </c>
      <c r="R468" s="23">
        <f t="shared" si="343"/>
        <v>4.3658884603942098E-3</v>
      </c>
      <c r="S468" s="23">
        <f t="shared" si="343"/>
        <v>0</v>
      </c>
      <c r="T468" s="23">
        <f t="shared" si="343"/>
        <v>4.5304964998902203E-5</v>
      </c>
      <c r="U468" s="23">
        <f t="shared" si="343"/>
        <v>1.5382778115781107E-3</v>
      </c>
      <c r="V468" s="23">
        <f t="shared" si="343"/>
        <v>2.5022280668624447E-4</v>
      </c>
    </row>
    <row r="469" spans="1:22">
      <c r="A469" s="18" t="str">
        <f t="shared" si="339"/>
        <v>TDPLANT</v>
      </c>
      <c r="B469" s="18" t="str">
        <f>$B$10</f>
        <v>ENERGY</v>
      </c>
      <c r="C469" s="22"/>
      <c r="D469" s="23">
        <f t="shared" si="337"/>
        <v>0</v>
      </c>
      <c r="E469" s="23">
        <f t="shared" ref="E469:V469" si="344">E461/$D463</f>
        <v>0</v>
      </c>
      <c r="F469" s="23">
        <f t="shared" si="344"/>
        <v>0</v>
      </c>
      <c r="G469" s="23">
        <f t="shared" si="344"/>
        <v>0</v>
      </c>
      <c r="H469" s="23">
        <f t="shared" si="344"/>
        <v>0</v>
      </c>
      <c r="I469" s="23">
        <f t="shared" si="344"/>
        <v>0</v>
      </c>
      <c r="J469" s="23">
        <f t="shared" si="344"/>
        <v>0</v>
      </c>
      <c r="K469" s="23">
        <f t="shared" si="344"/>
        <v>0</v>
      </c>
      <c r="L469" s="23">
        <f t="shared" si="344"/>
        <v>0</v>
      </c>
      <c r="M469" s="23">
        <f t="shared" si="344"/>
        <v>0</v>
      </c>
      <c r="N469" s="23">
        <f t="shared" si="344"/>
        <v>0</v>
      </c>
      <c r="O469" s="23">
        <f t="shared" si="344"/>
        <v>0</v>
      </c>
      <c r="P469" s="23">
        <f t="shared" si="344"/>
        <v>0</v>
      </c>
      <c r="Q469" s="23">
        <f t="shared" si="344"/>
        <v>0</v>
      </c>
      <c r="R469" s="23">
        <f t="shared" si="344"/>
        <v>0</v>
      </c>
      <c r="S469" s="23">
        <f t="shared" si="344"/>
        <v>0</v>
      </c>
      <c r="T469" s="23">
        <f t="shared" si="344"/>
        <v>0</v>
      </c>
      <c r="U469" s="23">
        <f t="shared" si="344"/>
        <v>0</v>
      </c>
      <c r="V469" s="23">
        <f t="shared" si="344"/>
        <v>0</v>
      </c>
    </row>
    <row r="470" spans="1:22">
      <c r="A470" s="18" t="str">
        <f t="shared" si="339"/>
        <v>TDPLANT</v>
      </c>
      <c r="B470" s="18" t="str">
        <f>$B$11</f>
        <v>CUSTOMER</v>
      </c>
      <c r="C470" s="22"/>
      <c r="D470" s="23">
        <f t="shared" si="337"/>
        <v>8.0247667772307657E-2</v>
      </c>
      <c r="E470" s="23">
        <f t="shared" ref="E470:V470" si="345">E462/$D463</f>
        <v>3.6525313716287484E-2</v>
      </c>
      <c r="F470" s="23">
        <f t="shared" si="345"/>
        <v>9.8323988970410447E-3</v>
      </c>
      <c r="G470" s="23">
        <f t="shared" si="345"/>
        <v>2.7891147006622158E-3</v>
      </c>
      <c r="H470" s="23">
        <f t="shared" si="345"/>
        <v>9.2254307048723113E-4</v>
      </c>
      <c r="I470" s="23">
        <f t="shared" si="345"/>
        <v>1.4985059658149521E-4</v>
      </c>
      <c r="J470" s="23">
        <f t="shared" si="345"/>
        <v>8.0539291757681774E-4</v>
      </c>
      <c r="K470" s="23">
        <f t="shared" si="345"/>
        <v>2.3953404066914214E-4</v>
      </c>
      <c r="L470" s="23">
        <f t="shared" si="345"/>
        <v>5.2210160118094711E-4</v>
      </c>
      <c r="M470" s="23">
        <f t="shared" si="345"/>
        <v>9.176132511943317E-5</v>
      </c>
      <c r="N470" s="23">
        <f t="shared" si="345"/>
        <v>5.5413233581493785E-6</v>
      </c>
      <c r="O470" s="23">
        <f t="shared" si="345"/>
        <v>1.4209648392853023E-4</v>
      </c>
      <c r="P470" s="23">
        <f t="shared" si="345"/>
        <v>7.6779594133042435E-4</v>
      </c>
      <c r="Q470" s="23">
        <f t="shared" si="345"/>
        <v>1.3764226976997678E-4</v>
      </c>
      <c r="R470" s="23">
        <f t="shared" si="345"/>
        <v>2.2303643157513693E-4</v>
      </c>
      <c r="S470" s="23">
        <f t="shared" si="345"/>
        <v>4.0598511823876616E-6</v>
      </c>
      <c r="T470" s="23">
        <f t="shared" si="345"/>
        <v>4.1158151376719705E-6</v>
      </c>
      <c r="U470" s="23">
        <f t="shared" si="345"/>
        <v>2.4174391157495222E-2</v>
      </c>
      <c r="V470" s="23">
        <f t="shared" si="345"/>
        <v>2.9109776329243305E-3</v>
      </c>
    </row>
    <row r="471" spans="1:22">
      <c r="A471" s="18" t="str">
        <f t="shared" si="339"/>
        <v>TDPLANT</v>
      </c>
      <c r="B471" s="18" t="str">
        <f>$B$12</f>
        <v>TOTAL</v>
      </c>
      <c r="C471" s="22"/>
      <c r="D471" s="23">
        <f t="shared" si="337"/>
        <v>0.99999999999999989</v>
      </c>
      <c r="E471" s="23">
        <f t="shared" ref="E471:V471" si="346">SUM(E464:E470)</f>
        <v>0.59115697466058414</v>
      </c>
      <c r="F471" s="23">
        <f t="shared" si="346"/>
        <v>3.6531076207349848E-2</v>
      </c>
      <c r="G471" s="23">
        <f t="shared" si="346"/>
        <v>9.6166104382260628E-2</v>
      </c>
      <c r="H471" s="23">
        <f t="shared" si="346"/>
        <v>3.2476840709858359E-3</v>
      </c>
      <c r="I471" s="23">
        <f t="shared" si="346"/>
        <v>2.6512494721759493E-4</v>
      </c>
      <c r="J471" s="23">
        <f t="shared" si="346"/>
        <v>6.9083687926282722E-2</v>
      </c>
      <c r="K471" s="23">
        <f t="shared" si="346"/>
        <v>1.0749422272681579E-2</v>
      </c>
      <c r="L471" s="23">
        <f t="shared" si="346"/>
        <v>3.0122967203408961E-3</v>
      </c>
      <c r="M471" s="23">
        <f t="shared" si="346"/>
        <v>1.7914126920499804E-4</v>
      </c>
      <c r="N471" s="23">
        <f t="shared" si="346"/>
        <v>2.3159291488256671E-3</v>
      </c>
      <c r="O471" s="23">
        <f t="shared" si="346"/>
        <v>3.2468988377438279E-2</v>
      </c>
      <c r="P471" s="23">
        <f t="shared" si="346"/>
        <v>9.0295511650036089E-2</v>
      </c>
      <c r="Q471" s="23">
        <f t="shared" si="346"/>
        <v>1.2796831483598713E-2</v>
      </c>
      <c r="R471" s="23">
        <f t="shared" si="346"/>
        <v>2.1729758473833568E-2</v>
      </c>
      <c r="S471" s="23">
        <f t="shared" si="346"/>
        <v>2.9105260311875901E-4</v>
      </c>
      <c r="T471" s="23">
        <f t="shared" si="346"/>
        <v>2.7682838770831387E-4</v>
      </c>
      <c r="U471" s="23">
        <f t="shared" si="346"/>
        <v>2.6173126992154707E-2</v>
      </c>
      <c r="V471" s="23">
        <f t="shared" si="346"/>
        <v>3.2604604263776009E-3</v>
      </c>
    </row>
    <row r="473" spans="1:22">
      <c r="A473" s="38" t="s">
        <v>318</v>
      </c>
      <c r="B473" s="18" t="str">
        <f>$B$5</f>
        <v>PRODUCTION</v>
      </c>
      <c r="D473" s="24">
        <f ca="1">+COSS!H210</f>
        <v>862008088.64159274</v>
      </c>
      <c r="E473" s="24">
        <f ca="1">+COSS!I210</f>
        <v>478592482.64054954</v>
      </c>
      <c r="F473" s="24">
        <f ca="1">+COSS!J210</f>
        <v>22022373.709869202</v>
      </c>
      <c r="G473" s="24">
        <f ca="1">+COSS!K210</f>
        <v>72548022.243189082</v>
      </c>
      <c r="H473" s="24">
        <f ca="1">+COSS!L210</f>
        <v>1812743.4729040167</v>
      </c>
      <c r="I473" s="24">
        <f ca="1">+COSS!M210</f>
        <v>233353.99902290484</v>
      </c>
      <c r="J473" s="24">
        <f ca="1">+COSS!O210</f>
        <v>55188261.123935029</v>
      </c>
      <c r="K473" s="24">
        <f ca="1">+COSS!P210</f>
        <v>9989180.1275241058</v>
      </c>
      <c r="L473" s="24">
        <f ca="1">+COSS!Q210</f>
        <v>3863744.3481434872</v>
      </c>
      <c r="M473" s="24">
        <f ca="1">+COSS!R210</f>
        <v>83251.033823145481</v>
      </c>
      <c r="N473" s="24">
        <f ca="1">+COSS!T210</f>
        <v>1752428.7775083492</v>
      </c>
      <c r="O473" s="24">
        <f ca="1">+COSS!U210</f>
        <v>27901712.537018683</v>
      </c>
      <c r="P473" s="24">
        <f ca="1">+COSS!V210</f>
        <v>151316673.21701503</v>
      </c>
      <c r="Q473" s="24">
        <f ca="1">+COSS!W210</f>
        <v>19909136.740802266</v>
      </c>
      <c r="R473" s="24">
        <f ca="1">+COSS!Y210</f>
        <v>16265584.786348876</v>
      </c>
      <c r="S473" s="24">
        <f ca="1">+COSS!Z210</f>
        <v>338107.55097846268</v>
      </c>
      <c r="T473" s="24">
        <f ca="1">+COSS!AB210</f>
        <v>191032.33296066179</v>
      </c>
      <c r="U473" s="24">
        <f ca="1">+COSS!AC210</f>
        <v>0</v>
      </c>
      <c r="V473" s="24">
        <f ca="1">+COSS!AD210</f>
        <v>0</v>
      </c>
    </row>
    <row r="474" spans="1:22">
      <c r="B474" s="18" t="str">
        <f>$B$6</f>
        <v>BULKTRAN</v>
      </c>
      <c r="D474" s="24">
        <f ca="1">+COSS!H211</f>
        <v>456883266.01155162</v>
      </c>
      <c r="E474" s="24">
        <f ca="1">+COSS!I211</f>
        <v>225052925.46168548</v>
      </c>
      <c r="F474" s="24">
        <f ca="1">+COSS!J211</f>
        <v>11125170.270081067</v>
      </c>
      <c r="G474" s="24">
        <f ca="1">+COSS!K211</f>
        <v>40750861.107062466</v>
      </c>
      <c r="H474" s="24">
        <f ca="1">+COSS!L211</f>
        <v>1282692.4258852</v>
      </c>
      <c r="I474" s="24">
        <f ca="1">+COSS!M211</f>
        <v>120286.79129873593</v>
      </c>
      <c r="J474" s="24">
        <f ca="1">+COSS!O211</f>
        <v>30976993.676413916</v>
      </c>
      <c r="K474" s="24">
        <f ca="1">+COSS!P211</f>
        <v>5771916.4040438095</v>
      </c>
      <c r="L474" s="24">
        <f ca="1">+COSS!Q211</f>
        <v>2608221.5499011842</v>
      </c>
      <c r="M474" s="24">
        <f ca="1">+COSS!R211</f>
        <v>117288.80760559885</v>
      </c>
      <c r="N474" s="24">
        <f ca="1">+COSS!T211</f>
        <v>1082105.7316919731</v>
      </c>
      <c r="O474" s="24">
        <f ca="1">+COSS!U211</f>
        <v>17708475.927970316</v>
      </c>
      <c r="P474" s="24">
        <f ca="1">+COSS!V211</f>
        <v>93589792.859944686</v>
      </c>
      <c r="Q474" s="24">
        <f ca="1">+COSS!W211</f>
        <v>16900765.408578187</v>
      </c>
      <c r="R474" s="24">
        <f ca="1">+COSS!Y211</f>
        <v>9512985.6037170496</v>
      </c>
      <c r="S474" s="24">
        <f ca="1">+COSS!Z211</f>
        <v>159338.87256502928</v>
      </c>
      <c r="T474" s="24">
        <f ca="1">+COSS!AB211</f>
        <v>123445.11310672808</v>
      </c>
      <c r="U474" s="24">
        <f ca="1">+COSS!AC211</f>
        <v>0</v>
      </c>
      <c r="V474" s="24">
        <f ca="1">+COSS!AD211</f>
        <v>0</v>
      </c>
    </row>
    <row r="475" spans="1:22">
      <c r="B475" s="18" t="str">
        <f>$B$7</f>
        <v>SUBTRAN</v>
      </c>
      <c r="D475" s="24">
        <f ca="1">+COSS!H212</f>
        <v>100363537.26885781</v>
      </c>
      <c r="E475" s="24">
        <f ca="1">+COSS!I212</f>
        <v>48863737.688673921</v>
      </c>
      <c r="F475" s="24">
        <f ca="1">+COSS!J212</f>
        <v>2358227.9022133341</v>
      </c>
      <c r="G475" s="24">
        <f ca="1">+COSS!K212</f>
        <v>8579117.8017951343</v>
      </c>
      <c r="H475" s="24">
        <f ca="1">+COSS!L212</f>
        <v>265000.87699416588</v>
      </c>
      <c r="I475" s="24">
        <f ca="1">+COSS!M212</f>
        <v>33004.457727351801</v>
      </c>
      <c r="J475" s="24">
        <f ca="1">+COSS!O212</f>
        <v>6481657.5892808223</v>
      </c>
      <c r="K475" s="24">
        <f ca="1">+COSS!P212</f>
        <v>1204932.5859277607</v>
      </c>
      <c r="L475" s="24">
        <f ca="1">+COSS!Q212</f>
        <v>716949.24586357607</v>
      </c>
      <c r="M475" s="24">
        <f ca="1">+COSS!R212</f>
        <v>0</v>
      </c>
      <c r="N475" s="24">
        <f ca="1">+COSS!T212</f>
        <v>226328.35366788873</v>
      </c>
      <c r="O475" s="24">
        <f ca="1">+COSS!U212</f>
        <v>3705124.3705084114</v>
      </c>
      <c r="P475" s="24">
        <f ca="1">+COSS!V212</f>
        <v>25812427.360031597</v>
      </c>
      <c r="Q475" s="24">
        <f ca="1">+COSS!W212</f>
        <v>0</v>
      </c>
      <c r="R475" s="24">
        <f ca="1">+COSS!Y212</f>
        <v>1950789.0376715055</v>
      </c>
      <c r="S475" s="24">
        <f ca="1">+COSS!Z212</f>
        <v>32519.706257106958</v>
      </c>
      <c r="T475" s="24">
        <f ca="1">+COSS!AB212</f>
        <v>26050.130624575391</v>
      </c>
      <c r="U475" s="24">
        <f ca="1">+COSS!AC212</f>
        <v>88576.013085825121</v>
      </c>
      <c r="V475" s="24">
        <f ca="1">+COSS!AD212</f>
        <v>19094.14853484085</v>
      </c>
    </row>
    <row r="476" spans="1:22">
      <c r="B476" s="18" t="str">
        <f>$B$8</f>
        <v>DISTPRI</v>
      </c>
      <c r="D476" s="24">
        <f ca="1">+COSS!H213</f>
        <v>460499760.34536475</v>
      </c>
      <c r="E476" s="24">
        <f ca="1">+COSS!I213</f>
        <v>307771630.39644057</v>
      </c>
      <c r="F476" s="24">
        <f ca="1">+COSS!J213</f>
        <v>14507551.207678411</v>
      </c>
      <c r="G476" s="24">
        <f ca="1">+COSS!K213</f>
        <v>52677808.812263444</v>
      </c>
      <c r="H476" s="24">
        <f ca="1">+COSS!L213</f>
        <v>1628018.3977766612</v>
      </c>
      <c r="I476" s="24">
        <f ca="1">+COSS!M213</f>
        <v>0</v>
      </c>
      <c r="J476" s="24">
        <f ca="1">+COSS!O213</f>
        <v>39499149.315483458</v>
      </c>
      <c r="K476" s="24">
        <f ca="1">+COSS!P213</f>
        <v>7356719.218065233</v>
      </c>
      <c r="L476" s="24">
        <f ca="1">+COSS!Q213</f>
        <v>0</v>
      </c>
      <c r="M476" s="24">
        <f ca="1">+COSS!R213</f>
        <v>0</v>
      </c>
      <c r="N476" s="24">
        <f ca="1">+COSS!T213</f>
        <v>1408120.3316216024</v>
      </c>
      <c r="O476" s="24">
        <f ca="1">+COSS!U213</f>
        <v>22709794.58945309</v>
      </c>
      <c r="P476" s="24">
        <f ca="1">+COSS!V213</f>
        <v>0</v>
      </c>
      <c r="Q476" s="24">
        <f ca="1">+COSS!W213</f>
        <v>0</v>
      </c>
      <c r="R476" s="24">
        <f ca="1">+COSS!Y213</f>
        <v>11910808.726318348</v>
      </c>
      <c r="S476" s="24">
        <f ca="1">+COSS!Z213</f>
        <v>198718.91456714328</v>
      </c>
      <c r="T476" s="24">
        <f ca="1">+COSS!AB213</f>
        <v>160995.61770572857</v>
      </c>
      <c r="U476" s="24">
        <f ca="1">+COSS!AC213</f>
        <v>551548.61920729675</v>
      </c>
      <c r="V476" s="24">
        <f ca="1">+COSS!AD213</f>
        <v>118896.19878381991</v>
      </c>
    </row>
    <row r="477" spans="1:22">
      <c r="B477" s="18" t="str">
        <f>$B$9</f>
        <v>DISTSEC</v>
      </c>
      <c r="D477" s="24">
        <f ca="1">+COSS!H214</f>
        <v>236966401.54369372</v>
      </c>
      <c r="E477" s="24">
        <f ca="1">+COSS!I214</f>
        <v>177180122.41554815</v>
      </c>
      <c r="F477" s="24">
        <f ca="1">+COSS!J214</f>
        <v>8541910.1706187446</v>
      </c>
      <c r="G477" s="24">
        <f ca="1">+COSS!K214</f>
        <v>25774502.718431976</v>
      </c>
      <c r="H477" s="24">
        <f ca="1">+COSS!L214</f>
        <v>0</v>
      </c>
      <c r="I477" s="24">
        <f ca="1">+COSS!M214</f>
        <v>0</v>
      </c>
      <c r="J477" s="24">
        <f ca="1">+COSS!O214</f>
        <v>16423613.452684717</v>
      </c>
      <c r="K477" s="24">
        <f ca="1">+COSS!P214</f>
        <v>0</v>
      </c>
      <c r="L477" s="24">
        <f ca="1">+COSS!Q214</f>
        <v>0</v>
      </c>
      <c r="M477" s="24">
        <f ca="1">+COSS!R214</f>
        <v>0</v>
      </c>
      <c r="N477" s="24">
        <f ca="1">+COSS!T214</f>
        <v>444060.05321359838</v>
      </c>
      <c r="O477" s="24">
        <f ca="1">+COSS!U214</f>
        <v>0</v>
      </c>
      <c r="P477" s="24">
        <f ca="1">+COSS!V214</f>
        <v>0</v>
      </c>
      <c r="Q477" s="24">
        <f ca="1">+COSS!W214</f>
        <v>0</v>
      </c>
      <c r="R477" s="24">
        <f ca="1">+COSS!Y214</f>
        <v>6057752.805781005</v>
      </c>
      <c r="S477" s="24">
        <f ca="1">+COSS!Z214</f>
        <v>0</v>
      </c>
      <c r="T477" s="24">
        <f ca="1">+COSS!AB214</f>
        <v>62861.49573622625</v>
      </c>
      <c r="U477" s="24">
        <f ca="1">+COSS!AC214</f>
        <v>2134389.5552284829</v>
      </c>
      <c r="V477" s="24">
        <f ca="1">+COSS!AD214</f>
        <v>347188.87645084964</v>
      </c>
    </row>
    <row r="478" spans="1:22">
      <c r="B478" s="18" t="str">
        <f>$B$10</f>
        <v>ENERGY</v>
      </c>
      <c r="D478" s="24">
        <f ca="1">+COSS!H215</f>
        <v>7283608.0755001698</v>
      </c>
      <c r="E478" s="24">
        <f ca="1">+COSS!I215</f>
        <v>2733007.0537101305</v>
      </c>
      <c r="F478" s="24">
        <f ca="1">+COSS!J215</f>
        <v>177116.5172109938</v>
      </c>
      <c r="G478" s="24">
        <f ca="1">+COSS!K215</f>
        <v>594245.11533416423</v>
      </c>
      <c r="H478" s="24">
        <f ca="1">+COSS!L215</f>
        <v>18886.458840433235</v>
      </c>
      <c r="I478" s="24">
        <f ca="1">+COSS!M215</f>
        <v>1741.110718418551</v>
      </c>
      <c r="J478" s="24">
        <f ca="1">+COSS!O215</f>
        <v>541781.5633060527</v>
      </c>
      <c r="K478" s="24">
        <f ca="1">+COSS!P215</f>
        <v>100435.87705715296</v>
      </c>
      <c r="L478" s="24">
        <f ca="1">+COSS!Q215</f>
        <v>45635.491785405153</v>
      </c>
      <c r="M478" s="24">
        <f ca="1">+COSS!R215</f>
        <v>2114.4811827903754</v>
      </c>
      <c r="N478" s="24">
        <f ca="1">+COSS!T215</f>
        <v>20762.096179895729</v>
      </c>
      <c r="O478" s="24">
        <f ca="1">+COSS!U215</f>
        <v>364551.3056459605</v>
      </c>
      <c r="P478" s="24">
        <f ca="1">+COSS!V215</f>
        <v>2069770.9594606056</v>
      </c>
      <c r="Q478" s="24">
        <f ca="1">+COSS!W215</f>
        <v>392683.99330089655</v>
      </c>
      <c r="R478" s="24">
        <f ca="1">+COSS!Y215</f>
        <v>146784.95667568376</v>
      </c>
      <c r="S478" s="24">
        <f ca="1">+COSS!Z215</f>
        <v>2389.4250967839725</v>
      </c>
      <c r="T478" s="24">
        <f ca="1">+COSS!AB215</f>
        <v>2665.2114891870724</v>
      </c>
      <c r="U478" s="24">
        <f ca="1">+COSS!AC215</f>
        <v>57631.629518916052</v>
      </c>
      <c r="V478" s="24">
        <f ca="1">+COSS!AD215</f>
        <v>11404.828986699522</v>
      </c>
    </row>
    <row r="479" spans="1:22">
      <c r="B479" s="18" t="str">
        <f>$B$11</f>
        <v>CUSTOMER</v>
      </c>
      <c r="D479" s="24">
        <f ca="1">+COSS!H216</f>
        <v>114072303.8034389</v>
      </c>
      <c r="E479" s="24">
        <f ca="1">+COSS!I216</f>
        <v>53344618.684604242</v>
      </c>
      <c r="F479" s="24">
        <f ca="1">+COSS!J216</f>
        <v>13975406.866747569</v>
      </c>
      <c r="G479" s="24">
        <f ca="1">+COSS!K216</f>
        <v>3967217.4293927909</v>
      </c>
      <c r="H479" s="24">
        <f ca="1">+COSS!L216</f>
        <v>1280595.850264559</v>
      </c>
      <c r="I479" s="24">
        <f ca="1">+COSS!M216</f>
        <v>207866.4959865495</v>
      </c>
      <c r="J479" s="24">
        <f ca="1">+COSS!O216</f>
        <v>1125838.5190011342</v>
      </c>
      <c r="K479" s="24">
        <f ca="1">+COSS!P216</f>
        <v>333374.77054278023</v>
      </c>
      <c r="L479" s="24">
        <f ca="1">+COSS!Q216</f>
        <v>724168.99629460054</v>
      </c>
      <c r="M479" s="24">
        <f ca="1">+COSS!R216</f>
        <v>127253.8316453736</v>
      </c>
      <c r="N479" s="24">
        <f ca="1">+COSS!T216</f>
        <v>7748.763008238122</v>
      </c>
      <c r="O479" s="24">
        <f ca="1">+COSS!U216</f>
        <v>197784.27190018902</v>
      </c>
      <c r="P479" s="24">
        <f ca="1">+COSS!V216</f>
        <v>1064967.6900288474</v>
      </c>
      <c r="Q479" s="24">
        <f ca="1">+COSS!W216</f>
        <v>190882.85679714812</v>
      </c>
      <c r="R479" s="24">
        <f ca="1">+COSS!Y216</f>
        <v>311660.64058924629</v>
      </c>
      <c r="S479" s="24">
        <f ca="1">+COSS!Z216</f>
        <v>5649.7484952524665</v>
      </c>
      <c r="T479" s="24">
        <f ca="1">+COSS!AB216</f>
        <v>5850.3761077009094</v>
      </c>
      <c r="U479" s="24">
        <f ca="1">+COSS!AC216</f>
        <v>33143085.161020651</v>
      </c>
      <c r="V479" s="24">
        <f ca="1">+COSS!AD216</f>
        <v>4058332.8510120395</v>
      </c>
    </row>
    <row r="480" spans="1:22">
      <c r="B480" s="18" t="str">
        <f>$B$12</f>
        <v>TOTAL</v>
      </c>
      <c r="D480" s="24">
        <f ca="1">+COSS!H217</f>
        <v>2238076965.6900001</v>
      </c>
      <c r="E480" s="24">
        <f ca="1">+COSS!I217</f>
        <v>1293538524.341212</v>
      </c>
      <c r="F480" s="24">
        <f ca="1">+COSS!J217</f>
        <v>72707756.644419312</v>
      </c>
      <c r="G480" s="24">
        <f ca="1">+COSS!K217</f>
        <v>204891775.22746906</v>
      </c>
      <c r="H480" s="24">
        <f ca="1">+COSS!L217</f>
        <v>6287937.4826650368</v>
      </c>
      <c r="I480" s="24">
        <f ca="1">+COSS!M217</f>
        <v>596252.85475396062</v>
      </c>
      <c r="J480" s="24">
        <f ca="1">+COSS!O217</f>
        <v>150237295.24010515</v>
      </c>
      <c r="K480" s="24">
        <f ca="1">+COSS!P217</f>
        <v>24756558.983160842</v>
      </c>
      <c r="L480" s="24">
        <f ca="1">+COSS!Q217</f>
        <v>7958719.6319882525</v>
      </c>
      <c r="M480" s="24">
        <f ca="1">+COSS!R217</f>
        <v>329908.15425690834</v>
      </c>
      <c r="N480" s="24">
        <f ca="1">+COSS!T217</f>
        <v>4941554.1068915455</v>
      </c>
      <c r="O480" s="24">
        <f ca="1">+COSS!U217</f>
        <v>72587443.002496645</v>
      </c>
      <c r="P480" s="24">
        <f ca="1">+COSS!V217</f>
        <v>273853632.0864808</v>
      </c>
      <c r="Q480" s="24">
        <f ca="1">+COSS!W217</f>
        <v>37393468.999478497</v>
      </c>
      <c r="R480" s="24">
        <f ca="1">+COSS!Y217</f>
        <v>46156366.557101712</v>
      </c>
      <c r="S480" s="24">
        <f ca="1">+COSS!Z217</f>
        <v>736724.21795977873</v>
      </c>
      <c r="T480" s="24">
        <f ca="1">+COSS!AB217</f>
        <v>572900.27773080813</v>
      </c>
      <c r="U480" s="24">
        <f ca="1">+COSS!AC217</f>
        <v>35975230.978061169</v>
      </c>
      <c r="V480" s="24">
        <f ca="1">+COSS!AD217</f>
        <v>4554916.9037682489</v>
      </c>
    </row>
    <row r="481" spans="1:22">
      <c r="A481" s="131" t="s">
        <v>319</v>
      </c>
      <c r="B481" s="18" t="str">
        <f>$B$5</f>
        <v>PRODUCTION</v>
      </c>
      <c r="D481" s="23">
        <f t="shared" ref="D481:D488" ca="1" si="347">SUM(E481:V481)</f>
        <v>0.38515569475772493</v>
      </c>
      <c r="E481" s="23">
        <f t="shared" ref="E481:E488" ca="1" si="348">E473/$D$480</f>
        <v>0.21384094022566347</v>
      </c>
      <c r="F481" s="23">
        <f t="shared" ref="F481:V488" ca="1" si="349">F473/$D$480</f>
        <v>9.8398643332981602E-3</v>
      </c>
      <c r="G481" s="23">
        <f t="shared" ca="1" si="349"/>
        <v>3.2415338415684239E-2</v>
      </c>
      <c r="H481" s="23">
        <f t="shared" ca="1" si="349"/>
        <v>8.0995582399247257E-4</v>
      </c>
      <c r="I481" s="23">
        <f t="shared" ca="1" si="349"/>
        <v>1.0426540400542557E-4</v>
      </c>
      <c r="J481" s="23">
        <f t="shared" ca="1" si="349"/>
        <v>2.4658786078395865E-2</v>
      </c>
      <c r="K481" s="23">
        <f t="shared" ca="1" si="349"/>
        <v>4.4632871347408901E-3</v>
      </c>
      <c r="L481" s="23">
        <f t="shared" ca="1" si="349"/>
        <v>1.726367952208602E-3</v>
      </c>
      <c r="M481" s="23">
        <f t="shared" ca="1" si="349"/>
        <v>3.7197574122514215E-5</v>
      </c>
      <c r="N481" s="23">
        <f t="shared" ca="1" si="349"/>
        <v>7.8300648475155307E-4</v>
      </c>
      <c r="O481" s="23">
        <f t="shared" ca="1" si="349"/>
        <v>1.2466824405395984E-2</v>
      </c>
      <c r="P481" s="23">
        <f t="shared" ca="1" si="349"/>
        <v>6.7610129381928577E-2</v>
      </c>
      <c r="Q481" s="23">
        <f t="shared" ca="1" si="349"/>
        <v>8.8956443616604007E-3</v>
      </c>
      <c r="R481" s="23">
        <f t="shared" ca="1" si="349"/>
        <v>7.2676610481687293E-3</v>
      </c>
      <c r="S481" s="23">
        <f t="shared" ca="1" si="349"/>
        <v>1.5107056466854971E-4</v>
      </c>
      <c r="T481" s="23">
        <f t="shared" ca="1" si="349"/>
        <v>8.535556903949746E-5</v>
      </c>
      <c r="U481" s="23">
        <f t="shared" ca="1" si="349"/>
        <v>0</v>
      </c>
      <c r="V481" s="23">
        <f t="shared" ca="1" si="349"/>
        <v>0</v>
      </c>
    </row>
    <row r="482" spans="1:22">
      <c r="A482" s="18" t="str">
        <f t="shared" ref="A482:A488" si="350">A481</f>
        <v>RB_GUP_EPIS</v>
      </c>
      <c r="B482" s="18" t="str">
        <f>$B$6</f>
        <v>BULKTRAN</v>
      </c>
      <c r="D482" s="23">
        <f t="shared" ca="1" si="347"/>
        <v>0.20414099828362878</v>
      </c>
      <c r="E482" s="23">
        <f t="shared" ca="1" si="348"/>
        <v>0.10055638340940681</v>
      </c>
      <c r="F482" s="23">
        <f t="shared" ref="F482:T482" ca="1" si="351">F474/$D$480</f>
        <v>4.9708613424074861E-3</v>
      </c>
      <c r="G482" s="23">
        <f t="shared" ca="1" si="351"/>
        <v>1.82079802132716E-2</v>
      </c>
      <c r="H482" s="23">
        <f t="shared" ca="1" si="351"/>
        <v>5.7312257154201371E-4</v>
      </c>
      <c r="I482" s="23">
        <f t="shared" ca="1" si="351"/>
        <v>5.3745600863038891E-5</v>
      </c>
      <c r="J482" s="23">
        <f t="shared" ca="1" si="351"/>
        <v>1.3840897409380958E-2</v>
      </c>
      <c r="K482" s="23">
        <f t="shared" ca="1" si="351"/>
        <v>2.5789624273552742E-3</v>
      </c>
      <c r="L482" s="23">
        <f t="shared" ca="1" si="351"/>
        <v>1.1653851006402135E-3</v>
      </c>
      <c r="M482" s="23">
        <f t="shared" ca="1" si="351"/>
        <v>5.2406065297865509E-5</v>
      </c>
      <c r="N482" s="23">
        <f t="shared" ca="1" si="351"/>
        <v>4.834979977368023E-4</v>
      </c>
      <c r="O482" s="23">
        <f t="shared" ca="1" si="351"/>
        <v>7.9123623536828565E-3</v>
      </c>
      <c r="P482" s="23">
        <f t="shared" ca="1" si="351"/>
        <v>4.1817057364285468E-2</v>
      </c>
      <c r="Q482" s="23">
        <f t="shared" ca="1" si="351"/>
        <v>7.551467473044509E-3</v>
      </c>
      <c r="R482" s="23">
        <f t="shared" ca="1" si="351"/>
        <v>4.2505176316776899E-3</v>
      </c>
      <c r="S482" s="23">
        <f t="shared" ca="1" si="351"/>
        <v>7.1194545588786331E-5</v>
      </c>
      <c r="T482" s="23">
        <f t="shared" ca="1" si="351"/>
        <v>5.5156777447405565E-5</v>
      </c>
      <c r="U482" s="23">
        <f t="shared" ca="1" si="349"/>
        <v>0</v>
      </c>
      <c r="V482" s="23">
        <f t="shared" ca="1" si="349"/>
        <v>0</v>
      </c>
    </row>
    <row r="483" spans="1:22">
      <c r="A483" s="18" t="str">
        <f t="shared" si="350"/>
        <v>RB_GUP_EPIS</v>
      </c>
      <c r="B483" s="18" t="str">
        <f>$B$7</f>
        <v>SUBTRAN</v>
      </c>
      <c r="D483" s="23">
        <f t="shared" ca="1" si="347"/>
        <v>4.4843648724973893E-2</v>
      </c>
      <c r="E483" s="23">
        <f t="shared" ca="1" si="348"/>
        <v>2.1832912110602599E-2</v>
      </c>
      <c r="F483" s="23">
        <f t="shared" ca="1" si="349"/>
        <v>1.0536848992975948E-3</v>
      </c>
      <c r="G483" s="23">
        <f t="shared" ca="1" si="349"/>
        <v>3.8332541433177161E-3</v>
      </c>
      <c r="H483" s="23">
        <f t="shared" ca="1" si="349"/>
        <v>1.1840561386255365E-4</v>
      </c>
      <c r="I483" s="23">
        <f t="shared" ca="1" si="349"/>
        <v>1.4746792998325914E-5</v>
      </c>
      <c r="J483" s="23">
        <f t="shared" ca="1" si="349"/>
        <v>2.8960834183298628E-3</v>
      </c>
      <c r="K483" s="23">
        <f t="shared" ca="1" si="349"/>
        <v>5.3837852960355161E-4</v>
      </c>
      <c r="L483" s="23">
        <f t="shared" ca="1" si="349"/>
        <v>3.2034164010197043E-4</v>
      </c>
      <c r="M483" s="23">
        <f t="shared" ca="1" si="349"/>
        <v>0</v>
      </c>
      <c r="N483" s="23">
        <f t="shared" ca="1" si="349"/>
        <v>1.011262602392727E-4</v>
      </c>
      <c r="O483" s="23">
        <f t="shared" ca="1" si="349"/>
        <v>1.6554946176152259E-3</v>
      </c>
      <c r="P483" s="23">
        <f t="shared" ca="1" si="349"/>
        <v>1.1533306385678123E-2</v>
      </c>
      <c r="Q483" s="23">
        <f t="shared" ca="1" si="349"/>
        <v>0</v>
      </c>
      <c r="R483" s="23">
        <f t="shared" ca="1" si="349"/>
        <v>8.7163626076196016E-4</v>
      </c>
      <c r="S483" s="23">
        <f t="shared" ca="1" si="349"/>
        <v>1.4530200147554407E-5</v>
      </c>
      <c r="T483" s="23">
        <f t="shared" ca="1" si="349"/>
        <v>1.1639515094398966E-5</v>
      </c>
      <c r="U483" s="23">
        <f t="shared" ca="1" si="349"/>
        <v>3.9576839601008586E-5</v>
      </c>
      <c r="V483" s="23">
        <f t="shared" ca="1" si="349"/>
        <v>8.5314977221769108E-6</v>
      </c>
    </row>
    <row r="484" spans="1:22">
      <c r="A484" s="18" t="str">
        <f t="shared" si="350"/>
        <v>RB_GUP_EPIS</v>
      </c>
      <c r="B484" s="18" t="str">
        <f>$B$8</f>
        <v>DISTPRI</v>
      </c>
      <c r="D484" s="23">
        <f t="shared" ca="1" si="347"/>
        <v>0.20575689192323757</v>
      </c>
      <c r="E484" s="23">
        <f t="shared" ca="1" si="348"/>
        <v>0.13751610651225055</v>
      </c>
      <c r="F484" s="23">
        <f t="shared" ca="1" si="349"/>
        <v>6.4821502701117905E-3</v>
      </c>
      <c r="G484" s="23">
        <f t="shared" ca="1" si="349"/>
        <v>2.3537085462127016E-2</v>
      </c>
      <c r="H484" s="23">
        <f t="shared" ca="1" si="349"/>
        <v>7.2741841443989058E-4</v>
      </c>
      <c r="I484" s="23">
        <f t="shared" ca="1" si="349"/>
        <v>0</v>
      </c>
      <c r="J484" s="23">
        <f t="shared" ca="1" si="349"/>
        <v>1.7648700165816617E-2</v>
      </c>
      <c r="K484" s="23">
        <f t="shared" ca="1" si="349"/>
        <v>3.2870715935352803E-3</v>
      </c>
      <c r="L484" s="23">
        <f t="shared" ca="1" si="349"/>
        <v>0</v>
      </c>
      <c r="M484" s="23">
        <f t="shared" ca="1" si="349"/>
        <v>0</v>
      </c>
      <c r="N484" s="23">
        <f t="shared" ca="1" si="349"/>
        <v>6.2916528484420475E-4</v>
      </c>
      <c r="O484" s="23">
        <f t="shared" ca="1" si="349"/>
        <v>1.014701234032479E-2</v>
      </c>
      <c r="P484" s="23">
        <f t="shared" ca="1" si="349"/>
        <v>0</v>
      </c>
      <c r="Q484" s="23">
        <f t="shared" ca="1" si="349"/>
        <v>0</v>
      </c>
      <c r="R484" s="23">
        <f t="shared" ca="1" si="349"/>
        <v>5.3218941568643693E-3</v>
      </c>
      <c r="S484" s="23">
        <f t="shared" ca="1" si="349"/>
        <v>8.8790027158819432E-5</v>
      </c>
      <c r="T484" s="23">
        <f t="shared" ca="1" si="349"/>
        <v>7.1934799461239064E-5</v>
      </c>
      <c r="U484" s="23">
        <f t="shared" ca="1" si="349"/>
        <v>2.4643862908318439E-4</v>
      </c>
      <c r="V484" s="23">
        <f t="shared" ca="1" si="349"/>
        <v>5.3124267219811255E-5</v>
      </c>
    </row>
    <row r="485" spans="1:22">
      <c r="A485" s="18" t="str">
        <f t="shared" si="350"/>
        <v>RB_GUP_EPIS</v>
      </c>
      <c r="B485" s="18" t="str">
        <f>$B$9</f>
        <v>DISTSEC</v>
      </c>
      <c r="D485" s="23">
        <f t="shared" ca="1" si="347"/>
        <v>0.10587946937322457</v>
      </c>
      <c r="E485" s="23">
        <f t="shared" ca="1" si="348"/>
        <v>7.9166232945399817E-2</v>
      </c>
      <c r="F485" s="23">
        <f t="shared" ca="1" si="349"/>
        <v>3.8166293213179425E-3</v>
      </c>
      <c r="G485" s="23">
        <f t="shared" ca="1" si="349"/>
        <v>1.1516361194703456E-2</v>
      </c>
      <c r="H485" s="23">
        <f t="shared" ca="1" si="349"/>
        <v>0</v>
      </c>
      <c r="I485" s="23">
        <f t="shared" ca="1" si="349"/>
        <v>0</v>
      </c>
      <c r="J485" s="23">
        <f t="shared" ca="1" si="349"/>
        <v>7.3382701776841305E-3</v>
      </c>
      <c r="K485" s="23">
        <f t="shared" ca="1" si="349"/>
        <v>0</v>
      </c>
      <c r="L485" s="23">
        <f t="shared" ca="1" si="349"/>
        <v>0</v>
      </c>
      <c r="M485" s="23">
        <f t="shared" ca="1" si="349"/>
        <v>0</v>
      </c>
      <c r="N485" s="23">
        <f t="shared" ca="1" si="349"/>
        <v>1.9841143089406423E-4</v>
      </c>
      <c r="O485" s="23">
        <f t="shared" ca="1" si="349"/>
        <v>0</v>
      </c>
      <c r="P485" s="23">
        <f t="shared" ca="1" si="349"/>
        <v>0</v>
      </c>
      <c r="Q485" s="23">
        <f t="shared" ca="1" si="349"/>
        <v>0</v>
      </c>
      <c r="R485" s="23">
        <f t="shared" ca="1" si="349"/>
        <v>2.7066776070024012E-3</v>
      </c>
      <c r="S485" s="23">
        <f t="shared" ca="1" si="349"/>
        <v>0</v>
      </c>
      <c r="T485" s="23">
        <f t="shared" ca="1" si="349"/>
        <v>2.8087280598433764E-5</v>
      </c>
      <c r="U485" s="23">
        <f t="shared" ca="1" si="349"/>
        <v>9.5367120431912836E-4</v>
      </c>
      <c r="V485" s="23">
        <f t="shared" ca="1" si="349"/>
        <v>1.5512821130519574E-4</v>
      </c>
    </row>
    <row r="486" spans="1:22">
      <c r="A486" s="18" t="str">
        <f t="shared" si="350"/>
        <v>RB_GUP_EPIS</v>
      </c>
      <c r="B486" s="18" t="str">
        <f>$B$10</f>
        <v>ENERGY</v>
      </c>
      <c r="D486" s="23">
        <f t="shared" ca="1" si="347"/>
        <v>3.2544046461130665E-3</v>
      </c>
      <c r="E486" s="23">
        <f t="shared" ca="1" si="348"/>
        <v>1.2211407809505528E-3</v>
      </c>
      <c r="F486" s="23">
        <f t="shared" ca="1" si="349"/>
        <v>7.9137813366659044E-5</v>
      </c>
      <c r="G486" s="23">
        <f t="shared" ca="1" si="349"/>
        <v>2.6551594267936992E-4</v>
      </c>
      <c r="H486" s="23">
        <f t="shared" ca="1" si="349"/>
        <v>8.4386994415138586E-6</v>
      </c>
      <c r="I486" s="23">
        <f t="shared" ca="1" si="349"/>
        <v>7.7794943833925118E-7</v>
      </c>
      <c r="J486" s="23">
        <f t="shared" ca="1" si="349"/>
        <v>2.4207458975344988E-4</v>
      </c>
      <c r="K486" s="23">
        <f t="shared" ca="1" si="349"/>
        <v>4.4875971021929774E-5</v>
      </c>
      <c r="L486" s="23">
        <f t="shared" ca="1" si="349"/>
        <v>2.0390492590292001E-5</v>
      </c>
      <c r="M486" s="23">
        <f t="shared" ca="1" si="349"/>
        <v>9.4477590145720485E-7</v>
      </c>
      <c r="N486" s="23">
        <f t="shared" ca="1" si="349"/>
        <v>9.2767570097817276E-6</v>
      </c>
      <c r="O486" s="23">
        <f t="shared" ca="1" si="349"/>
        <v>1.6288595577121682E-4</v>
      </c>
      <c r="P486" s="23">
        <f t="shared" ca="1" si="349"/>
        <v>9.247988300627965E-4</v>
      </c>
      <c r="Q486" s="23">
        <f t="shared" ca="1" si="349"/>
        <v>1.7545598266761658E-4</v>
      </c>
      <c r="R486" s="23">
        <f t="shared" ca="1" si="349"/>
        <v>6.5585303332242601E-5</v>
      </c>
      <c r="S486" s="23">
        <f t="shared" ca="1" si="349"/>
        <v>1.0676241851438348E-6</v>
      </c>
      <c r="T486" s="23">
        <f t="shared" ca="1" si="349"/>
        <v>1.190848898427131E-6</v>
      </c>
      <c r="U486" s="23">
        <f t="shared" ca="1" si="349"/>
        <v>2.5750512785045439E-5</v>
      </c>
      <c r="V486" s="23">
        <f t="shared" ca="1" si="349"/>
        <v>5.0958162572319799E-6</v>
      </c>
    </row>
    <row r="487" spans="1:22">
      <c r="A487" s="18" t="str">
        <f t="shared" si="350"/>
        <v>RB_GUP_EPIS</v>
      </c>
      <c r="B487" s="18" t="str">
        <f>$B$11</f>
        <v>CUSTOMER</v>
      </c>
      <c r="D487" s="23">
        <f t="shared" ca="1" si="347"/>
        <v>5.0968892291097044E-2</v>
      </c>
      <c r="E487" s="23">
        <f t="shared" ca="1" si="348"/>
        <v>2.3835024220517847E-2</v>
      </c>
      <c r="F487" s="23">
        <f t="shared" ca="1" si="349"/>
        <v>6.2443817084900585E-3</v>
      </c>
      <c r="G487" s="23">
        <f t="shared" ca="1" si="349"/>
        <v>1.7726009829915283E-3</v>
      </c>
      <c r="H487" s="23">
        <f t="shared" ca="1" si="349"/>
        <v>5.7218579606343025E-4</v>
      </c>
      <c r="I487" s="23">
        <f t="shared" ca="1" si="349"/>
        <v>9.2877277758168691E-5</v>
      </c>
      <c r="J487" s="23">
        <f t="shared" ca="1" si="349"/>
        <v>5.0303833883301582E-4</v>
      </c>
      <c r="K487" s="23">
        <f t="shared" ca="1" si="349"/>
        <v>1.4895590082622591E-4</v>
      </c>
      <c r="L487" s="23">
        <f t="shared" ca="1" si="349"/>
        <v>3.2356751237611661E-4</v>
      </c>
      <c r="M487" s="23">
        <f t="shared" ca="1" si="349"/>
        <v>5.685855919889743E-5</v>
      </c>
      <c r="N487" s="23">
        <f t="shared" ca="1" si="349"/>
        <v>3.4622415256613729E-6</v>
      </c>
      <c r="O487" s="23">
        <f t="shared" ca="1" si="349"/>
        <v>8.8372417451341778E-5</v>
      </c>
      <c r="P487" s="23">
        <f t="shared" ca="1" si="349"/>
        <v>4.7584051234829514E-4</v>
      </c>
      <c r="Q487" s="23">
        <f t="shared" ca="1" si="349"/>
        <v>8.5288781272228878E-5</v>
      </c>
      <c r="R487" s="23">
        <f t="shared" ca="1" si="349"/>
        <v>1.3925376355104982E-4</v>
      </c>
      <c r="S487" s="23">
        <f t="shared" ca="1" si="349"/>
        <v>2.5243763203249121E-6</v>
      </c>
      <c r="T487" s="23">
        <f t="shared" ca="1" si="349"/>
        <v>2.6140191769040598E-6</v>
      </c>
      <c r="U487" s="23">
        <f t="shared" ca="1" si="349"/>
        <v>1.4808733421195201E-2</v>
      </c>
      <c r="V487" s="23">
        <f t="shared" ca="1" si="349"/>
        <v>1.8133124612007495E-3</v>
      </c>
    </row>
    <row r="488" spans="1:22">
      <c r="A488" s="18" t="str">
        <f t="shared" si="350"/>
        <v>RB_GUP_EPIS</v>
      </c>
      <c r="B488" s="18" t="str">
        <f>$B$12</f>
        <v>TOTAL</v>
      </c>
      <c r="D488" s="23">
        <f t="shared" ca="1" si="347"/>
        <v>0.99999999999999956</v>
      </c>
      <c r="E488" s="23">
        <f t="shared" ca="1" si="348"/>
        <v>0.57796874020479161</v>
      </c>
      <c r="F488" s="23">
        <f t="shared" ca="1" si="349"/>
        <v>3.2486709688289685E-2</v>
      </c>
      <c r="G488" s="23">
        <f t="shared" ca="1" si="349"/>
        <v>9.1548136354774934E-2</v>
      </c>
      <c r="H488" s="23">
        <f t="shared" ca="1" si="349"/>
        <v>2.8095269193418749E-3</v>
      </c>
      <c r="I488" s="23">
        <f t="shared" ca="1" si="349"/>
        <v>2.6641302506329829E-4</v>
      </c>
      <c r="J488" s="23">
        <f t="shared" ca="1" si="349"/>
        <v>6.7127850178193907E-2</v>
      </c>
      <c r="K488" s="23">
        <f t="shared" ca="1" si="349"/>
        <v>1.1061531557083152E-2</v>
      </c>
      <c r="L488" s="23">
        <f t="shared" ca="1" si="349"/>
        <v>3.5560526979171942E-3</v>
      </c>
      <c r="M488" s="23">
        <f t="shared" ca="1" si="349"/>
        <v>1.4740697452073436E-4</v>
      </c>
      <c r="N488" s="23">
        <f t="shared" ca="1" si="349"/>
        <v>2.2079464570013401E-3</v>
      </c>
      <c r="O488" s="23">
        <f t="shared" ca="1" si="349"/>
        <v>3.2432952090241413E-2</v>
      </c>
      <c r="P488" s="23">
        <f t="shared" ca="1" si="349"/>
        <v>0.12236113247430327</v>
      </c>
      <c r="Q488" s="23">
        <f t="shared" ca="1" si="349"/>
        <v>1.6707856598644755E-2</v>
      </c>
      <c r="R488" s="23">
        <f t="shared" ca="1" si="349"/>
        <v>2.0623225771358441E-2</v>
      </c>
      <c r="S488" s="23">
        <f t="shared" ca="1" si="349"/>
        <v>3.2917733806917866E-4</v>
      </c>
      <c r="T488" s="23">
        <f t="shared" ca="1" si="349"/>
        <v>2.5597880971630602E-4</v>
      </c>
      <c r="U488" s="23">
        <f t="shared" ca="1" si="349"/>
        <v>1.6074170606983566E-2</v>
      </c>
      <c r="V488" s="23">
        <f t="shared" ca="1" si="349"/>
        <v>2.0351922537051653E-3</v>
      </c>
    </row>
    <row r="490" spans="1:22" ht="12.75">
      <c r="A490" s="38" t="s">
        <v>208</v>
      </c>
      <c r="B490" s="18" t="str">
        <f>$B$5</f>
        <v>PRODUCTION</v>
      </c>
      <c r="C490" s="130" t="s">
        <v>599</v>
      </c>
      <c r="D490" s="24">
        <f t="shared" ref="D490:D497" ca="1" si="352">+D473</f>
        <v>862008088.64159274</v>
      </c>
      <c r="E490" s="24">
        <f ca="1">+E473</f>
        <v>478592482.64054954</v>
      </c>
      <c r="F490" s="24">
        <f t="shared" ref="E490:V497" ca="1" si="353">+F473</f>
        <v>22022373.709869202</v>
      </c>
      <c r="G490" s="24">
        <f t="shared" ca="1" si="353"/>
        <v>72548022.243189082</v>
      </c>
      <c r="H490" s="24">
        <f t="shared" ca="1" si="353"/>
        <v>1812743.4729040167</v>
      </c>
      <c r="I490" s="24">
        <f t="shared" ca="1" si="353"/>
        <v>233353.99902290484</v>
      </c>
      <c r="J490" s="24">
        <f t="shared" ca="1" si="353"/>
        <v>55188261.123935029</v>
      </c>
      <c r="K490" s="24">
        <f t="shared" ca="1" si="353"/>
        <v>9989180.1275241058</v>
      </c>
      <c r="L490" s="24">
        <f t="shared" ca="1" si="353"/>
        <v>3863744.3481434872</v>
      </c>
      <c r="M490" s="24">
        <f t="shared" ca="1" si="353"/>
        <v>83251.033823145481</v>
      </c>
      <c r="N490" s="24">
        <f t="shared" ca="1" si="353"/>
        <v>1752428.7775083492</v>
      </c>
      <c r="O490" s="24">
        <f t="shared" ca="1" si="353"/>
        <v>27901712.537018683</v>
      </c>
      <c r="P490" s="24">
        <f t="shared" ca="1" si="353"/>
        <v>151316673.21701503</v>
      </c>
      <c r="Q490" s="24">
        <f t="shared" ca="1" si="353"/>
        <v>19909136.740802266</v>
      </c>
      <c r="R490" s="24">
        <f t="shared" ca="1" si="353"/>
        <v>16265584.786348876</v>
      </c>
      <c r="S490" s="24">
        <f t="shared" ca="1" si="353"/>
        <v>338107.55097846268</v>
      </c>
      <c r="T490" s="24">
        <f t="shared" ca="1" si="353"/>
        <v>191032.33296066179</v>
      </c>
      <c r="U490" s="24">
        <f t="shared" ca="1" si="353"/>
        <v>0</v>
      </c>
      <c r="V490" s="24">
        <f t="shared" ca="1" si="353"/>
        <v>0</v>
      </c>
    </row>
    <row r="491" spans="1:22" ht="12.75">
      <c r="B491" s="18" t="str">
        <f>$B$6</f>
        <v>BULKTRAN</v>
      </c>
      <c r="C491" s="130" t="s">
        <v>319</v>
      </c>
      <c r="D491" s="24">
        <f t="shared" ca="1" si="352"/>
        <v>456883266.01155162</v>
      </c>
      <c r="E491" s="24">
        <f t="shared" ref="E491:S491" ca="1" si="354">+E474</f>
        <v>225052925.46168548</v>
      </c>
      <c r="F491" s="24">
        <f t="shared" ca="1" si="354"/>
        <v>11125170.270081067</v>
      </c>
      <c r="G491" s="24">
        <f t="shared" ca="1" si="354"/>
        <v>40750861.107062466</v>
      </c>
      <c r="H491" s="24">
        <f t="shared" ca="1" si="354"/>
        <v>1282692.4258852</v>
      </c>
      <c r="I491" s="24">
        <f t="shared" ca="1" si="354"/>
        <v>120286.79129873593</v>
      </c>
      <c r="J491" s="24">
        <f t="shared" ca="1" si="354"/>
        <v>30976993.676413916</v>
      </c>
      <c r="K491" s="24">
        <f t="shared" ca="1" si="354"/>
        <v>5771916.4040438095</v>
      </c>
      <c r="L491" s="24">
        <f t="shared" ca="1" si="354"/>
        <v>2608221.5499011842</v>
      </c>
      <c r="M491" s="24">
        <f t="shared" ca="1" si="354"/>
        <v>117288.80760559885</v>
      </c>
      <c r="N491" s="24">
        <f t="shared" ca="1" si="354"/>
        <v>1082105.7316919731</v>
      </c>
      <c r="O491" s="24">
        <f t="shared" ca="1" si="354"/>
        <v>17708475.927970316</v>
      </c>
      <c r="P491" s="24">
        <f t="shared" ca="1" si="354"/>
        <v>93589792.859944686</v>
      </c>
      <c r="Q491" s="24">
        <f t="shared" ca="1" si="354"/>
        <v>16900765.408578187</v>
      </c>
      <c r="R491" s="24">
        <f t="shared" ca="1" si="354"/>
        <v>9512985.6037170496</v>
      </c>
      <c r="S491" s="24">
        <f t="shared" ca="1" si="354"/>
        <v>159338.87256502928</v>
      </c>
      <c r="T491" s="24">
        <f t="shared" ca="1" si="353"/>
        <v>123445.11310672808</v>
      </c>
      <c r="U491" s="24">
        <f t="shared" ca="1" si="353"/>
        <v>0</v>
      </c>
      <c r="V491" s="24">
        <f t="shared" ca="1" si="353"/>
        <v>0</v>
      </c>
    </row>
    <row r="492" spans="1:22">
      <c r="B492" s="18" t="str">
        <f>$B$7</f>
        <v>SUBTRAN</v>
      </c>
      <c r="D492" s="24">
        <f t="shared" ca="1" si="352"/>
        <v>100363537.26885781</v>
      </c>
      <c r="E492" s="24">
        <f t="shared" ca="1" si="353"/>
        <v>48863737.688673921</v>
      </c>
      <c r="F492" s="24">
        <f t="shared" ca="1" si="353"/>
        <v>2358227.9022133341</v>
      </c>
      <c r="G492" s="24">
        <f t="shared" ca="1" si="353"/>
        <v>8579117.8017951343</v>
      </c>
      <c r="H492" s="24">
        <f t="shared" ca="1" si="353"/>
        <v>265000.87699416588</v>
      </c>
      <c r="I492" s="24">
        <f t="shared" ca="1" si="353"/>
        <v>33004.457727351801</v>
      </c>
      <c r="J492" s="24">
        <f t="shared" ca="1" si="353"/>
        <v>6481657.5892808223</v>
      </c>
      <c r="K492" s="24">
        <f t="shared" ca="1" si="353"/>
        <v>1204932.5859277607</v>
      </c>
      <c r="L492" s="24">
        <f t="shared" ca="1" si="353"/>
        <v>716949.24586357607</v>
      </c>
      <c r="M492" s="24">
        <f t="shared" ca="1" si="353"/>
        <v>0</v>
      </c>
      <c r="N492" s="24">
        <f t="shared" ca="1" si="353"/>
        <v>226328.35366788873</v>
      </c>
      <c r="O492" s="24">
        <f t="shared" ca="1" si="353"/>
        <v>3705124.3705084114</v>
      </c>
      <c r="P492" s="24">
        <f t="shared" ca="1" si="353"/>
        <v>25812427.360031597</v>
      </c>
      <c r="Q492" s="24">
        <f t="shared" ca="1" si="353"/>
        <v>0</v>
      </c>
      <c r="R492" s="24">
        <f t="shared" ca="1" si="353"/>
        <v>1950789.0376715055</v>
      </c>
      <c r="S492" s="24">
        <f t="shared" ca="1" si="353"/>
        <v>32519.706257106958</v>
      </c>
      <c r="T492" s="24">
        <f t="shared" ca="1" si="353"/>
        <v>26050.130624575391</v>
      </c>
      <c r="U492" s="24">
        <f t="shared" ca="1" si="353"/>
        <v>88576.013085825121</v>
      </c>
      <c r="V492" s="24">
        <f t="shared" ca="1" si="353"/>
        <v>19094.14853484085</v>
      </c>
    </row>
    <row r="493" spans="1:22">
      <c r="B493" s="18" t="str">
        <f>$B$8</f>
        <v>DISTPRI</v>
      </c>
      <c r="D493" s="24">
        <f t="shared" ca="1" si="352"/>
        <v>460499760.34536475</v>
      </c>
      <c r="E493" s="24">
        <f t="shared" ca="1" si="353"/>
        <v>307771630.39644057</v>
      </c>
      <c r="F493" s="24">
        <f t="shared" ca="1" si="353"/>
        <v>14507551.207678411</v>
      </c>
      <c r="G493" s="24">
        <f t="shared" ca="1" si="353"/>
        <v>52677808.812263444</v>
      </c>
      <c r="H493" s="24">
        <f t="shared" ca="1" si="353"/>
        <v>1628018.3977766612</v>
      </c>
      <c r="I493" s="24">
        <f t="shared" ca="1" si="353"/>
        <v>0</v>
      </c>
      <c r="J493" s="24">
        <f t="shared" ca="1" si="353"/>
        <v>39499149.315483458</v>
      </c>
      <c r="K493" s="24">
        <f t="shared" ca="1" si="353"/>
        <v>7356719.218065233</v>
      </c>
      <c r="L493" s="24">
        <f t="shared" ca="1" si="353"/>
        <v>0</v>
      </c>
      <c r="M493" s="24">
        <f t="shared" ca="1" si="353"/>
        <v>0</v>
      </c>
      <c r="N493" s="24">
        <f t="shared" ca="1" si="353"/>
        <v>1408120.3316216024</v>
      </c>
      <c r="O493" s="24">
        <f t="shared" ca="1" si="353"/>
        <v>22709794.58945309</v>
      </c>
      <c r="P493" s="24">
        <f t="shared" ca="1" si="353"/>
        <v>0</v>
      </c>
      <c r="Q493" s="24">
        <f t="shared" ca="1" si="353"/>
        <v>0</v>
      </c>
      <c r="R493" s="24">
        <f t="shared" ca="1" si="353"/>
        <v>11910808.726318348</v>
      </c>
      <c r="S493" s="24">
        <f t="shared" ca="1" si="353"/>
        <v>198718.91456714328</v>
      </c>
      <c r="T493" s="24">
        <f t="shared" ca="1" si="353"/>
        <v>160995.61770572857</v>
      </c>
      <c r="U493" s="24">
        <f t="shared" ca="1" si="353"/>
        <v>551548.61920729675</v>
      </c>
      <c r="V493" s="24">
        <f t="shared" ca="1" si="353"/>
        <v>118896.19878381991</v>
      </c>
    </row>
    <row r="494" spans="1:22">
      <c r="B494" s="18" t="str">
        <f>$B$9</f>
        <v>DISTSEC</v>
      </c>
      <c r="D494" s="24">
        <f t="shared" ca="1" si="352"/>
        <v>236966401.54369372</v>
      </c>
      <c r="E494" s="24">
        <f t="shared" ca="1" si="353"/>
        <v>177180122.41554815</v>
      </c>
      <c r="F494" s="24">
        <f t="shared" ca="1" si="353"/>
        <v>8541910.1706187446</v>
      </c>
      <c r="G494" s="24">
        <f t="shared" ca="1" si="353"/>
        <v>25774502.718431976</v>
      </c>
      <c r="H494" s="24">
        <f t="shared" ca="1" si="353"/>
        <v>0</v>
      </c>
      <c r="I494" s="24">
        <f t="shared" ca="1" si="353"/>
        <v>0</v>
      </c>
      <c r="J494" s="24">
        <f t="shared" ca="1" si="353"/>
        <v>16423613.452684717</v>
      </c>
      <c r="K494" s="24">
        <f t="shared" ca="1" si="353"/>
        <v>0</v>
      </c>
      <c r="L494" s="24">
        <f t="shared" ca="1" si="353"/>
        <v>0</v>
      </c>
      <c r="M494" s="24">
        <f t="shared" ca="1" si="353"/>
        <v>0</v>
      </c>
      <c r="N494" s="24">
        <f t="shared" ca="1" si="353"/>
        <v>444060.05321359838</v>
      </c>
      <c r="O494" s="24">
        <f t="shared" ca="1" si="353"/>
        <v>0</v>
      </c>
      <c r="P494" s="24">
        <f t="shared" ca="1" si="353"/>
        <v>0</v>
      </c>
      <c r="Q494" s="24">
        <f t="shared" ca="1" si="353"/>
        <v>0</v>
      </c>
      <c r="R494" s="24">
        <f t="shared" ca="1" si="353"/>
        <v>6057752.805781005</v>
      </c>
      <c r="S494" s="24">
        <f t="shared" ca="1" si="353"/>
        <v>0</v>
      </c>
      <c r="T494" s="24">
        <f t="shared" ca="1" si="353"/>
        <v>62861.49573622625</v>
      </c>
      <c r="U494" s="24">
        <f t="shared" ca="1" si="353"/>
        <v>2134389.5552284829</v>
      </c>
      <c r="V494" s="24">
        <f t="shared" ca="1" si="353"/>
        <v>347188.87645084964</v>
      </c>
    </row>
    <row r="495" spans="1:22">
      <c r="B495" s="18" t="str">
        <f>$B$10</f>
        <v>ENERGY</v>
      </c>
      <c r="D495" s="24">
        <f t="shared" ca="1" si="352"/>
        <v>7283608.0755001698</v>
      </c>
      <c r="E495" s="24">
        <f t="shared" ca="1" si="353"/>
        <v>2733007.0537101305</v>
      </c>
      <c r="F495" s="24">
        <f t="shared" ca="1" si="353"/>
        <v>177116.5172109938</v>
      </c>
      <c r="G495" s="24">
        <f t="shared" ca="1" si="353"/>
        <v>594245.11533416423</v>
      </c>
      <c r="H495" s="24">
        <f t="shared" ca="1" si="353"/>
        <v>18886.458840433235</v>
      </c>
      <c r="I495" s="24">
        <f t="shared" ca="1" si="353"/>
        <v>1741.110718418551</v>
      </c>
      <c r="J495" s="24">
        <f t="shared" ca="1" si="353"/>
        <v>541781.5633060527</v>
      </c>
      <c r="K495" s="24">
        <f t="shared" ca="1" si="353"/>
        <v>100435.87705715296</v>
      </c>
      <c r="L495" s="24">
        <f t="shared" ca="1" si="353"/>
        <v>45635.491785405153</v>
      </c>
      <c r="M495" s="24">
        <f t="shared" ca="1" si="353"/>
        <v>2114.4811827903754</v>
      </c>
      <c r="N495" s="24">
        <f t="shared" ca="1" si="353"/>
        <v>20762.096179895729</v>
      </c>
      <c r="O495" s="24">
        <f t="shared" ca="1" si="353"/>
        <v>364551.3056459605</v>
      </c>
      <c r="P495" s="24">
        <f t="shared" ca="1" si="353"/>
        <v>2069770.9594606056</v>
      </c>
      <c r="Q495" s="24">
        <f t="shared" ca="1" si="353"/>
        <v>392683.99330089655</v>
      </c>
      <c r="R495" s="24">
        <f t="shared" ca="1" si="353"/>
        <v>146784.95667568376</v>
      </c>
      <c r="S495" s="24">
        <f t="shared" ca="1" si="353"/>
        <v>2389.4250967839725</v>
      </c>
      <c r="T495" s="24">
        <f t="shared" ca="1" si="353"/>
        <v>2665.2114891870724</v>
      </c>
      <c r="U495" s="24">
        <f t="shared" ca="1" si="353"/>
        <v>57631.629518916052</v>
      </c>
      <c r="V495" s="24">
        <f t="shared" ca="1" si="353"/>
        <v>11404.828986699522</v>
      </c>
    </row>
    <row r="496" spans="1:22">
      <c r="B496" s="18" t="str">
        <f>$B$11</f>
        <v>CUSTOMER</v>
      </c>
      <c r="D496" s="24">
        <f t="shared" ca="1" si="352"/>
        <v>114072303.8034389</v>
      </c>
      <c r="E496" s="24">
        <f ca="1">+E479</f>
        <v>53344618.684604242</v>
      </c>
      <c r="F496" s="24">
        <f t="shared" ca="1" si="353"/>
        <v>13975406.866747569</v>
      </c>
      <c r="G496" s="24">
        <f t="shared" ca="1" si="353"/>
        <v>3967217.4293927909</v>
      </c>
      <c r="H496" s="24">
        <f t="shared" ca="1" si="353"/>
        <v>1280595.850264559</v>
      </c>
      <c r="I496" s="24">
        <f t="shared" ca="1" si="353"/>
        <v>207866.4959865495</v>
      </c>
      <c r="J496" s="24">
        <f t="shared" ca="1" si="353"/>
        <v>1125838.5190011342</v>
      </c>
      <c r="K496" s="24">
        <f t="shared" ca="1" si="353"/>
        <v>333374.77054278023</v>
      </c>
      <c r="L496" s="24">
        <f t="shared" ca="1" si="353"/>
        <v>724168.99629460054</v>
      </c>
      <c r="M496" s="24">
        <f t="shared" ca="1" si="353"/>
        <v>127253.8316453736</v>
      </c>
      <c r="N496" s="24">
        <f t="shared" ca="1" si="353"/>
        <v>7748.763008238122</v>
      </c>
      <c r="O496" s="24">
        <f t="shared" ca="1" si="353"/>
        <v>197784.27190018902</v>
      </c>
      <c r="P496" s="24">
        <f t="shared" ca="1" si="353"/>
        <v>1064967.6900288474</v>
      </c>
      <c r="Q496" s="24">
        <f t="shared" ca="1" si="353"/>
        <v>190882.85679714812</v>
      </c>
      <c r="R496" s="24">
        <f t="shared" ca="1" si="353"/>
        <v>311660.64058924629</v>
      </c>
      <c r="S496" s="24">
        <f t="shared" ca="1" si="353"/>
        <v>5649.7484952524665</v>
      </c>
      <c r="T496" s="24">
        <f t="shared" ca="1" si="353"/>
        <v>5850.3761077009094</v>
      </c>
      <c r="U496" s="24">
        <f t="shared" ca="1" si="353"/>
        <v>33143085.161020651</v>
      </c>
      <c r="V496" s="24">
        <f t="shared" ca="1" si="353"/>
        <v>4058332.8510120395</v>
      </c>
    </row>
    <row r="497" spans="1:22">
      <c r="B497" s="18" t="str">
        <f>$B$12</f>
        <v>TOTAL</v>
      </c>
      <c r="D497" s="24">
        <f t="shared" ca="1" si="352"/>
        <v>2238076965.6900001</v>
      </c>
      <c r="E497" s="24">
        <f t="shared" ca="1" si="353"/>
        <v>1293538524.341212</v>
      </c>
      <c r="F497" s="24">
        <f t="shared" ca="1" si="353"/>
        <v>72707756.644419312</v>
      </c>
      <c r="G497" s="24">
        <f t="shared" ca="1" si="353"/>
        <v>204891775.22746906</v>
      </c>
      <c r="H497" s="24">
        <f t="shared" ca="1" si="353"/>
        <v>6287937.4826650368</v>
      </c>
      <c r="I497" s="24">
        <f t="shared" ca="1" si="353"/>
        <v>596252.85475396062</v>
      </c>
      <c r="J497" s="24">
        <f t="shared" ca="1" si="353"/>
        <v>150237295.24010515</v>
      </c>
      <c r="K497" s="24">
        <f t="shared" ca="1" si="353"/>
        <v>24756558.983160842</v>
      </c>
      <c r="L497" s="24">
        <f t="shared" ca="1" si="353"/>
        <v>7958719.6319882525</v>
      </c>
      <c r="M497" s="24">
        <f t="shared" ca="1" si="353"/>
        <v>329908.15425690834</v>
      </c>
      <c r="N497" s="24">
        <f t="shared" ca="1" si="353"/>
        <v>4941554.1068915455</v>
      </c>
      <c r="O497" s="24">
        <f t="shared" ca="1" si="353"/>
        <v>72587443.002496645</v>
      </c>
      <c r="P497" s="24">
        <f t="shared" ca="1" si="353"/>
        <v>273853632.0864808</v>
      </c>
      <c r="Q497" s="24">
        <f t="shared" ca="1" si="353"/>
        <v>37393468.999478497</v>
      </c>
      <c r="R497" s="24">
        <f t="shared" ca="1" si="353"/>
        <v>46156366.557101712</v>
      </c>
      <c r="S497" s="24">
        <f t="shared" ca="1" si="353"/>
        <v>736724.21795977873</v>
      </c>
      <c r="T497" s="24">
        <f t="shared" ca="1" si="353"/>
        <v>572900.27773080813</v>
      </c>
      <c r="U497" s="24">
        <f t="shared" ca="1" si="353"/>
        <v>35975230.978061169</v>
      </c>
      <c r="V497" s="24">
        <f t="shared" ca="1" si="353"/>
        <v>4554916.9037682489</v>
      </c>
    </row>
    <row r="498" spans="1:22">
      <c r="A498" s="131" t="s">
        <v>74</v>
      </c>
      <c r="B498" s="18" t="str">
        <f>$B$5</f>
        <v>PRODUCTION</v>
      </c>
      <c r="C498" s="22"/>
      <c r="D498" s="23">
        <f t="shared" ref="D498:D505" ca="1" si="355">SUM(E498:V498)</f>
        <v>0.38515569475772493</v>
      </c>
      <c r="E498" s="23">
        <f ca="1">E490/$D497</f>
        <v>0.21384094022566347</v>
      </c>
      <c r="F498" s="23">
        <f t="shared" ref="F498:V498" ca="1" si="356">F490/$D497</f>
        <v>9.8398643332981602E-3</v>
      </c>
      <c r="G498" s="23">
        <f t="shared" ca="1" si="356"/>
        <v>3.2415338415684239E-2</v>
      </c>
      <c r="H498" s="23">
        <f t="shared" ca="1" si="356"/>
        <v>8.0995582399247257E-4</v>
      </c>
      <c r="I498" s="23">
        <f ca="1">I490/$D497</f>
        <v>1.0426540400542557E-4</v>
      </c>
      <c r="J498" s="23">
        <f t="shared" ca="1" si="356"/>
        <v>2.4658786078395865E-2</v>
      </c>
      <c r="K498" s="23">
        <f t="shared" ca="1" si="356"/>
        <v>4.4632871347408901E-3</v>
      </c>
      <c r="L498" s="23">
        <f t="shared" ca="1" si="356"/>
        <v>1.726367952208602E-3</v>
      </c>
      <c r="M498" s="23">
        <f ca="1">M490/$D497</f>
        <v>3.7197574122514215E-5</v>
      </c>
      <c r="N498" s="23">
        <f ca="1">N490/$D497</f>
        <v>7.8300648475155307E-4</v>
      </c>
      <c r="O498" s="23">
        <f t="shared" ca="1" si="356"/>
        <v>1.2466824405395984E-2</v>
      </c>
      <c r="P498" s="23">
        <f t="shared" ca="1" si="356"/>
        <v>6.7610129381928577E-2</v>
      </c>
      <c r="Q498" s="23">
        <f ca="1">Q490/$D497</f>
        <v>8.8956443616604007E-3</v>
      </c>
      <c r="R498" s="23">
        <f t="shared" ca="1" si="356"/>
        <v>7.2676610481687293E-3</v>
      </c>
      <c r="S498" s="23">
        <f t="shared" ca="1" si="356"/>
        <v>1.5107056466854971E-4</v>
      </c>
      <c r="T498" s="23">
        <f t="shared" ca="1" si="356"/>
        <v>8.535556903949746E-5</v>
      </c>
      <c r="U498" s="23">
        <f ca="1">U490/$D497</f>
        <v>0</v>
      </c>
      <c r="V498" s="23">
        <f t="shared" ca="1" si="356"/>
        <v>0</v>
      </c>
    </row>
    <row r="499" spans="1:22">
      <c r="A499" s="18" t="str">
        <f t="shared" ref="A499:A505" si="357">A498</f>
        <v>RB_GUP</v>
      </c>
      <c r="B499" s="18" t="str">
        <f>$B$6</f>
        <v>BULKTRAN</v>
      </c>
      <c r="C499" s="22"/>
      <c r="D499" s="23">
        <f t="shared" ca="1" si="355"/>
        <v>0.20414099828362878</v>
      </c>
      <c r="E499" s="23">
        <f t="shared" ref="E499:V499" ca="1" si="358">E491/$D497</f>
        <v>0.10055638340940681</v>
      </c>
      <c r="F499" s="23">
        <f t="shared" ca="1" si="358"/>
        <v>4.9708613424074861E-3</v>
      </c>
      <c r="G499" s="23">
        <f t="shared" ca="1" si="358"/>
        <v>1.82079802132716E-2</v>
      </c>
      <c r="H499" s="23">
        <f t="shared" ca="1" si="358"/>
        <v>5.7312257154201371E-4</v>
      </c>
      <c r="I499" s="23">
        <f ca="1">I491/$D497</f>
        <v>5.3745600863038891E-5</v>
      </c>
      <c r="J499" s="23">
        <f t="shared" ca="1" si="358"/>
        <v>1.3840897409380958E-2</v>
      </c>
      <c r="K499" s="23">
        <f t="shared" ca="1" si="358"/>
        <v>2.5789624273552742E-3</v>
      </c>
      <c r="L499" s="23">
        <f t="shared" ca="1" si="358"/>
        <v>1.1653851006402135E-3</v>
      </c>
      <c r="M499" s="23">
        <f ca="1">M491/$D497</f>
        <v>5.2406065297865509E-5</v>
      </c>
      <c r="N499" s="23">
        <f ca="1">N491/$D497</f>
        <v>4.834979977368023E-4</v>
      </c>
      <c r="O499" s="23">
        <f t="shared" ca="1" si="358"/>
        <v>7.9123623536828565E-3</v>
      </c>
      <c r="P499" s="23">
        <f t="shared" ca="1" si="358"/>
        <v>4.1817057364285468E-2</v>
      </c>
      <c r="Q499" s="23">
        <f ca="1">Q491/$D497</f>
        <v>7.551467473044509E-3</v>
      </c>
      <c r="R499" s="23">
        <f t="shared" ca="1" si="358"/>
        <v>4.2505176316776899E-3</v>
      </c>
      <c r="S499" s="23">
        <f t="shared" ca="1" si="358"/>
        <v>7.1194545588786331E-5</v>
      </c>
      <c r="T499" s="23">
        <f t="shared" ca="1" si="358"/>
        <v>5.5156777447405565E-5</v>
      </c>
      <c r="U499" s="23">
        <f ca="1">U491/$D497</f>
        <v>0</v>
      </c>
      <c r="V499" s="23">
        <f t="shared" ca="1" si="358"/>
        <v>0</v>
      </c>
    </row>
    <row r="500" spans="1:22">
      <c r="A500" s="18" t="str">
        <f t="shared" si="357"/>
        <v>RB_GUP</v>
      </c>
      <c r="B500" s="18" t="str">
        <f>$B$7</f>
        <v>SUBTRAN</v>
      </c>
      <c r="C500" s="22"/>
      <c r="D500" s="23">
        <f t="shared" ca="1" si="355"/>
        <v>4.4843648724973893E-2</v>
      </c>
      <c r="E500" s="23">
        <f t="shared" ref="E500:V500" ca="1" si="359">E492/$D497</f>
        <v>2.1832912110602599E-2</v>
      </c>
      <c r="F500" s="23">
        <f t="shared" ca="1" si="359"/>
        <v>1.0536848992975948E-3</v>
      </c>
      <c r="G500" s="23">
        <f t="shared" ca="1" si="359"/>
        <v>3.8332541433177161E-3</v>
      </c>
      <c r="H500" s="23">
        <f t="shared" ca="1" si="359"/>
        <v>1.1840561386255365E-4</v>
      </c>
      <c r="I500" s="23">
        <f ca="1">I492/$D497</f>
        <v>1.4746792998325914E-5</v>
      </c>
      <c r="J500" s="23">
        <f t="shared" ca="1" si="359"/>
        <v>2.8960834183298628E-3</v>
      </c>
      <c r="K500" s="23">
        <f t="shared" ca="1" si="359"/>
        <v>5.3837852960355161E-4</v>
      </c>
      <c r="L500" s="23">
        <f t="shared" ca="1" si="359"/>
        <v>3.2034164010197043E-4</v>
      </c>
      <c r="M500" s="23">
        <f ca="1">M492/$D497</f>
        <v>0</v>
      </c>
      <c r="N500" s="23">
        <f ca="1">N492/$D497</f>
        <v>1.011262602392727E-4</v>
      </c>
      <c r="O500" s="23">
        <f t="shared" ca="1" si="359"/>
        <v>1.6554946176152259E-3</v>
      </c>
      <c r="P500" s="23">
        <f t="shared" ca="1" si="359"/>
        <v>1.1533306385678123E-2</v>
      </c>
      <c r="Q500" s="23">
        <f ca="1">Q492/$D497</f>
        <v>0</v>
      </c>
      <c r="R500" s="23">
        <f t="shared" ca="1" si="359"/>
        <v>8.7163626076196016E-4</v>
      </c>
      <c r="S500" s="23">
        <f t="shared" ca="1" si="359"/>
        <v>1.4530200147554407E-5</v>
      </c>
      <c r="T500" s="23">
        <f t="shared" ca="1" si="359"/>
        <v>1.1639515094398966E-5</v>
      </c>
      <c r="U500" s="23">
        <f ca="1">U492/$D497</f>
        <v>3.9576839601008586E-5</v>
      </c>
      <c r="V500" s="23">
        <f t="shared" ca="1" si="359"/>
        <v>8.5314977221769108E-6</v>
      </c>
    </row>
    <row r="501" spans="1:22">
      <c r="A501" s="18" t="str">
        <f t="shared" si="357"/>
        <v>RB_GUP</v>
      </c>
      <c r="B501" s="18" t="str">
        <f>$B$8</f>
        <v>DISTPRI</v>
      </c>
      <c r="C501" s="22"/>
      <c r="D501" s="23">
        <f t="shared" ca="1" si="355"/>
        <v>0.20575689192323757</v>
      </c>
      <c r="E501" s="23">
        <f t="shared" ref="E501:V501" ca="1" si="360">E493/$D497</f>
        <v>0.13751610651225055</v>
      </c>
      <c r="F501" s="23">
        <f t="shared" ca="1" si="360"/>
        <v>6.4821502701117905E-3</v>
      </c>
      <c r="G501" s="23">
        <f t="shared" ca="1" si="360"/>
        <v>2.3537085462127016E-2</v>
      </c>
      <c r="H501" s="23">
        <f t="shared" ca="1" si="360"/>
        <v>7.2741841443989058E-4</v>
      </c>
      <c r="I501" s="23">
        <f ca="1">I493/$D497</f>
        <v>0</v>
      </c>
      <c r="J501" s="23">
        <f t="shared" ca="1" si="360"/>
        <v>1.7648700165816617E-2</v>
      </c>
      <c r="K501" s="23">
        <f t="shared" ca="1" si="360"/>
        <v>3.2870715935352803E-3</v>
      </c>
      <c r="L501" s="23">
        <f t="shared" ca="1" si="360"/>
        <v>0</v>
      </c>
      <c r="M501" s="23">
        <f ca="1">M493/$D497</f>
        <v>0</v>
      </c>
      <c r="N501" s="23">
        <f ca="1">N493/$D497</f>
        <v>6.2916528484420475E-4</v>
      </c>
      <c r="O501" s="23">
        <f t="shared" ca="1" si="360"/>
        <v>1.014701234032479E-2</v>
      </c>
      <c r="P501" s="23">
        <f t="shared" ca="1" si="360"/>
        <v>0</v>
      </c>
      <c r="Q501" s="23">
        <f ca="1">Q493/$D497</f>
        <v>0</v>
      </c>
      <c r="R501" s="23">
        <f t="shared" ca="1" si="360"/>
        <v>5.3218941568643693E-3</v>
      </c>
      <c r="S501" s="23">
        <f t="shared" ca="1" si="360"/>
        <v>8.8790027158819432E-5</v>
      </c>
      <c r="T501" s="23">
        <f t="shared" ca="1" si="360"/>
        <v>7.1934799461239064E-5</v>
      </c>
      <c r="U501" s="23">
        <f ca="1">U493/$D497</f>
        <v>2.4643862908318439E-4</v>
      </c>
      <c r="V501" s="23">
        <f t="shared" ca="1" si="360"/>
        <v>5.3124267219811255E-5</v>
      </c>
    </row>
    <row r="502" spans="1:22">
      <c r="A502" s="18" t="str">
        <f t="shared" si="357"/>
        <v>RB_GUP</v>
      </c>
      <c r="B502" s="18" t="str">
        <f>$B$9</f>
        <v>DISTSEC</v>
      </c>
      <c r="C502" s="22"/>
      <c r="D502" s="23">
        <f t="shared" ca="1" si="355"/>
        <v>0.10587946937322457</v>
      </c>
      <c r="E502" s="23">
        <f t="shared" ref="E502:V502" ca="1" si="361">E494/$D497</f>
        <v>7.9166232945399817E-2</v>
      </c>
      <c r="F502" s="23">
        <f t="shared" ca="1" si="361"/>
        <v>3.8166293213179425E-3</v>
      </c>
      <c r="G502" s="23">
        <f t="shared" ca="1" si="361"/>
        <v>1.1516361194703456E-2</v>
      </c>
      <c r="H502" s="23">
        <f t="shared" ca="1" si="361"/>
        <v>0</v>
      </c>
      <c r="I502" s="23">
        <f ca="1">I494/$D497</f>
        <v>0</v>
      </c>
      <c r="J502" s="23">
        <f t="shared" ca="1" si="361"/>
        <v>7.3382701776841305E-3</v>
      </c>
      <c r="K502" s="23">
        <f t="shared" ca="1" si="361"/>
        <v>0</v>
      </c>
      <c r="L502" s="23">
        <f t="shared" ca="1" si="361"/>
        <v>0</v>
      </c>
      <c r="M502" s="23">
        <f ca="1">M494/$D497</f>
        <v>0</v>
      </c>
      <c r="N502" s="23">
        <f ca="1">N494/$D497</f>
        <v>1.9841143089406423E-4</v>
      </c>
      <c r="O502" s="23">
        <f t="shared" ca="1" si="361"/>
        <v>0</v>
      </c>
      <c r="P502" s="23">
        <f t="shared" ca="1" si="361"/>
        <v>0</v>
      </c>
      <c r="Q502" s="23">
        <f ca="1">Q494/$D497</f>
        <v>0</v>
      </c>
      <c r="R502" s="23">
        <f t="shared" ca="1" si="361"/>
        <v>2.7066776070024012E-3</v>
      </c>
      <c r="S502" s="23">
        <f t="shared" ca="1" si="361"/>
        <v>0</v>
      </c>
      <c r="T502" s="23">
        <f t="shared" ca="1" si="361"/>
        <v>2.8087280598433764E-5</v>
      </c>
      <c r="U502" s="23">
        <f ca="1">U494/$D497</f>
        <v>9.5367120431912836E-4</v>
      </c>
      <c r="V502" s="23">
        <f t="shared" ca="1" si="361"/>
        <v>1.5512821130519574E-4</v>
      </c>
    </row>
    <row r="503" spans="1:22">
      <c r="A503" s="18" t="str">
        <f t="shared" si="357"/>
        <v>RB_GUP</v>
      </c>
      <c r="B503" s="18" t="str">
        <f>$B$10</f>
        <v>ENERGY</v>
      </c>
      <c r="C503" s="22"/>
      <c r="D503" s="23">
        <f t="shared" ca="1" si="355"/>
        <v>3.2544046461130665E-3</v>
      </c>
      <c r="E503" s="23">
        <f t="shared" ref="E503:V503" ca="1" si="362">E495/$D497</f>
        <v>1.2211407809505528E-3</v>
      </c>
      <c r="F503" s="23">
        <f t="shared" ca="1" si="362"/>
        <v>7.9137813366659044E-5</v>
      </c>
      <c r="G503" s="23">
        <f t="shared" ca="1" si="362"/>
        <v>2.6551594267936992E-4</v>
      </c>
      <c r="H503" s="23">
        <f t="shared" ca="1" si="362"/>
        <v>8.4386994415138586E-6</v>
      </c>
      <c r="I503" s="23">
        <f ca="1">I495/$D497</f>
        <v>7.7794943833925118E-7</v>
      </c>
      <c r="J503" s="23">
        <f t="shared" ca="1" si="362"/>
        <v>2.4207458975344988E-4</v>
      </c>
      <c r="K503" s="23">
        <f t="shared" ca="1" si="362"/>
        <v>4.4875971021929774E-5</v>
      </c>
      <c r="L503" s="23">
        <f t="shared" ca="1" si="362"/>
        <v>2.0390492590292001E-5</v>
      </c>
      <c r="M503" s="23">
        <f ca="1">M495/$D497</f>
        <v>9.4477590145720485E-7</v>
      </c>
      <c r="N503" s="23">
        <f ca="1">N495/$D497</f>
        <v>9.2767570097817276E-6</v>
      </c>
      <c r="O503" s="23">
        <f t="shared" ca="1" si="362"/>
        <v>1.6288595577121682E-4</v>
      </c>
      <c r="P503" s="23">
        <f t="shared" ca="1" si="362"/>
        <v>9.247988300627965E-4</v>
      </c>
      <c r="Q503" s="23">
        <f ca="1">Q495/$D497</f>
        <v>1.7545598266761658E-4</v>
      </c>
      <c r="R503" s="23">
        <f t="shared" ca="1" si="362"/>
        <v>6.5585303332242601E-5</v>
      </c>
      <c r="S503" s="23">
        <f t="shared" ca="1" si="362"/>
        <v>1.0676241851438348E-6</v>
      </c>
      <c r="T503" s="23">
        <f t="shared" ca="1" si="362"/>
        <v>1.190848898427131E-6</v>
      </c>
      <c r="U503" s="23">
        <f ca="1">U495/$D497</f>
        <v>2.5750512785045439E-5</v>
      </c>
      <c r="V503" s="23">
        <f t="shared" ca="1" si="362"/>
        <v>5.0958162572319799E-6</v>
      </c>
    </row>
    <row r="504" spans="1:22">
      <c r="A504" s="18" t="str">
        <f t="shared" si="357"/>
        <v>RB_GUP</v>
      </c>
      <c r="B504" s="18" t="str">
        <f>$B$11</f>
        <v>CUSTOMER</v>
      </c>
      <c r="C504" s="22"/>
      <c r="D504" s="23">
        <f t="shared" ca="1" si="355"/>
        <v>5.0968892291097044E-2</v>
      </c>
      <c r="E504" s="23">
        <f t="shared" ref="E504:V504" ca="1" si="363">E496/$D497</f>
        <v>2.3835024220517847E-2</v>
      </c>
      <c r="F504" s="23">
        <f t="shared" ca="1" si="363"/>
        <v>6.2443817084900585E-3</v>
      </c>
      <c r="G504" s="23">
        <f t="shared" ca="1" si="363"/>
        <v>1.7726009829915283E-3</v>
      </c>
      <c r="H504" s="23">
        <f t="shared" ca="1" si="363"/>
        <v>5.7218579606343025E-4</v>
      </c>
      <c r="I504" s="23">
        <f ca="1">I496/$D497</f>
        <v>9.2877277758168691E-5</v>
      </c>
      <c r="J504" s="23">
        <f t="shared" ca="1" si="363"/>
        <v>5.0303833883301582E-4</v>
      </c>
      <c r="K504" s="23">
        <f t="shared" ca="1" si="363"/>
        <v>1.4895590082622591E-4</v>
      </c>
      <c r="L504" s="23">
        <f t="shared" ca="1" si="363"/>
        <v>3.2356751237611661E-4</v>
      </c>
      <c r="M504" s="23">
        <f ca="1">M496/$D497</f>
        <v>5.685855919889743E-5</v>
      </c>
      <c r="N504" s="23">
        <f ca="1">N496/$D497</f>
        <v>3.4622415256613729E-6</v>
      </c>
      <c r="O504" s="23">
        <f t="shared" ca="1" si="363"/>
        <v>8.8372417451341778E-5</v>
      </c>
      <c r="P504" s="23">
        <f t="shared" ca="1" si="363"/>
        <v>4.7584051234829514E-4</v>
      </c>
      <c r="Q504" s="23">
        <f ca="1">Q496/$D497</f>
        <v>8.5288781272228878E-5</v>
      </c>
      <c r="R504" s="23">
        <f t="shared" ca="1" si="363"/>
        <v>1.3925376355104982E-4</v>
      </c>
      <c r="S504" s="23">
        <f t="shared" ca="1" si="363"/>
        <v>2.5243763203249121E-6</v>
      </c>
      <c r="T504" s="23">
        <f t="shared" ca="1" si="363"/>
        <v>2.6140191769040598E-6</v>
      </c>
      <c r="U504" s="23">
        <f ca="1">U496/$D497</f>
        <v>1.4808733421195201E-2</v>
      </c>
      <c r="V504" s="23">
        <f t="shared" ca="1" si="363"/>
        <v>1.8133124612007495E-3</v>
      </c>
    </row>
    <row r="505" spans="1:22">
      <c r="A505" s="18" t="str">
        <f t="shared" si="357"/>
        <v>RB_GUP</v>
      </c>
      <c r="B505" s="18" t="str">
        <f>$B$12</f>
        <v>TOTAL</v>
      </c>
      <c r="C505" s="22"/>
      <c r="D505" s="23">
        <f t="shared" ca="1" si="355"/>
        <v>0.99999999999999978</v>
      </c>
      <c r="E505" s="23">
        <f t="shared" ref="E505:V505" ca="1" si="364">SUM(E498:E504)</f>
        <v>0.57796874020479172</v>
      </c>
      <c r="F505" s="23">
        <f t="shared" ca="1" si="364"/>
        <v>3.2486709688289692E-2</v>
      </c>
      <c r="G505" s="23">
        <f t="shared" ca="1" si="364"/>
        <v>9.1548136354774934E-2</v>
      </c>
      <c r="H505" s="23">
        <f t="shared" ca="1" si="364"/>
        <v>2.8095269193418745E-3</v>
      </c>
      <c r="I505" s="23">
        <f t="shared" ca="1" si="364"/>
        <v>2.6641302506329835E-4</v>
      </c>
      <c r="J505" s="23">
        <f t="shared" ca="1" si="364"/>
        <v>6.7127850178193893E-2</v>
      </c>
      <c r="K505" s="23">
        <f t="shared" ca="1" si="364"/>
        <v>1.1061531557083152E-2</v>
      </c>
      <c r="L505" s="23">
        <f t="shared" ca="1" si="364"/>
        <v>3.5560526979171946E-3</v>
      </c>
      <c r="M505" s="23">
        <f t="shared" ca="1" si="364"/>
        <v>1.4740697452073436E-4</v>
      </c>
      <c r="N505" s="23">
        <f t="shared" ca="1" si="364"/>
        <v>2.2079464570013401E-3</v>
      </c>
      <c r="O505" s="23">
        <f t="shared" ca="1" si="364"/>
        <v>3.2432952090241413E-2</v>
      </c>
      <c r="P505" s="23">
        <f t="shared" ca="1" si="364"/>
        <v>0.12236113247430326</v>
      </c>
      <c r="Q505" s="23">
        <f t="shared" ca="1" si="364"/>
        <v>1.6707856598644755E-2</v>
      </c>
      <c r="R505" s="23">
        <f t="shared" ca="1" si="364"/>
        <v>2.0623225771358444E-2</v>
      </c>
      <c r="S505" s="23">
        <f t="shared" ca="1" si="364"/>
        <v>3.2917733806917866E-4</v>
      </c>
      <c r="T505" s="23">
        <f t="shared" ca="1" si="364"/>
        <v>2.5597880971630596E-4</v>
      </c>
      <c r="U505" s="23">
        <f t="shared" ca="1" si="364"/>
        <v>1.6074170606983566E-2</v>
      </c>
      <c r="V505" s="23">
        <f t="shared" ca="1" si="364"/>
        <v>2.0351922537051653E-3</v>
      </c>
    </row>
    <row r="507" spans="1:22">
      <c r="A507" s="38" t="s">
        <v>142</v>
      </c>
      <c r="B507" s="18" t="str">
        <f>$B$5</f>
        <v>PRODUCTION</v>
      </c>
      <c r="D507" s="24">
        <f ca="1">COSS!H305</f>
        <v>524214321.72073072</v>
      </c>
      <c r="E507" s="24">
        <f ca="1">COSS!I305</f>
        <v>291047191.98565412</v>
      </c>
      <c r="F507" s="24">
        <f ca="1">COSS!J305</f>
        <v>13392500.429076033</v>
      </c>
      <c r="G507" s="24">
        <f ca="1">COSS!K305</f>
        <v>44118741.776918918</v>
      </c>
      <c r="H507" s="24">
        <f ca="1">COSS!L305</f>
        <v>1102386.511940452</v>
      </c>
      <c r="I507" s="24">
        <f ca="1">COSS!M305</f>
        <v>141909.9309281235</v>
      </c>
      <c r="J507" s="24">
        <f ca="1">COSS!O305</f>
        <v>33561723.205661178</v>
      </c>
      <c r="K507" s="24">
        <f ca="1">COSS!P305</f>
        <v>6074735.6713882107</v>
      </c>
      <c r="L507" s="24">
        <f ca="1">COSS!Q305</f>
        <v>2349664.8691036617</v>
      </c>
      <c r="M507" s="24">
        <f ca="1">COSS!R305</f>
        <v>50627.580881430833</v>
      </c>
      <c r="N507" s="24">
        <f ca="1">COSS!T305</f>
        <v>1065707.242275526</v>
      </c>
      <c r="O507" s="24">
        <f ca="1">COSS!U305</f>
        <v>16967911.908447862</v>
      </c>
      <c r="P507" s="24">
        <f ca="1">COSS!V305</f>
        <v>92020444.193854675</v>
      </c>
      <c r="Q507" s="24">
        <f ca="1">COSS!W305</f>
        <v>12107374.339226548</v>
      </c>
      <c r="R507" s="24">
        <f ca="1">COSS!Y305</f>
        <v>9891615.4134977534</v>
      </c>
      <c r="S507" s="24">
        <f ca="1">COSS!Z305</f>
        <v>205613.87165651732</v>
      </c>
      <c r="T507" s="24">
        <f ca="1">COSS!AB305</f>
        <v>116172.79021999909</v>
      </c>
      <c r="U507" s="24">
        <f ca="1">COSS!AC305</f>
        <v>0</v>
      </c>
      <c r="V507" s="24">
        <f ca="1">COSS!AD305</f>
        <v>0</v>
      </c>
    </row>
    <row r="508" spans="1:22">
      <c r="B508" s="18" t="str">
        <f>$B$6</f>
        <v>BULKTRAN</v>
      </c>
      <c r="D508" s="24">
        <f ca="1">COSS!H306</f>
        <v>307000763.85621554</v>
      </c>
      <c r="E508" s="24">
        <f ca="1">COSS!I306</f>
        <v>151223354.33284724</v>
      </c>
      <c r="F508" s="24">
        <f ca="1">COSS!J306</f>
        <v>7475510.7595886271</v>
      </c>
      <c r="G508" s="24">
        <f ca="1">COSS!K306</f>
        <v>27382367.484981187</v>
      </c>
      <c r="H508" s="24">
        <f ca="1">COSS!L306</f>
        <v>861899.71013160748</v>
      </c>
      <c r="I508" s="24">
        <f ca="1">COSS!M306</f>
        <v>80826.196881527809</v>
      </c>
      <c r="J508" s="24">
        <f ca="1">COSS!O306</f>
        <v>20814858.910564221</v>
      </c>
      <c r="K508" s="24">
        <f ca="1">COSS!P306</f>
        <v>3878414.6340585565</v>
      </c>
      <c r="L508" s="24">
        <f ca="1">COSS!Q306</f>
        <v>1752583.3570487141</v>
      </c>
      <c r="M508" s="24">
        <f ca="1">COSS!R306</f>
        <v>78811.714513074636</v>
      </c>
      <c r="N508" s="24">
        <f ca="1">COSS!T306</f>
        <v>727116.33565109677</v>
      </c>
      <c r="O508" s="24">
        <f ca="1">COSS!U306</f>
        <v>11899134.945508897</v>
      </c>
      <c r="P508" s="24">
        <f ca="1">COSS!V306</f>
        <v>62887262.534193039</v>
      </c>
      <c r="Q508" s="24">
        <f ca="1">COSS!W306</f>
        <v>11356397.303588314</v>
      </c>
      <c r="R508" s="24">
        <f ca="1">COSS!Y306</f>
        <v>6392210.1424053367</v>
      </c>
      <c r="S508" s="24">
        <f ca="1">COSS!Z306</f>
        <v>107067.07649085876</v>
      </c>
      <c r="T508" s="24">
        <f ca="1">COSS!AB306</f>
        <v>82948.417763070916</v>
      </c>
      <c r="U508" s="24">
        <f ca="1">COSS!AC306</f>
        <v>0</v>
      </c>
      <c r="V508" s="24">
        <f ca="1">COSS!AD306</f>
        <v>0</v>
      </c>
    </row>
    <row r="509" spans="1:22">
      <c r="B509" s="18" t="str">
        <f>$B$7</f>
        <v>SUBTRAN</v>
      </c>
      <c r="D509" s="24">
        <f ca="1">COSS!H307</f>
        <v>65255224.614840657</v>
      </c>
      <c r="E509" s="24">
        <f ca="1">COSS!I307</f>
        <v>31770643.653713457</v>
      </c>
      <c r="F509" s="24">
        <f ca="1">COSS!J307</f>
        <v>1533292.8236644135</v>
      </c>
      <c r="G509" s="24">
        <f ca="1">COSS!K307</f>
        <v>5578044.3215509504</v>
      </c>
      <c r="H509" s="24">
        <f ca="1">COSS!L307</f>
        <v>172300.54083346733</v>
      </c>
      <c r="I509" s="24">
        <f ca="1">COSS!M307</f>
        <v>21459.12112005282</v>
      </c>
      <c r="J509" s="24">
        <f ca="1">COSS!O307</f>
        <v>4214299.6687328722</v>
      </c>
      <c r="K509" s="24">
        <f ca="1">COSS!P307</f>
        <v>783433.39304417535</v>
      </c>
      <c r="L509" s="24">
        <f ca="1">COSS!Q307</f>
        <v>466152.20377236814</v>
      </c>
      <c r="M509" s="24">
        <f ca="1">COSS!R307</f>
        <v>0</v>
      </c>
      <c r="N509" s="24">
        <f ca="1">COSS!T307</f>
        <v>147156.10825613994</v>
      </c>
      <c r="O509" s="24">
        <f ca="1">COSS!U307</f>
        <v>2409029.5101472968</v>
      </c>
      <c r="P509" s="24">
        <f ca="1">COSS!V307</f>
        <v>16782945.191747222</v>
      </c>
      <c r="Q509" s="24">
        <f ca="1">COSS!W307</f>
        <v>0</v>
      </c>
      <c r="R509" s="24">
        <f ca="1">COSS!Y307</f>
        <v>1268380.7316237655</v>
      </c>
      <c r="S509" s="24">
        <f ca="1">COSS!Z307</f>
        <v>21143.941255592057</v>
      </c>
      <c r="T509" s="24">
        <f ca="1">COSS!AB307</f>
        <v>16937.497137021266</v>
      </c>
      <c r="U509" s="24">
        <f ca="1">COSS!AC307</f>
        <v>57591.111141477239</v>
      </c>
      <c r="V509" s="24">
        <f ca="1">COSS!AD307</f>
        <v>12414.797100388711</v>
      </c>
    </row>
    <row r="510" spans="1:22">
      <c r="B510" s="18" t="str">
        <f>$B$8</f>
        <v>DISTPRI</v>
      </c>
      <c r="D510" s="24">
        <f ca="1">COSS!H308</f>
        <v>325887319.99701476</v>
      </c>
      <c r="E510" s="24">
        <f ca="1">COSS!I308</f>
        <v>217804395.22006664</v>
      </c>
      <c r="F510" s="24">
        <f ca="1">COSS!J308</f>
        <v>10266730.604254834</v>
      </c>
      <c r="G510" s="24">
        <f ca="1">COSS!K308</f>
        <v>37279128.927816957</v>
      </c>
      <c r="H510" s="24">
        <f ca="1">COSS!L308</f>
        <v>1152119.0633397265</v>
      </c>
      <c r="I510" s="24">
        <f ca="1">COSS!M308</f>
        <v>0</v>
      </c>
      <c r="J510" s="24">
        <f ca="1">COSS!O308</f>
        <v>27952830.861260176</v>
      </c>
      <c r="K510" s="24">
        <f ca="1">COSS!P308</f>
        <v>5206216.6289679911</v>
      </c>
      <c r="L510" s="24">
        <f ca="1">COSS!Q308</f>
        <v>0</v>
      </c>
      <c r="M510" s="24">
        <f ca="1">COSS!R308</f>
        <v>0</v>
      </c>
      <c r="N510" s="24">
        <f ca="1">COSS!T308</f>
        <v>996501.19418371771</v>
      </c>
      <c r="O510" s="24">
        <f ca="1">COSS!U308</f>
        <v>16071309.333340611</v>
      </c>
      <c r="P510" s="24">
        <f ca="1">COSS!V308</f>
        <v>0</v>
      </c>
      <c r="Q510" s="24">
        <f ca="1">COSS!W308</f>
        <v>0</v>
      </c>
      <c r="R510" s="24">
        <f ca="1">COSS!Y308</f>
        <v>8429063.0942040943</v>
      </c>
      <c r="S510" s="24">
        <f ca="1">COSS!Z308</f>
        <v>140629.76808594537</v>
      </c>
      <c r="T510" s="24">
        <f ca="1">COSS!AB308</f>
        <v>113933.67576572712</v>
      </c>
      <c r="U510" s="24">
        <f ca="1">COSS!AC308</f>
        <v>390320.94441638119</v>
      </c>
      <c r="V510" s="24">
        <f ca="1">COSS!AD308</f>
        <v>84140.681312042754</v>
      </c>
    </row>
    <row r="511" spans="1:22">
      <c r="B511" s="18" t="str">
        <f>$B$9</f>
        <v>DISTSEC</v>
      </c>
      <c r="D511" s="24">
        <f ca="1">COSS!H309</f>
        <v>166693542.44055593</v>
      </c>
      <c r="E511" s="24">
        <f ca="1">COSS!I309</f>
        <v>124637003.65578288</v>
      </c>
      <c r="F511" s="24">
        <f ca="1">COSS!J309</f>
        <v>6008789.6692261901</v>
      </c>
      <c r="G511" s="24">
        <f ca="1">COSS!K309</f>
        <v>18131022.519607924</v>
      </c>
      <c r="H511" s="24">
        <f ca="1">COSS!L309</f>
        <v>0</v>
      </c>
      <c r="I511" s="24">
        <f ca="1">COSS!M309</f>
        <v>0</v>
      </c>
      <c r="J511" s="24">
        <f ca="1">COSS!O309</f>
        <v>11553158.119749667</v>
      </c>
      <c r="K511" s="24">
        <f ca="1">COSS!P309</f>
        <v>0</v>
      </c>
      <c r="L511" s="24">
        <f ca="1">COSS!Q309</f>
        <v>0</v>
      </c>
      <c r="M511" s="24">
        <f ca="1">COSS!R309</f>
        <v>0</v>
      </c>
      <c r="N511" s="24">
        <f ca="1">COSS!T309</f>
        <v>312373.15857567999</v>
      </c>
      <c r="O511" s="24">
        <f ca="1">COSS!U309</f>
        <v>0</v>
      </c>
      <c r="P511" s="24">
        <f ca="1">COSS!V309</f>
        <v>0</v>
      </c>
      <c r="Q511" s="24">
        <f ca="1">COSS!W309</f>
        <v>0</v>
      </c>
      <c r="R511" s="24">
        <f ca="1">COSS!Y309</f>
        <v>4261314.1265879422</v>
      </c>
      <c r="S511" s="24">
        <f ca="1">COSS!Z309</f>
        <v>0</v>
      </c>
      <c r="T511" s="24">
        <f ca="1">COSS!AB309</f>
        <v>44219.793772963756</v>
      </c>
      <c r="U511" s="24">
        <f ca="1">COSS!AC309</f>
        <v>1501432.074722016</v>
      </c>
      <c r="V511" s="24">
        <f ca="1">COSS!AD309</f>
        <v>244229.32253067676</v>
      </c>
    </row>
    <row r="512" spans="1:22">
      <c r="B512" s="18" t="str">
        <f>$B$10</f>
        <v>ENERGY</v>
      </c>
      <c r="D512" s="24">
        <f ca="1">COSS!H310</f>
        <v>4478879.3005392775</v>
      </c>
      <c r="E512" s="24">
        <f ca="1">COSS!I310</f>
        <v>1680596.8407696837</v>
      </c>
      <c r="F512" s="24">
        <f ca="1">COSS!J310</f>
        <v>108913.53495368482</v>
      </c>
      <c r="G512" s="24">
        <f ca="1">COSS!K310</f>
        <v>365416.71640315343</v>
      </c>
      <c r="H512" s="24">
        <f ca="1">COSS!L310</f>
        <v>11613.772828529713</v>
      </c>
      <c r="I512" s="24">
        <f ca="1">COSS!M310</f>
        <v>1070.6540873475553</v>
      </c>
      <c r="J512" s="24">
        <f ca="1">COSS!O310</f>
        <v>333155.51909877511</v>
      </c>
      <c r="K512" s="24">
        <f ca="1">COSS!P310</f>
        <v>61760.622773747928</v>
      </c>
      <c r="L512" s="24">
        <f ca="1">COSS!Q310</f>
        <v>28062.446168006558</v>
      </c>
      <c r="M512" s="24">
        <f ca="1">COSS!R310</f>
        <v>1300.2492587204831</v>
      </c>
      <c r="N512" s="24">
        <f ca="1">COSS!T310</f>
        <v>12767.150820310282</v>
      </c>
      <c r="O512" s="24">
        <f ca="1">COSS!U310</f>
        <v>224172.04219628961</v>
      </c>
      <c r="P512" s="24">
        <f ca="1">COSS!V310</f>
        <v>1272755.7840965835</v>
      </c>
      <c r="Q512" s="24">
        <f ca="1">COSS!W310</f>
        <v>241471.56066297716</v>
      </c>
      <c r="R512" s="24">
        <f ca="1">COSS!Y310</f>
        <v>90261.8725871145</v>
      </c>
      <c r="S512" s="24">
        <f ca="1">COSS!Z310</f>
        <v>1469.3193943497413</v>
      </c>
      <c r="T512" s="24">
        <f ca="1">COSS!AB310</f>
        <v>1638.9075917789148</v>
      </c>
      <c r="U512" s="24">
        <f ca="1">COSS!AC310</f>
        <v>35439.182041778913</v>
      </c>
      <c r="V512" s="24">
        <f ca="1">COSS!AD310</f>
        <v>7013.1248064457495</v>
      </c>
    </row>
    <row r="513" spans="1:22">
      <c r="B513" s="18" t="str">
        <f>$B$11</f>
        <v>CUSTOMER</v>
      </c>
      <c r="D513" s="24">
        <f ca="1">COSS!H311</f>
        <v>80002521.76010263</v>
      </c>
      <c r="E513" s="24">
        <f ca="1">COSS!I311</f>
        <v>37289249.322963163</v>
      </c>
      <c r="F513" s="24">
        <f ca="1">COSS!J311</f>
        <v>9801514.8080355544</v>
      </c>
      <c r="G513" s="24">
        <f ca="1">COSS!K311</f>
        <v>2782120.815936021</v>
      </c>
      <c r="H513" s="24">
        <f ca="1">COSS!L311</f>
        <v>900783.91852197098</v>
      </c>
      <c r="I513" s="24">
        <f ca="1">COSS!M311</f>
        <v>146228.05572591469</v>
      </c>
      <c r="J513" s="24">
        <f ca="1">COSS!O311</f>
        <v>791230.53156300145</v>
      </c>
      <c r="K513" s="24">
        <f ca="1">COSS!P311</f>
        <v>234421.81163980369</v>
      </c>
      <c r="L513" s="24">
        <f ca="1">COSS!Q311</f>
        <v>509437.97262959846</v>
      </c>
      <c r="M513" s="24">
        <f ca="1">COSS!R311</f>
        <v>89522.362183081714</v>
      </c>
      <c r="N513" s="24">
        <f ca="1">COSS!T311</f>
        <v>5445.5341759935727</v>
      </c>
      <c r="O513" s="24">
        <f ca="1">COSS!U311</f>
        <v>139075.82763334777</v>
      </c>
      <c r="P513" s="24">
        <f ca="1">COSS!V311</f>
        <v>749181.5924406196</v>
      </c>
      <c r="Q513" s="24">
        <f ca="1">COSS!W311</f>
        <v>134284.87500383658</v>
      </c>
      <c r="R513" s="24">
        <f ca="1">COSS!Y311</f>
        <v>219042.89384260646</v>
      </c>
      <c r="S513" s="24">
        <f ca="1">COSS!Z311</f>
        <v>3972.8323450828984</v>
      </c>
      <c r="T513" s="24">
        <f ca="1">COSS!AB311</f>
        <v>4103.0772951525114</v>
      </c>
      <c r="U513" s="24">
        <f ca="1">COSS!AC311</f>
        <v>23349787.532031126</v>
      </c>
      <c r="V513" s="24">
        <f ca="1">COSS!AD311</f>
        <v>2853117.9961367715</v>
      </c>
    </row>
    <row r="514" spans="1:22">
      <c r="B514" s="18" t="str">
        <f>$B$12</f>
        <v>TOTAL</v>
      </c>
      <c r="D514" s="24">
        <f ca="1">COSS!H312</f>
        <v>1473532573.6900001</v>
      </c>
      <c r="E514" s="24">
        <f ca="1">COSS!I312</f>
        <v>855452435.01179719</v>
      </c>
      <c r="F514" s="24">
        <f ca="1">COSS!J312</f>
        <v>48587252.628799327</v>
      </c>
      <c r="G514" s="24">
        <f ca="1">COSS!K312</f>
        <v>135636842.56321511</v>
      </c>
      <c r="H514" s="24">
        <f ca="1">COSS!L312</f>
        <v>4201103.5175957549</v>
      </c>
      <c r="I514" s="24">
        <f ca="1">COSS!M312</f>
        <v>391493.95874296635</v>
      </c>
      <c r="J514" s="24">
        <f ca="1">COSS!O312</f>
        <v>99221256.816629916</v>
      </c>
      <c r="K514" s="24">
        <f ca="1">COSS!P312</f>
        <v>16238982.761872485</v>
      </c>
      <c r="L514" s="24">
        <f ca="1">COSS!Q312</f>
        <v>5105900.8487223489</v>
      </c>
      <c r="M514" s="24">
        <f ca="1">COSS!R312</f>
        <v>220261.90683630769</v>
      </c>
      <c r="N514" s="24">
        <f ca="1">COSS!T312</f>
        <v>3267066.7239384642</v>
      </c>
      <c r="O514" s="24">
        <f ca="1">COSS!U312</f>
        <v>47710633.567274302</v>
      </c>
      <c r="P514" s="24">
        <f ca="1">COSS!V312</f>
        <v>173712589.29633218</v>
      </c>
      <c r="Q514" s="24">
        <f ca="1">COSS!W312</f>
        <v>23839528.078481674</v>
      </c>
      <c r="R514" s="24">
        <f ca="1">COSS!Y312</f>
        <v>30551888.274748612</v>
      </c>
      <c r="S514" s="24">
        <f ca="1">COSS!Z312</f>
        <v>479896.80922834622</v>
      </c>
      <c r="T514" s="24">
        <f ca="1">COSS!AB312</f>
        <v>379954.15954571363</v>
      </c>
      <c r="U514" s="24">
        <f ca="1">COSS!AC312</f>
        <v>25334570.844352778</v>
      </c>
      <c r="V514" s="24">
        <f ca="1">COSS!AD312</f>
        <v>3200915.9218863249</v>
      </c>
    </row>
    <row r="515" spans="1:22">
      <c r="A515" s="131" t="s">
        <v>72</v>
      </c>
      <c r="B515" s="18" t="str">
        <f>$B$5</f>
        <v>PRODUCTION</v>
      </c>
      <c r="C515" s="22"/>
      <c r="D515" s="23">
        <f t="shared" ref="D515:D522" ca="1" si="365">SUM(E515:V515)</f>
        <v>0.35575346692743998</v>
      </c>
      <c r="E515" s="23">
        <f t="shared" ref="E515:V515" ca="1" si="366">E507/$D514</f>
        <v>0.19751663260271046</v>
      </c>
      <c r="F515" s="23">
        <f t="shared" ca="1" si="366"/>
        <v>9.088703343380267E-3</v>
      </c>
      <c r="G515" s="23">
        <f t="shared" ca="1" si="366"/>
        <v>2.9940798435447797E-2</v>
      </c>
      <c r="H515" s="23">
        <f t="shared" ca="1" si="366"/>
        <v>7.4812496962986768E-4</v>
      </c>
      <c r="I515" s="23">
        <f ca="1">I507/$D514</f>
        <v>9.6305934094659742E-5</v>
      </c>
      <c r="J515" s="23">
        <f t="shared" ca="1" si="366"/>
        <v>2.2776370068030714E-2</v>
      </c>
      <c r="K515" s="23">
        <f t="shared" ca="1" si="366"/>
        <v>4.1225662600562277E-3</v>
      </c>
      <c r="L515" s="23">
        <f t="shared" ca="1" si="366"/>
        <v>1.5945795234235394E-3</v>
      </c>
      <c r="M515" s="23">
        <f ca="1">M507/$D514</f>
        <v>3.4357965195604698E-5</v>
      </c>
      <c r="N515" s="23">
        <f ca="1">N507/$D514</f>
        <v>7.2323290390981763E-4</v>
      </c>
      <c r="O515" s="23">
        <f t="shared" ca="1" si="366"/>
        <v>1.1515125088790571E-2</v>
      </c>
      <c r="P515" s="23">
        <f t="shared" ca="1" si="366"/>
        <v>6.2448870039851473E-2</v>
      </c>
      <c r="Q515" s="23">
        <f ca="1">Q507/$D514</f>
        <v>8.2165637566514235E-3</v>
      </c>
      <c r="R515" s="23">
        <f t="shared" ca="1" si="366"/>
        <v>6.7128583311377409E-3</v>
      </c>
      <c r="S515" s="23">
        <f t="shared" ca="1" si="366"/>
        <v>1.3953805659119018E-4</v>
      </c>
      <c r="T515" s="23">
        <f t="shared" ca="1" si="366"/>
        <v>7.8839648538668402E-5</v>
      </c>
      <c r="U515" s="23">
        <f ca="1">U507/$D514</f>
        <v>0</v>
      </c>
      <c r="V515" s="23">
        <f t="shared" ca="1" si="366"/>
        <v>0</v>
      </c>
    </row>
    <row r="516" spans="1:22">
      <c r="A516" s="18" t="str">
        <f t="shared" ref="A516:A522" si="367">A515</f>
        <v>NP</v>
      </c>
      <c r="B516" s="18" t="str">
        <f>$B$6</f>
        <v>BULKTRAN</v>
      </c>
      <c r="C516" s="22"/>
      <c r="D516" s="23">
        <f t="shared" ca="1" si="365"/>
        <v>0.20834338469181465</v>
      </c>
      <c r="E516" s="23">
        <f t="shared" ref="E516:V516" ca="1" si="368">E508/$D514</f>
        <v>0.10262640747340643</v>
      </c>
      <c r="F516" s="23">
        <f t="shared" ca="1" si="368"/>
        <v>5.0731900285506115E-3</v>
      </c>
      <c r="G516" s="23">
        <f t="shared" ca="1" si="368"/>
        <v>1.8582804326076511E-2</v>
      </c>
      <c r="H516" s="23">
        <f t="shared" ca="1" si="368"/>
        <v>5.8492070383842965E-4</v>
      </c>
      <c r="I516" s="23">
        <f ca="1">I508/$D514</f>
        <v>5.4851991957750858E-5</v>
      </c>
      <c r="J516" s="23">
        <f t="shared" ca="1" si="368"/>
        <v>1.4125822043037662E-2</v>
      </c>
      <c r="K516" s="23">
        <f t="shared" ca="1" si="368"/>
        <v>2.6320521875850249E-3</v>
      </c>
      <c r="L516" s="23">
        <f t="shared" ca="1" si="368"/>
        <v>1.1893753747566768E-3</v>
      </c>
      <c r="M516" s="23">
        <f ca="1">M508/$D514</f>
        <v>5.3484881108339141E-5</v>
      </c>
      <c r="N516" s="23">
        <f ca="1">N508/$D514</f>
        <v>4.9345114497894129E-4</v>
      </c>
      <c r="O516" s="23">
        <f t="shared" ca="1" si="368"/>
        <v>8.0752439124648911E-3</v>
      </c>
      <c r="P516" s="23">
        <f t="shared" ca="1" si="368"/>
        <v>4.2677890979166903E-2</v>
      </c>
      <c r="Q516" s="23">
        <f ca="1">Q508/$D514</f>
        <v>7.706919756208565E-3</v>
      </c>
      <c r="R516" s="23">
        <f t="shared" ca="1" si="368"/>
        <v>4.3380175345551081E-3</v>
      </c>
      <c r="S516" s="23">
        <f t="shared" ca="1" si="368"/>
        <v>7.2660135515527049E-5</v>
      </c>
      <c r="T516" s="23">
        <f t="shared" ca="1" si="368"/>
        <v>5.6292218607256594E-5</v>
      </c>
      <c r="U516" s="23">
        <f ca="1">U508/$D514</f>
        <v>0</v>
      </c>
      <c r="V516" s="23">
        <f t="shared" ca="1" si="368"/>
        <v>0</v>
      </c>
    </row>
    <row r="517" spans="1:22">
      <c r="A517" s="18" t="str">
        <f t="shared" si="367"/>
        <v>NP</v>
      </c>
      <c r="B517" s="18" t="str">
        <f>$B$7</f>
        <v>SUBTRAN</v>
      </c>
      <c r="C517" s="22"/>
      <c r="D517" s="23">
        <f t="shared" ca="1" si="365"/>
        <v>4.4284887745256567E-2</v>
      </c>
      <c r="E517" s="23">
        <f t="shared" ref="E517:V517" ca="1" si="369">E509/$D514</f>
        <v>2.1560869587126837E-2</v>
      </c>
      <c r="F517" s="23">
        <f t="shared" ca="1" si="369"/>
        <v>1.0405557712407827E-3</v>
      </c>
      <c r="G517" s="23">
        <f t="shared" ca="1" si="369"/>
        <v>3.7854910174007815E-3</v>
      </c>
      <c r="H517" s="23">
        <f t="shared" ca="1" si="369"/>
        <v>1.1693025584225443E-4</v>
      </c>
      <c r="I517" s="23">
        <f ca="1">I509/$D514</f>
        <v>1.4563044959579809E-5</v>
      </c>
      <c r="J517" s="23">
        <f t="shared" ca="1" si="369"/>
        <v>2.8599976301707949E-3</v>
      </c>
      <c r="K517" s="23">
        <f t="shared" ca="1" si="369"/>
        <v>5.3167022367365266E-4</v>
      </c>
      <c r="L517" s="23">
        <f t="shared" ca="1" si="369"/>
        <v>3.1635011814162763E-4</v>
      </c>
      <c r="M517" s="23">
        <f ca="1">M509/$D514</f>
        <v>0</v>
      </c>
      <c r="N517" s="23">
        <f ca="1">N509/$D514</f>
        <v>9.9866206477969903E-5</v>
      </c>
      <c r="O517" s="23">
        <f t="shared" ca="1" si="369"/>
        <v>1.6348668181217318E-3</v>
      </c>
      <c r="P517" s="23">
        <f t="shared" ca="1" si="369"/>
        <v>1.1389599043419584E-2</v>
      </c>
      <c r="Q517" s="23">
        <f ca="1">Q509/$D514</f>
        <v>0</v>
      </c>
      <c r="R517" s="23">
        <f t="shared" ca="1" si="369"/>
        <v>8.6077549575134529E-4</v>
      </c>
      <c r="S517" s="23">
        <f t="shared" ca="1" si="369"/>
        <v>1.4349150899761713E-5</v>
      </c>
      <c r="T517" s="23">
        <f t="shared" ca="1" si="369"/>
        <v>1.1494484370037791E-5</v>
      </c>
      <c r="U517" s="23">
        <f ca="1">U509/$D514</f>
        <v>3.908370413370528E-5</v>
      </c>
      <c r="V517" s="23">
        <f t="shared" ca="1" si="369"/>
        <v>8.4251935261259579E-6</v>
      </c>
    </row>
    <row r="518" spans="1:22">
      <c r="A518" s="18" t="str">
        <f t="shared" si="367"/>
        <v>NP</v>
      </c>
      <c r="B518" s="18" t="str">
        <f>$B$8</f>
        <v>DISTPRI</v>
      </c>
      <c r="C518" s="22"/>
      <c r="D518" s="23">
        <f t="shared" ca="1" si="365"/>
        <v>0.22116058091673688</v>
      </c>
      <c r="E518" s="23">
        <f t="shared" ref="E518:V518" ca="1" si="370">E510/$D514</f>
        <v>0.1478110488420652</v>
      </c>
      <c r="F518" s="23">
        <f t="shared" ca="1" si="370"/>
        <v>6.9674269762120215E-3</v>
      </c>
      <c r="G518" s="23">
        <f t="shared" ca="1" si="370"/>
        <v>2.5299154965039608E-2</v>
      </c>
      <c r="H518" s="23">
        <f t="shared" ca="1" si="370"/>
        <v>7.8187553089145885E-4</v>
      </c>
      <c r="I518" s="23">
        <f ca="1">I510/$D514</f>
        <v>0</v>
      </c>
      <c r="J518" s="23">
        <f t="shared" ca="1" si="370"/>
        <v>1.8969944309585964E-2</v>
      </c>
      <c r="K518" s="23">
        <f t="shared" ca="1" si="370"/>
        <v>3.5331534042241462E-3</v>
      </c>
      <c r="L518" s="23">
        <f t="shared" ca="1" si="370"/>
        <v>0</v>
      </c>
      <c r="M518" s="23">
        <f ca="1">M510/$D514</f>
        <v>0</v>
      </c>
      <c r="N518" s="23">
        <f ca="1">N510/$D514</f>
        <v>6.7626682434870986E-4</v>
      </c>
      <c r="O518" s="23">
        <f t="shared" ca="1" si="370"/>
        <v>1.0906653588997398E-2</v>
      </c>
      <c r="P518" s="23">
        <f t="shared" ca="1" si="370"/>
        <v>0</v>
      </c>
      <c r="Q518" s="23">
        <f ca="1">Q510/$D514</f>
        <v>0</v>
      </c>
      <c r="R518" s="23">
        <f t="shared" ca="1" si="370"/>
        <v>5.7203099847980624E-3</v>
      </c>
      <c r="S518" s="23">
        <f t="shared" ca="1" si="370"/>
        <v>9.5437162772575991E-5</v>
      </c>
      <c r="T518" s="23">
        <f t="shared" ca="1" si="370"/>
        <v>7.7320093087875202E-5</v>
      </c>
      <c r="U518" s="23">
        <f ca="1">U510/$D514</f>
        <v>2.6488789687149217E-4</v>
      </c>
      <c r="V518" s="23">
        <f t="shared" ca="1" si="370"/>
        <v>5.7101337842392456E-5</v>
      </c>
    </row>
    <row r="519" spans="1:22">
      <c r="A519" s="18" t="str">
        <f t="shared" si="367"/>
        <v>NP</v>
      </c>
      <c r="B519" s="18" t="str">
        <f>$B$9</f>
        <v>DISTSEC</v>
      </c>
      <c r="C519" s="22"/>
      <c r="D519" s="23">
        <f t="shared" ca="1" si="365"/>
        <v>0.11312511539743179</v>
      </c>
      <c r="E519" s="23">
        <f t="shared" ref="E519:V519" ca="1" si="371">E511/$D514</f>
        <v>8.4583812995506852E-2</v>
      </c>
      <c r="F519" s="23">
        <f t="shared" ca="1" si="371"/>
        <v>4.0778125821671262E-3</v>
      </c>
      <c r="G519" s="23">
        <f t="shared" ca="1" si="371"/>
        <v>1.2304459937525823E-2</v>
      </c>
      <c r="H519" s="23">
        <f t="shared" ca="1" si="371"/>
        <v>0</v>
      </c>
      <c r="I519" s="23">
        <f ca="1">I511/$D514</f>
        <v>0</v>
      </c>
      <c r="J519" s="23">
        <f t="shared" ca="1" si="371"/>
        <v>7.8404497640784474E-3</v>
      </c>
      <c r="K519" s="23">
        <f t="shared" ca="1" si="371"/>
        <v>0</v>
      </c>
      <c r="L519" s="23">
        <f t="shared" ca="1" si="371"/>
        <v>0</v>
      </c>
      <c r="M519" s="23">
        <f ca="1">M511/$D514</f>
        <v>0</v>
      </c>
      <c r="N519" s="23">
        <f ca="1">N511/$D514</f>
        <v>2.1198931340448037E-4</v>
      </c>
      <c r="O519" s="23">
        <f t="shared" ca="1" si="371"/>
        <v>0</v>
      </c>
      <c r="P519" s="23">
        <f t="shared" ca="1" si="371"/>
        <v>0</v>
      </c>
      <c r="Q519" s="23">
        <f ca="1">Q511/$D514</f>
        <v>0</v>
      </c>
      <c r="R519" s="23">
        <f t="shared" ca="1" si="371"/>
        <v>2.891903581009287E-3</v>
      </c>
      <c r="S519" s="23">
        <f t="shared" ca="1" si="371"/>
        <v>0</v>
      </c>
      <c r="T519" s="23">
        <f t="shared" ca="1" si="371"/>
        <v>3.0009376489200476E-5</v>
      </c>
      <c r="U519" s="23">
        <f ca="1">U511/$D514</f>
        <v>1.0189337524871612E-3</v>
      </c>
      <c r="V519" s="23">
        <f t="shared" ca="1" si="371"/>
        <v>1.6574409476343034E-4</v>
      </c>
    </row>
    <row r="520" spans="1:22">
      <c r="A520" s="18" t="str">
        <f t="shared" si="367"/>
        <v>NP</v>
      </c>
      <c r="B520" s="18" t="str">
        <f>$B$10</f>
        <v>ENERGY</v>
      </c>
      <c r="C520" s="22"/>
      <c r="D520" s="23">
        <f t="shared" ca="1" si="365"/>
        <v>3.0395522844285212E-3</v>
      </c>
      <c r="E520" s="23">
        <f t="shared" ref="E520:V520" ca="1" si="372">E512/$D514</f>
        <v>1.1405223547662445E-3</v>
      </c>
      <c r="F520" s="23">
        <f t="shared" ca="1" si="372"/>
        <v>7.3913218410194385E-5</v>
      </c>
      <c r="G520" s="23">
        <f t="shared" ca="1" si="372"/>
        <v>2.4798686023484495E-4</v>
      </c>
      <c r="H520" s="23">
        <f t="shared" ca="1" si="372"/>
        <v>7.8815854063182742E-6</v>
      </c>
      <c r="I520" s="23">
        <f ca="1">I512/$D514</f>
        <v>7.2659003707426576E-7</v>
      </c>
      <c r="J520" s="23">
        <f t="shared" ca="1" si="372"/>
        <v>2.2609308070095229E-4</v>
      </c>
      <c r="K520" s="23">
        <f t="shared" ca="1" si="372"/>
        <v>4.1913306754453229E-5</v>
      </c>
      <c r="L520" s="23">
        <f t="shared" ca="1" si="372"/>
        <v>1.9044333779288614E-5</v>
      </c>
      <c r="M520" s="23">
        <f ca="1">M512/$D514</f>
        <v>8.8240279308140218E-7</v>
      </c>
      <c r="N520" s="23">
        <f ca="1">N512/$D514</f>
        <v>8.6643152979909753E-6</v>
      </c>
      <c r="O520" s="23">
        <f t="shared" ca="1" si="372"/>
        <v>1.5213239679861371E-4</v>
      </c>
      <c r="P520" s="23">
        <f t="shared" ca="1" si="372"/>
        <v>8.6374458686676054E-4</v>
      </c>
      <c r="Q520" s="23">
        <f ca="1">Q512/$D514</f>
        <v>1.6387256377935875E-4</v>
      </c>
      <c r="R520" s="23">
        <f t="shared" ca="1" si="372"/>
        <v>6.1255430791788983E-5</v>
      </c>
      <c r="S520" s="23">
        <f t="shared" ca="1" si="372"/>
        <v>9.9714076267095471E-7</v>
      </c>
      <c r="T520" s="23">
        <f t="shared" ca="1" si="372"/>
        <v>1.1122303103722947E-6</v>
      </c>
      <c r="U520" s="23">
        <f ca="1">U512/$D514</f>
        <v>2.4050491095037417E-5</v>
      </c>
      <c r="V520" s="23">
        <f t="shared" ca="1" si="372"/>
        <v>4.7593958434753693E-6</v>
      </c>
    </row>
    <row r="521" spans="1:22">
      <c r="A521" s="18" t="str">
        <f t="shared" si="367"/>
        <v>NP</v>
      </c>
      <c r="B521" s="18" t="str">
        <f>$B$11</f>
        <v>CUSTOMER</v>
      </c>
      <c r="C521" s="22"/>
      <c r="D521" s="23">
        <f t="shared" ca="1" si="365"/>
        <v>5.4293012036891346E-2</v>
      </c>
      <c r="E521" s="23">
        <f t="shared" ref="E521:V521" ca="1" si="373">E513/$D514</f>
        <v>2.5306023082736433E-2</v>
      </c>
      <c r="F521" s="23">
        <f t="shared" ca="1" si="373"/>
        <v>6.6517123428705312E-3</v>
      </c>
      <c r="G521" s="23">
        <f t="shared" ca="1" si="373"/>
        <v>1.8880619713543708E-3</v>
      </c>
      <c r="H521" s="23">
        <f t="shared" ca="1" si="373"/>
        <v>6.1130913194965225E-4</v>
      </c>
      <c r="I521" s="23">
        <f ca="1">I513/$D514</f>
        <v>9.9236391741061E-5</v>
      </c>
      <c r="J521" s="23">
        <f t="shared" ca="1" si="373"/>
        <v>5.3696168356944613E-4</v>
      </c>
      <c r="K521" s="23">
        <f t="shared" ca="1" si="373"/>
        <v>1.5908831323135789E-4</v>
      </c>
      <c r="L521" s="23">
        <f t="shared" ca="1" si="373"/>
        <v>3.4572562678670269E-4</v>
      </c>
      <c r="M521" s="23">
        <f ca="1">M513/$D514</f>
        <v>6.0753568520647659E-5</v>
      </c>
      <c r="N521" s="23">
        <f ca="1">N513/$D514</f>
        <v>3.6955641654781617E-6</v>
      </c>
      <c r="O521" s="23">
        <f t="shared" ca="1" si="373"/>
        <v>9.4382594668454458E-5</v>
      </c>
      <c r="P521" s="23">
        <f t="shared" ca="1" si="373"/>
        <v>5.0842553861196933E-4</v>
      </c>
      <c r="Q521" s="23">
        <f ca="1">Q513/$D514</f>
        <v>9.1131256547361038E-5</v>
      </c>
      <c r="R521" s="23">
        <f t="shared" ca="1" si="373"/>
        <v>1.4865154510570626E-4</v>
      </c>
      <c r="S521" s="23">
        <f t="shared" ca="1" si="373"/>
        <v>2.6961279418032722E-6</v>
      </c>
      <c r="T521" s="23">
        <f t="shared" ca="1" si="373"/>
        <v>2.7845175386097109E-6</v>
      </c>
      <c r="U521" s="23">
        <f ca="1">U513/$D514</f>
        <v>1.5846129192488029E-2</v>
      </c>
      <c r="V521" s="23">
        <f t="shared" ca="1" si="373"/>
        <v>1.9362435870637271E-3</v>
      </c>
    </row>
    <row r="522" spans="1:22">
      <c r="A522" s="18" t="str">
        <f t="shared" si="367"/>
        <v>NP</v>
      </c>
      <c r="B522" s="18" t="str">
        <f>$B$12</f>
        <v>TOTAL</v>
      </c>
      <c r="C522" s="22"/>
      <c r="D522" s="23">
        <f t="shared" ca="1" si="365"/>
        <v>0.99999999999999989</v>
      </c>
      <c r="E522" s="23">
        <f t="shared" ref="E522:V522" ca="1" si="374">SUM(E515:E521)</f>
        <v>0.58054531693831846</v>
      </c>
      <c r="F522" s="23">
        <f t="shared" ca="1" si="374"/>
        <v>3.2973314262831538E-2</v>
      </c>
      <c r="G522" s="23">
        <f t="shared" ca="1" si="374"/>
        <v>9.204875751307974E-2</v>
      </c>
      <c r="H522" s="23">
        <f t="shared" ca="1" si="374"/>
        <v>2.8510421775579812E-3</v>
      </c>
      <c r="I522" s="23">
        <f t="shared" ca="1" si="374"/>
        <v>2.6568395279012567E-4</v>
      </c>
      <c r="J522" s="23">
        <f t="shared" ca="1" si="374"/>
        <v>6.7335638579173976E-2</v>
      </c>
      <c r="K522" s="23">
        <f t="shared" ca="1" si="374"/>
        <v>1.1020443695524861E-2</v>
      </c>
      <c r="L522" s="23">
        <f t="shared" ca="1" si="374"/>
        <v>3.4650749768878348E-3</v>
      </c>
      <c r="M522" s="23">
        <f t="shared" ca="1" si="374"/>
        <v>1.494788176176729E-4</v>
      </c>
      <c r="N522" s="23">
        <f t="shared" ca="1" si="374"/>
        <v>2.2171662725833882E-3</v>
      </c>
      <c r="O522" s="23">
        <f t="shared" ca="1" si="374"/>
        <v>3.2378404399841666E-2</v>
      </c>
      <c r="P522" s="23">
        <f t="shared" ca="1" si="374"/>
        <v>0.1178885301879167</v>
      </c>
      <c r="Q522" s="23">
        <f t="shared" ca="1" si="374"/>
        <v>1.6178487333186709E-2</v>
      </c>
      <c r="R522" s="23">
        <f t="shared" ca="1" si="374"/>
        <v>2.073377190314904E-2</v>
      </c>
      <c r="S522" s="23">
        <f t="shared" ca="1" si="374"/>
        <v>3.2567777448352914E-4</v>
      </c>
      <c r="T522" s="23">
        <f t="shared" ca="1" si="374"/>
        <v>2.5785256894202049E-4</v>
      </c>
      <c r="U522" s="23">
        <f t="shared" ca="1" si="374"/>
        <v>1.7193085037075426E-2</v>
      </c>
      <c r="V522" s="23">
        <f t="shared" ca="1" si="374"/>
        <v>2.1722736090391513E-3</v>
      </c>
    </row>
    <row r="524" spans="1:22">
      <c r="A524" s="38" t="s">
        <v>10</v>
      </c>
      <c r="B524" s="18" t="str">
        <f>$B$5</f>
        <v>PRODUCTION</v>
      </c>
      <c r="D524" s="24">
        <f ca="1">COSS!H846</f>
        <v>481115230.27800488</v>
      </c>
      <c r="E524" s="24">
        <f ca="1">COSS!I846</f>
        <v>265255362.17315733</v>
      </c>
      <c r="F524" s="24">
        <f ca="1">COSS!J846</f>
        <v>12139332.601802774</v>
      </c>
      <c r="G524" s="24">
        <f ca="1">COSS!K846</f>
        <v>40527435.662045911</v>
      </c>
      <c r="H524" s="24">
        <f ca="1">COSS!L846</f>
        <v>947989.06743238075</v>
      </c>
      <c r="I524" s="24">
        <f ca="1">COSS!M846</f>
        <v>-15047.899332805478</v>
      </c>
      <c r="J524" s="24">
        <f ca="1">COSS!O846</f>
        <v>31073193.521658033</v>
      </c>
      <c r="K524" s="24">
        <f ca="1">COSS!P846</f>
        <v>5469950.2338023372</v>
      </c>
      <c r="L524" s="24">
        <f ca="1">COSS!Q846</f>
        <v>2023439.34192095</v>
      </c>
      <c r="M524" s="24">
        <f ca="1">COSS!R846</f>
        <v>48016.148360410567</v>
      </c>
      <c r="N524" s="24">
        <f ca="1">COSS!T846</f>
        <v>999187.16948268877</v>
      </c>
      <c r="O524" s="24">
        <f ca="1">COSS!U846</f>
        <v>15735740.159624482</v>
      </c>
      <c r="P524" s="24">
        <f ca="1">COSS!V846</f>
        <v>86091740.02316606</v>
      </c>
      <c r="Q524" s="24">
        <f ca="1">COSS!W846</f>
        <v>11258649.485905914</v>
      </c>
      <c r="R524" s="24">
        <f ca="1">COSS!Y846</f>
        <v>9258901.3334407676</v>
      </c>
      <c r="S524" s="24">
        <f ca="1">COSS!Z846</f>
        <v>192369.24159665342</v>
      </c>
      <c r="T524" s="24">
        <f ca="1">COSS!AB846</f>
        <v>108972.01394118505</v>
      </c>
      <c r="U524" s="24">
        <f ca="1">COSS!AC846</f>
        <v>0</v>
      </c>
      <c r="V524" s="24">
        <f ca="1">COSS!AD846</f>
        <v>0</v>
      </c>
    </row>
    <row r="525" spans="1:22">
      <c r="B525" s="18" t="str">
        <f>$B$6</f>
        <v>BULKTRAN</v>
      </c>
      <c r="D525" s="24">
        <f ca="1">COSS!H847</f>
        <v>220097057.21584478</v>
      </c>
      <c r="E525" s="24">
        <f ca="1">COSS!I847</f>
        <v>107457001.23916221</v>
      </c>
      <c r="F525" s="24">
        <f ca="1">COSS!J847</f>
        <v>5280427.9605403915</v>
      </c>
      <c r="G525" s="24">
        <f ca="1">COSS!K847</f>
        <v>19623689.915616684</v>
      </c>
      <c r="H525" s="24">
        <f ca="1">COSS!L847</f>
        <v>572183.91911551345</v>
      </c>
      <c r="I525" s="24">
        <f ca="1">COSS!M847</f>
        <v>-16357.36617953924</v>
      </c>
      <c r="J525" s="24">
        <f ca="1">COSS!O847</f>
        <v>15047949.231674388</v>
      </c>
      <c r="K525" s="24">
        <f ca="1">COSS!P847</f>
        <v>2712349.706167941</v>
      </c>
      <c r="L525" s="24">
        <f ca="1">COSS!Q847</f>
        <v>1162363.4237003843</v>
      </c>
      <c r="M525" s="24">
        <f ca="1">COSS!R847</f>
        <v>57780.832461028258</v>
      </c>
      <c r="N525" s="24">
        <f ca="1">COSS!T847</f>
        <v>533052.58507089945</v>
      </c>
      <c r="O525" s="24">
        <f ca="1">COSS!U847</f>
        <v>8616864.9048213419</v>
      </c>
      <c r="P525" s="24">
        <f ca="1">COSS!V847</f>
        <v>46003867.001948759</v>
      </c>
      <c r="Q525" s="24">
        <f ca="1">COSS!W847</f>
        <v>8226370.3626624346</v>
      </c>
      <c r="R525" s="24">
        <f ca="1">COSS!Y847</f>
        <v>4680209.8381823432</v>
      </c>
      <c r="S525" s="24">
        <f ca="1">COSS!Z847</f>
        <v>78490.942915334032</v>
      </c>
      <c r="T525" s="24">
        <f ca="1">COSS!AB847</f>
        <v>60812.717984563162</v>
      </c>
      <c r="U525" s="24">
        <f ca="1">COSS!AC847</f>
        <v>0</v>
      </c>
      <c r="V525" s="24">
        <f ca="1">COSS!AD847</f>
        <v>0</v>
      </c>
    </row>
    <row r="526" spans="1:22">
      <c r="B526" s="18" t="str">
        <f>$B$7</f>
        <v>SUBTRAN</v>
      </c>
      <c r="D526" s="24">
        <f ca="1">COSS!H848</f>
        <v>46190308.205654427</v>
      </c>
      <c r="E526" s="24">
        <f ca="1">COSS!I848</f>
        <v>22268192.486084878</v>
      </c>
      <c r="F526" s="24">
        <f ca="1">COSS!J848</f>
        <v>1068000.2782006422</v>
      </c>
      <c r="G526" s="24">
        <f ca="1">COSS!K848</f>
        <v>3944657.2890771488</v>
      </c>
      <c r="H526" s="24">
        <f ca="1">COSS!L848</f>
        <v>112446.45486153051</v>
      </c>
      <c r="I526" s="24">
        <f ca="1">COSS!M848</f>
        <v>-5205.9564642857767</v>
      </c>
      <c r="J526" s="24">
        <f ca="1">COSS!O848</f>
        <v>3007638.4765092051</v>
      </c>
      <c r="K526" s="24">
        <f ca="1">COSS!P848</f>
        <v>540010.45257422095</v>
      </c>
      <c r="L526" s="24">
        <f ca="1">COSS!Q848</f>
        <v>303913.42362096382</v>
      </c>
      <c r="M526" s="24">
        <f ca="1">COSS!R848</f>
        <v>0</v>
      </c>
      <c r="N526" s="24">
        <f ca="1">COSS!T848</f>
        <v>106567.16191018802</v>
      </c>
      <c r="O526" s="24">
        <f ca="1">COSS!U848</f>
        <v>1722291.6207981496</v>
      </c>
      <c r="P526" s="24">
        <f ca="1">COSS!V848</f>
        <v>12126492.173630115</v>
      </c>
      <c r="Q526" s="24">
        <f ca="1">COSS!W848</f>
        <v>0</v>
      </c>
      <c r="R526" s="24">
        <f ca="1">COSS!Y848</f>
        <v>917312.02916858112</v>
      </c>
      <c r="S526" s="24">
        <f ca="1">COSS!Z848</f>
        <v>15311.879347568949</v>
      </c>
      <c r="T526" s="24">
        <f ca="1">COSS!AB848</f>
        <v>12266.325801333103</v>
      </c>
      <c r="U526" s="24">
        <f ca="1">COSS!AC848</f>
        <v>41423.882141386333</v>
      </c>
      <c r="V526" s="24">
        <f ca="1">COSS!AD848</f>
        <v>8990.2283927924946</v>
      </c>
    </row>
    <row r="527" spans="1:22">
      <c r="B527" s="18" t="str">
        <f>$B$8</f>
        <v>DISTPRI</v>
      </c>
      <c r="D527" s="24">
        <f ca="1">COSS!H849</f>
        <v>238502709.06266314</v>
      </c>
      <c r="E527" s="24">
        <f ca="1">COSS!I849</f>
        <v>158882966.03187796</v>
      </c>
      <c r="F527" s="24">
        <f ca="1">COSS!J849</f>
        <v>7444685.0497890022</v>
      </c>
      <c r="G527" s="24">
        <f ca="1">COSS!K849</f>
        <v>27396911.813435905</v>
      </c>
      <c r="H527" s="24">
        <f ca="1">COSS!L849</f>
        <v>787914.57507124275</v>
      </c>
      <c r="I527" s="24">
        <f ca="1">COSS!M849</f>
        <v>0</v>
      </c>
      <c r="J527" s="24">
        <f ca="1">COSS!O849</f>
        <v>20713470.020829573</v>
      </c>
      <c r="K527" s="24">
        <f ca="1">COSS!P849</f>
        <v>3742187.3644813895</v>
      </c>
      <c r="L527" s="24">
        <f ca="1">COSS!Q849</f>
        <v>0</v>
      </c>
      <c r="M527" s="24">
        <f ca="1">COSS!R849</f>
        <v>0</v>
      </c>
      <c r="N527" s="24">
        <f ca="1">COSS!T849</f>
        <v>747926.16618253361</v>
      </c>
      <c r="O527" s="24">
        <f ca="1">COSS!U849</f>
        <v>11922258.158548621</v>
      </c>
      <c r="P527" s="24">
        <f ca="1">COSS!V849</f>
        <v>0</v>
      </c>
      <c r="Q527" s="24">
        <f ca="1">COSS!W849</f>
        <v>0</v>
      </c>
      <c r="R527" s="24">
        <f ca="1">COSS!Y849</f>
        <v>6318745.1525445366</v>
      </c>
      <c r="S527" s="24">
        <f ca="1">COSS!Z849</f>
        <v>105549.41473606188</v>
      </c>
      <c r="T527" s="24">
        <f ca="1">COSS!AB849</f>
        <v>85517.182499865565</v>
      </c>
      <c r="U527" s="24">
        <f ca="1">COSS!AC849</f>
        <v>291449.96625143371</v>
      </c>
      <c r="V527" s="24">
        <f ca="1">COSS!AD849</f>
        <v>63128.166415036394</v>
      </c>
    </row>
    <row r="528" spans="1:22">
      <c r="B528" s="18" t="str">
        <f>$B$9</f>
        <v>DISTSEC</v>
      </c>
      <c r="D528" s="24">
        <f ca="1">COSS!H850</f>
        <v>121159286.01804535</v>
      </c>
      <c r="E528" s="24">
        <f ca="1">COSS!I850</f>
        <v>90340548.523872852</v>
      </c>
      <c r="F528" s="24">
        <f ca="1">COSS!J850</f>
        <v>4329562.728621766</v>
      </c>
      <c r="G528" s="24">
        <f ca="1">COSS!K850</f>
        <v>13242526.006763771</v>
      </c>
      <c r="H528" s="24">
        <f ca="1">COSS!L850</f>
        <v>0</v>
      </c>
      <c r="I528" s="24">
        <f ca="1">COSS!M850</f>
        <v>0</v>
      </c>
      <c r="J528" s="24">
        <f ca="1">COSS!O850</f>
        <v>8508743.0518356357</v>
      </c>
      <c r="K528" s="24">
        <f ca="1">COSS!P850</f>
        <v>0</v>
      </c>
      <c r="L528" s="24">
        <f ca="1">COSS!Q850</f>
        <v>0</v>
      </c>
      <c r="M528" s="24">
        <f ca="1">COSS!R850</f>
        <v>0</v>
      </c>
      <c r="N528" s="24">
        <f ca="1">COSS!T850</f>
        <v>233064.15066149953</v>
      </c>
      <c r="O528" s="24">
        <f ca="1">COSS!U850</f>
        <v>0</v>
      </c>
      <c r="P528" s="24">
        <f ca="1">COSS!V850</f>
        <v>0</v>
      </c>
      <c r="Q528" s="24">
        <f ca="1">COSS!W850</f>
        <v>0</v>
      </c>
      <c r="R528" s="24">
        <f ca="1">COSS!Y850</f>
        <v>3175513.5553541677</v>
      </c>
      <c r="S528" s="24">
        <f ca="1">COSS!Z850</f>
        <v>0</v>
      </c>
      <c r="T528" s="24">
        <f ca="1">COSS!AB850</f>
        <v>32994.293236097474</v>
      </c>
      <c r="U528" s="24">
        <f ca="1">COSS!AC850</f>
        <v>1114165.9388793895</v>
      </c>
      <c r="V528" s="24">
        <f ca="1">COSS!AD850</f>
        <v>182167.7688201897</v>
      </c>
    </row>
    <row r="529" spans="1:22">
      <c r="B529" s="18" t="str">
        <f>$B$10</f>
        <v>ENERGY</v>
      </c>
      <c r="D529" s="24">
        <f ca="1">COSS!H851</f>
        <v>28973225.415576544</v>
      </c>
      <c r="E529" s="24">
        <f ca="1">COSS!I851</f>
        <v>11107038.445945799</v>
      </c>
      <c r="F529" s="24">
        <f ca="1">COSS!J851</f>
        <v>696989.80143089127</v>
      </c>
      <c r="G529" s="24">
        <f ca="1">COSS!K851</f>
        <v>2345680.2071500006</v>
      </c>
      <c r="H529" s="24">
        <f ca="1">COSS!L851</f>
        <v>67593.685695446577</v>
      </c>
      <c r="I529" s="24">
        <f ca="1">COSS!M851</f>
        <v>3437.6789938535276</v>
      </c>
      <c r="J529" s="24">
        <f ca="1">COSS!O851</f>
        <v>2166978.9419043493</v>
      </c>
      <c r="K529" s="24">
        <f ca="1">COSS!P851</f>
        <v>406886.14390646195</v>
      </c>
      <c r="L529" s="24">
        <f ca="1">COSS!Q851</f>
        <v>178841.60784361896</v>
      </c>
      <c r="M529" s="24">
        <f ca="1">COSS!R851</f>
        <v>8386.0571257049269</v>
      </c>
      <c r="N529" s="24">
        <f ca="1">COSS!T851</f>
        <v>82337.487422620703</v>
      </c>
      <c r="O529" s="24">
        <f ca="1">COSS!U851</f>
        <v>1413577.2811677239</v>
      </c>
      <c r="P529" s="24">
        <f ca="1">COSS!V851</f>
        <v>8117343.4247492058</v>
      </c>
      <c r="Q529" s="24">
        <f ca="1">COSS!W851</f>
        <v>1491703.7675919703</v>
      </c>
      <c r="R529" s="24">
        <f ca="1">COSS!Y851</f>
        <v>580339.95784884819</v>
      </c>
      <c r="S529" s="24">
        <f ca="1">COSS!Z851</f>
        <v>9475.9239140152313</v>
      </c>
      <c r="T529" s="24">
        <f ca="1">COSS!AB851</f>
        <v>10570.184186667215</v>
      </c>
      <c r="U529" s="24">
        <f ca="1">COSS!AC851</f>
        <v>241932.60014952856</v>
      </c>
      <c r="V529" s="24">
        <f ca="1">COSS!AD851</f>
        <v>44112.218549833109</v>
      </c>
    </row>
    <row r="530" spans="1:22">
      <c r="B530" s="18" t="str">
        <f>$B$11</f>
        <v>CUSTOMER</v>
      </c>
      <c r="D530" s="24">
        <f ca="1">COSS!H852</f>
        <v>58850475.494210586</v>
      </c>
      <c r="E530" s="24">
        <f ca="1">COSS!I852</f>
        <v>27674850.815352857</v>
      </c>
      <c r="F530" s="24">
        <f ca="1">COSS!J852</f>
        <v>7138663.4523083605</v>
      </c>
      <c r="G530" s="24">
        <f ca="1">COSS!K852</f>
        <v>2054671.29463883</v>
      </c>
      <c r="H530" s="24">
        <f ca="1">COSS!L852</f>
        <v>613121.99847423867</v>
      </c>
      <c r="I530" s="24">
        <f ca="1">COSS!M852</f>
        <v>-21853.430318346975</v>
      </c>
      <c r="J530" s="24">
        <f ca="1">COSS!O852</f>
        <v>585487.56782758876</v>
      </c>
      <c r="K530" s="24">
        <f ca="1">COSS!P852</f>
        <v>167979.14329126111</v>
      </c>
      <c r="L530" s="24">
        <f ca="1">COSS!Q852</f>
        <v>346735.2805386252</v>
      </c>
      <c r="M530" s="24">
        <f ca="1">COSS!R852</f>
        <v>66904.890150315579</v>
      </c>
      <c r="N530" s="24">
        <f ca="1">COSS!T852</f>
        <v>4082.6165292334717</v>
      </c>
      <c r="O530" s="24">
        <f ca="1">COSS!U852</f>
        <v>102889.65279100121</v>
      </c>
      <c r="P530" s="24">
        <f ca="1">COSS!V852</f>
        <v>558712.76678788476</v>
      </c>
      <c r="Q530" s="24">
        <f ca="1">COSS!W852</f>
        <v>99182.415397387842</v>
      </c>
      <c r="R530" s="24">
        <f ca="1">COSS!Y852</f>
        <v>163954.15234400559</v>
      </c>
      <c r="S530" s="24">
        <f ca="1">COSS!Z852</f>
        <v>2973.6280409703058</v>
      </c>
      <c r="T530" s="24">
        <f ca="1">COSS!AB852</f>
        <v>3093.9239559416246</v>
      </c>
      <c r="U530" s="24">
        <f ca="1">COSS!AC852</f>
        <v>17150310.055360265</v>
      </c>
      <c r="V530" s="24">
        <f ca="1">COSS!AD852</f>
        <v>2138715.2707401756</v>
      </c>
    </row>
    <row r="531" spans="1:22">
      <c r="B531" s="18" t="str">
        <f>$B$12</f>
        <v>TOTAL</v>
      </c>
      <c r="D531" s="24">
        <f ca="1">COSS!H853</f>
        <v>1194888291.6900001</v>
      </c>
      <c r="E531" s="24">
        <f ca="1">COSS!I853</f>
        <v>682985959.71545374</v>
      </c>
      <c r="F531" s="24">
        <f ca="1">COSS!J853</f>
        <v>38097661.872693822</v>
      </c>
      <c r="G531" s="24">
        <f ca="1">COSS!K853</f>
        <v>109135572.18872821</v>
      </c>
      <c r="H531" s="24">
        <f ca="1">COSS!L853</f>
        <v>3101249.7006503539</v>
      </c>
      <c r="I531" s="24">
        <f ca="1">COSS!M853</f>
        <v>-55026.973301124061</v>
      </c>
      <c r="J531" s="24">
        <f ca="1">COSS!O853</f>
        <v>81103460.812238812</v>
      </c>
      <c r="K531" s="24">
        <f ca="1">COSS!P853</f>
        <v>13039363.04422361</v>
      </c>
      <c r="L531" s="24">
        <f ca="1">COSS!Q853</f>
        <v>4015293.0776245422</v>
      </c>
      <c r="M531" s="24">
        <f ca="1">COSS!R853</f>
        <v>181087.92809745937</v>
      </c>
      <c r="N531" s="24">
        <f ca="1">COSS!T853</f>
        <v>2706217.3372596637</v>
      </c>
      <c r="O531" s="24">
        <f ca="1">COSS!U853</f>
        <v>39513621.777751312</v>
      </c>
      <c r="P531" s="24">
        <f ca="1">COSS!V853</f>
        <v>152898155.39028206</v>
      </c>
      <c r="Q531" s="24">
        <f ca="1">COSS!W853</f>
        <v>21075906.031557709</v>
      </c>
      <c r="R531" s="24">
        <f ca="1">COSS!Y853</f>
        <v>25094976.018883251</v>
      </c>
      <c r="S531" s="24">
        <f ca="1">COSS!Z853</f>
        <v>404171.03055060381</v>
      </c>
      <c r="T531" s="24">
        <f ca="1">COSS!AB853</f>
        <v>314226.64160565322</v>
      </c>
      <c r="U531" s="24">
        <f ca="1">COSS!AC853</f>
        <v>18839282.442782</v>
      </c>
      <c r="V531" s="24">
        <f ca="1">COSS!AD853</f>
        <v>2437113.6529180263</v>
      </c>
    </row>
    <row r="532" spans="1:22">
      <c r="A532" s="131" t="s">
        <v>76</v>
      </c>
      <c r="B532" s="18" t="str">
        <f>$B$5</f>
        <v>PRODUCTION</v>
      </c>
      <c r="C532" s="22"/>
      <c r="D532" s="23">
        <f t="shared" ref="D532:D539" ca="1" si="375">SUM(E532:V532)</f>
        <v>0.40264452637454162</v>
      </c>
      <c r="E532" s="23">
        <f t="shared" ref="E532:V532" ca="1" si="376">E524/$D$531</f>
        <v>0.22199176610726618</v>
      </c>
      <c r="F532" s="23">
        <f t="shared" ca="1" si="376"/>
        <v>1.0159387020717567E-2</v>
      </c>
      <c r="G532" s="23">
        <f t="shared" ca="1" si="376"/>
        <v>3.3917342687093871E-2</v>
      </c>
      <c r="H532" s="23">
        <f t="shared" ca="1" si="376"/>
        <v>7.9337045481597671E-4</v>
      </c>
      <c r="I532" s="23">
        <f ca="1">I524/$D$531</f>
        <v>-1.2593561622000965E-5</v>
      </c>
      <c r="J532" s="23">
        <f t="shared" ca="1" si="376"/>
        <v>2.6005103353811766E-2</v>
      </c>
      <c r="K532" s="23">
        <f t="shared" ca="1" si="376"/>
        <v>4.5777921432855187E-3</v>
      </c>
      <c r="L532" s="23">
        <f t="shared" ca="1" si="376"/>
        <v>1.6934129792661053E-3</v>
      </c>
      <c r="M532" s="23">
        <f t="shared" ca="1" si="376"/>
        <v>4.0184633738856484E-5</v>
      </c>
      <c r="N532" s="23">
        <f t="shared" ca="1" si="376"/>
        <v>8.3621806024183247E-4</v>
      </c>
      <c r="O532" s="23">
        <f t="shared" ca="1" si="376"/>
        <v>1.3169214452146407E-2</v>
      </c>
      <c r="P532" s="23">
        <f t="shared" ca="1" si="376"/>
        <v>7.2050032310050929E-2</v>
      </c>
      <c r="Q532" s="23">
        <f t="shared" ca="1" si="376"/>
        <v>9.4223448034478196E-3</v>
      </c>
      <c r="R532" s="23">
        <f t="shared" ca="1" si="376"/>
        <v>7.748758940758692E-3</v>
      </c>
      <c r="S532" s="23">
        <f t="shared" ca="1" si="376"/>
        <v>1.6099349448355077E-4</v>
      </c>
      <c r="T532" s="23">
        <f t="shared" ca="1" si="376"/>
        <v>9.1198495038443794E-5</v>
      </c>
      <c r="U532" s="23">
        <f t="shared" ca="1" si="376"/>
        <v>0</v>
      </c>
      <c r="V532" s="23">
        <f t="shared" ca="1" si="376"/>
        <v>0</v>
      </c>
    </row>
    <row r="533" spans="1:22">
      <c r="A533" s="18" t="str">
        <f t="shared" ref="A533:A539" si="377">A532</f>
        <v>RATEBASE</v>
      </c>
      <c r="B533" s="18" t="str">
        <f>$B$6</f>
        <v>BULKTRAN</v>
      </c>
      <c r="C533" s="22"/>
      <c r="D533" s="23">
        <f t="shared" ca="1" si="375"/>
        <v>0.18419885670195049</v>
      </c>
      <c r="E533" s="23">
        <f t="shared" ref="E533:V533" ca="1" si="378">E525/$D$531</f>
        <v>8.9930583458290914E-2</v>
      </c>
      <c r="F533" s="23">
        <f t="shared" ca="1" si="378"/>
        <v>4.4191812718090782E-3</v>
      </c>
      <c r="G533" s="23">
        <f t="shared" ca="1" si="378"/>
        <v>1.6423033058480935E-2</v>
      </c>
      <c r="H533" s="23">
        <f t="shared" ca="1" si="378"/>
        <v>4.7885975876978462E-4</v>
      </c>
      <c r="I533" s="23">
        <f t="shared" ca="1" si="378"/>
        <v>-1.3689452221850852E-5</v>
      </c>
      <c r="J533" s="23">
        <f t="shared" ca="1" si="378"/>
        <v>1.2593603382280362E-2</v>
      </c>
      <c r="K533" s="23">
        <f t="shared" ca="1" si="378"/>
        <v>2.2699609034847155E-3</v>
      </c>
      <c r="L533" s="23">
        <f t="shared" ca="1" si="378"/>
        <v>9.7277999272750936E-4</v>
      </c>
      <c r="M533" s="23">
        <f t="shared" ca="1" si="378"/>
        <v>4.8356681426098385E-5</v>
      </c>
      <c r="N533" s="23">
        <f t="shared" ca="1" si="378"/>
        <v>4.4611081117630852E-4</v>
      </c>
      <c r="O533" s="23">
        <f t="shared" ca="1" si="378"/>
        <v>7.2114397343654678E-3</v>
      </c>
      <c r="P533" s="23">
        <f t="shared" ca="1" si="378"/>
        <v>3.8500558857165475E-2</v>
      </c>
      <c r="Q533" s="23">
        <f t="shared" ca="1" si="378"/>
        <v>6.8846355093390363E-3</v>
      </c>
      <c r="R533" s="23">
        <f t="shared" ca="1" si="378"/>
        <v>3.9168597355346496E-3</v>
      </c>
      <c r="S533" s="23">
        <f t="shared" ca="1" si="378"/>
        <v>6.5688938004672997E-5</v>
      </c>
      <c r="T533" s="23">
        <f t="shared" ca="1" si="378"/>
        <v>5.0894061317273596E-5</v>
      </c>
      <c r="U533" s="23">
        <f t="shared" ca="1" si="378"/>
        <v>0</v>
      </c>
      <c r="V533" s="23">
        <f t="shared" ca="1" si="378"/>
        <v>0</v>
      </c>
    </row>
    <row r="534" spans="1:22">
      <c r="A534" s="18" t="str">
        <f t="shared" si="377"/>
        <v>RATEBASE</v>
      </c>
      <c r="B534" s="18" t="str">
        <f>$B$7</f>
        <v>SUBTRAN</v>
      </c>
      <c r="C534" s="22"/>
      <c r="D534" s="23">
        <f t="shared" ca="1" si="375"/>
        <v>3.8656591186716521E-2</v>
      </c>
      <c r="E534" s="23">
        <f t="shared" ref="E534:V534" ca="1" si="379">E526/$D$531</f>
        <v>1.863621280830334E-2</v>
      </c>
      <c r="F534" s="23">
        <f t="shared" ca="1" si="379"/>
        <v>8.9380763509709117E-4</v>
      </c>
      <c r="G534" s="23">
        <f t="shared" ca="1" si="379"/>
        <v>3.3012770453194336E-3</v>
      </c>
      <c r="H534" s="23">
        <f t="shared" ca="1" si="379"/>
        <v>9.4106248796271111E-5</v>
      </c>
      <c r="I534" s="23">
        <f t="shared" ca="1" si="379"/>
        <v>-4.3568562019489619E-6</v>
      </c>
      <c r="J534" s="23">
        <f t="shared" ca="1" si="379"/>
        <v>2.5170875783336421E-3</v>
      </c>
      <c r="K534" s="23">
        <f t="shared" ca="1" si="379"/>
        <v>4.519338387778934E-4</v>
      </c>
      <c r="L534" s="23">
        <f t="shared" ca="1" si="379"/>
        <v>2.5434463266111793E-4</v>
      </c>
      <c r="M534" s="23">
        <f t="shared" ca="1" si="379"/>
        <v>0</v>
      </c>
      <c r="N534" s="23">
        <f t="shared" ca="1" si="379"/>
        <v>8.9185878421709091E-5</v>
      </c>
      <c r="O534" s="23">
        <f t="shared" ca="1" si="379"/>
        <v>1.4413829583702861E-3</v>
      </c>
      <c r="P534" s="23">
        <f t="shared" ca="1" si="379"/>
        <v>1.0148640887993731E-2</v>
      </c>
      <c r="Q534" s="23">
        <f t="shared" ca="1" si="379"/>
        <v>0</v>
      </c>
      <c r="R534" s="23">
        <f t="shared" ca="1" si="379"/>
        <v>7.6769689313063174E-4</v>
      </c>
      <c r="S534" s="23">
        <f t="shared" ca="1" si="379"/>
        <v>1.2814486052007814E-5</v>
      </c>
      <c r="T534" s="23">
        <f t="shared" ca="1" si="379"/>
        <v>1.0265667415641109E-5</v>
      </c>
      <c r="U534" s="23">
        <f t="shared" ca="1" si="379"/>
        <v>3.4667577236695595E-5</v>
      </c>
      <c r="V534" s="23">
        <f t="shared" ca="1" si="379"/>
        <v>7.523907008978296E-6</v>
      </c>
    </row>
    <row r="535" spans="1:22">
      <c r="A535" s="18" t="str">
        <f t="shared" si="377"/>
        <v>RATEBASE</v>
      </c>
      <c r="B535" s="18" t="str">
        <f>$B$8</f>
        <v>DISTPRI</v>
      </c>
      <c r="C535" s="22"/>
      <c r="D535" s="23">
        <f t="shared" ca="1" si="375"/>
        <v>0.19960251575093677</v>
      </c>
      <c r="E535" s="23">
        <f t="shared" ref="E535:V535" ca="1" si="380">E527/$D$531</f>
        <v>0.13296888682971406</v>
      </c>
      <c r="F535" s="23">
        <f t="shared" ca="1" si="380"/>
        <v>6.2304443867799144E-3</v>
      </c>
      <c r="G535" s="23">
        <f t="shared" ca="1" si="380"/>
        <v>2.292842938036229E-2</v>
      </c>
      <c r="H535" s="23">
        <f t="shared" ca="1" si="380"/>
        <v>6.5940438160696124E-4</v>
      </c>
      <c r="I535" s="23">
        <f t="shared" ca="1" si="380"/>
        <v>0</v>
      </c>
      <c r="J535" s="23">
        <f t="shared" ca="1" si="380"/>
        <v>1.7335068194143325E-2</v>
      </c>
      <c r="K535" s="23">
        <f t="shared" ca="1" si="380"/>
        <v>3.1318303062360716E-3</v>
      </c>
      <c r="L535" s="23">
        <f t="shared" ca="1" si="380"/>
        <v>0</v>
      </c>
      <c r="M535" s="23">
        <f t="shared" ca="1" si="380"/>
        <v>0</v>
      </c>
      <c r="N535" s="23">
        <f t="shared" ca="1" si="380"/>
        <v>6.2593814951914721E-4</v>
      </c>
      <c r="O535" s="23">
        <f t="shared" ca="1" si="380"/>
        <v>9.9777177845522935E-3</v>
      </c>
      <c r="P535" s="23">
        <f t="shared" ca="1" si="380"/>
        <v>0</v>
      </c>
      <c r="Q535" s="23">
        <f t="shared" ca="1" si="380"/>
        <v>0</v>
      </c>
      <c r="R535" s="23">
        <f t="shared" ca="1" si="380"/>
        <v>5.2881471820328636E-3</v>
      </c>
      <c r="S535" s="23">
        <f t="shared" ca="1" si="380"/>
        <v>8.8334127524822596E-5</v>
      </c>
      <c r="T535" s="23">
        <f t="shared" ca="1" si="380"/>
        <v>7.1569186085934143E-5</v>
      </c>
      <c r="U535" s="23">
        <f t="shared" ca="1" si="380"/>
        <v>2.4391398616787773E-4</v>
      </c>
      <c r="V535" s="23">
        <f t="shared" ca="1" si="380"/>
        <v>5.2831856211220009E-5</v>
      </c>
    </row>
    <row r="536" spans="1:22">
      <c r="A536" s="18" t="str">
        <f t="shared" si="377"/>
        <v>RATEBASE</v>
      </c>
      <c r="B536" s="18" t="str">
        <f>$B$9</f>
        <v>DISTSEC</v>
      </c>
      <c r="C536" s="22"/>
      <c r="D536" s="23">
        <f t="shared" ca="1" si="375"/>
        <v>0.10139800252514213</v>
      </c>
      <c r="E536" s="23">
        <f t="shared" ref="E536:V536" ca="1" si="381">E528/$D$531</f>
        <v>7.5605852992415679E-2</v>
      </c>
      <c r="F536" s="23">
        <f t="shared" ca="1" si="381"/>
        <v>3.6234037597759148E-3</v>
      </c>
      <c r="G536" s="23">
        <f t="shared" ca="1" si="381"/>
        <v>1.1082647724360991E-2</v>
      </c>
      <c r="H536" s="23">
        <f t="shared" ca="1" si="381"/>
        <v>0</v>
      </c>
      <c r="I536" s="23">
        <f t="shared" ca="1" si="381"/>
        <v>0</v>
      </c>
      <c r="J536" s="23">
        <f t="shared" ca="1" si="381"/>
        <v>7.1209527375996166E-3</v>
      </c>
      <c r="K536" s="23">
        <f t="shared" ca="1" si="381"/>
        <v>0</v>
      </c>
      <c r="L536" s="23">
        <f t="shared" ca="1" si="381"/>
        <v>0</v>
      </c>
      <c r="M536" s="23">
        <f t="shared" ca="1" si="381"/>
        <v>0</v>
      </c>
      <c r="N536" s="23">
        <f t="shared" ca="1" si="381"/>
        <v>1.9505099537954577E-4</v>
      </c>
      <c r="O536" s="23">
        <f t="shared" ca="1" si="381"/>
        <v>0</v>
      </c>
      <c r="P536" s="23">
        <f t="shared" ca="1" si="381"/>
        <v>0</v>
      </c>
      <c r="Q536" s="23">
        <f t="shared" ca="1" si="381"/>
        <v>0</v>
      </c>
      <c r="R536" s="23">
        <f t="shared" ca="1" si="381"/>
        <v>2.6575819492405052E-3</v>
      </c>
      <c r="S536" s="23">
        <f t="shared" ca="1" si="381"/>
        <v>0</v>
      </c>
      <c r="T536" s="23">
        <f t="shared" ca="1" si="381"/>
        <v>2.7612868471103456E-5</v>
      </c>
      <c r="U536" s="23">
        <f t="shared" ca="1" si="381"/>
        <v>9.3244359881002753E-4</v>
      </c>
      <c r="V536" s="23">
        <f t="shared" ca="1" si="381"/>
        <v>1.5245589908872504E-4</v>
      </c>
    </row>
    <row r="537" spans="1:22">
      <c r="A537" s="18" t="str">
        <f t="shared" si="377"/>
        <v>RATEBASE</v>
      </c>
      <c r="B537" s="18" t="str">
        <f>$B$10</f>
        <v>ENERGY</v>
      </c>
      <c r="C537" s="22"/>
      <c r="D537" s="23">
        <f t="shared" ca="1" si="375"/>
        <v>2.4247643580637999E-2</v>
      </c>
      <c r="E537" s="23">
        <f t="shared" ref="E537:V537" ca="1" si="382">E529/$D$531</f>
        <v>9.2954617793069745E-3</v>
      </c>
      <c r="F537" s="23">
        <f t="shared" ca="1" si="382"/>
        <v>5.8330959159797109E-4</v>
      </c>
      <c r="G537" s="23">
        <f t="shared" ca="1" si="382"/>
        <v>1.9630958169590635E-3</v>
      </c>
      <c r="H537" s="23">
        <f t="shared" ca="1" si="382"/>
        <v>5.6569041780336549E-5</v>
      </c>
      <c r="I537" s="23">
        <f t="shared" ca="1" si="382"/>
        <v>2.8769877634263349E-6</v>
      </c>
      <c r="J537" s="23">
        <f t="shared" ca="1" si="382"/>
        <v>1.8135410288768205E-3</v>
      </c>
      <c r="K537" s="23">
        <f t="shared" ca="1" si="382"/>
        <v>3.4052232893752701E-4</v>
      </c>
      <c r="L537" s="23">
        <f t="shared" ca="1" si="382"/>
        <v>1.4967224056624813E-4</v>
      </c>
      <c r="M537" s="23">
        <f t="shared" ca="1" si="382"/>
        <v>7.0182770925339286E-6</v>
      </c>
      <c r="N537" s="23">
        <f t="shared" ca="1" si="382"/>
        <v>6.8908104628061923E-5</v>
      </c>
      <c r="O537" s="23">
        <f t="shared" ca="1" si="382"/>
        <v>1.1830204471820704E-3</v>
      </c>
      <c r="P537" s="23">
        <f t="shared" ca="1" si="382"/>
        <v>6.7933910485208412E-3</v>
      </c>
      <c r="Q537" s="23">
        <f t="shared" ca="1" si="382"/>
        <v>1.2484043721628295E-3</v>
      </c>
      <c r="R537" s="23">
        <f t="shared" ca="1" si="382"/>
        <v>4.8568553385692619E-4</v>
      </c>
      <c r="S537" s="23">
        <f t="shared" ca="1" si="382"/>
        <v>7.9303847731346342E-6</v>
      </c>
      <c r="T537" s="23">
        <f t="shared" ca="1" si="382"/>
        <v>8.8461693533854849E-6</v>
      </c>
      <c r="U537" s="23">
        <f t="shared" ca="1" si="382"/>
        <v>2.0247298582811387E-4</v>
      </c>
      <c r="V537" s="23">
        <f t="shared" ca="1" si="382"/>
        <v>3.6917441451738248E-5</v>
      </c>
    </row>
    <row r="538" spans="1:22">
      <c r="A538" s="18" t="str">
        <f t="shared" si="377"/>
        <v>RATEBASE</v>
      </c>
      <c r="B538" s="18" t="str">
        <f>$B$11</f>
        <v>CUSTOMER</v>
      </c>
      <c r="C538" s="22"/>
      <c r="D538" s="23">
        <f t="shared" ca="1" si="375"/>
        <v>4.9251863880074444E-2</v>
      </c>
      <c r="E538" s="23">
        <f t="shared" ref="E538:V538" ca="1" si="383">E530/$D$531</f>
        <v>2.3161036063221195E-2</v>
      </c>
      <c r="F538" s="23">
        <f t="shared" ca="1" si="383"/>
        <v>5.9743354269642503E-3</v>
      </c>
      <c r="G538" s="23">
        <f t="shared" ca="1" si="383"/>
        <v>1.7195509479240013E-3</v>
      </c>
      <c r="H538" s="23">
        <f t="shared" ca="1" si="383"/>
        <v>5.1312076847540662E-4</v>
      </c>
      <c r="I538" s="23">
        <f t="shared" ca="1" si="383"/>
        <v>-1.8289099048278728E-5</v>
      </c>
      <c r="J538" s="23">
        <f t="shared" ca="1" si="383"/>
        <v>4.8999355998333508E-4</v>
      </c>
      <c r="K538" s="23">
        <f t="shared" ca="1" si="383"/>
        <v>1.4058146226680188E-4</v>
      </c>
      <c r="L538" s="23">
        <f t="shared" ca="1" si="383"/>
        <v>2.9018217263491412E-4</v>
      </c>
      <c r="M538" s="23">
        <f t="shared" ca="1" si="383"/>
        <v>5.5992589948042839E-5</v>
      </c>
      <c r="N538" s="23">
        <f t="shared" ca="1" si="383"/>
        <v>3.416734901184101E-6</v>
      </c>
      <c r="O538" s="23">
        <f t="shared" ca="1" si="383"/>
        <v>8.6108177230089338E-5</v>
      </c>
      <c r="P538" s="23">
        <f t="shared" ca="1" si="383"/>
        <v>4.675857740623308E-4</v>
      </c>
      <c r="Q538" s="23">
        <f t="shared" ca="1" si="383"/>
        <v>8.3005596495642602E-5</v>
      </c>
      <c r="R538" s="23">
        <f t="shared" ca="1" si="383"/>
        <v>1.3721295411817593E-4</v>
      </c>
      <c r="S538" s="23">
        <f t="shared" ca="1" si="383"/>
        <v>2.4886243020797622E-6</v>
      </c>
      <c r="T538" s="23">
        <f t="shared" ca="1" si="383"/>
        <v>2.5892997508291827E-6</v>
      </c>
      <c r="U538" s="23">
        <f t="shared" ca="1" si="383"/>
        <v>1.4353065616789652E-2</v>
      </c>
      <c r="V538" s="23">
        <f t="shared" ca="1" si="383"/>
        <v>1.7898872100548129E-3</v>
      </c>
    </row>
    <row r="539" spans="1:22">
      <c r="A539" s="18" t="str">
        <f t="shared" si="377"/>
        <v>RATEBASE</v>
      </c>
      <c r="B539" s="18" t="str">
        <f>$B$12</f>
        <v>TOTAL</v>
      </c>
      <c r="C539" s="22"/>
      <c r="D539" s="23">
        <f t="shared" ca="1" si="375"/>
        <v>0.99999999999999967</v>
      </c>
      <c r="E539" s="23">
        <f t="shared" ref="E539:V539" ca="1" si="384">E531/$D$531</f>
        <v>0.57158980003851823</v>
      </c>
      <c r="F539" s="23">
        <f t="shared" ca="1" si="384"/>
        <v>3.1883869092741782E-2</v>
      </c>
      <c r="G539" s="23">
        <f t="shared" ca="1" si="384"/>
        <v>9.1335376660500553E-2</v>
      </c>
      <c r="H539" s="23">
        <f t="shared" ca="1" si="384"/>
        <v>2.5954306542447379E-3</v>
      </c>
      <c r="I539" s="23">
        <f t="shared" ca="1" si="384"/>
        <v>-4.605198133065327E-5</v>
      </c>
      <c r="J539" s="23">
        <f t="shared" ca="1" si="384"/>
        <v>6.7875349835028909E-2</v>
      </c>
      <c r="K539" s="23">
        <f t="shared" ca="1" si="384"/>
        <v>1.0912620982988527E-2</v>
      </c>
      <c r="L539" s="23">
        <f t="shared" ca="1" si="384"/>
        <v>3.3603920178558945E-3</v>
      </c>
      <c r="M539" s="23">
        <f t="shared" ca="1" si="384"/>
        <v>1.5155218220553167E-4</v>
      </c>
      <c r="N539" s="23">
        <f t="shared" ca="1" si="384"/>
        <v>2.2648287342677893E-3</v>
      </c>
      <c r="O539" s="23">
        <f t="shared" ca="1" si="384"/>
        <v>3.3068883553846608E-2</v>
      </c>
      <c r="P539" s="23">
        <f t="shared" ca="1" si="384"/>
        <v>0.12796020887779333</v>
      </c>
      <c r="Q539" s="23">
        <f t="shared" ca="1" si="384"/>
        <v>1.7638390281445329E-2</v>
      </c>
      <c r="R539" s="23">
        <f t="shared" ca="1" si="384"/>
        <v>2.1001943188672444E-2</v>
      </c>
      <c r="S539" s="23">
        <f t="shared" ca="1" si="384"/>
        <v>3.3825005514026855E-4</v>
      </c>
      <c r="T539" s="23">
        <f t="shared" ca="1" si="384"/>
        <v>2.6297574743261079E-4</v>
      </c>
      <c r="U539" s="23">
        <f t="shared" ca="1" si="384"/>
        <v>1.5766563764832365E-2</v>
      </c>
      <c r="V539" s="23">
        <f t="shared" ca="1" si="384"/>
        <v>2.0396163138154738E-3</v>
      </c>
    </row>
    <row r="541" spans="1:22">
      <c r="A541" s="38" t="str">
        <f>A152</f>
        <v>CUST_451</v>
      </c>
      <c r="B541" s="18" t="str">
        <f>B152</f>
        <v>TOTAL</v>
      </c>
      <c r="D541" s="23">
        <f t="shared" ref="D541:V541" si="385">D152</f>
        <v>1.0000000000000002</v>
      </c>
      <c r="E541" s="23">
        <f t="shared" si="385"/>
        <v>0.9164578605601853</v>
      </c>
      <c r="F541" s="23">
        <f t="shared" si="385"/>
        <v>5.8182058129667452E-2</v>
      </c>
      <c r="G541" s="23">
        <f t="shared" si="385"/>
        <v>1.8735191973722701E-2</v>
      </c>
      <c r="H541" s="23">
        <f t="shared" si="385"/>
        <v>5.1850058714666253E-4</v>
      </c>
      <c r="I541" s="23">
        <f t="shared" si="385"/>
        <v>5.3696485594306853E-5</v>
      </c>
      <c r="J541" s="23">
        <f t="shared" si="385"/>
        <v>1.5254683407473538E-3</v>
      </c>
      <c r="K541" s="23">
        <f t="shared" si="385"/>
        <v>6.3459482975089924E-5</v>
      </c>
      <c r="L541" s="23">
        <f t="shared" si="385"/>
        <v>0</v>
      </c>
      <c r="M541" s="23">
        <f t="shared" si="385"/>
        <v>0</v>
      </c>
      <c r="N541" s="23">
        <f t="shared" si="385"/>
        <v>0</v>
      </c>
      <c r="O541" s="23">
        <f t="shared" si="385"/>
        <v>1.5864870743772481E-5</v>
      </c>
      <c r="P541" s="23">
        <f t="shared" si="385"/>
        <v>0</v>
      </c>
      <c r="Q541" s="23">
        <f t="shared" si="385"/>
        <v>0</v>
      </c>
      <c r="R541" s="23">
        <f t="shared" si="385"/>
        <v>0</v>
      </c>
      <c r="S541" s="23">
        <f t="shared" si="385"/>
        <v>0</v>
      </c>
      <c r="T541" s="23">
        <f t="shared" si="385"/>
        <v>0</v>
      </c>
      <c r="U541" s="23">
        <f t="shared" si="385"/>
        <v>4.4478995692175038E-3</v>
      </c>
      <c r="V541" s="23">
        <f t="shared" si="385"/>
        <v>0</v>
      </c>
    </row>
    <row r="542" spans="1:22">
      <c r="A542" s="18" t="str">
        <f t="shared" ref="A542:B549" si="386">A341</f>
        <v>RB_GUP_EPIS_D</v>
      </c>
      <c r="B542" s="18" t="str">
        <f t="shared" si="386"/>
        <v>PRODUCTION</v>
      </c>
      <c r="C542" s="18"/>
      <c r="D542" s="23">
        <f t="shared" ref="D542:V542" si="387">D341</f>
        <v>0</v>
      </c>
      <c r="E542" s="23">
        <f t="shared" si="387"/>
        <v>0</v>
      </c>
      <c r="F542" s="23">
        <f t="shared" si="387"/>
        <v>0</v>
      </c>
      <c r="G542" s="23">
        <f t="shared" si="387"/>
        <v>0</v>
      </c>
      <c r="H542" s="23">
        <f t="shared" si="387"/>
        <v>0</v>
      </c>
      <c r="I542" s="23">
        <f t="shared" si="387"/>
        <v>0</v>
      </c>
      <c r="J542" s="23">
        <f t="shared" si="387"/>
        <v>0</v>
      </c>
      <c r="K542" s="23">
        <f t="shared" si="387"/>
        <v>0</v>
      </c>
      <c r="L542" s="23">
        <f t="shared" si="387"/>
        <v>0</v>
      </c>
      <c r="M542" s="23">
        <f t="shared" si="387"/>
        <v>0</v>
      </c>
      <c r="N542" s="23">
        <f t="shared" si="387"/>
        <v>0</v>
      </c>
      <c r="O542" s="23">
        <f t="shared" si="387"/>
        <v>0</v>
      </c>
      <c r="P542" s="23">
        <f t="shared" si="387"/>
        <v>0</v>
      </c>
      <c r="Q542" s="23">
        <f t="shared" si="387"/>
        <v>0</v>
      </c>
      <c r="R542" s="23">
        <f t="shared" si="387"/>
        <v>0</v>
      </c>
      <c r="S542" s="23">
        <f t="shared" si="387"/>
        <v>0</v>
      </c>
      <c r="T542" s="23">
        <f t="shared" si="387"/>
        <v>0</v>
      </c>
      <c r="U542" s="23">
        <f t="shared" si="387"/>
        <v>0</v>
      </c>
      <c r="V542" s="23">
        <f t="shared" si="387"/>
        <v>0</v>
      </c>
    </row>
    <row r="543" spans="1:22">
      <c r="A543" s="18" t="str">
        <f t="shared" si="386"/>
        <v>RB_GUP_EPIS_D</v>
      </c>
      <c r="B543" s="18" t="str">
        <f t="shared" si="386"/>
        <v>BULKTRAN</v>
      </c>
      <c r="C543" s="18"/>
      <c r="D543" s="23">
        <f t="shared" ref="D543:V543" si="388">D342</f>
        <v>0</v>
      </c>
      <c r="E543" s="23">
        <f t="shared" si="388"/>
        <v>0</v>
      </c>
      <c r="F543" s="23">
        <f t="shared" si="388"/>
        <v>0</v>
      </c>
      <c r="G543" s="23">
        <f t="shared" si="388"/>
        <v>0</v>
      </c>
      <c r="H543" s="23">
        <f t="shared" si="388"/>
        <v>0</v>
      </c>
      <c r="I543" s="23">
        <f t="shared" si="388"/>
        <v>0</v>
      </c>
      <c r="J543" s="23">
        <f t="shared" si="388"/>
        <v>0</v>
      </c>
      <c r="K543" s="23">
        <f t="shared" si="388"/>
        <v>0</v>
      </c>
      <c r="L543" s="23">
        <f t="shared" si="388"/>
        <v>0</v>
      </c>
      <c r="M543" s="23">
        <f t="shared" si="388"/>
        <v>0</v>
      </c>
      <c r="N543" s="23">
        <f t="shared" si="388"/>
        <v>0</v>
      </c>
      <c r="O543" s="23">
        <f t="shared" si="388"/>
        <v>0</v>
      </c>
      <c r="P543" s="23">
        <f t="shared" si="388"/>
        <v>0</v>
      </c>
      <c r="Q543" s="23">
        <f t="shared" si="388"/>
        <v>0</v>
      </c>
      <c r="R543" s="23">
        <f t="shared" si="388"/>
        <v>0</v>
      </c>
      <c r="S543" s="23">
        <f t="shared" si="388"/>
        <v>0</v>
      </c>
      <c r="T543" s="23">
        <f t="shared" si="388"/>
        <v>0</v>
      </c>
      <c r="U543" s="23">
        <f t="shared" si="388"/>
        <v>0</v>
      </c>
      <c r="V543" s="23">
        <f t="shared" si="388"/>
        <v>0</v>
      </c>
    </row>
    <row r="544" spans="1:22">
      <c r="A544" s="18" t="str">
        <f t="shared" si="386"/>
        <v>RB_GUP_EPIS_D</v>
      </c>
      <c r="B544" s="18" t="str">
        <f t="shared" si="386"/>
        <v>SUBTRAN</v>
      </c>
      <c r="C544" s="18"/>
      <c r="D544" s="23">
        <f t="shared" ref="D544:V544" si="389">D343</f>
        <v>0</v>
      </c>
      <c r="E544" s="23">
        <f t="shared" si="389"/>
        <v>0</v>
      </c>
      <c r="F544" s="23">
        <f t="shared" si="389"/>
        <v>0</v>
      </c>
      <c r="G544" s="23">
        <f t="shared" si="389"/>
        <v>0</v>
      </c>
      <c r="H544" s="23">
        <f t="shared" si="389"/>
        <v>0</v>
      </c>
      <c r="I544" s="23">
        <f t="shared" si="389"/>
        <v>0</v>
      </c>
      <c r="J544" s="23">
        <f t="shared" si="389"/>
        <v>0</v>
      </c>
      <c r="K544" s="23">
        <f t="shared" si="389"/>
        <v>0</v>
      </c>
      <c r="L544" s="23">
        <f t="shared" si="389"/>
        <v>0</v>
      </c>
      <c r="M544" s="23">
        <f t="shared" si="389"/>
        <v>0</v>
      </c>
      <c r="N544" s="23">
        <f t="shared" si="389"/>
        <v>0</v>
      </c>
      <c r="O544" s="23">
        <f t="shared" si="389"/>
        <v>0</v>
      </c>
      <c r="P544" s="23">
        <f t="shared" si="389"/>
        <v>0</v>
      </c>
      <c r="Q544" s="23">
        <f t="shared" si="389"/>
        <v>0</v>
      </c>
      <c r="R544" s="23">
        <f t="shared" si="389"/>
        <v>0</v>
      </c>
      <c r="S544" s="23">
        <f t="shared" si="389"/>
        <v>0</v>
      </c>
      <c r="T544" s="23">
        <f t="shared" si="389"/>
        <v>0</v>
      </c>
      <c r="U544" s="23">
        <f t="shared" si="389"/>
        <v>0</v>
      </c>
      <c r="V544" s="23">
        <f t="shared" si="389"/>
        <v>0</v>
      </c>
    </row>
    <row r="545" spans="1:22">
      <c r="A545" s="18" t="str">
        <f t="shared" si="386"/>
        <v>RB_GUP_EPIS_D</v>
      </c>
      <c r="B545" s="18" t="str">
        <f t="shared" si="386"/>
        <v>DISTPRI</v>
      </c>
      <c r="C545" s="18"/>
      <c r="D545" s="23">
        <f t="shared" ref="D545:V545" si="390">D344</f>
        <v>0.56780830401402582</v>
      </c>
      <c r="E545" s="23">
        <f t="shared" si="390"/>
        <v>0.37949050689618569</v>
      </c>
      <c r="F545" s="23">
        <f t="shared" si="390"/>
        <v>1.7888191821100099E-2</v>
      </c>
      <c r="G545" s="23">
        <f t="shared" si="390"/>
        <v>6.4953122360875692E-2</v>
      </c>
      <c r="H545" s="23">
        <f t="shared" si="390"/>
        <v>2.0073894602071368E-3</v>
      </c>
      <c r="I545" s="23">
        <f t="shared" si="390"/>
        <v>0</v>
      </c>
      <c r="J545" s="23">
        <f t="shared" si="390"/>
        <v>4.8703488935588075E-2</v>
      </c>
      <c r="K545" s="23">
        <f t="shared" si="390"/>
        <v>9.0710280917067065E-3</v>
      </c>
      <c r="L545" s="23">
        <f t="shared" si="390"/>
        <v>0</v>
      </c>
      <c r="M545" s="23">
        <f t="shared" si="390"/>
        <v>0</v>
      </c>
      <c r="N545" s="23">
        <f t="shared" si="390"/>
        <v>1.7362493668750016E-3</v>
      </c>
      <c r="O545" s="23">
        <f t="shared" si="390"/>
        <v>2.8001773422582091E-2</v>
      </c>
      <c r="P545" s="23">
        <f t="shared" si="390"/>
        <v>0</v>
      </c>
      <c r="Q545" s="23">
        <f t="shared" si="390"/>
        <v>0</v>
      </c>
      <c r="R545" s="23">
        <f t="shared" si="390"/>
        <v>1.4686340112868106E-2</v>
      </c>
      <c r="S545" s="23">
        <f t="shared" si="390"/>
        <v>2.4502564294768468E-4</v>
      </c>
      <c r="T545" s="23">
        <f t="shared" si="390"/>
        <v>1.9851182674801221E-4</v>
      </c>
      <c r="U545" s="23">
        <f t="shared" si="390"/>
        <v>6.800739392752329E-4</v>
      </c>
      <c r="V545" s="23">
        <f t="shared" si="390"/>
        <v>1.4660213706631258E-4</v>
      </c>
    </row>
    <row r="546" spans="1:22">
      <c r="A546" s="18" t="str">
        <f t="shared" si="386"/>
        <v>RB_GUP_EPIS_D</v>
      </c>
      <c r="B546" s="18" t="str">
        <f t="shared" si="386"/>
        <v>DISTSEC</v>
      </c>
      <c r="C546" s="18"/>
      <c r="D546" s="23">
        <f t="shared" ref="D546:V546" si="391">D345</f>
        <v>0.29403247914460889</v>
      </c>
      <c r="E546" s="23">
        <f t="shared" si="391"/>
        <v>0.21984851147508733</v>
      </c>
      <c r="F546" s="23">
        <f t="shared" si="391"/>
        <v>1.0598966805994519E-2</v>
      </c>
      <c r="G546" s="23">
        <f t="shared" si="391"/>
        <v>3.1981499839852288E-2</v>
      </c>
      <c r="H546" s="23">
        <f t="shared" si="391"/>
        <v>0</v>
      </c>
      <c r="I546" s="23">
        <f t="shared" si="391"/>
        <v>0</v>
      </c>
      <c r="J546" s="23">
        <f t="shared" si="391"/>
        <v>2.0378736177564031E-2</v>
      </c>
      <c r="K546" s="23">
        <f t="shared" si="391"/>
        <v>0</v>
      </c>
      <c r="L546" s="23">
        <f t="shared" si="391"/>
        <v>0</v>
      </c>
      <c r="M546" s="23">
        <f t="shared" si="391"/>
        <v>0</v>
      </c>
      <c r="N546" s="23">
        <f t="shared" si="391"/>
        <v>5.5099827437522222E-4</v>
      </c>
      <c r="O546" s="23">
        <f t="shared" si="391"/>
        <v>0</v>
      </c>
      <c r="P546" s="23">
        <f t="shared" si="391"/>
        <v>0</v>
      </c>
      <c r="Q546" s="23">
        <f t="shared" si="391"/>
        <v>0</v>
      </c>
      <c r="R546" s="23">
        <f t="shared" si="391"/>
        <v>7.5165764594714987E-3</v>
      </c>
      <c r="S546" s="23">
        <f t="shared" si="391"/>
        <v>0</v>
      </c>
      <c r="T546" s="23">
        <f t="shared" si="391"/>
        <v>7.7999755719178448E-5</v>
      </c>
      <c r="U546" s="23">
        <f t="shared" si="391"/>
        <v>2.6483917057265674E-3</v>
      </c>
      <c r="V546" s="23">
        <f t="shared" si="391"/>
        <v>4.3079865081823175E-4</v>
      </c>
    </row>
    <row r="547" spans="1:22">
      <c r="A547" s="18" t="str">
        <f t="shared" si="386"/>
        <v>RB_GUP_EPIS_D</v>
      </c>
      <c r="B547" s="18" t="str">
        <f t="shared" si="386"/>
        <v>ENERGY</v>
      </c>
      <c r="C547" s="18"/>
      <c r="D547" s="23">
        <f t="shared" ref="D547:V547" si="392">D346</f>
        <v>0</v>
      </c>
      <c r="E547" s="23">
        <f t="shared" si="392"/>
        <v>0</v>
      </c>
      <c r="F547" s="23">
        <f t="shared" si="392"/>
        <v>0</v>
      </c>
      <c r="G547" s="23">
        <f t="shared" si="392"/>
        <v>0</v>
      </c>
      <c r="H547" s="23">
        <f t="shared" si="392"/>
        <v>0</v>
      </c>
      <c r="I547" s="23">
        <f t="shared" si="392"/>
        <v>0</v>
      </c>
      <c r="J547" s="23">
        <f t="shared" si="392"/>
        <v>0</v>
      </c>
      <c r="K547" s="23">
        <f t="shared" si="392"/>
        <v>0</v>
      </c>
      <c r="L547" s="23">
        <f t="shared" si="392"/>
        <v>0</v>
      </c>
      <c r="M547" s="23">
        <f t="shared" si="392"/>
        <v>0</v>
      </c>
      <c r="N547" s="23">
        <f t="shared" si="392"/>
        <v>0</v>
      </c>
      <c r="O547" s="23">
        <f t="shared" si="392"/>
        <v>0</v>
      </c>
      <c r="P547" s="23">
        <f t="shared" si="392"/>
        <v>0</v>
      </c>
      <c r="Q547" s="23">
        <f t="shared" si="392"/>
        <v>0</v>
      </c>
      <c r="R547" s="23">
        <f t="shared" si="392"/>
        <v>0</v>
      </c>
      <c r="S547" s="23">
        <f t="shared" si="392"/>
        <v>0</v>
      </c>
      <c r="T547" s="23">
        <f t="shared" si="392"/>
        <v>0</v>
      </c>
      <c r="U547" s="23">
        <f t="shared" si="392"/>
        <v>0</v>
      </c>
      <c r="V547" s="23">
        <f t="shared" si="392"/>
        <v>0</v>
      </c>
    </row>
    <row r="548" spans="1:22">
      <c r="A548" s="18" t="str">
        <f t="shared" si="386"/>
        <v>RB_GUP_EPIS_D</v>
      </c>
      <c r="B548" s="18" t="str">
        <f t="shared" si="386"/>
        <v>CUSTOMER</v>
      </c>
      <c r="C548" s="18"/>
      <c r="D548" s="23">
        <f t="shared" ref="D548:V548" si="393">D347</f>
        <v>0.13815921684136509</v>
      </c>
      <c r="E548" s="23">
        <f t="shared" si="393"/>
        <v>6.2884179416225483E-2</v>
      </c>
      <c r="F548" s="23">
        <f t="shared" si="393"/>
        <v>1.6928049985720211E-2</v>
      </c>
      <c r="G548" s="23">
        <f t="shared" si="393"/>
        <v>4.8019078114218579E-3</v>
      </c>
      <c r="H548" s="23">
        <f t="shared" si="393"/>
        <v>1.5883056998315416E-3</v>
      </c>
      <c r="I548" s="23">
        <f t="shared" si="393"/>
        <v>2.5799181012529216E-4</v>
      </c>
      <c r="J548" s="23">
        <f t="shared" si="393"/>
        <v>1.3866129425432825E-3</v>
      </c>
      <c r="K548" s="23">
        <f t="shared" si="393"/>
        <v>4.1239622763362846E-4</v>
      </c>
      <c r="L548" s="23">
        <f t="shared" si="393"/>
        <v>8.9888155423346189E-4</v>
      </c>
      <c r="M548" s="23">
        <f t="shared" si="393"/>
        <v>1.5798182260944981E-4</v>
      </c>
      <c r="N548" s="23">
        <f t="shared" si="393"/>
        <v>9.5402759566661723E-6</v>
      </c>
      <c r="O548" s="23">
        <f t="shared" si="393"/>
        <v>2.446418628785629E-4</v>
      </c>
      <c r="P548" s="23">
        <f t="shared" si="393"/>
        <v>1.3218837243865198E-3</v>
      </c>
      <c r="Q548" s="23">
        <f t="shared" si="393"/>
        <v>2.3697321957872824E-4</v>
      </c>
      <c r="R548" s="23">
        <f t="shared" si="393"/>
        <v>3.8399295043621567E-4</v>
      </c>
      <c r="S548" s="23">
        <f t="shared" si="393"/>
        <v>6.9896842540354822E-6</v>
      </c>
      <c r="T548" s="23">
        <f t="shared" si="393"/>
        <v>7.0860351692466717E-6</v>
      </c>
      <c r="U548" s="23">
        <f t="shared" si="393"/>
        <v>4.1620087444945275E-2</v>
      </c>
      <c r="V548" s="23">
        <f t="shared" si="393"/>
        <v>5.0117143734156279E-3</v>
      </c>
    </row>
    <row r="549" spans="1:22">
      <c r="A549" s="18" t="str">
        <f t="shared" si="386"/>
        <v>RB_GUP_EPIS_D</v>
      </c>
      <c r="B549" s="18" t="str">
        <f t="shared" si="386"/>
        <v>TOTAL</v>
      </c>
      <c r="C549" s="18"/>
      <c r="D549" s="23">
        <f t="shared" ref="D549:V549" si="394">D348</f>
        <v>0.99999999999999978</v>
      </c>
      <c r="E549" s="23">
        <f t="shared" si="394"/>
        <v>0.6622231977874985</v>
      </c>
      <c r="F549" s="23">
        <f>F348</f>
        <v>4.5415208612814825E-2</v>
      </c>
      <c r="G549" s="23">
        <f t="shared" si="394"/>
        <v>0.10173653001214984</v>
      </c>
      <c r="H549" s="23">
        <f t="shared" si="394"/>
        <v>3.5956951600386784E-3</v>
      </c>
      <c r="I549" s="23">
        <f t="shared" si="394"/>
        <v>2.5799181012529216E-4</v>
      </c>
      <c r="J549" s="23">
        <f t="shared" si="394"/>
        <v>7.0468838055695399E-2</v>
      </c>
      <c r="K549" s="23">
        <f t="shared" si="394"/>
        <v>9.4834243193403344E-3</v>
      </c>
      <c r="L549" s="23">
        <f t="shared" si="394"/>
        <v>8.9888155423346189E-4</v>
      </c>
      <c r="M549" s="23">
        <f t="shared" si="394"/>
        <v>1.5798182260944981E-4</v>
      </c>
      <c r="N549" s="23">
        <f t="shared" si="394"/>
        <v>2.2967879172068901E-3</v>
      </c>
      <c r="O549" s="23">
        <f t="shared" si="394"/>
        <v>2.8246415285460656E-2</v>
      </c>
      <c r="P549" s="23">
        <f t="shared" si="394"/>
        <v>1.3218837243865198E-3</v>
      </c>
      <c r="Q549" s="23">
        <f t="shared" si="394"/>
        <v>2.3697321957872824E-4</v>
      </c>
      <c r="R549" s="23">
        <f t="shared" si="394"/>
        <v>2.2586909522775821E-2</v>
      </c>
      <c r="S549" s="23">
        <f t="shared" si="394"/>
        <v>2.5201532720172016E-4</v>
      </c>
      <c r="T549" s="23">
        <f t="shared" si="394"/>
        <v>2.8359761763643734E-4</v>
      </c>
      <c r="U549" s="23">
        <f t="shared" si="394"/>
        <v>4.4948553089947073E-2</v>
      </c>
      <c r="V549" s="23">
        <f t="shared" si="394"/>
        <v>5.5891151613001724E-3</v>
      </c>
    </row>
    <row r="550" spans="1:22">
      <c r="A550" s="131" t="s">
        <v>149</v>
      </c>
      <c r="B550" s="18" t="str">
        <f>$B$5</f>
        <v>PRODUCTION</v>
      </c>
      <c r="C550" s="22"/>
      <c r="D550" s="23">
        <f t="shared" ref="D550:D557" si="395">SUM(E550:V550)</f>
        <v>0</v>
      </c>
      <c r="E550" s="23">
        <f t="shared" ref="E550:L550" si="396">E541*E542/E549</f>
        <v>0</v>
      </c>
      <c r="F550" s="23">
        <f t="shared" si="396"/>
        <v>0</v>
      </c>
      <c r="G550" s="23">
        <f t="shared" si="396"/>
        <v>0</v>
      </c>
      <c r="H550" s="23">
        <f t="shared" si="396"/>
        <v>0</v>
      </c>
      <c r="I550" s="23">
        <f t="shared" si="396"/>
        <v>0</v>
      </c>
      <c r="J550" s="23">
        <f t="shared" si="396"/>
        <v>0</v>
      </c>
      <c r="K550" s="23">
        <f t="shared" si="396"/>
        <v>0</v>
      </c>
      <c r="L550" s="23">
        <f t="shared" si="396"/>
        <v>0</v>
      </c>
      <c r="M550" s="23">
        <f t="shared" ref="M550:N557" si="397">IF(M549=0,0,M541*M542/M549)</f>
        <v>0</v>
      </c>
      <c r="N550" s="23">
        <f t="shared" si="397"/>
        <v>0</v>
      </c>
      <c r="O550" s="23">
        <f t="shared" ref="O550:V550" si="398">O541*O542/O549</f>
        <v>0</v>
      </c>
      <c r="P550" s="23">
        <f t="shared" si="398"/>
        <v>0</v>
      </c>
      <c r="Q550" s="23">
        <f t="shared" si="398"/>
        <v>0</v>
      </c>
      <c r="R550" s="23">
        <f t="shared" si="398"/>
        <v>0</v>
      </c>
      <c r="S550" s="23">
        <f t="shared" si="398"/>
        <v>0</v>
      </c>
      <c r="T550" s="23">
        <f t="shared" si="398"/>
        <v>0</v>
      </c>
      <c r="U550" s="23">
        <f t="shared" si="398"/>
        <v>0</v>
      </c>
      <c r="V550" s="23">
        <f t="shared" si="398"/>
        <v>0</v>
      </c>
    </row>
    <row r="551" spans="1:22">
      <c r="A551" s="18" t="str">
        <f t="shared" ref="A551:A557" si="399">A550</f>
        <v>MISC_SERV_REV</v>
      </c>
      <c r="B551" s="18" t="str">
        <f>$B$6</f>
        <v>BULKTRAN</v>
      </c>
      <c r="C551" s="22"/>
      <c r="D551" s="23">
        <f t="shared" si="395"/>
        <v>0</v>
      </c>
      <c r="E551" s="23">
        <f t="shared" ref="E551:L551" si="400">E541*E543/E549</f>
        <v>0</v>
      </c>
      <c r="F551" s="23">
        <f t="shared" si="400"/>
        <v>0</v>
      </c>
      <c r="G551" s="23">
        <f t="shared" si="400"/>
        <v>0</v>
      </c>
      <c r="H551" s="23">
        <f t="shared" si="400"/>
        <v>0</v>
      </c>
      <c r="I551" s="23">
        <f t="shared" si="400"/>
        <v>0</v>
      </c>
      <c r="J551" s="23">
        <f t="shared" si="400"/>
        <v>0</v>
      </c>
      <c r="K551" s="23">
        <f t="shared" si="400"/>
        <v>0</v>
      </c>
      <c r="L551" s="23">
        <f t="shared" si="400"/>
        <v>0</v>
      </c>
      <c r="M551" s="23">
        <f t="shared" si="397"/>
        <v>0</v>
      </c>
      <c r="N551" s="23">
        <f t="shared" si="397"/>
        <v>0</v>
      </c>
      <c r="O551" s="23">
        <f t="shared" ref="O551:V551" si="401">O541*O543/O549</f>
        <v>0</v>
      </c>
      <c r="P551" s="23">
        <f t="shared" si="401"/>
        <v>0</v>
      </c>
      <c r="Q551" s="23">
        <f t="shared" si="401"/>
        <v>0</v>
      </c>
      <c r="R551" s="23">
        <f t="shared" si="401"/>
        <v>0</v>
      </c>
      <c r="S551" s="23">
        <f t="shared" si="401"/>
        <v>0</v>
      </c>
      <c r="T551" s="23">
        <f t="shared" si="401"/>
        <v>0</v>
      </c>
      <c r="U551" s="23">
        <f t="shared" si="401"/>
        <v>0</v>
      </c>
      <c r="V551" s="23">
        <f t="shared" si="401"/>
        <v>0</v>
      </c>
    </row>
    <row r="552" spans="1:22">
      <c r="A552" s="18" t="str">
        <f t="shared" si="399"/>
        <v>MISC_SERV_REV</v>
      </c>
      <c r="B552" s="18" t="str">
        <f>$B$7</f>
        <v>SUBTRAN</v>
      </c>
      <c r="C552" s="22"/>
      <c r="D552" s="23">
        <f t="shared" si="395"/>
        <v>0</v>
      </c>
      <c r="E552" s="23">
        <f t="shared" ref="E552:L552" si="402">E541*E544/E549</f>
        <v>0</v>
      </c>
      <c r="F552" s="23">
        <f t="shared" si="402"/>
        <v>0</v>
      </c>
      <c r="G552" s="23">
        <f t="shared" si="402"/>
        <v>0</v>
      </c>
      <c r="H552" s="23">
        <f t="shared" si="402"/>
        <v>0</v>
      </c>
      <c r="I552" s="23">
        <f t="shared" si="402"/>
        <v>0</v>
      </c>
      <c r="J552" s="23">
        <f t="shared" si="402"/>
        <v>0</v>
      </c>
      <c r="K552" s="23">
        <f t="shared" si="402"/>
        <v>0</v>
      </c>
      <c r="L552" s="23">
        <f t="shared" si="402"/>
        <v>0</v>
      </c>
      <c r="M552" s="23">
        <f t="shared" si="397"/>
        <v>0</v>
      </c>
      <c r="N552" s="23">
        <f t="shared" si="397"/>
        <v>0</v>
      </c>
      <c r="O552" s="23">
        <f t="shared" ref="O552:V552" si="403">O541*O544/O549</f>
        <v>0</v>
      </c>
      <c r="P552" s="23">
        <f t="shared" si="403"/>
        <v>0</v>
      </c>
      <c r="Q552" s="23">
        <f t="shared" si="403"/>
        <v>0</v>
      </c>
      <c r="R552" s="23">
        <f t="shared" si="403"/>
        <v>0</v>
      </c>
      <c r="S552" s="23">
        <f t="shared" si="403"/>
        <v>0</v>
      </c>
      <c r="T552" s="23">
        <f t="shared" si="403"/>
        <v>0</v>
      </c>
      <c r="U552" s="23">
        <f t="shared" si="403"/>
        <v>0</v>
      </c>
      <c r="V552" s="23">
        <f t="shared" si="403"/>
        <v>0</v>
      </c>
    </row>
    <row r="553" spans="1:22">
      <c r="A553" s="18" t="str">
        <f t="shared" si="399"/>
        <v>MISC_SERV_REV</v>
      </c>
      <c r="B553" s="18" t="str">
        <f>$B$8</f>
        <v>DISTPRI</v>
      </c>
      <c r="C553" s="22"/>
      <c r="D553" s="23">
        <f t="shared" si="395"/>
        <v>0.56154671238843912</v>
      </c>
      <c r="E553" s="23">
        <f t="shared" ref="E553:L553" si="404">E541*E545/E549</f>
        <v>0.52518102539286216</v>
      </c>
      <c r="F553" s="23">
        <f t="shared" si="404"/>
        <v>2.2916812410638428E-2</v>
      </c>
      <c r="G553" s="23">
        <f t="shared" si="404"/>
        <v>1.1961379227091567E-2</v>
      </c>
      <c r="H553" s="23">
        <f t="shared" si="404"/>
        <v>2.894663110813394E-4</v>
      </c>
      <c r="I553" s="23">
        <f t="shared" si="404"/>
        <v>0</v>
      </c>
      <c r="J553" s="23">
        <f t="shared" si="404"/>
        <v>1.0543047466804933E-3</v>
      </c>
      <c r="K553" s="23">
        <f t="shared" si="404"/>
        <v>6.0699883646276176E-5</v>
      </c>
      <c r="L553" s="23">
        <f t="shared" si="404"/>
        <v>0</v>
      </c>
      <c r="M553" s="23">
        <f t="shared" si="397"/>
        <v>0</v>
      </c>
      <c r="N553" s="23">
        <f t="shared" si="397"/>
        <v>0</v>
      </c>
      <c r="O553" s="23">
        <f t="shared" ref="O553:V553" si="405">O541*O545/O549</f>
        <v>1.572746528917372E-5</v>
      </c>
      <c r="P553" s="23">
        <f t="shared" si="405"/>
        <v>0</v>
      </c>
      <c r="Q553" s="23">
        <f t="shared" si="405"/>
        <v>0</v>
      </c>
      <c r="R553" s="23">
        <f t="shared" si="405"/>
        <v>0</v>
      </c>
      <c r="S553" s="23">
        <f t="shared" si="405"/>
        <v>0</v>
      </c>
      <c r="T553" s="23">
        <f t="shared" si="405"/>
        <v>0</v>
      </c>
      <c r="U553" s="23">
        <f t="shared" si="405"/>
        <v>6.7296951149577503E-5</v>
      </c>
      <c r="V553" s="23">
        <f t="shared" si="405"/>
        <v>0</v>
      </c>
    </row>
    <row r="554" spans="1:22">
      <c r="A554" s="18" t="str">
        <f t="shared" si="399"/>
        <v>MISC_SERV_REV</v>
      </c>
      <c r="B554" s="18" t="str">
        <f>$B$9</f>
        <v>DISTSEC</v>
      </c>
      <c r="C554" s="22"/>
      <c r="D554" s="23">
        <f t="shared" si="395"/>
        <v>0.32442196375514015</v>
      </c>
      <c r="E554" s="23">
        <f t="shared" ref="E554:L554" si="406">E541*E546/E549</f>
        <v>0.30425073773760131</v>
      </c>
      <c r="F554" s="23">
        <f t="shared" si="406"/>
        <v>1.3578484425298512E-2</v>
      </c>
      <c r="G554" s="23">
        <f t="shared" si="406"/>
        <v>5.8895220727073908E-3</v>
      </c>
      <c r="H554" s="23">
        <f t="shared" si="406"/>
        <v>0</v>
      </c>
      <c r="I554" s="23">
        <f t="shared" si="406"/>
        <v>0</v>
      </c>
      <c r="J554" s="23">
        <f t="shared" si="406"/>
        <v>4.4114700513079008E-4</v>
      </c>
      <c r="K554" s="23">
        <f t="shared" si="406"/>
        <v>0</v>
      </c>
      <c r="L554" s="23">
        <f t="shared" si="406"/>
        <v>0</v>
      </c>
      <c r="M554" s="23">
        <f t="shared" si="397"/>
        <v>0</v>
      </c>
      <c r="N554" s="23">
        <f t="shared" si="397"/>
        <v>0</v>
      </c>
      <c r="O554" s="23">
        <f t="shared" ref="O554:V554" si="407">O541*O546/O549</f>
        <v>0</v>
      </c>
      <c r="P554" s="23">
        <f t="shared" si="407"/>
        <v>0</v>
      </c>
      <c r="Q554" s="23">
        <f t="shared" si="407"/>
        <v>0</v>
      </c>
      <c r="R554" s="23">
        <f t="shared" si="407"/>
        <v>0</v>
      </c>
      <c r="S554" s="23">
        <f t="shared" si="407"/>
        <v>0</v>
      </c>
      <c r="T554" s="23">
        <f t="shared" si="407"/>
        <v>0</v>
      </c>
      <c r="U554" s="23">
        <f t="shared" si="407"/>
        <v>2.6207251440213777E-4</v>
      </c>
      <c r="V554" s="23">
        <f t="shared" si="407"/>
        <v>0</v>
      </c>
    </row>
    <row r="555" spans="1:22">
      <c r="A555" s="18" t="str">
        <f t="shared" si="399"/>
        <v>MISC_SERV_REV</v>
      </c>
      <c r="B555" s="18" t="str">
        <f>$B$10</f>
        <v>ENERGY</v>
      </c>
      <c r="C555" s="22"/>
      <c r="D555" s="23">
        <f t="shared" si="395"/>
        <v>0</v>
      </c>
      <c r="E555" s="23">
        <f t="shared" ref="E555:L555" si="408">E541*E547/E549</f>
        <v>0</v>
      </c>
      <c r="F555" s="23">
        <f t="shared" si="408"/>
        <v>0</v>
      </c>
      <c r="G555" s="23">
        <f t="shared" si="408"/>
        <v>0</v>
      </c>
      <c r="H555" s="23">
        <f t="shared" si="408"/>
        <v>0</v>
      </c>
      <c r="I555" s="23">
        <f t="shared" si="408"/>
        <v>0</v>
      </c>
      <c r="J555" s="23">
        <f t="shared" si="408"/>
        <v>0</v>
      </c>
      <c r="K555" s="23">
        <f t="shared" si="408"/>
        <v>0</v>
      </c>
      <c r="L555" s="23">
        <f t="shared" si="408"/>
        <v>0</v>
      </c>
      <c r="M555" s="23">
        <f t="shared" si="397"/>
        <v>0</v>
      </c>
      <c r="N555" s="23">
        <f t="shared" si="397"/>
        <v>0</v>
      </c>
      <c r="O555" s="23">
        <f t="shared" ref="O555:V555" si="409">O541*O547/O549</f>
        <v>0</v>
      </c>
      <c r="P555" s="23">
        <f t="shared" si="409"/>
        <v>0</v>
      </c>
      <c r="Q555" s="23">
        <f t="shared" si="409"/>
        <v>0</v>
      </c>
      <c r="R555" s="23">
        <f t="shared" si="409"/>
        <v>0</v>
      </c>
      <c r="S555" s="23">
        <f t="shared" si="409"/>
        <v>0</v>
      </c>
      <c r="T555" s="23">
        <f t="shared" si="409"/>
        <v>0</v>
      </c>
      <c r="U555" s="23">
        <f t="shared" si="409"/>
        <v>0</v>
      </c>
      <c r="V555" s="23">
        <f t="shared" si="409"/>
        <v>0</v>
      </c>
    </row>
    <row r="556" spans="1:22">
      <c r="A556" s="18" t="str">
        <f t="shared" si="399"/>
        <v>MISC_SERV_REV</v>
      </c>
      <c r="B556" s="18" t="str">
        <f>$B$11</f>
        <v>CUSTOMER</v>
      </c>
      <c r="C556" s="22"/>
      <c r="D556" s="23">
        <f t="shared" si="395"/>
        <v>0.11403132385642109</v>
      </c>
      <c r="E556" s="23">
        <f t="shared" ref="E556:L556" si="410">E541*E548/E549</f>
        <v>8.7026097429721908E-2</v>
      </c>
      <c r="F556" s="23">
        <f t="shared" si="410"/>
        <v>2.1686761293730521E-2</v>
      </c>
      <c r="G556" s="23">
        <f t="shared" si="410"/>
        <v>8.8429067392374345E-4</v>
      </c>
      <c r="H556" s="23">
        <f t="shared" si="410"/>
        <v>2.2903427606532317E-4</v>
      </c>
      <c r="I556" s="23">
        <f t="shared" si="410"/>
        <v>5.3696485594306853E-5</v>
      </c>
      <c r="J556" s="23">
        <f t="shared" si="410"/>
        <v>3.0016588936070168E-5</v>
      </c>
      <c r="K556" s="23">
        <f t="shared" si="410"/>
        <v>2.759599328813747E-6</v>
      </c>
      <c r="L556" s="23">
        <f t="shared" si="410"/>
        <v>0</v>
      </c>
      <c r="M556" s="23">
        <f t="shared" si="397"/>
        <v>0</v>
      </c>
      <c r="N556" s="23">
        <f t="shared" si="397"/>
        <v>0</v>
      </c>
      <c r="O556" s="23">
        <f t="shared" ref="O556:V556" si="411">O541*O548/O549</f>
        <v>1.3740545459876096E-7</v>
      </c>
      <c r="P556" s="23">
        <f t="shared" si="411"/>
        <v>0</v>
      </c>
      <c r="Q556" s="23">
        <f t="shared" si="411"/>
        <v>0</v>
      </c>
      <c r="R556" s="23">
        <f t="shared" si="411"/>
        <v>0</v>
      </c>
      <c r="S556" s="23">
        <f t="shared" si="411"/>
        <v>0</v>
      </c>
      <c r="T556" s="23">
        <f t="shared" si="411"/>
        <v>0</v>
      </c>
      <c r="U556" s="23">
        <f t="shared" si="411"/>
        <v>4.1185301036657891E-3</v>
      </c>
      <c r="V556" s="23">
        <f t="shared" si="411"/>
        <v>0</v>
      </c>
    </row>
    <row r="557" spans="1:22">
      <c r="A557" s="18" t="str">
        <f t="shared" si="399"/>
        <v>MISC_SERV_REV</v>
      </c>
      <c r="B557" s="18" t="str">
        <f>$B$12</f>
        <v>TOTAL</v>
      </c>
      <c r="C557" s="22"/>
      <c r="D557" s="23">
        <f t="shared" si="395"/>
        <v>1.0000000000000002</v>
      </c>
      <c r="E557" s="23">
        <f t="shared" ref="E557:L557" si="412">E541*E549/E549</f>
        <v>0.9164578605601853</v>
      </c>
      <c r="F557" s="23">
        <f t="shared" si="412"/>
        <v>5.8182058129667452E-2</v>
      </c>
      <c r="G557" s="23">
        <f t="shared" si="412"/>
        <v>1.8735191973722701E-2</v>
      </c>
      <c r="H557" s="23">
        <f t="shared" si="412"/>
        <v>5.1850058714666253E-4</v>
      </c>
      <c r="I557" s="23">
        <f t="shared" si="412"/>
        <v>5.3696485594306853E-5</v>
      </c>
      <c r="J557" s="23">
        <f t="shared" si="412"/>
        <v>1.5254683407473538E-3</v>
      </c>
      <c r="K557" s="23">
        <f t="shared" si="412"/>
        <v>6.3459482975089924E-5</v>
      </c>
      <c r="L557" s="23">
        <f t="shared" si="412"/>
        <v>0</v>
      </c>
      <c r="M557" s="23">
        <f t="shared" si="397"/>
        <v>0</v>
      </c>
      <c r="N557" s="23">
        <f t="shared" si="397"/>
        <v>0</v>
      </c>
      <c r="O557" s="23">
        <f t="shared" ref="O557:V557" si="413">O541*O549/O549</f>
        <v>1.5864870743772481E-5</v>
      </c>
      <c r="P557" s="23">
        <f t="shared" si="413"/>
        <v>0</v>
      </c>
      <c r="Q557" s="23">
        <f t="shared" si="413"/>
        <v>0</v>
      </c>
      <c r="R557" s="23">
        <f t="shared" si="413"/>
        <v>0</v>
      </c>
      <c r="S557" s="23">
        <f t="shared" si="413"/>
        <v>0</v>
      </c>
      <c r="T557" s="23">
        <f t="shared" si="413"/>
        <v>0</v>
      </c>
      <c r="U557" s="23">
        <f t="shared" si="413"/>
        <v>4.4478995692175038E-3</v>
      </c>
      <c r="V557" s="23">
        <f t="shared" si="413"/>
        <v>0</v>
      </c>
    </row>
    <row r="559" spans="1:22">
      <c r="A559" s="38" t="str">
        <f>COSS!D83</f>
        <v>364 Poles</v>
      </c>
      <c r="B559" s="18" t="str">
        <f>$B$5</f>
        <v>PRODUCTION</v>
      </c>
      <c r="D559" s="24">
        <f>COSS!H76</f>
        <v>0</v>
      </c>
      <c r="E559" s="24">
        <f>COSS!I76</f>
        <v>0</v>
      </c>
      <c r="F559" s="24">
        <f>COSS!J76</f>
        <v>0</v>
      </c>
      <c r="G559" s="24">
        <f>COSS!K76</f>
        <v>0</v>
      </c>
      <c r="H559" s="24">
        <f>COSS!L76</f>
        <v>0</v>
      </c>
      <c r="I559" s="24">
        <f>COSS!M76</f>
        <v>0</v>
      </c>
      <c r="J559" s="24">
        <f>COSS!O76</f>
        <v>0</v>
      </c>
      <c r="K559" s="24">
        <f>COSS!P76</f>
        <v>0</v>
      </c>
      <c r="L559" s="24">
        <f>COSS!Q76</f>
        <v>0</v>
      </c>
      <c r="M559" s="24">
        <f>COSS!R76</f>
        <v>0</v>
      </c>
      <c r="N559" s="24">
        <f>COSS!T76</f>
        <v>0</v>
      </c>
      <c r="O559" s="24">
        <f>COSS!U76</f>
        <v>0</v>
      </c>
      <c r="P559" s="24">
        <f>COSS!V76</f>
        <v>0</v>
      </c>
      <c r="Q559" s="24">
        <f>COSS!W76</f>
        <v>0</v>
      </c>
      <c r="R559" s="24">
        <f>COSS!Y76</f>
        <v>0</v>
      </c>
      <c r="S559" s="24">
        <f>COSS!Z76</f>
        <v>0</v>
      </c>
      <c r="T559" s="24">
        <f>COSS!AB76</f>
        <v>0</v>
      </c>
      <c r="U559" s="24">
        <f>COSS!AC76</f>
        <v>0</v>
      </c>
      <c r="V559" s="24">
        <f>COSS!AD76</f>
        <v>0</v>
      </c>
    </row>
    <row r="560" spans="1:22">
      <c r="B560" s="18" t="str">
        <f>$B$6</f>
        <v>BULKTRAN</v>
      </c>
      <c r="D560" s="24">
        <f>COSS!H77</f>
        <v>0</v>
      </c>
      <c r="E560" s="24">
        <f>COSS!I77</f>
        <v>0</v>
      </c>
      <c r="F560" s="24">
        <f>COSS!J77</f>
        <v>0</v>
      </c>
      <c r="G560" s="24">
        <f>COSS!K77</f>
        <v>0</v>
      </c>
      <c r="H560" s="24">
        <f>COSS!L77</f>
        <v>0</v>
      </c>
      <c r="I560" s="24">
        <f>COSS!M77</f>
        <v>0</v>
      </c>
      <c r="J560" s="24">
        <f>COSS!O77</f>
        <v>0</v>
      </c>
      <c r="K560" s="24">
        <f>COSS!P77</f>
        <v>0</v>
      </c>
      <c r="L560" s="24">
        <f>COSS!Q77</f>
        <v>0</v>
      </c>
      <c r="M560" s="24">
        <f>COSS!R77</f>
        <v>0</v>
      </c>
      <c r="N560" s="24">
        <f>COSS!T77</f>
        <v>0</v>
      </c>
      <c r="O560" s="24">
        <f>COSS!U77</f>
        <v>0</v>
      </c>
      <c r="P560" s="24">
        <f>COSS!V77</f>
        <v>0</v>
      </c>
      <c r="Q560" s="24">
        <f>COSS!W77</f>
        <v>0</v>
      </c>
      <c r="R560" s="24">
        <f>COSS!Y77</f>
        <v>0</v>
      </c>
      <c r="S560" s="24">
        <f>COSS!Z77</f>
        <v>0</v>
      </c>
      <c r="T560" s="24">
        <f>COSS!AB77</f>
        <v>0</v>
      </c>
      <c r="U560" s="24">
        <f>COSS!AC77</f>
        <v>0</v>
      </c>
      <c r="V560" s="24">
        <f>COSS!AD77</f>
        <v>0</v>
      </c>
    </row>
    <row r="561" spans="1:22">
      <c r="B561" s="18" t="str">
        <f>$B$7</f>
        <v>SUBTRAN</v>
      </c>
      <c r="D561" s="24">
        <f>COSS!H78</f>
        <v>0</v>
      </c>
      <c r="E561" s="24">
        <f>COSS!I78</f>
        <v>0</v>
      </c>
      <c r="F561" s="24">
        <f>COSS!J78</f>
        <v>0</v>
      </c>
      <c r="G561" s="24">
        <f>COSS!K78</f>
        <v>0</v>
      </c>
      <c r="H561" s="24">
        <f>COSS!L78</f>
        <v>0</v>
      </c>
      <c r="I561" s="24">
        <f>COSS!M78</f>
        <v>0</v>
      </c>
      <c r="J561" s="24">
        <f>COSS!O78</f>
        <v>0</v>
      </c>
      <c r="K561" s="24">
        <f>COSS!P78</f>
        <v>0</v>
      </c>
      <c r="L561" s="24">
        <f>COSS!Q78</f>
        <v>0</v>
      </c>
      <c r="M561" s="24">
        <f>COSS!R78</f>
        <v>0</v>
      </c>
      <c r="N561" s="24">
        <f>COSS!T78</f>
        <v>0</v>
      </c>
      <c r="O561" s="24">
        <f>COSS!U78</f>
        <v>0</v>
      </c>
      <c r="P561" s="24">
        <f>COSS!V78</f>
        <v>0</v>
      </c>
      <c r="Q561" s="24">
        <f>COSS!W78</f>
        <v>0</v>
      </c>
      <c r="R561" s="24">
        <f>COSS!Y78</f>
        <v>0</v>
      </c>
      <c r="S561" s="24">
        <f>COSS!Z78</f>
        <v>0</v>
      </c>
      <c r="T561" s="24">
        <f>COSS!AB78</f>
        <v>0</v>
      </c>
      <c r="U561" s="24">
        <f>COSS!AC78</f>
        <v>0</v>
      </c>
      <c r="V561" s="24">
        <f>COSS!AD78</f>
        <v>0</v>
      </c>
    </row>
    <row r="562" spans="1:22">
      <c r="B562" s="18" t="str">
        <f>$B$8</f>
        <v>DISTPRI</v>
      </c>
      <c r="D562" s="24">
        <f>COSS!H79</f>
        <v>113968509.04317896</v>
      </c>
      <c r="E562" s="24">
        <f>COSS!I79</f>
        <v>76170015.410570964</v>
      </c>
      <c r="F562" s="24">
        <f>COSS!J79</f>
        <v>3590455.6818154743</v>
      </c>
      <c r="G562" s="24">
        <f>COSS!K79</f>
        <v>13037164.939006096</v>
      </c>
      <c r="H562" s="24">
        <f>COSS!L79</f>
        <v>402916.23463673057</v>
      </c>
      <c r="I562" s="24">
        <f>COSS!M79</f>
        <v>0</v>
      </c>
      <c r="J562" s="24">
        <f>COSS!O79</f>
        <v>9775595.002662776</v>
      </c>
      <c r="K562" s="24">
        <f>COSS!P79</f>
        <v>1820705.2270850015</v>
      </c>
      <c r="L562" s="24">
        <f>COSS!Q79</f>
        <v>0</v>
      </c>
      <c r="M562" s="24">
        <f>COSS!R79</f>
        <v>0</v>
      </c>
      <c r="N562" s="24">
        <f>COSS!T79</f>
        <v>348493.93760366616</v>
      </c>
      <c r="O562" s="24">
        <f>COSS!U79</f>
        <v>5620418.6253989078</v>
      </c>
      <c r="P562" s="24">
        <f>COSS!V79</f>
        <v>0</v>
      </c>
      <c r="Q562" s="24">
        <f>COSS!W79</f>
        <v>0</v>
      </c>
      <c r="R562" s="24">
        <f>COSS!Y79</f>
        <v>2947791.1367834914</v>
      </c>
      <c r="S562" s="24">
        <f>COSS!Z79</f>
        <v>49180.695327421898</v>
      </c>
      <c r="T562" s="24">
        <f>COSS!AB79</f>
        <v>39844.603824867554</v>
      </c>
      <c r="U562" s="24">
        <f>COSS!AC79</f>
        <v>136502.07711017411</v>
      </c>
      <c r="V562" s="24">
        <f>COSS!AD79</f>
        <v>29425.471353407145</v>
      </c>
    </row>
    <row r="563" spans="1:22">
      <c r="B563" s="18" t="str">
        <f>$B$9</f>
        <v>DISTSEC</v>
      </c>
      <c r="D563" s="24">
        <f>COSS!H80</f>
        <v>87069608.866820976</v>
      </c>
      <c r="E563" s="24">
        <f>COSS!I80</f>
        <v>65102072.940296926</v>
      </c>
      <c r="F563" s="24">
        <f>COSS!J80</f>
        <v>3138591.6850923593</v>
      </c>
      <c r="G563" s="24">
        <f>COSS!K80</f>
        <v>9470439.0825502221</v>
      </c>
      <c r="H563" s="24">
        <f>COSS!L80</f>
        <v>0</v>
      </c>
      <c r="I563" s="24">
        <f>COSS!M80</f>
        <v>0</v>
      </c>
      <c r="J563" s="24">
        <f>COSS!O80</f>
        <v>6034600.6446042247</v>
      </c>
      <c r="K563" s="24">
        <f>COSS!P80</f>
        <v>0</v>
      </c>
      <c r="L563" s="24">
        <f>COSS!Q80</f>
        <v>0</v>
      </c>
      <c r="M563" s="24">
        <f>COSS!R80</f>
        <v>0</v>
      </c>
      <c r="N563" s="24">
        <f>COSS!T80</f>
        <v>163162.94164410699</v>
      </c>
      <c r="O563" s="24">
        <f>COSS!U80</f>
        <v>0</v>
      </c>
      <c r="P563" s="24">
        <f>COSS!V80</f>
        <v>0</v>
      </c>
      <c r="Q563" s="24">
        <f>COSS!W80</f>
        <v>0</v>
      </c>
      <c r="R563" s="24">
        <f>COSS!Y80</f>
        <v>2225826.8006571592</v>
      </c>
      <c r="S563" s="24">
        <f>COSS!Z80</f>
        <v>0</v>
      </c>
      <c r="T563" s="24">
        <f>COSS!AB80</f>
        <v>23097.476312595907</v>
      </c>
      <c r="U563" s="24">
        <f>COSS!AC80</f>
        <v>784248.1572599872</v>
      </c>
      <c r="V563" s="24">
        <f>COSS!AD80</f>
        <v>127569.13840341431</v>
      </c>
    </row>
    <row r="564" spans="1:22">
      <c r="B564" s="18" t="str">
        <f>$B$10</f>
        <v>ENERGY</v>
      </c>
      <c r="D564" s="24">
        <f>COSS!H81</f>
        <v>0</v>
      </c>
      <c r="E564" s="24">
        <f>COSS!I81</f>
        <v>0</v>
      </c>
      <c r="F564" s="24">
        <f>COSS!J81</f>
        <v>0</v>
      </c>
      <c r="G564" s="24">
        <f>COSS!K81</f>
        <v>0</v>
      </c>
      <c r="H564" s="24">
        <f>COSS!L81</f>
        <v>0</v>
      </c>
      <c r="I564" s="24">
        <f>COSS!M81</f>
        <v>0</v>
      </c>
      <c r="J564" s="24">
        <f>COSS!O81</f>
        <v>0</v>
      </c>
      <c r="K564" s="24">
        <f>COSS!P81</f>
        <v>0</v>
      </c>
      <c r="L564" s="24">
        <f>COSS!Q81</f>
        <v>0</v>
      </c>
      <c r="M564" s="24">
        <f>COSS!R81</f>
        <v>0</v>
      </c>
      <c r="N564" s="24">
        <f>COSS!T81</f>
        <v>0</v>
      </c>
      <c r="O564" s="24">
        <f>COSS!U81</f>
        <v>0</v>
      </c>
      <c r="P564" s="24">
        <f>COSS!V81</f>
        <v>0</v>
      </c>
      <c r="Q564" s="24">
        <f>COSS!W81</f>
        <v>0</v>
      </c>
      <c r="R564" s="24">
        <f>COSS!Y81</f>
        <v>0</v>
      </c>
      <c r="S564" s="24">
        <f>COSS!Z81</f>
        <v>0</v>
      </c>
      <c r="T564" s="24">
        <f>COSS!AB81</f>
        <v>0</v>
      </c>
      <c r="U564" s="24">
        <f>COSS!AC81</f>
        <v>0</v>
      </c>
      <c r="V564" s="24">
        <f>COSS!AD81</f>
        <v>0</v>
      </c>
    </row>
    <row r="565" spans="1:22">
      <c r="B565" s="18" t="str">
        <f>$B$11</f>
        <v>CUSTOMER</v>
      </c>
      <c r="D565" s="24">
        <f>COSS!H82</f>
        <v>0</v>
      </c>
      <c r="E565" s="24">
        <f>COSS!I82</f>
        <v>0</v>
      </c>
      <c r="F565" s="24">
        <f>COSS!J82</f>
        <v>0</v>
      </c>
      <c r="G565" s="24">
        <f>COSS!K82</f>
        <v>0</v>
      </c>
      <c r="H565" s="24">
        <f>COSS!L82</f>
        <v>0</v>
      </c>
      <c r="I565" s="24">
        <f>COSS!M82</f>
        <v>0</v>
      </c>
      <c r="J565" s="24">
        <f>COSS!O82</f>
        <v>0</v>
      </c>
      <c r="K565" s="24">
        <f>COSS!P82</f>
        <v>0</v>
      </c>
      <c r="L565" s="24">
        <f>COSS!Q82</f>
        <v>0</v>
      </c>
      <c r="M565" s="24">
        <f>COSS!R82</f>
        <v>0</v>
      </c>
      <c r="N565" s="24">
        <f>COSS!T82</f>
        <v>0</v>
      </c>
      <c r="O565" s="24">
        <f>COSS!U82</f>
        <v>0</v>
      </c>
      <c r="P565" s="24">
        <f>COSS!V82</f>
        <v>0</v>
      </c>
      <c r="Q565" s="24">
        <f>COSS!W82</f>
        <v>0</v>
      </c>
      <c r="R565" s="24">
        <f>COSS!Y82</f>
        <v>0</v>
      </c>
      <c r="S565" s="24">
        <f>COSS!Z82</f>
        <v>0</v>
      </c>
      <c r="T565" s="24">
        <f>COSS!AB82</f>
        <v>0</v>
      </c>
      <c r="U565" s="24">
        <f>COSS!AC82</f>
        <v>0</v>
      </c>
      <c r="V565" s="24">
        <f>COSS!AD82</f>
        <v>0</v>
      </c>
    </row>
    <row r="566" spans="1:22">
      <c r="B566" s="18" t="str">
        <f>$B$12</f>
        <v>TOTAL</v>
      </c>
      <c r="D566" s="24">
        <f>COSS!H83</f>
        <v>201038117.91000003</v>
      </c>
      <c r="E566" s="24">
        <f>COSS!I83</f>
        <v>141272088.3508679</v>
      </c>
      <c r="F566" s="24">
        <f>COSS!J83</f>
        <v>6729047.3669078341</v>
      </c>
      <c r="G566" s="24">
        <f>COSS!K83</f>
        <v>22507604.021556318</v>
      </c>
      <c r="H566" s="24">
        <f>COSS!L83</f>
        <v>402916.23463673057</v>
      </c>
      <c r="I566" s="24">
        <f>COSS!M83</f>
        <v>0</v>
      </c>
      <c r="J566" s="24">
        <f>COSS!O83</f>
        <v>15810195.647266999</v>
      </c>
      <c r="K566" s="24">
        <f>COSS!P83</f>
        <v>1820705.2270850015</v>
      </c>
      <c r="L566" s="24">
        <f>COSS!Q83</f>
        <v>0</v>
      </c>
      <c r="M566" s="24">
        <f>COSS!R83</f>
        <v>0</v>
      </c>
      <c r="N566" s="24">
        <f>COSS!T83</f>
        <v>511656.87924777321</v>
      </c>
      <c r="O566" s="24">
        <f>COSS!U83</f>
        <v>5620418.6253989078</v>
      </c>
      <c r="P566" s="24">
        <f>COSS!V83</f>
        <v>0</v>
      </c>
      <c r="Q566" s="24">
        <f>COSS!W83</f>
        <v>0</v>
      </c>
      <c r="R566" s="24">
        <f>COSS!Y83</f>
        <v>5173617.9374406505</v>
      </c>
      <c r="S566" s="24">
        <f>COSS!Z83</f>
        <v>49180.695327421898</v>
      </c>
      <c r="T566" s="24">
        <f>COSS!AB83</f>
        <v>62942.080137463468</v>
      </c>
      <c r="U566" s="24">
        <f>COSS!AC83</f>
        <v>920750.23437016143</v>
      </c>
      <c r="V566" s="24">
        <f>COSS!AD83</f>
        <v>156994.60975682145</v>
      </c>
    </row>
    <row r="567" spans="1:22">
      <c r="A567" s="38" t="str">
        <f>COSS!D91</f>
        <v>365 Overhead Lines</v>
      </c>
      <c r="B567" s="18" t="str">
        <f>$B$5</f>
        <v>PRODUCTION</v>
      </c>
      <c r="D567" s="24">
        <f>COSS!H84</f>
        <v>0</v>
      </c>
      <c r="E567" s="24">
        <f>COSS!I84</f>
        <v>0</v>
      </c>
      <c r="F567" s="24">
        <f>COSS!J84</f>
        <v>0</v>
      </c>
      <c r="G567" s="24">
        <f>COSS!K84</f>
        <v>0</v>
      </c>
      <c r="H567" s="24">
        <f>COSS!L84</f>
        <v>0</v>
      </c>
      <c r="I567" s="24">
        <f>COSS!M84</f>
        <v>0</v>
      </c>
      <c r="J567" s="24">
        <f>COSS!O84</f>
        <v>0</v>
      </c>
      <c r="K567" s="24">
        <f>COSS!P84</f>
        <v>0</v>
      </c>
      <c r="L567" s="24">
        <f>COSS!Q84</f>
        <v>0</v>
      </c>
      <c r="M567" s="24">
        <f>COSS!R84</f>
        <v>0</v>
      </c>
      <c r="N567" s="24">
        <f>COSS!T84</f>
        <v>0</v>
      </c>
      <c r="O567" s="24">
        <f>COSS!U84</f>
        <v>0</v>
      </c>
      <c r="P567" s="24">
        <f>COSS!V84</f>
        <v>0</v>
      </c>
      <c r="Q567" s="24">
        <f>COSS!W84</f>
        <v>0</v>
      </c>
      <c r="R567" s="24">
        <f>COSS!Y84</f>
        <v>0</v>
      </c>
      <c r="S567" s="24">
        <f>COSS!Z84</f>
        <v>0</v>
      </c>
      <c r="T567" s="24">
        <f>COSS!AB84</f>
        <v>0</v>
      </c>
      <c r="U567" s="24">
        <f>COSS!AC84</f>
        <v>0</v>
      </c>
      <c r="V567" s="24">
        <f>COSS!AD84</f>
        <v>0</v>
      </c>
    </row>
    <row r="568" spans="1:22">
      <c r="A568" s="38"/>
      <c r="B568" s="18" t="str">
        <f>$B$6</f>
        <v>BULKTRAN</v>
      </c>
      <c r="D568" s="24">
        <f>COSS!H85</f>
        <v>0</v>
      </c>
      <c r="E568" s="24">
        <f>COSS!I85</f>
        <v>0</v>
      </c>
      <c r="F568" s="24">
        <f>COSS!J85</f>
        <v>0</v>
      </c>
      <c r="G568" s="24">
        <f>COSS!K85</f>
        <v>0</v>
      </c>
      <c r="H568" s="24">
        <f>COSS!L85</f>
        <v>0</v>
      </c>
      <c r="I568" s="24">
        <f>COSS!M85</f>
        <v>0</v>
      </c>
      <c r="J568" s="24">
        <f>COSS!O85</f>
        <v>0</v>
      </c>
      <c r="K568" s="24">
        <f>COSS!P85</f>
        <v>0</v>
      </c>
      <c r="L568" s="24">
        <f>COSS!Q85</f>
        <v>0</v>
      </c>
      <c r="M568" s="24">
        <f>COSS!R85</f>
        <v>0</v>
      </c>
      <c r="N568" s="24">
        <f>COSS!T85</f>
        <v>0</v>
      </c>
      <c r="O568" s="24">
        <f>COSS!U85</f>
        <v>0</v>
      </c>
      <c r="P568" s="24">
        <f>COSS!V85</f>
        <v>0</v>
      </c>
      <c r="Q568" s="24">
        <f>COSS!W85</f>
        <v>0</v>
      </c>
      <c r="R568" s="24">
        <f>COSS!Y85</f>
        <v>0</v>
      </c>
      <c r="S568" s="24">
        <f>COSS!Z85</f>
        <v>0</v>
      </c>
      <c r="T568" s="24">
        <f>COSS!AB85</f>
        <v>0</v>
      </c>
      <c r="U568" s="24">
        <f>COSS!AC85</f>
        <v>0</v>
      </c>
      <c r="V568" s="24">
        <f>COSS!AD85</f>
        <v>0</v>
      </c>
    </row>
    <row r="569" spans="1:22">
      <c r="B569" s="18" t="str">
        <f>$B$7</f>
        <v>SUBTRAN</v>
      </c>
      <c r="D569" s="24">
        <f>COSS!H86</f>
        <v>0</v>
      </c>
      <c r="E569" s="24">
        <f>COSS!I86</f>
        <v>0</v>
      </c>
      <c r="F569" s="24">
        <f>COSS!J86</f>
        <v>0</v>
      </c>
      <c r="G569" s="24">
        <f>COSS!K86</f>
        <v>0</v>
      </c>
      <c r="H569" s="24">
        <f>COSS!L86</f>
        <v>0</v>
      </c>
      <c r="I569" s="24">
        <f>COSS!M86</f>
        <v>0</v>
      </c>
      <c r="J569" s="24">
        <f>COSS!O86</f>
        <v>0</v>
      </c>
      <c r="K569" s="24">
        <f>COSS!P86</f>
        <v>0</v>
      </c>
      <c r="L569" s="24">
        <f>COSS!Q86</f>
        <v>0</v>
      </c>
      <c r="M569" s="24">
        <f>COSS!R86</f>
        <v>0</v>
      </c>
      <c r="N569" s="24">
        <f>COSS!T86</f>
        <v>0</v>
      </c>
      <c r="O569" s="24">
        <f>COSS!U86</f>
        <v>0</v>
      </c>
      <c r="P569" s="24">
        <f>COSS!V86</f>
        <v>0</v>
      </c>
      <c r="Q569" s="24">
        <f>COSS!W86</f>
        <v>0</v>
      </c>
      <c r="R569" s="24">
        <f>COSS!Y86</f>
        <v>0</v>
      </c>
      <c r="S569" s="24">
        <f>COSS!Z86</f>
        <v>0</v>
      </c>
      <c r="T569" s="24">
        <f>COSS!AB86</f>
        <v>0</v>
      </c>
      <c r="U569" s="24">
        <f>COSS!AC86</f>
        <v>0</v>
      </c>
      <c r="V569" s="24">
        <f>COSS!AD86</f>
        <v>0</v>
      </c>
    </row>
    <row r="570" spans="1:22">
      <c r="B570" s="18" t="str">
        <f>$B$8</f>
        <v>DISTPRI</v>
      </c>
      <c r="D570" s="24">
        <f>COSS!H87</f>
        <v>182131798.28228799</v>
      </c>
      <c r="E570" s="24">
        <f>COSS!I87</f>
        <v>121726448.80930097</v>
      </c>
      <c r="F570" s="24">
        <f>COSS!J87</f>
        <v>5737867.0254794285</v>
      </c>
      <c r="G570" s="24">
        <f>COSS!K87</f>
        <v>20834547.321702361</v>
      </c>
      <c r="H570" s="24">
        <f>COSS!L87</f>
        <v>643895.92342313845</v>
      </c>
      <c r="I570" s="24">
        <f>COSS!M87</f>
        <v>0</v>
      </c>
      <c r="J570" s="24">
        <f>COSS!O87</f>
        <v>15622268.923775829</v>
      </c>
      <c r="K570" s="24">
        <f>COSS!P87</f>
        <v>2909648.6383384834</v>
      </c>
      <c r="L570" s="24">
        <f>COSS!Q87</f>
        <v>0</v>
      </c>
      <c r="M570" s="24">
        <f>COSS!R87</f>
        <v>0</v>
      </c>
      <c r="N570" s="24">
        <f>COSS!T87</f>
        <v>556924.25986009662</v>
      </c>
      <c r="O570" s="24">
        <f>COSS!U87</f>
        <v>8981928.0776529051</v>
      </c>
      <c r="P570" s="24">
        <f>COSS!V87</f>
        <v>0</v>
      </c>
      <c r="Q570" s="24">
        <f>COSS!W87</f>
        <v>0</v>
      </c>
      <c r="R570" s="24">
        <f>COSS!Y87</f>
        <v>4710832.0114950202</v>
      </c>
      <c r="S570" s="24">
        <f>COSS!Z87</f>
        <v>78595.118563523647</v>
      </c>
      <c r="T570" s="24">
        <f>COSS!AB87</f>
        <v>63675.215262481222</v>
      </c>
      <c r="U570" s="24">
        <f>COSS!AC87</f>
        <v>218142.44111875136</v>
      </c>
      <c r="V570" s="24">
        <f>COSS!AD87</f>
        <v>47024.516315024557</v>
      </c>
    </row>
    <row r="571" spans="1:22">
      <c r="B571" s="18" t="str">
        <f>$B$9</f>
        <v>DISTSEC</v>
      </c>
      <c r="D571" s="24">
        <f>COSS!H88</f>
        <v>36461334.557712004</v>
      </c>
      <c r="E571" s="24">
        <f>COSS!I88</f>
        <v>27262192.776212968</v>
      </c>
      <c r="F571" s="24">
        <f>COSS!J88</f>
        <v>1314319.0024575084</v>
      </c>
      <c r="G571" s="24">
        <f>COSS!K88</f>
        <v>3965848.1563350358</v>
      </c>
      <c r="H571" s="24">
        <f>COSS!L88</f>
        <v>0</v>
      </c>
      <c r="I571" s="24">
        <f>COSS!M88</f>
        <v>0</v>
      </c>
      <c r="J571" s="24">
        <f>COSS!O88</f>
        <v>2527053.8812417276</v>
      </c>
      <c r="K571" s="24">
        <f>COSS!P88</f>
        <v>0</v>
      </c>
      <c r="L571" s="24">
        <f>COSS!Q88</f>
        <v>0</v>
      </c>
      <c r="M571" s="24">
        <f>COSS!R88</f>
        <v>0</v>
      </c>
      <c r="N571" s="24">
        <f>COSS!T88</f>
        <v>68326.235527322104</v>
      </c>
      <c r="O571" s="24">
        <f>COSS!U88</f>
        <v>0</v>
      </c>
      <c r="P571" s="24">
        <f>COSS!V88</f>
        <v>0</v>
      </c>
      <c r="Q571" s="24">
        <f>COSS!W88</f>
        <v>0</v>
      </c>
      <c r="R571" s="24">
        <f>COSS!Y88</f>
        <v>932088.8964876032</v>
      </c>
      <c r="S571" s="24">
        <f>COSS!Z88</f>
        <v>0</v>
      </c>
      <c r="T571" s="24">
        <f>COSS!AB88</f>
        <v>9672.3164630328938</v>
      </c>
      <c r="U571" s="24">
        <f>COSS!AC88</f>
        <v>328412.34513713227</v>
      </c>
      <c r="V571" s="24">
        <f>COSS!AD88</f>
        <v>53420.947849673983</v>
      </c>
    </row>
    <row r="572" spans="1:22">
      <c r="B572" s="18" t="str">
        <f>$B$10</f>
        <v>ENERGY</v>
      </c>
      <c r="D572" s="24">
        <f>COSS!H89</f>
        <v>0</v>
      </c>
      <c r="E572" s="24">
        <f>COSS!I89</f>
        <v>0</v>
      </c>
      <c r="F572" s="24">
        <f>COSS!J89</f>
        <v>0</v>
      </c>
      <c r="G572" s="24">
        <f>COSS!K89</f>
        <v>0</v>
      </c>
      <c r="H572" s="24">
        <f>COSS!L89</f>
        <v>0</v>
      </c>
      <c r="I572" s="24">
        <f>COSS!M89</f>
        <v>0</v>
      </c>
      <c r="J572" s="24">
        <f>COSS!O89</f>
        <v>0</v>
      </c>
      <c r="K572" s="24">
        <f>COSS!P89</f>
        <v>0</v>
      </c>
      <c r="L572" s="24">
        <f>COSS!Q89</f>
        <v>0</v>
      </c>
      <c r="M572" s="24">
        <f>COSS!R89</f>
        <v>0</v>
      </c>
      <c r="N572" s="24">
        <f>COSS!T89</f>
        <v>0</v>
      </c>
      <c r="O572" s="24">
        <f>COSS!U89</f>
        <v>0</v>
      </c>
      <c r="P572" s="24">
        <f>COSS!V89</f>
        <v>0</v>
      </c>
      <c r="Q572" s="24">
        <f>COSS!W89</f>
        <v>0</v>
      </c>
      <c r="R572" s="24">
        <f>COSS!Y89</f>
        <v>0</v>
      </c>
      <c r="S572" s="24">
        <f>COSS!Z89</f>
        <v>0</v>
      </c>
      <c r="T572" s="24">
        <f>COSS!AB89</f>
        <v>0</v>
      </c>
      <c r="U572" s="24">
        <f>COSS!AC89</f>
        <v>0</v>
      </c>
      <c r="V572" s="24">
        <f>COSS!AD89</f>
        <v>0</v>
      </c>
    </row>
    <row r="573" spans="1:22">
      <c r="B573" s="18" t="str">
        <f>$B$11</f>
        <v>CUSTOMER</v>
      </c>
      <c r="D573" s="24">
        <f>COSS!H90</f>
        <v>0</v>
      </c>
      <c r="E573" s="24">
        <f>COSS!I90</f>
        <v>0</v>
      </c>
      <c r="F573" s="24">
        <f>COSS!J90</f>
        <v>0</v>
      </c>
      <c r="G573" s="24">
        <f>COSS!K90</f>
        <v>0</v>
      </c>
      <c r="H573" s="24">
        <f>COSS!L90</f>
        <v>0</v>
      </c>
      <c r="I573" s="24">
        <f>COSS!M90</f>
        <v>0</v>
      </c>
      <c r="J573" s="24">
        <f>COSS!O90</f>
        <v>0</v>
      </c>
      <c r="K573" s="24">
        <f>COSS!P90</f>
        <v>0</v>
      </c>
      <c r="L573" s="24">
        <f>COSS!Q90</f>
        <v>0</v>
      </c>
      <c r="M573" s="24">
        <f>COSS!R90</f>
        <v>0</v>
      </c>
      <c r="N573" s="24">
        <f>COSS!T90</f>
        <v>0</v>
      </c>
      <c r="O573" s="24">
        <f>COSS!U90</f>
        <v>0</v>
      </c>
      <c r="P573" s="24">
        <f>COSS!V90</f>
        <v>0</v>
      </c>
      <c r="Q573" s="24">
        <f>COSS!W90</f>
        <v>0</v>
      </c>
      <c r="R573" s="24">
        <f>COSS!Y90</f>
        <v>0</v>
      </c>
      <c r="S573" s="24">
        <f>COSS!Z90</f>
        <v>0</v>
      </c>
      <c r="T573" s="24">
        <f>COSS!AB90</f>
        <v>0</v>
      </c>
      <c r="U573" s="24">
        <f>COSS!AC90</f>
        <v>0</v>
      </c>
      <c r="V573" s="24">
        <f>COSS!AD90</f>
        <v>0</v>
      </c>
    </row>
    <row r="574" spans="1:22">
      <c r="B574" s="18" t="str">
        <f>$B$12</f>
        <v>TOTAL</v>
      </c>
      <c r="D574" s="24">
        <f>COSS!H91</f>
        <v>218593132.84000003</v>
      </c>
      <c r="E574" s="24">
        <f>COSS!I91</f>
        <v>148988641.58551395</v>
      </c>
      <c r="F574" s="24">
        <f>COSS!J91</f>
        <v>7052186.0279369364</v>
      </c>
      <c r="G574" s="24">
        <f>COSS!K91</f>
        <v>24800395.478037395</v>
      </c>
      <c r="H574" s="24">
        <f>COSS!L91</f>
        <v>643895.92342313845</v>
      </c>
      <c r="I574" s="24">
        <f>COSS!M91</f>
        <v>0</v>
      </c>
      <c r="J574" s="24">
        <f>COSS!O91</f>
        <v>18149322.805017557</v>
      </c>
      <c r="K574" s="24">
        <f>COSS!P91</f>
        <v>2909648.6383384834</v>
      </c>
      <c r="L574" s="24">
        <f>COSS!Q91</f>
        <v>0</v>
      </c>
      <c r="M574" s="24">
        <f>COSS!R91</f>
        <v>0</v>
      </c>
      <c r="N574" s="24">
        <f>COSS!T91</f>
        <v>625250.49538741878</v>
      </c>
      <c r="O574" s="24">
        <f>COSS!U91</f>
        <v>8981928.0776529051</v>
      </c>
      <c r="P574" s="24">
        <f>COSS!V91</f>
        <v>0</v>
      </c>
      <c r="Q574" s="24">
        <f>COSS!W91</f>
        <v>0</v>
      </c>
      <c r="R574" s="24">
        <f>COSS!Y91</f>
        <v>5642920.9079826241</v>
      </c>
      <c r="S574" s="24">
        <f>COSS!Z91</f>
        <v>78595.118563523647</v>
      </c>
      <c r="T574" s="24">
        <f>COSS!AB91</f>
        <v>73347.531725514113</v>
      </c>
      <c r="U574" s="24">
        <f>COSS!AC91</f>
        <v>546554.78625588364</v>
      </c>
      <c r="V574" s="24">
        <f>COSS!AD91</f>
        <v>100445.46416469854</v>
      </c>
    </row>
    <row r="575" spans="1:22">
      <c r="A575" s="131" t="s">
        <v>67</v>
      </c>
      <c r="B575" s="18" t="str">
        <f>$B$5</f>
        <v>PRODUCTION</v>
      </c>
      <c r="C575" s="22"/>
      <c r="D575" s="23">
        <f t="shared" ref="D575:D582" si="414">SUM(E575:V575)</f>
        <v>0</v>
      </c>
      <c r="E575" s="23">
        <f>(E559+E567)/($D$566+$D$574)</f>
        <v>0</v>
      </c>
      <c r="F575" s="23">
        <f t="shared" ref="F575:V575" si="415">(F559+F567)/($D$566+$D$574)</f>
        <v>0</v>
      </c>
      <c r="G575" s="23">
        <f t="shared" si="415"/>
        <v>0</v>
      </c>
      <c r="H575" s="23">
        <f t="shared" si="415"/>
        <v>0</v>
      </c>
      <c r="I575" s="23">
        <f t="shared" ref="I575:I581" si="416">(I559+I567)/($D$566+$D$574)</f>
        <v>0</v>
      </c>
      <c r="J575" s="23">
        <f t="shared" si="415"/>
        <v>0</v>
      </c>
      <c r="K575" s="23">
        <f t="shared" si="415"/>
        <v>0</v>
      </c>
      <c r="L575" s="23">
        <f t="shared" si="415"/>
        <v>0</v>
      </c>
      <c r="M575" s="23">
        <f t="shared" ref="M575:N581" si="417">(M559+M567)/($D$566+$D$574)</f>
        <v>0</v>
      </c>
      <c r="N575" s="23">
        <f t="shared" si="417"/>
        <v>0</v>
      </c>
      <c r="O575" s="23">
        <f t="shared" si="415"/>
        <v>0</v>
      </c>
      <c r="P575" s="23">
        <f t="shared" si="415"/>
        <v>0</v>
      </c>
      <c r="Q575" s="23">
        <f t="shared" ref="Q575:Q581" si="418">(Q559+Q567)/($D$566+$D$574)</f>
        <v>0</v>
      </c>
      <c r="R575" s="23">
        <f t="shared" si="415"/>
        <v>0</v>
      </c>
      <c r="S575" s="23">
        <f t="shared" si="415"/>
        <v>0</v>
      </c>
      <c r="T575" s="23">
        <f t="shared" si="415"/>
        <v>0</v>
      </c>
      <c r="U575" s="23">
        <f t="shared" ref="U575:U581" si="419">(U559+U567)/($D$566+$D$574)</f>
        <v>0</v>
      </c>
      <c r="V575" s="23">
        <f t="shared" si="415"/>
        <v>0</v>
      </c>
    </row>
    <row r="576" spans="1:22">
      <c r="A576" s="18" t="str">
        <f t="shared" ref="A576:A582" si="420">A575</f>
        <v>TOTOHLINES</v>
      </c>
      <c r="B576" s="18" t="str">
        <f>$B$6</f>
        <v>BULKTRAN</v>
      </c>
      <c r="C576" s="22"/>
      <c r="D576" s="23">
        <f t="shared" si="414"/>
        <v>0</v>
      </c>
      <c r="E576" s="23">
        <f t="shared" ref="E576:V576" si="421">(E560+E568)/($D$566+$D$574)</f>
        <v>0</v>
      </c>
      <c r="F576" s="23">
        <f t="shared" si="421"/>
        <v>0</v>
      </c>
      <c r="G576" s="23">
        <f t="shared" si="421"/>
        <v>0</v>
      </c>
      <c r="H576" s="23">
        <f t="shared" si="421"/>
        <v>0</v>
      </c>
      <c r="I576" s="23">
        <f t="shared" si="416"/>
        <v>0</v>
      </c>
      <c r="J576" s="23">
        <f t="shared" si="421"/>
        <v>0</v>
      </c>
      <c r="K576" s="23">
        <f t="shared" si="421"/>
        <v>0</v>
      </c>
      <c r="L576" s="23">
        <f t="shared" si="421"/>
        <v>0</v>
      </c>
      <c r="M576" s="23">
        <f t="shared" si="417"/>
        <v>0</v>
      </c>
      <c r="N576" s="23">
        <f t="shared" si="417"/>
        <v>0</v>
      </c>
      <c r="O576" s="23">
        <f t="shared" si="421"/>
        <v>0</v>
      </c>
      <c r="P576" s="23">
        <f t="shared" si="421"/>
        <v>0</v>
      </c>
      <c r="Q576" s="23">
        <f t="shared" si="418"/>
        <v>0</v>
      </c>
      <c r="R576" s="23">
        <f t="shared" si="421"/>
        <v>0</v>
      </c>
      <c r="S576" s="23">
        <f t="shared" si="421"/>
        <v>0</v>
      </c>
      <c r="T576" s="23">
        <f t="shared" si="421"/>
        <v>0</v>
      </c>
      <c r="U576" s="23">
        <f t="shared" si="419"/>
        <v>0</v>
      </c>
      <c r="V576" s="23">
        <f t="shared" si="421"/>
        <v>0</v>
      </c>
    </row>
    <row r="577" spans="1:22">
      <c r="A577" s="18" t="str">
        <f t="shared" si="420"/>
        <v>TOTOHLINES</v>
      </c>
      <c r="B577" s="18" t="str">
        <f>$B$7</f>
        <v>SUBTRAN</v>
      </c>
      <c r="C577" s="22"/>
      <c r="D577" s="23">
        <f t="shared" si="414"/>
        <v>0</v>
      </c>
      <c r="E577" s="23">
        <f t="shared" ref="E577:V577" si="422">(E561+E569)/($D$566+$D$574)</f>
        <v>0</v>
      </c>
      <c r="F577" s="23">
        <f t="shared" si="422"/>
        <v>0</v>
      </c>
      <c r="G577" s="23">
        <f t="shared" si="422"/>
        <v>0</v>
      </c>
      <c r="H577" s="23">
        <f t="shared" si="422"/>
        <v>0</v>
      </c>
      <c r="I577" s="23">
        <f t="shared" si="416"/>
        <v>0</v>
      </c>
      <c r="J577" s="23">
        <f t="shared" si="422"/>
        <v>0</v>
      </c>
      <c r="K577" s="23">
        <f t="shared" si="422"/>
        <v>0</v>
      </c>
      <c r="L577" s="23">
        <f t="shared" si="422"/>
        <v>0</v>
      </c>
      <c r="M577" s="23">
        <f t="shared" si="417"/>
        <v>0</v>
      </c>
      <c r="N577" s="23">
        <f t="shared" si="417"/>
        <v>0</v>
      </c>
      <c r="O577" s="23">
        <f t="shared" si="422"/>
        <v>0</v>
      </c>
      <c r="P577" s="23">
        <f t="shared" si="422"/>
        <v>0</v>
      </c>
      <c r="Q577" s="23">
        <f t="shared" si="418"/>
        <v>0</v>
      </c>
      <c r="R577" s="23">
        <f t="shared" si="422"/>
        <v>0</v>
      </c>
      <c r="S577" s="23">
        <f t="shared" si="422"/>
        <v>0</v>
      </c>
      <c r="T577" s="23">
        <f t="shared" si="422"/>
        <v>0</v>
      </c>
      <c r="U577" s="23">
        <f t="shared" si="419"/>
        <v>0</v>
      </c>
      <c r="V577" s="23">
        <f t="shared" si="422"/>
        <v>0</v>
      </c>
    </row>
    <row r="578" spans="1:22">
      <c r="A578" s="18" t="str">
        <f t="shared" si="420"/>
        <v>TOTOHLINES</v>
      </c>
      <c r="B578" s="18" t="str">
        <f>$B$8</f>
        <v>DISTPRI</v>
      </c>
      <c r="C578" s="22"/>
      <c r="D578" s="23">
        <f t="shared" si="414"/>
        <v>0.70562024824474268</v>
      </c>
      <c r="E578" s="23">
        <f t="shared" ref="E578:V578" si="423">(E562+E570)/($D$566+$D$574)</f>
        <v>0.47159610697767346</v>
      </c>
      <c r="F578" s="23">
        <f t="shared" si="423"/>
        <v>2.2229809363870173E-2</v>
      </c>
      <c r="G578" s="23">
        <f t="shared" si="423"/>
        <v>8.0717802118336276E-2</v>
      </c>
      <c r="H578" s="23">
        <f t="shared" si="423"/>
        <v>2.4946000951762263E-3</v>
      </c>
      <c r="I578" s="23">
        <f t="shared" si="416"/>
        <v>0</v>
      </c>
      <c r="J578" s="23">
        <f t="shared" si="423"/>
        <v>6.052424332326399E-2</v>
      </c>
      <c r="K578" s="23">
        <f t="shared" si="423"/>
        <v>1.1272644391877393E-2</v>
      </c>
      <c r="L578" s="23">
        <f t="shared" si="423"/>
        <v>0</v>
      </c>
      <c r="M578" s="23">
        <f t="shared" si="417"/>
        <v>0</v>
      </c>
      <c r="N578" s="23">
        <f t="shared" si="417"/>
        <v>2.1576519762184624E-3</v>
      </c>
      <c r="O578" s="23">
        <f t="shared" si="423"/>
        <v>3.4798043942040252E-2</v>
      </c>
      <c r="P578" s="23">
        <f t="shared" si="423"/>
        <v>0</v>
      </c>
      <c r="Q578" s="23">
        <f t="shared" si="418"/>
        <v>0</v>
      </c>
      <c r="R578" s="23">
        <f t="shared" si="423"/>
        <v>1.8250840790790437E-2</v>
      </c>
      <c r="S578" s="23">
        <f t="shared" si="423"/>
        <v>3.0449546753864002E-4</v>
      </c>
      <c r="T578" s="23">
        <f t="shared" si="423"/>
        <v>2.4669234930031905E-4</v>
      </c>
      <c r="U578" s="23">
        <f t="shared" si="419"/>
        <v>8.4513371583997885E-4</v>
      </c>
      <c r="V578" s="23">
        <f t="shared" si="423"/>
        <v>1.8218373281731016E-4</v>
      </c>
    </row>
    <row r="579" spans="1:22">
      <c r="A579" s="18" t="str">
        <f t="shared" si="420"/>
        <v>TOTOHLINES</v>
      </c>
      <c r="B579" s="18" t="str">
        <f>$B$9</f>
        <v>DISTSEC</v>
      </c>
      <c r="C579" s="22"/>
      <c r="D579" s="23">
        <f t="shared" si="414"/>
        <v>0.29437975175525699</v>
      </c>
      <c r="E579" s="23">
        <f t="shared" ref="E579:V579" si="424">(E563+E571)/($D$566+$D$574)</f>
        <v>0.22010816771017114</v>
      </c>
      <c r="F579" s="23">
        <f t="shared" si="424"/>
        <v>1.0611484915842786E-2</v>
      </c>
      <c r="G579" s="23">
        <f t="shared" si="424"/>
        <v>3.2019272194029405E-2</v>
      </c>
      <c r="H579" s="23">
        <f t="shared" si="424"/>
        <v>0</v>
      </c>
      <c r="I579" s="23">
        <f t="shared" si="416"/>
        <v>0</v>
      </c>
      <c r="J579" s="23">
        <f t="shared" si="424"/>
        <v>2.0402804868664685E-2</v>
      </c>
      <c r="K579" s="23">
        <f t="shared" si="424"/>
        <v>0</v>
      </c>
      <c r="L579" s="23">
        <f t="shared" si="424"/>
        <v>0</v>
      </c>
      <c r="M579" s="23">
        <f t="shared" si="417"/>
        <v>0</v>
      </c>
      <c r="N579" s="23">
        <f t="shared" si="417"/>
        <v>5.5164904128968541E-4</v>
      </c>
      <c r="O579" s="23">
        <f t="shared" si="424"/>
        <v>0</v>
      </c>
      <c r="P579" s="23">
        <f t="shared" si="424"/>
        <v>0</v>
      </c>
      <c r="Q579" s="23">
        <f t="shared" si="418"/>
        <v>0</v>
      </c>
      <c r="R579" s="23">
        <f t="shared" si="424"/>
        <v>7.5254540540073498E-3</v>
      </c>
      <c r="S579" s="23">
        <f t="shared" si="424"/>
        <v>0</v>
      </c>
      <c r="T579" s="23">
        <f t="shared" si="424"/>
        <v>7.8091878803258539E-5</v>
      </c>
      <c r="U579" s="23">
        <f t="shared" si="419"/>
        <v>2.6515196387506402E-3</v>
      </c>
      <c r="V579" s="23">
        <f t="shared" si="424"/>
        <v>4.3130745369799716E-4</v>
      </c>
    </row>
    <row r="580" spans="1:22">
      <c r="A580" s="18" t="str">
        <f t="shared" si="420"/>
        <v>TOTOHLINES</v>
      </c>
      <c r="B580" s="18" t="str">
        <f>$B$10</f>
        <v>ENERGY</v>
      </c>
      <c r="C580" s="22"/>
      <c r="D580" s="23">
        <f t="shared" si="414"/>
        <v>0</v>
      </c>
      <c r="E580" s="23">
        <f t="shared" ref="E580:V580" si="425">(E564+E572)/($D$566+$D$574)</f>
        <v>0</v>
      </c>
      <c r="F580" s="23">
        <f t="shared" si="425"/>
        <v>0</v>
      </c>
      <c r="G580" s="23">
        <f t="shared" si="425"/>
        <v>0</v>
      </c>
      <c r="H580" s="23">
        <f t="shared" si="425"/>
        <v>0</v>
      </c>
      <c r="I580" s="23">
        <f t="shared" si="416"/>
        <v>0</v>
      </c>
      <c r="J580" s="23">
        <f t="shared" si="425"/>
        <v>0</v>
      </c>
      <c r="K580" s="23">
        <f t="shared" si="425"/>
        <v>0</v>
      </c>
      <c r="L580" s="23">
        <f t="shared" si="425"/>
        <v>0</v>
      </c>
      <c r="M580" s="23">
        <f t="shared" si="417"/>
        <v>0</v>
      </c>
      <c r="N580" s="23">
        <f t="shared" si="417"/>
        <v>0</v>
      </c>
      <c r="O580" s="23">
        <f t="shared" si="425"/>
        <v>0</v>
      </c>
      <c r="P580" s="23">
        <f t="shared" si="425"/>
        <v>0</v>
      </c>
      <c r="Q580" s="23">
        <f t="shared" si="418"/>
        <v>0</v>
      </c>
      <c r="R580" s="23">
        <f t="shared" si="425"/>
        <v>0</v>
      </c>
      <c r="S580" s="23">
        <f t="shared" si="425"/>
        <v>0</v>
      </c>
      <c r="T580" s="23">
        <f t="shared" si="425"/>
        <v>0</v>
      </c>
      <c r="U580" s="23">
        <f t="shared" si="419"/>
        <v>0</v>
      </c>
      <c r="V580" s="23">
        <f t="shared" si="425"/>
        <v>0</v>
      </c>
    </row>
    <row r="581" spans="1:22">
      <c r="A581" s="18" t="str">
        <f t="shared" si="420"/>
        <v>TOTOHLINES</v>
      </c>
      <c r="B581" s="18" t="str">
        <f>$B$11</f>
        <v>CUSTOMER</v>
      </c>
      <c r="C581" s="22"/>
      <c r="D581" s="23">
        <f t="shared" si="414"/>
        <v>0</v>
      </c>
      <c r="E581" s="23">
        <f t="shared" ref="E581:V581" si="426">(E565+E573)/($D$566+$D$574)</f>
        <v>0</v>
      </c>
      <c r="F581" s="23">
        <f t="shared" si="426"/>
        <v>0</v>
      </c>
      <c r="G581" s="23">
        <f t="shared" si="426"/>
        <v>0</v>
      </c>
      <c r="H581" s="23">
        <f t="shared" si="426"/>
        <v>0</v>
      </c>
      <c r="I581" s="23">
        <f t="shared" si="416"/>
        <v>0</v>
      </c>
      <c r="J581" s="23">
        <f t="shared" si="426"/>
        <v>0</v>
      </c>
      <c r="K581" s="23">
        <f t="shared" si="426"/>
        <v>0</v>
      </c>
      <c r="L581" s="23">
        <f t="shared" si="426"/>
        <v>0</v>
      </c>
      <c r="M581" s="23">
        <f t="shared" si="417"/>
        <v>0</v>
      </c>
      <c r="N581" s="23">
        <f t="shared" si="417"/>
        <v>0</v>
      </c>
      <c r="O581" s="23">
        <f t="shared" si="426"/>
        <v>0</v>
      </c>
      <c r="P581" s="23">
        <f t="shared" si="426"/>
        <v>0</v>
      </c>
      <c r="Q581" s="23">
        <f t="shared" si="418"/>
        <v>0</v>
      </c>
      <c r="R581" s="23">
        <f t="shared" si="426"/>
        <v>0</v>
      </c>
      <c r="S581" s="23">
        <f t="shared" si="426"/>
        <v>0</v>
      </c>
      <c r="T581" s="23">
        <f t="shared" si="426"/>
        <v>0</v>
      </c>
      <c r="U581" s="23">
        <f t="shared" si="419"/>
        <v>0</v>
      </c>
      <c r="V581" s="23">
        <f t="shared" si="426"/>
        <v>0</v>
      </c>
    </row>
    <row r="582" spans="1:22">
      <c r="A582" s="18" t="str">
        <f t="shared" si="420"/>
        <v>TOTOHLINES</v>
      </c>
      <c r="B582" s="18" t="str">
        <f>$B$12</f>
        <v>TOTAL</v>
      </c>
      <c r="C582" s="22"/>
      <c r="D582" s="23">
        <f t="shared" si="414"/>
        <v>0.99999999999999967</v>
      </c>
      <c r="E582" s="23">
        <f t="shared" ref="E582:V582" si="427">SUM(E575:E581)</f>
        <v>0.69170427468784457</v>
      </c>
      <c r="F582" s="23">
        <f t="shared" si="427"/>
        <v>3.2841294279712961E-2</v>
      </c>
      <c r="G582" s="23">
        <f t="shared" si="427"/>
        <v>0.11273707431236568</v>
      </c>
      <c r="H582" s="23">
        <f t="shared" si="427"/>
        <v>2.4946000951762263E-3</v>
      </c>
      <c r="I582" s="23">
        <f t="shared" si="427"/>
        <v>0</v>
      </c>
      <c r="J582" s="23">
        <f t="shared" si="427"/>
        <v>8.0927048191928669E-2</v>
      </c>
      <c r="K582" s="23">
        <f t="shared" si="427"/>
        <v>1.1272644391877393E-2</v>
      </c>
      <c r="L582" s="23">
        <f t="shared" si="427"/>
        <v>0</v>
      </c>
      <c r="M582" s="23">
        <f t="shared" si="427"/>
        <v>0</v>
      </c>
      <c r="N582" s="23">
        <f t="shared" si="427"/>
        <v>2.7093010175081476E-3</v>
      </c>
      <c r="O582" s="23">
        <f t="shared" si="427"/>
        <v>3.4798043942040252E-2</v>
      </c>
      <c r="P582" s="23">
        <f t="shared" si="427"/>
        <v>0</v>
      </c>
      <c r="Q582" s="23">
        <f t="shared" si="427"/>
        <v>0</v>
      </c>
      <c r="R582" s="23">
        <f t="shared" si="427"/>
        <v>2.5776294844797785E-2</v>
      </c>
      <c r="S582" s="23">
        <f t="shared" si="427"/>
        <v>3.0449546753864002E-4</v>
      </c>
      <c r="T582" s="23">
        <f t="shared" si="427"/>
        <v>3.2478422810357758E-4</v>
      </c>
      <c r="U582" s="23">
        <f t="shared" si="427"/>
        <v>3.4966533545906192E-3</v>
      </c>
      <c r="V582" s="23">
        <f t="shared" si="427"/>
        <v>6.1349118651530729E-4</v>
      </c>
    </row>
    <row r="583" spans="1:22">
      <c r="C583" s="22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</row>
    <row r="584" spans="1:22">
      <c r="A584" s="38" t="str">
        <f>COSS!D99</f>
        <v>366 Underground Conduit</v>
      </c>
      <c r="B584" s="18" t="str">
        <f>$B$5</f>
        <v>PRODUCTION</v>
      </c>
      <c r="D584" s="24">
        <f>COSS!H92</f>
        <v>0</v>
      </c>
      <c r="E584" s="24">
        <f>COSS!I92</f>
        <v>0</v>
      </c>
      <c r="F584" s="24">
        <f>COSS!J92</f>
        <v>0</v>
      </c>
      <c r="G584" s="24">
        <f>COSS!K92</f>
        <v>0</v>
      </c>
      <c r="H584" s="24">
        <f>COSS!L92</f>
        <v>0</v>
      </c>
      <c r="I584" s="24">
        <f>COSS!M92</f>
        <v>0</v>
      </c>
      <c r="J584" s="24">
        <f>COSS!O92</f>
        <v>0</v>
      </c>
      <c r="K584" s="24">
        <f>COSS!P92</f>
        <v>0</v>
      </c>
      <c r="L584" s="24">
        <f>COSS!Q92</f>
        <v>0</v>
      </c>
      <c r="M584" s="24">
        <f>COSS!R92</f>
        <v>0</v>
      </c>
      <c r="N584" s="24">
        <f>COSS!T92</f>
        <v>0</v>
      </c>
      <c r="O584" s="24">
        <f>COSS!U92</f>
        <v>0</v>
      </c>
      <c r="P584" s="24">
        <f>COSS!V92</f>
        <v>0</v>
      </c>
      <c r="Q584" s="24">
        <f>COSS!W92</f>
        <v>0</v>
      </c>
      <c r="R584" s="24">
        <f>COSS!Y92</f>
        <v>0</v>
      </c>
      <c r="S584" s="24">
        <f>COSS!Z92</f>
        <v>0</v>
      </c>
      <c r="T584" s="24">
        <f>COSS!AB92</f>
        <v>0</v>
      </c>
      <c r="U584" s="24">
        <f>COSS!AC92</f>
        <v>0</v>
      </c>
      <c r="V584" s="24">
        <f>COSS!AD92</f>
        <v>0</v>
      </c>
    </row>
    <row r="585" spans="1:22">
      <c r="B585" s="18" t="str">
        <f>$B$6</f>
        <v>BULKTRAN</v>
      </c>
      <c r="D585" s="24">
        <f>COSS!H93</f>
        <v>0</v>
      </c>
      <c r="E585" s="24">
        <f>COSS!I93</f>
        <v>0</v>
      </c>
      <c r="F585" s="24">
        <f>COSS!J93</f>
        <v>0</v>
      </c>
      <c r="G585" s="24">
        <f>COSS!K93</f>
        <v>0</v>
      </c>
      <c r="H585" s="24">
        <f>COSS!L93</f>
        <v>0</v>
      </c>
      <c r="I585" s="24">
        <f>COSS!M93</f>
        <v>0</v>
      </c>
      <c r="J585" s="24">
        <f>COSS!O93</f>
        <v>0</v>
      </c>
      <c r="K585" s="24">
        <f>COSS!P93</f>
        <v>0</v>
      </c>
      <c r="L585" s="24">
        <f>COSS!Q93</f>
        <v>0</v>
      </c>
      <c r="M585" s="24">
        <f>COSS!R93</f>
        <v>0</v>
      </c>
      <c r="N585" s="24">
        <f>COSS!T93</f>
        <v>0</v>
      </c>
      <c r="O585" s="24">
        <f>COSS!U93</f>
        <v>0</v>
      </c>
      <c r="P585" s="24">
        <f>COSS!V93</f>
        <v>0</v>
      </c>
      <c r="Q585" s="24">
        <f>COSS!W93</f>
        <v>0</v>
      </c>
      <c r="R585" s="24">
        <f>COSS!Y93</f>
        <v>0</v>
      </c>
      <c r="S585" s="24">
        <f>COSS!Z93</f>
        <v>0</v>
      </c>
      <c r="T585" s="24">
        <f>COSS!AB93</f>
        <v>0</v>
      </c>
      <c r="U585" s="24">
        <f>COSS!AC93</f>
        <v>0</v>
      </c>
      <c r="V585" s="24">
        <f>COSS!AD93</f>
        <v>0</v>
      </c>
    </row>
    <row r="586" spans="1:22">
      <c r="B586" s="18" t="str">
        <f>$B$7</f>
        <v>SUBTRAN</v>
      </c>
      <c r="D586" s="24">
        <f>COSS!H94</f>
        <v>0</v>
      </c>
      <c r="E586" s="24">
        <f>COSS!I94</f>
        <v>0</v>
      </c>
      <c r="F586" s="24">
        <f>COSS!J94</f>
        <v>0</v>
      </c>
      <c r="G586" s="24">
        <f>COSS!K94</f>
        <v>0</v>
      </c>
      <c r="H586" s="24">
        <f>COSS!L94</f>
        <v>0</v>
      </c>
      <c r="I586" s="24">
        <f>COSS!M94</f>
        <v>0</v>
      </c>
      <c r="J586" s="24">
        <f>COSS!O94</f>
        <v>0</v>
      </c>
      <c r="K586" s="24">
        <f>COSS!P94</f>
        <v>0</v>
      </c>
      <c r="L586" s="24">
        <f>COSS!Q94</f>
        <v>0</v>
      </c>
      <c r="M586" s="24">
        <f>COSS!R94</f>
        <v>0</v>
      </c>
      <c r="N586" s="24">
        <f>COSS!T94</f>
        <v>0</v>
      </c>
      <c r="O586" s="24">
        <f>COSS!U94</f>
        <v>0</v>
      </c>
      <c r="P586" s="24">
        <f>COSS!V94</f>
        <v>0</v>
      </c>
      <c r="Q586" s="24">
        <f>COSS!W94</f>
        <v>0</v>
      </c>
      <c r="R586" s="24">
        <f>COSS!Y94</f>
        <v>0</v>
      </c>
      <c r="S586" s="24">
        <f>COSS!Z94</f>
        <v>0</v>
      </c>
      <c r="T586" s="24">
        <f>COSS!AB94</f>
        <v>0</v>
      </c>
      <c r="U586" s="24">
        <f>COSS!AC94</f>
        <v>0</v>
      </c>
      <c r="V586" s="24">
        <f>COSS!AD94</f>
        <v>0</v>
      </c>
    </row>
    <row r="587" spans="1:22">
      <c r="B587" s="18" t="str">
        <f>$B$8</f>
        <v>DISTPRI</v>
      </c>
      <c r="D587" s="24">
        <f>COSS!H95</f>
        <v>5843003.0076299999</v>
      </c>
      <c r="E587" s="24">
        <f>COSS!I95</f>
        <v>3905128.117158839</v>
      </c>
      <c r="F587" s="24">
        <f>COSS!J95</f>
        <v>184077.54496166791</v>
      </c>
      <c r="G587" s="24">
        <f>COSS!K95</f>
        <v>668396.86321350664</v>
      </c>
      <c r="H587" s="24">
        <f>COSS!L95</f>
        <v>20656.941031960203</v>
      </c>
      <c r="I587" s="24">
        <f>COSS!M95</f>
        <v>0</v>
      </c>
      <c r="J587" s="24">
        <f>COSS!O95</f>
        <v>501180.82162758586</v>
      </c>
      <c r="K587" s="24">
        <f>COSS!P95</f>
        <v>93344.961754608768</v>
      </c>
      <c r="L587" s="24">
        <f>COSS!Q95</f>
        <v>0</v>
      </c>
      <c r="M587" s="24">
        <f>COSS!R95</f>
        <v>0</v>
      </c>
      <c r="N587" s="24">
        <f>COSS!T95</f>
        <v>17866.787436760915</v>
      </c>
      <c r="O587" s="24">
        <f>COSS!U95</f>
        <v>288150.85156464955</v>
      </c>
      <c r="P587" s="24">
        <f>COSS!V95</f>
        <v>0</v>
      </c>
      <c r="Q587" s="24">
        <f>COSS!W95</f>
        <v>0</v>
      </c>
      <c r="R587" s="24">
        <f>COSS!Y95</f>
        <v>151129.04979361795</v>
      </c>
      <c r="S587" s="24">
        <f>COSS!Z95</f>
        <v>2521.4241471439123</v>
      </c>
      <c r="T587" s="24">
        <f>COSS!AB95</f>
        <v>2042.7760434974361</v>
      </c>
      <c r="U587" s="24">
        <f>COSS!AC95</f>
        <v>6998.2669230174051</v>
      </c>
      <c r="V587" s="24">
        <f>COSS!AD95</f>
        <v>1508.6019731446029</v>
      </c>
    </row>
    <row r="588" spans="1:22">
      <c r="B588" s="18" t="str">
        <f>$B$9</f>
        <v>DISTSEC</v>
      </c>
      <c r="D588" s="24">
        <f>COSS!H96</f>
        <v>1375036.5323700001</v>
      </c>
      <c r="E588" s="24">
        <f>COSS!I96</f>
        <v>1028116.8112613009</v>
      </c>
      <c r="F588" s="24">
        <f>COSS!J96</f>
        <v>49565.8391413684</v>
      </c>
      <c r="G588" s="24">
        <f>COSS!K96</f>
        <v>149560.79262983182</v>
      </c>
      <c r="H588" s="24">
        <f>COSS!L96</f>
        <v>0</v>
      </c>
      <c r="I588" s="24">
        <f>COSS!M96</f>
        <v>0</v>
      </c>
      <c r="J588" s="24">
        <f>COSS!O96</f>
        <v>95300.719189934738</v>
      </c>
      <c r="K588" s="24">
        <f>COSS!P96</f>
        <v>0</v>
      </c>
      <c r="L588" s="24">
        <f>COSS!Q96</f>
        <v>0</v>
      </c>
      <c r="M588" s="24">
        <f>COSS!R96</f>
        <v>0</v>
      </c>
      <c r="N588" s="24">
        <f>COSS!T96</f>
        <v>2576.7315187181798</v>
      </c>
      <c r="O588" s="24">
        <f>COSS!U96</f>
        <v>0</v>
      </c>
      <c r="P588" s="24">
        <f>COSS!V96</f>
        <v>0</v>
      </c>
      <c r="Q588" s="24">
        <f>COSS!W96</f>
        <v>0</v>
      </c>
      <c r="R588" s="24">
        <f>COSS!Y96</f>
        <v>35151.107320502844</v>
      </c>
      <c r="S588" s="24">
        <f>COSS!Z96</f>
        <v>0</v>
      </c>
      <c r="T588" s="24">
        <f>COSS!AB96</f>
        <v>364.76417143378944</v>
      </c>
      <c r="U588" s="24">
        <f>COSS!AC96</f>
        <v>12385.146559298053</v>
      </c>
      <c r="V588" s="24">
        <f>COSS!AD96</f>
        <v>2014.6205776112374</v>
      </c>
    </row>
    <row r="589" spans="1:22">
      <c r="B589" s="18" t="str">
        <f>$B$10</f>
        <v>ENERGY</v>
      </c>
      <c r="D589" s="24">
        <f>COSS!H97</f>
        <v>0</v>
      </c>
      <c r="E589" s="24">
        <f>COSS!I97</f>
        <v>0</v>
      </c>
      <c r="F589" s="24">
        <f>COSS!J97</f>
        <v>0</v>
      </c>
      <c r="G589" s="24">
        <f>COSS!K97</f>
        <v>0</v>
      </c>
      <c r="H589" s="24">
        <f>COSS!L97</f>
        <v>0</v>
      </c>
      <c r="I589" s="24">
        <f>COSS!M97</f>
        <v>0</v>
      </c>
      <c r="J589" s="24">
        <f>COSS!O97</f>
        <v>0</v>
      </c>
      <c r="K589" s="24">
        <f>COSS!P97</f>
        <v>0</v>
      </c>
      <c r="L589" s="24">
        <f>COSS!Q97</f>
        <v>0</v>
      </c>
      <c r="M589" s="24">
        <f>COSS!R97</f>
        <v>0</v>
      </c>
      <c r="N589" s="24">
        <f>COSS!T97</f>
        <v>0</v>
      </c>
      <c r="O589" s="24">
        <f>COSS!U97</f>
        <v>0</v>
      </c>
      <c r="P589" s="24">
        <f>COSS!V97</f>
        <v>0</v>
      </c>
      <c r="Q589" s="24">
        <f>COSS!W97</f>
        <v>0</v>
      </c>
      <c r="R589" s="24">
        <f>COSS!Y97</f>
        <v>0</v>
      </c>
      <c r="S589" s="24">
        <f>COSS!Z97</f>
        <v>0</v>
      </c>
      <c r="T589" s="24">
        <f>COSS!AB97</f>
        <v>0</v>
      </c>
      <c r="U589" s="24">
        <f>COSS!AC97</f>
        <v>0</v>
      </c>
      <c r="V589" s="24">
        <f>COSS!AD97</f>
        <v>0</v>
      </c>
    </row>
    <row r="590" spans="1:22">
      <c r="B590" s="18" t="str">
        <f>$B$11</f>
        <v>CUSTOMER</v>
      </c>
      <c r="D590" s="24">
        <f>COSS!H98</f>
        <v>0</v>
      </c>
      <c r="E590" s="24">
        <f>COSS!I98</f>
        <v>0</v>
      </c>
      <c r="F590" s="24">
        <f>COSS!J98</f>
        <v>0</v>
      </c>
      <c r="G590" s="24">
        <f>COSS!K98</f>
        <v>0</v>
      </c>
      <c r="H590" s="24">
        <f>COSS!L98</f>
        <v>0</v>
      </c>
      <c r="I590" s="24">
        <f>COSS!M98</f>
        <v>0</v>
      </c>
      <c r="J590" s="24">
        <f>COSS!O98</f>
        <v>0</v>
      </c>
      <c r="K590" s="24">
        <f>COSS!P98</f>
        <v>0</v>
      </c>
      <c r="L590" s="24">
        <f>COSS!Q98</f>
        <v>0</v>
      </c>
      <c r="M590" s="24">
        <f>COSS!R98</f>
        <v>0</v>
      </c>
      <c r="N590" s="24">
        <f>COSS!T98</f>
        <v>0</v>
      </c>
      <c r="O590" s="24">
        <f>COSS!U98</f>
        <v>0</v>
      </c>
      <c r="P590" s="24">
        <f>COSS!V98</f>
        <v>0</v>
      </c>
      <c r="Q590" s="24">
        <f>COSS!W98</f>
        <v>0</v>
      </c>
      <c r="R590" s="24">
        <f>COSS!Y98</f>
        <v>0</v>
      </c>
      <c r="S590" s="24">
        <f>COSS!Z98</f>
        <v>0</v>
      </c>
      <c r="T590" s="24">
        <f>COSS!AB98</f>
        <v>0</v>
      </c>
      <c r="U590" s="24">
        <f>COSS!AC98</f>
        <v>0</v>
      </c>
      <c r="V590" s="24">
        <f>COSS!AD98</f>
        <v>0</v>
      </c>
    </row>
    <row r="591" spans="1:22">
      <c r="B591" s="18" t="str">
        <f>$B$12</f>
        <v>TOTAL</v>
      </c>
      <c r="D591" s="24">
        <f>COSS!H99</f>
        <v>7218039.5400000028</v>
      </c>
      <c r="E591" s="24">
        <f>COSS!I99</f>
        <v>4933244.9284201404</v>
      </c>
      <c r="F591" s="24">
        <f>COSS!J99</f>
        <v>233643.38410303634</v>
      </c>
      <c r="G591" s="24">
        <f>COSS!K99</f>
        <v>817957.65584333858</v>
      </c>
      <c r="H591" s="24">
        <f>COSS!L99</f>
        <v>20656.941031960203</v>
      </c>
      <c r="I591" s="24">
        <f>COSS!M99</f>
        <v>0</v>
      </c>
      <c r="J591" s="24">
        <f>COSS!O99</f>
        <v>596481.54081752058</v>
      </c>
      <c r="K591" s="24">
        <f>COSS!P99</f>
        <v>93344.961754608768</v>
      </c>
      <c r="L591" s="24">
        <f>COSS!Q99</f>
        <v>0</v>
      </c>
      <c r="M591" s="24">
        <f>COSS!R99</f>
        <v>0</v>
      </c>
      <c r="N591" s="24">
        <f>COSS!T99</f>
        <v>20443.518955479092</v>
      </c>
      <c r="O591" s="24">
        <f>COSS!U99</f>
        <v>288150.85156464955</v>
      </c>
      <c r="P591" s="24">
        <f>COSS!V99</f>
        <v>0</v>
      </c>
      <c r="Q591" s="24">
        <f>COSS!W99</f>
        <v>0</v>
      </c>
      <c r="R591" s="24">
        <f>COSS!Y99</f>
        <v>186280.15711412081</v>
      </c>
      <c r="S591" s="24">
        <f>COSS!Z99</f>
        <v>2521.4241471439123</v>
      </c>
      <c r="T591" s="24">
        <f>COSS!AB99</f>
        <v>2407.5402149312258</v>
      </c>
      <c r="U591" s="24">
        <f>COSS!AC99</f>
        <v>19383.413482315456</v>
      </c>
      <c r="V591" s="24">
        <f>COSS!AD99</f>
        <v>3523.2225507558401</v>
      </c>
    </row>
    <row r="592" spans="1:22">
      <c r="A592" s="38" t="str">
        <f>COSS!D107</f>
        <v>367 Underground Lines</v>
      </c>
      <c r="B592" s="18" t="str">
        <f>$B$5</f>
        <v>PRODUCTION</v>
      </c>
      <c r="D592" s="24">
        <f>COSS!H100</f>
        <v>0</v>
      </c>
      <c r="E592" s="24">
        <f>COSS!I100</f>
        <v>0</v>
      </c>
      <c r="F592" s="24">
        <f>COSS!J100</f>
        <v>0</v>
      </c>
      <c r="G592" s="24">
        <f>COSS!K100</f>
        <v>0</v>
      </c>
      <c r="H592" s="24">
        <f>COSS!L100</f>
        <v>0</v>
      </c>
      <c r="I592" s="24">
        <f>COSS!M100</f>
        <v>0</v>
      </c>
      <c r="J592" s="24">
        <f>COSS!O100</f>
        <v>0</v>
      </c>
      <c r="K592" s="24">
        <f>COSS!P100</f>
        <v>0</v>
      </c>
      <c r="L592" s="24">
        <f>COSS!Q100</f>
        <v>0</v>
      </c>
      <c r="M592" s="24">
        <f>COSS!R100</f>
        <v>0</v>
      </c>
      <c r="N592" s="24">
        <f>COSS!T100</f>
        <v>0</v>
      </c>
      <c r="O592" s="24">
        <f>COSS!U100</f>
        <v>0</v>
      </c>
      <c r="P592" s="24">
        <f>COSS!V100</f>
        <v>0</v>
      </c>
      <c r="Q592" s="24">
        <f>COSS!W100</f>
        <v>0</v>
      </c>
      <c r="R592" s="24">
        <f>COSS!Y100</f>
        <v>0</v>
      </c>
      <c r="S592" s="24">
        <f>COSS!Z100</f>
        <v>0</v>
      </c>
      <c r="T592" s="24">
        <f>COSS!AB100</f>
        <v>0</v>
      </c>
      <c r="U592" s="24">
        <f>COSS!AC100</f>
        <v>0</v>
      </c>
      <c r="V592" s="24">
        <f>COSS!AD100</f>
        <v>0</v>
      </c>
    </row>
    <row r="593" spans="1:22">
      <c r="B593" s="18" t="str">
        <f>$B$6</f>
        <v>BULKTRAN</v>
      </c>
      <c r="D593" s="24">
        <f>COSS!H101</f>
        <v>0</v>
      </c>
      <c r="E593" s="24">
        <f>COSS!I101</f>
        <v>0</v>
      </c>
      <c r="F593" s="24">
        <f>COSS!J101</f>
        <v>0</v>
      </c>
      <c r="G593" s="24">
        <f>COSS!K101</f>
        <v>0</v>
      </c>
      <c r="H593" s="24">
        <f>COSS!L101</f>
        <v>0</v>
      </c>
      <c r="I593" s="24">
        <f>COSS!M101</f>
        <v>0</v>
      </c>
      <c r="J593" s="24">
        <f>COSS!O101</f>
        <v>0</v>
      </c>
      <c r="K593" s="24">
        <f>COSS!P101</f>
        <v>0</v>
      </c>
      <c r="L593" s="24">
        <f>COSS!Q101</f>
        <v>0</v>
      </c>
      <c r="M593" s="24">
        <f>COSS!R101</f>
        <v>0</v>
      </c>
      <c r="N593" s="24">
        <f>COSS!T101</f>
        <v>0</v>
      </c>
      <c r="O593" s="24">
        <f>COSS!U101</f>
        <v>0</v>
      </c>
      <c r="P593" s="24">
        <f>COSS!V101</f>
        <v>0</v>
      </c>
      <c r="Q593" s="24">
        <f>COSS!W101</f>
        <v>0</v>
      </c>
      <c r="R593" s="24">
        <f>COSS!Y101</f>
        <v>0</v>
      </c>
      <c r="S593" s="24">
        <f>COSS!Z101</f>
        <v>0</v>
      </c>
      <c r="T593" s="24">
        <f>COSS!AB101</f>
        <v>0</v>
      </c>
      <c r="U593" s="24">
        <f>COSS!AC101</f>
        <v>0</v>
      </c>
      <c r="V593" s="24">
        <f>COSS!AD101</f>
        <v>0</v>
      </c>
    </row>
    <row r="594" spans="1:22">
      <c r="B594" s="18" t="str">
        <f>$B$7</f>
        <v>SUBTRAN</v>
      </c>
      <c r="D594" s="24">
        <f>COSS!H102</f>
        <v>0</v>
      </c>
      <c r="E594" s="24">
        <f>COSS!I102</f>
        <v>0</v>
      </c>
      <c r="F594" s="24">
        <f>COSS!J102</f>
        <v>0</v>
      </c>
      <c r="G594" s="24">
        <f>COSS!K102</f>
        <v>0</v>
      </c>
      <c r="H594" s="24">
        <f>COSS!L102</f>
        <v>0</v>
      </c>
      <c r="I594" s="24">
        <f>COSS!M102</f>
        <v>0</v>
      </c>
      <c r="J594" s="24">
        <f>COSS!O102</f>
        <v>0</v>
      </c>
      <c r="K594" s="24">
        <f>COSS!P102</f>
        <v>0</v>
      </c>
      <c r="L594" s="24">
        <f>COSS!Q102</f>
        <v>0</v>
      </c>
      <c r="M594" s="24">
        <f>COSS!R102</f>
        <v>0</v>
      </c>
      <c r="N594" s="24">
        <f>COSS!T102</f>
        <v>0</v>
      </c>
      <c r="O594" s="24">
        <f>COSS!U102</f>
        <v>0</v>
      </c>
      <c r="P594" s="24">
        <f>COSS!V102</f>
        <v>0</v>
      </c>
      <c r="Q594" s="24">
        <f>COSS!W102</f>
        <v>0</v>
      </c>
      <c r="R594" s="24">
        <f>COSS!Y102</f>
        <v>0</v>
      </c>
      <c r="S594" s="24">
        <f>COSS!Z102</f>
        <v>0</v>
      </c>
      <c r="T594" s="24">
        <f>COSS!AB102</f>
        <v>0</v>
      </c>
      <c r="U594" s="24">
        <f>COSS!AC102</f>
        <v>0</v>
      </c>
      <c r="V594" s="24">
        <f>COSS!AD102</f>
        <v>0</v>
      </c>
    </row>
    <row r="595" spans="1:22">
      <c r="B595" s="18" t="str">
        <f>$B$8</f>
        <v>DISTPRI</v>
      </c>
      <c r="D595" s="24">
        <f>COSS!H103</f>
        <v>8972306.4318250027</v>
      </c>
      <c r="E595" s="24">
        <f>COSS!I103</f>
        <v>5996575.0619897051</v>
      </c>
      <c r="F595" s="24">
        <f>COSS!J103</f>
        <v>282662.8941414904</v>
      </c>
      <c r="G595" s="24">
        <f>COSS!K103</f>
        <v>1026366.3165997049</v>
      </c>
      <c r="H595" s="24">
        <f>COSS!L103</f>
        <v>31720.059811857398</v>
      </c>
      <c r="I595" s="24">
        <f>COSS!M103</f>
        <v>0</v>
      </c>
      <c r="J595" s="24">
        <f>COSS!O103</f>
        <v>769595.3439566117</v>
      </c>
      <c r="K595" s="24">
        <f>COSS!P103</f>
        <v>143337.18460108136</v>
      </c>
      <c r="L595" s="24">
        <f>COSS!Q103</f>
        <v>0</v>
      </c>
      <c r="M595" s="24">
        <f>COSS!R103</f>
        <v>0</v>
      </c>
      <c r="N595" s="24">
        <f>COSS!T103</f>
        <v>27435.59974649447</v>
      </c>
      <c r="O595" s="24">
        <f>COSS!U103</f>
        <v>442474.14137101732</v>
      </c>
      <c r="P595" s="24">
        <f>COSS!V103</f>
        <v>0</v>
      </c>
      <c r="Q595" s="24">
        <f>COSS!W103</f>
        <v>0</v>
      </c>
      <c r="R595" s="24">
        <f>COSS!Y103</f>
        <v>232068.36343027675</v>
      </c>
      <c r="S595" s="24">
        <f>COSS!Z103</f>
        <v>3871.8087365754027</v>
      </c>
      <c r="T595" s="24">
        <f>COSS!AB103</f>
        <v>3136.8138284228476</v>
      </c>
      <c r="U595" s="24">
        <f>COSS!AC103</f>
        <v>10746.288379968833</v>
      </c>
      <c r="V595" s="24">
        <f>COSS!AD103</f>
        <v>2316.5552317932902</v>
      </c>
    </row>
    <row r="596" spans="1:22">
      <c r="B596" s="18" t="str">
        <f>$B$9</f>
        <v>DISTSEC</v>
      </c>
      <c r="D596" s="24">
        <f>COSS!H104</f>
        <v>2111456.9181750002</v>
      </c>
      <c r="E596" s="24">
        <f>COSS!I104</f>
        <v>1578739.4027183279</v>
      </c>
      <c r="F596" s="24">
        <f>COSS!J104</f>
        <v>76111.529764090839</v>
      </c>
      <c r="G596" s="24">
        <f>COSS!K104</f>
        <v>229660.20382142157</v>
      </c>
      <c r="H596" s="24">
        <f>COSS!L104</f>
        <v>0</v>
      </c>
      <c r="I596" s="24">
        <f>COSS!M104</f>
        <v>0</v>
      </c>
      <c r="J596" s="24">
        <f>COSS!O104</f>
        <v>146340.37576719071</v>
      </c>
      <c r="K596" s="24">
        <f>COSS!P104</f>
        <v>0</v>
      </c>
      <c r="L596" s="24">
        <f>COSS!Q104</f>
        <v>0</v>
      </c>
      <c r="M596" s="24">
        <f>COSS!R104</f>
        <v>0</v>
      </c>
      <c r="N596" s="24">
        <f>COSS!T104</f>
        <v>3956.7367581860599</v>
      </c>
      <c r="O596" s="24">
        <f>COSS!U104</f>
        <v>0</v>
      </c>
      <c r="P596" s="24">
        <f>COSS!V104</f>
        <v>0</v>
      </c>
      <c r="Q596" s="24">
        <f>COSS!W104</f>
        <v>0</v>
      </c>
      <c r="R596" s="24">
        <f>COSS!Y104</f>
        <v>53976.783151690266</v>
      </c>
      <c r="S596" s="24">
        <f>COSS!Z104</f>
        <v>0</v>
      </c>
      <c r="T596" s="24">
        <f>COSS!AB104</f>
        <v>560.11881513341677</v>
      </c>
      <c r="U596" s="24">
        <f>COSS!AC104</f>
        <v>19018.18807691463</v>
      </c>
      <c r="V596" s="24">
        <f>COSS!AD104</f>
        <v>3093.5793020445635</v>
      </c>
    </row>
    <row r="597" spans="1:22">
      <c r="B597" s="18" t="str">
        <f>$B$10</f>
        <v>ENERGY</v>
      </c>
      <c r="D597" s="24">
        <f>COSS!H105</f>
        <v>0</v>
      </c>
      <c r="E597" s="24">
        <f>COSS!I105</f>
        <v>0</v>
      </c>
      <c r="F597" s="24">
        <f>COSS!J105</f>
        <v>0</v>
      </c>
      <c r="G597" s="24">
        <f>COSS!K105</f>
        <v>0</v>
      </c>
      <c r="H597" s="24">
        <f>COSS!L105</f>
        <v>0</v>
      </c>
      <c r="I597" s="24">
        <f>COSS!M105</f>
        <v>0</v>
      </c>
      <c r="J597" s="24">
        <f>COSS!O105</f>
        <v>0</v>
      </c>
      <c r="K597" s="24">
        <f>COSS!P105</f>
        <v>0</v>
      </c>
      <c r="L597" s="24">
        <f>COSS!Q105</f>
        <v>0</v>
      </c>
      <c r="M597" s="24">
        <f>COSS!R105</f>
        <v>0</v>
      </c>
      <c r="N597" s="24">
        <f>COSS!T105</f>
        <v>0</v>
      </c>
      <c r="O597" s="24">
        <f>COSS!U105</f>
        <v>0</v>
      </c>
      <c r="P597" s="24">
        <f>COSS!V105</f>
        <v>0</v>
      </c>
      <c r="Q597" s="24">
        <f>COSS!W105</f>
        <v>0</v>
      </c>
      <c r="R597" s="24">
        <f>COSS!Y105</f>
        <v>0</v>
      </c>
      <c r="S597" s="24">
        <f>COSS!Z105</f>
        <v>0</v>
      </c>
      <c r="T597" s="24">
        <f>COSS!AB105</f>
        <v>0</v>
      </c>
      <c r="U597" s="24">
        <f>COSS!AC105</f>
        <v>0</v>
      </c>
      <c r="V597" s="24">
        <f>COSS!AD105</f>
        <v>0</v>
      </c>
    </row>
    <row r="598" spans="1:22">
      <c r="B598" s="18" t="str">
        <f>$B$11</f>
        <v>CUSTOMER</v>
      </c>
      <c r="D598" s="24">
        <f>COSS!H106</f>
        <v>0</v>
      </c>
      <c r="E598" s="24">
        <f>COSS!I106</f>
        <v>0</v>
      </c>
      <c r="F598" s="24">
        <f>COSS!J106</f>
        <v>0</v>
      </c>
      <c r="G598" s="24">
        <f>COSS!K106</f>
        <v>0</v>
      </c>
      <c r="H598" s="24">
        <f>COSS!L106</f>
        <v>0</v>
      </c>
      <c r="I598" s="24">
        <f>COSS!M106</f>
        <v>0</v>
      </c>
      <c r="J598" s="24">
        <f>COSS!O106</f>
        <v>0</v>
      </c>
      <c r="K598" s="24">
        <f>COSS!P106</f>
        <v>0</v>
      </c>
      <c r="L598" s="24">
        <f>COSS!Q106</f>
        <v>0</v>
      </c>
      <c r="M598" s="24">
        <f>COSS!R106</f>
        <v>0</v>
      </c>
      <c r="N598" s="24">
        <f>COSS!T106</f>
        <v>0</v>
      </c>
      <c r="O598" s="24">
        <f>COSS!U106</f>
        <v>0</v>
      </c>
      <c r="P598" s="24">
        <f>COSS!V106</f>
        <v>0</v>
      </c>
      <c r="Q598" s="24">
        <f>COSS!W106</f>
        <v>0</v>
      </c>
      <c r="R598" s="24">
        <f>COSS!Y106</f>
        <v>0</v>
      </c>
      <c r="S598" s="24">
        <f>COSS!Z106</f>
        <v>0</v>
      </c>
      <c r="T598" s="24">
        <f>COSS!AB106</f>
        <v>0</v>
      </c>
      <c r="U598" s="24">
        <f>COSS!AC106</f>
        <v>0</v>
      </c>
      <c r="V598" s="24">
        <f>COSS!AD106</f>
        <v>0</v>
      </c>
    </row>
    <row r="599" spans="1:22">
      <c r="B599" s="18" t="str">
        <f>$B$12</f>
        <v>TOTAL</v>
      </c>
      <c r="D599" s="24">
        <f>COSS!H107</f>
        <v>11083763.35</v>
      </c>
      <c r="E599" s="24">
        <f>COSS!I107</f>
        <v>7575314.464708033</v>
      </c>
      <c r="F599" s="24">
        <f>COSS!J107</f>
        <v>358774.42390558124</v>
      </c>
      <c r="G599" s="24">
        <f>COSS!K107</f>
        <v>1256026.5204211266</v>
      </c>
      <c r="H599" s="24">
        <f>COSS!L107</f>
        <v>31720.059811857398</v>
      </c>
      <c r="I599" s="24">
        <f>COSS!M107</f>
        <v>0</v>
      </c>
      <c r="J599" s="24">
        <f>COSS!O107</f>
        <v>915935.71972380241</v>
      </c>
      <c r="K599" s="24">
        <f>COSS!P107</f>
        <v>143337.18460108136</v>
      </c>
      <c r="L599" s="24">
        <f>COSS!Q107</f>
        <v>0</v>
      </c>
      <c r="M599" s="24">
        <f>COSS!R107</f>
        <v>0</v>
      </c>
      <c r="N599" s="24">
        <f>COSS!T107</f>
        <v>31392.336504680527</v>
      </c>
      <c r="O599" s="24">
        <f>COSS!U107</f>
        <v>442474.14137101732</v>
      </c>
      <c r="P599" s="24">
        <f>COSS!V107</f>
        <v>0</v>
      </c>
      <c r="Q599" s="24">
        <f>COSS!W107</f>
        <v>0</v>
      </c>
      <c r="R599" s="24">
        <f>COSS!Y107</f>
        <v>286045.14658196701</v>
      </c>
      <c r="S599" s="24">
        <f>COSS!Z107</f>
        <v>3871.8087365754027</v>
      </c>
      <c r="T599" s="24">
        <f>COSS!AB107</f>
        <v>3696.9326435562643</v>
      </c>
      <c r="U599" s="24">
        <f>COSS!AC107</f>
        <v>29764.476456883462</v>
      </c>
      <c r="V599" s="24">
        <f>COSS!AD107</f>
        <v>5410.1345338378533</v>
      </c>
    </row>
    <row r="600" spans="1:22">
      <c r="A600" s="131" t="s">
        <v>68</v>
      </c>
      <c r="B600" s="18" t="str">
        <f>$B$5</f>
        <v>PRODUCTION</v>
      </c>
      <c r="C600" s="22"/>
      <c r="D600" s="23">
        <f t="shared" ref="D600:D607" si="428">SUM(E600:V600)</f>
        <v>0</v>
      </c>
      <c r="E600" s="23">
        <f>(E584+E592)/($D$591+$D$599)</f>
        <v>0</v>
      </c>
      <c r="F600" s="23">
        <f t="shared" ref="F600:V600" si="429">(F584+F592)/($D$591+$D$599)</f>
        <v>0</v>
      </c>
      <c r="G600" s="23">
        <f t="shared" si="429"/>
        <v>0</v>
      </c>
      <c r="H600" s="23">
        <f t="shared" si="429"/>
        <v>0</v>
      </c>
      <c r="I600" s="23">
        <f t="shared" ref="I600:I606" si="430">(I584+I592)/($D$591+$D$599)</f>
        <v>0</v>
      </c>
      <c r="J600" s="23">
        <f t="shared" si="429"/>
        <v>0</v>
      </c>
      <c r="K600" s="23">
        <f t="shared" si="429"/>
        <v>0</v>
      </c>
      <c r="L600" s="23">
        <f t="shared" si="429"/>
        <v>0</v>
      </c>
      <c r="M600" s="23">
        <f t="shared" ref="M600:N606" si="431">(M584+M592)/($D$591+$D$599)</f>
        <v>0</v>
      </c>
      <c r="N600" s="23">
        <f t="shared" si="431"/>
        <v>0</v>
      </c>
      <c r="O600" s="23">
        <f t="shared" si="429"/>
        <v>0</v>
      </c>
      <c r="P600" s="23">
        <f t="shared" si="429"/>
        <v>0</v>
      </c>
      <c r="Q600" s="23">
        <f t="shared" ref="Q600:Q606" si="432">(Q584+Q592)/($D$591+$D$599)</f>
        <v>0</v>
      </c>
      <c r="R600" s="23">
        <f t="shared" si="429"/>
        <v>0</v>
      </c>
      <c r="S600" s="23">
        <f t="shared" si="429"/>
        <v>0</v>
      </c>
      <c r="T600" s="23">
        <f t="shared" si="429"/>
        <v>0</v>
      </c>
      <c r="U600" s="23">
        <f t="shared" ref="U600:U606" si="433">(U584+U592)/($D$591+$D$599)</f>
        <v>0</v>
      </c>
      <c r="V600" s="23">
        <f t="shared" si="429"/>
        <v>0</v>
      </c>
    </row>
    <row r="601" spans="1:22">
      <c r="A601" s="18" t="str">
        <f t="shared" ref="A601:A607" si="434">A600</f>
        <v>TOTUGLINES</v>
      </c>
      <c r="B601" s="18" t="str">
        <f>$B$6</f>
        <v>BULKTRAN</v>
      </c>
      <c r="C601" s="22"/>
      <c r="D601" s="23">
        <f t="shared" si="428"/>
        <v>0</v>
      </c>
      <c r="E601" s="23">
        <f t="shared" ref="E601:V601" si="435">(E585+E593)/($D$591+$D$599)</f>
        <v>0</v>
      </c>
      <c r="F601" s="23">
        <f t="shared" si="435"/>
        <v>0</v>
      </c>
      <c r="G601" s="23">
        <f t="shared" si="435"/>
        <v>0</v>
      </c>
      <c r="H601" s="23">
        <f t="shared" si="435"/>
        <v>0</v>
      </c>
      <c r="I601" s="23">
        <f t="shared" si="430"/>
        <v>0</v>
      </c>
      <c r="J601" s="23">
        <f t="shared" si="435"/>
        <v>0</v>
      </c>
      <c r="K601" s="23">
        <f t="shared" si="435"/>
        <v>0</v>
      </c>
      <c r="L601" s="23">
        <f t="shared" si="435"/>
        <v>0</v>
      </c>
      <c r="M601" s="23">
        <f t="shared" si="431"/>
        <v>0</v>
      </c>
      <c r="N601" s="23">
        <f t="shared" si="431"/>
        <v>0</v>
      </c>
      <c r="O601" s="23">
        <f t="shared" si="435"/>
        <v>0</v>
      </c>
      <c r="P601" s="23">
        <f t="shared" si="435"/>
        <v>0</v>
      </c>
      <c r="Q601" s="23">
        <f t="shared" si="432"/>
        <v>0</v>
      </c>
      <c r="R601" s="23">
        <f t="shared" si="435"/>
        <v>0</v>
      </c>
      <c r="S601" s="23">
        <f t="shared" si="435"/>
        <v>0</v>
      </c>
      <c r="T601" s="23">
        <f t="shared" si="435"/>
        <v>0</v>
      </c>
      <c r="U601" s="23">
        <f t="shared" si="433"/>
        <v>0</v>
      </c>
      <c r="V601" s="23">
        <f t="shared" si="435"/>
        <v>0</v>
      </c>
    </row>
    <row r="602" spans="1:22">
      <c r="A602" s="18" t="str">
        <f t="shared" si="434"/>
        <v>TOTUGLINES</v>
      </c>
      <c r="B602" s="18" t="str">
        <f>$B$7</f>
        <v>SUBTRAN</v>
      </c>
      <c r="C602" s="22"/>
      <c r="D602" s="23">
        <f t="shared" si="428"/>
        <v>0</v>
      </c>
      <c r="E602" s="23">
        <f t="shared" ref="E602:V602" si="436">(E586+E594)/($D$591+$D$599)</f>
        <v>0</v>
      </c>
      <c r="F602" s="23">
        <f t="shared" si="436"/>
        <v>0</v>
      </c>
      <c r="G602" s="23">
        <f t="shared" si="436"/>
        <v>0</v>
      </c>
      <c r="H602" s="23">
        <f t="shared" si="436"/>
        <v>0</v>
      </c>
      <c r="I602" s="23">
        <f t="shared" si="430"/>
        <v>0</v>
      </c>
      <c r="J602" s="23">
        <f t="shared" si="436"/>
        <v>0</v>
      </c>
      <c r="K602" s="23">
        <f t="shared" si="436"/>
        <v>0</v>
      </c>
      <c r="L602" s="23">
        <f t="shared" si="436"/>
        <v>0</v>
      </c>
      <c r="M602" s="23">
        <f t="shared" si="431"/>
        <v>0</v>
      </c>
      <c r="N602" s="23">
        <f t="shared" si="431"/>
        <v>0</v>
      </c>
      <c r="O602" s="23">
        <f t="shared" si="436"/>
        <v>0</v>
      </c>
      <c r="P602" s="23">
        <f t="shared" si="436"/>
        <v>0</v>
      </c>
      <c r="Q602" s="23">
        <f t="shared" si="432"/>
        <v>0</v>
      </c>
      <c r="R602" s="23">
        <f t="shared" si="436"/>
        <v>0</v>
      </c>
      <c r="S602" s="23">
        <f t="shared" si="436"/>
        <v>0</v>
      </c>
      <c r="T602" s="23">
        <f t="shared" si="436"/>
        <v>0</v>
      </c>
      <c r="U602" s="23">
        <f t="shared" si="433"/>
        <v>0</v>
      </c>
      <c r="V602" s="23">
        <f t="shared" si="436"/>
        <v>0</v>
      </c>
    </row>
    <row r="603" spans="1:22">
      <c r="A603" s="18" t="str">
        <f t="shared" si="434"/>
        <v>TOTUGLINES</v>
      </c>
      <c r="B603" s="18" t="str">
        <f>$B$8</f>
        <v>DISTPRI</v>
      </c>
      <c r="C603" s="22"/>
      <c r="D603" s="23">
        <f t="shared" si="428"/>
        <v>0.80949999999999989</v>
      </c>
      <c r="E603" s="23">
        <f t="shared" ref="E603:V603" si="437">(E587+E595)/($D$591+$D$599)</f>
        <v>0.54102337560190739</v>
      </c>
      <c r="F603" s="23">
        <f t="shared" si="437"/>
        <v>2.5502429564367268E-2</v>
      </c>
      <c r="G603" s="23">
        <f t="shared" si="437"/>
        <v>9.2600886918043482E-2</v>
      </c>
      <c r="H603" s="23">
        <f t="shared" si="437"/>
        <v>2.8618492483293047E-3</v>
      </c>
      <c r="I603" s="23">
        <f t="shared" si="430"/>
        <v>0</v>
      </c>
      <c r="J603" s="23">
        <f t="shared" si="437"/>
        <v>6.9434479937413279E-2</v>
      </c>
      <c r="K603" s="23">
        <f t="shared" si="437"/>
        <v>1.2932176560868322E-2</v>
      </c>
      <c r="L603" s="23">
        <f t="shared" si="437"/>
        <v>0</v>
      </c>
      <c r="M603" s="23">
        <f t="shared" si="431"/>
        <v>0</v>
      </c>
      <c r="N603" s="23">
        <f t="shared" si="431"/>
        <v>2.4752964205514609E-3</v>
      </c>
      <c r="O603" s="23">
        <f t="shared" si="437"/>
        <v>3.9920930048638871E-2</v>
      </c>
      <c r="P603" s="23">
        <f t="shared" si="437"/>
        <v>0</v>
      </c>
      <c r="Q603" s="23">
        <f t="shared" si="432"/>
        <v>0</v>
      </c>
      <c r="R603" s="23">
        <f t="shared" si="437"/>
        <v>2.0937686605360148E-2</v>
      </c>
      <c r="S603" s="23">
        <f t="shared" si="437"/>
        <v>3.493225734177555E-4</v>
      </c>
      <c r="T603" s="23">
        <f t="shared" si="437"/>
        <v>2.8300981619414013E-4</v>
      </c>
      <c r="U603" s="23">
        <f t="shared" si="433"/>
        <v>9.6955231184801805E-4</v>
      </c>
      <c r="V603" s="23">
        <f t="shared" si="437"/>
        <v>2.090043930605294E-4</v>
      </c>
    </row>
    <row r="604" spans="1:22">
      <c r="A604" s="18" t="str">
        <f t="shared" si="434"/>
        <v>TOTUGLINES</v>
      </c>
      <c r="B604" s="18" t="str">
        <f>$B$9</f>
        <v>DISTSEC</v>
      </c>
      <c r="C604" s="22"/>
      <c r="D604" s="23">
        <f t="shared" si="428"/>
        <v>0.19049999999999995</v>
      </c>
      <c r="E604" s="23">
        <f t="shared" ref="E604:V604" si="438">(E588+E596)/($D$591+$D$599)</f>
        <v>0.1424371265305234</v>
      </c>
      <c r="F604" s="23">
        <f t="shared" si="438"/>
        <v>6.8669392660833774E-3</v>
      </c>
      <c r="G604" s="23">
        <f t="shared" si="438"/>
        <v>2.0720417476381935E-2</v>
      </c>
      <c r="H604" s="23">
        <f t="shared" si="438"/>
        <v>0</v>
      </c>
      <c r="I604" s="23">
        <f t="shared" si="430"/>
        <v>0</v>
      </c>
      <c r="J604" s="23">
        <f t="shared" si="438"/>
        <v>1.320313066474761E-2</v>
      </c>
      <c r="K604" s="23">
        <f t="shared" si="438"/>
        <v>0</v>
      </c>
      <c r="L604" s="23">
        <f t="shared" si="438"/>
        <v>0</v>
      </c>
      <c r="M604" s="23">
        <f t="shared" si="431"/>
        <v>0</v>
      </c>
      <c r="N604" s="23">
        <f t="shared" si="431"/>
        <v>3.5698495477044442E-4</v>
      </c>
      <c r="O604" s="23">
        <f t="shared" si="438"/>
        <v>0</v>
      </c>
      <c r="P604" s="23">
        <f t="shared" si="438"/>
        <v>0</v>
      </c>
      <c r="Q604" s="23">
        <f t="shared" si="432"/>
        <v>0</v>
      </c>
      <c r="R604" s="23">
        <f t="shared" si="438"/>
        <v>4.8698967532259932E-3</v>
      </c>
      <c r="S604" s="23">
        <f t="shared" si="438"/>
        <v>0</v>
      </c>
      <c r="T604" s="23">
        <f t="shared" si="438"/>
        <v>5.0535075266959464E-5</v>
      </c>
      <c r="U604" s="23">
        <f t="shared" si="433"/>
        <v>1.7158601709873777E-3</v>
      </c>
      <c r="V604" s="23">
        <f t="shared" si="438"/>
        <v>2.7910910801289918E-4</v>
      </c>
    </row>
    <row r="605" spans="1:22">
      <c r="A605" s="18" t="str">
        <f t="shared" si="434"/>
        <v>TOTUGLINES</v>
      </c>
      <c r="B605" s="18" t="str">
        <f>$B$10</f>
        <v>ENERGY</v>
      </c>
      <c r="C605" s="22"/>
      <c r="D605" s="23">
        <f t="shared" si="428"/>
        <v>0</v>
      </c>
      <c r="E605" s="23">
        <f t="shared" ref="E605:V605" si="439">(E589+E597)/($D$591+$D$599)</f>
        <v>0</v>
      </c>
      <c r="F605" s="23">
        <f t="shared" si="439"/>
        <v>0</v>
      </c>
      <c r="G605" s="23">
        <f t="shared" si="439"/>
        <v>0</v>
      </c>
      <c r="H605" s="23">
        <f t="shared" si="439"/>
        <v>0</v>
      </c>
      <c r="I605" s="23">
        <f t="shared" si="430"/>
        <v>0</v>
      </c>
      <c r="J605" s="23">
        <f t="shared" si="439"/>
        <v>0</v>
      </c>
      <c r="K605" s="23">
        <f t="shared" si="439"/>
        <v>0</v>
      </c>
      <c r="L605" s="23">
        <f t="shared" si="439"/>
        <v>0</v>
      </c>
      <c r="M605" s="23">
        <f t="shared" si="431"/>
        <v>0</v>
      </c>
      <c r="N605" s="23">
        <f t="shared" si="431"/>
        <v>0</v>
      </c>
      <c r="O605" s="23">
        <f t="shared" si="439"/>
        <v>0</v>
      </c>
      <c r="P605" s="23">
        <f t="shared" si="439"/>
        <v>0</v>
      </c>
      <c r="Q605" s="23">
        <f t="shared" si="432"/>
        <v>0</v>
      </c>
      <c r="R605" s="23">
        <f t="shared" si="439"/>
        <v>0</v>
      </c>
      <c r="S605" s="23">
        <f t="shared" si="439"/>
        <v>0</v>
      </c>
      <c r="T605" s="23">
        <f t="shared" si="439"/>
        <v>0</v>
      </c>
      <c r="U605" s="23">
        <f t="shared" si="433"/>
        <v>0</v>
      </c>
      <c r="V605" s="23">
        <f t="shared" si="439"/>
        <v>0</v>
      </c>
    </row>
    <row r="606" spans="1:22">
      <c r="A606" s="18" t="str">
        <f t="shared" si="434"/>
        <v>TOTUGLINES</v>
      </c>
      <c r="B606" s="18" t="str">
        <f>$B$11</f>
        <v>CUSTOMER</v>
      </c>
      <c r="C606" s="22"/>
      <c r="D606" s="23">
        <f t="shared" si="428"/>
        <v>0</v>
      </c>
      <c r="E606" s="23">
        <f t="shared" ref="E606:V606" si="440">(E590+E598)/($D$591+$D$599)</f>
        <v>0</v>
      </c>
      <c r="F606" s="23">
        <f t="shared" si="440"/>
        <v>0</v>
      </c>
      <c r="G606" s="23">
        <f t="shared" si="440"/>
        <v>0</v>
      </c>
      <c r="H606" s="23">
        <f t="shared" si="440"/>
        <v>0</v>
      </c>
      <c r="I606" s="23">
        <f t="shared" si="430"/>
        <v>0</v>
      </c>
      <c r="J606" s="23">
        <f t="shared" si="440"/>
        <v>0</v>
      </c>
      <c r="K606" s="23">
        <f t="shared" si="440"/>
        <v>0</v>
      </c>
      <c r="L606" s="23">
        <f t="shared" si="440"/>
        <v>0</v>
      </c>
      <c r="M606" s="23">
        <f t="shared" si="431"/>
        <v>0</v>
      </c>
      <c r="N606" s="23">
        <f t="shared" si="431"/>
        <v>0</v>
      </c>
      <c r="O606" s="23">
        <f t="shared" si="440"/>
        <v>0</v>
      </c>
      <c r="P606" s="23">
        <f t="shared" si="440"/>
        <v>0</v>
      </c>
      <c r="Q606" s="23">
        <f t="shared" si="432"/>
        <v>0</v>
      </c>
      <c r="R606" s="23">
        <f t="shared" si="440"/>
        <v>0</v>
      </c>
      <c r="S606" s="23">
        <f t="shared" si="440"/>
        <v>0</v>
      </c>
      <c r="T606" s="23">
        <f t="shared" si="440"/>
        <v>0</v>
      </c>
      <c r="U606" s="23">
        <f t="shared" si="433"/>
        <v>0</v>
      </c>
      <c r="V606" s="23">
        <f t="shared" si="440"/>
        <v>0</v>
      </c>
    </row>
    <row r="607" spans="1:22">
      <c r="A607" s="18" t="str">
        <f t="shared" si="434"/>
        <v>TOTUGLINES</v>
      </c>
      <c r="B607" s="18" t="str">
        <f>$B$12</f>
        <v>TOTAL</v>
      </c>
      <c r="C607" s="22"/>
      <c r="D607" s="23">
        <f t="shared" si="428"/>
        <v>1</v>
      </c>
      <c r="E607" s="23">
        <f t="shared" ref="E607:V607" si="441">SUM(E600:E606)</f>
        <v>0.68346050213243081</v>
      </c>
      <c r="F607" s="23">
        <f t="shared" si="441"/>
        <v>3.2369368830450648E-2</v>
      </c>
      <c r="G607" s="23">
        <f t="shared" si="441"/>
        <v>0.11332130439442542</v>
      </c>
      <c r="H607" s="23">
        <f t="shared" si="441"/>
        <v>2.8618492483293047E-3</v>
      </c>
      <c r="I607" s="23">
        <f t="shared" si="441"/>
        <v>0</v>
      </c>
      <c r="J607" s="23">
        <f t="shared" si="441"/>
        <v>8.2637610602160891E-2</v>
      </c>
      <c r="K607" s="23">
        <f t="shared" si="441"/>
        <v>1.2932176560868322E-2</v>
      </c>
      <c r="L607" s="23">
        <f t="shared" si="441"/>
        <v>0</v>
      </c>
      <c r="M607" s="23">
        <f t="shared" si="441"/>
        <v>0</v>
      </c>
      <c r="N607" s="23">
        <f t="shared" si="441"/>
        <v>2.8322813753219054E-3</v>
      </c>
      <c r="O607" s="23">
        <f t="shared" si="441"/>
        <v>3.9920930048638871E-2</v>
      </c>
      <c r="P607" s="23">
        <f t="shared" si="441"/>
        <v>0</v>
      </c>
      <c r="Q607" s="23">
        <f t="shared" si="441"/>
        <v>0</v>
      </c>
      <c r="R607" s="23">
        <f t="shared" si="441"/>
        <v>2.5807583358586142E-2</v>
      </c>
      <c r="S607" s="23">
        <f t="shared" si="441"/>
        <v>3.493225734177555E-4</v>
      </c>
      <c r="T607" s="23">
        <f t="shared" si="441"/>
        <v>3.3354489146109962E-4</v>
      </c>
      <c r="U607" s="23">
        <f t="shared" si="441"/>
        <v>2.6854124828353957E-3</v>
      </c>
      <c r="V607" s="23">
        <f t="shared" si="441"/>
        <v>4.8811350107342861E-4</v>
      </c>
    </row>
    <row r="608" spans="1:22" ht="12.75">
      <c r="C608" s="130" t="s">
        <v>600</v>
      </c>
    </row>
    <row r="609" spans="1:22" ht="12.75">
      <c r="A609" s="38" t="s">
        <v>119</v>
      </c>
      <c r="B609" s="18" t="str">
        <f>$B$5</f>
        <v>PRODUCTION</v>
      </c>
      <c r="C609" s="130" t="s">
        <v>601</v>
      </c>
      <c r="D609" s="24">
        <f>COSS!H1435+COSS!H1443+COSS!H1451+COSS!H1459+COSS!H1467+COSS!H1475+COSS!H1483+COSS!H1491+COSS!H1499</f>
        <v>0</v>
      </c>
      <c r="E609" s="24">
        <f>COSS!I1435+COSS!I1443+COSS!I1451+COSS!I1459+COSS!I1467+COSS!I1475+COSS!I1483+COSS!I1491+COSS!I1499</f>
        <v>0</v>
      </c>
      <c r="F609" s="24">
        <f>COSS!J1435+COSS!J1443+COSS!J1451+COSS!J1459+COSS!J1467+COSS!J1475+COSS!J1483+COSS!J1491+COSS!J1499</f>
        <v>0</v>
      </c>
      <c r="G609" s="24">
        <f>COSS!K1435+COSS!K1443+COSS!K1451+COSS!K1459+COSS!K1467+COSS!K1475+COSS!K1483+COSS!K1491+COSS!K1499</f>
        <v>0</v>
      </c>
      <c r="H609" s="24">
        <f>COSS!L1435+COSS!L1443+COSS!L1451+COSS!L1459+COSS!L1467+COSS!L1475+COSS!L1483+COSS!L1491+COSS!L1499</f>
        <v>0</v>
      </c>
      <c r="I609" s="24">
        <f>COSS!M1435+COSS!M1443+COSS!M1451+COSS!M1459+COSS!M1467+COSS!M1475+COSS!M1483+COSS!M1491+COSS!M1499</f>
        <v>0</v>
      </c>
      <c r="J609" s="24">
        <f>COSS!O1435+COSS!O1443+COSS!O1451+COSS!O1459+COSS!O1467+COSS!O1475+COSS!O1483+COSS!O1491+COSS!O1499</f>
        <v>0</v>
      </c>
      <c r="K609" s="24">
        <f>COSS!P1435+COSS!P1443+COSS!P1451+COSS!P1459+COSS!P1467+COSS!P1475+COSS!P1483+COSS!P1491+COSS!P1499</f>
        <v>0</v>
      </c>
      <c r="L609" s="24">
        <f>COSS!Q1435+COSS!Q1443+COSS!Q1451+COSS!Q1459+COSS!Q1467+COSS!Q1475+COSS!Q1483+COSS!Q1491+COSS!Q1499</f>
        <v>0</v>
      </c>
      <c r="M609" s="24">
        <f>COSS!R1435+COSS!R1443+COSS!R1451+COSS!R1459+COSS!R1467+COSS!R1475+COSS!R1483+COSS!R1491+COSS!R1499</f>
        <v>0</v>
      </c>
      <c r="N609" s="24">
        <f>COSS!T1435+COSS!T1443+COSS!T1451+COSS!T1459+COSS!T1467+COSS!T1475+COSS!T1483+COSS!T1491+COSS!T1499</f>
        <v>0</v>
      </c>
      <c r="O609" s="24">
        <f>COSS!U1435+COSS!U1443+COSS!U1451+COSS!U1459+COSS!U1467+COSS!U1475+COSS!U1483+COSS!U1491+COSS!U1499</f>
        <v>0</v>
      </c>
      <c r="P609" s="24">
        <f>COSS!V1435+COSS!V1443+COSS!V1451+COSS!V1459+COSS!V1467+COSS!V1475+COSS!V1483+COSS!V1491+COSS!V1499</f>
        <v>0</v>
      </c>
      <c r="Q609" s="24">
        <f>COSS!W1435+COSS!W1443+COSS!W1451+COSS!W1459+COSS!W1467+COSS!W1475+COSS!W1483+COSS!W1491+COSS!W1499</f>
        <v>0</v>
      </c>
      <c r="R609" s="24">
        <f>COSS!Y1435+COSS!Y1443+COSS!Y1451+COSS!Y1459+COSS!Y1467+COSS!Y1475+COSS!Y1483+COSS!Y1491+COSS!Y1499</f>
        <v>0</v>
      </c>
      <c r="S609" s="24">
        <f>COSS!Z1435+COSS!Z1443+COSS!Z1451+COSS!Z1459+COSS!Z1467+COSS!Z1475+COSS!Z1483+COSS!Z1491+COSS!Z1499</f>
        <v>0</v>
      </c>
      <c r="T609" s="24">
        <f>COSS!AB1435+COSS!AB1443+COSS!AB1451+COSS!AB1459+COSS!AB1467+COSS!AB1475+COSS!AB1483+COSS!AB1491+COSS!AB1499</f>
        <v>0</v>
      </c>
      <c r="U609" s="24">
        <f>COSS!AC1435+COSS!AC1443+COSS!AC1451+COSS!AC1459+COSS!AC1467+COSS!AC1475+COSS!AC1483+COSS!AC1491+COSS!AC1499</f>
        <v>0</v>
      </c>
      <c r="V609" s="24">
        <f>COSS!AD1435+COSS!AD1443+COSS!AD1451+COSS!AD1459+COSS!AD1467+COSS!AD1475+COSS!AD1483+COSS!AD1491+COSS!AD1499</f>
        <v>0</v>
      </c>
    </row>
    <row r="610" spans="1:22" ht="12.75">
      <c r="B610" s="18" t="str">
        <f>$B$6</f>
        <v>BULKTRAN</v>
      </c>
      <c r="C610" s="130" t="s">
        <v>607</v>
      </c>
      <c r="D610" s="24">
        <f>COSS!H1436+COSS!H1444+COSS!H1452+COSS!H1460+COSS!H1468+COSS!H1476+COSS!H1484+COSS!H1492+COSS!H1500</f>
        <v>0</v>
      </c>
      <c r="E610" s="24">
        <f>COSS!I1436+COSS!I1444+COSS!I1452+COSS!I1460+COSS!I1468+COSS!I1476+COSS!I1484+COSS!I1492+COSS!I1500</f>
        <v>0</v>
      </c>
      <c r="F610" s="24">
        <f>COSS!J1436+COSS!J1444+COSS!J1452+COSS!J1460+COSS!J1468+COSS!J1476+COSS!J1484+COSS!J1492+COSS!J1500</f>
        <v>0</v>
      </c>
      <c r="G610" s="24">
        <f>COSS!K1436+COSS!K1444+COSS!K1452+COSS!K1460+COSS!K1468+COSS!K1476+COSS!K1484+COSS!K1492+COSS!K1500</f>
        <v>0</v>
      </c>
      <c r="H610" s="24">
        <f>COSS!L1436+COSS!L1444+COSS!L1452+COSS!L1460+COSS!L1468+COSS!L1476+COSS!L1484+COSS!L1492+COSS!L1500</f>
        <v>0</v>
      </c>
      <c r="I610" s="24">
        <f>COSS!M1436+COSS!M1444+COSS!M1452+COSS!M1460+COSS!M1468+COSS!M1476+COSS!M1484+COSS!M1492+COSS!M1500</f>
        <v>0</v>
      </c>
      <c r="J610" s="24">
        <f>COSS!O1436+COSS!O1444+COSS!O1452+COSS!O1460+COSS!O1468+COSS!O1476+COSS!O1484+COSS!O1492+COSS!O1500</f>
        <v>0</v>
      </c>
      <c r="K610" s="24">
        <f>COSS!P1436+COSS!P1444+COSS!P1452+COSS!P1460+COSS!P1468+COSS!P1476+COSS!P1484+COSS!P1492+COSS!P1500</f>
        <v>0</v>
      </c>
      <c r="L610" s="24">
        <f>COSS!Q1436+COSS!Q1444+COSS!Q1452+COSS!Q1460+COSS!Q1468+COSS!Q1476+COSS!Q1484+COSS!Q1492+COSS!Q1500</f>
        <v>0</v>
      </c>
      <c r="M610" s="24">
        <f>COSS!R1436+COSS!R1444+COSS!R1452+COSS!R1460+COSS!R1468+COSS!R1476+COSS!R1484+COSS!R1492+COSS!R1500</f>
        <v>0</v>
      </c>
      <c r="N610" s="24">
        <f>COSS!T1436+COSS!T1444+COSS!T1452+COSS!T1460+COSS!T1468+COSS!T1476+COSS!T1484+COSS!T1492+COSS!T1500</f>
        <v>0</v>
      </c>
      <c r="O610" s="24">
        <f>COSS!U1436+COSS!U1444+COSS!U1452+COSS!U1460+COSS!U1468+COSS!U1476+COSS!U1484+COSS!U1492+COSS!U1500</f>
        <v>0</v>
      </c>
      <c r="P610" s="24">
        <f>COSS!V1436+COSS!V1444+COSS!V1452+COSS!V1460+COSS!V1468+COSS!V1476+COSS!V1484+COSS!V1492+COSS!V1500</f>
        <v>0</v>
      </c>
      <c r="Q610" s="24">
        <f>COSS!W1436+COSS!W1444+COSS!W1452+COSS!W1460+COSS!W1468+COSS!W1476+COSS!W1484+COSS!W1492+COSS!W1500</f>
        <v>0</v>
      </c>
      <c r="R610" s="24">
        <f>COSS!Y1436+COSS!Y1444+COSS!Y1452+COSS!Y1460+COSS!Y1468+COSS!Y1476+COSS!Y1484+COSS!Y1492+COSS!Y1500</f>
        <v>0</v>
      </c>
      <c r="S610" s="24">
        <f>COSS!Z1436+COSS!Z1444+COSS!Z1452+COSS!Z1460+COSS!Z1468+COSS!Z1476+COSS!Z1484+COSS!Z1492+COSS!Z1500</f>
        <v>0</v>
      </c>
      <c r="T610" s="24">
        <f>COSS!AB1436+COSS!AB1444+COSS!AB1452+COSS!AB1460+COSS!AB1468+COSS!AB1476+COSS!AB1484+COSS!AB1492+COSS!AB1500</f>
        <v>0</v>
      </c>
      <c r="U610" s="24">
        <f>COSS!AC1436+COSS!AC1444+COSS!AC1452+COSS!AC1460+COSS!AC1468+COSS!AC1476+COSS!AC1484+COSS!AC1492+COSS!AC1500</f>
        <v>0</v>
      </c>
      <c r="V610" s="24">
        <f>COSS!AD1436+COSS!AD1444+COSS!AD1452+COSS!AD1460+COSS!AD1468+COSS!AD1476+COSS!AD1484+COSS!AD1492+COSS!AD1500</f>
        <v>0</v>
      </c>
    </row>
    <row r="611" spans="1:22">
      <c r="B611" s="18" t="str">
        <f>$B$7</f>
        <v>SUBTRAN</v>
      </c>
      <c r="D611" s="24">
        <f>COSS!H1437+COSS!H1445+COSS!H1453+COSS!H1461+COSS!H1469+COSS!H1477+COSS!H1485+COSS!H1493+COSS!H1501</f>
        <v>0</v>
      </c>
      <c r="E611" s="24">
        <f>COSS!I1437+COSS!I1445+COSS!I1453+COSS!I1461+COSS!I1469+COSS!I1477+COSS!I1485+COSS!I1493+COSS!I1501</f>
        <v>0</v>
      </c>
      <c r="F611" s="24">
        <f>COSS!J1437+COSS!J1445+COSS!J1453+COSS!J1461+COSS!J1469+COSS!J1477+COSS!J1485+COSS!J1493+COSS!J1501</f>
        <v>0</v>
      </c>
      <c r="G611" s="24">
        <f>COSS!K1437+COSS!K1445+COSS!K1453+COSS!K1461+COSS!K1469+COSS!K1477+COSS!K1485+COSS!K1493+COSS!K1501</f>
        <v>0</v>
      </c>
      <c r="H611" s="24">
        <f>COSS!L1437+COSS!L1445+COSS!L1453+COSS!L1461+COSS!L1469+COSS!L1477+COSS!L1485+COSS!L1493+COSS!L1501</f>
        <v>0</v>
      </c>
      <c r="I611" s="24">
        <f>COSS!M1437+COSS!M1445+COSS!M1453+COSS!M1461+COSS!M1469+COSS!M1477+COSS!M1485+COSS!M1493+COSS!M1501</f>
        <v>0</v>
      </c>
      <c r="J611" s="24">
        <f>COSS!O1437+COSS!O1445+COSS!O1453+COSS!O1461+COSS!O1469+COSS!O1477+COSS!O1485+COSS!O1493+COSS!O1501</f>
        <v>0</v>
      </c>
      <c r="K611" s="24">
        <f>COSS!P1437+COSS!P1445+COSS!P1453+COSS!P1461+COSS!P1469+COSS!P1477+COSS!P1485+COSS!P1493+COSS!P1501</f>
        <v>0</v>
      </c>
      <c r="L611" s="24">
        <f>COSS!Q1437+COSS!Q1445+COSS!Q1453+COSS!Q1461+COSS!Q1469+COSS!Q1477+COSS!Q1485+COSS!Q1493+COSS!Q1501</f>
        <v>0</v>
      </c>
      <c r="M611" s="24">
        <f>COSS!R1437+COSS!R1445+COSS!R1453+COSS!R1461+COSS!R1469+COSS!R1477+COSS!R1485+COSS!R1493+COSS!R1501</f>
        <v>0</v>
      </c>
      <c r="N611" s="24">
        <f>COSS!T1437+COSS!T1445+COSS!T1453+COSS!T1461+COSS!T1469+COSS!T1477+COSS!T1485+COSS!T1493+COSS!T1501</f>
        <v>0</v>
      </c>
      <c r="O611" s="24">
        <f>COSS!U1437+COSS!U1445+COSS!U1453+COSS!U1461+COSS!U1469+COSS!U1477+COSS!U1485+COSS!U1493+COSS!U1501</f>
        <v>0</v>
      </c>
      <c r="P611" s="24">
        <f>COSS!V1437+COSS!V1445+COSS!V1453+COSS!V1461+COSS!V1469+COSS!V1477+COSS!V1485+COSS!V1493+COSS!V1501</f>
        <v>0</v>
      </c>
      <c r="Q611" s="24">
        <f>COSS!W1437+COSS!W1445+COSS!W1453+COSS!W1461+COSS!W1469+COSS!W1477+COSS!W1485+COSS!W1493+COSS!W1501</f>
        <v>0</v>
      </c>
      <c r="R611" s="24">
        <f>COSS!Y1437+COSS!Y1445+COSS!Y1453+COSS!Y1461+COSS!Y1469+COSS!Y1477+COSS!Y1485+COSS!Y1493+COSS!Y1501</f>
        <v>0</v>
      </c>
      <c r="S611" s="24">
        <f>COSS!Z1437+COSS!Z1445+COSS!Z1453+COSS!Z1461+COSS!Z1469+COSS!Z1477+COSS!Z1485+COSS!Z1493+COSS!Z1501</f>
        <v>0</v>
      </c>
      <c r="T611" s="24">
        <f>COSS!AB1437+COSS!AB1445+COSS!AB1453+COSS!AB1461+COSS!AB1469+COSS!AB1477+COSS!AB1485+COSS!AB1493+COSS!AB1501</f>
        <v>0</v>
      </c>
      <c r="U611" s="24">
        <f>COSS!AC1437+COSS!AC1445+COSS!AC1453+COSS!AC1461+COSS!AC1469+COSS!AC1477+COSS!AC1485+COSS!AC1493+COSS!AC1501</f>
        <v>0</v>
      </c>
      <c r="V611" s="24">
        <f>COSS!AD1437+COSS!AD1445+COSS!AD1453+COSS!AD1461+COSS!AD1469+COSS!AD1477+COSS!AD1485+COSS!AD1493+COSS!AD1501</f>
        <v>0</v>
      </c>
    </row>
    <row r="612" spans="1:22">
      <c r="B612" s="18" t="str">
        <f>$B$8</f>
        <v>DISTPRI</v>
      </c>
      <c r="D612" s="24">
        <f>COSS!H1438+COSS!H1446+COSS!H1454+COSS!H1462+COSS!H1470+COSS!H1478+COSS!H1486+COSS!H1494+COSS!H1502</f>
        <v>4287633.6460057963</v>
      </c>
      <c r="E612" s="24">
        <f>COSS!I1438+COSS!I1446+COSS!I1454+COSS!I1462+COSS!I1470+COSS!I1478+COSS!I1486+COSS!I1494+COSS!I1502</f>
        <v>2865608.4354618522</v>
      </c>
      <c r="F612" s="24">
        <f>COSS!J1438+COSS!J1446+COSS!J1454+COSS!J1462+COSS!J1470+COSS!J1478+COSS!J1486+COSS!J1494+COSS!J1502</f>
        <v>135077.30087099943</v>
      </c>
      <c r="G612" s="24">
        <f>COSS!K1438+COSS!K1446+COSS!K1454+COSS!K1462+COSS!K1470+COSS!K1478+COSS!K1486+COSS!K1494+COSS!K1502</f>
        <v>490473.96961060073</v>
      </c>
      <c r="H612" s="24">
        <f>COSS!L1438+COSS!L1446+COSS!L1454+COSS!L1462+COSS!L1470+COSS!L1478+COSS!L1486+COSS!L1494+COSS!L1502</f>
        <v>15158.197809676496</v>
      </c>
      <c r="I612" s="24">
        <f>COSS!M1438+COSS!M1446+COSS!M1454+COSS!M1462+COSS!M1470+COSS!M1478+COSS!M1486+COSS!M1494+COSS!M1502</f>
        <v>0</v>
      </c>
      <c r="J612" s="24">
        <f>COSS!O1438+COSS!O1446+COSS!O1454+COSS!O1462+COSS!O1470+COSS!O1478+COSS!O1486+COSS!O1494+COSS!O1502</f>
        <v>367769.74968816264</v>
      </c>
      <c r="K612" s="24">
        <f>COSS!P1438+COSS!P1446+COSS!P1454+COSS!P1462+COSS!P1470+COSS!P1478+COSS!P1486+COSS!P1494+COSS!P1502</f>
        <v>68497.140628124194</v>
      </c>
      <c r="L612" s="24">
        <f>COSS!Q1438+COSS!Q1446+COSS!Q1454+COSS!Q1462+COSS!Q1470+COSS!Q1478+COSS!Q1486+COSS!Q1494+COSS!Q1502</f>
        <v>0</v>
      </c>
      <c r="M612" s="24">
        <f>COSS!R1438+COSS!R1446+COSS!R1454+COSS!R1462+COSS!R1470+COSS!R1478+COSS!R1486+COSS!R1494+COSS!R1502</f>
        <v>0</v>
      </c>
      <c r="N612" s="24">
        <f>COSS!T1438+COSS!T1446+COSS!T1454+COSS!T1462+COSS!T1470+COSS!T1478+COSS!T1486+COSS!T1494+COSS!T1502</f>
        <v>13110.764937114462</v>
      </c>
      <c r="O612" s="24">
        <f>COSS!U1438+COSS!U1446+COSS!U1454+COSS!U1462+COSS!U1470+COSS!U1478+COSS!U1486+COSS!U1494+COSS!U1502</f>
        <v>211446.97079232597</v>
      </c>
      <c r="P612" s="24">
        <f>COSS!V1438+COSS!V1446+COSS!V1454+COSS!V1462+COSS!V1470+COSS!V1478+COSS!V1486+COSS!V1494+COSS!V1502</f>
        <v>0</v>
      </c>
      <c r="Q612" s="24">
        <f>COSS!W1438+COSS!W1446+COSS!W1454+COSS!W1462+COSS!W1470+COSS!W1478+COSS!W1486+COSS!W1494+COSS!W1502</f>
        <v>0</v>
      </c>
      <c r="R612" s="24">
        <f>COSS!Y1438+COSS!Y1446+COSS!Y1454+COSS!Y1462+COSS!Y1470+COSS!Y1478+COSS!Y1486+COSS!Y1494+COSS!Y1502</f>
        <v>110899.48061601861</v>
      </c>
      <c r="S612" s="24">
        <f>COSS!Z1438+COSS!Z1446+COSS!Z1454+COSS!Z1462+COSS!Z1470+COSS!Z1478+COSS!Z1486+COSS!Z1494+COSS!Z1502</f>
        <v>1850.2374541016657</v>
      </c>
      <c r="T612" s="24">
        <f>COSS!AB1438+COSS!AB1446+COSS!AB1454+COSS!AB1462+COSS!AB1470+COSS!AB1478+COSS!AB1486+COSS!AB1494+COSS!AB1502</f>
        <v>1499.0023595601128</v>
      </c>
      <c r="U612" s="24">
        <f>COSS!AC1438+COSS!AC1446+COSS!AC1454+COSS!AC1462+COSS!AC1470+COSS!AC1478+COSS!AC1486+COSS!AC1494+COSS!AC1502</f>
        <v>5135.3738280942143</v>
      </c>
      <c r="V612" s="24">
        <f>COSS!AD1438+COSS!AD1446+COSS!AD1454+COSS!AD1462+COSS!AD1470+COSS!AD1478+COSS!AD1486+COSS!AD1494+COSS!AD1502</f>
        <v>1107.0219491653443</v>
      </c>
    </row>
    <row r="613" spans="1:22">
      <c r="B613" s="18" t="str">
        <f>$B$9</f>
        <v>DISTSEC</v>
      </c>
      <c r="D613" s="24">
        <f>COSS!H1439+COSS!H1447+COSS!H1455+COSS!H1463+COSS!H1471+COSS!H1479+COSS!H1487+COSS!H1495+COSS!H1503</f>
        <v>1804806.5831506052</v>
      </c>
      <c r="E613" s="24">
        <f>COSS!I1439+COSS!I1447+COSS!I1455+COSS!I1463+COSS!I1471+COSS!I1479+COSS!I1487+COSS!I1495+COSS!I1503</f>
        <v>1349456.5020857973</v>
      </c>
      <c r="F613" s="24">
        <f>COSS!J1439+COSS!J1447+COSS!J1455+COSS!J1463+COSS!J1471+COSS!J1479+COSS!J1487+COSS!J1495+COSS!J1503</f>
        <v>65057.728049987731</v>
      </c>
      <c r="G613" s="24">
        <f>COSS!K1439+COSS!K1447+COSS!K1455+COSS!K1463+COSS!K1471+COSS!K1479+COSS!K1487+COSS!K1495+COSS!K1503</f>
        <v>196306.27751707594</v>
      </c>
      <c r="H613" s="24">
        <f>COSS!L1439+COSS!L1447+COSS!L1455+COSS!L1463+COSS!L1471+COSS!L1479+COSS!L1487+COSS!L1495+COSS!L1503</f>
        <v>0</v>
      </c>
      <c r="I613" s="24">
        <f>COSS!M1439+COSS!M1447+COSS!M1455+COSS!M1463+COSS!M1471+COSS!M1479+COSS!M1487+COSS!M1495+COSS!M1503</f>
        <v>0</v>
      </c>
      <c r="J613" s="24">
        <f>COSS!O1439+COSS!O1447+COSS!O1455+COSS!O1463+COSS!O1471+COSS!O1479+COSS!O1487+COSS!O1495+COSS!O1503</f>
        <v>125087.12410464104</v>
      </c>
      <c r="K613" s="24">
        <f>COSS!P1439+COSS!P1447+COSS!P1455+COSS!P1463+COSS!P1471+COSS!P1479+COSS!P1487+COSS!P1495+COSS!P1503</f>
        <v>0</v>
      </c>
      <c r="L613" s="24">
        <f>COSS!Q1439+COSS!Q1447+COSS!Q1455+COSS!Q1463+COSS!Q1471+COSS!Q1479+COSS!Q1487+COSS!Q1495+COSS!Q1503</f>
        <v>0</v>
      </c>
      <c r="M613" s="24">
        <f>COSS!R1439+COSS!R1447+COSS!R1455+COSS!R1463+COSS!R1471+COSS!R1479+COSS!R1487+COSS!R1495+COSS!R1503</f>
        <v>0</v>
      </c>
      <c r="N613" s="24">
        <f>COSS!T1439+COSS!T1447+COSS!T1455+COSS!T1463+COSS!T1471+COSS!T1479+COSS!T1487+COSS!T1495+COSS!T1503</f>
        <v>3382.0934197134866</v>
      </c>
      <c r="O613" s="24">
        <f>COSS!U1439+COSS!U1447+COSS!U1455+COSS!U1463+COSS!U1471+COSS!U1479+COSS!U1487+COSS!U1495+COSS!U1503</f>
        <v>0</v>
      </c>
      <c r="P613" s="24">
        <f>COSS!V1439+COSS!V1447+COSS!V1455+COSS!V1463+COSS!V1471+COSS!V1479+COSS!V1487+COSS!V1495+COSS!V1503</f>
        <v>0</v>
      </c>
      <c r="Q613" s="24">
        <f>COSS!W1439+COSS!W1447+COSS!W1455+COSS!W1463+COSS!W1471+COSS!W1479+COSS!W1487+COSS!W1495+COSS!W1503</f>
        <v>0</v>
      </c>
      <c r="R613" s="24">
        <f>COSS!Y1439+COSS!Y1447+COSS!Y1455+COSS!Y1463+COSS!Y1471+COSS!Y1479+COSS!Y1487+COSS!Y1495+COSS!Y1503</f>
        <v>46137.646821448987</v>
      </c>
      <c r="S613" s="24">
        <f>COSS!Z1439+COSS!Z1447+COSS!Z1455+COSS!Z1463+COSS!Z1471+COSS!Z1479+COSS!Z1487+COSS!Z1495+COSS!Z1503</f>
        <v>0</v>
      </c>
      <c r="T613" s="24">
        <f>COSS!AB1439+COSS!AB1447+COSS!AB1455+COSS!AB1463+COSS!AB1471+COSS!AB1479+COSS!AB1487+COSS!AB1495+COSS!AB1503</f>
        <v>478.77184525889635</v>
      </c>
      <c r="U613" s="24">
        <f>COSS!AC1439+COSS!AC1447+COSS!AC1455+COSS!AC1463+COSS!AC1471+COSS!AC1479+COSS!AC1487+COSS!AC1495+COSS!AC1503</f>
        <v>16256.145576713607</v>
      </c>
      <c r="V613" s="24">
        <f>COSS!AD1439+COSS!AD1447+COSS!AD1455+COSS!AD1463+COSS!AD1471+COSS!AD1479+COSS!AD1487+COSS!AD1495+COSS!AD1503</f>
        <v>2644.2937299683663</v>
      </c>
    </row>
    <row r="614" spans="1:22">
      <c r="B614" s="18" t="str">
        <f>$B$10</f>
        <v>ENERGY</v>
      </c>
      <c r="D614" s="24">
        <f>COSS!H1440+COSS!H1448+COSS!H1456+COSS!H1464+COSS!H1472+COSS!H1480+COSS!H1488+COSS!H1496+COSS!H1504</f>
        <v>0</v>
      </c>
      <c r="E614" s="24">
        <f>COSS!I1440+COSS!I1448+COSS!I1456+COSS!I1464+COSS!I1472+COSS!I1480+COSS!I1488+COSS!I1496+COSS!I1504</f>
        <v>0</v>
      </c>
      <c r="F614" s="24">
        <f>COSS!J1440+COSS!J1448+COSS!J1456+COSS!J1464+COSS!J1472+COSS!J1480+COSS!J1488+COSS!J1496+COSS!J1504</f>
        <v>0</v>
      </c>
      <c r="G614" s="24">
        <f>COSS!K1440+COSS!K1448+COSS!K1456+COSS!K1464+COSS!K1472+COSS!K1480+COSS!K1488+COSS!K1496+COSS!K1504</f>
        <v>0</v>
      </c>
      <c r="H614" s="24">
        <f>COSS!L1440+COSS!L1448+COSS!L1456+COSS!L1464+COSS!L1472+COSS!L1480+COSS!L1488+COSS!L1496+COSS!L1504</f>
        <v>0</v>
      </c>
      <c r="I614" s="24">
        <f>COSS!M1440+COSS!M1448+COSS!M1456+COSS!M1464+COSS!M1472+COSS!M1480+COSS!M1488+COSS!M1496+COSS!M1504</f>
        <v>0</v>
      </c>
      <c r="J614" s="24">
        <f>COSS!O1440+COSS!O1448+COSS!O1456+COSS!O1464+COSS!O1472+COSS!O1480+COSS!O1488+COSS!O1496+COSS!O1504</f>
        <v>0</v>
      </c>
      <c r="K614" s="24">
        <f>COSS!P1440+COSS!P1448+COSS!P1456+COSS!P1464+COSS!P1472+COSS!P1480+COSS!P1488+COSS!P1496+COSS!P1504</f>
        <v>0</v>
      </c>
      <c r="L614" s="24">
        <f>COSS!Q1440+COSS!Q1448+COSS!Q1456+COSS!Q1464+COSS!Q1472+COSS!Q1480+COSS!Q1488+COSS!Q1496+COSS!Q1504</f>
        <v>0</v>
      </c>
      <c r="M614" s="24">
        <f>COSS!R1440+COSS!R1448+COSS!R1456+COSS!R1464+COSS!R1472+COSS!R1480+COSS!R1488+COSS!R1496+COSS!R1504</f>
        <v>0</v>
      </c>
      <c r="N614" s="24">
        <f>COSS!T1440+COSS!T1448+COSS!T1456+COSS!T1464+COSS!T1472+COSS!T1480+COSS!T1488+COSS!T1496+COSS!T1504</f>
        <v>0</v>
      </c>
      <c r="O614" s="24">
        <f>COSS!U1440+COSS!U1448+COSS!U1456+COSS!U1464+COSS!U1472+COSS!U1480+COSS!U1488+COSS!U1496+COSS!U1504</f>
        <v>0</v>
      </c>
      <c r="P614" s="24">
        <f>COSS!V1440+COSS!V1448+COSS!V1456+COSS!V1464+COSS!V1472+COSS!V1480+COSS!V1488+COSS!V1496+COSS!V1504</f>
        <v>0</v>
      </c>
      <c r="Q614" s="24">
        <f>COSS!W1440+COSS!W1448+COSS!W1456+COSS!W1464+COSS!W1472+COSS!W1480+COSS!W1488+COSS!W1496+COSS!W1504</f>
        <v>0</v>
      </c>
      <c r="R614" s="24">
        <f>COSS!Y1440+COSS!Y1448+COSS!Y1456+COSS!Y1464+COSS!Y1472+COSS!Y1480+COSS!Y1488+COSS!Y1496+COSS!Y1504</f>
        <v>0</v>
      </c>
      <c r="S614" s="24">
        <f>COSS!Z1440+COSS!Z1448+COSS!Z1456+COSS!Z1464+COSS!Z1472+COSS!Z1480+COSS!Z1488+COSS!Z1496+COSS!Z1504</f>
        <v>0</v>
      </c>
      <c r="T614" s="24">
        <f>COSS!AB1440+COSS!AB1448+COSS!AB1456+COSS!AB1464+COSS!AB1472+COSS!AB1480+COSS!AB1488+COSS!AB1496+COSS!AB1504</f>
        <v>0</v>
      </c>
      <c r="U614" s="24">
        <f>COSS!AC1440+COSS!AC1448+COSS!AC1456+COSS!AC1464+COSS!AC1472+COSS!AC1480+COSS!AC1488+COSS!AC1496+COSS!AC1504</f>
        <v>0</v>
      </c>
      <c r="V614" s="24">
        <f>COSS!AD1440+COSS!AD1448+COSS!AD1456+COSS!AD1464+COSS!AD1472+COSS!AD1480+COSS!AD1488+COSS!AD1496+COSS!AD1504</f>
        <v>0</v>
      </c>
    </row>
    <row r="615" spans="1:22">
      <c r="B615" s="18" t="str">
        <f>$B$11</f>
        <v>CUSTOMER</v>
      </c>
      <c r="D615" s="24">
        <f>COSS!H1441+COSS!H1449+COSS!H1457+COSS!H1465+COSS!H1473+COSS!H1481+COSS!H1489+COSS!H1497+COSS!H1505</f>
        <v>2178554.7708435976</v>
      </c>
      <c r="E615" s="24">
        <f>COSS!I1441+COSS!I1449+COSS!I1457+COSS!I1465+COSS!I1473+COSS!I1481+COSS!I1489+COSS!I1497+COSS!I1505</f>
        <v>918999.90972008463</v>
      </c>
      <c r="F615" s="24">
        <f>COSS!J1441+COSS!J1449+COSS!J1457+COSS!J1465+COSS!J1473+COSS!J1481+COSS!J1489+COSS!J1497+COSS!J1505</f>
        <v>392817.84802446223</v>
      </c>
      <c r="G615" s="24">
        <f>COSS!K1441+COSS!K1449+COSS!K1457+COSS!K1465+COSS!K1473+COSS!K1481+COSS!K1489+COSS!K1497+COSS!K1505</f>
        <v>112188.85913391193</v>
      </c>
      <c r="H615" s="24">
        <f>COSS!L1441+COSS!L1449+COSS!L1457+COSS!L1465+COSS!L1473+COSS!L1481+COSS!L1489+COSS!L1497+COSS!L1505</f>
        <v>62253.515263682952</v>
      </c>
      <c r="I615" s="24">
        <f>COSS!M1441+COSS!M1449+COSS!M1457+COSS!M1465+COSS!M1473+COSS!M1481+COSS!M1489+COSS!M1497+COSS!M1505</f>
        <v>10103.123330582746</v>
      </c>
      <c r="J615" s="24">
        <f>COSS!O1441+COSS!O1449+COSS!O1457+COSS!O1465+COSS!O1473+COSS!O1481+COSS!O1489+COSS!O1497+COSS!O1505</f>
        <v>47663.589413170179</v>
      </c>
      <c r="K615" s="24">
        <f>COSS!P1441+COSS!P1449+COSS!P1457+COSS!P1465+COSS!P1473+COSS!P1481+COSS!P1489+COSS!P1497+COSS!P1505</f>
        <v>16190.888155744677</v>
      </c>
      <c r="L615" s="24">
        <f>COSS!Q1441+COSS!Q1449+COSS!Q1457+COSS!Q1465+COSS!Q1473+COSS!Q1481+COSS!Q1489+COSS!Q1497+COSS!Q1505</f>
        <v>35200.773224530603</v>
      </c>
      <c r="M615" s="24">
        <f>COSS!R1441+COSS!R1449+COSS!R1457+COSS!R1465+COSS!R1473+COSS!R1481+COSS!R1489+COSS!R1497+COSS!R1505</f>
        <v>6186.6686273427667</v>
      </c>
      <c r="N615" s="24">
        <f>COSS!T1441+COSS!T1449+COSS!T1457+COSS!T1465+COSS!T1473+COSS!T1481+COSS!T1489+COSS!T1497+COSS!T1505</f>
        <v>328.37632140689379</v>
      </c>
      <c r="O615" s="24">
        <f>COSS!U1441+COSS!U1449+COSS!U1457+COSS!U1465+COSS!U1473+COSS!U1481+COSS!U1489+COSS!U1497+COSS!U1505</f>
        <v>9604.7654496066898</v>
      </c>
      <c r="P615" s="24">
        <f>COSS!V1441+COSS!V1449+COSS!V1457+COSS!V1465+COSS!V1473+COSS!V1481+COSS!V1489+COSS!V1497+COSS!V1505</f>
        <v>51765.807176906928</v>
      </c>
      <c r="Q615" s="24">
        <f>COSS!W1441+COSS!W1449+COSS!W1457+COSS!W1465+COSS!W1473+COSS!W1481+COSS!W1489+COSS!W1497+COSS!W1505</f>
        <v>9280.0219599468801</v>
      </c>
      <c r="R615" s="24">
        <f>COSS!Y1441+COSS!Y1449+COSS!Y1457+COSS!Y1465+COSS!Y1473+COSS!Y1481+COSS!Y1489+COSS!Y1497+COSS!Y1505</f>
        <v>13217.023313564736</v>
      </c>
      <c r="S615" s="24">
        <f>COSS!Z1441+COSS!Z1449+COSS!Z1457+COSS!Z1465+COSS!Z1473+COSS!Z1481+COSS!Z1489+COSS!Z1497+COSS!Z1505</f>
        <v>274.41860960029476</v>
      </c>
      <c r="T615" s="24">
        <f>COSS!AB1441+COSS!AB1449+COSS!AB1457+COSS!AB1465+COSS!AB1473+COSS!AB1481+COSS!AB1489+COSS!AB1497+COSS!AB1505</f>
        <v>164.42626465269822</v>
      </c>
      <c r="U615" s="24">
        <f>COSS!AC1441+COSS!AC1449+COSS!AC1457+COSS!AC1465+COSS!AC1473+COSS!AC1481+COSS!AC1489+COSS!AC1497+COSS!AC1505</f>
        <v>261272.76385071178</v>
      </c>
      <c r="V615" s="24">
        <f>COSS!AD1441+COSS!AD1449+COSS!AD1457+COSS!AD1465+COSS!AD1473+COSS!AD1481+COSS!AD1489+COSS!AD1497+COSS!AD1505</f>
        <v>231041.99300368773</v>
      </c>
    </row>
    <row r="616" spans="1:22">
      <c r="B616" s="18" t="str">
        <f>$B$12</f>
        <v>TOTAL</v>
      </c>
      <c r="D616" s="24">
        <f>COSS!H1442+COSS!H1450+COSS!H1458+COSS!H1466+COSS!H1474+COSS!H1482+COSS!H1490+COSS!H1498+COSS!H1506</f>
        <v>8270994.9999999963</v>
      </c>
      <c r="E616" s="24">
        <f>COSS!I1442+COSS!I1450+COSS!I1458+COSS!I1466+COSS!I1474+COSS!I1482+COSS!I1490+COSS!I1498+COSS!I1506</f>
        <v>5134064.8472677339</v>
      </c>
      <c r="F616" s="24">
        <f>COSS!J1442+COSS!J1450+COSS!J1458+COSS!J1466+COSS!J1474+COSS!J1482+COSS!J1490+COSS!J1498+COSS!J1506</f>
        <v>592952.87694544939</v>
      </c>
      <c r="G616" s="24">
        <f>COSS!K1442+COSS!K1450+COSS!K1458+COSS!K1466+COSS!K1474+COSS!K1482+COSS!K1490+COSS!K1498+COSS!K1506</f>
        <v>798969.10626158863</v>
      </c>
      <c r="H616" s="24">
        <f>COSS!L1442+COSS!L1450+COSS!L1458+COSS!L1466+COSS!L1474+COSS!L1482+COSS!L1490+COSS!L1498+COSS!L1506</f>
        <v>77411.713073359453</v>
      </c>
      <c r="I616" s="24">
        <f>COSS!M1442+COSS!M1450+COSS!M1458+COSS!M1466+COSS!M1474+COSS!M1482+COSS!M1490+COSS!M1498+COSS!M1506</f>
        <v>10103.123330582746</v>
      </c>
      <c r="J616" s="24">
        <f>COSS!O1442+COSS!O1450+COSS!O1458+COSS!O1466+COSS!O1474+COSS!O1482+COSS!O1490+COSS!O1498+COSS!O1506</f>
        <v>540520.46320597397</v>
      </c>
      <c r="K616" s="24">
        <f>COSS!P1442+COSS!P1450+COSS!P1458+COSS!P1466+COSS!P1474+COSS!P1482+COSS!P1490+COSS!P1498+COSS!P1506</f>
        <v>84688.028783868882</v>
      </c>
      <c r="L616" s="24">
        <f>COSS!Q1442+COSS!Q1450+COSS!Q1458+COSS!Q1466+COSS!Q1474+COSS!Q1482+COSS!Q1490+COSS!Q1498+COSS!Q1506</f>
        <v>35200.773224530603</v>
      </c>
      <c r="M616" s="24">
        <f>COSS!R1442+COSS!R1450+COSS!R1458+COSS!R1466+COSS!R1474+COSS!R1482+COSS!R1490+COSS!R1498+COSS!R1506</f>
        <v>6186.6686273427667</v>
      </c>
      <c r="N616" s="24">
        <f>COSS!T1442+COSS!T1450+COSS!T1458+COSS!T1466+COSS!T1474+COSS!T1482+COSS!T1490+COSS!T1498+COSS!T1506</f>
        <v>16821.234678234843</v>
      </c>
      <c r="O616" s="24">
        <f>COSS!U1442+COSS!U1450+COSS!U1458+COSS!U1466+COSS!U1474+COSS!U1482+COSS!U1490+COSS!U1498+COSS!U1506</f>
        <v>221051.73624193264</v>
      </c>
      <c r="P616" s="24">
        <f>COSS!V1442+COSS!V1450+COSS!V1458+COSS!V1466+COSS!V1474+COSS!V1482+COSS!V1490+COSS!V1498+COSS!V1506</f>
        <v>51765.807176906928</v>
      </c>
      <c r="Q616" s="24">
        <f>COSS!W1442+COSS!W1450+COSS!W1458+COSS!W1466+COSS!W1474+COSS!W1482+COSS!W1490+COSS!W1498+COSS!W1506</f>
        <v>9280.0219599468801</v>
      </c>
      <c r="R616" s="24">
        <f>COSS!Y1442+COSS!Y1450+COSS!Y1458+COSS!Y1466+COSS!Y1474+COSS!Y1482+COSS!Y1490+COSS!Y1498+COSS!Y1506</f>
        <v>170254.15075103234</v>
      </c>
      <c r="S616" s="24">
        <f>COSS!Z1442+COSS!Z1450+COSS!Z1458+COSS!Z1466+COSS!Z1474+COSS!Z1482+COSS!Z1490+COSS!Z1498+COSS!Z1506</f>
        <v>2124.6560637019602</v>
      </c>
      <c r="T616" s="24">
        <f>COSS!AB1442+COSS!AB1450+COSS!AB1458+COSS!AB1466+COSS!AB1474+COSS!AB1482+COSS!AB1490+COSS!AB1498+COSS!AB1506</f>
        <v>2142.2004694717075</v>
      </c>
      <c r="U616" s="24">
        <f>COSS!AC1442+COSS!AC1450+COSS!AC1458+COSS!AC1466+COSS!AC1474+COSS!AC1482+COSS!AC1490+COSS!AC1498+COSS!AC1506</f>
        <v>282664.28325551958</v>
      </c>
      <c r="V616" s="24">
        <f>COSS!AD1442+COSS!AD1450+COSS!AD1458+COSS!AD1466+COSS!AD1474+COSS!AD1482+COSS!AD1490+COSS!AD1498+COSS!AD1506</f>
        <v>234793.30868282146</v>
      </c>
    </row>
    <row r="617" spans="1:22">
      <c r="A617" s="131" t="s">
        <v>77</v>
      </c>
      <c r="B617" s="18" t="str">
        <f>$B$5</f>
        <v>PRODUCTION</v>
      </c>
      <c r="C617" s="22"/>
      <c r="D617" s="23">
        <f t="shared" ref="D617:D624" si="442">SUM(E617:V617)</f>
        <v>0</v>
      </c>
      <c r="E617" s="23">
        <f t="shared" ref="E617:H622" si="443">E609/$D$616</f>
        <v>0</v>
      </c>
      <c r="F617" s="23">
        <f t="shared" si="443"/>
        <v>0</v>
      </c>
      <c r="G617" s="23">
        <f t="shared" si="443"/>
        <v>0</v>
      </c>
      <c r="H617" s="23">
        <f t="shared" si="443"/>
        <v>0</v>
      </c>
      <c r="I617" s="23">
        <f t="shared" ref="I617:I623" si="444">I609/$D$616</f>
        <v>0</v>
      </c>
      <c r="J617" s="23">
        <f t="shared" ref="J617:L622" si="445">J609/$D$616</f>
        <v>0</v>
      </c>
      <c r="K617" s="23">
        <f t="shared" si="445"/>
        <v>0</v>
      </c>
      <c r="L617" s="23">
        <f t="shared" si="445"/>
        <v>0</v>
      </c>
      <c r="M617" s="23">
        <f t="shared" ref="M617:N623" si="446">M609/$D$616</f>
        <v>0</v>
      </c>
      <c r="N617" s="23">
        <f t="shared" si="446"/>
        <v>0</v>
      </c>
      <c r="O617" s="23">
        <f t="shared" ref="O617:P623" si="447">O609/$D$616</f>
        <v>0</v>
      </c>
      <c r="P617" s="23">
        <f t="shared" si="447"/>
        <v>0</v>
      </c>
      <c r="Q617" s="23">
        <f t="shared" ref="Q617:Q623" si="448">Q609/$D$616</f>
        <v>0</v>
      </c>
      <c r="R617" s="23">
        <f t="shared" ref="R617:S622" si="449">R609/$D$616</f>
        <v>0</v>
      </c>
      <c r="S617" s="23">
        <f t="shared" si="449"/>
        <v>0</v>
      </c>
      <c r="T617" s="23">
        <f t="shared" ref="T617:U622" si="450">T609/$D$616</f>
        <v>0</v>
      </c>
      <c r="U617" s="23">
        <f t="shared" si="450"/>
        <v>0</v>
      </c>
      <c r="V617" s="23">
        <f t="shared" ref="V617:V622" si="451">V609/$D$616</f>
        <v>0</v>
      </c>
    </row>
    <row r="618" spans="1:22">
      <c r="A618" s="18" t="str">
        <f t="shared" ref="A618:A624" si="452">A617</f>
        <v>TOTOXEXP</v>
      </c>
      <c r="B618" s="18" t="str">
        <f>$B$6</f>
        <v>BULKTRAN</v>
      </c>
      <c r="C618" s="22"/>
      <c r="D618" s="23">
        <f t="shared" si="442"/>
        <v>0</v>
      </c>
      <c r="E618" s="23">
        <f t="shared" si="443"/>
        <v>0</v>
      </c>
      <c r="F618" s="23">
        <f t="shared" si="443"/>
        <v>0</v>
      </c>
      <c r="G618" s="23">
        <f t="shared" si="443"/>
        <v>0</v>
      </c>
      <c r="H618" s="23">
        <f t="shared" si="443"/>
        <v>0</v>
      </c>
      <c r="I618" s="23">
        <f t="shared" si="444"/>
        <v>0</v>
      </c>
      <c r="J618" s="23">
        <f t="shared" si="445"/>
        <v>0</v>
      </c>
      <c r="K618" s="23">
        <f t="shared" si="445"/>
        <v>0</v>
      </c>
      <c r="L618" s="23">
        <f t="shared" si="445"/>
        <v>0</v>
      </c>
      <c r="M618" s="23">
        <f t="shared" si="446"/>
        <v>0</v>
      </c>
      <c r="N618" s="23">
        <f t="shared" si="446"/>
        <v>0</v>
      </c>
      <c r="O618" s="23">
        <f t="shared" si="447"/>
        <v>0</v>
      </c>
      <c r="P618" s="23">
        <f t="shared" si="447"/>
        <v>0</v>
      </c>
      <c r="Q618" s="23">
        <f t="shared" si="448"/>
        <v>0</v>
      </c>
      <c r="R618" s="23">
        <f t="shared" si="449"/>
        <v>0</v>
      </c>
      <c r="S618" s="23">
        <f t="shared" si="449"/>
        <v>0</v>
      </c>
      <c r="T618" s="23">
        <f t="shared" si="450"/>
        <v>0</v>
      </c>
      <c r="U618" s="23">
        <f t="shared" si="450"/>
        <v>0</v>
      </c>
      <c r="V618" s="23">
        <f t="shared" si="451"/>
        <v>0</v>
      </c>
    </row>
    <row r="619" spans="1:22">
      <c r="A619" s="18" t="str">
        <f t="shared" si="452"/>
        <v>TOTOXEXP</v>
      </c>
      <c r="B619" s="18" t="str">
        <f>$B$7</f>
        <v>SUBTRAN</v>
      </c>
      <c r="C619" s="22"/>
      <c r="D619" s="23">
        <f t="shared" si="442"/>
        <v>0</v>
      </c>
      <c r="E619" s="23">
        <f t="shared" si="443"/>
        <v>0</v>
      </c>
      <c r="F619" s="23">
        <f t="shared" si="443"/>
        <v>0</v>
      </c>
      <c r="G619" s="23">
        <f t="shared" si="443"/>
        <v>0</v>
      </c>
      <c r="H619" s="23">
        <f t="shared" si="443"/>
        <v>0</v>
      </c>
      <c r="I619" s="23">
        <f t="shared" si="444"/>
        <v>0</v>
      </c>
      <c r="J619" s="23">
        <f t="shared" si="445"/>
        <v>0</v>
      </c>
      <c r="K619" s="23">
        <f t="shared" si="445"/>
        <v>0</v>
      </c>
      <c r="L619" s="23">
        <f t="shared" si="445"/>
        <v>0</v>
      </c>
      <c r="M619" s="23">
        <f t="shared" si="446"/>
        <v>0</v>
      </c>
      <c r="N619" s="23">
        <f t="shared" si="446"/>
        <v>0</v>
      </c>
      <c r="O619" s="23">
        <f t="shared" si="447"/>
        <v>0</v>
      </c>
      <c r="P619" s="23">
        <f t="shared" si="447"/>
        <v>0</v>
      </c>
      <c r="Q619" s="23">
        <f t="shared" si="448"/>
        <v>0</v>
      </c>
      <c r="R619" s="23">
        <f t="shared" si="449"/>
        <v>0</v>
      </c>
      <c r="S619" s="23">
        <f t="shared" si="449"/>
        <v>0</v>
      </c>
      <c r="T619" s="23">
        <f t="shared" si="450"/>
        <v>0</v>
      </c>
      <c r="U619" s="23">
        <f t="shared" si="450"/>
        <v>0</v>
      </c>
      <c r="V619" s="23">
        <f t="shared" si="451"/>
        <v>0</v>
      </c>
    </row>
    <row r="620" spans="1:22">
      <c r="A620" s="18" t="str">
        <f t="shared" si="452"/>
        <v>TOTOXEXP</v>
      </c>
      <c r="B620" s="18" t="str">
        <f>$B$8</f>
        <v>DISTPRI</v>
      </c>
      <c r="C620" s="22"/>
      <c r="D620" s="23">
        <f t="shared" si="442"/>
        <v>0.51839393519229526</v>
      </c>
      <c r="E620" s="23">
        <f t="shared" si="443"/>
        <v>0.34646477666373315</v>
      </c>
      <c r="F620" s="23">
        <f t="shared" si="443"/>
        <v>1.6331445112830984E-2</v>
      </c>
      <c r="G620" s="23">
        <f t="shared" si="443"/>
        <v>5.9300479520372214E-2</v>
      </c>
      <c r="H620" s="23">
        <f t="shared" si="443"/>
        <v>1.8326933832841759E-3</v>
      </c>
      <c r="I620" s="23">
        <f t="shared" si="444"/>
        <v>0</v>
      </c>
      <c r="J620" s="23">
        <f t="shared" si="445"/>
        <v>4.4464994802700622E-2</v>
      </c>
      <c r="K620" s="23">
        <f t="shared" si="445"/>
        <v>8.2816082742311198E-3</v>
      </c>
      <c r="L620" s="23">
        <f t="shared" si="445"/>
        <v>0</v>
      </c>
      <c r="M620" s="23">
        <f t="shared" si="446"/>
        <v>0</v>
      </c>
      <c r="N620" s="23">
        <f t="shared" si="446"/>
        <v>1.5851496630229455E-3</v>
      </c>
      <c r="O620" s="23">
        <f t="shared" si="447"/>
        <v>2.5564877114824282E-2</v>
      </c>
      <c r="P620" s="23">
        <f t="shared" si="447"/>
        <v>0</v>
      </c>
      <c r="Q620" s="23">
        <f t="shared" si="448"/>
        <v>0</v>
      </c>
      <c r="R620" s="23">
        <f t="shared" si="449"/>
        <v>1.3408239349197848E-2</v>
      </c>
      <c r="S620" s="23">
        <f t="shared" si="449"/>
        <v>2.237019190679799E-4</v>
      </c>
      <c r="T620" s="23">
        <f t="shared" si="450"/>
        <v>1.8123603744895427E-4</v>
      </c>
      <c r="U620" s="23">
        <f t="shared" si="450"/>
        <v>6.2088948525470232E-4</v>
      </c>
      <c r="V620" s="23">
        <f t="shared" si="451"/>
        <v>1.3384386632628176E-4</v>
      </c>
    </row>
    <row r="621" spans="1:22">
      <c r="A621" s="18" t="str">
        <f t="shared" si="452"/>
        <v>TOTOXEXP</v>
      </c>
      <c r="B621" s="18" t="str">
        <f>$B$9</f>
        <v>DISTSEC</v>
      </c>
      <c r="C621" s="22"/>
      <c r="D621" s="23">
        <f t="shared" si="442"/>
        <v>0.21820912515974264</v>
      </c>
      <c r="E621" s="23">
        <f t="shared" si="443"/>
        <v>0.16315527963513432</v>
      </c>
      <c r="F621" s="23">
        <f t="shared" si="443"/>
        <v>7.8657680303261899E-3</v>
      </c>
      <c r="G621" s="23">
        <f t="shared" si="443"/>
        <v>2.3734300107432785E-2</v>
      </c>
      <c r="H621" s="23">
        <f t="shared" si="443"/>
        <v>0</v>
      </c>
      <c r="I621" s="23">
        <f t="shared" si="444"/>
        <v>0</v>
      </c>
      <c r="J621" s="23">
        <f t="shared" si="445"/>
        <v>1.5123588408001831E-2</v>
      </c>
      <c r="K621" s="23">
        <f t="shared" si="445"/>
        <v>0</v>
      </c>
      <c r="L621" s="23">
        <f t="shared" si="445"/>
        <v>0</v>
      </c>
      <c r="M621" s="23">
        <f t="shared" si="446"/>
        <v>0</v>
      </c>
      <c r="N621" s="23">
        <f t="shared" si="446"/>
        <v>4.0891010328424673E-4</v>
      </c>
      <c r="O621" s="23">
        <f t="shared" si="447"/>
        <v>0</v>
      </c>
      <c r="P621" s="23">
        <f t="shared" si="447"/>
        <v>0</v>
      </c>
      <c r="Q621" s="23">
        <f t="shared" si="448"/>
        <v>0</v>
      </c>
      <c r="R621" s="23">
        <f t="shared" si="449"/>
        <v>5.5782462474525743E-3</v>
      </c>
      <c r="S621" s="23">
        <f t="shared" si="449"/>
        <v>0</v>
      </c>
      <c r="T621" s="23">
        <f t="shared" si="450"/>
        <v>5.7885640755301694E-5</v>
      </c>
      <c r="U621" s="23">
        <f t="shared" si="450"/>
        <v>1.9654401407223211E-3</v>
      </c>
      <c r="V621" s="23">
        <f t="shared" si="451"/>
        <v>3.1970684663312787E-4</v>
      </c>
    </row>
    <row r="622" spans="1:22">
      <c r="A622" s="18" t="str">
        <f t="shared" si="452"/>
        <v>TOTOXEXP</v>
      </c>
      <c r="B622" s="18" t="str">
        <f>$B$10</f>
        <v>ENERGY</v>
      </c>
      <c r="C622" s="22"/>
      <c r="D622" s="23">
        <f t="shared" si="442"/>
        <v>0</v>
      </c>
      <c r="E622" s="23">
        <f t="shared" si="443"/>
        <v>0</v>
      </c>
      <c r="F622" s="23">
        <f t="shared" si="443"/>
        <v>0</v>
      </c>
      <c r="G622" s="23">
        <f t="shared" si="443"/>
        <v>0</v>
      </c>
      <c r="H622" s="23">
        <f t="shared" si="443"/>
        <v>0</v>
      </c>
      <c r="I622" s="23">
        <f t="shared" si="444"/>
        <v>0</v>
      </c>
      <c r="J622" s="23">
        <f t="shared" si="445"/>
        <v>0</v>
      </c>
      <c r="K622" s="23">
        <f t="shared" si="445"/>
        <v>0</v>
      </c>
      <c r="L622" s="23">
        <f t="shared" si="445"/>
        <v>0</v>
      </c>
      <c r="M622" s="23">
        <f t="shared" si="446"/>
        <v>0</v>
      </c>
      <c r="N622" s="23">
        <f t="shared" si="446"/>
        <v>0</v>
      </c>
      <c r="O622" s="23">
        <f t="shared" si="447"/>
        <v>0</v>
      </c>
      <c r="P622" s="23">
        <f t="shared" si="447"/>
        <v>0</v>
      </c>
      <c r="Q622" s="23">
        <f t="shared" si="448"/>
        <v>0</v>
      </c>
      <c r="R622" s="23">
        <f t="shared" si="449"/>
        <v>0</v>
      </c>
      <c r="S622" s="23">
        <f t="shared" si="449"/>
        <v>0</v>
      </c>
      <c r="T622" s="23">
        <f t="shared" si="450"/>
        <v>0</v>
      </c>
      <c r="U622" s="23">
        <f t="shared" si="450"/>
        <v>0</v>
      </c>
      <c r="V622" s="23">
        <f t="shared" si="451"/>
        <v>0</v>
      </c>
    </row>
    <row r="623" spans="1:22">
      <c r="A623" s="18" t="str">
        <f t="shared" si="452"/>
        <v>TOTOXEXP</v>
      </c>
      <c r="B623" s="18" t="str">
        <f>$B$11</f>
        <v>CUSTOMER</v>
      </c>
      <c r="C623" s="22"/>
      <c r="D623" s="23">
        <f t="shared" si="442"/>
        <v>0.26339693964796235</v>
      </c>
      <c r="E623" s="23">
        <f t="shared" ref="E623:L623" si="453">E615/$D$616</f>
        <v>0.11111116736500083</v>
      </c>
      <c r="F623" s="23">
        <f t="shared" si="453"/>
        <v>4.7493421048430379E-2</v>
      </c>
      <c r="G623" s="23">
        <f t="shared" si="453"/>
        <v>1.3564130933933823E-2</v>
      </c>
      <c r="H623" s="23">
        <f t="shared" si="453"/>
        <v>7.5267262601032862E-3</v>
      </c>
      <c r="I623" s="23">
        <f t="shared" si="444"/>
        <v>1.2215124456710167E-3</v>
      </c>
      <c r="J623" s="23">
        <f t="shared" si="453"/>
        <v>5.7627394785234667E-3</v>
      </c>
      <c r="K623" s="23">
        <f t="shared" si="453"/>
        <v>1.9575502289319101E-3</v>
      </c>
      <c r="L623" s="23">
        <f t="shared" si="453"/>
        <v>4.2559296946172278E-3</v>
      </c>
      <c r="M623" s="23">
        <f t="shared" si="446"/>
        <v>7.4799569185361248E-4</v>
      </c>
      <c r="N623" s="23">
        <f t="shared" si="446"/>
        <v>3.9702154505823534E-5</v>
      </c>
      <c r="O623" s="23">
        <f t="shared" si="447"/>
        <v>1.1612587662798363E-3</v>
      </c>
      <c r="P623" s="23">
        <f t="shared" si="447"/>
        <v>6.2587158107225253E-3</v>
      </c>
      <c r="Q623" s="23">
        <f t="shared" si="448"/>
        <v>1.1219958372537869E-3</v>
      </c>
      <c r="R623" s="23">
        <f>R615/$D$616</f>
        <v>1.5979967722825055E-3</v>
      </c>
      <c r="S623" s="23">
        <f>S615/$D$616</f>
        <v>3.3178427698275105E-5</v>
      </c>
      <c r="T623" s="23">
        <f>T615/$D$616</f>
        <v>1.9879865077018944E-5</v>
      </c>
      <c r="U623" s="23">
        <f>U615/$D$616</f>
        <v>3.1589036609345297E-2</v>
      </c>
      <c r="V623" s="23">
        <f>V615/$D$616</f>
        <v>2.7934002257731728E-2</v>
      </c>
    </row>
    <row r="624" spans="1:22">
      <c r="A624" s="18" t="str">
        <f t="shared" si="452"/>
        <v>TOTOXEXP</v>
      </c>
      <c r="B624" s="18" t="str">
        <f>$B$12</f>
        <v>TOTAL</v>
      </c>
      <c r="C624" s="22"/>
      <c r="D624" s="23">
        <f t="shared" si="442"/>
        <v>1.0000000000000007</v>
      </c>
      <c r="E624" s="23">
        <f t="shared" ref="E624:V624" si="454">SUM(E617:E623)</f>
        <v>0.62073122366386835</v>
      </c>
      <c r="F624" s="23">
        <f t="shared" si="454"/>
        <v>7.1690634191587554E-2</v>
      </c>
      <c r="G624" s="23">
        <f t="shared" si="454"/>
        <v>9.6598910561738832E-2</v>
      </c>
      <c r="H624" s="23">
        <f t="shared" si="454"/>
        <v>9.3594196433874621E-3</v>
      </c>
      <c r="I624" s="23">
        <f t="shared" si="454"/>
        <v>1.2215124456710167E-3</v>
      </c>
      <c r="J624" s="23">
        <f t="shared" si="454"/>
        <v>6.5351322689225916E-2</v>
      </c>
      <c r="K624" s="23">
        <f t="shared" si="454"/>
        <v>1.023915850316303E-2</v>
      </c>
      <c r="L624" s="23">
        <f t="shared" si="454"/>
        <v>4.2559296946172278E-3</v>
      </c>
      <c r="M624" s="23">
        <f t="shared" si="454"/>
        <v>7.4799569185361248E-4</v>
      </c>
      <c r="N624" s="23">
        <f t="shared" si="454"/>
        <v>2.0337619208130155E-3</v>
      </c>
      <c r="O624" s="23">
        <f t="shared" si="454"/>
        <v>2.6726135881104118E-2</v>
      </c>
      <c r="P624" s="23">
        <f t="shared" si="454"/>
        <v>6.2587158107225253E-3</v>
      </c>
      <c r="Q624" s="23">
        <f t="shared" si="454"/>
        <v>1.1219958372537869E-3</v>
      </c>
      <c r="R624" s="23">
        <f t="shared" si="454"/>
        <v>2.0584482368932927E-2</v>
      </c>
      <c r="S624" s="23">
        <f t="shared" si="454"/>
        <v>2.56880346766255E-4</v>
      </c>
      <c r="T624" s="23">
        <f t="shared" si="454"/>
        <v>2.5900154328127492E-4</v>
      </c>
      <c r="U624" s="23">
        <f t="shared" si="454"/>
        <v>3.4175366235322323E-2</v>
      </c>
      <c r="V624" s="23">
        <f t="shared" si="454"/>
        <v>2.8387552970691139E-2</v>
      </c>
    </row>
    <row r="625" spans="1:22" ht="12.75">
      <c r="C625" s="130" t="s">
        <v>605</v>
      </c>
    </row>
    <row r="626" spans="1:22" ht="12.75">
      <c r="A626" s="38" t="s">
        <v>120</v>
      </c>
      <c r="B626" s="18" t="str">
        <f>$B$5</f>
        <v>PRODUCTION</v>
      </c>
      <c r="C626" s="130" t="s">
        <v>690</v>
      </c>
      <c r="D626" s="24">
        <f>COSS!H1525+COSS!H1533+COSS!H1557+COSS!H1565+COSS!H1573+COSS!H1581+COSS!H1589+COSS!H1597+COSS!H1541</f>
        <v>0</v>
      </c>
      <c r="E626" s="24">
        <f>COSS!I1525+COSS!I1533+COSS!I1557+COSS!I1565+COSS!I1573+COSS!I1581+COSS!I1589+COSS!I1597+COSS!I1541</f>
        <v>0</v>
      </c>
      <c r="F626" s="24">
        <f>COSS!J1525+COSS!J1533+COSS!J1557+COSS!J1565+COSS!J1573+COSS!J1581+COSS!J1589+COSS!J1597+COSS!J1541</f>
        <v>0</v>
      </c>
      <c r="G626" s="24">
        <f>COSS!K1525+COSS!K1533+COSS!K1557+COSS!K1565+COSS!K1573+COSS!K1581+COSS!K1589+COSS!K1597+COSS!K1541</f>
        <v>0</v>
      </c>
      <c r="H626" s="24">
        <f>COSS!L1525+COSS!L1533+COSS!L1557+COSS!L1565+COSS!L1573+COSS!L1581+COSS!L1589+COSS!L1597+COSS!L1541</f>
        <v>0</v>
      </c>
      <c r="I626" s="24">
        <f>COSS!M1525+COSS!M1533+COSS!M1557+COSS!M1565+COSS!M1573+COSS!M1581+COSS!M1589+COSS!M1597+COSS!M1541</f>
        <v>0</v>
      </c>
      <c r="J626" s="24">
        <f>COSS!O1525+COSS!O1533+COSS!O1557+COSS!O1565+COSS!O1573+COSS!O1581+COSS!O1589+COSS!O1597+COSS!O1541</f>
        <v>0</v>
      </c>
      <c r="K626" s="24">
        <f>COSS!P1525+COSS!P1533+COSS!P1557+COSS!P1565+COSS!P1573+COSS!P1581+COSS!P1589+COSS!P1597+COSS!P1541</f>
        <v>0</v>
      </c>
      <c r="L626" s="24">
        <f>COSS!Q1525+COSS!Q1533+COSS!Q1557+COSS!Q1565+COSS!Q1573+COSS!Q1581+COSS!Q1589+COSS!Q1597+COSS!Q1541</f>
        <v>0</v>
      </c>
      <c r="M626" s="24">
        <f>COSS!R1525+COSS!R1533+COSS!R1557+COSS!R1565+COSS!R1573+COSS!R1581+COSS!R1589+COSS!R1597+COSS!R1541</f>
        <v>0</v>
      </c>
      <c r="N626" s="24">
        <f>COSS!T1525+COSS!T1533+COSS!T1557+COSS!T1565+COSS!T1573+COSS!T1581+COSS!T1589+COSS!T1597+COSS!T1541</f>
        <v>0</v>
      </c>
      <c r="O626" s="24">
        <f>COSS!U1525+COSS!U1533+COSS!U1557+COSS!U1565+COSS!U1573+COSS!U1581+COSS!U1589+COSS!U1597+COSS!U1541</f>
        <v>0</v>
      </c>
      <c r="P626" s="24">
        <f>COSS!V1525+COSS!V1533+COSS!V1557+COSS!V1565+COSS!V1573+COSS!V1581+COSS!V1589+COSS!V1597+COSS!V1541</f>
        <v>0</v>
      </c>
      <c r="Q626" s="24">
        <f>COSS!W1525+COSS!W1533+COSS!W1557+COSS!W1565+COSS!W1573+COSS!W1581+COSS!W1589+COSS!W1597+COSS!W1541</f>
        <v>0</v>
      </c>
      <c r="R626" s="24">
        <f>COSS!Y1525+COSS!Y1533+COSS!Y1557+COSS!Y1565+COSS!Y1573+COSS!Y1581+COSS!Y1589+COSS!Y1597+COSS!Y1541</f>
        <v>0</v>
      </c>
      <c r="S626" s="24">
        <f>COSS!Z1525+COSS!Z1533+COSS!Z1557+COSS!Z1565+COSS!Z1573+COSS!Z1581+COSS!Z1589+COSS!Z1597+COSS!Z1541</f>
        <v>0</v>
      </c>
      <c r="T626" s="24">
        <f>COSS!AB1525+COSS!AB1533+COSS!AB1557+COSS!AB1565+COSS!AB1573+COSS!AB1581+COSS!AB1589+COSS!AB1597+COSS!AB1541</f>
        <v>0</v>
      </c>
      <c r="U626" s="24">
        <f>COSS!AC1525+COSS!AC1533+COSS!AC1557+COSS!AC1565+COSS!AC1573+COSS!AC1581+COSS!AC1589+COSS!AC1597+COSS!AC1541</f>
        <v>0</v>
      </c>
      <c r="V626" s="24">
        <f>COSS!AD1525+COSS!AD1533+COSS!AD1557+COSS!AD1565+COSS!AD1573+COSS!AD1581+COSS!AD1589+COSS!AD1597+COSS!AD1541</f>
        <v>0</v>
      </c>
    </row>
    <row r="627" spans="1:22" ht="12.75">
      <c r="B627" s="18" t="str">
        <f>$B$6</f>
        <v>BULKTRAN</v>
      </c>
      <c r="C627" s="130" t="s">
        <v>606</v>
      </c>
      <c r="D627" s="24">
        <f>COSS!H1526+COSS!H1534+COSS!H1558+COSS!H1566+COSS!H1574+COSS!H1582+COSS!H1590+COSS!H1598+COSS!H1542</f>
        <v>0</v>
      </c>
      <c r="E627" s="24">
        <f>COSS!I1526+COSS!I1534+COSS!I1558+COSS!I1566+COSS!I1574+COSS!I1582+COSS!I1590+COSS!I1598+COSS!I1542</f>
        <v>0</v>
      </c>
      <c r="F627" s="24">
        <f>COSS!J1526+COSS!J1534+COSS!J1558+COSS!J1566+COSS!J1574+COSS!J1582+COSS!J1590+COSS!J1598+COSS!J1542</f>
        <v>0</v>
      </c>
      <c r="G627" s="24">
        <f>COSS!K1526+COSS!K1534+COSS!K1558+COSS!K1566+COSS!K1574+COSS!K1582+COSS!K1590+COSS!K1598+COSS!K1542</f>
        <v>0</v>
      </c>
      <c r="H627" s="24">
        <f>COSS!L1526+COSS!L1534+COSS!L1558+COSS!L1566+COSS!L1574+COSS!L1582+COSS!L1590+COSS!L1598+COSS!L1542</f>
        <v>0</v>
      </c>
      <c r="I627" s="24">
        <f>COSS!M1526+COSS!M1534+COSS!M1558+COSS!M1566+COSS!M1574+COSS!M1582+COSS!M1590+COSS!M1598+COSS!M1542</f>
        <v>0</v>
      </c>
      <c r="J627" s="24">
        <f>COSS!O1526+COSS!O1534+COSS!O1558+COSS!O1566+COSS!O1574+COSS!O1582+COSS!O1590+COSS!O1598+COSS!O1542</f>
        <v>0</v>
      </c>
      <c r="K627" s="24">
        <f>COSS!P1526+COSS!P1534+COSS!P1558+COSS!P1566+COSS!P1574+COSS!P1582+COSS!P1590+COSS!P1598+COSS!P1542</f>
        <v>0</v>
      </c>
      <c r="L627" s="24">
        <f>COSS!Q1526+COSS!Q1534+COSS!Q1558+COSS!Q1566+COSS!Q1574+COSS!Q1582+COSS!Q1590+COSS!Q1598+COSS!Q1542</f>
        <v>0</v>
      </c>
      <c r="M627" s="24">
        <f>COSS!R1526+COSS!R1534+COSS!R1558+COSS!R1566+COSS!R1574+COSS!R1582+COSS!R1590+COSS!R1598+COSS!R1542</f>
        <v>0</v>
      </c>
      <c r="N627" s="24">
        <f>COSS!T1526+COSS!T1534+COSS!T1558+COSS!T1566+COSS!T1574+COSS!T1582+COSS!T1590+COSS!T1598+COSS!T1542</f>
        <v>0</v>
      </c>
      <c r="O627" s="24">
        <f>COSS!U1526+COSS!U1534+COSS!U1558+COSS!U1566+COSS!U1574+COSS!U1582+COSS!U1590+COSS!U1598+COSS!U1542</f>
        <v>0</v>
      </c>
      <c r="P627" s="24">
        <f>COSS!V1526+COSS!V1534+COSS!V1558+COSS!V1566+COSS!V1574+COSS!V1582+COSS!V1590+COSS!V1598+COSS!V1542</f>
        <v>0</v>
      </c>
      <c r="Q627" s="24">
        <f>COSS!W1526+COSS!W1534+COSS!W1558+COSS!W1566+COSS!W1574+COSS!W1582+COSS!W1590+COSS!W1598+COSS!W1542</f>
        <v>0</v>
      </c>
      <c r="R627" s="24">
        <f>COSS!Y1526+COSS!Y1534+COSS!Y1558+COSS!Y1566+COSS!Y1574+COSS!Y1582+COSS!Y1590+COSS!Y1598+COSS!Y1542</f>
        <v>0</v>
      </c>
      <c r="S627" s="24">
        <f>COSS!Z1526+COSS!Z1534+COSS!Z1558+COSS!Z1566+COSS!Z1574+COSS!Z1582+COSS!Z1590+COSS!Z1598+COSS!Z1542</f>
        <v>0</v>
      </c>
      <c r="T627" s="24">
        <f>COSS!AB1526+COSS!AB1534+COSS!AB1558+COSS!AB1566+COSS!AB1574+COSS!AB1582+COSS!AB1590+COSS!AB1598+COSS!AB1542</f>
        <v>0</v>
      </c>
      <c r="U627" s="24">
        <f>COSS!AC1526+COSS!AC1534+COSS!AC1558+COSS!AC1566+COSS!AC1574+COSS!AC1582+COSS!AC1590+COSS!AC1598+COSS!AC1542</f>
        <v>0</v>
      </c>
      <c r="V627" s="24">
        <f>COSS!AD1526+COSS!AD1534+COSS!AD1558+COSS!AD1566+COSS!AD1574+COSS!AD1582+COSS!AD1590+COSS!AD1598+COSS!AD1542</f>
        <v>0</v>
      </c>
    </row>
    <row r="628" spans="1:22">
      <c r="B628" s="18" t="str">
        <f>$B$7</f>
        <v>SUBTRAN</v>
      </c>
      <c r="D628" s="24">
        <f>COSS!H1527+COSS!H1535+COSS!H1559+COSS!H1567+COSS!H1575+COSS!H1583+COSS!H1591+COSS!H1599+COSS!H1543</f>
        <v>0</v>
      </c>
      <c r="E628" s="24">
        <f>COSS!I1527+COSS!I1535+COSS!I1559+COSS!I1567+COSS!I1575+COSS!I1583+COSS!I1591+COSS!I1599+COSS!I1543</f>
        <v>0</v>
      </c>
      <c r="F628" s="24">
        <f>COSS!J1527+COSS!J1535+COSS!J1559+COSS!J1567+COSS!J1575+COSS!J1583+COSS!J1591+COSS!J1599+COSS!J1543</f>
        <v>0</v>
      </c>
      <c r="G628" s="24">
        <f>COSS!K1527+COSS!K1535+COSS!K1559+COSS!K1567+COSS!K1575+COSS!K1583+COSS!K1591+COSS!K1599+COSS!K1543</f>
        <v>0</v>
      </c>
      <c r="H628" s="24">
        <f>COSS!L1527+COSS!L1535+COSS!L1559+COSS!L1567+COSS!L1575+COSS!L1583+COSS!L1591+COSS!L1599+COSS!L1543</f>
        <v>0</v>
      </c>
      <c r="I628" s="24">
        <f>COSS!M1527+COSS!M1535+COSS!M1559+COSS!M1567+COSS!M1575+COSS!M1583+COSS!M1591+COSS!M1599+COSS!M1543</f>
        <v>0</v>
      </c>
      <c r="J628" s="24">
        <f>COSS!O1527+COSS!O1535+COSS!O1559+COSS!O1567+COSS!O1575+COSS!O1583+COSS!O1591+COSS!O1599+COSS!O1543</f>
        <v>0</v>
      </c>
      <c r="K628" s="24">
        <f>COSS!P1527+COSS!P1535+COSS!P1559+COSS!P1567+COSS!P1575+COSS!P1583+COSS!P1591+COSS!P1599+COSS!P1543</f>
        <v>0</v>
      </c>
      <c r="L628" s="24">
        <f>COSS!Q1527+COSS!Q1535+COSS!Q1559+COSS!Q1567+COSS!Q1575+COSS!Q1583+COSS!Q1591+COSS!Q1599+COSS!Q1543</f>
        <v>0</v>
      </c>
      <c r="M628" s="24">
        <f>COSS!R1527+COSS!R1535+COSS!R1559+COSS!R1567+COSS!R1575+COSS!R1583+COSS!R1591+COSS!R1599+COSS!R1543</f>
        <v>0</v>
      </c>
      <c r="N628" s="24">
        <f>COSS!T1527+COSS!T1535+COSS!T1559+COSS!T1567+COSS!T1575+COSS!T1583+COSS!T1591+COSS!T1599+COSS!T1543</f>
        <v>0</v>
      </c>
      <c r="O628" s="24">
        <f>COSS!U1527+COSS!U1535+COSS!U1559+COSS!U1567+COSS!U1575+COSS!U1583+COSS!U1591+COSS!U1599+COSS!U1543</f>
        <v>0</v>
      </c>
      <c r="P628" s="24">
        <f>COSS!V1527+COSS!V1535+COSS!V1559+COSS!V1567+COSS!V1575+COSS!V1583+COSS!V1591+COSS!V1599+COSS!V1543</f>
        <v>0</v>
      </c>
      <c r="Q628" s="24">
        <f>COSS!W1527+COSS!W1535+COSS!W1559+COSS!W1567+COSS!W1575+COSS!W1583+COSS!W1591+COSS!W1599+COSS!W1543</f>
        <v>0</v>
      </c>
      <c r="R628" s="24">
        <f>COSS!Y1527+COSS!Y1535+COSS!Y1559+COSS!Y1567+COSS!Y1575+COSS!Y1583+COSS!Y1591+COSS!Y1599+COSS!Y1543</f>
        <v>0</v>
      </c>
      <c r="S628" s="24">
        <f>COSS!Z1527+COSS!Z1535+COSS!Z1559+COSS!Z1567+COSS!Z1575+COSS!Z1583+COSS!Z1591+COSS!Z1599+COSS!Z1543</f>
        <v>0</v>
      </c>
      <c r="T628" s="24">
        <f>COSS!AB1527+COSS!AB1535+COSS!AB1559+COSS!AB1567+COSS!AB1575+COSS!AB1583+COSS!AB1591+COSS!AB1599+COSS!AB1543</f>
        <v>0</v>
      </c>
      <c r="U628" s="24">
        <f>COSS!AC1527+COSS!AC1535+COSS!AC1559+COSS!AC1567+COSS!AC1575+COSS!AC1583+COSS!AC1591+COSS!AC1599+COSS!AC1543</f>
        <v>0</v>
      </c>
      <c r="V628" s="24">
        <f>COSS!AD1527+COSS!AD1535+COSS!AD1559+COSS!AD1567+COSS!AD1575+COSS!AD1583+COSS!AD1591+COSS!AD1599+COSS!AD1543</f>
        <v>0</v>
      </c>
    </row>
    <row r="629" spans="1:22">
      <c r="B629" s="18" t="str">
        <f>$B$8</f>
        <v>DISTPRI</v>
      </c>
      <c r="D629" s="24">
        <f>COSS!H1528+COSS!H1536+COSS!H1560+COSS!H1568+COSS!H1576+COSS!H1584+COSS!H1592+COSS!H1600+COSS!H1544</f>
        <v>26800803.71653777</v>
      </c>
      <c r="E629" s="24">
        <f>COSS!I1528+COSS!I1536+COSS!I1560+COSS!I1568+COSS!I1576+COSS!I1584+COSS!I1592+COSS!I1600+COSS!I1544</f>
        <v>17912120.192174681</v>
      </c>
      <c r="F629" s="24">
        <f>COSS!J1528+COSS!J1536+COSS!J1560+COSS!J1568+COSS!J1576+COSS!J1584+COSS!J1592+COSS!J1600+COSS!J1544</f>
        <v>844330.58560770459</v>
      </c>
      <c r="G629" s="24">
        <f>COSS!K1528+COSS!K1536+COSS!K1560+COSS!K1568+COSS!K1576+COSS!K1584+COSS!K1592+COSS!K1600+COSS!K1544</f>
        <v>3065816.1757477368</v>
      </c>
      <c r="H629" s="24">
        <f>COSS!L1528+COSS!L1536+COSS!L1560+COSS!L1568+COSS!L1576+COSS!L1584+COSS!L1592+COSS!L1600+COSS!L1544</f>
        <v>94749.672601352489</v>
      </c>
      <c r="I629" s="24">
        <f>COSS!M1528+COSS!M1536+COSS!M1560+COSS!M1568+COSS!M1576+COSS!M1584+COSS!M1592+COSS!M1600+COSS!M1544</f>
        <v>0</v>
      </c>
      <c r="J629" s="24">
        <f>COSS!O1528+COSS!O1536+COSS!O1560+COSS!O1568+COSS!O1576+COSS!O1584+COSS!O1592+COSS!O1600+COSS!O1544</f>
        <v>2298826.2729616961</v>
      </c>
      <c r="K629" s="24">
        <f>COSS!P1528+COSS!P1536+COSS!P1560+COSS!P1568+COSS!P1576+COSS!P1584+COSS!P1592+COSS!P1600+COSS!P1544</f>
        <v>428156.54803637083</v>
      </c>
      <c r="L629" s="24">
        <f>COSS!Q1528+COSS!Q1536+COSS!Q1560+COSS!Q1568+COSS!Q1576+COSS!Q1584+COSS!Q1592+COSS!Q1600+COSS!Q1544</f>
        <v>0</v>
      </c>
      <c r="M629" s="24">
        <f>COSS!R1528+COSS!R1536+COSS!R1560+COSS!R1568+COSS!R1576+COSS!R1584+COSS!R1592+COSS!R1600+COSS!R1544</f>
        <v>0</v>
      </c>
      <c r="N629" s="24">
        <f>COSS!T1528+COSS!T1536+COSS!T1560+COSS!T1568+COSS!T1576+COSS!T1584+COSS!T1592+COSS!T1600+COSS!T1544</f>
        <v>81951.739972141091</v>
      </c>
      <c r="O629" s="24">
        <f>COSS!U1528+COSS!U1536+COSS!U1560+COSS!U1568+COSS!U1576+COSS!U1584+COSS!U1592+COSS!U1600+COSS!U1544</f>
        <v>1321696.1215752994</v>
      </c>
      <c r="P629" s="24">
        <f>COSS!V1528+COSS!V1536+COSS!V1560+COSS!V1568+COSS!V1576+COSS!V1584+COSS!V1592+COSS!V1600+COSS!V1544</f>
        <v>0</v>
      </c>
      <c r="Q629" s="24">
        <f>COSS!W1528+COSS!W1536+COSS!W1560+COSS!W1568+COSS!W1576+COSS!W1584+COSS!W1592+COSS!W1600+COSS!W1544</f>
        <v>0</v>
      </c>
      <c r="R629" s="24">
        <f>COSS!Y1528+COSS!Y1536+COSS!Y1560+COSS!Y1568+COSS!Y1576+COSS!Y1584+COSS!Y1592+COSS!Y1600+COSS!Y1544</f>
        <v>693201.76527317998</v>
      </c>
      <c r="S629" s="24">
        <f>COSS!Z1528+COSS!Z1536+COSS!Z1560+COSS!Z1568+COSS!Z1576+COSS!Z1584+COSS!Z1592+COSS!Z1600+COSS!Z1544</f>
        <v>11565.318991877848</v>
      </c>
      <c r="T629" s="24">
        <f>COSS!AB1528+COSS!AB1536+COSS!AB1560+COSS!AB1568+COSS!AB1576+COSS!AB1584+COSS!AB1592+COSS!AB1600+COSS!AB1544</f>
        <v>9369.8462429556275</v>
      </c>
      <c r="U629" s="24">
        <f>COSS!AC1528+COSS!AC1536+COSS!AC1560+COSS!AC1568+COSS!AC1576+COSS!AC1584+COSS!AC1592+COSS!AC1600+COSS!AC1544</f>
        <v>32099.791479622163</v>
      </c>
      <c r="V629" s="24">
        <f>COSS!AD1528+COSS!AD1536+COSS!AD1560+COSS!AD1568+COSS!AD1576+COSS!AD1584+COSS!AD1592+COSS!AD1600+COSS!AD1544</f>
        <v>6919.6858731431194</v>
      </c>
    </row>
    <row r="630" spans="1:22">
      <c r="B630" s="18" t="str">
        <f>$B$9</f>
        <v>DISTSEC</v>
      </c>
      <c r="D630" s="24">
        <f>COSS!H1529+COSS!H1537+COSS!H1561+COSS!H1569+COSS!H1577+COSS!H1585+COSS!H1593+COSS!H1601+COSS!H1545</f>
        <v>11015123.283462232</v>
      </c>
      <c r="E630" s="24">
        <f>COSS!I1529+COSS!I1537+COSS!I1561+COSS!I1569+COSS!I1577+COSS!I1585+COSS!I1593+COSS!I1601+COSS!I1545</f>
        <v>8236023.6686394988</v>
      </c>
      <c r="F630" s="24">
        <f>COSS!J1529+COSS!J1537+COSS!J1561+COSS!J1569+COSS!J1577+COSS!J1585+COSS!J1593+COSS!J1601+COSS!J1545</f>
        <v>397061.32596302399</v>
      </c>
      <c r="G630" s="24">
        <f>COSS!K1529+COSS!K1537+COSS!K1561+COSS!K1569+COSS!K1577+COSS!K1585+COSS!K1593+COSS!K1601+COSS!K1545</f>
        <v>1198099.4907462068</v>
      </c>
      <c r="H630" s="24">
        <f>COSS!L1529+COSS!L1537+COSS!L1561+COSS!L1569+COSS!L1577+COSS!L1585+COSS!L1593+COSS!L1601+COSS!L1545</f>
        <v>0</v>
      </c>
      <c r="I630" s="24">
        <f>COSS!M1529+COSS!M1537+COSS!M1561+COSS!M1569+COSS!M1577+COSS!M1585+COSS!M1593+COSS!M1601+COSS!M1545</f>
        <v>0</v>
      </c>
      <c r="J630" s="24">
        <f>COSS!O1529+COSS!O1537+COSS!O1561+COSS!O1569+COSS!O1577+COSS!O1585+COSS!O1593+COSS!O1601+COSS!O1545</f>
        <v>763433.65879189305</v>
      </c>
      <c r="K630" s="24">
        <f>COSS!P1529+COSS!P1537+COSS!P1561+COSS!P1569+COSS!P1577+COSS!P1585+COSS!P1593+COSS!P1601+COSS!P1545</f>
        <v>0</v>
      </c>
      <c r="L630" s="24">
        <f>COSS!Q1529+COSS!Q1537+COSS!Q1561+COSS!Q1569+COSS!Q1577+COSS!Q1585+COSS!Q1593+COSS!Q1601+COSS!Q1545</f>
        <v>0</v>
      </c>
      <c r="M630" s="24">
        <f>COSS!R1529+COSS!R1537+COSS!R1561+COSS!R1569+COSS!R1577+COSS!R1585+COSS!R1593+COSS!R1601+COSS!R1545</f>
        <v>0</v>
      </c>
      <c r="N630" s="24">
        <f>COSS!T1529+COSS!T1537+COSS!T1561+COSS!T1569+COSS!T1577+COSS!T1585+COSS!T1593+COSS!T1601+COSS!T1545</f>
        <v>20641.644551903595</v>
      </c>
      <c r="O630" s="24">
        <f>COSS!U1529+COSS!U1537+COSS!U1561+COSS!U1569+COSS!U1577+COSS!U1585+COSS!U1593+COSS!U1601+COSS!U1545</f>
        <v>0</v>
      </c>
      <c r="P630" s="24">
        <f>COSS!V1529+COSS!V1537+COSS!V1561+COSS!V1569+COSS!V1577+COSS!V1585+COSS!V1593+COSS!V1601+COSS!V1545</f>
        <v>0</v>
      </c>
      <c r="Q630" s="24">
        <f>COSS!W1529+COSS!W1537+COSS!W1561+COSS!W1569+COSS!W1577+COSS!W1585+COSS!W1593+COSS!W1601+COSS!W1545</f>
        <v>0</v>
      </c>
      <c r="R630" s="24">
        <f>COSS!Y1529+COSS!Y1537+COSS!Y1561+COSS!Y1569+COSS!Y1577+COSS!Y1585+COSS!Y1593+COSS!Y1601+COSS!Y1545</f>
        <v>281587.99535179418</v>
      </c>
      <c r="S630" s="24">
        <f>COSS!Z1529+COSS!Z1537+COSS!Z1561+COSS!Z1569+COSS!Z1577+COSS!Z1585+COSS!Z1593+COSS!Z1601+COSS!Z1545</f>
        <v>0</v>
      </c>
      <c r="T630" s="24">
        <f>COSS!AB1529+COSS!AB1537+COSS!AB1561+COSS!AB1569+COSS!AB1577+COSS!AB1585+COSS!AB1593+COSS!AB1601+COSS!AB1545</f>
        <v>2922.0476861133943</v>
      </c>
      <c r="U630" s="24">
        <f>COSS!AC1529+COSS!AC1537+COSS!AC1561+COSS!AC1569+COSS!AC1577+COSS!AC1585+COSS!AC1593+COSS!AC1601+COSS!AC1545</f>
        <v>99214.75758849633</v>
      </c>
      <c r="V630" s="24">
        <f>COSS!AD1529+COSS!AD1537+COSS!AD1561+COSS!AD1569+COSS!AD1577+COSS!AD1585+COSS!AD1593+COSS!AD1601+COSS!AD1545</f>
        <v>16138.69414330321</v>
      </c>
    </row>
    <row r="631" spans="1:22">
      <c r="B631" s="18" t="str">
        <f>$B$10</f>
        <v>ENERGY</v>
      </c>
      <c r="D631" s="24">
        <f>COSS!H1530+COSS!H1538+COSS!H1562+COSS!H1570+COSS!H1578+COSS!H1586+COSS!H1594+COSS!H1602+COSS!H1546</f>
        <v>0</v>
      </c>
      <c r="E631" s="24">
        <f>COSS!I1530+COSS!I1538+COSS!I1562+COSS!I1570+COSS!I1578+COSS!I1586+COSS!I1594+COSS!I1602+COSS!I1546</f>
        <v>0</v>
      </c>
      <c r="F631" s="24">
        <f>COSS!J1530+COSS!J1538+COSS!J1562+COSS!J1570+COSS!J1578+COSS!J1586+COSS!J1594+COSS!J1602+COSS!J1546</f>
        <v>0</v>
      </c>
      <c r="G631" s="24">
        <f>COSS!K1530+COSS!K1538+COSS!K1562+COSS!K1570+COSS!K1578+COSS!K1586+COSS!K1594+COSS!K1602+COSS!K1546</f>
        <v>0</v>
      </c>
      <c r="H631" s="24">
        <f>COSS!L1530+COSS!L1538+COSS!L1562+COSS!L1570+COSS!L1578+COSS!L1586+COSS!L1594+COSS!L1602+COSS!L1546</f>
        <v>0</v>
      </c>
      <c r="I631" s="24">
        <f>COSS!M1530+COSS!M1538+COSS!M1562+COSS!M1570+COSS!M1578+COSS!M1586+COSS!M1594+COSS!M1602+COSS!M1546</f>
        <v>0</v>
      </c>
      <c r="J631" s="24">
        <f>COSS!O1530+COSS!O1538+COSS!O1562+COSS!O1570+COSS!O1578+COSS!O1586+COSS!O1594+COSS!O1602+COSS!O1546</f>
        <v>0</v>
      </c>
      <c r="K631" s="24">
        <f>COSS!P1530+COSS!P1538+COSS!P1562+COSS!P1570+COSS!P1578+COSS!P1586+COSS!P1594+COSS!P1602+COSS!P1546</f>
        <v>0</v>
      </c>
      <c r="L631" s="24">
        <f>COSS!Q1530+COSS!Q1538+COSS!Q1562+COSS!Q1570+COSS!Q1578+COSS!Q1586+COSS!Q1594+COSS!Q1602+COSS!Q1546</f>
        <v>0</v>
      </c>
      <c r="M631" s="24">
        <f>COSS!R1530+COSS!R1538+COSS!R1562+COSS!R1570+COSS!R1578+COSS!R1586+COSS!R1594+COSS!R1602+COSS!R1546</f>
        <v>0</v>
      </c>
      <c r="N631" s="24">
        <f>COSS!T1530+COSS!T1538+COSS!T1562+COSS!T1570+COSS!T1578+COSS!T1586+COSS!T1594+COSS!T1602+COSS!T1546</f>
        <v>0</v>
      </c>
      <c r="O631" s="24">
        <f>COSS!U1530+COSS!U1538+COSS!U1562+COSS!U1570+COSS!U1578+COSS!U1586+COSS!U1594+COSS!U1602+COSS!U1546</f>
        <v>0</v>
      </c>
      <c r="P631" s="24">
        <f>COSS!V1530+COSS!V1538+COSS!V1562+COSS!V1570+COSS!V1578+COSS!V1586+COSS!V1594+COSS!V1602+COSS!V1546</f>
        <v>0</v>
      </c>
      <c r="Q631" s="24">
        <f>COSS!W1530+COSS!W1538+COSS!W1562+COSS!W1570+COSS!W1578+COSS!W1586+COSS!W1594+COSS!W1602+COSS!W1546</f>
        <v>0</v>
      </c>
      <c r="R631" s="24">
        <f>COSS!Y1530+COSS!Y1538+COSS!Y1562+COSS!Y1570+COSS!Y1578+COSS!Y1586+COSS!Y1594+COSS!Y1602+COSS!Y1546</f>
        <v>0</v>
      </c>
      <c r="S631" s="24">
        <f>COSS!Z1530+COSS!Z1538+COSS!Z1562+COSS!Z1570+COSS!Z1578+COSS!Z1586+COSS!Z1594+COSS!Z1602+COSS!Z1546</f>
        <v>0</v>
      </c>
      <c r="T631" s="24">
        <f>COSS!AB1530+COSS!AB1538+COSS!AB1562+COSS!AB1570+COSS!AB1578+COSS!AB1586+COSS!AB1594+COSS!AB1602+COSS!AB1546</f>
        <v>0</v>
      </c>
      <c r="U631" s="24">
        <f>COSS!AC1530+COSS!AC1538+COSS!AC1562+COSS!AC1570+COSS!AC1578+COSS!AC1586+COSS!AC1594+COSS!AC1602+COSS!AC1546</f>
        <v>0</v>
      </c>
      <c r="V631" s="24">
        <f>COSS!AD1530+COSS!AD1538+COSS!AD1562+COSS!AD1570+COSS!AD1578+COSS!AD1586+COSS!AD1594+COSS!AD1602+COSS!AD1546</f>
        <v>0</v>
      </c>
    </row>
    <row r="632" spans="1:22">
      <c r="B632" s="18" t="str">
        <f>$B$11</f>
        <v>CUSTOMER</v>
      </c>
      <c r="D632" s="24">
        <f>COSS!H1531+COSS!H1539+COSS!H1563+COSS!H1571+COSS!H1579+COSS!H1587+COSS!H1595+COSS!H1603+COSS!H1547</f>
        <v>164017</v>
      </c>
      <c r="E632" s="24">
        <f>COSS!I1531+COSS!I1539+COSS!I1563+COSS!I1571+COSS!I1579+COSS!I1587+COSS!I1595+COSS!I1603+COSS!I1547</f>
        <v>34816.26168074421</v>
      </c>
      <c r="F632" s="24">
        <f>COSS!J1531+COSS!J1539+COSS!J1563+COSS!J1571+COSS!J1579+COSS!J1587+COSS!J1595+COSS!J1603+COSS!J1547</f>
        <v>20629.577168139738</v>
      </c>
      <c r="G632" s="24">
        <f>COSS!K1531+COSS!K1539+COSS!K1563+COSS!K1571+COSS!K1579+COSS!K1587+COSS!K1595+COSS!K1603+COSS!K1547</f>
        <v>5910.725685624112</v>
      </c>
      <c r="H632" s="24">
        <f>COSS!L1531+COSS!L1539+COSS!L1563+COSS!L1571+COSS!L1579+COSS!L1587+COSS!L1595+COSS!L1603+COSS!L1547</f>
        <v>3897.2825538783804</v>
      </c>
      <c r="I632" s="24">
        <f>COSS!M1531+COSS!M1539+COSS!M1563+COSS!M1571+COSS!M1579+COSS!M1587+COSS!M1595+COSS!M1603+COSS!M1547</f>
        <v>633.04374010081722</v>
      </c>
      <c r="J632" s="24">
        <f>COSS!O1531+COSS!O1539+COSS!O1563+COSS!O1571+COSS!O1579+COSS!O1587+COSS!O1595+COSS!O1603+COSS!O1547</f>
        <v>2888.6244876917731</v>
      </c>
      <c r="K632" s="24">
        <f>COSS!P1531+COSS!P1539+COSS!P1563+COSS!P1571+COSS!P1579+COSS!P1587+COSS!P1595+COSS!P1603+COSS!P1547</f>
        <v>1011.9113867136929</v>
      </c>
      <c r="L632" s="24">
        <f>COSS!Q1531+COSS!Q1539+COSS!Q1563+COSS!Q1571+COSS!Q1579+COSS!Q1587+COSS!Q1595+COSS!Q1603+COSS!Q1547</f>
        <v>2205.6178478039269</v>
      </c>
      <c r="M632" s="24">
        <f>COSS!R1531+COSS!R1539+COSS!R1563+COSS!R1571+COSS!R1579+COSS!R1587+COSS!R1595+COSS!R1603+COSS!R1547</f>
        <v>387.64565357350295</v>
      </c>
      <c r="N632" s="24">
        <f>COSS!T1531+COSS!T1539+COSS!T1563+COSS!T1571+COSS!T1579+COSS!T1587+COSS!T1595+COSS!T1603+COSS!T1547</f>
        <v>19.908414917762428</v>
      </c>
      <c r="O632" s="24">
        <f>COSS!U1531+COSS!U1539+COSS!U1563+COSS!U1571+COSS!U1579+COSS!U1587+COSS!U1595+COSS!U1603+COSS!U1547</f>
        <v>600.28649663981787</v>
      </c>
      <c r="P632" s="24">
        <f>COSS!V1531+COSS!V1539+COSS!V1563+COSS!V1571+COSS!V1579+COSS!V1587+COSS!V1595+COSS!V1603+COSS!V1547</f>
        <v>3243.5534153493027</v>
      </c>
      <c r="Q632" s="24">
        <f>COSS!W1531+COSS!W1539+COSS!W1563+COSS!W1571+COSS!W1579+COSS!W1587+COSS!W1595+COSS!W1603+COSS!W1547</f>
        <v>581.46967205275519</v>
      </c>
      <c r="R632" s="24">
        <f>COSS!Y1531+COSS!Y1539+COSS!Y1563+COSS!Y1571+COSS!Y1579+COSS!Y1587+COSS!Y1595+COSS!Y1603+COSS!Y1547</f>
        <v>801.30595443868276</v>
      </c>
      <c r="S632" s="24">
        <f>COSS!Z1531+COSS!Z1539+COSS!Z1563+COSS!Z1571+COSS!Z1579+COSS!Z1587+COSS!Z1595+COSS!Z1603+COSS!Z1547</f>
        <v>17.150838470994668</v>
      </c>
      <c r="T632" s="24">
        <f>COSS!AB1531+COSS!AB1539+COSS!AB1563+COSS!AB1571+COSS!AB1579+COSS!AB1587+COSS!AB1595+COSS!AB1603+COSS!AB1547</f>
        <v>8.6350038605355302</v>
      </c>
      <c r="U632" s="24">
        <f>COSS!AC1531+COSS!AC1539+COSS!AC1563+COSS!AC1571+COSS!AC1579+COSS!AC1587+COSS!AC1595+COSS!AC1603+COSS!AC1547</f>
        <v>61150</v>
      </c>
      <c r="V632" s="24">
        <f>COSS!AD1531+COSS!AD1539+COSS!AD1563+COSS!AD1571+COSS!AD1579+COSS!AD1587+COSS!AD1595+COSS!AD1603+COSS!AD1547</f>
        <v>25214</v>
      </c>
    </row>
    <row r="633" spans="1:22">
      <c r="B633" s="18" t="str">
        <f>$B$12</f>
        <v>TOTAL</v>
      </c>
      <c r="D633" s="24">
        <f>COSS!H1532+COSS!H1540+COSS!H1564+COSS!H1572+COSS!H1580+COSS!H1588+COSS!H1596+COSS!H1604+COSS!H1548</f>
        <v>37979943.999999993</v>
      </c>
      <c r="E633" s="24">
        <f>COSS!I1532+COSS!I1540+COSS!I1564+COSS!I1572+COSS!I1580+COSS!I1588+COSS!I1596+COSS!I1604+COSS!I1548</f>
        <v>26182960.122494925</v>
      </c>
      <c r="F633" s="24">
        <f>COSS!J1532+COSS!J1540+COSS!J1564+COSS!J1572+COSS!J1580+COSS!J1588+COSS!J1596+COSS!J1604+COSS!J1548</f>
        <v>1262021.4887388684</v>
      </c>
      <c r="G633" s="24">
        <f>COSS!K1532+COSS!K1540+COSS!K1564+COSS!K1572+COSS!K1580+COSS!K1588+COSS!K1596+COSS!K1604+COSS!K1548</f>
        <v>4269826.3921795683</v>
      </c>
      <c r="H633" s="24">
        <f>COSS!L1532+COSS!L1540+COSS!L1564+COSS!L1572+COSS!L1580+COSS!L1588+COSS!L1596+COSS!L1604+COSS!L1548</f>
        <v>98646.955155230869</v>
      </c>
      <c r="I633" s="24">
        <f>COSS!M1532+COSS!M1540+COSS!M1564+COSS!M1572+COSS!M1580+COSS!M1588+COSS!M1596+COSS!M1604+COSS!M1548</f>
        <v>633.04374010081722</v>
      </c>
      <c r="J633" s="24">
        <f>COSS!O1532+COSS!O1540+COSS!O1564+COSS!O1572+COSS!O1580+COSS!O1588+COSS!O1596+COSS!O1604+COSS!O1548</f>
        <v>3065148.5562412809</v>
      </c>
      <c r="K633" s="24">
        <f>COSS!P1532+COSS!P1540+COSS!P1564+COSS!P1572+COSS!P1580+COSS!P1588+COSS!P1596+COSS!P1604+COSS!P1548</f>
        <v>429168.45942308457</v>
      </c>
      <c r="L633" s="24">
        <f>COSS!Q1532+COSS!Q1540+COSS!Q1564+COSS!Q1572+COSS!Q1580+COSS!Q1588+COSS!Q1596+COSS!Q1604+COSS!Q1548</f>
        <v>2205.6178478039269</v>
      </c>
      <c r="M633" s="24">
        <f>COSS!R1532+COSS!R1540+COSS!R1564+COSS!R1572+COSS!R1580+COSS!R1588+COSS!R1596+COSS!R1604+COSS!R1548</f>
        <v>387.64565357350295</v>
      </c>
      <c r="N633" s="24">
        <f>COSS!T1532+COSS!T1540+COSS!T1564+COSS!T1572+COSS!T1580+COSS!T1588+COSS!T1596+COSS!T1604+COSS!T1548</f>
        <v>102613.29293896245</v>
      </c>
      <c r="O633" s="24">
        <f>COSS!U1532+COSS!U1540+COSS!U1564+COSS!U1572+COSS!U1580+COSS!U1588+COSS!U1596+COSS!U1604+COSS!U1548</f>
        <v>1322296.4080719394</v>
      </c>
      <c r="P633" s="24">
        <f>COSS!V1532+COSS!V1540+COSS!V1564+COSS!V1572+COSS!V1580+COSS!V1588+COSS!V1596+COSS!V1604+COSS!V1548</f>
        <v>3243.5534153493027</v>
      </c>
      <c r="Q633" s="24">
        <f>COSS!W1532+COSS!W1540+COSS!W1564+COSS!W1572+COSS!W1580+COSS!W1588+COSS!W1596+COSS!W1604+COSS!W1548</f>
        <v>581.46967205275519</v>
      </c>
      <c r="R633" s="24">
        <f>COSS!Y1532+COSS!Y1540+COSS!Y1564+COSS!Y1572+COSS!Y1580+COSS!Y1588+COSS!Y1596+COSS!Y1604+COSS!Y1548</f>
        <v>975591.0665794129</v>
      </c>
      <c r="S633" s="24">
        <f>COSS!Z1532+COSS!Z1540+COSS!Z1564+COSS!Z1572+COSS!Z1580+COSS!Z1588+COSS!Z1596+COSS!Z1604+COSS!Z1548</f>
        <v>11582.469830348842</v>
      </c>
      <c r="T633" s="24">
        <f>COSS!AB1532+COSS!AB1540+COSS!AB1564+COSS!AB1572+COSS!AB1580+COSS!AB1588+COSS!AB1596+COSS!AB1604+COSS!AB1548</f>
        <v>12300.528932929559</v>
      </c>
      <c r="U633" s="24">
        <f>COSS!AC1532+COSS!AC1540+COSS!AC1564+COSS!AC1572+COSS!AC1580+COSS!AC1588+COSS!AC1596+COSS!AC1604+COSS!AC1548</f>
        <v>192464.5490681185</v>
      </c>
      <c r="V633" s="24">
        <f>COSS!AD1532+COSS!AD1540+COSS!AD1564+COSS!AD1572+COSS!AD1580+COSS!AD1588+COSS!AD1596+COSS!AD1604+COSS!AD1548</f>
        <v>48272.380016446325</v>
      </c>
    </row>
    <row r="634" spans="1:22">
      <c r="A634" s="131" t="s">
        <v>79</v>
      </c>
      <c r="B634" s="18" t="str">
        <f>$B$5</f>
        <v>PRODUCTION</v>
      </c>
      <c r="C634" s="22"/>
      <c r="D634" s="23">
        <f t="shared" ref="D634:D641" si="455">SUM(E634:V634)</f>
        <v>0</v>
      </c>
      <c r="E634" s="23">
        <f t="shared" ref="E634:H638" si="456">E626/$D$633</f>
        <v>0</v>
      </c>
      <c r="F634" s="23">
        <f t="shared" si="456"/>
        <v>0</v>
      </c>
      <c r="G634" s="23">
        <f t="shared" si="456"/>
        <v>0</v>
      </c>
      <c r="H634" s="23">
        <f t="shared" si="456"/>
        <v>0</v>
      </c>
      <c r="I634" s="23">
        <f t="shared" ref="I634:I640" si="457">I626/$D$633</f>
        <v>0</v>
      </c>
      <c r="J634" s="23">
        <f t="shared" ref="J634:L638" si="458">J626/$D$633</f>
        <v>0</v>
      </c>
      <c r="K634" s="23">
        <f t="shared" si="458"/>
        <v>0</v>
      </c>
      <c r="L634" s="23">
        <f t="shared" si="458"/>
        <v>0</v>
      </c>
      <c r="M634" s="23">
        <f t="shared" ref="M634:N640" si="459">M626/$D$633</f>
        <v>0</v>
      </c>
      <c r="N634" s="23">
        <f t="shared" si="459"/>
        <v>0</v>
      </c>
      <c r="O634" s="23">
        <f t="shared" ref="O634:P640" si="460">O626/$D$633</f>
        <v>0</v>
      </c>
      <c r="P634" s="23">
        <f t="shared" si="460"/>
        <v>0</v>
      </c>
      <c r="Q634" s="23">
        <f t="shared" ref="Q634:Q640" si="461">Q626/$D$633</f>
        <v>0</v>
      </c>
      <c r="R634" s="23">
        <f t="shared" ref="R634:S638" si="462">R626/$D$633</f>
        <v>0</v>
      </c>
      <c r="S634" s="23">
        <f t="shared" si="462"/>
        <v>0</v>
      </c>
      <c r="T634" s="23">
        <f t="shared" ref="T634:U638" si="463">T626/$D$633</f>
        <v>0</v>
      </c>
      <c r="U634" s="23">
        <f t="shared" si="463"/>
        <v>0</v>
      </c>
      <c r="V634" s="23">
        <f t="shared" ref="V634:V640" si="464">V626/$D$633</f>
        <v>0</v>
      </c>
    </row>
    <row r="635" spans="1:22">
      <c r="A635" s="18" t="str">
        <f t="shared" ref="A635:A641" si="465">A634</f>
        <v>TOTMXEXP</v>
      </c>
      <c r="B635" s="18" t="str">
        <f>$B$6</f>
        <v>BULKTRAN</v>
      </c>
      <c r="C635" s="22"/>
      <c r="D635" s="23">
        <f t="shared" si="455"/>
        <v>0</v>
      </c>
      <c r="E635" s="23">
        <f t="shared" si="456"/>
        <v>0</v>
      </c>
      <c r="F635" s="23">
        <f t="shared" si="456"/>
        <v>0</v>
      </c>
      <c r="G635" s="23">
        <f t="shared" si="456"/>
        <v>0</v>
      </c>
      <c r="H635" s="23">
        <f t="shared" si="456"/>
        <v>0</v>
      </c>
      <c r="I635" s="23">
        <f t="shared" si="457"/>
        <v>0</v>
      </c>
      <c r="J635" s="23">
        <f t="shared" si="458"/>
        <v>0</v>
      </c>
      <c r="K635" s="23">
        <f t="shared" si="458"/>
        <v>0</v>
      </c>
      <c r="L635" s="23">
        <f t="shared" si="458"/>
        <v>0</v>
      </c>
      <c r="M635" s="23">
        <f t="shared" si="459"/>
        <v>0</v>
      </c>
      <c r="N635" s="23">
        <f t="shared" si="459"/>
        <v>0</v>
      </c>
      <c r="O635" s="23">
        <f t="shared" si="460"/>
        <v>0</v>
      </c>
      <c r="P635" s="23">
        <f t="shared" si="460"/>
        <v>0</v>
      </c>
      <c r="Q635" s="23">
        <f t="shared" si="461"/>
        <v>0</v>
      </c>
      <c r="R635" s="23">
        <f t="shared" si="462"/>
        <v>0</v>
      </c>
      <c r="S635" s="23">
        <f t="shared" si="462"/>
        <v>0</v>
      </c>
      <c r="T635" s="23">
        <f t="shared" si="463"/>
        <v>0</v>
      </c>
      <c r="U635" s="23">
        <f t="shared" si="463"/>
        <v>0</v>
      </c>
      <c r="V635" s="23">
        <f t="shared" si="464"/>
        <v>0</v>
      </c>
    </row>
    <row r="636" spans="1:22">
      <c r="A636" s="18" t="str">
        <f t="shared" si="465"/>
        <v>TOTMXEXP</v>
      </c>
      <c r="B636" s="18" t="str">
        <f>$B$7</f>
        <v>SUBTRAN</v>
      </c>
      <c r="C636" s="22"/>
      <c r="D636" s="23">
        <f t="shared" si="455"/>
        <v>0</v>
      </c>
      <c r="E636" s="23">
        <f t="shared" si="456"/>
        <v>0</v>
      </c>
      <c r="F636" s="23">
        <f t="shared" si="456"/>
        <v>0</v>
      </c>
      <c r="G636" s="23">
        <f t="shared" si="456"/>
        <v>0</v>
      </c>
      <c r="H636" s="23">
        <f t="shared" si="456"/>
        <v>0</v>
      </c>
      <c r="I636" s="23">
        <f t="shared" si="457"/>
        <v>0</v>
      </c>
      <c r="J636" s="23">
        <f t="shared" si="458"/>
        <v>0</v>
      </c>
      <c r="K636" s="23">
        <f t="shared" si="458"/>
        <v>0</v>
      </c>
      <c r="L636" s="23">
        <f t="shared" si="458"/>
        <v>0</v>
      </c>
      <c r="M636" s="23">
        <f t="shared" si="459"/>
        <v>0</v>
      </c>
      <c r="N636" s="23">
        <f t="shared" si="459"/>
        <v>0</v>
      </c>
      <c r="O636" s="23">
        <f t="shared" si="460"/>
        <v>0</v>
      </c>
      <c r="P636" s="23">
        <f t="shared" si="460"/>
        <v>0</v>
      </c>
      <c r="Q636" s="23">
        <f t="shared" si="461"/>
        <v>0</v>
      </c>
      <c r="R636" s="23">
        <f t="shared" si="462"/>
        <v>0</v>
      </c>
      <c r="S636" s="23">
        <f t="shared" si="462"/>
        <v>0</v>
      </c>
      <c r="T636" s="23">
        <f t="shared" si="463"/>
        <v>0</v>
      </c>
      <c r="U636" s="23">
        <f t="shared" si="463"/>
        <v>0</v>
      </c>
      <c r="V636" s="23">
        <f t="shared" si="464"/>
        <v>0</v>
      </c>
    </row>
    <row r="637" spans="1:22">
      <c r="A637" s="18" t="str">
        <f t="shared" si="465"/>
        <v>TOTMXEXP</v>
      </c>
      <c r="B637" s="18" t="str">
        <f>$B$8</f>
        <v>DISTPRI</v>
      </c>
      <c r="C637" s="22"/>
      <c r="D637" s="23">
        <f t="shared" si="455"/>
        <v>0.70565674653279542</v>
      </c>
      <c r="E637" s="23">
        <f t="shared" si="456"/>
        <v>0.47162050034025021</v>
      </c>
      <c r="F637" s="23">
        <f t="shared" si="456"/>
        <v>2.2230959203302269E-2</v>
      </c>
      <c r="G637" s="23">
        <f t="shared" si="456"/>
        <v>8.0721977255883717E-2</v>
      </c>
      <c r="H637" s="23">
        <f t="shared" si="456"/>
        <v>2.4947291286514933E-3</v>
      </c>
      <c r="I637" s="23">
        <f t="shared" si="457"/>
        <v>0</v>
      </c>
      <c r="J637" s="23">
        <f t="shared" si="458"/>
        <v>6.0527373946672923E-2</v>
      </c>
      <c r="K637" s="23">
        <f t="shared" si="458"/>
        <v>1.1273227470697979E-2</v>
      </c>
      <c r="L637" s="23">
        <f t="shared" si="458"/>
        <v>0</v>
      </c>
      <c r="M637" s="23">
        <f t="shared" si="459"/>
        <v>0</v>
      </c>
      <c r="N637" s="23">
        <f t="shared" si="459"/>
        <v>2.1577635810137346E-3</v>
      </c>
      <c r="O637" s="23">
        <f t="shared" si="460"/>
        <v>3.4799843874843514E-2</v>
      </c>
      <c r="P637" s="23">
        <f t="shared" si="460"/>
        <v>0</v>
      </c>
      <c r="Q637" s="23">
        <f t="shared" si="461"/>
        <v>0</v>
      </c>
      <c r="R637" s="23">
        <f t="shared" si="462"/>
        <v>1.8251784817617953E-2</v>
      </c>
      <c r="S637" s="23">
        <f t="shared" si="462"/>
        <v>3.0451121760152809E-4</v>
      </c>
      <c r="T637" s="23">
        <f t="shared" si="463"/>
        <v>2.4670510949030441E-4</v>
      </c>
      <c r="U637" s="23">
        <f t="shared" si="463"/>
        <v>8.4517743047810099E-4</v>
      </c>
      <c r="V637" s="23">
        <f t="shared" si="464"/>
        <v>1.8219315629172916E-4</v>
      </c>
    </row>
    <row r="638" spans="1:22">
      <c r="A638" s="18" t="str">
        <f t="shared" si="465"/>
        <v>TOTMXEXP</v>
      </c>
      <c r="B638" s="18" t="str">
        <f>$B$9</f>
        <v>DISTSEC</v>
      </c>
      <c r="C638" s="22"/>
      <c r="D638" s="23">
        <f t="shared" si="455"/>
        <v>0.29002473735775475</v>
      </c>
      <c r="E638" s="23">
        <f t="shared" si="456"/>
        <v>0.21685191712340335</v>
      </c>
      <c r="F638" s="23">
        <f t="shared" si="456"/>
        <v>1.0454500037257139E-2</v>
      </c>
      <c r="G638" s="23">
        <f t="shared" si="456"/>
        <v>3.1545583393861959E-2</v>
      </c>
      <c r="H638" s="23">
        <f t="shared" si="456"/>
        <v>0</v>
      </c>
      <c r="I638" s="23">
        <f t="shared" si="457"/>
        <v>0</v>
      </c>
      <c r="J638" s="23">
        <f t="shared" si="458"/>
        <v>2.0100968521488426E-2</v>
      </c>
      <c r="K638" s="23">
        <f t="shared" si="458"/>
        <v>0</v>
      </c>
      <c r="L638" s="23">
        <f t="shared" si="458"/>
        <v>0</v>
      </c>
      <c r="M638" s="23">
        <f t="shared" si="459"/>
        <v>0</v>
      </c>
      <c r="N638" s="23">
        <f t="shared" si="459"/>
        <v>5.4348801967437342E-4</v>
      </c>
      <c r="O638" s="23">
        <f t="shared" si="460"/>
        <v>0</v>
      </c>
      <c r="P638" s="23">
        <f t="shared" si="460"/>
        <v>0</v>
      </c>
      <c r="Q638" s="23">
        <f t="shared" si="461"/>
        <v>0</v>
      </c>
      <c r="R638" s="23">
        <f t="shared" si="462"/>
        <v>7.4141235003346564E-3</v>
      </c>
      <c r="S638" s="23">
        <f t="shared" si="462"/>
        <v>0</v>
      </c>
      <c r="T638" s="23">
        <f t="shared" si="463"/>
        <v>7.6936598066426715E-5</v>
      </c>
      <c r="U638" s="23">
        <f t="shared" si="463"/>
        <v>2.61229341434775E-3</v>
      </c>
      <c r="V638" s="23">
        <f t="shared" si="464"/>
        <v>4.2492674932072602E-4</v>
      </c>
    </row>
    <row r="639" spans="1:22">
      <c r="A639" s="18" t="str">
        <f t="shared" si="465"/>
        <v>TOTMXEXP</v>
      </c>
      <c r="B639" s="18" t="str">
        <f>$B$10</f>
        <v>ENERGY</v>
      </c>
      <c r="C639" s="22"/>
      <c r="D639" s="23">
        <f t="shared" si="455"/>
        <v>0</v>
      </c>
      <c r="E639" s="23">
        <f t="shared" ref="E639:H640" si="466">E631/$D$633</f>
        <v>0</v>
      </c>
      <c r="F639" s="23">
        <f t="shared" si="466"/>
        <v>0</v>
      </c>
      <c r="G639" s="23">
        <f t="shared" si="466"/>
        <v>0</v>
      </c>
      <c r="H639" s="23">
        <f t="shared" si="466"/>
        <v>0</v>
      </c>
      <c r="I639" s="23">
        <f t="shared" si="457"/>
        <v>0</v>
      </c>
      <c r="J639" s="23">
        <f t="shared" ref="J639:L640" si="467">J631/$D$633</f>
        <v>0</v>
      </c>
      <c r="K639" s="23">
        <f t="shared" si="467"/>
        <v>0</v>
      </c>
      <c r="L639" s="23">
        <f t="shared" si="467"/>
        <v>0</v>
      </c>
      <c r="M639" s="23">
        <f t="shared" si="459"/>
        <v>0</v>
      </c>
      <c r="N639" s="23">
        <f t="shared" si="459"/>
        <v>0</v>
      </c>
      <c r="O639" s="23">
        <f t="shared" si="460"/>
        <v>0</v>
      </c>
      <c r="P639" s="23">
        <f t="shared" si="460"/>
        <v>0</v>
      </c>
      <c r="Q639" s="23">
        <f t="shared" si="461"/>
        <v>0</v>
      </c>
      <c r="R639" s="23">
        <f t="shared" ref="R639:U640" si="468">R631/$D$633</f>
        <v>0</v>
      </c>
      <c r="S639" s="23">
        <f t="shared" si="468"/>
        <v>0</v>
      </c>
      <c r="T639" s="23">
        <f t="shared" si="468"/>
        <v>0</v>
      </c>
      <c r="U639" s="23">
        <f t="shared" si="468"/>
        <v>0</v>
      </c>
      <c r="V639" s="23">
        <f t="shared" si="464"/>
        <v>0</v>
      </c>
    </row>
    <row r="640" spans="1:22">
      <c r="A640" s="18" t="str">
        <f t="shared" si="465"/>
        <v>TOTMXEXP</v>
      </c>
      <c r="B640" s="18" t="str">
        <f>$B$11</f>
        <v>CUSTOMER</v>
      </c>
      <c r="C640" s="22"/>
      <c r="D640" s="23">
        <f t="shared" si="455"/>
        <v>4.3185161094497675E-3</v>
      </c>
      <c r="E640" s="23">
        <f t="shared" si="466"/>
        <v>9.1670123791504847E-4</v>
      </c>
      <c r="F640" s="23">
        <f t="shared" si="466"/>
        <v>5.4317028924897161E-4</v>
      </c>
      <c r="G640" s="23">
        <f t="shared" si="466"/>
        <v>1.5562755136300658E-4</v>
      </c>
      <c r="H640" s="23">
        <f t="shared" si="466"/>
        <v>1.0261422591561433E-4</v>
      </c>
      <c r="I640" s="23">
        <f t="shared" si="457"/>
        <v>1.6667842904160612E-5</v>
      </c>
      <c r="J640" s="23">
        <f t="shared" si="467"/>
        <v>7.6056575746709197E-5</v>
      </c>
      <c r="K640" s="23">
        <f t="shared" si="467"/>
        <v>2.6643309076856277E-5</v>
      </c>
      <c r="L640" s="23">
        <f t="shared" si="467"/>
        <v>5.807322537926668E-5</v>
      </c>
      <c r="M640" s="23">
        <f t="shared" si="459"/>
        <v>1.0206588339716958E-5</v>
      </c>
      <c r="N640" s="23">
        <f t="shared" si="459"/>
        <v>5.2418231363801994E-7</v>
      </c>
      <c r="O640" s="23">
        <f t="shared" si="460"/>
        <v>1.5805354969449612E-5</v>
      </c>
      <c r="P640" s="23">
        <f t="shared" si="460"/>
        <v>8.5401742965953386E-5</v>
      </c>
      <c r="Q640" s="23">
        <f t="shared" si="461"/>
        <v>1.5309913886464797E-5</v>
      </c>
      <c r="R640" s="23">
        <f t="shared" si="468"/>
        <v>2.1098134174149466E-5</v>
      </c>
      <c r="S640" s="23">
        <f t="shared" si="468"/>
        <v>4.515761916603845E-7</v>
      </c>
      <c r="T640" s="23">
        <f t="shared" si="468"/>
        <v>2.2735694029816188E-7</v>
      </c>
      <c r="U640" s="23">
        <f t="shared" si="468"/>
        <v>1.610060299193701E-3</v>
      </c>
      <c r="V640" s="23">
        <f t="shared" si="464"/>
        <v>6.638767029251019E-4</v>
      </c>
    </row>
    <row r="641" spans="1:22">
      <c r="A641" s="18" t="str">
        <f t="shared" si="465"/>
        <v>TOTMXEXP</v>
      </c>
      <c r="B641" s="18" t="str">
        <f>$B$12</f>
        <v>TOTAL</v>
      </c>
      <c r="C641" s="22"/>
      <c r="D641" s="23">
        <f t="shared" si="455"/>
        <v>1</v>
      </c>
      <c r="E641" s="23">
        <f t="shared" ref="E641:V641" si="469">SUM(E634:E640)</f>
        <v>0.68938911870156871</v>
      </c>
      <c r="F641" s="23">
        <f t="shared" si="469"/>
        <v>3.322862952980838E-2</v>
      </c>
      <c r="G641" s="23">
        <f t="shared" si="469"/>
        <v>0.11242318820110868</v>
      </c>
      <c r="H641" s="23">
        <f t="shared" si="469"/>
        <v>2.5973433545671077E-3</v>
      </c>
      <c r="I641" s="23">
        <f t="shared" si="469"/>
        <v>1.6667842904160612E-5</v>
      </c>
      <c r="J641" s="23">
        <f t="shared" si="469"/>
        <v>8.0704399043908054E-2</v>
      </c>
      <c r="K641" s="23">
        <f t="shared" si="469"/>
        <v>1.1299870779774835E-2</v>
      </c>
      <c r="L641" s="23">
        <f t="shared" si="469"/>
        <v>5.807322537926668E-5</v>
      </c>
      <c r="M641" s="23">
        <f t="shared" si="469"/>
        <v>1.0206588339716958E-5</v>
      </c>
      <c r="N641" s="23">
        <f t="shared" si="469"/>
        <v>2.7017757830017459E-3</v>
      </c>
      <c r="O641" s="23">
        <f t="shared" si="469"/>
        <v>3.4815649229812964E-2</v>
      </c>
      <c r="P641" s="23">
        <f t="shared" si="469"/>
        <v>8.5401742965953386E-5</v>
      </c>
      <c r="Q641" s="23">
        <f t="shared" si="469"/>
        <v>1.5309913886464797E-5</v>
      </c>
      <c r="R641" s="23">
        <f t="shared" si="469"/>
        <v>2.5687006452126758E-2</v>
      </c>
      <c r="S641" s="23">
        <f t="shared" si="469"/>
        <v>3.049627937931885E-4</v>
      </c>
      <c r="T641" s="23">
        <f t="shared" si="469"/>
        <v>3.2386906449702931E-4</v>
      </c>
      <c r="U641" s="23">
        <f t="shared" si="469"/>
        <v>5.0675311440195516E-3</v>
      </c>
      <c r="V641" s="23">
        <f t="shared" si="469"/>
        <v>1.2709966085375571E-3</v>
      </c>
    </row>
    <row r="642" spans="1:22">
      <c r="C642" s="22"/>
    </row>
    <row r="643" spans="1:22">
      <c r="A643" s="38" t="s">
        <v>240</v>
      </c>
      <c r="B643" s="18" t="str">
        <f>$B$5</f>
        <v>PRODUCTION</v>
      </c>
      <c r="C643" s="22"/>
      <c r="D643" s="24">
        <f ca="1">+COSS!H1417-COSS!H1263-COSS!H1295-COSS!H1303-COSS!H1400</f>
        <v>0</v>
      </c>
      <c r="E643" s="24">
        <f ca="1">+COSS!I1417-COSS!I1263-COSS!I1295-COSS!I1303-COSS!I1400</f>
        <v>9.3132257461547852E-10</v>
      </c>
      <c r="F643" s="24">
        <f ca="1">+COSS!J1417-COSS!J1263-COSS!J1295-COSS!J1303-COSS!J1400</f>
        <v>3.2741809263825417E-11</v>
      </c>
      <c r="G643" s="24">
        <f ca="1">+COSS!K1417-COSS!K1263-COSS!K1295-COSS!K1303-COSS!K1400</f>
        <v>1.1641532182693481E-10</v>
      </c>
      <c r="H643" s="24">
        <f ca="1">+COSS!L1417-COSS!L1263-COSS!L1295-COSS!L1303-COSS!L1400</f>
        <v>0</v>
      </c>
      <c r="I643" s="24">
        <f ca="1">+COSS!M1417-COSS!M1263-COSS!M1295-COSS!M1303-COSS!M1400</f>
        <v>0</v>
      </c>
      <c r="J643" s="24">
        <f ca="1">+COSS!O1417-COSS!O1263-COSS!O1295-COSS!O1303-COSS!O1400</f>
        <v>0</v>
      </c>
      <c r="K643" s="24">
        <f ca="1">+COSS!P1417-COSS!P1263-COSS!P1295-COSS!P1303-COSS!P1400</f>
        <v>2.7284841053187847E-11</v>
      </c>
      <c r="L643" s="24">
        <f ca="1">+COSS!Q1417-COSS!Q1263-COSS!Q1295-COSS!Q1303-COSS!Q1400</f>
        <v>0</v>
      </c>
      <c r="M643" s="24">
        <f ca="1">+COSS!R1417-COSS!R1263-COSS!R1295-COSS!R1303-COSS!R1400</f>
        <v>0</v>
      </c>
      <c r="N643" s="24">
        <f ca="1">+COSS!T1417-COSS!T1263-COSS!T1295-COSS!T1303-COSS!T1400</f>
        <v>-1.1368683772161603E-11</v>
      </c>
      <c r="O643" s="24">
        <f ca="1">+COSS!U1417-COSS!U1263-COSS!U1295-COSS!U1303-COSS!U1400</f>
        <v>6.5483618527650833E-11</v>
      </c>
      <c r="P643" s="24">
        <f ca="1">+COSS!V1417-COSS!V1263-COSS!V1295-COSS!V1303-COSS!V1400</f>
        <v>0</v>
      </c>
      <c r="Q643" s="24">
        <f ca="1">+COSS!W1417-COSS!W1263-COSS!W1295-COSS!W1303-COSS!W1400</f>
        <v>0</v>
      </c>
      <c r="R643" s="24">
        <f ca="1">+COSS!Y1417-COSS!Y1263-COSS!Y1295-COSS!Y1303-COSS!Y1400</f>
        <v>-2.9103830456733704E-11</v>
      </c>
      <c r="S643" s="24">
        <f ca="1">+COSS!Z1417-COSS!Z1263-COSS!Z1295-COSS!Z1303-COSS!Z1400</f>
        <v>0</v>
      </c>
      <c r="T643" s="24">
        <f ca="1">+COSS!AB1417-COSS!AB1263-COSS!AB1295-COSS!AB1303-COSS!AB1400</f>
        <v>4.5474735088646412E-13</v>
      </c>
      <c r="U643" s="24">
        <f ca="1">+COSS!AC1417-COSS!AC1263-COSS!AC1295-COSS!AC1303-COSS!AC1400</f>
        <v>0</v>
      </c>
      <c r="V643" s="24">
        <f ca="1">+COSS!AD1417-COSS!AD1263-COSS!AD1295-COSS!AD1303-COSS!AD1400</f>
        <v>0</v>
      </c>
    </row>
    <row r="644" spans="1:22">
      <c r="B644" s="18" t="str">
        <f>$B$6</f>
        <v>BULKTRAN</v>
      </c>
      <c r="C644" s="22"/>
      <c r="D644" s="24">
        <f ca="1">+COSS!H1418-COSS!H1264-COSS!H1296-COSS!H1304-COSS!H1401</f>
        <v>6064530.7771999985</v>
      </c>
      <c r="E644" s="24">
        <f ca="1">+COSS!I1418-COSS!I1264-COSS!I1296-COSS!I1304-COSS!I1401</f>
        <v>2987284.7059510848</v>
      </c>
      <c r="F644" s="24">
        <f ca="1">+COSS!J1418-COSS!J1264-COSS!J1296-COSS!J1304-COSS!J1401</f>
        <v>147672.15725250752</v>
      </c>
      <c r="G644" s="24">
        <f ca="1">+COSS!K1418-COSS!K1264-COSS!K1296-COSS!K1304-COSS!K1401</f>
        <v>540914.64880863985</v>
      </c>
      <c r="H644" s="24">
        <f ca="1">+COSS!L1418-COSS!L1264-COSS!L1296-COSS!L1304-COSS!L1401</f>
        <v>17026.072682349997</v>
      </c>
      <c r="I644" s="24">
        <f ca="1">+COSS!M1418-COSS!M1264-COSS!M1296-COSS!M1304-COSS!M1401</f>
        <v>1596.6506155718416</v>
      </c>
      <c r="J644" s="24">
        <f ca="1">+COSS!O1418-COSS!O1264-COSS!O1296-COSS!O1304-COSS!O1401</f>
        <v>411179.27819004911</v>
      </c>
      <c r="K644" s="24">
        <f ca="1">+COSS!P1418-COSS!P1264-COSS!P1296-COSS!P1304-COSS!P1401</f>
        <v>76614.678802581097</v>
      </c>
      <c r="L644" s="24">
        <f ca="1">+COSS!Q1418-COSS!Q1264-COSS!Q1296-COSS!Q1304-COSS!Q1401</f>
        <v>34620.746785530311</v>
      </c>
      <c r="M644" s="24">
        <f ca="1">+COSS!R1418-COSS!R1264-COSS!R1296-COSS!R1304-COSS!R1401</f>
        <v>1556.8562835638186</v>
      </c>
      <c r="N644" s="24">
        <f ca="1">+COSS!T1418-COSS!T1264-COSS!T1296-COSS!T1304-COSS!T1401</f>
        <v>14363.545356604449</v>
      </c>
      <c r="O644" s="24">
        <f ca="1">+COSS!U1418-COSS!U1264-COSS!U1296-COSS!U1304-COSS!U1401</f>
        <v>235056.97247350274</v>
      </c>
      <c r="P644" s="24">
        <f ca="1">+COSS!V1418-COSS!V1264-COSS!V1296-COSS!V1304-COSS!V1401</f>
        <v>1242282.7042576717</v>
      </c>
      <c r="Q644" s="24">
        <f ca="1">+COSS!W1418-COSS!W1264-COSS!W1296-COSS!W1304-COSS!W1401</f>
        <v>224335.66646752201</v>
      </c>
      <c r="R644" s="24">
        <f ca="1">+COSS!Y1418-COSS!Y1264-COSS!Y1296-COSS!Y1304-COSS!Y1401</f>
        <v>126272.50387267176</v>
      </c>
      <c r="S644" s="24">
        <f ca="1">+COSS!Z1418-COSS!Z1264-COSS!Z1296-COSS!Z1304-COSS!Z1401</f>
        <v>2115.0161727537138</v>
      </c>
      <c r="T644" s="24">
        <f ca="1">+COSS!AB1418-COSS!AB1264-COSS!AB1296-COSS!AB1304-COSS!AB1401</f>
        <v>1638.5732273936237</v>
      </c>
      <c r="U644" s="24">
        <f ca="1">+COSS!AC1418-COSS!AC1264-COSS!AC1296-COSS!AC1304-COSS!AC1401</f>
        <v>0</v>
      </c>
      <c r="V644" s="24">
        <f ca="1">+COSS!AD1418-COSS!AD1264-COSS!AD1296-COSS!AD1304-COSS!AD1401</f>
        <v>0</v>
      </c>
    </row>
    <row r="645" spans="1:22">
      <c r="B645" s="18" t="str">
        <f>$B$7</f>
        <v>SUBTRAN</v>
      </c>
      <c r="D645" s="24">
        <f ca="1">+COSS!H1419-COSS!H1265-COSS!H1297-COSS!H1305-COSS!H1402</f>
        <v>1333945.2228000001</v>
      </c>
      <c r="E645" s="24">
        <f ca="1">+COSS!I1419-COSS!I1265-COSS!I1297-COSS!I1305-COSS!I1402</f>
        <v>649454.48548059841</v>
      </c>
      <c r="F645" s="24">
        <f ca="1">+COSS!J1419-COSS!J1265-COSS!J1297-COSS!J1305-COSS!J1402</f>
        <v>31343.52305662755</v>
      </c>
      <c r="G645" s="24">
        <f ca="1">+COSS!K1419-COSS!K1265-COSS!K1297-COSS!K1305-COSS!K1402</f>
        <v>114026.20432644</v>
      </c>
      <c r="H645" s="24">
        <f ca="1">+COSS!L1419-COSS!L1265-COSS!L1297-COSS!L1305-COSS!L1402</f>
        <v>3522.162166895504</v>
      </c>
      <c r="I645" s="24">
        <f ca="1">+COSS!M1419-COSS!M1265-COSS!M1297-COSS!M1305-COSS!M1402</f>
        <v>438.66667033233915</v>
      </c>
      <c r="J645" s="24">
        <f ca="1">+COSS!O1419-COSS!O1265-COSS!O1297-COSS!O1305-COSS!O1402</f>
        <v>86148.579577110766</v>
      </c>
      <c r="K645" s="24">
        <f ca="1">+COSS!P1419-COSS!P1265-COSS!P1297-COSS!P1305-COSS!P1402</f>
        <v>16014.920463481176</v>
      </c>
      <c r="L645" s="24">
        <f ca="1">+COSS!Q1419-COSS!Q1265-COSS!Q1297-COSS!Q1305-COSS!Q1402</f>
        <v>9529.0684997263052</v>
      </c>
      <c r="M645" s="24">
        <f ca="1">+COSS!R1419-COSS!R1265-COSS!R1297-COSS!R1305-COSS!R1402</f>
        <v>0</v>
      </c>
      <c r="N645" s="24">
        <f ca="1">+COSS!T1419-COSS!T1265-COSS!T1297-COSS!T1305-COSS!T1402</f>
        <v>3008.1604771531879</v>
      </c>
      <c r="O645" s="24">
        <f ca="1">+COSS!U1419-COSS!U1265-COSS!U1297-COSS!U1305-COSS!U1402</f>
        <v>49245.304504160391</v>
      </c>
      <c r="P645" s="24">
        <f ca="1">+COSS!V1419-COSS!V1265-COSS!V1297-COSS!V1305-COSS!V1402</f>
        <v>343076.43097061623</v>
      </c>
      <c r="Q645" s="24">
        <f ca="1">+COSS!W1419-COSS!W1265-COSS!W1297-COSS!W1305-COSS!W1402</f>
        <v>0</v>
      </c>
      <c r="R645" s="24">
        <f ca="1">+COSS!Y1419-COSS!Y1265-COSS!Y1297-COSS!Y1305-COSS!Y1402</f>
        <v>25928.19851019714</v>
      </c>
      <c r="S645" s="24">
        <f ca="1">+COSS!Z1419-COSS!Z1265-COSS!Z1297-COSS!Z1305-COSS!Z1402</f>
        <v>432.22377358343152</v>
      </c>
      <c r="T645" s="24">
        <f ca="1">+COSS!AB1419-COSS!AB1265-COSS!AB1297-COSS!AB1305-COSS!AB1402</f>
        <v>346.23577691248693</v>
      </c>
      <c r="U645" s="24">
        <f ca="1">+COSS!AC1419-COSS!AC1265-COSS!AC1297-COSS!AC1305-COSS!AC1402</f>
        <v>1177.2756593262247</v>
      </c>
      <c r="V645" s="24">
        <f ca="1">+COSS!AD1419-COSS!AD1265-COSS!AD1297-COSS!AD1305-COSS!AD1402</f>
        <v>253.78288683920198</v>
      </c>
    </row>
    <row r="646" spans="1:22">
      <c r="B646" s="18" t="str">
        <f>$B$8</f>
        <v>DISTPRI</v>
      </c>
      <c r="D646" s="24">
        <f ca="1">+COSS!H1420-COSS!H1266-COSS!H1298-COSS!H1306-COSS!H1403</f>
        <v>0</v>
      </c>
      <c r="E646" s="24">
        <f ca="1">+COSS!I1420-COSS!I1266-COSS!I1298-COSS!I1306-COSS!I1403</f>
        <v>0</v>
      </c>
      <c r="F646" s="24">
        <f ca="1">+COSS!J1420-COSS!J1266-COSS!J1298-COSS!J1306-COSS!J1403</f>
        <v>0</v>
      </c>
      <c r="G646" s="24">
        <f ca="1">+COSS!K1420-COSS!K1266-COSS!K1298-COSS!K1306-COSS!K1403</f>
        <v>0</v>
      </c>
      <c r="H646" s="24">
        <f ca="1">+COSS!L1420-COSS!L1266-COSS!L1298-COSS!L1306-COSS!L1403</f>
        <v>0</v>
      </c>
      <c r="I646" s="24">
        <f ca="1">+COSS!M1420-COSS!M1266-COSS!M1298-COSS!M1306-COSS!M1403</f>
        <v>0</v>
      </c>
      <c r="J646" s="24">
        <f ca="1">+COSS!O1420-COSS!O1266-COSS!O1298-COSS!O1306-COSS!O1403</f>
        <v>0</v>
      </c>
      <c r="K646" s="24">
        <f ca="1">+COSS!P1420-COSS!P1266-COSS!P1298-COSS!P1306-COSS!P1403</f>
        <v>0</v>
      </c>
      <c r="L646" s="24">
        <f ca="1">+COSS!Q1420-COSS!Q1266-COSS!Q1298-COSS!Q1306-COSS!Q1403</f>
        <v>0</v>
      </c>
      <c r="M646" s="24">
        <f ca="1">+COSS!R1420-COSS!R1266-COSS!R1298-COSS!R1306-COSS!R1403</f>
        <v>0</v>
      </c>
      <c r="N646" s="24">
        <f ca="1">+COSS!T1420-COSS!T1266-COSS!T1298-COSS!T1306-COSS!T1403</f>
        <v>0</v>
      </c>
      <c r="O646" s="24">
        <f ca="1">+COSS!U1420-COSS!U1266-COSS!U1298-COSS!U1306-COSS!U1403</f>
        <v>0</v>
      </c>
      <c r="P646" s="24">
        <f ca="1">+COSS!V1420-COSS!V1266-COSS!V1298-COSS!V1306-COSS!V1403</f>
        <v>0</v>
      </c>
      <c r="Q646" s="24">
        <f ca="1">+COSS!W1420-COSS!W1266-COSS!W1298-COSS!W1306-COSS!W1403</f>
        <v>0</v>
      </c>
      <c r="R646" s="24">
        <f ca="1">+COSS!Y1420-COSS!Y1266-COSS!Y1298-COSS!Y1306-COSS!Y1403</f>
        <v>0</v>
      </c>
      <c r="S646" s="24">
        <f ca="1">+COSS!Z1420-COSS!Z1266-COSS!Z1298-COSS!Z1306-COSS!Z1403</f>
        <v>0</v>
      </c>
      <c r="T646" s="24">
        <f ca="1">+COSS!AB1420-COSS!AB1266-COSS!AB1298-COSS!AB1306-COSS!AB1403</f>
        <v>0</v>
      </c>
      <c r="U646" s="24">
        <f ca="1">+COSS!AC1420-COSS!AC1266-COSS!AC1298-COSS!AC1306-COSS!AC1403</f>
        <v>0</v>
      </c>
      <c r="V646" s="24">
        <f ca="1">+COSS!AD1420-COSS!AD1266-COSS!AD1298-COSS!AD1306-COSS!AD1403</f>
        <v>0</v>
      </c>
    </row>
    <row r="647" spans="1:22">
      <c r="B647" s="18" t="str">
        <f>$B$9</f>
        <v>DISTSEC</v>
      </c>
      <c r="D647" s="24">
        <f ca="1">+COSS!H1421-COSS!H1267-COSS!H1299-COSS!H1307-COSS!H1404</f>
        <v>0</v>
      </c>
      <c r="E647" s="24">
        <f ca="1">+COSS!I1421-COSS!I1267-COSS!I1299-COSS!I1307-COSS!I1404</f>
        <v>0</v>
      </c>
      <c r="F647" s="24">
        <f ca="1">+COSS!J1421-COSS!J1267-COSS!J1299-COSS!J1307-COSS!J1404</f>
        <v>0</v>
      </c>
      <c r="G647" s="24">
        <f ca="1">+COSS!K1421-COSS!K1267-COSS!K1299-COSS!K1307-COSS!K1404</f>
        <v>0</v>
      </c>
      <c r="H647" s="24">
        <f ca="1">+COSS!L1421-COSS!L1267-COSS!L1299-COSS!L1307-COSS!L1404</f>
        <v>0</v>
      </c>
      <c r="I647" s="24">
        <f ca="1">+COSS!M1421-COSS!M1267-COSS!M1299-COSS!M1307-COSS!M1404</f>
        <v>0</v>
      </c>
      <c r="J647" s="24">
        <f ca="1">+COSS!O1421-COSS!O1267-COSS!O1299-COSS!O1307-COSS!O1404</f>
        <v>0</v>
      </c>
      <c r="K647" s="24">
        <f ca="1">+COSS!P1421-COSS!P1267-COSS!P1299-COSS!P1307-COSS!P1404</f>
        <v>0</v>
      </c>
      <c r="L647" s="24">
        <f ca="1">+COSS!Q1421-COSS!Q1267-COSS!Q1299-COSS!Q1307-COSS!Q1404</f>
        <v>0</v>
      </c>
      <c r="M647" s="24">
        <f ca="1">+COSS!R1421-COSS!R1267-COSS!R1299-COSS!R1307-COSS!R1404</f>
        <v>0</v>
      </c>
      <c r="N647" s="24">
        <f ca="1">+COSS!T1421-COSS!T1267-COSS!T1299-COSS!T1307-COSS!T1404</f>
        <v>0</v>
      </c>
      <c r="O647" s="24">
        <f ca="1">+COSS!U1421-COSS!U1267-COSS!U1299-COSS!U1307-COSS!U1404</f>
        <v>0</v>
      </c>
      <c r="P647" s="24">
        <f ca="1">+COSS!V1421-COSS!V1267-COSS!V1299-COSS!V1307-COSS!V1404</f>
        <v>0</v>
      </c>
      <c r="Q647" s="24">
        <f ca="1">+COSS!W1421-COSS!W1267-COSS!W1299-COSS!W1307-COSS!W1404</f>
        <v>0</v>
      </c>
      <c r="R647" s="24">
        <f ca="1">+COSS!Y1421-COSS!Y1267-COSS!Y1299-COSS!Y1307-COSS!Y1404</f>
        <v>0</v>
      </c>
      <c r="S647" s="24">
        <f ca="1">+COSS!Z1421-COSS!Z1267-COSS!Z1299-COSS!Z1307-COSS!Z1404</f>
        <v>0</v>
      </c>
      <c r="T647" s="24">
        <f ca="1">+COSS!AB1421-COSS!AB1267-COSS!AB1299-COSS!AB1307-COSS!AB1404</f>
        <v>0</v>
      </c>
      <c r="U647" s="24">
        <f ca="1">+COSS!AC1421-COSS!AC1267-COSS!AC1299-COSS!AC1307-COSS!AC1404</f>
        <v>0</v>
      </c>
      <c r="V647" s="24">
        <f ca="1">+COSS!AD1421-COSS!AD1267-COSS!AD1299-COSS!AD1307-COSS!AD1404</f>
        <v>0</v>
      </c>
    </row>
    <row r="648" spans="1:22">
      <c r="B648" s="18" t="str">
        <f>$B$10</f>
        <v>ENERGY</v>
      </c>
      <c r="D648" s="24">
        <f ca="1">+COSS!H1422-COSS!H1268-COSS!H1300-COSS!H1308-COSS!H1405</f>
        <v>0</v>
      </c>
      <c r="E648" s="24">
        <f ca="1">+COSS!I1422-COSS!I1268-COSS!I1300-COSS!I1308-COSS!I1405</f>
        <v>0</v>
      </c>
      <c r="F648" s="24">
        <f ca="1">+COSS!J1422-COSS!J1268-COSS!J1300-COSS!J1308-COSS!J1405</f>
        <v>0</v>
      </c>
      <c r="G648" s="24">
        <f ca="1">+COSS!K1422-COSS!K1268-COSS!K1300-COSS!K1308-COSS!K1405</f>
        <v>0</v>
      </c>
      <c r="H648" s="24">
        <f ca="1">+COSS!L1422-COSS!L1268-COSS!L1300-COSS!L1308-COSS!L1405</f>
        <v>0</v>
      </c>
      <c r="I648" s="24">
        <f ca="1">+COSS!M1422-COSS!M1268-COSS!M1300-COSS!M1308-COSS!M1405</f>
        <v>0</v>
      </c>
      <c r="J648" s="24">
        <f ca="1">+COSS!O1422-COSS!O1268-COSS!O1300-COSS!O1308-COSS!O1405</f>
        <v>0</v>
      </c>
      <c r="K648" s="24">
        <f ca="1">+COSS!P1422-COSS!P1268-COSS!P1300-COSS!P1308-COSS!P1405</f>
        <v>0</v>
      </c>
      <c r="L648" s="24">
        <f ca="1">+COSS!Q1422-COSS!Q1268-COSS!Q1300-COSS!Q1308-COSS!Q1405</f>
        <v>0</v>
      </c>
      <c r="M648" s="24">
        <f ca="1">+COSS!R1422-COSS!R1268-COSS!R1300-COSS!R1308-COSS!R1405</f>
        <v>0</v>
      </c>
      <c r="N648" s="24">
        <f ca="1">+COSS!T1422-COSS!T1268-COSS!T1300-COSS!T1308-COSS!T1405</f>
        <v>0</v>
      </c>
      <c r="O648" s="24">
        <f ca="1">+COSS!U1422-COSS!U1268-COSS!U1300-COSS!U1308-COSS!U1405</f>
        <v>0</v>
      </c>
      <c r="P648" s="24">
        <f ca="1">+COSS!V1422-COSS!V1268-COSS!V1300-COSS!V1308-COSS!V1405</f>
        <v>0</v>
      </c>
      <c r="Q648" s="24">
        <f ca="1">+COSS!W1422-COSS!W1268-COSS!W1300-COSS!W1308-COSS!W1405</f>
        <v>0</v>
      </c>
      <c r="R648" s="24">
        <f ca="1">+COSS!Y1422-COSS!Y1268-COSS!Y1300-COSS!Y1308-COSS!Y1405</f>
        <v>0</v>
      </c>
      <c r="S648" s="24">
        <f ca="1">+COSS!Z1422-COSS!Z1268-COSS!Z1300-COSS!Z1308-COSS!Z1405</f>
        <v>0</v>
      </c>
      <c r="T648" s="24">
        <f ca="1">+COSS!AB1422-COSS!AB1268-COSS!AB1300-COSS!AB1308-COSS!AB1405</f>
        <v>0</v>
      </c>
      <c r="U648" s="24">
        <f ca="1">+COSS!AC1422-COSS!AC1268-COSS!AC1300-COSS!AC1308-COSS!AC1405</f>
        <v>0</v>
      </c>
      <c r="V648" s="24">
        <f ca="1">+COSS!AD1422-COSS!AD1268-COSS!AD1300-COSS!AD1308-COSS!AD1405</f>
        <v>0</v>
      </c>
    </row>
    <row r="649" spans="1:22">
      <c r="B649" s="18" t="str">
        <f>$B$11</f>
        <v>CUSTOMER</v>
      </c>
      <c r="D649" s="24">
        <f ca="1">+COSS!H1423-COSS!H1269-COSS!H1301-COSS!H1309-COSS!H1406</f>
        <v>0</v>
      </c>
      <c r="E649" s="24">
        <f ca="1">+COSS!I1423-COSS!I1269-COSS!I1301-COSS!I1309-COSS!I1406</f>
        <v>0</v>
      </c>
      <c r="F649" s="24">
        <f ca="1">+COSS!J1423-COSS!J1269-COSS!J1301-COSS!J1309-COSS!J1406</f>
        <v>0</v>
      </c>
      <c r="G649" s="24">
        <f ca="1">+COSS!K1423-COSS!K1269-COSS!K1301-COSS!K1309-COSS!K1406</f>
        <v>0</v>
      </c>
      <c r="H649" s="24">
        <f ca="1">+COSS!L1423-COSS!L1269-COSS!L1301-COSS!L1309-COSS!L1406</f>
        <v>0</v>
      </c>
      <c r="I649" s="24">
        <f ca="1">+COSS!M1423-COSS!M1269-COSS!M1301-COSS!M1309-COSS!M1406</f>
        <v>0</v>
      </c>
      <c r="J649" s="24">
        <f ca="1">+COSS!O1423-COSS!O1269-COSS!O1301-COSS!O1309-COSS!O1406</f>
        <v>0</v>
      </c>
      <c r="K649" s="24">
        <f ca="1">+COSS!P1423-COSS!P1269-COSS!P1301-COSS!P1309-COSS!P1406</f>
        <v>0</v>
      </c>
      <c r="L649" s="24">
        <f ca="1">+COSS!Q1423-COSS!Q1269-COSS!Q1301-COSS!Q1309-COSS!Q1406</f>
        <v>0</v>
      </c>
      <c r="M649" s="24">
        <f ca="1">+COSS!R1423-COSS!R1269-COSS!R1301-COSS!R1309-COSS!R1406</f>
        <v>0</v>
      </c>
      <c r="N649" s="24">
        <f ca="1">+COSS!T1423-COSS!T1269-COSS!T1301-COSS!T1309-COSS!T1406</f>
        <v>0</v>
      </c>
      <c r="O649" s="24">
        <f ca="1">+COSS!U1423-COSS!U1269-COSS!U1301-COSS!U1309-COSS!U1406</f>
        <v>0</v>
      </c>
      <c r="P649" s="24">
        <f ca="1">+COSS!V1423-COSS!V1269-COSS!V1301-COSS!V1309-COSS!V1406</f>
        <v>0</v>
      </c>
      <c r="Q649" s="24">
        <f ca="1">+COSS!W1423-COSS!W1269-COSS!W1301-COSS!W1309-COSS!W1406</f>
        <v>0</v>
      </c>
      <c r="R649" s="24">
        <f ca="1">+COSS!Y1423-COSS!Y1269-COSS!Y1301-COSS!Y1309-COSS!Y1406</f>
        <v>0</v>
      </c>
      <c r="S649" s="24">
        <f ca="1">+COSS!Z1423-COSS!Z1269-COSS!Z1301-COSS!Z1309-COSS!Z1406</f>
        <v>0</v>
      </c>
      <c r="T649" s="24">
        <f ca="1">+COSS!AB1423-COSS!AB1269-COSS!AB1301-COSS!AB1309-COSS!AB1406</f>
        <v>0</v>
      </c>
      <c r="U649" s="24">
        <f ca="1">+COSS!AC1423-COSS!AC1269-COSS!AC1301-COSS!AC1309-COSS!AC1406</f>
        <v>0</v>
      </c>
      <c r="V649" s="24">
        <f ca="1">+COSS!AD1423-COSS!AD1269-COSS!AD1301-COSS!AD1309-COSS!AD1406</f>
        <v>0</v>
      </c>
    </row>
    <row r="650" spans="1:22">
      <c r="B650" s="18" t="str">
        <f>$B$12</f>
        <v>TOTAL</v>
      </c>
      <c r="D650" s="24">
        <f ca="1">+COSS!H1424-COSS!H1270-COSS!H1302-COSS!H1310-COSS!H1407</f>
        <v>7398475.9999999972</v>
      </c>
      <c r="E650" s="24">
        <f ca="1">+COSS!I1424-COSS!I1270-COSS!I1302-COSS!I1310-COSS!I1407</f>
        <v>3636739.1914316835</v>
      </c>
      <c r="F650" s="24">
        <f ca="1">+COSS!J1424-COSS!J1270-COSS!J1302-COSS!J1310-COSS!J1407</f>
        <v>179015.68030913503</v>
      </c>
      <c r="G650" s="24">
        <f ca="1">+COSS!K1424-COSS!K1270-COSS!K1302-COSS!K1310-COSS!K1407</f>
        <v>654940.85313508019</v>
      </c>
      <c r="H650" s="24">
        <f ca="1">+COSS!L1424-COSS!L1270-COSS!L1302-COSS!L1310-COSS!L1407</f>
        <v>20548.234849245488</v>
      </c>
      <c r="I650" s="24">
        <f ca="1">+COSS!M1424-COSS!M1270-COSS!M1302-COSS!M1310-COSS!M1407</f>
        <v>2035.3172859041833</v>
      </c>
      <c r="J650" s="24">
        <f ca="1">+COSS!O1424-COSS!O1270-COSS!O1302-COSS!O1310-COSS!O1407</f>
        <v>497327.85776715993</v>
      </c>
      <c r="K650" s="24">
        <f ca="1">+COSS!P1424-COSS!P1270-COSS!P1302-COSS!P1310-COSS!P1407</f>
        <v>92629.599266062229</v>
      </c>
      <c r="L650" s="24">
        <f ca="1">+COSS!Q1424-COSS!Q1270-COSS!Q1302-COSS!Q1310-COSS!Q1407</f>
        <v>44149.815285256598</v>
      </c>
      <c r="M650" s="24">
        <f ca="1">+COSS!R1424-COSS!R1270-COSS!R1302-COSS!R1310-COSS!R1407</f>
        <v>1556.8562835638195</v>
      </c>
      <c r="N650" s="24">
        <f ca="1">+COSS!T1424-COSS!T1270-COSS!T1302-COSS!T1310-COSS!T1407</f>
        <v>17371.705833757635</v>
      </c>
      <c r="O650" s="24">
        <f ca="1">+COSS!U1424-COSS!U1270-COSS!U1302-COSS!U1310-COSS!U1407</f>
        <v>284302.27697766322</v>
      </c>
      <c r="P650" s="24">
        <f ca="1">+COSS!V1424-COSS!V1270-COSS!V1302-COSS!V1310-COSS!V1407</f>
        <v>1585359.1352282893</v>
      </c>
      <c r="Q650" s="24">
        <f ca="1">+COSS!W1424-COSS!W1270-COSS!W1302-COSS!W1310-COSS!W1407</f>
        <v>224335.66646752201</v>
      </c>
      <c r="R650" s="24">
        <f ca="1">+COSS!Y1424-COSS!Y1270-COSS!Y1302-COSS!Y1310-COSS!Y1407</f>
        <v>152200.70238286894</v>
      </c>
      <c r="S650" s="24">
        <f ca="1">+COSS!Z1424-COSS!Z1270-COSS!Z1302-COSS!Z1310-COSS!Z1407</f>
        <v>2547.2399463371444</v>
      </c>
      <c r="T650" s="24">
        <f ca="1">+COSS!AB1424-COSS!AB1270-COSS!AB1302-COSS!AB1310-COSS!AB1407</f>
        <v>1984.8090043061088</v>
      </c>
      <c r="U650" s="24">
        <f ca="1">+COSS!AC1424-COSS!AC1270-COSS!AC1302-COSS!AC1310-COSS!AC1407</f>
        <v>1177.2756593262247</v>
      </c>
      <c r="V650" s="24">
        <f ca="1">+COSS!AD1424-COSS!AD1270-COSS!AD1302-COSS!AD1310-COSS!AD1407</f>
        <v>253.78288683920198</v>
      </c>
    </row>
    <row r="651" spans="1:22">
      <c r="A651" s="131" t="s">
        <v>228</v>
      </c>
      <c r="B651" s="18" t="str">
        <f>$B$5</f>
        <v>PRODUCTION</v>
      </c>
      <c r="D651" s="23">
        <f t="shared" ref="D651:D658" ca="1" si="470">SUM(E651:V651)</f>
        <v>1.531707879310643E-16</v>
      </c>
      <c r="E651" s="23">
        <f t="shared" ref="E651:E657" ca="1" si="471">E643/$D$650</f>
        <v>1.2588032651798544E-16</v>
      </c>
      <c r="F651" s="23">
        <f t="shared" ref="F651:V658" ca="1" si="472">F643/$D$650</f>
        <v>4.4254802291479258E-18</v>
      </c>
      <c r="G651" s="23">
        <f t="shared" ca="1" si="472"/>
        <v>1.573504081474818E-17</v>
      </c>
      <c r="H651" s="23">
        <f t="shared" ca="1" si="472"/>
        <v>0</v>
      </c>
      <c r="I651" s="23">
        <f t="shared" ca="1" si="472"/>
        <v>0</v>
      </c>
      <c r="J651" s="23">
        <f t="shared" ca="1" si="472"/>
        <v>0</v>
      </c>
      <c r="K651" s="23">
        <f t="shared" ca="1" si="472"/>
        <v>3.6879001909566044E-18</v>
      </c>
      <c r="L651" s="23">
        <f t="shared" ca="1" si="472"/>
        <v>0</v>
      </c>
      <c r="M651" s="23">
        <f t="shared" ca="1" si="472"/>
        <v>0</v>
      </c>
      <c r="N651" s="23">
        <f t="shared" ca="1" si="472"/>
        <v>-1.5366250795652519E-18</v>
      </c>
      <c r="O651" s="23">
        <f t="shared" ca="1" si="472"/>
        <v>8.8509604582958515E-18</v>
      </c>
      <c r="P651" s="23">
        <f t="shared" ca="1" si="472"/>
        <v>0</v>
      </c>
      <c r="Q651" s="23">
        <f t="shared" ca="1" si="472"/>
        <v>0</v>
      </c>
      <c r="R651" s="23">
        <f t="shared" ca="1" si="472"/>
        <v>-3.9337602036870451E-18</v>
      </c>
      <c r="S651" s="23">
        <f t="shared" ca="1" si="472"/>
        <v>0</v>
      </c>
      <c r="T651" s="23">
        <f t="shared" ca="1" si="472"/>
        <v>6.146500318261008E-20</v>
      </c>
      <c r="U651" s="23">
        <f t="shared" ca="1" si="472"/>
        <v>0</v>
      </c>
      <c r="V651" s="23">
        <f t="shared" ca="1" si="472"/>
        <v>0</v>
      </c>
    </row>
    <row r="652" spans="1:22">
      <c r="A652" s="18" t="str">
        <f t="shared" ref="A652:A658" si="473">A651</f>
        <v>EXP_OM_TRAN</v>
      </c>
      <c r="B652" s="18" t="str">
        <f>$B$6</f>
        <v>BULKTRAN</v>
      </c>
      <c r="D652" s="23">
        <f t="shared" ca="1" si="470"/>
        <v>0.81969999999999987</v>
      </c>
      <c r="E652" s="23">
        <f t="shared" ca="1" si="471"/>
        <v>0.40377027727752118</v>
      </c>
      <c r="F652" s="23">
        <f t="shared" ref="F652:T652" ca="1" si="474">F644/$D$650</f>
        <v>1.9959807567464918E-2</v>
      </c>
      <c r="G652" s="23">
        <f t="shared" ca="1" si="474"/>
        <v>7.3111631207378389E-2</v>
      </c>
      <c r="H652" s="23">
        <f t="shared" ca="1" si="474"/>
        <v>2.301294575038157E-3</v>
      </c>
      <c r="I652" s="23">
        <f t="shared" ca="1" si="474"/>
        <v>2.1580804149014504E-4</v>
      </c>
      <c r="J652" s="23">
        <f t="shared" ca="1" si="474"/>
        <v>5.5576213018741868E-2</v>
      </c>
      <c r="K652" s="23">
        <f t="shared" ca="1" si="474"/>
        <v>1.0355467639900586E-2</v>
      </c>
      <c r="L652" s="23">
        <f t="shared" ca="1" si="474"/>
        <v>4.6794430076586482E-3</v>
      </c>
      <c r="M652" s="23">
        <f t="shared" ca="1" si="474"/>
        <v>2.1042932133101726E-4</v>
      </c>
      <c r="N652" s="23">
        <f t="shared" ca="1" si="474"/>
        <v>1.941419470253665E-3</v>
      </c>
      <c r="O652" s="23">
        <f t="shared" ca="1" si="474"/>
        <v>3.177099884807396E-2</v>
      </c>
      <c r="P652" s="23">
        <f t="shared" ca="1" si="474"/>
        <v>0.16791062162770715</v>
      </c>
      <c r="Q652" s="23">
        <f t="shared" ca="1" si="474"/>
        <v>3.0321875271004745E-2</v>
      </c>
      <c r="R652" s="23">
        <f t="shared" ca="1" si="474"/>
        <v>1.7067366829691927E-2</v>
      </c>
      <c r="S652" s="23">
        <f t="shared" ca="1" si="474"/>
        <v>2.8587187047085299E-4</v>
      </c>
      <c r="T652" s="23">
        <f t="shared" ca="1" si="474"/>
        <v>2.2147442627287354E-4</v>
      </c>
      <c r="U652" s="23">
        <f t="shared" ca="1" si="472"/>
        <v>0</v>
      </c>
      <c r="V652" s="23">
        <f t="shared" ca="1" si="472"/>
        <v>0</v>
      </c>
    </row>
    <row r="653" spans="1:22">
      <c r="A653" s="18" t="str">
        <f t="shared" si="473"/>
        <v>EXP_OM_TRAN</v>
      </c>
      <c r="B653" s="18" t="str">
        <f>$B$7</f>
        <v>SUBTRAN</v>
      </c>
      <c r="D653" s="23">
        <f t="shared" ca="1" si="470"/>
        <v>0.18030000000000015</v>
      </c>
      <c r="E653" s="23">
        <f t="shared" ca="1" si="471"/>
        <v>8.7782198047354432E-2</v>
      </c>
      <c r="F653" s="23">
        <f t="shared" ca="1" si="472"/>
        <v>4.2364837105138354E-3</v>
      </c>
      <c r="G653" s="23">
        <f t="shared" ca="1" si="472"/>
        <v>1.5412120594354843E-2</v>
      </c>
      <c r="H653" s="23">
        <f t="shared" ca="1" si="472"/>
        <v>4.7606590423426463E-4</v>
      </c>
      <c r="I653" s="23">
        <f t="shared" ca="1" si="472"/>
        <v>5.9291490616762066E-5</v>
      </c>
      <c r="J653" s="23">
        <f t="shared" ca="1" si="472"/>
        <v>1.164409799762962E-2</v>
      </c>
      <c r="K653" s="23">
        <f t="shared" ca="1" si="472"/>
        <v>2.1646242365969941E-3</v>
      </c>
      <c r="L653" s="23">
        <f t="shared" ca="1" si="472"/>
        <v>1.2879772131079844E-3</v>
      </c>
      <c r="M653" s="23">
        <f t="shared" ca="1" si="472"/>
        <v>0</v>
      </c>
      <c r="N653" s="23">
        <f t="shared" ca="1" si="472"/>
        <v>4.0659190854348777E-4</v>
      </c>
      <c r="O653" s="23">
        <f t="shared" ca="1" si="472"/>
        <v>6.6561416843361268E-3</v>
      </c>
      <c r="P653" s="23">
        <f t="shared" ca="1" si="472"/>
        <v>4.6371229827685642E-2</v>
      </c>
      <c r="Q653" s="23">
        <f t="shared" ca="1" si="472"/>
        <v>0</v>
      </c>
      <c r="R653" s="23">
        <f t="shared" ca="1" si="472"/>
        <v>3.5045323537167858E-3</v>
      </c>
      <c r="S653" s="23">
        <f t="shared" ca="1" si="472"/>
        <v>5.8420649547748982E-5</v>
      </c>
      <c r="T653" s="23">
        <f t="shared" ca="1" si="472"/>
        <v>4.6798256412873012E-5</v>
      </c>
      <c r="U653" s="23">
        <f t="shared" ca="1" si="472"/>
        <v>1.5912407627276552E-4</v>
      </c>
      <c r="V653" s="23">
        <f t="shared" ca="1" si="472"/>
        <v>3.4302049075945108E-5</v>
      </c>
    </row>
    <row r="654" spans="1:22">
      <c r="A654" s="18" t="str">
        <f t="shared" si="473"/>
        <v>EXP_OM_TRAN</v>
      </c>
      <c r="B654" s="18" t="str">
        <f>$B$8</f>
        <v>DISTPRI</v>
      </c>
      <c r="D654" s="23">
        <f t="shared" ca="1" si="470"/>
        <v>0</v>
      </c>
      <c r="E654" s="23">
        <f t="shared" ca="1" si="471"/>
        <v>0</v>
      </c>
      <c r="F654" s="23">
        <f t="shared" ca="1" si="472"/>
        <v>0</v>
      </c>
      <c r="G654" s="23">
        <f t="shared" ca="1" si="472"/>
        <v>0</v>
      </c>
      <c r="H654" s="23">
        <f t="shared" ca="1" si="472"/>
        <v>0</v>
      </c>
      <c r="I654" s="23">
        <f t="shared" ca="1" si="472"/>
        <v>0</v>
      </c>
      <c r="J654" s="23">
        <f t="shared" ca="1" si="472"/>
        <v>0</v>
      </c>
      <c r="K654" s="23">
        <f t="shared" ca="1" si="472"/>
        <v>0</v>
      </c>
      <c r="L654" s="23">
        <f t="shared" ca="1" si="472"/>
        <v>0</v>
      </c>
      <c r="M654" s="23">
        <f t="shared" ca="1" si="472"/>
        <v>0</v>
      </c>
      <c r="N654" s="23">
        <f t="shared" ca="1" si="472"/>
        <v>0</v>
      </c>
      <c r="O654" s="23">
        <f t="shared" ca="1" si="472"/>
        <v>0</v>
      </c>
      <c r="P654" s="23">
        <f t="shared" ca="1" si="472"/>
        <v>0</v>
      </c>
      <c r="Q654" s="23">
        <f t="shared" ca="1" si="472"/>
        <v>0</v>
      </c>
      <c r="R654" s="23">
        <f t="shared" ca="1" si="472"/>
        <v>0</v>
      </c>
      <c r="S654" s="23">
        <f t="shared" ca="1" si="472"/>
        <v>0</v>
      </c>
      <c r="T654" s="23">
        <f t="shared" ca="1" si="472"/>
        <v>0</v>
      </c>
      <c r="U654" s="23">
        <f t="shared" ca="1" si="472"/>
        <v>0</v>
      </c>
      <c r="V654" s="23">
        <f t="shared" ca="1" si="472"/>
        <v>0</v>
      </c>
    </row>
    <row r="655" spans="1:22">
      <c r="A655" s="18" t="str">
        <f t="shared" si="473"/>
        <v>EXP_OM_TRAN</v>
      </c>
      <c r="B655" s="18" t="str">
        <f>$B$9</f>
        <v>DISTSEC</v>
      </c>
      <c r="D655" s="23">
        <f t="shared" ca="1" si="470"/>
        <v>0</v>
      </c>
      <c r="E655" s="23">
        <f t="shared" ca="1" si="471"/>
        <v>0</v>
      </c>
      <c r="F655" s="23">
        <f t="shared" ca="1" si="472"/>
        <v>0</v>
      </c>
      <c r="G655" s="23">
        <f t="shared" ca="1" si="472"/>
        <v>0</v>
      </c>
      <c r="H655" s="23">
        <f t="shared" ca="1" si="472"/>
        <v>0</v>
      </c>
      <c r="I655" s="23">
        <f t="shared" ca="1" si="472"/>
        <v>0</v>
      </c>
      <c r="J655" s="23">
        <f t="shared" ca="1" si="472"/>
        <v>0</v>
      </c>
      <c r="K655" s="23">
        <f t="shared" ca="1" si="472"/>
        <v>0</v>
      </c>
      <c r="L655" s="23">
        <f t="shared" ca="1" si="472"/>
        <v>0</v>
      </c>
      <c r="M655" s="23">
        <f t="shared" ca="1" si="472"/>
        <v>0</v>
      </c>
      <c r="N655" s="23">
        <f t="shared" ca="1" si="472"/>
        <v>0</v>
      </c>
      <c r="O655" s="23">
        <f t="shared" ca="1" si="472"/>
        <v>0</v>
      </c>
      <c r="P655" s="23">
        <f t="shared" ca="1" si="472"/>
        <v>0</v>
      </c>
      <c r="Q655" s="23">
        <f t="shared" ca="1" si="472"/>
        <v>0</v>
      </c>
      <c r="R655" s="23">
        <f t="shared" ca="1" si="472"/>
        <v>0</v>
      </c>
      <c r="S655" s="23">
        <f t="shared" ca="1" si="472"/>
        <v>0</v>
      </c>
      <c r="T655" s="23">
        <f t="shared" ca="1" si="472"/>
        <v>0</v>
      </c>
      <c r="U655" s="23">
        <f t="shared" ca="1" si="472"/>
        <v>0</v>
      </c>
      <c r="V655" s="23">
        <f t="shared" ca="1" si="472"/>
        <v>0</v>
      </c>
    </row>
    <row r="656" spans="1:22">
      <c r="A656" s="18" t="str">
        <f t="shared" si="473"/>
        <v>EXP_OM_TRAN</v>
      </c>
      <c r="B656" s="18" t="str">
        <f>$B$10</f>
        <v>ENERGY</v>
      </c>
      <c r="D656" s="23">
        <f t="shared" ca="1" si="470"/>
        <v>0</v>
      </c>
      <c r="E656" s="23">
        <f t="shared" ca="1" si="471"/>
        <v>0</v>
      </c>
      <c r="F656" s="23">
        <f t="shared" ca="1" si="472"/>
        <v>0</v>
      </c>
      <c r="G656" s="23">
        <f t="shared" ca="1" si="472"/>
        <v>0</v>
      </c>
      <c r="H656" s="23">
        <f t="shared" ca="1" si="472"/>
        <v>0</v>
      </c>
      <c r="I656" s="23">
        <f t="shared" ca="1" si="472"/>
        <v>0</v>
      </c>
      <c r="J656" s="23">
        <f t="shared" ca="1" si="472"/>
        <v>0</v>
      </c>
      <c r="K656" s="23">
        <f t="shared" ca="1" si="472"/>
        <v>0</v>
      </c>
      <c r="L656" s="23">
        <f t="shared" ca="1" si="472"/>
        <v>0</v>
      </c>
      <c r="M656" s="23">
        <f t="shared" ca="1" si="472"/>
        <v>0</v>
      </c>
      <c r="N656" s="23">
        <f t="shared" ca="1" si="472"/>
        <v>0</v>
      </c>
      <c r="O656" s="23">
        <f t="shared" ca="1" si="472"/>
        <v>0</v>
      </c>
      <c r="P656" s="23">
        <f t="shared" ca="1" si="472"/>
        <v>0</v>
      </c>
      <c r="Q656" s="23">
        <f t="shared" ca="1" si="472"/>
        <v>0</v>
      </c>
      <c r="R656" s="23">
        <f t="shared" ca="1" si="472"/>
        <v>0</v>
      </c>
      <c r="S656" s="23">
        <f t="shared" ca="1" si="472"/>
        <v>0</v>
      </c>
      <c r="T656" s="23">
        <f t="shared" ca="1" si="472"/>
        <v>0</v>
      </c>
      <c r="U656" s="23">
        <f t="shared" ca="1" si="472"/>
        <v>0</v>
      </c>
      <c r="V656" s="23">
        <f t="shared" ca="1" si="472"/>
        <v>0</v>
      </c>
    </row>
    <row r="657" spans="1:22">
      <c r="A657" s="18" t="str">
        <f t="shared" si="473"/>
        <v>EXP_OM_TRAN</v>
      </c>
      <c r="B657" s="18" t="str">
        <f>$B$11</f>
        <v>CUSTOMER</v>
      </c>
      <c r="D657" s="23">
        <f t="shared" ca="1" si="470"/>
        <v>0</v>
      </c>
      <c r="E657" s="23">
        <f t="shared" ca="1" si="471"/>
        <v>0</v>
      </c>
      <c r="F657" s="23">
        <f t="shared" ca="1" si="472"/>
        <v>0</v>
      </c>
      <c r="G657" s="23">
        <f t="shared" ca="1" si="472"/>
        <v>0</v>
      </c>
      <c r="H657" s="23">
        <f t="shared" ca="1" si="472"/>
        <v>0</v>
      </c>
      <c r="I657" s="23">
        <f t="shared" ca="1" si="472"/>
        <v>0</v>
      </c>
      <c r="J657" s="23">
        <f t="shared" ca="1" si="472"/>
        <v>0</v>
      </c>
      <c r="K657" s="23">
        <f t="shared" ca="1" si="472"/>
        <v>0</v>
      </c>
      <c r="L657" s="23">
        <f t="shared" ca="1" si="472"/>
        <v>0</v>
      </c>
      <c r="M657" s="23">
        <f t="shared" ca="1" si="472"/>
        <v>0</v>
      </c>
      <c r="N657" s="23">
        <f t="shared" ca="1" si="472"/>
        <v>0</v>
      </c>
      <c r="O657" s="23">
        <f t="shared" ca="1" si="472"/>
        <v>0</v>
      </c>
      <c r="P657" s="23">
        <f t="shared" ca="1" si="472"/>
        <v>0</v>
      </c>
      <c r="Q657" s="23">
        <f t="shared" ca="1" si="472"/>
        <v>0</v>
      </c>
      <c r="R657" s="23">
        <f t="shared" ca="1" si="472"/>
        <v>0</v>
      </c>
      <c r="S657" s="23">
        <f t="shared" ca="1" si="472"/>
        <v>0</v>
      </c>
      <c r="T657" s="23">
        <f t="shared" ca="1" si="472"/>
        <v>0</v>
      </c>
      <c r="U657" s="23">
        <f t="shared" ca="1" si="472"/>
        <v>0</v>
      </c>
      <c r="V657" s="23">
        <f t="shared" ca="1" si="472"/>
        <v>0</v>
      </c>
    </row>
    <row r="658" spans="1:22">
      <c r="A658" s="18" t="str">
        <f t="shared" si="473"/>
        <v>EXP_OM_TRAN</v>
      </c>
      <c r="B658" s="18" t="str">
        <f>$B$12</f>
        <v>TOTAL</v>
      </c>
      <c r="D658" s="23">
        <f t="shared" ca="1" si="470"/>
        <v>1.0000000000000002</v>
      </c>
      <c r="E658" s="23">
        <f ca="1">E650/$D$650</f>
        <v>0.49155247532487567</v>
      </c>
      <c r="F658" s="23">
        <f t="shared" ca="1" si="472"/>
        <v>2.4196291277978749E-2</v>
      </c>
      <c r="G658" s="23">
        <f t="shared" ca="1" si="472"/>
        <v>8.8523751801733275E-2</v>
      </c>
      <c r="H658" s="23">
        <f t="shared" ca="1" si="472"/>
        <v>2.7773604792724199E-3</v>
      </c>
      <c r="I658" s="23">
        <f t="shared" ca="1" si="472"/>
        <v>2.7509953210690742E-4</v>
      </c>
      <c r="J658" s="23">
        <f t="shared" ca="1" si="472"/>
        <v>6.7220311016371492E-2</v>
      </c>
      <c r="K658" s="23">
        <f t="shared" ca="1" si="472"/>
        <v>1.2520091876497573E-2</v>
      </c>
      <c r="L658" s="23">
        <f t="shared" ca="1" si="472"/>
        <v>5.96742022076663E-3</v>
      </c>
      <c r="M658" s="23">
        <f t="shared" ca="1" si="472"/>
        <v>2.1042932133101736E-4</v>
      </c>
      <c r="N658" s="23">
        <f t="shared" ca="1" si="472"/>
        <v>2.3480113787971526E-3</v>
      </c>
      <c r="O658" s="23">
        <f t="shared" ca="1" si="472"/>
        <v>3.8427140532410101E-2</v>
      </c>
      <c r="P658" s="23">
        <f t="shared" ca="1" si="472"/>
        <v>0.21428185145539297</v>
      </c>
      <c r="Q658" s="23">
        <f t="shared" ca="1" si="472"/>
        <v>3.0321875271004745E-2</v>
      </c>
      <c r="R658" s="23">
        <f t="shared" ca="1" si="472"/>
        <v>2.0571899183408716E-2</v>
      </c>
      <c r="S658" s="23">
        <f t="shared" ca="1" si="472"/>
        <v>3.4429252001860186E-4</v>
      </c>
      <c r="T658" s="23">
        <f t="shared" ca="1" si="472"/>
        <v>2.6827268268574632E-4</v>
      </c>
      <c r="U658" s="23">
        <f t="shared" ca="1" si="472"/>
        <v>1.5912407627276552E-4</v>
      </c>
      <c r="V658" s="23">
        <f t="shared" ca="1" si="472"/>
        <v>3.4302049075945108E-5</v>
      </c>
    </row>
    <row r="660" spans="1:22">
      <c r="A660" s="38" t="s">
        <v>128</v>
      </c>
      <c r="B660" s="18" t="str">
        <f>$B$5</f>
        <v>PRODUCTION</v>
      </c>
      <c r="D660" s="24">
        <f>D609+COSS!H1605+COSS!H1427</f>
        <v>0</v>
      </c>
      <c r="E660" s="24">
        <f>E609+COSS!I1605+COSS!I1427</f>
        <v>0</v>
      </c>
      <c r="F660" s="24">
        <f>F609+COSS!J1605+COSS!J1427</f>
        <v>0</v>
      </c>
      <c r="G660" s="24">
        <f>G609+COSS!K1605+COSS!K1427</f>
        <v>0</v>
      </c>
      <c r="H660" s="24">
        <f>H609+COSS!L1605+COSS!L1427</f>
        <v>0</v>
      </c>
      <c r="I660" s="24">
        <f>I609+COSS!M1605+COSS!M1427</f>
        <v>0</v>
      </c>
      <c r="J660" s="24">
        <f>J609+COSS!O1605+COSS!O1427</f>
        <v>0</v>
      </c>
      <c r="K660" s="24">
        <f>K609+COSS!P1605+COSS!P1427</f>
        <v>0</v>
      </c>
      <c r="L660" s="24">
        <f>L609+COSS!Q1605+COSS!Q1427</f>
        <v>0</v>
      </c>
      <c r="M660" s="24">
        <f>M609+COSS!R1605+COSS!R1427</f>
        <v>0</v>
      </c>
      <c r="N660" s="24">
        <f>N609+COSS!T1605+COSS!T1427</f>
        <v>0</v>
      </c>
      <c r="O660" s="24">
        <f>O609+COSS!U1605+COSS!U1427</f>
        <v>0</v>
      </c>
      <c r="P660" s="24">
        <f>P609+COSS!V1605+COSS!V1427</f>
        <v>0</v>
      </c>
      <c r="Q660" s="24">
        <f>Q609+COSS!W1605+COSS!W1427</f>
        <v>0</v>
      </c>
      <c r="R660" s="24">
        <f>R609+COSS!Y1605+COSS!Y1427</f>
        <v>0</v>
      </c>
      <c r="S660" s="24">
        <f>S609+COSS!Z1605+COSS!Z1427</f>
        <v>0</v>
      </c>
      <c r="T660" s="24">
        <f>T609+COSS!AB1605+COSS!AB1427</f>
        <v>0</v>
      </c>
      <c r="U660" s="24">
        <f>U609+COSS!AC1605+COSS!AC1427</f>
        <v>0</v>
      </c>
      <c r="V660" s="24">
        <f>V609+COSS!AD1605+COSS!AD1427</f>
        <v>0</v>
      </c>
    </row>
    <row r="661" spans="1:22">
      <c r="B661" s="18" t="str">
        <f>$B$6</f>
        <v>BULKTRAN</v>
      </c>
      <c r="D661" s="24">
        <f>D610+COSS!H1606+COSS!H1428</f>
        <v>0</v>
      </c>
      <c r="E661" s="24">
        <f>E610+COSS!I1606+COSS!I1428</f>
        <v>0</v>
      </c>
      <c r="F661" s="24">
        <f>F610+COSS!J1606+COSS!J1428</f>
        <v>0</v>
      </c>
      <c r="G661" s="24">
        <f>G610+COSS!K1606+COSS!K1428</f>
        <v>0</v>
      </c>
      <c r="H661" s="24">
        <f>H610+COSS!L1606+COSS!L1428</f>
        <v>0</v>
      </c>
      <c r="I661" s="24">
        <f>I610+COSS!M1606+COSS!M1428</f>
        <v>0</v>
      </c>
      <c r="J661" s="24">
        <f>J610+COSS!O1606+COSS!O1428</f>
        <v>0</v>
      </c>
      <c r="K661" s="24">
        <f>K610+COSS!P1606+COSS!P1428</f>
        <v>0</v>
      </c>
      <c r="L661" s="24">
        <f>L610+COSS!Q1606+COSS!Q1428</f>
        <v>0</v>
      </c>
      <c r="M661" s="24">
        <f>M610+COSS!R1606+COSS!R1428</f>
        <v>0</v>
      </c>
      <c r="N661" s="24">
        <f>N610+COSS!T1606+COSS!T1428</f>
        <v>0</v>
      </c>
      <c r="O661" s="24">
        <f>O610+COSS!U1606+COSS!U1428</f>
        <v>0</v>
      </c>
      <c r="P661" s="24">
        <f>P610+COSS!V1606+COSS!V1428</f>
        <v>0</v>
      </c>
      <c r="Q661" s="24">
        <f>Q610+COSS!W1606+COSS!W1428</f>
        <v>0</v>
      </c>
      <c r="R661" s="24">
        <f>R610+COSS!Y1606+COSS!Y1428</f>
        <v>0</v>
      </c>
      <c r="S661" s="24">
        <f>S610+COSS!Z1606+COSS!Z1428</f>
        <v>0</v>
      </c>
      <c r="T661" s="24">
        <f>T610+COSS!AB1606+COSS!AB1428</f>
        <v>0</v>
      </c>
      <c r="U661" s="24">
        <f>U610+COSS!AC1606+COSS!AC1428</f>
        <v>0</v>
      </c>
      <c r="V661" s="24">
        <f>V610+COSS!AD1606+COSS!AD1428</f>
        <v>0</v>
      </c>
    </row>
    <row r="662" spans="1:22">
      <c r="B662" s="18" t="str">
        <f>$B$7</f>
        <v>SUBTRAN</v>
      </c>
      <c r="D662" s="24">
        <f>D611+COSS!H1607+COSS!H1429</f>
        <v>0</v>
      </c>
      <c r="E662" s="24">
        <f>E611+COSS!I1607+COSS!I1429</f>
        <v>0</v>
      </c>
      <c r="F662" s="24">
        <f>F611+COSS!J1607+COSS!J1429</f>
        <v>0</v>
      </c>
      <c r="G662" s="24">
        <f>G611+COSS!K1607+COSS!K1429</f>
        <v>0</v>
      </c>
      <c r="H662" s="24">
        <f>H611+COSS!L1607+COSS!L1429</f>
        <v>0</v>
      </c>
      <c r="I662" s="24">
        <f>I611+COSS!M1607+COSS!M1429</f>
        <v>0</v>
      </c>
      <c r="J662" s="24">
        <f>J611+COSS!O1607+COSS!O1429</f>
        <v>0</v>
      </c>
      <c r="K662" s="24">
        <f>K611+COSS!P1607+COSS!P1429</f>
        <v>0</v>
      </c>
      <c r="L662" s="24">
        <f>L611+COSS!Q1607+COSS!Q1429</f>
        <v>0</v>
      </c>
      <c r="M662" s="24">
        <f>M611+COSS!R1607+COSS!R1429</f>
        <v>0</v>
      </c>
      <c r="N662" s="24">
        <f>N611+COSS!T1607+COSS!T1429</f>
        <v>0</v>
      </c>
      <c r="O662" s="24">
        <f>O611+COSS!U1607+COSS!U1429</f>
        <v>0</v>
      </c>
      <c r="P662" s="24">
        <f>P611+COSS!V1607+COSS!V1429</f>
        <v>0</v>
      </c>
      <c r="Q662" s="24">
        <f>Q611+COSS!W1607+COSS!W1429</f>
        <v>0</v>
      </c>
      <c r="R662" s="24">
        <f>R611+COSS!Y1607+COSS!Y1429</f>
        <v>0</v>
      </c>
      <c r="S662" s="24">
        <f>S611+COSS!Z1607+COSS!Z1429</f>
        <v>0</v>
      </c>
      <c r="T662" s="24">
        <f>T611+COSS!AB1607+COSS!AB1429</f>
        <v>0</v>
      </c>
      <c r="U662" s="24">
        <f>U611+COSS!AC1607+COSS!AC1429</f>
        <v>0</v>
      </c>
      <c r="V662" s="24">
        <f>V611+COSS!AD1607+COSS!AD1429</f>
        <v>0</v>
      </c>
    </row>
    <row r="663" spans="1:22">
      <c r="B663" s="18" t="str">
        <f>$B$8</f>
        <v>DISTPRI</v>
      </c>
      <c r="D663" s="24">
        <f>D612+COSS!H1608+COSS!H1430</f>
        <v>33166580.687483311</v>
      </c>
      <c r="E663" s="24">
        <f>E612+COSS!I1608+COSS!I1430</f>
        <v>22166640.445602525</v>
      </c>
      <c r="F663" s="24">
        <f>F612+COSS!J1608+COSS!J1430</f>
        <v>1044877.5637720157</v>
      </c>
      <c r="G663" s="24">
        <f>G612+COSS!K1608+COSS!K1430</f>
        <v>3794014.5617045164</v>
      </c>
      <c r="H663" s="24">
        <f>H612+COSS!L1608+COSS!L1430</f>
        <v>117254.79185932962</v>
      </c>
      <c r="I663" s="24">
        <f>I612+COSS!M1608+COSS!M1430</f>
        <v>0</v>
      </c>
      <c r="J663" s="24">
        <f>J612+COSS!O1608+COSS!O1430</f>
        <v>2844847.7842342905</v>
      </c>
      <c r="K663" s="24">
        <f>K612+COSS!P1608+COSS!P1430</f>
        <v>529853.09125487274</v>
      </c>
      <c r="L663" s="24">
        <f>L612+COSS!Q1608+COSS!Q1430</f>
        <v>0</v>
      </c>
      <c r="M663" s="24">
        <f>M612+COSS!R1608+COSS!R1430</f>
        <v>0</v>
      </c>
      <c r="N663" s="24">
        <f>N612+COSS!T1608+COSS!T1430</f>
        <v>101417.07036153012</v>
      </c>
      <c r="O663" s="24">
        <f>O612+COSS!U1608+COSS!U1430</f>
        <v>1635627.8537091513</v>
      </c>
      <c r="P663" s="24">
        <f>P612+COSS!V1608+COSS!V1430</f>
        <v>0</v>
      </c>
      <c r="Q663" s="24">
        <f>Q612+COSS!W1608+COSS!W1430</f>
        <v>0</v>
      </c>
      <c r="R663" s="24">
        <f>R612+COSS!Y1608+COSS!Y1430</f>
        <v>857852.34367623937</v>
      </c>
      <c r="S663" s="24">
        <f>S612+COSS!Z1608+COSS!Z1430</f>
        <v>14312.33516642285</v>
      </c>
      <c r="T663" s="24">
        <f>T612+COSS!AB1608+COSS!AB1430</f>
        <v>11595.389628354253</v>
      </c>
      <c r="U663" s="24">
        <f>U612+COSS!AC1608+COSS!AC1430</f>
        <v>39724.193924204148</v>
      </c>
      <c r="V663" s="24">
        <f>V612+COSS!AD1608+COSS!AD1430</f>
        <v>8563.2625898462284</v>
      </c>
    </row>
    <row r="664" spans="1:22">
      <c r="B664" s="18" t="str">
        <f>$B$9</f>
        <v>DISTSEC</v>
      </c>
      <c r="D664" s="24">
        <f>D613+COSS!H1609+COSS!H1431</f>
        <v>13688255.785468355</v>
      </c>
      <c r="E664" s="24">
        <f>E613+COSS!I1609+COSS!I1431</f>
        <v>10234728.720718767</v>
      </c>
      <c r="F664" s="24">
        <f>F613+COSS!J1609+COSS!J1431</f>
        <v>493419.53352979332</v>
      </c>
      <c r="G664" s="24">
        <f>G613+COSS!K1609+COSS!K1431</f>
        <v>1488852.3590467437</v>
      </c>
      <c r="H664" s="24">
        <f>H613+COSS!L1609+COSS!L1431</f>
        <v>0</v>
      </c>
      <c r="I664" s="24">
        <f>I613+COSS!M1609+COSS!M1431</f>
        <v>0</v>
      </c>
      <c r="J664" s="24">
        <f>J613+COSS!O1609+COSS!O1431</f>
        <v>948702.51815236837</v>
      </c>
      <c r="K664" s="24">
        <f>K613+COSS!P1609+COSS!P1431</f>
        <v>0</v>
      </c>
      <c r="L664" s="24">
        <f>L613+COSS!Q1609+COSS!Q1431</f>
        <v>0</v>
      </c>
      <c r="M664" s="24">
        <f>M613+COSS!R1609+COSS!R1431</f>
        <v>0</v>
      </c>
      <c r="N664" s="24">
        <f>N613+COSS!T1609+COSS!T1431</f>
        <v>25650.92583969394</v>
      </c>
      <c r="O664" s="24">
        <f>O613+COSS!U1609+COSS!U1431</f>
        <v>0</v>
      </c>
      <c r="P664" s="24">
        <f>P613+COSS!V1609+COSS!V1431</f>
        <v>0</v>
      </c>
      <c r="Q664" s="24">
        <f>Q613+COSS!W1609+COSS!W1431</f>
        <v>0</v>
      </c>
      <c r="R664" s="24">
        <f>R613+COSS!Y1609+COSS!Y1431</f>
        <v>349923.31972167606</v>
      </c>
      <c r="S664" s="24">
        <f>S613+COSS!Z1609+COSS!Z1431</f>
        <v>0</v>
      </c>
      <c r="T664" s="24">
        <f>T613+COSS!AB1609+COSS!AB1431</f>
        <v>3631.1655453650219</v>
      </c>
      <c r="U664" s="24">
        <f>U613+COSS!AC1609+COSS!AC1431</f>
        <v>123292.03628647084</v>
      </c>
      <c r="V664" s="24">
        <f>V613+COSS!AD1609+COSS!AD1431</f>
        <v>20055.206627477586</v>
      </c>
    </row>
    <row r="665" spans="1:22">
      <c r="B665" s="18" t="str">
        <f>$B$10</f>
        <v>ENERGY</v>
      </c>
      <c r="D665" s="24">
        <f>D614+COSS!H1610+COSS!H1432</f>
        <v>0</v>
      </c>
      <c r="E665" s="24">
        <f>E614+COSS!I1610+COSS!I1432</f>
        <v>0</v>
      </c>
      <c r="F665" s="24">
        <f>F614+COSS!J1610+COSS!J1432</f>
        <v>0</v>
      </c>
      <c r="G665" s="24">
        <f>G614+COSS!K1610+COSS!K1432</f>
        <v>0</v>
      </c>
      <c r="H665" s="24">
        <f>H614+COSS!L1610+COSS!L1432</f>
        <v>0</v>
      </c>
      <c r="I665" s="24">
        <f>I614+COSS!M1610+COSS!M1432</f>
        <v>0</v>
      </c>
      <c r="J665" s="24">
        <f>J614+COSS!O1610+COSS!O1432</f>
        <v>0</v>
      </c>
      <c r="K665" s="24">
        <f>K614+COSS!P1610+COSS!P1432</f>
        <v>0</v>
      </c>
      <c r="L665" s="24">
        <f>L614+COSS!Q1610+COSS!Q1432</f>
        <v>0</v>
      </c>
      <c r="M665" s="24">
        <f>M614+COSS!R1610+COSS!R1432</f>
        <v>0</v>
      </c>
      <c r="N665" s="24">
        <f>N614+COSS!T1610+COSS!T1432</f>
        <v>0</v>
      </c>
      <c r="O665" s="24">
        <f>O614+COSS!U1610+COSS!U1432</f>
        <v>0</v>
      </c>
      <c r="P665" s="24">
        <f>P614+COSS!V1610+COSS!V1432</f>
        <v>0</v>
      </c>
      <c r="Q665" s="24">
        <f>Q614+COSS!W1610+COSS!W1432</f>
        <v>0</v>
      </c>
      <c r="R665" s="24">
        <f>R614+COSS!Y1610+COSS!Y1432</f>
        <v>0</v>
      </c>
      <c r="S665" s="24">
        <f>S614+COSS!Z1610+COSS!Z1432</f>
        <v>0</v>
      </c>
      <c r="T665" s="24">
        <f>T614+COSS!AB1610+COSS!AB1432</f>
        <v>0</v>
      </c>
      <c r="U665" s="24">
        <f>U614+COSS!AC1610+COSS!AC1432</f>
        <v>0</v>
      </c>
      <c r="V665" s="24">
        <f>V614+COSS!AD1610+COSS!AD1432</f>
        <v>0</v>
      </c>
    </row>
    <row r="666" spans="1:22">
      <c r="B666" s="18" t="str">
        <f>$B$11</f>
        <v>CUSTOMER</v>
      </c>
      <c r="D666" s="24">
        <f>D615+COSS!H1611+COSS!H1433</f>
        <v>2526966.5270483368</v>
      </c>
      <c r="E666" s="24">
        <f>E615+COSS!I1611+COSS!I1433</f>
        <v>1031597.4100310978</v>
      </c>
      <c r="F666" s="24">
        <f>F615+COSS!J1611+COSS!J1433</f>
        <v>446694.90227174485</v>
      </c>
      <c r="G666" s="24">
        <f>G615+COSS!K1611+COSS!K1433</f>
        <v>127595.0732313473</v>
      </c>
      <c r="H666" s="24">
        <f>H615+COSS!L1611+COSS!L1433</f>
        <v>71419.903927324194</v>
      </c>
      <c r="I666" s="24">
        <f>I615+COSS!M1611+COSS!M1433</f>
        <v>11591.290389600474</v>
      </c>
      <c r="J666" s="24">
        <f>J615+COSS!O1611+COSS!O1433</f>
        <v>54586.4257753442</v>
      </c>
      <c r="K666" s="24">
        <f>K615+COSS!P1611+COSS!P1433</f>
        <v>18573.187961053998</v>
      </c>
      <c r="L666" s="24">
        <f>L615+COSS!Q1611+COSS!Q1433</f>
        <v>40385.766958708657</v>
      </c>
      <c r="M666" s="24">
        <f>M615+COSS!R1611+COSS!R1433</f>
        <v>7097.9508274125619</v>
      </c>
      <c r="N666" s="24">
        <f>N615+COSS!T1611+COSS!T1433</f>
        <v>376.07827242302585</v>
      </c>
      <c r="O666" s="24">
        <f>O615+COSS!U1611+COSS!U1433</f>
        <v>11017.99433760005</v>
      </c>
      <c r="P666" s="24">
        <f>P615+COSS!V1611+COSS!V1433</f>
        <v>59390.79268915375</v>
      </c>
      <c r="Q666" s="24">
        <f>Q615+COSS!W1611+COSS!W1433</f>
        <v>10646.948061497053</v>
      </c>
      <c r="R666" s="24">
        <f>R615+COSS!Y1611+COSS!Y1433</f>
        <v>15137.008632568433</v>
      </c>
      <c r="S666" s="24">
        <f>S615+COSS!Z1611+COSS!Z1433</f>
        <v>314.79609758087992</v>
      </c>
      <c r="T666" s="24">
        <f>T615+COSS!AB1611+COSS!AB1433</f>
        <v>186.97804568157923</v>
      </c>
      <c r="U666" s="24">
        <f>U615+COSS!AC1611+COSS!AC1433</f>
        <v>344541.58951712918</v>
      </c>
      <c r="V666" s="24">
        <f>V615+COSS!AD1611+COSS!AD1433</f>
        <v>275812.43002106831</v>
      </c>
    </row>
    <row r="667" spans="1:22">
      <c r="B667" s="18" t="str">
        <f>$B$12</f>
        <v>TOTAL</v>
      </c>
      <c r="D667" s="24">
        <f>D616+COSS!H1612+COSS!H1434</f>
        <v>49381802.999999985</v>
      </c>
      <c r="E667" s="24">
        <f>E616+COSS!I1612+COSS!I1434</f>
        <v>33432966.576352391</v>
      </c>
      <c r="F667" s="24">
        <f>F616+COSS!J1612+COSS!J1434</f>
        <v>1984991.9995735539</v>
      </c>
      <c r="G667" s="24">
        <f>G616+COSS!K1612+COSS!K1434</f>
        <v>5410461.9939826084</v>
      </c>
      <c r="H667" s="24">
        <f>H616+COSS!L1612+COSS!L1434</f>
        <v>188674.69578665381</v>
      </c>
      <c r="I667" s="24">
        <f>I616+COSS!M1612+COSS!M1434</f>
        <v>11591.290389600474</v>
      </c>
      <c r="J667" s="24">
        <f>J616+COSS!O1612+COSS!O1434</f>
        <v>3848136.7281620037</v>
      </c>
      <c r="K667" s="24">
        <f>K616+COSS!P1612+COSS!P1434</f>
        <v>548426.27921592665</v>
      </c>
      <c r="L667" s="24">
        <f>L616+COSS!Q1612+COSS!Q1434</f>
        <v>40385.766958708657</v>
      </c>
      <c r="M667" s="24">
        <f>M616+COSS!R1612+COSS!R1434</f>
        <v>7097.9508274125619</v>
      </c>
      <c r="N667" s="24">
        <f>N616+COSS!T1612+COSS!T1434</f>
        <v>127444.07447364707</v>
      </c>
      <c r="O667" s="24">
        <f>O616+COSS!U1612+COSS!U1434</f>
        <v>1646645.8480467515</v>
      </c>
      <c r="P667" s="24">
        <f>P616+COSS!V1612+COSS!V1434</f>
        <v>59390.79268915375</v>
      </c>
      <c r="Q667" s="24">
        <f>Q616+COSS!W1612+COSS!W1434</f>
        <v>10646.948061497053</v>
      </c>
      <c r="R667" s="24">
        <f>R616+COSS!Y1612+COSS!Y1434</f>
        <v>1222912.6720304838</v>
      </c>
      <c r="S667" s="24">
        <f>S616+COSS!Z1612+COSS!Z1434</f>
        <v>14627.131264003732</v>
      </c>
      <c r="T667" s="24">
        <f>T616+COSS!AB1612+COSS!AB1434</f>
        <v>15413.533219400855</v>
      </c>
      <c r="U667" s="24">
        <f>U616+COSS!AC1612+COSS!AC1434</f>
        <v>507557.81972780416</v>
      </c>
      <c r="V667" s="24">
        <f>V616+COSS!AD1612+COSS!AD1434</f>
        <v>304430.89923839219</v>
      </c>
    </row>
    <row r="668" spans="1:22">
      <c r="A668" s="131" t="s">
        <v>78</v>
      </c>
      <c r="B668" s="18" t="str">
        <f>$B$5</f>
        <v>PRODUCTION</v>
      </c>
      <c r="C668" s="22"/>
      <c r="D668" s="23">
        <f t="shared" ref="D668:D675" si="475">SUM(E668:V668)</f>
        <v>0</v>
      </c>
      <c r="E668" s="23">
        <f>E660/$D$667</f>
        <v>0</v>
      </c>
      <c r="F668" s="23">
        <f t="shared" ref="F668:V668" si="476">F660/$D$667</f>
        <v>0</v>
      </c>
      <c r="G668" s="23">
        <f t="shared" si="476"/>
        <v>0</v>
      </c>
      <c r="H668" s="23">
        <f t="shared" si="476"/>
        <v>0</v>
      </c>
      <c r="I668" s="23">
        <f t="shared" ref="I668:I674" si="477">I660/$D$667</f>
        <v>0</v>
      </c>
      <c r="J668" s="23">
        <f t="shared" si="476"/>
        <v>0</v>
      </c>
      <c r="K668" s="23">
        <f t="shared" si="476"/>
        <v>0</v>
      </c>
      <c r="L668" s="23">
        <f t="shared" si="476"/>
        <v>0</v>
      </c>
      <c r="M668" s="23">
        <f t="shared" ref="M668:N674" si="478">M660/$D$667</f>
        <v>0</v>
      </c>
      <c r="N668" s="23">
        <f t="shared" si="478"/>
        <v>0</v>
      </c>
      <c r="O668" s="23">
        <f t="shared" si="476"/>
        <v>0</v>
      </c>
      <c r="P668" s="23">
        <f t="shared" si="476"/>
        <v>0</v>
      </c>
      <c r="Q668" s="23">
        <f t="shared" ref="Q668:Q674" si="479">Q660/$D$667</f>
        <v>0</v>
      </c>
      <c r="R668" s="23">
        <f t="shared" si="476"/>
        <v>0</v>
      </c>
      <c r="S668" s="23">
        <f t="shared" si="476"/>
        <v>0</v>
      </c>
      <c r="T668" s="23">
        <f t="shared" si="476"/>
        <v>0</v>
      </c>
      <c r="U668" s="23">
        <f t="shared" ref="U668:U674" si="480">U660/$D$667</f>
        <v>0</v>
      </c>
      <c r="V668" s="23">
        <f t="shared" si="476"/>
        <v>0</v>
      </c>
    </row>
    <row r="669" spans="1:22">
      <c r="A669" s="18" t="str">
        <f t="shared" ref="A669:A675" si="481">A668</f>
        <v>EXP_OM_DIST</v>
      </c>
      <c r="B669" s="18" t="str">
        <f>$B$6</f>
        <v>BULKTRAN</v>
      </c>
      <c r="C669" s="22"/>
      <c r="D669" s="23">
        <f t="shared" si="475"/>
        <v>0</v>
      </c>
      <c r="E669" s="23">
        <f t="shared" ref="E669:V669" si="482">E661/$D$667</f>
        <v>0</v>
      </c>
      <c r="F669" s="23">
        <f t="shared" si="482"/>
        <v>0</v>
      </c>
      <c r="G669" s="23">
        <f t="shared" si="482"/>
        <v>0</v>
      </c>
      <c r="H669" s="23">
        <f t="shared" si="482"/>
        <v>0</v>
      </c>
      <c r="I669" s="23">
        <f t="shared" si="477"/>
        <v>0</v>
      </c>
      <c r="J669" s="23">
        <f t="shared" si="482"/>
        <v>0</v>
      </c>
      <c r="K669" s="23">
        <f t="shared" si="482"/>
        <v>0</v>
      </c>
      <c r="L669" s="23">
        <f t="shared" si="482"/>
        <v>0</v>
      </c>
      <c r="M669" s="23">
        <f t="shared" si="478"/>
        <v>0</v>
      </c>
      <c r="N669" s="23">
        <f t="shared" si="478"/>
        <v>0</v>
      </c>
      <c r="O669" s="23">
        <f t="shared" si="482"/>
        <v>0</v>
      </c>
      <c r="P669" s="23">
        <f t="shared" si="482"/>
        <v>0</v>
      </c>
      <c r="Q669" s="23">
        <f t="shared" si="479"/>
        <v>0</v>
      </c>
      <c r="R669" s="23">
        <f t="shared" si="482"/>
        <v>0</v>
      </c>
      <c r="S669" s="23">
        <f t="shared" si="482"/>
        <v>0</v>
      </c>
      <c r="T669" s="23">
        <f t="shared" si="482"/>
        <v>0</v>
      </c>
      <c r="U669" s="23">
        <f t="shared" si="480"/>
        <v>0</v>
      </c>
      <c r="V669" s="23">
        <f t="shared" si="482"/>
        <v>0</v>
      </c>
    </row>
    <row r="670" spans="1:22">
      <c r="A670" s="18" t="str">
        <f t="shared" si="481"/>
        <v>EXP_OM_DIST</v>
      </c>
      <c r="B670" s="18" t="str">
        <f>$B$7</f>
        <v>SUBTRAN</v>
      </c>
      <c r="C670" s="22"/>
      <c r="D670" s="23">
        <f t="shared" si="475"/>
        <v>0</v>
      </c>
      <c r="E670" s="23">
        <f t="shared" ref="E670:V670" si="483">E662/$D$667</f>
        <v>0</v>
      </c>
      <c r="F670" s="23">
        <f t="shared" si="483"/>
        <v>0</v>
      </c>
      <c r="G670" s="23">
        <f t="shared" si="483"/>
        <v>0</v>
      </c>
      <c r="H670" s="23">
        <f t="shared" si="483"/>
        <v>0</v>
      </c>
      <c r="I670" s="23">
        <f t="shared" si="477"/>
        <v>0</v>
      </c>
      <c r="J670" s="23">
        <f t="shared" si="483"/>
        <v>0</v>
      </c>
      <c r="K670" s="23">
        <f t="shared" si="483"/>
        <v>0</v>
      </c>
      <c r="L670" s="23">
        <f t="shared" si="483"/>
        <v>0</v>
      </c>
      <c r="M670" s="23">
        <f t="shared" si="478"/>
        <v>0</v>
      </c>
      <c r="N670" s="23">
        <f t="shared" si="478"/>
        <v>0</v>
      </c>
      <c r="O670" s="23">
        <f t="shared" si="483"/>
        <v>0</v>
      </c>
      <c r="P670" s="23">
        <f t="shared" si="483"/>
        <v>0</v>
      </c>
      <c r="Q670" s="23">
        <f t="shared" si="479"/>
        <v>0</v>
      </c>
      <c r="R670" s="23">
        <f t="shared" si="483"/>
        <v>0</v>
      </c>
      <c r="S670" s="23">
        <f t="shared" si="483"/>
        <v>0</v>
      </c>
      <c r="T670" s="23">
        <f t="shared" si="483"/>
        <v>0</v>
      </c>
      <c r="U670" s="23">
        <f t="shared" si="480"/>
        <v>0</v>
      </c>
      <c r="V670" s="23">
        <f t="shared" si="483"/>
        <v>0</v>
      </c>
    </row>
    <row r="671" spans="1:22">
      <c r="A671" s="18" t="str">
        <f t="shared" si="481"/>
        <v>EXP_OM_DIST</v>
      </c>
      <c r="B671" s="18" t="str">
        <f>$B$8</f>
        <v>DISTPRI</v>
      </c>
      <c r="C671" s="22"/>
      <c r="D671" s="23">
        <f t="shared" si="475"/>
        <v>0.67163567696147708</v>
      </c>
      <c r="E671" s="23">
        <f t="shared" ref="E671:V671" si="484">E663/$D$667</f>
        <v>0.4488827685291793</v>
      </c>
      <c r="F671" s="23">
        <f t="shared" si="484"/>
        <v>2.1159161883417179E-2</v>
      </c>
      <c r="G671" s="23">
        <f t="shared" si="484"/>
        <v>7.6830215407576702E-2</v>
      </c>
      <c r="H671" s="23">
        <f t="shared" si="484"/>
        <v>2.3744534370146357E-3</v>
      </c>
      <c r="I671" s="23">
        <f t="shared" si="477"/>
        <v>0</v>
      </c>
      <c r="J671" s="23">
        <f t="shared" si="484"/>
        <v>5.7609232782251621E-2</v>
      </c>
      <c r="K671" s="23">
        <f t="shared" si="484"/>
        <v>1.0729723482451074E-2</v>
      </c>
      <c r="L671" s="23">
        <f t="shared" si="484"/>
        <v>0</v>
      </c>
      <c r="M671" s="23">
        <f t="shared" si="478"/>
        <v>0</v>
      </c>
      <c r="N671" s="23">
        <f t="shared" si="478"/>
        <v>2.0537336468158147E-3</v>
      </c>
      <c r="O671" s="23">
        <f t="shared" si="484"/>
        <v>3.3122076439962143E-2</v>
      </c>
      <c r="P671" s="23">
        <f t="shared" si="484"/>
        <v>0</v>
      </c>
      <c r="Q671" s="23">
        <f t="shared" si="479"/>
        <v>0</v>
      </c>
      <c r="R671" s="23">
        <f t="shared" si="484"/>
        <v>1.737183115157297E-2</v>
      </c>
      <c r="S671" s="23">
        <f t="shared" si="484"/>
        <v>2.898301458620872E-4</v>
      </c>
      <c r="T671" s="23">
        <f t="shared" si="484"/>
        <v>2.3481098145311253E-4</v>
      </c>
      <c r="U671" s="23">
        <f t="shared" si="480"/>
        <v>8.0442980026881883E-4</v>
      </c>
      <c r="V671" s="23">
        <f t="shared" si="484"/>
        <v>1.7340927365179905E-4</v>
      </c>
    </row>
    <row r="672" spans="1:22">
      <c r="A672" s="18" t="str">
        <f t="shared" si="481"/>
        <v>EXP_OM_DIST</v>
      </c>
      <c r="B672" s="18" t="str">
        <f>$B$9</f>
        <v>DISTSEC</v>
      </c>
      <c r="C672" s="22"/>
      <c r="D672" s="23">
        <f t="shared" si="475"/>
        <v>0.27719230473355461</v>
      </c>
      <c r="E672" s="23">
        <f t="shared" ref="E672:V672" si="485">E664/$D$667</f>
        <v>0.20725708862268091</v>
      </c>
      <c r="F672" s="23">
        <f t="shared" si="485"/>
        <v>9.9919302972755666E-3</v>
      </c>
      <c r="G672" s="23">
        <f t="shared" si="485"/>
        <v>3.0149817718213817E-2</v>
      </c>
      <c r="H672" s="23">
        <f t="shared" si="485"/>
        <v>0</v>
      </c>
      <c r="I672" s="23">
        <f t="shared" si="477"/>
        <v>0</v>
      </c>
      <c r="J672" s="23">
        <f t="shared" si="485"/>
        <v>1.9211581200313174E-2</v>
      </c>
      <c r="K672" s="23">
        <f t="shared" si="485"/>
        <v>0</v>
      </c>
      <c r="L672" s="23">
        <f t="shared" si="485"/>
        <v>0</v>
      </c>
      <c r="M672" s="23">
        <f t="shared" si="478"/>
        <v>0</v>
      </c>
      <c r="N672" s="23">
        <f t="shared" si="478"/>
        <v>5.1944085232558134E-4</v>
      </c>
      <c r="O672" s="23">
        <f t="shared" si="485"/>
        <v>0</v>
      </c>
      <c r="P672" s="23">
        <f t="shared" si="485"/>
        <v>0</v>
      </c>
      <c r="Q672" s="23">
        <f t="shared" si="479"/>
        <v>0</v>
      </c>
      <c r="R672" s="23">
        <f t="shared" si="485"/>
        <v>7.0860782406360527E-3</v>
      </c>
      <c r="S672" s="23">
        <f t="shared" si="485"/>
        <v>0</v>
      </c>
      <c r="T672" s="23">
        <f t="shared" si="485"/>
        <v>7.353246185371204E-5</v>
      </c>
      <c r="U672" s="23">
        <f t="shared" si="480"/>
        <v>2.4967098970945004E-3</v>
      </c>
      <c r="V672" s="23">
        <f t="shared" si="485"/>
        <v>4.0612544316127121E-4</v>
      </c>
    </row>
    <row r="673" spans="1:22">
      <c r="A673" s="18" t="str">
        <f t="shared" si="481"/>
        <v>EXP_OM_DIST</v>
      </c>
      <c r="B673" s="18" t="str">
        <f>$B$10</f>
        <v>ENERGY</v>
      </c>
      <c r="C673" s="22"/>
      <c r="D673" s="23">
        <f t="shared" si="475"/>
        <v>0</v>
      </c>
      <c r="E673" s="23">
        <f t="shared" ref="E673:V673" si="486">E665/$D$667</f>
        <v>0</v>
      </c>
      <c r="F673" s="23">
        <f t="shared" si="486"/>
        <v>0</v>
      </c>
      <c r="G673" s="23">
        <f t="shared" si="486"/>
        <v>0</v>
      </c>
      <c r="H673" s="23">
        <f t="shared" si="486"/>
        <v>0</v>
      </c>
      <c r="I673" s="23">
        <f t="shared" si="477"/>
        <v>0</v>
      </c>
      <c r="J673" s="23">
        <f t="shared" si="486"/>
        <v>0</v>
      </c>
      <c r="K673" s="23">
        <f t="shared" si="486"/>
        <v>0</v>
      </c>
      <c r="L673" s="23">
        <f t="shared" si="486"/>
        <v>0</v>
      </c>
      <c r="M673" s="23">
        <f t="shared" si="478"/>
        <v>0</v>
      </c>
      <c r="N673" s="23">
        <f t="shared" si="478"/>
        <v>0</v>
      </c>
      <c r="O673" s="23">
        <f t="shared" si="486"/>
        <v>0</v>
      </c>
      <c r="P673" s="23">
        <f t="shared" si="486"/>
        <v>0</v>
      </c>
      <c r="Q673" s="23">
        <f t="shared" si="479"/>
        <v>0</v>
      </c>
      <c r="R673" s="23">
        <f t="shared" si="486"/>
        <v>0</v>
      </c>
      <c r="S673" s="23">
        <f t="shared" si="486"/>
        <v>0</v>
      </c>
      <c r="T673" s="23">
        <f t="shared" si="486"/>
        <v>0</v>
      </c>
      <c r="U673" s="23">
        <f t="shared" si="480"/>
        <v>0</v>
      </c>
      <c r="V673" s="23">
        <f t="shared" si="486"/>
        <v>0</v>
      </c>
    </row>
    <row r="674" spans="1:22">
      <c r="A674" s="18" t="str">
        <f t="shared" si="481"/>
        <v>EXP_OM_DIST</v>
      </c>
      <c r="B674" s="18" t="str">
        <f>$B$11</f>
        <v>CUSTOMER</v>
      </c>
      <c r="C674" s="22"/>
      <c r="D674" s="23">
        <f t="shared" si="475"/>
        <v>5.1172018304968273E-2</v>
      </c>
      <c r="E674" s="23">
        <f t="shared" ref="E674:V674" si="487">E666/$D$667</f>
        <v>2.0890233797884985E-2</v>
      </c>
      <c r="F674" s="23">
        <f t="shared" si="487"/>
        <v>9.0457390199330107E-3</v>
      </c>
      <c r="G674" s="23">
        <f t="shared" si="487"/>
        <v>2.583848006346535E-3</v>
      </c>
      <c r="H674" s="23">
        <f t="shared" si="487"/>
        <v>1.4462797951570179E-3</v>
      </c>
      <c r="I674" s="23">
        <f t="shared" si="477"/>
        <v>2.3472797033353515E-4</v>
      </c>
      <c r="J674" s="23">
        <f t="shared" si="487"/>
        <v>1.105395559885576E-3</v>
      </c>
      <c r="K674" s="23">
        <f t="shared" si="487"/>
        <v>3.7611401027730812E-4</v>
      </c>
      <c r="L674" s="23">
        <f t="shared" si="487"/>
        <v>8.1782690191989685E-4</v>
      </c>
      <c r="M674" s="23">
        <f t="shared" si="478"/>
        <v>1.4373616182893452E-4</v>
      </c>
      <c r="N674" s="23">
        <f t="shared" si="478"/>
        <v>7.6157258256249974E-6</v>
      </c>
      <c r="O674" s="23">
        <f t="shared" si="487"/>
        <v>2.2311851063032376E-4</v>
      </c>
      <c r="P674" s="23">
        <f t="shared" si="487"/>
        <v>1.2026857887135827E-3</v>
      </c>
      <c r="Q674" s="23">
        <f t="shared" si="479"/>
        <v>2.156046846142304E-4</v>
      </c>
      <c r="R674" s="23">
        <f t="shared" si="487"/>
        <v>3.065300923210203E-4</v>
      </c>
      <c r="S674" s="23">
        <f t="shared" si="487"/>
        <v>6.3747388401529204E-6</v>
      </c>
      <c r="T674" s="23">
        <f t="shared" si="487"/>
        <v>3.7863754322939421E-6</v>
      </c>
      <c r="U674" s="23">
        <f t="shared" si="480"/>
        <v>6.9770961889975801E-3</v>
      </c>
      <c r="V674" s="23">
        <f t="shared" si="487"/>
        <v>5.5853049760266633E-3</v>
      </c>
    </row>
    <row r="675" spans="1:22">
      <c r="A675" s="18" t="str">
        <f t="shared" si="481"/>
        <v>EXP_OM_DIST</v>
      </c>
      <c r="B675" s="18" t="str">
        <f>$B$12</f>
        <v>TOTAL</v>
      </c>
      <c r="C675" s="22"/>
      <c r="D675" s="23">
        <f t="shared" si="475"/>
        <v>1.0000000000000002</v>
      </c>
      <c r="E675" s="23">
        <f t="shared" ref="E675:V675" si="488">SUM(E668:E674)</f>
        <v>0.6770300909497452</v>
      </c>
      <c r="F675" s="23">
        <f t="shared" si="488"/>
        <v>4.0196831200625754E-2</v>
      </c>
      <c r="G675" s="23">
        <f t="shared" si="488"/>
        <v>0.10956388113213705</v>
      </c>
      <c r="H675" s="23">
        <f t="shared" si="488"/>
        <v>3.8207332321716536E-3</v>
      </c>
      <c r="I675" s="23">
        <f t="shared" si="488"/>
        <v>2.3472797033353515E-4</v>
      </c>
      <c r="J675" s="23">
        <f t="shared" si="488"/>
        <v>7.7926209542450373E-2</v>
      </c>
      <c r="K675" s="23">
        <f t="shared" si="488"/>
        <v>1.1105837492728383E-2</v>
      </c>
      <c r="L675" s="23">
        <f t="shared" si="488"/>
        <v>8.1782690191989685E-4</v>
      </c>
      <c r="M675" s="23">
        <f t="shared" si="488"/>
        <v>1.4373616182893452E-4</v>
      </c>
      <c r="N675" s="23">
        <f t="shared" si="488"/>
        <v>2.580790224967021E-3</v>
      </c>
      <c r="O675" s="23">
        <f t="shared" si="488"/>
        <v>3.3345194950592467E-2</v>
      </c>
      <c r="P675" s="23">
        <f t="shared" si="488"/>
        <v>1.2026857887135827E-3</v>
      </c>
      <c r="Q675" s="23">
        <f t="shared" si="488"/>
        <v>2.156046846142304E-4</v>
      </c>
      <c r="R675" s="23">
        <f t="shared" si="488"/>
        <v>2.4764439484530044E-2</v>
      </c>
      <c r="S675" s="23">
        <f t="shared" si="488"/>
        <v>2.9620488470224012E-4</v>
      </c>
      <c r="T675" s="23">
        <f t="shared" si="488"/>
        <v>3.1212981873911851E-4</v>
      </c>
      <c r="U675" s="23">
        <f t="shared" si="488"/>
        <v>1.02782358863609E-2</v>
      </c>
      <c r="V675" s="23">
        <f t="shared" si="488"/>
        <v>6.1648396928397336E-3</v>
      </c>
    </row>
    <row r="676" spans="1:22">
      <c r="C676" s="22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</row>
    <row r="677" spans="1:22">
      <c r="A677" s="38" t="s">
        <v>245</v>
      </c>
      <c r="B677" s="18" t="str">
        <f>$B$5</f>
        <v>PRODUCTION</v>
      </c>
      <c r="C677" s="22"/>
      <c r="D677" s="24">
        <f t="shared" ref="D677:D683" ca="1" si="489">+D643+D660</f>
        <v>0</v>
      </c>
      <c r="E677" s="24">
        <f t="shared" ref="E677:V684" ca="1" si="490">+E643+E660</f>
        <v>9.3132257461547852E-10</v>
      </c>
      <c r="F677" s="24">
        <f t="shared" ca="1" si="490"/>
        <v>3.2741809263825417E-11</v>
      </c>
      <c r="G677" s="24">
        <f t="shared" ca="1" si="490"/>
        <v>1.1641532182693481E-10</v>
      </c>
      <c r="H677" s="24">
        <f t="shared" ca="1" si="490"/>
        <v>0</v>
      </c>
      <c r="I677" s="24">
        <f t="shared" ca="1" si="490"/>
        <v>0</v>
      </c>
      <c r="J677" s="24">
        <f t="shared" ca="1" si="490"/>
        <v>0</v>
      </c>
      <c r="K677" s="24">
        <f t="shared" ca="1" si="490"/>
        <v>2.7284841053187847E-11</v>
      </c>
      <c r="L677" s="24">
        <f t="shared" ca="1" si="490"/>
        <v>0</v>
      </c>
      <c r="M677" s="24">
        <f t="shared" ca="1" si="490"/>
        <v>0</v>
      </c>
      <c r="N677" s="24">
        <f t="shared" ca="1" si="490"/>
        <v>-1.1368683772161603E-11</v>
      </c>
      <c r="O677" s="24">
        <f t="shared" ca="1" si="490"/>
        <v>6.5483618527650833E-11</v>
      </c>
      <c r="P677" s="24">
        <f t="shared" ca="1" si="490"/>
        <v>0</v>
      </c>
      <c r="Q677" s="24">
        <f t="shared" ca="1" si="490"/>
        <v>0</v>
      </c>
      <c r="R677" s="24">
        <f t="shared" ca="1" si="490"/>
        <v>-2.9103830456733704E-11</v>
      </c>
      <c r="S677" s="24">
        <f t="shared" ca="1" si="490"/>
        <v>0</v>
      </c>
      <c r="T677" s="24">
        <f t="shared" ca="1" si="490"/>
        <v>4.5474735088646412E-13</v>
      </c>
      <c r="U677" s="24">
        <f t="shared" ca="1" si="490"/>
        <v>0</v>
      </c>
      <c r="V677" s="24">
        <f t="shared" ca="1" si="490"/>
        <v>0</v>
      </c>
    </row>
    <row r="678" spans="1:22">
      <c r="B678" s="18" t="str">
        <f>$B$6</f>
        <v>BULKTRAN</v>
      </c>
      <c r="C678" s="22"/>
      <c r="D678" s="24">
        <f t="shared" ca="1" si="489"/>
        <v>6064530.7771999985</v>
      </c>
      <c r="E678" s="24">
        <f t="shared" ref="E678:S678" ca="1" si="491">+E644+E661</f>
        <v>2987284.7059510848</v>
      </c>
      <c r="F678" s="24">
        <f t="shared" ca="1" si="491"/>
        <v>147672.15725250752</v>
      </c>
      <c r="G678" s="24">
        <f t="shared" ca="1" si="491"/>
        <v>540914.64880863985</v>
      </c>
      <c r="H678" s="24">
        <f t="shared" ca="1" si="491"/>
        <v>17026.072682349997</v>
      </c>
      <c r="I678" s="24">
        <f t="shared" ca="1" si="491"/>
        <v>1596.6506155718416</v>
      </c>
      <c r="J678" s="24">
        <f t="shared" ca="1" si="491"/>
        <v>411179.27819004911</v>
      </c>
      <c r="K678" s="24">
        <f t="shared" ca="1" si="491"/>
        <v>76614.678802581097</v>
      </c>
      <c r="L678" s="24">
        <f t="shared" ca="1" si="491"/>
        <v>34620.746785530311</v>
      </c>
      <c r="M678" s="24">
        <f t="shared" ca="1" si="491"/>
        <v>1556.8562835638186</v>
      </c>
      <c r="N678" s="24">
        <f t="shared" ca="1" si="491"/>
        <v>14363.545356604449</v>
      </c>
      <c r="O678" s="24">
        <f t="shared" ca="1" si="491"/>
        <v>235056.97247350274</v>
      </c>
      <c r="P678" s="24">
        <f t="shared" ca="1" si="491"/>
        <v>1242282.7042576717</v>
      </c>
      <c r="Q678" s="24">
        <f t="shared" ca="1" si="491"/>
        <v>224335.66646752201</v>
      </c>
      <c r="R678" s="24">
        <f t="shared" ca="1" si="491"/>
        <v>126272.50387267176</v>
      </c>
      <c r="S678" s="24">
        <f t="shared" ca="1" si="491"/>
        <v>2115.0161727537138</v>
      </c>
      <c r="T678" s="24">
        <f t="shared" ca="1" si="490"/>
        <v>1638.5732273936237</v>
      </c>
      <c r="U678" s="24">
        <f t="shared" ca="1" si="490"/>
        <v>0</v>
      </c>
      <c r="V678" s="24">
        <f t="shared" ca="1" si="490"/>
        <v>0</v>
      </c>
    </row>
    <row r="679" spans="1:22">
      <c r="B679" s="18" t="str">
        <f>$B$7</f>
        <v>SUBTRAN</v>
      </c>
      <c r="C679" s="22"/>
      <c r="D679" s="24">
        <f t="shared" ca="1" si="489"/>
        <v>1333945.2228000001</v>
      </c>
      <c r="E679" s="24">
        <f t="shared" ca="1" si="490"/>
        <v>649454.48548059841</v>
      </c>
      <c r="F679" s="24">
        <f t="shared" ca="1" si="490"/>
        <v>31343.52305662755</v>
      </c>
      <c r="G679" s="24">
        <f t="shared" ca="1" si="490"/>
        <v>114026.20432644</v>
      </c>
      <c r="H679" s="24">
        <f t="shared" ca="1" si="490"/>
        <v>3522.162166895504</v>
      </c>
      <c r="I679" s="24">
        <f t="shared" ca="1" si="490"/>
        <v>438.66667033233915</v>
      </c>
      <c r="J679" s="24">
        <f t="shared" ca="1" si="490"/>
        <v>86148.579577110766</v>
      </c>
      <c r="K679" s="24">
        <f t="shared" ca="1" si="490"/>
        <v>16014.920463481176</v>
      </c>
      <c r="L679" s="24">
        <f t="shared" ca="1" si="490"/>
        <v>9529.0684997263052</v>
      </c>
      <c r="M679" s="24">
        <f t="shared" ca="1" si="490"/>
        <v>0</v>
      </c>
      <c r="N679" s="24">
        <f t="shared" ca="1" si="490"/>
        <v>3008.1604771531879</v>
      </c>
      <c r="O679" s="24">
        <f t="shared" ca="1" si="490"/>
        <v>49245.304504160391</v>
      </c>
      <c r="P679" s="24">
        <f t="shared" ca="1" si="490"/>
        <v>343076.43097061623</v>
      </c>
      <c r="Q679" s="24">
        <f t="shared" ca="1" si="490"/>
        <v>0</v>
      </c>
      <c r="R679" s="24">
        <f t="shared" ca="1" si="490"/>
        <v>25928.19851019714</v>
      </c>
      <c r="S679" s="24">
        <f t="shared" ca="1" si="490"/>
        <v>432.22377358343152</v>
      </c>
      <c r="T679" s="24">
        <f t="shared" ca="1" si="490"/>
        <v>346.23577691248693</v>
      </c>
      <c r="U679" s="24">
        <f t="shared" ca="1" si="490"/>
        <v>1177.2756593262247</v>
      </c>
      <c r="V679" s="24">
        <f t="shared" ca="1" si="490"/>
        <v>253.78288683920198</v>
      </c>
    </row>
    <row r="680" spans="1:22">
      <c r="B680" s="18" t="str">
        <f>$B$8</f>
        <v>DISTPRI</v>
      </c>
      <c r="C680" s="22"/>
      <c r="D680" s="24">
        <f t="shared" ca="1" si="489"/>
        <v>33166580.687483311</v>
      </c>
      <c r="E680" s="24">
        <f t="shared" ca="1" si="490"/>
        <v>22166640.445602525</v>
      </c>
      <c r="F680" s="24">
        <f t="shared" ca="1" si="490"/>
        <v>1044877.5637720157</v>
      </c>
      <c r="G680" s="24">
        <f t="shared" ca="1" si="490"/>
        <v>3794014.5617045164</v>
      </c>
      <c r="H680" s="24">
        <f t="shared" ca="1" si="490"/>
        <v>117254.79185932962</v>
      </c>
      <c r="I680" s="24">
        <f t="shared" ca="1" si="490"/>
        <v>0</v>
      </c>
      <c r="J680" s="24">
        <f t="shared" ca="1" si="490"/>
        <v>2844847.7842342905</v>
      </c>
      <c r="K680" s="24">
        <f t="shared" ca="1" si="490"/>
        <v>529853.09125487274</v>
      </c>
      <c r="L680" s="24">
        <f t="shared" ca="1" si="490"/>
        <v>0</v>
      </c>
      <c r="M680" s="24">
        <f t="shared" ca="1" si="490"/>
        <v>0</v>
      </c>
      <c r="N680" s="24">
        <f t="shared" ca="1" si="490"/>
        <v>101417.07036153012</v>
      </c>
      <c r="O680" s="24">
        <f t="shared" ca="1" si="490"/>
        <v>1635627.8537091513</v>
      </c>
      <c r="P680" s="24">
        <f t="shared" ca="1" si="490"/>
        <v>0</v>
      </c>
      <c r="Q680" s="24">
        <f t="shared" ca="1" si="490"/>
        <v>0</v>
      </c>
      <c r="R680" s="24">
        <f t="shared" ca="1" si="490"/>
        <v>857852.34367623937</v>
      </c>
      <c r="S680" s="24">
        <f t="shared" ca="1" si="490"/>
        <v>14312.33516642285</v>
      </c>
      <c r="T680" s="24">
        <f t="shared" ca="1" si="490"/>
        <v>11595.389628354253</v>
      </c>
      <c r="U680" s="24">
        <f t="shared" ca="1" si="490"/>
        <v>39724.193924204148</v>
      </c>
      <c r="V680" s="24">
        <f t="shared" ca="1" si="490"/>
        <v>8563.2625898462284</v>
      </c>
    </row>
    <row r="681" spans="1:22">
      <c r="B681" s="18" t="str">
        <f>$B$9</f>
        <v>DISTSEC</v>
      </c>
      <c r="C681" s="22"/>
      <c r="D681" s="24">
        <f t="shared" ca="1" si="489"/>
        <v>13688255.785468355</v>
      </c>
      <c r="E681" s="24">
        <f t="shared" ca="1" si="490"/>
        <v>10234728.720718767</v>
      </c>
      <c r="F681" s="24">
        <f t="shared" ca="1" si="490"/>
        <v>493419.53352979332</v>
      </c>
      <c r="G681" s="24">
        <f t="shared" ca="1" si="490"/>
        <v>1488852.3590467437</v>
      </c>
      <c r="H681" s="24">
        <f t="shared" ca="1" si="490"/>
        <v>0</v>
      </c>
      <c r="I681" s="24">
        <f t="shared" ca="1" si="490"/>
        <v>0</v>
      </c>
      <c r="J681" s="24">
        <f t="shared" ca="1" si="490"/>
        <v>948702.51815236837</v>
      </c>
      <c r="K681" s="24">
        <f t="shared" ca="1" si="490"/>
        <v>0</v>
      </c>
      <c r="L681" s="24">
        <f t="shared" ca="1" si="490"/>
        <v>0</v>
      </c>
      <c r="M681" s="24">
        <f t="shared" ca="1" si="490"/>
        <v>0</v>
      </c>
      <c r="N681" s="24">
        <f t="shared" ca="1" si="490"/>
        <v>25650.92583969394</v>
      </c>
      <c r="O681" s="24">
        <f t="shared" ca="1" si="490"/>
        <v>0</v>
      </c>
      <c r="P681" s="24">
        <f t="shared" ca="1" si="490"/>
        <v>0</v>
      </c>
      <c r="Q681" s="24">
        <f t="shared" ca="1" si="490"/>
        <v>0</v>
      </c>
      <c r="R681" s="24">
        <f t="shared" ca="1" si="490"/>
        <v>349923.31972167606</v>
      </c>
      <c r="S681" s="24">
        <f t="shared" ca="1" si="490"/>
        <v>0</v>
      </c>
      <c r="T681" s="24">
        <f t="shared" ca="1" si="490"/>
        <v>3631.1655453650219</v>
      </c>
      <c r="U681" s="24">
        <f t="shared" ca="1" si="490"/>
        <v>123292.03628647084</v>
      </c>
      <c r="V681" s="24">
        <f t="shared" ca="1" si="490"/>
        <v>20055.206627477586</v>
      </c>
    </row>
    <row r="682" spans="1:22">
      <c r="B682" s="18" t="str">
        <f>$B$10</f>
        <v>ENERGY</v>
      </c>
      <c r="C682" s="22"/>
      <c r="D682" s="24">
        <f t="shared" ca="1" si="489"/>
        <v>0</v>
      </c>
      <c r="E682" s="24">
        <f t="shared" ca="1" si="490"/>
        <v>0</v>
      </c>
      <c r="F682" s="24">
        <f t="shared" ca="1" si="490"/>
        <v>0</v>
      </c>
      <c r="G682" s="24">
        <f t="shared" ca="1" si="490"/>
        <v>0</v>
      </c>
      <c r="H682" s="24">
        <f t="shared" ca="1" si="490"/>
        <v>0</v>
      </c>
      <c r="I682" s="24">
        <f t="shared" ca="1" si="490"/>
        <v>0</v>
      </c>
      <c r="J682" s="24">
        <f t="shared" ca="1" si="490"/>
        <v>0</v>
      </c>
      <c r="K682" s="24">
        <f t="shared" ca="1" si="490"/>
        <v>0</v>
      </c>
      <c r="L682" s="24">
        <f t="shared" ca="1" si="490"/>
        <v>0</v>
      </c>
      <c r="M682" s="24">
        <f t="shared" ca="1" si="490"/>
        <v>0</v>
      </c>
      <c r="N682" s="24">
        <f t="shared" ca="1" si="490"/>
        <v>0</v>
      </c>
      <c r="O682" s="24">
        <f t="shared" ca="1" si="490"/>
        <v>0</v>
      </c>
      <c r="P682" s="24">
        <f t="shared" ca="1" si="490"/>
        <v>0</v>
      </c>
      <c r="Q682" s="24">
        <f t="shared" ca="1" si="490"/>
        <v>0</v>
      </c>
      <c r="R682" s="24">
        <f t="shared" ca="1" si="490"/>
        <v>0</v>
      </c>
      <c r="S682" s="24">
        <f t="shared" ca="1" si="490"/>
        <v>0</v>
      </c>
      <c r="T682" s="24">
        <f t="shared" ca="1" si="490"/>
        <v>0</v>
      </c>
      <c r="U682" s="24">
        <f t="shared" ca="1" si="490"/>
        <v>0</v>
      </c>
      <c r="V682" s="24">
        <f t="shared" ca="1" si="490"/>
        <v>0</v>
      </c>
    </row>
    <row r="683" spans="1:22">
      <c r="B683" s="18" t="str">
        <f>$B$11</f>
        <v>CUSTOMER</v>
      </c>
      <c r="C683" s="22"/>
      <c r="D683" s="24">
        <f t="shared" ca="1" si="489"/>
        <v>2526966.5270483368</v>
      </c>
      <c r="E683" s="24">
        <f t="shared" ca="1" si="490"/>
        <v>1031597.4100310978</v>
      </c>
      <c r="F683" s="24">
        <f t="shared" ca="1" si="490"/>
        <v>446694.90227174485</v>
      </c>
      <c r="G683" s="24">
        <f t="shared" ca="1" si="490"/>
        <v>127595.0732313473</v>
      </c>
      <c r="H683" s="24">
        <f t="shared" ca="1" si="490"/>
        <v>71419.903927324194</v>
      </c>
      <c r="I683" s="24">
        <f t="shared" ca="1" si="490"/>
        <v>11591.290389600474</v>
      </c>
      <c r="J683" s="24">
        <f t="shared" ca="1" si="490"/>
        <v>54586.4257753442</v>
      </c>
      <c r="K683" s="24">
        <f t="shared" ca="1" si="490"/>
        <v>18573.187961053998</v>
      </c>
      <c r="L683" s="24">
        <f t="shared" ca="1" si="490"/>
        <v>40385.766958708657</v>
      </c>
      <c r="M683" s="24">
        <f t="shared" ca="1" si="490"/>
        <v>7097.9508274125619</v>
      </c>
      <c r="N683" s="24">
        <f t="shared" ca="1" si="490"/>
        <v>376.07827242302585</v>
      </c>
      <c r="O683" s="24">
        <f t="shared" ca="1" si="490"/>
        <v>11017.99433760005</v>
      </c>
      <c r="P683" s="24">
        <f t="shared" ca="1" si="490"/>
        <v>59390.79268915375</v>
      </c>
      <c r="Q683" s="24">
        <f t="shared" ca="1" si="490"/>
        <v>10646.948061497053</v>
      </c>
      <c r="R683" s="24">
        <f t="shared" ca="1" si="490"/>
        <v>15137.008632568433</v>
      </c>
      <c r="S683" s="24">
        <f t="shared" ca="1" si="490"/>
        <v>314.79609758087992</v>
      </c>
      <c r="T683" s="24">
        <f t="shared" ca="1" si="490"/>
        <v>186.97804568157923</v>
      </c>
      <c r="U683" s="24">
        <f t="shared" ca="1" si="490"/>
        <v>344541.58951712918</v>
      </c>
      <c r="V683" s="24">
        <f t="shared" ca="1" si="490"/>
        <v>275812.43002106831</v>
      </c>
    </row>
    <row r="684" spans="1:22">
      <c r="B684" s="18" t="str">
        <f>$B$12</f>
        <v>TOTAL</v>
      </c>
      <c r="C684" s="22"/>
      <c r="D684" s="24">
        <f ca="1">+D650+D667</f>
        <v>56780278.999999985</v>
      </c>
      <c r="E684" s="24">
        <f t="shared" ca="1" si="490"/>
        <v>37069705.767784074</v>
      </c>
      <c r="F684" s="24">
        <f t="shared" ca="1" si="490"/>
        <v>2164007.6798826889</v>
      </c>
      <c r="G684" s="24">
        <f t="shared" ca="1" si="490"/>
        <v>6065402.8471176885</v>
      </c>
      <c r="H684" s="24">
        <f t="shared" ca="1" si="490"/>
        <v>209222.93063589931</v>
      </c>
      <c r="I684" s="24">
        <f t="shared" ca="1" si="490"/>
        <v>13626.607675504656</v>
      </c>
      <c r="J684" s="24">
        <f t="shared" ca="1" si="490"/>
        <v>4345464.5859291637</v>
      </c>
      <c r="K684" s="24">
        <f t="shared" ca="1" si="490"/>
        <v>641055.87848198891</v>
      </c>
      <c r="L684" s="24">
        <f t="shared" ca="1" si="490"/>
        <v>84535.582243965255</v>
      </c>
      <c r="M684" s="24">
        <f t="shared" ca="1" si="490"/>
        <v>8654.8071109763805</v>
      </c>
      <c r="N684" s="24">
        <f t="shared" ca="1" si="490"/>
        <v>144815.7803074047</v>
      </c>
      <c r="O684" s="24">
        <f t="shared" ca="1" si="490"/>
        <v>1930948.1250244146</v>
      </c>
      <c r="P684" s="24">
        <f t="shared" ca="1" si="490"/>
        <v>1644749.927917443</v>
      </c>
      <c r="Q684" s="24">
        <f t="shared" ca="1" si="490"/>
        <v>234982.61452901905</v>
      </c>
      <c r="R684" s="24">
        <f t="shared" ca="1" si="490"/>
        <v>1375113.3744133527</v>
      </c>
      <c r="S684" s="24">
        <f t="shared" ca="1" si="490"/>
        <v>17174.371210340876</v>
      </c>
      <c r="T684" s="24">
        <f t="shared" ca="1" si="490"/>
        <v>17398.342223706964</v>
      </c>
      <c r="U684" s="24">
        <f t="shared" ca="1" si="490"/>
        <v>508735.09538713039</v>
      </c>
      <c r="V684" s="24">
        <f t="shared" ca="1" si="490"/>
        <v>304684.68212523137</v>
      </c>
    </row>
    <row r="685" spans="1:22">
      <c r="A685" s="131" t="s">
        <v>218</v>
      </c>
      <c r="B685" s="18" t="str">
        <f>$B$5</f>
        <v>PRODUCTION</v>
      </c>
      <c r="C685" s="22"/>
      <c r="D685" s="23">
        <f t="shared" ref="D685:D692" ca="1" si="492">+D677/$D$684</f>
        <v>0</v>
      </c>
      <c r="E685" s="23">
        <f t="shared" ref="E685:V692" ca="1" si="493">+E677/$D$684</f>
        <v>1.6402219062986265E-17</v>
      </c>
      <c r="F685" s="23">
        <f t="shared" ca="1" si="493"/>
        <v>5.7664051393311095E-19</v>
      </c>
      <c r="G685" s="23">
        <f t="shared" ca="1" si="493"/>
        <v>2.0502773828732831E-18</v>
      </c>
      <c r="H685" s="23">
        <f t="shared" ca="1" si="493"/>
        <v>0</v>
      </c>
      <c r="I685" s="23">
        <f t="shared" ca="1" si="493"/>
        <v>0</v>
      </c>
      <c r="J685" s="23">
        <f t="shared" ca="1" si="493"/>
        <v>0</v>
      </c>
      <c r="K685" s="23">
        <f t="shared" ca="1" si="493"/>
        <v>4.8053376161092575E-19</v>
      </c>
      <c r="L685" s="23">
        <f t="shared" ca="1" si="493"/>
        <v>0</v>
      </c>
      <c r="M685" s="23">
        <f t="shared" ca="1" si="493"/>
        <v>0</v>
      </c>
      <c r="N685" s="23">
        <f t="shared" ca="1" si="493"/>
        <v>-2.0022240067121908E-19</v>
      </c>
      <c r="O685" s="23">
        <f t="shared" ca="1" si="493"/>
        <v>1.1532810278662219E-18</v>
      </c>
      <c r="P685" s="23">
        <f t="shared" ca="1" si="493"/>
        <v>0</v>
      </c>
      <c r="Q685" s="23">
        <f t="shared" ca="1" si="493"/>
        <v>0</v>
      </c>
      <c r="R685" s="23">
        <f t="shared" ca="1" si="493"/>
        <v>-5.1256934571832078E-19</v>
      </c>
      <c r="S685" s="23">
        <f t="shared" ca="1" si="493"/>
        <v>0</v>
      </c>
      <c r="T685" s="23">
        <f t="shared" ca="1" si="493"/>
        <v>8.0088960268487622E-21</v>
      </c>
      <c r="U685" s="23">
        <f t="shared" ca="1" si="493"/>
        <v>0</v>
      </c>
      <c r="V685" s="23">
        <f t="shared" ca="1" si="493"/>
        <v>0</v>
      </c>
    </row>
    <row r="686" spans="1:22">
      <c r="A686" s="18" t="str">
        <f t="shared" ref="A686:A692" si="494">A685</f>
        <v>TDOMX</v>
      </c>
      <c r="B686" s="18" t="str">
        <f>$B$6</f>
        <v>BULKTRAN</v>
      </c>
      <c r="C686" s="22"/>
      <c r="D686" s="23">
        <f t="shared" ca="1" si="492"/>
        <v>0.10680699151196492</v>
      </c>
      <c r="E686" s="23">
        <f t="shared" ref="E686:S686" ca="1" si="495">+E678/$D$684</f>
        <v>5.2611307280668443E-2</v>
      </c>
      <c r="F686" s="23">
        <f t="shared" ca="1" si="495"/>
        <v>2.6007649108682183E-3</v>
      </c>
      <c r="G686" s="23">
        <f t="shared" ca="1" si="495"/>
        <v>9.526452816630929E-3</v>
      </c>
      <c r="H686" s="23">
        <f t="shared" ca="1" si="495"/>
        <v>2.9985891197100318E-4</v>
      </c>
      <c r="I686" s="23">
        <f t="shared" ca="1" si="495"/>
        <v>2.8119809266380006E-5</v>
      </c>
      <c r="J686" s="23">
        <f t="shared" ca="1" si="495"/>
        <v>7.2415860829082787E-3</v>
      </c>
      <c r="K686" s="23">
        <f t="shared" ca="1" si="495"/>
        <v>1.3493184632393427E-3</v>
      </c>
      <c r="L686" s="23">
        <f t="shared" ca="1" si="495"/>
        <v>6.097318892274256E-4</v>
      </c>
      <c r="M686" s="23">
        <f t="shared" ca="1" si="495"/>
        <v>2.7418961494779181E-5</v>
      </c>
      <c r="N686" s="23">
        <f t="shared" ca="1" si="495"/>
        <v>2.5296715003116581E-4</v>
      </c>
      <c r="O686" s="23">
        <f t="shared" ca="1" si="495"/>
        <v>4.1397643092508018E-3</v>
      </c>
      <c r="P686" s="23">
        <f t="shared" ca="1" si="495"/>
        <v>2.1878770695326667E-2</v>
      </c>
      <c r="Q686" s="23">
        <f t="shared" ca="1" si="495"/>
        <v>3.9509433630560723E-3</v>
      </c>
      <c r="R686" s="23">
        <f t="shared" ca="1" si="495"/>
        <v>2.2238795951085729E-3</v>
      </c>
      <c r="S686" s="23">
        <f t="shared" ca="1" si="495"/>
        <v>3.7249133149798616E-5</v>
      </c>
      <c r="T686" s="23">
        <f t="shared" ca="1" si="493"/>
        <v>2.8858139767041725E-5</v>
      </c>
      <c r="U686" s="23">
        <f t="shared" ca="1" si="493"/>
        <v>0</v>
      </c>
      <c r="V686" s="23">
        <f t="shared" ca="1" si="493"/>
        <v>0</v>
      </c>
    </row>
    <row r="687" spans="1:22">
      <c r="A687" s="18" t="str">
        <f t="shared" si="494"/>
        <v>TDOMX</v>
      </c>
      <c r="B687" s="18" t="str">
        <f>$B$7</f>
        <v>SUBTRAN</v>
      </c>
      <c r="C687" s="22"/>
      <c r="D687" s="23">
        <f t="shared" ca="1" si="492"/>
        <v>2.349310792925129E-2</v>
      </c>
      <c r="E687" s="23">
        <f t="shared" ca="1" si="493"/>
        <v>1.1438029134738816E-2</v>
      </c>
      <c r="F687" s="23">
        <f t="shared" ca="1" si="493"/>
        <v>5.5201424876104538E-4</v>
      </c>
      <c r="G687" s="23">
        <f t="shared" ca="1" si="493"/>
        <v>2.0082008460444519E-3</v>
      </c>
      <c r="H687" s="23">
        <f t="shared" ca="1" si="493"/>
        <v>6.2031434662297179E-5</v>
      </c>
      <c r="I687" s="23">
        <f t="shared" ca="1" si="493"/>
        <v>7.7256871233820334E-6</v>
      </c>
      <c r="J687" s="23">
        <f t="shared" ca="1" si="493"/>
        <v>1.5172271269944058E-3</v>
      </c>
      <c r="K687" s="23">
        <f t="shared" ca="1" si="493"/>
        <v>2.8205075328145501E-4</v>
      </c>
      <c r="L687" s="23">
        <f t="shared" ca="1" si="493"/>
        <v>1.6782355894599086E-4</v>
      </c>
      <c r="M687" s="23">
        <f t="shared" ca="1" si="493"/>
        <v>0</v>
      </c>
      <c r="N687" s="23">
        <f t="shared" ca="1" si="493"/>
        <v>5.2978966115210327E-5</v>
      </c>
      <c r="O687" s="23">
        <f t="shared" ca="1" si="493"/>
        <v>8.6729592336382152E-4</v>
      </c>
      <c r="P687" s="23">
        <f t="shared" ca="1" si="493"/>
        <v>6.0421758577589293E-3</v>
      </c>
      <c r="Q687" s="23">
        <f t="shared" ca="1" si="493"/>
        <v>0</v>
      </c>
      <c r="R687" s="23">
        <f t="shared" ca="1" si="493"/>
        <v>4.5664091418425658E-4</v>
      </c>
      <c r="S687" s="23">
        <f t="shared" ca="1" si="493"/>
        <v>7.6122164454921337E-6</v>
      </c>
      <c r="T687" s="23">
        <f t="shared" ca="1" si="493"/>
        <v>6.0978174642728862E-6</v>
      </c>
      <c r="U687" s="23">
        <f t="shared" ca="1" si="493"/>
        <v>2.0733882961833016E-5</v>
      </c>
      <c r="V687" s="23">
        <f t="shared" ca="1" si="493"/>
        <v>4.4695604056331256E-6</v>
      </c>
    </row>
    <row r="688" spans="1:22">
      <c r="A688" s="18" t="str">
        <f t="shared" si="494"/>
        <v>TDOMX</v>
      </c>
      <c r="B688" s="18" t="str">
        <f>$B$8</f>
        <v>DISTPRI</v>
      </c>
      <c r="C688" s="22"/>
      <c r="D688" s="23">
        <f t="shared" ca="1" si="492"/>
        <v>0.58412148146512843</v>
      </c>
      <c r="E688" s="23">
        <f t="shared" ca="1" si="493"/>
        <v>0.3903932991523788</v>
      </c>
      <c r="F688" s="23">
        <f t="shared" ca="1" si="493"/>
        <v>1.8402120985915128E-2</v>
      </c>
      <c r="G688" s="23">
        <f t="shared" ca="1" si="493"/>
        <v>6.6819230699879398E-2</v>
      </c>
      <c r="H688" s="23">
        <f t="shared" ca="1" si="493"/>
        <v>2.065061918053091E-3</v>
      </c>
      <c r="I688" s="23">
        <f t="shared" ca="1" si="493"/>
        <v>0</v>
      </c>
      <c r="J688" s="23">
        <f t="shared" ca="1" si="493"/>
        <v>5.0102744021992059E-2</v>
      </c>
      <c r="K688" s="23">
        <f t="shared" ca="1" si="493"/>
        <v>9.3316394457109465E-3</v>
      </c>
      <c r="L688" s="23">
        <f t="shared" ca="1" si="493"/>
        <v>0</v>
      </c>
      <c r="M688" s="23">
        <f t="shared" ca="1" si="493"/>
        <v>0</v>
      </c>
      <c r="N688" s="23">
        <f t="shared" ca="1" si="493"/>
        <v>1.7861319484099426E-3</v>
      </c>
      <c r="O688" s="23">
        <f t="shared" ca="1" si="493"/>
        <v>2.8806266586135509E-2</v>
      </c>
      <c r="P688" s="23">
        <f t="shared" ca="1" si="493"/>
        <v>0</v>
      </c>
      <c r="Q688" s="23">
        <f t="shared" ca="1" si="493"/>
        <v>0</v>
      </c>
      <c r="R688" s="23">
        <f t="shared" ca="1" si="493"/>
        <v>1.5108279825046995E-2</v>
      </c>
      <c r="S688" s="23">
        <f t="shared" ca="1" si="493"/>
        <v>2.5206524903519502E-4</v>
      </c>
      <c r="T688" s="23">
        <f t="shared" ca="1" si="493"/>
        <v>2.0421508721988238E-4</v>
      </c>
      <c r="U688" s="23">
        <f t="shared" ca="1" si="493"/>
        <v>6.9961251730031408E-4</v>
      </c>
      <c r="V688" s="23">
        <f t="shared" ca="1" si="493"/>
        <v>1.5081402805094054E-4</v>
      </c>
    </row>
    <row r="689" spans="1:22">
      <c r="A689" s="18" t="str">
        <f t="shared" si="494"/>
        <v>TDOMX</v>
      </c>
      <c r="B689" s="18" t="str">
        <f>$B$9</f>
        <v>DISTSEC</v>
      </c>
      <c r="C689" s="22"/>
      <c r="D689" s="23">
        <f t="shared" ca="1" si="492"/>
        <v>0.24107411986243249</v>
      </c>
      <c r="E689" s="23">
        <f t="shared" ca="1" si="493"/>
        <v>0.18025146936524863</v>
      </c>
      <c r="F689" s="23">
        <f t="shared" ca="1" si="493"/>
        <v>8.6899807859308585E-3</v>
      </c>
      <c r="G689" s="23">
        <f t="shared" ca="1" si="493"/>
        <v>2.6221293471396012E-2</v>
      </c>
      <c r="H689" s="23">
        <f t="shared" ca="1" si="493"/>
        <v>0</v>
      </c>
      <c r="I689" s="23">
        <f t="shared" ca="1" si="493"/>
        <v>0</v>
      </c>
      <c r="J689" s="23">
        <f t="shared" ca="1" si="493"/>
        <v>1.6708310259489368E-2</v>
      </c>
      <c r="K689" s="23">
        <f t="shared" ca="1" si="493"/>
        <v>0</v>
      </c>
      <c r="L689" s="23">
        <f t="shared" ca="1" si="493"/>
        <v>0</v>
      </c>
      <c r="M689" s="23">
        <f t="shared" ca="1" si="493"/>
        <v>0</v>
      </c>
      <c r="N689" s="23">
        <f t="shared" ca="1" si="493"/>
        <v>4.5175765761372796E-4</v>
      </c>
      <c r="O689" s="23">
        <f t="shared" ca="1" si="493"/>
        <v>0</v>
      </c>
      <c r="P689" s="23">
        <f t="shared" ca="1" si="493"/>
        <v>0</v>
      </c>
      <c r="Q689" s="23">
        <f t="shared" ca="1" si="493"/>
        <v>0</v>
      </c>
      <c r="R689" s="23">
        <f t="shared" ca="1" si="493"/>
        <v>6.162761541232937E-3</v>
      </c>
      <c r="S689" s="23">
        <f t="shared" ca="1" si="493"/>
        <v>0</v>
      </c>
      <c r="T689" s="23">
        <f t="shared" ca="1" si="493"/>
        <v>6.3951174762015919E-5</v>
      </c>
      <c r="U689" s="23">
        <f t="shared" ca="1" si="493"/>
        <v>2.1713883492272181E-3</v>
      </c>
      <c r="V689" s="23">
        <f t="shared" ca="1" si="493"/>
        <v>3.5320725753174958E-4</v>
      </c>
    </row>
    <row r="690" spans="1:22">
      <c r="A690" s="18" t="str">
        <f t="shared" si="494"/>
        <v>TDOMX</v>
      </c>
      <c r="B690" s="18" t="str">
        <f>$B$10</f>
        <v>ENERGY</v>
      </c>
      <c r="C690" s="22"/>
      <c r="D690" s="23">
        <f t="shared" ca="1" si="492"/>
        <v>0</v>
      </c>
      <c r="E690" s="23">
        <f t="shared" ca="1" si="493"/>
        <v>0</v>
      </c>
      <c r="F690" s="23">
        <f t="shared" ca="1" si="493"/>
        <v>0</v>
      </c>
      <c r="G690" s="23">
        <f t="shared" ca="1" si="493"/>
        <v>0</v>
      </c>
      <c r="H690" s="23">
        <f t="shared" ca="1" si="493"/>
        <v>0</v>
      </c>
      <c r="I690" s="23">
        <f t="shared" ca="1" si="493"/>
        <v>0</v>
      </c>
      <c r="J690" s="23">
        <f t="shared" ca="1" si="493"/>
        <v>0</v>
      </c>
      <c r="K690" s="23">
        <f t="shared" ca="1" si="493"/>
        <v>0</v>
      </c>
      <c r="L690" s="23">
        <f t="shared" ca="1" si="493"/>
        <v>0</v>
      </c>
      <c r="M690" s="23">
        <f t="shared" ca="1" si="493"/>
        <v>0</v>
      </c>
      <c r="N690" s="23">
        <f t="shared" ca="1" si="493"/>
        <v>0</v>
      </c>
      <c r="O690" s="23">
        <f t="shared" ca="1" si="493"/>
        <v>0</v>
      </c>
      <c r="P690" s="23">
        <f t="shared" ca="1" si="493"/>
        <v>0</v>
      </c>
      <c r="Q690" s="23">
        <f t="shared" ca="1" si="493"/>
        <v>0</v>
      </c>
      <c r="R690" s="23">
        <f t="shared" ca="1" si="493"/>
        <v>0</v>
      </c>
      <c r="S690" s="23">
        <f t="shared" ca="1" si="493"/>
        <v>0</v>
      </c>
      <c r="T690" s="23">
        <f t="shared" ca="1" si="493"/>
        <v>0</v>
      </c>
      <c r="U690" s="23">
        <f t="shared" ca="1" si="493"/>
        <v>0</v>
      </c>
      <c r="V690" s="23">
        <f t="shared" ca="1" si="493"/>
        <v>0</v>
      </c>
    </row>
    <row r="691" spans="1:22">
      <c r="A691" s="18" t="str">
        <f t="shared" si="494"/>
        <v>TDOMX</v>
      </c>
      <c r="B691" s="18" t="str">
        <f>$B$11</f>
        <v>CUSTOMER</v>
      </c>
      <c r="C691" s="22"/>
      <c r="D691" s="23">
        <f t="shared" ca="1" si="492"/>
        <v>4.4504299231223177E-2</v>
      </c>
      <c r="E691" s="23">
        <f t="shared" ca="1" si="493"/>
        <v>1.8168234256670315E-2</v>
      </c>
      <c r="F691" s="23">
        <f t="shared" ca="1" si="493"/>
        <v>7.8670783261164494E-3</v>
      </c>
      <c r="G691" s="23">
        <f t="shared" ca="1" si="493"/>
        <v>2.2471723541785931E-3</v>
      </c>
      <c r="H691" s="23">
        <f t="shared" ca="1" si="493"/>
        <v>1.2578293940282367E-3</v>
      </c>
      <c r="I691" s="23">
        <f t="shared" ca="1" si="493"/>
        <v>2.0414289245744067E-4</v>
      </c>
      <c r="J691" s="23">
        <f t="shared" ca="1" si="493"/>
        <v>9.6136240851060653E-4</v>
      </c>
      <c r="K691" s="23">
        <f t="shared" ca="1" si="493"/>
        <v>3.2710631733694022E-4</v>
      </c>
      <c r="L691" s="23">
        <f t="shared" ca="1" si="493"/>
        <v>7.112639752740325E-4</v>
      </c>
      <c r="M691" s="23">
        <f t="shared" ca="1" si="493"/>
        <v>1.250073256493256E-4</v>
      </c>
      <c r="N691" s="23">
        <f t="shared" ca="1" si="493"/>
        <v>6.6233959932290218E-6</v>
      </c>
      <c r="O691" s="23">
        <f t="shared" ca="1" si="493"/>
        <v>1.9404614650801651E-4</v>
      </c>
      <c r="P691" s="23">
        <f t="shared" ca="1" si="493"/>
        <v>1.0459757108476654E-3</v>
      </c>
      <c r="Q691" s="23">
        <f t="shared" ca="1" si="493"/>
        <v>1.875113727690041E-4</v>
      </c>
      <c r="R691" s="23">
        <f t="shared" ca="1" si="493"/>
        <v>2.6658919080986619E-4</v>
      </c>
      <c r="S691" s="23">
        <f t="shared" ca="1" si="493"/>
        <v>5.5441097353692118E-6</v>
      </c>
      <c r="T691" s="23">
        <f t="shared" ca="1" si="493"/>
        <v>3.2930103369442633E-6</v>
      </c>
      <c r="U691" s="23">
        <f t="shared" ca="1" si="493"/>
        <v>6.067979861760265E-3</v>
      </c>
      <c r="V691" s="23">
        <f t="shared" ca="1" si="493"/>
        <v>4.8575391822408692E-3</v>
      </c>
    </row>
    <row r="692" spans="1:22">
      <c r="A692" s="18" t="str">
        <f t="shared" si="494"/>
        <v>TDOMX</v>
      </c>
      <c r="B692" s="18" t="str">
        <f>$B$12</f>
        <v>TOTAL</v>
      </c>
      <c r="C692" s="22"/>
      <c r="D692" s="23">
        <f t="shared" ca="1" si="492"/>
        <v>1</v>
      </c>
      <c r="E692" s="23">
        <f t="shared" ca="1" si="493"/>
        <v>0.65286233918970504</v>
      </c>
      <c r="F692" s="23">
        <f t="shared" ca="1" si="493"/>
        <v>3.8111959257591699E-2</v>
      </c>
      <c r="G692" s="23">
        <f t="shared" ca="1" si="493"/>
        <v>0.10682235018812941</v>
      </c>
      <c r="H692" s="23">
        <f t="shared" ca="1" si="493"/>
        <v>3.6847816587146278E-3</v>
      </c>
      <c r="I692" s="23">
        <f t="shared" ca="1" si="493"/>
        <v>2.3998838884720273E-4</v>
      </c>
      <c r="J692" s="23">
        <f t="shared" ca="1" si="493"/>
        <v>7.6531229899894734E-2</v>
      </c>
      <c r="K692" s="23">
        <f t="shared" ca="1" si="493"/>
        <v>1.1290114979568682E-2</v>
      </c>
      <c r="L692" s="23">
        <f t="shared" ca="1" si="493"/>
        <v>1.4888194234474487E-3</v>
      </c>
      <c r="M692" s="23">
        <f t="shared" ca="1" si="493"/>
        <v>1.5242628714410479E-4</v>
      </c>
      <c r="N692" s="23">
        <f t="shared" ca="1" si="493"/>
        <v>2.5504591181632753E-3</v>
      </c>
      <c r="O692" s="23">
        <f t="shared" ca="1" si="493"/>
        <v>3.4007372965258152E-2</v>
      </c>
      <c r="P692" s="23">
        <f t="shared" ca="1" si="493"/>
        <v>2.8966922263933284E-2</v>
      </c>
      <c r="Q692" s="23">
        <f t="shared" ca="1" si="493"/>
        <v>4.138454735825076E-3</v>
      </c>
      <c r="R692" s="23">
        <f t="shared" ca="1" si="493"/>
        <v>2.4218151066382625E-2</v>
      </c>
      <c r="S692" s="23">
        <f t="shared" ca="1" si="493"/>
        <v>3.0247070836585501E-4</v>
      </c>
      <c r="T692" s="23">
        <f t="shared" ca="1" si="493"/>
        <v>3.0641522955015719E-4</v>
      </c>
      <c r="U692" s="23">
        <f t="shared" ca="1" si="493"/>
        <v>8.9597146112496296E-3</v>
      </c>
      <c r="V692" s="23">
        <f t="shared" ca="1" si="493"/>
        <v>5.3660300282291932E-3</v>
      </c>
    </row>
    <row r="694" spans="1:22">
      <c r="A694" s="38" t="s">
        <v>126</v>
      </c>
      <c r="B694" s="18" t="str">
        <f>$B$5</f>
        <v>PRODUCTION</v>
      </c>
      <c r="D694" s="24">
        <f>COSS!H1648+COSS!H1640+COSS!H1632</f>
        <v>0</v>
      </c>
      <c r="E694" s="24">
        <f>COSS!I1648+COSS!I1640+COSS!I1632</f>
        <v>0</v>
      </c>
      <c r="F694" s="24">
        <f>COSS!J1648+COSS!J1640+COSS!J1632</f>
        <v>0</v>
      </c>
      <c r="G694" s="24">
        <f>COSS!K1648+COSS!K1640+COSS!K1632</f>
        <v>0</v>
      </c>
      <c r="H694" s="24">
        <f>COSS!L1648+COSS!L1640+COSS!L1632</f>
        <v>0</v>
      </c>
      <c r="I694" s="24">
        <f>COSS!M1648+COSS!M1640+COSS!M1632</f>
        <v>0</v>
      </c>
      <c r="J694" s="24">
        <f>COSS!O1648+COSS!O1640+COSS!O1632</f>
        <v>0</v>
      </c>
      <c r="K694" s="24">
        <f>COSS!P1648+COSS!P1640+COSS!P1632</f>
        <v>0</v>
      </c>
      <c r="L694" s="24">
        <f>COSS!Q1648+COSS!Q1640+COSS!Q1632</f>
        <v>0</v>
      </c>
      <c r="M694" s="24">
        <f>COSS!R1648+COSS!R1640+COSS!R1632</f>
        <v>0</v>
      </c>
      <c r="N694" s="24">
        <f>COSS!T1648+COSS!T1640+COSS!T1632</f>
        <v>0</v>
      </c>
      <c r="O694" s="24">
        <f>COSS!U1648+COSS!U1640+COSS!U1632</f>
        <v>0</v>
      </c>
      <c r="P694" s="24">
        <f>COSS!V1648+COSS!V1640+COSS!V1632</f>
        <v>0</v>
      </c>
      <c r="Q694" s="24">
        <f>COSS!W1648+COSS!W1640+COSS!W1632</f>
        <v>0</v>
      </c>
      <c r="R694" s="24">
        <f>COSS!Y1648+COSS!Y1640+COSS!Y1632</f>
        <v>0</v>
      </c>
      <c r="S694" s="24">
        <f>COSS!Z1648+COSS!Z1640+COSS!Z1632</f>
        <v>0</v>
      </c>
      <c r="T694" s="24">
        <f>COSS!AB1648+COSS!AB1640+COSS!AB1632</f>
        <v>0</v>
      </c>
      <c r="U694" s="24">
        <f>COSS!AC1648+COSS!AC1640+COSS!AC1632</f>
        <v>0</v>
      </c>
      <c r="V694" s="24">
        <f>COSS!AD1648+COSS!AD1640+COSS!AD1632</f>
        <v>0</v>
      </c>
    </row>
    <row r="695" spans="1:22">
      <c r="B695" s="18" t="str">
        <f>$B$6</f>
        <v>BULKTRAN</v>
      </c>
      <c r="D695" s="24">
        <f>COSS!H1649+COSS!H1641+COSS!H1633</f>
        <v>0</v>
      </c>
      <c r="E695" s="24">
        <f>COSS!I1649+COSS!I1641+COSS!I1633</f>
        <v>0</v>
      </c>
      <c r="F695" s="24">
        <f>COSS!J1649+COSS!J1641+COSS!J1633</f>
        <v>0</v>
      </c>
      <c r="G695" s="24">
        <f>COSS!K1649+COSS!K1641+COSS!K1633</f>
        <v>0</v>
      </c>
      <c r="H695" s="24">
        <f>COSS!L1649+COSS!L1641+COSS!L1633</f>
        <v>0</v>
      </c>
      <c r="I695" s="24">
        <f>COSS!M1649+COSS!M1641+COSS!M1633</f>
        <v>0</v>
      </c>
      <c r="J695" s="24">
        <f>COSS!O1649+COSS!O1641+COSS!O1633</f>
        <v>0</v>
      </c>
      <c r="K695" s="24">
        <f>COSS!P1649+COSS!P1641+COSS!P1633</f>
        <v>0</v>
      </c>
      <c r="L695" s="24">
        <f>COSS!Q1649+COSS!Q1641+COSS!Q1633</f>
        <v>0</v>
      </c>
      <c r="M695" s="24">
        <f>COSS!R1649+COSS!R1641+COSS!R1633</f>
        <v>0</v>
      </c>
      <c r="N695" s="24">
        <f>COSS!T1649+COSS!T1641+COSS!T1633</f>
        <v>0</v>
      </c>
      <c r="O695" s="24">
        <f>COSS!U1649+COSS!U1641+COSS!U1633</f>
        <v>0</v>
      </c>
      <c r="P695" s="24">
        <f>COSS!V1649+COSS!V1641+COSS!V1633</f>
        <v>0</v>
      </c>
      <c r="Q695" s="24">
        <f>COSS!W1649+COSS!W1641+COSS!W1633</f>
        <v>0</v>
      </c>
      <c r="R695" s="24">
        <f>COSS!Y1649+COSS!Y1641+COSS!Y1633</f>
        <v>0</v>
      </c>
      <c r="S695" s="24">
        <f>COSS!Z1649+COSS!Z1641+COSS!Z1633</f>
        <v>0</v>
      </c>
      <c r="T695" s="24">
        <f>COSS!AB1649+COSS!AB1641+COSS!AB1633</f>
        <v>0</v>
      </c>
      <c r="U695" s="24">
        <f>COSS!AC1649+COSS!AC1641+COSS!AC1633</f>
        <v>0</v>
      </c>
      <c r="V695" s="24">
        <f>COSS!AD1649+COSS!AD1641+COSS!AD1633</f>
        <v>0</v>
      </c>
    </row>
    <row r="696" spans="1:22">
      <c r="B696" s="18" t="str">
        <f>$B$7</f>
        <v>SUBTRAN</v>
      </c>
      <c r="D696" s="24">
        <f>COSS!H1650+COSS!H1642+COSS!H1634</f>
        <v>0</v>
      </c>
      <c r="E696" s="24">
        <f>COSS!I1650+COSS!I1642+COSS!I1634</f>
        <v>0</v>
      </c>
      <c r="F696" s="24">
        <f>COSS!J1650+COSS!J1642+COSS!J1634</f>
        <v>0</v>
      </c>
      <c r="G696" s="24">
        <f>COSS!K1650+COSS!K1642+COSS!K1634</f>
        <v>0</v>
      </c>
      <c r="H696" s="24">
        <f>COSS!L1650+COSS!L1642+COSS!L1634</f>
        <v>0</v>
      </c>
      <c r="I696" s="24">
        <f>COSS!M1650+COSS!M1642+COSS!M1634</f>
        <v>0</v>
      </c>
      <c r="J696" s="24">
        <f>COSS!O1650+COSS!O1642+COSS!O1634</f>
        <v>0</v>
      </c>
      <c r="K696" s="24">
        <f>COSS!P1650+COSS!P1642+COSS!P1634</f>
        <v>0</v>
      </c>
      <c r="L696" s="24">
        <f>COSS!Q1650+COSS!Q1642+COSS!Q1634</f>
        <v>0</v>
      </c>
      <c r="M696" s="24">
        <f>COSS!R1650+COSS!R1642+COSS!R1634</f>
        <v>0</v>
      </c>
      <c r="N696" s="24">
        <f>COSS!T1650+COSS!T1642+COSS!T1634</f>
        <v>0</v>
      </c>
      <c r="O696" s="24">
        <f>COSS!U1650+COSS!U1642+COSS!U1634</f>
        <v>0</v>
      </c>
      <c r="P696" s="24">
        <f>COSS!V1650+COSS!V1642+COSS!V1634</f>
        <v>0</v>
      </c>
      <c r="Q696" s="24">
        <f>COSS!W1650+COSS!W1642+COSS!W1634</f>
        <v>0</v>
      </c>
      <c r="R696" s="24">
        <f>COSS!Y1650+COSS!Y1642+COSS!Y1634</f>
        <v>0</v>
      </c>
      <c r="S696" s="24">
        <f>COSS!Z1650+COSS!Z1642+COSS!Z1634</f>
        <v>0</v>
      </c>
      <c r="T696" s="24">
        <f>COSS!AB1650+COSS!AB1642+COSS!AB1634</f>
        <v>0</v>
      </c>
      <c r="U696" s="24">
        <f>COSS!AC1650+COSS!AC1642+COSS!AC1634</f>
        <v>0</v>
      </c>
      <c r="V696" s="24">
        <f>COSS!AD1650+COSS!AD1642+COSS!AD1634</f>
        <v>0</v>
      </c>
    </row>
    <row r="697" spans="1:22">
      <c r="B697" s="18" t="str">
        <f>$B$8</f>
        <v>DISTPRI</v>
      </c>
      <c r="D697" s="24">
        <f>COSS!H1651+COSS!H1643+COSS!H1635</f>
        <v>0</v>
      </c>
      <c r="E697" s="24">
        <f>COSS!I1651+COSS!I1643+COSS!I1635</f>
        <v>0</v>
      </c>
      <c r="F697" s="24">
        <f>COSS!J1651+COSS!J1643+COSS!J1635</f>
        <v>0</v>
      </c>
      <c r="G697" s="24">
        <f>COSS!K1651+COSS!K1643+COSS!K1635</f>
        <v>0</v>
      </c>
      <c r="H697" s="24">
        <f>COSS!L1651+COSS!L1643+COSS!L1635</f>
        <v>0</v>
      </c>
      <c r="I697" s="24">
        <f>COSS!M1651+COSS!M1643+COSS!M1635</f>
        <v>0</v>
      </c>
      <c r="J697" s="24">
        <f>COSS!O1651+COSS!O1643+COSS!O1635</f>
        <v>0</v>
      </c>
      <c r="K697" s="24">
        <f>COSS!P1651+COSS!P1643+COSS!P1635</f>
        <v>0</v>
      </c>
      <c r="L697" s="24">
        <f>COSS!Q1651+COSS!Q1643+COSS!Q1635</f>
        <v>0</v>
      </c>
      <c r="M697" s="24">
        <f>COSS!R1651+COSS!R1643+COSS!R1635</f>
        <v>0</v>
      </c>
      <c r="N697" s="24">
        <f>COSS!T1651+COSS!T1643+COSS!T1635</f>
        <v>0</v>
      </c>
      <c r="O697" s="24">
        <f>COSS!U1651+COSS!U1643+COSS!U1635</f>
        <v>0</v>
      </c>
      <c r="P697" s="24">
        <f>COSS!V1651+COSS!V1643+COSS!V1635</f>
        <v>0</v>
      </c>
      <c r="Q697" s="24">
        <f>COSS!W1651+COSS!W1643+COSS!W1635</f>
        <v>0</v>
      </c>
      <c r="R697" s="24">
        <f>COSS!Y1651+COSS!Y1643+COSS!Y1635</f>
        <v>0</v>
      </c>
      <c r="S697" s="24">
        <f>COSS!Z1651+COSS!Z1643+COSS!Z1635</f>
        <v>0</v>
      </c>
      <c r="T697" s="24">
        <f>COSS!AB1651+COSS!AB1643+COSS!AB1635</f>
        <v>0</v>
      </c>
      <c r="U697" s="24">
        <f>COSS!AC1651+COSS!AC1643+COSS!AC1635</f>
        <v>0</v>
      </c>
      <c r="V697" s="24">
        <f>COSS!AD1651+COSS!AD1643+COSS!AD1635</f>
        <v>0</v>
      </c>
    </row>
    <row r="698" spans="1:22">
      <c r="B698" s="18" t="str">
        <f>$B$9</f>
        <v>DISTSEC</v>
      </c>
      <c r="D698" s="24">
        <f>COSS!H1652+COSS!H1644+COSS!H1636</f>
        <v>0</v>
      </c>
      <c r="E698" s="24">
        <f>COSS!I1652+COSS!I1644+COSS!I1636</f>
        <v>0</v>
      </c>
      <c r="F698" s="24">
        <f>COSS!J1652+COSS!J1644+COSS!J1636</f>
        <v>0</v>
      </c>
      <c r="G698" s="24">
        <f>COSS!K1652+COSS!K1644+COSS!K1636</f>
        <v>0</v>
      </c>
      <c r="H698" s="24">
        <f>COSS!L1652+COSS!L1644+COSS!L1636</f>
        <v>0</v>
      </c>
      <c r="I698" s="24">
        <f>COSS!M1652+COSS!M1644+COSS!M1636</f>
        <v>0</v>
      </c>
      <c r="J698" s="24">
        <f>COSS!O1652+COSS!O1644+COSS!O1636</f>
        <v>0</v>
      </c>
      <c r="K698" s="24">
        <f>COSS!P1652+COSS!P1644+COSS!P1636</f>
        <v>0</v>
      </c>
      <c r="L698" s="24">
        <f>COSS!Q1652+COSS!Q1644+COSS!Q1636</f>
        <v>0</v>
      </c>
      <c r="M698" s="24">
        <f>COSS!R1652+COSS!R1644+COSS!R1636</f>
        <v>0</v>
      </c>
      <c r="N698" s="24">
        <f>COSS!T1652+COSS!T1644+COSS!T1636</f>
        <v>0</v>
      </c>
      <c r="O698" s="24">
        <f>COSS!U1652+COSS!U1644+COSS!U1636</f>
        <v>0</v>
      </c>
      <c r="P698" s="24">
        <f>COSS!V1652+COSS!V1644+COSS!V1636</f>
        <v>0</v>
      </c>
      <c r="Q698" s="24">
        <f>COSS!W1652+COSS!W1644+COSS!W1636</f>
        <v>0</v>
      </c>
      <c r="R698" s="24">
        <f>COSS!Y1652+COSS!Y1644+COSS!Y1636</f>
        <v>0</v>
      </c>
      <c r="S698" s="24">
        <f>COSS!Z1652+COSS!Z1644+COSS!Z1636</f>
        <v>0</v>
      </c>
      <c r="T698" s="24">
        <f>COSS!AB1652+COSS!AB1644+COSS!AB1636</f>
        <v>0</v>
      </c>
      <c r="U698" s="24">
        <f>COSS!AC1652+COSS!AC1644+COSS!AC1636</f>
        <v>0</v>
      </c>
      <c r="V698" s="24">
        <f>COSS!AD1652+COSS!AD1644+COSS!AD1636</f>
        <v>0</v>
      </c>
    </row>
    <row r="699" spans="1:22">
      <c r="B699" s="18" t="str">
        <f>$B$10</f>
        <v>ENERGY</v>
      </c>
      <c r="D699" s="24">
        <f>COSS!H1653+COSS!H1645+COSS!H1637</f>
        <v>0</v>
      </c>
      <c r="E699" s="24">
        <f>COSS!I1653+COSS!I1645+COSS!I1637</f>
        <v>0</v>
      </c>
      <c r="F699" s="24">
        <f>COSS!J1653+COSS!J1645+COSS!J1637</f>
        <v>0</v>
      </c>
      <c r="G699" s="24">
        <f>COSS!K1653+COSS!K1645+COSS!K1637</f>
        <v>0</v>
      </c>
      <c r="H699" s="24">
        <f>COSS!L1653+COSS!L1645+COSS!L1637</f>
        <v>0</v>
      </c>
      <c r="I699" s="24">
        <f>COSS!M1653+COSS!M1645+COSS!M1637</f>
        <v>0</v>
      </c>
      <c r="J699" s="24">
        <f>COSS!O1653+COSS!O1645+COSS!O1637</f>
        <v>0</v>
      </c>
      <c r="K699" s="24">
        <f>COSS!P1653+COSS!P1645+COSS!P1637</f>
        <v>0</v>
      </c>
      <c r="L699" s="24">
        <f>COSS!Q1653+COSS!Q1645+COSS!Q1637</f>
        <v>0</v>
      </c>
      <c r="M699" s="24">
        <f>COSS!R1653+COSS!R1645+COSS!R1637</f>
        <v>0</v>
      </c>
      <c r="N699" s="24">
        <f>COSS!T1653+COSS!T1645+COSS!T1637</f>
        <v>0</v>
      </c>
      <c r="O699" s="24">
        <f>COSS!U1653+COSS!U1645+COSS!U1637</f>
        <v>0</v>
      </c>
      <c r="P699" s="24">
        <f>COSS!V1653+COSS!V1645+COSS!V1637</f>
        <v>0</v>
      </c>
      <c r="Q699" s="24">
        <f>COSS!W1653+COSS!W1645+COSS!W1637</f>
        <v>0</v>
      </c>
      <c r="R699" s="24">
        <f>COSS!Y1653+COSS!Y1645+COSS!Y1637</f>
        <v>0</v>
      </c>
      <c r="S699" s="24">
        <f>COSS!Z1653+COSS!Z1645+COSS!Z1637</f>
        <v>0</v>
      </c>
      <c r="T699" s="24">
        <f>COSS!AB1653+COSS!AB1645+COSS!AB1637</f>
        <v>0</v>
      </c>
      <c r="U699" s="24">
        <f>COSS!AC1653+COSS!AC1645+COSS!AC1637</f>
        <v>0</v>
      </c>
      <c r="V699" s="24">
        <f>COSS!AD1653+COSS!AD1645+COSS!AD1637</f>
        <v>0</v>
      </c>
    </row>
    <row r="700" spans="1:22">
      <c r="B700" s="18" t="str">
        <f>$B$11</f>
        <v>CUSTOMER</v>
      </c>
      <c r="D700" s="24">
        <f>COSS!H1654+COSS!H1646+COSS!H1638</f>
        <v>5548607.0000000019</v>
      </c>
      <c r="E700" s="24">
        <f>COSS!I1654+COSS!I1646+COSS!I1638</f>
        <v>4786106.4760421421</v>
      </c>
      <c r="F700" s="24">
        <f>COSS!J1654+COSS!J1646+COSS!J1638</f>
        <v>596944.52936890174</v>
      </c>
      <c r="G700" s="24">
        <f>COSS!K1654+COSS!K1646+COSS!K1638</f>
        <v>174794.55512128555</v>
      </c>
      <c r="H700" s="24">
        <f>COSS!L1654+COSS!L1646+COSS!L1638</f>
        <v>2074.761133061219</v>
      </c>
      <c r="I700" s="24">
        <f>COSS!M1654+COSS!M1646+COSS!M1638</f>
        <v>160.32365251502412</v>
      </c>
      <c r="J700" s="24">
        <f>COSS!O1654+COSS!O1646+COSS!O1638</f>
        <v>16231.411617964775</v>
      </c>
      <c r="K700" s="24">
        <f>COSS!P1654+COSS!P1646+COSS!P1638</f>
        <v>1662.645905570032</v>
      </c>
      <c r="L700" s="24">
        <f>COSS!Q1654+COSS!Q1646+COSS!Q1638</f>
        <v>479.22757193770576</v>
      </c>
      <c r="M700" s="24">
        <f>COSS!R1654+COSS!R1646+COSS!R1638</f>
        <v>56.2407974392287</v>
      </c>
      <c r="N700" s="24">
        <f>COSS!T1654+COSS!T1646+COSS!T1638</f>
        <v>116.7391653259791</v>
      </c>
      <c r="O700" s="24">
        <f>COSS!U1654+COSS!U1646+COSS!U1638</f>
        <v>1022.648490306579</v>
      </c>
      <c r="P700" s="24">
        <f>COSS!V1654+COSS!V1646+COSS!V1638</f>
        <v>730.80057699163126</v>
      </c>
      <c r="Q700" s="24">
        <f>COSS!W1654+COSS!W1646+COSS!W1638</f>
        <v>87.554373994484322</v>
      </c>
      <c r="R700" s="24">
        <f>COSS!Y1654+COSS!Y1646+COSS!Y1638</f>
        <v>4281.4927177330846</v>
      </c>
      <c r="S700" s="24">
        <f>COSS!Z1654+COSS!Z1646+COSS!Z1638</f>
        <v>27.056006107733925</v>
      </c>
      <c r="T700" s="24">
        <f>COSS!AB1654+COSS!AB1646+COSS!AB1638</f>
        <v>250.45300254399262</v>
      </c>
      <c r="U700" s="24">
        <f>COSS!AC1654+COSS!AC1646+COSS!AC1638</f>
        <v>-37677.371886245572</v>
      </c>
      <c r="V700" s="24">
        <f>COSS!AD1654+COSS!AD1646+COSS!AD1638</f>
        <v>1257.4563424244579</v>
      </c>
    </row>
    <row r="701" spans="1:22">
      <c r="B701" s="18" t="str">
        <f>$B$12</f>
        <v>TOTAL</v>
      </c>
      <c r="D701" s="24">
        <f>COSS!H1655+COSS!H1647+COSS!H1639</f>
        <v>5548607.0000000019</v>
      </c>
      <c r="E701" s="24">
        <f>COSS!I1655+COSS!I1647+COSS!I1639</f>
        <v>4786106.4760421421</v>
      </c>
      <c r="F701" s="24">
        <f>COSS!J1655+COSS!J1647+COSS!J1639</f>
        <v>596944.52936890174</v>
      </c>
      <c r="G701" s="24">
        <f>COSS!K1655+COSS!K1647+COSS!K1639</f>
        <v>174794.55512128555</v>
      </c>
      <c r="H701" s="24">
        <f>COSS!L1655+COSS!L1647+COSS!L1639</f>
        <v>2074.761133061219</v>
      </c>
      <c r="I701" s="24">
        <f>COSS!M1655+COSS!M1647+COSS!M1639</f>
        <v>160.32365251502412</v>
      </c>
      <c r="J701" s="24">
        <f>COSS!O1655+COSS!O1647+COSS!O1639</f>
        <v>16231.411617964775</v>
      </c>
      <c r="K701" s="24">
        <f>COSS!P1655+COSS!P1647+COSS!P1639</f>
        <v>1662.645905570032</v>
      </c>
      <c r="L701" s="24">
        <f>COSS!Q1655+COSS!Q1647+COSS!Q1639</f>
        <v>479.22757193770576</v>
      </c>
      <c r="M701" s="24">
        <f>COSS!R1655+COSS!R1647+COSS!R1639</f>
        <v>56.2407974392287</v>
      </c>
      <c r="N701" s="24">
        <f>COSS!T1655+COSS!T1647+COSS!T1639</f>
        <v>116.7391653259791</v>
      </c>
      <c r="O701" s="24">
        <f>COSS!U1655+COSS!U1647+COSS!U1639</f>
        <v>1022.648490306579</v>
      </c>
      <c r="P701" s="24">
        <f>COSS!V1655+COSS!V1647+COSS!V1639</f>
        <v>730.80057699163126</v>
      </c>
      <c r="Q701" s="24">
        <f>COSS!W1655+COSS!W1647+COSS!W1639</f>
        <v>87.554373994484322</v>
      </c>
      <c r="R701" s="24">
        <f>COSS!Y1655+COSS!Y1647+COSS!Y1639</f>
        <v>4281.4927177330846</v>
      </c>
      <c r="S701" s="24">
        <f>COSS!Z1655+COSS!Z1647+COSS!Z1639</f>
        <v>27.056006107733925</v>
      </c>
      <c r="T701" s="24">
        <f>COSS!AB1655+COSS!AB1647+COSS!AB1639</f>
        <v>250.45300254399262</v>
      </c>
      <c r="U701" s="24">
        <f>COSS!AC1655+COSS!AC1647+COSS!AC1639</f>
        <v>-37677.371886245572</v>
      </c>
      <c r="V701" s="24">
        <f>COSS!AD1655+COSS!AD1647+COSS!AD1639</f>
        <v>1257.4563424244579</v>
      </c>
    </row>
    <row r="702" spans="1:22">
      <c r="A702" s="131" t="s">
        <v>81</v>
      </c>
      <c r="B702" s="18" t="str">
        <f>$B$5</f>
        <v>PRODUCTION</v>
      </c>
      <c r="C702" s="22"/>
      <c r="D702" s="23">
        <f t="shared" ref="D702:D709" si="496">SUM(E702:V702)</f>
        <v>0</v>
      </c>
      <c r="E702" s="23">
        <f t="shared" ref="E702:H706" si="497">E694/$D$701</f>
        <v>0</v>
      </c>
      <c r="F702" s="23">
        <f t="shared" si="497"/>
        <v>0</v>
      </c>
      <c r="G702" s="23">
        <f t="shared" si="497"/>
        <v>0</v>
      </c>
      <c r="H702" s="23">
        <f t="shared" si="497"/>
        <v>0</v>
      </c>
      <c r="I702" s="23">
        <f t="shared" ref="I702:I708" si="498">I694/$D$701</f>
        <v>0</v>
      </c>
      <c r="J702" s="23">
        <f t="shared" ref="J702:L706" si="499">J694/$D$701</f>
        <v>0</v>
      </c>
      <c r="K702" s="23">
        <f t="shared" si="499"/>
        <v>0</v>
      </c>
      <c r="L702" s="23">
        <f t="shared" si="499"/>
        <v>0</v>
      </c>
      <c r="M702" s="23">
        <f t="shared" ref="M702:N708" si="500">M694/$D$701</f>
        <v>0</v>
      </c>
      <c r="N702" s="23">
        <f t="shared" si="500"/>
        <v>0</v>
      </c>
      <c r="O702" s="23">
        <f t="shared" ref="O702:P708" si="501">O694/$D$701</f>
        <v>0</v>
      </c>
      <c r="P702" s="23">
        <f t="shared" si="501"/>
        <v>0</v>
      </c>
      <c r="Q702" s="23">
        <f t="shared" ref="Q702:Q708" si="502">Q694/$D$701</f>
        <v>0</v>
      </c>
      <c r="R702" s="23">
        <f t="shared" ref="R702:S706" si="503">R694/$D$701</f>
        <v>0</v>
      </c>
      <c r="S702" s="23">
        <f t="shared" si="503"/>
        <v>0</v>
      </c>
      <c r="T702" s="23">
        <f t="shared" ref="T702:U706" si="504">T694/$D$701</f>
        <v>0</v>
      </c>
      <c r="U702" s="23">
        <f t="shared" si="504"/>
        <v>0</v>
      </c>
      <c r="V702" s="23">
        <f t="shared" ref="V702:V708" si="505">V694/$D$701</f>
        <v>0</v>
      </c>
    </row>
    <row r="703" spans="1:22">
      <c r="A703" s="18" t="str">
        <f t="shared" ref="A703:A709" si="506">A702</f>
        <v>TOTOX234</v>
      </c>
      <c r="B703" s="18" t="str">
        <f>$B$6</f>
        <v>BULKTRAN</v>
      </c>
      <c r="C703" s="22"/>
      <c r="D703" s="23">
        <f t="shared" si="496"/>
        <v>0</v>
      </c>
      <c r="E703" s="23">
        <f t="shared" si="497"/>
        <v>0</v>
      </c>
      <c r="F703" s="23">
        <f t="shared" si="497"/>
        <v>0</v>
      </c>
      <c r="G703" s="23">
        <f t="shared" si="497"/>
        <v>0</v>
      </c>
      <c r="H703" s="23">
        <f t="shared" si="497"/>
        <v>0</v>
      </c>
      <c r="I703" s="23">
        <f t="shared" si="498"/>
        <v>0</v>
      </c>
      <c r="J703" s="23">
        <f t="shared" si="499"/>
        <v>0</v>
      </c>
      <c r="K703" s="23">
        <f t="shared" si="499"/>
        <v>0</v>
      </c>
      <c r="L703" s="23">
        <f t="shared" si="499"/>
        <v>0</v>
      </c>
      <c r="M703" s="23">
        <f t="shared" si="500"/>
        <v>0</v>
      </c>
      <c r="N703" s="23">
        <f t="shared" si="500"/>
        <v>0</v>
      </c>
      <c r="O703" s="23">
        <f t="shared" si="501"/>
        <v>0</v>
      </c>
      <c r="P703" s="23">
        <f t="shared" si="501"/>
        <v>0</v>
      </c>
      <c r="Q703" s="23">
        <f t="shared" si="502"/>
        <v>0</v>
      </c>
      <c r="R703" s="23">
        <f t="shared" si="503"/>
        <v>0</v>
      </c>
      <c r="S703" s="23">
        <f t="shared" si="503"/>
        <v>0</v>
      </c>
      <c r="T703" s="23">
        <f t="shared" si="504"/>
        <v>0</v>
      </c>
      <c r="U703" s="23">
        <f t="shared" si="504"/>
        <v>0</v>
      </c>
      <c r="V703" s="23">
        <f t="shared" si="505"/>
        <v>0</v>
      </c>
    </row>
    <row r="704" spans="1:22">
      <c r="A704" s="18" t="str">
        <f t="shared" si="506"/>
        <v>TOTOX234</v>
      </c>
      <c r="B704" s="18" t="str">
        <f>$B$7</f>
        <v>SUBTRAN</v>
      </c>
      <c r="C704" s="22"/>
      <c r="D704" s="23">
        <f t="shared" si="496"/>
        <v>0</v>
      </c>
      <c r="E704" s="23">
        <f t="shared" si="497"/>
        <v>0</v>
      </c>
      <c r="F704" s="23">
        <f t="shared" si="497"/>
        <v>0</v>
      </c>
      <c r="G704" s="23">
        <f t="shared" si="497"/>
        <v>0</v>
      </c>
      <c r="H704" s="23">
        <f t="shared" si="497"/>
        <v>0</v>
      </c>
      <c r="I704" s="23">
        <f t="shared" si="498"/>
        <v>0</v>
      </c>
      <c r="J704" s="23">
        <f t="shared" si="499"/>
        <v>0</v>
      </c>
      <c r="K704" s="23">
        <f t="shared" si="499"/>
        <v>0</v>
      </c>
      <c r="L704" s="23">
        <f t="shared" si="499"/>
        <v>0</v>
      </c>
      <c r="M704" s="23">
        <f t="shared" si="500"/>
        <v>0</v>
      </c>
      <c r="N704" s="23">
        <f t="shared" si="500"/>
        <v>0</v>
      </c>
      <c r="O704" s="23">
        <f t="shared" si="501"/>
        <v>0</v>
      </c>
      <c r="P704" s="23">
        <f t="shared" si="501"/>
        <v>0</v>
      </c>
      <c r="Q704" s="23">
        <f t="shared" si="502"/>
        <v>0</v>
      </c>
      <c r="R704" s="23">
        <f t="shared" si="503"/>
        <v>0</v>
      </c>
      <c r="S704" s="23">
        <f t="shared" si="503"/>
        <v>0</v>
      </c>
      <c r="T704" s="23">
        <f t="shared" si="504"/>
        <v>0</v>
      </c>
      <c r="U704" s="23">
        <f t="shared" si="504"/>
        <v>0</v>
      </c>
      <c r="V704" s="23">
        <f t="shared" si="505"/>
        <v>0</v>
      </c>
    </row>
    <row r="705" spans="1:22">
      <c r="A705" s="18" t="str">
        <f t="shared" si="506"/>
        <v>TOTOX234</v>
      </c>
      <c r="B705" s="18" t="str">
        <f>$B$8</f>
        <v>DISTPRI</v>
      </c>
      <c r="C705" s="22"/>
      <c r="D705" s="23">
        <f t="shared" si="496"/>
        <v>0</v>
      </c>
      <c r="E705" s="23">
        <f t="shared" si="497"/>
        <v>0</v>
      </c>
      <c r="F705" s="23">
        <f t="shared" si="497"/>
        <v>0</v>
      </c>
      <c r="G705" s="23">
        <f t="shared" si="497"/>
        <v>0</v>
      </c>
      <c r="H705" s="23">
        <f t="shared" si="497"/>
        <v>0</v>
      </c>
      <c r="I705" s="23">
        <f t="shared" si="498"/>
        <v>0</v>
      </c>
      <c r="J705" s="23">
        <f t="shared" si="499"/>
        <v>0</v>
      </c>
      <c r="K705" s="23">
        <f t="shared" si="499"/>
        <v>0</v>
      </c>
      <c r="L705" s="23">
        <f t="shared" si="499"/>
        <v>0</v>
      </c>
      <c r="M705" s="23">
        <f t="shared" si="500"/>
        <v>0</v>
      </c>
      <c r="N705" s="23">
        <f t="shared" si="500"/>
        <v>0</v>
      </c>
      <c r="O705" s="23">
        <f t="shared" si="501"/>
        <v>0</v>
      </c>
      <c r="P705" s="23">
        <f t="shared" si="501"/>
        <v>0</v>
      </c>
      <c r="Q705" s="23">
        <f t="shared" si="502"/>
        <v>0</v>
      </c>
      <c r="R705" s="23">
        <f t="shared" si="503"/>
        <v>0</v>
      </c>
      <c r="S705" s="23">
        <f t="shared" si="503"/>
        <v>0</v>
      </c>
      <c r="T705" s="23">
        <f t="shared" si="504"/>
        <v>0</v>
      </c>
      <c r="U705" s="23">
        <f t="shared" si="504"/>
        <v>0</v>
      </c>
      <c r="V705" s="23">
        <f t="shared" si="505"/>
        <v>0</v>
      </c>
    </row>
    <row r="706" spans="1:22">
      <c r="A706" s="18" t="str">
        <f t="shared" si="506"/>
        <v>TOTOX234</v>
      </c>
      <c r="B706" s="18" t="str">
        <f>$B$9</f>
        <v>DISTSEC</v>
      </c>
      <c r="C706" s="22"/>
      <c r="D706" s="23">
        <f t="shared" si="496"/>
        <v>0</v>
      </c>
      <c r="E706" s="23">
        <f t="shared" si="497"/>
        <v>0</v>
      </c>
      <c r="F706" s="23">
        <f t="shared" si="497"/>
        <v>0</v>
      </c>
      <c r="G706" s="23">
        <f t="shared" si="497"/>
        <v>0</v>
      </c>
      <c r="H706" s="23">
        <f t="shared" si="497"/>
        <v>0</v>
      </c>
      <c r="I706" s="23">
        <f t="shared" si="498"/>
        <v>0</v>
      </c>
      <c r="J706" s="23">
        <f t="shared" si="499"/>
        <v>0</v>
      </c>
      <c r="K706" s="23">
        <f t="shared" si="499"/>
        <v>0</v>
      </c>
      <c r="L706" s="23">
        <f t="shared" si="499"/>
        <v>0</v>
      </c>
      <c r="M706" s="23">
        <f t="shared" si="500"/>
        <v>0</v>
      </c>
      <c r="N706" s="23">
        <f t="shared" si="500"/>
        <v>0</v>
      </c>
      <c r="O706" s="23">
        <f t="shared" si="501"/>
        <v>0</v>
      </c>
      <c r="P706" s="23">
        <f t="shared" si="501"/>
        <v>0</v>
      </c>
      <c r="Q706" s="23">
        <f t="shared" si="502"/>
        <v>0</v>
      </c>
      <c r="R706" s="23">
        <f t="shared" si="503"/>
        <v>0</v>
      </c>
      <c r="S706" s="23">
        <f t="shared" si="503"/>
        <v>0</v>
      </c>
      <c r="T706" s="23">
        <f t="shared" si="504"/>
        <v>0</v>
      </c>
      <c r="U706" s="23">
        <f t="shared" si="504"/>
        <v>0</v>
      </c>
      <c r="V706" s="23">
        <f t="shared" si="505"/>
        <v>0</v>
      </c>
    </row>
    <row r="707" spans="1:22">
      <c r="A707" s="18" t="str">
        <f t="shared" si="506"/>
        <v>TOTOX234</v>
      </c>
      <c r="B707" s="18" t="str">
        <f>$B$10</f>
        <v>ENERGY</v>
      </c>
      <c r="C707" s="22"/>
      <c r="D707" s="23">
        <f t="shared" si="496"/>
        <v>0</v>
      </c>
      <c r="E707" s="23">
        <f t="shared" ref="E707:H708" si="507">E699/$D$701</f>
        <v>0</v>
      </c>
      <c r="F707" s="23">
        <f t="shared" si="507"/>
        <v>0</v>
      </c>
      <c r="G707" s="23">
        <f t="shared" si="507"/>
        <v>0</v>
      </c>
      <c r="H707" s="23">
        <f t="shared" si="507"/>
        <v>0</v>
      </c>
      <c r="I707" s="23">
        <f t="shared" si="498"/>
        <v>0</v>
      </c>
      <c r="J707" s="23">
        <f t="shared" ref="J707:L708" si="508">J699/$D$701</f>
        <v>0</v>
      </c>
      <c r="K707" s="23">
        <f t="shared" si="508"/>
        <v>0</v>
      </c>
      <c r="L707" s="23">
        <f t="shared" si="508"/>
        <v>0</v>
      </c>
      <c r="M707" s="23">
        <f t="shared" si="500"/>
        <v>0</v>
      </c>
      <c r="N707" s="23">
        <f t="shared" si="500"/>
        <v>0</v>
      </c>
      <c r="O707" s="23">
        <f t="shared" si="501"/>
        <v>0</v>
      </c>
      <c r="P707" s="23">
        <f t="shared" si="501"/>
        <v>0</v>
      </c>
      <c r="Q707" s="23">
        <f t="shared" si="502"/>
        <v>0</v>
      </c>
      <c r="R707" s="23">
        <f t="shared" ref="R707:U708" si="509">R699/$D$701</f>
        <v>0</v>
      </c>
      <c r="S707" s="23">
        <f t="shared" si="509"/>
        <v>0</v>
      </c>
      <c r="T707" s="23">
        <f t="shared" si="509"/>
        <v>0</v>
      </c>
      <c r="U707" s="23">
        <f t="shared" si="509"/>
        <v>0</v>
      </c>
      <c r="V707" s="23">
        <f t="shared" si="505"/>
        <v>0</v>
      </c>
    </row>
    <row r="708" spans="1:22">
      <c r="A708" s="18" t="str">
        <f t="shared" si="506"/>
        <v>TOTOX234</v>
      </c>
      <c r="B708" s="18" t="str">
        <f>$B$11</f>
        <v>CUSTOMER</v>
      </c>
      <c r="C708" s="22"/>
      <c r="D708" s="23">
        <f t="shared" si="496"/>
        <v>0.99999999999999967</v>
      </c>
      <c r="E708" s="23">
        <f t="shared" si="507"/>
        <v>0.86257802652848559</v>
      </c>
      <c r="F708" s="23">
        <f t="shared" si="507"/>
        <v>0.10758457561851137</v>
      </c>
      <c r="G708" s="23">
        <f t="shared" si="507"/>
        <v>3.1502421260198366E-2</v>
      </c>
      <c r="H708" s="23">
        <f t="shared" si="507"/>
        <v>3.7392468651342909E-4</v>
      </c>
      <c r="I708" s="23">
        <f t="shared" si="498"/>
        <v>2.8894396830596234E-5</v>
      </c>
      <c r="J708" s="23">
        <f t="shared" si="508"/>
        <v>2.9253128970865606E-3</v>
      </c>
      <c r="K708" s="23">
        <f t="shared" si="508"/>
        <v>2.9965104855507544E-4</v>
      </c>
      <c r="L708" s="23">
        <f t="shared" si="508"/>
        <v>8.6368988096959394E-5</v>
      </c>
      <c r="M708" s="23">
        <f t="shared" si="500"/>
        <v>1.0136021066049313E-5</v>
      </c>
      <c r="N708" s="23">
        <f t="shared" si="500"/>
        <v>2.1039364533472828E-5</v>
      </c>
      <c r="O708" s="23">
        <f t="shared" si="501"/>
        <v>1.8430724870342749E-4</v>
      </c>
      <c r="P708" s="23">
        <f t="shared" si="501"/>
        <v>1.3170883736974542E-4</v>
      </c>
      <c r="Q708" s="23">
        <f t="shared" si="502"/>
        <v>1.5779523400104618E-5</v>
      </c>
      <c r="R708" s="23">
        <f t="shared" si="509"/>
        <v>7.7163380245403636E-4</v>
      </c>
      <c r="S708" s="23">
        <f t="shared" si="509"/>
        <v>4.8761799326811064E-6</v>
      </c>
      <c r="T708" s="23">
        <f t="shared" si="509"/>
        <v>4.513799635548031E-5</v>
      </c>
      <c r="U708" s="23">
        <f t="shared" si="509"/>
        <v>-6.79041998942177E-3</v>
      </c>
      <c r="V708" s="23">
        <f t="shared" si="505"/>
        <v>2.2662559132850056E-4</v>
      </c>
    </row>
    <row r="709" spans="1:22">
      <c r="A709" s="18" t="str">
        <f t="shared" si="506"/>
        <v>TOTOX234</v>
      </c>
      <c r="B709" s="18" t="str">
        <f>$B$12</f>
        <v>TOTAL</v>
      </c>
      <c r="C709" s="22"/>
      <c r="D709" s="23">
        <f t="shared" si="496"/>
        <v>0.99999999999999967</v>
      </c>
      <c r="E709" s="23">
        <f t="shared" ref="E709:V709" si="510">SUM(E702:E708)</f>
        <v>0.86257802652848559</v>
      </c>
      <c r="F709" s="23">
        <f t="shared" si="510"/>
        <v>0.10758457561851137</v>
      </c>
      <c r="G709" s="23">
        <f t="shared" si="510"/>
        <v>3.1502421260198366E-2</v>
      </c>
      <c r="H709" s="23">
        <f t="shared" si="510"/>
        <v>3.7392468651342909E-4</v>
      </c>
      <c r="I709" s="23">
        <f t="shared" si="510"/>
        <v>2.8894396830596234E-5</v>
      </c>
      <c r="J709" s="23">
        <f t="shared" si="510"/>
        <v>2.9253128970865606E-3</v>
      </c>
      <c r="K709" s="23">
        <f t="shared" si="510"/>
        <v>2.9965104855507544E-4</v>
      </c>
      <c r="L709" s="23">
        <f t="shared" si="510"/>
        <v>8.6368988096959394E-5</v>
      </c>
      <c r="M709" s="23">
        <f t="shared" si="510"/>
        <v>1.0136021066049313E-5</v>
      </c>
      <c r="N709" s="23">
        <f t="shared" si="510"/>
        <v>2.1039364533472828E-5</v>
      </c>
      <c r="O709" s="23">
        <f t="shared" si="510"/>
        <v>1.8430724870342749E-4</v>
      </c>
      <c r="P709" s="23">
        <f t="shared" si="510"/>
        <v>1.3170883736974542E-4</v>
      </c>
      <c r="Q709" s="23">
        <f t="shared" si="510"/>
        <v>1.5779523400104618E-5</v>
      </c>
      <c r="R709" s="23">
        <f t="shared" si="510"/>
        <v>7.7163380245403636E-4</v>
      </c>
      <c r="S709" s="23">
        <f t="shared" si="510"/>
        <v>4.8761799326811064E-6</v>
      </c>
      <c r="T709" s="23">
        <f t="shared" si="510"/>
        <v>4.513799635548031E-5</v>
      </c>
      <c r="U709" s="23">
        <f t="shared" si="510"/>
        <v>-6.79041998942177E-3</v>
      </c>
      <c r="V709" s="23">
        <f t="shared" si="510"/>
        <v>2.2662559132850056E-4</v>
      </c>
    </row>
    <row r="711" spans="1:22">
      <c r="A711" s="38" t="s">
        <v>127</v>
      </c>
      <c r="B711" s="18" t="str">
        <f>$B$5</f>
        <v>PRODUCTION</v>
      </c>
      <c r="D711" s="24">
        <f>COSS!H1664</f>
        <v>0</v>
      </c>
      <c r="E711" s="24">
        <f>COSS!I1664</f>
        <v>0</v>
      </c>
      <c r="F711" s="24">
        <f>COSS!J1664</f>
        <v>0</v>
      </c>
      <c r="G711" s="24">
        <f>COSS!K1664</f>
        <v>0</v>
      </c>
      <c r="H711" s="24">
        <f>COSS!L1664</f>
        <v>0</v>
      </c>
      <c r="I711" s="24">
        <f>COSS!M1664</f>
        <v>0</v>
      </c>
      <c r="J711" s="24">
        <f>COSS!O1664</f>
        <v>0</v>
      </c>
      <c r="K711" s="24">
        <f>COSS!P1664</f>
        <v>0</v>
      </c>
      <c r="L711" s="24">
        <f>COSS!Q1664</f>
        <v>0</v>
      </c>
      <c r="M711" s="24">
        <f>COSS!R1664</f>
        <v>0</v>
      </c>
      <c r="N711" s="24">
        <f>COSS!T1664</f>
        <v>0</v>
      </c>
      <c r="O711" s="24">
        <f>COSS!U1664</f>
        <v>0</v>
      </c>
      <c r="P711" s="24">
        <f>COSS!V1664</f>
        <v>0</v>
      </c>
      <c r="Q711" s="24">
        <f>COSS!W1664</f>
        <v>0</v>
      </c>
      <c r="R711" s="24">
        <f>COSS!Y1664</f>
        <v>0</v>
      </c>
      <c r="S711" s="24">
        <f>COSS!Z1664</f>
        <v>0</v>
      </c>
      <c r="T711" s="24">
        <f>COSS!AB1664</f>
        <v>0</v>
      </c>
      <c r="U711" s="24">
        <f>COSS!AC1664</f>
        <v>0</v>
      </c>
      <c r="V711" s="24">
        <f>COSS!AD1664</f>
        <v>0</v>
      </c>
    </row>
    <row r="712" spans="1:22">
      <c r="B712" s="18" t="str">
        <f>$B$6</f>
        <v>BULKTRAN</v>
      </c>
      <c r="D712" s="24">
        <f>COSS!H1665</f>
        <v>0</v>
      </c>
      <c r="E712" s="24">
        <f>COSS!I1665</f>
        <v>0</v>
      </c>
      <c r="F712" s="24">
        <f>COSS!J1665</f>
        <v>0</v>
      </c>
      <c r="G712" s="24">
        <f>COSS!K1665</f>
        <v>0</v>
      </c>
      <c r="H712" s="24">
        <f>COSS!L1665</f>
        <v>0</v>
      </c>
      <c r="I712" s="24">
        <f>COSS!M1665</f>
        <v>0</v>
      </c>
      <c r="J712" s="24">
        <f>COSS!O1665</f>
        <v>0</v>
      </c>
      <c r="K712" s="24">
        <f>COSS!P1665</f>
        <v>0</v>
      </c>
      <c r="L712" s="24">
        <f>COSS!Q1665</f>
        <v>0</v>
      </c>
      <c r="M712" s="24">
        <f>COSS!R1665</f>
        <v>0</v>
      </c>
      <c r="N712" s="24">
        <f>COSS!T1665</f>
        <v>0</v>
      </c>
      <c r="O712" s="24">
        <f>COSS!U1665</f>
        <v>0</v>
      </c>
      <c r="P712" s="24">
        <f>COSS!V1665</f>
        <v>0</v>
      </c>
      <c r="Q712" s="24">
        <f>COSS!W1665</f>
        <v>0</v>
      </c>
      <c r="R712" s="24">
        <f>COSS!Y1665</f>
        <v>0</v>
      </c>
      <c r="S712" s="24">
        <f>COSS!Z1665</f>
        <v>0</v>
      </c>
      <c r="T712" s="24">
        <f>COSS!AB1665</f>
        <v>0</v>
      </c>
      <c r="U712" s="24">
        <f>COSS!AC1665</f>
        <v>0</v>
      </c>
      <c r="V712" s="24">
        <f>COSS!AD1665</f>
        <v>0</v>
      </c>
    </row>
    <row r="713" spans="1:22">
      <c r="B713" s="18" t="str">
        <f>$B$7</f>
        <v>SUBTRAN</v>
      </c>
      <c r="D713" s="24">
        <f>COSS!H1666</f>
        <v>0</v>
      </c>
      <c r="E713" s="24">
        <f>COSS!I1666</f>
        <v>0</v>
      </c>
      <c r="F713" s="24">
        <f>COSS!J1666</f>
        <v>0</v>
      </c>
      <c r="G713" s="24">
        <f>COSS!K1666</f>
        <v>0</v>
      </c>
      <c r="H713" s="24">
        <f>COSS!L1666</f>
        <v>0</v>
      </c>
      <c r="I713" s="24">
        <f>COSS!M1666</f>
        <v>0</v>
      </c>
      <c r="J713" s="24">
        <f>COSS!O1666</f>
        <v>0</v>
      </c>
      <c r="K713" s="24">
        <f>COSS!P1666</f>
        <v>0</v>
      </c>
      <c r="L713" s="24">
        <f>COSS!Q1666</f>
        <v>0</v>
      </c>
      <c r="M713" s="24">
        <f>COSS!R1666</f>
        <v>0</v>
      </c>
      <c r="N713" s="24">
        <f>COSS!T1666</f>
        <v>0</v>
      </c>
      <c r="O713" s="24">
        <f>COSS!U1666</f>
        <v>0</v>
      </c>
      <c r="P713" s="24">
        <f>COSS!V1666</f>
        <v>0</v>
      </c>
      <c r="Q713" s="24">
        <f>COSS!W1666</f>
        <v>0</v>
      </c>
      <c r="R713" s="24">
        <f>COSS!Y1666</f>
        <v>0</v>
      </c>
      <c r="S713" s="24">
        <f>COSS!Z1666</f>
        <v>0</v>
      </c>
      <c r="T713" s="24">
        <f>COSS!AB1666</f>
        <v>0</v>
      </c>
      <c r="U713" s="24">
        <f>COSS!AC1666</f>
        <v>0</v>
      </c>
      <c r="V713" s="24">
        <f>COSS!AD1666</f>
        <v>0</v>
      </c>
    </row>
    <row r="714" spans="1:22">
      <c r="B714" s="18" t="str">
        <f>$B$8</f>
        <v>DISTPRI</v>
      </c>
      <c r="D714" s="24">
        <f>COSS!H1667</f>
        <v>0</v>
      </c>
      <c r="E714" s="24">
        <f>COSS!I1667</f>
        <v>0</v>
      </c>
      <c r="F714" s="24">
        <f>COSS!J1667</f>
        <v>0</v>
      </c>
      <c r="G714" s="24">
        <f>COSS!K1667</f>
        <v>0</v>
      </c>
      <c r="H714" s="24">
        <f>COSS!L1667</f>
        <v>0</v>
      </c>
      <c r="I714" s="24">
        <f>COSS!M1667</f>
        <v>0</v>
      </c>
      <c r="J714" s="24">
        <f>COSS!O1667</f>
        <v>0</v>
      </c>
      <c r="K714" s="24">
        <f>COSS!P1667</f>
        <v>0</v>
      </c>
      <c r="L714" s="24">
        <f>COSS!Q1667</f>
        <v>0</v>
      </c>
      <c r="M714" s="24">
        <f>COSS!R1667</f>
        <v>0</v>
      </c>
      <c r="N714" s="24">
        <f>COSS!T1667</f>
        <v>0</v>
      </c>
      <c r="O714" s="24">
        <f>COSS!U1667</f>
        <v>0</v>
      </c>
      <c r="P714" s="24">
        <f>COSS!V1667</f>
        <v>0</v>
      </c>
      <c r="Q714" s="24">
        <f>COSS!W1667</f>
        <v>0</v>
      </c>
      <c r="R714" s="24">
        <f>COSS!Y1667</f>
        <v>0</v>
      </c>
      <c r="S714" s="24">
        <f>COSS!Z1667</f>
        <v>0</v>
      </c>
      <c r="T714" s="24">
        <f>COSS!AB1667</f>
        <v>0</v>
      </c>
      <c r="U714" s="24">
        <f>COSS!AC1667</f>
        <v>0</v>
      </c>
      <c r="V714" s="24">
        <f>COSS!AD1667</f>
        <v>0</v>
      </c>
    </row>
    <row r="715" spans="1:22">
      <c r="B715" s="18" t="str">
        <f>$B$9</f>
        <v>DISTSEC</v>
      </c>
      <c r="D715" s="24">
        <f>COSS!H1668</f>
        <v>0</v>
      </c>
      <c r="E715" s="24">
        <f>COSS!I1668</f>
        <v>0</v>
      </c>
      <c r="F715" s="24">
        <f>COSS!J1668</f>
        <v>0</v>
      </c>
      <c r="G715" s="24">
        <f>COSS!K1668</f>
        <v>0</v>
      </c>
      <c r="H715" s="24">
        <f>COSS!L1668</f>
        <v>0</v>
      </c>
      <c r="I715" s="24">
        <f>COSS!M1668</f>
        <v>0</v>
      </c>
      <c r="J715" s="24">
        <f>COSS!O1668</f>
        <v>0</v>
      </c>
      <c r="K715" s="24">
        <f>COSS!P1668</f>
        <v>0</v>
      </c>
      <c r="L715" s="24">
        <f>COSS!Q1668</f>
        <v>0</v>
      </c>
      <c r="M715" s="24">
        <f>COSS!R1668</f>
        <v>0</v>
      </c>
      <c r="N715" s="24">
        <f>COSS!T1668</f>
        <v>0</v>
      </c>
      <c r="O715" s="24">
        <f>COSS!U1668</f>
        <v>0</v>
      </c>
      <c r="P715" s="24">
        <f>COSS!V1668</f>
        <v>0</v>
      </c>
      <c r="Q715" s="24">
        <f>COSS!W1668</f>
        <v>0</v>
      </c>
      <c r="R715" s="24">
        <f>COSS!Y1668</f>
        <v>0</v>
      </c>
      <c r="S715" s="24">
        <f>COSS!Z1668</f>
        <v>0</v>
      </c>
      <c r="T715" s="24">
        <f>COSS!AB1668</f>
        <v>0</v>
      </c>
      <c r="U715" s="24">
        <f>COSS!AC1668</f>
        <v>0</v>
      </c>
      <c r="V715" s="24">
        <f>COSS!AD1668</f>
        <v>0</v>
      </c>
    </row>
    <row r="716" spans="1:22">
      <c r="B716" s="18" t="str">
        <f>$B$10</f>
        <v>ENERGY</v>
      </c>
      <c r="D716" s="24">
        <f>COSS!H1669</f>
        <v>0</v>
      </c>
      <c r="E716" s="24">
        <f>COSS!I1669</f>
        <v>0</v>
      </c>
      <c r="F716" s="24">
        <f>COSS!J1669</f>
        <v>0</v>
      </c>
      <c r="G716" s="24">
        <f>COSS!K1669</f>
        <v>0</v>
      </c>
      <c r="H716" s="24">
        <f>COSS!L1669</f>
        <v>0</v>
      </c>
      <c r="I716" s="24">
        <f>COSS!M1669</f>
        <v>0</v>
      </c>
      <c r="J716" s="24">
        <f>COSS!O1669</f>
        <v>0</v>
      </c>
      <c r="K716" s="24">
        <f>COSS!P1669</f>
        <v>0</v>
      </c>
      <c r="L716" s="24">
        <f>COSS!Q1669</f>
        <v>0</v>
      </c>
      <c r="M716" s="24">
        <f>COSS!R1669</f>
        <v>0</v>
      </c>
      <c r="N716" s="24">
        <f>COSS!T1669</f>
        <v>0</v>
      </c>
      <c r="O716" s="24">
        <f>COSS!U1669</f>
        <v>0</v>
      </c>
      <c r="P716" s="24">
        <f>COSS!V1669</f>
        <v>0</v>
      </c>
      <c r="Q716" s="24">
        <f>COSS!W1669</f>
        <v>0</v>
      </c>
      <c r="R716" s="24">
        <f>COSS!Y1669</f>
        <v>0</v>
      </c>
      <c r="S716" s="24">
        <f>COSS!Z1669</f>
        <v>0</v>
      </c>
      <c r="T716" s="24">
        <f>COSS!AB1669</f>
        <v>0</v>
      </c>
      <c r="U716" s="24">
        <f>COSS!AC1669</f>
        <v>0</v>
      </c>
      <c r="V716" s="24">
        <f>COSS!AD1669</f>
        <v>0</v>
      </c>
    </row>
    <row r="717" spans="1:22">
      <c r="B717" s="18" t="str">
        <f>$B$11</f>
        <v>CUSTOMER</v>
      </c>
      <c r="D717" s="24">
        <f>COSS!H1670</f>
        <v>5767827.0000000019</v>
      </c>
      <c r="E717" s="24">
        <f>COSS!I1670</f>
        <v>4975200.8310177177</v>
      </c>
      <c r="F717" s="24">
        <f>COSS!J1670</f>
        <v>620529.22003599175</v>
      </c>
      <c r="G717" s="24">
        <f>COSS!K1670</f>
        <v>181700.51590994626</v>
      </c>
      <c r="H717" s="24">
        <f>COSS!L1670</f>
        <v>2156.732902838693</v>
      </c>
      <c r="I717" s="24">
        <f>COSS!M1670</f>
        <v>166.65788218822743</v>
      </c>
      <c r="J717" s="24">
        <f>COSS!O1670</f>
        <v>16872.698711264096</v>
      </c>
      <c r="K717" s="24">
        <f>COSS!P1670</f>
        <v>1728.3354084342757</v>
      </c>
      <c r="L717" s="24">
        <f>COSS!Q1670</f>
        <v>498.1613815083212</v>
      </c>
      <c r="M717" s="24">
        <f>COSS!R1670</f>
        <v>58.462815977328034</v>
      </c>
      <c r="N717" s="24">
        <f>COSS!T1670</f>
        <v>121.35141481900702</v>
      </c>
      <c r="O717" s="24">
        <f>COSS!U1670</f>
        <v>1063.0523253673443</v>
      </c>
      <c r="P717" s="24">
        <f>COSS!V1670</f>
        <v>759.67378831982683</v>
      </c>
      <c r="Q717" s="24">
        <f>COSS!W1670</f>
        <v>91.013561114255253</v>
      </c>
      <c r="R717" s="24">
        <f>COSS!Y1670</f>
        <v>4450.6502799070586</v>
      </c>
      <c r="S717" s="24">
        <f>COSS!Z1670</f>
        <v>28.12496227257628</v>
      </c>
      <c r="T717" s="24">
        <f>COSS!AB1670</f>
        <v>260.34815410504103</v>
      </c>
      <c r="U717" s="24">
        <f>COSS!AC1670</f>
        <v>-39165.967756326609</v>
      </c>
      <c r="V717" s="24">
        <f>COSS!AD1670</f>
        <v>1307.1372045554917</v>
      </c>
    </row>
    <row r="718" spans="1:22">
      <c r="B718" s="18" t="str">
        <f>$B$12</f>
        <v>TOTAL</v>
      </c>
      <c r="D718" s="24">
        <f>COSS!H1671</f>
        <v>5767827.0000000019</v>
      </c>
      <c r="E718" s="24">
        <f>COSS!I1671</f>
        <v>4975200.8310177177</v>
      </c>
      <c r="F718" s="24">
        <f>COSS!J1671</f>
        <v>620529.22003599175</v>
      </c>
      <c r="G718" s="24">
        <f>COSS!K1671</f>
        <v>181700.51590994626</v>
      </c>
      <c r="H718" s="24">
        <f>COSS!L1671</f>
        <v>2156.732902838693</v>
      </c>
      <c r="I718" s="24">
        <f>COSS!M1671</f>
        <v>166.65788218822743</v>
      </c>
      <c r="J718" s="24">
        <f>COSS!O1671</f>
        <v>16872.698711264096</v>
      </c>
      <c r="K718" s="24">
        <f>COSS!P1671</f>
        <v>1728.3354084342757</v>
      </c>
      <c r="L718" s="24">
        <f>COSS!Q1671</f>
        <v>498.1613815083212</v>
      </c>
      <c r="M718" s="24">
        <f>COSS!R1671</f>
        <v>58.462815977328034</v>
      </c>
      <c r="N718" s="24">
        <f>COSS!T1671</f>
        <v>121.35141481900702</v>
      </c>
      <c r="O718" s="24">
        <f>COSS!U1671</f>
        <v>1063.0523253673443</v>
      </c>
      <c r="P718" s="24">
        <f>COSS!V1671</f>
        <v>759.67378831982683</v>
      </c>
      <c r="Q718" s="24">
        <f>COSS!W1671</f>
        <v>91.013561114255253</v>
      </c>
      <c r="R718" s="24">
        <f>COSS!Y1671</f>
        <v>4450.6502799070586</v>
      </c>
      <c r="S718" s="24">
        <f>COSS!Z1671</f>
        <v>28.12496227257628</v>
      </c>
      <c r="T718" s="24">
        <f>COSS!AB1671</f>
        <v>260.34815410504103</v>
      </c>
      <c r="U718" s="24">
        <f>COSS!AC1671</f>
        <v>-39165.967756326609</v>
      </c>
      <c r="V718" s="24">
        <f>COSS!AD1671</f>
        <v>1307.1372045554917</v>
      </c>
    </row>
    <row r="719" spans="1:22">
      <c r="A719" s="131" t="s">
        <v>80</v>
      </c>
      <c r="B719" s="18" t="str">
        <f>$B$5</f>
        <v>PRODUCTION</v>
      </c>
      <c r="C719" s="22"/>
      <c r="D719" s="23">
        <f t="shared" ref="D719:D726" si="511">SUM(E719:V719)</f>
        <v>0</v>
      </c>
      <c r="E719" s="23">
        <f>E711/$D$718</f>
        <v>0</v>
      </c>
      <c r="F719" s="23">
        <f t="shared" ref="F719:V719" si="512">F711/$D$718</f>
        <v>0</v>
      </c>
      <c r="G719" s="23">
        <f t="shared" si="512"/>
        <v>0</v>
      </c>
      <c r="H719" s="23">
        <f t="shared" si="512"/>
        <v>0</v>
      </c>
      <c r="I719" s="23">
        <f t="shared" ref="I719:I725" si="513">I711/$D$718</f>
        <v>0</v>
      </c>
      <c r="J719" s="23">
        <f t="shared" si="512"/>
        <v>0</v>
      </c>
      <c r="K719" s="23">
        <f t="shared" si="512"/>
        <v>0</v>
      </c>
      <c r="L719" s="23">
        <f t="shared" si="512"/>
        <v>0</v>
      </c>
      <c r="M719" s="23">
        <f t="shared" ref="M719:N725" si="514">M711/$D$718</f>
        <v>0</v>
      </c>
      <c r="N719" s="23">
        <f t="shared" si="514"/>
        <v>0</v>
      </c>
      <c r="O719" s="23">
        <f t="shared" si="512"/>
        <v>0</v>
      </c>
      <c r="P719" s="23">
        <f t="shared" si="512"/>
        <v>0</v>
      </c>
      <c r="Q719" s="23">
        <f t="shared" ref="Q719:Q725" si="515">Q711/$D$718</f>
        <v>0</v>
      </c>
      <c r="R719" s="23">
        <f t="shared" si="512"/>
        <v>0</v>
      </c>
      <c r="S719" s="23">
        <f t="shared" si="512"/>
        <v>0</v>
      </c>
      <c r="T719" s="23">
        <f t="shared" si="512"/>
        <v>0</v>
      </c>
      <c r="U719" s="23">
        <f t="shared" ref="U719:U725" si="516">U711/$D$718</f>
        <v>0</v>
      </c>
      <c r="V719" s="23">
        <f t="shared" si="512"/>
        <v>0</v>
      </c>
    </row>
    <row r="720" spans="1:22">
      <c r="A720" s="18" t="str">
        <f t="shared" ref="A720:A726" si="517">A719</f>
        <v>EXP_OM_CUSTACCT</v>
      </c>
      <c r="B720" s="18" t="str">
        <f>$B$6</f>
        <v>BULKTRAN</v>
      </c>
      <c r="C720" s="22"/>
      <c r="D720" s="23">
        <f t="shared" si="511"/>
        <v>0</v>
      </c>
      <c r="E720" s="23">
        <f t="shared" ref="E720:V720" si="518">E712/$D$718</f>
        <v>0</v>
      </c>
      <c r="F720" s="23">
        <f t="shared" si="518"/>
        <v>0</v>
      </c>
      <c r="G720" s="23">
        <f t="shared" si="518"/>
        <v>0</v>
      </c>
      <c r="H720" s="23">
        <f t="shared" si="518"/>
        <v>0</v>
      </c>
      <c r="I720" s="23">
        <f t="shared" si="513"/>
        <v>0</v>
      </c>
      <c r="J720" s="23">
        <f t="shared" si="518"/>
        <v>0</v>
      </c>
      <c r="K720" s="23">
        <f t="shared" si="518"/>
        <v>0</v>
      </c>
      <c r="L720" s="23">
        <f t="shared" si="518"/>
        <v>0</v>
      </c>
      <c r="M720" s="23">
        <f t="shared" si="514"/>
        <v>0</v>
      </c>
      <c r="N720" s="23">
        <f t="shared" si="514"/>
        <v>0</v>
      </c>
      <c r="O720" s="23">
        <f t="shared" si="518"/>
        <v>0</v>
      </c>
      <c r="P720" s="23">
        <f t="shared" si="518"/>
        <v>0</v>
      </c>
      <c r="Q720" s="23">
        <f t="shared" si="515"/>
        <v>0</v>
      </c>
      <c r="R720" s="23">
        <f t="shared" si="518"/>
        <v>0</v>
      </c>
      <c r="S720" s="23">
        <f t="shared" si="518"/>
        <v>0</v>
      </c>
      <c r="T720" s="23">
        <f t="shared" si="518"/>
        <v>0</v>
      </c>
      <c r="U720" s="23">
        <f t="shared" si="516"/>
        <v>0</v>
      </c>
      <c r="V720" s="23">
        <f t="shared" si="518"/>
        <v>0</v>
      </c>
    </row>
    <row r="721" spans="1:22">
      <c r="A721" s="18" t="str">
        <f t="shared" si="517"/>
        <v>EXP_OM_CUSTACCT</v>
      </c>
      <c r="B721" s="18" t="str">
        <f>$B$7</f>
        <v>SUBTRAN</v>
      </c>
      <c r="C721" s="22"/>
      <c r="D721" s="23">
        <f t="shared" si="511"/>
        <v>0</v>
      </c>
      <c r="E721" s="23">
        <f t="shared" ref="E721:V721" si="519">E713/$D$718</f>
        <v>0</v>
      </c>
      <c r="F721" s="23">
        <f t="shared" si="519"/>
        <v>0</v>
      </c>
      <c r="G721" s="23">
        <f t="shared" si="519"/>
        <v>0</v>
      </c>
      <c r="H721" s="23">
        <f t="shared" si="519"/>
        <v>0</v>
      </c>
      <c r="I721" s="23">
        <f t="shared" si="513"/>
        <v>0</v>
      </c>
      <c r="J721" s="23">
        <f t="shared" si="519"/>
        <v>0</v>
      </c>
      <c r="K721" s="23">
        <f t="shared" si="519"/>
        <v>0</v>
      </c>
      <c r="L721" s="23">
        <f t="shared" si="519"/>
        <v>0</v>
      </c>
      <c r="M721" s="23">
        <f t="shared" si="514"/>
        <v>0</v>
      </c>
      <c r="N721" s="23">
        <f t="shared" si="514"/>
        <v>0</v>
      </c>
      <c r="O721" s="23">
        <f t="shared" si="519"/>
        <v>0</v>
      </c>
      <c r="P721" s="23">
        <f t="shared" si="519"/>
        <v>0</v>
      </c>
      <c r="Q721" s="23">
        <f t="shared" si="515"/>
        <v>0</v>
      </c>
      <c r="R721" s="23">
        <f t="shared" si="519"/>
        <v>0</v>
      </c>
      <c r="S721" s="23">
        <f t="shared" si="519"/>
        <v>0</v>
      </c>
      <c r="T721" s="23">
        <f t="shared" si="519"/>
        <v>0</v>
      </c>
      <c r="U721" s="23">
        <f t="shared" si="516"/>
        <v>0</v>
      </c>
      <c r="V721" s="23">
        <f t="shared" si="519"/>
        <v>0</v>
      </c>
    </row>
    <row r="722" spans="1:22">
      <c r="A722" s="18" t="str">
        <f t="shared" si="517"/>
        <v>EXP_OM_CUSTACCT</v>
      </c>
      <c r="B722" s="18" t="str">
        <f>$B$8</f>
        <v>DISTPRI</v>
      </c>
      <c r="C722" s="22"/>
      <c r="D722" s="23">
        <f t="shared" si="511"/>
        <v>0</v>
      </c>
      <c r="E722" s="23">
        <f t="shared" ref="E722:V722" si="520">E714/$D$718</f>
        <v>0</v>
      </c>
      <c r="F722" s="23">
        <f t="shared" si="520"/>
        <v>0</v>
      </c>
      <c r="G722" s="23">
        <f t="shared" si="520"/>
        <v>0</v>
      </c>
      <c r="H722" s="23">
        <f t="shared" si="520"/>
        <v>0</v>
      </c>
      <c r="I722" s="23">
        <f t="shared" si="513"/>
        <v>0</v>
      </c>
      <c r="J722" s="23">
        <f t="shared" si="520"/>
        <v>0</v>
      </c>
      <c r="K722" s="23">
        <f t="shared" si="520"/>
        <v>0</v>
      </c>
      <c r="L722" s="23">
        <f t="shared" si="520"/>
        <v>0</v>
      </c>
      <c r="M722" s="23">
        <f t="shared" si="514"/>
        <v>0</v>
      </c>
      <c r="N722" s="23">
        <f t="shared" si="514"/>
        <v>0</v>
      </c>
      <c r="O722" s="23">
        <f t="shared" si="520"/>
        <v>0</v>
      </c>
      <c r="P722" s="23">
        <f t="shared" si="520"/>
        <v>0</v>
      </c>
      <c r="Q722" s="23">
        <f t="shared" si="515"/>
        <v>0</v>
      </c>
      <c r="R722" s="23">
        <f t="shared" si="520"/>
        <v>0</v>
      </c>
      <c r="S722" s="23">
        <f t="shared" si="520"/>
        <v>0</v>
      </c>
      <c r="T722" s="23">
        <f t="shared" si="520"/>
        <v>0</v>
      </c>
      <c r="U722" s="23">
        <f t="shared" si="516"/>
        <v>0</v>
      </c>
      <c r="V722" s="23">
        <f t="shared" si="520"/>
        <v>0</v>
      </c>
    </row>
    <row r="723" spans="1:22">
      <c r="A723" s="18" t="str">
        <f t="shared" si="517"/>
        <v>EXP_OM_CUSTACCT</v>
      </c>
      <c r="B723" s="18" t="str">
        <f>$B$9</f>
        <v>DISTSEC</v>
      </c>
      <c r="C723" s="22"/>
      <c r="D723" s="23">
        <f t="shared" si="511"/>
        <v>0</v>
      </c>
      <c r="E723" s="23">
        <f t="shared" ref="E723:V723" si="521">E715/$D$718</f>
        <v>0</v>
      </c>
      <c r="F723" s="23">
        <f t="shared" si="521"/>
        <v>0</v>
      </c>
      <c r="G723" s="23">
        <f t="shared" si="521"/>
        <v>0</v>
      </c>
      <c r="H723" s="23">
        <f t="shared" si="521"/>
        <v>0</v>
      </c>
      <c r="I723" s="23">
        <f t="shared" si="513"/>
        <v>0</v>
      </c>
      <c r="J723" s="23">
        <f t="shared" si="521"/>
        <v>0</v>
      </c>
      <c r="K723" s="23">
        <f t="shared" si="521"/>
        <v>0</v>
      </c>
      <c r="L723" s="23">
        <f t="shared" si="521"/>
        <v>0</v>
      </c>
      <c r="M723" s="23">
        <f t="shared" si="514"/>
        <v>0</v>
      </c>
      <c r="N723" s="23">
        <f t="shared" si="514"/>
        <v>0</v>
      </c>
      <c r="O723" s="23">
        <f t="shared" si="521"/>
        <v>0</v>
      </c>
      <c r="P723" s="23">
        <f t="shared" si="521"/>
        <v>0</v>
      </c>
      <c r="Q723" s="23">
        <f t="shared" si="515"/>
        <v>0</v>
      </c>
      <c r="R723" s="23">
        <f t="shared" si="521"/>
        <v>0</v>
      </c>
      <c r="S723" s="23">
        <f t="shared" si="521"/>
        <v>0</v>
      </c>
      <c r="T723" s="23">
        <f t="shared" si="521"/>
        <v>0</v>
      </c>
      <c r="U723" s="23">
        <f t="shared" si="516"/>
        <v>0</v>
      </c>
      <c r="V723" s="23">
        <f t="shared" si="521"/>
        <v>0</v>
      </c>
    </row>
    <row r="724" spans="1:22">
      <c r="A724" s="18" t="str">
        <f t="shared" si="517"/>
        <v>EXP_OM_CUSTACCT</v>
      </c>
      <c r="B724" s="18" t="str">
        <f>$B$10</f>
        <v>ENERGY</v>
      </c>
      <c r="C724" s="22"/>
      <c r="D724" s="23">
        <f t="shared" si="511"/>
        <v>0</v>
      </c>
      <c r="E724" s="23">
        <f t="shared" ref="E724:V724" si="522">E716/$D$718</f>
        <v>0</v>
      </c>
      <c r="F724" s="23">
        <f t="shared" si="522"/>
        <v>0</v>
      </c>
      <c r="G724" s="23">
        <f t="shared" si="522"/>
        <v>0</v>
      </c>
      <c r="H724" s="23">
        <f t="shared" si="522"/>
        <v>0</v>
      </c>
      <c r="I724" s="23">
        <f t="shared" si="513"/>
        <v>0</v>
      </c>
      <c r="J724" s="23">
        <f t="shared" si="522"/>
        <v>0</v>
      </c>
      <c r="K724" s="23">
        <f t="shared" si="522"/>
        <v>0</v>
      </c>
      <c r="L724" s="23">
        <f t="shared" si="522"/>
        <v>0</v>
      </c>
      <c r="M724" s="23">
        <f t="shared" si="514"/>
        <v>0</v>
      </c>
      <c r="N724" s="23">
        <f t="shared" si="514"/>
        <v>0</v>
      </c>
      <c r="O724" s="23">
        <f t="shared" si="522"/>
        <v>0</v>
      </c>
      <c r="P724" s="23">
        <f t="shared" si="522"/>
        <v>0</v>
      </c>
      <c r="Q724" s="23">
        <f t="shared" si="515"/>
        <v>0</v>
      </c>
      <c r="R724" s="23">
        <f t="shared" si="522"/>
        <v>0</v>
      </c>
      <c r="S724" s="23">
        <f t="shared" si="522"/>
        <v>0</v>
      </c>
      <c r="T724" s="23">
        <f t="shared" si="522"/>
        <v>0</v>
      </c>
      <c r="U724" s="23">
        <f t="shared" si="516"/>
        <v>0</v>
      </c>
      <c r="V724" s="23">
        <f t="shared" si="522"/>
        <v>0</v>
      </c>
    </row>
    <row r="725" spans="1:22">
      <c r="A725" s="18" t="str">
        <f t="shared" si="517"/>
        <v>EXP_OM_CUSTACCT</v>
      </c>
      <c r="B725" s="18" t="str">
        <f>$B$11</f>
        <v>CUSTOMER</v>
      </c>
      <c r="C725" s="22"/>
      <c r="D725" s="23">
        <f t="shared" si="511"/>
        <v>0.99999999999999989</v>
      </c>
      <c r="E725" s="23">
        <f>E717/$D$718</f>
        <v>0.8625780265284857</v>
      </c>
      <c r="F725" s="23">
        <f t="shared" ref="F725:V725" si="523">F717/$D$718</f>
        <v>0.10758457561851137</v>
      </c>
      <c r="G725" s="23">
        <f t="shared" si="523"/>
        <v>3.1502421260198372E-2</v>
      </c>
      <c r="H725" s="23">
        <f t="shared" si="523"/>
        <v>3.7392468651342909E-4</v>
      </c>
      <c r="I725" s="23">
        <f t="shared" si="513"/>
        <v>2.8894396830596234E-5</v>
      </c>
      <c r="J725" s="23">
        <f t="shared" si="523"/>
        <v>2.9253128970865615E-3</v>
      </c>
      <c r="K725" s="23">
        <f t="shared" si="523"/>
        <v>2.9965104855507544E-4</v>
      </c>
      <c r="L725" s="23">
        <f t="shared" si="523"/>
        <v>8.6368988096959394E-5</v>
      </c>
      <c r="M725" s="23">
        <f t="shared" si="514"/>
        <v>1.0136021066049313E-5</v>
      </c>
      <c r="N725" s="23">
        <f t="shared" si="514"/>
        <v>2.1039364533472828E-5</v>
      </c>
      <c r="O725" s="23">
        <f t="shared" si="523"/>
        <v>1.8430724870342749E-4</v>
      </c>
      <c r="P725" s="23">
        <f t="shared" si="523"/>
        <v>1.3170883736974542E-4</v>
      </c>
      <c r="Q725" s="23">
        <f t="shared" si="515"/>
        <v>1.5779523400104618E-5</v>
      </c>
      <c r="R725" s="23">
        <f t="shared" si="523"/>
        <v>7.7163380245403636E-4</v>
      </c>
      <c r="S725" s="23">
        <f t="shared" si="523"/>
        <v>4.8761799326811073E-6</v>
      </c>
      <c r="T725" s="23">
        <f t="shared" si="523"/>
        <v>4.513799635548031E-5</v>
      </c>
      <c r="U725" s="23">
        <f t="shared" si="516"/>
        <v>-6.7904199894217691E-3</v>
      </c>
      <c r="V725" s="23">
        <f t="shared" si="523"/>
        <v>2.2662559132850054E-4</v>
      </c>
    </row>
    <row r="726" spans="1:22">
      <c r="A726" s="18" t="str">
        <f t="shared" si="517"/>
        <v>EXP_OM_CUSTACCT</v>
      </c>
      <c r="B726" s="18" t="str">
        <f>$B$12</f>
        <v>TOTAL</v>
      </c>
      <c r="C726" s="22"/>
      <c r="D726" s="23">
        <f t="shared" si="511"/>
        <v>0.99999999999999989</v>
      </c>
      <c r="E726" s="23">
        <f t="shared" ref="E726:V726" si="524">SUM(E719:E725)</f>
        <v>0.8625780265284857</v>
      </c>
      <c r="F726" s="23">
        <f t="shared" si="524"/>
        <v>0.10758457561851137</v>
      </c>
      <c r="G726" s="23">
        <f t="shared" si="524"/>
        <v>3.1502421260198372E-2</v>
      </c>
      <c r="H726" s="23">
        <f t="shared" si="524"/>
        <v>3.7392468651342909E-4</v>
      </c>
      <c r="I726" s="23">
        <f t="shared" si="524"/>
        <v>2.8894396830596234E-5</v>
      </c>
      <c r="J726" s="23">
        <f t="shared" si="524"/>
        <v>2.9253128970865615E-3</v>
      </c>
      <c r="K726" s="23">
        <f t="shared" si="524"/>
        <v>2.9965104855507544E-4</v>
      </c>
      <c r="L726" s="23">
        <f t="shared" si="524"/>
        <v>8.6368988096959394E-5</v>
      </c>
      <c r="M726" s="23">
        <f t="shared" si="524"/>
        <v>1.0136021066049313E-5</v>
      </c>
      <c r="N726" s="23">
        <f t="shared" si="524"/>
        <v>2.1039364533472828E-5</v>
      </c>
      <c r="O726" s="23">
        <f t="shared" si="524"/>
        <v>1.8430724870342749E-4</v>
      </c>
      <c r="P726" s="23">
        <f t="shared" si="524"/>
        <v>1.3170883736974542E-4</v>
      </c>
      <c r="Q726" s="23">
        <f t="shared" si="524"/>
        <v>1.5779523400104618E-5</v>
      </c>
      <c r="R726" s="23">
        <f t="shared" si="524"/>
        <v>7.7163380245403636E-4</v>
      </c>
      <c r="S726" s="23">
        <f t="shared" si="524"/>
        <v>4.8761799326811073E-6</v>
      </c>
      <c r="T726" s="23">
        <f t="shared" si="524"/>
        <v>4.513799635548031E-5</v>
      </c>
      <c r="U726" s="23">
        <f t="shared" si="524"/>
        <v>-6.7904199894217691E-3</v>
      </c>
      <c r="V726" s="23">
        <f t="shared" si="524"/>
        <v>2.2662559132850054E-4</v>
      </c>
    </row>
    <row r="727" spans="1:22">
      <c r="C727" s="22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</row>
    <row r="728" spans="1:22" ht="15.75">
      <c r="A728" s="160" t="s">
        <v>241</v>
      </c>
      <c r="C728" s="22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</row>
    <row r="729" spans="1:22">
      <c r="A729" s="38"/>
      <c r="C729" s="22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</row>
    <row r="730" spans="1:22">
      <c r="A730" s="38" t="s">
        <v>595</v>
      </c>
      <c r="B730" s="18" t="str">
        <f>$B$5</f>
        <v>PRODUCTION</v>
      </c>
      <c r="D730" s="24">
        <f>+COSS!H1673</f>
        <v>0</v>
      </c>
      <c r="E730" s="24">
        <f>+COSS!I1673</f>
        <v>0</v>
      </c>
      <c r="F730" s="24">
        <f>+COSS!J1673</f>
        <v>0</v>
      </c>
      <c r="G730" s="24">
        <f>+COSS!K1673</f>
        <v>0</v>
      </c>
      <c r="H730" s="24">
        <f>+COSS!L1673</f>
        <v>0</v>
      </c>
      <c r="I730" s="24">
        <f>+COSS!M1673</f>
        <v>0</v>
      </c>
      <c r="J730" s="24">
        <f>+COSS!O1673</f>
        <v>0</v>
      </c>
      <c r="K730" s="24">
        <f>+COSS!P1673</f>
        <v>0</v>
      </c>
      <c r="L730" s="24">
        <f>+COSS!Q1673</f>
        <v>0</v>
      </c>
      <c r="M730" s="24">
        <f>+COSS!R1673</f>
        <v>0</v>
      </c>
      <c r="N730" s="24">
        <f>+COSS!T1673</f>
        <v>0</v>
      </c>
      <c r="O730" s="24">
        <f>+COSS!U1673</f>
        <v>0</v>
      </c>
      <c r="P730" s="24">
        <f>+COSS!V1673</f>
        <v>0</v>
      </c>
      <c r="Q730" s="24">
        <f>+COSS!W1673</f>
        <v>0</v>
      </c>
      <c r="R730" s="24">
        <f>+COSS!Y1673</f>
        <v>0</v>
      </c>
      <c r="S730" s="24">
        <f>+COSS!Z1673</f>
        <v>0</v>
      </c>
      <c r="T730" s="24">
        <f>+COSS!AB1673</f>
        <v>0</v>
      </c>
      <c r="U730" s="24">
        <f>+COSS!AC1673</f>
        <v>0</v>
      </c>
      <c r="V730" s="24">
        <f>+COSS!AD1673</f>
        <v>0</v>
      </c>
    </row>
    <row r="731" spans="1:22">
      <c r="B731" s="18" t="str">
        <f>$B$6</f>
        <v>BULKTRAN</v>
      </c>
      <c r="D731" s="24">
        <f>+COSS!H1674</f>
        <v>0</v>
      </c>
      <c r="E731" s="24">
        <f>+COSS!I1674</f>
        <v>0</v>
      </c>
      <c r="F731" s="24">
        <f>+COSS!J1674</f>
        <v>0</v>
      </c>
      <c r="G731" s="24">
        <f>+COSS!K1674</f>
        <v>0</v>
      </c>
      <c r="H731" s="24">
        <f>+COSS!L1674</f>
        <v>0</v>
      </c>
      <c r="I731" s="24">
        <f>+COSS!M1674</f>
        <v>0</v>
      </c>
      <c r="J731" s="24">
        <f>+COSS!O1674</f>
        <v>0</v>
      </c>
      <c r="K731" s="24">
        <f>+COSS!P1674</f>
        <v>0</v>
      </c>
      <c r="L731" s="24">
        <f>+COSS!Q1674</f>
        <v>0</v>
      </c>
      <c r="M731" s="24">
        <f>+COSS!R1674</f>
        <v>0</v>
      </c>
      <c r="N731" s="24">
        <f>+COSS!T1674</f>
        <v>0</v>
      </c>
      <c r="O731" s="24">
        <f>+COSS!U1674</f>
        <v>0</v>
      </c>
      <c r="P731" s="24">
        <f>+COSS!V1674</f>
        <v>0</v>
      </c>
      <c r="Q731" s="24">
        <f>+COSS!W1674</f>
        <v>0</v>
      </c>
      <c r="R731" s="24">
        <f>+COSS!Y1674</f>
        <v>0</v>
      </c>
      <c r="S731" s="24">
        <f>+COSS!Z1674</f>
        <v>0</v>
      </c>
      <c r="T731" s="24">
        <f>+COSS!AB1674</f>
        <v>0</v>
      </c>
      <c r="U731" s="24">
        <f>+COSS!AC1674</f>
        <v>0</v>
      </c>
      <c r="V731" s="24">
        <f>+COSS!AD1674</f>
        <v>0</v>
      </c>
    </row>
    <row r="732" spans="1:22">
      <c r="B732" s="18" t="str">
        <f>$B$7</f>
        <v>SUBTRAN</v>
      </c>
      <c r="D732" s="24">
        <f>+COSS!H1675</f>
        <v>0</v>
      </c>
      <c r="E732" s="24">
        <f>+COSS!I1675</f>
        <v>0</v>
      </c>
      <c r="F732" s="24">
        <f>+COSS!J1675</f>
        <v>0</v>
      </c>
      <c r="G732" s="24">
        <f>+COSS!K1675</f>
        <v>0</v>
      </c>
      <c r="H732" s="24">
        <f>+COSS!L1675</f>
        <v>0</v>
      </c>
      <c r="I732" s="24">
        <f>+COSS!M1675</f>
        <v>0</v>
      </c>
      <c r="J732" s="24">
        <f>+COSS!O1675</f>
        <v>0</v>
      </c>
      <c r="K732" s="24">
        <f>+COSS!P1675</f>
        <v>0</v>
      </c>
      <c r="L732" s="24">
        <f>+COSS!Q1675</f>
        <v>0</v>
      </c>
      <c r="M732" s="24">
        <f>+COSS!R1675</f>
        <v>0</v>
      </c>
      <c r="N732" s="24">
        <f>+COSS!T1675</f>
        <v>0</v>
      </c>
      <c r="O732" s="24">
        <f>+COSS!U1675</f>
        <v>0</v>
      </c>
      <c r="P732" s="24">
        <f>+COSS!V1675</f>
        <v>0</v>
      </c>
      <c r="Q732" s="24">
        <f>+COSS!W1675</f>
        <v>0</v>
      </c>
      <c r="R732" s="24">
        <f>+COSS!Y1675</f>
        <v>0</v>
      </c>
      <c r="S732" s="24">
        <f>+COSS!Z1675</f>
        <v>0</v>
      </c>
      <c r="T732" s="24">
        <f>+COSS!AB1675</f>
        <v>0</v>
      </c>
      <c r="U732" s="24">
        <f>+COSS!AC1675</f>
        <v>0</v>
      </c>
      <c r="V732" s="24">
        <f>+COSS!AD1675</f>
        <v>0</v>
      </c>
    </row>
    <row r="733" spans="1:22">
      <c r="B733" s="18" t="str">
        <f>$B$8</f>
        <v>DISTPRI</v>
      </c>
      <c r="D733" s="24">
        <f>+COSS!H1676</f>
        <v>0</v>
      </c>
      <c r="E733" s="24">
        <f>+COSS!I1676</f>
        <v>0</v>
      </c>
      <c r="F733" s="24">
        <f>+COSS!J1676</f>
        <v>0</v>
      </c>
      <c r="G733" s="24">
        <f>+COSS!K1676</f>
        <v>0</v>
      </c>
      <c r="H733" s="24">
        <f>+COSS!L1676</f>
        <v>0</v>
      </c>
      <c r="I733" s="24">
        <f>+COSS!M1676</f>
        <v>0</v>
      </c>
      <c r="J733" s="24">
        <f>+COSS!O1676</f>
        <v>0</v>
      </c>
      <c r="K733" s="24">
        <f>+COSS!P1676</f>
        <v>0</v>
      </c>
      <c r="L733" s="24">
        <f>+COSS!Q1676</f>
        <v>0</v>
      </c>
      <c r="M733" s="24">
        <f>+COSS!R1676</f>
        <v>0</v>
      </c>
      <c r="N733" s="24">
        <f>+COSS!T1676</f>
        <v>0</v>
      </c>
      <c r="O733" s="24">
        <f>+COSS!U1676</f>
        <v>0</v>
      </c>
      <c r="P733" s="24">
        <f>+COSS!V1676</f>
        <v>0</v>
      </c>
      <c r="Q733" s="24">
        <f>+COSS!W1676</f>
        <v>0</v>
      </c>
      <c r="R733" s="24">
        <f>+COSS!Y1676</f>
        <v>0</v>
      </c>
      <c r="S733" s="24">
        <f>+COSS!Z1676</f>
        <v>0</v>
      </c>
      <c r="T733" s="24">
        <f>+COSS!AB1676</f>
        <v>0</v>
      </c>
      <c r="U733" s="24">
        <f>+COSS!AC1676</f>
        <v>0</v>
      </c>
      <c r="V733" s="24">
        <f>+COSS!AD1676</f>
        <v>0</v>
      </c>
    </row>
    <row r="734" spans="1:22">
      <c r="B734" s="18" t="str">
        <f>$B$9</f>
        <v>DISTSEC</v>
      </c>
      <c r="D734" s="24">
        <f>+COSS!H1677</f>
        <v>0</v>
      </c>
      <c r="E734" s="24">
        <f>+COSS!I1677</f>
        <v>0</v>
      </c>
      <c r="F734" s="24">
        <f>+COSS!J1677</f>
        <v>0</v>
      </c>
      <c r="G734" s="24">
        <f>+COSS!K1677</f>
        <v>0</v>
      </c>
      <c r="H734" s="24">
        <f>+COSS!L1677</f>
        <v>0</v>
      </c>
      <c r="I734" s="24">
        <f>+COSS!M1677</f>
        <v>0</v>
      </c>
      <c r="J734" s="24">
        <f>+COSS!O1677</f>
        <v>0</v>
      </c>
      <c r="K734" s="24">
        <f>+COSS!P1677</f>
        <v>0</v>
      </c>
      <c r="L734" s="24">
        <f>+COSS!Q1677</f>
        <v>0</v>
      </c>
      <c r="M734" s="24">
        <f>+COSS!R1677</f>
        <v>0</v>
      </c>
      <c r="N734" s="24">
        <f>+COSS!T1677</f>
        <v>0</v>
      </c>
      <c r="O734" s="24">
        <f>+COSS!U1677</f>
        <v>0</v>
      </c>
      <c r="P734" s="24">
        <f>+COSS!V1677</f>
        <v>0</v>
      </c>
      <c r="Q734" s="24">
        <f>+COSS!W1677</f>
        <v>0</v>
      </c>
      <c r="R734" s="24">
        <f>+COSS!Y1677</f>
        <v>0</v>
      </c>
      <c r="S734" s="24">
        <f>+COSS!Z1677</f>
        <v>0</v>
      </c>
      <c r="T734" s="24">
        <f>+COSS!AB1677</f>
        <v>0</v>
      </c>
      <c r="U734" s="24">
        <f>+COSS!AC1677</f>
        <v>0</v>
      </c>
      <c r="V734" s="24">
        <f>+COSS!AD1677</f>
        <v>0</v>
      </c>
    </row>
    <row r="735" spans="1:22">
      <c r="B735" s="18" t="str">
        <f>$B$10</f>
        <v>ENERGY</v>
      </c>
      <c r="D735" s="24">
        <f>+COSS!H1678</f>
        <v>0</v>
      </c>
      <c r="E735" s="24">
        <f>+COSS!I1678</f>
        <v>0</v>
      </c>
      <c r="F735" s="24">
        <f>+COSS!J1678</f>
        <v>0</v>
      </c>
      <c r="G735" s="24">
        <f>+COSS!K1678</f>
        <v>0</v>
      </c>
      <c r="H735" s="24">
        <f>+COSS!L1678</f>
        <v>0</v>
      </c>
      <c r="I735" s="24">
        <f>+COSS!M1678</f>
        <v>0</v>
      </c>
      <c r="J735" s="24">
        <f>+COSS!O1678</f>
        <v>0</v>
      </c>
      <c r="K735" s="24">
        <f>+COSS!P1678</f>
        <v>0</v>
      </c>
      <c r="L735" s="24">
        <f>+COSS!Q1678</f>
        <v>0</v>
      </c>
      <c r="M735" s="24">
        <f>+COSS!R1678</f>
        <v>0</v>
      </c>
      <c r="N735" s="24">
        <f>+COSS!T1678</f>
        <v>0</v>
      </c>
      <c r="O735" s="24">
        <f>+COSS!U1678</f>
        <v>0</v>
      </c>
      <c r="P735" s="24">
        <f>+COSS!V1678</f>
        <v>0</v>
      </c>
      <c r="Q735" s="24">
        <f>+COSS!W1678</f>
        <v>0</v>
      </c>
      <c r="R735" s="24">
        <f>+COSS!Y1678</f>
        <v>0</v>
      </c>
      <c r="S735" s="24">
        <f>+COSS!Z1678</f>
        <v>0</v>
      </c>
      <c r="T735" s="24">
        <f>+COSS!AB1678</f>
        <v>0</v>
      </c>
      <c r="U735" s="24">
        <f>+COSS!AC1678</f>
        <v>0</v>
      </c>
      <c r="V735" s="24">
        <f>+COSS!AD1678</f>
        <v>0</v>
      </c>
    </row>
    <row r="736" spans="1:22">
      <c r="B736" s="18" t="str">
        <f>$B$11</f>
        <v>CUSTOMER</v>
      </c>
      <c r="D736" s="24">
        <f>+COSS!H1679</f>
        <v>8570068</v>
      </c>
      <c r="E736" s="24">
        <f>+COSS!I1679</f>
        <v>5460777.8413729686</v>
      </c>
      <c r="F736" s="24">
        <f>+COSS!J1679</f>
        <v>955523.12187107652</v>
      </c>
      <c r="G736" s="24">
        <f>+COSS!K1679</f>
        <v>268360.87678470579</v>
      </c>
      <c r="H736" s="24">
        <f>+COSS!L1679</f>
        <v>3120.0101936513715</v>
      </c>
      <c r="I736" s="24">
        <f>+COSS!M1679</f>
        <v>240.00078412702857</v>
      </c>
      <c r="J736" s="24">
        <f>+COSS!O1679</f>
        <v>23480.076713760962</v>
      </c>
      <c r="K736" s="24">
        <f>+COSS!P1679</f>
        <v>2360.007710582448</v>
      </c>
      <c r="L736" s="24">
        <f>+COSS!Q1679</f>
        <v>680.00222169324763</v>
      </c>
      <c r="M736" s="24">
        <f>+COSS!R1679</f>
        <v>80.000261375676189</v>
      </c>
      <c r="N736" s="24">
        <f>+COSS!T1679</f>
        <v>160.00052275135238</v>
      </c>
      <c r="O736" s="24">
        <f>+COSS!U1679</f>
        <v>1400.0045740743333</v>
      </c>
      <c r="P736" s="24">
        <f>+COSS!V1679</f>
        <v>1000.0032671959525</v>
      </c>
      <c r="Q736" s="24">
        <f>+COSS!W1679</f>
        <v>120.00039206351428</v>
      </c>
      <c r="R736" s="24">
        <f>+COSS!Y1679</f>
        <v>6440.0210407419336</v>
      </c>
      <c r="S736" s="24">
        <f>+COSS!Z1679</f>
        <v>40.000130687838094</v>
      </c>
      <c r="T736" s="24">
        <f>+COSS!AB1679</f>
        <v>400.001306878381</v>
      </c>
      <c r="U736" s="24">
        <f>+COSS!AC1679</f>
        <v>1843686.0236638335</v>
      </c>
      <c r="V736" s="24">
        <f>+COSS!AD1679</f>
        <v>2200.0071878310951</v>
      </c>
    </row>
    <row r="737" spans="1:22">
      <c r="B737" s="18" t="str">
        <f>$B$12</f>
        <v>TOTAL</v>
      </c>
      <c r="D737" s="24">
        <f>+COSS!H1680</f>
        <v>8570068</v>
      </c>
      <c r="E737" s="24">
        <f>+COSS!I1680</f>
        <v>5460777.8413729686</v>
      </c>
      <c r="F737" s="24">
        <f>+COSS!J1680</f>
        <v>955523.12187107652</v>
      </c>
      <c r="G737" s="24">
        <f>+COSS!K1680</f>
        <v>268360.87678470579</v>
      </c>
      <c r="H737" s="24">
        <f>+COSS!L1680</f>
        <v>3120.0101936513715</v>
      </c>
      <c r="I737" s="24">
        <f>+COSS!M1680</f>
        <v>240.00078412702857</v>
      </c>
      <c r="J737" s="24">
        <f>+COSS!O1680</f>
        <v>23480.076713760962</v>
      </c>
      <c r="K737" s="24">
        <f>+COSS!P1680</f>
        <v>2360.007710582448</v>
      </c>
      <c r="L737" s="24">
        <f>+COSS!Q1680</f>
        <v>680.00222169324763</v>
      </c>
      <c r="M737" s="24">
        <f>+COSS!R1680</f>
        <v>80.000261375676189</v>
      </c>
      <c r="N737" s="24">
        <f>+COSS!T1680</f>
        <v>160.00052275135238</v>
      </c>
      <c r="O737" s="24">
        <f>+COSS!U1680</f>
        <v>1400.0045740743333</v>
      </c>
      <c r="P737" s="24">
        <f>+COSS!V1680</f>
        <v>1000.0032671959525</v>
      </c>
      <c r="Q737" s="24">
        <f>+COSS!W1680</f>
        <v>120.00039206351428</v>
      </c>
      <c r="R737" s="24">
        <f>+COSS!Y1680</f>
        <v>6440.0210407419336</v>
      </c>
      <c r="S737" s="24">
        <f>+COSS!Z1680</f>
        <v>40.000130687838094</v>
      </c>
      <c r="T737" s="24">
        <f>+COSS!AB1680</f>
        <v>400.001306878381</v>
      </c>
      <c r="U737" s="24">
        <f>+COSS!AC1680</f>
        <v>1843686.0236638335</v>
      </c>
      <c r="V737" s="24">
        <f>+COSS!AD1680</f>
        <v>2200.0071878310951</v>
      </c>
    </row>
    <row r="738" spans="1:22">
      <c r="A738" s="131" t="s">
        <v>82</v>
      </c>
      <c r="B738" s="18" t="str">
        <f>$B$5</f>
        <v>PRODUCTION</v>
      </c>
      <c r="C738" s="22"/>
      <c r="D738" s="23">
        <f t="shared" ref="D738:D745" si="525">SUM(E738:V738)</f>
        <v>0</v>
      </c>
      <c r="E738" s="23">
        <f>E730/$D$737</f>
        <v>0</v>
      </c>
      <c r="F738" s="23">
        <f t="shared" ref="F738:V738" si="526">F730/$D$737</f>
        <v>0</v>
      </c>
      <c r="G738" s="23">
        <f t="shared" si="526"/>
        <v>0</v>
      </c>
      <c r="H738" s="23">
        <f t="shared" si="526"/>
        <v>0</v>
      </c>
      <c r="I738" s="23">
        <f t="shared" ref="I738:I744" si="527">I730/$D$737</f>
        <v>0</v>
      </c>
      <c r="J738" s="23">
        <f t="shared" si="526"/>
        <v>0</v>
      </c>
      <c r="K738" s="23">
        <f t="shared" si="526"/>
        <v>0</v>
      </c>
      <c r="L738" s="23">
        <f t="shared" si="526"/>
        <v>0</v>
      </c>
      <c r="M738" s="23">
        <f t="shared" ref="M738:N744" si="528">M730/$D$737</f>
        <v>0</v>
      </c>
      <c r="N738" s="23">
        <f t="shared" si="528"/>
        <v>0</v>
      </c>
      <c r="O738" s="23">
        <f t="shared" si="526"/>
        <v>0</v>
      </c>
      <c r="P738" s="23">
        <f t="shared" si="526"/>
        <v>0</v>
      </c>
      <c r="Q738" s="23">
        <f t="shared" ref="Q738:Q744" si="529">Q730/$D$737</f>
        <v>0</v>
      </c>
      <c r="R738" s="23">
        <f t="shared" si="526"/>
        <v>0</v>
      </c>
      <c r="S738" s="23">
        <f t="shared" si="526"/>
        <v>0</v>
      </c>
      <c r="T738" s="23">
        <f t="shared" si="526"/>
        <v>0</v>
      </c>
      <c r="U738" s="23">
        <f t="shared" ref="U738:U744" si="530">U730/$D$737</f>
        <v>0</v>
      </c>
      <c r="V738" s="23">
        <f t="shared" si="526"/>
        <v>0</v>
      </c>
    </row>
    <row r="739" spans="1:22">
      <c r="A739" s="18" t="str">
        <f t="shared" ref="A739:A745" si="531">A738</f>
        <v>EXP_OM_CUSTSERV</v>
      </c>
      <c r="B739" s="18" t="str">
        <f>$B$6</f>
        <v>BULKTRAN</v>
      </c>
      <c r="C739" s="22"/>
      <c r="D739" s="23">
        <f t="shared" si="525"/>
        <v>0</v>
      </c>
      <c r="E739" s="23">
        <f t="shared" ref="E739:V739" si="532">E731/$D$737</f>
        <v>0</v>
      </c>
      <c r="F739" s="23">
        <f t="shared" si="532"/>
        <v>0</v>
      </c>
      <c r="G739" s="23">
        <f t="shared" si="532"/>
        <v>0</v>
      </c>
      <c r="H739" s="23">
        <f t="shared" si="532"/>
        <v>0</v>
      </c>
      <c r="I739" s="23">
        <f t="shared" si="527"/>
        <v>0</v>
      </c>
      <c r="J739" s="23">
        <f t="shared" si="532"/>
        <v>0</v>
      </c>
      <c r="K739" s="23">
        <f t="shared" si="532"/>
        <v>0</v>
      </c>
      <c r="L739" s="23">
        <f t="shared" si="532"/>
        <v>0</v>
      </c>
      <c r="M739" s="23">
        <f t="shared" si="528"/>
        <v>0</v>
      </c>
      <c r="N739" s="23">
        <f t="shared" si="528"/>
        <v>0</v>
      </c>
      <c r="O739" s="23">
        <f t="shared" si="532"/>
        <v>0</v>
      </c>
      <c r="P739" s="23">
        <f t="shared" si="532"/>
        <v>0</v>
      </c>
      <c r="Q739" s="23">
        <f t="shared" si="529"/>
        <v>0</v>
      </c>
      <c r="R739" s="23">
        <f t="shared" si="532"/>
        <v>0</v>
      </c>
      <c r="S739" s="23">
        <f t="shared" si="532"/>
        <v>0</v>
      </c>
      <c r="T739" s="23">
        <f t="shared" si="532"/>
        <v>0</v>
      </c>
      <c r="U739" s="23">
        <f t="shared" si="530"/>
        <v>0</v>
      </c>
      <c r="V739" s="23">
        <f t="shared" si="532"/>
        <v>0</v>
      </c>
    </row>
    <row r="740" spans="1:22">
      <c r="A740" s="18" t="str">
        <f t="shared" si="531"/>
        <v>EXP_OM_CUSTSERV</v>
      </c>
      <c r="B740" s="18" t="str">
        <f>$B$7</f>
        <v>SUBTRAN</v>
      </c>
      <c r="C740" s="22"/>
      <c r="D740" s="23">
        <f t="shared" si="525"/>
        <v>0</v>
      </c>
      <c r="E740" s="23">
        <f t="shared" ref="E740:V740" si="533">E732/$D$737</f>
        <v>0</v>
      </c>
      <c r="F740" s="23">
        <f t="shared" si="533"/>
        <v>0</v>
      </c>
      <c r="G740" s="23">
        <f t="shared" si="533"/>
        <v>0</v>
      </c>
      <c r="H740" s="23">
        <f t="shared" si="533"/>
        <v>0</v>
      </c>
      <c r="I740" s="23">
        <f t="shared" si="527"/>
        <v>0</v>
      </c>
      <c r="J740" s="23">
        <f t="shared" si="533"/>
        <v>0</v>
      </c>
      <c r="K740" s="23">
        <f t="shared" si="533"/>
        <v>0</v>
      </c>
      <c r="L740" s="23">
        <f t="shared" si="533"/>
        <v>0</v>
      </c>
      <c r="M740" s="23">
        <f t="shared" si="528"/>
        <v>0</v>
      </c>
      <c r="N740" s="23">
        <f t="shared" si="528"/>
        <v>0</v>
      </c>
      <c r="O740" s="23">
        <f t="shared" si="533"/>
        <v>0</v>
      </c>
      <c r="P740" s="23">
        <f t="shared" si="533"/>
        <v>0</v>
      </c>
      <c r="Q740" s="23">
        <f t="shared" si="529"/>
        <v>0</v>
      </c>
      <c r="R740" s="23">
        <f t="shared" si="533"/>
        <v>0</v>
      </c>
      <c r="S740" s="23">
        <f t="shared" si="533"/>
        <v>0</v>
      </c>
      <c r="T740" s="23">
        <f t="shared" si="533"/>
        <v>0</v>
      </c>
      <c r="U740" s="23">
        <f t="shared" si="530"/>
        <v>0</v>
      </c>
      <c r="V740" s="23">
        <f t="shared" si="533"/>
        <v>0</v>
      </c>
    </row>
    <row r="741" spans="1:22">
      <c r="A741" s="18" t="str">
        <f t="shared" si="531"/>
        <v>EXP_OM_CUSTSERV</v>
      </c>
      <c r="B741" s="18" t="str">
        <f>$B$8</f>
        <v>DISTPRI</v>
      </c>
      <c r="C741" s="22"/>
      <c r="D741" s="23">
        <f t="shared" si="525"/>
        <v>0</v>
      </c>
      <c r="E741" s="23">
        <f t="shared" ref="E741:V741" si="534">E733/$D$737</f>
        <v>0</v>
      </c>
      <c r="F741" s="23">
        <f t="shared" si="534"/>
        <v>0</v>
      </c>
      <c r="G741" s="23">
        <f t="shared" si="534"/>
        <v>0</v>
      </c>
      <c r="H741" s="23">
        <f t="shared" si="534"/>
        <v>0</v>
      </c>
      <c r="I741" s="23">
        <f t="shared" si="527"/>
        <v>0</v>
      </c>
      <c r="J741" s="23">
        <f t="shared" si="534"/>
        <v>0</v>
      </c>
      <c r="K741" s="23">
        <f t="shared" si="534"/>
        <v>0</v>
      </c>
      <c r="L741" s="23">
        <f t="shared" si="534"/>
        <v>0</v>
      </c>
      <c r="M741" s="23">
        <f t="shared" si="528"/>
        <v>0</v>
      </c>
      <c r="N741" s="23">
        <f t="shared" si="528"/>
        <v>0</v>
      </c>
      <c r="O741" s="23">
        <f t="shared" si="534"/>
        <v>0</v>
      </c>
      <c r="P741" s="23">
        <f t="shared" si="534"/>
        <v>0</v>
      </c>
      <c r="Q741" s="23">
        <f t="shared" si="529"/>
        <v>0</v>
      </c>
      <c r="R741" s="23">
        <f t="shared" si="534"/>
        <v>0</v>
      </c>
      <c r="S741" s="23">
        <f t="shared" si="534"/>
        <v>0</v>
      </c>
      <c r="T741" s="23">
        <f t="shared" si="534"/>
        <v>0</v>
      </c>
      <c r="U741" s="23">
        <f t="shared" si="530"/>
        <v>0</v>
      </c>
      <c r="V741" s="23">
        <f t="shared" si="534"/>
        <v>0</v>
      </c>
    </row>
    <row r="742" spans="1:22">
      <c r="A742" s="18" t="str">
        <f t="shared" si="531"/>
        <v>EXP_OM_CUSTSERV</v>
      </c>
      <c r="B742" s="18" t="str">
        <f>$B$9</f>
        <v>DISTSEC</v>
      </c>
      <c r="C742" s="22"/>
      <c r="D742" s="23">
        <f t="shared" si="525"/>
        <v>0</v>
      </c>
      <c r="E742" s="23">
        <f t="shared" ref="E742:V742" si="535">E734/$D$737</f>
        <v>0</v>
      </c>
      <c r="F742" s="23">
        <f t="shared" si="535"/>
        <v>0</v>
      </c>
      <c r="G742" s="23">
        <f t="shared" si="535"/>
        <v>0</v>
      </c>
      <c r="H742" s="23">
        <f t="shared" si="535"/>
        <v>0</v>
      </c>
      <c r="I742" s="23">
        <f t="shared" si="527"/>
        <v>0</v>
      </c>
      <c r="J742" s="23">
        <f t="shared" si="535"/>
        <v>0</v>
      </c>
      <c r="K742" s="23">
        <f t="shared" si="535"/>
        <v>0</v>
      </c>
      <c r="L742" s="23">
        <f t="shared" si="535"/>
        <v>0</v>
      </c>
      <c r="M742" s="23">
        <f t="shared" si="528"/>
        <v>0</v>
      </c>
      <c r="N742" s="23">
        <f t="shared" si="528"/>
        <v>0</v>
      </c>
      <c r="O742" s="23">
        <f t="shared" si="535"/>
        <v>0</v>
      </c>
      <c r="P742" s="23">
        <f t="shared" si="535"/>
        <v>0</v>
      </c>
      <c r="Q742" s="23">
        <f t="shared" si="529"/>
        <v>0</v>
      </c>
      <c r="R742" s="23">
        <f t="shared" si="535"/>
        <v>0</v>
      </c>
      <c r="S742" s="23">
        <f t="shared" si="535"/>
        <v>0</v>
      </c>
      <c r="T742" s="23">
        <f t="shared" si="535"/>
        <v>0</v>
      </c>
      <c r="U742" s="23">
        <f t="shared" si="530"/>
        <v>0</v>
      </c>
      <c r="V742" s="23">
        <f t="shared" si="535"/>
        <v>0</v>
      </c>
    </row>
    <row r="743" spans="1:22">
      <c r="A743" s="18" t="str">
        <f t="shared" si="531"/>
        <v>EXP_OM_CUSTSERV</v>
      </c>
      <c r="B743" s="18" t="str">
        <f>$B$10</f>
        <v>ENERGY</v>
      </c>
      <c r="C743" s="22"/>
      <c r="D743" s="23">
        <f t="shared" si="525"/>
        <v>0</v>
      </c>
      <c r="E743" s="23">
        <f t="shared" ref="E743:V743" si="536">E735/$D$737</f>
        <v>0</v>
      </c>
      <c r="F743" s="23">
        <f t="shared" si="536"/>
        <v>0</v>
      </c>
      <c r="G743" s="23">
        <f t="shared" si="536"/>
        <v>0</v>
      </c>
      <c r="H743" s="23">
        <f t="shared" si="536"/>
        <v>0</v>
      </c>
      <c r="I743" s="23">
        <f t="shared" si="527"/>
        <v>0</v>
      </c>
      <c r="J743" s="23">
        <f t="shared" si="536"/>
        <v>0</v>
      </c>
      <c r="K743" s="23">
        <f t="shared" si="536"/>
        <v>0</v>
      </c>
      <c r="L743" s="23">
        <f t="shared" si="536"/>
        <v>0</v>
      </c>
      <c r="M743" s="23">
        <f t="shared" si="528"/>
        <v>0</v>
      </c>
      <c r="N743" s="23">
        <f t="shared" si="528"/>
        <v>0</v>
      </c>
      <c r="O743" s="23">
        <f t="shared" si="536"/>
        <v>0</v>
      </c>
      <c r="P743" s="23">
        <f t="shared" si="536"/>
        <v>0</v>
      </c>
      <c r="Q743" s="23">
        <f t="shared" si="529"/>
        <v>0</v>
      </c>
      <c r="R743" s="23">
        <f t="shared" si="536"/>
        <v>0</v>
      </c>
      <c r="S743" s="23">
        <f t="shared" si="536"/>
        <v>0</v>
      </c>
      <c r="T743" s="23">
        <f t="shared" si="536"/>
        <v>0</v>
      </c>
      <c r="U743" s="23">
        <f t="shared" si="530"/>
        <v>0</v>
      </c>
      <c r="V743" s="23">
        <f t="shared" si="536"/>
        <v>0</v>
      </c>
    </row>
    <row r="744" spans="1:22">
      <c r="A744" s="18" t="str">
        <f t="shared" si="531"/>
        <v>EXP_OM_CUSTSERV</v>
      </c>
      <c r="B744" s="18" t="str">
        <f>$B$11</f>
        <v>CUSTOMER</v>
      </c>
      <c r="C744" s="22"/>
      <c r="D744" s="23">
        <f t="shared" si="525"/>
        <v>0.99999999999999978</v>
      </c>
      <c r="E744" s="23">
        <f>E736/$D$737</f>
        <v>0.63719189175313062</v>
      </c>
      <c r="F744" s="23">
        <f t="shared" ref="F744:V744" si="537">F736/$D$737</f>
        <v>0.1114953955874185</v>
      </c>
      <c r="G744" s="23">
        <f t="shared" si="537"/>
        <v>3.1313739492464444E-2</v>
      </c>
      <c r="H744" s="23">
        <f t="shared" si="537"/>
        <v>3.6405897755436379E-4</v>
      </c>
      <c r="I744" s="23">
        <f t="shared" si="527"/>
        <v>2.8004536734951062E-5</v>
      </c>
      <c r="J744" s="23">
        <f t="shared" si="537"/>
        <v>2.7397771772360454E-3</v>
      </c>
      <c r="K744" s="23">
        <f t="shared" si="537"/>
        <v>2.7537794456035212E-4</v>
      </c>
      <c r="L744" s="23">
        <f t="shared" si="537"/>
        <v>7.934618741569468E-5</v>
      </c>
      <c r="M744" s="23">
        <f t="shared" si="528"/>
        <v>9.3348455783170206E-6</v>
      </c>
      <c r="N744" s="23">
        <f t="shared" si="528"/>
        <v>1.8669691156634041E-5</v>
      </c>
      <c r="O744" s="23">
        <f t="shared" si="537"/>
        <v>1.6335979762054786E-4</v>
      </c>
      <c r="P744" s="23">
        <f t="shared" si="537"/>
        <v>1.1668556972896276E-4</v>
      </c>
      <c r="Q744" s="23">
        <f t="shared" si="529"/>
        <v>1.4002268367475531E-5</v>
      </c>
      <c r="R744" s="23">
        <f t="shared" si="537"/>
        <v>7.5145506905452018E-4</v>
      </c>
      <c r="S744" s="23">
        <f t="shared" si="537"/>
        <v>4.6674227891585103E-6</v>
      </c>
      <c r="T744" s="23">
        <f t="shared" si="537"/>
        <v>4.6674227891585107E-5</v>
      </c>
      <c r="U744" s="23">
        <f t="shared" si="530"/>
        <v>0.21513085119789405</v>
      </c>
      <c r="V744" s="23">
        <f t="shared" si="537"/>
        <v>2.5670825340371806E-4</v>
      </c>
    </row>
    <row r="745" spans="1:22">
      <c r="A745" s="18" t="str">
        <f t="shared" si="531"/>
        <v>EXP_OM_CUSTSERV</v>
      </c>
      <c r="B745" s="18" t="str">
        <f>$B$12</f>
        <v>TOTAL</v>
      </c>
      <c r="C745" s="22"/>
      <c r="D745" s="23">
        <f t="shared" si="525"/>
        <v>0.99999999999999978</v>
      </c>
      <c r="E745" s="23">
        <f t="shared" ref="E745:V745" si="538">SUM(E738:E744)</f>
        <v>0.63719189175313062</v>
      </c>
      <c r="F745" s="23">
        <f t="shared" si="538"/>
        <v>0.1114953955874185</v>
      </c>
      <c r="G745" s="23">
        <f t="shared" si="538"/>
        <v>3.1313739492464444E-2</v>
      </c>
      <c r="H745" s="23">
        <f t="shared" si="538"/>
        <v>3.6405897755436379E-4</v>
      </c>
      <c r="I745" s="23">
        <f t="shared" si="538"/>
        <v>2.8004536734951062E-5</v>
      </c>
      <c r="J745" s="23">
        <f t="shared" si="538"/>
        <v>2.7397771772360454E-3</v>
      </c>
      <c r="K745" s="23">
        <f t="shared" si="538"/>
        <v>2.7537794456035212E-4</v>
      </c>
      <c r="L745" s="23">
        <f t="shared" si="538"/>
        <v>7.934618741569468E-5</v>
      </c>
      <c r="M745" s="23">
        <f t="shared" si="538"/>
        <v>9.3348455783170206E-6</v>
      </c>
      <c r="N745" s="23">
        <f t="shared" si="538"/>
        <v>1.8669691156634041E-5</v>
      </c>
      <c r="O745" s="23">
        <f t="shared" si="538"/>
        <v>1.6335979762054786E-4</v>
      </c>
      <c r="P745" s="23">
        <f t="shared" si="538"/>
        <v>1.1668556972896276E-4</v>
      </c>
      <c r="Q745" s="23">
        <f t="shared" si="538"/>
        <v>1.4002268367475531E-5</v>
      </c>
      <c r="R745" s="23">
        <f t="shared" si="538"/>
        <v>7.5145506905452018E-4</v>
      </c>
      <c r="S745" s="23">
        <f t="shared" si="538"/>
        <v>4.6674227891585103E-6</v>
      </c>
      <c r="T745" s="23">
        <f t="shared" si="538"/>
        <v>4.6674227891585107E-5</v>
      </c>
      <c r="U745" s="23">
        <f t="shared" si="538"/>
        <v>0.21513085119789405</v>
      </c>
      <c r="V745" s="23">
        <f t="shared" si="538"/>
        <v>2.5670825340371806E-4</v>
      </c>
    </row>
    <row r="747" spans="1:22">
      <c r="A747" s="38" t="s">
        <v>19</v>
      </c>
      <c r="B747" s="18" t="str">
        <f>$B$5</f>
        <v>PRODUCTION</v>
      </c>
      <c r="D747" s="24">
        <f ca="1">COSS!H1823-COSS!H1205-COSS!H1213-COSS!H1093</f>
        <v>64750481.285828024</v>
      </c>
      <c r="E747" s="24">
        <f ca="1">COSS!I1823-COSS!I1205-COSS!I1213-COSS!I1093</f>
        <v>34069952.169048168</v>
      </c>
      <c r="F747" s="24">
        <f ca="1">COSS!J1823-COSS!J1205-COSS!J1213-COSS!J1093</f>
        <v>1621002.732215412</v>
      </c>
      <c r="G747" s="24">
        <f ca="1">COSS!K1823-COSS!K1205-COSS!K1213-COSS!K1093</f>
        <v>5604098.0732078701</v>
      </c>
      <c r="H747" s="24">
        <f ca="1">COSS!L1823-COSS!L1205-COSS!L1213-COSS!L1093</f>
        <v>157131.61843633957</v>
      </c>
      <c r="I747" s="24">
        <f ca="1">COSS!M1823-COSS!M1205-COSS!M1213-COSS!M1093</f>
        <v>17320.382922940244</v>
      </c>
      <c r="J747" s="24">
        <f ca="1">COSS!O1823-COSS!O1205-COSS!O1213-COSS!O1093</f>
        <v>4261923.1775304489</v>
      </c>
      <c r="K747" s="24">
        <f ca="1">COSS!P1823-COSS!P1205-COSS!P1213-COSS!P1093</f>
        <v>782312.22987563</v>
      </c>
      <c r="L747" s="24">
        <f ca="1">COSS!Q1823-COSS!Q1205-COSS!Q1213-COSS!Q1093</f>
        <v>326947.81291428889</v>
      </c>
      <c r="M747" s="24">
        <f ca="1">COSS!R1823-COSS!R1205-COSS!R1213-COSS!R1093</f>
        <v>11006.703217443412</v>
      </c>
      <c r="N747" s="24">
        <f ca="1">COSS!T1823-COSS!T1205-COSS!T1213-COSS!T1093</f>
        <v>141575.47932966109</v>
      </c>
      <c r="O747" s="24">
        <f ca="1">COSS!U1823-COSS!U1205-COSS!U1213-COSS!U1093</f>
        <v>2286207.387324064</v>
      </c>
      <c r="P747" s="24">
        <f ca="1">COSS!V1823-COSS!V1205-COSS!V1213-COSS!V1093</f>
        <v>12242670.362540282</v>
      </c>
      <c r="Q747" s="24">
        <f ca="1">COSS!W1823-COSS!W1205-COSS!W1213-COSS!W1093</f>
        <v>1907976.9525051224</v>
      </c>
      <c r="R747" s="24">
        <f ca="1">COSS!Y1823-COSS!Y1205-COSS!Y1213-COSS!Y1093</f>
        <v>1280428.8030316546</v>
      </c>
      <c r="S747" s="24">
        <f ca="1">COSS!Z1823-COSS!Z1205-COSS!Z1213-COSS!Z1093</f>
        <v>24109.761367923289</v>
      </c>
      <c r="T747" s="24">
        <f ca="1">COSS!AB1823-COSS!AB1205-COSS!AB1213-COSS!AB1093</f>
        <v>15817.640360776244</v>
      </c>
      <c r="U747" s="24">
        <f ca="1">COSS!AC1823-COSS!AC1205-COSS!AC1213-COSS!AC1093</f>
        <v>0</v>
      </c>
      <c r="V747" s="24">
        <f ca="1">COSS!AD1823-COSS!AD1205-COSS!AD1213-COSS!AD1093</f>
        <v>0</v>
      </c>
    </row>
    <row r="748" spans="1:22">
      <c r="A748" s="18" t="s">
        <v>613</v>
      </c>
      <c r="B748" s="18" t="str">
        <f>$B$6</f>
        <v>BULKTRAN</v>
      </c>
      <c r="D748" s="24">
        <f ca="1">COSS!H1824-COSS!H1206-COSS!H1214-COSS!H1094</f>
        <v>6213791.4771818938</v>
      </c>
      <c r="E748" s="24">
        <f ca="1">COSS!I1824-COSS!I1206-COSS!I1214-COSS!I1094</f>
        <v>3047462.9776859069</v>
      </c>
      <c r="F748" s="24">
        <f ca="1">COSS!J1824-COSS!J1206-COSS!J1214-COSS!J1094</f>
        <v>152231.9952033009</v>
      </c>
      <c r="G748" s="24">
        <f ca="1">COSS!K1824-COSS!K1206-COSS!K1214-COSS!K1094</f>
        <v>556831.17751502944</v>
      </c>
      <c r="H748" s="24">
        <f ca="1">COSS!L1824-COSS!L1206-COSS!L1214-COSS!L1094</f>
        <v>17538.319499594127</v>
      </c>
      <c r="I748" s="24">
        <f ca="1">COSS!M1824-COSS!M1206-COSS!M1214-COSS!M1094</f>
        <v>1674.7305842358076</v>
      </c>
      <c r="J748" s="24">
        <f ca="1">COSS!O1824-COSS!O1206-COSS!O1214-COSS!O1094</f>
        <v>423272.06795859867</v>
      </c>
      <c r="K748" s="24">
        <f ca="1">COSS!P1824-COSS!P1206-COSS!P1214-COSS!P1094</f>
        <v>78977.315498727112</v>
      </c>
      <c r="L748" s="24">
        <f ca="1">COSS!Q1824-COSS!Q1206-COSS!Q1214-COSS!Q1094</f>
        <v>35716.517919090889</v>
      </c>
      <c r="M748" s="24">
        <f ca="1">COSS!R1824-COSS!R1206-COSS!R1214-COSS!R1094</f>
        <v>1615.9745017304463</v>
      </c>
      <c r="N748" s="24">
        <f ca="1">COSS!T1824-COSS!T1206-COSS!T1214-COSS!T1094</f>
        <v>14719.961636642511</v>
      </c>
      <c r="O748" s="24">
        <f ca="1">COSS!U1824-COSS!U1206-COSS!U1214-COSS!U1094</f>
        <v>241559.12454875599</v>
      </c>
      <c r="P748" s="24">
        <f ca="1">COSS!V1824-COSS!V1206-COSS!V1214-COSS!V1094</f>
        <v>1277547.8191571478</v>
      </c>
      <c r="Q748" s="24">
        <f ca="1">COSS!W1824-COSS!W1206-COSS!W1214-COSS!W1094</f>
        <v>231030.90150654723</v>
      </c>
      <c r="R748" s="24">
        <f ca="1">COSS!Y1824-COSS!Y1206-COSS!Y1214-COSS!Y1094</f>
        <v>129752.32879495413</v>
      </c>
      <c r="S748" s="24">
        <f ca="1">COSS!Z1824-COSS!Z1206-COSS!Z1214-COSS!Z1094</f>
        <v>2164.8566451011925</v>
      </c>
      <c r="T748" s="24">
        <f ca="1">COSS!AB1824-COSS!AB1206-COSS!AB1214-COSS!AB1094</f>
        <v>1695.40852653037</v>
      </c>
      <c r="U748" s="24">
        <f ca="1">COSS!AC1824-COSS!AC1206-COSS!AC1214-COSS!AC1094</f>
        <v>0</v>
      </c>
      <c r="V748" s="24">
        <f ca="1">COSS!AD1824-COSS!AD1206-COSS!AD1214-COSS!AD1094</f>
        <v>0</v>
      </c>
    </row>
    <row r="749" spans="1:22">
      <c r="B749" s="18" t="str">
        <f>$B$7</f>
        <v>SUBTRAN</v>
      </c>
      <c r="D749" s="24">
        <f ca="1">COSS!H1825-COSS!H1207-COSS!H1215-COSS!H1095</f>
        <v>1366875.8319436433</v>
      </c>
      <c r="E749" s="24">
        <f ca="1">COSS!I1825-COSS!I1207-COSS!I1215-COSS!I1095</f>
        <v>662721.45887060929</v>
      </c>
      <c r="F749" s="24">
        <f ca="1">COSS!J1825-COSS!J1207-COSS!J1215-COSS!J1095</f>
        <v>32304.304786793095</v>
      </c>
      <c r="G749" s="24">
        <f ca="1">COSS!K1825-COSS!K1207-COSS!K1215-COSS!K1095</f>
        <v>117364.1309006012</v>
      </c>
      <c r="H749" s="24">
        <f ca="1">COSS!L1825-COSS!L1207-COSS!L1215-COSS!L1095</f>
        <v>3627.3471531330488</v>
      </c>
      <c r="I749" s="24">
        <f ca="1">COSS!M1825-COSS!M1207-COSS!M1215-COSS!M1095</f>
        <v>462.1627837648698</v>
      </c>
      <c r="J749" s="24">
        <f ca="1">COSS!O1825-COSS!O1207-COSS!O1215-COSS!O1095</f>
        <v>88669.499598757029</v>
      </c>
      <c r="K749" s="24">
        <f ca="1">COSS!P1825-COSS!P1207-COSS!P1215-COSS!P1095</f>
        <v>16505.191263018758</v>
      </c>
      <c r="L749" s="24">
        <f ca="1">COSS!Q1825-COSS!Q1207-COSS!Q1215-COSS!Q1095</f>
        <v>9827.888554239018</v>
      </c>
      <c r="M749" s="24">
        <f ca="1">COSS!R1825-COSS!R1207-COSS!R1215-COSS!R1095</f>
        <v>0</v>
      </c>
      <c r="N749" s="24">
        <f ca="1">COSS!T1825-COSS!T1207-COSS!T1215-COSS!T1095</f>
        <v>3083.0011694306268</v>
      </c>
      <c r="O749" s="24">
        <f ca="1">COSS!U1825-COSS!U1207-COSS!U1215-COSS!U1095</f>
        <v>50604.129227762678</v>
      </c>
      <c r="P749" s="24">
        <f ca="1">COSS!V1825-COSS!V1207-COSS!V1215-COSS!V1095</f>
        <v>352781.50524970423</v>
      </c>
      <c r="Q749" s="24">
        <f ca="1">COSS!W1825-COSS!W1207-COSS!W1215-COSS!W1095</f>
        <v>0</v>
      </c>
      <c r="R749" s="24">
        <f ca="1">COSS!Y1825-COSS!Y1207-COSS!Y1215-COSS!Y1095</f>
        <v>26641.160083118615</v>
      </c>
      <c r="S749" s="24">
        <f ca="1">COSS!Z1825-COSS!Z1207-COSS!Z1215-COSS!Z1095</f>
        <v>442.46163778502955</v>
      </c>
      <c r="T749" s="24">
        <f ca="1">COSS!AB1825-COSS!AB1207-COSS!AB1215-COSS!AB1095</f>
        <v>358.11243129058903</v>
      </c>
      <c r="U749" s="24">
        <f ca="1">COSS!AC1825-COSS!AC1207-COSS!AC1215-COSS!AC1095</f>
        <v>1220.2733438746723</v>
      </c>
      <c r="V749" s="24">
        <f ca="1">COSS!AD1825-COSS!AD1207-COSS!AD1215-COSS!AD1095</f>
        <v>263.20488976093475</v>
      </c>
    </row>
    <row r="750" spans="1:22">
      <c r="B750" s="18" t="str">
        <f>$B$8</f>
        <v>DISTPRI</v>
      </c>
      <c r="D750" s="24">
        <f ca="1">COSS!H1826-COSS!H1208-COSS!H1216-COSS!H1096</f>
        <v>37924867.544282697</v>
      </c>
      <c r="E750" s="24">
        <f ca="1">COSS!I1826-COSS!I1208-COSS!I1216-COSS!I1096</f>
        <v>25333427.951951794</v>
      </c>
      <c r="F750" s="24">
        <f ca="1">COSS!J1826-COSS!J1208-COSS!J1216-COSS!J1096</f>
        <v>1196335.0996397941</v>
      </c>
      <c r="G750" s="24">
        <f ca="1">COSS!K1826-COSS!K1208-COSS!K1216-COSS!K1096</f>
        <v>4343072.5225613099</v>
      </c>
      <c r="H750" s="24">
        <f ca="1">COSS!L1826-COSS!L1208-COSS!L1216-COSS!L1096</f>
        <v>134226.71907102549</v>
      </c>
      <c r="I750" s="24">
        <f ca="1">COSS!M1826-COSS!M1208-COSS!M1216-COSS!M1096</f>
        <v>0</v>
      </c>
      <c r="J750" s="24">
        <f ca="1">COSS!O1826-COSS!O1208-COSS!O1216-COSS!O1096</f>
        <v>3256659.8458774881</v>
      </c>
      <c r="K750" s="24">
        <f ca="1">COSS!P1826-COSS!P1208-COSS!P1216-COSS!P1096</f>
        <v>606699.63991089666</v>
      </c>
      <c r="L750" s="24">
        <f ca="1">COSS!Q1826-COSS!Q1208-COSS!Q1216-COSS!Q1096</f>
        <v>0</v>
      </c>
      <c r="M750" s="24">
        <f ca="1">COSS!R1826-COSS!R1208-COSS!R1216-COSS!R1096</f>
        <v>0</v>
      </c>
      <c r="N750" s="24">
        <f ca="1">COSS!T1826-COSS!T1208-COSS!T1216-COSS!T1096</f>
        <v>116003.01812919127</v>
      </c>
      <c r="O750" s="24">
        <f ca="1">COSS!U1826-COSS!U1208-COSS!U1216-COSS!U1096</f>
        <v>1871723.1424317535</v>
      </c>
      <c r="P750" s="24">
        <f ca="1">COSS!V1826-COSS!V1208-COSS!V1216-COSS!V1096</f>
        <v>0</v>
      </c>
      <c r="Q750" s="24">
        <f ca="1">COSS!W1826-COSS!W1208-COSS!W1216-COSS!W1096</f>
        <v>0</v>
      </c>
      <c r="R750" s="24">
        <f ca="1">COSS!Y1826-COSS!Y1208-COSS!Y1216-COSS!Y1096</f>
        <v>981711.72514626791</v>
      </c>
      <c r="S750" s="24">
        <f ca="1">COSS!Z1826-COSS!Z1208-COSS!Z1216-COSS!Z1096</f>
        <v>16367.503331119446</v>
      </c>
      <c r="T750" s="24">
        <f ca="1">COSS!AB1826-COSS!AB1208-COSS!AB1216-COSS!AB1096</f>
        <v>13286.0450031539</v>
      </c>
      <c r="U750" s="24">
        <f ca="1">COSS!AC1826-COSS!AC1208-COSS!AC1216-COSS!AC1096</f>
        <v>45537.818583401429</v>
      </c>
      <c r="V750" s="24">
        <f ca="1">COSS!AD1826-COSS!AD1208-COSS!AD1216-COSS!AD1096</f>
        <v>9816.5126454925339</v>
      </c>
    </row>
    <row r="751" spans="1:22">
      <c r="B751" s="18" t="str">
        <f>$B$9</f>
        <v>DISTSEC</v>
      </c>
      <c r="D751" s="24">
        <f ca="1">COSS!H1827-COSS!H1209-COSS!H1217-COSS!H1097</f>
        <v>15667848.7852677</v>
      </c>
      <c r="E751" s="24">
        <f ca="1">COSS!I1827-COSS!I1209-COSS!I1217-COSS!I1097</f>
        <v>11708721.924243972</v>
      </c>
      <c r="F751" s="24">
        <f ca="1">COSS!J1827-COSS!J1209-COSS!J1217-COSS!J1097</f>
        <v>565758.29425691196</v>
      </c>
      <c r="G751" s="24">
        <f ca="1">COSS!K1827-COSS!K1209-COSS!K1217-COSS!K1097</f>
        <v>1706692.4594575798</v>
      </c>
      <c r="H751" s="24">
        <f ca="1">COSS!L1827-COSS!L1209-COSS!L1217-COSS!L1097</f>
        <v>0</v>
      </c>
      <c r="I751" s="24">
        <f ca="1">COSS!M1827-COSS!M1209-COSS!M1217-COSS!M1097</f>
        <v>0</v>
      </c>
      <c r="J751" s="24">
        <f ca="1">COSS!O1827-COSS!O1209-COSS!O1217-COSS!O1097</f>
        <v>1087550.6090232912</v>
      </c>
      <c r="K751" s="24">
        <f ca="1">COSS!P1827-COSS!P1209-COSS!P1217-COSS!P1097</f>
        <v>0</v>
      </c>
      <c r="L751" s="24">
        <f ca="1">COSS!Q1827-COSS!Q1209-COSS!Q1217-COSS!Q1097</f>
        <v>0</v>
      </c>
      <c r="M751" s="24">
        <f ca="1">COSS!R1827-COSS!R1209-COSS!R1217-COSS!R1097</f>
        <v>0</v>
      </c>
      <c r="N751" s="24">
        <f ca="1">COSS!T1827-COSS!T1209-COSS!T1217-COSS!T1097</f>
        <v>29375.661716268336</v>
      </c>
      <c r="O751" s="24">
        <f ca="1">COSS!U1827-COSS!U1209-COSS!U1217-COSS!U1097</f>
        <v>0</v>
      </c>
      <c r="P751" s="24">
        <f ca="1">COSS!V1827-COSS!V1209-COSS!V1217-COSS!V1097</f>
        <v>0</v>
      </c>
      <c r="Q751" s="24">
        <f ca="1">COSS!W1827-COSS!W1209-COSS!W1217-COSS!W1097</f>
        <v>0</v>
      </c>
      <c r="R751" s="24">
        <f ca="1">COSS!Y1827-COSS!Y1209-COSS!Y1217-COSS!Y1097</f>
        <v>400976.91228950291</v>
      </c>
      <c r="S751" s="24">
        <f ca="1">COSS!Z1827-COSS!Z1209-COSS!Z1217-COSS!Z1097</f>
        <v>0</v>
      </c>
      <c r="T751" s="24">
        <f ca="1">COSS!AB1827-COSS!AB1209-COSS!AB1217-COSS!AB1097</f>
        <v>4167.3026497949249</v>
      </c>
      <c r="U751" s="24">
        <f ca="1">COSS!AC1827-COSS!AC1209-COSS!AC1217-COSS!AC1097</f>
        <v>141575.51638211301</v>
      </c>
      <c r="V751" s="24">
        <f ca="1">COSS!AD1827-COSS!AD1209-COSS!AD1217-COSS!AD1097</f>
        <v>23030.105248267941</v>
      </c>
    </row>
    <row r="752" spans="1:22">
      <c r="B752" s="18" t="str">
        <f>$B$10</f>
        <v>ENERGY</v>
      </c>
      <c r="D752" s="24">
        <f ca="1">COSS!H1828-COSS!H1210-COSS!H1218-COSS!H1098</f>
        <v>25052379.791400626</v>
      </c>
      <c r="E752" s="24">
        <f ca="1">COSS!I1828-COSS!I1210-COSS!I1218-COSS!I1098</f>
        <v>9401715.2080174983</v>
      </c>
      <c r="F752" s="24">
        <f ca="1">COSS!J1828-COSS!J1210-COSS!J1218-COSS!J1098</f>
        <v>609162.06491755927</v>
      </c>
      <c r="G752" s="24">
        <f ca="1">COSS!K1828-COSS!K1210-COSS!K1218-COSS!K1098</f>
        <v>2043914.658193361</v>
      </c>
      <c r="H752" s="24">
        <f ca="1">COSS!L1828-COSS!L1210-COSS!L1218-COSS!L1098</f>
        <v>64869.612612531753</v>
      </c>
      <c r="I752" s="24">
        <f ca="1">COSS!M1828-COSS!M1210-COSS!M1218-COSS!M1098</f>
        <v>5942.0300369229226</v>
      </c>
      <c r="J752" s="24">
        <f ca="1">COSS!O1828-COSS!O1210-COSS!O1218-COSS!O1098</f>
        <v>1863983.3917664541</v>
      </c>
      <c r="K752" s="24">
        <f ca="1">COSS!P1828-COSS!P1210-COSS!P1218-COSS!P1098</f>
        <v>345625.65994118177</v>
      </c>
      <c r="L752" s="24">
        <f ca="1">COSS!Q1828-COSS!Q1210-COSS!Q1218-COSS!Q1098</f>
        <v>156986.06852610642</v>
      </c>
      <c r="M752" s="24">
        <f ca="1">COSS!R1828-COSS!R1210-COSS!R1218-COSS!R1098</f>
        <v>7275.3640147813167</v>
      </c>
      <c r="N752" s="24">
        <f ca="1">COSS!T1828-COSS!T1210-COSS!T1218-COSS!T1098</f>
        <v>71406.847869889927</v>
      </c>
      <c r="O752" s="24">
        <f ca="1">COSS!U1828-COSS!U1210-COSS!U1218-COSS!U1098</f>
        <v>1253411.8899720488</v>
      </c>
      <c r="P752" s="24">
        <f ca="1">COSS!V1828-COSS!V1210-COSS!V1218-COSS!V1098</f>
        <v>7118216.4927040301</v>
      </c>
      <c r="Q752" s="24">
        <f ca="1">COSS!W1828-COSS!W1210-COSS!W1218-COSS!W1098</f>
        <v>1349866.6022322606</v>
      </c>
      <c r="R752" s="24">
        <f ca="1">COSS!Y1828-COSS!Y1210-COSS!Y1218-COSS!Y1098</f>
        <v>504886.00887151854</v>
      </c>
      <c r="S752" s="24">
        <f ca="1">COSS!Z1828-COSS!Z1210-COSS!Z1218-COSS!Z1098</f>
        <v>8218.1399780215288</v>
      </c>
      <c r="T752" s="24">
        <f ca="1">COSS!AB1828-COSS!AB1210-COSS!AB1218-COSS!AB1098</f>
        <v>9169.8453127464018</v>
      </c>
      <c r="U752" s="24">
        <f ca="1">COSS!AC1828-COSS!AC1210-COSS!AC1218-COSS!AC1098</f>
        <v>198504.74324506707</v>
      </c>
      <c r="V752" s="24">
        <f ca="1">COSS!AD1828-COSS!AD1210-COSS!AD1218-COSS!AD1098</f>
        <v>39225.163188643783</v>
      </c>
    </row>
    <row r="753" spans="1:22">
      <c r="B753" s="18" t="str">
        <f>$B$11</f>
        <v>CUSTOMER</v>
      </c>
      <c r="D753" s="24">
        <f ca="1">COSS!H1829-COSS!H1211-COSS!H1219-COSS!H1099</f>
        <v>18773246.284095407</v>
      </c>
      <c r="E753" s="24">
        <f ca="1">COSS!I1829-COSS!I1211-COSS!I1219-COSS!I1099</f>
        <v>12803997.884491697</v>
      </c>
      <c r="F753" s="24">
        <f ca="1">COSS!J1829-COSS!J1211-COSS!J1219-COSS!J1099</f>
        <v>2255718.8267536745</v>
      </c>
      <c r="G753" s="24">
        <f ca="1">COSS!K1829-COSS!K1211-COSS!K1219-COSS!K1099</f>
        <v>644570.79818482965</v>
      </c>
      <c r="H753" s="24">
        <f ca="1">COSS!L1829-COSS!L1211-COSS!L1219-COSS!L1099</f>
        <v>87776.864548932543</v>
      </c>
      <c r="I753" s="24">
        <f ca="1">COSS!M1829-COSS!M1211-COSS!M1219-COSS!M1099</f>
        <v>13775.98024758292</v>
      </c>
      <c r="J753" s="24">
        <f ca="1">COSS!O1829-COSS!O1211-COSS!O1219-COSS!O1099</f>
        <v>107355.14323202317</v>
      </c>
      <c r="K753" s="24">
        <f ca="1">COSS!P1829-COSS!P1211-COSS!P1219-COSS!P1099</f>
        <v>25842.155795566148</v>
      </c>
      <c r="L753" s="24">
        <f ca="1">COSS!Q1829-COSS!Q1211-COSS!Q1219-COSS!Q1099</f>
        <v>47662.725199645582</v>
      </c>
      <c r="M753" s="24">
        <f ca="1">COSS!R1829-COSS!R1211-COSS!R1219-COSS!R1099</f>
        <v>8312.3520631095107</v>
      </c>
      <c r="N753" s="24">
        <f ca="1">COSS!T1829-COSS!T1211-COSS!T1219-COSS!T1099</f>
        <v>743.18209115971729</v>
      </c>
      <c r="O753" s="24">
        <f ca="1">COSS!U1829-COSS!U1211-COSS!U1219-COSS!U1099</f>
        <v>15364.455102154952</v>
      </c>
      <c r="P753" s="24">
        <f ca="1">COSS!V1829-COSS!V1211-COSS!V1219-COSS!V1099</f>
        <v>70074.11047277035</v>
      </c>
      <c r="Q753" s="24">
        <f ca="1">COSS!W1829-COSS!W1211-COSS!W1219-COSS!W1099</f>
        <v>12449.883195402988</v>
      </c>
      <c r="R753" s="24">
        <f ca="1">COSS!Y1829-COSS!Y1211-COSS!Y1219-COSS!Y1099</f>
        <v>29419.669826229627</v>
      </c>
      <c r="S753" s="24">
        <f ca="1">COSS!Z1829-COSS!Z1211-COSS!Z1219-COSS!Z1099</f>
        <v>436.05638176482961</v>
      </c>
      <c r="T753" s="24">
        <f ca="1">COSS!AB1829-COSS!AB1211-COSS!AB1219-COSS!AB1099</f>
        <v>945.31212085826996</v>
      </c>
      <c r="U753" s="24">
        <f ca="1">COSS!AC1829-COSS!AC1211-COSS!AC1219-COSS!AC1099</f>
        <v>2328483.0946588698</v>
      </c>
      <c r="V753" s="24">
        <f ca="1">COSS!AD1829-COSS!AD1211-COSS!AD1219-COSS!AD1099</f>
        <v>320317.78972913267</v>
      </c>
    </row>
    <row r="754" spans="1:22">
      <c r="B754" s="18" t="str">
        <f>$B$12</f>
        <v>TOTAL</v>
      </c>
      <c r="D754" s="24">
        <f ca="1">COSS!H1830-COSS!H1212-COSS!H1220-COSS!H1100</f>
        <v>169749490.99999997</v>
      </c>
      <c r="E754" s="24">
        <f ca="1">COSS!I1830-COSS!I1212-COSS!I1220-COSS!I1100</f>
        <v>97027999.574309647</v>
      </c>
      <c r="F754" s="24">
        <f ca="1">COSS!J1830-COSS!J1212-COSS!J1220-COSS!J1100</f>
        <v>6432513.3177734464</v>
      </c>
      <c r="G754" s="24">
        <f ca="1">COSS!K1830-COSS!K1212-COSS!K1220-COSS!K1100</f>
        <v>15016543.820020575</v>
      </c>
      <c r="H754" s="24">
        <f ca="1">COSS!L1830-COSS!L1212-COSS!L1220-COSS!L1100</f>
        <v>465170.48132155644</v>
      </c>
      <c r="I754" s="24">
        <f ca="1">COSS!M1830-COSS!M1212-COSS!M1220-COSS!M1100</f>
        <v>39175.286575446764</v>
      </c>
      <c r="J754" s="24">
        <f ca="1">COSS!O1830-COSS!O1212-COSS!O1220-COSS!O1100</f>
        <v>11089413.734987058</v>
      </c>
      <c r="K754" s="24">
        <f ca="1">COSS!P1830-COSS!P1212-COSS!P1220-COSS!P1100</f>
        <v>1855962.1922850204</v>
      </c>
      <c r="L754" s="24">
        <f ca="1">COSS!Q1830-COSS!Q1212-COSS!Q1220-COSS!Q1100</f>
        <v>577141.01311337051</v>
      </c>
      <c r="M754" s="24">
        <f ca="1">COSS!R1830-COSS!R1212-COSS!R1220-COSS!R1100</f>
        <v>28210.393797064684</v>
      </c>
      <c r="N754" s="24">
        <f ca="1">COSS!T1830-COSS!T1212-COSS!T1220-COSS!T1100</f>
        <v>376907.15194224345</v>
      </c>
      <c r="O754" s="24">
        <f ca="1">COSS!U1830-COSS!U1212-COSS!U1220-COSS!U1100</f>
        <v>5718870.128606542</v>
      </c>
      <c r="P754" s="24">
        <f ca="1">COSS!V1830-COSS!V1212-COSS!V1220-COSS!V1100</f>
        <v>21061290.290123936</v>
      </c>
      <c r="Q754" s="24">
        <f ca="1">COSS!W1830-COSS!W1212-COSS!W1220-COSS!W1100</f>
        <v>3501324.3394393334</v>
      </c>
      <c r="R754" s="24">
        <f ca="1">COSS!Y1830-COSS!Y1212-COSS!Y1220-COSS!Y1100</f>
        <v>3353816.608043245</v>
      </c>
      <c r="S754" s="24">
        <f ca="1">COSS!Z1830-COSS!Z1212-COSS!Z1220-COSS!Z1100</f>
        <v>51738.779341715286</v>
      </c>
      <c r="T754" s="24">
        <f ca="1">COSS!AB1830-COSS!AB1212-COSS!AB1220-COSS!AB1100</f>
        <v>45439.66640515071</v>
      </c>
      <c r="U754" s="24">
        <f ca="1">COSS!AC1830-COSS!AC1212-COSS!AC1220-COSS!AC1100</f>
        <v>2715321.4462133264</v>
      </c>
      <c r="V754" s="24">
        <f ca="1">COSS!AD1830-COSS!AD1212-COSS!AD1220-COSS!AD1100</f>
        <v>392652.77570129791</v>
      </c>
    </row>
    <row r="755" spans="1:22">
      <c r="A755" s="131" t="s">
        <v>596</v>
      </c>
      <c r="B755" s="18" t="str">
        <f>$B$5</f>
        <v>PRODUCTION</v>
      </c>
      <c r="D755" s="23">
        <f t="shared" ref="D755:D761" ca="1" si="539">SUM(E755:V755)</f>
        <v>0.38144727801173806</v>
      </c>
      <c r="E755" s="23">
        <f ca="1">E747/$D754</f>
        <v>0.20070724199725684</v>
      </c>
      <c r="F755" s="23">
        <f t="shared" ref="F755:V755" ca="1" si="540">F747/$D754</f>
        <v>9.549381990284803E-3</v>
      </c>
      <c r="G755" s="23">
        <f t="shared" ca="1" si="540"/>
        <v>3.3013931530480239E-2</v>
      </c>
      <c r="H755" s="23">
        <f t="shared" ca="1" si="540"/>
        <v>9.256676854267539E-4</v>
      </c>
      <c r="I755" s="23">
        <f ca="1">I747/$D754</f>
        <v>1.0203496234896073E-4</v>
      </c>
      <c r="J755" s="23">
        <f t="shared" ca="1" si="540"/>
        <v>2.5107133767667378E-2</v>
      </c>
      <c r="K755" s="23">
        <f t="shared" ca="1" si="540"/>
        <v>4.6086278389820337E-3</v>
      </c>
      <c r="L755" s="23">
        <f t="shared" ca="1" si="540"/>
        <v>1.9260606378742483E-3</v>
      </c>
      <c r="M755" s="23">
        <f ca="1">M747/$D754</f>
        <v>6.484086139288284E-5</v>
      </c>
      <c r="N755" s="23">
        <f ca="1">N747/$D754</f>
        <v>8.340259431450143E-4</v>
      </c>
      <c r="O755" s="23">
        <f t="shared" ca="1" si="540"/>
        <v>1.3468125140499328E-2</v>
      </c>
      <c r="P755" s="23">
        <f t="shared" ca="1" si="540"/>
        <v>7.2121985700329933E-2</v>
      </c>
      <c r="Q755" s="23">
        <f ca="1">Q747/$D754</f>
        <v>1.1239956840313134E-2</v>
      </c>
      <c r="R755" s="23">
        <f t="shared" ca="1" si="540"/>
        <v>7.5430494400225024E-3</v>
      </c>
      <c r="S755" s="23">
        <f t="shared" ca="1" si="540"/>
        <v>1.4203142068875655E-4</v>
      </c>
      <c r="T755" s="23">
        <f t="shared" ca="1" si="540"/>
        <v>9.3182255025296348E-5</v>
      </c>
      <c r="U755" s="23">
        <f ca="1">U747/$D754</f>
        <v>0</v>
      </c>
      <c r="V755" s="23">
        <f t="shared" ca="1" si="540"/>
        <v>0</v>
      </c>
    </row>
    <row r="756" spans="1:22">
      <c r="A756" s="18" t="str">
        <f t="shared" ref="A756:A762" si="541">A755</f>
        <v>EXP_OM_LPP</v>
      </c>
      <c r="B756" s="18" t="str">
        <f>$B$6</f>
        <v>BULKTRAN</v>
      </c>
      <c r="D756" s="23">
        <f t="shared" ca="1" si="539"/>
        <v>3.6605656020387678E-2</v>
      </c>
      <c r="E756" s="23">
        <f t="shared" ref="E756:V756" ca="1" si="542">E748/$D754</f>
        <v>1.7952707603028438E-2</v>
      </c>
      <c r="F756" s="23">
        <f t="shared" ca="1" si="542"/>
        <v>8.9680383903655372E-4</v>
      </c>
      <c r="G756" s="23">
        <f t="shared" ca="1" si="542"/>
        <v>3.2803113236730091E-3</v>
      </c>
      <c r="H756" s="23">
        <f t="shared" ca="1" si="542"/>
        <v>1.0331883410238992E-4</v>
      </c>
      <c r="I756" s="23">
        <f ca="1">I748/$D754</f>
        <v>9.865894586015623E-6</v>
      </c>
      <c r="J756" s="23">
        <f t="shared" ca="1" si="542"/>
        <v>2.4935100863342132E-3</v>
      </c>
      <c r="K756" s="23">
        <f t="shared" ca="1" si="542"/>
        <v>4.6525804014768517E-4</v>
      </c>
      <c r="L756" s="23">
        <f t="shared" ca="1" si="542"/>
        <v>2.1040721659124678E-4</v>
      </c>
      <c r="M756" s="23">
        <f ca="1">M748/$D754</f>
        <v>9.5197605142182529E-6</v>
      </c>
      <c r="N756" s="23">
        <f ca="1">N748/$D754</f>
        <v>8.6715792488841774E-5</v>
      </c>
      <c r="O756" s="23">
        <f t="shared" ca="1" si="542"/>
        <v>1.4230329830488624E-3</v>
      </c>
      <c r="P756" s="23">
        <f t="shared" ca="1" si="542"/>
        <v>7.5260774664540706E-3</v>
      </c>
      <c r="Q756" s="23">
        <f ca="1">Q748/$D754</f>
        <v>1.3610108645718841E-3</v>
      </c>
      <c r="R756" s="23">
        <f t="shared" ca="1" si="542"/>
        <v>7.6437536295737203E-4</v>
      </c>
      <c r="S756" s="23">
        <f t="shared" ca="1" si="542"/>
        <v>1.2753243808555472E-5</v>
      </c>
      <c r="T756" s="23">
        <f t="shared" ca="1" si="542"/>
        <v>9.9877090443256192E-6</v>
      </c>
      <c r="U756" s="23">
        <f ca="1">U748/$D754</f>
        <v>0</v>
      </c>
      <c r="V756" s="23">
        <f t="shared" ca="1" si="542"/>
        <v>0</v>
      </c>
    </row>
    <row r="757" spans="1:22">
      <c r="A757" s="18" t="str">
        <f t="shared" si="541"/>
        <v>EXP_OM_LPP</v>
      </c>
      <c r="B757" s="18" t="str">
        <f>$B$7</f>
        <v>SUBTRAN</v>
      </c>
      <c r="D757" s="23">
        <f t="shared" ca="1" si="539"/>
        <v>8.0523118148474668E-3</v>
      </c>
      <c r="E757" s="23">
        <f t="shared" ref="E757:V757" ca="1" si="543">E749/$D754</f>
        <v>3.9041145570834694E-3</v>
      </c>
      <c r="F757" s="23">
        <f t="shared" ca="1" si="543"/>
        <v>1.9030575347523781E-4</v>
      </c>
      <c r="G757" s="23">
        <f t="shared" ca="1" si="543"/>
        <v>6.9139606963888466E-4</v>
      </c>
      <c r="H757" s="23">
        <f t="shared" ca="1" si="543"/>
        <v>2.1368824918202844E-5</v>
      </c>
      <c r="I757" s="23">
        <f ca="1">I749/$D754</f>
        <v>2.7226166101721619E-6</v>
      </c>
      <c r="J757" s="23">
        <f t="shared" ca="1" si="543"/>
        <v>5.2235502490406314E-4</v>
      </c>
      <c r="K757" s="23">
        <f t="shared" ca="1" si="543"/>
        <v>9.7232640674125859E-5</v>
      </c>
      <c r="L757" s="23">
        <f t="shared" ca="1" si="543"/>
        <v>5.789642429171714E-5</v>
      </c>
      <c r="M757" s="23">
        <f ca="1">M749/$D754</f>
        <v>0</v>
      </c>
      <c r="N757" s="23">
        <f ca="1">N749/$D754</f>
        <v>1.81620642940875E-5</v>
      </c>
      <c r="O757" s="23">
        <f t="shared" ca="1" si="543"/>
        <v>2.9811063897542225E-4</v>
      </c>
      <c r="P757" s="23">
        <f t="shared" ca="1" si="543"/>
        <v>2.07824779427294E-3</v>
      </c>
      <c r="Q757" s="23">
        <f ca="1">Q749/$D754</f>
        <v>0</v>
      </c>
      <c r="R757" s="23">
        <f t="shared" ca="1" si="543"/>
        <v>1.5694397624508116E-4</v>
      </c>
      <c r="S757" s="23">
        <f t="shared" ca="1" si="543"/>
        <v>2.6065564920311288E-6</v>
      </c>
      <c r="T757" s="23">
        <f t="shared" ca="1" si="543"/>
        <v>2.1096524601101107E-6</v>
      </c>
      <c r="U757" s="23">
        <f ca="1">U749/$D754</f>
        <v>7.1886715929809325E-6</v>
      </c>
      <c r="V757" s="23">
        <f t="shared" ca="1" si="543"/>
        <v>1.5505489189415879E-6</v>
      </c>
    </row>
    <row r="758" spans="1:22">
      <c r="A758" s="18" t="str">
        <f t="shared" si="541"/>
        <v>EXP_OM_LPP</v>
      </c>
      <c r="B758" s="18" t="str">
        <f>$B$8</f>
        <v>DISTPRI</v>
      </c>
      <c r="D758" s="23">
        <f t="shared" ca="1" si="539"/>
        <v>0.22341667901839365</v>
      </c>
      <c r="E758" s="23">
        <f t="shared" ref="E758:V758" ca="1" si="544">E750/$D754</f>
        <v>0.14924008197439484</v>
      </c>
      <c r="F758" s="23">
        <f t="shared" ca="1" si="544"/>
        <v>7.0476505855313247E-3</v>
      </c>
      <c r="G758" s="23">
        <f t="shared" ca="1" si="544"/>
        <v>2.5585187307344034E-2</v>
      </c>
      <c r="H758" s="23">
        <f t="shared" ca="1" si="544"/>
        <v>7.9073414759768274E-4</v>
      </c>
      <c r="I758" s="23">
        <f ca="1">I750/$D754</f>
        <v>0</v>
      </c>
      <c r="J758" s="23">
        <f t="shared" ca="1" si="544"/>
        <v>1.9185093437938432E-2</v>
      </c>
      <c r="K758" s="23">
        <f t="shared" ca="1" si="544"/>
        <v>3.5740881244285838E-3</v>
      </c>
      <c r="L758" s="23">
        <f t="shared" ca="1" si="544"/>
        <v>0</v>
      </c>
      <c r="M758" s="23">
        <f ca="1">M750/$D754</f>
        <v>0</v>
      </c>
      <c r="N758" s="23">
        <f ca="1">N750/$D754</f>
        <v>6.8337770820880571E-4</v>
      </c>
      <c r="O758" s="23">
        <f t="shared" ca="1" si="544"/>
        <v>1.1026384417445786E-2</v>
      </c>
      <c r="P758" s="23">
        <f t="shared" ca="1" si="544"/>
        <v>0</v>
      </c>
      <c r="Q758" s="23">
        <f ca="1">Q750/$D754</f>
        <v>0</v>
      </c>
      <c r="R758" s="23">
        <f t="shared" ca="1" si="544"/>
        <v>5.7832970182294576E-3</v>
      </c>
      <c r="S758" s="23">
        <f t="shared" ca="1" si="544"/>
        <v>9.6421516404543737E-5</v>
      </c>
      <c r="T758" s="23">
        <f t="shared" ca="1" si="544"/>
        <v>7.8268541041774916E-5</v>
      </c>
      <c r="U758" s="23">
        <f ca="1">U750/$D754</f>
        <v>2.6826483140029821E-4</v>
      </c>
      <c r="V758" s="23">
        <f t="shared" ca="1" si="544"/>
        <v>5.7829408428049632E-5</v>
      </c>
    </row>
    <row r="759" spans="1:22">
      <c r="A759" s="18" t="str">
        <f t="shared" si="541"/>
        <v>EXP_OM_LPP</v>
      </c>
      <c r="B759" s="18" t="str">
        <f>$B$9</f>
        <v>DISTSEC</v>
      </c>
      <c r="C759" s="22"/>
      <c r="D759" s="23">
        <f t="shared" ca="1" si="539"/>
        <v>9.2299827781325755E-2</v>
      </c>
      <c r="E759" s="23">
        <f t="shared" ref="E759:V759" ca="1" si="545">E751/$D754</f>
        <v>6.8976477368311959E-2</v>
      </c>
      <c r="F759" s="23">
        <f t="shared" ca="1" si="545"/>
        <v>3.3329012707137488E-3</v>
      </c>
      <c r="G759" s="23">
        <f t="shared" ca="1" si="545"/>
        <v>1.0054183075327043E-2</v>
      </c>
      <c r="H759" s="23">
        <f t="shared" ca="1" si="545"/>
        <v>0</v>
      </c>
      <c r="I759" s="23">
        <f ca="1">I751/$D754</f>
        <v>0</v>
      </c>
      <c r="J759" s="23">
        <f t="shared" ca="1" si="545"/>
        <v>6.4067974673531793E-3</v>
      </c>
      <c r="K759" s="23">
        <f t="shared" ca="1" si="545"/>
        <v>0</v>
      </c>
      <c r="L759" s="23">
        <f t="shared" ca="1" si="545"/>
        <v>0</v>
      </c>
      <c r="M759" s="23">
        <f ca="1">M751/$D754</f>
        <v>0</v>
      </c>
      <c r="N759" s="23">
        <f ca="1">N751/$D754</f>
        <v>1.7305301796909859E-4</v>
      </c>
      <c r="O759" s="23">
        <f t="shared" ca="1" si="545"/>
        <v>0</v>
      </c>
      <c r="P759" s="23">
        <f t="shared" ca="1" si="545"/>
        <v>0</v>
      </c>
      <c r="Q759" s="23">
        <f ca="1">Q751/$D754</f>
        <v>0</v>
      </c>
      <c r="R759" s="23">
        <f t="shared" ca="1" si="545"/>
        <v>2.3621685692683638E-3</v>
      </c>
      <c r="S759" s="23">
        <f t="shared" ca="1" si="545"/>
        <v>0</v>
      </c>
      <c r="T759" s="23">
        <f t="shared" ca="1" si="545"/>
        <v>2.454972103447972E-5</v>
      </c>
      <c r="U759" s="23">
        <f ca="1">U751/$D754</f>
        <v>8.3402616142226333E-4</v>
      </c>
      <c r="V759" s="23">
        <f t="shared" ca="1" si="545"/>
        <v>1.3567112992561459E-4</v>
      </c>
    </row>
    <row r="760" spans="1:22">
      <c r="A760" s="18" t="str">
        <f t="shared" si="541"/>
        <v>EXP_OM_LPP</v>
      </c>
      <c r="B760" s="18" t="str">
        <f>$B$10</f>
        <v>ENERGY</v>
      </c>
      <c r="C760" s="22"/>
      <c r="D760" s="23">
        <f t="shared" ca="1" si="539"/>
        <v>0.1475844177429706</v>
      </c>
      <c r="E760" s="23">
        <f t="shared" ref="E760:V760" ca="1" si="546">E752/$D754</f>
        <v>5.5385822676885084E-2</v>
      </c>
      <c r="F760" s="23">
        <f t="shared" ca="1" si="546"/>
        <v>3.5885943535321667E-3</v>
      </c>
      <c r="G760" s="23">
        <f t="shared" ca="1" si="546"/>
        <v>1.2040770468014902E-2</v>
      </c>
      <c r="H760" s="23">
        <f t="shared" ca="1" si="546"/>
        <v>3.8214908469169883E-4</v>
      </c>
      <c r="I760" s="23">
        <f ca="1">I752/$D754</f>
        <v>3.5004700172696974E-5</v>
      </c>
      <c r="J760" s="23">
        <f t="shared" ca="1" si="546"/>
        <v>1.0980789284172019E-2</v>
      </c>
      <c r="K760" s="23">
        <f t="shared" ca="1" si="546"/>
        <v>2.036092467229736E-3</v>
      </c>
      <c r="L760" s="23">
        <f t="shared" ca="1" si="546"/>
        <v>9.2481024597656353E-4</v>
      </c>
      <c r="M760" s="23">
        <f ca="1">M752/$D754</f>
        <v>4.2859415789242735E-5</v>
      </c>
      <c r="N760" s="23">
        <f ca="1">N752/$D754</f>
        <v>4.2066015897443805E-4</v>
      </c>
      <c r="O760" s="23">
        <f t="shared" ca="1" si="546"/>
        <v>7.3838918902681657E-3</v>
      </c>
      <c r="P760" s="23">
        <f t="shared" ca="1" si="546"/>
        <v>4.1933654414928592E-2</v>
      </c>
      <c r="Q760" s="23">
        <f ca="1">Q752/$D754</f>
        <v>7.9521098666049065E-3</v>
      </c>
      <c r="R760" s="23">
        <f t="shared" ca="1" si="546"/>
        <v>2.9743005760854897E-3</v>
      </c>
      <c r="S760" s="23">
        <f t="shared" ca="1" si="546"/>
        <v>4.8413340915534943E-5</v>
      </c>
      <c r="T760" s="23">
        <f t="shared" ca="1" si="546"/>
        <v>5.4019869271633948E-5</v>
      </c>
      <c r="U760" s="23">
        <f ca="1">U752/$D754</f>
        <v>1.169398164764259E-3</v>
      </c>
      <c r="V760" s="23">
        <f t="shared" ca="1" si="546"/>
        <v>2.3107676469347286E-4</v>
      </c>
    </row>
    <row r="761" spans="1:22">
      <c r="A761" s="18" t="str">
        <f t="shared" si="541"/>
        <v>EXP_OM_LPP</v>
      </c>
      <c r="B761" s="18" t="str">
        <f>$B$11</f>
        <v>CUSTOMER</v>
      </c>
      <c r="C761" s="22"/>
      <c r="D761" s="23">
        <f t="shared" ca="1" si="539"/>
        <v>0.11059382961033683</v>
      </c>
      <c r="E761" s="23">
        <f t="shared" ref="E761:V761" ca="1" si="547">E753/$D754</f>
        <v>7.5428785141345128E-2</v>
      </c>
      <c r="F761" s="23">
        <f t="shared" ca="1" si="547"/>
        <v>1.3288515997692594E-2</v>
      </c>
      <c r="G761" s="23">
        <f t="shared" ca="1" si="547"/>
        <v>3.7971884003164978E-3</v>
      </c>
      <c r="H761" s="23">
        <f t="shared" ca="1" si="547"/>
        <v>5.1709648159671095E-4</v>
      </c>
      <c r="I761" s="23">
        <f t="shared" ca="1" si="547"/>
        <v>8.1154766158226193E-5</v>
      </c>
      <c r="J761" s="23">
        <f t="shared" ca="1" si="547"/>
        <v>6.3243278433172559E-4</v>
      </c>
      <c r="K761" s="23">
        <f t="shared" ca="1" si="547"/>
        <v>1.5223701492905303E-4</v>
      </c>
      <c r="L761" s="23">
        <f t="shared" ca="1" si="547"/>
        <v>2.8078272823596029E-4</v>
      </c>
      <c r="M761" s="23">
        <f t="shared" ca="1" si="547"/>
        <v>4.8968347499254133E-5</v>
      </c>
      <c r="N761" s="23">
        <f t="shared" ca="1" si="547"/>
        <v>4.3781108666753968E-6</v>
      </c>
      <c r="O761" s="23">
        <f t="shared" ca="1" si="547"/>
        <v>9.0512525319766382E-5</v>
      </c>
      <c r="P761" s="23">
        <f t="shared" ca="1" si="547"/>
        <v>4.1280895783522771E-4</v>
      </c>
      <c r="Q761" s="23">
        <f t="shared" ca="1" si="547"/>
        <v>7.3342683515928715E-5</v>
      </c>
      <c r="R761" s="23">
        <f t="shared" ca="1" si="547"/>
        <v>1.733122712352029E-4</v>
      </c>
      <c r="S761" s="23">
        <f t="shared" ca="1" si="547"/>
        <v>2.5688229119039282E-6</v>
      </c>
      <c r="T761" s="23">
        <f t="shared" ca="1" si="547"/>
        <v>5.5688657167064499E-6</v>
      </c>
      <c r="U761" s="23">
        <f t="shared" ca="1" si="547"/>
        <v>1.3717172764063664E-2</v>
      </c>
      <c r="V761" s="23">
        <f t="shared" ca="1" si="547"/>
        <v>1.8870029467666135E-3</v>
      </c>
    </row>
    <row r="762" spans="1:22">
      <c r="A762" s="18" t="str">
        <f t="shared" si="541"/>
        <v>EXP_OM_LPP</v>
      </c>
      <c r="B762" s="18" t="str">
        <f>$B$12</f>
        <v>TOTAL</v>
      </c>
      <c r="C762" s="22"/>
      <c r="D762" s="23">
        <f ca="1">SUM(E762:V762)</f>
        <v>1.0000000000000002</v>
      </c>
      <c r="E762" s="23">
        <f ca="1">E754/$D754</f>
        <v>0.57159523131830581</v>
      </c>
      <c r="F762" s="23">
        <f t="shared" ref="F762:V762" ca="1" si="548">F754/$D754</f>
        <v>3.7894153790266429E-2</v>
      </c>
      <c r="G762" s="23">
        <f t="shared" ca="1" si="548"/>
        <v>8.8462968174794571E-2</v>
      </c>
      <c r="H762" s="23">
        <f t="shared" ca="1" si="548"/>
        <v>2.7403350583334388E-3</v>
      </c>
      <c r="I762" s="23">
        <f t="shared" ca="1" si="548"/>
        <v>2.3078293987607168E-4</v>
      </c>
      <c r="J762" s="23">
        <f t="shared" ca="1" si="548"/>
        <v>6.5328111852700987E-2</v>
      </c>
      <c r="K762" s="23">
        <f t="shared" ca="1" si="548"/>
        <v>1.0933536126391216E-2</v>
      </c>
      <c r="L762" s="23">
        <f t="shared" ca="1" si="548"/>
        <v>3.399957252969734E-3</v>
      </c>
      <c r="M762" s="23">
        <f t="shared" ca="1" si="548"/>
        <v>1.6618838519559797E-4</v>
      </c>
      <c r="N762" s="23">
        <f t="shared" ca="1" si="548"/>
        <v>2.2203727959469611E-3</v>
      </c>
      <c r="O762" s="23">
        <f t="shared" ca="1" si="548"/>
        <v>3.3690057595557342E-2</v>
      </c>
      <c r="P762" s="23">
        <f t="shared" ca="1" si="548"/>
        <v>0.12407277433382077</v>
      </c>
      <c r="Q762" s="23">
        <f t="shared" ca="1" si="548"/>
        <v>2.0626420255005856E-2</v>
      </c>
      <c r="R762" s="23">
        <f t="shared" ca="1" si="548"/>
        <v>1.9757447214043461E-2</v>
      </c>
      <c r="S762" s="23">
        <f t="shared" ca="1" si="548"/>
        <v>3.0479490122132559E-4</v>
      </c>
      <c r="T762" s="23">
        <f t="shared" ca="1" si="548"/>
        <v>2.676866135943272E-4</v>
      </c>
      <c r="U762" s="23">
        <f t="shared" ca="1" si="548"/>
        <v>1.5996050593243469E-2</v>
      </c>
      <c r="V762" s="23">
        <f t="shared" ca="1" si="548"/>
        <v>2.3131307987326924E-3</v>
      </c>
    </row>
    <row r="764" spans="1:22">
      <c r="A764" s="38" t="s">
        <v>21</v>
      </c>
      <c r="B764" s="18" t="str">
        <f>$B$5</f>
        <v>PRODUCTION</v>
      </c>
      <c r="D764" s="24">
        <f ca="1">COSS!H4536</f>
        <v>12848663</v>
      </c>
      <c r="E764" s="24">
        <f ca="1">COSS!I4536</f>
        <v>7133661.046582737</v>
      </c>
      <c r="F764" s="24">
        <f ca="1">COSS!J4536</f>
        <v>328254.52798717056</v>
      </c>
      <c r="G764" s="24">
        <f ca="1">COSS!K4536</f>
        <v>1081364.6662970113</v>
      </c>
      <c r="H764" s="24">
        <f ca="1">COSS!L4536</f>
        <v>27019.85085255673</v>
      </c>
      <c r="I764" s="24">
        <f ca="1">COSS!M4536</f>
        <v>3478.2584208374706</v>
      </c>
      <c r="J764" s="24">
        <f ca="1">COSS!O4536</f>
        <v>822608.71803985036</v>
      </c>
      <c r="K764" s="24">
        <f ca="1">COSS!P4536</f>
        <v>148893.74101710872</v>
      </c>
      <c r="L764" s="24">
        <f ca="1">COSS!Q4536</f>
        <v>57591.047812187498</v>
      </c>
      <c r="M764" s="24">
        <f ca="1">COSS!R4536</f>
        <v>1240.8984232164726</v>
      </c>
      <c r="N764" s="24">
        <f ca="1">COSS!T4536</f>
        <v>26120.830059946977</v>
      </c>
      <c r="O764" s="24">
        <f ca="1">COSS!U4536</f>
        <v>415889.02266099938</v>
      </c>
      <c r="P764" s="24">
        <f ca="1">COSS!V4536</f>
        <v>2255450.9244923359</v>
      </c>
      <c r="Q764" s="24">
        <f ca="1">COSS!W4536</f>
        <v>296755.67082740681</v>
      </c>
      <c r="R764" s="24">
        <f ca="1">COSS!Y4536</f>
        <v>242446.70110586201</v>
      </c>
      <c r="S764" s="24">
        <f ca="1">COSS!Z4536</f>
        <v>5039.6626638660673</v>
      </c>
      <c r="T764" s="24">
        <f ca="1">COSS!AB4536</f>
        <v>2847.4327569052261</v>
      </c>
      <c r="U764" s="24">
        <f ca="1">COSS!AC4536</f>
        <v>0</v>
      </c>
      <c r="V764" s="24">
        <f ca="1">COSS!AD4536</f>
        <v>0</v>
      </c>
    </row>
    <row r="765" spans="1:22">
      <c r="B765" s="18" t="str">
        <f>$B$6</f>
        <v>BULKTRAN</v>
      </c>
      <c r="D765" s="24">
        <f ca="1">COSS!H4537</f>
        <v>46946.678099999997</v>
      </c>
      <c r="E765" s="24">
        <f ca="1">COSS!I4537</f>
        <v>23125.135090515472</v>
      </c>
      <c r="F765" s="24">
        <f ca="1">COSS!J4537</f>
        <v>1143.1580588114182</v>
      </c>
      <c r="G765" s="24">
        <f ca="1">COSS!K4537</f>
        <v>4187.3224541401823</v>
      </c>
      <c r="H765" s="24">
        <f ca="1">COSS!L4537</f>
        <v>131.80204419616038</v>
      </c>
      <c r="I765" s="24">
        <f ca="1">COSS!M4537</f>
        <v>12.359973960265076</v>
      </c>
      <c r="J765" s="24">
        <f ca="1">COSS!O4537</f>
        <v>3183.0164482224031</v>
      </c>
      <c r="K765" s="24">
        <f ca="1">COSS!P4537</f>
        <v>593.08869814002628</v>
      </c>
      <c r="L765" s="24">
        <f ca="1">COSS!Q4537</f>
        <v>268.00573937763374</v>
      </c>
      <c r="M765" s="24">
        <f ca="1">COSS!R4537</f>
        <v>12.051918520591352</v>
      </c>
      <c r="N765" s="24">
        <f ca="1">COSS!T4537</f>
        <v>111.19091731983815</v>
      </c>
      <c r="O765" s="24">
        <f ca="1">COSS!U4537</f>
        <v>1819.6204170257399</v>
      </c>
      <c r="P765" s="24">
        <f ca="1">COSS!V4537</f>
        <v>9616.7450324836718</v>
      </c>
      <c r="Q765" s="24">
        <f ca="1">COSS!W4537</f>
        <v>1736.6247623962547</v>
      </c>
      <c r="R765" s="24">
        <f ca="1">COSS!Y4537</f>
        <v>977.49930043694576</v>
      </c>
      <c r="S765" s="24">
        <f ca="1">COSS!Z4537</f>
        <v>16.372739637477164</v>
      </c>
      <c r="T765" s="24">
        <f ca="1">COSS!AB4537</f>
        <v>12.684504815926287</v>
      </c>
      <c r="U765" s="24">
        <f ca="1">COSS!AC4537</f>
        <v>0</v>
      </c>
      <c r="V765" s="24">
        <f ca="1">COSS!AD4537</f>
        <v>0</v>
      </c>
    </row>
    <row r="766" spans="1:22">
      <c r="B766" s="18" t="str">
        <f>$B$7</f>
        <v>SUBTRAN</v>
      </c>
      <c r="D766" s="24">
        <f ca="1">COSS!H4538</f>
        <v>10326.321900000008</v>
      </c>
      <c r="E766" s="24">
        <f ca="1">COSS!I4538</f>
        <v>5027.5498287661303</v>
      </c>
      <c r="F766" s="24">
        <f ca="1">COSS!J4538</f>
        <v>242.63613155225889</v>
      </c>
      <c r="G766" s="24">
        <f ca="1">COSS!K4538</f>
        <v>882.69838280048486</v>
      </c>
      <c r="H766" s="24">
        <f ca="1">COSS!L4538</f>
        <v>27.26572253320904</v>
      </c>
      <c r="I766" s="24">
        <f ca="1">COSS!M4538</f>
        <v>3.3958015420938139</v>
      </c>
      <c r="J766" s="24">
        <f ca="1">COSS!O4538</f>
        <v>666.89242461824119</v>
      </c>
      <c r="K766" s="24">
        <f ca="1">COSS!P4538</f>
        <v>123.97452390261965</v>
      </c>
      <c r="L766" s="24">
        <f ca="1">COSS!Q4538</f>
        <v>73.766318926333597</v>
      </c>
      <c r="M766" s="24">
        <f ca="1">COSS!R4538</f>
        <v>0</v>
      </c>
      <c r="N766" s="24">
        <f ca="1">COSS!T4538</f>
        <v>23.286738378011176</v>
      </c>
      <c r="O766" s="24">
        <f ca="1">COSS!U4538</f>
        <v>381.217202686983</v>
      </c>
      <c r="P766" s="24">
        <f ca="1">COSS!V4538</f>
        <v>2655.8194459210399</v>
      </c>
      <c r="Q766" s="24">
        <f ca="1">COSS!W4538</f>
        <v>0</v>
      </c>
      <c r="R766" s="24">
        <f ca="1">COSS!Y4538</f>
        <v>200.71508149442147</v>
      </c>
      <c r="S766" s="24">
        <f ca="1">COSS!Z4538</f>
        <v>3.3459258615482272</v>
      </c>
      <c r="T766" s="24">
        <f ca="1">COSS!AB4538</f>
        <v>2.6802765395344759</v>
      </c>
      <c r="U766" s="24">
        <f ca="1">COSS!AC4538</f>
        <v>9.1135132203701001</v>
      </c>
      <c r="V766" s="24">
        <f ca="1">COSS!AD4538</f>
        <v>1.9645812567266041</v>
      </c>
    </row>
    <row r="767" spans="1:22">
      <c r="B767" s="18" t="str">
        <f>$B$8</f>
        <v>DISTPRI</v>
      </c>
      <c r="D767" s="24">
        <f ca="1">COSS!H4539</f>
        <v>6616058.7274314081</v>
      </c>
      <c r="E767" s="24">
        <f ca="1">COSS!I4539</f>
        <v>4421794.2259362563</v>
      </c>
      <c r="F767" s="24">
        <f ca="1">COSS!J4539</f>
        <v>208431.83655347358</v>
      </c>
      <c r="G767" s="24">
        <f ca="1">COSS!K4539</f>
        <v>756828.79068809201</v>
      </c>
      <c r="H767" s="24">
        <f ca="1">COSS!L4539</f>
        <v>23389.947740583215</v>
      </c>
      <c r="I767" s="24">
        <f ca="1">COSS!M4539</f>
        <v>0</v>
      </c>
      <c r="J767" s="24">
        <f ca="1">COSS!O4539</f>
        <v>567489.31065421144</v>
      </c>
      <c r="K767" s="24">
        <f ca="1">COSS!P4539</f>
        <v>105694.9222979824</v>
      </c>
      <c r="L767" s="24">
        <f ca="1">COSS!Q4539</f>
        <v>0</v>
      </c>
      <c r="M767" s="24">
        <f ca="1">COSS!R4539</f>
        <v>0</v>
      </c>
      <c r="N767" s="24">
        <f ca="1">COSS!T4539</f>
        <v>20230.644207744554</v>
      </c>
      <c r="O767" s="24">
        <f ca="1">COSS!U4539</f>
        <v>326274.51223653613</v>
      </c>
      <c r="P767" s="24">
        <f ca="1">COSS!V4539</f>
        <v>0</v>
      </c>
      <c r="Q767" s="24">
        <f ca="1">COSS!W4539</f>
        <v>0</v>
      </c>
      <c r="R767" s="24">
        <f ca="1">COSS!Y4539</f>
        <v>171124.10648254069</v>
      </c>
      <c r="S767" s="24">
        <f ca="1">COSS!Z4539</f>
        <v>2855.0199636187031</v>
      </c>
      <c r="T767" s="24">
        <f ca="1">COSS!AB4539</f>
        <v>2313.0445514268063</v>
      </c>
      <c r="U767" s="24">
        <f ca="1">COSS!AC4539</f>
        <v>7924.1692828948444</v>
      </c>
      <c r="V767" s="24">
        <f ca="1">COSS!AD4539</f>
        <v>1708.1968360464728</v>
      </c>
    </row>
    <row r="768" spans="1:22">
      <c r="B768" s="18" t="str">
        <f>$B$9</f>
        <v>DISTSEC</v>
      </c>
      <c r="D768" s="24">
        <f ca="1">COSS!H4540</f>
        <v>2730528.8117004652</v>
      </c>
      <c r="E768" s="24">
        <f ca="1">COSS!I4540</f>
        <v>2041620.3561544297</v>
      </c>
      <c r="F768" s="24">
        <f ca="1">COSS!J4540</f>
        <v>98427.168053742324</v>
      </c>
      <c r="G768" s="24">
        <f ca="1">COSS!K4540</f>
        <v>296995.78430300643</v>
      </c>
      <c r="H768" s="24">
        <f ca="1">COSS!L4540</f>
        <v>0</v>
      </c>
      <c r="I768" s="24">
        <f ca="1">COSS!M4540</f>
        <v>0</v>
      </c>
      <c r="J768" s="24">
        <f ca="1">COSS!O4540</f>
        <v>189246.86973616417</v>
      </c>
      <c r="K768" s="24">
        <f ca="1">COSS!P4540</f>
        <v>0</v>
      </c>
      <c r="L768" s="24">
        <f ca="1">COSS!Q4540</f>
        <v>0</v>
      </c>
      <c r="M768" s="24">
        <f ca="1">COSS!R4540</f>
        <v>0</v>
      </c>
      <c r="N768" s="24">
        <f ca="1">COSS!T4540</f>
        <v>5116.838343014625</v>
      </c>
      <c r="O768" s="24">
        <f ca="1">COSS!U4540</f>
        <v>0</v>
      </c>
      <c r="P768" s="24">
        <f ca="1">COSS!V4540</f>
        <v>0</v>
      </c>
      <c r="Q768" s="24">
        <f ca="1">COSS!W4540</f>
        <v>0</v>
      </c>
      <c r="R768" s="24">
        <f ca="1">COSS!Y4540</f>
        <v>69802.589998373383</v>
      </c>
      <c r="S768" s="24">
        <f ca="1">COSS!Z4540</f>
        <v>0</v>
      </c>
      <c r="T768" s="24">
        <f ca="1">COSS!AB4540</f>
        <v>724.34372187865813</v>
      </c>
      <c r="U768" s="24">
        <f ca="1">COSS!AC4540</f>
        <v>24594.255295172294</v>
      </c>
      <c r="V768" s="24">
        <f ca="1">COSS!AD4540</f>
        <v>4000.6060946836669</v>
      </c>
    </row>
    <row r="769" spans="1:22">
      <c r="B769" s="18" t="str">
        <f>$B$10</f>
        <v>ENERGY</v>
      </c>
      <c r="D769" s="24">
        <f ca="1">COSS!H4541</f>
        <v>3382468.9999999986</v>
      </c>
      <c r="E769" s="24">
        <f ca="1">COSS!I4541</f>
        <v>1269193.9956312156</v>
      </c>
      <c r="F769" s="24">
        <f ca="1">COSS!J4541</f>
        <v>82251.972187975378</v>
      </c>
      <c r="G769" s="24">
        <f ca="1">COSS!K4541</f>
        <v>275964.28311132127</v>
      </c>
      <c r="H769" s="24">
        <f ca="1">COSS!L4541</f>
        <v>8770.7714206127803</v>
      </c>
      <c r="I769" s="24">
        <f ca="1">COSS!M4541</f>
        <v>808.56259282101166</v>
      </c>
      <c r="J769" s="24">
        <f ca="1">COSS!O4541</f>
        <v>251600.48751365818</v>
      </c>
      <c r="K769" s="24">
        <f ca="1">COSS!P4541</f>
        <v>46641.889172531046</v>
      </c>
      <c r="L769" s="24">
        <f ca="1">COSS!Q4541</f>
        <v>21192.880597613363</v>
      </c>
      <c r="M769" s="24">
        <f ca="1">COSS!R4541</f>
        <v>981.9538582710785</v>
      </c>
      <c r="N769" s="24">
        <f ca="1">COSS!T4541</f>
        <v>9641.8074634930381</v>
      </c>
      <c r="O769" s="24">
        <f ca="1">COSS!U4541</f>
        <v>169295.69486374504</v>
      </c>
      <c r="P769" s="24">
        <f ca="1">COSS!V4541</f>
        <v>961190.66744197311</v>
      </c>
      <c r="Q769" s="24">
        <f ca="1">COSS!W4541</f>
        <v>182360.36595712611</v>
      </c>
      <c r="R769" s="24">
        <f ca="1">COSS!Y4541</f>
        <v>68166.156179092402</v>
      </c>
      <c r="S769" s="24">
        <f ca="1">COSS!Z4541</f>
        <v>1109.6363552124237</v>
      </c>
      <c r="T769" s="24">
        <f ca="1">COSS!AB4541</f>
        <v>1237.7100946634941</v>
      </c>
      <c r="U769" s="24">
        <f ca="1">COSS!AC4541</f>
        <v>26763.823402707174</v>
      </c>
      <c r="V769" s="24">
        <f ca="1">COSS!AD4541</f>
        <v>5296.3421559669059</v>
      </c>
    </row>
    <row r="770" spans="1:22">
      <c r="B770" s="18" t="str">
        <f>$B$11</f>
        <v>CUSTOMER</v>
      </c>
      <c r="D770" s="24">
        <f ca="1">COSS!H4542</f>
        <v>2549486.4608681281</v>
      </c>
      <c r="E770" s="24">
        <f ca="1">COSS!I4542</f>
        <v>1821610.6062214412</v>
      </c>
      <c r="F770" s="24">
        <f ca="1">COSS!J4542</f>
        <v>311737.55701338995</v>
      </c>
      <c r="G770" s="24">
        <f ca="1">COSS!K4542</f>
        <v>89763.614810230385</v>
      </c>
      <c r="H770" s="24">
        <f ca="1">COSS!L4542</f>
        <v>15005.147707753162</v>
      </c>
      <c r="I770" s="24">
        <f ca="1">COSS!M4542</f>
        <v>2370.7413809423037</v>
      </c>
      <c r="J770" s="24">
        <f ca="1">COSS!O4542</f>
        <v>16750.100280424886</v>
      </c>
      <c r="K770" s="24">
        <f ca="1">COSS!P4542</f>
        <v>4301.8897619721374</v>
      </c>
      <c r="L770" s="24">
        <f ca="1">COSS!Q4542</f>
        <v>8228.1724895586358</v>
      </c>
      <c r="M770" s="24">
        <f ca="1">COSS!R4542</f>
        <v>1436.1013648030055</v>
      </c>
      <c r="N770" s="24">
        <f ca="1">COSS!T4542</f>
        <v>116.49279194381069</v>
      </c>
      <c r="O770" s="24">
        <f ca="1">COSS!U4542</f>
        <v>2561.048177551892</v>
      </c>
      <c r="P770" s="24">
        <f ca="1">COSS!V4542</f>
        <v>12106.756207259183</v>
      </c>
      <c r="Q770" s="24">
        <f ca="1">COSS!W4542</f>
        <v>2154.9543515361256</v>
      </c>
      <c r="R770" s="24">
        <f ca="1">COSS!Y4542</f>
        <v>4584.5367121557038</v>
      </c>
      <c r="S770" s="24">
        <f ca="1">COSS!Z4542</f>
        <v>72.631660533795042</v>
      </c>
      <c r="T770" s="24">
        <f ca="1">COSS!AB4542</f>
        <v>130.63608780362924</v>
      </c>
      <c r="U770" s="24">
        <f ca="1">COSS!AC4542</f>
        <v>201053.13820227026</v>
      </c>
      <c r="V770" s="24">
        <f ca="1">COSS!AD4542</f>
        <v>55502.335646558298</v>
      </c>
    </row>
    <row r="771" spans="1:22">
      <c r="B771" s="18" t="str">
        <f>$B$12</f>
        <v>TOTAL</v>
      </c>
      <c r="D771" s="24">
        <f ca="1">COSS!H4543</f>
        <v>28184479</v>
      </c>
      <c r="E771" s="24">
        <f ca="1">COSS!I4543</f>
        <v>16716032.915445361</v>
      </c>
      <c r="F771" s="24">
        <f ca="1">COSS!J4543</f>
        <v>1030488.8559861155</v>
      </c>
      <c r="G771" s="24">
        <f ca="1">COSS!K4543</f>
        <v>2505987.1600466017</v>
      </c>
      <c r="H771" s="24">
        <f ca="1">COSS!L4543</f>
        <v>74344.785488235255</v>
      </c>
      <c r="I771" s="24">
        <f ca="1">COSS!M4543</f>
        <v>6673.3181701031444</v>
      </c>
      <c r="J771" s="24">
        <f ca="1">COSS!O4543</f>
        <v>1851545.3950971498</v>
      </c>
      <c r="K771" s="24">
        <f ca="1">COSS!P4543</f>
        <v>306249.50547163695</v>
      </c>
      <c r="L771" s="24">
        <f ca="1">COSS!Q4543</f>
        <v>87353.872957663465</v>
      </c>
      <c r="M771" s="24">
        <f ca="1">COSS!R4543</f>
        <v>3671.0055648111475</v>
      </c>
      <c r="N771" s="24">
        <f ca="1">COSS!T4543</f>
        <v>61361.090521840852</v>
      </c>
      <c r="O771" s="24">
        <f ca="1">COSS!U4543</f>
        <v>916221.11555854511</v>
      </c>
      <c r="P771" s="24">
        <f ca="1">COSS!V4543</f>
        <v>3241020.9126199731</v>
      </c>
      <c r="Q771" s="24">
        <f ca="1">COSS!W4543</f>
        <v>483007.61589846539</v>
      </c>
      <c r="R771" s="24">
        <f ca="1">COSS!Y4543</f>
        <v>557302.30485995545</v>
      </c>
      <c r="S771" s="24">
        <f ca="1">COSS!Z4543</f>
        <v>9096.6693087300155</v>
      </c>
      <c r="T771" s="24">
        <f ca="1">COSS!AB4543</f>
        <v>7268.5319940332738</v>
      </c>
      <c r="U771" s="24">
        <f ca="1">COSS!AC4543</f>
        <v>260344.49969626492</v>
      </c>
      <c r="V771" s="24">
        <f ca="1">COSS!AD4543</f>
        <v>66509.445314512064</v>
      </c>
    </row>
    <row r="772" spans="1:22">
      <c r="A772" s="131" t="s">
        <v>70</v>
      </c>
      <c r="B772" s="18" t="str">
        <f>$B$5</f>
        <v>PRODUCTION</v>
      </c>
      <c r="C772" s="22"/>
      <c r="D772" s="23">
        <f t="shared" ref="D772:D779" ca="1" si="549">SUM(E772:V772)</f>
        <v>0.45587725783400151</v>
      </c>
      <c r="E772" s="23">
        <f ca="1">E764/$D771</f>
        <v>0.2531060108147728</v>
      </c>
      <c r="F772" s="23">
        <f t="shared" ref="F772:V772" ca="1" si="550">F764/$D771</f>
        <v>1.1646641684849685E-2</v>
      </c>
      <c r="G772" s="23">
        <f t="shared" ca="1" si="550"/>
        <v>3.8367381788288912E-2</v>
      </c>
      <c r="H772" s="23">
        <f t="shared" ca="1" si="550"/>
        <v>9.5867838651751312E-4</v>
      </c>
      <c r="I772" s="23">
        <f ca="1">I764/$D771</f>
        <v>1.234104210632196E-4</v>
      </c>
      <c r="J772" s="23">
        <f t="shared" ca="1" si="550"/>
        <v>2.9186585923403102E-2</v>
      </c>
      <c r="K772" s="23">
        <f t="shared" ca="1" si="550"/>
        <v>5.2828275100316284E-3</v>
      </c>
      <c r="L772" s="23">
        <f t="shared" ca="1" si="550"/>
        <v>2.0433603832871097E-3</v>
      </c>
      <c r="M772" s="23">
        <f ca="1">M764/$D771</f>
        <v>4.4027722606349137E-5</v>
      </c>
      <c r="N772" s="23">
        <f ca="1">N764/$D771</f>
        <v>9.2678066037505877E-4</v>
      </c>
      <c r="O772" s="23">
        <f t="shared" ca="1" si="550"/>
        <v>1.4755959216453828E-2</v>
      </c>
      <c r="P772" s="23">
        <f t="shared" ca="1" si="550"/>
        <v>8.0024573968258766E-2</v>
      </c>
      <c r="Q772" s="23">
        <f ca="1">Q764/$D771</f>
        <v>1.0529045820836596E-2</v>
      </c>
      <c r="R772" s="23">
        <f t="shared" ca="1" si="550"/>
        <v>8.6021352782807165E-3</v>
      </c>
      <c r="S772" s="23">
        <f t="shared" ca="1" si="550"/>
        <v>1.7880985715102511E-4</v>
      </c>
      <c r="T772" s="23">
        <f t="shared" ca="1" si="550"/>
        <v>1.0102839782510175E-4</v>
      </c>
      <c r="U772" s="23">
        <f ca="1">U764/$D771</f>
        <v>0</v>
      </c>
      <c r="V772" s="23">
        <f t="shared" ca="1" si="550"/>
        <v>0</v>
      </c>
    </row>
    <row r="773" spans="1:22">
      <c r="A773" s="18" t="str">
        <f t="shared" ref="A773:A779" si="551">A772</f>
        <v>LABOR_M</v>
      </c>
      <c r="B773" s="18" t="str">
        <f>$B$6</f>
        <v>BULKTRAN</v>
      </c>
      <c r="C773" s="22"/>
      <c r="D773" s="23">
        <f t="shared" ca="1" si="549"/>
        <v>1.6656925998170843E-3</v>
      </c>
      <c r="E773" s="23">
        <f t="shared" ref="E773:V773" ca="1" si="552">E765/$D771</f>
        <v>8.2049184199982806E-4</v>
      </c>
      <c r="F773" s="23">
        <f t="shared" ca="1" si="552"/>
        <v>4.0559843551176457E-5</v>
      </c>
      <c r="G773" s="23">
        <f t="shared" ca="1" si="552"/>
        <v>1.4856838241147485E-4</v>
      </c>
      <c r="H773" s="23">
        <f t="shared" ca="1" si="552"/>
        <v>4.6764052014642659E-6</v>
      </c>
      <c r="I773" s="23">
        <f ca="1">I765/$D771</f>
        <v>4.3853831608045959E-7</v>
      </c>
      <c r="J773" s="23">
        <f t="shared" ca="1" si="552"/>
        <v>1.1293508204364548E-4</v>
      </c>
      <c r="K773" s="23">
        <f t="shared" ca="1" si="552"/>
        <v>2.1043096029556775E-5</v>
      </c>
      <c r="L773" s="23">
        <f t="shared" ca="1" si="552"/>
        <v>9.5089832732985331E-6</v>
      </c>
      <c r="M773" s="23">
        <f ca="1">M765/$D771</f>
        <v>4.2760834857338862E-7</v>
      </c>
      <c r="N773" s="23">
        <f ca="1">N765/$D771</f>
        <v>3.9451116807884985E-6</v>
      </c>
      <c r="O773" s="23">
        <f t="shared" ca="1" si="552"/>
        <v>6.4561080480704994E-5</v>
      </c>
      <c r="P773" s="23">
        <f t="shared" ca="1" si="552"/>
        <v>3.4120712440643914E-4</v>
      </c>
      <c r="Q773" s="23">
        <f ca="1">Q765/$D771</f>
        <v>6.1616351410868897E-5</v>
      </c>
      <c r="R773" s="23">
        <f t="shared" ca="1" si="552"/>
        <v>3.4682184490156649E-5</v>
      </c>
      <c r="S773" s="23">
        <f t="shared" ca="1" si="552"/>
        <v>5.8091333309645937E-7</v>
      </c>
      <c r="T773" s="23">
        <f t="shared" ca="1" si="552"/>
        <v>4.5005283993102326E-7</v>
      </c>
      <c r="U773" s="23">
        <f ca="1">U765/$D771</f>
        <v>0</v>
      </c>
      <c r="V773" s="23">
        <f t="shared" ca="1" si="552"/>
        <v>0</v>
      </c>
    </row>
    <row r="774" spans="1:22">
      <c r="A774" s="18" t="str">
        <f t="shared" si="551"/>
        <v>LABOR_M</v>
      </c>
      <c r="B774" s="18" t="str">
        <f>$B$7</f>
        <v>SUBTRAN</v>
      </c>
      <c r="C774" s="22"/>
      <c r="D774" s="23">
        <f t="shared" ca="1" si="549"/>
        <v>3.6638328137979795E-4</v>
      </c>
      <c r="E774" s="23">
        <f ca="1">E766/$D771</f>
        <v>1.7838008745047691E-4</v>
      </c>
      <c r="F774" s="23">
        <f t="shared" ref="F774:V774" ca="1" si="553">F766/$D771</f>
        <v>8.6088563692186356E-6</v>
      </c>
      <c r="G774" s="23">
        <f t="shared" ca="1" si="553"/>
        <v>3.131859853788622E-5</v>
      </c>
      <c r="H774" s="23">
        <f t="shared" ca="1" si="553"/>
        <v>9.6740204185463352E-7</v>
      </c>
      <c r="I774" s="23">
        <f ca="1">I766/$D771</f>
        <v>1.2048480804253342E-7</v>
      </c>
      <c r="J774" s="23">
        <f t="shared" ca="1" si="553"/>
        <v>2.3661690699276052E-5</v>
      </c>
      <c r="K774" s="23">
        <f t="shared" ca="1" si="553"/>
        <v>4.398680703042964E-6</v>
      </c>
      <c r="L774" s="23">
        <f t="shared" ca="1" si="553"/>
        <v>2.6172674302879113E-6</v>
      </c>
      <c r="M774" s="23">
        <f ca="1">M766/$D771</f>
        <v>0</v>
      </c>
      <c r="N774" s="23">
        <f ca="1">N766/$D771</f>
        <v>8.2622561084102978E-7</v>
      </c>
      <c r="O774" s="23">
        <f t="shared" ca="1" si="553"/>
        <v>1.3525784978568631E-5</v>
      </c>
      <c r="P774" s="23">
        <f t="shared" ca="1" si="553"/>
        <v>9.4229857714277419E-5</v>
      </c>
      <c r="Q774" s="23">
        <f ca="1">Q766/$D771</f>
        <v>0</v>
      </c>
      <c r="R774" s="23">
        <f t="shared" ca="1" si="553"/>
        <v>7.1214756708620182E-6</v>
      </c>
      <c r="S774" s="23">
        <f t="shared" ca="1" si="553"/>
        <v>1.187151929098362E-7</v>
      </c>
      <c r="T774" s="23">
        <f t="shared" ca="1" si="553"/>
        <v>9.5097608138666523E-8</v>
      </c>
      <c r="U774" s="23">
        <f ca="1">U766/$D771</f>
        <v>3.2335219751161978E-7</v>
      </c>
      <c r="V774" s="23">
        <f t="shared" ca="1" si="553"/>
        <v>6.9704366602859823E-8</v>
      </c>
    </row>
    <row r="775" spans="1:22">
      <c r="A775" s="18" t="str">
        <f t="shared" si="551"/>
        <v>LABOR_M</v>
      </c>
      <c r="B775" s="18" t="str">
        <f>$B$8</f>
        <v>DISTPRI</v>
      </c>
      <c r="C775" s="22"/>
      <c r="D775" s="23">
        <f t="shared" ca="1" si="549"/>
        <v>0.23474121084272684</v>
      </c>
      <c r="E775" s="23">
        <f t="shared" ref="E775:V775" ca="1" si="554">E767/$D771</f>
        <v>0.15688756304263266</v>
      </c>
      <c r="F775" s="23">
        <f t="shared" ca="1" si="554"/>
        <v>7.3952701610511791E-3</v>
      </c>
      <c r="G775" s="23">
        <f t="shared" ca="1" si="554"/>
        <v>2.6852679827364983E-2</v>
      </c>
      <c r="H775" s="23">
        <f t="shared" ca="1" si="554"/>
        <v>8.2988753280070261E-4</v>
      </c>
      <c r="I775" s="23">
        <f ca="1">I767/$D771</f>
        <v>0</v>
      </c>
      <c r="J775" s="23">
        <f t="shared" ca="1" si="554"/>
        <v>2.0134816423401383E-2</v>
      </c>
      <c r="K775" s="23">
        <f t="shared" ca="1" si="554"/>
        <v>3.7501109138111935E-3</v>
      </c>
      <c r="L775" s="23">
        <f t="shared" ca="1" si="554"/>
        <v>0</v>
      </c>
      <c r="M775" s="23">
        <f ca="1">M767/$D771</f>
        <v>0</v>
      </c>
      <c r="N775" s="23">
        <f ca="1">N767/$D771</f>
        <v>7.1779379735011431E-4</v>
      </c>
      <c r="O775" s="23">
        <f t="shared" ca="1" si="554"/>
        <v>1.1576389694361075E-2</v>
      </c>
      <c r="P775" s="23">
        <f t="shared" ca="1" si="554"/>
        <v>0</v>
      </c>
      <c r="Q775" s="23">
        <f ca="1">Q767/$D771</f>
        <v>0</v>
      </c>
      <c r="R775" s="23">
        <f t="shared" ca="1" si="554"/>
        <v>6.0715724595278376E-3</v>
      </c>
      <c r="S775" s="23">
        <f t="shared" ca="1" si="554"/>
        <v>1.0129759587249078E-4</v>
      </c>
      <c r="T775" s="23">
        <f t="shared" ca="1" si="554"/>
        <v>8.2068025860148279E-5</v>
      </c>
      <c r="U775" s="23">
        <f ca="1">U767/$D771</f>
        <v>2.811536549210239E-4</v>
      </c>
      <c r="V775" s="23">
        <f t="shared" ca="1" si="554"/>
        <v>6.0607713772054216E-5</v>
      </c>
    </row>
    <row r="776" spans="1:22">
      <c r="A776" s="18" t="str">
        <f t="shared" si="551"/>
        <v>LABOR_M</v>
      </c>
      <c r="B776" s="18" t="str">
        <f>$B$9</f>
        <v>DISTSEC</v>
      </c>
      <c r="C776" s="22"/>
      <c r="D776" s="23">
        <f t="shared" ca="1" si="549"/>
        <v>9.6880584938272785E-2</v>
      </c>
      <c r="E776" s="23">
        <f t="shared" ref="E776:V776" ca="1" si="555">E768/$D771</f>
        <v>7.2437753990571535E-2</v>
      </c>
      <c r="F776" s="23">
        <f t="shared" ca="1" si="555"/>
        <v>3.4922472064763846E-3</v>
      </c>
      <c r="G776" s="23">
        <f t="shared" ca="1" si="555"/>
        <v>1.0537565172058224E-2</v>
      </c>
      <c r="H776" s="23">
        <f t="shared" ca="1" si="555"/>
        <v>0</v>
      </c>
      <c r="I776" s="23">
        <f ca="1">I768/$D771</f>
        <v>0</v>
      </c>
      <c r="J776" s="23">
        <f t="shared" ca="1" si="555"/>
        <v>6.7145775423474805E-3</v>
      </c>
      <c r="K776" s="23">
        <f t="shared" ca="1" si="555"/>
        <v>0</v>
      </c>
      <c r="L776" s="23">
        <f t="shared" ca="1" si="555"/>
        <v>0</v>
      </c>
      <c r="M776" s="23">
        <f ca="1">M768/$D771</f>
        <v>0</v>
      </c>
      <c r="N776" s="23">
        <f ca="1">N768/$D771</f>
        <v>1.8154809045839112E-4</v>
      </c>
      <c r="O776" s="23">
        <f t="shared" ca="1" si="555"/>
        <v>0</v>
      </c>
      <c r="P776" s="23">
        <f t="shared" ca="1" si="555"/>
        <v>0</v>
      </c>
      <c r="Q776" s="23">
        <f ca="1">Q768/$D771</f>
        <v>0</v>
      </c>
      <c r="R776" s="23">
        <f t="shared" ca="1" si="555"/>
        <v>2.476632262685196E-3</v>
      </c>
      <c r="S776" s="23">
        <f t="shared" ca="1" si="555"/>
        <v>0</v>
      </c>
      <c r="T776" s="23">
        <f t="shared" ca="1" si="555"/>
        <v>2.5700092660171512E-5</v>
      </c>
      <c r="U776" s="23">
        <f ca="1">U768/$D771</f>
        <v>8.7261699232305456E-4</v>
      </c>
      <c r="V776" s="23">
        <f t="shared" ca="1" si="555"/>
        <v>1.4194358869233195E-4</v>
      </c>
    </row>
    <row r="777" spans="1:22">
      <c r="A777" s="18" t="str">
        <f t="shared" si="551"/>
        <v>LABOR_M</v>
      </c>
      <c r="B777" s="18" t="str">
        <f>$B$10</f>
        <v>ENERGY</v>
      </c>
      <c r="C777" s="22"/>
      <c r="D777" s="23">
        <f t="shared" ca="1" si="549"/>
        <v>0.12001176250233328</v>
      </c>
      <c r="E777" s="23">
        <f t="shared" ref="E777:V777" ca="1" si="556">E769/$D771</f>
        <v>4.5031664258587699E-2</v>
      </c>
      <c r="F777" s="23">
        <f t="shared" ca="1" si="556"/>
        <v>2.9183428293272826E-3</v>
      </c>
      <c r="G777" s="23">
        <f t="shared" ca="1" si="556"/>
        <v>9.7913565516439486E-3</v>
      </c>
      <c r="H777" s="23">
        <f t="shared" ca="1" si="556"/>
        <v>3.1119153987599986E-4</v>
      </c>
      <c r="I777" s="23">
        <f ca="1">I769/$D771</f>
        <v>2.8688222082125829E-5</v>
      </c>
      <c r="J777" s="23">
        <f t="shared" ca="1" si="556"/>
        <v>8.9269163894659248E-3</v>
      </c>
      <c r="K777" s="23">
        <f t="shared" ca="1" si="556"/>
        <v>1.6548785298650028E-3</v>
      </c>
      <c r="L777" s="23">
        <f t="shared" ca="1" si="556"/>
        <v>7.5193444582081375E-4</v>
      </c>
      <c r="M777" s="23">
        <f ca="1">M769/$D771</f>
        <v>3.4840234523089058E-5</v>
      </c>
      <c r="N777" s="23">
        <f ca="1">N769/$D771</f>
        <v>3.4209635251703744E-4</v>
      </c>
      <c r="O777" s="23">
        <f t="shared" ca="1" si="556"/>
        <v>6.0066994626278188E-3</v>
      </c>
      <c r="P777" s="23">
        <f t="shared" ca="1" si="556"/>
        <v>3.410354569413801E-2</v>
      </c>
      <c r="Q777" s="23">
        <f ca="1">Q769/$D771</f>
        <v>6.4702408001626041E-3</v>
      </c>
      <c r="R777" s="23">
        <f t="shared" ca="1" si="556"/>
        <v>2.4185707381389736E-3</v>
      </c>
      <c r="S777" s="23">
        <f t="shared" ca="1" si="556"/>
        <v>3.9370476041527104E-5</v>
      </c>
      <c r="T777" s="23">
        <f t="shared" ca="1" si="556"/>
        <v>4.391459904806096E-5</v>
      </c>
      <c r="U777" s="23">
        <f ca="1">U769/$D771</f>
        <v>9.4959439919777033E-4</v>
      </c>
      <c r="V777" s="23">
        <f t="shared" ca="1" si="556"/>
        <v>1.8791697926957975E-4</v>
      </c>
    </row>
    <row r="778" spans="1:22">
      <c r="A778" s="18" t="str">
        <f t="shared" si="551"/>
        <v>LABOR_M</v>
      </c>
      <c r="B778" s="18" t="str">
        <f>$B$11</f>
        <v>CUSTOMER</v>
      </c>
      <c r="C778" s="22"/>
      <c r="D778" s="23">
        <f t="shared" ca="1" si="549"/>
        <v>9.0457108001468806E-2</v>
      </c>
      <c r="E778" s="23">
        <f t="shared" ref="E778:V778" ca="1" si="557">E770/$D771</f>
        <v>6.4631693430325293E-2</v>
      </c>
      <c r="F778" s="23">
        <f t="shared" ca="1" si="557"/>
        <v>1.1060610948791707E-2</v>
      </c>
      <c r="G778" s="23">
        <f t="shared" ca="1" si="557"/>
        <v>3.1848598233882694E-3</v>
      </c>
      <c r="H778" s="23">
        <f t="shared" ca="1" si="557"/>
        <v>5.3239045886756188E-4</v>
      </c>
      <c r="I778" s="23">
        <f ca="1">I770/$D771</f>
        <v>8.4115139433384723E-5</v>
      </c>
      <c r="J778" s="23">
        <f t="shared" ca="1" si="557"/>
        <v>5.9430228532607917E-4</v>
      </c>
      <c r="K778" s="23">
        <f t="shared" ca="1" si="557"/>
        <v>1.5263329018684848E-4</v>
      </c>
      <c r="L778" s="23">
        <f t="shared" ca="1" si="557"/>
        <v>2.919398470895501E-4</v>
      </c>
      <c r="M778" s="23">
        <f ca="1">M770/$D771</f>
        <v>5.0953624681265366E-5</v>
      </c>
      <c r="N778" s="23">
        <f ca="1">N770/$D771</f>
        <v>4.1332249549055241E-6</v>
      </c>
      <c r="O778" s="23">
        <f t="shared" ca="1" si="557"/>
        <v>9.0867323733459537E-5</v>
      </c>
      <c r="P778" s="23">
        <f t="shared" ca="1" si="557"/>
        <v>4.2955401826867841E-4</v>
      </c>
      <c r="Q778" s="23">
        <f ca="1">Q770/$D771</f>
        <v>7.6458903197611908E-5</v>
      </c>
      <c r="R778" s="23">
        <f t="shared" ca="1" si="557"/>
        <v>1.626617512481144E-4</v>
      </c>
      <c r="S778" s="23">
        <f t="shared" ca="1" si="557"/>
        <v>2.5770091593247134E-6</v>
      </c>
      <c r="T778" s="23">
        <f t="shared" ca="1" si="557"/>
        <v>4.6350364611540004E-6</v>
      </c>
      <c r="U778" s="23">
        <f ca="1">U770/$D771</f>
        <v>7.1334700989956305E-3</v>
      </c>
      <c r="V778" s="23">
        <f t="shared" ca="1" si="557"/>
        <v>1.9692517873599259E-3</v>
      </c>
    </row>
    <row r="779" spans="1:22">
      <c r="A779" s="18" t="str">
        <f t="shared" si="551"/>
        <v>LABOR_M</v>
      </c>
      <c r="B779" s="18" t="str">
        <f>$B$12</f>
        <v>TOTAL</v>
      </c>
      <c r="C779" s="22"/>
      <c r="D779" s="23">
        <f t="shared" ca="1" si="549"/>
        <v>0.99999999999999989</v>
      </c>
      <c r="E779" s="23">
        <f ca="1">SUM(E772:E778)</f>
        <v>0.59309355746634029</v>
      </c>
      <c r="F779" s="23">
        <f t="shared" ref="F779:V779" ca="1" si="558">SUM(F772:F778)</f>
        <v>3.6562281530416629E-2</v>
      </c>
      <c r="G779" s="23">
        <f t="shared" ca="1" si="558"/>
        <v>8.8913730143693706E-2</v>
      </c>
      <c r="H779" s="23">
        <f t="shared" ca="1" si="558"/>
        <v>2.6377917253050964E-3</v>
      </c>
      <c r="I779" s="23">
        <f t="shared" ca="1" si="558"/>
        <v>2.3677280570285312E-4</v>
      </c>
      <c r="J779" s="23">
        <f t="shared" ca="1" si="558"/>
        <v>6.5693795336686886E-2</v>
      </c>
      <c r="K779" s="23">
        <f t="shared" ca="1" si="558"/>
        <v>1.0865892020627273E-2</v>
      </c>
      <c r="L779" s="23">
        <f t="shared" ca="1" si="558"/>
        <v>3.09936092690106E-3</v>
      </c>
      <c r="M779" s="23">
        <f t="shared" ca="1" si="558"/>
        <v>1.3024919015927695E-4</v>
      </c>
      <c r="N779" s="23">
        <f t="shared" ca="1" si="558"/>
        <v>2.1771234629471363E-3</v>
      </c>
      <c r="O779" s="23">
        <f t="shared" ca="1" si="558"/>
        <v>3.2508002562635453E-2</v>
      </c>
      <c r="P779" s="23">
        <f t="shared" ca="1" si="558"/>
        <v>0.11499311066278617</v>
      </c>
      <c r="Q779" s="23">
        <f t="shared" ca="1" si="558"/>
        <v>1.713736187560768E-2</v>
      </c>
      <c r="R779" s="23">
        <f t="shared" ca="1" si="558"/>
        <v>1.9773376150041856E-2</v>
      </c>
      <c r="S779" s="23">
        <f t="shared" ca="1" si="558"/>
        <v>3.2275456675037403E-4</v>
      </c>
      <c r="T779" s="23">
        <f t="shared" ca="1" si="558"/>
        <v>2.578913023027062E-4</v>
      </c>
      <c r="U779" s="23">
        <f t="shared" ca="1" si="558"/>
        <v>9.237158497634991E-3</v>
      </c>
      <c r="V779" s="23">
        <f t="shared" ca="1" si="558"/>
        <v>2.3597897734604946E-3</v>
      </c>
    </row>
    <row r="780" spans="1:22">
      <c r="C780" s="22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</row>
    <row r="781" spans="1:22">
      <c r="A781" s="38" t="s">
        <v>332</v>
      </c>
      <c r="B781" s="18" t="str">
        <f>$B$5</f>
        <v>PRODUCTION</v>
      </c>
      <c r="C781" s="22"/>
      <c r="D781" s="24">
        <f>+COSS!H4488+COSS!H4496</f>
        <v>12848663</v>
      </c>
      <c r="E781" s="24">
        <f>+COSS!I4488+COSS!I4496</f>
        <v>7133661.046582737</v>
      </c>
      <c r="F781" s="24">
        <f>+COSS!J4488+COSS!J4496</f>
        <v>328254.52798717056</v>
      </c>
      <c r="G781" s="24">
        <f>+COSS!K4488+COSS!K4496</f>
        <v>1081364.6662970113</v>
      </c>
      <c r="H781" s="24">
        <f>+COSS!L4488+COSS!L4496</f>
        <v>27019.85085255673</v>
      </c>
      <c r="I781" s="24">
        <f>+COSS!M4488+COSS!M4496</f>
        <v>3478.2584208374706</v>
      </c>
      <c r="J781" s="24">
        <f>+COSS!O4488+COSS!O4496</f>
        <v>822608.71803985036</v>
      </c>
      <c r="K781" s="24">
        <f>+COSS!P4488+COSS!P4496</f>
        <v>148893.74101710872</v>
      </c>
      <c r="L781" s="24">
        <f>+COSS!Q4488+COSS!Q4496</f>
        <v>57591.047812187498</v>
      </c>
      <c r="M781" s="24">
        <f>+COSS!R4488+COSS!R4496</f>
        <v>1240.8984232164726</v>
      </c>
      <c r="N781" s="24">
        <f>+COSS!T4488+COSS!T4496</f>
        <v>26120.830059946977</v>
      </c>
      <c r="O781" s="24">
        <f>+COSS!U4488+COSS!U4496</f>
        <v>415889.02266099938</v>
      </c>
      <c r="P781" s="24">
        <f>+COSS!V4488+COSS!V4496</f>
        <v>2255450.9244923359</v>
      </c>
      <c r="Q781" s="24">
        <f>+COSS!W4488+COSS!W4496</f>
        <v>296755.67082740681</v>
      </c>
      <c r="R781" s="24">
        <f>+COSS!Y4488+COSS!Y4496</f>
        <v>242446.70110586201</v>
      </c>
      <c r="S781" s="24">
        <f>+COSS!Z4488+COSS!Z4496</f>
        <v>5039.6626638660673</v>
      </c>
      <c r="T781" s="24">
        <f>+COSS!AB4488+COSS!AB4496</f>
        <v>2847.4327569052261</v>
      </c>
      <c r="U781" s="24">
        <f>+COSS!AC4488+COSS!AC4496</f>
        <v>0</v>
      </c>
      <c r="V781" s="24">
        <f>+COSS!AD4488+COSS!AD4496</f>
        <v>0</v>
      </c>
    </row>
    <row r="782" spans="1:22">
      <c r="B782" s="18" t="str">
        <f>$B$6</f>
        <v>BULKTRAN</v>
      </c>
      <c r="C782" s="22"/>
      <c r="D782" s="24">
        <f>+COSS!H4489+COSS!H4497</f>
        <v>0</v>
      </c>
      <c r="E782" s="24">
        <f>+COSS!I4489+COSS!I4497</f>
        <v>0</v>
      </c>
      <c r="F782" s="24">
        <f>+COSS!J4489+COSS!J4497</f>
        <v>0</v>
      </c>
      <c r="G782" s="24">
        <f>+COSS!K4489+COSS!K4497</f>
        <v>0</v>
      </c>
      <c r="H782" s="24">
        <f>+COSS!L4489+COSS!L4497</f>
        <v>0</v>
      </c>
      <c r="I782" s="24">
        <f>+COSS!M4489+COSS!M4497</f>
        <v>0</v>
      </c>
      <c r="J782" s="24">
        <f>+COSS!O4489+COSS!O4497</f>
        <v>0</v>
      </c>
      <c r="K782" s="24">
        <f>+COSS!P4489+COSS!P4497</f>
        <v>0</v>
      </c>
      <c r="L782" s="24">
        <f>+COSS!Q4489+COSS!Q4497</f>
        <v>0</v>
      </c>
      <c r="M782" s="24">
        <f>+COSS!R4489+COSS!R4497</f>
        <v>0</v>
      </c>
      <c r="N782" s="24">
        <f>+COSS!T4489+COSS!T4497</f>
        <v>0</v>
      </c>
      <c r="O782" s="24">
        <f>+COSS!U4489+COSS!U4497</f>
        <v>0</v>
      </c>
      <c r="P782" s="24">
        <f>+COSS!V4489+COSS!V4497</f>
        <v>0</v>
      </c>
      <c r="Q782" s="24">
        <f>+COSS!W4489+COSS!W4497</f>
        <v>0</v>
      </c>
      <c r="R782" s="24">
        <f>+COSS!Y4489+COSS!Y4497</f>
        <v>0</v>
      </c>
      <c r="S782" s="24">
        <f>+COSS!Z4489+COSS!Z4497</f>
        <v>0</v>
      </c>
      <c r="T782" s="24">
        <f>+COSS!AB4489+COSS!AB4497</f>
        <v>0</v>
      </c>
      <c r="U782" s="24">
        <f>+COSS!AC4489+COSS!AC4497</f>
        <v>0</v>
      </c>
      <c r="V782" s="24">
        <f>+COSS!AD4489+COSS!AD4497</f>
        <v>0</v>
      </c>
    </row>
    <row r="783" spans="1:22">
      <c r="B783" s="18" t="str">
        <f>$B$7</f>
        <v>SUBTRAN</v>
      </c>
      <c r="C783" s="22"/>
      <c r="D783" s="24">
        <f>+COSS!H4490+COSS!H4498</f>
        <v>0</v>
      </c>
      <c r="E783" s="24">
        <f>+COSS!I4490+COSS!I4498</f>
        <v>0</v>
      </c>
      <c r="F783" s="24">
        <f>+COSS!J4490+COSS!J4498</f>
        <v>0</v>
      </c>
      <c r="G783" s="24">
        <f>+COSS!K4490+COSS!K4498</f>
        <v>0</v>
      </c>
      <c r="H783" s="24">
        <f>+COSS!L4490+COSS!L4498</f>
        <v>0</v>
      </c>
      <c r="I783" s="24">
        <f>+COSS!M4490+COSS!M4498</f>
        <v>0</v>
      </c>
      <c r="J783" s="24">
        <f>+COSS!O4490+COSS!O4498</f>
        <v>0</v>
      </c>
      <c r="K783" s="24">
        <f>+COSS!P4490+COSS!P4498</f>
        <v>0</v>
      </c>
      <c r="L783" s="24">
        <f>+COSS!Q4490+COSS!Q4498</f>
        <v>0</v>
      </c>
      <c r="M783" s="24">
        <f>+COSS!R4490+COSS!R4498</f>
        <v>0</v>
      </c>
      <c r="N783" s="24">
        <f>+COSS!T4490+COSS!T4498</f>
        <v>0</v>
      </c>
      <c r="O783" s="24">
        <f>+COSS!U4490+COSS!U4498</f>
        <v>0</v>
      </c>
      <c r="P783" s="24">
        <f>+COSS!V4490+COSS!V4498</f>
        <v>0</v>
      </c>
      <c r="Q783" s="24">
        <f>+COSS!W4490+COSS!W4498</f>
        <v>0</v>
      </c>
      <c r="R783" s="24">
        <f>+COSS!Y4490+COSS!Y4498</f>
        <v>0</v>
      </c>
      <c r="S783" s="24">
        <f>+COSS!Z4490+COSS!Z4498</f>
        <v>0</v>
      </c>
      <c r="T783" s="24">
        <f>+COSS!AB4490+COSS!AB4498</f>
        <v>0</v>
      </c>
      <c r="U783" s="24">
        <f>+COSS!AC4490+COSS!AC4498</f>
        <v>0</v>
      </c>
      <c r="V783" s="24">
        <f>+COSS!AD4490+COSS!AD4498</f>
        <v>0</v>
      </c>
    </row>
    <row r="784" spans="1:22">
      <c r="B784" s="18" t="str">
        <f>$B$8</f>
        <v>DISTPRI</v>
      </c>
      <c r="C784" s="22"/>
      <c r="D784" s="24">
        <f>+COSS!H4491+COSS!H4499</f>
        <v>0</v>
      </c>
      <c r="E784" s="24">
        <f>+COSS!I4491+COSS!I4499</f>
        <v>0</v>
      </c>
      <c r="F784" s="24">
        <f>+COSS!J4491+COSS!J4499</f>
        <v>0</v>
      </c>
      <c r="G784" s="24">
        <f>+COSS!K4491+COSS!K4499</f>
        <v>0</v>
      </c>
      <c r="H784" s="24">
        <f>+COSS!L4491+COSS!L4499</f>
        <v>0</v>
      </c>
      <c r="I784" s="24">
        <f>+COSS!M4491+COSS!M4499</f>
        <v>0</v>
      </c>
      <c r="J784" s="24">
        <f>+COSS!O4491+COSS!O4499</f>
        <v>0</v>
      </c>
      <c r="K784" s="24">
        <f>+COSS!P4491+COSS!P4499</f>
        <v>0</v>
      </c>
      <c r="L784" s="24">
        <f>+COSS!Q4491+COSS!Q4499</f>
        <v>0</v>
      </c>
      <c r="M784" s="24">
        <f>+COSS!R4491+COSS!R4499</f>
        <v>0</v>
      </c>
      <c r="N784" s="24">
        <f>+COSS!T4491+COSS!T4499</f>
        <v>0</v>
      </c>
      <c r="O784" s="24">
        <f>+COSS!U4491+COSS!U4499</f>
        <v>0</v>
      </c>
      <c r="P784" s="24">
        <f>+COSS!V4491+COSS!V4499</f>
        <v>0</v>
      </c>
      <c r="Q784" s="24">
        <f>+COSS!W4491+COSS!W4499</f>
        <v>0</v>
      </c>
      <c r="R784" s="24">
        <f>+COSS!Y4491+COSS!Y4499</f>
        <v>0</v>
      </c>
      <c r="S784" s="24">
        <f>+COSS!Z4491+COSS!Z4499</f>
        <v>0</v>
      </c>
      <c r="T784" s="24">
        <f>+COSS!AB4491+COSS!AB4499</f>
        <v>0</v>
      </c>
      <c r="U784" s="24">
        <f>+COSS!AC4491+COSS!AC4499</f>
        <v>0</v>
      </c>
      <c r="V784" s="24">
        <f>+COSS!AD4491+COSS!AD4499</f>
        <v>0</v>
      </c>
    </row>
    <row r="785" spans="1:22">
      <c r="B785" s="18" t="str">
        <f>$B$9</f>
        <v>DISTSEC</v>
      </c>
      <c r="C785" s="22"/>
      <c r="D785" s="24">
        <f>+COSS!H4492+COSS!H4500</f>
        <v>0</v>
      </c>
      <c r="E785" s="24">
        <f>+COSS!I4492+COSS!I4500</f>
        <v>0</v>
      </c>
      <c r="F785" s="24">
        <f>+COSS!J4492+COSS!J4500</f>
        <v>0</v>
      </c>
      <c r="G785" s="24">
        <f>+COSS!K4492+COSS!K4500</f>
        <v>0</v>
      </c>
      <c r="H785" s="24">
        <f>+COSS!L4492+COSS!L4500</f>
        <v>0</v>
      </c>
      <c r="I785" s="24">
        <f>+COSS!M4492+COSS!M4500</f>
        <v>0</v>
      </c>
      <c r="J785" s="24">
        <f>+COSS!O4492+COSS!O4500</f>
        <v>0</v>
      </c>
      <c r="K785" s="24">
        <f>+COSS!P4492+COSS!P4500</f>
        <v>0</v>
      </c>
      <c r="L785" s="24">
        <f>+COSS!Q4492+COSS!Q4500</f>
        <v>0</v>
      </c>
      <c r="M785" s="24">
        <f>+COSS!R4492+COSS!R4500</f>
        <v>0</v>
      </c>
      <c r="N785" s="24">
        <f>+COSS!T4492+COSS!T4500</f>
        <v>0</v>
      </c>
      <c r="O785" s="24">
        <f>+COSS!U4492+COSS!U4500</f>
        <v>0</v>
      </c>
      <c r="P785" s="24">
        <f>+COSS!V4492+COSS!V4500</f>
        <v>0</v>
      </c>
      <c r="Q785" s="24">
        <f>+COSS!W4492+COSS!W4500</f>
        <v>0</v>
      </c>
      <c r="R785" s="24">
        <f>+COSS!Y4492+COSS!Y4500</f>
        <v>0</v>
      </c>
      <c r="S785" s="24">
        <f>+COSS!Z4492+COSS!Z4500</f>
        <v>0</v>
      </c>
      <c r="T785" s="24">
        <f>+COSS!AB4492+COSS!AB4500</f>
        <v>0</v>
      </c>
      <c r="U785" s="24">
        <f>+COSS!AC4492+COSS!AC4500</f>
        <v>0</v>
      </c>
      <c r="V785" s="24">
        <f>+COSS!AD4492+COSS!AD4500</f>
        <v>0</v>
      </c>
    </row>
    <row r="786" spans="1:22">
      <c r="B786" s="18" t="str">
        <f>$B$10</f>
        <v>ENERGY</v>
      </c>
      <c r="C786" s="22"/>
      <c r="D786" s="24">
        <f>+COSS!H4493+COSS!H4501</f>
        <v>3382468.9999999986</v>
      </c>
      <c r="E786" s="24">
        <f>+COSS!I4493+COSS!I4501</f>
        <v>1269193.9956312156</v>
      </c>
      <c r="F786" s="24">
        <f>+COSS!J4493+COSS!J4501</f>
        <v>82251.972187975378</v>
      </c>
      <c r="G786" s="24">
        <f>+COSS!K4493+COSS!K4501</f>
        <v>275964.28311132127</v>
      </c>
      <c r="H786" s="24">
        <f>+COSS!L4493+COSS!L4501</f>
        <v>8770.7714206127803</v>
      </c>
      <c r="I786" s="24">
        <f>+COSS!M4493+COSS!M4501</f>
        <v>808.56259282101166</v>
      </c>
      <c r="J786" s="24">
        <f>+COSS!O4493+COSS!O4501</f>
        <v>251600.48751365818</v>
      </c>
      <c r="K786" s="24">
        <f>+COSS!P4493+COSS!P4501</f>
        <v>46641.889172531046</v>
      </c>
      <c r="L786" s="24">
        <f>+COSS!Q4493+COSS!Q4501</f>
        <v>21192.880597613363</v>
      </c>
      <c r="M786" s="24">
        <f>+COSS!R4493+COSS!R4501</f>
        <v>981.9538582710785</v>
      </c>
      <c r="N786" s="24">
        <f>+COSS!T4493+COSS!T4501</f>
        <v>9641.8074634930381</v>
      </c>
      <c r="O786" s="24">
        <f>+COSS!U4493+COSS!U4501</f>
        <v>169295.69486374504</v>
      </c>
      <c r="P786" s="24">
        <f>+COSS!V4493+COSS!V4501</f>
        <v>961190.66744197311</v>
      </c>
      <c r="Q786" s="24">
        <f>+COSS!W4493+COSS!W4501</f>
        <v>182360.36595712611</v>
      </c>
      <c r="R786" s="24">
        <f>+COSS!Y4493+COSS!Y4501</f>
        <v>68166.156179092402</v>
      </c>
      <c r="S786" s="24">
        <f>+COSS!Z4493+COSS!Z4501</f>
        <v>1109.6363552124237</v>
      </c>
      <c r="T786" s="24">
        <f>+COSS!AB4493+COSS!AB4501</f>
        <v>1237.7100946634941</v>
      </c>
      <c r="U786" s="24">
        <f>+COSS!AC4493+COSS!AC4501</f>
        <v>26763.823402707174</v>
      </c>
      <c r="V786" s="24">
        <f>+COSS!AD4493+COSS!AD4501</f>
        <v>5296.3421559669059</v>
      </c>
    </row>
    <row r="787" spans="1:22">
      <c r="B787" s="18" t="str">
        <f>$B$11</f>
        <v>CUSTOMER</v>
      </c>
      <c r="C787" s="22"/>
      <c r="D787" s="24">
        <f>+COSS!H4494+COSS!H4502</f>
        <v>0</v>
      </c>
      <c r="E787" s="24">
        <f>+COSS!I4494+COSS!I4502</f>
        <v>0</v>
      </c>
      <c r="F787" s="24">
        <f>+COSS!J4494+COSS!J4502</f>
        <v>0</v>
      </c>
      <c r="G787" s="24">
        <f>+COSS!K4494+COSS!K4502</f>
        <v>0</v>
      </c>
      <c r="H787" s="24">
        <f>+COSS!L4494+COSS!L4502</f>
        <v>0</v>
      </c>
      <c r="I787" s="24">
        <f>+COSS!M4494+COSS!M4502</f>
        <v>0</v>
      </c>
      <c r="J787" s="24">
        <f>+COSS!O4494+COSS!O4502</f>
        <v>0</v>
      </c>
      <c r="K787" s="24">
        <f>+COSS!P4494+COSS!P4502</f>
        <v>0</v>
      </c>
      <c r="L787" s="24">
        <f>+COSS!Q4494+COSS!Q4502</f>
        <v>0</v>
      </c>
      <c r="M787" s="24">
        <f>+COSS!R4494+COSS!R4502</f>
        <v>0</v>
      </c>
      <c r="N787" s="24">
        <f>+COSS!T4494+COSS!T4502</f>
        <v>0</v>
      </c>
      <c r="O787" s="24">
        <f>+COSS!U4494+COSS!U4502</f>
        <v>0</v>
      </c>
      <c r="P787" s="24">
        <f>+COSS!V4494+COSS!V4502</f>
        <v>0</v>
      </c>
      <c r="Q787" s="24">
        <f>+COSS!W4494+COSS!W4502</f>
        <v>0</v>
      </c>
      <c r="R787" s="24">
        <f>+COSS!Y4494+COSS!Y4502</f>
        <v>0</v>
      </c>
      <c r="S787" s="24">
        <f>+COSS!Z4494+COSS!Z4502</f>
        <v>0</v>
      </c>
      <c r="T787" s="24">
        <f>+COSS!AB4494+COSS!AB4502</f>
        <v>0</v>
      </c>
      <c r="U787" s="24">
        <f>+COSS!AC4494+COSS!AC4502</f>
        <v>0</v>
      </c>
      <c r="V787" s="24">
        <f>+COSS!AD4494+COSS!AD4502</f>
        <v>0</v>
      </c>
    </row>
    <row r="788" spans="1:22">
      <c r="B788" s="18" t="str">
        <f>$B$12</f>
        <v>TOTAL</v>
      </c>
      <c r="C788" s="22"/>
      <c r="D788" s="24">
        <f>+COSS!H4495+COSS!H4503</f>
        <v>16231131.999999998</v>
      </c>
      <c r="E788" s="24">
        <f>+COSS!I4495+COSS!I4503</f>
        <v>8402855.0422139522</v>
      </c>
      <c r="F788" s="24">
        <f>+COSS!J4495+COSS!J4503</f>
        <v>410506.50017514592</v>
      </c>
      <c r="G788" s="24">
        <f>+COSS!K4495+COSS!K4503</f>
        <v>1357328.9494083326</v>
      </c>
      <c r="H788" s="24">
        <f>+COSS!L4495+COSS!L4503</f>
        <v>35790.622273169509</v>
      </c>
      <c r="I788" s="24">
        <f>+COSS!M4495+COSS!M4503</f>
        <v>4286.8210136584821</v>
      </c>
      <c r="J788" s="24">
        <f>+COSS!O4495+COSS!O4503</f>
        <v>1074209.2055535086</v>
      </c>
      <c r="K788" s="24">
        <f>+COSS!P4495+COSS!P4503</f>
        <v>195535.63018963978</v>
      </c>
      <c r="L788" s="24">
        <f>+COSS!Q4495+COSS!Q4503</f>
        <v>78783.928409800865</v>
      </c>
      <c r="M788" s="24">
        <f>+COSS!R4495+COSS!R4503</f>
        <v>2222.852281487551</v>
      </c>
      <c r="N788" s="24">
        <f>+COSS!T4495+COSS!T4503</f>
        <v>35762.637523440018</v>
      </c>
      <c r="O788" s="24">
        <f>+COSS!U4495+COSS!U4503</f>
        <v>585184.71752474445</v>
      </c>
      <c r="P788" s="24">
        <f>+COSS!V4495+COSS!V4503</f>
        <v>3216641.5919343089</v>
      </c>
      <c r="Q788" s="24">
        <f>+COSS!W4495+COSS!W4503</f>
        <v>479116.03678453295</v>
      </c>
      <c r="R788" s="24">
        <f>+COSS!Y4495+COSS!Y4503</f>
        <v>310612.8572849544</v>
      </c>
      <c r="S788" s="24">
        <f>+COSS!Z4495+COSS!Z4503</f>
        <v>6149.2990190784913</v>
      </c>
      <c r="T788" s="24">
        <f>+COSS!AB4495+COSS!AB4503</f>
        <v>4085.1428515687203</v>
      </c>
      <c r="U788" s="24">
        <f>+COSS!AC4495+COSS!AC4503</f>
        <v>26763.823402707174</v>
      </c>
      <c r="V788" s="24">
        <f>+COSS!AD4495+COSS!AD4503</f>
        <v>5296.3421559669059</v>
      </c>
    </row>
    <row r="789" spans="1:22">
      <c r="A789" s="131" t="s">
        <v>333</v>
      </c>
      <c r="B789" s="18" t="str">
        <f>$B$5</f>
        <v>PRODUCTION</v>
      </c>
      <c r="C789" s="22"/>
      <c r="D789" s="23">
        <f t="shared" ref="D789:D796" si="559">SUM(E789:V789)</f>
        <v>0.79160609377090885</v>
      </c>
      <c r="E789" s="23">
        <f t="shared" ref="E789:E796" si="560">+E781/$D$788</f>
        <v>0.43950483839221677</v>
      </c>
      <c r="F789" s="23">
        <f t="shared" ref="F789:V796" si="561">+F781/$D$788</f>
        <v>2.022376060937528E-2</v>
      </c>
      <c r="G789" s="23">
        <f t="shared" si="561"/>
        <v>6.6622874257754261E-2</v>
      </c>
      <c r="H789" s="23">
        <f t="shared" si="561"/>
        <v>1.6646929402432766E-3</v>
      </c>
      <c r="I789" s="23">
        <f t="shared" si="561"/>
        <v>2.1429549219595227E-4</v>
      </c>
      <c r="J789" s="23">
        <f t="shared" si="561"/>
        <v>5.068092096348243E-2</v>
      </c>
      <c r="K789" s="23">
        <f t="shared" si="561"/>
        <v>9.1733429940135253E-3</v>
      </c>
      <c r="L789" s="23">
        <f t="shared" si="561"/>
        <v>3.5481843048400757E-3</v>
      </c>
      <c r="M789" s="23">
        <f t="shared" si="561"/>
        <v>7.6451748603638528E-5</v>
      </c>
      <c r="N789" s="23">
        <f t="shared" si="561"/>
        <v>1.6093042715657159E-3</v>
      </c>
      <c r="O789" s="23">
        <f t="shared" si="561"/>
        <v>2.562292159665755E-2</v>
      </c>
      <c r="P789" s="23">
        <f t="shared" si="561"/>
        <v>0.13895832554946483</v>
      </c>
      <c r="Q789" s="23">
        <f t="shared" si="561"/>
        <v>1.8283116102278438E-2</v>
      </c>
      <c r="R789" s="23">
        <f t="shared" si="561"/>
        <v>1.4937140620004941E-2</v>
      </c>
      <c r="S789" s="23">
        <f t="shared" si="561"/>
        <v>3.1049360351860039E-4</v>
      </c>
      <c r="T789" s="23">
        <f t="shared" si="561"/>
        <v>1.754303246936336E-4</v>
      </c>
      <c r="U789" s="23">
        <f t="shared" si="561"/>
        <v>0</v>
      </c>
      <c r="V789" s="23">
        <f t="shared" si="561"/>
        <v>0</v>
      </c>
    </row>
    <row r="790" spans="1:22">
      <c r="A790" s="18" t="str">
        <f t="shared" ref="A790:A796" si="562">A789</f>
        <v>LABOR_PROD</v>
      </c>
      <c r="B790" s="18" t="str">
        <f>$B$6</f>
        <v>BULKTRAN</v>
      </c>
      <c r="C790" s="22"/>
      <c r="D790" s="23">
        <f t="shared" si="559"/>
        <v>0</v>
      </c>
      <c r="E790" s="23">
        <f t="shared" si="560"/>
        <v>0</v>
      </c>
      <c r="F790" s="23">
        <f t="shared" ref="F790:T790" si="563">+F782/$D$788</f>
        <v>0</v>
      </c>
      <c r="G790" s="23">
        <f t="shared" si="563"/>
        <v>0</v>
      </c>
      <c r="H790" s="23">
        <f t="shared" si="563"/>
        <v>0</v>
      </c>
      <c r="I790" s="23">
        <f t="shared" si="563"/>
        <v>0</v>
      </c>
      <c r="J790" s="23">
        <f t="shared" si="563"/>
        <v>0</v>
      </c>
      <c r="K790" s="23">
        <f t="shared" si="563"/>
        <v>0</v>
      </c>
      <c r="L790" s="23">
        <f t="shared" si="563"/>
        <v>0</v>
      </c>
      <c r="M790" s="23">
        <f t="shared" si="563"/>
        <v>0</v>
      </c>
      <c r="N790" s="23">
        <f t="shared" si="563"/>
        <v>0</v>
      </c>
      <c r="O790" s="23">
        <f t="shared" si="563"/>
        <v>0</v>
      </c>
      <c r="P790" s="23">
        <f t="shared" si="563"/>
        <v>0</v>
      </c>
      <c r="Q790" s="23">
        <f t="shared" si="563"/>
        <v>0</v>
      </c>
      <c r="R790" s="23">
        <f t="shared" si="563"/>
        <v>0</v>
      </c>
      <c r="S790" s="23">
        <f t="shared" si="563"/>
        <v>0</v>
      </c>
      <c r="T790" s="23">
        <f t="shared" si="563"/>
        <v>0</v>
      </c>
      <c r="U790" s="23">
        <f t="shared" si="561"/>
        <v>0</v>
      </c>
      <c r="V790" s="23">
        <f t="shared" si="561"/>
        <v>0</v>
      </c>
    </row>
    <row r="791" spans="1:22">
      <c r="A791" s="18" t="str">
        <f t="shared" si="562"/>
        <v>LABOR_PROD</v>
      </c>
      <c r="B791" s="18" t="str">
        <f>$B$7</f>
        <v>SUBTRAN</v>
      </c>
      <c r="C791" s="22"/>
      <c r="D791" s="23">
        <f t="shared" si="559"/>
        <v>0</v>
      </c>
      <c r="E791" s="23">
        <f t="shared" si="560"/>
        <v>0</v>
      </c>
      <c r="F791" s="23">
        <f t="shared" si="561"/>
        <v>0</v>
      </c>
      <c r="G791" s="23">
        <f t="shared" si="561"/>
        <v>0</v>
      </c>
      <c r="H791" s="23">
        <f t="shared" si="561"/>
        <v>0</v>
      </c>
      <c r="I791" s="23">
        <f t="shared" si="561"/>
        <v>0</v>
      </c>
      <c r="J791" s="23">
        <f t="shared" si="561"/>
        <v>0</v>
      </c>
      <c r="K791" s="23">
        <f t="shared" si="561"/>
        <v>0</v>
      </c>
      <c r="L791" s="23">
        <f t="shared" si="561"/>
        <v>0</v>
      </c>
      <c r="M791" s="23">
        <f t="shared" si="561"/>
        <v>0</v>
      </c>
      <c r="N791" s="23">
        <f t="shared" si="561"/>
        <v>0</v>
      </c>
      <c r="O791" s="23">
        <f t="shared" si="561"/>
        <v>0</v>
      </c>
      <c r="P791" s="23">
        <f t="shared" si="561"/>
        <v>0</v>
      </c>
      <c r="Q791" s="23">
        <f t="shared" si="561"/>
        <v>0</v>
      </c>
      <c r="R791" s="23">
        <f t="shared" si="561"/>
        <v>0</v>
      </c>
      <c r="S791" s="23">
        <f t="shared" si="561"/>
        <v>0</v>
      </c>
      <c r="T791" s="23">
        <f t="shared" si="561"/>
        <v>0</v>
      </c>
      <c r="U791" s="23">
        <f t="shared" si="561"/>
        <v>0</v>
      </c>
      <c r="V791" s="23">
        <f t="shared" si="561"/>
        <v>0</v>
      </c>
    </row>
    <row r="792" spans="1:22">
      <c r="A792" s="18" t="str">
        <f t="shared" si="562"/>
        <v>LABOR_PROD</v>
      </c>
      <c r="B792" s="18" t="str">
        <f>$B$8</f>
        <v>DISTPRI</v>
      </c>
      <c r="C792" s="22"/>
      <c r="D792" s="23">
        <f t="shared" si="559"/>
        <v>0</v>
      </c>
      <c r="E792" s="23">
        <f t="shared" si="560"/>
        <v>0</v>
      </c>
      <c r="F792" s="23">
        <f t="shared" si="561"/>
        <v>0</v>
      </c>
      <c r="G792" s="23">
        <f t="shared" si="561"/>
        <v>0</v>
      </c>
      <c r="H792" s="23">
        <f t="shared" si="561"/>
        <v>0</v>
      </c>
      <c r="I792" s="23">
        <f t="shared" si="561"/>
        <v>0</v>
      </c>
      <c r="J792" s="23">
        <f t="shared" si="561"/>
        <v>0</v>
      </c>
      <c r="K792" s="23">
        <f t="shared" si="561"/>
        <v>0</v>
      </c>
      <c r="L792" s="23">
        <f t="shared" si="561"/>
        <v>0</v>
      </c>
      <c r="M792" s="23">
        <f t="shared" si="561"/>
        <v>0</v>
      </c>
      <c r="N792" s="23">
        <f t="shared" si="561"/>
        <v>0</v>
      </c>
      <c r="O792" s="23">
        <f t="shared" si="561"/>
        <v>0</v>
      </c>
      <c r="P792" s="23">
        <f t="shared" si="561"/>
        <v>0</v>
      </c>
      <c r="Q792" s="23">
        <f t="shared" si="561"/>
        <v>0</v>
      </c>
      <c r="R792" s="23">
        <f t="shared" si="561"/>
        <v>0</v>
      </c>
      <c r="S792" s="23">
        <f t="shared" si="561"/>
        <v>0</v>
      </c>
      <c r="T792" s="23">
        <f t="shared" si="561"/>
        <v>0</v>
      </c>
      <c r="U792" s="23">
        <f t="shared" si="561"/>
        <v>0</v>
      </c>
      <c r="V792" s="23">
        <f t="shared" si="561"/>
        <v>0</v>
      </c>
    </row>
    <row r="793" spans="1:22">
      <c r="A793" s="18" t="str">
        <f t="shared" si="562"/>
        <v>LABOR_PROD</v>
      </c>
      <c r="B793" s="18" t="str">
        <f>$B$9</f>
        <v>DISTSEC</v>
      </c>
      <c r="C793" s="22"/>
      <c r="D793" s="23">
        <f t="shared" si="559"/>
        <v>0</v>
      </c>
      <c r="E793" s="23">
        <f t="shared" si="560"/>
        <v>0</v>
      </c>
      <c r="F793" s="23">
        <f t="shared" si="561"/>
        <v>0</v>
      </c>
      <c r="G793" s="23">
        <f t="shared" si="561"/>
        <v>0</v>
      </c>
      <c r="H793" s="23">
        <f t="shared" si="561"/>
        <v>0</v>
      </c>
      <c r="I793" s="23">
        <f t="shared" si="561"/>
        <v>0</v>
      </c>
      <c r="J793" s="23">
        <f t="shared" si="561"/>
        <v>0</v>
      </c>
      <c r="K793" s="23">
        <f t="shared" si="561"/>
        <v>0</v>
      </c>
      <c r="L793" s="23">
        <f t="shared" si="561"/>
        <v>0</v>
      </c>
      <c r="M793" s="23">
        <f t="shared" si="561"/>
        <v>0</v>
      </c>
      <c r="N793" s="23">
        <f t="shared" si="561"/>
        <v>0</v>
      </c>
      <c r="O793" s="23">
        <f t="shared" si="561"/>
        <v>0</v>
      </c>
      <c r="P793" s="23">
        <f t="shared" si="561"/>
        <v>0</v>
      </c>
      <c r="Q793" s="23">
        <f t="shared" si="561"/>
        <v>0</v>
      </c>
      <c r="R793" s="23">
        <f t="shared" si="561"/>
        <v>0</v>
      </c>
      <c r="S793" s="23">
        <f t="shared" si="561"/>
        <v>0</v>
      </c>
      <c r="T793" s="23">
        <f t="shared" si="561"/>
        <v>0</v>
      </c>
      <c r="U793" s="23">
        <f t="shared" si="561"/>
        <v>0</v>
      </c>
      <c r="V793" s="23">
        <f t="shared" si="561"/>
        <v>0</v>
      </c>
    </row>
    <row r="794" spans="1:22">
      <c r="A794" s="18" t="str">
        <f t="shared" si="562"/>
        <v>LABOR_PROD</v>
      </c>
      <c r="B794" s="18" t="str">
        <f>$B$10</f>
        <v>ENERGY</v>
      </c>
      <c r="C794" s="22"/>
      <c r="D794" s="23">
        <f t="shared" si="559"/>
        <v>0.20839390622909107</v>
      </c>
      <c r="E794" s="23">
        <f t="shared" si="560"/>
        <v>7.8195038745986156E-2</v>
      </c>
      <c r="F794" s="23">
        <f t="shared" si="561"/>
        <v>5.0675437910292012E-3</v>
      </c>
      <c r="G794" s="23">
        <f t="shared" si="561"/>
        <v>1.7002158759556716E-2</v>
      </c>
      <c r="H794" s="23">
        <f t="shared" si="561"/>
        <v>5.4036720424753993E-4</v>
      </c>
      <c r="I794" s="23">
        <f t="shared" si="561"/>
        <v>4.9815539225545803E-5</v>
      </c>
      <c r="J794" s="23">
        <f t="shared" si="561"/>
        <v>1.5501105376609483E-2</v>
      </c>
      <c r="K794" s="23">
        <f t="shared" si="561"/>
        <v>2.8736066697338824E-3</v>
      </c>
      <c r="L794" s="23">
        <f t="shared" si="561"/>
        <v>1.3056933181008795E-3</v>
      </c>
      <c r="M794" s="23">
        <f t="shared" si="561"/>
        <v>6.0498174635698767E-5</v>
      </c>
      <c r="N794" s="23">
        <f t="shared" si="561"/>
        <v>5.9403173256757688E-4</v>
      </c>
      <c r="O794" s="23">
        <f t="shared" si="561"/>
        <v>1.0430307317058666E-2</v>
      </c>
      <c r="P794" s="23">
        <f t="shared" si="561"/>
        <v>5.9218954503110023E-2</v>
      </c>
      <c r="Q794" s="23">
        <f t="shared" si="561"/>
        <v>1.1235221668896915E-2</v>
      </c>
      <c r="R794" s="23">
        <f t="shared" si="561"/>
        <v>4.199716703621929E-3</v>
      </c>
      <c r="S794" s="23">
        <f t="shared" si="561"/>
        <v>6.8364692937770692E-5</v>
      </c>
      <c r="T794" s="23">
        <f t="shared" si="561"/>
        <v>7.6255315689841856E-5</v>
      </c>
      <c r="U794" s="23">
        <f t="shared" si="561"/>
        <v>1.6489190897287494E-3</v>
      </c>
      <c r="V794" s="23">
        <f t="shared" si="561"/>
        <v>3.2630762635452084E-4</v>
      </c>
    </row>
    <row r="795" spans="1:22">
      <c r="A795" s="18" t="str">
        <f t="shared" si="562"/>
        <v>LABOR_PROD</v>
      </c>
      <c r="B795" s="18" t="str">
        <f>$B$11</f>
        <v>CUSTOMER</v>
      </c>
      <c r="C795" s="22"/>
      <c r="D795" s="23">
        <f t="shared" si="559"/>
        <v>0</v>
      </c>
      <c r="E795" s="23">
        <f t="shared" si="560"/>
        <v>0</v>
      </c>
      <c r="F795" s="23">
        <f t="shared" si="561"/>
        <v>0</v>
      </c>
      <c r="G795" s="23">
        <f t="shared" si="561"/>
        <v>0</v>
      </c>
      <c r="H795" s="23">
        <f t="shared" si="561"/>
        <v>0</v>
      </c>
      <c r="I795" s="23">
        <f t="shared" si="561"/>
        <v>0</v>
      </c>
      <c r="J795" s="23">
        <f t="shared" si="561"/>
        <v>0</v>
      </c>
      <c r="K795" s="23">
        <f t="shared" si="561"/>
        <v>0</v>
      </c>
      <c r="L795" s="23">
        <f t="shared" si="561"/>
        <v>0</v>
      </c>
      <c r="M795" s="23">
        <f t="shared" si="561"/>
        <v>0</v>
      </c>
      <c r="N795" s="23">
        <f t="shared" si="561"/>
        <v>0</v>
      </c>
      <c r="O795" s="23">
        <f t="shared" si="561"/>
        <v>0</v>
      </c>
      <c r="P795" s="23">
        <f t="shared" si="561"/>
        <v>0</v>
      </c>
      <c r="Q795" s="23">
        <f t="shared" si="561"/>
        <v>0</v>
      </c>
      <c r="R795" s="23">
        <f t="shared" si="561"/>
        <v>0</v>
      </c>
      <c r="S795" s="23">
        <f t="shared" si="561"/>
        <v>0</v>
      </c>
      <c r="T795" s="23">
        <f t="shared" si="561"/>
        <v>0</v>
      </c>
      <c r="U795" s="23">
        <f t="shared" si="561"/>
        <v>0</v>
      </c>
      <c r="V795" s="23">
        <f t="shared" si="561"/>
        <v>0</v>
      </c>
    </row>
    <row r="796" spans="1:22">
      <c r="A796" s="18" t="str">
        <f t="shared" si="562"/>
        <v>LABOR_PROD</v>
      </c>
      <c r="B796" s="18" t="str">
        <f>$B$12</f>
        <v>TOTAL</v>
      </c>
      <c r="C796" s="22"/>
      <c r="D796" s="23">
        <f t="shared" si="559"/>
        <v>1</v>
      </c>
      <c r="E796" s="23">
        <f t="shared" si="560"/>
        <v>0.51769987713820287</v>
      </c>
      <c r="F796" s="23">
        <f t="shared" si="561"/>
        <v>2.5291304400404481E-2</v>
      </c>
      <c r="G796" s="23">
        <f t="shared" si="561"/>
        <v>8.3625033017310973E-2</v>
      </c>
      <c r="H796" s="23">
        <f t="shared" si="561"/>
        <v>2.2050601444908165E-3</v>
      </c>
      <c r="I796" s="23">
        <f t="shared" si="561"/>
        <v>2.6411103142149803E-4</v>
      </c>
      <c r="J796" s="23">
        <f t="shared" si="561"/>
        <v>6.6182026340091918E-2</v>
      </c>
      <c r="K796" s="23">
        <f t="shared" si="561"/>
        <v>1.2046949663747409E-2</v>
      </c>
      <c r="L796" s="23">
        <f t="shared" si="561"/>
        <v>4.8538776229409553E-3</v>
      </c>
      <c r="M796" s="23">
        <f t="shared" si="561"/>
        <v>1.3694992323933728E-4</v>
      </c>
      <c r="N796" s="23">
        <f t="shared" si="561"/>
        <v>2.2033360041332928E-3</v>
      </c>
      <c r="O796" s="23">
        <f t="shared" si="561"/>
        <v>3.6053228913716213E-2</v>
      </c>
      <c r="P796" s="23">
        <f t="shared" si="561"/>
        <v>0.19817728005257484</v>
      </c>
      <c r="Q796" s="23">
        <f t="shared" si="561"/>
        <v>2.9518337771175355E-2</v>
      </c>
      <c r="R796" s="23">
        <f t="shared" si="561"/>
        <v>1.9136857323626869E-2</v>
      </c>
      <c r="S796" s="23">
        <f t="shared" si="561"/>
        <v>3.788582964563711E-4</v>
      </c>
      <c r="T796" s="23">
        <f t="shared" si="561"/>
        <v>2.5168564038347544E-4</v>
      </c>
      <c r="U796" s="23">
        <f t="shared" si="561"/>
        <v>1.6489190897287494E-3</v>
      </c>
      <c r="V796" s="23">
        <f t="shared" si="561"/>
        <v>3.2630762635452084E-4</v>
      </c>
    </row>
    <row r="797" spans="1:22">
      <c r="C797" s="22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</row>
    <row r="798" spans="1:22">
      <c r="A798" s="38" t="s">
        <v>602</v>
      </c>
      <c r="B798" s="18" t="str">
        <f>$B$5</f>
        <v>PRODUCTION</v>
      </c>
      <c r="C798" s="22"/>
      <c r="D798" s="24">
        <f>+COSS!H949+COSS!H957+COSS!H965+COSS!H973+COSS!H1047</f>
        <v>61946.000000000007</v>
      </c>
      <c r="E798" s="24">
        <f>+COSS!I949+COSS!I957+COSS!I965+COSS!I973+COSS!I1047</f>
        <v>34392.821042283889</v>
      </c>
      <c r="F798" s="24">
        <f>+COSS!J949+COSS!J957+COSS!J965+COSS!J973+COSS!J1047</f>
        <v>1582.5813931529897</v>
      </c>
      <c r="G798" s="24">
        <f>+COSS!K949+COSS!K957+COSS!K965+COSS!K973+COSS!K1047</f>
        <v>5213.4775126746399</v>
      </c>
      <c r="H798" s="24">
        <f>+COSS!L949+COSS!L957+COSS!L965+COSS!L973+COSS!L1047</f>
        <v>130.26815948962783</v>
      </c>
      <c r="I798" s="24">
        <f>+COSS!M949+COSS!M957+COSS!M965+COSS!M973+COSS!M1047</f>
        <v>16.769386521943801</v>
      </c>
      <c r="J798" s="24">
        <f>+COSS!O949+COSS!O957+COSS!O965+COSS!O973+COSS!O1047</f>
        <v>3965.9628124495594</v>
      </c>
      <c r="K798" s="24">
        <f>+COSS!P949+COSS!P957+COSS!P965+COSS!P973+COSS!P1047</f>
        <v>717.84680484232638</v>
      </c>
      <c r="L798" s="24">
        <f>+COSS!Q949+COSS!Q957+COSS!Q965+COSS!Q973+COSS!Q1047</f>
        <v>277.65807600166403</v>
      </c>
      <c r="M798" s="24">
        <f>+COSS!R949+COSS!R957+COSS!R965+COSS!R973+COSS!R1047</f>
        <v>5.9826219836700227</v>
      </c>
      <c r="N798" s="24">
        <f>+COSS!T949+COSS!T957+COSS!T965+COSS!T973+COSS!T1047</f>
        <v>125.93379862896829</v>
      </c>
      <c r="O798" s="24">
        <f>+COSS!U949+COSS!U957+COSS!U965+COSS!U973+COSS!U1047</f>
        <v>2005.0849958286144</v>
      </c>
      <c r="P798" s="24">
        <f>+COSS!V949+COSS!V957+COSS!V965+COSS!V973+COSS!V1047</f>
        <v>10873.984551435608</v>
      </c>
      <c r="Q798" s="24">
        <f>+COSS!W949+COSS!W957+COSS!W965+COSS!W973+COSS!W1047</f>
        <v>1430.7190394109136</v>
      </c>
      <c r="R798" s="24">
        <f>+COSS!Y949+COSS!Y957+COSS!Y965+COSS!Y973+COSS!Y1047</f>
        <v>1168.8845249271253</v>
      </c>
      <c r="S798" s="24">
        <f>+COSS!Z949+COSS!Z957+COSS!Z965+COSS!Z973+COSS!Z1047</f>
        <v>24.297231811266862</v>
      </c>
      <c r="T798" s="24">
        <f>+COSS!AB949+COSS!AB957+COSS!AB965+COSS!AB973+COSS!AB1047</f>
        <v>13.728048557211844</v>
      </c>
      <c r="U798" s="24">
        <f>+COSS!AC949+COSS!AC957+COSS!AC965+COSS!AC973+COSS!AC1047</f>
        <v>0</v>
      </c>
      <c r="V798" s="24">
        <f>+COSS!AD949+COSS!AD957+COSS!AD965+COSS!AD973+COSS!AD1047</f>
        <v>0</v>
      </c>
    </row>
    <row r="799" spans="1:22">
      <c r="B799" s="18" t="str">
        <f>$B$6</f>
        <v>BULKTRAN</v>
      </c>
      <c r="C799" s="22"/>
      <c r="D799" s="24">
        <f>+COSS!H950+COSS!H958+COSS!H966+COSS!H974+COSS!H1048</f>
        <v>-41457.966899999992</v>
      </c>
      <c r="E799" s="24">
        <f>+COSS!I950+COSS!I958+COSS!I966+COSS!I974+COSS!I1048</f>
        <v>-20421.489313865182</v>
      </c>
      <c r="F799" s="24">
        <f>+COSS!J950+COSS!J958+COSS!J966+COSS!J974+COSS!J1048</f>
        <v>-1009.5071873396727</v>
      </c>
      <c r="G799" s="24">
        <f>+COSS!K950+COSS!K958+COSS!K966+COSS!K974+COSS!K1048</f>
        <v>-3697.7669715755756</v>
      </c>
      <c r="H799" s="24">
        <f>+COSS!L950+COSS!L958+COSS!L966+COSS!L974+COSS!L1048</f>
        <v>-116.39257572170483</v>
      </c>
      <c r="I799" s="24">
        <f>+COSS!M950+COSS!M958+COSS!M966+COSS!M974+COSS!M1048</f>
        <v>-10.914923314447059</v>
      </c>
      <c r="J799" s="24">
        <f>+COSS!O950+COSS!O958+COSS!O966+COSS!O974+COSS!O1048</f>
        <v>-2810.8781258489066</v>
      </c>
      <c r="K799" s="24">
        <f>+COSS!P950+COSS!P958+COSS!P966+COSS!P974+COSS!P1048</f>
        <v>-523.74848682325171</v>
      </c>
      <c r="L799" s="24">
        <f>+COSS!Q950+COSS!Q958+COSS!Q966+COSS!Q974+COSS!Q1048</f>
        <v>-236.67218899835137</v>
      </c>
      <c r="M799" s="24">
        <f>+COSS!R950+COSS!R958+COSS!R966+COSS!R974+COSS!R1048</f>
        <v>-10.642883784958856</v>
      </c>
      <c r="N799" s="24">
        <f>+COSS!T950+COSS!T958+COSS!T966+COSS!T974+COSS!T1048</f>
        <v>-98.191172547019562</v>
      </c>
      <c r="O799" s="24">
        <f>+COSS!U950+COSS!U958+COSS!U966+COSS!U974+COSS!U1048</f>
        <v>-1606.8818087390359</v>
      </c>
      <c r="P799" s="24">
        <f>+COSS!V950+COSS!V958+COSS!V966+COSS!V974+COSS!V1048</f>
        <v>-8492.4155100645403</v>
      </c>
      <c r="Q799" s="24">
        <f>+COSS!W950+COSS!W958+COSS!W966+COSS!W974+COSS!W1048</f>
        <v>-1533.5894855816064</v>
      </c>
      <c r="R799" s="24">
        <f>+COSS!Y950+COSS!Y958+COSS!Y966+COSS!Y974+COSS!Y1048</f>
        <v>-863.2162121453282</v>
      </c>
      <c r="S799" s="24">
        <f>+COSS!Z950+COSS!Z958+COSS!Z966+COSS!Z974+COSS!Z1048</f>
        <v>-14.458541592804327</v>
      </c>
      <c r="T799" s="24">
        <f>+COSS!AB950+COSS!AB958+COSS!AB966+COSS!AB974+COSS!AB1048</f>
        <v>-11.201512057603122</v>
      </c>
      <c r="U799" s="24">
        <f>+COSS!AC950+COSS!AC958+COSS!AC966+COSS!AC974+COSS!AC1048</f>
        <v>0</v>
      </c>
      <c r="V799" s="24">
        <f>+COSS!AD950+COSS!AD958+COSS!AD966+COSS!AD974+COSS!AD1048</f>
        <v>0</v>
      </c>
    </row>
    <row r="800" spans="1:22">
      <c r="B800" s="18" t="str">
        <f>$B$7</f>
        <v>SUBTRAN</v>
      </c>
      <c r="C800" s="22"/>
      <c r="D800" s="24">
        <f>+COSS!H951+COSS!H959+COSS!H967+COSS!H975+COSS!H1049</f>
        <v>-9119.0330999999987</v>
      </c>
      <c r="E800" s="24">
        <f>+COSS!I951+COSS!I959+COSS!I967+COSS!I975+COSS!I1049</f>
        <v>-4439.7602306410427</v>
      </c>
      <c r="F800" s="24">
        <f>+COSS!J951+COSS!J959+COSS!J967+COSS!J975+COSS!J1049</f>
        <v>-214.26863662665815</v>
      </c>
      <c r="G800" s="24">
        <f>+COSS!K951+COSS!K959+COSS!K967+COSS!K975+COSS!K1049</f>
        <v>-779.49882330068465</v>
      </c>
      <c r="H800" s="24">
        <f>+COSS!L951+COSS!L959+COSS!L967+COSS!L975+COSS!L1049</f>
        <v>-24.077985238456396</v>
      </c>
      <c r="I800" s="24">
        <f>+COSS!M951+COSS!M959+COSS!M967+COSS!M975+COSS!M1049</f>
        <v>-2.9987857209239732</v>
      </c>
      <c r="J800" s="24">
        <f>+COSS!O951+COSS!O959+COSS!O967+COSS!O975+COSS!O1049</f>
        <v>-588.92354442611293</v>
      </c>
      <c r="K800" s="24">
        <f>+COSS!P951+COSS!P959+COSS!P967+COSS!P975+COSS!P1049</f>
        <v>-109.48020001436613</v>
      </c>
      <c r="L800" s="24">
        <f>+COSS!Q951+COSS!Q959+COSS!Q967+COSS!Q975+COSS!Q1049</f>
        <v>-65.142023507362495</v>
      </c>
      <c r="M800" s="24">
        <f>+COSS!R951+COSS!R959+COSS!R967+COSS!R975+COSS!R1049</f>
        <v>0</v>
      </c>
      <c r="N800" s="24">
        <f>+COSS!T951+COSS!T959+COSS!T967+COSS!T975+COSS!T1049</f>
        <v>-20.564198958403971</v>
      </c>
      <c r="O800" s="24">
        <f>+COSS!U951+COSS!U959+COSS!U967+COSS!U975+COSS!U1049</f>
        <v>-336.64767796866812</v>
      </c>
      <c r="P800" s="24">
        <f>+COSS!V951+COSS!V959+COSS!V967+COSS!V975+COSS!V1049</f>
        <v>-2345.3176909948556</v>
      </c>
      <c r="Q800" s="24">
        <f>+COSS!W951+COSS!W959+COSS!W967+COSS!W975+COSS!W1049</f>
        <v>0</v>
      </c>
      <c r="R800" s="24">
        <f>+COSS!Y951+COSS!Y959+COSS!Y967+COSS!Y975+COSS!Y1049</f>
        <v>-177.24873285393377</v>
      </c>
      <c r="S800" s="24">
        <f>+COSS!Z951+COSS!Z959+COSS!Z967+COSS!Z975+COSS!Z1049</f>
        <v>-2.954741192176499</v>
      </c>
      <c r="T800" s="24">
        <f>+COSS!AB951+COSS!AB959+COSS!AB967+COSS!AB975+COSS!AB1049</f>
        <v>-2.3669154145938771</v>
      </c>
      <c r="U800" s="24">
        <f>+COSS!AC951+COSS!AC959+COSS!AC967+COSS!AC975+COSS!AC1049</f>
        <v>-8.0480184056476585</v>
      </c>
      <c r="V800" s="24">
        <f>+COSS!AD951+COSS!AD959+COSS!AD967+COSS!AD975+COSS!AD1049</f>
        <v>-1.734894736114075</v>
      </c>
    </row>
    <row r="801" spans="1:22">
      <c r="B801" s="18" t="str">
        <f>$B$8</f>
        <v>DISTPRI</v>
      </c>
      <c r="C801" s="22"/>
      <c r="D801" s="24">
        <f>+COSS!H952+COSS!H960+COSS!H968+COSS!H976+COSS!H1050</f>
        <v>4135312.254381943</v>
      </c>
      <c r="E801" s="24">
        <f>+COSS!I952+COSS!I960+COSS!I968+COSS!I976+COSS!I1050</f>
        <v>2763805.5528519484</v>
      </c>
      <c r="F801" s="24">
        <f>+COSS!J952+COSS!J960+COSS!J968+COSS!J976+COSS!J1050</f>
        <v>130278.57874495408</v>
      </c>
      <c r="G801" s="24">
        <f>+COSS!K952+COSS!K960+COSS!K968+COSS!K976+COSS!K1050</f>
        <v>473049.5150572228</v>
      </c>
      <c r="H801" s="24">
        <f>+COSS!L952+COSS!L960+COSS!L968+COSS!L976+COSS!L1050</f>
        <v>14619.691496985706</v>
      </c>
      <c r="I801" s="24">
        <f>+COSS!M952+COSS!M960+COSS!M968+COSS!M976+COSS!M1050</f>
        <v>0</v>
      </c>
      <c r="J801" s="24">
        <f>+COSS!O952+COSS!O960+COSS!O968+COSS!O976+COSS!O1050</f>
        <v>354704.45430737786</v>
      </c>
      <c r="K801" s="24">
        <f>+COSS!P952+COSS!P960+COSS!P968+COSS!P976+COSS!P1050</f>
        <v>66063.72848423681</v>
      </c>
      <c r="L801" s="24">
        <f>+COSS!Q952+COSS!Q960+COSS!Q968+COSS!Q976+COSS!Q1050</f>
        <v>0</v>
      </c>
      <c r="M801" s="24">
        <f>+COSS!R952+COSS!R960+COSS!R968+COSS!R976+COSS!R1050</f>
        <v>0</v>
      </c>
      <c r="N801" s="24">
        <f>+COSS!T952+COSS!T960+COSS!T968+COSS!T976+COSS!T1050</f>
        <v>12644.995208318984</v>
      </c>
      <c r="O801" s="24">
        <f>+COSS!U952+COSS!U960+COSS!U968+COSS!U976+COSS!U1050</f>
        <v>203935.15903207005</v>
      </c>
      <c r="P801" s="24">
        <f>+COSS!V952+COSS!V960+COSS!V968+COSS!V976+COSS!V1050</f>
        <v>0</v>
      </c>
      <c r="Q801" s="24">
        <f>+COSS!W952+COSS!W960+COSS!W968+COSS!W976+COSS!W1050</f>
        <v>0</v>
      </c>
      <c r="R801" s="24">
        <f>+COSS!Y952+COSS!Y960+COSS!Y968+COSS!Y976+COSS!Y1050</f>
        <v>106959.69363502719</v>
      </c>
      <c r="S801" s="24">
        <f>+COSS!Z952+COSS!Z960+COSS!Z968+COSS!Z976+COSS!Z1050</f>
        <v>1784.5063849125145</v>
      </c>
      <c r="T801" s="24">
        <f>+COSS!AB952+COSS!AB960+COSS!AB968+COSS!AB976+COSS!AB1050</f>
        <v>1445.7491797628279</v>
      </c>
      <c r="U801" s="24">
        <f>+COSS!AC952+COSS!AC960+COSS!AC968+COSS!AC976+COSS!AC1050</f>
        <v>4952.9358325502817</v>
      </c>
      <c r="V801" s="24">
        <f>+COSS!AD952+COSS!AD960+COSS!AD968+COSS!AD976+COSS!AD1050</f>
        <v>1067.6941665755005</v>
      </c>
    </row>
    <row r="802" spans="1:22">
      <c r="B802" s="18" t="str">
        <f>$B$9</f>
        <v>DISTSEC</v>
      </c>
      <c r="C802" s="22"/>
      <c r="D802" s="24">
        <f>+COSS!H953+COSS!H961+COSS!H969+COSS!H977+COSS!H1051</f>
        <v>3026251.8094447735</v>
      </c>
      <c r="E802" s="24">
        <f>+COSS!I953+COSS!I961+COSS!I969+COSS!I977+COSS!I1051</f>
        <v>2262732.8708404754</v>
      </c>
      <c r="F802" s="24">
        <f>+COSS!J953+COSS!J961+COSS!J969+COSS!J977+COSS!J1051</f>
        <v>109087.0728573868</v>
      </c>
      <c r="G802" s="24">
        <f>+COSS!K953+COSS!K961+COSS!K969+COSS!K977+COSS!K1051</f>
        <v>329161.1594769131</v>
      </c>
      <c r="H802" s="24">
        <f>+COSS!L953+COSS!L961+COSS!L969+COSS!L977+COSS!L1051</f>
        <v>0</v>
      </c>
      <c r="I802" s="24">
        <f>+COSS!M953+COSS!M961+COSS!M969+COSS!M977+COSS!M1051</f>
        <v>0</v>
      </c>
      <c r="J802" s="24">
        <f>+COSS!O953+COSS!O961+COSS!O969+COSS!O977+COSS!O1051</f>
        <v>209742.77199227415</v>
      </c>
      <c r="K802" s="24">
        <f>+COSS!P953+COSS!P961+COSS!P969+COSS!P977+COSS!P1051</f>
        <v>0</v>
      </c>
      <c r="L802" s="24">
        <f>+COSS!Q953+COSS!Q961+COSS!Q969+COSS!Q977+COSS!Q1051</f>
        <v>0</v>
      </c>
      <c r="M802" s="24">
        <f>+COSS!R953+COSS!R961+COSS!R969+COSS!R977+COSS!R1051</f>
        <v>0</v>
      </c>
      <c r="N802" s="24">
        <f>+COSS!T953+COSS!T961+COSS!T969+COSS!T977+COSS!T1051</f>
        <v>5671.0045423549509</v>
      </c>
      <c r="O802" s="24">
        <f>+COSS!U953+COSS!U961+COSS!U969+COSS!U977+COSS!U1051</f>
        <v>0</v>
      </c>
      <c r="P802" s="24">
        <f>+COSS!V953+COSS!V961+COSS!V969+COSS!V977+COSS!V1051</f>
        <v>0</v>
      </c>
      <c r="Q802" s="24">
        <f>+COSS!W953+COSS!W961+COSS!W969+COSS!W977+COSS!W1051</f>
        <v>0</v>
      </c>
      <c r="R802" s="24">
        <f>+COSS!Y953+COSS!Y961+COSS!Y969+COSS!Y977+COSS!Y1051</f>
        <v>77362.382473802587</v>
      </c>
      <c r="S802" s="24">
        <f>+COSS!Z953+COSS!Z961+COSS!Z969+COSS!Z977+COSS!Z1051</f>
        <v>0</v>
      </c>
      <c r="T802" s="24">
        <f>+COSS!AB953+COSS!AB961+COSS!AB969+COSS!AB977+COSS!AB1051</f>
        <v>802.79193158563726</v>
      </c>
      <c r="U802" s="24">
        <f>+COSS!AC953+COSS!AC961+COSS!AC969+COSS!AC977+COSS!AC1051</f>
        <v>27257.873738607715</v>
      </c>
      <c r="V802" s="24">
        <f>+COSS!AD953+COSS!AD961+COSS!AD969+COSS!AD977+COSS!AD1051</f>
        <v>4433.8815913729813</v>
      </c>
    </row>
    <row r="803" spans="1:22">
      <c r="B803" s="18" t="str">
        <f>$B$10</f>
        <v>ENERGY</v>
      </c>
      <c r="C803" s="22"/>
      <c r="D803" s="24">
        <f>+COSS!H954+COSS!H962+COSS!H970+COSS!H978+COSS!H1052</f>
        <v>0</v>
      </c>
      <c r="E803" s="24">
        <f>+COSS!I954+COSS!I962+COSS!I970+COSS!I978+COSS!I1052</f>
        <v>0</v>
      </c>
      <c r="F803" s="24">
        <f>+COSS!J954+COSS!J962+COSS!J970+COSS!J978+COSS!J1052</f>
        <v>0</v>
      </c>
      <c r="G803" s="24">
        <f>+COSS!K954+COSS!K962+COSS!K970+COSS!K978+COSS!K1052</f>
        <v>0</v>
      </c>
      <c r="H803" s="24">
        <f>+COSS!L954+COSS!L962+COSS!L970+COSS!L978+COSS!L1052</f>
        <v>0</v>
      </c>
      <c r="I803" s="24">
        <f>+COSS!M954+COSS!M962+COSS!M970+COSS!M978+COSS!M1052</f>
        <v>0</v>
      </c>
      <c r="J803" s="24">
        <f>+COSS!O954+COSS!O962+COSS!O970+COSS!O978+COSS!O1052</f>
        <v>0</v>
      </c>
      <c r="K803" s="24">
        <f>+COSS!P954+COSS!P962+COSS!P970+COSS!P978+COSS!P1052</f>
        <v>0</v>
      </c>
      <c r="L803" s="24">
        <f>+COSS!Q954+COSS!Q962+COSS!Q970+COSS!Q978+COSS!Q1052</f>
        <v>0</v>
      </c>
      <c r="M803" s="24">
        <f>+COSS!R954+COSS!R962+COSS!R970+COSS!R978+COSS!R1052</f>
        <v>0</v>
      </c>
      <c r="N803" s="24">
        <f>+COSS!T954+COSS!T962+COSS!T970+COSS!T978+COSS!T1052</f>
        <v>0</v>
      </c>
      <c r="O803" s="24">
        <f>+COSS!U954+COSS!U962+COSS!U970+COSS!U978+COSS!U1052</f>
        <v>0</v>
      </c>
      <c r="P803" s="24">
        <f>+COSS!V954+COSS!V962+COSS!V970+COSS!V978+COSS!V1052</f>
        <v>0</v>
      </c>
      <c r="Q803" s="24">
        <f>+COSS!W954+COSS!W962+COSS!W970+COSS!W978+COSS!W1052</f>
        <v>0</v>
      </c>
      <c r="R803" s="24">
        <f>+COSS!Y954+COSS!Y962+COSS!Y970+COSS!Y978+COSS!Y1052</f>
        <v>0</v>
      </c>
      <c r="S803" s="24">
        <f>+COSS!Z954+COSS!Z962+COSS!Z970+COSS!Z978+COSS!Z1052</f>
        <v>0</v>
      </c>
      <c r="T803" s="24">
        <f>+COSS!AB954+COSS!AB962+COSS!AB970+COSS!AB978+COSS!AB1052</f>
        <v>0</v>
      </c>
      <c r="U803" s="24">
        <f>+COSS!AC954+COSS!AC962+COSS!AC970+COSS!AC978+COSS!AC1052</f>
        <v>0</v>
      </c>
      <c r="V803" s="24">
        <f>+COSS!AD954+COSS!AD962+COSS!AD970+COSS!AD978+COSS!AD1052</f>
        <v>0</v>
      </c>
    </row>
    <row r="804" spans="1:22">
      <c r="B804" s="18" t="str">
        <f>$B$11</f>
        <v>CUSTOMER</v>
      </c>
      <c r="C804" s="22"/>
      <c r="D804" s="24">
        <f>+COSS!H955+COSS!H963+COSS!H971+COSS!H979+COSS!H1053</f>
        <v>131516.93617328277</v>
      </c>
      <c r="E804" s="24">
        <f>+COSS!I955+COSS!I963+COSS!I971+COSS!I979+COSS!I1053</f>
        <v>59860.896722431607</v>
      </c>
      <c r="F804" s="24">
        <f>+COSS!J955+COSS!J963+COSS!J971+COSS!J979+COSS!J1053</f>
        <v>16114.20012655674</v>
      </c>
      <c r="G804" s="24">
        <f>+COSS!K955+COSS!K963+COSS!K971+COSS!K979+COSS!K1053</f>
        <v>4571.0464895721288</v>
      </c>
      <c r="H804" s="24">
        <f>+COSS!L955+COSS!L963+COSS!L971+COSS!L979+COSS!L1053</f>
        <v>1511.9447267007406</v>
      </c>
      <c r="I804" s="24">
        <f>+COSS!M955+COSS!M963+COSS!M971+COSS!M979+COSS!M1053</f>
        <v>245.58833786989848</v>
      </c>
      <c r="J804" s="24">
        <f>+COSS!O955+COSS!O963+COSS!O971+COSS!O979+COSS!O1053</f>
        <v>1319.9487521046292</v>
      </c>
      <c r="K804" s="24">
        <f>+COSS!P955+COSS!P963+COSS!P971+COSS!P979+COSS!P1053</f>
        <v>392.56945419768653</v>
      </c>
      <c r="L804" s="24">
        <f>+COSS!Q955+COSS!Q963+COSS!Q971+COSS!Q979+COSS!Q1053</f>
        <v>855.66602575057971</v>
      </c>
      <c r="M804" s="24">
        <f>+COSS!R955+COSS!R963+COSS!R971+COSS!R979+COSS!R1053</f>
        <v>150.3865305238553</v>
      </c>
      <c r="N804" s="24">
        <f>+COSS!T955+COSS!T963+COSS!T971+COSS!T979+COSS!T1053</f>
        <v>9.0816081094975321</v>
      </c>
      <c r="O804" s="24">
        <f>+COSS!U955+COSS!U963+COSS!U971+COSS!U979+COSS!U1053</f>
        <v>232.88021603695023</v>
      </c>
      <c r="P804" s="24">
        <f>+COSS!V955+COSS!V963+COSS!V971+COSS!V979+COSS!V1053</f>
        <v>1258.331520569189</v>
      </c>
      <c r="Q804" s="24">
        <f>+COSS!W955+COSS!W963+COSS!W971+COSS!W979+COSS!W1053</f>
        <v>225.58025810104172</v>
      </c>
      <c r="R804" s="24">
        <f>+COSS!Y955+COSS!Y963+COSS!Y971+COSS!Y979+COSS!Y1053</f>
        <v>365.53172135809371</v>
      </c>
      <c r="S804" s="24">
        <f>+COSS!Z955+COSS!Z963+COSS!Z971+COSS!Z979+COSS!Z1053</f>
        <v>6.6536412041542183</v>
      </c>
      <c r="T804" s="24">
        <f>+COSS!AB955+COSS!AB963+COSS!AB971+COSS!AB979+COSS!AB1053</f>
        <v>6.7453598564147992</v>
      </c>
      <c r="U804" s="24">
        <f>+COSS!AC955+COSS!AC963+COSS!AC971+COSS!AC979+COSS!AC1053</f>
        <v>39619.118500854638</v>
      </c>
      <c r="V804" s="24">
        <f>+COSS!AD955+COSS!AD963+COSS!AD971+COSS!AD979+COSS!AD1053</f>
        <v>4770.7661814849243</v>
      </c>
    </row>
    <row r="805" spans="1:22">
      <c r="B805" s="18" t="str">
        <f>$B$12</f>
        <v>TOTAL</v>
      </c>
      <c r="C805" s="22"/>
      <c r="D805" s="24">
        <f>+COSS!H956+COSS!H964+COSS!H972+COSS!H980+COSS!H1054</f>
        <v>7304449.9999999981</v>
      </c>
      <c r="E805" s="24">
        <f>+COSS!I956+COSS!I964+COSS!I972+COSS!I980+COSS!I1054</f>
        <v>5095930.8919126336</v>
      </c>
      <c r="F805" s="24">
        <f>+COSS!J956+COSS!J964+COSS!J972+COSS!J980+COSS!J1054</f>
        <v>255838.65729808429</v>
      </c>
      <c r="G805" s="24">
        <f>+COSS!K956+COSS!K964+COSS!K972+COSS!K980+COSS!K1054</f>
        <v>807517.93274150637</v>
      </c>
      <c r="H805" s="24">
        <f>+COSS!L956+COSS!L964+COSS!L972+COSS!L980+COSS!L1054</f>
        <v>16121.433822215915</v>
      </c>
      <c r="I805" s="24">
        <f>+COSS!M956+COSS!M964+COSS!M972+COSS!M980+COSS!M1054</f>
        <v>248.44401535647125</v>
      </c>
      <c r="J805" s="24">
        <f>+COSS!O956+COSS!O964+COSS!O972+COSS!O980+COSS!O1054</f>
        <v>566333.33619393117</v>
      </c>
      <c r="K805" s="24">
        <f>+COSS!P956+COSS!P964+COSS!P972+COSS!P980+COSS!P1054</f>
        <v>66540.916056439208</v>
      </c>
      <c r="L805" s="24">
        <f>+COSS!Q956+COSS!Q964+COSS!Q972+COSS!Q980+COSS!Q1054</f>
        <v>831.50988924652984</v>
      </c>
      <c r="M805" s="24">
        <f>+COSS!R956+COSS!R964+COSS!R972+COSS!R980+COSS!R1054</f>
        <v>145.72626872256646</v>
      </c>
      <c r="N805" s="24">
        <f>+COSS!T956+COSS!T964+COSS!T972+COSS!T980+COSS!T1054</f>
        <v>18332.259785906979</v>
      </c>
      <c r="O805" s="24">
        <f>+COSS!U956+COSS!U964+COSS!U972+COSS!U980+COSS!U1054</f>
        <v>204229.59475722793</v>
      </c>
      <c r="P805" s="24">
        <f>+COSS!V956+COSS!V964+COSS!V972+COSS!V980+COSS!V1054</f>
        <v>1294.5828709454001</v>
      </c>
      <c r="Q805" s="24">
        <f>+COSS!W956+COSS!W964+COSS!W972+COSS!W980+COSS!W1054</f>
        <v>122.70981193034899</v>
      </c>
      <c r="R805" s="24">
        <f>+COSS!Y956+COSS!Y964+COSS!Y972+COSS!Y980+COSS!Y1054</f>
        <v>184816.02741011573</v>
      </c>
      <c r="S805" s="24">
        <f>+COSS!Z956+COSS!Z964+COSS!Z972+COSS!Z980+COSS!Z1054</f>
        <v>1798.0439751429547</v>
      </c>
      <c r="T805" s="24">
        <f>+COSS!AB956+COSS!AB964+COSS!AB972+COSS!AB980+COSS!AB1054</f>
        <v>2255.4460922898948</v>
      </c>
      <c r="U805" s="24">
        <f>+COSS!AC956+COSS!AC964+COSS!AC972+COSS!AC980+COSS!AC1054</f>
        <v>71821.88005360699</v>
      </c>
      <c r="V805" s="24">
        <f>+COSS!AD956+COSS!AD964+COSS!AD972+COSS!AD980+COSS!AD1054</f>
        <v>10270.607044697292</v>
      </c>
    </row>
    <row r="806" spans="1:22">
      <c r="A806" s="131" t="s">
        <v>603</v>
      </c>
      <c r="B806" s="18" t="str">
        <f>$B$5</f>
        <v>PRODUCTION</v>
      </c>
      <c r="C806" s="22"/>
      <c r="D806" s="23">
        <f>+D798/$D$805</f>
        <v>8.480583753739163E-3</v>
      </c>
      <c r="E806" s="23">
        <f>+E798/$D$805</f>
        <v>4.7084751134286494E-3</v>
      </c>
      <c r="F806" s="23">
        <f t="shared" ref="E806:V813" si="564">+F798/$D$805</f>
        <v>2.166598981652267E-4</v>
      </c>
      <c r="G806" s="23">
        <f t="shared" si="564"/>
        <v>7.1373991370666395E-4</v>
      </c>
      <c r="H806" s="23">
        <f t="shared" si="564"/>
        <v>1.7834081893863038E-5</v>
      </c>
      <c r="I806" s="23">
        <f t="shared" si="564"/>
        <v>2.2957767555317382E-6</v>
      </c>
      <c r="J806" s="23">
        <f t="shared" si="564"/>
        <v>5.4295159970286068E-4</v>
      </c>
      <c r="K806" s="23">
        <f t="shared" si="564"/>
        <v>9.8275271217179469E-5</v>
      </c>
      <c r="L806" s="23">
        <f t="shared" si="564"/>
        <v>3.8012181067933123E-5</v>
      </c>
      <c r="M806" s="23">
        <f t="shared" si="564"/>
        <v>8.1903798145925072E-7</v>
      </c>
      <c r="N806" s="23">
        <f t="shared" si="564"/>
        <v>1.7240695552569779E-5</v>
      </c>
      <c r="O806" s="23">
        <f t="shared" si="564"/>
        <v>2.7450184419478739E-4</v>
      </c>
      <c r="P806" s="23">
        <f t="shared" si="564"/>
        <v>1.4886794421805352E-3</v>
      </c>
      <c r="Q806" s="23">
        <f t="shared" si="564"/>
        <v>1.958695096018063E-4</v>
      </c>
      <c r="R806" s="23">
        <f t="shared" si="564"/>
        <v>1.600236191536838E-4</v>
      </c>
      <c r="S806" s="23">
        <f t="shared" si="564"/>
        <v>3.3263602066229308E-6</v>
      </c>
      <c r="T806" s="23">
        <f t="shared" si="564"/>
        <v>1.8794089297909969E-6</v>
      </c>
      <c r="U806" s="23">
        <f t="shared" si="564"/>
        <v>0</v>
      </c>
      <c r="V806" s="23">
        <f t="shared" si="564"/>
        <v>0</v>
      </c>
    </row>
    <row r="807" spans="1:22">
      <c r="A807" s="18" t="str">
        <f t="shared" ref="A807:A813" si="565">A806</f>
        <v>REV_RENT</v>
      </c>
      <c r="B807" s="18" t="str">
        <f>$B$6</f>
        <v>BULKTRAN</v>
      </c>
      <c r="C807" s="22"/>
      <c r="D807" s="23">
        <f t="shared" ref="D807:D813" si="566">+D799/$D$805</f>
        <v>-5.6757136950762897E-3</v>
      </c>
      <c r="E807" s="23">
        <f t="shared" ref="E807:S807" si="567">+E799/$D$805</f>
        <v>-2.795760024897862E-3</v>
      </c>
      <c r="F807" s="23">
        <f t="shared" si="567"/>
        <v>-1.3820440790746367E-4</v>
      </c>
      <c r="G807" s="23">
        <f t="shared" si="567"/>
        <v>-5.0623482556189396E-4</v>
      </c>
      <c r="H807" s="23">
        <f t="shared" si="567"/>
        <v>-1.5934474973708473E-5</v>
      </c>
      <c r="I807" s="23">
        <f t="shared" si="567"/>
        <v>-1.4942840753851503E-6</v>
      </c>
      <c r="J807" s="23">
        <f t="shared" si="567"/>
        <v>-3.8481721770275754E-4</v>
      </c>
      <c r="K807" s="23">
        <f t="shared" si="567"/>
        <v>-7.1702658902895067E-5</v>
      </c>
      <c r="L807" s="23">
        <f t="shared" si="567"/>
        <v>-3.2401096454675088E-5</v>
      </c>
      <c r="M807" s="23">
        <f t="shared" si="567"/>
        <v>-1.4570410893303205E-6</v>
      </c>
      <c r="N807" s="23">
        <f t="shared" si="567"/>
        <v>-1.3442651061615808E-5</v>
      </c>
      <c r="O807" s="23">
        <f t="shared" si="567"/>
        <v>-2.199866942396808E-4</v>
      </c>
      <c r="P807" s="23">
        <f t="shared" si="567"/>
        <v>-1.1626358603405516E-3</v>
      </c>
      <c r="Q807" s="23">
        <f t="shared" si="567"/>
        <v>-2.0995276654390226E-4</v>
      </c>
      <c r="R807" s="23">
        <f t="shared" si="567"/>
        <v>-1.1817675692835578E-4</v>
      </c>
      <c r="S807" s="23">
        <f t="shared" si="567"/>
        <v>-1.9794155060003602E-6</v>
      </c>
      <c r="T807" s="23">
        <f t="shared" si="564"/>
        <v>-1.5335188902111896E-6</v>
      </c>
      <c r="U807" s="23">
        <f t="shared" si="564"/>
        <v>0</v>
      </c>
      <c r="V807" s="23">
        <f t="shared" si="564"/>
        <v>0</v>
      </c>
    </row>
    <row r="808" spans="1:22">
      <c r="A808" s="18" t="str">
        <f t="shared" si="565"/>
        <v>REV_RENT</v>
      </c>
      <c r="B808" s="18" t="str">
        <f>$B$7</f>
        <v>SUBTRAN</v>
      </c>
      <c r="C808" s="22"/>
      <c r="D808" s="23">
        <f t="shared" si="566"/>
        <v>-1.2484215923170123E-3</v>
      </c>
      <c r="E808" s="23">
        <f>+E800/$D$805</f>
        <v>-6.0781581510463401E-4</v>
      </c>
      <c r="F808" s="23">
        <f t="shared" si="564"/>
        <v>-2.9333986354435749E-5</v>
      </c>
      <c r="G808" s="23">
        <f t="shared" si="564"/>
        <v>-1.0671560806093339E-4</v>
      </c>
      <c r="H808" s="23">
        <f t="shared" si="564"/>
        <v>-3.2963447266332718E-6</v>
      </c>
      <c r="I808" s="23">
        <f t="shared" si="564"/>
        <v>-4.105423024216709E-7</v>
      </c>
      <c r="J808" s="23">
        <f t="shared" si="564"/>
        <v>-8.0625309835252908E-5</v>
      </c>
      <c r="K808" s="23">
        <f t="shared" si="564"/>
        <v>-1.4988151060568032E-5</v>
      </c>
      <c r="L808" s="23">
        <f t="shared" si="564"/>
        <v>-8.9181284706394747E-6</v>
      </c>
      <c r="M808" s="23">
        <f t="shared" si="564"/>
        <v>0</v>
      </c>
      <c r="N808" s="23">
        <f t="shared" si="564"/>
        <v>-2.8152973815145527E-6</v>
      </c>
      <c r="O808" s="23">
        <f t="shared" si="564"/>
        <v>-4.608802551440125E-5</v>
      </c>
      <c r="P808" s="23">
        <f t="shared" si="564"/>
        <v>-3.2108066876970287E-4</v>
      </c>
      <c r="Q808" s="23">
        <f t="shared" si="564"/>
        <v>0</v>
      </c>
      <c r="R808" s="23">
        <f t="shared" si="564"/>
        <v>-2.4265856136181892E-5</v>
      </c>
      <c r="S808" s="23">
        <f t="shared" si="564"/>
        <v>-4.0451248104600618E-7</v>
      </c>
      <c r="T808" s="23">
        <f t="shared" si="564"/>
        <v>-3.2403745861685378E-7</v>
      </c>
      <c r="U808" s="23">
        <f t="shared" si="564"/>
        <v>-1.1017966315941188E-6</v>
      </c>
      <c r="V808" s="23">
        <f t="shared" si="564"/>
        <v>-2.3751202843664828E-7</v>
      </c>
    </row>
    <row r="809" spans="1:22">
      <c r="A809" s="18" t="str">
        <f t="shared" si="565"/>
        <v>REV_RENT</v>
      </c>
      <c r="B809" s="18" t="str">
        <f>$B$8</f>
        <v>DISTPRI</v>
      </c>
      <c r="C809" s="22"/>
      <c r="D809" s="23">
        <f t="shared" si="566"/>
        <v>0.56613602042343281</v>
      </c>
      <c r="E809" s="23">
        <f t="shared" si="564"/>
        <v>0.3783728484488153</v>
      </c>
      <c r="F809" s="23">
        <f t="shared" si="564"/>
        <v>1.7835508319579724E-2</v>
      </c>
      <c r="G809" s="23">
        <f t="shared" si="564"/>
        <v>6.4761825333491632E-2</v>
      </c>
      <c r="H809" s="23">
        <f t="shared" si="564"/>
        <v>2.0014773866595991E-3</v>
      </c>
      <c r="I809" s="23">
        <f t="shared" si="564"/>
        <v>0</v>
      </c>
      <c r="J809" s="23">
        <f t="shared" si="564"/>
        <v>4.8560049600911495E-2</v>
      </c>
      <c r="K809" s="23">
        <f t="shared" si="564"/>
        <v>9.0443125059705837E-3</v>
      </c>
      <c r="L809" s="23">
        <f t="shared" si="564"/>
        <v>0</v>
      </c>
      <c r="M809" s="23">
        <f t="shared" si="564"/>
        <v>0</v>
      </c>
      <c r="N809" s="23">
        <f t="shared" si="564"/>
        <v>1.7311358429887244E-3</v>
      </c>
      <c r="O809" s="23">
        <f t="shared" si="564"/>
        <v>2.791930385341403E-2</v>
      </c>
      <c r="P809" s="23">
        <f t="shared" si="564"/>
        <v>0</v>
      </c>
      <c r="Q809" s="23">
        <f t="shared" si="564"/>
        <v>0</v>
      </c>
      <c r="R809" s="23">
        <f t="shared" si="564"/>
        <v>1.4643086561620274E-2</v>
      </c>
      <c r="S809" s="23">
        <f t="shared" si="564"/>
        <v>2.4430400439629473E-4</v>
      </c>
      <c r="T809" s="23">
        <f t="shared" si="564"/>
        <v>1.979271786052103E-4</v>
      </c>
      <c r="U809" s="23">
        <f t="shared" si="564"/>
        <v>6.7807101596291071E-4</v>
      </c>
      <c r="V809" s="23">
        <f t="shared" si="564"/>
        <v>1.4617037101705136E-4</v>
      </c>
    </row>
    <row r="810" spans="1:22">
      <c r="A810" s="18" t="str">
        <f t="shared" si="565"/>
        <v>REV_RENT</v>
      </c>
      <c r="B810" s="18" t="str">
        <f>$B$9</f>
        <v>DISTSEC</v>
      </c>
      <c r="C810" s="22"/>
      <c r="D810" s="23">
        <f t="shared" si="566"/>
        <v>0.41430248813323034</v>
      </c>
      <c r="E810" s="23">
        <f t="shared" si="564"/>
        <v>0.30977457178028134</v>
      </c>
      <c r="F810" s="23">
        <f t="shared" si="564"/>
        <v>1.4934330833585941E-2</v>
      </c>
      <c r="G810" s="23">
        <f t="shared" si="564"/>
        <v>4.5063099819550166E-2</v>
      </c>
      <c r="H810" s="23">
        <f t="shared" si="564"/>
        <v>0</v>
      </c>
      <c r="I810" s="23">
        <f t="shared" si="564"/>
        <v>0</v>
      </c>
      <c r="J810" s="23">
        <f t="shared" si="564"/>
        <v>2.8714382601328532E-2</v>
      </c>
      <c r="K810" s="23">
        <f t="shared" si="564"/>
        <v>0</v>
      </c>
      <c r="L810" s="23">
        <f t="shared" si="564"/>
        <v>0</v>
      </c>
      <c r="M810" s="23">
        <f t="shared" si="564"/>
        <v>0</v>
      </c>
      <c r="N810" s="23">
        <f t="shared" si="564"/>
        <v>7.7637666660117493E-4</v>
      </c>
      <c r="O810" s="23">
        <f t="shared" si="564"/>
        <v>0</v>
      </c>
      <c r="P810" s="23">
        <f t="shared" si="564"/>
        <v>0</v>
      </c>
      <c r="Q810" s="23">
        <f t="shared" si="564"/>
        <v>0</v>
      </c>
      <c r="R810" s="23">
        <f t="shared" si="564"/>
        <v>1.0591130403220312E-2</v>
      </c>
      <c r="S810" s="23">
        <f t="shared" si="564"/>
        <v>0</v>
      </c>
      <c r="T810" s="23">
        <f t="shared" si="564"/>
        <v>1.0990450089816994E-4</v>
      </c>
      <c r="U810" s="23">
        <f t="shared" si="564"/>
        <v>3.7316805151117087E-3</v>
      </c>
      <c r="V810" s="23">
        <f t="shared" si="564"/>
        <v>6.0701101265296946E-4</v>
      </c>
    </row>
    <row r="811" spans="1:22">
      <c r="A811" s="18" t="str">
        <f t="shared" si="565"/>
        <v>REV_RENT</v>
      </c>
      <c r="B811" s="18" t="str">
        <f>$B$10</f>
        <v>ENERGY</v>
      </c>
      <c r="C811" s="22"/>
      <c r="D811" s="23">
        <f t="shared" si="566"/>
        <v>0</v>
      </c>
      <c r="E811" s="23">
        <f t="shared" si="564"/>
        <v>0</v>
      </c>
      <c r="F811" s="23">
        <f t="shared" si="564"/>
        <v>0</v>
      </c>
      <c r="G811" s="23">
        <f t="shared" si="564"/>
        <v>0</v>
      </c>
      <c r="H811" s="23">
        <f t="shared" si="564"/>
        <v>0</v>
      </c>
      <c r="I811" s="23">
        <f t="shared" si="564"/>
        <v>0</v>
      </c>
      <c r="J811" s="23">
        <f t="shared" si="564"/>
        <v>0</v>
      </c>
      <c r="K811" s="23">
        <f t="shared" si="564"/>
        <v>0</v>
      </c>
      <c r="L811" s="23">
        <f t="shared" si="564"/>
        <v>0</v>
      </c>
      <c r="M811" s="23">
        <f t="shared" si="564"/>
        <v>0</v>
      </c>
      <c r="N811" s="23">
        <f t="shared" si="564"/>
        <v>0</v>
      </c>
      <c r="O811" s="23">
        <f t="shared" si="564"/>
        <v>0</v>
      </c>
      <c r="P811" s="23">
        <f t="shared" si="564"/>
        <v>0</v>
      </c>
      <c r="Q811" s="23">
        <f t="shared" si="564"/>
        <v>0</v>
      </c>
      <c r="R811" s="23">
        <f t="shared" si="564"/>
        <v>0</v>
      </c>
      <c r="S811" s="23">
        <f t="shared" si="564"/>
        <v>0</v>
      </c>
      <c r="T811" s="23">
        <f t="shared" si="564"/>
        <v>0</v>
      </c>
      <c r="U811" s="23">
        <f t="shared" si="564"/>
        <v>0</v>
      </c>
      <c r="V811" s="23">
        <f t="shared" si="564"/>
        <v>0</v>
      </c>
    </row>
    <row r="812" spans="1:22">
      <c r="A812" s="18" t="str">
        <f t="shared" si="565"/>
        <v>REV_RENT</v>
      </c>
      <c r="B812" s="18" t="str">
        <f>$B$11</f>
        <v>CUSTOMER</v>
      </c>
      <c r="C812" s="22"/>
      <c r="D812" s="23">
        <f t="shared" si="566"/>
        <v>1.8005042976991122E-2</v>
      </c>
      <c r="E812" s="23">
        <f t="shared" si="564"/>
        <v>8.1951271789705762E-3</v>
      </c>
      <c r="F812" s="23">
        <f t="shared" si="564"/>
        <v>2.206079872756572E-3</v>
      </c>
      <c r="G812" s="23">
        <f t="shared" si="564"/>
        <v>6.2578927771045454E-4</v>
      </c>
      <c r="H812" s="23">
        <f t="shared" si="564"/>
        <v>2.0698953743276236E-4</v>
      </c>
      <c r="I812" s="23">
        <f t="shared" si="564"/>
        <v>3.3621742618526862E-5</v>
      </c>
      <c r="J812" s="23">
        <f t="shared" si="564"/>
        <v>1.8070474191823197E-4</v>
      </c>
      <c r="K812" s="23">
        <f t="shared" si="564"/>
        <v>5.3743875883562297E-5</v>
      </c>
      <c r="L812" s="23">
        <f t="shared" si="564"/>
        <v>1.1714311491632907E-4</v>
      </c>
      <c r="M812" s="23">
        <f t="shared" si="564"/>
        <v>2.0588344163332673E-5</v>
      </c>
      <c r="N812" s="23">
        <f t="shared" si="564"/>
        <v>1.2432980045722175E-6</v>
      </c>
      <c r="O812" s="23">
        <f t="shared" si="564"/>
        <v>3.1881964560911539E-5</v>
      </c>
      <c r="P812" s="23">
        <f t="shared" si="564"/>
        <v>1.7226916750326025E-4</v>
      </c>
      <c r="Q812" s="23">
        <f t="shared" si="564"/>
        <v>3.08825795372741E-5</v>
      </c>
      <c r="R812" s="23">
        <f t="shared" si="564"/>
        <v>5.0042333284243688E-5</v>
      </c>
      <c r="S812" s="23">
        <f t="shared" si="564"/>
        <v>9.1090242306460038E-7</v>
      </c>
      <c r="T812" s="23">
        <f t="shared" si="564"/>
        <v>9.2345896767241895E-7</v>
      </c>
      <c r="U812" s="23">
        <f t="shared" si="564"/>
        <v>5.4239701142255268E-3</v>
      </c>
      <c r="V812" s="23">
        <f t="shared" si="564"/>
        <v>6.5313147211424889E-4</v>
      </c>
    </row>
    <row r="813" spans="1:22">
      <c r="A813" s="18" t="str">
        <f t="shared" si="565"/>
        <v>REV_RENT</v>
      </c>
      <c r="B813" s="18" t="str">
        <f>$B$12</f>
        <v>TOTAL</v>
      </c>
      <c r="C813" s="22"/>
      <c r="D813" s="23">
        <f t="shared" si="566"/>
        <v>1</v>
      </c>
      <c r="E813" s="23">
        <f t="shared" si="564"/>
        <v>0.69764744668149348</v>
      </c>
      <c r="F813" s="23">
        <f t="shared" si="564"/>
        <v>3.5025040529825566E-2</v>
      </c>
      <c r="G813" s="23">
        <f t="shared" si="564"/>
        <v>0.11055150391083608</v>
      </c>
      <c r="H813" s="23">
        <f t="shared" si="564"/>
        <v>2.2070701862858832E-3</v>
      </c>
      <c r="I813" s="23">
        <f t="shared" si="564"/>
        <v>3.4012692996251779E-5</v>
      </c>
      <c r="J813" s="23">
        <f t="shared" si="564"/>
        <v>7.7532646016323106E-2</v>
      </c>
      <c r="K813" s="23">
        <f t="shared" si="564"/>
        <v>9.1096408431078617E-3</v>
      </c>
      <c r="L813" s="23">
        <f t="shared" si="564"/>
        <v>1.1383607105894764E-4</v>
      </c>
      <c r="M813" s="23">
        <f t="shared" si="564"/>
        <v>1.9950341055461603E-5</v>
      </c>
      <c r="N813" s="23">
        <f t="shared" si="564"/>
        <v>2.5097385547039113E-3</v>
      </c>
      <c r="O813" s="23">
        <f t="shared" si="564"/>
        <v>2.7959612942415647E-2</v>
      </c>
      <c r="P813" s="23">
        <f t="shared" si="564"/>
        <v>1.7723208057354085E-4</v>
      </c>
      <c r="Q813" s="23">
        <f t="shared" si="564"/>
        <v>1.6799322595178146E-5</v>
      </c>
      <c r="R813" s="23">
        <f t="shared" si="564"/>
        <v>2.5301840304213976E-2</v>
      </c>
      <c r="S813" s="23">
        <f t="shared" si="564"/>
        <v>2.4615733903893586E-4</v>
      </c>
      <c r="T813" s="23">
        <f t="shared" si="564"/>
        <v>3.087769910520156E-4</v>
      </c>
      <c r="U813" s="23">
        <f t="shared" si="564"/>
        <v>9.8326198486685529E-3</v>
      </c>
      <c r="V813" s="23">
        <f t="shared" si="564"/>
        <v>1.4060753437558329E-3</v>
      </c>
    </row>
    <row r="814" spans="1:22">
      <c r="C814" s="22"/>
    </row>
    <row r="815" spans="1:22">
      <c r="A815" s="38" t="s">
        <v>289</v>
      </c>
      <c r="B815" s="18" t="str">
        <f>$B$5</f>
        <v>PRODUCTION</v>
      </c>
      <c r="C815" s="22"/>
      <c r="D815" s="24">
        <f ca="1">+COSS!H1073</f>
        <v>180025682.47368434</v>
      </c>
      <c r="E815" s="24">
        <f ca="1">+COSS!I1073</f>
        <v>83589679.412543386</v>
      </c>
      <c r="F815" s="24">
        <f ca="1">+COSS!J1073</f>
        <v>5752699.9376128446</v>
      </c>
      <c r="G815" s="24">
        <f ca="1">+COSS!K1073</f>
        <v>18367510.610020284</v>
      </c>
      <c r="H815" s="24">
        <f ca="1">+COSS!L1073</f>
        <v>467541.26710443193</v>
      </c>
      <c r="I815" s="24">
        <f ca="1">+COSS!M1073</f>
        <v>54324.067790833389</v>
      </c>
      <c r="J815" s="24">
        <f ca="1">+COSS!O1073</f>
        <v>14043815.154085875</v>
      </c>
      <c r="K815" s="24">
        <f ca="1">+COSS!P1073</f>
        <v>2694226.0947084087</v>
      </c>
      <c r="L815" s="24">
        <f ca="1">+COSS!Q1073</f>
        <v>1082370.4334177589</v>
      </c>
      <c r="M815" s="24">
        <f ca="1">+COSS!R1073</f>
        <v>31672.060959691735</v>
      </c>
      <c r="N815" s="24">
        <f ca="1">+COSS!T1073</f>
        <v>384941.23217675294</v>
      </c>
      <c r="O815" s="24">
        <f ca="1">+COSS!U1073</f>
        <v>6731487.0486514149</v>
      </c>
      <c r="P815" s="24">
        <f ca="1">+COSS!V1073</f>
        <v>37424354.249180451</v>
      </c>
      <c r="Q815" s="24">
        <f ca="1">+COSS!W1073</f>
        <v>5381789.189137944</v>
      </c>
      <c r="R815" s="24">
        <f ca="1">+COSS!Y1073</f>
        <v>3894081.3586229272</v>
      </c>
      <c r="S815" s="24">
        <f ca="1">+COSS!Z1073</f>
        <v>67619.053481805968</v>
      </c>
      <c r="T815" s="24">
        <f ca="1">+COSS!AB1073</f>
        <v>57571.304189537681</v>
      </c>
      <c r="U815" s="24">
        <f ca="1">+COSS!AC1073</f>
        <v>0</v>
      </c>
      <c r="V815" s="24">
        <f ca="1">+COSS!AD1073</f>
        <v>0</v>
      </c>
    </row>
    <row r="816" spans="1:22">
      <c r="B816" s="18" t="str">
        <f>$B$6</f>
        <v>BULKTRAN</v>
      </c>
      <c r="C816" s="22"/>
      <c r="D816" s="24">
        <f ca="1">+COSS!H1074</f>
        <v>32482560.829997905</v>
      </c>
      <c r="E816" s="24">
        <f ca="1">+COSS!I1074</f>
        <v>8901048.4515633266</v>
      </c>
      <c r="F816" s="24">
        <f ca="1">+COSS!J1074</f>
        <v>1282452.1191644887</v>
      </c>
      <c r="G816" s="24">
        <f ca="1">+COSS!K1074</f>
        <v>4280120.1575321117</v>
      </c>
      <c r="H816" s="24">
        <f ca="1">+COSS!L1074</f>
        <v>140656.5437290986</v>
      </c>
      <c r="I816" s="24">
        <f ca="1">+COSS!M1074</f>
        <v>29011.264427265443</v>
      </c>
      <c r="J816" s="24">
        <f ca="1">+COSS!O1074</f>
        <v>3250517.3640423198</v>
      </c>
      <c r="K816" s="24">
        <f ca="1">+COSS!P1074</f>
        <v>663649.93249721359</v>
      </c>
      <c r="L816" s="24">
        <f ca="1">+COSS!Q1074</f>
        <v>314646.04099663341</v>
      </c>
      <c r="M816" s="24">
        <f ca="1">+COSS!R1074</f>
        <v>19326.702628858307</v>
      </c>
      <c r="N816" s="24">
        <f ca="1">+COSS!T1074</f>
        <v>78759.565932840953</v>
      </c>
      <c r="O816" s="24">
        <f ca="1">+COSS!U1074</f>
        <v>1641125.1232792144</v>
      </c>
      <c r="P816" s="24">
        <f ca="1">+COSS!V1074</f>
        <v>9153178.5177807659</v>
      </c>
      <c r="Q816" s="24">
        <f ca="1">+COSS!W1074</f>
        <v>1824731.1975002894</v>
      </c>
      <c r="R816" s="24">
        <f ca="1">+COSS!Y1074</f>
        <v>875612.66366217518</v>
      </c>
      <c r="S816" s="24">
        <f ca="1">+COSS!Z1074</f>
        <v>10235.780665047731</v>
      </c>
      <c r="T816" s="24">
        <f ca="1">+COSS!AB1074</f>
        <v>17489.404596254739</v>
      </c>
      <c r="U816" s="24">
        <f ca="1">+COSS!AC1074</f>
        <v>0</v>
      </c>
      <c r="V816" s="24">
        <f ca="1">+COSS!AD1074</f>
        <v>0</v>
      </c>
    </row>
    <row r="817" spans="1:22">
      <c r="B817" s="18" t="str">
        <f>$B$7</f>
        <v>SUBTRAN</v>
      </c>
      <c r="C817" s="22"/>
      <c r="D817" s="24">
        <f ca="1">+COSS!H1075</f>
        <v>7221080.3147448143</v>
      </c>
      <c r="E817" s="24">
        <f ca="1">+COSS!I1075</f>
        <v>2043909.3196215103</v>
      </c>
      <c r="F817" s="24">
        <f ca="1">+COSS!J1075</f>
        <v>268988.44967860321</v>
      </c>
      <c r="G817" s="24">
        <f ca="1">+COSS!K1075</f>
        <v>895034.74994474219</v>
      </c>
      <c r="H817" s="24">
        <f ca="1">+COSS!L1075</f>
        <v>28744.672360016972</v>
      </c>
      <c r="I817" s="24">
        <f ca="1">+COSS!M1075</f>
        <v>9054.5386822712208</v>
      </c>
      <c r="J817" s="24">
        <f ca="1">+COSS!O1075</f>
        <v>675796.48041560315</v>
      </c>
      <c r="K817" s="24">
        <f ca="1">+COSS!P1075</f>
        <v>137087.42171891988</v>
      </c>
      <c r="L817" s="24">
        <f ca="1">+COSS!Q1075</f>
        <v>85295.65081352269</v>
      </c>
      <c r="M817" s="24">
        <f ca="1">+COSS!R1075</f>
        <v>0</v>
      </c>
      <c r="N817" s="24">
        <f ca="1">+COSS!T1075</f>
        <v>16648.88405763578</v>
      </c>
      <c r="O817" s="24">
        <f ca="1">+COSS!U1075</f>
        <v>342859.34362255735</v>
      </c>
      <c r="P817" s="24">
        <f ca="1">+COSS!V1075</f>
        <v>2515726.7190828305</v>
      </c>
      <c r="Q817" s="24">
        <f ca="1">+COSS!W1075</f>
        <v>0</v>
      </c>
      <c r="R817" s="24">
        <f ca="1">+COSS!Y1075</f>
        <v>179406.70850899373</v>
      </c>
      <c r="S817" s="24">
        <f ca="1">+COSS!Z1075</f>
        <v>2126.5785874051021</v>
      </c>
      <c r="T817" s="24">
        <f ca="1">+COSS!AB1075</f>
        <v>3631.7052351641587</v>
      </c>
      <c r="U817" s="24">
        <f ca="1">+COSS!AC1075</f>
        <v>13731.160539389806</v>
      </c>
      <c r="V817" s="24">
        <f ca="1">+COSS!AD1075</f>
        <v>3037.9318756474941</v>
      </c>
    </row>
    <row r="818" spans="1:22">
      <c r="B818" s="18" t="str">
        <f>$B$8</f>
        <v>DISTPRI</v>
      </c>
      <c r="C818" s="22"/>
      <c r="D818" s="24">
        <f ca="1">+COSS!H1076</f>
        <v>63191527.130475216</v>
      </c>
      <c r="E818" s="24">
        <f ca="1">+COSS!I1076</f>
        <v>35354636.366058223</v>
      </c>
      <c r="F818" s="24">
        <f ca="1">+COSS!J1076</f>
        <v>2826506.0316586853</v>
      </c>
      <c r="G818" s="24">
        <f ca="1">+COSS!K1076</f>
        <v>9681144.1752396524</v>
      </c>
      <c r="H818" s="24">
        <f ca="1">+COSS!L1076</f>
        <v>299605.97443823761</v>
      </c>
      <c r="I818" s="24">
        <f ca="1">+COSS!M1076</f>
        <v>0</v>
      </c>
      <c r="J818" s="24">
        <f ca="1">+COSS!O1076</f>
        <v>7282898.595291351</v>
      </c>
      <c r="K818" s="24">
        <f ca="1">+COSS!P1076</f>
        <v>1445097.3898477654</v>
      </c>
      <c r="L818" s="24">
        <f ca="1">+COSS!Q1076</f>
        <v>0</v>
      </c>
      <c r="M818" s="24">
        <f ca="1">+COSS!R1076</f>
        <v>0</v>
      </c>
      <c r="N818" s="24">
        <f ca="1">+COSS!T1076</f>
        <v>209849.1922409572</v>
      </c>
      <c r="O818" s="24">
        <f ca="1">+COSS!U1076</f>
        <v>3843724.2371606356</v>
      </c>
      <c r="P818" s="24">
        <f ca="1">+COSS!V1076</f>
        <v>0</v>
      </c>
      <c r="Q818" s="24">
        <f ca="1">+COSS!W1076</f>
        <v>0</v>
      </c>
      <c r="R818" s="24">
        <f ca="1">+COSS!Y1076</f>
        <v>2020386.2674893907</v>
      </c>
      <c r="S818" s="24">
        <f ca="1">+COSS!Z1076</f>
        <v>27784.590996309224</v>
      </c>
      <c r="T818" s="24">
        <f ca="1">+COSS!AB1076</f>
        <v>35952.97795943595</v>
      </c>
      <c r="U818" s="24">
        <f ca="1">+COSS!AC1076</f>
        <v>134928.81775260155</v>
      </c>
      <c r="V818" s="24">
        <f ca="1">+COSS!AD1076</f>
        <v>29012.51434196379</v>
      </c>
    </row>
    <row r="819" spans="1:22">
      <c r="B819" s="18" t="str">
        <f>$B$9</f>
        <v>DISTSEC</v>
      </c>
      <c r="C819" s="22"/>
      <c r="D819" s="24">
        <f ca="1">+COSS!H1077</f>
        <v>27802874.241643533</v>
      </c>
      <c r="E819" s="24">
        <f ca="1">+COSS!I1077</f>
        <v>17613967.157737076</v>
      </c>
      <c r="F819" s="24">
        <f ca="1">+COSS!J1077</f>
        <v>1527571.5202632556</v>
      </c>
      <c r="G819" s="24">
        <f ca="1">+COSS!K1077</f>
        <v>4327779.3480458008</v>
      </c>
      <c r="H819" s="24">
        <f ca="1">+COSS!L1077</f>
        <v>0</v>
      </c>
      <c r="I819" s="24">
        <f ca="1">+COSS!M1077</f>
        <v>0</v>
      </c>
      <c r="J819" s="24">
        <f ca="1">+COSS!O1077</f>
        <v>2764688.2571444875</v>
      </c>
      <c r="K819" s="24">
        <f ca="1">+COSS!P1077</f>
        <v>0</v>
      </c>
      <c r="L819" s="24">
        <f ca="1">+COSS!Q1077</f>
        <v>0</v>
      </c>
      <c r="M819" s="24">
        <f ca="1">+COSS!R1077</f>
        <v>0</v>
      </c>
      <c r="N819" s="24">
        <f ca="1">+COSS!T1077</f>
        <v>59307.574138154407</v>
      </c>
      <c r="O819" s="24">
        <f ca="1">+COSS!U1077</f>
        <v>0</v>
      </c>
      <c r="P819" s="24">
        <f ca="1">+COSS!V1077</f>
        <v>0</v>
      </c>
      <c r="Q819" s="24">
        <f ca="1">+COSS!W1077</f>
        <v>0</v>
      </c>
      <c r="R819" s="24">
        <f ca="1">+COSS!Y1077</f>
        <v>932601.10342154955</v>
      </c>
      <c r="S819" s="24">
        <f ca="1">+COSS!Z1077</f>
        <v>0</v>
      </c>
      <c r="T819" s="24">
        <f ca="1">+COSS!AB1077</f>
        <v>13010.073120804171</v>
      </c>
      <c r="U819" s="24">
        <f ca="1">+COSS!AC1077</f>
        <v>484868.6848216909</v>
      </c>
      <c r="V819" s="24">
        <f ca="1">+COSS!AD1077</f>
        <v>79080.522950715123</v>
      </c>
    </row>
    <row r="820" spans="1:22">
      <c r="B820" s="18" t="str">
        <f>$B$10</f>
        <v>ENERGY</v>
      </c>
      <c r="C820" s="22"/>
      <c r="D820" s="24">
        <f ca="1">+COSS!H1078</f>
        <v>233726634.20730868</v>
      </c>
      <c r="E820" s="24">
        <f ca="1">+COSS!I1078</f>
        <v>88847842.418506235</v>
      </c>
      <c r="F820" s="24">
        <f ca="1">+COSS!J1078</f>
        <v>5690590.3401101315</v>
      </c>
      <c r="G820" s="24">
        <f ca="1">+COSS!K1078</f>
        <v>19064068.708550852</v>
      </c>
      <c r="H820" s="24">
        <f ca="1">+COSS!L1078</f>
        <v>556072.4733824532</v>
      </c>
      <c r="I820" s="24">
        <f ca="1">+COSS!M1078</f>
        <v>31160.762221545792</v>
      </c>
      <c r="J820" s="24">
        <f ca="1">+COSS!O1078</f>
        <v>17590693.913857337</v>
      </c>
      <c r="K820" s="24">
        <f ca="1">+COSS!P1078</f>
        <v>3325785.5581432101</v>
      </c>
      <c r="L820" s="24">
        <f ca="1">+COSS!Q1078</f>
        <v>1474476.1790952506</v>
      </c>
      <c r="M820" s="24">
        <f ca="1">+COSS!R1078</f>
        <v>68958.900128595313</v>
      </c>
      <c r="N820" s="24">
        <f ca="1">+COSS!T1078</f>
        <v>661756.99456630636</v>
      </c>
      <c r="O820" s="24">
        <f ca="1">+COSS!U1078</f>
        <v>11436292.111305173</v>
      </c>
      <c r="P820" s="24">
        <f ca="1">+COSS!V1078</f>
        <v>65663854.72658556</v>
      </c>
      <c r="Q820" s="24">
        <f ca="1">+COSS!W1078</f>
        <v>12114271.732199317</v>
      </c>
      <c r="R820" s="24">
        <f ca="1">+COSS!Y1078</f>
        <v>4687713.4513997044</v>
      </c>
      <c r="S820" s="24">
        <f ca="1">+COSS!Z1078</f>
        <v>75994.066477929489</v>
      </c>
      <c r="T820" s="24">
        <f ca="1">+COSS!AB1078</f>
        <v>86428.903453853316</v>
      </c>
      <c r="U820" s="24">
        <f ca="1">+COSS!AC1078</f>
        <v>1988145.7837792477</v>
      </c>
      <c r="V820" s="24">
        <f ca="1">+COSS!AD1078</f>
        <v>362527.18354598741</v>
      </c>
    </row>
    <row r="821" spans="1:22">
      <c r="B821" s="18" t="str">
        <f>$B$11</f>
        <v>CUSTOMER</v>
      </c>
      <c r="C821" s="22"/>
      <c r="D821" s="24">
        <f ca="1">+COSS!H1079</f>
        <v>22660495.802145567</v>
      </c>
      <c r="E821" s="24">
        <f ca="1">+COSS!I1079</f>
        <v>10579233.736120183</v>
      </c>
      <c r="F821" s="24">
        <f ca="1">+COSS!J1079</f>
        <v>3131937.2203739271</v>
      </c>
      <c r="G821" s="24">
        <f ca="1">+COSS!K1079</f>
        <v>853007.62343213824</v>
      </c>
      <c r="H821" s="24">
        <f ca="1">+COSS!L1079</f>
        <v>227096.02697815959</v>
      </c>
      <c r="I821" s="24">
        <f ca="1">+COSS!M1079</f>
        <v>50883.01312605499</v>
      </c>
      <c r="J821" s="24">
        <f ca="1">+COSS!O1079</f>
        <v>212153.80813083876</v>
      </c>
      <c r="K821" s="24">
        <f ca="1">+COSS!P1079</f>
        <v>64801.711891931824</v>
      </c>
      <c r="L821" s="24">
        <f ca="1">+COSS!Q1079</f>
        <v>139258.60260305175</v>
      </c>
      <c r="M821" s="24">
        <f ca="1">+COSS!R1079</f>
        <v>30359.670584898493</v>
      </c>
      <c r="N821" s="24">
        <f ca="1">+COSS!T1079</f>
        <v>1194.8668386658819</v>
      </c>
      <c r="O821" s="24">
        <f ca="1">+COSS!U1079</f>
        <v>33175.224583807278</v>
      </c>
      <c r="P821" s="24">
        <f ca="1">+COSS!V1079</f>
        <v>177734.27960230786</v>
      </c>
      <c r="Q821" s="24">
        <f ca="1">+COSS!W1079</f>
        <v>33567.578823866977</v>
      </c>
      <c r="R821" s="24">
        <f ca="1">+COSS!Y1079</f>
        <v>53897.304510076516</v>
      </c>
      <c r="S821" s="24">
        <f ca="1">+COSS!Z1079</f>
        <v>780.10116217486234</v>
      </c>
      <c r="T821" s="24">
        <f ca="1">+COSS!AB1079</f>
        <v>1478.3245502932705</v>
      </c>
      <c r="U821" s="24">
        <f ca="1">+COSS!AC1079</f>
        <v>6057402.7147670984</v>
      </c>
      <c r="V821" s="24">
        <f ca="1">+COSS!AD1079</f>
        <v>1012533.9940660903</v>
      </c>
    </row>
    <row r="822" spans="1:22">
      <c r="B822" s="18" t="str">
        <f>$B$12</f>
        <v>TOTAL</v>
      </c>
      <c r="C822" s="22"/>
      <c r="D822" s="24">
        <f ca="1">+COSS!H1080</f>
        <v>567110855</v>
      </c>
      <c r="E822" s="24">
        <f ca="1">+COSS!I1080</f>
        <v>246930316.86214989</v>
      </c>
      <c r="F822" s="24">
        <f ca="1">+COSS!J1080</f>
        <v>20480745.618861936</v>
      </c>
      <c r="G822" s="24">
        <f ca="1">+COSS!K1080</f>
        <v>57468665.372765586</v>
      </c>
      <c r="H822" s="24">
        <f ca="1">+COSS!L1080</f>
        <v>1719716.9579923979</v>
      </c>
      <c r="I822" s="24">
        <f ca="1">+COSS!M1080</f>
        <v>174433.64624797099</v>
      </c>
      <c r="J822" s="24">
        <f ca="1">+COSS!O1080</f>
        <v>45820563.572967805</v>
      </c>
      <c r="K822" s="24">
        <f ca="1">+COSS!P1080</f>
        <v>8330648.1088074483</v>
      </c>
      <c r="L822" s="24">
        <f ca="1">+COSS!Q1080</f>
        <v>3096046.906926217</v>
      </c>
      <c r="M822" s="24">
        <f ca="1">+COSS!R1080</f>
        <v>150317.3343020438</v>
      </c>
      <c r="N822" s="24">
        <f ca="1">+COSS!T1080</f>
        <v>1412458.3099513135</v>
      </c>
      <c r="O822" s="24">
        <f ca="1">+COSS!U1080</f>
        <v>24028663.088602804</v>
      </c>
      <c r="P822" s="24">
        <f ca="1">+COSS!V1080</f>
        <v>114934848.49223191</v>
      </c>
      <c r="Q822" s="24">
        <f ca="1">+COSS!W1080</f>
        <v>19354359.697661418</v>
      </c>
      <c r="R822" s="24">
        <f ca="1">+COSS!Y1080</f>
        <v>12643698.857614813</v>
      </c>
      <c r="S822" s="24">
        <f ca="1">+COSS!Z1080</f>
        <v>184540.17137067235</v>
      </c>
      <c r="T822" s="24">
        <f ca="1">+COSS!AB1080</f>
        <v>215562.69310534329</v>
      </c>
      <c r="U822" s="24">
        <f ca="1">+COSS!AC1080</f>
        <v>8679077.1616600286</v>
      </c>
      <c r="V822" s="24">
        <f ca="1">+COSS!AD1080</f>
        <v>1486192.1467804045</v>
      </c>
    </row>
    <row r="823" spans="1:22">
      <c r="A823" s="131" t="s">
        <v>242</v>
      </c>
      <c r="B823" s="18" t="str">
        <f>$B$5</f>
        <v>PRODUCTION</v>
      </c>
      <c r="C823" s="22"/>
      <c r="D823" s="23">
        <f ca="1">+D815/$D$822</f>
        <v>0.31744354897541915</v>
      </c>
      <c r="E823" s="23">
        <f t="shared" ref="E823:V830" ca="1" si="568">+E815/$D$822</f>
        <v>0.14739566114026045</v>
      </c>
      <c r="F823" s="23">
        <f t="shared" ca="1" si="568"/>
        <v>1.014387202588962E-2</v>
      </c>
      <c r="G823" s="23">
        <f t="shared" ca="1" si="568"/>
        <v>3.2387866407565559E-2</v>
      </c>
      <c r="H823" s="23">
        <f t="shared" ca="1" si="568"/>
        <v>8.2442658782193811E-4</v>
      </c>
      <c r="I823" s="23">
        <f t="shared" ca="1" si="568"/>
        <v>9.5790915148032905E-5</v>
      </c>
      <c r="J823" s="23">
        <f t="shared" ca="1" si="568"/>
        <v>2.4763791823533117E-2</v>
      </c>
      <c r="K823" s="23">
        <f t="shared" ca="1" si="568"/>
        <v>4.7507926729923175E-3</v>
      </c>
      <c r="L823" s="23">
        <f t="shared" ca="1" si="568"/>
        <v>1.9085694161466173E-3</v>
      </c>
      <c r="M823" s="23">
        <f t="shared" ca="1" si="568"/>
        <v>5.5848095095431974E-5</v>
      </c>
      <c r="N823" s="23">
        <f t="shared" ca="1" si="568"/>
        <v>6.7877599023695803E-4</v>
      </c>
      <c r="O823" s="23">
        <f t="shared" ca="1" si="568"/>
        <v>1.1869790516796605E-2</v>
      </c>
      <c r="P823" s="23">
        <f t="shared" ca="1" si="568"/>
        <v>6.5991250069054749E-2</v>
      </c>
      <c r="Q823" s="23">
        <f t="shared" ca="1" si="568"/>
        <v>9.4898363198107783E-3</v>
      </c>
      <c r="R823" s="23">
        <f t="shared" ca="1" si="568"/>
        <v>6.8665258728347342E-3</v>
      </c>
      <c r="S823" s="23">
        <f t="shared" ca="1" si="568"/>
        <v>1.1923427824672121E-4</v>
      </c>
      <c r="T823" s="23">
        <f t="shared" ca="1" si="568"/>
        <v>1.015168439855338E-4</v>
      </c>
      <c r="U823" s="23">
        <f t="shared" ca="1" si="568"/>
        <v>0</v>
      </c>
      <c r="V823" s="23">
        <f t="shared" ca="1" si="568"/>
        <v>0</v>
      </c>
    </row>
    <row r="824" spans="1:22">
      <c r="A824" s="18" t="str">
        <f t="shared" ref="A824:A830" si="569">A823</f>
        <v>REV</v>
      </c>
      <c r="B824" s="18" t="str">
        <f>$B$6</f>
        <v>BULKTRAN</v>
      </c>
      <c r="C824" s="22"/>
      <c r="D824" s="23">
        <f t="shared" ref="D824:D830" ca="1" si="570">+D816/$D$822</f>
        <v>5.7277268709656257E-2</v>
      </c>
      <c r="E824" s="23">
        <f t="shared" ref="E824:S824" ca="1" si="571">+E816/$D$822</f>
        <v>1.5695429514505286E-2</v>
      </c>
      <c r="F824" s="23">
        <f t="shared" ca="1" si="571"/>
        <v>2.2613781906263967E-3</v>
      </c>
      <c r="G824" s="23">
        <f t="shared" ca="1" si="571"/>
        <v>7.5472372284817431E-3</v>
      </c>
      <c r="H824" s="23">
        <f t="shared" ca="1" si="571"/>
        <v>2.4802301435245601E-4</v>
      </c>
      <c r="I824" s="23">
        <f t="shared" ca="1" si="571"/>
        <v>5.1156249561235158E-5</v>
      </c>
      <c r="J824" s="23">
        <f t="shared" ca="1" si="571"/>
        <v>5.7317142413758236E-3</v>
      </c>
      <c r="K824" s="23">
        <f t="shared" ca="1" si="571"/>
        <v>1.1702296414291234E-3</v>
      </c>
      <c r="L824" s="23">
        <f t="shared" ca="1" si="571"/>
        <v>5.5482281501494698E-4</v>
      </c>
      <c r="M824" s="23">
        <f t="shared" ca="1" si="571"/>
        <v>3.4079232408376856E-5</v>
      </c>
      <c r="N824" s="23">
        <f t="shared" ca="1" si="571"/>
        <v>1.3887860766276632E-4</v>
      </c>
      <c r="O824" s="23">
        <f t="shared" ca="1" si="571"/>
        <v>2.8938347922809809E-3</v>
      </c>
      <c r="P824" s="23">
        <f t="shared" ca="1" si="571"/>
        <v>1.6140016430792471E-2</v>
      </c>
      <c r="Q824" s="23">
        <f t="shared" ca="1" si="571"/>
        <v>3.2175917308094716E-3</v>
      </c>
      <c r="R824" s="23">
        <f t="shared" ca="1" si="571"/>
        <v>1.5439885446420791E-3</v>
      </c>
      <c r="S824" s="23">
        <f t="shared" ca="1" si="571"/>
        <v>1.8048994433456456E-5</v>
      </c>
      <c r="T824" s="23">
        <f t="shared" ca="1" si="568"/>
        <v>3.0839481279642828E-5</v>
      </c>
      <c r="U824" s="23">
        <f t="shared" ca="1" si="568"/>
        <v>0</v>
      </c>
      <c r="V824" s="23">
        <f t="shared" ca="1" si="568"/>
        <v>0</v>
      </c>
    </row>
    <row r="825" spans="1:22">
      <c r="A825" s="18" t="str">
        <f t="shared" si="569"/>
        <v>REV</v>
      </c>
      <c r="B825" s="18" t="str">
        <f>$B$7</f>
        <v>SUBTRAN</v>
      </c>
      <c r="C825" s="22"/>
      <c r="D825" s="23">
        <f t="shared" ca="1" si="570"/>
        <v>1.2733101916634649E-2</v>
      </c>
      <c r="E825" s="23">
        <f t="shared" ca="1" si="568"/>
        <v>3.6040737037585186E-3</v>
      </c>
      <c r="F825" s="23">
        <f t="shared" ca="1" si="568"/>
        <v>4.7431370305652714E-4</v>
      </c>
      <c r="G825" s="23">
        <f t="shared" ca="1" si="568"/>
        <v>1.5782359693057579E-3</v>
      </c>
      <c r="H825" s="23">
        <f t="shared" ca="1" si="568"/>
        <v>5.0686161456064829E-5</v>
      </c>
      <c r="I825" s="23">
        <f t="shared" ca="1" si="568"/>
        <v>1.5966082473013535E-5</v>
      </c>
      <c r="J825" s="23">
        <f t="shared" ca="1" si="568"/>
        <v>1.1916479370080179E-3</v>
      </c>
      <c r="K825" s="23">
        <f t="shared" ca="1" si="568"/>
        <v>2.4172949699388118E-4</v>
      </c>
      <c r="L825" s="23">
        <f t="shared" ca="1" si="568"/>
        <v>1.5040384090959198E-4</v>
      </c>
      <c r="M825" s="23">
        <f t="shared" ca="1" si="568"/>
        <v>0</v>
      </c>
      <c r="N825" s="23">
        <f t="shared" ca="1" si="568"/>
        <v>2.9357371510082945E-5</v>
      </c>
      <c r="O825" s="23">
        <f t="shared" ca="1" si="568"/>
        <v>6.0457199963586902E-4</v>
      </c>
      <c r="P825" s="23">
        <f t="shared" ca="1" si="568"/>
        <v>4.4360404970256312E-3</v>
      </c>
      <c r="Q825" s="23">
        <f t="shared" ca="1" si="568"/>
        <v>0</v>
      </c>
      <c r="R825" s="23">
        <f t="shared" ca="1" si="568"/>
        <v>3.163520975259656E-4</v>
      </c>
      <c r="S825" s="23">
        <f t="shared" ca="1" si="568"/>
        <v>3.7498463812777875E-6</v>
      </c>
      <c r="T825" s="23">
        <f t="shared" ca="1" si="568"/>
        <v>6.403871841183782E-6</v>
      </c>
      <c r="U825" s="23">
        <f t="shared" ca="1" si="568"/>
        <v>2.421248053767161E-5</v>
      </c>
      <c r="V825" s="23">
        <f t="shared" ca="1" si="568"/>
        <v>5.3568572155923452E-6</v>
      </c>
    </row>
    <row r="826" spans="1:22">
      <c r="A826" s="18" t="str">
        <f t="shared" si="569"/>
        <v>REV</v>
      </c>
      <c r="B826" s="18" t="str">
        <f>$B$8</f>
        <v>DISTPRI</v>
      </c>
      <c r="C826" s="22"/>
      <c r="D826" s="23">
        <f t="shared" ca="1" si="570"/>
        <v>0.11142711618608538</v>
      </c>
      <c r="E826" s="23">
        <f t="shared" ca="1" si="568"/>
        <v>6.2341667514119833E-2</v>
      </c>
      <c r="F826" s="23">
        <f t="shared" ca="1" si="568"/>
        <v>4.984045018250771E-3</v>
      </c>
      <c r="G826" s="23">
        <f t="shared" ca="1" si="568"/>
        <v>1.7070990776996593E-2</v>
      </c>
      <c r="H826" s="23">
        <f t="shared" ca="1" si="568"/>
        <v>5.2830230949862109E-4</v>
      </c>
      <c r="I826" s="23">
        <f t="shared" ca="1" si="568"/>
        <v>0</v>
      </c>
      <c r="J826" s="23">
        <f t="shared" ca="1" si="568"/>
        <v>1.2842107554600328E-2</v>
      </c>
      <c r="K826" s="23">
        <f t="shared" ca="1" si="568"/>
        <v>2.5481744479177101E-3</v>
      </c>
      <c r="L826" s="23">
        <f t="shared" ca="1" si="568"/>
        <v>0</v>
      </c>
      <c r="M826" s="23">
        <f t="shared" ca="1" si="568"/>
        <v>0</v>
      </c>
      <c r="N826" s="23">
        <f t="shared" ca="1" si="568"/>
        <v>3.7003204997893615E-4</v>
      </c>
      <c r="O826" s="23">
        <f t="shared" ca="1" si="568"/>
        <v>6.7777299680864614E-3</v>
      </c>
      <c r="P826" s="23">
        <f t="shared" ca="1" si="568"/>
        <v>0</v>
      </c>
      <c r="Q826" s="23">
        <f t="shared" ca="1" si="568"/>
        <v>0</v>
      </c>
      <c r="R826" s="23">
        <f t="shared" ca="1" si="568"/>
        <v>3.5625949489000537E-3</v>
      </c>
      <c r="S826" s="23">
        <f t="shared" ca="1" si="568"/>
        <v>4.899322725238476E-5</v>
      </c>
      <c r="T826" s="23">
        <f t="shared" ca="1" si="568"/>
        <v>6.3396737414655815E-5</v>
      </c>
      <c r="U826" s="23">
        <f t="shared" ca="1" si="568"/>
        <v>2.3792317950359378E-4</v>
      </c>
      <c r="V826" s="23">
        <f t="shared" ca="1" si="568"/>
        <v>5.1158453565421157E-5</v>
      </c>
    </row>
    <row r="827" spans="1:22">
      <c r="A827" s="18" t="str">
        <f t="shared" si="569"/>
        <v>REV</v>
      </c>
      <c r="B827" s="18" t="str">
        <f>$B$9</f>
        <v>DISTSEC</v>
      </c>
      <c r="C827" s="22"/>
      <c r="D827" s="23">
        <f t="shared" ca="1" si="570"/>
        <v>4.9025466531836238E-2</v>
      </c>
      <c r="E827" s="23">
        <f t="shared" ca="1" si="568"/>
        <v>3.1059125393988581E-2</v>
      </c>
      <c r="F827" s="23">
        <f t="shared" ca="1" si="568"/>
        <v>2.6936030350948855E-3</v>
      </c>
      <c r="G827" s="23">
        <f t="shared" ca="1" si="568"/>
        <v>7.6312758077004203E-3</v>
      </c>
      <c r="H827" s="23">
        <f t="shared" ca="1" si="568"/>
        <v>0</v>
      </c>
      <c r="I827" s="23">
        <f t="shared" ca="1" si="568"/>
        <v>0</v>
      </c>
      <c r="J827" s="23">
        <f t="shared" ca="1" si="568"/>
        <v>4.8750402725838979E-3</v>
      </c>
      <c r="K827" s="23">
        <f t="shared" ca="1" si="568"/>
        <v>0</v>
      </c>
      <c r="L827" s="23">
        <f t="shared" ca="1" si="568"/>
        <v>0</v>
      </c>
      <c r="M827" s="23">
        <f t="shared" ca="1" si="568"/>
        <v>0</v>
      </c>
      <c r="N827" s="23">
        <f t="shared" ca="1" si="568"/>
        <v>1.0457844990139434E-4</v>
      </c>
      <c r="O827" s="23">
        <f t="shared" ca="1" si="568"/>
        <v>0</v>
      </c>
      <c r="P827" s="23">
        <f t="shared" ca="1" si="568"/>
        <v>0</v>
      </c>
      <c r="Q827" s="23">
        <f t="shared" ca="1" si="568"/>
        <v>0</v>
      </c>
      <c r="R827" s="23">
        <f t="shared" ca="1" si="568"/>
        <v>1.6444776099754776E-3</v>
      </c>
      <c r="S827" s="23">
        <f t="shared" ca="1" si="568"/>
        <v>0</v>
      </c>
      <c r="T827" s="23">
        <f t="shared" ca="1" si="568"/>
        <v>2.2940970016883509E-5</v>
      </c>
      <c r="U827" s="23">
        <f t="shared" ca="1" si="568"/>
        <v>8.5498043380194313E-4</v>
      </c>
      <c r="V827" s="23">
        <f t="shared" ca="1" si="568"/>
        <v>1.3944455877275551E-4</v>
      </c>
    </row>
    <row r="828" spans="1:22">
      <c r="A828" s="18" t="str">
        <f t="shared" si="569"/>
        <v>REV</v>
      </c>
      <c r="B828" s="18" t="str">
        <f>$B$10</f>
        <v>ENERGY</v>
      </c>
      <c r="C828" s="22"/>
      <c r="D828" s="23">
        <f t="shared" ca="1" si="570"/>
        <v>0.41213570882417455</v>
      </c>
      <c r="E828" s="23">
        <f t="shared" ca="1" si="568"/>
        <v>0.1566675044837684</v>
      </c>
      <c r="F828" s="23">
        <f t="shared" ca="1" si="568"/>
        <v>1.003435270183663E-2</v>
      </c>
      <c r="G828" s="23">
        <f t="shared" ca="1" si="568"/>
        <v>3.3616123797437898E-2</v>
      </c>
      <c r="H828" s="23">
        <f t="shared" ca="1" si="568"/>
        <v>9.8053576030113763E-4</v>
      </c>
      <c r="I828" s="23">
        <f t="shared" ca="1" si="568"/>
        <v>5.4946509922730701E-5</v>
      </c>
      <c r="J828" s="23">
        <f t="shared" ca="1" si="568"/>
        <v>3.1018087131937083E-2</v>
      </c>
      <c r="K828" s="23">
        <f t="shared" ca="1" si="568"/>
        <v>5.8644364304104354E-3</v>
      </c>
      <c r="L828" s="23">
        <f t="shared" ca="1" si="568"/>
        <v>2.5999787626975516E-3</v>
      </c>
      <c r="M828" s="23">
        <f t="shared" ca="1" si="568"/>
        <v>1.2159686156703051E-4</v>
      </c>
      <c r="N828" s="23">
        <f t="shared" ca="1" si="568"/>
        <v>1.1668917791501387E-3</v>
      </c>
      <c r="O828" s="23">
        <f t="shared" ca="1" si="568"/>
        <v>2.016588469516277E-2</v>
      </c>
      <c r="P828" s="23">
        <f t="shared" ca="1" si="568"/>
        <v>0.11578662998186759</v>
      </c>
      <c r="Q828" s="23">
        <f t="shared" ca="1" si="568"/>
        <v>2.1361382215474109E-2</v>
      </c>
      <c r="R828" s="23">
        <f t="shared" ca="1" si="568"/>
        <v>8.2659561355067062E-3</v>
      </c>
      <c r="S828" s="23">
        <f t="shared" ca="1" si="568"/>
        <v>1.3400213698595045E-4</v>
      </c>
      <c r="T828" s="23">
        <f t="shared" ca="1" si="568"/>
        <v>1.5240213212609608E-4</v>
      </c>
      <c r="U828" s="23">
        <f t="shared" ca="1" si="568"/>
        <v>3.5057445405083064E-3</v>
      </c>
      <c r="V828" s="23">
        <f t="shared" ca="1" si="568"/>
        <v>6.3925276751401175E-4</v>
      </c>
    </row>
    <row r="829" spans="1:22">
      <c r="A829" s="18" t="str">
        <f t="shared" si="569"/>
        <v>REV</v>
      </c>
      <c r="B829" s="18" t="str">
        <f>$B$11</f>
        <v>CUSTOMER</v>
      </c>
      <c r="C829" s="22"/>
      <c r="D829" s="23">
        <f t="shared" ca="1" si="570"/>
        <v>3.9957788856193853E-2</v>
      </c>
      <c r="E829" s="23">
        <f t="shared" ca="1" si="568"/>
        <v>1.8654613366764394E-2</v>
      </c>
      <c r="F829" s="23">
        <f t="shared" ca="1" si="568"/>
        <v>5.5226190660270947E-3</v>
      </c>
      <c r="G829" s="23">
        <f t="shared" ca="1" si="568"/>
        <v>1.5041285419093913E-3</v>
      </c>
      <c r="H829" s="23">
        <f t="shared" ca="1" si="568"/>
        <v>4.0044380208197495E-4</v>
      </c>
      <c r="I829" s="23">
        <f t="shared" ca="1" si="568"/>
        <v>8.9723221972280869E-5</v>
      </c>
      <c r="J829" s="23">
        <f t="shared" ca="1" si="568"/>
        <v>3.740958337516547E-4</v>
      </c>
      <c r="K829" s="23">
        <f t="shared" ca="1" si="568"/>
        <v>1.1426639310568623E-4</v>
      </c>
      <c r="L829" s="23">
        <f t="shared" ca="1" si="568"/>
        <v>2.4555799166117487E-4</v>
      </c>
      <c r="M829" s="23">
        <f t="shared" ca="1" si="568"/>
        <v>5.3533926069707292E-5</v>
      </c>
      <c r="N829" s="23">
        <f t="shared" ca="1" si="568"/>
        <v>2.1069369914738837E-6</v>
      </c>
      <c r="O829" s="23">
        <f t="shared" ca="1" si="568"/>
        <v>5.8498659109262294E-5</v>
      </c>
      <c r="P829" s="23">
        <f t="shared" ca="1" si="568"/>
        <v>3.1340306403111935E-4</v>
      </c>
      <c r="Q829" s="23">
        <f t="shared" ca="1" si="568"/>
        <v>5.9190506631841806E-5</v>
      </c>
      <c r="R829" s="23">
        <f t="shared" ca="1" si="568"/>
        <v>9.5038393349174244E-5</v>
      </c>
      <c r="S829" s="23">
        <f t="shared" ca="1" si="568"/>
        <v>1.3755708523245641E-6</v>
      </c>
      <c r="T829" s="23">
        <f t="shared" ca="1" si="568"/>
        <v>2.6067646867617628E-6</v>
      </c>
      <c r="U829" s="23">
        <f t="shared" ca="1" si="568"/>
        <v>1.068116164831142E-2</v>
      </c>
      <c r="V829" s="23">
        <f t="shared" ca="1" si="568"/>
        <v>1.7854251688871135E-3</v>
      </c>
    </row>
    <row r="830" spans="1:22">
      <c r="A830" s="18" t="str">
        <f t="shared" si="569"/>
        <v>REV</v>
      </c>
      <c r="B830" s="18" t="str">
        <f>$B$12</f>
        <v>TOTAL</v>
      </c>
      <c r="C830" s="22"/>
      <c r="D830" s="23">
        <f t="shared" ca="1" si="570"/>
        <v>1</v>
      </c>
      <c r="E830" s="23">
        <f t="shared" ca="1" si="568"/>
        <v>0.4354180751171654</v>
      </c>
      <c r="F830" s="23">
        <f t="shared" ca="1" si="568"/>
        <v>3.6114183740781923E-2</v>
      </c>
      <c r="G830" s="23">
        <f t="shared" ca="1" si="568"/>
        <v>0.10133585852939737</v>
      </c>
      <c r="H830" s="23">
        <f t="shared" ca="1" si="568"/>
        <v>3.0324176355121927E-3</v>
      </c>
      <c r="I830" s="23">
        <f t="shared" ca="1" si="568"/>
        <v>3.0758297907729345E-4</v>
      </c>
      <c r="J830" s="23">
        <f t="shared" ca="1" si="568"/>
        <v>8.0796484794789902E-2</v>
      </c>
      <c r="K830" s="23">
        <f t="shared" ca="1" si="568"/>
        <v>1.4689629082849152E-2</v>
      </c>
      <c r="L830" s="23">
        <f t="shared" ca="1" si="568"/>
        <v>5.4593328264298819E-3</v>
      </c>
      <c r="M830" s="23">
        <f t="shared" ca="1" si="568"/>
        <v>2.6505811514054655E-4</v>
      </c>
      <c r="N830" s="23">
        <f t="shared" ca="1" si="568"/>
        <v>2.4906211854317504E-3</v>
      </c>
      <c r="O830" s="23">
        <f t="shared" ca="1" si="568"/>
        <v>4.2370310631071953E-2</v>
      </c>
      <c r="P830" s="23">
        <f t="shared" ca="1" si="568"/>
        <v>0.20266734004277154</v>
      </c>
      <c r="Q830" s="23">
        <f t="shared" ca="1" si="568"/>
        <v>3.4128000772726201E-2</v>
      </c>
      <c r="R830" s="23">
        <f t="shared" ca="1" si="568"/>
        <v>2.2294933602734185E-2</v>
      </c>
      <c r="S830" s="23">
        <f t="shared" ca="1" si="568"/>
        <v>3.254040541521152E-4</v>
      </c>
      <c r="T830" s="23">
        <f t="shared" ca="1" si="568"/>
        <v>3.8010680135075757E-4</v>
      </c>
      <c r="U830" s="23">
        <f t="shared" ca="1" si="568"/>
        <v>1.5304022282662935E-2</v>
      </c>
      <c r="V830" s="23">
        <f t="shared" ca="1" si="568"/>
        <v>2.6206378059548947E-3</v>
      </c>
    </row>
    <row r="831" spans="1:22"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</row>
    <row r="832" spans="1:22">
      <c r="A832" s="131" t="s">
        <v>317</v>
      </c>
      <c r="B832" s="18" t="str">
        <f>$B$5</f>
        <v>PRODUCTION</v>
      </c>
      <c r="C832" s="161" t="s">
        <v>604</v>
      </c>
      <c r="D832" s="23">
        <f ca="1">+D898</f>
        <v>0.44870260973137288</v>
      </c>
      <c r="E832" s="23">
        <f t="shared" ref="E832:V839" ca="1" si="572">+E898</f>
        <v>0.20994627363388998</v>
      </c>
      <c r="F832" s="23">
        <f t="shared" ca="1" si="572"/>
        <v>1.3578445886565994E-2</v>
      </c>
      <c r="G832" s="23">
        <f t="shared" ca="1" si="572"/>
        <v>4.4638845487008971E-2</v>
      </c>
      <c r="H832" s="23">
        <f t="shared" ca="1" si="572"/>
        <v>1.1903280843130854E-3</v>
      </c>
      <c r="I832" s="23">
        <f t="shared" ca="1" si="572"/>
        <v>1.3250882525483982E-4</v>
      </c>
      <c r="J832" s="23">
        <f t="shared" ca="1" si="572"/>
        <v>3.4245727606411598E-2</v>
      </c>
      <c r="K832" s="23">
        <f t="shared" ca="1" si="572"/>
        <v>6.4804531937400992E-3</v>
      </c>
      <c r="L832" s="23">
        <f t="shared" ca="1" si="572"/>
        <v>2.6746596140344767E-3</v>
      </c>
      <c r="M832" s="23">
        <f t="shared" ca="1" si="572"/>
        <v>8.6731124543595482E-5</v>
      </c>
      <c r="N832" s="23">
        <f t="shared" ca="1" si="572"/>
        <v>9.8436867453737518E-4</v>
      </c>
      <c r="O832" s="23">
        <f t="shared" ca="1" si="572"/>
        <v>1.6934583456169112E-2</v>
      </c>
      <c r="P832" s="23">
        <f t="shared" ca="1" si="572"/>
        <v>9.3612833592924508E-2</v>
      </c>
      <c r="Q832" s="23">
        <f t="shared" ca="1" si="572"/>
        <v>1.4175018889831329E-2</v>
      </c>
      <c r="R832" s="23">
        <f t="shared" ca="1" si="572"/>
        <v>9.7141720463557284E-3</v>
      </c>
      <c r="S832" s="23">
        <f t="shared" ca="1" si="572"/>
        <v>1.6749687778651651E-4</v>
      </c>
      <c r="T832" s="23">
        <f t="shared" ca="1" si="572"/>
        <v>1.4016273800577389E-4</v>
      </c>
      <c r="U832" s="23">
        <f t="shared" ca="1" si="572"/>
        <v>0</v>
      </c>
      <c r="V832" s="23">
        <f t="shared" ca="1" si="572"/>
        <v>0</v>
      </c>
    </row>
    <row r="833" spans="1:23">
      <c r="A833" s="18" t="str">
        <f t="shared" ref="A833:A839" si="573">A832</f>
        <v>EXP_OTHTAX_PSC</v>
      </c>
      <c r="B833" s="18" t="str">
        <f>$B$6</f>
        <v>BULKTRAN</v>
      </c>
      <c r="D833" s="23">
        <f t="shared" ref="D833:S839" ca="1" si="574">+D899</f>
        <v>-3.2336348208543884E-2</v>
      </c>
      <c r="E833" s="23">
        <f t="shared" ca="1" si="574"/>
        <v>-2.995423251072428E-2</v>
      </c>
      <c r="F833" s="23">
        <f t="shared" ca="1" si="574"/>
        <v>1.85136402682396E-4</v>
      </c>
      <c r="G833" s="23">
        <f t="shared" ca="1" si="574"/>
        <v>-1.4785023866392715E-4</v>
      </c>
      <c r="H833" s="23">
        <f t="shared" ca="1" si="574"/>
        <v>7.1712500727529653E-6</v>
      </c>
      <c r="I833" s="23">
        <f t="shared" ca="1" si="574"/>
        <v>3.2248452917387528E-5</v>
      </c>
      <c r="J833" s="23">
        <f t="shared" ca="1" si="574"/>
        <v>-1.1895600311241502E-4</v>
      </c>
      <c r="K833" s="23">
        <f t="shared" ca="1" si="574"/>
        <v>9.28143537414809E-5</v>
      </c>
      <c r="L833" s="23">
        <f t="shared" ca="1" si="574"/>
        <v>7.1516415886513417E-5</v>
      </c>
      <c r="M833" s="23">
        <f t="shared" ca="1" si="574"/>
        <v>1.356081692694707E-5</v>
      </c>
      <c r="N833" s="23">
        <f t="shared" ca="1" si="574"/>
        <v>-7.3539528881878168E-5</v>
      </c>
      <c r="O833" s="23">
        <f t="shared" ca="1" si="574"/>
        <v>-4.9984436998881296E-4</v>
      </c>
      <c r="P833" s="23">
        <f t="shared" ca="1" si="574"/>
        <v>-1.6946593827488108E-3</v>
      </c>
      <c r="Q833" s="23">
        <f t="shared" ca="1" si="574"/>
        <v>3.7593459161373051E-5</v>
      </c>
      <c r="R833" s="23">
        <f t="shared" ca="1" si="574"/>
        <v>-2.8231437061801618E-4</v>
      </c>
      <c r="S833" s="23">
        <f t="shared" ca="1" si="574"/>
        <v>-1.3604815839578827E-5</v>
      </c>
      <c r="T833" s="23">
        <f t="shared" ca="1" si="572"/>
        <v>8.6118606449813711E-6</v>
      </c>
      <c r="U833" s="23">
        <f t="shared" ca="1" si="572"/>
        <v>0</v>
      </c>
      <c r="V833" s="23">
        <f t="shared" ca="1" si="572"/>
        <v>0</v>
      </c>
    </row>
    <row r="834" spans="1:23">
      <c r="A834" s="18" t="str">
        <f t="shared" si="573"/>
        <v>EXP_OTHTAX_PSC</v>
      </c>
      <c r="B834" s="18" t="str">
        <f>$B$7</f>
        <v>SUBTRAN</v>
      </c>
      <c r="D834" s="23">
        <f t="shared" ca="1" si="574"/>
        <v>-6.9632199453293726E-3</v>
      </c>
      <c r="E834" s="23">
        <f t="shared" ca="1" si="572"/>
        <v>-6.2971524489202086E-3</v>
      </c>
      <c r="F834" s="23">
        <f t="shared" ca="1" si="572"/>
        <v>3.2943941310889315E-5</v>
      </c>
      <c r="G834" s="23">
        <f t="shared" ca="1" si="572"/>
        <v>-4.5530243259581992E-5</v>
      </c>
      <c r="H834" s="23">
        <f t="shared" ca="1" si="572"/>
        <v>7.7929234083807923E-7</v>
      </c>
      <c r="I834" s="23">
        <f t="shared" ca="1" si="572"/>
        <v>1.1023353501284307E-5</v>
      </c>
      <c r="J834" s="23">
        <f t="shared" ca="1" si="572"/>
        <v>-3.5382226661275633E-5</v>
      </c>
      <c r="K834" s="23">
        <f t="shared" ca="1" si="572"/>
        <v>1.6161036081548187E-5</v>
      </c>
      <c r="L834" s="23">
        <f t="shared" ca="1" si="572"/>
        <v>1.7081508738853607E-5</v>
      </c>
      <c r="M834" s="23">
        <f t="shared" ca="1" si="572"/>
        <v>0</v>
      </c>
      <c r="N834" s="23">
        <f t="shared" ca="1" si="572"/>
        <v>-1.5093741931940124E-5</v>
      </c>
      <c r="O834" s="23">
        <f t="shared" ca="1" si="572"/>
        <v>-1.0663475824005598E-4</v>
      </c>
      <c r="P834" s="23">
        <f t="shared" ca="1" si="572"/>
        <v>-4.9214509763431484E-4</v>
      </c>
      <c r="Q834" s="23">
        <f t="shared" ca="1" si="572"/>
        <v>0</v>
      </c>
      <c r="R834" s="23">
        <f t="shared" ca="1" si="572"/>
        <v>-5.8745346920809911E-5</v>
      </c>
      <c r="S834" s="23">
        <f t="shared" ca="1" si="572"/>
        <v>-2.710555573707948E-6</v>
      </c>
      <c r="T834" s="23">
        <f t="shared" ca="1" si="572"/>
        <v>1.6917682261067509E-6</v>
      </c>
      <c r="U834" s="23">
        <f t="shared" ca="1" si="572"/>
        <v>8.500292018277877E-6</v>
      </c>
      <c r="V834" s="23">
        <f t="shared" ca="1" si="572"/>
        <v>1.9932815947235156E-6</v>
      </c>
    </row>
    <row r="835" spans="1:23">
      <c r="A835" s="18" t="str">
        <f t="shared" si="573"/>
        <v>EXP_OTHTAX_PSC</v>
      </c>
      <c r="B835" s="18" t="str">
        <f>$B$8</f>
        <v>DISTPRI</v>
      </c>
      <c r="D835" s="23">
        <f t="shared" ca="1" si="574"/>
        <v>0.11599928960016667</v>
      </c>
      <c r="E835" s="23">
        <f t="shared" ca="1" si="572"/>
        <v>6.3466131057463362E-2</v>
      </c>
      <c r="F835" s="23">
        <f t="shared" ca="1" si="572"/>
        <v>5.2864707244110569E-3</v>
      </c>
      <c r="G835" s="23">
        <f t="shared" ca="1" si="572"/>
        <v>1.8256256765868666E-2</v>
      </c>
      <c r="H835" s="23">
        <f t="shared" ca="1" si="572"/>
        <v>5.6755477434105531E-4</v>
      </c>
      <c r="I835" s="23">
        <f t="shared" ca="1" si="572"/>
        <v>0</v>
      </c>
      <c r="J835" s="23">
        <f t="shared" ca="1" si="572"/>
        <v>1.3809404748318663E-2</v>
      </c>
      <c r="K835" s="23">
        <f t="shared" ca="1" si="572"/>
        <v>2.7260029761805977E-3</v>
      </c>
      <c r="L835" s="23">
        <f t="shared" ca="1" si="572"/>
        <v>0</v>
      </c>
      <c r="M835" s="23">
        <f t="shared" ca="1" si="572"/>
        <v>0</v>
      </c>
      <c r="N835" s="23">
        <f t="shared" ca="1" si="572"/>
        <v>3.9255642472998812E-4</v>
      </c>
      <c r="O835" s="23">
        <f t="shared" ca="1" si="572"/>
        <v>7.2317273572952024E-3</v>
      </c>
      <c r="P835" s="23">
        <f t="shared" ca="1" si="572"/>
        <v>0</v>
      </c>
      <c r="Q835" s="23">
        <f t="shared" ca="1" si="572"/>
        <v>0</v>
      </c>
      <c r="R835" s="23">
        <f t="shared" ca="1" si="572"/>
        <v>3.8269180563925108E-3</v>
      </c>
      <c r="S835" s="23">
        <f t="shared" ca="1" si="572"/>
        <v>5.1980710039000246E-5</v>
      </c>
      <c r="T835" s="23">
        <f t="shared" ca="1" si="572"/>
        <v>6.9045311775324796E-5</v>
      </c>
      <c r="U835" s="23">
        <f t="shared" ca="1" si="572"/>
        <v>2.5931973216792117E-4</v>
      </c>
      <c r="V835" s="23">
        <f t="shared" ca="1" si="572"/>
        <v>5.5920961183284481E-5</v>
      </c>
    </row>
    <row r="836" spans="1:23">
      <c r="A836" s="18" t="str">
        <f t="shared" si="573"/>
        <v>EXP_OTHTAX_PSC</v>
      </c>
      <c r="B836" s="18" t="str">
        <f>$B$9</f>
        <v>DISTSEC</v>
      </c>
      <c r="D836" s="23">
        <f t="shared" ca="1" si="574"/>
        <v>4.8486141146839322E-2</v>
      </c>
      <c r="E836" s="23">
        <f t="shared" ca="1" si="572"/>
        <v>2.978794850815876E-2</v>
      </c>
      <c r="F836" s="23">
        <f t="shared" ca="1" si="572"/>
        <v>2.7783240219254593E-3</v>
      </c>
      <c r="G836" s="23">
        <f t="shared" ca="1" si="572"/>
        <v>7.9250244670935072E-3</v>
      </c>
      <c r="H836" s="23">
        <f t="shared" ca="1" si="572"/>
        <v>0</v>
      </c>
      <c r="I836" s="23">
        <f t="shared" ca="1" si="572"/>
        <v>0</v>
      </c>
      <c r="J836" s="23">
        <f t="shared" ca="1" si="572"/>
        <v>5.0914043853009343E-3</v>
      </c>
      <c r="K836" s="23">
        <f t="shared" ca="1" si="572"/>
        <v>0</v>
      </c>
      <c r="L836" s="23">
        <f t="shared" ca="1" si="572"/>
        <v>0</v>
      </c>
      <c r="M836" s="23">
        <f t="shared" ca="1" si="572"/>
        <v>0</v>
      </c>
      <c r="N836" s="23">
        <f t="shared" ca="1" si="572"/>
        <v>1.0673434853809275E-4</v>
      </c>
      <c r="O836" s="23">
        <f t="shared" ca="1" si="572"/>
        <v>0</v>
      </c>
      <c r="P836" s="23">
        <f t="shared" ca="1" si="572"/>
        <v>0</v>
      </c>
      <c r="Q836" s="23">
        <f t="shared" ca="1" si="572"/>
        <v>0</v>
      </c>
      <c r="R836" s="23">
        <f t="shared" ca="1" si="572"/>
        <v>1.7100804003240984E-3</v>
      </c>
      <c r="S836" s="23">
        <f t="shared" ca="1" si="572"/>
        <v>0</v>
      </c>
      <c r="T836" s="23">
        <f t="shared" ca="1" si="572"/>
        <v>2.4421999115791116E-5</v>
      </c>
      <c r="U836" s="23">
        <f t="shared" ca="1" si="572"/>
        <v>9.1284360420131147E-4</v>
      </c>
      <c r="V836" s="23">
        <f t="shared" ca="1" si="572"/>
        <v>1.4935941218136925E-4</v>
      </c>
    </row>
    <row r="837" spans="1:23">
      <c r="A837" s="18" t="str">
        <f t="shared" si="573"/>
        <v>EXP_OTHTAX_PSC</v>
      </c>
      <c r="B837" s="18" t="str">
        <f>$B$10</f>
        <v>ENERGY</v>
      </c>
      <c r="D837" s="23">
        <f t="shared" ca="1" si="574"/>
        <v>0.38162255588006572</v>
      </c>
      <c r="E837" s="23">
        <f t="shared" ca="1" si="572"/>
        <v>0.14464939101960134</v>
      </c>
      <c r="F837" s="23">
        <f t="shared" ca="1" si="572"/>
        <v>9.2377584210586311E-3</v>
      </c>
      <c r="G837" s="23">
        <f t="shared" ca="1" si="572"/>
        <v>3.110918290902167E-2</v>
      </c>
      <c r="H837" s="23">
        <f t="shared" ca="1" si="572"/>
        <v>8.934606840363394E-4</v>
      </c>
      <c r="I837" s="23">
        <f t="shared" ca="1" si="572"/>
        <v>4.2228203851459689E-5</v>
      </c>
      <c r="J837" s="23">
        <f t="shared" ca="1" si="572"/>
        <v>2.8906977882416026E-2</v>
      </c>
      <c r="K837" s="23">
        <f t="shared" ca="1" si="572"/>
        <v>5.4418337288463098E-3</v>
      </c>
      <c r="L837" s="23">
        <f t="shared" ca="1" si="572"/>
        <v>2.4123173395168137E-3</v>
      </c>
      <c r="M837" s="23">
        <f t="shared" ca="1" si="572"/>
        <v>1.1340154140818279E-4</v>
      </c>
      <c r="N837" s="23">
        <f t="shared" ca="1" si="572"/>
        <v>1.0819907657791004E-3</v>
      </c>
      <c r="O837" s="23">
        <f t="shared" ca="1" si="572"/>
        <v>1.8593088376095517E-2</v>
      </c>
      <c r="P837" s="23">
        <f t="shared" ca="1" si="572"/>
        <v>0.10752312140352174</v>
      </c>
      <c r="Q837" s="23">
        <f t="shared" ca="1" si="572"/>
        <v>1.9742064147806371E-2</v>
      </c>
      <c r="R837" s="23">
        <f t="shared" ca="1" si="572"/>
        <v>7.702202862766537E-3</v>
      </c>
      <c r="S837" s="23">
        <f t="shared" ca="1" si="572"/>
        <v>1.2474962250449162E-4</v>
      </c>
      <c r="T837" s="23">
        <f t="shared" ca="1" si="572"/>
        <v>1.4248120903445836E-4</v>
      </c>
      <c r="U837" s="23">
        <f t="shared" ca="1" si="572"/>
        <v>3.3112626591824939E-3</v>
      </c>
      <c r="V837" s="23">
        <f t="shared" ca="1" si="572"/>
        <v>5.9504310361822648E-4</v>
      </c>
    </row>
    <row r="838" spans="1:23">
      <c r="A838" s="18" t="str">
        <f t="shared" si="573"/>
        <v>EXP_OTHTAX_PSC</v>
      </c>
      <c r="B838" s="18" t="str">
        <f>$B$11</f>
        <v>CUSTOMER</v>
      </c>
      <c r="D838" s="23">
        <f t="shared" ca="1" si="574"/>
        <v>4.448897179542867E-2</v>
      </c>
      <c r="E838" s="23">
        <f t="shared" ca="1" si="572"/>
        <v>2.0639416007139842E-2</v>
      </c>
      <c r="F838" s="23">
        <f t="shared" ca="1" si="572"/>
        <v>6.1182654538105329E-3</v>
      </c>
      <c r="G838" s="23">
        <f t="shared" ca="1" si="572"/>
        <v>1.6830019885371143E-3</v>
      </c>
      <c r="H838" s="23">
        <f t="shared" ca="1" si="572"/>
        <v>4.4925478189922219E-4</v>
      </c>
      <c r="I838" s="23">
        <f t="shared" ca="1" si="572"/>
        <v>1.0086513212428949E-4</v>
      </c>
      <c r="J838" s="23">
        <f t="shared" ca="1" si="572"/>
        <v>4.2028376967290346E-4</v>
      </c>
      <c r="K838" s="23">
        <f t="shared" ca="1" si="572"/>
        <v>1.2732578972061271E-4</v>
      </c>
      <c r="L838" s="23">
        <f t="shared" ca="1" si="572"/>
        <v>2.7500401938924073E-4</v>
      </c>
      <c r="M838" s="23">
        <f t="shared" ca="1" si="572"/>
        <v>6.0230677102961418E-5</v>
      </c>
      <c r="N838" s="23">
        <f t="shared" ca="1" si="572"/>
        <v>2.3608353694445053E-6</v>
      </c>
      <c r="O838" s="23">
        <f t="shared" ca="1" si="572"/>
        <v>6.5455524624573062E-5</v>
      </c>
      <c r="P838" s="23">
        <f t="shared" ca="1" si="572"/>
        <v>3.5228627801306189E-4</v>
      </c>
      <c r="Q838" s="23">
        <f t="shared" ca="1" si="572"/>
        <v>6.6664103566749683E-5</v>
      </c>
      <c r="R838" s="23">
        <f t="shared" ca="1" si="572"/>
        <v>1.0707739039402397E-4</v>
      </c>
      <c r="S838" s="23">
        <f t="shared" ca="1" si="572"/>
        <v>1.5464500869609594E-6</v>
      </c>
      <c r="T838" s="23">
        <f t="shared" ca="1" si="572"/>
        <v>2.9450914262778323E-6</v>
      </c>
      <c r="U838" s="23">
        <f t="shared" ca="1" si="572"/>
        <v>1.2000209434443443E-2</v>
      </c>
      <c r="V838" s="23">
        <f t="shared" ca="1" si="572"/>
        <v>2.0167790681074292E-3</v>
      </c>
    </row>
    <row r="839" spans="1:23">
      <c r="A839" s="18" t="str">
        <f t="shared" si="573"/>
        <v>EXP_OTHTAX_PSC</v>
      </c>
      <c r="B839" s="18" t="str">
        <f>$B$12</f>
        <v>TOTAL</v>
      </c>
      <c r="D839" s="23">
        <f t="shared" ca="1" si="574"/>
        <v>1.0000000000000002</v>
      </c>
      <c r="E839" s="23">
        <f t="shared" ca="1" si="572"/>
        <v>0.43223777526660873</v>
      </c>
      <c r="F839" s="23">
        <f t="shared" ca="1" si="572"/>
        <v>3.7217344851764957E-2</v>
      </c>
      <c r="G839" s="23">
        <f t="shared" ca="1" si="572"/>
        <v>0.10341893113560642</v>
      </c>
      <c r="H839" s="23">
        <f t="shared" ca="1" si="572"/>
        <v>3.1085488670032939E-3</v>
      </c>
      <c r="I839" s="23">
        <f t="shared" ca="1" si="572"/>
        <v>3.1887396764926118E-4</v>
      </c>
      <c r="J839" s="23">
        <f t="shared" ca="1" si="572"/>
        <v>8.2319460162346425E-2</v>
      </c>
      <c r="K839" s="23">
        <f t="shared" ca="1" si="572"/>
        <v>1.4884591078310645E-2</v>
      </c>
      <c r="L839" s="23">
        <f t="shared" ca="1" si="572"/>
        <v>5.4505788975658977E-3</v>
      </c>
      <c r="M839" s="23">
        <f t="shared" ca="1" si="572"/>
        <v>2.7392415998168669E-4</v>
      </c>
      <c r="N839" s="23">
        <f t="shared" ca="1" si="572"/>
        <v>2.479377778140183E-3</v>
      </c>
      <c r="O839" s="23">
        <f t="shared" ca="1" si="572"/>
        <v>4.2218375585955537E-2</v>
      </c>
      <c r="P839" s="23">
        <f t="shared" ca="1" si="572"/>
        <v>0.19930143679407616</v>
      </c>
      <c r="Q839" s="23">
        <f t="shared" ca="1" si="572"/>
        <v>3.4021340600365831E-2</v>
      </c>
      <c r="R839" s="23">
        <f t="shared" ca="1" si="572"/>
        <v>2.2719391038694071E-2</v>
      </c>
      <c r="S839" s="23">
        <f t="shared" ca="1" si="572"/>
        <v>3.2945828900368251E-4</v>
      </c>
      <c r="T839" s="23">
        <f t="shared" ca="1" si="572"/>
        <v>3.8935997822871411E-4</v>
      </c>
      <c r="U839" s="23">
        <f t="shared" ca="1" si="572"/>
        <v>1.6492135722013447E-2</v>
      </c>
      <c r="V839" s="23">
        <f t="shared" ca="1" si="572"/>
        <v>2.8190958266850336E-3</v>
      </c>
    </row>
    <row r="840" spans="1:23"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</row>
    <row r="843" spans="1:23">
      <c r="C843" s="150" t="s">
        <v>577</v>
      </c>
      <c r="D843" s="152">
        <f t="shared" ref="D843:V843" ca="1" si="575">+D897-D844</f>
        <v>0</v>
      </c>
      <c r="E843" s="152">
        <f t="shared" ca="1" si="575"/>
        <v>0</v>
      </c>
      <c r="F843" s="152">
        <f t="shared" ca="1" si="575"/>
        <v>0</v>
      </c>
      <c r="G843" s="152">
        <f t="shared" ca="1" si="575"/>
        <v>0</v>
      </c>
      <c r="H843" s="152">
        <f t="shared" ca="1" si="575"/>
        <v>0</v>
      </c>
      <c r="I843" s="152">
        <f t="shared" ca="1" si="575"/>
        <v>0</v>
      </c>
      <c r="J843" s="152">
        <f t="shared" ca="1" si="575"/>
        <v>0</v>
      </c>
      <c r="K843" s="152">
        <f t="shared" ca="1" si="575"/>
        <v>0</v>
      </c>
      <c r="L843" s="152">
        <f t="shared" ca="1" si="575"/>
        <v>0</v>
      </c>
      <c r="M843" s="152">
        <f t="shared" ca="1" si="575"/>
        <v>0</v>
      </c>
      <c r="N843" s="152">
        <f t="shared" ca="1" si="575"/>
        <v>0</v>
      </c>
      <c r="O843" s="152">
        <f t="shared" ca="1" si="575"/>
        <v>0</v>
      </c>
      <c r="P843" s="152">
        <f t="shared" ca="1" si="575"/>
        <v>0</v>
      </c>
      <c r="Q843" s="152">
        <f t="shared" ca="1" si="575"/>
        <v>0</v>
      </c>
      <c r="R843" s="152">
        <f t="shared" ca="1" si="575"/>
        <v>0</v>
      </c>
      <c r="S843" s="152">
        <f t="shared" ca="1" si="575"/>
        <v>0</v>
      </c>
      <c r="T843" s="152">
        <f t="shared" ca="1" si="575"/>
        <v>0</v>
      </c>
      <c r="U843" s="152">
        <f t="shared" ca="1" si="575"/>
        <v>0</v>
      </c>
      <c r="V843" s="152">
        <f t="shared" ca="1" si="575"/>
        <v>0</v>
      </c>
    </row>
    <row r="844" spans="1:23">
      <c r="A844" s="136" t="s">
        <v>17</v>
      </c>
      <c r="C844" s="161" t="s">
        <v>691</v>
      </c>
      <c r="D844" s="159">
        <f>SUM(E844:V844)</f>
        <v>499134505</v>
      </c>
      <c r="E844" s="159">
        <v>215744788</v>
      </c>
      <c r="F844" s="159">
        <v>18576461</v>
      </c>
      <c r="G844" s="159">
        <f>155582+51002961+84797+376617</f>
        <v>51619957</v>
      </c>
      <c r="H844" s="159">
        <v>1551584</v>
      </c>
      <c r="I844" s="159">
        <v>159161</v>
      </c>
      <c r="J844" s="159">
        <f>40615944+192636+279903</f>
        <v>41088483</v>
      </c>
      <c r="K844" s="159">
        <v>7429413</v>
      </c>
      <c r="L844" s="159">
        <v>2720572</v>
      </c>
      <c r="M844" s="159">
        <v>136725</v>
      </c>
      <c r="N844" s="159">
        <v>1237543</v>
      </c>
      <c r="O844" s="159">
        <v>21072648</v>
      </c>
      <c r="P844" s="159">
        <f>91685060+7793164</f>
        <v>99478224</v>
      </c>
      <c r="Q844" s="159">
        <v>16981225</v>
      </c>
      <c r="R844" s="159">
        <v>11340032</v>
      </c>
      <c r="S844" s="159">
        <v>164444</v>
      </c>
      <c r="T844" s="159">
        <v>194343</v>
      </c>
      <c r="U844" s="159">
        <v>8231794</v>
      </c>
      <c r="V844" s="159">
        <v>1407108</v>
      </c>
      <c r="W844" s="25"/>
    </row>
    <row r="845" spans="1:23">
      <c r="A845" s="38" t="s">
        <v>175</v>
      </c>
      <c r="C845" s="161" t="s">
        <v>692</v>
      </c>
      <c r="D845" s="26">
        <f ca="1">SUM(E845:V845)</f>
        <v>67976349.99999997</v>
      </c>
      <c r="E845" s="148">
        <f ca="1">COSS!I1071+COSS!I896+COSS!I913+COSS!I904</f>
        <v>31185528.862149887</v>
      </c>
      <c r="F845" s="148">
        <f ca="1">COSS!J1071+COSS!J896+COSS!J913+COSS!J904</f>
        <v>1904284.618861936</v>
      </c>
      <c r="G845" s="148">
        <f ca="1">COSS!K1071+COSS!K896+COSS!K913+COSS!K904</f>
        <v>5848708.3727655858</v>
      </c>
      <c r="H845" s="148">
        <f ca="1">COSS!L1071+COSS!L896+COSS!L913+COSS!L904</f>
        <v>168132.95799239815</v>
      </c>
      <c r="I845" s="148">
        <f ca="1">COSS!M1071+COSS!M896+COSS!M913+COSS!M904</f>
        <v>15272.646247970999</v>
      </c>
      <c r="J845" s="148">
        <f ca="1">COSS!O1071+COSS!O896+COSS!O913+COSS!O904</f>
        <v>4732080.5729678031</v>
      </c>
      <c r="K845" s="148">
        <f ca="1">COSS!P1071+COSS!P896+COSS!P913+COSS!P904</f>
        <v>901235.10880744783</v>
      </c>
      <c r="L845" s="148">
        <f ca="1">COSS!Q1071+COSS!Q896+COSS!Q913+COSS!Q904</f>
        <v>375474.90692621708</v>
      </c>
      <c r="M845" s="148">
        <f ca="1">COSS!R1071+COSS!R896+COSS!R913+COSS!R904</f>
        <v>13592.334302043819</v>
      </c>
      <c r="N845" s="148">
        <f ca="1">COSS!T1071+COSS!T896+COSS!T913+COSS!T904</f>
        <v>174915.30995131357</v>
      </c>
      <c r="O845" s="148">
        <f ca="1">COSS!U1071+COSS!U896+COSS!U913+COSS!U904</f>
        <v>2956015.0886028027</v>
      </c>
      <c r="P845" s="148">
        <f ca="1">COSS!V1071+COSS!V896+COSS!V913+COSS!V904</f>
        <v>15456624.492231905</v>
      </c>
      <c r="Q845" s="148">
        <f ca="1">COSS!W1071+COSS!W896+COSS!W913+COSS!W904</f>
        <v>2373134.6976614171</v>
      </c>
      <c r="R845" s="148">
        <f ca="1">COSS!Y1071+COSS!Y896+COSS!Y913+COSS!Y904</f>
        <v>1303666.8576148148</v>
      </c>
      <c r="S845" s="148">
        <f ca="1">COSS!Z1071+COSS!Z896+COSS!Z913+COSS!Z904</f>
        <v>20096.171370672335</v>
      </c>
      <c r="T845" s="148">
        <f ca="1">COSS!AB1071+COSS!AB896+COSS!AB913+COSS!AB904</f>
        <v>21219.693105343296</v>
      </c>
      <c r="U845" s="148">
        <f ca="1">COSS!AC1071+COSS!AC896+COSS!AC913+COSS!AC904</f>
        <v>447283.1616600292</v>
      </c>
      <c r="V845" s="148">
        <f ca="1">COSS!AD1071+COSS!AD896+COSS!AD913+COSS!AD904</f>
        <v>79084.146780404451</v>
      </c>
      <c r="W845" s="25"/>
    </row>
    <row r="846" spans="1:23">
      <c r="A846" s="38" t="s">
        <v>174</v>
      </c>
      <c r="C846" s="161" t="s">
        <v>693</v>
      </c>
      <c r="D846" s="26">
        <f ca="1">SUM(E846:V846)</f>
        <v>525070946.33279008</v>
      </c>
      <c r="E846" s="26">
        <f ca="1">COSS!I4397</f>
        <v>247064012.20043242</v>
      </c>
      <c r="F846" s="26">
        <f ca="1">COSS!J4397</f>
        <v>16768916.765543666</v>
      </c>
      <c r="G846" s="26">
        <f ca="1">COSS!K4397</f>
        <v>48383461.316807188</v>
      </c>
      <c r="H846" s="26">
        <f ca="1">COSS!L4397</f>
        <v>1419746.2166922253</v>
      </c>
      <c r="I846" s="26">
        <f ca="1">COSS!M4397</f>
        <v>126793.79775838893</v>
      </c>
      <c r="J846" s="26">
        <f ca="1">COSS!O4397</f>
        <v>39145508.820478797</v>
      </c>
      <c r="K846" s="26">
        <f ca="1">COSS!P4397</f>
        <v>7061442.5400373088</v>
      </c>
      <c r="L846" s="26">
        <f ca="1">COSS!Q4397</f>
        <v>2653718.5696669524</v>
      </c>
      <c r="M846" s="26">
        <f ca="1">COSS!R4397</f>
        <v>122161.1089853474</v>
      </c>
      <c r="N846" s="26">
        <f ca="1">COSS!T4397</f>
        <v>1299369.5388305155</v>
      </c>
      <c r="O846" s="26">
        <f ca="1">COSS!U4397</f>
        <v>21365816.81812175</v>
      </c>
      <c r="P846" s="26">
        <f ca="1">COSS!V4397</f>
        <v>103769443.86636432</v>
      </c>
      <c r="Q846" s="26">
        <f ca="1">COSS!W4397</f>
        <v>17523831.991360817</v>
      </c>
      <c r="R846" s="26">
        <f ca="1">COSS!Y4397</f>
        <v>10994681.284767352</v>
      </c>
      <c r="S846" s="26">
        <f ca="1">COSS!Z4397</f>
        <v>171918.37870130141</v>
      </c>
      <c r="T846" s="26">
        <f ca="1">COSS!AB4397</f>
        <v>175676.65704973129</v>
      </c>
      <c r="U846" s="26">
        <f ca="1">COSS!AC4397</f>
        <v>5910787.4209062904</v>
      </c>
      <c r="V846" s="26">
        <f ca="1">COSS!AD4397</f>
        <v>1113659.0402856497</v>
      </c>
      <c r="W846" s="25"/>
    </row>
    <row r="847" spans="1:23">
      <c r="C847" s="150" t="s">
        <v>577</v>
      </c>
      <c r="D847" s="162">
        <f ca="1">+COSS!H4406-D849</f>
        <v>5.9604644775390625E-8</v>
      </c>
      <c r="E847" s="162">
        <f ca="1">+COSS!I4406-E849</f>
        <v>1.3038516044616699E-8</v>
      </c>
      <c r="F847" s="162">
        <f ca="1">+COSS!J4406-F849</f>
        <v>0</v>
      </c>
      <c r="G847" s="162">
        <f ca="1">+COSS!K4406-G849</f>
        <v>0</v>
      </c>
      <c r="H847" s="162">
        <f ca="1">+COSS!L4406-H849</f>
        <v>0</v>
      </c>
      <c r="I847" s="162">
        <f ca="1">+COSS!M4406-I849</f>
        <v>0</v>
      </c>
      <c r="J847" s="162">
        <f ca="1">+COSS!O4406-J849</f>
        <v>0</v>
      </c>
      <c r="K847" s="162">
        <f ca="1">+COSS!P4406-K849</f>
        <v>0</v>
      </c>
      <c r="L847" s="162">
        <f ca="1">+COSS!Q4406-L849</f>
        <v>0</v>
      </c>
      <c r="M847" s="162">
        <f ca="1">+COSS!R4406-M849</f>
        <v>-3.637978807091713E-11</v>
      </c>
      <c r="N847" s="162">
        <f ca="1">+COSS!T4406-N849</f>
        <v>-1.1641532182693481E-10</v>
      </c>
      <c r="O847" s="162">
        <f ca="1">+COSS!U4406-O849</f>
        <v>0</v>
      </c>
      <c r="P847" s="162">
        <f ca="1">+COSS!V4406-P849</f>
        <v>0</v>
      </c>
      <c r="Q847" s="162">
        <f ca="1">+COSS!W4406-Q849</f>
        <v>0</v>
      </c>
      <c r="R847" s="162">
        <f ca="1">+COSS!Y4406-R849</f>
        <v>-1.862645149230957E-9</v>
      </c>
      <c r="S847" s="162">
        <f ca="1">+COSS!Z4406-S849</f>
        <v>1.4551915228366852E-11</v>
      </c>
      <c r="T847" s="162">
        <f ca="1">+COSS!AB4406-T849</f>
        <v>0</v>
      </c>
      <c r="U847" s="162">
        <f ca="1">+COSS!AC4406-U849</f>
        <v>0</v>
      </c>
      <c r="V847" s="162">
        <f ca="1">+COSS!AD4406-V849</f>
        <v>0</v>
      </c>
    </row>
    <row r="848" spans="1:23">
      <c r="C848" s="24"/>
    </row>
    <row r="849" spans="1:22">
      <c r="A849" s="38" t="str">
        <f>COSS!B4406</f>
        <v>Net Operating Income</v>
      </c>
      <c r="D849" s="24">
        <f ca="1">D844+D845-D846</f>
        <v>42039908.667209923</v>
      </c>
      <c r="E849" s="24">
        <f ca="1">E844+E845-E846</f>
        <v>-133695.33828252554</v>
      </c>
      <c r="F849" s="24">
        <f ca="1">F844+F845-F846</f>
        <v>3711828.8533182703</v>
      </c>
      <c r="G849" s="24">
        <f ca="1">G844+G845-G846</f>
        <v>9085204.0559583977</v>
      </c>
      <c r="H849" s="24">
        <f ca="1">H844+H845-H846</f>
        <v>299970.74130017287</v>
      </c>
      <c r="I849" s="24">
        <f t="shared" ref="I849:V849" ca="1" si="576">I844+I845-I846</f>
        <v>47639.848489582058</v>
      </c>
      <c r="J849" s="24">
        <f t="shared" ca="1" si="576"/>
        <v>6675054.752489008</v>
      </c>
      <c r="K849" s="24">
        <f t="shared" ca="1" si="576"/>
        <v>1269205.5687701395</v>
      </c>
      <c r="L849" s="24">
        <f t="shared" ca="1" si="576"/>
        <v>442328.33725926466</v>
      </c>
      <c r="M849" s="24">
        <f t="shared" ca="1" si="576"/>
        <v>28156.225316696436</v>
      </c>
      <c r="N849" s="24">
        <f t="shared" ca="1" si="576"/>
        <v>113088.77112079808</v>
      </c>
      <c r="O849" s="24">
        <f t="shared" ca="1" si="576"/>
        <v>2662846.2704810537</v>
      </c>
      <c r="P849" s="24">
        <f t="shared" ca="1" si="576"/>
        <v>11165404.62586759</v>
      </c>
      <c r="Q849" s="24">
        <f t="shared" ca="1" si="576"/>
        <v>1830527.7063006014</v>
      </c>
      <c r="R849" s="24">
        <f t="shared" ca="1" si="576"/>
        <v>1649017.5728474632</v>
      </c>
      <c r="S849" s="24">
        <f t="shared" ca="1" si="576"/>
        <v>12621.792669370916</v>
      </c>
      <c r="T849" s="24">
        <f t="shared" ca="1" si="576"/>
        <v>39886.036055611999</v>
      </c>
      <c r="U849" s="24">
        <f t="shared" ca="1" si="576"/>
        <v>2768289.7407537382</v>
      </c>
      <c r="V849" s="24">
        <f t="shared" ca="1" si="576"/>
        <v>372533.10649475479</v>
      </c>
    </row>
    <row r="850" spans="1:22">
      <c r="A850" s="18" t="str">
        <f t="shared" ref="A850:B857" si="577">A532</f>
        <v>RATEBASE</v>
      </c>
      <c r="B850" s="18" t="str">
        <f t="shared" si="577"/>
        <v>PRODUCTION</v>
      </c>
      <c r="C850" s="18"/>
      <c r="D850" s="23">
        <f t="shared" ref="D850:V850" ca="1" si="578">D532</f>
        <v>0.40264452637454162</v>
      </c>
      <c r="E850" s="23">
        <f t="shared" ca="1" si="578"/>
        <v>0.22199176610726618</v>
      </c>
      <c r="F850" s="23">
        <f t="shared" ca="1" si="578"/>
        <v>1.0159387020717567E-2</v>
      </c>
      <c r="G850" s="23">
        <f t="shared" ca="1" si="578"/>
        <v>3.3917342687093871E-2</v>
      </c>
      <c r="H850" s="23">
        <f t="shared" ca="1" si="578"/>
        <v>7.9337045481597671E-4</v>
      </c>
      <c r="I850" s="23">
        <f t="shared" ca="1" si="578"/>
        <v>-1.2593561622000965E-5</v>
      </c>
      <c r="J850" s="23">
        <f t="shared" ca="1" si="578"/>
        <v>2.6005103353811766E-2</v>
      </c>
      <c r="K850" s="23">
        <f t="shared" ca="1" si="578"/>
        <v>4.5777921432855187E-3</v>
      </c>
      <c r="L850" s="23">
        <f t="shared" ca="1" si="578"/>
        <v>1.6934129792661053E-3</v>
      </c>
      <c r="M850" s="23">
        <f t="shared" ca="1" si="578"/>
        <v>4.0184633738856484E-5</v>
      </c>
      <c r="N850" s="23">
        <f t="shared" ca="1" si="578"/>
        <v>8.3621806024183247E-4</v>
      </c>
      <c r="O850" s="23">
        <f t="shared" ca="1" si="578"/>
        <v>1.3169214452146407E-2</v>
      </c>
      <c r="P850" s="23">
        <f t="shared" ca="1" si="578"/>
        <v>7.2050032310050929E-2</v>
      </c>
      <c r="Q850" s="23">
        <f t="shared" ca="1" si="578"/>
        <v>9.4223448034478196E-3</v>
      </c>
      <c r="R850" s="23">
        <f t="shared" ca="1" si="578"/>
        <v>7.748758940758692E-3</v>
      </c>
      <c r="S850" s="23">
        <f t="shared" ca="1" si="578"/>
        <v>1.6099349448355077E-4</v>
      </c>
      <c r="T850" s="23">
        <f t="shared" ca="1" si="578"/>
        <v>9.1198495038443794E-5</v>
      </c>
      <c r="U850" s="23">
        <f t="shared" ca="1" si="578"/>
        <v>0</v>
      </c>
      <c r="V850" s="23">
        <f t="shared" ca="1" si="578"/>
        <v>0</v>
      </c>
    </row>
    <row r="851" spans="1:22">
      <c r="A851" s="18" t="str">
        <f t="shared" si="577"/>
        <v>RATEBASE</v>
      </c>
      <c r="B851" s="18" t="str">
        <f t="shared" si="577"/>
        <v>BULKTRAN</v>
      </c>
      <c r="C851" s="18"/>
      <c r="D851" s="23">
        <f t="shared" ref="D851:V851" ca="1" si="579">D533</f>
        <v>0.18419885670195049</v>
      </c>
      <c r="E851" s="23">
        <f t="shared" ca="1" si="579"/>
        <v>8.9930583458290914E-2</v>
      </c>
      <c r="F851" s="23">
        <f t="shared" ca="1" si="579"/>
        <v>4.4191812718090782E-3</v>
      </c>
      <c r="G851" s="23">
        <f t="shared" ca="1" si="579"/>
        <v>1.6423033058480935E-2</v>
      </c>
      <c r="H851" s="23">
        <f t="shared" ca="1" si="579"/>
        <v>4.7885975876978462E-4</v>
      </c>
      <c r="I851" s="23">
        <f t="shared" ca="1" si="579"/>
        <v>-1.3689452221850852E-5</v>
      </c>
      <c r="J851" s="23">
        <f t="shared" ca="1" si="579"/>
        <v>1.2593603382280362E-2</v>
      </c>
      <c r="K851" s="23">
        <f t="shared" ca="1" si="579"/>
        <v>2.2699609034847155E-3</v>
      </c>
      <c r="L851" s="23">
        <f t="shared" ca="1" si="579"/>
        <v>9.7277999272750936E-4</v>
      </c>
      <c r="M851" s="23">
        <f t="shared" ca="1" si="579"/>
        <v>4.8356681426098385E-5</v>
      </c>
      <c r="N851" s="23">
        <f t="shared" ca="1" si="579"/>
        <v>4.4611081117630852E-4</v>
      </c>
      <c r="O851" s="23">
        <f t="shared" ca="1" si="579"/>
        <v>7.2114397343654678E-3</v>
      </c>
      <c r="P851" s="23">
        <f t="shared" ca="1" si="579"/>
        <v>3.8500558857165475E-2</v>
      </c>
      <c r="Q851" s="23">
        <f t="shared" ca="1" si="579"/>
        <v>6.8846355093390363E-3</v>
      </c>
      <c r="R851" s="23">
        <f t="shared" ca="1" si="579"/>
        <v>3.9168597355346496E-3</v>
      </c>
      <c r="S851" s="23">
        <f t="shared" ca="1" si="579"/>
        <v>6.5688938004672997E-5</v>
      </c>
      <c r="T851" s="23">
        <f t="shared" ca="1" si="579"/>
        <v>5.0894061317273596E-5</v>
      </c>
      <c r="U851" s="23">
        <f t="shared" ca="1" si="579"/>
        <v>0</v>
      </c>
      <c r="V851" s="23">
        <f t="shared" ca="1" si="579"/>
        <v>0</v>
      </c>
    </row>
    <row r="852" spans="1:22">
      <c r="A852" s="18" t="str">
        <f t="shared" si="577"/>
        <v>RATEBASE</v>
      </c>
      <c r="B852" s="18" t="str">
        <f t="shared" si="577"/>
        <v>SUBTRAN</v>
      </c>
      <c r="C852" s="18"/>
      <c r="D852" s="23">
        <f t="shared" ref="D852:V852" ca="1" si="580">D534</f>
        <v>3.8656591186716521E-2</v>
      </c>
      <c r="E852" s="23">
        <f t="shared" ca="1" si="580"/>
        <v>1.863621280830334E-2</v>
      </c>
      <c r="F852" s="23">
        <f t="shared" ca="1" si="580"/>
        <v>8.9380763509709117E-4</v>
      </c>
      <c r="G852" s="23">
        <f t="shared" ca="1" si="580"/>
        <v>3.3012770453194336E-3</v>
      </c>
      <c r="H852" s="23">
        <f t="shared" ca="1" si="580"/>
        <v>9.4106248796271111E-5</v>
      </c>
      <c r="I852" s="23">
        <f t="shared" ca="1" si="580"/>
        <v>-4.3568562019489619E-6</v>
      </c>
      <c r="J852" s="23">
        <f t="shared" ca="1" si="580"/>
        <v>2.5170875783336421E-3</v>
      </c>
      <c r="K852" s="23">
        <f t="shared" ca="1" si="580"/>
        <v>4.519338387778934E-4</v>
      </c>
      <c r="L852" s="23">
        <f t="shared" ca="1" si="580"/>
        <v>2.5434463266111793E-4</v>
      </c>
      <c r="M852" s="23">
        <f t="shared" ca="1" si="580"/>
        <v>0</v>
      </c>
      <c r="N852" s="23">
        <f t="shared" ca="1" si="580"/>
        <v>8.9185878421709091E-5</v>
      </c>
      <c r="O852" s="23">
        <f t="shared" ca="1" si="580"/>
        <v>1.4413829583702861E-3</v>
      </c>
      <c r="P852" s="23">
        <f t="shared" ca="1" si="580"/>
        <v>1.0148640887993731E-2</v>
      </c>
      <c r="Q852" s="23">
        <f t="shared" ca="1" si="580"/>
        <v>0</v>
      </c>
      <c r="R852" s="23">
        <f t="shared" ca="1" si="580"/>
        <v>7.6769689313063174E-4</v>
      </c>
      <c r="S852" s="23">
        <f t="shared" ca="1" si="580"/>
        <v>1.2814486052007814E-5</v>
      </c>
      <c r="T852" s="23">
        <f t="shared" ca="1" si="580"/>
        <v>1.0265667415641109E-5</v>
      </c>
      <c r="U852" s="23">
        <f t="shared" ca="1" si="580"/>
        <v>3.4667577236695595E-5</v>
      </c>
      <c r="V852" s="23">
        <f t="shared" ca="1" si="580"/>
        <v>7.523907008978296E-6</v>
      </c>
    </row>
    <row r="853" spans="1:22">
      <c r="A853" s="18" t="str">
        <f t="shared" si="577"/>
        <v>RATEBASE</v>
      </c>
      <c r="B853" s="18" t="str">
        <f t="shared" si="577"/>
        <v>DISTPRI</v>
      </c>
      <c r="C853" s="18"/>
      <c r="D853" s="23">
        <f t="shared" ref="D853:V853" ca="1" si="581">D535</f>
        <v>0.19960251575093677</v>
      </c>
      <c r="E853" s="23">
        <f t="shared" ca="1" si="581"/>
        <v>0.13296888682971406</v>
      </c>
      <c r="F853" s="23">
        <f t="shared" ca="1" si="581"/>
        <v>6.2304443867799144E-3</v>
      </c>
      <c r="G853" s="23">
        <f t="shared" ca="1" si="581"/>
        <v>2.292842938036229E-2</v>
      </c>
      <c r="H853" s="23">
        <f t="shared" ca="1" si="581"/>
        <v>6.5940438160696124E-4</v>
      </c>
      <c r="I853" s="23">
        <f t="shared" ca="1" si="581"/>
        <v>0</v>
      </c>
      <c r="J853" s="23">
        <f t="shared" ca="1" si="581"/>
        <v>1.7335068194143325E-2</v>
      </c>
      <c r="K853" s="23">
        <f t="shared" ca="1" si="581"/>
        <v>3.1318303062360716E-3</v>
      </c>
      <c r="L853" s="23">
        <f t="shared" ca="1" si="581"/>
        <v>0</v>
      </c>
      <c r="M853" s="23">
        <f t="shared" ca="1" si="581"/>
        <v>0</v>
      </c>
      <c r="N853" s="23">
        <f t="shared" ca="1" si="581"/>
        <v>6.2593814951914721E-4</v>
      </c>
      <c r="O853" s="23">
        <f t="shared" ca="1" si="581"/>
        <v>9.9777177845522935E-3</v>
      </c>
      <c r="P853" s="23">
        <f t="shared" ca="1" si="581"/>
        <v>0</v>
      </c>
      <c r="Q853" s="23">
        <f t="shared" ca="1" si="581"/>
        <v>0</v>
      </c>
      <c r="R853" s="23">
        <f t="shared" ca="1" si="581"/>
        <v>5.2881471820328636E-3</v>
      </c>
      <c r="S853" s="23">
        <f t="shared" ca="1" si="581"/>
        <v>8.8334127524822596E-5</v>
      </c>
      <c r="T853" s="23">
        <f t="shared" ca="1" si="581"/>
        <v>7.1569186085934143E-5</v>
      </c>
      <c r="U853" s="23">
        <f t="shared" ca="1" si="581"/>
        <v>2.4391398616787773E-4</v>
      </c>
      <c r="V853" s="23">
        <f t="shared" ca="1" si="581"/>
        <v>5.2831856211220009E-5</v>
      </c>
    </row>
    <row r="854" spans="1:22">
      <c r="A854" s="18" t="str">
        <f t="shared" si="577"/>
        <v>RATEBASE</v>
      </c>
      <c r="B854" s="18" t="str">
        <f t="shared" si="577"/>
        <v>DISTSEC</v>
      </c>
      <c r="C854" s="18"/>
      <c r="D854" s="23">
        <f t="shared" ref="D854:V854" ca="1" si="582">D536</f>
        <v>0.10139800252514213</v>
      </c>
      <c r="E854" s="23">
        <f t="shared" ca="1" si="582"/>
        <v>7.5605852992415679E-2</v>
      </c>
      <c r="F854" s="23">
        <f t="shared" ca="1" si="582"/>
        <v>3.6234037597759148E-3</v>
      </c>
      <c r="G854" s="23">
        <f t="shared" ca="1" si="582"/>
        <v>1.1082647724360991E-2</v>
      </c>
      <c r="H854" s="23">
        <f t="shared" ca="1" si="582"/>
        <v>0</v>
      </c>
      <c r="I854" s="23">
        <f t="shared" ca="1" si="582"/>
        <v>0</v>
      </c>
      <c r="J854" s="23">
        <f t="shared" ca="1" si="582"/>
        <v>7.1209527375996166E-3</v>
      </c>
      <c r="K854" s="23">
        <f t="shared" ca="1" si="582"/>
        <v>0</v>
      </c>
      <c r="L854" s="23">
        <f t="shared" ca="1" si="582"/>
        <v>0</v>
      </c>
      <c r="M854" s="23">
        <f t="shared" ca="1" si="582"/>
        <v>0</v>
      </c>
      <c r="N854" s="23">
        <f t="shared" ca="1" si="582"/>
        <v>1.9505099537954577E-4</v>
      </c>
      <c r="O854" s="23">
        <f t="shared" ca="1" si="582"/>
        <v>0</v>
      </c>
      <c r="P854" s="23">
        <f t="shared" ca="1" si="582"/>
        <v>0</v>
      </c>
      <c r="Q854" s="23">
        <f t="shared" ca="1" si="582"/>
        <v>0</v>
      </c>
      <c r="R854" s="23">
        <f t="shared" ca="1" si="582"/>
        <v>2.6575819492405052E-3</v>
      </c>
      <c r="S854" s="23">
        <f t="shared" ca="1" si="582"/>
        <v>0</v>
      </c>
      <c r="T854" s="23">
        <f t="shared" ca="1" si="582"/>
        <v>2.7612868471103456E-5</v>
      </c>
      <c r="U854" s="23">
        <f t="shared" ca="1" si="582"/>
        <v>9.3244359881002753E-4</v>
      </c>
      <c r="V854" s="23">
        <f t="shared" ca="1" si="582"/>
        <v>1.5245589908872504E-4</v>
      </c>
    </row>
    <row r="855" spans="1:22">
      <c r="A855" s="18" t="str">
        <f t="shared" si="577"/>
        <v>RATEBASE</v>
      </c>
      <c r="B855" s="18" t="str">
        <f t="shared" si="577"/>
        <v>ENERGY</v>
      </c>
      <c r="C855" s="18"/>
      <c r="D855" s="23">
        <f t="shared" ref="D855:V855" ca="1" si="583">D537</f>
        <v>2.4247643580637999E-2</v>
      </c>
      <c r="E855" s="23">
        <f t="shared" ca="1" si="583"/>
        <v>9.2954617793069745E-3</v>
      </c>
      <c r="F855" s="23">
        <f t="shared" ca="1" si="583"/>
        <v>5.8330959159797109E-4</v>
      </c>
      <c r="G855" s="23">
        <f t="shared" ca="1" si="583"/>
        <v>1.9630958169590635E-3</v>
      </c>
      <c r="H855" s="23">
        <f t="shared" ca="1" si="583"/>
        <v>5.6569041780336549E-5</v>
      </c>
      <c r="I855" s="23">
        <f t="shared" ca="1" si="583"/>
        <v>2.8769877634263349E-6</v>
      </c>
      <c r="J855" s="23">
        <f t="shared" ca="1" si="583"/>
        <v>1.8135410288768205E-3</v>
      </c>
      <c r="K855" s="23">
        <f t="shared" ca="1" si="583"/>
        <v>3.4052232893752701E-4</v>
      </c>
      <c r="L855" s="23">
        <f t="shared" ca="1" si="583"/>
        <v>1.4967224056624813E-4</v>
      </c>
      <c r="M855" s="23">
        <f t="shared" ca="1" si="583"/>
        <v>7.0182770925339286E-6</v>
      </c>
      <c r="N855" s="23">
        <f t="shared" ca="1" si="583"/>
        <v>6.8908104628061923E-5</v>
      </c>
      <c r="O855" s="23">
        <f t="shared" ca="1" si="583"/>
        <v>1.1830204471820704E-3</v>
      </c>
      <c r="P855" s="23">
        <f t="shared" ca="1" si="583"/>
        <v>6.7933910485208412E-3</v>
      </c>
      <c r="Q855" s="23">
        <f t="shared" ca="1" si="583"/>
        <v>1.2484043721628295E-3</v>
      </c>
      <c r="R855" s="23">
        <f t="shared" ca="1" si="583"/>
        <v>4.8568553385692619E-4</v>
      </c>
      <c r="S855" s="23">
        <f t="shared" ca="1" si="583"/>
        <v>7.9303847731346342E-6</v>
      </c>
      <c r="T855" s="23">
        <f t="shared" ca="1" si="583"/>
        <v>8.8461693533854849E-6</v>
      </c>
      <c r="U855" s="23">
        <f t="shared" ca="1" si="583"/>
        <v>2.0247298582811387E-4</v>
      </c>
      <c r="V855" s="23">
        <f t="shared" ca="1" si="583"/>
        <v>3.6917441451738248E-5</v>
      </c>
    </row>
    <row r="856" spans="1:22">
      <c r="A856" s="18" t="str">
        <f t="shared" si="577"/>
        <v>RATEBASE</v>
      </c>
      <c r="B856" s="18" t="str">
        <f t="shared" si="577"/>
        <v>CUSTOMER</v>
      </c>
      <c r="C856" s="18"/>
      <c r="D856" s="23">
        <f t="shared" ref="D856:V856" ca="1" si="584">D538</f>
        <v>4.9251863880074444E-2</v>
      </c>
      <c r="E856" s="23">
        <f t="shared" ca="1" si="584"/>
        <v>2.3161036063221195E-2</v>
      </c>
      <c r="F856" s="23">
        <f t="shared" ca="1" si="584"/>
        <v>5.9743354269642503E-3</v>
      </c>
      <c r="G856" s="23">
        <f t="shared" ca="1" si="584"/>
        <v>1.7195509479240013E-3</v>
      </c>
      <c r="H856" s="23">
        <f t="shared" ca="1" si="584"/>
        <v>5.1312076847540662E-4</v>
      </c>
      <c r="I856" s="23">
        <f t="shared" ca="1" si="584"/>
        <v>-1.8289099048278728E-5</v>
      </c>
      <c r="J856" s="23">
        <f t="shared" ca="1" si="584"/>
        <v>4.8999355998333508E-4</v>
      </c>
      <c r="K856" s="23">
        <f t="shared" ca="1" si="584"/>
        <v>1.4058146226680188E-4</v>
      </c>
      <c r="L856" s="23">
        <f t="shared" ca="1" si="584"/>
        <v>2.9018217263491412E-4</v>
      </c>
      <c r="M856" s="23">
        <f t="shared" ca="1" si="584"/>
        <v>5.5992589948042839E-5</v>
      </c>
      <c r="N856" s="23">
        <f t="shared" ca="1" si="584"/>
        <v>3.416734901184101E-6</v>
      </c>
      <c r="O856" s="23">
        <f t="shared" ca="1" si="584"/>
        <v>8.6108177230089338E-5</v>
      </c>
      <c r="P856" s="23">
        <f t="shared" ca="1" si="584"/>
        <v>4.675857740623308E-4</v>
      </c>
      <c r="Q856" s="23">
        <f t="shared" ca="1" si="584"/>
        <v>8.3005596495642602E-5</v>
      </c>
      <c r="R856" s="23">
        <f t="shared" ca="1" si="584"/>
        <v>1.3721295411817593E-4</v>
      </c>
      <c r="S856" s="23">
        <f t="shared" ca="1" si="584"/>
        <v>2.4886243020797622E-6</v>
      </c>
      <c r="T856" s="23">
        <f t="shared" ca="1" si="584"/>
        <v>2.5892997508291827E-6</v>
      </c>
      <c r="U856" s="23">
        <f t="shared" ca="1" si="584"/>
        <v>1.4353065616789652E-2</v>
      </c>
      <c r="V856" s="23">
        <f t="shared" ca="1" si="584"/>
        <v>1.7898872100548129E-3</v>
      </c>
    </row>
    <row r="857" spans="1:22">
      <c r="A857" s="18" t="str">
        <f t="shared" si="577"/>
        <v>RATEBASE</v>
      </c>
      <c r="B857" s="18" t="str">
        <f t="shared" si="577"/>
        <v>TOTAL</v>
      </c>
      <c r="C857" s="18"/>
      <c r="D857" s="23">
        <f t="shared" ref="D857:V857" ca="1" si="585">D539</f>
        <v>0.99999999999999967</v>
      </c>
      <c r="E857" s="23">
        <f t="shared" ca="1" si="585"/>
        <v>0.57158980003851823</v>
      </c>
      <c r="F857" s="23">
        <f t="shared" ca="1" si="585"/>
        <v>3.1883869092741782E-2</v>
      </c>
      <c r="G857" s="23">
        <f t="shared" ca="1" si="585"/>
        <v>9.1335376660500553E-2</v>
      </c>
      <c r="H857" s="23">
        <f t="shared" ca="1" si="585"/>
        <v>2.5954306542447379E-3</v>
      </c>
      <c r="I857" s="23">
        <f t="shared" ca="1" si="585"/>
        <v>-4.605198133065327E-5</v>
      </c>
      <c r="J857" s="23">
        <f t="shared" ca="1" si="585"/>
        <v>6.7875349835028909E-2</v>
      </c>
      <c r="K857" s="23">
        <f t="shared" ca="1" si="585"/>
        <v>1.0912620982988527E-2</v>
      </c>
      <c r="L857" s="23">
        <f t="shared" ca="1" si="585"/>
        <v>3.3603920178558945E-3</v>
      </c>
      <c r="M857" s="23">
        <f t="shared" ca="1" si="585"/>
        <v>1.5155218220553167E-4</v>
      </c>
      <c r="N857" s="23">
        <f t="shared" ca="1" si="585"/>
        <v>2.2648287342677893E-3</v>
      </c>
      <c r="O857" s="23">
        <f t="shared" ca="1" si="585"/>
        <v>3.3068883553846608E-2</v>
      </c>
      <c r="P857" s="23">
        <f t="shared" ca="1" si="585"/>
        <v>0.12796020887779333</v>
      </c>
      <c r="Q857" s="23">
        <f t="shared" ca="1" si="585"/>
        <v>1.7638390281445329E-2</v>
      </c>
      <c r="R857" s="23">
        <f t="shared" ca="1" si="585"/>
        <v>2.1001943188672444E-2</v>
      </c>
      <c r="S857" s="23">
        <f t="shared" ca="1" si="585"/>
        <v>3.3825005514026855E-4</v>
      </c>
      <c r="T857" s="23">
        <f t="shared" ca="1" si="585"/>
        <v>2.6297574743261079E-4</v>
      </c>
      <c r="U857" s="23">
        <f t="shared" ca="1" si="585"/>
        <v>1.5766563764832365E-2</v>
      </c>
      <c r="V857" s="23">
        <f t="shared" ca="1" si="585"/>
        <v>2.0396163138154738E-3</v>
      </c>
    </row>
    <row r="858" spans="1:22">
      <c r="A858" s="38" t="s">
        <v>323</v>
      </c>
      <c r="B858" s="18" t="str">
        <f>$B$5</f>
        <v>PRODUCTION</v>
      </c>
      <c r="C858" s="22"/>
      <c r="D858" s="24">
        <f t="shared" ref="D858:D865" ca="1" si="586">SUM(E858:V858)</f>
        <v>16924687.49221503</v>
      </c>
      <c r="E858" s="24">
        <f ca="1">E849*E850/E857</f>
        <v>-51924.062087262952</v>
      </c>
      <c r="F858" s="24">
        <f t="shared" ref="F858:V858" ca="1" si="587">F849*F850/F857</f>
        <v>1182726.7815533434</v>
      </c>
      <c r="G858" s="24">
        <f t="shared" ca="1" si="587"/>
        <v>3373785.6087626866</v>
      </c>
      <c r="H858" s="24">
        <f t="shared" ca="1" si="587"/>
        <v>91694.965175656966</v>
      </c>
      <c r="I858" s="24">
        <f t="shared" ca="1" si="587"/>
        <v>13027.786216377122</v>
      </c>
      <c r="J858" s="24">
        <f t="shared" ca="1" si="587"/>
        <v>2557415.7503825575</v>
      </c>
      <c r="K858" s="24">
        <f t="shared" ca="1" si="587"/>
        <v>532425.64641322347</v>
      </c>
      <c r="L858" s="24">
        <f t="shared" ca="1" si="587"/>
        <v>222903.91818332064</v>
      </c>
      <c r="M858" s="24">
        <f t="shared" ref="M858" ca="1" si="588">M849*M850/M857</f>
        <v>7465.729528630085</v>
      </c>
      <c r="N858" s="24">
        <f ca="1">N849*N850/N857</f>
        <v>41754.535957147964</v>
      </c>
      <c r="O858" s="24">
        <f t="shared" ca="1" si="587"/>
        <v>1060440.8078053833</v>
      </c>
      <c r="P858" s="24">
        <f t="shared" ca="1" si="587"/>
        <v>6286858.7907421133</v>
      </c>
      <c r="Q858" s="24">
        <f t="shared" ca="1" si="587"/>
        <v>977859.25732534588</v>
      </c>
      <c r="R858" s="24">
        <f t="shared" ca="1" si="587"/>
        <v>608412.25720302877</v>
      </c>
      <c r="S858" s="24">
        <f t="shared" ca="1" si="587"/>
        <v>6007.4683732016811</v>
      </c>
      <c r="T858" s="24">
        <f t="shared" ca="1" si="587"/>
        <v>13832.250680276386</v>
      </c>
      <c r="U858" s="24">
        <f t="shared" ca="1" si="587"/>
        <v>0</v>
      </c>
      <c r="V858" s="24">
        <f t="shared" ca="1" si="587"/>
        <v>0</v>
      </c>
    </row>
    <row r="859" spans="1:22">
      <c r="B859" s="18" t="str">
        <f>$B$6</f>
        <v>BULKTRAN</v>
      </c>
      <c r="C859" s="22"/>
      <c r="D859" s="24">
        <f t="shared" ca="1" si="586"/>
        <v>8830698.7218922824</v>
      </c>
      <c r="E859" s="24">
        <f t="shared" ref="E859:V859" ca="1" si="589">E849*E851/E857</f>
        <v>-21034.8396290327</v>
      </c>
      <c r="F859" s="24">
        <f t="shared" ca="1" si="589"/>
        <v>514468.44500057207</v>
      </c>
      <c r="G859" s="24">
        <f t="shared" ca="1" si="589"/>
        <v>1633612.4293729074</v>
      </c>
      <c r="H859" s="24">
        <f t="shared" ca="1" si="589"/>
        <v>55344.925737880745</v>
      </c>
      <c r="I859" s="24">
        <f ca="1">I849*I851/I857</f>
        <v>14161.463001381266</v>
      </c>
      <c r="J859" s="24">
        <f t="shared" ca="1" si="589"/>
        <v>1238490.7379802437</v>
      </c>
      <c r="K859" s="24">
        <f t="shared" ca="1" si="589"/>
        <v>264010.54559527966</v>
      </c>
      <c r="L859" s="24">
        <f t="shared" ca="1" si="589"/>
        <v>128047.01190094634</v>
      </c>
      <c r="M859" s="24">
        <f t="shared" ref="M859" ca="1" si="590">M849*M851/M857</f>
        <v>8983.9789700582696</v>
      </c>
      <c r="N859" s="24">
        <f ca="1">N849*N851/N857</f>
        <v>22275.469511800176</v>
      </c>
      <c r="O859" s="24">
        <f t="shared" ca="1" si="589"/>
        <v>580695.60679862322</v>
      </c>
      <c r="P859" s="24">
        <f t="shared" ca="1" si="589"/>
        <v>3359437.4511597464</v>
      </c>
      <c r="Q859" s="24">
        <f ca="1">Q849*Q851/Q857</f>
        <v>714493.54768406798</v>
      </c>
      <c r="R859" s="24">
        <f t="shared" ca="1" si="589"/>
        <v>307541.56776116783</v>
      </c>
      <c r="S859" s="24">
        <f t="shared" ca="1" si="589"/>
        <v>2451.1811411895219</v>
      </c>
      <c r="T859" s="24">
        <f t="shared" ca="1" si="589"/>
        <v>7719.1999054494299</v>
      </c>
      <c r="U859" s="24">
        <f ca="1">U849*U851/U857</f>
        <v>0</v>
      </c>
      <c r="V859" s="24">
        <f t="shared" ca="1" si="589"/>
        <v>0</v>
      </c>
    </row>
    <row r="860" spans="1:22">
      <c r="B860" s="18" t="str">
        <f>$B$7</f>
        <v>SUBTRAN</v>
      </c>
      <c r="C860" s="22"/>
      <c r="D860" s="24">
        <f t="shared" ca="1" si="586"/>
        <v>1852871.2411512234</v>
      </c>
      <c r="E860" s="24">
        <f t="shared" ref="E860:V860" ca="1" si="591">E849*E852/E857</f>
        <v>-4359.0259580268021</v>
      </c>
      <c r="F860" s="24">
        <f t="shared" ca="1" si="591"/>
        <v>104054.52862760628</v>
      </c>
      <c r="G860" s="24">
        <f t="shared" ca="1" si="591"/>
        <v>328380.70743895369</v>
      </c>
      <c r="H860" s="24">
        <f t="shared" ca="1" si="591"/>
        <v>10876.469061590293</v>
      </c>
      <c r="I860" s="24">
        <f ca="1">I849*I852/I857</f>
        <v>4507.0801158687118</v>
      </c>
      <c r="J860" s="24">
        <f t="shared" ca="1" si="591"/>
        <v>247537.54408667603</v>
      </c>
      <c r="K860" s="24">
        <f t="shared" ca="1" si="591"/>
        <v>52562.711175137287</v>
      </c>
      <c r="L860" s="24">
        <f t="shared" ca="1" si="591"/>
        <v>33479.379149220236</v>
      </c>
      <c r="M860" s="24">
        <f t="shared" ref="M860" ca="1" si="592">M849*M852/M857</f>
        <v>0</v>
      </c>
      <c r="N860" s="24">
        <f ca="1">N849*N852/N857</f>
        <v>4453.2821574699437</v>
      </c>
      <c r="O860" s="24">
        <f t="shared" ca="1" si="591"/>
        <v>116066.24786051488</v>
      </c>
      <c r="P860" s="24">
        <f t="shared" ca="1" si="591"/>
        <v>885538.42566240951</v>
      </c>
      <c r="Q860" s="24">
        <f ca="1">Q849*Q852/Q857</f>
        <v>0</v>
      </c>
      <c r="R860" s="24">
        <f t="shared" ca="1" si="591"/>
        <v>60277.549368651278</v>
      </c>
      <c r="S860" s="24">
        <f t="shared" ca="1" si="591"/>
        <v>478.17223871823325</v>
      </c>
      <c r="T860" s="24">
        <f t="shared" ca="1" si="591"/>
        <v>1557.0134686283511</v>
      </c>
      <c r="U860" s="24">
        <f ca="1">U849*U852/U857</f>
        <v>6086.925460270234</v>
      </c>
      <c r="V860" s="24">
        <f t="shared" ca="1" si="591"/>
        <v>1374.2312375355539</v>
      </c>
    </row>
    <row r="861" spans="1:22">
      <c r="B861" s="18" t="str">
        <f>$B$8</f>
        <v>DISTPRI</v>
      </c>
      <c r="C861" s="22"/>
      <c r="D861" s="24">
        <f t="shared" ca="1" si="586"/>
        <v>6436722.70739034</v>
      </c>
      <c r="E861" s="24">
        <f t="shared" ref="E861:V861" ca="1" si="593">E849*E853/E857</f>
        <v>-31101.535234798626</v>
      </c>
      <c r="F861" s="24">
        <f t="shared" ca="1" si="593"/>
        <v>725330.51671289012</v>
      </c>
      <c r="G861" s="24">
        <f t="shared" ca="1" si="593"/>
        <v>2280709.482126764</v>
      </c>
      <c r="H861" s="24">
        <f t="shared" ca="1" si="593"/>
        <v>76211.63788126022</v>
      </c>
      <c r="I861" s="24">
        <f ca="1">I849*I853/I857</f>
        <v>0</v>
      </c>
      <c r="J861" s="24">
        <f t="shared" ca="1" si="593"/>
        <v>1704779.8591871252</v>
      </c>
      <c r="K861" s="24">
        <f t="shared" ca="1" si="593"/>
        <v>364251.3078493576</v>
      </c>
      <c r="L861" s="24">
        <f t="shared" ca="1" si="593"/>
        <v>0</v>
      </c>
      <c r="M861" s="24">
        <f t="shared" ref="M861" ca="1" si="594">M849*M853/M857</f>
        <v>0</v>
      </c>
      <c r="N861" s="24">
        <f ca="1">N849*N853/N857</f>
        <v>31254.714785147655</v>
      </c>
      <c r="O861" s="24">
        <f t="shared" ca="1" si="593"/>
        <v>803448.00716494129</v>
      </c>
      <c r="P861" s="24">
        <f t="shared" ca="1" si="593"/>
        <v>0</v>
      </c>
      <c r="Q861" s="24">
        <f ca="1">Q849*Q853/Q857</f>
        <v>0</v>
      </c>
      <c r="R861" s="24">
        <f t="shared" ca="1" si="593"/>
        <v>415211.46651226614</v>
      </c>
      <c r="S861" s="24">
        <f t="shared" ca="1" si="593"/>
        <v>3296.1858432978829</v>
      </c>
      <c r="T861" s="24">
        <f t="shared" ca="1" si="593"/>
        <v>10855.03573832749</v>
      </c>
      <c r="U861" s="24">
        <f ca="1">U849*U853/U857</f>
        <v>42826.363157264939</v>
      </c>
      <c r="V861" s="24">
        <f t="shared" ca="1" si="593"/>
        <v>9649.6656664958464</v>
      </c>
    </row>
    <row r="862" spans="1:22">
      <c r="B862" s="18" t="str">
        <f>$B$9</f>
        <v>DISTSEC</v>
      </c>
      <c r="C862" s="22"/>
      <c r="D862" s="24">
        <f t="shared" ca="1" si="586"/>
        <v>2620994.6907712226</v>
      </c>
      <c r="E862" s="24">
        <f ca="1">E849*E854/E857</f>
        <v>-17684.273042098972</v>
      </c>
      <c r="F862" s="24">
        <f t="shared" ref="F862:V862" ca="1" si="595">F849*F854/F857</f>
        <v>421826.30293824192</v>
      </c>
      <c r="G862" s="24">
        <f t="shared" ca="1" si="595"/>
        <v>1102399.9652444285</v>
      </c>
      <c r="H862" s="24">
        <f t="shared" ca="1" si="595"/>
        <v>0</v>
      </c>
      <c r="I862" s="24">
        <f ca="1">I849*I854/I857</f>
        <v>0</v>
      </c>
      <c r="J862" s="24">
        <f t="shared" ca="1" si="595"/>
        <v>700294.72450443823</v>
      </c>
      <c r="K862" s="24">
        <f t="shared" ca="1" si="595"/>
        <v>0</v>
      </c>
      <c r="L862" s="24">
        <f t="shared" ca="1" si="595"/>
        <v>0</v>
      </c>
      <c r="M862" s="24">
        <f t="shared" ref="M862" ca="1" si="596">M849*M854/M857</f>
        <v>0</v>
      </c>
      <c r="N862" s="24">
        <f ca="1">N849*N854/N857</f>
        <v>9739.4019422367437</v>
      </c>
      <c r="O862" s="24">
        <f t="shared" ca="1" si="595"/>
        <v>0</v>
      </c>
      <c r="P862" s="24">
        <f t="shared" ca="1" si="595"/>
        <v>0</v>
      </c>
      <c r="Q862" s="24">
        <f ca="1">Q849*Q854/Q857</f>
        <v>0</v>
      </c>
      <c r="R862" s="24">
        <f t="shared" ca="1" si="595"/>
        <v>208666.37416405775</v>
      </c>
      <c r="S862" s="24">
        <f t="shared" ca="1" si="595"/>
        <v>0</v>
      </c>
      <c r="T862" s="24">
        <f t="shared" ca="1" si="595"/>
        <v>4188.0967282716319</v>
      </c>
      <c r="U862" s="24">
        <f ca="1">U849*U854/U857</f>
        <v>163718.23860408168</v>
      </c>
      <c r="V862" s="24">
        <f t="shared" ca="1" si="595"/>
        <v>27845.859687564691</v>
      </c>
    </row>
    <row r="863" spans="1:22">
      <c r="B863" s="18" t="str">
        <f>$B$10</f>
        <v>ENERGY</v>
      </c>
      <c r="C863" s="22"/>
      <c r="D863" s="24">
        <f t="shared" ca="1" si="586"/>
        <v>1406622.9512529161</v>
      </c>
      <c r="E863" s="24">
        <f t="shared" ref="E863:V863" ca="1" si="597">E849*E855/E857</f>
        <v>-2174.2163820855199</v>
      </c>
      <c r="F863" s="24">
        <f t="shared" ca="1" si="597"/>
        <v>67907.234414142396</v>
      </c>
      <c r="G863" s="24">
        <f t="shared" ca="1" si="597"/>
        <v>195270.73441395827</v>
      </c>
      <c r="H863" s="24">
        <f t="shared" ca="1" si="597"/>
        <v>6538.0507738612441</v>
      </c>
      <c r="I863" s="24">
        <f ca="1">I849*I855/I857</f>
        <v>-2976.1859793159933</v>
      </c>
      <c r="J863" s="24">
        <f t="shared" ca="1" si="597"/>
        <v>178348.77747312418</v>
      </c>
      <c r="K863" s="24">
        <f t="shared" ca="1" si="597"/>
        <v>39604.860908467686</v>
      </c>
      <c r="L863" s="24">
        <f t="shared" ca="1" si="597"/>
        <v>19701.354172891701</v>
      </c>
      <c r="M863" s="24">
        <f t="shared" ref="M863" ca="1" si="598">M849*M855/M857</f>
        <v>1303.895386239986</v>
      </c>
      <c r="N863" s="24">
        <f ca="1">N849*N855/N857</f>
        <v>3440.7603342114357</v>
      </c>
      <c r="O863" s="24">
        <f t="shared" ca="1" si="597"/>
        <v>95261.806481978128</v>
      </c>
      <c r="P863" s="24">
        <f t="shared" ca="1" si="597"/>
        <v>592769.89701480186</v>
      </c>
      <c r="Q863" s="24">
        <f ca="1">Q849*Q855/Q857</f>
        <v>129560.50724848849</v>
      </c>
      <c r="R863" s="24">
        <f t="shared" ca="1" si="597"/>
        <v>38134.756056279897</v>
      </c>
      <c r="S863" s="24">
        <f t="shared" ca="1" si="597"/>
        <v>295.92211700699619</v>
      </c>
      <c r="T863" s="24">
        <f t="shared" ca="1" si="597"/>
        <v>1341.7154746317451</v>
      </c>
      <c r="U863" s="24">
        <f ca="1">U849*U855/U857</f>
        <v>35550.161582954417</v>
      </c>
      <c r="V863" s="24">
        <f t="shared" ca="1" si="597"/>
        <v>6742.9197612794369</v>
      </c>
    </row>
    <row r="864" spans="1:22">
      <c r="B864" s="18" t="str">
        <f>$B$11</f>
        <v>CUSTOMER</v>
      </c>
      <c r="C864" s="22"/>
      <c r="D864" s="24">
        <f t="shared" ca="1" si="586"/>
        <v>3967310.8625369733</v>
      </c>
      <c r="E864" s="24">
        <f t="shared" ref="E864:V864" ca="1" si="599">E849*E856/E857</f>
        <v>-5417.3859492199881</v>
      </c>
      <c r="F864" s="24">
        <f t="shared" ca="1" si="599"/>
        <v>695515.04407147469</v>
      </c>
      <c r="G864" s="24">
        <f t="shared" ca="1" si="599"/>
        <v>171045.12859870246</v>
      </c>
      <c r="H864" s="24">
        <f t="shared" ca="1" si="599"/>
        <v>59304.692669923279</v>
      </c>
      <c r="I864" s="24">
        <f ca="1">I849*I856/I857</f>
        <v>18919.705135270851</v>
      </c>
      <c r="J864" s="24">
        <f t="shared" ca="1" si="599"/>
        <v>48187.358874838807</v>
      </c>
      <c r="K864" s="24">
        <f t="shared" ca="1" si="599"/>
        <v>16350.496828673902</v>
      </c>
      <c r="L864" s="24">
        <f t="shared" ca="1" si="599"/>
        <v>38196.673852885811</v>
      </c>
      <c r="M864" s="24">
        <f t="shared" ref="M864" ca="1" si="600">M849*M856/M857</f>
        <v>10402.62143176809</v>
      </c>
      <c r="N864" s="24">
        <f ca="1">N849*N856/N857</f>
        <v>170.60643278414219</v>
      </c>
      <c r="O864" s="24">
        <f t="shared" ca="1" si="599"/>
        <v>6933.7943696134671</v>
      </c>
      <c r="P864" s="24">
        <f t="shared" ca="1" si="599"/>
        <v>40800.061288517165</v>
      </c>
      <c r="Q864" s="24">
        <f ca="1">Q849*Q856/Q857</f>
        <v>8614.3940426989611</v>
      </c>
      <c r="R864" s="24">
        <f t="shared" ca="1" si="599"/>
        <v>10773.601782011456</v>
      </c>
      <c r="S864" s="24">
        <f t="shared" ca="1" si="599"/>
        <v>92.862955956601098</v>
      </c>
      <c r="T864" s="24">
        <f t="shared" ca="1" si="599"/>
        <v>392.72406002696238</v>
      </c>
      <c r="U864" s="24">
        <f ca="1">U849*U856/U857</f>
        <v>2520108.0519491672</v>
      </c>
      <c r="V864" s="24">
        <f t="shared" ca="1" si="599"/>
        <v>326920.43014187936</v>
      </c>
    </row>
    <row r="865" spans="1:22">
      <c r="B865" s="18" t="str">
        <f>$B$12</f>
        <v>TOTAL</v>
      </c>
      <c r="C865" s="22"/>
      <c r="D865" s="24">
        <f t="shared" ca="1" si="586"/>
        <v>42039908.66720999</v>
      </c>
      <c r="E865" s="24">
        <f t="shared" ref="E865:V865" ca="1" si="601">E849*E857/E857</f>
        <v>-133695.33828252554</v>
      </c>
      <c r="F865" s="24">
        <f t="shared" ca="1" si="601"/>
        <v>3711828.8533182703</v>
      </c>
      <c r="G865" s="24">
        <f t="shared" ca="1" si="601"/>
        <v>9085204.0559583977</v>
      </c>
      <c r="H865" s="24">
        <f t="shared" ca="1" si="601"/>
        <v>299970.74130017287</v>
      </c>
      <c r="I865" s="24">
        <f ca="1">I849*I857/I857</f>
        <v>47639.848489582066</v>
      </c>
      <c r="J865" s="24">
        <f t="shared" ca="1" si="601"/>
        <v>6675054.752489008</v>
      </c>
      <c r="K865" s="24">
        <f t="shared" ca="1" si="601"/>
        <v>1269205.5687701395</v>
      </c>
      <c r="L865" s="24">
        <f t="shared" ca="1" si="601"/>
        <v>442328.33725926466</v>
      </c>
      <c r="M865" s="24">
        <f t="shared" ref="M865" ca="1" si="602">M849*M857/M857</f>
        <v>28156.225316696436</v>
      </c>
      <c r="N865" s="24">
        <f ca="1">N849*N857/N857</f>
        <v>113088.77112079808</v>
      </c>
      <c r="O865" s="24">
        <f t="shared" ca="1" si="601"/>
        <v>2662846.2704810537</v>
      </c>
      <c r="P865" s="24">
        <f t="shared" ca="1" si="601"/>
        <v>11165404.62586759</v>
      </c>
      <c r="Q865" s="24">
        <f ca="1">Q849*Q857/Q857</f>
        <v>1830527.7063006014</v>
      </c>
      <c r="R865" s="24">
        <f t="shared" ca="1" si="601"/>
        <v>1649017.5728474632</v>
      </c>
      <c r="S865" s="24">
        <f t="shared" ca="1" si="601"/>
        <v>12621.792669370916</v>
      </c>
      <c r="T865" s="24">
        <f t="shared" ca="1" si="601"/>
        <v>39886.036055611999</v>
      </c>
      <c r="U865" s="24">
        <f ca="1">U849*U857/U857</f>
        <v>2768289.7407537382</v>
      </c>
      <c r="V865" s="24">
        <f t="shared" ca="1" si="601"/>
        <v>372533.10649475479</v>
      </c>
    </row>
    <row r="866" spans="1:22">
      <c r="A866" s="38" t="s">
        <v>167</v>
      </c>
      <c r="B866" s="18" t="str">
        <f>$B$5</f>
        <v>PRODUCTION</v>
      </c>
      <c r="D866" s="24">
        <f ca="1">COSS!H4390</f>
        <v>163100994.98146933</v>
      </c>
      <c r="E866" s="24">
        <f ca="1">COSS!I4390</f>
        <v>83641603.474630639</v>
      </c>
      <c r="F866" s="24">
        <f ca="1">COSS!J4390</f>
        <v>4569973.1560595017</v>
      </c>
      <c r="G866" s="24">
        <f ca="1">COSS!K4390</f>
        <v>14993725.001257597</v>
      </c>
      <c r="H866" s="24">
        <f ca="1">COSS!L4390</f>
        <v>375846.30192877498</v>
      </c>
      <c r="I866" s="24">
        <f ca="1">COSS!M4390</f>
        <v>41296.281574456261</v>
      </c>
      <c r="J866" s="24">
        <f ca="1">COSS!O4390</f>
        <v>11486399.403703315</v>
      </c>
      <c r="K866" s="24">
        <f ca="1">COSS!P4390</f>
        <v>2161800.4482951853</v>
      </c>
      <c r="L866" s="24">
        <f ca="1">COSS!Q4390</f>
        <v>859466.51523443835</v>
      </c>
      <c r="M866" s="24">
        <f ca="1">COSS!R4390</f>
        <v>24206.331431061648</v>
      </c>
      <c r="N866" s="24">
        <f ca="1">COSS!T4390</f>
        <v>343186.69621960499</v>
      </c>
      <c r="O866" s="24">
        <f ca="1">COSS!U4390</f>
        <v>5671046.2408460313</v>
      </c>
      <c r="P866" s="24">
        <f ca="1">COSS!V4390</f>
        <v>31137495.458438337</v>
      </c>
      <c r="Q866" s="24">
        <f ca="1">COSS!W4390</f>
        <v>4403929.9318125984</v>
      </c>
      <c r="R866" s="24">
        <f ca="1">COSS!Y4390</f>
        <v>3285669.1014198987</v>
      </c>
      <c r="S866" s="24">
        <f ca="1">COSS!Z4390</f>
        <v>61611.585108604289</v>
      </c>
      <c r="T866" s="24">
        <f ca="1">COSS!AB4390</f>
        <v>43739.053509261292</v>
      </c>
      <c r="U866" s="24">
        <f ca="1">COSS!AC4390</f>
        <v>0</v>
      </c>
      <c r="V866" s="24">
        <f ca="1">COSS!AD4390</f>
        <v>0</v>
      </c>
    </row>
    <row r="867" spans="1:22">
      <c r="B867" s="18" t="str">
        <f>$B$6</f>
        <v>BULKTRAN</v>
      </c>
      <c r="D867" s="24">
        <f ca="1">COSS!H4391</f>
        <v>23651862.108105622</v>
      </c>
      <c r="E867" s="24">
        <f ca="1">COSS!I4391</f>
        <v>8922083.2911923602</v>
      </c>
      <c r="F867" s="24">
        <f ca="1">COSS!J4391</f>
        <v>767983.67416391673</v>
      </c>
      <c r="G867" s="24">
        <f ca="1">COSS!K4391</f>
        <v>2646507.7281592041</v>
      </c>
      <c r="H867" s="24">
        <f ca="1">COSS!L4391</f>
        <v>85311.617991217849</v>
      </c>
      <c r="I867" s="24">
        <f ca="1">COSS!M4391</f>
        <v>14849.801425884176</v>
      </c>
      <c r="J867" s="24">
        <f ca="1">COSS!O4391</f>
        <v>2012026.6260620761</v>
      </c>
      <c r="K867" s="24">
        <f ca="1">COSS!P4391</f>
        <v>399639.38690193387</v>
      </c>
      <c r="L867" s="24">
        <f ca="1">COSS!Q4391</f>
        <v>186599.02909568706</v>
      </c>
      <c r="M867" s="24">
        <f ca="1">COSS!R4391</f>
        <v>10342.723658800038</v>
      </c>
      <c r="N867" s="24">
        <f ca="1">COSS!T4391</f>
        <v>56484.096421040784</v>
      </c>
      <c r="O867" s="24">
        <f ca="1">COSS!U4391</f>
        <v>1060429.5164805911</v>
      </c>
      <c r="P867" s="24">
        <f ca="1">COSS!V4391</f>
        <v>5793741.0666210195</v>
      </c>
      <c r="Q867" s="24">
        <f ca="1">COSS!W4391</f>
        <v>1110237.6498162213</v>
      </c>
      <c r="R867" s="24">
        <f ca="1">COSS!Y4391</f>
        <v>568071.0959010073</v>
      </c>
      <c r="S867" s="24">
        <f ca="1">COSS!Z4391</f>
        <v>7784.5995238582082</v>
      </c>
      <c r="T867" s="24">
        <f ca="1">COSS!AB4391</f>
        <v>9770.2046908053107</v>
      </c>
      <c r="U867" s="24">
        <f ca="1">COSS!AC4391</f>
        <v>0</v>
      </c>
      <c r="V867" s="24">
        <f ca="1">COSS!AD4391</f>
        <v>0</v>
      </c>
    </row>
    <row r="868" spans="1:22">
      <c r="B868" s="18" t="str">
        <f>$B$7</f>
        <v>SUBTRAN</v>
      </c>
      <c r="D868" s="24">
        <f ca="1">COSS!H4392</f>
        <v>5368209.0735935885</v>
      </c>
      <c r="E868" s="24">
        <f ca="1">COSS!I4392</f>
        <v>2048268.3455795371</v>
      </c>
      <c r="F868" s="24">
        <f ca="1">COSS!J4392</f>
        <v>164933.92105099693</v>
      </c>
      <c r="G868" s="24">
        <f ca="1">COSS!K4392</f>
        <v>566654.0425057885</v>
      </c>
      <c r="H868" s="24">
        <f ca="1">COSS!L4392</f>
        <v>17868.203298426677</v>
      </c>
      <c r="I868" s="24">
        <f ca="1">COSS!M4392</f>
        <v>4547.458566402508</v>
      </c>
      <c r="J868" s="24">
        <f ca="1">COSS!O4392</f>
        <v>428258.93632892706</v>
      </c>
      <c r="K868" s="24">
        <f ca="1">COSS!P4392</f>
        <v>84524.710543782581</v>
      </c>
      <c r="L868" s="24">
        <f ca="1">COSS!Q4392</f>
        <v>51816.271664302454</v>
      </c>
      <c r="M868" s="24">
        <f ca="1">COSS!R4392</f>
        <v>0</v>
      </c>
      <c r="N868" s="24">
        <f ca="1">COSS!T4392</f>
        <v>12195.601900165835</v>
      </c>
      <c r="O868" s="24">
        <f ca="1">COSS!U4392</f>
        <v>226793.0957620425</v>
      </c>
      <c r="P868" s="24">
        <f ca="1">COSS!V4392</f>
        <v>1630188.2934204207</v>
      </c>
      <c r="Q868" s="24">
        <f ca="1">COSS!W4392</f>
        <v>0</v>
      </c>
      <c r="R868" s="24">
        <f ca="1">COSS!Y4392</f>
        <v>119129.15914034245</v>
      </c>
      <c r="S868" s="24">
        <f ca="1">COSS!Z4392</f>
        <v>1648.4063486868688</v>
      </c>
      <c r="T868" s="24">
        <f ca="1">COSS!AB4392</f>
        <v>2074.6917665358078</v>
      </c>
      <c r="U868" s="24">
        <f ca="1">COSS!AC4392</f>
        <v>7644.2350791195713</v>
      </c>
      <c r="V868" s="24">
        <f ca="1">COSS!AD4392</f>
        <v>1663.70063811194</v>
      </c>
    </row>
    <row r="869" spans="1:22">
      <c r="B869" s="18" t="str">
        <f>$B$8</f>
        <v>DISTPRI</v>
      </c>
      <c r="D869" s="24">
        <f ca="1">COSS!H4393</f>
        <v>56754804.423084885</v>
      </c>
      <c r="E869" s="24">
        <f ca="1">COSS!I4393</f>
        <v>35385737.901293024</v>
      </c>
      <c r="F869" s="24">
        <f ca="1">COSS!J4393</f>
        <v>2101175.5149457953</v>
      </c>
      <c r="G869" s="24">
        <f ca="1">COSS!K4393</f>
        <v>7400434.6931128884</v>
      </c>
      <c r="H869" s="24">
        <f ca="1">COSS!L4393</f>
        <v>223394.33655697736</v>
      </c>
      <c r="I869" s="24">
        <f ca="1">COSS!M4393</f>
        <v>0</v>
      </c>
      <c r="J869" s="24">
        <f ca="1">COSS!O4393</f>
        <v>5578118.7361042257</v>
      </c>
      <c r="K869" s="24">
        <f ca="1">COSS!P4393</f>
        <v>1080846.0819984078</v>
      </c>
      <c r="L869" s="24">
        <f ca="1">COSS!Q4393</f>
        <v>0</v>
      </c>
      <c r="M869" s="24">
        <f ca="1">COSS!R4393</f>
        <v>0</v>
      </c>
      <c r="N869" s="24">
        <f ca="1">COSS!T4393</f>
        <v>178594.47745580954</v>
      </c>
      <c r="O869" s="24">
        <f ca="1">COSS!U4393</f>
        <v>3040276.2299956945</v>
      </c>
      <c r="P869" s="24">
        <f ca="1">COSS!V4393</f>
        <v>0</v>
      </c>
      <c r="Q869" s="24">
        <f ca="1">COSS!W4393</f>
        <v>0</v>
      </c>
      <c r="R869" s="24">
        <f ca="1">COSS!Y4393</f>
        <v>1605174.8009771246</v>
      </c>
      <c r="S869" s="24">
        <f ca="1">COSS!Z4393</f>
        <v>24488.405153011339</v>
      </c>
      <c r="T869" s="24">
        <f ca="1">COSS!AB4393</f>
        <v>25097.94222110846</v>
      </c>
      <c r="U869" s="24">
        <f ca="1">COSS!AC4393</f>
        <v>92102.454595336603</v>
      </c>
      <c r="V869" s="24">
        <f ca="1">COSS!AD4393</f>
        <v>19362.848675467943</v>
      </c>
    </row>
    <row r="870" spans="1:22">
      <c r="B870" s="18" t="str">
        <f>$B$9</f>
        <v>DISTSEC</v>
      </c>
      <c r="D870" s="24">
        <f ca="1">COSS!H4394</f>
        <v>25181879.550872307</v>
      </c>
      <c r="E870" s="24">
        <f ca="1">COSS!I4394</f>
        <v>17631651.430779174</v>
      </c>
      <c r="F870" s="24">
        <f ca="1">COSS!J4394</f>
        <v>1105745.2173250134</v>
      </c>
      <c r="G870" s="24">
        <f ca="1">COSS!K4394</f>
        <v>3225379.3828013721</v>
      </c>
      <c r="H870" s="24">
        <f ca="1">COSS!L4394</f>
        <v>0</v>
      </c>
      <c r="I870" s="24">
        <f ca="1">COSS!M4394</f>
        <v>0</v>
      </c>
      <c r="J870" s="24">
        <f ca="1">COSS!O4394</f>
        <v>2064393.532640049</v>
      </c>
      <c r="K870" s="24">
        <f ca="1">COSS!P4394</f>
        <v>0</v>
      </c>
      <c r="L870" s="24">
        <f ca="1">COSS!Q4394</f>
        <v>0</v>
      </c>
      <c r="M870" s="24">
        <f ca="1">COSS!R4394</f>
        <v>0</v>
      </c>
      <c r="N870" s="24">
        <f ca="1">COSS!T4394</f>
        <v>49568.172195917665</v>
      </c>
      <c r="O870" s="24">
        <f ca="1">COSS!U4394</f>
        <v>0</v>
      </c>
      <c r="P870" s="24">
        <f ca="1">COSS!V4394</f>
        <v>0</v>
      </c>
      <c r="Q870" s="24">
        <f ca="1">COSS!W4394</f>
        <v>0</v>
      </c>
      <c r="R870" s="24">
        <f ca="1">COSS!Y4394</f>
        <v>723934.72925749177</v>
      </c>
      <c r="S870" s="24">
        <f ca="1">COSS!Z4394</f>
        <v>0</v>
      </c>
      <c r="T870" s="24">
        <f ca="1">COSS!AB4394</f>
        <v>8821.9763925325387</v>
      </c>
      <c r="U870" s="24">
        <f ca="1">COSS!AC4394</f>
        <v>321150.44621760922</v>
      </c>
      <c r="V870" s="24">
        <f ca="1">COSS!AD4394</f>
        <v>51234.663263150433</v>
      </c>
    </row>
    <row r="871" spans="1:22">
      <c r="B871" s="18" t="str">
        <f>$B$10</f>
        <v>ENERGY</v>
      </c>
      <c r="D871" s="24">
        <f ca="1">COSS!H4395</f>
        <v>232320011.25605571</v>
      </c>
      <c r="E871" s="24">
        <f ca="1">COSS!I4395</f>
        <v>88850016.634888306</v>
      </c>
      <c r="F871" s="24">
        <f ca="1">COSS!J4395</f>
        <v>5622683.1056959899</v>
      </c>
      <c r="G871" s="24">
        <f ca="1">COSS!K4395</f>
        <v>18868797.974136896</v>
      </c>
      <c r="H871" s="24">
        <f ca="1">COSS!L4395</f>
        <v>549534.42260859185</v>
      </c>
      <c r="I871" s="24">
        <f ca="1">COSS!M4395</f>
        <v>34136.948200861785</v>
      </c>
      <c r="J871" s="24">
        <f ca="1">COSS!O4395</f>
        <v>17412345.136384208</v>
      </c>
      <c r="K871" s="24">
        <f ca="1">COSS!P4395</f>
        <v>3286180.6972347423</v>
      </c>
      <c r="L871" s="24">
        <f ca="1">COSS!Q4395</f>
        <v>1454774.8249223589</v>
      </c>
      <c r="M871" s="24">
        <f ca="1">COSS!R4395</f>
        <v>67655.004742355333</v>
      </c>
      <c r="N871" s="24">
        <f ca="1">COSS!T4395</f>
        <v>658316.23423209495</v>
      </c>
      <c r="O871" s="24">
        <f ca="1">COSS!U4395</f>
        <v>11341030.304823194</v>
      </c>
      <c r="P871" s="24">
        <f ca="1">COSS!V4395</f>
        <v>65071084.829570755</v>
      </c>
      <c r="Q871" s="24">
        <f ca="1">COSS!W4395</f>
        <v>11984711.224950826</v>
      </c>
      <c r="R871" s="24">
        <f ca="1">COSS!Y4395</f>
        <v>4649578.6953434246</v>
      </c>
      <c r="S871" s="24">
        <f ca="1">COSS!Z4395</f>
        <v>75698.144360922481</v>
      </c>
      <c r="T871" s="24">
        <f ca="1">COSS!AB4395</f>
        <v>85087.187979221591</v>
      </c>
      <c r="U871" s="24">
        <f ca="1">COSS!AC4395</f>
        <v>1952595.6221962934</v>
      </c>
      <c r="V871" s="24">
        <f ca="1">COSS!AD4395</f>
        <v>355784.26378470805</v>
      </c>
    </row>
    <row r="872" spans="1:22">
      <c r="B872" s="18" t="str">
        <f>$B$11</f>
        <v>CUSTOMER</v>
      </c>
      <c r="D872" s="24">
        <f ca="1">COSS!H4396</f>
        <v>18693184.939608593</v>
      </c>
      <c r="E872" s="24">
        <f ca="1">COSS!I4396</f>
        <v>10584651.122069404</v>
      </c>
      <c r="F872" s="24">
        <f ca="1">COSS!J4396</f>
        <v>2436422.1763024526</v>
      </c>
      <c r="G872" s="24">
        <f ca="1">COSS!K4396</f>
        <v>681962.49483343575</v>
      </c>
      <c r="H872" s="24">
        <f ca="1">COSS!L4396</f>
        <v>167791.33430823631</v>
      </c>
      <c r="I872" s="24">
        <f ca="1">COSS!M4396</f>
        <v>31963.307990784131</v>
      </c>
      <c r="J872" s="24">
        <f ca="1">COSS!O4396</f>
        <v>163966.44925599996</v>
      </c>
      <c r="K872" s="24">
        <f ca="1">COSS!P4396</f>
        <v>48451.215063257929</v>
      </c>
      <c r="L872" s="24">
        <f ca="1">COSS!Q4396</f>
        <v>101061.92875016593</v>
      </c>
      <c r="M872" s="24">
        <f ca="1">COSS!R4396</f>
        <v>19957.049153130403</v>
      </c>
      <c r="N872" s="24">
        <f ca="1">COSS!T4396</f>
        <v>1024.2604058817396</v>
      </c>
      <c r="O872" s="24">
        <f ca="1">COSS!U4396</f>
        <v>26241.43021419381</v>
      </c>
      <c r="P872" s="24">
        <f ca="1">COSS!V4396</f>
        <v>136934.21831379068</v>
      </c>
      <c r="Q872" s="24">
        <f ca="1">COSS!W4396</f>
        <v>24953.18478116802</v>
      </c>
      <c r="R872" s="24">
        <f ca="1">COSS!Y4396</f>
        <v>43123.702728065058</v>
      </c>
      <c r="S872" s="24">
        <f ca="1">COSS!Z4396</f>
        <v>687.23820621826121</v>
      </c>
      <c r="T872" s="24">
        <f ca="1">COSS!AB4396</f>
        <v>1085.600490266308</v>
      </c>
      <c r="U872" s="24">
        <f ca="1">COSS!AC4396</f>
        <v>3537294.6628179308</v>
      </c>
      <c r="V872" s="24">
        <f ca="1">COSS!AD4396</f>
        <v>685613.56392421108</v>
      </c>
    </row>
    <row r="873" spans="1:22">
      <c r="B873" s="18" t="str">
        <f>$B$12</f>
        <v>TOTAL</v>
      </c>
      <c r="D873" s="24">
        <f ca="1">COSS!H4397</f>
        <v>525070946.33279002</v>
      </c>
      <c r="E873" s="24">
        <f ca="1">COSS!I4397</f>
        <v>247064012.20043242</v>
      </c>
      <c r="F873" s="24">
        <f ca="1">COSS!J4397</f>
        <v>16768916.765543666</v>
      </c>
      <c r="G873" s="24">
        <f ca="1">COSS!K4397</f>
        <v>48383461.316807188</v>
      </c>
      <c r="H873" s="24">
        <f ca="1">COSS!L4397</f>
        <v>1419746.2166922253</v>
      </c>
      <c r="I873" s="24">
        <f ca="1">COSS!M4397</f>
        <v>126793.79775838893</v>
      </c>
      <c r="J873" s="24">
        <f ca="1">COSS!O4397</f>
        <v>39145508.820478797</v>
      </c>
      <c r="K873" s="24">
        <f ca="1">COSS!P4397</f>
        <v>7061442.5400373088</v>
      </c>
      <c r="L873" s="24">
        <f ca="1">COSS!Q4397</f>
        <v>2653718.5696669524</v>
      </c>
      <c r="M873" s="24">
        <f ca="1">COSS!R4397</f>
        <v>122161.1089853474</v>
      </c>
      <c r="N873" s="24">
        <f ca="1">COSS!T4397</f>
        <v>1299369.5388305155</v>
      </c>
      <c r="O873" s="24">
        <f ca="1">COSS!U4397</f>
        <v>21365816.81812175</v>
      </c>
      <c r="P873" s="24">
        <f ca="1">COSS!V4397</f>
        <v>103769443.86636432</v>
      </c>
      <c r="Q873" s="24">
        <f ca="1">COSS!W4397</f>
        <v>17523831.991360817</v>
      </c>
      <c r="R873" s="24">
        <f ca="1">COSS!Y4397</f>
        <v>10994681.284767352</v>
      </c>
      <c r="S873" s="24">
        <f ca="1">COSS!Z4397</f>
        <v>171918.37870130141</v>
      </c>
      <c r="T873" s="24">
        <f ca="1">COSS!AB4397</f>
        <v>175676.65704973129</v>
      </c>
      <c r="U873" s="24">
        <f ca="1">COSS!AC4397</f>
        <v>5910787.4209062904</v>
      </c>
      <c r="V873" s="24">
        <f ca="1">COSS!AD4397</f>
        <v>1113659.0402856497</v>
      </c>
    </row>
    <row r="874" spans="1:22">
      <c r="A874" s="38" t="s">
        <v>169</v>
      </c>
      <c r="B874" s="18" t="str">
        <f>$B$5</f>
        <v>PRODUCTION</v>
      </c>
      <c r="D874" s="24">
        <f ca="1">D858+D866</f>
        <v>180025682.47368437</v>
      </c>
      <c r="E874" s="24">
        <f ca="1">E858+E866</f>
        <v>83589679.412543371</v>
      </c>
      <c r="F874" s="24">
        <f t="shared" ref="F874:V874" ca="1" si="603">F858+F866</f>
        <v>5752699.9376128446</v>
      </c>
      <c r="G874" s="24">
        <f t="shared" ca="1" si="603"/>
        <v>18367510.610020284</v>
      </c>
      <c r="H874" s="24">
        <f t="shared" ca="1" si="603"/>
        <v>467541.26710443193</v>
      </c>
      <c r="I874" s="24">
        <f t="shared" ref="I874:I881" ca="1" si="604">I858+I866</f>
        <v>54324.067790833382</v>
      </c>
      <c r="J874" s="24">
        <f t="shared" ca="1" si="603"/>
        <v>14043815.154085873</v>
      </c>
      <c r="K874" s="24">
        <f t="shared" ca="1" si="603"/>
        <v>2694226.0947084087</v>
      </c>
      <c r="L874" s="24">
        <f t="shared" ca="1" si="603"/>
        <v>1082370.4334177589</v>
      </c>
      <c r="M874" s="24">
        <f t="shared" ref="M874:N881" ca="1" si="605">M858+M866</f>
        <v>31672.060959691735</v>
      </c>
      <c r="N874" s="24">
        <f t="shared" ca="1" si="605"/>
        <v>384941.23217675294</v>
      </c>
      <c r="O874" s="24">
        <f t="shared" ca="1" si="603"/>
        <v>6731487.0486514149</v>
      </c>
      <c r="P874" s="24">
        <f t="shared" ca="1" si="603"/>
        <v>37424354.249180451</v>
      </c>
      <c r="Q874" s="24">
        <f t="shared" ref="Q874:Q881" ca="1" si="606">Q858+Q866</f>
        <v>5381789.189137944</v>
      </c>
      <c r="R874" s="24">
        <f t="shared" ca="1" si="603"/>
        <v>3894081.3586229272</v>
      </c>
      <c r="S874" s="24">
        <f t="shared" ca="1" si="603"/>
        <v>67619.053481805968</v>
      </c>
      <c r="T874" s="24">
        <f t="shared" ca="1" si="603"/>
        <v>57571.304189537681</v>
      </c>
      <c r="U874" s="24">
        <f t="shared" ref="U874:U881" ca="1" si="607">U858+U866</f>
        <v>0</v>
      </c>
      <c r="V874" s="24">
        <f t="shared" ca="1" si="603"/>
        <v>0</v>
      </c>
    </row>
    <row r="875" spans="1:22">
      <c r="B875" s="18" t="str">
        <f>$B$6</f>
        <v>BULKTRAN</v>
      </c>
      <c r="D875" s="24">
        <f t="shared" ref="D875:V875" ca="1" si="608">D859+D867</f>
        <v>32482560.829997905</v>
      </c>
      <c r="E875" s="24">
        <f ca="1">E859+E867</f>
        <v>8901048.4515633266</v>
      </c>
      <c r="F875" s="24">
        <f t="shared" ca="1" si="608"/>
        <v>1282452.1191644887</v>
      </c>
      <c r="G875" s="24">
        <f t="shared" ca="1" si="608"/>
        <v>4280120.1575321117</v>
      </c>
      <c r="H875" s="24">
        <f t="shared" ca="1" si="608"/>
        <v>140656.5437290986</v>
      </c>
      <c r="I875" s="24">
        <f t="shared" ca="1" si="604"/>
        <v>29011.264427265443</v>
      </c>
      <c r="J875" s="24">
        <f t="shared" ca="1" si="608"/>
        <v>3250517.3640423198</v>
      </c>
      <c r="K875" s="24">
        <f t="shared" ca="1" si="608"/>
        <v>663649.93249721359</v>
      </c>
      <c r="L875" s="24">
        <f t="shared" ca="1" si="608"/>
        <v>314646.04099663341</v>
      </c>
      <c r="M875" s="24">
        <f t="shared" ca="1" si="605"/>
        <v>19326.702628858307</v>
      </c>
      <c r="N875" s="24">
        <f t="shared" ca="1" si="605"/>
        <v>78759.565932840953</v>
      </c>
      <c r="O875" s="24">
        <f t="shared" ca="1" si="608"/>
        <v>1641125.1232792144</v>
      </c>
      <c r="P875" s="24">
        <f t="shared" ca="1" si="608"/>
        <v>9153178.5177807659</v>
      </c>
      <c r="Q875" s="24">
        <f t="shared" ca="1" si="606"/>
        <v>1824731.1975002894</v>
      </c>
      <c r="R875" s="24">
        <f t="shared" ca="1" si="608"/>
        <v>875612.66366217518</v>
      </c>
      <c r="S875" s="24">
        <f t="shared" ca="1" si="608"/>
        <v>10235.780665047731</v>
      </c>
      <c r="T875" s="24">
        <f t="shared" ca="1" si="608"/>
        <v>17489.404596254739</v>
      </c>
      <c r="U875" s="24">
        <f t="shared" ca="1" si="607"/>
        <v>0</v>
      </c>
      <c r="V875" s="24">
        <f t="shared" ca="1" si="608"/>
        <v>0</v>
      </c>
    </row>
    <row r="876" spans="1:22">
      <c r="B876" s="18" t="str">
        <f>$B$7</f>
        <v>SUBTRAN</v>
      </c>
      <c r="D876" s="24">
        <f t="shared" ref="D876:V876" ca="1" si="609">D860+D868</f>
        <v>7221080.3147448115</v>
      </c>
      <c r="E876" s="24">
        <f t="shared" ca="1" si="609"/>
        <v>2043909.3196215103</v>
      </c>
      <c r="F876" s="24">
        <f t="shared" ca="1" si="609"/>
        <v>268988.44967860321</v>
      </c>
      <c r="G876" s="24">
        <f t="shared" ca="1" si="609"/>
        <v>895034.74994474219</v>
      </c>
      <c r="H876" s="24">
        <f t="shared" ca="1" si="609"/>
        <v>28744.672360016972</v>
      </c>
      <c r="I876" s="24">
        <f t="shared" ca="1" si="604"/>
        <v>9054.5386822712208</v>
      </c>
      <c r="J876" s="24">
        <f t="shared" ca="1" si="609"/>
        <v>675796.48041560315</v>
      </c>
      <c r="K876" s="24">
        <f t="shared" ca="1" si="609"/>
        <v>137087.42171891988</v>
      </c>
      <c r="L876" s="24">
        <f t="shared" ca="1" si="609"/>
        <v>85295.65081352269</v>
      </c>
      <c r="M876" s="24">
        <f t="shared" ca="1" si="605"/>
        <v>0</v>
      </c>
      <c r="N876" s="24">
        <f t="shared" ca="1" si="605"/>
        <v>16648.88405763578</v>
      </c>
      <c r="O876" s="24">
        <f t="shared" ca="1" si="609"/>
        <v>342859.34362255735</v>
      </c>
      <c r="P876" s="24">
        <f t="shared" ca="1" si="609"/>
        <v>2515726.7190828305</v>
      </c>
      <c r="Q876" s="24">
        <f t="shared" ca="1" si="606"/>
        <v>0</v>
      </c>
      <c r="R876" s="24">
        <f t="shared" ca="1" si="609"/>
        <v>179406.70850899373</v>
      </c>
      <c r="S876" s="24">
        <f t="shared" ca="1" si="609"/>
        <v>2126.5785874051021</v>
      </c>
      <c r="T876" s="24">
        <f t="shared" ca="1" si="609"/>
        <v>3631.7052351641587</v>
      </c>
      <c r="U876" s="24">
        <f t="shared" ca="1" si="607"/>
        <v>13731.160539389806</v>
      </c>
      <c r="V876" s="24">
        <f t="shared" ca="1" si="609"/>
        <v>3037.9318756474941</v>
      </c>
    </row>
    <row r="877" spans="1:22">
      <c r="B877" s="18" t="str">
        <f>$B$8</f>
        <v>DISTPRI</v>
      </c>
      <c r="D877" s="24">
        <f t="shared" ref="D877:V877" ca="1" si="610">D861+D869</f>
        <v>63191527.130475223</v>
      </c>
      <c r="E877" s="24">
        <f t="shared" ca="1" si="610"/>
        <v>35354636.366058223</v>
      </c>
      <c r="F877" s="24">
        <f t="shared" ca="1" si="610"/>
        <v>2826506.0316586853</v>
      </c>
      <c r="G877" s="24">
        <f t="shared" ca="1" si="610"/>
        <v>9681144.1752396524</v>
      </c>
      <c r="H877" s="24">
        <f t="shared" ca="1" si="610"/>
        <v>299605.97443823761</v>
      </c>
      <c r="I877" s="24">
        <f t="shared" ca="1" si="604"/>
        <v>0</v>
      </c>
      <c r="J877" s="24">
        <f t="shared" ca="1" si="610"/>
        <v>7282898.595291351</v>
      </c>
      <c r="K877" s="24">
        <f t="shared" ca="1" si="610"/>
        <v>1445097.3898477654</v>
      </c>
      <c r="L877" s="24">
        <f t="shared" ca="1" si="610"/>
        <v>0</v>
      </c>
      <c r="M877" s="24">
        <f t="shared" ca="1" si="605"/>
        <v>0</v>
      </c>
      <c r="N877" s="24">
        <f t="shared" ca="1" si="605"/>
        <v>209849.1922409572</v>
      </c>
      <c r="O877" s="24">
        <f t="shared" ca="1" si="610"/>
        <v>3843724.2371606356</v>
      </c>
      <c r="P877" s="24">
        <f t="shared" ca="1" si="610"/>
        <v>0</v>
      </c>
      <c r="Q877" s="24">
        <f t="shared" ca="1" si="606"/>
        <v>0</v>
      </c>
      <c r="R877" s="24">
        <f t="shared" ca="1" si="610"/>
        <v>2020386.2674893907</v>
      </c>
      <c r="S877" s="24">
        <f t="shared" ca="1" si="610"/>
        <v>27784.590996309224</v>
      </c>
      <c r="T877" s="24">
        <f t="shared" ca="1" si="610"/>
        <v>35952.97795943595</v>
      </c>
      <c r="U877" s="24">
        <f t="shared" ca="1" si="607"/>
        <v>134928.81775260155</v>
      </c>
      <c r="V877" s="24">
        <f t="shared" ca="1" si="610"/>
        <v>29012.51434196379</v>
      </c>
    </row>
    <row r="878" spans="1:22">
      <c r="B878" s="18" t="str">
        <f>$B$9</f>
        <v>DISTSEC</v>
      </c>
      <c r="D878" s="24">
        <f t="shared" ref="D878:V878" ca="1" si="611">D862+D870</f>
        <v>27802874.241643529</v>
      </c>
      <c r="E878" s="24">
        <f t="shared" ca="1" si="611"/>
        <v>17613967.157737076</v>
      </c>
      <c r="F878" s="24">
        <f t="shared" ca="1" si="611"/>
        <v>1527571.5202632553</v>
      </c>
      <c r="G878" s="24">
        <f t="shared" ca="1" si="611"/>
        <v>4327779.3480458008</v>
      </c>
      <c r="H878" s="24">
        <f t="shared" ca="1" si="611"/>
        <v>0</v>
      </c>
      <c r="I878" s="24">
        <f t="shared" ca="1" si="604"/>
        <v>0</v>
      </c>
      <c r="J878" s="24">
        <f t="shared" ca="1" si="611"/>
        <v>2764688.2571444875</v>
      </c>
      <c r="K878" s="24">
        <f t="shared" ca="1" si="611"/>
        <v>0</v>
      </c>
      <c r="L878" s="24">
        <f t="shared" ca="1" si="611"/>
        <v>0</v>
      </c>
      <c r="M878" s="24">
        <f t="shared" ca="1" si="605"/>
        <v>0</v>
      </c>
      <c r="N878" s="24">
        <f t="shared" ca="1" si="605"/>
        <v>59307.574138154407</v>
      </c>
      <c r="O878" s="24">
        <f t="shared" ca="1" si="611"/>
        <v>0</v>
      </c>
      <c r="P878" s="24">
        <f t="shared" ca="1" si="611"/>
        <v>0</v>
      </c>
      <c r="Q878" s="24">
        <f t="shared" ca="1" si="606"/>
        <v>0</v>
      </c>
      <c r="R878" s="24">
        <f t="shared" ca="1" si="611"/>
        <v>932601.10342154955</v>
      </c>
      <c r="S878" s="24">
        <f t="shared" ca="1" si="611"/>
        <v>0</v>
      </c>
      <c r="T878" s="24">
        <f t="shared" ca="1" si="611"/>
        <v>13010.073120804171</v>
      </c>
      <c r="U878" s="24">
        <f t="shared" ca="1" si="607"/>
        <v>484868.6848216909</v>
      </c>
      <c r="V878" s="24">
        <f t="shared" ca="1" si="611"/>
        <v>79080.522950715123</v>
      </c>
    </row>
    <row r="879" spans="1:22">
      <c r="B879" s="18" t="str">
        <f>$B$10</f>
        <v>ENERGY</v>
      </c>
      <c r="D879" s="24">
        <f t="shared" ref="D879:V879" ca="1" si="612">D863+D871</f>
        <v>233726634.20730862</v>
      </c>
      <c r="E879" s="24">
        <f t="shared" ca="1" si="612"/>
        <v>88847842.41850622</v>
      </c>
      <c r="F879" s="24">
        <f t="shared" ca="1" si="612"/>
        <v>5690590.3401101325</v>
      </c>
      <c r="G879" s="24">
        <f t="shared" ca="1" si="612"/>
        <v>19064068.708550856</v>
      </c>
      <c r="H879" s="24">
        <f t="shared" ca="1" si="612"/>
        <v>556072.47338245308</v>
      </c>
      <c r="I879" s="24">
        <f t="shared" ca="1" si="604"/>
        <v>31160.762221545792</v>
      </c>
      <c r="J879" s="24">
        <f t="shared" ca="1" si="612"/>
        <v>17590693.913857333</v>
      </c>
      <c r="K879" s="24">
        <f t="shared" ca="1" si="612"/>
        <v>3325785.5581432101</v>
      </c>
      <c r="L879" s="24">
        <f t="shared" ca="1" si="612"/>
        <v>1474476.1790952506</v>
      </c>
      <c r="M879" s="24">
        <f t="shared" ca="1" si="605"/>
        <v>68958.900128595313</v>
      </c>
      <c r="N879" s="24">
        <f t="shared" ca="1" si="605"/>
        <v>661756.99456630636</v>
      </c>
      <c r="O879" s="24">
        <f t="shared" ca="1" si="612"/>
        <v>11436292.111305172</v>
      </c>
      <c r="P879" s="24">
        <f t="shared" ca="1" si="612"/>
        <v>65663854.72658556</v>
      </c>
      <c r="Q879" s="24">
        <f t="shared" ca="1" si="606"/>
        <v>12114271.732199315</v>
      </c>
      <c r="R879" s="24">
        <f t="shared" ca="1" si="612"/>
        <v>4687713.4513997044</v>
      </c>
      <c r="S879" s="24">
        <f t="shared" ca="1" si="612"/>
        <v>75994.066477929475</v>
      </c>
      <c r="T879" s="24">
        <f t="shared" ca="1" si="612"/>
        <v>86428.903453853331</v>
      </c>
      <c r="U879" s="24">
        <f t="shared" ca="1" si="607"/>
        <v>1988145.7837792479</v>
      </c>
      <c r="V879" s="24">
        <f t="shared" ca="1" si="612"/>
        <v>362527.18354598747</v>
      </c>
    </row>
    <row r="880" spans="1:22">
      <c r="B880" s="18" t="str">
        <f>$B$11</f>
        <v>CUSTOMER</v>
      </c>
      <c r="D880" s="24">
        <f t="shared" ref="D880:V880" ca="1" si="613">D864+D872</f>
        <v>22660495.802145567</v>
      </c>
      <c r="E880" s="24">
        <f ca="1">E864+E872</f>
        <v>10579233.736120183</v>
      </c>
      <c r="F880" s="24">
        <f t="shared" ca="1" si="613"/>
        <v>3131937.2203739271</v>
      </c>
      <c r="G880" s="24">
        <f t="shared" ca="1" si="613"/>
        <v>853007.62343213824</v>
      </c>
      <c r="H880" s="24">
        <f t="shared" ca="1" si="613"/>
        <v>227096.02697815959</v>
      </c>
      <c r="I880" s="24">
        <f t="shared" ca="1" si="604"/>
        <v>50883.013126054982</v>
      </c>
      <c r="J880" s="24">
        <f t="shared" ca="1" si="613"/>
        <v>212153.80813083876</v>
      </c>
      <c r="K880" s="24">
        <f t="shared" ca="1" si="613"/>
        <v>64801.711891931831</v>
      </c>
      <c r="L880" s="24">
        <f t="shared" ca="1" si="613"/>
        <v>139258.60260305175</v>
      </c>
      <c r="M880" s="24">
        <f t="shared" ca="1" si="605"/>
        <v>30359.670584898493</v>
      </c>
      <c r="N880" s="24">
        <f t="shared" ca="1" si="605"/>
        <v>1194.8668386658819</v>
      </c>
      <c r="O880" s="24">
        <f t="shared" ca="1" si="613"/>
        <v>33175.224583807278</v>
      </c>
      <c r="P880" s="24">
        <f t="shared" ca="1" si="613"/>
        <v>177734.27960230786</v>
      </c>
      <c r="Q880" s="24">
        <f t="shared" ca="1" si="606"/>
        <v>33567.578823866977</v>
      </c>
      <c r="R880" s="24">
        <f t="shared" ca="1" si="613"/>
        <v>53897.304510076516</v>
      </c>
      <c r="S880" s="24">
        <f t="shared" ca="1" si="613"/>
        <v>780.10116217486234</v>
      </c>
      <c r="T880" s="24">
        <f t="shared" ca="1" si="613"/>
        <v>1478.3245502932705</v>
      </c>
      <c r="U880" s="24">
        <f t="shared" ca="1" si="607"/>
        <v>6057402.7147670984</v>
      </c>
      <c r="V880" s="24">
        <f t="shared" ca="1" si="613"/>
        <v>1012533.9940660904</v>
      </c>
    </row>
    <row r="881" spans="1:22">
      <c r="B881" s="18" t="str">
        <f>$B$12</f>
        <v>TOTAL</v>
      </c>
      <c r="C881" s="24"/>
      <c r="D881" s="24">
        <f t="shared" ref="D881:V881" ca="1" si="614">D865+D873</f>
        <v>567110855</v>
      </c>
      <c r="E881" s="24">
        <f t="shared" ca="1" si="614"/>
        <v>246930316.86214989</v>
      </c>
      <c r="F881" s="24">
        <f t="shared" ca="1" si="614"/>
        <v>20480745.618861936</v>
      </c>
      <c r="G881" s="24">
        <f t="shared" ca="1" si="614"/>
        <v>57468665.372765586</v>
      </c>
      <c r="H881" s="24">
        <f t="shared" ca="1" si="614"/>
        <v>1719716.9579923982</v>
      </c>
      <c r="I881" s="24">
        <f t="shared" ca="1" si="604"/>
        <v>174433.64624797099</v>
      </c>
      <c r="J881" s="24">
        <f t="shared" ca="1" si="614"/>
        <v>45820563.572967805</v>
      </c>
      <c r="K881" s="24">
        <f t="shared" ca="1" si="614"/>
        <v>8330648.1088074483</v>
      </c>
      <c r="L881" s="24">
        <f t="shared" ca="1" si="614"/>
        <v>3096046.906926217</v>
      </c>
      <c r="M881" s="24">
        <f t="shared" ca="1" si="605"/>
        <v>150317.33430204383</v>
      </c>
      <c r="N881" s="24">
        <f t="shared" ca="1" si="605"/>
        <v>1412458.3099513135</v>
      </c>
      <c r="O881" s="24">
        <f t="shared" ca="1" si="614"/>
        <v>24028663.088602804</v>
      </c>
      <c r="P881" s="24">
        <f t="shared" ca="1" si="614"/>
        <v>114934848.49223191</v>
      </c>
      <c r="Q881" s="24">
        <f t="shared" ca="1" si="606"/>
        <v>19354359.697661418</v>
      </c>
      <c r="R881" s="24">
        <f t="shared" ca="1" si="614"/>
        <v>12643698.857614815</v>
      </c>
      <c r="S881" s="24">
        <f t="shared" ca="1" si="614"/>
        <v>184540.17137067232</v>
      </c>
      <c r="T881" s="24">
        <f t="shared" ca="1" si="614"/>
        <v>215562.69310534329</v>
      </c>
      <c r="U881" s="24">
        <f t="shared" ca="1" si="607"/>
        <v>8679077.1616600286</v>
      </c>
      <c r="V881" s="24">
        <f t="shared" ca="1" si="614"/>
        <v>1486192.1467804045</v>
      </c>
    </row>
    <row r="882" spans="1:22">
      <c r="A882" s="38" t="s">
        <v>170</v>
      </c>
      <c r="B882" s="18" t="str">
        <f>$B$5</f>
        <v>PRODUCTION</v>
      </c>
      <c r="D882" s="24">
        <f ca="1">COSS!H1064+COSS!H889+COSS!H897+COSS!H906</f>
        <v>-43937272.526792713</v>
      </c>
      <c r="E882" s="149">
        <f ca="1">COSS!I1064+COSS!I889+COSS!I897+COSS!I906</f>
        <v>-21201749.954302855</v>
      </c>
      <c r="F882" s="149">
        <f ca="1">COSS!J1064+COSS!J889+COSS!J897+COSS!J906</f>
        <v>-1024770.9286475594</v>
      </c>
      <c r="G882" s="149">
        <f ca="1">COSS!K1064+COSS!K889+COSS!K897+COSS!K906</f>
        <v>-3913277.4359094254</v>
      </c>
      <c r="H882" s="149">
        <f ca="1">COSS!L1064+COSS!L889+COSS!L897+COSS!L906</f>
        <v>-126592.55204677819</v>
      </c>
      <c r="I882" s="149">
        <f ca="1">COSS!M1064+COSS!M889+COSS!M897+COSS!M906</f>
        <v>-11815.659110872595</v>
      </c>
      <c r="J882" s="149">
        <f ca="1">COSS!O1064+COSS!O889+COSS!O897+COSS!O906</f>
        <v>-3049409.1431052131</v>
      </c>
      <c r="K882" s="149">
        <f ca="1">COSS!P1064+COSS!P889+COSS!P897+COSS!P906</f>
        <v>-540391.70232472464</v>
      </c>
      <c r="L882" s="149">
        <f ca="1">COSS!Q1064+COSS!Q889+COSS!Q897+COSS!Q906</f>
        <v>-252644.4690768306</v>
      </c>
      <c r="M882" s="149">
        <f ca="1">COSS!R1064+COSS!R889+COSS!R897+COSS!R906</f>
        <v>-11618.435957469148</v>
      </c>
      <c r="N882" s="149">
        <f ca="1">COSS!T1064+COSS!T889+COSS!T897+COSS!T906</f>
        <v>-106391.13892596595</v>
      </c>
      <c r="O882" s="149">
        <f ca="1">COSS!U1064+COSS!U889+COSS!U897+COSS!U906</f>
        <v>-1721147.8821247432</v>
      </c>
      <c r="P882" s="149">
        <f ca="1">COSS!V1064+COSS!V889+COSS!V897+COSS!V906</f>
        <v>-9301041.1078712959</v>
      </c>
      <c r="Q882" s="149">
        <f ca="1">COSS!W1064+COSS!W889+COSS!W897+COSS!W906</f>
        <v>-1693451.847803666</v>
      </c>
      <c r="R882" s="149">
        <f ca="1">COSS!Y1064+COSS!Y889+COSS!Y897+COSS!Y906</f>
        <v>-954597.09721967694</v>
      </c>
      <c r="S882" s="149">
        <f ca="1">COSS!Z1064+COSS!Z889+COSS!Z897+COSS!Z906</f>
        <v>-15984.41770121244</v>
      </c>
      <c r="T882" s="149">
        <f ca="1">COSS!AB1064+COSS!AB889+COSS!AB897+COSS!AB906</f>
        <v>-12388.754664418959</v>
      </c>
      <c r="U882" s="149">
        <f ca="1">COSS!AC1064+COSS!AC889+COSS!AC897+COSS!AC906</f>
        <v>0</v>
      </c>
      <c r="V882" s="149">
        <f ca="1">COSS!AD1064+COSS!AD889+COSS!AD897+COSS!AD906</f>
        <v>0</v>
      </c>
    </row>
    <row r="883" spans="1:22">
      <c r="B883" s="18" t="str">
        <f>$B$6</f>
        <v>BULKTRAN</v>
      </c>
      <c r="D883" s="24">
        <f ca="1">COSS!H1065+COSS!H890+COSS!H898+COSS!H907</f>
        <v>48622747.986577094</v>
      </c>
      <c r="E883" s="149">
        <f ca="1">COSS!I1065+COSS!I890+COSS!I898+COSS!I907</f>
        <v>23852239.468458597</v>
      </c>
      <c r="F883" s="149">
        <f ca="1">COSS!J1065+COSS!J890+COSS!J898+COSS!J907</f>
        <v>1190044.1524541304</v>
      </c>
      <c r="G883" s="149">
        <f ca="1">COSS!K1065+COSS!K890+COSS!K898+COSS!K907</f>
        <v>4353917.3132217629</v>
      </c>
      <c r="H883" s="149">
        <f ca="1">COSS!L1065+COSS!L890+COSS!L898+COSS!L907</f>
        <v>137077.12537380384</v>
      </c>
      <c r="I883" s="149">
        <f ca="1">COSS!M1065+COSS!M890+COSS!M898+COSS!M907</f>
        <v>12914.948843329414</v>
      </c>
      <c r="J883" s="149">
        <f ca="1">COSS!O1065+COSS!O890+COSS!O898+COSS!O907</f>
        <v>3309892.4097726136</v>
      </c>
      <c r="K883" s="149">
        <f ca="1">COSS!P1065+COSS!P890+COSS!P898+COSS!P907</f>
        <v>617323.08598556463</v>
      </c>
      <c r="L883" s="149">
        <f ca="1">COSS!Q1065+COSS!Q890+COSS!Q898+COSS!Q907</f>
        <v>278949.7301537444</v>
      </c>
      <c r="M883" s="149">
        <f ca="1">COSS!R1065+COSS!R890+COSS!R898+COSS!R907</f>
        <v>12558.030984630961</v>
      </c>
      <c r="N883" s="149">
        <f ca="1">COSS!T1065+COSS!T890+COSS!T898+COSS!T907</f>
        <v>115465.68227923042</v>
      </c>
      <c r="O883" s="149">
        <f ca="1">COSS!U1065+COSS!U890+COSS!U898+COSS!U907</f>
        <v>1890614.6954706174</v>
      </c>
      <c r="P883" s="149">
        <f ca="1">COSS!V1065+COSS!V890+COSS!V898+COSS!V907</f>
        <v>9999041.4899326991</v>
      </c>
      <c r="Q883" s="149">
        <f ca="1">COSS!W1065+COSS!W890+COSS!W898+COSS!W907</f>
        <v>1805967.0048705398</v>
      </c>
      <c r="R883" s="149">
        <f ca="1">COSS!Y1065+COSS!Y890+COSS!Y898+COSS!Y907</f>
        <v>1016525.5072949852</v>
      </c>
      <c r="S883" s="149">
        <f ca="1">COSS!Z1065+COSS!Z890+COSS!Z898+COSS!Z907</f>
        <v>17026.413684752068</v>
      </c>
      <c r="T883" s="149">
        <f ca="1">COSS!AB1065+COSS!AB890+COSS!AB898+COSS!AB907</f>
        <v>13190.927796092981</v>
      </c>
      <c r="U883" s="149">
        <f ca="1">COSS!AC1065+COSS!AC890+COSS!AC898+COSS!AC907</f>
        <v>0</v>
      </c>
      <c r="V883" s="149">
        <f ca="1">COSS!AD1065+COSS!AD890+COSS!AD898+COSS!AD907</f>
        <v>0</v>
      </c>
    </row>
    <row r="884" spans="1:22">
      <c r="B884" s="18" t="str">
        <f>$B$7</f>
        <v>SUBTRAN</v>
      </c>
      <c r="D884" s="24">
        <f ca="1">COSS!H1066+COSS!H891+COSS!H899+COSS!H908</f>
        <v>10696663.655362919</v>
      </c>
      <c r="E884" s="149">
        <f ca="1">COSS!I1066+COSS!I891+COSS!I899+COSS!I908</f>
        <v>5187035.3901228365</v>
      </c>
      <c r="F884" s="149">
        <f ca="1">COSS!J1066+COSS!J891+COSS!J899+COSS!J908</f>
        <v>252544.99183964342</v>
      </c>
      <c r="G884" s="149">
        <f ca="1">COSS!K1066+COSS!K891+COSS!K899+COSS!K908</f>
        <v>917760.46537664323</v>
      </c>
      <c r="H884" s="149">
        <f ca="1">COSS!L1066+COSS!L891+COSS!L899+COSS!L908</f>
        <v>28355.700663222466</v>
      </c>
      <c r="I884" s="149">
        <f ca="1">COSS!M1066+COSS!M891+COSS!M899+COSS!M908</f>
        <v>3552.4025889676618</v>
      </c>
      <c r="J884" s="149">
        <f ca="1">COSS!O1066+COSS!O891+COSS!O899+COSS!O908</f>
        <v>693456.97060597676</v>
      </c>
      <c r="K884" s="149">
        <f ca="1">COSS!P1066+COSS!P891+COSS!P899+COSS!P908</f>
        <v>129020.89097406919</v>
      </c>
      <c r="L884" s="149">
        <f ca="1">COSS!Q1066+COSS!Q891+COSS!Q899+COSS!Q908</f>
        <v>76769.680404501822</v>
      </c>
      <c r="M884" s="149">
        <f ca="1">COSS!R1066+COSS!R891+COSS!R899+COSS!R908</f>
        <v>0</v>
      </c>
      <c r="N884" s="149">
        <f ca="1">COSS!T1066+COSS!T891+COSS!T899+COSS!T908</f>
        <v>24182.691465432457</v>
      </c>
      <c r="O884" s="149">
        <f ca="1">COSS!U1066+COSS!U891+COSS!U899+COSS!U908</f>
        <v>396084.43089250237</v>
      </c>
      <c r="P884" s="149">
        <f ca="1">COSS!V1066+COSS!V891+COSS!V899+COSS!V908</f>
        <v>2761373.3187787109</v>
      </c>
      <c r="Q884" s="149">
        <f ca="1">COSS!W1066+COSS!W891+COSS!W899+COSS!W908</f>
        <v>0</v>
      </c>
      <c r="R884" s="149">
        <f ca="1">COSS!Y1066+COSS!Y891+COSS!Y899+COSS!Y908</f>
        <v>208728.53816536546</v>
      </c>
      <c r="S884" s="149">
        <f ca="1">COSS!Z1066+COSS!Z891+COSS!Z899+COSS!Z908</f>
        <v>3479.5104019628097</v>
      </c>
      <c r="T884" s="149">
        <f ca="1">COSS!AB1066+COSS!AB891+COSS!AB899+COSS!AB908</f>
        <v>2787.2853390516375</v>
      </c>
      <c r="U884" s="149">
        <f ca="1">COSS!AC1066+COSS!AC891+COSS!AC899+COSS!AC908</f>
        <v>9488.3714904912267</v>
      </c>
      <c r="V884" s="149">
        <f ca="1">COSS!AD1066+COSS!AD891+COSS!AD899+COSS!AD908</f>
        <v>2043.0162535395614</v>
      </c>
    </row>
    <row r="885" spans="1:22">
      <c r="B885" s="18" t="str">
        <f>$B$8</f>
        <v>DISTPRI</v>
      </c>
      <c r="D885" s="24">
        <f ca="1">COSS!H1067+COSS!H892+COSS!H900+COSS!H909</f>
        <v>5292279.1355443876</v>
      </c>
      <c r="E885" s="149">
        <f ca="1">COSS!I1067+COSS!I892+COSS!I900+COSS!I909</f>
        <v>3676500.456426119</v>
      </c>
      <c r="F885" s="149">
        <f ca="1">COSS!J1067+COSS!J892+COSS!J900+COSS!J909</f>
        <v>187846.08343278119</v>
      </c>
      <c r="G885" s="149">
        <f ca="1">COSS!K1067+COSS!K892+COSS!K900+COSS!K909</f>
        <v>568816.49125489639</v>
      </c>
      <c r="H885" s="149">
        <f ca="1">COSS!L1067+COSS!L892+COSS!L900+COSS!L909</f>
        <v>16319.803087128246</v>
      </c>
      <c r="I885" s="149">
        <f ca="1">COSS!M1067+COSS!M892+COSS!M900+COSS!M909</f>
        <v>0</v>
      </c>
      <c r="J885" s="149">
        <f ca="1">COSS!O1067+COSS!O892+COSS!O900+COSS!O909</f>
        <v>390148.19189466548</v>
      </c>
      <c r="K885" s="149">
        <f ca="1">COSS!P1067+COSS!P892+COSS!P900+COSS!P909</f>
        <v>84455.243703336047</v>
      </c>
      <c r="L885" s="149">
        <f ca="1">COSS!Q1067+COSS!Q892+COSS!Q900+COSS!Q909</f>
        <v>0</v>
      </c>
      <c r="M885" s="149">
        <f ca="1">COSS!R1067+COSS!R892+COSS!R900+COSS!R909</f>
        <v>0</v>
      </c>
      <c r="N885" s="149">
        <f ca="1">COSS!T1067+COSS!T892+COSS!T900+COSS!T909</f>
        <v>13910.735498784803</v>
      </c>
      <c r="O885" s="149">
        <f ca="1">COSS!U1067+COSS!U892+COSS!U900+COSS!U909</f>
        <v>234119.58238213669</v>
      </c>
      <c r="P885" s="149">
        <f ca="1">COSS!V1067+COSS!V892+COSS!V900+COSS!V909</f>
        <v>0</v>
      </c>
      <c r="Q885" s="149">
        <f ca="1">COSS!W1067+COSS!W892+COSS!W900+COSS!W909</f>
        <v>0</v>
      </c>
      <c r="R885" s="149">
        <f ca="1">COSS!Y1067+COSS!Y892+COSS!Y900+COSS!Y909</f>
        <v>110239.41773635267</v>
      </c>
      <c r="S885" s="149">
        <f ca="1">COSS!Z1067+COSS!Z892+COSS!Z900+COSS!Z909</f>
        <v>1839.2250214443056</v>
      </c>
      <c r="T885" s="149">
        <f ca="1">COSS!AB1067+COSS!AB892+COSS!AB900+COSS!AB909</f>
        <v>1490.0804438885405</v>
      </c>
      <c r="U885" s="149">
        <f ca="1">COSS!AC1067+COSS!AC892+COSS!AC900+COSS!AC909</f>
        <v>5493.3916002336464</v>
      </c>
      <c r="V885" s="149">
        <f ca="1">COSS!AD1067+COSS!AD892+COSS!AD900+COSS!AD909</f>
        <v>1100.4330626208753</v>
      </c>
    </row>
    <row r="886" spans="1:22">
      <c r="B886" s="18" t="str">
        <f>$B$9</f>
        <v>DISTSEC</v>
      </c>
      <c r="D886" s="24">
        <f ca="1">COSS!H1068+COSS!H893+COSS!H901+COSS!H910</f>
        <v>3601768.1809557574</v>
      </c>
      <c r="E886" s="149">
        <f ca="1">COSS!I1068+COSS!I893+COSS!I901+COSS!I910</f>
        <v>2745774.2241517664</v>
      </c>
      <c r="F886" s="149">
        <f ca="1">COSS!J1068+COSS!J893+COSS!J901+COSS!J910</f>
        <v>140814.1348498821</v>
      </c>
      <c r="G886" s="149">
        <f ca="1">COSS!K1068+COSS!K893+COSS!K901+COSS!K910</f>
        <v>372126.18355019402</v>
      </c>
      <c r="H886" s="149">
        <f ca="1">COSS!L1068+COSS!L893+COSS!L901+COSS!L910</f>
        <v>0</v>
      </c>
      <c r="I886" s="149">
        <f ca="1">COSS!M1068+COSS!M893+COSS!M901+COSS!M910</f>
        <v>0</v>
      </c>
      <c r="J886" s="149">
        <f ca="1">COSS!O1068+COSS!O893+COSS!O901+COSS!O910</f>
        <v>223392.64953247647</v>
      </c>
      <c r="K886" s="149">
        <f ca="1">COSS!P1068+COSS!P893+COSS!P901+COSS!P910</f>
        <v>0</v>
      </c>
      <c r="L886" s="149">
        <f ca="1">COSS!Q1068+COSS!Q893+COSS!Q901+COSS!Q910</f>
        <v>0</v>
      </c>
      <c r="M886" s="149">
        <f ca="1">COSS!R1068+COSS!R893+COSS!R901+COSS!R910</f>
        <v>0</v>
      </c>
      <c r="N886" s="149">
        <f ca="1">COSS!T1068+COSS!T893+COSS!T901+COSS!T910</f>
        <v>6032.7779140960047</v>
      </c>
      <c r="O886" s="149">
        <f ca="1">COSS!U1068+COSS!U893+COSS!U901+COSS!U910</f>
        <v>0</v>
      </c>
      <c r="P886" s="149">
        <f ca="1">COSS!V1068+COSS!V893+COSS!V901+COSS!V910</f>
        <v>0</v>
      </c>
      <c r="Q886" s="149">
        <f ca="1">COSS!W1068+COSS!W893+COSS!W901+COSS!W910</f>
        <v>0</v>
      </c>
      <c r="R886" s="149">
        <f ca="1">COSS!Y1068+COSS!Y893+COSS!Y901+COSS!Y910</f>
        <v>79040.969295578849</v>
      </c>
      <c r="S886" s="149">
        <f ca="1">COSS!Z1068+COSS!Z893+COSS!Z901+COSS!Z910</f>
        <v>0</v>
      </c>
      <c r="T886" s="149">
        <f ca="1">COSS!AB1068+COSS!AB893+COSS!AB901+COSS!AB910</f>
        <v>820.21068103333278</v>
      </c>
      <c r="U886" s="149">
        <f ca="1">COSS!AC1068+COSS!AC893+COSS!AC901+COSS!AC910</f>
        <v>29236.944296253361</v>
      </c>
      <c r="V886" s="149">
        <f ca="1">COSS!AD1068+COSS!AD893+COSS!AD901+COSS!AD910</f>
        <v>4530.0866844764068</v>
      </c>
    </row>
    <row r="887" spans="1:22">
      <c r="B887" s="18" t="str">
        <f>$B$10</f>
        <v>ENERGY</v>
      </c>
      <c r="D887" s="24">
        <f ca="1">COSS!H1069+COSS!H894+COSS!H902+COSS!H911</f>
        <v>43245648.68127723</v>
      </c>
      <c r="E887" s="149">
        <f ca="1">COSS!I1069+COSS!I894+COSS!I902+COSS!I911</f>
        <v>16648340.233386058</v>
      </c>
      <c r="F887" s="149">
        <f ca="1">COSS!J1069+COSS!J894+COSS!J902+COSS!J911</f>
        <v>1079706.3633054513</v>
      </c>
      <c r="G887" s="149">
        <f ca="1">COSS!K1069+COSS!K894+COSS!K902+COSS!K911</f>
        <v>3536402.0963018639</v>
      </c>
      <c r="H887" s="149">
        <f ca="1">COSS!L1069+COSS!L894+COSS!L902+COSS!L911</f>
        <v>110115.41711901345</v>
      </c>
      <c r="I887" s="149">
        <f ca="1">COSS!M1069+COSS!M894+COSS!M902+COSS!M911</f>
        <v>10083.208595108368</v>
      </c>
      <c r="J887" s="149">
        <f ca="1">COSS!O1069+COSS!O894+COSS!O902+COSS!O911</f>
        <v>3162223.817471663</v>
      </c>
      <c r="K887" s="149">
        <f ca="1">COSS!P1069+COSS!P894+COSS!P902+COSS!P911</f>
        <v>609578.57360320282</v>
      </c>
      <c r="L887" s="149">
        <f ca="1">COSS!Q1069+COSS!Q894+COSS!Q902+COSS!Q911</f>
        <v>270405.35793260881</v>
      </c>
      <c r="M887" s="149">
        <f ca="1">COSS!R1069+COSS!R894+COSS!R902+COSS!R911</f>
        <v>12356.277891584996</v>
      </c>
      <c r="N887" s="149">
        <f ca="1">COSS!T1069+COSS!T894+COSS!T902+COSS!T911</f>
        <v>121698.06927458414</v>
      </c>
      <c r="O887" s="149">
        <f ca="1">COSS!U1069+COSS!U894+COSS!U902+COSS!U911</f>
        <v>2155840.1482814834</v>
      </c>
      <c r="P887" s="149">
        <f ca="1">COSS!V1069+COSS!V894+COSS!V902+COSS!V911</f>
        <v>11995354.748783825</v>
      </c>
      <c r="Q887" s="149">
        <f ca="1">COSS!W1069+COSS!W894+COSS!W902+COSS!W911</f>
        <v>2260326.3161057346</v>
      </c>
      <c r="R887" s="149">
        <f ca="1">COSS!Y1069+COSS!Y894+COSS!Y902+COSS!Y911</f>
        <v>843278.23808314616</v>
      </c>
      <c r="S887" s="149">
        <f ca="1">COSS!Z1069+COSS!Z894+COSS!Z902+COSS!Z911</f>
        <v>13727.225400213196</v>
      </c>
      <c r="T887" s="149">
        <f ca="1">COSS!AB1069+COSS!AB894+COSS!AB902+COSS!AB911</f>
        <v>15311.615710637425</v>
      </c>
      <c r="U887" s="149">
        <f ca="1">COSS!AC1069+COSS!AC894+COSS!AC902+COSS!AC911</f>
        <v>335380.33546321001</v>
      </c>
      <c r="V887" s="149">
        <f ca="1">COSS!AD1069+COSS!AD894+COSS!AD902+COSS!AD911</f>
        <v>65520.638567840258</v>
      </c>
    </row>
    <row r="888" spans="1:22">
      <c r="B888" s="18" t="str">
        <f>$B$11</f>
        <v>CUSTOMER</v>
      </c>
      <c r="C888" s="150" t="s">
        <v>577</v>
      </c>
      <c r="D888" s="24">
        <f ca="1">COSS!H1070+COSS!H895+COSS!H903+COSS!H912</f>
        <v>454514.88707530918</v>
      </c>
      <c r="E888" s="149">
        <f ca="1">COSS!I1070+COSS!I895+COSS!I903+COSS!I912</f>
        <v>277389.04390736186</v>
      </c>
      <c r="F888" s="149">
        <f ca="1">COSS!J1070+COSS!J895+COSS!J903+COSS!J912</f>
        <v>78099.821627606812</v>
      </c>
      <c r="G888" s="149">
        <f ca="1">COSS!K1070+COSS!K895+COSS!K903+COSS!K912</f>
        <v>12963.25896965004</v>
      </c>
      <c r="H888" s="149">
        <f ca="1">COSS!L1070+COSS!L895+COSS!L903+COSS!L912</f>
        <v>2857.463796008341</v>
      </c>
      <c r="I888" s="149">
        <f ca="1">COSS!M1070+COSS!M895+COSS!M903+COSS!M912</f>
        <v>537.74533143815154</v>
      </c>
      <c r="J888" s="149">
        <f ca="1">COSS!O1070+COSS!O895+COSS!O903+COSS!O912</f>
        <v>2375.6767956200947</v>
      </c>
      <c r="K888" s="149">
        <f ca="1">COSS!P1070+COSS!P895+COSS!P903+COSS!P912</f>
        <v>1249.0168659997164</v>
      </c>
      <c r="L888" s="149">
        <f ca="1">COSS!Q1070+COSS!Q895+COSS!Q903+COSS!Q912</f>
        <v>1994.6075121926826</v>
      </c>
      <c r="M888" s="149">
        <f ca="1">COSS!R1070+COSS!R895+COSS!R903+COSS!R912</f>
        <v>296.46138329700932</v>
      </c>
      <c r="N888" s="149">
        <f ca="1">COSS!T1070+COSS!T895+COSS!T903+COSS!T912</f>
        <v>16.492445151706505</v>
      </c>
      <c r="O888" s="149">
        <f ca="1">COSS!U1070+COSS!U895+COSS!U903+COSS!U912</f>
        <v>504.11370080569327</v>
      </c>
      <c r="P888" s="149">
        <f ca="1">COSS!V1070+COSS!V895+COSS!V903+COSS!V912</f>
        <v>1896.0426079658237</v>
      </c>
      <c r="Q888" s="149">
        <f ca="1">COSS!W1070+COSS!W895+COSS!W903+COSS!W912</f>
        <v>293.22448880864522</v>
      </c>
      <c r="R888" s="149">
        <f ca="1">COSS!Y1070+COSS!Y895+COSS!Y903+COSS!Y912</f>
        <v>451.28425906360849</v>
      </c>
      <c r="S888" s="149">
        <f ca="1">COSS!Z1070+COSS!Z895+COSS!Z903+COSS!Z912</f>
        <v>8.2145635123969143</v>
      </c>
      <c r="T888" s="149">
        <f ca="1">COSS!AB1070+COSS!AB895+COSS!AB903+COSS!AB912</f>
        <v>8.3277990583406272</v>
      </c>
      <c r="U888" s="149">
        <f ca="1">COSS!AC1070+COSS!AC895+COSS!AC903+COSS!AC912</f>
        <v>67684.118809840962</v>
      </c>
      <c r="V888" s="149">
        <f ca="1">COSS!AD1070+COSS!AD895+COSS!AD903+COSS!AD912</f>
        <v>5889.9722119273556</v>
      </c>
    </row>
    <row r="889" spans="1:22">
      <c r="B889" s="18" t="str">
        <f>$B$12</f>
        <v>TOTAL</v>
      </c>
      <c r="C889" s="151">
        <f ca="1">+D889-D845</f>
        <v>0</v>
      </c>
      <c r="D889" s="24">
        <f ca="1">COSS!H1071+COSS!H896+COSS!H904+COSS!H913</f>
        <v>67976349.99999997</v>
      </c>
      <c r="E889" s="149">
        <f ca="1">COSS!I1071+COSS!I896+COSS!I904+COSS!I913</f>
        <v>31185528.862149887</v>
      </c>
      <c r="F889" s="149">
        <f ca="1">COSS!J1071+COSS!J896+COSS!J904+COSS!J913</f>
        <v>1904284.618861936</v>
      </c>
      <c r="G889" s="149">
        <f ca="1">COSS!K1071+COSS!K896+COSS!K904+COSS!K913</f>
        <v>5848708.3727655858</v>
      </c>
      <c r="H889" s="149">
        <f ca="1">COSS!L1071+COSS!L896+COSS!L904+COSS!L913</f>
        <v>168132.95799239815</v>
      </c>
      <c r="I889" s="149">
        <f ca="1">COSS!M1071+COSS!M896+COSS!M904+COSS!M913</f>
        <v>15272.646247970999</v>
      </c>
      <c r="J889" s="149">
        <f ca="1">COSS!O1071+COSS!O896+COSS!O904+COSS!O913</f>
        <v>4732080.5729678031</v>
      </c>
      <c r="K889" s="149">
        <f ca="1">COSS!P1071+COSS!P896+COSS!P904+COSS!P913</f>
        <v>901235.10880744783</v>
      </c>
      <c r="L889" s="149">
        <f ca="1">COSS!Q1071+COSS!Q896+COSS!Q904+COSS!Q913</f>
        <v>375474.90692621708</v>
      </c>
      <c r="M889" s="149">
        <f ca="1">COSS!R1071+COSS!R896+COSS!R904+COSS!R913</f>
        <v>13592.334302043819</v>
      </c>
      <c r="N889" s="149">
        <f ca="1">COSS!T1071+COSS!T896+COSS!T904+COSS!T913</f>
        <v>174915.30995131357</v>
      </c>
      <c r="O889" s="149">
        <f ca="1">COSS!U1071+COSS!U896+COSS!U904+COSS!U913</f>
        <v>2956015.0886028027</v>
      </c>
      <c r="P889" s="149">
        <f ca="1">COSS!V1071+COSS!V896+COSS!V904+COSS!V913</f>
        <v>15456624.492231905</v>
      </c>
      <c r="Q889" s="149">
        <f ca="1">COSS!W1071+COSS!W896+COSS!W904+COSS!W913</f>
        <v>2373134.6976614171</v>
      </c>
      <c r="R889" s="149">
        <f ca="1">COSS!Y1071+COSS!Y896+COSS!Y904+COSS!Y913</f>
        <v>1303666.8576148148</v>
      </c>
      <c r="S889" s="149">
        <f ca="1">COSS!Z1071+COSS!Z896+COSS!Z904+COSS!Z913</f>
        <v>20096.171370672335</v>
      </c>
      <c r="T889" s="149">
        <f ca="1">COSS!AB1071+COSS!AB896+COSS!AB904+COSS!AB913</f>
        <v>21219.693105343296</v>
      </c>
      <c r="U889" s="149">
        <f ca="1">COSS!AC1071+COSS!AC896+COSS!AC904+COSS!AC913</f>
        <v>447283.1616600292</v>
      </c>
      <c r="V889" s="149">
        <f ca="1">COSS!AD1071+COSS!AD896+COSS!AD904+COSS!AD913</f>
        <v>79084.146780404451</v>
      </c>
    </row>
    <row r="890" spans="1:22">
      <c r="A890" s="38" t="s">
        <v>171</v>
      </c>
      <c r="B890" s="18" t="str">
        <f>$B$5</f>
        <v>PRODUCTION</v>
      </c>
      <c r="D890" s="24">
        <f t="shared" ref="D890:V890" ca="1" si="615">D874-D882</f>
        <v>223962955.00047708</v>
      </c>
      <c r="E890" s="24">
        <f t="shared" ca="1" si="615"/>
        <v>104791429.36684623</v>
      </c>
      <c r="F890" s="24">
        <f t="shared" ca="1" si="615"/>
        <v>6777470.8662604038</v>
      </c>
      <c r="G890" s="24">
        <f t="shared" ca="1" si="615"/>
        <v>22280788.045929708</v>
      </c>
      <c r="H890" s="24">
        <f t="shared" ca="1" si="615"/>
        <v>594133.81915121013</v>
      </c>
      <c r="I890" s="24">
        <f t="shared" ca="1" si="615"/>
        <v>66139.726901705973</v>
      </c>
      <c r="J890" s="24">
        <f t="shared" ca="1" si="615"/>
        <v>17093224.297191087</v>
      </c>
      <c r="K890" s="24">
        <f t="shared" ca="1" si="615"/>
        <v>3234617.7970331335</v>
      </c>
      <c r="L890" s="24">
        <f t="shared" ca="1" si="615"/>
        <v>1335014.9024945896</v>
      </c>
      <c r="M890" s="24">
        <f t="shared" ca="1" si="615"/>
        <v>43290.496917160883</v>
      </c>
      <c r="N890" s="24">
        <f t="shared" ca="1" si="615"/>
        <v>491332.37110271887</v>
      </c>
      <c r="O890" s="24">
        <f t="shared" ca="1" si="615"/>
        <v>8452634.9307761583</v>
      </c>
      <c r="P890" s="24">
        <f t="shared" ca="1" si="615"/>
        <v>46725395.357051745</v>
      </c>
      <c r="Q890" s="24">
        <f t="shared" ca="1" si="615"/>
        <v>7075241.0369416103</v>
      </c>
      <c r="R890" s="24">
        <f t="shared" ca="1" si="615"/>
        <v>4848678.4558426039</v>
      </c>
      <c r="S890" s="24">
        <f t="shared" ca="1" si="615"/>
        <v>83603.47118301841</v>
      </c>
      <c r="T890" s="24">
        <f t="shared" ca="1" si="615"/>
        <v>69960.058853956638</v>
      </c>
      <c r="U890" s="24">
        <f t="shared" ca="1" si="615"/>
        <v>0</v>
      </c>
      <c r="V890" s="24">
        <f t="shared" ca="1" si="615"/>
        <v>0</v>
      </c>
    </row>
    <row r="891" spans="1:22">
      <c r="B891" s="18" t="str">
        <f>$B$6</f>
        <v>BULKTRAN</v>
      </c>
      <c r="D891" s="24">
        <f t="shared" ref="D891:V891" ca="1" si="616">D875-D883</f>
        <v>-16140187.156579189</v>
      </c>
      <c r="E891" s="24">
        <f t="shared" ca="1" si="616"/>
        <v>-14951191.01689527</v>
      </c>
      <c r="F891" s="24">
        <f t="shared" ca="1" si="616"/>
        <v>92407.966710358392</v>
      </c>
      <c r="G891" s="24">
        <f t="shared" ca="1" si="616"/>
        <v>-73797.155689651147</v>
      </c>
      <c r="H891" s="24">
        <f t="shared" ca="1" si="616"/>
        <v>3579.4183552947652</v>
      </c>
      <c r="I891" s="24">
        <f t="shared" ca="1" si="616"/>
        <v>16096.31558393603</v>
      </c>
      <c r="J891" s="24">
        <f t="shared" ca="1" si="616"/>
        <v>-59375.045730293728</v>
      </c>
      <c r="K891" s="24">
        <f t="shared" ca="1" si="616"/>
        <v>46326.846511648968</v>
      </c>
      <c r="L891" s="24">
        <f t="shared" ca="1" si="616"/>
        <v>35696.310842889012</v>
      </c>
      <c r="M891" s="24">
        <f t="shared" ca="1" si="616"/>
        <v>6768.6716442273464</v>
      </c>
      <c r="N891" s="24">
        <f t="shared" ca="1" si="616"/>
        <v>-36706.116346389463</v>
      </c>
      <c r="O891" s="24">
        <f t="shared" ca="1" si="616"/>
        <v>-249489.57219140301</v>
      </c>
      <c r="P891" s="24">
        <f t="shared" ca="1" si="616"/>
        <v>-845862.97215193324</v>
      </c>
      <c r="Q891" s="24">
        <f t="shared" ca="1" si="616"/>
        <v>18764.192629749654</v>
      </c>
      <c r="R891" s="24">
        <f t="shared" ca="1" si="616"/>
        <v>-140912.84363281005</v>
      </c>
      <c r="S891" s="24">
        <f t="shared" ca="1" si="616"/>
        <v>-6790.6330197043371</v>
      </c>
      <c r="T891" s="24">
        <f t="shared" ca="1" si="616"/>
        <v>4298.4768001617576</v>
      </c>
      <c r="U891" s="24">
        <f t="shared" ca="1" si="616"/>
        <v>0</v>
      </c>
      <c r="V891" s="24">
        <f t="shared" ca="1" si="616"/>
        <v>0</v>
      </c>
    </row>
    <row r="892" spans="1:22">
      <c r="B892" s="18" t="str">
        <f>$B$7</f>
        <v>SUBTRAN</v>
      </c>
      <c r="D892" s="24">
        <f t="shared" ref="D892:V892" ca="1" si="617">D876-D884</f>
        <v>-3475583.3406181075</v>
      </c>
      <c r="E892" s="24">
        <f t="shared" ca="1" si="617"/>
        <v>-3143126.0705013261</v>
      </c>
      <c r="F892" s="24">
        <f t="shared" ca="1" si="617"/>
        <v>16443.457838959788</v>
      </c>
      <c r="G892" s="24">
        <f t="shared" ca="1" si="617"/>
        <v>-22725.715431901044</v>
      </c>
      <c r="H892" s="24">
        <f t="shared" ca="1" si="617"/>
        <v>388.97169679450599</v>
      </c>
      <c r="I892" s="24">
        <f t="shared" ca="1" si="617"/>
        <v>5502.1360933035594</v>
      </c>
      <c r="J892" s="24">
        <f t="shared" ca="1" si="617"/>
        <v>-17660.490190373617</v>
      </c>
      <c r="K892" s="24">
        <f t="shared" ca="1" si="617"/>
        <v>8066.5307448506937</v>
      </c>
      <c r="L892" s="24">
        <f t="shared" ca="1" si="617"/>
        <v>8525.9704090208688</v>
      </c>
      <c r="M892" s="24">
        <f t="shared" ca="1" si="617"/>
        <v>0</v>
      </c>
      <c r="N892" s="24">
        <f t="shared" ca="1" si="617"/>
        <v>-7533.8074077966776</v>
      </c>
      <c r="O892" s="24">
        <f t="shared" ca="1" si="617"/>
        <v>-53225.087269945012</v>
      </c>
      <c r="P892" s="24">
        <f t="shared" ca="1" si="617"/>
        <v>-245646.59969588043</v>
      </c>
      <c r="Q892" s="24">
        <f t="shared" ca="1" si="617"/>
        <v>0</v>
      </c>
      <c r="R892" s="24">
        <f t="shared" ca="1" si="617"/>
        <v>-29321.82965637173</v>
      </c>
      <c r="S892" s="24">
        <f t="shared" ca="1" si="617"/>
        <v>-1352.9318145577076</v>
      </c>
      <c r="T892" s="24">
        <f t="shared" ca="1" si="617"/>
        <v>844.4198961125212</v>
      </c>
      <c r="U892" s="24">
        <f t="shared" ca="1" si="617"/>
        <v>4242.7890488985795</v>
      </c>
      <c r="V892" s="24">
        <f t="shared" ca="1" si="617"/>
        <v>994.91562210793268</v>
      </c>
    </row>
    <row r="893" spans="1:22">
      <c r="B893" s="18" t="str">
        <f>$B$8</f>
        <v>DISTPRI</v>
      </c>
      <c r="D893" s="24">
        <f t="shared" ref="D893:V893" ca="1" si="618">D877-D885</f>
        <v>57899247.994930834</v>
      </c>
      <c r="E893" s="24">
        <f t="shared" ca="1" si="618"/>
        <v>31678135.909632105</v>
      </c>
      <c r="F893" s="24">
        <f t="shared" ca="1" si="618"/>
        <v>2638659.9482259043</v>
      </c>
      <c r="G893" s="24">
        <f t="shared" ca="1" si="618"/>
        <v>9112327.6839847565</v>
      </c>
      <c r="H893" s="24">
        <f t="shared" ca="1" si="618"/>
        <v>283286.17135110934</v>
      </c>
      <c r="I893" s="24">
        <f t="shared" ca="1" si="618"/>
        <v>0</v>
      </c>
      <c r="J893" s="24">
        <f t="shared" ca="1" si="618"/>
        <v>6892750.4033966856</v>
      </c>
      <c r="K893" s="24">
        <f t="shared" ca="1" si="618"/>
        <v>1360642.1461444295</v>
      </c>
      <c r="L893" s="24">
        <f t="shared" ca="1" si="618"/>
        <v>0</v>
      </c>
      <c r="M893" s="24">
        <f t="shared" ca="1" si="618"/>
        <v>0</v>
      </c>
      <c r="N893" s="24">
        <f t="shared" ca="1" si="618"/>
        <v>195938.45674217239</v>
      </c>
      <c r="O893" s="24">
        <f t="shared" ca="1" si="618"/>
        <v>3609604.6547784992</v>
      </c>
      <c r="P893" s="24">
        <f t="shared" ca="1" si="618"/>
        <v>0</v>
      </c>
      <c r="Q893" s="24">
        <f t="shared" ca="1" si="618"/>
        <v>0</v>
      </c>
      <c r="R893" s="24">
        <f t="shared" ca="1" si="618"/>
        <v>1910146.849753038</v>
      </c>
      <c r="S893" s="24">
        <f t="shared" ca="1" si="618"/>
        <v>25945.365974864919</v>
      </c>
      <c r="T893" s="24">
        <f t="shared" ca="1" si="618"/>
        <v>34462.897515547411</v>
      </c>
      <c r="U893" s="24">
        <f t="shared" ca="1" si="618"/>
        <v>129435.4261523679</v>
      </c>
      <c r="V893" s="24">
        <f t="shared" ca="1" si="618"/>
        <v>27912.081279342914</v>
      </c>
    </row>
    <row r="894" spans="1:22">
      <c r="B894" s="18" t="str">
        <f>$B$9</f>
        <v>DISTSEC</v>
      </c>
      <c r="D894" s="24">
        <f t="shared" ref="D894:V894" ca="1" si="619">D878-D886</f>
        <v>24201106.060687773</v>
      </c>
      <c r="E894" s="24">
        <f t="shared" ca="1" si="619"/>
        <v>14868192.93358531</v>
      </c>
      <c r="F894" s="24">
        <f t="shared" ca="1" si="619"/>
        <v>1386757.3854133734</v>
      </c>
      <c r="G894" s="24">
        <f t="shared" ca="1" si="619"/>
        <v>3955653.1644956069</v>
      </c>
      <c r="H894" s="24">
        <f t="shared" ca="1" si="619"/>
        <v>0</v>
      </c>
      <c r="I894" s="24">
        <f t="shared" ca="1" si="619"/>
        <v>0</v>
      </c>
      <c r="J894" s="24">
        <f t="shared" ca="1" si="619"/>
        <v>2541295.607612011</v>
      </c>
      <c r="K894" s="24">
        <f t="shared" ca="1" si="619"/>
        <v>0</v>
      </c>
      <c r="L894" s="24">
        <f t="shared" ca="1" si="619"/>
        <v>0</v>
      </c>
      <c r="M894" s="24">
        <f t="shared" ca="1" si="619"/>
        <v>0</v>
      </c>
      <c r="N894" s="24">
        <f t="shared" ca="1" si="619"/>
        <v>53274.796224058402</v>
      </c>
      <c r="O894" s="24">
        <f t="shared" ca="1" si="619"/>
        <v>0</v>
      </c>
      <c r="P894" s="24">
        <f t="shared" ca="1" si="619"/>
        <v>0</v>
      </c>
      <c r="Q894" s="24">
        <f t="shared" ca="1" si="619"/>
        <v>0</v>
      </c>
      <c r="R894" s="24">
        <f t="shared" ca="1" si="619"/>
        <v>853560.13412597065</v>
      </c>
      <c r="S894" s="24">
        <f t="shared" ca="1" si="619"/>
        <v>0</v>
      </c>
      <c r="T894" s="24">
        <f t="shared" ca="1" si="619"/>
        <v>12189.862439770837</v>
      </c>
      <c r="U894" s="24">
        <f t="shared" ca="1" si="619"/>
        <v>455631.74052543752</v>
      </c>
      <c r="V894" s="24">
        <f t="shared" ca="1" si="619"/>
        <v>74550.436266238714</v>
      </c>
    </row>
    <row r="895" spans="1:22">
      <c r="B895" s="18" t="str">
        <f>$B$10</f>
        <v>ENERGY</v>
      </c>
      <c r="D895" s="24">
        <f t="shared" ref="D895:V895" ca="1" si="620">D879-D887</f>
        <v>190480985.52603137</v>
      </c>
      <c r="E895" s="24">
        <f t="shared" ca="1" si="620"/>
        <v>72199502.185120165</v>
      </c>
      <c r="F895" s="24">
        <f t="shared" ca="1" si="620"/>
        <v>4610883.9768046811</v>
      </c>
      <c r="G895" s="24">
        <f t="shared" ca="1" si="620"/>
        <v>15527666.612248991</v>
      </c>
      <c r="H895" s="24">
        <f t="shared" ca="1" si="620"/>
        <v>445957.05626343965</v>
      </c>
      <c r="I895" s="24">
        <f t="shared" ca="1" si="620"/>
        <v>21077.553626437424</v>
      </c>
      <c r="J895" s="24">
        <f t="shared" ca="1" si="620"/>
        <v>14428470.096385671</v>
      </c>
      <c r="K895" s="24">
        <f t="shared" ca="1" si="620"/>
        <v>2716206.9845400071</v>
      </c>
      <c r="L895" s="24">
        <f t="shared" ca="1" si="620"/>
        <v>1204070.8211626417</v>
      </c>
      <c r="M895" s="24">
        <f t="shared" ca="1" si="620"/>
        <v>56602.622237010321</v>
      </c>
      <c r="N895" s="24">
        <f t="shared" ca="1" si="620"/>
        <v>540058.92529172217</v>
      </c>
      <c r="O895" s="24">
        <f t="shared" ca="1" si="620"/>
        <v>9280451.9630236886</v>
      </c>
      <c r="P895" s="24">
        <f t="shared" ca="1" si="620"/>
        <v>53668499.977801733</v>
      </c>
      <c r="Q895" s="24">
        <f t="shared" ca="1" si="620"/>
        <v>9853945.4160935804</v>
      </c>
      <c r="R895" s="24">
        <f t="shared" ca="1" si="620"/>
        <v>3844435.2133165584</v>
      </c>
      <c r="S895" s="24">
        <f t="shared" ca="1" si="620"/>
        <v>62266.841077716279</v>
      </c>
      <c r="T895" s="24">
        <f t="shared" ca="1" si="620"/>
        <v>71117.2877432159</v>
      </c>
      <c r="U895" s="24">
        <f t="shared" ca="1" si="620"/>
        <v>1652765.4483160379</v>
      </c>
      <c r="V895" s="24">
        <f t="shared" ca="1" si="620"/>
        <v>297006.5449781472</v>
      </c>
    </row>
    <row r="896" spans="1:22">
      <c r="B896" s="18" t="str">
        <f>$B$11</f>
        <v>CUSTOMER</v>
      </c>
      <c r="D896" s="24">
        <f t="shared" ref="D896:V896" ca="1" si="621">D880-D888</f>
        <v>22205980.915070258</v>
      </c>
      <c r="E896" s="24">
        <f t="shared" ca="1" si="621"/>
        <v>10301844.692212822</v>
      </c>
      <c r="F896" s="24">
        <f t="shared" ca="1" si="621"/>
        <v>3053837.3987463205</v>
      </c>
      <c r="G896" s="24">
        <f t="shared" ca="1" si="621"/>
        <v>840044.36446248821</v>
      </c>
      <c r="H896" s="24">
        <f t="shared" ca="1" si="621"/>
        <v>224238.56318215124</v>
      </c>
      <c r="I896" s="24">
        <f t="shared" ca="1" si="621"/>
        <v>50345.267794616833</v>
      </c>
      <c r="J896" s="24">
        <f t="shared" ca="1" si="621"/>
        <v>209778.13133521867</v>
      </c>
      <c r="K896" s="24">
        <f t="shared" ca="1" si="621"/>
        <v>63552.695025932117</v>
      </c>
      <c r="L896" s="24">
        <f t="shared" ca="1" si="621"/>
        <v>137263.99509085907</v>
      </c>
      <c r="M896" s="24">
        <f t="shared" ca="1" si="621"/>
        <v>30063.209201601483</v>
      </c>
      <c r="N896" s="24">
        <f t="shared" ca="1" si="621"/>
        <v>1178.3743935141754</v>
      </c>
      <c r="O896" s="24">
        <f t="shared" ca="1" si="621"/>
        <v>32671.110883001584</v>
      </c>
      <c r="P896" s="24">
        <f t="shared" ca="1" si="621"/>
        <v>175838.23699434203</v>
      </c>
      <c r="Q896" s="24">
        <f t="shared" ca="1" si="621"/>
        <v>33274.354335058335</v>
      </c>
      <c r="R896" s="24">
        <f t="shared" ca="1" si="621"/>
        <v>53446.020251012909</v>
      </c>
      <c r="S896" s="24">
        <f t="shared" ca="1" si="621"/>
        <v>771.88659866246542</v>
      </c>
      <c r="T896" s="24">
        <f t="shared" ca="1" si="621"/>
        <v>1469.9967512349299</v>
      </c>
      <c r="U896" s="24">
        <f t="shared" ca="1" si="621"/>
        <v>5989718.5959572578</v>
      </c>
      <c r="V896" s="24">
        <f t="shared" ca="1" si="621"/>
        <v>1006644.021854163</v>
      </c>
    </row>
    <row r="897" spans="1:51">
      <c r="B897" s="18" t="str">
        <f>$B$12</f>
        <v>TOTAL</v>
      </c>
      <c r="C897" s="24"/>
      <c r="D897" s="24">
        <f t="shared" ref="D897:V897" ca="1" si="622">D881-D889</f>
        <v>499134505</v>
      </c>
      <c r="E897" s="24">
        <f t="shared" ca="1" si="622"/>
        <v>215744788</v>
      </c>
      <c r="F897" s="24">
        <f t="shared" ca="1" si="622"/>
        <v>18576461</v>
      </c>
      <c r="G897" s="24">
        <f t="shared" ca="1" si="622"/>
        <v>51619957</v>
      </c>
      <c r="H897" s="24">
        <f t="shared" ca="1" si="622"/>
        <v>1551584</v>
      </c>
      <c r="I897" s="24">
        <f t="shared" ca="1" si="622"/>
        <v>159161</v>
      </c>
      <c r="J897" s="24">
        <f t="shared" ca="1" si="622"/>
        <v>41088483</v>
      </c>
      <c r="K897" s="24">
        <f t="shared" ca="1" si="622"/>
        <v>7429413</v>
      </c>
      <c r="L897" s="24">
        <f t="shared" ca="1" si="622"/>
        <v>2720572</v>
      </c>
      <c r="M897" s="24">
        <f t="shared" ca="1" si="622"/>
        <v>136725</v>
      </c>
      <c r="N897" s="24">
        <f t="shared" ca="1" si="622"/>
        <v>1237543</v>
      </c>
      <c r="O897" s="24">
        <f t="shared" ca="1" si="622"/>
        <v>21072648</v>
      </c>
      <c r="P897" s="24">
        <f t="shared" ca="1" si="622"/>
        <v>99478224</v>
      </c>
      <c r="Q897" s="24">
        <f t="shared" ca="1" si="622"/>
        <v>16981225</v>
      </c>
      <c r="R897" s="24">
        <f t="shared" ca="1" si="622"/>
        <v>11340032</v>
      </c>
      <c r="S897" s="24">
        <f t="shared" ca="1" si="622"/>
        <v>164444</v>
      </c>
      <c r="T897" s="24">
        <f t="shared" ca="1" si="622"/>
        <v>194343</v>
      </c>
      <c r="U897" s="24">
        <f t="shared" ca="1" si="622"/>
        <v>8231793.9999999991</v>
      </c>
      <c r="V897" s="24">
        <f t="shared" ca="1" si="622"/>
        <v>1407108</v>
      </c>
    </row>
    <row r="898" spans="1:51">
      <c r="A898" s="131" t="s">
        <v>73</v>
      </c>
      <c r="B898" s="18" t="str">
        <f>$B$5</f>
        <v>PRODUCTION</v>
      </c>
      <c r="C898" s="23"/>
      <c r="D898" s="23">
        <f t="shared" ref="D898:D905" ca="1" si="623">SUM(E898:V898)</f>
        <v>0.44870260973137288</v>
      </c>
      <c r="E898" s="23">
        <f ca="1">E890/$D$897</f>
        <v>0.20994627363388998</v>
      </c>
      <c r="F898" s="23">
        <f t="shared" ref="F898:V898" ca="1" si="624">F890/$D$897</f>
        <v>1.3578445886565994E-2</v>
      </c>
      <c r="G898" s="23">
        <f t="shared" ca="1" si="624"/>
        <v>4.4638845487008971E-2</v>
      </c>
      <c r="H898" s="23">
        <f t="shared" ca="1" si="624"/>
        <v>1.1903280843130854E-3</v>
      </c>
      <c r="I898" s="23">
        <f t="shared" ca="1" si="624"/>
        <v>1.3250882525483982E-4</v>
      </c>
      <c r="J898" s="23">
        <f t="shared" ca="1" si="624"/>
        <v>3.4245727606411598E-2</v>
      </c>
      <c r="K898" s="23">
        <f t="shared" ca="1" si="624"/>
        <v>6.4804531937400992E-3</v>
      </c>
      <c r="L898" s="23">
        <f t="shared" ca="1" si="624"/>
        <v>2.6746596140344767E-3</v>
      </c>
      <c r="M898" s="23">
        <f t="shared" ca="1" si="624"/>
        <v>8.6731124543595482E-5</v>
      </c>
      <c r="N898" s="23">
        <f t="shared" ca="1" si="624"/>
        <v>9.8436867453737518E-4</v>
      </c>
      <c r="O898" s="23">
        <f t="shared" ca="1" si="624"/>
        <v>1.6934583456169112E-2</v>
      </c>
      <c r="P898" s="23">
        <f t="shared" ca="1" si="624"/>
        <v>9.3612833592924508E-2</v>
      </c>
      <c r="Q898" s="23">
        <f t="shared" ca="1" si="624"/>
        <v>1.4175018889831329E-2</v>
      </c>
      <c r="R898" s="23">
        <f t="shared" ca="1" si="624"/>
        <v>9.7141720463557284E-3</v>
      </c>
      <c r="S898" s="23">
        <f t="shared" ca="1" si="624"/>
        <v>1.6749687778651651E-4</v>
      </c>
      <c r="T898" s="23">
        <f t="shared" ca="1" si="624"/>
        <v>1.4016273800577389E-4</v>
      </c>
      <c r="U898" s="23">
        <f t="shared" ca="1" si="624"/>
        <v>0</v>
      </c>
      <c r="V898" s="23">
        <f t="shared" ca="1" si="624"/>
        <v>0</v>
      </c>
    </row>
    <row r="899" spans="1:51">
      <c r="A899" s="18" t="str">
        <f t="shared" ref="A899:A905" si="625">A898</f>
        <v>RSALE</v>
      </c>
      <c r="B899" s="18" t="str">
        <f>$B$6</f>
        <v>BULKTRAN</v>
      </c>
      <c r="C899" s="23"/>
      <c r="D899" s="23">
        <f t="shared" ca="1" si="623"/>
        <v>-3.2336348208543884E-2</v>
      </c>
      <c r="E899" s="23">
        <f ca="1">E891/$D$897</f>
        <v>-2.995423251072428E-2</v>
      </c>
      <c r="F899" s="23">
        <f t="shared" ref="F899:V899" ca="1" si="626">F891/$D$897</f>
        <v>1.85136402682396E-4</v>
      </c>
      <c r="G899" s="23">
        <f t="shared" ca="1" si="626"/>
        <v>-1.4785023866392715E-4</v>
      </c>
      <c r="H899" s="23">
        <f t="shared" ca="1" si="626"/>
        <v>7.1712500727529653E-6</v>
      </c>
      <c r="I899" s="23">
        <f t="shared" ca="1" si="626"/>
        <v>3.2248452917387528E-5</v>
      </c>
      <c r="J899" s="23">
        <f t="shared" ca="1" si="626"/>
        <v>-1.1895600311241502E-4</v>
      </c>
      <c r="K899" s="23">
        <f t="shared" ca="1" si="626"/>
        <v>9.28143537414809E-5</v>
      </c>
      <c r="L899" s="23">
        <f t="shared" ca="1" si="626"/>
        <v>7.1516415886513417E-5</v>
      </c>
      <c r="M899" s="23">
        <f t="shared" ca="1" si="626"/>
        <v>1.356081692694707E-5</v>
      </c>
      <c r="N899" s="23">
        <f t="shared" ca="1" si="626"/>
        <v>-7.3539528881878168E-5</v>
      </c>
      <c r="O899" s="23">
        <f t="shared" ca="1" si="626"/>
        <v>-4.9984436998881296E-4</v>
      </c>
      <c r="P899" s="23">
        <f t="shared" ca="1" si="626"/>
        <v>-1.6946593827488108E-3</v>
      </c>
      <c r="Q899" s="23">
        <f t="shared" ca="1" si="626"/>
        <v>3.7593459161373051E-5</v>
      </c>
      <c r="R899" s="23">
        <f t="shared" ca="1" si="626"/>
        <v>-2.8231437061801618E-4</v>
      </c>
      <c r="S899" s="23">
        <f t="shared" ca="1" si="626"/>
        <v>-1.3604815839578827E-5</v>
      </c>
      <c r="T899" s="23">
        <f t="shared" ca="1" si="626"/>
        <v>8.6118606449813711E-6</v>
      </c>
      <c r="U899" s="23">
        <f t="shared" ca="1" si="626"/>
        <v>0</v>
      </c>
      <c r="V899" s="23">
        <f t="shared" ca="1" si="626"/>
        <v>0</v>
      </c>
    </row>
    <row r="900" spans="1:51">
      <c r="A900" s="18" t="str">
        <f t="shared" si="625"/>
        <v>RSALE</v>
      </c>
      <c r="B900" s="18" t="str">
        <f>$B$7</f>
        <v>SUBTRAN</v>
      </c>
      <c r="C900" s="23"/>
      <c r="D900" s="23">
        <f t="shared" ca="1" si="623"/>
        <v>-6.9632199453293726E-3</v>
      </c>
      <c r="E900" s="23">
        <f ca="1">E892/$D$897</f>
        <v>-6.2971524489202086E-3</v>
      </c>
      <c r="F900" s="23">
        <f t="shared" ref="F900:V900" ca="1" si="627">F892/$D$897</f>
        <v>3.2943941310889315E-5</v>
      </c>
      <c r="G900" s="23">
        <f t="shared" ca="1" si="627"/>
        <v>-4.5530243259581992E-5</v>
      </c>
      <c r="H900" s="23">
        <f t="shared" ca="1" si="627"/>
        <v>7.7929234083807923E-7</v>
      </c>
      <c r="I900" s="23">
        <f t="shared" ca="1" si="627"/>
        <v>1.1023353501284307E-5</v>
      </c>
      <c r="J900" s="23">
        <f t="shared" ca="1" si="627"/>
        <v>-3.5382226661275633E-5</v>
      </c>
      <c r="K900" s="23">
        <f t="shared" ca="1" si="627"/>
        <v>1.6161036081548187E-5</v>
      </c>
      <c r="L900" s="23">
        <f t="shared" ca="1" si="627"/>
        <v>1.7081508738853607E-5</v>
      </c>
      <c r="M900" s="23">
        <f t="shared" ca="1" si="627"/>
        <v>0</v>
      </c>
      <c r="N900" s="23">
        <f t="shared" ca="1" si="627"/>
        <v>-1.5093741931940124E-5</v>
      </c>
      <c r="O900" s="23">
        <f t="shared" ca="1" si="627"/>
        <v>-1.0663475824005598E-4</v>
      </c>
      <c r="P900" s="23">
        <f t="shared" ca="1" si="627"/>
        <v>-4.9214509763431484E-4</v>
      </c>
      <c r="Q900" s="23">
        <f t="shared" ca="1" si="627"/>
        <v>0</v>
      </c>
      <c r="R900" s="23">
        <f t="shared" ca="1" si="627"/>
        <v>-5.8745346920809911E-5</v>
      </c>
      <c r="S900" s="23">
        <f t="shared" ca="1" si="627"/>
        <v>-2.710555573707948E-6</v>
      </c>
      <c r="T900" s="23">
        <f t="shared" ca="1" si="627"/>
        <v>1.6917682261067509E-6</v>
      </c>
      <c r="U900" s="23">
        <f t="shared" ca="1" si="627"/>
        <v>8.500292018277877E-6</v>
      </c>
      <c r="V900" s="23">
        <f t="shared" ca="1" si="627"/>
        <v>1.9932815947235156E-6</v>
      </c>
    </row>
    <row r="901" spans="1:51">
      <c r="A901" s="18" t="str">
        <f t="shared" si="625"/>
        <v>RSALE</v>
      </c>
      <c r="B901" s="18" t="str">
        <f>$B$8</f>
        <v>DISTPRI</v>
      </c>
      <c r="C901" s="23"/>
      <c r="D901" s="23">
        <f t="shared" ca="1" si="623"/>
        <v>0.11599928960016667</v>
      </c>
      <c r="E901" s="23">
        <f ca="1">E893/$D$897</f>
        <v>6.3466131057463362E-2</v>
      </c>
      <c r="F901" s="23">
        <f t="shared" ref="F901:V901" ca="1" si="628">F893/$D$897</f>
        <v>5.2864707244110569E-3</v>
      </c>
      <c r="G901" s="23">
        <f t="shared" ca="1" si="628"/>
        <v>1.8256256765868666E-2</v>
      </c>
      <c r="H901" s="23">
        <f t="shared" ca="1" si="628"/>
        <v>5.6755477434105531E-4</v>
      </c>
      <c r="I901" s="23">
        <f t="shared" ca="1" si="628"/>
        <v>0</v>
      </c>
      <c r="J901" s="23">
        <f t="shared" ca="1" si="628"/>
        <v>1.3809404748318663E-2</v>
      </c>
      <c r="K901" s="23">
        <f t="shared" ca="1" si="628"/>
        <v>2.7260029761805977E-3</v>
      </c>
      <c r="L901" s="23">
        <f t="shared" ca="1" si="628"/>
        <v>0</v>
      </c>
      <c r="M901" s="23">
        <f t="shared" ca="1" si="628"/>
        <v>0</v>
      </c>
      <c r="N901" s="23">
        <f t="shared" ca="1" si="628"/>
        <v>3.9255642472998812E-4</v>
      </c>
      <c r="O901" s="23">
        <f t="shared" ca="1" si="628"/>
        <v>7.2317273572952024E-3</v>
      </c>
      <c r="P901" s="23">
        <f t="shared" ca="1" si="628"/>
        <v>0</v>
      </c>
      <c r="Q901" s="23">
        <f t="shared" ca="1" si="628"/>
        <v>0</v>
      </c>
      <c r="R901" s="23">
        <f t="shared" ca="1" si="628"/>
        <v>3.8269180563925108E-3</v>
      </c>
      <c r="S901" s="23">
        <f t="shared" ca="1" si="628"/>
        <v>5.1980710039000246E-5</v>
      </c>
      <c r="T901" s="23">
        <f t="shared" ca="1" si="628"/>
        <v>6.9045311775324796E-5</v>
      </c>
      <c r="U901" s="23">
        <f t="shared" ca="1" si="628"/>
        <v>2.5931973216792117E-4</v>
      </c>
      <c r="V901" s="23">
        <f t="shared" ca="1" si="628"/>
        <v>5.5920961183284481E-5</v>
      </c>
    </row>
    <row r="902" spans="1:51">
      <c r="A902" s="18" t="str">
        <f t="shared" si="625"/>
        <v>RSALE</v>
      </c>
      <c r="B902" s="18" t="str">
        <f>$B$9</f>
        <v>DISTSEC</v>
      </c>
      <c r="C902" s="23"/>
      <c r="D902" s="23">
        <f t="shared" ca="1" si="623"/>
        <v>4.8486141146839322E-2</v>
      </c>
      <c r="E902" s="23">
        <f ca="1">E894/$D$897</f>
        <v>2.978794850815876E-2</v>
      </c>
      <c r="F902" s="23">
        <f t="shared" ref="F902:V902" ca="1" si="629">F894/$D$897</f>
        <v>2.7783240219254593E-3</v>
      </c>
      <c r="G902" s="23">
        <f t="shared" ca="1" si="629"/>
        <v>7.9250244670935072E-3</v>
      </c>
      <c r="H902" s="23">
        <f t="shared" ca="1" si="629"/>
        <v>0</v>
      </c>
      <c r="I902" s="23">
        <f t="shared" ca="1" si="629"/>
        <v>0</v>
      </c>
      <c r="J902" s="23">
        <f t="shared" ca="1" si="629"/>
        <v>5.0914043853009343E-3</v>
      </c>
      <c r="K902" s="23">
        <f t="shared" ca="1" si="629"/>
        <v>0</v>
      </c>
      <c r="L902" s="23">
        <f t="shared" ca="1" si="629"/>
        <v>0</v>
      </c>
      <c r="M902" s="23">
        <f t="shared" ca="1" si="629"/>
        <v>0</v>
      </c>
      <c r="N902" s="23">
        <f t="shared" ca="1" si="629"/>
        <v>1.0673434853809275E-4</v>
      </c>
      <c r="O902" s="23">
        <f t="shared" ca="1" si="629"/>
        <v>0</v>
      </c>
      <c r="P902" s="23">
        <f t="shared" ca="1" si="629"/>
        <v>0</v>
      </c>
      <c r="Q902" s="23">
        <f t="shared" ca="1" si="629"/>
        <v>0</v>
      </c>
      <c r="R902" s="23">
        <f t="shared" ca="1" si="629"/>
        <v>1.7100804003240984E-3</v>
      </c>
      <c r="S902" s="23">
        <f t="shared" ca="1" si="629"/>
        <v>0</v>
      </c>
      <c r="T902" s="23">
        <f t="shared" ca="1" si="629"/>
        <v>2.4421999115791116E-5</v>
      </c>
      <c r="U902" s="23">
        <f t="shared" ca="1" si="629"/>
        <v>9.1284360420131147E-4</v>
      </c>
      <c r="V902" s="23">
        <f t="shared" ca="1" si="629"/>
        <v>1.4935941218136925E-4</v>
      </c>
    </row>
    <row r="903" spans="1:51">
      <c r="A903" s="18" t="str">
        <f t="shared" si="625"/>
        <v>RSALE</v>
      </c>
      <c r="B903" s="18" t="str">
        <f>$B$10</f>
        <v>ENERGY</v>
      </c>
      <c r="C903" s="23"/>
      <c r="D903" s="23">
        <f t="shared" ca="1" si="623"/>
        <v>0.38162255588006572</v>
      </c>
      <c r="E903" s="23">
        <f t="shared" ref="E903:V903" ca="1" si="630">E895/$D$897</f>
        <v>0.14464939101960134</v>
      </c>
      <c r="F903" s="23">
        <f t="shared" ca="1" si="630"/>
        <v>9.2377584210586311E-3</v>
      </c>
      <c r="G903" s="23">
        <f t="shared" ca="1" si="630"/>
        <v>3.110918290902167E-2</v>
      </c>
      <c r="H903" s="23">
        <f t="shared" ca="1" si="630"/>
        <v>8.934606840363394E-4</v>
      </c>
      <c r="I903" s="23">
        <f t="shared" ca="1" si="630"/>
        <v>4.2228203851459689E-5</v>
      </c>
      <c r="J903" s="23">
        <f t="shared" ca="1" si="630"/>
        <v>2.8906977882416026E-2</v>
      </c>
      <c r="K903" s="23">
        <f t="shared" ca="1" si="630"/>
        <v>5.4418337288463098E-3</v>
      </c>
      <c r="L903" s="23">
        <f t="shared" ca="1" si="630"/>
        <v>2.4123173395168137E-3</v>
      </c>
      <c r="M903" s="23">
        <f t="shared" ca="1" si="630"/>
        <v>1.1340154140818279E-4</v>
      </c>
      <c r="N903" s="23">
        <f t="shared" ca="1" si="630"/>
        <v>1.0819907657791004E-3</v>
      </c>
      <c r="O903" s="23">
        <f t="shared" ca="1" si="630"/>
        <v>1.8593088376095517E-2</v>
      </c>
      <c r="P903" s="23">
        <f t="shared" ca="1" si="630"/>
        <v>0.10752312140352174</v>
      </c>
      <c r="Q903" s="23">
        <f t="shared" ca="1" si="630"/>
        <v>1.9742064147806371E-2</v>
      </c>
      <c r="R903" s="23">
        <f t="shared" ca="1" si="630"/>
        <v>7.702202862766537E-3</v>
      </c>
      <c r="S903" s="23">
        <f t="shared" ca="1" si="630"/>
        <v>1.2474962250449162E-4</v>
      </c>
      <c r="T903" s="23">
        <f t="shared" ca="1" si="630"/>
        <v>1.4248120903445836E-4</v>
      </c>
      <c r="U903" s="23">
        <f t="shared" ca="1" si="630"/>
        <v>3.3112626591824939E-3</v>
      </c>
      <c r="V903" s="23">
        <f t="shared" ca="1" si="630"/>
        <v>5.9504310361822648E-4</v>
      </c>
    </row>
    <row r="904" spans="1:51">
      <c r="A904" s="18" t="str">
        <f t="shared" si="625"/>
        <v>RSALE</v>
      </c>
      <c r="B904" s="18" t="str">
        <f>$B$11</f>
        <v>CUSTOMER</v>
      </c>
      <c r="C904" s="23"/>
      <c r="D904" s="23">
        <f t="shared" ca="1" si="623"/>
        <v>4.448897179542867E-2</v>
      </c>
      <c r="E904" s="23">
        <f ca="1">E896/$D$897</f>
        <v>2.0639416007139842E-2</v>
      </c>
      <c r="F904" s="23">
        <f t="shared" ref="F904:V904" ca="1" si="631">F896/$D$897</f>
        <v>6.1182654538105329E-3</v>
      </c>
      <c r="G904" s="23">
        <f t="shared" ca="1" si="631"/>
        <v>1.6830019885371143E-3</v>
      </c>
      <c r="H904" s="23">
        <f t="shared" ca="1" si="631"/>
        <v>4.4925478189922219E-4</v>
      </c>
      <c r="I904" s="23">
        <f ca="1">I896/$D$897</f>
        <v>1.0086513212428949E-4</v>
      </c>
      <c r="J904" s="23">
        <f t="shared" ca="1" si="631"/>
        <v>4.2028376967290346E-4</v>
      </c>
      <c r="K904" s="23">
        <f t="shared" ca="1" si="631"/>
        <v>1.2732578972061271E-4</v>
      </c>
      <c r="L904" s="23">
        <f t="shared" ca="1" si="631"/>
        <v>2.7500401938924073E-4</v>
      </c>
      <c r="M904" s="23">
        <f t="shared" ca="1" si="631"/>
        <v>6.0230677102961418E-5</v>
      </c>
      <c r="N904" s="23">
        <f t="shared" ca="1" si="631"/>
        <v>2.3608353694445053E-6</v>
      </c>
      <c r="O904" s="23">
        <f t="shared" ca="1" si="631"/>
        <v>6.5455524624573062E-5</v>
      </c>
      <c r="P904" s="23">
        <f t="shared" ca="1" si="631"/>
        <v>3.5228627801306189E-4</v>
      </c>
      <c r="Q904" s="23">
        <f t="shared" ca="1" si="631"/>
        <v>6.6664103566749683E-5</v>
      </c>
      <c r="R904" s="23">
        <f t="shared" ca="1" si="631"/>
        <v>1.0707739039402397E-4</v>
      </c>
      <c r="S904" s="23">
        <f t="shared" ca="1" si="631"/>
        <v>1.5464500869609594E-6</v>
      </c>
      <c r="T904" s="23">
        <f t="shared" ca="1" si="631"/>
        <v>2.9450914262778323E-6</v>
      </c>
      <c r="U904" s="23">
        <f t="shared" ca="1" si="631"/>
        <v>1.2000209434443443E-2</v>
      </c>
      <c r="V904" s="23">
        <f t="shared" ca="1" si="631"/>
        <v>2.0167790681074292E-3</v>
      </c>
    </row>
    <row r="905" spans="1:51">
      <c r="A905" s="18" t="str">
        <f t="shared" si="625"/>
        <v>RSALE</v>
      </c>
      <c r="B905" s="18" t="str">
        <f>$B$12</f>
        <v>TOTAL</v>
      </c>
      <c r="C905" s="23"/>
      <c r="D905" s="23">
        <f t="shared" ca="1" si="623"/>
        <v>1.0000000000000002</v>
      </c>
      <c r="E905" s="23">
        <f ca="1">E897/$D$897</f>
        <v>0.43223777526660873</v>
      </c>
      <c r="F905" s="23">
        <f t="shared" ref="F905:V905" ca="1" si="632">F897/$D$897</f>
        <v>3.7217344851764957E-2</v>
      </c>
      <c r="G905" s="23">
        <f t="shared" ca="1" si="632"/>
        <v>0.10341893113560642</v>
      </c>
      <c r="H905" s="23">
        <f t="shared" ca="1" si="632"/>
        <v>3.1085488670032939E-3</v>
      </c>
      <c r="I905" s="23">
        <f t="shared" ca="1" si="632"/>
        <v>3.1887396764926118E-4</v>
      </c>
      <c r="J905" s="23">
        <f t="shared" ca="1" si="632"/>
        <v>8.2319460162346425E-2</v>
      </c>
      <c r="K905" s="23">
        <f t="shared" ca="1" si="632"/>
        <v>1.4884591078310645E-2</v>
      </c>
      <c r="L905" s="23">
        <f t="shared" ca="1" si="632"/>
        <v>5.4505788975658977E-3</v>
      </c>
      <c r="M905" s="23">
        <f t="shared" ca="1" si="632"/>
        <v>2.7392415998168669E-4</v>
      </c>
      <c r="N905" s="23">
        <f t="shared" ca="1" si="632"/>
        <v>2.479377778140183E-3</v>
      </c>
      <c r="O905" s="23">
        <f t="shared" ca="1" si="632"/>
        <v>4.2218375585955537E-2</v>
      </c>
      <c r="P905" s="23">
        <f t="shared" ca="1" si="632"/>
        <v>0.19930143679407616</v>
      </c>
      <c r="Q905" s="23">
        <f t="shared" ca="1" si="632"/>
        <v>3.4021340600365831E-2</v>
      </c>
      <c r="R905" s="23">
        <f t="shared" ca="1" si="632"/>
        <v>2.2719391038694071E-2</v>
      </c>
      <c r="S905" s="23">
        <f t="shared" ca="1" si="632"/>
        <v>3.2945828900368251E-4</v>
      </c>
      <c r="T905" s="23">
        <f t="shared" ca="1" si="632"/>
        <v>3.8935997822871411E-4</v>
      </c>
      <c r="U905" s="23">
        <f t="shared" ca="1" si="632"/>
        <v>1.6492135722013447E-2</v>
      </c>
      <c r="V905" s="23">
        <f t="shared" ca="1" si="632"/>
        <v>2.8190958266850336E-3</v>
      </c>
    </row>
    <row r="906" spans="1:51" ht="12.75">
      <c r="D906" s="60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</row>
    <row r="907" spans="1:51">
      <c r="D907" s="26"/>
    </row>
    <row r="908" spans="1:51">
      <c r="A908" s="18" t="s">
        <v>552</v>
      </c>
    </row>
    <row r="909" spans="1:51">
      <c r="A909" s="38" t="s">
        <v>196</v>
      </c>
      <c r="B909" s="18" t="str">
        <f>$B$5</f>
        <v>PRODUCTION</v>
      </c>
      <c r="D909" s="23">
        <f t="shared" ref="D909:V909" si="633">+D155</f>
        <v>0</v>
      </c>
      <c r="E909" s="23">
        <f t="shared" si="633"/>
        <v>0</v>
      </c>
      <c r="F909" s="23">
        <f t="shared" si="633"/>
        <v>0</v>
      </c>
      <c r="G909" s="23">
        <f t="shared" si="633"/>
        <v>0</v>
      </c>
      <c r="H909" s="23">
        <f t="shared" si="633"/>
        <v>0</v>
      </c>
      <c r="I909" s="23">
        <f t="shared" si="633"/>
        <v>0</v>
      </c>
      <c r="J909" s="23">
        <f t="shared" si="633"/>
        <v>0</v>
      </c>
      <c r="K909" s="23">
        <f t="shared" si="633"/>
        <v>0</v>
      </c>
      <c r="L909" s="23">
        <f t="shared" si="633"/>
        <v>0</v>
      </c>
      <c r="M909" s="23">
        <f t="shared" si="633"/>
        <v>0</v>
      </c>
      <c r="N909" s="23">
        <f t="shared" si="633"/>
        <v>0</v>
      </c>
      <c r="O909" s="23">
        <f t="shared" si="633"/>
        <v>0</v>
      </c>
      <c r="P909" s="23">
        <f t="shared" si="633"/>
        <v>0</v>
      </c>
      <c r="Q909" s="23">
        <f t="shared" si="633"/>
        <v>0</v>
      </c>
      <c r="R909" s="23">
        <f t="shared" si="633"/>
        <v>0</v>
      </c>
      <c r="S909" s="23">
        <f t="shared" si="633"/>
        <v>0</v>
      </c>
      <c r="T909" s="23">
        <f t="shared" si="633"/>
        <v>0</v>
      </c>
      <c r="U909" s="23">
        <f t="shared" si="633"/>
        <v>0</v>
      </c>
      <c r="V909" s="23">
        <f t="shared" si="633"/>
        <v>0</v>
      </c>
    </row>
    <row r="910" spans="1:51">
      <c r="B910" s="18" t="str">
        <f>$B$6</f>
        <v>BULKTRAN</v>
      </c>
      <c r="D910" s="23">
        <f t="shared" ref="D910:V910" si="634">+D156</f>
        <v>0</v>
      </c>
      <c r="E910" s="23">
        <f t="shared" si="634"/>
        <v>0</v>
      </c>
      <c r="F910" s="23">
        <f t="shared" si="634"/>
        <v>0</v>
      </c>
      <c r="G910" s="23">
        <f t="shared" si="634"/>
        <v>0</v>
      </c>
      <c r="H910" s="23">
        <f t="shared" si="634"/>
        <v>0</v>
      </c>
      <c r="I910" s="23">
        <f t="shared" si="634"/>
        <v>0</v>
      </c>
      <c r="J910" s="23">
        <f t="shared" si="634"/>
        <v>0</v>
      </c>
      <c r="K910" s="23">
        <f t="shared" si="634"/>
        <v>0</v>
      </c>
      <c r="L910" s="23">
        <f t="shared" si="634"/>
        <v>0</v>
      </c>
      <c r="M910" s="23">
        <f t="shared" si="634"/>
        <v>0</v>
      </c>
      <c r="N910" s="23">
        <f t="shared" si="634"/>
        <v>0</v>
      </c>
      <c r="O910" s="23">
        <f t="shared" si="634"/>
        <v>0</v>
      </c>
      <c r="P910" s="23">
        <f t="shared" si="634"/>
        <v>0</v>
      </c>
      <c r="Q910" s="23">
        <f t="shared" si="634"/>
        <v>0</v>
      </c>
      <c r="R910" s="23">
        <f t="shared" si="634"/>
        <v>0</v>
      </c>
      <c r="S910" s="23">
        <f t="shared" si="634"/>
        <v>0</v>
      </c>
      <c r="T910" s="23">
        <f t="shared" si="634"/>
        <v>0</v>
      </c>
      <c r="U910" s="23">
        <f t="shared" si="634"/>
        <v>0</v>
      </c>
      <c r="V910" s="23">
        <f t="shared" si="634"/>
        <v>0</v>
      </c>
    </row>
    <row r="911" spans="1:51">
      <c r="B911" s="18" t="str">
        <f>$B$7</f>
        <v>SUBTRAN</v>
      </c>
      <c r="D911" s="23">
        <f t="shared" ref="D911:V911" si="635">+D157</f>
        <v>0</v>
      </c>
      <c r="E911" s="23">
        <f t="shared" si="635"/>
        <v>0</v>
      </c>
      <c r="F911" s="23">
        <f t="shared" si="635"/>
        <v>0</v>
      </c>
      <c r="G911" s="23">
        <f t="shared" si="635"/>
        <v>0</v>
      </c>
      <c r="H911" s="23">
        <f t="shared" si="635"/>
        <v>0</v>
      </c>
      <c r="I911" s="23">
        <f t="shared" si="635"/>
        <v>0</v>
      </c>
      <c r="J911" s="23">
        <f t="shared" si="635"/>
        <v>0</v>
      </c>
      <c r="K911" s="23">
        <f t="shared" si="635"/>
        <v>0</v>
      </c>
      <c r="L911" s="23">
        <f t="shared" si="635"/>
        <v>0</v>
      </c>
      <c r="M911" s="23">
        <f t="shared" si="635"/>
        <v>0</v>
      </c>
      <c r="N911" s="23">
        <f t="shared" si="635"/>
        <v>0</v>
      </c>
      <c r="O911" s="23">
        <f t="shared" si="635"/>
        <v>0</v>
      </c>
      <c r="P911" s="23">
        <f t="shared" si="635"/>
        <v>0</v>
      </c>
      <c r="Q911" s="23">
        <f t="shared" si="635"/>
        <v>0</v>
      </c>
      <c r="R911" s="23">
        <f t="shared" si="635"/>
        <v>0</v>
      </c>
      <c r="S911" s="23">
        <f t="shared" si="635"/>
        <v>0</v>
      </c>
      <c r="T911" s="23">
        <f t="shared" si="635"/>
        <v>0</v>
      </c>
      <c r="U911" s="23">
        <f t="shared" si="635"/>
        <v>0</v>
      </c>
      <c r="V911" s="23">
        <f t="shared" si="635"/>
        <v>0</v>
      </c>
    </row>
    <row r="912" spans="1:51">
      <c r="B912" s="18" t="str">
        <f>$B$8</f>
        <v>DISTPRI</v>
      </c>
      <c r="D912" s="23">
        <f t="shared" ref="D912:V912" si="636">+D158</f>
        <v>0</v>
      </c>
      <c r="E912" s="23">
        <f t="shared" si="636"/>
        <v>0</v>
      </c>
      <c r="F912" s="23">
        <f t="shared" si="636"/>
        <v>0</v>
      </c>
      <c r="G912" s="23">
        <f t="shared" si="636"/>
        <v>0</v>
      </c>
      <c r="H912" s="23">
        <f t="shared" si="636"/>
        <v>0</v>
      </c>
      <c r="I912" s="23">
        <f t="shared" si="636"/>
        <v>0</v>
      </c>
      <c r="J912" s="23">
        <f t="shared" si="636"/>
        <v>0</v>
      </c>
      <c r="K912" s="23">
        <f t="shared" si="636"/>
        <v>0</v>
      </c>
      <c r="L912" s="23">
        <f t="shared" si="636"/>
        <v>0</v>
      </c>
      <c r="M912" s="23">
        <f t="shared" si="636"/>
        <v>0</v>
      </c>
      <c r="N912" s="23">
        <f t="shared" si="636"/>
        <v>0</v>
      </c>
      <c r="O912" s="23">
        <f t="shared" si="636"/>
        <v>0</v>
      </c>
      <c r="P912" s="23">
        <f t="shared" si="636"/>
        <v>0</v>
      </c>
      <c r="Q912" s="23">
        <f t="shared" si="636"/>
        <v>0</v>
      </c>
      <c r="R912" s="23">
        <f t="shared" si="636"/>
        <v>0</v>
      </c>
      <c r="S912" s="23">
        <f t="shared" si="636"/>
        <v>0</v>
      </c>
      <c r="T912" s="23">
        <f t="shared" si="636"/>
        <v>0</v>
      </c>
      <c r="U912" s="23">
        <f t="shared" si="636"/>
        <v>0</v>
      </c>
      <c r="V912" s="23">
        <f t="shared" si="636"/>
        <v>0</v>
      </c>
    </row>
    <row r="913" spans="1:22">
      <c r="B913" s="18" t="str">
        <f>$B$9</f>
        <v>DISTSEC</v>
      </c>
      <c r="D913" s="23">
        <f t="shared" ref="D913:V913" si="637">+D159</f>
        <v>0</v>
      </c>
      <c r="E913" s="23">
        <f t="shared" si="637"/>
        <v>0</v>
      </c>
      <c r="F913" s="23">
        <f t="shared" si="637"/>
        <v>0</v>
      </c>
      <c r="G913" s="23">
        <f t="shared" si="637"/>
        <v>0</v>
      </c>
      <c r="H913" s="23">
        <f t="shared" si="637"/>
        <v>0</v>
      </c>
      <c r="I913" s="23">
        <f t="shared" si="637"/>
        <v>0</v>
      </c>
      <c r="J913" s="23">
        <f t="shared" si="637"/>
        <v>0</v>
      </c>
      <c r="K913" s="23">
        <f t="shared" si="637"/>
        <v>0</v>
      </c>
      <c r="L913" s="23">
        <f t="shared" si="637"/>
        <v>0</v>
      </c>
      <c r="M913" s="23">
        <f t="shared" si="637"/>
        <v>0</v>
      </c>
      <c r="N913" s="23">
        <f t="shared" si="637"/>
        <v>0</v>
      </c>
      <c r="O913" s="23">
        <f t="shared" si="637"/>
        <v>0</v>
      </c>
      <c r="P913" s="23">
        <f t="shared" si="637"/>
        <v>0</v>
      </c>
      <c r="Q913" s="23">
        <f t="shared" si="637"/>
        <v>0</v>
      </c>
      <c r="R913" s="23">
        <f t="shared" si="637"/>
        <v>0</v>
      </c>
      <c r="S913" s="23">
        <f t="shared" si="637"/>
        <v>0</v>
      </c>
      <c r="T913" s="23">
        <f t="shared" si="637"/>
        <v>0</v>
      </c>
      <c r="U913" s="23">
        <f t="shared" si="637"/>
        <v>0</v>
      </c>
      <c r="V913" s="23">
        <f t="shared" si="637"/>
        <v>0</v>
      </c>
    </row>
    <row r="914" spans="1:22">
      <c r="B914" s="18" t="str">
        <f>$B$10</f>
        <v>ENERGY</v>
      </c>
      <c r="D914" s="23">
        <f t="shared" ref="D914:V914" si="638">+D160</f>
        <v>0</v>
      </c>
      <c r="E914" s="23">
        <f t="shared" si="638"/>
        <v>0</v>
      </c>
      <c r="F914" s="23">
        <f t="shared" si="638"/>
        <v>0</v>
      </c>
      <c r="G914" s="23">
        <f t="shared" si="638"/>
        <v>0</v>
      </c>
      <c r="H914" s="23">
        <f t="shared" si="638"/>
        <v>0</v>
      </c>
      <c r="I914" s="23">
        <f t="shared" si="638"/>
        <v>0</v>
      </c>
      <c r="J914" s="23">
        <f t="shared" si="638"/>
        <v>0</v>
      </c>
      <c r="K914" s="23">
        <f t="shared" si="638"/>
        <v>0</v>
      </c>
      <c r="L914" s="23">
        <f t="shared" si="638"/>
        <v>0</v>
      </c>
      <c r="M914" s="23">
        <f t="shared" si="638"/>
        <v>0</v>
      </c>
      <c r="N914" s="23">
        <f t="shared" si="638"/>
        <v>0</v>
      </c>
      <c r="O914" s="23">
        <f t="shared" si="638"/>
        <v>0</v>
      </c>
      <c r="P914" s="23">
        <f t="shared" si="638"/>
        <v>0</v>
      </c>
      <c r="Q914" s="23">
        <f t="shared" si="638"/>
        <v>0</v>
      </c>
      <c r="R914" s="23">
        <f t="shared" si="638"/>
        <v>0</v>
      </c>
      <c r="S914" s="23">
        <f t="shared" si="638"/>
        <v>0</v>
      </c>
      <c r="T914" s="23">
        <f t="shared" si="638"/>
        <v>0</v>
      </c>
      <c r="U914" s="23">
        <f t="shared" si="638"/>
        <v>0</v>
      </c>
      <c r="V914" s="23">
        <f t="shared" si="638"/>
        <v>0</v>
      </c>
    </row>
    <row r="915" spans="1:22">
      <c r="B915" s="18" t="str">
        <f>$B$11</f>
        <v>CUSTOMER</v>
      </c>
      <c r="D915" s="23">
        <f t="shared" ref="D915:V915" si="639">+D161</f>
        <v>1.0000000000000002</v>
      </c>
      <c r="E915" s="23">
        <f t="shared" si="639"/>
        <v>0.72904761832693021</v>
      </c>
      <c r="F915" s="23">
        <f t="shared" si="639"/>
        <v>4.8559350186570129E-2</v>
      </c>
      <c r="G915" s="23">
        <f t="shared" si="639"/>
        <v>8.4198104105450908E-2</v>
      </c>
      <c r="H915" s="23">
        <f t="shared" si="639"/>
        <v>1.0836542470716699E-2</v>
      </c>
      <c r="I915" s="23">
        <f t="shared" si="639"/>
        <v>1.3911752442513622E-2</v>
      </c>
      <c r="J915" s="23">
        <f t="shared" si="639"/>
        <v>3.8272037485045256E-2</v>
      </c>
      <c r="K915" s="23">
        <f t="shared" si="639"/>
        <v>2.0920410113758212E-2</v>
      </c>
      <c r="L915" s="23">
        <f t="shared" si="639"/>
        <v>1.3887423788504919E-2</v>
      </c>
      <c r="M915" s="23">
        <f t="shared" si="639"/>
        <v>0</v>
      </c>
      <c r="N915" s="23">
        <f t="shared" si="639"/>
        <v>0</v>
      </c>
      <c r="O915" s="23">
        <f t="shared" si="639"/>
        <v>1.6131070528881481E-2</v>
      </c>
      <c r="P915" s="23">
        <f t="shared" si="639"/>
        <v>1.0665220316204397E-2</v>
      </c>
      <c r="Q915" s="23">
        <f t="shared" si="639"/>
        <v>8.0602760375243949E-3</v>
      </c>
      <c r="R915" s="23">
        <f t="shared" si="639"/>
        <v>1.074925443837132E-3</v>
      </c>
      <c r="S915" s="23">
        <f t="shared" si="639"/>
        <v>0</v>
      </c>
      <c r="T915" s="23">
        <f t="shared" si="639"/>
        <v>0</v>
      </c>
      <c r="U915" s="23">
        <f t="shared" si="639"/>
        <v>4.4352687540626578E-3</v>
      </c>
      <c r="V915" s="23">
        <f t="shared" si="639"/>
        <v>0</v>
      </c>
    </row>
    <row r="916" spans="1:22">
      <c r="B916" s="18" t="str">
        <f>$B$12</f>
        <v>TOTAL</v>
      </c>
      <c r="D916" s="23">
        <f t="shared" ref="D916:V916" si="640">+D162</f>
        <v>1.0000000000000002</v>
      </c>
      <c r="E916" s="23">
        <f t="shared" si="640"/>
        <v>0.72904761832693021</v>
      </c>
      <c r="F916" s="23">
        <f t="shared" si="640"/>
        <v>4.8559350186570129E-2</v>
      </c>
      <c r="G916" s="23">
        <f t="shared" si="640"/>
        <v>8.4198104105450908E-2</v>
      </c>
      <c r="H916" s="23">
        <f t="shared" si="640"/>
        <v>1.0836542470716699E-2</v>
      </c>
      <c r="I916" s="23">
        <f t="shared" si="640"/>
        <v>1.3911752442513622E-2</v>
      </c>
      <c r="J916" s="23">
        <f t="shared" si="640"/>
        <v>3.8272037485045256E-2</v>
      </c>
      <c r="K916" s="23">
        <f t="shared" si="640"/>
        <v>2.0920410113758212E-2</v>
      </c>
      <c r="L916" s="23">
        <f t="shared" si="640"/>
        <v>1.3887423788504919E-2</v>
      </c>
      <c r="M916" s="23">
        <f t="shared" si="640"/>
        <v>0</v>
      </c>
      <c r="N916" s="23">
        <f t="shared" si="640"/>
        <v>0</v>
      </c>
      <c r="O916" s="23">
        <f t="shared" si="640"/>
        <v>1.6131070528881481E-2</v>
      </c>
      <c r="P916" s="23">
        <f t="shared" si="640"/>
        <v>1.0665220316204397E-2</v>
      </c>
      <c r="Q916" s="23">
        <f t="shared" si="640"/>
        <v>8.0602760375243949E-3</v>
      </c>
      <c r="R916" s="23">
        <f t="shared" si="640"/>
        <v>1.074925443837132E-3</v>
      </c>
      <c r="S916" s="23">
        <f t="shared" si="640"/>
        <v>0</v>
      </c>
      <c r="T916" s="23">
        <f t="shared" si="640"/>
        <v>0</v>
      </c>
      <c r="U916" s="23">
        <f t="shared" si="640"/>
        <v>4.4352687540626578E-3</v>
      </c>
      <c r="V916" s="23">
        <f t="shared" si="640"/>
        <v>0</v>
      </c>
    </row>
    <row r="917" spans="1:22">
      <c r="A917" s="38" t="s">
        <v>74</v>
      </c>
      <c r="B917" s="18" t="str">
        <f>$B$5</f>
        <v>PRODUCTION</v>
      </c>
      <c r="D917" s="23">
        <f t="shared" ref="D917:V917" ca="1" si="641">+D498</f>
        <v>0.38515569475772493</v>
      </c>
      <c r="E917" s="23">
        <f t="shared" ca="1" si="641"/>
        <v>0.21384094022566347</v>
      </c>
      <c r="F917" s="23">
        <f t="shared" ca="1" si="641"/>
        <v>9.8398643332981602E-3</v>
      </c>
      <c r="G917" s="23">
        <f t="shared" ca="1" si="641"/>
        <v>3.2415338415684239E-2</v>
      </c>
      <c r="H917" s="23">
        <f t="shared" ca="1" si="641"/>
        <v>8.0995582399247257E-4</v>
      </c>
      <c r="I917" s="23">
        <f t="shared" ca="1" si="641"/>
        <v>1.0426540400542557E-4</v>
      </c>
      <c r="J917" s="23">
        <f t="shared" ca="1" si="641"/>
        <v>2.4658786078395865E-2</v>
      </c>
      <c r="K917" s="23">
        <f t="shared" ca="1" si="641"/>
        <v>4.4632871347408901E-3</v>
      </c>
      <c r="L917" s="23">
        <f t="shared" ca="1" si="641"/>
        <v>1.726367952208602E-3</v>
      </c>
      <c r="M917" s="23">
        <f t="shared" ca="1" si="641"/>
        <v>3.7197574122514215E-5</v>
      </c>
      <c r="N917" s="23">
        <f t="shared" ca="1" si="641"/>
        <v>7.8300648475155307E-4</v>
      </c>
      <c r="O917" s="23">
        <f t="shared" ca="1" si="641"/>
        <v>1.2466824405395984E-2</v>
      </c>
      <c r="P917" s="23">
        <f t="shared" ca="1" si="641"/>
        <v>6.7610129381928577E-2</v>
      </c>
      <c r="Q917" s="23">
        <f t="shared" ca="1" si="641"/>
        <v>8.8956443616604007E-3</v>
      </c>
      <c r="R917" s="23">
        <f t="shared" ca="1" si="641"/>
        <v>7.2676610481687293E-3</v>
      </c>
      <c r="S917" s="23">
        <f t="shared" ca="1" si="641"/>
        <v>1.5107056466854971E-4</v>
      </c>
      <c r="T917" s="23">
        <f t="shared" ca="1" si="641"/>
        <v>8.535556903949746E-5</v>
      </c>
      <c r="U917" s="23">
        <f t="shared" ca="1" si="641"/>
        <v>0</v>
      </c>
      <c r="V917" s="23">
        <f t="shared" ca="1" si="641"/>
        <v>0</v>
      </c>
    </row>
    <row r="918" spans="1:22">
      <c r="B918" s="18" t="str">
        <f>$B$6</f>
        <v>BULKTRAN</v>
      </c>
      <c r="D918" s="23">
        <f t="shared" ref="D918:V918" ca="1" si="642">+D499</f>
        <v>0.20414099828362878</v>
      </c>
      <c r="E918" s="23">
        <f t="shared" ca="1" si="642"/>
        <v>0.10055638340940681</v>
      </c>
      <c r="F918" s="23">
        <f t="shared" ca="1" si="642"/>
        <v>4.9708613424074861E-3</v>
      </c>
      <c r="G918" s="23">
        <f t="shared" ca="1" si="642"/>
        <v>1.82079802132716E-2</v>
      </c>
      <c r="H918" s="23">
        <f t="shared" ca="1" si="642"/>
        <v>5.7312257154201371E-4</v>
      </c>
      <c r="I918" s="23">
        <f t="shared" ca="1" si="642"/>
        <v>5.3745600863038891E-5</v>
      </c>
      <c r="J918" s="23">
        <f t="shared" ca="1" si="642"/>
        <v>1.3840897409380958E-2</v>
      </c>
      <c r="K918" s="23">
        <f t="shared" ca="1" si="642"/>
        <v>2.5789624273552742E-3</v>
      </c>
      <c r="L918" s="23">
        <f t="shared" ca="1" si="642"/>
        <v>1.1653851006402135E-3</v>
      </c>
      <c r="M918" s="23">
        <f t="shared" ca="1" si="642"/>
        <v>5.2406065297865509E-5</v>
      </c>
      <c r="N918" s="23">
        <f t="shared" ca="1" si="642"/>
        <v>4.834979977368023E-4</v>
      </c>
      <c r="O918" s="23">
        <f t="shared" ca="1" si="642"/>
        <v>7.9123623536828565E-3</v>
      </c>
      <c r="P918" s="23">
        <f t="shared" ca="1" si="642"/>
        <v>4.1817057364285468E-2</v>
      </c>
      <c r="Q918" s="23">
        <f t="shared" ca="1" si="642"/>
        <v>7.551467473044509E-3</v>
      </c>
      <c r="R918" s="23">
        <f t="shared" ca="1" si="642"/>
        <v>4.2505176316776899E-3</v>
      </c>
      <c r="S918" s="23">
        <f t="shared" ca="1" si="642"/>
        <v>7.1194545588786331E-5</v>
      </c>
      <c r="T918" s="23">
        <f t="shared" ca="1" si="642"/>
        <v>5.5156777447405565E-5</v>
      </c>
      <c r="U918" s="23">
        <f t="shared" ca="1" si="642"/>
        <v>0</v>
      </c>
      <c r="V918" s="23">
        <f t="shared" ca="1" si="642"/>
        <v>0</v>
      </c>
    </row>
    <row r="919" spans="1:22">
      <c r="B919" s="18" t="str">
        <f>$B$7</f>
        <v>SUBTRAN</v>
      </c>
      <c r="D919" s="23">
        <f t="shared" ref="D919:V919" ca="1" si="643">+D500</f>
        <v>4.4843648724973893E-2</v>
      </c>
      <c r="E919" s="23">
        <f t="shared" ca="1" si="643"/>
        <v>2.1832912110602599E-2</v>
      </c>
      <c r="F919" s="23">
        <f t="shared" ca="1" si="643"/>
        <v>1.0536848992975948E-3</v>
      </c>
      <c r="G919" s="23">
        <f t="shared" ca="1" si="643"/>
        <v>3.8332541433177161E-3</v>
      </c>
      <c r="H919" s="23">
        <f t="shared" ca="1" si="643"/>
        <v>1.1840561386255365E-4</v>
      </c>
      <c r="I919" s="23">
        <f t="shared" ca="1" si="643"/>
        <v>1.4746792998325914E-5</v>
      </c>
      <c r="J919" s="23">
        <f t="shared" ca="1" si="643"/>
        <v>2.8960834183298628E-3</v>
      </c>
      <c r="K919" s="23">
        <f t="shared" ca="1" si="643"/>
        <v>5.3837852960355161E-4</v>
      </c>
      <c r="L919" s="23">
        <f t="shared" ca="1" si="643"/>
        <v>3.2034164010197043E-4</v>
      </c>
      <c r="M919" s="23">
        <f t="shared" ca="1" si="643"/>
        <v>0</v>
      </c>
      <c r="N919" s="23">
        <f t="shared" ca="1" si="643"/>
        <v>1.011262602392727E-4</v>
      </c>
      <c r="O919" s="23">
        <f t="shared" ca="1" si="643"/>
        <v>1.6554946176152259E-3</v>
      </c>
      <c r="P919" s="23">
        <f t="shared" ca="1" si="643"/>
        <v>1.1533306385678123E-2</v>
      </c>
      <c r="Q919" s="23">
        <f t="shared" ca="1" si="643"/>
        <v>0</v>
      </c>
      <c r="R919" s="23">
        <f t="shared" ca="1" si="643"/>
        <v>8.7163626076196016E-4</v>
      </c>
      <c r="S919" s="23">
        <f t="shared" ca="1" si="643"/>
        <v>1.4530200147554407E-5</v>
      </c>
      <c r="T919" s="23">
        <f t="shared" ca="1" si="643"/>
        <v>1.1639515094398966E-5</v>
      </c>
      <c r="U919" s="23">
        <f t="shared" ca="1" si="643"/>
        <v>3.9576839601008586E-5</v>
      </c>
      <c r="V919" s="23">
        <f t="shared" ca="1" si="643"/>
        <v>8.5314977221769108E-6</v>
      </c>
    </row>
    <row r="920" spans="1:22">
      <c r="B920" s="18" t="str">
        <f>$B$8</f>
        <v>DISTPRI</v>
      </c>
      <c r="D920" s="23">
        <f t="shared" ref="D920:V920" ca="1" si="644">+D501</f>
        <v>0.20575689192323757</v>
      </c>
      <c r="E920" s="23">
        <f t="shared" ca="1" si="644"/>
        <v>0.13751610651225055</v>
      </c>
      <c r="F920" s="23">
        <f t="shared" ca="1" si="644"/>
        <v>6.4821502701117905E-3</v>
      </c>
      <c r="G920" s="23">
        <f t="shared" ca="1" si="644"/>
        <v>2.3537085462127016E-2</v>
      </c>
      <c r="H920" s="23">
        <f t="shared" ca="1" si="644"/>
        <v>7.2741841443989058E-4</v>
      </c>
      <c r="I920" s="23">
        <f t="shared" ca="1" si="644"/>
        <v>0</v>
      </c>
      <c r="J920" s="23">
        <f t="shared" ca="1" si="644"/>
        <v>1.7648700165816617E-2</v>
      </c>
      <c r="K920" s="23">
        <f t="shared" ca="1" si="644"/>
        <v>3.2870715935352803E-3</v>
      </c>
      <c r="L920" s="23">
        <f t="shared" ca="1" si="644"/>
        <v>0</v>
      </c>
      <c r="M920" s="23">
        <f t="shared" ca="1" si="644"/>
        <v>0</v>
      </c>
      <c r="N920" s="23">
        <f t="shared" ca="1" si="644"/>
        <v>6.2916528484420475E-4</v>
      </c>
      <c r="O920" s="23">
        <f t="shared" ca="1" si="644"/>
        <v>1.014701234032479E-2</v>
      </c>
      <c r="P920" s="23">
        <f t="shared" ca="1" si="644"/>
        <v>0</v>
      </c>
      <c r="Q920" s="23">
        <f t="shared" ca="1" si="644"/>
        <v>0</v>
      </c>
      <c r="R920" s="23">
        <f t="shared" ca="1" si="644"/>
        <v>5.3218941568643693E-3</v>
      </c>
      <c r="S920" s="23">
        <f t="shared" ca="1" si="644"/>
        <v>8.8790027158819432E-5</v>
      </c>
      <c r="T920" s="23">
        <f t="shared" ca="1" si="644"/>
        <v>7.1934799461239064E-5</v>
      </c>
      <c r="U920" s="23">
        <f t="shared" ca="1" si="644"/>
        <v>2.4643862908318439E-4</v>
      </c>
      <c r="V920" s="23">
        <f t="shared" ca="1" si="644"/>
        <v>5.3124267219811255E-5</v>
      </c>
    </row>
    <row r="921" spans="1:22">
      <c r="B921" s="18" t="str">
        <f>$B$9</f>
        <v>DISTSEC</v>
      </c>
      <c r="D921" s="23">
        <f t="shared" ref="D921:V921" ca="1" si="645">+D502</f>
        <v>0.10587946937322457</v>
      </c>
      <c r="E921" s="23">
        <f t="shared" ca="1" si="645"/>
        <v>7.9166232945399817E-2</v>
      </c>
      <c r="F921" s="23">
        <f t="shared" ca="1" si="645"/>
        <v>3.8166293213179425E-3</v>
      </c>
      <c r="G921" s="23">
        <f t="shared" ca="1" si="645"/>
        <v>1.1516361194703456E-2</v>
      </c>
      <c r="H921" s="23">
        <f t="shared" ca="1" si="645"/>
        <v>0</v>
      </c>
      <c r="I921" s="23">
        <f t="shared" ca="1" si="645"/>
        <v>0</v>
      </c>
      <c r="J921" s="23">
        <f t="shared" ca="1" si="645"/>
        <v>7.3382701776841305E-3</v>
      </c>
      <c r="K921" s="23">
        <f t="shared" ca="1" si="645"/>
        <v>0</v>
      </c>
      <c r="L921" s="23">
        <f t="shared" ca="1" si="645"/>
        <v>0</v>
      </c>
      <c r="M921" s="23">
        <f t="shared" ca="1" si="645"/>
        <v>0</v>
      </c>
      <c r="N921" s="23">
        <f t="shared" ca="1" si="645"/>
        <v>1.9841143089406423E-4</v>
      </c>
      <c r="O921" s="23">
        <f t="shared" ca="1" si="645"/>
        <v>0</v>
      </c>
      <c r="P921" s="23">
        <f t="shared" ca="1" si="645"/>
        <v>0</v>
      </c>
      <c r="Q921" s="23">
        <f t="shared" ca="1" si="645"/>
        <v>0</v>
      </c>
      <c r="R921" s="23">
        <f t="shared" ca="1" si="645"/>
        <v>2.7066776070024012E-3</v>
      </c>
      <c r="S921" s="23">
        <f t="shared" ca="1" si="645"/>
        <v>0</v>
      </c>
      <c r="T921" s="23">
        <f t="shared" ca="1" si="645"/>
        <v>2.8087280598433764E-5</v>
      </c>
      <c r="U921" s="23">
        <f t="shared" ca="1" si="645"/>
        <v>9.5367120431912836E-4</v>
      </c>
      <c r="V921" s="23">
        <f t="shared" ca="1" si="645"/>
        <v>1.5512821130519574E-4</v>
      </c>
    </row>
    <row r="922" spans="1:22">
      <c r="B922" s="18" t="str">
        <f>$B$10</f>
        <v>ENERGY</v>
      </c>
      <c r="D922" s="23">
        <f t="shared" ref="D922:V922" ca="1" si="646">+D503</f>
        <v>3.2544046461130665E-3</v>
      </c>
      <c r="E922" s="23">
        <f t="shared" ca="1" si="646"/>
        <v>1.2211407809505528E-3</v>
      </c>
      <c r="F922" s="23">
        <f t="shared" ca="1" si="646"/>
        <v>7.9137813366659044E-5</v>
      </c>
      <c r="G922" s="23">
        <f t="shared" ca="1" si="646"/>
        <v>2.6551594267936992E-4</v>
      </c>
      <c r="H922" s="23">
        <f t="shared" ca="1" si="646"/>
        <v>8.4386994415138586E-6</v>
      </c>
      <c r="I922" s="23">
        <f t="shared" ca="1" si="646"/>
        <v>7.7794943833925118E-7</v>
      </c>
      <c r="J922" s="23">
        <f t="shared" ca="1" si="646"/>
        <v>2.4207458975344988E-4</v>
      </c>
      <c r="K922" s="23">
        <f t="shared" ca="1" si="646"/>
        <v>4.4875971021929774E-5</v>
      </c>
      <c r="L922" s="23">
        <f t="shared" ca="1" si="646"/>
        <v>2.0390492590292001E-5</v>
      </c>
      <c r="M922" s="23">
        <f t="shared" ca="1" si="646"/>
        <v>9.4477590145720485E-7</v>
      </c>
      <c r="N922" s="23">
        <f t="shared" ca="1" si="646"/>
        <v>9.2767570097817276E-6</v>
      </c>
      <c r="O922" s="23">
        <f t="shared" ca="1" si="646"/>
        <v>1.6288595577121682E-4</v>
      </c>
      <c r="P922" s="23">
        <f t="shared" ca="1" si="646"/>
        <v>9.247988300627965E-4</v>
      </c>
      <c r="Q922" s="23">
        <f t="shared" ca="1" si="646"/>
        <v>1.7545598266761658E-4</v>
      </c>
      <c r="R922" s="23">
        <f t="shared" ca="1" si="646"/>
        <v>6.5585303332242601E-5</v>
      </c>
      <c r="S922" s="23">
        <f t="shared" ca="1" si="646"/>
        <v>1.0676241851438348E-6</v>
      </c>
      <c r="T922" s="23">
        <f t="shared" ca="1" si="646"/>
        <v>1.190848898427131E-6</v>
      </c>
      <c r="U922" s="23">
        <f t="shared" ca="1" si="646"/>
        <v>2.5750512785045439E-5</v>
      </c>
      <c r="V922" s="23">
        <f t="shared" ca="1" si="646"/>
        <v>5.0958162572319799E-6</v>
      </c>
    </row>
    <row r="923" spans="1:22">
      <c r="B923" s="18" t="str">
        <f>$B$11</f>
        <v>CUSTOMER</v>
      </c>
      <c r="D923" s="23">
        <f t="shared" ref="D923:V923" ca="1" si="647">+D504</f>
        <v>5.0968892291097044E-2</v>
      </c>
      <c r="E923" s="23">
        <f t="shared" ca="1" si="647"/>
        <v>2.3835024220517847E-2</v>
      </c>
      <c r="F923" s="23">
        <f t="shared" ca="1" si="647"/>
        <v>6.2443817084900585E-3</v>
      </c>
      <c r="G923" s="23">
        <f t="shared" ca="1" si="647"/>
        <v>1.7726009829915283E-3</v>
      </c>
      <c r="H923" s="23">
        <f t="shared" ca="1" si="647"/>
        <v>5.7218579606343025E-4</v>
      </c>
      <c r="I923" s="23">
        <f t="shared" ca="1" si="647"/>
        <v>9.2877277758168691E-5</v>
      </c>
      <c r="J923" s="23">
        <f t="shared" ca="1" si="647"/>
        <v>5.0303833883301582E-4</v>
      </c>
      <c r="K923" s="23">
        <f t="shared" ca="1" si="647"/>
        <v>1.4895590082622591E-4</v>
      </c>
      <c r="L923" s="23">
        <f t="shared" ca="1" si="647"/>
        <v>3.2356751237611661E-4</v>
      </c>
      <c r="M923" s="23">
        <f t="shared" ca="1" si="647"/>
        <v>5.685855919889743E-5</v>
      </c>
      <c r="N923" s="23">
        <f t="shared" ca="1" si="647"/>
        <v>3.4622415256613729E-6</v>
      </c>
      <c r="O923" s="23">
        <f t="shared" ca="1" si="647"/>
        <v>8.8372417451341778E-5</v>
      </c>
      <c r="P923" s="23">
        <f t="shared" ca="1" si="647"/>
        <v>4.7584051234829514E-4</v>
      </c>
      <c r="Q923" s="23">
        <f t="shared" ca="1" si="647"/>
        <v>8.5288781272228878E-5</v>
      </c>
      <c r="R923" s="23">
        <f t="shared" ca="1" si="647"/>
        <v>1.3925376355104982E-4</v>
      </c>
      <c r="S923" s="23">
        <f t="shared" ca="1" si="647"/>
        <v>2.5243763203249121E-6</v>
      </c>
      <c r="T923" s="23">
        <f t="shared" ca="1" si="647"/>
        <v>2.6140191769040598E-6</v>
      </c>
      <c r="U923" s="23">
        <f t="shared" ca="1" si="647"/>
        <v>1.4808733421195201E-2</v>
      </c>
      <c r="V923" s="23">
        <f t="shared" ca="1" si="647"/>
        <v>1.8133124612007495E-3</v>
      </c>
    </row>
    <row r="924" spans="1:22">
      <c r="B924" s="18" t="str">
        <f>$B$12</f>
        <v>TOTAL</v>
      </c>
      <c r="D924" s="23">
        <f t="shared" ref="D924:V924" ca="1" si="648">+D505</f>
        <v>0.99999999999999978</v>
      </c>
      <c r="E924" s="23">
        <f t="shared" ca="1" si="648"/>
        <v>0.57796874020479172</v>
      </c>
      <c r="F924" s="23">
        <f t="shared" ca="1" si="648"/>
        <v>3.2486709688289692E-2</v>
      </c>
      <c r="G924" s="23">
        <f t="shared" ca="1" si="648"/>
        <v>9.1548136354774934E-2</v>
      </c>
      <c r="H924" s="23">
        <f t="shared" ca="1" si="648"/>
        <v>2.8095269193418745E-3</v>
      </c>
      <c r="I924" s="23">
        <f t="shared" ca="1" si="648"/>
        <v>2.6641302506329835E-4</v>
      </c>
      <c r="J924" s="23">
        <f t="shared" ca="1" si="648"/>
        <v>6.7127850178193893E-2</v>
      </c>
      <c r="K924" s="23">
        <f t="shared" ca="1" si="648"/>
        <v>1.1061531557083152E-2</v>
      </c>
      <c r="L924" s="23">
        <f t="shared" ca="1" si="648"/>
        <v>3.5560526979171946E-3</v>
      </c>
      <c r="M924" s="23">
        <f t="shared" ca="1" si="648"/>
        <v>1.4740697452073436E-4</v>
      </c>
      <c r="N924" s="23">
        <f t="shared" ca="1" si="648"/>
        <v>2.2079464570013401E-3</v>
      </c>
      <c r="O924" s="23">
        <f t="shared" ca="1" si="648"/>
        <v>3.2432952090241413E-2</v>
      </c>
      <c r="P924" s="23">
        <f t="shared" ca="1" si="648"/>
        <v>0.12236113247430326</v>
      </c>
      <c r="Q924" s="23">
        <f t="shared" ca="1" si="648"/>
        <v>1.6707856598644755E-2</v>
      </c>
      <c r="R924" s="23">
        <f t="shared" ca="1" si="648"/>
        <v>2.0623225771358444E-2</v>
      </c>
      <c r="S924" s="23">
        <f t="shared" ca="1" si="648"/>
        <v>3.2917733806917866E-4</v>
      </c>
      <c r="T924" s="23">
        <f t="shared" ca="1" si="648"/>
        <v>2.5597880971630596E-4</v>
      </c>
      <c r="U924" s="23">
        <f t="shared" ca="1" si="648"/>
        <v>1.6074170606983566E-2</v>
      </c>
      <c r="V924" s="23">
        <f t="shared" ca="1" si="648"/>
        <v>2.0351922537051653E-3</v>
      </c>
    </row>
    <row r="925" spans="1:22">
      <c r="A925" s="131" t="s">
        <v>372</v>
      </c>
      <c r="B925" s="18" t="str">
        <f>$B$5</f>
        <v>PRODUCTION</v>
      </c>
      <c r="D925" s="23">
        <f t="shared" ref="D925:D932" ca="1" si="649">SUM(E925:V925)</f>
        <v>0.3688338004762392</v>
      </c>
      <c r="E925" s="23">
        <f ca="1">IF(E$924=0,0,+E$916*E917/E$924)</f>
        <v>0.26973816631859926</v>
      </c>
      <c r="F925" s="23">
        <f t="shared" ref="F925:V932" ca="1" si="650">IF(F$924=0,0,+F$916*F917/F$924)</f>
        <v>1.470808901651259E-2</v>
      </c>
      <c r="G925" s="23">
        <f t="shared" ca="1" si="650"/>
        <v>2.9812841060579923E-2</v>
      </c>
      <c r="H925" s="23">
        <f t="shared" ca="1" si="650"/>
        <v>3.1240564472522618E-3</v>
      </c>
      <c r="I925" s="23">
        <f t="shared" ca="1" si="650"/>
        <v>5.4446080047982418E-3</v>
      </c>
      <c r="J925" s="23">
        <f t="shared" ca="1" si="650"/>
        <v>1.4058873963978783E-2</v>
      </c>
      <c r="K925" s="23">
        <f t="shared" ca="1" si="650"/>
        <v>8.4413082250304802E-3</v>
      </c>
      <c r="L925" s="23">
        <f t="shared" ca="1" si="650"/>
        <v>6.7419707759832906E-3</v>
      </c>
      <c r="M925" s="23">
        <f t="shared" ca="1" si="650"/>
        <v>0</v>
      </c>
      <c r="N925" s="23">
        <f t="shared" ca="1" si="650"/>
        <v>0</v>
      </c>
      <c r="O925" s="23">
        <f t="shared" ca="1" si="650"/>
        <v>6.2005833818356759E-3</v>
      </c>
      <c r="P925" s="23">
        <f t="shared" ca="1" si="650"/>
        <v>5.8930226525713463E-3</v>
      </c>
      <c r="Q925" s="23">
        <f t="shared" ca="1" si="650"/>
        <v>4.2914750113695809E-3</v>
      </c>
      <c r="R925" s="23">
        <f t="shared" ca="1" si="650"/>
        <v>3.7880561772786237E-4</v>
      </c>
      <c r="S925" s="23">
        <f t="shared" ca="1" si="650"/>
        <v>0</v>
      </c>
      <c r="T925" s="23">
        <f t="shared" ca="1" si="650"/>
        <v>0</v>
      </c>
      <c r="U925" s="23">
        <f t="shared" ca="1" si="650"/>
        <v>0</v>
      </c>
      <c r="V925" s="23">
        <f t="shared" ca="1" si="650"/>
        <v>0</v>
      </c>
    </row>
    <row r="926" spans="1:22">
      <c r="A926" s="18" t="str">
        <f>+A925</f>
        <v>CUST_DEP_FXNL</v>
      </c>
      <c r="B926" s="18" t="str">
        <f>$B$6</f>
        <v>BULKTRAN</v>
      </c>
      <c r="D926" s="23">
        <f t="shared" ca="1" si="649"/>
        <v>0.18479950849719154</v>
      </c>
      <c r="E926" s="23">
        <f t="shared" ref="E926:E932" ca="1" si="651">IF(E$924=0,0,+E$916*E918/E$924)</f>
        <v>0.12684144787176829</v>
      </c>
      <c r="F926" s="23">
        <f t="shared" ref="F926:T926" ca="1" si="652">IF(F$924=0,0,+F$916*F918/F$924)</f>
        <v>7.4301706442699176E-3</v>
      </c>
      <c r="G926" s="23">
        <f t="shared" ca="1" si="652"/>
        <v>1.6746134597496597E-2</v>
      </c>
      <c r="H926" s="23">
        <f t="shared" ca="1" si="652"/>
        <v>2.2105739741038813E-3</v>
      </c>
      <c r="I926" s="23">
        <f t="shared" ca="1" si="652"/>
        <v>2.8065275483550212E-3</v>
      </c>
      <c r="J926" s="23">
        <f t="shared" ca="1" si="652"/>
        <v>7.8912007918074244E-3</v>
      </c>
      <c r="K926" s="23">
        <f t="shared" ca="1" si="652"/>
        <v>4.8775299667881368E-3</v>
      </c>
      <c r="L926" s="23">
        <f t="shared" ca="1" si="652"/>
        <v>4.5511689910780282E-3</v>
      </c>
      <c r="M926" s="23">
        <f t="shared" ca="1" si="652"/>
        <v>0</v>
      </c>
      <c r="N926" s="23">
        <f t="shared" ca="1" si="652"/>
        <v>0</v>
      </c>
      <c r="O926" s="23">
        <f t="shared" ca="1" si="652"/>
        <v>3.935345596114523E-3</v>
      </c>
      <c r="P926" s="23">
        <f t="shared" ca="1" si="652"/>
        <v>3.6448512754581022E-3</v>
      </c>
      <c r="Q926" s="23">
        <f t="shared" ca="1" si="652"/>
        <v>3.643011415722991E-3</v>
      </c>
      <c r="R926" s="23">
        <f t="shared" ca="1" si="652"/>
        <v>2.2154582422862832E-4</v>
      </c>
      <c r="S926" s="23">
        <f t="shared" ca="1" si="652"/>
        <v>0</v>
      </c>
      <c r="T926" s="23">
        <f t="shared" ca="1" si="652"/>
        <v>0</v>
      </c>
      <c r="U926" s="23">
        <f t="shared" ca="1" si="650"/>
        <v>0</v>
      </c>
      <c r="V926" s="23">
        <f t="shared" ca="1" si="650"/>
        <v>0</v>
      </c>
    </row>
    <row r="927" spans="1:22">
      <c r="A927" s="18" t="str">
        <f t="shared" ref="A927:A932" si="653">+A926</f>
        <v>CUST_DEP_FXNL</v>
      </c>
      <c r="B927" s="18" t="str">
        <f>$B$7</f>
        <v>SUBTRAN</v>
      </c>
      <c r="D927" s="23">
        <f t="shared" ca="1" si="649"/>
        <v>3.9672616366133139E-2</v>
      </c>
      <c r="E927" s="23">
        <f t="shared" ca="1" si="651"/>
        <v>2.7539954098098909E-2</v>
      </c>
      <c r="F927" s="23">
        <f t="shared" ca="1" si="650"/>
        <v>1.5749903422733022E-3</v>
      </c>
      <c r="G927" s="23">
        <f t="shared" ca="1" si="650"/>
        <v>3.5254975608783332E-3</v>
      </c>
      <c r="H927" s="23">
        <f t="shared" ca="1" si="650"/>
        <v>4.566987611186191E-4</v>
      </c>
      <c r="I927" s="23">
        <f t="shared" ca="1" si="650"/>
        <v>7.7005894687378696E-4</v>
      </c>
      <c r="J927" s="23">
        <f t="shared" ca="1" si="650"/>
        <v>1.6511628608976954E-3</v>
      </c>
      <c r="K927" s="23">
        <f t="shared" ca="1" si="650"/>
        <v>1.0182224385136063E-3</v>
      </c>
      <c r="L927" s="23">
        <f t="shared" ca="1" si="650"/>
        <v>1.2510276115442363E-3</v>
      </c>
      <c r="M927" s="23">
        <f t="shared" ca="1" si="650"/>
        <v>0</v>
      </c>
      <c r="N927" s="23">
        <f t="shared" ca="1" si="650"/>
        <v>0</v>
      </c>
      <c r="O927" s="23">
        <f t="shared" ca="1" si="650"/>
        <v>8.2338790384024253E-4</v>
      </c>
      <c r="P927" s="23">
        <f t="shared" ca="1" si="650"/>
        <v>1.0052640989031073E-3</v>
      </c>
      <c r="Q927" s="23">
        <f t="shared" ca="1" si="650"/>
        <v>0</v>
      </c>
      <c r="R927" s="23">
        <f t="shared" ca="1" si="650"/>
        <v>4.5431495773339055E-5</v>
      </c>
      <c r="S927" s="23">
        <f t="shared" ca="1" si="650"/>
        <v>0</v>
      </c>
      <c r="T927" s="23">
        <f t="shared" ca="1" si="650"/>
        <v>0</v>
      </c>
      <c r="U927" s="23">
        <f t="shared" ca="1" si="650"/>
        <v>1.0920247417968844E-5</v>
      </c>
      <c r="V927" s="23">
        <f t="shared" ca="1" si="650"/>
        <v>0</v>
      </c>
    </row>
    <row r="928" spans="1:22">
      <c r="A928" s="18" t="str">
        <f t="shared" si="653"/>
        <v>CUST_DEP_FXNL</v>
      </c>
      <c r="B928" s="18" t="str">
        <f>$B$8</f>
        <v>DISTPRI</v>
      </c>
      <c r="D928" s="23">
        <f t="shared" ca="1" si="649"/>
        <v>0.22927565963691671</v>
      </c>
      <c r="E928" s="23">
        <f ca="1">IF(E$924=0,0,+E$916*E920/E$924)</f>
        <v>0.17346230507003732</v>
      </c>
      <c r="F928" s="23">
        <f t="shared" ca="1" si="650"/>
        <v>9.6891623666582535E-3</v>
      </c>
      <c r="G928" s="23">
        <f t="shared" ca="1" si="650"/>
        <v>2.1647387385354468E-2</v>
      </c>
      <c r="H928" s="23">
        <f t="shared" ca="1" si="650"/>
        <v>2.8057038670075397E-3</v>
      </c>
      <c r="I928" s="23">
        <f t="shared" ca="1" si="650"/>
        <v>0</v>
      </c>
      <c r="J928" s="23">
        <f t="shared" ca="1" si="650"/>
        <v>1.0062168124190496E-2</v>
      </c>
      <c r="K928" s="23">
        <f t="shared" ca="1" si="650"/>
        <v>6.2167598994018643E-3</v>
      </c>
      <c r="L928" s="23">
        <f t="shared" ca="1" si="650"/>
        <v>0</v>
      </c>
      <c r="M928" s="23">
        <f t="shared" ca="1" si="650"/>
        <v>0</v>
      </c>
      <c r="N928" s="23">
        <f t="shared" ca="1" si="650"/>
        <v>0</v>
      </c>
      <c r="O928" s="23">
        <f t="shared" ca="1" si="650"/>
        <v>5.0467860977866218E-3</v>
      </c>
      <c r="P928" s="23">
        <f t="shared" ca="1" si="650"/>
        <v>0</v>
      </c>
      <c r="Q928" s="23">
        <f t="shared" ca="1" si="650"/>
        <v>0</v>
      </c>
      <c r="R928" s="23">
        <f t="shared" ca="1" si="650"/>
        <v>2.7738819824037908E-4</v>
      </c>
      <c r="S928" s="23">
        <f t="shared" ca="1" si="650"/>
        <v>0</v>
      </c>
      <c r="T928" s="23">
        <f t="shared" ca="1" si="650"/>
        <v>0</v>
      </c>
      <c r="U928" s="23">
        <f t="shared" ca="1" si="650"/>
        <v>6.7998628239755759E-5</v>
      </c>
      <c r="V928" s="23">
        <f t="shared" ca="1" si="650"/>
        <v>0</v>
      </c>
    </row>
    <row r="929" spans="1:22">
      <c r="A929" s="18" t="str">
        <f t="shared" si="653"/>
        <v>CUST_DEP_FXNL</v>
      </c>
      <c r="B929" s="18" t="str">
        <f>$B$9</f>
        <v>DISTSEC</v>
      </c>
      <c r="D929" s="23">
        <f t="shared" ca="1" si="649"/>
        <v>0.12074467370640325</v>
      </c>
      <c r="E929" s="23">
        <f ca="1">IF(E$924=0,0,+E$916*E921/E$924)</f>
        <v>9.9859991667210574E-2</v>
      </c>
      <c r="F929" s="23">
        <f t="shared" ca="1" si="650"/>
        <v>5.7048879841782021E-3</v>
      </c>
      <c r="G929" s="23">
        <f t="shared" ca="1" si="650"/>
        <v>1.0591758799217125E-2</v>
      </c>
      <c r="H929" s="23">
        <f t="shared" ca="1" si="650"/>
        <v>0</v>
      </c>
      <c r="I929" s="23">
        <f t="shared" ca="1" si="650"/>
        <v>0</v>
      </c>
      <c r="J929" s="23">
        <f t="shared" ca="1" si="650"/>
        <v>4.1838156677174426E-3</v>
      </c>
      <c r="K929" s="23">
        <f t="shared" ca="1" si="650"/>
        <v>0</v>
      </c>
      <c r="L929" s="23">
        <f t="shared" ca="1" si="650"/>
        <v>0</v>
      </c>
      <c r="M929" s="23">
        <f t="shared" ca="1" si="650"/>
        <v>0</v>
      </c>
      <c r="N929" s="23">
        <f t="shared" ca="1" si="650"/>
        <v>0</v>
      </c>
      <c r="O929" s="23">
        <f t="shared" ca="1" si="650"/>
        <v>0</v>
      </c>
      <c r="P929" s="23">
        <f t="shared" ca="1" si="650"/>
        <v>0</v>
      </c>
      <c r="Q929" s="23">
        <f t="shared" ca="1" si="650"/>
        <v>0</v>
      </c>
      <c r="R929" s="23">
        <f t="shared" ca="1" si="650"/>
        <v>1.4107766943383641E-4</v>
      </c>
      <c r="S929" s="23">
        <f t="shared" ca="1" si="650"/>
        <v>0</v>
      </c>
      <c r="T929" s="23">
        <f t="shared" ca="1" si="650"/>
        <v>0</v>
      </c>
      <c r="U929" s="23">
        <f t="shared" ca="1" si="650"/>
        <v>2.6314191864607094E-4</v>
      </c>
      <c r="V929" s="23">
        <f t="shared" ca="1" si="650"/>
        <v>0</v>
      </c>
    </row>
    <row r="930" spans="1:22">
      <c r="A930" s="18" t="str">
        <f t="shared" si="653"/>
        <v>CUST_DEP_FXNL</v>
      </c>
      <c r="B930" s="18" t="str">
        <f>$B$10</f>
        <v>ENERGY</v>
      </c>
      <c r="D930" s="23">
        <f t="shared" ca="1" si="649"/>
        <v>2.5353125586781763E-3</v>
      </c>
      <c r="E930" s="23">
        <f t="shared" ca="1" si="651"/>
        <v>1.5403424373408824E-3</v>
      </c>
      <c r="F930" s="23">
        <f t="shared" ca="1" si="650"/>
        <v>1.1829085891256784E-4</v>
      </c>
      <c r="G930" s="23">
        <f t="shared" ca="1" si="650"/>
        <v>2.4419873384138517E-4</v>
      </c>
      <c r="H930" s="23">
        <f t="shared" ca="1" si="650"/>
        <v>3.2548655884386164E-5</v>
      </c>
      <c r="I930" s="23">
        <f t="shared" ca="1" si="650"/>
        <v>4.0623539319809061E-5</v>
      </c>
      <c r="J930" s="23">
        <f t="shared" ca="1" si="650"/>
        <v>1.380155590954791E-4</v>
      </c>
      <c r="K930" s="23">
        <f t="shared" ca="1" si="650"/>
        <v>8.4872850851357276E-5</v>
      </c>
      <c r="L930" s="23">
        <f t="shared" ca="1" si="650"/>
        <v>7.9630825500311047E-5</v>
      </c>
      <c r="M930" s="23">
        <f t="shared" ca="1" si="650"/>
        <v>0</v>
      </c>
      <c r="N930" s="23">
        <f t="shared" ca="1" si="650"/>
        <v>0</v>
      </c>
      <c r="O930" s="23">
        <f t="shared" ca="1" si="650"/>
        <v>8.101405118470084E-5</v>
      </c>
      <c r="P930" s="23">
        <f t="shared" ca="1" si="650"/>
        <v>8.0607159081819843E-5</v>
      </c>
      <c r="Q930" s="23">
        <f t="shared" ca="1" si="650"/>
        <v>8.4644229760195527E-5</v>
      </c>
      <c r="R930" s="23">
        <f t="shared" ca="1" si="650"/>
        <v>3.4184424917421654E-6</v>
      </c>
      <c r="S930" s="23">
        <f t="shared" ca="1" si="650"/>
        <v>0</v>
      </c>
      <c r="T930" s="23">
        <f t="shared" ca="1" si="650"/>
        <v>0</v>
      </c>
      <c r="U930" s="23">
        <f t="shared" ca="1" si="650"/>
        <v>7.1052154135394889E-6</v>
      </c>
      <c r="V930" s="23">
        <f t="shared" ca="1" si="650"/>
        <v>0</v>
      </c>
    </row>
    <row r="931" spans="1:22">
      <c r="A931" s="18" t="str">
        <f t="shared" si="653"/>
        <v>CUST_DEP_FXNL</v>
      </c>
      <c r="B931" s="18" t="str">
        <f>$B$11</f>
        <v>CUSTOMER</v>
      </c>
      <c r="D931" s="23">
        <f t="shared" ca="1" si="649"/>
        <v>5.4138428758437822E-2</v>
      </c>
      <c r="E931" s="23">
        <f t="shared" ca="1" si="651"/>
        <v>3.0065410863874893E-2</v>
      </c>
      <c r="F931" s="23">
        <f t="shared" ca="1" si="650"/>
        <v>9.3337589737652934E-3</v>
      </c>
      <c r="G931" s="23">
        <f t="shared" ca="1" si="650"/>
        <v>1.6302859680830716E-3</v>
      </c>
      <c r="H931" s="23">
        <f t="shared" ca="1" si="650"/>
        <v>2.2069607653500125E-3</v>
      </c>
      <c r="I931" s="23">
        <f t="shared" ca="1" si="650"/>
        <v>4.8499344031667614E-3</v>
      </c>
      <c r="J931" s="23">
        <f t="shared" ca="1" si="650"/>
        <v>2.868005173579368E-4</v>
      </c>
      <c r="K931" s="23">
        <f t="shared" ca="1" si="650"/>
        <v>2.817167331727675E-4</v>
      </c>
      <c r="L931" s="23">
        <f t="shared" ca="1" si="650"/>
        <v>1.2636255843990524E-3</v>
      </c>
      <c r="M931" s="23">
        <f t="shared" ca="1" si="650"/>
        <v>0</v>
      </c>
      <c r="N931" s="23">
        <f t="shared" ca="1" si="650"/>
        <v>0</v>
      </c>
      <c r="O931" s="23">
        <f t="shared" ca="1" si="650"/>
        <v>4.3953498119718647E-5</v>
      </c>
      <c r="P931" s="23">
        <f t="shared" ca="1" si="650"/>
        <v>4.1475130190021102E-5</v>
      </c>
      <c r="Q931" s="23">
        <f t="shared" ca="1" si="650"/>
        <v>4.1145380671627738E-5</v>
      </c>
      <c r="R931" s="23">
        <f t="shared" ca="1" si="650"/>
        <v>7.2581959413444085E-6</v>
      </c>
      <c r="S931" s="23">
        <f t="shared" ca="1" si="650"/>
        <v>0</v>
      </c>
      <c r="T931" s="23">
        <f t="shared" ca="1" si="650"/>
        <v>0</v>
      </c>
      <c r="U931" s="23">
        <f t="shared" ca="1" si="650"/>
        <v>4.0861027443453227E-3</v>
      </c>
      <c r="V931" s="23">
        <f t="shared" ca="1" si="650"/>
        <v>0</v>
      </c>
    </row>
    <row r="932" spans="1:22">
      <c r="A932" s="18" t="str">
        <f t="shared" si="653"/>
        <v>CUST_DEP_FXNL</v>
      </c>
      <c r="B932" s="18" t="str">
        <f>$B$12</f>
        <v>TOTAL</v>
      </c>
      <c r="D932" s="23">
        <f t="shared" ca="1" si="649"/>
        <v>1.0000000000000002</v>
      </c>
      <c r="E932" s="23">
        <f t="shared" ca="1" si="651"/>
        <v>0.72904761832693021</v>
      </c>
      <c r="F932" s="23">
        <f t="shared" ca="1" si="650"/>
        <v>4.8559350186570129E-2</v>
      </c>
      <c r="G932" s="23">
        <f t="shared" ca="1" si="650"/>
        <v>8.4198104105450908E-2</v>
      </c>
      <c r="H932" s="23">
        <f t="shared" ca="1" si="650"/>
        <v>1.0836542470716699E-2</v>
      </c>
      <c r="I932" s="23">
        <f t="shared" ca="1" si="650"/>
        <v>1.3911752442513622E-2</v>
      </c>
      <c r="J932" s="23">
        <f t="shared" ca="1" si="650"/>
        <v>3.8272037485045256E-2</v>
      </c>
      <c r="K932" s="23">
        <f t="shared" ca="1" si="650"/>
        <v>2.0920410113758212E-2</v>
      </c>
      <c r="L932" s="23">
        <f t="shared" ca="1" si="650"/>
        <v>1.3887423788504919E-2</v>
      </c>
      <c r="M932" s="23">
        <f t="shared" ca="1" si="650"/>
        <v>0</v>
      </c>
      <c r="N932" s="23">
        <f t="shared" ca="1" si="650"/>
        <v>0</v>
      </c>
      <c r="O932" s="23">
        <f t="shared" ca="1" si="650"/>
        <v>1.6131070528881481E-2</v>
      </c>
      <c r="P932" s="23">
        <f t="shared" ca="1" si="650"/>
        <v>1.0665220316204397E-2</v>
      </c>
      <c r="Q932" s="23">
        <f t="shared" ca="1" si="650"/>
        <v>8.0602760375243949E-3</v>
      </c>
      <c r="R932" s="23">
        <f t="shared" ca="1" si="650"/>
        <v>1.074925443837132E-3</v>
      </c>
      <c r="S932" s="23">
        <f t="shared" ca="1" si="650"/>
        <v>0</v>
      </c>
      <c r="T932" s="23">
        <f t="shared" ca="1" si="650"/>
        <v>0</v>
      </c>
      <c r="U932" s="23">
        <f t="shared" ca="1" si="650"/>
        <v>4.4352687540626578E-3</v>
      </c>
      <c r="V932" s="23">
        <f t="shared" ca="1" si="650"/>
        <v>0</v>
      </c>
    </row>
    <row r="935" spans="1:22">
      <c r="A935" s="18" t="s">
        <v>374</v>
      </c>
    </row>
    <row r="936" spans="1:22">
      <c r="A936" s="38" t="s">
        <v>320</v>
      </c>
      <c r="B936" s="18" t="str">
        <f>$B$12</f>
        <v>TOTAL</v>
      </c>
      <c r="D936" s="23">
        <f t="shared" ref="D936:V936" si="654">+D182</f>
        <v>1</v>
      </c>
      <c r="E936" s="23">
        <f t="shared" si="654"/>
        <v>0.15201248382412652</v>
      </c>
      <c r="F936" s="23">
        <f t="shared" si="654"/>
        <v>1.9376445723475702E-2</v>
      </c>
      <c r="G936" s="23">
        <f t="shared" si="654"/>
        <v>3.4313062021651936E-2</v>
      </c>
      <c r="H936" s="23">
        <f t="shared" si="654"/>
        <v>4.872911069288776E-2</v>
      </c>
      <c r="I936" s="23">
        <f t="shared" si="654"/>
        <v>1.8278354246882567E-2</v>
      </c>
      <c r="J936" s="23">
        <f t="shared" si="654"/>
        <v>-0.15573209262674137</v>
      </c>
      <c r="K936" s="23">
        <f t="shared" si="654"/>
        <v>-7.3922746539297035E-2</v>
      </c>
      <c r="L936" s="23">
        <f t="shared" si="654"/>
        <v>0</v>
      </c>
      <c r="M936" s="23">
        <f t="shared" si="654"/>
        <v>0</v>
      </c>
      <c r="N936" s="23">
        <f t="shared" si="654"/>
        <v>0</v>
      </c>
      <c r="O936" s="23">
        <f t="shared" si="654"/>
        <v>0.18809302604736675</v>
      </c>
      <c r="P936" s="23">
        <f t="shared" si="654"/>
        <v>0.49683678612570914</v>
      </c>
      <c r="Q936" s="23">
        <f t="shared" si="654"/>
        <v>0.33271161227143253</v>
      </c>
      <c r="R936" s="23">
        <f t="shared" si="654"/>
        <v>1.2582731975652134E-2</v>
      </c>
      <c r="S936" s="23">
        <f t="shared" si="654"/>
        <v>0</v>
      </c>
      <c r="T936" s="23">
        <f t="shared" si="654"/>
        <v>0</v>
      </c>
      <c r="U936" s="23">
        <f t="shared" si="654"/>
        <v>-8.2513031032567324E-2</v>
      </c>
      <c r="V936" s="23">
        <f t="shared" si="654"/>
        <v>9.2342572694206933E-3</v>
      </c>
    </row>
    <row r="937" spans="1:22">
      <c r="A937" s="38" t="s">
        <v>75</v>
      </c>
      <c r="B937" s="18" t="str">
        <f>$B$5</f>
        <v>PRODUCTION</v>
      </c>
      <c r="D937" s="23">
        <f ca="1">+COSS!H2106/COSS!$H$2113</f>
        <v>0.28225069587188267</v>
      </c>
      <c r="E937" s="23">
        <f ca="1">+COSS!I2106/COSS!$H$2113</f>
        <v>0.15450502911895422</v>
      </c>
      <c r="F937" s="23">
        <f ca="1">+COSS!J2106/COSS!$H$2113</f>
        <v>7.0218511936482814E-3</v>
      </c>
      <c r="G937" s="23">
        <f ca="1">+COSS!K2106/COSS!$H$2113</f>
        <v>2.3810664443577177E-2</v>
      </c>
      <c r="H937" s="23">
        <f ca="1">+COSS!L2106/COSS!$H$2113</f>
        <v>5.829719787841664E-4</v>
      </c>
      <c r="I937" s="23">
        <f ca="1">+COSS!M2106/COSS!$H$2113</f>
        <v>4.9000714038343391E-5</v>
      </c>
      <c r="J937" s="23">
        <f ca="1">+COSS!O2106/COSS!$H$2113</f>
        <v>1.8332433312644517E-2</v>
      </c>
      <c r="K937" s="23">
        <f ca="1">+COSS!P2106/COSS!$H$2113</f>
        <v>3.4022299966724799E-3</v>
      </c>
      <c r="L937" s="23">
        <f ca="1">+COSS!Q2106/COSS!$H$2113</f>
        <v>1.3408118410011898E-3</v>
      </c>
      <c r="M937" s="23">
        <f ca="1">+COSS!R2106/COSS!$H$2113</f>
        <v>3.8658944086139135E-5</v>
      </c>
      <c r="N937" s="23">
        <f ca="1">+COSS!T2106/COSS!$H$2113</f>
        <v>5.9142706016039159E-4</v>
      </c>
      <c r="O937" s="23">
        <f ca="1">+COSS!U2106/COSS!$H$2113</f>
        <v>9.2980899396650149E-3</v>
      </c>
      <c r="P937" s="23">
        <f ca="1">+COSS!V2106/COSS!$H$2113</f>
        <v>5.0561896295422376E-2</v>
      </c>
      <c r="Q937" s="23">
        <f ca="1">+COSS!W2106/COSS!$H$2113</f>
        <v>7.1526073006445692E-3</v>
      </c>
      <c r="R937" s="23">
        <f ca="1">+COSS!Y2106/COSS!$H$2113</f>
        <v>5.3913727398999956E-3</v>
      </c>
      <c r="S937" s="23">
        <f ca="1">+COSS!Z2106/COSS!$H$2113</f>
        <v>1.0620579701577677E-4</v>
      </c>
      <c r="T937" s="23">
        <f ca="1">+COSS!AB2106/COSS!$H$2113</f>
        <v>6.5445195668000785E-5</v>
      </c>
      <c r="U937" s="23">
        <f ca="1">+COSS!AC2106/COSS!$H$2113</f>
        <v>0</v>
      </c>
      <c r="V937" s="23">
        <f ca="1">+COSS!AD2106/COSS!$H$2113</f>
        <v>0</v>
      </c>
    </row>
    <row r="938" spans="1:22">
      <c r="B938" s="18" t="str">
        <f>$B$6</f>
        <v>BULKTRAN</v>
      </c>
      <c r="D938" s="23">
        <f ca="1">+COSS!H2107/COSS!$H$2113</f>
        <v>1.5242999788093856E-2</v>
      </c>
      <c r="E938" s="23">
        <f ca="1">+COSS!I2107/COSS!$H$2113</f>
        <v>7.6029312816436956E-3</v>
      </c>
      <c r="F938" s="23">
        <f ca="1">+COSS!J2107/COSS!$H$2113</f>
        <v>3.6943057551861992E-4</v>
      </c>
      <c r="G938" s="23">
        <f ca="1">+COSS!K2107/COSS!$H$2113</f>
        <v>1.3523579979890284E-3</v>
      </c>
      <c r="H938" s="23">
        <f ca="1">+COSS!L2107/COSS!$H$2113</f>
        <v>3.8991592123392954E-5</v>
      </c>
      <c r="I938" s="23">
        <f ca="1">+COSS!M2107/COSS!$H$2113</f>
        <v>2.6816256579144878E-6</v>
      </c>
      <c r="J938" s="23">
        <f ca="1">+COSS!O2107/COSS!$H$2113</f>
        <v>1.04058342151922E-3</v>
      </c>
      <c r="K938" s="23">
        <f ca="1">+COSS!P2107/COSS!$H$2113</f>
        <v>1.9755501981133861E-4</v>
      </c>
      <c r="L938" s="23">
        <f ca="1">+COSS!Q2107/COSS!$H$2113</f>
        <v>8.697894235759607E-5</v>
      </c>
      <c r="M938" s="23">
        <f ca="1">+COSS!R2107/COSS!$H$2113</f>
        <v>3.9444056938260114E-6</v>
      </c>
      <c r="N938" s="23">
        <f ca="1">+COSS!T2107/COSS!$H$2113</f>
        <v>3.5756210014729465E-5</v>
      </c>
      <c r="O938" s="23">
        <f ca="1">+COSS!U2107/COSS!$H$2113</f>
        <v>5.7511926190248453E-4</v>
      </c>
      <c r="P938" s="23">
        <f ca="1">+COSS!V2107/COSS!$H$2113</f>
        <v>3.0735083652400474E-3</v>
      </c>
      <c r="Q938" s="23">
        <f ca="1">+COSS!W2107/COSS!$H$2113</f>
        <v>5.3919423008602706E-4</v>
      </c>
      <c r="R938" s="23">
        <f ca="1">+COSS!Y2107/COSS!$H$2113</f>
        <v>3.1457731753559544E-4</v>
      </c>
      <c r="S938" s="23">
        <f ca="1">+COSS!Z2107/COSS!$H$2113</f>
        <v>5.2561902172910119E-6</v>
      </c>
      <c r="T938" s="23">
        <f ca="1">+COSS!AB2107/COSS!$H$2113</f>
        <v>4.1333507830486815E-6</v>
      </c>
      <c r="U938" s="23">
        <f ca="1">+COSS!AC2107/COSS!$H$2113</f>
        <v>0</v>
      </c>
      <c r="V938" s="23">
        <f ca="1">+COSS!AD2107/COSS!$H$2113</f>
        <v>0</v>
      </c>
    </row>
    <row r="939" spans="1:22">
      <c r="B939" s="18" t="str">
        <f>$B$7</f>
        <v>SUBTRAN</v>
      </c>
      <c r="D939" s="23">
        <f ca="1">+COSS!H2108/COSS!$H$2113</f>
        <v>3.3559852112156887E-3</v>
      </c>
      <c r="E939" s="23">
        <f ca="1">+COSS!I2108/COSS!$H$2113</f>
        <v>1.6535846945002703E-3</v>
      </c>
      <c r="F939" s="23">
        <f ca="1">+COSS!J2108/COSS!$H$2113</f>
        <v>7.8389450567786543E-5</v>
      </c>
      <c r="G939" s="23">
        <f ca="1">+COSS!K2108/COSS!$H$2113</f>
        <v>2.8502663439303124E-4</v>
      </c>
      <c r="H939" s="23">
        <f ca="1">+COSS!L2108/COSS!$H$2113</f>
        <v>8.0638564829236398E-6</v>
      </c>
      <c r="I939" s="23">
        <f ca="1">+COSS!M2108/COSS!$H$2113</f>
        <v>7.4125191961601527E-7</v>
      </c>
      <c r="J939" s="23">
        <f ca="1">+COSS!O2108/COSS!$H$2113</f>
        <v>2.1797875747136484E-4</v>
      </c>
      <c r="K939" s="23">
        <f ca="1">+COSS!P2108/COSS!$H$2113</f>
        <v>4.1283511728877423E-5</v>
      </c>
      <c r="L939" s="23">
        <f ca="1">+COSS!Q2108/COSS!$H$2113</f>
        <v>2.3931223330556032E-5</v>
      </c>
      <c r="M939" s="23">
        <f ca="1">+COSS!R2108/COSS!$H$2113</f>
        <v>0</v>
      </c>
      <c r="N939" s="23">
        <f ca="1">+COSS!T2108/COSS!$H$2113</f>
        <v>7.4891998700088413E-6</v>
      </c>
      <c r="O939" s="23">
        <f ca="1">+COSS!U2108/COSS!$H$2113</f>
        <v>1.2048018235010541E-4</v>
      </c>
      <c r="P939" s="23">
        <f ca="1">+COSS!V2108/COSS!$H$2113</f>
        <v>8.4869849918069748E-4</v>
      </c>
      <c r="Q939" s="23">
        <f ca="1">+COSS!W2108/COSS!$H$2113</f>
        <v>0</v>
      </c>
      <c r="R939" s="23">
        <f ca="1">+COSS!Y2108/COSS!$H$2113</f>
        <v>6.4589502832886116E-5</v>
      </c>
      <c r="S939" s="23">
        <f ca="1">+COSS!Z2108/COSS!$H$2113</f>
        <v>1.0743447323056291E-6</v>
      </c>
      <c r="T939" s="23">
        <f ca="1">+COSS!AB2108/COSS!$H$2113</f>
        <v>8.7295671973607265E-7</v>
      </c>
      <c r="U939" s="23">
        <f ca="1">+COSS!AC2108/COSS!$H$2113</f>
        <v>3.1549023449826434E-6</v>
      </c>
      <c r="V939" s="23">
        <f ca="1">+COSS!AD2108/COSS!$H$2113</f>
        <v>6.2624279054120496E-7</v>
      </c>
    </row>
    <row r="940" spans="1:22">
      <c r="B940" s="18" t="str">
        <f>$B$8</f>
        <v>DISTPRI</v>
      </c>
      <c r="D940" s="23">
        <f ca="1">+COSS!H2109/COSS!$H$2113</f>
        <v>8.3693891536977469E-2</v>
      </c>
      <c r="E940" s="23">
        <f ca="1">+COSS!I2109/COSS!$H$2113</f>
        <v>5.6434928536993341E-2</v>
      </c>
      <c r="F940" s="23">
        <f ca="1">+COSS!J2109/COSS!$H$2113</f>
        <v>2.5845780753933453E-3</v>
      </c>
      <c r="G940" s="23">
        <f ca="1">+COSS!K2109/COSS!$H$2113</f>
        <v>9.3941776049158189E-3</v>
      </c>
      <c r="H940" s="23">
        <f ca="1">+COSS!L2109/COSS!$H$2113</f>
        <v>2.6571447438327047E-4</v>
      </c>
      <c r="I940" s="23">
        <f ca="1">+COSS!M2109/COSS!$H$2113</f>
        <v>0</v>
      </c>
      <c r="J940" s="23">
        <f ca="1">+COSS!O2109/COSS!$H$2113</f>
        <v>7.1307315458029692E-3</v>
      </c>
      <c r="K940" s="23">
        <f ca="1">+COSS!P2109/COSS!$H$2113</f>
        <v>1.3511162826815933E-3</v>
      </c>
      <c r="L940" s="23">
        <f ca="1">+COSS!Q2109/COSS!$H$2113</f>
        <v>0</v>
      </c>
      <c r="M940" s="23">
        <f ca="1">+COSS!R2109/COSS!$H$2113</f>
        <v>0</v>
      </c>
      <c r="N940" s="23">
        <f ca="1">+COSS!T2109/COSS!$H$2113</f>
        <v>2.5128387261445637E-4</v>
      </c>
      <c r="O940" s="23">
        <f ca="1">+COSS!U2109/COSS!$H$2113</f>
        <v>3.9707781219099373E-3</v>
      </c>
      <c r="P940" s="23">
        <f ca="1">+COSS!V2109/COSS!$H$2113</f>
        <v>0</v>
      </c>
      <c r="Q940" s="23">
        <f ca="1">+COSS!W2109/COSS!$H$2113</f>
        <v>0</v>
      </c>
      <c r="R940" s="23">
        <f ca="1">+COSS!Y2109/COSS!$H$2113</f>
        <v>2.1209010206963666E-3</v>
      </c>
      <c r="S940" s="23">
        <f ca="1">+COSS!Z2109/COSS!$H$2113</f>
        <v>3.5451143623203388E-5</v>
      </c>
      <c r="T940" s="23">
        <f ca="1">+COSS!AB2109/COSS!$H$2113</f>
        <v>2.8807436353028824E-5</v>
      </c>
      <c r="U940" s="23">
        <f ca="1">+COSS!AC2109/COSS!$H$2113</f>
        <v>1.0466430408333067E-4</v>
      </c>
      <c r="V940" s="23">
        <f ca="1">+COSS!AD2109/COSS!$H$2113</f>
        <v>2.0759117526784114E-5</v>
      </c>
    </row>
    <row r="941" spans="1:22">
      <c r="B941" s="18" t="str">
        <f>$B$9</f>
        <v>DISTSEC</v>
      </c>
      <c r="D941" s="23">
        <f ca="1">+COSS!H2110/COSS!$H$2113</f>
        <v>3.4642264179559963E-2</v>
      </c>
      <c r="E941" s="23">
        <f ca="1">+COSS!I2110/COSS!$H$2113</f>
        <v>2.6044844909936332E-2</v>
      </c>
      <c r="F941" s="23">
        <f ca="1">+COSS!J2110/COSS!$H$2113</f>
        <v>1.2207637085223705E-3</v>
      </c>
      <c r="G941" s="23">
        <f ca="1">+COSS!K2110/COSS!$H$2113</f>
        <v>3.6869625960095171E-3</v>
      </c>
      <c r="H941" s="23">
        <f ca="1">+COSS!L2110/COSS!$H$2113</f>
        <v>0</v>
      </c>
      <c r="I941" s="23">
        <f ca="1">+COSS!M2110/COSS!$H$2113</f>
        <v>0</v>
      </c>
      <c r="J941" s="23">
        <f ca="1">+COSS!O2110/COSS!$H$2113</f>
        <v>2.3782814631383158E-3</v>
      </c>
      <c r="K941" s="23">
        <f ca="1">+COSS!P2110/COSS!$H$2113</f>
        <v>0</v>
      </c>
      <c r="L941" s="23">
        <f ca="1">+COSS!Q2110/COSS!$H$2113</f>
        <v>0</v>
      </c>
      <c r="M941" s="23">
        <f ca="1">+COSS!R2110/COSS!$H$2113</f>
        <v>0</v>
      </c>
      <c r="N941" s="23">
        <f ca="1">+COSS!T2110/COSS!$H$2113</f>
        <v>6.3546311869474857E-5</v>
      </c>
      <c r="O941" s="23">
        <f ca="1">+COSS!U2110/COSS!$H$2113</f>
        <v>0</v>
      </c>
      <c r="P941" s="23">
        <f ca="1">+COSS!V2110/COSS!$H$2113</f>
        <v>0</v>
      </c>
      <c r="Q941" s="23">
        <f ca="1">+COSS!W2110/COSS!$H$2113</f>
        <v>0</v>
      </c>
      <c r="R941" s="23">
        <f ca="1">+COSS!Y2110/COSS!$H$2113</f>
        <v>8.6514813698473241E-4</v>
      </c>
      <c r="S941" s="23">
        <f ca="1">+COSS!Z2110/COSS!$H$2113</f>
        <v>0</v>
      </c>
      <c r="T941" s="23">
        <f ca="1">+COSS!AB2110/COSS!$H$2113</f>
        <v>9.0254278210348097E-6</v>
      </c>
      <c r="U941" s="23">
        <f ca="1">+COSS!AC2110/COSS!$H$2113</f>
        <v>3.2504188359155326E-4</v>
      </c>
      <c r="V941" s="23">
        <f ca="1">+COSS!AD2110/COSS!$H$2113</f>
        <v>4.8649741686638763E-5</v>
      </c>
    </row>
    <row r="942" spans="1:22">
      <c r="B942" s="18" t="str">
        <f>$B$10</f>
        <v>ENERGY</v>
      </c>
      <c r="D942" s="23">
        <f ca="1">+COSS!H2111/COSS!$H$2113</f>
        <v>0.5533823611355938</v>
      </c>
      <c r="E942" s="23">
        <f ca="1">+COSS!I2111/COSS!$H$2113</f>
        <v>0.21248287687348025</v>
      </c>
      <c r="F942" s="23">
        <f ca="1">+COSS!J2111/COSS!$H$2113</f>
        <v>1.3340562109296255E-2</v>
      </c>
      <c r="G942" s="23">
        <f ca="1">+COSS!K2111/COSS!$H$2113</f>
        <v>4.4818597166631315E-2</v>
      </c>
      <c r="H942" s="23">
        <f ca="1">+COSS!L2111/COSS!$H$2113</f>
        <v>1.30334508547205E-3</v>
      </c>
      <c r="I942" s="23">
        <f ca="1">+COSS!M2111/COSS!$H$2113</f>
        <v>8.586790383284793E-5</v>
      </c>
      <c r="J942" s="23">
        <f ca="1">+COSS!O2111/COSS!$H$2113</f>
        <v>4.1364417603903726E-2</v>
      </c>
      <c r="K942" s="23">
        <f ca="1">+COSS!P2111/COSS!$H$2113</f>
        <v>7.7984157443222136E-3</v>
      </c>
      <c r="L942" s="23">
        <f ca="1">+COSS!Q2111/COSS!$H$2113</f>
        <v>3.4484615489401909E-3</v>
      </c>
      <c r="M942" s="23">
        <f ca="1">+COSS!R2111/COSS!$H$2113</f>
        <v>1.5978669957495933E-4</v>
      </c>
      <c r="N942" s="23">
        <f ca="1">+COSS!T2111/COSS!$H$2113</f>
        <v>1.5688453494618778E-3</v>
      </c>
      <c r="O942" s="23">
        <f ca="1">+COSS!U2111/COSS!$H$2113</f>
        <v>2.6969717914845637E-2</v>
      </c>
      <c r="P942" s="23">
        <f ca="1">+COSS!V2111/COSS!$H$2113</f>
        <v>0.15469041819610227</v>
      </c>
      <c r="Q942" s="23">
        <f ca="1">+COSS!W2111/COSS!$H$2113</f>
        <v>2.8453614750186616E-2</v>
      </c>
      <c r="R942" s="23">
        <f ca="1">+COSS!Y2111/COSS!$H$2113</f>
        <v>1.1059126578463811E-2</v>
      </c>
      <c r="S942" s="23">
        <f ca="1">+COSS!Z2111/COSS!$H$2113</f>
        <v>1.805527499481085E-4</v>
      </c>
      <c r="T942" s="23">
        <f ca="1">+COSS!AB2111/COSS!$H$2113</f>
        <v>2.0140272055027772E-4</v>
      </c>
      <c r="U942" s="23">
        <f ca="1">+COSS!AC2111/COSS!$H$2113</f>
        <v>4.6160651355556682E-3</v>
      </c>
      <c r="V942" s="23">
        <f ca="1">+COSS!AD2111/COSS!$H$2113</f>
        <v>8.4028700502574132E-4</v>
      </c>
    </row>
    <row r="943" spans="1:22">
      <c r="B943" s="18" t="str">
        <f>$B$11</f>
        <v>CUSTOMER</v>
      </c>
      <c r="D943" s="23">
        <f ca="1">+COSS!H2112/COSS!$H$2113</f>
        <v>2.7431802276676576E-2</v>
      </c>
      <c r="E943" s="23">
        <f ca="1">+COSS!I2112/COSS!$H$2113</f>
        <v>1.9627578792717346E-2</v>
      </c>
      <c r="F943" s="23">
        <f ca="1">+COSS!J2112/COSS!$H$2113</f>
        <v>3.3861268134480677E-3</v>
      </c>
      <c r="G943" s="23">
        <f ca="1">+COSS!K2112/COSS!$H$2113</f>
        <v>9.7886555588885078E-4</v>
      </c>
      <c r="H943" s="23">
        <f ca="1">+COSS!L2112/COSS!$H$2113</f>
        <v>1.9167410174773721E-4</v>
      </c>
      <c r="I943" s="23">
        <f ca="1">+COSS!M2112/COSS!$H$2113</f>
        <v>2.1907450787481035E-5</v>
      </c>
      <c r="J943" s="23">
        <f ca="1">+COSS!O2112/COSS!$H$2113</f>
        <v>2.1387714853002534E-4</v>
      </c>
      <c r="K943" s="23">
        <f ca="1">+COSS!P2112/COSS!$H$2113</f>
        <v>6.0089176640756208E-5</v>
      </c>
      <c r="L943" s="23">
        <f ca="1">+COSS!Q2112/COSS!$H$2113</f>
        <v>1.1627306844200768E-4</v>
      </c>
      <c r="M943" s="23">
        <f ca="1">+COSS!R2112/COSS!$H$2113</f>
        <v>2.0376383061894863E-5</v>
      </c>
      <c r="N943" s="23">
        <f ca="1">+COSS!T2112/COSS!$H$2113</f>
        <v>1.470278771383101E-6</v>
      </c>
      <c r="O943" s="23">
        <f ca="1">+COSS!U2112/COSS!$H$2113</f>
        <v>3.4039880867659952E-5</v>
      </c>
      <c r="P943" s="23">
        <f ca="1">+COSS!V2112/COSS!$H$2113</f>
        <v>1.6903403026195086E-4</v>
      </c>
      <c r="Q943" s="23">
        <f ca="1">+COSS!W2112/COSS!$H$2113</f>
        <v>2.9247834163485796E-5</v>
      </c>
      <c r="R943" s="23">
        <f ca="1">+COSS!Y2112/COSS!$H$2113</f>
        <v>5.7834607507142921E-5</v>
      </c>
      <c r="S943" s="23">
        <f ca="1">+COSS!Z2112/COSS!$H$2113</f>
        <v>9.8599703068557914E-7</v>
      </c>
      <c r="T943" s="23">
        <f ca="1">+COSS!AB2112/COSS!$H$2113</f>
        <v>1.4248645612837781E-6</v>
      </c>
      <c r="U943" s="23">
        <f ca="1">+COSS!AC2112/COSS!$H$2113</f>
        <v>1.7535749582579532E-3</v>
      </c>
      <c r="V943" s="23">
        <f ca="1">+COSS!AD2112/COSS!$H$2113</f>
        <v>7.6742133399085712E-4</v>
      </c>
    </row>
    <row r="944" spans="1:22">
      <c r="B944" s="18" t="str">
        <f>$B$12</f>
        <v>TOTAL</v>
      </c>
      <c r="D944" s="23">
        <f ca="1">+COSS!H2113/COSS!$H$2113</f>
        <v>1</v>
      </c>
      <c r="E944" s="23">
        <f ca="1">+COSS!I2113/COSS!$H$2113</f>
        <v>0.47835177420822539</v>
      </c>
      <c r="F944" s="23">
        <f ca="1">+COSS!J2113/COSS!$H$2113</f>
        <v>2.8001701926394729E-2</v>
      </c>
      <c r="G944" s="23">
        <f ca="1">+COSS!K2113/COSS!$H$2113</f>
        <v>8.4326651999404728E-2</v>
      </c>
      <c r="H944" s="23">
        <f ca="1">+COSS!L2113/COSS!$H$2113</f>
        <v>2.3907610889935408E-3</v>
      </c>
      <c r="I944" s="23">
        <f ca="1">+COSS!M2113/COSS!$H$2113</f>
        <v>1.6019894623620285E-4</v>
      </c>
      <c r="J944" s="23">
        <f ca="1">+COSS!O2113/COSS!$H$2113</f>
        <v>7.0678303253010138E-2</v>
      </c>
      <c r="K944" s="23">
        <f ca="1">+COSS!P2113/COSS!$H$2113</f>
        <v>1.2850689731857259E-2</v>
      </c>
      <c r="L944" s="23">
        <f ca="1">+COSS!Q2113/COSS!$H$2113</f>
        <v>5.01645662407154E-3</v>
      </c>
      <c r="M944" s="23">
        <f ca="1">+COSS!R2113/COSS!$H$2113</f>
        <v>2.2276643241681934E-4</v>
      </c>
      <c r="N944" s="23">
        <f ca="1">+COSS!T2113/COSS!$H$2113</f>
        <v>2.5198182827623219E-3</v>
      </c>
      <c r="O944" s="23">
        <f ca="1">+COSS!U2113/COSS!$H$2113</f>
        <v>4.0968225301540845E-2</v>
      </c>
      <c r="P944" s="23">
        <f ca="1">+COSS!V2113/COSS!$H$2113</f>
        <v>0.20934355538620736</v>
      </c>
      <c r="Q944" s="23">
        <f ca="1">+COSS!W2113/COSS!$H$2113</f>
        <v>3.6174664115080697E-2</v>
      </c>
      <c r="R944" s="23">
        <f ca="1">+COSS!Y2113/COSS!$H$2113</f>
        <v>1.9873549903920526E-2</v>
      </c>
      <c r="S944" s="23">
        <f ca="1">+COSS!Z2113/COSS!$H$2113</f>
        <v>3.295262225673708E-4</v>
      </c>
      <c r="T944" s="23">
        <f ca="1">+COSS!AB2113/COSS!$H$2113</f>
        <v>3.1111195245641071E-4</v>
      </c>
      <c r="U944" s="23">
        <f ca="1">+COSS!AC2113/COSS!$H$2113</f>
        <v>6.8025011838334874E-3</v>
      </c>
      <c r="V944" s="23">
        <f ca="1">+COSS!AD2113/COSS!$H$2113</f>
        <v>1.6777434410205627E-3</v>
      </c>
    </row>
    <row r="945" spans="1:42">
      <c r="A945" s="131" t="s">
        <v>373</v>
      </c>
      <c r="B945" s="18" t="str">
        <f>$B$5</f>
        <v>PRODUCTION</v>
      </c>
      <c r="D945" s="23">
        <f t="shared" ref="D945:D952" ca="1" si="655">SUM(E945:V945)</f>
        <v>0.25304228418055796</v>
      </c>
      <c r="E945" s="23">
        <f t="shared" ref="E945:E952" ca="1" si="656">IF(E$944=0,0,E$936*E937/E$944)</f>
        <v>4.90992079595957E-2</v>
      </c>
      <c r="F945" s="23">
        <f t="shared" ref="F945:V952" ca="1" si="657">IF(F$944=0,0,F$936*F937/F$944)</f>
        <v>4.858937463504626E-3</v>
      </c>
      <c r="G945" s="23">
        <f t="shared" ca="1" si="657"/>
        <v>9.6887139054800085E-3</v>
      </c>
      <c r="H945" s="23">
        <f t="shared" ca="1" si="657"/>
        <v>1.1882285610137856E-2</v>
      </c>
      <c r="I945" s="23">
        <f t="shared" ca="1" si="657"/>
        <v>5.5908757865513756E-3</v>
      </c>
      <c r="J945" s="23">
        <f t="shared" ca="1" si="657"/>
        <v>-4.039355886202213E-2</v>
      </c>
      <c r="K945" s="23">
        <f t="shared" ca="1" si="657"/>
        <v>-1.9571104038791896E-2</v>
      </c>
      <c r="L945" s="23">
        <f t="shared" ca="1" si="657"/>
        <v>0</v>
      </c>
      <c r="M945" s="23">
        <f t="shared" ca="1" si="657"/>
        <v>0</v>
      </c>
      <c r="N945" s="23">
        <f t="shared" ca="1" si="657"/>
        <v>0</v>
      </c>
      <c r="O945" s="23">
        <f t="shared" ca="1" si="657"/>
        <v>4.2689324722747821E-2</v>
      </c>
      <c r="P945" s="23">
        <f t="shared" ca="1" si="657"/>
        <v>0.11999896538250039</v>
      </c>
      <c r="Q945" s="23">
        <f t="shared" ca="1" si="657"/>
        <v>6.5785144524667133E-2</v>
      </c>
      <c r="R945" s="23">
        <f t="shared" ca="1" si="657"/>
        <v>3.413491726187089E-3</v>
      </c>
      <c r="S945" s="23">
        <f t="shared" ca="1" si="657"/>
        <v>0</v>
      </c>
      <c r="T945" s="23">
        <f t="shared" ca="1" si="657"/>
        <v>0</v>
      </c>
      <c r="U945" s="23">
        <f t="shared" ca="1" si="657"/>
        <v>0</v>
      </c>
      <c r="V945" s="23">
        <f t="shared" ca="1" si="657"/>
        <v>0</v>
      </c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</row>
    <row r="946" spans="1:42">
      <c r="A946" s="18" t="str">
        <f>+A945</f>
        <v>REVYEC_EXP_OM</v>
      </c>
      <c r="B946" s="18" t="str">
        <f>$B$6</f>
        <v>BULKTRAN</v>
      </c>
      <c r="D946" s="23">
        <f t="shared" ca="1" si="655"/>
        <v>1.5986680379372169E-2</v>
      </c>
      <c r="E946" s="23">
        <f t="shared" ca="1" si="656"/>
        <v>2.4160890181285639E-3</v>
      </c>
      <c r="F946" s="23">
        <f t="shared" ref="F946:T946" ca="1" si="658">IF(F$944=0,0,F$936*F938/F$944)</f>
        <v>2.5563630074861558E-4</v>
      </c>
      <c r="G946" s="23">
        <f t="shared" ca="1" si="658"/>
        <v>5.5028324687670684E-4</v>
      </c>
      <c r="H946" s="23">
        <f t="shared" ca="1" si="658"/>
        <v>7.947367126811554E-4</v>
      </c>
      <c r="I946" s="23">
        <f t="shared" ca="1" si="658"/>
        <v>3.0596770381136025E-4</v>
      </c>
      <c r="J946" s="23">
        <f t="shared" ca="1" si="658"/>
        <v>-2.2928144328221538E-3</v>
      </c>
      <c r="K946" s="23">
        <f t="shared" ca="1" si="658"/>
        <v>-1.1364222436151493E-3</v>
      </c>
      <c r="L946" s="23">
        <f t="shared" ca="1" si="658"/>
        <v>0</v>
      </c>
      <c r="M946" s="23">
        <f t="shared" ca="1" si="658"/>
        <v>0</v>
      </c>
      <c r="N946" s="23">
        <f t="shared" ca="1" si="658"/>
        <v>0</v>
      </c>
      <c r="O946" s="23">
        <f t="shared" ca="1" si="658"/>
        <v>2.6404834847775986E-3</v>
      </c>
      <c r="P946" s="23">
        <f t="shared" ca="1" si="658"/>
        <v>7.2943827456221572E-3</v>
      </c>
      <c r="Q946" s="23">
        <f t="shared" ca="1" si="658"/>
        <v>4.9591664776394732E-3</v>
      </c>
      <c r="R946" s="23">
        <f t="shared" ca="1" si="658"/>
        <v>1.9917136552383903E-4</v>
      </c>
      <c r="S946" s="23">
        <f t="shared" ca="1" si="658"/>
        <v>0</v>
      </c>
      <c r="T946" s="23">
        <f t="shared" ca="1" si="658"/>
        <v>0</v>
      </c>
      <c r="U946" s="23">
        <f t="shared" ca="1" si="657"/>
        <v>0</v>
      </c>
      <c r="V946" s="23">
        <f t="shared" ca="1" si="657"/>
        <v>0</v>
      </c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</row>
    <row r="947" spans="1:42">
      <c r="A947" s="18" t="str">
        <f t="shared" ref="A947:A952" si="659">+A946</f>
        <v>REVYEC_EXP_OM</v>
      </c>
      <c r="B947" s="18" t="str">
        <f>$B$7</f>
        <v>SUBTRAN</v>
      </c>
      <c r="D947" s="23">
        <f t="shared" ca="1" si="655"/>
        <v>2.8003100064092692E-3</v>
      </c>
      <c r="E947" s="23">
        <f t="shared" ca="1" si="656"/>
        <v>5.254825636229933E-4</v>
      </c>
      <c r="F947" s="23">
        <f t="shared" ca="1" si="657"/>
        <v>5.4243450566412043E-5</v>
      </c>
      <c r="G947" s="23">
        <f t="shared" ca="1" si="657"/>
        <v>1.1597918750313758E-4</v>
      </c>
      <c r="H947" s="23">
        <f t="shared" ca="1" si="657"/>
        <v>1.6435960789932708E-4</v>
      </c>
      <c r="I947" s="23">
        <f t="shared" ca="1" si="657"/>
        <v>8.4575245288732016E-5</v>
      </c>
      <c r="J947" s="23">
        <f t="shared" ca="1" si="657"/>
        <v>-4.8029291149893064E-4</v>
      </c>
      <c r="K947" s="23">
        <f t="shared" ca="1" si="657"/>
        <v>-2.3748068294112017E-4</v>
      </c>
      <c r="L947" s="23">
        <f t="shared" ca="1" si="657"/>
        <v>0</v>
      </c>
      <c r="M947" s="23">
        <f t="shared" ca="1" si="657"/>
        <v>0</v>
      </c>
      <c r="N947" s="23">
        <f t="shared" ca="1" si="657"/>
        <v>0</v>
      </c>
      <c r="O947" s="23">
        <f t="shared" ca="1" si="657"/>
        <v>5.5314776049421787E-4</v>
      </c>
      <c r="P947" s="23">
        <f t="shared" ca="1" si="657"/>
        <v>2.0142231459895801E-3</v>
      </c>
      <c r="Q947" s="23">
        <f t="shared" ca="1" si="657"/>
        <v>0</v>
      </c>
      <c r="R947" s="23">
        <f t="shared" ca="1" si="657"/>
        <v>4.0894173739262531E-5</v>
      </c>
      <c r="S947" s="23">
        <f t="shared" ca="1" si="657"/>
        <v>0</v>
      </c>
      <c r="T947" s="23">
        <f t="shared" ca="1" si="657"/>
        <v>0</v>
      </c>
      <c r="U947" s="23">
        <f t="shared" ca="1" si="657"/>
        <v>-3.8268358661213935E-5</v>
      </c>
      <c r="V947" s="23">
        <f t="shared" ca="1" si="657"/>
        <v>3.4468244068710065E-6</v>
      </c>
      <c r="W947" s="23"/>
      <c r="X947" s="23"/>
    </row>
    <row r="948" spans="1:42">
      <c r="A948" s="18" t="str">
        <f t="shared" si="659"/>
        <v>REVYEC_EXP_OM</v>
      </c>
      <c r="B948" s="18" t="str">
        <f>$B$8</f>
        <v>DISTPRI</v>
      </c>
      <c r="D948" s="23">
        <f t="shared" ca="1" si="655"/>
        <v>2.389510593440191E-2</v>
      </c>
      <c r="E948" s="23">
        <f ca="1">IF(E$944=0,0,E$936*E940/E$944)</f>
        <v>1.7934110677325719E-2</v>
      </c>
      <c r="F948" s="23">
        <f t="shared" ca="1" si="657"/>
        <v>1.7884604631384395E-3</v>
      </c>
      <c r="G948" s="23">
        <f t="shared" ca="1" si="657"/>
        <v>3.8225518404568651E-3</v>
      </c>
      <c r="H948" s="23">
        <f t="shared" ca="1" si="657"/>
        <v>5.415861122441021E-3</v>
      </c>
      <c r="I948" s="23">
        <f t="shared" ca="1" si="657"/>
        <v>0</v>
      </c>
      <c r="J948" s="23">
        <f t="shared" ca="1" si="657"/>
        <v>-1.5711805384067707E-2</v>
      </c>
      <c r="K948" s="23">
        <f t="shared" ca="1" si="657"/>
        <v>-7.772207452973314E-3</v>
      </c>
      <c r="L948" s="23">
        <f t="shared" ca="1" si="657"/>
        <v>0</v>
      </c>
      <c r="M948" s="23">
        <f t="shared" ca="1" si="657"/>
        <v>0</v>
      </c>
      <c r="N948" s="23">
        <f t="shared" ca="1" si="657"/>
        <v>0</v>
      </c>
      <c r="O948" s="23">
        <f t="shared" ca="1" si="657"/>
        <v>1.8230608409699145E-2</v>
      </c>
      <c r="P948" s="23">
        <f t="shared" ca="1" si="657"/>
        <v>0</v>
      </c>
      <c r="Q948" s="23">
        <f t="shared" ca="1" si="657"/>
        <v>0</v>
      </c>
      <c r="R948" s="23">
        <f t="shared" ca="1" si="657"/>
        <v>1.3428264813949938E-3</v>
      </c>
      <c r="S948" s="23">
        <f t="shared" ca="1" si="657"/>
        <v>0</v>
      </c>
      <c r="T948" s="23">
        <f t="shared" ca="1" si="657"/>
        <v>0</v>
      </c>
      <c r="U948" s="23">
        <f t="shared" ca="1" si="657"/>
        <v>-1.2695578784101135E-3</v>
      </c>
      <c r="V948" s="23">
        <f t="shared" ca="1" si="657"/>
        <v>1.1425765539685712E-4</v>
      </c>
      <c r="W948" s="23"/>
      <c r="X948" s="23"/>
    </row>
    <row r="949" spans="1:42">
      <c r="A949" s="18" t="str">
        <f t="shared" si="659"/>
        <v>REVYEC_EXP_OM</v>
      </c>
      <c r="B949" s="18" t="str">
        <f>$B$9</f>
        <v>DISTSEC</v>
      </c>
      <c r="D949" s="23">
        <f t="shared" ca="1" si="655"/>
        <v>2.2541592885280612E-3</v>
      </c>
      <c r="E949" s="23">
        <f t="shared" ca="1" si="656"/>
        <v>8.2766319245429938E-3</v>
      </c>
      <c r="F949" s="23">
        <f ca="1">IF(F$944=0,0,F$936*F941/F$944)</f>
        <v>8.4473657356790987E-4</v>
      </c>
      <c r="G949" s="23">
        <f t="shared" ca="1" si="657"/>
        <v>1.500249010588947E-3</v>
      </c>
      <c r="H949" s="23">
        <f t="shared" ca="1" si="657"/>
        <v>0</v>
      </c>
      <c r="I949" s="23">
        <f t="shared" ca="1" si="657"/>
        <v>0</v>
      </c>
      <c r="J949" s="23">
        <f t="shared" ca="1" si="657"/>
        <v>-5.2402891985687868E-3</v>
      </c>
      <c r="K949" s="23">
        <f t="shared" ca="1" si="657"/>
        <v>0</v>
      </c>
      <c r="L949" s="23">
        <f t="shared" ca="1" si="657"/>
        <v>0</v>
      </c>
      <c r="M949" s="23">
        <f t="shared" ca="1" si="657"/>
        <v>0</v>
      </c>
      <c r="N949" s="23">
        <f t="shared" ca="1" si="657"/>
        <v>0</v>
      </c>
      <c r="O949" s="23">
        <f t="shared" ca="1" si="657"/>
        <v>0</v>
      </c>
      <c r="P949" s="23">
        <f t="shared" ca="1" si="657"/>
        <v>0</v>
      </c>
      <c r="Q949" s="23">
        <f t="shared" ca="1" si="657"/>
        <v>0</v>
      </c>
      <c r="R949" s="23">
        <f t="shared" ca="1" si="657"/>
        <v>5.4775956885116733E-4</v>
      </c>
      <c r="S949" s="23">
        <f t="shared" ca="1" si="657"/>
        <v>0</v>
      </c>
      <c r="T949" s="23">
        <f t="shared" ca="1" si="657"/>
        <v>0</v>
      </c>
      <c r="U949" s="23">
        <f t="shared" ca="1" si="657"/>
        <v>-3.9426955325511165E-3</v>
      </c>
      <c r="V949" s="23">
        <f t="shared" ca="1" si="657"/>
        <v>2.6776694209694539E-4</v>
      </c>
      <c r="W949" s="23"/>
      <c r="X949" s="23"/>
    </row>
    <row r="950" spans="1:42">
      <c r="A950" s="18" t="str">
        <f t="shared" si="659"/>
        <v>REVYEC_EXP_OM</v>
      </c>
      <c r="B950" s="18" t="str">
        <f>$B$10</f>
        <v>ENERGY</v>
      </c>
      <c r="D950" s="23">
        <f t="shared" ca="1" si="655"/>
        <v>0.70363687007114384</v>
      </c>
      <c r="E950" s="23">
        <f t="shared" ca="1" si="656"/>
        <v>6.7523633495657626E-2</v>
      </c>
      <c r="F950" s="23">
        <f t="shared" ca="1" si="657"/>
        <v>9.2313202358524221E-3</v>
      </c>
      <c r="G950" s="23">
        <f t="shared" ca="1" si="657"/>
        <v>1.8236978082717074E-2</v>
      </c>
      <c r="H950" s="23">
        <f t="shared" ca="1" si="657"/>
        <v>2.6565116536899757E-2</v>
      </c>
      <c r="I950" s="23">
        <f t="shared" ca="1" si="657"/>
        <v>9.7973426265855687E-3</v>
      </c>
      <c r="J950" s="23">
        <f t="shared" ca="1" si="657"/>
        <v>-9.1142076383504522E-2</v>
      </c>
      <c r="K950" s="23">
        <f t="shared" ca="1" si="657"/>
        <v>-4.4859873088872564E-2</v>
      </c>
      <c r="L950" s="23">
        <f t="shared" ca="1" si="657"/>
        <v>0</v>
      </c>
      <c r="M950" s="23">
        <f t="shared" ca="1" si="657"/>
        <v>0</v>
      </c>
      <c r="N950" s="23">
        <f t="shared" ca="1" si="657"/>
        <v>0</v>
      </c>
      <c r="O950" s="23">
        <f t="shared" ca="1" si="657"/>
        <v>0.1238231780095293</v>
      </c>
      <c r="P950" s="23">
        <f t="shared" ca="1" si="657"/>
        <v>0.36712804499381801</v>
      </c>
      <c r="Q950" s="23">
        <f t="shared" ca="1" si="657"/>
        <v>0.26169829824454988</v>
      </c>
      <c r="R950" s="23">
        <f t="shared" ca="1" si="657"/>
        <v>7.0019712781242745E-3</v>
      </c>
      <c r="S950" s="23">
        <f t="shared" ca="1" si="657"/>
        <v>0</v>
      </c>
      <c r="T950" s="23">
        <f t="shared" ca="1" si="657"/>
        <v>0</v>
      </c>
      <c r="U950" s="23">
        <f t="shared" ca="1" si="657"/>
        <v>-5.5991982284935432E-2</v>
      </c>
      <c r="V950" s="23">
        <f t="shared" ca="1" si="657"/>
        <v>4.6249183247223276E-3</v>
      </c>
      <c r="W950" s="23"/>
      <c r="X950" s="23"/>
    </row>
    <row r="951" spans="1:42">
      <c r="A951" s="18" t="str">
        <f t="shared" si="659"/>
        <v>REVYEC_EXP_OM</v>
      </c>
      <c r="B951" s="18" t="str">
        <f>$B$11</f>
        <v>CUSTOMER</v>
      </c>
      <c r="D951" s="23">
        <f t="shared" ca="1" si="655"/>
        <v>-1.61540986041312E-3</v>
      </c>
      <c r="E951" s="23">
        <f t="shared" ca="1" si="656"/>
        <v>6.2373281852529392E-3</v>
      </c>
      <c r="F951" s="23">
        <f t="shared" ca="1" si="657"/>
        <v>2.3431112360972756E-3</v>
      </c>
      <c r="G951" s="23">
        <f t="shared" ca="1" si="657"/>
        <v>3.9830674802920001E-4</v>
      </c>
      <c r="H951" s="23">
        <f t="shared" ca="1" si="657"/>
        <v>3.9067511028286414E-3</v>
      </c>
      <c r="I951" s="23">
        <f t="shared" ca="1" si="657"/>
        <v>2.4995928846455323E-3</v>
      </c>
      <c r="J951" s="23">
        <f t="shared" ca="1" si="657"/>
        <v>-4.7125545425714054E-4</v>
      </c>
      <c r="K951" s="23">
        <f t="shared" ca="1" si="657"/>
        <v>-3.4565903210299448E-4</v>
      </c>
      <c r="L951" s="23">
        <f t="shared" ca="1" si="657"/>
        <v>0</v>
      </c>
      <c r="M951" s="23">
        <f t="shared" ca="1" si="657"/>
        <v>0</v>
      </c>
      <c r="N951" s="23">
        <f t="shared" ca="1" si="657"/>
        <v>0</v>
      </c>
      <c r="O951" s="23">
        <f t="shared" ca="1" si="657"/>
        <v>1.5628366011864359E-4</v>
      </c>
      <c r="P951" s="23">
        <f t="shared" ca="1" si="657"/>
        <v>4.0116985777894509E-4</v>
      </c>
      <c r="Q951" s="23">
        <f t="shared" ca="1" si="657"/>
        <v>2.6900302457608978E-4</v>
      </c>
      <c r="R951" s="23">
        <f t="shared" ca="1" si="657"/>
        <v>3.6617381831509565E-5</v>
      </c>
      <c r="S951" s="23">
        <f t="shared" ca="1" si="657"/>
        <v>0</v>
      </c>
      <c r="T951" s="23">
        <f t="shared" ca="1" si="657"/>
        <v>0</v>
      </c>
      <c r="U951" s="23">
        <f t="shared" ca="1" si="657"/>
        <v>-2.1270526978009453E-2</v>
      </c>
      <c r="V951" s="23">
        <f t="shared" ca="1" si="657"/>
        <v>4.2238675227976906E-3</v>
      </c>
      <c r="W951" s="23"/>
      <c r="X951" s="23"/>
    </row>
    <row r="952" spans="1:42">
      <c r="A952" s="18" t="str">
        <f t="shared" si="659"/>
        <v>REVYEC_EXP_OM</v>
      </c>
      <c r="B952" s="18" t="str">
        <f>$B$12</f>
        <v>TOTAL</v>
      </c>
      <c r="D952" s="23">
        <f t="shared" ca="1" si="655"/>
        <v>1</v>
      </c>
      <c r="E952" s="23">
        <f t="shared" ca="1" si="656"/>
        <v>0.15201248382412652</v>
      </c>
      <c r="F952" s="23">
        <f t="shared" ca="1" si="657"/>
        <v>1.9376445723475702E-2</v>
      </c>
      <c r="G952" s="23">
        <f t="shared" ca="1" si="657"/>
        <v>3.4313062021651936E-2</v>
      </c>
      <c r="H952" s="23">
        <f t="shared" ca="1" si="657"/>
        <v>4.872911069288776E-2</v>
      </c>
      <c r="I952" s="23">
        <f t="shared" ca="1" si="657"/>
        <v>1.8278354246882567E-2</v>
      </c>
      <c r="J952" s="23">
        <f t="shared" ca="1" si="657"/>
        <v>-0.15573209262674137</v>
      </c>
      <c r="K952" s="23">
        <f t="shared" ca="1" si="657"/>
        <v>-7.3922746539297035E-2</v>
      </c>
      <c r="L952" s="23">
        <f t="shared" ca="1" si="657"/>
        <v>0</v>
      </c>
      <c r="M952" s="23">
        <f t="shared" ca="1" si="657"/>
        <v>0</v>
      </c>
      <c r="N952" s="23">
        <f t="shared" ca="1" si="657"/>
        <v>0</v>
      </c>
      <c r="O952" s="23">
        <f t="shared" ca="1" si="657"/>
        <v>0.18809302604736675</v>
      </c>
      <c r="P952" s="23">
        <f t="shared" ca="1" si="657"/>
        <v>0.49683678612570914</v>
      </c>
      <c r="Q952" s="23">
        <f t="shared" ca="1" si="657"/>
        <v>0.33271161227143253</v>
      </c>
      <c r="R952" s="23">
        <f t="shared" ca="1" si="657"/>
        <v>1.2582731975652132E-2</v>
      </c>
      <c r="S952" s="23">
        <f t="shared" ca="1" si="657"/>
        <v>0</v>
      </c>
      <c r="T952" s="23">
        <f t="shared" ca="1" si="657"/>
        <v>0</v>
      </c>
      <c r="U952" s="23">
        <f t="shared" ca="1" si="657"/>
        <v>-8.2513031032567311E-2</v>
      </c>
      <c r="V952" s="23">
        <f t="shared" ca="1" si="657"/>
        <v>9.2342572694206933E-3</v>
      </c>
      <c r="W952" s="23"/>
      <c r="X952" s="23"/>
    </row>
    <row r="955" spans="1:42">
      <c r="A955" s="18" t="s">
        <v>375</v>
      </c>
    </row>
    <row r="956" spans="1:42">
      <c r="A956" s="38" t="s">
        <v>321</v>
      </c>
      <c r="D956" s="23">
        <f t="shared" ref="D956:V956" si="660">+D182</f>
        <v>1</v>
      </c>
      <c r="E956" s="23">
        <f t="shared" si="660"/>
        <v>0.15201248382412652</v>
      </c>
      <c r="F956" s="23">
        <f t="shared" si="660"/>
        <v>1.9376445723475702E-2</v>
      </c>
      <c r="G956" s="23">
        <f t="shared" si="660"/>
        <v>3.4313062021651936E-2</v>
      </c>
      <c r="H956" s="23">
        <f t="shared" si="660"/>
        <v>4.872911069288776E-2</v>
      </c>
      <c r="I956" s="23">
        <f t="shared" si="660"/>
        <v>1.8278354246882567E-2</v>
      </c>
      <c r="J956" s="23">
        <f t="shared" si="660"/>
        <v>-0.15573209262674137</v>
      </c>
      <c r="K956" s="23">
        <f t="shared" si="660"/>
        <v>-7.3922746539297035E-2</v>
      </c>
      <c r="L956" s="23">
        <f t="shared" si="660"/>
        <v>0</v>
      </c>
      <c r="M956" s="23">
        <f t="shared" si="660"/>
        <v>0</v>
      </c>
      <c r="N956" s="23">
        <f t="shared" si="660"/>
        <v>0</v>
      </c>
      <c r="O956" s="23">
        <f t="shared" si="660"/>
        <v>0.18809302604736675</v>
      </c>
      <c r="P956" s="23">
        <f t="shared" si="660"/>
        <v>0.49683678612570914</v>
      </c>
      <c r="Q956" s="23">
        <f t="shared" si="660"/>
        <v>0.33271161227143253</v>
      </c>
      <c r="R956" s="23">
        <f t="shared" si="660"/>
        <v>1.2582731975652134E-2</v>
      </c>
      <c r="S956" s="23">
        <f t="shared" si="660"/>
        <v>0</v>
      </c>
      <c r="T956" s="23">
        <f t="shared" si="660"/>
        <v>0</v>
      </c>
      <c r="U956" s="23">
        <f t="shared" si="660"/>
        <v>-8.2513031032567324E-2</v>
      </c>
      <c r="V956" s="23">
        <f t="shared" si="660"/>
        <v>9.2342572694206933E-3</v>
      </c>
    </row>
    <row r="957" spans="1:42">
      <c r="A957" s="38" t="s">
        <v>73</v>
      </c>
      <c r="B957" s="18" t="str">
        <f>$B$5</f>
        <v>PRODUCTION</v>
      </c>
      <c r="D957" s="23">
        <f t="shared" ref="D957:V957" ca="1" si="661">+D898</f>
        <v>0.44870260973137288</v>
      </c>
      <c r="E957" s="23">
        <f t="shared" ca="1" si="661"/>
        <v>0.20994627363388998</v>
      </c>
      <c r="F957" s="23">
        <f t="shared" ca="1" si="661"/>
        <v>1.3578445886565994E-2</v>
      </c>
      <c r="G957" s="23">
        <f t="shared" ca="1" si="661"/>
        <v>4.4638845487008971E-2</v>
      </c>
      <c r="H957" s="23">
        <f t="shared" ca="1" si="661"/>
        <v>1.1903280843130854E-3</v>
      </c>
      <c r="I957" s="23">
        <f t="shared" ca="1" si="661"/>
        <v>1.3250882525483982E-4</v>
      </c>
      <c r="J957" s="23">
        <f t="shared" ca="1" si="661"/>
        <v>3.4245727606411598E-2</v>
      </c>
      <c r="K957" s="23">
        <f t="shared" ca="1" si="661"/>
        <v>6.4804531937400992E-3</v>
      </c>
      <c r="L957" s="23">
        <f t="shared" ca="1" si="661"/>
        <v>2.6746596140344767E-3</v>
      </c>
      <c r="M957" s="23">
        <f t="shared" ca="1" si="661"/>
        <v>8.6731124543595482E-5</v>
      </c>
      <c r="N957" s="23">
        <f t="shared" ca="1" si="661"/>
        <v>9.8436867453737518E-4</v>
      </c>
      <c r="O957" s="23">
        <f t="shared" ca="1" si="661"/>
        <v>1.6934583456169112E-2</v>
      </c>
      <c r="P957" s="23">
        <f t="shared" ca="1" si="661"/>
        <v>9.3612833592924508E-2</v>
      </c>
      <c r="Q957" s="23">
        <f t="shared" ca="1" si="661"/>
        <v>1.4175018889831329E-2</v>
      </c>
      <c r="R957" s="23">
        <f t="shared" ca="1" si="661"/>
        <v>9.7141720463557284E-3</v>
      </c>
      <c r="S957" s="23">
        <f t="shared" ca="1" si="661"/>
        <v>1.6749687778651651E-4</v>
      </c>
      <c r="T957" s="23">
        <f t="shared" ca="1" si="661"/>
        <v>1.4016273800577389E-4</v>
      </c>
      <c r="U957" s="23">
        <f t="shared" ca="1" si="661"/>
        <v>0</v>
      </c>
      <c r="V957" s="23">
        <f t="shared" ca="1" si="661"/>
        <v>0</v>
      </c>
    </row>
    <row r="958" spans="1:42">
      <c r="B958" s="18" t="str">
        <f>$B$6</f>
        <v>BULKTRAN</v>
      </c>
      <c r="D958" s="23">
        <f t="shared" ref="D958:V958" ca="1" si="662">+D899</f>
        <v>-3.2336348208543884E-2</v>
      </c>
      <c r="E958" s="23">
        <f t="shared" ca="1" si="662"/>
        <v>-2.995423251072428E-2</v>
      </c>
      <c r="F958" s="23">
        <f t="shared" ca="1" si="662"/>
        <v>1.85136402682396E-4</v>
      </c>
      <c r="G958" s="23">
        <f t="shared" ca="1" si="662"/>
        <v>-1.4785023866392715E-4</v>
      </c>
      <c r="H958" s="23">
        <f t="shared" ca="1" si="662"/>
        <v>7.1712500727529653E-6</v>
      </c>
      <c r="I958" s="23">
        <f t="shared" ca="1" si="662"/>
        <v>3.2248452917387528E-5</v>
      </c>
      <c r="J958" s="23">
        <f t="shared" ca="1" si="662"/>
        <v>-1.1895600311241502E-4</v>
      </c>
      <c r="K958" s="23">
        <f t="shared" ca="1" si="662"/>
        <v>9.28143537414809E-5</v>
      </c>
      <c r="L958" s="23">
        <f t="shared" ca="1" si="662"/>
        <v>7.1516415886513417E-5</v>
      </c>
      <c r="M958" s="23">
        <f t="shared" ca="1" si="662"/>
        <v>1.356081692694707E-5</v>
      </c>
      <c r="N958" s="23">
        <f t="shared" ca="1" si="662"/>
        <v>-7.3539528881878168E-5</v>
      </c>
      <c r="O958" s="23">
        <f t="shared" ca="1" si="662"/>
        <v>-4.9984436998881296E-4</v>
      </c>
      <c r="P958" s="23">
        <f t="shared" ca="1" si="662"/>
        <v>-1.6946593827488108E-3</v>
      </c>
      <c r="Q958" s="23">
        <f t="shared" ca="1" si="662"/>
        <v>3.7593459161373051E-5</v>
      </c>
      <c r="R958" s="23">
        <f t="shared" ca="1" si="662"/>
        <v>-2.8231437061801618E-4</v>
      </c>
      <c r="S958" s="23">
        <f t="shared" ca="1" si="662"/>
        <v>-1.3604815839578827E-5</v>
      </c>
      <c r="T958" s="23">
        <f t="shared" ca="1" si="662"/>
        <v>8.6118606449813711E-6</v>
      </c>
      <c r="U958" s="23">
        <f t="shared" ca="1" si="662"/>
        <v>0</v>
      </c>
      <c r="V958" s="23">
        <f t="shared" ca="1" si="662"/>
        <v>0</v>
      </c>
    </row>
    <row r="959" spans="1:42">
      <c r="B959" s="18" t="str">
        <f>$B$7</f>
        <v>SUBTRAN</v>
      </c>
      <c r="D959" s="23">
        <f t="shared" ref="D959:V959" ca="1" si="663">+D900</f>
        <v>-6.9632199453293726E-3</v>
      </c>
      <c r="E959" s="23">
        <f t="shared" ca="1" si="663"/>
        <v>-6.2971524489202086E-3</v>
      </c>
      <c r="F959" s="23">
        <f t="shared" ca="1" si="663"/>
        <v>3.2943941310889315E-5</v>
      </c>
      <c r="G959" s="23">
        <f t="shared" ca="1" si="663"/>
        <v>-4.5530243259581992E-5</v>
      </c>
      <c r="H959" s="23">
        <f t="shared" ca="1" si="663"/>
        <v>7.7929234083807923E-7</v>
      </c>
      <c r="I959" s="23">
        <f t="shared" ca="1" si="663"/>
        <v>1.1023353501284307E-5</v>
      </c>
      <c r="J959" s="23">
        <f t="shared" ca="1" si="663"/>
        <v>-3.5382226661275633E-5</v>
      </c>
      <c r="K959" s="23">
        <f t="shared" ca="1" si="663"/>
        <v>1.6161036081548187E-5</v>
      </c>
      <c r="L959" s="23">
        <f t="shared" ca="1" si="663"/>
        <v>1.7081508738853607E-5</v>
      </c>
      <c r="M959" s="23">
        <f t="shared" ca="1" si="663"/>
        <v>0</v>
      </c>
      <c r="N959" s="23">
        <f t="shared" ca="1" si="663"/>
        <v>-1.5093741931940124E-5</v>
      </c>
      <c r="O959" s="23">
        <f t="shared" ca="1" si="663"/>
        <v>-1.0663475824005598E-4</v>
      </c>
      <c r="P959" s="23">
        <f t="shared" ca="1" si="663"/>
        <v>-4.9214509763431484E-4</v>
      </c>
      <c r="Q959" s="23">
        <f t="shared" ca="1" si="663"/>
        <v>0</v>
      </c>
      <c r="R959" s="23">
        <f t="shared" ca="1" si="663"/>
        <v>-5.8745346920809911E-5</v>
      </c>
      <c r="S959" s="23">
        <f t="shared" ca="1" si="663"/>
        <v>-2.710555573707948E-6</v>
      </c>
      <c r="T959" s="23">
        <f t="shared" ca="1" si="663"/>
        <v>1.6917682261067509E-6</v>
      </c>
      <c r="U959" s="23">
        <f t="shared" ca="1" si="663"/>
        <v>8.500292018277877E-6</v>
      </c>
      <c r="V959" s="23">
        <f t="shared" ca="1" si="663"/>
        <v>1.9932815947235156E-6</v>
      </c>
    </row>
    <row r="960" spans="1:42">
      <c r="B960" s="18" t="str">
        <f>$B$8</f>
        <v>DISTPRI</v>
      </c>
      <c r="D960" s="23">
        <f t="shared" ref="D960:V960" ca="1" si="664">+D901</f>
        <v>0.11599928960016667</v>
      </c>
      <c r="E960" s="23">
        <f t="shared" ca="1" si="664"/>
        <v>6.3466131057463362E-2</v>
      </c>
      <c r="F960" s="23">
        <f t="shared" ca="1" si="664"/>
        <v>5.2864707244110569E-3</v>
      </c>
      <c r="G960" s="23">
        <f t="shared" ca="1" si="664"/>
        <v>1.8256256765868666E-2</v>
      </c>
      <c r="H960" s="23">
        <f t="shared" ca="1" si="664"/>
        <v>5.6755477434105531E-4</v>
      </c>
      <c r="I960" s="23">
        <f t="shared" ca="1" si="664"/>
        <v>0</v>
      </c>
      <c r="J960" s="23">
        <f t="shared" ca="1" si="664"/>
        <v>1.3809404748318663E-2</v>
      </c>
      <c r="K960" s="23">
        <f t="shared" ca="1" si="664"/>
        <v>2.7260029761805977E-3</v>
      </c>
      <c r="L960" s="23">
        <f t="shared" ca="1" si="664"/>
        <v>0</v>
      </c>
      <c r="M960" s="23">
        <f t="shared" ca="1" si="664"/>
        <v>0</v>
      </c>
      <c r="N960" s="23">
        <f t="shared" ca="1" si="664"/>
        <v>3.9255642472998812E-4</v>
      </c>
      <c r="O960" s="23">
        <f t="shared" ca="1" si="664"/>
        <v>7.2317273572952024E-3</v>
      </c>
      <c r="P960" s="23">
        <f t="shared" ca="1" si="664"/>
        <v>0</v>
      </c>
      <c r="Q960" s="23">
        <f t="shared" ca="1" si="664"/>
        <v>0</v>
      </c>
      <c r="R960" s="23">
        <f t="shared" ca="1" si="664"/>
        <v>3.8269180563925108E-3</v>
      </c>
      <c r="S960" s="23">
        <f t="shared" ca="1" si="664"/>
        <v>5.1980710039000246E-5</v>
      </c>
      <c r="T960" s="23">
        <f t="shared" ca="1" si="664"/>
        <v>6.9045311775324796E-5</v>
      </c>
      <c r="U960" s="23">
        <f t="shared" ca="1" si="664"/>
        <v>2.5931973216792117E-4</v>
      </c>
      <c r="V960" s="23">
        <f t="shared" ca="1" si="664"/>
        <v>5.5920961183284481E-5</v>
      </c>
    </row>
    <row r="961" spans="1:22">
      <c r="B961" s="18" t="str">
        <f>$B$9</f>
        <v>DISTSEC</v>
      </c>
      <c r="D961" s="23">
        <f t="shared" ref="D961:V961" ca="1" si="665">+D902</f>
        <v>4.8486141146839322E-2</v>
      </c>
      <c r="E961" s="23">
        <f t="shared" ca="1" si="665"/>
        <v>2.978794850815876E-2</v>
      </c>
      <c r="F961" s="23">
        <f t="shared" ca="1" si="665"/>
        <v>2.7783240219254593E-3</v>
      </c>
      <c r="G961" s="23">
        <f t="shared" ca="1" si="665"/>
        <v>7.9250244670935072E-3</v>
      </c>
      <c r="H961" s="23">
        <f t="shared" ca="1" si="665"/>
        <v>0</v>
      </c>
      <c r="I961" s="23">
        <f t="shared" ca="1" si="665"/>
        <v>0</v>
      </c>
      <c r="J961" s="23">
        <f t="shared" ca="1" si="665"/>
        <v>5.0914043853009343E-3</v>
      </c>
      <c r="K961" s="23">
        <f t="shared" ca="1" si="665"/>
        <v>0</v>
      </c>
      <c r="L961" s="23">
        <f t="shared" ca="1" si="665"/>
        <v>0</v>
      </c>
      <c r="M961" s="23">
        <f t="shared" ca="1" si="665"/>
        <v>0</v>
      </c>
      <c r="N961" s="23">
        <f t="shared" ca="1" si="665"/>
        <v>1.0673434853809275E-4</v>
      </c>
      <c r="O961" s="23">
        <f t="shared" ca="1" si="665"/>
        <v>0</v>
      </c>
      <c r="P961" s="23">
        <f t="shared" ca="1" si="665"/>
        <v>0</v>
      </c>
      <c r="Q961" s="23">
        <f t="shared" ca="1" si="665"/>
        <v>0</v>
      </c>
      <c r="R961" s="23">
        <f t="shared" ca="1" si="665"/>
        <v>1.7100804003240984E-3</v>
      </c>
      <c r="S961" s="23">
        <f t="shared" ca="1" si="665"/>
        <v>0</v>
      </c>
      <c r="T961" s="23">
        <f t="shared" ca="1" si="665"/>
        <v>2.4421999115791116E-5</v>
      </c>
      <c r="U961" s="23">
        <f t="shared" ca="1" si="665"/>
        <v>9.1284360420131147E-4</v>
      </c>
      <c r="V961" s="23">
        <f t="shared" ca="1" si="665"/>
        <v>1.4935941218136925E-4</v>
      </c>
    </row>
    <row r="962" spans="1:22">
      <c r="B962" s="18" t="str">
        <f>$B$10</f>
        <v>ENERGY</v>
      </c>
      <c r="D962" s="23">
        <f t="shared" ref="D962:V962" ca="1" si="666">+D903</f>
        <v>0.38162255588006572</v>
      </c>
      <c r="E962" s="23">
        <f t="shared" ca="1" si="666"/>
        <v>0.14464939101960134</v>
      </c>
      <c r="F962" s="23">
        <f t="shared" ca="1" si="666"/>
        <v>9.2377584210586311E-3</v>
      </c>
      <c r="G962" s="23">
        <f t="shared" ca="1" si="666"/>
        <v>3.110918290902167E-2</v>
      </c>
      <c r="H962" s="23">
        <f t="shared" ca="1" si="666"/>
        <v>8.934606840363394E-4</v>
      </c>
      <c r="I962" s="23">
        <f t="shared" ca="1" si="666"/>
        <v>4.2228203851459689E-5</v>
      </c>
      <c r="J962" s="23">
        <f t="shared" ca="1" si="666"/>
        <v>2.8906977882416026E-2</v>
      </c>
      <c r="K962" s="23">
        <f t="shared" ca="1" si="666"/>
        <v>5.4418337288463098E-3</v>
      </c>
      <c r="L962" s="23">
        <f t="shared" ca="1" si="666"/>
        <v>2.4123173395168137E-3</v>
      </c>
      <c r="M962" s="23">
        <f t="shared" ca="1" si="666"/>
        <v>1.1340154140818279E-4</v>
      </c>
      <c r="N962" s="23">
        <f t="shared" ca="1" si="666"/>
        <v>1.0819907657791004E-3</v>
      </c>
      <c r="O962" s="23">
        <f t="shared" ca="1" si="666"/>
        <v>1.8593088376095517E-2</v>
      </c>
      <c r="P962" s="23">
        <f t="shared" ca="1" si="666"/>
        <v>0.10752312140352174</v>
      </c>
      <c r="Q962" s="23">
        <f t="shared" ca="1" si="666"/>
        <v>1.9742064147806371E-2</v>
      </c>
      <c r="R962" s="23">
        <f t="shared" ca="1" si="666"/>
        <v>7.702202862766537E-3</v>
      </c>
      <c r="S962" s="23">
        <f t="shared" ca="1" si="666"/>
        <v>1.2474962250449162E-4</v>
      </c>
      <c r="T962" s="23">
        <f t="shared" ca="1" si="666"/>
        <v>1.4248120903445836E-4</v>
      </c>
      <c r="U962" s="23">
        <f t="shared" ca="1" si="666"/>
        <v>3.3112626591824939E-3</v>
      </c>
      <c r="V962" s="23">
        <f t="shared" ca="1" si="666"/>
        <v>5.9504310361822648E-4</v>
      </c>
    </row>
    <row r="963" spans="1:22">
      <c r="B963" s="18" t="str">
        <f>$B$11</f>
        <v>CUSTOMER</v>
      </c>
      <c r="D963" s="23">
        <f t="shared" ref="D963:V963" ca="1" si="667">+D904</f>
        <v>4.448897179542867E-2</v>
      </c>
      <c r="E963" s="23">
        <f t="shared" ca="1" si="667"/>
        <v>2.0639416007139842E-2</v>
      </c>
      <c r="F963" s="23">
        <f t="shared" ca="1" si="667"/>
        <v>6.1182654538105329E-3</v>
      </c>
      <c r="G963" s="23">
        <f t="shared" ca="1" si="667"/>
        <v>1.6830019885371143E-3</v>
      </c>
      <c r="H963" s="23">
        <f t="shared" ca="1" si="667"/>
        <v>4.4925478189922219E-4</v>
      </c>
      <c r="I963" s="23">
        <f t="shared" ca="1" si="667"/>
        <v>1.0086513212428949E-4</v>
      </c>
      <c r="J963" s="23">
        <f t="shared" ca="1" si="667"/>
        <v>4.2028376967290346E-4</v>
      </c>
      <c r="K963" s="23">
        <f t="shared" ca="1" si="667"/>
        <v>1.2732578972061271E-4</v>
      </c>
      <c r="L963" s="23">
        <f t="shared" ca="1" si="667"/>
        <v>2.7500401938924073E-4</v>
      </c>
      <c r="M963" s="23">
        <f t="shared" ca="1" si="667"/>
        <v>6.0230677102961418E-5</v>
      </c>
      <c r="N963" s="23">
        <f t="shared" ca="1" si="667"/>
        <v>2.3608353694445053E-6</v>
      </c>
      <c r="O963" s="23">
        <f t="shared" ca="1" si="667"/>
        <v>6.5455524624573062E-5</v>
      </c>
      <c r="P963" s="23">
        <f t="shared" ca="1" si="667"/>
        <v>3.5228627801306189E-4</v>
      </c>
      <c r="Q963" s="23">
        <f t="shared" ca="1" si="667"/>
        <v>6.6664103566749683E-5</v>
      </c>
      <c r="R963" s="23">
        <f t="shared" ca="1" si="667"/>
        <v>1.0707739039402397E-4</v>
      </c>
      <c r="S963" s="23">
        <f t="shared" ca="1" si="667"/>
        <v>1.5464500869609594E-6</v>
      </c>
      <c r="T963" s="23">
        <f t="shared" ca="1" si="667"/>
        <v>2.9450914262778323E-6</v>
      </c>
      <c r="U963" s="23">
        <f t="shared" ca="1" si="667"/>
        <v>1.2000209434443443E-2</v>
      </c>
      <c r="V963" s="23">
        <f t="shared" ca="1" si="667"/>
        <v>2.0167790681074292E-3</v>
      </c>
    </row>
    <row r="964" spans="1:22">
      <c r="B964" s="18" t="str">
        <f>$B$12</f>
        <v>TOTAL</v>
      </c>
      <c r="D964" s="23">
        <f t="shared" ref="D964:V964" ca="1" si="668">+D905</f>
        <v>1.0000000000000002</v>
      </c>
      <c r="E964" s="23">
        <f t="shared" ca="1" si="668"/>
        <v>0.43223777526660873</v>
      </c>
      <c r="F964" s="23">
        <f t="shared" ca="1" si="668"/>
        <v>3.7217344851764957E-2</v>
      </c>
      <c r="G964" s="23">
        <f t="shared" ca="1" si="668"/>
        <v>0.10341893113560642</v>
      </c>
      <c r="H964" s="23">
        <f t="shared" ca="1" si="668"/>
        <v>3.1085488670032939E-3</v>
      </c>
      <c r="I964" s="23">
        <f t="shared" ca="1" si="668"/>
        <v>3.1887396764926118E-4</v>
      </c>
      <c r="J964" s="23">
        <f t="shared" ca="1" si="668"/>
        <v>8.2319460162346425E-2</v>
      </c>
      <c r="K964" s="23">
        <f t="shared" ca="1" si="668"/>
        <v>1.4884591078310645E-2</v>
      </c>
      <c r="L964" s="23">
        <f t="shared" ca="1" si="668"/>
        <v>5.4505788975658977E-3</v>
      </c>
      <c r="M964" s="23">
        <f t="shared" ca="1" si="668"/>
        <v>2.7392415998168669E-4</v>
      </c>
      <c r="N964" s="23">
        <f t="shared" ca="1" si="668"/>
        <v>2.479377778140183E-3</v>
      </c>
      <c r="O964" s="23">
        <f t="shared" ca="1" si="668"/>
        <v>4.2218375585955537E-2</v>
      </c>
      <c r="P964" s="23">
        <f t="shared" ca="1" si="668"/>
        <v>0.19930143679407616</v>
      </c>
      <c r="Q964" s="23">
        <f t="shared" ca="1" si="668"/>
        <v>3.4021340600365831E-2</v>
      </c>
      <c r="R964" s="23">
        <f t="shared" ca="1" si="668"/>
        <v>2.2719391038694071E-2</v>
      </c>
      <c r="S964" s="23">
        <f t="shared" ca="1" si="668"/>
        <v>3.2945828900368251E-4</v>
      </c>
      <c r="T964" s="23">
        <f t="shared" ca="1" si="668"/>
        <v>3.8935997822871411E-4</v>
      </c>
      <c r="U964" s="23">
        <f t="shared" ca="1" si="668"/>
        <v>1.6492135722013447E-2</v>
      </c>
      <c r="V964" s="23">
        <f t="shared" ca="1" si="668"/>
        <v>2.8190958266850336E-3</v>
      </c>
    </row>
    <row r="965" spans="1:22">
      <c r="A965" s="131" t="s">
        <v>376</v>
      </c>
      <c r="B965" s="18" t="str">
        <f>$B$5</f>
        <v>PRODUCTION</v>
      </c>
      <c r="D965" s="23">
        <f t="shared" ref="D965:D972" ca="1" si="669">SUM(E965:V965)</f>
        <v>0.47781856831764968</v>
      </c>
      <c r="E965" s="23">
        <f t="shared" ref="E965:E972" ca="1" si="670">IF(E$964=0,0,+E$956*E957/E$964)</f>
        <v>7.3835412707790704E-2</v>
      </c>
      <c r="F965" s="23">
        <f t="shared" ref="F965:V972" ca="1" si="671">IF(F$964=0,0,+F$956*F957/F$964)</f>
        <v>7.0693387929236118E-3</v>
      </c>
      <c r="G965" s="23">
        <f t="shared" ca="1" si="671"/>
        <v>1.4810590836239307E-2</v>
      </c>
      <c r="H965" s="23">
        <f t="shared" ca="1" si="671"/>
        <v>1.8659391073772017E-2</v>
      </c>
      <c r="I965" s="23">
        <f t="shared" ca="1" si="671"/>
        <v>7.5956129837174337E-3</v>
      </c>
      <c r="J965" s="23">
        <f t="shared" ca="1" si="671"/>
        <v>-6.4786124850115021E-2</v>
      </c>
      <c r="K965" s="23">
        <f t="shared" ca="1" si="671"/>
        <v>-3.2184485040955411E-2</v>
      </c>
      <c r="L965" s="23">
        <f t="shared" ca="1" si="671"/>
        <v>0</v>
      </c>
      <c r="M965" s="23">
        <f t="shared" ca="1" si="671"/>
        <v>0</v>
      </c>
      <c r="N965" s="23">
        <f t="shared" ca="1" si="671"/>
        <v>0</v>
      </c>
      <c r="O965" s="23">
        <f t="shared" ca="1" si="671"/>
        <v>7.5447645791993576E-2</v>
      </c>
      <c r="P965" s="23">
        <f t="shared" ca="1" si="671"/>
        <v>0.23336660352571958</v>
      </c>
      <c r="Q965" s="23">
        <f t="shared" ca="1" si="671"/>
        <v>0.13862456051373473</v>
      </c>
      <c r="R965" s="23">
        <f t="shared" ca="1" si="671"/>
        <v>5.3800219828291779E-3</v>
      </c>
      <c r="S965" s="23">
        <f t="shared" ca="1" si="671"/>
        <v>0</v>
      </c>
      <c r="T965" s="23">
        <f t="shared" ca="1" si="671"/>
        <v>0</v>
      </c>
      <c r="U965" s="23">
        <f t="shared" ca="1" si="671"/>
        <v>0</v>
      </c>
      <c r="V965" s="23">
        <f t="shared" ca="1" si="671"/>
        <v>0</v>
      </c>
    </row>
    <row r="966" spans="1:22">
      <c r="A966" s="18" t="str">
        <f>+A965</f>
        <v>REVYEC_FXNL</v>
      </c>
      <c r="B966" s="18" t="str">
        <f>$B$6</f>
        <v>BULKTRAN</v>
      </c>
      <c r="D966" s="23">
        <f t="shared" ca="1" si="669"/>
        <v>-1.5002389299940241E-2</v>
      </c>
      <c r="E966" s="23">
        <f t="shared" ca="1" si="670"/>
        <v>-1.0534519529654724E-2</v>
      </c>
      <c r="F966" s="23">
        <f t="shared" ref="F966:T966" ca="1" si="672">IF(F$964=0,0,+F$956*F958/F$964)</f>
        <v>9.6387463219178778E-5</v>
      </c>
      <c r="G966" s="23">
        <f t="shared" ca="1" si="672"/>
        <v>-4.9054794450923384E-5</v>
      </c>
      <c r="H966" s="23">
        <f t="shared" ca="1" si="672"/>
        <v>1.1241535956242968E-4</v>
      </c>
      <c r="I966" s="23">
        <f t="shared" ca="1" si="672"/>
        <v>1.848531727702133E-3</v>
      </c>
      <c r="J966" s="23">
        <f t="shared" ca="1" si="672"/>
        <v>2.250411659487917E-4</v>
      </c>
      <c r="K966" s="23">
        <f t="shared" ca="1" si="672"/>
        <v>-4.6095266646847382E-4</v>
      </c>
      <c r="L966" s="23">
        <f t="shared" ca="1" si="672"/>
        <v>0</v>
      </c>
      <c r="M966" s="23">
        <f t="shared" ca="1" si="672"/>
        <v>0</v>
      </c>
      <c r="N966" s="23">
        <f t="shared" ca="1" si="672"/>
        <v>0</v>
      </c>
      <c r="O966" s="23">
        <f t="shared" ca="1" si="672"/>
        <v>-2.2269269908909385E-3</v>
      </c>
      <c r="P966" s="23">
        <f t="shared" ca="1" si="672"/>
        <v>-4.2246013618689729E-3</v>
      </c>
      <c r="Q966" s="23">
        <f t="shared" ca="1" si="672"/>
        <v>3.6764513648548545E-4</v>
      </c>
      <c r="R966" s="23">
        <f t="shared" ca="1" si="672"/>
        <v>-1.5635480952422604E-4</v>
      </c>
      <c r="S966" s="23">
        <f t="shared" ca="1" si="672"/>
        <v>0</v>
      </c>
      <c r="T966" s="23">
        <f t="shared" ca="1" si="672"/>
        <v>0</v>
      </c>
      <c r="U966" s="23">
        <f t="shared" ca="1" si="671"/>
        <v>0</v>
      </c>
      <c r="V966" s="23">
        <f t="shared" ca="1" si="671"/>
        <v>0</v>
      </c>
    </row>
    <row r="967" spans="1:22">
      <c r="A967" s="18" t="str">
        <f t="shared" ref="A967:A972" si="673">+A966</f>
        <v>REVYEC_FXNL</v>
      </c>
      <c r="B967" s="18" t="str">
        <f>$B$7</f>
        <v>SUBTRAN</v>
      </c>
      <c r="D967" s="23">
        <f t="shared" ca="1" si="669"/>
        <v>-3.3522985162579176E-3</v>
      </c>
      <c r="E967" s="23">
        <f t="shared" ca="1" si="670"/>
        <v>-2.214627780251513E-3</v>
      </c>
      <c r="F967" s="23">
        <f t="shared" ca="1" si="671"/>
        <v>1.715158599492473E-5</v>
      </c>
      <c r="G967" s="23">
        <f t="shared" ca="1" si="671"/>
        <v>-1.5106345073112577E-5</v>
      </c>
      <c r="H967" s="23">
        <f t="shared" ca="1" si="671"/>
        <v>1.2216061050835699E-5</v>
      </c>
      <c r="I967" s="23">
        <f t="shared" ca="1" si="671"/>
        <v>6.3187585292855022E-4</v>
      </c>
      <c r="J967" s="23">
        <f t="shared" ca="1" si="671"/>
        <v>6.6936155665832706E-5</v>
      </c>
      <c r="K967" s="23">
        <f t="shared" ca="1" si="671"/>
        <v>-8.0262075577578577E-5</v>
      </c>
      <c r="L967" s="23">
        <f t="shared" ca="1" si="671"/>
        <v>0</v>
      </c>
      <c r="M967" s="23">
        <f t="shared" ca="1" si="671"/>
        <v>0</v>
      </c>
      <c r="N967" s="23">
        <f t="shared" ca="1" si="671"/>
        <v>0</v>
      </c>
      <c r="O967" s="23">
        <f t="shared" ca="1" si="671"/>
        <v>-4.7508351708998011E-4</v>
      </c>
      <c r="P967" s="23">
        <f t="shared" ca="1" si="671"/>
        <v>-1.2268641538635615E-3</v>
      </c>
      <c r="Q967" s="23">
        <f t="shared" ca="1" si="671"/>
        <v>0</v>
      </c>
      <c r="R967" s="23">
        <f t="shared" ca="1" si="671"/>
        <v>-3.2535069001732407E-5</v>
      </c>
      <c r="S967" s="23">
        <f t="shared" ca="1" si="671"/>
        <v>0</v>
      </c>
      <c r="T967" s="23">
        <f t="shared" ca="1" si="671"/>
        <v>0</v>
      </c>
      <c r="U967" s="23">
        <f t="shared" ca="1" si="671"/>
        <v>-4.252844330851881E-5</v>
      </c>
      <c r="V967" s="23">
        <f t="shared" ca="1" si="671"/>
        <v>6.5292122679356434E-6</v>
      </c>
    </row>
    <row r="968" spans="1:22">
      <c r="A968" s="18" t="str">
        <f t="shared" si="673"/>
        <v>REVYEC_FXNL</v>
      </c>
      <c r="B968" s="18" t="str">
        <f>$B$8</f>
        <v>DISTPRI</v>
      </c>
      <c r="D968" s="23">
        <f t="shared" ca="1" si="669"/>
        <v>3.3587853563662881E-2</v>
      </c>
      <c r="E968" s="23">
        <f ca="1">IF(E$964=0,0,+E$956*E960/E$964)</f>
        <v>2.2320224591202784E-2</v>
      </c>
      <c r="F968" s="23">
        <f t="shared" ca="1" si="671"/>
        <v>2.7522923375721802E-3</v>
      </c>
      <c r="G968" s="23">
        <f t="shared" ca="1" si="671"/>
        <v>6.0571895668604476E-3</v>
      </c>
      <c r="H968" s="23">
        <f t="shared" ca="1" si="671"/>
        <v>8.8968971074286519E-3</v>
      </c>
      <c r="I968" s="23">
        <f t="shared" ca="1" si="671"/>
        <v>0</v>
      </c>
      <c r="J968" s="23">
        <f t="shared" ca="1" si="671"/>
        <v>-2.6124655034715727E-2</v>
      </c>
      <c r="K968" s="23">
        <f t="shared" ca="1" si="671"/>
        <v>-1.3538405322213183E-2</v>
      </c>
      <c r="L968" s="23">
        <f t="shared" ca="1" si="671"/>
        <v>0</v>
      </c>
      <c r="M968" s="23">
        <f t="shared" ca="1" si="671"/>
        <v>0</v>
      </c>
      <c r="N968" s="23">
        <f t="shared" ca="1" si="671"/>
        <v>0</v>
      </c>
      <c r="O968" s="23">
        <f t="shared" ca="1" si="671"/>
        <v>3.2219086198941323E-2</v>
      </c>
      <c r="P968" s="23">
        <f t="shared" ca="1" si="671"/>
        <v>0</v>
      </c>
      <c r="Q968" s="23">
        <f t="shared" ca="1" si="671"/>
        <v>0</v>
      </c>
      <c r="R968" s="23">
        <f t="shared" ca="1" si="671"/>
        <v>2.1194707250013706E-3</v>
      </c>
      <c r="S968" s="23">
        <f t="shared" ca="1" si="671"/>
        <v>0</v>
      </c>
      <c r="T968" s="23">
        <f t="shared" ca="1" si="671"/>
        <v>0</v>
      </c>
      <c r="U968" s="23">
        <f t="shared" ca="1" si="671"/>
        <v>-1.297421842046085E-3</v>
      </c>
      <c r="V968" s="23">
        <f t="shared" ca="1" si="671"/>
        <v>1.8317523563111967E-4</v>
      </c>
    </row>
    <row r="969" spans="1:22">
      <c r="A969" s="18" t="str">
        <f t="shared" si="673"/>
        <v>REVYEC_FXNL</v>
      </c>
      <c r="B969" s="18" t="str">
        <f>$B$9</f>
        <v>DISTSEC</v>
      </c>
      <c r="D969" s="23">
        <f t="shared" ca="1" si="669"/>
        <v>1.7892351162285627E-3</v>
      </c>
      <c r="E969" s="23">
        <f t="shared" ca="1" si="670"/>
        <v>1.0476039577886022E-2</v>
      </c>
      <c r="F969" s="23">
        <f t="shared" ca="1" si="671"/>
        <v>1.4464773031898435E-3</v>
      </c>
      <c r="G969" s="23">
        <f t="shared" ca="1" si="671"/>
        <v>2.6294204849779609E-3</v>
      </c>
      <c r="H969" s="23">
        <f t="shared" ca="1" si="671"/>
        <v>0</v>
      </c>
      <c r="I969" s="23">
        <f t="shared" ca="1" si="671"/>
        <v>0</v>
      </c>
      <c r="J969" s="23">
        <f t="shared" ca="1" si="671"/>
        <v>-9.6319273446178258E-3</v>
      </c>
      <c r="K969" s="23">
        <f t="shared" ca="1" si="671"/>
        <v>0</v>
      </c>
      <c r="L969" s="23">
        <f t="shared" ca="1" si="671"/>
        <v>0</v>
      </c>
      <c r="M969" s="23">
        <f t="shared" ca="1" si="671"/>
        <v>0</v>
      </c>
      <c r="N969" s="23">
        <f t="shared" ca="1" si="671"/>
        <v>0</v>
      </c>
      <c r="O969" s="23">
        <f t="shared" ca="1" si="671"/>
        <v>0</v>
      </c>
      <c r="P969" s="23">
        <f t="shared" ca="1" si="671"/>
        <v>0</v>
      </c>
      <c r="Q969" s="23">
        <f t="shared" ca="1" si="671"/>
        <v>0</v>
      </c>
      <c r="R969" s="23">
        <f t="shared" ca="1" si="671"/>
        <v>9.4709771478676378E-4</v>
      </c>
      <c r="S969" s="23">
        <f t="shared" ca="1" si="671"/>
        <v>0</v>
      </c>
      <c r="T969" s="23">
        <f t="shared" ca="1" si="671"/>
        <v>0</v>
      </c>
      <c r="U969" s="23">
        <f t="shared" ca="1" si="671"/>
        <v>-4.5671157399466127E-3</v>
      </c>
      <c r="V969" s="23">
        <f t="shared" ca="1" si="671"/>
        <v>4.8924311995241225E-4</v>
      </c>
    </row>
    <row r="970" spans="1:22">
      <c r="A970" s="18" t="str">
        <f t="shared" si="673"/>
        <v>REVYEC_FXNL</v>
      </c>
      <c r="B970" s="18" t="str">
        <f>$B$10</f>
        <v>ENERGY</v>
      </c>
      <c r="D970" s="23">
        <f t="shared" ca="1" si="669"/>
        <v>0.53431180032066961</v>
      </c>
      <c r="E970" s="23">
        <f t="shared" ca="1" si="670"/>
        <v>5.0871336266188574E-2</v>
      </c>
      <c r="F970" s="23">
        <f t="shared" ca="1" si="671"/>
        <v>4.8094490718011201E-3</v>
      </c>
      <c r="G970" s="23">
        <f t="shared" ca="1" si="671"/>
        <v>1.0321624009055909E-2</v>
      </c>
      <c r="H970" s="23">
        <f t="shared" ca="1" si="671"/>
        <v>1.4005745585759797E-2</v>
      </c>
      <c r="I970" s="23">
        <f t="shared" ca="1" si="671"/>
        <v>2.4205866502578369E-3</v>
      </c>
      <c r="J970" s="23">
        <f t="shared" ca="1" si="671"/>
        <v>-5.4686269179431653E-2</v>
      </c>
      <c r="K970" s="23">
        <f t="shared" ca="1" si="671"/>
        <v>-2.7026291372739573E-2</v>
      </c>
      <c r="L970" s="23">
        <f t="shared" ca="1" si="671"/>
        <v>0</v>
      </c>
      <c r="M970" s="23">
        <f t="shared" ca="1" si="671"/>
        <v>0</v>
      </c>
      <c r="N970" s="23">
        <f t="shared" ca="1" si="671"/>
        <v>0</v>
      </c>
      <c r="O970" s="23">
        <f t="shared" ca="1" si="671"/>
        <v>8.283668444574932E-2</v>
      </c>
      <c r="P970" s="23">
        <f t="shared" ca="1" si="671"/>
        <v>0.26804343677425024</v>
      </c>
      <c r="Q970" s="23">
        <f t="shared" ca="1" si="671"/>
        <v>0.1930674651930698</v>
      </c>
      <c r="R970" s="23">
        <f t="shared" ca="1" si="671"/>
        <v>4.2657285170730813E-3</v>
      </c>
      <c r="S970" s="23">
        <f t="shared" ca="1" si="671"/>
        <v>0</v>
      </c>
      <c r="T970" s="23">
        <f t="shared" ca="1" si="671"/>
        <v>0</v>
      </c>
      <c r="U970" s="23">
        <f t="shared" ca="1" si="671"/>
        <v>-1.6566824525304724E-2</v>
      </c>
      <c r="V970" s="23">
        <f t="shared" ca="1" si="671"/>
        <v>1.9491288849398764E-3</v>
      </c>
    </row>
    <row r="971" spans="1:22">
      <c r="A971" s="18" t="str">
        <f t="shared" si="673"/>
        <v>REVYEC_FXNL</v>
      </c>
      <c r="B971" s="18" t="str">
        <f>$B$11</f>
        <v>CUSTOMER</v>
      </c>
      <c r="D971" s="23">
        <f t="shared" ca="1" si="669"/>
        <v>-2.9152769502012708E-2</v>
      </c>
      <c r="E971" s="23">
        <f t="shared" ca="1" si="670"/>
        <v>7.2586179909647002E-3</v>
      </c>
      <c r="F971" s="23">
        <f t="shared" ca="1" si="671"/>
        <v>3.185349168774844E-3</v>
      </c>
      <c r="G971" s="23">
        <f t="shared" ca="1" si="671"/>
        <v>5.5839826404234592E-4</v>
      </c>
      <c r="H971" s="23">
        <f t="shared" ca="1" si="671"/>
        <v>7.0424455053140237E-3</v>
      </c>
      <c r="I971" s="23">
        <f t="shared" ca="1" si="671"/>
        <v>5.7817470322765923E-3</v>
      </c>
      <c r="J971" s="23">
        <f t="shared" ca="1" si="671"/>
        <v>-7.9509353947579387E-4</v>
      </c>
      <c r="K971" s="23">
        <f t="shared" ca="1" si="671"/>
        <v>-6.3235006134283061E-4</v>
      </c>
      <c r="L971" s="23">
        <f t="shared" ca="1" si="671"/>
        <v>0</v>
      </c>
      <c r="M971" s="23">
        <f t="shared" ca="1" si="671"/>
        <v>0</v>
      </c>
      <c r="N971" s="23">
        <f t="shared" ca="1" si="671"/>
        <v>0</v>
      </c>
      <c r="O971" s="23">
        <f t="shared" ca="1" si="671"/>
        <v>2.9162011866343631E-4</v>
      </c>
      <c r="P971" s="23">
        <f t="shared" ca="1" si="671"/>
        <v>8.7821134147187513E-4</v>
      </c>
      <c r="Q971" s="23">
        <f t="shared" ca="1" si="671"/>
        <v>6.5194142814244485E-4</v>
      </c>
      <c r="R971" s="23">
        <f t="shared" ca="1" si="671"/>
        <v>5.930291448769911E-5</v>
      </c>
      <c r="S971" s="23">
        <f t="shared" ca="1" si="671"/>
        <v>0</v>
      </c>
      <c r="T971" s="23">
        <f t="shared" ca="1" si="671"/>
        <v>0</v>
      </c>
      <c r="U971" s="23">
        <f t="shared" ca="1" si="671"/>
        <v>-6.0039140481961385E-2</v>
      </c>
      <c r="V971" s="23">
        <f t="shared" ca="1" si="671"/>
        <v>6.6061808166293472E-3</v>
      </c>
    </row>
    <row r="972" spans="1:22">
      <c r="A972" s="18" t="str">
        <f t="shared" si="673"/>
        <v>REVYEC_FXNL</v>
      </c>
      <c r="B972" s="18" t="str">
        <f>$B$12</f>
        <v>TOTAL</v>
      </c>
      <c r="D972" s="23">
        <f t="shared" ca="1" si="669"/>
        <v>1</v>
      </c>
      <c r="E972" s="23">
        <f t="shared" ca="1" si="670"/>
        <v>0.15201248382412652</v>
      </c>
      <c r="F972" s="23">
        <f t="shared" ca="1" si="671"/>
        <v>1.9376445723475702E-2</v>
      </c>
      <c r="G972" s="23">
        <f t="shared" ca="1" si="671"/>
        <v>3.4313062021651936E-2</v>
      </c>
      <c r="H972" s="23">
        <f t="shared" ca="1" si="671"/>
        <v>4.872911069288776E-2</v>
      </c>
      <c r="I972" s="23">
        <f t="shared" ca="1" si="671"/>
        <v>1.8278354246882567E-2</v>
      </c>
      <c r="J972" s="23">
        <f t="shared" ca="1" si="671"/>
        <v>-0.15573209262674137</v>
      </c>
      <c r="K972" s="23">
        <f t="shared" ca="1" si="671"/>
        <v>-7.3922746539297035E-2</v>
      </c>
      <c r="L972" s="23">
        <f t="shared" ca="1" si="671"/>
        <v>0</v>
      </c>
      <c r="M972" s="23">
        <f t="shared" ca="1" si="671"/>
        <v>0</v>
      </c>
      <c r="N972" s="23">
        <f t="shared" ca="1" si="671"/>
        <v>0</v>
      </c>
      <c r="O972" s="23">
        <f t="shared" ca="1" si="671"/>
        <v>0.18809302604736675</v>
      </c>
      <c r="P972" s="23">
        <f t="shared" ca="1" si="671"/>
        <v>0.4968367861257092</v>
      </c>
      <c r="Q972" s="23">
        <f t="shared" ca="1" si="671"/>
        <v>0.33271161227143253</v>
      </c>
      <c r="R972" s="23">
        <f t="shared" ca="1" si="671"/>
        <v>1.2582731975652135E-2</v>
      </c>
      <c r="S972" s="23">
        <f t="shared" ca="1" si="671"/>
        <v>0</v>
      </c>
      <c r="T972" s="23">
        <f t="shared" ca="1" si="671"/>
        <v>0</v>
      </c>
      <c r="U972" s="23">
        <f t="shared" ca="1" si="671"/>
        <v>-8.2513031032567324E-2</v>
      </c>
      <c r="V972" s="23">
        <f t="shared" ca="1" si="671"/>
        <v>9.2342572694206933E-3</v>
      </c>
    </row>
    <row r="975" spans="1:22">
      <c r="A975" s="18" t="s">
        <v>377</v>
      </c>
    </row>
    <row r="976" spans="1:22">
      <c r="A976" s="38" t="s">
        <v>322</v>
      </c>
      <c r="D976" s="23">
        <f t="shared" ref="D976:V976" si="674">+D172</f>
        <v>1.0000000000000002</v>
      </c>
      <c r="E976" s="23">
        <f t="shared" si="674"/>
        <v>0.68837336060630394</v>
      </c>
      <c r="F976" s="23">
        <f t="shared" si="674"/>
        <v>6.0917601473965063E-2</v>
      </c>
      <c r="G976" s="23">
        <f t="shared" si="674"/>
        <v>9.901405711252792E-2</v>
      </c>
      <c r="H976" s="23">
        <f t="shared" si="674"/>
        <v>1.3647191039829008E-3</v>
      </c>
      <c r="I976" s="23">
        <f t="shared" si="674"/>
        <v>1.479123525051123E-4</v>
      </c>
      <c r="J976" s="23">
        <f t="shared" si="674"/>
        <v>3.4415891781908486E-2</v>
      </c>
      <c r="K976" s="23">
        <f t="shared" si="674"/>
        <v>2.1669014436860885E-2</v>
      </c>
      <c r="L976" s="23">
        <f t="shared" si="674"/>
        <v>4.5223008142981098E-3</v>
      </c>
      <c r="M976" s="23">
        <f t="shared" si="674"/>
        <v>1.2254329211205576E-4</v>
      </c>
      <c r="N976" s="23">
        <f t="shared" si="674"/>
        <v>1.3486382502180358E-3</v>
      </c>
      <c r="O976" s="23">
        <f t="shared" si="674"/>
        <v>3.3959125639631715E-2</v>
      </c>
      <c r="P976" s="23">
        <f t="shared" si="674"/>
        <v>4.7124513725835628E-2</v>
      </c>
      <c r="Q976" s="23">
        <f t="shared" si="674"/>
        <v>1.8274214291921546E-3</v>
      </c>
      <c r="R976" s="23">
        <f t="shared" si="674"/>
        <v>0</v>
      </c>
      <c r="S976" s="23">
        <f t="shared" si="674"/>
        <v>0</v>
      </c>
      <c r="T976" s="23">
        <f t="shared" si="674"/>
        <v>0</v>
      </c>
      <c r="U976" s="23">
        <f t="shared" si="674"/>
        <v>5.1928999806581848E-3</v>
      </c>
      <c r="V976" s="23">
        <f t="shared" si="674"/>
        <v>0</v>
      </c>
    </row>
    <row r="977" spans="1:22">
      <c r="A977" s="38" t="s">
        <v>73</v>
      </c>
      <c r="B977" s="18" t="str">
        <f>$B$5</f>
        <v>PRODUCTION</v>
      </c>
      <c r="D977" s="23">
        <f t="shared" ref="D977:D984" ca="1" si="675">+D957</f>
        <v>0.44870260973137288</v>
      </c>
      <c r="E977" s="23">
        <f t="shared" ref="E977:V984" ca="1" si="676">+E957</f>
        <v>0.20994627363388998</v>
      </c>
      <c r="F977" s="23">
        <f t="shared" ca="1" si="676"/>
        <v>1.3578445886565994E-2</v>
      </c>
      <c r="G977" s="23">
        <f t="shared" ca="1" si="676"/>
        <v>4.4638845487008971E-2</v>
      </c>
      <c r="H977" s="23">
        <f t="shared" ca="1" si="676"/>
        <v>1.1903280843130854E-3</v>
      </c>
      <c r="I977" s="23">
        <f t="shared" ca="1" si="676"/>
        <v>1.3250882525483982E-4</v>
      </c>
      <c r="J977" s="23">
        <f t="shared" ca="1" si="676"/>
        <v>3.4245727606411598E-2</v>
      </c>
      <c r="K977" s="23">
        <f t="shared" ca="1" si="676"/>
        <v>6.4804531937400992E-3</v>
      </c>
      <c r="L977" s="23">
        <f t="shared" ca="1" si="676"/>
        <v>2.6746596140344767E-3</v>
      </c>
      <c r="M977" s="23">
        <f t="shared" ca="1" si="676"/>
        <v>8.6731124543595482E-5</v>
      </c>
      <c r="N977" s="23">
        <f t="shared" ca="1" si="676"/>
        <v>9.8436867453737518E-4</v>
      </c>
      <c r="O977" s="23">
        <f t="shared" ca="1" si="676"/>
        <v>1.6934583456169112E-2</v>
      </c>
      <c r="P977" s="23">
        <f t="shared" ca="1" si="676"/>
        <v>9.3612833592924508E-2</v>
      </c>
      <c r="Q977" s="23">
        <f t="shared" ca="1" si="676"/>
        <v>1.4175018889831329E-2</v>
      </c>
      <c r="R977" s="23">
        <f t="shared" ca="1" si="676"/>
        <v>9.7141720463557284E-3</v>
      </c>
      <c r="S977" s="23">
        <f t="shared" ca="1" si="676"/>
        <v>1.6749687778651651E-4</v>
      </c>
      <c r="T977" s="23">
        <f t="shared" ca="1" si="676"/>
        <v>1.4016273800577389E-4</v>
      </c>
      <c r="U977" s="23">
        <f t="shared" ca="1" si="676"/>
        <v>0</v>
      </c>
      <c r="V977" s="23">
        <f t="shared" ca="1" si="676"/>
        <v>0</v>
      </c>
    </row>
    <row r="978" spans="1:22">
      <c r="B978" s="18" t="str">
        <f>$B$6</f>
        <v>BULKTRAN</v>
      </c>
      <c r="D978" s="23">
        <f t="shared" ca="1" si="675"/>
        <v>-3.2336348208543884E-2</v>
      </c>
      <c r="E978" s="23">
        <f t="shared" ref="E978:S978" ca="1" si="677">+E958</f>
        <v>-2.995423251072428E-2</v>
      </c>
      <c r="F978" s="23">
        <f t="shared" ca="1" si="677"/>
        <v>1.85136402682396E-4</v>
      </c>
      <c r="G978" s="23">
        <f t="shared" ca="1" si="677"/>
        <v>-1.4785023866392715E-4</v>
      </c>
      <c r="H978" s="23">
        <f t="shared" ca="1" si="677"/>
        <v>7.1712500727529653E-6</v>
      </c>
      <c r="I978" s="23">
        <f t="shared" ca="1" si="677"/>
        <v>3.2248452917387528E-5</v>
      </c>
      <c r="J978" s="23">
        <f t="shared" ca="1" si="677"/>
        <v>-1.1895600311241502E-4</v>
      </c>
      <c r="K978" s="23">
        <f t="shared" ca="1" si="677"/>
        <v>9.28143537414809E-5</v>
      </c>
      <c r="L978" s="23">
        <f t="shared" ca="1" si="677"/>
        <v>7.1516415886513417E-5</v>
      </c>
      <c r="M978" s="23">
        <f t="shared" ca="1" si="677"/>
        <v>1.356081692694707E-5</v>
      </c>
      <c r="N978" s="23">
        <f t="shared" ca="1" si="677"/>
        <v>-7.3539528881878168E-5</v>
      </c>
      <c r="O978" s="23">
        <f t="shared" ca="1" si="677"/>
        <v>-4.9984436998881296E-4</v>
      </c>
      <c r="P978" s="23">
        <f t="shared" ca="1" si="677"/>
        <v>-1.6946593827488108E-3</v>
      </c>
      <c r="Q978" s="23">
        <f t="shared" ca="1" si="677"/>
        <v>3.7593459161373051E-5</v>
      </c>
      <c r="R978" s="23">
        <f t="shared" ca="1" si="677"/>
        <v>-2.8231437061801618E-4</v>
      </c>
      <c r="S978" s="23">
        <f t="shared" ca="1" si="677"/>
        <v>-1.3604815839578827E-5</v>
      </c>
      <c r="T978" s="23">
        <f t="shared" ca="1" si="676"/>
        <v>8.6118606449813711E-6</v>
      </c>
      <c r="U978" s="23">
        <f t="shared" ca="1" si="676"/>
        <v>0</v>
      </c>
      <c r="V978" s="23">
        <f t="shared" ca="1" si="676"/>
        <v>0</v>
      </c>
    </row>
    <row r="979" spans="1:22">
      <c r="B979" s="18" t="str">
        <f>$B$7</f>
        <v>SUBTRAN</v>
      </c>
      <c r="D979" s="23">
        <f t="shared" ca="1" si="675"/>
        <v>-6.9632199453293726E-3</v>
      </c>
      <c r="E979" s="23">
        <f t="shared" ca="1" si="676"/>
        <v>-6.2971524489202086E-3</v>
      </c>
      <c r="F979" s="23">
        <f t="shared" ca="1" si="676"/>
        <v>3.2943941310889315E-5</v>
      </c>
      <c r="G979" s="23">
        <f t="shared" ca="1" si="676"/>
        <v>-4.5530243259581992E-5</v>
      </c>
      <c r="H979" s="23">
        <f t="shared" ca="1" si="676"/>
        <v>7.7929234083807923E-7</v>
      </c>
      <c r="I979" s="23">
        <f t="shared" ca="1" si="676"/>
        <v>1.1023353501284307E-5</v>
      </c>
      <c r="J979" s="23">
        <f t="shared" ca="1" si="676"/>
        <v>-3.5382226661275633E-5</v>
      </c>
      <c r="K979" s="23">
        <f t="shared" ca="1" si="676"/>
        <v>1.6161036081548187E-5</v>
      </c>
      <c r="L979" s="23">
        <f t="shared" ca="1" si="676"/>
        <v>1.7081508738853607E-5</v>
      </c>
      <c r="M979" s="23">
        <f t="shared" ca="1" si="676"/>
        <v>0</v>
      </c>
      <c r="N979" s="23">
        <f t="shared" ca="1" si="676"/>
        <v>-1.5093741931940124E-5</v>
      </c>
      <c r="O979" s="23">
        <f t="shared" ca="1" si="676"/>
        <v>-1.0663475824005598E-4</v>
      </c>
      <c r="P979" s="23">
        <f t="shared" ca="1" si="676"/>
        <v>-4.9214509763431484E-4</v>
      </c>
      <c r="Q979" s="23">
        <f t="shared" ca="1" si="676"/>
        <v>0</v>
      </c>
      <c r="R979" s="23">
        <f t="shared" ca="1" si="676"/>
        <v>-5.8745346920809911E-5</v>
      </c>
      <c r="S979" s="23">
        <f t="shared" ca="1" si="676"/>
        <v>-2.710555573707948E-6</v>
      </c>
      <c r="T979" s="23">
        <f t="shared" ca="1" si="676"/>
        <v>1.6917682261067509E-6</v>
      </c>
      <c r="U979" s="23">
        <f t="shared" ca="1" si="676"/>
        <v>8.500292018277877E-6</v>
      </c>
      <c r="V979" s="23">
        <f t="shared" ca="1" si="676"/>
        <v>1.9932815947235156E-6</v>
      </c>
    </row>
    <row r="980" spans="1:22">
      <c r="B980" s="18" t="str">
        <f>$B$8</f>
        <v>DISTPRI</v>
      </c>
      <c r="D980" s="23">
        <f t="shared" ca="1" si="675"/>
        <v>0.11599928960016667</v>
      </c>
      <c r="E980" s="23">
        <f t="shared" ca="1" si="676"/>
        <v>6.3466131057463362E-2</v>
      </c>
      <c r="F980" s="23">
        <f t="shared" ca="1" si="676"/>
        <v>5.2864707244110569E-3</v>
      </c>
      <c r="G980" s="23">
        <f t="shared" ca="1" si="676"/>
        <v>1.8256256765868666E-2</v>
      </c>
      <c r="H980" s="23">
        <f t="shared" ca="1" si="676"/>
        <v>5.6755477434105531E-4</v>
      </c>
      <c r="I980" s="23">
        <f t="shared" ca="1" si="676"/>
        <v>0</v>
      </c>
      <c r="J980" s="23">
        <f t="shared" ca="1" si="676"/>
        <v>1.3809404748318663E-2</v>
      </c>
      <c r="K980" s="23">
        <f t="shared" ca="1" si="676"/>
        <v>2.7260029761805977E-3</v>
      </c>
      <c r="L980" s="23">
        <f t="shared" ca="1" si="676"/>
        <v>0</v>
      </c>
      <c r="M980" s="23">
        <f t="shared" ca="1" si="676"/>
        <v>0</v>
      </c>
      <c r="N980" s="23">
        <f t="shared" ca="1" si="676"/>
        <v>3.9255642472998812E-4</v>
      </c>
      <c r="O980" s="23">
        <f t="shared" ca="1" si="676"/>
        <v>7.2317273572952024E-3</v>
      </c>
      <c r="P980" s="23">
        <f t="shared" ca="1" si="676"/>
        <v>0</v>
      </c>
      <c r="Q980" s="23">
        <f t="shared" ca="1" si="676"/>
        <v>0</v>
      </c>
      <c r="R980" s="23">
        <f t="shared" ca="1" si="676"/>
        <v>3.8269180563925108E-3</v>
      </c>
      <c r="S980" s="23">
        <f t="shared" ca="1" si="676"/>
        <v>5.1980710039000246E-5</v>
      </c>
      <c r="T980" s="23">
        <f t="shared" ca="1" si="676"/>
        <v>6.9045311775324796E-5</v>
      </c>
      <c r="U980" s="23">
        <f t="shared" ca="1" si="676"/>
        <v>2.5931973216792117E-4</v>
      </c>
      <c r="V980" s="23">
        <f t="shared" ca="1" si="676"/>
        <v>5.5920961183284481E-5</v>
      </c>
    </row>
    <row r="981" spans="1:22">
      <c r="B981" s="18" t="str">
        <f>$B$9</f>
        <v>DISTSEC</v>
      </c>
      <c r="D981" s="23">
        <f t="shared" ca="1" si="675"/>
        <v>4.8486141146839322E-2</v>
      </c>
      <c r="E981" s="23">
        <f t="shared" ca="1" si="676"/>
        <v>2.978794850815876E-2</v>
      </c>
      <c r="F981" s="23">
        <f t="shared" ca="1" si="676"/>
        <v>2.7783240219254593E-3</v>
      </c>
      <c r="G981" s="23">
        <f t="shared" ca="1" si="676"/>
        <v>7.9250244670935072E-3</v>
      </c>
      <c r="H981" s="23">
        <f t="shared" ca="1" si="676"/>
        <v>0</v>
      </c>
      <c r="I981" s="23">
        <f t="shared" ca="1" si="676"/>
        <v>0</v>
      </c>
      <c r="J981" s="23">
        <f t="shared" ca="1" si="676"/>
        <v>5.0914043853009343E-3</v>
      </c>
      <c r="K981" s="23">
        <f t="shared" ca="1" si="676"/>
        <v>0</v>
      </c>
      <c r="L981" s="23">
        <f t="shared" ca="1" si="676"/>
        <v>0</v>
      </c>
      <c r="M981" s="23">
        <f t="shared" ca="1" si="676"/>
        <v>0</v>
      </c>
      <c r="N981" s="23">
        <f t="shared" ca="1" si="676"/>
        <v>1.0673434853809275E-4</v>
      </c>
      <c r="O981" s="23">
        <f t="shared" ca="1" si="676"/>
        <v>0</v>
      </c>
      <c r="P981" s="23">
        <f t="shared" ca="1" si="676"/>
        <v>0</v>
      </c>
      <c r="Q981" s="23">
        <f t="shared" ca="1" si="676"/>
        <v>0</v>
      </c>
      <c r="R981" s="23">
        <f t="shared" ca="1" si="676"/>
        <v>1.7100804003240984E-3</v>
      </c>
      <c r="S981" s="23">
        <f t="shared" ca="1" si="676"/>
        <v>0</v>
      </c>
      <c r="T981" s="23">
        <f t="shared" ca="1" si="676"/>
        <v>2.4421999115791116E-5</v>
      </c>
      <c r="U981" s="23">
        <f t="shared" ca="1" si="676"/>
        <v>9.1284360420131147E-4</v>
      </c>
      <c r="V981" s="23">
        <f t="shared" ca="1" si="676"/>
        <v>1.4935941218136925E-4</v>
      </c>
    </row>
    <row r="982" spans="1:22">
      <c r="B982" s="18" t="str">
        <f>$B$10</f>
        <v>ENERGY</v>
      </c>
      <c r="D982" s="23">
        <f t="shared" ca="1" si="675"/>
        <v>0.38162255588006572</v>
      </c>
      <c r="E982" s="23">
        <f t="shared" ca="1" si="676"/>
        <v>0.14464939101960134</v>
      </c>
      <c r="F982" s="23">
        <f t="shared" ca="1" si="676"/>
        <v>9.2377584210586311E-3</v>
      </c>
      <c r="G982" s="23">
        <f t="shared" ca="1" si="676"/>
        <v>3.110918290902167E-2</v>
      </c>
      <c r="H982" s="23">
        <f t="shared" ca="1" si="676"/>
        <v>8.934606840363394E-4</v>
      </c>
      <c r="I982" s="23">
        <f t="shared" ca="1" si="676"/>
        <v>4.2228203851459689E-5</v>
      </c>
      <c r="J982" s="23">
        <f t="shared" ca="1" si="676"/>
        <v>2.8906977882416026E-2</v>
      </c>
      <c r="K982" s="23">
        <f t="shared" ca="1" si="676"/>
        <v>5.4418337288463098E-3</v>
      </c>
      <c r="L982" s="23">
        <f t="shared" ca="1" si="676"/>
        <v>2.4123173395168137E-3</v>
      </c>
      <c r="M982" s="23">
        <f t="shared" ca="1" si="676"/>
        <v>1.1340154140818279E-4</v>
      </c>
      <c r="N982" s="23">
        <f t="shared" ca="1" si="676"/>
        <v>1.0819907657791004E-3</v>
      </c>
      <c r="O982" s="23">
        <f t="shared" ca="1" si="676"/>
        <v>1.8593088376095517E-2</v>
      </c>
      <c r="P982" s="23">
        <f t="shared" ca="1" si="676"/>
        <v>0.10752312140352174</v>
      </c>
      <c r="Q982" s="23">
        <f t="shared" ca="1" si="676"/>
        <v>1.9742064147806371E-2</v>
      </c>
      <c r="R982" s="23">
        <f t="shared" ca="1" si="676"/>
        <v>7.702202862766537E-3</v>
      </c>
      <c r="S982" s="23">
        <f t="shared" ca="1" si="676"/>
        <v>1.2474962250449162E-4</v>
      </c>
      <c r="T982" s="23">
        <f t="shared" ca="1" si="676"/>
        <v>1.4248120903445836E-4</v>
      </c>
      <c r="U982" s="23">
        <f t="shared" ca="1" si="676"/>
        <v>3.3112626591824939E-3</v>
      </c>
      <c r="V982" s="23">
        <f t="shared" ca="1" si="676"/>
        <v>5.9504310361822648E-4</v>
      </c>
    </row>
    <row r="983" spans="1:22">
      <c r="B983" s="18" t="str">
        <f>$B$11</f>
        <v>CUSTOMER</v>
      </c>
      <c r="D983" s="23">
        <f t="shared" ca="1" si="675"/>
        <v>4.448897179542867E-2</v>
      </c>
      <c r="E983" s="23">
        <f t="shared" ca="1" si="676"/>
        <v>2.0639416007139842E-2</v>
      </c>
      <c r="F983" s="23">
        <f t="shared" ca="1" si="676"/>
        <v>6.1182654538105329E-3</v>
      </c>
      <c r="G983" s="23">
        <f t="shared" ca="1" si="676"/>
        <v>1.6830019885371143E-3</v>
      </c>
      <c r="H983" s="23">
        <f t="shared" ca="1" si="676"/>
        <v>4.4925478189922219E-4</v>
      </c>
      <c r="I983" s="23">
        <f t="shared" ca="1" si="676"/>
        <v>1.0086513212428949E-4</v>
      </c>
      <c r="J983" s="23">
        <f t="shared" ca="1" si="676"/>
        <v>4.2028376967290346E-4</v>
      </c>
      <c r="K983" s="23">
        <f t="shared" ca="1" si="676"/>
        <v>1.2732578972061271E-4</v>
      </c>
      <c r="L983" s="23">
        <f t="shared" ca="1" si="676"/>
        <v>2.7500401938924073E-4</v>
      </c>
      <c r="M983" s="23">
        <f t="shared" ca="1" si="676"/>
        <v>6.0230677102961418E-5</v>
      </c>
      <c r="N983" s="23">
        <f t="shared" ca="1" si="676"/>
        <v>2.3608353694445053E-6</v>
      </c>
      <c r="O983" s="23">
        <f t="shared" ca="1" si="676"/>
        <v>6.5455524624573062E-5</v>
      </c>
      <c r="P983" s="23">
        <f t="shared" ca="1" si="676"/>
        <v>3.5228627801306189E-4</v>
      </c>
      <c r="Q983" s="23">
        <f t="shared" ca="1" si="676"/>
        <v>6.6664103566749683E-5</v>
      </c>
      <c r="R983" s="23">
        <f t="shared" ca="1" si="676"/>
        <v>1.0707739039402397E-4</v>
      </c>
      <c r="S983" s="23">
        <f t="shared" ca="1" si="676"/>
        <v>1.5464500869609594E-6</v>
      </c>
      <c r="T983" s="23">
        <f t="shared" ca="1" si="676"/>
        <v>2.9450914262778323E-6</v>
      </c>
      <c r="U983" s="23">
        <f t="shared" ca="1" si="676"/>
        <v>1.2000209434443443E-2</v>
      </c>
      <c r="V983" s="23">
        <f t="shared" ca="1" si="676"/>
        <v>2.0167790681074292E-3</v>
      </c>
    </row>
    <row r="984" spans="1:22">
      <c r="B984" s="18" t="str">
        <f>$B$12</f>
        <v>TOTAL</v>
      </c>
      <c r="D984" s="23">
        <f t="shared" ca="1" si="675"/>
        <v>1.0000000000000002</v>
      </c>
      <c r="E984" s="23">
        <f ca="1">+E964</f>
        <v>0.43223777526660873</v>
      </c>
      <c r="F984" s="23">
        <f t="shared" ca="1" si="676"/>
        <v>3.7217344851764957E-2</v>
      </c>
      <c r="G984" s="23">
        <f t="shared" ca="1" si="676"/>
        <v>0.10341893113560642</v>
      </c>
      <c r="H984" s="23">
        <f t="shared" ca="1" si="676"/>
        <v>3.1085488670032939E-3</v>
      </c>
      <c r="I984" s="23">
        <f t="shared" ca="1" si="676"/>
        <v>3.1887396764926118E-4</v>
      </c>
      <c r="J984" s="23">
        <f t="shared" ca="1" si="676"/>
        <v>8.2319460162346425E-2</v>
      </c>
      <c r="K984" s="23">
        <f t="shared" ca="1" si="676"/>
        <v>1.4884591078310645E-2</v>
      </c>
      <c r="L984" s="23">
        <f t="shared" ca="1" si="676"/>
        <v>5.4505788975658977E-3</v>
      </c>
      <c r="M984" s="23">
        <f t="shared" ca="1" si="676"/>
        <v>2.7392415998168669E-4</v>
      </c>
      <c r="N984" s="23">
        <f t="shared" ca="1" si="676"/>
        <v>2.479377778140183E-3</v>
      </c>
      <c r="O984" s="23">
        <f t="shared" ca="1" si="676"/>
        <v>4.2218375585955537E-2</v>
      </c>
      <c r="P984" s="23">
        <f t="shared" ca="1" si="676"/>
        <v>0.19930143679407616</v>
      </c>
      <c r="Q984" s="23">
        <f t="shared" ca="1" si="676"/>
        <v>3.4021340600365831E-2</v>
      </c>
      <c r="R984" s="23">
        <f t="shared" ca="1" si="676"/>
        <v>2.2719391038694071E-2</v>
      </c>
      <c r="S984" s="23">
        <f t="shared" ca="1" si="676"/>
        <v>3.2945828900368251E-4</v>
      </c>
      <c r="T984" s="23">
        <f t="shared" ca="1" si="676"/>
        <v>3.8935997822871411E-4</v>
      </c>
      <c r="U984" s="23">
        <f t="shared" ca="1" si="676"/>
        <v>1.6492135722013447E-2</v>
      </c>
      <c r="V984" s="23">
        <f t="shared" ca="1" si="676"/>
        <v>2.8190958266850336E-3</v>
      </c>
    </row>
    <row r="985" spans="1:22">
      <c r="A985" s="131" t="s">
        <v>378</v>
      </c>
      <c r="B985" s="18" t="str">
        <f>$B$5</f>
        <v>PRODUCTION</v>
      </c>
      <c r="D985" s="23">
        <f t="shared" ref="D985:D992" ca="1" si="678">SUM(E985:V985)</f>
        <v>0.46296584328469603</v>
      </c>
      <c r="E985" s="23">
        <f ca="1">IF(E$984=0,0,+E$976*E977/E$984)</f>
        <v>0.33435629692242702</v>
      </c>
      <c r="F985" s="23">
        <f t="shared" ref="F985:V992" ca="1" si="679">IF(F$984=0,0,+F$976*F977/F$984)</f>
        <v>2.2225291955893001E-2</v>
      </c>
      <c r="G985" s="23">
        <f t="shared" ca="1" si="679"/>
        <v>4.2737564079950968E-2</v>
      </c>
      <c r="H985" s="23">
        <f t="shared" ca="1" si="679"/>
        <v>5.2257935974976439E-4</v>
      </c>
      <c r="I985" s="23">
        <f t="shared" ca="1" si="679"/>
        <v>6.1465325048705354E-5</v>
      </c>
      <c r="J985" s="23">
        <f t="shared" ca="1" si="679"/>
        <v>1.4317358896312067E-2</v>
      </c>
      <c r="K985" s="23">
        <f t="shared" ca="1" si="679"/>
        <v>9.4342554037092994E-3</v>
      </c>
      <c r="L985" s="23">
        <f t="shared" ca="1" si="679"/>
        <v>2.2191432465861571E-3</v>
      </c>
      <c r="M985" s="23">
        <f t="shared" ca="1" si="679"/>
        <v>3.8800219487260528E-5</v>
      </c>
      <c r="N985" s="23">
        <f t="shared" ca="1" si="679"/>
        <v>5.3543968107730346E-4</v>
      </c>
      <c r="O985" s="23">
        <f t="shared" ca="1" si="679"/>
        <v>1.3621643165119416E-2</v>
      </c>
      <c r="P985" s="23">
        <f t="shared" ca="1" si="679"/>
        <v>2.2134608422929639E-2</v>
      </c>
      <c r="Q985" s="23">
        <f t="shared" ca="1" si="679"/>
        <v>7.6139660640541645E-4</v>
      </c>
      <c r="R985" s="23">
        <f t="shared" ca="1" si="679"/>
        <v>0</v>
      </c>
      <c r="S985" s="23">
        <f t="shared" ca="1" si="679"/>
        <v>0</v>
      </c>
      <c r="T985" s="23">
        <f t="shared" ca="1" si="679"/>
        <v>0</v>
      </c>
      <c r="U985" s="23">
        <f t="shared" ca="1" si="679"/>
        <v>0</v>
      </c>
      <c r="V985" s="23">
        <f t="shared" ca="1" si="679"/>
        <v>0</v>
      </c>
    </row>
    <row r="986" spans="1:22">
      <c r="A986" s="18" t="str">
        <f>+A985</f>
        <v>FORF_DISC_FXNL</v>
      </c>
      <c r="B986" s="18" t="str">
        <f>$B$6</f>
        <v>BULKTRAN</v>
      </c>
      <c r="D986" s="23">
        <f t="shared" ca="1" si="678"/>
        <v>-4.8214884435953606E-2</v>
      </c>
      <c r="E986" s="23">
        <f t="shared" ref="E986:E992" ca="1" si="680">IF(E$984=0,0,+E$976*E978/E$984)</f>
        <v>-4.7704520237897848E-2</v>
      </c>
      <c r="F986" s="23">
        <f t="shared" ref="F986:T986" ca="1" si="681">IF(F$984=0,0,+F$976*F978/F$984)</f>
        <v>3.0303251459365931E-4</v>
      </c>
      <c r="G986" s="23">
        <f t="shared" ca="1" si="681"/>
        <v>-1.415529228007151E-4</v>
      </c>
      <c r="H986" s="23">
        <f t="shared" ca="1" si="681"/>
        <v>3.1483313894818591E-6</v>
      </c>
      <c r="I986" s="23">
        <f t="shared" ca="1" si="681"/>
        <v>1.4958714161664471E-5</v>
      </c>
      <c r="J986" s="23">
        <f t="shared" ca="1" si="681"/>
        <v>-4.9732796131695986E-5</v>
      </c>
      <c r="K986" s="23">
        <f t="shared" ca="1" si="681"/>
        <v>1.3511930294831634E-4</v>
      </c>
      <c r="L986" s="23">
        <f t="shared" ca="1" si="681"/>
        <v>5.9336586420883332E-5</v>
      </c>
      <c r="M986" s="23">
        <f t="shared" ca="1" si="681"/>
        <v>6.0665957689459905E-6</v>
      </c>
      <c r="N986" s="23">
        <f t="shared" ca="1" si="681"/>
        <v>-4.0001254519393936E-5</v>
      </c>
      <c r="O986" s="23">
        <f t="shared" ca="1" si="681"/>
        <v>-4.0205899741816131E-4</v>
      </c>
      <c r="P986" s="23">
        <f t="shared" ca="1" si="681"/>
        <v>-4.006995665840385E-4</v>
      </c>
      <c r="Q986" s="23">
        <f t="shared" ca="1" si="681"/>
        <v>2.0192941153005157E-6</v>
      </c>
      <c r="R986" s="23">
        <f t="shared" ca="1" si="681"/>
        <v>0</v>
      </c>
      <c r="S986" s="23">
        <f t="shared" ca="1" si="681"/>
        <v>0</v>
      </c>
      <c r="T986" s="23">
        <f t="shared" ca="1" si="681"/>
        <v>0</v>
      </c>
      <c r="U986" s="23">
        <f t="shared" ca="1" si="679"/>
        <v>0</v>
      </c>
      <c r="V986" s="23">
        <f t="shared" ca="1" si="679"/>
        <v>0</v>
      </c>
    </row>
    <row r="987" spans="1:22">
      <c r="A987" s="18" t="str">
        <f t="shared" ref="A987:A992" si="682">+A986</f>
        <v>FORF_DISC_FXNL</v>
      </c>
      <c r="B987" s="18" t="str">
        <f>$B$7</f>
        <v>SUBTRAN</v>
      </c>
      <c r="D987" s="23">
        <f t="shared" ca="1" si="678"/>
        <v>-1.0197700630678553E-2</v>
      </c>
      <c r="E987" s="23">
        <f t="shared" ca="1" si="680"/>
        <v>-1.0028720860502478E-2</v>
      </c>
      <c r="F987" s="23">
        <f t="shared" ca="1" si="679"/>
        <v>5.3922865689417337E-5</v>
      </c>
      <c r="G987" s="23">
        <f t="shared" ca="1" si="679"/>
        <v>-4.3590994965325273E-5</v>
      </c>
      <c r="H987" s="23">
        <f t="shared" ca="1" si="679"/>
        <v>3.4212592133207528E-7</v>
      </c>
      <c r="I987" s="23">
        <f t="shared" ca="1" si="679"/>
        <v>5.1132745670347482E-6</v>
      </c>
      <c r="J987" s="23">
        <f t="shared" ca="1" si="679"/>
        <v>-1.4792503271716182E-5</v>
      </c>
      <c r="K987" s="23">
        <f t="shared" ca="1" si="679"/>
        <v>2.3527265366126754E-5</v>
      </c>
      <c r="L987" s="23">
        <f t="shared" ca="1" si="679"/>
        <v>1.4172388351933589E-5</v>
      </c>
      <c r="M987" s="23">
        <f t="shared" ca="1" si="679"/>
        <v>0</v>
      </c>
      <c r="N987" s="23">
        <f t="shared" ca="1" si="679"/>
        <v>-8.2101234784816265E-6</v>
      </c>
      <c r="O987" s="23">
        <f t="shared" ca="1" si="679"/>
        <v>-8.5773625876559286E-5</v>
      </c>
      <c r="P987" s="23">
        <f t="shared" ca="1" si="679"/>
        <v>-1.1636694035745318E-4</v>
      </c>
      <c r="Q987" s="23">
        <f t="shared" ca="1" si="679"/>
        <v>0</v>
      </c>
      <c r="R987" s="23">
        <f t="shared" ca="1" si="679"/>
        <v>0</v>
      </c>
      <c r="S987" s="23">
        <f t="shared" ca="1" si="679"/>
        <v>0</v>
      </c>
      <c r="T987" s="23">
        <f t="shared" ca="1" si="679"/>
        <v>0</v>
      </c>
      <c r="U987" s="23">
        <f t="shared" ca="1" si="679"/>
        <v>2.6764978776147934E-6</v>
      </c>
      <c r="V987" s="23">
        <f t="shared" ca="1" si="679"/>
        <v>0</v>
      </c>
    </row>
    <row r="988" spans="1:22">
      <c r="A988" s="18" t="str">
        <f t="shared" si="682"/>
        <v>FORF_DISC_FXNL</v>
      </c>
      <c r="B988" s="18" t="str">
        <f>$B$8</f>
        <v>DISTPRI</v>
      </c>
      <c r="D988" s="23">
        <f t="shared" ca="1" si="678"/>
        <v>0.1433097562215444</v>
      </c>
      <c r="E988" s="23">
        <f t="shared" ca="1" si="680"/>
        <v>0.10107490927593896</v>
      </c>
      <c r="F988" s="23">
        <f t="shared" ca="1" si="679"/>
        <v>8.6529309943018159E-3</v>
      </c>
      <c r="G988" s="23">
        <f t="shared" ca="1" si="679"/>
        <v>1.7478676584913391E-2</v>
      </c>
      <c r="H988" s="23">
        <f t="shared" ca="1" si="679"/>
        <v>2.4916862376579837E-4</v>
      </c>
      <c r="I988" s="23">
        <f t="shared" ca="1" si="679"/>
        <v>0</v>
      </c>
      <c r="J988" s="23">
        <f t="shared" ca="1" si="679"/>
        <v>5.7733976687094138E-3</v>
      </c>
      <c r="K988" s="23">
        <f t="shared" ca="1" si="679"/>
        <v>3.9685200308833303E-3</v>
      </c>
      <c r="L988" s="23">
        <f t="shared" ca="1" si="679"/>
        <v>0</v>
      </c>
      <c r="M988" s="23">
        <f t="shared" ca="1" si="679"/>
        <v>0</v>
      </c>
      <c r="N988" s="23">
        <f t="shared" ca="1" si="679"/>
        <v>2.1352801272455635E-4</v>
      </c>
      <c r="O988" s="23">
        <f t="shared" ca="1" si="679"/>
        <v>5.8169726928017076E-3</v>
      </c>
      <c r="P988" s="23">
        <f t="shared" ca="1" si="679"/>
        <v>0</v>
      </c>
      <c r="Q988" s="23">
        <f t="shared" ca="1" si="679"/>
        <v>0</v>
      </c>
      <c r="R988" s="23">
        <f t="shared" ca="1" si="679"/>
        <v>0</v>
      </c>
      <c r="S988" s="23">
        <f t="shared" ca="1" si="679"/>
        <v>0</v>
      </c>
      <c r="T988" s="23">
        <f t="shared" ca="1" si="679"/>
        <v>0</v>
      </c>
      <c r="U988" s="23">
        <f t="shared" ca="1" si="679"/>
        <v>8.1652337505422912E-5</v>
      </c>
      <c r="V988" s="23">
        <f t="shared" ca="1" si="679"/>
        <v>0</v>
      </c>
    </row>
    <row r="989" spans="1:22">
      <c r="A989" s="18" t="str">
        <f t="shared" si="682"/>
        <v>FORF_DISC_FXNL</v>
      </c>
      <c r="B989" s="18" t="str">
        <f>$B$9</f>
        <v>DISTSEC</v>
      </c>
      <c r="D989" s="23">
        <f t="shared" ca="1" si="678"/>
        <v>6.2048842552486064E-2</v>
      </c>
      <c r="E989" s="23">
        <f ca="1">IF(E$984=0,0,+E$976*E981/E$984)</f>
        <v>4.743969961320698E-2</v>
      </c>
      <c r="F989" s="23">
        <f t="shared" ca="1" si="679"/>
        <v>4.5475795279676604E-3</v>
      </c>
      <c r="G989" s="23">
        <f t="shared" ca="1" si="679"/>
        <v>7.5874776173625981E-3</v>
      </c>
      <c r="H989" s="23">
        <f t="shared" ca="1" si="679"/>
        <v>0</v>
      </c>
      <c r="I989" s="23">
        <f t="shared" ca="1" si="679"/>
        <v>0</v>
      </c>
      <c r="J989" s="23">
        <f t="shared" ca="1" si="679"/>
        <v>2.1286002361638502E-3</v>
      </c>
      <c r="K989" s="23">
        <f t="shared" ca="1" si="679"/>
        <v>0</v>
      </c>
      <c r="L989" s="23">
        <f t="shared" ca="1" si="679"/>
        <v>0</v>
      </c>
      <c r="M989" s="23">
        <f t="shared" ca="1" si="679"/>
        <v>0</v>
      </c>
      <c r="N989" s="23">
        <f t="shared" ca="1" si="679"/>
        <v>5.8057318380320151E-5</v>
      </c>
      <c r="O989" s="23">
        <f t="shared" ca="1" si="679"/>
        <v>0</v>
      </c>
      <c r="P989" s="23">
        <f t="shared" ca="1" si="679"/>
        <v>0</v>
      </c>
      <c r="Q989" s="23">
        <f t="shared" ca="1" si="679"/>
        <v>0</v>
      </c>
      <c r="R989" s="23">
        <f t="shared" ca="1" si="679"/>
        <v>0</v>
      </c>
      <c r="S989" s="23">
        <f t="shared" ca="1" si="679"/>
        <v>0</v>
      </c>
      <c r="T989" s="23">
        <f t="shared" ca="1" si="679"/>
        <v>0</v>
      </c>
      <c r="U989" s="23">
        <f t="shared" ca="1" si="679"/>
        <v>2.8742823940465463E-4</v>
      </c>
      <c r="V989" s="23">
        <f t="shared" ca="1" si="679"/>
        <v>0</v>
      </c>
    </row>
    <row r="990" spans="1:22">
      <c r="A990" s="18" t="str">
        <f t="shared" si="682"/>
        <v>FORF_DISC_FXNL</v>
      </c>
      <c r="B990" s="18" t="str">
        <f>$B$10</f>
        <v>ENERGY</v>
      </c>
      <c r="D990" s="23">
        <f t="shared" ca="1" si="678"/>
        <v>0.34081293955467706</v>
      </c>
      <c r="E990" s="23">
        <f t="shared" ca="1" si="680"/>
        <v>0.23036576880491477</v>
      </c>
      <c r="F990" s="23">
        <f t="shared" ca="1" si="679"/>
        <v>1.5120425388973647E-2</v>
      </c>
      <c r="G990" s="23">
        <f t="shared" ca="1" si="679"/>
        <v>2.9784164073780896E-2</v>
      </c>
      <c r="H990" s="23">
        <f t="shared" ca="1" si="679"/>
        <v>3.9224825355165655E-4</v>
      </c>
      <c r="I990" s="23">
        <f t="shared" ca="1" si="679"/>
        <v>1.9587904963772661E-5</v>
      </c>
      <c r="J990" s="23">
        <f t="shared" ca="1" si="679"/>
        <v>1.2085349206387395E-2</v>
      </c>
      <c r="K990" s="23">
        <f t="shared" ca="1" si="679"/>
        <v>7.922231320495951E-3</v>
      </c>
      <c r="L990" s="23">
        <f t="shared" ca="1" si="679"/>
        <v>2.00148000310832E-3</v>
      </c>
      <c r="M990" s="23">
        <f t="shared" ca="1" si="679"/>
        <v>5.0731553637581275E-5</v>
      </c>
      <c r="N990" s="23">
        <f t="shared" ca="1" si="679"/>
        <v>5.8854045800433696E-4</v>
      </c>
      <c r="O990" s="23">
        <f t="shared" ca="1" si="679"/>
        <v>1.495569205184314E-2</v>
      </c>
      <c r="P990" s="23">
        <f t="shared" ca="1" si="679"/>
        <v>2.5423674269143839E-2</v>
      </c>
      <c r="Q990" s="23">
        <f t="shared" ca="1" si="679"/>
        <v>1.0604247346972439E-3</v>
      </c>
      <c r="R990" s="23">
        <f t="shared" ca="1" si="679"/>
        <v>0</v>
      </c>
      <c r="S990" s="23">
        <f t="shared" ca="1" si="679"/>
        <v>0</v>
      </c>
      <c r="T990" s="23">
        <f t="shared" ca="1" si="679"/>
        <v>0</v>
      </c>
      <c r="U990" s="23">
        <f t="shared" ca="1" si="679"/>
        <v>1.0426215311744767E-3</v>
      </c>
      <c r="V990" s="23">
        <f t="shared" ca="1" si="679"/>
        <v>0</v>
      </c>
    </row>
    <row r="991" spans="1:22">
      <c r="A991" s="18" t="str">
        <f t="shared" si="682"/>
        <v>FORF_DISC_FXNL</v>
      </c>
      <c r="B991" s="18" t="str">
        <f>$B$11</f>
        <v>CUSTOMER</v>
      </c>
      <c r="D991" s="23">
        <f t="shared" ca="1" si="678"/>
        <v>4.9275203453228972E-2</v>
      </c>
      <c r="E991" s="23">
        <f t="shared" ca="1" si="680"/>
        <v>3.2869927088216636E-2</v>
      </c>
      <c r="F991" s="23">
        <f t="shared" ca="1" si="679"/>
        <v>1.0014418226545869E-2</v>
      </c>
      <c r="G991" s="23">
        <f t="shared" ca="1" si="679"/>
        <v>1.6113186742861105E-3</v>
      </c>
      <c r="H991" s="23">
        <f t="shared" ca="1" si="679"/>
        <v>1.9723240960486734E-4</v>
      </c>
      <c r="I991" s="23">
        <f t="shared" ca="1" si="679"/>
        <v>4.6787133763934897E-5</v>
      </c>
      <c r="J991" s="23">
        <f t="shared" ca="1" si="679"/>
        <v>1.7571107373917579E-4</v>
      </c>
      <c r="K991" s="23">
        <f t="shared" ca="1" si="679"/>
        <v>1.8536111345786535E-4</v>
      </c>
      <c r="L991" s="23">
        <f t="shared" ca="1" si="679"/>
        <v>2.2816858983081635E-4</v>
      </c>
      <c r="M991" s="23">
        <f t="shared" ca="1" si="679"/>
        <v>2.6944923218268007E-5</v>
      </c>
      <c r="N991" s="23">
        <f t="shared" ca="1" si="679"/>
        <v>1.2841580293942888E-6</v>
      </c>
      <c r="O991" s="23">
        <f t="shared" ca="1" si="679"/>
        <v>5.2650353162174485E-5</v>
      </c>
      <c r="P991" s="23">
        <f t="shared" ca="1" si="679"/>
        <v>8.3297540703647965E-5</v>
      </c>
      <c r="Q991" s="23">
        <f t="shared" ca="1" si="679"/>
        <v>3.5807939741931727E-6</v>
      </c>
      <c r="R991" s="23">
        <f t="shared" ca="1" si="679"/>
        <v>0</v>
      </c>
      <c r="S991" s="23">
        <f t="shared" ca="1" si="679"/>
        <v>0</v>
      </c>
      <c r="T991" s="23">
        <f t="shared" ca="1" si="679"/>
        <v>0</v>
      </c>
      <c r="U991" s="23">
        <f t="shared" ca="1" si="679"/>
        <v>3.7785213746960155E-3</v>
      </c>
      <c r="V991" s="23">
        <f t="shared" ca="1" si="679"/>
        <v>0</v>
      </c>
    </row>
    <row r="992" spans="1:22">
      <c r="A992" s="18" t="str">
        <f t="shared" si="682"/>
        <v>FORF_DISC_FXNL</v>
      </c>
      <c r="B992" s="18" t="str">
        <f>$B$12</f>
        <v>TOTAL</v>
      </c>
      <c r="D992" s="23">
        <f t="shared" ca="1" si="678"/>
        <v>1.0000000000000002</v>
      </c>
      <c r="E992" s="23">
        <f t="shared" ca="1" si="680"/>
        <v>0.68837336060630394</v>
      </c>
      <c r="F992" s="23">
        <f t="shared" ca="1" si="679"/>
        <v>6.0917601473965063E-2</v>
      </c>
      <c r="G992" s="23">
        <f t="shared" ca="1" si="679"/>
        <v>9.901405711252792E-2</v>
      </c>
      <c r="H992" s="23">
        <f t="shared" ca="1" si="679"/>
        <v>1.3647191039829008E-3</v>
      </c>
      <c r="I992" s="23">
        <f t="shared" ca="1" si="679"/>
        <v>1.479123525051123E-4</v>
      </c>
      <c r="J992" s="23">
        <f t="shared" ca="1" si="679"/>
        <v>3.4415891781908486E-2</v>
      </c>
      <c r="K992" s="23">
        <f t="shared" ca="1" si="679"/>
        <v>2.1669014436860885E-2</v>
      </c>
      <c r="L992" s="23">
        <f t="shared" ca="1" si="679"/>
        <v>4.5223008142981098E-3</v>
      </c>
      <c r="M992" s="23">
        <f t="shared" ca="1" si="679"/>
        <v>1.2254329211205576E-4</v>
      </c>
      <c r="N992" s="23">
        <f t="shared" ca="1" si="679"/>
        <v>1.3486382502180358E-3</v>
      </c>
      <c r="O992" s="23">
        <f t="shared" ca="1" si="679"/>
        <v>3.3959125639631715E-2</v>
      </c>
      <c r="P992" s="23">
        <f t="shared" ca="1" si="679"/>
        <v>4.7124513725835628E-2</v>
      </c>
      <c r="Q992" s="23">
        <f t="shared" ca="1" si="679"/>
        <v>1.8274214291921546E-3</v>
      </c>
      <c r="R992" s="23">
        <f t="shared" ca="1" si="679"/>
        <v>0</v>
      </c>
      <c r="S992" s="23">
        <f t="shared" ca="1" si="679"/>
        <v>0</v>
      </c>
      <c r="T992" s="23">
        <f t="shared" ca="1" si="679"/>
        <v>0</v>
      </c>
      <c r="U992" s="23">
        <f t="shared" ca="1" si="679"/>
        <v>5.1928999806581848E-3</v>
      </c>
      <c r="V992" s="23">
        <f t="shared" ca="1" si="679"/>
        <v>0</v>
      </c>
    </row>
    <row r="995" spans="1:22">
      <c r="A995" s="18" t="s">
        <v>423</v>
      </c>
    </row>
    <row r="996" spans="1:22">
      <c r="A996" s="38" t="s">
        <v>424</v>
      </c>
      <c r="D996" s="23">
        <f t="shared" ref="D996:V996" si="683">+D202</f>
        <v>1</v>
      </c>
      <c r="E996" s="23">
        <f t="shared" si="683"/>
        <v>1</v>
      </c>
      <c r="F996" s="23">
        <f t="shared" si="683"/>
        <v>0</v>
      </c>
      <c r="G996" s="23">
        <f t="shared" si="683"/>
        <v>0</v>
      </c>
      <c r="H996" s="23">
        <f t="shared" si="683"/>
        <v>0</v>
      </c>
      <c r="I996" s="23">
        <f t="shared" si="683"/>
        <v>0</v>
      </c>
      <c r="J996" s="23">
        <f t="shared" si="683"/>
        <v>0</v>
      </c>
      <c r="K996" s="23">
        <f t="shared" si="683"/>
        <v>0</v>
      </c>
      <c r="L996" s="23">
        <f t="shared" si="683"/>
        <v>0</v>
      </c>
      <c r="M996" s="23">
        <f t="shared" si="683"/>
        <v>0</v>
      </c>
      <c r="N996" s="23">
        <f t="shared" si="683"/>
        <v>0</v>
      </c>
      <c r="O996" s="23">
        <f t="shared" si="683"/>
        <v>0</v>
      </c>
      <c r="P996" s="23">
        <f t="shared" si="683"/>
        <v>0</v>
      </c>
      <c r="Q996" s="23">
        <f t="shared" si="683"/>
        <v>0</v>
      </c>
      <c r="R996" s="23">
        <f t="shared" si="683"/>
        <v>0</v>
      </c>
      <c r="S996" s="23">
        <f t="shared" si="683"/>
        <v>0</v>
      </c>
      <c r="T996" s="23">
        <f t="shared" si="683"/>
        <v>0</v>
      </c>
      <c r="U996" s="23">
        <f t="shared" si="683"/>
        <v>0</v>
      </c>
      <c r="V996" s="23">
        <f t="shared" si="683"/>
        <v>0</v>
      </c>
    </row>
    <row r="997" spans="1:22">
      <c r="A997" s="38" t="s">
        <v>73</v>
      </c>
      <c r="B997" s="18" t="str">
        <f>$B$5</f>
        <v>PRODUCTION</v>
      </c>
      <c r="D997" s="23">
        <f ca="1">+D957</f>
        <v>0.44870260973137288</v>
      </c>
      <c r="E997" s="23">
        <f t="shared" ref="E997:V997" ca="1" si="684">+E957</f>
        <v>0.20994627363388998</v>
      </c>
      <c r="F997" s="23">
        <f t="shared" ca="1" si="684"/>
        <v>1.3578445886565994E-2</v>
      </c>
      <c r="G997" s="23">
        <f t="shared" ca="1" si="684"/>
        <v>4.4638845487008971E-2</v>
      </c>
      <c r="H997" s="23">
        <f t="shared" ca="1" si="684"/>
        <v>1.1903280843130854E-3</v>
      </c>
      <c r="I997" s="23">
        <f t="shared" ca="1" si="684"/>
        <v>1.3250882525483982E-4</v>
      </c>
      <c r="J997" s="23">
        <f t="shared" ca="1" si="684"/>
        <v>3.4245727606411598E-2</v>
      </c>
      <c r="K997" s="23">
        <f t="shared" ca="1" si="684"/>
        <v>6.4804531937400992E-3</v>
      </c>
      <c r="L997" s="23">
        <f t="shared" ca="1" si="684"/>
        <v>2.6746596140344767E-3</v>
      </c>
      <c r="M997" s="23">
        <f t="shared" ca="1" si="684"/>
        <v>8.6731124543595482E-5</v>
      </c>
      <c r="N997" s="23">
        <f t="shared" ca="1" si="684"/>
        <v>9.8436867453737518E-4</v>
      </c>
      <c r="O997" s="23">
        <f t="shared" ca="1" si="684"/>
        <v>1.6934583456169112E-2</v>
      </c>
      <c r="P997" s="23">
        <f t="shared" ca="1" si="684"/>
        <v>9.3612833592924508E-2</v>
      </c>
      <c r="Q997" s="23">
        <f t="shared" ca="1" si="684"/>
        <v>1.4175018889831329E-2</v>
      </c>
      <c r="R997" s="23">
        <f t="shared" ca="1" si="684"/>
        <v>9.7141720463557284E-3</v>
      </c>
      <c r="S997" s="23">
        <f t="shared" ca="1" si="684"/>
        <v>1.6749687778651651E-4</v>
      </c>
      <c r="T997" s="23">
        <f t="shared" ca="1" si="684"/>
        <v>1.4016273800577389E-4</v>
      </c>
      <c r="U997" s="23">
        <f t="shared" ca="1" si="684"/>
        <v>0</v>
      </c>
      <c r="V997" s="23">
        <f t="shared" ca="1" si="684"/>
        <v>0</v>
      </c>
    </row>
    <row r="998" spans="1:22">
      <c r="B998" s="18" t="str">
        <f>$B$6</f>
        <v>BULKTRAN</v>
      </c>
      <c r="D998" s="23">
        <f t="shared" ref="D998:V998" ca="1" si="685">+D958</f>
        <v>-3.2336348208543884E-2</v>
      </c>
      <c r="E998" s="23">
        <f t="shared" ca="1" si="685"/>
        <v>-2.995423251072428E-2</v>
      </c>
      <c r="F998" s="23">
        <f t="shared" ca="1" si="685"/>
        <v>1.85136402682396E-4</v>
      </c>
      <c r="G998" s="23">
        <f t="shared" ca="1" si="685"/>
        <v>-1.4785023866392715E-4</v>
      </c>
      <c r="H998" s="23">
        <f t="shared" ca="1" si="685"/>
        <v>7.1712500727529653E-6</v>
      </c>
      <c r="I998" s="23">
        <f t="shared" ca="1" si="685"/>
        <v>3.2248452917387528E-5</v>
      </c>
      <c r="J998" s="23">
        <f t="shared" ca="1" si="685"/>
        <v>-1.1895600311241502E-4</v>
      </c>
      <c r="K998" s="23">
        <f t="shared" ca="1" si="685"/>
        <v>9.28143537414809E-5</v>
      </c>
      <c r="L998" s="23">
        <f t="shared" ca="1" si="685"/>
        <v>7.1516415886513417E-5</v>
      </c>
      <c r="M998" s="23">
        <f t="shared" ca="1" si="685"/>
        <v>1.356081692694707E-5</v>
      </c>
      <c r="N998" s="23">
        <f t="shared" ca="1" si="685"/>
        <v>-7.3539528881878168E-5</v>
      </c>
      <c r="O998" s="23">
        <f t="shared" ca="1" si="685"/>
        <v>-4.9984436998881296E-4</v>
      </c>
      <c r="P998" s="23">
        <f t="shared" ca="1" si="685"/>
        <v>-1.6946593827488108E-3</v>
      </c>
      <c r="Q998" s="23">
        <f t="shared" ca="1" si="685"/>
        <v>3.7593459161373051E-5</v>
      </c>
      <c r="R998" s="23">
        <f t="shared" ca="1" si="685"/>
        <v>-2.8231437061801618E-4</v>
      </c>
      <c r="S998" s="23">
        <f t="shared" ca="1" si="685"/>
        <v>-1.3604815839578827E-5</v>
      </c>
      <c r="T998" s="23">
        <f t="shared" ca="1" si="685"/>
        <v>8.6118606449813711E-6</v>
      </c>
      <c r="U998" s="23">
        <f t="shared" ca="1" si="685"/>
        <v>0</v>
      </c>
      <c r="V998" s="23">
        <f t="shared" ca="1" si="685"/>
        <v>0</v>
      </c>
    </row>
    <row r="999" spans="1:22">
      <c r="B999" s="18" t="str">
        <f>$B$7</f>
        <v>SUBTRAN</v>
      </c>
      <c r="D999" s="23">
        <f t="shared" ref="D999:V999" ca="1" si="686">+D959</f>
        <v>-6.9632199453293726E-3</v>
      </c>
      <c r="E999" s="23">
        <f t="shared" ca="1" si="686"/>
        <v>-6.2971524489202086E-3</v>
      </c>
      <c r="F999" s="23">
        <f t="shared" ca="1" si="686"/>
        <v>3.2943941310889315E-5</v>
      </c>
      <c r="G999" s="23">
        <f t="shared" ca="1" si="686"/>
        <v>-4.5530243259581992E-5</v>
      </c>
      <c r="H999" s="23">
        <f t="shared" ca="1" si="686"/>
        <v>7.7929234083807923E-7</v>
      </c>
      <c r="I999" s="23">
        <f t="shared" ca="1" si="686"/>
        <v>1.1023353501284307E-5</v>
      </c>
      <c r="J999" s="23">
        <f t="shared" ca="1" si="686"/>
        <v>-3.5382226661275633E-5</v>
      </c>
      <c r="K999" s="23">
        <f t="shared" ca="1" si="686"/>
        <v>1.6161036081548187E-5</v>
      </c>
      <c r="L999" s="23">
        <f t="shared" ca="1" si="686"/>
        <v>1.7081508738853607E-5</v>
      </c>
      <c r="M999" s="23">
        <f t="shared" ca="1" si="686"/>
        <v>0</v>
      </c>
      <c r="N999" s="23">
        <f t="shared" ca="1" si="686"/>
        <v>-1.5093741931940124E-5</v>
      </c>
      <c r="O999" s="23">
        <f t="shared" ca="1" si="686"/>
        <v>-1.0663475824005598E-4</v>
      </c>
      <c r="P999" s="23">
        <f t="shared" ca="1" si="686"/>
        <v>-4.9214509763431484E-4</v>
      </c>
      <c r="Q999" s="23">
        <f t="shared" ca="1" si="686"/>
        <v>0</v>
      </c>
      <c r="R999" s="23">
        <f t="shared" ca="1" si="686"/>
        <v>-5.8745346920809911E-5</v>
      </c>
      <c r="S999" s="23">
        <f t="shared" ca="1" si="686"/>
        <v>-2.710555573707948E-6</v>
      </c>
      <c r="T999" s="23">
        <f t="shared" ca="1" si="686"/>
        <v>1.6917682261067509E-6</v>
      </c>
      <c r="U999" s="23">
        <f t="shared" ca="1" si="686"/>
        <v>8.500292018277877E-6</v>
      </c>
      <c r="V999" s="23">
        <f t="shared" ca="1" si="686"/>
        <v>1.9932815947235156E-6</v>
      </c>
    </row>
    <row r="1000" spans="1:22">
      <c r="B1000" s="18" t="str">
        <f>$B$8</f>
        <v>DISTPRI</v>
      </c>
      <c r="D1000" s="23">
        <f t="shared" ref="D1000:V1000" ca="1" si="687">+D960</f>
        <v>0.11599928960016667</v>
      </c>
      <c r="E1000" s="23">
        <f t="shared" ca="1" si="687"/>
        <v>6.3466131057463362E-2</v>
      </c>
      <c r="F1000" s="23">
        <f t="shared" ca="1" si="687"/>
        <v>5.2864707244110569E-3</v>
      </c>
      <c r="G1000" s="23">
        <f t="shared" ca="1" si="687"/>
        <v>1.8256256765868666E-2</v>
      </c>
      <c r="H1000" s="23">
        <f t="shared" ca="1" si="687"/>
        <v>5.6755477434105531E-4</v>
      </c>
      <c r="I1000" s="23">
        <f t="shared" ca="1" si="687"/>
        <v>0</v>
      </c>
      <c r="J1000" s="23">
        <f t="shared" ca="1" si="687"/>
        <v>1.3809404748318663E-2</v>
      </c>
      <c r="K1000" s="23">
        <f t="shared" ca="1" si="687"/>
        <v>2.7260029761805977E-3</v>
      </c>
      <c r="L1000" s="23">
        <f t="shared" ca="1" si="687"/>
        <v>0</v>
      </c>
      <c r="M1000" s="23">
        <f t="shared" ca="1" si="687"/>
        <v>0</v>
      </c>
      <c r="N1000" s="23">
        <f t="shared" ca="1" si="687"/>
        <v>3.9255642472998812E-4</v>
      </c>
      <c r="O1000" s="23">
        <f t="shared" ca="1" si="687"/>
        <v>7.2317273572952024E-3</v>
      </c>
      <c r="P1000" s="23">
        <f t="shared" ca="1" si="687"/>
        <v>0</v>
      </c>
      <c r="Q1000" s="23">
        <f t="shared" ca="1" si="687"/>
        <v>0</v>
      </c>
      <c r="R1000" s="23">
        <f t="shared" ca="1" si="687"/>
        <v>3.8269180563925108E-3</v>
      </c>
      <c r="S1000" s="23">
        <f t="shared" ca="1" si="687"/>
        <v>5.1980710039000246E-5</v>
      </c>
      <c r="T1000" s="23">
        <f t="shared" ca="1" si="687"/>
        <v>6.9045311775324796E-5</v>
      </c>
      <c r="U1000" s="23">
        <f t="shared" ca="1" si="687"/>
        <v>2.5931973216792117E-4</v>
      </c>
      <c r="V1000" s="23">
        <f t="shared" ca="1" si="687"/>
        <v>5.5920961183284481E-5</v>
      </c>
    </row>
    <row r="1001" spans="1:22">
      <c r="B1001" s="18" t="str">
        <f>$B$9</f>
        <v>DISTSEC</v>
      </c>
      <c r="D1001" s="23">
        <f t="shared" ref="D1001:V1001" ca="1" si="688">+D961</f>
        <v>4.8486141146839322E-2</v>
      </c>
      <c r="E1001" s="23">
        <f t="shared" ca="1" si="688"/>
        <v>2.978794850815876E-2</v>
      </c>
      <c r="F1001" s="23">
        <f t="shared" ca="1" si="688"/>
        <v>2.7783240219254593E-3</v>
      </c>
      <c r="G1001" s="23">
        <f t="shared" ca="1" si="688"/>
        <v>7.9250244670935072E-3</v>
      </c>
      <c r="H1001" s="23">
        <f t="shared" ca="1" si="688"/>
        <v>0</v>
      </c>
      <c r="I1001" s="23">
        <f t="shared" ca="1" si="688"/>
        <v>0</v>
      </c>
      <c r="J1001" s="23">
        <f t="shared" ca="1" si="688"/>
        <v>5.0914043853009343E-3</v>
      </c>
      <c r="K1001" s="23">
        <f t="shared" ca="1" si="688"/>
        <v>0</v>
      </c>
      <c r="L1001" s="23">
        <f t="shared" ca="1" si="688"/>
        <v>0</v>
      </c>
      <c r="M1001" s="23">
        <f t="shared" ca="1" si="688"/>
        <v>0</v>
      </c>
      <c r="N1001" s="23">
        <f t="shared" ca="1" si="688"/>
        <v>1.0673434853809275E-4</v>
      </c>
      <c r="O1001" s="23">
        <f t="shared" ca="1" si="688"/>
        <v>0</v>
      </c>
      <c r="P1001" s="23">
        <f t="shared" ca="1" si="688"/>
        <v>0</v>
      </c>
      <c r="Q1001" s="23">
        <f t="shared" ca="1" si="688"/>
        <v>0</v>
      </c>
      <c r="R1001" s="23">
        <f t="shared" ca="1" si="688"/>
        <v>1.7100804003240984E-3</v>
      </c>
      <c r="S1001" s="23">
        <f t="shared" ca="1" si="688"/>
        <v>0</v>
      </c>
      <c r="T1001" s="23">
        <f t="shared" ca="1" si="688"/>
        <v>2.4421999115791116E-5</v>
      </c>
      <c r="U1001" s="23">
        <f t="shared" ca="1" si="688"/>
        <v>9.1284360420131147E-4</v>
      </c>
      <c r="V1001" s="23">
        <f t="shared" ca="1" si="688"/>
        <v>1.4935941218136925E-4</v>
      </c>
    </row>
    <row r="1002" spans="1:22">
      <c r="B1002" s="18" t="str">
        <f>$B$10</f>
        <v>ENERGY</v>
      </c>
      <c r="D1002" s="23">
        <f t="shared" ref="D1002:V1002" ca="1" si="689">+D962</f>
        <v>0.38162255588006572</v>
      </c>
      <c r="E1002" s="23">
        <f t="shared" ca="1" si="689"/>
        <v>0.14464939101960134</v>
      </c>
      <c r="F1002" s="23">
        <f t="shared" ca="1" si="689"/>
        <v>9.2377584210586311E-3</v>
      </c>
      <c r="G1002" s="23">
        <f t="shared" ca="1" si="689"/>
        <v>3.110918290902167E-2</v>
      </c>
      <c r="H1002" s="23">
        <f t="shared" ca="1" si="689"/>
        <v>8.934606840363394E-4</v>
      </c>
      <c r="I1002" s="23">
        <f t="shared" ca="1" si="689"/>
        <v>4.2228203851459689E-5</v>
      </c>
      <c r="J1002" s="23">
        <f t="shared" ca="1" si="689"/>
        <v>2.8906977882416026E-2</v>
      </c>
      <c r="K1002" s="23">
        <f t="shared" ca="1" si="689"/>
        <v>5.4418337288463098E-3</v>
      </c>
      <c r="L1002" s="23">
        <f t="shared" ca="1" si="689"/>
        <v>2.4123173395168137E-3</v>
      </c>
      <c r="M1002" s="23">
        <f t="shared" ca="1" si="689"/>
        <v>1.1340154140818279E-4</v>
      </c>
      <c r="N1002" s="23">
        <f t="shared" ca="1" si="689"/>
        <v>1.0819907657791004E-3</v>
      </c>
      <c r="O1002" s="23">
        <f t="shared" ca="1" si="689"/>
        <v>1.8593088376095517E-2</v>
      </c>
      <c r="P1002" s="23">
        <f t="shared" ca="1" si="689"/>
        <v>0.10752312140352174</v>
      </c>
      <c r="Q1002" s="23">
        <f t="shared" ca="1" si="689"/>
        <v>1.9742064147806371E-2</v>
      </c>
      <c r="R1002" s="23">
        <f t="shared" ca="1" si="689"/>
        <v>7.702202862766537E-3</v>
      </c>
      <c r="S1002" s="23">
        <f t="shared" ca="1" si="689"/>
        <v>1.2474962250449162E-4</v>
      </c>
      <c r="T1002" s="23">
        <f t="shared" ca="1" si="689"/>
        <v>1.4248120903445836E-4</v>
      </c>
      <c r="U1002" s="23">
        <f t="shared" ca="1" si="689"/>
        <v>3.3112626591824939E-3</v>
      </c>
      <c r="V1002" s="23">
        <f t="shared" ca="1" si="689"/>
        <v>5.9504310361822648E-4</v>
      </c>
    </row>
    <row r="1003" spans="1:22">
      <c r="B1003" s="18" t="str">
        <f>$B$11</f>
        <v>CUSTOMER</v>
      </c>
      <c r="D1003" s="23">
        <f t="shared" ref="D1003:V1003" ca="1" si="690">+D963</f>
        <v>4.448897179542867E-2</v>
      </c>
      <c r="E1003" s="23">
        <f t="shared" ca="1" si="690"/>
        <v>2.0639416007139842E-2</v>
      </c>
      <c r="F1003" s="23">
        <f t="shared" ca="1" si="690"/>
        <v>6.1182654538105329E-3</v>
      </c>
      <c r="G1003" s="23">
        <f t="shared" ca="1" si="690"/>
        <v>1.6830019885371143E-3</v>
      </c>
      <c r="H1003" s="23">
        <f t="shared" ca="1" si="690"/>
        <v>4.4925478189922219E-4</v>
      </c>
      <c r="I1003" s="23">
        <f t="shared" ca="1" si="690"/>
        <v>1.0086513212428949E-4</v>
      </c>
      <c r="J1003" s="23">
        <f t="shared" ca="1" si="690"/>
        <v>4.2028376967290346E-4</v>
      </c>
      <c r="K1003" s="23">
        <f t="shared" ca="1" si="690"/>
        <v>1.2732578972061271E-4</v>
      </c>
      <c r="L1003" s="23">
        <f t="shared" ca="1" si="690"/>
        <v>2.7500401938924073E-4</v>
      </c>
      <c r="M1003" s="23">
        <f t="shared" ca="1" si="690"/>
        <v>6.0230677102961418E-5</v>
      </c>
      <c r="N1003" s="23">
        <f t="shared" ca="1" si="690"/>
        <v>2.3608353694445053E-6</v>
      </c>
      <c r="O1003" s="23">
        <f t="shared" ca="1" si="690"/>
        <v>6.5455524624573062E-5</v>
      </c>
      <c r="P1003" s="23">
        <f t="shared" ca="1" si="690"/>
        <v>3.5228627801306189E-4</v>
      </c>
      <c r="Q1003" s="23">
        <f t="shared" ca="1" si="690"/>
        <v>6.6664103566749683E-5</v>
      </c>
      <c r="R1003" s="23">
        <f t="shared" ca="1" si="690"/>
        <v>1.0707739039402397E-4</v>
      </c>
      <c r="S1003" s="23">
        <f t="shared" ca="1" si="690"/>
        <v>1.5464500869609594E-6</v>
      </c>
      <c r="T1003" s="23">
        <f t="shared" ca="1" si="690"/>
        <v>2.9450914262778323E-6</v>
      </c>
      <c r="U1003" s="23">
        <f t="shared" ca="1" si="690"/>
        <v>1.2000209434443443E-2</v>
      </c>
      <c r="V1003" s="23">
        <f t="shared" ca="1" si="690"/>
        <v>2.0167790681074292E-3</v>
      </c>
    </row>
    <row r="1004" spans="1:22">
      <c r="B1004" s="18" t="str">
        <f>$B$12</f>
        <v>TOTAL</v>
      </c>
      <c r="D1004" s="23">
        <f t="shared" ref="D1004:V1004" ca="1" si="691">+D964</f>
        <v>1.0000000000000002</v>
      </c>
      <c r="E1004" s="23">
        <f t="shared" ca="1" si="691"/>
        <v>0.43223777526660873</v>
      </c>
      <c r="F1004" s="23">
        <f t="shared" ca="1" si="691"/>
        <v>3.7217344851764957E-2</v>
      </c>
      <c r="G1004" s="23">
        <f t="shared" ca="1" si="691"/>
        <v>0.10341893113560642</v>
      </c>
      <c r="H1004" s="23">
        <f t="shared" ca="1" si="691"/>
        <v>3.1085488670032939E-3</v>
      </c>
      <c r="I1004" s="23">
        <f t="shared" ca="1" si="691"/>
        <v>3.1887396764926118E-4</v>
      </c>
      <c r="J1004" s="23">
        <f t="shared" ca="1" si="691"/>
        <v>8.2319460162346425E-2</v>
      </c>
      <c r="K1004" s="23">
        <f t="shared" ca="1" si="691"/>
        <v>1.4884591078310645E-2</v>
      </c>
      <c r="L1004" s="23">
        <f t="shared" ca="1" si="691"/>
        <v>5.4505788975658977E-3</v>
      </c>
      <c r="M1004" s="23">
        <f t="shared" ca="1" si="691"/>
        <v>2.7392415998168669E-4</v>
      </c>
      <c r="N1004" s="23">
        <f t="shared" ca="1" si="691"/>
        <v>2.479377778140183E-3</v>
      </c>
      <c r="O1004" s="23">
        <f t="shared" ca="1" si="691"/>
        <v>4.2218375585955537E-2</v>
      </c>
      <c r="P1004" s="23">
        <f t="shared" ca="1" si="691"/>
        <v>0.19930143679407616</v>
      </c>
      <c r="Q1004" s="23">
        <f t="shared" ca="1" si="691"/>
        <v>3.4021340600365831E-2</v>
      </c>
      <c r="R1004" s="23">
        <f t="shared" ca="1" si="691"/>
        <v>2.2719391038694071E-2</v>
      </c>
      <c r="S1004" s="23">
        <f t="shared" ca="1" si="691"/>
        <v>3.2945828900368251E-4</v>
      </c>
      <c r="T1004" s="23">
        <f t="shared" ca="1" si="691"/>
        <v>3.8935997822871411E-4</v>
      </c>
      <c r="U1004" s="23">
        <f t="shared" ca="1" si="691"/>
        <v>1.6492135722013447E-2</v>
      </c>
      <c r="V1004" s="23">
        <f t="shared" ca="1" si="691"/>
        <v>2.8190958266850336E-3</v>
      </c>
    </row>
    <row r="1005" spans="1:22">
      <c r="A1005" s="131" t="s">
        <v>425</v>
      </c>
      <c r="B1005" s="18" t="str">
        <f>$B$5</f>
        <v>PRODUCTION</v>
      </c>
      <c r="D1005" s="23">
        <f t="shared" ref="D1005:D1012" ca="1" si="692">SUM(E1005:V1005)</f>
        <v>0.48571940179081513</v>
      </c>
      <c r="E1005" s="23">
        <f t="shared" ref="E1005:E1012" ca="1" si="693">IF(E$1004=0,0,+E997/E$1004*E$996)</f>
        <v>0.48571940179081513</v>
      </c>
      <c r="F1005" s="23">
        <f t="shared" ref="F1005:V1012" ca="1" si="694">IF(F$1004=0,0,+F997/F$1004*F$996)</f>
        <v>0</v>
      </c>
      <c r="G1005" s="23">
        <f t="shared" ca="1" si="694"/>
        <v>0</v>
      </c>
      <c r="H1005" s="23">
        <f t="shared" ca="1" si="694"/>
        <v>0</v>
      </c>
      <c r="I1005" s="23">
        <f t="shared" ca="1" si="694"/>
        <v>0</v>
      </c>
      <c r="J1005" s="23">
        <f t="shared" ca="1" si="694"/>
        <v>0</v>
      </c>
      <c r="K1005" s="23">
        <f t="shared" ca="1" si="694"/>
        <v>0</v>
      </c>
      <c r="L1005" s="23">
        <f t="shared" ca="1" si="694"/>
        <v>0</v>
      </c>
      <c r="M1005" s="23">
        <f t="shared" ca="1" si="694"/>
        <v>0</v>
      </c>
      <c r="N1005" s="23">
        <f t="shared" ca="1" si="694"/>
        <v>0</v>
      </c>
      <c r="O1005" s="23">
        <f t="shared" ca="1" si="694"/>
        <v>0</v>
      </c>
      <c r="P1005" s="23">
        <f t="shared" ca="1" si="694"/>
        <v>0</v>
      </c>
      <c r="Q1005" s="23">
        <f t="shared" ca="1" si="694"/>
        <v>0</v>
      </c>
      <c r="R1005" s="23">
        <f t="shared" ca="1" si="694"/>
        <v>0</v>
      </c>
      <c r="S1005" s="23">
        <f t="shared" ca="1" si="694"/>
        <v>0</v>
      </c>
      <c r="T1005" s="23">
        <f t="shared" ca="1" si="694"/>
        <v>0</v>
      </c>
      <c r="U1005" s="23">
        <f t="shared" ca="1" si="694"/>
        <v>0</v>
      </c>
      <c r="V1005" s="23">
        <f t="shared" ca="1" si="694"/>
        <v>0</v>
      </c>
    </row>
    <row r="1006" spans="1:22">
      <c r="A1006" s="18" t="s">
        <v>425</v>
      </c>
      <c r="B1006" s="18" t="str">
        <f>$B$6</f>
        <v>BULKTRAN</v>
      </c>
      <c r="D1006" s="23">
        <f t="shared" ca="1" si="692"/>
        <v>-6.9300357869573517E-2</v>
      </c>
      <c r="E1006" s="23">
        <f t="shared" ca="1" si="693"/>
        <v>-6.9300357869573517E-2</v>
      </c>
      <c r="F1006" s="23">
        <f t="shared" ref="F1006:T1006" ca="1" si="695">IF(F$1004=0,0,+F998/F$1004*F$996)</f>
        <v>0</v>
      </c>
      <c r="G1006" s="23">
        <f t="shared" ca="1" si="695"/>
        <v>0</v>
      </c>
      <c r="H1006" s="23">
        <f t="shared" ca="1" si="695"/>
        <v>0</v>
      </c>
      <c r="I1006" s="23">
        <f t="shared" ca="1" si="695"/>
        <v>0</v>
      </c>
      <c r="J1006" s="23">
        <f t="shared" ca="1" si="695"/>
        <v>0</v>
      </c>
      <c r="K1006" s="23">
        <f t="shared" ca="1" si="695"/>
        <v>0</v>
      </c>
      <c r="L1006" s="23">
        <f t="shared" ca="1" si="695"/>
        <v>0</v>
      </c>
      <c r="M1006" s="23">
        <f t="shared" ca="1" si="695"/>
        <v>0</v>
      </c>
      <c r="N1006" s="23">
        <f t="shared" ca="1" si="695"/>
        <v>0</v>
      </c>
      <c r="O1006" s="23">
        <f t="shared" ca="1" si="695"/>
        <v>0</v>
      </c>
      <c r="P1006" s="23">
        <f t="shared" ca="1" si="695"/>
        <v>0</v>
      </c>
      <c r="Q1006" s="23">
        <f t="shared" ca="1" si="695"/>
        <v>0</v>
      </c>
      <c r="R1006" s="23">
        <f t="shared" ca="1" si="695"/>
        <v>0</v>
      </c>
      <c r="S1006" s="23">
        <f t="shared" ca="1" si="695"/>
        <v>0</v>
      </c>
      <c r="T1006" s="23">
        <f t="shared" ca="1" si="695"/>
        <v>0</v>
      </c>
      <c r="U1006" s="23">
        <f t="shared" ca="1" si="694"/>
        <v>0</v>
      </c>
      <c r="V1006" s="23">
        <f t="shared" ca="1" si="694"/>
        <v>0</v>
      </c>
    </row>
    <row r="1007" spans="1:22">
      <c r="A1007" s="18" t="s">
        <v>425</v>
      </c>
      <c r="B1007" s="18" t="str">
        <f>$B$7</f>
        <v>SUBTRAN</v>
      </c>
      <c r="D1007" s="23">
        <f t="shared" ca="1" si="692"/>
        <v>-1.4568723071545655E-2</v>
      </c>
      <c r="E1007" s="23">
        <f t="shared" ca="1" si="693"/>
        <v>-1.4568723071545655E-2</v>
      </c>
      <c r="F1007" s="23">
        <f t="shared" ca="1" si="694"/>
        <v>0</v>
      </c>
      <c r="G1007" s="23">
        <f t="shared" ca="1" si="694"/>
        <v>0</v>
      </c>
      <c r="H1007" s="23">
        <f t="shared" ca="1" si="694"/>
        <v>0</v>
      </c>
      <c r="I1007" s="23">
        <f t="shared" ca="1" si="694"/>
        <v>0</v>
      </c>
      <c r="J1007" s="23">
        <f t="shared" ca="1" si="694"/>
        <v>0</v>
      </c>
      <c r="K1007" s="23">
        <f t="shared" ca="1" si="694"/>
        <v>0</v>
      </c>
      <c r="L1007" s="23">
        <f t="shared" ca="1" si="694"/>
        <v>0</v>
      </c>
      <c r="M1007" s="23">
        <f t="shared" ca="1" si="694"/>
        <v>0</v>
      </c>
      <c r="N1007" s="23">
        <f t="shared" ca="1" si="694"/>
        <v>0</v>
      </c>
      <c r="O1007" s="23">
        <f t="shared" ca="1" si="694"/>
        <v>0</v>
      </c>
      <c r="P1007" s="23">
        <f t="shared" ca="1" si="694"/>
        <v>0</v>
      </c>
      <c r="Q1007" s="23">
        <f t="shared" ca="1" si="694"/>
        <v>0</v>
      </c>
      <c r="R1007" s="23">
        <f t="shared" ca="1" si="694"/>
        <v>0</v>
      </c>
      <c r="S1007" s="23">
        <f t="shared" ca="1" si="694"/>
        <v>0</v>
      </c>
      <c r="T1007" s="23">
        <f t="shared" ca="1" si="694"/>
        <v>0</v>
      </c>
      <c r="U1007" s="23">
        <f t="shared" ca="1" si="694"/>
        <v>0</v>
      </c>
      <c r="V1007" s="23">
        <f t="shared" ca="1" si="694"/>
        <v>0</v>
      </c>
    </row>
    <row r="1008" spans="1:22">
      <c r="A1008" s="18" t="s">
        <v>425</v>
      </c>
      <c r="B1008" s="18" t="str">
        <f>$B$8</f>
        <v>DISTPRI</v>
      </c>
      <c r="D1008" s="23">
        <f t="shared" ca="1" si="692"/>
        <v>0.14683152350188919</v>
      </c>
      <c r="E1008" s="23">
        <f t="shared" ca="1" si="693"/>
        <v>0.14683152350188919</v>
      </c>
      <c r="F1008" s="23">
        <f ca="1">IF(F$1004=0,0,+F1000/F$1004*F$996)</f>
        <v>0</v>
      </c>
      <c r="G1008" s="23">
        <f t="shared" ca="1" si="694"/>
        <v>0</v>
      </c>
      <c r="H1008" s="23">
        <f t="shared" ca="1" si="694"/>
        <v>0</v>
      </c>
      <c r="I1008" s="23">
        <f t="shared" ca="1" si="694"/>
        <v>0</v>
      </c>
      <c r="J1008" s="23">
        <f t="shared" ca="1" si="694"/>
        <v>0</v>
      </c>
      <c r="K1008" s="23">
        <f t="shared" ca="1" si="694"/>
        <v>0</v>
      </c>
      <c r="L1008" s="23">
        <f t="shared" ca="1" si="694"/>
        <v>0</v>
      </c>
      <c r="M1008" s="23">
        <f t="shared" ca="1" si="694"/>
        <v>0</v>
      </c>
      <c r="N1008" s="23">
        <f t="shared" ca="1" si="694"/>
        <v>0</v>
      </c>
      <c r="O1008" s="23">
        <f t="shared" ca="1" si="694"/>
        <v>0</v>
      </c>
      <c r="P1008" s="23">
        <f t="shared" ca="1" si="694"/>
        <v>0</v>
      </c>
      <c r="Q1008" s="23">
        <f t="shared" ca="1" si="694"/>
        <v>0</v>
      </c>
      <c r="R1008" s="23">
        <f t="shared" ca="1" si="694"/>
        <v>0</v>
      </c>
      <c r="S1008" s="23">
        <f t="shared" ca="1" si="694"/>
        <v>0</v>
      </c>
      <c r="T1008" s="23">
        <f t="shared" ca="1" si="694"/>
        <v>0</v>
      </c>
      <c r="U1008" s="23">
        <f t="shared" ca="1" si="694"/>
        <v>0</v>
      </c>
      <c r="V1008" s="23">
        <f t="shared" ca="1" si="694"/>
        <v>0</v>
      </c>
    </row>
    <row r="1009" spans="1:24">
      <c r="A1009" s="18" t="s">
        <v>425</v>
      </c>
      <c r="B1009" s="18" t="str">
        <f>$B$9</f>
        <v>DISTSEC</v>
      </c>
      <c r="D1009" s="23">
        <f t="shared" ca="1" si="692"/>
        <v>6.8915652940757535E-2</v>
      </c>
      <c r="E1009" s="23">
        <f t="shared" ca="1" si="693"/>
        <v>6.8915652940757535E-2</v>
      </c>
      <c r="F1009" s="23">
        <f t="shared" ca="1" si="694"/>
        <v>0</v>
      </c>
      <c r="G1009" s="23">
        <f t="shared" ca="1" si="694"/>
        <v>0</v>
      </c>
      <c r="H1009" s="23">
        <f t="shared" ca="1" si="694"/>
        <v>0</v>
      </c>
      <c r="I1009" s="23">
        <f t="shared" ca="1" si="694"/>
        <v>0</v>
      </c>
      <c r="J1009" s="23">
        <f t="shared" ca="1" si="694"/>
        <v>0</v>
      </c>
      <c r="K1009" s="23">
        <f t="shared" ca="1" si="694"/>
        <v>0</v>
      </c>
      <c r="L1009" s="23">
        <f t="shared" ca="1" si="694"/>
        <v>0</v>
      </c>
      <c r="M1009" s="23">
        <f t="shared" ca="1" si="694"/>
        <v>0</v>
      </c>
      <c r="N1009" s="23">
        <f t="shared" ca="1" si="694"/>
        <v>0</v>
      </c>
      <c r="O1009" s="23">
        <f t="shared" ca="1" si="694"/>
        <v>0</v>
      </c>
      <c r="P1009" s="23">
        <f t="shared" ca="1" si="694"/>
        <v>0</v>
      </c>
      <c r="Q1009" s="23">
        <f t="shared" ca="1" si="694"/>
        <v>0</v>
      </c>
      <c r="R1009" s="23">
        <f t="shared" ca="1" si="694"/>
        <v>0</v>
      </c>
      <c r="S1009" s="23">
        <f t="shared" ca="1" si="694"/>
        <v>0</v>
      </c>
      <c r="T1009" s="23">
        <f t="shared" ca="1" si="694"/>
        <v>0</v>
      </c>
      <c r="U1009" s="23">
        <f t="shared" ca="1" si="694"/>
        <v>0</v>
      </c>
      <c r="V1009" s="23">
        <f t="shared" ca="1" si="694"/>
        <v>0</v>
      </c>
    </row>
    <row r="1010" spans="1:24">
      <c r="A1010" s="18" t="s">
        <v>425</v>
      </c>
      <c r="B1010" s="18" t="str">
        <f>$B$10</f>
        <v>ENERGY</v>
      </c>
      <c r="D1010" s="23">
        <f t="shared" ca="1" si="692"/>
        <v>0.33465235871709753</v>
      </c>
      <c r="E1010" s="23">
        <f t="shared" ca="1" si="693"/>
        <v>0.33465235871709753</v>
      </c>
      <c r="F1010" s="23">
        <f t="shared" ca="1" si="694"/>
        <v>0</v>
      </c>
      <c r="G1010" s="23">
        <f t="shared" ca="1" si="694"/>
        <v>0</v>
      </c>
      <c r="H1010" s="23">
        <f t="shared" ca="1" si="694"/>
        <v>0</v>
      </c>
      <c r="I1010" s="23">
        <f t="shared" ca="1" si="694"/>
        <v>0</v>
      </c>
      <c r="J1010" s="23">
        <f t="shared" ca="1" si="694"/>
        <v>0</v>
      </c>
      <c r="K1010" s="23">
        <f t="shared" ca="1" si="694"/>
        <v>0</v>
      </c>
      <c r="L1010" s="23">
        <f t="shared" ca="1" si="694"/>
        <v>0</v>
      </c>
      <c r="M1010" s="23">
        <f t="shared" ca="1" si="694"/>
        <v>0</v>
      </c>
      <c r="N1010" s="23">
        <f t="shared" ca="1" si="694"/>
        <v>0</v>
      </c>
      <c r="O1010" s="23">
        <f t="shared" ca="1" si="694"/>
        <v>0</v>
      </c>
      <c r="P1010" s="23">
        <f t="shared" ca="1" si="694"/>
        <v>0</v>
      </c>
      <c r="Q1010" s="23">
        <f t="shared" ca="1" si="694"/>
        <v>0</v>
      </c>
      <c r="R1010" s="23">
        <f t="shared" ca="1" si="694"/>
        <v>0</v>
      </c>
      <c r="S1010" s="23">
        <f t="shared" ca="1" si="694"/>
        <v>0</v>
      </c>
      <c r="T1010" s="23">
        <f t="shared" ca="1" si="694"/>
        <v>0</v>
      </c>
      <c r="U1010" s="23">
        <f t="shared" ca="1" si="694"/>
        <v>0</v>
      </c>
      <c r="V1010" s="23">
        <f t="shared" ca="1" si="694"/>
        <v>0</v>
      </c>
    </row>
    <row r="1011" spans="1:24">
      <c r="A1011" s="18" t="s">
        <v>425</v>
      </c>
      <c r="B1011" s="18" t="str">
        <f>$B$11</f>
        <v>CUSTOMER</v>
      </c>
      <c r="D1011" s="23">
        <f t="shared" ca="1" si="692"/>
        <v>4.7750143990559907E-2</v>
      </c>
      <c r="E1011" s="23">
        <f t="shared" ca="1" si="693"/>
        <v>4.7750143990559907E-2</v>
      </c>
      <c r="F1011" s="23">
        <f t="shared" ca="1" si="694"/>
        <v>0</v>
      </c>
      <c r="G1011" s="23">
        <f t="shared" ca="1" si="694"/>
        <v>0</v>
      </c>
      <c r="H1011" s="23">
        <f t="shared" ca="1" si="694"/>
        <v>0</v>
      </c>
      <c r="I1011" s="23">
        <f t="shared" ca="1" si="694"/>
        <v>0</v>
      </c>
      <c r="J1011" s="23">
        <f t="shared" ca="1" si="694"/>
        <v>0</v>
      </c>
      <c r="K1011" s="23">
        <f t="shared" ca="1" si="694"/>
        <v>0</v>
      </c>
      <c r="L1011" s="23">
        <f t="shared" ca="1" si="694"/>
        <v>0</v>
      </c>
      <c r="M1011" s="23">
        <f t="shared" ca="1" si="694"/>
        <v>0</v>
      </c>
      <c r="N1011" s="23">
        <f t="shared" ca="1" si="694"/>
        <v>0</v>
      </c>
      <c r="O1011" s="23">
        <f t="shared" ca="1" si="694"/>
        <v>0</v>
      </c>
      <c r="P1011" s="23">
        <f t="shared" ca="1" si="694"/>
        <v>0</v>
      </c>
      <c r="Q1011" s="23">
        <f t="shared" ca="1" si="694"/>
        <v>0</v>
      </c>
      <c r="R1011" s="23">
        <f t="shared" ca="1" si="694"/>
        <v>0</v>
      </c>
      <c r="S1011" s="23">
        <f t="shared" ca="1" si="694"/>
        <v>0</v>
      </c>
      <c r="T1011" s="23">
        <f t="shared" ca="1" si="694"/>
        <v>0</v>
      </c>
      <c r="U1011" s="23">
        <f t="shared" ca="1" si="694"/>
        <v>0</v>
      </c>
      <c r="V1011" s="23">
        <f t="shared" ca="1" si="694"/>
        <v>0</v>
      </c>
    </row>
    <row r="1012" spans="1:24">
      <c r="A1012" s="18" t="s">
        <v>425</v>
      </c>
      <c r="B1012" s="18" t="str">
        <f>$B$12</f>
        <v>TOTAL</v>
      </c>
      <c r="D1012" s="23">
        <f t="shared" ca="1" si="692"/>
        <v>1</v>
      </c>
      <c r="E1012" s="23">
        <f t="shared" ca="1" si="693"/>
        <v>1</v>
      </c>
      <c r="F1012" s="23">
        <f t="shared" ca="1" si="694"/>
        <v>0</v>
      </c>
      <c r="G1012" s="23">
        <f t="shared" ca="1" si="694"/>
        <v>0</v>
      </c>
      <c r="H1012" s="23">
        <f t="shared" ca="1" si="694"/>
        <v>0</v>
      </c>
      <c r="I1012" s="23">
        <f t="shared" ca="1" si="694"/>
        <v>0</v>
      </c>
      <c r="J1012" s="23">
        <f t="shared" ca="1" si="694"/>
        <v>0</v>
      </c>
      <c r="K1012" s="23">
        <f t="shared" ca="1" si="694"/>
        <v>0</v>
      </c>
      <c r="L1012" s="23">
        <f t="shared" ca="1" si="694"/>
        <v>0</v>
      </c>
      <c r="M1012" s="23">
        <f t="shared" ca="1" si="694"/>
        <v>0</v>
      </c>
      <c r="N1012" s="23">
        <f t="shared" ca="1" si="694"/>
        <v>0</v>
      </c>
      <c r="O1012" s="23">
        <f t="shared" ca="1" si="694"/>
        <v>0</v>
      </c>
      <c r="P1012" s="23">
        <f t="shared" ca="1" si="694"/>
        <v>0</v>
      </c>
      <c r="Q1012" s="23">
        <f t="shared" ca="1" si="694"/>
        <v>0</v>
      </c>
      <c r="R1012" s="23">
        <f t="shared" ca="1" si="694"/>
        <v>0</v>
      </c>
      <c r="S1012" s="23">
        <f t="shared" ca="1" si="694"/>
        <v>0</v>
      </c>
      <c r="T1012" s="23">
        <f t="shared" ca="1" si="694"/>
        <v>0</v>
      </c>
      <c r="U1012" s="23">
        <f t="shared" ca="1" si="694"/>
        <v>0</v>
      </c>
      <c r="V1012" s="23">
        <f t="shared" ca="1" si="694"/>
        <v>0</v>
      </c>
    </row>
    <row r="1014" spans="1:24">
      <c r="A1014" s="131" t="s">
        <v>541</v>
      </c>
      <c r="B1014" s="18" t="str">
        <f>$B$5</f>
        <v>PRODUCTION</v>
      </c>
      <c r="D1014" s="23">
        <f t="shared" ref="D1014:D1021" ca="1" si="696">SUM(E1014:V1014)</f>
        <v>0.3229945773164386</v>
      </c>
      <c r="E1014" s="23">
        <f ca="1">IF(E$944=0,0,E937*E$1012/E$944)</f>
        <v>0.3229945773164386</v>
      </c>
      <c r="F1014" s="23">
        <f t="shared" ref="F1014:V1014" ca="1" si="697">IF(F$944=0,0,F937*F$1012/F$944)</f>
        <v>0</v>
      </c>
      <c r="G1014" s="23">
        <f t="shared" ca="1" si="697"/>
        <v>0</v>
      </c>
      <c r="H1014" s="23">
        <f t="shared" ca="1" si="697"/>
        <v>0</v>
      </c>
      <c r="I1014" s="23">
        <f t="shared" ca="1" si="697"/>
        <v>0</v>
      </c>
      <c r="J1014" s="23">
        <f t="shared" ca="1" si="697"/>
        <v>0</v>
      </c>
      <c r="K1014" s="23">
        <f t="shared" ca="1" si="697"/>
        <v>0</v>
      </c>
      <c r="L1014" s="23">
        <f t="shared" ca="1" si="697"/>
        <v>0</v>
      </c>
      <c r="M1014" s="23">
        <f t="shared" ca="1" si="697"/>
        <v>0</v>
      </c>
      <c r="N1014" s="23">
        <f t="shared" ca="1" si="697"/>
        <v>0</v>
      </c>
      <c r="O1014" s="23">
        <f t="shared" ca="1" si="697"/>
        <v>0</v>
      </c>
      <c r="P1014" s="23">
        <f t="shared" ca="1" si="697"/>
        <v>0</v>
      </c>
      <c r="Q1014" s="23">
        <f t="shared" ca="1" si="697"/>
        <v>0</v>
      </c>
      <c r="R1014" s="23">
        <f t="shared" ca="1" si="697"/>
        <v>0</v>
      </c>
      <c r="S1014" s="23">
        <f t="shared" ca="1" si="697"/>
        <v>0</v>
      </c>
      <c r="T1014" s="23">
        <f t="shared" ca="1" si="697"/>
        <v>0</v>
      </c>
      <c r="U1014" s="23">
        <f t="shared" ca="1" si="697"/>
        <v>0</v>
      </c>
      <c r="V1014" s="23">
        <f t="shared" ca="1" si="697"/>
        <v>0</v>
      </c>
      <c r="W1014" s="23"/>
      <c r="X1014" s="23"/>
    </row>
    <row r="1015" spans="1:24">
      <c r="A1015" s="18" t="s">
        <v>541</v>
      </c>
      <c r="B1015" s="18" t="str">
        <f>$B$6</f>
        <v>BULKTRAN</v>
      </c>
      <c r="D1015" s="23">
        <f t="shared" ca="1" si="696"/>
        <v>1.5894017105357611E-2</v>
      </c>
      <c r="E1015" s="23">
        <f t="shared" ref="E1015:V1015" ca="1" si="698">IF(E$944=0,0,E938*E$1012/E$944)</f>
        <v>1.5894017105357611E-2</v>
      </c>
      <c r="F1015" s="23">
        <f t="shared" ca="1" si="698"/>
        <v>0</v>
      </c>
      <c r="G1015" s="23">
        <f t="shared" ca="1" si="698"/>
        <v>0</v>
      </c>
      <c r="H1015" s="23">
        <f t="shared" ca="1" si="698"/>
        <v>0</v>
      </c>
      <c r="I1015" s="23">
        <f t="shared" ca="1" si="698"/>
        <v>0</v>
      </c>
      <c r="J1015" s="23">
        <f t="shared" ca="1" si="698"/>
        <v>0</v>
      </c>
      <c r="K1015" s="23">
        <f t="shared" ca="1" si="698"/>
        <v>0</v>
      </c>
      <c r="L1015" s="23">
        <f t="shared" ca="1" si="698"/>
        <v>0</v>
      </c>
      <c r="M1015" s="23">
        <f t="shared" ca="1" si="698"/>
        <v>0</v>
      </c>
      <c r="N1015" s="23">
        <f t="shared" ca="1" si="698"/>
        <v>0</v>
      </c>
      <c r="O1015" s="23">
        <f t="shared" ca="1" si="698"/>
        <v>0</v>
      </c>
      <c r="P1015" s="23">
        <f t="shared" ca="1" si="698"/>
        <v>0</v>
      </c>
      <c r="Q1015" s="23">
        <f t="shared" ca="1" si="698"/>
        <v>0</v>
      </c>
      <c r="R1015" s="23">
        <f t="shared" ca="1" si="698"/>
        <v>0</v>
      </c>
      <c r="S1015" s="23">
        <f t="shared" ca="1" si="698"/>
        <v>0</v>
      </c>
      <c r="T1015" s="23">
        <f t="shared" ca="1" si="698"/>
        <v>0</v>
      </c>
      <c r="U1015" s="23">
        <f t="shared" ca="1" si="698"/>
        <v>0</v>
      </c>
      <c r="V1015" s="23">
        <f t="shared" ca="1" si="698"/>
        <v>0</v>
      </c>
      <c r="W1015" s="23"/>
      <c r="X1015" s="23"/>
    </row>
    <row r="1016" spans="1:24">
      <c r="A1016" s="18" t="s">
        <v>541</v>
      </c>
      <c r="B1016" s="18" t="str">
        <f>$B$7</f>
        <v>SUBTRAN</v>
      </c>
      <c r="D1016" s="23">
        <f t="shared" ca="1" si="696"/>
        <v>3.4568382175174475E-3</v>
      </c>
      <c r="E1016" s="23">
        <f ca="1">IF(E$944=0,0,E939*E$1012/E$944)</f>
        <v>3.4568382175174475E-3</v>
      </c>
      <c r="F1016" s="23">
        <f t="shared" ref="F1016:V1016" ca="1" si="699">IF(F$944=0,0,F939*F$1012/F$944)</f>
        <v>0</v>
      </c>
      <c r="G1016" s="23">
        <f t="shared" ca="1" si="699"/>
        <v>0</v>
      </c>
      <c r="H1016" s="23">
        <f t="shared" ca="1" si="699"/>
        <v>0</v>
      </c>
      <c r="I1016" s="23">
        <f t="shared" ca="1" si="699"/>
        <v>0</v>
      </c>
      <c r="J1016" s="23">
        <f t="shared" ca="1" si="699"/>
        <v>0</v>
      </c>
      <c r="K1016" s="23">
        <f t="shared" ca="1" si="699"/>
        <v>0</v>
      </c>
      <c r="L1016" s="23">
        <f t="shared" ca="1" si="699"/>
        <v>0</v>
      </c>
      <c r="M1016" s="23">
        <f t="shared" ca="1" si="699"/>
        <v>0</v>
      </c>
      <c r="N1016" s="23">
        <f t="shared" ca="1" si="699"/>
        <v>0</v>
      </c>
      <c r="O1016" s="23">
        <f t="shared" ca="1" si="699"/>
        <v>0</v>
      </c>
      <c r="P1016" s="23">
        <f t="shared" ca="1" si="699"/>
        <v>0</v>
      </c>
      <c r="Q1016" s="23">
        <f t="shared" ca="1" si="699"/>
        <v>0</v>
      </c>
      <c r="R1016" s="23">
        <f t="shared" ca="1" si="699"/>
        <v>0</v>
      </c>
      <c r="S1016" s="23">
        <f t="shared" ca="1" si="699"/>
        <v>0</v>
      </c>
      <c r="T1016" s="23">
        <f t="shared" ca="1" si="699"/>
        <v>0</v>
      </c>
      <c r="U1016" s="23">
        <f t="shared" ca="1" si="699"/>
        <v>0</v>
      </c>
      <c r="V1016" s="23">
        <f t="shared" ca="1" si="699"/>
        <v>0</v>
      </c>
      <c r="W1016" s="23"/>
      <c r="X1016" s="23"/>
    </row>
    <row r="1017" spans="1:24">
      <c r="A1017" s="18" t="s">
        <v>541</v>
      </c>
      <c r="B1017" s="18" t="str">
        <f>$B$8</f>
        <v>DISTPRI</v>
      </c>
      <c r="D1017" s="23">
        <f t="shared" ca="1" si="696"/>
        <v>0.11797788067245121</v>
      </c>
      <c r="E1017" s="23">
        <f t="shared" ref="E1017:V1017" ca="1" si="700">IF(E$944=0,0,E940*E$1012/E$944)</f>
        <v>0.11797788067245121</v>
      </c>
      <c r="F1017" s="23">
        <f t="shared" ca="1" si="700"/>
        <v>0</v>
      </c>
      <c r="G1017" s="23">
        <f t="shared" ca="1" si="700"/>
        <v>0</v>
      </c>
      <c r="H1017" s="23">
        <f t="shared" ca="1" si="700"/>
        <v>0</v>
      </c>
      <c r="I1017" s="23">
        <f t="shared" ca="1" si="700"/>
        <v>0</v>
      </c>
      <c r="J1017" s="23">
        <f t="shared" ca="1" si="700"/>
        <v>0</v>
      </c>
      <c r="K1017" s="23">
        <f t="shared" ca="1" si="700"/>
        <v>0</v>
      </c>
      <c r="L1017" s="23">
        <f t="shared" ca="1" si="700"/>
        <v>0</v>
      </c>
      <c r="M1017" s="23">
        <f t="shared" ca="1" si="700"/>
        <v>0</v>
      </c>
      <c r="N1017" s="23">
        <f t="shared" ca="1" si="700"/>
        <v>0</v>
      </c>
      <c r="O1017" s="23">
        <f t="shared" ca="1" si="700"/>
        <v>0</v>
      </c>
      <c r="P1017" s="23">
        <f t="shared" ca="1" si="700"/>
        <v>0</v>
      </c>
      <c r="Q1017" s="23">
        <f t="shared" ca="1" si="700"/>
        <v>0</v>
      </c>
      <c r="R1017" s="23">
        <f t="shared" ca="1" si="700"/>
        <v>0</v>
      </c>
      <c r="S1017" s="23">
        <f t="shared" ca="1" si="700"/>
        <v>0</v>
      </c>
      <c r="T1017" s="23">
        <f t="shared" ca="1" si="700"/>
        <v>0</v>
      </c>
      <c r="U1017" s="23">
        <f t="shared" ca="1" si="700"/>
        <v>0</v>
      </c>
      <c r="V1017" s="23">
        <f t="shared" ca="1" si="700"/>
        <v>0</v>
      </c>
      <c r="W1017" s="23"/>
      <c r="X1017" s="23"/>
    </row>
    <row r="1018" spans="1:24">
      <c r="A1018" s="18" t="s">
        <v>541</v>
      </c>
      <c r="B1018" s="18" t="str">
        <f>$B$9</f>
        <v>DISTSEC</v>
      </c>
      <c r="D1018" s="23">
        <f t="shared" ca="1" si="696"/>
        <v>5.4447054059841481E-2</v>
      </c>
      <c r="E1018" s="23">
        <f t="shared" ref="E1018:V1018" ca="1" si="701">IF(E$944=0,0,E941*E$1012/E$944)</f>
        <v>5.4447054059841481E-2</v>
      </c>
      <c r="F1018" s="23">
        <f t="shared" ca="1" si="701"/>
        <v>0</v>
      </c>
      <c r="G1018" s="23">
        <f t="shared" ca="1" si="701"/>
        <v>0</v>
      </c>
      <c r="H1018" s="23">
        <f t="shared" ca="1" si="701"/>
        <v>0</v>
      </c>
      <c r="I1018" s="23">
        <f t="shared" ca="1" si="701"/>
        <v>0</v>
      </c>
      <c r="J1018" s="23">
        <f t="shared" ca="1" si="701"/>
        <v>0</v>
      </c>
      <c r="K1018" s="23">
        <f t="shared" ca="1" si="701"/>
        <v>0</v>
      </c>
      <c r="L1018" s="23">
        <f t="shared" ca="1" si="701"/>
        <v>0</v>
      </c>
      <c r="M1018" s="23">
        <f t="shared" ca="1" si="701"/>
        <v>0</v>
      </c>
      <c r="N1018" s="23">
        <f t="shared" ca="1" si="701"/>
        <v>0</v>
      </c>
      <c r="O1018" s="23">
        <f t="shared" ca="1" si="701"/>
        <v>0</v>
      </c>
      <c r="P1018" s="23">
        <f t="shared" ca="1" si="701"/>
        <v>0</v>
      </c>
      <c r="Q1018" s="23">
        <f t="shared" ca="1" si="701"/>
        <v>0</v>
      </c>
      <c r="R1018" s="23">
        <f t="shared" ca="1" si="701"/>
        <v>0</v>
      </c>
      <c r="S1018" s="23">
        <f t="shared" ca="1" si="701"/>
        <v>0</v>
      </c>
      <c r="T1018" s="23">
        <f t="shared" ca="1" si="701"/>
        <v>0</v>
      </c>
      <c r="U1018" s="23">
        <f t="shared" ca="1" si="701"/>
        <v>0</v>
      </c>
      <c r="V1018" s="23">
        <f t="shared" ca="1" si="701"/>
        <v>0</v>
      </c>
      <c r="W1018" s="23"/>
      <c r="X1018" s="23"/>
    </row>
    <row r="1019" spans="1:24">
      <c r="A1019" s="18" t="s">
        <v>541</v>
      </c>
      <c r="B1019" s="18" t="str">
        <f>$B$10</f>
        <v>ENERGY</v>
      </c>
      <c r="D1019" s="23">
        <f t="shared" ca="1" si="696"/>
        <v>0.44419794872755497</v>
      </c>
      <c r="E1019" s="23">
        <f t="shared" ref="E1019:V1019" ca="1" si="702">IF(E$944=0,0,E942*E$1012/E$944)</f>
        <v>0.44419794872755497</v>
      </c>
      <c r="F1019" s="23">
        <f t="shared" ca="1" si="702"/>
        <v>0</v>
      </c>
      <c r="G1019" s="23">
        <f t="shared" ca="1" si="702"/>
        <v>0</v>
      </c>
      <c r="H1019" s="23">
        <f t="shared" ca="1" si="702"/>
        <v>0</v>
      </c>
      <c r="I1019" s="23">
        <f t="shared" ca="1" si="702"/>
        <v>0</v>
      </c>
      <c r="J1019" s="23">
        <f t="shared" ca="1" si="702"/>
        <v>0</v>
      </c>
      <c r="K1019" s="23">
        <f t="shared" ca="1" si="702"/>
        <v>0</v>
      </c>
      <c r="L1019" s="23">
        <f t="shared" ca="1" si="702"/>
        <v>0</v>
      </c>
      <c r="M1019" s="23">
        <f t="shared" ca="1" si="702"/>
        <v>0</v>
      </c>
      <c r="N1019" s="23">
        <f t="shared" ca="1" si="702"/>
        <v>0</v>
      </c>
      <c r="O1019" s="23">
        <f t="shared" ca="1" si="702"/>
        <v>0</v>
      </c>
      <c r="P1019" s="23">
        <f t="shared" ca="1" si="702"/>
        <v>0</v>
      </c>
      <c r="Q1019" s="23">
        <f t="shared" ca="1" si="702"/>
        <v>0</v>
      </c>
      <c r="R1019" s="23">
        <f t="shared" ca="1" si="702"/>
        <v>0</v>
      </c>
      <c r="S1019" s="23">
        <f t="shared" ca="1" si="702"/>
        <v>0</v>
      </c>
      <c r="T1019" s="23">
        <f t="shared" ca="1" si="702"/>
        <v>0</v>
      </c>
      <c r="U1019" s="23">
        <f t="shared" ca="1" si="702"/>
        <v>0</v>
      </c>
      <c r="V1019" s="23">
        <f t="shared" ca="1" si="702"/>
        <v>0</v>
      </c>
      <c r="W1019" s="23"/>
      <c r="X1019" s="23"/>
    </row>
    <row r="1020" spans="1:24">
      <c r="A1020" s="18" t="s">
        <v>541</v>
      </c>
      <c r="B1020" s="18" t="str">
        <f>$B$11</f>
        <v>CUSTOMER</v>
      </c>
      <c r="D1020" s="23">
        <f t="shared" ca="1" si="696"/>
        <v>4.1031683900838861E-2</v>
      </c>
      <c r="E1020" s="23">
        <f t="shared" ref="E1020:V1020" ca="1" si="703">IF(E$944=0,0,E943*E$1012/E$944)</f>
        <v>4.1031683900838861E-2</v>
      </c>
      <c r="F1020" s="23">
        <f t="shared" ca="1" si="703"/>
        <v>0</v>
      </c>
      <c r="G1020" s="23">
        <f t="shared" ca="1" si="703"/>
        <v>0</v>
      </c>
      <c r="H1020" s="23">
        <f t="shared" ca="1" si="703"/>
        <v>0</v>
      </c>
      <c r="I1020" s="23">
        <f t="shared" ca="1" si="703"/>
        <v>0</v>
      </c>
      <c r="J1020" s="23">
        <f t="shared" ca="1" si="703"/>
        <v>0</v>
      </c>
      <c r="K1020" s="23">
        <f t="shared" ca="1" si="703"/>
        <v>0</v>
      </c>
      <c r="L1020" s="23">
        <f t="shared" ca="1" si="703"/>
        <v>0</v>
      </c>
      <c r="M1020" s="23">
        <f t="shared" ca="1" si="703"/>
        <v>0</v>
      </c>
      <c r="N1020" s="23">
        <f t="shared" ca="1" si="703"/>
        <v>0</v>
      </c>
      <c r="O1020" s="23">
        <f t="shared" ca="1" si="703"/>
        <v>0</v>
      </c>
      <c r="P1020" s="23">
        <f t="shared" ca="1" si="703"/>
        <v>0</v>
      </c>
      <c r="Q1020" s="23">
        <f t="shared" ca="1" si="703"/>
        <v>0</v>
      </c>
      <c r="R1020" s="23">
        <f t="shared" ca="1" si="703"/>
        <v>0</v>
      </c>
      <c r="S1020" s="23">
        <f t="shared" ca="1" si="703"/>
        <v>0</v>
      </c>
      <c r="T1020" s="23">
        <f t="shared" ca="1" si="703"/>
        <v>0</v>
      </c>
      <c r="U1020" s="23">
        <f t="shared" ca="1" si="703"/>
        <v>0</v>
      </c>
      <c r="V1020" s="23">
        <f t="shared" ca="1" si="703"/>
        <v>0</v>
      </c>
      <c r="W1020" s="23"/>
      <c r="X1020" s="23"/>
    </row>
    <row r="1021" spans="1:24">
      <c r="A1021" s="18" t="s">
        <v>541</v>
      </c>
      <c r="B1021" s="18" t="str">
        <f>$B$12</f>
        <v>TOTAL</v>
      </c>
      <c r="D1021" s="23">
        <f t="shared" ca="1" si="696"/>
        <v>1</v>
      </c>
      <c r="E1021" s="23">
        <f t="shared" ref="E1021:V1021" ca="1" si="704">IF(E$944=0,0,E944*E$1012/E$944)</f>
        <v>1</v>
      </c>
      <c r="F1021" s="23">
        <f t="shared" ca="1" si="704"/>
        <v>0</v>
      </c>
      <c r="G1021" s="23">
        <f t="shared" ca="1" si="704"/>
        <v>0</v>
      </c>
      <c r="H1021" s="23">
        <f t="shared" ca="1" si="704"/>
        <v>0</v>
      </c>
      <c r="I1021" s="23">
        <f t="shared" ca="1" si="704"/>
        <v>0</v>
      </c>
      <c r="J1021" s="23">
        <f t="shared" ca="1" si="704"/>
        <v>0</v>
      </c>
      <c r="K1021" s="23">
        <f t="shared" ca="1" si="704"/>
        <v>0</v>
      </c>
      <c r="L1021" s="23">
        <f t="shared" ca="1" si="704"/>
        <v>0</v>
      </c>
      <c r="M1021" s="23">
        <f t="shared" ca="1" si="704"/>
        <v>0</v>
      </c>
      <c r="N1021" s="23">
        <f t="shared" ca="1" si="704"/>
        <v>0</v>
      </c>
      <c r="O1021" s="23">
        <f t="shared" ca="1" si="704"/>
        <v>0</v>
      </c>
      <c r="P1021" s="23">
        <f t="shared" ca="1" si="704"/>
        <v>0</v>
      </c>
      <c r="Q1021" s="23">
        <f t="shared" ca="1" si="704"/>
        <v>0</v>
      </c>
      <c r="R1021" s="23">
        <f t="shared" ca="1" si="704"/>
        <v>0</v>
      </c>
      <c r="S1021" s="23">
        <f t="shared" ca="1" si="704"/>
        <v>0</v>
      </c>
      <c r="T1021" s="23">
        <f t="shared" ca="1" si="704"/>
        <v>0</v>
      </c>
      <c r="U1021" s="23">
        <f t="shared" ca="1" si="704"/>
        <v>0</v>
      </c>
      <c r="V1021" s="23">
        <f t="shared" ca="1" si="704"/>
        <v>0</v>
      </c>
      <c r="W1021" s="23"/>
      <c r="X1021" s="23"/>
    </row>
    <row r="1022" spans="1:24">
      <c r="D1022" s="23"/>
      <c r="E1022" s="23"/>
      <c r="F1022" s="23"/>
      <c r="G1022" s="23"/>
      <c r="H1022" s="23"/>
      <c r="I1022" s="23"/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</row>
    <row r="1023" spans="1:24">
      <c r="D1023" s="23"/>
      <c r="E1023" s="23"/>
      <c r="F1023" s="23"/>
      <c r="G1023" s="23"/>
      <c r="H1023" s="23"/>
      <c r="I1023" s="23"/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</row>
    <row r="1026" spans="4:25"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</row>
    <row r="1027" spans="4:25"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</row>
    <row r="1028" spans="4:25"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</row>
    <row r="1029" spans="4:25"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</row>
    <row r="1030" spans="4:25"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</row>
    <row r="1031" spans="4:25"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</row>
    <row r="1032" spans="4:25"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</row>
    <row r="1033" spans="4:25"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</row>
    <row r="1034" spans="4:25"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</row>
    <row r="1035" spans="4:25"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</row>
    <row r="1036" spans="4:25"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</row>
    <row r="1037" spans="4:25"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</row>
    <row r="1038" spans="4:25"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</row>
    <row r="1039" spans="4:25"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</row>
    <row r="1040" spans="4:25"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</row>
    <row r="1041" spans="4:25"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</row>
    <row r="1042" spans="4:25"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</row>
    <row r="1043" spans="4:25"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</row>
    <row r="1044" spans="4:25"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</row>
    <row r="1045" spans="4:25"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</row>
  </sheetData>
  <phoneticPr fontId="17" type="noConversion"/>
  <printOptions horizontalCentered="1"/>
  <pageMargins left="0.5" right="0.5" top="1.25" bottom="0.5" header="0.5" footer="0.25"/>
  <pageSetup scale="39" firstPageNumber="13" fitToHeight="30" orientation="landscape" r:id="rId1"/>
  <headerFooter alignWithMargins="0">
    <oddHeader>&amp;C&amp;"Arial,Bold"&amp;11KENTUCKY POWER COMPANY
COST-OF-SERVICE STUDY
TWELVE MONTHS ENDING 
FEBRUARY 28, 2017&amp;R&amp;11Exhibit No.: DRB-1
Page &amp;P of &amp;N
Witness: D. Buck</oddHeader>
  </headerFooter>
  <rowBreaks count="11" manualBreakCount="11">
    <brk id="93" max="21" man="1"/>
    <brk id="183" max="21" man="1"/>
    <brk id="270" max="21" man="1"/>
    <brk id="349" max="21" man="1"/>
    <brk id="438" max="21" man="1"/>
    <brk id="523" max="21" man="1"/>
    <brk id="607" max="21" man="1"/>
    <brk id="693" max="21" man="1"/>
    <brk id="780" max="21" man="1"/>
    <brk id="865" max="21" man="1"/>
    <brk id="953" max="21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4">
    <pageSetUpPr fitToPage="1"/>
  </sheetPr>
  <dimension ref="A1:W72"/>
  <sheetViews>
    <sheetView zoomScaleNormal="100" workbookViewId="0">
      <selection activeCell="G35" sqref="G35"/>
    </sheetView>
  </sheetViews>
  <sheetFormatPr defaultRowHeight="12.75"/>
  <cols>
    <col min="1" max="1" width="8.85546875" style="64" bestFit="1" customWidth="1"/>
    <col min="2" max="2" width="1.28515625" style="64" customWidth="1"/>
    <col min="3" max="3" width="11.7109375" style="64" bestFit="1" customWidth="1"/>
    <col min="4" max="4" width="1.28515625" style="64" customWidth="1"/>
    <col min="5" max="5" width="13.42578125" style="64" bestFit="1" customWidth="1"/>
    <col min="6" max="6" width="1.28515625" style="64" customWidth="1"/>
    <col min="7" max="7" width="11.7109375" style="64" bestFit="1" customWidth="1"/>
    <col min="8" max="8" width="1.28515625" style="64" customWidth="1"/>
    <col min="9" max="9" width="8.5703125" style="64" bestFit="1" customWidth="1"/>
    <col min="10" max="10" width="1.5703125" style="64" customWidth="1"/>
    <col min="11" max="11" width="12.28515625" style="64" bestFit="1" customWidth="1"/>
    <col min="12" max="12" width="1.5703125" style="64" customWidth="1"/>
    <col min="13" max="13" width="13.42578125" style="64" bestFit="1" customWidth="1"/>
    <col min="14" max="14" width="1.28515625" style="64" customWidth="1"/>
    <col min="15" max="15" width="7" style="64" bestFit="1" customWidth="1"/>
    <col min="16" max="16" width="1.28515625" style="64" customWidth="1"/>
    <col min="17" max="17" width="11.7109375" style="64" bestFit="1" customWidth="1"/>
    <col min="18" max="18" width="1.28515625" style="64" customWidth="1"/>
    <col min="19" max="19" width="11.7109375" style="64" bestFit="1" customWidth="1"/>
    <col min="20" max="20" width="1.42578125" style="64" customWidth="1"/>
    <col min="21" max="21" width="10.7109375" style="64" bestFit="1" customWidth="1"/>
    <col min="22" max="22" width="12.85546875" style="64" bestFit="1" customWidth="1"/>
    <col min="23" max="26" width="11.7109375" style="64" bestFit="1" customWidth="1"/>
    <col min="27" max="253" width="9.140625" style="64"/>
    <col min="254" max="254" width="8.85546875" style="64" bestFit="1" customWidth="1"/>
    <col min="255" max="255" width="1.28515625" style="64" customWidth="1"/>
    <col min="256" max="256" width="11.42578125" style="64" bestFit="1" customWidth="1"/>
    <col min="257" max="257" width="1.28515625" style="64" customWidth="1"/>
    <col min="258" max="258" width="12.85546875" style="64" bestFit="1" customWidth="1"/>
    <col min="259" max="259" width="1.28515625" style="64" customWidth="1"/>
    <col min="260" max="260" width="11" style="64" bestFit="1" customWidth="1"/>
    <col min="261" max="261" width="1.28515625" style="64" customWidth="1"/>
    <col min="262" max="262" width="8.42578125" style="64" bestFit="1" customWidth="1"/>
    <col min="263" max="263" width="1.5703125" style="64" customWidth="1"/>
    <col min="264" max="264" width="9.85546875" style="64" bestFit="1" customWidth="1"/>
    <col min="265" max="265" width="1.28515625" style="64" customWidth="1"/>
    <col min="266" max="266" width="11.42578125" style="64" bestFit="1" customWidth="1"/>
    <col min="267" max="267" width="1.28515625" style="64" customWidth="1"/>
    <col min="268" max="268" width="10.42578125" style="64" bestFit="1" customWidth="1"/>
    <col min="269" max="269" width="1.28515625" style="64" customWidth="1"/>
    <col min="270" max="270" width="10.42578125" style="64" bestFit="1" customWidth="1"/>
    <col min="271" max="271" width="1.28515625" style="64" customWidth="1"/>
    <col min="272" max="272" width="11.42578125" style="64" bestFit="1" customWidth="1"/>
    <col min="273" max="273" width="1.42578125" style="64" customWidth="1"/>
    <col min="274" max="274" width="10.5703125" style="64" bestFit="1" customWidth="1"/>
    <col min="275" max="509" width="9.140625" style="64"/>
    <col min="510" max="510" width="8.85546875" style="64" bestFit="1" customWidth="1"/>
    <col min="511" max="511" width="1.28515625" style="64" customWidth="1"/>
    <col min="512" max="512" width="11.42578125" style="64" bestFit="1" customWidth="1"/>
    <col min="513" max="513" width="1.28515625" style="64" customWidth="1"/>
    <col min="514" max="514" width="12.85546875" style="64" bestFit="1" customWidth="1"/>
    <col min="515" max="515" width="1.28515625" style="64" customWidth="1"/>
    <col min="516" max="516" width="11" style="64" bestFit="1" customWidth="1"/>
    <col min="517" max="517" width="1.28515625" style="64" customWidth="1"/>
    <col min="518" max="518" width="8.42578125" style="64" bestFit="1" customWidth="1"/>
    <col min="519" max="519" width="1.5703125" style="64" customWidth="1"/>
    <col min="520" max="520" width="9.85546875" style="64" bestFit="1" customWidth="1"/>
    <col min="521" max="521" width="1.28515625" style="64" customWidth="1"/>
    <col min="522" max="522" width="11.42578125" style="64" bestFit="1" customWidth="1"/>
    <col min="523" max="523" width="1.28515625" style="64" customWidth="1"/>
    <col min="524" max="524" width="10.42578125" style="64" bestFit="1" customWidth="1"/>
    <col min="525" max="525" width="1.28515625" style="64" customWidth="1"/>
    <col min="526" max="526" width="10.42578125" style="64" bestFit="1" customWidth="1"/>
    <col min="527" max="527" width="1.28515625" style="64" customWidth="1"/>
    <col min="528" max="528" width="11.42578125" style="64" bestFit="1" customWidth="1"/>
    <col min="529" max="529" width="1.42578125" style="64" customWidth="1"/>
    <col min="530" max="530" width="10.5703125" style="64" bestFit="1" customWidth="1"/>
    <col min="531" max="765" width="9.140625" style="64"/>
    <col min="766" max="766" width="8.85546875" style="64" bestFit="1" customWidth="1"/>
    <col min="767" max="767" width="1.28515625" style="64" customWidth="1"/>
    <col min="768" max="768" width="11.42578125" style="64" bestFit="1" customWidth="1"/>
    <col min="769" max="769" width="1.28515625" style="64" customWidth="1"/>
    <col min="770" max="770" width="12.85546875" style="64" bestFit="1" customWidth="1"/>
    <col min="771" max="771" width="1.28515625" style="64" customWidth="1"/>
    <col min="772" max="772" width="11" style="64" bestFit="1" customWidth="1"/>
    <col min="773" max="773" width="1.28515625" style="64" customWidth="1"/>
    <col min="774" max="774" width="8.42578125" style="64" bestFit="1" customWidth="1"/>
    <col min="775" max="775" width="1.5703125" style="64" customWidth="1"/>
    <col min="776" max="776" width="9.85546875" style="64" bestFit="1" customWidth="1"/>
    <col min="777" max="777" width="1.28515625" style="64" customWidth="1"/>
    <col min="778" max="778" width="11.42578125" style="64" bestFit="1" customWidth="1"/>
    <col min="779" max="779" width="1.28515625" style="64" customWidth="1"/>
    <col min="780" max="780" width="10.42578125" style="64" bestFit="1" customWidth="1"/>
    <col min="781" max="781" width="1.28515625" style="64" customWidth="1"/>
    <col min="782" max="782" width="10.42578125" style="64" bestFit="1" customWidth="1"/>
    <col min="783" max="783" width="1.28515625" style="64" customWidth="1"/>
    <col min="784" max="784" width="11.42578125" style="64" bestFit="1" customWidth="1"/>
    <col min="785" max="785" width="1.42578125" style="64" customWidth="1"/>
    <col min="786" max="786" width="10.5703125" style="64" bestFit="1" customWidth="1"/>
    <col min="787" max="1021" width="9.140625" style="64"/>
    <col min="1022" max="1022" width="8.85546875" style="64" bestFit="1" customWidth="1"/>
    <col min="1023" max="1023" width="1.28515625" style="64" customWidth="1"/>
    <col min="1024" max="1024" width="11.42578125" style="64" bestFit="1" customWidth="1"/>
    <col min="1025" max="1025" width="1.28515625" style="64" customWidth="1"/>
    <col min="1026" max="1026" width="12.85546875" style="64" bestFit="1" customWidth="1"/>
    <col min="1027" max="1027" width="1.28515625" style="64" customWidth="1"/>
    <col min="1028" max="1028" width="11" style="64" bestFit="1" customWidth="1"/>
    <col min="1029" max="1029" width="1.28515625" style="64" customWidth="1"/>
    <col min="1030" max="1030" width="8.42578125" style="64" bestFit="1" customWidth="1"/>
    <col min="1031" max="1031" width="1.5703125" style="64" customWidth="1"/>
    <col min="1032" max="1032" width="9.85546875" style="64" bestFit="1" customWidth="1"/>
    <col min="1033" max="1033" width="1.28515625" style="64" customWidth="1"/>
    <col min="1034" max="1034" width="11.42578125" style="64" bestFit="1" customWidth="1"/>
    <col min="1035" max="1035" width="1.28515625" style="64" customWidth="1"/>
    <col min="1036" max="1036" width="10.42578125" style="64" bestFit="1" customWidth="1"/>
    <col min="1037" max="1037" width="1.28515625" style="64" customWidth="1"/>
    <col min="1038" max="1038" width="10.42578125" style="64" bestFit="1" customWidth="1"/>
    <col min="1039" max="1039" width="1.28515625" style="64" customWidth="1"/>
    <col min="1040" max="1040" width="11.42578125" style="64" bestFit="1" customWidth="1"/>
    <col min="1041" max="1041" width="1.42578125" style="64" customWidth="1"/>
    <col min="1042" max="1042" width="10.5703125" style="64" bestFit="1" customWidth="1"/>
    <col min="1043" max="1277" width="9.140625" style="64"/>
    <col min="1278" max="1278" width="8.85546875" style="64" bestFit="1" customWidth="1"/>
    <col min="1279" max="1279" width="1.28515625" style="64" customWidth="1"/>
    <col min="1280" max="1280" width="11.42578125" style="64" bestFit="1" customWidth="1"/>
    <col min="1281" max="1281" width="1.28515625" style="64" customWidth="1"/>
    <col min="1282" max="1282" width="12.85546875" style="64" bestFit="1" customWidth="1"/>
    <col min="1283" max="1283" width="1.28515625" style="64" customWidth="1"/>
    <col min="1284" max="1284" width="11" style="64" bestFit="1" customWidth="1"/>
    <col min="1285" max="1285" width="1.28515625" style="64" customWidth="1"/>
    <col min="1286" max="1286" width="8.42578125" style="64" bestFit="1" customWidth="1"/>
    <col min="1287" max="1287" width="1.5703125" style="64" customWidth="1"/>
    <col min="1288" max="1288" width="9.85546875" style="64" bestFit="1" customWidth="1"/>
    <col min="1289" max="1289" width="1.28515625" style="64" customWidth="1"/>
    <col min="1290" max="1290" width="11.42578125" style="64" bestFit="1" customWidth="1"/>
    <col min="1291" max="1291" width="1.28515625" style="64" customWidth="1"/>
    <col min="1292" max="1292" width="10.42578125" style="64" bestFit="1" customWidth="1"/>
    <col min="1293" max="1293" width="1.28515625" style="64" customWidth="1"/>
    <col min="1294" max="1294" width="10.42578125" style="64" bestFit="1" customWidth="1"/>
    <col min="1295" max="1295" width="1.28515625" style="64" customWidth="1"/>
    <col min="1296" max="1296" width="11.42578125" style="64" bestFit="1" customWidth="1"/>
    <col min="1297" max="1297" width="1.42578125" style="64" customWidth="1"/>
    <col min="1298" max="1298" width="10.5703125" style="64" bestFit="1" customWidth="1"/>
    <col min="1299" max="1533" width="9.140625" style="64"/>
    <col min="1534" max="1534" width="8.85546875" style="64" bestFit="1" customWidth="1"/>
    <col min="1535" max="1535" width="1.28515625" style="64" customWidth="1"/>
    <col min="1536" max="1536" width="11.42578125" style="64" bestFit="1" customWidth="1"/>
    <col min="1537" max="1537" width="1.28515625" style="64" customWidth="1"/>
    <col min="1538" max="1538" width="12.85546875" style="64" bestFit="1" customWidth="1"/>
    <col min="1539" max="1539" width="1.28515625" style="64" customWidth="1"/>
    <col min="1540" max="1540" width="11" style="64" bestFit="1" customWidth="1"/>
    <col min="1541" max="1541" width="1.28515625" style="64" customWidth="1"/>
    <col min="1542" max="1542" width="8.42578125" style="64" bestFit="1" customWidth="1"/>
    <col min="1543" max="1543" width="1.5703125" style="64" customWidth="1"/>
    <col min="1544" max="1544" width="9.85546875" style="64" bestFit="1" customWidth="1"/>
    <col min="1545" max="1545" width="1.28515625" style="64" customWidth="1"/>
    <col min="1546" max="1546" width="11.42578125" style="64" bestFit="1" customWidth="1"/>
    <col min="1547" max="1547" width="1.28515625" style="64" customWidth="1"/>
    <col min="1548" max="1548" width="10.42578125" style="64" bestFit="1" customWidth="1"/>
    <col min="1549" max="1549" width="1.28515625" style="64" customWidth="1"/>
    <col min="1550" max="1550" width="10.42578125" style="64" bestFit="1" customWidth="1"/>
    <col min="1551" max="1551" width="1.28515625" style="64" customWidth="1"/>
    <col min="1552" max="1552" width="11.42578125" style="64" bestFit="1" customWidth="1"/>
    <col min="1553" max="1553" width="1.42578125" style="64" customWidth="1"/>
    <col min="1554" max="1554" width="10.5703125" style="64" bestFit="1" customWidth="1"/>
    <col min="1555" max="1789" width="9.140625" style="64"/>
    <col min="1790" max="1790" width="8.85546875" style="64" bestFit="1" customWidth="1"/>
    <col min="1791" max="1791" width="1.28515625" style="64" customWidth="1"/>
    <col min="1792" max="1792" width="11.42578125" style="64" bestFit="1" customWidth="1"/>
    <col min="1793" max="1793" width="1.28515625" style="64" customWidth="1"/>
    <col min="1794" max="1794" width="12.85546875" style="64" bestFit="1" customWidth="1"/>
    <col min="1795" max="1795" width="1.28515625" style="64" customWidth="1"/>
    <col min="1796" max="1796" width="11" style="64" bestFit="1" customWidth="1"/>
    <col min="1797" max="1797" width="1.28515625" style="64" customWidth="1"/>
    <col min="1798" max="1798" width="8.42578125" style="64" bestFit="1" customWidth="1"/>
    <col min="1799" max="1799" width="1.5703125" style="64" customWidth="1"/>
    <col min="1800" max="1800" width="9.85546875" style="64" bestFit="1" customWidth="1"/>
    <col min="1801" max="1801" width="1.28515625" style="64" customWidth="1"/>
    <col min="1802" max="1802" width="11.42578125" style="64" bestFit="1" customWidth="1"/>
    <col min="1803" max="1803" width="1.28515625" style="64" customWidth="1"/>
    <col min="1804" max="1804" width="10.42578125" style="64" bestFit="1" customWidth="1"/>
    <col min="1805" max="1805" width="1.28515625" style="64" customWidth="1"/>
    <col min="1806" max="1806" width="10.42578125" style="64" bestFit="1" customWidth="1"/>
    <col min="1807" max="1807" width="1.28515625" style="64" customWidth="1"/>
    <col min="1808" max="1808" width="11.42578125" style="64" bestFit="1" customWidth="1"/>
    <col min="1809" max="1809" width="1.42578125" style="64" customWidth="1"/>
    <col min="1810" max="1810" width="10.5703125" style="64" bestFit="1" customWidth="1"/>
    <col min="1811" max="2045" width="9.140625" style="64"/>
    <col min="2046" max="2046" width="8.85546875" style="64" bestFit="1" customWidth="1"/>
    <col min="2047" max="2047" width="1.28515625" style="64" customWidth="1"/>
    <col min="2048" max="2048" width="11.42578125" style="64" bestFit="1" customWidth="1"/>
    <col min="2049" max="2049" width="1.28515625" style="64" customWidth="1"/>
    <col min="2050" max="2050" width="12.85546875" style="64" bestFit="1" customWidth="1"/>
    <col min="2051" max="2051" width="1.28515625" style="64" customWidth="1"/>
    <col min="2052" max="2052" width="11" style="64" bestFit="1" customWidth="1"/>
    <col min="2053" max="2053" width="1.28515625" style="64" customWidth="1"/>
    <col min="2054" max="2054" width="8.42578125" style="64" bestFit="1" customWidth="1"/>
    <col min="2055" max="2055" width="1.5703125" style="64" customWidth="1"/>
    <col min="2056" max="2056" width="9.85546875" style="64" bestFit="1" customWidth="1"/>
    <col min="2057" max="2057" width="1.28515625" style="64" customWidth="1"/>
    <col min="2058" max="2058" width="11.42578125" style="64" bestFit="1" customWidth="1"/>
    <col min="2059" max="2059" width="1.28515625" style="64" customWidth="1"/>
    <col min="2060" max="2060" width="10.42578125" style="64" bestFit="1" customWidth="1"/>
    <col min="2061" max="2061" width="1.28515625" style="64" customWidth="1"/>
    <col min="2062" max="2062" width="10.42578125" style="64" bestFit="1" customWidth="1"/>
    <col min="2063" max="2063" width="1.28515625" style="64" customWidth="1"/>
    <col min="2064" max="2064" width="11.42578125" style="64" bestFit="1" customWidth="1"/>
    <col min="2065" max="2065" width="1.42578125" style="64" customWidth="1"/>
    <col min="2066" max="2066" width="10.5703125" style="64" bestFit="1" customWidth="1"/>
    <col min="2067" max="2301" width="9.140625" style="64"/>
    <col min="2302" max="2302" width="8.85546875" style="64" bestFit="1" customWidth="1"/>
    <col min="2303" max="2303" width="1.28515625" style="64" customWidth="1"/>
    <col min="2304" max="2304" width="11.42578125" style="64" bestFit="1" customWidth="1"/>
    <col min="2305" max="2305" width="1.28515625" style="64" customWidth="1"/>
    <col min="2306" max="2306" width="12.85546875" style="64" bestFit="1" customWidth="1"/>
    <col min="2307" max="2307" width="1.28515625" style="64" customWidth="1"/>
    <col min="2308" max="2308" width="11" style="64" bestFit="1" customWidth="1"/>
    <col min="2309" max="2309" width="1.28515625" style="64" customWidth="1"/>
    <col min="2310" max="2310" width="8.42578125" style="64" bestFit="1" customWidth="1"/>
    <col min="2311" max="2311" width="1.5703125" style="64" customWidth="1"/>
    <col min="2312" max="2312" width="9.85546875" style="64" bestFit="1" customWidth="1"/>
    <col min="2313" max="2313" width="1.28515625" style="64" customWidth="1"/>
    <col min="2314" max="2314" width="11.42578125" style="64" bestFit="1" customWidth="1"/>
    <col min="2315" max="2315" width="1.28515625" style="64" customWidth="1"/>
    <col min="2316" max="2316" width="10.42578125" style="64" bestFit="1" customWidth="1"/>
    <col min="2317" max="2317" width="1.28515625" style="64" customWidth="1"/>
    <col min="2318" max="2318" width="10.42578125" style="64" bestFit="1" customWidth="1"/>
    <col min="2319" max="2319" width="1.28515625" style="64" customWidth="1"/>
    <col min="2320" max="2320" width="11.42578125" style="64" bestFit="1" customWidth="1"/>
    <col min="2321" max="2321" width="1.42578125" style="64" customWidth="1"/>
    <col min="2322" max="2322" width="10.5703125" style="64" bestFit="1" customWidth="1"/>
    <col min="2323" max="2557" width="9.140625" style="64"/>
    <col min="2558" max="2558" width="8.85546875" style="64" bestFit="1" customWidth="1"/>
    <col min="2559" max="2559" width="1.28515625" style="64" customWidth="1"/>
    <col min="2560" max="2560" width="11.42578125" style="64" bestFit="1" customWidth="1"/>
    <col min="2561" max="2561" width="1.28515625" style="64" customWidth="1"/>
    <col min="2562" max="2562" width="12.85546875" style="64" bestFit="1" customWidth="1"/>
    <col min="2563" max="2563" width="1.28515625" style="64" customWidth="1"/>
    <col min="2564" max="2564" width="11" style="64" bestFit="1" customWidth="1"/>
    <col min="2565" max="2565" width="1.28515625" style="64" customWidth="1"/>
    <col min="2566" max="2566" width="8.42578125" style="64" bestFit="1" customWidth="1"/>
    <col min="2567" max="2567" width="1.5703125" style="64" customWidth="1"/>
    <col min="2568" max="2568" width="9.85546875" style="64" bestFit="1" customWidth="1"/>
    <col min="2569" max="2569" width="1.28515625" style="64" customWidth="1"/>
    <col min="2570" max="2570" width="11.42578125" style="64" bestFit="1" customWidth="1"/>
    <col min="2571" max="2571" width="1.28515625" style="64" customWidth="1"/>
    <col min="2572" max="2572" width="10.42578125" style="64" bestFit="1" customWidth="1"/>
    <col min="2573" max="2573" width="1.28515625" style="64" customWidth="1"/>
    <col min="2574" max="2574" width="10.42578125" style="64" bestFit="1" customWidth="1"/>
    <col min="2575" max="2575" width="1.28515625" style="64" customWidth="1"/>
    <col min="2576" max="2576" width="11.42578125" style="64" bestFit="1" customWidth="1"/>
    <col min="2577" max="2577" width="1.42578125" style="64" customWidth="1"/>
    <col min="2578" max="2578" width="10.5703125" style="64" bestFit="1" customWidth="1"/>
    <col min="2579" max="2813" width="9.140625" style="64"/>
    <col min="2814" max="2814" width="8.85546875" style="64" bestFit="1" customWidth="1"/>
    <col min="2815" max="2815" width="1.28515625" style="64" customWidth="1"/>
    <col min="2816" max="2816" width="11.42578125" style="64" bestFit="1" customWidth="1"/>
    <col min="2817" max="2817" width="1.28515625" style="64" customWidth="1"/>
    <col min="2818" max="2818" width="12.85546875" style="64" bestFit="1" customWidth="1"/>
    <col min="2819" max="2819" width="1.28515625" style="64" customWidth="1"/>
    <col min="2820" max="2820" width="11" style="64" bestFit="1" customWidth="1"/>
    <col min="2821" max="2821" width="1.28515625" style="64" customWidth="1"/>
    <col min="2822" max="2822" width="8.42578125" style="64" bestFit="1" customWidth="1"/>
    <col min="2823" max="2823" width="1.5703125" style="64" customWidth="1"/>
    <col min="2824" max="2824" width="9.85546875" style="64" bestFit="1" customWidth="1"/>
    <col min="2825" max="2825" width="1.28515625" style="64" customWidth="1"/>
    <col min="2826" max="2826" width="11.42578125" style="64" bestFit="1" customWidth="1"/>
    <col min="2827" max="2827" width="1.28515625" style="64" customWidth="1"/>
    <col min="2828" max="2828" width="10.42578125" style="64" bestFit="1" customWidth="1"/>
    <col min="2829" max="2829" width="1.28515625" style="64" customWidth="1"/>
    <col min="2830" max="2830" width="10.42578125" style="64" bestFit="1" customWidth="1"/>
    <col min="2831" max="2831" width="1.28515625" style="64" customWidth="1"/>
    <col min="2832" max="2832" width="11.42578125" style="64" bestFit="1" customWidth="1"/>
    <col min="2833" max="2833" width="1.42578125" style="64" customWidth="1"/>
    <col min="2834" max="2834" width="10.5703125" style="64" bestFit="1" customWidth="1"/>
    <col min="2835" max="3069" width="9.140625" style="64"/>
    <col min="3070" max="3070" width="8.85546875" style="64" bestFit="1" customWidth="1"/>
    <col min="3071" max="3071" width="1.28515625" style="64" customWidth="1"/>
    <col min="3072" max="3072" width="11.42578125" style="64" bestFit="1" customWidth="1"/>
    <col min="3073" max="3073" width="1.28515625" style="64" customWidth="1"/>
    <col min="3074" max="3074" width="12.85546875" style="64" bestFit="1" customWidth="1"/>
    <col min="3075" max="3075" width="1.28515625" style="64" customWidth="1"/>
    <col min="3076" max="3076" width="11" style="64" bestFit="1" customWidth="1"/>
    <col min="3077" max="3077" width="1.28515625" style="64" customWidth="1"/>
    <col min="3078" max="3078" width="8.42578125" style="64" bestFit="1" customWidth="1"/>
    <col min="3079" max="3079" width="1.5703125" style="64" customWidth="1"/>
    <col min="3080" max="3080" width="9.85546875" style="64" bestFit="1" customWidth="1"/>
    <col min="3081" max="3081" width="1.28515625" style="64" customWidth="1"/>
    <col min="3082" max="3082" width="11.42578125" style="64" bestFit="1" customWidth="1"/>
    <col min="3083" max="3083" width="1.28515625" style="64" customWidth="1"/>
    <col min="3084" max="3084" width="10.42578125" style="64" bestFit="1" customWidth="1"/>
    <col min="3085" max="3085" width="1.28515625" style="64" customWidth="1"/>
    <col min="3086" max="3086" width="10.42578125" style="64" bestFit="1" customWidth="1"/>
    <col min="3087" max="3087" width="1.28515625" style="64" customWidth="1"/>
    <col min="3088" max="3088" width="11.42578125" style="64" bestFit="1" customWidth="1"/>
    <col min="3089" max="3089" width="1.42578125" style="64" customWidth="1"/>
    <col min="3090" max="3090" width="10.5703125" style="64" bestFit="1" customWidth="1"/>
    <col min="3091" max="3325" width="9.140625" style="64"/>
    <col min="3326" max="3326" width="8.85546875" style="64" bestFit="1" customWidth="1"/>
    <col min="3327" max="3327" width="1.28515625" style="64" customWidth="1"/>
    <col min="3328" max="3328" width="11.42578125" style="64" bestFit="1" customWidth="1"/>
    <col min="3329" max="3329" width="1.28515625" style="64" customWidth="1"/>
    <col min="3330" max="3330" width="12.85546875" style="64" bestFit="1" customWidth="1"/>
    <col min="3331" max="3331" width="1.28515625" style="64" customWidth="1"/>
    <col min="3332" max="3332" width="11" style="64" bestFit="1" customWidth="1"/>
    <col min="3333" max="3333" width="1.28515625" style="64" customWidth="1"/>
    <col min="3334" max="3334" width="8.42578125" style="64" bestFit="1" customWidth="1"/>
    <col min="3335" max="3335" width="1.5703125" style="64" customWidth="1"/>
    <col min="3336" max="3336" width="9.85546875" style="64" bestFit="1" customWidth="1"/>
    <col min="3337" max="3337" width="1.28515625" style="64" customWidth="1"/>
    <col min="3338" max="3338" width="11.42578125" style="64" bestFit="1" customWidth="1"/>
    <col min="3339" max="3339" width="1.28515625" style="64" customWidth="1"/>
    <col min="3340" max="3340" width="10.42578125" style="64" bestFit="1" customWidth="1"/>
    <col min="3341" max="3341" width="1.28515625" style="64" customWidth="1"/>
    <col min="3342" max="3342" width="10.42578125" style="64" bestFit="1" customWidth="1"/>
    <col min="3343" max="3343" width="1.28515625" style="64" customWidth="1"/>
    <col min="3344" max="3344" width="11.42578125" style="64" bestFit="1" customWidth="1"/>
    <col min="3345" max="3345" width="1.42578125" style="64" customWidth="1"/>
    <col min="3346" max="3346" width="10.5703125" style="64" bestFit="1" customWidth="1"/>
    <col min="3347" max="3581" width="9.140625" style="64"/>
    <col min="3582" max="3582" width="8.85546875" style="64" bestFit="1" customWidth="1"/>
    <col min="3583" max="3583" width="1.28515625" style="64" customWidth="1"/>
    <col min="3584" max="3584" width="11.42578125" style="64" bestFit="1" customWidth="1"/>
    <col min="3585" max="3585" width="1.28515625" style="64" customWidth="1"/>
    <col min="3586" max="3586" width="12.85546875" style="64" bestFit="1" customWidth="1"/>
    <col min="3587" max="3587" width="1.28515625" style="64" customWidth="1"/>
    <col min="3588" max="3588" width="11" style="64" bestFit="1" customWidth="1"/>
    <col min="3589" max="3589" width="1.28515625" style="64" customWidth="1"/>
    <col min="3590" max="3590" width="8.42578125" style="64" bestFit="1" customWidth="1"/>
    <col min="3591" max="3591" width="1.5703125" style="64" customWidth="1"/>
    <col min="3592" max="3592" width="9.85546875" style="64" bestFit="1" customWidth="1"/>
    <col min="3593" max="3593" width="1.28515625" style="64" customWidth="1"/>
    <col min="3594" max="3594" width="11.42578125" style="64" bestFit="1" customWidth="1"/>
    <col min="3595" max="3595" width="1.28515625" style="64" customWidth="1"/>
    <col min="3596" max="3596" width="10.42578125" style="64" bestFit="1" customWidth="1"/>
    <col min="3597" max="3597" width="1.28515625" style="64" customWidth="1"/>
    <col min="3598" max="3598" width="10.42578125" style="64" bestFit="1" customWidth="1"/>
    <col min="3599" max="3599" width="1.28515625" style="64" customWidth="1"/>
    <col min="3600" max="3600" width="11.42578125" style="64" bestFit="1" customWidth="1"/>
    <col min="3601" max="3601" width="1.42578125" style="64" customWidth="1"/>
    <col min="3602" max="3602" width="10.5703125" style="64" bestFit="1" customWidth="1"/>
    <col min="3603" max="3837" width="9.140625" style="64"/>
    <col min="3838" max="3838" width="8.85546875" style="64" bestFit="1" customWidth="1"/>
    <col min="3839" max="3839" width="1.28515625" style="64" customWidth="1"/>
    <col min="3840" max="3840" width="11.42578125" style="64" bestFit="1" customWidth="1"/>
    <col min="3841" max="3841" width="1.28515625" style="64" customWidth="1"/>
    <col min="3842" max="3842" width="12.85546875" style="64" bestFit="1" customWidth="1"/>
    <col min="3843" max="3843" width="1.28515625" style="64" customWidth="1"/>
    <col min="3844" max="3844" width="11" style="64" bestFit="1" customWidth="1"/>
    <col min="3845" max="3845" width="1.28515625" style="64" customWidth="1"/>
    <col min="3846" max="3846" width="8.42578125" style="64" bestFit="1" customWidth="1"/>
    <col min="3847" max="3847" width="1.5703125" style="64" customWidth="1"/>
    <col min="3848" max="3848" width="9.85546875" style="64" bestFit="1" customWidth="1"/>
    <col min="3849" max="3849" width="1.28515625" style="64" customWidth="1"/>
    <col min="3850" max="3850" width="11.42578125" style="64" bestFit="1" customWidth="1"/>
    <col min="3851" max="3851" width="1.28515625" style="64" customWidth="1"/>
    <col min="3852" max="3852" width="10.42578125" style="64" bestFit="1" customWidth="1"/>
    <col min="3853" max="3853" width="1.28515625" style="64" customWidth="1"/>
    <col min="3854" max="3854" width="10.42578125" style="64" bestFit="1" customWidth="1"/>
    <col min="3855" max="3855" width="1.28515625" style="64" customWidth="1"/>
    <col min="3856" max="3856" width="11.42578125" style="64" bestFit="1" customWidth="1"/>
    <col min="3857" max="3857" width="1.42578125" style="64" customWidth="1"/>
    <col min="3858" max="3858" width="10.5703125" style="64" bestFit="1" customWidth="1"/>
    <col min="3859" max="4093" width="9.140625" style="64"/>
    <col min="4094" max="4094" width="8.85546875" style="64" bestFit="1" customWidth="1"/>
    <col min="4095" max="4095" width="1.28515625" style="64" customWidth="1"/>
    <col min="4096" max="4096" width="11.42578125" style="64" bestFit="1" customWidth="1"/>
    <col min="4097" max="4097" width="1.28515625" style="64" customWidth="1"/>
    <col min="4098" max="4098" width="12.85546875" style="64" bestFit="1" customWidth="1"/>
    <col min="4099" max="4099" width="1.28515625" style="64" customWidth="1"/>
    <col min="4100" max="4100" width="11" style="64" bestFit="1" customWidth="1"/>
    <col min="4101" max="4101" width="1.28515625" style="64" customWidth="1"/>
    <col min="4102" max="4102" width="8.42578125" style="64" bestFit="1" customWidth="1"/>
    <col min="4103" max="4103" width="1.5703125" style="64" customWidth="1"/>
    <col min="4104" max="4104" width="9.85546875" style="64" bestFit="1" customWidth="1"/>
    <col min="4105" max="4105" width="1.28515625" style="64" customWidth="1"/>
    <col min="4106" max="4106" width="11.42578125" style="64" bestFit="1" customWidth="1"/>
    <col min="4107" max="4107" width="1.28515625" style="64" customWidth="1"/>
    <col min="4108" max="4108" width="10.42578125" style="64" bestFit="1" customWidth="1"/>
    <col min="4109" max="4109" width="1.28515625" style="64" customWidth="1"/>
    <col min="4110" max="4110" width="10.42578125" style="64" bestFit="1" customWidth="1"/>
    <col min="4111" max="4111" width="1.28515625" style="64" customWidth="1"/>
    <col min="4112" max="4112" width="11.42578125" style="64" bestFit="1" customWidth="1"/>
    <col min="4113" max="4113" width="1.42578125" style="64" customWidth="1"/>
    <col min="4114" max="4114" width="10.5703125" style="64" bestFit="1" customWidth="1"/>
    <col min="4115" max="4349" width="9.140625" style="64"/>
    <col min="4350" max="4350" width="8.85546875" style="64" bestFit="1" customWidth="1"/>
    <col min="4351" max="4351" width="1.28515625" style="64" customWidth="1"/>
    <col min="4352" max="4352" width="11.42578125" style="64" bestFit="1" customWidth="1"/>
    <col min="4353" max="4353" width="1.28515625" style="64" customWidth="1"/>
    <col min="4354" max="4354" width="12.85546875" style="64" bestFit="1" customWidth="1"/>
    <col min="4355" max="4355" width="1.28515625" style="64" customWidth="1"/>
    <col min="4356" max="4356" width="11" style="64" bestFit="1" customWidth="1"/>
    <col min="4357" max="4357" width="1.28515625" style="64" customWidth="1"/>
    <col min="4358" max="4358" width="8.42578125" style="64" bestFit="1" customWidth="1"/>
    <col min="4359" max="4359" width="1.5703125" style="64" customWidth="1"/>
    <col min="4360" max="4360" width="9.85546875" style="64" bestFit="1" customWidth="1"/>
    <col min="4361" max="4361" width="1.28515625" style="64" customWidth="1"/>
    <col min="4362" max="4362" width="11.42578125" style="64" bestFit="1" customWidth="1"/>
    <col min="4363" max="4363" width="1.28515625" style="64" customWidth="1"/>
    <col min="4364" max="4364" width="10.42578125" style="64" bestFit="1" customWidth="1"/>
    <col min="4365" max="4365" width="1.28515625" style="64" customWidth="1"/>
    <col min="4366" max="4366" width="10.42578125" style="64" bestFit="1" customWidth="1"/>
    <col min="4367" max="4367" width="1.28515625" style="64" customWidth="1"/>
    <col min="4368" max="4368" width="11.42578125" style="64" bestFit="1" customWidth="1"/>
    <col min="4369" max="4369" width="1.42578125" style="64" customWidth="1"/>
    <col min="4370" max="4370" width="10.5703125" style="64" bestFit="1" customWidth="1"/>
    <col min="4371" max="4605" width="9.140625" style="64"/>
    <col min="4606" max="4606" width="8.85546875" style="64" bestFit="1" customWidth="1"/>
    <col min="4607" max="4607" width="1.28515625" style="64" customWidth="1"/>
    <col min="4608" max="4608" width="11.42578125" style="64" bestFit="1" customWidth="1"/>
    <col min="4609" max="4609" width="1.28515625" style="64" customWidth="1"/>
    <col min="4610" max="4610" width="12.85546875" style="64" bestFit="1" customWidth="1"/>
    <col min="4611" max="4611" width="1.28515625" style="64" customWidth="1"/>
    <col min="4612" max="4612" width="11" style="64" bestFit="1" customWidth="1"/>
    <col min="4613" max="4613" width="1.28515625" style="64" customWidth="1"/>
    <col min="4614" max="4614" width="8.42578125" style="64" bestFit="1" customWidth="1"/>
    <col min="4615" max="4615" width="1.5703125" style="64" customWidth="1"/>
    <col min="4616" max="4616" width="9.85546875" style="64" bestFit="1" customWidth="1"/>
    <col min="4617" max="4617" width="1.28515625" style="64" customWidth="1"/>
    <col min="4618" max="4618" width="11.42578125" style="64" bestFit="1" customWidth="1"/>
    <col min="4619" max="4619" width="1.28515625" style="64" customWidth="1"/>
    <col min="4620" max="4620" width="10.42578125" style="64" bestFit="1" customWidth="1"/>
    <col min="4621" max="4621" width="1.28515625" style="64" customWidth="1"/>
    <col min="4622" max="4622" width="10.42578125" style="64" bestFit="1" customWidth="1"/>
    <col min="4623" max="4623" width="1.28515625" style="64" customWidth="1"/>
    <col min="4624" max="4624" width="11.42578125" style="64" bestFit="1" customWidth="1"/>
    <col min="4625" max="4625" width="1.42578125" style="64" customWidth="1"/>
    <col min="4626" max="4626" width="10.5703125" style="64" bestFit="1" customWidth="1"/>
    <col min="4627" max="4861" width="9.140625" style="64"/>
    <col min="4862" max="4862" width="8.85546875" style="64" bestFit="1" customWidth="1"/>
    <col min="4863" max="4863" width="1.28515625" style="64" customWidth="1"/>
    <col min="4864" max="4864" width="11.42578125" style="64" bestFit="1" customWidth="1"/>
    <col min="4865" max="4865" width="1.28515625" style="64" customWidth="1"/>
    <col min="4866" max="4866" width="12.85546875" style="64" bestFit="1" customWidth="1"/>
    <col min="4867" max="4867" width="1.28515625" style="64" customWidth="1"/>
    <col min="4868" max="4868" width="11" style="64" bestFit="1" customWidth="1"/>
    <col min="4869" max="4869" width="1.28515625" style="64" customWidth="1"/>
    <col min="4870" max="4870" width="8.42578125" style="64" bestFit="1" customWidth="1"/>
    <col min="4871" max="4871" width="1.5703125" style="64" customWidth="1"/>
    <col min="4872" max="4872" width="9.85546875" style="64" bestFit="1" customWidth="1"/>
    <col min="4873" max="4873" width="1.28515625" style="64" customWidth="1"/>
    <col min="4874" max="4874" width="11.42578125" style="64" bestFit="1" customWidth="1"/>
    <col min="4875" max="4875" width="1.28515625" style="64" customWidth="1"/>
    <col min="4876" max="4876" width="10.42578125" style="64" bestFit="1" customWidth="1"/>
    <col min="4877" max="4877" width="1.28515625" style="64" customWidth="1"/>
    <col min="4878" max="4878" width="10.42578125" style="64" bestFit="1" customWidth="1"/>
    <col min="4879" max="4879" width="1.28515625" style="64" customWidth="1"/>
    <col min="4880" max="4880" width="11.42578125" style="64" bestFit="1" customWidth="1"/>
    <col min="4881" max="4881" width="1.42578125" style="64" customWidth="1"/>
    <col min="4882" max="4882" width="10.5703125" style="64" bestFit="1" customWidth="1"/>
    <col min="4883" max="5117" width="9.140625" style="64"/>
    <col min="5118" max="5118" width="8.85546875" style="64" bestFit="1" customWidth="1"/>
    <col min="5119" max="5119" width="1.28515625" style="64" customWidth="1"/>
    <col min="5120" max="5120" width="11.42578125" style="64" bestFit="1" customWidth="1"/>
    <col min="5121" max="5121" width="1.28515625" style="64" customWidth="1"/>
    <col min="5122" max="5122" width="12.85546875" style="64" bestFit="1" customWidth="1"/>
    <col min="5123" max="5123" width="1.28515625" style="64" customWidth="1"/>
    <col min="5124" max="5124" width="11" style="64" bestFit="1" customWidth="1"/>
    <col min="5125" max="5125" width="1.28515625" style="64" customWidth="1"/>
    <col min="5126" max="5126" width="8.42578125" style="64" bestFit="1" customWidth="1"/>
    <col min="5127" max="5127" width="1.5703125" style="64" customWidth="1"/>
    <col min="5128" max="5128" width="9.85546875" style="64" bestFit="1" customWidth="1"/>
    <col min="5129" max="5129" width="1.28515625" style="64" customWidth="1"/>
    <col min="5130" max="5130" width="11.42578125" style="64" bestFit="1" customWidth="1"/>
    <col min="5131" max="5131" width="1.28515625" style="64" customWidth="1"/>
    <col min="5132" max="5132" width="10.42578125" style="64" bestFit="1" customWidth="1"/>
    <col min="5133" max="5133" width="1.28515625" style="64" customWidth="1"/>
    <col min="5134" max="5134" width="10.42578125" style="64" bestFit="1" customWidth="1"/>
    <col min="5135" max="5135" width="1.28515625" style="64" customWidth="1"/>
    <col min="5136" max="5136" width="11.42578125" style="64" bestFit="1" customWidth="1"/>
    <col min="5137" max="5137" width="1.42578125" style="64" customWidth="1"/>
    <col min="5138" max="5138" width="10.5703125" style="64" bestFit="1" customWidth="1"/>
    <col min="5139" max="5373" width="9.140625" style="64"/>
    <col min="5374" max="5374" width="8.85546875" style="64" bestFit="1" customWidth="1"/>
    <col min="5375" max="5375" width="1.28515625" style="64" customWidth="1"/>
    <col min="5376" max="5376" width="11.42578125" style="64" bestFit="1" customWidth="1"/>
    <col min="5377" max="5377" width="1.28515625" style="64" customWidth="1"/>
    <col min="5378" max="5378" width="12.85546875" style="64" bestFit="1" customWidth="1"/>
    <col min="5379" max="5379" width="1.28515625" style="64" customWidth="1"/>
    <col min="5380" max="5380" width="11" style="64" bestFit="1" customWidth="1"/>
    <col min="5381" max="5381" width="1.28515625" style="64" customWidth="1"/>
    <col min="5382" max="5382" width="8.42578125" style="64" bestFit="1" customWidth="1"/>
    <col min="5383" max="5383" width="1.5703125" style="64" customWidth="1"/>
    <col min="5384" max="5384" width="9.85546875" style="64" bestFit="1" customWidth="1"/>
    <col min="5385" max="5385" width="1.28515625" style="64" customWidth="1"/>
    <col min="5386" max="5386" width="11.42578125" style="64" bestFit="1" customWidth="1"/>
    <col min="5387" max="5387" width="1.28515625" style="64" customWidth="1"/>
    <col min="5388" max="5388" width="10.42578125" style="64" bestFit="1" customWidth="1"/>
    <col min="5389" max="5389" width="1.28515625" style="64" customWidth="1"/>
    <col min="5390" max="5390" width="10.42578125" style="64" bestFit="1" customWidth="1"/>
    <col min="5391" max="5391" width="1.28515625" style="64" customWidth="1"/>
    <col min="5392" max="5392" width="11.42578125" style="64" bestFit="1" customWidth="1"/>
    <col min="5393" max="5393" width="1.42578125" style="64" customWidth="1"/>
    <col min="5394" max="5394" width="10.5703125" style="64" bestFit="1" customWidth="1"/>
    <col min="5395" max="5629" width="9.140625" style="64"/>
    <col min="5630" max="5630" width="8.85546875" style="64" bestFit="1" customWidth="1"/>
    <col min="5631" max="5631" width="1.28515625" style="64" customWidth="1"/>
    <col min="5632" max="5632" width="11.42578125" style="64" bestFit="1" customWidth="1"/>
    <col min="5633" max="5633" width="1.28515625" style="64" customWidth="1"/>
    <col min="5634" max="5634" width="12.85546875" style="64" bestFit="1" customWidth="1"/>
    <col min="5635" max="5635" width="1.28515625" style="64" customWidth="1"/>
    <col min="5636" max="5636" width="11" style="64" bestFit="1" customWidth="1"/>
    <col min="5637" max="5637" width="1.28515625" style="64" customWidth="1"/>
    <col min="5638" max="5638" width="8.42578125" style="64" bestFit="1" customWidth="1"/>
    <col min="5639" max="5639" width="1.5703125" style="64" customWidth="1"/>
    <col min="5640" max="5640" width="9.85546875" style="64" bestFit="1" customWidth="1"/>
    <col min="5641" max="5641" width="1.28515625" style="64" customWidth="1"/>
    <col min="5642" max="5642" width="11.42578125" style="64" bestFit="1" customWidth="1"/>
    <col min="5643" max="5643" width="1.28515625" style="64" customWidth="1"/>
    <col min="5644" max="5644" width="10.42578125" style="64" bestFit="1" customWidth="1"/>
    <col min="5645" max="5645" width="1.28515625" style="64" customWidth="1"/>
    <col min="5646" max="5646" width="10.42578125" style="64" bestFit="1" customWidth="1"/>
    <col min="5647" max="5647" width="1.28515625" style="64" customWidth="1"/>
    <col min="5648" max="5648" width="11.42578125" style="64" bestFit="1" customWidth="1"/>
    <col min="5649" max="5649" width="1.42578125" style="64" customWidth="1"/>
    <col min="5650" max="5650" width="10.5703125" style="64" bestFit="1" customWidth="1"/>
    <col min="5651" max="5885" width="9.140625" style="64"/>
    <col min="5886" max="5886" width="8.85546875" style="64" bestFit="1" customWidth="1"/>
    <col min="5887" max="5887" width="1.28515625" style="64" customWidth="1"/>
    <col min="5888" max="5888" width="11.42578125" style="64" bestFit="1" customWidth="1"/>
    <col min="5889" max="5889" width="1.28515625" style="64" customWidth="1"/>
    <col min="5890" max="5890" width="12.85546875" style="64" bestFit="1" customWidth="1"/>
    <col min="5891" max="5891" width="1.28515625" style="64" customWidth="1"/>
    <col min="5892" max="5892" width="11" style="64" bestFit="1" customWidth="1"/>
    <col min="5893" max="5893" width="1.28515625" style="64" customWidth="1"/>
    <col min="5894" max="5894" width="8.42578125" style="64" bestFit="1" customWidth="1"/>
    <col min="5895" max="5895" width="1.5703125" style="64" customWidth="1"/>
    <col min="5896" max="5896" width="9.85546875" style="64" bestFit="1" customWidth="1"/>
    <col min="5897" max="5897" width="1.28515625" style="64" customWidth="1"/>
    <col min="5898" max="5898" width="11.42578125" style="64" bestFit="1" customWidth="1"/>
    <col min="5899" max="5899" width="1.28515625" style="64" customWidth="1"/>
    <col min="5900" max="5900" width="10.42578125" style="64" bestFit="1" customWidth="1"/>
    <col min="5901" max="5901" width="1.28515625" style="64" customWidth="1"/>
    <col min="5902" max="5902" width="10.42578125" style="64" bestFit="1" customWidth="1"/>
    <col min="5903" max="5903" width="1.28515625" style="64" customWidth="1"/>
    <col min="5904" max="5904" width="11.42578125" style="64" bestFit="1" customWidth="1"/>
    <col min="5905" max="5905" width="1.42578125" style="64" customWidth="1"/>
    <col min="5906" max="5906" width="10.5703125" style="64" bestFit="1" customWidth="1"/>
    <col min="5907" max="6141" width="9.140625" style="64"/>
    <col min="6142" max="6142" width="8.85546875" style="64" bestFit="1" customWidth="1"/>
    <col min="6143" max="6143" width="1.28515625" style="64" customWidth="1"/>
    <col min="6144" max="6144" width="11.42578125" style="64" bestFit="1" customWidth="1"/>
    <col min="6145" max="6145" width="1.28515625" style="64" customWidth="1"/>
    <col min="6146" max="6146" width="12.85546875" style="64" bestFit="1" customWidth="1"/>
    <col min="6147" max="6147" width="1.28515625" style="64" customWidth="1"/>
    <col min="6148" max="6148" width="11" style="64" bestFit="1" customWidth="1"/>
    <col min="6149" max="6149" width="1.28515625" style="64" customWidth="1"/>
    <col min="6150" max="6150" width="8.42578125" style="64" bestFit="1" customWidth="1"/>
    <col min="6151" max="6151" width="1.5703125" style="64" customWidth="1"/>
    <col min="6152" max="6152" width="9.85546875" style="64" bestFit="1" customWidth="1"/>
    <col min="6153" max="6153" width="1.28515625" style="64" customWidth="1"/>
    <col min="6154" max="6154" width="11.42578125" style="64" bestFit="1" customWidth="1"/>
    <col min="6155" max="6155" width="1.28515625" style="64" customWidth="1"/>
    <col min="6156" max="6156" width="10.42578125" style="64" bestFit="1" customWidth="1"/>
    <col min="6157" max="6157" width="1.28515625" style="64" customWidth="1"/>
    <col min="6158" max="6158" width="10.42578125" style="64" bestFit="1" customWidth="1"/>
    <col min="6159" max="6159" width="1.28515625" style="64" customWidth="1"/>
    <col min="6160" max="6160" width="11.42578125" style="64" bestFit="1" customWidth="1"/>
    <col min="6161" max="6161" width="1.42578125" style="64" customWidth="1"/>
    <col min="6162" max="6162" width="10.5703125" style="64" bestFit="1" customWidth="1"/>
    <col min="6163" max="6397" width="9.140625" style="64"/>
    <col min="6398" max="6398" width="8.85546875" style="64" bestFit="1" customWidth="1"/>
    <col min="6399" max="6399" width="1.28515625" style="64" customWidth="1"/>
    <col min="6400" max="6400" width="11.42578125" style="64" bestFit="1" customWidth="1"/>
    <col min="6401" max="6401" width="1.28515625" style="64" customWidth="1"/>
    <col min="6402" max="6402" width="12.85546875" style="64" bestFit="1" customWidth="1"/>
    <col min="6403" max="6403" width="1.28515625" style="64" customWidth="1"/>
    <col min="6404" max="6404" width="11" style="64" bestFit="1" customWidth="1"/>
    <col min="6405" max="6405" width="1.28515625" style="64" customWidth="1"/>
    <col min="6406" max="6406" width="8.42578125" style="64" bestFit="1" customWidth="1"/>
    <col min="6407" max="6407" width="1.5703125" style="64" customWidth="1"/>
    <col min="6408" max="6408" width="9.85546875" style="64" bestFit="1" customWidth="1"/>
    <col min="6409" max="6409" width="1.28515625" style="64" customWidth="1"/>
    <col min="6410" max="6410" width="11.42578125" style="64" bestFit="1" customWidth="1"/>
    <col min="6411" max="6411" width="1.28515625" style="64" customWidth="1"/>
    <col min="6412" max="6412" width="10.42578125" style="64" bestFit="1" customWidth="1"/>
    <col min="6413" max="6413" width="1.28515625" style="64" customWidth="1"/>
    <col min="6414" max="6414" width="10.42578125" style="64" bestFit="1" customWidth="1"/>
    <col min="6415" max="6415" width="1.28515625" style="64" customWidth="1"/>
    <col min="6416" max="6416" width="11.42578125" style="64" bestFit="1" customWidth="1"/>
    <col min="6417" max="6417" width="1.42578125" style="64" customWidth="1"/>
    <col min="6418" max="6418" width="10.5703125" style="64" bestFit="1" customWidth="1"/>
    <col min="6419" max="6653" width="9.140625" style="64"/>
    <col min="6654" max="6654" width="8.85546875" style="64" bestFit="1" customWidth="1"/>
    <col min="6655" max="6655" width="1.28515625" style="64" customWidth="1"/>
    <col min="6656" max="6656" width="11.42578125" style="64" bestFit="1" customWidth="1"/>
    <col min="6657" max="6657" width="1.28515625" style="64" customWidth="1"/>
    <col min="6658" max="6658" width="12.85546875" style="64" bestFit="1" customWidth="1"/>
    <col min="6659" max="6659" width="1.28515625" style="64" customWidth="1"/>
    <col min="6660" max="6660" width="11" style="64" bestFit="1" customWidth="1"/>
    <col min="6661" max="6661" width="1.28515625" style="64" customWidth="1"/>
    <col min="6662" max="6662" width="8.42578125" style="64" bestFit="1" customWidth="1"/>
    <col min="6663" max="6663" width="1.5703125" style="64" customWidth="1"/>
    <col min="6664" max="6664" width="9.85546875" style="64" bestFit="1" customWidth="1"/>
    <col min="6665" max="6665" width="1.28515625" style="64" customWidth="1"/>
    <col min="6666" max="6666" width="11.42578125" style="64" bestFit="1" customWidth="1"/>
    <col min="6667" max="6667" width="1.28515625" style="64" customWidth="1"/>
    <col min="6668" max="6668" width="10.42578125" style="64" bestFit="1" customWidth="1"/>
    <col min="6669" max="6669" width="1.28515625" style="64" customWidth="1"/>
    <col min="6670" max="6670" width="10.42578125" style="64" bestFit="1" customWidth="1"/>
    <col min="6671" max="6671" width="1.28515625" style="64" customWidth="1"/>
    <col min="6672" max="6672" width="11.42578125" style="64" bestFit="1" customWidth="1"/>
    <col min="6673" max="6673" width="1.42578125" style="64" customWidth="1"/>
    <col min="6674" max="6674" width="10.5703125" style="64" bestFit="1" customWidth="1"/>
    <col min="6675" max="6909" width="9.140625" style="64"/>
    <col min="6910" max="6910" width="8.85546875" style="64" bestFit="1" customWidth="1"/>
    <col min="6911" max="6911" width="1.28515625" style="64" customWidth="1"/>
    <col min="6912" max="6912" width="11.42578125" style="64" bestFit="1" customWidth="1"/>
    <col min="6913" max="6913" width="1.28515625" style="64" customWidth="1"/>
    <col min="6914" max="6914" width="12.85546875" style="64" bestFit="1" customWidth="1"/>
    <col min="6915" max="6915" width="1.28515625" style="64" customWidth="1"/>
    <col min="6916" max="6916" width="11" style="64" bestFit="1" customWidth="1"/>
    <col min="6917" max="6917" width="1.28515625" style="64" customWidth="1"/>
    <col min="6918" max="6918" width="8.42578125" style="64" bestFit="1" customWidth="1"/>
    <col min="6919" max="6919" width="1.5703125" style="64" customWidth="1"/>
    <col min="6920" max="6920" width="9.85546875" style="64" bestFit="1" customWidth="1"/>
    <col min="6921" max="6921" width="1.28515625" style="64" customWidth="1"/>
    <col min="6922" max="6922" width="11.42578125" style="64" bestFit="1" customWidth="1"/>
    <col min="6923" max="6923" width="1.28515625" style="64" customWidth="1"/>
    <col min="6924" max="6924" width="10.42578125" style="64" bestFit="1" customWidth="1"/>
    <col min="6925" max="6925" width="1.28515625" style="64" customWidth="1"/>
    <col min="6926" max="6926" width="10.42578125" style="64" bestFit="1" customWidth="1"/>
    <col min="6927" max="6927" width="1.28515625" style="64" customWidth="1"/>
    <col min="6928" max="6928" width="11.42578125" style="64" bestFit="1" customWidth="1"/>
    <col min="6929" max="6929" width="1.42578125" style="64" customWidth="1"/>
    <col min="6930" max="6930" width="10.5703125" style="64" bestFit="1" customWidth="1"/>
    <col min="6931" max="7165" width="9.140625" style="64"/>
    <col min="7166" max="7166" width="8.85546875" style="64" bestFit="1" customWidth="1"/>
    <col min="7167" max="7167" width="1.28515625" style="64" customWidth="1"/>
    <col min="7168" max="7168" width="11.42578125" style="64" bestFit="1" customWidth="1"/>
    <col min="7169" max="7169" width="1.28515625" style="64" customWidth="1"/>
    <col min="7170" max="7170" width="12.85546875" style="64" bestFit="1" customWidth="1"/>
    <col min="7171" max="7171" width="1.28515625" style="64" customWidth="1"/>
    <col min="7172" max="7172" width="11" style="64" bestFit="1" customWidth="1"/>
    <col min="7173" max="7173" width="1.28515625" style="64" customWidth="1"/>
    <col min="7174" max="7174" width="8.42578125" style="64" bestFit="1" customWidth="1"/>
    <col min="7175" max="7175" width="1.5703125" style="64" customWidth="1"/>
    <col min="7176" max="7176" width="9.85546875" style="64" bestFit="1" customWidth="1"/>
    <col min="7177" max="7177" width="1.28515625" style="64" customWidth="1"/>
    <col min="7178" max="7178" width="11.42578125" style="64" bestFit="1" customWidth="1"/>
    <col min="7179" max="7179" width="1.28515625" style="64" customWidth="1"/>
    <col min="7180" max="7180" width="10.42578125" style="64" bestFit="1" customWidth="1"/>
    <col min="7181" max="7181" width="1.28515625" style="64" customWidth="1"/>
    <col min="7182" max="7182" width="10.42578125" style="64" bestFit="1" customWidth="1"/>
    <col min="7183" max="7183" width="1.28515625" style="64" customWidth="1"/>
    <col min="7184" max="7184" width="11.42578125" style="64" bestFit="1" customWidth="1"/>
    <col min="7185" max="7185" width="1.42578125" style="64" customWidth="1"/>
    <col min="7186" max="7186" width="10.5703125" style="64" bestFit="1" customWidth="1"/>
    <col min="7187" max="7421" width="9.140625" style="64"/>
    <col min="7422" max="7422" width="8.85546875" style="64" bestFit="1" customWidth="1"/>
    <col min="7423" max="7423" width="1.28515625" style="64" customWidth="1"/>
    <col min="7424" max="7424" width="11.42578125" style="64" bestFit="1" customWidth="1"/>
    <col min="7425" max="7425" width="1.28515625" style="64" customWidth="1"/>
    <col min="7426" max="7426" width="12.85546875" style="64" bestFit="1" customWidth="1"/>
    <col min="7427" max="7427" width="1.28515625" style="64" customWidth="1"/>
    <col min="7428" max="7428" width="11" style="64" bestFit="1" customWidth="1"/>
    <col min="7429" max="7429" width="1.28515625" style="64" customWidth="1"/>
    <col min="7430" max="7430" width="8.42578125" style="64" bestFit="1" customWidth="1"/>
    <col min="7431" max="7431" width="1.5703125" style="64" customWidth="1"/>
    <col min="7432" max="7432" width="9.85546875" style="64" bestFit="1" customWidth="1"/>
    <col min="7433" max="7433" width="1.28515625" style="64" customWidth="1"/>
    <col min="7434" max="7434" width="11.42578125" style="64" bestFit="1" customWidth="1"/>
    <col min="7435" max="7435" width="1.28515625" style="64" customWidth="1"/>
    <col min="7436" max="7436" width="10.42578125" style="64" bestFit="1" customWidth="1"/>
    <col min="7437" max="7437" width="1.28515625" style="64" customWidth="1"/>
    <col min="7438" max="7438" width="10.42578125" style="64" bestFit="1" customWidth="1"/>
    <col min="7439" max="7439" width="1.28515625" style="64" customWidth="1"/>
    <col min="7440" max="7440" width="11.42578125" style="64" bestFit="1" customWidth="1"/>
    <col min="7441" max="7441" width="1.42578125" style="64" customWidth="1"/>
    <col min="7442" max="7442" width="10.5703125" style="64" bestFit="1" customWidth="1"/>
    <col min="7443" max="7677" width="9.140625" style="64"/>
    <col min="7678" max="7678" width="8.85546875" style="64" bestFit="1" customWidth="1"/>
    <col min="7679" max="7679" width="1.28515625" style="64" customWidth="1"/>
    <col min="7680" max="7680" width="11.42578125" style="64" bestFit="1" customWidth="1"/>
    <col min="7681" max="7681" width="1.28515625" style="64" customWidth="1"/>
    <col min="7682" max="7682" width="12.85546875" style="64" bestFit="1" customWidth="1"/>
    <col min="7683" max="7683" width="1.28515625" style="64" customWidth="1"/>
    <col min="7684" max="7684" width="11" style="64" bestFit="1" customWidth="1"/>
    <col min="7685" max="7685" width="1.28515625" style="64" customWidth="1"/>
    <col min="7686" max="7686" width="8.42578125" style="64" bestFit="1" customWidth="1"/>
    <col min="7687" max="7687" width="1.5703125" style="64" customWidth="1"/>
    <col min="7688" max="7688" width="9.85546875" style="64" bestFit="1" customWidth="1"/>
    <col min="7689" max="7689" width="1.28515625" style="64" customWidth="1"/>
    <col min="7690" max="7690" width="11.42578125" style="64" bestFit="1" customWidth="1"/>
    <col min="7691" max="7691" width="1.28515625" style="64" customWidth="1"/>
    <col min="7692" max="7692" width="10.42578125" style="64" bestFit="1" customWidth="1"/>
    <col min="7693" max="7693" width="1.28515625" style="64" customWidth="1"/>
    <col min="7694" max="7694" width="10.42578125" style="64" bestFit="1" customWidth="1"/>
    <col min="7695" max="7695" width="1.28515625" style="64" customWidth="1"/>
    <col min="7696" max="7696" width="11.42578125" style="64" bestFit="1" customWidth="1"/>
    <col min="7697" max="7697" width="1.42578125" style="64" customWidth="1"/>
    <col min="7698" max="7698" width="10.5703125" style="64" bestFit="1" customWidth="1"/>
    <col min="7699" max="7933" width="9.140625" style="64"/>
    <col min="7934" max="7934" width="8.85546875" style="64" bestFit="1" customWidth="1"/>
    <col min="7935" max="7935" width="1.28515625" style="64" customWidth="1"/>
    <col min="7936" max="7936" width="11.42578125" style="64" bestFit="1" customWidth="1"/>
    <col min="7937" max="7937" width="1.28515625" style="64" customWidth="1"/>
    <col min="7938" max="7938" width="12.85546875" style="64" bestFit="1" customWidth="1"/>
    <col min="7939" max="7939" width="1.28515625" style="64" customWidth="1"/>
    <col min="7940" max="7940" width="11" style="64" bestFit="1" customWidth="1"/>
    <col min="7941" max="7941" width="1.28515625" style="64" customWidth="1"/>
    <col min="7942" max="7942" width="8.42578125" style="64" bestFit="1" customWidth="1"/>
    <col min="7943" max="7943" width="1.5703125" style="64" customWidth="1"/>
    <col min="7944" max="7944" width="9.85546875" style="64" bestFit="1" customWidth="1"/>
    <col min="7945" max="7945" width="1.28515625" style="64" customWidth="1"/>
    <col min="7946" max="7946" width="11.42578125" style="64" bestFit="1" customWidth="1"/>
    <col min="7947" max="7947" width="1.28515625" style="64" customWidth="1"/>
    <col min="7948" max="7948" width="10.42578125" style="64" bestFit="1" customWidth="1"/>
    <col min="7949" max="7949" width="1.28515625" style="64" customWidth="1"/>
    <col min="7950" max="7950" width="10.42578125" style="64" bestFit="1" customWidth="1"/>
    <col min="7951" max="7951" width="1.28515625" style="64" customWidth="1"/>
    <col min="7952" max="7952" width="11.42578125" style="64" bestFit="1" customWidth="1"/>
    <col min="7953" max="7953" width="1.42578125" style="64" customWidth="1"/>
    <col min="7954" max="7954" width="10.5703125" style="64" bestFit="1" customWidth="1"/>
    <col min="7955" max="8189" width="9.140625" style="64"/>
    <col min="8190" max="8190" width="8.85546875" style="64" bestFit="1" customWidth="1"/>
    <col min="8191" max="8191" width="1.28515625" style="64" customWidth="1"/>
    <col min="8192" max="8192" width="11.42578125" style="64" bestFit="1" customWidth="1"/>
    <col min="8193" max="8193" width="1.28515625" style="64" customWidth="1"/>
    <col min="8194" max="8194" width="12.85546875" style="64" bestFit="1" customWidth="1"/>
    <col min="8195" max="8195" width="1.28515625" style="64" customWidth="1"/>
    <col min="8196" max="8196" width="11" style="64" bestFit="1" customWidth="1"/>
    <col min="8197" max="8197" width="1.28515625" style="64" customWidth="1"/>
    <col min="8198" max="8198" width="8.42578125" style="64" bestFit="1" customWidth="1"/>
    <col min="8199" max="8199" width="1.5703125" style="64" customWidth="1"/>
    <col min="8200" max="8200" width="9.85546875" style="64" bestFit="1" customWidth="1"/>
    <col min="8201" max="8201" width="1.28515625" style="64" customWidth="1"/>
    <col min="8202" max="8202" width="11.42578125" style="64" bestFit="1" customWidth="1"/>
    <col min="8203" max="8203" width="1.28515625" style="64" customWidth="1"/>
    <col min="8204" max="8204" width="10.42578125" style="64" bestFit="1" customWidth="1"/>
    <col min="8205" max="8205" width="1.28515625" style="64" customWidth="1"/>
    <col min="8206" max="8206" width="10.42578125" style="64" bestFit="1" customWidth="1"/>
    <col min="8207" max="8207" width="1.28515625" style="64" customWidth="1"/>
    <col min="8208" max="8208" width="11.42578125" style="64" bestFit="1" customWidth="1"/>
    <col min="8209" max="8209" width="1.42578125" style="64" customWidth="1"/>
    <col min="8210" max="8210" width="10.5703125" style="64" bestFit="1" customWidth="1"/>
    <col min="8211" max="8445" width="9.140625" style="64"/>
    <col min="8446" max="8446" width="8.85546875" style="64" bestFit="1" customWidth="1"/>
    <col min="8447" max="8447" width="1.28515625" style="64" customWidth="1"/>
    <col min="8448" max="8448" width="11.42578125" style="64" bestFit="1" customWidth="1"/>
    <col min="8449" max="8449" width="1.28515625" style="64" customWidth="1"/>
    <col min="8450" max="8450" width="12.85546875" style="64" bestFit="1" customWidth="1"/>
    <col min="8451" max="8451" width="1.28515625" style="64" customWidth="1"/>
    <col min="8452" max="8452" width="11" style="64" bestFit="1" customWidth="1"/>
    <col min="8453" max="8453" width="1.28515625" style="64" customWidth="1"/>
    <col min="8454" max="8454" width="8.42578125" style="64" bestFit="1" customWidth="1"/>
    <col min="8455" max="8455" width="1.5703125" style="64" customWidth="1"/>
    <col min="8456" max="8456" width="9.85546875" style="64" bestFit="1" customWidth="1"/>
    <col min="8457" max="8457" width="1.28515625" style="64" customWidth="1"/>
    <col min="8458" max="8458" width="11.42578125" style="64" bestFit="1" customWidth="1"/>
    <col min="8459" max="8459" width="1.28515625" style="64" customWidth="1"/>
    <col min="8460" max="8460" width="10.42578125" style="64" bestFit="1" customWidth="1"/>
    <col min="8461" max="8461" width="1.28515625" style="64" customWidth="1"/>
    <col min="8462" max="8462" width="10.42578125" style="64" bestFit="1" customWidth="1"/>
    <col min="8463" max="8463" width="1.28515625" style="64" customWidth="1"/>
    <col min="8464" max="8464" width="11.42578125" style="64" bestFit="1" customWidth="1"/>
    <col min="8465" max="8465" width="1.42578125" style="64" customWidth="1"/>
    <col min="8466" max="8466" width="10.5703125" style="64" bestFit="1" customWidth="1"/>
    <col min="8467" max="8701" width="9.140625" style="64"/>
    <col min="8702" max="8702" width="8.85546875" style="64" bestFit="1" customWidth="1"/>
    <col min="8703" max="8703" width="1.28515625" style="64" customWidth="1"/>
    <col min="8704" max="8704" width="11.42578125" style="64" bestFit="1" customWidth="1"/>
    <col min="8705" max="8705" width="1.28515625" style="64" customWidth="1"/>
    <col min="8706" max="8706" width="12.85546875" style="64" bestFit="1" customWidth="1"/>
    <col min="8707" max="8707" width="1.28515625" style="64" customWidth="1"/>
    <col min="8708" max="8708" width="11" style="64" bestFit="1" customWidth="1"/>
    <col min="8709" max="8709" width="1.28515625" style="64" customWidth="1"/>
    <col min="8710" max="8710" width="8.42578125" style="64" bestFit="1" customWidth="1"/>
    <col min="8711" max="8711" width="1.5703125" style="64" customWidth="1"/>
    <col min="8712" max="8712" width="9.85546875" style="64" bestFit="1" customWidth="1"/>
    <col min="8713" max="8713" width="1.28515625" style="64" customWidth="1"/>
    <col min="8714" max="8714" width="11.42578125" style="64" bestFit="1" customWidth="1"/>
    <col min="8715" max="8715" width="1.28515625" style="64" customWidth="1"/>
    <col min="8716" max="8716" width="10.42578125" style="64" bestFit="1" customWidth="1"/>
    <col min="8717" max="8717" width="1.28515625" style="64" customWidth="1"/>
    <col min="8718" max="8718" width="10.42578125" style="64" bestFit="1" customWidth="1"/>
    <col min="8719" max="8719" width="1.28515625" style="64" customWidth="1"/>
    <col min="8720" max="8720" width="11.42578125" style="64" bestFit="1" customWidth="1"/>
    <col min="8721" max="8721" width="1.42578125" style="64" customWidth="1"/>
    <col min="8722" max="8722" width="10.5703125" style="64" bestFit="1" customWidth="1"/>
    <col min="8723" max="8957" width="9.140625" style="64"/>
    <col min="8958" max="8958" width="8.85546875" style="64" bestFit="1" customWidth="1"/>
    <col min="8959" max="8959" width="1.28515625" style="64" customWidth="1"/>
    <col min="8960" max="8960" width="11.42578125" style="64" bestFit="1" customWidth="1"/>
    <col min="8961" max="8961" width="1.28515625" style="64" customWidth="1"/>
    <col min="8962" max="8962" width="12.85546875" style="64" bestFit="1" customWidth="1"/>
    <col min="8963" max="8963" width="1.28515625" style="64" customWidth="1"/>
    <col min="8964" max="8964" width="11" style="64" bestFit="1" customWidth="1"/>
    <col min="8965" max="8965" width="1.28515625" style="64" customWidth="1"/>
    <col min="8966" max="8966" width="8.42578125" style="64" bestFit="1" customWidth="1"/>
    <col min="8967" max="8967" width="1.5703125" style="64" customWidth="1"/>
    <col min="8968" max="8968" width="9.85546875" style="64" bestFit="1" customWidth="1"/>
    <col min="8969" max="8969" width="1.28515625" style="64" customWidth="1"/>
    <col min="8970" max="8970" width="11.42578125" style="64" bestFit="1" customWidth="1"/>
    <col min="8971" max="8971" width="1.28515625" style="64" customWidth="1"/>
    <col min="8972" max="8972" width="10.42578125" style="64" bestFit="1" customWidth="1"/>
    <col min="8973" max="8973" width="1.28515625" style="64" customWidth="1"/>
    <col min="8974" max="8974" width="10.42578125" style="64" bestFit="1" customWidth="1"/>
    <col min="8975" max="8975" width="1.28515625" style="64" customWidth="1"/>
    <col min="8976" max="8976" width="11.42578125" style="64" bestFit="1" customWidth="1"/>
    <col min="8977" max="8977" width="1.42578125" style="64" customWidth="1"/>
    <col min="8978" max="8978" width="10.5703125" style="64" bestFit="1" customWidth="1"/>
    <col min="8979" max="9213" width="9.140625" style="64"/>
    <col min="9214" max="9214" width="8.85546875" style="64" bestFit="1" customWidth="1"/>
    <col min="9215" max="9215" width="1.28515625" style="64" customWidth="1"/>
    <col min="9216" max="9216" width="11.42578125" style="64" bestFit="1" customWidth="1"/>
    <col min="9217" max="9217" width="1.28515625" style="64" customWidth="1"/>
    <col min="9218" max="9218" width="12.85546875" style="64" bestFit="1" customWidth="1"/>
    <col min="9219" max="9219" width="1.28515625" style="64" customWidth="1"/>
    <col min="9220" max="9220" width="11" style="64" bestFit="1" customWidth="1"/>
    <col min="9221" max="9221" width="1.28515625" style="64" customWidth="1"/>
    <col min="9222" max="9222" width="8.42578125" style="64" bestFit="1" customWidth="1"/>
    <col min="9223" max="9223" width="1.5703125" style="64" customWidth="1"/>
    <col min="9224" max="9224" width="9.85546875" style="64" bestFit="1" customWidth="1"/>
    <col min="9225" max="9225" width="1.28515625" style="64" customWidth="1"/>
    <col min="9226" max="9226" width="11.42578125" style="64" bestFit="1" customWidth="1"/>
    <col min="9227" max="9227" width="1.28515625" style="64" customWidth="1"/>
    <col min="9228" max="9228" width="10.42578125" style="64" bestFit="1" customWidth="1"/>
    <col min="9229" max="9229" width="1.28515625" style="64" customWidth="1"/>
    <col min="9230" max="9230" width="10.42578125" style="64" bestFit="1" customWidth="1"/>
    <col min="9231" max="9231" width="1.28515625" style="64" customWidth="1"/>
    <col min="9232" max="9232" width="11.42578125" style="64" bestFit="1" customWidth="1"/>
    <col min="9233" max="9233" width="1.42578125" style="64" customWidth="1"/>
    <col min="9234" max="9234" width="10.5703125" style="64" bestFit="1" customWidth="1"/>
    <col min="9235" max="9469" width="9.140625" style="64"/>
    <col min="9470" max="9470" width="8.85546875" style="64" bestFit="1" customWidth="1"/>
    <col min="9471" max="9471" width="1.28515625" style="64" customWidth="1"/>
    <col min="9472" max="9472" width="11.42578125" style="64" bestFit="1" customWidth="1"/>
    <col min="9473" max="9473" width="1.28515625" style="64" customWidth="1"/>
    <col min="9474" max="9474" width="12.85546875" style="64" bestFit="1" customWidth="1"/>
    <col min="9475" max="9475" width="1.28515625" style="64" customWidth="1"/>
    <col min="9476" max="9476" width="11" style="64" bestFit="1" customWidth="1"/>
    <col min="9477" max="9477" width="1.28515625" style="64" customWidth="1"/>
    <col min="9478" max="9478" width="8.42578125" style="64" bestFit="1" customWidth="1"/>
    <col min="9479" max="9479" width="1.5703125" style="64" customWidth="1"/>
    <col min="9480" max="9480" width="9.85546875" style="64" bestFit="1" customWidth="1"/>
    <col min="9481" max="9481" width="1.28515625" style="64" customWidth="1"/>
    <col min="9482" max="9482" width="11.42578125" style="64" bestFit="1" customWidth="1"/>
    <col min="9483" max="9483" width="1.28515625" style="64" customWidth="1"/>
    <col min="9484" max="9484" width="10.42578125" style="64" bestFit="1" customWidth="1"/>
    <col min="9485" max="9485" width="1.28515625" style="64" customWidth="1"/>
    <col min="9486" max="9486" width="10.42578125" style="64" bestFit="1" customWidth="1"/>
    <col min="9487" max="9487" width="1.28515625" style="64" customWidth="1"/>
    <col min="9488" max="9488" width="11.42578125" style="64" bestFit="1" customWidth="1"/>
    <col min="9489" max="9489" width="1.42578125" style="64" customWidth="1"/>
    <col min="9490" max="9490" width="10.5703125" style="64" bestFit="1" customWidth="1"/>
    <col min="9491" max="9725" width="9.140625" style="64"/>
    <col min="9726" max="9726" width="8.85546875" style="64" bestFit="1" customWidth="1"/>
    <col min="9727" max="9727" width="1.28515625" style="64" customWidth="1"/>
    <col min="9728" max="9728" width="11.42578125" style="64" bestFit="1" customWidth="1"/>
    <col min="9729" max="9729" width="1.28515625" style="64" customWidth="1"/>
    <col min="9730" max="9730" width="12.85546875" style="64" bestFit="1" customWidth="1"/>
    <col min="9731" max="9731" width="1.28515625" style="64" customWidth="1"/>
    <col min="9732" max="9732" width="11" style="64" bestFit="1" customWidth="1"/>
    <col min="9733" max="9733" width="1.28515625" style="64" customWidth="1"/>
    <col min="9734" max="9734" width="8.42578125" style="64" bestFit="1" customWidth="1"/>
    <col min="9735" max="9735" width="1.5703125" style="64" customWidth="1"/>
    <col min="9736" max="9736" width="9.85546875" style="64" bestFit="1" customWidth="1"/>
    <col min="9737" max="9737" width="1.28515625" style="64" customWidth="1"/>
    <col min="9738" max="9738" width="11.42578125" style="64" bestFit="1" customWidth="1"/>
    <col min="9739" max="9739" width="1.28515625" style="64" customWidth="1"/>
    <col min="9740" max="9740" width="10.42578125" style="64" bestFit="1" customWidth="1"/>
    <col min="9741" max="9741" width="1.28515625" style="64" customWidth="1"/>
    <col min="9742" max="9742" width="10.42578125" style="64" bestFit="1" customWidth="1"/>
    <col min="9743" max="9743" width="1.28515625" style="64" customWidth="1"/>
    <col min="9744" max="9744" width="11.42578125" style="64" bestFit="1" customWidth="1"/>
    <col min="9745" max="9745" width="1.42578125" style="64" customWidth="1"/>
    <col min="9746" max="9746" width="10.5703125" style="64" bestFit="1" customWidth="1"/>
    <col min="9747" max="9981" width="9.140625" style="64"/>
    <col min="9982" max="9982" width="8.85546875" style="64" bestFit="1" customWidth="1"/>
    <col min="9983" max="9983" width="1.28515625" style="64" customWidth="1"/>
    <col min="9984" max="9984" width="11.42578125" style="64" bestFit="1" customWidth="1"/>
    <col min="9985" max="9985" width="1.28515625" style="64" customWidth="1"/>
    <col min="9986" max="9986" width="12.85546875" style="64" bestFit="1" customWidth="1"/>
    <col min="9987" max="9987" width="1.28515625" style="64" customWidth="1"/>
    <col min="9988" max="9988" width="11" style="64" bestFit="1" customWidth="1"/>
    <col min="9989" max="9989" width="1.28515625" style="64" customWidth="1"/>
    <col min="9990" max="9990" width="8.42578125" style="64" bestFit="1" customWidth="1"/>
    <col min="9991" max="9991" width="1.5703125" style="64" customWidth="1"/>
    <col min="9992" max="9992" width="9.85546875" style="64" bestFit="1" customWidth="1"/>
    <col min="9993" max="9993" width="1.28515625" style="64" customWidth="1"/>
    <col min="9994" max="9994" width="11.42578125" style="64" bestFit="1" customWidth="1"/>
    <col min="9995" max="9995" width="1.28515625" style="64" customWidth="1"/>
    <col min="9996" max="9996" width="10.42578125" style="64" bestFit="1" customWidth="1"/>
    <col min="9997" max="9997" width="1.28515625" style="64" customWidth="1"/>
    <col min="9998" max="9998" width="10.42578125" style="64" bestFit="1" customWidth="1"/>
    <col min="9999" max="9999" width="1.28515625" style="64" customWidth="1"/>
    <col min="10000" max="10000" width="11.42578125" style="64" bestFit="1" customWidth="1"/>
    <col min="10001" max="10001" width="1.42578125" style="64" customWidth="1"/>
    <col min="10002" max="10002" width="10.5703125" style="64" bestFit="1" customWidth="1"/>
    <col min="10003" max="10237" width="9.140625" style="64"/>
    <col min="10238" max="10238" width="8.85546875" style="64" bestFit="1" customWidth="1"/>
    <col min="10239" max="10239" width="1.28515625" style="64" customWidth="1"/>
    <col min="10240" max="10240" width="11.42578125" style="64" bestFit="1" customWidth="1"/>
    <col min="10241" max="10241" width="1.28515625" style="64" customWidth="1"/>
    <col min="10242" max="10242" width="12.85546875" style="64" bestFit="1" customWidth="1"/>
    <col min="10243" max="10243" width="1.28515625" style="64" customWidth="1"/>
    <col min="10244" max="10244" width="11" style="64" bestFit="1" customWidth="1"/>
    <col min="10245" max="10245" width="1.28515625" style="64" customWidth="1"/>
    <col min="10246" max="10246" width="8.42578125" style="64" bestFit="1" customWidth="1"/>
    <col min="10247" max="10247" width="1.5703125" style="64" customWidth="1"/>
    <col min="10248" max="10248" width="9.85546875" style="64" bestFit="1" customWidth="1"/>
    <col min="10249" max="10249" width="1.28515625" style="64" customWidth="1"/>
    <col min="10250" max="10250" width="11.42578125" style="64" bestFit="1" customWidth="1"/>
    <col min="10251" max="10251" width="1.28515625" style="64" customWidth="1"/>
    <col min="10252" max="10252" width="10.42578125" style="64" bestFit="1" customWidth="1"/>
    <col min="10253" max="10253" width="1.28515625" style="64" customWidth="1"/>
    <col min="10254" max="10254" width="10.42578125" style="64" bestFit="1" customWidth="1"/>
    <col min="10255" max="10255" width="1.28515625" style="64" customWidth="1"/>
    <col min="10256" max="10256" width="11.42578125" style="64" bestFit="1" customWidth="1"/>
    <col min="10257" max="10257" width="1.42578125" style="64" customWidth="1"/>
    <col min="10258" max="10258" width="10.5703125" style="64" bestFit="1" customWidth="1"/>
    <col min="10259" max="10493" width="9.140625" style="64"/>
    <col min="10494" max="10494" width="8.85546875" style="64" bestFit="1" customWidth="1"/>
    <col min="10495" max="10495" width="1.28515625" style="64" customWidth="1"/>
    <col min="10496" max="10496" width="11.42578125" style="64" bestFit="1" customWidth="1"/>
    <col min="10497" max="10497" width="1.28515625" style="64" customWidth="1"/>
    <col min="10498" max="10498" width="12.85546875" style="64" bestFit="1" customWidth="1"/>
    <col min="10499" max="10499" width="1.28515625" style="64" customWidth="1"/>
    <col min="10500" max="10500" width="11" style="64" bestFit="1" customWidth="1"/>
    <col min="10501" max="10501" width="1.28515625" style="64" customWidth="1"/>
    <col min="10502" max="10502" width="8.42578125" style="64" bestFit="1" customWidth="1"/>
    <col min="10503" max="10503" width="1.5703125" style="64" customWidth="1"/>
    <col min="10504" max="10504" width="9.85546875" style="64" bestFit="1" customWidth="1"/>
    <col min="10505" max="10505" width="1.28515625" style="64" customWidth="1"/>
    <col min="10506" max="10506" width="11.42578125" style="64" bestFit="1" customWidth="1"/>
    <col min="10507" max="10507" width="1.28515625" style="64" customWidth="1"/>
    <col min="10508" max="10508" width="10.42578125" style="64" bestFit="1" customWidth="1"/>
    <col min="10509" max="10509" width="1.28515625" style="64" customWidth="1"/>
    <col min="10510" max="10510" width="10.42578125" style="64" bestFit="1" customWidth="1"/>
    <col min="10511" max="10511" width="1.28515625" style="64" customWidth="1"/>
    <col min="10512" max="10512" width="11.42578125" style="64" bestFit="1" customWidth="1"/>
    <col min="10513" max="10513" width="1.42578125" style="64" customWidth="1"/>
    <col min="10514" max="10514" width="10.5703125" style="64" bestFit="1" customWidth="1"/>
    <col min="10515" max="10749" width="9.140625" style="64"/>
    <col min="10750" max="10750" width="8.85546875" style="64" bestFit="1" customWidth="1"/>
    <col min="10751" max="10751" width="1.28515625" style="64" customWidth="1"/>
    <col min="10752" max="10752" width="11.42578125" style="64" bestFit="1" customWidth="1"/>
    <col min="10753" max="10753" width="1.28515625" style="64" customWidth="1"/>
    <col min="10754" max="10754" width="12.85546875" style="64" bestFit="1" customWidth="1"/>
    <col min="10755" max="10755" width="1.28515625" style="64" customWidth="1"/>
    <col min="10756" max="10756" width="11" style="64" bestFit="1" customWidth="1"/>
    <col min="10757" max="10757" width="1.28515625" style="64" customWidth="1"/>
    <col min="10758" max="10758" width="8.42578125" style="64" bestFit="1" customWidth="1"/>
    <col min="10759" max="10759" width="1.5703125" style="64" customWidth="1"/>
    <col min="10760" max="10760" width="9.85546875" style="64" bestFit="1" customWidth="1"/>
    <col min="10761" max="10761" width="1.28515625" style="64" customWidth="1"/>
    <col min="10762" max="10762" width="11.42578125" style="64" bestFit="1" customWidth="1"/>
    <col min="10763" max="10763" width="1.28515625" style="64" customWidth="1"/>
    <col min="10764" max="10764" width="10.42578125" style="64" bestFit="1" customWidth="1"/>
    <col min="10765" max="10765" width="1.28515625" style="64" customWidth="1"/>
    <col min="10766" max="10766" width="10.42578125" style="64" bestFit="1" customWidth="1"/>
    <col min="10767" max="10767" width="1.28515625" style="64" customWidth="1"/>
    <col min="10768" max="10768" width="11.42578125" style="64" bestFit="1" customWidth="1"/>
    <col min="10769" max="10769" width="1.42578125" style="64" customWidth="1"/>
    <col min="10770" max="10770" width="10.5703125" style="64" bestFit="1" customWidth="1"/>
    <col min="10771" max="11005" width="9.140625" style="64"/>
    <col min="11006" max="11006" width="8.85546875" style="64" bestFit="1" customWidth="1"/>
    <col min="11007" max="11007" width="1.28515625" style="64" customWidth="1"/>
    <col min="11008" max="11008" width="11.42578125" style="64" bestFit="1" customWidth="1"/>
    <col min="11009" max="11009" width="1.28515625" style="64" customWidth="1"/>
    <col min="11010" max="11010" width="12.85546875" style="64" bestFit="1" customWidth="1"/>
    <col min="11011" max="11011" width="1.28515625" style="64" customWidth="1"/>
    <col min="11012" max="11012" width="11" style="64" bestFit="1" customWidth="1"/>
    <col min="11013" max="11013" width="1.28515625" style="64" customWidth="1"/>
    <col min="11014" max="11014" width="8.42578125" style="64" bestFit="1" customWidth="1"/>
    <col min="11015" max="11015" width="1.5703125" style="64" customWidth="1"/>
    <col min="11016" max="11016" width="9.85546875" style="64" bestFit="1" customWidth="1"/>
    <col min="11017" max="11017" width="1.28515625" style="64" customWidth="1"/>
    <col min="11018" max="11018" width="11.42578125" style="64" bestFit="1" customWidth="1"/>
    <col min="11019" max="11019" width="1.28515625" style="64" customWidth="1"/>
    <col min="11020" max="11020" width="10.42578125" style="64" bestFit="1" customWidth="1"/>
    <col min="11021" max="11021" width="1.28515625" style="64" customWidth="1"/>
    <col min="11022" max="11022" width="10.42578125" style="64" bestFit="1" customWidth="1"/>
    <col min="11023" max="11023" width="1.28515625" style="64" customWidth="1"/>
    <col min="11024" max="11024" width="11.42578125" style="64" bestFit="1" customWidth="1"/>
    <col min="11025" max="11025" width="1.42578125" style="64" customWidth="1"/>
    <col min="11026" max="11026" width="10.5703125" style="64" bestFit="1" customWidth="1"/>
    <col min="11027" max="11261" width="9.140625" style="64"/>
    <col min="11262" max="11262" width="8.85546875" style="64" bestFit="1" customWidth="1"/>
    <col min="11263" max="11263" width="1.28515625" style="64" customWidth="1"/>
    <col min="11264" max="11264" width="11.42578125" style="64" bestFit="1" customWidth="1"/>
    <col min="11265" max="11265" width="1.28515625" style="64" customWidth="1"/>
    <col min="11266" max="11266" width="12.85546875" style="64" bestFit="1" customWidth="1"/>
    <col min="11267" max="11267" width="1.28515625" style="64" customWidth="1"/>
    <col min="11268" max="11268" width="11" style="64" bestFit="1" customWidth="1"/>
    <col min="11269" max="11269" width="1.28515625" style="64" customWidth="1"/>
    <col min="11270" max="11270" width="8.42578125" style="64" bestFit="1" customWidth="1"/>
    <col min="11271" max="11271" width="1.5703125" style="64" customWidth="1"/>
    <col min="11272" max="11272" width="9.85546875" style="64" bestFit="1" customWidth="1"/>
    <col min="11273" max="11273" width="1.28515625" style="64" customWidth="1"/>
    <col min="11274" max="11274" width="11.42578125" style="64" bestFit="1" customWidth="1"/>
    <col min="11275" max="11275" width="1.28515625" style="64" customWidth="1"/>
    <col min="11276" max="11276" width="10.42578125" style="64" bestFit="1" customWidth="1"/>
    <col min="11277" max="11277" width="1.28515625" style="64" customWidth="1"/>
    <col min="11278" max="11278" width="10.42578125" style="64" bestFit="1" customWidth="1"/>
    <col min="11279" max="11279" width="1.28515625" style="64" customWidth="1"/>
    <col min="11280" max="11280" width="11.42578125" style="64" bestFit="1" customWidth="1"/>
    <col min="11281" max="11281" width="1.42578125" style="64" customWidth="1"/>
    <col min="11282" max="11282" width="10.5703125" style="64" bestFit="1" customWidth="1"/>
    <col min="11283" max="11517" width="9.140625" style="64"/>
    <col min="11518" max="11518" width="8.85546875" style="64" bestFit="1" customWidth="1"/>
    <col min="11519" max="11519" width="1.28515625" style="64" customWidth="1"/>
    <col min="11520" max="11520" width="11.42578125" style="64" bestFit="1" customWidth="1"/>
    <col min="11521" max="11521" width="1.28515625" style="64" customWidth="1"/>
    <col min="11522" max="11522" width="12.85546875" style="64" bestFit="1" customWidth="1"/>
    <col min="11523" max="11523" width="1.28515625" style="64" customWidth="1"/>
    <col min="11524" max="11524" width="11" style="64" bestFit="1" customWidth="1"/>
    <col min="11525" max="11525" width="1.28515625" style="64" customWidth="1"/>
    <col min="11526" max="11526" width="8.42578125" style="64" bestFit="1" customWidth="1"/>
    <col min="11527" max="11527" width="1.5703125" style="64" customWidth="1"/>
    <col min="11528" max="11528" width="9.85546875" style="64" bestFit="1" customWidth="1"/>
    <col min="11529" max="11529" width="1.28515625" style="64" customWidth="1"/>
    <col min="11530" max="11530" width="11.42578125" style="64" bestFit="1" customWidth="1"/>
    <col min="11531" max="11531" width="1.28515625" style="64" customWidth="1"/>
    <col min="11532" max="11532" width="10.42578125" style="64" bestFit="1" customWidth="1"/>
    <col min="11533" max="11533" width="1.28515625" style="64" customWidth="1"/>
    <col min="11534" max="11534" width="10.42578125" style="64" bestFit="1" customWidth="1"/>
    <col min="11535" max="11535" width="1.28515625" style="64" customWidth="1"/>
    <col min="11536" max="11536" width="11.42578125" style="64" bestFit="1" customWidth="1"/>
    <col min="11537" max="11537" width="1.42578125" style="64" customWidth="1"/>
    <col min="11538" max="11538" width="10.5703125" style="64" bestFit="1" customWidth="1"/>
    <col min="11539" max="11773" width="9.140625" style="64"/>
    <col min="11774" max="11774" width="8.85546875" style="64" bestFit="1" customWidth="1"/>
    <col min="11775" max="11775" width="1.28515625" style="64" customWidth="1"/>
    <col min="11776" max="11776" width="11.42578125" style="64" bestFit="1" customWidth="1"/>
    <col min="11777" max="11777" width="1.28515625" style="64" customWidth="1"/>
    <col min="11778" max="11778" width="12.85546875" style="64" bestFit="1" customWidth="1"/>
    <col min="11779" max="11779" width="1.28515625" style="64" customWidth="1"/>
    <col min="11780" max="11780" width="11" style="64" bestFit="1" customWidth="1"/>
    <col min="11781" max="11781" width="1.28515625" style="64" customWidth="1"/>
    <col min="11782" max="11782" width="8.42578125" style="64" bestFit="1" customWidth="1"/>
    <col min="11783" max="11783" width="1.5703125" style="64" customWidth="1"/>
    <col min="11784" max="11784" width="9.85546875" style="64" bestFit="1" customWidth="1"/>
    <col min="11785" max="11785" width="1.28515625" style="64" customWidth="1"/>
    <col min="11786" max="11786" width="11.42578125" style="64" bestFit="1" customWidth="1"/>
    <col min="11787" max="11787" width="1.28515625" style="64" customWidth="1"/>
    <col min="11788" max="11788" width="10.42578125" style="64" bestFit="1" customWidth="1"/>
    <col min="11789" max="11789" width="1.28515625" style="64" customWidth="1"/>
    <col min="11790" max="11790" width="10.42578125" style="64" bestFit="1" customWidth="1"/>
    <col min="11791" max="11791" width="1.28515625" style="64" customWidth="1"/>
    <col min="11792" max="11792" width="11.42578125" style="64" bestFit="1" customWidth="1"/>
    <col min="11793" max="11793" width="1.42578125" style="64" customWidth="1"/>
    <col min="11794" max="11794" width="10.5703125" style="64" bestFit="1" customWidth="1"/>
    <col min="11795" max="12029" width="9.140625" style="64"/>
    <col min="12030" max="12030" width="8.85546875" style="64" bestFit="1" customWidth="1"/>
    <col min="12031" max="12031" width="1.28515625" style="64" customWidth="1"/>
    <col min="12032" max="12032" width="11.42578125" style="64" bestFit="1" customWidth="1"/>
    <col min="12033" max="12033" width="1.28515625" style="64" customWidth="1"/>
    <col min="12034" max="12034" width="12.85546875" style="64" bestFit="1" customWidth="1"/>
    <col min="12035" max="12035" width="1.28515625" style="64" customWidth="1"/>
    <col min="12036" max="12036" width="11" style="64" bestFit="1" customWidth="1"/>
    <col min="12037" max="12037" width="1.28515625" style="64" customWidth="1"/>
    <col min="12038" max="12038" width="8.42578125" style="64" bestFit="1" customWidth="1"/>
    <col min="12039" max="12039" width="1.5703125" style="64" customWidth="1"/>
    <col min="12040" max="12040" width="9.85546875" style="64" bestFit="1" customWidth="1"/>
    <col min="12041" max="12041" width="1.28515625" style="64" customWidth="1"/>
    <col min="12042" max="12042" width="11.42578125" style="64" bestFit="1" customWidth="1"/>
    <col min="12043" max="12043" width="1.28515625" style="64" customWidth="1"/>
    <col min="12044" max="12044" width="10.42578125" style="64" bestFit="1" customWidth="1"/>
    <col min="12045" max="12045" width="1.28515625" style="64" customWidth="1"/>
    <col min="12046" max="12046" width="10.42578125" style="64" bestFit="1" customWidth="1"/>
    <col min="12047" max="12047" width="1.28515625" style="64" customWidth="1"/>
    <col min="12048" max="12048" width="11.42578125" style="64" bestFit="1" customWidth="1"/>
    <col min="12049" max="12049" width="1.42578125" style="64" customWidth="1"/>
    <col min="12050" max="12050" width="10.5703125" style="64" bestFit="1" customWidth="1"/>
    <col min="12051" max="12285" width="9.140625" style="64"/>
    <col min="12286" max="12286" width="8.85546875" style="64" bestFit="1" customWidth="1"/>
    <col min="12287" max="12287" width="1.28515625" style="64" customWidth="1"/>
    <col min="12288" max="12288" width="11.42578125" style="64" bestFit="1" customWidth="1"/>
    <col min="12289" max="12289" width="1.28515625" style="64" customWidth="1"/>
    <col min="12290" max="12290" width="12.85546875" style="64" bestFit="1" customWidth="1"/>
    <col min="12291" max="12291" width="1.28515625" style="64" customWidth="1"/>
    <col min="12292" max="12292" width="11" style="64" bestFit="1" customWidth="1"/>
    <col min="12293" max="12293" width="1.28515625" style="64" customWidth="1"/>
    <col min="12294" max="12294" width="8.42578125" style="64" bestFit="1" customWidth="1"/>
    <col min="12295" max="12295" width="1.5703125" style="64" customWidth="1"/>
    <col min="12296" max="12296" width="9.85546875" style="64" bestFit="1" customWidth="1"/>
    <col min="12297" max="12297" width="1.28515625" style="64" customWidth="1"/>
    <col min="12298" max="12298" width="11.42578125" style="64" bestFit="1" customWidth="1"/>
    <col min="12299" max="12299" width="1.28515625" style="64" customWidth="1"/>
    <col min="12300" max="12300" width="10.42578125" style="64" bestFit="1" customWidth="1"/>
    <col min="12301" max="12301" width="1.28515625" style="64" customWidth="1"/>
    <col min="12302" max="12302" width="10.42578125" style="64" bestFit="1" customWidth="1"/>
    <col min="12303" max="12303" width="1.28515625" style="64" customWidth="1"/>
    <col min="12304" max="12304" width="11.42578125" style="64" bestFit="1" customWidth="1"/>
    <col min="12305" max="12305" width="1.42578125" style="64" customWidth="1"/>
    <col min="12306" max="12306" width="10.5703125" style="64" bestFit="1" customWidth="1"/>
    <col min="12307" max="12541" width="9.140625" style="64"/>
    <col min="12542" max="12542" width="8.85546875" style="64" bestFit="1" customWidth="1"/>
    <col min="12543" max="12543" width="1.28515625" style="64" customWidth="1"/>
    <col min="12544" max="12544" width="11.42578125" style="64" bestFit="1" customWidth="1"/>
    <col min="12545" max="12545" width="1.28515625" style="64" customWidth="1"/>
    <col min="12546" max="12546" width="12.85546875" style="64" bestFit="1" customWidth="1"/>
    <col min="12547" max="12547" width="1.28515625" style="64" customWidth="1"/>
    <col min="12548" max="12548" width="11" style="64" bestFit="1" customWidth="1"/>
    <col min="12549" max="12549" width="1.28515625" style="64" customWidth="1"/>
    <col min="12550" max="12550" width="8.42578125" style="64" bestFit="1" customWidth="1"/>
    <col min="12551" max="12551" width="1.5703125" style="64" customWidth="1"/>
    <col min="12552" max="12552" width="9.85546875" style="64" bestFit="1" customWidth="1"/>
    <col min="12553" max="12553" width="1.28515625" style="64" customWidth="1"/>
    <col min="12554" max="12554" width="11.42578125" style="64" bestFit="1" customWidth="1"/>
    <col min="12555" max="12555" width="1.28515625" style="64" customWidth="1"/>
    <col min="12556" max="12556" width="10.42578125" style="64" bestFit="1" customWidth="1"/>
    <col min="12557" max="12557" width="1.28515625" style="64" customWidth="1"/>
    <col min="12558" max="12558" width="10.42578125" style="64" bestFit="1" customWidth="1"/>
    <col min="12559" max="12559" width="1.28515625" style="64" customWidth="1"/>
    <col min="12560" max="12560" width="11.42578125" style="64" bestFit="1" customWidth="1"/>
    <col min="12561" max="12561" width="1.42578125" style="64" customWidth="1"/>
    <col min="12562" max="12562" width="10.5703125" style="64" bestFit="1" customWidth="1"/>
    <col min="12563" max="12797" width="9.140625" style="64"/>
    <col min="12798" max="12798" width="8.85546875" style="64" bestFit="1" customWidth="1"/>
    <col min="12799" max="12799" width="1.28515625" style="64" customWidth="1"/>
    <col min="12800" max="12800" width="11.42578125" style="64" bestFit="1" customWidth="1"/>
    <col min="12801" max="12801" width="1.28515625" style="64" customWidth="1"/>
    <col min="12802" max="12802" width="12.85546875" style="64" bestFit="1" customWidth="1"/>
    <col min="12803" max="12803" width="1.28515625" style="64" customWidth="1"/>
    <col min="12804" max="12804" width="11" style="64" bestFit="1" customWidth="1"/>
    <col min="12805" max="12805" width="1.28515625" style="64" customWidth="1"/>
    <col min="12806" max="12806" width="8.42578125" style="64" bestFit="1" customWidth="1"/>
    <col min="12807" max="12807" width="1.5703125" style="64" customWidth="1"/>
    <col min="12808" max="12808" width="9.85546875" style="64" bestFit="1" customWidth="1"/>
    <col min="12809" max="12809" width="1.28515625" style="64" customWidth="1"/>
    <col min="12810" max="12810" width="11.42578125" style="64" bestFit="1" customWidth="1"/>
    <col min="12811" max="12811" width="1.28515625" style="64" customWidth="1"/>
    <col min="12812" max="12812" width="10.42578125" style="64" bestFit="1" customWidth="1"/>
    <col min="12813" max="12813" width="1.28515625" style="64" customWidth="1"/>
    <col min="12814" max="12814" width="10.42578125" style="64" bestFit="1" customWidth="1"/>
    <col min="12815" max="12815" width="1.28515625" style="64" customWidth="1"/>
    <col min="12816" max="12816" width="11.42578125" style="64" bestFit="1" customWidth="1"/>
    <col min="12817" max="12817" width="1.42578125" style="64" customWidth="1"/>
    <col min="12818" max="12818" width="10.5703125" style="64" bestFit="1" customWidth="1"/>
    <col min="12819" max="13053" width="9.140625" style="64"/>
    <col min="13054" max="13054" width="8.85546875" style="64" bestFit="1" customWidth="1"/>
    <col min="13055" max="13055" width="1.28515625" style="64" customWidth="1"/>
    <col min="13056" max="13056" width="11.42578125" style="64" bestFit="1" customWidth="1"/>
    <col min="13057" max="13057" width="1.28515625" style="64" customWidth="1"/>
    <col min="13058" max="13058" width="12.85546875" style="64" bestFit="1" customWidth="1"/>
    <col min="13059" max="13059" width="1.28515625" style="64" customWidth="1"/>
    <col min="13060" max="13060" width="11" style="64" bestFit="1" customWidth="1"/>
    <col min="13061" max="13061" width="1.28515625" style="64" customWidth="1"/>
    <col min="13062" max="13062" width="8.42578125" style="64" bestFit="1" customWidth="1"/>
    <col min="13063" max="13063" width="1.5703125" style="64" customWidth="1"/>
    <col min="13064" max="13064" width="9.85546875" style="64" bestFit="1" customWidth="1"/>
    <col min="13065" max="13065" width="1.28515625" style="64" customWidth="1"/>
    <col min="13066" max="13066" width="11.42578125" style="64" bestFit="1" customWidth="1"/>
    <col min="13067" max="13067" width="1.28515625" style="64" customWidth="1"/>
    <col min="13068" max="13068" width="10.42578125" style="64" bestFit="1" customWidth="1"/>
    <col min="13069" max="13069" width="1.28515625" style="64" customWidth="1"/>
    <col min="13070" max="13070" width="10.42578125" style="64" bestFit="1" customWidth="1"/>
    <col min="13071" max="13071" width="1.28515625" style="64" customWidth="1"/>
    <col min="13072" max="13072" width="11.42578125" style="64" bestFit="1" customWidth="1"/>
    <col min="13073" max="13073" width="1.42578125" style="64" customWidth="1"/>
    <col min="13074" max="13074" width="10.5703125" style="64" bestFit="1" customWidth="1"/>
    <col min="13075" max="13309" width="9.140625" style="64"/>
    <col min="13310" max="13310" width="8.85546875" style="64" bestFit="1" customWidth="1"/>
    <col min="13311" max="13311" width="1.28515625" style="64" customWidth="1"/>
    <col min="13312" max="13312" width="11.42578125" style="64" bestFit="1" customWidth="1"/>
    <col min="13313" max="13313" width="1.28515625" style="64" customWidth="1"/>
    <col min="13314" max="13314" width="12.85546875" style="64" bestFit="1" customWidth="1"/>
    <col min="13315" max="13315" width="1.28515625" style="64" customWidth="1"/>
    <col min="13316" max="13316" width="11" style="64" bestFit="1" customWidth="1"/>
    <col min="13317" max="13317" width="1.28515625" style="64" customWidth="1"/>
    <col min="13318" max="13318" width="8.42578125" style="64" bestFit="1" customWidth="1"/>
    <col min="13319" max="13319" width="1.5703125" style="64" customWidth="1"/>
    <col min="13320" max="13320" width="9.85546875" style="64" bestFit="1" customWidth="1"/>
    <col min="13321" max="13321" width="1.28515625" style="64" customWidth="1"/>
    <col min="13322" max="13322" width="11.42578125" style="64" bestFit="1" customWidth="1"/>
    <col min="13323" max="13323" width="1.28515625" style="64" customWidth="1"/>
    <col min="13324" max="13324" width="10.42578125" style="64" bestFit="1" customWidth="1"/>
    <col min="13325" max="13325" width="1.28515625" style="64" customWidth="1"/>
    <col min="13326" max="13326" width="10.42578125" style="64" bestFit="1" customWidth="1"/>
    <col min="13327" max="13327" width="1.28515625" style="64" customWidth="1"/>
    <col min="13328" max="13328" width="11.42578125" style="64" bestFit="1" customWidth="1"/>
    <col min="13329" max="13329" width="1.42578125" style="64" customWidth="1"/>
    <col min="13330" max="13330" width="10.5703125" style="64" bestFit="1" customWidth="1"/>
    <col min="13331" max="13565" width="9.140625" style="64"/>
    <col min="13566" max="13566" width="8.85546875" style="64" bestFit="1" customWidth="1"/>
    <col min="13567" max="13567" width="1.28515625" style="64" customWidth="1"/>
    <col min="13568" max="13568" width="11.42578125" style="64" bestFit="1" customWidth="1"/>
    <col min="13569" max="13569" width="1.28515625" style="64" customWidth="1"/>
    <col min="13570" max="13570" width="12.85546875" style="64" bestFit="1" customWidth="1"/>
    <col min="13571" max="13571" width="1.28515625" style="64" customWidth="1"/>
    <col min="13572" max="13572" width="11" style="64" bestFit="1" customWidth="1"/>
    <col min="13573" max="13573" width="1.28515625" style="64" customWidth="1"/>
    <col min="13574" max="13574" width="8.42578125" style="64" bestFit="1" customWidth="1"/>
    <col min="13575" max="13575" width="1.5703125" style="64" customWidth="1"/>
    <col min="13576" max="13576" width="9.85546875" style="64" bestFit="1" customWidth="1"/>
    <col min="13577" max="13577" width="1.28515625" style="64" customWidth="1"/>
    <col min="13578" max="13578" width="11.42578125" style="64" bestFit="1" customWidth="1"/>
    <col min="13579" max="13579" width="1.28515625" style="64" customWidth="1"/>
    <col min="13580" max="13580" width="10.42578125" style="64" bestFit="1" customWidth="1"/>
    <col min="13581" max="13581" width="1.28515625" style="64" customWidth="1"/>
    <col min="13582" max="13582" width="10.42578125" style="64" bestFit="1" customWidth="1"/>
    <col min="13583" max="13583" width="1.28515625" style="64" customWidth="1"/>
    <col min="13584" max="13584" width="11.42578125" style="64" bestFit="1" customWidth="1"/>
    <col min="13585" max="13585" width="1.42578125" style="64" customWidth="1"/>
    <col min="13586" max="13586" width="10.5703125" style="64" bestFit="1" customWidth="1"/>
    <col min="13587" max="13821" width="9.140625" style="64"/>
    <col min="13822" max="13822" width="8.85546875" style="64" bestFit="1" customWidth="1"/>
    <col min="13823" max="13823" width="1.28515625" style="64" customWidth="1"/>
    <col min="13824" max="13824" width="11.42578125" style="64" bestFit="1" customWidth="1"/>
    <col min="13825" max="13825" width="1.28515625" style="64" customWidth="1"/>
    <col min="13826" max="13826" width="12.85546875" style="64" bestFit="1" customWidth="1"/>
    <col min="13827" max="13827" width="1.28515625" style="64" customWidth="1"/>
    <col min="13828" max="13828" width="11" style="64" bestFit="1" customWidth="1"/>
    <col min="13829" max="13829" width="1.28515625" style="64" customWidth="1"/>
    <col min="13830" max="13830" width="8.42578125" style="64" bestFit="1" customWidth="1"/>
    <col min="13831" max="13831" width="1.5703125" style="64" customWidth="1"/>
    <col min="13832" max="13832" width="9.85546875" style="64" bestFit="1" customWidth="1"/>
    <col min="13833" max="13833" width="1.28515625" style="64" customWidth="1"/>
    <col min="13834" max="13834" width="11.42578125" style="64" bestFit="1" customWidth="1"/>
    <col min="13835" max="13835" width="1.28515625" style="64" customWidth="1"/>
    <col min="13836" max="13836" width="10.42578125" style="64" bestFit="1" customWidth="1"/>
    <col min="13837" max="13837" width="1.28515625" style="64" customWidth="1"/>
    <col min="13838" max="13838" width="10.42578125" style="64" bestFit="1" customWidth="1"/>
    <col min="13839" max="13839" width="1.28515625" style="64" customWidth="1"/>
    <col min="13840" max="13840" width="11.42578125" style="64" bestFit="1" customWidth="1"/>
    <col min="13841" max="13841" width="1.42578125" style="64" customWidth="1"/>
    <col min="13842" max="13842" width="10.5703125" style="64" bestFit="1" customWidth="1"/>
    <col min="13843" max="14077" width="9.140625" style="64"/>
    <col min="14078" max="14078" width="8.85546875" style="64" bestFit="1" customWidth="1"/>
    <col min="14079" max="14079" width="1.28515625" style="64" customWidth="1"/>
    <col min="14080" max="14080" width="11.42578125" style="64" bestFit="1" customWidth="1"/>
    <col min="14081" max="14081" width="1.28515625" style="64" customWidth="1"/>
    <col min="14082" max="14082" width="12.85546875" style="64" bestFit="1" customWidth="1"/>
    <col min="14083" max="14083" width="1.28515625" style="64" customWidth="1"/>
    <col min="14084" max="14084" width="11" style="64" bestFit="1" customWidth="1"/>
    <col min="14085" max="14085" width="1.28515625" style="64" customWidth="1"/>
    <col min="14086" max="14086" width="8.42578125" style="64" bestFit="1" customWidth="1"/>
    <col min="14087" max="14087" width="1.5703125" style="64" customWidth="1"/>
    <col min="14088" max="14088" width="9.85546875" style="64" bestFit="1" customWidth="1"/>
    <col min="14089" max="14089" width="1.28515625" style="64" customWidth="1"/>
    <col min="14090" max="14090" width="11.42578125" style="64" bestFit="1" customWidth="1"/>
    <col min="14091" max="14091" width="1.28515625" style="64" customWidth="1"/>
    <col min="14092" max="14092" width="10.42578125" style="64" bestFit="1" customWidth="1"/>
    <col min="14093" max="14093" width="1.28515625" style="64" customWidth="1"/>
    <col min="14094" max="14094" width="10.42578125" style="64" bestFit="1" customWidth="1"/>
    <col min="14095" max="14095" width="1.28515625" style="64" customWidth="1"/>
    <col min="14096" max="14096" width="11.42578125" style="64" bestFit="1" customWidth="1"/>
    <col min="14097" max="14097" width="1.42578125" style="64" customWidth="1"/>
    <col min="14098" max="14098" width="10.5703125" style="64" bestFit="1" customWidth="1"/>
    <col min="14099" max="14333" width="9.140625" style="64"/>
    <col min="14334" max="14334" width="8.85546875" style="64" bestFit="1" customWidth="1"/>
    <col min="14335" max="14335" width="1.28515625" style="64" customWidth="1"/>
    <col min="14336" max="14336" width="11.42578125" style="64" bestFit="1" customWidth="1"/>
    <col min="14337" max="14337" width="1.28515625" style="64" customWidth="1"/>
    <col min="14338" max="14338" width="12.85546875" style="64" bestFit="1" customWidth="1"/>
    <col min="14339" max="14339" width="1.28515625" style="64" customWidth="1"/>
    <col min="14340" max="14340" width="11" style="64" bestFit="1" customWidth="1"/>
    <col min="14341" max="14341" width="1.28515625" style="64" customWidth="1"/>
    <col min="14342" max="14342" width="8.42578125" style="64" bestFit="1" customWidth="1"/>
    <col min="14343" max="14343" width="1.5703125" style="64" customWidth="1"/>
    <col min="14344" max="14344" width="9.85546875" style="64" bestFit="1" customWidth="1"/>
    <col min="14345" max="14345" width="1.28515625" style="64" customWidth="1"/>
    <col min="14346" max="14346" width="11.42578125" style="64" bestFit="1" customWidth="1"/>
    <col min="14347" max="14347" width="1.28515625" style="64" customWidth="1"/>
    <col min="14348" max="14348" width="10.42578125" style="64" bestFit="1" customWidth="1"/>
    <col min="14349" max="14349" width="1.28515625" style="64" customWidth="1"/>
    <col min="14350" max="14350" width="10.42578125" style="64" bestFit="1" customWidth="1"/>
    <col min="14351" max="14351" width="1.28515625" style="64" customWidth="1"/>
    <col min="14352" max="14352" width="11.42578125" style="64" bestFit="1" customWidth="1"/>
    <col min="14353" max="14353" width="1.42578125" style="64" customWidth="1"/>
    <col min="14354" max="14354" width="10.5703125" style="64" bestFit="1" customWidth="1"/>
    <col min="14355" max="14589" width="9.140625" style="64"/>
    <col min="14590" max="14590" width="8.85546875" style="64" bestFit="1" customWidth="1"/>
    <col min="14591" max="14591" width="1.28515625" style="64" customWidth="1"/>
    <col min="14592" max="14592" width="11.42578125" style="64" bestFit="1" customWidth="1"/>
    <col min="14593" max="14593" width="1.28515625" style="64" customWidth="1"/>
    <col min="14594" max="14594" width="12.85546875" style="64" bestFit="1" customWidth="1"/>
    <col min="14595" max="14595" width="1.28515625" style="64" customWidth="1"/>
    <col min="14596" max="14596" width="11" style="64" bestFit="1" customWidth="1"/>
    <col min="14597" max="14597" width="1.28515625" style="64" customWidth="1"/>
    <col min="14598" max="14598" width="8.42578125" style="64" bestFit="1" customWidth="1"/>
    <col min="14599" max="14599" width="1.5703125" style="64" customWidth="1"/>
    <col min="14600" max="14600" width="9.85546875" style="64" bestFit="1" customWidth="1"/>
    <col min="14601" max="14601" width="1.28515625" style="64" customWidth="1"/>
    <col min="14602" max="14602" width="11.42578125" style="64" bestFit="1" customWidth="1"/>
    <col min="14603" max="14603" width="1.28515625" style="64" customWidth="1"/>
    <col min="14604" max="14604" width="10.42578125" style="64" bestFit="1" customWidth="1"/>
    <col min="14605" max="14605" width="1.28515625" style="64" customWidth="1"/>
    <col min="14606" max="14606" width="10.42578125" style="64" bestFit="1" customWidth="1"/>
    <col min="14607" max="14607" width="1.28515625" style="64" customWidth="1"/>
    <col min="14608" max="14608" width="11.42578125" style="64" bestFit="1" customWidth="1"/>
    <col min="14609" max="14609" width="1.42578125" style="64" customWidth="1"/>
    <col min="14610" max="14610" width="10.5703125" style="64" bestFit="1" customWidth="1"/>
    <col min="14611" max="14845" width="9.140625" style="64"/>
    <col min="14846" max="14846" width="8.85546875" style="64" bestFit="1" customWidth="1"/>
    <col min="14847" max="14847" width="1.28515625" style="64" customWidth="1"/>
    <col min="14848" max="14848" width="11.42578125" style="64" bestFit="1" customWidth="1"/>
    <col min="14849" max="14849" width="1.28515625" style="64" customWidth="1"/>
    <col min="14850" max="14850" width="12.85546875" style="64" bestFit="1" customWidth="1"/>
    <col min="14851" max="14851" width="1.28515625" style="64" customWidth="1"/>
    <col min="14852" max="14852" width="11" style="64" bestFit="1" customWidth="1"/>
    <col min="14853" max="14853" width="1.28515625" style="64" customWidth="1"/>
    <col min="14854" max="14854" width="8.42578125" style="64" bestFit="1" customWidth="1"/>
    <col min="14855" max="14855" width="1.5703125" style="64" customWidth="1"/>
    <col min="14856" max="14856" width="9.85546875" style="64" bestFit="1" customWidth="1"/>
    <col min="14857" max="14857" width="1.28515625" style="64" customWidth="1"/>
    <col min="14858" max="14858" width="11.42578125" style="64" bestFit="1" customWidth="1"/>
    <col min="14859" max="14859" width="1.28515625" style="64" customWidth="1"/>
    <col min="14860" max="14860" width="10.42578125" style="64" bestFit="1" customWidth="1"/>
    <col min="14861" max="14861" width="1.28515625" style="64" customWidth="1"/>
    <col min="14862" max="14862" width="10.42578125" style="64" bestFit="1" customWidth="1"/>
    <col min="14863" max="14863" width="1.28515625" style="64" customWidth="1"/>
    <col min="14864" max="14864" width="11.42578125" style="64" bestFit="1" customWidth="1"/>
    <col min="14865" max="14865" width="1.42578125" style="64" customWidth="1"/>
    <col min="14866" max="14866" width="10.5703125" style="64" bestFit="1" customWidth="1"/>
    <col min="14867" max="15101" width="9.140625" style="64"/>
    <col min="15102" max="15102" width="8.85546875" style="64" bestFit="1" customWidth="1"/>
    <col min="15103" max="15103" width="1.28515625" style="64" customWidth="1"/>
    <col min="15104" max="15104" width="11.42578125" style="64" bestFit="1" customWidth="1"/>
    <col min="15105" max="15105" width="1.28515625" style="64" customWidth="1"/>
    <col min="15106" max="15106" width="12.85546875" style="64" bestFit="1" customWidth="1"/>
    <col min="15107" max="15107" width="1.28515625" style="64" customWidth="1"/>
    <col min="15108" max="15108" width="11" style="64" bestFit="1" customWidth="1"/>
    <col min="15109" max="15109" width="1.28515625" style="64" customWidth="1"/>
    <col min="15110" max="15110" width="8.42578125" style="64" bestFit="1" customWidth="1"/>
    <col min="15111" max="15111" width="1.5703125" style="64" customWidth="1"/>
    <col min="15112" max="15112" width="9.85546875" style="64" bestFit="1" customWidth="1"/>
    <col min="15113" max="15113" width="1.28515625" style="64" customWidth="1"/>
    <col min="15114" max="15114" width="11.42578125" style="64" bestFit="1" customWidth="1"/>
    <col min="15115" max="15115" width="1.28515625" style="64" customWidth="1"/>
    <col min="15116" max="15116" width="10.42578125" style="64" bestFit="1" customWidth="1"/>
    <col min="15117" max="15117" width="1.28515625" style="64" customWidth="1"/>
    <col min="15118" max="15118" width="10.42578125" style="64" bestFit="1" customWidth="1"/>
    <col min="15119" max="15119" width="1.28515625" style="64" customWidth="1"/>
    <col min="15120" max="15120" width="11.42578125" style="64" bestFit="1" customWidth="1"/>
    <col min="15121" max="15121" width="1.42578125" style="64" customWidth="1"/>
    <col min="15122" max="15122" width="10.5703125" style="64" bestFit="1" customWidth="1"/>
    <col min="15123" max="15357" width="9.140625" style="64"/>
    <col min="15358" max="15358" width="8.85546875" style="64" bestFit="1" customWidth="1"/>
    <col min="15359" max="15359" width="1.28515625" style="64" customWidth="1"/>
    <col min="15360" max="15360" width="11.42578125" style="64" bestFit="1" customWidth="1"/>
    <col min="15361" max="15361" width="1.28515625" style="64" customWidth="1"/>
    <col min="15362" max="15362" width="12.85546875" style="64" bestFit="1" customWidth="1"/>
    <col min="15363" max="15363" width="1.28515625" style="64" customWidth="1"/>
    <col min="15364" max="15364" width="11" style="64" bestFit="1" customWidth="1"/>
    <col min="15365" max="15365" width="1.28515625" style="64" customWidth="1"/>
    <col min="15366" max="15366" width="8.42578125" style="64" bestFit="1" customWidth="1"/>
    <col min="15367" max="15367" width="1.5703125" style="64" customWidth="1"/>
    <col min="15368" max="15368" width="9.85546875" style="64" bestFit="1" customWidth="1"/>
    <col min="15369" max="15369" width="1.28515625" style="64" customWidth="1"/>
    <col min="15370" max="15370" width="11.42578125" style="64" bestFit="1" customWidth="1"/>
    <col min="15371" max="15371" width="1.28515625" style="64" customWidth="1"/>
    <col min="15372" max="15372" width="10.42578125" style="64" bestFit="1" customWidth="1"/>
    <col min="15373" max="15373" width="1.28515625" style="64" customWidth="1"/>
    <col min="15374" max="15374" width="10.42578125" style="64" bestFit="1" customWidth="1"/>
    <col min="15375" max="15375" width="1.28515625" style="64" customWidth="1"/>
    <col min="15376" max="15376" width="11.42578125" style="64" bestFit="1" customWidth="1"/>
    <col min="15377" max="15377" width="1.42578125" style="64" customWidth="1"/>
    <col min="15378" max="15378" width="10.5703125" style="64" bestFit="1" customWidth="1"/>
    <col min="15379" max="15613" width="9.140625" style="64"/>
    <col min="15614" max="15614" width="8.85546875" style="64" bestFit="1" customWidth="1"/>
    <col min="15615" max="15615" width="1.28515625" style="64" customWidth="1"/>
    <col min="15616" max="15616" width="11.42578125" style="64" bestFit="1" customWidth="1"/>
    <col min="15617" max="15617" width="1.28515625" style="64" customWidth="1"/>
    <col min="15618" max="15618" width="12.85546875" style="64" bestFit="1" customWidth="1"/>
    <col min="15619" max="15619" width="1.28515625" style="64" customWidth="1"/>
    <col min="15620" max="15620" width="11" style="64" bestFit="1" customWidth="1"/>
    <col min="15621" max="15621" width="1.28515625" style="64" customWidth="1"/>
    <col min="15622" max="15622" width="8.42578125" style="64" bestFit="1" customWidth="1"/>
    <col min="15623" max="15623" width="1.5703125" style="64" customWidth="1"/>
    <col min="15624" max="15624" width="9.85546875" style="64" bestFit="1" customWidth="1"/>
    <col min="15625" max="15625" width="1.28515625" style="64" customWidth="1"/>
    <col min="15626" max="15626" width="11.42578125" style="64" bestFit="1" customWidth="1"/>
    <col min="15627" max="15627" width="1.28515625" style="64" customWidth="1"/>
    <col min="15628" max="15628" width="10.42578125" style="64" bestFit="1" customWidth="1"/>
    <col min="15629" max="15629" width="1.28515625" style="64" customWidth="1"/>
    <col min="15630" max="15630" width="10.42578125" style="64" bestFit="1" customWidth="1"/>
    <col min="15631" max="15631" width="1.28515625" style="64" customWidth="1"/>
    <col min="15632" max="15632" width="11.42578125" style="64" bestFit="1" customWidth="1"/>
    <col min="15633" max="15633" width="1.42578125" style="64" customWidth="1"/>
    <col min="15634" max="15634" width="10.5703125" style="64" bestFit="1" customWidth="1"/>
    <col min="15635" max="15869" width="9.140625" style="64"/>
    <col min="15870" max="15870" width="8.85546875" style="64" bestFit="1" customWidth="1"/>
    <col min="15871" max="15871" width="1.28515625" style="64" customWidth="1"/>
    <col min="15872" max="15872" width="11.42578125" style="64" bestFit="1" customWidth="1"/>
    <col min="15873" max="15873" width="1.28515625" style="64" customWidth="1"/>
    <col min="15874" max="15874" width="12.85546875" style="64" bestFit="1" customWidth="1"/>
    <col min="15875" max="15875" width="1.28515625" style="64" customWidth="1"/>
    <col min="15876" max="15876" width="11" style="64" bestFit="1" customWidth="1"/>
    <col min="15877" max="15877" width="1.28515625" style="64" customWidth="1"/>
    <col min="15878" max="15878" width="8.42578125" style="64" bestFit="1" customWidth="1"/>
    <col min="15879" max="15879" width="1.5703125" style="64" customWidth="1"/>
    <col min="15880" max="15880" width="9.85546875" style="64" bestFit="1" customWidth="1"/>
    <col min="15881" max="15881" width="1.28515625" style="64" customWidth="1"/>
    <col min="15882" max="15882" width="11.42578125" style="64" bestFit="1" customWidth="1"/>
    <col min="15883" max="15883" width="1.28515625" style="64" customWidth="1"/>
    <col min="15884" max="15884" width="10.42578125" style="64" bestFit="1" customWidth="1"/>
    <col min="15885" max="15885" width="1.28515625" style="64" customWidth="1"/>
    <col min="15886" max="15886" width="10.42578125" style="64" bestFit="1" customWidth="1"/>
    <col min="15887" max="15887" width="1.28515625" style="64" customWidth="1"/>
    <col min="15888" max="15888" width="11.42578125" style="64" bestFit="1" customWidth="1"/>
    <col min="15889" max="15889" width="1.42578125" style="64" customWidth="1"/>
    <col min="15890" max="15890" width="10.5703125" style="64" bestFit="1" customWidth="1"/>
    <col min="15891" max="16125" width="9.140625" style="64"/>
    <col min="16126" max="16126" width="8.85546875" style="64" bestFit="1" customWidth="1"/>
    <col min="16127" max="16127" width="1.28515625" style="64" customWidth="1"/>
    <col min="16128" max="16128" width="11.42578125" style="64" bestFit="1" customWidth="1"/>
    <col min="16129" max="16129" width="1.28515625" style="64" customWidth="1"/>
    <col min="16130" max="16130" width="12.85546875" style="64" bestFit="1" customWidth="1"/>
    <col min="16131" max="16131" width="1.28515625" style="64" customWidth="1"/>
    <col min="16132" max="16132" width="11" style="64" bestFit="1" customWidth="1"/>
    <col min="16133" max="16133" width="1.28515625" style="64" customWidth="1"/>
    <col min="16134" max="16134" width="8.42578125" style="64" bestFit="1" customWidth="1"/>
    <col min="16135" max="16135" width="1.5703125" style="64" customWidth="1"/>
    <col min="16136" max="16136" width="9.85546875" style="64" bestFit="1" customWidth="1"/>
    <col min="16137" max="16137" width="1.28515625" style="64" customWidth="1"/>
    <col min="16138" max="16138" width="11.42578125" style="64" bestFit="1" customWidth="1"/>
    <col min="16139" max="16139" width="1.28515625" style="64" customWidth="1"/>
    <col min="16140" max="16140" width="10.42578125" style="64" bestFit="1" customWidth="1"/>
    <col min="16141" max="16141" width="1.28515625" style="64" customWidth="1"/>
    <col min="16142" max="16142" width="10.42578125" style="64" bestFit="1" customWidth="1"/>
    <col min="16143" max="16143" width="1.28515625" style="64" customWidth="1"/>
    <col min="16144" max="16144" width="11.42578125" style="64" bestFit="1" customWidth="1"/>
    <col min="16145" max="16145" width="1.42578125" style="64" customWidth="1"/>
    <col min="16146" max="16146" width="10.5703125" style="64" bestFit="1" customWidth="1"/>
    <col min="16147" max="16384" width="9.140625" style="64"/>
  </cols>
  <sheetData>
    <row r="1" spans="1:23">
      <c r="A1" s="88" t="str">
        <f>+'Curr Equal'!A1</f>
        <v>Kentucky Power Company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</row>
    <row r="2" spans="1:23">
      <c r="A2" s="88" t="str">
        <f>+'Curr Equal'!A2</f>
        <v>Proposed Revenue Allocation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</row>
    <row r="3" spans="1:23">
      <c r="A3" s="88" t="str">
        <f>+'Curr Equal'!A3</f>
        <v>Twelve Months Ended February, 28, 2017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</row>
    <row r="4" spans="1:23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</row>
    <row r="6" spans="1:23">
      <c r="K6" s="206" t="s">
        <v>411</v>
      </c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90"/>
    </row>
    <row r="7" spans="1:23">
      <c r="A7" s="67" t="str">
        <f>+'Curr Equal'!A7</f>
        <v xml:space="preserve"> Current</v>
      </c>
      <c r="B7" s="67"/>
      <c r="C7" s="67" t="str">
        <f>+'Curr Equal'!C7</f>
        <v>Current</v>
      </c>
      <c r="D7" s="67"/>
      <c r="E7" s="67" t="str">
        <f>+'Curr Equal'!E7</f>
        <v>Rate</v>
      </c>
      <c r="F7" s="67"/>
      <c r="G7" s="67" t="str">
        <f>+'Curr Equal'!G7</f>
        <v>Current</v>
      </c>
      <c r="I7" s="67" t="str">
        <f>+'Curr Equal'!I7</f>
        <v>Current</v>
      </c>
      <c r="K7" s="67" t="str">
        <f>+'Curr Equal'!O7</f>
        <v>Income</v>
      </c>
      <c r="M7" s="67"/>
      <c r="O7" s="67"/>
      <c r="Q7" s="67" t="str">
        <f>+'Curr Equal'!M7</f>
        <v>Revenue</v>
      </c>
      <c r="S7" s="67" t="str">
        <f>'Curr Equal'!U7</f>
        <v>Sales</v>
      </c>
      <c r="U7" s="67" t="str">
        <f>+'Curr Equal'!K7</f>
        <v>Percent</v>
      </c>
    </row>
    <row r="8" spans="1:23">
      <c r="A8" s="67" t="str">
        <f>+'Curr Equal'!A8</f>
        <v>Class</v>
      </c>
      <c r="B8" s="67"/>
      <c r="C8" s="67" t="str">
        <f>+'Curr Equal'!C8</f>
        <v>Revenue</v>
      </c>
      <c r="D8" s="67"/>
      <c r="E8" s="67" t="str">
        <f>+'Curr Equal'!E8</f>
        <v>Base</v>
      </c>
      <c r="F8" s="67"/>
      <c r="G8" s="67" t="str">
        <f>+'Curr Equal'!G8</f>
        <v>Income</v>
      </c>
      <c r="I8" s="67" t="str">
        <f>+'Curr Equal'!I8</f>
        <v>ROR %</v>
      </c>
      <c r="K8" s="67" t="str">
        <f>+'Curr Equal'!O8</f>
        <v>Increase</v>
      </c>
      <c r="M8" s="67" t="str">
        <f>+'Curr Equal'!Q8</f>
        <v>Income</v>
      </c>
      <c r="O8" s="67" t="str">
        <f>'Curr Equal'!S8</f>
        <v>ROR %</v>
      </c>
      <c r="Q8" s="67" t="str">
        <f>+'Curr Equal'!M8</f>
        <v>Increase</v>
      </c>
      <c r="S8" s="67" t="str">
        <f>'Curr Equal'!U8</f>
        <v>Revenue</v>
      </c>
      <c r="U8" s="67" t="str">
        <f>+'Curr Equal'!K8</f>
        <v>Increase</v>
      </c>
    </row>
    <row r="9" spans="1:23">
      <c r="A9" s="71" t="str">
        <f>+'Curr Equal'!A9</f>
        <v>(1)</v>
      </c>
      <c r="B9" s="71"/>
      <c r="C9" s="71" t="str">
        <f>+'Curr Equal'!C9</f>
        <v>(2)</v>
      </c>
      <c r="D9" s="71"/>
      <c r="E9" s="71" t="str">
        <f>+'Curr Equal'!E9</f>
        <v>(3)</v>
      </c>
      <c r="F9" s="71">
        <f>+'Curr Equal'!F9</f>
        <v>0</v>
      </c>
      <c r="G9" s="71" t="str">
        <f>+'Curr Equal'!G9</f>
        <v>(4)</v>
      </c>
      <c r="I9" s="71" t="str">
        <f>+'Curr Equal'!I9</f>
        <v>(5)</v>
      </c>
      <c r="K9" s="71" t="str">
        <f>+'Curr Equal'!K9</f>
        <v>(6)</v>
      </c>
      <c r="M9" s="71" t="str">
        <f>+'Curr Equal'!M9</f>
        <v>(7)</v>
      </c>
      <c r="O9" s="71" t="str">
        <f>+'Curr Equal'!O9</f>
        <v>(8)</v>
      </c>
      <c r="Q9" s="71" t="str">
        <f>+'Curr Equal'!Q9</f>
        <v>(9)</v>
      </c>
      <c r="S9" s="71" t="str">
        <f>+'Curr Equal'!S9</f>
        <v>(10)</v>
      </c>
      <c r="U9" s="71" t="str">
        <f>+'Curr Equal'!U9</f>
        <v>(11)</v>
      </c>
    </row>
    <row r="11" spans="1:23">
      <c r="A11" s="64" t="str">
        <f>+'Curr Equal'!A11</f>
        <v>RS</v>
      </c>
      <c r="C11" s="72">
        <f ca="1">+'Curr Equal'!C11</f>
        <v>215744788</v>
      </c>
      <c r="E11" s="72">
        <f ca="1">+'Curr Equal'!E11</f>
        <v>682985959.71545374</v>
      </c>
      <c r="G11" s="72">
        <f ca="1">+'Curr Equal'!G11</f>
        <v>804189.92753742472</v>
      </c>
      <c r="I11" s="74">
        <f ca="1">ROUND((G11/E11),4)*100</f>
        <v>0.12</v>
      </c>
      <c r="K11" s="72">
        <f ca="1">ROUND(Q11/'Curr Equal'!$G$35,0)-1</f>
        <v>22217145</v>
      </c>
      <c r="M11" s="72">
        <f ca="1">ROUND(G11+K11,0)</f>
        <v>23021335</v>
      </c>
      <c r="O11" s="74">
        <f ca="1">ROUND((M11/E11),4)*100</f>
        <v>3.37</v>
      </c>
      <c r="Q11" s="72">
        <f ca="1">+'Prop Equal'!Y11</f>
        <v>36508343</v>
      </c>
      <c r="S11" s="72">
        <f ca="1">C11+Q11</f>
        <v>252253131</v>
      </c>
      <c r="U11" s="74">
        <f ca="1">ROUND((S11/C11)-1,4)*100</f>
        <v>16.919999999999998</v>
      </c>
      <c r="W11" s="72"/>
    </row>
    <row r="12" spans="1:23">
      <c r="A12" s="64" t="s">
        <v>409</v>
      </c>
      <c r="I12" s="77" t="s">
        <v>409</v>
      </c>
      <c r="K12" s="72" t="s">
        <v>409</v>
      </c>
      <c r="M12" s="72" t="s">
        <v>409</v>
      </c>
      <c r="O12" s="77" t="s">
        <v>409</v>
      </c>
      <c r="Q12" s="72" t="s">
        <v>409</v>
      </c>
      <c r="S12" s="72"/>
      <c r="U12" s="77" t="s">
        <v>409</v>
      </c>
    </row>
    <row r="13" spans="1:23">
      <c r="A13" s="64" t="str">
        <f>+'Curr Equal'!A13</f>
        <v>SGS</v>
      </c>
      <c r="C13" s="72">
        <f ca="1">+'Curr Equal'!C13</f>
        <v>18576461</v>
      </c>
      <c r="E13" s="72">
        <f ca="1">+'Curr Equal'!E13</f>
        <v>38097661.872693822</v>
      </c>
      <c r="G13" s="72">
        <f ca="1">+'Curr Equal'!G13</f>
        <v>3761005.0211688569</v>
      </c>
      <c r="I13" s="74">
        <f ca="1">ROUND((G13/E13),4)*100</f>
        <v>9.8699999999999992</v>
      </c>
      <c r="K13" s="72">
        <f ca="1">ROUND(Q13/'Curr Equal'!$G$35,0)</f>
        <v>1053487</v>
      </c>
      <c r="M13" s="72">
        <f ca="1">ROUND(G13+K13,0)</f>
        <v>4814492</v>
      </c>
      <c r="O13" s="74">
        <f ca="1">ROUND((M13/E13),4)*100</f>
        <v>12.64</v>
      </c>
      <c r="Q13" s="72">
        <f ca="1">+'Prop Equal'!Y13</f>
        <v>1731144</v>
      </c>
      <c r="S13" s="72">
        <f ca="1">C13+Q13</f>
        <v>20307605</v>
      </c>
      <c r="U13" s="74">
        <f ca="1">ROUND((S13/C13)-1,4)*100</f>
        <v>9.32</v>
      </c>
      <c r="W13" s="72"/>
    </row>
    <row r="14" spans="1:23">
      <c r="A14" s="64" t="s">
        <v>409</v>
      </c>
      <c r="I14" s="77" t="s">
        <v>409</v>
      </c>
      <c r="K14" s="72" t="s">
        <v>409</v>
      </c>
      <c r="M14" s="72" t="s">
        <v>409</v>
      </c>
      <c r="O14" s="77" t="s">
        <v>409</v>
      </c>
      <c r="Q14" s="72" t="s">
        <v>409</v>
      </c>
      <c r="S14" s="72"/>
      <c r="U14" s="77" t="s">
        <v>409</v>
      </c>
    </row>
    <row r="15" spans="1:23">
      <c r="A15" s="64" t="str">
        <f>+'Curr Equal'!A15</f>
        <v>MGS</v>
      </c>
      <c r="C15" s="72">
        <f ca="1">+'Curr Equal'!C15</f>
        <v>53330702</v>
      </c>
      <c r="E15" s="72">
        <f ca="1">+'Curr Equal'!E15</f>
        <v>112181794.91607746</v>
      </c>
      <c r="G15" s="72">
        <f ca="1">+'Curr Equal'!G15</f>
        <v>9583921.1854572259</v>
      </c>
      <c r="I15" s="74">
        <f ca="1">ROUND((G15/E15),4)*100</f>
        <v>8.5400000000000009</v>
      </c>
      <c r="K15" s="72">
        <f ca="1">ROUND(Q15/'Curr Equal'!$G$35,0)</f>
        <v>3176618</v>
      </c>
      <c r="M15" s="72">
        <f ca="1">ROUND(G15+K15,0)</f>
        <v>12760539</v>
      </c>
      <c r="O15" s="74">
        <f ca="1">ROUND((M15/E15),4)*100</f>
        <v>11.37</v>
      </c>
      <c r="Q15" s="72">
        <f ca="1">+'Prop Equal'!Y15</f>
        <v>5219980</v>
      </c>
      <c r="S15" s="72">
        <f ca="1">C15+Q15</f>
        <v>58550682</v>
      </c>
      <c r="U15" s="74">
        <f ca="1">ROUND((S15/C15)-1,4)*100</f>
        <v>9.7900000000000009</v>
      </c>
      <c r="W15" s="72"/>
    </row>
    <row r="16" spans="1:23">
      <c r="A16" s="64" t="s">
        <v>409</v>
      </c>
      <c r="I16" s="77" t="s">
        <v>409</v>
      </c>
      <c r="K16" s="72" t="s">
        <v>409</v>
      </c>
      <c r="M16" s="72" t="s">
        <v>409</v>
      </c>
      <c r="O16" s="77" t="s">
        <v>409</v>
      </c>
      <c r="Q16" s="72" t="s">
        <v>409</v>
      </c>
      <c r="S16" s="72"/>
      <c r="U16" s="77" t="s">
        <v>409</v>
      </c>
    </row>
    <row r="17" spans="1:23">
      <c r="A17" s="64" t="str">
        <f>+'Curr Equal'!A17</f>
        <v>LGS</v>
      </c>
      <c r="C17" s="72">
        <f ca="1">+'Curr Equal'!C17</f>
        <v>51375193</v>
      </c>
      <c r="E17" s="72">
        <f ca="1">+'Curr Equal'!E17</f>
        <v>98339204.86218439</v>
      </c>
      <c r="G17" s="72">
        <f ca="1">+'Curr Equal'!G17</f>
        <v>8548968.1946988646</v>
      </c>
      <c r="I17" s="74">
        <f ca="1">ROUND((G17/E17),4)*100</f>
        <v>8.6900000000000013</v>
      </c>
      <c r="K17" s="72">
        <f ca="1">ROUND(Q17/'Curr Equal'!$G$35,0)</f>
        <v>2777260</v>
      </c>
      <c r="M17" s="72">
        <f ca="1">ROUND(G17+K17,0)</f>
        <v>11326228</v>
      </c>
      <c r="O17" s="74">
        <f ca="1">ROUND((M17/E17),4)*100</f>
        <v>11.52</v>
      </c>
      <c r="Q17" s="72">
        <f ca="1">+'Prop Equal'!Y17</f>
        <v>4563735</v>
      </c>
      <c r="S17" s="72">
        <f ca="1">C17+Q17</f>
        <v>55938928</v>
      </c>
      <c r="U17" s="74">
        <f ca="1">ROUND((S17/C17)-1,4)*100</f>
        <v>8.8800000000000008</v>
      </c>
      <c r="W17" s="72"/>
    </row>
    <row r="18" spans="1:23">
      <c r="A18" s="64" t="s">
        <v>409</v>
      </c>
      <c r="I18" s="77" t="s">
        <v>409</v>
      </c>
      <c r="K18" s="72" t="s">
        <v>409</v>
      </c>
      <c r="M18" s="72" t="s">
        <v>409</v>
      </c>
      <c r="O18" s="77" t="s">
        <v>409</v>
      </c>
      <c r="Q18" s="72" t="s">
        <v>409</v>
      </c>
      <c r="S18" s="72"/>
      <c r="U18" s="77" t="s">
        <v>409</v>
      </c>
    </row>
    <row r="19" spans="1:23">
      <c r="A19" s="64" t="str">
        <f>+'Curr Equal'!A19</f>
        <v>IGS</v>
      </c>
      <c r="C19" s="72">
        <f ca="1">+'Curr Equal'!C19</f>
        <v>138769640</v>
      </c>
      <c r="E19" s="72">
        <f ca="1">+'Curr Equal'!E19</f>
        <v>216193900.53685075</v>
      </c>
      <c r="G19" s="72">
        <f ca="1">+'Curr Equal'!G19</f>
        <v>16098117.923374876</v>
      </c>
      <c r="I19" s="74">
        <f ca="1">ROUND((G19/E19),4)*100</f>
        <v>7.4499999999999993</v>
      </c>
      <c r="K19" s="72">
        <f ca="1">ROUND(Q19/'Curr Equal'!$G$35,0)</f>
        <v>6240487</v>
      </c>
      <c r="M19" s="72">
        <f ca="1">ROUND(G19+K19,0)</f>
        <v>22338605</v>
      </c>
      <c r="O19" s="74">
        <f ca="1">ROUND((M19/E19),4)*100</f>
        <v>10.33</v>
      </c>
      <c r="Q19" s="72">
        <f ca="1">+'Prop Equal'!Y19</f>
        <v>10254685</v>
      </c>
      <c r="S19" s="72">
        <f ca="1">C19+Q19</f>
        <v>149024325</v>
      </c>
      <c r="U19" s="74">
        <f ca="1">ROUND((S19/C19)-1,4)*100</f>
        <v>7.39</v>
      </c>
      <c r="W19" s="72"/>
    </row>
    <row r="20" spans="1:23">
      <c r="A20" s="64" t="s">
        <v>409</v>
      </c>
      <c r="I20" s="77" t="s">
        <v>409</v>
      </c>
      <c r="K20" s="72" t="s">
        <v>409</v>
      </c>
      <c r="M20" s="72" t="s">
        <v>409</v>
      </c>
      <c r="O20" s="77" t="s">
        <v>409</v>
      </c>
      <c r="Q20" s="72" t="s">
        <v>409</v>
      </c>
      <c r="S20" s="72"/>
      <c r="U20" s="77" t="s">
        <v>409</v>
      </c>
    </row>
    <row r="21" spans="1:23">
      <c r="A21" s="64" t="str">
        <f>+'Curr Equal'!A21</f>
        <v>PS</v>
      </c>
      <c r="C21" s="72">
        <f ca="1">+'Curr Equal'!C21</f>
        <v>11504476</v>
      </c>
      <c r="E21" s="72">
        <f ca="1">+'Curr Equal'!E21</f>
        <v>25499147.04943385</v>
      </c>
      <c r="G21" s="72">
        <f ca="1">+'Curr Equal'!G21</f>
        <v>1695175.174110407</v>
      </c>
      <c r="I21" s="74">
        <f ca="1">ROUND((G21/E21),4)*100</f>
        <v>6.65</v>
      </c>
      <c r="K21" s="72">
        <f ca="1">ROUND(Q21/'Curr Equal'!$G$35,0)</f>
        <v>746215</v>
      </c>
      <c r="M21" s="72">
        <f ca="1">ROUND(G21+K21,0)</f>
        <v>2441390</v>
      </c>
      <c r="O21" s="74">
        <f ca="1">ROUND((M21/E21),4)*100</f>
        <v>9.5699999999999985</v>
      </c>
      <c r="Q21" s="72">
        <f ca="1">+'Prop Equal'!Y21</f>
        <v>1226219</v>
      </c>
      <c r="S21" s="72">
        <f ca="1">C21+Q21</f>
        <v>12730695</v>
      </c>
      <c r="U21" s="74">
        <f ca="1">ROUND((S21/C21)-1,4)*100</f>
        <v>10.66</v>
      </c>
      <c r="W21" s="72"/>
    </row>
    <row r="22" spans="1:23">
      <c r="A22" s="64" t="s">
        <v>409</v>
      </c>
      <c r="I22" s="77" t="s">
        <v>409</v>
      </c>
      <c r="K22" s="72" t="s">
        <v>409</v>
      </c>
      <c r="M22" s="72" t="s">
        <v>409</v>
      </c>
      <c r="O22" s="77" t="s">
        <v>409</v>
      </c>
      <c r="Q22" s="72" t="s">
        <v>409</v>
      </c>
      <c r="S22" s="72"/>
      <c r="U22" s="77" t="s">
        <v>409</v>
      </c>
    </row>
    <row r="23" spans="1:23">
      <c r="A23" s="64" t="str">
        <f>+'Curr Equal'!A23</f>
        <v>MW</v>
      </c>
      <c r="C23" s="72">
        <f ca="1">+'Curr Equal'!C23</f>
        <v>194343</v>
      </c>
      <c r="E23" s="72">
        <f ca="1">+'Curr Equal'!E23</f>
        <v>314226.64160565322</v>
      </c>
      <c r="G23" s="72">
        <f ca="1">+'Curr Equal'!G23</f>
        <v>40287.799217724052</v>
      </c>
      <c r="I23" s="74">
        <f ca="1">ROUND((G23/E23),4)*100</f>
        <v>12.82</v>
      </c>
      <c r="K23" s="72">
        <f ca="1">ROUND(Q23/'Curr Equal'!$G$35,0)</f>
        <v>8225</v>
      </c>
      <c r="M23" s="72">
        <f ca="1">ROUND(G23+K23,0)</f>
        <v>48513</v>
      </c>
      <c r="O23" s="74">
        <f ca="1">ROUND((M23/E23),4)*100</f>
        <v>15.440000000000001</v>
      </c>
      <c r="Q23" s="72">
        <f ca="1">+'Prop Equal'!Y23</f>
        <v>13516</v>
      </c>
      <c r="S23" s="72">
        <f ca="1">C23+Q23</f>
        <v>207859</v>
      </c>
      <c r="U23" s="74">
        <f ca="1">ROUND((S23/C23)-1,4)*100</f>
        <v>6.9500000000000011</v>
      </c>
      <c r="W23" s="72"/>
    </row>
    <row r="24" spans="1:23">
      <c r="A24" s="64" t="s">
        <v>409</v>
      </c>
      <c r="I24" s="77" t="s">
        <v>409</v>
      </c>
      <c r="K24" s="72" t="s">
        <v>409</v>
      </c>
      <c r="M24" s="72" t="s">
        <v>409</v>
      </c>
      <c r="O24" s="77" t="s">
        <v>409</v>
      </c>
      <c r="Q24" s="72" t="s">
        <v>409</v>
      </c>
      <c r="S24" s="72"/>
      <c r="U24" s="77" t="s">
        <v>409</v>
      </c>
    </row>
    <row r="25" spans="1:23">
      <c r="A25" s="64" t="str">
        <f>+'Curr Equal'!A25</f>
        <v>OL</v>
      </c>
      <c r="C25" s="72">
        <f ca="1">+'Curr Equal'!C25</f>
        <v>8231793.9999999991</v>
      </c>
      <c r="E25" s="72">
        <f ca="1">+'Curr Equal'!E25</f>
        <v>18839282.442782</v>
      </c>
      <c r="G25" s="72">
        <f ca="1">+'Curr Equal'!G25</f>
        <v>2784415.576322508</v>
      </c>
      <c r="I25" s="74">
        <f ca="1">ROUND((G25/E25),4)*100</f>
        <v>14.78</v>
      </c>
      <c r="K25" s="72">
        <f ca="1">ROUND(Q25/'Curr Equal'!$G$35,0)</f>
        <v>474718</v>
      </c>
      <c r="M25" s="72">
        <f ca="1">ROUND(G25+K25,0)</f>
        <v>3259134</v>
      </c>
      <c r="O25" s="74">
        <f ca="1">ROUND((M25/E25),4)*100</f>
        <v>17.299999999999997</v>
      </c>
      <c r="Q25" s="72">
        <f ca="1">+'Prop Equal'!Y25</f>
        <v>780081</v>
      </c>
      <c r="S25" s="72">
        <f ca="1">C25+Q25</f>
        <v>9011875</v>
      </c>
      <c r="U25" s="74">
        <f ca="1">ROUND((S25/C25)-1,4)*100</f>
        <v>9.48</v>
      </c>
      <c r="W25" s="72"/>
    </row>
    <row r="26" spans="1:23">
      <c r="A26" s="64" t="s">
        <v>409</v>
      </c>
      <c r="I26" s="77" t="s">
        <v>409</v>
      </c>
      <c r="K26" s="72" t="s">
        <v>409</v>
      </c>
      <c r="M26" s="72" t="s">
        <v>409</v>
      </c>
      <c r="O26" s="77" t="s">
        <v>409</v>
      </c>
      <c r="Q26" s="72" t="s">
        <v>409</v>
      </c>
      <c r="S26" s="72"/>
      <c r="U26" s="77" t="s">
        <v>409</v>
      </c>
    </row>
    <row r="27" spans="1:23">
      <c r="A27" s="64" t="str">
        <f>+'Curr Equal'!A27</f>
        <v>SL</v>
      </c>
      <c r="C27" s="83">
        <f ca="1">+'Curr Equal'!C27</f>
        <v>1407108</v>
      </c>
      <c r="D27" s="84"/>
      <c r="E27" s="83">
        <f ca="1">+'Curr Equal'!E27</f>
        <v>2437113.6529180263</v>
      </c>
      <c r="F27" s="84"/>
      <c r="G27" s="83">
        <f ca="1">+'Curr Equal'!G27</f>
        <v>374588.86532210989</v>
      </c>
      <c r="H27" s="84"/>
      <c r="I27" s="85">
        <f ca="1">ROUND((G27/E27),4)*100</f>
        <v>15.370000000000001</v>
      </c>
      <c r="J27" s="84"/>
      <c r="K27" s="83">
        <f ca="1">ROUND(Q27/'Curr Equal'!$G$35,0)</f>
        <v>60693</v>
      </c>
      <c r="L27" s="84"/>
      <c r="M27" s="83">
        <f ca="1">ROUND(G27+K27,0)</f>
        <v>435282</v>
      </c>
      <c r="N27" s="84"/>
      <c r="O27" s="85">
        <f ca="1">ROUND((M27/E27),4)*100</f>
        <v>17.86</v>
      </c>
      <c r="P27" s="84"/>
      <c r="Q27" s="83">
        <f ca="1">+'Prop Equal'!Y27</f>
        <v>99733</v>
      </c>
      <c r="R27" s="84"/>
      <c r="S27" s="83">
        <f ca="1">C27+Q27</f>
        <v>1506841</v>
      </c>
      <c r="T27" s="84"/>
      <c r="U27" s="85">
        <f ca="1">ROUND((S27/C27)-1,4)*100</f>
        <v>7.0900000000000007</v>
      </c>
      <c r="W27" s="72"/>
    </row>
    <row r="28" spans="1:23">
      <c r="A28" s="64" t="s">
        <v>409</v>
      </c>
      <c r="M28" s="101"/>
      <c r="O28" s="77" t="s">
        <v>409</v>
      </c>
      <c r="U28" s="77" t="s">
        <v>409</v>
      </c>
    </row>
    <row r="29" spans="1:23">
      <c r="A29" s="71" t="s">
        <v>3</v>
      </c>
      <c r="C29" s="72">
        <f ca="1">+SUM(C11:C27)</f>
        <v>499134505</v>
      </c>
      <c r="E29" s="72">
        <f ca="1">+SUM(E11:E27)</f>
        <v>1194888291.6899998</v>
      </c>
      <c r="G29" s="72">
        <f ca="1">+SUM(G11:G27)</f>
        <v>43690669.667209998</v>
      </c>
      <c r="I29" s="74">
        <f ca="1">ROUND((G29/E29),4)*100</f>
        <v>3.66</v>
      </c>
      <c r="K29" s="72">
        <f ca="1">+SUM(K11:K27)</f>
        <v>36754848</v>
      </c>
      <c r="M29" s="72">
        <f ca="1">+SUM(M11:M27)</f>
        <v>80445518</v>
      </c>
      <c r="O29" s="74">
        <f ca="1">ROUND((M29/E29),4)*100</f>
        <v>6.7299999999999995</v>
      </c>
      <c r="Q29" s="72">
        <f ca="1">+SUM(Q11:Q27)</f>
        <v>60397436</v>
      </c>
      <c r="S29" s="72">
        <f ca="1">+SUM(S11:S27)</f>
        <v>559531941</v>
      </c>
      <c r="U29" s="74">
        <f ca="1">ROUND((S29/C29)-1,4)*100</f>
        <v>12.1</v>
      </c>
    </row>
    <row r="31" spans="1:23">
      <c r="S31" s="72"/>
    </row>
    <row r="32" spans="1:23">
      <c r="S32" s="72"/>
    </row>
    <row r="35" spans="1:7">
      <c r="A35" s="64" t="str">
        <f>+'Curr Equal'!A35</f>
        <v xml:space="preserve">      Gross Rev Conversion Factor:</v>
      </c>
      <c r="G35" s="128">
        <f>+'Curr Equal'!G35</f>
        <v>1.6432507700000001</v>
      </c>
    </row>
    <row r="61" spans="13:13">
      <c r="M61" s="72"/>
    </row>
    <row r="62" spans="13:13">
      <c r="M62" s="72"/>
    </row>
    <row r="63" spans="13:13">
      <c r="M63" s="72"/>
    </row>
    <row r="64" spans="13:13">
      <c r="M64" s="72"/>
    </row>
    <row r="65" spans="13:13">
      <c r="M65" s="72"/>
    </row>
    <row r="66" spans="13:13">
      <c r="M66" s="72"/>
    </row>
    <row r="67" spans="13:13">
      <c r="M67" s="72"/>
    </row>
    <row r="68" spans="13:13">
      <c r="M68" s="72"/>
    </row>
    <row r="69" spans="13:13">
      <c r="M69" s="72"/>
    </row>
    <row r="70" spans="13:13">
      <c r="M70" s="72"/>
    </row>
    <row r="71" spans="13:13">
      <c r="M71" s="72"/>
    </row>
    <row r="72" spans="13:13">
      <c r="M72" s="72"/>
    </row>
  </sheetData>
  <mergeCells count="1">
    <mergeCell ref="K6:U6"/>
  </mergeCells>
  <printOptions horizontalCentered="1"/>
  <pageMargins left="0.75" right="0.75" top="1" bottom="1" header="0.5" footer="0.5"/>
  <pageSetup scale="90" orientation="landscape" r:id="rId1"/>
  <headerFooter alignWithMargins="0">
    <oddHeader>&amp;RExhibit No.: DRB-2
Page 1 of 3
Witness: D. Buck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5">
    <pageSetUpPr fitToPage="1"/>
  </sheetPr>
  <dimension ref="A1:AA35"/>
  <sheetViews>
    <sheetView zoomScale="90" zoomScaleNormal="90" workbookViewId="0">
      <selection activeCell="Y27" sqref="Y27"/>
    </sheetView>
  </sheetViews>
  <sheetFormatPr defaultRowHeight="12.75"/>
  <cols>
    <col min="1" max="1" width="8.85546875" style="64" customWidth="1"/>
    <col min="2" max="2" width="1" style="64" customWidth="1"/>
    <col min="3" max="3" width="12.7109375" style="64" customWidth="1"/>
    <col min="4" max="4" width="1" style="64" customWidth="1"/>
    <col min="5" max="5" width="14.5703125" style="64" customWidth="1"/>
    <col min="6" max="6" width="1" style="64" customWidth="1"/>
    <col min="7" max="7" width="11.28515625" style="64" bestFit="1" customWidth="1"/>
    <col min="8" max="8" width="1" style="64" customWidth="1"/>
    <col min="9" max="9" width="8.5703125" style="64" bestFit="1" customWidth="1"/>
    <col min="10" max="10" width="2.140625" style="64" customWidth="1"/>
    <col min="11" max="11" width="10" style="64" bestFit="1" customWidth="1"/>
    <col min="12" max="12" width="1" style="64" customWidth="1"/>
    <col min="13" max="13" width="13.7109375" style="64" customWidth="1"/>
    <col min="14" max="14" width="1" style="64" customWidth="1"/>
    <col min="15" max="15" width="11.28515625" style="64" bestFit="1" customWidth="1"/>
    <col min="16" max="16" width="1" style="64" customWidth="1"/>
    <col min="17" max="17" width="12.42578125" style="64" customWidth="1"/>
    <col min="18" max="18" width="1" style="64" customWidth="1"/>
    <col min="19" max="19" width="8.5703125" style="64" bestFit="1" customWidth="1"/>
    <col min="20" max="20" width="1" style="64" customWidth="1"/>
    <col min="21" max="21" width="12.5703125" style="64" customWidth="1"/>
    <col min="22" max="22" width="15.140625" style="64" customWidth="1"/>
    <col min="23" max="23" width="2.7109375" style="64" customWidth="1"/>
    <col min="24" max="24" width="8.7109375" style="64" customWidth="1"/>
    <col min="25" max="25" width="3.28515625" style="64" customWidth="1"/>
    <col min="26" max="27" width="15" style="64" customWidth="1"/>
    <col min="28" max="255" width="9.140625" style="64"/>
    <col min="256" max="256" width="8.85546875" style="64" customWidth="1"/>
    <col min="257" max="257" width="1" style="64" customWidth="1"/>
    <col min="258" max="258" width="11.42578125" style="64" bestFit="1" customWidth="1"/>
    <col min="259" max="259" width="1" style="64" customWidth="1"/>
    <col min="260" max="260" width="12.85546875" style="64" bestFit="1" customWidth="1"/>
    <col min="261" max="261" width="1" style="64" customWidth="1"/>
    <col min="262" max="262" width="11" style="64" bestFit="1" customWidth="1"/>
    <col min="263" max="263" width="1" style="64" customWidth="1"/>
    <col min="264" max="264" width="8.42578125" style="64" bestFit="1" customWidth="1"/>
    <col min="265" max="265" width="2.140625" style="64" customWidth="1"/>
    <col min="266" max="266" width="9.85546875" style="64" bestFit="1" customWidth="1"/>
    <col min="267" max="267" width="1" style="64" customWidth="1"/>
    <col min="268" max="268" width="11" style="64" bestFit="1" customWidth="1"/>
    <col min="269" max="269" width="1" style="64" customWidth="1"/>
    <col min="270" max="270" width="10.42578125" style="64" bestFit="1" customWidth="1"/>
    <col min="271" max="271" width="1" style="64" customWidth="1"/>
    <col min="272" max="272" width="10.42578125" style="64" bestFit="1" customWidth="1"/>
    <col min="273" max="273" width="1" style="64" customWidth="1"/>
    <col min="274" max="274" width="8.42578125" style="64" bestFit="1" customWidth="1"/>
    <col min="275" max="275" width="1" style="64" customWidth="1"/>
    <col min="276" max="276" width="11.42578125" style="64" bestFit="1" customWidth="1"/>
    <col min="277" max="277" width="11" style="64" bestFit="1" customWidth="1"/>
    <col min="278" max="281" width="15" style="64" customWidth="1"/>
    <col min="282" max="282" width="13" style="64" customWidth="1"/>
    <col min="283" max="283" width="15" style="64" customWidth="1"/>
    <col min="284" max="511" width="9.140625" style="64"/>
    <col min="512" max="512" width="8.85546875" style="64" customWidth="1"/>
    <col min="513" max="513" width="1" style="64" customWidth="1"/>
    <col min="514" max="514" width="11.42578125" style="64" bestFit="1" customWidth="1"/>
    <col min="515" max="515" width="1" style="64" customWidth="1"/>
    <col min="516" max="516" width="12.85546875" style="64" bestFit="1" customWidth="1"/>
    <col min="517" max="517" width="1" style="64" customWidth="1"/>
    <col min="518" max="518" width="11" style="64" bestFit="1" customWidth="1"/>
    <col min="519" max="519" width="1" style="64" customWidth="1"/>
    <col min="520" max="520" width="8.42578125" style="64" bestFit="1" customWidth="1"/>
    <col min="521" max="521" width="2.140625" style="64" customWidth="1"/>
    <col min="522" max="522" width="9.85546875" style="64" bestFit="1" customWidth="1"/>
    <col min="523" max="523" width="1" style="64" customWidth="1"/>
    <col min="524" max="524" width="11" style="64" bestFit="1" customWidth="1"/>
    <col min="525" max="525" width="1" style="64" customWidth="1"/>
    <col min="526" max="526" width="10.42578125" style="64" bestFit="1" customWidth="1"/>
    <col min="527" max="527" width="1" style="64" customWidth="1"/>
    <col min="528" max="528" width="10.42578125" style="64" bestFit="1" customWidth="1"/>
    <col min="529" max="529" width="1" style="64" customWidth="1"/>
    <col min="530" max="530" width="8.42578125" style="64" bestFit="1" customWidth="1"/>
    <col min="531" max="531" width="1" style="64" customWidth="1"/>
    <col min="532" max="532" width="11.42578125" style="64" bestFit="1" customWidth="1"/>
    <col min="533" max="533" width="11" style="64" bestFit="1" customWidth="1"/>
    <col min="534" max="537" width="15" style="64" customWidth="1"/>
    <col min="538" max="538" width="13" style="64" customWidth="1"/>
    <col min="539" max="539" width="15" style="64" customWidth="1"/>
    <col min="540" max="767" width="9.140625" style="64"/>
    <col min="768" max="768" width="8.85546875" style="64" customWidth="1"/>
    <col min="769" max="769" width="1" style="64" customWidth="1"/>
    <col min="770" max="770" width="11.42578125" style="64" bestFit="1" customWidth="1"/>
    <col min="771" max="771" width="1" style="64" customWidth="1"/>
    <col min="772" max="772" width="12.85546875" style="64" bestFit="1" customWidth="1"/>
    <col min="773" max="773" width="1" style="64" customWidth="1"/>
    <col min="774" max="774" width="11" style="64" bestFit="1" customWidth="1"/>
    <col min="775" max="775" width="1" style="64" customWidth="1"/>
    <col min="776" max="776" width="8.42578125" style="64" bestFit="1" customWidth="1"/>
    <col min="777" max="777" width="2.140625" style="64" customWidth="1"/>
    <col min="778" max="778" width="9.85546875" style="64" bestFit="1" customWidth="1"/>
    <col min="779" max="779" width="1" style="64" customWidth="1"/>
    <col min="780" max="780" width="11" style="64" bestFit="1" customWidth="1"/>
    <col min="781" max="781" width="1" style="64" customWidth="1"/>
    <col min="782" max="782" width="10.42578125" style="64" bestFit="1" customWidth="1"/>
    <col min="783" max="783" width="1" style="64" customWidth="1"/>
    <col min="784" max="784" width="10.42578125" style="64" bestFit="1" customWidth="1"/>
    <col min="785" max="785" width="1" style="64" customWidth="1"/>
    <col min="786" max="786" width="8.42578125" style="64" bestFit="1" customWidth="1"/>
    <col min="787" max="787" width="1" style="64" customWidth="1"/>
    <col min="788" max="788" width="11.42578125" style="64" bestFit="1" customWidth="1"/>
    <col min="789" max="789" width="11" style="64" bestFit="1" customWidth="1"/>
    <col min="790" max="793" width="15" style="64" customWidth="1"/>
    <col min="794" max="794" width="13" style="64" customWidth="1"/>
    <col min="795" max="795" width="15" style="64" customWidth="1"/>
    <col min="796" max="1023" width="9.140625" style="64"/>
    <col min="1024" max="1024" width="8.85546875" style="64" customWidth="1"/>
    <col min="1025" max="1025" width="1" style="64" customWidth="1"/>
    <col min="1026" max="1026" width="11.42578125" style="64" bestFit="1" customWidth="1"/>
    <col min="1027" max="1027" width="1" style="64" customWidth="1"/>
    <col min="1028" max="1028" width="12.85546875" style="64" bestFit="1" customWidth="1"/>
    <col min="1029" max="1029" width="1" style="64" customWidth="1"/>
    <col min="1030" max="1030" width="11" style="64" bestFit="1" customWidth="1"/>
    <col min="1031" max="1031" width="1" style="64" customWidth="1"/>
    <col min="1032" max="1032" width="8.42578125" style="64" bestFit="1" customWidth="1"/>
    <col min="1033" max="1033" width="2.140625" style="64" customWidth="1"/>
    <col min="1034" max="1034" width="9.85546875" style="64" bestFit="1" customWidth="1"/>
    <col min="1035" max="1035" width="1" style="64" customWidth="1"/>
    <col min="1036" max="1036" width="11" style="64" bestFit="1" customWidth="1"/>
    <col min="1037" max="1037" width="1" style="64" customWidth="1"/>
    <col min="1038" max="1038" width="10.42578125" style="64" bestFit="1" customWidth="1"/>
    <col min="1039" max="1039" width="1" style="64" customWidth="1"/>
    <col min="1040" max="1040" width="10.42578125" style="64" bestFit="1" customWidth="1"/>
    <col min="1041" max="1041" width="1" style="64" customWidth="1"/>
    <col min="1042" max="1042" width="8.42578125" style="64" bestFit="1" customWidth="1"/>
    <col min="1043" max="1043" width="1" style="64" customWidth="1"/>
    <col min="1044" max="1044" width="11.42578125" style="64" bestFit="1" customWidth="1"/>
    <col min="1045" max="1045" width="11" style="64" bestFit="1" customWidth="1"/>
    <col min="1046" max="1049" width="15" style="64" customWidth="1"/>
    <col min="1050" max="1050" width="13" style="64" customWidth="1"/>
    <col min="1051" max="1051" width="15" style="64" customWidth="1"/>
    <col min="1052" max="1279" width="9.140625" style="64"/>
    <col min="1280" max="1280" width="8.85546875" style="64" customWidth="1"/>
    <col min="1281" max="1281" width="1" style="64" customWidth="1"/>
    <col min="1282" max="1282" width="11.42578125" style="64" bestFit="1" customWidth="1"/>
    <col min="1283" max="1283" width="1" style="64" customWidth="1"/>
    <col min="1284" max="1284" width="12.85546875" style="64" bestFit="1" customWidth="1"/>
    <col min="1285" max="1285" width="1" style="64" customWidth="1"/>
    <col min="1286" max="1286" width="11" style="64" bestFit="1" customWidth="1"/>
    <col min="1287" max="1287" width="1" style="64" customWidth="1"/>
    <col min="1288" max="1288" width="8.42578125" style="64" bestFit="1" customWidth="1"/>
    <col min="1289" max="1289" width="2.140625" style="64" customWidth="1"/>
    <col min="1290" max="1290" width="9.85546875" style="64" bestFit="1" customWidth="1"/>
    <col min="1291" max="1291" width="1" style="64" customWidth="1"/>
    <col min="1292" max="1292" width="11" style="64" bestFit="1" customWidth="1"/>
    <col min="1293" max="1293" width="1" style="64" customWidth="1"/>
    <col min="1294" max="1294" width="10.42578125" style="64" bestFit="1" customWidth="1"/>
    <col min="1295" max="1295" width="1" style="64" customWidth="1"/>
    <col min="1296" max="1296" width="10.42578125" style="64" bestFit="1" customWidth="1"/>
    <col min="1297" max="1297" width="1" style="64" customWidth="1"/>
    <col min="1298" max="1298" width="8.42578125" style="64" bestFit="1" customWidth="1"/>
    <col min="1299" max="1299" width="1" style="64" customWidth="1"/>
    <col min="1300" max="1300" width="11.42578125" style="64" bestFit="1" customWidth="1"/>
    <col min="1301" max="1301" width="11" style="64" bestFit="1" customWidth="1"/>
    <col min="1302" max="1305" width="15" style="64" customWidth="1"/>
    <col min="1306" max="1306" width="13" style="64" customWidth="1"/>
    <col min="1307" max="1307" width="15" style="64" customWidth="1"/>
    <col min="1308" max="1535" width="9.140625" style="64"/>
    <col min="1536" max="1536" width="8.85546875" style="64" customWidth="1"/>
    <col min="1537" max="1537" width="1" style="64" customWidth="1"/>
    <col min="1538" max="1538" width="11.42578125" style="64" bestFit="1" customWidth="1"/>
    <col min="1539" max="1539" width="1" style="64" customWidth="1"/>
    <col min="1540" max="1540" width="12.85546875" style="64" bestFit="1" customWidth="1"/>
    <col min="1541" max="1541" width="1" style="64" customWidth="1"/>
    <col min="1542" max="1542" width="11" style="64" bestFit="1" customWidth="1"/>
    <col min="1543" max="1543" width="1" style="64" customWidth="1"/>
    <col min="1544" max="1544" width="8.42578125" style="64" bestFit="1" customWidth="1"/>
    <col min="1545" max="1545" width="2.140625" style="64" customWidth="1"/>
    <col min="1546" max="1546" width="9.85546875" style="64" bestFit="1" customWidth="1"/>
    <col min="1547" max="1547" width="1" style="64" customWidth="1"/>
    <col min="1548" max="1548" width="11" style="64" bestFit="1" customWidth="1"/>
    <col min="1549" max="1549" width="1" style="64" customWidth="1"/>
    <col min="1550" max="1550" width="10.42578125" style="64" bestFit="1" customWidth="1"/>
    <col min="1551" max="1551" width="1" style="64" customWidth="1"/>
    <col min="1552" max="1552" width="10.42578125" style="64" bestFit="1" customWidth="1"/>
    <col min="1553" max="1553" width="1" style="64" customWidth="1"/>
    <col min="1554" max="1554" width="8.42578125" style="64" bestFit="1" customWidth="1"/>
    <col min="1555" max="1555" width="1" style="64" customWidth="1"/>
    <col min="1556" max="1556" width="11.42578125" style="64" bestFit="1" customWidth="1"/>
    <col min="1557" max="1557" width="11" style="64" bestFit="1" customWidth="1"/>
    <col min="1558" max="1561" width="15" style="64" customWidth="1"/>
    <col min="1562" max="1562" width="13" style="64" customWidth="1"/>
    <col min="1563" max="1563" width="15" style="64" customWidth="1"/>
    <col min="1564" max="1791" width="9.140625" style="64"/>
    <col min="1792" max="1792" width="8.85546875" style="64" customWidth="1"/>
    <col min="1793" max="1793" width="1" style="64" customWidth="1"/>
    <col min="1794" max="1794" width="11.42578125" style="64" bestFit="1" customWidth="1"/>
    <col min="1795" max="1795" width="1" style="64" customWidth="1"/>
    <col min="1796" max="1796" width="12.85546875" style="64" bestFit="1" customWidth="1"/>
    <col min="1797" max="1797" width="1" style="64" customWidth="1"/>
    <col min="1798" max="1798" width="11" style="64" bestFit="1" customWidth="1"/>
    <col min="1799" max="1799" width="1" style="64" customWidth="1"/>
    <col min="1800" max="1800" width="8.42578125" style="64" bestFit="1" customWidth="1"/>
    <col min="1801" max="1801" width="2.140625" style="64" customWidth="1"/>
    <col min="1802" max="1802" width="9.85546875" style="64" bestFit="1" customWidth="1"/>
    <col min="1803" max="1803" width="1" style="64" customWidth="1"/>
    <col min="1804" max="1804" width="11" style="64" bestFit="1" customWidth="1"/>
    <col min="1805" max="1805" width="1" style="64" customWidth="1"/>
    <col min="1806" max="1806" width="10.42578125" style="64" bestFit="1" customWidth="1"/>
    <col min="1807" max="1807" width="1" style="64" customWidth="1"/>
    <col min="1808" max="1808" width="10.42578125" style="64" bestFit="1" customWidth="1"/>
    <col min="1809" max="1809" width="1" style="64" customWidth="1"/>
    <col min="1810" max="1810" width="8.42578125" style="64" bestFit="1" customWidth="1"/>
    <col min="1811" max="1811" width="1" style="64" customWidth="1"/>
    <col min="1812" max="1812" width="11.42578125" style="64" bestFit="1" customWidth="1"/>
    <col min="1813" max="1813" width="11" style="64" bestFit="1" customWidth="1"/>
    <col min="1814" max="1817" width="15" style="64" customWidth="1"/>
    <col min="1818" max="1818" width="13" style="64" customWidth="1"/>
    <col min="1819" max="1819" width="15" style="64" customWidth="1"/>
    <col min="1820" max="2047" width="9.140625" style="64"/>
    <col min="2048" max="2048" width="8.85546875" style="64" customWidth="1"/>
    <col min="2049" max="2049" width="1" style="64" customWidth="1"/>
    <col min="2050" max="2050" width="11.42578125" style="64" bestFit="1" customWidth="1"/>
    <col min="2051" max="2051" width="1" style="64" customWidth="1"/>
    <col min="2052" max="2052" width="12.85546875" style="64" bestFit="1" customWidth="1"/>
    <col min="2053" max="2053" width="1" style="64" customWidth="1"/>
    <col min="2054" max="2054" width="11" style="64" bestFit="1" customWidth="1"/>
    <col min="2055" max="2055" width="1" style="64" customWidth="1"/>
    <col min="2056" max="2056" width="8.42578125" style="64" bestFit="1" customWidth="1"/>
    <col min="2057" max="2057" width="2.140625" style="64" customWidth="1"/>
    <col min="2058" max="2058" width="9.85546875" style="64" bestFit="1" customWidth="1"/>
    <col min="2059" max="2059" width="1" style="64" customWidth="1"/>
    <col min="2060" max="2060" width="11" style="64" bestFit="1" customWidth="1"/>
    <col min="2061" max="2061" width="1" style="64" customWidth="1"/>
    <col min="2062" max="2062" width="10.42578125" style="64" bestFit="1" customWidth="1"/>
    <col min="2063" max="2063" width="1" style="64" customWidth="1"/>
    <col min="2064" max="2064" width="10.42578125" style="64" bestFit="1" customWidth="1"/>
    <col min="2065" max="2065" width="1" style="64" customWidth="1"/>
    <col min="2066" max="2066" width="8.42578125" style="64" bestFit="1" customWidth="1"/>
    <col min="2067" max="2067" width="1" style="64" customWidth="1"/>
    <col min="2068" max="2068" width="11.42578125" style="64" bestFit="1" customWidth="1"/>
    <col min="2069" max="2069" width="11" style="64" bestFit="1" customWidth="1"/>
    <col min="2070" max="2073" width="15" style="64" customWidth="1"/>
    <col min="2074" max="2074" width="13" style="64" customWidth="1"/>
    <col min="2075" max="2075" width="15" style="64" customWidth="1"/>
    <col min="2076" max="2303" width="9.140625" style="64"/>
    <col min="2304" max="2304" width="8.85546875" style="64" customWidth="1"/>
    <col min="2305" max="2305" width="1" style="64" customWidth="1"/>
    <col min="2306" max="2306" width="11.42578125" style="64" bestFit="1" customWidth="1"/>
    <col min="2307" max="2307" width="1" style="64" customWidth="1"/>
    <col min="2308" max="2308" width="12.85546875" style="64" bestFit="1" customWidth="1"/>
    <col min="2309" max="2309" width="1" style="64" customWidth="1"/>
    <col min="2310" max="2310" width="11" style="64" bestFit="1" customWidth="1"/>
    <col min="2311" max="2311" width="1" style="64" customWidth="1"/>
    <col min="2312" max="2312" width="8.42578125" style="64" bestFit="1" customWidth="1"/>
    <col min="2313" max="2313" width="2.140625" style="64" customWidth="1"/>
    <col min="2314" max="2314" width="9.85546875" style="64" bestFit="1" customWidth="1"/>
    <col min="2315" max="2315" width="1" style="64" customWidth="1"/>
    <col min="2316" max="2316" width="11" style="64" bestFit="1" customWidth="1"/>
    <col min="2317" max="2317" width="1" style="64" customWidth="1"/>
    <col min="2318" max="2318" width="10.42578125" style="64" bestFit="1" customWidth="1"/>
    <col min="2319" max="2319" width="1" style="64" customWidth="1"/>
    <col min="2320" max="2320" width="10.42578125" style="64" bestFit="1" customWidth="1"/>
    <col min="2321" max="2321" width="1" style="64" customWidth="1"/>
    <col min="2322" max="2322" width="8.42578125" style="64" bestFit="1" customWidth="1"/>
    <col min="2323" max="2323" width="1" style="64" customWidth="1"/>
    <col min="2324" max="2324" width="11.42578125" style="64" bestFit="1" customWidth="1"/>
    <col min="2325" max="2325" width="11" style="64" bestFit="1" customWidth="1"/>
    <col min="2326" max="2329" width="15" style="64" customWidth="1"/>
    <col min="2330" max="2330" width="13" style="64" customWidth="1"/>
    <col min="2331" max="2331" width="15" style="64" customWidth="1"/>
    <col min="2332" max="2559" width="9.140625" style="64"/>
    <col min="2560" max="2560" width="8.85546875" style="64" customWidth="1"/>
    <col min="2561" max="2561" width="1" style="64" customWidth="1"/>
    <col min="2562" max="2562" width="11.42578125" style="64" bestFit="1" customWidth="1"/>
    <col min="2563" max="2563" width="1" style="64" customWidth="1"/>
    <col min="2564" max="2564" width="12.85546875" style="64" bestFit="1" customWidth="1"/>
    <col min="2565" max="2565" width="1" style="64" customWidth="1"/>
    <col min="2566" max="2566" width="11" style="64" bestFit="1" customWidth="1"/>
    <col min="2567" max="2567" width="1" style="64" customWidth="1"/>
    <col min="2568" max="2568" width="8.42578125" style="64" bestFit="1" customWidth="1"/>
    <col min="2569" max="2569" width="2.140625" style="64" customWidth="1"/>
    <col min="2570" max="2570" width="9.85546875" style="64" bestFit="1" customWidth="1"/>
    <col min="2571" max="2571" width="1" style="64" customWidth="1"/>
    <col min="2572" max="2572" width="11" style="64" bestFit="1" customWidth="1"/>
    <col min="2573" max="2573" width="1" style="64" customWidth="1"/>
    <col min="2574" max="2574" width="10.42578125" style="64" bestFit="1" customWidth="1"/>
    <col min="2575" max="2575" width="1" style="64" customWidth="1"/>
    <col min="2576" max="2576" width="10.42578125" style="64" bestFit="1" customWidth="1"/>
    <col min="2577" max="2577" width="1" style="64" customWidth="1"/>
    <col min="2578" max="2578" width="8.42578125" style="64" bestFit="1" customWidth="1"/>
    <col min="2579" max="2579" width="1" style="64" customWidth="1"/>
    <col min="2580" max="2580" width="11.42578125" style="64" bestFit="1" customWidth="1"/>
    <col min="2581" max="2581" width="11" style="64" bestFit="1" customWidth="1"/>
    <col min="2582" max="2585" width="15" style="64" customWidth="1"/>
    <col min="2586" max="2586" width="13" style="64" customWidth="1"/>
    <col min="2587" max="2587" width="15" style="64" customWidth="1"/>
    <col min="2588" max="2815" width="9.140625" style="64"/>
    <col min="2816" max="2816" width="8.85546875" style="64" customWidth="1"/>
    <col min="2817" max="2817" width="1" style="64" customWidth="1"/>
    <col min="2818" max="2818" width="11.42578125" style="64" bestFit="1" customWidth="1"/>
    <col min="2819" max="2819" width="1" style="64" customWidth="1"/>
    <col min="2820" max="2820" width="12.85546875" style="64" bestFit="1" customWidth="1"/>
    <col min="2821" max="2821" width="1" style="64" customWidth="1"/>
    <col min="2822" max="2822" width="11" style="64" bestFit="1" customWidth="1"/>
    <col min="2823" max="2823" width="1" style="64" customWidth="1"/>
    <col min="2824" max="2824" width="8.42578125" style="64" bestFit="1" customWidth="1"/>
    <col min="2825" max="2825" width="2.140625" style="64" customWidth="1"/>
    <col min="2826" max="2826" width="9.85546875" style="64" bestFit="1" customWidth="1"/>
    <col min="2827" max="2827" width="1" style="64" customWidth="1"/>
    <col min="2828" max="2828" width="11" style="64" bestFit="1" customWidth="1"/>
    <col min="2829" max="2829" width="1" style="64" customWidth="1"/>
    <col min="2830" max="2830" width="10.42578125" style="64" bestFit="1" customWidth="1"/>
    <col min="2831" max="2831" width="1" style="64" customWidth="1"/>
    <col min="2832" max="2832" width="10.42578125" style="64" bestFit="1" customWidth="1"/>
    <col min="2833" max="2833" width="1" style="64" customWidth="1"/>
    <col min="2834" max="2834" width="8.42578125" style="64" bestFit="1" customWidth="1"/>
    <col min="2835" max="2835" width="1" style="64" customWidth="1"/>
    <col min="2836" max="2836" width="11.42578125" style="64" bestFit="1" customWidth="1"/>
    <col min="2837" max="2837" width="11" style="64" bestFit="1" customWidth="1"/>
    <col min="2838" max="2841" width="15" style="64" customWidth="1"/>
    <col min="2842" max="2842" width="13" style="64" customWidth="1"/>
    <col min="2843" max="2843" width="15" style="64" customWidth="1"/>
    <col min="2844" max="3071" width="9.140625" style="64"/>
    <col min="3072" max="3072" width="8.85546875" style="64" customWidth="1"/>
    <col min="3073" max="3073" width="1" style="64" customWidth="1"/>
    <col min="3074" max="3074" width="11.42578125" style="64" bestFit="1" customWidth="1"/>
    <col min="3075" max="3075" width="1" style="64" customWidth="1"/>
    <col min="3076" max="3076" width="12.85546875" style="64" bestFit="1" customWidth="1"/>
    <col min="3077" max="3077" width="1" style="64" customWidth="1"/>
    <col min="3078" max="3078" width="11" style="64" bestFit="1" customWidth="1"/>
    <col min="3079" max="3079" width="1" style="64" customWidth="1"/>
    <col min="3080" max="3080" width="8.42578125" style="64" bestFit="1" customWidth="1"/>
    <col min="3081" max="3081" width="2.140625" style="64" customWidth="1"/>
    <col min="3082" max="3082" width="9.85546875" style="64" bestFit="1" customWidth="1"/>
    <col min="3083" max="3083" width="1" style="64" customWidth="1"/>
    <col min="3084" max="3084" width="11" style="64" bestFit="1" customWidth="1"/>
    <col min="3085" max="3085" width="1" style="64" customWidth="1"/>
    <col min="3086" max="3086" width="10.42578125" style="64" bestFit="1" customWidth="1"/>
    <col min="3087" max="3087" width="1" style="64" customWidth="1"/>
    <col min="3088" max="3088" width="10.42578125" style="64" bestFit="1" customWidth="1"/>
    <col min="3089" max="3089" width="1" style="64" customWidth="1"/>
    <col min="3090" max="3090" width="8.42578125" style="64" bestFit="1" customWidth="1"/>
    <col min="3091" max="3091" width="1" style="64" customWidth="1"/>
    <col min="3092" max="3092" width="11.42578125" style="64" bestFit="1" customWidth="1"/>
    <col min="3093" max="3093" width="11" style="64" bestFit="1" customWidth="1"/>
    <col min="3094" max="3097" width="15" style="64" customWidth="1"/>
    <col min="3098" max="3098" width="13" style="64" customWidth="1"/>
    <col min="3099" max="3099" width="15" style="64" customWidth="1"/>
    <col min="3100" max="3327" width="9.140625" style="64"/>
    <col min="3328" max="3328" width="8.85546875" style="64" customWidth="1"/>
    <col min="3329" max="3329" width="1" style="64" customWidth="1"/>
    <col min="3330" max="3330" width="11.42578125" style="64" bestFit="1" customWidth="1"/>
    <col min="3331" max="3331" width="1" style="64" customWidth="1"/>
    <col min="3332" max="3332" width="12.85546875" style="64" bestFit="1" customWidth="1"/>
    <col min="3333" max="3333" width="1" style="64" customWidth="1"/>
    <col min="3334" max="3334" width="11" style="64" bestFit="1" customWidth="1"/>
    <col min="3335" max="3335" width="1" style="64" customWidth="1"/>
    <col min="3336" max="3336" width="8.42578125" style="64" bestFit="1" customWidth="1"/>
    <col min="3337" max="3337" width="2.140625" style="64" customWidth="1"/>
    <col min="3338" max="3338" width="9.85546875" style="64" bestFit="1" customWidth="1"/>
    <col min="3339" max="3339" width="1" style="64" customWidth="1"/>
    <col min="3340" max="3340" width="11" style="64" bestFit="1" customWidth="1"/>
    <col min="3341" max="3341" width="1" style="64" customWidth="1"/>
    <col min="3342" max="3342" width="10.42578125" style="64" bestFit="1" customWidth="1"/>
    <col min="3343" max="3343" width="1" style="64" customWidth="1"/>
    <col min="3344" max="3344" width="10.42578125" style="64" bestFit="1" customWidth="1"/>
    <col min="3345" max="3345" width="1" style="64" customWidth="1"/>
    <col min="3346" max="3346" width="8.42578125" style="64" bestFit="1" customWidth="1"/>
    <col min="3347" max="3347" width="1" style="64" customWidth="1"/>
    <col min="3348" max="3348" width="11.42578125" style="64" bestFit="1" customWidth="1"/>
    <col min="3349" max="3349" width="11" style="64" bestFit="1" customWidth="1"/>
    <col min="3350" max="3353" width="15" style="64" customWidth="1"/>
    <col min="3354" max="3354" width="13" style="64" customWidth="1"/>
    <col min="3355" max="3355" width="15" style="64" customWidth="1"/>
    <col min="3356" max="3583" width="9.140625" style="64"/>
    <col min="3584" max="3584" width="8.85546875" style="64" customWidth="1"/>
    <col min="3585" max="3585" width="1" style="64" customWidth="1"/>
    <col min="3586" max="3586" width="11.42578125" style="64" bestFit="1" customWidth="1"/>
    <col min="3587" max="3587" width="1" style="64" customWidth="1"/>
    <col min="3588" max="3588" width="12.85546875" style="64" bestFit="1" customWidth="1"/>
    <col min="3589" max="3589" width="1" style="64" customWidth="1"/>
    <col min="3590" max="3590" width="11" style="64" bestFit="1" customWidth="1"/>
    <col min="3591" max="3591" width="1" style="64" customWidth="1"/>
    <col min="3592" max="3592" width="8.42578125" style="64" bestFit="1" customWidth="1"/>
    <col min="3593" max="3593" width="2.140625" style="64" customWidth="1"/>
    <col min="3594" max="3594" width="9.85546875" style="64" bestFit="1" customWidth="1"/>
    <col min="3595" max="3595" width="1" style="64" customWidth="1"/>
    <col min="3596" max="3596" width="11" style="64" bestFit="1" customWidth="1"/>
    <col min="3597" max="3597" width="1" style="64" customWidth="1"/>
    <col min="3598" max="3598" width="10.42578125" style="64" bestFit="1" customWidth="1"/>
    <col min="3599" max="3599" width="1" style="64" customWidth="1"/>
    <col min="3600" max="3600" width="10.42578125" style="64" bestFit="1" customWidth="1"/>
    <col min="3601" max="3601" width="1" style="64" customWidth="1"/>
    <col min="3602" max="3602" width="8.42578125" style="64" bestFit="1" customWidth="1"/>
    <col min="3603" max="3603" width="1" style="64" customWidth="1"/>
    <col min="3604" max="3604" width="11.42578125" style="64" bestFit="1" customWidth="1"/>
    <col min="3605" max="3605" width="11" style="64" bestFit="1" customWidth="1"/>
    <col min="3606" max="3609" width="15" style="64" customWidth="1"/>
    <col min="3610" max="3610" width="13" style="64" customWidth="1"/>
    <col min="3611" max="3611" width="15" style="64" customWidth="1"/>
    <col min="3612" max="3839" width="9.140625" style="64"/>
    <col min="3840" max="3840" width="8.85546875" style="64" customWidth="1"/>
    <col min="3841" max="3841" width="1" style="64" customWidth="1"/>
    <col min="3842" max="3842" width="11.42578125" style="64" bestFit="1" customWidth="1"/>
    <col min="3843" max="3843" width="1" style="64" customWidth="1"/>
    <col min="3844" max="3844" width="12.85546875" style="64" bestFit="1" customWidth="1"/>
    <col min="3845" max="3845" width="1" style="64" customWidth="1"/>
    <col min="3846" max="3846" width="11" style="64" bestFit="1" customWidth="1"/>
    <col min="3847" max="3847" width="1" style="64" customWidth="1"/>
    <col min="3848" max="3848" width="8.42578125" style="64" bestFit="1" customWidth="1"/>
    <col min="3849" max="3849" width="2.140625" style="64" customWidth="1"/>
    <col min="3850" max="3850" width="9.85546875" style="64" bestFit="1" customWidth="1"/>
    <col min="3851" max="3851" width="1" style="64" customWidth="1"/>
    <col min="3852" max="3852" width="11" style="64" bestFit="1" customWidth="1"/>
    <col min="3853" max="3853" width="1" style="64" customWidth="1"/>
    <col min="3854" max="3854" width="10.42578125" style="64" bestFit="1" customWidth="1"/>
    <col min="3855" max="3855" width="1" style="64" customWidth="1"/>
    <col min="3856" max="3856" width="10.42578125" style="64" bestFit="1" customWidth="1"/>
    <col min="3857" max="3857" width="1" style="64" customWidth="1"/>
    <col min="3858" max="3858" width="8.42578125" style="64" bestFit="1" customWidth="1"/>
    <col min="3859" max="3859" width="1" style="64" customWidth="1"/>
    <col min="3860" max="3860" width="11.42578125" style="64" bestFit="1" customWidth="1"/>
    <col min="3861" max="3861" width="11" style="64" bestFit="1" customWidth="1"/>
    <col min="3862" max="3865" width="15" style="64" customWidth="1"/>
    <col min="3866" max="3866" width="13" style="64" customWidth="1"/>
    <col min="3867" max="3867" width="15" style="64" customWidth="1"/>
    <col min="3868" max="4095" width="9.140625" style="64"/>
    <col min="4096" max="4096" width="8.85546875" style="64" customWidth="1"/>
    <col min="4097" max="4097" width="1" style="64" customWidth="1"/>
    <col min="4098" max="4098" width="11.42578125" style="64" bestFit="1" customWidth="1"/>
    <col min="4099" max="4099" width="1" style="64" customWidth="1"/>
    <col min="4100" max="4100" width="12.85546875" style="64" bestFit="1" customWidth="1"/>
    <col min="4101" max="4101" width="1" style="64" customWidth="1"/>
    <col min="4102" max="4102" width="11" style="64" bestFit="1" customWidth="1"/>
    <col min="4103" max="4103" width="1" style="64" customWidth="1"/>
    <col min="4104" max="4104" width="8.42578125" style="64" bestFit="1" customWidth="1"/>
    <col min="4105" max="4105" width="2.140625" style="64" customWidth="1"/>
    <col min="4106" max="4106" width="9.85546875" style="64" bestFit="1" customWidth="1"/>
    <col min="4107" max="4107" width="1" style="64" customWidth="1"/>
    <col min="4108" max="4108" width="11" style="64" bestFit="1" customWidth="1"/>
    <col min="4109" max="4109" width="1" style="64" customWidth="1"/>
    <col min="4110" max="4110" width="10.42578125" style="64" bestFit="1" customWidth="1"/>
    <col min="4111" max="4111" width="1" style="64" customWidth="1"/>
    <col min="4112" max="4112" width="10.42578125" style="64" bestFit="1" customWidth="1"/>
    <col min="4113" max="4113" width="1" style="64" customWidth="1"/>
    <col min="4114" max="4114" width="8.42578125" style="64" bestFit="1" customWidth="1"/>
    <col min="4115" max="4115" width="1" style="64" customWidth="1"/>
    <col min="4116" max="4116" width="11.42578125" style="64" bestFit="1" customWidth="1"/>
    <col min="4117" max="4117" width="11" style="64" bestFit="1" customWidth="1"/>
    <col min="4118" max="4121" width="15" style="64" customWidth="1"/>
    <col min="4122" max="4122" width="13" style="64" customWidth="1"/>
    <col min="4123" max="4123" width="15" style="64" customWidth="1"/>
    <col min="4124" max="4351" width="9.140625" style="64"/>
    <col min="4352" max="4352" width="8.85546875" style="64" customWidth="1"/>
    <col min="4353" max="4353" width="1" style="64" customWidth="1"/>
    <col min="4354" max="4354" width="11.42578125" style="64" bestFit="1" customWidth="1"/>
    <col min="4355" max="4355" width="1" style="64" customWidth="1"/>
    <col min="4356" max="4356" width="12.85546875" style="64" bestFit="1" customWidth="1"/>
    <col min="4357" max="4357" width="1" style="64" customWidth="1"/>
    <col min="4358" max="4358" width="11" style="64" bestFit="1" customWidth="1"/>
    <col min="4359" max="4359" width="1" style="64" customWidth="1"/>
    <col min="4360" max="4360" width="8.42578125" style="64" bestFit="1" customWidth="1"/>
    <col min="4361" max="4361" width="2.140625" style="64" customWidth="1"/>
    <col min="4362" max="4362" width="9.85546875" style="64" bestFit="1" customWidth="1"/>
    <col min="4363" max="4363" width="1" style="64" customWidth="1"/>
    <col min="4364" max="4364" width="11" style="64" bestFit="1" customWidth="1"/>
    <col min="4365" max="4365" width="1" style="64" customWidth="1"/>
    <col min="4366" max="4366" width="10.42578125" style="64" bestFit="1" customWidth="1"/>
    <col min="4367" max="4367" width="1" style="64" customWidth="1"/>
    <col min="4368" max="4368" width="10.42578125" style="64" bestFit="1" customWidth="1"/>
    <col min="4369" max="4369" width="1" style="64" customWidth="1"/>
    <col min="4370" max="4370" width="8.42578125" style="64" bestFit="1" customWidth="1"/>
    <col min="4371" max="4371" width="1" style="64" customWidth="1"/>
    <col min="4372" max="4372" width="11.42578125" style="64" bestFit="1" customWidth="1"/>
    <col min="4373" max="4373" width="11" style="64" bestFit="1" customWidth="1"/>
    <col min="4374" max="4377" width="15" style="64" customWidth="1"/>
    <col min="4378" max="4378" width="13" style="64" customWidth="1"/>
    <col min="4379" max="4379" width="15" style="64" customWidth="1"/>
    <col min="4380" max="4607" width="9.140625" style="64"/>
    <col min="4608" max="4608" width="8.85546875" style="64" customWidth="1"/>
    <col min="4609" max="4609" width="1" style="64" customWidth="1"/>
    <col min="4610" max="4610" width="11.42578125" style="64" bestFit="1" customWidth="1"/>
    <col min="4611" max="4611" width="1" style="64" customWidth="1"/>
    <col min="4612" max="4612" width="12.85546875" style="64" bestFit="1" customWidth="1"/>
    <col min="4613" max="4613" width="1" style="64" customWidth="1"/>
    <col min="4614" max="4614" width="11" style="64" bestFit="1" customWidth="1"/>
    <col min="4615" max="4615" width="1" style="64" customWidth="1"/>
    <col min="4616" max="4616" width="8.42578125" style="64" bestFit="1" customWidth="1"/>
    <col min="4617" max="4617" width="2.140625" style="64" customWidth="1"/>
    <col min="4618" max="4618" width="9.85546875" style="64" bestFit="1" customWidth="1"/>
    <col min="4619" max="4619" width="1" style="64" customWidth="1"/>
    <col min="4620" max="4620" width="11" style="64" bestFit="1" customWidth="1"/>
    <col min="4621" max="4621" width="1" style="64" customWidth="1"/>
    <col min="4622" max="4622" width="10.42578125" style="64" bestFit="1" customWidth="1"/>
    <col min="4623" max="4623" width="1" style="64" customWidth="1"/>
    <col min="4624" max="4624" width="10.42578125" style="64" bestFit="1" customWidth="1"/>
    <col min="4625" max="4625" width="1" style="64" customWidth="1"/>
    <col min="4626" max="4626" width="8.42578125" style="64" bestFit="1" customWidth="1"/>
    <col min="4627" max="4627" width="1" style="64" customWidth="1"/>
    <col min="4628" max="4628" width="11.42578125" style="64" bestFit="1" customWidth="1"/>
    <col min="4629" max="4629" width="11" style="64" bestFit="1" customWidth="1"/>
    <col min="4630" max="4633" width="15" style="64" customWidth="1"/>
    <col min="4634" max="4634" width="13" style="64" customWidth="1"/>
    <col min="4635" max="4635" width="15" style="64" customWidth="1"/>
    <col min="4636" max="4863" width="9.140625" style="64"/>
    <col min="4864" max="4864" width="8.85546875" style="64" customWidth="1"/>
    <col min="4865" max="4865" width="1" style="64" customWidth="1"/>
    <col min="4866" max="4866" width="11.42578125" style="64" bestFit="1" customWidth="1"/>
    <col min="4867" max="4867" width="1" style="64" customWidth="1"/>
    <col min="4868" max="4868" width="12.85546875" style="64" bestFit="1" customWidth="1"/>
    <col min="4869" max="4869" width="1" style="64" customWidth="1"/>
    <col min="4870" max="4870" width="11" style="64" bestFit="1" customWidth="1"/>
    <col min="4871" max="4871" width="1" style="64" customWidth="1"/>
    <col min="4872" max="4872" width="8.42578125" style="64" bestFit="1" customWidth="1"/>
    <col min="4873" max="4873" width="2.140625" style="64" customWidth="1"/>
    <col min="4874" max="4874" width="9.85546875" style="64" bestFit="1" customWidth="1"/>
    <col min="4875" max="4875" width="1" style="64" customWidth="1"/>
    <col min="4876" max="4876" width="11" style="64" bestFit="1" customWidth="1"/>
    <col min="4877" max="4877" width="1" style="64" customWidth="1"/>
    <col min="4878" max="4878" width="10.42578125" style="64" bestFit="1" customWidth="1"/>
    <col min="4879" max="4879" width="1" style="64" customWidth="1"/>
    <col min="4880" max="4880" width="10.42578125" style="64" bestFit="1" customWidth="1"/>
    <col min="4881" max="4881" width="1" style="64" customWidth="1"/>
    <col min="4882" max="4882" width="8.42578125" style="64" bestFit="1" customWidth="1"/>
    <col min="4883" max="4883" width="1" style="64" customWidth="1"/>
    <col min="4884" max="4884" width="11.42578125" style="64" bestFit="1" customWidth="1"/>
    <col min="4885" max="4885" width="11" style="64" bestFit="1" customWidth="1"/>
    <col min="4886" max="4889" width="15" style="64" customWidth="1"/>
    <col min="4890" max="4890" width="13" style="64" customWidth="1"/>
    <col min="4891" max="4891" width="15" style="64" customWidth="1"/>
    <col min="4892" max="5119" width="9.140625" style="64"/>
    <col min="5120" max="5120" width="8.85546875" style="64" customWidth="1"/>
    <col min="5121" max="5121" width="1" style="64" customWidth="1"/>
    <col min="5122" max="5122" width="11.42578125" style="64" bestFit="1" customWidth="1"/>
    <col min="5123" max="5123" width="1" style="64" customWidth="1"/>
    <col min="5124" max="5124" width="12.85546875" style="64" bestFit="1" customWidth="1"/>
    <col min="5125" max="5125" width="1" style="64" customWidth="1"/>
    <col min="5126" max="5126" width="11" style="64" bestFit="1" customWidth="1"/>
    <col min="5127" max="5127" width="1" style="64" customWidth="1"/>
    <col min="5128" max="5128" width="8.42578125" style="64" bestFit="1" customWidth="1"/>
    <col min="5129" max="5129" width="2.140625" style="64" customWidth="1"/>
    <col min="5130" max="5130" width="9.85546875" style="64" bestFit="1" customWidth="1"/>
    <col min="5131" max="5131" width="1" style="64" customWidth="1"/>
    <col min="5132" max="5132" width="11" style="64" bestFit="1" customWidth="1"/>
    <col min="5133" max="5133" width="1" style="64" customWidth="1"/>
    <col min="5134" max="5134" width="10.42578125" style="64" bestFit="1" customWidth="1"/>
    <col min="5135" max="5135" width="1" style="64" customWidth="1"/>
    <col min="5136" max="5136" width="10.42578125" style="64" bestFit="1" customWidth="1"/>
    <col min="5137" max="5137" width="1" style="64" customWidth="1"/>
    <col min="5138" max="5138" width="8.42578125" style="64" bestFit="1" customWidth="1"/>
    <col min="5139" max="5139" width="1" style="64" customWidth="1"/>
    <col min="5140" max="5140" width="11.42578125" style="64" bestFit="1" customWidth="1"/>
    <col min="5141" max="5141" width="11" style="64" bestFit="1" customWidth="1"/>
    <col min="5142" max="5145" width="15" style="64" customWidth="1"/>
    <col min="5146" max="5146" width="13" style="64" customWidth="1"/>
    <col min="5147" max="5147" width="15" style="64" customWidth="1"/>
    <col min="5148" max="5375" width="9.140625" style="64"/>
    <col min="5376" max="5376" width="8.85546875" style="64" customWidth="1"/>
    <col min="5377" max="5377" width="1" style="64" customWidth="1"/>
    <col min="5378" max="5378" width="11.42578125" style="64" bestFit="1" customWidth="1"/>
    <col min="5379" max="5379" width="1" style="64" customWidth="1"/>
    <col min="5380" max="5380" width="12.85546875" style="64" bestFit="1" customWidth="1"/>
    <col min="5381" max="5381" width="1" style="64" customWidth="1"/>
    <col min="5382" max="5382" width="11" style="64" bestFit="1" customWidth="1"/>
    <col min="5383" max="5383" width="1" style="64" customWidth="1"/>
    <col min="5384" max="5384" width="8.42578125" style="64" bestFit="1" customWidth="1"/>
    <col min="5385" max="5385" width="2.140625" style="64" customWidth="1"/>
    <col min="5386" max="5386" width="9.85546875" style="64" bestFit="1" customWidth="1"/>
    <col min="5387" max="5387" width="1" style="64" customWidth="1"/>
    <col min="5388" max="5388" width="11" style="64" bestFit="1" customWidth="1"/>
    <col min="5389" max="5389" width="1" style="64" customWidth="1"/>
    <col min="5390" max="5390" width="10.42578125" style="64" bestFit="1" customWidth="1"/>
    <col min="5391" max="5391" width="1" style="64" customWidth="1"/>
    <col min="5392" max="5392" width="10.42578125" style="64" bestFit="1" customWidth="1"/>
    <col min="5393" max="5393" width="1" style="64" customWidth="1"/>
    <col min="5394" max="5394" width="8.42578125" style="64" bestFit="1" customWidth="1"/>
    <col min="5395" max="5395" width="1" style="64" customWidth="1"/>
    <col min="5396" max="5396" width="11.42578125" style="64" bestFit="1" customWidth="1"/>
    <col min="5397" max="5397" width="11" style="64" bestFit="1" customWidth="1"/>
    <col min="5398" max="5401" width="15" style="64" customWidth="1"/>
    <col min="5402" max="5402" width="13" style="64" customWidth="1"/>
    <col min="5403" max="5403" width="15" style="64" customWidth="1"/>
    <col min="5404" max="5631" width="9.140625" style="64"/>
    <col min="5632" max="5632" width="8.85546875" style="64" customWidth="1"/>
    <col min="5633" max="5633" width="1" style="64" customWidth="1"/>
    <col min="5634" max="5634" width="11.42578125" style="64" bestFit="1" customWidth="1"/>
    <col min="5635" max="5635" width="1" style="64" customWidth="1"/>
    <col min="5636" max="5636" width="12.85546875" style="64" bestFit="1" customWidth="1"/>
    <col min="5637" max="5637" width="1" style="64" customWidth="1"/>
    <col min="5638" max="5638" width="11" style="64" bestFit="1" customWidth="1"/>
    <col min="5639" max="5639" width="1" style="64" customWidth="1"/>
    <col min="5640" max="5640" width="8.42578125" style="64" bestFit="1" customWidth="1"/>
    <col min="5641" max="5641" width="2.140625" style="64" customWidth="1"/>
    <col min="5642" max="5642" width="9.85546875" style="64" bestFit="1" customWidth="1"/>
    <col min="5643" max="5643" width="1" style="64" customWidth="1"/>
    <col min="5644" max="5644" width="11" style="64" bestFit="1" customWidth="1"/>
    <col min="5645" max="5645" width="1" style="64" customWidth="1"/>
    <col min="5646" max="5646" width="10.42578125" style="64" bestFit="1" customWidth="1"/>
    <col min="5647" max="5647" width="1" style="64" customWidth="1"/>
    <col min="5648" max="5648" width="10.42578125" style="64" bestFit="1" customWidth="1"/>
    <col min="5649" max="5649" width="1" style="64" customWidth="1"/>
    <col min="5650" max="5650" width="8.42578125" style="64" bestFit="1" customWidth="1"/>
    <col min="5651" max="5651" width="1" style="64" customWidth="1"/>
    <col min="5652" max="5652" width="11.42578125" style="64" bestFit="1" customWidth="1"/>
    <col min="5653" max="5653" width="11" style="64" bestFit="1" customWidth="1"/>
    <col min="5654" max="5657" width="15" style="64" customWidth="1"/>
    <col min="5658" max="5658" width="13" style="64" customWidth="1"/>
    <col min="5659" max="5659" width="15" style="64" customWidth="1"/>
    <col min="5660" max="5887" width="9.140625" style="64"/>
    <col min="5888" max="5888" width="8.85546875" style="64" customWidth="1"/>
    <col min="5889" max="5889" width="1" style="64" customWidth="1"/>
    <col min="5890" max="5890" width="11.42578125" style="64" bestFit="1" customWidth="1"/>
    <col min="5891" max="5891" width="1" style="64" customWidth="1"/>
    <col min="5892" max="5892" width="12.85546875" style="64" bestFit="1" customWidth="1"/>
    <col min="5893" max="5893" width="1" style="64" customWidth="1"/>
    <col min="5894" max="5894" width="11" style="64" bestFit="1" customWidth="1"/>
    <col min="5895" max="5895" width="1" style="64" customWidth="1"/>
    <col min="5896" max="5896" width="8.42578125" style="64" bestFit="1" customWidth="1"/>
    <col min="5897" max="5897" width="2.140625" style="64" customWidth="1"/>
    <col min="5898" max="5898" width="9.85546875" style="64" bestFit="1" customWidth="1"/>
    <col min="5899" max="5899" width="1" style="64" customWidth="1"/>
    <col min="5900" max="5900" width="11" style="64" bestFit="1" customWidth="1"/>
    <col min="5901" max="5901" width="1" style="64" customWidth="1"/>
    <col min="5902" max="5902" width="10.42578125" style="64" bestFit="1" customWidth="1"/>
    <col min="5903" max="5903" width="1" style="64" customWidth="1"/>
    <col min="5904" max="5904" width="10.42578125" style="64" bestFit="1" customWidth="1"/>
    <col min="5905" max="5905" width="1" style="64" customWidth="1"/>
    <col min="5906" max="5906" width="8.42578125" style="64" bestFit="1" customWidth="1"/>
    <col min="5907" max="5907" width="1" style="64" customWidth="1"/>
    <col min="5908" max="5908" width="11.42578125" style="64" bestFit="1" customWidth="1"/>
    <col min="5909" max="5909" width="11" style="64" bestFit="1" customWidth="1"/>
    <col min="5910" max="5913" width="15" style="64" customWidth="1"/>
    <col min="5914" max="5914" width="13" style="64" customWidth="1"/>
    <col min="5915" max="5915" width="15" style="64" customWidth="1"/>
    <col min="5916" max="6143" width="9.140625" style="64"/>
    <col min="6144" max="6144" width="8.85546875" style="64" customWidth="1"/>
    <col min="6145" max="6145" width="1" style="64" customWidth="1"/>
    <col min="6146" max="6146" width="11.42578125" style="64" bestFit="1" customWidth="1"/>
    <col min="6147" max="6147" width="1" style="64" customWidth="1"/>
    <col min="6148" max="6148" width="12.85546875" style="64" bestFit="1" customWidth="1"/>
    <col min="6149" max="6149" width="1" style="64" customWidth="1"/>
    <col min="6150" max="6150" width="11" style="64" bestFit="1" customWidth="1"/>
    <col min="6151" max="6151" width="1" style="64" customWidth="1"/>
    <col min="6152" max="6152" width="8.42578125" style="64" bestFit="1" customWidth="1"/>
    <col min="6153" max="6153" width="2.140625" style="64" customWidth="1"/>
    <col min="6154" max="6154" width="9.85546875" style="64" bestFit="1" customWidth="1"/>
    <col min="6155" max="6155" width="1" style="64" customWidth="1"/>
    <col min="6156" max="6156" width="11" style="64" bestFit="1" customWidth="1"/>
    <col min="6157" max="6157" width="1" style="64" customWidth="1"/>
    <col min="6158" max="6158" width="10.42578125" style="64" bestFit="1" customWidth="1"/>
    <col min="6159" max="6159" width="1" style="64" customWidth="1"/>
    <col min="6160" max="6160" width="10.42578125" style="64" bestFit="1" customWidth="1"/>
    <col min="6161" max="6161" width="1" style="64" customWidth="1"/>
    <col min="6162" max="6162" width="8.42578125" style="64" bestFit="1" customWidth="1"/>
    <col min="6163" max="6163" width="1" style="64" customWidth="1"/>
    <col min="6164" max="6164" width="11.42578125" style="64" bestFit="1" customWidth="1"/>
    <col min="6165" max="6165" width="11" style="64" bestFit="1" customWidth="1"/>
    <col min="6166" max="6169" width="15" style="64" customWidth="1"/>
    <col min="6170" max="6170" width="13" style="64" customWidth="1"/>
    <col min="6171" max="6171" width="15" style="64" customWidth="1"/>
    <col min="6172" max="6399" width="9.140625" style="64"/>
    <col min="6400" max="6400" width="8.85546875" style="64" customWidth="1"/>
    <col min="6401" max="6401" width="1" style="64" customWidth="1"/>
    <col min="6402" max="6402" width="11.42578125" style="64" bestFit="1" customWidth="1"/>
    <col min="6403" max="6403" width="1" style="64" customWidth="1"/>
    <col min="6404" max="6404" width="12.85546875" style="64" bestFit="1" customWidth="1"/>
    <col min="6405" max="6405" width="1" style="64" customWidth="1"/>
    <col min="6406" max="6406" width="11" style="64" bestFit="1" customWidth="1"/>
    <col min="6407" max="6407" width="1" style="64" customWidth="1"/>
    <col min="6408" max="6408" width="8.42578125" style="64" bestFit="1" customWidth="1"/>
    <col min="6409" max="6409" width="2.140625" style="64" customWidth="1"/>
    <col min="6410" max="6410" width="9.85546875" style="64" bestFit="1" customWidth="1"/>
    <col min="6411" max="6411" width="1" style="64" customWidth="1"/>
    <col min="6412" max="6412" width="11" style="64" bestFit="1" customWidth="1"/>
    <col min="6413" max="6413" width="1" style="64" customWidth="1"/>
    <col min="6414" max="6414" width="10.42578125" style="64" bestFit="1" customWidth="1"/>
    <col min="6415" max="6415" width="1" style="64" customWidth="1"/>
    <col min="6416" max="6416" width="10.42578125" style="64" bestFit="1" customWidth="1"/>
    <col min="6417" max="6417" width="1" style="64" customWidth="1"/>
    <col min="6418" max="6418" width="8.42578125" style="64" bestFit="1" customWidth="1"/>
    <col min="6419" max="6419" width="1" style="64" customWidth="1"/>
    <col min="6420" max="6420" width="11.42578125" style="64" bestFit="1" customWidth="1"/>
    <col min="6421" max="6421" width="11" style="64" bestFit="1" customWidth="1"/>
    <col min="6422" max="6425" width="15" style="64" customWidth="1"/>
    <col min="6426" max="6426" width="13" style="64" customWidth="1"/>
    <col min="6427" max="6427" width="15" style="64" customWidth="1"/>
    <col min="6428" max="6655" width="9.140625" style="64"/>
    <col min="6656" max="6656" width="8.85546875" style="64" customWidth="1"/>
    <col min="6657" max="6657" width="1" style="64" customWidth="1"/>
    <col min="6658" max="6658" width="11.42578125" style="64" bestFit="1" customWidth="1"/>
    <col min="6659" max="6659" width="1" style="64" customWidth="1"/>
    <col min="6660" max="6660" width="12.85546875" style="64" bestFit="1" customWidth="1"/>
    <col min="6661" max="6661" width="1" style="64" customWidth="1"/>
    <col min="6662" max="6662" width="11" style="64" bestFit="1" customWidth="1"/>
    <col min="6663" max="6663" width="1" style="64" customWidth="1"/>
    <col min="6664" max="6664" width="8.42578125" style="64" bestFit="1" customWidth="1"/>
    <col min="6665" max="6665" width="2.140625" style="64" customWidth="1"/>
    <col min="6666" max="6666" width="9.85546875" style="64" bestFit="1" customWidth="1"/>
    <col min="6667" max="6667" width="1" style="64" customWidth="1"/>
    <col min="6668" max="6668" width="11" style="64" bestFit="1" customWidth="1"/>
    <col min="6669" max="6669" width="1" style="64" customWidth="1"/>
    <col min="6670" max="6670" width="10.42578125" style="64" bestFit="1" customWidth="1"/>
    <col min="6671" max="6671" width="1" style="64" customWidth="1"/>
    <col min="6672" max="6672" width="10.42578125" style="64" bestFit="1" customWidth="1"/>
    <col min="6673" max="6673" width="1" style="64" customWidth="1"/>
    <col min="6674" max="6674" width="8.42578125" style="64" bestFit="1" customWidth="1"/>
    <col min="6675" max="6675" width="1" style="64" customWidth="1"/>
    <col min="6676" max="6676" width="11.42578125" style="64" bestFit="1" customWidth="1"/>
    <col min="6677" max="6677" width="11" style="64" bestFit="1" customWidth="1"/>
    <col min="6678" max="6681" width="15" style="64" customWidth="1"/>
    <col min="6682" max="6682" width="13" style="64" customWidth="1"/>
    <col min="6683" max="6683" width="15" style="64" customWidth="1"/>
    <col min="6684" max="6911" width="9.140625" style="64"/>
    <col min="6912" max="6912" width="8.85546875" style="64" customWidth="1"/>
    <col min="6913" max="6913" width="1" style="64" customWidth="1"/>
    <col min="6914" max="6914" width="11.42578125" style="64" bestFit="1" customWidth="1"/>
    <col min="6915" max="6915" width="1" style="64" customWidth="1"/>
    <col min="6916" max="6916" width="12.85546875" style="64" bestFit="1" customWidth="1"/>
    <col min="6917" max="6917" width="1" style="64" customWidth="1"/>
    <col min="6918" max="6918" width="11" style="64" bestFit="1" customWidth="1"/>
    <col min="6919" max="6919" width="1" style="64" customWidth="1"/>
    <col min="6920" max="6920" width="8.42578125" style="64" bestFit="1" customWidth="1"/>
    <col min="6921" max="6921" width="2.140625" style="64" customWidth="1"/>
    <col min="6922" max="6922" width="9.85546875" style="64" bestFit="1" customWidth="1"/>
    <col min="6923" max="6923" width="1" style="64" customWidth="1"/>
    <col min="6924" max="6924" width="11" style="64" bestFit="1" customWidth="1"/>
    <col min="6925" max="6925" width="1" style="64" customWidth="1"/>
    <col min="6926" max="6926" width="10.42578125" style="64" bestFit="1" customWidth="1"/>
    <col min="6927" max="6927" width="1" style="64" customWidth="1"/>
    <col min="6928" max="6928" width="10.42578125" style="64" bestFit="1" customWidth="1"/>
    <col min="6929" max="6929" width="1" style="64" customWidth="1"/>
    <col min="6930" max="6930" width="8.42578125" style="64" bestFit="1" customWidth="1"/>
    <col min="6931" max="6931" width="1" style="64" customWidth="1"/>
    <col min="6932" max="6932" width="11.42578125" style="64" bestFit="1" customWidth="1"/>
    <col min="6933" max="6933" width="11" style="64" bestFit="1" customWidth="1"/>
    <col min="6934" max="6937" width="15" style="64" customWidth="1"/>
    <col min="6938" max="6938" width="13" style="64" customWidth="1"/>
    <col min="6939" max="6939" width="15" style="64" customWidth="1"/>
    <col min="6940" max="7167" width="9.140625" style="64"/>
    <col min="7168" max="7168" width="8.85546875" style="64" customWidth="1"/>
    <col min="7169" max="7169" width="1" style="64" customWidth="1"/>
    <col min="7170" max="7170" width="11.42578125" style="64" bestFit="1" customWidth="1"/>
    <col min="7171" max="7171" width="1" style="64" customWidth="1"/>
    <col min="7172" max="7172" width="12.85546875" style="64" bestFit="1" customWidth="1"/>
    <col min="7173" max="7173" width="1" style="64" customWidth="1"/>
    <col min="7174" max="7174" width="11" style="64" bestFit="1" customWidth="1"/>
    <col min="7175" max="7175" width="1" style="64" customWidth="1"/>
    <col min="7176" max="7176" width="8.42578125" style="64" bestFit="1" customWidth="1"/>
    <col min="7177" max="7177" width="2.140625" style="64" customWidth="1"/>
    <col min="7178" max="7178" width="9.85546875" style="64" bestFit="1" customWidth="1"/>
    <col min="7179" max="7179" width="1" style="64" customWidth="1"/>
    <col min="7180" max="7180" width="11" style="64" bestFit="1" customWidth="1"/>
    <col min="7181" max="7181" width="1" style="64" customWidth="1"/>
    <col min="7182" max="7182" width="10.42578125" style="64" bestFit="1" customWidth="1"/>
    <col min="7183" max="7183" width="1" style="64" customWidth="1"/>
    <col min="7184" max="7184" width="10.42578125" style="64" bestFit="1" customWidth="1"/>
    <col min="7185" max="7185" width="1" style="64" customWidth="1"/>
    <col min="7186" max="7186" width="8.42578125" style="64" bestFit="1" customWidth="1"/>
    <col min="7187" max="7187" width="1" style="64" customWidth="1"/>
    <col min="7188" max="7188" width="11.42578125" style="64" bestFit="1" customWidth="1"/>
    <col min="7189" max="7189" width="11" style="64" bestFit="1" customWidth="1"/>
    <col min="7190" max="7193" width="15" style="64" customWidth="1"/>
    <col min="7194" max="7194" width="13" style="64" customWidth="1"/>
    <col min="7195" max="7195" width="15" style="64" customWidth="1"/>
    <col min="7196" max="7423" width="9.140625" style="64"/>
    <col min="7424" max="7424" width="8.85546875" style="64" customWidth="1"/>
    <col min="7425" max="7425" width="1" style="64" customWidth="1"/>
    <col min="7426" max="7426" width="11.42578125" style="64" bestFit="1" customWidth="1"/>
    <col min="7427" max="7427" width="1" style="64" customWidth="1"/>
    <col min="7428" max="7428" width="12.85546875" style="64" bestFit="1" customWidth="1"/>
    <col min="7429" max="7429" width="1" style="64" customWidth="1"/>
    <col min="7430" max="7430" width="11" style="64" bestFit="1" customWidth="1"/>
    <col min="7431" max="7431" width="1" style="64" customWidth="1"/>
    <col min="7432" max="7432" width="8.42578125" style="64" bestFit="1" customWidth="1"/>
    <col min="7433" max="7433" width="2.140625" style="64" customWidth="1"/>
    <col min="7434" max="7434" width="9.85546875" style="64" bestFit="1" customWidth="1"/>
    <col min="7435" max="7435" width="1" style="64" customWidth="1"/>
    <col min="7436" max="7436" width="11" style="64" bestFit="1" customWidth="1"/>
    <col min="7437" max="7437" width="1" style="64" customWidth="1"/>
    <col min="7438" max="7438" width="10.42578125" style="64" bestFit="1" customWidth="1"/>
    <col min="7439" max="7439" width="1" style="64" customWidth="1"/>
    <col min="7440" max="7440" width="10.42578125" style="64" bestFit="1" customWidth="1"/>
    <col min="7441" max="7441" width="1" style="64" customWidth="1"/>
    <col min="7442" max="7442" width="8.42578125" style="64" bestFit="1" customWidth="1"/>
    <col min="7443" max="7443" width="1" style="64" customWidth="1"/>
    <col min="7444" max="7444" width="11.42578125" style="64" bestFit="1" customWidth="1"/>
    <col min="7445" max="7445" width="11" style="64" bestFit="1" customWidth="1"/>
    <col min="7446" max="7449" width="15" style="64" customWidth="1"/>
    <col min="7450" max="7450" width="13" style="64" customWidth="1"/>
    <col min="7451" max="7451" width="15" style="64" customWidth="1"/>
    <col min="7452" max="7679" width="9.140625" style="64"/>
    <col min="7680" max="7680" width="8.85546875" style="64" customWidth="1"/>
    <col min="7681" max="7681" width="1" style="64" customWidth="1"/>
    <col min="7682" max="7682" width="11.42578125" style="64" bestFit="1" customWidth="1"/>
    <col min="7683" max="7683" width="1" style="64" customWidth="1"/>
    <col min="7684" max="7684" width="12.85546875" style="64" bestFit="1" customWidth="1"/>
    <col min="7685" max="7685" width="1" style="64" customWidth="1"/>
    <col min="7686" max="7686" width="11" style="64" bestFit="1" customWidth="1"/>
    <col min="7687" max="7687" width="1" style="64" customWidth="1"/>
    <col min="7688" max="7688" width="8.42578125" style="64" bestFit="1" customWidth="1"/>
    <col min="7689" max="7689" width="2.140625" style="64" customWidth="1"/>
    <col min="7690" max="7690" width="9.85546875" style="64" bestFit="1" customWidth="1"/>
    <col min="7691" max="7691" width="1" style="64" customWidth="1"/>
    <col min="7692" max="7692" width="11" style="64" bestFit="1" customWidth="1"/>
    <col min="7693" max="7693" width="1" style="64" customWidth="1"/>
    <col min="7694" max="7694" width="10.42578125" style="64" bestFit="1" customWidth="1"/>
    <col min="7695" max="7695" width="1" style="64" customWidth="1"/>
    <col min="7696" max="7696" width="10.42578125" style="64" bestFit="1" customWidth="1"/>
    <col min="7697" max="7697" width="1" style="64" customWidth="1"/>
    <col min="7698" max="7698" width="8.42578125" style="64" bestFit="1" customWidth="1"/>
    <col min="7699" max="7699" width="1" style="64" customWidth="1"/>
    <col min="7700" max="7700" width="11.42578125" style="64" bestFit="1" customWidth="1"/>
    <col min="7701" max="7701" width="11" style="64" bestFit="1" customWidth="1"/>
    <col min="7702" max="7705" width="15" style="64" customWidth="1"/>
    <col min="7706" max="7706" width="13" style="64" customWidth="1"/>
    <col min="7707" max="7707" width="15" style="64" customWidth="1"/>
    <col min="7708" max="7935" width="9.140625" style="64"/>
    <col min="7936" max="7936" width="8.85546875" style="64" customWidth="1"/>
    <col min="7937" max="7937" width="1" style="64" customWidth="1"/>
    <col min="7938" max="7938" width="11.42578125" style="64" bestFit="1" customWidth="1"/>
    <col min="7939" max="7939" width="1" style="64" customWidth="1"/>
    <col min="7940" max="7940" width="12.85546875" style="64" bestFit="1" customWidth="1"/>
    <col min="7941" max="7941" width="1" style="64" customWidth="1"/>
    <col min="7942" max="7942" width="11" style="64" bestFit="1" customWidth="1"/>
    <col min="7943" max="7943" width="1" style="64" customWidth="1"/>
    <col min="7944" max="7944" width="8.42578125" style="64" bestFit="1" customWidth="1"/>
    <col min="7945" max="7945" width="2.140625" style="64" customWidth="1"/>
    <col min="7946" max="7946" width="9.85546875" style="64" bestFit="1" customWidth="1"/>
    <col min="7947" max="7947" width="1" style="64" customWidth="1"/>
    <col min="7948" max="7948" width="11" style="64" bestFit="1" customWidth="1"/>
    <col min="7949" max="7949" width="1" style="64" customWidth="1"/>
    <col min="7950" max="7950" width="10.42578125" style="64" bestFit="1" customWidth="1"/>
    <col min="7951" max="7951" width="1" style="64" customWidth="1"/>
    <col min="7952" max="7952" width="10.42578125" style="64" bestFit="1" customWidth="1"/>
    <col min="7953" max="7953" width="1" style="64" customWidth="1"/>
    <col min="7954" max="7954" width="8.42578125" style="64" bestFit="1" customWidth="1"/>
    <col min="7955" max="7955" width="1" style="64" customWidth="1"/>
    <col min="7956" max="7956" width="11.42578125" style="64" bestFit="1" customWidth="1"/>
    <col min="7957" max="7957" width="11" style="64" bestFit="1" customWidth="1"/>
    <col min="7958" max="7961" width="15" style="64" customWidth="1"/>
    <col min="7962" max="7962" width="13" style="64" customWidth="1"/>
    <col min="7963" max="7963" width="15" style="64" customWidth="1"/>
    <col min="7964" max="8191" width="9.140625" style="64"/>
    <col min="8192" max="8192" width="8.85546875" style="64" customWidth="1"/>
    <col min="8193" max="8193" width="1" style="64" customWidth="1"/>
    <col min="8194" max="8194" width="11.42578125" style="64" bestFit="1" customWidth="1"/>
    <col min="8195" max="8195" width="1" style="64" customWidth="1"/>
    <col min="8196" max="8196" width="12.85546875" style="64" bestFit="1" customWidth="1"/>
    <col min="8197" max="8197" width="1" style="64" customWidth="1"/>
    <col min="8198" max="8198" width="11" style="64" bestFit="1" customWidth="1"/>
    <col min="8199" max="8199" width="1" style="64" customWidth="1"/>
    <col min="8200" max="8200" width="8.42578125" style="64" bestFit="1" customWidth="1"/>
    <col min="8201" max="8201" width="2.140625" style="64" customWidth="1"/>
    <col min="8202" max="8202" width="9.85546875" style="64" bestFit="1" customWidth="1"/>
    <col min="8203" max="8203" width="1" style="64" customWidth="1"/>
    <col min="8204" max="8204" width="11" style="64" bestFit="1" customWidth="1"/>
    <col min="8205" max="8205" width="1" style="64" customWidth="1"/>
    <col min="8206" max="8206" width="10.42578125" style="64" bestFit="1" customWidth="1"/>
    <col min="8207" max="8207" width="1" style="64" customWidth="1"/>
    <col min="8208" max="8208" width="10.42578125" style="64" bestFit="1" customWidth="1"/>
    <col min="8209" max="8209" width="1" style="64" customWidth="1"/>
    <col min="8210" max="8210" width="8.42578125" style="64" bestFit="1" customWidth="1"/>
    <col min="8211" max="8211" width="1" style="64" customWidth="1"/>
    <col min="8212" max="8212" width="11.42578125" style="64" bestFit="1" customWidth="1"/>
    <col min="8213" max="8213" width="11" style="64" bestFit="1" customWidth="1"/>
    <col min="8214" max="8217" width="15" style="64" customWidth="1"/>
    <col min="8218" max="8218" width="13" style="64" customWidth="1"/>
    <col min="8219" max="8219" width="15" style="64" customWidth="1"/>
    <col min="8220" max="8447" width="9.140625" style="64"/>
    <col min="8448" max="8448" width="8.85546875" style="64" customWidth="1"/>
    <col min="8449" max="8449" width="1" style="64" customWidth="1"/>
    <col min="8450" max="8450" width="11.42578125" style="64" bestFit="1" customWidth="1"/>
    <col min="8451" max="8451" width="1" style="64" customWidth="1"/>
    <col min="8452" max="8452" width="12.85546875" style="64" bestFit="1" customWidth="1"/>
    <col min="8453" max="8453" width="1" style="64" customWidth="1"/>
    <col min="8454" max="8454" width="11" style="64" bestFit="1" customWidth="1"/>
    <col min="8455" max="8455" width="1" style="64" customWidth="1"/>
    <col min="8456" max="8456" width="8.42578125" style="64" bestFit="1" customWidth="1"/>
    <col min="8457" max="8457" width="2.140625" style="64" customWidth="1"/>
    <col min="8458" max="8458" width="9.85546875" style="64" bestFit="1" customWidth="1"/>
    <col min="8459" max="8459" width="1" style="64" customWidth="1"/>
    <col min="8460" max="8460" width="11" style="64" bestFit="1" customWidth="1"/>
    <col min="8461" max="8461" width="1" style="64" customWidth="1"/>
    <col min="8462" max="8462" width="10.42578125" style="64" bestFit="1" customWidth="1"/>
    <col min="8463" max="8463" width="1" style="64" customWidth="1"/>
    <col min="8464" max="8464" width="10.42578125" style="64" bestFit="1" customWidth="1"/>
    <col min="8465" max="8465" width="1" style="64" customWidth="1"/>
    <col min="8466" max="8466" width="8.42578125" style="64" bestFit="1" customWidth="1"/>
    <col min="8467" max="8467" width="1" style="64" customWidth="1"/>
    <col min="8468" max="8468" width="11.42578125" style="64" bestFit="1" customWidth="1"/>
    <col min="8469" max="8469" width="11" style="64" bestFit="1" customWidth="1"/>
    <col min="8470" max="8473" width="15" style="64" customWidth="1"/>
    <col min="8474" max="8474" width="13" style="64" customWidth="1"/>
    <col min="8475" max="8475" width="15" style="64" customWidth="1"/>
    <col min="8476" max="8703" width="9.140625" style="64"/>
    <col min="8704" max="8704" width="8.85546875" style="64" customWidth="1"/>
    <col min="8705" max="8705" width="1" style="64" customWidth="1"/>
    <col min="8706" max="8706" width="11.42578125" style="64" bestFit="1" customWidth="1"/>
    <col min="8707" max="8707" width="1" style="64" customWidth="1"/>
    <col min="8708" max="8708" width="12.85546875" style="64" bestFit="1" customWidth="1"/>
    <col min="8709" max="8709" width="1" style="64" customWidth="1"/>
    <col min="8710" max="8710" width="11" style="64" bestFit="1" customWidth="1"/>
    <col min="8711" max="8711" width="1" style="64" customWidth="1"/>
    <col min="8712" max="8712" width="8.42578125" style="64" bestFit="1" customWidth="1"/>
    <col min="8713" max="8713" width="2.140625" style="64" customWidth="1"/>
    <col min="8714" max="8714" width="9.85546875" style="64" bestFit="1" customWidth="1"/>
    <col min="8715" max="8715" width="1" style="64" customWidth="1"/>
    <col min="8716" max="8716" width="11" style="64" bestFit="1" customWidth="1"/>
    <col min="8717" max="8717" width="1" style="64" customWidth="1"/>
    <col min="8718" max="8718" width="10.42578125" style="64" bestFit="1" customWidth="1"/>
    <col min="8719" max="8719" width="1" style="64" customWidth="1"/>
    <col min="8720" max="8720" width="10.42578125" style="64" bestFit="1" customWidth="1"/>
    <col min="8721" max="8721" width="1" style="64" customWidth="1"/>
    <col min="8722" max="8722" width="8.42578125" style="64" bestFit="1" customWidth="1"/>
    <col min="8723" max="8723" width="1" style="64" customWidth="1"/>
    <col min="8724" max="8724" width="11.42578125" style="64" bestFit="1" customWidth="1"/>
    <col min="8725" max="8725" width="11" style="64" bestFit="1" customWidth="1"/>
    <col min="8726" max="8729" width="15" style="64" customWidth="1"/>
    <col min="8730" max="8730" width="13" style="64" customWidth="1"/>
    <col min="8731" max="8731" width="15" style="64" customWidth="1"/>
    <col min="8732" max="8959" width="9.140625" style="64"/>
    <col min="8960" max="8960" width="8.85546875" style="64" customWidth="1"/>
    <col min="8961" max="8961" width="1" style="64" customWidth="1"/>
    <col min="8962" max="8962" width="11.42578125" style="64" bestFit="1" customWidth="1"/>
    <col min="8963" max="8963" width="1" style="64" customWidth="1"/>
    <col min="8964" max="8964" width="12.85546875" style="64" bestFit="1" customWidth="1"/>
    <col min="8965" max="8965" width="1" style="64" customWidth="1"/>
    <col min="8966" max="8966" width="11" style="64" bestFit="1" customWidth="1"/>
    <col min="8967" max="8967" width="1" style="64" customWidth="1"/>
    <col min="8968" max="8968" width="8.42578125" style="64" bestFit="1" customWidth="1"/>
    <col min="8969" max="8969" width="2.140625" style="64" customWidth="1"/>
    <col min="8970" max="8970" width="9.85546875" style="64" bestFit="1" customWidth="1"/>
    <col min="8971" max="8971" width="1" style="64" customWidth="1"/>
    <col min="8972" max="8972" width="11" style="64" bestFit="1" customWidth="1"/>
    <col min="8973" max="8973" width="1" style="64" customWidth="1"/>
    <col min="8974" max="8974" width="10.42578125" style="64" bestFit="1" customWidth="1"/>
    <col min="8975" max="8975" width="1" style="64" customWidth="1"/>
    <col min="8976" max="8976" width="10.42578125" style="64" bestFit="1" customWidth="1"/>
    <col min="8977" max="8977" width="1" style="64" customWidth="1"/>
    <col min="8978" max="8978" width="8.42578125" style="64" bestFit="1" customWidth="1"/>
    <col min="8979" max="8979" width="1" style="64" customWidth="1"/>
    <col min="8980" max="8980" width="11.42578125" style="64" bestFit="1" customWidth="1"/>
    <col min="8981" max="8981" width="11" style="64" bestFit="1" customWidth="1"/>
    <col min="8982" max="8985" width="15" style="64" customWidth="1"/>
    <col min="8986" max="8986" width="13" style="64" customWidth="1"/>
    <col min="8987" max="8987" width="15" style="64" customWidth="1"/>
    <col min="8988" max="9215" width="9.140625" style="64"/>
    <col min="9216" max="9216" width="8.85546875" style="64" customWidth="1"/>
    <col min="9217" max="9217" width="1" style="64" customWidth="1"/>
    <col min="9218" max="9218" width="11.42578125" style="64" bestFit="1" customWidth="1"/>
    <col min="9219" max="9219" width="1" style="64" customWidth="1"/>
    <col min="9220" max="9220" width="12.85546875" style="64" bestFit="1" customWidth="1"/>
    <col min="9221" max="9221" width="1" style="64" customWidth="1"/>
    <col min="9222" max="9222" width="11" style="64" bestFit="1" customWidth="1"/>
    <col min="9223" max="9223" width="1" style="64" customWidth="1"/>
    <col min="9224" max="9224" width="8.42578125" style="64" bestFit="1" customWidth="1"/>
    <col min="9225" max="9225" width="2.140625" style="64" customWidth="1"/>
    <col min="9226" max="9226" width="9.85546875" style="64" bestFit="1" customWidth="1"/>
    <col min="9227" max="9227" width="1" style="64" customWidth="1"/>
    <col min="9228" max="9228" width="11" style="64" bestFit="1" customWidth="1"/>
    <col min="9229" max="9229" width="1" style="64" customWidth="1"/>
    <col min="9230" max="9230" width="10.42578125" style="64" bestFit="1" customWidth="1"/>
    <col min="9231" max="9231" width="1" style="64" customWidth="1"/>
    <col min="9232" max="9232" width="10.42578125" style="64" bestFit="1" customWidth="1"/>
    <col min="9233" max="9233" width="1" style="64" customWidth="1"/>
    <col min="9234" max="9234" width="8.42578125" style="64" bestFit="1" customWidth="1"/>
    <col min="9235" max="9235" width="1" style="64" customWidth="1"/>
    <col min="9236" max="9236" width="11.42578125" style="64" bestFit="1" customWidth="1"/>
    <col min="9237" max="9237" width="11" style="64" bestFit="1" customWidth="1"/>
    <col min="9238" max="9241" width="15" style="64" customWidth="1"/>
    <col min="9242" max="9242" width="13" style="64" customWidth="1"/>
    <col min="9243" max="9243" width="15" style="64" customWidth="1"/>
    <col min="9244" max="9471" width="9.140625" style="64"/>
    <col min="9472" max="9472" width="8.85546875" style="64" customWidth="1"/>
    <col min="9473" max="9473" width="1" style="64" customWidth="1"/>
    <col min="9474" max="9474" width="11.42578125" style="64" bestFit="1" customWidth="1"/>
    <col min="9475" max="9475" width="1" style="64" customWidth="1"/>
    <col min="9476" max="9476" width="12.85546875" style="64" bestFit="1" customWidth="1"/>
    <col min="9477" max="9477" width="1" style="64" customWidth="1"/>
    <col min="9478" max="9478" width="11" style="64" bestFit="1" customWidth="1"/>
    <col min="9479" max="9479" width="1" style="64" customWidth="1"/>
    <col min="9480" max="9480" width="8.42578125" style="64" bestFit="1" customWidth="1"/>
    <col min="9481" max="9481" width="2.140625" style="64" customWidth="1"/>
    <col min="9482" max="9482" width="9.85546875" style="64" bestFit="1" customWidth="1"/>
    <col min="9483" max="9483" width="1" style="64" customWidth="1"/>
    <col min="9484" max="9484" width="11" style="64" bestFit="1" customWidth="1"/>
    <col min="9485" max="9485" width="1" style="64" customWidth="1"/>
    <col min="9486" max="9486" width="10.42578125" style="64" bestFit="1" customWidth="1"/>
    <col min="9487" max="9487" width="1" style="64" customWidth="1"/>
    <col min="9488" max="9488" width="10.42578125" style="64" bestFit="1" customWidth="1"/>
    <col min="9489" max="9489" width="1" style="64" customWidth="1"/>
    <col min="9490" max="9490" width="8.42578125" style="64" bestFit="1" customWidth="1"/>
    <col min="9491" max="9491" width="1" style="64" customWidth="1"/>
    <col min="9492" max="9492" width="11.42578125" style="64" bestFit="1" customWidth="1"/>
    <col min="9493" max="9493" width="11" style="64" bestFit="1" customWidth="1"/>
    <col min="9494" max="9497" width="15" style="64" customWidth="1"/>
    <col min="9498" max="9498" width="13" style="64" customWidth="1"/>
    <col min="9499" max="9499" width="15" style="64" customWidth="1"/>
    <col min="9500" max="9727" width="9.140625" style="64"/>
    <col min="9728" max="9728" width="8.85546875" style="64" customWidth="1"/>
    <col min="9729" max="9729" width="1" style="64" customWidth="1"/>
    <col min="9730" max="9730" width="11.42578125" style="64" bestFit="1" customWidth="1"/>
    <col min="9731" max="9731" width="1" style="64" customWidth="1"/>
    <col min="9732" max="9732" width="12.85546875" style="64" bestFit="1" customWidth="1"/>
    <col min="9733" max="9733" width="1" style="64" customWidth="1"/>
    <col min="9734" max="9734" width="11" style="64" bestFit="1" customWidth="1"/>
    <col min="9735" max="9735" width="1" style="64" customWidth="1"/>
    <col min="9736" max="9736" width="8.42578125" style="64" bestFit="1" customWidth="1"/>
    <col min="9737" max="9737" width="2.140625" style="64" customWidth="1"/>
    <col min="9738" max="9738" width="9.85546875" style="64" bestFit="1" customWidth="1"/>
    <col min="9739" max="9739" width="1" style="64" customWidth="1"/>
    <col min="9740" max="9740" width="11" style="64" bestFit="1" customWidth="1"/>
    <col min="9741" max="9741" width="1" style="64" customWidth="1"/>
    <col min="9742" max="9742" width="10.42578125" style="64" bestFit="1" customWidth="1"/>
    <col min="9743" max="9743" width="1" style="64" customWidth="1"/>
    <col min="9744" max="9744" width="10.42578125" style="64" bestFit="1" customWidth="1"/>
    <col min="9745" max="9745" width="1" style="64" customWidth="1"/>
    <col min="9746" max="9746" width="8.42578125" style="64" bestFit="1" customWidth="1"/>
    <col min="9747" max="9747" width="1" style="64" customWidth="1"/>
    <col min="9748" max="9748" width="11.42578125" style="64" bestFit="1" customWidth="1"/>
    <col min="9749" max="9749" width="11" style="64" bestFit="1" customWidth="1"/>
    <col min="9750" max="9753" width="15" style="64" customWidth="1"/>
    <col min="9754" max="9754" width="13" style="64" customWidth="1"/>
    <col min="9755" max="9755" width="15" style="64" customWidth="1"/>
    <col min="9756" max="9983" width="9.140625" style="64"/>
    <col min="9984" max="9984" width="8.85546875" style="64" customWidth="1"/>
    <col min="9985" max="9985" width="1" style="64" customWidth="1"/>
    <col min="9986" max="9986" width="11.42578125" style="64" bestFit="1" customWidth="1"/>
    <col min="9987" max="9987" width="1" style="64" customWidth="1"/>
    <col min="9988" max="9988" width="12.85546875" style="64" bestFit="1" customWidth="1"/>
    <col min="9989" max="9989" width="1" style="64" customWidth="1"/>
    <col min="9990" max="9990" width="11" style="64" bestFit="1" customWidth="1"/>
    <col min="9991" max="9991" width="1" style="64" customWidth="1"/>
    <col min="9992" max="9992" width="8.42578125" style="64" bestFit="1" customWidth="1"/>
    <col min="9993" max="9993" width="2.140625" style="64" customWidth="1"/>
    <col min="9994" max="9994" width="9.85546875" style="64" bestFit="1" customWidth="1"/>
    <col min="9995" max="9995" width="1" style="64" customWidth="1"/>
    <col min="9996" max="9996" width="11" style="64" bestFit="1" customWidth="1"/>
    <col min="9997" max="9997" width="1" style="64" customWidth="1"/>
    <col min="9998" max="9998" width="10.42578125" style="64" bestFit="1" customWidth="1"/>
    <col min="9999" max="9999" width="1" style="64" customWidth="1"/>
    <col min="10000" max="10000" width="10.42578125" style="64" bestFit="1" customWidth="1"/>
    <col min="10001" max="10001" width="1" style="64" customWidth="1"/>
    <col min="10002" max="10002" width="8.42578125" style="64" bestFit="1" customWidth="1"/>
    <col min="10003" max="10003" width="1" style="64" customWidth="1"/>
    <col min="10004" max="10004" width="11.42578125" style="64" bestFit="1" customWidth="1"/>
    <col min="10005" max="10005" width="11" style="64" bestFit="1" customWidth="1"/>
    <col min="10006" max="10009" width="15" style="64" customWidth="1"/>
    <col min="10010" max="10010" width="13" style="64" customWidth="1"/>
    <col min="10011" max="10011" width="15" style="64" customWidth="1"/>
    <col min="10012" max="10239" width="9.140625" style="64"/>
    <col min="10240" max="10240" width="8.85546875" style="64" customWidth="1"/>
    <col min="10241" max="10241" width="1" style="64" customWidth="1"/>
    <col min="10242" max="10242" width="11.42578125" style="64" bestFit="1" customWidth="1"/>
    <col min="10243" max="10243" width="1" style="64" customWidth="1"/>
    <col min="10244" max="10244" width="12.85546875" style="64" bestFit="1" customWidth="1"/>
    <col min="10245" max="10245" width="1" style="64" customWidth="1"/>
    <col min="10246" max="10246" width="11" style="64" bestFit="1" customWidth="1"/>
    <col min="10247" max="10247" width="1" style="64" customWidth="1"/>
    <col min="10248" max="10248" width="8.42578125" style="64" bestFit="1" customWidth="1"/>
    <col min="10249" max="10249" width="2.140625" style="64" customWidth="1"/>
    <col min="10250" max="10250" width="9.85546875" style="64" bestFit="1" customWidth="1"/>
    <col min="10251" max="10251" width="1" style="64" customWidth="1"/>
    <col min="10252" max="10252" width="11" style="64" bestFit="1" customWidth="1"/>
    <col min="10253" max="10253" width="1" style="64" customWidth="1"/>
    <col min="10254" max="10254" width="10.42578125" style="64" bestFit="1" customWidth="1"/>
    <col min="10255" max="10255" width="1" style="64" customWidth="1"/>
    <col min="10256" max="10256" width="10.42578125" style="64" bestFit="1" customWidth="1"/>
    <col min="10257" max="10257" width="1" style="64" customWidth="1"/>
    <col min="10258" max="10258" width="8.42578125" style="64" bestFit="1" customWidth="1"/>
    <col min="10259" max="10259" width="1" style="64" customWidth="1"/>
    <col min="10260" max="10260" width="11.42578125" style="64" bestFit="1" customWidth="1"/>
    <col min="10261" max="10261" width="11" style="64" bestFit="1" customWidth="1"/>
    <col min="10262" max="10265" width="15" style="64" customWidth="1"/>
    <col min="10266" max="10266" width="13" style="64" customWidth="1"/>
    <col min="10267" max="10267" width="15" style="64" customWidth="1"/>
    <col min="10268" max="10495" width="9.140625" style="64"/>
    <col min="10496" max="10496" width="8.85546875" style="64" customWidth="1"/>
    <col min="10497" max="10497" width="1" style="64" customWidth="1"/>
    <col min="10498" max="10498" width="11.42578125" style="64" bestFit="1" customWidth="1"/>
    <col min="10499" max="10499" width="1" style="64" customWidth="1"/>
    <col min="10500" max="10500" width="12.85546875" style="64" bestFit="1" customWidth="1"/>
    <col min="10501" max="10501" width="1" style="64" customWidth="1"/>
    <col min="10502" max="10502" width="11" style="64" bestFit="1" customWidth="1"/>
    <col min="10503" max="10503" width="1" style="64" customWidth="1"/>
    <col min="10504" max="10504" width="8.42578125" style="64" bestFit="1" customWidth="1"/>
    <col min="10505" max="10505" width="2.140625" style="64" customWidth="1"/>
    <col min="10506" max="10506" width="9.85546875" style="64" bestFit="1" customWidth="1"/>
    <col min="10507" max="10507" width="1" style="64" customWidth="1"/>
    <col min="10508" max="10508" width="11" style="64" bestFit="1" customWidth="1"/>
    <col min="10509" max="10509" width="1" style="64" customWidth="1"/>
    <col min="10510" max="10510" width="10.42578125" style="64" bestFit="1" customWidth="1"/>
    <col min="10511" max="10511" width="1" style="64" customWidth="1"/>
    <col min="10512" max="10512" width="10.42578125" style="64" bestFit="1" customWidth="1"/>
    <col min="10513" max="10513" width="1" style="64" customWidth="1"/>
    <col min="10514" max="10514" width="8.42578125" style="64" bestFit="1" customWidth="1"/>
    <col min="10515" max="10515" width="1" style="64" customWidth="1"/>
    <col min="10516" max="10516" width="11.42578125" style="64" bestFit="1" customWidth="1"/>
    <col min="10517" max="10517" width="11" style="64" bestFit="1" customWidth="1"/>
    <col min="10518" max="10521" width="15" style="64" customWidth="1"/>
    <col min="10522" max="10522" width="13" style="64" customWidth="1"/>
    <col min="10523" max="10523" width="15" style="64" customWidth="1"/>
    <col min="10524" max="10751" width="9.140625" style="64"/>
    <col min="10752" max="10752" width="8.85546875" style="64" customWidth="1"/>
    <col min="10753" max="10753" width="1" style="64" customWidth="1"/>
    <col min="10754" max="10754" width="11.42578125" style="64" bestFit="1" customWidth="1"/>
    <col min="10755" max="10755" width="1" style="64" customWidth="1"/>
    <col min="10756" max="10756" width="12.85546875" style="64" bestFit="1" customWidth="1"/>
    <col min="10757" max="10757" width="1" style="64" customWidth="1"/>
    <col min="10758" max="10758" width="11" style="64" bestFit="1" customWidth="1"/>
    <col min="10759" max="10759" width="1" style="64" customWidth="1"/>
    <col min="10760" max="10760" width="8.42578125" style="64" bestFit="1" customWidth="1"/>
    <col min="10761" max="10761" width="2.140625" style="64" customWidth="1"/>
    <col min="10762" max="10762" width="9.85546875" style="64" bestFit="1" customWidth="1"/>
    <col min="10763" max="10763" width="1" style="64" customWidth="1"/>
    <col min="10764" max="10764" width="11" style="64" bestFit="1" customWidth="1"/>
    <col min="10765" max="10765" width="1" style="64" customWidth="1"/>
    <col min="10766" max="10766" width="10.42578125" style="64" bestFit="1" customWidth="1"/>
    <col min="10767" max="10767" width="1" style="64" customWidth="1"/>
    <col min="10768" max="10768" width="10.42578125" style="64" bestFit="1" customWidth="1"/>
    <col min="10769" max="10769" width="1" style="64" customWidth="1"/>
    <col min="10770" max="10770" width="8.42578125" style="64" bestFit="1" customWidth="1"/>
    <col min="10771" max="10771" width="1" style="64" customWidth="1"/>
    <col min="10772" max="10772" width="11.42578125" style="64" bestFit="1" customWidth="1"/>
    <col min="10773" max="10773" width="11" style="64" bestFit="1" customWidth="1"/>
    <col min="10774" max="10777" width="15" style="64" customWidth="1"/>
    <col min="10778" max="10778" width="13" style="64" customWidth="1"/>
    <col min="10779" max="10779" width="15" style="64" customWidth="1"/>
    <col min="10780" max="11007" width="9.140625" style="64"/>
    <col min="11008" max="11008" width="8.85546875" style="64" customWidth="1"/>
    <col min="11009" max="11009" width="1" style="64" customWidth="1"/>
    <col min="11010" max="11010" width="11.42578125" style="64" bestFit="1" customWidth="1"/>
    <col min="11011" max="11011" width="1" style="64" customWidth="1"/>
    <col min="11012" max="11012" width="12.85546875" style="64" bestFit="1" customWidth="1"/>
    <col min="11013" max="11013" width="1" style="64" customWidth="1"/>
    <col min="11014" max="11014" width="11" style="64" bestFit="1" customWidth="1"/>
    <col min="11015" max="11015" width="1" style="64" customWidth="1"/>
    <col min="11016" max="11016" width="8.42578125" style="64" bestFit="1" customWidth="1"/>
    <col min="11017" max="11017" width="2.140625" style="64" customWidth="1"/>
    <col min="11018" max="11018" width="9.85546875" style="64" bestFit="1" customWidth="1"/>
    <col min="11019" max="11019" width="1" style="64" customWidth="1"/>
    <col min="11020" max="11020" width="11" style="64" bestFit="1" customWidth="1"/>
    <col min="11021" max="11021" width="1" style="64" customWidth="1"/>
    <col min="11022" max="11022" width="10.42578125" style="64" bestFit="1" customWidth="1"/>
    <col min="11023" max="11023" width="1" style="64" customWidth="1"/>
    <col min="11024" max="11024" width="10.42578125" style="64" bestFit="1" customWidth="1"/>
    <col min="11025" max="11025" width="1" style="64" customWidth="1"/>
    <col min="11026" max="11026" width="8.42578125" style="64" bestFit="1" customWidth="1"/>
    <col min="11027" max="11027" width="1" style="64" customWidth="1"/>
    <col min="11028" max="11028" width="11.42578125" style="64" bestFit="1" customWidth="1"/>
    <col min="11029" max="11029" width="11" style="64" bestFit="1" customWidth="1"/>
    <col min="11030" max="11033" width="15" style="64" customWidth="1"/>
    <col min="11034" max="11034" width="13" style="64" customWidth="1"/>
    <col min="11035" max="11035" width="15" style="64" customWidth="1"/>
    <col min="11036" max="11263" width="9.140625" style="64"/>
    <col min="11264" max="11264" width="8.85546875" style="64" customWidth="1"/>
    <col min="11265" max="11265" width="1" style="64" customWidth="1"/>
    <col min="11266" max="11266" width="11.42578125" style="64" bestFit="1" customWidth="1"/>
    <col min="11267" max="11267" width="1" style="64" customWidth="1"/>
    <col min="11268" max="11268" width="12.85546875" style="64" bestFit="1" customWidth="1"/>
    <col min="11269" max="11269" width="1" style="64" customWidth="1"/>
    <col min="11270" max="11270" width="11" style="64" bestFit="1" customWidth="1"/>
    <col min="11271" max="11271" width="1" style="64" customWidth="1"/>
    <col min="11272" max="11272" width="8.42578125" style="64" bestFit="1" customWidth="1"/>
    <col min="11273" max="11273" width="2.140625" style="64" customWidth="1"/>
    <col min="11274" max="11274" width="9.85546875" style="64" bestFit="1" customWidth="1"/>
    <col min="11275" max="11275" width="1" style="64" customWidth="1"/>
    <col min="11276" max="11276" width="11" style="64" bestFit="1" customWidth="1"/>
    <col min="11277" max="11277" width="1" style="64" customWidth="1"/>
    <col min="11278" max="11278" width="10.42578125" style="64" bestFit="1" customWidth="1"/>
    <col min="11279" max="11279" width="1" style="64" customWidth="1"/>
    <col min="11280" max="11280" width="10.42578125" style="64" bestFit="1" customWidth="1"/>
    <col min="11281" max="11281" width="1" style="64" customWidth="1"/>
    <col min="11282" max="11282" width="8.42578125" style="64" bestFit="1" customWidth="1"/>
    <col min="11283" max="11283" width="1" style="64" customWidth="1"/>
    <col min="11284" max="11284" width="11.42578125" style="64" bestFit="1" customWidth="1"/>
    <col min="11285" max="11285" width="11" style="64" bestFit="1" customWidth="1"/>
    <col min="11286" max="11289" width="15" style="64" customWidth="1"/>
    <col min="11290" max="11290" width="13" style="64" customWidth="1"/>
    <col min="11291" max="11291" width="15" style="64" customWidth="1"/>
    <col min="11292" max="11519" width="9.140625" style="64"/>
    <col min="11520" max="11520" width="8.85546875" style="64" customWidth="1"/>
    <col min="11521" max="11521" width="1" style="64" customWidth="1"/>
    <col min="11522" max="11522" width="11.42578125" style="64" bestFit="1" customWidth="1"/>
    <col min="11523" max="11523" width="1" style="64" customWidth="1"/>
    <col min="11524" max="11524" width="12.85546875" style="64" bestFit="1" customWidth="1"/>
    <col min="11525" max="11525" width="1" style="64" customWidth="1"/>
    <col min="11526" max="11526" width="11" style="64" bestFit="1" customWidth="1"/>
    <col min="11527" max="11527" width="1" style="64" customWidth="1"/>
    <col min="11528" max="11528" width="8.42578125" style="64" bestFit="1" customWidth="1"/>
    <col min="11529" max="11529" width="2.140625" style="64" customWidth="1"/>
    <col min="11530" max="11530" width="9.85546875" style="64" bestFit="1" customWidth="1"/>
    <col min="11531" max="11531" width="1" style="64" customWidth="1"/>
    <col min="11532" max="11532" width="11" style="64" bestFit="1" customWidth="1"/>
    <col min="11533" max="11533" width="1" style="64" customWidth="1"/>
    <col min="11534" max="11534" width="10.42578125" style="64" bestFit="1" customWidth="1"/>
    <col min="11535" max="11535" width="1" style="64" customWidth="1"/>
    <col min="11536" max="11536" width="10.42578125" style="64" bestFit="1" customWidth="1"/>
    <col min="11537" max="11537" width="1" style="64" customWidth="1"/>
    <col min="11538" max="11538" width="8.42578125" style="64" bestFit="1" customWidth="1"/>
    <col min="11539" max="11539" width="1" style="64" customWidth="1"/>
    <col min="11540" max="11540" width="11.42578125" style="64" bestFit="1" customWidth="1"/>
    <col min="11541" max="11541" width="11" style="64" bestFit="1" customWidth="1"/>
    <col min="11542" max="11545" width="15" style="64" customWidth="1"/>
    <col min="11546" max="11546" width="13" style="64" customWidth="1"/>
    <col min="11547" max="11547" width="15" style="64" customWidth="1"/>
    <col min="11548" max="11775" width="9.140625" style="64"/>
    <col min="11776" max="11776" width="8.85546875" style="64" customWidth="1"/>
    <col min="11777" max="11777" width="1" style="64" customWidth="1"/>
    <col min="11778" max="11778" width="11.42578125" style="64" bestFit="1" customWidth="1"/>
    <col min="11779" max="11779" width="1" style="64" customWidth="1"/>
    <col min="11780" max="11780" width="12.85546875" style="64" bestFit="1" customWidth="1"/>
    <col min="11781" max="11781" width="1" style="64" customWidth="1"/>
    <col min="11782" max="11782" width="11" style="64" bestFit="1" customWidth="1"/>
    <col min="11783" max="11783" width="1" style="64" customWidth="1"/>
    <col min="11784" max="11784" width="8.42578125" style="64" bestFit="1" customWidth="1"/>
    <col min="11785" max="11785" width="2.140625" style="64" customWidth="1"/>
    <col min="11786" max="11786" width="9.85546875" style="64" bestFit="1" customWidth="1"/>
    <col min="11787" max="11787" width="1" style="64" customWidth="1"/>
    <col min="11788" max="11788" width="11" style="64" bestFit="1" customWidth="1"/>
    <col min="11789" max="11789" width="1" style="64" customWidth="1"/>
    <col min="11790" max="11790" width="10.42578125" style="64" bestFit="1" customWidth="1"/>
    <col min="11791" max="11791" width="1" style="64" customWidth="1"/>
    <col min="11792" max="11792" width="10.42578125" style="64" bestFit="1" customWidth="1"/>
    <col min="11793" max="11793" width="1" style="64" customWidth="1"/>
    <col min="11794" max="11794" width="8.42578125" style="64" bestFit="1" customWidth="1"/>
    <col min="11795" max="11795" width="1" style="64" customWidth="1"/>
    <col min="11796" max="11796" width="11.42578125" style="64" bestFit="1" customWidth="1"/>
    <col min="11797" max="11797" width="11" style="64" bestFit="1" customWidth="1"/>
    <col min="11798" max="11801" width="15" style="64" customWidth="1"/>
    <col min="11802" max="11802" width="13" style="64" customWidth="1"/>
    <col min="11803" max="11803" width="15" style="64" customWidth="1"/>
    <col min="11804" max="12031" width="9.140625" style="64"/>
    <col min="12032" max="12032" width="8.85546875" style="64" customWidth="1"/>
    <col min="12033" max="12033" width="1" style="64" customWidth="1"/>
    <col min="12034" max="12034" width="11.42578125" style="64" bestFit="1" customWidth="1"/>
    <col min="12035" max="12035" width="1" style="64" customWidth="1"/>
    <col min="12036" max="12036" width="12.85546875" style="64" bestFit="1" customWidth="1"/>
    <col min="12037" max="12037" width="1" style="64" customWidth="1"/>
    <col min="12038" max="12038" width="11" style="64" bestFit="1" customWidth="1"/>
    <col min="12039" max="12039" width="1" style="64" customWidth="1"/>
    <col min="12040" max="12040" width="8.42578125" style="64" bestFit="1" customWidth="1"/>
    <col min="12041" max="12041" width="2.140625" style="64" customWidth="1"/>
    <col min="12042" max="12042" width="9.85546875" style="64" bestFit="1" customWidth="1"/>
    <col min="12043" max="12043" width="1" style="64" customWidth="1"/>
    <col min="12044" max="12044" width="11" style="64" bestFit="1" customWidth="1"/>
    <col min="12045" max="12045" width="1" style="64" customWidth="1"/>
    <col min="12046" max="12046" width="10.42578125" style="64" bestFit="1" customWidth="1"/>
    <col min="12047" max="12047" width="1" style="64" customWidth="1"/>
    <col min="12048" max="12048" width="10.42578125" style="64" bestFit="1" customWidth="1"/>
    <col min="12049" max="12049" width="1" style="64" customWidth="1"/>
    <col min="12050" max="12050" width="8.42578125" style="64" bestFit="1" customWidth="1"/>
    <col min="12051" max="12051" width="1" style="64" customWidth="1"/>
    <col min="12052" max="12052" width="11.42578125" style="64" bestFit="1" customWidth="1"/>
    <col min="12053" max="12053" width="11" style="64" bestFit="1" customWidth="1"/>
    <col min="12054" max="12057" width="15" style="64" customWidth="1"/>
    <col min="12058" max="12058" width="13" style="64" customWidth="1"/>
    <col min="12059" max="12059" width="15" style="64" customWidth="1"/>
    <col min="12060" max="12287" width="9.140625" style="64"/>
    <col min="12288" max="12288" width="8.85546875" style="64" customWidth="1"/>
    <col min="12289" max="12289" width="1" style="64" customWidth="1"/>
    <col min="12290" max="12290" width="11.42578125" style="64" bestFit="1" customWidth="1"/>
    <col min="12291" max="12291" width="1" style="64" customWidth="1"/>
    <col min="12292" max="12292" width="12.85546875" style="64" bestFit="1" customWidth="1"/>
    <col min="12293" max="12293" width="1" style="64" customWidth="1"/>
    <col min="12294" max="12294" width="11" style="64" bestFit="1" customWidth="1"/>
    <col min="12295" max="12295" width="1" style="64" customWidth="1"/>
    <col min="12296" max="12296" width="8.42578125" style="64" bestFit="1" customWidth="1"/>
    <col min="12297" max="12297" width="2.140625" style="64" customWidth="1"/>
    <col min="12298" max="12298" width="9.85546875" style="64" bestFit="1" customWidth="1"/>
    <col min="12299" max="12299" width="1" style="64" customWidth="1"/>
    <col min="12300" max="12300" width="11" style="64" bestFit="1" customWidth="1"/>
    <col min="12301" max="12301" width="1" style="64" customWidth="1"/>
    <col min="12302" max="12302" width="10.42578125" style="64" bestFit="1" customWidth="1"/>
    <col min="12303" max="12303" width="1" style="64" customWidth="1"/>
    <col min="12304" max="12304" width="10.42578125" style="64" bestFit="1" customWidth="1"/>
    <col min="12305" max="12305" width="1" style="64" customWidth="1"/>
    <col min="12306" max="12306" width="8.42578125" style="64" bestFit="1" customWidth="1"/>
    <col min="12307" max="12307" width="1" style="64" customWidth="1"/>
    <col min="12308" max="12308" width="11.42578125" style="64" bestFit="1" customWidth="1"/>
    <col min="12309" max="12309" width="11" style="64" bestFit="1" customWidth="1"/>
    <col min="12310" max="12313" width="15" style="64" customWidth="1"/>
    <col min="12314" max="12314" width="13" style="64" customWidth="1"/>
    <col min="12315" max="12315" width="15" style="64" customWidth="1"/>
    <col min="12316" max="12543" width="9.140625" style="64"/>
    <col min="12544" max="12544" width="8.85546875" style="64" customWidth="1"/>
    <col min="12545" max="12545" width="1" style="64" customWidth="1"/>
    <col min="12546" max="12546" width="11.42578125" style="64" bestFit="1" customWidth="1"/>
    <col min="12547" max="12547" width="1" style="64" customWidth="1"/>
    <col min="12548" max="12548" width="12.85546875" style="64" bestFit="1" customWidth="1"/>
    <col min="12549" max="12549" width="1" style="64" customWidth="1"/>
    <col min="12550" max="12550" width="11" style="64" bestFit="1" customWidth="1"/>
    <col min="12551" max="12551" width="1" style="64" customWidth="1"/>
    <col min="12552" max="12552" width="8.42578125" style="64" bestFit="1" customWidth="1"/>
    <col min="12553" max="12553" width="2.140625" style="64" customWidth="1"/>
    <col min="12554" max="12554" width="9.85546875" style="64" bestFit="1" customWidth="1"/>
    <col min="12555" max="12555" width="1" style="64" customWidth="1"/>
    <col min="12556" max="12556" width="11" style="64" bestFit="1" customWidth="1"/>
    <col min="12557" max="12557" width="1" style="64" customWidth="1"/>
    <col min="12558" max="12558" width="10.42578125" style="64" bestFit="1" customWidth="1"/>
    <col min="12559" max="12559" width="1" style="64" customWidth="1"/>
    <col min="12560" max="12560" width="10.42578125" style="64" bestFit="1" customWidth="1"/>
    <col min="12561" max="12561" width="1" style="64" customWidth="1"/>
    <col min="12562" max="12562" width="8.42578125" style="64" bestFit="1" customWidth="1"/>
    <col min="12563" max="12563" width="1" style="64" customWidth="1"/>
    <col min="12564" max="12564" width="11.42578125" style="64" bestFit="1" customWidth="1"/>
    <col min="12565" max="12565" width="11" style="64" bestFit="1" customWidth="1"/>
    <col min="12566" max="12569" width="15" style="64" customWidth="1"/>
    <col min="12570" max="12570" width="13" style="64" customWidth="1"/>
    <col min="12571" max="12571" width="15" style="64" customWidth="1"/>
    <col min="12572" max="12799" width="9.140625" style="64"/>
    <col min="12800" max="12800" width="8.85546875" style="64" customWidth="1"/>
    <col min="12801" max="12801" width="1" style="64" customWidth="1"/>
    <col min="12802" max="12802" width="11.42578125" style="64" bestFit="1" customWidth="1"/>
    <col min="12803" max="12803" width="1" style="64" customWidth="1"/>
    <col min="12804" max="12804" width="12.85546875" style="64" bestFit="1" customWidth="1"/>
    <col min="12805" max="12805" width="1" style="64" customWidth="1"/>
    <col min="12806" max="12806" width="11" style="64" bestFit="1" customWidth="1"/>
    <col min="12807" max="12807" width="1" style="64" customWidth="1"/>
    <col min="12808" max="12808" width="8.42578125" style="64" bestFit="1" customWidth="1"/>
    <col min="12809" max="12809" width="2.140625" style="64" customWidth="1"/>
    <col min="12810" max="12810" width="9.85546875" style="64" bestFit="1" customWidth="1"/>
    <col min="12811" max="12811" width="1" style="64" customWidth="1"/>
    <col min="12812" max="12812" width="11" style="64" bestFit="1" customWidth="1"/>
    <col min="12813" max="12813" width="1" style="64" customWidth="1"/>
    <col min="12814" max="12814" width="10.42578125" style="64" bestFit="1" customWidth="1"/>
    <col min="12815" max="12815" width="1" style="64" customWidth="1"/>
    <col min="12816" max="12816" width="10.42578125" style="64" bestFit="1" customWidth="1"/>
    <col min="12817" max="12817" width="1" style="64" customWidth="1"/>
    <col min="12818" max="12818" width="8.42578125" style="64" bestFit="1" customWidth="1"/>
    <col min="12819" max="12819" width="1" style="64" customWidth="1"/>
    <col min="12820" max="12820" width="11.42578125" style="64" bestFit="1" customWidth="1"/>
    <col min="12821" max="12821" width="11" style="64" bestFit="1" customWidth="1"/>
    <col min="12822" max="12825" width="15" style="64" customWidth="1"/>
    <col min="12826" max="12826" width="13" style="64" customWidth="1"/>
    <col min="12827" max="12827" width="15" style="64" customWidth="1"/>
    <col min="12828" max="13055" width="9.140625" style="64"/>
    <col min="13056" max="13056" width="8.85546875" style="64" customWidth="1"/>
    <col min="13057" max="13057" width="1" style="64" customWidth="1"/>
    <col min="13058" max="13058" width="11.42578125" style="64" bestFit="1" customWidth="1"/>
    <col min="13059" max="13059" width="1" style="64" customWidth="1"/>
    <col min="13060" max="13060" width="12.85546875" style="64" bestFit="1" customWidth="1"/>
    <col min="13061" max="13061" width="1" style="64" customWidth="1"/>
    <col min="13062" max="13062" width="11" style="64" bestFit="1" customWidth="1"/>
    <col min="13063" max="13063" width="1" style="64" customWidth="1"/>
    <col min="13064" max="13064" width="8.42578125" style="64" bestFit="1" customWidth="1"/>
    <col min="13065" max="13065" width="2.140625" style="64" customWidth="1"/>
    <col min="13066" max="13066" width="9.85546875" style="64" bestFit="1" customWidth="1"/>
    <col min="13067" max="13067" width="1" style="64" customWidth="1"/>
    <col min="13068" max="13068" width="11" style="64" bestFit="1" customWidth="1"/>
    <col min="13069" max="13069" width="1" style="64" customWidth="1"/>
    <col min="13070" max="13070" width="10.42578125" style="64" bestFit="1" customWidth="1"/>
    <col min="13071" max="13071" width="1" style="64" customWidth="1"/>
    <col min="13072" max="13072" width="10.42578125" style="64" bestFit="1" customWidth="1"/>
    <col min="13073" max="13073" width="1" style="64" customWidth="1"/>
    <col min="13074" max="13074" width="8.42578125" style="64" bestFit="1" customWidth="1"/>
    <col min="13075" max="13075" width="1" style="64" customWidth="1"/>
    <col min="13076" max="13076" width="11.42578125" style="64" bestFit="1" customWidth="1"/>
    <col min="13077" max="13077" width="11" style="64" bestFit="1" customWidth="1"/>
    <col min="13078" max="13081" width="15" style="64" customWidth="1"/>
    <col min="13082" max="13082" width="13" style="64" customWidth="1"/>
    <col min="13083" max="13083" width="15" style="64" customWidth="1"/>
    <col min="13084" max="13311" width="9.140625" style="64"/>
    <col min="13312" max="13312" width="8.85546875" style="64" customWidth="1"/>
    <col min="13313" max="13313" width="1" style="64" customWidth="1"/>
    <col min="13314" max="13314" width="11.42578125" style="64" bestFit="1" customWidth="1"/>
    <col min="13315" max="13315" width="1" style="64" customWidth="1"/>
    <col min="13316" max="13316" width="12.85546875" style="64" bestFit="1" customWidth="1"/>
    <col min="13317" max="13317" width="1" style="64" customWidth="1"/>
    <col min="13318" max="13318" width="11" style="64" bestFit="1" customWidth="1"/>
    <col min="13319" max="13319" width="1" style="64" customWidth="1"/>
    <col min="13320" max="13320" width="8.42578125" style="64" bestFit="1" customWidth="1"/>
    <col min="13321" max="13321" width="2.140625" style="64" customWidth="1"/>
    <col min="13322" max="13322" width="9.85546875" style="64" bestFit="1" customWidth="1"/>
    <col min="13323" max="13323" width="1" style="64" customWidth="1"/>
    <col min="13324" max="13324" width="11" style="64" bestFit="1" customWidth="1"/>
    <col min="13325" max="13325" width="1" style="64" customWidth="1"/>
    <col min="13326" max="13326" width="10.42578125" style="64" bestFit="1" customWidth="1"/>
    <col min="13327" max="13327" width="1" style="64" customWidth="1"/>
    <col min="13328" max="13328" width="10.42578125" style="64" bestFit="1" customWidth="1"/>
    <col min="13329" max="13329" width="1" style="64" customWidth="1"/>
    <col min="13330" max="13330" width="8.42578125" style="64" bestFit="1" customWidth="1"/>
    <col min="13331" max="13331" width="1" style="64" customWidth="1"/>
    <col min="13332" max="13332" width="11.42578125" style="64" bestFit="1" customWidth="1"/>
    <col min="13333" max="13333" width="11" style="64" bestFit="1" customWidth="1"/>
    <col min="13334" max="13337" width="15" style="64" customWidth="1"/>
    <col min="13338" max="13338" width="13" style="64" customWidth="1"/>
    <col min="13339" max="13339" width="15" style="64" customWidth="1"/>
    <col min="13340" max="13567" width="9.140625" style="64"/>
    <col min="13568" max="13568" width="8.85546875" style="64" customWidth="1"/>
    <col min="13569" max="13569" width="1" style="64" customWidth="1"/>
    <col min="13570" max="13570" width="11.42578125" style="64" bestFit="1" customWidth="1"/>
    <col min="13571" max="13571" width="1" style="64" customWidth="1"/>
    <col min="13572" max="13572" width="12.85546875" style="64" bestFit="1" customWidth="1"/>
    <col min="13573" max="13573" width="1" style="64" customWidth="1"/>
    <col min="13574" max="13574" width="11" style="64" bestFit="1" customWidth="1"/>
    <col min="13575" max="13575" width="1" style="64" customWidth="1"/>
    <col min="13576" max="13576" width="8.42578125" style="64" bestFit="1" customWidth="1"/>
    <col min="13577" max="13577" width="2.140625" style="64" customWidth="1"/>
    <col min="13578" max="13578" width="9.85546875" style="64" bestFit="1" customWidth="1"/>
    <col min="13579" max="13579" width="1" style="64" customWidth="1"/>
    <col min="13580" max="13580" width="11" style="64" bestFit="1" customWidth="1"/>
    <col min="13581" max="13581" width="1" style="64" customWidth="1"/>
    <col min="13582" max="13582" width="10.42578125" style="64" bestFit="1" customWidth="1"/>
    <col min="13583" max="13583" width="1" style="64" customWidth="1"/>
    <col min="13584" max="13584" width="10.42578125" style="64" bestFit="1" customWidth="1"/>
    <col min="13585" max="13585" width="1" style="64" customWidth="1"/>
    <col min="13586" max="13586" width="8.42578125" style="64" bestFit="1" customWidth="1"/>
    <col min="13587" max="13587" width="1" style="64" customWidth="1"/>
    <col min="13588" max="13588" width="11.42578125" style="64" bestFit="1" customWidth="1"/>
    <col min="13589" max="13589" width="11" style="64" bestFit="1" customWidth="1"/>
    <col min="13590" max="13593" width="15" style="64" customWidth="1"/>
    <col min="13594" max="13594" width="13" style="64" customWidth="1"/>
    <col min="13595" max="13595" width="15" style="64" customWidth="1"/>
    <col min="13596" max="13823" width="9.140625" style="64"/>
    <col min="13824" max="13824" width="8.85546875" style="64" customWidth="1"/>
    <col min="13825" max="13825" width="1" style="64" customWidth="1"/>
    <col min="13826" max="13826" width="11.42578125" style="64" bestFit="1" customWidth="1"/>
    <col min="13827" max="13827" width="1" style="64" customWidth="1"/>
    <col min="13828" max="13828" width="12.85546875" style="64" bestFit="1" customWidth="1"/>
    <col min="13829" max="13829" width="1" style="64" customWidth="1"/>
    <col min="13830" max="13830" width="11" style="64" bestFit="1" customWidth="1"/>
    <col min="13831" max="13831" width="1" style="64" customWidth="1"/>
    <col min="13832" max="13832" width="8.42578125" style="64" bestFit="1" customWidth="1"/>
    <col min="13833" max="13833" width="2.140625" style="64" customWidth="1"/>
    <col min="13834" max="13834" width="9.85546875" style="64" bestFit="1" customWidth="1"/>
    <col min="13835" max="13835" width="1" style="64" customWidth="1"/>
    <col min="13836" max="13836" width="11" style="64" bestFit="1" customWidth="1"/>
    <col min="13837" max="13837" width="1" style="64" customWidth="1"/>
    <col min="13838" max="13838" width="10.42578125" style="64" bestFit="1" customWidth="1"/>
    <col min="13839" max="13839" width="1" style="64" customWidth="1"/>
    <col min="13840" max="13840" width="10.42578125" style="64" bestFit="1" customWidth="1"/>
    <col min="13841" max="13841" width="1" style="64" customWidth="1"/>
    <col min="13842" max="13842" width="8.42578125" style="64" bestFit="1" customWidth="1"/>
    <col min="13843" max="13843" width="1" style="64" customWidth="1"/>
    <col min="13844" max="13844" width="11.42578125" style="64" bestFit="1" customWidth="1"/>
    <col min="13845" max="13845" width="11" style="64" bestFit="1" customWidth="1"/>
    <col min="13846" max="13849" width="15" style="64" customWidth="1"/>
    <col min="13850" max="13850" width="13" style="64" customWidth="1"/>
    <col min="13851" max="13851" width="15" style="64" customWidth="1"/>
    <col min="13852" max="14079" width="9.140625" style="64"/>
    <col min="14080" max="14080" width="8.85546875" style="64" customWidth="1"/>
    <col min="14081" max="14081" width="1" style="64" customWidth="1"/>
    <col min="14082" max="14082" width="11.42578125" style="64" bestFit="1" customWidth="1"/>
    <col min="14083" max="14083" width="1" style="64" customWidth="1"/>
    <col min="14084" max="14084" width="12.85546875" style="64" bestFit="1" customWidth="1"/>
    <col min="14085" max="14085" width="1" style="64" customWidth="1"/>
    <col min="14086" max="14086" width="11" style="64" bestFit="1" customWidth="1"/>
    <col min="14087" max="14087" width="1" style="64" customWidth="1"/>
    <col min="14088" max="14088" width="8.42578125" style="64" bestFit="1" customWidth="1"/>
    <col min="14089" max="14089" width="2.140625" style="64" customWidth="1"/>
    <col min="14090" max="14090" width="9.85546875" style="64" bestFit="1" customWidth="1"/>
    <col min="14091" max="14091" width="1" style="64" customWidth="1"/>
    <col min="14092" max="14092" width="11" style="64" bestFit="1" customWidth="1"/>
    <col min="14093" max="14093" width="1" style="64" customWidth="1"/>
    <col min="14094" max="14094" width="10.42578125" style="64" bestFit="1" customWidth="1"/>
    <col min="14095" max="14095" width="1" style="64" customWidth="1"/>
    <col min="14096" max="14096" width="10.42578125" style="64" bestFit="1" customWidth="1"/>
    <col min="14097" max="14097" width="1" style="64" customWidth="1"/>
    <col min="14098" max="14098" width="8.42578125" style="64" bestFit="1" customWidth="1"/>
    <col min="14099" max="14099" width="1" style="64" customWidth="1"/>
    <col min="14100" max="14100" width="11.42578125" style="64" bestFit="1" customWidth="1"/>
    <col min="14101" max="14101" width="11" style="64" bestFit="1" customWidth="1"/>
    <col min="14102" max="14105" width="15" style="64" customWidth="1"/>
    <col min="14106" max="14106" width="13" style="64" customWidth="1"/>
    <col min="14107" max="14107" width="15" style="64" customWidth="1"/>
    <col min="14108" max="14335" width="9.140625" style="64"/>
    <col min="14336" max="14336" width="8.85546875" style="64" customWidth="1"/>
    <col min="14337" max="14337" width="1" style="64" customWidth="1"/>
    <col min="14338" max="14338" width="11.42578125" style="64" bestFit="1" customWidth="1"/>
    <col min="14339" max="14339" width="1" style="64" customWidth="1"/>
    <col min="14340" max="14340" width="12.85546875" style="64" bestFit="1" customWidth="1"/>
    <col min="14341" max="14341" width="1" style="64" customWidth="1"/>
    <col min="14342" max="14342" width="11" style="64" bestFit="1" customWidth="1"/>
    <col min="14343" max="14343" width="1" style="64" customWidth="1"/>
    <col min="14344" max="14344" width="8.42578125" style="64" bestFit="1" customWidth="1"/>
    <col min="14345" max="14345" width="2.140625" style="64" customWidth="1"/>
    <col min="14346" max="14346" width="9.85546875" style="64" bestFit="1" customWidth="1"/>
    <col min="14347" max="14347" width="1" style="64" customWidth="1"/>
    <col min="14348" max="14348" width="11" style="64" bestFit="1" customWidth="1"/>
    <col min="14349" max="14349" width="1" style="64" customWidth="1"/>
    <col min="14350" max="14350" width="10.42578125" style="64" bestFit="1" customWidth="1"/>
    <col min="14351" max="14351" width="1" style="64" customWidth="1"/>
    <col min="14352" max="14352" width="10.42578125" style="64" bestFit="1" customWidth="1"/>
    <col min="14353" max="14353" width="1" style="64" customWidth="1"/>
    <col min="14354" max="14354" width="8.42578125" style="64" bestFit="1" customWidth="1"/>
    <col min="14355" max="14355" width="1" style="64" customWidth="1"/>
    <col min="14356" max="14356" width="11.42578125" style="64" bestFit="1" customWidth="1"/>
    <col min="14357" max="14357" width="11" style="64" bestFit="1" customWidth="1"/>
    <col min="14358" max="14361" width="15" style="64" customWidth="1"/>
    <col min="14362" max="14362" width="13" style="64" customWidth="1"/>
    <col min="14363" max="14363" width="15" style="64" customWidth="1"/>
    <col min="14364" max="14591" width="9.140625" style="64"/>
    <col min="14592" max="14592" width="8.85546875" style="64" customWidth="1"/>
    <col min="14593" max="14593" width="1" style="64" customWidth="1"/>
    <col min="14594" max="14594" width="11.42578125" style="64" bestFit="1" customWidth="1"/>
    <col min="14595" max="14595" width="1" style="64" customWidth="1"/>
    <col min="14596" max="14596" width="12.85546875" style="64" bestFit="1" customWidth="1"/>
    <col min="14597" max="14597" width="1" style="64" customWidth="1"/>
    <col min="14598" max="14598" width="11" style="64" bestFit="1" customWidth="1"/>
    <col min="14599" max="14599" width="1" style="64" customWidth="1"/>
    <col min="14600" max="14600" width="8.42578125" style="64" bestFit="1" customWidth="1"/>
    <col min="14601" max="14601" width="2.140625" style="64" customWidth="1"/>
    <col min="14602" max="14602" width="9.85546875" style="64" bestFit="1" customWidth="1"/>
    <col min="14603" max="14603" width="1" style="64" customWidth="1"/>
    <col min="14604" max="14604" width="11" style="64" bestFit="1" customWidth="1"/>
    <col min="14605" max="14605" width="1" style="64" customWidth="1"/>
    <col min="14606" max="14606" width="10.42578125" style="64" bestFit="1" customWidth="1"/>
    <col min="14607" max="14607" width="1" style="64" customWidth="1"/>
    <col min="14608" max="14608" width="10.42578125" style="64" bestFit="1" customWidth="1"/>
    <col min="14609" max="14609" width="1" style="64" customWidth="1"/>
    <col min="14610" max="14610" width="8.42578125" style="64" bestFit="1" customWidth="1"/>
    <col min="14611" max="14611" width="1" style="64" customWidth="1"/>
    <col min="14612" max="14612" width="11.42578125" style="64" bestFit="1" customWidth="1"/>
    <col min="14613" max="14613" width="11" style="64" bestFit="1" customWidth="1"/>
    <col min="14614" max="14617" width="15" style="64" customWidth="1"/>
    <col min="14618" max="14618" width="13" style="64" customWidth="1"/>
    <col min="14619" max="14619" width="15" style="64" customWidth="1"/>
    <col min="14620" max="14847" width="9.140625" style="64"/>
    <col min="14848" max="14848" width="8.85546875" style="64" customWidth="1"/>
    <col min="14849" max="14849" width="1" style="64" customWidth="1"/>
    <col min="14850" max="14850" width="11.42578125" style="64" bestFit="1" customWidth="1"/>
    <col min="14851" max="14851" width="1" style="64" customWidth="1"/>
    <col min="14852" max="14852" width="12.85546875" style="64" bestFit="1" customWidth="1"/>
    <col min="14853" max="14853" width="1" style="64" customWidth="1"/>
    <col min="14854" max="14854" width="11" style="64" bestFit="1" customWidth="1"/>
    <col min="14855" max="14855" width="1" style="64" customWidth="1"/>
    <col min="14856" max="14856" width="8.42578125" style="64" bestFit="1" customWidth="1"/>
    <col min="14857" max="14857" width="2.140625" style="64" customWidth="1"/>
    <col min="14858" max="14858" width="9.85546875" style="64" bestFit="1" customWidth="1"/>
    <col min="14859" max="14859" width="1" style="64" customWidth="1"/>
    <col min="14860" max="14860" width="11" style="64" bestFit="1" customWidth="1"/>
    <col min="14861" max="14861" width="1" style="64" customWidth="1"/>
    <col min="14862" max="14862" width="10.42578125" style="64" bestFit="1" customWidth="1"/>
    <col min="14863" max="14863" width="1" style="64" customWidth="1"/>
    <col min="14864" max="14864" width="10.42578125" style="64" bestFit="1" customWidth="1"/>
    <col min="14865" max="14865" width="1" style="64" customWidth="1"/>
    <col min="14866" max="14866" width="8.42578125" style="64" bestFit="1" customWidth="1"/>
    <col min="14867" max="14867" width="1" style="64" customWidth="1"/>
    <col min="14868" max="14868" width="11.42578125" style="64" bestFit="1" customWidth="1"/>
    <col min="14869" max="14869" width="11" style="64" bestFit="1" customWidth="1"/>
    <col min="14870" max="14873" width="15" style="64" customWidth="1"/>
    <col min="14874" max="14874" width="13" style="64" customWidth="1"/>
    <col min="14875" max="14875" width="15" style="64" customWidth="1"/>
    <col min="14876" max="15103" width="9.140625" style="64"/>
    <col min="15104" max="15104" width="8.85546875" style="64" customWidth="1"/>
    <col min="15105" max="15105" width="1" style="64" customWidth="1"/>
    <col min="15106" max="15106" width="11.42578125" style="64" bestFit="1" customWidth="1"/>
    <col min="15107" max="15107" width="1" style="64" customWidth="1"/>
    <col min="15108" max="15108" width="12.85546875" style="64" bestFit="1" customWidth="1"/>
    <col min="15109" max="15109" width="1" style="64" customWidth="1"/>
    <col min="15110" max="15110" width="11" style="64" bestFit="1" customWidth="1"/>
    <col min="15111" max="15111" width="1" style="64" customWidth="1"/>
    <col min="15112" max="15112" width="8.42578125" style="64" bestFit="1" customWidth="1"/>
    <col min="15113" max="15113" width="2.140625" style="64" customWidth="1"/>
    <col min="15114" max="15114" width="9.85546875" style="64" bestFit="1" customWidth="1"/>
    <col min="15115" max="15115" width="1" style="64" customWidth="1"/>
    <col min="15116" max="15116" width="11" style="64" bestFit="1" customWidth="1"/>
    <col min="15117" max="15117" width="1" style="64" customWidth="1"/>
    <col min="15118" max="15118" width="10.42578125" style="64" bestFit="1" customWidth="1"/>
    <col min="15119" max="15119" width="1" style="64" customWidth="1"/>
    <col min="15120" max="15120" width="10.42578125" style="64" bestFit="1" customWidth="1"/>
    <col min="15121" max="15121" width="1" style="64" customWidth="1"/>
    <col min="15122" max="15122" width="8.42578125" style="64" bestFit="1" customWidth="1"/>
    <col min="15123" max="15123" width="1" style="64" customWidth="1"/>
    <col min="15124" max="15124" width="11.42578125" style="64" bestFit="1" customWidth="1"/>
    <col min="15125" max="15125" width="11" style="64" bestFit="1" customWidth="1"/>
    <col min="15126" max="15129" width="15" style="64" customWidth="1"/>
    <col min="15130" max="15130" width="13" style="64" customWidth="1"/>
    <col min="15131" max="15131" width="15" style="64" customWidth="1"/>
    <col min="15132" max="15359" width="9.140625" style="64"/>
    <col min="15360" max="15360" width="8.85546875" style="64" customWidth="1"/>
    <col min="15361" max="15361" width="1" style="64" customWidth="1"/>
    <col min="15362" max="15362" width="11.42578125" style="64" bestFit="1" customWidth="1"/>
    <col min="15363" max="15363" width="1" style="64" customWidth="1"/>
    <col min="15364" max="15364" width="12.85546875" style="64" bestFit="1" customWidth="1"/>
    <col min="15365" max="15365" width="1" style="64" customWidth="1"/>
    <col min="15366" max="15366" width="11" style="64" bestFit="1" customWidth="1"/>
    <col min="15367" max="15367" width="1" style="64" customWidth="1"/>
    <col min="15368" max="15368" width="8.42578125" style="64" bestFit="1" customWidth="1"/>
    <col min="15369" max="15369" width="2.140625" style="64" customWidth="1"/>
    <col min="15370" max="15370" width="9.85546875" style="64" bestFit="1" customWidth="1"/>
    <col min="15371" max="15371" width="1" style="64" customWidth="1"/>
    <col min="15372" max="15372" width="11" style="64" bestFit="1" customWidth="1"/>
    <col min="15373" max="15373" width="1" style="64" customWidth="1"/>
    <col min="15374" max="15374" width="10.42578125" style="64" bestFit="1" customWidth="1"/>
    <col min="15375" max="15375" width="1" style="64" customWidth="1"/>
    <col min="15376" max="15376" width="10.42578125" style="64" bestFit="1" customWidth="1"/>
    <col min="15377" max="15377" width="1" style="64" customWidth="1"/>
    <col min="15378" max="15378" width="8.42578125" style="64" bestFit="1" customWidth="1"/>
    <col min="15379" max="15379" width="1" style="64" customWidth="1"/>
    <col min="15380" max="15380" width="11.42578125" style="64" bestFit="1" customWidth="1"/>
    <col min="15381" max="15381" width="11" style="64" bestFit="1" customWidth="1"/>
    <col min="15382" max="15385" width="15" style="64" customWidth="1"/>
    <col min="15386" max="15386" width="13" style="64" customWidth="1"/>
    <col min="15387" max="15387" width="15" style="64" customWidth="1"/>
    <col min="15388" max="15615" width="9.140625" style="64"/>
    <col min="15616" max="15616" width="8.85546875" style="64" customWidth="1"/>
    <col min="15617" max="15617" width="1" style="64" customWidth="1"/>
    <col min="15618" max="15618" width="11.42578125" style="64" bestFit="1" customWidth="1"/>
    <col min="15619" max="15619" width="1" style="64" customWidth="1"/>
    <col min="15620" max="15620" width="12.85546875" style="64" bestFit="1" customWidth="1"/>
    <col min="15621" max="15621" width="1" style="64" customWidth="1"/>
    <col min="15622" max="15622" width="11" style="64" bestFit="1" customWidth="1"/>
    <col min="15623" max="15623" width="1" style="64" customWidth="1"/>
    <col min="15624" max="15624" width="8.42578125" style="64" bestFit="1" customWidth="1"/>
    <col min="15625" max="15625" width="2.140625" style="64" customWidth="1"/>
    <col min="15626" max="15626" width="9.85546875" style="64" bestFit="1" customWidth="1"/>
    <col min="15627" max="15627" width="1" style="64" customWidth="1"/>
    <col min="15628" max="15628" width="11" style="64" bestFit="1" customWidth="1"/>
    <col min="15629" max="15629" width="1" style="64" customWidth="1"/>
    <col min="15630" max="15630" width="10.42578125" style="64" bestFit="1" customWidth="1"/>
    <col min="15631" max="15631" width="1" style="64" customWidth="1"/>
    <col min="15632" max="15632" width="10.42578125" style="64" bestFit="1" customWidth="1"/>
    <col min="15633" max="15633" width="1" style="64" customWidth="1"/>
    <col min="15634" max="15634" width="8.42578125" style="64" bestFit="1" customWidth="1"/>
    <col min="15635" max="15635" width="1" style="64" customWidth="1"/>
    <col min="15636" max="15636" width="11.42578125" style="64" bestFit="1" customWidth="1"/>
    <col min="15637" max="15637" width="11" style="64" bestFit="1" customWidth="1"/>
    <col min="15638" max="15641" width="15" style="64" customWidth="1"/>
    <col min="15642" max="15642" width="13" style="64" customWidth="1"/>
    <col min="15643" max="15643" width="15" style="64" customWidth="1"/>
    <col min="15644" max="15871" width="9.140625" style="64"/>
    <col min="15872" max="15872" width="8.85546875" style="64" customWidth="1"/>
    <col min="15873" max="15873" width="1" style="64" customWidth="1"/>
    <col min="15874" max="15874" width="11.42578125" style="64" bestFit="1" customWidth="1"/>
    <col min="15875" max="15875" width="1" style="64" customWidth="1"/>
    <col min="15876" max="15876" width="12.85546875" style="64" bestFit="1" customWidth="1"/>
    <col min="15877" max="15877" width="1" style="64" customWidth="1"/>
    <col min="15878" max="15878" width="11" style="64" bestFit="1" customWidth="1"/>
    <col min="15879" max="15879" width="1" style="64" customWidth="1"/>
    <col min="15880" max="15880" width="8.42578125" style="64" bestFit="1" customWidth="1"/>
    <col min="15881" max="15881" width="2.140625" style="64" customWidth="1"/>
    <col min="15882" max="15882" width="9.85546875" style="64" bestFit="1" customWidth="1"/>
    <col min="15883" max="15883" width="1" style="64" customWidth="1"/>
    <col min="15884" max="15884" width="11" style="64" bestFit="1" customWidth="1"/>
    <col min="15885" max="15885" width="1" style="64" customWidth="1"/>
    <col min="15886" max="15886" width="10.42578125" style="64" bestFit="1" customWidth="1"/>
    <col min="15887" max="15887" width="1" style="64" customWidth="1"/>
    <col min="15888" max="15888" width="10.42578125" style="64" bestFit="1" customWidth="1"/>
    <col min="15889" max="15889" width="1" style="64" customWidth="1"/>
    <col min="15890" max="15890" width="8.42578125" style="64" bestFit="1" customWidth="1"/>
    <col min="15891" max="15891" width="1" style="64" customWidth="1"/>
    <col min="15892" max="15892" width="11.42578125" style="64" bestFit="1" customWidth="1"/>
    <col min="15893" max="15893" width="11" style="64" bestFit="1" customWidth="1"/>
    <col min="15894" max="15897" width="15" style="64" customWidth="1"/>
    <col min="15898" max="15898" width="13" style="64" customWidth="1"/>
    <col min="15899" max="15899" width="15" style="64" customWidth="1"/>
    <col min="15900" max="16127" width="9.140625" style="64"/>
    <col min="16128" max="16128" width="8.85546875" style="64" customWidth="1"/>
    <col min="16129" max="16129" width="1" style="64" customWidth="1"/>
    <col min="16130" max="16130" width="11.42578125" style="64" bestFit="1" customWidth="1"/>
    <col min="16131" max="16131" width="1" style="64" customWidth="1"/>
    <col min="16132" max="16132" width="12.85546875" style="64" bestFit="1" customWidth="1"/>
    <col min="16133" max="16133" width="1" style="64" customWidth="1"/>
    <col min="16134" max="16134" width="11" style="64" bestFit="1" customWidth="1"/>
    <col min="16135" max="16135" width="1" style="64" customWidth="1"/>
    <col min="16136" max="16136" width="8.42578125" style="64" bestFit="1" customWidth="1"/>
    <col min="16137" max="16137" width="2.140625" style="64" customWidth="1"/>
    <col min="16138" max="16138" width="9.85546875" style="64" bestFit="1" customWidth="1"/>
    <col min="16139" max="16139" width="1" style="64" customWidth="1"/>
    <col min="16140" max="16140" width="11" style="64" bestFit="1" customWidth="1"/>
    <col min="16141" max="16141" width="1" style="64" customWidth="1"/>
    <col min="16142" max="16142" width="10.42578125" style="64" bestFit="1" customWidth="1"/>
    <col min="16143" max="16143" width="1" style="64" customWidth="1"/>
    <col min="16144" max="16144" width="10.42578125" style="64" bestFit="1" customWidth="1"/>
    <col min="16145" max="16145" width="1" style="64" customWidth="1"/>
    <col min="16146" max="16146" width="8.42578125" style="64" bestFit="1" customWidth="1"/>
    <col min="16147" max="16147" width="1" style="64" customWidth="1"/>
    <col min="16148" max="16148" width="11.42578125" style="64" bestFit="1" customWidth="1"/>
    <col min="16149" max="16149" width="11" style="64" bestFit="1" customWidth="1"/>
    <col min="16150" max="16153" width="15" style="64" customWidth="1"/>
    <col min="16154" max="16154" width="13" style="64" customWidth="1"/>
    <col min="16155" max="16155" width="15" style="64" customWidth="1"/>
    <col min="16156" max="16384" width="9.140625" style="64"/>
  </cols>
  <sheetData>
    <row r="1" spans="1:27">
      <c r="A1" s="207" t="s">
        <v>382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</row>
    <row r="2" spans="1:27">
      <c r="A2" s="207" t="s">
        <v>383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</row>
    <row r="3" spans="1:27">
      <c r="A3" s="207" t="s">
        <v>542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</row>
    <row r="6" spans="1:27">
      <c r="A6" s="65"/>
      <c r="B6" s="65"/>
      <c r="C6" s="65"/>
      <c r="D6" s="65"/>
      <c r="E6" s="65"/>
      <c r="F6" s="65"/>
      <c r="G6" s="65"/>
      <c r="H6" s="65"/>
      <c r="I6" s="65"/>
      <c r="J6" s="65"/>
      <c r="K6" s="66" t="s">
        <v>384</v>
      </c>
      <c r="L6" s="66"/>
      <c r="M6" s="66"/>
      <c r="N6" s="66"/>
      <c r="O6" s="66"/>
      <c r="P6" s="66"/>
      <c r="Q6" s="66"/>
      <c r="R6" s="66"/>
      <c r="S6" s="66"/>
      <c r="T6" s="66"/>
      <c r="U6" s="66"/>
    </row>
    <row r="7" spans="1:27">
      <c r="A7" s="67" t="s">
        <v>385</v>
      </c>
      <c r="B7" s="65"/>
      <c r="C7" s="67" t="s">
        <v>386</v>
      </c>
      <c r="D7" s="67"/>
      <c r="E7" s="67" t="s">
        <v>387</v>
      </c>
      <c r="F7" s="67"/>
      <c r="G7" s="67" t="s">
        <v>386</v>
      </c>
      <c r="H7" s="67"/>
      <c r="I7" s="67" t="s">
        <v>386</v>
      </c>
      <c r="J7" s="67"/>
      <c r="K7" s="67" t="s">
        <v>388</v>
      </c>
      <c r="L7" s="67"/>
      <c r="M7" s="67" t="s">
        <v>389</v>
      </c>
      <c r="N7" s="67"/>
      <c r="O7" s="67" t="s">
        <v>390</v>
      </c>
      <c r="P7" s="67"/>
      <c r="Q7" s="67"/>
      <c r="R7" s="67"/>
      <c r="S7" s="67"/>
      <c r="T7" s="67"/>
      <c r="U7" s="67" t="s">
        <v>391</v>
      </c>
      <c r="V7" s="67" t="s">
        <v>386</v>
      </c>
      <c r="X7" s="164" t="s">
        <v>686</v>
      </c>
    </row>
    <row r="8" spans="1:27">
      <c r="A8" s="68" t="s">
        <v>392</v>
      </c>
      <c r="B8" s="69"/>
      <c r="C8" s="68" t="s">
        <v>389</v>
      </c>
      <c r="D8" s="68"/>
      <c r="E8" s="68" t="s">
        <v>393</v>
      </c>
      <c r="F8" s="68"/>
      <c r="G8" s="68" t="s">
        <v>390</v>
      </c>
      <c r="H8" s="68"/>
      <c r="I8" s="68" t="s">
        <v>394</v>
      </c>
      <c r="J8" s="68"/>
      <c r="K8" s="68" t="s">
        <v>395</v>
      </c>
      <c r="L8" s="68"/>
      <c r="M8" s="68" t="s">
        <v>395</v>
      </c>
      <c r="N8" s="68"/>
      <c r="O8" s="68" t="s">
        <v>395</v>
      </c>
      <c r="P8" s="68"/>
      <c r="Q8" s="68" t="s">
        <v>390</v>
      </c>
      <c r="R8" s="68"/>
      <c r="S8" s="68" t="s">
        <v>394</v>
      </c>
      <c r="T8" s="68"/>
      <c r="U8" s="68" t="s">
        <v>389</v>
      </c>
      <c r="V8" s="68" t="s">
        <v>396</v>
      </c>
      <c r="X8" s="68" t="s">
        <v>687</v>
      </c>
    </row>
    <row r="9" spans="1:27">
      <c r="A9" s="70" t="s">
        <v>397</v>
      </c>
      <c r="C9" s="70" t="s">
        <v>398</v>
      </c>
      <c r="D9" s="71"/>
      <c r="E9" s="70" t="s">
        <v>399</v>
      </c>
      <c r="F9" s="71"/>
      <c r="G9" s="70" t="s">
        <v>400</v>
      </c>
      <c r="H9" s="71"/>
      <c r="I9" s="70" t="s">
        <v>401</v>
      </c>
      <c r="J9" s="71"/>
      <c r="K9" s="70" t="s">
        <v>402</v>
      </c>
      <c r="L9" s="71"/>
      <c r="M9" s="70" t="s">
        <v>403</v>
      </c>
      <c r="N9" s="71"/>
      <c r="O9" s="70" t="s">
        <v>404</v>
      </c>
      <c r="P9" s="71"/>
      <c r="Q9" s="70" t="s">
        <v>405</v>
      </c>
      <c r="R9" s="71"/>
      <c r="S9" s="70" t="s">
        <v>406</v>
      </c>
      <c r="T9" s="71"/>
      <c r="U9" s="70" t="s">
        <v>407</v>
      </c>
      <c r="V9" s="70" t="s">
        <v>408</v>
      </c>
    </row>
    <row r="10" spans="1:27">
      <c r="C10" s="72"/>
    </row>
    <row r="11" spans="1:27">
      <c r="A11" s="73" t="s">
        <v>22</v>
      </c>
      <c r="C11" s="72">
        <f ca="1">+COSS!I$863+COSS!I$879+COSS!I$871</f>
        <v>215744788</v>
      </c>
      <c r="D11" s="72"/>
      <c r="E11" s="72">
        <f ca="1">+COSS!I853</f>
        <v>682985959.71545374</v>
      </c>
      <c r="F11" s="72"/>
      <c r="G11" s="72">
        <f ca="1">+COSS!I4483</f>
        <v>804189.92753742472</v>
      </c>
      <c r="I11" s="74">
        <f ca="1">ROUND((G11/E11),4)*100</f>
        <v>0.12</v>
      </c>
      <c r="J11" s="75"/>
      <c r="K11" s="74">
        <f ca="1">ROUND((M11/C11),4)*100</f>
        <v>18.41</v>
      </c>
      <c r="M11" s="72">
        <f ca="1">ROUND((O11*$G$35),0)</f>
        <v>39715646</v>
      </c>
      <c r="N11" s="72"/>
      <c r="O11" s="72">
        <f ca="1">Q11-G11</f>
        <v>24168950.072462574</v>
      </c>
      <c r="P11" s="72"/>
      <c r="Q11" s="76">
        <f ca="1">ROUND((G$29/E$29*E11),0)-1</f>
        <v>24973140</v>
      </c>
      <c r="S11" s="74">
        <f ca="1">ROUND((Q11/E11),4)*100</f>
        <v>3.66</v>
      </c>
      <c r="U11" s="72">
        <f ca="1">C11+M11</f>
        <v>255460434</v>
      </c>
      <c r="V11" s="72">
        <f ca="1">U11-C11</f>
        <v>39715646</v>
      </c>
      <c r="X11" s="74">
        <f ca="1">+I11/$I$29</f>
        <v>3.2786885245901634E-2</v>
      </c>
      <c r="Z11" s="72"/>
      <c r="AA11" s="72"/>
    </row>
    <row r="12" spans="1:27">
      <c r="C12" s="72"/>
      <c r="D12" s="72"/>
      <c r="E12" s="72"/>
      <c r="F12" s="72"/>
      <c r="G12" s="72"/>
      <c r="I12" s="77"/>
      <c r="J12" s="75"/>
      <c r="K12" s="77"/>
      <c r="M12" s="72"/>
      <c r="N12" s="72"/>
      <c r="O12" s="72"/>
      <c r="P12" s="72"/>
      <c r="Q12" s="76"/>
      <c r="S12" s="78"/>
      <c r="U12" s="72"/>
      <c r="Z12" s="72"/>
      <c r="AA12" s="72"/>
    </row>
    <row r="13" spans="1:27" ht="14.25" customHeight="1">
      <c r="A13" s="64" t="s">
        <v>5</v>
      </c>
      <c r="C13" s="72">
        <f ca="1">COSS!J863+COSS!J879+COSS!J871</f>
        <v>18576461</v>
      </c>
      <c r="D13" s="76"/>
      <c r="E13" s="76">
        <f ca="1">+COSS!J853</f>
        <v>38097661.872693822</v>
      </c>
      <c r="F13" s="76"/>
      <c r="G13" s="76">
        <f ca="1">+COSS!J4483</f>
        <v>3761005.0211688569</v>
      </c>
      <c r="H13" s="79"/>
      <c r="I13" s="74">
        <f ca="1">ROUND((G13/E13),4)*100</f>
        <v>9.8699999999999992</v>
      </c>
      <c r="J13" s="80"/>
      <c r="K13" s="74">
        <f ca="1">ROUND((M13/C13),4)*100</f>
        <v>-20.95</v>
      </c>
      <c r="L13" s="79"/>
      <c r="M13" s="76">
        <f ca="1">ROUND((O13*$G$35),0)</f>
        <v>-3891180</v>
      </c>
      <c r="N13" s="76"/>
      <c r="O13" s="76">
        <f ca="1">Q13-G13</f>
        <v>-2367977.0211688569</v>
      </c>
      <c r="P13" s="76"/>
      <c r="Q13" s="76">
        <f ca="1">ROUND((G$29/E$29*E13),0)</f>
        <v>1393028</v>
      </c>
      <c r="R13" s="79"/>
      <c r="S13" s="74">
        <f ca="1">ROUND((Q13/E13),4)*100</f>
        <v>3.66</v>
      </c>
      <c r="T13" s="79"/>
      <c r="U13" s="76">
        <f ca="1">C13+M13</f>
        <v>14685281</v>
      </c>
      <c r="V13" s="72">
        <f ca="1">U13-C13</f>
        <v>-3891180</v>
      </c>
      <c r="X13" s="74">
        <f ca="1">+I13/$I$29</f>
        <v>2.6967213114754096</v>
      </c>
      <c r="Z13" s="72"/>
      <c r="AA13" s="72"/>
    </row>
    <row r="14" spans="1:27" ht="14.25" customHeight="1">
      <c r="C14" s="72"/>
      <c r="D14" s="76"/>
      <c r="E14" s="76"/>
      <c r="F14" s="76"/>
      <c r="G14" s="76"/>
      <c r="H14" s="79"/>
      <c r="I14" s="81"/>
      <c r="J14" s="80"/>
      <c r="K14" s="81"/>
      <c r="L14" s="79"/>
      <c r="M14" s="76"/>
      <c r="N14" s="76"/>
      <c r="O14" s="76"/>
      <c r="P14" s="76"/>
      <c r="Q14" s="76"/>
      <c r="R14" s="79"/>
      <c r="S14" s="82"/>
      <c r="T14" s="79"/>
      <c r="U14" s="76"/>
      <c r="Z14" s="72"/>
      <c r="AA14" s="72"/>
    </row>
    <row r="15" spans="1:27">
      <c r="A15" s="64" t="s">
        <v>86</v>
      </c>
      <c r="C15" s="72">
        <f ca="1">COSS!N863+COSS!N879+COSS!N871</f>
        <v>53330702</v>
      </c>
      <c r="D15" s="72"/>
      <c r="E15" s="72">
        <f ca="1">+COSS!N853</f>
        <v>112181794.91607746</v>
      </c>
      <c r="F15" s="72"/>
      <c r="G15" s="72">
        <f ca="1">+COSS!N4483</f>
        <v>9583921.1854572259</v>
      </c>
      <c r="I15" s="74">
        <f ca="1">ROUND((G15/E15),4)*100</f>
        <v>8.5400000000000009</v>
      </c>
      <c r="J15" s="75"/>
      <c r="K15" s="74">
        <f ca="1">ROUND((M15/C15),4)*100</f>
        <v>-16.89</v>
      </c>
      <c r="M15" s="72">
        <f ca="1">ROUND((O15*$G$35),0)</f>
        <v>-9008355</v>
      </c>
      <c r="N15" s="72"/>
      <c r="O15" s="72">
        <f ca="1">Q15-G15</f>
        <v>-5482033.1854572259</v>
      </c>
      <c r="P15" s="72"/>
      <c r="Q15" s="76">
        <f ca="1">ROUND((G$29/E$29*E15),0)</f>
        <v>4101888</v>
      </c>
      <c r="S15" s="74">
        <f ca="1">ROUND((Q15/E15),4)*100</f>
        <v>3.66</v>
      </c>
      <c r="U15" s="72">
        <f ca="1">C15+M15</f>
        <v>44322347</v>
      </c>
      <c r="V15" s="72">
        <f ca="1">U15-C15</f>
        <v>-9008355</v>
      </c>
      <c r="X15" s="74">
        <f ca="1">+I15/$I$29</f>
        <v>2.3333333333333335</v>
      </c>
      <c r="Z15" s="72"/>
      <c r="AA15" s="72"/>
    </row>
    <row r="16" spans="1:27">
      <c r="C16" s="72"/>
      <c r="D16" s="72"/>
      <c r="E16" s="72"/>
      <c r="F16" s="72"/>
      <c r="G16" s="72"/>
      <c r="I16" s="77"/>
      <c r="J16" s="75"/>
      <c r="K16" s="77"/>
      <c r="M16" s="72"/>
      <c r="N16" s="72"/>
      <c r="O16" s="72"/>
      <c r="P16" s="72"/>
      <c r="Q16" s="76"/>
      <c r="S16" s="78"/>
      <c r="U16" s="72"/>
      <c r="Z16" s="72"/>
      <c r="AA16" s="72"/>
    </row>
    <row r="17" spans="1:27">
      <c r="A17" s="64" t="s">
        <v>87</v>
      </c>
      <c r="C17" s="72">
        <f ca="1">COSS!S863+COSS!S879+COSS!S871</f>
        <v>51375193</v>
      </c>
      <c r="D17" s="72"/>
      <c r="E17" s="72">
        <f ca="1">+COSS!S853</f>
        <v>98339204.86218439</v>
      </c>
      <c r="F17" s="72"/>
      <c r="G17" s="72">
        <f ca="1">+COSS!S4483</f>
        <v>8548968.1946988646</v>
      </c>
      <c r="I17" s="74">
        <f ca="1">ROUND((G17/E17),4)*100</f>
        <v>8.6900000000000013</v>
      </c>
      <c r="J17" s="75"/>
      <c r="K17" s="74">
        <f ca="1">ROUND((M17/C17),4)*100</f>
        <v>-15.840000000000002</v>
      </c>
      <c r="M17" s="72">
        <f ca="1">ROUND((O17*$G$35),0)</f>
        <v>-8139399</v>
      </c>
      <c r="N17" s="72"/>
      <c r="O17" s="72">
        <f ca="1">Q17-G17</f>
        <v>-4953230.1946988646</v>
      </c>
      <c r="P17" s="72"/>
      <c r="Q17" s="76">
        <f ca="1">ROUND((G$29/E$29*E17),0)</f>
        <v>3595738</v>
      </c>
      <c r="S17" s="74">
        <f ca="1">ROUND((Q17/E17),4)*100</f>
        <v>3.66</v>
      </c>
      <c r="U17" s="72">
        <f ca="1">C17+M17</f>
        <v>43235794</v>
      </c>
      <c r="V17" s="72">
        <f ca="1">U17-C17</f>
        <v>-8139399</v>
      </c>
      <c r="X17" s="74">
        <f ca="1">+I17/$I$29</f>
        <v>2.3743169398907105</v>
      </c>
      <c r="Z17" s="72"/>
      <c r="AA17" s="72"/>
    </row>
    <row r="18" spans="1:27">
      <c r="C18" s="72"/>
      <c r="D18" s="72"/>
      <c r="E18" s="72"/>
      <c r="F18" s="72"/>
      <c r="G18" s="72"/>
      <c r="I18" s="77" t="s">
        <v>409</v>
      </c>
      <c r="J18" s="75"/>
      <c r="K18" s="77" t="s">
        <v>409</v>
      </c>
      <c r="M18" s="72" t="s">
        <v>409</v>
      </c>
      <c r="N18" s="72"/>
      <c r="O18" s="72" t="s">
        <v>409</v>
      </c>
      <c r="P18" s="72"/>
      <c r="Q18" s="76" t="s">
        <v>409</v>
      </c>
      <c r="S18" s="78" t="s">
        <v>409</v>
      </c>
      <c r="U18" s="72" t="s">
        <v>409</v>
      </c>
      <c r="V18" s="72" t="s">
        <v>409</v>
      </c>
      <c r="Z18" s="72"/>
      <c r="AA18" s="72"/>
    </row>
    <row r="19" spans="1:27">
      <c r="A19" s="64" t="s">
        <v>446</v>
      </c>
      <c r="C19" s="72">
        <f ca="1">COSS!X863+COSS!X879+COSS!X871</f>
        <v>138769640</v>
      </c>
      <c r="D19" s="72"/>
      <c r="E19" s="72">
        <f ca="1">+COSS!X853</f>
        <v>216193900.53685075</v>
      </c>
      <c r="F19" s="72"/>
      <c r="G19" s="72">
        <f ca="1">+COSS!X4483</f>
        <v>16098117.923374876</v>
      </c>
      <c r="I19" s="74">
        <f ca="1">ROUND((G19/E19),4)*100</f>
        <v>7.4499999999999993</v>
      </c>
      <c r="J19" s="75"/>
      <c r="K19" s="74">
        <f ca="1">ROUND((M19/C19),4)*100</f>
        <v>-9.7000000000000011</v>
      </c>
      <c r="M19" s="72">
        <f ca="1">ROUND((O19*$G$35),0)</f>
        <v>-13463259</v>
      </c>
      <c r="N19" s="72"/>
      <c r="O19" s="72">
        <f t="shared" ref="O19:O25" ca="1" si="0">Q19-G19</f>
        <v>-8193063.9233748764</v>
      </c>
      <c r="P19" s="72"/>
      <c r="Q19" s="76">
        <f ca="1">ROUND((G$29/E$29*E19),0)</f>
        <v>7905054</v>
      </c>
      <c r="S19" s="74">
        <f ca="1">ROUND((Q19/E19),4)*100</f>
        <v>3.66</v>
      </c>
      <c r="U19" s="72">
        <f t="shared" ref="U19:U25" ca="1" si="1">C19+M19</f>
        <v>125306381</v>
      </c>
      <c r="V19" s="72">
        <f ca="1">U19-C19</f>
        <v>-13463259</v>
      </c>
      <c r="X19" s="74">
        <f ca="1">+I19/$I$29</f>
        <v>2.0355191256830598</v>
      </c>
      <c r="Z19" s="72"/>
      <c r="AA19" s="72"/>
    </row>
    <row r="20" spans="1:27">
      <c r="C20" s="72"/>
      <c r="D20" s="72"/>
      <c r="E20" s="72"/>
      <c r="F20" s="72"/>
      <c r="G20" s="72"/>
      <c r="I20" s="77" t="s">
        <v>409</v>
      </c>
      <c r="J20" s="75"/>
      <c r="K20" s="77" t="s">
        <v>409</v>
      </c>
      <c r="M20" s="72" t="s">
        <v>409</v>
      </c>
      <c r="N20" s="72"/>
      <c r="O20" s="72" t="s">
        <v>409</v>
      </c>
      <c r="P20" s="72"/>
      <c r="Q20" s="76" t="s">
        <v>409</v>
      </c>
      <c r="S20" s="78" t="s">
        <v>409</v>
      </c>
      <c r="U20" s="72" t="s">
        <v>409</v>
      </c>
      <c r="V20" s="72" t="s">
        <v>409</v>
      </c>
      <c r="Z20" s="72"/>
      <c r="AA20" s="72"/>
    </row>
    <row r="21" spans="1:27">
      <c r="A21" s="64" t="s">
        <v>453</v>
      </c>
      <c r="C21" s="72">
        <f ca="1">COSS!AA863+COSS!AA879+COSS!AA871</f>
        <v>11504476</v>
      </c>
      <c r="D21" s="72"/>
      <c r="E21" s="72">
        <f ca="1">+COSS!AA853</f>
        <v>25499147.04943385</v>
      </c>
      <c r="F21" s="72"/>
      <c r="G21" s="72">
        <f ca="1">+COSS!AA4483</f>
        <v>1695175.174110407</v>
      </c>
      <c r="I21" s="74">
        <f ca="1">ROUND((G21/E21),4)*100</f>
        <v>6.65</v>
      </c>
      <c r="J21" s="75"/>
      <c r="K21" s="74">
        <f ca="1">ROUND((M21/C21),4)*100</f>
        <v>-10.9</v>
      </c>
      <c r="M21" s="72">
        <f ca="1">ROUND((O21*$G$35),0)</f>
        <v>-1253485</v>
      </c>
      <c r="N21" s="72"/>
      <c r="O21" s="72">
        <f t="shared" ca="1" si="0"/>
        <v>-762808.17411040701</v>
      </c>
      <c r="P21" s="72"/>
      <c r="Q21" s="76">
        <f ca="1">ROUND((G$29/E$29*E21),0)</f>
        <v>932367</v>
      </c>
      <c r="S21" s="74">
        <f ca="1">ROUND((Q21/E21),4)*100</f>
        <v>3.66</v>
      </c>
      <c r="U21" s="72">
        <f t="shared" ca="1" si="1"/>
        <v>10250991</v>
      </c>
      <c r="V21" s="72">
        <f ca="1">U21-C21</f>
        <v>-1253485</v>
      </c>
      <c r="X21" s="74">
        <f ca="1">+I21/$I$29</f>
        <v>1.8169398907103826</v>
      </c>
      <c r="Z21" s="72"/>
      <c r="AA21" s="72"/>
    </row>
    <row r="22" spans="1:27">
      <c r="C22" s="72"/>
      <c r="D22" s="72"/>
      <c r="E22" s="72"/>
      <c r="F22" s="72"/>
      <c r="G22" s="72"/>
      <c r="I22" s="77" t="s">
        <v>409</v>
      </c>
      <c r="J22" s="75"/>
      <c r="K22" s="77" t="s">
        <v>409</v>
      </c>
      <c r="M22" s="72" t="s">
        <v>409</v>
      </c>
      <c r="N22" s="72"/>
      <c r="O22" s="72" t="s">
        <v>409</v>
      </c>
      <c r="P22" s="72"/>
      <c r="Q22" s="76" t="s">
        <v>409</v>
      </c>
      <c r="S22" s="78" t="s">
        <v>409</v>
      </c>
      <c r="U22" s="72" t="s">
        <v>409</v>
      </c>
      <c r="V22" s="72" t="s">
        <v>409</v>
      </c>
      <c r="Z22" s="72"/>
      <c r="AA22" s="72"/>
    </row>
    <row r="23" spans="1:27">
      <c r="A23" s="64" t="s">
        <v>189</v>
      </c>
      <c r="C23" s="72">
        <f ca="1">COSS!AB863+COSS!AB879+COSS!AB871</f>
        <v>194343</v>
      </c>
      <c r="D23" s="72"/>
      <c r="E23" s="72">
        <f ca="1">+COSS!AB853</f>
        <v>314226.64160565322</v>
      </c>
      <c r="F23" s="72"/>
      <c r="G23" s="72">
        <f ca="1">+COSS!AB4483</f>
        <v>40287.799217724052</v>
      </c>
      <c r="I23" s="74">
        <f ca="1">ROUND((G23/E23),4)*100</f>
        <v>12.82</v>
      </c>
      <c r="J23" s="75"/>
      <c r="K23" s="74">
        <f ca="1">ROUND((M23/C23),4)*100</f>
        <v>-24.349999999999998</v>
      </c>
      <c r="M23" s="72">
        <f ca="1">ROUND((O23*$G$35),0)</f>
        <v>-47322</v>
      </c>
      <c r="N23" s="72"/>
      <c r="O23" s="72">
        <f t="shared" ca="1" si="0"/>
        <v>-28797.799217724052</v>
      </c>
      <c r="P23" s="72"/>
      <c r="Q23" s="76">
        <f ca="1">ROUND((G$29/E$29*E23),0)</f>
        <v>11490</v>
      </c>
      <c r="S23" s="74">
        <f ca="1">ROUND((Q23/E23),4)*100</f>
        <v>3.66</v>
      </c>
      <c r="U23" s="72">
        <f t="shared" ca="1" si="1"/>
        <v>147021</v>
      </c>
      <c r="V23" s="72">
        <f ca="1">U23-C23</f>
        <v>-47322</v>
      </c>
      <c r="X23" s="74">
        <f ca="1">+I23/$I$29</f>
        <v>3.5027322404371586</v>
      </c>
      <c r="Z23" s="72"/>
      <c r="AA23" s="72"/>
    </row>
    <row r="24" spans="1:27">
      <c r="C24" s="72"/>
      <c r="D24" s="72"/>
      <c r="E24" s="72"/>
      <c r="F24" s="72"/>
      <c r="G24" s="72"/>
      <c r="I24" s="77" t="s">
        <v>409</v>
      </c>
      <c r="J24" s="75"/>
      <c r="K24" s="77" t="s">
        <v>409</v>
      </c>
      <c r="M24" s="72" t="s">
        <v>409</v>
      </c>
      <c r="N24" s="72"/>
      <c r="O24" s="72" t="s">
        <v>409</v>
      </c>
      <c r="P24" s="72"/>
      <c r="Q24" s="76" t="s">
        <v>409</v>
      </c>
      <c r="S24" s="78" t="s">
        <v>409</v>
      </c>
      <c r="U24" s="72" t="s">
        <v>409</v>
      </c>
      <c r="V24" s="72" t="s">
        <v>409</v>
      </c>
      <c r="Z24" s="72"/>
      <c r="AA24" s="72"/>
    </row>
    <row r="25" spans="1:27">
      <c r="A25" s="64" t="s">
        <v>6</v>
      </c>
      <c r="C25" s="72">
        <f ca="1">COSS!AC863+COSS!AC879+COSS!AC871</f>
        <v>8231793.9999999991</v>
      </c>
      <c r="D25" s="72"/>
      <c r="E25" s="72">
        <f ca="1">+COSS!AC853</f>
        <v>18839282.442782</v>
      </c>
      <c r="F25" s="72"/>
      <c r="G25" s="72">
        <f ca="1">+COSS!AC4483</f>
        <v>2784415.576322508</v>
      </c>
      <c r="I25" s="74">
        <f ca="1">ROUND((G25/E25),4)*100</f>
        <v>14.78</v>
      </c>
      <c r="J25" s="75"/>
      <c r="K25" s="74">
        <f ca="1">ROUND((M25/C25),4)*100</f>
        <v>-41.83</v>
      </c>
      <c r="M25" s="72">
        <f ca="1">ROUND((O25*$G$35),0)</f>
        <v>-3443536</v>
      </c>
      <c r="N25" s="72"/>
      <c r="O25" s="72">
        <f t="shared" ca="1" si="0"/>
        <v>-2095563.576322508</v>
      </c>
      <c r="P25" s="72"/>
      <c r="Q25" s="76">
        <f ca="1">ROUND((G$29/E$29*E25),0)</f>
        <v>688852</v>
      </c>
      <c r="S25" s="74">
        <f ca="1">ROUND((Q25/E25),4)*100</f>
        <v>3.66</v>
      </c>
      <c r="U25" s="72">
        <f t="shared" ca="1" si="1"/>
        <v>4788257.9999999991</v>
      </c>
      <c r="V25" s="72">
        <f ca="1">U25-C25</f>
        <v>-3443536</v>
      </c>
      <c r="X25" s="74">
        <f ca="1">+I25/$I$29</f>
        <v>4.0382513661202184</v>
      </c>
      <c r="Z25" s="72"/>
      <c r="AA25" s="72"/>
    </row>
    <row r="26" spans="1:27">
      <c r="C26" s="72"/>
      <c r="D26" s="72"/>
      <c r="E26" s="72"/>
      <c r="F26" s="72"/>
      <c r="G26" s="72"/>
      <c r="I26" s="77" t="s">
        <v>409</v>
      </c>
      <c r="J26" s="75"/>
      <c r="K26" s="77" t="s">
        <v>409</v>
      </c>
      <c r="M26" s="72" t="s">
        <v>409</v>
      </c>
      <c r="N26" s="72"/>
      <c r="O26" s="72" t="s">
        <v>409</v>
      </c>
      <c r="P26" s="72"/>
      <c r="Q26" s="76" t="s">
        <v>409</v>
      </c>
      <c r="S26" s="78" t="s">
        <v>409</v>
      </c>
      <c r="U26" s="72" t="s">
        <v>409</v>
      </c>
      <c r="V26" s="72" t="s">
        <v>409</v>
      </c>
      <c r="Z26" s="72"/>
      <c r="AA26" s="72"/>
    </row>
    <row r="27" spans="1:27">
      <c r="A27" s="64" t="s">
        <v>7</v>
      </c>
      <c r="C27" s="83">
        <f ca="1">COSS!AD863+COSS!AD879+COSS!AD871</f>
        <v>1407108</v>
      </c>
      <c r="D27" s="83"/>
      <c r="E27" s="83">
        <f ca="1">+COSS!AD853</f>
        <v>2437113.6529180263</v>
      </c>
      <c r="F27" s="83"/>
      <c r="G27" s="83">
        <f ca="1">+COSS!AD4483</f>
        <v>374588.86532210989</v>
      </c>
      <c r="H27" s="84"/>
      <c r="I27" s="85">
        <f ca="1">ROUND((G27/E27),4)*100</f>
        <v>15.370000000000001</v>
      </c>
      <c r="J27" s="86"/>
      <c r="K27" s="85">
        <f ca="1">ROUND((M27/C27),4)*100</f>
        <v>-33.339999999999996</v>
      </c>
      <c r="L27" s="84"/>
      <c r="M27" s="83">
        <f ca="1">ROUND((O27*$G$35),0)</f>
        <v>-469110</v>
      </c>
      <c r="N27" s="83"/>
      <c r="O27" s="83">
        <f ca="1">Q27-G27</f>
        <v>-285476.86532210989</v>
      </c>
      <c r="P27" s="83"/>
      <c r="Q27" s="83">
        <f ca="1">ROUND((G$29/E$29*E27),0)</f>
        <v>89112</v>
      </c>
      <c r="R27" s="84"/>
      <c r="S27" s="85">
        <f ca="1">ROUND((Q27/E27),4)*100</f>
        <v>3.66</v>
      </c>
      <c r="T27" s="84"/>
      <c r="U27" s="83">
        <f ca="1">C27+M27</f>
        <v>937998</v>
      </c>
      <c r="V27" s="83">
        <f ca="1">U27-C27</f>
        <v>-469110</v>
      </c>
      <c r="X27" s="85">
        <f ca="1">+I27/$I$29</f>
        <v>4.1994535519125682</v>
      </c>
      <c r="Z27" s="72"/>
      <c r="AA27" s="72"/>
    </row>
    <row r="28" spans="1:27">
      <c r="C28" s="76"/>
      <c r="D28" s="76"/>
      <c r="E28" s="76"/>
      <c r="F28" s="76"/>
      <c r="G28" s="76"/>
      <c r="H28" s="79"/>
      <c r="I28" s="80"/>
      <c r="J28" s="80"/>
      <c r="K28" s="81"/>
      <c r="L28" s="79"/>
      <c r="M28" s="76"/>
      <c r="N28" s="76"/>
      <c r="O28" s="76"/>
      <c r="P28" s="76"/>
      <c r="Q28" s="76"/>
      <c r="R28" s="79"/>
      <c r="S28" s="80"/>
      <c r="T28" s="79"/>
      <c r="U28" s="76"/>
    </row>
    <row r="29" spans="1:27">
      <c r="A29" s="71" t="s">
        <v>3</v>
      </c>
      <c r="C29" s="72">
        <f ca="1">SUM(C11:C28)</f>
        <v>499134505</v>
      </c>
      <c r="D29" s="72"/>
      <c r="E29" s="72">
        <f ca="1">SUM(E11:E28)</f>
        <v>1194888291.6899998</v>
      </c>
      <c r="F29" s="72"/>
      <c r="G29" s="72">
        <f ca="1">SUM(G11:G28)</f>
        <v>43690669.667209998</v>
      </c>
      <c r="I29" s="74">
        <f ca="1">ROUND((G29/E29),4)*100</f>
        <v>3.66</v>
      </c>
      <c r="J29" s="75"/>
      <c r="K29" s="74">
        <f ca="1">ROUND((M29/C29),4)*100</f>
        <v>0</v>
      </c>
      <c r="M29" s="72">
        <f ca="1">SUM(M11:M27)</f>
        <v>0</v>
      </c>
      <c r="N29" s="72"/>
      <c r="O29" s="72">
        <f ca="1">SUM(O11:O27)</f>
        <v>-0.66721000021789223</v>
      </c>
      <c r="P29" s="72"/>
      <c r="Q29" s="72">
        <f ca="1">SUM(Q11:Q28)</f>
        <v>43690669</v>
      </c>
      <c r="S29" s="74">
        <f ca="1">ROUND((Q29/E29),4)*100</f>
        <v>3.66</v>
      </c>
      <c r="U29" s="72">
        <f ca="1">SUM(U11:U27)</f>
        <v>499134505</v>
      </c>
      <c r="V29" s="72">
        <f ca="1">SUM(V11:V27)</f>
        <v>0</v>
      </c>
      <c r="X29" s="74">
        <f ca="1">+I29/$I$29</f>
        <v>1</v>
      </c>
    </row>
    <row r="30" spans="1:27">
      <c r="C30" s="72"/>
    </row>
    <row r="31" spans="1:27">
      <c r="C31" s="72"/>
      <c r="E31" s="72"/>
    </row>
    <row r="35" spans="1:7">
      <c r="A35" s="64" t="s">
        <v>410</v>
      </c>
      <c r="G35" s="87">
        <f>+COSS!E4566</f>
        <v>1.6432507700000001</v>
      </c>
    </row>
  </sheetData>
  <mergeCells count="3">
    <mergeCell ref="A1:V1"/>
    <mergeCell ref="A2:V2"/>
    <mergeCell ref="A3:V3"/>
  </mergeCells>
  <printOptions horizontalCentered="1"/>
  <pageMargins left="0.75" right="0.75" top="1" bottom="1" header="0.5" footer="0.5"/>
  <pageSetup scale="77" orientation="landscape" r:id="rId1"/>
  <headerFooter alignWithMargins="0">
    <oddHeader>&amp;RExhibit No.: DRB-2
Page 2 of 3
Witness: D. Buck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6">
    <pageSetUpPr fitToPage="1"/>
  </sheetPr>
  <dimension ref="A1:AB35"/>
  <sheetViews>
    <sheetView tabSelected="1" zoomScale="90" zoomScaleNormal="90" workbookViewId="0">
      <selection activeCell="Q35" sqref="Q35"/>
    </sheetView>
  </sheetViews>
  <sheetFormatPr defaultRowHeight="12.75"/>
  <cols>
    <col min="1" max="1" width="7.7109375" style="64" customWidth="1"/>
    <col min="2" max="2" width="1.28515625" style="64" customWidth="1"/>
    <col min="3" max="3" width="13.7109375" style="64" customWidth="1"/>
    <col min="4" max="4" width="1.28515625" style="64" customWidth="1"/>
    <col min="5" max="5" width="14.28515625" style="64" customWidth="1"/>
    <col min="6" max="6" width="1.140625" style="64" customWidth="1"/>
    <col min="7" max="7" width="11.28515625" style="64" bestFit="1" customWidth="1"/>
    <col min="8" max="8" width="1.28515625" style="64" customWidth="1"/>
    <col min="9" max="9" width="8" style="64" customWidth="1"/>
    <col min="10" max="10" width="2.140625" style="64" customWidth="1"/>
    <col min="11" max="11" width="10" style="64" bestFit="1" customWidth="1"/>
    <col min="12" max="12" width="1.28515625" style="64" customWidth="1"/>
    <col min="13" max="13" width="11.7109375" style="64" bestFit="1" customWidth="1"/>
    <col min="14" max="14" width="1.28515625" style="64" customWidth="1"/>
    <col min="15" max="15" width="11.5703125" style="64" bestFit="1" customWidth="1"/>
    <col min="16" max="16" width="1.28515625" style="64" customWidth="1"/>
    <col min="17" max="17" width="11.7109375" style="64" bestFit="1" customWidth="1"/>
    <col min="18" max="18" width="3.140625" style="64" bestFit="1" customWidth="1"/>
    <col min="19" max="19" width="7.5703125" style="64" customWidth="1"/>
    <col min="20" max="20" width="1.28515625" style="64" customWidth="1"/>
    <col min="21" max="21" width="13" style="64" customWidth="1"/>
    <col min="22" max="22" width="1.42578125" style="64" customWidth="1"/>
    <col min="23" max="23" width="15.5703125" style="64" customWidth="1"/>
    <col min="24" max="24" width="1.28515625" style="64" customWidth="1"/>
    <col min="25" max="25" width="12.140625" style="64" customWidth="1"/>
    <col min="26" max="26" width="9.28515625" style="64" bestFit="1" customWidth="1"/>
    <col min="27" max="27" width="4" style="64" customWidth="1"/>
    <col min="28" max="28" width="3.7109375" style="64" customWidth="1"/>
    <col min="29" max="246" width="9.140625" style="64"/>
    <col min="247" max="247" width="8.85546875" style="64" customWidth="1"/>
    <col min="248" max="248" width="1.28515625" style="64" customWidth="1"/>
    <col min="249" max="249" width="11.42578125" style="64" bestFit="1" customWidth="1"/>
    <col min="250" max="250" width="1.28515625" style="64" customWidth="1"/>
    <col min="251" max="251" width="12.85546875" style="64" bestFit="1" customWidth="1"/>
    <col min="252" max="252" width="1.140625" style="64" customWidth="1"/>
    <col min="253" max="253" width="11" style="64" bestFit="1" customWidth="1"/>
    <col min="254" max="254" width="1.28515625" style="64" customWidth="1"/>
    <col min="255" max="255" width="8.42578125" style="64" bestFit="1" customWidth="1"/>
    <col min="256" max="256" width="2.140625" style="64" customWidth="1"/>
    <col min="257" max="257" width="9.85546875" style="64" bestFit="1" customWidth="1"/>
    <col min="258" max="258" width="1.28515625" style="64" customWidth="1"/>
    <col min="259" max="259" width="11.42578125" style="64" bestFit="1" customWidth="1"/>
    <col min="260" max="260" width="1.28515625" style="64" customWidth="1"/>
    <col min="261" max="261" width="10.42578125" style="64" bestFit="1" customWidth="1"/>
    <col min="262" max="262" width="1.28515625" style="64" customWidth="1"/>
    <col min="263" max="263" width="10.42578125" style="64" bestFit="1" customWidth="1"/>
    <col min="264" max="264" width="1.42578125" style="64" customWidth="1"/>
    <col min="265" max="265" width="8.42578125" style="64" bestFit="1" customWidth="1"/>
    <col min="266" max="266" width="1.28515625" style="64" customWidth="1"/>
    <col min="267" max="267" width="11.42578125" style="64" bestFit="1" customWidth="1"/>
    <col min="268" max="268" width="1.42578125" style="64" customWidth="1"/>
    <col min="269" max="269" width="11" style="64" bestFit="1" customWidth="1"/>
    <col min="270" max="270" width="1.28515625" style="64" customWidth="1"/>
    <col min="271" max="271" width="11.5703125" style="64" bestFit="1" customWidth="1"/>
    <col min="272" max="502" width="9.140625" style="64"/>
    <col min="503" max="503" width="8.85546875" style="64" customWidth="1"/>
    <col min="504" max="504" width="1.28515625" style="64" customWidth="1"/>
    <col min="505" max="505" width="11.42578125" style="64" bestFit="1" customWidth="1"/>
    <col min="506" max="506" width="1.28515625" style="64" customWidth="1"/>
    <col min="507" max="507" width="12.85546875" style="64" bestFit="1" customWidth="1"/>
    <col min="508" max="508" width="1.140625" style="64" customWidth="1"/>
    <col min="509" max="509" width="11" style="64" bestFit="1" customWidth="1"/>
    <col min="510" max="510" width="1.28515625" style="64" customWidth="1"/>
    <col min="511" max="511" width="8.42578125" style="64" bestFit="1" customWidth="1"/>
    <col min="512" max="512" width="2.140625" style="64" customWidth="1"/>
    <col min="513" max="513" width="9.85546875" style="64" bestFit="1" customWidth="1"/>
    <col min="514" max="514" width="1.28515625" style="64" customWidth="1"/>
    <col min="515" max="515" width="11.42578125" style="64" bestFit="1" customWidth="1"/>
    <col min="516" max="516" width="1.28515625" style="64" customWidth="1"/>
    <col min="517" max="517" width="10.42578125" style="64" bestFit="1" customWidth="1"/>
    <col min="518" max="518" width="1.28515625" style="64" customWidth="1"/>
    <col min="519" max="519" width="10.42578125" style="64" bestFit="1" customWidth="1"/>
    <col min="520" max="520" width="1.42578125" style="64" customWidth="1"/>
    <col min="521" max="521" width="8.42578125" style="64" bestFit="1" customWidth="1"/>
    <col min="522" max="522" width="1.28515625" style="64" customWidth="1"/>
    <col min="523" max="523" width="11.42578125" style="64" bestFit="1" customWidth="1"/>
    <col min="524" max="524" width="1.42578125" style="64" customWidth="1"/>
    <col min="525" max="525" width="11" style="64" bestFit="1" customWidth="1"/>
    <col min="526" max="526" width="1.28515625" style="64" customWidth="1"/>
    <col min="527" max="527" width="11.5703125" style="64" bestFit="1" customWidth="1"/>
    <col min="528" max="758" width="9.140625" style="64"/>
    <col min="759" max="759" width="8.85546875" style="64" customWidth="1"/>
    <col min="760" max="760" width="1.28515625" style="64" customWidth="1"/>
    <col min="761" max="761" width="11.42578125" style="64" bestFit="1" customWidth="1"/>
    <col min="762" max="762" width="1.28515625" style="64" customWidth="1"/>
    <col min="763" max="763" width="12.85546875" style="64" bestFit="1" customWidth="1"/>
    <col min="764" max="764" width="1.140625" style="64" customWidth="1"/>
    <col min="765" max="765" width="11" style="64" bestFit="1" customWidth="1"/>
    <col min="766" max="766" width="1.28515625" style="64" customWidth="1"/>
    <col min="767" max="767" width="8.42578125" style="64" bestFit="1" customWidth="1"/>
    <col min="768" max="768" width="2.140625" style="64" customWidth="1"/>
    <col min="769" max="769" width="9.85546875" style="64" bestFit="1" customWidth="1"/>
    <col min="770" max="770" width="1.28515625" style="64" customWidth="1"/>
    <col min="771" max="771" width="11.42578125" style="64" bestFit="1" customWidth="1"/>
    <col min="772" max="772" width="1.28515625" style="64" customWidth="1"/>
    <col min="773" max="773" width="10.42578125" style="64" bestFit="1" customWidth="1"/>
    <col min="774" max="774" width="1.28515625" style="64" customWidth="1"/>
    <col min="775" max="775" width="10.42578125" style="64" bestFit="1" customWidth="1"/>
    <col min="776" max="776" width="1.42578125" style="64" customWidth="1"/>
    <col min="777" max="777" width="8.42578125" style="64" bestFit="1" customWidth="1"/>
    <col min="778" max="778" width="1.28515625" style="64" customWidth="1"/>
    <col min="779" max="779" width="11.42578125" style="64" bestFit="1" customWidth="1"/>
    <col min="780" max="780" width="1.42578125" style="64" customWidth="1"/>
    <col min="781" max="781" width="11" style="64" bestFit="1" customWidth="1"/>
    <col min="782" max="782" width="1.28515625" style="64" customWidth="1"/>
    <col min="783" max="783" width="11.5703125" style="64" bestFit="1" customWidth="1"/>
    <col min="784" max="1014" width="9.140625" style="64"/>
    <col min="1015" max="1015" width="8.85546875" style="64" customWidth="1"/>
    <col min="1016" max="1016" width="1.28515625" style="64" customWidth="1"/>
    <col min="1017" max="1017" width="11.42578125" style="64" bestFit="1" customWidth="1"/>
    <col min="1018" max="1018" width="1.28515625" style="64" customWidth="1"/>
    <col min="1019" max="1019" width="12.85546875" style="64" bestFit="1" customWidth="1"/>
    <col min="1020" max="1020" width="1.140625" style="64" customWidth="1"/>
    <col min="1021" max="1021" width="11" style="64" bestFit="1" customWidth="1"/>
    <col min="1022" max="1022" width="1.28515625" style="64" customWidth="1"/>
    <col min="1023" max="1023" width="8.42578125" style="64" bestFit="1" customWidth="1"/>
    <col min="1024" max="1024" width="2.140625" style="64" customWidth="1"/>
    <col min="1025" max="1025" width="9.85546875" style="64" bestFit="1" customWidth="1"/>
    <col min="1026" max="1026" width="1.28515625" style="64" customWidth="1"/>
    <col min="1027" max="1027" width="11.42578125" style="64" bestFit="1" customWidth="1"/>
    <col min="1028" max="1028" width="1.28515625" style="64" customWidth="1"/>
    <col min="1029" max="1029" width="10.42578125" style="64" bestFit="1" customWidth="1"/>
    <col min="1030" max="1030" width="1.28515625" style="64" customWidth="1"/>
    <col min="1031" max="1031" width="10.42578125" style="64" bestFit="1" customWidth="1"/>
    <col min="1032" max="1032" width="1.42578125" style="64" customWidth="1"/>
    <col min="1033" max="1033" width="8.42578125" style="64" bestFit="1" customWidth="1"/>
    <col min="1034" max="1034" width="1.28515625" style="64" customWidth="1"/>
    <col min="1035" max="1035" width="11.42578125" style="64" bestFit="1" customWidth="1"/>
    <col min="1036" max="1036" width="1.42578125" style="64" customWidth="1"/>
    <col min="1037" max="1037" width="11" style="64" bestFit="1" customWidth="1"/>
    <col min="1038" max="1038" width="1.28515625" style="64" customWidth="1"/>
    <col min="1039" max="1039" width="11.5703125" style="64" bestFit="1" customWidth="1"/>
    <col min="1040" max="1270" width="9.140625" style="64"/>
    <col min="1271" max="1271" width="8.85546875" style="64" customWidth="1"/>
    <col min="1272" max="1272" width="1.28515625" style="64" customWidth="1"/>
    <col min="1273" max="1273" width="11.42578125" style="64" bestFit="1" customWidth="1"/>
    <col min="1274" max="1274" width="1.28515625" style="64" customWidth="1"/>
    <col min="1275" max="1275" width="12.85546875" style="64" bestFit="1" customWidth="1"/>
    <col min="1276" max="1276" width="1.140625" style="64" customWidth="1"/>
    <col min="1277" max="1277" width="11" style="64" bestFit="1" customWidth="1"/>
    <col min="1278" max="1278" width="1.28515625" style="64" customWidth="1"/>
    <col min="1279" max="1279" width="8.42578125" style="64" bestFit="1" customWidth="1"/>
    <col min="1280" max="1280" width="2.140625" style="64" customWidth="1"/>
    <col min="1281" max="1281" width="9.85546875" style="64" bestFit="1" customWidth="1"/>
    <col min="1282" max="1282" width="1.28515625" style="64" customWidth="1"/>
    <col min="1283" max="1283" width="11.42578125" style="64" bestFit="1" customWidth="1"/>
    <col min="1284" max="1284" width="1.28515625" style="64" customWidth="1"/>
    <col min="1285" max="1285" width="10.42578125" style="64" bestFit="1" customWidth="1"/>
    <col min="1286" max="1286" width="1.28515625" style="64" customWidth="1"/>
    <col min="1287" max="1287" width="10.42578125" style="64" bestFit="1" customWidth="1"/>
    <col min="1288" max="1288" width="1.42578125" style="64" customWidth="1"/>
    <col min="1289" max="1289" width="8.42578125" style="64" bestFit="1" customWidth="1"/>
    <col min="1290" max="1290" width="1.28515625" style="64" customWidth="1"/>
    <col min="1291" max="1291" width="11.42578125" style="64" bestFit="1" customWidth="1"/>
    <col min="1292" max="1292" width="1.42578125" style="64" customWidth="1"/>
    <col min="1293" max="1293" width="11" style="64" bestFit="1" customWidth="1"/>
    <col min="1294" max="1294" width="1.28515625" style="64" customWidth="1"/>
    <col min="1295" max="1295" width="11.5703125" style="64" bestFit="1" customWidth="1"/>
    <col min="1296" max="1526" width="9.140625" style="64"/>
    <col min="1527" max="1527" width="8.85546875" style="64" customWidth="1"/>
    <col min="1528" max="1528" width="1.28515625" style="64" customWidth="1"/>
    <col min="1529" max="1529" width="11.42578125" style="64" bestFit="1" customWidth="1"/>
    <col min="1530" max="1530" width="1.28515625" style="64" customWidth="1"/>
    <col min="1531" max="1531" width="12.85546875" style="64" bestFit="1" customWidth="1"/>
    <col min="1532" max="1532" width="1.140625" style="64" customWidth="1"/>
    <col min="1533" max="1533" width="11" style="64" bestFit="1" customWidth="1"/>
    <col min="1534" max="1534" width="1.28515625" style="64" customWidth="1"/>
    <col min="1535" max="1535" width="8.42578125" style="64" bestFit="1" customWidth="1"/>
    <col min="1536" max="1536" width="2.140625" style="64" customWidth="1"/>
    <col min="1537" max="1537" width="9.85546875" style="64" bestFit="1" customWidth="1"/>
    <col min="1538" max="1538" width="1.28515625" style="64" customWidth="1"/>
    <col min="1539" max="1539" width="11.42578125" style="64" bestFit="1" customWidth="1"/>
    <col min="1540" max="1540" width="1.28515625" style="64" customWidth="1"/>
    <col min="1541" max="1541" width="10.42578125" style="64" bestFit="1" customWidth="1"/>
    <col min="1542" max="1542" width="1.28515625" style="64" customWidth="1"/>
    <col min="1543" max="1543" width="10.42578125" style="64" bestFit="1" customWidth="1"/>
    <col min="1544" max="1544" width="1.42578125" style="64" customWidth="1"/>
    <col min="1545" max="1545" width="8.42578125" style="64" bestFit="1" customWidth="1"/>
    <col min="1546" max="1546" width="1.28515625" style="64" customWidth="1"/>
    <col min="1547" max="1547" width="11.42578125" style="64" bestFit="1" customWidth="1"/>
    <col min="1548" max="1548" width="1.42578125" style="64" customWidth="1"/>
    <col min="1549" max="1549" width="11" style="64" bestFit="1" customWidth="1"/>
    <col min="1550" max="1550" width="1.28515625" style="64" customWidth="1"/>
    <col min="1551" max="1551" width="11.5703125" style="64" bestFit="1" customWidth="1"/>
    <col min="1552" max="1782" width="9.140625" style="64"/>
    <col min="1783" max="1783" width="8.85546875" style="64" customWidth="1"/>
    <col min="1784" max="1784" width="1.28515625" style="64" customWidth="1"/>
    <col min="1785" max="1785" width="11.42578125" style="64" bestFit="1" customWidth="1"/>
    <col min="1786" max="1786" width="1.28515625" style="64" customWidth="1"/>
    <col min="1787" max="1787" width="12.85546875" style="64" bestFit="1" customWidth="1"/>
    <col min="1788" max="1788" width="1.140625" style="64" customWidth="1"/>
    <col min="1789" max="1789" width="11" style="64" bestFit="1" customWidth="1"/>
    <col min="1790" max="1790" width="1.28515625" style="64" customWidth="1"/>
    <col min="1791" max="1791" width="8.42578125" style="64" bestFit="1" customWidth="1"/>
    <col min="1792" max="1792" width="2.140625" style="64" customWidth="1"/>
    <col min="1793" max="1793" width="9.85546875" style="64" bestFit="1" customWidth="1"/>
    <col min="1794" max="1794" width="1.28515625" style="64" customWidth="1"/>
    <col min="1795" max="1795" width="11.42578125" style="64" bestFit="1" customWidth="1"/>
    <col min="1796" max="1796" width="1.28515625" style="64" customWidth="1"/>
    <col min="1797" max="1797" width="10.42578125" style="64" bestFit="1" customWidth="1"/>
    <col min="1798" max="1798" width="1.28515625" style="64" customWidth="1"/>
    <col min="1799" max="1799" width="10.42578125" style="64" bestFit="1" customWidth="1"/>
    <col min="1800" max="1800" width="1.42578125" style="64" customWidth="1"/>
    <col min="1801" max="1801" width="8.42578125" style="64" bestFit="1" customWidth="1"/>
    <col min="1802" max="1802" width="1.28515625" style="64" customWidth="1"/>
    <col min="1803" max="1803" width="11.42578125" style="64" bestFit="1" customWidth="1"/>
    <col min="1804" max="1804" width="1.42578125" style="64" customWidth="1"/>
    <col min="1805" max="1805" width="11" style="64" bestFit="1" customWidth="1"/>
    <col min="1806" max="1806" width="1.28515625" style="64" customWidth="1"/>
    <col min="1807" max="1807" width="11.5703125" style="64" bestFit="1" customWidth="1"/>
    <col min="1808" max="2038" width="9.140625" style="64"/>
    <col min="2039" max="2039" width="8.85546875" style="64" customWidth="1"/>
    <col min="2040" max="2040" width="1.28515625" style="64" customWidth="1"/>
    <col min="2041" max="2041" width="11.42578125" style="64" bestFit="1" customWidth="1"/>
    <col min="2042" max="2042" width="1.28515625" style="64" customWidth="1"/>
    <col min="2043" max="2043" width="12.85546875" style="64" bestFit="1" customWidth="1"/>
    <col min="2044" max="2044" width="1.140625" style="64" customWidth="1"/>
    <col min="2045" max="2045" width="11" style="64" bestFit="1" customWidth="1"/>
    <col min="2046" max="2046" width="1.28515625" style="64" customWidth="1"/>
    <col min="2047" max="2047" width="8.42578125" style="64" bestFit="1" customWidth="1"/>
    <col min="2048" max="2048" width="2.140625" style="64" customWidth="1"/>
    <col min="2049" max="2049" width="9.85546875" style="64" bestFit="1" customWidth="1"/>
    <col min="2050" max="2050" width="1.28515625" style="64" customWidth="1"/>
    <col min="2051" max="2051" width="11.42578125" style="64" bestFit="1" customWidth="1"/>
    <col min="2052" max="2052" width="1.28515625" style="64" customWidth="1"/>
    <col min="2053" max="2053" width="10.42578125" style="64" bestFit="1" customWidth="1"/>
    <col min="2054" max="2054" width="1.28515625" style="64" customWidth="1"/>
    <col min="2055" max="2055" width="10.42578125" style="64" bestFit="1" customWidth="1"/>
    <col min="2056" max="2056" width="1.42578125" style="64" customWidth="1"/>
    <col min="2057" max="2057" width="8.42578125" style="64" bestFit="1" customWidth="1"/>
    <col min="2058" max="2058" width="1.28515625" style="64" customWidth="1"/>
    <col min="2059" max="2059" width="11.42578125" style="64" bestFit="1" customWidth="1"/>
    <col min="2060" max="2060" width="1.42578125" style="64" customWidth="1"/>
    <col min="2061" max="2061" width="11" style="64" bestFit="1" customWidth="1"/>
    <col min="2062" max="2062" width="1.28515625" style="64" customWidth="1"/>
    <col min="2063" max="2063" width="11.5703125" style="64" bestFit="1" customWidth="1"/>
    <col min="2064" max="2294" width="9.140625" style="64"/>
    <col min="2295" max="2295" width="8.85546875" style="64" customWidth="1"/>
    <col min="2296" max="2296" width="1.28515625" style="64" customWidth="1"/>
    <col min="2297" max="2297" width="11.42578125" style="64" bestFit="1" customWidth="1"/>
    <col min="2298" max="2298" width="1.28515625" style="64" customWidth="1"/>
    <col min="2299" max="2299" width="12.85546875" style="64" bestFit="1" customWidth="1"/>
    <col min="2300" max="2300" width="1.140625" style="64" customWidth="1"/>
    <col min="2301" max="2301" width="11" style="64" bestFit="1" customWidth="1"/>
    <col min="2302" max="2302" width="1.28515625" style="64" customWidth="1"/>
    <col min="2303" max="2303" width="8.42578125" style="64" bestFit="1" customWidth="1"/>
    <col min="2304" max="2304" width="2.140625" style="64" customWidth="1"/>
    <col min="2305" max="2305" width="9.85546875" style="64" bestFit="1" customWidth="1"/>
    <col min="2306" max="2306" width="1.28515625" style="64" customWidth="1"/>
    <col min="2307" max="2307" width="11.42578125" style="64" bestFit="1" customWidth="1"/>
    <col min="2308" max="2308" width="1.28515625" style="64" customWidth="1"/>
    <col min="2309" max="2309" width="10.42578125" style="64" bestFit="1" customWidth="1"/>
    <col min="2310" max="2310" width="1.28515625" style="64" customWidth="1"/>
    <col min="2311" max="2311" width="10.42578125" style="64" bestFit="1" customWidth="1"/>
    <col min="2312" max="2312" width="1.42578125" style="64" customWidth="1"/>
    <col min="2313" max="2313" width="8.42578125" style="64" bestFit="1" customWidth="1"/>
    <col min="2314" max="2314" width="1.28515625" style="64" customWidth="1"/>
    <col min="2315" max="2315" width="11.42578125" style="64" bestFit="1" customWidth="1"/>
    <col min="2316" max="2316" width="1.42578125" style="64" customWidth="1"/>
    <col min="2317" max="2317" width="11" style="64" bestFit="1" customWidth="1"/>
    <col min="2318" max="2318" width="1.28515625" style="64" customWidth="1"/>
    <col min="2319" max="2319" width="11.5703125" style="64" bestFit="1" customWidth="1"/>
    <col min="2320" max="2550" width="9.140625" style="64"/>
    <col min="2551" max="2551" width="8.85546875" style="64" customWidth="1"/>
    <col min="2552" max="2552" width="1.28515625" style="64" customWidth="1"/>
    <col min="2553" max="2553" width="11.42578125" style="64" bestFit="1" customWidth="1"/>
    <col min="2554" max="2554" width="1.28515625" style="64" customWidth="1"/>
    <col min="2555" max="2555" width="12.85546875" style="64" bestFit="1" customWidth="1"/>
    <col min="2556" max="2556" width="1.140625" style="64" customWidth="1"/>
    <col min="2557" max="2557" width="11" style="64" bestFit="1" customWidth="1"/>
    <col min="2558" max="2558" width="1.28515625" style="64" customWidth="1"/>
    <col min="2559" max="2559" width="8.42578125" style="64" bestFit="1" customWidth="1"/>
    <col min="2560" max="2560" width="2.140625" style="64" customWidth="1"/>
    <col min="2561" max="2561" width="9.85546875" style="64" bestFit="1" customWidth="1"/>
    <col min="2562" max="2562" width="1.28515625" style="64" customWidth="1"/>
    <col min="2563" max="2563" width="11.42578125" style="64" bestFit="1" customWidth="1"/>
    <col min="2564" max="2564" width="1.28515625" style="64" customWidth="1"/>
    <col min="2565" max="2565" width="10.42578125" style="64" bestFit="1" customWidth="1"/>
    <col min="2566" max="2566" width="1.28515625" style="64" customWidth="1"/>
    <col min="2567" max="2567" width="10.42578125" style="64" bestFit="1" customWidth="1"/>
    <col min="2568" max="2568" width="1.42578125" style="64" customWidth="1"/>
    <col min="2569" max="2569" width="8.42578125" style="64" bestFit="1" customWidth="1"/>
    <col min="2570" max="2570" width="1.28515625" style="64" customWidth="1"/>
    <col min="2571" max="2571" width="11.42578125" style="64" bestFit="1" customWidth="1"/>
    <col min="2572" max="2572" width="1.42578125" style="64" customWidth="1"/>
    <col min="2573" max="2573" width="11" style="64" bestFit="1" customWidth="1"/>
    <col min="2574" max="2574" width="1.28515625" style="64" customWidth="1"/>
    <col min="2575" max="2575" width="11.5703125" style="64" bestFit="1" customWidth="1"/>
    <col min="2576" max="2806" width="9.140625" style="64"/>
    <col min="2807" max="2807" width="8.85546875" style="64" customWidth="1"/>
    <col min="2808" max="2808" width="1.28515625" style="64" customWidth="1"/>
    <col min="2809" max="2809" width="11.42578125" style="64" bestFit="1" customWidth="1"/>
    <col min="2810" max="2810" width="1.28515625" style="64" customWidth="1"/>
    <col min="2811" max="2811" width="12.85546875" style="64" bestFit="1" customWidth="1"/>
    <col min="2812" max="2812" width="1.140625" style="64" customWidth="1"/>
    <col min="2813" max="2813" width="11" style="64" bestFit="1" customWidth="1"/>
    <col min="2814" max="2814" width="1.28515625" style="64" customWidth="1"/>
    <col min="2815" max="2815" width="8.42578125" style="64" bestFit="1" customWidth="1"/>
    <col min="2816" max="2816" width="2.140625" style="64" customWidth="1"/>
    <col min="2817" max="2817" width="9.85546875" style="64" bestFit="1" customWidth="1"/>
    <col min="2818" max="2818" width="1.28515625" style="64" customWidth="1"/>
    <col min="2819" max="2819" width="11.42578125" style="64" bestFit="1" customWidth="1"/>
    <col min="2820" max="2820" width="1.28515625" style="64" customWidth="1"/>
    <col min="2821" max="2821" width="10.42578125" style="64" bestFit="1" customWidth="1"/>
    <col min="2822" max="2822" width="1.28515625" style="64" customWidth="1"/>
    <col min="2823" max="2823" width="10.42578125" style="64" bestFit="1" customWidth="1"/>
    <col min="2824" max="2824" width="1.42578125" style="64" customWidth="1"/>
    <col min="2825" max="2825" width="8.42578125" style="64" bestFit="1" customWidth="1"/>
    <col min="2826" max="2826" width="1.28515625" style="64" customWidth="1"/>
    <col min="2827" max="2827" width="11.42578125" style="64" bestFit="1" customWidth="1"/>
    <col min="2828" max="2828" width="1.42578125" style="64" customWidth="1"/>
    <col min="2829" max="2829" width="11" style="64" bestFit="1" customWidth="1"/>
    <col min="2830" max="2830" width="1.28515625" style="64" customWidth="1"/>
    <col min="2831" max="2831" width="11.5703125" style="64" bestFit="1" customWidth="1"/>
    <col min="2832" max="3062" width="9.140625" style="64"/>
    <col min="3063" max="3063" width="8.85546875" style="64" customWidth="1"/>
    <col min="3064" max="3064" width="1.28515625" style="64" customWidth="1"/>
    <col min="3065" max="3065" width="11.42578125" style="64" bestFit="1" customWidth="1"/>
    <col min="3066" max="3066" width="1.28515625" style="64" customWidth="1"/>
    <col min="3067" max="3067" width="12.85546875" style="64" bestFit="1" customWidth="1"/>
    <col min="3068" max="3068" width="1.140625" style="64" customWidth="1"/>
    <col min="3069" max="3069" width="11" style="64" bestFit="1" customWidth="1"/>
    <col min="3070" max="3070" width="1.28515625" style="64" customWidth="1"/>
    <col min="3071" max="3071" width="8.42578125" style="64" bestFit="1" customWidth="1"/>
    <col min="3072" max="3072" width="2.140625" style="64" customWidth="1"/>
    <col min="3073" max="3073" width="9.85546875" style="64" bestFit="1" customWidth="1"/>
    <col min="3074" max="3074" width="1.28515625" style="64" customWidth="1"/>
    <col min="3075" max="3075" width="11.42578125" style="64" bestFit="1" customWidth="1"/>
    <col min="3076" max="3076" width="1.28515625" style="64" customWidth="1"/>
    <col min="3077" max="3077" width="10.42578125" style="64" bestFit="1" customWidth="1"/>
    <col min="3078" max="3078" width="1.28515625" style="64" customWidth="1"/>
    <col min="3079" max="3079" width="10.42578125" style="64" bestFit="1" customWidth="1"/>
    <col min="3080" max="3080" width="1.42578125" style="64" customWidth="1"/>
    <col min="3081" max="3081" width="8.42578125" style="64" bestFit="1" customWidth="1"/>
    <col min="3082" max="3082" width="1.28515625" style="64" customWidth="1"/>
    <col min="3083" max="3083" width="11.42578125" style="64" bestFit="1" customWidth="1"/>
    <col min="3084" max="3084" width="1.42578125" style="64" customWidth="1"/>
    <col min="3085" max="3085" width="11" style="64" bestFit="1" customWidth="1"/>
    <col min="3086" max="3086" width="1.28515625" style="64" customWidth="1"/>
    <col min="3087" max="3087" width="11.5703125" style="64" bestFit="1" customWidth="1"/>
    <col min="3088" max="3318" width="9.140625" style="64"/>
    <col min="3319" max="3319" width="8.85546875" style="64" customWidth="1"/>
    <col min="3320" max="3320" width="1.28515625" style="64" customWidth="1"/>
    <col min="3321" max="3321" width="11.42578125" style="64" bestFit="1" customWidth="1"/>
    <col min="3322" max="3322" width="1.28515625" style="64" customWidth="1"/>
    <col min="3323" max="3323" width="12.85546875" style="64" bestFit="1" customWidth="1"/>
    <col min="3324" max="3324" width="1.140625" style="64" customWidth="1"/>
    <col min="3325" max="3325" width="11" style="64" bestFit="1" customWidth="1"/>
    <col min="3326" max="3326" width="1.28515625" style="64" customWidth="1"/>
    <col min="3327" max="3327" width="8.42578125" style="64" bestFit="1" customWidth="1"/>
    <col min="3328" max="3328" width="2.140625" style="64" customWidth="1"/>
    <col min="3329" max="3329" width="9.85546875" style="64" bestFit="1" customWidth="1"/>
    <col min="3330" max="3330" width="1.28515625" style="64" customWidth="1"/>
    <col min="3331" max="3331" width="11.42578125" style="64" bestFit="1" customWidth="1"/>
    <col min="3332" max="3332" width="1.28515625" style="64" customWidth="1"/>
    <col min="3333" max="3333" width="10.42578125" style="64" bestFit="1" customWidth="1"/>
    <col min="3334" max="3334" width="1.28515625" style="64" customWidth="1"/>
    <col min="3335" max="3335" width="10.42578125" style="64" bestFit="1" customWidth="1"/>
    <col min="3336" max="3336" width="1.42578125" style="64" customWidth="1"/>
    <col min="3337" max="3337" width="8.42578125" style="64" bestFit="1" customWidth="1"/>
    <col min="3338" max="3338" width="1.28515625" style="64" customWidth="1"/>
    <col min="3339" max="3339" width="11.42578125" style="64" bestFit="1" customWidth="1"/>
    <col min="3340" max="3340" width="1.42578125" style="64" customWidth="1"/>
    <col min="3341" max="3341" width="11" style="64" bestFit="1" customWidth="1"/>
    <col min="3342" max="3342" width="1.28515625" style="64" customWidth="1"/>
    <col min="3343" max="3343" width="11.5703125" style="64" bestFit="1" customWidth="1"/>
    <col min="3344" max="3574" width="9.140625" style="64"/>
    <col min="3575" max="3575" width="8.85546875" style="64" customWidth="1"/>
    <col min="3576" max="3576" width="1.28515625" style="64" customWidth="1"/>
    <col min="3577" max="3577" width="11.42578125" style="64" bestFit="1" customWidth="1"/>
    <col min="3578" max="3578" width="1.28515625" style="64" customWidth="1"/>
    <col min="3579" max="3579" width="12.85546875" style="64" bestFit="1" customWidth="1"/>
    <col min="3580" max="3580" width="1.140625" style="64" customWidth="1"/>
    <col min="3581" max="3581" width="11" style="64" bestFit="1" customWidth="1"/>
    <col min="3582" max="3582" width="1.28515625" style="64" customWidth="1"/>
    <col min="3583" max="3583" width="8.42578125" style="64" bestFit="1" customWidth="1"/>
    <col min="3584" max="3584" width="2.140625" style="64" customWidth="1"/>
    <col min="3585" max="3585" width="9.85546875" style="64" bestFit="1" customWidth="1"/>
    <col min="3586" max="3586" width="1.28515625" style="64" customWidth="1"/>
    <col min="3587" max="3587" width="11.42578125" style="64" bestFit="1" customWidth="1"/>
    <col min="3588" max="3588" width="1.28515625" style="64" customWidth="1"/>
    <col min="3589" max="3589" width="10.42578125" style="64" bestFit="1" customWidth="1"/>
    <col min="3590" max="3590" width="1.28515625" style="64" customWidth="1"/>
    <col min="3591" max="3591" width="10.42578125" style="64" bestFit="1" customWidth="1"/>
    <col min="3592" max="3592" width="1.42578125" style="64" customWidth="1"/>
    <col min="3593" max="3593" width="8.42578125" style="64" bestFit="1" customWidth="1"/>
    <col min="3594" max="3594" width="1.28515625" style="64" customWidth="1"/>
    <col min="3595" max="3595" width="11.42578125" style="64" bestFit="1" customWidth="1"/>
    <col min="3596" max="3596" width="1.42578125" style="64" customWidth="1"/>
    <col min="3597" max="3597" width="11" style="64" bestFit="1" customWidth="1"/>
    <col min="3598" max="3598" width="1.28515625" style="64" customWidth="1"/>
    <col min="3599" max="3599" width="11.5703125" style="64" bestFit="1" customWidth="1"/>
    <col min="3600" max="3830" width="9.140625" style="64"/>
    <col min="3831" max="3831" width="8.85546875" style="64" customWidth="1"/>
    <col min="3832" max="3832" width="1.28515625" style="64" customWidth="1"/>
    <col min="3833" max="3833" width="11.42578125" style="64" bestFit="1" customWidth="1"/>
    <col min="3834" max="3834" width="1.28515625" style="64" customWidth="1"/>
    <col min="3835" max="3835" width="12.85546875" style="64" bestFit="1" customWidth="1"/>
    <col min="3836" max="3836" width="1.140625" style="64" customWidth="1"/>
    <col min="3837" max="3837" width="11" style="64" bestFit="1" customWidth="1"/>
    <col min="3838" max="3838" width="1.28515625" style="64" customWidth="1"/>
    <col min="3839" max="3839" width="8.42578125" style="64" bestFit="1" customWidth="1"/>
    <col min="3840" max="3840" width="2.140625" style="64" customWidth="1"/>
    <col min="3841" max="3841" width="9.85546875" style="64" bestFit="1" customWidth="1"/>
    <col min="3842" max="3842" width="1.28515625" style="64" customWidth="1"/>
    <col min="3843" max="3843" width="11.42578125" style="64" bestFit="1" customWidth="1"/>
    <col min="3844" max="3844" width="1.28515625" style="64" customWidth="1"/>
    <col min="3845" max="3845" width="10.42578125" style="64" bestFit="1" customWidth="1"/>
    <col min="3846" max="3846" width="1.28515625" style="64" customWidth="1"/>
    <col min="3847" max="3847" width="10.42578125" style="64" bestFit="1" customWidth="1"/>
    <col min="3848" max="3848" width="1.42578125" style="64" customWidth="1"/>
    <col min="3849" max="3849" width="8.42578125" style="64" bestFit="1" customWidth="1"/>
    <col min="3850" max="3850" width="1.28515625" style="64" customWidth="1"/>
    <col min="3851" max="3851" width="11.42578125" style="64" bestFit="1" customWidth="1"/>
    <col min="3852" max="3852" width="1.42578125" style="64" customWidth="1"/>
    <col min="3853" max="3853" width="11" style="64" bestFit="1" customWidth="1"/>
    <col min="3854" max="3854" width="1.28515625" style="64" customWidth="1"/>
    <col min="3855" max="3855" width="11.5703125" style="64" bestFit="1" customWidth="1"/>
    <col min="3856" max="4086" width="9.140625" style="64"/>
    <col min="4087" max="4087" width="8.85546875" style="64" customWidth="1"/>
    <col min="4088" max="4088" width="1.28515625" style="64" customWidth="1"/>
    <col min="4089" max="4089" width="11.42578125" style="64" bestFit="1" customWidth="1"/>
    <col min="4090" max="4090" width="1.28515625" style="64" customWidth="1"/>
    <col min="4091" max="4091" width="12.85546875" style="64" bestFit="1" customWidth="1"/>
    <col min="4092" max="4092" width="1.140625" style="64" customWidth="1"/>
    <col min="4093" max="4093" width="11" style="64" bestFit="1" customWidth="1"/>
    <col min="4094" max="4094" width="1.28515625" style="64" customWidth="1"/>
    <col min="4095" max="4095" width="8.42578125" style="64" bestFit="1" customWidth="1"/>
    <col min="4096" max="4096" width="2.140625" style="64" customWidth="1"/>
    <col min="4097" max="4097" width="9.85546875" style="64" bestFit="1" customWidth="1"/>
    <col min="4098" max="4098" width="1.28515625" style="64" customWidth="1"/>
    <col min="4099" max="4099" width="11.42578125" style="64" bestFit="1" customWidth="1"/>
    <col min="4100" max="4100" width="1.28515625" style="64" customWidth="1"/>
    <col min="4101" max="4101" width="10.42578125" style="64" bestFit="1" customWidth="1"/>
    <col min="4102" max="4102" width="1.28515625" style="64" customWidth="1"/>
    <col min="4103" max="4103" width="10.42578125" style="64" bestFit="1" customWidth="1"/>
    <col min="4104" max="4104" width="1.42578125" style="64" customWidth="1"/>
    <col min="4105" max="4105" width="8.42578125" style="64" bestFit="1" customWidth="1"/>
    <col min="4106" max="4106" width="1.28515625" style="64" customWidth="1"/>
    <col min="4107" max="4107" width="11.42578125" style="64" bestFit="1" customWidth="1"/>
    <col min="4108" max="4108" width="1.42578125" style="64" customWidth="1"/>
    <col min="4109" max="4109" width="11" style="64" bestFit="1" customWidth="1"/>
    <col min="4110" max="4110" width="1.28515625" style="64" customWidth="1"/>
    <col min="4111" max="4111" width="11.5703125" style="64" bestFit="1" customWidth="1"/>
    <col min="4112" max="4342" width="9.140625" style="64"/>
    <col min="4343" max="4343" width="8.85546875" style="64" customWidth="1"/>
    <col min="4344" max="4344" width="1.28515625" style="64" customWidth="1"/>
    <col min="4345" max="4345" width="11.42578125" style="64" bestFit="1" customWidth="1"/>
    <col min="4346" max="4346" width="1.28515625" style="64" customWidth="1"/>
    <col min="4347" max="4347" width="12.85546875" style="64" bestFit="1" customWidth="1"/>
    <col min="4348" max="4348" width="1.140625" style="64" customWidth="1"/>
    <col min="4349" max="4349" width="11" style="64" bestFit="1" customWidth="1"/>
    <col min="4350" max="4350" width="1.28515625" style="64" customWidth="1"/>
    <col min="4351" max="4351" width="8.42578125" style="64" bestFit="1" customWidth="1"/>
    <col min="4352" max="4352" width="2.140625" style="64" customWidth="1"/>
    <col min="4353" max="4353" width="9.85546875" style="64" bestFit="1" customWidth="1"/>
    <col min="4354" max="4354" width="1.28515625" style="64" customWidth="1"/>
    <col min="4355" max="4355" width="11.42578125" style="64" bestFit="1" customWidth="1"/>
    <col min="4356" max="4356" width="1.28515625" style="64" customWidth="1"/>
    <col min="4357" max="4357" width="10.42578125" style="64" bestFit="1" customWidth="1"/>
    <col min="4358" max="4358" width="1.28515625" style="64" customWidth="1"/>
    <col min="4359" max="4359" width="10.42578125" style="64" bestFit="1" customWidth="1"/>
    <col min="4360" max="4360" width="1.42578125" style="64" customWidth="1"/>
    <col min="4361" max="4361" width="8.42578125" style="64" bestFit="1" customWidth="1"/>
    <col min="4362" max="4362" width="1.28515625" style="64" customWidth="1"/>
    <col min="4363" max="4363" width="11.42578125" style="64" bestFit="1" customWidth="1"/>
    <col min="4364" max="4364" width="1.42578125" style="64" customWidth="1"/>
    <col min="4365" max="4365" width="11" style="64" bestFit="1" customWidth="1"/>
    <col min="4366" max="4366" width="1.28515625" style="64" customWidth="1"/>
    <col min="4367" max="4367" width="11.5703125" style="64" bestFit="1" customWidth="1"/>
    <col min="4368" max="4598" width="9.140625" style="64"/>
    <col min="4599" max="4599" width="8.85546875" style="64" customWidth="1"/>
    <col min="4600" max="4600" width="1.28515625" style="64" customWidth="1"/>
    <col min="4601" max="4601" width="11.42578125" style="64" bestFit="1" customWidth="1"/>
    <col min="4602" max="4602" width="1.28515625" style="64" customWidth="1"/>
    <col min="4603" max="4603" width="12.85546875" style="64" bestFit="1" customWidth="1"/>
    <col min="4604" max="4604" width="1.140625" style="64" customWidth="1"/>
    <col min="4605" max="4605" width="11" style="64" bestFit="1" customWidth="1"/>
    <col min="4606" max="4606" width="1.28515625" style="64" customWidth="1"/>
    <col min="4607" max="4607" width="8.42578125" style="64" bestFit="1" customWidth="1"/>
    <col min="4608" max="4608" width="2.140625" style="64" customWidth="1"/>
    <col min="4609" max="4609" width="9.85546875" style="64" bestFit="1" customWidth="1"/>
    <col min="4610" max="4610" width="1.28515625" style="64" customWidth="1"/>
    <col min="4611" max="4611" width="11.42578125" style="64" bestFit="1" customWidth="1"/>
    <col min="4612" max="4612" width="1.28515625" style="64" customWidth="1"/>
    <col min="4613" max="4613" width="10.42578125" style="64" bestFit="1" customWidth="1"/>
    <col min="4614" max="4614" width="1.28515625" style="64" customWidth="1"/>
    <col min="4615" max="4615" width="10.42578125" style="64" bestFit="1" customWidth="1"/>
    <col min="4616" max="4616" width="1.42578125" style="64" customWidth="1"/>
    <col min="4617" max="4617" width="8.42578125" style="64" bestFit="1" customWidth="1"/>
    <col min="4618" max="4618" width="1.28515625" style="64" customWidth="1"/>
    <col min="4619" max="4619" width="11.42578125" style="64" bestFit="1" customWidth="1"/>
    <col min="4620" max="4620" width="1.42578125" style="64" customWidth="1"/>
    <col min="4621" max="4621" width="11" style="64" bestFit="1" customWidth="1"/>
    <col min="4622" max="4622" width="1.28515625" style="64" customWidth="1"/>
    <col min="4623" max="4623" width="11.5703125" style="64" bestFit="1" customWidth="1"/>
    <col min="4624" max="4854" width="9.140625" style="64"/>
    <col min="4855" max="4855" width="8.85546875" style="64" customWidth="1"/>
    <col min="4856" max="4856" width="1.28515625" style="64" customWidth="1"/>
    <col min="4857" max="4857" width="11.42578125" style="64" bestFit="1" customWidth="1"/>
    <col min="4858" max="4858" width="1.28515625" style="64" customWidth="1"/>
    <col min="4859" max="4859" width="12.85546875" style="64" bestFit="1" customWidth="1"/>
    <col min="4860" max="4860" width="1.140625" style="64" customWidth="1"/>
    <col min="4861" max="4861" width="11" style="64" bestFit="1" customWidth="1"/>
    <col min="4862" max="4862" width="1.28515625" style="64" customWidth="1"/>
    <col min="4863" max="4863" width="8.42578125" style="64" bestFit="1" customWidth="1"/>
    <col min="4864" max="4864" width="2.140625" style="64" customWidth="1"/>
    <col min="4865" max="4865" width="9.85546875" style="64" bestFit="1" customWidth="1"/>
    <col min="4866" max="4866" width="1.28515625" style="64" customWidth="1"/>
    <col min="4867" max="4867" width="11.42578125" style="64" bestFit="1" customWidth="1"/>
    <col min="4868" max="4868" width="1.28515625" style="64" customWidth="1"/>
    <col min="4869" max="4869" width="10.42578125" style="64" bestFit="1" customWidth="1"/>
    <col min="4870" max="4870" width="1.28515625" style="64" customWidth="1"/>
    <col min="4871" max="4871" width="10.42578125" style="64" bestFit="1" customWidth="1"/>
    <col min="4872" max="4872" width="1.42578125" style="64" customWidth="1"/>
    <col min="4873" max="4873" width="8.42578125" style="64" bestFit="1" customWidth="1"/>
    <col min="4874" max="4874" width="1.28515625" style="64" customWidth="1"/>
    <col min="4875" max="4875" width="11.42578125" style="64" bestFit="1" customWidth="1"/>
    <col min="4876" max="4876" width="1.42578125" style="64" customWidth="1"/>
    <col min="4877" max="4877" width="11" style="64" bestFit="1" customWidth="1"/>
    <col min="4878" max="4878" width="1.28515625" style="64" customWidth="1"/>
    <col min="4879" max="4879" width="11.5703125" style="64" bestFit="1" customWidth="1"/>
    <col min="4880" max="5110" width="9.140625" style="64"/>
    <col min="5111" max="5111" width="8.85546875" style="64" customWidth="1"/>
    <col min="5112" max="5112" width="1.28515625" style="64" customWidth="1"/>
    <col min="5113" max="5113" width="11.42578125" style="64" bestFit="1" customWidth="1"/>
    <col min="5114" max="5114" width="1.28515625" style="64" customWidth="1"/>
    <col min="5115" max="5115" width="12.85546875" style="64" bestFit="1" customWidth="1"/>
    <col min="5116" max="5116" width="1.140625" style="64" customWidth="1"/>
    <col min="5117" max="5117" width="11" style="64" bestFit="1" customWidth="1"/>
    <col min="5118" max="5118" width="1.28515625" style="64" customWidth="1"/>
    <col min="5119" max="5119" width="8.42578125" style="64" bestFit="1" customWidth="1"/>
    <col min="5120" max="5120" width="2.140625" style="64" customWidth="1"/>
    <col min="5121" max="5121" width="9.85546875" style="64" bestFit="1" customWidth="1"/>
    <col min="5122" max="5122" width="1.28515625" style="64" customWidth="1"/>
    <col min="5123" max="5123" width="11.42578125" style="64" bestFit="1" customWidth="1"/>
    <col min="5124" max="5124" width="1.28515625" style="64" customWidth="1"/>
    <col min="5125" max="5125" width="10.42578125" style="64" bestFit="1" customWidth="1"/>
    <col min="5126" max="5126" width="1.28515625" style="64" customWidth="1"/>
    <col min="5127" max="5127" width="10.42578125" style="64" bestFit="1" customWidth="1"/>
    <col min="5128" max="5128" width="1.42578125" style="64" customWidth="1"/>
    <col min="5129" max="5129" width="8.42578125" style="64" bestFit="1" customWidth="1"/>
    <col min="5130" max="5130" width="1.28515625" style="64" customWidth="1"/>
    <col min="5131" max="5131" width="11.42578125" style="64" bestFit="1" customWidth="1"/>
    <col min="5132" max="5132" width="1.42578125" style="64" customWidth="1"/>
    <col min="5133" max="5133" width="11" style="64" bestFit="1" customWidth="1"/>
    <col min="5134" max="5134" width="1.28515625" style="64" customWidth="1"/>
    <col min="5135" max="5135" width="11.5703125" style="64" bestFit="1" customWidth="1"/>
    <col min="5136" max="5366" width="9.140625" style="64"/>
    <col min="5367" max="5367" width="8.85546875" style="64" customWidth="1"/>
    <col min="5368" max="5368" width="1.28515625" style="64" customWidth="1"/>
    <col min="5369" max="5369" width="11.42578125" style="64" bestFit="1" customWidth="1"/>
    <col min="5370" max="5370" width="1.28515625" style="64" customWidth="1"/>
    <col min="5371" max="5371" width="12.85546875" style="64" bestFit="1" customWidth="1"/>
    <col min="5372" max="5372" width="1.140625" style="64" customWidth="1"/>
    <col min="5373" max="5373" width="11" style="64" bestFit="1" customWidth="1"/>
    <col min="5374" max="5374" width="1.28515625" style="64" customWidth="1"/>
    <col min="5375" max="5375" width="8.42578125" style="64" bestFit="1" customWidth="1"/>
    <col min="5376" max="5376" width="2.140625" style="64" customWidth="1"/>
    <col min="5377" max="5377" width="9.85546875" style="64" bestFit="1" customWidth="1"/>
    <col min="5378" max="5378" width="1.28515625" style="64" customWidth="1"/>
    <col min="5379" max="5379" width="11.42578125" style="64" bestFit="1" customWidth="1"/>
    <col min="5380" max="5380" width="1.28515625" style="64" customWidth="1"/>
    <col min="5381" max="5381" width="10.42578125" style="64" bestFit="1" customWidth="1"/>
    <col min="5382" max="5382" width="1.28515625" style="64" customWidth="1"/>
    <col min="5383" max="5383" width="10.42578125" style="64" bestFit="1" customWidth="1"/>
    <col min="5384" max="5384" width="1.42578125" style="64" customWidth="1"/>
    <col min="5385" max="5385" width="8.42578125" style="64" bestFit="1" customWidth="1"/>
    <col min="5386" max="5386" width="1.28515625" style="64" customWidth="1"/>
    <col min="5387" max="5387" width="11.42578125" style="64" bestFit="1" customWidth="1"/>
    <col min="5388" max="5388" width="1.42578125" style="64" customWidth="1"/>
    <col min="5389" max="5389" width="11" style="64" bestFit="1" customWidth="1"/>
    <col min="5390" max="5390" width="1.28515625" style="64" customWidth="1"/>
    <col min="5391" max="5391" width="11.5703125" style="64" bestFit="1" customWidth="1"/>
    <col min="5392" max="5622" width="9.140625" style="64"/>
    <col min="5623" max="5623" width="8.85546875" style="64" customWidth="1"/>
    <col min="5624" max="5624" width="1.28515625" style="64" customWidth="1"/>
    <col min="5625" max="5625" width="11.42578125" style="64" bestFit="1" customWidth="1"/>
    <col min="5626" max="5626" width="1.28515625" style="64" customWidth="1"/>
    <col min="5627" max="5627" width="12.85546875" style="64" bestFit="1" customWidth="1"/>
    <col min="5628" max="5628" width="1.140625" style="64" customWidth="1"/>
    <col min="5629" max="5629" width="11" style="64" bestFit="1" customWidth="1"/>
    <col min="5630" max="5630" width="1.28515625" style="64" customWidth="1"/>
    <col min="5631" max="5631" width="8.42578125" style="64" bestFit="1" customWidth="1"/>
    <col min="5632" max="5632" width="2.140625" style="64" customWidth="1"/>
    <col min="5633" max="5633" width="9.85546875" style="64" bestFit="1" customWidth="1"/>
    <col min="5634" max="5634" width="1.28515625" style="64" customWidth="1"/>
    <col min="5635" max="5635" width="11.42578125" style="64" bestFit="1" customWidth="1"/>
    <col min="5636" max="5636" width="1.28515625" style="64" customWidth="1"/>
    <col min="5637" max="5637" width="10.42578125" style="64" bestFit="1" customWidth="1"/>
    <col min="5638" max="5638" width="1.28515625" style="64" customWidth="1"/>
    <col min="5639" max="5639" width="10.42578125" style="64" bestFit="1" customWidth="1"/>
    <col min="5640" max="5640" width="1.42578125" style="64" customWidth="1"/>
    <col min="5641" max="5641" width="8.42578125" style="64" bestFit="1" customWidth="1"/>
    <col min="5642" max="5642" width="1.28515625" style="64" customWidth="1"/>
    <col min="5643" max="5643" width="11.42578125" style="64" bestFit="1" customWidth="1"/>
    <col min="5644" max="5644" width="1.42578125" style="64" customWidth="1"/>
    <col min="5645" max="5645" width="11" style="64" bestFit="1" customWidth="1"/>
    <col min="5646" max="5646" width="1.28515625" style="64" customWidth="1"/>
    <col min="5647" max="5647" width="11.5703125" style="64" bestFit="1" customWidth="1"/>
    <col min="5648" max="5878" width="9.140625" style="64"/>
    <col min="5879" max="5879" width="8.85546875" style="64" customWidth="1"/>
    <col min="5880" max="5880" width="1.28515625" style="64" customWidth="1"/>
    <col min="5881" max="5881" width="11.42578125" style="64" bestFit="1" customWidth="1"/>
    <col min="5882" max="5882" width="1.28515625" style="64" customWidth="1"/>
    <col min="5883" max="5883" width="12.85546875" style="64" bestFit="1" customWidth="1"/>
    <col min="5884" max="5884" width="1.140625" style="64" customWidth="1"/>
    <col min="5885" max="5885" width="11" style="64" bestFit="1" customWidth="1"/>
    <col min="5886" max="5886" width="1.28515625" style="64" customWidth="1"/>
    <col min="5887" max="5887" width="8.42578125" style="64" bestFit="1" customWidth="1"/>
    <col min="5888" max="5888" width="2.140625" style="64" customWidth="1"/>
    <col min="5889" max="5889" width="9.85546875" style="64" bestFit="1" customWidth="1"/>
    <col min="5890" max="5890" width="1.28515625" style="64" customWidth="1"/>
    <col min="5891" max="5891" width="11.42578125" style="64" bestFit="1" customWidth="1"/>
    <col min="5892" max="5892" width="1.28515625" style="64" customWidth="1"/>
    <col min="5893" max="5893" width="10.42578125" style="64" bestFit="1" customWidth="1"/>
    <col min="5894" max="5894" width="1.28515625" style="64" customWidth="1"/>
    <col min="5895" max="5895" width="10.42578125" style="64" bestFit="1" customWidth="1"/>
    <col min="5896" max="5896" width="1.42578125" style="64" customWidth="1"/>
    <col min="5897" max="5897" width="8.42578125" style="64" bestFit="1" customWidth="1"/>
    <col min="5898" max="5898" width="1.28515625" style="64" customWidth="1"/>
    <col min="5899" max="5899" width="11.42578125" style="64" bestFit="1" customWidth="1"/>
    <col min="5900" max="5900" width="1.42578125" style="64" customWidth="1"/>
    <col min="5901" max="5901" width="11" style="64" bestFit="1" customWidth="1"/>
    <col min="5902" max="5902" width="1.28515625" style="64" customWidth="1"/>
    <col min="5903" max="5903" width="11.5703125" style="64" bestFit="1" customWidth="1"/>
    <col min="5904" max="6134" width="9.140625" style="64"/>
    <col min="6135" max="6135" width="8.85546875" style="64" customWidth="1"/>
    <col min="6136" max="6136" width="1.28515625" style="64" customWidth="1"/>
    <col min="6137" max="6137" width="11.42578125" style="64" bestFit="1" customWidth="1"/>
    <col min="6138" max="6138" width="1.28515625" style="64" customWidth="1"/>
    <col min="6139" max="6139" width="12.85546875" style="64" bestFit="1" customWidth="1"/>
    <col min="6140" max="6140" width="1.140625" style="64" customWidth="1"/>
    <col min="6141" max="6141" width="11" style="64" bestFit="1" customWidth="1"/>
    <col min="6142" max="6142" width="1.28515625" style="64" customWidth="1"/>
    <col min="6143" max="6143" width="8.42578125" style="64" bestFit="1" customWidth="1"/>
    <col min="6144" max="6144" width="2.140625" style="64" customWidth="1"/>
    <col min="6145" max="6145" width="9.85546875" style="64" bestFit="1" customWidth="1"/>
    <col min="6146" max="6146" width="1.28515625" style="64" customWidth="1"/>
    <col min="6147" max="6147" width="11.42578125" style="64" bestFit="1" customWidth="1"/>
    <col min="6148" max="6148" width="1.28515625" style="64" customWidth="1"/>
    <col min="6149" max="6149" width="10.42578125" style="64" bestFit="1" customWidth="1"/>
    <col min="6150" max="6150" width="1.28515625" style="64" customWidth="1"/>
    <col min="6151" max="6151" width="10.42578125" style="64" bestFit="1" customWidth="1"/>
    <col min="6152" max="6152" width="1.42578125" style="64" customWidth="1"/>
    <col min="6153" max="6153" width="8.42578125" style="64" bestFit="1" customWidth="1"/>
    <col min="6154" max="6154" width="1.28515625" style="64" customWidth="1"/>
    <col min="6155" max="6155" width="11.42578125" style="64" bestFit="1" customWidth="1"/>
    <col min="6156" max="6156" width="1.42578125" style="64" customWidth="1"/>
    <col min="6157" max="6157" width="11" style="64" bestFit="1" customWidth="1"/>
    <col min="6158" max="6158" width="1.28515625" style="64" customWidth="1"/>
    <col min="6159" max="6159" width="11.5703125" style="64" bestFit="1" customWidth="1"/>
    <col min="6160" max="6390" width="9.140625" style="64"/>
    <col min="6391" max="6391" width="8.85546875" style="64" customWidth="1"/>
    <col min="6392" max="6392" width="1.28515625" style="64" customWidth="1"/>
    <col min="6393" max="6393" width="11.42578125" style="64" bestFit="1" customWidth="1"/>
    <col min="6394" max="6394" width="1.28515625" style="64" customWidth="1"/>
    <col min="6395" max="6395" width="12.85546875" style="64" bestFit="1" customWidth="1"/>
    <col min="6396" max="6396" width="1.140625" style="64" customWidth="1"/>
    <col min="6397" max="6397" width="11" style="64" bestFit="1" customWidth="1"/>
    <col min="6398" max="6398" width="1.28515625" style="64" customWidth="1"/>
    <col min="6399" max="6399" width="8.42578125" style="64" bestFit="1" customWidth="1"/>
    <col min="6400" max="6400" width="2.140625" style="64" customWidth="1"/>
    <col min="6401" max="6401" width="9.85546875" style="64" bestFit="1" customWidth="1"/>
    <col min="6402" max="6402" width="1.28515625" style="64" customWidth="1"/>
    <col min="6403" max="6403" width="11.42578125" style="64" bestFit="1" customWidth="1"/>
    <col min="6404" max="6404" width="1.28515625" style="64" customWidth="1"/>
    <col min="6405" max="6405" width="10.42578125" style="64" bestFit="1" customWidth="1"/>
    <col min="6406" max="6406" width="1.28515625" style="64" customWidth="1"/>
    <col min="6407" max="6407" width="10.42578125" style="64" bestFit="1" customWidth="1"/>
    <col min="6408" max="6408" width="1.42578125" style="64" customWidth="1"/>
    <col min="6409" max="6409" width="8.42578125" style="64" bestFit="1" customWidth="1"/>
    <col min="6410" max="6410" width="1.28515625" style="64" customWidth="1"/>
    <col min="6411" max="6411" width="11.42578125" style="64" bestFit="1" customWidth="1"/>
    <col min="6412" max="6412" width="1.42578125" style="64" customWidth="1"/>
    <col min="6413" max="6413" width="11" style="64" bestFit="1" customWidth="1"/>
    <col min="6414" max="6414" width="1.28515625" style="64" customWidth="1"/>
    <col min="6415" max="6415" width="11.5703125" style="64" bestFit="1" customWidth="1"/>
    <col min="6416" max="6646" width="9.140625" style="64"/>
    <col min="6647" max="6647" width="8.85546875" style="64" customWidth="1"/>
    <col min="6648" max="6648" width="1.28515625" style="64" customWidth="1"/>
    <col min="6649" max="6649" width="11.42578125" style="64" bestFit="1" customWidth="1"/>
    <col min="6650" max="6650" width="1.28515625" style="64" customWidth="1"/>
    <col min="6651" max="6651" width="12.85546875" style="64" bestFit="1" customWidth="1"/>
    <col min="6652" max="6652" width="1.140625" style="64" customWidth="1"/>
    <col min="6653" max="6653" width="11" style="64" bestFit="1" customWidth="1"/>
    <col min="6654" max="6654" width="1.28515625" style="64" customWidth="1"/>
    <col min="6655" max="6655" width="8.42578125" style="64" bestFit="1" customWidth="1"/>
    <col min="6656" max="6656" width="2.140625" style="64" customWidth="1"/>
    <col min="6657" max="6657" width="9.85546875" style="64" bestFit="1" customWidth="1"/>
    <col min="6658" max="6658" width="1.28515625" style="64" customWidth="1"/>
    <col min="6659" max="6659" width="11.42578125" style="64" bestFit="1" customWidth="1"/>
    <col min="6660" max="6660" width="1.28515625" style="64" customWidth="1"/>
    <col min="6661" max="6661" width="10.42578125" style="64" bestFit="1" customWidth="1"/>
    <col min="6662" max="6662" width="1.28515625" style="64" customWidth="1"/>
    <col min="6663" max="6663" width="10.42578125" style="64" bestFit="1" customWidth="1"/>
    <col min="6664" max="6664" width="1.42578125" style="64" customWidth="1"/>
    <col min="6665" max="6665" width="8.42578125" style="64" bestFit="1" customWidth="1"/>
    <col min="6666" max="6666" width="1.28515625" style="64" customWidth="1"/>
    <col min="6667" max="6667" width="11.42578125" style="64" bestFit="1" customWidth="1"/>
    <col min="6668" max="6668" width="1.42578125" style="64" customWidth="1"/>
    <col min="6669" max="6669" width="11" style="64" bestFit="1" customWidth="1"/>
    <col min="6670" max="6670" width="1.28515625" style="64" customWidth="1"/>
    <col min="6671" max="6671" width="11.5703125" style="64" bestFit="1" customWidth="1"/>
    <col min="6672" max="6902" width="9.140625" style="64"/>
    <col min="6903" max="6903" width="8.85546875" style="64" customWidth="1"/>
    <col min="6904" max="6904" width="1.28515625" style="64" customWidth="1"/>
    <col min="6905" max="6905" width="11.42578125" style="64" bestFit="1" customWidth="1"/>
    <col min="6906" max="6906" width="1.28515625" style="64" customWidth="1"/>
    <col min="6907" max="6907" width="12.85546875" style="64" bestFit="1" customWidth="1"/>
    <col min="6908" max="6908" width="1.140625" style="64" customWidth="1"/>
    <col min="6909" max="6909" width="11" style="64" bestFit="1" customWidth="1"/>
    <col min="6910" max="6910" width="1.28515625" style="64" customWidth="1"/>
    <col min="6911" max="6911" width="8.42578125" style="64" bestFit="1" customWidth="1"/>
    <col min="6912" max="6912" width="2.140625" style="64" customWidth="1"/>
    <col min="6913" max="6913" width="9.85546875" style="64" bestFit="1" customWidth="1"/>
    <col min="6914" max="6914" width="1.28515625" style="64" customWidth="1"/>
    <col min="6915" max="6915" width="11.42578125" style="64" bestFit="1" customWidth="1"/>
    <col min="6916" max="6916" width="1.28515625" style="64" customWidth="1"/>
    <col min="6917" max="6917" width="10.42578125" style="64" bestFit="1" customWidth="1"/>
    <col min="6918" max="6918" width="1.28515625" style="64" customWidth="1"/>
    <col min="6919" max="6919" width="10.42578125" style="64" bestFit="1" customWidth="1"/>
    <col min="6920" max="6920" width="1.42578125" style="64" customWidth="1"/>
    <col min="6921" max="6921" width="8.42578125" style="64" bestFit="1" customWidth="1"/>
    <col min="6922" max="6922" width="1.28515625" style="64" customWidth="1"/>
    <col min="6923" max="6923" width="11.42578125" style="64" bestFit="1" customWidth="1"/>
    <col min="6924" max="6924" width="1.42578125" style="64" customWidth="1"/>
    <col min="6925" max="6925" width="11" style="64" bestFit="1" customWidth="1"/>
    <col min="6926" max="6926" width="1.28515625" style="64" customWidth="1"/>
    <col min="6927" max="6927" width="11.5703125" style="64" bestFit="1" customWidth="1"/>
    <col min="6928" max="7158" width="9.140625" style="64"/>
    <col min="7159" max="7159" width="8.85546875" style="64" customWidth="1"/>
    <col min="7160" max="7160" width="1.28515625" style="64" customWidth="1"/>
    <col min="7161" max="7161" width="11.42578125" style="64" bestFit="1" customWidth="1"/>
    <col min="7162" max="7162" width="1.28515625" style="64" customWidth="1"/>
    <col min="7163" max="7163" width="12.85546875" style="64" bestFit="1" customWidth="1"/>
    <col min="7164" max="7164" width="1.140625" style="64" customWidth="1"/>
    <col min="7165" max="7165" width="11" style="64" bestFit="1" customWidth="1"/>
    <col min="7166" max="7166" width="1.28515625" style="64" customWidth="1"/>
    <col min="7167" max="7167" width="8.42578125" style="64" bestFit="1" customWidth="1"/>
    <col min="7168" max="7168" width="2.140625" style="64" customWidth="1"/>
    <col min="7169" max="7169" width="9.85546875" style="64" bestFit="1" customWidth="1"/>
    <col min="7170" max="7170" width="1.28515625" style="64" customWidth="1"/>
    <col min="7171" max="7171" width="11.42578125" style="64" bestFit="1" customWidth="1"/>
    <col min="7172" max="7172" width="1.28515625" style="64" customWidth="1"/>
    <col min="7173" max="7173" width="10.42578125" style="64" bestFit="1" customWidth="1"/>
    <col min="7174" max="7174" width="1.28515625" style="64" customWidth="1"/>
    <col min="7175" max="7175" width="10.42578125" style="64" bestFit="1" customWidth="1"/>
    <col min="7176" max="7176" width="1.42578125" style="64" customWidth="1"/>
    <col min="7177" max="7177" width="8.42578125" style="64" bestFit="1" customWidth="1"/>
    <col min="7178" max="7178" width="1.28515625" style="64" customWidth="1"/>
    <col min="7179" max="7179" width="11.42578125" style="64" bestFit="1" customWidth="1"/>
    <col min="7180" max="7180" width="1.42578125" style="64" customWidth="1"/>
    <col min="7181" max="7181" width="11" style="64" bestFit="1" customWidth="1"/>
    <col min="7182" max="7182" width="1.28515625" style="64" customWidth="1"/>
    <col min="7183" max="7183" width="11.5703125" style="64" bestFit="1" customWidth="1"/>
    <col min="7184" max="7414" width="9.140625" style="64"/>
    <col min="7415" max="7415" width="8.85546875" style="64" customWidth="1"/>
    <col min="7416" max="7416" width="1.28515625" style="64" customWidth="1"/>
    <col min="7417" max="7417" width="11.42578125" style="64" bestFit="1" customWidth="1"/>
    <col min="7418" max="7418" width="1.28515625" style="64" customWidth="1"/>
    <col min="7419" max="7419" width="12.85546875" style="64" bestFit="1" customWidth="1"/>
    <col min="7420" max="7420" width="1.140625" style="64" customWidth="1"/>
    <col min="7421" max="7421" width="11" style="64" bestFit="1" customWidth="1"/>
    <col min="7422" max="7422" width="1.28515625" style="64" customWidth="1"/>
    <col min="7423" max="7423" width="8.42578125" style="64" bestFit="1" customWidth="1"/>
    <col min="7424" max="7424" width="2.140625" style="64" customWidth="1"/>
    <col min="7425" max="7425" width="9.85546875" style="64" bestFit="1" customWidth="1"/>
    <col min="7426" max="7426" width="1.28515625" style="64" customWidth="1"/>
    <col min="7427" max="7427" width="11.42578125" style="64" bestFit="1" customWidth="1"/>
    <col min="7428" max="7428" width="1.28515625" style="64" customWidth="1"/>
    <col min="7429" max="7429" width="10.42578125" style="64" bestFit="1" customWidth="1"/>
    <col min="7430" max="7430" width="1.28515625" style="64" customWidth="1"/>
    <col min="7431" max="7431" width="10.42578125" style="64" bestFit="1" customWidth="1"/>
    <col min="7432" max="7432" width="1.42578125" style="64" customWidth="1"/>
    <col min="7433" max="7433" width="8.42578125" style="64" bestFit="1" customWidth="1"/>
    <col min="7434" max="7434" width="1.28515625" style="64" customWidth="1"/>
    <col min="7435" max="7435" width="11.42578125" style="64" bestFit="1" customWidth="1"/>
    <col min="7436" max="7436" width="1.42578125" style="64" customWidth="1"/>
    <col min="7437" max="7437" width="11" style="64" bestFit="1" customWidth="1"/>
    <col min="7438" max="7438" width="1.28515625" style="64" customWidth="1"/>
    <col min="7439" max="7439" width="11.5703125" style="64" bestFit="1" customWidth="1"/>
    <col min="7440" max="7670" width="9.140625" style="64"/>
    <col min="7671" max="7671" width="8.85546875" style="64" customWidth="1"/>
    <col min="7672" max="7672" width="1.28515625" style="64" customWidth="1"/>
    <col min="7673" max="7673" width="11.42578125" style="64" bestFit="1" customWidth="1"/>
    <col min="7674" max="7674" width="1.28515625" style="64" customWidth="1"/>
    <col min="7675" max="7675" width="12.85546875" style="64" bestFit="1" customWidth="1"/>
    <col min="7676" max="7676" width="1.140625" style="64" customWidth="1"/>
    <col min="7677" max="7677" width="11" style="64" bestFit="1" customWidth="1"/>
    <col min="7678" max="7678" width="1.28515625" style="64" customWidth="1"/>
    <col min="7679" max="7679" width="8.42578125" style="64" bestFit="1" customWidth="1"/>
    <col min="7680" max="7680" width="2.140625" style="64" customWidth="1"/>
    <col min="7681" max="7681" width="9.85546875" style="64" bestFit="1" customWidth="1"/>
    <col min="7682" max="7682" width="1.28515625" style="64" customWidth="1"/>
    <col min="7683" max="7683" width="11.42578125" style="64" bestFit="1" customWidth="1"/>
    <col min="7684" max="7684" width="1.28515625" style="64" customWidth="1"/>
    <col min="7685" max="7685" width="10.42578125" style="64" bestFit="1" customWidth="1"/>
    <col min="7686" max="7686" width="1.28515625" style="64" customWidth="1"/>
    <col min="7687" max="7687" width="10.42578125" style="64" bestFit="1" customWidth="1"/>
    <col min="7688" max="7688" width="1.42578125" style="64" customWidth="1"/>
    <col min="7689" max="7689" width="8.42578125" style="64" bestFit="1" customWidth="1"/>
    <col min="7690" max="7690" width="1.28515625" style="64" customWidth="1"/>
    <col min="7691" max="7691" width="11.42578125" style="64" bestFit="1" customWidth="1"/>
    <col min="7692" max="7692" width="1.42578125" style="64" customWidth="1"/>
    <col min="7693" max="7693" width="11" style="64" bestFit="1" customWidth="1"/>
    <col min="7694" max="7694" width="1.28515625" style="64" customWidth="1"/>
    <col min="7695" max="7695" width="11.5703125" style="64" bestFit="1" customWidth="1"/>
    <col min="7696" max="7926" width="9.140625" style="64"/>
    <col min="7927" max="7927" width="8.85546875" style="64" customWidth="1"/>
    <col min="7928" max="7928" width="1.28515625" style="64" customWidth="1"/>
    <col min="7929" max="7929" width="11.42578125" style="64" bestFit="1" customWidth="1"/>
    <col min="7930" max="7930" width="1.28515625" style="64" customWidth="1"/>
    <col min="7931" max="7931" width="12.85546875" style="64" bestFit="1" customWidth="1"/>
    <col min="7932" max="7932" width="1.140625" style="64" customWidth="1"/>
    <col min="7933" max="7933" width="11" style="64" bestFit="1" customWidth="1"/>
    <col min="7934" max="7934" width="1.28515625" style="64" customWidth="1"/>
    <col min="7935" max="7935" width="8.42578125" style="64" bestFit="1" customWidth="1"/>
    <col min="7936" max="7936" width="2.140625" style="64" customWidth="1"/>
    <col min="7937" max="7937" width="9.85546875" style="64" bestFit="1" customWidth="1"/>
    <col min="7938" max="7938" width="1.28515625" style="64" customWidth="1"/>
    <col min="7939" max="7939" width="11.42578125" style="64" bestFit="1" customWidth="1"/>
    <col min="7940" max="7940" width="1.28515625" style="64" customWidth="1"/>
    <col min="7941" max="7941" width="10.42578125" style="64" bestFit="1" customWidth="1"/>
    <col min="7942" max="7942" width="1.28515625" style="64" customWidth="1"/>
    <col min="7943" max="7943" width="10.42578125" style="64" bestFit="1" customWidth="1"/>
    <col min="7944" max="7944" width="1.42578125" style="64" customWidth="1"/>
    <col min="7945" max="7945" width="8.42578125" style="64" bestFit="1" customWidth="1"/>
    <col min="7946" max="7946" width="1.28515625" style="64" customWidth="1"/>
    <col min="7947" max="7947" width="11.42578125" style="64" bestFit="1" customWidth="1"/>
    <col min="7948" max="7948" width="1.42578125" style="64" customWidth="1"/>
    <col min="7949" max="7949" width="11" style="64" bestFit="1" customWidth="1"/>
    <col min="7950" max="7950" width="1.28515625" style="64" customWidth="1"/>
    <col min="7951" max="7951" width="11.5703125" style="64" bestFit="1" customWidth="1"/>
    <col min="7952" max="8182" width="9.140625" style="64"/>
    <col min="8183" max="8183" width="8.85546875" style="64" customWidth="1"/>
    <col min="8184" max="8184" width="1.28515625" style="64" customWidth="1"/>
    <col min="8185" max="8185" width="11.42578125" style="64" bestFit="1" customWidth="1"/>
    <col min="8186" max="8186" width="1.28515625" style="64" customWidth="1"/>
    <col min="8187" max="8187" width="12.85546875" style="64" bestFit="1" customWidth="1"/>
    <col min="8188" max="8188" width="1.140625" style="64" customWidth="1"/>
    <col min="8189" max="8189" width="11" style="64" bestFit="1" customWidth="1"/>
    <col min="8190" max="8190" width="1.28515625" style="64" customWidth="1"/>
    <col min="8191" max="8191" width="8.42578125" style="64" bestFit="1" customWidth="1"/>
    <col min="8192" max="8192" width="2.140625" style="64" customWidth="1"/>
    <col min="8193" max="8193" width="9.85546875" style="64" bestFit="1" customWidth="1"/>
    <col min="8194" max="8194" width="1.28515625" style="64" customWidth="1"/>
    <col min="8195" max="8195" width="11.42578125" style="64" bestFit="1" customWidth="1"/>
    <col min="8196" max="8196" width="1.28515625" style="64" customWidth="1"/>
    <col min="8197" max="8197" width="10.42578125" style="64" bestFit="1" customWidth="1"/>
    <col min="8198" max="8198" width="1.28515625" style="64" customWidth="1"/>
    <col min="8199" max="8199" width="10.42578125" style="64" bestFit="1" customWidth="1"/>
    <col min="8200" max="8200" width="1.42578125" style="64" customWidth="1"/>
    <col min="8201" max="8201" width="8.42578125" style="64" bestFit="1" customWidth="1"/>
    <col min="8202" max="8202" width="1.28515625" style="64" customWidth="1"/>
    <col min="8203" max="8203" width="11.42578125" style="64" bestFit="1" customWidth="1"/>
    <col min="8204" max="8204" width="1.42578125" style="64" customWidth="1"/>
    <col min="8205" max="8205" width="11" style="64" bestFit="1" customWidth="1"/>
    <col min="8206" max="8206" width="1.28515625" style="64" customWidth="1"/>
    <col min="8207" max="8207" width="11.5703125" style="64" bestFit="1" customWidth="1"/>
    <col min="8208" max="8438" width="9.140625" style="64"/>
    <col min="8439" max="8439" width="8.85546875" style="64" customWidth="1"/>
    <col min="8440" max="8440" width="1.28515625" style="64" customWidth="1"/>
    <col min="8441" max="8441" width="11.42578125" style="64" bestFit="1" customWidth="1"/>
    <col min="8442" max="8442" width="1.28515625" style="64" customWidth="1"/>
    <col min="8443" max="8443" width="12.85546875" style="64" bestFit="1" customWidth="1"/>
    <col min="8444" max="8444" width="1.140625" style="64" customWidth="1"/>
    <col min="8445" max="8445" width="11" style="64" bestFit="1" customWidth="1"/>
    <col min="8446" max="8446" width="1.28515625" style="64" customWidth="1"/>
    <col min="8447" max="8447" width="8.42578125" style="64" bestFit="1" customWidth="1"/>
    <col min="8448" max="8448" width="2.140625" style="64" customWidth="1"/>
    <col min="8449" max="8449" width="9.85546875" style="64" bestFit="1" customWidth="1"/>
    <col min="8450" max="8450" width="1.28515625" style="64" customWidth="1"/>
    <col min="8451" max="8451" width="11.42578125" style="64" bestFit="1" customWidth="1"/>
    <col min="8452" max="8452" width="1.28515625" style="64" customWidth="1"/>
    <col min="8453" max="8453" width="10.42578125" style="64" bestFit="1" customWidth="1"/>
    <col min="8454" max="8454" width="1.28515625" style="64" customWidth="1"/>
    <col min="8455" max="8455" width="10.42578125" style="64" bestFit="1" customWidth="1"/>
    <col min="8456" max="8456" width="1.42578125" style="64" customWidth="1"/>
    <col min="8457" max="8457" width="8.42578125" style="64" bestFit="1" customWidth="1"/>
    <col min="8458" max="8458" width="1.28515625" style="64" customWidth="1"/>
    <col min="8459" max="8459" width="11.42578125" style="64" bestFit="1" customWidth="1"/>
    <col min="8460" max="8460" width="1.42578125" style="64" customWidth="1"/>
    <col min="8461" max="8461" width="11" style="64" bestFit="1" customWidth="1"/>
    <col min="8462" max="8462" width="1.28515625" style="64" customWidth="1"/>
    <col min="8463" max="8463" width="11.5703125" style="64" bestFit="1" customWidth="1"/>
    <col min="8464" max="8694" width="9.140625" style="64"/>
    <col min="8695" max="8695" width="8.85546875" style="64" customWidth="1"/>
    <col min="8696" max="8696" width="1.28515625" style="64" customWidth="1"/>
    <col min="8697" max="8697" width="11.42578125" style="64" bestFit="1" customWidth="1"/>
    <col min="8698" max="8698" width="1.28515625" style="64" customWidth="1"/>
    <col min="8699" max="8699" width="12.85546875" style="64" bestFit="1" customWidth="1"/>
    <col min="8700" max="8700" width="1.140625" style="64" customWidth="1"/>
    <col min="8701" max="8701" width="11" style="64" bestFit="1" customWidth="1"/>
    <col min="8702" max="8702" width="1.28515625" style="64" customWidth="1"/>
    <col min="8703" max="8703" width="8.42578125" style="64" bestFit="1" customWidth="1"/>
    <col min="8704" max="8704" width="2.140625" style="64" customWidth="1"/>
    <col min="8705" max="8705" width="9.85546875" style="64" bestFit="1" customWidth="1"/>
    <col min="8706" max="8706" width="1.28515625" style="64" customWidth="1"/>
    <col min="8707" max="8707" width="11.42578125" style="64" bestFit="1" customWidth="1"/>
    <col min="8708" max="8708" width="1.28515625" style="64" customWidth="1"/>
    <col min="8709" max="8709" width="10.42578125" style="64" bestFit="1" customWidth="1"/>
    <col min="8710" max="8710" width="1.28515625" style="64" customWidth="1"/>
    <col min="8711" max="8711" width="10.42578125" style="64" bestFit="1" customWidth="1"/>
    <col min="8712" max="8712" width="1.42578125" style="64" customWidth="1"/>
    <col min="8713" max="8713" width="8.42578125" style="64" bestFit="1" customWidth="1"/>
    <col min="8714" max="8714" width="1.28515625" style="64" customWidth="1"/>
    <col min="8715" max="8715" width="11.42578125" style="64" bestFit="1" customWidth="1"/>
    <col min="8716" max="8716" width="1.42578125" style="64" customWidth="1"/>
    <col min="8717" max="8717" width="11" style="64" bestFit="1" customWidth="1"/>
    <col min="8718" max="8718" width="1.28515625" style="64" customWidth="1"/>
    <col min="8719" max="8719" width="11.5703125" style="64" bestFit="1" customWidth="1"/>
    <col min="8720" max="8950" width="9.140625" style="64"/>
    <col min="8951" max="8951" width="8.85546875" style="64" customWidth="1"/>
    <col min="8952" max="8952" width="1.28515625" style="64" customWidth="1"/>
    <col min="8953" max="8953" width="11.42578125" style="64" bestFit="1" customWidth="1"/>
    <col min="8954" max="8954" width="1.28515625" style="64" customWidth="1"/>
    <col min="8955" max="8955" width="12.85546875" style="64" bestFit="1" customWidth="1"/>
    <col min="8956" max="8956" width="1.140625" style="64" customWidth="1"/>
    <col min="8957" max="8957" width="11" style="64" bestFit="1" customWidth="1"/>
    <col min="8958" max="8958" width="1.28515625" style="64" customWidth="1"/>
    <col min="8959" max="8959" width="8.42578125" style="64" bestFit="1" customWidth="1"/>
    <col min="8960" max="8960" width="2.140625" style="64" customWidth="1"/>
    <col min="8961" max="8961" width="9.85546875" style="64" bestFit="1" customWidth="1"/>
    <col min="8962" max="8962" width="1.28515625" style="64" customWidth="1"/>
    <col min="8963" max="8963" width="11.42578125" style="64" bestFit="1" customWidth="1"/>
    <col min="8964" max="8964" width="1.28515625" style="64" customWidth="1"/>
    <col min="8965" max="8965" width="10.42578125" style="64" bestFit="1" customWidth="1"/>
    <col min="8966" max="8966" width="1.28515625" style="64" customWidth="1"/>
    <col min="8967" max="8967" width="10.42578125" style="64" bestFit="1" customWidth="1"/>
    <col min="8968" max="8968" width="1.42578125" style="64" customWidth="1"/>
    <col min="8969" max="8969" width="8.42578125" style="64" bestFit="1" customWidth="1"/>
    <col min="8970" max="8970" width="1.28515625" style="64" customWidth="1"/>
    <col min="8971" max="8971" width="11.42578125" style="64" bestFit="1" customWidth="1"/>
    <col min="8972" max="8972" width="1.42578125" style="64" customWidth="1"/>
    <col min="8973" max="8973" width="11" style="64" bestFit="1" customWidth="1"/>
    <col min="8974" max="8974" width="1.28515625" style="64" customWidth="1"/>
    <col min="8975" max="8975" width="11.5703125" style="64" bestFit="1" customWidth="1"/>
    <col min="8976" max="9206" width="9.140625" style="64"/>
    <col min="9207" max="9207" width="8.85546875" style="64" customWidth="1"/>
    <col min="9208" max="9208" width="1.28515625" style="64" customWidth="1"/>
    <col min="9209" max="9209" width="11.42578125" style="64" bestFit="1" customWidth="1"/>
    <col min="9210" max="9210" width="1.28515625" style="64" customWidth="1"/>
    <col min="9211" max="9211" width="12.85546875" style="64" bestFit="1" customWidth="1"/>
    <col min="9212" max="9212" width="1.140625" style="64" customWidth="1"/>
    <col min="9213" max="9213" width="11" style="64" bestFit="1" customWidth="1"/>
    <col min="9214" max="9214" width="1.28515625" style="64" customWidth="1"/>
    <col min="9215" max="9215" width="8.42578125" style="64" bestFit="1" customWidth="1"/>
    <col min="9216" max="9216" width="2.140625" style="64" customWidth="1"/>
    <col min="9217" max="9217" width="9.85546875" style="64" bestFit="1" customWidth="1"/>
    <col min="9218" max="9218" width="1.28515625" style="64" customWidth="1"/>
    <col min="9219" max="9219" width="11.42578125" style="64" bestFit="1" customWidth="1"/>
    <col min="9220" max="9220" width="1.28515625" style="64" customWidth="1"/>
    <col min="9221" max="9221" width="10.42578125" style="64" bestFit="1" customWidth="1"/>
    <col min="9222" max="9222" width="1.28515625" style="64" customWidth="1"/>
    <col min="9223" max="9223" width="10.42578125" style="64" bestFit="1" customWidth="1"/>
    <col min="9224" max="9224" width="1.42578125" style="64" customWidth="1"/>
    <col min="9225" max="9225" width="8.42578125" style="64" bestFit="1" customWidth="1"/>
    <col min="9226" max="9226" width="1.28515625" style="64" customWidth="1"/>
    <col min="9227" max="9227" width="11.42578125" style="64" bestFit="1" customWidth="1"/>
    <col min="9228" max="9228" width="1.42578125" style="64" customWidth="1"/>
    <col min="9229" max="9229" width="11" style="64" bestFit="1" customWidth="1"/>
    <col min="9230" max="9230" width="1.28515625" style="64" customWidth="1"/>
    <col min="9231" max="9231" width="11.5703125" style="64" bestFit="1" customWidth="1"/>
    <col min="9232" max="9462" width="9.140625" style="64"/>
    <col min="9463" max="9463" width="8.85546875" style="64" customWidth="1"/>
    <col min="9464" max="9464" width="1.28515625" style="64" customWidth="1"/>
    <col min="9465" max="9465" width="11.42578125" style="64" bestFit="1" customWidth="1"/>
    <col min="9466" max="9466" width="1.28515625" style="64" customWidth="1"/>
    <col min="9467" max="9467" width="12.85546875" style="64" bestFit="1" customWidth="1"/>
    <col min="9468" max="9468" width="1.140625" style="64" customWidth="1"/>
    <col min="9469" max="9469" width="11" style="64" bestFit="1" customWidth="1"/>
    <col min="9470" max="9470" width="1.28515625" style="64" customWidth="1"/>
    <col min="9471" max="9471" width="8.42578125" style="64" bestFit="1" customWidth="1"/>
    <col min="9472" max="9472" width="2.140625" style="64" customWidth="1"/>
    <col min="9473" max="9473" width="9.85546875" style="64" bestFit="1" customWidth="1"/>
    <col min="9474" max="9474" width="1.28515625" style="64" customWidth="1"/>
    <col min="9475" max="9475" width="11.42578125" style="64" bestFit="1" customWidth="1"/>
    <col min="9476" max="9476" width="1.28515625" style="64" customWidth="1"/>
    <col min="9477" max="9477" width="10.42578125" style="64" bestFit="1" customWidth="1"/>
    <col min="9478" max="9478" width="1.28515625" style="64" customWidth="1"/>
    <col min="9479" max="9479" width="10.42578125" style="64" bestFit="1" customWidth="1"/>
    <col min="9480" max="9480" width="1.42578125" style="64" customWidth="1"/>
    <col min="9481" max="9481" width="8.42578125" style="64" bestFit="1" customWidth="1"/>
    <col min="9482" max="9482" width="1.28515625" style="64" customWidth="1"/>
    <col min="9483" max="9483" width="11.42578125" style="64" bestFit="1" customWidth="1"/>
    <col min="9484" max="9484" width="1.42578125" style="64" customWidth="1"/>
    <col min="9485" max="9485" width="11" style="64" bestFit="1" customWidth="1"/>
    <col min="9486" max="9486" width="1.28515625" style="64" customWidth="1"/>
    <col min="9487" max="9487" width="11.5703125" style="64" bestFit="1" customWidth="1"/>
    <col min="9488" max="9718" width="9.140625" style="64"/>
    <col min="9719" max="9719" width="8.85546875" style="64" customWidth="1"/>
    <col min="9720" max="9720" width="1.28515625" style="64" customWidth="1"/>
    <col min="9721" max="9721" width="11.42578125" style="64" bestFit="1" customWidth="1"/>
    <col min="9722" max="9722" width="1.28515625" style="64" customWidth="1"/>
    <col min="9723" max="9723" width="12.85546875" style="64" bestFit="1" customWidth="1"/>
    <col min="9724" max="9724" width="1.140625" style="64" customWidth="1"/>
    <col min="9725" max="9725" width="11" style="64" bestFit="1" customWidth="1"/>
    <col min="9726" max="9726" width="1.28515625" style="64" customWidth="1"/>
    <col min="9727" max="9727" width="8.42578125" style="64" bestFit="1" customWidth="1"/>
    <col min="9728" max="9728" width="2.140625" style="64" customWidth="1"/>
    <col min="9729" max="9729" width="9.85546875" style="64" bestFit="1" customWidth="1"/>
    <col min="9730" max="9730" width="1.28515625" style="64" customWidth="1"/>
    <col min="9731" max="9731" width="11.42578125" style="64" bestFit="1" customWidth="1"/>
    <col min="9732" max="9732" width="1.28515625" style="64" customWidth="1"/>
    <col min="9733" max="9733" width="10.42578125" style="64" bestFit="1" customWidth="1"/>
    <col min="9734" max="9734" width="1.28515625" style="64" customWidth="1"/>
    <col min="9735" max="9735" width="10.42578125" style="64" bestFit="1" customWidth="1"/>
    <col min="9736" max="9736" width="1.42578125" style="64" customWidth="1"/>
    <col min="9737" max="9737" width="8.42578125" style="64" bestFit="1" customWidth="1"/>
    <col min="9738" max="9738" width="1.28515625" style="64" customWidth="1"/>
    <col min="9739" max="9739" width="11.42578125" style="64" bestFit="1" customWidth="1"/>
    <col min="9740" max="9740" width="1.42578125" style="64" customWidth="1"/>
    <col min="9741" max="9741" width="11" style="64" bestFit="1" customWidth="1"/>
    <col min="9742" max="9742" width="1.28515625" style="64" customWidth="1"/>
    <col min="9743" max="9743" width="11.5703125" style="64" bestFit="1" customWidth="1"/>
    <col min="9744" max="9974" width="9.140625" style="64"/>
    <col min="9975" max="9975" width="8.85546875" style="64" customWidth="1"/>
    <col min="9976" max="9976" width="1.28515625" style="64" customWidth="1"/>
    <col min="9977" max="9977" width="11.42578125" style="64" bestFit="1" customWidth="1"/>
    <col min="9978" max="9978" width="1.28515625" style="64" customWidth="1"/>
    <col min="9979" max="9979" width="12.85546875" style="64" bestFit="1" customWidth="1"/>
    <col min="9980" max="9980" width="1.140625" style="64" customWidth="1"/>
    <col min="9981" max="9981" width="11" style="64" bestFit="1" customWidth="1"/>
    <col min="9982" max="9982" width="1.28515625" style="64" customWidth="1"/>
    <col min="9983" max="9983" width="8.42578125" style="64" bestFit="1" customWidth="1"/>
    <col min="9984" max="9984" width="2.140625" style="64" customWidth="1"/>
    <col min="9985" max="9985" width="9.85546875" style="64" bestFit="1" customWidth="1"/>
    <col min="9986" max="9986" width="1.28515625" style="64" customWidth="1"/>
    <col min="9987" max="9987" width="11.42578125" style="64" bestFit="1" customWidth="1"/>
    <col min="9988" max="9988" width="1.28515625" style="64" customWidth="1"/>
    <col min="9989" max="9989" width="10.42578125" style="64" bestFit="1" customWidth="1"/>
    <col min="9990" max="9990" width="1.28515625" style="64" customWidth="1"/>
    <col min="9991" max="9991" width="10.42578125" style="64" bestFit="1" customWidth="1"/>
    <col min="9992" max="9992" width="1.42578125" style="64" customWidth="1"/>
    <col min="9993" max="9993" width="8.42578125" style="64" bestFit="1" customWidth="1"/>
    <col min="9994" max="9994" width="1.28515625" style="64" customWidth="1"/>
    <col min="9995" max="9995" width="11.42578125" style="64" bestFit="1" customWidth="1"/>
    <col min="9996" max="9996" width="1.42578125" style="64" customWidth="1"/>
    <col min="9997" max="9997" width="11" style="64" bestFit="1" customWidth="1"/>
    <col min="9998" max="9998" width="1.28515625" style="64" customWidth="1"/>
    <col min="9999" max="9999" width="11.5703125" style="64" bestFit="1" customWidth="1"/>
    <col min="10000" max="10230" width="9.140625" style="64"/>
    <col min="10231" max="10231" width="8.85546875" style="64" customWidth="1"/>
    <col min="10232" max="10232" width="1.28515625" style="64" customWidth="1"/>
    <col min="10233" max="10233" width="11.42578125" style="64" bestFit="1" customWidth="1"/>
    <col min="10234" max="10234" width="1.28515625" style="64" customWidth="1"/>
    <col min="10235" max="10235" width="12.85546875" style="64" bestFit="1" customWidth="1"/>
    <col min="10236" max="10236" width="1.140625" style="64" customWidth="1"/>
    <col min="10237" max="10237" width="11" style="64" bestFit="1" customWidth="1"/>
    <col min="10238" max="10238" width="1.28515625" style="64" customWidth="1"/>
    <col min="10239" max="10239" width="8.42578125" style="64" bestFit="1" customWidth="1"/>
    <col min="10240" max="10240" width="2.140625" style="64" customWidth="1"/>
    <col min="10241" max="10241" width="9.85546875" style="64" bestFit="1" customWidth="1"/>
    <col min="10242" max="10242" width="1.28515625" style="64" customWidth="1"/>
    <col min="10243" max="10243" width="11.42578125" style="64" bestFit="1" customWidth="1"/>
    <col min="10244" max="10244" width="1.28515625" style="64" customWidth="1"/>
    <col min="10245" max="10245" width="10.42578125" style="64" bestFit="1" customWidth="1"/>
    <col min="10246" max="10246" width="1.28515625" style="64" customWidth="1"/>
    <col min="10247" max="10247" width="10.42578125" style="64" bestFit="1" customWidth="1"/>
    <col min="10248" max="10248" width="1.42578125" style="64" customWidth="1"/>
    <col min="10249" max="10249" width="8.42578125" style="64" bestFit="1" customWidth="1"/>
    <col min="10250" max="10250" width="1.28515625" style="64" customWidth="1"/>
    <col min="10251" max="10251" width="11.42578125" style="64" bestFit="1" customWidth="1"/>
    <col min="10252" max="10252" width="1.42578125" style="64" customWidth="1"/>
    <col min="10253" max="10253" width="11" style="64" bestFit="1" customWidth="1"/>
    <col min="10254" max="10254" width="1.28515625" style="64" customWidth="1"/>
    <col min="10255" max="10255" width="11.5703125" style="64" bestFit="1" customWidth="1"/>
    <col min="10256" max="10486" width="9.140625" style="64"/>
    <col min="10487" max="10487" width="8.85546875" style="64" customWidth="1"/>
    <col min="10488" max="10488" width="1.28515625" style="64" customWidth="1"/>
    <col min="10489" max="10489" width="11.42578125" style="64" bestFit="1" customWidth="1"/>
    <col min="10490" max="10490" width="1.28515625" style="64" customWidth="1"/>
    <col min="10491" max="10491" width="12.85546875" style="64" bestFit="1" customWidth="1"/>
    <col min="10492" max="10492" width="1.140625" style="64" customWidth="1"/>
    <col min="10493" max="10493" width="11" style="64" bestFit="1" customWidth="1"/>
    <col min="10494" max="10494" width="1.28515625" style="64" customWidth="1"/>
    <col min="10495" max="10495" width="8.42578125" style="64" bestFit="1" customWidth="1"/>
    <col min="10496" max="10496" width="2.140625" style="64" customWidth="1"/>
    <col min="10497" max="10497" width="9.85546875" style="64" bestFit="1" customWidth="1"/>
    <col min="10498" max="10498" width="1.28515625" style="64" customWidth="1"/>
    <col min="10499" max="10499" width="11.42578125" style="64" bestFit="1" customWidth="1"/>
    <col min="10500" max="10500" width="1.28515625" style="64" customWidth="1"/>
    <col min="10501" max="10501" width="10.42578125" style="64" bestFit="1" customWidth="1"/>
    <col min="10502" max="10502" width="1.28515625" style="64" customWidth="1"/>
    <col min="10503" max="10503" width="10.42578125" style="64" bestFit="1" customWidth="1"/>
    <col min="10504" max="10504" width="1.42578125" style="64" customWidth="1"/>
    <col min="10505" max="10505" width="8.42578125" style="64" bestFit="1" customWidth="1"/>
    <col min="10506" max="10506" width="1.28515625" style="64" customWidth="1"/>
    <col min="10507" max="10507" width="11.42578125" style="64" bestFit="1" customWidth="1"/>
    <col min="10508" max="10508" width="1.42578125" style="64" customWidth="1"/>
    <col min="10509" max="10509" width="11" style="64" bestFit="1" customWidth="1"/>
    <col min="10510" max="10510" width="1.28515625" style="64" customWidth="1"/>
    <col min="10511" max="10511" width="11.5703125" style="64" bestFit="1" customWidth="1"/>
    <col min="10512" max="10742" width="9.140625" style="64"/>
    <col min="10743" max="10743" width="8.85546875" style="64" customWidth="1"/>
    <col min="10744" max="10744" width="1.28515625" style="64" customWidth="1"/>
    <col min="10745" max="10745" width="11.42578125" style="64" bestFit="1" customWidth="1"/>
    <col min="10746" max="10746" width="1.28515625" style="64" customWidth="1"/>
    <col min="10747" max="10747" width="12.85546875" style="64" bestFit="1" customWidth="1"/>
    <col min="10748" max="10748" width="1.140625" style="64" customWidth="1"/>
    <col min="10749" max="10749" width="11" style="64" bestFit="1" customWidth="1"/>
    <col min="10750" max="10750" width="1.28515625" style="64" customWidth="1"/>
    <col min="10751" max="10751" width="8.42578125" style="64" bestFit="1" customWidth="1"/>
    <col min="10752" max="10752" width="2.140625" style="64" customWidth="1"/>
    <col min="10753" max="10753" width="9.85546875" style="64" bestFit="1" customWidth="1"/>
    <col min="10754" max="10754" width="1.28515625" style="64" customWidth="1"/>
    <col min="10755" max="10755" width="11.42578125" style="64" bestFit="1" customWidth="1"/>
    <col min="10756" max="10756" width="1.28515625" style="64" customWidth="1"/>
    <col min="10757" max="10757" width="10.42578125" style="64" bestFit="1" customWidth="1"/>
    <col min="10758" max="10758" width="1.28515625" style="64" customWidth="1"/>
    <col min="10759" max="10759" width="10.42578125" style="64" bestFit="1" customWidth="1"/>
    <col min="10760" max="10760" width="1.42578125" style="64" customWidth="1"/>
    <col min="10761" max="10761" width="8.42578125" style="64" bestFit="1" customWidth="1"/>
    <col min="10762" max="10762" width="1.28515625" style="64" customWidth="1"/>
    <col min="10763" max="10763" width="11.42578125" style="64" bestFit="1" customWidth="1"/>
    <col min="10764" max="10764" width="1.42578125" style="64" customWidth="1"/>
    <col min="10765" max="10765" width="11" style="64" bestFit="1" customWidth="1"/>
    <col min="10766" max="10766" width="1.28515625" style="64" customWidth="1"/>
    <col min="10767" max="10767" width="11.5703125" style="64" bestFit="1" customWidth="1"/>
    <col min="10768" max="10998" width="9.140625" style="64"/>
    <col min="10999" max="10999" width="8.85546875" style="64" customWidth="1"/>
    <col min="11000" max="11000" width="1.28515625" style="64" customWidth="1"/>
    <col min="11001" max="11001" width="11.42578125" style="64" bestFit="1" customWidth="1"/>
    <col min="11002" max="11002" width="1.28515625" style="64" customWidth="1"/>
    <col min="11003" max="11003" width="12.85546875" style="64" bestFit="1" customWidth="1"/>
    <col min="11004" max="11004" width="1.140625" style="64" customWidth="1"/>
    <col min="11005" max="11005" width="11" style="64" bestFit="1" customWidth="1"/>
    <col min="11006" max="11006" width="1.28515625" style="64" customWidth="1"/>
    <col min="11007" max="11007" width="8.42578125" style="64" bestFit="1" customWidth="1"/>
    <col min="11008" max="11008" width="2.140625" style="64" customWidth="1"/>
    <col min="11009" max="11009" width="9.85546875" style="64" bestFit="1" customWidth="1"/>
    <col min="11010" max="11010" width="1.28515625" style="64" customWidth="1"/>
    <col min="11011" max="11011" width="11.42578125" style="64" bestFit="1" customWidth="1"/>
    <col min="11012" max="11012" width="1.28515625" style="64" customWidth="1"/>
    <col min="11013" max="11013" width="10.42578125" style="64" bestFit="1" customWidth="1"/>
    <col min="11014" max="11014" width="1.28515625" style="64" customWidth="1"/>
    <col min="11015" max="11015" width="10.42578125" style="64" bestFit="1" customWidth="1"/>
    <col min="11016" max="11016" width="1.42578125" style="64" customWidth="1"/>
    <col min="11017" max="11017" width="8.42578125" style="64" bestFit="1" customWidth="1"/>
    <col min="11018" max="11018" width="1.28515625" style="64" customWidth="1"/>
    <col min="11019" max="11019" width="11.42578125" style="64" bestFit="1" customWidth="1"/>
    <col min="11020" max="11020" width="1.42578125" style="64" customWidth="1"/>
    <col min="11021" max="11021" width="11" style="64" bestFit="1" customWidth="1"/>
    <col min="11022" max="11022" width="1.28515625" style="64" customWidth="1"/>
    <col min="11023" max="11023" width="11.5703125" style="64" bestFit="1" customWidth="1"/>
    <col min="11024" max="11254" width="9.140625" style="64"/>
    <col min="11255" max="11255" width="8.85546875" style="64" customWidth="1"/>
    <col min="11256" max="11256" width="1.28515625" style="64" customWidth="1"/>
    <col min="11257" max="11257" width="11.42578125" style="64" bestFit="1" customWidth="1"/>
    <col min="11258" max="11258" width="1.28515625" style="64" customWidth="1"/>
    <col min="11259" max="11259" width="12.85546875" style="64" bestFit="1" customWidth="1"/>
    <col min="11260" max="11260" width="1.140625" style="64" customWidth="1"/>
    <col min="11261" max="11261" width="11" style="64" bestFit="1" customWidth="1"/>
    <col min="11262" max="11262" width="1.28515625" style="64" customWidth="1"/>
    <col min="11263" max="11263" width="8.42578125" style="64" bestFit="1" customWidth="1"/>
    <col min="11264" max="11264" width="2.140625" style="64" customWidth="1"/>
    <col min="11265" max="11265" width="9.85546875" style="64" bestFit="1" customWidth="1"/>
    <col min="11266" max="11266" width="1.28515625" style="64" customWidth="1"/>
    <col min="11267" max="11267" width="11.42578125" style="64" bestFit="1" customWidth="1"/>
    <col min="11268" max="11268" width="1.28515625" style="64" customWidth="1"/>
    <col min="11269" max="11269" width="10.42578125" style="64" bestFit="1" customWidth="1"/>
    <col min="11270" max="11270" width="1.28515625" style="64" customWidth="1"/>
    <col min="11271" max="11271" width="10.42578125" style="64" bestFit="1" customWidth="1"/>
    <col min="11272" max="11272" width="1.42578125" style="64" customWidth="1"/>
    <col min="11273" max="11273" width="8.42578125" style="64" bestFit="1" customWidth="1"/>
    <col min="11274" max="11274" width="1.28515625" style="64" customWidth="1"/>
    <col min="11275" max="11275" width="11.42578125" style="64" bestFit="1" customWidth="1"/>
    <col min="11276" max="11276" width="1.42578125" style="64" customWidth="1"/>
    <col min="11277" max="11277" width="11" style="64" bestFit="1" customWidth="1"/>
    <col min="11278" max="11278" width="1.28515625" style="64" customWidth="1"/>
    <col min="11279" max="11279" width="11.5703125" style="64" bestFit="1" customWidth="1"/>
    <col min="11280" max="11510" width="9.140625" style="64"/>
    <col min="11511" max="11511" width="8.85546875" style="64" customWidth="1"/>
    <col min="11512" max="11512" width="1.28515625" style="64" customWidth="1"/>
    <col min="11513" max="11513" width="11.42578125" style="64" bestFit="1" customWidth="1"/>
    <col min="11514" max="11514" width="1.28515625" style="64" customWidth="1"/>
    <col min="11515" max="11515" width="12.85546875" style="64" bestFit="1" customWidth="1"/>
    <col min="11516" max="11516" width="1.140625" style="64" customWidth="1"/>
    <col min="11517" max="11517" width="11" style="64" bestFit="1" customWidth="1"/>
    <col min="11518" max="11518" width="1.28515625" style="64" customWidth="1"/>
    <col min="11519" max="11519" width="8.42578125" style="64" bestFit="1" customWidth="1"/>
    <col min="11520" max="11520" width="2.140625" style="64" customWidth="1"/>
    <col min="11521" max="11521" width="9.85546875" style="64" bestFit="1" customWidth="1"/>
    <col min="11522" max="11522" width="1.28515625" style="64" customWidth="1"/>
    <col min="11523" max="11523" width="11.42578125" style="64" bestFit="1" customWidth="1"/>
    <col min="11524" max="11524" width="1.28515625" style="64" customWidth="1"/>
    <col min="11525" max="11525" width="10.42578125" style="64" bestFit="1" customWidth="1"/>
    <col min="11526" max="11526" width="1.28515625" style="64" customWidth="1"/>
    <col min="11527" max="11527" width="10.42578125" style="64" bestFit="1" customWidth="1"/>
    <col min="11528" max="11528" width="1.42578125" style="64" customWidth="1"/>
    <col min="11529" max="11529" width="8.42578125" style="64" bestFit="1" customWidth="1"/>
    <col min="11530" max="11530" width="1.28515625" style="64" customWidth="1"/>
    <col min="11531" max="11531" width="11.42578125" style="64" bestFit="1" customWidth="1"/>
    <col min="11532" max="11532" width="1.42578125" style="64" customWidth="1"/>
    <col min="11533" max="11533" width="11" style="64" bestFit="1" customWidth="1"/>
    <col min="11534" max="11534" width="1.28515625" style="64" customWidth="1"/>
    <col min="11535" max="11535" width="11.5703125" style="64" bestFit="1" customWidth="1"/>
    <col min="11536" max="11766" width="9.140625" style="64"/>
    <col min="11767" max="11767" width="8.85546875" style="64" customWidth="1"/>
    <col min="11768" max="11768" width="1.28515625" style="64" customWidth="1"/>
    <col min="11769" max="11769" width="11.42578125" style="64" bestFit="1" customWidth="1"/>
    <col min="11770" max="11770" width="1.28515625" style="64" customWidth="1"/>
    <col min="11771" max="11771" width="12.85546875" style="64" bestFit="1" customWidth="1"/>
    <col min="11772" max="11772" width="1.140625" style="64" customWidth="1"/>
    <col min="11773" max="11773" width="11" style="64" bestFit="1" customWidth="1"/>
    <col min="11774" max="11774" width="1.28515625" style="64" customWidth="1"/>
    <col min="11775" max="11775" width="8.42578125" style="64" bestFit="1" customWidth="1"/>
    <col min="11776" max="11776" width="2.140625" style="64" customWidth="1"/>
    <col min="11777" max="11777" width="9.85546875" style="64" bestFit="1" customWidth="1"/>
    <col min="11778" max="11778" width="1.28515625" style="64" customWidth="1"/>
    <col min="11779" max="11779" width="11.42578125" style="64" bestFit="1" customWidth="1"/>
    <col min="11780" max="11780" width="1.28515625" style="64" customWidth="1"/>
    <col min="11781" max="11781" width="10.42578125" style="64" bestFit="1" customWidth="1"/>
    <col min="11782" max="11782" width="1.28515625" style="64" customWidth="1"/>
    <col min="11783" max="11783" width="10.42578125" style="64" bestFit="1" customWidth="1"/>
    <col min="11784" max="11784" width="1.42578125" style="64" customWidth="1"/>
    <col min="11785" max="11785" width="8.42578125" style="64" bestFit="1" customWidth="1"/>
    <col min="11786" max="11786" width="1.28515625" style="64" customWidth="1"/>
    <col min="11787" max="11787" width="11.42578125" style="64" bestFit="1" customWidth="1"/>
    <col min="11788" max="11788" width="1.42578125" style="64" customWidth="1"/>
    <col min="11789" max="11789" width="11" style="64" bestFit="1" customWidth="1"/>
    <col min="11790" max="11790" width="1.28515625" style="64" customWidth="1"/>
    <col min="11791" max="11791" width="11.5703125" style="64" bestFit="1" customWidth="1"/>
    <col min="11792" max="12022" width="9.140625" style="64"/>
    <col min="12023" max="12023" width="8.85546875" style="64" customWidth="1"/>
    <col min="12024" max="12024" width="1.28515625" style="64" customWidth="1"/>
    <col min="12025" max="12025" width="11.42578125" style="64" bestFit="1" customWidth="1"/>
    <col min="12026" max="12026" width="1.28515625" style="64" customWidth="1"/>
    <col min="12027" max="12027" width="12.85546875" style="64" bestFit="1" customWidth="1"/>
    <col min="12028" max="12028" width="1.140625" style="64" customWidth="1"/>
    <col min="12029" max="12029" width="11" style="64" bestFit="1" customWidth="1"/>
    <col min="12030" max="12030" width="1.28515625" style="64" customWidth="1"/>
    <col min="12031" max="12031" width="8.42578125" style="64" bestFit="1" customWidth="1"/>
    <col min="12032" max="12032" width="2.140625" style="64" customWidth="1"/>
    <col min="12033" max="12033" width="9.85546875" style="64" bestFit="1" customWidth="1"/>
    <col min="12034" max="12034" width="1.28515625" style="64" customWidth="1"/>
    <col min="12035" max="12035" width="11.42578125" style="64" bestFit="1" customWidth="1"/>
    <col min="12036" max="12036" width="1.28515625" style="64" customWidth="1"/>
    <col min="12037" max="12037" width="10.42578125" style="64" bestFit="1" customWidth="1"/>
    <col min="12038" max="12038" width="1.28515625" style="64" customWidth="1"/>
    <col min="12039" max="12039" width="10.42578125" style="64" bestFit="1" customWidth="1"/>
    <col min="12040" max="12040" width="1.42578125" style="64" customWidth="1"/>
    <col min="12041" max="12041" width="8.42578125" style="64" bestFit="1" customWidth="1"/>
    <col min="12042" max="12042" width="1.28515625" style="64" customWidth="1"/>
    <col min="12043" max="12043" width="11.42578125" style="64" bestFit="1" customWidth="1"/>
    <col min="12044" max="12044" width="1.42578125" style="64" customWidth="1"/>
    <col min="12045" max="12045" width="11" style="64" bestFit="1" customWidth="1"/>
    <col min="12046" max="12046" width="1.28515625" style="64" customWidth="1"/>
    <col min="12047" max="12047" width="11.5703125" style="64" bestFit="1" customWidth="1"/>
    <col min="12048" max="12278" width="9.140625" style="64"/>
    <col min="12279" max="12279" width="8.85546875" style="64" customWidth="1"/>
    <col min="12280" max="12280" width="1.28515625" style="64" customWidth="1"/>
    <col min="12281" max="12281" width="11.42578125" style="64" bestFit="1" customWidth="1"/>
    <col min="12282" max="12282" width="1.28515625" style="64" customWidth="1"/>
    <col min="12283" max="12283" width="12.85546875" style="64" bestFit="1" customWidth="1"/>
    <col min="12284" max="12284" width="1.140625" style="64" customWidth="1"/>
    <col min="12285" max="12285" width="11" style="64" bestFit="1" customWidth="1"/>
    <col min="12286" max="12286" width="1.28515625" style="64" customWidth="1"/>
    <col min="12287" max="12287" width="8.42578125" style="64" bestFit="1" customWidth="1"/>
    <col min="12288" max="12288" width="2.140625" style="64" customWidth="1"/>
    <col min="12289" max="12289" width="9.85546875" style="64" bestFit="1" customWidth="1"/>
    <col min="12290" max="12290" width="1.28515625" style="64" customWidth="1"/>
    <col min="12291" max="12291" width="11.42578125" style="64" bestFit="1" customWidth="1"/>
    <col min="12292" max="12292" width="1.28515625" style="64" customWidth="1"/>
    <col min="12293" max="12293" width="10.42578125" style="64" bestFit="1" customWidth="1"/>
    <col min="12294" max="12294" width="1.28515625" style="64" customWidth="1"/>
    <col min="12295" max="12295" width="10.42578125" style="64" bestFit="1" customWidth="1"/>
    <col min="12296" max="12296" width="1.42578125" style="64" customWidth="1"/>
    <col min="12297" max="12297" width="8.42578125" style="64" bestFit="1" customWidth="1"/>
    <col min="12298" max="12298" width="1.28515625" style="64" customWidth="1"/>
    <col min="12299" max="12299" width="11.42578125" style="64" bestFit="1" customWidth="1"/>
    <col min="12300" max="12300" width="1.42578125" style="64" customWidth="1"/>
    <col min="12301" max="12301" width="11" style="64" bestFit="1" customWidth="1"/>
    <col min="12302" max="12302" width="1.28515625" style="64" customWidth="1"/>
    <col min="12303" max="12303" width="11.5703125" style="64" bestFit="1" customWidth="1"/>
    <col min="12304" max="12534" width="9.140625" style="64"/>
    <col min="12535" max="12535" width="8.85546875" style="64" customWidth="1"/>
    <col min="12536" max="12536" width="1.28515625" style="64" customWidth="1"/>
    <col min="12537" max="12537" width="11.42578125" style="64" bestFit="1" customWidth="1"/>
    <col min="12538" max="12538" width="1.28515625" style="64" customWidth="1"/>
    <col min="12539" max="12539" width="12.85546875" style="64" bestFit="1" customWidth="1"/>
    <col min="12540" max="12540" width="1.140625" style="64" customWidth="1"/>
    <col min="12541" max="12541" width="11" style="64" bestFit="1" customWidth="1"/>
    <col min="12542" max="12542" width="1.28515625" style="64" customWidth="1"/>
    <col min="12543" max="12543" width="8.42578125" style="64" bestFit="1" customWidth="1"/>
    <col min="12544" max="12544" width="2.140625" style="64" customWidth="1"/>
    <col min="12545" max="12545" width="9.85546875" style="64" bestFit="1" customWidth="1"/>
    <col min="12546" max="12546" width="1.28515625" style="64" customWidth="1"/>
    <col min="12547" max="12547" width="11.42578125" style="64" bestFit="1" customWidth="1"/>
    <col min="12548" max="12548" width="1.28515625" style="64" customWidth="1"/>
    <col min="12549" max="12549" width="10.42578125" style="64" bestFit="1" customWidth="1"/>
    <col min="12550" max="12550" width="1.28515625" style="64" customWidth="1"/>
    <col min="12551" max="12551" width="10.42578125" style="64" bestFit="1" customWidth="1"/>
    <col min="12552" max="12552" width="1.42578125" style="64" customWidth="1"/>
    <col min="12553" max="12553" width="8.42578125" style="64" bestFit="1" customWidth="1"/>
    <col min="12554" max="12554" width="1.28515625" style="64" customWidth="1"/>
    <col min="12555" max="12555" width="11.42578125" style="64" bestFit="1" customWidth="1"/>
    <col min="12556" max="12556" width="1.42578125" style="64" customWidth="1"/>
    <col min="12557" max="12557" width="11" style="64" bestFit="1" customWidth="1"/>
    <col min="12558" max="12558" width="1.28515625" style="64" customWidth="1"/>
    <col min="12559" max="12559" width="11.5703125" style="64" bestFit="1" customWidth="1"/>
    <col min="12560" max="12790" width="9.140625" style="64"/>
    <col min="12791" max="12791" width="8.85546875" style="64" customWidth="1"/>
    <col min="12792" max="12792" width="1.28515625" style="64" customWidth="1"/>
    <col min="12793" max="12793" width="11.42578125" style="64" bestFit="1" customWidth="1"/>
    <col min="12794" max="12794" width="1.28515625" style="64" customWidth="1"/>
    <col min="12795" max="12795" width="12.85546875" style="64" bestFit="1" customWidth="1"/>
    <col min="12796" max="12796" width="1.140625" style="64" customWidth="1"/>
    <col min="12797" max="12797" width="11" style="64" bestFit="1" customWidth="1"/>
    <col min="12798" max="12798" width="1.28515625" style="64" customWidth="1"/>
    <col min="12799" max="12799" width="8.42578125" style="64" bestFit="1" customWidth="1"/>
    <col min="12800" max="12800" width="2.140625" style="64" customWidth="1"/>
    <col min="12801" max="12801" width="9.85546875" style="64" bestFit="1" customWidth="1"/>
    <col min="12802" max="12802" width="1.28515625" style="64" customWidth="1"/>
    <col min="12803" max="12803" width="11.42578125" style="64" bestFit="1" customWidth="1"/>
    <col min="12804" max="12804" width="1.28515625" style="64" customWidth="1"/>
    <col min="12805" max="12805" width="10.42578125" style="64" bestFit="1" customWidth="1"/>
    <col min="12806" max="12806" width="1.28515625" style="64" customWidth="1"/>
    <col min="12807" max="12807" width="10.42578125" style="64" bestFit="1" customWidth="1"/>
    <col min="12808" max="12808" width="1.42578125" style="64" customWidth="1"/>
    <col min="12809" max="12809" width="8.42578125" style="64" bestFit="1" customWidth="1"/>
    <col min="12810" max="12810" width="1.28515625" style="64" customWidth="1"/>
    <col min="12811" max="12811" width="11.42578125" style="64" bestFit="1" customWidth="1"/>
    <col min="12812" max="12812" width="1.42578125" style="64" customWidth="1"/>
    <col min="12813" max="12813" width="11" style="64" bestFit="1" customWidth="1"/>
    <col min="12814" max="12814" width="1.28515625" style="64" customWidth="1"/>
    <col min="12815" max="12815" width="11.5703125" style="64" bestFit="1" customWidth="1"/>
    <col min="12816" max="13046" width="9.140625" style="64"/>
    <col min="13047" max="13047" width="8.85546875" style="64" customWidth="1"/>
    <col min="13048" max="13048" width="1.28515625" style="64" customWidth="1"/>
    <col min="13049" max="13049" width="11.42578125" style="64" bestFit="1" customWidth="1"/>
    <col min="13050" max="13050" width="1.28515625" style="64" customWidth="1"/>
    <col min="13051" max="13051" width="12.85546875" style="64" bestFit="1" customWidth="1"/>
    <col min="13052" max="13052" width="1.140625" style="64" customWidth="1"/>
    <col min="13053" max="13053" width="11" style="64" bestFit="1" customWidth="1"/>
    <col min="13054" max="13054" width="1.28515625" style="64" customWidth="1"/>
    <col min="13055" max="13055" width="8.42578125" style="64" bestFit="1" customWidth="1"/>
    <col min="13056" max="13056" width="2.140625" style="64" customWidth="1"/>
    <col min="13057" max="13057" width="9.85546875" style="64" bestFit="1" customWidth="1"/>
    <col min="13058" max="13058" width="1.28515625" style="64" customWidth="1"/>
    <col min="13059" max="13059" width="11.42578125" style="64" bestFit="1" customWidth="1"/>
    <col min="13060" max="13060" width="1.28515625" style="64" customWidth="1"/>
    <col min="13061" max="13061" width="10.42578125" style="64" bestFit="1" customWidth="1"/>
    <col min="13062" max="13062" width="1.28515625" style="64" customWidth="1"/>
    <col min="13063" max="13063" width="10.42578125" style="64" bestFit="1" customWidth="1"/>
    <col min="13064" max="13064" width="1.42578125" style="64" customWidth="1"/>
    <col min="13065" max="13065" width="8.42578125" style="64" bestFit="1" customWidth="1"/>
    <col min="13066" max="13066" width="1.28515625" style="64" customWidth="1"/>
    <col min="13067" max="13067" width="11.42578125" style="64" bestFit="1" customWidth="1"/>
    <col min="13068" max="13068" width="1.42578125" style="64" customWidth="1"/>
    <col min="13069" max="13069" width="11" style="64" bestFit="1" customWidth="1"/>
    <col min="13070" max="13070" width="1.28515625" style="64" customWidth="1"/>
    <col min="13071" max="13071" width="11.5703125" style="64" bestFit="1" customWidth="1"/>
    <col min="13072" max="13302" width="9.140625" style="64"/>
    <col min="13303" max="13303" width="8.85546875" style="64" customWidth="1"/>
    <col min="13304" max="13304" width="1.28515625" style="64" customWidth="1"/>
    <col min="13305" max="13305" width="11.42578125" style="64" bestFit="1" customWidth="1"/>
    <col min="13306" max="13306" width="1.28515625" style="64" customWidth="1"/>
    <col min="13307" max="13307" width="12.85546875" style="64" bestFit="1" customWidth="1"/>
    <col min="13308" max="13308" width="1.140625" style="64" customWidth="1"/>
    <col min="13309" max="13309" width="11" style="64" bestFit="1" customWidth="1"/>
    <col min="13310" max="13310" width="1.28515625" style="64" customWidth="1"/>
    <col min="13311" max="13311" width="8.42578125" style="64" bestFit="1" customWidth="1"/>
    <col min="13312" max="13312" width="2.140625" style="64" customWidth="1"/>
    <col min="13313" max="13313" width="9.85546875" style="64" bestFit="1" customWidth="1"/>
    <col min="13314" max="13314" width="1.28515625" style="64" customWidth="1"/>
    <col min="13315" max="13315" width="11.42578125" style="64" bestFit="1" customWidth="1"/>
    <col min="13316" max="13316" width="1.28515625" style="64" customWidth="1"/>
    <col min="13317" max="13317" width="10.42578125" style="64" bestFit="1" customWidth="1"/>
    <col min="13318" max="13318" width="1.28515625" style="64" customWidth="1"/>
    <col min="13319" max="13319" width="10.42578125" style="64" bestFit="1" customWidth="1"/>
    <col min="13320" max="13320" width="1.42578125" style="64" customWidth="1"/>
    <col min="13321" max="13321" width="8.42578125" style="64" bestFit="1" customWidth="1"/>
    <col min="13322" max="13322" width="1.28515625" style="64" customWidth="1"/>
    <col min="13323" max="13323" width="11.42578125" style="64" bestFit="1" customWidth="1"/>
    <col min="13324" max="13324" width="1.42578125" style="64" customWidth="1"/>
    <col min="13325" max="13325" width="11" style="64" bestFit="1" customWidth="1"/>
    <col min="13326" max="13326" width="1.28515625" style="64" customWidth="1"/>
    <col min="13327" max="13327" width="11.5703125" style="64" bestFit="1" customWidth="1"/>
    <col min="13328" max="13558" width="9.140625" style="64"/>
    <col min="13559" max="13559" width="8.85546875" style="64" customWidth="1"/>
    <col min="13560" max="13560" width="1.28515625" style="64" customWidth="1"/>
    <col min="13561" max="13561" width="11.42578125" style="64" bestFit="1" customWidth="1"/>
    <col min="13562" max="13562" width="1.28515625" style="64" customWidth="1"/>
    <col min="13563" max="13563" width="12.85546875" style="64" bestFit="1" customWidth="1"/>
    <col min="13564" max="13564" width="1.140625" style="64" customWidth="1"/>
    <col min="13565" max="13565" width="11" style="64" bestFit="1" customWidth="1"/>
    <col min="13566" max="13566" width="1.28515625" style="64" customWidth="1"/>
    <col min="13567" max="13567" width="8.42578125" style="64" bestFit="1" customWidth="1"/>
    <col min="13568" max="13568" width="2.140625" style="64" customWidth="1"/>
    <col min="13569" max="13569" width="9.85546875" style="64" bestFit="1" customWidth="1"/>
    <col min="13570" max="13570" width="1.28515625" style="64" customWidth="1"/>
    <col min="13571" max="13571" width="11.42578125" style="64" bestFit="1" customWidth="1"/>
    <col min="13572" max="13572" width="1.28515625" style="64" customWidth="1"/>
    <col min="13573" max="13573" width="10.42578125" style="64" bestFit="1" customWidth="1"/>
    <col min="13574" max="13574" width="1.28515625" style="64" customWidth="1"/>
    <col min="13575" max="13575" width="10.42578125" style="64" bestFit="1" customWidth="1"/>
    <col min="13576" max="13576" width="1.42578125" style="64" customWidth="1"/>
    <col min="13577" max="13577" width="8.42578125" style="64" bestFit="1" customWidth="1"/>
    <col min="13578" max="13578" width="1.28515625" style="64" customWidth="1"/>
    <col min="13579" max="13579" width="11.42578125" style="64" bestFit="1" customWidth="1"/>
    <col min="13580" max="13580" width="1.42578125" style="64" customWidth="1"/>
    <col min="13581" max="13581" width="11" style="64" bestFit="1" customWidth="1"/>
    <col min="13582" max="13582" width="1.28515625" style="64" customWidth="1"/>
    <col min="13583" max="13583" width="11.5703125" style="64" bestFit="1" customWidth="1"/>
    <col min="13584" max="13814" width="9.140625" style="64"/>
    <col min="13815" max="13815" width="8.85546875" style="64" customWidth="1"/>
    <col min="13816" max="13816" width="1.28515625" style="64" customWidth="1"/>
    <col min="13817" max="13817" width="11.42578125" style="64" bestFit="1" customWidth="1"/>
    <col min="13818" max="13818" width="1.28515625" style="64" customWidth="1"/>
    <col min="13819" max="13819" width="12.85546875" style="64" bestFit="1" customWidth="1"/>
    <col min="13820" max="13820" width="1.140625" style="64" customWidth="1"/>
    <col min="13821" max="13821" width="11" style="64" bestFit="1" customWidth="1"/>
    <col min="13822" max="13822" width="1.28515625" style="64" customWidth="1"/>
    <col min="13823" max="13823" width="8.42578125" style="64" bestFit="1" customWidth="1"/>
    <col min="13824" max="13824" width="2.140625" style="64" customWidth="1"/>
    <col min="13825" max="13825" width="9.85546875" style="64" bestFit="1" customWidth="1"/>
    <col min="13826" max="13826" width="1.28515625" style="64" customWidth="1"/>
    <col min="13827" max="13827" width="11.42578125" style="64" bestFit="1" customWidth="1"/>
    <col min="13828" max="13828" width="1.28515625" style="64" customWidth="1"/>
    <col min="13829" max="13829" width="10.42578125" style="64" bestFit="1" customWidth="1"/>
    <col min="13830" max="13830" width="1.28515625" style="64" customWidth="1"/>
    <col min="13831" max="13831" width="10.42578125" style="64" bestFit="1" customWidth="1"/>
    <col min="13832" max="13832" width="1.42578125" style="64" customWidth="1"/>
    <col min="13833" max="13833" width="8.42578125" style="64" bestFit="1" customWidth="1"/>
    <col min="13834" max="13834" width="1.28515625" style="64" customWidth="1"/>
    <col min="13835" max="13835" width="11.42578125" style="64" bestFit="1" customWidth="1"/>
    <col min="13836" max="13836" width="1.42578125" style="64" customWidth="1"/>
    <col min="13837" max="13837" width="11" style="64" bestFit="1" customWidth="1"/>
    <col min="13838" max="13838" width="1.28515625" style="64" customWidth="1"/>
    <col min="13839" max="13839" width="11.5703125" style="64" bestFit="1" customWidth="1"/>
    <col min="13840" max="14070" width="9.140625" style="64"/>
    <col min="14071" max="14071" width="8.85546875" style="64" customWidth="1"/>
    <col min="14072" max="14072" width="1.28515625" style="64" customWidth="1"/>
    <col min="14073" max="14073" width="11.42578125" style="64" bestFit="1" customWidth="1"/>
    <col min="14074" max="14074" width="1.28515625" style="64" customWidth="1"/>
    <col min="14075" max="14075" width="12.85546875" style="64" bestFit="1" customWidth="1"/>
    <col min="14076" max="14076" width="1.140625" style="64" customWidth="1"/>
    <col min="14077" max="14077" width="11" style="64" bestFit="1" customWidth="1"/>
    <col min="14078" max="14078" width="1.28515625" style="64" customWidth="1"/>
    <col min="14079" max="14079" width="8.42578125" style="64" bestFit="1" customWidth="1"/>
    <col min="14080" max="14080" width="2.140625" style="64" customWidth="1"/>
    <col min="14081" max="14081" width="9.85546875" style="64" bestFit="1" customWidth="1"/>
    <col min="14082" max="14082" width="1.28515625" style="64" customWidth="1"/>
    <col min="14083" max="14083" width="11.42578125" style="64" bestFit="1" customWidth="1"/>
    <col min="14084" max="14084" width="1.28515625" style="64" customWidth="1"/>
    <col min="14085" max="14085" width="10.42578125" style="64" bestFit="1" customWidth="1"/>
    <col min="14086" max="14086" width="1.28515625" style="64" customWidth="1"/>
    <col min="14087" max="14087" width="10.42578125" style="64" bestFit="1" customWidth="1"/>
    <col min="14088" max="14088" width="1.42578125" style="64" customWidth="1"/>
    <col min="14089" max="14089" width="8.42578125" style="64" bestFit="1" customWidth="1"/>
    <col min="14090" max="14090" width="1.28515625" style="64" customWidth="1"/>
    <col min="14091" max="14091" width="11.42578125" style="64" bestFit="1" customWidth="1"/>
    <col min="14092" max="14092" width="1.42578125" style="64" customWidth="1"/>
    <col min="14093" max="14093" width="11" style="64" bestFit="1" customWidth="1"/>
    <col min="14094" max="14094" width="1.28515625" style="64" customWidth="1"/>
    <col min="14095" max="14095" width="11.5703125" style="64" bestFit="1" customWidth="1"/>
    <col min="14096" max="14326" width="9.140625" style="64"/>
    <col min="14327" max="14327" width="8.85546875" style="64" customWidth="1"/>
    <col min="14328" max="14328" width="1.28515625" style="64" customWidth="1"/>
    <col min="14329" max="14329" width="11.42578125" style="64" bestFit="1" customWidth="1"/>
    <col min="14330" max="14330" width="1.28515625" style="64" customWidth="1"/>
    <col min="14331" max="14331" width="12.85546875" style="64" bestFit="1" customWidth="1"/>
    <col min="14332" max="14332" width="1.140625" style="64" customWidth="1"/>
    <col min="14333" max="14333" width="11" style="64" bestFit="1" customWidth="1"/>
    <col min="14334" max="14334" width="1.28515625" style="64" customWidth="1"/>
    <col min="14335" max="14335" width="8.42578125" style="64" bestFit="1" customWidth="1"/>
    <col min="14336" max="14336" width="2.140625" style="64" customWidth="1"/>
    <col min="14337" max="14337" width="9.85546875" style="64" bestFit="1" customWidth="1"/>
    <col min="14338" max="14338" width="1.28515625" style="64" customWidth="1"/>
    <col min="14339" max="14339" width="11.42578125" style="64" bestFit="1" customWidth="1"/>
    <col min="14340" max="14340" width="1.28515625" style="64" customWidth="1"/>
    <col min="14341" max="14341" width="10.42578125" style="64" bestFit="1" customWidth="1"/>
    <col min="14342" max="14342" width="1.28515625" style="64" customWidth="1"/>
    <col min="14343" max="14343" width="10.42578125" style="64" bestFit="1" customWidth="1"/>
    <col min="14344" max="14344" width="1.42578125" style="64" customWidth="1"/>
    <col min="14345" max="14345" width="8.42578125" style="64" bestFit="1" customWidth="1"/>
    <col min="14346" max="14346" width="1.28515625" style="64" customWidth="1"/>
    <col min="14347" max="14347" width="11.42578125" style="64" bestFit="1" customWidth="1"/>
    <col min="14348" max="14348" width="1.42578125" style="64" customWidth="1"/>
    <col min="14349" max="14349" width="11" style="64" bestFit="1" customWidth="1"/>
    <col min="14350" max="14350" width="1.28515625" style="64" customWidth="1"/>
    <col min="14351" max="14351" width="11.5703125" style="64" bestFit="1" customWidth="1"/>
    <col min="14352" max="14582" width="9.140625" style="64"/>
    <col min="14583" max="14583" width="8.85546875" style="64" customWidth="1"/>
    <col min="14584" max="14584" width="1.28515625" style="64" customWidth="1"/>
    <col min="14585" max="14585" width="11.42578125" style="64" bestFit="1" customWidth="1"/>
    <col min="14586" max="14586" width="1.28515625" style="64" customWidth="1"/>
    <col min="14587" max="14587" width="12.85546875" style="64" bestFit="1" customWidth="1"/>
    <col min="14588" max="14588" width="1.140625" style="64" customWidth="1"/>
    <col min="14589" max="14589" width="11" style="64" bestFit="1" customWidth="1"/>
    <col min="14590" max="14590" width="1.28515625" style="64" customWidth="1"/>
    <col min="14591" max="14591" width="8.42578125" style="64" bestFit="1" customWidth="1"/>
    <col min="14592" max="14592" width="2.140625" style="64" customWidth="1"/>
    <col min="14593" max="14593" width="9.85546875" style="64" bestFit="1" customWidth="1"/>
    <col min="14594" max="14594" width="1.28515625" style="64" customWidth="1"/>
    <col min="14595" max="14595" width="11.42578125" style="64" bestFit="1" customWidth="1"/>
    <col min="14596" max="14596" width="1.28515625" style="64" customWidth="1"/>
    <col min="14597" max="14597" width="10.42578125" style="64" bestFit="1" customWidth="1"/>
    <col min="14598" max="14598" width="1.28515625" style="64" customWidth="1"/>
    <col min="14599" max="14599" width="10.42578125" style="64" bestFit="1" customWidth="1"/>
    <col min="14600" max="14600" width="1.42578125" style="64" customWidth="1"/>
    <col min="14601" max="14601" width="8.42578125" style="64" bestFit="1" customWidth="1"/>
    <col min="14602" max="14602" width="1.28515625" style="64" customWidth="1"/>
    <col min="14603" max="14603" width="11.42578125" style="64" bestFit="1" customWidth="1"/>
    <col min="14604" max="14604" width="1.42578125" style="64" customWidth="1"/>
    <col min="14605" max="14605" width="11" style="64" bestFit="1" customWidth="1"/>
    <col min="14606" max="14606" width="1.28515625" style="64" customWidth="1"/>
    <col min="14607" max="14607" width="11.5703125" style="64" bestFit="1" customWidth="1"/>
    <col min="14608" max="14838" width="9.140625" style="64"/>
    <col min="14839" max="14839" width="8.85546875" style="64" customWidth="1"/>
    <col min="14840" max="14840" width="1.28515625" style="64" customWidth="1"/>
    <col min="14841" max="14841" width="11.42578125" style="64" bestFit="1" customWidth="1"/>
    <col min="14842" max="14842" width="1.28515625" style="64" customWidth="1"/>
    <col min="14843" max="14843" width="12.85546875" style="64" bestFit="1" customWidth="1"/>
    <col min="14844" max="14844" width="1.140625" style="64" customWidth="1"/>
    <col min="14845" max="14845" width="11" style="64" bestFit="1" customWidth="1"/>
    <col min="14846" max="14846" width="1.28515625" style="64" customWidth="1"/>
    <col min="14847" max="14847" width="8.42578125" style="64" bestFit="1" customWidth="1"/>
    <col min="14848" max="14848" width="2.140625" style="64" customWidth="1"/>
    <col min="14849" max="14849" width="9.85546875" style="64" bestFit="1" customWidth="1"/>
    <col min="14850" max="14850" width="1.28515625" style="64" customWidth="1"/>
    <col min="14851" max="14851" width="11.42578125" style="64" bestFit="1" customWidth="1"/>
    <col min="14852" max="14852" width="1.28515625" style="64" customWidth="1"/>
    <col min="14853" max="14853" width="10.42578125" style="64" bestFit="1" customWidth="1"/>
    <col min="14854" max="14854" width="1.28515625" style="64" customWidth="1"/>
    <col min="14855" max="14855" width="10.42578125" style="64" bestFit="1" customWidth="1"/>
    <col min="14856" max="14856" width="1.42578125" style="64" customWidth="1"/>
    <col min="14857" max="14857" width="8.42578125" style="64" bestFit="1" customWidth="1"/>
    <col min="14858" max="14858" width="1.28515625" style="64" customWidth="1"/>
    <col min="14859" max="14859" width="11.42578125" style="64" bestFit="1" customWidth="1"/>
    <col min="14860" max="14860" width="1.42578125" style="64" customWidth="1"/>
    <col min="14861" max="14861" width="11" style="64" bestFit="1" customWidth="1"/>
    <col min="14862" max="14862" width="1.28515625" style="64" customWidth="1"/>
    <col min="14863" max="14863" width="11.5703125" style="64" bestFit="1" customWidth="1"/>
    <col min="14864" max="15094" width="9.140625" style="64"/>
    <col min="15095" max="15095" width="8.85546875" style="64" customWidth="1"/>
    <col min="15096" max="15096" width="1.28515625" style="64" customWidth="1"/>
    <col min="15097" max="15097" width="11.42578125" style="64" bestFit="1" customWidth="1"/>
    <col min="15098" max="15098" width="1.28515625" style="64" customWidth="1"/>
    <col min="15099" max="15099" width="12.85546875" style="64" bestFit="1" customWidth="1"/>
    <col min="15100" max="15100" width="1.140625" style="64" customWidth="1"/>
    <col min="15101" max="15101" width="11" style="64" bestFit="1" customWidth="1"/>
    <col min="15102" max="15102" width="1.28515625" style="64" customWidth="1"/>
    <col min="15103" max="15103" width="8.42578125" style="64" bestFit="1" customWidth="1"/>
    <col min="15104" max="15104" width="2.140625" style="64" customWidth="1"/>
    <col min="15105" max="15105" width="9.85546875" style="64" bestFit="1" customWidth="1"/>
    <col min="15106" max="15106" width="1.28515625" style="64" customWidth="1"/>
    <col min="15107" max="15107" width="11.42578125" style="64" bestFit="1" customWidth="1"/>
    <col min="15108" max="15108" width="1.28515625" style="64" customWidth="1"/>
    <col min="15109" max="15109" width="10.42578125" style="64" bestFit="1" customWidth="1"/>
    <col min="15110" max="15110" width="1.28515625" style="64" customWidth="1"/>
    <col min="15111" max="15111" width="10.42578125" style="64" bestFit="1" customWidth="1"/>
    <col min="15112" max="15112" width="1.42578125" style="64" customWidth="1"/>
    <col min="15113" max="15113" width="8.42578125" style="64" bestFit="1" customWidth="1"/>
    <col min="15114" max="15114" width="1.28515625" style="64" customWidth="1"/>
    <col min="15115" max="15115" width="11.42578125" style="64" bestFit="1" customWidth="1"/>
    <col min="15116" max="15116" width="1.42578125" style="64" customWidth="1"/>
    <col min="15117" max="15117" width="11" style="64" bestFit="1" customWidth="1"/>
    <col min="15118" max="15118" width="1.28515625" style="64" customWidth="1"/>
    <col min="15119" max="15119" width="11.5703125" style="64" bestFit="1" customWidth="1"/>
    <col min="15120" max="15350" width="9.140625" style="64"/>
    <col min="15351" max="15351" width="8.85546875" style="64" customWidth="1"/>
    <col min="15352" max="15352" width="1.28515625" style="64" customWidth="1"/>
    <col min="15353" max="15353" width="11.42578125" style="64" bestFit="1" customWidth="1"/>
    <col min="15354" max="15354" width="1.28515625" style="64" customWidth="1"/>
    <col min="15355" max="15355" width="12.85546875" style="64" bestFit="1" customWidth="1"/>
    <col min="15356" max="15356" width="1.140625" style="64" customWidth="1"/>
    <col min="15357" max="15357" width="11" style="64" bestFit="1" customWidth="1"/>
    <col min="15358" max="15358" width="1.28515625" style="64" customWidth="1"/>
    <col min="15359" max="15359" width="8.42578125" style="64" bestFit="1" customWidth="1"/>
    <col min="15360" max="15360" width="2.140625" style="64" customWidth="1"/>
    <col min="15361" max="15361" width="9.85546875" style="64" bestFit="1" customWidth="1"/>
    <col min="15362" max="15362" width="1.28515625" style="64" customWidth="1"/>
    <col min="15363" max="15363" width="11.42578125" style="64" bestFit="1" customWidth="1"/>
    <col min="15364" max="15364" width="1.28515625" style="64" customWidth="1"/>
    <col min="15365" max="15365" width="10.42578125" style="64" bestFit="1" customWidth="1"/>
    <col min="15366" max="15366" width="1.28515625" style="64" customWidth="1"/>
    <col min="15367" max="15367" width="10.42578125" style="64" bestFit="1" customWidth="1"/>
    <col min="15368" max="15368" width="1.42578125" style="64" customWidth="1"/>
    <col min="15369" max="15369" width="8.42578125" style="64" bestFit="1" customWidth="1"/>
    <col min="15370" max="15370" width="1.28515625" style="64" customWidth="1"/>
    <col min="15371" max="15371" width="11.42578125" style="64" bestFit="1" customWidth="1"/>
    <col min="15372" max="15372" width="1.42578125" style="64" customWidth="1"/>
    <col min="15373" max="15373" width="11" style="64" bestFit="1" customWidth="1"/>
    <col min="15374" max="15374" width="1.28515625" style="64" customWidth="1"/>
    <col min="15375" max="15375" width="11.5703125" style="64" bestFit="1" customWidth="1"/>
    <col min="15376" max="15606" width="9.140625" style="64"/>
    <col min="15607" max="15607" width="8.85546875" style="64" customWidth="1"/>
    <col min="15608" max="15608" width="1.28515625" style="64" customWidth="1"/>
    <col min="15609" max="15609" width="11.42578125" style="64" bestFit="1" customWidth="1"/>
    <col min="15610" max="15610" width="1.28515625" style="64" customWidth="1"/>
    <col min="15611" max="15611" width="12.85546875" style="64" bestFit="1" customWidth="1"/>
    <col min="15612" max="15612" width="1.140625" style="64" customWidth="1"/>
    <col min="15613" max="15613" width="11" style="64" bestFit="1" customWidth="1"/>
    <col min="15614" max="15614" width="1.28515625" style="64" customWidth="1"/>
    <col min="15615" max="15615" width="8.42578125" style="64" bestFit="1" customWidth="1"/>
    <col min="15616" max="15616" width="2.140625" style="64" customWidth="1"/>
    <col min="15617" max="15617" width="9.85546875" style="64" bestFit="1" customWidth="1"/>
    <col min="15618" max="15618" width="1.28515625" style="64" customWidth="1"/>
    <col min="15619" max="15619" width="11.42578125" style="64" bestFit="1" customWidth="1"/>
    <col min="15620" max="15620" width="1.28515625" style="64" customWidth="1"/>
    <col min="15621" max="15621" width="10.42578125" style="64" bestFit="1" customWidth="1"/>
    <col min="15622" max="15622" width="1.28515625" style="64" customWidth="1"/>
    <col min="15623" max="15623" width="10.42578125" style="64" bestFit="1" customWidth="1"/>
    <col min="15624" max="15624" width="1.42578125" style="64" customWidth="1"/>
    <col min="15625" max="15625" width="8.42578125" style="64" bestFit="1" customWidth="1"/>
    <col min="15626" max="15626" width="1.28515625" style="64" customWidth="1"/>
    <col min="15627" max="15627" width="11.42578125" style="64" bestFit="1" customWidth="1"/>
    <col min="15628" max="15628" width="1.42578125" style="64" customWidth="1"/>
    <col min="15629" max="15629" width="11" style="64" bestFit="1" customWidth="1"/>
    <col min="15630" max="15630" width="1.28515625" style="64" customWidth="1"/>
    <col min="15631" max="15631" width="11.5703125" style="64" bestFit="1" customWidth="1"/>
    <col min="15632" max="15862" width="9.140625" style="64"/>
    <col min="15863" max="15863" width="8.85546875" style="64" customWidth="1"/>
    <col min="15864" max="15864" width="1.28515625" style="64" customWidth="1"/>
    <col min="15865" max="15865" width="11.42578125" style="64" bestFit="1" customWidth="1"/>
    <col min="15866" max="15866" width="1.28515625" style="64" customWidth="1"/>
    <col min="15867" max="15867" width="12.85546875" style="64" bestFit="1" customWidth="1"/>
    <col min="15868" max="15868" width="1.140625" style="64" customWidth="1"/>
    <col min="15869" max="15869" width="11" style="64" bestFit="1" customWidth="1"/>
    <col min="15870" max="15870" width="1.28515625" style="64" customWidth="1"/>
    <col min="15871" max="15871" width="8.42578125" style="64" bestFit="1" customWidth="1"/>
    <col min="15872" max="15872" width="2.140625" style="64" customWidth="1"/>
    <col min="15873" max="15873" width="9.85546875" style="64" bestFit="1" customWidth="1"/>
    <col min="15874" max="15874" width="1.28515625" style="64" customWidth="1"/>
    <col min="15875" max="15875" width="11.42578125" style="64" bestFit="1" customWidth="1"/>
    <col min="15876" max="15876" width="1.28515625" style="64" customWidth="1"/>
    <col min="15877" max="15877" width="10.42578125" style="64" bestFit="1" customWidth="1"/>
    <col min="15878" max="15878" width="1.28515625" style="64" customWidth="1"/>
    <col min="15879" max="15879" width="10.42578125" style="64" bestFit="1" customWidth="1"/>
    <col min="15880" max="15880" width="1.42578125" style="64" customWidth="1"/>
    <col min="15881" max="15881" width="8.42578125" style="64" bestFit="1" customWidth="1"/>
    <col min="15882" max="15882" width="1.28515625" style="64" customWidth="1"/>
    <col min="15883" max="15883" width="11.42578125" style="64" bestFit="1" customWidth="1"/>
    <col min="15884" max="15884" width="1.42578125" style="64" customWidth="1"/>
    <col min="15885" max="15885" width="11" style="64" bestFit="1" customWidth="1"/>
    <col min="15886" max="15886" width="1.28515625" style="64" customWidth="1"/>
    <col min="15887" max="15887" width="11.5703125" style="64" bestFit="1" customWidth="1"/>
    <col min="15888" max="16118" width="9.140625" style="64"/>
    <col min="16119" max="16119" width="8.85546875" style="64" customWidth="1"/>
    <col min="16120" max="16120" width="1.28515625" style="64" customWidth="1"/>
    <col min="16121" max="16121" width="11.42578125" style="64" bestFit="1" customWidth="1"/>
    <col min="16122" max="16122" width="1.28515625" style="64" customWidth="1"/>
    <col min="16123" max="16123" width="12.85546875" style="64" bestFit="1" customWidth="1"/>
    <col min="16124" max="16124" width="1.140625" style="64" customWidth="1"/>
    <col min="16125" max="16125" width="11" style="64" bestFit="1" customWidth="1"/>
    <col min="16126" max="16126" width="1.28515625" style="64" customWidth="1"/>
    <col min="16127" max="16127" width="8.42578125" style="64" bestFit="1" customWidth="1"/>
    <col min="16128" max="16128" width="2.140625" style="64" customWidth="1"/>
    <col min="16129" max="16129" width="9.85546875" style="64" bestFit="1" customWidth="1"/>
    <col min="16130" max="16130" width="1.28515625" style="64" customWidth="1"/>
    <col min="16131" max="16131" width="11.42578125" style="64" bestFit="1" customWidth="1"/>
    <col min="16132" max="16132" width="1.28515625" style="64" customWidth="1"/>
    <col min="16133" max="16133" width="10.42578125" style="64" bestFit="1" customWidth="1"/>
    <col min="16134" max="16134" width="1.28515625" style="64" customWidth="1"/>
    <col min="16135" max="16135" width="10.42578125" style="64" bestFit="1" customWidth="1"/>
    <col min="16136" max="16136" width="1.42578125" style="64" customWidth="1"/>
    <col min="16137" max="16137" width="8.42578125" style="64" bestFit="1" customWidth="1"/>
    <col min="16138" max="16138" width="1.28515625" style="64" customWidth="1"/>
    <col min="16139" max="16139" width="11.42578125" style="64" bestFit="1" customWidth="1"/>
    <col min="16140" max="16140" width="1.42578125" style="64" customWidth="1"/>
    <col min="16141" max="16141" width="11" style="64" bestFit="1" customWidth="1"/>
    <col min="16142" max="16142" width="1.28515625" style="64" customWidth="1"/>
    <col min="16143" max="16143" width="11.5703125" style="64" bestFit="1" customWidth="1"/>
    <col min="16144" max="16384" width="9.140625" style="64"/>
  </cols>
  <sheetData>
    <row r="1" spans="1:28">
      <c r="A1" s="88" t="str">
        <f>+'Curr Equal'!A1</f>
        <v>Kentucky Power Company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</row>
    <row r="2" spans="1:28">
      <c r="A2" s="88" t="str">
        <f>+'Curr Equal'!A2</f>
        <v>Proposed Revenue Allocation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</row>
    <row r="3" spans="1:28">
      <c r="A3" s="88" t="str">
        <f>+'Curr Equal'!A3</f>
        <v>Twelve Months Ended February, 28, 2017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1:28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6" spans="1:28">
      <c r="K6" s="206" t="s">
        <v>688</v>
      </c>
      <c r="L6" s="206"/>
      <c r="M6" s="206"/>
      <c r="N6" s="206"/>
      <c r="O6" s="206"/>
      <c r="P6" s="206"/>
      <c r="Q6" s="206"/>
      <c r="R6" s="206"/>
      <c r="S6" s="206"/>
      <c r="T6" s="206"/>
      <c r="U6" s="206"/>
      <c r="W6" s="90">
        <v>0.95</v>
      </c>
      <c r="X6" s="90"/>
      <c r="Y6" s="67"/>
    </row>
    <row r="7" spans="1:28">
      <c r="A7" s="67" t="str">
        <f>+'Curr Equal'!A7</f>
        <v xml:space="preserve"> Current</v>
      </c>
      <c r="B7" s="67"/>
      <c r="C7" s="67" t="str">
        <f>+'Curr Equal'!C7</f>
        <v>Current</v>
      </c>
      <c r="D7" s="67"/>
      <c r="E7" s="67" t="str">
        <f>+'Curr Equal'!E7</f>
        <v>Rate</v>
      </c>
      <c r="F7" s="67">
        <f>+'Curr Equal'!F7</f>
        <v>0</v>
      </c>
      <c r="G7" s="67" t="str">
        <f>+'Curr Equal'!G7</f>
        <v>Current</v>
      </c>
      <c r="I7" s="67" t="str">
        <f>+'Curr Equal'!I7</f>
        <v>Current</v>
      </c>
      <c r="K7" s="67" t="str">
        <f>+'Curr Equal'!K7</f>
        <v>Percent</v>
      </c>
      <c r="M7" s="67" t="str">
        <f>+'Curr Equal'!M7</f>
        <v>Revenue</v>
      </c>
      <c r="O7" s="67" t="str">
        <f>+'Curr Equal'!O7</f>
        <v>Income</v>
      </c>
      <c r="Q7" s="67" t="s">
        <v>409</v>
      </c>
      <c r="U7" s="67" t="s">
        <v>391</v>
      </c>
      <c r="W7" s="67" t="s">
        <v>386</v>
      </c>
      <c r="X7" s="67"/>
      <c r="Y7" s="67" t="s">
        <v>412</v>
      </c>
      <c r="Z7" s="67" t="str">
        <f>+'Curr Equal'!K7</f>
        <v>Percent</v>
      </c>
    </row>
    <row r="8" spans="1:28">
      <c r="A8" s="68" t="str">
        <f>+'Curr Equal'!A8</f>
        <v>Class</v>
      </c>
      <c r="B8" s="68"/>
      <c r="C8" s="68" t="str">
        <f>+'Curr Equal'!C8</f>
        <v>Revenue</v>
      </c>
      <c r="D8" s="68"/>
      <c r="E8" s="68" t="str">
        <f>+'Curr Equal'!E8</f>
        <v>Base</v>
      </c>
      <c r="F8" s="68">
        <f>+'Curr Equal'!F8</f>
        <v>0</v>
      </c>
      <c r="G8" s="68" t="str">
        <f>+'Curr Equal'!G8</f>
        <v>Income</v>
      </c>
      <c r="H8" s="91"/>
      <c r="I8" s="68" t="str">
        <f>+'Curr Equal'!I8</f>
        <v>ROR %</v>
      </c>
      <c r="J8" s="91"/>
      <c r="K8" s="68" t="str">
        <f>+'Curr Equal'!K8</f>
        <v>Increase</v>
      </c>
      <c r="L8" s="91"/>
      <c r="M8" s="68" t="str">
        <f>+'Curr Equal'!M8</f>
        <v>Increase</v>
      </c>
      <c r="N8" s="91"/>
      <c r="O8" s="68" t="str">
        <f>+'Curr Equal'!O8</f>
        <v>Increase</v>
      </c>
      <c r="P8" s="91"/>
      <c r="Q8" s="68" t="s">
        <v>390</v>
      </c>
      <c r="R8" s="91"/>
      <c r="S8" s="68" t="str">
        <f>+'Curr Equal'!S8</f>
        <v>ROR %</v>
      </c>
      <c r="T8" s="68"/>
      <c r="U8" s="68" t="s">
        <v>389</v>
      </c>
      <c r="V8" s="91"/>
      <c r="W8" s="68" t="s">
        <v>396</v>
      </c>
      <c r="X8" s="68"/>
      <c r="Y8" s="68" t="s">
        <v>395</v>
      </c>
      <c r="Z8" s="68" t="str">
        <f>+'Curr Equal'!K8</f>
        <v>Increase</v>
      </c>
      <c r="AB8" s="202"/>
    </row>
    <row r="9" spans="1:28">
      <c r="A9" s="71" t="str">
        <f>+'Curr Equal'!A9</f>
        <v>(1)</v>
      </c>
      <c r="B9" s="71"/>
      <c r="C9" s="71" t="str">
        <f>+'Curr Equal'!C9</f>
        <v>(2)</v>
      </c>
      <c r="D9" s="71"/>
      <c r="E9" s="71" t="str">
        <f>+'Curr Equal'!E9</f>
        <v>(3)</v>
      </c>
      <c r="F9" s="71">
        <f>+'Curr Equal'!F9</f>
        <v>0</v>
      </c>
      <c r="G9" s="71" t="str">
        <f>+'Curr Equal'!G9</f>
        <v>(4)</v>
      </c>
      <c r="I9" s="71" t="str">
        <f>+'Curr Equal'!I9</f>
        <v>(5)</v>
      </c>
      <c r="K9" s="71" t="str">
        <f>+'Curr Equal'!K9</f>
        <v>(6)</v>
      </c>
      <c r="M9" s="71" t="str">
        <f>+'Curr Equal'!M9</f>
        <v>(7)</v>
      </c>
      <c r="O9" s="71" t="str">
        <f>+'Curr Equal'!O9</f>
        <v>(8)</v>
      </c>
      <c r="Q9" s="71" t="str">
        <f>+'Curr Equal'!Q9</f>
        <v>(9)</v>
      </c>
      <c r="S9" s="71" t="str">
        <f>+'Curr Equal'!S9</f>
        <v>(10)</v>
      </c>
      <c r="T9" s="71"/>
      <c r="U9" s="70" t="s">
        <v>407</v>
      </c>
      <c r="W9" s="70" t="s">
        <v>413</v>
      </c>
      <c r="X9" s="70"/>
      <c r="Y9" s="70" t="s">
        <v>414</v>
      </c>
      <c r="Z9" s="70" t="s">
        <v>415</v>
      </c>
    </row>
    <row r="11" spans="1:28">
      <c r="A11" s="64" t="str">
        <f>+'Curr Equal'!A11</f>
        <v>RS</v>
      </c>
      <c r="C11" s="72">
        <f ca="1">+'Curr Equal'!C11</f>
        <v>215744788</v>
      </c>
      <c r="E11" s="72">
        <f ca="1">+'Curr Equal'!E11</f>
        <v>682985959.71545374</v>
      </c>
      <c r="G11" s="72">
        <f ca="1">+'Curr Equal'!G11</f>
        <v>804189.92753742472</v>
      </c>
      <c r="I11" s="74">
        <f ca="1">ROUND((G11/E11),4)*100</f>
        <v>0.12</v>
      </c>
      <c r="K11" s="74">
        <f ca="1">ROUND((M11/C11),4)*100</f>
        <v>34.410000000000004</v>
      </c>
      <c r="M11" s="72">
        <f ca="1">ROUND((O11*$G$35),0)</f>
        <v>74238207</v>
      </c>
      <c r="O11" s="72">
        <f ca="1">Q11-G11</f>
        <v>45177649.072462574</v>
      </c>
      <c r="Q11" s="72">
        <f ca="1">ROUND((Q$29/E$29*E11),0)</f>
        <v>45981839</v>
      </c>
      <c r="S11" s="74">
        <f ca="1">ROUND((Q11/E11),4)*100</f>
        <v>6.7299999999999995</v>
      </c>
      <c r="T11" s="74"/>
      <c r="U11" s="72">
        <f ca="1">C11+M11</f>
        <v>289982995</v>
      </c>
      <c r="W11" s="72">
        <f ca="1">ROUND('Curr Equal'!V11*W$6,0)</f>
        <v>37729864</v>
      </c>
      <c r="X11" s="72"/>
      <c r="Y11" s="72">
        <f ca="1">M11-W11</f>
        <v>36508343</v>
      </c>
      <c r="Z11" s="74">
        <f ca="1">(+(Y11+C11)/C11-1)*100</f>
        <v>16.922004623351562</v>
      </c>
      <c r="AB11" s="52"/>
    </row>
    <row r="12" spans="1:28">
      <c r="A12" s="64" t="s">
        <v>409</v>
      </c>
      <c r="I12" s="77" t="s">
        <v>409</v>
      </c>
      <c r="K12" s="77" t="s">
        <v>409</v>
      </c>
      <c r="M12" s="72" t="s">
        <v>409</v>
      </c>
      <c r="O12" s="72" t="s">
        <v>409</v>
      </c>
      <c r="Q12" s="72" t="s">
        <v>409</v>
      </c>
      <c r="S12" s="77" t="s">
        <v>409</v>
      </c>
      <c r="T12" s="77"/>
      <c r="U12" s="72"/>
      <c r="W12" s="72" t="s">
        <v>409</v>
      </c>
      <c r="X12" s="72"/>
      <c r="Y12" s="72" t="s">
        <v>409</v>
      </c>
      <c r="AB12" s="52"/>
    </row>
    <row r="13" spans="1:28">
      <c r="A13" s="64" t="str">
        <f>+'Curr Equal'!A13</f>
        <v>SGS</v>
      </c>
      <c r="C13" s="72">
        <f ca="1">+'Curr Equal'!C13</f>
        <v>18576461</v>
      </c>
      <c r="E13" s="72">
        <f ca="1">+'Curr Equal'!E13</f>
        <v>38097661.872693822</v>
      </c>
      <c r="G13" s="72">
        <f ca="1">+'Curr Equal'!G13</f>
        <v>3761005.0211688569</v>
      </c>
      <c r="I13" s="74">
        <f ca="1">ROUND((G13/E13),4)*100</f>
        <v>9.8699999999999992</v>
      </c>
      <c r="K13" s="74">
        <f ca="1">ROUND((M13/C13),4)*100</f>
        <v>-10.58</v>
      </c>
      <c r="M13" s="72">
        <f ca="1">ROUND((O13*$G$35),0)</f>
        <v>-1965477</v>
      </c>
      <c r="O13" s="72">
        <f t="shared" ref="O13:O27" ca="1" si="0">Q13-G13</f>
        <v>-1196091.0211688569</v>
      </c>
      <c r="Q13" s="72">
        <f ca="1">ROUND((Q$29/E$29*E13),0)</f>
        <v>2564914</v>
      </c>
      <c r="S13" s="74">
        <f ca="1">ROUND((Q13/E13),4)*100</f>
        <v>6.7299999999999995</v>
      </c>
      <c r="T13" s="74"/>
      <c r="U13" s="76">
        <f ca="1">C13+M13</f>
        <v>16610984</v>
      </c>
      <c r="W13" s="72">
        <f ca="1">ROUND('Curr Equal'!V13*W$6,0)</f>
        <v>-3696621</v>
      </c>
      <c r="X13" s="72"/>
      <c r="Y13" s="72">
        <f ca="1">M13-W13</f>
        <v>1731144</v>
      </c>
      <c r="Z13" s="74">
        <f ca="1">(+(Y13+C13)/C13-1)*100</f>
        <v>9.3190193761879527</v>
      </c>
      <c r="AB13" s="52"/>
    </row>
    <row r="14" spans="1:28">
      <c r="A14" s="64" t="s">
        <v>409</v>
      </c>
      <c r="I14" s="81" t="s">
        <v>409</v>
      </c>
      <c r="K14" s="77" t="s">
        <v>409</v>
      </c>
      <c r="M14" s="72" t="s">
        <v>409</v>
      </c>
      <c r="O14" s="72" t="s">
        <v>409</v>
      </c>
      <c r="Q14" s="72" t="s">
        <v>409</v>
      </c>
      <c r="S14" s="77" t="s">
        <v>409</v>
      </c>
      <c r="T14" s="77"/>
      <c r="U14" s="76"/>
      <c r="W14" s="72" t="s">
        <v>409</v>
      </c>
      <c r="X14" s="72"/>
      <c r="Y14" s="72" t="s">
        <v>409</v>
      </c>
      <c r="AB14" s="52"/>
    </row>
    <row r="15" spans="1:28">
      <c r="A15" s="64" t="str">
        <f>+'Curr Equal'!A15</f>
        <v>MGS</v>
      </c>
      <c r="C15" s="72">
        <f ca="1">+'Curr Equal'!C15</f>
        <v>53330702</v>
      </c>
      <c r="E15" s="72">
        <f ca="1">+'Curr Equal'!E15</f>
        <v>112181794.91607746</v>
      </c>
      <c r="G15" s="72">
        <f ca="1">+'Curr Equal'!G15</f>
        <v>9583921.1854572259</v>
      </c>
      <c r="I15" s="74">
        <f ca="1">ROUND((G15/E15),4)*100</f>
        <v>8.5400000000000009</v>
      </c>
      <c r="K15" s="74">
        <f ca="1">ROUND((M15/C15),4)*100</f>
        <v>-6.2600000000000007</v>
      </c>
      <c r="M15" s="72">
        <f ca="1">ROUND((O15*$G$35),0)</f>
        <v>-3337957</v>
      </c>
      <c r="O15" s="72">
        <f t="shared" ca="1" si="0"/>
        <v>-2031313.1854572259</v>
      </c>
      <c r="Q15" s="72">
        <f ca="1">ROUND((Q$29/E$29*E15),0)</f>
        <v>7552608</v>
      </c>
      <c r="S15" s="74">
        <f ca="1">ROUND((Q15/E15),4)*100</f>
        <v>6.7299999999999995</v>
      </c>
      <c r="T15" s="74"/>
      <c r="U15" s="72">
        <f ca="1">C15+M15</f>
        <v>49992745</v>
      </c>
      <c r="W15" s="72">
        <f ca="1">ROUND('Curr Equal'!V15*W$6,0)</f>
        <v>-8557937</v>
      </c>
      <c r="X15" s="72"/>
      <c r="Y15" s="72">
        <f ca="1">M15-W15</f>
        <v>5219980</v>
      </c>
      <c r="Z15" s="74">
        <f ca="1">(+(Y15+C15)/C15-1)*100</f>
        <v>9.7879454127568053</v>
      </c>
      <c r="AB15" s="52"/>
    </row>
    <row r="16" spans="1:28">
      <c r="A16" s="64" t="s">
        <v>409</v>
      </c>
      <c r="I16" s="77" t="s">
        <v>409</v>
      </c>
      <c r="K16" s="77" t="s">
        <v>409</v>
      </c>
      <c r="M16" s="72" t="s">
        <v>409</v>
      </c>
      <c r="O16" s="72" t="s">
        <v>409</v>
      </c>
      <c r="Q16" s="72" t="s">
        <v>409</v>
      </c>
      <c r="S16" s="77" t="s">
        <v>409</v>
      </c>
      <c r="T16" s="77"/>
      <c r="U16" s="72"/>
      <c r="W16" s="72" t="s">
        <v>409</v>
      </c>
      <c r="X16" s="72"/>
      <c r="Y16" s="72" t="s">
        <v>409</v>
      </c>
      <c r="AB16" s="52"/>
    </row>
    <row r="17" spans="1:28">
      <c r="A17" s="64" t="str">
        <f>+'Curr Equal'!A17</f>
        <v>LGS</v>
      </c>
      <c r="C17" s="72">
        <f ca="1">+'Curr Equal'!C17</f>
        <v>51375193</v>
      </c>
      <c r="E17" s="72">
        <f ca="1">+'Curr Equal'!E17</f>
        <v>98339204.86218439</v>
      </c>
      <c r="G17" s="72">
        <f ca="1">+'Curr Equal'!G17</f>
        <v>8548968.1946988646</v>
      </c>
      <c r="I17" s="74">
        <f ca="1">ROUND((G17/E17),4)*100</f>
        <v>8.6900000000000013</v>
      </c>
      <c r="K17" s="74">
        <f ca="1">ROUND((M17/C17),4)*100</f>
        <v>-6.17</v>
      </c>
      <c r="M17" s="72">
        <f ca="1">ROUND((O17*$G$35),0)</f>
        <v>-3168694</v>
      </c>
      <c r="O17" s="72">
        <f t="shared" ca="1" si="0"/>
        <v>-1928308.1946988646</v>
      </c>
      <c r="Q17" s="72">
        <f ca="1">ROUND((Q$29/E$29*E17),0)</f>
        <v>6620660</v>
      </c>
      <c r="S17" s="74">
        <f ca="1">ROUND((Q17/E17),4)*100</f>
        <v>6.7299999999999995</v>
      </c>
      <c r="T17" s="74"/>
      <c r="U17" s="72">
        <f ca="1">C17+M17</f>
        <v>48206499</v>
      </c>
      <c r="W17" s="72">
        <f ca="1">ROUND('Curr Equal'!V17*W$6,0)</f>
        <v>-7732429</v>
      </c>
      <c r="X17" s="72"/>
      <c r="Y17" s="72">
        <f ca="1">M17-W17</f>
        <v>4563735</v>
      </c>
      <c r="Z17" s="74">
        <f ca="1">(+(Y17+C17)/C17-1)*100</f>
        <v>8.8831491105055385</v>
      </c>
      <c r="AB17" s="52"/>
    </row>
    <row r="18" spans="1:28">
      <c r="A18" s="64" t="s">
        <v>409</v>
      </c>
      <c r="I18" s="77" t="s">
        <v>409</v>
      </c>
      <c r="K18" s="77" t="s">
        <v>409</v>
      </c>
      <c r="M18" s="72" t="s">
        <v>409</v>
      </c>
      <c r="O18" s="72" t="s">
        <v>409</v>
      </c>
      <c r="Q18" s="72" t="s">
        <v>409</v>
      </c>
      <c r="S18" s="77" t="s">
        <v>409</v>
      </c>
      <c r="T18" s="77"/>
      <c r="U18" s="72" t="s">
        <v>409</v>
      </c>
      <c r="W18" s="72" t="s">
        <v>409</v>
      </c>
      <c r="X18" s="72"/>
      <c r="Y18" s="72" t="s">
        <v>409</v>
      </c>
      <c r="AB18" s="52"/>
    </row>
    <row r="19" spans="1:28">
      <c r="A19" s="64" t="str">
        <f>+'Curr Equal'!A19</f>
        <v>IGS</v>
      </c>
      <c r="C19" s="72">
        <f ca="1">+'Curr Equal'!C19</f>
        <v>138769640</v>
      </c>
      <c r="E19" s="72">
        <f ca="1">+'Curr Equal'!E19</f>
        <v>216193900.53685075</v>
      </c>
      <c r="G19" s="72">
        <f ca="1">+'Curr Equal'!G19</f>
        <v>16098117.923374876</v>
      </c>
      <c r="I19" s="74">
        <f ca="1">ROUND((G19/E19),4)*100</f>
        <v>7.4499999999999993</v>
      </c>
      <c r="K19" s="74">
        <f ca="1">ROUND((M19/C19),4)*100</f>
        <v>-1.83</v>
      </c>
      <c r="M19" s="72">
        <f ca="1">ROUND((O19*$G$35),0)</f>
        <v>-2535411</v>
      </c>
      <c r="O19" s="72">
        <f t="shared" ca="1" si="0"/>
        <v>-1542923.9233748764</v>
      </c>
      <c r="Q19" s="72">
        <f ca="1">ROUND((Q$29/E$29*E19),0)</f>
        <v>14555194</v>
      </c>
      <c r="S19" s="74">
        <f ca="1">ROUND((Q19/E19),4)*100</f>
        <v>6.7299999999999995</v>
      </c>
      <c r="T19" s="74"/>
      <c r="U19" s="72">
        <f t="shared" ref="U19:U25" ca="1" si="1">C19+M19</f>
        <v>136234229</v>
      </c>
      <c r="W19" s="72">
        <f ca="1">ROUND('Curr Equal'!V19*W$6,0)</f>
        <v>-12790096</v>
      </c>
      <c r="X19" s="72"/>
      <c r="Y19" s="72">
        <f ca="1">M19-W19</f>
        <v>10254685</v>
      </c>
      <c r="Z19" s="74">
        <f ca="1">(+(Y19+C19)/C19-1)*100</f>
        <v>7.3897179527164569</v>
      </c>
      <c r="AB19" s="52"/>
    </row>
    <row r="20" spans="1:28">
      <c r="A20" s="64" t="s">
        <v>409</v>
      </c>
      <c r="I20" s="77" t="s">
        <v>409</v>
      </c>
      <c r="K20" s="77" t="s">
        <v>409</v>
      </c>
      <c r="M20" s="72" t="s">
        <v>409</v>
      </c>
      <c r="O20" s="72" t="s">
        <v>409</v>
      </c>
      <c r="Q20" s="72" t="s">
        <v>409</v>
      </c>
      <c r="S20" s="77" t="s">
        <v>409</v>
      </c>
      <c r="T20" s="77"/>
      <c r="U20" s="72" t="s">
        <v>409</v>
      </c>
      <c r="W20" s="72" t="s">
        <v>409</v>
      </c>
      <c r="X20" s="72"/>
      <c r="Y20" s="72" t="s">
        <v>409</v>
      </c>
      <c r="AB20" s="52"/>
    </row>
    <row r="21" spans="1:28">
      <c r="A21" s="64" t="str">
        <f>+'Curr Equal'!A21</f>
        <v>PS</v>
      </c>
      <c r="C21" s="72">
        <f ca="1">+'Curr Equal'!C21</f>
        <v>11504476</v>
      </c>
      <c r="E21" s="72">
        <f ca="1">+'Curr Equal'!E21</f>
        <v>25499147.04943385</v>
      </c>
      <c r="G21" s="72">
        <f ca="1">+'Curr Equal'!G21</f>
        <v>1695175.174110407</v>
      </c>
      <c r="I21" s="74">
        <f ca="1">ROUND((G21/E21),4)*100</f>
        <v>6.65</v>
      </c>
      <c r="K21" s="74">
        <f ca="1">ROUND((M21/C21),4)*100</f>
        <v>0.31</v>
      </c>
      <c r="M21" s="72">
        <f ca="1">ROUND((O21*$G$35),0)</f>
        <v>35408</v>
      </c>
      <c r="O21" s="72">
        <f t="shared" ca="1" si="0"/>
        <v>21547.82588959299</v>
      </c>
      <c r="Q21" s="72">
        <f ca="1">ROUND((Q$29/E$29*E21),0)</f>
        <v>1716723</v>
      </c>
      <c r="S21" s="74">
        <f ca="1">ROUND((Q21/E21),4)*100</f>
        <v>6.7299999999999995</v>
      </c>
      <c r="T21" s="74"/>
      <c r="U21" s="72">
        <f t="shared" ca="1" si="1"/>
        <v>11539884</v>
      </c>
      <c r="W21" s="72">
        <f ca="1">ROUND('Curr Equal'!V21*W$6,0)</f>
        <v>-1190811</v>
      </c>
      <c r="X21" s="72"/>
      <c r="Y21" s="72">
        <f ca="1">M21-W21</f>
        <v>1226219</v>
      </c>
      <c r="Z21" s="74">
        <f ca="1">(+(Y21+C21)/C21-1)*100</f>
        <v>10.658625390674036</v>
      </c>
      <c r="AB21" s="52"/>
    </row>
    <row r="22" spans="1:28">
      <c r="A22" s="64" t="s">
        <v>409</v>
      </c>
      <c r="I22" s="77" t="s">
        <v>409</v>
      </c>
      <c r="K22" s="77" t="s">
        <v>409</v>
      </c>
      <c r="M22" s="72" t="s">
        <v>409</v>
      </c>
      <c r="O22" s="72" t="s">
        <v>409</v>
      </c>
      <c r="Q22" s="72" t="s">
        <v>409</v>
      </c>
      <c r="S22" s="77" t="s">
        <v>409</v>
      </c>
      <c r="T22" s="77"/>
      <c r="U22" s="72" t="s">
        <v>409</v>
      </c>
      <c r="W22" s="72" t="s">
        <v>409</v>
      </c>
      <c r="X22" s="72"/>
      <c r="Y22" s="72" t="s">
        <v>409</v>
      </c>
      <c r="AB22" s="52"/>
    </row>
    <row r="23" spans="1:28">
      <c r="A23" s="64" t="str">
        <f>+'Curr Equal'!A23</f>
        <v>MW</v>
      </c>
      <c r="C23" s="72">
        <f ca="1">+'Curr Equal'!C23</f>
        <v>194343</v>
      </c>
      <c r="E23" s="72">
        <f ca="1">+'Curr Equal'!E23</f>
        <v>314226.64160565322</v>
      </c>
      <c r="G23" s="72">
        <f ca="1">+'Curr Equal'!G23</f>
        <v>40287.799217724052</v>
      </c>
      <c r="I23" s="74">
        <f ca="1">ROUND((G23/E23),4)*100</f>
        <v>12.82</v>
      </c>
      <c r="K23" s="74">
        <f ca="1">ROUND((M23/C23),4)*100</f>
        <v>-16.18</v>
      </c>
      <c r="M23" s="72">
        <f ca="1">ROUND((O23*$G$35),0)</f>
        <v>-31440</v>
      </c>
      <c r="O23" s="72">
        <f t="shared" ca="1" si="0"/>
        <v>-19132.799217724052</v>
      </c>
      <c r="Q23" s="72">
        <f ca="1">ROUND((Q$29/E$29*E23),0)</f>
        <v>21155</v>
      </c>
      <c r="S23" s="74">
        <f ca="1">ROUND((Q23/E23),4)*100</f>
        <v>6.7299999999999995</v>
      </c>
      <c r="T23" s="74"/>
      <c r="U23" s="72">
        <f t="shared" ca="1" si="1"/>
        <v>162903</v>
      </c>
      <c r="W23" s="72">
        <f ca="1">ROUND('Curr Equal'!V23*W$6,0)</f>
        <v>-44956</v>
      </c>
      <c r="X23" s="72"/>
      <c r="Y23" s="72">
        <f ca="1">M23-W23</f>
        <v>13516</v>
      </c>
      <c r="Z23" s="74">
        <f ca="1">(+(Y23+C23)/C23-1)*100</f>
        <v>6.9547140879784752</v>
      </c>
      <c r="AB23" s="52"/>
    </row>
    <row r="24" spans="1:28">
      <c r="A24" s="64" t="s">
        <v>409</v>
      </c>
      <c r="I24" s="77" t="s">
        <v>409</v>
      </c>
      <c r="K24" s="77" t="s">
        <v>409</v>
      </c>
      <c r="M24" s="72" t="s">
        <v>409</v>
      </c>
      <c r="O24" s="72" t="s">
        <v>409</v>
      </c>
      <c r="Q24" s="72" t="s">
        <v>409</v>
      </c>
      <c r="S24" s="77" t="s">
        <v>409</v>
      </c>
      <c r="T24" s="77"/>
      <c r="U24" s="72" t="s">
        <v>409</v>
      </c>
      <c r="W24" s="72" t="s">
        <v>409</v>
      </c>
      <c r="X24" s="72"/>
      <c r="Y24" s="72" t="s">
        <v>409</v>
      </c>
      <c r="AB24" s="52"/>
    </row>
    <row r="25" spans="1:28">
      <c r="A25" s="64" t="str">
        <f>+'Curr Equal'!A25</f>
        <v>OL</v>
      </c>
      <c r="C25" s="72">
        <f ca="1">+'Curr Equal'!C25</f>
        <v>8231793.9999999991</v>
      </c>
      <c r="E25" s="72">
        <f ca="1">+'Curr Equal'!E25</f>
        <v>18839282.442782</v>
      </c>
      <c r="G25" s="72">
        <f ca="1">+'Curr Equal'!G25</f>
        <v>2784415.576322508</v>
      </c>
      <c r="I25" s="74">
        <f ca="1">ROUND((G25/E25),4)*100</f>
        <v>14.78</v>
      </c>
      <c r="K25" s="74">
        <f ca="1">ROUND((M25/C25),4)*100</f>
        <v>-30.259999999999998</v>
      </c>
      <c r="M25" s="72">
        <f ca="1">ROUND((O25*$G$35),0)</f>
        <v>-2491278</v>
      </c>
      <c r="O25" s="72">
        <f t="shared" ca="1" si="0"/>
        <v>-1516066.576322508</v>
      </c>
      <c r="Q25" s="72">
        <f ca="1">ROUND((Q$29/E$29*E25),0)</f>
        <v>1268349</v>
      </c>
      <c r="S25" s="74">
        <f ca="1">ROUND((Q25/E25),4)*100</f>
        <v>6.7299999999999995</v>
      </c>
      <c r="T25" s="74"/>
      <c r="U25" s="72">
        <f t="shared" ca="1" si="1"/>
        <v>5740515.9999999991</v>
      </c>
      <c r="W25" s="72">
        <f ca="1">ROUND('Curr Equal'!V25*W$6,0)</f>
        <v>-3271359</v>
      </c>
      <c r="X25" s="72"/>
      <c r="Y25" s="72">
        <f ca="1">M25-W25</f>
        <v>780081</v>
      </c>
      <c r="Z25" s="74">
        <f ca="1">(+(Y25+C25)/C25-1)*100</f>
        <v>9.4764397651350585</v>
      </c>
      <c r="AB25" s="52"/>
    </row>
    <row r="26" spans="1:28">
      <c r="A26" s="64" t="s">
        <v>409</v>
      </c>
      <c r="I26" s="77" t="s">
        <v>409</v>
      </c>
      <c r="K26" s="77" t="s">
        <v>409</v>
      </c>
      <c r="M26" s="72" t="s">
        <v>409</v>
      </c>
      <c r="O26" s="72" t="s">
        <v>409</v>
      </c>
      <c r="Q26" s="72" t="s">
        <v>409</v>
      </c>
      <c r="S26" s="77" t="s">
        <v>409</v>
      </c>
      <c r="T26" s="77"/>
      <c r="U26" s="72" t="s">
        <v>409</v>
      </c>
      <c r="W26" s="72" t="s">
        <v>409</v>
      </c>
      <c r="X26" s="72"/>
      <c r="Y26" s="72" t="s">
        <v>409</v>
      </c>
      <c r="AB26" s="52"/>
    </row>
    <row r="27" spans="1:28">
      <c r="A27" s="64" t="str">
        <f>+'Curr Equal'!A27</f>
        <v>SL</v>
      </c>
      <c r="C27" s="83">
        <f ca="1">+'Curr Equal'!C27</f>
        <v>1407108</v>
      </c>
      <c r="D27" s="84"/>
      <c r="E27" s="83">
        <f ca="1">+'Curr Equal'!E27</f>
        <v>2437113.6529180263</v>
      </c>
      <c r="F27" s="84"/>
      <c r="G27" s="83">
        <f ca="1">+'Curr Equal'!G27</f>
        <v>374588.86532210989</v>
      </c>
      <c r="H27" s="84"/>
      <c r="I27" s="85">
        <f ca="1">ROUND((G27/E27),4)*100</f>
        <v>15.370000000000001</v>
      </c>
      <c r="J27" s="84"/>
      <c r="K27" s="85">
        <f ca="1">ROUND((M27/C27),4)*100</f>
        <v>-24.58</v>
      </c>
      <c r="L27" s="84"/>
      <c r="M27" s="83">
        <f ca="1">ROUND((O27*$G$35),0)</f>
        <v>-345922</v>
      </c>
      <c r="N27" s="84"/>
      <c r="O27" s="83">
        <f t="shared" ca="1" si="0"/>
        <v>-210510.86532210989</v>
      </c>
      <c r="P27" s="84"/>
      <c r="Q27" s="83">
        <f ca="1">ROUND((Q$29/E$29*E27),0)</f>
        <v>164078</v>
      </c>
      <c r="R27" s="84"/>
      <c r="S27" s="85">
        <f ca="1">ROUND((Q27/E27),4)*100</f>
        <v>6.7299999999999995</v>
      </c>
      <c r="T27" s="85"/>
      <c r="U27" s="83">
        <f ca="1">C27+M27</f>
        <v>1061186</v>
      </c>
      <c r="V27" s="84"/>
      <c r="W27" s="83">
        <f ca="1">ROUND('Curr Equal'!V27*W$6,0)</f>
        <v>-445655</v>
      </c>
      <c r="X27" s="83"/>
      <c r="Y27" s="83">
        <f ca="1">M27-W27</f>
        <v>99733</v>
      </c>
      <c r="Z27" s="85">
        <f ca="1">(+(Y27+C27)/C27-1)*100</f>
        <v>7.087799941440176</v>
      </c>
      <c r="AB27" s="52"/>
    </row>
    <row r="28" spans="1:28">
      <c r="A28" s="64" t="s">
        <v>409</v>
      </c>
      <c r="I28" s="80"/>
      <c r="K28" s="77" t="s">
        <v>409</v>
      </c>
      <c r="S28" s="77" t="s">
        <v>409</v>
      </c>
      <c r="T28" s="77"/>
      <c r="U28" s="76"/>
    </row>
    <row r="29" spans="1:28" ht="14.25">
      <c r="A29" s="71" t="s">
        <v>3</v>
      </c>
      <c r="C29" s="72">
        <f ca="1">+SUM(C11:C27)</f>
        <v>499134505</v>
      </c>
      <c r="E29" s="72">
        <f ca="1">+SUM(E11:E27)</f>
        <v>1194888291.6899998</v>
      </c>
      <c r="G29" s="72">
        <f ca="1">+SUM(G11:G27)</f>
        <v>43690669.667209998</v>
      </c>
      <c r="I29" s="74">
        <f ca="1">ROUND((G29/E29),4)*100</f>
        <v>3.66</v>
      </c>
      <c r="K29" s="74">
        <f ca="1">ROUND((M29/C29),4)*100</f>
        <v>12.1</v>
      </c>
      <c r="M29" s="72">
        <f ca="1">+SUM(M11:M27)</f>
        <v>60397436</v>
      </c>
      <c r="O29" s="72">
        <f ca="1">+SUM(O11:O27)</f>
        <v>36754850.332789995</v>
      </c>
      <c r="Q29" s="165">
        <f>COSS!E4554</f>
        <v>80445521</v>
      </c>
      <c r="R29" s="95"/>
      <c r="S29" s="74">
        <f ca="1">ROUND((Q29/E29),4)*100</f>
        <v>6.7299999999999995</v>
      </c>
      <c r="T29" s="74"/>
      <c r="U29" s="72">
        <f ca="1">SUM(U11:U27)</f>
        <v>559531941</v>
      </c>
      <c r="W29" s="72">
        <f ca="1">+SUM(W11:W27)</f>
        <v>0</v>
      </c>
      <c r="X29" s="72"/>
      <c r="Y29" s="72">
        <f ca="1">+SUM(Y11:Y27)</f>
        <v>60397436</v>
      </c>
      <c r="Z29" s="74">
        <f ca="1">(+(Y29+C29)/C29-1)*100</f>
        <v>12.10043292839471</v>
      </c>
      <c r="AB29" s="201"/>
    </row>
    <row r="30" spans="1:28">
      <c r="Q30" s="72">
        <f ca="1">SUM(Q11:Q27)</f>
        <v>80445520</v>
      </c>
    </row>
    <row r="32" spans="1:28">
      <c r="U32" s="72"/>
      <c r="W32" s="72"/>
      <c r="X32" s="72"/>
      <c r="Y32" s="72"/>
    </row>
    <row r="35" spans="1:7">
      <c r="A35" s="64" t="str">
        <f>+'Curr Equal'!A35</f>
        <v xml:space="preserve">      Gross Rev Conversion Factor:</v>
      </c>
      <c r="G35" s="87">
        <f>+'Curr Equal'!G35</f>
        <v>1.6432507700000001</v>
      </c>
    </row>
  </sheetData>
  <mergeCells count="1">
    <mergeCell ref="K6:U6"/>
  </mergeCells>
  <printOptions horizontalCentered="1"/>
  <pageMargins left="0.75" right="0.75" top="1" bottom="1" header="0.5" footer="0.5"/>
  <pageSetup scale="72" orientation="landscape" r:id="rId1"/>
  <headerFooter alignWithMargins="0">
    <oddHeader>&amp;RExhibit No.:  DRB-2
Page 3 of 3
Witness:  D. Buck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Sheet1</vt:lpstr>
      <vt:lpstr>COSS</vt:lpstr>
      <vt:lpstr>Allocation Factors</vt:lpstr>
      <vt:lpstr>Allocators</vt:lpstr>
      <vt:lpstr>Proposed</vt:lpstr>
      <vt:lpstr>Curr Equal</vt:lpstr>
      <vt:lpstr>Prop Equal</vt:lpstr>
      <vt:lpstr>AllocFactorMatrix</vt:lpstr>
      <vt:lpstr>'Allocation Factors'!Print_Area</vt:lpstr>
      <vt:lpstr>Allocators!Print_Area</vt:lpstr>
      <vt:lpstr>COSS!Print_Area</vt:lpstr>
      <vt:lpstr>'Prop Equal'!Print_Area</vt:lpstr>
      <vt:lpstr>'Allocation Factors'!Print_Titles</vt:lpstr>
      <vt:lpstr>Allocators!Print_Titles</vt:lpstr>
      <vt:lpstr>COSS!Print_Titles</vt:lpstr>
    </vt:vector>
  </TitlesOfParts>
  <Company>AEP-6-27-00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M. Roush</dc:creator>
  <cp:lastModifiedBy>Coutney Higgins</cp:lastModifiedBy>
  <cp:lastPrinted>2017-08-03T12:37:17Z</cp:lastPrinted>
  <dcterms:created xsi:type="dcterms:W3CDTF">2001-03-08T19:08:04Z</dcterms:created>
  <dcterms:modified xsi:type="dcterms:W3CDTF">2017-10-03T17:22:32Z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{D2DB2FF9-3F6F-4B55-BEE4-1E6C1DBE2E9B}</vt:lpwstr>
  </property>
</Properties>
</file>